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ale &amp; Collection " sheetId="2" r:id="rId6"/>
    <sheet state="visible" name="Report 1" sheetId="3" r:id="rId7"/>
    <sheet state="visible" name="Report 2" sheetId="4" r:id="rId8"/>
    <sheet state="visible" name="Report 7" sheetId="5" r:id="rId9"/>
    <sheet state="hidden" name="Sheet10" sheetId="6" r:id="rId10"/>
    <sheet state="visible" name="Report3 A" sheetId="7" r:id="rId11"/>
    <sheet state="visible" name="Report3" sheetId="8" r:id="rId12"/>
    <sheet state="visible" name="Sheet2" sheetId="9" r:id="rId13"/>
    <sheet state="visible" name="Report 3B" sheetId="10" r:id="rId14"/>
    <sheet state="visible" name="Report 3C" sheetId="11" r:id="rId15"/>
    <sheet state="visible" name="Report4" sheetId="12" r:id="rId16"/>
  </sheets>
  <definedNames>
    <definedName hidden="1" localSheetId="0" name="_xlnm._FilterDatabase">Sheet1!$A$1:$M$16335</definedName>
  </definedNames>
  <calcPr/>
</workbook>
</file>

<file path=xl/sharedStrings.xml><?xml version="1.0" encoding="utf-8"?>
<sst xmlns="http://schemas.openxmlformats.org/spreadsheetml/2006/main" count="92682" uniqueCount="1362">
  <si>
    <t>GULATI TRADERS</t>
  </si>
  <si>
    <t>GP-345-MW</t>
  </si>
  <si>
    <t>GARDEN PIPE</t>
  </si>
  <si>
    <t>UTTAM NAGAR</t>
  </si>
  <si>
    <t>DELHI A</t>
  </si>
  <si>
    <t>ANANT SINGH</t>
  </si>
  <si>
    <t>PLUMBING GROUP</t>
  </si>
  <si>
    <t>FY-2025-26</t>
  </si>
  <si>
    <t>GP-364-MW</t>
  </si>
  <si>
    <t>GP-346-MW</t>
  </si>
  <si>
    <t>GP-367-MW</t>
  </si>
  <si>
    <t>LOHIA &amp; SONS (GHAZIABAD)</t>
  </si>
  <si>
    <t>SAHIBABAD</t>
  </si>
  <si>
    <t>UP ( A )</t>
  </si>
  <si>
    <t>GP-364-MO</t>
  </si>
  <si>
    <t>GP-345-MG</t>
  </si>
  <si>
    <t>GP-345-MO</t>
  </si>
  <si>
    <t>GP-364-MB</t>
  </si>
  <si>
    <t>GP-345-MB</t>
  </si>
  <si>
    <t>GP-364-MG</t>
  </si>
  <si>
    <t>CHATTAR BHOJ AND SONS (KAROL BAGH)</t>
  </si>
  <si>
    <t>PTMT</t>
  </si>
  <si>
    <t>DELHI</t>
  </si>
  <si>
    <t>PTMT GROUP</t>
  </si>
  <si>
    <t>S S SANITATAION</t>
  </si>
  <si>
    <t>BEA-88B</t>
  </si>
  <si>
    <t>CP ACCESSORIES</t>
  </si>
  <si>
    <t>NOIDA</t>
  </si>
  <si>
    <t>DELHI NCR</t>
  </si>
  <si>
    <t xml:space="preserve">C P GROUP </t>
  </si>
  <si>
    <t>SUMIT PAINT AND HARDWARE</t>
  </si>
  <si>
    <t>1375-S</t>
  </si>
  <si>
    <t>NEW DELHI</t>
  </si>
  <si>
    <t>CONNECTION</t>
  </si>
  <si>
    <t>132-T</t>
  </si>
  <si>
    <t>144-QR</t>
  </si>
  <si>
    <t>144-Q</t>
  </si>
  <si>
    <t>123-QR</t>
  </si>
  <si>
    <t>1817-C</t>
  </si>
  <si>
    <t>1375-QR</t>
  </si>
  <si>
    <t>133-Q</t>
  </si>
  <si>
    <t>HF-190</t>
  </si>
  <si>
    <t>WT-3LL-20</t>
  </si>
  <si>
    <t>WATER TANK</t>
  </si>
  <si>
    <t xml:space="preserve">WATER TANK GROUP </t>
  </si>
  <si>
    <t>WT-3LL-05</t>
  </si>
  <si>
    <t>WT-3LL-10</t>
  </si>
  <si>
    <t>WT-3LL-07</t>
  </si>
  <si>
    <t>BEA-521</t>
  </si>
  <si>
    <t>BOS-502</t>
  </si>
  <si>
    <t>BEA-195A</t>
  </si>
  <si>
    <t>133-QR</t>
  </si>
  <si>
    <t>514-T</t>
  </si>
  <si>
    <t>SEAT COVER</t>
  </si>
  <si>
    <t>CF-03</t>
  </si>
  <si>
    <t>LB-01</t>
  </si>
  <si>
    <t>CISTERN</t>
  </si>
  <si>
    <t>944-D</t>
  </si>
  <si>
    <t>SINK</t>
  </si>
  <si>
    <t>SINK GROUP</t>
  </si>
  <si>
    <t>H821-DD</t>
  </si>
  <si>
    <t>C P</t>
  </si>
  <si>
    <t>132-HR</t>
  </si>
  <si>
    <t>130-HR</t>
  </si>
  <si>
    <t>1491-HR</t>
  </si>
  <si>
    <t>123-HR</t>
  </si>
  <si>
    <t>147-HR</t>
  </si>
  <si>
    <t>130-Q</t>
  </si>
  <si>
    <t>127-HR</t>
  </si>
  <si>
    <t>144-HR</t>
  </si>
  <si>
    <t>PU-16</t>
  </si>
  <si>
    <t>UPVC</t>
  </si>
  <si>
    <t>U261</t>
  </si>
  <si>
    <t>U832</t>
  </si>
  <si>
    <t>C33</t>
  </si>
  <si>
    <t>CPVC</t>
  </si>
  <si>
    <t>U262</t>
  </si>
  <si>
    <t>U965</t>
  </si>
  <si>
    <t>C52</t>
  </si>
  <si>
    <t>C521</t>
  </si>
  <si>
    <t>U242</t>
  </si>
  <si>
    <t>U65</t>
  </si>
  <si>
    <t>C940</t>
  </si>
  <si>
    <t>U252</t>
  </si>
  <si>
    <t>U943</t>
  </si>
  <si>
    <t>C53</t>
  </si>
  <si>
    <t>C732</t>
  </si>
  <si>
    <t>942-D</t>
  </si>
  <si>
    <t>924XD</t>
  </si>
  <si>
    <t>940-D</t>
  </si>
  <si>
    <t>952-D</t>
  </si>
  <si>
    <t>RAJENDRA PRASAD &amp; CO.</t>
  </si>
  <si>
    <t>MATHURA</t>
  </si>
  <si>
    <t>123-QP</t>
  </si>
  <si>
    <t>1814-C</t>
  </si>
  <si>
    <t>144-S</t>
  </si>
  <si>
    <t>1821-C</t>
  </si>
  <si>
    <t>1815-C</t>
  </si>
  <si>
    <t>124-S</t>
  </si>
  <si>
    <t>MANOJ ENTERPRISES (UTTAM NAGAR)</t>
  </si>
  <si>
    <t>144-O</t>
  </si>
  <si>
    <t>124-O</t>
  </si>
  <si>
    <t>121-O</t>
  </si>
  <si>
    <t>130-O</t>
  </si>
  <si>
    <t>SHARMA PIPE FITTINGS &amp; SANITARY STORE</t>
  </si>
  <si>
    <t>GP-346-TT</t>
  </si>
  <si>
    <t>GP-367-TT</t>
  </si>
  <si>
    <t>GP-345-TT</t>
  </si>
  <si>
    <t>MAMTA TRADERS</t>
  </si>
  <si>
    <t>GP-345-TB</t>
  </si>
  <si>
    <t>Dehradun</t>
  </si>
  <si>
    <t>Uttarakhand</t>
  </si>
  <si>
    <t>BR345TT</t>
  </si>
  <si>
    <t>GP-345-TO</t>
  </si>
  <si>
    <t>BR346TT</t>
  </si>
  <si>
    <t>GP-345-TY</t>
  </si>
  <si>
    <t>BR364TT</t>
  </si>
  <si>
    <t>JAGDAMBA TRADERS</t>
  </si>
  <si>
    <t>NAJAFGARH</t>
  </si>
  <si>
    <t>150-QR</t>
  </si>
  <si>
    <t>187-R</t>
  </si>
  <si>
    <t>130-QR</t>
  </si>
  <si>
    <t>AVANTI SALES &amp; AGENCIES(MORADABAD)</t>
  </si>
  <si>
    <t>MORADABAD</t>
  </si>
  <si>
    <t>PW21S</t>
  </si>
  <si>
    <t>SWR</t>
  </si>
  <si>
    <t>A-549</t>
  </si>
  <si>
    <t>AGRI</t>
  </si>
  <si>
    <t>5641S</t>
  </si>
  <si>
    <t>PW53S</t>
  </si>
  <si>
    <t>C731</t>
  </si>
  <si>
    <t>C603</t>
  </si>
  <si>
    <t>5134S</t>
  </si>
  <si>
    <t>5110S</t>
  </si>
  <si>
    <t>A-369</t>
  </si>
  <si>
    <t>A-266</t>
  </si>
  <si>
    <t>C94</t>
  </si>
  <si>
    <t>C54</t>
  </si>
  <si>
    <t>5112S</t>
  </si>
  <si>
    <t>A-469</t>
  </si>
  <si>
    <t>A-48C</t>
  </si>
  <si>
    <t>A-466</t>
  </si>
  <si>
    <t>C523</t>
  </si>
  <si>
    <t>C505</t>
  </si>
  <si>
    <t>PW22S</t>
  </si>
  <si>
    <t>5141S</t>
  </si>
  <si>
    <t>A-269</t>
  </si>
  <si>
    <t>A-672</t>
  </si>
  <si>
    <t>A-54C</t>
  </si>
  <si>
    <t>SAURABH SANITARY STORE</t>
  </si>
  <si>
    <t>Baghpat</t>
  </si>
  <si>
    <t>120-WS</t>
  </si>
  <si>
    <t>H852-DD</t>
  </si>
  <si>
    <t>PS-5</t>
  </si>
  <si>
    <t>C63</t>
  </si>
  <si>
    <t>C604</t>
  </si>
  <si>
    <t>C73</t>
  </si>
  <si>
    <t>PU-13</t>
  </si>
  <si>
    <t>PS-3</t>
  </si>
  <si>
    <t>C55</t>
  </si>
  <si>
    <t>C71</t>
  </si>
  <si>
    <t>C85</t>
  </si>
  <si>
    <t>PU-12</t>
  </si>
  <si>
    <t>U62</t>
  </si>
  <si>
    <t>C65</t>
  </si>
  <si>
    <t>C605</t>
  </si>
  <si>
    <t>C75</t>
  </si>
  <si>
    <t>C323</t>
  </si>
  <si>
    <t>U53</t>
  </si>
  <si>
    <t>C45</t>
  </si>
  <si>
    <t>C606</t>
  </si>
  <si>
    <t>C83</t>
  </si>
  <si>
    <t>S5</t>
  </si>
  <si>
    <t>U56</t>
  </si>
  <si>
    <t>YASH ENTERPRISES (Uttarakhand)</t>
  </si>
  <si>
    <t>WT-3LL-50</t>
  </si>
  <si>
    <t>Champawat</t>
  </si>
  <si>
    <t>WT-4LL-05</t>
  </si>
  <si>
    <t>WT-4LL-07</t>
  </si>
  <si>
    <t>WT-4LL-10</t>
  </si>
  <si>
    <t>NITIN TRADERS</t>
  </si>
  <si>
    <t>C42</t>
  </si>
  <si>
    <t>PS-12</t>
  </si>
  <si>
    <t>C502</t>
  </si>
  <si>
    <t>C273</t>
  </si>
  <si>
    <t>CM21</t>
  </si>
  <si>
    <t>U43</t>
  </si>
  <si>
    <t>PS-2</t>
  </si>
  <si>
    <t>C932</t>
  </si>
  <si>
    <t>U63</t>
  </si>
  <si>
    <t>U23-L</t>
  </si>
  <si>
    <t>C62</t>
  </si>
  <si>
    <t>PS-13</t>
  </si>
  <si>
    <t>C43</t>
  </si>
  <si>
    <t>PU-1</t>
  </si>
  <si>
    <t>U526</t>
  </si>
  <si>
    <t>U604</t>
  </si>
  <si>
    <t>C232</t>
  </si>
  <si>
    <t>C703</t>
  </si>
  <si>
    <t>U51</t>
  </si>
  <si>
    <t>U231</t>
  </si>
  <si>
    <t>U273</t>
  </si>
  <si>
    <t>AS-429</t>
  </si>
  <si>
    <t>A-666</t>
  </si>
  <si>
    <t>A-49C</t>
  </si>
  <si>
    <t>AS-427</t>
  </si>
  <si>
    <t>A-571</t>
  </si>
  <si>
    <t>A-28C</t>
  </si>
  <si>
    <t>PW13S</t>
  </si>
  <si>
    <t>AS-329</t>
  </si>
  <si>
    <t>A-765</t>
  </si>
  <si>
    <t>AS-428</t>
  </si>
  <si>
    <t>A-664</t>
  </si>
  <si>
    <t>A-29C</t>
  </si>
  <si>
    <t>PW23S</t>
  </si>
  <si>
    <t>SAH TRADING CO.</t>
  </si>
  <si>
    <t>FARIDABAD</t>
  </si>
  <si>
    <t>KRISHNA STORE</t>
  </si>
  <si>
    <t>145-O</t>
  </si>
  <si>
    <t>181-C</t>
  </si>
  <si>
    <t>ARORA HARDWARE STORE</t>
  </si>
  <si>
    <t>Udham Singh Nagar</t>
  </si>
  <si>
    <t>GP-364-TT</t>
  </si>
  <si>
    <t>SHRI SHYAMA SANITATION (DEHRADUN)</t>
  </si>
  <si>
    <t>DEHRADUN</t>
  </si>
  <si>
    <t>GP-346-MB</t>
  </si>
  <si>
    <t>PIF-003</t>
  </si>
  <si>
    <t>BR346TG</t>
  </si>
  <si>
    <t>BR364TG</t>
  </si>
  <si>
    <t>WASTE PIPE</t>
  </si>
  <si>
    <t>123-WS</t>
  </si>
  <si>
    <t>3272-C</t>
  </si>
  <si>
    <t>144-UR</t>
  </si>
  <si>
    <t>123-UR</t>
  </si>
  <si>
    <t>133-UR</t>
  </si>
  <si>
    <t>324-H</t>
  </si>
  <si>
    <t>326-H</t>
  </si>
  <si>
    <t>325-H</t>
  </si>
  <si>
    <t>323-H</t>
  </si>
  <si>
    <t>LIBERTY AGENCIES</t>
  </si>
  <si>
    <t>Haridwar</t>
  </si>
  <si>
    <t>BA-15S</t>
  </si>
  <si>
    <t>BOS-47SQ</t>
  </si>
  <si>
    <t>BA-02S</t>
  </si>
  <si>
    <t>BA-12S</t>
  </si>
  <si>
    <t>BA-11S</t>
  </si>
  <si>
    <t>BEA-523</t>
  </si>
  <si>
    <t>BEA-522</t>
  </si>
  <si>
    <t>BA-18S</t>
  </si>
  <si>
    <t>BA-10S</t>
  </si>
  <si>
    <t>BOS-51SR</t>
  </si>
  <si>
    <t>DELUXE SANITARY STORE</t>
  </si>
  <si>
    <t>SAHARANPUR</t>
  </si>
  <si>
    <t>133-U</t>
  </si>
  <si>
    <t>129-Q</t>
  </si>
  <si>
    <t>129-U</t>
  </si>
  <si>
    <t>144-U</t>
  </si>
  <si>
    <t>134-Q</t>
  </si>
  <si>
    <t>134-U</t>
  </si>
  <si>
    <t>123-Q</t>
  </si>
  <si>
    <t>1375-U</t>
  </si>
  <si>
    <t>ANIK TRADERS</t>
  </si>
  <si>
    <t>188-R</t>
  </si>
  <si>
    <t>150-U</t>
  </si>
  <si>
    <t>150-UR</t>
  </si>
  <si>
    <t>CABINET</t>
  </si>
  <si>
    <t>Vidhya Sales</t>
  </si>
  <si>
    <t>Aligarh</t>
  </si>
  <si>
    <t>GP-345-TG</t>
  </si>
  <si>
    <t>CS-01</t>
  </si>
  <si>
    <t>CH-01</t>
  </si>
  <si>
    <t>129-S</t>
  </si>
  <si>
    <t>147-S</t>
  </si>
  <si>
    <t>149-S</t>
  </si>
  <si>
    <t>123-NN</t>
  </si>
  <si>
    <t>119-W</t>
  </si>
  <si>
    <t>123-U</t>
  </si>
  <si>
    <t>C322</t>
  </si>
  <si>
    <t>S3</t>
  </si>
  <si>
    <t>C82</t>
  </si>
  <si>
    <t>C832</t>
  </si>
  <si>
    <t>C503</t>
  </si>
  <si>
    <t>C72</t>
  </si>
  <si>
    <t>C12</t>
  </si>
  <si>
    <t>C920</t>
  </si>
  <si>
    <t>C22</t>
  </si>
  <si>
    <t>S4</t>
  </si>
  <si>
    <t>C273N</t>
  </si>
  <si>
    <t>C64</t>
  </si>
  <si>
    <t>C24</t>
  </si>
  <si>
    <t>C32</t>
  </si>
  <si>
    <t>C602</t>
  </si>
  <si>
    <t>C274N</t>
  </si>
  <si>
    <t>PP1</t>
  </si>
  <si>
    <t>PS-4</t>
  </si>
  <si>
    <t>C930</t>
  </si>
  <si>
    <t>C44</t>
  </si>
  <si>
    <t>C272N</t>
  </si>
  <si>
    <t>C23</t>
  </si>
  <si>
    <t>C13</t>
  </si>
  <si>
    <t>C34</t>
  </si>
  <si>
    <t>1391-M</t>
  </si>
  <si>
    <t>GP-364-TG</t>
  </si>
  <si>
    <t>GP-346-TB</t>
  </si>
  <si>
    <t>GP-346-TG</t>
  </si>
  <si>
    <t>GP-364-TB</t>
  </si>
  <si>
    <t>BEA-13L</t>
  </si>
  <si>
    <t>BEA-13</t>
  </si>
  <si>
    <t>KULDEEP AGRICULTURE STORE</t>
  </si>
  <si>
    <t>AMROHA</t>
  </si>
  <si>
    <t>132-OT</t>
  </si>
  <si>
    <t>149-O</t>
  </si>
  <si>
    <t>DB-02</t>
  </si>
  <si>
    <t>127-O</t>
  </si>
  <si>
    <t>147-O</t>
  </si>
  <si>
    <t>132-QR</t>
  </si>
  <si>
    <t>TTS-03</t>
  </si>
  <si>
    <t>TEFELON TAPE</t>
  </si>
  <si>
    <t>C-1</t>
  </si>
  <si>
    <t>FT-75</t>
  </si>
  <si>
    <t>FLOOR TRAP</t>
  </si>
  <si>
    <t>FT-74</t>
  </si>
  <si>
    <t>BEA-10S</t>
  </si>
  <si>
    <t>HINDUSTAN SANITARY STORES</t>
  </si>
  <si>
    <t>1375-Q</t>
  </si>
  <si>
    <t>150-Q</t>
  </si>
  <si>
    <t>400-Q</t>
  </si>
  <si>
    <t>132-Q</t>
  </si>
  <si>
    <t>KUMAR PIPE AND HARDWARE STORE</t>
  </si>
  <si>
    <t>INDIAN TRADERS</t>
  </si>
  <si>
    <t>145-QW</t>
  </si>
  <si>
    <t>149-N</t>
  </si>
  <si>
    <t>CHHABRA HARDWARE &amp; BATH ASSETS</t>
  </si>
  <si>
    <t>125-S</t>
  </si>
  <si>
    <t>123-S</t>
  </si>
  <si>
    <t>144-I</t>
  </si>
  <si>
    <t>123-I</t>
  </si>
  <si>
    <t>LF-155</t>
  </si>
  <si>
    <t>129-QW</t>
  </si>
  <si>
    <t>1375-QW</t>
  </si>
  <si>
    <t>123-QW</t>
  </si>
  <si>
    <t>400-QW</t>
  </si>
  <si>
    <t>144-QW</t>
  </si>
  <si>
    <t>150-QW</t>
  </si>
  <si>
    <t>PS-18</t>
  </si>
  <si>
    <t>C607</t>
  </si>
  <si>
    <t>C58</t>
  </si>
  <si>
    <t>C97</t>
  </si>
  <si>
    <t>C608</t>
  </si>
  <si>
    <t>C76</t>
  </si>
  <si>
    <t>C506</t>
  </si>
  <si>
    <t>C98</t>
  </si>
  <si>
    <t>C86</t>
  </si>
  <si>
    <t>C56</t>
  </si>
  <si>
    <t>C68</t>
  </si>
  <si>
    <t>C108</t>
  </si>
  <si>
    <t>C26</t>
  </si>
  <si>
    <t>C84</t>
  </si>
  <si>
    <t>PS-6</t>
  </si>
  <si>
    <t>C46</t>
  </si>
  <si>
    <t>C74</t>
  </si>
  <si>
    <t>C66</t>
  </si>
  <si>
    <t>C107</t>
  </si>
  <si>
    <t>C25</t>
  </si>
  <si>
    <t>A-342</t>
  </si>
  <si>
    <t>A-242</t>
  </si>
  <si>
    <t>A-51C</t>
  </si>
  <si>
    <t>A-449</t>
  </si>
  <si>
    <t>A-472</t>
  </si>
  <si>
    <t>A-543</t>
  </si>
  <si>
    <t>A-31C</t>
  </si>
  <si>
    <t>A-243</t>
  </si>
  <si>
    <t>A-272</t>
  </si>
  <si>
    <t>A-442</t>
  </si>
  <si>
    <t>S47</t>
  </si>
  <si>
    <t>A-343</t>
  </si>
  <si>
    <t>A-464</t>
  </si>
  <si>
    <t>U55</t>
  </si>
  <si>
    <t>U48</t>
  </si>
  <si>
    <t>U68</t>
  </si>
  <si>
    <t>U23</t>
  </si>
  <si>
    <t>U886</t>
  </si>
  <si>
    <t>U26</t>
  </si>
  <si>
    <t>U58</t>
  </si>
  <si>
    <t>U76</t>
  </si>
  <si>
    <t>U36</t>
  </si>
  <si>
    <t>U25</t>
  </si>
  <si>
    <t>PU-18</t>
  </si>
  <si>
    <t>U46</t>
  </si>
  <si>
    <t>U73</t>
  </si>
  <si>
    <t>5610S</t>
  </si>
  <si>
    <t>5111S</t>
  </si>
  <si>
    <t>PW63S</t>
  </si>
  <si>
    <t>PS-15</t>
  </si>
  <si>
    <t>C965</t>
  </si>
  <si>
    <t>C96</t>
  </si>
  <si>
    <t>C106</t>
  </si>
  <si>
    <t>C275N</t>
  </si>
  <si>
    <t>C26L</t>
  </si>
  <si>
    <t>CM26</t>
  </si>
  <si>
    <t>PS-16</t>
  </si>
  <si>
    <t>C254</t>
  </si>
  <si>
    <t>C23L</t>
  </si>
  <si>
    <t>PS-14</t>
  </si>
  <si>
    <t>C954</t>
  </si>
  <si>
    <t>C95</t>
  </si>
  <si>
    <t>C276N</t>
  </si>
  <si>
    <t>C105</t>
  </si>
  <si>
    <t>C262</t>
  </si>
  <si>
    <t>C24L</t>
  </si>
  <si>
    <t>U539</t>
  </si>
  <si>
    <t>U931</t>
  </si>
  <si>
    <t>U601</t>
  </si>
  <si>
    <t>U96</t>
  </si>
  <si>
    <t>U323</t>
  </si>
  <si>
    <t>PU-14</t>
  </si>
  <si>
    <t>U61</t>
  </si>
  <si>
    <t>U35</t>
  </si>
  <si>
    <t>U45</t>
  </si>
  <si>
    <t>U106</t>
  </si>
  <si>
    <t>U275N</t>
  </si>
  <si>
    <t>PU-11</t>
  </si>
  <si>
    <t>U54</t>
  </si>
  <si>
    <t>U505</t>
  </si>
  <si>
    <t>U263</t>
  </si>
  <si>
    <t>U41</t>
  </si>
  <si>
    <t>U606</t>
  </si>
  <si>
    <t>U26-L</t>
  </si>
  <si>
    <t>PU-3</t>
  </si>
  <si>
    <t>U66</t>
  </si>
  <si>
    <t>U963</t>
  </si>
  <si>
    <t>U603</t>
  </si>
  <si>
    <t>U13</t>
  </si>
  <si>
    <t>PU-15</t>
  </si>
  <si>
    <t>U538</t>
  </si>
  <si>
    <t>U506</t>
  </si>
  <si>
    <t>U264</t>
  </si>
  <si>
    <t>U105</t>
  </si>
  <si>
    <t>PU-4</t>
  </si>
  <si>
    <t>U504</t>
  </si>
  <si>
    <t>U964</t>
  </si>
  <si>
    <t>U605</t>
  </si>
  <si>
    <t>U25-L</t>
  </si>
  <si>
    <t>U95</t>
  </si>
  <si>
    <t>U276N</t>
  </si>
  <si>
    <t>A-764</t>
  </si>
  <si>
    <t>5941S</t>
  </si>
  <si>
    <t>A-665</t>
  </si>
  <si>
    <t>A-27C</t>
  </si>
  <si>
    <t>PW83S</t>
  </si>
  <si>
    <t>A-448</t>
  </si>
  <si>
    <t>A-662</t>
  </si>
  <si>
    <t>A-767</t>
  </si>
  <si>
    <t>PW93S</t>
  </si>
  <si>
    <t>A-566</t>
  </si>
  <si>
    <t>A-468</t>
  </si>
  <si>
    <t>A-762</t>
  </si>
  <si>
    <t>A-271</t>
  </si>
  <si>
    <t>A-663</t>
  </si>
  <si>
    <t>A-26C</t>
  </si>
  <si>
    <t>A-567</t>
  </si>
  <si>
    <t>A-766</t>
  </si>
  <si>
    <t>5910S</t>
  </si>
  <si>
    <t>PC2</t>
  </si>
  <si>
    <t>PS-1</t>
  </si>
  <si>
    <t>C702</t>
  </si>
  <si>
    <t>C854</t>
  </si>
  <si>
    <t>C265</t>
  </si>
  <si>
    <t>C51</t>
  </si>
  <si>
    <t>C41</t>
  </si>
  <si>
    <t>C104</t>
  </si>
  <si>
    <t>C529</t>
  </si>
  <si>
    <t>CH79</t>
  </si>
  <si>
    <t>C35</t>
  </si>
  <si>
    <t>C865</t>
  </si>
  <si>
    <t>PP2</t>
  </si>
  <si>
    <t>C942</t>
  </si>
  <si>
    <t>C842</t>
  </si>
  <si>
    <t>C61</t>
  </si>
  <si>
    <t>C264</t>
  </si>
  <si>
    <t>C22L</t>
  </si>
  <si>
    <t>C36</t>
  </si>
  <si>
    <t>C601</t>
  </si>
  <si>
    <t>C103</t>
  </si>
  <si>
    <t>C15</t>
  </si>
  <si>
    <t>U21-L</t>
  </si>
  <si>
    <t>U11</t>
  </si>
  <si>
    <t>U42</t>
  </si>
  <si>
    <t>U83</t>
  </si>
  <si>
    <t>U22-L</t>
  </si>
  <si>
    <t>U12</t>
  </si>
  <si>
    <t>U527</t>
  </si>
  <si>
    <t>U31</t>
  </si>
  <si>
    <t>U320</t>
  </si>
  <si>
    <t>U272N</t>
  </si>
  <si>
    <t>U86</t>
  </si>
  <si>
    <t>U503</t>
  </si>
  <si>
    <t>U33</t>
  </si>
  <si>
    <t>U70</t>
  </si>
  <si>
    <t>U330</t>
  </si>
  <si>
    <t>U273N</t>
  </si>
  <si>
    <t>U52</t>
  </si>
  <si>
    <t>U84</t>
  </si>
  <si>
    <t>UH-79</t>
  </si>
  <si>
    <t>U21</t>
  </si>
  <si>
    <t>U321</t>
  </si>
  <si>
    <t>GP-364-TO</t>
  </si>
  <si>
    <t>125-WS</t>
  </si>
  <si>
    <t>124-WS</t>
  </si>
  <si>
    <t>132-NG</t>
  </si>
  <si>
    <t>134-QW</t>
  </si>
  <si>
    <t>144-NG</t>
  </si>
  <si>
    <t>133-N</t>
  </si>
  <si>
    <t>133-QW</t>
  </si>
  <si>
    <t>DB-52-3IN-ON-OFF-N</t>
  </si>
  <si>
    <t>C5211</t>
  </si>
  <si>
    <t>130-QW</t>
  </si>
  <si>
    <t>DREAMWALL COLOURS</t>
  </si>
  <si>
    <t>OLD DELHI</t>
  </si>
  <si>
    <t>RATHI SALES CORP.</t>
  </si>
  <si>
    <t>Hathras</t>
  </si>
  <si>
    <t>U243</t>
  </si>
  <si>
    <t>A-568</t>
  </si>
  <si>
    <t>A-366</t>
  </si>
  <si>
    <t>U24N</t>
  </si>
  <si>
    <t>U81</t>
  </si>
  <si>
    <t>U531</t>
  </si>
  <si>
    <t>A-569</t>
  </si>
  <si>
    <t>5963-W</t>
  </si>
  <si>
    <t>U276</t>
  </si>
  <si>
    <t>A-372</t>
  </si>
  <si>
    <t>U71</t>
  </si>
  <si>
    <t>A-768</t>
  </si>
  <si>
    <t>U25N</t>
  </si>
  <si>
    <t>A-368</t>
  </si>
  <si>
    <t>A-667</t>
  </si>
  <si>
    <t>U34</t>
  </si>
  <si>
    <t>5163-W</t>
  </si>
  <si>
    <t>U523</t>
  </si>
  <si>
    <t>916-D</t>
  </si>
  <si>
    <t>WT-ISI-07</t>
  </si>
  <si>
    <t>WT-ISI-05</t>
  </si>
  <si>
    <t>WT-ISI-10</t>
  </si>
  <si>
    <t>A-44C</t>
  </si>
  <si>
    <t>BR345TG</t>
  </si>
  <si>
    <t>GP-346-TO</t>
  </si>
  <si>
    <t>JAIN TRADERS</t>
  </si>
  <si>
    <t>Rampur</t>
  </si>
  <si>
    <t>BHARAT SANITARY WARE</t>
  </si>
  <si>
    <t>H843-DD</t>
  </si>
  <si>
    <t>PALWAL</t>
  </si>
  <si>
    <t>514C</t>
  </si>
  <si>
    <t>145-Q</t>
  </si>
  <si>
    <t>CM22</t>
  </si>
  <si>
    <t>3272-B</t>
  </si>
  <si>
    <t>FT-25</t>
  </si>
  <si>
    <t>FT-28</t>
  </si>
  <si>
    <t>FT-24</t>
  </si>
  <si>
    <t>FT-27</t>
  </si>
  <si>
    <t>124-UR</t>
  </si>
  <si>
    <t>6803-S</t>
  </si>
  <si>
    <t>BS-1001</t>
  </si>
  <si>
    <t>PC3</t>
  </si>
  <si>
    <t>PC22</t>
  </si>
  <si>
    <t>Vihan Marbles &amp; Tiles</t>
  </si>
  <si>
    <t>Bulandshahr</t>
  </si>
  <si>
    <t>GP-346-MG</t>
  </si>
  <si>
    <t>MAHAVEER SANITARY WARE &amp; HARDWARE STORE</t>
  </si>
  <si>
    <t>MEERUT</t>
  </si>
  <si>
    <t>C92</t>
  </si>
  <si>
    <t>CM23</t>
  </si>
  <si>
    <t>C101</t>
  </si>
  <si>
    <t>C93</t>
  </si>
  <si>
    <t>CM24</t>
  </si>
  <si>
    <t>C91</t>
  </si>
  <si>
    <t>C102</t>
  </si>
  <si>
    <t>CM25</t>
  </si>
  <si>
    <t>C132</t>
  </si>
  <si>
    <t>CM32</t>
  </si>
  <si>
    <t>C90</t>
  </si>
  <si>
    <t>CM33</t>
  </si>
  <si>
    <t>CM31</t>
  </si>
  <si>
    <t>S6</t>
  </si>
  <si>
    <t>U103</t>
  </si>
  <si>
    <t>U310</t>
  </si>
  <si>
    <t>U91</t>
  </si>
  <si>
    <t>U23N</t>
  </si>
  <si>
    <t>U101</t>
  </si>
  <si>
    <t>U64</t>
  </si>
  <si>
    <t>AS-449</t>
  </si>
  <si>
    <t>924SD</t>
  </si>
  <si>
    <t>H817-DD</t>
  </si>
  <si>
    <t>DEEPAK SANITORY &amp; ELECTRIC STORE</t>
  </si>
  <si>
    <t>926-D</t>
  </si>
  <si>
    <t>925-D</t>
  </si>
  <si>
    <t>924SDM</t>
  </si>
  <si>
    <t>132-UR</t>
  </si>
  <si>
    <t>120-C</t>
  </si>
  <si>
    <t>1811-C</t>
  </si>
  <si>
    <t>120-S</t>
  </si>
  <si>
    <t>127-C</t>
  </si>
  <si>
    <t>701-N</t>
  </si>
  <si>
    <t>LF-154</t>
  </si>
  <si>
    <t>U274N</t>
  </si>
  <si>
    <t>C504</t>
  </si>
  <si>
    <t>C324</t>
  </si>
  <si>
    <t>C943</t>
  </si>
  <si>
    <t>C330</t>
  </si>
  <si>
    <t>C320</t>
  </si>
  <si>
    <t>C532</t>
  </si>
  <si>
    <t>C272</t>
  </si>
  <si>
    <t>130-UR</t>
  </si>
  <si>
    <t>145-U</t>
  </si>
  <si>
    <t>BOS-106</t>
  </si>
  <si>
    <t>BA-47</t>
  </si>
  <si>
    <t>SA-04</t>
  </si>
  <si>
    <t>6693-N</t>
  </si>
  <si>
    <t>BB-52-S</t>
  </si>
  <si>
    <t>PD-3IN-ON-OFF-N</t>
  </si>
  <si>
    <t>5254-S</t>
  </si>
  <si>
    <t>5354-S</t>
  </si>
  <si>
    <t>PD-46-H-ON-OFF-N</t>
  </si>
  <si>
    <t>BB-53-S</t>
  </si>
  <si>
    <t>DB-52-3 IN-N</t>
  </si>
  <si>
    <t>SP-02</t>
  </si>
  <si>
    <t>1375-UR</t>
  </si>
  <si>
    <t>950-XD</t>
  </si>
  <si>
    <t>BEA-48</t>
  </si>
  <si>
    <t>124-Q</t>
  </si>
  <si>
    <t>123-RG</t>
  </si>
  <si>
    <t>144-RG</t>
  </si>
  <si>
    <t>133-NEW</t>
  </si>
  <si>
    <t>400-I</t>
  </si>
  <si>
    <t>124-U</t>
  </si>
  <si>
    <t>1375-R</t>
  </si>
  <si>
    <t>AGGARWAL AGENCIES</t>
  </si>
  <si>
    <t>PALAM</t>
  </si>
  <si>
    <t>127-Q</t>
  </si>
  <si>
    <t>129-QR</t>
  </si>
  <si>
    <t>124-QR</t>
  </si>
  <si>
    <t>CH78</t>
  </si>
  <si>
    <t>WT-002</t>
  </si>
  <si>
    <t>WT LID</t>
  </si>
  <si>
    <t>MHC-02</t>
  </si>
  <si>
    <t>SANITARYWARE</t>
  </si>
  <si>
    <t>SANITARYWARE GROUP</t>
  </si>
  <si>
    <t>C875</t>
  </si>
  <si>
    <t>C886</t>
  </si>
  <si>
    <t>C876</t>
  </si>
  <si>
    <t>C278N</t>
  </si>
  <si>
    <t>C48</t>
  </si>
  <si>
    <t>A-249</t>
  </si>
  <si>
    <t>A-349</t>
  </si>
  <si>
    <t>5133S</t>
  </si>
  <si>
    <t>A-443</t>
  </si>
  <si>
    <t>A-46C</t>
  </si>
  <si>
    <t>U22</t>
  </si>
  <si>
    <t>U69</t>
  </si>
  <si>
    <t>U38</t>
  </si>
  <si>
    <t>U843</t>
  </si>
  <si>
    <t>U232</t>
  </si>
  <si>
    <t>U532</t>
  </si>
  <si>
    <t>U272</t>
  </si>
  <si>
    <t>145-QR</t>
  </si>
  <si>
    <t>POOJA TRADING CO.</t>
  </si>
  <si>
    <t>6851-G</t>
  </si>
  <si>
    <t>TBH-01</t>
  </si>
  <si>
    <t>6803-G</t>
  </si>
  <si>
    <t>BB-68</t>
  </si>
  <si>
    <t>BEA-36</t>
  </si>
  <si>
    <t>6852-G</t>
  </si>
  <si>
    <t>BB-68-RG</t>
  </si>
  <si>
    <t>BEA-22</t>
  </si>
  <si>
    <t>6803-RG</t>
  </si>
  <si>
    <t>6852-B</t>
  </si>
  <si>
    <t>BB-68-G</t>
  </si>
  <si>
    <t>6851-RG</t>
  </si>
  <si>
    <t>BD-40</t>
  </si>
  <si>
    <t>6851-B</t>
  </si>
  <si>
    <t>6852-RG</t>
  </si>
  <si>
    <t>BB-68-B</t>
  </si>
  <si>
    <t>PR-544</t>
  </si>
  <si>
    <t>BOS-42</t>
  </si>
  <si>
    <t>BOS-107</t>
  </si>
  <si>
    <t>516-S</t>
  </si>
  <si>
    <t>LF-152</t>
  </si>
  <si>
    <t>LF-153</t>
  </si>
  <si>
    <t>A-268</t>
  </si>
  <si>
    <t>A-467</t>
  </si>
  <si>
    <t>U278N</t>
  </si>
  <si>
    <t>A-371</t>
  </si>
  <si>
    <t>C528</t>
  </si>
  <si>
    <t>U98</t>
  </si>
  <si>
    <t>A-471</t>
  </si>
  <si>
    <t>WT-ISI-30</t>
  </si>
  <si>
    <t>PB132</t>
  </si>
  <si>
    <t>COLUMN</t>
  </si>
  <si>
    <t>PB332</t>
  </si>
  <si>
    <t>124-N</t>
  </si>
  <si>
    <t>132-N</t>
  </si>
  <si>
    <t>144-N</t>
  </si>
  <si>
    <t>Q724GB</t>
  </si>
  <si>
    <t>513-EWC</t>
  </si>
  <si>
    <t>Q724MB</t>
  </si>
  <si>
    <t>134-UR</t>
  </si>
  <si>
    <t>145-UR</t>
  </si>
  <si>
    <t>824XD</t>
  </si>
  <si>
    <t>924-D</t>
  </si>
  <si>
    <t>U277N</t>
  </si>
  <si>
    <t>AS-327</t>
  </si>
  <si>
    <t>A-348</t>
  </si>
  <si>
    <t>5911S</t>
  </si>
  <si>
    <t>A-427</t>
  </si>
  <si>
    <t>AS-328</t>
  </si>
  <si>
    <t>5711S</t>
  </si>
  <si>
    <t>DB-68-N</t>
  </si>
  <si>
    <t>PB232</t>
  </si>
  <si>
    <t>C843</t>
  </si>
  <si>
    <t>C527</t>
  </si>
  <si>
    <t>C524</t>
  </si>
  <si>
    <t>C14</t>
  </si>
  <si>
    <t>C243</t>
  </si>
  <si>
    <t>C853</t>
  </si>
  <si>
    <t>C131</t>
  </si>
  <si>
    <t>C242</t>
  </si>
  <si>
    <t>C852</t>
  </si>
  <si>
    <t>A-542</t>
  </si>
  <si>
    <t>AS-229</t>
  </si>
  <si>
    <t>A-248</t>
  </si>
  <si>
    <t>A-548</t>
  </si>
  <si>
    <t>A-83A</t>
  </si>
  <si>
    <t>A-769</t>
  </si>
  <si>
    <t>AS-228</t>
  </si>
  <si>
    <t>A-246</t>
  </si>
  <si>
    <t>A-546</t>
  </si>
  <si>
    <t>A-770</t>
  </si>
  <si>
    <t>A-446</t>
  </si>
  <si>
    <t>A-346</t>
  </si>
  <si>
    <t>5942S</t>
  </si>
  <si>
    <t>5934S</t>
  </si>
  <si>
    <t>5912S</t>
  </si>
  <si>
    <t>5933S</t>
  </si>
  <si>
    <t>5142S</t>
  </si>
  <si>
    <t>5293-ON-OFF-N</t>
  </si>
  <si>
    <t>151-S</t>
  </si>
  <si>
    <t>CHAWLA ISPAT PRIVATE LIMITED</t>
  </si>
  <si>
    <t>DB-02L</t>
  </si>
  <si>
    <t>FT-04</t>
  </si>
  <si>
    <t>FT-53</t>
  </si>
  <si>
    <t>FT-03</t>
  </si>
  <si>
    <t>FT-54</t>
  </si>
  <si>
    <t>FT-08</t>
  </si>
  <si>
    <t>SA-03</t>
  </si>
  <si>
    <t>FT-52</t>
  </si>
  <si>
    <t>FT-07</t>
  </si>
  <si>
    <t>124-SR</t>
  </si>
  <si>
    <t>144-SR</t>
  </si>
  <si>
    <t>147-SQ</t>
  </si>
  <si>
    <t>147-SR</t>
  </si>
  <si>
    <t>121-SR</t>
  </si>
  <si>
    <t>1322-SR</t>
  </si>
  <si>
    <t>129-QP</t>
  </si>
  <si>
    <t>145-QP</t>
  </si>
  <si>
    <t>135-Q</t>
  </si>
  <si>
    <t>133-QP</t>
  </si>
  <si>
    <t>144-QP</t>
  </si>
  <si>
    <t>132-QP</t>
  </si>
  <si>
    <t>130-QP</t>
  </si>
  <si>
    <t>400-QR</t>
  </si>
  <si>
    <t>LUV KUSH SALES CORPORATION</t>
  </si>
  <si>
    <t>134-O</t>
  </si>
  <si>
    <t>1375-O</t>
  </si>
  <si>
    <t>150-O</t>
  </si>
  <si>
    <t>BHS-109</t>
  </si>
  <si>
    <t>BHS-99</t>
  </si>
  <si>
    <t>BHS-104</t>
  </si>
  <si>
    <t>BHS-2001</t>
  </si>
  <si>
    <t>BS-28</t>
  </si>
  <si>
    <t>BEA-95</t>
  </si>
  <si>
    <t>BHS-103</t>
  </si>
  <si>
    <t>BHS-2WT</t>
  </si>
  <si>
    <t>BHS-81</t>
  </si>
  <si>
    <t>BS-27</t>
  </si>
  <si>
    <t>BEA-100</t>
  </si>
  <si>
    <t>DB-52-H-N</t>
  </si>
  <si>
    <t>1813-C</t>
  </si>
  <si>
    <t>1322-UR</t>
  </si>
  <si>
    <t>6808-B</t>
  </si>
  <si>
    <t>DB-68-3IN-ON-OFF-NG</t>
  </si>
  <si>
    <t>6820-G</t>
  </si>
  <si>
    <t>DB-68-3IN-ON-OFF-NRG</t>
  </si>
  <si>
    <t>6820-RG</t>
  </si>
  <si>
    <t>DB-68-3IN-ON-OFF-NB</t>
  </si>
  <si>
    <t>6820-B</t>
  </si>
  <si>
    <t>DB-68-3IN-ON-OFF-N</t>
  </si>
  <si>
    <t>6895-G</t>
  </si>
  <si>
    <t>DB-68-H-ON-OFF-N</t>
  </si>
  <si>
    <t>DB-53-3IN-ON-OFF-N</t>
  </si>
  <si>
    <t>DB-53-H-ON-OFF-N</t>
  </si>
  <si>
    <t>6895-RG</t>
  </si>
  <si>
    <t>6895-B</t>
  </si>
  <si>
    <t>6808-G</t>
  </si>
  <si>
    <t>6808-RG</t>
  </si>
  <si>
    <t>CNS-66</t>
  </si>
  <si>
    <t>CNS-20</t>
  </si>
  <si>
    <t>CPS-20</t>
  </si>
  <si>
    <t>CSS-20</t>
  </si>
  <si>
    <t>BS-112</t>
  </si>
  <si>
    <t>129-O</t>
  </si>
  <si>
    <t>135-QR</t>
  </si>
  <si>
    <t>CF-01</t>
  </si>
  <si>
    <t>187-P</t>
  </si>
  <si>
    <t>124-QP</t>
  </si>
  <si>
    <t>134-QP</t>
  </si>
  <si>
    <t>135-QP</t>
  </si>
  <si>
    <t>150-QP</t>
  </si>
  <si>
    <t>400-QP</t>
  </si>
  <si>
    <t>FT-05</t>
  </si>
  <si>
    <t>FT-06</t>
  </si>
  <si>
    <t>FT-02</t>
  </si>
  <si>
    <t>PR-139</t>
  </si>
  <si>
    <t>127-U</t>
  </si>
  <si>
    <t>147-I</t>
  </si>
  <si>
    <t>145-R</t>
  </si>
  <si>
    <t>BHS-307</t>
  </si>
  <si>
    <t>103-C</t>
  </si>
  <si>
    <t>134-QR</t>
  </si>
  <si>
    <t>CNS-15</t>
  </si>
  <si>
    <t>BS-1002</t>
  </si>
  <si>
    <t>CNS-53</t>
  </si>
  <si>
    <t>CNS-52</t>
  </si>
  <si>
    <t>CNS-68</t>
  </si>
  <si>
    <t>DB-52-H-ON-OFF-N</t>
  </si>
  <si>
    <t>BEA-11S</t>
  </si>
  <si>
    <t>C221</t>
  </si>
  <si>
    <t>C25L</t>
  </si>
  <si>
    <t>A-8C</t>
  </si>
  <si>
    <t>A-9C</t>
  </si>
  <si>
    <t>A-52C</t>
  </si>
  <si>
    <t>ROHIT INDUSTRIES</t>
  </si>
  <si>
    <t>KASHIPUR</t>
  </si>
  <si>
    <t>U521</t>
  </si>
  <si>
    <t>U32</t>
  </si>
  <si>
    <t>U853</t>
  </si>
  <si>
    <t>U322</t>
  </si>
  <si>
    <t>U854</t>
  </si>
  <si>
    <t>UH-78</t>
  </si>
  <si>
    <t>UH-80</t>
  </si>
  <si>
    <t>U72</t>
  </si>
  <si>
    <t>A-704</t>
  </si>
  <si>
    <t>A-364</t>
  </si>
  <si>
    <t>A-702</t>
  </si>
  <si>
    <t>A-703</t>
  </si>
  <si>
    <t>U23T</t>
  </si>
  <si>
    <t>U864</t>
  </si>
  <si>
    <t>U608</t>
  </si>
  <si>
    <t>U21T</t>
  </si>
  <si>
    <t>U22T</t>
  </si>
  <si>
    <t>PU-8</t>
  </si>
  <si>
    <t>C263</t>
  </si>
  <si>
    <t>121-S</t>
  </si>
  <si>
    <t>127-S</t>
  </si>
  <si>
    <t>130-S</t>
  </si>
  <si>
    <t>145-S</t>
  </si>
  <si>
    <t>1322-S</t>
  </si>
  <si>
    <t>U82</t>
  </si>
  <si>
    <t>U920</t>
  </si>
  <si>
    <t>UH-74</t>
  </si>
  <si>
    <t>A-228</t>
  </si>
  <si>
    <t>A-229</t>
  </si>
  <si>
    <t>AS-249</t>
  </si>
  <si>
    <t>AS-349</t>
  </si>
  <si>
    <t>131-N</t>
  </si>
  <si>
    <t>1815-D</t>
  </si>
  <si>
    <t>1815-E</t>
  </si>
  <si>
    <t>BS-79SS</t>
  </si>
  <si>
    <t>BS-41</t>
  </si>
  <si>
    <t>AMAN TRADERS</t>
  </si>
  <si>
    <t>GHAZIABAD</t>
  </si>
  <si>
    <t>124-W</t>
  </si>
  <si>
    <t>123-NNB</t>
  </si>
  <si>
    <t>129-NB</t>
  </si>
  <si>
    <t>145-NB</t>
  </si>
  <si>
    <t>124-NB</t>
  </si>
  <si>
    <t>1322-NB</t>
  </si>
  <si>
    <t>144-NB</t>
  </si>
  <si>
    <t>133-NB</t>
  </si>
  <si>
    <t>130-NB</t>
  </si>
  <si>
    <t>127-NB</t>
  </si>
  <si>
    <t>144-QB</t>
  </si>
  <si>
    <t>133-QB</t>
  </si>
  <si>
    <t>127-QB</t>
  </si>
  <si>
    <t>134-QB</t>
  </si>
  <si>
    <t>145-QB</t>
  </si>
  <si>
    <t>129-QB</t>
  </si>
  <si>
    <t>147-QB</t>
  </si>
  <si>
    <t>130-QB</t>
  </si>
  <si>
    <t>132-QB</t>
  </si>
  <si>
    <t>123-QB</t>
  </si>
  <si>
    <t>150-QB</t>
  </si>
  <si>
    <t>1322-QB</t>
  </si>
  <si>
    <t>124-QB</t>
  </si>
  <si>
    <t>U821</t>
  </si>
  <si>
    <t>BA-48</t>
  </si>
  <si>
    <t>RB-45</t>
  </si>
  <si>
    <t>BA-46</t>
  </si>
  <si>
    <t>BEA-108</t>
  </si>
  <si>
    <t>BA-40</t>
  </si>
  <si>
    <t>BEA-81</t>
  </si>
  <si>
    <t>BA-41</t>
  </si>
  <si>
    <t>BS-71B</t>
  </si>
  <si>
    <t>BA-45</t>
  </si>
  <si>
    <t>BH-79</t>
  </si>
  <si>
    <t>1375-QP</t>
  </si>
  <si>
    <t>146-Q</t>
  </si>
  <si>
    <t>C333</t>
  </si>
  <si>
    <t>A-504</t>
  </si>
  <si>
    <t>A-264</t>
  </si>
  <si>
    <t>MHC-05</t>
  </si>
  <si>
    <t>MHC-09</t>
  </si>
  <si>
    <t>MHC-01</t>
  </si>
  <si>
    <t>MHC-03</t>
  </si>
  <si>
    <t>950SD</t>
  </si>
  <si>
    <t>BEA-41</t>
  </si>
  <si>
    <t>BSC-10</t>
  </si>
  <si>
    <t>1375-I</t>
  </si>
  <si>
    <t>1375-QB</t>
  </si>
  <si>
    <t>121-R</t>
  </si>
  <si>
    <t>123-R</t>
  </si>
  <si>
    <t>121-I</t>
  </si>
  <si>
    <t>135-U</t>
  </si>
  <si>
    <t>132-U</t>
  </si>
  <si>
    <t>DB-52-N</t>
  </si>
  <si>
    <t>BEA-23</t>
  </si>
  <si>
    <t>BOS-6003</t>
  </si>
  <si>
    <t>5633S</t>
  </si>
  <si>
    <t>PW52S</t>
  </si>
  <si>
    <t>5611S</t>
  </si>
  <si>
    <t>5121S</t>
  </si>
  <si>
    <t>5621S</t>
  </si>
  <si>
    <t>PW51S</t>
  </si>
  <si>
    <t>U731</t>
  </si>
  <si>
    <t>C863</t>
  </si>
  <si>
    <t>C864</t>
  </si>
  <si>
    <t>521-CP</t>
  </si>
  <si>
    <t>523-CP</t>
  </si>
  <si>
    <t>144-NR</t>
  </si>
  <si>
    <t>132-NR</t>
  </si>
  <si>
    <t>1322-NR</t>
  </si>
  <si>
    <t>123-NNR</t>
  </si>
  <si>
    <t>124-NR</t>
  </si>
  <si>
    <t>CB-02</t>
  </si>
  <si>
    <t>1375-N</t>
  </si>
  <si>
    <t>1375-NR</t>
  </si>
  <si>
    <t>134-N</t>
  </si>
  <si>
    <t>134-NR</t>
  </si>
  <si>
    <t>U930</t>
  </si>
  <si>
    <t>CH80</t>
  </si>
  <si>
    <t>C342</t>
  </si>
  <si>
    <t>C344</t>
  </si>
  <si>
    <t>BA-42</t>
  </si>
  <si>
    <t>492B</t>
  </si>
  <si>
    <t>BSS-01</t>
  </si>
  <si>
    <t>TSA-01</t>
  </si>
  <si>
    <t>U502</t>
  </si>
  <si>
    <t>BHS-301</t>
  </si>
  <si>
    <t>124-F</t>
  </si>
  <si>
    <t>123-F</t>
  </si>
  <si>
    <t>1322-QW</t>
  </si>
  <si>
    <t>FT-21</t>
  </si>
  <si>
    <t>FT-23</t>
  </si>
  <si>
    <t>850XD</t>
  </si>
  <si>
    <t>824-D</t>
  </si>
  <si>
    <t>BOS-195</t>
  </si>
  <si>
    <t>THERMA25LG</t>
  </si>
  <si>
    <t>GEYSER</t>
  </si>
  <si>
    <t>NILE-03</t>
  </si>
  <si>
    <t>BROMO 15L M</t>
  </si>
  <si>
    <t>BROMO 35L M</t>
  </si>
  <si>
    <t>Q740GB</t>
  </si>
  <si>
    <t>Q752MB</t>
  </si>
  <si>
    <t>Q740MB</t>
  </si>
  <si>
    <t>Q752GB</t>
  </si>
  <si>
    <t>129-UR</t>
  </si>
  <si>
    <t>BEA-11</t>
  </si>
  <si>
    <t>522-CP</t>
  </si>
  <si>
    <t>MANSI TRADING COMPANY(UP)</t>
  </si>
  <si>
    <t>U47</t>
  </si>
  <si>
    <t>U57</t>
  </si>
  <si>
    <t>PU-5</t>
  </si>
  <si>
    <t>U67</t>
  </si>
  <si>
    <t>PU-6</t>
  </si>
  <si>
    <t>PU-7</t>
  </si>
  <si>
    <t>U44</t>
  </si>
  <si>
    <t>U59</t>
  </si>
  <si>
    <t>U49</t>
  </si>
  <si>
    <t>PU-9</t>
  </si>
  <si>
    <t>U953</t>
  </si>
  <si>
    <t>U275</t>
  </si>
  <si>
    <t>U865</t>
  </si>
  <si>
    <t>U897</t>
  </si>
  <si>
    <t>U876</t>
  </si>
  <si>
    <t>U898</t>
  </si>
  <si>
    <t>U896</t>
  </si>
  <si>
    <t>UF14</t>
  </si>
  <si>
    <t>UF12</t>
  </si>
  <si>
    <t>U954</t>
  </si>
  <si>
    <t>U24-L</t>
  </si>
  <si>
    <t>U279N</t>
  </si>
  <si>
    <t>UF13</t>
  </si>
  <si>
    <t>A-429</t>
  </si>
  <si>
    <t>121-P</t>
  </si>
  <si>
    <t>123-P</t>
  </si>
  <si>
    <t>U241</t>
  </si>
  <si>
    <t>144-R</t>
  </si>
  <si>
    <t>1813-CR</t>
  </si>
  <si>
    <t>DF-01</t>
  </si>
  <si>
    <t>1322-Q</t>
  </si>
  <si>
    <t>BROMO 25L G</t>
  </si>
  <si>
    <t>C887</t>
  </si>
  <si>
    <t>C38</t>
  </si>
  <si>
    <t>147-Q</t>
  </si>
  <si>
    <t>492-W</t>
  </si>
  <si>
    <t>PIF-062</t>
  </si>
  <si>
    <t>AS-227</t>
  </si>
  <si>
    <t>C953</t>
  </si>
  <si>
    <t>C253</t>
  </si>
  <si>
    <t>A-547</t>
  </si>
  <si>
    <t>147-NR</t>
  </si>
  <si>
    <t>1813-B</t>
  </si>
  <si>
    <t>FT-20</t>
  </si>
  <si>
    <t>PARVARIKA SALES PRIVATE LIMITED</t>
  </si>
  <si>
    <t>Q724MG</t>
  </si>
  <si>
    <t>Q736MB</t>
  </si>
  <si>
    <t>Q716MB</t>
  </si>
  <si>
    <t>Q720MW</t>
  </si>
  <si>
    <t>Q724MW</t>
  </si>
  <si>
    <t>BB-68-S</t>
  </si>
  <si>
    <t>1322-QR</t>
  </si>
  <si>
    <t>147-QR</t>
  </si>
  <si>
    <t>130-NR</t>
  </si>
  <si>
    <t>144-T</t>
  </si>
  <si>
    <t>145-NR</t>
  </si>
  <si>
    <t>127-NR</t>
  </si>
  <si>
    <t>129-NR</t>
  </si>
  <si>
    <t>RB-46</t>
  </si>
  <si>
    <t>VINOD TRADERS</t>
  </si>
  <si>
    <t>Agra</t>
  </si>
  <si>
    <t>124-A</t>
  </si>
  <si>
    <t>134-A</t>
  </si>
  <si>
    <t>1375-A</t>
  </si>
  <si>
    <t>123-O</t>
  </si>
  <si>
    <t>133-NR</t>
  </si>
  <si>
    <t>123-OF</t>
  </si>
  <si>
    <t>124-AF</t>
  </si>
  <si>
    <t>135-A</t>
  </si>
  <si>
    <t>123-ON</t>
  </si>
  <si>
    <t>133-O</t>
  </si>
  <si>
    <t>127-A</t>
  </si>
  <si>
    <t>144-A</t>
  </si>
  <si>
    <t>129-A</t>
  </si>
  <si>
    <t>145-A</t>
  </si>
  <si>
    <t>135-NR</t>
  </si>
  <si>
    <t>124-OF</t>
  </si>
  <si>
    <t>130-A</t>
  </si>
  <si>
    <t>147-A</t>
  </si>
  <si>
    <t>123-A</t>
  </si>
  <si>
    <t>132-A</t>
  </si>
  <si>
    <t>149-A</t>
  </si>
  <si>
    <t>147-OSQ</t>
  </si>
  <si>
    <t>123-AF</t>
  </si>
  <si>
    <t>133-A</t>
  </si>
  <si>
    <t>150-A</t>
  </si>
  <si>
    <t>180-A</t>
  </si>
  <si>
    <t>BR345BY</t>
  </si>
  <si>
    <t>BR346BY</t>
  </si>
  <si>
    <t>BR364BY</t>
  </si>
  <si>
    <t>TTS-01</t>
  </si>
  <si>
    <t>124-SW</t>
  </si>
  <si>
    <t>HF-191</t>
  </si>
  <si>
    <t>122-RG</t>
  </si>
  <si>
    <t>124-NG</t>
  </si>
  <si>
    <t>501-N</t>
  </si>
  <si>
    <t>BEA-25</t>
  </si>
  <si>
    <t>BHS-48</t>
  </si>
  <si>
    <t>U93</t>
  </si>
  <si>
    <t>4661S</t>
  </si>
  <si>
    <t>U841</t>
  </si>
  <si>
    <t>U831</t>
  </si>
  <si>
    <t>ABHEY SINGH SONI</t>
  </si>
  <si>
    <t>Hapur</t>
  </si>
  <si>
    <t>A-367</t>
  </si>
  <si>
    <t>A-47C</t>
  </si>
  <si>
    <t>S7</t>
  </si>
  <si>
    <t>PARAS AGENCIES (UK)</t>
  </si>
  <si>
    <t>FT-45</t>
  </si>
  <si>
    <t>FT-79</t>
  </si>
  <si>
    <t>147-U</t>
  </si>
  <si>
    <t>1322-I</t>
  </si>
  <si>
    <t>130-U</t>
  </si>
  <si>
    <t>1322-U</t>
  </si>
  <si>
    <t>132-R</t>
  </si>
  <si>
    <t>134-R</t>
  </si>
  <si>
    <t>TBR-3150</t>
  </si>
  <si>
    <t>HARDWARE</t>
  </si>
  <si>
    <t>HARDWARE GROUP</t>
  </si>
  <si>
    <t>TBR-3250</t>
  </si>
  <si>
    <t>SLD-3610</t>
  </si>
  <si>
    <t>DSS-2SL</t>
  </si>
  <si>
    <t>HG-3412</t>
  </si>
  <si>
    <t>DHL-3150</t>
  </si>
  <si>
    <t>PQ-18</t>
  </si>
  <si>
    <t>PR-18</t>
  </si>
  <si>
    <t>BHS-49</t>
  </si>
  <si>
    <t>BS-306</t>
  </si>
  <si>
    <t>BOS-108</t>
  </si>
  <si>
    <t>5292-ON-OFF-N</t>
  </si>
  <si>
    <t>5291-N</t>
  </si>
  <si>
    <t>147-UR</t>
  </si>
  <si>
    <t>PMS-072</t>
  </si>
  <si>
    <t>Bhavya Traders</t>
  </si>
  <si>
    <t>A-329</t>
  </si>
  <si>
    <t>A-572</t>
  </si>
  <si>
    <t>A-669</t>
  </si>
  <si>
    <t>146-A</t>
  </si>
  <si>
    <t>HARSH TRADING COMPANY</t>
  </si>
  <si>
    <t>BA-06S</t>
  </si>
  <si>
    <t>BA-08S</t>
  </si>
  <si>
    <t>BA-07S</t>
  </si>
  <si>
    <t>BA-01S</t>
  </si>
  <si>
    <t>BA-16S</t>
  </si>
  <si>
    <t>BA-17S</t>
  </si>
  <si>
    <t>BA-05S</t>
  </si>
  <si>
    <t>DB-81-3IN-ON-OFF-N</t>
  </si>
  <si>
    <t>BB-81</t>
  </si>
  <si>
    <t>DB-81-H-ON-OFF-N</t>
  </si>
  <si>
    <t>199-GB</t>
  </si>
  <si>
    <t>S46</t>
  </si>
  <si>
    <t>PR-244</t>
  </si>
  <si>
    <t>BEA-35</t>
  </si>
  <si>
    <t>CSS-15</t>
  </si>
  <si>
    <t>135-QB</t>
  </si>
  <si>
    <t>493-W</t>
  </si>
  <si>
    <t>MAA JAGDAMBA ECTRL. &amp; PAINTS H/W STORE</t>
  </si>
  <si>
    <t>Faridabad</t>
  </si>
  <si>
    <t>144-H</t>
  </si>
  <si>
    <t>124-H</t>
  </si>
  <si>
    <t>131-H</t>
  </si>
  <si>
    <t>132-H</t>
  </si>
  <si>
    <t>132-I</t>
  </si>
  <si>
    <t>133-I</t>
  </si>
  <si>
    <t>133-R</t>
  </si>
  <si>
    <t>U602</t>
  </si>
  <si>
    <t>U921</t>
  </si>
  <si>
    <t>U25NL</t>
  </si>
  <si>
    <t>U74</t>
  </si>
  <si>
    <t>132-S</t>
  </si>
  <si>
    <t>133-S</t>
  </si>
  <si>
    <t>134-S</t>
  </si>
  <si>
    <t>135-S</t>
  </si>
  <si>
    <t>P-451</t>
  </si>
  <si>
    <t>U75</t>
  </si>
  <si>
    <t>A-83C</t>
  </si>
  <si>
    <t>A-419</t>
  </si>
  <si>
    <t>GP-367-MB</t>
  </si>
  <si>
    <t>4763W</t>
  </si>
  <si>
    <t>129-P</t>
  </si>
  <si>
    <t>132-P</t>
  </si>
  <si>
    <t>124-P</t>
  </si>
  <si>
    <t>144-P</t>
  </si>
  <si>
    <t>147-P</t>
  </si>
  <si>
    <t>145-P</t>
  </si>
  <si>
    <t>A-509</t>
  </si>
  <si>
    <t>A-510</t>
  </si>
  <si>
    <t>SHRI VINAYAK PIPES</t>
  </si>
  <si>
    <t>1375-SF</t>
  </si>
  <si>
    <t>544-CP</t>
  </si>
  <si>
    <t>FT-22</t>
  </si>
  <si>
    <t>5293-N</t>
  </si>
  <si>
    <t>147-AS</t>
  </si>
  <si>
    <t>1322-SW</t>
  </si>
  <si>
    <t>144-SW</t>
  </si>
  <si>
    <t>121-SW</t>
  </si>
  <si>
    <t>124-QW</t>
  </si>
  <si>
    <t>132-RG</t>
  </si>
  <si>
    <t>130-RG</t>
  </si>
  <si>
    <t>CH89</t>
  </si>
  <si>
    <t>PC24</t>
  </si>
  <si>
    <t>UH88</t>
  </si>
  <si>
    <t>PC23</t>
  </si>
  <si>
    <t>U887</t>
  </si>
  <si>
    <t>C704</t>
  </si>
  <si>
    <t>PHW-46</t>
  </si>
  <si>
    <t>A-564</t>
  </si>
  <si>
    <t>5710S</t>
  </si>
  <si>
    <t>U254</t>
  </si>
  <si>
    <t>C274</t>
  </si>
  <si>
    <t>C275</t>
  </si>
  <si>
    <t>C276</t>
  </si>
  <si>
    <t>C963</t>
  </si>
  <si>
    <t>U932</t>
  </si>
  <si>
    <t>PU-2</t>
  </si>
  <si>
    <t>U102</t>
  </si>
  <si>
    <t>C964</t>
  </si>
  <si>
    <t>U324</t>
  </si>
  <si>
    <t>U89</t>
  </si>
  <si>
    <t>U90</t>
  </si>
  <si>
    <t>U22NL</t>
  </si>
  <si>
    <t>C952</t>
  </si>
  <si>
    <t>U221</t>
  </si>
  <si>
    <t>U23NL</t>
  </si>
  <si>
    <t>U524</t>
  </si>
  <si>
    <t>U50</t>
  </si>
  <si>
    <t>U92</t>
  </si>
  <si>
    <t>A-82C</t>
  </si>
  <si>
    <t>U863</t>
  </si>
  <si>
    <t>A-32C</t>
  </si>
  <si>
    <t>CF13</t>
  </si>
  <si>
    <t>U85</t>
  </si>
  <si>
    <t>816-D</t>
  </si>
  <si>
    <t>ORISA TRADERS</t>
  </si>
  <si>
    <t>GP-346-TBL</t>
  </si>
  <si>
    <t>GP-364-TOL</t>
  </si>
  <si>
    <t>GP-345-TGL</t>
  </si>
  <si>
    <t>132-O</t>
  </si>
  <si>
    <t>GP-364-MGL</t>
  </si>
  <si>
    <t>UH88-L</t>
  </si>
  <si>
    <t>C134</t>
  </si>
  <si>
    <t>PD-40-N</t>
  </si>
  <si>
    <t>3272-BC</t>
  </si>
  <si>
    <t>GP-367-MP</t>
  </si>
  <si>
    <t>PC21</t>
  </si>
  <si>
    <t>MHC-08</t>
  </si>
  <si>
    <t>147-IR</t>
  </si>
  <si>
    <t>121-IR</t>
  </si>
  <si>
    <t>123-IR</t>
  </si>
  <si>
    <t>129-IR</t>
  </si>
  <si>
    <t>130-IR</t>
  </si>
  <si>
    <t>132-IR</t>
  </si>
  <si>
    <t>144-IR</t>
  </si>
  <si>
    <t>145-IR</t>
  </si>
  <si>
    <t>FY-2026-27</t>
  </si>
  <si>
    <t>BS-1003</t>
  </si>
  <si>
    <t>131-O</t>
  </si>
  <si>
    <t>JULUCK ENTERPRISES</t>
  </si>
  <si>
    <t>Gautambuddha Nagar</t>
  </si>
  <si>
    <t>AGRA</t>
  </si>
  <si>
    <t>323-K</t>
  </si>
  <si>
    <t>324-K</t>
  </si>
  <si>
    <t>SHAKUMBHARI PAINTS</t>
  </si>
  <si>
    <t>Nainital</t>
  </si>
  <si>
    <t>PN48C</t>
  </si>
  <si>
    <t>PN29C</t>
  </si>
  <si>
    <t>PN49C</t>
  </si>
  <si>
    <t>PN32C</t>
  </si>
  <si>
    <t>PN28C</t>
  </si>
  <si>
    <t>AS-448</t>
  </si>
  <si>
    <t>AS-348</t>
  </si>
  <si>
    <t>PU-12S</t>
  </si>
  <si>
    <t>PU-14S</t>
  </si>
  <si>
    <t>PU-11S</t>
  </si>
  <si>
    <t>A-26A</t>
  </si>
  <si>
    <t>S45</t>
  </si>
  <si>
    <t>ROHIT INDUSTRIES (KASHIPUR)</t>
  </si>
  <si>
    <t>LAB-02</t>
  </si>
  <si>
    <t>4282 J</t>
  </si>
  <si>
    <t>AGARWAL SALES CORPORATION (UK)</t>
  </si>
  <si>
    <t>SUNITA ENTERPRISES</t>
  </si>
  <si>
    <t>P-121</t>
  </si>
  <si>
    <t>P-124</t>
  </si>
  <si>
    <t>P-144</t>
  </si>
  <si>
    <t>129-DB</t>
  </si>
  <si>
    <t>130-DB</t>
  </si>
  <si>
    <t>144-DB</t>
  </si>
  <si>
    <t>1322-DB</t>
  </si>
  <si>
    <t>145-DB</t>
  </si>
  <si>
    <t>1375-DB</t>
  </si>
  <si>
    <t>147-DB</t>
  </si>
  <si>
    <t>123-DB</t>
  </si>
  <si>
    <t>150-DB</t>
  </si>
  <si>
    <t>124-DB</t>
  </si>
  <si>
    <t>147-NB</t>
  </si>
  <si>
    <t>1375-NB</t>
  </si>
  <si>
    <t>GP-364-TY</t>
  </si>
  <si>
    <t>TANEJA TRADERS</t>
  </si>
  <si>
    <t>124-DR</t>
  </si>
  <si>
    <t>153-S</t>
  </si>
  <si>
    <t>MAA MAHASAR TRADING COMPANY</t>
  </si>
  <si>
    <t>PU-3S</t>
  </si>
  <si>
    <t>S13</t>
  </si>
  <si>
    <t>PU-4S</t>
  </si>
  <si>
    <t>S14</t>
  </si>
  <si>
    <t>PU-13S</t>
  </si>
  <si>
    <t>PU-1S</t>
  </si>
  <si>
    <t>PU-2S</t>
  </si>
  <si>
    <t>AS-446</t>
  </si>
  <si>
    <t>AS-246</t>
  </si>
  <si>
    <t>AS-248</t>
  </si>
  <si>
    <t>AS-549</t>
  </si>
  <si>
    <t>AS-346</t>
  </si>
  <si>
    <t>C862</t>
  </si>
  <si>
    <t>C521S</t>
  </si>
  <si>
    <t>HYDURE PIPE FITTING COMPANY (HR)</t>
  </si>
  <si>
    <t>127-QP</t>
  </si>
  <si>
    <t>GP-346-TY</t>
  </si>
  <si>
    <t>150-I</t>
  </si>
  <si>
    <t>122-I</t>
  </si>
  <si>
    <t>123-N</t>
  </si>
  <si>
    <t>130-I</t>
  </si>
  <si>
    <t>TANEJA HARDWARE &amp; ELECTRICALS</t>
  </si>
  <si>
    <t>WCT-3LL-05</t>
  </si>
  <si>
    <t>WCT-3LL-07</t>
  </si>
  <si>
    <t>WCT-3LL-10</t>
  </si>
  <si>
    <t>PS-144</t>
  </si>
  <si>
    <t>PS-121</t>
  </si>
  <si>
    <t>PS-124</t>
  </si>
  <si>
    <t>H826-DD</t>
  </si>
  <si>
    <t>5392-ON-OFF-N</t>
  </si>
  <si>
    <t>5393-ON-OFF-N</t>
  </si>
  <si>
    <t>BEA-105</t>
  </si>
  <si>
    <t>U265</t>
  </si>
  <si>
    <t>UH89</t>
  </si>
  <si>
    <t>A-447</t>
  </si>
  <si>
    <t>A-247</t>
  </si>
  <si>
    <t>A-505</t>
  </si>
  <si>
    <t>A-347</t>
  </si>
  <si>
    <t>U37</t>
  </si>
  <si>
    <t>U39</t>
  </si>
  <si>
    <t>U607</t>
  </si>
  <si>
    <t>PU-10</t>
  </si>
  <si>
    <t>U609</t>
  </si>
  <si>
    <t/>
  </si>
  <si>
    <t>Month</t>
  </si>
  <si>
    <t>Sale With Gst</t>
  </si>
  <si>
    <t>Collection</t>
  </si>
  <si>
    <t>Total</t>
  </si>
  <si>
    <t>Difference</t>
  </si>
  <si>
    <t>Growth %</t>
  </si>
  <si>
    <t>Share %</t>
  </si>
  <si>
    <t>Last Year Till Month Sale</t>
  </si>
  <si>
    <t>This Year Till Month Sale</t>
  </si>
  <si>
    <t>Select State</t>
  </si>
  <si>
    <t>Station</t>
  </si>
  <si>
    <t>Grand Total</t>
  </si>
  <si>
    <t>Ptmt Group</t>
  </si>
  <si>
    <t>Last Year Till This Month Sale</t>
  </si>
  <si>
    <t>This Year Till This Month Sale</t>
  </si>
  <si>
    <t>Share % Group Wise</t>
  </si>
  <si>
    <t xml:space="preserve">Share % </t>
  </si>
  <si>
    <t>CP Group</t>
  </si>
  <si>
    <t>Sink Group</t>
  </si>
  <si>
    <t>PLATE RACK</t>
  </si>
  <si>
    <t>Plumbing Group</t>
  </si>
  <si>
    <t>Anant Singh</t>
  </si>
  <si>
    <t>FY YEAR</t>
  </si>
  <si>
    <t>Q-1 2023-24</t>
  </si>
  <si>
    <t>Q-2 2023-24</t>
  </si>
  <si>
    <t>Q-3 2023-24</t>
  </si>
  <si>
    <t>Q-4 2023-24</t>
  </si>
  <si>
    <t>Q-1 2024-25</t>
  </si>
  <si>
    <t>Select Party</t>
  </si>
  <si>
    <t>Select Segment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</si>
</sst>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&quot;-&quot;mmm&quot;-&quot;yyyy"/>
    <numFmt numFmtId="165" formatCode="mmm&quot;-&quot;yy"/>
    <numFmt numFmtId="166" formatCode="mm-dd-yyyy"/>
    <numFmt numFmtId="167" formatCode="mmm-d"/>
    <numFmt numFmtId="168" formatCode="##"/>
    <numFmt numFmtId="169" formatCode="mmm&quot;-&quot;d"/>
    <numFmt numFmtId="170" formatCode="m&quot;-&quot;yyyy"/>
    <numFmt numFmtId="171" formatCode="m-yyyy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>
      <b/>
      <color theme="1"/>
      <name val="Arial"/>
    </font>
    <font>
      <sz val="9.0"/>
      <color theme="1"/>
      <name val="&quot;Google Sans Mono&quot;"/>
    </font>
    <font>
      <sz val="9.0"/>
      <color rgb="FF008000"/>
      <name val="&quot;Google Sans Mono&quot;"/>
    </font>
    <font>
      <color rgb="FF0C0D0E"/>
      <name val="Arial"/>
      <scheme val="minor"/>
    </font>
    <font>
      <b/>
      <color theme="1"/>
      <name val="Arial"/>
      <scheme val="minor"/>
    </font>
    <font>
      <sz val="9.0"/>
      <color rgb="FF000000"/>
      <name val="&quot;Google Sans Mono&quot;"/>
    </font>
    <font>
      <b/>
      <color rgb="FF00FF00"/>
      <name val="Arial"/>
      <scheme val="minor"/>
    </font>
    <font>
      <sz val="9.0"/>
      <color rgb="FFFFFFFF"/>
      <name val="&quot;Google Sans Mono&quot;"/>
    </font>
    <font>
      <sz val="20.0"/>
      <color theme="1"/>
      <name val="Arial"/>
    </font>
    <font/>
    <font>
      <sz val="15.0"/>
      <color theme="1"/>
      <name val="Arial"/>
    </font>
    <font>
      <b/>
      <sz val="21.0"/>
      <color theme="1"/>
      <name val="Arial"/>
      <scheme val="minor"/>
    </font>
    <font>
      <b/>
      <sz val="9.0"/>
      <color rgb="FF000000"/>
      <name val="&quot;Google Sans Mono&quot;"/>
    </font>
    <font>
      <sz val="11.0"/>
      <color theme="1"/>
      <name val="Inconsolata"/>
    </font>
    <font>
      <i/>
      <sz val="11.0"/>
      <color rgb="FF3C4043"/>
      <name val="Roboto"/>
    </font>
    <font>
      <color rgb="FF000000"/>
      <name val="Roboto"/>
    </font>
    <font>
      <b/>
      <color rgb="FF00FF00"/>
      <name val="Arial"/>
    </font>
    <font>
      <b/>
      <color rgb="FF000000"/>
      <name val="Arial"/>
      <scheme val="minor"/>
    </font>
    <font>
      <b/>
      <color rgb="FFB6D7A8"/>
      <name val="Arial"/>
      <scheme val="minor"/>
    </font>
    <font>
      <color rgb="FF00FF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000000"/>
        <bgColor rgb="FF000000"/>
      </patternFill>
    </fill>
    <fill>
      <patternFill patternType="solid">
        <fgColor rgb="FFF8FAF8"/>
        <bgColor rgb="FFF8FAF8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434343"/>
        <bgColor rgb="FF43434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2" numFmtId="166" xfId="0" applyAlignment="1" applyFont="1" applyNumberFormat="1">
      <alignment horizontal="right" vertical="bottom"/>
    </xf>
    <xf borderId="0" fillId="0" fontId="1" numFmtId="1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165" xfId="0" applyFont="1" applyNumberFormat="1"/>
    <xf borderId="1" fillId="0" fontId="1" numFmtId="0" xfId="0" applyAlignment="1" applyBorder="1" applyFont="1">
      <alignment horizontal="center"/>
    </xf>
    <xf borderId="1" fillId="0" fontId="1" numFmtId="1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167" xfId="0" applyAlignment="1" applyBorder="1" applyFont="1" applyNumberFormat="1">
      <alignment horizontal="center" readingOrder="0"/>
    </xf>
    <xf borderId="1" fillId="0" fontId="1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1" fillId="0" fontId="1" numFmtId="168" xfId="0" applyBorder="1" applyFont="1" applyNumberFormat="1"/>
    <xf borderId="1" fillId="0" fontId="1" numFmtId="10" xfId="0" applyBorder="1" applyFont="1" applyNumberFormat="1"/>
    <xf borderId="0" fillId="0" fontId="1" numFmtId="10" xfId="0" applyFont="1" applyNumberFormat="1"/>
    <xf borderId="1" fillId="0" fontId="4" numFmtId="0" xfId="0" applyAlignment="1" applyBorder="1" applyFont="1">
      <alignment horizontal="center" vertical="bottom"/>
    </xf>
    <xf borderId="1" fillId="0" fontId="4" numFmtId="168" xfId="0" applyAlignment="1" applyBorder="1" applyFont="1" applyNumberFormat="1">
      <alignment horizontal="center" vertical="bottom"/>
    </xf>
    <xf borderId="1" fillId="2" fontId="5" numFmtId="10" xfId="0" applyAlignment="1" applyBorder="1" applyFill="1" applyFont="1" applyNumberFormat="1">
      <alignment horizontal="center" vertical="bottom"/>
    </xf>
    <xf borderId="1" fillId="0" fontId="4" numFmtId="10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/>
    </xf>
    <xf borderId="1" fillId="0" fontId="1" numFmtId="168" xfId="0" applyAlignment="1" applyBorder="1" applyFont="1" applyNumberFormat="1">
      <alignment readingOrder="0"/>
    </xf>
    <xf borderId="1" fillId="0" fontId="2" numFmtId="168" xfId="0" applyAlignment="1" applyBorder="1" applyFont="1" applyNumberFormat="1">
      <alignment horizontal="center" vertical="bottom"/>
    </xf>
    <xf borderId="1" fillId="0" fontId="2" numFmtId="10" xfId="0" applyAlignment="1" applyBorder="1" applyFont="1" applyNumberFormat="1">
      <alignment horizontal="center" vertical="bottom"/>
    </xf>
    <xf borderId="1" fillId="0" fontId="1" numFmtId="168" xfId="0" applyAlignment="1" applyBorder="1" applyFont="1" applyNumberFormat="1">
      <alignment horizontal="center"/>
    </xf>
    <xf borderId="0" fillId="3" fontId="6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1" fillId="0" fontId="2" numFmtId="0" xfId="0" applyAlignment="1" applyBorder="1" applyFont="1">
      <alignment horizontal="right" vertical="bottom"/>
    </xf>
    <xf borderId="1" fillId="0" fontId="1" numFmtId="1" xfId="0" applyBorder="1" applyFont="1" applyNumberFormat="1"/>
    <xf borderId="1" fillId="0" fontId="1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vertical="bottom"/>
    </xf>
    <xf borderId="0" fillId="0" fontId="8" numFmtId="165" xfId="0" applyAlignment="1" applyFont="1" applyNumberFormat="1">
      <alignment horizontal="center" readingOrder="0"/>
    </xf>
    <xf borderId="1" fillId="0" fontId="4" numFmtId="169" xfId="0" applyAlignment="1" applyBorder="1" applyFont="1" applyNumberFormat="1">
      <alignment horizontal="center" readingOrder="0" vertical="bottom"/>
    </xf>
    <xf borderId="1" fillId="0" fontId="4" numFmtId="10" xfId="0" applyAlignment="1" applyBorder="1" applyFont="1" applyNumberFormat="1">
      <alignment horizontal="center" shrinkToFit="0" vertical="bottom" wrapText="1"/>
    </xf>
    <xf borderId="1" fillId="2" fontId="9" numFmtId="168" xfId="0" applyBorder="1" applyFont="1" applyNumberFormat="1"/>
    <xf borderId="0" fillId="0" fontId="2" numFmtId="0" xfId="0" applyAlignment="1" applyFont="1">
      <alignment horizontal="right" vertical="bottom"/>
    </xf>
    <xf borderId="0" fillId="5" fontId="10" numFmtId="0" xfId="0" applyAlignment="1" applyFill="1" applyFont="1">
      <alignment horizontal="center" readingOrder="0" vertical="center"/>
    </xf>
    <xf borderId="1" fillId="0" fontId="1" numFmtId="9" xfId="0" applyBorder="1" applyFont="1" applyNumberFormat="1"/>
    <xf borderId="0" fillId="2" fontId="11" numFmtId="0" xfId="0" applyFont="1"/>
    <xf borderId="2" fillId="0" fontId="12" numFmtId="168" xfId="0" applyAlignment="1" applyBorder="1" applyFont="1" applyNumberFormat="1">
      <alignment horizontal="center" vertical="bottom"/>
    </xf>
    <xf borderId="3" fillId="0" fontId="13" numFmtId="0" xfId="0" applyBorder="1" applyFont="1"/>
    <xf borderId="4" fillId="0" fontId="13" numFmtId="0" xfId="0" applyBorder="1" applyFont="1"/>
    <xf borderId="0" fillId="0" fontId="2" numFmtId="0" xfId="0" applyAlignment="1" applyFont="1">
      <alignment readingOrder="0" vertical="bottom"/>
    </xf>
    <xf borderId="2" fillId="0" fontId="14" numFmtId="168" xfId="0" applyAlignment="1" applyBorder="1" applyFont="1" applyNumberFormat="1">
      <alignment horizontal="center" vertical="bottom"/>
    </xf>
    <xf borderId="2" fillId="0" fontId="1" numFmtId="168" xfId="0" applyAlignment="1" applyBorder="1" applyFont="1" applyNumberFormat="1">
      <alignment horizontal="center"/>
    </xf>
    <xf borderId="4" fillId="0" fontId="1" numFmtId="168" xfId="0" applyAlignment="1" applyBorder="1" applyFont="1" applyNumberFormat="1">
      <alignment horizontal="center"/>
    </xf>
    <xf borderId="1" fillId="0" fontId="2" numFmtId="168" xfId="0" applyAlignment="1" applyBorder="1" applyFont="1" applyNumberFormat="1">
      <alignment shrinkToFit="0" vertical="bottom" wrapText="1"/>
    </xf>
    <xf borderId="1" fillId="0" fontId="1" numFmtId="168" xfId="0" applyAlignment="1" applyBorder="1" applyFont="1" applyNumberFormat="1">
      <alignment shrinkToFit="0" wrapText="1"/>
    </xf>
    <xf borderId="1" fillId="0" fontId="2" numFmtId="168" xfId="0" applyAlignment="1" applyBorder="1" applyFont="1" applyNumberFormat="1">
      <alignment vertical="bottom"/>
    </xf>
    <xf borderId="2" fillId="0" fontId="15" numFmtId="0" xfId="0" applyAlignment="1" applyBorder="1" applyFont="1">
      <alignment horizontal="center" vertical="center"/>
    </xf>
    <xf borderId="1" fillId="0" fontId="8" numFmtId="0" xfId="0" applyAlignment="1" applyBorder="1" applyFont="1">
      <alignment readingOrder="0"/>
    </xf>
    <xf borderId="1" fillId="2" fontId="16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1" numFmtId="49" xfId="0" applyBorder="1" applyFont="1" applyNumberFormat="1"/>
    <xf borderId="1" fillId="0" fontId="8" numFmtId="1" xfId="0" applyBorder="1" applyFont="1" applyNumberFormat="1"/>
    <xf borderId="1" fillId="0" fontId="8" numFmtId="10" xfId="0" applyBorder="1" applyFont="1" applyNumberFormat="1"/>
    <xf borderId="1" fillId="2" fontId="16" numFmtId="0" xfId="0" applyAlignment="1" applyBorder="1" applyFont="1">
      <alignment readingOrder="0"/>
    </xf>
    <xf borderId="1" fillId="2" fontId="9" numFmtId="49" xfId="0" applyAlignment="1" applyBorder="1" applyFont="1" applyNumberFormat="1">
      <alignment readingOrder="0"/>
    </xf>
    <xf borderId="1" fillId="2" fontId="9" numFmtId="49" xfId="0" applyBorder="1" applyFont="1" applyNumberFormat="1"/>
    <xf borderId="1" fillId="0" fontId="2" numFmtId="1" xfId="0" applyAlignment="1" applyBorder="1" applyFont="1" applyNumberFormat="1">
      <alignment vertical="bottom"/>
    </xf>
    <xf borderId="1" fillId="2" fontId="16" numFmtId="0" xfId="0" applyAlignment="1" applyBorder="1" applyFont="1">
      <alignment readingOrder="0" shrinkToFit="0" wrapText="1"/>
    </xf>
    <xf borderId="1" fillId="2" fontId="9" numFmtId="0" xfId="0" applyAlignment="1" applyBorder="1" applyFont="1">
      <alignment readingOrder="0" shrinkToFit="0" wrapText="1"/>
    </xf>
    <xf borderId="1" fillId="2" fontId="9" numFmtId="0" xfId="0" applyAlignment="1" applyBorder="1" applyFont="1">
      <alignment readingOrder="0"/>
    </xf>
    <xf borderId="0" fillId="2" fontId="9" numFmtId="0" xfId="0" applyFont="1"/>
    <xf borderId="2" fillId="0" fontId="15" numFmtId="0" xfId="0" applyAlignment="1" applyBorder="1" applyFont="1">
      <alignment horizontal="center" readingOrder="0" vertical="center"/>
    </xf>
    <xf borderId="1" fillId="0" fontId="2" numFmtId="1" xfId="0" applyAlignment="1" applyBorder="1" applyFont="1" applyNumberFormat="1">
      <alignment horizontal="right" vertical="bottom"/>
    </xf>
    <xf borderId="0" fillId="2" fontId="17" numFmtId="165" xfId="0" applyAlignment="1" applyFont="1" applyNumberFormat="1">
      <alignment horizontal="right" vertical="bottom"/>
    </xf>
    <xf borderId="0" fillId="2" fontId="18" numFmtId="0" xfId="0" applyAlignment="1" applyFont="1">
      <alignment readingOrder="0" vertical="bottom"/>
    </xf>
    <xf borderId="0" fillId="0" fontId="2" numFmtId="170" xfId="0" applyAlignment="1" applyFont="1" applyNumberFormat="1">
      <alignment horizontal="right" vertical="bottom"/>
    </xf>
    <xf borderId="0" fillId="2" fontId="9" numFmtId="0" xfId="0" applyAlignment="1" applyFont="1">
      <alignment shrinkToFit="0" wrapText="1"/>
    </xf>
    <xf borderId="0" fillId="6" fontId="19" numFmtId="165" xfId="0" applyAlignment="1" applyFill="1" applyFont="1" applyNumberFormat="1">
      <alignment shrinkToFit="0" vertical="top" wrapText="0"/>
    </xf>
    <xf borderId="0" fillId="0" fontId="2" numFmtId="171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2" fontId="18" numFmtId="0" xfId="0" applyAlignment="1" applyFont="1">
      <alignment vertical="bottom"/>
    </xf>
    <xf borderId="0" fillId="5" fontId="20" numFmtId="0" xfId="0" applyAlignment="1" applyFont="1">
      <alignment horizontal="center"/>
    </xf>
    <xf borderId="1" fillId="7" fontId="10" numFmtId="0" xfId="0" applyBorder="1" applyFill="1" applyFont="1"/>
    <xf borderId="1" fillId="0" fontId="8" numFmtId="0" xfId="0" applyAlignment="1" applyBorder="1" applyFont="1">
      <alignment horizontal="center"/>
    </xf>
    <xf borderId="1" fillId="0" fontId="8" numFmtId="168" xfId="0" applyAlignment="1" applyBorder="1" applyFont="1" applyNumberFormat="1">
      <alignment horizontal="center"/>
    </xf>
    <xf borderId="1" fillId="0" fontId="8" numFmtId="1" xfId="0" applyAlignment="1" applyBorder="1" applyFont="1" applyNumberFormat="1">
      <alignment horizontal="center"/>
    </xf>
    <xf borderId="1" fillId="0" fontId="8" numFmtId="10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1" fillId="0" fontId="1" numFmtId="10" xfId="0" applyAlignment="1" applyBorder="1" applyFont="1" applyNumberFormat="1">
      <alignment horizontal="center"/>
    </xf>
    <xf borderId="0" fillId="0" fontId="1" numFmtId="1" xfId="0" applyFont="1" applyNumberFormat="1"/>
    <xf borderId="2" fillId="7" fontId="10" numFmtId="0" xfId="0" applyAlignment="1" applyBorder="1" applyFont="1">
      <alignment horizontal="center"/>
    </xf>
    <xf borderId="0" fillId="8" fontId="21" numFmtId="0" xfId="0" applyAlignment="1" applyFill="1" applyFont="1">
      <alignment horizontal="center" readingOrder="0" vertical="center"/>
    </xf>
    <xf borderId="0" fillId="9" fontId="22" numFmtId="0" xfId="0" applyAlignment="1" applyFill="1" applyFont="1">
      <alignment horizontal="center"/>
    </xf>
    <xf borderId="0" fillId="0" fontId="8" numFmtId="0" xfId="0" applyFont="1"/>
    <xf borderId="0" fillId="9" fontId="23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0.88"/>
    <col customWidth="1" min="3" max="3" width="42.13"/>
    <col customWidth="1" min="4" max="4" width="20.13"/>
    <col customWidth="1" min="5" max="5" width="10.88"/>
    <col customWidth="1" min="6" max="6" width="5.63"/>
    <col customWidth="1" min="7" max="7" width="8.63"/>
    <col customWidth="1" min="8" max="8" width="10.5"/>
    <col customWidth="1" min="9" max="9" width="15.88"/>
    <col customWidth="1" min="10" max="10" width="16.13"/>
    <col customWidth="1" min="11" max="11" width="10.13"/>
    <col customWidth="1" min="12" max="12" width="15.13"/>
    <col customWidth="1" min="13" max="13" width="20.75"/>
    <col customWidth="1" min="14" max="14" width="9.63"/>
    <col customWidth="1" min="15" max="15" width="15.88"/>
  </cols>
  <sheetData>
    <row r="1">
      <c r="A1" s="1">
        <v>300005.0</v>
      </c>
      <c r="B1" s="2">
        <v>45770.0</v>
      </c>
      <c r="C1" s="1" t="s">
        <v>0</v>
      </c>
      <c r="D1" s="3" t="s">
        <v>1</v>
      </c>
      <c r="E1" s="4">
        <v>45772.0</v>
      </c>
      <c r="F1" s="5">
        <v>36.0</v>
      </c>
      <c r="G1" s="1">
        <v>365.07</v>
      </c>
      <c r="H1" s="1">
        <v>12879.67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tr">
        <f t="array" ref="O1:O16335">IF(E1:E16335="","",VLOOKUP(E1:E16335,Sheet2!B3:C26,2,0))</f>
        <v>FY-2025-26</v>
      </c>
      <c r="Q1" s="1"/>
    </row>
    <row r="2">
      <c r="A2" s="5">
        <v>300005.0</v>
      </c>
      <c r="B2" s="2">
        <v>45770.0</v>
      </c>
      <c r="C2" s="1" t="s">
        <v>0</v>
      </c>
      <c r="D2" s="3" t="s">
        <v>8</v>
      </c>
      <c r="E2" s="4">
        <v>45772.0</v>
      </c>
      <c r="F2" s="5">
        <v>42.0</v>
      </c>
      <c r="G2" s="5">
        <v>730.07</v>
      </c>
      <c r="H2" s="5">
        <v>30049.68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  <c r="O2" s="6" t="s">
        <v>7</v>
      </c>
    </row>
    <row r="3">
      <c r="A3" s="5">
        <v>300005.0</v>
      </c>
      <c r="B3" s="2">
        <v>45770.0</v>
      </c>
      <c r="C3" s="1" t="s">
        <v>0</v>
      </c>
      <c r="D3" s="3" t="s">
        <v>9</v>
      </c>
      <c r="E3" s="4">
        <v>45772.0</v>
      </c>
      <c r="F3" s="5">
        <v>24.0</v>
      </c>
      <c r="G3" s="5">
        <v>540.13</v>
      </c>
      <c r="H3" s="5">
        <v>12703.86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N3" s="1" t="s">
        <v>7</v>
      </c>
      <c r="O3" s="6" t="s">
        <v>7</v>
      </c>
    </row>
    <row r="4">
      <c r="A4" s="5">
        <v>300005.0</v>
      </c>
      <c r="B4" s="2">
        <v>45770.0</v>
      </c>
      <c r="C4" s="1" t="s">
        <v>0</v>
      </c>
      <c r="D4" s="3" t="s">
        <v>10</v>
      </c>
      <c r="E4" s="4">
        <v>45772.0</v>
      </c>
      <c r="F4" s="5">
        <v>4.0</v>
      </c>
      <c r="G4" s="5">
        <v>1130.32</v>
      </c>
      <c r="H4" s="5">
        <v>4430.85</v>
      </c>
      <c r="I4" s="1" t="s">
        <v>2</v>
      </c>
      <c r="J4" s="1" t="s">
        <v>3</v>
      </c>
      <c r="K4" s="1" t="s">
        <v>4</v>
      </c>
      <c r="L4" s="1" t="s">
        <v>5</v>
      </c>
      <c r="M4" s="1" t="s">
        <v>6</v>
      </c>
      <c r="N4" s="1" t="s">
        <v>7</v>
      </c>
      <c r="O4" s="6" t="s">
        <v>7</v>
      </c>
    </row>
    <row r="5">
      <c r="A5" s="5">
        <v>300007.0</v>
      </c>
      <c r="B5" s="2">
        <v>45770.0</v>
      </c>
      <c r="C5" s="1" t="s">
        <v>11</v>
      </c>
      <c r="D5" s="3" t="s">
        <v>1</v>
      </c>
      <c r="E5" s="4">
        <v>45772.0</v>
      </c>
      <c r="F5" s="5">
        <v>36.0</v>
      </c>
      <c r="G5" s="5">
        <v>365.07</v>
      </c>
      <c r="H5" s="5">
        <v>13142.52</v>
      </c>
      <c r="I5" s="1" t="s">
        <v>2</v>
      </c>
      <c r="J5" s="1" t="s">
        <v>12</v>
      </c>
      <c r="K5" s="1" t="s">
        <v>13</v>
      </c>
      <c r="L5" s="1" t="s">
        <v>5</v>
      </c>
      <c r="M5" s="1" t="s">
        <v>6</v>
      </c>
      <c r="N5" s="1" t="s">
        <v>7</v>
      </c>
      <c r="O5" s="6" t="s">
        <v>7</v>
      </c>
    </row>
    <row r="6">
      <c r="A6" s="5">
        <v>300007.0</v>
      </c>
      <c r="B6" s="2">
        <v>45770.0</v>
      </c>
      <c r="C6" s="1" t="s">
        <v>11</v>
      </c>
      <c r="D6" s="3" t="s">
        <v>9</v>
      </c>
      <c r="E6" s="4">
        <v>45772.0</v>
      </c>
      <c r="F6" s="5">
        <v>8.0</v>
      </c>
      <c r="G6" s="5">
        <v>540.13</v>
      </c>
      <c r="H6" s="5">
        <v>4321.04</v>
      </c>
      <c r="I6" s="1" t="s">
        <v>2</v>
      </c>
      <c r="J6" s="1" t="s">
        <v>12</v>
      </c>
      <c r="K6" s="1" t="s">
        <v>13</v>
      </c>
      <c r="L6" s="1" t="s">
        <v>5</v>
      </c>
      <c r="M6" s="1" t="s">
        <v>6</v>
      </c>
      <c r="N6" s="1" t="s">
        <v>7</v>
      </c>
      <c r="O6" s="6" t="s">
        <v>7</v>
      </c>
    </row>
    <row r="7">
      <c r="A7" s="5">
        <v>300007.0</v>
      </c>
      <c r="B7" s="2">
        <v>45770.0</v>
      </c>
      <c r="C7" s="1" t="s">
        <v>11</v>
      </c>
      <c r="D7" s="3" t="s">
        <v>14</v>
      </c>
      <c r="E7" s="4">
        <v>45772.0</v>
      </c>
      <c r="F7" s="5">
        <v>12.0</v>
      </c>
      <c r="G7" s="5">
        <v>730.07</v>
      </c>
      <c r="H7" s="5">
        <v>8760.84</v>
      </c>
      <c r="I7" s="1" t="s">
        <v>2</v>
      </c>
      <c r="J7" s="1" t="s">
        <v>12</v>
      </c>
      <c r="K7" s="1" t="s">
        <v>13</v>
      </c>
      <c r="L7" s="1" t="s">
        <v>5</v>
      </c>
      <c r="M7" s="1" t="s">
        <v>6</v>
      </c>
      <c r="N7" s="1" t="s">
        <v>7</v>
      </c>
      <c r="O7" s="6" t="s">
        <v>7</v>
      </c>
    </row>
    <row r="8">
      <c r="A8" s="5">
        <v>300007.0</v>
      </c>
      <c r="B8" s="2">
        <v>45770.0</v>
      </c>
      <c r="C8" s="1" t="s">
        <v>11</v>
      </c>
      <c r="D8" s="3" t="s">
        <v>15</v>
      </c>
      <c r="E8" s="4">
        <v>45772.0</v>
      </c>
      <c r="F8" s="5">
        <v>36.0</v>
      </c>
      <c r="G8" s="5">
        <v>365.07</v>
      </c>
      <c r="H8" s="5">
        <v>13142.52</v>
      </c>
      <c r="I8" s="1" t="s">
        <v>2</v>
      </c>
      <c r="J8" s="1" t="s">
        <v>12</v>
      </c>
      <c r="K8" s="1" t="s">
        <v>13</v>
      </c>
      <c r="L8" s="1" t="s">
        <v>5</v>
      </c>
      <c r="M8" s="1" t="s">
        <v>6</v>
      </c>
      <c r="N8" s="1" t="s">
        <v>7</v>
      </c>
      <c r="O8" s="6" t="s">
        <v>7</v>
      </c>
    </row>
    <row r="9">
      <c r="A9" s="5">
        <v>300007.0</v>
      </c>
      <c r="B9" s="2">
        <v>45770.0</v>
      </c>
      <c r="C9" s="1" t="s">
        <v>11</v>
      </c>
      <c r="D9" s="3" t="s">
        <v>8</v>
      </c>
      <c r="E9" s="4">
        <v>45772.0</v>
      </c>
      <c r="F9" s="5">
        <v>18.0</v>
      </c>
      <c r="G9" s="5">
        <v>730.07</v>
      </c>
      <c r="H9" s="5">
        <v>13141.26</v>
      </c>
      <c r="I9" s="1" t="s">
        <v>2</v>
      </c>
      <c r="J9" s="1" t="s">
        <v>12</v>
      </c>
      <c r="K9" s="1" t="s">
        <v>13</v>
      </c>
      <c r="L9" s="1" t="s">
        <v>5</v>
      </c>
      <c r="M9" s="1" t="s">
        <v>6</v>
      </c>
      <c r="N9" s="1" t="s">
        <v>7</v>
      </c>
      <c r="O9" s="6" t="s">
        <v>7</v>
      </c>
    </row>
    <row r="10">
      <c r="A10" s="5">
        <v>300007.0</v>
      </c>
      <c r="B10" s="2">
        <v>45770.0</v>
      </c>
      <c r="C10" s="1" t="s">
        <v>11</v>
      </c>
      <c r="D10" s="3" t="s">
        <v>10</v>
      </c>
      <c r="E10" s="4">
        <v>45772.0</v>
      </c>
      <c r="F10" s="5">
        <v>4.0</v>
      </c>
      <c r="G10" s="5">
        <v>1130.32</v>
      </c>
      <c r="H10" s="5">
        <v>4521.28</v>
      </c>
      <c r="I10" s="1" t="s">
        <v>2</v>
      </c>
      <c r="J10" s="1" t="s">
        <v>12</v>
      </c>
      <c r="K10" s="1" t="s">
        <v>13</v>
      </c>
      <c r="L10" s="1" t="s">
        <v>5</v>
      </c>
      <c r="M10" s="1" t="s">
        <v>6</v>
      </c>
      <c r="N10" s="1" t="s">
        <v>7</v>
      </c>
      <c r="O10" s="6" t="s">
        <v>7</v>
      </c>
    </row>
    <row r="11">
      <c r="A11" s="5">
        <v>300007.0</v>
      </c>
      <c r="B11" s="2">
        <v>45770.0</v>
      </c>
      <c r="C11" s="1" t="s">
        <v>11</v>
      </c>
      <c r="D11" s="3" t="s">
        <v>16</v>
      </c>
      <c r="E11" s="4">
        <v>45772.0</v>
      </c>
      <c r="F11" s="5">
        <v>36.0</v>
      </c>
      <c r="G11" s="5">
        <v>365.07</v>
      </c>
      <c r="H11" s="5">
        <v>13142.52</v>
      </c>
      <c r="I11" s="1" t="s">
        <v>2</v>
      </c>
      <c r="J11" s="1" t="s">
        <v>12</v>
      </c>
      <c r="K11" s="1" t="s">
        <v>13</v>
      </c>
      <c r="L11" s="1" t="s">
        <v>5</v>
      </c>
      <c r="M11" s="1" t="s">
        <v>6</v>
      </c>
      <c r="N11" s="1" t="s">
        <v>7</v>
      </c>
      <c r="O11" s="6" t="s">
        <v>7</v>
      </c>
    </row>
    <row r="12">
      <c r="A12" s="5">
        <v>300007.0</v>
      </c>
      <c r="B12" s="2">
        <v>45770.0</v>
      </c>
      <c r="C12" s="1" t="s">
        <v>11</v>
      </c>
      <c r="D12" s="3" t="s">
        <v>17</v>
      </c>
      <c r="E12" s="4">
        <v>45772.0</v>
      </c>
      <c r="F12" s="5">
        <v>18.0</v>
      </c>
      <c r="G12" s="5">
        <v>730.07</v>
      </c>
      <c r="H12" s="5">
        <v>13141.26</v>
      </c>
      <c r="I12" s="1" t="s">
        <v>2</v>
      </c>
      <c r="J12" s="1" t="s">
        <v>12</v>
      </c>
      <c r="K12" s="1" t="s">
        <v>13</v>
      </c>
      <c r="L12" s="1" t="s">
        <v>5</v>
      </c>
      <c r="M12" s="1" t="s">
        <v>6</v>
      </c>
      <c r="N12" s="1" t="s">
        <v>7</v>
      </c>
      <c r="O12" s="6" t="s">
        <v>7</v>
      </c>
    </row>
    <row r="13">
      <c r="A13" s="5">
        <v>300007.0</v>
      </c>
      <c r="B13" s="2">
        <v>45770.0</v>
      </c>
      <c r="C13" s="1" t="s">
        <v>11</v>
      </c>
      <c r="D13" s="3" t="s">
        <v>18</v>
      </c>
      <c r="E13" s="4">
        <v>45772.0</v>
      </c>
      <c r="F13" s="5">
        <v>36.0</v>
      </c>
      <c r="G13" s="5">
        <v>365.07</v>
      </c>
      <c r="H13" s="5">
        <v>13142.52</v>
      </c>
      <c r="I13" s="1" t="s">
        <v>2</v>
      </c>
      <c r="J13" s="1" t="s">
        <v>12</v>
      </c>
      <c r="K13" s="1" t="s">
        <v>13</v>
      </c>
      <c r="L13" s="1" t="s">
        <v>5</v>
      </c>
      <c r="M13" s="1" t="s">
        <v>6</v>
      </c>
      <c r="N13" s="1" t="s">
        <v>7</v>
      </c>
      <c r="O13" s="6" t="s">
        <v>7</v>
      </c>
    </row>
    <row r="14">
      <c r="A14" s="5">
        <v>300007.0</v>
      </c>
      <c r="B14" s="2">
        <v>45770.0</v>
      </c>
      <c r="C14" s="1" t="s">
        <v>11</v>
      </c>
      <c r="D14" s="3" t="s">
        <v>19</v>
      </c>
      <c r="E14" s="4">
        <v>45772.0</v>
      </c>
      <c r="F14" s="5">
        <v>18.0</v>
      </c>
      <c r="G14" s="5">
        <v>730.07</v>
      </c>
      <c r="H14" s="5">
        <v>13141.26</v>
      </c>
      <c r="I14" s="1" t="s">
        <v>2</v>
      </c>
      <c r="J14" s="1" t="s">
        <v>12</v>
      </c>
      <c r="K14" s="1" t="s">
        <v>13</v>
      </c>
      <c r="L14" s="1" t="s">
        <v>5</v>
      </c>
      <c r="M14" s="1" t="s">
        <v>6</v>
      </c>
      <c r="N14" s="1" t="s">
        <v>7</v>
      </c>
      <c r="O14" s="6" t="s">
        <v>7</v>
      </c>
    </row>
    <row r="15">
      <c r="A15" s="5">
        <v>100166.0</v>
      </c>
      <c r="B15" s="2">
        <v>45772.0</v>
      </c>
      <c r="C15" s="1" t="s">
        <v>20</v>
      </c>
      <c r="D15" s="7">
        <v>103.0</v>
      </c>
      <c r="E15" s="4">
        <v>45772.0</v>
      </c>
      <c r="F15" s="5">
        <v>108.0</v>
      </c>
      <c r="G15" s="5">
        <v>55.68</v>
      </c>
      <c r="H15" s="5">
        <v>5894.88</v>
      </c>
      <c r="I15" s="1" t="s">
        <v>21</v>
      </c>
      <c r="J15" s="1" t="s">
        <v>22</v>
      </c>
      <c r="K15" s="1" t="s">
        <v>4</v>
      </c>
      <c r="L15" s="1" t="s">
        <v>5</v>
      </c>
      <c r="M15" s="1" t="s">
        <v>23</v>
      </c>
      <c r="N15" s="1" t="s">
        <v>7</v>
      </c>
      <c r="O15" s="6" t="s">
        <v>7</v>
      </c>
    </row>
    <row r="16">
      <c r="A16" s="5">
        <v>100166.0</v>
      </c>
      <c r="B16" s="2">
        <v>45772.0</v>
      </c>
      <c r="C16" s="1" t="s">
        <v>20</v>
      </c>
      <c r="D16" s="7">
        <v>187.0</v>
      </c>
      <c r="E16" s="4">
        <v>45772.0</v>
      </c>
      <c r="F16" s="5">
        <v>66.0</v>
      </c>
      <c r="G16" s="5">
        <v>243.84</v>
      </c>
      <c r="H16" s="5">
        <v>15773.28</v>
      </c>
      <c r="I16" s="1" t="s">
        <v>21</v>
      </c>
      <c r="J16" s="1" t="s">
        <v>22</v>
      </c>
      <c r="K16" s="1" t="s">
        <v>4</v>
      </c>
      <c r="L16" s="1" t="s">
        <v>5</v>
      </c>
      <c r="M16" s="1" t="s">
        <v>23</v>
      </c>
      <c r="N16" s="1" t="s">
        <v>7</v>
      </c>
      <c r="O16" s="6" t="s">
        <v>7</v>
      </c>
    </row>
    <row r="17">
      <c r="A17" s="5">
        <v>100166.0</v>
      </c>
      <c r="B17" s="2">
        <v>45772.0</v>
      </c>
      <c r="C17" s="1" t="s">
        <v>20</v>
      </c>
      <c r="D17" s="7">
        <v>121.0</v>
      </c>
      <c r="E17" s="4">
        <v>45772.0</v>
      </c>
      <c r="F17" s="5">
        <v>216.0</v>
      </c>
      <c r="G17" s="5">
        <v>95.52</v>
      </c>
      <c r="H17" s="5">
        <v>20221.38</v>
      </c>
      <c r="I17" s="1" t="s">
        <v>21</v>
      </c>
      <c r="J17" s="1" t="s">
        <v>22</v>
      </c>
      <c r="K17" s="1" t="s">
        <v>4</v>
      </c>
      <c r="L17" s="1" t="s">
        <v>5</v>
      </c>
      <c r="M17" s="1" t="s">
        <v>23</v>
      </c>
      <c r="N17" s="1" t="s">
        <v>7</v>
      </c>
      <c r="O17" s="6" t="s">
        <v>7</v>
      </c>
    </row>
    <row r="18">
      <c r="A18" s="5">
        <v>100167.0</v>
      </c>
      <c r="B18" s="2">
        <v>45772.0</v>
      </c>
      <c r="C18" s="1" t="s">
        <v>20</v>
      </c>
      <c r="D18" s="7">
        <v>190.0</v>
      </c>
      <c r="E18" s="4">
        <v>45772.0</v>
      </c>
      <c r="F18" s="5">
        <v>56.0</v>
      </c>
      <c r="G18" s="5">
        <v>191.04</v>
      </c>
      <c r="H18" s="5">
        <v>10485.88</v>
      </c>
      <c r="I18" s="1" t="s">
        <v>21</v>
      </c>
      <c r="J18" s="1" t="s">
        <v>22</v>
      </c>
      <c r="K18" s="1" t="s">
        <v>4</v>
      </c>
      <c r="L18" s="1" t="s">
        <v>5</v>
      </c>
      <c r="M18" s="1" t="s">
        <v>23</v>
      </c>
      <c r="N18" s="1" t="s">
        <v>7</v>
      </c>
      <c r="O18" s="6" t="s">
        <v>7</v>
      </c>
    </row>
    <row r="19">
      <c r="A19" s="5">
        <v>100167.0</v>
      </c>
      <c r="B19" s="2">
        <v>45772.0</v>
      </c>
      <c r="C19" s="1" t="s">
        <v>20</v>
      </c>
      <c r="D19" s="7">
        <v>187.0</v>
      </c>
      <c r="E19" s="4">
        <v>45772.0</v>
      </c>
      <c r="F19" s="5">
        <v>66.0</v>
      </c>
      <c r="G19" s="5">
        <v>243.84</v>
      </c>
      <c r="H19" s="5">
        <v>15773.17</v>
      </c>
      <c r="I19" s="1" t="s">
        <v>21</v>
      </c>
      <c r="J19" s="1" t="s">
        <v>22</v>
      </c>
      <c r="K19" s="1" t="s">
        <v>4</v>
      </c>
      <c r="L19" s="1" t="s">
        <v>5</v>
      </c>
      <c r="M19" s="1" t="s">
        <v>23</v>
      </c>
      <c r="N19" s="1" t="s">
        <v>7</v>
      </c>
      <c r="O19" s="6" t="s">
        <v>7</v>
      </c>
    </row>
    <row r="20">
      <c r="A20" s="5">
        <v>100167.0</v>
      </c>
      <c r="B20" s="2">
        <v>45772.0</v>
      </c>
      <c r="C20" s="1" t="s">
        <v>20</v>
      </c>
      <c r="D20" s="7">
        <v>121.0</v>
      </c>
      <c r="E20" s="4">
        <v>45772.0</v>
      </c>
      <c r="F20" s="5">
        <v>216.0</v>
      </c>
      <c r="G20" s="5">
        <v>95.52</v>
      </c>
      <c r="H20" s="5">
        <v>20221.28</v>
      </c>
      <c r="I20" s="1" t="s">
        <v>21</v>
      </c>
      <c r="J20" s="1" t="s">
        <v>22</v>
      </c>
      <c r="K20" s="1" t="s">
        <v>4</v>
      </c>
      <c r="L20" s="1" t="s">
        <v>5</v>
      </c>
      <c r="M20" s="1" t="s">
        <v>23</v>
      </c>
      <c r="N20" s="1" t="s">
        <v>7</v>
      </c>
      <c r="O20" s="6" t="s">
        <v>7</v>
      </c>
    </row>
    <row r="21">
      <c r="A21" s="5">
        <v>100167.0</v>
      </c>
      <c r="B21" s="2">
        <v>45772.0</v>
      </c>
      <c r="C21" s="1" t="s">
        <v>20</v>
      </c>
      <c r="D21" s="7">
        <v>103.0</v>
      </c>
      <c r="E21" s="4">
        <v>45772.0</v>
      </c>
      <c r="F21" s="5">
        <v>108.0</v>
      </c>
      <c r="G21" s="5">
        <v>55.68</v>
      </c>
      <c r="H21" s="5">
        <v>5894.77</v>
      </c>
      <c r="I21" s="1" t="s">
        <v>21</v>
      </c>
      <c r="J21" s="1" t="s">
        <v>22</v>
      </c>
      <c r="K21" s="1" t="s">
        <v>4</v>
      </c>
      <c r="L21" s="1" t="s">
        <v>5</v>
      </c>
      <c r="M21" s="1" t="s">
        <v>23</v>
      </c>
      <c r="N21" s="1" t="s">
        <v>7</v>
      </c>
      <c r="O21" s="6" t="s">
        <v>7</v>
      </c>
    </row>
    <row r="22">
      <c r="A22" s="5">
        <v>100255.0</v>
      </c>
      <c r="B22" s="2">
        <v>45775.0</v>
      </c>
      <c r="C22" s="1" t="s">
        <v>24</v>
      </c>
      <c r="D22" s="3" t="s">
        <v>25</v>
      </c>
      <c r="E22" s="4">
        <v>45772.0</v>
      </c>
      <c r="F22" s="5">
        <v>120.0</v>
      </c>
      <c r="G22" s="5">
        <v>340.4</v>
      </c>
      <c r="H22" s="5">
        <v>40035.94</v>
      </c>
      <c r="I22" s="1" t="s">
        <v>26</v>
      </c>
      <c r="J22" s="1" t="s">
        <v>27</v>
      </c>
      <c r="K22" s="1" t="s">
        <v>28</v>
      </c>
      <c r="L22" s="1" t="s">
        <v>5</v>
      </c>
      <c r="M22" s="1" t="s">
        <v>29</v>
      </c>
      <c r="N22" s="1" t="s">
        <v>7</v>
      </c>
      <c r="O22" s="6" t="s">
        <v>7</v>
      </c>
    </row>
    <row r="23">
      <c r="A23" s="5">
        <v>100269.0</v>
      </c>
      <c r="B23" s="2">
        <v>45775.0</v>
      </c>
      <c r="C23" s="1" t="s">
        <v>30</v>
      </c>
      <c r="D23" s="3" t="s">
        <v>31</v>
      </c>
      <c r="E23" s="4">
        <v>45772.0</v>
      </c>
      <c r="F23" s="5">
        <v>6.0</v>
      </c>
      <c r="G23" s="5">
        <v>719.04</v>
      </c>
      <c r="H23" s="5">
        <v>4316.14</v>
      </c>
      <c r="I23" s="1" t="s">
        <v>21</v>
      </c>
      <c r="J23" s="1" t="s">
        <v>32</v>
      </c>
      <c r="K23" s="1" t="s">
        <v>4</v>
      </c>
      <c r="L23" s="1" t="s">
        <v>5</v>
      </c>
      <c r="M23" s="1" t="s">
        <v>23</v>
      </c>
      <c r="N23" s="1" t="s">
        <v>7</v>
      </c>
      <c r="O23" s="6" t="s">
        <v>7</v>
      </c>
    </row>
    <row r="24">
      <c r="A24" s="5">
        <v>100269.0</v>
      </c>
      <c r="B24" s="2">
        <v>45775.0</v>
      </c>
      <c r="C24" s="1" t="s">
        <v>30</v>
      </c>
      <c r="D24" s="7">
        <v>124.0</v>
      </c>
      <c r="E24" s="4">
        <v>45772.0</v>
      </c>
      <c r="F24" s="5">
        <v>92.0</v>
      </c>
      <c r="G24" s="5">
        <v>126.72</v>
      </c>
      <c r="H24" s="5">
        <v>11660.14</v>
      </c>
      <c r="I24" s="1" t="s">
        <v>21</v>
      </c>
      <c r="J24" s="1" t="s">
        <v>32</v>
      </c>
      <c r="K24" s="1" t="s">
        <v>4</v>
      </c>
      <c r="L24" s="1" t="s">
        <v>5</v>
      </c>
      <c r="M24" s="1" t="s">
        <v>23</v>
      </c>
      <c r="N24" s="1" t="s">
        <v>7</v>
      </c>
      <c r="O24" s="6" t="s">
        <v>7</v>
      </c>
    </row>
    <row r="25">
      <c r="A25" s="5">
        <v>100269.0</v>
      </c>
      <c r="B25" s="2">
        <v>45775.0</v>
      </c>
      <c r="C25" s="1" t="s">
        <v>30</v>
      </c>
      <c r="D25" s="7">
        <v>151.0</v>
      </c>
      <c r="E25" s="4">
        <v>45772.0</v>
      </c>
      <c r="F25" s="5">
        <v>70.0</v>
      </c>
      <c r="G25" s="5">
        <v>298.0</v>
      </c>
      <c r="H25" s="5">
        <v>20861.9</v>
      </c>
      <c r="I25" s="1" t="s">
        <v>21</v>
      </c>
      <c r="J25" s="1" t="s">
        <v>32</v>
      </c>
      <c r="K25" s="1" t="s">
        <v>4</v>
      </c>
      <c r="L25" s="1" t="s">
        <v>5</v>
      </c>
      <c r="M25" s="1" t="s">
        <v>23</v>
      </c>
      <c r="N25" s="1" t="s">
        <v>7</v>
      </c>
      <c r="O25" s="6" t="s">
        <v>7</v>
      </c>
    </row>
    <row r="26">
      <c r="A26" s="5">
        <v>100269.0</v>
      </c>
      <c r="B26" s="2">
        <v>45775.0</v>
      </c>
      <c r="C26" s="1" t="s">
        <v>30</v>
      </c>
      <c r="D26" s="7">
        <v>152.0</v>
      </c>
      <c r="E26" s="4">
        <v>45772.0</v>
      </c>
      <c r="F26" s="5">
        <v>66.0</v>
      </c>
      <c r="G26" s="5">
        <v>215.04</v>
      </c>
      <c r="H26" s="5">
        <v>14194.54</v>
      </c>
      <c r="I26" s="1" t="s">
        <v>21</v>
      </c>
      <c r="J26" s="1" t="s">
        <v>32</v>
      </c>
      <c r="K26" s="1" t="s">
        <v>4</v>
      </c>
      <c r="L26" s="1" t="s">
        <v>5</v>
      </c>
      <c r="M26" s="1" t="s">
        <v>23</v>
      </c>
      <c r="N26" s="1" t="s">
        <v>7</v>
      </c>
      <c r="O26" s="6" t="s">
        <v>7</v>
      </c>
    </row>
    <row r="27">
      <c r="A27" s="5">
        <v>100269.0</v>
      </c>
      <c r="B27" s="2">
        <v>45775.0</v>
      </c>
      <c r="C27" s="1" t="s">
        <v>30</v>
      </c>
      <c r="D27" s="7">
        <v>324.0</v>
      </c>
      <c r="E27" s="4">
        <v>45772.0</v>
      </c>
      <c r="F27" s="5">
        <v>300.0</v>
      </c>
      <c r="G27" s="5">
        <v>51.84</v>
      </c>
      <c r="H27" s="5">
        <v>15553.9</v>
      </c>
      <c r="I27" s="1" t="s">
        <v>33</v>
      </c>
      <c r="J27" s="1" t="s">
        <v>32</v>
      </c>
      <c r="K27" s="1" t="s">
        <v>4</v>
      </c>
      <c r="L27" s="1" t="s">
        <v>5</v>
      </c>
      <c r="M27" s="1" t="s">
        <v>23</v>
      </c>
      <c r="N27" s="1" t="s">
        <v>7</v>
      </c>
      <c r="O27" s="6" t="s">
        <v>7</v>
      </c>
    </row>
    <row r="28">
      <c r="A28" s="5">
        <v>100269.0</v>
      </c>
      <c r="B28" s="2">
        <v>45775.0</v>
      </c>
      <c r="C28" s="1" t="s">
        <v>30</v>
      </c>
      <c r="D28" s="7">
        <v>129.0</v>
      </c>
      <c r="E28" s="4">
        <v>45772.0</v>
      </c>
      <c r="F28" s="5">
        <v>24.0</v>
      </c>
      <c r="G28" s="5">
        <v>226.56</v>
      </c>
      <c r="H28" s="5">
        <v>5439.34</v>
      </c>
      <c r="I28" s="1" t="s">
        <v>21</v>
      </c>
      <c r="J28" s="1" t="s">
        <v>32</v>
      </c>
      <c r="K28" s="1" t="s">
        <v>4</v>
      </c>
      <c r="L28" s="1" t="s">
        <v>5</v>
      </c>
      <c r="M28" s="1" t="s">
        <v>23</v>
      </c>
      <c r="N28" s="1" t="s">
        <v>7</v>
      </c>
      <c r="O28" s="6" t="s">
        <v>7</v>
      </c>
    </row>
    <row r="29">
      <c r="A29" s="5">
        <v>100269.0</v>
      </c>
      <c r="B29" s="2">
        <v>45775.0</v>
      </c>
      <c r="C29" s="1" t="s">
        <v>30</v>
      </c>
      <c r="D29" s="3" t="s">
        <v>34</v>
      </c>
      <c r="E29" s="4">
        <v>45772.0</v>
      </c>
      <c r="F29" s="5">
        <v>30.0</v>
      </c>
      <c r="G29" s="5">
        <v>275.52</v>
      </c>
      <c r="H29" s="5">
        <v>8267.5</v>
      </c>
      <c r="I29" s="1" t="s">
        <v>21</v>
      </c>
      <c r="J29" s="1" t="s">
        <v>32</v>
      </c>
      <c r="K29" s="1" t="s">
        <v>4</v>
      </c>
      <c r="L29" s="1" t="s">
        <v>5</v>
      </c>
      <c r="M29" s="1" t="s">
        <v>23</v>
      </c>
      <c r="N29" s="1" t="s">
        <v>7</v>
      </c>
      <c r="O29" s="6" t="s">
        <v>7</v>
      </c>
    </row>
    <row r="30">
      <c r="A30" s="5">
        <v>100269.0</v>
      </c>
      <c r="B30" s="2">
        <v>45775.0</v>
      </c>
      <c r="C30" s="1" t="s">
        <v>30</v>
      </c>
      <c r="D30" s="7">
        <v>187.0</v>
      </c>
      <c r="E30" s="4">
        <v>45772.0</v>
      </c>
      <c r="F30" s="5">
        <v>154.0</v>
      </c>
      <c r="G30" s="5">
        <v>243.84</v>
      </c>
      <c r="H30" s="5">
        <v>37553.26</v>
      </c>
      <c r="I30" s="1" t="s">
        <v>21</v>
      </c>
      <c r="J30" s="1" t="s">
        <v>32</v>
      </c>
      <c r="K30" s="1" t="s">
        <v>4</v>
      </c>
      <c r="L30" s="1" t="s">
        <v>5</v>
      </c>
      <c r="M30" s="1" t="s">
        <v>23</v>
      </c>
      <c r="N30" s="1" t="s">
        <v>7</v>
      </c>
      <c r="O30" s="6" t="s">
        <v>7</v>
      </c>
    </row>
    <row r="31">
      <c r="A31" s="5">
        <v>100269.0</v>
      </c>
      <c r="B31" s="2">
        <v>45775.0</v>
      </c>
      <c r="C31" s="1" t="s">
        <v>30</v>
      </c>
      <c r="D31" s="7">
        <v>144.0</v>
      </c>
      <c r="E31" s="4">
        <v>45772.0</v>
      </c>
      <c r="F31" s="5">
        <v>270.0</v>
      </c>
      <c r="G31" s="5">
        <v>93.6</v>
      </c>
      <c r="H31" s="5">
        <v>25273.9</v>
      </c>
      <c r="I31" s="1" t="s">
        <v>21</v>
      </c>
      <c r="J31" s="1" t="s">
        <v>32</v>
      </c>
      <c r="K31" s="1" t="s">
        <v>4</v>
      </c>
      <c r="L31" s="1" t="s">
        <v>5</v>
      </c>
      <c r="M31" s="1" t="s">
        <v>23</v>
      </c>
      <c r="N31" s="1" t="s">
        <v>7</v>
      </c>
      <c r="O31" s="6" t="s">
        <v>7</v>
      </c>
    </row>
    <row r="32">
      <c r="A32" s="5">
        <v>100269.0</v>
      </c>
      <c r="B32" s="2">
        <v>45775.0</v>
      </c>
      <c r="C32" s="1" t="s">
        <v>30</v>
      </c>
      <c r="D32" s="7">
        <v>147.0</v>
      </c>
      <c r="E32" s="4">
        <v>45772.0</v>
      </c>
      <c r="F32" s="5">
        <v>30.0</v>
      </c>
      <c r="G32" s="5">
        <v>285.12</v>
      </c>
      <c r="H32" s="5">
        <v>8555.5</v>
      </c>
      <c r="I32" s="1" t="s">
        <v>21</v>
      </c>
      <c r="J32" s="1" t="s">
        <v>32</v>
      </c>
      <c r="K32" s="1" t="s">
        <v>4</v>
      </c>
      <c r="L32" s="1" t="s">
        <v>5</v>
      </c>
      <c r="M32" s="1" t="s">
        <v>23</v>
      </c>
      <c r="N32" s="1" t="s">
        <v>7</v>
      </c>
      <c r="O32" s="6" t="s">
        <v>7</v>
      </c>
    </row>
    <row r="33">
      <c r="A33" s="5">
        <v>100269.0</v>
      </c>
      <c r="B33" s="2">
        <v>45775.0</v>
      </c>
      <c r="C33" s="1" t="s">
        <v>30</v>
      </c>
      <c r="D33" s="7">
        <v>153.0</v>
      </c>
      <c r="E33" s="4">
        <v>45772.0</v>
      </c>
      <c r="F33" s="5">
        <v>75.0</v>
      </c>
      <c r="G33" s="5">
        <v>395.52</v>
      </c>
      <c r="H33" s="5">
        <v>29665.9</v>
      </c>
      <c r="I33" s="1" t="s">
        <v>21</v>
      </c>
      <c r="J33" s="1" t="s">
        <v>32</v>
      </c>
      <c r="K33" s="1" t="s">
        <v>4</v>
      </c>
      <c r="L33" s="1" t="s">
        <v>5</v>
      </c>
      <c r="M33" s="1" t="s">
        <v>23</v>
      </c>
      <c r="N33" s="1" t="s">
        <v>7</v>
      </c>
      <c r="O33" s="6" t="s">
        <v>7</v>
      </c>
    </row>
    <row r="34">
      <c r="A34" s="5">
        <v>100269.0</v>
      </c>
      <c r="B34" s="2">
        <v>45775.0</v>
      </c>
      <c r="C34" s="1" t="s">
        <v>30</v>
      </c>
      <c r="D34" s="7">
        <v>150.0</v>
      </c>
      <c r="E34" s="4">
        <v>45772.0</v>
      </c>
      <c r="F34" s="5">
        <v>14.0</v>
      </c>
      <c r="G34" s="5">
        <v>614.4</v>
      </c>
      <c r="H34" s="5">
        <v>8603.5</v>
      </c>
      <c r="I34" s="1" t="s">
        <v>21</v>
      </c>
      <c r="J34" s="1" t="s">
        <v>32</v>
      </c>
      <c r="K34" s="1" t="s">
        <v>4</v>
      </c>
      <c r="L34" s="1" t="s">
        <v>5</v>
      </c>
      <c r="M34" s="1" t="s">
        <v>23</v>
      </c>
      <c r="N34" s="1" t="s">
        <v>7</v>
      </c>
      <c r="O34" s="6" t="s">
        <v>7</v>
      </c>
    </row>
    <row r="35">
      <c r="A35" s="5">
        <v>100278.0</v>
      </c>
      <c r="B35" s="2">
        <v>45775.0</v>
      </c>
      <c r="C35" s="1" t="s">
        <v>24</v>
      </c>
      <c r="D35" s="3" t="s">
        <v>35</v>
      </c>
      <c r="E35" s="4">
        <v>45772.0</v>
      </c>
      <c r="F35" s="5">
        <v>66.0</v>
      </c>
      <c r="G35" s="5">
        <v>152.64</v>
      </c>
      <c r="H35" s="5">
        <v>9873.93</v>
      </c>
      <c r="I35" s="1" t="s">
        <v>21</v>
      </c>
      <c r="J35" s="1" t="s">
        <v>27</v>
      </c>
      <c r="K35" s="1" t="s">
        <v>28</v>
      </c>
      <c r="L35" s="1" t="s">
        <v>5</v>
      </c>
      <c r="M35" s="1" t="s">
        <v>23</v>
      </c>
      <c r="N35" s="1" t="s">
        <v>7</v>
      </c>
      <c r="O35" s="6" t="s">
        <v>7</v>
      </c>
    </row>
    <row r="36">
      <c r="A36" s="5">
        <v>100278.0</v>
      </c>
      <c r="B36" s="2">
        <v>45775.0</v>
      </c>
      <c r="C36" s="1" t="s">
        <v>24</v>
      </c>
      <c r="D36" s="3" t="s">
        <v>36</v>
      </c>
      <c r="E36" s="4">
        <v>45772.0</v>
      </c>
      <c r="F36" s="5">
        <v>66.0</v>
      </c>
      <c r="G36" s="5">
        <v>143.04</v>
      </c>
      <c r="H36" s="5">
        <v>9253.0</v>
      </c>
      <c r="I36" s="1" t="s">
        <v>21</v>
      </c>
      <c r="J36" s="1" t="s">
        <v>27</v>
      </c>
      <c r="K36" s="1" t="s">
        <v>28</v>
      </c>
      <c r="L36" s="1" t="s">
        <v>5</v>
      </c>
      <c r="M36" s="1" t="s">
        <v>23</v>
      </c>
      <c r="N36" s="1" t="s">
        <v>7</v>
      </c>
      <c r="O36" s="6" t="s">
        <v>7</v>
      </c>
    </row>
    <row r="37">
      <c r="A37" s="5">
        <v>100280.0</v>
      </c>
      <c r="B37" s="2">
        <v>45775.0</v>
      </c>
      <c r="C37" s="1" t="s">
        <v>24</v>
      </c>
      <c r="D37" s="3" t="s">
        <v>37</v>
      </c>
      <c r="E37" s="4">
        <v>45772.0</v>
      </c>
      <c r="F37" s="5">
        <v>99.0</v>
      </c>
      <c r="G37" s="5">
        <v>156.48</v>
      </c>
      <c r="H37" s="5">
        <v>15182.81</v>
      </c>
      <c r="I37" s="1" t="s">
        <v>21</v>
      </c>
      <c r="J37" s="1" t="s">
        <v>27</v>
      </c>
      <c r="K37" s="1" t="s">
        <v>28</v>
      </c>
      <c r="L37" s="1" t="s">
        <v>5</v>
      </c>
      <c r="M37" s="1" t="s">
        <v>23</v>
      </c>
      <c r="N37" s="1" t="s">
        <v>7</v>
      </c>
      <c r="O37" s="6" t="s">
        <v>7</v>
      </c>
    </row>
    <row r="38">
      <c r="A38" s="5">
        <v>100280.0</v>
      </c>
      <c r="B38" s="2">
        <v>45775.0</v>
      </c>
      <c r="C38" s="1" t="s">
        <v>24</v>
      </c>
      <c r="D38" s="7">
        <v>124.0</v>
      </c>
      <c r="E38" s="4">
        <v>45772.0</v>
      </c>
      <c r="F38" s="5">
        <v>92.0</v>
      </c>
      <c r="G38" s="5">
        <v>126.72</v>
      </c>
      <c r="H38" s="5">
        <v>11426.19</v>
      </c>
      <c r="I38" s="1" t="s">
        <v>21</v>
      </c>
      <c r="J38" s="1" t="s">
        <v>27</v>
      </c>
      <c r="K38" s="1" t="s">
        <v>28</v>
      </c>
      <c r="L38" s="1" t="s">
        <v>5</v>
      </c>
      <c r="M38" s="1" t="s">
        <v>23</v>
      </c>
      <c r="N38" s="1" t="s">
        <v>7</v>
      </c>
      <c r="O38" s="6" t="s">
        <v>7</v>
      </c>
    </row>
    <row r="39">
      <c r="A39" s="5">
        <v>100280.0</v>
      </c>
      <c r="B39" s="2">
        <v>45775.0</v>
      </c>
      <c r="C39" s="1" t="s">
        <v>24</v>
      </c>
      <c r="D39" s="7">
        <v>5211.0</v>
      </c>
      <c r="E39" s="4">
        <v>45772.0</v>
      </c>
      <c r="F39" s="5">
        <v>26.0</v>
      </c>
      <c r="G39" s="5">
        <v>147.84</v>
      </c>
      <c r="H39" s="5">
        <v>3768.08</v>
      </c>
      <c r="I39" s="1" t="s">
        <v>21</v>
      </c>
      <c r="J39" s="1" t="s">
        <v>27</v>
      </c>
      <c r="K39" s="1" t="s">
        <v>28</v>
      </c>
      <c r="L39" s="1" t="s">
        <v>5</v>
      </c>
      <c r="M39" s="1" t="s">
        <v>23</v>
      </c>
      <c r="N39" s="1" t="s">
        <v>7</v>
      </c>
      <c r="O39" s="6" t="s">
        <v>7</v>
      </c>
    </row>
    <row r="40">
      <c r="A40" s="5">
        <v>100280.0</v>
      </c>
      <c r="B40" s="2">
        <v>45775.0</v>
      </c>
      <c r="C40" s="1" t="s">
        <v>24</v>
      </c>
      <c r="D40" s="3" t="s">
        <v>38</v>
      </c>
      <c r="E40" s="4">
        <v>45772.0</v>
      </c>
      <c r="F40" s="5">
        <v>30.0</v>
      </c>
      <c r="G40" s="5">
        <v>218.88</v>
      </c>
      <c r="H40" s="5">
        <v>6436.19</v>
      </c>
      <c r="I40" s="1" t="s">
        <v>21</v>
      </c>
      <c r="J40" s="1" t="s">
        <v>27</v>
      </c>
      <c r="K40" s="1" t="s">
        <v>28</v>
      </c>
      <c r="L40" s="1" t="s">
        <v>5</v>
      </c>
      <c r="M40" s="1" t="s">
        <v>23</v>
      </c>
      <c r="N40" s="1" t="s">
        <v>7</v>
      </c>
      <c r="O40" s="6" t="s">
        <v>7</v>
      </c>
    </row>
    <row r="41">
      <c r="A41" s="5">
        <v>100280.0</v>
      </c>
      <c r="B41" s="2">
        <v>45775.0</v>
      </c>
      <c r="C41" s="1" t="s">
        <v>24</v>
      </c>
      <c r="D41" s="7">
        <v>521.0</v>
      </c>
      <c r="E41" s="4">
        <v>45772.0</v>
      </c>
      <c r="F41" s="5">
        <v>26.0</v>
      </c>
      <c r="G41" s="5">
        <v>147.84</v>
      </c>
      <c r="H41" s="5">
        <v>3768.08</v>
      </c>
      <c r="I41" s="1" t="s">
        <v>21</v>
      </c>
      <c r="J41" s="1" t="s">
        <v>27</v>
      </c>
      <c r="K41" s="1" t="s">
        <v>28</v>
      </c>
      <c r="L41" s="1" t="s">
        <v>5</v>
      </c>
      <c r="M41" s="1" t="s">
        <v>23</v>
      </c>
      <c r="N41" s="1" t="s">
        <v>7</v>
      </c>
      <c r="O41" s="6" t="s">
        <v>7</v>
      </c>
    </row>
    <row r="42">
      <c r="A42" s="5">
        <v>100280.0</v>
      </c>
      <c r="B42" s="2">
        <v>45775.0</v>
      </c>
      <c r="C42" s="1" t="s">
        <v>24</v>
      </c>
      <c r="D42" s="3" t="s">
        <v>39</v>
      </c>
      <c r="E42" s="4">
        <v>45772.0</v>
      </c>
      <c r="F42" s="5">
        <v>6.0</v>
      </c>
      <c r="G42" s="5">
        <v>846.72</v>
      </c>
      <c r="H42" s="5">
        <v>4979.83</v>
      </c>
      <c r="I42" s="1" t="s">
        <v>21</v>
      </c>
      <c r="J42" s="1" t="s">
        <v>27</v>
      </c>
      <c r="K42" s="1" t="s">
        <v>28</v>
      </c>
      <c r="L42" s="1" t="s">
        <v>5</v>
      </c>
      <c r="M42" s="1" t="s">
        <v>23</v>
      </c>
      <c r="N42" s="1" t="s">
        <v>7</v>
      </c>
      <c r="O42" s="6" t="s">
        <v>7</v>
      </c>
    </row>
    <row r="43">
      <c r="A43" s="5">
        <v>100280.0</v>
      </c>
      <c r="B43" s="2">
        <v>45775.0</v>
      </c>
      <c r="C43" s="1" t="s">
        <v>24</v>
      </c>
      <c r="D43" s="3" t="s">
        <v>40</v>
      </c>
      <c r="E43" s="4">
        <v>45772.0</v>
      </c>
      <c r="F43" s="5">
        <v>60.0</v>
      </c>
      <c r="G43" s="5">
        <v>311.04</v>
      </c>
      <c r="H43" s="5">
        <v>18290.27</v>
      </c>
      <c r="I43" s="1" t="s">
        <v>21</v>
      </c>
      <c r="J43" s="1" t="s">
        <v>27</v>
      </c>
      <c r="K43" s="1" t="s">
        <v>28</v>
      </c>
      <c r="L43" s="1" t="s">
        <v>5</v>
      </c>
      <c r="M43" s="1" t="s">
        <v>23</v>
      </c>
      <c r="N43" s="1" t="s">
        <v>7</v>
      </c>
      <c r="O43" s="6" t="s">
        <v>7</v>
      </c>
    </row>
    <row r="44">
      <c r="A44" s="5">
        <v>100297.0</v>
      </c>
      <c r="B44" s="2">
        <v>45776.0</v>
      </c>
      <c r="C44" s="1" t="s">
        <v>20</v>
      </c>
      <c r="D44" s="3" t="s">
        <v>41</v>
      </c>
      <c r="E44" s="4">
        <v>45772.0</v>
      </c>
      <c r="F44" s="5">
        <v>58.0</v>
      </c>
      <c r="G44" s="5">
        <v>187.2</v>
      </c>
      <c r="H44" s="5">
        <v>10641.75</v>
      </c>
      <c r="I44" s="1" t="s">
        <v>21</v>
      </c>
      <c r="J44" s="1" t="s">
        <v>22</v>
      </c>
      <c r="K44" s="1" t="s">
        <v>4</v>
      </c>
      <c r="L44" s="1" t="s">
        <v>5</v>
      </c>
      <c r="M44" s="1" t="s">
        <v>23</v>
      </c>
      <c r="N44" s="1" t="s">
        <v>7</v>
      </c>
      <c r="O44" s="6" t="s">
        <v>7</v>
      </c>
    </row>
    <row r="45">
      <c r="A45" s="5">
        <v>200092.0</v>
      </c>
      <c r="B45" s="2">
        <v>45776.0</v>
      </c>
      <c r="C45" s="1" t="s">
        <v>11</v>
      </c>
      <c r="D45" s="3" t="s">
        <v>42</v>
      </c>
      <c r="E45" s="4">
        <v>45772.0</v>
      </c>
      <c r="F45" s="5">
        <v>2000.0</v>
      </c>
      <c r="G45" s="5">
        <v>8201.2</v>
      </c>
      <c r="H45" s="5">
        <v>8203.97</v>
      </c>
      <c r="I45" s="1" t="s">
        <v>43</v>
      </c>
      <c r="J45" s="1" t="s">
        <v>12</v>
      </c>
      <c r="K45" s="1" t="s">
        <v>13</v>
      </c>
      <c r="L45" s="1" t="s">
        <v>5</v>
      </c>
      <c r="M45" s="1" t="s">
        <v>44</v>
      </c>
      <c r="N45" s="1" t="s">
        <v>7</v>
      </c>
      <c r="O45" s="6" t="s">
        <v>7</v>
      </c>
    </row>
    <row r="46">
      <c r="A46" s="5">
        <v>200092.0</v>
      </c>
      <c r="B46" s="2">
        <v>45776.0</v>
      </c>
      <c r="C46" s="1" t="s">
        <v>11</v>
      </c>
      <c r="D46" s="3" t="s">
        <v>45</v>
      </c>
      <c r="E46" s="4">
        <v>45772.0</v>
      </c>
      <c r="F46" s="5">
        <v>10000.0</v>
      </c>
      <c r="G46" s="5">
        <v>2050.3</v>
      </c>
      <c r="H46" s="5">
        <v>41008.77</v>
      </c>
      <c r="I46" s="1" t="s">
        <v>43</v>
      </c>
      <c r="J46" s="1" t="s">
        <v>12</v>
      </c>
      <c r="K46" s="1" t="s">
        <v>13</v>
      </c>
      <c r="L46" s="1" t="s">
        <v>5</v>
      </c>
      <c r="M46" s="1" t="s">
        <v>44</v>
      </c>
      <c r="N46" s="1" t="s">
        <v>7</v>
      </c>
      <c r="O46" s="6" t="s">
        <v>7</v>
      </c>
    </row>
    <row r="47">
      <c r="A47" s="5">
        <v>200092.0</v>
      </c>
      <c r="B47" s="2">
        <v>45776.0</v>
      </c>
      <c r="C47" s="1" t="s">
        <v>11</v>
      </c>
      <c r="D47" s="3" t="s">
        <v>46</v>
      </c>
      <c r="E47" s="4">
        <v>45772.0</v>
      </c>
      <c r="F47" s="5">
        <v>6000.0</v>
      </c>
      <c r="G47" s="5">
        <v>4100.6</v>
      </c>
      <c r="H47" s="5">
        <v>24606.37</v>
      </c>
      <c r="I47" s="1" t="s">
        <v>43</v>
      </c>
      <c r="J47" s="1" t="s">
        <v>12</v>
      </c>
      <c r="K47" s="1" t="s">
        <v>13</v>
      </c>
      <c r="L47" s="1" t="s">
        <v>5</v>
      </c>
      <c r="M47" s="1" t="s">
        <v>44</v>
      </c>
      <c r="N47" s="1" t="s">
        <v>7</v>
      </c>
      <c r="O47" s="6" t="s">
        <v>7</v>
      </c>
    </row>
    <row r="48">
      <c r="A48" s="5">
        <v>200092.0</v>
      </c>
      <c r="B48" s="2">
        <v>45776.0</v>
      </c>
      <c r="C48" s="1" t="s">
        <v>11</v>
      </c>
      <c r="D48" s="3" t="s">
        <v>47</v>
      </c>
      <c r="E48" s="4">
        <v>45772.0</v>
      </c>
      <c r="F48" s="5">
        <v>4500.0</v>
      </c>
      <c r="G48" s="5">
        <v>3075.45</v>
      </c>
      <c r="H48" s="5">
        <v>18455.47</v>
      </c>
      <c r="I48" s="1" t="s">
        <v>43</v>
      </c>
      <c r="J48" s="1" t="s">
        <v>12</v>
      </c>
      <c r="K48" s="1" t="s">
        <v>13</v>
      </c>
      <c r="L48" s="1" t="s">
        <v>5</v>
      </c>
      <c r="M48" s="1" t="s">
        <v>44</v>
      </c>
      <c r="N48" s="1" t="s">
        <v>7</v>
      </c>
      <c r="O48" s="6" t="s">
        <v>7</v>
      </c>
    </row>
    <row r="49">
      <c r="A49" s="5">
        <v>100338.0</v>
      </c>
      <c r="B49" s="2">
        <v>45776.0</v>
      </c>
      <c r="C49" s="1" t="s">
        <v>11</v>
      </c>
      <c r="D49" s="3" t="s">
        <v>48</v>
      </c>
      <c r="E49" s="4">
        <v>45772.0</v>
      </c>
      <c r="F49" s="5">
        <v>30.0</v>
      </c>
      <c r="G49" s="5">
        <v>110.4</v>
      </c>
      <c r="H49" s="5">
        <v>3312.77</v>
      </c>
      <c r="I49" s="1" t="s">
        <v>26</v>
      </c>
      <c r="J49" s="1" t="s">
        <v>12</v>
      </c>
      <c r="K49" s="1" t="s">
        <v>13</v>
      </c>
      <c r="L49" s="1" t="s">
        <v>5</v>
      </c>
      <c r="M49" s="1" t="s">
        <v>29</v>
      </c>
      <c r="N49" s="1" t="s">
        <v>7</v>
      </c>
      <c r="O49" s="6" t="s">
        <v>7</v>
      </c>
    </row>
    <row r="50">
      <c r="A50" s="5">
        <v>100338.0</v>
      </c>
      <c r="B50" s="2">
        <v>45776.0</v>
      </c>
      <c r="C50" s="1" t="s">
        <v>11</v>
      </c>
      <c r="D50" s="3" t="s">
        <v>49</v>
      </c>
      <c r="E50" s="4">
        <v>45772.0</v>
      </c>
      <c r="F50" s="5">
        <v>30.0</v>
      </c>
      <c r="G50" s="5">
        <v>225.4</v>
      </c>
      <c r="H50" s="5">
        <v>6762.77</v>
      </c>
      <c r="I50" s="1" t="s">
        <v>26</v>
      </c>
      <c r="J50" s="1" t="s">
        <v>12</v>
      </c>
      <c r="K50" s="1" t="s">
        <v>13</v>
      </c>
      <c r="L50" s="1" t="s">
        <v>5</v>
      </c>
      <c r="M50" s="1" t="s">
        <v>29</v>
      </c>
      <c r="N50" s="1" t="s">
        <v>7</v>
      </c>
      <c r="O50" s="6" t="s">
        <v>7</v>
      </c>
    </row>
    <row r="51">
      <c r="A51" s="5">
        <v>100338.0</v>
      </c>
      <c r="B51" s="2">
        <v>45776.0</v>
      </c>
      <c r="C51" s="1" t="s">
        <v>11</v>
      </c>
      <c r="D51" s="3" t="s">
        <v>50</v>
      </c>
      <c r="E51" s="4">
        <v>45772.0</v>
      </c>
      <c r="F51" s="5">
        <v>20.0</v>
      </c>
      <c r="G51" s="5">
        <v>455.4</v>
      </c>
      <c r="H51" s="5">
        <v>9108.77</v>
      </c>
      <c r="I51" s="1" t="s">
        <v>26</v>
      </c>
      <c r="J51" s="1" t="s">
        <v>12</v>
      </c>
      <c r="K51" s="1" t="s">
        <v>13</v>
      </c>
      <c r="L51" s="1" t="s">
        <v>5</v>
      </c>
      <c r="M51" s="1" t="s">
        <v>29</v>
      </c>
      <c r="N51" s="1" t="s">
        <v>7</v>
      </c>
      <c r="O51" s="6" t="s">
        <v>7</v>
      </c>
    </row>
    <row r="52">
      <c r="A52" s="5">
        <v>100339.0</v>
      </c>
      <c r="B52" s="2">
        <v>45776.0</v>
      </c>
      <c r="C52" s="1" t="s">
        <v>11</v>
      </c>
      <c r="D52" s="7">
        <v>124.0</v>
      </c>
      <c r="E52" s="4">
        <v>45772.0</v>
      </c>
      <c r="F52" s="5">
        <v>184.0</v>
      </c>
      <c r="G52" s="5">
        <v>126.72</v>
      </c>
      <c r="H52" s="5">
        <v>23318.4</v>
      </c>
      <c r="I52" s="1" t="s">
        <v>21</v>
      </c>
      <c r="J52" s="1" t="s">
        <v>12</v>
      </c>
      <c r="K52" s="1" t="s">
        <v>13</v>
      </c>
      <c r="L52" s="1" t="s">
        <v>5</v>
      </c>
      <c r="M52" s="1" t="s">
        <v>23</v>
      </c>
      <c r="N52" s="1" t="s">
        <v>7</v>
      </c>
      <c r="O52" s="6" t="s">
        <v>7</v>
      </c>
    </row>
    <row r="53">
      <c r="A53" s="5">
        <v>100339.0</v>
      </c>
      <c r="B53" s="2">
        <v>45776.0</v>
      </c>
      <c r="C53" s="1" t="s">
        <v>11</v>
      </c>
      <c r="D53" s="3" t="s">
        <v>51</v>
      </c>
      <c r="E53" s="4">
        <v>45772.0</v>
      </c>
      <c r="F53" s="5">
        <v>26.0</v>
      </c>
      <c r="G53" s="5">
        <v>329.28</v>
      </c>
      <c r="H53" s="5">
        <v>8563.2</v>
      </c>
      <c r="I53" s="1" t="s">
        <v>21</v>
      </c>
      <c r="J53" s="1" t="s">
        <v>12</v>
      </c>
      <c r="K53" s="1" t="s">
        <v>13</v>
      </c>
      <c r="L53" s="1" t="s">
        <v>5</v>
      </c>
      <c r="M53" s="1" t="s">
        <v>23</v>
      </c>
      <c r="N53" s="1" t="s">
        <v>7</v>
      </c>
      <c r="O53" s="6" t="s">
        <v>7</v>
      </c>
    </row>
    <row r="54">
      <c r="A54" s="5">
        <v>100340.0</v>
      </c>
      <c r="B54" s="2">
        <v>45776.0</v>
      </c>
      <c r="C54" s="1" t="s">
        <v>11</v>
      </c>
      <c r="D54" s="7">
        <v>324.0</v>
      </c>
      <c r="E54" s="4">
        <v>45772.0</v>
      </c>
      <c r="F54" s="5">
        <v>600.0</v>
      </c>
      <c r="G54" s="5">
        <v>50.8</v>
      </c>
      <c r="H54" s="5">
        <v>30482.06</v>
      </c>
      <c r="I54" s="1" t="s">
        <v>33</v>
      </c>
      <c r="J54" s="1" t="s">
        <v>12</v>
      </c>
      <c r="K54" s="1" t="s">
        <v>13</v>
      </c>
      <c r="L54" s="1" t="s">
        <v>5</v>
      </c>
      <c r="M54" s="1" t="s">
        <v>23</v>
      </c>
      <c r="N54" s="1" t="s">
        <v>7</v>
      </c>
      <c r="O54" s="6" t="s">
        <v>7</v>
      </c>
    </row>
    <row r="55">
      <c r="A55" s="5">
        <v>100340.0</v>
      </c>
      <c r="B55" s="2">
        <v>45776.0</v>
      </c>
      <c r="C55" s="1" t="s">
        <v>11</v>
      </c>
      <c r="D55" s="3" t="s">
        <v>52</v>
      </c>
      <c r="E55" s="4">
        <v>45772.0</v>
      </c>
      <c r="F55" s="5">
        <v>40.0</v>
      </c>
      <c r="G55" s="5">
        <v>360.01</v>
      </c>
      <c r="H55" s="5">
        <v>14402.46</v>
      </c>
      <c r="I55" s="1" t="s">
        <v>53</v>
      </c>
      <c r="J55" s="1" t="s">
        <v>12</v>
      </c>
      <c r="K55" s="1" t="s">
        <v>13</v>
      </c>
      <c r="L55" s="1" t="s">
        <v>5</v>
      </c>
      <c r="M55" s="1" t="s">
        <v>23</v>
      </c>
      <c r="N55" s="1" t="s">
        <v>7</v>
      </c>
      <c r="O55" s="6" t="s">
        <v>7</v>
      </c>
    </row>
    <row r="56">
      <c r="A56" s="5">
        <v>100340.0</v>
      </c>
      <c r="B56" s="2">
        <v>45776.0</v>
      </c>
      <c r="C56" s="1" t="s">
        <v>11</v>
      </c>
      <c r="D56" s="7">
        <v>200.0</v>
      </c>
      <c r="E56" s="4">
        <v>45772.0</v>
      </c>
      <c r="F56" s="5">
        <v>30.0</v>
      </c>
      <c r="G56" s="5">
        <v>228.48</v>
      </c>
      <c r="H56" s="5">
        <v>6856.46</v>
      </c>
      <c r="I56" s="1" t="s">
        <v>21</v>
      </c>
      <c r="J56" s="1" t="s">
        <v>12</v>
      </c>
      <c r="K56" s="1" t="s">
        <v>13</v>
      </c>
      <c r="L56" s="1" t="s">
        <v>5</v>
      </c>
      <c r="M56" s="1" t="s">
        <v>23</v>
      </c>
      <c r="N56" s="1" t="s">
        <v>7</v>
      </c>
      <c r="O56" s="6" t="s">
        <v>7</v>
      </c>
    </row>
    <row r="57">
      <c r="A57" s="5">
        <v>100340.0</v>
      </c>
      <c r="B57" s="2">
        <v>45776.0</v>
      </c>
      <c r="C57" s="1" t="s">
        <v>11</v>
      </c>
      <c r="D57" s="7">
        <v>121.0</v>
      </c>
      <c r="E57" s="4">
        <v>45772.0</v>
      </c>
      <c r="F57" s="5">
        <v>324.0</v>
      </c>
      <c r="G57" s="5">
        <v>95.52</v>
      </c>
      <c r="H57" s="5">
        <v>30950.54</v>
      </c>
      <c r="I57" s="1" t="s">
        <v>21</v>
      </c>
      <c r="J57" s="1" t="s">
        <v>12</v>
      </c>
      <c r="K57" s="1" t="s">
        <v>13</v>
      </c>
      <c r="L57" s="1" t="s">
        <v>5</v>
      </c>
      <c r="M57" s="1" t="s">
        <v>23</v>
      </c>
      <c r="N57" s="1" t="s">
        <v>7</v>
      </c>
      <c r="O57" s="6" t="s">
        <v>7</v>
      </c>
    </row>
    <row r="58">
      <c r="A58" s="5">
        <v>100340.0</v>
      </c>
      <c r="B58" s="2">
        <v>45776.0</v>
      </c>
      <c r="C58" s="1" t="s">
        <v>11</v>
      </c>
      <c r="D58" s="7">
        <v>323.0</v>
      </c>
      <c r="E58" s="4">
        <v>45772.0</v>
      </c>
      <c r="F58" s="5">
        <v>600.0</v>
      </c>
      <c r="G58" s="5">
        <v>41.4</v>
      </c>
      <c r="H58" s="5">
        <v>24842.06</v>
      </c>
      <c r="I58" s="1" t="s">
        <v>33</v>
      </c>
      <c r="J58" s="1" t="s">
        <v>12</v>
      </c>
      <c r="K58" s="1" t="s">
        <v>13</v>
      </c>
      <c r="L58" s="1" t="s">
        <v>5</v>
      </c>
      <c r="M58" s="1" t="s">
        <v>23</v>
      </c>
      <c r="N58" s="1" t="s">
        <v>7</v>
      </c>
      <c r="O58" s="6" t="s">
        <v>7</v>
      </c>
    </row>
    <row r="59">
      <c r="A59" s="5">
        <v>100340.0</v>
      </c>
      <c r="B59" s="2">
        <v>45776.0</v>
      </c>
      <c r="C59" s="1" t="s">
        <v>11</v>
      </c>
      <c r="D59" s="3" t="s">
        <v>54</v>
      </c>
      <c r="E59" s="4">
        <v>45772.0</v>
      </c>
      <c r="F59" s="5">
        <v>10.0</v>
      </c>
      <c r="G59" s="5">
        <v>470.02</v>
      </c>
      <c r="H59" s="5">
        <v>4702.26</v>
      </c>
      <c r="I59" s="1" t="s">
        <v>21</v>
      </c>
      <c r="J59" s="1" t="s">
        <v>12</v>
      </c>
      <c r="K59" s="1" t="s">
        <v>13</v>
      </c>
      <c r="L59" s="1" t="s">
        <v>5</v>
      </c>
      <c r="M59" s="1" t="s">
        <v>23</v>
      </c>
      <c r="N59" s="1" t="s">
        <v>7</v>
      </c>
      <c r="O59" s="6" t="s">
        <v>7</v>
      </c>
    </row>
    <row r="60">
      <c r="A60" s="5">
        <v>100340.0</v>
      </c>
      <c r="B60" s="2">
        <v>45776.0</v>
      </c>
      <c r="C60" s="1" t="s">
        <v>11</v>
      </c>
      <c r="D60" s="7">
        <v>130.0</v>
      </c>
      <c r="E60" s="4">
        <v>45772.0</v>
      </c>
      <c r="F60" s="5">
        <v>132.0</v>
      </c>
      <c r="G60" s="5">
        <v>142.08</v>
      </c>
      <c r="H60" s="5">
        <v>18756.62</v>
      </c>
      <c r="I60" s="1" t="s">
        <v>21</v>
      </c>
      <c r="J60" s="1" t="s">
        <v>12</v>
      </c>
      <c r="K60" s="1" t="s">
        <v>13</v>
      </c>
      <c r="L60" s="1" t="s">
        <v>5</v>
      </c>
      <c r="M60" s="1" t="s">
        <v>23</v>
      </c>
      <c r="N60" s="1" t="s">
        <v>7</v>
      </c>
      <c r="O60" s="6" t="s">
        <v>7</v>
      </c>
    </row>
    <row r="61">
      <c r="A61" s="5">
        <v>100340.0</v>
      </c>
      <c r="B61" s="2">
        <v>45776.0</v>
      </c>
      <c r="C61" s="1" t="s">
        <v>11</v>
      </c>
      <c r="D61" s="3" t="s">
        <v>55</v>
      </c>
      <c r="E61" s="4">
        <v>45772.0</v>
      </c>
      <c r="F61" s="5">
        <v>100.0</v>
      </c>
      <c r="G61" s="5">
        <v>60.01</v>
      </c>
      <c r="H61" s="5">
        <v>6003.06</v>
      </c>
      <c r="I61" s="1" t="s">
        <v>56</v>
      </c>
      <c r="J61" s="1" t="s">
        <v>12</v>
      </c>
      <c r="K61" s="1" t="s">
        <v>13</v>
      </c>
      <c r="L61" s="1" t="s">
        <v>5</v>
      </c>
      <c r="M61" s="1" t="s">
        <v>23</v>
      </c>
      <c r="N61" s="1" t="s">
        <v>7</v>
      </c>
      <c r="O61" s="6" t="s">
        <v>7</v>
      </c>
    </row>
    <row r="62">
      <c r="A62" s="5">
        <v>100341.0</v>
      </c>
      <c r="B62" s="2">
        <v>45776.0</v>
      </c>
      <c r="C62" s="1" t="s">
        <v>11</v>
      </c>
      <c r="D62" s="3" t="s">
        <v>57</v>
      </c>
      <c r="E62" s="4">
        <v>45772.0</v>
      </c>
      <c r="F62" s="5">
        <v>4.0</v>
      </c>
      <c r="G62" s="5">
        <v>3755.3</v>
      </c>
      <c r="H62" s="5">
        <v>15024.37</v>
      </c>
      <c r="I62" s="1" t="s">
        <v>58</v>
      </c>
      <c r="J62" s="1" t="s">
        <v>12</v>
      </c>
      <c r="K62" s="1" t="s">
        <v>13</v>
      </c>
      <c r="L62" s="1" t="s">
        <v>5</v>
      </c>
      <c r="M62" s="1" t="s">
        <v>59</v>
      </c>
      <c r="N62" s="1" t="s">
        <v>7</v>
      </c>
      <c r="O62" s="6" t="s">
        <v>7</v>
      </c>
    </row>
    <row r="63">
      <c r="A63" s="5">
        <v>100341.0</v>
      </c>
      <c r="B63" s="2">
        <v>45776.0</v>
      </c>
      <c r="C63" s="1" t="s">
        <v>11</v>
      </c>
      <c r="D63" s="3" t="s">
        <v>60</v>
      </c>
      <c r="E63" s="4">
        <v>45772.0</v>
      </c>
      <c r="F63" s="5">
        <v>12.0</v>
      </c>
      <c r="G63" s="5">
        <v>3144.3</v>
      </c>
      <c r="H63" s="5">
        <v>37734.77</v>
      </c>
      <c r="I63" s="1" t="s">
        <v>58</v>
      </c>
      <c r="J63" s="1" t="s">
        <v>12</v>
      </c>
      <c r="K63" s="1" t="s">
        <v>13</v>
      </c>
      <c r="L63" s="1" t="s">
        <v>5</v>
      </c>
      <c r="M63" s="1" t="s">
        <v>59</v>
      </c>
      <c r="N63" s="1" t="s">
        <v>7</v>
      </c>
      <c r="O63" s="6" t="s">
        <v>7</v>
      </c>
    </row>
    <row r="64">
      <c r="A64" s="5">
        <v>100342.0</v>
      </c>
      <c r="B64" s="2">
        <v>45776.0</v>
      </c>
      <c r="C64" s="1" t="s">
        <v>11</v>
      </c>
      <c r="D64" s="7">
        <v>6810.0</v>
      </c>
      <c r="E64" s="4">
        <v>45772.0</v>
      </c>
      <c r="F64" s="5">
        <v>50.0</v>
      </c>
      <c r="G64" s="5">
        <v>363.4</v>
      </c>
      <c r="H64" s="5">
        <v>18172.18</v>
      </c>
      <c r="I64" s="1" t="s">
        <v>61</v>
      </c>
      <c r="J64" s="1" t="s">
        <v>12</v>
      </c>
      <c r="K64" s="1" t="s">
        <v>13</v>
      </c>
      <c r="L64" s="1" t="s">
        <v>5</v>
      </c>
      <c r="M64" s="1" t="s">
        <v>29</v>
      </c>
      <c r="N64" s="1" t="s">
        <v>7</v>
      </c>
      <c r="O64" s="6" t="s">
        <v>7</v>
      </c>
    </row>
    <row r="65">
      <c r="A65" s="5">
        <v>100343.0</v>
      </c>
      <c r="B65" s="2">
        <v>45776.0</v>
      </c>
      <c r="C65" s="1" t="s">
        <v>11</v>
      </c>
      <c r="D65" s="3" t="s">
        <v>62</v>
      </c>
      <c r="E65" s="4">
        <v>45772.0</v>
      </c>
      <c r="F65" s="5">
        <v>13.0</v>
      </c>
      <c r="G65" s="5">
        <v>346.56</v>
      </c>
      <c r="H65" s="5">
        <v>4506.28</v>
      </c>
      <c r="I65" s="1" t="s">
        <v>21</v>
      </c>
      <c r="J65" s="1" t="s">
        <v>12</v>
      </c>
      <c r="K65" s="1" t="s">
        <v>13</v>
      </c>
      <c r="L65" s="1" t="s">
        <v>5</v>
      </c>
      <c r="M65" s="1" t="s">
        <v>23</v>
      </c>
      <c r="N65" s="1" t="s">
        <v>7</v>
      </c>
      <c r="O65" s="6" t="s">
        <v>7</v>
      </c>
    </row>
    <row r="66">
      <c r="A66" s="5">
        <v>100343.0</v>
      </c>
      <c r="B66" s="2">
        <v>45776.0</v>
      </c>
      <c r="C66" s="1" t="s">
        <v>11</v>
      </c>
      <c r="D66" s="3" t="s">
        <v>63</v>
      </c>
      <c r="E66" s="4">
        <v>45772.0</v>
      </c>
      <c r="F66" s="5">
        <v>66.0</v>
      </c>
      <c r="G66" s="5">
        <v>178.56</v>
      </c>
      <c r="H66" s="5">
        <v>11785.96</v>
      </c>
      <c r="I66" s="1" t="s">
        <v>21</v>
      </c>
      <c r="J66" s="1" t="s">
        <v>12</v>
      </c>
      <c r="K66" s="1" t="s">
        <v>13</v>
      </c>
      <c r="L66" s="1" t="s">
        <v>5</v>
      </c>
      <c r="M66" s="1" t="s">
        <v>23</v>
      </c>
      <c r="N66" s="1" t="s">
        <v>7</v>
      </c>
      <c r="O66" s="6" t="s">
        <v>7</v>
      </c>
    </row>
    <row r="67">
      <c r="A67" s="5">
        <v>100343.0</v>
      </c>
      <c r="B67" s="2">
        <v>45776.0</v>
      </c>
      <c r="C67" s="1" t="s">
        <v>11</v>
      </c>
      <c r="D67" s="3" t="s">
        <v>64</v>
      </c>
      <c r="E67" s="4">
        <v>45772.0</v>
      </c>
      <c r="F67" s="5">
        <v>30.0</v>
      </c>
      <c r="G67" s="5">
        <v>208.32</v>
      </c>
      <c r="H67" s="5">
        <v>6250.6</v>
      </c>
      <c r="I67" s="1" t="s">
        <v>21</v>
      </c>
      <c r="J67" s="1" t="s">
        <v>12</v>
      </c>
      <c r="K67" s="1" t="s">
        <v>13</v>
      </c>
      <c r="L67" s="1" t="s">
        <v>5</v>
      </c>
      <c r="M67" s="1" t="s">
        <v>23</v>
      </c>
      <c r="N67" s="1" t="s">
        <v>7</v>
      </c>
      <c r="O67" s="6" t="s">
        <v>7</v>
      </c>
    </row>
    <row r="68">
      <c r="A68" s="5">
        <v>100343.0</v>
      </c>
      <c r="B68" s="2">
        <v>45776.0</v>
      </c>
      <c r="C68" s="1" t="s">
        <v>11</v>
      </c>
      <c r="D68" s="3" t="s">
        <v>65</v>
      </c>
      <c r="E68" s="4">
        <v>45772.0</v>
      </c>
      <c r="F68" s="5">
        <v>60.0</v>
      </c>
      <c r="G68" s="5">
        <v>131.52</v>
      </c>
      <c r="H68" s="5">
        <v>7892.2</v>
      </c>
      <c r="I68" s="1" t="s">
        <v>21</v>
      </c>
      <c r="J68" s="1" t="s">
        <v>12</v>
      </c>
      <c r="K68" s="1" t="s">
        <v>13</v>
      </c>
      <c r="L68" s="1" t="s">
        <v>5</v>
      </c>
      <c r="M68" s="1" t="s">
        <v>23</v>
      </c>
      <c r="N68" s="1" t="s">
        <v>7</v>
      </c>
      <c r="O68" s="6" t="s">
        <v>7</v>
      </c>
    </row>
    <row r="69">
      <c r="A69" s="5">
        <v>100343.0</v>
      </c>
      <c r="B69" s="2">
        <v>45776.0</v>
      </c>
      <c r="C69" s="1" t="s">
        <v>11</v>
      </c>
      <c r="D69" s="3" t="s">
        <v>66</v>
      </c>
      <c r="E69" s="4">
        <v>45772.0</v>
      </c>
      <c r="F69" s="5">
        <v>30.0</v>
      </c>
      <c r="G69" s="5">
        <v>315.84</v>
      </c>
      <c r="H69" s="5">
        <v>9476.2</v>
      </c>
      <c r="I69" s="1" t="s">
        <v>21</v>
      </c>
      <c r="J69" s="1" t="s">
        <v>12</v>
      </c>
      <c r="K69" s="1" t="s">
        <v>13</v>
      </c>
      <c r="L69" s="1" t="s">
        <v>5</v>
      </c>
      <c r="M69" s="1" t="s">
        <v>23</v>
      </c>
      <c r="N69" s="1" t="s">
        <v>7</v>
      </c>
      <c r="O69" s="6" t="s">
        <v>7</v>
      </c>
    </row>
    <row r="70">
      <c r="A70" s="5">
        <v>100343.0</v>
      </c>
      <c r="B70" s="2">
        <v>45776.0</v>
      </c>
      <c r="C70" s="1" t="s">
        <v>11</v>
      </c>
      <c r="D70" s="3" t="s">
        <v>67</v>
      </c>
      <c r="E70" s="4">
        <v>45772.0</v>
      </c>
      <c r="F70" s="5">
        <v>30.0</v>
      </c>
      <c r="G70" s="5">
        <v>198.72</v>
      </c>
      <c r="H70" s="5">
        <v>5962.6</v>
      </c>
      <c r="I70" s="1" t="s">
        <v>21</v>
      </c>
      <c r="J70" s="1" t="s">
        <v>12</v>
      </c>
      <c r="K70" s="1" t="s">
        <v>13</v>
      </c>
      <c r="L70" s="1" t="s">
        <v>5</v>
      </c>
      <c r="M70" s="1" t="s">
        <v>23</v>
      </c>
      <c r="N70" s="1" t="s">
        <v>7</v>
      </c>
      <c r="O70" s="6" t="s">
        <v>7</v>
      </c>
    </row>
    <row r="71">
      <c r="A71" s="5">
        <v>100343.0</v>
      </c>
      <c r="B71" s="2">
        <v>45776.0</v>
      </c>
      <c r="C71" s="1" t="s">
        <v>11</v>
      </c>
      <c r="D71" s="3" t="s">
        <v>68</v>
      </c>
      <c r="E71" s="4">
        <v>45772.0</v>
      </c>
      <c r="F71" s="5">
        <v>66.0</v>
      </c>
      <c r="G71" s="5">
        <v>143.04</v>
      </c>
      <c r="H71" s="5">
        <v>9441.64</v>
      </c>
      <c r="I71" s="1" t="s">
        <v>21</v>
      </c>
      <c r="J71" s="1" t="s">
        <v>12</v>
      </c>
      <c r="K71" s="1" t="s">
        <v>13</v>
      </c>
      <c r="L71" s="1" t="s">
        <v>5</v>
      </c>
      <c r="M71" s="1" t="s">
        <v>23</v>
      </c>
      <c r="N71" s="1" t="s">
        <v>7</v>
      </c>
      <c r="O71" s="6" t="s">
        <v>7</v>
      </c>
    </row>
    <row r="72">
      <c r="A72" s="5">
        <v>100343.0</v>
      </c>
      <c r="B72" s="2">
        <v>45776.0</v>
      </c>
      <c r="C72" s="1" t="s">
        <v>11</v>
      </c>
      <c r="D72" s="3" t="s">
        <v>69</v>
      </c>
      <c r="E72" s="4">
        <v>45772.0</v>
      </c>
      <c r="F72" s="5">
        <v>90.0</v>
      </c>
      <c r="G72" s="5">
        <v>126.72</v>
      </c>
      <c r="H72" s="5">
        <v>11405.8</v>
      </c>
      <c r="I72" s="1" t="s">
        <v>21</v>
      </c>
      <c r="J72" s="1" t="s">
        <v>12</v>
      </c>
      <c r="K72" s="1" t="s">
        <v>13</v>
      </c>
      <c r="L72" s="1" t="s">
        <v>5</v>
      </c>
      <c r="M72" s="1" t="s">
        <v>23</v>
      </c>
      <c r="N72" s="1" t="s">
        <v>7</v>
      </c>
      <c r="O72" s="6" t="s">
        <v>7</v>
      </c>
    </row>
    <row r="73">
      <c r="A73" s="5">
        <v>200113.0</v>
      </c>
      <c r="B73" s="2">
        <v>45777.0</v>
      </c>
      <c r="C73" s="1" t="s">
        <v>11</v>
      </c>
      <c r="D73" s="3" t="s">
        <v>70</v>
      </c>
      <c r="E73" s="4">
        <v>45772.0</v>
      </c>
      <c r="F73" s="5">
        <v>200.0</v>
      </c>
      <c r="G73" s="5">
        <v>315.72</v>
      </c>
      <c r="H73" s="5">
        <v>63144.0</v>
      </c>
      <c r="I73" s="1" t="s">
        <v>71</v>
      </c>
      <c r="J73" s="1" t="s">
        <v>12</v>
      </c>
      <c r="K73" s="1" t="s">
        <v>13</v>
      </c>
      <c r="L73" s="1" t="s">
        <v>5</v>
      </c>
      <c r="M73" s="1" t="s">
        <v>6</v>
      </c>
      <c r="N73" s="1" t="s">
        <v>7</v>
      </c>
      <c r="O73" s="6" t="s">
        <v>7</v>
      </c>
    </row>
    <row r="74">
      <c r="A74" s="5">
        <v>200113.0</v>
      </c>
      <c r="B74" s="2">
        <v>45777.0</v>
      </c>
      <c r="C74" s="1" t="s">
        <v>11</v>
      </c>
      <c r="D74" s="3" t="s">
        <v>72</v>
      </c>
      <c r="E74" s="4">
        <v>45772.0</v>
      </c>
      <c r="F74" s="5">
        <v>30.0</v>
      </c>
      <c r="G74" s="5">
        <v>49.68</v>
      </c>
      <c r="H74" s="5">
        <v>1490.4</v>
      </c>
      <c r="I74" s="1" t="s">
        <v>71</v>
      </c>
      <c r="J74" s="1" t="s">
        <v>12</v>
      </c>
      <c r="K74" s="1" t="s">
        <v>13</v>
      </c>
      <c r="L74" s="1" t="s">
        <v>5</v>
      </c>
      <c r="M74" s="1" t="s">
        <v>6</v>
      </c>
      <c r="N74" s="1" t="s">
        <v>7</v>
      </c>
      <c r="O74" s="6" t="s">
        <v>7</v>
      </c>
    </row>
    <row r="75">
      <c r="A75" s="5">
        <v>200113.0</v>
      </c>
      <c r="B75" s="2">
        <v>45777.0</v>
      </c>
      <c r="C75" s="1" t="s">
        <v>11</v>
      </c>
      <c r="D75" s="3" t="s">
        <v>73</v>
      </c>
      <c r="E75" s="4">
        <v>45772.0</v>
      </c>
      <c r="F75" s="5">
        <v>400.0</v>
      </c>
      <c r="G75" s="5">
        <v>8.64</v>
      </c>
      <c r="H75" s="5">
        <v>3456.0</v>
      </c>
      <c r="I75" s="1" t="s">
        <v>71</v>
      </c>
      <c r="J75" s="1" t="s">
        <v>12</v>
      </c>
      <c r="K75" s="1" t="s">
        <v>13</v>
      </c>
      <c r="L75" s="1" t="s">
        <v>5</v>
      </c>
      <c r="M75" s="1" t="s">
        <v>6</v>
      </c>
      <c r="N75" s="1" t="s">
        <v>7</v>
      </c>
      <c r="O75" s="6" t="s">
        <v>7</v>
      </c>
    </row>
    <row r="76">
      <c r="A76" s="5">
        <v>200113.0</v>
      </c>
      <c r="B76" s="2">
        <v>45777.0</v>
      </c>
      <c r="C76" s="1" t="s">
        <v>11</v>
      </c>
      <c r="D76" s="3" t="s">
        <v>74</v>
      </c>
      <c r="E76" s="4">
        <v>45772.0</v>
      </c>
      <c r="F76" s="5">
        <v>200.0</v>
      </c>
      <c r="G76" s="5">
        <v>40.6</v>
      </c>
      <c r="H76" s="5">
        <v>8120.0</v>
      </c>
      <c r="I76" s="1" t="s">
        <v>75</v>
      </c>
      <c r="J76" s="1" t="s">
        <v>12</v>
      </c>
      <c r="K76" s="1" t="s">
        <v>13</v>
      </c>
      <c r="L76" s="1" t="s">
        <v>5</v>
      </c>
      <c r="M76" s="1" t="s">
        <v>6</v>
      </c>
      <c r="N76" s="1" t="s">
        <v>7</v>
      </c>
      <c r="O76" s="6" t="s">
        <v>7</v>
      </c>
    </row>
    <row r="77">
      <c r="A77" s="5">
        <v>200113.0</v>
      </c>
      <c r="B77" s="2">
        <v>45777.0</v>
      </c>
      <c r="C77" s="1" t="s">
        <v>11</v>
      </c>
      <c r="D77" s="3" t="s">
        <v>76</v>
      </c>
      <c r="E77" s="4">
        <v>45772.0</v>
      </c>
      <c r="F77" s="5">
        <v>120.0</v>
      </c>
      <c r="G77" s="5">
        <v>71.28</v>
      </c>
      <c r="H77" s="5">
        <v>8553.6</v>
      </c>
      <c r="I77" s="1" t="s">
        <v>71</v>
      </c>
      <c r="J77" s="1" t="s">
        <v>12</v>
      </c>
      <c r="K77" s="1" t="s">
        <v>13</v>
      </c>
      <c r="L77" s="1" t="s">
        <v>5</v>
      </c>
      <c r="M77" s="1" t="s">
        <v>6</v>
      </c>
      <c r="N77" s="1" t="s">
        <v>7</v>
      </c>
      <c r="O77" s="6" t="s">
        <v>7</v>
      </c>
    </row>
    <row r="78">
      <c r="A78" s="5">
        <v>200113.0</v>
      </c>
      <c r="B78" s="2">
        <v>45777.0</v>
      </c>
      <c r="C78" s="1" t="s">
        <v>11</v>
      </c>
      <c r="D78" s="3" t="s">
        <v>77</v>
      </c>
      <c r="E78" s="4">
        <v>45772.0</v>
      </c>
      <c r="F78" s="5">
        <v>30.0</v>
      </c>
      <c r="G78" s="5">
        <v>40.28</v>
      </c>
      <c r="H78" s="5">
        <v>1208.4</v>
      </c>
      <c r="I78" s="1" t="s">
        <v>71</v>
      </c>
      <c r="J78" s="1" t="s">
        <v>12</v>
      </c>
      <c r="K78" s="1" t="s">
        <v>13</v>
      </c>
      <c r="L78" s="1" t="s">
        <v>5</v>
      </c>
      <c r="M78" s="1" t="s">
        <v>6</v>
      </c>
      <c r="N78" s="1" t="s">
        <v>7</v>
      </c>
      <c r="O78" s="6" t="s">
        <v>7</v>
      </c>
    </row>
    <row r="79">
      <c r="A79" s="5">
        <v>200113.0</v>
      </c>
      <c r="B79" s="2">
        <v>45777.0</v>
      </c>
      <c r="C79" s="1" t="s">
        <v>11</v>
      </c>
      <c r="D79" s="3" t="s">
        <v>78</v>
      </c>
      <c r="E79" s="4">
        <v>45772.0</v>
      </c>
      <c r="F79" s="5">
        <v>1600.0</v>
      </c>
      <c r="G79" s="5">
        <v>6.96</v>
      </c>
      <c r="H79" s="5">
        <v>11136.0</v>
      </c>
      <c r="I79" s="1" t="s">
        <v>75</v>
      </c>
      <c r="J79" s="1" t="s">
        <v>12</v>
      </c>
      <c r="K79" s="1" t="s">
        <v>13</v>
      </c>
      <c r="L79" s="1" t="s">
        <v>5</v>
      </c>
      <c r="M79" s="1" t="s">
        <v>6</v>
      </c>
      <c r="N79" s="1" t="s">
        <v>7</v>
      </c>
      <c r="O79" s="6" t="s">
        <v>7</v>
      </c>
    </row>
    <row r="80">
      <c r="A80" s="5">
        <v>200113.0</v>
      </c>
      <c r="B80" s="2">
        <v>45777.0</v>
      </c>
      <c r="C80" s="1" t="s">
        <v>11</v>
      </c>
      <c r="D80" s="3" t="s">
        <v>79</v>
      </c>
      <c r="E80" s="4">
        <v>45772.0</v>
      </c>
      <c r="F80" s="5">
        <v>900.0</v>
      </c>
      <c r="G80" s="5">
        <v>30.17</v>
      </c>
      <c r="H80" s="5">
        <v>27153.0</v>
      </c>
      <c r="I80" s="1" t="s">
        <v>75</v>
      </c>
      <c r="J80" s="1" t="s">
        <v>12</v>
      </c>
      <c r="K80" s="1" t="s">
        <v>13</v>
      </c>
      <c r="L80" s="1" t="s">
        <v>5</v>
      </c>
      <c r="M80" s="1" t="s">
        <v>6</v>
      </c>
      <c r="N80" s="1" t="s">
        <v>7</v>
      </c>
      <c r="O80" s="6" t="s">
        <v>7</v>
      </c>
    </row>
    <row r="81">
      <c r="A81" s="5">
        <v>200113.0</v>
      </c>
      <c r="B81" s="2">
        <v>45777.0</v>
      </c>
      <c r="C81" s="1" t="s">
        <v>11</v>
      </c>
      <c r="D81" s="3" t="s">
        <v>80</v>
      </c>
      <c r="E81" s="4">
        <v>45772.0</v>
      </c>
      <c r="F81" s="5">
        <v>50.0</v>
      </c>
      <c r="G81" s="5">
        <v>26.78</v>
      </c>
      <c r="H81" s="5">
        <v>1339.0</v>
      </c>
      <c r="I81" s="1" t="s">
        <v>71</v>
      </c>
      <c r="J81" s="1" t="s">
        <v>12</v>
      </c>
      <c r="K81" s="1" t="s">
        <v>13</v>
      </c>
      <c r="L81" s="1" t="s">
        <v>5</v>
      </c>
      <c r="M81" s="1" t="s">
        <v>6</v>
      </c>
      <c r="N81" s="1" t="s">
        <v>7</v>
      </c>
      <c r="O81" s="6" t="s">
        <v>7</v>
      </c>
    </row>
    <row r="82">
      <c r="A82" s="5">
        <v>200113.0</v>
      </c>
      <c r="B82" s="2">
        <v>45777.0</v>
      </c>
      <c r="C82" s="1" t="s">
        <v>11</v>
      </c>
      <c r="D82" s="3" t="s">
        <v>81</v>
      </c>
      <c r="E82" s="4">
        <v>45772.0</v>
      </c>
      <c r="F82" s="5">
        <v>150.0</v>
      </c>
      <c r="G82" s="5">
        <v>33.04</v>
      </c>
      <c r="H82" s="5">
        <v>4956.0</v>
      </c>
      <c r="I82" s="1" t="s">
        <v>71</v>
      </c>
      <c r="J82" s="1" t="s">
        <v>12</v>
      </c>
      <c r="K82" s="1" t="s">
        <v>13</v>
      </c>
      <c r="L82" s="1" t="s">
        <v>5</v>
      </c>
      <c r="M82" s="1" t="s">
        <v>6</v>
      </c>
      <c r="N82" s="1" t="s">
        <v>7</v>
      </c>
      <c r="O82" s="6" t="s">
        <v>7</v>
      </c>
    </row>
    <row r="83">
      <c r="A83" s="5">
        <v>200113.0</v>
      </c>
      <c r="B83" s="2">
        <v>45777.0</v>
      </c>
      <c r="C83" s="1" t="s">
        <v>11</v>
      </c>
      <c r="D83" s="3" t="s">
        <v>82</v>
      </c>
      <c r="E83" s="4">
        <v>45772.0</v>
      </c>
      <c r="F83" s="5">
        <v>300.0</v>
      </c>
      <c r="G83" s="5">
        <v>52.08</v>
      </c>
      <c r="H83" s="5">
        <v>15624.0</v>
      </c>
      <c r="I83" s="1" t="s">
        <v>75</v>
      </c>
      <c r="J83" s="1" t="s">
        <v>12</v>
      </c>
      <c r="K83" s="1" t="s">
        <v>13</v>
      </c>
      <c r="L83" s="1" t="s">
        <v>5</v>
      </c>
      <c r="M83" s="1" t="s">
        <v>6</v>
      </c>
      <c r="N83" s="1" t="s">
        <v>7</v>
      </c>
      <c r="O83" s="6" t="s">
        <v>7</v>
      </c>
    </row>
    <row r="84">
      <c r="A84" s="5">
        <v>200113.0</v>
      </c>
      <c r="B84" s="2">
        <v>45777.0</v>
      </c>
      <c r="C84" s="1" t="s">
        <v>11</v>
      </c>
      <c r="D84" s="3" t="s">
        <v>83</v>
      </c>
      <c r="E84" s="4">
        <v>45772.0</v>
      </c>
      <c r="F84" s="5">
        <v>50.0</v>
      </c>
      <c r="G84" s="5">
        <v>33.84</v>
      </c>
      <c r="H84" s="5">
        <v>1692.0</v>
      </c>
      <c r="I84" s="1" t="s">
        <v>71</v>
      </c>
      <c r="J84" s="1" t="s">
        <v>12</v>
      </c>
      <c r="K84" s="1" t="s">
        <v>13</v>
      </c>
      <c r="L84" s="1" t="s">
        <v>5</v>
      </c>
      <c r="M84" s="1" t="s">
        <v>6</v>
      </c>
      <c r="N84" s="1" t="s">
        <v>7</v>
      </c>
      <c r="O84" s="6" t="s">
        <v>7</v>
      </c>
    </row>
    <row r="85">
      <c r="A85" s="5">
        <v>200113.0</v>
      </c>
      <c r="B85" s="2">
        <v>45777.0</v>
      </c>
      <c r="C85" s="1" t="s">
        <v>11</v>
      </c>
      <c r="D85" s="3" t="s">
        <v>84</v>
      </c>
      <c r="E85" s="4">
        <v>45772.0</v>
      </c>
      <c r="F85" s="5">
        <v>50.0</v>
      </c>
      <c r="G85" s="5">
        <v>12.85</v>
      </c>
      <c r="H85" s="5">
        <v>642.5</v>
      </c>
      <c r="I85" s="1" t="s">
        <v>71</v>
      </c>
      <c r="J85" s="1" t="s">
        <v>12</v>
      </c>
      <c r="K85" s="1" t="s">
        <v>13</v>
      </c>
      <c r="L85" s="1" t="s">
        <v>5</v>
      </c>
      <c r="M85" s="1" t="s">
        <v>6</v>
      </c>
      <c r="N85" s="1" t="s">
        <v>7</v>
      </c>
      <c r="O85" s="6" t="s">
        <v>7</v>
      </c>
    </row>
    <row r="86">
      <c r="A86" s="5">
        <v>200113.0</v>
      </c>
      <c r="B86" s="2">
        <v>45777.0</v>
      </c>
      <c r="C86" s="1" t="s">
        <v>11</v>
      </c>
      <c r="D86" s="3" t="s">
        <v>85</v>
      </c>
      <c r="E86" s="4">
        <v>45772.0</v>
      </c>
      <c r="F86" s="5">
        <v>1200.0</v>
      </c>
      <c r="G86" s="5">
        <v>13.93</v>
      </c>
      <c r="H86" s="5">
        <v>16716.0</v>
      </c>
      <c r="I86" s="1" t="s">
        <v>75</v>
      </c>
      <c r="J86" s="1" t="s">
        <v>12</v>
      </c>
      <c r="K86" s="1" t="s">
        <v>13</v>
      </c>
      <c r="L86" s="1" t="s">
        <v>5</v>
      </c>
      <c r="M86" s="1" t="s">
        <v>6</v>
      </c>
      <c r="N86" s="1" t="s">
        <v>7</v>
      </c>
      <c r="O86" s="6" t="s">
        <v>7</v>
      </c>
    </row>
    <row r="87">
      <c r="A87" s="5">
        <v>200113.0</v>
      </c>
      <c r="B87" s="2">
        <v>45777.0</v>
      </c>
      <c r="C87" s="1" t="s">
        <v>11</v>
      </c>
      <c r="D87" s="3" t="s">
        <v>86</v>
      </c>
      <c r="E87" s="4">
        <v>45772.0</v>
      </c>
      <c r="F87" s="5">
        <v>200.0</v>
      </c>
      <c r="G87" s="5">
        <v>91.77</v>
      </c>
      <c r="H87" s="5">
        <v>18354.0</v>
      </c>
      <c r="I87" s="1" t="s">
        <v>75</v>
      </c>
      <c r="J87" s="1" t="s">
        <v>12</v>
      </c>
      <c r="K87" s="1" t="s">
        <v>13</v>
      </c>
      <c r="L87" s="1" t="s">
        <v>5</v>
      </c>
      <c r="M87" s="1" t="s">
        <v>6</v>
      </c>
      <c r="N87" s="1" t="s">
        <v>7</v>
      </c>
      <c r="O87" s="6" t="s">
        <v>7</v>
      </c>
    </row>
    <row r="88">
      <c r="A88" s="5">
        <v>100454.0</v>
      </c>
      <c r="B88" s="2">
        <v>45777.0</v>
      </c>
      <c r="C88" s="1" t="s">
        <v>24</v>
      </c>
      <c r="D88" s="3" t="s">
        <v>60</v>
      </c>
      <c r="E88" s="4">
        <v>45772.0</v>
      </c>
      <c r="F88" s="5">
        <v>12.0</v>
      </c>
      <c r="G88" s="5">
        <v>3144.3</v>
      </c>
      <c r="H88" s="5">
        <v>36981.5</v>
      </c>
      <c r="I88" s="1" t="s">
        <v>58</v>
      </c>
      <c r="J88" s="1" t="s">
        <v>27</v>
      </c>
      <c r="K88" s="1" t="s">
        <v>28</v>
      </c>
      <c r="L88" s="1" t="s">
        <v>5</v>
      </c>
      <c r="M88" s="1" t="s">
        <v>59</v>
      </c>
      <c r="N88" s="1" t="s">
        <v>7</v>
      </c>
      <c r="O88" s="6" t="s">
        <v>7</v>
      </c>
    </row>
    <row r="89">
      <c r="A89" s="5">
        <v>100455.0</v>
      </c>
      <c r="B89" s="2">
        <v>45777.0</v>
      </c>
      <c r="C89" s="1" t="s">
        <v>11</v>
      </c>
      <c r="D89" s="3" t="s">
        <v>87</v>
      </c>
      <c r="E89" s="4">
        <v>45772.0</v>
      </c>
      <c r="F89" s="5">
        <v>6.0</v>
      </c>
      <c r="G89" s="5">
        <v>3722.4</v>
      </c>
      <c r="H89" s="5">
        <v>22336.81</v>
      </c>
      <c r="I89" s="1" t="s">
        <v>58</v>
      </c>
      <c r="J89" s="1" t="s">
        <v>12</v>
      </c>
      <c r="K89" s="1" t="s">
        <v>13</v>
      </c>
      <c r="L89" s="1" t="s">
        <v>5</v>
      </c>
      <c r="M89" s="1" t="s">
        <v>59</v>
      </c>
      <c r="N89" s="1" t="s">
        <v>7</v>
      </c>
      <c r="O89" s="6" t="s">
        <v>7</v>
      </c>
    </row>
    <row r="90">
      <c r="A90" s="5">
        <v>100455.0</v>
      </c>
      <c r="B90" s="2">
        <v>45777.0</v>
      </c>
      <c r="C90" s="1" t="s">
        <v>11</v>
      </c>
      <c r="D90" s="3" t="s">
        <v>88</v>
      </c>
      <c r="E90" s="4">
        <v>45772.0</v>
      </c>
      <c r="F90" s="5">
        <v>10.0</v>
      </c>
      <c r="G90" s="5">
        <v>1908.2</v>
      </c>
      <c r="H90" s="5">
        <v>19084.41</v>
      </c>
      <c r="I90" s="1" t="s">
        <v>58</v>
      </c>
      <c r="J90" s="1" t="s">
        <v>12</v>
      </c>
      <c r="K90" s="1" t="s">
        <v>13</v>
      </c>
      <c r="L90" s="1" t="s">
        <v>5</v>
      </c>
      <c r="M90" s="1" t="s">
        <v>59</v>
      </c>
      <c r="N90" s="1" t="s">
        <v>7</v>
      </c>
      <c r="O90" s="6" t="s">
        <v>7</v>
      </c>
    </row>
    <row r="91">
      <c r="A91" s="5">
        <v>100455.0</v>
      </c>
      <c r="B91" s="2">
        <v>45777.0</v>
      </c>
      <c r="C91" s="1" t="s">
        <v>11</v>
      </c>
      <c r="D91" s="3" t="s">
        <v>89</v>
      </c>
      <c r="E91" s="4">
        <v>45772.0</v>
      </c>
      <c r="F91" s="5">
        <v>8.0</v>
      </c>
      <c r="G91" s="5">
        <v>3064.4</v>
      </c>
      <c r="H91" s="5">
        <v>24517.61</v>
      </c>
      <c r="I91" s="1" t="s">
        <v>58</v>
      </c>
      <c r="J91" s="1" t="s">
        <v>12</v>
      </c>
      <c r="K91" s="1" t="s">
        <v>13</v>
      </c>
      <c r="L91" s="1" t="s">
        <v>5</v>
      </c>
      <c r="M91" s="1" t="s">
        <v>59</v>
      </c>
      <c r="N91" s="1" t="s">
        <v>7</v>
      </c>
      <c r="O91" s="6" t="s">
        <v>7</v>
      </c>
    </row>
    <row r="92">
      <c r="A92" s="5">
        <v>100455.0</v>
      </c>
      <c r="B92" s="2">
        <v>45777.0</v>
      </c>
      <c r="C92" s="1" t="s">
        <v>11</v>
      </c>
      <c r="D92" s="3" t="s">
        <v>90</v>
      </c>
      <c r="E92" s="4">
        <v>45772.0</v>
      </c>
      <c r="F92" s="5">
        <v>4.0</v>
      </c>
      <c r="G92" s="5">
        <v>3614.3</v>
      </c>
      <c r="H92" s="5">
        <v>14459.61</v>
      </c>
      <c r="I92" s="1" t="s">
        <v>58</v>
      </c>
      <c r="J92" s="1" t="s">
        <v>12</v>
      </c>
      <c r="K92" s="1" t="s">
        <v>13</v>
      </c>
      <c r="L92" s="1" t="s">
        <v>5</v>
      </c>
      <c r="M92" s="1" t="s">
        <v>59</v>
      </c>
      <c r="N92" s="1" t="s">
        <v>7</v>
      </c>
      <c r="O92" s="6" t="s">
        <v>7</v>
      </c>
    </row>
    <row r="93">
      <c r="A93" s="5">
        <v>100466.0</v>
      </c>
      <c r="B93" s="2">
        <v>45777.0</v>
      </c>
      <c r="C93" s="1" t="s">
        <v>91</v>
      </c>
      <c r="D93" s="3" t="s">
        <v>67</v>
      </c>
      <c r="E93" s="4">
        <v>45772.0</v>
      </c>
      <c r="F93" s="5">
        <v>60.0</v>
      </c>
      <c r="G93" s="5">
        <v>198.72</v>
      </c>
      <c r="H93" s="5">
        <v>11925.6</v>
      </c>
      <c r="I93" s="1" t="s">
        <v>21</v>
      </c>
      <c r="J93" s="1" t="s">
        <v>92</v>
      </c>
      <c r="K93" s="1" t="s">
        <v>13</v>
      </c>
      <c r="L93" s="1" t="s">
        <v>5</v>
      </c>
      <c r="M93" s="1" t="s">
        <v>23</v>
      </c>
      <c r="N93" s="1" t="s">
        <v>7</v>
      </c>
      <c r="O93" s="6" t="s">
        <v>7</v>
      </c>
    </row>
    <row r="94">
      <c r="A94" s="5">
        <v>100466.0</v>
      </c>
      <c r="B94" s="2">
        <v>45777.0</v>
      </c>
      <c r="C94" s="1" t="s">
        <v>91</v>
      </c>
      <c r="D94" s="3" t="s">
        <v>93</v>
      </c>
      <c r="E94" s="4">
        <v>45772.0</v>
      </c>
      <c r="F94" s="5">
        <v>66.0</v>
      </c>
      <c r="G94" s="5">
        <v>156.48</v>
      </c>
      <c r="H94" s="5">
        <v>10330.08</v>
      </c>
      <c r="I94" s="1" t="s">
        <v>21</v>
      </c>
      <c r="J94" s="1" t="s">
        <v>92</v>
      </c>
      <c r="K94" s="1" t="s">
        <v>13</v>
      </c>
      <c r="L94" s="1" t="s">
        <v>5</v>
      </c>
      <c r="M94" s="1" t="s">
        <v>23</v>
      </c>
      <c r="N94" s="1" t="s">
        <v>7</v>
      </c>
      <c r="O94" s="6" t="s">
        <v>7</v>
      </c>
    </row>
    <row r="95">
      <c r="A95" s="5">
        <v>100466.0</v>
      </c>
      <c r="B95" s="2">
        <v>45777.0</v>
      </c>
      <c r="C95" s="1" t="s">
        <v>91</v>
      </c>
      <c r="D95" s="3" t="s">
        <v>94</v>
      </c>
      <c r="E95" s="4">
        <v>45772.0</v>
      </c>
      <c r="F95" s="5">
        <v>60.0</v>
      </c>
      <c r="G95" s="5">
        <v>189.12</v>
      </c>
      <c r="H95" s="5">
        <v>11349.6</v>
      </c>
      <c r="I95" s="1" t="s">
        <v>21</v>
      </c>
      <c r="J95" s="1" t="s">
        <v>92</v>
      </c>
      <c r="K95" s="1" t="s">
        <v>13</v>
      </c>
      <c r="L95" s="1" t="s">
        <v>5</v>
      </c>
      <c r="M95" s="1" t="s">
        <v>23</v>
      </c>
      <c r="N95" s="1" t="s">
        <v>7</v>
      </c>
      <c r="O95" s="6" t="s">
        <v>7</v>
      </c>
    </row>
    <row r="96">
      <c r="A96" s="5">
        <v>100466.0</v>
      </c>
      <c r="B96" s="2">
        <v>45777.0</v>
      </c>
      <c r="C96" s="1" t="s">
        <v>91</v>
      </c>
      <c r="D96" s="7">
        <v>704.0</v>
      </c>
      <c r="E96" s="4">
        <v>45772.0</v>
      </c>
      <c r="F96" s="5">
        <v>100.0</v>
      </c>
      <c r="G96" s="5">
        <v>432.04</v>
      </c>
      <c r="H96" s="5">
        <v>43206.0</v>
      </c>
      <c r="I96" s="1" t="s">
        <v>56</v>
      </c>
      <c r="J96" s="1" t="s">
        <v>92</v>
      </c>
      <c r="K96" s="1" t="s">
        <v>13</v>
      </c>
      <c r="L96" s="1" t="s">
        <v>5</v>
      </c>
      <c r="M96" s="1" t="s">
        <v>23</v>
      </c>
      <c r="N96" s="1" t="s">
        <v>7</v>
      </c>
      <c r="O96" s="6" t="s">
        <v>7</v>
      </c>
    </row>
    <row r="97">
      <c r="A97" s="5">
        <v>100466.0</v>
      </c>
      <c r="B97" s="2">
        <v>45777.0</v>
      </c>
      <c r="C97" s="1" t="s">
        <v>91</v>
      </c>
      <c r="D97" s="3" t="s">
        <v>35</v>
      </c>
      <c r="E97" s="4">
        <v>45772.0</v>
      </c>
      <c r="F97" s="5">
        <v>66.0</v>
      </c>
      <c r="G97" s="5">
        <v>152.64</v>
      </c>
      <c r="H97" s="5">
        <v>10076.64</v>
      </c>
      <c r="I97" s="1" t="s">
        <v>21</v>
      </c>
      <c r="J97" s="1" t="s">
        <v>92</v>
      </c>
      <c r="K97" s="1" t="s">
        <v>13</v>
      </c>
      <c r="L97" s="1" t="s">
        <v>5</v>
      </c>
      <c r="M97" s="1" t="s">
        <v>23</v>
      </c>
      <c r="N97" s="1" t="s">
        <v>7</v>
      </c>
      <c r="O97" s="6" t="s">
        <v>7</v>
      </c>
    </row>
    <row r="98">
      <c r="A98" s="5">
        <v>100466.0</v>
      </c>
      <c r="B98" s="2">
        <v>45777.0</v>
      </c>
      <c r="C98" s="1" t="s">
        <v>91</v>
      </c>
      <c r="D98" s="3" t="s">
        <v>95</v>
      </c>
      <c r="E98" s="4">
        <v>45772.0</v>
      </c>
      <c r="F98" s="5">
        <v>180.0</v>
      </c>
      <c r="G98" s="5">
        <v>88.32</v>
      </c>
      <c r="H98" s="5">
        <v>15900.0</v>
      </c>
      <c r="I98" s="1" t="s">
        <v>21</v>
      </c>
      <c r="J98" s="1" t="s">
        <v>92</v>
      </c>
      <c r="K98" s="1" t="s">
        <v>13</v>
      </c>
      <c r="L98" s="1" t="s">
        <v>5</v>
      </c>
      <c r="M98" s="1" t="s">
        <v>23</v>
      </c>
      <c r="N98" s="1" t="s">
        <v>7</v>
      </c>
      <c r="O98" s="6" t="s">
        <v>7</v>
      </c>
    </row>
    <row r="99">
      <c r="A99" s="5">
        <v>100466.0</v>
      </c>
      <c r="B99" s="2">
        <v>45777.0</v>
      </c>
      <c r="C99" s="1" t="s">
        <v>91</v>
      </c>
      <c r="D99" s="3" t="s">
        <v>38</v>
      </c>
      <c r="E99" s="4">
        <v>45772.0</v>
      </c>
      <c r="F99" s="5">
        <v>150.0</v>
      </c>
      <c r="G99" s="5">
        <v>218.88</v>
      </c>
      <c r="H99" s="5">
        <v>32834.4</v>
      </c>
      <c r="I99" s="1" t="s">
        <v>21</v>
      </c>
      <c r="J99" s="1" t="s">
        <v>92</v>
      </c>
      <c r="K99" s="1" t="s">
        <v>13</v>
      </c>
      <c r="L99" s="1" t="s">
        <v>5</v>
      </c>
      <c r="M99" s="1" t="s">
        <v>23</v>
      </c>
      <c r="N99" s="1" t="s">
        <v>7</v>
      </c>
      <c r="O99" s="6" t="s">
        <v>7</v>
      </c>
    </row>
    <row r="100">
      <c r="A100" s="5">
        <v>100466.0</v>
      </c>
      <c r="B100" s="2">
        <v>45777.0</v>
      </c>
      <c r="C100" s="1" t="s">
        <v>91</v>
      </c>
      <c r="D100" s="3" t="s">
        <v>39</v>
      </c>
      <c r="E100" s="4">
        <v>45772.0</v>
      </c>
      <c r="F100" s="5">
        <v>6.0</v>
      </c>
      <c r="G100" s="5">
        <v>846.72</v>
      </c>
      <c r="H100" s="5">
        <v>5082.72</v>
      </c>
      <c r="I100" s="1" t="s">
        <v>21</v>
      </c>
      <c r="J100" s="1" t="s">
        <v>92</v>
      </c>
      <c r="K100" s="1" t="s">
        <v>13</v>
      </c>
      <c r="L100" s="1" t="s">
        <v>5</v>
      </c>
      <c r="M100" s="1" t="s">
        <v>23</v>
      </c>
      <c r="N100" s="1" t="s">
        <v>7</v>
      </c>
      <c r="O100" s="6" t="s">
        <v>7</v>
      </c>
    </row>
    <row r="101">
      <c r="A101" s="5">
        <v>100466.0</v>
      </c>
      <c r="B101" s="2">
        <v>45777.0</v>
      </c>
      <c r="C101" s="1" t="s">
        <v>91</v>
      </c>
      <c r="D101" s="3" t="s">
        <v>96</v>
      </c>
      <c r="E101" s="4">
        <v>45772.0</v>
      </c>
      <c r="F101" s="5">
        <v>192.0</v>
      </c>
      <c r="G101" s="5">
        <v>302.4</v>
      </c>
      <c r="H101" s="5">
        <v>58063.2</v>
      </c>
      <c r="I101" s="1" t="s">
        <v>21</v>
      </c>
      <c r="J101" s="1" t="s">
        <v>92</v>
      </c>
      <c r="K101" s="1" t="s">
        <v>13</v>
      </c>
      <c r="L101" s="1" t="s">
        <v>5</v>
      </c>
      <c r="M101" s="1" t="s">
        <v>23</v>
      </c>
      <c r="N101" s="1" t="s">
        <v>7</v>
      </c>
      <c r="O101" s="6" t="s">
        <v>7</v>
      </c>
    </row>
    <row r="102">
      <c r="A102" s="5">
        <v>100466.0</v>
      </c>
      <c r="B102" s="2">
        <v>45777.0</v>
      </c>
      <c r="C102" s="1" t="s">
        <v>91</v>
      </c>
      <c r="D102" s="7">
        <v>5221.0</v>
      </c>
      <c r="E102" s="4">
        <v>45772.0</v>
      </c>
      <c r="F102" s="5">
        <v>48.0</v>
      </c>
      <c r="G102" s="5">
        <v>178.56</v>
      </c>
      <c r="H102" s="5">
        <v>8573.28</v>
      </c>
      <c r="I102" s="1" t="s">
        <v>21</v>
      </c>
      <c r="J102" s="1" t="s">
        <v>92</v>
      </c>
      <c r="K102" s="1" t="s">
        <v>13</v>
      </c>
      <c r="L102" s="1" t="s">
        <v>5</v>
      </c>
      <c r="M102" s="1" t="s">
        <v>23</v>
      </c>
      <c r="N102" s="1" t="s">
        <v>7</v>
      </c>
      <c r="O102" s="6" t="s">
        <v>7</v>
      </c>
    </row>
    <row r="103">
      <c r="A103" s="5">
        <v>100466.0</v>
      </c>
      <c r="B103" s="2">
        <v>45777.0</v>
      </c>
      <c r="C103" s="1" t="s">
        <v>91</v>
      </c>
      <c r="D103" s="3" t="s">
        <v>97</v>
      </c>
      <c r="E103" s="4">
        <v>45772.0</v>
      </c>
      <c r="F103" s="5">
        <v>30.0</v>
      </c>
      <c r="G103" s="5">
        <v>209.28</v>
      </c>
      <c r="H103" s="5">
        <v>6280.8</v>
      </c>
      <c r="I103" s="1" t="s">
        <v>21</v>
      </c>
      <c r="J103" s="1" t="s">
        <v>92</v>
      </c>
      <c r="K103" s="1" t="s">
        <v>13</v>
      </c>
      <c r="L103" s="1" t="s">
        <v>5</v>
      </c>
      <c r="M103" s="1" t="s">
        <v>23</v>
      </c>
      <c r="N103" s="1" t="s">
        <v>7</v>
      </c>
      <c r="O103" s="6" t="s">
        <v>7</v>
      </c>
    </row>
    <row r="104">
      <c r="A104" s="5">
        <v>100466.0</v>
      </c>
      <c r="B104" s="2">
        <v>45777.0</v>
      </c>
      <c r="C104" s="1" t="s">
        <v>91</v>
      </c>
      <c r="D104" s="3" t="s">
        <v>37</v>
      </c>
      <c r="E104" s="4">
        <v>45772.0</v>
      </c>
      <c r="F104" s="5">
        <v>99.0</v>
      </c>
      <c r="G104" s="5">
        <v>156.48</v>
      </c>
      <c r="H104" s="5">
        <v>15493.92</v>
      </c>
      <c r="I104" s="1" t="s">
        <v>21</v>
      </c>
      <c r="J104" s="1" t="s">
        <v>92</v>
      </c>
      <c r="K104" s="1" t="s">
        <v>13</v>
      </c>
      <c r="L104" s="1" t="s">
        <v>5</v>
      </c>
      <c r="M104" s="1" t="s">
        <v>23</v>
      </c>
      <c r="N104" s="1" t="s">
        <v>7</v>
      </c>
      <c r="O104" s="6" t="s">
        <v>7</v>
      </c>
    </row>
    <row r="105">
      <c r="A105" s="5">
        <v>100466.0</v>
      </c>
      <c r="B105" s="2">
        <v>45777.0</v>
      </c>
      <c r="C105" s="1" t="s">
        <v>91</v>
      </c>
      <c r="D105" s="3" t="s">
        <v>98</v>
      </c>
      <c r="E105" s="4">
        <v>45772.0</v>
      </c>
      <c r="F105" s="5">
        <v>216.0</v>
      </c>
      <c r="G105" s="5">
        <v>119.04</v>
      </c>
      <c r="H105" s="5">
        <v>25715.04</v>
      </c>
      <c r="I105" s="1" t="s">
        <v>21</v>
      </c>
      <c r="J105" s="1" t="s">
        <v>92</v>
      </c>
      <c r="K105" s="1" t="s">
        <v>13</v>
      </c>
      <c r="L105" s="1" t="s">
        <v>5</v>
      </c>
      <c r="M105" s="1" t="s">
        <v>23</v>
      </c>
      <c r="N105" s="1" t="s">
        <v>7</v>
      </c>
      <c r="O105" s="6" t="s">
        <v>7</v>
      </c>
    </row>
    <row r="106">
      <c r="A106" s="5">
        <v>100471.0</v>
      </c>
      <c r="B106" s="2">
        <v>45777.0</v>
      </c>
      <c r="C106" s="1" t="s">
        <v>99</v>
      </c>
      <c r="D106" s="3" t="s">
        <v>100</v>
      </c>
      <c r="E106" s="4">
        <v>45772.0</v>
      </c>
      <c r="F106" s="5">
        <v>792.0</v>
      </c>
      <c r="G106" s="5">
        <v>93.6</v>
      </c>
      <c r="H106" s="5">
        <v>74138.16</v>
      </c>
      <c r="I106" s="1" t="s">
        <v>21</v>
      </c>
      <c r="J106" s="1" t="s">
        <v>22</v>
      </c>
      <c r="K106" s="1" t="s">
        <v>4</v>
      </c>
      <c r="L106" s="1" t="s">
        <v>5</v>
      </c>
      <c r="M106" s="1" t="s">
        <v>23</v>
      </c>
      <c r="N106" s="1" t="s">
        <v>7</v>
      </c>
      <c r="O106" s="6" t="s">
        <v>7</v>
      </c>
    </row>
    <row r="107">
      <c r="A107" s="5">
        <v>100471.0</v>
      </c>
      <c r="B107" s="2">
        <v>45777.0</v>
      </c>
      <c r="C107" s="1" t="s">
        <v>99</v>
      </c>
      <c r="D107" s="7">
        <v>1391.0</v>
      </c>
      <c r="E107" s="4">
        <v>45772.0</v>
      </c>
      <c r="F107" s="5">
        <v>384.0</v>
      </c>
      <c r="G107" s="5">
        <v>78.72</v>
      </c>
      <c r="H107" s="5">
        <v>30235.44</v>
      </c>
      <c r="I107" s="1" t="s">
        <v>21</v>
      </c>
      <c r="J107" s="1" t="s">
        <v>22</v>
      </c>
      <c r="K107" s="1" t="s">
        <v>4</v>
      </c>
      <c r="L107" s="1" t="s">
        <v>5</v>
      </c>
      <c r="M107" s="1" t="s">
        <v>23</v>
      </c>
      <c r="N107" s="1" t="s">
        <v>7</v>
      </c>
      <c r="O107" s="6" t="s">
        <v>7</v>
      </c>
    </row>
    <row r="108">
      <c r="A108" s="5">
        <v>100471.0</v>
      </c>
      <c r="B108" s="2">
        <v>45777.0</v>
      </c>
      <c r="C108" s="1" t="s">
        <v>99</v>
      </c>
      <c r="D108" s="7">
        <v>323.0</v>
      </c>
      <c r="E108" s="4">
        <v>45772.0</v>
      </c>
      <c r="F108" s="5">
        <v>1200.0</v>
      </c>
      <c r="G108" s="5">
        <v>40.97</v>
      </c>
      <c r="H108" s="5">
        <v>49174.56</v>
      </c>
      <c r="I108" s="1" t="s">
        <v>33</v>
      </c>
      <c r="J108" s="1" t="s">
        <v>22</v>
      </c>
      <c r="K108" s="1" t="s">
        <v>4</v>
      </c>
      <c r="L108" s="1" t="s">
        <v>5</v>
      </c>
      <c r="M108" s="1" t="s">
        <v>23</v>
      </c>
      <c r="N108" s="1" t="s">
        <v>7</v>
      </c>
      <c r="O108" s="6" t="s">
        <v>7</v>
      </c>
    </row>
    <row r="109">
      <c r="A109" s="5">
        <v>100471.0</v>
      </c>
      <c r="B109" s="2">
        <v>45777.0</v>
      </c>
      <c r="C109" s="1" t="s">
        <v>99</v>
      </c>
      <c r="D109" s="3" t="s">
        <v>101</v>
      </c>
      <c r="E109" s="4">
        <v>45772.0</v>
      </c>
      <c r="F109" s="5">
        <v>960.0</v>
      </c>
      <c r="G109" s="5">
        <v>126.72</v>
      </c>
      <c r="H109" s="5">
        <v>121658.16</v>
      </c>
      <c r="I109" s="1" t="s">
        <v>21</v>
      </c>
      <c r="J109" s="1" t="s">
        <v>22</v>
      </c>
      <c r="K109" s="1" t="s">
        <v>4</v>
      </c>
      <c r="L109" s="1" t="s">
        <v>5</v>
      </c>
      <c r="M109" s="1" t="s">
        <v>23</v>
      </c>
      <c r="N109" s="1" t="s">
        <v>7</v>
      </c>
      <c r="O109" s="6" t="s">
        <v>7</v>
      </c>
    </row>
    <row r="110">
      <c r="A110" s="5">
        <v>100471.0</v>
      </c>
      <c r="B110" s="2">
        <v>45777.0</v>
      </c>
      <c r="C110" s="1" t="s">
        <v>99</v>
      </c>
      <c r="D110" s="7">
        <v>324.0</v>
      </c>
      <c r="E110" s="4">
        <v>45772.0</v>
      </c>
      <c r="F110" s="5">
        <v>1200.0</v>
      </c>
      <c r="G110" s="5">
        <v>50.29</v>
      </c>
      <c r="H110" s="5">
        <v>60348.96</v>
      </c>
      <c r="I110" s="1" t="s">
        <v>33</v>
      </c>
      <c r="J110" s="1" t="s">
        <v>22</v>
      </c>
      <c r="K110" s="1" t="s">
        <v>4</v>
      </c>
      <c r="L110" s="1" t="s">
        <v>5</v>
      </c>
      <c r="M110" s="1" t="s">
        <v>23</v>
      </c>
      <c r="N110" s="1" t="s">
        <v>7</v>
      </c>
      <c r="O110" s="6" t="s">
        <v>7</v>
      </c>
    </row>
    <row r="111">
      <c r="A111" s="5">
        <v>100471.0</v>
      </c>
      <c r="B111" s="2">
        <v>45777.0</v>
      </c>
      <c r="C111" s="1" t="s">
        <v>99</v>
      </c>
      <c r="D111" s="3" t="s">
        <v>102</v>
      </c>
      <c r="E111" s="4">
        <v>45772.0</v>
      </c>
      <c r="F111" s="5">
        <v>1080.0</v>
      </c>
      <c r="G111" s="5">
        <v>95.52</v>
      </c>
      <c r="H111" s="5">
        <v>103168.56</v>
      </c>
      <c r="I111" s="1" t="s">
        <v>21</v>
      </c>
      <c r="J111" s="1" t="s">
        <v>22</v>
      </c>
      <c r="K111" s="1" t="s">
        <v>4</v>
      </c>
      <c r="L111" s="1" t="s">
        <v>5</v>
      </c>
      <c r="M111" s="1" t="s">
        <v>23</v>
      </c>
      <c r="N111" s="1" t="s">
        <v>7</v>
      </c>
      <c r="O111" s="6" t="s">
        <v>7</v>
      </c>
    </row>
    <row r="112">
      <c r="A112" s="5">
        <v>100471.0</v>
      </c>
      <c r="B112" s="2">
        <v>45777.0</v>
      </c>
      <c r="C112" s="1" t="s">
        <v>99</v>
      </c>
      <c r="D112" s="7">
        <v>522.0</v>
      </c>
      <c r="E112" s="4">
        <v>45772.0</v>
      </c>
      <c r="F112" s="5">
        <v>48.0</v>
      </c>
      <c r="G112" s="5">
        <v>178.56</v>
      </c>
      <c r="H112" s="5">
        <v>8577.84</v>
      </c>
      <c r="I112" s="1" t="s">
        <v>21</v>
      </c>
      <c r="J112" s="1" t="s">
        <v>22</v>
      </c>
      <c r="K112" s="1" t="s">
        <v>4</v>
      </c>
      <c r="L112" s="1" t="s">
        <v>5</v>
      </c>
      <c r="M112" s="1" t="s">
        <v>23</v>
      </c>
      <c r="N112" s="1" t="s">
        <v>7</v>
      </c>
      <c r="O112" s="6" t="s">
        <v>7</v>
      </c>
    </row>
    <row r="113">
      <c r="A113" s="5">
        <v>100471.0</v>
      </c>
      <c r="B113" s="2">
        <v>45777.0</v>
      </c>
      <c r="C113" s="1" t="s">
        <v>99</v>
      </c>
      <c r="D113" s="3" t="s">
        <v>103</v>
      </c>
      <c r="E113" s="4">
        <v>45772.0</v>
      </c>
      <c r="F113" s="5">
        <v>120.0</v>
      </c>
      <c r="G113" s="5">
        <v>140.16</v>
      </c>
      <c r="H113" s="5">
        <v>16826.16</v>
      </c>
      <c r="I113" s="1" t="s">
        <v>21</v>
      </c>
      <c r="J113" s="1" t="s">
        <v>22</v>
      </c>
      <c r="K113" s="1" t="s">
        <v>4</v>
      </c>
      <c r="L113" s="1" t="s">
        <v>5</v>
      </c>
      <c r="M113" s="1" t="s">
        <v>23</v>
      </c>
      <c r="N113" s="1" t="s">
        <v>7</v>
      </c>
      <c r="O113" s="6" t="s">
        <v>7</v>
      </c>
    </row>
    <row r="114">
      <c r="A114" s="5">
        <v>300024.0</v>
      </c>
      <c r="B114" s="2">
        <v>45777.0</v>
      </c>
      <c r="C114" s="1" t="s">
        <v>104</v>
      </c>
      <c r="D114" s="3" t="s">
        <v>105</v>
      </c>
      <c r="E114" s="4">
        <v>45772.0</v>
      </c>
      <c r="F114" s="5">
        <v>16.0</v>
      </c>
      <c r="G114" s="5">
        <v>550.07</v>
      </c>
      <c r="H114" s="5">
        <v>8805.04</v>
      </c>
      <c r="I114" s="1" t="s">
        <v>2</v>
      </c>
      <c r="J114" s="1" t="s">
        <v>92</v>
      </c>
      <c r="K114" s="1" t="s">
        <v>13</v>
      </c>
      <c r="L114" s="1" t="s">
        <v>5</v>
      </c>
      <c r="M114" s="1" t="s">
        <v>6</v>
      </c>
      <c r="N114" s="1" t="s">
        <v>7</v>
      </c>
      <c r="O114" s="6" t="s">
        <v>7</v>
      </c>
    </row>
    <row r="115">
      <c r="A115" s="5">
        <v>300024.0</v>
      </c>
      <c r="B115" s="2">
        <v>45777.0</v>
      </c>
      <c r="C115" s="1" t="s">
        <v>104</v>
      </c>
      <c r="D115" s="3" t="s">
        <v>106</v>
      </c>
      <c r="E115" s="4">
        <v>45772.0</v>
      </c>
      <c r="F115" s="5">
        <v>60.0</v>
      </c>
      <c r="G115" s="5">
        <v>1149.82</v>
      </c>
      <c r="H115" s="5">
        <v>68993.12</v>
      </c>
      <c r="I115" s="1" t="s">
        <v>2</v>
      </c>
      <c r="J115" s="1" t="s">
        <v>92</v>
      </c>
      <c r="K115" s="1" t="s">
        <v>13</v>
      </c>
      <c r="L115" s="1" t="s">
        <v>5</v>
      </c>
      <c r="M115" s="1" t="s">
        <v>6</v>
      </c>
      <c r="N115" s="1" t="s">
        <v>7</v>
      </c>
      <c r="O115" s="6" t="s">
        <v>7</v>
      </c>
    </row>
    <row r="116">
      <c r="A116" s="5">
        <v>300024.0</v>
      </c>
      <c r="B116" s="2">
        <v>45777.0</v>
      </c>
      <c r="C116" s="1" t="s">
        <v>104</v>
      </c>
      <c r="D116" s="3" t="s">
        <v>107</v>
      </c>
      <c r="E116" s="4">
        <v>45772.0</v>
      </c>
      <c r="F116" s="5">
        <v>60.0</v>
      </c>
      <c r="G116" s="5">
        <v>369.95</v>
      </c>
      <c r="H116" s="5">
        <v>22200.92</v>
      </c>
      <c r="I116" s="1" t="s">
        <v>2</v>
      </c>
      <c r="J116" s="1" t="s">
        <v>92</v>
      </c>
      <c r="K116" s="1" t="s">
        <v>13</v>
      </c>
      <c r="L116" s="1" t="s">
        <v>5</v>
      </c>
      <c r="M116" s="1" t="s">
        <v>6</v>
      </c>
      <c r="N116" s="1" t="s">
        <v>7</v>
      </c>
      <c r="O116" s="6" t="s">
        <v>7</v>
      </c>
    </row>
    <row r="117">
      <c r="A117" s="5">
        <v>300031.0</v>
      </c>
      <c r="B117" s="2">
        <v>45777.0</v>
      </c>
      <c r="C117" s="1" t="s">
        <v>108</v>
      </c>
      <c r="D117" s="3" t="s">
        <v>109</v>
      </c>
      <c r="E117" s="4">
        <v>45772.0</v>
      </c>
      <c r="F117" s="5">
        <v>24.0</v>
      </c>
      <c r="G117" s="5">
        <v>369.95</v>
      </c>
      <c r="H117" s="5">
        <v>8702.58</v>
      </c>
      <c r="I117" s="1" t="s">
        <v>2</v>
      </c>
      <c r="J117" s="1" t="s">
        <v>110</v>
      </c>
      <c r="K117" s="1" t="s">
        <v>111</v>
      </c>
      <c r="L117" s="1" t="s">
        <v>5</v>
      </c>
      <c r="M117" s="1" t="s">
        <v>6</v>
      </c>
      <c r="N117" s="1" t="s">
        <v>7</v>
      </c>
      <c r="O117" s="6" t="s">
        <v>7</v>
      </c>
    </row>
    <row r="118">
      <c r="A118" s="5">
        <v>300031.0</v>
      </c>
      <c r="B118" s="2">
        <v>45777.0</v>
      </c>
      <c r="C118" s="1" t="s">
        <v>108</v>
      </c>
      <c r="D118" s="3" t="s">
        <v>112</v>
      </c>
      <c r="E118" s="4">
        <v>45772.0</v>
      </c>
      <c r="F118" s="5">
        <v>24.0</v>
      </c>
      <c r="G118" s="5">
        <v>575.19</v>
      </c>
      <c r="H118" s="5">
        <v>13529.83</v>
      </c>
      <c r="I118" s="1" t="s">
        <v>2</v>
      </c>
      <c r="J118" s="1" t="s">
        <v>110</v>
      </c>
      <c r="K118" s="1" t="s">
        <v>111</v>
      </c>
      <c r="L118" s="1" t="s">
        <v>5</v>
      </c>
      <c r="M118" s="1" t="s">
        <v>6</v>
      </c>
      <c r="N118" s="1" t="s">
        <v>7</v>
      </c>
      <c r="O118" s="6" t="s">
        <v>7</v>
      </c>
    </row>
    <row r="119">
      <c r="A119" s="5">
        <v>300031.0</v>
      </c>
      <c r="B119" s="2">
        <v>45777.0</v>
      </c>
      <c r="C119" s="1" t="s">
        <v>108</v>
      </c>
      <c r="D119" s="3" t="s">
        <v>113</v>
      </c>
      <c r="E119" s="4">
        <v>45772.0</v>
      </c>
      <c r="F119" s="5">
        <v>24.0</v>
      </c>
      <c r="G119" s="5">
        <v>369.95</v>
      </c>
      <c r="H119" s="5">
        <v>8702.58</v>
      </c>
      <c r="I119" s="1" t="s">
        <v>2</v>
      </c>
      <c r="J119" s="1" t="s">
        <v>110</v>
      </c>
      <c r="K119" s="1" t="s">
        <v>111</v>
      </c>
      <c r="L119" s="1" t="s">
        <v>5</v>
      </c>
      <c r="M119" s="1" t="s">
        <v>6</v>
      </c>
      <c r="N119" s="1" t="s">
        <v>7</v>
      </c>
      <c r="O119" s="6" t="s">
        <v>7</v>
      </c>
    </row>
    <row r="120">
      <c r="A120" s="5">
        <v>300031.0</v>
      </c>
      <c r="B120" s="2">
        <v>45777.0</v>
      </c>
      <c r="C120" s="1" t="s">
        <v>108</v>
      </c>
      <c r="D120" s="3" t="s">
        <v>114</v>
      </c>
      <c r="E120" s="4">
        <v>45772.0</v>
      </c>
      <c r="F120" s="5">
        <v>8.0</v>
      </c>
      <c r="G120" s="5">
        <v>840.0</v>
      </c>
      <c r="H120" s="5">
        <v>6586.96</v>
      </c>
      <c r="I120" s="1" t="s">
        <v>2</v>
      </c>
      <c r="J120" s="1" t="s">
        <v>110</v>
      </c>
      <c r="K120" s="1" t="s">
        <v>111</v>
      </c>
      <c r="L120" s="1" t="s">
        <v>5</v>
      </c>
      <c r="M120" s="1" t="s">
        <v>6</v>
      </c>
      <c r="N120" s="1" t="s">
        <v>7</v>
      </c>
      <c r="O120" s="6" t="s">
        <v>7</v>
      </c>
    </row>
    <row r="121">
      <c r="A121" s="5">
        <v>300031.0</v>
      </c>
      <c r="B121" s="2">
        <v>45777.0</v>
      </c>
      <c r="C121" s="1" t="s">
        <v>108</v>
      </c>
      <c r="D121" s="3" t="s">
        <v>115</v>
      </c>
      <c r="E121" s="4">
        <v>45772.0</v>
      </c>
      <c r="F121" s="5">
        <v>24.0</v>
      </c>
      <c r="G121" s="5">
        <v>369.95</v>
      </c>
      <c r="H121" s="5">
        <v>8702.58</v>
      </c>
      <c r="I121" s="1" t="s">
        <v>2</v>
      </c>
      <c r="J121" s="1" t="s">
        <v>110</v>
      </c>
      <c r="K121" s="1" t="s">
        <v>111</v>
      </c>
      <c r="L121" s="1" t="s">
        <v>5</v>
      </c>
      <c r="M121" s="1" t="s">
        <v>6</v>
      </c>
      <c r="N121" s="1" t="s">
        <v>7</v>
      </c>
      <c r="O121" s="6" t="s">
        <v>7</v>
      </c>
    </row>
    <row r="122">
      <c r="A122" s="5">
        <v>300031.0</v>
      </c>
      <c r="B122" s="2">
        <v>45777.0</v>
      </c>
      <c r="C122" s="1" t="s">
        <v>108</v>
      </c>
      <c r="D122" s="3" t="s">
        <v>18</v>
      </c>
      <c r="E122" s="4">
        <v>45772.0</v>
      </c>
      <c r="F122" s="5">
        <v>12.0</v>
      </c>
      <c r="G122" s="5">
        <v>369.95</v>
      </c>
      <c r="H122" s="5">
        <v>4351.97</v>
      </c>
      <c r="I122" s="1" t="s">
        <v>2</v>
      </c>
      <c r="J122" s="1" t="s">
        <v>110</v>
      </c>
      <c r="K122" s="1" t="s">
        <v>111</v>
      </c>
      <c r="L122" s="1" t="s">
        <v>5</v>
      </c>
      <c r="M122" s="1" t="s">
        <v>6</v>
      </c>
      <c r="N122" s="1" t="s">
        <v>7</v>
      </c>
      <c r="O122" s="6" t="s">
        <v>7</v>
      </c>
    </row>
    <row r="123">
      <c r="A123" s="5">
        <v>300031.0</v>
      </c>
      <c r="B123" s="2">
        <v>45777.0</v>
      </c>
      <c r="C123" s="1" t="s">
        <v>108</v>
      </c>
      <c r="D123" s="3" t="s">
        <v>16</v>
      </c>
      <c r="E123" s="4">
        <v>45772.0</v>
      </c>
      <c r="F123" s="5">
        <v>24.0</v>
      </c>
      <c r="G123" s="5">
        <v>369.95</v>
      </c>
      <c r="H123" s="5">
        <v>8702.58</v>
      </c>
      <c r="I123" s="1" t="s">
        <v>2</v>
      </c>
      <c r="J123" s="1" t="s">
        <v>110</v>
      </c>
      <c r="K123" s="1" t="s">
        <v>111</v>
      </c>
      <c r="L123" s="1" t="s">
        <v>5</v>
      </c>
      <c r="M123" s="1" t="s">
        <v>6</v>
      </c>
      <c r="N123" s="1" t="s">
        <v>7</v>
      </c>
      <c r="O123" s="6" t="s">
        <v>7</v>
      </c>
    </row>
    <row r="124">
      <c r="A124" s="5">
        <v>300031.0</v>
      </c>
      <c r="B124" s="2">
        <v>45777.0</v>
      </c>
      <c r="C124" s="1" t="s">
        <v>108</v>
      </c>
      <c r="D124" s="3" t="s">
        <v>116</v>
      </c>
      <c r="E124" s="4">
        <v>45772.0</v>
      </c>
      <c r="F124" s="5">
        <v>6.0</v>
      </c>
      <c r="G124" s="5">
        <v>1064.25</v>
      </c>
      <c r="H124" s="5">
        <v>6259.15</v>
      </c>
      <c r="I124" s="1" t="s">
        <v>2</v>
      </c>
      <c r="J124" s="1" t="s">
        <v>110</v>
      </c>
      <c r="K124" s="1" t="s">
        <v>111</v>
      </c>
      <c r="L124" s="1" t="s">
        <v>5</v>
      </c>
      <c r="M124" s="1" t="s">
        <v>6</v>
      </c>
      <c r="N124" s="1" t="s">
        <v>7</v>
      </c>
      <c r="O124" s="6" t="s">
        <v>7</v>
      </c>
    </row>
    <row r="125">
      <c r="A125" s="5">
        <v>300031.0</v>
      </c>
      <c r="B125" s="2">
        <v>45777.0</v>
      </c>
      <c r="C125" s="1" t="s">
        <v>108</v>
      </c>
      <c r="D125" s="3" t="s">
        <v>107</v>
      </c>
      <c r="E125" s="4">
        <v>45772.0</v>
      </c>
      <c r="F125" s="5">
        <v>48.0</v>
      </c>
      <c r="G125" s="5">
        <v>369.95</v>
      </c>
      <c r="H125" s="5">
        <v>17403.8</v>
      </c>
      <c r="I125" s="1" t="s">
        <v>2</v>
      </c>
      <c r="J125" s="1" t="s">
        <v>110</v>
      </c>
      <c r="K125" s="1" t="s">
        <v>111</v>
      </c>
      <c r="L125" s="1" t="s">
        <v>5</v>
      </c>
      <c r="M125" s="1" t="s">
        <v>6</v>
      </c>
      <c r="N125" s="1" t="s">
        <v>7</v>
      </c>
      <c r="O125" s="6" t="s">
        <v>7</v>
      </c>
    </row>
    <row r="126">
      <c r="A126" s="5">
        <v>100552.0</v>
      </c>
      <c r="B126" s="2">
        <v>45777.0</v>
      </c>
      <c r="C126" s="1" t="s">
        <v>117</v>
      </c>
      <c r="D126" s="7">
        <v>153.0</v>
      </c>
      <c r="E126" s="4">
        <v>45772.0</v>
      </c>
      <c r="F126" s="5">
        <v>150.0</v>
      </c>
      <c r="G126" s="5">
        <v>395.52</v>
      </c>
      <c r="H126" s="5">
        <v>58145.65</v>
      </c>
      <c r="I126" s="1" t="s">
        <v>21</v>
      </c>
      <c r="J126" s="1" t="s">
        <v>118</v>
      </c>
      <c r="K126" s="1" t="s">
        <v>4</v>
      </c>
      <c r="L126" s="1" t="s">
        <v>5</v>
      </c>
      <c r="M126" s="1" t="s">
        <v>23</v>
      </c>
      <c r="N126" s="1" t="s">
        <v>7</v>
      </c>
      <c r="O126" s="6" t="s">
        <v>7</v>
      </c>
    </row>
    <row r="127">
      <c r="A127" s="5">
        <v>100552.0</v>
      </c>
      <c r="B127" s="2">
        <v>45777.0</v>
      </c>
      <c r="C127" s="1" t="s">
        <v>117</v>
      </c>
      <c r="D127" s="3" t="s">
        <v>119</v>
      </c>
      <c r="E127" s="4">
        <v>45772.0</v>
      </c>
      <c r="F127" s="5">
        <v>14.0</v>
      </c>
      <c r="G127" s="5">
        <v>758.4</v>
      </c>
      <c r="H127" s="5">
        <v>10409.4</v>
      </c>
      <c r="I127" s="1" t="s">
        <v>21</v>
      </c>
      <c r="J127" s="1" t="s">
        <v>118</v>
      </c>
      <c r="K127" s="1" t="s">
        <v>4</v>
      </c>
      <c r="L127" s="1" t="s">
        <v>5</v>
      </c>
      <c r="M127" s="1" t="s">
        <v>23</v>
      </c>
      <c r="N127" s="1" t="s">
        <v>7</v>
      </c>
      <c r="O127" s="6" t="s">
        <v>7</v>
      </c>
    </row>
    <row r="128">
      <c r="A128" s="5">
        <v>100552.0</v>
      </c>
      <c r="B128" s="2">
        <v>45777.0</v>
      </c>
      <c r="C128" s="1" t="s">
        <v>117</v>
      </c>
      <c r="D128" s="3" t="s">
        <v>120</v>
      </c>
      <c r="E128" s="4">
        <v>45772.0</v>
      </c>
      <c r="F128" s="5">
        <v>88.0</v>
      </c>
      <c r="G128" s="5">
        <v>271.68</v>
      </c>
      <c r="H128" s="5">
        <v>23433.85</v>
      </c>
      <c r="I128" s="1" t="s">
        <v>21</v>
      </c>
      <c r="J128" s="1" t="s">
        <v>118</v>
      </c>
      <c r="K128" s="1" t="s">
        <v>4</v>
      </c>
      <c r="L128" s="1" t="s">
        <v>5</v>
      </c>
      <c r="M128" s="1" t="s">
        <v>23</v>
      </c>
      <c r="N128" s="1" t="s">
        <v>7</v>
      </c>
      <c r="O128" s="6" t="s">
        <v>7</v>
      </c>
    </row>
    <row r="129">
      <c r="A129" s="5">
        <v>100552.0</v>
      </c>
      <c r="B129" s="2">
        <v>45777.0</v>
      </c>
      <c r="C129" s="1" t="s">
        <v>117</v>
      </c>
      <c r="D129" s="7">
        <v>701.0</v>
      </c>
      <c r="E129" s="4">
        <v>45772.0</v>
      </c>
      <c r="F129" s="5">
        <v>200.0</v>
      </c>
      <c r="G129" s="5">
        <v>423.06</v>
      </c>
      <c r="H129" s="5">
        <v>82924.0</v>
      </c>
      <c r="I129" s="1" t="s">
        <v>56</v>
      </c>
      <c r="J129" s="1" t="s">
        <v>118</v>
      </c>
      <c r="K129" s="1" t="s">
        <v>4</v>
      </c>
      <c r="L129" s="1" t="s">
        <v>5</v>
      </c>
      <c r="M129" s="1" t="s">
        <v>23</v>
      </c>
      <c r="N129" s="1" t="s">
        <v>7</v>
      </c>
      <c r="O129" s="6" t="s">
        <v>7</v>
      </c>
    </row>
    <row r="130">
      <c r="A130" s="5">
        <v>100552.0</v>
      </c>
      <c r="B130" s="2">
        <v>45777.0</v>
      </c>
      <c r="C130" s="1" t="s">
        <v>117</v>
      </c>
      <c r="D130" s="3" t="s">
        <v>121</v>
      </c>
      <c r="E130" s="4">
        <v>45772.0</v>
      </c>
      <c r="F130" s="5">
        <v>30.0</v>
      </c>
      <c r="G130" s="5">
        <v>210.24</v>
      </c>
      <c r="H130" s="5">
        <v>6185.2</v>
      </c>
      <c r="I130" s="1" t="s">
        <v>21</v>
      </c>
      <c r="J130" s="1" t="s">
        <v>118</v>
      </c>
      <c r="K130" s="1" t="s">
        <v>4</v>
      </c>
      <c r="L130" s="1" t="s">
        <v>5</v>
      </c>
      <c r="M130" s="1" t="s">
        <v>23</v>
      </c>
      <c r="N130" s="1" t="s">
        <v>7</v>
      </c>
      <c r="O130" s="6" t="s">
        <v>7</v>
      </c>
    </row>
    <row r="131">
      <c r="A131" s="5">
        <v>100552.0</v>
      </c>
      <c r="B131" s="2">
        <v>45777.0</v>
      </c>
      <c r="C131" s="1" t="s">
        <v>117</v>
      </c>
      <c r="D131" s="7">
        <v>326.0</v>
      </c>
      <c r="E131" s="4">
        <v>45772.0</v>
      </c>
      <c r="F131" s="5">
        <v>300.0</v>
      </c>
      <c r="G131" s="5">
        <v>73.92</v>
      </c>
      <c r="H131" s="5">
        <v>21736.64</v>
      </c>
      <c r="I131" s="1" t="s">
        <v>33</v>
      </c>
      <c r="J131" s="1" t="s">
        <v>118</v>
      </c>
      <c r="K131" s="1" t="s">
        <v>4</v>
      </c>
      <c r="L131" s="1" t="s">
        <v>5</v>
      </c>
      <c r="M131" s="1" t="s">
        <v>23</v>
      </c>
      <c r="N131" s="1" t="s">
        <v>7</v>
      </c>
      <c r="O131" s="6" t="s">
        <v>7</v>
      </c>
    </row>
    <row r="132">
      <c r="A132" s="5">
        <v>100553.0</v>
      </c>
      <c r="B132" s="2">
        <v>45777.0</v>
      </c>
      <c r="C132" s="1" t="s">
        <v>117</v>
      </c>
      <c r="D132" s="3" t="s">
        <v>50</v>
      </c>
      <c r="E132" s="4">
        <v>45772.0</v>
      </c>
      <c r="F132" s="5">
        <v>100.0</v>
      </c>
      <c r="G132" s="5">
        <v>444.02</v>
      </c>
      <c r="H132" s="5">
        <v>43518.64</v>
      </c>
      <c r="I132" s="1" t="s">
        <v>26</v>
      </c>
      <c r="J132" s="1" t="s">
        <v>118</v>
      </c>
      <c r="K132" s="1" t="s">
        <v>4</v>
      </c>
      <c r="L132" s="1" t="s">
        <v>5</v>
      </c>
      <c r="M132" s="1" t="s">
        <v>29</v>
      </c>
      <c r="N132" s="1" t="s">
        <v>7</v>
      </c>
      <c r="O132" s="6" t="s">
        <v>7</v>
      </c>
    </row>
    <row r="133">
      <c r="A133" s="5">
        <v>100560.0</v>
      </c>
      <c r="B133" s="2">
        <v>45777.0</v>
      </c>
      <c r="C133" s="1" t="s">
        <v>11</v>
      </c>
      <c r="D133" s="7">
        <v>126.0</v>
      </c>
      <c r="E133" s="4">
        <v>45772.0</v>
      </c>
      <c r="F133" s="5">
        <v>400.0</v>
      </c>
      <c r="G133" s="5">
        <v>6.72</v>
      </c>
      <c r="H133" s="5">
        <v>2689.88</v>
      </c>
      <c r="I133" s="1" t="s">
        <v>21</v>
      </c>
      <c r="J133" s="1" t="s">
        <v>12</v>
      </c>
      <c r="K133" s="1" t="s">
        <v>13</v>
      </c>
      <c r="L133" s="1" t="s">
        <v>5</v>
      </c>
      <c r="M133" s="1" t="s">
        <v>23</v>
      </c>
      <c r="N133" s="1" t="s">
        <v>7</v>
      </c>
      <c r="O133" s="6" t="s">
        <v>7</v>
      </c>
    </row>
    <row r="134">
      <c r="A134" s="5">
        <v>100560.0</v>
      </c>
      <c r="B134" s="2">
        <v>45777.0</v>
      </c>
      <c r="C134" s="1" t="s">
        <v>11</v>
      </c>
      <c r="D134" s="3" t="s">
        <v>120</v>
      </c>
      <c r="E134" s="4">
        <v>45772.0</v>
      </c>
      <c r="F134" s="5">
        <v>44.0</v>
      </c>
      <c r="G134" s="5">
        <v>271.68</v>
      </c>
      <c r="H134" s="5">
        <v>11955.8</v>
      </c>
      <c r="I134" s="1" t="s">
        <v>21</v>
      </c>
      <c r="J134" s="1" t="s">
        <v>12</v>
      </c>
      <c r="K134" s="1" t="s">
        <v>13</v>
      </c>
      <c r="L134" s="1" t="s">
        <v>5</v>
      </c>
      <c r="M134" s="1" t="s">
        <v>23</v>
      </c>
      <c r="N134" s="1" t="s">
        <v>7</v>
      </c>
      <c r="O134" s="6" t="s">
        <v>7</v>
      </c>
    </row>
    <row r="135">
      <c r="A135" s="5">
        <v>100560.0</v>
      </c>
      <c r="B135" s="2">
        <v>45777.0</v>
      </c>
      <c r="C135" s="1" t="s">
        <v>11</v>
      </c>
      <c r="D135" s="7">
        <v>113.0</v>
      </c>
      <c r="E135" s="4">
        <v>45772.0</v>
      </c>
      <c r="F135" s="5">
        <v>120.0</v>
      </c>
      <c r="G135" s="5">
        <v>42.24</v>
      </c>
      <c r="H135" s="5">
        <v>5070.68</v>
      </c>
      <c r="I135" s="1" t="s">
        <v>21</v>
      </c>
      <c r="J135" s="1" t="s">
        <v>12</v>
      </c>
      <c r="K135" s="1" t="s">
        <v>13</v>
      </c>
      <c r="L135" s="1" t="s">
        <v>5</v>
      </c>
      <c r="M135" s="1" t="s">
        <v>23</v>
      </c>
      <c r="N135" s="1" t="s">
        <v>7</v>
      </c>
      <c r="O135" s="6" t="s">
        <v>7</v>
      </c>
    </row>
    <row r="136">
      <c r="A136" s="5">
        <v>100560.0</v>
      </c>
      <c r="B136" s="2">
        <v>45777.0</v>
      </c>
      <c r="C136" s="1" t="s">
        <v>11</v>
      </c>
      <c r="D136" s="7">
        <v>701.0</v>
      </c>
      <c r="E136" s="4">
        <v>45772.0</v>
      </c>
      <c r="F136" s="5">
        <v>100.0</v>
      </c>
      <c r="G136" s="5">
        <v>423.06</v>
      </c>
      <c r="H136" s="5">
        <v>42307.88</v>
      </c>
      <c r="I136" s="1" t="s">
        <v>56</v>
      </c>
      <c r="J136" s="1" t="s">
        <v>12</v>
      </c>
      <c r="K136" s="1" t="s">
        <v>13</v>
      </c>
      <c r="L136" s="1" t="s">
        <v>5</v>
      </c>
      <c r="M136" s="1" t="s">
        <v>23</v>
      </c>
      <c r="N136" s="1" t="s">
        <v>7</v>
      </c>
      <c r="O136" s="6" t="s">
        <v>7</v>
      </c>
    </row>
    <row r="137">
      <c r="A137" s="5">
        <v>100560.0</v>
      </c>
      <c r="B137" s="2">
        <v>45777.0</v>
      </c>
      <c r="C137" s="1" t="s">
        <v>11</v>
      </c>
      <c r="D137" s="3" t="s">
        <v>51</v>
      </c>
      <c r="E137" s="4">
        <v>45772.0</v>
      </c>
      <c r="F137" s="5">
        <v>30.0</v>
      </c>
      <c r="G137" s="5">
        <v>329.28</v>
      </c>
      <c r="H137" s="5">
        <v>9880.28</v>
      </c>
      <c r="I137" s="1" t="s">
        <v>21</v>
      </c>
      <c r="J137" s="1" t="s">
        <v>12</v>
      </c>
      <c r="K137" s="1" t="s">
        <v>13</v>
      </c>
      <c r="L137" s="1" t="s">
        <v>5</v>
      </c>
      <c r="M137" s="1" t="s">
        <v>23</v>
      </c>
      <c r="N137" s="1" t="s">
        <v>7</v>
      </c>
      <c r="O137" s="6" t="s">
        <v>7</v>
      </c>
    </row>
    <row r="138">
      <c r="A138" s="5">
        <v>100560.0</v>
      </c>
      <c r="B138" s="2">
        <v>45777.0</v>
      </c>
      <c r="C138" s="1" t="s">
        <v>11</v>
      </c>
      <c r="D138" s="7">
        <v>145.0</v>
      </c>
      <c r="E138" s="4">
        <v>45772.0</v>
      </c>
      <c r="F138" s="5">
        <v>105.0</v>
      </c>
      <c r="G138" s="5">
        <v>208.8</v>
      </c>
      <c r="H138" s="5">
        <v>21925.88</v>
      </c>
      <c r="I138" s="1" t="s">
        <v>21</v>
      </c>
      <c r="J138" s="1" t="s">
        <v>12</v>
      </c>
      <c r="K138" s="1" t="s">
        <v>13</v>
      </c>
      <c r="L138" s="1" t="s">
        <v>5</v>
      </c>
      <c r="M138" s="1" t="s">
        <v>23</v>
      </c>
      <c r="N138" s="1" t="s">
        <v>7</v>
      </c>
      <c r="O138" s="6" t="s">
        <v>7</v>
      </c>
    </row>
    <row r="139">
      <c r="A139" s="5">
        <v>100561.0</v>
      </c>
      <c r="B139" s="2">
        <v>45777.0</v>
      </c>
      <c r="C139" s="1" t="s">
        <v>11</v>
      </c>
      <c r="D139" s="7">
        <v>153.0</v>
      </c>
      <c r="E139" s="4">
        <v>45772.0</v>
      </c>
      <c r="F139" s="5">
        <v>75.0</v>
      </c>
      <c r="G139" s="5">
        <v>395.52</v>
      </c>
      <c r="H139" s="5">
        <v>29667.56</v>
      </c>
      <c r="I139" s="1" t="s">
        <v>21</v>
      </c>
      <c r="J139" s="1" t="s">
        <v>12</v>
      </c>
      <c r="K139" s="1" t="s">
        <v>13</v>
      </c>
      <c r="L139" s="1" t="s">
        <v>5</v>
      </c>
      <c r="M139" s="1" t="s">
        <v>23</v>
      </c>
      <c r="N139" s="1" t="s">
        <v>7</v>
      </c>
      <c r="O139" s="6" t="s">
        <v>7</v>
      </c>
    </row>
    <row r="140">
      <c r="A140" s="5">
        <v>100562.0</v>
      </c>
      <c r="B140" s="2">
        <v>45777.0</v>
      </c>
      <c r="C140" s="1" t="s">
        <v>11</v>
      </c>
      <c r="D140" s="7">
        <v>140.0</v>
      </c>
      <c r="E140" s="4">
        <v>45772.0</v>
      </c>
      <c r="F140" s="5">
        <v>50.0</v>
      </c>
      <c r="G140" s="5">
        <v>82.56</v>
      </c>
      <c r="H140" s="5">
        <v>4130.14</v>
      </c>
      <c r="I140" s="1" t="s">
        <v>21</v>
      </c>
      <c r="J140" s="1" t="s">
        <v>12</v>
      </c>
      <c r="K140" s="1" t="s">
        <v>13</v>
      </c>
      <c r="L140" s="1" t="s">
        <v>5</v>
      </c>
      <c r="M140" s="1" t="s">
        <v>23</v>
      </c>
      <c r="N140" s="1" t="s">
        <v>7</v>
      </c>
      <c r="O140" s="6" t="s">
        <v>7</v>
      </c>
    </row>
    <row r="141">
      <c r="A141" s="5">
        <v>100562.0</v>
      </c>
      <c r="B141" s="2">
        <v>45777.0</v>
      </c>
      <c r="C141" s="1" t="s">
        <v>11</v>
      </c>
      <c r="D141" s="7">
        <v>127.0</v>
      </c>
      <c r="E141" s="4">
        <v>45772.0</v>
      </c>
      <c r="F141" s="5">
        <v>330.0</v>
      </c>
      <c r="G141" s="5">
        <v>109.44</v>
      </c>
      <c r="H141" s="5">
        <v>36117.34</v>
      </c>
      <c r="I141" s="1" t="s">
        <v>21</v>
      </c>
      <c r="J141" s="1" t="s">
        <v>12</v>
      </c>
      <c r="K141" s="1" t="s">
        <v>13</v>
      </c>
      <c r="L141" s="1" t="s">
        <v>5</v>
      </c>
      <c r="M141" s="1" t="s">
        <v>23</v>
      </c>
      <c r="N141" s="1" t="s">
        <v>7</v>
      </c>
      <c r="O141" s="6" t="s">
        <v>7</v>
      </c>
    </row>
    <row r="142">
      <c r="A142" s="5">
        <v>100562.0</v>
      </c>
      <c r="B142" s="2">
        <v>45777.0</v>
      </c>
      <c r="C142" s="1" t="s">
        <v>11</v>
      </c>
      <c r="D142" s="7">
        <v>139.0</v>
      </c>
      <c r="E142" s="4">
        <v>45772.0</v>
      </c>
      <c r="F142" s="5">
        <v>100.0</v>
      </c>
      <c r="G142" s="5">
        <v>75.84</v>
      </c>
      <c r="H142" s="5">
        <v>7586.14</v>
      </c>
      <c r="I142" s="1" t="s">
        <v>21</v>
      </c>
      <c r="J142" s="1" t="s">
        <v>12</v>
      </c>
      <c r="K142" s="1" t="s">
        <v>13</v>
      </c>
      <c r="L142" s="1" t="s">
        <v>5</v>
      </c>
      <c r="M142" s="1" t="s">
        <v>23</v>
      </c>
      <c r="N142" s="1" t="s">
        <v>7</v>
      </c>
      <c r="O142" s="6" t="s">
        <v>7</v>
      </c>
    </row>
    <row r="143">
      <c r="A143" s="5">
        <v>100562.0</v>
      </c>
      <c r="B143" s="2">
        <v>45777.0</v>
      </c>
      <c r="C143" s="1" t="s">
        <v>11</v>
      </c>
      <c r="D143" s="7">
        <v>124.0</v>
      </c>
      <c r="E143" s="4">
        <v>45772.0</v>
      </c>
      <c r="F143" s="5">
        <v>184.0</v>
      </c>
      <c r="G143" s="5">
        <v>126.72</v>
      </c>
      <c r="H143" s="5">
        <v>23318.62</v>
      </c>
      <c r="I143" s="1" t="s">
        <v>21</v>
      </c>
      <c r="J143" s="1" t="s">
        <v>12</v>
      </c>
      <c r="K143" s="1" t="s">
        <v>13</v>
      </c>
      <c r="L143" s="1" t="s">
        <v>5</v>
      </c>
      <c r="M143" s="1" t="s">
        <v>23</v>
      </c>
      <c r="N143" s="1" t="s">
        <v>7</v>
      </c>
      <c r="O143" s="6" t="s">
        <v>7</v>
      </c>
    </row>
    <row r="144">
      <c r="A144" s="5">
        <v>100564.0</v>
      </c>
      <c r="B144" s="2">
        <v>45777.0</v>
      </c>
      <c r="C144" s="1" t="s">
        <v>99</v>
      </c>
      <c r="D144" s="7">
        <v>5210.0</v>
      </c>
      <c r="E144" s="4">
        <v>45772.0</v>
      </c>
      <c r="F144" s="5">
        <v>500.0</v>
      </c>
      <c r="G144" s="5">
        <v>294.4</v>
      </c>
      <c r="H144" s="5">
        <v>147210.2</v>
      </c>
      <c r="I144" s="1" t="s">
        <v>61</v>
      </c>
      <c r="J144" s="1" t="s">
        <v>22</v>
      </c>
      <c r="K144" s="1" t="s">
        <v>4</v>
      </c>
      <c r="L144" s="1" t="s">
        <v>5</v>
      </c>
      <c r="M144" s="1" t="s">
        <v>29</v>
      </c>
      <c r="N144" s="1" t="s">
        <v>7</v>
      </c>
      <c r="O144" s="6" t="s">
        <v>7</v>
      </c>
    </row>
    <row r="145">
      <c r="A145" s="5">
        <v>100564.0</v>
      </c>
      <c r="B145" s="2">
        <v>45777.0</v>
      </c>
      <c r="C145" s="1" t="s">
        <v>99</v>
      </c>
      <c r="D145" s="7">
        <v>5206.0</v>
      </c>
      <c r="E145" s="4">
        <v>45772.0</v>
      </c>
      <c r="F145" s="5">
        <v>100.0</v>
      </c>
      <c r="G145" s="5">
        <v>386.4</v>
      </c>
      <c r="H145" s="5">
        <v>38650.2</v>
      </c>
      <c r="I145" s="1" t="s">
        <v>61</v>
      </c>
      <c r="J145" s="1" t="s">
        <v>22</v>
      </c>
      <c r="K145" s="1" t="s">
        <v>4</v>
      </c>
      <c r="L145" s="1" t="s">
        <v>5</v>
      </c>
      <c r="M145" s="1" t="s">
        <v>29</v>
      </c>
      <c r="N145" s="1" t="s">
        <v>7</v>
      </c>
      <c r="O145" s="6" t="s">
        <v>7</v>
      </c>
    </row>
    <row r="146">
      <c r="A146" s="5">
        <v>100564.0</v>
      </c>
      <c r="B146" s="2">
        <v>45777.0</v>
      </c>
      <c r="C146" s="1" t="s">
        <v>99</v>
      </c>
      <c r="D146" s="7">
        <v>5214.0</v>
      </c>
      <c r="E146" s="4">
        <v>45772.0</v>
      </c>
      <c r="F146" s="5">
        <v>150.0</v>
      </c>
      <c r="G146" s="5">
        <v>731.4</v>
      </c>
      <c r="H146" s="5">
        <v>109720.2</v>
      </c>
      <c r="I146" s="1" t="s">
        <v>61</v>
      </c>
      <c r="J146" s="1" t="s">
        <v>22</v>
      </c>
      <c r="K146" s="1" t="s">
        <v>4</v>
      </c>
      <c r="L146" s="1" t="s">
        <v>5</v>
      </c>
      <c r="M146" s="1" t="s">
        <v>29</v>
      </c>
      <c r="N146" s="1" t="s">
        <v>7</v>
      </c>
      <c r="O146" s="6" t="s">
        <v>7</v>
      </c>
    </row>
    <row r="147">
      <c r="A147" s="5">
        <v>100564.0</v>
      </c>
      <c r="B147" s="2">
        <v>45777.0</v>
      </c>
      <c r="C147" s="1" t="s">
        <v>99</v>
      </c>
      <c r="D147" s="7">
        <v>5212.0</v>
      </c>
      <c r="E147" s="4">
        <v>45772.0</v>
      </c>
      <c r="F147" s="5">
        <v>70.0</v>
      </c>
      <c r="G147" s="5">
        <v>634.8</v>
      </c>
      <c r="H147" s="5">
        <v>44446.2</v>
      </c>
      <c r="I147" s="1" t="s">
        <v>61</v>
      </c>
      <c r="J147" s="1" t="s">
        <v>22</v>
      </c>
      <c r="K147" s="1" t="s">
        <v>4</v>
      </c>
      <c r="L147" s="1" t="s">
        <v>5</v>
      </c>
      <c r="M147" s="1" t="s">
        <v>29</v>
      </c>
      <c r="N147" s="1" t="s">
        <v>7</v>
      </c>
      <c r="O147" s="6" t="s">
        <v>7</v>
      </c>
    </row>
    <row r="148">
      <c r="A148" s="5">
        <v>200194.0</v>
      </c>
      <c r="B148" s="2">
        <v>45777.0</v>
      </c>
      <c r="C148" s="1" t="s">
        <v>122</v>
      </c>
      <c r="D148" s="3" t="s">
        <v>86</v>
      </c>
      <c r="E148" s="4">
        <v>45772.0</v>
      </c>
      <c r="F148" s="5">
        <v>100.0</v>
      </c>
      <c r="G148" s="5">
        <v>96.65</v>
      </c>
      <c r="H148" s="5">
        <v>9473.29</v>
      </c>
      <c r="I148" s="1" t="s">
        <v>75</v>
      </c>
      <c r="J148" s="1" t="s">
        <v>123</v>
      </c>
      <c r="K148" s="1" t="s">
        <v>13</v>
      </c>
      <c r="L148" s="1" t="s">
        <v>5</v>
      </c>
      <c r="M148" s="1" t="s">
        <v>6</v>
      </c>
      <c r="N148" s="1" t="s">
        <v>7</v>
      </c>
      <c r="O148" s="6" t="s">
        <v>7</v>
      </c>
    </row>
    <row r="149">
      <c r="A149" s="5">
        <v>200194.0</v>
      </c>
      <c r="B149" s="2">
        <v>45777.0</v>
      </c>
      <c r="C149" s="1" t="s">
        <v>122</v>
      </c>
      <c r="D149" s="3" t="s">
        <v>124</v>
      </c>
      <c r="E149" s="4">
        <v>45772.0</v>
      </c>
      <c r="F149" s="5">
        <v>40.0</v>
      </c>
      <c r="G149" s="5">
        <v>482.3</v>
      </c>
      <c r="H149" s="5">
        <v>18907.75</v>
      </c>
      <c r="I149" s="1" t="s">
        <v>125</v>
      </c>
      <c r="J149" s="1" t="s">
        <v>123</v>
      </c>
      <c r="K149" s="1" t="s">
        <v>13</v>
      </c>
      <c r="L149" s="1" t="s">
        <v>5</v>
      </c>
      <c r="M149" s="1" t="s">
        <v>6</v>
      </c>
      <c r="N149" s="1" t="s">
        <v>7</v>
      </c>
      <c r="O149" s="6" t="s">
        <v>7</v>
      </c>
    </row>
    <row r="150">
      <c r="A150" s="5">
        <v>200194.0</v>
      </c>
      <c r="B150" s="2">
        <v>45777.0</v>
      </c>
      <c r="C150" s="1" t="s">
        <v>122</v>
      </c>
      <c r="D150" s="7">
        <v>5171.0</v>
      </c>
      <c r="E150" s="4">
        <v>45772.0</v>
      </c>
      <c r="F150" s="5">
        <v>100.0</v>
      </c>
      <c r="G150" s="5">
        <v>129.53</v>
      </c>
      <c r="H150" s="5">
        <v>12695.53</v>
      </c>
      <c r="I150" s="1" t="s">
        <v>125</v>
      </c>
      <c r="J150" s="1" t="s">
        <v>123</v>
      </c>
      <c r="K150" s="1" t="s">
        <v>13</v>
      </c>
      <c r="L150" s="1" t="s">
        <v>5</v>
      </c>
      <c r="M150" s="1" t="s">
        <v>6</v>
      </c>
      <c r="N150" s="1" t="s">
        <v>7</v>
      </c>
      <c r="O150" s="6" t="s">
        <v>7</v>
      </c>
    </row>
    <row r="151">
      <c r="A151" s="5">
        <v>200194.0</v>
      </c>
      <c r="B151" s="2">
        <v>45777.0</v>
      </c>
      <c r="C151" s="1" t="s">
        <v>122</v>
      </c>
      <c r="D151" s="3" t="s">
        <v>126</v>
      </c>
      <c r="E151" s="4">
        <v>45772.0</v>
      </c>
      <c r="F151" s="5">
        <v>75.0</v>
      </c>
      <c r="G151" s="5">
        <v>30.93</v>
      </c>
      <c r="H151" s="5">
        <v>2274.94</v>
      </c>
      <c r="I151" s="1" t="s">
        <v>127</v>
      </c>
      <c r="J151" s="1" t="s">
        <v>123</v>
      </c>
      <c r="K151" s="1" t="s">
        <v>13</v>
      </c>
      <c r="L151" s="1" t="s">
        <v>5</v>
      </c>
      <c r="M151" s="1" t="s">
        <v>6</v>
      </c>
      <c r="N151" s="1" t="s">
        <v>7</v>
      </c>
      <c r="O151" s="6" t="s">
        <v>7</v>
      </c>
    </row>
    <row r="152">
      <c r="A152" s="5">
        <v>200194.0</v>
      </c>
      <c r="B152" s="2">
        <v>45777.0</v>
      </c>
      <c r="C152" s="1" t="s">
        <v>122</v>
      </c>
      <c r="D152" s="3" t="s">
        <v>128</v>
      </c>
      <c r="E152" s="4">
        <v>45772.0</v>
      </c>
      <c r="F152" s="5">
        <v>16.0</v>
      </c>
      <c r="G152" s="5">
        <v>272.03</v>
      </c>
      <c r="H152" s="5">
        <v>4267.02</v>
      </c>
      <c r="I152" s="1" t="s">
        <v>125</v>
      </c>
      <c r="J152" s="1" t="s">
        <v>123</v>
      </c>
      <c r="K152" s="1" t="s">
        <v>13</v>
      </c>
      <c r="L152" s="1" t="s">
        <v>5</v>
      </c>
      <c r="M152" s="1" t="s">
        <v>6</v>
      </c>
      <c r="N152" s="1" t="s">
        <v>7</v>
      </c>
      <c r="O152" s="6" t="s">
        <v>7</v>
      </c>
    </row>
    <row r="153">
      <c r="A153" s="5">
        <v>200194.0</v>
      </c>
      <c r="B153" s="2">
        <v>45777.0</v>
      </c>
      <c r="C153" s="1" t="s">
        <v>122</v>
      </c>
      <c r="D153" s="3" t="s">
        <v>129</v>
      </c>
      <c r="E153" s="4">
        <v>45772.0</v>
      </c>
      <c r="F153" s="5">
        <v>20.0</v>
      </c>
      <c r="G153" s="5">
        <v>1741.6</v>
      </c>
      <c r="H153" s="5">
        <v>34136.95</v>
      </c>
      <c r="I153" s="1" t="s">
        <v>125</v>
      </c>
      <c r="J153" s="1" t="s">
        <v>123</v>
      </c>
      <c r="K153" s="1" t="s">
        <v>13</v>
      </c>
      <c r="L153" s="1" t="s">
        <v>5</v>
      </c>
      <c r="M153" s="1" t="s">
        <v>6</v>
      </c>
      <c r="N153" s="1" t="s">
        <v>7</v>
      </c>
      <c r="O153" s="6" t="s">
        <v>7</v>
      </c>
    </row>
    <row r="154">
      <c r="A154" s="5">
        <v>200194.0</v>
      </c>
      <c r="B154" s="2">
        <v>45777.0</v>
      </c>
      <c r="C154" s="1" t="s">
        <v>122</v>
      </c>
      <c r="D154" s="3" t="s">
        <v>130</v>
      </c>
      <c r="E154" s="4">
        <v>45772.0</v>
      </c>
      <c r="F154" s="5">
        <v>300.0</v>
      </c>
      <c r="G154" s="5">
        <v>93.77</v>
      </c>
      <c r="H154" s="5">
        <v>27569.97</v>
      </c>
      <c r="I154" s="1" t="s">
        <v>75</v>
      </c>
      <c r="J154" s="1" t="s">
        <v>123</v>
      </c>
      <c r="K154" s="1" t="s">
        <v>13</v>
      </c>
      <c r="L154" s="1" t="s">
        <v>5</v>
      </c>
      <c r="M154" s="1" t="s">
        <v>6</v>
      </c>
      <c r="N154" s="1" t="s">
        <v>7</v>
      </c>
      <c r="O154" s="6" t="s">
        <v>7</v>
      </c>
    </row>
    <row r="155">
      <c r="A155" s="5">
        <v>200194.0</v>
      </c>
      <c r="B155" s="2">
        <v>45777.0</v>
      </c>
      <c r="C155" s="1" t="s">
        <v>122</v>
      </c>
      <c r="D155" s="3" t="s">
        <v>131</v>
      </c>
      <c r="E155" s="4">
        <v>45772.0</v>
      </c>
      <c r="F155" s="5">
        <v>200.0</v>
      </c>
      <c r="G155" s="5">
        <v>9.07</v>
      </c>
      <c r="H155" s="5">
        <v>1779.31</v>
      </c>
      <c r="I155" s="1" t="s">
        <v>75</v>
      </c>
      <c r="J155" s="1" t="s">
        <v>123</v>
      </c>
      <c r="K155" s="1" t="s">
        <v>13</v>
      </c>
      <c r="L155" s="1" t="s">
        <v>5</v>
      </c>
      <c r="M155" s="1" t="s">
        <v>6</v>
      </c>
      <c r="N155" s="1" t="s">
        <v>7</v>
      </c>
      <c r="O155" s="6" t="s">
        <v>7</v>
      </c>
    </row>
    <row r="156">
      <c r="A156" s="5">
        <v>200194.0</v>
      </c>
      <c r="B156" s="2">
        <v>45777.0</v>
      </c>
      <c r="C156" s="1" t="s">
        <v>122</v>
      </c>
      <c r="D156" s="3" t="s">
        <v>132</v>
      </c>
      <c r="E156" s="4">
        <v>45772.0</v>
      </c>
      <c r="F156" s="5">
        <v>60.0</v>
      </c>
      <c r="G156" s="5">
        <v>91.41</v>
      </c>
      <c r="H156" s="5">
        <v>5376.49</v>
      </c>
      <c r="I156" s="1" t="s">
        <v>125</v>
      </c>
      <c r="J156" s="1" t="s">
        <v>123</v>
      </c>
      <c r="K156" s="1" t="s">
        <v>13</v>
      </c>
      <c r="L156" s="1" t="s">
        <v>5</v>
      </c>
      <c r="M156" s="1" t="s">
        <v>6</v>
      </c>
      <c r="N156" s="1" t="s">
        <v>7</v>
      </c>
      <c r="O156" s="6" t="s">
        <v>7</v>
      </c>
    </row>
    <row r="157">
      <c r="A157" s="5">
        <v>200194.0</v>
      </c>
      <c r="B157" s="2">
        <v>45777.0</v>
      </c>
      <c r="C157" s="1" t="s">
        <v>122</v>
      </c>
      <c r="D157" s="3" t="s">
        <v>133</v>
      </c>
      <c r="E157" s="4">
        <v>45772.0</v>
      </c>
      <c r="F157" s="5">
        <v>90.0</v>
      </c>
      <c r="G157" s="5">
        <v>46.44</v>
      </c>
      <c r="H157" s="5">
        <v>4097.59</v>
      </c>
      <c r="I157" s="1" t="s">
        <v>125</v>
      </c>
      <c r="J157" s="1" t="s">
        <v>123</v>
      </c>
      <c r="K157" s="1" t="s">
        <v>13</v>
      </c>
      <c r="L157" s="1" t="s">
        <v>5</v>
      </c>
      <c r="M157" s="1" t="s">
        <v>6</v>
      </c>
      <c r="N157" s="1" t="s">
        <v>7</v>
      </c>
      <c r="O157" s="6" t="s">
        <v>7</v>
      </c>
    </row>
    <row r="158">
      <c r="A158" s="5">
        <v>200194.0</v>
      </c>
      <c r="B158" s="2">
        <v>45777.0</v>
      </c>
      <c r="C158" s="1" t="s">
        <v>122</v>
      </c>
      <c r="D158" s="3" t="s">
        <v>134</v>
      </c>
      <c r="E158" s="4">
        <v>45772.0</v>
      </c>
      <c r="F158" s="5">
        <v>45.0</v>
      </c>
      <c r="G158" s="5">
        <v>128.27</v>
      </c>
      <c r="H158" s="5">
        <v>5658.29</v>
      </c>
      <c r="I158" s="1" t="s">
        <v>127</v>
      </c>
      <c r="J158" s="1" t="s">
        <v>123</v>
      </c>
      <c r="K158" s="1" t="s">
        <v>13</v>
      </c>
      <c r="L158" s="1" t="s">
        <v>5</v>
      </c>
      <c r="M158" s="1" t="s">
        <v>6</v>
      </c>
      <c r="N158" s="1" t="s">
        <v>7</v>
      </c>
      <c r="O158" s="6" t="s">
        <v>7</v>
      </c>
    </row>
    <row r="159">
      <c r="A159" s="5">
        <v>200194.0</v>
      </c>
      <c r="B159" s="2">
        <v>45777.0</v>
      </c>
      <c r="C159" s="1" t="s">
        <v>122</v>
      </c>
      <c r="D159" s="3" t="s">
        <v>135</v>
      </c>
      <c r="E159" s="4">
        <v>45772.0</v>
      </c>
      <c r="F159" s="5">
        <v>110.0</v>
      </c>
      <c r="G159" s="5">
        <v>15.78</v>
      </c>
      <c r="H159" s="5">
        <v>1702.67</v>
      </c>
      <c r="I159" s="1" t="s">
        <v>127</v>
      </c>
      <c r="J159" s="1" t="s">
        <v>123</v>
      </c>
      <c r="K159" s="1" t="s">
        <v>13</v>
      </c>
      <c r="L159" s="1" t="s">
        <v>5</v>
      </c>
      <c r="M159" s="1" t="s">
        <v>6</v>
      </c>
      <c r="N159" s="1" t="s">
        <v>7</v>
      </c>
      <c r="O159" s="6" t="s">
        <v>7</v>
      </c>
    </row>
    <row r="160">
      <c r="A160" s="5">
        <v>200194.0</v>
      </c>
      <c r="B160" s="2">
        <v>45777.0</v>
      </c>
      <c r="C160" s="1" t="s">
        <v>122</v>
      </c>
      <c r="D160" s="3" t="s">
        <v>136</v>
      </c>
      <c r="E160" s="4">
        <v>45772.0</v>
      </c>
      <c r="F160" s="5">
        <v>120.0</v>
      </c>
      <c r="G160" s="5">
        <v>40.47</v>
      </c>
      <c r="H160" s="5">
        <v>4760.86</v>
      </c>
      <c r="I160" s="1" t="s">
        <v>75</v>
      </c>
      <c r="J160" s="1" t="s">
        <v>123</v>
      </c>
      <c r="K160" s="1" t="s">
        <v>13</v>
      </c>
      <c r="L160" s="1" t="s">
        <v>5</v>
      </c>
      <c r="M160" s="1" t="s">
        <v>6</v>
      </c>
      <c r="N160" s="1" t="s">
        <v>7</v>
      </c>
      <c r="O160" s="6" t="s">
        <v>7</v>
      </c>
    </row>
    <row r="161">
      <c r="A161" s="5">
        <v>200194.0</v>
      </c>
      <c r="B161" s="2">
        <v>45777.0</v>
      </c>
      <c r="C161" s="1" t="s">
        <v>122</v>
      </c>
      <c r="D161" s="3" t="s">
        <v>137</v>
      </c>
      <c r="E161" s="4">
        <v>45772.0</v>
      </c>
      <c r="F161" s="5">
        <v>200.0</v>
      </c>
      <c r="G161" s="5">
        <v>33.14</v>
      </c>
      <c r="H161" s="5">
        <v>6497.03</v>
      </c>
      <c r="I161" s="1" t="s">
        <v>75</v>
      </c>
      <c r="J161" s="1" t="s">
        <v>123</v>
      </c>
      <c r="K161" s="1" t="s">
        <v>13</v>
      </c>
      <c r="L161" s="1" t="s">
        <v>5</v>
      </c>
      <c r="M161" s="1" t="s">
        <v>6</v>
      </c>
      <c r="N161" s="1" t="s">
        <v>7</v>
      </c>
      <c r="O161" s="6" t="s">
        <v>7</v>
      </c>
    </row>
    <row r="162">
      <c r="A162" s="5">
        <v>200194.0</v>
      </c>
      <c r="B162" s="2">
        <v>45777.0</v>
      </c>
      <c r="C162" s="1" t="s">
        <v>122</v>
      </c>
      <c r="D162" s="3" t="s">
        <v>138</v>
      </c>
      <c r="E162" s="4">
        <v>45772.0</v>
      </c>
      <c r="F162" s="5">
        <v>40.0</v>
      </c>
      <c r="G162" s="5">
        <v>66.46</v>
      </c>
      <c r="H162" s="5">
        <v>2606.82</v>
      </c>
      <c r="I162" s="1" t="s">
        <v>125</v>
      </c>
      <c r="J162" s="1" t="s">
        <v>123</v>
      </c>
      <c r="K162" s="1" t="s">
        <v>13</v>
      </c>
      <c r="L162" s="1" t="s">
        <v>5</v>
      </c>
      <c r="M162" s="1" t="s">
        <v>6</v>
      </c>
      <c r="N162" s="1" t="s">
        <v>7</v>
      </c>
      <c r="O162" s="6" t="s">
        <v>7</v>
      </c>
    </row>
    <row r="163">
      <c r="A163" s="5">
        <v>200194.0</v>
      </c>
      <c r="B163" s="2">
        <v>45777.0</v>
      </c>
      <c r="C163" s="1" t="s">
        <v>122</v>
      </c>
      <c r="D163" s="3" t="s">
        <v>139</v>
      </c>
      <c r="E163" s="4">
        <v>45772.0</v>
      </c>
      <c r="F163" s="5">
        <v>192.0</v>
      </c>
      <c r="G163" s="5">
        <v>94.36</v>
      </c>
      <c r="H163" s="5">
        <v>17756.36</v>
      </c>
      <c r="I163" s="1" t="s">
        <v>127</v>
      </c>
      <c r="J163" s="1" t="s">
        <v>123</v>
      </c>
      <c r="K163" s="1" t="s">
        <v>13</v>
      </c>
      <c r="L163" s="1" t="s">
        <v>5</v>
      </c>
      <c r="M163" s="1" t="s">
        <v>6</v>
      </c>
      <c r="N163" s="1" t="s">
        <v>7</v>
      </c>
      <c r="O163" s="6" t="s">
        <v>7</v>
      </c>
    </row>
    <row r="164">
      <c r="A164" s="5">
        <v>200194.0</v>
      </c>
      <c r="B164" s="2">
        <v>45777.0</v>
      </c>
      <c r="C164" s="1" t="s">
        <v>122</v>
      </c>
      <c r="D164" s="3" t="s">
        <v>140</v>
      </c>
      <c r="E164" s="4">
        <v>45772.0</v>
      </c>
      <c r="F164" s="5">
        <v>15.0</v>
      </c>
      <c r="G164" s="5">
        <v>751.8</v>
      </c>
      <c r="H164" s="5">
        <v>11053.05</v>
      </c>
      <c r="I164" s="1" t="s">
        <v>127</v>
      </c>
      <c r="J164" s="1" t="s">
        <v>123</v>
      </c>
      <c r="K164" s="1" t="s">
        <v>13</v>
      </c>
      <c r="L164" s="1" t="s">
        <v>5</v>
      </c>
      <c r="M164" s="1" t="s">
        <v>6</v>
      </c>
      <c r="N164" s="1" t="s">
        <v>7</v>
      </c>
      <c r="O164" s="6" t="s">
        <v>7</v>
      </c>
    </row>
    <row r="165">
      <c r="A165" s="5">
        <v>200194.0</v>
      </c>
      <c r="B165" s="2">
        <v>45777.0</v>
      </c>
      <c r="C165" s="1" t="s">
        <v>122</v>
      </c>
      <c r="D165" s="3" t="s">
        <v>141</v>
      </c>
      <c r="E165" s="4">
        <v>45772.0</v>
      </c>
      <c r="F165" s="5">
        <v>120.0</v>
      </c>
      <c r="G165" s="5">
        <v>27.06</v>
      </c>
      <c r="H165" s="5">
        <v>3183.84</v>
      </c>
      <c r="I165" s="1" t="s">
        <v>127</v>
      </c>
      <c r="J165" s="1" t="s">
        <v>123</v>
      </c>
      <c r="K165" s="1" t="s">
        <v>13</v>
      </c>
      <c r="L165" s="1" t="s">
        <v>5</v>
      </c>
      <c r="M165" s="1" t="s">
        <v>6</v>
      </c>
      <c r="N165" s="1" t="s">
        <v>7</v>
      </c>
      <c r="O165" s="6" t="s">
        <v>7</v>
      </c>
    </row>
    <row r="166">
      <c r="A166" s="5">
        <v>200194.0</v>
      </c>
      <c r="B166" s="2">
        <v>45777.0</v>
      </c>
      <c r="C166" s="1" t="s">
        <v>122</v>
      </c>
      <c r="D166" s="3" t="s">
        <v>142</v>
      </c>
      <c r="E166" s="4">
        <v>45772.0</v>
      </c>
      <c r="F166" s="5">
        <v>300.0</v>
      </c>
      <c r="G166" s="5">
        <v>58.46</v>
      </c>
      <c r="H166" s="5">
        <v>17188.83</v>
      </c>
      <c r="I166" s="1" t="s">
        <v>75</v>
      </c>
      <c r="J166" s="1" t="s">
        <v>123</v>
      </c>
      <c r="K166" s="1" t="s">
        <v>13</v>
      </c>
      <c r="L166" s="1" t="s">
        <v>5</v>
      </c>
      <c r="M166" s="1" t="s">
        <v>6</v>
      </c>
      <c r="N166" s="1" t="s">
        <v>7</v>
      </c>
      <c r="O166" s="6" t="s">
        <v>7</v>
      </c>
    </row>
    <row r="167">
      <c r="A167" s="5">
        <v>200194.0</v>
      </c>
      <c r="B167" s="2">
        <v>45777.0</v>
      </c>
      <c r="C167" s="1" t="s">
        <v>122</v>
      </c>
      <c r="D167" s="3" t="s">
        <v>143</v>
      </c>
      <c r="E167" s="4">
        <v>45772.0</v>
      </c>
      <c r="F167" s="5">
        <v>40.0</v>
      </c>
      <c r="G167" s="5">
        <v>58.24</v>
      </c>
      <c r="H167" s="5">
        <v>2284.59</v>
      </c>
      <c r="I167" s="1" t="s">
        <v>75</v>
      </c>
      <c r="J167" s="1" t="s">
        <v>123</v>
      </c>
      <c r="K167" s="1" t="s">
        <v>13</v>
      </c>
      <c r="L167" s="1" t="s">
        <v>5</v>
      </c>
      <c r="M167" s="1" t="s">
        <v>6</v>
      </c>
      <c r="N167" s="1" t="s">
        <v>7</v>
      </c>
      <c r="O167" s="6" t="s">
        <v>7</v>
      </c>
    </row>
    <row r="168">
      <c r="A168" s="5">
        <v>200194.0</v>
      </c>
      <c r="B168" s="2">
        <v>45777.0</v>
      </c>
      <c r="C168" s="1" t="s">
        <v>122</v>
      </c>
      <c r="D168" s="3" t="s">
        <v>144</v>
      </c>
      <c r="E168" s="4">
        <v>45772.0</v>
      </c>
      <c r="F168" s="5">
        <v>40.0</v>
      </c>
      <c r="G168" s="5">
        <v>484.4</v>
      </c>
      <c r="H168" s="5">
        <v>18990.07</v>
      </c>
      <c r="I168" s="1" t="s">
        <v>125</v>
      </c>
      <c r="J168" s="1" t="s">
        <v>123</v>
      </c>
      <c r="K168" s="1" t="s">
        <v>13</v>
      </c>
      <c r="L168" s="1" t="s">
        <v>5</v>
      </c>
      <c r="M168" s="1" t="s">
        <v>6</v>
      </c>
      <c r="N168" s="1" t="s">
        <v>7</v>
      </c>
      <c r="O168" s="6" t="s">
        <v>7</v>
      </c>
    </row>
    <row r="169">
      <c r="A169" s="5">
        <v>200194.0</v>
      </c>
      <c r="B169" s="2">
        <v>45777.0</v>
      </c>
      <c r="C169" s="1" t="s">
        <v>122</v>
      </c>
      <c r="D169" s="3" t="s">
        <v>145</v>
      </c>
      <c r="E169" s="4">
        <v>45772.0</v>
      </c>
      <c r="F169" s="5">
        <v>72.0</v>
      </c>
      <c r="G169" s="5">
        <v>104.68</v>
      </c>
      <c r="H169" s="5">
        <v>7387.81</v>
      </c>
      <c r="I169" s="1" t="s">
        <v>125</v>
      </c>
      <c r="J169" s="1" t="s">
        <v>123</v>
      </c>
      <c r="K169" s="1" t="s">
        <v>13</v>
      </c>
      <c r="L169" s="1" t="s">
        <v>5</v>
      </c>
      <c r="M169" s="1" t="s">
        <v>6</v>
      </c>
      <c r="N169" s="1" t="s">
        <v>7</v>
      </c>
      <c r="O169" s="6" t="s">
        <v>7</v>
      </c>
    </row>
    <row r="170">
      <c r="A170" s="5">
        <v>200194.0</v>
      </c>
      <c r="B170" s="2">
        <v>45777.0</v>
      </c>
      <c r="C170" s="1" t="s">
        <v>122</v>
      </c>
      <c r="D170" s="3" t="s">
        <v>146</v>
      </c>
      <c r="E170" s="4">
        <v>45772.0</v>
      </c>
      <c r="F170" s="5">
        <v>100.0</v>
      </c>
      <c r="G170" s="5">
        <v>52.86</v>
      </c>
      <c r="H170" s="5">
        <v>5181.87</v>
      </c>
      <c r="I170" s="1" t="s">
        <v>127</v>
      </c>
      <c r="J170" s="1" t="s">
        <v>123</v>
      </c>
      <c r="K170" s="1" t="s">
        <v>13</v>
      </c>
      <c r="L170" s="1" t="s">
        <v>5</v>
      </c>
      <c r="M170" s="1" t="s">
        <v>6</v>
      </c>
      <c r="N170" s="1" t="s">
        <v>7</v>
      </c>
      <c r="O170" s="6" t="s">
        <v>7</v>
      </c>
    </row>
    <row r="171">
      <c r="A171" s="5">
        <v>200194.0</v>
      </c>
      <c r="B171" s="2">
        <v>45777.0</v>
      </c>
      <c r="C171" s="1" t="s">
        <v>122</v>
      </c>
      <c r="D171" s="3" t="s">
        <v>147</v>
      </c>
      <c r="E171" s="4">
        <v>45772.0</v>
      </c>
      <c r="F171" s="5">
        <v>6.0</v>
      </c>
      <c r="G171" s="5">
        <v>251.42</v>
      </c>
      <c r="H171" s="5">
        <v>1479.94</v>
      </c>
      <c r="I171" s="1" t="s">
        <v>127</v>
      </c>
      <c r="J171" s="1" t="s">
        <v>123</v>
      </c>
      <c r="K171" s="1" t="s">
        <v>13</v>
      </c>
      <c r="L171" s="1" t="s">
        <v>5</v>
      </c>
      <c r="M171" s="1" t="s">
        <v>6</v>
      </c>
      <c r="N171" s="1" t="s">
        <v>7</v>
      </c>
      <c r="O171" s="6" t="s">
        <v>7</v>
      </c>
    </row>
    <row r="172">
      <c r="A172" s="5">
        <v>200194.0</v>
      </c>
      <c r="B172" s="2">
        <v>45777.0</v>
      </c>
      <c r="C172" s="1" t="s">
        <v>122</v>
      </c>
      <c r="D172" s="3" t="s">
        <v>148</v>
      </c>
      <c r="E172" s="4">
        <v>45772.0</v>
      </c>
      <c r="F172" s="5">
        <v>29.0</v>
      </c>
      <c r="G172" s="5">
        <v>3670.8</v>
      </c>
      <c r="H172" s="5">
        <v>104325.72</v>
      </c>
      <c r="I172" s="1" t="s">
        <v>127</v>
      </c>
      <c r="J172" s="1" t="s">
        <v>123</v>
      </c>
      <c r="K172" s="1" t="s">
        <v>13</v>
      </c>
      <c r="L172" s="1" t="s">
        <v>5</v>
      </c>
      <c r="M172" s="1" t="s">
        <v>6</v>
      </c>
      <c r="N172" s="1" t="s">
        <v>7</v>
      </c>
      <c r="O172" s="6" t="s">
        <v>7</v>
      </c>
    </row>
    <row r="173">
      <c r="A173" s="5">
        <v>100576.0</v>
      </c>
      <c r="B173" s="2">
        <v>45777.0</v>
      </c>
      <c r="C173" s="1" t="s">
        <v>149</v>
      </c>
      <c r="D173" s="7">
        <v>324.0</v>
      </c>
      <c r="E173" s="4">
        <v>45772.0</v>
      </c>
      <c r="F173" s="5">
        <v>300.0</v>
      </c>
      <c r="G173" s="5">
        <v>51.84</v>
      </c>
      <c r="H173" s="5">
        <v>15554.34</v>
      </c>
      <c r="I173" s="1" t="s">
        <v>33</v>
      </c>
      <c r="J173" s="1" t="s">
        <v>150</v>
      </c>
      <c r="K173" s="1" t="s">
        <v>13</v>
      </c>
      <c r="L173" s="1" t="s">
        <v>5</v>
      </c>
      <c r="M173" s="1" t="s">
        <v>23</v>
      </c>
      <c r="N173" s="1" t="s">
        <v>7</v>
      </c>
      <c r="O173" s="6" t="s">
        <v>7</v>
      </c>
    </row>
    <row r="174">
      <c r="A174" s="5">
        <v>100576.0</v>
      </c>
      <c r="B174" s="2">
        <v>45777.0</v>
      </c>
      <c r="C174" s="1" t="s">
        <v>149</v>
      </c>
      <c r="D174" s="3" t="s">
        <v>151</v>
      </c>
      <c r="E174" s="4">
        <v>45772.0</v>
      </c>
      <c r="F174" s="5">
        <v>450.0</v>
      </c>
      <c r="G174" s="5">
        <v>52.0</v>
      </c>
      <c r="H174" s="5">
        <v>23402.34</v>
      </c>
      <c r="I174" s="1" t="s">
        <v>21</v>
      </c>
      <c r="J174" s="1" t="s">
        <v>150</v>
      </c>
      <c r="K174" s="1" t="s">
        <v>13</v>
      </c>
      <c r="L174" s="1" t="s">
        <v>5</v>
      </c>
      <c r="M174" s="1" t="s">
        <v>23</v>
      </c>
      <c r="N174" s="1" t="s">
        <v>7</v>
      </c>
      <c r="O174" s="6" t="s">
        <v>7</v>
      </c>
    </row>
    <row r="175">
      <c r="A175" s="5">
        <v>100593.0</v>
      </c>
      <c r="B175" s="2">
        <v>45777.0</v>
      </c>
      <c r="C175" s="1" t="s">
        <v>117</v>
      </c>
      <c r="D175" s="3" t="s">
        <v>152</v>
      </c>
      <c r="E175" s="4">
        <v>45772.0</v>
      </c>
      <c r="F175" s="5">
        <v>4.0</v>
      </c>
      <c r="G175" s="5">
        <v>6749.2</v>
      </c>
      <c r="H175" s="5">
        <v>26465.27</v>
      </c>
      <c r="I175" s="1" t="s">
        <v>58</v>
      </c>
      <c r="J175" s="1" t="s">
        <v>118</v>
      </c>
      <c r="K175" s="1" t="s">
        <v>4</v>
      </c>
      <c r="L175" s="1" t="s">
        <v>5</v>
      </c>
      <c r="M175" s="1" t="s">
        <v>59</v>
      </c>
      <c r="N175" s="1" t="s">
        <v>7</v>
      </c>
      <c r="O175" s="6" t="s">
        <v>7</v>
      </c>
    </row>
    <row r="176">
      <c r="A176" s="5">
        <v>100593.0</v>
      </c>
      <c r="B176" s="2">
        <v>45777.0</v>
      </c>
      <c r="C176" s="1" t="s">
        <v>117</v>
      </c>
      <c r="D176" s="3" t="s">
        <v>60</v>
      </c>
      <c r="E176" s="4">
        <v>45772.0</v>
      </c>
      <c r="F176" s="5">
        <v>36.0</v>
      </c>
      <c r="G176" s="5">
        <v>3144.3</v>
      </c>
      <c r="H176" s="5">
        <v>110939.31</v>
      </c>
      <c r="I176" s="1" t="s">
        <v>58</v>
      </c>
      <c r="J176" s="1" t="s">
        <v>118</v>
      </c>
      <c r="K176" s="1" t="s">
        <v>4</v>
      </c>
      <c r="L176" s="1" t="s">
        <v>5</v>
      </c>
      <c r="M176" s="1" t="s">
        <v>59</v>
      </c>
      <c r="N176" s="1" t="s">
        <v>7</v>
      </c>
      <c r="O176" s="6" t="s">
        <v>7</v>
      </c>
    </row>
    <row r="177">
      <c r="A177" s="5">
        <v>200204.0</v>
      </c>
      <c r="B177" s="2">
        <v>45777.0</v>
      </c>
      <c r="C177" s="1" t="s">
        <v>122</v>
      </c>
      <c r="D177" s="3" t="s">
        <v>153</v>
      </c>
      <c r="E177" s="4">
        <v>45772.0</v>
      </c>
      <c r="F177" s="5">
        <v>180.0</v>
      </c>
      <c r="G177" s="5">
        <v>463.32</v>
      </c>
      <c r="H177" s="5">
        <v>81731.05</v>
      </c>
      <c r="I177" s="1" t="s">
        <v>75</v>
      </c>
      <c r="J177" s="1" t="s">
        <v>123</v>
      </c>
      <c r="K177" s="1" t="s">
        <v>13</v>
      </c>
      <c r="L177" s="1" t="s">
        <v>5</v>
      </c>
      <c r="M177" s="1" t="s">
        <v>6</v>
      </c>
      <c r="N177" s="1" t="s">
        <v>7</v>
      </c>
      <c r="O177" s="6" t="s">
        <v>7</v>
      </c>
    </row>
    <row r="178">
      <c r="A178" s="5">
        <v>200204.0</v>
      </c>
      <c r="B178" s="2">
        <v>45777.0</v>
      </c>
      <c r="C178" s="1" t="s">
        <v>122</v>
      </c>
      <c r="D178" s="3" t="s">
        <v>154</v>
      </c>
      <c r="E178" s="4">
        <v>45772.0</v>
      </c>
      <c r="F178" s="5">
        <v>300.0</v>
      </c>
      <c r="G178" s="5">
        <v>19.13</v>
      </c>
      <c r="H178" s="5">
        <v>5625.62</v>
      </c>
      <c r="I178" s="1" t="s">
        <v>75</v>
      </c>
      <c r="J178" s="1" t="s">
        <v>123</v>
      </c>
      <c r="K178" s="1" t="s">
        <v>13</v>
      </c>
      <c r="L178" s="1" t="s">
        <v>5</v>
      </c>
      <c r="M178" s="1" t="s">
        <v>6</v>
      </c>
      <c r="N178" s="1" t="s">
        <v>7</v>
      </c>
      <c r="O178" s="6" t="s">
        <v>7</v>
      </c>
    </row>
    <row r="179">
      <c r="A179" s="5">
        <v>200204.0</v>
      </c>
      <c r="B179" s="2">
        <v>45777.0</v>
      </c>
      <c r="C179" s="1" t="s">
        <v>122</v>
      </c>
      <c r="D179" s="3" t="s">
        <v>155</v>
      </c>
      <c r="E179" s="4">
        <v>45772.0</v>
      </c>
      <c r="F179" s="5">
        <v>100.0</v>
      </c>
      <c r="G179" s="5">
        <v>17.84</v>
      </c>
      <c r="H179" s="5">
        <v>1749.72</v>
      </c>
      <c r="I179" s="1" t="s">
        <v>75</v>
      </c>
      <c r="J179" s="1" t="s">
        <v>123</v>
      </c>
      <c r="K179" s="1" t="s">
        <v>13</v>
      </c>
      <c r="L179" s="1" t="s">
        <v>5</v>
      </c>
      <c r="M179" s="1" t="s">
        <v>6</v>
      </c>
      <c r="N179" s="1" t="s">
        <v>7</v>
      </c>
      <c r="O179" s="6" t="s">
        <v>7</v>
      </c>
    </row>
    <row r="180">
      <c r="A180" s="5">
        <v>200204.0</v>
      </c>
      <c r="B180" s="2">
        <v>45777.0</v>
      </c>
      <c r="C180" s="1" t="s">
        <v>122</v>
      </c>
      <c r="D180" s="3" t="s">
        <v>156</v>
      </c>
      <c r="E180" s="4">
        <v>45772.0</v>
      </c>
      <c r="F180" s="5">
        <v>50.0</v>
      </c>
      <c r="G180" s="5">
        <v>135.64</v>
      </c>
      <c r="H180" s="5">
        <v>6647.76</v>
      </c>
      <c r="I180" s="1" t="s">
        <v>75</v>
      </c>
      <c r="J180" s="1" t="s">
        <v>123</v>
      </c>
      <c r="K180" s="1" t="s">
        <v>13</v>
      </c>
      <c r="L180" s="1" t="s">
        <v>5</v>
      </c>
      <c r="M180" s="1" t="s">
        <v>6</v>
      </c>
      <c r="N180" s="1" t="s">
        <v>7</v>
      </c>
      <c r="O180" s="6" t="s">
        <v>7</v>
      </c>
    </row>
    <row r="181">
      <c r="A181" s="5">
        <v>200204.0</v>
      </c>
      <c r="B181" s="2">
        <v>45777.0</v>
      </c>
      <c r="C181" s="1" t="s">
        <v>122</v>
      </c>
      <c r="D181" s="3" t="s">
        <v>79</v>
      </c>
      <c r="E181" s="4">
        <v>45772.0</v>
      </c>
      <c r="F181" s="5">
        <v>150.0</v>
      </c>
      <c r="G181" s="5">
        <v>31.77</v>
      </c>
      <c r="H181" s="5">
        <v>4671.59</v>
      </c>
      <c r="I181" s="1" t="s">
        <v>75</v>
      </c>
      <c r="J181" s="1" t="s">
        <v>123</v>
      </c>
      <c r="K181" s="1" t="s">
        <v>13</v>
      </c>
      <c r="L181" s="1" t="s">
        <v>5</v>
      </c>
      <c r="M181" s="1" t="s">
        <v>6</v>
      </c>
      <c r="N181" s="1" t="s">
        <v>7</v>
      </c>
      <c r="O181" s="6" t="s">
        <v>7</v>
      </c>
    </row>
    <row r="182">
      <c r="A182" s="5">
        <v>200204.0</v>
      </c>
      <c r="B182" s="2">
        <v>45777.0</v>
      </c>
      <c r="C182" s="1" t="s">
        <v>122</v>
      </c>
      <c r="D182" s="3" t="s">
        <v>157</v>
      </c>
      <c r="E182" s="4">
        <v>45772.0</v>
      </c>
      <c r="F182" s="5">
        <v>80.0</v>
      </c>
      <c r="G182" s="5">
        <v>146.33</v>
      </c>
      <c r="H182" s="5">
        <v>11473.68</v>
      </c>
      <c r="I182" s="1" t="s">
        <v>71</v>
      </c>
      <c r="J182" s="1" t="s">
        <v>123</v>
      </c>
      <c r="K182" s="1" t="s">
        <v>13</v>
      </c>
      <c r="L182" s="1" t="s">
        <v>5</v>
      </c>
      <c r="M182" s="1" t="s">
        <v>6</v>
      </c>
      <c r="N182" s="1" t="s">
        <v>7</v>
      </c>
      <c r="O182" s="6" t="s">
        <v>7</v>
      </c>
    </row>
    <row r="183">
      <c r="A183" s="5">
        <v>200204.0</v>
      </c>
      <c r="B183" s="2">
        <v>45777.0</v>
      </c>
      <c r="C183" s="1" t="s">
        <v>122</v>
      </c>
      <c r="D183" s="3" t="s">
        <v>158</v>
      </c>
      <c r="E183" s="4">
        <v>45772.0</v>
      </c>
      <c r="F183" s="5">
        <v>240.0</v>
      </c>
      <c r="G183" s="5">
        <v>214.92</v>
      </c>
      <c r="H183" s="5">
        <v>50550.59</v>
      </c>
      <c r="I183" s="1" t="s">
        <v>75</v>
      </c>
      <c r="J183" s="1" t="s">
        <v>123</v>
      </c>
      <c r="K183" s="1" t="s">
        <v>13</v>
      </c>
      <c r="L183" s="1" t="s">
        <v>5</v>
      </c>
      <c r="M183" s="1" t="s">
        <v>6</v>
      </c>
      <c r="N183" s="1" t="s">
        <v>7</v>
      </c>
      <c r="O183" s="6" t="s">
        <v>7</v>
      </c>
    </row>
    <row r="184">
      <c r="A184" s="5">
        <v>200204.0</v>
      </c>
      <c r="B184" s="2">
        <v>45777.0</v>
      </c>
      <c r="C184" s="1" t="s">
        <v>122</v>
      </c>
      <c r="D184" s="3" t="s">
        <v>159</v>
      </c>
      <c r="E184" s="4">
        <v>45772.0</v>
      </c>
      <c r="F184" s="5">
        <v>240.0</v>
      </c>
      <c r="G184" s="5">
        <v>60.6</v>
      </c>
      <c r="H184" s="5">
        <v>14254.52</v>
      </c>
      <c r="I184" s="1" t="s">
        <v>75</v>
      </c>
      <c r="J184" s="1" t="s">
        <v>123</v>
      </c>
      <c r="K184" s="1" t="s">
        <v>13</v>
      </c>
      <c r="L184" s="1" t="s">
        <v>5</v>
      </c>
      <c r="M184" s="1" t="s">
        <v>6</v>
      </c>
      <c r="N184" s="1" t="s">
        <v>7</v>
      </c>
      <c r="O184" s="6" t="s">
        <v>7</v>
      </c>
    </row>
    <row r="185">
      <c r="A185" s="5">
        <v>200204.0</v>
      </c>
      <c r="B185" s="2">
        <v>45777.0</v>
      </c>
      <c r="C185" s="1" t="s">
        <v>122</v>
      </c>
      <c r="D185" s="3" t="s">
        <v>131</v>
      </c>
      <c r="E185" s="4">
        <v>45772.0</v>
      </c>
      <c r="F185" s="5">
        <v>200.0</v>
      </c>
      <c r="G185" s="5">
        <v>9.07</v>
      </c>
      <c r="H185" s="5">
        <v>1778.73</v>
      </c>
      <c r="I185" s="1" t="s">
        <v>75</v>
      </c>
      <c r="J185" s="1" t="s">
        <v>123</v>
      </c>
      <c r="K185" s="1" t="s">
        <v>13</v>
      </c>
      <c r="L185" s="1" t="s">
        <v>5</v>
      </c>
      <c r="M185" s="1" t="s">
        <v>6</v>
      </c>
      <c r="N185" s="1" t="s">
        <v>7</v>
      </c>
      <c r="O185" s="6" t="s">
        <v>7</v>
      </c>
    </row>
    <row r="186">
      <c r="A186" s="5">
        <v>200204.0</v>
      </c>
      <c r="B186" s="2">
        <v>45777.0</v>
      </c>
      <c r="C186" s="1" t="s">
        <v>122</v>
      </c>
      <c r="D186" s="3" t="s">
        <v>160</v>
      </c>
      <c r="E186" s="4">
        <v>45772.0</v>
      </c>
      <c r="F186" s="5">
        <v>150.0</v>
      </c>
      <c r="G186" s="5">
        <v>62.22</v>
      </c>
      <c r="H186" s="5">
        <v>9147.74</v>
      </c>
      <c r="I186" s="1" t="s">
        <v>75</v>
      </c>
      <c r="J186" s="1" t="s">
        <v>123</v>
      </c>
      <c r="K186" s="1" t="s">
        <v>13</v>
      </c>
      <c r="L186" s="1" t="s">
        <v>5</v>
      </c>
      <c r="M186" s="1" t="s">
        <v>6</v>
      </c>
      <c r="N186" s="1" t="s">
        <v>7</v>
      </c>
      <c r="O186" s="6" t="s">
        <v>7</v>
      </c>
    </row>
    <row r="187">
      <c r="A187" s="5">
        <v>200204.0</v>
      </c>
      <c r="B187" s="2">
        <v>45777.0</v>
      </c>
      <c r="C187" s="1" t="s">
        <v>122</v>
      </c>
      <c r="D187" s="3" t="s">
        <v>161</v>
      </c>
      <c r="E187" s="4">
        <v>45772.0</v>
      </c>
      <c r="F187" s="5">
        <v>25.0</v>
      </c>
      <c r="G187" s="5">
        <v>353.26</v>
      </c>
      <c r="H187" s="5">
        <v>8656.27</v>
      </c>
      <c r="I187" s="1" t="s">
        <v>75</v>
      </c>
      <c r="J187" s="1" t="s">
        <v>123</v>
      </c>
      <c r="K187" s="1" t="s">
        <v>13</v>
      </c>
      <c r="L187" s="1" t="s">
        <v>5</v>
      </c>
      <c r="M187" s="1" t="s">
        <v>6</v>
      </c>
      <c r="N187" s="1" t="s">
        <v>7</v>
      </c>
      <c r="O187" s="6" t="s">
        <v>7</v>
      </c>
    </row>
    <row r="188">
      <c r="A188" s="5">
        <v>200204.0</v>
      </c>
      <c r="B188" s="2">
        <v>45777.0</v>
      </c>
      <c r="C188" s="1" t="s">
        <v>122</v>
      </c>
      <c r="D188" s="3" t="s">
        <v>162</v>
      </c>
      <c r="E188" s="4">
        <v>45772.0</v>
      </c>
      <c r="F188" s="5">
        <v>100.0</v>
      </c>
      <c r="G188" s="5">
        <v>102.84</v>
      </c>
      <c r="H188" s="5">
        <v>10079.72</v>
      </c>
      <c r="I188" s="1" t="s">
        <v>71</v>
      </c>
      <c r="J188" s="1" t="s">
        <v>123</v>
      </c>
      <c r="K188" s="1" t="s">
        <v>13</v>
      </c>
      <c r="L188" s="1" t="s">
        <v>5</v>
      </c>
      <c r="M188" s="1" t="s">
        <v>6</v>
      </c>
      <c r="N188" s="1" t="s">
        <v>7</v>
      </c>
      <c r="O188" s="6" t="s">
        <v>7</v>
      </c>
    </row>
    <row r="189">
      <c r="A189" s="5">
        <v>200204.0</v>
      </c>
      <c r="B189" s="2">
        <v>45777.0</v>
      </c>
      <c r="C189" s="1" t="s">
        <v>122</v>
      </c>
      <c r="D189" s="3" t="s">
        <v>163</v>
      </c>
      <c r="E189" s="4">
        <v>45772.0</v>
      </c>
      <c r="F189" s="5">
        <v>300.0</v>
      </c>
      <c r="G189" s="5">
        <v>10.84</v>
      </c>
      <c r="H189" s="5">
        <v>3187.48</v>
      </c>
      <c r="I189" s="1" t="s">
        <v>71</v>
      </c>
      <c r="J189" s="1" t="s">
        <v>123</v>
      </c>
      <c r="K189" s="1" t="s">
        <v>13</v>
      </c>
      <c r="L189" s="1" t="s">
        <v>5</v>
      </c>
      <c r="M189" s="1" t="s">
        <v>6</v>
      </c>
      <c r="N189" s="1" t="s">
        <v>7</v>
      </c>
      <c r="O189" s="6" t="s">
        <v>7</v>
      </c>
    </row>
    <row r="190">
      <c r="A190" s="5">
        <v>200204.0</v>
      </c>
      <c r="B190" s="2">
        <v>45777.0</v>
      </c>
      <c r="C190" s="1" t="s">
        <v>122</v>
      </c>
      <c r="D190" s="3" t="s">
        <v>85</v>
      </c>
      <c r="E190" s="4">
        <v>45772.0</v>
      </c>
      <c r="F190" s="5">
        <v>400.0</v>
      </c>
      <c r="G190" s="5">
        <v>14.67</v>
      </c>
      <c r="H190" s="5">
        <v>5752.04</v>
      </c>
      <c r="I190" s="1" t="s">
        <v>75</v>
      </c>
      <c r="J190" s="1" t="s">
        <v>123</v>
      </c>
      <c r="K190" s="1" t="s">
        <v>13</v>
      </c>
      <c r="L190" s="1" t="s">
        <v>5</v>
      </c>
      <c r="M190" s="1" t="s">
        <v>6</v>
      </c>
      <c r="N190" s="1" t="s">
        <v>7</v>
      </c>
      <c r="O190" s="6" t="s">
        <v>7</v>
      </c>
    </row>
    <row r="191">
      <c r="A191" s="5">
        <v>200204.0</v>
      </c>
      <c r="B191" s="2">
        <v>45777.0</v>
      </c>
      <c r="C191" s="1" t="s">
        <v>122</v>
      </c>
      <c r="D191" s="3" t="s">
        <v>164</v>
      </c>
      <c r="E191" s="4">
        <v>45772.0</v>
      </c>
      <c r="F191" s="5">
        <v>80.0</v>
      </c>
      <c r="G191" s="5">
        <v>75.19</v>
      </c>
      <c r="H191" s="5">
        <v>5896.3</v>
      </c>
      <c r="I191" s="1" t="s">
        <v>75</v>
      </c>
      <c r="J191" s="1" t="s">
        <v>123</v>
      </c>
      <c r="K191" s="1" t="s">
        <v>13</v>
      </c>
      <c r="L191" s="1" t="s">
        <v>5</v>
      </c>
      <c r="M191" s="1" t="s">
        <v>6</v>
      </c>
      <c r="N191" s="1" t="s">
        <v>7</v>
      </c>
      <c r="O191" s="6" t="s">
        <v>7</v>
      </c>
    </row>
    <row r="192">
      <c r="A192" s="5">
        <v>200204.0</v>
      </c>
      <c r="B192" s="2">
        <v>45777.0</v>
      </c>
      <c r="C192" s="1" t="s">
        <v>122</v>
      </c>
      <c r="D192" s="3" t="s">
        <v>165</v>
      </c>
      <c r="E192" s="4">
        <v>45772.0</v>
      </c>
      <c r="F192" s="5">
        <v>80.0</v>
      </c>
      <c r="G192" s="5">
        <v>25.77</v>
      </c>
      <c r="H192" s="5">
        <v>2021.38</v>
      </c>
      <c r="I192" s="1" t="s">
        <v>75</v>
      </c>
      <c r="J192" s="1" t="s">
        <v>123</v>
      </c>
      <c r="K192" s="1" t="s">
        <v>13</v>
      </c>
      <c r="L192" s="1" t="s">
        <v>5</v>
      </c>
      <c r="M192" s="1" t="s">
        <v>6</v>
      </c>
      <c r="N192" s="1" t="s">
        <v>7</v>
      </c>
      <c r="O192" s="6" t="s">
        <v>7</v>
      </c>
    </row>
    <row r="193">
      <c r="A193" s="5">
        <v>200204.0</v>
      </c>
      <c r="B193" s="2">
        <v>45777.0</v>
      </c>
      <c r="C193" s="1" t="s">
        <v>122</v>
      </c>
      <c r="D193" s="3" t="s">
        <v>166</v>
      </c>
      <c r="E193" s="4">
        <v>45772.0</v>
      </c>
      <c r="F193" s="5">
        <v>25.0</v>
      </c>
      <c r="G193" s="5">
        <v>390.19</v>
      </c>
      <c r="H193" s="5">
        <v>9561.06</v>
      </c>
      <c r="I193" s="1" t="s">
        <v>75</v>
      </c>
      <c r="J193" s="1" t="s">
        <v>123</v>
      </c>
      <c r="K193" s="1" t="s">
        <v>13</v>
      </c>
      <c r="L193" s="1" t="s">
        <v>5</v>
      </c>
      <c r="M193" s="1" t="s">
        <v>6</v>
      </c>
      <c r="N193" s="1" t="s">
        <v>7</v>
      </c>
      <c r="O193" s="6" t="s">
        <v>7</v>
      </c>
    </row>
    <row r="194">
      <c r="A194" s="5">
        <v>200204.0</v>
      </c>
      <c r="B194" s="2">
        <v>45777.0</v>
      </c>
      <c r="C194" s="1" t="s">
        <v>122</v>
      </c>
      <c r="D194" s="3" t="s">
        <v>167</v>
      </c>
      <c r="E194" s="4">
        <v>45772.0</v>
      </c>
      <c r="F194" s="5">
        <v>75.0</v>
      </c>
      <c r="G194" s="5">
        <v>62.22</v>
      </c>
      <c r="H194" s="5">
        <v>4574.57</v>
      </c>
      <c r="I194" s="1" t="s">
        <v>75</v>
      </c>
      <c r="J194" s="1" t="s">
        <v>123</v>
      </c>
      <c r="K194" s="1" t="s">
        <v>13</v>
      </c>
      <c r="L194" s="1" t="s">
        <v>5</v>
      </c>
      <c r="M194" s="1" t="s">
        <v>6</v>
      </c>
      <c r="N194" s="1" t="s">
        <v>7</v>
      </c>
      <c r="O194" s="6" t="s">
        <v>7</v>
      </c>
    </row>
    <row r="195">
      <c r="A195" s="5">
        <v>200204.0</v>
      </c>
      <c r="B195" s="2">
        <v>45777.0</v>
      </c>
      <c r="C195" s="1" t="s">
        <v>122</v>
      </c>
      <c r="D195" s="3" t="s">
        <v>168</v>
      </c>
      <c r="E195" s="4">
        <v>45772.0</v>
      </c>
      <c r="F195" s="5">
        <v>500.0</v>
      </c>
      <c r="G195" s="5">
        <v>12.68</v>
      </c>
      <c r="H195" s="5">
        <v>6214.6</v>
      </c>
      <c r="I195" s="1" t="s">
        <v>71</v>
      </c>
      <c r="J195" s="1" t="s">
        <v>123</v>
      </c>
      <c r="K195" s="1" t="s">
        <v>13</v>
      </c>
      <c r="L195" s="1" t="s">
        <v>5</v>
      </c>
      <c r="M195" s="1" t="s">
        <v>6</v>
      </c>
      <c r="N195" s="1" t="s">
        <v>7</v>
      </c>
      <c r="O195" s="6" t="s">
        <v>7</v>
      </c>
    </row>
    <row r="196">
      <c r="A196" s="5">
        <v>200204.0</v>
      </c>
      <c r="B196" s="2">
        <v>45777.0</v>
      </c>
      <c r="C196" s="1" t="s">
        <v>122</v>
      </c>
      <c r="D196" s="3" t="s">
        <v>137</v>
      </c>
      <c r="E196" s="4">
        <v>45772.0</v>
      </c>
      <c r="F196" s="5">
        <v>200.0</v>
      </c>
      <c r="G196" s="5">
        <v>33.14</v>
      </c>
      <c r="H196" s="5">
        <v>6496.84</v>
      </c>
      <c r="I196" s="1" t="s">
        <v>75</v>
      </c>
      <c r="J196" s="1" t="s">
        <v>123</v>
      </c>
      <c r="K196" s="1" t="s">
        <v>13</v>
      </c>
      <c r="L196" s="1" t="s">
        <v>5</v>
      </c>
      <c r="M196" s="1" t="s">
        <v>6</v>
      </c>
      <c r="N196" s="1" t="s">
        <v>7</v>
      </c>
      <c r="O196" s="6" t="s">
        <v>7</v>
      </c>
    </row>
    <row r="197">
      <c r="A197" s="5">
        <v>200204.0</v>
      </c>
      <c r="B197" s="2">
        <v>45777.0</v>
      </c>
      <c r="C197" s="1" t="s">
        <v>122</v>
      </c>
      <c r="D197" s="3" t="s">
        <v>169</v>
      </c>
      <c r="E197" s="4">
        <v>45772.0</v>
      </c>
      <c r="F197" s="5">
        <v>200.0</v>
      </c>
      <c r="G197" s="5">
        <v>36.79</v>
      </c>
      <c r="H197" s="5">
        <v>7211.46</v>
      </c>
      <c r="I197" s="1" t="s">
        <v>75</v>
      </c>
      <c r="J197" s="1" t="s">
        <v>123</v>
      </c>
      <c r="K197" s="1" t="s">
        <v>13</v>
      </c>
      <c r="L197" s="1" t="s">
        <v>5</v>
      </c>
      <c r="M197" s="1" t="s">
        <v>6</v>
      </c>
      <c r="N197" s="1" t="s">
        <v>7</v>
      </c>
      <c r="O197" s="6" t="s">
        <v>7</v>
      </c>
    </row>
    <row r="198">
      <c r="A198" s="5">
        <v>200204.0</v>
      </c>
      <c r="B198" s="2">
        <v>45777.0</v>
      </c>
      <c r="C198" s="1" t="s">
        <v>122</v>
      </c>
      <c r="D198" s="3" t="s">
        <v>170</v>
      </c>
      <c r="E198" s="4">
        <v>45772.0</v>
      </c>
      <c r="F198" s="5">
        <v>40.0</v>
      </c>
      <c r="G198" s="5">
        <v>54.55</v>
      </c>
      <c r="H198" s="5">
        <v>2139.76</v>
      </c>
      <c r="I198" s="1" t="s">
        <v>75</v>
      </c>
      <c r="J198" s="1" t="s">
        <v>123</v>
      </c>
      <c r="K198" s="1" t="s">
        <v>13</v>
      </c>
      <c r="L198" s="1" t="s">
        <v>5</v>
      </c>
      <c r="M198" s="1" t="s">
        <v>6</v>
      </c>
      <c r="N198" s="1" t="s">
        <v>7</v>
      </c>
      <c r="O198" s="6" t="s">
        <v>7</v>
      </c>
    </row>
    <row r="199">
      <c r="A199" s="5">
        <v>200204.0</v>
      </c>
      <c r="B199" s="2">
        <v>45777.0</v>
      </c>
      <c r="C199" s="1" t="s">
        <v>122</v>
      </c>
      <c r="D199" s="3" t="s">
        <v>171</v>
      </c>
      <c r="E199" s="4">
        <v>45772.0</v>
      </c>
      <c r="F199" s="5">
        <v>50.0</v>
      </c>
      <c r="G199" s="5">
        <v>172.8</v>
      </c>
      <c r="H199" s="5">
        <v>8468.6</v>
      </c>
      <c r="I199" s="1" t="s">
        <v>75</v>
      </c>
      <c r="J199" s="1" t="s">
        <v>123</v>
      </c>
      <c r="K199" s="1" t="s">
        <v>13</v>
      </c>
      <c r="L199" s="1" t="s">
        <v>5</v>
      </c>
      <c r="M199" s="1" t="s">
        <v>6</v>
      </c>
      <c r="N199" s="1" t="s">
        <v>7</v>
      </c>
      <c r="O199" s="6" t="s">
        <v>7</v>
      </c>
    </row>
    <row r="200">
      <c r="A200" s="5">
        <v>200204.0</v>
      </c>
      <c r="B200" s="2">
        <v>45777.0</v>
      </c>
      <c r="C200" s="1" t="s">
        <v>122</v>
      </c>
      <c r="D200" s="3" t="s">
        <v>172</v>
      </c>
      <c r="E200" s="4">
        <v>45772.0</v>
      </c>
      <c r="F200" s="5">
        <v>192.0</v>
      </c>
      <c r="G200" s="5">
        <v>121.36</v>
      </c>
      <c r="H200" s="5">
        <v>22836.5</v>
      </c>
      <c r="I200" s="1" t="s">
        <v>75</v>
      </c>
      <c r="J200" s="1" t="s">
        <v>123</v>
      </c>
      <c r="K200" s="1" t="s">
        <v>13</v>
      </c>
      <c r="L200" s="1" t="s">
        <v>5</v>
      </c>
      <c r="M200" s="1" t="s">
        <v>6</v>
      </c>
      <c r="N200" s="1" t="s">
        <v>7</v>
      </c>
      <c r="O200" s="6" t="s">
        <v>7</v>
      </c>
    </row>
    <row r="201">
      <c r="A201" s="5">
        <v>200204.0</v>
      </c>
      <c r="B201" s="2">
        <v>45777.0</v>
      </c>
      <c r="C201" s="1" t="s">
        <v>122</v>
      </c>
      <c r="D201" s="3" t="s">
        <v>173</v>
      </c>
      <c r="E201" s="4">
        <v>45772.0</v>
      </c>
      <c r="F201" s="5">
        <v>50.0</v>
      </c>
      <c r="G201" s="5">
        <v>38.11</v>
      </c>
      <c r="H201" s="5">
        <v>1868.79</v>
      </c>
      <c r="I201" s="1" t="s">
        <v>71</v>
      </c>
      <c r="J201" s="1" t="s">
        <v>123</v>
      </c>
      <c r="K201" s="1" t="s">
        <v>13</v>
      </c>
      <c r="L201" s="1" t="s">
        <v>5</v>
      </c>
      <c r="M201" s="1" t="s">
        <v>6</v>
      </c>
      <c r="N201" s="1" t="s">
        <v>7</v>
      </c>
      <c r="O201" s="6" t="s">
        <v>7</v>
      </c>
    </row>
    <row r="202">
      <c r="A202" s="5">
        <v>200207.0</v>
      </c>
      <c r="B202" s="2">
        <v>45777.0</v>
      </c>
      <c r="C202" s="1" t="s">
        <v>174</v>
      </c>
      <c r="D202" s="3" t="s">
        <v>175</v>
      </c>
      <c r="E202" s="4">
        <v>45772.0</v>
      </c>
      <c r="F202" s="5">
        <v>25000.0</v>
      </c>
      <c r="G202" s="5">
        <v>20553.75</v>
      </c>
      <c r="H202" s="5">
        <v>100725.46</v>
      </c>
      <c r="I202" s="1" t="s">
        <v>43</v>
      </c>
      <c r="J202" s="1" t="s">
        <v>176</v>
      </c>
      <c r="K202" s="1" t="s">
        <v>111</v>
      </c>
      <c r="L202" s="1" t="s">
        <v>5</v>
      </c>
      <c r="M202" s="1" t="s">
        <v>44</v>
      </c>
      <c r="N202" s="1" t="s">
        <v>7</v>
      </c>
      <c r="O202" s="6" t="s">
        <v>7</v>
      </c>
    </row>
    <row r="203">
      <c r="A203" s="5">
        <v>200210.0</v>
      </c>
      <c r="B203" s="2">
        <v>45777.0</v>
      </c>
      <c r="C203" s="1" t="s">
        <v>149</v>
      </c>
      <c r="D203" s="3" t="s">
        <v>45</v>
      </c>
      <c r="E203" s="4">
        <v>45772.0</v>
      </c>
      <c r="F203" s="5">
        <v>2000.0</v>
      </c>
      <c r="G203" s="5">
        <v>2150.35</v>
      </c>
      <c r="H203" s="5">
        <v>8603.25</v>
      </c>
      <c r="I203" s="1" t="s">
        <v>43</v>
      </c>
      <c r="J203" s="1" t="s">
        <v>150</v>
      </c>
      <c r="K203" s="1" t="s">
        <v>13</v>
      </c>
      <c r="L203" s="1" t="s">
        <v>5</v>
      </c>
      <c r="M203" s="1" t="s">
        <v>44</v>
      </c>
      <c r="N203" s="1" t="s">
        <v>7</v>
      </c>
      <c r="O203" s="6" t="s">
        <v>7</v>
      </c>
    </row>
    <row r="204">
      <c r="A204" s="5">
        <v>200210.0</v>
      </c>
      <c r="B204" s="2">
        <v>45777.0</v>
      </c>
      <c r="C204" s="1" t="s">
        <v>149</v>
      </c>
      <c r="D204" s="3" t="s">
        <v>177</v>
      </c>
      <c r="E204" s="4">
        <v>45772.0</v>
      </c>
      <c r="F204" s="5">
        <v>2000.0</v>
      </c>
      <c r="G204" s="5">
        <v>2650.37</v>
      </c>
      <c r="H204" s="5">
        <v>10603.33</v>
      </c>
      <c r="I204" s="1" t="s">
        <v>43</v>
      </c>
      <c r="J204" s="1" t="s">
        <v>150</v>
      </c>
      <c r="K204" s="1" t="s">
        <v>13</v>
      </c>
      <c r="L204" s="1" t="s">
        <v>5</v>
      </c>
      <c r="M204" s="1" t="s">
        <v>44</v>
      </c>
      <c r="N204" s="1" t="s">
        <v>7</v>
      </c>
      <c r="O204" s="6" t="s">
        <v>7</v>
      </c>
    </row>
    <row r="205">
      <c r="A205" s="5">
        <v>200210.0</v>
      </c>
      <c r="B205" s="2">
        <v>45777.0</v>
      </c>
      <c r="C205" s="1" t="s">
        <v>149</v>
      </c>
      <c r="D205" s="3" t="s">
        <v>47</v>
      </c>
      <c r="E205" s="4">
        <v>45772.0</v>
      </c>
      <c r="F205" s="5">
        <v>3000.0</v>
      </c>
      <c r="G205" s="5">
        <v>3225.52</v>
      </c>
      <c r="H205" s="5">
        <v>12903.93</v>
      </c>
      <c r="I205" s="1" t="s">
        <v>43</v>
      </c>
      <c r="J205" s="1" t="s">
        <v>150</v>
      </c>
      <c r="K205" s="1" t="s">
        <v>13</v>
      </c>
      <c r="L205" s="1" t="s">
        <v>5</v>
      </c>
      <c r="M205" s="1" t="s">
        <v>44</v>
      </c>
      <c r="N205" s="1" t="s">
        <v>7</v>
      </c>
      <c r="O205" s="6" t="s">
        <v>7</v>
      </c>
    </row>
    <row r="206">
      <c r="A206" s="5">
        <v>200210.0</v>
      </c>
      <c r="B206" s="2">
        <v>45777.0</v>
      </c>
      <c r="C206" s="1" t="s">
        <v>149</v>
      </c>
      <c r="D206" s="3" t="s">
        <v>178</v>
      </c>
      <c r="E206" s="4">
        <v>45772.0</v>
      </c>
      <c r="F206" s="5">
        <v>3000.0</v>
      </c>
      <c r="G206" s="5">
        <v>3975.56</v>
      </c>
      <c r="H206" s="5">
        <v>15904.09</v>
      </c>
      <c r="I206" s="1" t="s">
        <v>43</v>
      </c>
      <c r="J206" s="1" t="s">
        <v>150</v>
      </c>
      <c r="K206" s="1" t="s">
        <v>13</v>
      </c>
      <c r="L206" s="1" t="s">
        <v>5</v>
      </c>
      <c r="M206" s="1" t="s">
        <v>44</v>
      </c>
      <c r="N206" s="1" t="s">
        <v>7</v>
      </c>
      <c r="O206" s="6" t="s">
        <v>7</v>
      </c>
    </row>
    <row r="207">
      <c r="A207" s="5">
        <v>200210.0</v>
      </c>
      <c r="B207" s="2">
        <v>45777.0</v>
      </c>
      <c r="C207" s="1" t="s">
        <v>149</v>
      </c>
      <c r="D207" s="3" t="s">
        <v>42</v>
      </c>
      <c r="E207" s="4">
        <v>45772.0</v>
      </c>
      <c r="F207" s="5">
        <v>2000.0</v>
      </c>
      <c r="G207" s="5">
        <v>8601.4</v>
      </c>
      <c r="H207" s="5">
        <v>8603.25</v>
      </c>
      <c r="I207" s="1" t="s">
        <v>43</v>
      </c>
      <c r="J207" s="1" t="s">
        <v>150</v>
      </c>
      <c r="K207" s="1" t="s">
        <v>13</v>
      </c>
      <c r="L207" s="1" t="s">
        <v>5</v>
      </c>
      <c r="M207" s="1" t="s">
        <v>44</v>
      </c>
      <c r="N207" s="1" t="s">
        <v>7</v>
      </c>
      <c r="O207" s="6" t="s">
        <v>7</v>
      </c>
    </row>
    <row r="208">
      <c r="A208" s="5">
        <v>200210.0</v>
      </c>
      <c r="B208" s="2">
        <v>45777.0</v>
      </c>
      <c r="C208" s="1" t="s">
        <v>149</v>
      </c>
      <c r="D208" s="3" t="s">
        <v>46</v>
      </c>
      <c r="E208" s="4">
        <v>45772.0</v>
      </c>
      <c r="F208" s="5">
        <v>7000.0</v>
      </c>
      <c r="G208" s="5">
        <v>4300.7</v>
      </c>
      <c r="H208" s="5">
        <v>30106.75</v>
      </c>
      <c r="I208" s="1" t="s">
        <v>43</v>
      </c>
      <c r="J208" s="1" t="s">
        <v>150</v>
      </c>
      <c r="K208" s="1" t="s">
        <v>13</v>
      </c>
      <c r="L208" s="1" t="s">
        <v>5</v>
      </c>
      <c r="M208" s="1" t="s">
        <v>44</v>
      </c>
      <c r="N208" s="1" t="s">
        <v>7</v>
      </c>
      <c r="O208" s="6" t="s">
        <v>7</v>
      </c>
    </row>
    <row r="209">
      <c r="A209" s="5">
        <v>200210.0</v>
      </c>
      <c r="B209" s="2">
        <v>45777.0</v>
      </c>
      <c r="C209" s="1" t="s">
        <v>149</v>
      </c>
      <c r="D209" s="3" t="s">
        <v>179</v>
      </c>
      <c r="E209" s="4">
        <v>45772.0</v>
      </c>
      <c r="F209" s="5">
        <v>4000.0</v>
      </c>
      <c r="G209" s="5">
        <v>5300.75</v>
      </c>
      <c r="H209" s="5">
        <v>21204.85</v>
      </c>
      <c r="I209" s="1" t="s">
        <v>43</v>
      </c>
      <c r="J209" s="1" t="s">
        <v>150</v>
      </c>
      <c r="K209" s="1" t="s">
        <v>13</v>
      </c>
      <c r="L209" s="1" t="s">
        <v>5</v>
      </c>
      <c r="M209" s="1" t="s">
        <v>44</v>
      </c>
      <c r="N209" s="1" t="s">
        <v>7</v>
      </c>
      <c r="O209" s="6" t="s">
        <v>7</v>
      </c>
    </row>
    <row r="210">
      <c r="A210" s="5">
        <v>200211.0</v>
      </c>
      <c r="B210" s="2">
        <v>45777.0</v>
      </c>
      <c r="C210" s="1" t="s">
        <v>149</v>
      </c>
      <c r="D210" s="3" t="s">
        <v>158</v>
      </c>
      <c r="E210" s="4">
        <v>45772.0</v>
      </c>
      <c r="F210" s="5">
        <v>450.0</v>
      </c>
      <c r="G210" s="5">
        <v>220.89</v>
      </c>
      <c r="H210" s="5">
        <v>99412.42</v>
      </c>
      <c r="I210" s="1" t="s">
        <v>75</v>
      </c>
      <c r="J210" s="1" t="s">
        <v>150</v>
      </c>
      <c r="K210" s="1" t="s">
        <v>13</v>
      </c>
      <c r="L210" s="1" t="s">
        <v>5</v>
      </c>
      <c r="M210" s="1" t="s">
        <v>6</v>
      </c>
      <c r="N210" s="1" t="s">
        <v>7</v>
      </c>
      <c r="O210" s="6" t="s">
        <v>7</v>
      </c>
    </row>
    <row r="211">
      <c r="A211" s="5">
        <v>200215.0</v>
      </c>
      <c r="B211" s="2">
        <v>45777.0</v>
      </c>
      <c r="C211" s="1" t="s">
        <v>180</v>
      </c>
      <c r="D211" s="3" t="s">
        <v>181</v>
      </c>
      <c r="E211" s="4">
        <v>45772.0</v>
      </c>
      <c r="F211" s="5">
        <v>600.0</v>
      </c>
      <c r="G211" s="5">
        <v>6.09</v>
      </c>
      <c r="H211" s="5">
        <v>3656.34</v>
      </c>
      <c r="I211" s="1" t="s">
        <v>75</v>
      </c>
      <c r="J211" s="1" t="s">
        <v>92</v>
      </c>
      <c r="K211" s="1" t="s">
        <v>13</v>
      </c>
      <c r="L211" s="1" t="s">
        <v>5</v>
      </c>
      <c r="M211" s="1" t="s">
        <v>6</v>
      </c>
      <c r="N211" s="1" t="s">
        <v>7</v>
      </c>
      <c r="O211" s="6" t="s">
        <v>7</v>
      </c>
    </row>
    <row r="212">
      <c r="A212" s="5">
        <v>200215.0</v>
      </c>
      <c r="B212" s="2">
        <v>45777.0</v>
      </c>
      <c r="C212" s="1" t="s">
        <v>180</v>
      </c>
      <c r="D212" s="3" t="s">
        <v>182</v>
      </c>
      <c r="E212" s="4">
        <v>45772.0</v>
      </c>
      <c r="F212" s="5">
        <v>330.0</v>
      </c>
      <c r="G212" s="5">
        <v>113.4</v>
      </c>
      <c r="H212" s="5">
        <v>37424.35</v>
      </c>
      <c r="I212" s="1" t="s">
        <v>75</v>
      </c>
      <c r="J212" s="1" t="s">
        <v>92</v>
      </c>
      <c r="K212" s="1" t="s">
        <v>13</v>
      </c>
      <c r="L212" s="1" t="s">
        <v>5</v>
      </c>
      <c r="M212" s="1" t="s">
        <v>6</v>
      </c>
      <c r="N212" s="1" t="s">
        <v>7</v>
      </c>
      <c r="O212" s="6" t="s">
        <v>7</v>
      </c>
    </row>
    <row r="213">
      <c r="A213" s="5">
        <v>200215.0</v>
      </c>
      <c r="B213" s="2">
        <v>45777.0</v>
      </c>
      <c r="C213" s="1" t="s">
        <v>180</v>
      </c>
      <c r="D213" s="3" t="s">
        <v>183</v>
      </c>
      <c r="E213" s="4">
        <v>45772.0</v>
      </c>
      <c r="F213" s="5">
        <v>200.0</v>
      </c>
      <c r="G213" s="5">
        <v>9.73</v>
      </c>
      <c r="H213" s="5">
        <v>1948.34</v>
      </c>
      <c r="I213" s="1" t="s">
        <v>75</v>
      </c>
      <c r="J213" s="1" t="s">
        <v>92</v>
      </c>
      <c r="K213" s="1" t="s">
        <v>13</v>
      </c>
      <c r="L213" s="1" t="s">
        <v>5</v>
      </c>
      <c r="M213" s="1" t="s">
        <v>6</v>
      </c>
      <c r="N213" s="1" t="s">
        <v>7</v>
      </c>
      <c r="O213" s="6" t="s">
        <v>7</v>
      </c>
    </row>
    <row r="214">
      <c r="A214" s="5">
        <v>200215.0</v>
      </c>
      <c r="B214" s="2">
        <v>45777.0</v>
      </c>
      <c r="C214" s="1" t="s">
        <v>180</v>
      </c>
      <c r="D214" s="3" t="s">
        <v>184</v>
      </c>
      <c r="E214" s="4">
        <v>45772.0</v>
      </c>
      <c r="F214" s="5">
        <v>100.0</v>
      </c>
      <c r="G214" s="5">
        <v>34.3</v>
      </c>
      <c r="H214" s="5">
        <v>3432.34</v>
      </c>
      <c r="I214" s="1" t="s">
        <v>75</v>
      </c>
      <c r="J214" s="1" t="s">
        <v>92</v>
      </c>
      <c r="K214" s="1" t="s">
        <v>13</v>
      </c>
      <c r="L214" s="1" t="s">
        <v>5</v>
      </c>
      <c r="M214" s="1" t="s">
        <v>6</v>
      </c>
      <c r="N214" s="1" t="s">
        <v>7</v>
      </c>
      <c r="O214" s="6" t="s">
        <v>7</v>
      </c>
    </row>
    <row r="215">
      <c r="A215" s="5">
        <v>200215.0</v>
      </c>
      <c r="B215" s="2">
        <v>45777.0</v>
      </c>
      <c r="C215" s="1" t="s">
        <v>180</v>
      </c>
      <c r="D215" s="3" t="s">
        <v>185</v>
      </c>
      <c r="E215" s="4">
        <v>45772.0</v>
      </c>
      <c r="F215" s="5">
        <v>5.0</v>
      </c>
      <c r="G215" s="5">
        <v>168.7</v>
      </c>
      <c r="H215" s="5">
        <v>845.84</v>
      </c>
      <c r="I215" s="1" t="s">
        <v>75</v>
      </c>
      <c r="J215" s="1" t="s">
        <v>92</v>
      </c>
      <c r="K215" s="1" t="s">
        <v>13</v>
      </c>
      <c r="L215" s="1" t="s">
        <v>5</v>
      </c>
      <c r="M215" s="1" t="s">
        <v>6</v>
      </c>
      <c r="N215" s="1" t="s">
        <v>7</v>
      </c>
      <c r="O215" s="6" t="s">
        <v>7</v>
      </c>
    </row>
    <row r="216">
      <c r="A216" s="5">
        <v>200215.0</v>
      </c>
      <c r="B216" s="2">
        <v>45777.0</v>
      </c>
      <c r="C216" s="1" t="s">
        <v>180</v>
      </c>
      <c r="D216" s="3" t="s">
        <v>168</v>
      </c>
      <c r="E216" s="4">
        <v>45772.0</v>
      </c>
      <c r="F216" s="5">
        <v>1000.0</v>
      </c>
      <c r="G216" s="5">
        <v>12.38</v>
      </c>
      <c r="H216" s="5">
        <v>12382.35</v>
      </c>
      <c r="I216" s="1" t="s">
        <v>71</v>
      </c>
      <c r="J216" s="1" t="s">
        <v>92</v>
      </c>
      <c r="K216" s="1" t="s">
        <v>13</v>
      </c>
      <c r="L216" s="1" t="s">
        <v>5</v>
      </c>
      <c r="M216" s="1" t="s">
        <v>6</v>
      </c>
      <c r="N216" s="1" t="s">
        <v>7</v>
      </c>
      <c r="O216" s="6" t="s">
        <v>7</v>
      </c>
    </row>
    <row r="217">
      <c r="A217" s="5">
        <v>200215.0</v>
      </c>
      <c r="B217" s="2">
        <v>45777.0</v>
      </c>
      <c r="C217" s="1" t="s">
        <v>180</v>
      </c>
      <c r="D217" s="3" t="s">
        <v>186</v>
      </c>
      <c r="E217" s="4">
        <v>45772.0</v>
      </c>
      <c r="F217" s="5">
        <v>300.0</v>
      </c>
      <c r="G217" s="5">
        <v>8.92</v>
      </c>
      <c r="H217" s="5">
        <v>2678.34</v>
      </c>
      <c r="I217" s="1" t="s">
        <v>71</v>
      </c>
      <c r="J217" s="1" t="s">
        <v>92</v>
      </c>
      <c r="K217" s="1" t="s">
        <v>13</v>
      </c>
      <c r="L217" s="1" t="s">
        <v>5</v>
      </c>
      <c r="M217" s="1" t="s">
        <v>6</v>
      </c>
      <c r="N217" s="1" t="s">
        <v>7</v>
      </c>
      <c r="O217" s="6" t="s">
        <v>7</v>
      </c>
    </row>
    <row r="218">
      <c r="A218" s="5">
        <v>200215.0</v>
      </c>
      <c r="B218" s="2">
        <v>45777.0</v>
      </c>
      <c r="C218" s="1" t="s">
        <v>180</v>
      </c>
      <c r="D218" s="3" t="s">
        <v>78</v>
      </c>
      <c r="E218" s="4">
        <v>45772.0</v>
      </c>
      <c r="F218" s="5">
        <v>1600.0</v>
      </c>
      <c r="G218" s="5">
        <v>6.96</v>
      </c>
      <c r="H218" s="5">
        <v>11138.34</v>
      </c>
      <c r="I218" s="1" t="s">
        <v>75</v>
      </c>
      <c r="J218" s="1" t="s">
        <v>92</v>
      </c>
      <c r="K218" s="1" t="s">
        <v>13</v>
      </c>
      <c r="L218" s="1" t="s">
        <v>5</v>
      </c>
      <c r="M218" s="1" t="s">
        <v>6</v>
      </c>
      <c r="N218" s="1" t="s">
        <v>7</v>
      </c>
      <c r="O218" s="6" t="s">
        <v>7</v>
      </c>
    </row>
    <row r="219">
      <c r="A219" s="5">
        <v>200215.0</v>
      </c>
      <c r="B219" s="2">
        <v>45777.0</v>
      </c>
      <c r="C219" s="1" t="s">
        <v>180</v>
      </c>
      <c r="D219" s="3" t="s">
        <v>187</v>
      </c>
      <c r="E219" s="4">
        <v>45772.0</v>
      </c>
      <c r="F219" s="5">
        <v>330.0</v>
      </c>
      <c r="G219" s="5">
        <v>129.15</v>
      </c>
      <c r="H219" s="5">
        <v>42621.85</v>
      </c>
      <c r="I219" s="1" t="s">
        <v>75</v>
      </c>
      <c r="J219" s="1" t="s">
        <v>92</v>
      </c>
      <c r="K219" s="1" t="s">
        <v>13</v>
      </c>
      <c r="L219" s="1" t="s">
        <v>5</v>
      </c>
      <c r="M219" s="1" t="s">
        <v>6</v>
      </c>
      <c r="N219" s="1" t="s">
        <v>7</v>
      </c>
      <c r="O219" s="6" t="s">
        <v>7</v>
      </c>
    </row>
    <row r="220">
      <c r="A220" s="5">
        <v>200215.0</v>
      </c>
      <c r="B220" s="2">
        <v>45777.0</v>
      </c>
      <c r="C220" s="1" t="s">
        <v>180</v>
      </c>
      <c r="D220" s="3" t="s">
        <v>154</v>
      </c>
      <c r="E220" s="4">
        <v>45772.0</v>
      </c>
      <c r="F220" s="5">
        <v>300.0</v>
      </c>
      <c r="G220" s="5">
        <v>18.16</v>
      </c>
      <c r="H220" s="5">
        <v>5450.34</v>
      </c>
      <c r="I220" s="1" t="s">
        <v>75</v>
      </c>
      <c r="J220" s="1" t="s">
        <v>92</v>
      </c>
      <c r="K220" s="1" t="s">
        <v>13</v>
      </c>
      <c r="L220" s="1" t="s">
        <v>5</v>
      </c>
      <c r="M220" s="1" t="s">
        <v>6</v>
      </c>
      <c r="N220" s="1" t="s">
        <v>7</v>
      </c>
      <c r="O220" s="6" t="s">
        <v>7</v>
      </c>
    </row>
    <row r="221">
      <c r="A221" s="5">
        <v>200215.0</v>
      </c>
      <c r="B221" s="2">
        <v>45777.0</v>
      </c>
      <c r="C221" s="1" t="s">
        <v>180</v>
      </c>
      <c r="D221" s="3" t="s">
        <v>188</v>
      </c>
      <c r="E221" s="4">
        <v>45772.0</v>
      </c>
      <c r="F221" s="5">
        <v>400.0</v>
      </c>
      <c r="G221" s="5">
        <v>13.65</v>
      </c>
      <c r="H221" s="5">
        <v>5462.34</v>
      </c>
      <c r="I221" s="1" t="s">
        <v>75</v>
      </c>
      <c r="J221" s="1" t="s">
        <v>92</v>
      </c>
      <c r="K221" s="1" t="s">
        <v>13</v>
      </c>
      <c r="L221" s="1" t="s">
        <v>5</v>
      </c>
      <c r="M221" s="1" t="s">
        <v>6</v>
      </c>
      <c r="N221" s="1" t="s">
        <v>7</v>
      </c>
      <c r="O221" s="6" t="s">
        <v>7</v>
      </c>
    </row>
    <row r="222">
      <c r="A222" s="5">
        <v>200215.0</v>
      </c>
      <c r="B222" s="2">
        <v>45777.0</v>
      </c>
      <c r="C222" s="1" t="s">
        <v>180</v>
      </c>
      <c r="D222" s="3" t="s">
        <v>142</v>
      </c>
      <c r="E222" s="4">
        <v>45772.0</v>
      </c>
      <c r="F222" s="5">
        <v>100.0</v>
      </c>
      <c r="G222" s="5">
        <v>55.51</v>
      </c>
      <c r="H222" s="5">
        <v>5553.34</v>
      </c>
      <c r="I222" s="1" t="s">
        <v>75</v>
      </c>
      <c r="J222" s="1" t="s">
        <v>92</v>
      </c>
      <c r="K222" s="1" t="s">
        <v>13</v>
      </c>
      <c r="L222" s="1" t="s">
        <v>5</v>
      </c>
      <c r="M222" s="1" t="s">
        <v>6</v>
      </c>
      <c r="N222" s="1" t="s">
        <v>7</v>
      </c>
      <c r="O222" s="6" t="s">
        <v>7</v>
      </c>
    </row>
    <row r="223">
      <c r="A223" s="5">
        <v>200215.0</v>
      </c>
      <c r="B223" s="2">
        <v>45777.0</v>
      </c>
      <c r="C223" s="1" t="s">
        <v>180</v>
      </c>
      <c r="D223" s="3" t="s">
        <v>157</v>
      </c>
      <c r="E223" s="4">
        <v>45772.0</v>
      </c>
      <c r="F223" s="5">
        <v>700.0</v>
      </c>
      <c r="G223" s="5">
        <v>142.92</v>
      </c>
      <c r="H223" s="5">
        <v>100046.37</v>
      </c>
      <c r="I223" s="1" t="s">
        <v>71</v>
      </c>
      <c r="J223" s="1" t="s">
        <v>92</v>
      </c>
      <c r="K223" s="1" t="s">
        <v>13</v>
      </c>
      <c r="L223" s="1" t="s">
        <v>5</v>
      </c>
      <c r="M223" s="1" t="s">
        <v>6</v>
      </c>
      <c r="N223" s="1" t="s">
        <v>7</v>
      </c>
      <c r="O223" s="6" t="s">
        <v>7</v>
      </c>
    </row>
    <row r="224">
      <c r="A224" s="5">
        <v>200215.0</v>
      </c>
      <c r="B224" s="2">
        <v>45777.0</v>
      </c>
      <c r="C224" s="1" t="s">
        <v>180</v>
      </c>
      <c r="D224" s="3" t="s">
        <v>189</v>
      </c>
      <c r="E224" s="4">
        <v>45772.0</v>
      </c>
      <c r="F224" s="5">
        <v>150.0</v>
      </c>
      <c r="G224" s="5">
        <v>16.48</v>
      </c>
      <c r="H224" s="5">
        <v>2474.34</v>
      </c>
      <c r="I224" s="1" t="s">
        <v>71</v>
      </c>
      <c r="J224" s="1" t="s">
        <v>92</v>
      </c>
      <c r="K224" s="1" t="s">
        <v>13</v>
      </c>
      <c r="L224" s="1" t="s">
        <v>5</v>
      </c>
      <c r="M224" s="1" t="s">
        <v>6</v>
      </c>
      <c r="N224" s="1" t="s">
        <v>7</v>
      </c>
      <c r="O224" s="6" t="s">
        <v>7</v>
      </c>
    </row>
    <row r="225">
      <c r="A225" s="5">
        <v>200215.0</v>
      </c>
      <c r="B225" s="2">
        <v>45777.0</v>
      </c>
      <c r="C225" s="1" t="s">
        <v>180</v>
      </c>
      <c r="D225" s="3" t="s">
        <v>190</v>
      </c>
      <c r="E225" s="4">
        <v>45772.0</v>
      </c>
      <c r="F225" s="5">
        <v>50.0</v>
      </c>
      <c r="G225" s="5">
        <v>80.64</v>
      </c>
      <c r="H225" s="5">
        <v>4034.34</v>
      </c>
      <c r="I225" s="1" t="s">
        <v>71</v>
      </c>
      <c r="J225" s="1" t="s">
        <v>92</v>
      </c>
      <c r="K225" s="1" t="s">
        <v>13</v>
      </c>
      <c r="L225" s="1" t="s">
        <v>5</v>
      </c>
      <c r="M225" s="1" t="s">
        <v>6</v>
      </c>
      <c r="N225" s="1" t="s">
        <v>7</v>
      </c>
      <c r="O225" s="6" t="s">
        <v>7</v>
      </c>
    </row>
    <row r="226">
      <c r="A226" s="5">
        <v>200215.0</v>
      </c>
      <c r="B226" s="2">
        <v>45777.0</v>
      </c>
      <c r="C226" s="1" t="s">
        <v>180</v>
      </c>
      <c r="D226" s="3" t="s">
        <v>191</v>
      </c>
      <c r="E226" s="4">
        <v>45772.0</v>
      </c>
      <c r="F226" s="5">
        <v>500.0</v>
      </c>
      <c r="G226" s="5">
        <v>11.34</v>
      </c>
      <c r="H226" s="5">
        <v>5672.34</v>
      </c>
      <c r="I226" s="1" t="s">
        <v>75</v>
      </c>
      <c r="J226" s="1" t="s">
        <v>92</v>
      </c>
      <c r="K226" s="1" t="s">
        <v>13</v>
      </c>
      <c r="L226" s="1" t="s">
        <v>5</v>
      </c>
      <c r="M226" s="1" t="s">
        <v>6</v>
      </c>
      <c r="N226" s="1" t="s">
        <v>7</v>
      </c>
      <c r="O226" s="6" t="s">
        <v>7</v>
      </c>
    </row>
    <row r="227">
      <c r="A227" s="5">
        <v>200215.0</v>
      </c>
      <c r="B227" s="2">
        <v>45777.0</v>
      </c>
      <c r="C227" s="1" t="s">
        <v>180</v>
      </c>
      <c r="D227" s="3" t="s">
        <v>79</v>
      </c>
      <c r="E227" s="4">
        <v>45772.0</v>
      </c>
      <c r="F227" s="5">
        <v>600.0</v>
      </c>
      <c r="G227" s="5">
        <v>30.17</v>
      </c>
      <c r="H227" s="5">
        <v>18104.35</v>
      </c>
      <c r="I227" s="1" t="s">
        <v>75</v>
      </c>
      <c r="J227" s="1" t="s">
        <v>92</v>
      </c>
      <c r="K227" s="1" t="s">
        <v>13</v>
      </c>
      <c r="L227" s="1" t="s">
        <v>5</v>
      </c>
      <c r="M227" s="1" t="s">
        <v>6</v>
      </c>
      <c r="N227" s="1" t="s">
        <v>7</v>
      </c>
      <c r="O227" s="6" t="s">
        <v>7</v>
      </c>
    </row>
    <row r="228">
      <c r="A228" s="5">
        <v>200215.0</v>
      </c>
      <c r="B228" s="2">
        <v>45777.0</v>
      </c>
      <c r="C228" s="1" t="s">
        <v>180</v>
      </c>
      <c r="D228" s="3" t="s">
        <v>192</v>
      </c>
      <c r="E228" s="4">
        <v>45772.0</v>
      </c>
      <c r="F228" s="5">
        <v>180.0</v>
      </c>
      <c r="G228" s="5">
        <v>174.3</v>
      </c>
      <c r="H228" s="5">
        <v>31376.35</v>
      </c>
      <c r="I228" s="1" t="s">
        <v>75</v>
      </c>
      <c r="J228" s="1" t="s">
        <v>92</v>
      </c>
      <c r="K228" s="1" t="s">
        <v>13</v>
      </c>
      <c r="L228" s="1" t="s">
        <v>5</v>
      </c>
      <c r="M228" s="1" t="s">
        <v>6</v>
      </c>
      <c r="N228" s="1" t="s">
        <v>7</v>
      </c>
      <c r="O228" s="6" t="s">
        <v>7</v>
      </c>
    </row>
    <row r="229">
      <c r="A229" s="5">
        <v>200215.0</v>
      </c>
      <c r="B229" s="2">
        <v>45777.0</v>
      </c>
      <c r="C229" s="1" t="s">
        <v>180</v>
      </c>
      <c r="D229" s="3" t="s">
        <v>193</v>
      </c>
      <c r="E229" s="4">
        <v>45772.0</v>
      </c>
      <c r="F229" s="5">
        <v>600.0</v>
      </c>
      <c r="G229" s="5">
        <v>9.94</v>
      </c>
      <c r="H229" s="5">
        <v>5966.34</v>
      </c>
      <c r="I229" s="1" t="s">
        <v>75</v>
      </c>
      <c r="J229" s="1" t="s">
        <v>92</v>
      </c>
      <c r="K229" s="1" t="s">
        <v>13</v>
      </c>
      <c r="L229" s="1" t="s">
        <v>5</v>
      </c>
      <c r="M229" s="1" t="s">
        <v>6</v>
      </c>
      <c r="N229" s="1" t="s">
        <v>7</v>
      </c>
      <c r="O229" s="6" t="s">
        <v>7</v>
      </c>
    </row>
    <row r="230">
      <c r="A230" s="5">
        <v>200215.0</v>
      </c>
      <c r="B230" s="2">
        <v>45777.0</v>
      </c>
      <c r="C230" s="1" t="s">
        <v>180</v>
      </c>
      <c r="D230" s="3" t="s">
        <v>194</v>
      </c>
      <c r="E230" s="4">
        <v>45772.0</v>
      </c>
      <c r="F230" s="5">
        <v>150.0</v>
      </c>
      <c r="G230" s="5">
        <v>99.36</v>
      </c>
      <c r="H230" s="5">
        <v>14906.35</v>
      </c>
      <c r="I230" s="1" t="s">
        <v>71</v>
      </c>
      <c r="J230" s="1" t="s">
        <v>92</v>
      </c>
      <c r="K230" s="1" t="s">
        <v>13</v>
      </c>
      <c r="L230" s="1" t="s">
        <v>5</v>
      </c>
      <c r="M230" s="1" t="s">
        <v>6</v>
      </c>
      <c r="N230" s="1" t="s">
        <v>7</v>
      </c>
      <c r="O230" s="6" t="s">
        <v>7</v>
      </c>
    </row>
    <row r="231">
      <c r="A231" s="5">
        <v>200215.0</v>
      </c>
      <c r="B231" s="2">
        <v>45777.0</v>
      </c>
      <c r="C231" s="1" t="s">
        <v>180</v>
      </c>
      <c r="D231" s="3" t="s">
        <v>195</v>
      </c>
      <c r="E231" s="4">
        <v>45772.0</v>
      </c>
      <c r="F231" s="5">
        <v>450.0</v>
      </c>
      <c r="G231" s="5">
        <v>25.92</v>
      </c>
      <c r="H231" s="5">
        <v>11666.35</v>
      </c>
      <c r="I231" s="1" t="s">
        <v>71</v>
      </c>
      <c r="J231" s="1" t="s">
        <v>92</v>
      </c>
      <c r="K231" s="1" t="s">
        <v>13</v>
      </c>
      <c r="L231" s="1" t="s">
        <v>5</v>
      </c>
      <c r="M231" s="1" t="s">
        <v>6</v>
      </c>
      <c r="N231" s="1" t="s">
        <v>7</v>
      </c>
      <c r="O231" s="6" t="s">
        <v>7</v>
      </c>
    </row>
    <row r="232">
      <c r="A232" s="5">
        <v>200215.0</v>
      </c>
      <c r="B232" s="2">
        <v>45777.0</v>
      </c>
      <c r="C232" s="1" t="s">
        <v>180</v>
      </c>
      <c r="D232" s="3" t="s">
        <v>196</v>
      </c>
      <c r="E232" s="4">
        <v>45772.0</v>
      </c>
      <c r="F232" s="5">
        <v>80.0</v>
      </c>
      <c r="G232" s="5">
        <v>8.92</v>
      </c>
      <c r="H232" s="5">
        <v>715.94</v>
      </c>
      <c r="I232" s="1" t="s">
        <v>71</v>
      </c>
      <c r="J232" s="1" t="s">
        <v>92</v>
      </c>
      <c r="K232" s="1" t="s">
        <v>13</v>
      </c>
      <c r="L232" s="1" t="s">
        <v>5</v>
      </c>
      <c r="M232" s="1" t="s">
        <v>6</v>
      </c>
      <c r="N232" s="1" t="s">
        <v>7</v>
      </c>
      <c r="O232" s="6" t="s">
        <v>7</v>
      </c>
    </row>
    <row r="233">
      <c r="A233" s="5">
        <v>200215.0</v>
      </c>
      <c r="B233" s="2">
        <v>45777.0</v>
      </c>
      <c r="C233" s="1" t="s">
        <v>180</v>
      </c>
      <c r="D233" s="3" t="s">
        <v>158</v>
      </c>
      <c r="E233" s="4">
        <v>45772.0</v>
      </c>
      <c r="F233" s="5">
        <v>1050.0</v>
      </c>
      <c r="G233" s="5">
        <v>208.95</v>
      </c>
      <c r="H233" s="5">
        <v>219399.91</v>
      </c>
      <c r="I233" s="1" t="s">
        <v>75</v>
      </c>
      <c r="J233" s="1" t="s">
        <v>92</v>
      </c>
      <c r="K233" s="1" t="s">
        <v>13</v>
      </c>
      <c r="L233" s="1" t="s">
        <v>5</v>
      </c>
      <c r="M233" s="1" t="s">
        <v>6</v>
      </c>
      <c r="N233" s="1" t="s">
        <v>7</v>
      </c>
      <c r="O233" s="6" t="s">
        <v>7</v>
      </c>
    </row>
    <row r="234">
      <c r="A234" s="5">
        <v>200215.0</v>
      </c>
      <c r="B234" s="2">
        <v>45777.0</v>
      </c>
      <c r="C234" s="1" t="s">
        <v>180</v>
      </c>
      <c r="D234" s="3" t="s">
        <v>85</v>
      </c>
      <c r="E234" s="4">
        <v>45772.0</v>
      </c>
      <c r="F234" s="5">
        <v>1200.0</v>
      </c>
      <c r="G234" s="5">
        <v>13.93</v>
      </c>
      <c r="H234" s="5">
        <v>16718.35</v>
      </c>
      <c r="I234" s="1" t="s">
        <v>75</v>
      </c>
      <c r="J234" s="1" t="s">
        <v>92</v>
      </c>
      <c r="K234" s="1" t="s">
        <v>13</v>
      </c>
      <c r="L234" s="1" t="s">
        <v>5</v>
      </c>
      <c r="M234" s="1" t="s">
        <v>6</v>
      </c>
      <c r="N234" s="1" t="s">
        <v>7</v>
      </c>
      <c r="O234" s="6" t="s">
        <v>7</v>
      </c>
    </row>
    <row r="235">
      <c r="A235" s="5">
        <v>200215.0</v>
      </c>
      <c r="B235" s="2">
        <v>45777.0</v>
      </c>
      <c r="C235" s="1" t="s">
        <v>180</v>
      </c>
      <c r="D235" s="3" t="s">
        <v>197</v>
      </c>
      <c r="E235" s="4">
        <v>45772.0</v>
      </c>
      <c r="F235" s="5">
        <v>300.0</v>
      </c>
      <c r="G235" s="5">
        <v>30.8</v>
      </c>
      <c r="H235" s="5">
        <v>9242.34</v>
      </c>
      <c r="I235" s="1" t="s">
        <v>75</v>
      </c>
      <c r="J235" s="1" t="s">
        <v>92</v>
      </c>
      <c r="K235" s="1" t="s">
        <v>13</v>
      </c>
      <c r="L235" s="1" t="s">
        <v>5</v>
      </c>
      <c r="M235" s="1" t="s">
        <v>6</v>
      </c>
      <c r="N235" s="1" t="s">
        <v>7</v>
      </c>
      <c r="O235" s="6" t="s">
        <v>7</v>
      </c>
    </row>
    <row r="236">
      <c r="A236" s="5">
        <v>200215.0</v>
      </c>
      <c r="B236" s="2">
        <v>45777.0</v>
      </c>
      <c r="C236" s="1" t="s">
        <v>180</v>
      </c>
      <c r="D236" s="3" t="s">
        <v>198</v>
      </c>
      <c r="E236" s="4">
        <v>45772.0</v>
      </c>
      <c r="F236" s="5">
        <v>300.0</v>
      </c>
      <c r="G236" s="5">
        <v>13.58</v>
      </c>
      <c r="H236" s="5">
        <v>4076.34</v>
      </c>
      <c r="I236" s="1" t="s">
        <v>75</v>
      </c>
      <c r="J236" s="1" t="s">
        <v>92</v>
      </c>
      <c r="K236" s="1" t="s">
        <v>13</v>
      </c>
      <c r="L236" s="1" t="s">
        <v>5</v>
      </c>
      <c r="M236" s="1" t="s">
        <v>6</v>
      </c>
      <c r="N236" s="1" t="s">
        <v>7</v>
      </c>
      <c r="O236" s="6" t="s">
        <v>7</v>
      </c>
    </row>
    <row r="237">
      <c r="A237" s="5">
        <v>200215.0</v>
      </c>
      <c r="B237" s="2">
        <v>45777.0</v>
      </c>
      <c r="C237" s="1" t="s">
        <v>180</v>
      </c>
      <c r="D237" s="3" t="s">
        <v>167</v>
      </c>
      <c r="E237" s="4">
        <v>45772.0</v>
      </c>
      <c r="F237" s="5">
        <v>75.0</v>
      </c>
      <c r="G237" s="5">
        <v>59.08</v>
      </c>
      <c r="H237" s="5">
        <v>4433.34</v>
      </c>
      <c r="I237" s="1" t="s">
        <v>75</v>
      </c>
      <c r="J237" s="1" t="s">
        <v>92</v>
      </c>
      <c r="K237" s="1" t="s">
        <v>13</v>
      </c>
      <c r="L237" s="1" t="s">
        <v>5</v>
      </c>
      <c r="M237" s="1" t="s">
        <v>6</v>
      </c>
      <c r="N237" s="1" t="s">
        <v>7</v>
      </c>
      <c r="O237" s="6" t="s">
        <v>7</v>
      </c>
    </row>
    <row r="238">
      <c r="A238" s="5">
        <v>200215.0</v>
      </c>
      <c r="B238" s="2">
        <v>45777.0</v>
      </c>
      <c r="C238" s="1" t="s">
        <v>180</v>
      </c>
      <c r="D238" s="3" t="s">
        <v>199</v>
      </c>
      <c r="E238" s="4">
        <v>45772.0</v>
      </c>
      <c r="F238" s="5">
        <v>300.0</v>
      </c>
      <c r="G238" s="5">
        <v>5.0</v>
      </c>
      <c r="H238" s="5">
        <v>1502.34</v>
      </c>
      <c r="I238" s="1" t="s">
        <v>71</v>
      </c>
      <c r="J238" s="1" t="s">
        <v>92</v>
      </c>
      <c r="K238" s="1" t="s">
        <v>13</v>
      </c>
      <c r="L238" s="1" t="s">
        <v>5</v>
      </c>
      <c r="M238" s="1" t="s">
        <v>6</v>
      </c>
      <c r="N238" s="1" t="s">
        <v>7</v>
      </c>
      <c r="O238" s="6" t="s">
        <v>7</v>
      </c>
    </row>
    <row r="239">
      <c r="A239" s="5">
        <v>200215.0</v>
      </c>
      <c r="B239" s="2">
        <v>45777.0</v>
      </c>
      <c r="C239" s="1" t="s">
        <v>180</v>
      </c>
      <c r="D239" s="3" t="s">
        <v>200</v>
      </c>
      <c r="E239" s="4">
        <v>45772.0</v>
      </c>
      <c r="F239" s="5">
        <v>100.0</v>
      </c>
      <c r="G239" s="5">
        <v>15.76</v>
      </c>
      <c r="H239" s="5">
        <v>1578.34</v>
      </c>
      <c r="I239" s="1" t="s">
        <v>71</v>
      </c>
      <c r="J239" s="1" t="s">
        <v>92</v>
      </c>
      <c r="K239" s="1" t="s">
        <v>13</v>
      </c>
      <c r="L239" s="1" t="s">
        <v>5</v>
      </c>
      <c r="M239" s="1" t="s">
        <v>6</v>
      </c>
      <c r="N239" s="1" t="s">
        <v>7</v>
      </c>
      <c r="O239" s="6" t="s">
        <v>7</v>
      </c>
    </row>
    <row r="240">
      <c r="A240" s="5">
        <v>200215.0</v>
      </c>
      <c r="B240" s="2">
        <v>45777.0</v>
      </c>
      <c r="C240" s="1" t="s">
        <v>180</v>
      </c>
      <c r="D240" s="3" t="s">
        <v>201</v>
      </c>
      <c r="E240" s="4">
        <v>45772.0</v>
      </c>
      <c r="F240" s="5">
        <v>50.0</v>
      </c>
      <c r="G240" s="5">
        <v>18.72</v>
      </c>
      <c r="H240" s="5">
        <v>938.34</v>
      </c>
      <c r="I240" s="1" t="s">
        <v>71</v>
      </c>
      <c r="J240" s="1" t="s">
        <v>92</v>
      </c>
      <c r="K240" s="1" t="s">
        <v>13</v>
      </c>
      <c r="L240" s="1" t="s">
        <v>5</v>
      </c>
      <c r="M240" s="1" t="s">
        <v>6</v>
      </c>
      <c r="N240" s="1" t="s">
        <v>7</v>
      </c>
      <c r="O240" s="6" t="s">
        <v>7</v>
      </c>
    </row>
    <row r="241">
      <c r="A241" s="5">
        <v>200217.0</v>
      </c>
      <c r="B241" s="2">
        <v>45777.0</v>
      </c>
      <c r="C241" s="1" t="s">
        <v>180</v>
      </c>
      <c r="D241" s="3" t="s">
        <v>202</v>
      </c>
      <c r="E241" s="4">
        <v>45772.0</v>
      </c>
      <c r="F241" s="5">
        <v>125.0</v>
      </c>
      <c r="G241" s="5">
        <v>42.26</v>
      </c>
      <c r="H241" s="5">
        <v>5283.86</v>
      </c>
      <c r="I241" s="1" t="s">
        <v>127</v>
      </c>
      <c r="J241" s="1" t="s">
        <v>92</v>
      </c>
      <c r="K241" s="1" t="s">
        <v>13</v>
      </c>
      <c r="L241" s="1" t="s">
        <v>5</v>
      </c>
      <c r="M241" s="1" t="s">
        <v>6</v>
      </c>
      <c r="N241" s="1" t="s">
        <v>7</v>
      </c>
      <c r="O241" s="6" t="s">
        <v>7</v>
      </c>
    </row>
    <row r="242">
      <c r="A242" s="5">
        <v>200217.0</v>
      </c>
      <c r="B242" s="2">
        <v>45777.0</v>
      </c>
      <c r="C242" s="1" t="s">
        <v>180</v>
      </c>
      <c r="D242" s="3" t="s">
        <v>203</v>
      </c>
      <c r="E242" s="4">
        <v>45772.0</v>
      </c>
      <c r="F242" s="5">
        <v>24.0</v>
      </c>
      <c r="G242" s="5">
        <v>96.87</v>
      </c>
      <c r="H242" s="5">
        <v>2326.25</v>
      </c>
      <c r="I242" s="1" t="s">
        <v>127</v>
      </c>
      <c r="J242" s="1" t="s">
        <v>92</v>
      </c>
      <c r="K242" s="1" t="s">
        <v>13</v>
      </c>
      <c r="L242" s="1" t="s">
        <v>5</v>
      </c>
      <c r="M242" s="1" t="s">
        <v>6</v>
      </c>
      <c r="N242" s="1" t="s">
        <v>7</v>
      </c>
      <c r="O242" s="6" t="s">
        <v>7</v>
      </c>
    </row>
    <row r="243">
      <c r="A243" s="5">
        <v>200217.0</v>
      </c>
      <c r="B243" s="2">
        <v>45777.0</v>
      </c>
      <c r="C243" s="1" t="s">
        <v>180</v>
      </c>
      <c r="D243" s="3" t="s">
        <v>204</v>
      </c>
      <c r="E243" s="4">
        <v>45772.0</v>
      </c>
      <c r="F243" s="5">
        <v>60.0</v>
      </c>
      <c r="G243" s="5">
        <v>1101.8</v>
      </c>
      <c r="H243" s="5">
        <v>66109.33</v>
      </c>
      <c r="I243" s="1" t="s">
        <v>127</v>
      </c>
      <c r="J243" s="1" t="s">
        <v>92</v>
      </c>
      <c r="K243" s="1" t="s">
        <v>13</v>
      </c>
      <c r="L243" s="1" t="s">
        <v>5</v>
      </c>
      <c r="M243" s="1" t="s">
        <v>6</v>
      </c>
      <c r="N243" s="1" t="s">
        <v>7</v>
      </c>
      <c r="O243" s="6" t="s">
        <v>7</v>
      </c>
    </row>
    <row r="244">
      <c r="A244" s="5">
        <v>200217.0</v>
      </c>
      <c r="B244" s="2">
        <v>45777.0</v>
      </c>
      <c r="C244" s="1" t="s">
        <v>180</v>
      </c>
      <c r="D244" s="3" t="s">
        <v>145</v>
      </c>
      <c r="E244" s="4">
        <v>45772.0</v>
      </c>
      <c r="F244" s="5">
        <v>12.0</v>
      </c>
      <c r="G244" s="5">
        <v>102.24</v>
      </c>
      <c r="H244" s="5">
        <v>1228.25</v>
      </c>
      <c r="I244" s="1" t="s">
        <v>125</v>
      </c>
      <c r="J244" s="1" t="s">
        <v>92</v>
      </c>
      <c r="K244" s="1" t="s">
        <v>13</v>
      </c>
      <c r="L244" s="1" t="s">
        <v>5</v>
      </c>
      <c r="M244" s="1" t="s">
        <v>6</v>
      </c>
      <c r="N244" s="1" t="s">
        <v>7</v>
      </c>
      <c r="O244" s="6" t="s">
        <v>7</v>
      </c>
    </row>
    <row r="245">
      <c r="A245" s="5">
        <v>200217.0</v>
      </c>
      <c r="B245" s="2">
        <v>45777.0</v>
      </c>
      <c r="C245" s="1" t="s">
        <v>180</v>
      </c>
      <c r="D245" s="3" t="s">
        <v>205</v>
      </c>
      <c r="E245" s="4">
        <v>45772.0</v>
      </c>
      <c r="F245" s="5">
        <v>210.0</v>
      </c>
      <c r="G245" s="5">
        <v>17.35</v>
      </c>
      <c r="H245" s="5">
        <v>3644.87</v>
      </c>
      <c r="I245" s="1" t="s">
        <v>127</v>
      </c>
      <c r="J245" s="1" t="s">
        <v>92</v>
      </c>
      <c r="K245" s="1" t="s">
        <v>13</v>
      </c>
      <c r="L245" s="1" t="s">
        <v>5</v>
      </c>
      <c r="M245" s="1" t="s">
        <v>6</v>
      </c>
      <c r="N245" s="1" t="s">
        <v>7</v>
      </c>
      <c r="O245" s="6" t="s">
        <v>7</v>
      </c>
    </row>
    <row r="246">
      <c r="A246" s="5">
        <v>200217.0</v>
      </c>
      <c r="B246" s="2">
        <v>45777.0</v>
      </c>
      <c r="C246" s="1" t="s">
        <v>180</v>
      </c>
      <c r="D246" s="3" t="s">
        <v>206</v>
      </c>
      <c r="E246" s="4">
        <v>45772.0</v>
      </c>
      <c r="F246" s="5">
        <v>30.0</v>
      </c>
      <c r="G246" s="5">
        <v>65.66</v>
      </c>
      <c r="H246" s="5">
        <v>1971.17</v>
      </c>
      <c r="I246" s="1" t="s">
        <v>127</v>
      </c>
      <c r="J246" s="1" t="s">
        <v>92</v>
      </c>
      <c r="K246" s="1" t="s">
        <v>13</v>
      </c>
      <c r="L246" s="1" t="s">
        <v>5</v>
      </c>
      <c r="M246" s="1" t="s">
        <v>6</v>
      </c>
      <c r="N246" s="1" t="s">
        <v>7</v>
      </c>
      <c r="O246" s="6" t="s">
        <v>7</v>
      </c>
    </row>
    <row r="247">
      <c r="A247" s="5">
        <v>200217.0</v>
      </c>
      <c r="B247" s="2">
        <v>45777.0</v>
      </c>
      <c r="C247" s="1" t="s">
        <v>180</v>
      </c>
      <c r="D247" s="3" t="s">
        <v>207</v>
      </c>
      <c r="E247" s="4">
        <v>45772.0</v>
      </c>
      <c r="F247" s="5">
        <v>60.0</v>
      </c>
      <c r="G247" s="5">
        <v>523.6</v>
      </c>
      <c r="H247" s="5">
        <v>31417.35</v>
      </c>
      <c r="I247" s="1" t="s">
        <v>127</v>
      </c>
      <c r="J247" s="1" t="s">
        <v>92</v>
      </c>
      <c r="K247" s="1" t="s">
        <v>13</v>
      </c>
      <c r="L247" s="1" t="s">
        <v>5</v>
      </c>
      <c r="M247" s="1" t="s">
        <v>6</v>
      </c>
      <c r="N247" s="1" t="s">
        <v>7</v>
      </c>
      <c r="O247" s="6" t="s">
        <v>7</v>
      </c>
    </row>
    <row r="248">
      <c r="A248" s="5">
        <v>200217.0</v>
      </c>
      <c r="B248" s="2">
        <v>45777.0</v>
      </c>
      <c r="C248" s="1" t="s">
        <v>180</v>
      </c>
      <c r="D248" s="7">
        <v>5162.0</v>
      </c>
      <c r="E248" s="4">
        <v>45772.0</v>
      </c>
      <c r="F248" s="5">
        <v>150.0</v>
      </c>
      <c r="G248" s="5">
        <v>10.0</v>
      </c>
      <c r="H248" s="5">
        <v>1501.37</v>
      </c>
      <c r="I248" s="1" t="s">
        <v>125</v>
      </c>
      <c r="J248" s="1" t="s">
        <v>92</v>
      </c>
      <c r="K248" s="1" t="s">
        <v>13</v>
      </c>
      <c r="L248" s="1" t="s">
        <v>5</v>
      </c>
      <c r="M248" s="1" t="s">
        <v>6</v>
      </c>
      <c r="N248" s="1" t="s">
        <v>7</v>
      </c>
      <c r="O248" s="6" t="s">
        <v>7</v>
      </c>
    </row>
    <row r="249">
      <c r="A249" s="5">
        <v>200217.0</v>
      </c>
      <c r="B249" s="2">
        <v>45777.0</v>
      </c>
      <c r="C249" s="1" t="s">
        <v>180</v>
      </c>
      <c r="D249" s="3" t="s">
        <v>208</v>
      </c>
      <c r="E249" s="4">
        <v>45772.0</v>
      </c>
      <c r="F249" s="5">
        <v>10.0</v>
      </c>
      <c r="G249" s="5">
        <v>676.2</v>
      </c>
      <c r="H249" s="5">
        <v>6763.36</v>
      </c>
      <c r="I249" s="1" t="s">
        <v>125</v>
      </c>
      <c r="J249" s="1" t="s">
        <v>92</v>
      </c>
      <c r="K249" s="1" t="s">
        <v>13</v>
      </c>
      <c r="L249" s="1" t="s">
        <v>5</v>
      </c>
      <c r="M249" s="1" t="s">
        <v>6</v>
      </c>
      <c r="N249" s="1" t="s">
        <v>7</v>
      </c>
      <c r="O249" s="6" t="s">
        <v>7</v>
      </c>
    </row>
    <row r="250">
      <c r="A250" s="5">
        <v>200217.0</v>
      </c>
      <c r="B250" s="2">
        <v>45777.0</v>
      </c>
      <c r="C250" s="1" t="s">
        <v>180</v>
      </c>
      <c r="D250" s="3" t="s">
        <v>209</v>
      </c>
      <c r="E250" s="4">
        <v>45772.0</v>
      </c>
      <c r="F250" s="5">
        <v>90.0</v>
      </c>
      <c r="G250" s="5">
        <v>60.62</v>
      </c>
      <c r="H250" s="5">
        <v>5457.16</v>
      </c>
      <c r="I250" s="1" t="s">
        <v>127</v>
      </c>
      <c r="J250" s="1" t="s">
        <v>92</v>
      </c>
      <c r="K250" s="1" t="s">
        <v>13</v>
      </c>
      <c r="L250" s="1" t="s">
        <v>5</v>
      </c>
      <c r="M250" s="1" t="s">
        <v>6</v>
      </c>
      <c r="N250" s="1" t="s">
        <v>7</v>
      </c>
      <c r="O250" s="6" t="s">
        <v>7</v>
      </c>
    </row>
    <row r="251">
      <c r="A251" s="5">
        <v>200217.0</v>
      </c>
      <c r="B251" s="2">
        <v>45777.0</v>
      </c>
      <c r="C251" s="1" t="s">
        <v>180</v>
      </c>
      <c r="D251" s="3" t="s">
        <v>126</v>
      </c>
      <c r="E251" s="4">
        <v>45772.0</v>
      </c>
      <c r="F251" s="5">
        <v>150.0</v>
      </c>
      <c r="G251" s="5">
        <v>30.2</v>
      </c>
      <c r="H251" s="5">
        <v>4531.36</v>
      </c>
      <c r="I251" s="1" t="s">
        <v>127</v>
      </c>
      <c r="J251" s="1" t="s">
        <v>92</v>
      </c>
      <c r="K251" s="1" t="s">
        <v>13</v>
      </c>
      <c r="L251" s="1" t="s">
        <v>5</v>
      </c>
      <c r="M251" s="1" t="s">
        <v>6</v>
      </c>
      <c r="N251" s="1" t="s">
        <v>7</v>
      </c>
      <c r="O251" s="6" t="s">
        <v>7</v>
      </c>
    </row>
    <row r="252">
      <c r="A252" s="5">
        <v>200217.0</v>
      </c>
      <c r="B252" s="2">
        <v>45777.0</v>
      </c>
      <c r="C252" s="1" t="s">
        <v>180</v>
      </c>
      <c r="D252" s="3" t="s">
        <v>210</v>
      </c>
      <c r="E252" s="4">
        <v>45772.0</v>
      </c>
      <c r="F252" s="5">
        <v>100.0</v>
      </c>
      <c r="G252" s="5">
        <v>28.94</v>
      </c>
      <c r="H252" s="5">
        <v>2895.37</v>
      </c>
      <c r="I252" s="1" t="s">
        <v>127</v>
      </c>
      <c r="J252" s="1" t="s">
        <v>92</v>
      </c>
      <c r="K252" s="1" t="s">
        <v>13</v>
      </c>
      <c r="L252" s="1" t="s">
        <v>5</v>
      </c>
      <c r="M252" s="1" t="s">
        <v>6</v>
      </c>
      <c r="N252" s="1" t="s">
        <v>7</v>
      </c>
      <c r="O252" s="6" t="s">
        <v>7</v>
      </c>
    </row>
    <row r="253">
      <c r="A253" s="5">
        <v>200217.0</v>
      </c>
      <c r="B253" s="2">
        <v>45777.0</v>
      </c>
      <c r="C253" s="1" t="s">
        <v>180</v>
      </c>
      <c r="D253" s="7">
        <v>5962.0</v>
      </c>
      <c r="E253" s="4">
        <v>45772.0</v>
      </c>
      <c r="F253" s="5">
        <v>160.0</v>
      </c>
      <c r="G253" s="5">
        <v>7.48</v>
      </c>
      <c r="H253" s="5">
        <v>1198.17</v>
      </c>
      <c r="I253" s="1" t="s">
        <v>125</v>
      </c>
      <c r="J253" s="1" t="s">
        <v>92</v>
      </c>
      <c r="K253" s="1" t="s">
        <v>13</v>
      </c>
      <c r="L253" s="1" t="s">
        <v>5</v>
      </c>
      <c r="M253" s="1" t="s">
        <v>6</v>
      </c>
      <c r="N253" s="1" t="s">
        <v>7</v>
      </c>
      <c r="O253" s="6" t="s">
        <v>7</v>
      </c>
    </row>
    <row r="254">
      <c r="A254" s="5">
        <v>200217.0</v>
      </c>
      <c r="B254" s="2">
        <v>45777.0</v>
      </c>
      <c r="C254" s="1" t="s">
        <v>180</v>
      </c>
      <c r="D254" s="3" t="s">
        <v>133</v>
      </c>
      <c r="E254" s="4">
        <v>45772.0</v>
      </c>
      <c r="F254" s="5">
        <v>120.0</v>
      </c>
      <c r="G254" s="5">
        <v>45.36</v>
      </c>
      <c r="H254" s="5">
        <v>5444.56</v>
      </c>
      <c r="I254" s="1" t="s">
        <v>125</v>
      </c>
      <c r="J254" s="1" t="s">
        <v>92</v>
      </c>
      <c r="K254" s="1" t="s">
        <v>13</v>
      </c>
      <c r="L254" s="1" t="s">
        <v>5</v>
      </c>
      <c r="M254" s="1" t="s">
        <v>6</v>
      </c>
      <c r="N254" s="1" t="s">
        <v>7</v>
      </c>
      <c r="O254" s="6" t="s">
        <v>7</v>
      </c>
    </row>
    <row r="255">
      <c r="A255" s="5">
        <v>200217.0</v>
      </c>
      <c r="B255" s="2">
        <v>45777.0</v>
      </c>
      <c r="C255" s="1" t="s">
        <v>180</v>
      </c>
      <c r="D255" s="3" t="s">
        <v>211</v>
      </c>
      <c r="E255" s="4">
        <v>45772.0</v>
      </c>
      <c r="F255" s="5">
        <v>45.0</v>
      </c>
      <c r="G255" s="5">
        <v>26.2</v>
      </c>
      <c r="H255" s="5">
        <v>1180.37</v>
      </c>
      <c r="I255" s="1" t="s">
        <v>127</v>
      </c>
      <c r="J255" s="1" t="s">
        <v>92</v>
      </c>
      <c r="K255" s="1" t="s">
        <v>13</v>
      </c>
      <c r="L255" s="1" t="s">
        <v>5</v>
      </c>
      <c r="M255" s="1" t="s">
        <v>6</v>
      </c>
      <c r="N255" s="1" t="s">
        <v>7</v>
      </c>
      <c r="O255" s="6" t="s">
        <v>7</v>
      </c>
    </row>
    <row r="256">
      <c r="A256" s="5">
        <v>200217.0</v>
      </c>
      <c r="B256" s="2">
        <v>45777.0</v>
      </c>
      <c r="C256" s="1" t="s">
        <v>180</v>
      </c>
      <c r="D256" s="3" t="s">
        <v>212</v>
      </c>
      <c r="E256" s="4">
        <v>45772.0</v>
      </c>
      <c r="F256" s="5">
        <v>30.0</v>
      </c>
      <c r="G256" s="5">
        <v>67.39</v>
      </c>
      <c r="H256" s="5">
        <v>2023.07</v>
      </c>
      <c r="I256" s="1" t="s">
        <v>127</v>
      </c>
      <c r="J256" s="1" t="s">
        <v>92</v>
      </c>
      <c r="K256" s="1" t="s">
        <v>13</v>
      </c>
      <c r="L256" s="1" t="s">
        <v>5</v>
      </c>
      <c r="M256" s="1" t="s">
        <v>6</v>
      </c>
      <c r="N256" s="1" t="s">
        <v>7</v>
      </c>
      <c r="O256" s="6" t="s">
        <v>7</v>
      </c>
    </row>
    <row r="257">
      <c r="A257" s="5">
        <v>200217.0</v>
      </c>
      <c r="B257" s="2">
        <v>45777.0</v>
      </c>
      <c r="C257" s="1" t="s">
        <v>180</v>
      </c>
      <c r="D257" s="3" t="s">
        <v>213</v>
      </c>
      <c r="E257" s="4">
        <v>45772.0</v>
      </c>
      <c r="F257" s="5">
        <v>80.0</v>
      </c>
      <c r="G257" s="5">
        <v>768.6</v>
      </c>
      <c r="H257" s="5">
        <v>61489.33</v>
      </c>
      <c r="I257" s="1" t="s">
        <v>127</v>
      </c>
      <c r="J257" s="1" t="s">
        <v>92</v>
      </c>
      <c r="K257" s="1" t="s">
        <v>13</v>
      </c>
      <c r="L257" s="1" t="s">
        <v>5</v>
      </c>
      <c r="M257" s="1" t="s">
        <v>6</v>
      </c>
      <c r="N257" s="1" t="s">
        <v>7</v>
      </c>
      <c r="O257" s="6" t="s">
        <v>7</v>
      </c>
    </row>
    <row r="258">
      <c r="A258" s="5">
        <v>200217.0</v>
      </c>
      <c r="B258" s="2">
        <v>45777.0</v>
      </c>
      <c r="C258" s="1" t="s">
        <v>180</v>
      </c>
      <c r="D258" s="7">
        <v>5765.0</v>
      </c>
      <c r="E258" s="4">
        <v>45772.0</v>
      </c>
      <c r="F258" s="5">
        <v>300.0</v>
      </c>
      <c r="G258" s="5">
        <v>8.06</v>
      </c>
      <c r="H258" s="5">
        <v>2419.37</v>
      </c>
      <c r="I258" s="1" t="s">
        <v>125</v>
      </c>
      <c r="J258" s="1" t="s">
        <v>92</v>
      </c>
      <c r="K258" s="1" t="s">
        <v>13</v>
      </c>
      <c r="L258" s="1" t="s">
        <v>5</v>
      </c>
      <c r="M258" s="1" t="s">
        <v>6</v>
      </c>
      <c r="N258" s="1" t="s">
        <v>7</v>
      </c>
      <c r="O258" s="6" t="s">
        <v>7</v>
      </c>
    </row>
    <row r="259">
      <c r="A259" s="5">
        <v>200217.0</v>
      </c>
      <c r="B259" s="2">
        <v>45777.0</v>
      </c>
      <c r="C259" s="1" t="s">
        <v>180</v>
      </c>
      <c r="D259" s="3" t="s">
        <v>214</v>
      </c>
      <c r="E259" s="4">
        <v>45772.0</v>
      </c>
      <c r="F259" s="5">
        <v>10.0</v>
      </c>
      <c r="G259" s="5">
        <v>964.6</v>
      </c>
      <c r="H259" s="5">
        <v>9647.36</v>
      </c>
      <c r="I259" s="1" t="s">
        <v>125</v>
      </c>
      <c r="J259" s="1" t="s">
        <v>92</v>
      </c>
      <c r="K259" s="1" t="s">
        <v>13</v>
      </c>
      <c r="L259" s="1" t="s">
        <v>5</v>
      </c>
      <c r="M259" s="1" t="s">
        <v>6</v>
      </c>
      <c r="N259" s="1" t="s">
        <v>7</v>
      </c>
      <c r="O259" s="6" t="s">
        <v>7</v>
      </c>
    </row>
    <row r="260">
      <c r="A260" s="5">
        <v>300039.0</v>
      </c>
      <c r="B260" s="2">
        <v>45777.0</v>
      </c>
      <c r="C260" s="1" t="s">
        <v>117</v>
      </c>
      <c r="D260" s="3" t="s">
        <v>9</v>
      </c>
      <c r="E260" s="4">
        <v>45772.0</v>
      </c>
      <c r="F260" s="5">
        <v>200.0</v>
      </c>
      <c r="G260" s="5">
        <v>506.05</v>
      </c>
      <c r="H260" s="5">
        <v>101210.02</v>
      </c>
      <c r="I260" s="1" t="s">
        <v>2</v>
      </c>
      <c r="J260" s="1" t="s">
        <v>118</v>
      </c>
      <c r="K260" s="1" t="s">
        <v>4</v>
      </c>
      <c r="L260" s="1" t="s">
        <v>5</v>
      </c>
      <c r="M260" s="1" t="s">
        <v>6</v>
      </c>
      <c r="N260" s="1" t="s">
        <v>7</v>
      </c>
      <c r="O260" s="6" t="s">
        <v>7</v>
      </c>
    </row>
    <row r="261">
      <c r="A261" s="5">
        <v>300039.0</v>
      </c>
      <c r="B261" s="2">
        <v>45777.0</v>
      </c>
      <c r="C261" s="1" t="s">
        <v>117</v>
      </c>
      <c r="D261" s="3" t="s">
        <v>8</v>
      </c>
      <c r="E261" s="4">
        <v>45772.0</v>
      </c>
      <c r="F261" s="5">
        <v>204.0</v>
      </c>
      <c r="G261" s="5">
        <v>690.03</v>
      </c>
      <c r="H261" s="5">
        <v>140766.15</v>
      </c>
      <c r="I261" s="1" t="s">
        <v>2</v>
      </c>
      <c r="J261" s="1" t="s">
        <v>118</v>
      </c>
      <c r="K261" s="1" t="s">
        <v>4</v>
      </c>
      <c r="L261" s="1" t="s">
        <v>5</v>
      </c>
      <c r="M261" s="1" t="s">
        <v>6</v>
      </c>
      <c r="N261" s="1" t="s">
        <v>7</v>
      </c>
      <c r="O261" s="6" t="s">
        <v>7</v>
      </c>
    </row>
    <row r="262">
      <c r="A262" s="5">
        <v>300039.0</v>
      </c>
      <c r="B262" s="2">
        <v>45777.0</v>
      </c>
      <c r="C262" s="1" t="s">
        <v>117</v>
      </c>
      <c r="D262" s="3" t="s">
        <v>10</v>
      </c>
      <c r="E262" s="4">
        <v>45772.0</v>
      </c>
      <c r="F262" s="5">
        <v>36.0</v>
      </c>
      <c r="G262" s="5">
        <v>1058.28</v>
      </c>
      <c r="H262" s="5">
        <v>38098.09</v>
      </c>
      <c r="I262" s="1" t="s">
        <v>2</v>
      </c>
      <c r="J262" s="1" t="s">
        <v>118</v>
      </c>
      <c r="K262" s="1" t="s">
        <v>4</v>
      </c>
      <c r="L262" s="1" t="s">
        <v>5</v>
      </c>
      <c r="M262" s="1" t="s">
        <v>6</v>
      </c>
      <c r="N262" s="1" t="s">
        <v>7</v>
      </c>
      <c r="O262" s="6" t="s">
        <v>7</v>
      </c>
    </row>
    <row r="263">
      <c r="A263" s="5">
        <v>300039.0</v>
      </c>
      <c r="B263" s="2">
        <v>45777.0</v>
      </c>
      <c r="C263" s="1" t="s">
        <v>117</v>
      </c>
      <c r="D263" s="3" t="s">
        <v>1</v>
      </c>
      <c r="E263" s="4">
        <v>45772.0</v>
      </c>
      <c r="F263" s="5">
        <v>204.0</v>
      </c>
      <c r="G263" s="5">
        <v>349.64</v>
      </c>
      <c r="H263" s="5">
        <v>71326.58</v>
      </c>
      <c r="I263" s="1" t="s">
        <v>2</v>
      </c>
      <c r="J263" s="1" t="s">
        <v>118</v>
      </c>
      <c r="K263" s="1" t="s">
        <v>4</v>
      </c>
      <c r="L263" s="1" t="s">
        <v>5</v>
      </c>
      <c r="M263" s="1" t="s">
        <v>6</v>
      </c>
      <c r="N263" s="1" t="s">
        <v>7</v>
      </c>
      <c r="O263" s="6" t="s">
        <v>7</v>
      </c>
    </row>
    <row r="264">
      <c r="A264" s="5">
        <v>200236.0</v>
      </c>
      <c r="B264" s="2">
        <v>45779.0</v>
      </c>
      <c r="C264" s="1" t="s">
        <v>215</v>
      </c>
      <c r="D264" s="3" t="s">
        <v>47</v>
      </c>
      <c r="E264" s="4">
        <v>45802.0</v>
      </c>
      <c r="F264" s="5">
        <v>6000.0</v>
      </c>
      <c r="G264" s="5">
        <v>3083.0</v>
      </c>
      <c r="H264" s="5">
        <v>24174.84</v>
      </c>
      <c r="I264" s="1" t="s">
        <v>43</v>
      </c>
      <c r="J264" s="1" t="s">
        <v>216</v>
      </c>
      <c r="K264" s="1" t="s">
        <v>28</v>
      </c>
      <c r="L264" s="1" t="s">
        <v>5</v>
      </c>
      <c r="M264" s="1" t="s">
        <v>44</v>
      </c>
      <c r="N264" s="1" t="s">
        <v>7</v>
      </c>
      <c r="O264" s="6" t="s">
        <v>7</v>
      </c>
    </row>
    <row r="265">
      <c r="A265" s="5">
        <v>200236.0</v>
      </c>
      <c r="B265" s="2">
        <v>45779.0</v>
      </c>
      <c r="C265" s="1" t="s">
        <v>215</v>
      </c>
      <c r="D265" s="3" t="s">
        <v>46</v>
      </c>
      <c r="E265" s="4">
        <v>45802.0</v>
      </c>
      <c r="F265" s="5">
        <v>13000.0</v>
      </c>
      <c r="G265" s="5">
        <v>4111.0</v>
      </c>
      <c r="H265" s="5">
        <v>52374.58</v>
      </c>
      <c r="I265" s="1" t="s">
        <v>43</v>
      </c>
      <c r="J265" s="1" t="s">
        <v>216</v>
      </c>
      <c r="K265" s="1" t="s">
        <v>28</v>
      </c>
      <c r="L265" s="1" t="s">
        <v>5</v>
      </c>
      <c r="M265" s="1" t="s">
        <v>44</v>
      </c>
      <c r="N265" s="1" t="s">
        <v>7</v>
      </c>
      <c r="O265" s="6" t="s">
        <v>7</v>
      </c>
    </row>
    <row r="266">
      <c r="A266" s="5">
        <v>200236.0</v>
      </c>
      <c r="B266" s="2">
        <v>45779.0</v>
      </c>
      <c r="C266" s="1" t="s">
        <v>215</v>
      </c>
      <c r="D266" s="3" t="s">
        <v>45</v>
      </c>
      <c r="E266" s="4">
        <v>45802.0</v>
      </c>
      <c r="F266" s="5">
        <v>3500.0</v>
      </c>
      <c r="G266" s="5">
        <v>2055.0</v>
      </c>
      <c r="H266" s="5">
        <v>14103.5</v>
      </c>
      <c r="I266" s="1" t="s">
        <v>43</v>
      </c>
      <c r="J266" s="1" t="s">
        <v>216</v>
      </c>
      <c r="K266" s="1" t="s">
        <v>28</v>
      </c>
      <c r="L266" s="1" t="s">
        <v>5</v>
      </c>
      <c r="M266" s="1" t="s">
        <v>44</v>
      </c>
      <c r="N266" s="1" t="s">
        <v>7</v>
      </c>
      <c r="O266" s="6" t="s">
        <v>7</v>
      </c>
    </row>
    <row r="267">
      <c r="A267" s="5">
        <v>100643.0</v>
      </c>
      <c r="B267" s="2">
        <v>45782.0</v>
      </c>
      <c r="C267" s="1" t="s">
        <v>217</v>
      </c>
      <c r="D267" s="3" t="s">
        <v>100</v>
      </c>
      <c r="E267" s="4">
        <v>45802.0</v>
      </c>
      <c r="F267" s="5">
        <v>132.0</v>
      </c>
      <c r="G267" s="5">
        <v>94.0</v>
      </c>
      <c r="H267" s="5">
        <v>12109.02</v>
      </c>
      <c r="I267" s="1" t="s">
        <v>21</v>
      </c>
      <c r="J267" s="1" t="s">
        <v>22</v>
      </c>
      <c r="K267" s="1" t="s">
        <v>4</v>
      </c>
      <c r="L267" s="1" t="s">
        <v>5</v>
      </c>
      <c r="M267" s="1" t="s">
        <v>23</v>
      </c>
      <c r="N267" s="1" t="s">
        <v>7</v>
      </c>
      <c r="O267" s="6" t="s">
        <v>7</v>
      </c>
    </row>
    <row r="268">
      <c r="A268" s="5">
        <v>100643.0</v>
      </c>
      <c r="B268" s="2">
        <v>45782.0</v>
      </c>
      <c r="C268" s="1" t="s">
        <v>217</v>
      </c>
      <c r="D268" s="3" t="s">
        <v>103</v>
      </c>
      <c r="E268" s="4">
        <v>45802.0</v>
      </c>
      <c r="F268" s="5">
        <v>60.0</v>
      </c>
      <c r="G268" s="5">
        <v>140.0</v>
      </c>
      <c r="H268" s="5">
        <v>8242.33</v>
      </c>
      <c r="I268" s="1" t="s">
        <v>21</v>
      </c>
      <c r="J268" s="1" t="s">
        <v>22</v>
      </c>
      <c r="K268" s="1" t="s">
        <v>4</v>
      </c>
      <c r="L268" s="1" t="s">
        <v>5</v>
      </c>
      <c r="M268" s="1" t="s">
        <v>23</v>
      </c>
      <c r="N268" s="1" t="s">
        <v>7</v>
      </c>
      <c r="O268" s="6" t="s">
        <v>7</v>
      </c>
    </row>
    <row r="269">
      <c r="A269" s="5">
        <v>100643.0</v>
      </c>
      <c r="B269" s="2">
        <v>45782.0</v>
      </c>
      <c r="C269" s="1" t="s">
        <v>217</v>
      </c>
      <c r="D269" s="3" t="s">
        <v>41</v>
      </c>
      <c r="E269" s="4">
        <v>45802.0</v>
      </c>
      <c r="F269" s="5">
        <v>22.0</v>
      </c>
      <c r="G269" s="5">
        <v>187.0</v>
      </c>
      <c r="H269" s="5">
        <v>4036.96</v>
      </c>
      <c r="I269" s="1" t="s">
        <v>21</v>
      </c>
      <c r="J269" s="1" t="s">
        <v>22</v>
      </c>
      <c r="K269" s="1" t="s">
        <v>4</v>
      </c>
      <c r="L269" s="1" t="s">
        <v>5</v>
      </c>
      <c r="M269" s="1" t="s">
        <v>23</v>
      </c>
      <c r="N269" s="1" t="s">
        <v>7</v>
      </c>
      <c r="O269" s="6" t="s">
        <v>7</v>
      </c>
    </row>
    <row r="270">
      <c r="A270" s="5">
        <v>100643.0</v>
      </c>
      <c r="B270" s="2">
        <v>45782.0</v>
      </c>
      <c r="C270" s="1" t="s">
        <v>217</v>
      </c>
      <c r="D270" s="7">
        <v>194.0</v>
      </c>
      <c r="E270" s="4">
        <v>45802.0</v>
      </c>
      <c r="F270" s="5">
        <v>28.0</v>
      </c>
      <c r="G270" s="5">
        <v>149.0</v>
      </c>
      <c r="H270" s="5">
        <v>4084.0</v>
      </c>
      <c r="I270" s="1" t="s">
        <v>21</v>
      </c>
      <c r="J270" s="1" t="s">
        <v>22</v>
      </c>
      <c r="K270" s="1" t="s">
        <v>4</v>
      </c>
      <c r="L270" s="1" t="s">
        <v>5</v>
      </c>
      <c r="M270" s="1" t="s">
        <v>23</v>
      </c>
      <c r="N270" s="1" t="s">
        <v>7</v>
      </c>
      <c r="O270" s="6" t="s">
        <v>7</v>
      </c>
    </row>
    <row r="271">
      <c r="A271" s="5">
        <v>100643.0</v>
      </c>
      <c r="B271" s="2">
        <v>45782.0</v>
      </c>
      <c r="C271" s="1" t="s">
        <v>217</v>
      </c>
      <c r="D271" s="3" t="s">
        <v>218</v>
      </c>
      <c r="E271" s="4">
        <v>45802.0</v>
      </c>
      <c r="F271" s="5">
        <v>30.0</v>
      </c>
      <c r="G271" s="5">
        <v>209.0</v>
      </c>
      <c r="H271" s="5">
        <v>6139.64</v>
      </c>
      <c r="I271" s="1" t="s">
        <v>21</v>
      </c>
      <c r="J271" s="1" t="s">
        <v>22</v>
      </c>
      <c r="K271" s="1" t="s">
        <v>4</v>
      </c>
      <c r="L271" s="1" t="s">
        <v>5</v>
      </c>
      <c r="M271" s="1" t="s">
        <v>23</v>
      </c>
      <c r="N271" s="1" t="s">
        <v>7</v>
      </c>
      <c r="O271" s="6" t="s">
        <v>7</v>
      </c>
    </row>
    <row r="272">
      <c r="A272" s="5">
        <v>100643.0</v>
      </c>
      <c r="B272" s="2">
        <v>45782.0</v>
      </c>
      <c r="C272" s="1" t="s">
        <v>217</v>
      </c>
      <c r="D272" s="7">
        <v>196.0</v>
      </c>
      <c r="E272" s="4">
        <v>45802.0</v>
      </c>
      <c r="F272" s="5">
        <v>26.0</v>
      </c>
      <c r="G272" s="5">
        <v>113.0</v>
      </c>
      <c r="H272" s="5">
        <v>2887.3</v>
      </c>
      <c r="I272" s="1" t="s">
        <v>21</v>
      </c>
      <c r="J272" s="1" t="s">
        <v>22</v>
      </c>
      <c r="K272" s="1" t="s">
        <v>4</v>
      </c>
      <c r="L272" s="1" t="s">
        <v>5</v>
      </c>
      <c r="M272" s="1" t="s">
        <v>23</v>
      </c>
      <c r="N272" s="1" t="s">
        <v>7</v>
      </c>
      <c r="O272" s="6" t="s">
        <v>7</v>
      </c>
    </row>
    <row r="273">
      <c r="A273" s="5">
        <v>100643.0</v>
      </c>
      <c r="B273" s="2">
        <v>45782.0</v>
      </c>
      <c r="C273" s="1" t="s">
        <v>217</v>
      </c>
      <c r="D273" s="3" t="s">
        <v>102</v>
      </c>
      <c r="E273" s="4">
        <v>45802.0</v>
      </c>
      <c r="F273" s="5">
        <v>216.0</v>
      </c>
      <c r="G273" s="5">
        <v>96.0</v>
      </c>
      <c r="H273" s="5">
        <v>20220.6</v>
      </c>
      <c r="I273" s="1" t="s">
        <v>21</v>
      </c>
      <c r="J273" s="1" t="s">
        <v>22</v>
      </c>
      <c r="K273" s="1" t="s">
        <v>4</v>
      </c>
      <c r="L273" s="1" t="s">
        <v>5</v>
      </c>
      <c r="M273" s="1" t="s">
        <v>23</v>
      </c>
      <c r="N273" s="1" t="s">
        <v>7</v>
      </c>
      <c r="O273" s="6" t="s">
        <v>7</v>
      </c>
    </row>
    <row r="274">
      <c r="A274" s="5">
        <v>100643.0</v>
      </c>
      <c r="B274" s="2">
        <v>45782.0</v>
      </c>
      <c r="C274" s="1" t="s">
        <v>217</v>
      </c>
      <c r="D274" s="7">
        <v>153.0</v>
      </c>
      <c r="E274" s="4">
        <v>45802.0</v>
      </c>
      <c r="F274" s="5">
        <v>10.0</v>
      </c>
      <c r="G274" s="5">
        <v>396.0</v>
      </c>
      <c r="H274" s="5">
        <v>3877.02</v>
      </c>
      <c r="I274" s="1" t="s">
        <v>21</v>
      </c>
      <c r="J274" s="1" t="s">
        <v>22</v>
      </c>
      <c r="K274" s="1" t="s">
        <v>4</v>
      </c>
      <c r="L274" s="1" t="s">
        <v>5</v>
      </c>
      <c r="M274" s="1" t="s">
        <v>23</v>
      </c>
      <c r="N274" s="1" t="s">
        <v>7</v>
      </c>
      <c r="O274" s="6" t="s">
        <v>7</v>
      </c>
    </row>
    <row r="275">
      <c r="A275" s="5">
        <v>100643.0</v>
      </c>
      <c r="B275" s="2">
        <v>45782.0</v>
      </c>
      <c r="C275" s="1" t="s">
        <v>217</v>
      </c>
      <c r="D275" s="3" t="s">
        <v>101</v>
      </c>
      <c r="E275" s="4">
        <v>45802.0</v>
      </c>
      <c r="F275" s="5">
        <v>60.0</v>
      </c>
      <c r="G275" s="5">
        <v>127.0</v>
      </c>
      <c r="H275" s="5">
        <v>7452.06</v>
      </c>
      <c r="I275" s="1" t="s">
        <v>21</v>
      </c>
      <c r="J275" s="1" t="s">
        <v>22</v>
      </c>
      <c r="K275" s="1" t="s">
        <v>4</v>
      </c>
      <c r="L275" s="1" t="s">
        <v>5</v>
      </c>
      <c r="M275" s="1" t="s">
        <v>23</v>
      </c>
      <c r="N275" s="1" t="s">
        <v>7</v>
      </c>
      <c r="O275" s="6" t="s">
        <v>7</v>
      </c>
    </row>
    <row r="276">
      <c r="A276" s="5">
        <v>100643.0</v>
      </c>
      <c r="B276" s="2">
        <v>45782.0</v>
      </c>
      <c r="C276" s="1" t="s">
        <v>217</v>
      </c>
      <c r="D276" s="3" t="s">
        <v>219</v>
      </c>
      <c r="E276" s="4">
        <v>45802.0</v>
      </c>
      <c r="F276" s="5">
        <v>40.0</v>
      </c>
      <c r="G276" s="5">
        <v>161.0</v>
      </c>
      <c r="H276" s="5">
        <v>6323.1</v>
      </c>
      <c r="I276" s="1" t="s">
        <v>21</v>
      </c>
      <c r="J276" s="1" t="s">
        <v>22</v>
      </c>
      <c r="K276" s="1" t="s">
        <v>4</v>
      </c>
      <c r="L276" s="1" t="s">
        <v>5</v>
      </c>
      <c r="M276" s="1" t="s">
        <v>23</v>
      </c>
      <c r="N276" s="1" t="s">
        <v>7</v>
      </c>
      <c r="O276" s="6" t="s">
        <v>7</v>
      </c>
    </row>
    <row r="277">
      <c r="A277" s="5">
        <v>300046.0</v>
      </c>
      <c r="B277" s="2">
        <v>45784.0</v>
      </c>
      <c r="C277" s="1" t="s">
        <v>220</v>
      </c>
      <c r="D277" s="3" t="s">
        <v>105</v>
      </c>
      <c r="E277" s="4">
        <v>45802.0</v>
      </c>
      <c r="F277" s="5">
        <v>16.0</v>
      </c>
      <c r="G277" s="5">
        <v>550.0</v>
      </c>
      <c r="H277" s="5">
        <v>8626.14</v>
      </c>
      <c r="I277" s="1" t="s">
        <v>2</v>
      </c>
      <c r="J277" s="1" t="s">
        <v>221</v>
      </c>
      <c r="K277" s="1" t="s">
        <v>111</v>
      </c>
      <c r="L277" s="1" t="s">
        <v>5</v>
      </c>
      <c r="M277" s="1" t="s">
        <v>6</v>
      </c>
      <c r="N277" s="1" t="s">
        <v>7</v>
      </c>
      <c r="O277" s="6" t="s">
        <v>7</v>
      </c>
    </row>
    <row r="278">
      <c r="A278" s="5">
        <v>300046.0</v>
      </c>
      <c r="B278" s="2">
        <v>45784.0</v>
      </c>
      <c r="C278" s="1" t="s">
        <v>220</v>
      </c>
      <c r="D278" s="3" t="s">
        <v>222</v>
      </c>
      <c r="E278" s="4">
        <v>45802.0</v>
      </c>
      <c r="F278" s="5">
        <v>18.0</v>
      </c>
      <c r="G278" s="5">
        <v>745.0</v>
      </c>
      <c r="H278" s="5">
        <v>13144.78</v>
      </c>
      <c r="I278" s="1" t="s">
        <v>2</v>
      </c>
      <c r="J278" s="1" t="s">
        <v>221</v>
      </c>
      <c r="K278" s="1" t="s">
        <v>111</v>
      </c>
      <c r="L278" s="1" t="s">
        <v>5</v>
      </c>
      <c r="M278" s="1" t="s">
        <v>6</v>
      </c>
      <c r="N278" s="1" t="s">
        <v>7</v>
      </c>
      <c r="O278" s="6" t="s">
        <v>7</v>
      </c>
    </row>
    <row r="279">
      <c r="A279" s="5">
        <v>300046.0</v>
      </c>
      <c r="B279" s="2">
        <v>45784.0</v>
      </c>
      <c r="C279" s="1" t="s">
        <v>220</v>
      </c>
      <c r="D279" s="3" t="s">
        <v>9</v>
      </c>
      <c r="E279" s="4">
        <v>45802.0</v>
      </c>
      <c r="F279" s="5">
        <v>16.0</v>
      </c>
      <c r="G279" s="5">
        <v>550.0</v>
      </c>
      <c r="H279" s="5">
        <v>8626.14</v>
      </c>
      <c r="I279" s="1" t="s">
        <v>2</v>
      </c>
      <c r="J279" s="1" t="s">
        <v>221</v>
      </c>
      <c r="K279" s="1" t="s">
        <v>111</v>
      </c>
      <c r="L279" s="1" t="s">
        <v>5</v>
      </c>
      <c r="M279" s="1" t="s">
        <v>6</v>
      </c>
      <c r="N279" s="1" t="s">
        <v>7</v>
      </c>
      <c r="O279" s="6" t="s">
        <v>7</v>
      </c>
    </row>
    <row r="280">
      <c r="A280" s="5">
        <v>300046.0</v>
      </c>
      <c r="B280" s="2">
        <v>45784.0</v>
      </c>
      <c r="C280" s="1" t="s">
        <v>220</v>
      </c>
      <c r="D280" s="3" t="s">
        <v>107</v>
      </c>
      <c r="E280" s="4">
        <v>45802.0</v>
      </c>
      <c r="F280" s="5">
        <v>12.0</v>
      </c>
      <c r="G280" s="5">
        <v>370.0</v>
      </c>
      <c r="H280" s="5">
        <v>4351.65</v>
      </c>
      <c r="I280" s="1" t="s">
        <v>2</v>
      </c>
      <c r="J280" s="1" t="s">
        <v>221</v>
      </c>
      <c r="K280" s="1" t="s">
        <v>111</v>
      </c>
      <c r="L280" s="1" t="s">
        <v>5</v>
      </c>
      <c r="M280" s="1" t="s">
        <v>6</v>
      </c>
      <c r="N280" s="1" t="s">
        <v>7</v>
      </c>
      <c r="O280" s="6" t="s">
        <v>7</v>
      </c>
    </row>
    <row r="281">
      <c r="A281" s="5">
        <v>300047.0</v>
      </c>
      <c r="B281" s="2">
        <v>45784.0</v>
      </c>
      <c r="C281" s="1" t="s">
        <v>223</v>
      </c>
      <c r="D281" s="3" t="s">
        <v>17</v>
      </c>
      <c r="E281" s="4">
        <v>45802.0</v>
      </c>
      <c r="F281" s="5">
        <v>24.0</v>
      </c>
      <c r="G281" s="5">
        <v>745.0</v>
      </c>
      <c r="H281" s="5">
        <v>17524.99</v>
      </c>
      <c r="I281" s="1" t="s">
        <v>2</v>
      </c>
      <c r="J281" s="1" t="s">
        <v>224</v>
      </c>
      <c r="K281" s="1" t="s">
        <v>111</v>
      </c>
      <c r="L281" s="1" t="s">
        <v>5</v>
      </c>
      <c r="M281" s="1" t="s">
        <v>6</v>
      </c>
      <c r="N281" s="1" t="s">
        <v>7</v>
      </c>
      <c r="O281" s="6" t="s">
        <v>7</v>
      </c>
    </row>
    <row r="282">
      <c r="A282" s="5">
        <v>300047.0</v>
      </c>
      <c r="B282" s="2">
        <v>45784.0</v>
      </c>
      <c r="C282" s="1" t="s">
        <v>223</v>
      </c>
      <c r="D282" s="3" t="s">
        <v>10</v>
      </c>
      <c r="E282" s="4">
        <v>45802.0</v>
      </c>
      <c r="F282" s="5">
        <v>8.0</v>
      </c>
      <c r="G282" s="5">
        <v>1150.0</v>
      </c>
      <c r="H282" s="5">
        <v>9014.59</v>
      </c>
      <c r="I282" s="1" t="s">
        <v>2</v>
      </c>
      <c r="J282" s="1" t="s">
        <v>224</v>
      </c>
      <c r="K282" s="1" t="s">
        <v>111</v>
      </c>
      <c r="L282" s="1" t="s">
        <v>5</v>
      </c>
      <c r="M282" s="1" t="s">
        <v>6</v>
      </c>
      <c r="N282" s="1" t="s">
        <v>7</v>
      </c>
      <c r="O282" s="6" t="s">
        <v>7</v>
      </c>
    </row>
    <row r="283">
      <c r="A283" s="5">
        <v>300047.0</v>
      </c>
      <c r="B283" s="2">
        <v>45784.0</v>
      </c>
      <c r="C283" s="1" t="s">
        <v>223</v>
      </c>
      <c r="D283" s="3" t="s">
        <v>225</v>
      </c>
      <c r="E283" s="4">
        <v>45802.0</v>
      </c>
      <c r="F283" s="5">
        <v>32.0</v>
      </c>
      <c r="G283" s="5">
        <v>550.0</v>
      </c>
      <c r="H283" s="5">
        <v>17250.2</v>
      </c>
      <c r="I283" s="1" t="s">
        <v>2</v>
      </c>
      <c r="J283" s="1" t="s">
        <v>224</v>
      </c>
      <c r="K283" s="1" t="s">
        <v>111</v>
      </c>
      <c r="L283" s="1" t="s">
        <v>5</v>
      </c>
      <c r="M283" s="1" t="s">
        <v>6</v>
      </c>
      <c r="N283" s="1" t="s">
        <v>7</v>
      </c>
      <c r="O283" s="6" t="s">
        <v>7</v>
      </c>
    </row>
    <row r="284">
      <c r="A284" s="5">
        <v>300047.0</v>
      </c>
      <c r="B284" s="2">
        <v>45784.0</v>
      </c>
      <c r="C284" s="1" t="s">
        <v>223</v>
      </c>
      <c r="D284" s="3" t="s">
        <v>1</v>
      </c>
      <c r="E284" s="4">
        <v>45802.0</v>
      </c>
      <c r="F284" s="5">
        <v>60.0</v>
      </c>
      <c r="G284" s="5">
        <v>370.0</v>
      </c>
      <c r="H284" s="5">
        <v>21753.06</v>
      </c>
      <c r="I284" s="1" t="s">
        <v>2</v>
      </c>
      <c r="J284" s="1" t="s">
        <v>224</v>
      </c>
      <c r="K284" s="1" t="s">
        <v>111</v>
      </c>
      <c r="L284" s="1" t="s">
        <v>5</v>
      </c>
      <c r="M284" s="1" t="s">
        <v>6</v>
      </c>
      <c r="N284" s="1" t="s">
        <v>7</v>
      </c>
      <c r="O284" s="6" t="s">
        <v>7</v>
      </c>
    </row>
    <row r="285">
      <c r="A285" s="5">
        <v>100702.0</v>
      </c>
      <c r="B285" s="2">
        <v>45784.0</v>
      </c>
      <c r="C285" s="1" t="s">
        <v>223</v>
      </c>
      <c r="D285" s="3" t="s">
        <v>226</v>
      </c>
      <c r="E285" s="4">
        <v>45802.0</v>
      </c>
      <c r="F285" s="5">
        <v>10.0</v>
      </c>
      <c r="G285" s="5">
        <v>138.0</v>
      </c>
      <c r="H285" s="5">
        <v>1352.54</v>
      </c>
      <c r="I285" s="1" t="s">
        <v>61</v>
      </c>
      <c r="J285" s="1" t="s">
        <v>224</v>
      </c>
      <c r="K285" s="1" t="s">
        <v>111</v>
      </c>
      <c r="L285" s="1" t="s">
        <v>5</v>
      </c>
      <c r="M285" s="1" t="s">
        <v>29</v>
      </c>
      <c r="N285" s="1" t="s">
        <v>7</v>
      </c>
      <c r="O285" s="6" t="s">
        <v>7</v>
      </c>
    </row>
    <row r="286">
      <c r="A286" s="5">
        <v>300048.0</v>
      </c>
      <c r="B286" s="2">
        <v>45784.0</v>
      </c>
      <c r="C286" s="1" t="s">
        <v>220</v>
      </c>
      <c r="D286" s="3" t="s">
        <v>227</v>
      </c>
      <c r="E286" s="4">
        <v>45802.0</v>
      </c>
      <c r="F286" s="5">
        <v>24.0</v>
      </c>
      <c r="G286" s="5">
        <v>675.0</v>
      </c>
      <c r="H286" s="5">
        <v>15878.82</v>
      </c>
      <c r="I286" s="1" t="s">
        <v>2</v>
      </c>
      <c r="J286" s="1" t="s">
        <v>221</v>
      </c>
      <c r="K286" s="1" t="s">
        <v>111</v>
      </c>
      <c r="L286" s="1" t="s">
        <v>5</v>
      </c>
      <c r="M286" s="1" t="s">
        <v>6</v>
      </c>
      <c r="N286" s="1" t="s">
        <v>7</v>
      </c>
      <c r="O286" s="6" t="s">
        <v>7</v>
      </c>
    </row>
    <row r="287">
      <c r="A287" s="5">
        <v>300048.0</v>
      </c>
      <c r="B287" s="2">
        <v>45784.0</v>
      </c>
      <c r="C287" s="1" t="s">
        <v>220</v>
      </c>
      <c r="D287" s="3" t="s">
        <v>228</v>
      </c>
      <c r="E287" s="4">
        <v>45802.0</v>
      </c>
      <c r="F287" s="5">
        <v>12.0</v>
      </c>
      <c r="G287" s="5">
        <v>900.0</v>
      </c>
      <c r="H287" s="5">
        <v>10587.18</v>
      </c>
      <c r="I287" s="1" t="s">
        <v>2</v>
      </c>
      <c r="J287" s="1" t="s">
        <v>221</v>
      </c>
      <c r="K287" s="1" t="s">
        <v>111</v>
      </c>
      <c r="L287" s="1" t="s">
        <v>5</v>
      </c>
      <c r="M287" s="1" t="s">
        <v>6</v>
      </c>
      <c r="N287" s="1" t="s">
        <v>7</v>
      </c>
      <c r="O287" s="6" t="s">
        <v>7</v>
      </c>
    </row>
    <row r="288">
      <c r="A288" s="5">
        <v>100703.0</v>
      </c>
      <c r="B288" s="2">
        <v>45784.0</v>
      </c>
      <c r="C288" s="1" t="s">
        <v>223</v>
      </c>
      <c r="D288" s="7">
        <v>155.0</v>
      </c>
      <c r="E288" s="4">
        <v>45802.0</v>
      </c>
      <c r="F288" s="5">
        <v>10.0</v>
      </c>
      <c r="G288" s="5">
        <v>701.0</v>
      </c>
      <c r="H288" s="5">
        <v>6869.21</v>
      </c>
      <c r="I288" s="1" t="s">
        <v>21</v>
      </c>
      <c r="J288" s="1" t="s">
        <v>224</v>
      </c>
      <c r="K288" s="1" t="s">
        <v>111</v>
      </c>
      <c r="L288" s="1" t="s">
        <v>5</v>
      </c>
      <c r="M288" s="1" t="s">
        <v>23</v>
      </c>
      <c r="N288" s="1" t="s">
        <v>7</v>
      </c>
      <c r="O288" s="6" t="s">
        <v>7</v>
      </c>
    </row>
    <row r="289">
      <c r="A289" s="5">
        <v>100703.0</v>
      </c>
      <c r="B289" s="2">
        <v>45784.0</v>
      </c>
      <c r="C289" s="1" t="s">
        <v>223</v>
      </c>
      <c r="D289" s="7">
        <v>145.0</v>
      </c>
      <c r="E289" s="4">
        <v>45802.0</v>
      </c>
      <c r="F289" s="5">
        <v>35.0</v>
      </c>
      <c r="G289" s="5">
        <v>209.0</v>
      </c>
      <c r="H289" s="5">
        <v>7163.21</v>
      </c>
      <c r="I289" s="1" t="s">
        <v>21</v>
      </c>
      <c r="J289" s="1" t="s">
        <v>224</v>
      </c>
      <c r="K289" s="1" t="s">
        <v>111</v>
      </c>
      <c r="L289" s="1" t="s">
        <v>5</v>
      </c>
      <c r="M289" s="1" t="s">
        <v>23</v>
      </c>
      <c r="N289" s="1" t="s">
        <v>7</v>
      </c>
      <c r="O289" s="6" t="s">
        <v>7</v>
      </c>
    </row>
    <row r="290">
      <c r="A290" s="5">
        <v>100703.0</v>
      </c>
      <c r="B290" s="2">
        <v>45784.0</v>
      </c>
      <c r="C290" s="1" t="s">
        <v>223</v>
      </c>
      <c r="D290" s="7">
        <v>124.0</v>
      </c>
      <c r="E290" s="4">
        <v>45802.0</v>
      </c>
      <c r="F290" s="5">
        <v>92.0</v>
      </c>
      <c r="G290" s="5">
        <v>127.0</v>
      </c>
      <c r="H290" s="5">
        <v>11426.45</v>
      </c>
      <c r="I290" s="1" t="s">
        <v>21</v>
      </c>
      <c r="J290" s="1" t="s">
        <v>224</v>
      </c>
      <c r="K290" s="1" t="s">
        <v>111</v>
      </c>
      <c r="L290" s="1" t="s">
        <v>5</v>
      </c>
      <c r="M290" s="1" t="s">
        <v>23</v>
      </c>
      <c r="N290" s="1" t="s">
        <v>7</v>
      </c>
      <c r="O290" s="6" t="s">
        <v>7</v>
      </c>
    </row>
    <row r="291">
      <c r="A291" s="5">
        <v>100703.0</v>
      </c>
      <c r="B291" s="2">
        <v>45784.0</v>
      </c>
      <c r="C291" s="1" t="s">
        <v>223</v>
      </c>
      <c r="D291" s="7">
        <v>521.0</v>
      </c>
      <c r="E291" s="4">
        <v>45802.0</v>
      </c>
      <c r="F291" s="5">
        <v>26.0</v>
      </c>
      <c r="G291" s="5">
        <v>148.0</v>
      </c>
      <c r="H291" s="5">
        <v>3768.34</v>
      </c>
      <c r="I291" s="1" t="s">
        <v>21</v>
      </c>
      <c r="J291" s="1" t="s">
        <v>224</v>
      </c>
      <c r="K291" s="1" t="s">
        <v>111</v>
      </c>
      <c r="L291" s="1" t="s">
        <v>5</v>
      </c>
      <c r="M291" s="1" t="s">
        <v>23</v>
      </c>
      <c r="N291" s="1" t="s">
        <v>7</v>
      </c>
      <c r="O291" s="6" t="s">
        <v>7</v>
      </c>
    </row>
    <row r="292">
      <c r="A292" s="5">
        <v>100703.0</v>
      </c>
      <c r="B292" s="2">
        <v>45784.0</v>
      </c>
      <c r="C292" s="1" t="s">
        <v>223</v>
      </c>
      <c r="D292" s="7">
        <v>362.0</v>
      </c>
      <c r="E292" s="4">
        <v>45802.0</v>
      </c>
      <c r="F292" s="5">
        <v>50.0</v>
      </c>
      <c r="G292" s="5">
        <v>218.0</v>
      </c>
      <c r="H292" s="5">
        <v>10663.77</v>
      </c>
      <c r="I292" s="1" t="s">
        <v>229</v>
      </c>
      <c r="J292" s="1" t="s">
        <v>224</v>
      </c>
      <c r="K292" s="1" t="s">
        <v>111</v>
      </c>
      <c r="L292" s="1" t="s">
        <v>5</v>
      </c>
      <c r="M292" s="1" t="s">
        <v>23</v>
      </c>
      <c r="N292" s="1" t="s">
        <v>7</v>
      </c>
      <c r="O292" s="6" t="s">
        <v>7</v>
      </c>
    </row>
    <row r="293">
      <c r="A293" s="5">
        <v>100703.0</v>
      </c>
      <c r="B293" s="2">
        <v>45784.0</v>
      </c>
      <c r="C293" s="1" t="s">
        <v>223</v>
      </c>
      <c r="D293" s="7">
        <v>3271.0</v>
      </c>
      <c r="E293" s="4">
        <v>45802.0</v>
      </c>
      <c r="F293" s="5">
        <v>150.0</v>
      </c>
      <c r="G293" s="5">
        <v>54.0</v>
      </c>
      <c r="H293" s="5">
        <v>7904.09</v>
      </c>
      <c r="I293" s="1" t="s">
        <v>229</v>
      </c>
      <c r="J293" s="1" t="s">
        <v>224</v>
      </c>
      <c r="K293" s="1" t="s">
        <v>111</v>
      </c>
      <c r="L293" s="1" t="s">
        <v>5</v>
      </c>
      <c r="M293" s="1" t="s">
        <v>23</v>
      </c>
      <c r="N293" s="1" t="s">
        <v>7</v>
      </c>
      <c r="O293" s="6" t="s">
        <v>7</v>
      </c>
    </row>
    <row r="294">
      <c r="A294" s="5">
        <v>100703.0</v>
      </c>
      <c r="B294" s="2">
        <v>45784.0</v>
      </c>
      <c r="C294" s="1" t="s">
        <v>223</v>
      </c>
      <c r="D294" s="3" t="s">
        <v>230</v>
      </c>
      <c r="E294" s="4">
        <v>45802.0</v>
      </c>
      <c r="F294" s="5">
        <v>216.0</v>
      </c>
      <c r="G294" s="5">
        <v>65.0</v>
      </c>
      <c r="H294" s="5">
        <v>13762.69</v>
      </c>
      <c r="I294" s="1" t="s">
        <v>21</v>
      </c>
      <c r="J294" s="1" t="s">
        <v>224</v>
      </c>
      <c r="K294" s="1" t="s">
        <v>111</v>
      </c>
      <c r="L294" s="1" t="s">
        <v>5</v>
      </c>
      <c r="M294" s="1" t="s">
        <v>23</v>
      </c>
      <c r="N294" s="1" t="s">
        <v>7</v>
      </c>
      <c r="O294" s="6" t="s">
        <v>7</v>
      </c>
    </row>
    <row r="295">
      <c r="A295" s="5">
        <v>100703.0</v>
      </c>
      <c r="B295" s="2">
        <v>45784.0</v>
      </c>
      <c r="C295" s="1" t="s">
        <v>223</v>
      </c>
      <c r="D295" s="7">
        <v>144.0</v>
      </c>
      <c r="E295" s="4">
        <v>45802.0</v>
      </c>
      <c r="F295" s="5">
        <v>180.0</v>
      </c>
      <c r="G295" s="5">
        <v>94.0</v>
      </c>
      <c r="H295" s="5">
        <v>16512.41</v>
      </c>
      <c r="I295" s="1" t="s">
        <v>21</v>
      </c>
      <c r="J295" s="1" t="s">
        <v>224</v>
      </c>
      <c r="K295" s="1" t="s">
        <v>111</v>
      </c>
      <c r="L295" s="1" t="s">
        <v>5</v>
      </c>
      <c r="M295" s="1" t="s">
        <v>23</v>
      </c>
      <c r="N295" s="1" t="s">
        <v>7</v>
      </c>
      <c r="O295" s="6" t="s">
        <v>7</v>
      </c>
    </row>
    <row r="296">
      <c r="A296" s="5">
        <v>100703.0</v>
      </c>
      <c r="B296" s="2">
        <v>45784.0</v>
      </c>
      <c r="C296" s="1" t="s">
        <v>223</v>
      </c>
      <c r="D296" s="7">
        <v>153.0</v>
      </c>
      <c r="E296" s="4">
        <v>45802.0</v>
      </c>
      <c r="F296" s="5">
        <v>75.0</v>
      </c>
      <c r="G296" s="5">
        <v>396.0</v>
      </c>
      <c r="H296" s="5">
        <v>29072.09</v>
      </c>
      <c r="I296" s="1" t="s">
        <v>21</v>
      </c>
      <c r="J296" s="1" t="s">
        <v>224</v>
      </c>
      <c r="K296" s="1" t="s">
        <v>111</v>
      </c>
      <c r="L296" s="1" t="s">
        <v>5</v>
      </c>
      <c r="M296" s="1" t="s">
        <v>23</v>
      </c>
      <c r="N296" s="1" t="s">
        <v>7</v>
      </c>
      <c r="O296" s="6" t="s">
        <v>7</v>
      </c>
    </row>
    <row r="297">
      <c r="A297" s="5">
        <v>100703.0</v>
      </c>
      <c r="B297" s="2">
        <v>45784.0</v>
      </c>
      <c r="C297" s="1" t="s">
        <v>223</v>
      </c>
      <c r="D297" s="7">
        <v>156.0</v>
      </c>
      <c r="E297" s="4">
        <v>45802.0</v>
      </c>
      <c r="F297" s="5">
        <v>25.0</v>
      </c>
      <c r="G297" s="5">
        <v>950.0</v>
      </c>
      <c r="H297" s="5">
        <v>23286.17</v>
      </c>
      <c r="I297" s="1" t="s">
        <v>21</v>
      </c>
      <c r="J297" s="1" t="s">
        <v>224</v>
      </c>
      <c r="K297" s="1" t="s">
        <v>111</v>
      </c>
      <c r="L297" s="1" t="s">
        <v>5</v>
      </c>
      <c r="M297" s="1" t="s">
        <v>23</v>
      </c>
      <c r="N297" s="1" t="s">
        <v>7</v>
      </c>
      <c r="O297" s="6" t="s">
        <v>7</v>
      </c>
    </row>
    <row r="298">
      <c r="A298" s="5">
        <v>100703.0</v>
      </c>
      <c r="B298" s="2">
        <v>45784.0</v>
      </c>
      <c r="C298" s="1" t="s">
        <v>223</v>
      </c>
      <c r="D298" s="3" t="s">
        <v>151</v>
      </c>
      <c r="E298" s="4">
        <v>45802.0</v>
      </c>
      <c r="F298" s="5">
        <v>180.0</v>
      </c>
      <c r="G298" s="5">
        <v>52.0</v>
      </c>
      <c r="H298" s="5">
        <v>9174.17</v>
      </c>
      <c r="I298" s="1" t="s">
        <v>21</v>
      </c>
      <c r="J298" s="1" t="s">
        <v>224</v>
      </c>
      <c r="K298" s="1" t="s">
        <v>111</v>
      </c>
      <c r="L298" s="1" t="s">
        <v>5</v>
      </c>
      <c r="M298" s="1" t="s">
        <v>23</v>
      </c>
      <c r="N298" s="1" t="s">
        <v>7</v>
      </c>
      <c r="O298" s="6" t="s">
        <v>7</v>
      </c>
    </row>
    <row r="299">
      <c r="A299" s="5">
        <v>100703.0</v>
      </c>
      <c r="B299" s="2">
        <v>45784.0</v>
      </c>
      <c r="C299" s="1" t="s">
        <v>223</v>
      </c>
      <c r="D299" s="7">
        <v>187.0</v>
      </c>
      <c r="E299" s="4">
        <v>45802.0</v>
      </c>
      <c r="F299" s="5">
        <v>22.0</v>
      </c>
      <c r="G299" s="5">
        <v>244.0</v>
      </c>
      <c r="H299" s="5">
        <v>5258.57</v>
      </c>
      <c r="I299" s="1" t="s">
        <v>21</v>
      </c>
      <c r="J299" s="1" t="s">
        <v>224</v>
      </c>
      <c r="K299" s="1" t="s">
        <v>111</v>
      </c>
      <c r="L299" s="1" t="s">
        <v>5</v>
      </c>
      <c r="M299" s="1" t="s">
        <v>23</v>
      </c>
      <c r="N299" s="1" t="s">
        <v>7</v>
      </c>
      <c r="O299" s="6" t="s">
        <v>7</v>
      </c>
    </row>
    <row r="300">
      <c r="A300" s="5">
        <v>100703.0</v>
      </c>
      <c r="B300" s="2">
        <v>45784.0</v>
      </c>
      <c r="C300" s="1" t="s">
        <v>223</v>
      </c>
      <c r="D300" s="7">
        <v>121.0</v>
      </c>
      <c r="E300" s="4">
        <v>45802.0</v>
      </c>
      <c r="F300" s="5">
        <v>108.0</v>
      </c>
      <c r="G300" s="5">
        <v>96.0</v>
      </c>
      <c r="H300" s="5">
        <v>10111.21</v>
      </c>
      <c r="I300" s="1" t="s">
        <v>21</v>
      </c>
      <c r="J300" s="1" t="s">
        <v>224</v>
      </c>
      <c r="K300" s="1" t="s">
        <v>111</v>
      </c>
      <c r="L300" s="1" t="s">
        <v>5</v>
      </c>
      <c r="M300" s="1" t="s">
        <v>23</v>
      </c>
      <c r="N300" s="1" t="s">
        <v>7</v>
      </c>
      <c r="O300" s="6" t="s">
        <v>7</v>
      </c>
    </row>
    <row r="301">
      <c r="A301" s="5">
        <v>100703.0</v>
      </c>
      <c r="B301" s="2">
        <v>45784.0</v>
      </c>
      <c r="C301" s="1" t="s">
        <v>223</v>
      </c>
      <c r="D301" s="7">
        <v>360.0</v>
      </c>
      <c r="E301" s="4">
        <v>45802.0</v>
      </c>
      <c r="F301" s="5">
        <v>50.0</v>
      </c>
      <c r="G301" s="5">
        <v>144.0</v>
      </c>
      <c r="H301" s="5">
        <v>7057.37</v>
      </c>
      <c r="I301" s="1" t="s">
        <v>229</v>
      </c>
      <c r="J301" s="1" t="s">
        <v>224</v>
      </c>
      <c r="K301" s="1" t="s">
        <v>111</v>
      </c>
      <c r="L301" s="1" t="s">
        <v>5</v>
      </c>
      <c r="M301" s="1" t="s">
        <v>23</v>
      </c>
      <c r="N301" s="1" t="s">
        <v>7</v>
      </c>
      <c r="O301" s="6" t="s">
        <v>7</v>
      </c>
    </row>
    <row r="302">
      <c r="A302" s="5">
        <v>100703.0</v>
      </c>
      <c r="B302" s="2">
        <v>45784.0</v>
      </c>
      <c r="C302" s="1" t="s">
        <v>223</v>
      </c>
      <c r="D302" s="7">
        <v>127.0</v>
      </c>
      <c r="E302" s="4">
        <v>45802.0</v>
      </c>
      <c r="F302" s="5">
        <v>132.0</v>
      </c>
      <c r="G302" s="5">
        <v>109.0</v>
      </c>
      <c r="H302" s="5">
        <v>14158.53</v>
      </c>
      <c r="I302" s="1" t="s">
        <v>21</v>
      </c>
      <c r="J302" s="1" t="s">
        <v>224</v>
      </c>
      <c r="K302" s="1" t="s">
        <v>111</v>
      </c>
      <c r="L302" s="1" t="s">
        <v>5</v>
      </c>
      <c r="M302" s="1" t="s">
        <v>23</v>
      </c>
      <c r="N302" s="1" t="s">
        <v>7</v>
      </c>
      <c r="O302" s="6" t="s">
        <v>7</v>
      </c>
    </row>
    <row r="303">
      <c r="A303" s="5">
        <v>100703.0</v>
      </c>
      <c r="B303" s="2">
        <v>45784.0</v>
      </c>
      <c r="C303" s="1" t="s">
        <v>223</v>
      </c>
      <c r="D303" s="7">
        <v>5211.0</v>
      </c>
      <c r="E303" s="4">
        <v>45802.0</v>
      </c>
      <c r="F303" s="5">
        <v>26.0</v>
      </c>
      <c r="G303" s="5">
        <v>148.0</v>
      </c>
      <c r="H303" s="5">
        <v>3768.34</v>
      </c>
      <c r="I303" s="1" t="s">
        <v>21</v>
      </c>
      <c r="J303" s="1" t="s">
        <v>224</v>
      </c>
      <c r="K303" s="1" t="s">
        <v>111</v>
      </c>
      <c r="L303" s="1" t="s">
        <v>5</v>
      </c>
      <c r="M303" s="1" t="s">
        <v>23</v>
      </c>
      <c r="N303" s="1" t="s">
        <v>7</v>
      </c>
      <c r="O303" s="6" t="s">
        <v>7</v>
      </c>
    </row>
    <row r="304">
      <c r="A304" s="5">
        <v>100703.0</v>
      </c>
      <c r="B304" s="2">
        <v>45784.0</v>
      </c>
      <c r="C304" s="1" t="s">
        <v>223</v>
      </c>
      <c r="D304" s="3" t="s">
        <v>231</v>
      </c>
      <c r="E304" s="4">
        <v>45802.0</v>
      </c>
      <c r="F304" s="5">
        <v>400.0</v>
      </c>
      <c r="G304" s="5">
        <v>28.0</v>
      </c>
      <c r="H304" s="5">
        <v>10914.65</v>
      </c>
      <c r="I304" s="1" t="s">
        <v>229</v>
      </c>
      <c r="J304" s="1" t="s">
        <v>224</v>
      </c>
      <c r="K304" s="1" t="s">
        <v>111</v>
      </c>
      <c r="L304" s="1" t="s">
        <v>5</v>
      </c>
      <c r="M304" s="1" t="s">
        <v>23</v>
      </c>
      <c r="N304" s="1" t="s">
        <v>7</v>
      </c>
      <c r="O304" s="6" t="s">
        <v>7</v>
      </c>
    </row>
    <row r="305">
      <c r="A305" s="5">
        <v>200266.0</v>
      </c>
      <c r="B305" s="2">
        <v>45786.0</v>
      </c>
      <c r="C305" s="1" t="s">
        <v>117</v>
      </c>
      <c r="D305" s="3" t="s">
        <v>45</v>
      </c>
      <c r="E305" s="4">
        <v>45802.0</v>
      </c>
      <c r="F305" s="5">
        <v>5000.0</v>
      </c>
      <c r="G305" s="5">
        <v>2055.0</v>
      </c>
      <c r="H305" s="5">
        <v>20142.63</v>
      </c>
      <c r="I305" s="1" t="s">
        <v>43</v>
      </c>
      <c r="J305" s="1" t="s">
        <v>118</v>
      </c>
      <c r="K305" s="1" t="s">
        <v>4</v>
      </c>
      <c r="L305" s="1" t="s">
        <v>5</v>
      </c>
      <c r="M305" s="1" t="s">
        <v>44</v>
      </c>
      <c r="N305" s="1" t="s">
        <v>7</v>
      </c>
      <c r="O305" s="6" t="s">
        <v>7</v>
      </c>
    </row>
    <row r="306">
      <c r="A306" s="5">
        <v>200266.0</v>
      </c>
      <c r="B306" s="2">
        <v>45786.0</v>
      </c>
      <c r="C306" s="1" t="s">
        <v>117</v>
      </c>
      <c r="D306" s="3" t="s">
        <v>47</v>
      </c>
      <c r="E306" s="4">
        <v>45802.0</v>
      </c>
      <c r="F306" s="5">
        <v>3750.0</v>
      </c>
      <c r="G306" s="5">
        <v>3083.0</v>
      </c>
      <c r="H306" s="5">
        <v>15106.99</v>
      </c>
      <c r="I306" s="1" t="s">
        <v>43</v>
      </c>
      <c r="J306" s="1" t="s">
        <v>118</v>
      </c>
      <c r="K306" s="1" t="s">
        <v>4</v>
      </c>
      <c r="L306" s="1" t="s">
        <v>5</v>
      </c>
      <c r="M306" s="1" t="s">
        <v>44</v>
      </c>
      <c r="N306" s="1" t="s">
        <v>7</v>
      </c>
      <c r="O306" s="6" t="s">
        <v>7</v>
      </c>
    </row>
    <row r="307">
      <c r="A307" s="5">
        <v>200266.0</v>
      </c>
      <c r="B307" s="2">
        <v>45786.0</v>
      </c>
      <c r="C307" s="1" t="s">
        <v>117</v>
      </c>
      <c r="D307" s="3" t="s">
        <v>46</v>
      </c>
      <c r="E307" s="4">
        <v>45802.0</v>
      </c>
      <c r="F307" s="5">
        <v>14000.0</v>
      </c>
      <c r="G307" s="5">
        <v>4111.0</v>
      </c>
      <c r="H307" s="5">
        <v>56399.49</v>
      </c>
      <c r="I307" s="1" t="s">
        <v>43</v>
      </c>
      <c r="J307" s="1" t="s">
        <v>118</v>
      </c>
      <c r="K307" s="1" t="s">
        <v>4</v>
      </c>
      <c r="L307" s="1" t="s">
        <v>5</v>
      </c>
      <c r="M307" s="1" t="s">
        <v>44</v>
      </c>
      <c r="N307" s="1" t="s">
        <v>7</v>
      </c>
      <c r="O307" s="6" t="s">
        <v>7</v>
      </c>
    </row>
    <row r="308">
      <c r="A308" s="5">
        <v>200267.0</v>
      </c>
      <c r="B308" s="2">
        <v>45786.0</v>
      </c>
      <c r="C308" s="1" t="s">
        <v>117</v>
      </c>
      <c r="D308" s="3" t="s">
        <v>47</v>
      </c>
      <c r="E308" s="4">
        <v>45802.0</v>
      </c>
      <c r="F308" s="5">
        <v>3750.0</v>
      </c>
      <c r="G308" s="5">
        <v>3083.0</v>
      </c>
      <c r="H308" s="5">
        <v>15106.99</v>
      </c>
      <c r="I308" s="1" t="s">
        <v>43</v>
      </c>
      <c r="J308" s="1" t="s">
        <v>118</v>
      </c>
      <c r="K308" s="1" t="s">
        <v>4</v>
      </c>
      <c r="L308" s="1" t="s">
        <v>5</v>
      </c>
      <c r="M308" s="1" t="s">
        <v>44</v>
      </c>
      <c r="N308" s="1" t="s">
        <v>7</v>
      </c>
      <c r="O308" s="6" t="s">
        <v>7</v>
      </c>
    </row>
    <row r="309">
      <c r="A309" s="5">
        <v>200267.0</v>
      </c>
      <c r="B309" s="2">
        <v>45786.0</v>
      </c>
      <c r="C309" s="1" t="s">
        <v>117</v>
      </c>
      <c r="D309" s="3" t="s">
        <v>46</v>
      </c>
      <c r="E309" s="4">
        <v>45802.0</v>
      </c>
      <c r="F309" s="5">
        <v>10000.0</v>
      </c>
      <c r="G309" s="5">
        <v>4111.0</v>
      </c>
      <c r="H309" s="5">
        <v>40285.35</v>
      </c>
      <c r="I309" s="1" t="s">
        <v>43</v>
      </c>
      <c r="J309" s="1" t="s">
        <v>118</v>
      </c>
      <c r="K309" s="1" t="s">
        <v>4</v>
      </c>
      <c r="L309" s="1" t="s">
        <v>5</v>
      </c>
      <c r="M309" s="1" t="s">
        <v>44</v>
      </c>
      <c r="N309" s="1" t="s">
        <v>7</v>
      </c>
      <c r="O309" s="6" t="s">
        <v>7</v>
      </c>
    </row>
    <row r="310">
      <c r="A310" s="5">
        <v>200267.0</v>
      </c>
      <c r="B310" s="2">
        <v>45786.0</v>
      </c>
      <c r="C310" s="1" t="s">
        <v>117</v>
      </c>
      <c r="D310" s="3" t="s">
        <v>175</v>
      </c>
      <c r="E310" s="4">
        <v>45802.0</v>
      </c>
      <c r="F310" s="5">
        <v>5000.0</v>
      </c>
      <c r="G310" s="5">
        <v>20554.0</v>
      </c>
      <c r="H310" s="5">
        <v>20142.68</v>
      </c>
      <c r="I310" s="1" t="s">
        <v>43</v>
      </c>
      <c r="J310" s="1" t="s">
        <v>118</v>
      </c>
      <c r="K310" s="1" t="s">
        <v>4</v>
      </c>
      <c r="L310" s="1" t="s">
        <v>5</v>
      </c>
      <c r="M310" s="1" t="s">
        <v>44</v>
      </c>
      <c r="N310" s="1" t="s">
        <v>7</v>
      </c>
      <c r="O310" s="6" t="s">
        <v>7</v>
      </c>
    </row>
    <row r="311">
      <c r="A311" s="5">
        <v>200268.0</v>
      </c>
      <c r="B311" s="2">
        <v>45786.0</v>
      </c>
      <c r="C311" s="1" t="s">
        <v>117</v>
      </c>
      <c r="D311" s="3" t="s">
        <v>46</v>
      </c>
      <c r="E311" s="4">
        <v>45802.0</v>
      </c>
      <c r="F311" s="5">
        <v>4000.0</v>
      </c>
      <c r="G311" s="5">
        <v>4111.0</v>
      </c>
      <c r="H311" s="5">
        <v>16114.14</v>
      </c>
      <c r="I311" s="1" t="s">
        <v>43</v>
      </c>
      <c r="J311" s="1" t="s">
        <v>118</v>
      </c>
      <c r="K311" s="1" t="s">
        <v>4</v>
      </c>
      <c r="L311" s="1" t="s">
        <v>5</v>
      </c>
      <c r="M311" s="1" t="s">
        <v>44</v>
      </c>
      <c r="N311" s="1" t="s">
        <v>7</v>
      </c>
      <c r="O311" s="6" t="s">
        <v>7</v>
      </c>
    </row>
    <row r="312">
      <c r="A312" s="5">
        <v>200269.0</v>
      </c>
      <c r="B312" s="2">
        <v>45786.0</v>
      </c>
      <c r="C312" s="1" t="s">
        <v>117</v>
      </c>
      <c r="D312" s="3" t="s">
        <v>46</v>
      </c>
      <c r="E312" s="4">
        <v>45802.0</v>
      </c>
      <c r="F312" s="5">
        <v>12000.0</v>
      </c>
      <c r="G312" s="5">
        <v>4109.0</v>
      </c>
      <c r="H312" s="5">
        <v>48325.37</v>
      </c>
      <c r="I312" s="1" t="s">
        <v>43</v>
      </c>
      <c r="J312" s="1" t="s">
        <v>118</v>
      </c>
      <c r="K312" s="1" t="s">
        <v>4</v>
      </c>
      <c r="L312" s="1" t="s">
        <v>5</v>
      </c>
      <c r="M312" s="1" t="s">
        <v>44</v>
      </c>
      <c r="N312" s="1" t="s">
        <v>7</v>
      </c>
      <c r="O312" s="6" t="s">
        <v>7</v>
      </c>
    </row>
    <row r="313">
      <c r="A313" s="5">
        <v>200269.0</v>
      </c>
      <c r="B313" s="2">
        <v>45786.0</v>
      </c>
      <c r="C313" s="1" t="s">
        <v>117</v>
      </c>
      <c r="D313" s="3" t="s">
        <v>45</v>
      </c>
      <c r="E313" s="4">
        <v>45802.0</v>
      </c>
      <c r="F313" s="5">
        <v>5000.0</v>
      </c>
      <c r="G313" s="5">
        <v>2055.0</v>
      </c>
      <c r="H313" s="5">
        <v>20135.57</v>
      </c>
      <c r="I313" s="1" t="s">
        <v>43</v>
      </c>
      <c r="J313" s="1" t="s">
        <v>118</v>
      </c>
      <c r="K313" s="1" t="s">
        <v>4</v>
      </c>
      <c r="L313" s="1" t="s">
        <v>5</v>
      </c>
      <c r="M313" s="1" t="s">
        <v>44</v>
      </c>
      <c r="N313" s="1" t="s">
        <v>7</v>
      </c>
      <c r="O313" s="6" t="s">
        <v>7</v>
      </c>
    </row>
    <row r="314">
      <c r="A314" s="5">
        <v>200269.0</v>
      </c>
      <c r="B314" s="2">
        <v>45786.0</v>
      </c>
      <c r="C314" s="1" t="s">
        <v>117</v>
      </c>
      <c r="D314" s="3" t="s">
        <v>42</v>
      </c>
      <c r="E314" s="4">
        <v>45802.0</v>
      </c>
      <c r="F314" s="5">
        <v>2000.0</v>
      </c>
      <c r="G314" s="5">
        <v>8219.0</v>
      </c>
      <c r="H314" s="5">
        <v>8054.23</v>
      </c>
      <c r="I314" s="1" t="s">
        <v>43</v>
      </c>
      <c r="J314" s="1" t="s">
        <v>118</v>
      </c>
      <c r="K314" s="1" t="s">
        <v>4</v>
      </c>
      <c r="L314" s="1" t="s">
        <v>5</v>
      </c>
      <c r="M314" s="1" t="s">
        <v>44</v>
      </c>
      <c r="N314" s="1" t="s">
        <v>7</v>
      </c>
      <c r="O314" s="6" t="s">
        <v>7</v>
      </c>
    </row>
    <row r="315">
      <c r="A315" s="5">
        <v>200269.0</v>
      </c>
      <c r="B315" s="2">
        <v>45786.0</v>
      </c>
      <c r="C315" s="1" t="s">
        <v>117</v>
      </c>
      <c r="D315" s="3" t="s">
        <v>47</v>
      </c>
      <c r="E315" s="4">
        <v>45802.0</v>
      </c>
      <c r="F315" s="5">
        <v>3750.0</v>
      </c>
      <c r="G315" s="5">
        <v>3082.0</v>
      </c>
      <c r="H315" s="5">
        <v>15101.65</v>
      </c>
      <c r="I315" s="1" t="s">
        <v>43</v>
      </c>
      <c r="J315" s="1" t="s">
        <v>118</v>
      </c>
      <c r="K315" s="1" t="s">
        <v>4</v>
      </c>
      <c r="L315" s="1" t="s">
        <v>5</v>
      </c>
      <c r="M315" s="1" t="s">
        <v>44</v>
      </c>
      <c r="N315" s="1" t="s">
        <v>7</v>
      </c>
      <c r="O315" s="6" t="s">
        <v>7</v>
      </c>
    </row>
    <row r="316">
      <c r="A316" s="5">
        <v>100737.0</v>
      </c>
      <c r="B316" s="2">
        <v>45787.0</v>
      </c>
      <c r="C316" s="1" t="s">
        <v>11</v>
      </c>
      <c r="D316" s="3" t="s">
        <v>232</v>
      </c>
      <c r="E316" s="4">
        <v>45802.0</v>
      </c>
      <c r="F316" s="5">
        <v>132.0</v>
      </c>
      <c r="G316" s="5">
        <v>153.0</v>
      </c>
      <c r="H316" s="5">
        <v>20150.16</v>
      </c>
      <c r="I316" s="1" t="s">
        <v>21</v>
      </c>
      <c r="J316" s="1" t="s">
        <v>12</v>
      </c>
      <c r="K316" s="1" t="s">
        <v>13</v>
      </c>
      <c r="L316" s="1" t="s">
        <v>5</v>
      </c>
      <c r="M316" s="1" t="s">
        <v>23</v>
      </c>
      <c r="N316" s="1" t="s">
        <v>7</v>
      </c>
      <c r="O316" s="6" t="s">
        <v>7</v>
      </c>
    </row>
    <row r="317">
      <c r="A317" s="5">
        <v>100737.0</v>
      </c>
      <c r="B317" s="2">
        <v>45787.0</v>
      </c>
      <c r="C317" s="1" t="s">
        <v>11</v>
      </c>
      <c r="D317" s="3" t="s">
        <v>233</v>
      </c>
      <c r="E317" s="4">
        <v>45802.0</v>
      </c>
      <c r="F317" s="5">
        <v>33.0</v>
      </c>
      <c r="G317" s="5">
        <v>156.0</v>
      </c>
      <c r="H317" s="5">
        <v>5165.52</v>
      </c>
      <c r="I317" s="1" t="s">
        <v>21</v>
      </c>
      <c r="J317" s="1" t="s">
        <v>12</v>
      </c>
      <c r="K317" s="1" t="s">
        <v>13</v>
      </c>
      <c r="L317" s="1" t="s">
        <v>5</v>
      </c>
      <c r="M317" s="1" t="s">
        <v>23</v>
      </c>
      <c r="N317" s="1" t="s">
        <v>7</v>
      </c>
      <c r="O317" s="6" t="s">
        <v>7</v>
      </c>
    </row>
    <row r="318">
      <c r="A318" s="5">
        <v>100737.0</v>
      </c>
      <c r="B318" s="2">
        <v>45787.0</v>
      </c>
      <c r="C318" s="1" t="s">
        <v>11</v>
      </c>
      <c r="D318" s="3" t="s">
        <v>39</v>
      </c>
      <c r="E318" s="4">
        <v>45802.0</v>
      </c>
      <c r="F318" s="5">
        <v>18.0</v>
      </c>
      <c r="G318" s="5">
        <v>847.0</v>
      </c>
      <c r="H318" s="5">
        <v>15242.64</v>
      </c>
      <c r="I318" s="1" t="s">
        <v>21</v>
      </c>
      <c r="J318" s="1" t="s">
        <v>12</v>
      </c>
      <c r="K318" s="1" t="s">
        <v>13</v>
      </c>
      <c r="L318" s="1" t="s">
        <v>5</v>
      </c>
      <c r="M318" s="1" t="s">
        <v>23</v>
      </c>
      <c r="N318" s="1" t="s">
        <v>7</v>
      </c>
      <c r="O318" s="6" t="s">
        <v>7</v>
      </c>
    </row>
    <row r="319">
      <c r="A319" s="5">
        <v>100737.0</v>
      </c>
      <c r="B319" s="2">
        <v>45787.0</v>
      </c>
      <c r="C319" s="1" t="s">
        <v>11</v>
      </c>
      <c r="D319" s="3" t="s">
        <v>35</v>
      </c>
      <c r="E319" s="4">
        <v>45802.0</v>
      </c>
      <c r="F319" s="5">
        <v>132.0</v>
      </c>
      <c r="G319" s="5">
        <v>153.0</v>
      </c>
      <c r="H319" s="5">
        <v>20150.16</v>
      </c>
      <c r="I319" s="1" t="s">
        <v>21</v>
      </c>
      <c r="J319" s="1" t="s">
        <v>12</v>
      </c>
      <c r="K319" s="1" t="s">
        <v>13</v>
      </c>
      <c r="L319" s="1" t="s">
        <v>5</v>
      </c>
      <c r="M319" s="1" t="s">
        <v>23</v>
      </c>
      <c r="N319" s="1" t="s">
        <v>7</v>
      </c>
      <c r="O319" s="6" t="s">
        <v>7</v>
      </c>
    </row>
    <row r="320">
      <c r="A320" s="5">
        <v>100737.0</v>
      </c>
      <c r="B320" s="2">
        <v>45787.0</v>
      </c>
      <c r="C320" s="1" t="s">
        <v>11</v>
      </c>
      <c r="D320" s="3" t="s">
        <v>234</v>
      </c>
      <c r="E320" s="4">
        <v>45802.0</v>
      </c>
      <c r="F320" s="5">
        <v>39.0</v>
      </c>
      <c r="G320" s="5">
        <v>329.0</v>
      </c>
      <c r="H320" s="5">
        <v>12843.6</v>
      </c>
      <c r="I320" s="1" t="s">
        <v>21</v>
      </c>
      <c r="J320" s="1" t="s">
        <v>12</v>
      </c>
      <c r="K320" s="1" t="s">
        <v>13</v>
      </c>
      <c r="L320" s="1" t="s">
        <v>5</v>
      </c>
      <c r="M320" s="1" t="s">
        <v>23</v>
      </c>
      <c r="N320" s="1" t="s">
        <v>7</v>
      </c>
      <c r="O320" s="6" t="s">
        <v>7</v>
      </c>
    </row>
    <row r="321">
      <c r="A321" s="5">
        <v>100737.0</v>
      </c>
      <c r="B321" s="2">
        <v>45787.0</v>
      </c>
      <c r="C321" s="1" t="s">
        <v>11</v>
      </c>
      <c r="D321" s="3" t="s">
        <v>37</v>
      </c>
      <c r="E321" s="4">
        <v>45802.0</v>
      </c>
      <c r="F321" s="5">
        <v>66.0</v>
      </c>
      <c r="G321" s="5">
        <v>156.0</v>
      </c>
      <c r="H321" s="5">
        <v>10329.36</v>
      </c>
      <c r="I321" s="1" t="s">
        <v>21</v>
      </c>
      <c r="J321" s="1" t="s">
        <v>12</v>
      </c>
      <c r="K321" s="1" t="s">
        <v>13</v>
      </c>
      <c r="L321" s="1" t="s">
        <v>5</v>
      </c>
      <c r="M321" s="1" t="s">
        <v>23</v>
      </c>
      <c r="N321" s="1" t="s">
        <v>7</v>
      </c>
      <c r="O321" s="6" t="s">
        <v>7</v>
      </c>
    </row>
    <row r="322">
      <c r="A322" s="5">
        <v>100738.0</v>
      </c>
      <c r="B322" s="2">
        <v>45787.0</v>
      </c>
      <c r="C322" s="1" t="s">
        <v>11</v>
      </c>
      <c r="D322" s="7">
        <v>144.0</v>
      </c>
      <c r="E322" s="4">
        <v>45802.0</v>
      </c>
      <c r="F322" s="5">
        <v>270.0</v>
      </c>
      <c r="G322" s="5">
        <v>94.0</v>
      </c>
      <c r="H322" s="5">
        <v>25275.03</v>
      </c>
      <c r="I322" s="1" t="s">
        <v>21</v>
      </c>
      <c r="J322" s="1" t="s">
        <v>12</v>
      </c>
      <c r="K322" s="1" t="s">
        <v>13</v>
      </c>
      <c r="L322" s="1" t="s">
        <v>5</v>
      </c>
      <c r="M322" s="1" t="s">
        <v>23</v>
      </c>
      <c r="N322" s="1" t="s">
        <v>7</v>
      </c>
      <c r="O322" s="6" t="s">
        <v>7</v>
      </c>
    </row>
    <row r="323">
      <c r="A323" s="5">
        <v>100750.0</v>
      </c>
      <c r="B323" s="2">
        <v>45787.0</v>
      </c>
      <c r="C323" s="1" t="s">
        <v>223</v>
      </c>
      <c r="D323" s="3" t="s">
        <v>235</v>
      </c>
      <c r="E323" s="4">
        <v>45802.0</v>
      </c>
      <c r="F323" s="5">
        <v>300.0</v>
      </c>
      <c r="G323" s="5">
        <v>55.0</v>
      </c>
      <c r="H323" s="5">
        <v>16045.77</v>
      </c>
      <c r="I323" s="1" t="s">
        <v>33</v>
      </c>
      <c r="J323" s="1" t="s">
        <v>224</v>
      </c>
      <c r="K323" s="1" t="s">
        <v>111</v>
      </c>
      <c r="L323" s="1" t="s">
        <v>5</v>
      </c>
      <c r="M323" s="1" t="s">
        <v>23</v>
      </c>
      <c r="N323" s="1" t="s">
        <v>7</v>
      </c>
      <c r="O323" s="6" t="s">
        <v>7</v>
      </c>
    </row>
    <row r="324">
      <c r="A324" s="5">
        <v>100750.0</v>
      </c>
      <c r="B324" s="2">
        <v>45787.0</v>
      </c>
      <c r="C324" s="1" t="s">
        <v>223</v>
      </c>
      <c r="D324" s="3" t="s">
        <v>236</v>
      </c>
      <c r="E324" s="4">
        <v>45802.0</v>
      </c>
      <c r="F324" s="5">
        <v>300.0</v>
      </c>
      <c r="G324" s="5">
        <v>77.0</v>
      </c>
      <c r="H324" s="5">
        <v>22684.29</v>
      </c>
      <c r="I324" s="1" t="s">
        <v>33</v>
      </c>
      <c r="J324" s="1" t="s">
        <v>224</v>
      </c>
      <c r="K324" s="1" t="s">
        <v>111</v>
      </c>
      <c r="L324" s="1" t="s">
        <v>5</v>
      </c>
      <c r="M324" s="1" t="s">
        <v>23</v>
      </c>
      <c r="N324" s="1" t="s">
        <v>7</v>
      </c>
      <c r="O324" s="6" t="s">
        <v>7</v>
      </c>
    </row>
    <row r="325">
      <c r="A325" s="5">
        <v>100750.0</v>
      </c>
      <c r="B325" s="2">
        <v>45787.0</v>
      </c>
      <c r="C325" s="1" t="s">
        <v>223</v>
      </c>
      <c r="D325" s="3" t="s">
        <v>237</v>
      </c>
      <c r="E325" s="4">
        <v>45802.0</v>
      </c>
      <c r="F325" s="5">
        <v>300.0</v>
      </c>
      <c r="G325" s="5">
        <v>65.0</v>
      </c>
      <c r="H325" s="5">
        <v>19088.67</v>
      </c>
      <c r="I325" s="1" t="s">
        <v>33</v>
      </c>
      <c r="J325" s="1" t="s">
        <v>224</v>
      </c>
      <c r="K325" s="1" t="s">
        <v>111</v>
      </c>
      <c r="L325" s="1" t="s">
        <v>5</v>
      </c>
      <c r="M325" s="1" t="s">
        <v>23</v>
      </c>
      <c r="N325" s="1" t="s">
        <v>7</v>
      </c>
      <c r="O325" s="6" t="s">
        <v>7</v>
      </c>
    </row>
    <row r="326">
      <c r="A326" s="5">
        <v>100750.0</v>
      </c>
      <c r="B326" s="2">
        <v>45787.0</v>
      </c>
      <c r="C326" s="1" t="s">
        <v>223</v>
      </c>
      <c r="D326" s="3" t="s">
        <v>238</v>
      </c>
      <c r="E326" s="4">
        <v>45802.0</v>
      </c>
      <c r="F326" s="5">
        <v>300.0</v>
      </c>
      <c r="G326" s="5">
        <v>46.0</v>
      </c>
      <c r="H326" s="5">
        <v>13555.59</v>
      </c>
      <c r="I326" s="1" t="s">
        <v>33</v>
      </c>
      <c r="J326" s="1" t="s">
        <v>224</v>
      </c>
      <c r="K326" s="1" t="s">
        <v>111</v>
      </c>
      <c r="L326" s="1" t="s">
        <v>5</v>
      </c>
      <c r="M326" s="1" t="s">
        <v>23</v>
      </c>
      <c r="N326" s="1" t="s">
        <v>7</v>
      </c>
      <c r="O326" s="6" t="s">
        <v>7</v>
      </c>
    </row>
    <row r="327">
      <c r="A327" s="5">
        <v>100751.0</v>
      </c>
      <c r="B327" s="2">
        <v>45787.0</v>
      </c>
      <c r="C327" s="1" t="s">
        <v>223</v>
      </c>
      <c r="D327" s="3" t="s">
        <v>226</v>
      </c>
      <c r="E327" s="4">
        <v>45802.0</v>
      </c>
      <c r="F327" s="5">
        <v>10.0</v>
      </c>
      <c r="G327" s="5">
        <v>138.0</v>
      </c>
      <c r="H327" s="5">
        <v>1379.66</v>
      </c>
      <c r="I327" s="1" t="s">
        <v>61</v>
      </c>
      <c r="J327" s="1" t="s">
        <v>224</v>
      </c>
      <c r="K327" s="1" t="s">
        <v>111</v>
      </c>
      <c r="L327" s="1" t="s">
        <v>5</v>
      </c>
      <c r="M327" s="1" t="s">
        <v>29</v>
      </c>
      <c r="N327" s="1" t="s">
        <v>7</v>
      </c>
      <c r="O327" s="6" t="s">
        <v>7</v>
      </c>
    </row>
    <row r="328">
      <c r="A328" s="5">
        <v>100872.0</v>
      </c>
      <c r="B328" s="2">
        <v>45790.0</v>
      </c>
      <c r="C328" s="1" t="s">
        <v>239</v>
      </c>
      <c r="D328" s="7">
        <v>129.0</v>
      </c>
      <c r="E328" s="4">
        <v>45802.0</v>
      </c>
      <c r="F328" s="5">
        <v>96.0</v>
      </c>
      <c r="G328" s="5">
        <v>227.0</v>
      </c>
      <c r="H328" s="5">
        <v>21317.22</v>
      </c>
      <c r="I328" s="1" t="s">
        <v>21</v>
      </c>
      <c r="J328" s="1" t="s">
        <v>240</v>
      </c>
      <c r="K328" s="1" t="s">
        <v>111</v>
      </c>
      <c r="L328" s="1" t="s">
        <v>5</v>
      </c>
      <c r="M328" s="1" t="s">
        <v>23</v>
      </c>
      <c r="N328" s="1" t="s">
        <v>7</v>
      </c>
      <c r="O328" s="6" t="s">
        <v>7</v>
      </c>
    </row>
    <row r="329">
      <c r="A329" s="5">
        <v>100872.0</v>
      </c>
      <c r="B329" s="2">
        <v>45790.0</v>
      </c>
      <c r="C329" s="1" t="s">
        <v>239</v>
      </c>
      <c r="D329" s="7">
        <v>145.0</v>
      </c>
      <c r="E329" s="4">
        <v>45802.0</v>
      </c>
      <c r="F329" s="5">
        <v>70.0</v>
      </c>
      <c r="G329" s="5">
        <v>209.0</v>
      </c>
      <c r="H329" s="5">
        <v>14326.13</v>
      </c>
      <c r="I329" s="1" t="s">
        <v>21</v>
      </c>
      <c r="J329" s="1" t="s">
        <v>240</v>
      </c>
      <c r="K329" s="1" t="s">
        <v>111</v>
      </c>
      <c r="L329" s="1" t="s">
        <v>5</v>
      </c>
      <c r="M329" s="1" t="s">
        <v>23</v>
      </c>
      <c r="N329" s="1" t="s">
        <v>7</v>
      </c>
      <c r="O329" s="6" t="s">
        <v>7</v>
      </c>
    </row>
    <row r="330">
      <c r="A330" s="5">
        <v>100872.0</v>
      </c>
      <c r="B330" s="2">
        <v>45790.0</v>
      </c>
      <c r="C330" s="1" t="s">
        <v>239</v>
      </c>
      <c r="D330" s="7">
        <v>121.0</v>
      </c>
      <c r="E330" s="4">
        <v>45802.0</v>
      </c>
      <c r="F330" s="5">
        <v>108.0</v>
      </c>
      <c r="G330" s="5">
        <v>96.0</v>
      </c>
      <c r="H330" s="5">
        <v>10112.28</v>
      </c>
      <c r="I330" s="1" t="s">
        <v>21</v>
      </c>
      <c r="J330" s="1" t="s">
        <v>240</v>
      </c>
      <c r="K330" s="1" t="s">
        <v>111</v>
      </c>
      <c r="L330" s="1" t="s">
        <v>5</v>
      </c>
      <c r="M330" s="1" t="s">
        <v>23</v>
      </c>
      <c r="N330" s="1" t="s">
        <v>7</v>
      </c>
      <c r="O330" s="6" t="s">
        <v>7</v>
      </c>
    </row>
    <row r="331">
      <c r="A331" s="5">
        <v>100872.0</v>
      </c>
      <c r="B331" s="2">
        <v>45790.0</v>
      </c>
      <c r="C331" s="1" t="s">
        <v>239</v>
      </c>
      <c r="D331" s="7">
        <v>517.0</v>
      </c>
      <c r="E331" s="4">
        <v>45802.0</v>
      </c>
      <c r="F331" s="5">
        <v>15.0</v>
      </c>
      <c r="G331" s="5">
        <v>261.0</v>
      </c>
      <c r="H331" s="5">
        <v>3839.88</v>
      </c>
      <c r="I331" s="1" t="s">
        <v>53</v>
      </c>
      <c r="J331" s="1" t="s">
        <v>240</v>
      </c>
      <c r="K331" s="1" t="s">
        <v>111</v>
      </c>
      <c r="L331" s="1" t="s">
        <v>5</v>
      </c>
      <c r="M331" s="1" t="s">
        <v>23</v>
      </c>
      <c r="N331" s="1" t="s">
        <v>7</v>
      </c>
      <c r="O331" s="6" t="s">
        <v>7</v>
      </c>
    </row>
    <row r="332">
      <c r="A332" s="5">
        <v>100872.0</v>
      </c>
      <c r="B332" s="2">
        <v>45790.0</v>
      </c>
      <c r="C332" s="1" t="s">
        <v>239</v>
      </c>
      <c r="D332" s="7">
        <v>144.0</v>
      </c>
      <c r="E332" s="4">
        <v>45802.0</v>
      </c>
      <c r="F332" s="5">
        <v>450.0</v>
      </c>
      <c r="G332" s="5">
        <v>94.0</v>
      </c>
      <c r="H332" s="5">
        <v>41280.07</v>
      </c>
      <c r="I332" s="1" t="s">
        <v>21</v>
      </c>
      <c r="J332" s="1" t="s">
        <v>240</v>
      </c>
      <c r="K332" s="1" t="s">
        <v>111</v>
      </c>
      <c r="L332" s="1" t="s">
        <v>5</v>
      </c>
      <c r="M332" s="1" t="s">
        <v>23</v>
      </c>
      <c r="N332" s="1" t="s">
        <v>7</v>
      </c>
      <c r="O332" s="6" t="s">
        <v>7</v>
      </c>
    </row>
    <row r="333">
      <c r="A333" s="5">
        <v>100872.0</v>
      </c>
      <c r="B333" s="2">
        <v>45790.0</v>
      </c>
      <c r="C333" s="1" t="s">
        <v>239</v>
      </c>
      <c r="D333" s="7">
        <v>513.0</v>
      </c>
      <c r="E333" s="4">
        <v>45802.0</v>
      </c>
      <c r="F333" s="5">
        <v>100.0</v>
      </c>
      <c r="G333" s="5">
        <v>225.0</v>
      </c>
      <c r="H333" s="5">
        <v>22057.36</v>
      </c>
      <c r="I333" s="1" t="s">
        <v>53</v>
      </c>
      <c r="J333" s="1" t="s">
        <v>240</v>
      </c>
      <c r="K333" s="1" t="s">
        <v>111</v>
      </c>
      <c r="L333" s="1" t="s">
        <v>5</v>
      </c>
      <c r="M333" s="1" t="s">
        <v>23</v>
      </c>
      <c r="N333" s="1" t="s">
        <v>7</v>
      </c>
      <c r="O333" s="6" t="s">
        <v>7</v>
      </c>
    </row>
    <row r="334">
      <c r="A334" s="5">
        <v>100872.0</v>
      </c>
      <c r="B334" s="2">
        <v>45790.0</v>
      </c>
      <c r="C334" s="1" t="s">
        <v>239</v>
      </c>
      <c r="D334" s="3" t="s">
        <v>41</v>
      </c>
      <c r="E334" s="4">
        <v>45802.0</v>
      </c>
      <c r="F334" s="5">
        <v>97.0</v>
      </c>
      <c r="G334" s="5">
        <v>187.0</v>
      </c>
      <c r="H334" s="5">
        <v>17797.68</v>
      </c>
      <c r="I334" s="1" t="s">
        <v>21</v>
      </c>
      <c r="J334" s="1" t="s">
        <v>240</v>
      </c>
      <c r="K334" s="1" t="s">
        <v>111</v>
      </c>
      <c r="L334" s="1" t="s">
        <v>5</v>
      </c>
      <c r="M334" s="1" t="s">
        <v>23</v>
      </c>
      <c r="N334" s="1" t="s">
        <v>7</v>
      </c>
      <c r="O334" s="6" t="s">
        <v>7</v>
      </c>
    </row>
    <row r="335">
      <c r="A335" s="5">
        <v>100872.0</v>
      </c>
      <c r="B335" s="2">
        <v>45790.0</v>
      </c>
      <c r="C335" s="1" t="s">
        <v>239</v>
      </c>
      <c r="D335" s="7">
        <v>124.0</v>
      </c>
      <c r="E335" s="4">
        <v>45802.0</v>
      </c>
      <c r="F335" s="5">
        <v>230.0</v>
      </c>
      <c r="G335" s="5">
        <v>127.0</v>
      </c>
      <c r="H335" s="5">
        <v>28565.15</v>
      </c>
      <c r="I335" s="1" t="s">
        <v>21</v>
      </c>
      <c r="J335" s="1" t="s">
        <v>240</v>
      </c>
      <c r="K335" s="1" t="s">
        <v>111</v>
      </c>
      <c r="L335" s="1" t="s">
        <v>5</v>
      </c>
      <c r="M335" s="1" t="s">
        <v>23</v>
      </c>
      <c r="N335" s="1" t="s">
        <v>7</v>
      </c>
      <c r="O335" s="6" t="s">
        <v>7</v>
      </c>
    </row>
    <row r="336">
      <c r="A336" s="5">
        <v>200298.0</v>
      </c>
      <c r="B336" s="2">
        <v>45791.0</v>
      </c>
      <c r="C336" s="1" t="s">
        <v>11</v>
      </c>
      <c r="D336" s="3" t="s">
        <v>45</v>
      </c>
      <c r="E336" s="4">
        <v>45802.0</v>
      </c>
      <c r="F336" s="5">
        <v>10000.0</v>
      </c>
      <c r="G336" s="5">
        <v>2200.0</v>
      </c>
      <c r="H336" s="5">
        <v>44007.4</v>
      </c>
      <c r="I336" s="1" t="s">
        <v>43</v>
      </c>
      <c r="J336" s="1" t="s">
        <v>12</v>
      </c>
      <c r="K336" s="1" t="s">
        <v>13</v>
      </c>
      <c r="L336" s="1" t="s">
        <v>5</v>
      </c>
      <c r="M336" s="1" t="s">
        <v>44</v>
      </c>
      <c r="N336" s="1" t="s">
        <v>7</v>
      </c>
      <c r="O336" s="6" t="s">
        <v>7</v>
      </c>
    </row>
    <row r="337">
      <c r="A337" s="5">
        <v>200298.0</v>
      </c>
      <c r="B337" s="2">
        <v>45791.0</v>
      </c>
      <c r="C337" s="1" t="s">
        <v>11</v>
      </c>
      <c r="D337" s="3" t="s">
        <v>46</v>
      </c>
      <c r="E337" s="4">
        <v>45802.0</v>
      </c>
      <c r="F337" s="5">
        <v>8000.0</v>
      </c>
      <c r="G337" s="5">
        <v>4401.0</v>
      </c>
      <c r="H337" s="5">
        <v>35206.0</v>
      </c>
      <c r="I337" s="1" t="s">
        <v>43</v>
      </c>
      <c r="J337" s="1" t="s">
        <v>12</v>
      </c>
      <c r="K337" s="1" t="s">
        <v>13</v>
      </c>
      <c r="L337" s="1" t="s">
        <v>5</v>
      </c>
      <c r="M337" s="1" t="s">
        <v>44</v>
      </c>
      <c r="N337" s="1" t="s">
        <v>7</v>
      </c>
      <c r="O337" s="6" t="s">
        <v>7</v>
      </c>
    </row>
    <row r="338">
      <c r="A338" s="5">
        <v>200298.0</v>
      </c>
      <c r="B338" s="2">
        <v>45791.0</v>
      </c>
      <c r="C338" s="1" t="s">
        <v>11</v>
      </c>
      <c r="D338" s="3" t="s">
        <v>47</v>
      </c>
      <c r="E338" s="4">
        <v>45802.0</v>
      </c>
      <c r="F338" s="5">
        <v>4500.0</v>
      </c>
      <c r="G338" s="5">
        <v>3301.0</v>
      </c>
      <c r="H338" s="5">
        <v>19803.36</v>
      </c>
      <c r="I338" s="1" t="s">
        <v>43</v>
      </c>
      <c r="J338" s="1" t="s">
        <v>12</v>
      </c>
      <c r="K338" s="1" t="s">
        <v>13</v>
      </c>
      <c r="L338" s="1" t="s">
        <v>5</v>
      </c>
      <c r="M338" s="1" t="s">
        <v>44</v>
      </c>
      <c r="N338" s="1" t="s">
        <v>7</v>
      </c>
      <c r="O338" s="6" t="s">
        <v>7</v>
      </c>
    </row>
    <row r="339">
      <c r="A339" s="5">
        <v>100936.0</v>
      </c>
      <c r="B339" s="2">
        <v>45791.0</v>
      </c>
      <c r="C339" s="1" t="s">
        <v>24</v>
      </c>
      <c r="D339" s="3" t="s">
        <v>241</v>
      </c>
      <c r="E339" s="4">
        <v>45802.0</v>
      </c>
      <c r="F339" s="5">
        <v>12.0</v>
      </c>
      <c r="G339" s="5">
        <v>271.0</v>
      </c>
      <c r="H339" s="5">
        <v>3192.24</v>
      </c>
      <c r="I339" s="1" t="s">
        <v>26</v>
      </c>
      <c r="J339" s="1" t="s">
        <v>27</v>
      </c>
      <c r="K339" s="1" t="s">
        <v>28</v>
      </c>
      <c r="L339" s="1" t="s">
        <v>5</v>
      </c>
      <c r="M339" s="1" t="s">
        <v>29</v>
      </c>
      <c r="N339" s="1" t="s">
        <v>7</v>
      </c>
      <c r="O339" s="6" t="s">
        <v>7</v>
      </c>
    </row>
    <row r="340">
      <c r="A340" s="5">
        <v>100936.0</v>
      </c>
      <c r="B340" s="2">
        <v>45791.0</v>
      </c>
      <c r="C340" s="1" t="s">
        <v>24</v>
      </c>
      <c r="D340" s="3" t="s">
        <v>242</v>
      </c>
      <c r="E340" s="4">
        <v>45802.0</v>
      </c>
      <c r="F340" s="5">
        <v>12.0</v>
      </c>
      <c r="G340" s="5">
        <v>248.0</v>
      </c>
      <c r="H340" s="5">
        <v>2921.76</v>
      </c>
      <c r="I340" s="1" t="s">
        <v>26</v>
      </c>
      <c r="J340" s="1" t="s">
        <v>27</v>
      </c>
      <c r="K340" s="1" t="s">
        <v>28</v>
      </c>
      <c r="L340" s="1" t="s">
        <v>5</v>
      </c>
      <c r="M340" s="1" t="s">
        <v>29</v>
      </c>
      <c r="N340" s="1" t="s">
        <v>7</v>
      </c>
      <c r="O340" s="6" t="s">
        <v>7</v>
      </c>
    </row>
    <row r="341">
      <c r="A341" s="5">
        <v>100936.0</v>
      </c>
      <c r="B341" s="2">
        <v>45791.0</v>
      </c>
      <c r="C341" s="1" t="s">
        <v>24</v>
      </c>
      <c r="D341" s="3" t="s">
        <v>243</v>
      </c>
      <c r="E341" s="4">
        <v>45802.0</v>
      </c>
      <c r="F341" s="5">
        <v>12.0</v>
      </c>
      <c r="G341" s="5">
        <v>363.0</v>
      </c>
      <c r="H341" s="5">
        <v>4274.16</v>
      </c>
      <c r="I341" s="1" t="s">
        <v>26</v>
      </c>
      <c r="J341" s="1" t="s">
        <v>27</v>
      </c>
      <c r="K341" s="1" t="s">
        <v>28</v>
      </c>
      <c r="L341" s="1" t="s">
        <v>5</v>
      </c>
      <c r="M341" s="1" t="s">
        <v>29</v>
      </c>
      <c r="N341" s="1" t="s">
        <v>7</v>
      </c>
      <c r="O341" s="6" t="s">
        <v>7</v>
      </c>
    </row>
    <row r="342">
      <c r="A342" s="5">
        <v>100936.0</v>
      </c>
      <c r="B342" s="2">
        <v>45791.0</v>
      </c>
      <c r="C342" s="1" t="s">
        <v>24</v>
      </c>
      <c r="D342" s="3" t="s">
        <v>244</v>
      </c>
      <c r="E342" s="4">
        <v>45802.0</v>
      </c>
      <c r="F342" s="5">
        <v>6.0</v>
      </c>
      <c r="G342" s="5">
        <v>1490.0</v>
      </c>
      <c r="H342" s="5">
        <v>8764.12</v>
      </c>
      <c r="I342" s="1" t="s">
        <v>26</v>
      </c>
      <c r="J342" s="1" t="s">
        <v>27</v>
      </c>
      <c r="K342" s="1" t="s">
        <v>28</v>
      </c>
      <c r="L342" s="1" t="s">
        <v>5</v>
      </c>
      <c r="M342" s="1" t="s">
        <v>29</v>
      </c>
      <c r="N342" s="1" t="s">
        <v>7</v>
      </c>
      <c r="O342" s="6" t="s">
        <v>7</v>
      </c>
    </row>
    <row r="343">
      <c r="A343" s="5">
        <v>100936.0</v>
      </c>
      <c r="B343" s="2">
        <v>45791.0</v>
      </c>
      <c r="C343" s="1" t="s">
        <v>24</v>
      </c>
      <c r="D343" s="3" t="s">
        <v>245</v>
      </c>
      <c r="E343" s="4">
        <v>45802.0</v>
      </c>
      <c r="F343" s="5">
        <v>12.0</v>
      </c>
      <c r="G343" s="5">
        <v>317.0</v>
      </c>
      <c r="H343" s="5">
        <v>3733.2</v>
      </c>
      <c r="I343" s="1" t="s">
        <v>26</v>
      </c>
      <c r="J343" s="1" t="s">
        <v>27</v>
      </c>
      <c r="K343" s="1" t="s">
        <v>28</v>
      </c>
      <c r="L343" s="1" t="s">
        <v>5</v>
      </c>
      <c r="M343" s="1" t="s">
        <v>29</v>
      </c>
      <c r="N343" s="1" t="s">
        <v>7</v>
      </c>
      <c r="O343" s="6" t="s">
        <v>7</v>
      </c>
    </row>
    <row r="344">
      <c r="A344" s="5">
        <v>100936.0</v>
      </c>
      <c r="B344" s="2">
        <v>45791.0</v>
      </c>
      <c r="C344" s="1" t="s">
        <v>24</v>
      </c>
      <c r="D344" s="3" t="s">
        <v>246</v>
      </c>
      <c r="E344" s="4">
        <v>45802.0</v>
      </c>
      <c r="F344" s="5">
        <v>100.0</v>
      </c>
      <c r="G344" s="5">
        <v>110.0</v>
      </c>
      <c r="H344" s="5">
        <v>10819.77</v>
      </c>
      <c r="I344" s="1" t="s">
        <v>26</v>
      </c>
      <c r="J344" s="1" t="s">
        <v>27</v>
      </c>
      <c r="K344" s="1" t="s">
        <v>28</v>
      </c>
      <c r="L344" s="1" t="s">
        <v>5</v>
      </c>
      <c r="M344" s="1" t="s">
        <v>29</v>
      </c>
      <c r="N344" s="1" t="s">
        <v>7</v>
      </c>
      <c r="O344" s="6" t="s">
        <v>7</v>
      </c>
    </row>
    <row r="345">
      <c r="A345" s="5">
        <v>100936.0</v>
      </c>
      <c r="B345" s="2">
        <v>45791.0</v>
      </c>
      <c r="C345" s="1" t="s">
        <v>24</v>
      </c>
      <c r="D345" s="3" t="s">
        <v>247</v>
      </c>
      <c r="E345" s="4">
        <v>45802.0</v>
      </c>
      <c r="F345" s="5">
        <v>50.0</v>
      </c>
      <c r="G345" s="5">
        <v>110.0</v>
      </c>
      <c r="H345" s="5">
        <v>5410.17</v>
      </c>
      <c r="I345" s="1" t="s">
        <v>26</v>
      </c>
      <c r="J345" s="1" t="s">
        <v>27</v>
      </c>
      <c r="K345" s="1" t="s">
        <v>28</v>
      </c>
      <c r="L345" s="1" t="s">
        <v>5</v>
      </c>
      <c r="M345" s="1" t="s">
        <v>29</v>
      </c>
      <c r="N345" s="1" t="s">
        <v>7</v>
      </c>
      <c r="O345" s="6" t="s">
        <v>7</v>
      </c>
    </row>
    <row r="346">
      <c r="A346" s="5">
        <v>100936.0</v>
      </c>
      <c r="B346" s="2">
        <v>45791.0</v>
      </c>
      <c r="C346" s="1" t="s">
        <v>24</v>
      </c>
      <c r="D346" s="3" t="s">
        <v>248</v>
      </c>
      <c r="E346" s="4">
        <v>45802.0</v>
      </c>
      <c r="F346" s="5">
        <v>6.0</v>
      </c>
      <c r="G346" s="5">
        <v>373.0</v>
      </c>
      <c r="H346" s="5">
        <v>2191.46</v>
      </c>
      <c r="I346" s="1" t="s">
        <v>26</v>
      </c>
      <c r="J346" s="1" t="s">
        <v>27</v>
      </c>
      <c r="K346" s="1" t="s">
        <v>28</v>
      </c>
      <c r="L346" s="1" t="s">
        <v>5</v>
      </c>
      <c r="M346" s="1" t="s">
        <v>29</v>
      </c>
      <c r="N346" s="1" t="s">
        <v>7</v>
      </c>
      <c r="O346" s="6" t="s">
        <v>7</v>
      </c>
    </row>
    <row r="347">
      <c r="A347" s="5">
        <v>100936.0</v>
      </c>
      <c r="B347" s="2">
        <v>45791.0</v>
      </c>
      <c r="C347" s="1" t="s">
        <v>24</v>
      </c>
      <c r="D347" s="3" t="s">
        <v>249</v>
      </c>
      <c r="E347" s="4">
        <v>45802.0</v>
      </c>
      <c r="F347" s="5">
        <v>6.0</v>
      </c>
      <c r="G347" s="5">
        <v>455.0</v>
      </c>
      <c r="H347" s="5">
        <v>2678.32</v>
      </c>
      <c r="I347" s="1" t="s">
        <v>26</v>
      </c>
      <c r="J347" s="1" t="s">
        <v>27</v>
      </c>
      <c r="K347" s="1" t="s">
        <v>28</v>
      </c>
      <c r="L347" s="1" t="s">
        <v>5</v>
      </c>
      <c r="M347" s="1" t="s">
        <v>29</v>
      </c>
      <c r="N347" s="1" t="s">
        <v>7</v>
      </c>
      <c r="O347" s="6" t="s">
        <v>7</v>
      </c>
    </row>
    <row r="348">
      <c r="A348" s="5">
        <v>100936.0</v>
      </c>
      <c r="B348" s="2">
        <v>45791.0</v>
      </c>
      <c r="C348" s="1" t="s">
        <v>24</v>
      </c>
      <c r="D348" s="3" t="s">
        <v>250</v>
      </c>
      <c r="E348" s="4">
        <v>45802.0</v>
      </c>
      <c r="F348" s="5">
        <v>12.0</v>
      </c>
      <c r="G348" s="5">
        <v>225.0</v>
      </c>
      <c r="H348" s="5">
        <v>2651.28</v>
      </c>
      <c r="I348" s="1" t="s">
        <v>26</v>
      </c>
      <c r="J348" s="1" t="s">
        <v>27</v>
      </c>
      <c r="K348" s="1" t="s">
        <v>28</v>
      </c>
      <c r="L348" s="1" t="s">
        <v>5</v>
      </c>
      <c r="M348" s="1" t="s">
        <v>29</v>
      </c>
      <c r="N348" s="1" t="s">
        <v>7</v>
      </c>
      <c r="O348" s="6" t="s">
        <v>7</v>
      </c>
    </row>
    <row r="349">
      <c r="A349" s="5">
        <v>200303.0</v>
      </c>
      <c r="B349" s="2">
        <v>45791.0</v>
      </c>
      <c r="C349" s="1" t="s">
        <v>251</v>
      </c>
      <c r="D349" s="3" t="s">
        <v>46</v>
      </c>
      <c r="E349" s="4">
        <v>45802.0</v>
      </c>
      <c r="F349" s="5">
        <v>12000.0</v>
      </c>
      <c r="G349" s="5">
        <v>4101.0</v>
      </c>
      <c r="H349" s="5">
        <v>48223.06</v>
      </c>
      <c r="I349" s="1" t="s">
        <v>43</v>
      </c>
      <c r="J349" s="1" t="s">
        <v>252</v>
      </c>
      <c r="K349" s="1" t="s">
        <v>13</v>
      </c>
      <c r="L349" s="1" t="s">
        <v>5</v>
      </c>
      <c r="M349" s="1" t="s">
        <v>44</v>
      </c>
      <c r="N349" s="1" t="s">
        <v>7</v>
      </c>
      <c r="O349" s="6" t="s">
        <v>7</v>
      </c>
    </row>
    <row r="350">
      <c r="A350" s="5">
        <v>200303.0</v>
      </c>
      <c r="B350" s="2">
        <v>45791.0</v>
      </c>
      <c r="C350" s="1" t="s">
        <v>251</v>
      </c>
      <c r="D350" s="3" t="s">
        <v>45</v>
      </c>
      <c r="E350" s="4">
        <v>45802.0</v>
      </c>
      <c r="F350" s="5">
        <v>7000.0</v>
      </c>
      <c r="G350" s="5">
        <v>2050.0</v>
      </c>
      <c r="H350" s="5">
        <v>28130.12</v>
      </c>
      <c r="I350" s="1" t="s">
        <v>43</v>
      </c>
      <c r="J350" s="1" t="s">
        <v>252</v>
      </c>
      <c r="K350" s="1" t="s">
        <v>13</v>
      </c>
      <c r="L350" s="1" t="s">
        <v>5</v>
      </c>
      <c r="M350" s="1" t="s">
        <v>44</v>
      </c>
      <c r="N350" s="1" t="s">
        <v>7</v>
      </c>
      <c r="O350" s="6" t="s">
        <v>7</v>
      </c>
    </row>
    <row r="351">
      <c r="A351" s="5">
        <v>200303.0</v>
      </c>
      <c r="B351" s="2">
        <v>45791.0</v>
      </c>
      <c r="C351" s="1" t="s">
        <v>251</v>
      </c>
      <c r="D351" s="3" t="s">
        <v>47</v>
      </c>
      <c r="E351" s="4">
        <v>45802.0</v>
      </c>
      <c r="F351" s="5">
        <v>3750.0</v>
      </c>
      <c r="G351" s="5">
        <v>3075.0</v>
      </c>
      <c r="H351" s="5">
        <v>15069.71</v>
      </c>
      <c r="I351" s="1" t="s">
        <v>43</v>
      </c>
      <c r="J351" s="1" t="s">
        <v>252</v>
      </c>
      <c r="K351" s="1" t="s">
        <v>13</v>
      </c>
      <c r="L351" s="1" t="s">
        <v>5</v>
      </c>
      <c r="M351" s="1" t="s">
        <v>44</v>
      </c>
      <c r="N351" s="1" t="s">
        <v>7</v>
      </c>
      <c r="O351" s="6" t="s">
        <v>7</v>
      </c>
    </row>
    <row r="352">
      <c r="A352" s="5">
        <v>101022.0</v>
      </c>
      <c r="B352" s="2">
        <v>45792.0</v>
      </c>
      <c r="C352" s="1" t="s">
        <v>11</v>
      </c>
      <c r="D352" s="7">
        <v>129.0</v>
      </c>
      <c r="E352" s="4">
        <v>45802.0</v>
      </c>
      <c r="F352" s="5">
        <v>72.0</v>
      </c>
      <c r="G352" s="5">
        <v>227.0</v>
      </c>
      <c r="H352" s="5">
        <v>16313.93</v>
      </c>
      <c r="I352" s="1" t="s">
        <v>21</v>
      </c>
      <c r="J352" s="1" t="s">
        <v>12</v>
      </c>
      <c r="K352" s="1" t="s">
        <v>13</v>
      </c>
      <c r="L352" s="1" t="s">
        <v>5</v>
      </c>
      <c r="M352" s="1" t="s">
        <v>23</v>
      </c>
      <c r="N352" s="1" t="s">
        <v>7</v>
      </c>
      <c r="O352" s="6" t="s">
        <v>7</v>
      </c>
    </row>
    <row r="353">
      <c r="A353" s="5">
        <v>101022.0</v>
      </c>
      <c r="B353" s="2">
        <v>45792.0</v>
      </c>
      <c r="C353" s="1" t="s">
        <v>11</v>
      </c>
      <c r="D353" s="7">
        <v>127.0</v>
      </c>
      <c r="E353" s="4">
        <v>45802.0</v>
      </c>
      <c r="F353" s="5">
        <v>66.0</v>
      </c>
      <c r="G353" s="5">
        <v>109.0</v>
      </c>
      <c r="H353" s="5">
        <v>7224.65</v>
      </c>
      <c r="I353" s="1" t="s">
        <v>21</v>
      </c>
      <c r="J353" s="1" t="s">
        <v>12</v>
      </c>
      <c r="K353" s="1" t="s">
        <v>13</v>
      </c>
      <c r="L353" s="1" t="s">
        <v>5</v>
      </c>
      <c r="M353" s="1" t="s">
        <v>23</v>
      </c>
      <c r="N353" s="1" t="s">
        <v>7</v>
      </c>
      <c r="O353" s="6" t="s">
        <v>7</v>
      </c>
    </row>
    <row r="354">
      <c r="A354" s="5">
        <v>101022.0</v>
      </c>
      <c r="B354" s="2">
        <v>45792.0</v>
      </c>
      <c r="C354" s="1" t="s">
        <v>11</v>
      </c>
      <c r="D354" s="7">
        <v>188.0</v>
      </c>
      <c r="E354" s="4">
        <v>45802.0</v>
      </c>
      <c r="F354" s="5">
        <v>88.0</v>
      </c>
      <c r="G354" s="5">
        <v>286.0</v>
      </c>
      <c r="H354" s="5">
        <v>25176.65</v>
      </c>
      <c r="I354" s="1" t="s">
        <v>21</v>
      </c>
      <c r="J354" s="1" t="s">
        <v>12</v>
      </c>
      <c r="K354" s="1" t="s">
        <v>13</v>
      </c>
      <c r="L354" s="1" t="s">
        <v>5</v>
      </c>
      <c r="M354" s="1" t="s">
        <v>23</v>
      </c>
      <c r="N354" s="1" t="s">
        <v>7</v>
      </c>
      <c r="O354" s="6" t="s">
        <v>7</v>
      </c>
    </row>
    <row r="355">
      <c r="A355" s="5">
        <v>101022.0</v>
      </c>
      <c r="B355" s="2">
        <v>45792.0</v>
      </c>
      <c r="C355" s="1" t="s">
        <v>11</v>
      </c>
      <c r="D355" s="3" t="s">
        <v>253</v>
      </c>
      <c r="E355" s="4">
        <v>45802.0</v>
      </c>
      <c r="F355" s="5">
        <v>39.0</v>
      </c>
      <c r="G355" s="5">
        <v>311.0</v>
      </c>
      <c r="H355" s="5">
        <v>12132.17</v>
      </c>
      <c r="I355" s="1" t="s">
        <v>21</v>
      </c>
      <c r="J355" s="1" t="s">
        <v>12</v>
      </c>
      <c r="K355" s="1" t="s">
        <v>13</v>
      </c>
      <c r="L355" s="1" t="s">
        <v>5</v>
      </c>
      <c r="M355" s="1" t="s">
        <v>23</v>
      </c>
      <c r="N355" s="1" t="s">
        <v>7</v>
      </c>
      <c r="O355" s="6" t="s">
        <v>7</v>
      </c>
    </row>
    <row r="356">
      <c r="A356" s="5">
        <v>101022.0</v>
      </c>
      <c r="B356" s="2">
        <v>45792.0</v>
      </c>
      <c r="C356" s="1" t="s">
        <v>11</v>
      </c>
      <c r="D356" s="7">
        <v>129.0</v>
      </c>
      <c r="E356" s="4">
        <v>45802.0</v>
      </c>
      <c r="F356" s="5">
        <v>24.0</v>
      </c>
      <c r="G356" s="5">
        <v>227.0</v>
      </c>
      <c r="H356" s="5">
        <v>5439.05</v>
      </c>
      <c r="I356" s="1" t="s">
        <v>21</v>
      </c>
      <c r="J356" s="1" t="s">
        <v>12</v>
      </c>
      <c r="K356" s="1" t="s">
        <v>13</v>
      </c>
      <c r="L356" s="1" t="s">
        <v>5</v>
      </c>
      <c r="M356" s="1" t="s">
        <v>23</v>
      </c>
      <c r="N356" s="1" t="s">
        <v>7</v>
      </c>
      <c r="O356" s="6" t="s">
        <v>7</v>
      </c>
    </row>
    <row r="357">
      <c r="A357" s="5">
        <v>101022.0</v>
      </c>
      <c r="B357" s="2">
        <v>45792.0</v>
      </c>
      <c r="C357" s="1" t="s">
        <v>11</v>
      </c>
      <c r="D357" s="3" t="s">
        <v>254</v>
      </c>
      <c r="E357" s="4">
        <v>45802.0</v>
      </c>
      <c r="F357" s="5">
        <v>24.0</v>
      </c>
      <c r="G357" s="5">
        <v>282.0</v>
      </c>
      <c r="H357" s="5">
        <v>6775.37</v>
      </c>
      <c r="I357" s="1" t="s">
        <v>21</v>
      </c>
      <c r="J357" s="1" t="s">
        <v>12</v>
      </c>
      <c r="K357" s="1" t="s">
        <v>13</v>
      </c>
      <c r="L357" s="1" t="s">
        <v>5</v>
      </c>
      <c r="M357" s="1" t="s">
        <v>23</v>
      </c>
      <c r="N357" s="1" t="s">
        <v>7</v>
      </c>
      <c r="O357" s="6" t="s">
        <v>7</v>
      </c>
    </row>
    <row r="358">
      <c r="A358" s="5">
        <v>101022.0</v>
      </c>
      <c r="B358" s="2">
        <v>45792.0</v>
      </c>
      <c r="C358" s="1" t="s">
        <v>11</v>
      </c>
      <c r="D358" s="3" t="s">
        <v>255</v>
      </c>
      <c r="E358" s="4">
        <v>45802.0</v>
      </c>
      <c r="F358" s="5">
        <v>24.0</v>
      </c>
      <c r="G358" s="5">
        <v>282.0</v>
      </c>
      <c r="H358" s="5">
        <v>6775.37</v>
      </c>
      <c r="I358" s="1" t="s">
        <v>21</v>
      </c>
      <c r="J358" s="1" t="s">
        <v>12</v>
      </c>
      <c r="K358" s="1" t="s">
        <v>13</v>
      </c>
      <c r="L358" s="1" t="s">
        <v>5</v>
      </c>
      <c r="M358" s="1" t="s">
        <v>23</v>
      </c>
      <c r="N358" s="1" t="s">
        <v>7</v>
      </c>
      <c r="O358" s="6" t="s">
        <v>7</v>
      </c>
    </row>
    <row r="359">
      <c r="A359" s="5">
        <v>101022.0</v>
      </c>
      <c r="B359" s="2">
        <v>45792.0</v>
      </c>
      <c r="C359" s="1" t="s">
        <v>11</v>
      </c>
      <c r="D359" s="7">
        <v>188.0</v>
      </c>
      <c r="E359" s="4">
        <v>45802.0</v>
      </c>
      <c r="F359" s="5">
        <v>88.0</v>
      </c>
      <c r="G359" s="5">
        <v>286.0</v>
      </c>
      <c r="H359" s="5">
        <v>25176.65</v>
      </c>
      <c r="I359" s="1" t="s">
        <v>21</v>
      </c>
      <c r="J359" s="1" t="s">
        <v>12</v>
      </c>
      <c r="K359" s="1" t="s">
        <v>13</v>
      </c>
      <c r="L359" s="1" t="s">
        <v>5</v>
      </c>
      <c r="M359" s="1" t="s">
        <v>23</v>
      </c>
      <c r="N359" s="1" t="s">
        <v>7</v>
      </c>
      <c r="O359" s="6" t="s">
        <v>7</v>
      </c>
    </row>
    <row r="360">
      <c r="A360" s="5">
        <v>101022.0</v>
      </c>
      <c r="B360" s="2">
        <v>45792.0</v>
      </c>
      <c r="C360" s="1" t="s">
        <v>11</v>
      </c>
      <c r="D360" s="7">
        <v>134.0</v>
      </c>
      <c r="E360" s="4">
        <v>45802.0</v>
      </c>
      <c r="F360" s="5">
        <v>26.0</v>
      </c>
      <c r="G360" s="5">
        <v>547.0</v>
      </c>
      <c r="H360" s="5">
        <v>14228.81</v>
      </c>
      <c r="I360" s="1" t="s">
        <v>21</v>
      </c>
      <c r="J360" s="1" t="s">
        <v>12</v>
      </c>
      <c r="K360" s="1" t="s">
        <v>13</v>
      </c>
      <c r="L360" s="1" t="s">
        <v>5</v>
      </c>
      <c r="M360" s="1" t="s">
        <v>23</v>
      </c>
      <c r="N360" s="1" t="s">
        <v>7</v>
      </c>
      <c r="O360" s="6" t="s">
        <v>7</v>
      </c>
    </row>
    <row r="361">
      <c r="A361" s="5">
        <v>101022.0</v>
      </c>
      <c r="B361" s="2">
        <v>45792.0</v>
      </c>
      <c r="C361" s="1" t="s">
        <v>11</v>
      </c>
      <c r="D361" s="3" t="s">
        <v>31</v>
      </c>
      <c r="E361" s="4">
        <v>45802.0</v>
      </c>
      <c r="F361" s="5">
        <v>12.0</v>
      </c>
      <c r="G361" s="5">
        <v>719.0</v>
      </c>
      <c r="H361" s="5">
        <v>8630.09</v>
      </c>
      <c r="I361" s="1" t="s">
        <v>21</v>
      </c>
      <c r="J361" s="1" t="s">
        <v>12</v>
      </c>
      <c r="K361" s="1" t="s">
        <v>13</v>
      </c>
      <c r="L361" s="1" t="s">
        <v>5</v>
      </c>
      <c r="M361" s="1" t="s">
        <v>23</v>
      </c>
      <c r="N361" s="1" t="s">
        <v>7</v>
      </c>
      <c r="O361" s="6" t="s">
        <v>7</v>
      </c>
    </row>
    <row r="362">
      <c r="A362" s="5">
        <v>101022.0</v>
      </c>
      <c r="B362" s="2">
        <v>45792.0</v>
      </c>
      <c r="C362" s="1" t="s">
        <v>11</v>
      </c>
      <c r="D362" s="3" t="s">
        <v>36</v>
      </c>
      <c r="E362" s="4">
        <v>45802.0</v>
      </c>
      <c r="F362" s="5">
        <v>132.0</v>
      </c>
      <c r="G362" s="5">
        <v>143.0</v>
      </c>
      <c r="H362" s="5">
        <v>18882.89</v>
      </c>
      <c r="I362" s="1" t="s">
        <v>21</v>
      </c>
      <c r="J362" s="1" t="s">
        <v>12</v>
      </c>
      <c r="K362" s="1" t="s">
        <v>13</v>
      </c>
      <c r="L362" s="1" t="s">
        <v>5</v>
      </c>
      <c r="M362" s="1" t="s">
        <v>23</v>
      </c>
      <c r="N362" s="1" t="s">
        <v>7</v>
      </c>
      <c r="O362" s="6" t="s">
        <v>7</v>
      </c>
    </row>
    <row r="363">
      <c r="A363" s="5">
        <v>101022.0</v>
      </c>
      <c r="B363" s="2">
        <v>45792.0</v>
      </c>
      <c r="C363" s="1" t="s">
        <v>11</v>
      </c>
      <c r="D363" s="3" t="s">
        <v>256</v>
      </c>
      <c r="E363" s="4">
        <v>45802.0</v>
      </c>
      <c r="F363" s="5">
        <v>132.0</v>
      </c>
      <c r="G363" s="5">
        <v>143.0</v>
      </c>
      <c r="H363" s="5">
        <v>18882.89</v>
      </c>
      <c r="I363" s="1" t="s">
        <v>21</v>
      </c>
      <c r="J363" s="1" t="s">
        <v>12</v>
      </c>
      <c r="K363" s="1" t="s">
        <v>13</v>
      </c>
      <c r="L363" s="1" t="s">
        <v>5</v>
      </c>
      <c r="M363" s="1" t="s">
        <v>23</v>
      </c>
      <c r="N363" s="1" t="s">
        <v>7</v>
      </c>
      <c r="O363" s="6" t="s">
        <v>7</v>
      </c>
    </row>
    <row r="364">
      <c r="A364" s="5">
        <v>101022.0</v>
      </c>
      <c r="B364" s="2">
        <v>45792.0</v>
      </c>
      <c r="C364" s="1" t="s">
        <v>11</v>
      </c>
      <c r="D364" s="7">
        <v>144.0</v>
      </c>
      <c r="E364" s="4">
        <v>45802.0</v>
      </c>
      <c r="F364" s="5">
        <v>180.0</v>
      </c>
      <c r="G364" s="5">
        <v>94.0</v>
      </c>
      <c r="H364" s="5">
        <v>16849.61</v>
      </c>
      <c r="I364" s="1" t="s">
        <v>21</v>
      </c>
      <c r="J364" s="1" t="s">
        <v>12</v>
      </c>
      <c r="K364" s="1" t="s">
        <v>13</v>
      </c>
      <c r="L364" s="1" t="s">
        <v>5</v>
      </c>
      <c r="M364" s="1" t="s">
        <v>23</v>
      </c>
      <c r="N364" s="1" t="s">
        <v>7</v>
      </c>
      <c r="O364" s="6" t="s">
        <v>7</v>
      </c>
    </row>
    <row r="365">
      <c r="A365" s="5">
        <v>101022.0</v>
      </c>
      <c r="B365" s="2">
        <v>45792.0</v>
      </c>
      <c r="C365" s="1" t="s">
        <v>11</v>
      </c>
      <c r="D365" s="7">
        <v>103.0</v>
      </c>
      <c r="E365" s="4">
        <v>45802.0</v>
      </c>
      <c r="F365" s="5">
        <v>216.0</v>
      </c>
      <c r="G365" s="5">
        <v>56.0</v>
      </c>
      <c r="H365" s="5">
        <v>12028.49</v>
      </c>
      <c r="I365" s="1" t="s">
        <v>21</v>
      </c>
      <c r="J365" s="1" t="s">
        <v>12</v>
      </c>
      <c r="K365" s="1" t="s">
        <v>13</v>
      </c>
      <c r="L365" s="1" t="s">
        <v>5</v>
      </c>
      <c r="M365" s="1" t="s">
        <v>23</v>
      </c>
      <c r="N365" s="1" t="s">
        <v>7</v>
      </c>
      <c r="O365" s="6" t="s">
        <v>7</v>
      </c>
    </row>
    <row r="366">
      <c r="A366" s="5">
        <v>101022.0</v>
      </c>
      <c r="B366" s="2">
        <v>45792.0</v>
      </c>
      <c r="C366" s="1" t="s">
        <v>11</v>
      </c>
      <c r="D366" s="7">
        <v>135.0</v>
      </c>
      <c r="E366" s="4">
        <v>45802.0</v>
      </c>
      <c r="F366" s="5">
        <v>13.0</v>
      </c>
      <c r="G366" s="5">
        <v>547.0</v>
      </c>
      <c r="H366" s="5">
        <v>7115.21</v>
      </c>
      <c r="I366" s="1" t="s">
        <v>21</v>
      </c>
      <c r="J366" s="1" t="s">
        <v>12</v>
      </c>
      <c r="K366" s="1" t="s">
        <v>13</v>
      </c>
      <c r="L366" s="1" t="s">
        <v>5</v>
      </c>
      <c r="M366" s="1" t="s">
        <v>23</v>
      </c>
      <c r="N366" s="1" t="s">
        <v>7</v>
      </c>
      <c r="O366" s="6" t="s">
        <v>7</v>
      </c>
    </row>
    <row r="367">
      <c r="A367" s="5">
        <v>101022.0</v>
      </c>
      <c r="B367" s="2">
        <v>45792.0</v>
      </c>
      <c r="C367" s="1" t="s">
        <v>11</v>
      </c>
      <c r="D367" s="3" t="s">
        <v>257</v>
      </c>
      <c r="E367" s="4">
        <v>45802.0</v>
      </c>
      <c r="F367" s="5">
        <v>13.0</v>
      </c>
      <c r="G367" s="5">
        <v>682.0</v>
      </c>
      <c r="H367" s="5">
        <v>8862.41</v>
      </c>
      <c r="I367" s="1" t="s">
        <v>21</v>
      </c>
      <c r="J367" s="1" t="s">
        <v>12</v>
      </c>
      <c r="K367" s="1" t="s">
        <v>13</v>
      </c>
      <c r="L367" s="1" t="s">
        <v>5</v>
      </c>
      <c r="M367" s="1" t="s">
        <v>23</v>
      </c>
      <c r="N367" s="1" t="s">
        <v>7</v>
      </c>
      <c r="O367" s="6" t="s">
        <v>7</v>
      </c>
    </row>
    <row r="368">
      <c r="A368" s="5">
        <v>101022.0</v>
      </c>
      <c r="B368" s="2">
        <v>45792.0</v>
      </c>
      <c r="C368" s="1" t="s">
        <v>11</v>
      </c>
      <c r="D368" s="7">
        <v>130.0</v>
      </c>
      <c r="E368" s="4">
        <v>45802.0</v>
      </c>
      <c r="F368" s="5">
        <v>66.0</v>
      </c>
      <c r="G368" s="5">
        <v>142.0</v>
      </c>
      <c r="H368" s="5">
        <v>9378.89</v>
      </c>
      <c r="I368" s="1" t="s">
        <v>21</v>
      </c>
      <c r="J368" s="1" t="s">
        <v>12</v>
      </c>
      <c r="K368" s="1" t="s">
        <v>13</v>
      </c>
      <c r="L368" s="1" t="s">
        <v>5</v>
      </c>
      <c r="M368" s="1" t="s">
        <v>23</v>
      </c>
      <c r="N368" s="1" t="s">
        <v>7</v>
      </c>
      <c r="O368" s="6" t="s">
        <v>7</v>
      </c>
    </row>
    <row r="369">
      <c r="A369" s="5">
        <v>101022.0</v>
      </c>
      <c r="B369" s="2">
        <v>45792.0</v>
      </c>
      <c r="C369" s="1" t="s">
        <v>11</v>
      </c>
      <c r="D369" s="3" t="s">
        <v>31</v>
      </c>
      <c r="E369" s="4">
        <v>45802.0</v>
      </c>
      <c r="F369" s="5">
        <v>18.0</v>
      </c>
      <c r="G369" s="5">
        <v>719.0</v>
      </c>
      <c r="H369" s="5">
        <v>12944.33</v>
      </c>
      <c r="I369" s="1" t="s">
        <v>21</v>
      </c>
      <c r="J369" s="1" t="s">
        <v>12</v>
      </c>
      <c r="K369" s="1" t="s">
        <v>13</v>
      </c>
      <c r="L369" s="1" t="s">
        <v>5</v>
      </c>
      <c r="M369" s="1" t="s">
        <v>23</v>
      </c>
      <c r="N369" s="1" t="s">
        <v>7</v>
      </c>
      <c r="O369" s="6" t="s">
        <v>7</v>
      </c>
    </row>
    <row r="370">
      <c r="A370" s="5">
        <v>101022.0</v>
      </c>
      <c r="B370" s="2">
        <v>45792.0</v>
      </c>
      <c r="C370" s="1" t="s">
        <v>11</v>
      </c>
      <c r="D370" s="7">
        <v>187.0</v>
      </c>
      <c r="E370" s="4">
        <v>45802.0</v>
      </c>
      <c r="F370" s="5">
        <v>88.0</v>
      </c>
      <c r="G370" s="5">
        <v>244.0</v>
      </c>
      <c r="H370" s="5">
        <v>21459.53</v>
      </c>
      <c r="I370" s="1" t="s">
        <v>21</v>
      </c>
      <c r="J370" s="1" t="s">
        <v>12</v>
      </c>
      <c r="K370" s="1" t="s">
        <v>13</v>
      </c>
      <c r="L370" s="1" t="s">
        <v>5</v>
      </c>
      <c r="M370" s="1" t="s">
        <v>23</v>
      </c>
      <c r="N370" s="1" t="s">
        <v>7</v>
      </c>
      <c r="O370" s="6" t="s">
        <v>7</v>
      </c>
    </row>
    <row r="371">
      <c r="A371" s="5">
        <v>101022.0</v>
      </c>
      <c r="B371" s="2">
        <v>45792.0</v>
      </c>
      <c r="C371" s="1" t="s">
        <v>11</v>
      </c>
      <c r="D371" s="3" t="s">
        <v>258</v>
      </c>
      <c r="E371" s="4">
        <v>45802.0</v>
      </c>
      <c r="F371" s="5">
        <v>13.0</v>
      </c>
      <c r="G371" s="5">
        <v>682.0</v>
      </c>
      <c r="H371" s="5">
        <v>8862.41</v>
      </c>
      <c r="I371" s="1" t="s">
        <v>21</v>
      </c>
      <c r="J371" s="1" t="s">
        <v>12</v>
      </c>
      <c r="K371" s="1" t="s">
        <v>13</v>
      </c>
      <c r="L371" s="1" t="s">
        <v>5</v>
      </c>
      <c r="M371" s="1" t="s">
        <v>23</v>
      </c>
      <c r="N371" s="1" t="s">
        <v>7</v>
      </c>
      <c r="O371" s="6" t="s">
        <v>7</v>
      </c>
    </row>
    <row r="372">
      <c r="A372" s="5">
        <v>101022.0</v>
      </c>
      <c r="B372" s="2">
        <v>45792.0</v>
      </c>
      <c r="C372" s="1" t="s">
        <v>11</v>
      </c>
      <c r="D372" s="7">
        <v>134.0</v>
      </c>
      <c r="E372" s="4">
        <v>45802.0</v>
      </c>
      <c r="F372" s="5">
        <v>26.0</v>
      </c>
      <c r="G372" s="5">
        <v>547.0</v>
      </c>
      <c r="H372" s="5">
        <v>14228.81</v>
      </c>
      <c r="I372" s="1" t="s">
        <v>21</v>
      </c>
      <c r="J372" s="1" t="s">
        <v>12</v>
      </c>
      <c r="K372" s="1" t="s">
        <v>13</v>
      </c>
      <c r="L372" s="1" t="s">
        <v>5</v>
      </c>
      <c r="M372" s="1" t="s">
        <v>23</v>
      </c>
      <c r="N372" s="1" t="s">
        <v>7</v>
      </c>
      <c r="O372" s="6" t="s">
        <v>7</v>
      </c>
    </row>
    <row r="373">
      <c r="A373" s="5">
        <v>101022.0</v>
      </c>
      <c r="B373" s="2">
        <v>45792.0</v>
      </c>
      <c r="C373" s="1" t="s">
        <v>11</v>
      </c>
      <c r="D373" s="3" t="s">
        <v>96</v>
      </c>
      <c r="E373" s="4">
        <v>45802.0</v>
      </c>
      <c r="F373" s="5">
        <v>48.0</v>
      </c>
      <c r="G373" s="5">
        <v>302.0</v>
      </c>
      <c r="H373" s="5">
        <v>14516.81</v>
      </c>
      <c r="I373" s="1" t="s">
        <v>21</v>
      </c>
      <c r="J373" s="1" t="s">
        <v>12</v>
      </c>
      <c r="K373" s="1" t="s">
        <v>13</v>
      </c>
      <c r="L373" s="1" t="s">
        <v>5</v>
      </c>
      <c r="M373" s="1" t="s">
        <v>23</v>
      </c>
      <c r="N373" s="1" t="s">
        <v>7</v>
      </c>
      <c r="O373" s="6" t="s">
        <v>7</v>
      </c>
    </row>
    <row r="374">
      <c r="A374" s="5">
        <v>101022.0</v>
      </c>
      <c r="B374" s="2">
        <v>45792.0</v>
      </c>
      <c r="C374" s="1" t="s">
        <v>11</v>
      </c>
      <c r="D374" s="3" t="s">
        <v>259</v>
      </c>
      <c r="E374" s="4">
        <v>45802.0</v>
      </c>
      <c r="F374" s="5">
        <v>99.0</v>
      </c>
      <c r="G374" s="5">
        <v>148.0</v>
      </c>
      <c r="H374" s="5">
        <v>14637.77</v>
      </c>
      <c r="I374" s="1" t="s">
        <v>21</v>
      </c>
      <c r="J374" s="1" t="s">
        <v>12</v>
      </c>
      <c r="K374" s="1" t="s">
        <v>13</v>
      </c>
      <c r="L374" s="1" t="s">
        <v>5</v>
      </c>
      <c r="M374" s="1" t="s">
        <v>23</v>
      </c>
      <c r="N374" s="1" t="s">
        <v>7</v>
      </c>
      <c r="O374" s="6" t="s">
        <v>7</v>
      </c>
    </row>
    <row r="375">
      <c r="A375" s="5">
        <v>101022.0</v>
      </c>
      <c r="B375" s="2">
        <v>45792.0</v>
      </c>
      <c r="C375" s="1" t="s">
        <v>11</v>
      </c>
      <c r="D375" s="7">
        <v>105.0</v>
      </c>
      <c r="E375" s="4">
        <v>45802.0</v>
      </c>
      <c r="F375" s="5">
        <v>32.0</v>
      </c>
      <c r="G375" s="5">
        <v>263.0</v>
      </c>
      <c r="H375" s="5">
        <v>8418.89</v>
      </c>
      <c r="I375" s="1" t="s">
        <v>21</v>
      </c>
      <c r="J375" s="1" t="s">
        <v>12</v>
      </c>
      <c r="K375" s="1" t="s">
        <v>13</v>
      </c>
      <c r="L375" s="1" t="s">
        <v>5</v>
      </c>
      <c r="M375" s="1" t="s">
        <v>23</v>
      </c>
      <c r="N375" s="1" t="s">
        <v>7</v>
      </c>
      <c r="O375" s="6" t="s">
        <v>7</v>
      </c>
    </row>
    <row r="376">
      <c r="A376" s="5">
        <v>101022.0</v>
      </c>
      <c r="B376" s="2">
        <v>45792.0</v>
      </c>
      <c r="C376" s="1" t="s">
        <v>11</v>
      </c>
      <c r="D376" s="7">
        <v>135.0</v>
      </c>
      <c r="E376" s="4">
        <v>45802.0</v>
      </c>
      <c r="F376" s="5">
        <v>13.0</v>
      </c>
      <c r="G376" s="5">
        <v>547.0</v>
      </c>
      <c r="H376" s="5">
        <v>7115.21</v>
      </c>
      <c r="I376" s="1" t="s">
        <v>21</v>
      </c>
      <c r="J376" s="1" t="s">
        <v>12</v>
      </c>
      <c r="K376" s="1" t="s">
        <v>13</v>
      </c>
      <c r="L376" s="1" t="s">
        <v>5</v>
      </c>
      <c r="M376" s="1" t="s">
        <v>23</v>
      </c>
      <c r="N376" s="1" t="s">
        <v>7</v>
      </c>
      <c r="O376" s="6" t="s">
        <v>7</v>
      </c>
    </row>
    <row r="377">
      <c r="A377" s="5">
        <v>101022.0</v>
      </c>
      <c r="B377" s="2">
        <v>45792.0</v>
      </c>
      <c r="C377" s="1" t="s">
        <v>11</v>
      </c>
      <c r="D377" s="7">
        <v>145.0</v>
      </c>
      <c r="E377" s="4">
        <v>45802.0</v>
      </c>
      <c r="F377" s="5">
        <v>35.0</v>
      </c>
      <c r="G377" s="5">
        <v>209.0</v>
      </c>
      <c r="H377" s="5">
        <v>7309.61</v>
      </c>
      <c r="I377" s="1" t="s">
        <v>21</v>
      </c>
      <c r="J377" s="1" t="s">
        <v>12</v>
      </c>
      <c r="K377" s="1" t="s">
        <v>13</v>
      </c>
      <c r="L377" s="1" t="s">
        <v>5</v>
      </c>
      <c r="M377" s="1" t="s">
        <v>23</v>
      </c>
      <c r="N377" s="1" t="s">
        <v>7</v>
      </c>
      <c r="O377" s="6" t="s">
        <v>7</v>
      </c>
    </row>
    <row r="378">
      <c r="A378" s="5">
        <v>101022.0</v>
      </c>
      <c r="B378" s="2">
        <v>45792.0</v>
      </c>
      <c r="C378" s="1" t="s">
        <v>11</v>
      </c>
      <c r="D378" s="7">
        <v>144.0</v>
      </c>
      <c r="E378" s="4">
        <v>45802.0</v>
      </c>
      <c r="F378" s="5">
        <v>360.0</v>
      </c>
      <c r="G378" s="5">
        <v>94.0</v>
      </c>
      <c r="H378" s="5">
        <v>33697.61</v>
      </c>
      <c r="I378" s="1" t="s">
        <v>21</v>
      </c>
      <c r="J378" s="1" t="s">
        <v>12</v>
      </c>
      <c r="K378" s="1" t="s">
        <v>13</v>
      </c>
      <c r="L378" s="1" t="s">
        <v>5</v>
      </c>
      <c r="M378" s="1" t="s">
        <v>23</v>
      </c>
      <c r="N378" s="1" t="s">
        <v>7</v>
      </c>
      <c r="O378" s="6" t="s">
        <v>7</v>
      </c>
    </row>
    <row r="379">
      <c r="A379" s="5">
        <v>101022.0</v>
      </c>
      <c r="B379" s="2">
        <v>45792.0</v>
      </c>
      <c r="C379" s="1" t="s">
        <v>11</v>
      </c>
      <c r="D379" s="3" t="s">
        <v>260</v>
      </c>
      <c r="E379" s="4">
        <v>45802.0</v>
      </c>
      <c r="F379" s="5">
        <v>18.0</v>
      </c>
      <c r="G379" s="5">
        <v>809.0</v>
      </c>
      <c r="H379" s="5">
        <v>14560.01</v>
      </c>
      <c r="I379" s="1" t="s">
        <v>21</v>
      </c>
      <c r="J379" s="1" t="s">
        <v>12</v>
      </c>
      <c r="K379" s="1" t="s">
        <v>13</v>
      </c>
      <c r="L379" s="1" t="s">
        <v>5</v>
      </c>
      <c r="M379" s="1" t="s">
        <v>23</v>
      </c>
      <c r="N379" s="1" t="s">
        <v>7</v>
      </c>
      <c r="O379" s="6" t="s">
        <v>7</v>
      </c>
    </row>
    <row r="380">
      <c r="A380" s="5">
        <v>101022.0</v>
      </c>
      <c r="B380" s="2">
        <v>45792.0</v>
      </c>
      <c r="C380" s="1" t="s">
        <v>11</v>
      </c>
      <c r="D380" s="7">
        <v>103.0</v>
      </c>
      <c r="E380" s="4">
        <v>45802.0</v>
      </c>
      <c r="F380" s="5">
        <v>216.0</v>
      </c>
      <c r="G380" s="5">
        <v>56.0</v>
      </c>
      <c r="H380" s="5">
        <v>12028.49</v>
      </c>
      <c r="I380" s="1" t="s">
        <v>21</v>
      </c>
      <c r="J380" s="1" t="s">
        <v>12</v>
      </c>
      <c r="K380" s="1" t="s">
        <v>13</v>
      </c>
      <c r="L380" s="1" t="s">
        <v>5</v>
      </c>
      <c r="M380" s="1" t="s">
        <v>23</v>
      </c>
      <c r="N380" s="1" t="s">
        <v>7</v>
      </c>
      <c r="O380" s="6" t="s">
        <v>7</v>
      </c>
    </row>
    <row r="381">
      <c r="A381" s="5">
        <v>101043.0</v>
      </c>
      <c r="B381" s="2">
        <v>45792.0</v>
      </c>
      <c r="C381" s="1" t="s">
        <v>261</v>
      </c>
      <c r="D381" s="3" t="s">
        <v>39</v>
      </c>
      <c r="E381" s="4">
        <v>45802.0</v>
      </c>
      <c r="F381" s="5">
        <v>12.0</v>
      </c>
      <c r="G381" s="5">
        <v>847.0</v>
      </c>
      <c r="H381" s="5">
        <v>9958.47</v>
      </c>
      <c r="I381" s="1" t="s">
        <v>21</v>
      </c>
      <c r="J381" s="1" t="s">
        <v>216</v>
      </c>
      <c r="K381" s="1" t="s">
        <v>28</v>
      </c>
      <c r="L381" s="1" t="s">
        <v>5</v>
      </c>
      <c r="M381" s="1" t="s">
        <v>23</v>
      </c>
      <c r="N381" s="1" t="s">
        <v>7</v>
      </c>
      <c r="O381" s="6" t="s">
        <v>7</v>
      </c>
    </row>
    <row r="382">
      <c r="A382" s="5">
        <v>101044.0</v>
      </c>
      <c r="B382" s="2">
        <v>45792.0</v>
      </c>
      <c r="C382" s="1" t="s">
        <v>261</v>
      </c>
      <c r="D382" s="3" t="s">
        <v>262</v>
      </c>
      <c r="E382" s="4">
        <v>45802.0</v>
      </c>
      <c r="F382" s="5">
        <v>44.0</v>
      </c>
      <c r="G382" s="5">
        <v>316.0</v>
      </c>
      <c r="H382" s="5">
        <v>13620.45</v>
      </c>
      <c r="I382" s="1" t="s">
        <v>21</v>
      </c>
      <c r="J382" s="1" t="s">
        <v>216</v>
      </c>
      <c r="K382" s="1" t="s">
        <v>28</v>
      </c>
      <c r="L382" s="1" t="s">
        <v>5</v>
      </c>
      <c r="M382" s="1" t="s">
        <v>23</v>
      </c>
      <c r="N382" s="1" t="s">
        <v>7</v>
      </c>
      <c r="O382" s="6" t="s">
        <v>7</v>
      </c>
    </row>
    <row r="383">
      <c r="A383" s="5">
        <v>101044.0</v>
      </c>
      <c r="B383" s="2">
        <v>45792.0</v>
      </c>
      <c r="C383" s="1" t="s">
        <v>261</v>
      </c>
      <c r="D383" s="3" t="s">
        <v>263</v>
      </c>
      <c r="E383" s="4">
        <v>45802.0</v>
      </c>
      <c r="F383" s="5">
        <v>14.0</v>
      </c>
      <c r="G383" s="5">
        <v>739.0</v>
      </c>
      <c r="H383" s="5">
        <v>10143.25</v>
      </c>
      <c r="I383" s="1" t="s">
        <v>21</v>
      </c>
      <c r="J383" s="1" t="s">
        <v>216</v>
      </c>
      <c r="K383" s="1" t="s">
        <v>28</v>
      </c>
      <c r="L383" s="1" t="s">
        <v>5</v>
      </c>
      <c r="M383" s="1" t="s">
        <v>23</v>
      </c>
      <c r="N383" s="1" t="s">
        <v>7</v>
      </c>
      <c r="O383" s="6" t="s">
        <v>7</v>
      </c>
    </row>
    <row r="384">
      <c r="A384" s="5">
        <v>101044.0</v>
      </c>
      <c r="B384" s="2">
        <v>45792.0</v>
      </c>
      <c r="C384" s="1" t="s">
        <v>261</v>
      </c>
      <c r="D384" s="7">
        <v>3271.0</v>
      </c>
      <c r="E384" s="4">
        <v>45802.0</v>
      </c>
      <c r="F384" s="5">
        <v>150.0</v>
      </c>
      <c r="G384" s="5">
        <v>54.0</v>
      </c>
      <c r="H384" s="5">
        <v>7904.14</v>
      </c>
      <c r="I384" s="1" t="s">
        <v>229</v>
      </c>
      <c r="J384" s="1" t="s">
        <v>216</v>
      </c>
      <c r="K384" s="1" t="s">
        <v>28</v>
      </c>
      <c r="L384" s="1" t="s">
        <v>5</v>
      </c>
      <c r="M384" s="1" t="s">
        <v>23</v>
      </c>
      <c r="N384" s="1" t="s">
        <v>7</v>
      </c>
      <c r="O384" s="6" t="s">
        <v>7</v>
      </c>
    </row>
    <row r="385">
      <c r="A385" s="5">
        <v>101044.0</v>
      </c>
      <c r="B385" s="2">
        <v>45792.0</v>
      </c>
      <c r="C385" s="1" t="s">
        <v>261</v>
      </c>
      <c r="D385" s="3" t="s">
        <v>37</v>
      </c>
      <c r="E385" s="4">
        <v>45802.0</v>
      </c>
      <c r="F385" s="5">
        <v>66.0</v>
      </c>
      <c r="G385" s="5">
        <v>156.0</v>
      </c>
      <c r="H385" s="5">
        <v>10122.55</v>
      </c>
      <c r="I385" s="1" t="s">
        <v>21</v>
      </c>
      <c r="J385" s="1" t="s">
        <v>216</v>
      </c>
      <c r="K385" s="1" t="s">
        <v>28</v>
      </c>
      <c r="L385" s="1" t="s">
        <v>5</v>
      </c>
      <c r="M385" s="1" t="s">
        <v>23</v>
      </c>
      <c r="N385" s="1" t="s">
        <v>7</v>
      </c>
      <c r="O385" s="6" t="s">
        <v>7</v>
      </c>
    </row>
    <row r="386">
      <c r="A386" s="5">
        <v>101044.0</v>
      </c>
      <c r="B386" s="2">
        <v>45792.0</v>
      </c>
      <c r="C386" s="1" t="s">
        <v>261</v>
      </c>
      <c r="D386" s="7">
        <v>128.0</v>
      </c>
      <c r="E386" s="4">
        <v>45802.0</v>
      </c>
      <c r="F386" s="5">
        <v>640.0</v>
      </c>
      <c r="G386" s="5">
        <v>26.0</v>
      </c>
      <c r="H386" s="5">
        <v>16258.45</v>
      </c>
      <c r="I386" s="1" t="s">
        <v>21</v>
      </c>
      <c r="J386" s="1" t="s">
        <v>216</v>
      </c>
      <c r="K386" s="1" t="s">
        <v>28</v>
      </c>
      <c r="L386" s="1" t="s">
        <v>5</v>
      </c>
      <c r="M386" s="1" t="s">
        <v>23</v>
      </c>
      <c r="N386" s="1" t="s">
        <v>7</v>
      </c>
      <c r="O386" s="6" t="s">
        <v>7</v>
      </c>
    </row>
    <row r="387">
      <c r="A387" s="5">
        <v>101044.0</v>
      </c>
      <c r="B387" s="2">
        <v>45792.0</v>
      </c>
      <c r="C387" s="1" t="s">
        <v>261</v>
      </c>
      <c r="D387" s="3" t="s">
        <v>96</v>
      </c>
      <c r="E387" s="4">
        <v>45802.0</v>
      </c>
      <c r="F387" s="5">
        <v>38.0</v>
      </c>
      <c r="G387" s="5">
        <v>302.0</v>
      </c>
      <c r="H387" s="5">
        <v>11262.8</v>
      </c>
      <c r="I387" s="1" t="s">
        <v>21</v>
      </c>
      <c r="J387" s="1" t="s">
        <v>216</v>
      </c>
      <c r="K387" s="1" t="s">
        <v>28</v>
      </c>
      <c r="L387" s="1" t="s">
        <v>5</v>
      </c>
      <c r="M387" s="1" t="s">
        <v>23</v>
      </c>
      <c r="N387" s="1" t="s">
        <v>7</v>
      </c>
      <c r="O387" s="6" t="s">
        <v>7</v>
      </c>
    </row>
    <row r="388">
      <c r="A388" s="5">
        <v>101044.0</v>
      </c>
      <c r="B388" s="2">
        <v>45792.0</v>
      </c>
      <c r="C388" s="1" t="s">
        <v>261</v>
      </c>
      <c r="D388" s="3" t="s">
        <v>264</v>
      </c>
      <c r="E388" s="4">
        <v>45802.0</v>
      </c>
      <c r="F388" s="5">
        <v>14.0</v>
      </c>
      <c r="G388" s="5">
        <v>758.0</v>
      </c>
      <c r="H388" s="5">
        <v>10406.67</v>
      </c>
      <c r="I388" s="1" t="s">
        <v>21</v>
      </c>
      <c r="J388" s="1" t="s">
        <v>216</v>
      </c>
      <c r="K388" s="1" t="s">
        <v>28</v>
      </c>
      <c r="L388" s="1" t="s">
        <v>5</v>
      </c>
      <c r="M388" s="1" t="s">
        <v>23</v>
      </c>
      <c r="N388" s="1" t="s">
        <v>7</v>
      </c>
      <c r="O388" s="6" t="s">
        <v>7</v>
      </c>
    </row>
    <row r="389">
      <c r="A389" s="5">
        <v>101044.0</v>
      </c>
      <c r="B389" s="2">
        <v>45792.0</v>
      </c>
      <c r="C389" s="1" t="s">
        <v>261</v>
      </c>
      <c r="D389" s="3" t="s">
        <v>39</v>
      </c>
      <c r="E389" s="4">
        <v>45802.0</v>
      </c>
      <c r="F389" s="5">
        <v>6.0</v>
      </c>
      <c r="G389" s="5">
        <v>847.0</v>
      </c>
      <c r="H389" s="5">
        <v>4980.14</v>
      </c>
      <c r="I389" s="1" t="s">
        <v>21</v>
      </c>
      <c r="J389" s="1" t="s">
        <v>216</v>
      </c>
      <c r="K389" s="1" t="s">
        <v>28</v>
      </c>
      <c r="L389" s="1" t="s">
        <v>5</v>
      </c>
      <c r="M389" s="1" t="s">
        <v>23</v>
      </c>
      <c r="N389" s="1" t="s">
        <v>7</v>
      </c>
      <c r="O389" s="6" t="s">
        <v>7</v>
      </c>
    </row>
    <row r="390">
      <c r="A390" s="5">
        <v>101044.0</v>
      </c>
      <c r="B390" s="2">
        <v>45792.0</v>
      </c>
      <c r="C390" s="1" t="s">
        <v>261</v>
      </c>
      <c r="D390" s="7">
        <v>667.0</v>
      </c>
      <c r="E390" s="4">
        <v>45802.0</v>
      </c>
      <c r="F390" s="5">
        <v>12.0</v>
      </c>
      <c r="G390" s="5">
        <v>893.0</v>
      </c>
      <c r="H390" s="5">
        <v>10500.75</v>
      </c>
      <c r="I390" s="1" t="s">
        <v>265</v>
      </c>
      <c r="J390" s="1" t="s">
        <v>216</v>
      </c>
      <c r="K390" s="1" t="s">
        <v>28</v>
      </c>
      <c r="L390" s="1" t="s">
        <v>5</v>
      </c>
      <c r="M390" s="1" t="s">
        <v>23</v>
      </c>
      <c r="N390" s="1" t="s">
        <v>7</v>
      </c>
      <c r="O390" s="6" t="s">
        <v>7</v>
      </c>
    </row>
    <row r="391">
      <c r="A391" s="5">
        <v>101044.0</v>
      </c>
      <c r="B391" s="2">
        <v>45792.0</v>
      </c>
      <c r="C391" s="1" t="s">
        <v>261</v>
      </c>
      <c r="D391" s="7">
        <v>132.0</v>
      </c>
      <c r="E391" s="4">
        <v>45802.0</v>
      </c>
      <c r="F391" s="5">
        <v>26.0</v>
      </c>
      <c r="G391" s="5">
        <v>297.0</v>
      </c>
      <c r="H391" s="5">
        <v>7559.81</v>
      </c>
      <c r="I391" s="1" t="s">
        <v>21</v>
      </c>
      <c r="J391" s="1" t="s">
        <v>216</v>
      </c>
      <c r="K391" s="1" t="s">
        <v>28</v>
      </c>
      <c r="L391" s="1" t="s">
        <v>5</v>
      </c>
      <c r="M391" s="1" t="s">
        <v>23</v>
      </c>
      <c r="N391" s="1" t="s">
        <v>7</v>
      </c>
      <c r="O391" s="6" t="s">
        <v>7</v>
      </c>
    </row>
    <row r="392">
      <c r="A392" s="5">
        <v>101044.0</v>
      </c>
      <c r="B392" s="2">
        <v>45792.0</v>
      </c>
      <c r="C392" s="1" t="s">
        <v>261</v>
      </c>
      <c r="D392" s="7">
        <v>188.0</v>
      </c>
      <c r="E392" s="4">
        <v>45802.0</v>
      </c>
      <c r="F392" s="5">
        <v>44.0</v>
      </c>
      <c r="G392" s="5">
        <v>286.0</v>
      </c>
      <c r="H392" s="5">
        <v>12337.19</v>
      </c>
      <c r="I392" s="1" t="s">
        <v>21</v>
      </c>
      <c r="J392" s="1" t="s">
        <v>216</v>
      </c>
      <c r="K392" s="1" t="s">
        <v>28</v>
      </c>
      <c r="L392" s="1" t="s">
        <v>5</v>
      </c>
      <c r="M392" s="1" t="s">
        <v>23</v>
      </c>
      <c r="N392" s="1" t="s">
        <v>7</v>
      </c>
      <c r="O392" s="6" t="s">
        <v>7</v>
      </c>
    </row>
    <row r="393">
      <c r="A393" s="5">
        <v>300058.0</v>
      </c>
      <c r="B393" s="2">
        <v>45793.0</v>
      </c>
      <c r="C393" s="1" t="s">
        <v>261</v>
      </c>
      <c r="D393" s="3" t="s">
        <v>106</v>
      </c>
      <c r="E393" s="4">
        <v>45802.0</v>
      </c>
      <c r="F393" s="5">
        <v>20.0</v>
      </c>
      <c r="G393" s="5">
        <v>1130.0</v>
      </c>
      <c r="H393" s="5">
        <v>22146.38</v>
      </c>
      <c r="I393" s="1" t="s">
        <v>2</v>
      </c>
      <c r="J393" s="1" t="s">
        <v>216</v>
      </c>
      <c r="K393" s="1" t="s">
        <v>28</v>
      </c>
      <c r="L393" s="1" t="s">
        <v>5</v>
      </c>
      <c r="M393" s="1" t="s">
        <v>6</v>
      </c>
      <c r="N393" s="1" t="s">
        <v>7</v>
      </c>
      <c r="O393" s="6" t="s">
        <v>7</v>
      </c>
    </row>
    <row r="394">
      <c r="A394" s="5">
        <v>300058.0</v>
      </c>
      <c r="B394" s="2">
        <v>45793.0</v>
      </c>
      <c r="C394" s="1" t="s">
        <v>261</v>
      </c>
      <c r="D394" s="3" t="s">
        <v>222</v>
      </c>
      <c r="E394" s="4">
        <v>45802.0</v>
      </c>
      <c r="F394" s="5">
        <v>6.0</v>
      </c>
      <c r="G394" s="5">
        <v>730.0</v>
      </c>
      <c r="H394" s="5">
        <v>4292.74</v>
      </c>
      <c r="I394" s="1" t="s">
        <v>2</v>
      </c>
      <c r="J394" s="1" t="s">
        <v>216</v>
      </c>
      <c r="K394" s="1" t="s">
        <v>28</v>
      </c>
      <c r="L394" s="1" t="s">
        <v>5</v>
      </c>
      <c r="M394" s="1" t="s">
        <v>6</v>
      </c>
      <c r="N394" s="1" t="s">
        <v>7</v>
      </c>
      <c r="O394" s="6" t="s">
        <v>7</v>
      </c>
    </row>
    <row r="395">
      <c r="A395" s="5">
        <v>300058.0</v>
      </c>
      <c r="B395" s="2">
        <v>45793.0</v>
      </c>
      <c r="C395" s="1" t="s">
        <v>261</v>
      </c>
      <c r="D395" s="3" t="s">
        <v>1</v>
      </c>
      <c r="E395" s="4">
        <v>45802.0</v>
      </c>
      <c r="F395" s="5">
        <v>12.0</v>
      </c>
      <c r="G395" s="5">
        <v>365.0</v>
      </c>
      <c r="H395" s="5">
        <v>4291.68</v>
      </c>
      <c r="I395" s="1" t="s">
        <v>2</v>
      </c>
      <c r="J395" s="1" t="s">
        <v>216</v>
      </c>
      <c r="K395" s="1" t="s">
        <v>28</v>
      </c>
      <c r="L395" s="1" t="s">
        <v>5</v>
      </c>
      <c r="M395" s="1" t="s">
        <v>6</v>
      </c>
      <c r="N395" s="1" t="s">
        <v>7</v>
      </c>
      <c r="O395" s="6" t="s">
        <v>7</v>
      </c>
    </row>
    <row r="396">
      <c r="A396" s="5">
        <v>300058.0</v>
      </c>
      <c r="B396" s="2">
        <v>45793.0</v>
      </c>
      <c r="C396" s="1" t="s">
        <v>261</v>
      </c>
      <c r="D396" s="3" t="s">
        <v>105</v>
      </c>
      <c r="E396" s="4">
        <v>45802.0</v>
      </c>
      <c r="F396" s="5">
        <v>8.0</v>
      </c>
      <c r="G396" s="5">
        <v>540.0</v>
      </c>
      <c r="H396" s="5">
        <v>4233.2</v>
      </c>
      <c r="I396" s="1" t="s">
        <v>2</v>
      </c>
      <c r="J396" s="1" t="s">
        <v>216</v>
      </c>
      <c r="K396" s="1" t="s">
        <v>28</v>
      </c>
      <c r="L396" s="1" t="s">
        <v>5</v>
      </c>
      <c r="M396" s="1" t="s">
        <v>6</v>
      </c>
      <c r="N396" s="1" t="s">
        <v>7</v>
      </c>
      <c r="O396" s="6" t="s">
        <v>7</v>
      </c>
    </row>
    <row r="397">
      <c r="A397" s="5">
        <v>300058.0</v>
      </c>
      <c r="B397" s="2">
        <v>45793.0</v>
      </c>
      <c r="C397" s="1" t="s">
        <v>261</v>
      </c>
      <c r="D397" s="3" t="s">
        <v>107</v>
      </c>
      <c r="E397" s="4">
        <v>45802.0</v>
      </c>
      <c r="F397" s="5">
        <v>60.0</v>
      </c>
      <c r="G397" s="5">
        <v>365.0</v>
      </c>
      <c r="H397" s="5">
        <v>21458.42</v>
      </c>
      <c r="I397" s="1" t="s">
        <v>2</v>
      </c>
      <c r="J397" s="1" t="s">
        <v>216</v>
      </c>
      <c r="K397" s="1" t="s">
        <v>28</v>
      </c>
      <c r="L397" s="1" t="s">
        <v>5</v>
      </c>
      <c r="M397" s="1" t="s">
        <v>6</v>
      </c>
      <c r="N397" s="1" t="s">
        <v>7</v>
      </c>
      <c r="O397" s="6" t="s">
        <v>7</v>
      </c>
    </row>
    <row r="398">
      <c r="A398" s="5">
        <v>300058.0</v>
      </c>
      <c r="B398" s="2">
        <v>45793.0</v>
      </c>
      <c r="C398" s="1" t="s">
        <v>261</v>
      </c>
      <c r="D398" s="3" t="s">
        <v>10</v>
      </c>
      <c r="E398" s="4">
        <v>45802.0</v>
      </c>
      <c r="F398" s="5">
        <v>4.0</v>
      </c>
      <c r="G398" s="5">
        <v>1130.0</v>
      </c>
      <c r="H398" s="5">
        <v>4429.28</v>
      </c>
      <c r="I398" s="1" t="s">
        <v>2</v>
      </c>
      <c r="J398" s="1" t="s">
        <v>216</v>
      </c>
      <c r="K398" s="1" t="s">
        <v>28</v>
      </c>
      <c r="L398" s="1" t="s">
        <v>5</v>
      </c>
      <c r="M398" s="1" t="s">
        <v>6</v>
      </c>
      <c r="N398" s="1" t="s">
        <v>7</v>
      </c>
      <c r="O398" s="6" t="s">
        <v>7</v>
      </c>
    </row>
    <row r="399">
      <c r="A399" s="5">
        <v>300061.0</v>
      </c>
      <c r="B399" s="2">
        <v>45793.0</v>
      </c>
      <c r="C399" s="1" t="s">
        <v>266</v>
      </c>
      <c r="D399" s="3" t="s">
        <v>106</v>
      </c>
      <c r="E399" s="4">
        <v>45802.0</v>
      </c>
      <c r="F399" s="5">
        <v>48.0</v>
      </c>
      <c r="G399" s="5">
        <v>1150.0</v>
      </c>
      <c r="H399" s="5">
        <v>55191.18</v>
      </c>
      <c r="I399" s="1" t="s">
        <v>2</v>
      </c>
      <c r="J399" s="1" t="s">
        <v>267</v>
      </c>
      <c r="K399" s="1" t="s">
        <v>13</v>
      </c>
      <c r="L399" s="1" t="s">
        <v>5</v>
      </c>
      <c r="M399" s="1" t="s">
        <v>6</v>
      </c>
      <c r="N399" s="1" t="s">
        <v>7</v>
      </c>
      <c r="O399" s="6" t="s">
        <v>7</v>
      </c>
    </row>
    <row r="400">
      <c r="A400" s="5">
        <v>300061.0</v>
      </c>
      <c r="B400" s="2">
        <v>45793.0</v>
      </c>
      <c r="C400" s="1" t="s">
        <v>266</v>
      </c>
      <c r="D400" s="3" t="s">
        <v>10</v>
      </c>
      <c r="E400" s="4">
        <v>45802.0</v>
      </c>
      <c r="F400" s="5">
        <v>12.0</v>
      </c>
      <c r="G400" s="5">
        <v>1150.0</v>
      </c>
      <c r="H400" s="5">
        <v>13797.8</v>
      </c>
      <c r="I400" s="1" t="s">
        <v>2</v>
      </c>
      <c r="J400" s="1" t="s">
        <v>267</v>
      </c>
      <c r="K400" s="1" t="s">
        <v>13</v>
      </c>
      <c r="L400" s="1" t="s">
        <v>5</v>
      </c>
      <c r="M400" s="1" t="s">
        <v>6</v>
      </c>
      <c r="N400" s="1" t="s">
        <v>7</v>
      </c>
      <c r="O400" s="6" t="s">
        <v>7</v>
      </c>
    </row>
    <row r="401">
      <c r="A401" s="5">
        <v>101095.0</v>
      </c>
      <c r="B401" s="2">
        <v>45793.0</v>
      </c>
      <c r="C401" s="1" t="s">
        <v>24</v>
      </c>
      <c r="D401" s="3" t="s">
        <v>40</v>
      </c>
      <c r="E401" s="4">
        <v>45802.0</v>
      </c>
      <c r="F401" s="5">
        <v>60.0</v>
      </c>
      <c r="G401" s="5">
        <v>311.0</v>
      </c>
      <c r="H401" s="5">
        <v>18292.19</v>
      </c>
      <c r="I401" s="1" t="s">
        <v>21</v>
      </c>
      <c r="J401" s="1" t="s">
        <v>27</v>
      </c>
      <c r="K401" s="1" t="s">
        <v>28</v>
      </c>
      <c r="L401" s="1" t="s">
        <v>5</v>
      </c>
      <c r="M401" s="1" t="s">
        <v>23</v>
      </c>
      <c r="N401" s="1" t="s">
        <v>7</v>
      </c>
      <c r="O401" s="6" t="s">
        <v>7</v>
      </c>
    </row>
    <row r="402">
      <c r="A402" s="5">
        <v>101095.0</v>
      </c>
      <c r="B402" s="2">
        <v>45793.0</v>
      </c>
      <c r="C402" s="1" t="s">
        <v>24</v>
      </c>
      <c r="D402" s="3" t="s">
        <v>259</v>
      </c>
      <c r="E402" s="4">
        <v>45802.0</v>
      </c>
      <c r="F402" s="5">
        <v>198.0</v>
      </c>
      <c r="G402" s="5">
        <v>148.0</v>
      </c>
      <c r="H402" s="5">
        <v>28690.01</v>
      </c>
      <c r="I402" s="1" t="s">
        <v>21</v>
      </c>
      <c r="J402" s="1" t="s">
        <v>27</v>
      </c>
      <c r="K402" s="1" t="s">
        <v>28</v>
      </c>
      <c r="L402" s="1" t="s">
        <v>5</v>
      </c>
      <c r="M402" s="1" t="s">
        <v>23</v>
      </c>
      <c r="N402" s="1" t="s">
        <v>7</v>
      </c>
      <c r="O402" s="6" t="s">
        <v>7</v>
      </c>
    </row>
    <row r="403">
      <c r="A403" s="5">
        <v>101096.0</v>
      </c>
      <c r="B403" s="2">
        <v>45793.0</v>
      </c>
      <c r="C403" s="1" t="s">
        <v>24</v>
      </c>
      <c r="D403" s="3" t="s">
        <v>40</v>
      </c>
      <c r="E403" s="4">
        <v>45802.0</v>
      </c>
      <c r="F403" s="5">
        <v>60.0</v>
      </c>
      <c r="G403" s="5">
        <v>311.0</v>
      </c>
      <c r="H403" s="5">
        <v>18291.18</v>
      </c>
      <c r="I403" s="1" t="s">
        <v>21</v>
      </c>
      <c r="J403" s="1" t="s">
        <v>27</v>
      </c>
      <c r="K403" s="1" t="s">
        <v>28</v>
      </c>
      <c r="L403" s="1" t="s">
        <v>5</v>
      </c>
      <c r="M403" s="1" t="s">
        <v>23</v>
      </c>
      <c r="N403" s="1" t="s">
        <v>7</v>
      </c>
      <c r="O403" s="6" t="s">
        <v>7</v>
      </c>
    </row>
    <row r="404">
      <c r="A404" s="5">
        <v>101096.0</v>
      </c>
      <c r="B404" s="2">
        <v>45793.0</v>
      </c>
      <c r="C404" s="1" t="s">
        <v>24</v>
      </c>
      <c r="D404" s="7">
        <v>151.0</v>
      </c>
      <c r="E404" s="4">
        <v>45802.0</v>
      </c>
      <c r="F404" s="5">
        <v>70.0</v>
      </c>
      <c r="G404" s="5">
        <v>143.0</v>
      </c>
      <c r="H404" s="5">
        <v>9814.57</v>
      </c>
      <c r="I404" s="1" t="s">
        <v>21</v>
      </c>
      <c r="J404" s="1" t="s">
        <v>27</v>
      </c>
      <c r="K404" s="1" t="s">
        <v>28</v>
      </c>
      <c r="L404" s="1" t="s">
        <v>5</v>
      </c>
      <c r="M404" s="1" t="s">
        <v>23</v>
      </c>
      <c r="N404" s="1" t="s">
        <v>7</v>
      </c>
      <c r="O404" s="6" t="s">
        <v>7</v>
      </c>
    </row>
    <row r="405">
      <c r="A405" s="5">
        <v>101096.0</v>
      </c>
      <c r="B405" s="2">
        <v>45793.0</v>
      </c>
      <c r="C405" s="1" t="s">
        <v>24</v>
      </c>
      <c r="D405" s="7">
        <v>105.0</v>
      </c>
      <c r="E405" s="4">
        <v>45802.0</v>
      </c>
      <c r="F405" s="5">
        <v>64.0</v>
      </c>
      <c r="G405" s="5">
        <v>263.0</v>
      </c>
      <c r="H405" s="5">
        <v>16499.9</v>
      </c>
      <c r="I405" s="1" t="s">
        <v>21</v>
      </c>
      <c r="J405" s="1" t="s">
        <v>27</v>
      </c>
      <c r="K405" s="1" t="s">
        <v>28</v>
      </c>
      <c r="L405" s="1" t="s">
        <v>5</v>
      </c>
      <c r="M405" s="1" t="s">
        <v>23</v>
      </c>
      <c r="N405" s="1" t="s">
        <v>7</v>
      </c>
      <c r="O405" s="6" t="s">
        <v>7</v>
      </c>
    </row>
    <row r="406">
      <c r="A406" s="5">
        <v>101096.0</v>
      </c>
      <c r="B406" s="2">
        <v>45793.0</v>
      </c>
      <c r="C406" s="1" t="s">
        <v>24</v>
      </c>
      <c r="D406" s="7">
        <v>326.0</v>
      </c>
      <c r="E406" s="4">
        <v>45802.0</v>
      </c>
      <c r="F406" s="5">
        <v>300.0</v>
      </c>
      <c r="G406" s="5">
        <v>74.0</v>
      </c>
      <c r="H406" s="5">
        <v>21734.51</v>
      </c>
      <c r="I406" s="1" t="s">
        <v>33</v>
      </c>
      <c r="J406" s="1" t="s">
        <v>27</v>
      </c>
      <c r="K406" s="1" t="s">
        <v>28</v>
      </c>
      <c r="L406" s="1" t="s">
        <v>5</v>
      </c>
      <c r="M406" s="1" t="s">
        <v>23</v>
      </c>
      <c r="N406" s="1" t="s">
        <v>7</v>
      </c>
      <c r="O406" s="6" t="s">
        <v>7</v>
      </c>
    </row>
    <row r="407">
      <c r="A407" s="5">
        <v>300064.0</v>
      </c>
      <c r="B407" s="2">
        <v>45794.0</v>
      </c>
      <c r="C407" s="1" t="s">
        <v>266</v>
      </c>
      <c r="D407" s="3" t="s">
        <v>268</v>
      </c>
      <c r="E407" s="4">
        <v>45802.0</v>
      </c>
      <c r="F407" s="5">
        <v>24.0</v>
      </c>
      <c r="G407" s="5">
        <v>370.0</v>
      </c>
      <c r="H407" s="5">
        <v>8881.92</v>
      </c>
      <c r="I407" s="1" t="s">
        <v>2</v>
      </c>
      <c r="J407" s="1" t="s">
        <v>267</v>
      </c>
      <c r="K407" s="1" t="s">
        <v>13</v>
      </c>
      <c r="L407" s="1" t="s">
        <v>5</v>
      </c>
      <c r="M407" s="1" t="s">
        <v>6</v>
      </c>
      <c r="N407" s="1" t="s">
        <v>7</v>
      </c>
      <c r="O407" s="6" t="s">
        <v>7</v>
      </c>
    </row>
    <row r="408">
      <c r="A408" s="5">
        <v>300064.0</v>
      </c>
      <c r="B408" s="2">
        <v>45794.0</v>
      </c>
      <c r="C408" s="1" t="s">
        <v>266</v>
      </c>
      <c r="D408" s="3" t="s">
        <v>113</v>
      </c>
      <c r="E408" s="4">
        <v>45802.0</v>
      </c>
      <c r="F408" s="5">
        <v>24.0</v>
      </c>
      <c r="G408" s="5">
        <v>370.0</v>
      </c>
      <c r="H408" s="5">
        <v>8881.92</v>
      </c>
      <c r="I408" s="1" t="s">
        <v>2</v>
      </c>
      <c r="J408" s="1" t="s">
        <v>267</v>
      </c>
      <c r="K408" s="1" t="s">
        <v>13</v>
      </c>
      <c r="L408" s="1" t="s">
        <v>5</v>
      </c>
      <c r="M408" s="1" t="s">
        <v>6</v>
      </c>
      <c r="N408" s="1" t="s">
        <v>7</v>
      </c>
      <c r="O408" s="6" t="s">
        <v>7</v>
      </c>
    </row>
    <row r="409">
      <c r="A409" s="5">
        <v>300064.0</v>
      </c>
      <c r="B409" s="2">
        <v>45794.0</v>
      </c>
      <c r="C409" s="1" t="s">
        <v>266</v>
      </c>
      <c r="D409" s="3" t="s">
        <v>109</v>
      </c>
      <c r="E409" s="4">
        <v>45802.0</v>
      </c>
      <c r="F409" s="5">
        <v>24.0</v>
      </c>
      <c r="G409" s="5">
        <v>370.0</v>
      </c>
      <c r="H409" s="5">
        <v>8881.92</v>
      </c>
      <c r="I409" s="1" t="s">
        <v>2</v>
      </c>
      <c r="J409" s="1" t="s">
        <v>267</v>
      </c>
      <c r="K409" s="1" t="s">
        <v>13</v>
      </c>
      <c r="L409" s="1" t="s">
        <v>5</v>
      </c>
      <c r="M409" s="1" t="s">
        <v>6</v>
      </c>
      <c r="N409" s="1" t="s">
        <v>7</v>
      </c>
      <c r="O409" s="6" t="s">
        <v>7</v>
      </c>
    </row>
    <row r="410">
      <c r="A410" s="5">
        <v>101130.0</v>
      </c>
      <c r="B410" s="2">
        <v>45794.0</v>
      </c>
      <c r="C410" s="1" t="s">
        <v>117</v>
      </c>
      <c r="D410" s="7">
        <v>155.0</v>
      </c>
      <c r="E410" s="4">
        <v>45802.0</v>
      </c>
      <c r="F410" s="5">
        <v>150.0</v>
      </c>
      <c r="G410" s="5">
        <v>680.0</v>
      </c>
      <c r="H410" s="5">
        <v>99939.8</v>
      </c>
      <c r="I410" s="1" t="s">
        <v>21</v>
      </c>
      <c r="J410" s="1" t="s">
        <v>118</v>
      </c>
      <c r="K410" s="1" t="s">
        <v>4</v>
      </c>
      <c r="L410" s="1" t="s">
        <v>5</v>
      </c>
      <c r="M410" s="1" t="s">
        <v>23</v>
      </c>
      <c r="N410" s="1" t="s">
        <v>7</v>
      </c>
      <c r="O410" s="6" t="s">
        <v>7</v>
      </c>
    </row>
    <row r="411">
      <c r="A411" s="5">
        <v>101130.0</v>
      </c>
      <c r="B411" s="2">
        <v>45794.0</v>
      </c>
      <c r="C411" s="1" t="s">
        <v>117</v>
      </c>
      <c r="D411" s="7">
        <v>156.0</v>
      </c>
      <c r="E411" s="4">
        <v>45802.0</v>
      </c>
      <c r="F411" s="5">
        <v>125.0</v>
      </c>
      <c r="G411" s="5">
        <v>922.0</v>
      </c>
      <c r="H411" s="5">
        <v>112943.67</v>
      </c>
      <c r="I411" s="1" t="s">
        <v>21</v>
      </c>
      <c r="J411" s="1" t="s">
        <v>118</v>
      </c>
      <c r="K411" s="1" t="s">
        <v>4</v>
      </c>
      <c r="L411" s="1" t="s">
        <v>5</v>
      </c>
      <c r="M411" s="1" t="s">
        <v>23</v>
      </c>
      <c r="N411" s="1" t="s">
        <v>7</v>
      </c>
      <c r="O411" s="6" t="s">
        <v>7</v>
      </c>
    </row>
    <row r="412">
      <c r="A412" s="5">
        <v>101130.0</v>
      </c>
      <c r="B412" s="2">
        <v>45794.0</v>
      </c>
      <c r="C412" s="1" t="s">
        <v>117</v>
      </c>
      <c r="D412" s="7">
        <v>153.0</v>
      </c>
      <c r="E412" s="4">
        <v>45802.0</v>
      </c>
      <c r="F412" s="5">
        <v>225.0</v>
      </c>
      <c r="G412" s="5">
        <v>384.0</v>
      </c>
      <c r="H412" s="5">
        <v>84606.97</v>
      </c>
      <c r="I412" s="1" t="s">
        <v>21</v>
      </c>
      <c r="J412" s="1" t="s">
        <v>118</v>
      </c>
      <c r="K412" s="1" t="s">
        <v>4</v>
      </c>
      <c r="L412" s="1" t="s">
        <v>5</v>
      </c>
      <c r="M412" s="1" t="s">
        <v>23</v>
      </c>
      <c r="N412" s="1" t="s">
        <v>7</v>
      </c>
      <c r="O412" s="6" t="s">
        <v>7</v>
      </c>
    </row>
    <row r="413">
      <c r="A413" s="5">
        <v>101131.0</v>
      </c>
      <c r="B413" s="2">
        <v>45794.0</v>
      </c>
      <c r="C413" s="1" t="s">
        <v>117</v>
      </c>
      <c r="D413" s="7">
        <v>151.0</v>
      </c>
      <c r="E413" s="4">
        <v>45802.0</v>
      </c>
      <c r="F413" s="5">
        <v>70.0</v>
      </c>
      <c r="G413" s="5">
        <v>139.0</v>
      </c>
      <c r="H413" s="5">
        <v>9520.56</v>
      </c>
      <c r="I413" s="1" t="s">
        <v>21</v>
      </c>
      <c r="J413" s="1" t="s">
        <v>118</v>
      </c>
      <c r="K413" s="1" t="s">
        <v>4</v>
      </c>
      <c r="L413" s="1" t="s">
        <v>5</v>
      </c>
      <c r="M413" s="1" t="s">
        <v>23</v>
      </c>
      <c r="N413" s="1" t="s">
        <v>7</v>
      </c>
      <c r="O413" s="6" t="s">
        <v>7</v>
      </c>
    </row>
    <row r="414">
      <c r="A414" s="5">
        <v>101131.0</v>
      </c>
      <c r="B414" s="2">
        <v>45794.0</v>
      </c>
      <c r="C414" s="1" t="s">
        <v>117</v>
      </c>
      <c r="D414" s="7">
        <v>153.0</v>
      </c>
      <c r="E414" s="4">
        <v>45802.0</v>
      </c>
      <c r="F414" s="5">
        <v>75.0</v>
      </c>
      <c r="G414" s="5">
        <v>384.0</v>
      </c>
      <c r="H414" s="5">
        <v>28200.59</v>
      </c>
      <c r="I414" s="1" t="s">
        <v>21</v>
      </c>
      <c r="J414" s="1" t="s">
        <v>118</v>
      </c>
      <c r="K414" s="1" t="s">
        <v>4</v>
      </c>
      <c r="L414" s="1" t="s">
        <v>5</v>
      </c>
      <c r="M414" s="1" t="s">
        <v>23</v>
      </c>
      <c r="N414" s="1" t="s">
        <v>7</v>
      </c>
      <c r="O414" s="6" t="s">
        <v>7</v>
      </c>
    </row>
    <row r="415">
      <c r="A415" s="5">
        <v>101182.0</v>
      </c>
      <c r="B415" s="2">
        <v>45796.0</v>
      </c>
      <c r="C415" s="1" t="s">
        <v>24</v>
      </c>
      <c r="D415" s="7">
        <v>5255.0</v>
      </c>
      <c r="E415" s="4">
        <v>45802.0</v>
      </c>
      <c r="F415" s="5">
        <v>2.0</v>
      </c>
      <c r="G415" s="5">
        <v>1279.0</v>
      </c>
      <c r="H415" s="5">
        <v>2506.95</v>
      </c>
      <c r="I415" s="1" t="s">
        <v>61</v>
      </c>
      <c r="J415" s="1" t="s">
        <v>27</v>
      </c>
      <c r="K415" s="1" t="s">
        <v>28</v>
      </c>
      <c r="L415" s="1" t="s">
        <v>5</v>
      </c>
      <c r="M415" s="1" t="s">
        <v>29</v>
      </c>
      <c r="N415" s="1" t="s">
        <v>7</v>
      </c>
      <c r="O415" s="6" t="s">
        <v>7</v>
      </c>
    </row>
    <row r="416">
      <c r="A416" s="5">
        <v>101182.0</v>
      </c>
      <c r="B416" s="2">
        <v>45796.0</v>
      </c>
      <c r="C416" s="1" t="s">
        <v>24</v>
      </c>
      <c r="D416" s="7">
        <v>5208.0</v>
      </c>
      <c r="E416" s="4">
        <v>45802.0</v>
      </c>
      <c r="F416" s="5">
        <v>12.0</v>
      </c>
      <c r="G416" s="5">
        <v>455.0</v>
      </c>
      <c r="H416" s="5">
        <v>5356.01</v>
      </c>
      <c r="I416" s="1" t="s">
        <v>61</v>
      </c>
      <c r="J416" s="1" t="s">
        <v>27</v>
      </c>
      <c r="K416" s="1" t="s">
        <v>28</v>
      </c>
      <c r="L416" s="1" t="s">
        <v>5</v>
      </c>
      <c r="M416" s="1" t="s">
        <v>29</v>
      </c>
      <c r="N416" s="1" t="s">
        <v>7</v>
      </c>
      <c r="O416" s="6" t="s">
        <v>7</v>
      </c>
    </row>
    <row r="417">
      <c r="A417" s="5">
        <v>101182.0</v>
      </c>
      <c r="B417" s="2">
        <v>45796.0</v>
      </c>
      <c r="C417" s="1" t="s">
        <v>24</v>
      </c>
      <c r="D417" s="7">
        <v>5270.0</v>
      </c>
      <c r="E417" s="4">
        <v>45802.0</v>
      </c>
      <c r="F417" s="5">
        <v>2.0</v>
      </c>
      <c r="G417" s="5">
        <v>1835.0</v>
      </c>
      <c r="H417" s="5">
        <v>3597.89</v>
      </c>
      <c r="I417" s="1" t="s">
        <v>61</v>
      </c>
      <c r="J417" s="1" t="s">
        <v>27</v>
      </c>
      <c r="K417" s="1" t="s">
        <v>28</v>
      </c>
      <c r="L417" s="1" t="s">
        <v>5</v>
      </c>
      <c r="M417" s="1" t="s">
        <v>29</v>
      </c>
      <c r="N417" s="1" t="s">
        <v>7</v>
      </c>
      <c r="O417" s="6" t="s">
        <v>7</v>
      </c>
    </row>
    <row r="418">
      <c r="A418" s="5">
        <v>101182.0</v>
      </c>
      <c r="B418" s="2">
        <v>45796.0</v>
      </c>
      <c r="C418" s="1" t="s">
        <v>24</v>
      </c>
      <c r="D418" s="7">
        <v>5202.0</v>
      </c>
      <c r="E418" s="4">
        <v>45802.0</v>
      </c>
      <c r="F418" s="5">
        <v>5.0</v>
      </c>
      <c r="G418" s="5">
        <v>455.0</v>
      </c>
      <c r="H418" s="5">
        <v>2231.96</v>
      </c>
      <c r="I418" s="1" t="s">
        <v>61</v>
      </c>
      <c r="J418" s="1" t="s">
        <v>27</v>
      </c>
      <c r="K418" s="1" t="s">
        <v>28</v>
      </c>
      <c r="L418" s="1" t="s">
        <v>5</v>
      </c>
      <c r="M418" s="1" t="s">
        <v>29</v>
      </c>
      <c r="N418" s="1" t="s">
        <v>7</v>
      </c>
      <c r="O418" s="6" t="s">
        <v>7</v>
      </c>
    </row>
    <row r="419">
      <c r="A419" s="5">
        <v>101182.0</v>
      </c>
      <c r="B419" s="2">
        <v>45796.0</v>
      </c>
      <c r="C419" s="1" t="s">
        <v>24</v>
      </c>
      <c r="D419" s="7">
        <v>5251.0</v>
      </c>
      <c r="E419" s="4">
        <v>45802.0</v>
      </c>
      <c r="F419" s="5">
        <v>5.0</v>
      </c>
      <c r="G419" s="5">
        <v>1279.0</v>
      </c>
      <c r="H419" s="5">
        <v>6266.62</v>
      </c>
      <c r="I419" s="1" t="s">
        <v>61</v>
      </c>
      <c r="J419" s="1" t="s">
        <v>27</v>
      </c>
      <c r="K419" s="1" t="s">
        <v>28</v>
      </c>
      <c r="L419" s="1" t="s">
        <v>5</v>
      </c>
      <c r="M419" s="1" t="s">
        <v>29</v>
      </c>
      <c r="N419" s="1" t="s">
        <v>7</v>
      </c>
      <c r="O419" s="6" t="s">
        <v>7</v>
      </c>
    </row>
    <row r="420">
      <c r="A420" s="5">
        <v>101182.0</v>
      </c>
      <c r="B420" s="2">
        <v>45796.0</v>
      </c>
      <c r="C420" s="1" t="s">
        <v>24</v>
      </c>
      <c r="D420" s="7">
        <v>5296.0</v>
      </c>
      <c r="E420" s="4">
        <v>45802.0</v>
      </c>
      <c r="F420" s="5">
        <v>3.0</v>
      </c>
      <c r="G420" s="5">
        <v>676.0</v>
      </c>
      <c r="H420" s="5">
        <v>1988.53</v>
      </c>
      <c r="I420" s="1" t="s">
        <v>61</v>
      </c>
      <c r="J420" s="1" t="s">
        <v>27</v>
      </c>
      <c r="K420" s="1" t="s">
        <v>28</v>
      </c>
      <c r="L420" s="1" t="s">
        <v>5</v>
      </c>
      <c r="M420" s="1" t="s">
        <v>29</v>
      </c>
      <c r="N420" s="1" t="s">
        <v>7</v>
      </c>
      <c r="O420" s="6" t="s">
        <v>7</v>
      </c>
    </row>
    <row r="421">
      <c r="A421" s="5">
        <v>101182.0</v>
      </c>
      <c r="B421" s="2">
        <v>45796.0</v>
      </c>
      <c r="C421" s="1" t="s">
        <v>24</v>
      </c>
      <c r="D421" s="7">
        <v>5206.0</v>
      </c>
      <c r="E421" s="4">
        <v>45802.0</v>
      </c>
      <c r="F421" s="5">
        <v>6.0</v>
      </c>
      <c r="G421" s="5">
        <v>386.0</v>
      </c>
      <c r="H421" s="5">
        <v>2272.53</v>
      </c>
      <c r="I421" s="1" t="s">
        <v>61</v>
      </c>
      <c r="J421" s="1" t="s">
        <v>27</v>
      </c>
      <c r="K421" s="1" t="s">
        <v>28</v>
      </c>
      <c r="L421" s="1" t="s">
        <v>5</v>
      </c>
      <c r="M421" s="1" t="s">
        <v>29</v>
      </c>
      <c r="N421" s="1" t="s">
        <v>7</v>
      </c>
      <c r="O421" s="6" t="s">
        <v>7</v>
      </c>
    </row>
    <row r="422">
      <c r="A422" s="5">
        <v>101182.0</v>
      </c>
      <c r="B422" s="2">
        <v>45796.0</v>
      </c>
      <c r="C422" s="1" t="s">
        <v>24</v>
      </c>
      <c r="D422" s="7">
        <v>5280.0</v>
      </c>
      <c r="E422" s="4">
        <v>45802.0</v>
      </c>
      <c r="F422" s="5">
        <v>1.0</v>
      </c>
      <c r="G422" s="5">
        <v>2203.0</v>
      </c>
      <c r="H422" s="5">
        <v>2159.83</v>
      </c>
      <c r="I422" s="1" t="s">
        <v>61</v>
      </c>
      <c r="J422" s="1" t="s">
        <v>27</v>
      </c>
      <c r="K422" s="1" t="s">
        <v>28</v>
      </c>
      <c r="L422" s="1" t="s">
        <v>5</v>
      </c>
      <c r="M422" s="1" t="s">
        <v>29</v>
      </c>
      <c r="N422" s="1" t="s">
        <v>7</v>
      </c>
      <c r="O422" s="6" t="s">
        <v>7</v>
      </c>
    </row>
    <row r="423">
      <c r="A423" s="5">
        <v>101182.0</v>
      </c>
      <c r="B423" s="2">
        <v>45796.0</v>
      </c>
      <c r="C423" s="1" t="s">
        <v>24</v>
      </c>
      <c r="D423" s="7">
        <v>5252.0</v>
      </c>
      <c r="E423" s="4">
        <v>45802.0</v>
      </c>
      <c r="F423" s="5">
        <v>2.0</v>
      </c>
      <c r="G423" s="5">
        <v>1909.0</v>
      </c>
      <c r="H423" s="5">
        <v>3742.14</v>
      </c>
      <c r="I423" s="1" t="s">
        <v>61</v>
      </c>
      <c r="J423" s="1" t="s">
        <v>27</v>
      </c>
      <c r="K423" s="1" t="s">
        <v>28</v>
      </c>
      <c r="L423" s="1" t="s">
        <v>5</v>
      </c>
      <c r="M423" s="1" t="s">
        <v>29</v>
      </c>
      <c r="N423" s="1" t="s">
        <v>7</v>
      </c>
      <c r="O423" s="6" t="s">
        <v>7</v>
      </c>
    </row>
    <row r="424">
      <c r="A424" s="5">
        <v>101182.0</v>
      </c>
      <c r="B424" s="2">
        <v>45796.0</v>
      </c>
      <c r="C424" s="1" t="s">
        <v>24</v>
      </c>
      <c r="D424" s="7">
        <v>5216.0</v>
      </c>
      <c r="E424" s="4">
        <v>45802.0</v>
      </c>
      <c r="F424" s="5">
        <v>3.0</v>
      </c>
      <c r="G424" s="5">
        <v>639.0</v>
      </c>
      <c r="H424" s="5">
        <v>1880.34</v>
      </c>
      <c r="I424" s="1" t="s">
        <v>61</v>
      </c>
      <c r="J424" s="1" t="s">
        <v>27</v>
      </c>
      <c r="K424" s="1" t="s">
        <v>28</v>
      </c>
      <c r="L424" s="1" t="s">
        <v>5</v>
      </c>
      <c r="M424" s="1" t="s">
        <v>29</v>
      </c>
      <c r="N424" s="1" t="s">
        <v>7</v>
      </c>
      <c r="O424" s="6" t="s">
        <v>7</v>
      </c>
    </row>
    <row r="425">
      <c r="A425" s="5">
        <v>101182.0</v>
      </c>
      <c r="B425" s="2">
        <v>45796.0</v>
      </c>
      <c r="C425" s="1" t="s">
        <v>24</v>
      </c>
      <c r="D425" s="7">
        <v>5210.0</v>
      </c>
      <c r="E425" s="4">
        <v>45802.0</v>
      </c>
      <c r="F425" s="5">
        <v>20.0</v>
      </c>
      <c r="G425" s="5">
        <v>294.0</v>
      </c>
      <c r="H425" s="5">
        <v>5770.74</v>
      </c>
      <c r="I425" s="1" t="s">
        <v>61</v>
      </c>
      <c r="J425" s="1" t="s">
        <v>27</v>
      </c>
      <c r="K425" s="1" t="s">
        <v>28</v>
      </c>
      <c r="L425" s="1" t="s">
        <v>5</v>
      </c>
      <c r="M425" s="1" t="s">
        <v>29</v>
      </c>
      <c r="N425" s="1" t="s">
        <v>7</v>
      </c>
      <c r="O425" s="6" t="s">
        <v>7</v>
      </c>
    </row>
    <row r="426">
      <c r="A426" s="5">
        <v>101182.0</v>
      </c>
      <c r="B426" s="2">
        <v>45796.0</v>
      </c>
      <c r="C426" s="1" t="s">
        <v>24</v>
      </c>
      <c r="D426" s="7">
        <v>5214.0</v>
      </c>
      <c r="E426" s="4">
        <v>45802.0</v>
      </c>
      <c r="F426" s="5">
        <v>3.0</v>
      </c>
      <c r="G426" s="5">
        <v>731.0</v>
      </c>
      <c r="H426" s="5">
        <v>2150.82</v>
      </c>
      <c r="I426" s="1" t="s">
        <v>61</v>
      </c>
      <c r="J426" s="1" t="s">
        <v>27</v>
      </c>
      <c r="K426" s="1" t="s">
        <v>28</v>
      </c>
      <c r="L426" s="1" t="s">
        <v>5</v>
      </c>
      <c r="M426" s="1" t="s">
        <v>29</v>
      </c>
      <c r="N426" s="1" t="s">
        <v>7</v>
      </c>
      <c r="O426" s="6" t="s">
        <v>7</v>
      </c>
    </row>
    <row r="427">
      <c r="A427" s="5">
        <v>101182.0</v>
      </c>
      <c r="B427" s="2">
        <v>45796.0</v>
      </c>
      <c r="C427" s="1" t="s">
        <v>24</v>
      </c>
      <c r="D427" s="7">
        <v>5275.0</v>
      </c>
      <c r="E427" s="4">
        <v>45802.0</v>
      </c>
      <c r="F427" s="5">
        <v>8.0</v>
      </c>
      <c r="G427" s="5">
        <v>1835.0</v>
      </c>
      <c r="H427" s="5">
        <v>14390.04</v>
      </c>
      <c r="I427" s="1" t="s">
        <v>61</v>
      </c>
      <c r="J427" s="1" t="s">
        <v>27</v>
      </c>
      <c r="K427" s="1" t="s">
        <v>28</v>
      </c>
      <c r="L427" s="1" t="s">
        <v>5</v>
      </c>
      <c r="M427" s="1" t="s">
        <v>29</v>
      </c>
      <c r="N427" s="1" t="s">
        <v>7</v>
      </c>
      <c r="O427" s="6" t="s">
        <v>7</v>
      </c>
    </row>
    <row r="428">
      <c r="A428" s="5">
        <v>101182.0</v>
      </c>
      <c r="B428" s="2">
        <v>45796.0</v>
      </c>
      <c r="C428" s="1" t="s">
        <v>24</v>
      </c>
      <c r="D428" s="7">
        <v>5203.0</v>
      </c>
      <c r="E428" s="4">
        <v>45802.0</v>
      </c>
      <c r="F428" s="5">
        <v>3.0</v>
      </c>
      <c r="G428" s="5">
        <v>1053.0</v>
      </c>
      <c r="H428" s="5">
        <v>3097.5</v>
      </c>
      <c r="I428" s="1" t="s">
        <v>61</v>
      </c>
      <c r="J428" s="1" t="s">
        <v>27</v>
      </c>
      <c r="K428" s="1" t="s">
        <v>28</v>
      </c>
      <c r="L428" s="1" t="s">
        <v>5</v>
      </c>
      <c r="M428" s="1" t="s">
        <v>29</v>
      </c>
      <c r="N428" s="1" t="s">
        <v>7</v>
      </c>
      <c r="O428" s="6" t="s">
        <v>7</v>
      </c>
    </row>
    <row r="429">
      <c r="A429" s="5">
        <v>101227.0</v>
      </c>
      <c r="B429" s="2">
        <v>45797.0</v>
      </c>
      <c r="C429" s="1" t="s">
        <v>239</v>
      </c>
      <c r="D429" s="3" t="s">
        <v>269</v>
      </c>
      <c r="E429" s="4">
        <v>45802.0</v>
      </c>
      <c r="F429" s="5">
        <v>100.0</v>
      </c>
      <c r="G429" s="5">
        <v>20.0</v>
      </c>
      <c r="H429" s="5">
        <v>1963.93</v>
      </c>
      <c r="I429" s="1" t="s">
        <v>21</v>
      </c>
      <c r="J429" s="1" t="s">
        <v>240</v>
      </c>
      <c r="K429" s="1" t="s">
        <v>111</v>
      </c>
      <c r="L429" s="1" t="s">
        <v>5</v>
      </c>
      <c r="M429" s="1" t="s">
        <v>23</v>
      </c>
      <c r="N429" s="1" t="s">
        <v>7</v>
      </c>
      <c r="O429" s="6" t="s">
        <v>7</v>
      </c>
    </row>
    <row r="430">
      <c r="A430" s="5">
        <v>101227.0</v>
      </c>
      <c r="B430" s="2">
        <v>45797.0</v>
      </c>
      <c r="C430" s="1" t="s">
        <v>239</v>
      </c>
      <c r="D430" s="7">
        <v>701.0</v>
      </c>
      <c r="E430" s="4">
        <v>45802.0</v>
      </c>
      <c r="F430" s="5">
        <v>150.0</v>
      </c>
      <c r="G430" s="5">
        <v>423.0</v>
      </c>
      <c r="H430" s="5">
        <v>62193.75</v>
      </c>
      <c r="I430" s="1" t="s">
        <v>56</v>
      </c>
      <c r="J430" s="1" t="s">
        <v>240</v>
      </c>
      <c r="K430" s="1" t="s">
        <v>111</v>
      </c>
      <c r="L430" s="1" t="s">
        <v>5</v>
      </c>
      <c r="M430" s="1" t="s">
        <v>23</v>
      </c>
      <c r="N430" s="1" t="s">
        <v>7</v>
      </c>
      <c r="O430" s="6" t="s">
        <v>7</v>
      </c>
    </row>
    <row r="431">
      <c r="A431" s="5">
        <v>101227.0</v>
      </c>
      <c r="B431" s="2">
        <v>45797.0</v>
      </c>
      <c r="C431" s="1" t="s">
        <v>239</v>
      </c>
      <c r="D431" s="3" t="s">
        <v>270</v>
      </c>
      <c r="E431" s="4">
        <v>45802.0</v>
      </c>
      <c r="F431" s="5">
        <v>100.0</v>
      </c>
      <c r="G431" s="5">
        <v>20.0</v>
      </c>
      <c r="H431" s="5">
        <v>1963.93</v>
      </c>
      <c r="I431" s="1" t="s">
        <v>21</v>
      </c>
      <c r="J431" s="1" t="s">
        <v>240</v>
      </c>
      <c r="K431" s="1" t="s">
        <v>111</v>
      </c>
      <c r="L431" s="1" t="s">
        <v>5</v>
      </c>
      <c r="M431" s="1" t="s">
        <v>23</v>
      </c>
      <c r="N431" s="1" t="s">
        <v>7</v>
      </c>
      <c r="O431" s="6" t="s">
        <v>7</v>
      </c>
    </row>
    <row r="432">
      <c r="A432" s="5">
        <v>101227.0</v>
      </c>
      <c r="B432" s="2">
        <v>45797.0</v>
      </c>
      <c r="C432" s="1" t="s">
        <v>239</v>
      </c>
      <c r="D432" s="7">
        <v>704.0</v>
      </c>
      <c r="E432" s="4">
        <v>45802.0</v>
      </c>
      <c r="F432" s="5">
        <v>150.0</v>
      </c>
      <c r="G432" s="5">
        <v>423.0</v>
      </c>
      <c r="H432" s="5">
        <v>62193.75</v>
      </c>
      <c r="I432" s="1" t="s">
        <v>56</v>
      </c>
      <c r="J432" s="1" t="s">
        <v>240</v>
      </c>
      <c r="K432" s="1" t="s">
        <v>111</v>
      </c>
      <c r="L432" s="1" t="s">
        <v>5</v>
      </c>
      <c r="M432" s="1" t="s">
        <v>23</v>
      </c>
      <c r="N432" s="1" t="s">
        <v>7</v>
      </c>
      <c r="O432" s="6" t="s">
        <v>7</v>
      </c>
    </row>
    <row r="433">
      <c r="A433" s="5">
        <v>101291.0</v>
      </c>
      <c r="B433" s="2">
        <v>45798.0</v>
      </c>
      <c r="C433" s="1" t="s">
        <v>91</v>
      </c>
      <c r="D433" s="7">
        <v>701.0</v>
      </c>
      <c r="E433" s="4">
        <v>45802.0</v>
      </c>
      <c r="F433" s="5">
        <v>50.0</v>
      </c>
      <c r="G433" s="5">
        <v>441.0</v>
      </c>
      <c r="H433" s="5">
        <v>21615.41</v>
      </c>
      <c r="I433" s="1" t="s">
        <v>56</v>
      </c>
      <c r="J433" s="1" t="s">
        <v>92</v>
      </c>
      <c r="K433" s="1" t="s">
        <v>13</v>
      </c>
      <c r="L433" s="1" t="s">
        <v>5</v>
      </c>
      <c r="M433" s="1" t="s">
        <v>23</v>
      </c>
      <c r="N433" s="1" t="s">
        <v>7</v>
      </c>
      <c r="O433" s="6" t="s">
        <v>7</v>
      </c>
    </row>
    <row r="434">
      <c r="A434" s="5">
        <v>101291.0</v>
      </c>
      <c r="B434" s="2">
        <v>45798.0</v>
      </c>
      <c r="C434" s="1" t="s">
        <v>91</v>
      </c>
      <c r="D434" s="3" t="s">
        <v>36</v>
      </c>
      <c r="E434" s="4">
        <v>45802.0</v>
      </c>
      <c r="F434" s="5">
        <v>112.0</v>
      </c>
      <c r="G434" s="5">
        <v>143.0</v>
      </c>
      <c r="H434" s="5">
        <v>15701.58</v>
      </c>
      <c r="I434" s="1" t="s">
        <v>21</v>
      </c>
      <c r="J434" s="1" t="s">
        <v>92</v>
      </c>
      <c r="K434" s="1" t="s">
        <v>13</v>
      </c>
      <c r="L434" s="1" t="s">
        <v>5</v>
      </c>
      <c r="M434" s="1" t="s">
        <v>23</v>
      </c>
      <c r="N434" s="1" t="s">
        <v>7</v>
      </c>
      <c r="O434" s="6" t="s">
        <v>7</v>
      </c>
    </row>
    <row r="435">
      <c r="A435" s="5">
        <v>101291.0</v>
      </c>
      <c r="B435" s="2">
        <v>45798.0</v>
      </c>
      <c r="C435" s="1" t="s">
        <v>91</v>
      </c>
      <c r="D435" s="3" t="s">
        <v>271</v>
      </c>
      <c r="E435" s="4">
        <v>45802.0</v>
      </c>
      <c r="F435" s="5">
        <v>24.0</v>
      </c>
      <c r="G435" s="5">
        <v>201.0</v>
      </c>
      <c r="H435" s="5">
        <v>4720.56</v>
      </c>
      <c r="I435" s="1" t="s">
        <v>21</v>
      </c>
      <c r="J435" s="1" t="s">
        <v>92</v>
      </c>
      <c r="K435" s="1" t="s">
        <v>13</v>
      </c>
      <c r="L435" s="1" t="s">
        <v>5</v>
      </c>
      <c r="M435" s="1" t="s">
        <v>23</v>
      </c>
      <c r="N435" s="1" t="s">
        <v>7</v>
      </c>
      <c r="O435" s="6" t="s">
        <v>7</v>
      </c>
    </row>
    <row r="436">
      <c r="A436" s="5">
        <v>101291.0</v>
      </c>
      <c r="B436" s="2">
        <v>45798.0</v>
      </c>
      <c r="C436" s="1" t="s">
        <v>91</v>
      </c>
      <c r="D436" s="3" t="s">
        <v>272</v>
      </c>
      <c r="E436" s="4">
        <v>45802.0</v>
      </c>
      <c r="F436" s="5">
        <v>30.0</v>
      </c>
      <c r="G436" s="5">
        <v>246.0</v>
      </c>
      <c r="H436" s="5">
        <v>7226.85</v>
      </c>
      <c r="I436" s="1" t="s">
        <v>21</v>
      </c>
      <c r="J436" s="1" t="s">
        <v>92</v>
      </c>
      <c r="K436" s="1" t="s">
        <v>13</v>
      </c>
      <c r="L436" s="1" t="s">
        <v>5</v>
      </c>
      <c r="M436" s="1" t="s">
        <v>23</v>
      </c>
      <c r="N436" s="1" t="s">
        <v>7</v>
      </c>
      <c r="O436" s="6" t="s">
        <v>7</v>
      </c>
    </row>
    <row r="437">
      <c r="A437" s="5">
        <v>101291.0</v>
      </c>
      <c r="B437" s="2">
        <v>45798.0</v>
      </c>
      <c r="C437" s="1" t="s">
        <v>91</v>
      </c>
      <c r="D437" s="7">
        <v>704.0</v>
      </c>
      <c r="E437" s="4">
        <v>45802.0</v>
      </c>
      <c r="F437" s="5">
        <v>50.0</v>
      </c>
      <c r="G437" s="5">
        <v>432.0</v>
      </c>
      <c r="H437" s="5">
        <v>21172.94</v>
      </c>
      <c r="I437" s="1" t="s">
        <v>56</v>
      </c>
      <c r="J437" s="1" t="s">
        <v>92</v>
      </c>
      <c r="K437" s="1" t="s">
        <v>13</v>
      </c>
      <c r="L437" s="1" t="s">
        <v>5</v>
      </c>
      <c r="M437" s="1" t="s">
        <v>23</v>
      </c>
      <c r="N437" s="1" t="s">
        <v>7</v>
      </c>
      <c r="O437" s="6" t="s">
        <v>7</v>
      </c>
    </row>
    <row r="438">
      <c r="A438" s="5">
        <v>101291.0</v>
      </c>
      <c r="B438" s="2">
        <v>45798.0</v>
      </c>
      <c r="C438" s="1" t="s">
        <v>91</v>
      </c>
      <c r="D438" s="3" t="s">
        <v>273</v>
      </c>
      <c r="E438" s="4">
        <v>45802.0</v>
      </c>
      <c r="F438" s="5">
        <v>66.0</v>
      </c>
      <c r="G438" s="5">
        <v>153.0</v>
      </c>
      <c r="H438" s="5">
        <v>9874.27</v>
      </c>
      <c r="I438" s="1" t="s">
        <v>21</v>
      </c>
      <c r="J438" s="1" t="s">
        <v>92</v>
      </c>
      <c r="K438" s="1" t="s">
        <v>13</v>
      </c>
      <c r="L438" s="1" t="s">
        <v>5</v>
      </c>
      <c r="M438" s="1" t="s">
        <v>23</v>
      </c>
      <c r="N438" s="1" t="s">
        <v>7</v>
      </c>
      <c r="O438" s="6" t="s">
        <v>7</v>
      </c>
    </row>
    <row r="439">
      <c r="A439" s="5">
        <v>101291.0</v>
      </c>
      <c r="B439" s="2">
        <v>45798.0</v>
      </c>
      <c r="C439" s="1" t="s">
        <v>91</v>
      </c>
      <c r="D439" s="3" t="s">
        <v>274</v>
      </c>
      <c r="E439" s="4">
        <v>45802.0</v>
      </c>
      <c r="F439" s="5">
        <v>66.0</v>
      </c>
      <c r="G439" s="5">
        <v>132.0</v>
      </c>
      <c r="H439" s="5">
        <v>8508.22</v>
      </c>
      <c r="I439" s="1" t="s">
        <v>21</v>
      </c>
      <c r="J439" s="1" t="s">
        <v>92</v>
      </c>
      <c r="K439" s="1" t="s">
        <v>13</v>
      </c>
      <c r="L439" s="1" t="s">
        <v>5</v>
      </c>
      <c r="M439" s="1" t="s">
        <v>23</v>
      </c>
      <c r="N439" s="1" t="s">
        <v>7</v>
      </c>
      <c r="O439" s="6" t="s">
        <v>7</v>
      </c>
    </row>
    <row r="440">
      <c r="A440" s="5">
        <v>101291.0</v>
      </c>
      <c r="B440" s="2">
        <v>45798.0</v>
      </c>
      <c r="C440" s="1" t="s">
        <v>91</v>
      </c>
      <c r="D440" s="7">
        <v>151.0</v>
      </c>
      <c r="E440" s="4">
        <v>45802.0</v>
      </c>
      <c r="F440" s="5">
        <v>70.0</v>
      </c>
      <c r="G440" s="5">
        <v>143.0</v>
      </c>
      <c r="H440" s="5">
        <v>9814.05</v>
      </c>
      <c r="I440" s="1" t="s">
        <v>21</v>
      </c>
      <c r="J440" s="1" t="s">
        <v>92</v>
      </c>
      <c r="K440" s="1" t="s">
        <v>13</v>
      </c>
      <c r="L440" s="1" t="s">
        <v>5</v>
      </c>
      <c r="M440" s="1" t="s">
        <v>23</v>
      </c>
      <c r="N440" s="1" t="s">
        <v>7</v>
      </c>
      <c r="O440" s="6" t="s">
        <v>7</v>
      </c>
    </row>
    <row r="441">
      <c r="A441" s="5">
        <v>101292.0</v>
      </c>
      <c r="B441" s="2">
        <v>45798.0</v>
      </c>
      <c r="C441" s="1" t="s">
        <v>11</v>
      </c>
      <c r="D441" s="7">
        <v>132.0</v>
      </c>
      <c r="E441" s="4">
        <v>45802.0</v>
      </c>
      <c r="F441" s="5">
        <v>26.0</v>
      </c>
      <c r="G441" s="5">
        <v>297.0</v>
      </c>
      <c r="H441" s="5">
        <v>7713.95</v>
      </c>
      <c r="I441" s="1" t="s">
        <v>21</v>
      </c>
      <c r="J441" s="1" t="s">
        <v>12</v>
      </c>
      <c r="K441" s="1" t="s">
        <v>13</v>
      </c>
      <c r="L441" s="1" t="s">
        <v>5</v>
      </c>
      <c r="M441" s="1" t="s">
        <v>23</v>
      </c>
      <c r="N441" s="1" t="s">
        <v>7</v>
      </c>
      <c r="O441" s="6" t="s">
        <v>7</v>
      </c>
    </row>
    <row r="442">
      <c r="A442" s="5">
        <v>101292.0</v>
      </c>
      <c r="B442" s="2">
        <v>45798.0</v>
      </c>
      <c r="C442" s="1" t="s">
        <v>11</v>
      </c>
      <c r="D442" s="7">
        <v>1111.0</v>
      </c>
      <c r="E442" s="4">
        <v>45802.0</v>
      </c>
      <c r="F442" s="5">
        <v>100.0</v>
      </c>
      <c r="G442" s="5">
        <v>24.0</v>
      </c>
      <c r="H442" s="5">
        <v>2401.31</v>
      </c>
      <c r="I442" s="1" t="s">
        <v>21</v>
      </c>
      <c r="J442" s="1" t="s">
        <v>12</v>
      </c>
      <c r="K442" s="1" t="s">
        <v>13</v>
      </c>
      <c r="L442" s="1" t="s">
        <v>5</v>
      </c>
      <c r="M442" s="1" t="s">
        <v>23</v>
      </c>
      <c r="N442" s="1" t="s">
        <v>7</v>
      </c>
      <c r="O442" s="6" t="s">
        <v>7</v>
      </c>
    </row>
    <row r="443">
      <c r="A443" s="5">
        <v>101292.0</v>
      </c>
      <c r="B443" s="2">
        <v>45798.0</v>
      </c>
      <c r="C443" s="1" t="s">
        <v>11</v>
      </c>
      <c r="D443" s="7">
        <v>152.0</v>
      </c>
      <c r="E443" s="4">
        <v>45802.0</v>
      </c>
      <c r="F443" s="5">
        <v>66.0</v>
      </c>
      <c r="G443" s="5">
        <v>215.0</v>
      </c>
      <c r="H443" s="5">
        <v>14193.95</v>
      </c>
      <c r="I443" s="1" t="s">
        <v>21</v>
      </c>
      <c r="J443" s="1" t="s">
        <v>12</v>
      </c>
      <c r="K443" s="1" t="s">
        <v>13</v>
      </c>
      <c r="L443" s="1" t="s">
        <v>5</v>
      </c>
      <c r="M443" s="1" t="s">
        <v>23</v>
      </c>
      <c r="N443" s="1" t="s">
        <v>7</v>
      </c>
      <c r="O443" s="6" t="s">
        <v>7</v>
      </c>
    </row>
    <row r="444">
      <c r="A444" s="5">
        <v>101292.0</v>
      </c>
      <c r="B444" s="2">
        <v>45798.0</v>
      </c>
      <c r="C444" s="1" t="s">
        <v>11</v>
      </c>
      <c r="D444" s="7">
        <v>102.0</v>
      </c>
      <c r="E444" s="4">
        <v>45802.0</v>
      </c>
      <c r="F444" s="5">
        <v>20.0</v>
      </c>
      <c r="G444" s="5">
        <v>63.0</v>
      </c>
      <c r="H444" s="5">
        <v>1268.51</v>
      </c>
      <c r="I444" s="1" t="s">
        <v>21</v>
      </c>
      <c r="J444" s="1" t="s">
        <v>12</v>
      </c>
      <c r="K444" s="1" t="s">
        <v>13</v>
      </c>
      <c r="L444" s="1" t="s">
        <v>5</v>
      </c>
      <c r="M444" s="1" t="s">
        <v>23</v>
      </c>
      <c r="N444" s="1" t="s">
        <v>7</v>
      </c>
      <c r="O444" s="6" t="s">
        <v>7</v>
      </c>
    </row>
    <row r="445">
      <c r="A445" s="5">
        <v>101292.0</v>
      </c>
      <c r="B445" s="2">
        <v>45798.0</v>
      </c>
      <c r="C445" s="1" t="s">
        <v>11</v>
      </c>
      <c r="D445" s="3" t="s">
        <v>34</v>
      </c>
      <c r="E445" s="4">
        <v>45802.0</v>
      </c>
      <c r="F445" s="5">
        <v>30.0</v>
      </c>
      <c r="G445" s="5">
        <v>276.0</v>
      </c>
      <c r="H445" s="5">
        <v>8266.91</v>
      </c>
      <c r="I445" s="1" t="s">
        <v>21</v>
      </c>
      <c r="J445" s="1" t="s">
        <v>12</v>
      </c>
      <c r="K445" s="1" t="s">
        <v>13</v>
      </c>
      <c r="L445" s="1" t="s">
        <v>5</v>
      </c>
      <c r="M445" s="1" t="s">
        <v>23</v>
      </c>
      <c r="N445" s="1" t="s">
        <v>7</v>
      </c>
      <c r="O445" s="6" t="s">
        <v>7</v>
      </c>
    </row>
    <row r="446">
      <c r="A446" s="5">
        <v>101292.0</v>
      </c>
      <c r="B446" s="2">
        <v>45798.0</v>
      </c>
      <c r="C446" s="1" t="s">
        <v>11</v>
      </c>
      <c r="D446" s="7">
        <v>124.0</v>
      </c>
      <c r="E446" s="4">
        <v>45802.0</v>
      </c>
      <c r="F446" s="5">
        <v>184.0</v>
      </c>
      <c r="G446" s="5">
        <v>127.0</v>
      </c>
      <c r="H446" s="5">
        <v>23317.79</v>
      </c>
      <c r="I446" s="1" t="s">
        <v>21</v>
      </c>
      <c r="J446" s="1" t="s">
        <v>12</v>
      </c>
      <c r="K446" s="1" t="s">
        <v>13</v>
      </c>
      <c r="L446" s="1" t="s">
        <v>5</v>
      </c>
      <c r="M446" s="1" t="s">
        <v>23</v>
      </c>
      <c r="N446" s="1" t="s">
        <v>7</v>
      </c>
      <c r="O446" s="6" t="s">
        <v>7</v>
      </c>
    </row>
    <row r="447">
      <c r="A447" s="5">
        <v>101292.0</v>
      </c>
      <c r="B447" s="2">
        <v>45798.0</v>
      </c>
      <c r="C447" s="1" t="s">
        <v>11</v>
      </c>
      <c r="D447" s="7">
        <v>146.0</v>
      </c>
      <c r="E447" s="4">
        <v>45802.0</v>
      </c>
      <c r="F447" s="5">
        <v>32.0</v>
      </c>
      <c r="G447" s="5">
        <v>156.0</v>
      </c>
      <c r="H447" s="5">
        <v>5008.67</v>
      </c>
      <c r="I447" s="1" t="s">
        <v>21</v>
      </c>
      <c r="J447" s="1" t="s">
        <v>12</v>
      </c>
      <c r="K447" s="1" t="s">
        <v>13</v>
      </c>
      <c r="L447" s="1" t="s">
        <v>5</v>
      </c>
      <c r="M447" s="1" t="s">
        <v>23</v>
      </c>
      <c r="N447" s="1" t="s">
        <v>7</v>
      </c>
      <c r="O447" s="6" t="s">
        <v>7</v>
      </c>
    </row>
    <row r="448">
      <c r="A448" s="5">
        <v>101292.0</v>
      </c>
      <c r="B448" s="2">
        <v>45798.0</v>
      </c>
      <c r="C448" s="1" t="s">
        <v>11</v>
      </c>
      <c r="D448" s="7">
        <v>146.0</v>
      </c>
      <c r="E448" s="4">
        <v>45802.0</v>
      </c>
      <c r="F448" s="5">
        <v>32.0</v>
      </c>
      <c r="G448" s="5">
        <v>156.0</v>
      </c>
      <c r="H448" s="5">
        <v>5008.67</v>
      </c>
      <c r="I448" s="1" t="s">
        <v>21</v>
      </c>
      <c r="J448" s="1" t="s">
        <v>12</v>
      </c>
      <c r="K448" s="1" t="s">
        <v>13</v>
      </c>
      <c r="L448" s="1" t="s">
        <v>5</v>
      </c>
      <c r="M448" s="1" t="s">
        <v>23</v>
      </c>
      <c r="N448" s="1" t="s">
        <v>7</v>
      </c>
      <c r="O448" s="6" t="s">
        <v>7</v>
      </c>
    </row>
    <row r="449">
      <c r="A449" s="5">
        <v>101292.0</v>
      </c>
      <c r="B449" s="2">
        <v>45798.0</v>
      </c>
      <c r="C449" s="1" t="s">
        <v>11</v>
      </c>
      <c r="D449" s="7">
        <v>153.0</v>
      </c>
      <c r="E449" s="4">
        <v>45802.0</v>
      </c>
      <c r="F449" s="5">
        <v>75.0</v>
      </c>
      <c r="G449" s="5">
        <v>396.0</v>
      </c>
      <c r="H449" s="5">
        <v>29665.31</v>
      </c>
      <c r="I449" s="1" t="s">
        <v>21</v>
      </c>
      <c r="J449" s="1" t="s">
        <v>12</v>
      </c>
      <c r="K449" s="1" t="s">
        <v>13</v>
      </c>
      <c r="L449" s="1" t="s">
        <v>5</v>
      </c>
      <c r="M449" s="1" t="s">
        <v>23</v>
      </c>
      <c r="N449" s="1" t="s">
        <v>7</v>
      </c>
      <c r="O449" s="6" t="s">
        <v>7</v>
      </c>
    </row>
    <row r="450">
      <c r="A450" s="5">
        <v>101292.0</v>
      </c>
      <c r="B450" s="2">
        <v>45798.0</v>
      </c>
      <c r="C450" s="1" t="s">
        <v>11</v>
      </c>
      <c r="D450" s="7">
        <v>118.0</v>
      </c>
      <c r="E450" s="4">
        <v>45802.0</v>
      </c>
      <c r="F450" s="5">
        <v>200.0</v>
      </c>
      <c r="G450" s="5">
        <v>60.0</v>
      </c>
      <c r="H450" s="5">
        <v>12097.31</v>
      </c>
      <c r="I450" s="1" t="s">
        <v>21</v>
      </c>
      <c r="J450" s="1" t="s">
        <v>12</v>
      </c>
      <c r="K450" s="1" t="s">
        <v>13</v>
      </c>
      <c r="L450" s="1" t="s">
        <v>5</v>
      </c>
      <c r="M450" s="1" t="s">
        <v>23</v>
      </c>
      <c r="N450" s="1" t="s">
        <v>7</v>
      </c>
      <c r="O450" s="6" t="s">
        <v>7</v>
      </c>
    </row>
    <row r="451">
      <c r="A451" s="5">
        <v>101293.0</v>
      </c>
      <c r="B451" s="2">
        <v>45798.0</v>
      </c>
      <c r="C451" s="1" t="s">
        <v>24</v>
      </c>
      <c r="D451" s="3" t="s">
        <v>259</v>
      </c>
      <c r="E451" s="4">
        <v>45802.0</v>
      </c>
      <c r="F451" s="5">
        <v>66.0</v>
      </c>
      <c r="G451" s="5">
        <v>148.0</v>
      </c>
      <c r="H451" s="5">
        <v>9564.0</v>
      </c>
      <c r="I451" s="1" t="s">
        <v>21</v>
      </c>
      <c r="J451" s="1" t="s">
        <v>27</v>
      </c>
      <c r="K451" s="1" t="s">
        <v>28</v>
      </c>
      <c r="L451" s="1" t="s">
        <v>5</v>
      </c>
      <c r="M451" s="1" t="s">
        <v>23</v>
      </c>
      <c r="N451" s="1" t="s">
        <v>7</v>
      </c>
      <c r="O451" s="6" t="s">
        <v>7</v>
      </c>
    </row>
    <row r="452">
      <c r="A452" s="5">
        <v>101293.0</v>
      </c>
      <c r="B452" s="2">
        <v>45798.0</v>
      </c>
      <c r="C452" s="1" t="s">
        <v>24</v>
      </c>
      <c r="D452" s="3" t="s">
        <v>40</v>
      </c>
      <c r="E452" s="4">
        <v>45802.0</v>
      </c>
      <c r="F452" s="5">
        <v>60.0</v>
      </c>
      <c r="G452" s="5">
        <v>311.0</v>
      </c>
      <c r="H452" s="5">
        <v>18290.86</v>
      </c>
      <c r="I452" s="1" t="s">
        <v>21</v>
      </c>
      <c r="J452" s="1" t="s">
        <v>27</v>
      </c>
      <c r="K452" s="1" t="s">
        <v>28</v>
      </c>
      <c r="L452" s="1" t="s">
        <v>5</v>
      </c>
      <c r="M452" s="1" t="s">
        <v>23</v>
      </c>
      <c r="N452" s="1" t="s">
        <v>7</v>
      </c>
      <c r="O452" s="6" t="s">
        <v>7</v>
      </c>
    </row>
    <row r="453">
      <c r="A453" s="5">
        <v>101294.0</v>
      </c>
      <c r="B453" s="2">
        <v>45798.0</v>
      </c>
      <c r="C453" s="1" t="s">
        <v>24</v>
      </c>
      <c r="D453" s="3" t="s">
        <v>38</v>
      </c>
      <c r="E453" s="4">
        <v>45802.0</v>
      </c>
      <c r="F453" s="5">
        <v>30.0</v>
      </c>
      <c r="G453" s="5">
        <v>219.0</v>
      </c>
      <c r="H453" s="5">
        <v>6435.86</v>
      </c>
      <c r="I453" s="1" t="s">
        <v>21</v>
      </c>
      <c r="J453" s="1" t="s">
        <v>27</v>
      </c>
      <c r="K453" s="1" t="s">
        <v>28</v>
      </c>
      <c r="L453" s="1" t="s">
        <v>5</v>
      </c>
      <c r="M453" s="1" t="s">
        <v>23</v>
      </c>
      <c r="N453" s="1" t="s">
        <v>7</v>
      </c>
      <c r="O453" s="6" t="s">
        <v>7</v>
      </c>
    </row>
    <row r="454">
      <c r="A454" s="5">
        <v>101295.0</v>
      </c>
      <c r="B454" s="2">
        <v>45798.0</v>
      </c>
      <c r="C454" s="1" t="s">
        <v>24</v>
      </c>
      <c r="D454" s="7">
        <v>187.0</v>
      </c>
      <c r="E454" s="4">
        <v>45802.0</v>
      </c>
      <c r="F454" s="5">
        <v>22.0</v>
      </c>
      <c r="G454" s="5">
        <v>244.0</v>
      </c>
      <c r="H454" s="5">
        <v>5257.83</v>
      </c>
      <c r="I454" s="1" t="s">
        <v>21</v>
      </c>
      <c r="J454" s="1" t="s">
        <v>27</v>
      </c>
      <c r="K454" s="1" t="s">
        <v>28</v>
      </c>
      <c r="L454" s="1" t="s">
        <v>5</v>
      </c>
      <c r="M454" s="1" t="s">
        <v>23</v>
      </c>
      <c r="N454" s="1" t="s">
        <v>7</v>
      </c>
      <c r="O454" s="6" t="s">
        <v>7</v>
      </c>
    </row>
    <row r="455">
      <c r="A455" s="5">
        <v>101387.0</v>
      </c>
      <c r="B455" s="2">
        <v>45800.0</v>
      </c>
      <c r="C455" s="1" t="s">
        <v>11</v>
      </c>
      <c r="D455" s="7">
        <v>360.0</v>
      </c>
      <c r="E455" s="4">
        <v>45802.0</v>
      </c>
      <c r="F455" s="5">
        <v>50.0</v>
      </c>
      <c r="G455" s="5">
        <v>144.0</v>
      </c>
      <c r="H455" s="5">
        <v>7202.5</v>
      </c>
      <c r="I455" s="1" t="s">
        <v>229</v>
      </c>
      <c r="J455" s="1" t="s">
        <v>12</v>
      </c>
      <c r="K455" s="1" t="s">
        <v>13</v>
      </c>
      <c r="L455" s="1" t="s">
        <v>5</v>
      </c>
      <c r="M455" s="1" t="s">
        <v>23</v>
      </c>
      <c r="N455" s="1" t="s">
        <v>7</v>
      </c>
      <c r="O455" s="6" t="s">
        <v>7</v>
      </c>
    </row>
    <row r="456">
      <c r="A456" s="5">
        <v>101387.0</v>
      </c>
      <c r="B456" s="2">
        <v>45800.0</v>
      </c>
      <c r="C456" s="1" t="s">
        <v>11</v>
      </c>
      <c r="D456" s="3" t="s">
        <v>34</v>
      </c>
      <c r="E456" s="4">
        <v>45802.0</v>
      </c>
      <c r="F456" s="5">
        <v>30.0</v>
      </c>
      <c r="G456" s="5">
        <v>276.0</v>
      </c>
      <c r="H456" s="5">
        <v>8268.1</v>
      </c>
      <c r="I456" s="1" t="s">
        <v>21</v>
      </c>
      <c r="J456" s="1" t="s">
        <v>12</v>
      </c>
      <c r="K456" s="1" t="s">
        <v>13</v>
      </c>
      <c r="L456" s="1" t="s">
        <v>5</v>
      </c>
      <c r="M456" s="1" t="s">
        <v>23</v>
      </c>
      <c r="N456" s="1" t="s">
        <v>7</v>
      </c>
      <c r="O456" s="6" t="s">
        <v>7</v>
      </c>
    </row>
    <row r="457">
      <c r="A457" s="5">
        <v>101387.0</v>
      </c>
      <c r="B457" s="2">
        <v>45800.0</v>
      </c>
      <c r="C457" s="1" t="s">
        <v>11</v>
      </c>
      <c r="D457" s="7">
        <v>326.0</v>
      </c>
      <c r="E457" s="4">
        <v>45802.0</v>
      </c>
      <c r="F457" s="5">
        <v>300.0</v>
      </c>
      <c r="G457" s="5">
        <v>69.0</v>
      </c>
      <c r="H457" s="5">
        <v>20846.5</v>
      </c>
      <c r="I457" s="1" t="s">
        <v>33</v>
      </c>
      <c r="J457" s="1" t="s">
        <v>12</v>
      </c>
      <c r="K457" s="1" t="s">
        <v>13</v>
      </c>
      <c r="L457" s="1" t="s">
        <v>5</v>
      </c>
      <c r="M457" s="1" t="s">
        <v>23</v>
      </c>
      <c r="N457" s="1" t="s">
        <v>7</v>
      </c>
      <c r="O457" s="6" t="s">
        <v>7</v>
      </c>
    </row>
    <row r="458">
      <c r="A458" s="5">
        <v>101387.0</v>
      </c>
      <c r="B458" s="2">
        <v>45800.0</v>
      </c>
      <c r="C458" s="1" t="s">
        <v>11</v>
      </c>
      <c r="D458" s="7">
        <v>187.0</v>
      </c>
      <c r="E458" s="4">
        <v>45802.0</v>
      </c>
      <c r="F458" s="5">
        <v>88.0</v>
      </c>
      <c r="G458" s="5">
        <v>244.0</v>
      </c>
      <c r="H458" s="5">
        <v>21460.42</v>
      </c>
      <c r="I458" s="1" t="s">
        <v>21</v>
      </c>
      <c r="J458" s="1" t="s">
        <v>12</v>
      </c>
      <c r="K458" s="1" t="s">
        <v>13</v>
      </c>
      <c r="L458" s="1" t="s">
        <v>5</v>
      </c>
      <c r="M458" s="1" t="s">
        <v>23</v>
      </c>
      <c r="N458" s="1" t="s">
        <v>7</v>
      </c>
      <c r="O458" s="6" t="s">
        <v>7</v>
      </c>
    </row>
    <row r="459">
      <c r="A459" s="5">
        <v>101387.0</v>
      </c>
      <c r="B459" s="2">
        <v>45800.0</v>
      </c>
      <c r="C459" s="1" t="s">
        <v>11</v>
      </c>
      <c r="D459" s="7">
        <v>323.0</v>
      </c>
      <c r="E459" s="4">
        <v>45802.0</v>
      </c>
      <c r="F459" s="5">
        <v>600.0</v>
      </c>
      <c r="G459" s="5">
        <v>40.0</v>
      </c>
      <c r="H459" s="5">
        <v>23828.5</v>
      </c>
      <c r="I459" s="1" t="s">
        <v>33</v>
      </c>
      <c r="J459" s="1" t="s">
        <v>12</v>
      </c>
      <c r="K459" s="1" t="s">
        <v>13</v>
      </c>
      <c r="L459" s="1" t="s">
        <v>5</v>
      </c>
      <c r="M459" s="1" t="s">
        <v>23</v>
      </c>
      <c r="N459" s="1" t="s">
        <v>7</v>
      </c>
      <c r="O459" s="6" t="s">
        <v>7</v>
      </c>
    </row>
    <row r="460">
      <c r="A460" s="5">
        <v>101387.0</v>
      </c>
      <c r="B460" s="2">
        <v>45800.0</v>
      </c>
      <c r="C460" s="1" t="s">
        <v>11</v>
      </c>
      <c r="D460" s="7">
        <v>127.0</v>
      </c>
      <c r="E460" s="4">
        <v>45802.0</v>
      </c>
      <c r="F460" s="5">
        <v>132.0</v>
      </c>
      <c r="G460" s="5">
        <v>109.0</v>
      </c>
      <c r="H460" s="5">
        <v>14448.58</v>
      </c>
      <c r="I460" s="1" t="s">
        <v>21</v>
      </c>
      <c r="J460" s="1" t="s">
        <v>12</v>
      </c>
      <c r="K460" s="1" t="s">
        <v>13</v>
      </c>
      <c r="L460" s="1" t="s">
        <v>5</v>
      </c>
      <c r="M460" s="1" t="s">
        <v>23</v>
      </c>
      <c r="N460" s="1" t="s">
        <v>7</v>
      </c>
      <c r="O460" s="6" t="s">
        <v>7</v>
      </c>
    </row>
    <row r="461">
      <c r="A461" s="5">
        <v>101387.0</v>
      </c>
      <c r="B461" s="2">
        <v>45800.0</v>
      </c>
      <c r="C461" s="1" t="s">
        <v>11</v>
      </c>
      <c r="D461" s="7">
        <v>361.0</v>
      </c>
      <c r="E461" s="4">
        <v>45802.0</v>
      </c>
      <c r="F461" s="5">
        <v>50.0</v>
      </c>
      <c r="G461" s="5">
        <v>173.0</v>
      </c>
      <c r="H461" s="5">
        <v>8642.5</v>
      </c>
      <c r="I461" s="1" t="s">
        <v>229</v>
      </c>
      <c r="J461" s="1" t="s">
        <v>12</v>
      </c>
      <c r="K461" s="1" t="s">
        <v>13</v>
      </c>
      <c r="L461" s="1" t="s">
        <v>5</v>
      </c>
      <c r="M461" s="1" t="s">
        <v>23</v>
      </c>
      <c r="N461" s="1" t="s">
        <v>7</v>
      </c>
      <c r="O461" s="6" t="s">
        <v>7</v>
      </c>
    </row>
    <row r="462">
      <c r="A462" s="5">
        <v>101387.0</v>
      </c>
      <c r="B462" s="2">
        <v>45800.0</v>
      </c>
      <c r="C462" s="1" t="s">
        <v>11</v>
      </c>
      <c r="D462" s="7">
        <v>324.0</v>
      </c>
      <c r="E462" s="4">
        <v>45802.0</v>
      </c>
      <c r="F462" s="5">
        <v>900.0</v>
      </c>
      <c r="G462" s="5">
        <v>49.0</v>
      </c>
      <c r="H462" s="5">
        <v>43859.5</v>
      </c>
      <c r="I462" s="1" t="s">
        <v>33</v>
      </c>
      <c r="J462" s="1" t="s">
        <v>12</v>
      </c>
      <c r="K462" s="1" t="s">
        <v>13</v>
      </c>
      <c r="L462" s="1" t="s">
        <v>5</v>
      </c>
      <c r="M462" s="1" t="s">
        <v>23</v>
      </c>
      <c r="N462" s="1" t="s">
        <v>7</v>
      </c>
      <c r="O462" s="6" t="s">
        <v>7</v>
      </c>
    </row>
    <row r="463">
      <c r="A463" s="5">
        <v>101387.0</v>
      </c>
      <c r="B463" s="2">
        <v>45800.0</v>
      </c>
      <c r="C463" s="1" t="s">
        <v>11</v>
      </c>
      <c r="D463" s="7">
        <v>153.0</v>
      </c>
      <c r="E463" s="4">
        <v>45802.0</v>
      </c>
      <c r="F463" s="5">
        <v>75.0</v>
      </c>
      <c r="G463" s="5">
        <v>396.0</v>
      </c>
      <c r="H463" s="5">
        <v>29666.5</v>
      </c>
      <c r="I463" s="1" t="s">
        <v>21</v>
      </c>
      <c r="J463" s="1" t="s">
        <v>12</v>
      </c>
      <c r="K463" s="1" t="s">
        <v>13</v>
      </c>
      <c r="L463" s="1" t="s">
        <v>5</v>
      </c>
      <c r="M463" s="1" t="s">
        <v>23</v>
      </c>
      <c r="N463" s="1" t="s">
        <v>7</v>
      </c>
      <c r="O463" s="6" t="s">
        <v>7</v>
      </c>
    </row>
    <row r="464">
      <c r="A464" s="5">
        <v>101387.0</v>
      </c>
      <c r="B464" s="2">
        <v>45800.0</v>
      </c>
      <c r="C464" s="1" t="s">
        <v>11</v>
      </c>
      <c r="D464" s="7">
        <v>325.0</v>
      </c>
      <c r="E464" s="4">
        <v>45802.0</v>
      </c>
      <c r="F464" s="5">
        <v>300.0</v>
      </c>
      <c r="G464" s="5">
        <v>58.0</v>
      </c>
      <c r="H464" s="5">
        <v>17327.5</v>
      </c>
      <c r="I464" s="1" t="s">
        <v>33</v>
      </c>
      <c r="J464" s="1" t="s">
        <v>12</v>
      </c>
      <c r="K464" s="1" t="s">
        <v>13</v>
      </c>
      <c r="L464" s="1" t="s">
        <v>5</v>
      </c>
      <c r="M464" s="1" t="s">
        <v>23</v>
      </c>
      <c r="N464" s="1" t="s">
        <v>7</v>
      </c>
      <c r="O464" s="6" t="s">
        <v>7</v>
      </c>
    </row>
    <row r="465">
      <c r="A465" s="5">
        <v>101387.0</v>
      </c>
      <c r="B465" s="2">
        <v>45800.0</v>
      </c>
      <c r="C465" s="1" t="s">
        <v>11</v>
      </c>
      <c r="D465" s="7">
        <v>128.0</v>
      </c>
      <c r="E465" s="4">
        <v>45802.0</v>
      </c>
      <c r="F465" s="5">
        <v>320.0</v>
      </c>
      <c r="G465" s="5">
        <v>26.0</v>
      </c>
      <c r="H465" s="5">
        <v>8296.9</v>
      </c>
      <c r="I465" s="1" t="s">
        <v>21</v>
      </c>
      <c r="J465" s="1" t="s">
        <v>12</v>
      </c>
      <c r="K465" s="1" t="s">
        <v>13</v>
      </c>
      <c r="L465" s="1" t="s">
        <v>5</v>
      </c>
      <c r="M465" s="1" t="s">
        <v>23</v>
      </c>
      <c r="N465" s="1" t="s">
        <v>7</v>
      </c>
      <c r="O465" s="6" t="s">
        <v>7</v>
      </c>
    </row>
    <row r="466">
      <c r="A466" s="5">
        <v>101387.0</v>
      </c>
      <c r="B466" s="2">
        <v>45800.0</v>
      </c>
      <c r="C466" s="1" t="s">
        <v>11</v>
      </c>
      <c r="D466" s="7">
        <v>124.0</v>
      </c>
      <c r="E466" s="4">
        <v>45802.0</v>
      </c>
      <c r="F466" s="5">
        <v>368.0</v>
      </c>
      <c r="G466" s="5">
        <v>127.0</v>
      </c>
      <c r="H466" s="5">
        <v>46635.46</v>
      </c>
      <c r="I466" s="1" t="s">
        <v>21</v>
      </c>
      <c r="J466" s="1" t="s">
        <v>12</v>
      </c>
      <c r="K466" s="1" t="s">
        <v>13</v>
      </c>
      <c r="L466" s="1" t="s">
        <v>5</v>
      </c>
      <c r="M466" s="1" t="s">
        <v>23</v>
      </c>
      <c r="N466" s="1" t="s">
        <v>7</v>
      </c>
      <c r="O466" s="6" t="s">
        <v>7</v>
      </c>
    </row>
    <row r="467">
      <c r="A467" s="5">
        <v>101449.0</v>
      </c>
      <c r="B467" s="2">
        <v>45801.0</v>
      </c>
      <c r="C467" s="1" t="s">
        <v>11</v>
      </c>
      <c r="D467" s="7">
        <v>348.0</v>
      </c>
      <c r="E467" s="4">
        <v>45802.0</v>
      </c>
      <c r="F467" s="5">
        <v>100.0</v>
      </c>
      <c r="G467" s="5">
        <v>84.0</v>
      </c>
      <c r="H467" s="5">
        <v>8353.0</v>
      </c>
      <c r="I467" s="1" t="s">
        <v>33</v>
      </c>
      <c r="J467" s="1" t="s">
        <v>12</v>
      </c>
      <c r="K467" s="1" t="s">
        <v>13</v>
      </c>
      <c r="L467" s="1" t="s">
        <v>5</v>
      </c>
      <c r="M467" s="1" t="s">
        <v>23</v>
      </c>
      <c r="N467" s="1" t="s">
        <v>7</v>
      </c>
      <c r="O467" s="6" t="s">
        <v>7</v>
      </c>
    </row>
    <row r="468">
      <c r="A468" s="5">
        <v>101449.0</v>
      </c>
      <c r="B468" s="2">
        <v>45801.0</v>
      </c>
      <c r="C468" s="1" t="s">
        <v>11</v>
      </c>
      <c r="D468" s="7">
        <v>119.0</v>
      </c>
      <c r="E468" s="4">
        <v>45802.0</v>
      </c>
      <c r="F468" s="5">
        <v>23.0</v>
      </c>
      <c r="G468" s="5">
        <v>113.0</v>
      </c>
      <c r="H468" s="5">
        <v>2606.0</v>
      </c>
      <c r="I468" s="1" t="s">
        <v>21</v>
      </c>
      <c r="J468" s="1" t="s">
        <v>12</v>
      </c>
      <c r="K468" s="1" t="s">
        <v>13</v>
      </c>
      <c r="L468" s="1" t="s">
        <v>5</v>
      </c>
      <c r="M468" s="1" t="s">
        <v>23</v>
      </c>
      <c r="N468" s="1" t="s">
        <v>7</v>
      </c>
      <c r="O468" s="6" t="s">
        <v>7</v>
      </c>
    </row>
    <row r="469">
      <c r="A469" s="5">
        <v>101449.0</v>
      </c>
      <c r="B469" s="2">
        <v>45801.0</v>
      </c>
      <c r="C469" s="1" t="s">
        <v>11</v>
      </c>
      <c r="D469" s="3" t="s">
        <v>275</v>
      </c>
      <c r="E469" s="4">
        <v>45802.0</v>
      </c>
      <c r="F469" s="5">
        <v>23.0</v>
      </c>
      <c r="G469" s="5">
        <v>113.0</v>
      </c>
      <c r="H469" s="5">
        <v>2606.0</v>
      </c>
      <c r="I469" s="1" t="s">
        <v>21</v>
      </c>
      <c r="J469" s="1" t="s">
        <v>12</v>
      </c>
      <c r="K469" s="1" t="s">
        <v>13</v>
      </c>
      <c r="L469" s="1" t="s">
        <v>5</v>
      </c>
      <c r="M469" s="1" t="s">
        <v>23</v>
      </c>
      <c r="N469" s="1" t="s">
        <v>7</v>
      </c>
      <c r="O469" s="6" t="s">
        <v>7</v>
      </c>
    </row>
    <row r="470">
      <c r="A470" s="5">
        <v>101449.0</v>
      </c>
      <c r="B470" s="2">
        <v>45801.0</v>
      </c>
      <c r="C470" s="1" t="s">
        <v>11</v>
      </c>
      <c r="D470" s="3" t="s">
        <v>55</v>
      </c>
      <c r="E470" s="4">
        <v>45802.0</v>
      </c>
      <c r="F470" s="5">
        <v>100.0</v>
      </c>
      <c r="G470" s="5">
        <v>60.0</v>
      </c>
      <c r="H470" s="5">
        <v>6002.0</v>
      </c>
      <c r="I470" s="1" t="s">
        <v>56</v>
      </c>
      <c r="J470" s="1" t="s">
        <v>12</v>
      </c>
      <c r="K470" s="1" t="s">
        <v>13</v>
      </c>
      <c r="L470" s="1" t="s">
        <v>5</v>
      </c>
      <c r="M470" s="1" t="s">
        <v>23</v>
      </c>
      <c r="N470" s="1" t="s">
        <v>7</v>
      </c>
      <c r="O470" s="6" t="s">
        <v>7</v>
      </c>
    </row>
    <row r="471">
      <c r="A471" s="5">
        <v>101450.0</v>
      </c>
      <c r="B471" s="2">
        <v>45801.0</v>
      </c>
      <c r="C471" s="1" t="s">
        <v>11</v>
      </c>
      <c r="D471" s="3" t="s">
        <v>276</v>
      </c>
      <c r="E471" s="4">
        <v>45802.0</v>
      </c>
      <c r="F471" s="5">
        <v>99.0</v>
      </c>
      <c r="G471" s="5">
        <v>148.0</v>
      </c>
      <c r="H471" s="5">
        <v>14638.0</v>
      </c>
      <c r="I471" s="1" t="s">
        <v>21</v>
      </c>
      <c r="J471" s="1" t="s">
        <v>12</v>
      </c>
      <c r="K471" s="1" t="s">
        <v>13</v>
      </c>
      <c r="L471" s="1" t="s">
        <v>5</v>
      </c>
      <c r="M471" s="1" t="s">
        <v>23</v>
      </c>
      <c r="N471" s="1" t="s">
        <v>7</v>
      </c>
      <c r="O471" s="6" t="s">
        <v>7</v>
      </c>
    </row>
    <row r="472">
      <c r="A472" s="5">
        <v>300082.0</v>
      </c>
      <c r="B472" s="2">
        <v>45801.0</v>
      </c>
      <c r="C472" s="1" t="s">
        <v>11</v>
      </c>
      <c r="D472" s="3" t="s">
        <v>1</v>
      </c>
      <c r="E472" s="4">
        <v>45802.0</v>
      </c>
      <c r="F472" s="5">
        <v>36.0</v>
      </c>
      <c r="G472" s="5">
        <v>365.0</v>
      </c>
      <c r="H472" s="5">
        <v>13138.0</v>
      </c>
      <c r="I472" s="1" t="s">
        <v>2</v>
      </c>
      <c r="J472" s="1" t="s">
        <v>12</v>
      </c>
      <c r="K472" s="1" t="s">
        <v>13</v>
      </c>
      <c r="L472" s="1" t="s">
        <v>5</v>
      </c>
      <c r="M472" s="1" t="s">
        <v>6</v>
      </c>
      <c r="N472" s="1" t="s">
        <v>7</v>
      </c>
      <c r="O472" s="6" t="s">
        <v>7</v>
      </c>
    </row>
    <row r="473">
      <c r="A473" s="5">
        <v>300082.0</v>
      </c>
      <c r="B473" s="2">
        <v>45801.0</v>
      </c>
      <c r="C473" s="1" t="s">
        <v>11</v>
      </c>
      <c r="D473" s="3" t="s">
        <v>8</v>
      </c>
      <c r="E473" s="4">
        <v>45802.0</v>
      </c>
      <c r="F473" s="5">
        <v>24.0</v>
      </c>
      <c r="G473" s="5">
        <v>730.0</v>
      </c>
      <c r="H473" s="5">
        <v>17521.0</v>
      </c>
      <c r="I473" s="1" t="s">
        <v>2</v>
      </c>
      <c r="J473" s="1" t="s">
        <v>12</v>
      </c>
      <c r="K473" s="1" t="s">
        <v>13</v>
      </c>
      <c r="L473" s="1" t="s">
        <v>5</v>
      </c>
      <c r="M473" s="1" t="s">
        <v>6</v>
      </c>
      <c r="N473" s="1" t="s">
        <v>7</v>
      </c>
      <c r="O473" s="6" t="s">
        <v>7</v>
      </c>
    </row>
    <row r="474">
      <c r="A474" s="5">
        <v>300082.0</v>
      </c>
      <c r="B474" s="2">
        <v>45801.0</v>
      </c>
      <c r="C474" s="1" t="s">
        <v>11</v>
      </c>
      <c r="D474" s="3" t="s">
        <v>15</v>
      </c>
      <c r="E474" s="4">
        <v>45802.0</v>
      </c>
      <c r="F474" s="5">
        <v>36.0</v>
      </c>
      <c r="G474" s="5">
        <v>365.0</v>
      </c>
      <c r="H474" s="5">
        <v>13138.0</v>
      </c>
      <c r="I474" s="1" t="s">
        <v>2</v>
      </c>
      <c r="J474" s="1" t="s">
        <v>12</v>
      </c>
      <c r="K474" s="1" t="s">
        <v>13</v>
      </c>
      <c r="L474" s="1" t="s">
        <v>5</v>
      </c>
      <c r="M474" s="1" t="s">
        <v>6</v>
      </c>
      <c r="N474" s="1" t="s">
        <v>7</v>
      </c>
      <c r="O474" s="6" t="s">
        <v>7</v>
      </c>
    </row>
    <row r="475">
      <c r="A475" s="5">
        <v>300082.0</v>
      </c>
      <c r="B475" s="2">
        <v>45801.0</v>
      </c>
      <c r="C475" s="1" t="s">
        <v>11</v>
      </c>
      <c r="D475" s="3" t="s">
        <v>18</v>
      </c>
      <c r="E475" s="4">
        <v>45802.0</v>
      </c>
      <c r="F475" s="5">
        <v>36.0</v>
      </c>
      <c r="G475" s="5">
        <v>365.0</v>
      </c>
      <c r="H475" s="5">
        <v>13138.0</v>
      </c>
      <c r="I475" s="1" t="s">
        <v>2</v>
      </c>
      <c r="J475" s="1" t="s">
        <v>12</v>
      </c>
      <c r="K475" s="1" t="s">
        <v>13</v>
      </c>
      <c r="L475" s="1" t="s">
        <v>5</v>
      </c>
      <c r="M475" s="1" t="s">
        <v>6</v>
      </c>
      <c r="N475" s="1" t="s">
        <v>7</v>
      </c>
      <c r="O475" s="6" t="s">
        <v>7</v>
      </c>
    </row>
    <row r="476">
      <c r="A476" s="5">
        <v>300082.0</v>
      </c>
      <c r="B476" s="2">
        <v>45801.0</v>
      </c>
      <c r="C476" s="1" t="s">
        <v>11</v>
      </c>
      <c r="D476" s="3" t="s">
        <v>17</v>
      </c>
      <c r="E476" s="4">
        <v>45802.0</v>
      </c>
      <c r="F476" s="5">
        <v>18.0</v>
      </c>
      <c r="G476" s="5">
        <v>730.0</v>
      </c>
      <c r="H476" s="5">
        <v>13141.0</v>
      </c>
      <c r="I476" s="1" t="s">
        <v>2</v>
      </c>
      <c r="J476" s="1" t="s">
        <v>12</v>
      </c>
      <c r="K476" s="1" t="s">
        <v>13</v>
      </c>
      <c r="L476" s="1" t="s">
        <v>5</v>
      </c>
      <c r="M476" s="1" t="s">
        <v>6</v>
      </c>
      <c r="N476" s="1" t="s">
        <v>7</v>
      </c>
      <c r="O476" s="6" t="s">
        <v>7</v>
      </c>
    </row>
    <row r="477">
      <c r="A477" s="5">
        <v>300082.0</v>
      </c>
      <c r="B477" s="2">
        <v>45801.0</v>
      </c>
      <c r="C477" s="1" t="s">
        <v>11</v>
      </c>
      <c r="D477" s="3" t="s">
        <v>19</v>
      </c>
      <c r="E477" s="4">
        <v>45802.0</v>
      </c>
      <c r="F477" s="5">
        <v>18.0</v>
      </c>
      <c r="G477" s="5">
        <v>730.0</v>
      </c>
      <c r="H477" s="5">
        <v>13141.0</v>
      </c>
      <c r="I477" s="1" t="s">
        <v>2</v>
      </c>
      <c r="J477" s="1" t="s">
        <v>12</v>
      </c>
      <c r="K477" s="1" t="s">
        <v>13</v>
      </c>
      <c r="L477" s="1" t="s">
        <v>5</v>
      </c>
      <c r="M477" s="1" t="s">
        <v>6</v>
      </c>
      <c r="N477" s="1" t="s">
        <v>7</v>
      </c>
      <c r="O477" s="6" t="s">
        <v>7</v>
      </c>
    </row>
    <row r="478">
      <c r="A478" s="5">
        <v>300082.0</v>
      </c>
      <c r="B478" s="2">
        <v>45801.0</v>
      </c>
      <c r="C478" s="1" t="s">
        <v>11</v>
      </c>
      <c r="D478" s="3" t="s">
        <v>9</v>
      </c>
      <c r="E478" s="4">
        <v>45802.0</v>
      </c>
      <c r="F478" s="5">
        <v>8.0</v>
      </c>
      <c r="G478" s="5">
        <v>540.0</v>
      </c>
      <c r="H478" s="5">
        <v>4320.0</v>
      </c>
      <c r="I478" s="1" t="s">
        <v>2</v>
      </c>
      <c r="J478" s="1" t="s">
        <v>12</v>
      </c>
      <c r="K478" s="1" t="s">
        <v>13</v>
      </c>
      <c r="L478" s="1" t="s">
        <v>5</v>
      </c>
      <c r="M478" s="1" t="s">
        <v>6</v>
      </c>
      <c r="N478" s="1" t="s">
        <v>7</v>
      </c>
      <c r="O478" s="6" t="s">
        <v>7</v>
      </c>
    </row>
    <row r="479">
      <c r="A479" s="5">
        <v>200404.0</v>
      </c>
      <c r="B479" s="2">
        <v>45803.0</v>
      </c>
      <c r="C479" s="1" t="s">
        <v>261</v>
      </c>
      <c r="D479" s="3" t="s">
        <v>277</v>
      </c>
      <c r="E479" s="4">
        <v>45802.0</v>
      </c>
      <c r="F479" s="5">
        <v>100.0</v>
      </c>
      <c r="G479" s="5">
        <v>36.0</v>
      </c>
      <c r="H479" s="5">
        <v>3526.0</v>
      </c>
      <c r="I479" s="1" t="s">
        <v>75</v>
      </c>
      <c r="J479" s="1" t="s">
        <v>216</v>
      </c>
      <c r="K479" s="1" t="s">
        <v>28</v>
      </c>
      <c r="L479" s="1" t="s">
        <v>5</v>
      </c>
      <c r="M479" s="1" t="s">
        <v>6</v>
      </c>
      <c r="N479" s="1" t="s">
        <v>7</v>
      </c>
      <c r="O479" s="6" t="s">
        <v>7</v>
      </c>
    </row>
    <row r="480">
      <c r="A480" s="5">
        <v>200404.0</v>
      </c>
      <c r="B480" s="2">
        <v>45803.0</v>
      </c>
      <c r="C480" s="1" t="s">
        <v>261</v>
      </c>
      <c r="D480" s="3" t="s">
        <v>278</v>
      </c>
      <c r="E480" s="4">
        <v>45802.0</v>
      </c>
      <c r="F480" s="5">
        <v>100.0</v>
      </c>
      <c r="G480" s="5">
        <v>44.0</v>
      </c>
      <c r="H480" s="5">
        <v>4339.0</v>
      </c>
      <c r="I480" s="1" t="s">
        <v>75</v>
      </c>
      <c r="J480" s="1" t="s">
        <v>216</v>
      </c>
      <c r="K480" s="1" t="s">
        <v>28</v>
      </c>
      <c r="L480" s="1" t="s">
        <v>5</v>
      </c>
      <c r="M480" s="1" t="s">
        <v>6</v>
      </c>
      <c r="N480" s="1" t="s">
        <v>7</v>
      </c>
      <c r="O480" s="6" t="s">
        <v>7</v>
      </c>
    </row>
    <row r="481">
      <c r="A481" s="5">
        <v>200404.0</v>
      </c>
      <c r="B481" s="2">
        <v>45803.0</v>
      </c>
      <c r="C481" s="1" t="s">
        <v>261</v>
      </c>
      <c r="D481" s="3" t="s">
        <v>279</v>
      </c>
      <c r="E481" s="4">
        <v>45802.0</v>
      </c>
      <c r="F481" s="5">
        <v>150.0</v>
      </c>
      <c r="G481" s="5">
        <v>86.0</v>
      </c>
      <c r="H481" s="5">
        <v>12667.0</v>
      </c>
      <c r="I481" s="1" t="s">
        <v>75</v>
      </c>
      <c r="J481" s="1" t="s">
        <v>216</v>
      </c>
      <c r="K481" s="1" t="s">
        <v>28</v>
      </c>
      <c r="L481" s="1" t="s">
        <v>5</v>
      </c>
      <c r="M481" s="1" t="s">
        <v>6</v>
      </c>
      <c r="N481" s="1" t="s">
        <v>7</v>
      </c>
      <c r="O481" s="6" t="s">
        <v>7</v>
      </c>
    </row>
    <row r="482">
      <c r="A482" s="5">
        <v>200404.0</v>
      </c>
      <c r="B482" s="2">
        <v>45803.0</v>
      </c>
      <c r="C482" s="1" t="s">
        <v>261</v>
      </c>
      <c r="D482" s="3" t="s">
        <v>181</v>
      </c>
      <c r="E482" s="4">
        <v>45802.0</v>
      </c>
      <c r="F482" s="5">
        <v>600.0</v>
      </c>
      <c r="G482" s="5">
        <v>6.0</v>
      </c>
      <c r="H482" s="5">
        <v>3581.0</v>
      </c>
      <c r="I482" s="1" t="s">
        <v>75</v>
      </c>
      <c r="J482" s="1" t="s">
        <v>216</v>
      </c>
      <c r="K482" s="1" t="s">
        <v>28</v>
      </c>
      <c r="L482" s="1" t="s">
        <v>5</v>
      </c>
      <c r="M482" s="1" t="s">
        <v>6</v>
      </c>
      <c r="N482" s="1" t="s">
        <v>7</v>
      </c>
      <c r="O482" s="6" t="s">
        <v>7</v>
      </c>
    </row>
    <row r="483">
      <c r="A483" s="5">
        <v>200404.0</v>
      </c>
      <c r="B483" s="2">
        <v>45803.0</v>
      </c>
      <c r="C483" s="1" t="s">
        <v>261</v>
      </c>
      <c r="D483" s="3" t="s">
        <v>280</v>
      </c>
      <c r="E483" s="4">
        <v>45802.0</v>
      </c>
      <c r="F483" s="5">
        <v>600.0</v>
      </c>
      <c r="G483" s="5">
        <v>7.0</v>
      </c>
      <c r="H483" s="5">
        <v>3993.0</v>
      </c>
      <c r="I483" s="1" t="s">
        <v>75</v>
      </c>
      <c r="J483" s="1" t="s">
        <v>216</v>
      </c>
      <c r="K483" s="1" t="s">
        <v>28</v>
      </c>
      <c r="L483" s="1" t="s">
        <v>5</v>
      </c>
      <c r="M483" s="1" t="s">
        <v>6</v>
      </c>
      <c r="N483" s="1" t="s">
        <v>7</v>
      </c>
      <c r="O483" s="6" t="s">
        <v>7</v>
      </c>
    </row>
    <row r="484">
      <c r="A484" s="5">
        <v>200404.0</v>
      </c>
      <c r="B484" s="2">
        <v>45803.0</v>
      </c>
      <c r="C484" s="1" t="s">
        <v>261</v>
      </c>
      <c r="D484" s="3" t="s">
        <v>187</v>
      </c>
      <c r="E484" s="4">
        <v>45802.0</v>
      </c>
      <c r="F484" s="5">
        <v>1375.0</v>
      </c>
      <c r="G484" s="5">
        <v>129.0</v>
      </c>
      <c r="H484" s="5">
        <v>174029.53</v>
      </c>
      <c r="I484" s="1" t="s">
        <v>75</v>
      </c>
      <c r="J484" s="1" t="s">
        <v>216</v>
      </c>
      <c r="K484" s="1" t="s">
        <v>28</v>
      </c>
      <c r="L484" s="1" t="s">
        <v>5</v>
      </c>
      <c r="M484" s="1" t="s">
        <v>6</v>
      </c>
      <c r="N484" s="1" t="s">
        <v>7</v>
      </c>
      <c r="O484" s="6" t="s">
        <v>7</v>
      </c>
    </row>
    <row r="485">
      <c r="A485" s="5">
        <v>200404.0</v>
      </c>
      <c r="B485" s="2">
        <v>45803.0</v>
      </c>
      <c r="C485" s="1" t="s">
        <v>261</v>
      </c>
      <c r="D485" s="3" t="s">
        <v>281</v>
      </c>
      <c r="E485" s="4">
        <v>45802.0</v>
      </c>
      <c r="F485" s="5">
        <v>250.0</v>
      </c>
      <c r="G485" s="5">
        <v>17.0</v>
      </c>
      <c r="H485" s="5">
        <v>4185.0</v>
      </c>
      <c r="I485" s="1" t="s">
        <v>75</v>
      </c>
      <c r="J485" s="1" t="s">
        <v>216</v>
      </c>
      <c r="K485" s="1" t="s">
        <v>28</v>
      </c>
      <c r="L485" s="1" t="s">
        <v>5</v>
      </c>
      <c r="M485" s="1" t="s">
        <v>6</v>
      </c>
      <c r="N485" s="1" t="s">
        <v>7</v>
      </c>
      <c r="O485" s="6" t="s">
        <v>7</v>
      </c>
    </row>
    <row r="486">
      <c r="A486" s="5">
        <v>200404.0</v>
      </c>
      <c r="B486" s="2">
        <v>45803.0</v>
      </c>
      <c r="C486" s="1" t="s">
        <v>261</v>
      </c>
      <c r="D486" s="3" t="s">
        <v>74</v>
      </c>
      <c r="E486" s="4">
        <v>45802.0</v>
      </c>
      <c r="F486" s="5">
        <v>100.0</v>
      </c>
      <c r="G486" s="5">
        <v>41.0</v>
      </c>
      <c r="H486" s="5">
        <v>3979.0</v>
      </c>
      <c r="I486" s="1" t="s">
        <v>75</v>
      </c>
      <c r="J486" s="1" t="s">
        <v>216</v>
      </c>
      <c r="K486" s="1" t="s">
        <v>28</v>
      </c>
      <c r="L486" s="1" t="s">
        <v>5</v>
      </c>
      <c r="M486" s="1" t="s">
        <v>6</v>
      </c>
      <c r="N486" s="1" t="s">
        <v>7</v>
      </c>
      <c r="O486" s="6" t="s">
        <v>7</v>
      </c>
    </row>
    <row r="487">
      <c r="A487" s="5">
        <v>200404.0</v>
      </c>
      <c r="B487" s="2">
        <v>45803.0</v>
      </c>
      <c r="C487" s="1" t="s">
        <v>261</v>
      </c>
      <c r="D487" s="3" t="s">
        <v>137</v>
      </c>
      <c r="E487" s="4">
        <v>45802.0</v>
      </c>
      <c r="F487" s="5">
        <v>200.0</v>
      </c>
      <c r="G487" s="5">
        <v>31.0</v>
      </c>
      <c r="H487" s="5">
        <v>6166.0</v>
      </c>
      <c r="I487" s="1" t="s">
        <v>75</v>
      </c>
      <c r="J487" s="1" t="s">
        <v>216</v>
      </c>
      <c r="K487" s="1" t="s">
        <v>28</v>
      </c>
      <c r="L487" s="1" t="s">
        <v>5</v>
      </c>
      <c r="M487" s="1" t="s">
        <v>6</v>
      </c>
      <c r="N487" s="1" t="s">
        <v>7</v>
      </c>
      <c r="O487" s="6" t="s">
        <v>7</v>
      </c>
    </row>
    <row r="488">
      <c r="A488" s="5">
        <v>200404.0</v>
      </c>
      <c r="B488" s="2">
        <v>45803.0</v>
      </c>
      <c r="C488" s="1" t="s">
        <v>261</v>
      </c>
      <c r="D488" s="3" t="s">
        <v>131</v>
      </c>
      <c r="E488" s="4">
        <v>45802.0</v>
      </c>
      <c r="F488" s="5">
        <v>200.0</v>
      </c>
      <c r="G488" s="5">
        <v>9.0</v>
      </c>
      <c r="H488" s="5">
        <v>1688.0</v>
      </c>
      <c r="I488" s="1" t="s">
        <v>75</v>
      </c>
      <c r="J488" s="1" t="s">
        <v>216</v>
      </c>
      <c r="K488" s="1" t="s">
        <v>28</v>
      </c>
      <c r="L488" s="1" t="s">
        <v>5</v>
      </c>
      <c r="M488" s="1" t="s">
        <v>6</v>
      </c>
      <c r="N488" s="1" t="s">
        <v>7</v>
      </c>
      <c r="O488" s="6" t="s">
        <v>7</v>
      </c>
    </row>
    <row r="489">
      <c r="A489" s="5">
        <v>200404.0</v>
      </c>
      <c r="B489" s="2">
        <v>45803.0</v>
      </c>
      <c r="C489" s="1" t="s">
        <v>261</v>
      </c>
      <c r="D489" s="3" t="s">
        <v>282</v>
      </c>
      <c r="E489" s="4">
        <v>45802.0</v>
      </c>
      <c r="F489" s="5">
        <v>150.0</v>
      </c>
      <c r="G489" s="5">
        <v>87.0</v>
      </c>
      <c r="H489" s="5">
        <v>12790.0</v>
      </c>
      <c r="I489" s="1" t="s">
        <v>75</v>
      </c>
      <c r="J489" s="1" t="s">
        <v>216</v>
      </c>
      <c r="K489" s="1" t="s">
        <v>28</v>
      </c>
      <c r="L489" s="1" t="s">
        <v>5</v>
      </c>
      <c r="M489" s="1" t="s">
        <v>6</v>
      </c>
      <c r="N489" s="1" t="s">
        <v>7</v>
      </c>
      <c r="O489" s="6" t="s">
        <v>7</v>
      </c>
    </row>
    <row r="490">
      <c r="A490" s="5">
        <v>200404.0</v>
      </c>
      <c r="B490" s="2">
        <v>45803.0</v>
      </c>
      <c r="C490" s="1" t="s">
        <v>261</v>
      </c>
      <c r="D490" s="3" t="s">
        <v>283</v>
      </c>
      <c r="E490" s="4">
        <v>45802.0</v>
      </c>
      <c r="F490" s="5">
        <v>200.0</v>
      </c>
      <c r="G490" s="5">
        <v>32.0</v>
      </c>
      <c r="H490" s="5">
        <v>6366.0</v>
      </c>
      <c r="I490" s="1" t="s">
        <v>75</v>
      </c>
      <c r="J490" s="1" t="s">
        <v>216</v>
      </c>
      <c r="K490" s="1" t="s">
        <v>28</v>
      </c>
      <c r="L490" s="1" t="s">
        <v>5</v>
      </c>
      <c r="M490" s="1" t="s">
        <v>6</v>
      </c>
      <c r="N490" s="1" t="s">
        <v>7</v>
      </c>
      <c r="O490" s="6" t="s">
        <v>7</v>
      </c>
    </row>
    <row r="491">
      <c r="A491" s="5">
        <v>200404.0</v>
      </c>
      <c r="B491" s="2">
        <v>45803.0</v>
      </c>
      <c r="C491" s="1" t="s">
        <v>261</v>
      </c>
      <c r="D491" s="3" t="s">
        <v>79</v>
      </c>
      <c r="E491" s="4">
        <v>45802.0</v>
      </c>
      <c r="F491" s="5">
        <v>600.0</v>
      </c>
      <c r="G491" s="5">
        <v>30.0</v>
      </c>
      <c r="H491" s="5">
        <v>17740.0</v>
      </c>
      <c r="I491" s="1" t="s">
        <v>75</v>
      </c>
      <c r="J491" s="1" t="s">
        <v>216</v>
      </c>
      <c r="K491" s="1" t="s">
        <v>28</v>
      </c>
      <c r="L491" s="1" t="s">
        <v>5</v>
      </c>
      <c r="M491" s="1" t="s">
        <v>6</v>
      </c>
      <c r="N491" s="1" t="s">
        <v>7</v>
      </c>
      <c r="O491" s="6" t="s">
        <v>7</v>
      </c>
    </row>
    <row r="492">
      <c r="A492" s="5">
        <v>200404.0</v>
      </c>
      <c r="B492" s="2">
        <v>45803.0</v>
      </c>
      <c r="C492" s="1" t="s">
        <v>261</v>
      </c>
      <c r="D492" s="3" t="s">
        <v>171</v>
      </c>
      <c r="E492" s="4">
        <v>45802.0</v>
      </c>
      <c r="F492" s="5">
        <v>50.0</v>
      </c>
      <c r="G492" s="5">
        <v>164.0</v>
      </c>
      <c r="H492" s="5">
        <v>8040.0</v>
      </c>
      <c r="I492" s="1" t="s">
        <v>75</v>
      </c>
      <c r="J492" s="1" t="s">
        <v>216</v>
      </c>
      <c r="K492" s="1" t="s">
        <v>28</v>
      </c>
      <c r="L492" s="1" t="s">
        <v>5</v>
      </c>
      <c r="M492" s="1" t="s">
        <v>6</v>
      </c>
      <c r="N492" s="1" t="s">
        <v>7</v>
      </c>
      <c r="O492" s="6" t="s">
        <v>7</v>
      </c>
    </row>
    <row r="493">
      <c r="A493" s="5">
        <v>200404.0</v>
      </c>
      <c r="B493" s="2">
        <v>45803.0</v>
      </c>
      <c r="C493" s="1" t="s">
        <v>261</v>
      </c>
      <c r="D493" s="3" t="s">
        <v>193</v>
      </c>
      <c r="E493" s="4">
        <v>45802.0</v>
      </c>
      <c r="F493" s="5">
        <v>600.0</v>
      </c>
      <c r="G493" s="5">
        <v>10.0</v>
      </c>
      <c r="H493" s="5">
        <v>5845.0</v>
      </c>
      <c r="I493" s="1" t="s">
        <v>75</v>
      </c>
      <c r="J493" s="1" t="s">
        <v>216</v>
      </c>
      <c r="K493" s="1" t="s">
        <v>28</v>
      </c>
      <c r="L493" s="1" t="s">
        <v>5</v>
      </c>
      <c r="M493" s="1" t="s">
        <v>6</v>
      </c>
      <c r="N493" s="1" t="s">
        <v>7</v>
      </c>
      <c r="O493" s="6" t="s">
        <v>7</v>
      </c>
    </row>
    <row r="494">
      <c r="A494" s="5">
        <v>200404.0</v>
      </c>
      <c r="B494" s="2">
        <v>45803.0</v>
      </c>
      <c r="C494" s="1" t="s">
        <v>261</v>
      </c>
      <c r="D494" s="3" t="s">
        <v>284</v>
      </c>
      <c r="E494" s="4">
        <v>45802.0</v>
      </c>
      <c r="F494" s="5">
        <v>400.0</v>
      </c>
      <c r="G494" s="5">
        <v>37.0</v>
      </c>
      <c r="H494" s="5">
        <v>14516.0</v>
      </c>
      <c r="I494" s="1" t="s">
        <v>75</v>
      </c>
      <c r="J494" s="1" t="s">
        <v>216</v>
      </c>
      <c r="K494" s="1" t="s">
        <v>28</v>
      </c>
      <c r="L494" s="1" t="s">
        <v>5</v>
      </c>
      <c r="M494" s="1" t="s">
        <v>6</v>
      </c>
      <c r="N494" s="1" t="s">
        <v>7</v>
      </c>
      <c r="O494" s="6" t="s">
        <v>7</v>
      </c>
    </row>
    <row r="495">
      <c r="A495" s="5">
        <v>200404.0</v>
      </c>
      <c r="B495" s="2">
        <v>45803.0</v>
      </c>
      <c r="C495" s="1" t="s">
        <v>261</v>
      </c>
      <c r="D495" s="3" t="s">
        <v>158</v>
      </c>
      <c r="E495" s="4">
        <v>45802.0</v>
      </c>
      <c r="F495" s="5">
        <v>750.0</v>
      </c>
      <c r="G495" s="5">
        <v>209.0</v>
      </c>
      <c r="H495" s="5">
        <v>153578.17</v>
      </c>
      <c r="I495" s="1" t="s">
        <v>75</v>
      </c>
      <c r="J495" s="1" t="s">
        <v>216</v>
      </c>
      <c r="K495" s="1" t="s">
        <v>28</v>
      </c>
      <c r="L495" s="1" t="s">
        <v>5</v>
      </c>
      <c r="M495" s="1" t="s">
        <v>6</v>
      </c>
      <c r="N495" s="1" t="s">
        <v>7</v>
      </c>
      <c r="O495" s="6" t="s">
        <v>7</v>
      </c>
    </row>
    <row r="496">
      <c r="A496" s="5">
        <v>200404.0</v>
      </c>
      <c r="B496" s="2">
        <v>45803.0</v>
      </c>
      <c r="C496" s="1" t="s">
        <v>261</v>
      </c>
      <c r="D496" s="3" t="s">
        <v>191</v>
      </c>
      <c r="E496" s="4">
        <v>45802.0</v>
      </c>
      <c r="F496" s="5">
        <v>1000.0</v>
      </c>
      <c r="G496" s="5">
        <v>11.0</v>
      </c>
      <c r="H496" s="5">
        <v>11113.0</v>
      </c>
      <c r="I496" s="1" t="s">
        <v>75</v>
      </c>
      <c r="J496" s="1" t="s">
        <v>216</v>
      </c>
      <c r="K496" s="1" t="s">
        <v>28</v>
      </c>
      <c r="L496" s="1" t="s">
        <v>5</v>
      </c>
      <c r="M496" s="1" t="s">
        <v>6</v>
      </c>
      <c r="N496" s="1" t="s">
        <v>7</v>
      </c>
      <c r="O496" s="6" t="s">
        <v>7</v>
      </c>
    </row>
    <row r="497">
      <c r="A497" s="5">
        <v>200404.0</v>
      </c>
      <c r="B497" s="2">
        <v>45803.0</v>
      </c>
      <c r="C497" s="1" t="s">
        <v>261</v>
      </c>
      <c r="D497" s="3" t="s">
        <v>285</v>
      </c>
      <c r="E497" s="4">
        <v>45802.0</v>
      </c>
      <c r="F497" s="5">
        <v>75.0</v>
      </c>
      <c r="G497" s="5">
        <v>62.0</v>
      </c>
      <c r="H497" s="5">
        <v>4528.0</v>
      </c>
      <c r="I497" s="1" t="s">
        <v>75</v>
      </c>
      <c r="J497" s="1" t="s">
        <v>216</v>
      </c>
      <c r="K497" s="1" t="s">
        <v>28</v>
      </c>
      <c r="L497" s="1" t="s">
        <v>5</v>
      </c>
      <c r="M497" s="1" t="s">
        <v>6</v>
      </c>
      <c r="N497" s="1" t="s">
        <v>7</v>
      </c>
      <c r="O497" s="6" t="s">
        <v>7</v>
      </c>
    </row>
    <row r="498">
      <c r="A498" s="5">
        <v>200404.0</v>
      </c>
      <c r="B498" s="2">
        <v>45803.0</v>
      </c>
      <c r="C498" s="1" t="s">
        <v>261</v>
      </c>
      <c r="D498" s="3" t="s">
        <v>286</v>
      </c>
      <c r="E498" s="4">
        <v>45802.0</v>
      </c>
      <c r="F498" s="5">
        <v>96.0</v>
      </c>
      <c r="G498" s="5">
        <v>73.0</v>
      </c>
      <c r="H498" s="5">
        <v>6866.0</v>
      </c>
      <c r="I498" s="1" t="s">
        <v>75</v>
      </c>
      <c r="J498" s="1" t="s">
        <v>216</v>
      </c>
      <c r="K498" s="1" t="s">
        <v>28</v>
      </c>
      <c r="L498" s="1" t="s">
        <v>5</v>
      </c>
      <c r="M498" s="1" t="s">
        <v>6</v>
      </c>
      <c r="N498" s="1" t="s">
        <v>7</v>
      </c>
      <c r="O498" s="6" t="s">
        <v>7</v>
      </c>
    </row>
    <row r="499">
      <c r="A499" s="5">
        <v>200404.0</v>
      </c>
      <c r="B499" s="2">
        <v>45803.0</v>
      </c>
      <c r="C499" s="1" t="s">
        <v>261</v>
      </c>
      <c r="D499" s="3" t="s">
        <v>188</v>
      </c>
      <c r="E499" s="4">
        <v>45802.0</v>
      </c>
      <c r="F499" s="5">
        <v>100.0</v>
      </c>
      <c r="G499" s="5">
        <v>14.0</v>
      </c>
      <c r="H499" s="5">
        <v>1338.0</v>
      </c>
      <c r="I499" s="1" t="s">
        <v>75</v>
      </c>
      <c r="J499" s="1" t="s">
        <v>216</v>
      </c>
      <c r="K499" s="1" t="s">
        <v>28</v>
      </c>
      <c r="L499" s="1" t="s">
        <v>5</v>
      </c>
      <c r="M499" s="1" t="s">
        <v>6</v>
      </c>
      <c r="N499" s="1" t="s">
        <v>7</v>
      </c>
      <c r="O499" s="6" t="s">
        <v>7</v>
      </c>
    </row>
    <row r="500">
      <c r="A500" s="5">
        <v>200404.0</v>
      </c>
      <c r="B500" s="2">
        <v>45803.0</v>
      </c>
      <c r="C500" s="1" t="s">
        <v>261</v>
      </c>
      <c r="D500" s="3" t="s">
        <v>287</v>
      </c>
      <c r="E500" s="4">
        <v>45802.0</v>
      </c>
      <c r="F500" s="5">
        <v>50.0</v>
      </c>
      <c r="G500" s="5">
        <v>31.0</v>
      </c>
      <c r="H500" s="5">
        <v>1526.0</v>
      </c>
      <c r="I500" s="1" t="s">
        <v>75</v>
      </c>
      <c r="J500" s="1" t="s">
        <v>216</v>
      </c>
      <c r="K500" s="1" t="s">
        <v>28</v>
      </c>
      <c r="L500" s="1" t="s">
        <v>5</v>
      </c>
      <c r="M500" s="1" t="s">
        <v>6</v>
      </c>
      <c r="N500" s="1" t="s">
        <v>7</v>
      </c>
      <c r="O500" s="6" t="s">
        <v>7</v>
      </c>
    </row>
    <row r="501">
      <c r="A501" s="5">
        <v>200404.0</v>
      </c>
      <c r="B501" s="2">
        <v>45803.0</v>
      </c>
      <c r="C501" s="1" t="s">
        <v>261</v>
      </c>
      <c r="D501" s="3" t="s">
        <v>288</v>
      </c>
      <c r="E501" s="4">
        <v>45802.0</v>
      </c>
      <c r="F501" s="5">
        <v>150.0</v>
      </c>
      <c r="G501" s="5">
        <v>39.0</v>
      </c>
      <c r="H501" s="5">
        <v>5762.0</v>
      </c>
      <c r="I501" s="1" t="s">
        <v>75</v>
      </c>
      <c r="J501" s="1" t="s">
        <v>216</v>
      </c>
      <c r="K501" s="1" t="s">
        <v>28</v>
      </c>
      <c r="L501" s="1" t="s">
        <v>5</v>
      </c>
      <c r="M501" s="1" t="s">
        <v>6</v>
      </c>
      <c r="N501" s="1" t="s">
        <v>7</v>
      </c>
      <c r="O501" s="6" t="s">
        <v>7</v>
      </c>
    </row>
    <row r="502">
      <c r="A502" s="5">
        <v>200404.0</v>
      </c>
      <c r="B502" s="2">
        <v>45803.0</v>
      </c>
      <c r="C502" s="1" t="s">
        <v>261</v>
      </c>
      <c r="D502" s="3" t="s">
        <v>82</v>
      </c>
      <c r="E502" s="4">
        <v>45802.0</v>
      </c>
      <c r="F502" s="5">
        <v>150.0</v>
      </c>
      <c r="G502" s="5">
        <v>52.0</v>
      </c>
      <c r="H502" s="5">
        <v>7656.0</v>
      </c>
      <c r="I502" s="1" t="s">
        <v>75</v>
      </c>
      <c r="J502" s="1" t="s">
        <v>216</v>
      </c>
      <c r="K502" s="1" t="s">
        <v>28</v>
      </c>
      <c r="L502" s="1" t="s">
        <v>5</v>
      </c>
      <c r="M502" s="1" t="s">
        <v>6</v>
      </c>
      <c r="N502" s="1" t="s">
        <v>7</v>
      </c>
      <c r="O502" s="6" t="s">
        <v>7</v>
      </c>
    </row>
    <row r="503">
      <c r="A503" s="5">
        <v>200404.0</v>
      </c>
      <c r="B503" s="2">
        <v>45803.0</v>
      </c>
      <c r="C503" s="1" t="s">
        <v>261</v>
      </c>
      <c r="D503" s="3" t="s">
        <v>78</v>
      </c>
      <c r="E503" s="4">
        <v>45802.0</v>
      </c>
      <c r="F503" s="5">
        <v>2400.0</v>
      </c>
      <c r="G503" s="5">
        <v>7.0</v>
      </c>
      <c r="H503" s="5">
        <v>16370.0</v>
      </c>
      <c r="I503" s="1" t="s">
        <v>75</v>
      </c>
      <c r="J503" s="1" t="s">
        <v>216</v>
      </c>
      <c r="K503" s="1" t="s">
        <v>28</v>
      </c>
      <c r="L503" s="1" t="s">
        <v>5</v>
      </c>
      <c r="M503" s="1" t="s">
        <v>6</v>
      </c>
      <c r="N503" s="1" t="s">
        <v>7</v>
      </c>
      <c r="O503" s="6" t="s">
        <v>7</v>
      </c>
    </row>
    <row r="504">
      <c r="A504" s="5">
        <v>200404.0</v>
      </c>
      <c r="B504" s="2">
        <v>45803.0</v>
      </c>
      <c r="C504" s="1" t="s">
        <v>261</v>
      </c>
      <c r="D504" s="3" t="s">
        <v>289</v>
      </c>
      <c r="E504" s="4">
        <v>45802.0</v>
      </c>
      <c r="F504" s="5">
        <v>26.0</v>
      </c>
      <c r="G504" s="5">
        <v>199.0</v>
      </c>
      <c r="H504" s="5">
        <v>5065.0</v>
      </c>
      <c r="I504" s="1" t="s">
        <v>75</v>
      </c>
      <c r="J504" s="1" t="s">
        <v>216</v>
      </c>
      <c r="K504" s="1" t="s">
        <v>28</v>
      </c>
      <c r="L504" s="1" t="s">
        <v>5</v>
      </c>
      <c r="M504" s="1" t="s">
        <v>6</v>
      </c>
      <c r="N504" s="1" t="s">
        <v>7</v>
      </c>
      <c r="O504" s="6" t="s">
        <v>7</v>
      </c>
    </row>
    <row r="505">
      <c r="A505" s="5">
        <v>200404.0</v>
      </c>
      <c r="B505" s="2">
        <v>45803.0</v>
      </c>
      <c r="C505" s="1" t="s">
        <v>261</v>
      </c>
      <c r="D505" s="3" t="s">
        <v>290</v>
      </c>
      <c r="E505" s="4">
        <v>45802.0</v>
      </c>
      <c r="F505" s="5">
        <v>150.0</v>
      </c>
      <c r="G505" s="5">
        <v>33.0</v>
      </c>
      <c r="H505" s="5">
        <v>4836.0</v>
      </c>
      <c r="I505" s="1" t="s">
        <v>75</v>
      </c>
      <c r="J505" s="1" t="s">
        <v>216</v>
      </c>
      <c r="K505" s="1" t="s">
        <v>28</v>
      </c>
      <c r="L505" s="1" t="s">
        <v>5</v>
      </c>
      <c r="M505" s="1" t="s">
        <v>6</v>
      </c>
      <c r="N505" s="1" t="s">
        <v>7</v>
      </c>
      <c r="O505" s="6" t="s">
        <v>7</v>
      </c>
    </row>
    <row r="506">
      <c r="A506" s="5">
        <v>200404.0</v>
      </c>
      <c r="B506" s="2">
        <v>45803.0</v>
      </c>
      <c r="C506" s="1" t="s">
        <v>261</v>
      </c>
      <c r="D506" s="3" t="s">
        <v>291</v>
      </c>
      <c r="E506" s="4">
        <v>45802.0</v>
      </c>
      <c r="F506" s="5">
        <v>200.0</v>
      </c>
      <c r="G506" s="5">
        <v>5.0</v>
      </c>
      <c r="H506" s="5">
        <v>947.0</v>
      </c>
      <c r="I506" s="1" t="s">
        <v>75</v>
      </c>
      <c r="J506" s="1" t="s">
        <v>216</v>
      </c>
      <c r="K506" s="1" t="s">
        <v>28</v>
      </c>
      <c r="L506" s="1" t="s">
        <v>5</v>
      </c>
      <c r="M506" s="1" t="s">
        <v>6</v>
      </c>
      <c r="N506" s="1" t="s">
        <v>7</v>
      </c>
      <c r="O506" s="6" t="s">
        <v>7</v>
      </c>
    </row>
    <row r="507">
      <c r="A507" s="5">
        <v>200404.0</v>
      </c>
      <c r="B507" s="2">
        <v>45803.0</v>
      </c>
      <c r="C507" s="1" t="s">
        <v>261</v>
      </c>
      <c r="D507" s="3" t="s">
        <v>292</v>
      </c>
      <c r="E507" s="4">
        <v>45802.0</v>
      </c>
      <c r="F507" s="5">
        <v>40.0</v>
      </c>
      <c r="G507" s="5">
        <v>52.0</v>
      </c>
      <c r="H507" s="5">
        <v>2031.0</v>
      </c>
      <c r="I507" s="1" t="s">
        <v>75</v>
      </c>
      <c r="J507" s="1" t="s">
        <v>216</v>
      </c>
      <c r="K507" s="1" t="s">
        <v>28</v>
      </c>
      <c r="L507" s="1" t="s">
        <v>5</v>
      </c>
      <c r="M507" s="1" t="s">
        <v>6</v>
      </c>
      <c r="N507" s="1" t="s">
        <v>7</v>
      </c>
      <c r="O507" s="6" t="s">
        <v>7</v>
      </c>
    </row>
    <row r="508">
      <c r="A508" s="5">
        <v>200404.0</v>
      </c>
      <c r="B508" s="2">
        <v>45803.0</v>
      </c>
      <c r="C508" s="1" t="s">
        <v>261</v>
      </c>
      <c r="D508" s="3" t="s">
        <v>85</v>
      </c>
      <c r="E508" s="4">
        <v>45802.0</v>
      </c>
      <c r="F508" s="5">
        <v>1200.0</v>
      </c>
      <c r="G508" s="5">
        <v>14.0</v>
      </c>
      <c r="H508" s="5">
        <v>16382.0</v>
      </c>
      <c r="I508" s="1" t="s">
        <v>75</v>
      </c>
      <c r="J508" s="1" t="s">
        <v>216</v>
      </c>
      <c r="K508" s="1" t="s">
        <v>28</v>
      </c>
      <c r="L508" s="1" t="s">
        <v>5</v>
      </c>
      <c r="M508" s="1" t="s">
        <v>6</v>
      </c>
      <c r="N508" s="1" t="s">
        <v>7</v>
      </c>
      <c r="O508" s="6" t="s">
        <v>7</v>
      </c>
    </row>
    <row r="509">
      <c r="A509" s="5">
        <v>200404.0</v>
      </c>
      <c r="B509" s="2">
        <v>45803.0</v>
      </c>
      <c r="C509" s="1" t="s">
        <v>261</v>
      </c>
      <c r="D509" s="3" t="s">
        <v>160</v>
      </c>
      <c r="E509" s="4">
        <v>45802.0</v>
      </c>
      <c r="F509" s="5">
        <v>450.0</v>
      </c>
      <c r="G509" s="5">
        <v>59.0</v>
      </c>
      <c r="H509" s="5">
        <v>26054.0</v>
      </c>
      <c r="I509" s="1" t="s">
        <v>75</v>
      </c>
      <c r="J509" s="1" t="s">
        <v>216</v>
      </c>
      <c r="K509" s="1" t="s">
        <v>28</v>
      </c>
      <c r="L509" s="1" t="s">
        <v>5</v>
      </c>
      <c r="M509" s="1" t="s">
        <v>6</v>
      </c>
      <c r="N509" s="1" t="s">
        <v>7</v>
      </c>
      <c r="O509" s="6" t="s">
        <v>7</v>
      </c>
    </row>
    <row r="510">
      <c r="A510" s="5">
        <v>200404.0</v>
      </c>
      <c r="B510" s="2">
        <v>45803.0</v>
      </c>
      <c r="C510" s="1" t="s">
        <v>261</v>
      </c>
      <c r="D510" s="3" t="s">
        <v>293</v>
      </c>
      <c r="E510" s="4">
        <v>45802.0</v>
      </c>
      <c r="F510" s="5">
        <v>1000.0</v>
      </c>
      <c r="G510" s="5">
        <v>3.0</v>
      </c>
      <c r="H510" s="5">
        <v>2813.0</v>
      </c>
      <c r="I510" s="1" t="s">
        <v>75</v>
      </c>
      <c r="J510" s="1" t="s">
        <v>216</v>
      </c>
      <c r="K510" s="1" t="s">
        <v>28</v>
      </c>
      <c r="L510" s="1" t="s">
        <v>5</v>
      </c>
      <c r="M510" s="1" t="s">
        <v>6</v>
      </c>
      <c r="N510" s="1" t="s">
        <v>7</v>
      </c>
      <c r="O510" s="6" t="s">
        <v>7</v>
      </c>
    </row>
    <row r="511">
      <c r="A511" s="5">
        <v>200404.0</v>
      </c>
      <c r="B511" s="2">
        <v>45803.0</v>
      </c>
      <c r="C511" s="1" t="s">
        <v>261</v>
      </c>
      <c r="D511" s="3" t="s">
        <v>294</v>
      </c>
      <c r="E511" s="4">
        <v>45802.0</v>
      </c>
      <c r="F511" s="5">
        <v>100.0</v>
      </c>
      <c r="G511" s="5">
        <v>324.0</v>
      </c>
      <c r="H511" s="5">
        <v>31796.0</v>
      </c>
      <c r="I511" s="1" t="s">
        <v>75</v>
      </c>
      <c r="J511" s="1" t="s">
        <v>216</v>
      </c>
      <c r="K511" s="1" t="s">
        <v>28</v>
      </c>
      <c r="L511" s="1" t="s">
        <v>5</v>
      </c>
      <c r="M511" s="1" t="s">
        <v>6</v>
      </c>
      <c r="N511" s="1" t="s">
        <v>7</v>
      </c>
      <c r="O511" s="6" t="s">
        <v>7</v>
      </c>
    </row>
    <row r="512">
      <c r="A512" s="5">
        <v>200404.0</v>
      </c>
      <c r="B512" s="2">
        <v>45803.0</v>
      </c>
      <c r="C512" s="1" t="s">
        <v>261</v>
      </c>
      <c r="D512" s="3" t="s">
        <v>295</v>
      </c>
      <c r="E512" s="4">
        <v>45802.0</v>
      </c>
      <c r="F512" s="5">
        <v>150.0</v>
      </c>
      <c r="G512" s="5">
        <v>48.0</v>
      </c>
      <c r="H512" s="5">
        <v>7110.0</v>
      </c>
      <c r="I512" s="1" t="s">
        <v>75</v>
      </c>
      <c r="J512" s="1" t="s">
        <v>216</v>
      </c>
      <c r="K512" s="1" t="s">
        <v>28</v>
      </c>
      <c r="L512" s="1" t="s">
        <v>5</v>
      </c>
      <c r="M512" s="1" t="s">
        <v>6</v>
      </c>
      <c r="N512" s="1" t="s">
        <v>7</v>
      </c>
      <c r="O512" s="6" t="s">
        <v>7</v>
      </c>
    </row>
    <row r="513">
      <c r="A513" s="5">
        <v>200404.0</v>
      </c>
      <c r="B513" s="2">
        <v>45803.0</v>
      </c>
      <c r="C513" s="1" t="s">
        <v>261</v>
      </c>
      <c r="D513" s="3" t="s">
        <v>296</v>
      </c>
      <c r="E513" s="4">
        <v>45802.0</v>
      </c>
      <c r="F513" s="5">
        <v>300.0</v>
      </c>
      <c r="G513" s="5">
        <v>20.0</v>
      </c>
      <c r="H513" s="5">
        <v>5824.0</v>
      </c>
      <c r="I513" s="1" t="s">
        <v>75</v>
      </c>
      <c r="J513" s="1" t="s">
        <v>216</v>
      </c>
      <c r="K513" s="1" t="s">
        <v>28</v>
      </c>
      <c r="L513" s="1" t="s">
        <v>5</v>
      </c>
      <c r="M513" s="1" t="s">
        <v>6</v>
      </c>
      <c r="N513" s="1" t="s">
        <v>7</v>
      </c>
      <c r="O513" s="6" t="s">
        <v>7</v>
      </c>
    </row>
    <row r="514">
      <c r="A514" s="5">
        <v>200404.0</v>
      </c>
      <c r="B514" s="2">
        <v>45803.0</v>
      </c>
      <c r="C514" s="1" t="s">
        <v>261</v>
      </c>
      <c r="D514" s="3" t="s">
        <v>154</v>
      </c>
      <c r="E514" s="4">
        <v>45802.0</v>
      </c>
      <c r="F514" s="5">
        <v>600.0</v>
      </c>
      <c r="G514" s="5">
        <v>18.0</v>
      </c>
      <c r="H514" s="5">
        <v>10678.0</v>
      </c>
      <c r="I514" s="1" t="s">
        <v>75</v>
      </c>
      <c r="J514" s="1" t="s">
        <v>216</v>
      </c>
      <c r="K514" s="1" t="s">
        <v>28</v>
      </c>
      <c r="L514" s="1" t="s">
        <v>5</v>
      </c>
      <c r="M514" s="1" t="s">
        <v>6</v>
      </c>
      <c r="N514" s="1" t="s">
        <v>7</v>
      </c>
      <c r="O514" s="6" t="s">
        <v>7</v>
      </c>
    </row>
    <row r="515">
      <c r="A515" s="5">
        <v>200404.0</v>
      </c>
      <c r="B515" s="2">
        <v>45803.0</v>
      </c>
      <c r="C515" s="1" t="s">
        <v>261</v>
      </c>
      <c r="D515" s="3" t="s">
        <v>297</v>
      </c>
      <c r="E515" s="4">
        <v>45802.0</v>
      </c>
      <c r="F515" s="5">
        <v>80.0</v>
      </c>
      <c r="G515" s="5">
        <v>22.0</v>
      </c>
      <c r="H515" s="5">
        <v>1701.0</v>
      </c>
      <c r="I515" s="1" t="s">
        <v>75</v>
      </c>
      <c r="J515" s="1" t="s">
        <v>216</v>
      </c>
      <c r="K515" s="1" t="s">
        <v>28</v>
      </c>
      <c r="L515" s="1" t="s">
        <v>5</v>
      </c>
      <c r="M515" s="1" t="s">
        <v>6</v>
      </c>
      <c r="N515" s="1" t="s">
        <v>7</v>
      </c>
      <c r="O515" s="6" t="s">
        <v>7</v>
      </c>
    </row>
    <row r="516">
      <c r="A516" s="5">
        <v>200404.0</v>
      </c>
      <c r="B516" s="2">
        <v>45803.0</v>
      </c>
      <c r="C516" s="1" t="s">
        <v>261</v>
      </c>
      <c r="D516" s="3" t="s">
        <v>298</v>
      </c>
      <c r="E516" s="4">
        <v>45802.0</v>
      </c>
      <c r="F516" s="5">
        <v>88.0</v>
      </c>
      <c r="G516" s="5">
        <v>115.0</v>
      </c>
      <c r="H516" s="5">
        <v>9900.0</v>
      </c>
      <c r="I516" s="1" t="s">
        <v>75</v>
      </c>
      <c r="J516" s="1" t="s">
        <v>216</v>
      </c>
      <c r="K516" s="1" t="s">
        <v>28</v>
      </c>
      <c r="L516" s="1" t="s">
        <v>5</v>
      </c>
      <c r="M516" s="1" t="s">
        <v>6</v>
      </c>
      <c r="N516" s="1" t="s">
        <v>7</v>
      </c>
      <c r="O516" s="6" t="s">
        <v>7</v>
      </c>
    </row>
    <row r="517">
      <c r="A517" s="5">
        <v>200404.0</v>
      </c>
      <c r="B517" s="2">
        <v>45803.0</v>
      </c>
      <c r="C517" s="1" t="s">
        <v>261</v>
      </c>
      <c r="D517" s="3" t="s">
        <v>156</v>
      </c>
      <c r="E517" s="4">
        <v>45802.0</v>
      </c>
      <c r="F517" s="5">
        <v>100.0</v>
      </c>
      <c r="G517" s="5">
        <v>129.0</v>
      </c>
      <c r="H517" s="5">
        <v>12622.0</v>
      </c>
      <c r="I517" s="1" t="s">
        <v>75</v>
      </c>
      <c r="J517" s="1" t="s">
        <v>216</v>
      </c>
      <c r="K517" s="1" t="s">
        <v>28</v>
      </c>
      <c r="L517" s="1" t="s">
        <v>5</v>
      </c>
      <c r="M517" s="1" t="s">
        <v>6</v>
      </c>
      <c r="N517" s="1" t="s">
        <v>7</v>
      </c>
      <c r="O517" s="6" t="s">
        <v>7</v>
      </c>
    </row>
    <row r="518">
      <c r="A518" s="5">
        <v>200404.0</v>
      </c>
      <c r="B518" s="2">
        <v>45803.0</v>
      </c>
      <c r="C518" s="1" t="s">
        <v>261</v>
      </c>
      <c r="D518" s="3" t="s">
        <v>142</v>
      </c>
      <c r="E518" s="4">
        <v>45802.0</v>
      </c>
      <c r="F518" s="5">
        <v>100.0</v>
      </c>
      <c r="G518" s="5">
        <v>56.0</v>
      </c>
      <c r="H518" s="5">
        <v>5440.0</v>
      </c>
      <c r="I518" s="1" t="s">
        <v>75</v>
      </c>
      <c r="J518" s="1" t="s">
        <v>216</v>
      </c>
      <c r="K518" s="1" t="s">
        <v>28</v>
      </c>
      <c r="L518" s="1" t="s">
        <v>5</v>
      </c>
      <c r="M518" s="1" t="s">
        <v>6</v>
      </c>
      <c r="N518" s="1" t="s">
        <v>7</v>
      </c>
      <c r="O518" s="6" t="s">
        <v>7</v>
      </c>
    </row>
    <row r="519">
      <c r="A519" s="5">
        <v>200404.0</v>
      </c>
      <c r="B519" s="2">
        <v>45803.0</v>
      </c>
      <c r="C519" s="1" t="s">
        <v>261</v>
      </c>
      <c r="D519" s="3" t="s">
        <v>155</v>
      </c>
      <c r="E519" s="4">
        <v>45802.0</v>
      </c>
      <c r="F519" s="5">
        <v>50.0</v>
      </c>
      <c r="G519" s="5">
        <v>17.0</v>
      </c>
      <c r="H519" s="5">
        <v>830.0</v>
      </c>
      <c r="I519" s="1" t="s">
        <v>75</v>
      </c>
      <c r="J519" s="1" t="s">
        <v>216</v>
      </c>
      <c r="K519" s="1" t="s">
        <v>28</v>
      </c>
      <c r="L519" s="1" t="s">
        <v>5</v>
      </c>
      <c r="M519" s="1" t="s">
        <v>6</v>
      </c>
      <c r="N519" s="1" t="s">
        <v>7</v>
      </c>
      <c r="O519" s="6" t="s">
        <v>7</v>
      </c>
    </row>
    <row r="520">
      <c r="A520" s="5">
        <v>200404.0</v>
      </c>
      <c r="B520" s="2">
        <v>45803.0</v>
      </c>
      <c r="C520" s="1" t="s">
        <v>261</v>
      </c>
      <c r="D520" s="3" t="s">
        <v>183</v>
      </c>
      <c r="E520" s="4">
        <v>45802.0</v>
      </c>
      <c r="F520" s="5">
        <v>200.0</v>
      </c>
      <c r="G520" s="5">
        <v>10.0</v>
      </c>
      <c r="H520" s="5">
        <v>1907.0</v>
      </c>
      <c r="I520" s="1" t="s">
        <v>75</v>
      </c>
      <c r="J520" s="1" t="s">
        <v>216</v>
      </c>
      <c r="K520" s="1" t="s">
        <v>28</v>
      </c>
      <c r="L520" s="1" t="s">
        <v>5</v>
      </c>
      <c r="M520" s="1" t="s">
        <v>6</v>
      </c>
      <c r="N520" s="1" t="s">
        <v>7</v>
      </c>
      <c r="O520" s="6" t="s">
        <v>7</v>
      </c>
    </row>
    <row r="521">
      <c r="A521" s="5">
        <v>200404.0</v>
      </c>
      <c r="B521" s="2">
        <v>45803.0</v>
      </c>
      <c r="C521" s="1" t="s">
        <v>261</v>
      </c>
      <c r="D521" s="3" t="s">
        <v>299</v>
      </c>
      <c r="E521" s="4">
        <v>45802.0</v>
      </c>
      <c r="F521" s="5">
        <v>150.0</v>
      </c>
      <c r="G521" s="5">
        <v>48.0</v>
      </c>
      <c r="H521" s="5">
        <v>6997.0</v>
      </c>
      <c r="I521" s="1" t="s">
        <v>75</v>
      </c>
      <c r="J521" s="1" t="s">
        <v>216</v>
      </c>
      <c r="K521" s="1" t="s">
        <v>28</v>
      </c>
      <c r="L521" s="1" t="s">
        <v>5</v>
      </c>
      <c r="M521" s="1" t="s">
        <v>6</v>
      </c>
      <c r="N521" s="1" t="s">
        <v>7</v>
      </c>
      <c r="O521" s="6" t="s">
        <v>7</v>
      </c>
    </row>
    <row r="522">
      <c r="A522" s="5">
        <v>200404.0</v>
      </c>
      <c r="B522" s="2">
        <v>45803.0</v>
      </c>
      <c r="C522" s="1" t="s">
        <v>261</v>
      </c>
      <c r="D522" s="3" t="s">
        <v>300</v>
      </c>
      <c r="E522" s="4">
        <v>45802.0</v>
      </c>
      <c r="F522" s="5">
        <v>80.0</v>
      </c>
      <c r="G522" s="5">
        <v>66.0</v>
      </c>
      <c r="H522" s="5">
        <v>5159.0</v>
      </c>
      <c r="I522" s="1" t="s">
        <v>75</v>
      </c>
      <c r="J522" s="1" t="s">
        <v>216</v>
      </c>
      <c r="K522" s="1" t="s">
        <v>28</v>
      </c>
      <c r="L522" s="1" t="s">
        <v>5</v>
      </c>
      <c r="M522" s="1" t="s">
        <v>6</v>
      </c>
      <c r="N522" s="1" t="s">
        <v>7</v>
      </c>
      <c r="O522" s="6" t="s">
        <v>7</v>
      </c>
    </row>
    <row r="523">
      <c r="A523" s="5">
        <v>101506.0</v>
      </c>
      <c r="B523" s="2">
        <v>45803.0</v>
      </c>
      <c r="C523" s="1" t="s">
        <v>217</v>
      </c>
      <c r="D523" s="7">
        <v>163.0</v>
      </c>
      <c r="E523" s="4">
        <v>45802.0</v>
      </c>
      <c r="F523" s="5">
        <v>141.0</v>
      </c>
      <c r="G523" s="5">
        <v>214.0</v>
      </c>
      <c r="H523" s="5">
        <v>29518.0</v>
      </c>
      <c r="I523" s="1" t="s">
        <v>21</v>
      </c>
      <c r="J523" s="1" t="s">
        <v>22</v>
      </c>
      <c r="K523" s="1" t="s">
        <v>4</v>
      </c>
      <c r="L523" s="1" t="s">
        <v>5</v>
      </c>
      <c r="M523" s="1" t="s">
        <v>23</v>
      </c>
      <c r="N523" s="1" t="s">
        <v>7</v>
      </c>
      <c r="O523" s="6" t="s">
        <v>7</v>
      </c>
    </row>
    <row r="524">
      <c r="A524" s="5">
        <v>101506.0</v>
      </c>
      <c r="B524" s="2">
        <v>45803.0</v>
      </c>
      <c r="C524" s="1" t="s">
        <v>217</v>
      </c>
      <c r="D524" s="3" t="s">
        <v>102</v>
      </c>
      <c r="E524" s="4">
        <v>45802.0</v>
      </c>
      <c r="F524" s="5">
        <v>216.0</v>
      </c>
      <c r="G524" s="5">
        <v>96.0</v>
      </c>
      <c r="H524" s="5">
        <v>20222.0</v>
      </c>
      <c r="I524" s="1" t="s">
        <v>21</v>
      </c>
      <c r="J524" s="1" t="s">
        <v>22</v>
      </c>
      <c r="K524" s="1" t="s">
        <v>4</v>
      </c>
      <c r="L524" s="1" t="s">
        <v>5</v>
      </c>
      <c r="M524" s="1" t="s">
        <v>23</v>
      </c>
      <c r="N524" s="1" t="s">
        <v>7</v>
      </c>
      <c r="O524" s="6" t="s">
        <v>7</v>
      </c>
    </row>
    <row r="525">
      <c r="A525" s="5">
        <v>101506.0</v>
      </c>
      <c r="B525" s="2">
        <v>45803.0</v>
      </c>
      <c r="C525" s="1" t="s">
        <v>217</v>
      </c>
      <c r="D525" s="3" t="s">
        <v>301</v>
      </c>
      <c r="E525" s="4">
        <v>45802.0</v>
      </c>
      <c r="F525" s="5">
        <v>180.0</v>
      </c>
      <c r="G525" s="5">
        <v>98.0</v>
      </c>
      <c r="H525" s="5">
        <v>17276.0</v>
      </c>
      <c r="I525" s="1" t="s">
        <v>21</v>
      </c>
      <c r="J525" s="1" t="s">
        <v>22</v>
      </c>
      <c r="K525" s="1" t="s">
        <v>4</v>
      </c>
      <c r="L525" s="1" t="s">
        <v>5</v>
      </c>
      <c r="M525" s="1" t="s">
        <v>23</v>
      </c>
      <c r="N525" s="1" t="s">
        <v>7</v>
      </c>
      <c r="O525" s="6" t="s">
        <v>7</v>
      </c>
    </row>
    <row r="526">
      <c r="A526" s="5">
        <v>300091.0</v>
      </c>
      <c r="B526" s="2">
        <v>45805.0</v>
      </c>
      <c r="C526" s="1" t="s">
        <v>261</v>
      </c>
      <c r="D526" s="3" t="s">
        <v>268</v>
      </c>
      <c r="E526" s="4">
        <v>45802.0</v>
      </c>
      <c r="F526" s="5">
        <v>12.0</v>
      </c>
      <c r="G526" s="5">
        <v>364.94</v>
      </c>
      <c r="H526" s="5">
        <v>4291.68</v>
      </c>
      <c r="I526" s="1" t="s">
        <v>2</v>
      </c>
      <c r="J526" s="1" t="s">
        <v>216</v>
      </c>
      <c r="K526" s="1" t="s">
        <v>28</v>
      </c>
      <c r="L526" s="1" t="s">
        <v>5</v>
      </c>
      <c r="M526" s="1" t="s">
        <v>6</v>
      </c>
      <c r="N526" s="1" t="s">
        <v>7</v>
      </c>
      <c r="O526" s="6" t="s">
        <v>7</v>
      </c>
    </row>
    <row r="527">
      <c r="A527" s="5">
        <v>300091.0</v>
      </c>
      <c r="B527" s="2">
        <v>45805.0</v>
      </c>
      <c r="C527" s="1" t="s">
        <v>261</v>
      </c>
      <c r="D527" s="3" t="s">
        <v>222</v>
      </c>
      <c r="E527" s="4">
        <v>45802.0</v>
      </c>
      <c r="F527" s="5">
        <v>12.0</v>
      </c>
      <c r="G527" s="5">
        <v>730.06</v>
      </c>
      <c r="H527" s="5">
        <v>8585.48</v>
      </c>
      <c r="I527" s="1" t="s">
        <v>2</v>
      </c>
      <c r="J527" s="1" t="s">
        <v>216</v>
      </c>
      <c r="K527" s="1" t="s">
        <v>28</v>
      </c>
      <c r="L527" s="1" t="s">
        <v>5</v>
      </c>
      <c r="M527" s="1" t="s">
        <v>6</v>
      </c>
      <c r="N527" s="1" t="s">
        <v>7</v>
      </c>
      <c r="O527" s="6" t="s">
        <v>7</v>
      </c>
    </row>
    <row r="528">
      <c r="A528" s="5">
        <v>300091.0</v>
      </c>
      <c r="B528" s="2">
        <v>45805.0</v>
      </c>
      <c r="C528" s="1" t="s">
        <v>261</v>
      </c>
      <c r="D528" s="3" t="s">
        <v>302</v>
      </c>
      <c r="E528" s="4">
        <v>45802.0</v>
      </c>
      <c r="F528" s="5">
        <v>12.0</v>
      </c>
      <c r="G528" s="5">
        <v>730.06</v>
      </c>
      <c r="H528" s="5">
        <v>8585.48</v>
      </c>
      <c r="I528" s="1" t="s">
        <v>2</v>
      </c>
      <c r="J528" s="1" t="s">
        <v>216</v>
      </c>
      <c r="K528" s="1" t="s">
        <v>28</v>
      </c>
      <c r="L528" s="1" t="s">
        <v>5</v>
      </c>
      <c r="M528" s="1" t="s">
        <v>6</v>
      </c>
      <c r="N528" s="1" t="s">
        <v>7</v>
      </c>
      <c r="O528" s="6" t="s">
        <v>7</v>
      </c>
    </row>
    <row r="529">
      <c r="A529" s="5">
        <v>300091.0</v>
      </c>
      <c r="B529" s="2">
        <v>45805.0</v>
      </c>
      <c r="C529" s="1" t="s">
        <v>261</v>
      </c>
      <c r="D529" s="3" t="s">
        <v>109</v>
      </c>
      <c r="E529" s="4">
        <v>45802.0</v>
      </c>
      <c r="F529" s="5">
        <v>12.0</v>
      </c>
      <c r="G529" s="5">
        <v>364.94</v>
      </c>
      <c r="H529" s="5">
        <v>4291.68</v>
      </c>
      <c r="I529" s="1" t="s">
        <v>2</v>
      </c>
      <c r="J529" s="1" t="s">
        <v>216</v>
      </c>
      <c r="K529" s="1" t="s">
        <v>28</v>
      </c>
      <c r="L529" s="1" t="s">
        <v>5</v>
      </c>
      <c r="M529" s="1" t="s">
        <v>6</v>
      </c>
      <c r="N529" s="1" t="s">
        <v>7</v>
      </c>
      <c r="O529" s="6" t="s">
        <v>7</v>
      </c>
    </row>
    <row r="530">
      <c r="A530" s="5">
        <v>300091.0</v>
      </c>
      <c r="B530" s="2">
        <v>45805.0</v>
      </c>
      <c r="C530" s="1" t="s">
        <v>261</v>
      </c>
      <c r="D530" s="3" t="s">
        <v>303</v>
      </c>
      <c r="E530" s="4">
        <v>45802.0</v>
      </c>
      <c r="F530" s="5">
        <v>16.0</v>
      </c>
      <c r="G530" s="5">
        <v>539.95</v>
      </c>
      <c r="H530" s="5">
        <v>8466.39</v>
      </c>
      <c r="I530" s="1" t="s">
        <v>2</v>
      </c>
      <c r="J530" s="1" t="s">
        <v>216</v>
      </c>
      <c r="K530" s="1" t="s">
        <v>28</v>
      </c>
      <c r="L530" s="1" t="s">
        <v>5</v>
      </c>
      <c r="M530" s="1" t="s">
        <v>6</v>
      </c>
      <c r="N530" s="1" t="s">
        <v>7</v>
      </c>
      <c r="O530" s="6" t="s">
        <v>7</v>
      </c>
    </row>
    <row r="531">
      <c r="A531" s="5">
        <v>300091.0</v>
      </c>
      <c r="B531" s="2">
        <v>45805.0</v>
      </c>
      <c r="C531" s="1" t="s">
        <v>261</v>
      </c>
      <c r="D531" s="3" t="s">
        <v>105</v>
      </c>
      <c r="E531" s="4">
        <v>45802.0</v>
      </c>
      <c r="F531" s="5">
        <v>16.0</v>
      </c>
      <c r="G531" s="5">
        <v>539.95</v>
      </c>
      <c r="H531" s="5">
        <v>8466.39</v>
      </c>
      <c r="I531" s="1" t="s">
        <v>2</v>
      </c>
      <c r="J531" s="1" t="s">
        <v>216</v>
      </c>
      <c r="K531" s="1" t="s">
        <v>28</v>
      </c>
      <c r="L531" s="1" t="s">
        <v>5</v>
      </c>
      <c r="M531" s="1" t="s">
        <v>6</v>
      </c>
      <c r="N531" s="1" t="s">
        <v>7</v>
      </c>
      <c r="O531" s="6" t="s">
        <v>7</v>
      </c>
    </row>
    <row r="532">
      <c r="A532" s="5">
        <v>300091.0</v>
      </c>
      <c r="B532" s="2">
        <v>45805.0</v>
      </c>
      <c r="C532" s="1" t="s">
        <v>261</v>
      </c>
      <c r="D532" s="3" t="s">
        <v>304</v>
      </c>
      <c r="E532" s="4">
        <v>45802.0</v>
      </c>
      <c r="F532" s="5">
        <v>16.0</v>
      </c>
      <c r="G532" s="5">
        <v>539.95</v>
      </c>
      <c r="H532" s="5">
        <v>8466.39</v>
      </c>
      <c r="I532" s="1" t="s">
        <v>2</v>
      </c>
      <c r="J532" s="1" t="s">
        <v>216</v>
      </c>
      <c r="K532" s="1" t="s">
        <v>28</v>
      </c>
      <c r="L532" s="1" t="s">
        <v>5</v>
      </c>
      <c r="M532" s="1" t="s">
        <v>6</v>
      </c>
      <c r="N532" s="1" t="s">
        <v>7</v>
      </c>
      <c r="O532" s="6" t="s">
        <v>7</v>
      </c>
    </row>
    <row r="533">
      <c r="A533" s="5">
        <v>300091.0</v>
      </c>
      <c r="B533" s="2">
        <v>45805.0</v>
      </c>
      <c r="C533" s="1" t="s">
        <v>261</v>
      </c>
      <c r="D533" s="3" t="s">
        <v>305</v>
      </c>
      <c r="E533" s="4">
        <v>45802.0</v>
      </c>
      <c r="F533" s="5">
        <v>12.0</v>
      </c>
      <c r="G533" s="5">
        <v>730.06</v>
      </c>
      <c r="H533" s="5">
        <v>8585.48</v>
      </c>
      <c r="I533" s="1" t="s">
        <v>2</v>
      </c>
      <c r="J533" s="1" t="s">
        <v>216</v>
      </c>
      <c r="K533" s="1" t="s">
        <v>28</v>
      </c>
      <c r="L533" s="1" t="s">
        <v>5</v>
      </c>
      <c r="M533" s="1" t="s">
        <v>6</v>
      </c>
      <c r="N533" s="1" t="s">
        <v>7</v>
      </c>
      <c r="O533" s="6" t="s">
        <v>7</v>
      </c>
    </row>
    <row r="534">
      <c r="A534" s="5">
        <v>101608.0</v>
      </c>
      <c r="B534" s="2">
        <v>45805.0</v>
      </c>
      <c r="C534" s="1" t="s">
        <v>261</v>
      </c>
      <c r="D534" s="7">
        <v>144.0</v>
      </c>
      <c r="E534" s="4">
        <v>45802.0</v>
      </c>
      <c r="F534" s="5">
        <v>180.0</v>
      </c>
      <c r="G534" s="5">
        <v>93.6</v>
      </c>
      <c r="H534" s="5">
        <v>16512.42</v>
      </c>
      <c r="I534" s="1" t="s">
        <v>21</v>
      </c>
      <c r="J534" s="1" t="s">
        <v>216</v>
      </c>
      <c r="K534" s="1" t="s">
        <v>28</v>
      </c>
      <c r="L534" s="1" t="s">
        <v>5</v>
      </c>
      <c r="M534" s="1" t="s">
        <v>23</v>
      </c>
      <c r="N534" s="1" t="s">
        <v>7</v>
      </c>
      <c r="O534" s="6" t="s">
        <v>7</v>
      </c>
    </row>
    <row r="535">
      <c r="A535" s="5">
        <v>101608.0</v>
      </c>
      <c r="B535" s="2">
        <v>45805.0</v>
      </c>
      <c r="C535" s="1" t="s">
        <v>261</v>
      </c>
      <c r="D535" s="7">
        <v>128.0</v>
      </c>
      <c r="E535" s="4">
        <v>45802.0</v>
      </c>
      <c r="F535" s="5">
        <v>320.0</v>
      </c>
      <c r="G535" s="5">
        <v>25.92</v>
      </c>
      <c r="H535" s="5">
        <v>8129.89</v>
      </c>
      <c r="I535" s="1" t="s">
        <v>21</v>
      </c>
      <c r="J535" s="1" t="s">
        <v>216</v>
      </c>
      <c r="K535" s="1" t="s">
        <v>28</v>
      </c>
      <c r="L535" s="1" t="s">
        <v>5</v>
      </c>
      <c r="M535" s="1" t="s">
        <v>23</v>
      </c>
      <c r="N535" s="1" t="s">
        <v>7</v>
      </c>
      <c r="O535" s="6" t="s">
        <v>7</v>
      </c>
    </row>
    <row r="536">
      <c r="A536" s="5">
        <v>101608.0</v>
      </c>
      <c r="B536" s="2">
        <v>45805.0</v>
      </c>
      <c r="C536" s="1" t="s">
        <v>261</v>
      </c>
      <c r="D536" s="7">
        <v>148.0</v>
      </c>
      <c r="E536" s="4">
        <v>45802.0</v>
      </c>
      <c r="F536" s="5">
        <v>64.0</v>
      </c>
      <c r="G536" s="5">
        <v>161.28</v>
      </c>
      <c r="H536" s="5">
        <v>10116.86</v>
      </c>
      <c r="I536" s="1" t="s">
        <v>21</v>
      </c>
      <c r="J536" s="1" t="s">
        <v>216</v>
      </c>
      <c r="K536" s="1" t="s">
        <v>28</v>
      </c>
      <c r="L536" s="1" t="s">
        <v>5</v>
      </c>
      <c r="M536" s="1" t="s">
        <v>23</v>
      </c>
      <c r="N536" s="1" t="s">
        <v>7</v>
      </c>
      <c r="O536" s="6" t="s">
        <v>7</v>
      </c>
    </row>
    <row r="537">
      <c r="A537" s="5">
        <v>101608.0</v>
      </c>
      <c r="B537" s="2">
        <v>45805.0</v>
      </c>
      <c r="C537" s="1" t="s">
        <v>261</v>
      </c>
      <c r="D537" s="7">
        <v>124.0</v>
      </c>
      <c r="E537" s="4">
        <v>45802.0</v>
      </c>
      <c r="F537" s="5">
        <v>92.0</v>
      </c>
      <c r="G537" s="5">
        <v>126.72</v>
      </c>
      <c r="H537" s="5">
        <v>11426.45</v>
      </c>
      <c r="I537" s="1" t="s">
        <v>21</v>
      </c>
      <c r="J537" s="1" t="s">
        <v>216</v>
      </c>
      <c r="K537" s="1" t="s">
        <v>28</v>
      </c>
      <c r="L537" s="1" t="s">
        <v>5</v>
      </c>
      <c r="M537" s="1" t="s">
        <v>23</v>
      </c>
      <c r="N537" s="1" t="s">
        <v>7</v>
      </c>
      <c r="O537" s="6" t="s">
        <v>7</v>
      </c>
    </row>
    <row r="538">
      <c r="A538" s="5">
        <v>101608.0</v>
      </c>
      <c r="B538" s="2">
        <v>45805.0</v>
      </c>
      <c r="C538" s="1" t="s">
        <v>261</v>
      </c>
      <c r="D538" s="7">
        <v>146.0</v>
      </c>
      <c r="E538" s="4">
        <v>45802.0</v>
      </c>
      <c r="F538" s="5">
        <v>66.0</v>
      </c>
      <c r="G538" s="5">
        <v>156.48</v>
      </c>
      <c r="H538" s="5">
        <v>10122.5</v>
      </c>
      <c r="I538" s="1" t="s">
        <v>21</v>
      </c>
      <c r="J538" s="1" t="s">
        <v>216</v>
      </c>
      <c r="K538" s="1" t="s">
        <v>28</v>
      </c>
      <c r="L538" s="1" t="s">
        <v>5</v>
      </c>
      <c r="M538" s="1" t="s">
        <v>23</v>
      </c>
      <c r="N538" s="1" t="s">
        <v>7</v>
      </c>
      <c r="O538" s="6" t="s">
        <v>7</v>
      </c>
    </row>
    <row r="539">
      <c r="A539" s="5">
        <v>101612.0</v>
      </c>
      <c r="B539" s="2">
        <v>45805.0</v>
      </c>
      <c r="C539" s="1" t="s">
        <v>11</v>
      </c>
      <c r="D539" s="7">
        <v>144.0</v>
      </c>
      <c r="E539" s="4">
        <v>45802.0</v>
      </c>
      <c r="F539" s="5">
        <v>270.0</v>
      </c>
      <c r="G539" s="5">
        <v>93.6</v>
      </c>
      <c r="H539" s="5">
        <v>25274.24</v>
      </c>
      <c r="I539" s="1" t="s">
        <v>21</v>
      </c>
      <c r="J539" s="1" t="s">
        <v>12</v>
      </c>
      <c r="K539" s="1" t="s">
        <v>13</v>
      </c>
      <c r="L539" s="1" t="s">
        <v>5</v>
      </c>
      <c r="M539" s="1" t="s">
        <v>23</v>
      </c>
      <c r="N539" s="1" t="s">
        <v>7</v>
      </c>
      <c r="O539" s="6" t="s">
        <v>7</v>
      </c>
    </row>
    <row r="540">
      <c r="A540" s="5">
        <v>101612.0</v>
      </c>
      <c r="B540" s="2">
        <v>45805.0</v>
      </c>
      <c r="C540" s="1" t="s">
        <v>11</v>
      </c>
      <c r="D540" s="7">
        <v>145.0</v>
      </c>
      <c r="E540" s="4">
        <v>45802.0</v>
      </c>
      <c r="F540" s="5">
        <v>70.0</v>
      </c>
      <c r="G540" s="5">
        <v>208.8</v>
      </c>
      <c r="H540" s="5">
        <v>14618.24</v>
      </c>
      <c r="I540" s="1" t="s">
        <v>21</v>
      </c>
      <c r="J540" s="1" t="s">
        <v>12</v>
      </c>
      <c r="K540" s="1" t="s">
        <v>13</v>
      </c>
      <c r="L540" s="1" t="s">
        <v>5</v>
      </c>
      <c r="M540" s="1" t="s">
        <v>23</v>
      </c>
      <c r="N540" s="1" t="s">
        <v>7</v>
      </c>
      <c r="O540" s="6" t="s">
        <v>7</v>
      </c>
    </row>
    <row r="541">
      <c r="A541" s="5">
        <v>101612.0</v>
      </c>
      <c r="B541" s="2">
        <v>45805.0</v>
      </c>
      <c r="C541" s="1" t="s">
        <v>11</v>
      </c>
      <c r="D541" s="7">
        <v>128.0</v>
      </c>
      <c r="E541" s="4">
        <v>45802.0</v>
      </c>
      <c r="F541" s="5">
        <v>320.0</v>
      </c>
      <c r="G541" s="5">
        <v>25.92</v>
      </c>
      <c r="H541" s="5">
        <v>8296.64</v>
      </c>
      <c r="I541" s="1" t="s">
        <v>21</v>
      </c>
      <c r="J541" s="1" t="s">
        <v>12</v>
      </c>
      <c r="K541" s="1" t="s">
        <v>13</v>
      </c>
      <c r="L541" s="1" t="s">
        <v>5</v>
      </c>
      <c r="M541" s="1" t="s">
        <v>23</v>
      </c>
      <c r="N541" s="1" t="s">
        <v>7</v>
      </c>
      <c r="O541" s="6" t="s">
        <v>7</v>
      </c>
    </row>
    <row r="542">
      <c r="A542" s="5">
        <v>101612.0</v>
      </c>
      <c r="B542" s="2">
        <v>45805.0</v>
      </c>
      <c r="C542" s="1" t="s">
        <v>11</v>
      </c>
      <c r="D542" s="7">
        <v>124.0</v>
      </c>
      <c r="E542" s="4">
        <v>45802.0</v>
      </c>
      <c r="F542" s="5">
        <v>184.0</v>
      </c>
      <c r="G542" s="5">
        <v>126.72</v>
      </c>
      <c r="H542" s="5">
        <v>23318.72</v>
      </c>
      <c r="I542" s="1" t="s">
        <v>21</v>
      </c>
      <c r="J542" s="1" t="s">
        <v>12</v>
      </c>
      <c r="K542" s="1" t="s">
        <v>13</v>
      </c>
      <c r="L542" s="1" t="s">
        <v>5</v>
      </c>
      <c r="M542" s="1" t="s">
        <v>23</v>
      </c>
      <c r="N542" s="1" t="s">
        <v>7</v>
      </c>
      <c r="O542" s="6" t="s">
        <v>7</v>
      </c>
    </row>
    <row r="543">
      <c r="A543" s="5">
        <v>101612.0</v>
      </c>
      <c r="B543" s="2">
        <v>45805.0</v>
      </c>
      <c r="C543" s="1" t="s">
        <v>11</v>
      </c>
      <c r="D543" s="7">
        <v>187.0</v>
      </c>
      <c r="E543" s="4">
        <v>45802.0</v>
      </c>
      <c r="F543" s="5">
        <v>132.0</v>
      </c>
      <c r="G543" s="5">
        <v>243.84</v>
      </c>
      <c r="H543" s="5">
        <v>32189.12</v>
      </c>
      <c r="I543" s="1" t="s">
        <v>21</v>
      </c>
      <c r="J543" s="1" t="s">
        <v>12</v>
      </c>
      <c r="K543" s="1" t="s">
        <v>13</v>
      </c>
      <c r="L543" s="1" t="s">
        <v>5</v>
      </c>
      <c r="M543" s="1" t="s">
        <v>23</v>
      </c>
      <c r="N543" s="1" t="s">
        <v>7</v>
      </c>
      <c r="O543" s="6" t="s">
        <v>7</v>
      </c>
    </row>
    <row r="544">
      <c r="A544" s="5">
        <v>101612.0</v>
      </c>
      <c r="B544" s="2">
        <v>45805.0</v>
      </c>
      <c r="C544" s="1" t="s">
        <v>11</v>
      </c>
      <c r="D544" s="7">
        <v>128.0</v>
      </c>
      <c r="E544" s="4">
        <v>45802.0</v>
      </c>
      <c r="F544" s="5">
        <v>320.0</v>
      </c>
      <c r="G544" s="5">
        <v>25.92</v>
      </c>
      <c r="H544" s="5">
        <v>8296.64</v>
      </c>
      <c r="I544" s="1" t="s">
        <v>21</v>
      </c>
      <c r="J544" s="1" t="s">
        <v>12</v>
      </c>
      <c r="K544" s="1" t="s">
        <v>13</v>
      </c>
      <c r="L544" s="1" t="s">
        <v>5</v>
      </c>
      <c r="M544" s="1" t="s">
        <v>23</v>
      </c>
      <c r="N544" s="1" t="s">
        <v>7</v>
      </c>
      <c r="O544" s="6" t="s">
        <v>7</v>
      </c>
    </row>
    <row r="545">
      <c r="A545" s="5">
        <v>101613.0</v>
      </c>
      <c r="B545" s="2">
        <v>45805.0</v>
      </c>
      <c r="C545" s="1" t="s">
        <v>11</v>
      </c>
      <c r="D545" s="3" t="s">
        <v>50</v>
      </c>
      <c r="E545" s="4">
        <v>45802.0</v>
      </c>
      <c r="F545" s="5">
        <v>100.0</v>
      </c>
      <c r="G545" s="5">
        <v>318.08</v>
      </c>
      <c r="H545" s="5">
        <v>31809.76</v>
      </c>
      <c r="I545" s="1" t="s">
        <v>26</v>
      </c>
      <c r="J545" s="1" t="s">
        <v>12</v>
      </c>
      <c r="K545" s="1" t="s">
        <v>13</v>
      </c>
      <c r="L545" s="1" t="s">
        <v>5</v>
      </c>
      <c r="M545" s="1" t="s">
        <v>29</v>
      </c>
      <c r="N545" s="1" t="s">
        <v>7</v>
      </c>
      <c r="O545" s="6" t="s">
        <v>7</v>
      </c>
    </row>
    <row r="546">
      <c r="A546" s="5">
        <v>101613.0</v>
      </c>
      <c r="B546" s="2">
        <v>45805.0</v>
      </c>
      <c r="C546" s="1" t="s">
        <v>11</v>
      </c>
      <c r="D546" s="3" t="s">
        <v>306</v>
      </c>
      <c r="E546" s="4">
        <v>45802.0</v>
      </c>
      <c r="F546" s="5">
        <v>10.0</v>
      </c>
      <c r="G546" s="5">
        <v>685.4</v>
      </c>
      <c r="H546" s="5">
        <v>6855.76</v>
      </c>
      <c r="I546" s="1" t="s">
        <v>26</v>
      </c>
      <c r="J546" s="1" t="s">
        <v>12</v>
      </c>
      <c r="K546" s="1" t="s">
        <v>13</v>
      </c>
      <c r="L546" s="1" t="s">
        <v>5</v>
      </c>
      <c r="M546" s="1" t="s">
        <v>29</v>
      </c>
      <c r="N546" s="1" t="s">
        <v>7</v>
      </c>
      <c r="O546" s="6" t="s">
        <v>7</v>
      </c>
    </row>
    <row r="547">
      <c r="A547" s="5">
        <v>101613.0</v>
      </c>
      <c r="B547" s="2">
        <v>45805.0</v>
      </c>
      <c r="C547" s="1" t="s">
        <v>11</v>
      </c>
      <c r="D547" s="3" t="s">
        <v>307</v>
      </c>
      <c r="E547" s="4">
        <v>45802.0</v>
      </c>
      <c r="F547" s="5">
        <v>10.0</v>
      </c>
      <c r="G547" s="5">
        <v>533.6</v>
      </c>
      <c r="H547" s="5">
        <v>5337.76</v>
      </c>
      <c r="I547" s="1" t="s">
        <v>26</v>
      </c>
      <c r="J547" s="1" t="s">
        <v>12</v>
      </c>
      <c r="K547" s="1" t="s">
        <v>13</v>
      </c>
      <c r="L547" s="1" t="s">
        <v>5</v>
      </c>
      <c r="M547" s="1" t="s">
        <v>29</v>
      </c>
      <c r="N547" s="1" t="s">
        <v>7</v>
      </c>
      <c r="O547" s="6" t="s">
        <v>7</v>
      </c>
    </row>
    <row r="548">
      <c r="A548" s="5">
        <v>101614.0</v>
      </c>
      <c r="B548" s="2">
        <v>45805.0</v>
      </c>
      <c r="C548" s="1" t="s">
        <v>11</v>
      </c>
      <c r="D548" s="7">
        <v>5216.0</v>
      </c>
      <c r="E548" s="4">
        <v>45802.0</v>
      </c>
      <c r="F548" s="5">
        <v>20.0</v>
      </c>
      <c r="G548" s="5">
        <v>639.4</v>
      </c>
      <c r="H548" s="5">
        <v>12789.53</v>
      </c>
      <c r="I548" s="1" t="s">
        <v>61</v>
      </c>
      <c r="J548" s="1" t="s">
        <v>12</v>
      </c>
      <c r="K548" s="1" t="s">
        <v>13</v>
      </c>
      <c r="L548" s="1" t="s">
        <v>5</v>
      </c>
      <c r="M548" s="1" t="s">
        <v>29</v>
      </c>
      <c r="N548" s="1" t="s">
        <v>7</v>
      </c>
      <c r="O548" s="6" t="s">
        <v>7</v>
      </c>
    </row>
    <row r="549">
      <c r="A549" s="5">
        <v>300094.0</v>
      </c>
      <c r="B549" s="2">
        <v>45805.0</v>
      </c>
      <c r="C549" s="1" t="s">
        <v>308</v>
      </c>
      <c r="D549" s="3" t="s">
        <v>305</v>
      </c>
      <c r="E549" s="4">
        <v>45802.0</v>
      </c>
      <c r="F549" s="5">
        <v>6.0</v>
      </c>
      <c r="G549" s="5">
        <v>745.11</v>
      </c>
      <c r="H549" s="5">
        <v>4381.25</v>
      </c>
      <c r="I549" s="1" t="s">
        <v>2</v>
      </c>
      <c r="J549" s="1" t="s">
        <v>309</v>
      </c>
      <c r="K549" s="1" t="s">
        <v>13</v>
      </c>
      <c r="L549" s="1" t="s">
        <v>5</v>
      </c>
      <c r="M549" s="1" t="s">
        <v>6</v>
      </c>
      <c r="N549" s="1" t="s">
        <v>7</v>
      </c>
      <c r="O549" s="6" t="s">
        <v>7</v>
      </c>
    </row>
    <row r="550">
      <c r="A550" s="5">
        <v>300094.0</v>
      </c>
      <c r="B550" s="2">
        <v>45805.0</v>
      </c>
      <c r="C550" s="1" t="s">
        <v>308</v>
      </c>
      <c r="D550" s="3" t="s">
        <v>304</v>
      </c>
      <c r="E550" s="4">
        <v>45802.0</v>
      </c>
      <c r="F550" s="5">
        <v>8.0</v>
      </c>
      <c r="G550" s="5">
        <v>550.07</v>
      </c>
      <c r="H550" s="5">
        <v>4312.55</v>
      </c>
      <c r="I550" s="1" t="s">
        <v>2</v>
      </c>
      <c r="J550" s="1" t="s">
        <v>309</v>
      </c>
      <c r="K550" s="1" t="s">
        <v>13</v>
      </c>
      <c r="L550" s="1" t="s">
        <v>5</v>
      </c>
      <c r="M550" s="1" t="s">
        <v>6</v>
      </c>
      <c r="N550" s="1" t="s">
        <v>7</v>
      </c>
      <c r="O550" s="6" t="s">
        <v>7</v>
      </c>
    </row>
    <row r="551">
      <c r="A551" s="5">
        <v>300094.0</v>
      </c>
      <c r="B551" s="2">
        <v>45805.0</v>
      </c>
      <c r="C551" s="1" t="s">
        <v>308</v>
      </c>
      <c r="D551" s="3" t="s">
        <v>107</v>
      </c>
      <c r="E551" s="4">
        <v>45802.0</v>
      </c>
      <c r="F551" s="5">
        <v>12.0</v>
      </c>
      <c r="G551" s="5">
        <v>369.95</v>
      </c>
      <c r="H551" s="5">
        <v>4350.61</v>
      </c>
      <c r="I551" s="1" t="s">
        <v>2</v>
      </c>
      <c r="J551" s="1" t="s">
        <v>309</v>
      </c>
      <c r="K551" s="1" t="s">
        <v>13</v>
      </c>
      <c r="L551" s="1" t="s">
        <v>5</v>
      </c>
      <c r="M551" s="1" t="s">
        <v>6</v>
      </c>
      <c r="N551" s="1" t="s">
        <v>7</v>
      </c>
      <c r="O551" s="6" t="s">
        <v>7</v>
      </c>
    </row>
    <row r="552">
      <c r="A552" s="5">
        <v>300094.0</v>
      </c>
      <c r="B552" s="2">
        <v>45805.0</v>
      </c>
      <c r="C552" s="1" t="s">
        <v>308</v>
      </c>
      <c r="D552" s="3" t="s">
        <v>10</v>
      </c>
      <c r="E552" s="4">
        <v>45802.0</v>
      </c>
      <c r="F552" s="5">
        <v>4.0</v>
      </c>
      <c r="G552" s="5">
        <v>1149.82</v>
      </c>
      <c r="H552" s="5">
        <v>4507.29</v>
      </c>
      <c r="I552" s="1" t="s">
        <v>2</v>
      </c>
      <c r="J552" s="1" t="s">
        <v>309</v>
      </c>
      <c r="K552" s="1" t="s">
        <v>13</v>
      </c>
      <c r="L552" s="1" t="s">
        <v>5</v>
      </c>
      <c r="M552" s="1" t="s">
        <v>6</v>
      </c>
      <c r="N552" s="1" t="s">
        <v>7</v>
      </c>
      <c r="O552" s="6" t="s">
        <v>7</v>
      </c>
    </row>
    <row r="553">
      <c r="A553" s="5">
        <v>300094.0</v>
      </c>
      <c r="B553" s="2">
        <v>45805.0</v>
      </c>
      <c r="C553" s="1" t="s">
        <v>308</v>
      </c>
      <c r="D553" s="3" t="s">
        <v>106</v>
      </c>
      <c r="E553" s="4">
        <v>45802.0</v>
      </c>
      <c r="F553" s="5">
        <v>24.0</v>
      </c>
      <c r="G553" s="5">
        <v>1149.82</v>
      </c>
      <c r="H553" s="5">
        <v>27043.77</v>
      </c>
      <c r="I553" s="1" t="s">
        <v>2</v>
      </c>
      <c r="J553" s="1" t="s">
        <v>309</v>
      </c>
      <c r="K553" s="1" t="s">
        <v>13</v>
      </c>
      <c r="L553" s="1" t="s">
        <v>5</v>
      </c>
      <c r="M553" s="1" t="s">
        <v>6</v>
      </c>
      <c r="N553" s="1" t="s">
        <v>7</v>
      </c>
      <c r="O553" s="6" t="s">
        <v>7</v>
      </c>
    </row>
    <row r="554">
      <c r="A554" s="5">
        <v>300094.0</v>
      </c>
      <c r="B554" s="2">
        <v>45805.0</v>
      </c>
      <c r="C554" s="1" t="s">
        <v>308</v>
      </c>
      <c r="D554" s="3" t="s">
        <v>303</v>
      </c>
      <c r="E554" s="4">
        <v>45802.0</v>
      </c>
      <c r="F554" s="5">
        <v>8.0</v>
      </c>
      <c r="G554" s="5">
        <v>550.07</v>
      </c>
      <c r="H554" s="5">
        <v>4312.55</v>
      </c>
      <c r="I554" s="1" t="s">
        <v>2</v>
      </c>
      <c r="J554" s="1" t="s">
        <v>309</v>
      </c>
      <c r="K554" s="1" t="s">
        <v>13</v>
      </c>
      <c r="L554" s="1" t="s">
        <v>5</v>
      </c>
      <c r="M554" s="1" t="s">
        <v>6</v>
      </c>
      <c r="N554" s="1" t="s">
        <v>7</v>
      </c>
      <c r="O554" s="6" t="s">
        <v>7</v>
      </c>
    </row>
    <row r="555">
      <c r="A555" s="5">
        <v>300094.0</v>
      </c>
      <c r="B555" s="2">
        <v>45805.0</v>
      </c>
      <c r="C555" s="1" t="s">
        <v>308</v>
      </c>
      <c r="D555" s="3" t="s">
        <v>222</v>
      </c>
      <c r="E555" s="4">
        <v>45802.0</v>
      </c>
      <c r="F555" s="5">
        <v>12.0</v>
      </c>
      <c r="G555" s="5">
        <v>745.11</v>
      </c>
      <c r="H555" s="5">
        <v>8762.49</v>
      </c>
      <c r="I555" s="1" t="s">
        <v>2</v>
      </c>
      <c r="J555" s="1" t="s">
        <v>309</v>
      </c>
      <c r="K555" s="1" t="s">
        <v>13</v>
      </c>
      <c r="L555" s="1" t="s">
        <v>5</v>
      </c>
      <c r="M555" s="1" t="s">
        <v>6</v>
      </c>
      <c r="N555" s="1" t="s">
        <v>7</v>
      </c>
      <c r="O555" s="6" t="s">
        <v>7</v>
      </c>
    </row>
    <row r="556">
      <c r="A556" s="5">
        <v>300094.0</v>
      </c>
      <c r="B556" s="2">
        <v>45805.0</v>
      </c>
      <c r="C556" s="1" t="s">
        <v>308</v>
      </c>
      <c r="D556" s="3" t="s">
        <v>115</v>
      </c>
      <c r="E556" s="4">
        <v>45802.0</v>
      </c>
      <c r="F556" s="5">
        <v>12.0</v>
      </c>
      <c r="G556" s="5">
        <v>369.95</v>
      </c>
      <c r="H556" s="5">
        <v>4350.61</v>
      </c>
      <c r="I556" s="1" t="s">
        <v>2</v>
      </c>
      <c r="J556" s="1" t="s">
        <v>309</v>
      </c>
      <c r="K556" s="1" t="s">
        <v>13</v>
      </c>
      <c r="L556" s="1" t="s">
        <v>5</v>
      </c>
      <c r="M556" s="1" t="s">
        <v>6</v>
      </c>
      <c r="N556" s="1" t="s">
        <v>7</v>
      </c>
      <c r="O556" s="6" t="s">
        <v>7</v>
      </c>
    </row>
    <row r="557">
      <c r="A557" s="5">
        <v>101635.0</v>
      </c>
      <c r="B557" s="2">
        <v>45805.0</v>
      </c>
      <c r="C557" s="1" t="s">
        <v>24</v>
      </c>
      <c r="D557" s="3" t="s">
        <v>259</v>
      </c>
      <c r="E557" s="4">
        <v>45802.0</v>
      </c>
      <c r="F557" s="5">
        <v>297.0</v>
      </c>
      <c r="G557" s="5">
        <v>147.84</v>
      </c>
      <c r="H557" s="5">
        <v>43035.58</v>
      </c>
      <c r="I557" s="1" t="s">
        <v>21</v>
      </c>
      <c r="J557" s="1" t="s">
        <v>27</v>
      </c>
      <c r="K557" s="1" t="s">
        <v>28</v>
      </c>
      <c r="L557" s="1" t="s">
        <v>5</v>
      </c>
      <c r="M557" s="1" t="s">
        <v>23</v>
      </c>
      <c r="N557" s="1" t="s">
        <v>7</v>
      </c>
      <c r="O557" s="6" t="s">
        <v>7</v>
      </c>
    </row>
    <row r="558">
      <c r="A558" s="5">
        <v>101648.0</v>
      </c>
      <c r="B558" s="2">
        <v>45806.0</v>
      </c>
      <c r="C558" s="1" t="s">
        <v>220</v>
      </c>
      <c r="D558" s="3" t="s">
        <v>37</v>
      </c>
      <c r="E558" s="4">
        <v>45802.0</v>
      </c>
      <c r="F558" s="5">
        <v>33.0</v>
      </c>
      <c r="G558" s="5">
        <v>156.48</v>
      </c>
      <c r="H558" s="5">
        <v>5061.41</v>
      </c>
      <c r="I558" s="1" t="s">
        <v>21</v>
      </c>
      <c r="J558" s="1" t="s">
        <v>221</v>
      </c>
      <c r="K558" s="1" t="s">
        <v>111</v>
      </c>
      <c r="L558" s="1" t="s">
        <v>5</v>
      </c>
      <c r="M558" s="1" t="s">
        <v>23</v>
      </c>
      <c r="N558" s="1" t="s">
        <v>7</v>
      </c>
      <c r="O558" s="6" t="s">
        <v>7</v>
      </c>
    </row>
    <row r="559">
      <c r="A559" s="5">
        <v>101648.0</v>
      </c>
      <c r="B559" s="2">
        <v>45806.0</v>
      </c>
      <c r="C559" s="1" t="s">
        <v>220</v>
      </c>
      <c r="D559" s="3" t="s">
        <v>310</v>
      </c>
      <c r="E559" s="4">
        <v>45802.0</v>
      </c>
      <c r="F559" s="5">
        <v>13.0</v>
      </c>
      <c r="G559" s="5">
        <v>272.64</v>
      </c>
      <c r="H559" s="5">
        <v>3474.28</v>
      </c>
      <c r="I559" s="1" t="s">
        <v>21</v>
      </c>
      <c r="J559" s="1" t="s">
        <v>221</v>
      </c>
      <c r="K559" s="1" t="s">
        <v>111</v>
      </c>
      <c r="L559" s="1" t="s">
        <v>5</v>
      </c>
      <c r="M559" s="1" t="s">
        <v>23</v>
      </c>
      <c r="N559" s="1" t="s">
        <v>7</v>
      </c>
      <c r="O559" s="6" t="s">
        <v>7</v>
      </c>
    </row>
    <row r="560">
      <c r="A560" s="5">
        <v>101648.0</v>
      </c>
      <c r="B560" s="2">
        <v>45806.0</v>
      </c>
      <c r="C560" s="1" t="s">
        <v>220</v>
      </c>
      <c r="D560" s="7">
        <v>342.0</v>
      </c>
      <c r="E560" s="4">
        <v>45802.0</v>
      </c>
      <c r="F560" s="5">
        <v>100.0</v>
      </c>
      <c r="G560" s="5">
        <v>41.6</v>
      </c>
      <c r="H560" s="5">
        <v>4077.65</v>
      </c>
      <c r="I560" s="1" t="s">
        <v>229</v>
      </c>
      <c r="J560" s="1" t="s">
        <v>221</v>
      </c>
      <c r="K560" s="1" t="s">
        <v>111</v>
      </c>
      <c r="L560" s="1" t="s">
        <v>5</v>
      </c>
      <c r="M560" s="1" t="s">
        <v>23</v>
      </c>
      <c r="N560" s="1" t="s">
        <v>7</v>
      </c>
      <c r="O560" s="6" t="s">
        <v>7</v>
      </c>
    </row>
    <row r="561">
      <c r="A561" s="5">
        <v>101648.0</v>
      </c>
      <c r="B561" s="2">
        <v>45806.0</v>
      </c>
      <c r="C561" s="1" t="s">
        <v>220</v>
      </c>
      <c r="D561" s="3" t="s">
        <v>311</v>
      </c>
      <c r="E561" s="4">
        <v>45802.0</v>
      </c>
      <c r="F561" s="5">
        <v>66.0</v>
      </c>
      <c r="G561" s="5">
        <v>171.84</v>
      </c>
      <c r="H561" s="5">
        <v>11115.46</v>
      </c>
      <c r="I561" s="1" t="s">
        <v>21</v>
      </c>
      <c r="J561" s="1" t="s">
        <v>221</v>
      </c>
      <c r="K561" s="1" t="s">
        <v>111</v>
      </c>
      <c r="L561" s="1" t="s">
        <v>5</v>
      </c>
      <c r="M561" s="1" t="s">
        <v>23</v>
      </c>
      <c r="N561" s="1" t="s">
        <v>7</v>
      </c>
      <c r="O561" s="6" t="s">
        <v>7</v>
      </c>
    </row>
    <row r="562">
      <c r="A562" s="5">
        <v>101648.0</v>
      </c>
      <c r="B562" s="2">
        <v>45806.0</v>
      </c>
      <c r="C562" s="1" t="s">
        <v>220</v>
      </c>
      <c r="D562" s="3" t="s">
        <v>312</v>
      </c>
      <c r="E562" s="4">
        <v>45802.0</v>
      </c>
      <c r="F562" s="5">
        <v>50.0</v>
      </c>
      <c r="G562" s="5">
        <v>80.01</v>
      </c>
      <c r="H562" s="5">
        <v>3921.34</v>
      </c>
      <c r="I562" s="1" t="s">
        <v>21</v>
      </c>
      <c r="J562" s="1" t="s">
        <v>221</v>
      </c>
      <c r="K562" s="1" t="s">
        <v>111</v>
      </c>
      <c r="L562" s="1" t="s">
        <v>5</v>
      </c>
      <c r="M562" s="1" t="s">
        <v>23</v>
      </c>
      <c r="N562" s="1" t="s">
        <v>7</v>
      </c>
      <c r="O562" s="6" t="s">
        <v>7</v>
      </c>
    </row>
    <row r="563">
      <c r="A563" s="5">
        <v>101648.0</v>
      </c>
      <c r="B563" s="2">
        <v>45806.0</v>
      </c>
      <c r="C563" s="1" t="s">
        <v>220</v>
      </c>
      <c r="D563" s="3" t="s">
        <v>313</v>
      </c>
      <c r="E563" s="4">
        <v>45802.0</v>
      </c>
      <c r="F563" s="5">
        <v>66.0</v>
      </c>
      <c r="G563" s="5">
        <v>109.44</v>
      </c>
      <c r="H563" s="5">
        <v>7079.43</v>
      </c>
      <c r="I563" s="1" t="s">
        <v>21</v>
      </c>
      <c r="J563" s="1" t="s">
        <v>221</v>
      </c>
      <c r="K563" s="1" t="s">
        <v>111</v>
      </c>
      <c r="L563" s="1" t="s">
        <v>5</v>
      </c>
      <c r="M563" s="1" t="s">
        <v>23</v>
      </c>
      <c r="N563" s="1" t="s">
        <v>7</v>
      </c>
      <c r="O563" s="6" t="s">
        <v>7</v>
      </c>
    </row>
    <row r="564">
      <c r="A564" s="5">
        <v>101648.0</v>
      </c>
      <c r="B564" s="2">
        <v>45806.0</v>
      </c>
      <c r="C564" s="1" t="s">
        <v>220</v>
      </c>
      <c r="D564" s="3" t="s">
        <v>55</v>
      </c>
      <c r="E564" s="4">
        <v>45802.0</v>
      </c>
      <c r="F564" s="5">
        <v>50.0</v>
      </c>
      <c r="G564" s="5">
        <v>60.01</v>
      </c>
      <c r="H564" s="5">
        <v>2941.34</v>
      </c>
      <c r="I564" s="1" t="s">
        <v>56</v>
      </c>
      <c r="J564" s="1" t="s">
        <v>221</v>
      </c>
      <c r="K564" s="1" t="s">
        <v>111</v>
      </c>
      <c r="L564" s="1" t="s">
        <v>5</v>
      </c>
      <c r="M564" s="1" t="s">
        <v>23</v>
      </c>
      <c r="N564" s="1" t="s">
        <v>7</v>
      </c>
      <c r="O564" s="6" t="s">
        <v>7</v>
      </c>
    </row>
    <row r="565">
      <c r="A565" s="5">
        <v>101648.0</v>
      </c>
      <c r="B565" s="2">
        <v>45806.0</v>
      </c>
      <c r="C565" s="1" t="s">
        <v>220</v>
      </c>
      <c r="D565" s="3" t="s">
        <v>100</v>
      </c>
      <c r="E565" s="4">
        <v>45802.0</v>
      </c>
      <c r="F565" s="5">
        <v>132.0</v>
      </c>
      <c r="G565" s="5">
        <v>93.6</v>
      </c>
      <c r="H565" s="5">
        <v>12108.95</v>
      </c>
      <c r="I565" s="1" t="s">
        <v>21</v>
      </c>
      <c r="J565" s="1" t="s">
        <v>221</v>
      </c>
      <c r="K565" s="1" t="s">
        <v>111</v>
      </c>
      <c r="L565" s="1" t="s">
        <v>5</v>
      </c>
      <c r="M565" s="1" t="s">
        <v>23</v>
      </c>
      <c r="N565" s="1" t="s">
        <v>7</v>
      </c>
      <c r="O565" s="6" t="s">
        <v>7</v>
      </c>
    </row>
    <row r="566">
      <c r="A566" s="5">
        <v>101648.0</v>
      </c>
      <c r="B566" s="2">
        <v>45806.0</v>
      </c>
      <c r="C566" s="1" t="s">
        <v>220</v>
      </c>
      <c r="D566" s="7">
        <v>341.0</v>
      </c>
      <c r="E566" s="4">
        <v>45802.0</v>
      </c>
      <c r="F566" s="5">
        <v>300.0</v>
      </c>
      <c r="G566" s="5">
        <v>27.2</v>
      </c>
      <c r="H566" s="5">
        <v>7997.65</v>
      </c>
      <c r="I566" s="1" t="s">
        <v>229</v>
      </c>
      <c r="J566" s="1" t="s">
        <v>221</v>
      </c>
      <c r="K566" s="1" t="s">
        <v>111</v>
      </c>
      <c r="L566" s="1" t="s">
        <v>5</v>
      </c>
      <c r="M566" s="1" t="s">
        <v>23</v>
      </c>
      <c r="N566" s="1" t="s">
        <v>7</v>
      </c>
      <c r="O566" s="6" t="s">
        <v>7</v>
      </c>
    </row>
    <row r="567">
      <c r="A567" s="5">
        <v>101648.0</v>
      </c>
      <c r="B567" s="2">
        <v>45806.0</v>
      </c>
      <c r="C567" s="1" t="s">
        <v>220</v>
      </c>
      <c r="D567" s="3" t="s">
        <v>314</v>
      </c>
      <c r="E567" s="4">
        <v>45802.0</v>
      </c>
      <c r="F567" s="5">
        <v>30.0</v>
      </c>
      <c r="G567" s="5">
        <v>285.12</v>
      </c>
      <c r="H567" s="5">
        <v>8383.38</v>
      </c>
      <c r="I567" s="1" t="s">
        <v>21</v>
      </c>
      <c r="J567" s="1" t="s">
        <v>221</v>
      </c>
      <c r="K567" s="1" t="s">
        <v>111</v>
      </c>
      <c r="L567" s="1" t="s">
        <v>5</v>
      </c>
      <c r="M567" s="1" t="s">
        <v>23</v>
      </c>
      <c r="N567" s="1" t="s">
        <v>7</v>
      </c>
      <c r="O567" s="6" t="s">
        <v>7</v>
      </c>
    </row>
    <row r="568">
      <c r="A568" s="5">
        <v>101648.0</v>
      </c>
      <c r="B568" s="2">
        <v>45806.0</v>
      </c>
      <c r="C568" s="1" t="s">
        <v>220</v>
      </c>
      <c r="D568" s="7">
        <v>3272.0</v>
      </c>
      <c r="E568" s="4">
        <v>45802.0</v>
      </c>
      <c r="F568" s="5">
        <v>200.0</v>
      </c>
      <c r="G568" s="5">
        <v>31.68</v>
      </c>
      <c r="H568" s="5">
        <v>6210.13</v>
      </c>
      <c r="I568" s="1" t="s">
        <v>229</v>
      </c>
      <c r="J568" s="1" t="s">
        <v>221</v>
      </c>
      <c r="K568" s="1" t="s">
        <v>111</v>
      </c>
      <c r="L568" s="1" t="s">
        <v>5</v>
      </c>
      <c r="M568" s="1" t="s">
        <v>23</v>
      </c>
      <c r="N568" s="1" t="s">
        <v>7</v>
      </c>
      <c r="O568" s="6" t="s">
        <v>7</v>
      </c>
    </row>
    <row r="569">
      <c r="A569" s="5">
        <v>101648.0</v>
      </c>
      <c r="B569" s="2">
        <v>45806.0</v>
      </c>
      <c r="C569" s="1" t="s">
        <v>220</v>
      </c>
      <c r="D569" s="3" t="s">
        <v>315</v>
      </c>
      <c r="E569" s="4">
        <v>45802.0</v>
      </c>
      <c r="F569" s="5">
        <v>30.0</v>
      </c>
      <c r="G569" s="5">
        <v>329.28</v>
      </c>
      <c r="H569" s="5">
        <v>9681.68</v>
      </c>
      <c r="I569" s="1" t="s">
        <v>21</v>
      </c>
      <c r="J569" s="1" t="s">
        <v>221</v>
      </c>
      <c r="K569" s="1" t="s">
        <v>111</v>
      </c>
      <c r="L569" s="1" t="s">
        <v>5</v>
      </c>
      <c r="M569" s="1" t="s">
        <v>23</v>
      </c>
      <c r="N569" s="1" t="s">
        <v>7</v>
      </c>
      <c r="O569" s="6" t="s">
        <v>7</v>
      </c>
    </row>
    <row r="570">
      <c r="A570" s="5">
        <v>101648.0</v>
      </c>
      <c r="B570" s="2">
        <v>45806.0</v>
      </c>
      <c r="C570" s="1" t="s">
        <v>220</v>
      </c>
      <c r="D570" s="3" t="s">
        <v>101</v>
      </c>
      <c r="E570" s="4">
        <v>45802.0</v>
      </c>
      <c r="F570" s="5">
        <v>66.0</v>
      </c>
      <c r="G570" s="5">
        <v>126.72</v>
      </c>
      <c r="H570" s="5">
        <v>8197.1</v>
      </c>
      <c r="I570" s="1" t="s">
        <v>21</v>
      </c>
      <c r="J570" s="1" t="s">
        <v>221</v>
      </c>
      <c r="K570" s="1" t="s">
        <v>111</v>
      </c>
      <c r="L570" s="1" t="s">
        <v>5</v>
      </c>
      <c r="M570" s="1" t="s">
        <v>23</v>
      </c>
      <c r="N570" s="1" t="s">
        <v>7</v>
      </c>
      <c r="O570" s="6" t="s">
        <v>7</v>
      </c>
    </row>
    <row r="571">
      <c r="A571" s="5">
        <v>101649.0</v>
      </c>
      <c r="B571" s="2">
        <v>45806.0</v>
      </c>
      <c r="C571" s="1" t="s">
        <v>220</v>
      </c>
      <c r="D571" s="3" t="s">
        <v>316</v>
      </c>
      <c r="E571" s="4">
        <v>45802.0</v>
      </c>
      <c r="F571" s="5">
        <v>2400.0</v>
      </c>
      <c r="G571" s="5">
        <v>9.0</v>
      </c>
      <c r="H571" s="5">
        <v>21169.47</v>
      </c>
      <c r="I571" s="1" t="s">
        <v>317</v>
      </c>
      <c r="J571" s="1" t="s">
        <v>221</v>
      </c>
      <c r="K571" s="1" t="s">
        <v>111</v>
      </c>
      <c r="L571" s="1" t="s">
        <v>5</v>
      </c>
      <c r="M571" s="1" t="s">
        <v>29</v>
      </c>
      <c r="N571" s="1" t="s">
        <v>7</v>
      </c>
      <c r="O571" s="6" t="s">
        <v>7</v>
      </c>
    </row>
    <row r="572">
      <c r="A572" s="5">
        <v>101649.0</v>
      </c>
      <c r="B572" s="2">
        <v>45806.0</v>
      </c>
      <c r="C572" s="1" t="s">
        <v>220</v>
      </c>
      <c r="D572" s="3" t="s">
        <v>318</v>
      </c>
      <c r="E572" s="4">
        <v>45802.0</v>
      </c>
      <c r="F572" s="5">
        <v>24.0</v>
      </c>
      <c r="G572" s="5">
        <v>120.0</v>
      </c>
      <c r="H572" s="5">
        <v>2823.87</v>
      </c>
      <c r="I572" s="1" t="s">
        <v>26</v>
      </c>
      <c r="J572" s="1" t="s">
        <v>221</v>
      </c>
      <c r="K572" s="1" t="s">
        <v>111</v>
      </c>
      <c r="L572" s="1" t="s">
        <v>5</v>
      </c>
      <c r="M572" s="1" t="s">
        <v>29</v>
      </c>
      <c r="N572" s="1" t="s">
        <v>7</v>
      </c>
      <c r="O572" s="6" t="s">
        <v>7</v>
      </c>
    </row>
    <row r="573">
      <c r="A573" s="5">
        <v>101650.0</v>
      </c>
      <c r="B573" s="2">
        <v>45806.0</v>
      </c>
      <c r="C573" s="1" t="s">
        <v>220</v>
      </c>
      <c r="D573" s="3" t="s">
        <v>319</v>
      </c>
      <c r="E573" s="4">
        <v>45802.0</v>
      </c>
      <c r="F573" s="5">
        <v>25.0</v>
      </c>
      <c r="G573" s="5">
        <v>136.3</v>
      </c>
      <c r="H573" s="5">
        <v>3339.76</v>
      </c>
      <c r="I573" s="1" t="s">
        <v>320</v>
      </c>
      <c r="J573" s="1" t="s">
        <v>221</v>
      </c>
      <c r="K573" s="1" t="s">
        <v>111</v>
      </c>
      <c r="L573" s="1" t="s">
        <v>5</v>
      </c>
      <c r="M573" s="1" t="s">
        <v>59</v>
      </c>
      <c r="N573" s="1" t="s">
        <v>7</v>
      </c>
      <c r="O573" s="6" t="s">
        <v>7</v>
      </c>
    </row>
    <row r="574">
      <c r="A574" s="5">
        <v>101650.0</v>
      </c>
      <c r="B574" s="2">
        <v>45806.0</v>
      </c>
      <c r="C574" s="1" t="s">
        <v>220</v>
      </c>
      <c r="D574" s="3" t="s">
        <v>321</v>
      </c>
      <c r="E574" s="4">
        <v>45802.0</v>
      </c>
      <c r="F574" s="5">
        <v>25.0</v>
      </c>
      <c r="G574" s="5">
        <v>136.3</v>
      </c>
      <c r="H574" s="5">
        <v>3339.76</v>
      </c>
      <c r="I574" s="1" t="s">
        <v>320</v>
      </c>
      <c r="J574" s="1" t="s">
        <v>221</v>
      </c>
      <c r="K574" s="1" t="s">
        <v>111</v>
      </c>
      <c r="L574" s="1" t="s">
        <v>5</v>
      </c>
      <c r="M574" s="1" t="s">
        <v>59</v>
      </c>
      <c r="N574" s="1" t="s">
        <v>7</v>
      </c>
      <c r="O574" s="6" t="s">
        <v>7</v>
      </c>
    </row>
    <row r="575">
      <c r="A575" s="5">
        <v>101651.0</v>
      </c>
      <c r="B575" s="2">
        <v>45806.0</v>
      </c>
      <c r="C575" s="1" t="s">
        <v>220</v>
      </c>
      <c r="D575" s="3" t="s">
        <v>322</v>
      </c>
      <c r="E575" s="4">
        <v>45802.0</v>
      </c>
      <c r="F575" s="5">
        <v>24.0</v>
      </c>
      <c r="G575" s="5">
        <v>119.6</v>
      </c>
      <c r="H575" s="5">
        <v>2812.99</v>
      </c>
      <c r="I575" s="1" t="s">
        <v>26</v>
      </c>
      <c r="J575" s="1" t="s">
        <v>221</v>
      </c>
      <c r="K575" s="1" t="s">
        <v>111</v>
      </c>
      <c r="L575" s="1" t="s">
        <v>5</v>
      </c>
      <c r="M575" s="1" t="s">
        <v>29</v>
      </c>
      <c r="N575" s="1" t="s">
        <v>7</v>
      </c>
      <c r="O575" s="6" t="s">
        <v>7</v>
      </c>
    </row>
    <row r="576">
      <c r="A576" s="5">
        <v>200471.0</v>
      </c>
      <c r="B576" s="2">
        <v>45806.0</v>
      </c>
      <c r="C576" s="1" t="s">
        <v>174</v>
      </c>
      <c r="D576" s="3" t="s">
        <v>175</v>
      </c>
      <c r="E576" s="4">
        <v>45802.0</v>
      </c>
      <c r="F576" s="5">
        <v>25000.0</v>
      </c>
      <c r="G576" s="5">
        <v>20503.0</v>
      </c>
      <c r="H576" s="5">
        <v>100464.41</v>
      </c>
      <c r="I576" s="1" t="s">
        <v>43</v>
      </c>
      <c r="J576" s="1" t="s">
        <v>176</v>
      </c>
      <c r="K576" s="1" t="s">
        <v>111</v>
      </c>
      <c r="L576" s="1" t="s">
        <v>5</v>
      </c>
      <c r="M576" s="1" t="s">
        <v>44</v>
      </c>
      <c r="N576" s="1" t="s">
        <v>7</v>
      </c>
      <c r="O576" s="6" t="s">
        <v>7</v>
      </c>
    </row>
    <row r="577">
      <c r="A577" s="5">
        <v>101715.0</v>
      </c>
      <c r="B577" s="2">
        <v>45806.0</v>
      </c>
      <c r="C577" s="1" t="s">
        <v>323</v>
      </c>
      <c r="D577" s="3" t="s">
        <v>324</v>
      </c>
      <c r="E577" s="4">
        <v>45802.0</v>
      </c>
      <c r="F577" s="5">
        <v>6.0</v>
      </c>
      <c r="G577" s="5">
        <v>808.8</v>
      </c>
      <c r="H577" s="5">
        <v>4756.72</v>
      </c>
      <c r="I577" s="1" t="s">
        <v>21</v>
      </c>
      <c r="J577" s="1" t="s">
        <v>92</v>
      </c>
      <c r="K577" s="1" t="s">
        <v>13</v>
      </c>
      <c r="L577" s="1" t="s">
        <v>5</v>
      </c>
      <c r="M577" s="1" t="s">
        <v>23</v>
      </c>
      <c r="N577" s="1" t="s">
        <v>7</v>
      </c>
      <c r="O577" s="6" t="s">
        <v>7</v>
      </c>
    </row>
    <row r="578">
      <c r="A578" s="5">
        <v>101715.0</v>
      </c>
      <c r="B578" s="2">
        <v>45806.0</v>
      </c>
      <c r="C578" s="1" t="s">
        <v>323</v>
      </c>
      <c r="D578" s="3" t="s">
        <v>259</v>
      </c>
      <c r="E578" s="4">
        <v>45802.0</v>
      </c>
      <c r="F578" s="5">
        <v>33.0</v>
      </c>
      <c r="G578" s="5">
        <v>147.84</v>
      </c>
      <c r="H578" s="5">
        <v>4782.12</v>
      </c>
      <c r="I578" s="1" t="s">
        <v>21</v>
      </c>
      <c r="J578" s="1" t="s">
        <v>92</v>
      </c>
      <c r="K578" s="1" t="s">
        <v>13</v>
      </c>
      <c r="L578" s="1" t="s">
        <v>5</v>
      </c>
      <c r="M578" s="1" t="s">
        <v>23</v>
      </c>
      <c r="N578" s="1" t="s">
        <v>7</v>
      </c>
      <c r="O578" s="6" t="s">
        <v>7</v>
      </c>
    </row>
    <row r="579">
      <c r="A579" s="5">
        <v>101715.0</v>
      </c>
      <c r="B579" s="2">
        <v>45806.0</v>
      </c>
      <c r="C579" s="1" t="s">
        <v>323</v>
      </c>
      <c r="D579" s="3" t="s">
        <v>325</v>
      </c>
      <c r="E579" s="4">
        <v>45802.0</v>
      </c>
      <c r="F579" s="5">
        <v>14.0</v>
      </c>
      <c r="G579" s="5">
        <v>739.2</v>
      </c>
      <c r="H579" s="5">
        <v>10142.8</v>
      </c>
      <c r="I579" s="1" t="s">
        <v>21</v>
      </c>
      <c r="J579" s="1" t="s">
        <v>92</v>
      </c>
      <c r="K579" s="1" t="s">
        <v>13</v>
      </c>
      <c r="L579" s="1" t="s">
        <v>5</v>
      </c>
      <c r="M579" s="1" t="s">
        <v>23</v>
      </c>
      <c r="N579" s="1" t="s">
        <v>7</v>
      </c>
      <c r="O579" s="6" t="s">
        <v>7</v>
      </c>
    </row>
    <row r="580">
      <c r="A580" s="5">
        <v>101715.0</v>
      </c>
      <c r="B580" s="2">
        <v>45806.0</v>
      </c>
      <c r="C580" s="1" t="s">
        <v>323</v>
      </c>
      <c r="D580" s="3" t="s">
        <v>326</v>
      </c>
      <c r="E580" s="4">
        <v>45802.0</v>
      </c>
      <c r="F580" s="5">
        <v>14.0</v>
      </c>
      <c r="G580" s="5">
        <v>791.04</v>
      </c>
      <c r="H580" s="5">
        <v>10854.04</v>
      </c>
      <c r="I580" s="1" t="s">
        <v>21</v>
      </c>
      <c r="J580" s="1" t="s">
        <v>92</v>
      </c>
      <c r="K580" s="1" t="s">
        <v>13</v>
      </c>
      <c r="L580" s="1" t="s">
        <v>5</v>
      </c>
      <c r="M580" s="1" t="s">
        <v>23</v>
      </c>
      <c r="N580" s="1" t="s">
        <v>7</v>
      </c>
      <c r="O580" s="6" t="s">
        <v>7</v>
      </c>
    </row>
    <row r="581">
      <c r="A581" s="5">
        <v>101715.0</v>
      </c>
      <c r="B581" s="2">
        <v>45806.0</v>
      </c>
      <c r="C581" s="1" t="s">
        <v>323</v>
      </c>
      <c r="D581" s="3" t="s">
        <v>327</v>
      </c>
      <c r="E581" s="4">
        <v>45802.0</v>
      </c>
      <c r="F581" s="5">
        <v>30.0</v>
      </c>
      <c r="G581" s="5">
        <v>311.04</v>
      </c>
      <c r="H581" s="5">
        <v>9145.55</v>
      </c>
      <c r="I581" s="1" t="s">
        <v>21</v>
      </c>
      <c r="J581" s="1" t="s">
        <v>92</v>
      </c>
      <c r="K581" s="1" t="s">
        <v>13</v>
      </c>
      <c r="L581" s="1" t="s">
        <v>5</v>
      </c>
      <c r="M581" s="1" t="s">
        <v>23</v>
      </c>
      <c r="N581" s="1" t="s">
        <v>7</v>
      </c>
      <c r="O581" s="6" t="s">
        <v>7</v>
      </c>
    </row>
    <row r="582">
      <c r="A582" s="5">
        <v>101716.0</v>
      </c>
      <c r="B582" s="2">
        <v>45806.0</v>
      </c>
      <c r="C582" s="1" t="s">
        <v>323</v>
      </c>
      <c r="D582" s="3" t="s">
        <v>101</v>
      </c>
      <c r="E582" s="4">
        <v>45802.0</v>
      </c>
      <c r="F582" s="5">
        <v>60.0</v>
      </c>
      <c r="G582" s="5">
        <v>126.72</v>
      </c>
      <c r="H582" s="5">
        <v>7452.54</v>
      </c>
      <c r="I582" s="1" t="s">
        <v>21</v>
      </c>
      <c r="J582" s="1" t="s">
        <v>92</v>
      </c>
      <c r="K582" s="1" t="s">
        <v>13</v>
      </c>
      <c r="L582" s="1" t="s">
        <v>5</v>
      </c>
      <c r="M582" s="1" t="s">
        <v>23</v>
      </c>
      <c r="N582" s="1" t="s">
        <v>7</v>
      </c>
      <c r="O582" s="6" t="s">
        <v>7</v>
      </c>
    </row>
    <row r="583">
      <c r="A583" s="5">
        <v>101716.0</v>
      </c>
      <c r="B583" s="2">
        <v>45806.0</v>
      </c>
      <c r="C583" s="1" t="s">
        <v>323</v>
      </c>
      <c r="D583" s="7">
        <v>187.0</v>
      </c>
      <c r="E583" s="4">
        <v>45802.0</v>
      </c>
      <c r="F583" s="5">
        <v>88.0</v>
      </c>
      <c r="G583" s="5">
        <v>243.84</v>
      </c>
      <c r="H583" s="5">
        <v>21030.16</v>
      </c>
      <c r="I583" s="1" t="s">
        <v>21</v>
      </c>
      <c r="J583" s="1" t="s">
        <v>92</v>
      </c>
      <c r="K583" s="1" t="s">
        <v>13</v>
      </c>
      <c r="L583" s="1" t="s">
        <v>5</v>
      </c>
      <c r="M583" s="1" t="s">
        <v>23</v>
      </c>
      <c r="N583" s="1" t="s">
        <v>7</v>
      </c>
      <c r="O583" s="6" t="s">
        <v>7</v>
      </c>
    </row>
    <row r="584">
      <c r="A584" s="5">
        <v>101716.0</v>
      </c>
      <c r="B584" s="2">
        <v>45806.0</v>
      </c>
      <c r="C584" s="1" t="s">
        <v>323</v>
      </c>
      <c r="D584" s="7">
        <v>103.0</v>
      </c>
      <c r="E584" s="4">
        <v>45802.0</v>
      </c>
      <c r="F584" s="5">
        <v>108.0</v>
      </c>
      <c r="G584" s="5">
        <v>55.68</v>
      </c>
      <c r="H584" s="5">
        <v>5894.57</v>
      </c>
      <c r="I584" s="1" t="s">
        <v>21</v>
      </c>
      <c r="J584" s="1" t="s">
        <v>92</v>
      </c>
      <c r="K584" s="1" t="s">
        <v>13</v>
      </c>
      <c r="L584" s="1" t="s">
        <v>5</v>
      </c>
      <c r="M584" s="1" t="s">
        <v>23</v>
      </c>
      <c r="N584" s="1" t="s">
        <v>7</v>
      </c>
      <c r="O584" s="6" t="s">
        <v>7</v>
      </c>
    </row>
    <row r="585">
      <c r="A585" s="5">
        <v>101717.0</v>
      </c>
      <c r="B585" s="2">
        <v>45806.0</v>
      </c>
      <c r="C585" s="1" t="s">
        <v>30</v>
      </c>
      <c r="D585" s="7">
        <v>152.0</v>
      </c>
      <c r="E585" s="4">
        <v>45802.0</v>
      </c>
      <c r="F585" s="5">
        <v>528.0</v>
      </c>
      <c r="G585" s="5">
        <v>210.74</v>
      </c>
      <c r="H585" s="5">
        <v>111275.46</v>
      </c>
      <c r="I585" s="1" t="s">
        <v>21</v>
      </c>
      <c r="J585" s="1" t="s">
        <v>32</v>
      </c>
      <c r="K585" s="1" t="s">
        <v>4</v>
      </c>
      <c r="L585" s="1" t="s">
        <v>5</v>
      </c>
      <c r="M585" s="1" t="s">
        <v>23</v>
      </c>
      <c r="N585" s="1" t="s">
        <v>7</v>
      </c>
      <c r="O585" s="6" t="s">
        <v>7</v>
      </c>
    </row>
    <row r="586">
      <c r="A586" s="5">
        <v>101717.0</v>
      </c>
      <c r="B586" s="2">
        <v>45806.0</v>
      </c>
      <c r="C586" s="1" t="s">
        <v>30</v>
      </c>
      <c r="D586" s="7">
        <v>150.0</v>
      </c>
      <c r="E586" s="4">
        <v>45802.0</v>
      </c>
      <c r="F586" s="5">
        <v>14.0</v>
      </c>
      <c r="G586" s="5">
        <v>602.11</v>
      </c>
      <c r="H586" s="5">
        <v>8434.28</v>
      </c>
      <c r="I586" s="1" t="s">
        <v>21</v>
      </c>
      <c r="J586" s="1" t="s">
        <v>32</v>
      </c>
      <c r="K586" s="1" t="s">
        <v>4</v>
      </c>
      <c r="L586" s="1" t="s">
        <v>5</v>
      </c>
      <c r="M586" s="1" t="s">
        <v>23</v>
      </c>
      <c r="N586" s="1" t="s">
        <v>7</v>
      </c>
      <c r="O586" s="6" t="s">
        <v>7</v>
      </c>
    </row>
    <row r="587">
      <c r="A587" s="5">
        <v>101717.0</v>
      </c>
      <c r="B587" s="2">
        <v>45806.0</v>
      </c>
      <c r="C587" s="1" t="s">
        <v>30</v>
      </c>
      <c r="D587" s="7">
        <v>144.0</v>
      </c>
      <c r="E587" s="4">
        <v>45802.0</v>
      </c>
      <c r="F587" s="5">
        <v>450.0</v>
      </c>
      <c r="G587" s="5">
        <v>91.73</v>
      </c>
      <c r="H587" s="5">
        <v>41283.24</v>
      </c>
      <c r="I587" s="1" t="s">
        <v>21</v>
      </c>
      <c r="J587" s="1" t="s">
        <v>32</v>
      </c>
      <c r="K587" s="1" t="s">
        <v>4</v>
      </c>
      <c r="L587" s="1" t="s">
        <v>5</v>
      </c>
      <c r="M587" s="1" t="s">
        <v>23</v>
      </c>
      <c r="N587" s="1" t="s">
        <v>7</v>
      </c>
      <c r="O587" s="6" t="s">
        <v>7</v>
      </c>
    </row>
    <row r="588">
      <c r="A588" s="5">
        <v>101717.0</v>
      </c>
      <c r="B588" s="2">
        <v>45806.0</v>
      </c>
      <c r="C588" s="1" t="s">
        <v>30</v>
      </c>
      <c r="D588" s="7">
        <v>134.0</v>
      </c>
      <c r="E588" s="4">
        <v>45802.0</v>
      </c>
      <c r="F588" s="5">
        <v>13.0</v>
      </c>
      <c r="G588" s="5">
        <v>536.26</v>
      </c>
      <c r="H588" s="5">
        <v>6976.12</v>
      </c>
      <c r="I588" s="1" t="s">
        <v>21</v>
      </c>
      <c r="J588" s="1" t="s">
        <v>32</v>
      </c>
      <c r="K588" s="1" t="s">
        <v>4</v>
      </c>
      <c r="L588" s="1" t="s">
        <v>5</v>
      </c>
      <c r="M588" s="1" t="s">
        <v>23</v>
      </c>
      <c r="N588" s="1" t="s">
        <v>7</v>
      </c>
      <c r="O588" s="6" t="s">
        <v>7</v>
      </c>
    </row>
    <row r="589">
      <c r="A589" s="5">
        <v>101717.0</v>
      </c>
      <c r="B589" s="2">
        <v>45806.0</v>
      </c>
      <c r="C589" s="1" t="s">
        <v>30</v>
      </c>
      <c r="D589" s="7">
        <v>187.0</v>
      </c>
      <c r="E589" s="4">
        <v>45802.0</v>
      </c>
      <c r="F589" s="5">
        <v>132.0</v>
      </c>
      <c r="G589" s="5">
        <v>238.96</v>
      </c>
      <c r="H589" s="5">
        <v>31547.46</v>
      </c>
      <c r="I589" s="1" t="s">
        <v>21</v>
      </c>
      <c r="J589" s="1" t="s">
        <v>32</v>
      </c>
      <c r="K589" s="1" t="s">
        <v>4</v>
      </c>
      <c r="L589" s="1" t="s">
        <v>5</v>
      </c>
      <c r="M589" s="1" t="s">
        <v>23</v>
      </c>
      <c r="N589" s="1" t="s">
        <v>7</v>
      </c>
      <c r="O589" s="6" t="s">
        <v>7</v>
      </c>
    </row>
    <row r="590">
      <c r="A590" s="5">
        <v>101717.0</v>
      </c>
      <c r="B590" s="2">
        <v>45806.0</v>
      </c>
      <c r="C590" s="1" t="s">
        <v>30</v>
      </c>
      <c r="D590" s="7">
        <v>124.0</v>
      </c>
      <c r="E590" s="4">
        <v>45802.0</v>
      </c>
      <c r="F590" s="5">
        <v>368.0</v>
      </c>
      <c r="G590" s="5">
        <v>124.19</v>
      </c>
      <c r="H590" s="5">
        <v>45706.66</v>
      </c>
      <c r="I590" s="1" t="s">
        <v>21</v>
      </c>
      <c r="J590" s="1" t="s">
        <v>32</v>
      </c>
      <c r="K590" s="1" t="s">
        <v>4</v>
      </c>
      <c r="L590" s="1" t="s">
        <v>5</v>
      </c>
      <c r="M590" s="1" t="s">
        <v>23</v>
      </c>
      <c r="N590" s="1" t="s">
        <v>7</v>
      </c>
      <c r="O590" s="6" t="s">
        <v>7</v>
      </c>
    </row>
    <row r="591">
      <c r="A591" s="5">
        <v>101717.0</v>
      </c>
      <c r="B591" s="2">
        <v>45806.0</v>
      </c>
      <c r="C591" s="1" t="s">
        <v>30</v>
      </c>
      <c r="D591" s="7">
        <v>145.0</v>
      </c>
      <c r="E591" s="4">
        <v>45802.0</v>
      </c>
      <c r="F591" s="5">
        <v>35.0</v>
      </c>
      <c r="G591" s="5">
        <v>204.62</v>
      </c>
      <c r="H591" s="5">
        <v>7166.44</v>
      </c>
      <c r="I591" s="1" t="s">
        <v>21</v>
      </c>
      <c r="J591" s="1" t="s">
        <v>32</v>
      </c>
      <c r="K591" s="1" t="s">
        <v>4</v>
      </c>
      <c r="L591" s="1" t="s">
        <v>5</v>
      </c>
      <c r="M591" s="1" t="s">
        <v>23</v>
      </c>
      <c r="N591" s="1" t="s">
        <v>7</v>
      </c>
      <c r="O591" s="6" t="s">
        <v>7</v>
      </c>
    </row>
    <row r="592">
      <c r="A592" s="5">
        <v>101717.0</v>
      </c>
      <c r="B592" s="2">
        <v>45806.0</v>
      </c>
      <c r="C592" s="1" t="s">
        <v>30</v>
      </c>
      <c r="D592" s="7">
        <v>151.0</v>
      </c>
      <c r="E592" s="4">
        <v>45802.0</v>
      </c>
      <c r="F592" s="5">
        <v>560.0</v>
      </c>
      <c r="G592" s="5">
        <v>140.18</v>
      </c>
      <c r="H592" s="5">
        <v>78505.54</v>
      </c>
      <c r="I592" s="1" t="s">
        <v>21</v>
      </c>
      <c r="J592" s="1" t="s">
        <v>32</v>
      </c>
      <c r="K592" s="1" t="s">
        <v>4</v>
      </c>
      <c r="L592" s="1" t="s">
        <v>5</v>
      </c>
      <c r="M592" s="1" t="s">
        <v>23</v>
      </c>
      <c r="N592" s="1" t="s">
        <v>7</v>
      </c>
      <c r="O592" s="6" t="s">
        <v>7</v>
      </c>
    </row>
    <row r="593">
      <c r="A593" s="5">
        <v>101717.0</v>
      </c>
      <c r="B593" s="2">
        <v>45806.0</v>
      </c>
      <c r="C593" s="1" t="s">
        <v>30</v>
      </c>
      <c r="D593" s="7">
        <v>121.0</v>
      </c>
      <c r="E593" s="4">
        <v>45802.0</v>
      </c>
      <c r="F593" s="5">
        <v>432.0</v>
      </c>
      <c r="G593" s="5">
        <v>93.61</v>
      </c>
      <c r="H593" s="5">
        <v>40444.26</v>
      </c>
      <c r="I593" s="1" t="s">
        <v>21</v>
      </c>
      <c r="J593" s="1" t="s">
        <v>32</v>
      </c>
      <c r="K593" s="1" t="s">
        <v>4</v>
      </c>
      <c r="L593" s="1" t="s">
        <v>5</v>
      </c>
      <c r="M593" s="1" t="s">
        <v>23</v>
      </c>
      <c r="N593" s="1" t="s">
        <v>7</v>
      </c>
      <c r="O593" s="6" t="s">
        <v>7</v>
      </c>
    </row>
    <row r="594">
      <c r="A594" s="5">
        <v>101717.0</v>
      </c>
      <c r="B594" s="2">
        <v>45806.0</v>
      </c>
      <c r="C594" s="1" t="s">
        <v>30</v>
      </c>
      <c r="D594" s="7">
        <v>129.0</v>
      </c>
      <c r="E594" s="4">
        <v>45802.0</v>
      </c>
      <c r="F594" s="5">
        <v>24.0</v>
      </c>
      <c r="G594" s="5">
        <v>222.03</v>
      </c>
      <c r="H594" s="5">
        <v>5333.46</v>
      </c>
      <c r="I594" s="1" t="s">
        <v>21</v>
      </c>
      <c r="J594" s="1" t="s">
        <v>32</v>
      </c>
      <c r="K594" s="1" t="s">
        <v>4</v>
      </c>
      <c r="L594" s="1" t="s">
        <v>5</v>
      </c>
      <c r="M594" s="1" t="s">
        <v>23</v>
      </c>
      <c r="N594" s="1" t="s">
        <v>7</v>
      </c>
      <c r="O594" s="6" t="s">
        <v>7</v>
      </c>
    </row>
    <row r="595">
      <c r="A595" s="5">
        <v>101717.0</v>
      </c>
      <c r="B595" s="2">
        <v>45806.0</v>
      </c>
      <c r="C595" s="1" t="s">
        <v>30</v>
      </c>
      <c r="D595" s="7">
        <v>153.0</v>
      </c>
      <c r="E595" s="4">
        <v>45802.0</v>
      </c>
      <c r="F595" s="5">
        <v>150.0</v>
      </c>
      <c r="G595" s="5">
        <v>387.61</v>
      </c>
      <c r="H595" s="5">
        <v>58146.24</v>
      </c>
      <c r="I595" s="1" t="s">
        <v>21</v>
      </c>
      <c r="J595" s="1" t="s">
        <v>32</v>
      </c>
      <c r="K595" s="1" t="s">
        <v>4</v>
      </c>
      <c r="L595" s="1" t="s">
        <v>5</v>
      </c>
      <c r="M595" s="1" t="s">
        <v>23</v>
      </c>
      <c r="N595" s="1" t="s">
        <v>7</v>
      </c>
      <c r="O595" s="6" t="s">
        <v>7</v>
      </c>
    </row>
    <row r="596">
      <c r="A596" s="5">
        <v>101718.0</v>
      </c>
      <c r="B596" s="2">
        <v>45806.0</v>
      </c>
      <c r="C596" s="1" t="s">
        <v>30</v>
      </c>
      <c r="D596" s="3" t="s">
        <v>31</v>
      </c>
      <c r="E596" s="4">
        <v>45802.0</v>
      </c>
      <c r="F596" s="5">
        <v>6.0</v>
      </c>
      <c r="G596" s="5">
        <v>704.66</v>
      </c>
      <c r="H596" s="5">
        <v>4227.96</v>
      </c>
      <c r="I596" s="1" t="s">
        <v>21</v>
      </c>
      <c r="J596" s="1" t="s">
        <v>32</v>
      </c>
      <c r="K596" s="1" t="s">
        <v>4</v>
      </c>
      <c r="L596" s="1" t="s">
        <v>5</v>
      </c>
      <c r="M596" s="1" t="s">
        <v>23</v>
      </c>
      <c r="N596" s="1" t="s">
        <v>7</v>
      </c>
      <c r="O596" s="6" t="s">
        <v>7</v>
      </c>
    </row>
    <row r="597">
      <c r="A597" s="5">
        <v>101762.0</v>
      </c>
      <c r="B597" s="2">
        <v>45807.0</v>
      </c>
      <c r="C597" s="1" t="s">
        <v>328</v>
      </c>
      <c r="D597" s="7">
        <v>3272.0</v>
      </c>
      <c r="E597" s="4">
        <v>45802.0</v>
      </c>
      <c r="F597" s="5">
        <v>200.0</v>
      </c>
      <c r="G597" s="5">
        <v>32.34</v>
      </c>
      <c r="H597" s="5">
        <v>6340.36</v>
      </c>
      <c r="I597" s="1" t="s">
        <v>229</v>
      </c>
      <c r="J597" s="1" t="s">
        <v>309</v>
      </c>
      <c r="K597" s="1" t="s">
        <v>13</v>
      </c>
      <c r="L597" s="1" t="s">
        <v>5</v>
      </c>
      <c r="M597" s="1" t="s">
        <v>23</v>
      </c>
      <c r="N597" s="1" t="s">
        <v>7</v>
      </c>
      <c r="O597" s="6" t="s">
        <v>7</v>
      </c>
    </row>
    <row r="598">
      <c r="A598" s="5">
        <v>101762.0</v>
      </c>
      <c r="B598" s="2">
        <v>45807.0</v>
      </c>
      <c r="C598" s="1" t="s">
        <v>328</v>
      </c>
      <c r="D598" s="7">
        <v>324.0</v>
      </c>
      <c r="E598" s="4">
        <v>45802.0</v>
      </c>
      <c r="F598" s="5">
        <v>300.0</v>
      </c>
      <c r="G598" s="5">
        <v>50.27</v>
      </c>
      <c r="H598" s="5">
        <v>14781.1</v>
      </c>
      <c r="I598" s="1" t="s">
        <v>33</v>
      </c>
      <c r="J598" s="1" t="s">
        <v>309</v>
      </c>
      <c r="K598" s="1" t="s">
        <v>13</v>
      </c>
      <c r="L598" s="1" t="s">
        <v>5</v>
      </c>
      <c r="M598" s="1" t="s">
        <v>23</v>
      </c>
      <c r="N598" s="1" t="s">
        <v>7</v>
      </c>
      <c r="O598" s="6" t="s">
        <v>7</v>
      </c>
    </row>
    <row r="599">
      <c r="A599" s="5">
        <v>101762.0</v>
      </c>
      <c r="B599" s="2">
        <v>45807.0</v>
      </c>
      <c r="C599" s="1" t="s">
        <v>328</v>
      </c>
      <c r="D599" s="7">
        <v>323.0</v>
      </c>
      <c r="E599" s="4">
        <v>45802.0</v>
      </c>
      <c r="F599" s="5">
        <v>300.0</v>
      </c>
      <c r="G599" s="5">
        <v>40.96</v>
      </c>
      <c r="H599" s="5">
        <v>12043.96</v>
      </c>
      <c r="I599" s="1" t="s">
        <v>33</v>
      </c>
      <c r="J599" s="1" t="s">
        <v>309</v>
      </c>
      <c r="K599" s="1" t="s">
        <v>13</v>
      </c>
      <c r="L599" s="1" t="s">
        <v>5</v>
      </c>
      <c r="M599" s="1" t="s">
        <v>23</v>
      </c>
      <c r="N599" s="1" t="s">
        <v>7</v>
      </c>
      <c r="O599" s="6" t="s">
        <v>7</v>
      </c>
    </row>
    <row r="600">
      <c r="A600" s="5">
        <v>101762.0</v>
      </c>
      <c r="B600" s="2">
        <v>45807.0</v>
      </c>
      <c r="C600" s="1" t="s">
        <v>328</v>
      </c>
      <c r="D600" s="7">
        <v>326.0</v>
      </c>
      <c r="E600" s="4">
        <v>45802.0</v>
      </c>
      <c r="F600" s="5">
        <v>300.0</v>
      </c>
      <c r="G600" s="5">
        <v>71.69</v>
      </c>
      <c r="H600" s="5">
        <v>21078.58</v>
      </c>
      <c r="I600" s="1" t="s">
        <v>33</v>
      </c>
      <c r="J600" s="1" t="s">
        <v>309</v>
      </c>
      <c r="K600" s="1" t="s">
        <v>13</v>
      </c>
      <c r="L600" s="1" t="s">
        <v>5</v>
      </c>
      <c r="M600" s="1" t="s">
        <v>23</v>
      </c>
      <c r="N600" s="1" t="s">
        <v>7</v>
      </c>
      <c r="O600" s="6" t="s">
        <v>7</v>
      </c>
    </row>
    <row r="601">
      <c r="A601" s="5">
        <v>101762.0</v>
      </c>
      <c r="B601" s="2">
        <v>45807.0</v>
      </c>
      <c r="C601" s="1" t="s">
        <v>328</v>
      </c>
      <c r="D601" s="7">
        <v>348.0</v>
      </c>
      <c r="E601" s="4">
        <v>45802.0</v>
      </c>
      <c r="F601" s="5">
        <v>200.0</v>
      </c>
      <c r="G601" s="5">
        <v>81.0</v>
      </c>
      <c r="H601" s="5">
        <v>15877.72</v>
      </c>
      <c r="I601" s="1" t="s">
        <v>33</v>
      </c>
      <c r="J601" s="1" t="s">
        <v>309</v>
      </c>
      <c r="K601" s="1" t="s">
        <v>13</v>
      </c>
      <c r="L601" s="1" t="s">
        <v>5</v>
      </c>
      <c r="M601" s="1" t="s">
        <v>23</v>
      </c>
      <c r="N601" s="1" t="s">
        <v>7</v>
      </c>
      <c r="O601" s="6" t="s">
        <v>7</v>
      </c>
    </row>
    <row r="602">
      <c r="A602" s="5">
        <v>101763.0</v>
      </c>
      <c r="B602" s="2">
        <v>45807.0</v>
      </c>
      <c r="C602" s="1" t="s">
        <v>328</v>
      </c>
      <c r="D602" s="3" t="s">
        <v>50</v>
      </c>
      <c r="E602" s="4">
        <v>45802.0</v>
      </c>
      <c r="F602" s="5">
        <v>100.0</v>
      </c>
      <c r="G602" s="5">
        <v>318.08</v>
      </c>
      <c r="H602" s="5">
        <v>31175.66</v>
      </c>
      <c r="I602" s="1" t="s">
        <v>26</v>
      </c>
      <c r="J602" s="1" t="s">
        <v>309</v>
      </c>
      <c r="K602" s="1" t="s">
        <v>13</v>
      </c>
      <c r="L602" s="1" t="s">
        <v>5</v>
      </c>
      <c r="M602" s="1" t="s">
        <v>29</v>
      </c>
      <c r="N602" s="1" t="s">
        <v>7</v>
      </c>
      <c r="O602" s="6" t="s">
        <v>7</v>
      </c>
    </row>
    <row r="603">
      <c r="A603" s="5">
        <v>101780.0</v>
      </c>
      <c r="B603" s="2">
        <v>45807.0</v>
      </c>
      <c r="C603" s="1" t="s">
        <v>329</v>
      </c>
      <c r="D603" s="3" t="s">
        <v>316</v>
      </c>
      <c r="E603" s="4">
        <v>45802.0</v>
      </c>
      <c r="F603" s="5">
        <v>2400.0</v>
      </c>
      <c r="G603" s="5">
        <v>9.0</v>
      </c>
      <c r="H603" s="5">
        <v>21170.59</v>
      </c>
      <c r="I603" s="1" t="s">
        <v>317</v>
      </c>
      <c r="J603" s="1" t="s">
        <v>123</v>
      </c>
      <c r="K603" s="1" t="s">
        <v>13</v>
      </c>
      <c r="L603" s="1" t="s">
        <v>5</v>
      </c>
      <c r="M603" s="1" t="s">
        <v>29</v>
      </c>
      <c r="N603" s="1" t="s">
        <v>7</v>
      </c>
      <c r="O603" s="6" t="s">
        <v>7</v>
      </c>
    </row>
    <row r="604">
      <c r="A604" s="5">
        <v>101804.0</v>
      </c>
      <c r="B604" s="2">
        <v>45807.0</v>
      </c>
      <c r="C604" s="1" t="s">
        <v>11</v>
      </c>
      <c r="D604" s="7">
        <v>5211.0</v>
      </c>
      <c r="E604" s="4">
        <v>45802.0</v>
      </c>
      <c r="F604" s="5">
        <v>26.0</v>
      </c>
      <c r="G604" s="5">
        <v>147.84</v>
      </c>
      <c r="H604" s="5">
        <v>3845.45</v>
      </c>
      <c r="I604" s="1" t="s">
        <v>21</v>
      </c>
      <c r="J604" s="1" t="s">
        <v>12</v>
      </c>
      <c r="K604" s="1" t="s">
        <v>13</v>
      </c>
      <c r="L604" s="1" t="s">
        <v>5</v>
      </c>
      <c r="M604" s="1" t="s">
        <v>23</v>
      </c>
      <c r="N604" s="1" t="s">
        <v>7</v>
      </c>
      <c r="O604" s="6" t="s">
        <v>7</v>
      </c>
    </row>
    <row r="605">
      <c r="A605" s="5">
        <v>101804.0</v>
      </c>
      <c r="B605" s="2">
        <v>45807.0</v>
      </c>
      <c r="C605" s="1" t="s">
        <v>11</v>
      </c>
      <c r="D605" s="7">
        <v>147.0</v>
      </c>
      <c r="E605" s="4">
        <v>45802.0</v>
      </c>
      <c r="F605" s="5">
        <v>60.0</v>
      </c>
      <c r="G605" s="5">
        <v>285.12</v>
      </c>
      <c r="H605" s="5">
        <v>17108.81</v>
      </c>
      <c r="I605" s="1" t="s">
        <v>21</v>
      </c>
      <c r="J605" s="1" t="s">
        <v>12</v>
      </c>
      <c r="K605" s="1" t="s">
        <v>13</v>
      </c>
      <c r="L605" s="1" t="s">
        <v>5</v>
      </c>
      <c r="M605" s="1" t="s">
        <v>23</v>
      </c>
      <c r="N605" s="1" t="s">
        <v>7</v>
      </c>
      <c r="O605" s="6" t="s">
        <v>7</v>
      </c>
    </row>
    <row r="606">
      <c r="A606" s="5">
        <v>101804.0</v>
      </c>
      <c r="B606" s="2">
        <v>45807.0</v>
      </c>
      <c r="C606" s="1" t="s">
        <v>11</v>
      </c>
      <c r="D606" s="7">
        <v>144.0</v>
      </c>
      <c r="E606" s="4">
        <v>45802.0</v>
      </c>
      <c r="F606" s="5">
        <v>270.0</v>
      </c>
      <c r="G606" s="5">
        <v>93.6</v>
      </c>
      <c r="H606" s="5">
        <v>25273.61</v>
      </c>
      <c r="I606" s="1" t="s">
        <v>21</v>
      </c>
      <c r="J606" s="1" t="s">
        <v>12</v>
      </c>
      <c r="K606" s="1" t="s">
        <v>13</v>
      </c>
      <c r="L606" s="1" t="s">
        <v>5</v>
      </c>
      <c r="M606" s="1" t="s">
        <v>23</v>
      </c>
      <c r="N606" s="1" t="s">
        <v>7</v>
      </c>
      <c r="O606" s="6" t="s">
        <v>7</v>
      </c>
    </row>
    <row r="607">
      <c r="A607" s="5">
        <v>101804.0</v>
      </c>
      <c r="B607" s="2">
        <v>45807.0</v>
      </c>
      <c r="C607" s="1" t="s">
        <v>11</v>
      </c>
      <c r="D607" s="7">
        <v>145.0</v>
      </c>
      <c r="E607" s="4">
        <v>45802.0</v>
      </c>
      <c r="F607" s="5">
        <v>35.0</v>
      </c>
      <c r="G607" s="5">
        <v>208.8</v>
      </c>
      <c r="H607" s="5">
        <v>7309.61</v>
      </c>
      <c r="I607" s="1" t="s">
        <v>21</v>
      </c>
      <c r="J607" s="1" t="s">
        <v>12</v>
      </c>
      <c r="K607" s="1" t="s">
        <v>13</v>
      </c>
      <c r="L607" s="1" t="s">
        <v>5</v>
      </c>
      <c r="M607" s="1" t="s">
        <v>23</v>
      </c>
      <c r="N607" s="1" t="s">
        <v>7</v>
      </c>
      <c r="O607" s="6" t="s">
        <v>7</v>
      </c>
    </row>
    <row r="608">
      <c r="A608" s="5">
        <v>101805.0</v>
      </c>
      <c r="B608" s="2">
        <v>45807.0</v>
      </c>
      <c r="C608" s="1" t="s">
        <v>11</v>
      </c>
      <c r="D608" s="3" t="s">
        <v>330</v>
      </c>
      <c r="E608" s="4">
        <v>45802.0</v>
      </c>
      <c r="F608" s="5">
        <v>46.0</v>
      </c>
      <c r="G608" s="5">
        <v>271.68</v>
      </c>
      <c r="H608" s="5">
        <v>12499.15</v>
      </c>
      <c r="I608" s="1" t="s">
        <v>21</v>
      </c>
      <c r="J608" s="1" t="s">
        <v>12</v>
      </c>
      <c r="K608" s="1" t="s">
        <v>13</v>
      </c>
      <c r="L608" s="1" t="s">
        <v>5</v>
      </c>
      <c r="M608" s="1" t="s">
        <v>23</v>
      </c>
      <c r="N608" s="1" t="s">
        <v>7</v>
      </c>
      <c r="O608" s="6" t="s">
        <v>7</v>
      </c>
    </row>
    <row r="609">
      <c r="A609" s="5">
        <v>101806.0</v>
      </c>
      <c r="B609" s="2">
        <v>45807.0</v>
      </c>
      <c r="C609" s="1" t="s">
        <v>11</v>
      </c>
      <c r="D609" s="3" t="s">
        <v>331</v>
      </c>
      <c r="E609" s="4">
        <v>45802.0</v>
      </c>
      <c r="F609" s="5">
        <v>60.0</v>
      </c>
      <c r="G609" s="5">
        <v>171.84</v>
      </c>
      <c r="H609" s="5">
        <v>10313.04</v>
      </c>
      <c r="I609" s="1" t="s">
        <v>21</v>
      </c>
      <c r="J609" s="1" t="s">
        <v>12</v>
      </c>
      <c r="K609" s="1" t="s">
        <v>13</v>
      </c>
      <c r="L609" s="1" t="s">
        <v>5</v>
      </c>
      <c r="M609" s="1" t="s">
        <v>23</v>
      </c>
      <c r="N609" s="1" t="s">
        <v>7</v>
      </c>
      <c r="O609" s="6" t="s">
        <v>7</v>
      </c>
    </row>
    <row r="610">
      <c r="A610" s="5">
        <v>101806.0</v>
      </c>
      <c r="B610" s="2">
        <v>45807.0</v>
      </c>
      <c r="C610" s="1" t="s">
        <v>11</v>
      </c>
      <c r="D610" s="7">
        <v>105.0</v>
      </c>
      <c r="E610" s="4">
        <v>45802.0</v>
      </c>
      <c r="F610" s="5">
        <v>128.0</v>
      </c>
      <c r="G610" s="5">
        <v>263.04</v>
      </c>
      <c r="H610" s="5">
        <v>33671.76</v>
      </c>
      <c r="I610" s="1" t="s">
        <v>21</v>
      </c>
      <c r="J610" s="1" t="s">
        <v>12</v>
      </c>
      <c r="K610" s="1" t="s">
        <v>13</v>
      </c>
      <c r="L610" s="1" t="s">
        <v>5</v>
      </c>
      <c r="M610" s="1" t="s">
        <v>23</v>
      </c>
      <c r="N610" s="1" t="s">
        <v>7</v>
      </c>
      <c r="O610" s="6" t="s">
        <v>7</v>
      </c>
    </row>
    <row r="611">
      <c r="A611" s="5">
        <v>101857.0</v>
      </c>
      <c r="B611" s="2">
        <v>45808.0</v>
      </c>
      <c r="C611" s="1" t="s">
        <v>332</v>
      </c>
      <c r="D611" s="7">
        <v>344.0</v>
      </c>
      <c r="E611" s="4">
        <v>45802.0</v>
      </c>
      <c r="F611" s="5">
        <v>50.0</v>
      </c>
      <c r="G611" s="5">
        <v>94.08</v>
      </c>
      <c r="H611" s="5">
        <v>4610.67</v>
      </c>
      <c r="I611" s="1" t="s">
        <v>229</v>
      </c>
      <c r="J611" s="1" t="s">
        <v>221</v>
      </c>
      <c r="K611" s="1" t="s">
        <v>111</v>
      </c>
      <c r="L611" s="1" t="s">
        <v>5</v>
      </c>
      <c r="M611" s="1" t="s">
        <v>23</v>
      </c>
      <c r="N611" s="1" t="s">
        <v>7</v>
      </c>
      <c r="O611" s="6" t="s">
        <v>7</v>
      </c>
    </row>
    <row r="612">
      <c r="A612" s="5">
        <v>101857.0</v>
      </c>
      <c r="B612" s="2">
        <v>45808.0</v>
      </c>
      <c r="C612" s="1" t="s">
        <v>332</v>
      </c>
      <c r="D612" s="3" t="s">
        <v>333</v>
      </c>
      <c r="E612" s="4">
        <v>45802.0</v>
      </c>
      <c r="F612" s="5">
        <v>54.0</v>
      </c>
      <c r="G612" s="5">
        <v>95.04</v>
      </c>
      <c r="H612" s="5">
        <v>5030.26</v>
      </c>
      <c r="I612" s="1" t="s">
        <v>21</v>
      </c>
      <c r="J612" s="1" t="s">
        <v>221</v>
      </c>
      <c r="K612" s="1" t="s">
        <v>111</v>
      </c>
      <c r="L612" s="1" t="s">
        <v>5</v>
      </c>
      <c r="M612" s="1" t="s">
        <v>23</v>
      </c>
      <c r="N612" s="1" t="s">
        <v>7</v>
      </c>
      <c r="O612" s="6" t="s">
        <v>7</v>
      </c>
    </row>
    <row r="613">
      <c r="A613" s="5">
        <v>101857.0</v>
      </c>
      <c r="B613" s="2">
        <v>45808.0</v>
      </c>
      <c r="C613" s="1" t="s">
        <v>332</v>
      </c>
      <c r="D613" s="7">
        <v>3273.0</v>
      </c>
      <c r="E613" s="4">
        <v>45802.0</v>
      </c>
      <c r="F613" s="5">
        <v>200.0</v>
      </c>
      <c r="G613" s="5">
        <v>36.96</v>
      </c>
      <c r="H613" s="5">
        <v>7244.91</v>
      </c>
      <c r="I613" s="1" t="s">
        <v>229</v>
      </c>
      <c r="J613" s="1" t="s">
        <v>221</v>
      </c>
      <c r="K613" s="1" t="s">
        <v>111</v>
      </c>
      <c r="L613" s="1" t="s">
        <v>5</v>
      </c>
      <c r="M613" s="1" t="s">
        <v>23</v>
      </c>
      <c r="N613" s="1" t="s">
        <v>7</v>
      </c>
      <c r="O613" s="6" t="s">
        <v>7</v>
      </c>
    </row>
    <row r="614">
      <c r="A614" s="5">
        <v>101857.0</v>
      </c>
      <c r="B614" s="2">
        <v>45808.0</v>
      </c>
      <c r="C614" s="1" t="s">
        <v>332</v>
      </c>
      <c r="D614" s="7">
        <v>3272.0</v>
      </c>
      <c r="E614" s="4">
        <v>45802.0</v>
      </c>
      <c r="F614" s="5">
        <v>200.0</v>
      </c>
      <c r="G614" s="5">
        <v>31.68</v>
      </c>
      <c r="H614" s="5">
        <v>6210.03</v>
      </c>
      <c r="I614" s="1" t="s">
        <v>229</v>
      </c>
      <c r="J614" s="1" t="s">
        <v>221</v>
      </c>
      <c r="K614" s="1" t="s">
        <v>111</v>
      </c>
      <c r="L614" s="1" t="s">
        <v>5</v>
      </c>
      <c r="M614" s="1" t="s">
        <v>23</v>
      </c>
      <c r="N614" s="1" t="s">
        <v>7</v>
      </c>
      <c r="O614" s="6" t="s">
        <v>7</v>
      </c>
    </row>
    <row r="615">
      <c r="A615" s="5">
        <v>101857.0</v>
      </c>
      <c r="B615" s="2">
        <v>45808.0</v>
      </c>
      <c r="C615" s="1" t="s">
        <v>332</v>
      </c>
      <c r="D615" s="3" t="s">
        <v>334</v>
      </c>
      <c r="E615" s="4">
        <v>45802.0</v>
      </c>
      <c r="F615" s="5">
        <v>108.0</v>
      </c>
      <c r="G615" s="5">
        <v>70.08</v>
      </c>
      <c r="H615" s="5">
        <v>7418.02</v>
      </c>
      <c r="I615" s="1" t="s">
        <v>21</v>
      </c>
      <c r="J615" s="1" t="s">
        <v>221</v>
      </c>
      <c r="K615" s="1" t="s">
        <v>111</v>
      </c>
      <c r="L615" s="1" t="s">
        <v>5</v>
      </c>
      <c r="M615" s="1" t="s">
        <v>23</v>
      </c>
      <c r="N615" s="1" t="s">
        <v>7</v>
      </c>
      <c r="O615" s="6" t="s">
        <v>7</v>
      </c>
    </row>
    <row r="616">
      <c r="A616" s="5">
        <v>101858.0</v>
      </c>
      <c r="B616" s="2">
        <v>45808.0</v>
      </c>
      <c r="C616" s="1" t="s">
        <v>332</v>
      </c>
      <c r="D616" s="7">
        <v>144.0</v>
      </c>
      <c r="E616" s="4">
        <v>45802.0</v>
      </c>
      <c r="F616" s="5">
        <v>90.0</v>
      </c>
      <c r="G616" s="5">
        <v>93.6</v>
      </c>
      <c r="H616" s="5">
        <v>8257.05</v>
      </c>
      <c r="I616" s="1" t="s">
        <v>21</v>
      </c>
      <c r="J616" s="1" t="s">
        <v>221</v>
      </c>
      <c r="K616" s="1" t="s">
        <v>111</v>
      </c>
      <c r="L616" s="1" t="s">
        <v>5</v>
      </c>
      <c r="M616" s="1" t="s">
        <v>23</v>
      </c>
      <c r="N616" s="1" t="s">
        <v>7</v>
      </c>
      <c r="O616" s="6" t="s">
        <v>7</v>
      </c>
    </row>
    <row r="617">
      <c r="A617" s="5">
        <v>101858.0</v>
      </c>
      <c r="B617" s="2">
        <v>45808.0</v>
      </c>
      <c r="C617" s="1" t="s">
        <v>332</v>
      </c>
      <c r="D617" s="7">
        <v>130.0</v>
      </c>
      <c r="E617" s="4">
        <v>45802.0</v>
      </c>
      <c r="F617" s="5">
        <v>66.0</v>
      </c>
      <c r="G617" s="5">
        <v>142.08</v>
      </c>
      <c r="H617" s="5">
        <v>9191.26</v>
      </c>
      <c r="I617" s="1" t="s">
        <v>21</v>
      </c>
      <c r="J617" s="1" t="s">
        <v>221</v>
      </c>
      <c r="K617" s="1" t="s">
        <v>111</v>
      </c>
      <c r="L617" s="1" t="s">
        <v>5</v>
      </c>
      <c r="M617" s="1" t="s">
        <v>23</v>
      </c>
      <c r="N617" s="1" t="s">
        <v>7</v>
      </c>
      <c r="O617" s="6" t="s">
        <v>7</v>
      </c>
    </row>
    <row r="618">
      <c r="A618" s="5">
        <v>101858.0</v>
      </c>
      <c r="B618" s="2">
        <v>45808.0</v>
      </c>
      <c r="C618" s="1" t="s">
        <v>332</v>
      </c>
      <c r="D618" s="7">
        <v>323.0</v>
      </c>
      <c r="E618" s="4">
        <v>45802.0</v>
      </c>
      <c r="F618" s="5">
        <v>300.0</v>
      </c>
      <c r="G618" s="5">
        <v>42.24</v>
      </c>
      <c r="H618" s="5">
        <v>12420.09</v>
      </c>
      <c r="I618" s="1" t="s">
        <v>33</v>
      </c>
      <c r="J618" s="1" t="s">
        <v>221</v>
      </c>
      <c r="K618" s="1" t="s">
        <v>111</v>
      </c>
      <c r="L618" s="1" t="s">
        <v>5</v>
      </c>
      <c r="M618" s="1" t="s">
        <v>23</v>
      </c>
      <c r="N618" s="1" t="s">
        <v>7</v>
      </c>
      <c r="O618" s="6" t="s">
        <v>7</v>
      </c>
    </row>
    <row r="619">
      <c r="A619" s="5">
        <v>101858.0</v>
      </c>
      <c r="B619" s="2">
        <v>45808.0</v>
      </c>
      <c r="C619" s="1" t="s">
        <v>332</v>
      </c>
      <c r="D619" s="7">
        <v>151.0</v>
      </c>
      <c r="E619" s="4">
        <v>45802.0</v>
      </c>
      <c r="F619" s="5">
        <v>140.0</v>
      </c>
      <c r="G619" s="5">
        <v>143.04</v>
      </c>
      <c r="H619" s="5">
        <v>19626.61</v>
      </c>
      <c r="I619" s="1" t="s">
        <v>21</v>
      </c>
      <c r="J619" s="1" t="s">
        <v>221</v>
      </c>
      <c r="K619" s="1" t="s">
        <v>111</v>
      </c>
      <c r="L619" s="1" t="s">
        <v>5</v>
      </c>
      <c r="M619" s="1" t="s">
        <v>23</v>
      </c>
      <c r="N619" s="1" t="s">
        <v>7</v>
      </c>
      <c r="O619" s="6" t="s">
        <v>7</v>
      </c>
    </row>
    <row r="620">
      <c r="A620" s="5">
        <v>101858.0</v>
      </c>
      <c r="B620" s="2">
        <v>45808.0</v>
      </c>
      <c r="C620" s="1" t="s">
        <v>332</v>
      </c>
      <c r="D620" s="7">
        <v>324.0</v>
      </c>
      <c r="E620" s="4">
        <v>45802.0</v>
      </c>
      <c r="F620" s="5">
        <v>300.0</v>
      </c>
      <c r="G620" s="5">
        <v>51.84</v>
      </c>
      <c r="H620" s="5">
        <v>15242.49</v>
      </c>
      <c r="I620" s="1" t="s">
        <v>33</v>
      </c>
      <c r="J620" s="1" t="s">
        <v>221</v>
      </c>
      <c r="K620" s="1" t="s">
        <v>111</v>
      </c>
      <c r="L620" s="1" t="s">
        <v>5</v>
      </c>
      <c r="M620" s="1" t="s">
        <v>23</v>
      </c>
      <c r="N620" s="1" t="s">
        <v>7</v>
      </c>
      <c r="O620" s="6" t="s">
        <v>7</v>
      </c>
    </row>
    <row r="621">
      <c r="A621" s="5">
        <v>101858.0</v>
      </c>
      <c r="B621" s="2">
        <v>45808.0</v>
      </c>
      <c r="C621" s="1" t="s">
        <v>332</v>
      </c>
      <c r="D621" s="7">
        <v>121.0</v>
      </c>
      <c r="E621" s="4">
        <v>45802.0</v>
      </c>
      <c r="F621" s="5">
        <v>108.0</v>
      </c>
      <c r="G621" s="5">
        <v>95.52</v>
      </c>
      <c r="H621" s="5">
        <v>10111.36</v>
      </c>
      <c r="I621" s="1" t="s">
        <v>21</v>
      </c>
      <c r="J621" s="1" t="s">
        <v>221</v>
      </c>
      <c r="K621" s="1" t="s">
        <v>111</v>
      </c>
      <c r="L621" s="1" t="s">
        <v>5</v>
      </c>
      <c r="M621" s="1" t="s">
        <v>23</v>
      </c>
      <c r="N621" s="1" t="s">
        <v>7</v>
      </c>
      <c r="O621" s="6" t="s">
        <v>7</v>
      </c>
    </row>
    <row r="622">
      <c r="A622" s="5">
        <v>101899.0</v>
      </c>
      <c r="B622" s="2">
        <v>45808.0</v>
      </c>
      <c r="C622" s="1" t="s">
        <v>223</v>
      </c>
      <c r="D622" s="7">
        <v>121.0</v>
      </c>
      <c r="E622" s="4">
        <v>45802.0</v>
      </c>
      <c r="F622" s="5">
        <v>216.0</v>
      </c>
      <c r="G622" s="5">
        <v>95.52</v>
      </c>
      <c r="H622" s="5">
        <v>20221.63</v>
      </c>
      <c r="I622" s="1" t="s">
        <v>21</v>
      </c>
      <c r="J622" s="1" t="s">
        <v>224</v>
      </c>
      <c r="K622" s="1" t="s">
        <v>111</v>
      </c>
      <c r="L622" s="1" t="s">
        <v>5</v>
      </c>
      <c r="M622" s="1" t="s">
        <v>23</v>
      </c>
      <c r="N622" s="1" t="s">
        <v>7</v>
      </c>
      <c r="O622" s="6" t="s">
        <v>7</v>
      </c>
    </row>
    <row r="623">
      <c r="A623" s="5">
        <v>101899.0</v>
      </c>
      <c r="B623" s="2">
        <v>45808.0</v>
      </c>
      <c r="C623" s="1" t="s">
        <v>223</v>
      </c>
      <c r="D623" s="7">
        <v>151.0</v>
      </c>
      <c r="E623" s="4">
        <v>45802.0</v>
      </c>
      <c r="F623" s="5">
        <v>700.0</v>
      </c>
      <c r="G623" s="5">
        <v>143.04</v>
      </c>
      <c r="H623" s="5">
        <v>98127.4</v>
      </c>
      <c r="I623" s="1" t="s">
        <v>21</v>
      </c>
      <c r="J623" s="1" t="s">
        <v>224</v>
      </c>
      <c r="K623" s="1" t="s">
        <v>111</v>
      </c>
      <c r="L623" s="1" t="s">
        <v>5</v>
      </c>
      <c r="M623" s="1" t="s">
        <v>23</v>
      </c>
      <c r="N623" s="1" t="s">
        <v>7</v>
      </c>
      <c r="O623" s="6" t="s">
        <v>7</v>
      </c>
    </row>
    <row r="624">
      <c r="A624" s="5">
        <v>101899.0</v>
      </c>
      <c r="B624" s="2">
        <v>45808.0</v>
      </c>
      <c r="C624" s="1" t="s">
        <v>223</v>
      </c>
      <c r="D624" s="7">
        <v>342.0</v>
      </c>
      <c r="E624" s="4">
        <v>45802.0</v>
      </c>
      <c r="F624" s="5">
        <v>100.0</v>
      </c>
      <c r="G624" s="5">
        <v>41.6</v>
      </c>
      <c r="H624" s="5">
        <v>4078.76</v>
      </c>
      <c r="I624" s="1" t="s">
        <v>229</v>
      </c>
      <c r="J624" s="1" t="s">
        <v>224</v>
      </c>
      <c r="K624" s="1" t="s">
        <v>111</v>
      </c>
      <c r="L624" s="1" t="s">
        <v>5</v>
      </c>
      <c r="M624" s="1" t="s">
        <v>23</v>
      </c>
      <c r="N624" s="1" t="s">
        <v>7</v>
      </c>
      <c r="O624" s="6" t="s">
        <v>7</v>
      </c>
    </row>
    <row r="625">
      <c r="A625" s="5">
        <v>101899.0</v>
      </c>
      <c r="B625" s="2">
        <v>45808.0</v>
      </c>
      <c r="C625" s="1" t="s">
        <v>223</v>
      </c>
      <c r="D625" s="7">
        <v>344.0</v>
      </c>
      <c r="E625" s="4">
        <v>45802.0</v>
      </c>
      <c r="F625" s="5">
        <v>50.0</v>
      </c>
      <c r="G625" s="5">
        <v>78.4</v>
      </c>
      <c r="H625" s="5">
        <v>3843.56</v>
      </c>
      <c r="I625" s="1" t="s">
        <v>229</v>
      </c>
      <c r="J625" s="1" t="s">
        <v>224</v>
      </c>
      <c r="K625" s="1" t="s">
        <v>111</v>
      </c>
      <c r="L625" s="1" t="s">
        <v>5</v>
      </c>
      <c r="M625" s="1" t="s">
        <v>23</v>
      </c>
      <c r="N625" s="1" t="s">
        <v>7</v>
      </c>
      <c r="O625" s="6" t="s">
        <v>7</v>
      </c>
    </row>
    <row r="626">
      <c r="A626" s="5">
        <v>101899.0</v>
      </c>
      <c r="B626" s="2">
        <v>45808.0</v>
      </c>
      <c r="C626" s="1" t="s">
        <v>223</v>
      </c>
      <c r="D626" s="7">
        <v>124.0</v>
      </c>
      <c r="E626" s="4">
        <v>45802.0</v>
      </c>
      <c r="F626" s="5">
        <v>46.0</v>
      </c>
      <c r="G626" s="5">
        <v>126.72</v>
      </c>
      <c r="H626" s="5">
        <v>5714.5</v>
      </c>
      <c r="I626" s="1" t="s">
        <v>21</v>
      </c>
      <c r="J626" s="1" t="s">
        <v>224</v>
      </c>
      <c r="K626" s="1" t="s">
        <v>111</v>
      </c>
      <c r="L626" s="1" t="s">
        <v>5</v>
      </c>
      <c r="M626" s="1" t="s">
        <v>23</v>
      </c>
      <c r="N626" s="1" t="s">
        <v>7</v>
      </c>
      <c r="O626" s="6" t="s">
        <v>7</v>
      </c>
    </row>
    <row r="627">
      <c r="A627" s="5">
        <v>101899.0</v>
      </c>
      <c r="B627" s="2">
        <v>45808.0</v>
      </c>
      <c r="C627" s="1" t="s">
        <v>223</v>
      </c>
      <c r="D627" s="7">
        <v>152.0</v>
      </c>
      <c r="E627" s="4">
        <v>45802.0</v>
      </c>
      <c r="F627" s="5">
        <v>132.0</v>
      </c>
      <c r="G627" s="5">
        <v>215.04</v>
      </c>
      <c r="H627" s="5">
        <v>27819.53</v>
      </c>
      <c r="I627" s="1" t="s">
        <v>21</v>
      </c>
      <c r="J627" s="1" t="s">
        <v>224</v>
      </c>
      <c r="K627" s="1" t="s">
        <v>111</v>
      </c>
      <c r="L627" s="1" t="s">
        <v>5</v>
      </c>
      <c r="M627" s="1" t="s">
        <v>23</v>
      </c>
      <c r="N627" s="1" t="s">
        <v>7</v>
      </c>
      <c r="O627" s="6" t="s">
        <v>7</v>
      </c>
    </row>
    <row r="628">
      <c r="A628" s="5">
        <v>101899.0</v>
      </c>
      <c r="B628" s="2">
        <v>45808.0</v>
      </c>
      <c r="C628" s="1" t="s">
        <v>223</v>
      </c>
      <c r="D628" s="7">
        <v>145.0</v>
      </c>
      <c r="E628" s="4">
        <v>45802.0</v>
      </c>
      <c r="F628" s="5">
        <v>35.0</v>
      </c>
      <c r="G628" s="5">
        <v>208.8</v>
      </c>
      <c r="H628" s="5">
        <v>7163.8</v>
      </c>
      <c r="I628" s="1" t="s">
        <v>21</v>
      </c>
      <c r="J628" s="1" t="s">
        <v>224</v>
      </c>
      <c r="K628" s="1" t="s">
        <v>111</v>
      </c>
      <c r="L628" s="1" t="s">
        <v>5</v>
      </c>
      <c r="M628" s="1" t="s">
        <v>23</v>
      </c>
      <c r="N628" s="1" t="s">
        <v>7</v>
      </c>
      <c r="O628" s="6" t="s">
        <v>7</v>
      </c>
    </row>
    <row r="629">
      <c r="A629" s="5">
        <v>101899.0</v>
      </c>
      <c r="B629" s="2">
        <v>45808.0</v>
      </c>
      <c r="C629" s="1" t="s">
        <v>223</v>
      </c>
      <c r="D629" s="7">
        <v>3271.0</v>
      </c>
      <c r="E629" s="4">
        <v>45802.0</v>
      </c>
      <c r="F629" s="5">
        <v>150.0</v>
      </c>
      <c r="G629" s="5">
        <v>53.76</v>
      </c>
      <c r="H629" s="5">
        <v>7904.68</v>
      </c>
      <c r="I629" s="1" t="s">
        <v>229</v>
      </c>
      <c r="J629" s="1" t="s">
        <v>224</v>
      </c>
      <c r="K629" s="1" t="s">
        <v>111</v>
      </c>
      <c r="L629" s="1" t="s">
        <v>5</v>
      </c>
      <c r="M629" s="1" t="s">
        <v>23</v>
      </c>
      <c r="N629" s="1" t="s">
        <v>7</v>
      </c>
      <c r="O629" s="6" t="s">
        <v>7</v>
      </c>
    </row>
    <row r="630">
      <c r="A630" s="5">
        <v>101899.0</v>
      </c>
      <c r="B630" s="2">
        <v>45808.0</v>
      </c>
      <c r="C630" s="1" t="s">
        <v>223</v>
      </c>
      <c r="D630" s="3" t="s">
        <v>231</v>
      </c>
      <c r="E630" s="4">
        <v>45802.0</v>
      </c>
      <c r="F630" s="5">
        <v>400.0</v>
      </c>
      <c r="G630" s="5">
        <v>27.84</v>
      </c>
      <c r="H630" s="5">
        <v>10915.24</v>
      </c>
      <c r="I630" s="1" t="s">
        <v>229</v>
      </c>
      <c r="J630" s="1" t="s">
        <v>224</v>
      </c>
      <c r="K630" s="1" t="s">
        <v>111</v>
      </c>
      <c r="L630" s="1" t="s">
        <v>5</v>
      </c>
      <c r="M630" s="1" t="s">
        <v>23</v>
      </c>
      <c r="N630" s="1" t="s">
        <v>7</v>
      </c>
      <c r="O630" s="6" t="s">
        <v>7</v>
      </c>
    </row>
    <row r="631">
      <c r="A631" s="5">
        <v>101899.0</v>
      </c>
      <c r="B631" s="2">
        <v>45808.0</v>
      </c>
      <c r="C631" s="1" t="s">
        <v>223</v>
      </c>
      <c r="D631" s="7">
        <v>361.0</v>
      </c>
      <c r="E631" s="4">
        <v>45802.0</v>
      </c>
      <c r="F631" s="5">
        <v>50.0</v>
      </c>
      <c r="G631" s="5">
        <v>172.8</v>
      </c>
      <c r="H631" s="5">
        <v>8469.16</v>
      </c>
      <c r="I631" s="1" t="s">
        <v>229</v>
      </c>
      <c r="J631" s="1" t="s">
        <v>224</v>
      </c>
      <c r="K631" s="1" t="s">
        <v>111</v>
      </c>
      <c r="L631" s="1" t="s">
        <v>5</v>
      </c>
      <c r="M631" s="1" t="s">
        <v>23</v>
      </c>
      <c r="N631" s="1" t="s">
        <v>7</v>
      </c>
      <c r="O631" s="6" t="s">
        <v>7</v>
      </c>
    </row>
    <row r="632">
      <c r="A632" s="5">
        <v>101899.0</v>
      </c>
      <c r="B632" s="2">
        <v>45808.0</v>
      </c>
      <c r="C632" s="1" t="s">
        <v>223</v>
      </c>
      <c r="D632" s="7">
        <v>144.0</v>
      </c>
      <c r="E632" s="4">
        <v>45802.0</v>
      </c>
      <c r="F632" s="5">
        <v>180.0</v>
      </c>
      <c r="G632" s="5">
        <v>93.6</v>
      </c>
      <c r="H632" s="5">
        <v>16513.0</v>
      </c>
      <c r="I632" s="1" t="s">
        <v>21</v>
      </c>
      <c r="J632" s="1" t="s">
        <v>224</v>
      </c>
      <c r="K632" s="1" t="s">
        <v>111</v>
      </c>
      <c r="L632" s="1" t="s">
        <v>5</v>
      </c>
      <c r="M632" s="1" t="s">
        <v>23</v>
      </c>
      <c r="N632" s="1" t="s">
        <v>7</v>
      </c>
      <c r="O632" s="6" t="s">
        <v>7</v>
      </c>
    </row>
    <row r="633">
      <c r="A633" s="5">
        <v>101899.0</v>
      </c>
      <c r="B633" s="2">
        <v>45808.0</v>
      </c>
      <c r="C633" s="1" t="s">
        <v>223</v>
      </c>
      <c r="D633" s="3" t="s">
        <v>235</v>
      </c>
      <c r="E633" s="4">
        <v>45802.0</v>
      </c>
      <c r="F633" s="5">
        <v>600.0</v>
      </c>
      <c r="G633" s="5">
        <v>52.9</v>
      </c>
      <c r="H633" s="5">
        <v>31107.16</v>
      </c>
      <c r="I633" s="1" t="s">
        <v>33</v>
      </c>
      <c r="J633" s="1" t="s">
        <v>224</v>
      </c>
      <c r="K633" s="1" t="s">
        <v>111</v>
      </c>
      <c r="L633" s="1" t="s">
        <v>5</v>
      </c>
      <c r="M633" s="1" t="s">
        <v>23</v>
      </c>
      <c r="N633" s="1" t="s">
        <v>7</v>
      </c>
      <c r="O633" s="6" t="s">
        <v>7</v>
      </c>
    </row>
    <row r="634">
      <c r="A634" s="5">
        <v>101899.0</v>
      </c>
      <c r="B634" s="2">
        <v>45808.0</v>
      </c>
      <c r="C634" s="1" t="s">
        <v>223</v>
      </c>
      <c r="D634" s="7">
        <v>551.0</v>
      </c>
      <c r="E634" s="4">
        <v>45802.0</v>
      </c>
      <c r="F634" s="5">
        <v>6.0</v>
      </c>
      <c r="G634" s="5">
        <v>1190.4</v>
      </c>
      <c r="H634" s="5">
        <v>7001.51</v>
      </c>
      <c r="I634" s="1" t="s">
        <v>265</v>
      </c>
      <c r="J634" s="1" t="s">
        <v>224</v>
      </c>
      <c r="K634" s="1" t="s">
        <v>111</v>
      </c>
      <c r="L634" s="1" t="s">
        <v>5</v>
      </c>
      <c r="M634" s="1" t="s">
        <v>23</v>
      </c>
      <c r="N634" s="1" t="s">
        <v>7</v>
      </c>
      <c r="O634" s="6" t="s">
        <v>7</v>
      </c>
    </row>
    <row r="635">
      <c r="A635" s="5">
        <v>101899.0</v>
      </c>
      <c r="B635" s="2">
        <v>45808.0</v>
      </c>
      <c r="C635" s="1" t="s">
        <v>223</v>
      </c>
      <c r="D635" s="7">
        <v>341.0</v>
      </c>
      <c r="E635" s="4">
        <v>45802.0</v>
      </c>
      <c r="F635" s="5">
        <v>200.0</v>
      </c>
      <c r="G635" s="5">
        <v>27.2</v>
      </c>
      <c r="H635" s="5">
        <v>5333.16</v>
      </c>
      <c r="I635" s="1" t="s">
        <v>229</v>
      </c>
      <c r="J635" s="1" t="s">
        <v>224</v>
      </c>
      <c r="K635" s="1" t="s">
        <v>111</v>
      </c>
      <c r="L635" s="1" t="s">
        <v>5</v>
      </c>
      <c r="M635" s="1" t="s">
        <v>23</v>
      </c>
      <c r="N635" s="1" t="s">
        <v>7</v>
      </c>
      <c r="O635" s="6" t="s">
        <v>7</v>
      </c>
    </row>
    <row r="636">
      <c r="A636" s="5">
        <v>101899.0</v>
      </c>
      <c r="B636" s="2">
        <v>45808.0</v>
      </c>
      <c r="C636" s="1" t="s">
        <v>223</v>
      </c>
      <c r="D636" s="7">
        <v>667.0</v>
      </c>
      <c r="E636" s="4">
        <v>45802.0</v>
      </c>
      <c r="F636" s="5">
        <v>6.0</v>
      </c>
      <c r="G636" s="5">
        <v>892.8</v>
      </c>
      <c r="H636" s="5">
        <v>5251.62</v>
      </c>
      <c r="I636" s="1" t="s">
        <v>265</v>
      </c>
      <c r="J636" s="1" t="s">
        <v>224</v>
      </c>
      <c r="K636" s="1" t="s">
        <v>111</v>
      </c>
      <c r="L636" s="1" t="s">
        <v>5</v>
      </c>
      <c r="M636" s="1" t="s">
        <v>23</v>
      </c>
      <c r="N636" s="1" t="s">
        <v>7</v>
      </c>
      <c r="O636" s="6" t="s">
        <v>7</v>
      </c>
    </row>
    <row r="637">
      <c r="A637" s="5">
        <v>101899.0</v>
      </c>
      <c r="B637" s="2">
        <v>45808.0</v>
      </c>
      <c r="C637" s="1" t="s">
        <v>223</v>
      </c>
      <c r="D637" s="7">
        <v>343.0</v>
      </c>
      <c r="E637" s="4">
        <v>45802.0</v>
      </c>
      <c r="F637" s="5">
        <v>110.0</v>
      </c>
      <c r="G637" s="5">
        <v>52.8</v>
      </c>
      <c r="H637" s="5">
        <v>5693.8</v>
      </c>
      <c r="I637" s="1" t="s">
        <v>229</v>
      </c>
      <c r="J637" s="1" t="s">
        <v>224</v>
      </c>
      <c r="K637" s="1" t="s">
        <v>111</v>
      </c>
      <c r="L637" s="1" t="s">
        <v>5</v>
      </c>
      <c r="M637" s="1" t="s">
        <v>23</v>
      </c>
      <c r="N637" s="1" t="s">
        <v>7</v>
      </c>
      <c r="O637" s="6" t="s">
        <v>7</v>
      </c>
    </row>
    <row r="638">
      <c r="A638" s="5">
        <v>101899.0</v>
      </c>
      <c r="B638" s="2">
        <v>45808.0</v>
      </c>
      <c r="C638" s="1" t="s">
        <v>223</v>
      </c>
      <c r="D638" s="7">
        <v>129.0</v>
      </c>
      <c r="E638" s="4">
        <v>45802.0</v>
      </c>
      <c r="F638" s="5">
        <v>24.0</v>
      </c>
      <c r="G638" s="5">
        <v>226.56</v>
      </c>
      <c r="H638" s="5">
        <v>5330.65</v>
      </c>
      <c r="I638" s="1" t="s">
        <v>21</v>
      </c>
      <c r="J638" s="1" t="s">
        <v>224</v>
      </c>
      <c r="K638" s="1" t="s">
        <v>111</v>
      </c>
      <c r="L638" s="1" t="s">
        <v>5</v>
      </c>
      <c r="M638" s="1" t="s">
        <v>23</v>
      </c>
      <c r="N638" s="1" t="s">
        <v>7</v>
      </c>
      <c r="O638" s="6" t="s">
        <v>7</v>
      </c>
    </row>
    <row r="639">
      <c r="A639" s="5">
        <v>101899.0</v>
      </c>
      <c r="B639" s="2">
        <v>45808.0</v>
      </c>
      <c r="C639" s="1" t="s">
        <v>223</v>
      </c>
      <c r="D639" s="7">
        <v>360.0</v>
      </c>
      <c r="E639" s="4">
        <v>45802.0</v>
      </c>
      <c r="F639" s="5">
        <v>50.0</v>
      </c>
      <c r="G639" s="5">
        <v>144.0</v>
      </c>
      <c r="H639" s="5">
        <v>7057.96</v>
      </c>
      <c r="I639" s="1" t="s">
        <v>229</v>
      </c>
      <c r="J639" s="1" t="s">
        <v>224</v>
      </c>
      <c r="K639" s="1" t="s">
        <v>111</v>
      </c>
      <c r="L639" s="1" t="s">
        <v>5</v>
      </c>
      <c r="M639" s="1" t="s">
        <v>23</v>
      </c>
      <c r="N639" s="1" t="s">
        <v>7</v>
      </c>
      <c r="O639" s="6" t="s">
        <v>7</v>
      </c>
    </row>
    <row r="640">
      <c r="A640" s="5">
        <v>101899.0</v>
      </c>
      <c r="B640" s="2">
        <v>45808.0</v>
      </c>
      <c r="C640" s="1" t="s">
        <v>223</v>
      </c>
      <c r="D640" s="3" t="s">
        <v>238</v>
      </c>
      <c r="E640" s="4">
        <v>45802.0</v>
      </c>
      <c r="F640" s="5">
        <v>600.0</v>
      </c>
      <c r="G640" s="5">
        <v>44.69</v>
      </c>
      <c r="H640" s="5">
        <v>26279.68</v>
      </c>
      <c r="I640" s="1" t="s">
        <v>33</v>
      </c>
      <c r="J640" s="1" t="s">
        <v>224</v>
      </c>
      <c r="K640" s="1" t="s">
        <v>111</v>
      </c>
      <c r="L640" s="1" t="s">
        <v>5</v>
      </c>
      <c r="M640" s="1" t="s">
        <v>23</v>
      </c>
      <c r="N640" s="1" t="s">
        <v>7</v>
      </c>
      <c r="O640" s="6" t="s">
        <v>7</v>
      </c>
    </row>
    <row r="641">
      <c r="A641" s="5">
        <v>101900.0</v>
      </c>
      <c r="B641" s="2">
        <v>45808.0</v>
      </c>
      <c r="C641" s="1" t="s">
        <v>223</v>
      </c>
      <c r="D641" s="3" t="s">
        <v>50</v>
      </c>
      <c r="E641" s="4">
        <v>45802.0</v>
      </c>
      <c r="F641" s="5">
        <v>100.0</v>
      </c>
      <c r="G641" s="5">
        <v>318.08</v>
      </c>
      <c r="H641" s="5">
        <v>31175.66</v>
      </c>
      <c r="I641" s="1" t="s">
        <v>26</v>
      </c>
      <c r="J641" s="1" t="s">
        <v>224</v>
      </c>
      <c r="K641" s="1" t="s">
        <v>111</v>
      </c>
      <c r="L641" s="1" t="s">
        <v>5</v>
      </c>
      <c r="M641" s="1" t="s">
        <v>29</v>
      </c>
      <c r="N641" s="1" t="s">
        <v>7</v>
      </c>
      <c r="O641" s="6" t="s">
        <v>7</v>
      </c>
    </row>
    <row r="642">
      <c r="A642" s="5">
        <v>101901.0</v>
      </c>
      <c r="B642" s="2">
        <v>45808.0</v>
      </c>
      <c r="C642" s="1" t="s">
        <v>223</v>
      </c>
      <c r="D642" s="7">
        <v>360.0</v>
      </c>
      <c r="E642" s="4">
        <v>45802.0</v>
      </c>
      <c r="F642" s="5">
        <v>50.0</v>
      </c>
      <c r="G642" s="5">
        <v>144.0</v>
      </c>
      <c r="H642" s="5">
        <v>7057.07</v>
      </c>
      <c r="I642" s="1" t="s">
        <v>229</v>
      </c>
      <c r="J642" s="1" t="s">
        <v>224</v>
      </c>
      <c r="K642" s="1" t="s">
        <v>111</v>
      </c>
      <c r="L642" s="1" t="s">
        <v>5</v>
      </c>
      <c r="M642" s="1" t="s">
        <v>23</v>
      </c>
      <c r="N642" s="1" t="s">
        <v>7</v>
      </c>
      <c r="O642" s="6" t="s">
        <v>7</v>
      </c>
    </row>
    <row r="643">
      <c r="A643" s="5">
        <v>101901.0</v>
      </c>
      <c r="B643" s="2">
        <v>45808.0</v>
      </c>
      <c r="C643" s="1" t="s">
        <v>223</v>
      </c>
      <c r="D643" s="7">
        <v>362.0</v>
      </c>
      <c r="E643" s="4">
        <v>45802.0</v>
      </c>
      <c r="F643" s="5">
        <v>50.0</v>
      </c>
      <c r="G643" s="5">
        <v>217.6</v>
      </c>
      <c r="H643" s="5">
        <v>10663.47</v>
      </c>
      <c r="I643" s="1" t="s">
        <v>229</v>
      </c>
      <c r="J643" s="1" t="s">
        <v>224</v>
      </c>
      <c r="K643" s="1" t="s">
        <v>111</v>
      </c>
      <c r="L643" s="1" t="s">
        <v>5</v>
      </c>
      <c r="M643" s="1" t="s">
        <v>23</v>
      </c>
      <c r="N643" s="1" t="s">
        <v>7</v>
      </c>
      <c r="O643" s="6" t="s">
        <v>7</v>
      </c>
    </row>
    <row r="644">
      <c r="A644" s="5">
        <v>101901.0</v>
      </c>
      <c r="B644" s="2">
        <v>45808.0</v>
      </c>
      <c r="C644" s="1" t="s">
        <v>223</v>
      </c>
      <c r="D644" s="7">
        <v>361.0</v>
      </c>
      <c r="E644" s="4">
        <v>45802.0</v>
      </c>
      <c r="F644" s="5">
        <v>50.0</v>
      </c>
      <c r="G644" s="5">
        <v>172.8</v>
      </c>
      <c r="H644" s="5">
        <v>8468.27</v>
      </c>
      <c r="I644" s="1" t="s">
        <v>229</v>
      </c>
      <c r="J644" s="1" t="s">
        <v>224</v>
      </c>
      <c r="K644" s="1" t="s">
        <v>111</v>
      </c>
      <c r="L644" s="1" t="s">
        <v>5</v>
      </c>
      <c r="M644" s="1" t="s">
        <v>23</v>
      </c>
      <c r="N644" s="1" t="s">
        <v>7</v>
      </c>
      <c r="O644" s="6" t="s">
        <v>7</v>
      </c>
    </row>
    <row r="645">
      <c r="A645" s="5">
        <v>101904.0</v>
      </c>
      <c r="B645" s="2">
        <v>45808.0</v>
      </c>
      <c r="C645" s="1" t="s">
        <v>11</v>
      </c>
      <c r="D645" s="7">
        <v>151.0</v>
      </c>
      <c r="E645" s="4">
        <v>45802.0</v>
      </c>
      <c r="F645" s="5">
        <v>70.0</v>
      </c>
      <c r="G645" s="5">
        <v>143.04</v>
      </c>
      <c r="H645" s="5">
        <v>10013.95</v>
      </c>
      <c r="I645" s="1" t="s">
        <v>21</v>
      </c>
      <c r="J645" s="1" t="s">
        <v>12</v>
      </c>
      <c r="K645" s="1" t="s">
        <v>13</v>
      </c>
      <c r="L645" s="1" t="s">
        <v>5</v>
      </c>
      <c r="M645" s="1" t="s">
        <v>23</v>
      </c>
      <c r="N645" s="1" t="s">
        <v>7</v>
      </c>
      <c r="O645" s="6" t="s">
        <v>7</v>
      </c>
    </row>
    <row r="646">
      <c r="A646" s="5">
        <v>101904.0</v>
      </c>
      <c r="B646" s="2">
        <v>45808.0</v>
      </c>
      <c r="C646" s="1" t="s">
        <v>11</v>
      </c>
      <c r="D646" s="7">
        <v>150.0</v>
      </c>
      <c r="E646" s="4">
        <v>45802.0</v>
      </c>
      <c r="F646" s="5">
        <v>28.0</v>
      </c>
      <c r="G646" s="5">
        <v>614.4</v>
      </c>
      <c r="H646" s="5">
        <v>17204.35</v>
      </c>
      <c r="I646" s="1" t="s">
        <v>21</v>
      </c>
      <c r="J646" s="1" t="s">
        <v>12</v>
      </c>
      <c r="K646" s="1" t="s">
        <v>13</v>
      </c>
      <c r="L646" s="1" t="s">
        <v>5</v>
      </c>
      <c r="M646" s="1" t="s">
        <v>23</v>
      </c>
      <c r="N646" s="1" t="s">
        <v>7</v>
      </c>
      <c r="O646" s="6" t="s">
        <v>7</v>
      </c>
    </row>
    <row r="647">
      <c r="A647" s="5">
        <v>101904.0</v>
      </c>
      <c r="B647" s="2">
        <v>45808.0</v>
      </c>
      <c r="C647" s="1" t="s">
        <v>11</v>
      </c>
      <c r="D647" s="3" t="s">
        <v>96</v>
      </c>
      <c r="E647" s="4">
        <v>45802.0</v>
      </c>
      <c r="F647" s="5">
        <v>48.0</v>
      </c>
      <c r="G647" s="5">
        <v>302.4</v>
      </c>
      <c r="H647" s="5">
        <v>14516.35</v>
      </c>
      <c r="I647" s="1" t="s">
        <v>21</v>
      </c>
      <c r="J647" s="1" t="s">
        <v>12</v>
      </c>
      <c r="K647" s="1" t="s">
        <v>13</v>
      </c>
      <c r="L647" s="1" t="s">
        <v>5</v>
      </c>
      <c r="M647" s="1" t="s">
        <v>23</v>
      </c>
      <c r="N647" s="1" t="s">
        <v>7</v>
      </c>
      <c r="O647" s="6" t="s">
        <v>7</v>
      </c>
    </row>
    <row r="648">
      <c r="A648" s="5">
        <v>101904.0</v>
      </c>
      <c r="B648" s="2">
        <v>45808.0</v>
      </c>
      <c r="C648" s="1" t="s">
        <v>11</v>
      </c>
      <c r="D648" s="7">
        <v>200.0</v>
      </c>
      <c r="E648" s="4">
        <v>45802.0</v>
      </c>
      <c r="F648" s="5">
        <v>30.0</v>
      </c>
      <c r="G648" s="5">
        <v>228.48</v>
      </c>
      <c r="H648" s="5">
        <v>6855.55</v>
      </c>
      <c r="I648" s="1" t="s">
        <v>21</v>
      </c>
      <c r="J648" s="1" t="s">
        <v>12</v>
      </c>
      <c r="K648" s="1" t="s">
        <v>13</v>
      </c>
      <c r="L648" s="1" t="s">
        <v>5</v>
      </c>
      <c r="M648" s="1" t="s">
        <v>23</v>
      </c>
      <c r="N648" s="1" t="s">
        <v>7</v>
      </c>
      <c r="O648" s="6" t="s">
        <v>7</v>
      </c>
    </row>
    <row r="649">
      <c r="A649" s="5">
        <v>101904.0</v>
      </c>
      <c r="B649" s="2">
        <v>45808.0</v>
      </c>
      <c r="C649" s="1" t="s">
        <v>11</v>
      </c>
      <c r="D649" s="7">
        <v>183.0</v>
      </c>
      <c r="E649" s="4">
        <v>45802.0</v>
      </c>
      <c r="F649" s="5">
        <v>14.0</v>
      </c>
      <c r="G649" s="5">
        <v>207.36</v>
      </c>
      <c r="H649" s="5">
        <v>2904.19</v>
      </c>
      <c r="I649" s="1" t="s">
        <v>21</v>
      </c>
      <c r="J649" s="1" t="s">
        <v>12</v>
      </c>
      <c r="K649" s="1" t="s">
        <v>13</v>
      </c>
      <c r="L649" s="1" t="s">
        <v>5</v>
      </c>
      <c r="M649" s="1" t="s">
        <v>23</v>
      </c>
      <c r="N649" s="1" t="s">
        <v>7</v>
      </c>
      <c r="O649" s="6" t="s">
        <v>7</v>
      </c>
    </row>
    <row r="650">
      <c r="A650" s="5">
        <v>101904.0</v>
      </c>
      <c r="B650" s="2">
        <v>45808.0</v>
      </c>
      <c r="C650" s="1" t="s">
        <v>11</v>
      </c>
      <c r="D650" s="7">
        <v>132.0</v>
      </c>
      <c r="E650" s="4">
        <v>45802.0</v>
      </c>
      <c r="F650" s="5">
        <v>26.0</v>
      </c>
      <c r="G650" s="5">
        <v>296.64</v>
      </c>
      <c r="H650" s="5">
        <v>7713.79</v>
      </c>
      <c r="I650" s="1" t="s">
        <v>21</v>
      </c>
      <c r="J650" s="1" t="s">
        <v>12</v>
      </c>
      <c r="K650" s="1" t="s">
        <v>13</v>
      </c>
      <c r="L650" s="1" t="s">
        <v>5</v>
      </c>
      <c r="M650" s="1" t="s">
        <v>23</v>
      </c>
      <c r="N650" s="1" t="s">
        <v>7</v>
      </c>
      <c r="O650" s="6" t="s">
        <v>7</v>
      </c>
    </row>
    <row r="651">
      <c r="A651" s="5">
        <v>101904.0</v>
      </c>
      <c r="B651" s="2">
        <v>45808.0</v>
      </c>
      <c r="C651" s="1" t="s">
        <v>11</v>
      </c>
      <c r="D651" s="7">
        <v>113.0</v>
      </c>
      <c r="E651" s="4">
        <v>45802.0</v>
      </c>
      <c r="F651" s="5">
        <v>168.0</v>
      </c>
      <c r="G651" s="5">
        <v>42.24</v>
      </c>
      <c r="H651" s="5">
        <v>7097.47</v>
      </c>
      <c r="I651" s="1" t="s">
        <v>21</v>
      </c>
      <c r="J651" s="1" t="s">
        <v>12</v>
      </c>
      <c r="K651" s="1" t="s">
        <v>13</v>
      </c>
      <c r="L651" s="1" t="s">
        <v>5</v>
      </c>
      <c r="M651" s="1" t="s">
        <v>23</v>
      </c>
      <c r="N651" s="1" t="s">
        <v>7</v>
      </c>
      <c r="O651" s="6" t="s">
        <v>7</v>
      </c>
    </row>
    <row r="652">
      <c r="A652" s="5">
        <v>101904.0</v>
      </c>
      <c r="B652" s="2">
        <v>45808.0</v>
      </c>
      <c r="C652" s="1" t="s">
        <v>11</v>
      </c>
      <c r="D652" s="7">
        <v>187.0</v>
      </c>
      <c r="E652" s="4">
        <v>45802.0</v>
      </c>
      <c r="F652" s="5">
        <v>88.0</v>
      </c>
      <c r="G652" s="5">
        <v>243.84</v>
      </c>
      <c r="H652" s="5">
        <v>21459.07</v>
      </c>
      <c r="I652" s="1" t="s">
        <v>21</v>
      </c>
      <c r="J652" s="1" t="s">
        <v>12</v>
      </c>
      <c r="K652" s="1" t="s">
        <v>13</v>
      </c>
      <c r="L652" s="1" t="s">
        <v>5</v>
      </c>
      <c r="M652" s="1" t="s">
        <v>23</v>
      </c>
      <c r="N652" s="1" t="s">
        <v>7</v>
      </c>
      <c r="O652" s="6" t="s">
        <v>7</v>
      </c>
    </row>
    <row r="653">
      <c r="A653" s="5">
        <v>101904.0</v>
      </c>
      <c r="B653" s="2">
        <v>45808.0</v>
      </c>
      <c r="C653" s="1" t="s">
        <v>11</v>
      </c>
      <c r="D653" s="3" t="s">
        <v>335</v>
      </c>
      <c r="E653" s="4">
        <v>45802.0</v>
      </c>
      <c r="F653" s="5">
        <v>66.0</v>
      </c>
      <c r="G653" s="5">
        <v>171.84</v>
      </c>
      <c r="H653" s="5">
        <v>11342.59</v>
      </c>
      <c r="I653" s="1" t="s">
        <v>21</v>
      </c>
      <c r="J653" s="1" t="s">
        <v>12</v>
      </c>
      <c r="K653" s="1" t="s">
        <v>13</v>
      </c>
      <c r="L653" s="1" t="s">
        <v>5</v>
      </c>
      <c r="M653" s="1" t="s">
        <v>23</v>
      </c>
      <c r="N653" s="1" t="s">
        <v>7</v>
      </c>
      <c r="O653" s="6" t="s">
        <v>7</v>
      </c>
    </row>
    <row r="654">
      <c r="A654" s="5">
        <v>101904.0</v>
      </c>
      <c r="B654" s="2">
        <v>45808.0</v>
      </c>
      <c r="C654" s="1" t="s">
        <v>11</v>
      </c>
      <c r="D654" s="7">
        <v>105.0</v>
      </c>
      <c r="E654" s="4">
        <v>45802.0</v>
      </c>
      <c r="F654" s="5">
        <v>32.0</v>
      </c>
      <c r="G654" s="5">
        <v>263.04</v>
      </c>
      <c r="H654" s="5">
        <v>8418.43</v>
      </c>
      <c r="I654" s="1" t="s">
        <v>21</v>
      </c>
      <c r="J654" s="1" t="s">
        <v>12</v>
      </c>
      <c r="K654" s="1" t="s">
        <v>13</v>
      </c>
      <c r="L654" s="1" t="s">
        <v>5</v>
      </c>
      <c r="M654" s="1" t="s">
        <v>23</v>
      </c>
      <c r="N654" s="1" t="s">
        <v>7</v>
      </c>
      <c r="O654" s="6" t="s">
        <v>7</v>
      </c>
    </row>
    <row r="655">
      <c r="A655" s="5">
        <v>101904.0</v>
      </c>
      <c r="B655" s="2">
        <v>45808.0</v>
      </c>
      <c r="C655" s="1" t="s">
        <v>11</v>
      </c>
      <c r="D655" s="7">
        <v>1961.0</v>
      </c>
      <c r="E655" s="4">
        <v>45802.0</v>
      </c>
      <c r="F655" s="5">
        <v>27.0</v>
      </c>
      <c r="G655" s="5">
        <v>113.28</v>
      </c>
      <c r="H655" s="5">
        <v>3059.71</v>
      </c>
      <c r="I655" s="1" t="s">
        <v>21</v>
      </c>
      <c r="J655" s="1" t="s">
        <v>12</v>
      </c>
      <c r="K655" s="1" t="s">
        <v>13</v>
      </c>
      <c r="L655" s="1" t="s">
        <v>5</v>
      </c>
      <c r="M655" s="1" t="s">
        <v>23</v>
      </c>
      <c r="N655" s="1" t="s">
        <v>7</v>
      </c>
      <c r="O655" s="6" t="s">
        <v>7</v>
      </c>
    </row>
    <row r="656">
      <c r="A656" s="5">
        <v>101904.0</v>
      </c>
      <c r="B656" s="2">
        <v>45808.0</v>
      </c>
      <c r="C656" s="1" t="s">
        <v>11</v>
      </c>
      <c r="D656" s="3" t="s">
        <v>34</v>
      </c>
      <c r="E656" s="4">
        <v>45802.0</v>
      </c>
      <c r="F656" s="5">
        <v>30.0</v>
      </c>
      <c r="G656" s="5">
        <v>275.52</v>
      </c>
      <c r="H656" s="5">
        <v>8266.75</v>
      </c>
      <c r="I656" s="1" t="s">
        <v>21</v>
      </c>
      <c r="J656" s="1" t="s">
        <v>12</v>
      </c>
      <c r="K656" s="1" t="s">
        <v>13</v>
      </c>
      <c r="L656" s="1" t="s">
        <v>5</v>
      </c>
      <c r="M656" s="1" t="s">
        <v>23</v>
      </c>
      <c r="N656" s="1" t="s">
        <v>7</v>
      </c>
      <c r="O656" s="6" t="s">
        <v>7</v>
      </c>
    </row>
    <row r="657">
      <c r="A657" s="5">
        <v>101904.0</v>
      </c>
      <c r="B657" s="2">
        <v>45808.0</v>
      </c>
      <c r="C657" s="1" t="s">
        <v>11</v>
      </c>
      <c r="D657" s="3" t="s">
        <v>336</v>
      </c>
      <c r="E657" s="4">
        <v>45802.0</v>
      </c>
      <c r="F657" s="5">
        <v>33.0</v>
      </c>
      <c r="G657" s="5">
        <v>205.44</v>
      </c>
      <c r="H657" s="5">
        <v>6780.67</v>
      </c>
      <c r="I657" s="1" t="s">
        <v>21</v>
      </c>
      <c r="J657" s="1" t="s">
        <v>12</v>
      </c>
      <c r="K657" s="1" t="s">
        <v>13</v>
      </c>
      <c r="L657" s="1" t="s">
        <v>5</v>
      </c>
      <c r="M657" s="1" t="s">
        <v>23</v>
      </c>
      <c r="N657" s="1" t="s">
        <v>7</v>
      </c>
      <c r="O657" s="6" t="s">
        <v>7</v>
      </c>
    </row>
    <row r="658">
      <c r="A658" s="5">
        <v>101904.0</v>
      </c>
      <c r="B658" s="2">
        <v>45808.0</v>
      </c>
      <c r="C658" s="1" t="s">
        <v>11</v>
      </c>
      <c r="D658" s="3" t="s">
        <v>337</v>
      </c>
      <c r="E658" s="4">
        <v>45802.0</v>
      </c>
      <c r="F658" s="5">
        <v>10.0</v>
      </c>
      <c r="G658" s="5">
        <v>890.0</v>
      </c>
      <c r="H658" s="5">
        <v>8901.15</v>
      </c>
      <c r="I658" s="1" t="s">
        <v>21</v>
      </c>
      <c r="J658" s="1" t="s">
        <v>12</v>
      </c>
      <c r="K658" s="1" t="s">
        <v>13</v>
      </c>
      <c r="L658" s="1" t="s">
        <v>5</v>
      </c>
      <c r="M658" s="1" t="s">
        <v>23</v>
      </c>
      <c r="N658" s="1" t="s">
        <v>7</v>
      </c>
      <c r="O658" s="6" t="s">
        <v>7</v>
      </c>
    </row>
    <row r="659">
      <c r="A659" s="5">
        <v>101905.0</v>
      </c>
      <c r="B659" s="2">
        <v>45808.0</v>
      </c>
      <c r="C659" s="1" t="s">
        <v>11</v>
      </c>
      <c r="D659" s="3" t="s">
        <v>338</v>
      </c>
      <c r="E659" s="4">
        <v>45802.0</v>
      </c>
      <c r="F659" s="5">
        <v>24.0</v>
      </c>
      <c r="G659" s="5">
        <v>301.44</v>
      </c>
      <c r="H659" s="5">
        <v>7235.67</v>
      </c>
      <c r="I659" s="1" t="s">
        <v>21</v>
      </c>
      <c r="J659" s="1" t="s">
        <v>12</v>
      </c>
      <c r="K659" s="1" t="s">
        <v>13</v>
      </c>
      <c r="L659" s="1" t="s">
        <v>5</v>
      </c>
      <c r="M659" s="1" t="s">
        <v>23</v>
      </c>
      <c r="N659" s="1" t="s">
        <v>7</v>
      </c>
      <c r="O659" s="6" t="s">
        <v>7</v>
      </c>
    </row>
    <row r="660">
      <c r="A660" s="5">
        <v>101905.0</v>
      </c>
      <c r="B660" s="2">
        <v>45808.0</v>
      </c>
      <c r="C660" s="1" t="s">
        <v>11</v>
      </c>
      <c r="D660" s="3" t="s">
        <v>339</v>
      </c>
      <c r="E660" s="4">
        <v>45802.0</v>
      </c>
      <c r="F660" s="5">
        <v>12.0</v>
      </c>
      <c r="G660" s="5">
        <v>846.72</v>
      </c>
      <c r="H660" s="5">
        <v>10161.75</v>
      </c>
      <c r="I660" s="1" t="s">
        <v>21</v>
      </c>
      <c r="J660" s="1" t="s">
        <v>12</v>
      </c>
      <c r="K660" s="1" t="s">
        <v>13</v>
      </c>
      <c r="L660" s="1" t="s">
        <v>5</v>
      </c>
      <c r="M660" s="1" t="s">
        <v>23</v>
      </c>
      <c r="N660" s="1" t="s">
        <v>7</v>
      </c>
      <c r="O660" s="6" t="s">
        <v>7</v>
      </c>
    </row>
    <row r="661">
      <c r="A661" s="5">
        <v>101905.0</v>
      </c>
      <c r="B661" s="2">
        <v>45808.0</v>
      </c>
      <c r="C661" s="1" t="s">
        <v>11</v>
      </c>
      <c r="D661" s="3" t="s">
        <v>259</v>
      </c>
      <c r="E661" s="4">
        <v>45802.0</v>
      </c>
      <c r="F661" s="5">
        <v>33.0</v>
      </c>
      <c r="G661" s="5">
        <v>147.84</v>
      </c>
      <c r="H661" s="5">
        <v>4879.83</v>
      </c>
      <c r="I661" s="1" t="s">
        <v>21</v>
      </c>
      <c r="J661" s="1" t="s">
        <v>12</v>
      </c>
      <c r="K661" s="1" t="s">
        <v>13</v>
      </c>
      <c r="L661" s="1" t="s">
        <v>5</v>
      </c>
      <c r="M661" s="1" t="s">
        <v>23</v>
      </c>
      <c r="N661" s="1" t="s">
        <v>7</v>
      </c>
      <c r="O661" s="6" t="s">
        <v>7</v>
      </c>
    </row>
    <row r="662">
      <c r="A662" s="5">
        <v>101905.0</v>
      </c>
      <c r="B662" s="2">
        <v>45808.0</v>
      </c>
      <c r="C662" s="1" t="s">
        <v>11</v>
      </c>
      <c r="D662" s="3" t="s">
        <v>340</v>
      </c>
      <c r="E662" s="4">
        <v>45802.0</v>
      </c>
      <c r="F662" s="5">
        <v>66.0</v>
      </c>
      <c r="G662" s="5">
        <v>156.48</v>
      </c>
      <c r="H662" s="5">
        <v>10328.79</v>
      </c>
      <c r="I662" s="1" t="s">
        <v>21</v>
      </c>
      <c r="J662" s="1" t="s">
        <v>12</v>
      </c>
      <c r="K662" s="1" t="s">
        <v>13</v>
      </c>
      <c r="L662" s="1" t="s">
        <v>5</v>
      </c>
      <c r="M662" s="1" t="s">
        <v>23</v>
      </c>
      <c r="N662" s="1" t="s">
        <v>7</v>
      </c>
      <c r="O662" s="6" t="s">
        <v>7</v>
      </c>
    </row>
    <row r="663">
      <c r="A663" s="5">
        <v>101905.0</v>
      </c>
      <c r="B663" s="2">
        <v>45808.0</v>
      </c>
      <c r="C663" s="1" t="s">
        <v>11</v>
      </c>
      <c r="D663" s="3" t="s">
        <v>341</v>
      </c>
      <c r="E663" s="4">
        <v>45802.0</v>
      </c>
      <c r="F663" s="5">
        <v>14.0</v>
      </c>
      <c r="G663" s="5">
        <v>836.16</v>
      </c>
      <c r="H663" s="5">
        <v>11707.35</v>
      </c>
      <c r="I663" s="1" t="s">
        <v>21</v>
      </c>
      <c r="J663" s="1" t="s">
        <v>12</v>
      </c>
      <c r="K663" s="1" t="s">
        <v>13</v>
      </c>
      <c r="L663" s="1" t="s">
        <v>5</v>
      </c>
      <c r="M663" s="1" t="s">
        <v>23</v>
      </c>
      <c r="N663" s="1" t="s">
        <v>7</v>
      </c>
      <c r="O663" s="6" t="s">
        <v>7</v>
      </c>
    </row>
    <row r="664">
      <c r="A664" s="5">
        <v>101905.0</v>
      </c>
      <c r="B664" s="2">
        <v>45808.0</v>
      </c>
      <c r="C664" s="1" t="s">
        <v>11</v>
      </c>
      <c r="D664" s="3" t="s">
        <v>31</v>
      </c>
      <c r="E664" s="4">
        <v>45802.0</v>
      </c>
      <c r="F664" s="5">
        <v>12.0</v>
      </c>
      <c r="G664" s="5">
        <v>719.04</v>
      </c>
      <c r="H664" s="5">
        <v>8629.59</v>
      </c>
      <c r="I664" s="1" t="s">
        <v>21</v>
      </c>
      <c r="J664" s="1" t="s">
        <v>12</v>
      </c>
      <c r="K664" s="1" t="s">
        <v>13</v>
      </c>
      <c r="L664" s="1" t="s">
        <v>5</v>
      </c>
      <c r="M664" s="1" t="s">
        <v>23</v>
      </c>
      <c r="N664" s="1" t="s">
        <v>7</v>
      </c>
      <c r="O664" s="6" t="s">
        <v>7</v>
      </c>
    </row>
    <row r="665">
      <c r="A665" s="5">
        <v>101905.0</v>
      </c>
      <c r="B665" s="2">
        <v>45808.0</v>
      </c>
      <c r="C665" s="1" t="s">
        <v>11</v>
      </c>
      <c r="D665" s="3" t="s">
        <v>342</v>
      </c>
      <c r="E665" s="4">
        <v>45802.0</v>
      </c>
      <c r="F665" s="5">
        <v>66.0</v>
      </c>
      <c r="G665" s="5">
        <v>152.64</v>
      </c>
      <c r="H665" s="5">
        <v>10075.35</v>
      </c>
      <c r="I665" s="1" t="s">
        <v>21</v>
      </c>
      <c r="J665" s="1" t="s">
        <v>12</v>
      </c>
      <c r="K665" s="1" t="s">
        <v>13</v>
      </c>
      <c r="L665" s="1" t="s">
        <v>5</v>
      </c>
      <c r="M665" s="1" t="s">
        <v>23</v>
      </c>
      <c r="N665" s="1" t="s">
        <v>7</v>
      </c>
      <c r="O665" s="6" t="s">
        <v>7</v>
      </c>
    </row>
    <row r="666">
      <c r="A666" s="5">
        <v>101905.0</v>
      </c>
      <c r="B666" s="2">
        <v>45808.0</v>
      </c>
      <c r="C666" s="1" t="s">
        <v>11</v>
      </c>
      <c r="D666" s="3" t="s">
        <v>343</v>
      </c>
      <c r="E666" s="4">
        <v>45802.0</v>
      </c>
      <c r="F666" s="5">
        <v>14.0</v>
      </c>
      <c r="G666" s="5">
        <v>758.4</v>
      </c>
      <c r="H666" s="5">
        <v>10618.71</v>
      </c>
      <c r="I666" s="1" t="s">
        <v>21</v>
      </c>
      <c r="J666" s="1" t="s">
        <v>12</v>
      </c>
      <c r="K666" s="1" t="s">
        <v>13</v>
      </c>
      <c r="L666" s="1" t="s">
        <v>5</v>
      </c>
      <c r="M666" s="1" t="s">
        <v>23</v>
      </c>
      <c r="N666" s="1" t="s">
        <v>7</v>
      </c>
      <c r="O666" s="6" t="s">
        <v>7</v>
      </c>
    </row>
    <row r="667">
      <c r="A667" s="5">
        <v>101906.0</v>
      </c>
      <c r="B667" s="2">
        <v>45808.0</v>
      </c>
      <c r="C667" s="1" t="s">
        <v>11</v>
      </c>
      <c r="D667" s="3" t="s">
        <v>88</v>
      </c>
      <c r="E667" s="4">
        <v>45802.0</v>
      </c>
      <c r="F667" s="5">
        <v>20.0</v>
      </c>
      <c r="G667" s="5">
        <v>1908.2</v>
      </c>
      <c r="H667" s="5">
        <v>38168.58</v>
      </c>
      <c r="I667" s="1" t="s">
        <v>58</v>
      </c>
      <c r="J667" s="1" t="s">
        <v>12</v>
      </c>
      <c r="K667" s="1" t="s">
        <v>13</v>
      </c>
      <c r="L667" s="1" t="s">
        <v>5</v>
      </c>
      <c r="M667" s="1" t="s">
        <v>59</v>
      </c>
      <c r="N667" s="1" t="s">
        <v>7</v>
      </c>
      <c r="O667" s="6" t="s">
        <v>7</v>
      </c>
    </row>
    <row r="668">
      <c r="A668" s="5">
        <v>200527.0</v>
      </c>
      <c r="B668" s="2">
        <v>45808.0</v>
      </c>
      <c r="C668" s="1" t="s">
        <v>122</v>
      </c>
      <c r="D668" s="3" t="s">
        <v>344</v>
      </c>
      <c r="E668" s="4">
        <v>45802.0</v>
      </c>
      <c r="F668" s="5">
        <v>4.0</v>
      </c>
      <c r="G668" s="5">
        <v>1571.5</v>
      </c>
      <c r="H668" s="5">
        <v>6160.28</v>
      </c>
      <c r="I668" s="1" t="s">
        <v>75</v>
      </c>
      <c r="J668" s="1" t="s">
        <v>123</v>
      </c>
      <c r="K668" s="1" t="s">
        <v>13</v>
      </c>
      <c r="L668" s="1" t="s">
        <v>5</v>
      </c>
      <c r="M668" s="1" t="s">
        <v>6</v>
      </c>
      <c r="N668" s="1" t="s">
        <v>7</v>
      </c>
      <c r="O668" s="6" t="s">
        <v>7</v>
      </c>
    </row>
    <row r="669">
      <c r="A669" s="5">
        <v>200527.0</v>
      </c>
      <c r="B669" s="2">
        <v>45808.0</v>
      </c>
      <c r="C669" s="1" t="s">
        <v>122</v>
      </c>
      <c r="D669" s="3" t="s">
        <v>288</v>
      </c>
      <c r="E669" s="4">
        <v>45802.0</v>
      </c>
      <c r="F669" s="5">
        <v>150.0</v>
      </c>
      <c r="G669" s="5">
        <v>40.32</v>
      </c>
      <c r="H669" s="5">
        <v>5927.04</v>
      </c>
      <c r="I669" s="1" t="s">
        <v>75</v>
      </c>
      <c r="J669" s="1" t="s">
        <v>123</v>
      </c>
      <c r="K669" s="1" t="s">
        <v>13</v>
      </c>
      <c r="L669" s="1" t="s">
        <v>5</v>
      </c>
      <c r="M669" s="1" t="s">
        <v>6</v>
      </c>
      <c r="N669" s="1" t="s">
        <v>7</v>
      </c>
      <c r="O669" s="6" t="s">
        <v>7</v>
      </c>
    </row>
    <row r="670">
      <c r="A670" s="5">
        <v>200527.0</v>
      </c>
      <c r="B670" s="2">
        <v>45808.0</v>
      </c>
      <c r="C670" s="1" t="s">
        <v>122</v>
      </c>
      <c r="D670" s="3" t="s">
        <v>345</v>
      </c>
      <c r="E670" s="4">
        <v>45802.0</v>
      </c>
      <c r="F670" s="5">
        <v>5.0</v>
      </c>
      <c r="G670" s="5">
        <v>143.28</v>
      </c>
      <c r="H670" s="5">
        <v>702.07</v>
      </c>
      <c r="I670" s="1" t="s">
        <v>75</v>
      </c>
      <c r="J670" s="1" t="s">
        <v>123</v>
      </c>
      <c r="K670" s="1" t="s">
        <v>13</v>
      </c>
      <c r="L670" s="1" t="s">
        <v>5</v>
      </c>
      <c r="M670" s="1" t="s">
        <v>6</v>
      </c>
      <c r="N670" s="1" t="s">
        <v>7</v>
      </c>
      <c r="O670" s="6" t="s">
        <v>7</v>
      </c>
    </row>
    <row r="671">
      <c r="A671" s="5">
        <v>200527.0</v>
      </c>
      <c r="B671" s="2">
        <v>45808.0</v>
      </c>
      <c r="C671" s="1" t="s">
        <v>122</v>
      </c>
      <c r="D671" s="3" t="s">
        <v>298</v>
      </c>
      <c r="E671" s="4">
        <v>45802.0</v>
      </c>
      <c r="F671" s="5">
        <v>88.0</v>
      </c>
      <c r="G671" s="5">
        <v>118.08</v>
      </c>
      <c r="H671" s="5">
        <v>10183.22</v>
      </c>
      <c r="I671" s="1" t="s">
        <v>75</v>
      </c>
      <c r="J671" s="1" t="s">
        <v>123</v>
      </c>
      <c r="K671" s="1" t="s">
        <v>13</v>
      </c>
      <c r="L671" s="1" t="s">
        <v>5</v>
      </c>
      <c r="M671" s="1" t="s">
        <v>6</v>
      </c>
      <c r="N671" s="1" t="s">
        <v>7</v>
      </c>
      <c r="O671" s="6" t="s">
        <v>7</v>
      </c>
    </row>
    <row r="672">
      <c r="A672" s="5">
        <v>200527.0</v>
      </c>
      <c r="B672" s="2">
        <v>45808.0</v>
      </c>
      <c r="C672" s="1" t="s">
        <v>122</v>
      </c>
      <c r="D672" s="3" t="s">
        <v>166</v>
      </c>
      <c r="E672" s="4">
        <v>45802.0</v>
      </c>
      <c r="F672" s="5">
        <v>25.0</v>
      </c>
      <c r="G672" s="5">
        <v>381.09</v>
      </c>
      <c r="H672" s="5">
        <v>9336.71</v>
      </c>
      <c r="I672" s="1" t="s">
        <v>75</v>
      </c>
      <c r="J672" s="1" t="s">
        <v>123</v>
      </c>
      <c r="K672" s="1" t="s">
        <v>13</v>
      </c>
      <c r="L672" s="1" t="s">
        <v>5</v>
      </c>
      <c r="M672" s="1" t="s">
        <v>6</v>
      </c>
      <c r="N672" s="1" t="s">
        <v>7</v>
      </c>
      <c r="O672" s="6" t="s">
        <v>7</v>
      </c>
    </row>
    <row r="673">
      <c r="A673" s="5">
        <v>200527.0</v>
      </c>
      <c r="B673" s="2">
        <v>45808.0</v>
      </c>
      <c r="C673" s="1" t="s">
        <v>122</v>
      </c>
      <c r="D673" s="3" t="s">
        <v>284</v>
      </c>
      <c r="E673" s="4">
        <v>45802.0</v>
      </c>
      <c r="F673" s="5">
        <v>200.0</v>
      </c>
      <c r="G673" s="5">
        <v>38.08</v>
      </c>
      <c r="H673" s="5">
        <v>7463.68</v>
      </c>
      <c r="I673" s="1" t="s">
        <v>75</v>
      </c>
      <c r="J673" s="1" t="s">
        <v>123</v>
      </c>
      <c r="K673" s="1" t="s">
        <v>13</v>
      </c>
      <c r="L673" s="1" t="s">
        <v>5</v>
      </c>
      <c r="M673" s="1" t="s">
        <v>6</v>
      </c>
      <c r="N673" s="1" t="s">
        <v>7</v>
      </c>
      <c r="O673" s="6" t="s">
        <v>7</v>
      </c>
    </row>
    <row r="674">
      <c r="A674" s="5">
        <v>200527.0</v>
      </c>
      <c r="B674" s="2">
        <v>45808.0</v>
      </c>
      <c r="C674" s="1" t="s">
        <v>122</v>
      </c>
      <c r="D674" s="3" t="s">
        <v>158</v>
      </c>
      <c r="E674" s="4">
        <v>45802.0</v>
      </c>
      <c r="F674" s="5">
        <v>450.0</v>
      </c>
      <c r="G674" s="5">
        <v>208.95</v>
      </c>
      <c r="H674" s="5">
        <v>92146.95</v>
      </c>
      <c r="I674" s="1" t="s">
        <v>75</v>
      </c>
      <c r="J674" s="1" t="s">
        <v>123</v>
      </c>
      <c r="K674" s="1" t="s">
        <v>13</v>
      </c>
      <c r="L674" s="1" t="s">
        <v>5</v>
      </c>
      <c r="M674" s="1" t="s">
        <v>6</v>
      </c>
      <c r="N674" s="1" t="s">
        <v>7</v>
      </c>
      <c r="O674" s="6" t="s">
        <v>7</v>
      </c>
    </row>
    <row r="675">
      <c r="A675" s="5">
        <v>200527.0</v>
      </c>
      <c r="B675" s="2">
        <v>45808.0</v>
      </c>
      <c r="C675" s="1" t="s">
        <v>122</v>
      </c>
      <c r="D675" s="3" t="s">
        <v>346</v>
      </c>
      <c r="E675" s="4">
        <v>45802.0</v>
      </c>
      <c r="F675" s="5">
        <v>20.0</v>
      </c>
      <c r="G675" s="5">
        <v>492.48</v>
      </c>
      <c r="H675" s="5">
        <v>9652.61</v>
      </c>
      <c r="I675" s="1" t="s">
        <v>75</v>
      </c>
      <c r="J675" s="1" t="s">
        <v>123</v>
      </c>
      <c r="K675" s="1" t="s">
        <v>13</v>
      </c>
      <c r="L675" s="1" t="s">
        <v>5</v>
      </c>
      <c r="M675" s="1" t="s">
        <v>6</v>
      </c>
      <c r="N675" s="1" t="s">
        <v>7</v>
      </c>
      <c r="O675" s="6" t="s">
        <v>7</v>
      </c>
    </row>
    <row r="676">
      <c r="A676" s="5">
        <v>200527.0</v>
      </c>
      <c r="B676" s="2">
        <v>45808.0</v>
      </c>
      <c r="C676" s="1" t="s">
        <v>122</v>
      </c>
      <c r="D676" s="3" t="s">
        <v>296</v>
      </c>
      <c r="E676" s="4">
        <v>45802.0</v>
      </c>
      <c r="F676" s="5">
        <v>300.0</v>
      </c>
      <c r="G676" s="5">
        <v>20.37</v>
      </c>
      <c r="H676" s="5">
        <v>5988.78</v>
      </c>
      <c r="I676" s="1" t="s">
        <v>75</v>
      </c>
      <c r="J676" s="1" t="s">
        <v>123</v>
      </c>
      <c r="K676" s="1" t="s">
        <v>13</v>
      </c>
      <c r="L676" s="1" t="s">
        <v>5</v>
      </c>
      <c r="M676" s="1" t="s">
        <v>6</v>
      </c>
      <c r="N676" s="1" t="s">
        <v>7</v>
      </c>
      <c r="O676" s="6" t="s">
        <v>7</v>
      </c>
    </row>
    <row r="677">
      <c r="A677" s="5">
        <v>200527.0</v>
      </c>
      <c r="B677" s="2">
        <v>45808.0</v>
      </c>
      <c r="C677" s="1" t="s">
        <v>122</v>
      </c>
      <c r="D677" s="3" t="s">
        <v>347</v>
      </c>
      <c r="E677" s="4">
        <v>45802.0</v>
      </c>
      <c r="F677" s="5">
        <v>5.0</v>
      </c>
      <c r="G677" s="5">
        <v>143.28</v>
      </c>
      <c r="H677" s="5">
        <v>702.07</v>
      </c>
      <c r="I677" s="1" t="s">
        <v>75</v>
      </c>
      <c r="J677" s="1" t="s">
        <v>123</v>
      </c>
      <c r="K677" s="1" t="s">
        <v>13</v>
      </c>
      <c r="L677" s="1" t="s">
        <v>5</v>
      </c>
      <c r="M677" s="1" t="s">
        <v>6</v>
      </c>
      <c r="N677" s="1" t="s">
        <v>7</v>
      </c>
      <c r="O677" s="6" t="s">
        <v>7</v>
      </c>
    </row>
    <row r="678">
      <c r="A678" s="5">
        <v>200527.0</v>
      </c>
      <c r="B678" s="2">
        <v>45808.0</v>
      </c>
      <c r="C678" s="1" t="s">
        <v>122</v>
      </c>
      <c r="D678" s="3" t="s">
        <v>160</v>
      </c>
      <c r="E678" s="4">
        <v>45802.0</v>
      </c>
      <c r="F678" s="5">
        <v>150.0</v>
      </c>
      <c r="G678" s="5">
        <v>60.76</v>
      </c>
      <c r="H678" s="5">
        <v>8931.72</v>
      </c>
      <c r="I678" s="1" t="s">
        <v>75</v>
      </c>
      <c r="J678" s="1" t="s">
        <v>123</v>
      </c>
      <c r="K678" s="1" t="s">
        <v>13</v>
      </c>
      <c r="L678" s="1" t="s">
        <v>5</v>
      </c>
      <c r="M678" s="1" t="s">
        <v>6</v>
      </c>
      <c r="N678" s="1" t="s">
        <v>7</v>
      </c>
      <c r="O678" s="6" t="s">
        <v>7</v>
      </c>
    </row>
    <row r="679">
      <c r="A679" s="5">
        <v>200527.0</v>
      </c>
      <c r="B679" s="2">
        <v>45808.0</v>
      </c>
      <c r="C679" s="1" t="s">
        <v>122</v>
      </c>
      <c r="D679" s="3" t="s">
        <v>161</v>
      </c>
      <c r="E679" s="4">
        <v>45802.0</v>
      </c>
      <c r="F679" s="5">
        <v>25.0</v>
      </c>
      <c r="G679" s="5">
        <v>345.02</v>
      </c>
      <c r="H679" s="5">
        <v>8452.99</v>
      </c>
      <c r="I679" s="1" t="s">
        <v>75</v>
      </c>
      <c r="J679" s="1" t="s">
        <v>123</v>
      </c>
      <c r="K679" s="1" t="s">
        <v>13</v>
      </c>
      <c r="L679" s="1" t="s">
        <v>5</v>
      </c>
      <c r="M679" s="1" t="s">
        <v>6</v>
      </c>
      <c r="N679" s="1" t="s">
        <v>7</v>
      </c>
      <c r="O679" s="6" t="s">
        <v>7</v>
      </c>
    </row>
    <row r="680">
      <c r="A680" s="5">
        <v>200527.0</v>
      </c>
      <c r="B680" s="2">
        <v>45808.0</v>
      </c>
      <c r="C680" s="1" t="s">
        <v>122</v>
      </c>
      <c r="D680" s="3" t="s">
        <v>78</v>
      </c>
      <c r="E680" s="4">
        <v>45802.0</v>
      </c>
      <c r="F680" s="5">
        <v>800.0</v>
      </c>
      <c r="G680" s="5">
        <v>7.16</v>
      </c>
      <c r="H680" s="5">
        <v>5613.44</v>
      </c>
      <c r="I680" s="1" t="s">
        <v>75</v>
      </c>
      <c r="J680" s="1" t="s">
        <v>123</v>
      </c>
      <c r="K680" s="1" t="s">
        <v>13</v>
      </c>
      <c r="L680" s="1" t="s">
        <v>5</v>
      </c>
      <c r="M680" s="1" t="s">
        <v>6</v>
      </c>
      <c r="N680" s="1" t="s">
        <v>7</v>
      </c>
      <c r="O680" s="6" t="s">
        <v>7</v>
      </c>
    </row>
    <row r="681">
      <c r="A681" s="5">
        <v>200527.0</v>
      </c>
      <c r="B681" s="2">
        <v>45808.0</v>
      </c>
      <c r="C681" s="1" t="s">
        <v>122</v>
      </c>
      <c r="D681" s="3" t="s">
        <v>164</v>
      </c>
      <c r="E681" s="4">
        <v>45802.0</v>
      </c>
      <c r="F681" s="5">
        <v>80.0</v>
      </c>
      <c r="G681" s="5">
        <v>73.44</v>
      </c>
      <c r="H681" s="5">
        <v>5757.7</v>
      </c>
      <c r="I681" s="1" t="s">
        <v>75</v>
      </c>
      <c r="J681" s="1" t="s">
        <v>123</v>
      </c>
      <c r="K681" s="1" t="s">
        <v>13</v>
      </c>
      <c r="L681" s="1" t="s">
        <v>5</v>
      </c>
      <c r="M681" s="1" t="s">
        <v>6</v>
      </c>
      <c r="N681" s="1" t="s">
        <v>7</v>
      </c>
      <c r="O681" s="6" t="s">
        <v>7</v>
      </c>
    </row>
    <row r="682">
      <c r="A682" s="5">
        <v>200527.0</v>
      </c>
      <c r="B682" s="2">
        <v>45808.0</v>
      </c>
      <c r="C682" s="1" t="s">
        <v>122</v>
      </c>
      <c r="D682" s="3" t="s">
        <v>348</v>
      </c>
      <c r="E682" s="4">
        <v>45802.0</v>
      </c>
      <c r="F682" s="5">
        <v>5.0</v>
      </c>
      <c r="G682" s="5">
        <v>211.68</v>
      </c>
      <c r="H682" s="5">
        <v>1037.23</v>
      </c>
      <c r="I682" s="1" t="s">
        <v>75</v>
      </c>
      <c r="J682" s="1" t="s">
        <v>123</v>
      </c>
      <c r="K682" s="1" t="s">
        <v>13</v>
      </c>
      <c r="L682" s="1" t="s">
        <v>5</v>
      </c>
      <c r="M682" s="1" t="s">
        <v>6</v>
      </c>
      <c r="N682" s="1" t="s">
        <v>7</v>
      </c>
      <c r="O682" s="6" t="s">
        <v>7</v>
      </c>
    </row>
    <row r="683">
      <c r="A683" s="5">
        <v>200527.0</v>
      </c>
      <c r="B683" s="2">
        <v>45808.0</v>
      </c>
      <c r="C683" s="1" t="s">
        <v>122</v>
      </c>
      <c r="D683" s="3" t="s">
        <v>289</v>
      </c>
      <c r="E683" s="4">
        <v>45802.0</v>
      </c>
      <c r="F683" s="5">
        <v>52.0</v>
      </c>
      <c r="G683" s="5">
        <v>204.48</v>
      </c>
      <c r="H683" s="5">
        <v>10420.3</v>
      </c>
      <c r="I683" s="1" t="s">
        <v>75</v>
      </c>
      <c r="J683" s="1" t="s">
        <v>123</v>
      </c>
      <c r="K683" s="1" t="s">
        <v>13</v>
      </c>
      <c r="L683" s="1" t="s">
        <v>5</v>
      </c>
      <c r="M683" s="1" t="s">
        <v>6</v>
      </c>
      <c r="N683" s="1" t="s">
        <v>7</v>
      </c>
      <c r="O683" s="6" t="s">
        <v>7</v>
      </c>
    </row>
    <row r="684">
      <c r="A684" s="5">
        <v>200527.0</v>
      </c>
      <c r="B684" s="2">
        <v>45808.0</v>
      </c>
      <c r="C684" s="1" t="s">
        <v>122</v>
      </c>
      <c r="D684" s="3" t="s">
        <v>349</v>
      </c>
      <c r="E684" s="4">
        <v>45802.0</v>
      </c>
      <c r="F684" s="5">
        <v>30.0</v>
      </c>
      <c r="G684" s="5">
        <v>662.4</v>
      </c>
      <c r="H684" s="5">
        <v>19474.56</v>
      </c>
      <c r="I684" s="1" t="s">
        <v>75</v>
      </c>
      <c r="J684" s="1" t="s">
        <v>123</v>
      </c>
      <c r="K684" s="1" t="s">
        <v>13</v>
      </c>
      <c r="L684" s="1" t="s">
        <v>5</v>
      </c>
      <c r="M684" s="1" t="s">
        <v>6</v>
      </c>
      <c r="N684" s="1" t="s">
        <v>7</v>
      </c>
      <c r="O684" s="6" t="s">
        <v>7</v>
      </c>
    </row>
    <row r="685">
      <c r="A685" s="5">
        <v>200527.0</v>
      </c>
      <c r="B685" s="2">
        <v>45808.0</v>
      </c>
      <c r="C685" s="1" t="s">
        <v>122</v>
      </c>
      <c r="D685" s="3" t="s">
        <v>172</v>
      </c>
      <c r="E685" s="4">
        <v>45802.0</v>
      </c>
      <c r="F685" s="5">
        <v>96.0</v>
      </c>
      <c r="G685" s="5">
        <v>121.36</v>
      </c>
      <c r="H685" s="5">
        <v>11417.55</v>
      </c>
      <c r="I685" s="1" t="s">
        <v>75</v>
      </c>
      <c r="J685" s="1" t="s">
        <v>123</v>
      </c>
      <c r="K685" s="1" t="s">
        <v>13</v>
      </c>
      <c r="L685" s="1" t="s">
        <v>5</v>
      </c>
      <c r="M685" s="1" t="s">
        <v>6</v>
      </c>
      <c r="N685" s="1" t="s">
        <v>7</v>
      </c>
      <c r="O685" s="6" t="s">
        <v>7</v>
      </c>
    </row>
    <row r="686">
      <c r="A686" s="5">
        <v>200527.0</v>
      </c>
      <c r="B686" s="2">
        <v>45808.0</v>
      </c>
      <c r="C686" s="1" t="s">
        <v>122</v>
      </c>
      <c r="D686" s="3" t="s">
        <v>153</v>
      </c>
      <c r="E686" s="4">
        <v>45802.0</v>
      </c>
      <c r="F686" s="5">
        <v>75.0</v>
      </c>
      <c r="G686" s="5">
        <v>450.45</v>
      </c>
      <c r="H686" s="5">
        <v>33108.08</v>
      </c>
      <c r="I686" s="1" t="s">
        <v>75</v>
      </c>
      <c r="J686" s="1" t="s">
        <v>123</v>
      </c>
      <c r="K686" s="1" t="s">
        <v>13</v>
      </c>
      <c r="L686" s="1" t="s">
        <v>5</v>
      </c>
      <c r="M686" s="1" t="s">
        <v>6</v>
      </c>
      <c r="N686" s="1" t="s">
        <v>7</v>
      </c>
      <c r="O686" s="6" t="s">
        <v>7</v>
      </c>
    </row>
    <row r="687">
      <c r="A687" s="5">
        <v>200527.0</v>
      </c>
      <c r="B687" s="2">
        <v>45808.0</v>
      </c>
      <c r="C687" s="1" t="s">
        <v>122</v>
      </c>
      <c r="D687" s="3" t="s">
        <v>350</v>
      </c>
      <c r="E687" s="4">
        <v>45802.0</v>
      </c>
      <c r="F687" s="5">
        <v>20.0</v>
      </c>
      <c r="G687" s="5">
        <v>120.24</v>
      </c>
      <c r="H687" s="5">
        <v>2356.7</v>
      </c>
      <c r="I687" s="1" t="s">
        <v>75</v>
      </c>
      <c r="J687" s="1" t="s">
        <v>123</v>
      </c>
      <c r="K687" s="1" t="s">
        <v>13</v>
      </c>
      <c r="L687" s="1" t="s">
        <v>5</v>
      </c>
      <c r="M687" s="1" t="s">
        <v>6</v>
      </c>
      <c r="N687" s="1" t="s">
        <v>7</v>
      </c>
      <c r="O687" s="6" t="s">
        <v>7</v>
      </c>
    </row>
    <row r="688">
      <c r="A688" s="5">
        <v>200527.0</v>
      </c>
      <c r="B688" s="2">
        <v>45808.0</v>
      </c>
      <c r="C688" s="1" t="s">
        <v>122</v>
      </c>
      <c r="D688" s="3" t="s">
        <v>169</v>
      </c>
      <c r="E688" s="4">
        <v>45802.0</v>
      </c>
      <c r="F688" s="5">
        <v>200.0</v>
      </c>
      <c r="G688" s="5">
        <v>35.92</v>
      </c>
      <c r="H688" s="5">
        <v>7040.32</v>
      </c>
      <c r="I688" s="1" t="s">
        <v>75</v>
      </c>
      <c r="J688" s="1" t="s">
        <v>123</v>
      </c>
      <c r="K688" s="1" t="s">
        <v>13</v>
      </c>
      <c r="L688" s="1" t="s">
        <v>5</v>
      </c>
      <c r="M688" s="1" t="s">
        <v>6</v>
      </c>
      <c r="N688" s="1" t="s">
        <v>7</v>
      </c>
      <c r="O688" s="6" t="s">
        <v>7</v>
      </c>
    </row>
    <row r="689">
      <c r="A689" s="5">
        <v>200527.0</v>
      </c>
      <c r="B689" s="2">
        <v>45808.0</v>
      </c>
      <c r="C689" s="1" t="s">
        <v>122</v>
      </c>
      <c r="D689" s="3" t="s">
        <v>351</v>
      </c>
      <c r="E689" s="4">
        <v>45802.0</v>
      </c>
      <c r="F689" s="5">
        <v>5.0</v>
      </c>
      <c r="G689" s="5">
        <v>233.28</v>
      </c>
      <c r="H689" s="5">
        <v>1143.07</v>
      </c>
      <c r="I689" s="1" t="s">
        <v>75</v>
      </c>
      <c r="J689" s="1" t="s">
        <v>123</v>
      </c>
      <c r="K689" s="1" t="s">
        <v>13</v>
      </c>
      <c r="L689" s="1" t="s">
        <v>5</v>
      </c>
      <c r="M689" s="1" t="s">
        <v>6</v>
      </c>
      <c r="N689" s="1" t="s">
        <v>7</v>
      </c>
      <c r="O689" s="6" t="s">
        <v>7</v>
      </c>
    </row>
    <row r="690">
      <c r="A690" s="5">
        <v>200527.0</v>
      </c>
      <c r="B690" s="2">
        <v>45808.0</v>
      </c>
      <c r="C690" s="1" t="s">
        <v>122</v>
      </c>
      <c r="D690" s="3" t="s">
        <v>156</v>
      </c>
      <c r="E690" s="4">
        <v>45802.0</v>
      </c>
      <c r="F690" s="5">
        <v>100.0</v>
      </c>
      <c r="G690" s="5">
        <v>132.48</v>
      </c>
      <c r="H690" s="5">
        <v>12983.04</v>
      </c>
      <c r="I690" s="1" t="s">
        <v>75</v>
      </c>
      <c r="J690" s="1" t="s">
        <v>123</v>
      </c>
      <c r="K690" s="1" t="s">
        <v>13</v>
      </c>
      <c r="L690" s="1" t="s">
        <v>5</v>
      </c>
      <c r="M690" s="1" t="s">
        <v>6</v>
      </c>
      <c r="N690" s="1" t="s">
        <v>7</v>
      </c>
      <c r="O690" s="6" t="s">
        <v>7</v>
      </c>
    </row>
    <row r="691">
      <c r="A691" s="5">
        <v>200527.0</v>
      </c>
      <c r="B691" s="2">
        <v>45808.0</v>
      </c>
      <c r="C691" s="1" t="s">
        <v>122</v>
      </c>
      <c r="D691" s="3" t="s">
        <v>352</v>
      </c>
      <c r="E691" s="4">
        <v>45802.0</v>
      </c>
      <c r="F691" s="5">
        <v>15.0</v>
      </c>
      <c r="G691" s="5">
        <v>656.06</v>
      </c>
      <c r="H691" s="5">
        <v>9644.08</v>
      </c>
      <c r="I691" s="1" t="s">
        <v>75</v>
      </c>
      <c r="J691" s="1" t="s">
        <v>123</v>
      </c>
      <c r="K691" s="1" t="s">
        <v>13</v>
      </c>
      <c r="L691" s="1" t="s">
        <v>5</v>
      </c>
      <c r="M691" s="1" t="s">
        <v>6</v>
      </c>
      <c r="N691" s="1" t="s">
        <v>7</v>
      </c>
      <c r="O691" s="6" t="s">
        <v>7</v>
      </c>
    </row>
    <row r="692">
      <c r="A692" s="5">
        <v>200527.0</v>
      </c>
      <c r="B692" s="2">
        <v>45808.0</v>
      </c>
      <c r="C692" s="1" t="s">
        <v>122</v>
      </c>
      <c r="D692" s="3" t="s">
        <v>353</v>
      </c>
      <c r="E692" s="4">
        <v>45802.0</v>
      </c>
      <c r="F692" s="5">
        <v>50.0</v>
      </c>
      <c r="G692" s="5">
        <v>121.68</v>
      </c>
      <c r="H692" s="5">
        <v>5962.32</v>
      </c>
      <c r="I692" s="1" t="s">
        <v>75</v>
      </c>
      <c r="J692" s="1" t="s">
        <v>123</v>
      </c>
      <c r="K692" s="1" t="s">
        <v>13</v>
      </c>
      <c r="L692" s="1" t="s">
        <v>5</v>
      </c>
      <c r="M692" s="1" t="s">
        <v>6</v>
      </c>
      <c r="N692" s="1" t="s">
        <v>7</v>
      </c>
      <c r="O692" s="6" t="s">
        <v>7</v>
      </c>
    </row>
    <row r="693">
      <c r="A693" s="5">
        <v>200527.0</v>
      </c>
      <c r="B693" s="2">
        <v>45808.0</v>
      </c>
      <c r="C693" s="1" t="s">
        <v>122</v>
      </c>
      <c r="D693" s="3" t="s">
        <v>354</v>
      </c>
      <c r="E693" s="4">
        <v>45802.0</v>
      </c>
      <c r="F693" s="5">
        <v>6.0</v>
      </c>
      <c r="G693" s="5">
        <v>712.8</v>
      </c>
      <c r="H693" s="5">
        <v>4191.26</v>
      </c>
      <c r="I693" s="1" t="s">
        <v>75</v>
      </c>
      <c r="J693" s="1" t="s">
        <v>123</v>
      </c>
      <c r="K693" s="1" t="s">
        <v>13</v>
      </c>
      <c r="L693" s="1" t="s">
        <v>5</v>
      </c>
      <c r="M693" s="1" t="s">
        <v>6</v>
      </c>
      <c r="N693" s="1" t="s">
        <v>7</v>
      </c>
      <c r="O693" s="6" t="s">
        <v>7</v>
      </c>
    </row>
    <row r="694">
      <c r="A694" s="5">
        <v>200527.0</v>
      </c>
      <c r="B694" s="2">
        <v>45808.0</v>
      </c>
      <c r="C694" s="1" t="s">
        <v>122</v>
      </c>
      <c r="D694" s="3" t="s">
        <v>355</v>
      </c>
      <c r="E694" s="4">
        <v>45802.0</v>
      </c>
      <c r="F694" s="5">
        <v>5.0</v>
      </c>
      <c r="G694" s="5">
        <v>204.51</v>
      </c>
      <c r="H694" s="5">
        <v>1002.1</v>
      </c>
      <c r="I694" s="1" t="s">
        <v>75</v>
      </c>
      <c r="J694" s="1" t="s">
        <v>123</v>
      </c>
      <c r="K694" s="1" t="s">
        <v>13</v>
      </c>
      <c r="L694" s="1" t="s">
        <v>5</v>
      </c>
      <c r="M694" s="1" t="s">
        <v>6</v>
      </c>
      <c r="N694" s="1" t="s">
        <v>7</v>
      </c>
      <c r="O694" s="6" t="s">
        <v>7</v>
      </c>
    </row>
    <row r="695">
      <c r="A695" s="5">
        <v>200527.0</v>
      </c>
      <c r="B695" s="2">
        <v>45808.0</v>
      </c>
      <c r="C695" s="1" t="s">
        <v>122</v>
      </c>
      <c r="D695" s="3" t="s">
        <v>356</v>
      </c>
      <c r="E695" s="4">
        <v>45802.0</v>
      </c>
      <c r="F695" s="5">
        <v>30.0</v>
      </c>
      <c r="G695" s="5">
        <v>503.28</v>
      </c>
      <c r="H695" s="5">
        <v>14796.43</v>
      </c>
      <c r="I695" s="1" t="s">
        <v>75</v>
      </c>
      <c r="J695" s="1" t="s">
        <v>123</v>
      </c>
      <c r="K695" s="1" t="s">
        <v>13</v>
      </c>
      <c r="L695" s="1" t="s">
        <v>5</v>
      </c>
      <c r="M695" s="1" t="s">
        <v>6</v>
      </c>
      <c r="N695" s="1" t="s">
        <v>7</v>
      </c>
      <c r="O695" s="6" t="s">
        <v>7</v>
      </c>
    </row>
    <row r="696">
      <c r="A696" s="5">
        <v>200527.0</v>
      </c>
      <c r="B696" s="2">
        <v>45808.0</v>
      </c>
      <c r="C696" s="1" t="s">
        <v>122</v>
      </c>
      <c r="D696" s="3" t="s">
        <v>357</v>
      </c>
      <c r="E696" s="4">
        <v>45802.0</v>
      </c>
      <c r="F696" s="5">
        <v>50.0</v>
      </c>
      <c r="G696" s="5">
        <v>305.56</v>
      </c>
      <c r="H696" s="5">
        <v>14972.44</v>
      </c>
      <c r="I696" s="1" t="s">
        <v>75</v>
      </c>
      <c r="J696" s="1" t="s">
        <v>123</v>
      </c>
      <c r="K696" s="1" t="s">
        <v>13</v>
      </c>
      <c r="L696" s="1" t="s">
        <v>5</v>
      </c>
      <c r="M696" s="1" t="s">
        <v>6</v>
      </c>
      <c r="N696" s="1" t="s">
        <v>7</v>
      </c>
      <c r="O696" s="6" t="s">
        <v>7</v>
      </c>
    </row>
    <row r="697">
      <c r="A697" s="5">
        <v>200527.0</v>
      </c>
      <c r="B697" s="2">
        <v>45808.0</v>
      </c>
      <c r="C697" s="1" t="s">
        <v>122</v>
      </c>
      <c r="D697" s="3" t="s">
        <v>358</v>
      </c>
      <c r="E697" s="4">
        <v>45802.0</v>
      </c>
      <c r="F697" s="5">
        <v>120.0</v>
      </c>
      <c r="G697" s="5">
        <v>768.6</v>
      </c>
      <c r="H697" s="5">
        <v>90387.36</v>
      </c>
      <c r="I697" s="1" t="s">
        <v>75</v>
      </c>
      <c r="J697" s="1" t="s">
        <v>123</v>
      </c>
      <c r="K697" s="1" t="s">
        <v>13</v>
      </c>
      <c r="L697" s="1" t="s">
        <v>5</v>
      </c>
      <c r="M697" s="1" t="s">
        <v>6</v>
      </c>
      <c r="N697" s="1" t="s">
        <v>7</v>
      </c>
      <c r="O697" s="6" t="s">
        <v>7</v>
      </c>
    </row>
    <row r="698">
      <c r="A698" s="5">
        <v>200527.0</v>
      </c>
      <c r="B698" s="2">
        <v>45808.0</v>
      </c>
      <c r="C698" s="1" t="s">
        <v>122</v>
      </c>
      <c r="D698" s="3" t="s">
        <v>154</v>
      </c>
      <c r="E698" s="4">
        <v>45802.0</v>
      </c>
      <c r="F698" s="5">
        <v>300.0</v>
      </c>
      <c r="G698" s="5">
        <v>18.68</v>
      </c>
      <c r="H698" s="5">
        <v>5491.92</v>
      </c>
      <c r="I698" s="1" t="s">
        <v>75</v>
      </c>
      <c r="J698" s="1" t="s">
        <v>123</v>
      </c>
      <c r="K698" s="1" t="s">
        <v>13</v>
      </c>
      <c r="L698" s="1" t="s">
        <v>5</v>
      </c>
      <c r="M698" s="1" t="s">
        <v>6</v>
      </c>
      <c r="N698" s="1" t="s">
        <v>7</v>
      </c>
      <c r="O698" s="6" t="s">
        <v>7</v>
      </c>
    </row>
    <row r="699">
      <c r="A699" s="5">
        <v>200527.0</v>
      </c>
      <c r="B699" s="2">
        <v>45808.0</v>
      </c>
      <c r="C699" s="1" t="s">
        <v>122</v>
      </c>
      <c r="D699" s="3" t="s">
        <v>359</v>
      </c>
      <c r="E699" s="4">
        <v>45802.0</v>
      </c>
      <c r="F699" s="5">
        <v>100.0</v>
      </c>
      <c r="G699" s="5">
        <v>78.48</v>
      </c>
      <c r="H699" s="5">
        <v>7691.04</v>
      </c>
      <c r="I699" s="1" t="s">
        <v>75</v>
      </c>
      <c r="J699" s="1" t="s">
        <v>123</v>
      </c>
      <c r="K699" s="1" t="s">
        <v>13</v>
      </c>
      <c r="L699" s="1" t="s">
        <v>5</v>
      </c>
      <c r="M699" s="1" t="s">
        <v>6</v>
      </c>
      <c r="N699" s="1" t="s">
        <v>7</v>
      </c>
      <c r="O699" s="6" t="s">
        <v>7</v>
      </c>
    </row>
    <row r="700">
      <c r="A700" s="5">
        <v>200527.0</v>
      </c>
      <c r="B700" s="2">
        <v>45808.0</v>
      </c>
      <c r="C700" s="1" t="s">
        <v>122</v>
      </c>
      <c r="D700" s="3" t="s">
        <v>285</v>
      </c>
      <c r="E700" s="4">
        <v>45802.0</v>
      </c>
      <c r="F700" s="5">
        <v>75.0</v>
      </c>
      <c r="G700" s="5">
        <v>63.36</v>
      </c>
      <c r="H700" s="5">
        <v>4656.96</v>
      </c>
      <c r="I700" s="1" t="s">
        <v>75</v>
      </c>
      <c r="J700" s="1" t="s">
        <v>123</v>
      </c>
      <c r="K700" s="1" t="s">
        <v>13</v>
      </c>
      <c r="L700" s="1" t="s">
        <v>5</v>
      </c>
      <c r="M700" s="1" t="s">
        <v>6</v>
      </c>
      <c r="N700" s="1" t="s">
        <v>7</v>
      </c>
      <c r="O700" s="6" t="s">
        <v>7</v>
      </c>
    </row>
    <row r="701">
      <c r="A701" s="5">
        <v>200527.0</v>
      </c>
      <c r="B701" s="2">
        <v>45808.0</v>
      </c>
      <c r="C701" s="1" t="s">
        <v>122</v>
      </c>
      <c r="D701" s="3" t="s">
        <v>360</v>
      </c>
      <c r="E701" s="4">
        <v>45802.0</v>
      </c>
      <c r="F701" s="5">
        <v>50.0</v>
      </c>
      <c r="G701" s="5">
        <v>287.28</v>
      </c>
      <c r="H701" s="5">
        <v>14076.72</v>
      </c>
      <c r="I701" s="1" t="s">
        <v>75</v>
      </c>
      <c r="J701" s="1" t="s">
        <v>123</v>
      </c>
      <c r="K701" s="1" t="s">
        <v>13</v>
      </c>
      <c r="L701" s="1" t="s">
        <v>5</v>
      </c>
      <c r="M701" s="1" t="s">
        <v>6</v>
      </c>
      <c r="N701" s="1" t="s">
        <v>7</v>
      </c>
      <c r="O701" s="6" t="s">
        <v>7</v>
      </c>
    </row>
    <row r="702">
      <c r="A702" s="5">
        <v>200527.0</v>
      </c>
      <c r="B702" s="2">
        <v>45808.0</v>
      </c>
      <c r="C702" s="1" t="s">
        <v>122</v>
      </c>
      <c r="D702" s="3" t="s">
        <v>79</v>
      </c>
      <c r="E702" s="4">
        <v>45802.0</v>
      </c>
      <c r="F702" s="5">
        <v>450.0</v>
      </c>
      <c r="G702" s="5">
        <v>31.03</v>
      </c>
      <c r="H702" s="5">
        <v>13684.23</v>
      </c>
      <c r="I702" s="1" t="s">
        <v>75</v>
      </c>
      <c r="J702" s="1" t="s">
        <v>123</v>
      </c>
      <c r="K702" s="1" t="s">
        <v>13</v>
      </c>
      <c r="L702" s="1" t="s">
        <v>5</v>
      </c>
      <c r="M702" s="1" t="s">
        <v>6</v>
      </c>
      <c r="N702" s="1" t="s">
        <v>7</v>
      </c>
      <c r="O702" s="6" t="s">
        <v>7</v>
      </c>
    </row>
    <row r="703">
      <c r="A703" s="5">
        <v>200527.0</v>
      </c>
      <c r="B703" s="2">
        <v>45808.0</v>
      </c>
      <c r="C703" s="1" t="s">
        <v>122</v>
      </c>
      <c r="D703" s="3" t="s">
        <v>159</v>
      </c>
      <c r="E703" s="4">
        <v>45802.0</v>
      </c>
      <c r="F703" s="5">
        <v>120.0</v>
      </c>
      <c r="G703" s="5">
        <v>59.18</v>
      </c>
      <c r="H703" s="5">
        <v>6959.57</v>
      </c>
      <c r="I703" s="1" t="s">
        <v>75</v>
      </c>
      <c r="J703" s="1" t="s">
        <v>123</v>
      </c>
      <c r="K703" s="1" t="s">
        <v>13</v>
      </c>
      <c r="L703" s="1" t="s">
        <v>5</v>
      </c>
      <c r="M703" s="1" t="s">
        <v>6</v>
      </c>
      <c r="N703" s="1" t="s">
        <v>7</v>
      </c>
      <c r="O703" s="6" t="s">
        <v>7</v>
      </c>
    </row>
    <row r="704">
      <c r="A704" s="5">
        <v>200527.0</v>
      </c>
      <c r="B704" s="2">
        <v>45808.0</v>
      </c>
      <c r="C704" s="1" t="s">
        <v>122</v>
      </c>
      <c r="D704" s="3" t="s">
        <v>361</v>
      </c>
      <c r="E704" s="4">
        <v>45802.0</v>
      </c>
      <c r="F704" s="5">
        <v>80.0</v>
      </c>
      <c r="G704" s="5">
        <v>150.48</v>
      </c>
      <c r="H704" s="5">
        <v>11797.63</v>
      </c>
      <c r="I704" s="1" t="s">
        <v>75</v>
      </c>
      <c r="J704" s="1" t="s">
        <v>123</v>
      </c>
      <c r="K704" s="1" t="s">
        <v>13</v>
      </c>
      <c r="L704" s="1" t="s">
        <v>5</v>
      </c>
      <c r="M704" s="1" t="s">
        <v>6</v>
      </c>
      <c r="N704" s="1" t="s">
        <v>7</v>
      </c>
      <c r="O704" s="6" t="s">
        <v>7</v>
      </c>
    </row>
    <row r="705">
      <c r="A705" s="5">
        <v>200527.0</v>
      </c>
      <c r="B705" s="2">
        <v>45808.0</v>
      </c>
      <c r="C705" s="1" t="s">
        <v>122</v>
      </c>
      <c r="D705" s="3" t="s">
        <v>362</v>
      </c>
      <c r="E705" s="4">
        <v>45802.0</v>
      </c>
      <c r="F705" s="5">
        <v>5.0</v>
      </c>
      <c r="G705" s="5">
        <v>149.11</v>
      </c>
      <c r="H705" s="5">
        <v>730.64</v>
      </c>
      <c r="I705" s="1" t="s">
        <v>75</v>
      </c>
      <c r="J705" s="1" t="s">
        <v>123</v>
      </c>
      <c r="K705" s="1" t="s">
        <v>13</v>
      </c>
      <c r="L705" s="1" t="s">
        <v>5</v>
      </c>
      <c r="M705" s="1" t="s">
        <v>6</v>
      </c>
      <c r="N705" s="1" t="s">
        <v>7</v>
      </c>
      <c r="O705" s="6" t="s">
        <v>7</v>
      </c>
    </row>
    <row r="706">
      <c r="A706" s="5">
        <v>200527.0</v>
      </c>
      <c r="B706" s="2">
        <v>45808.0</v>
      </c>
      <c r="C706" s="1" t="s">
        <v>122</v>
      </c>
      <c r="D706" s="3" t="s">
        <v>363</v>
      </c>
      <c r="E706" s="4">
        <v>45802.0</v>
      </c>
      <c r="F706" s="5">
        <v>54.0</v>
      </c>
      <c r="G706" s="5">
        <v>305.28</v>
      </c>
      <c r="H706" s="5">
        <v>16155.42</v>
      </c>
      <c r="I706" s="1" t="s">
        <v>75</v>
      </c>
      <c r="J706" s="1" t="s">
        <v>123</v>
      </c>
      <c r="K706" s="1" t="s">
        <v>13</v>
      </c>
      <c r="L706" s="1" t="s">
        <v>5</v>
      </c>
      <c r="M706" s="1" t="s">
        <v>6</v>
      </c>
      <c r="N706" s="1" t="s">
        <v>7</v>
      </c>
      <c r="O706" s="6" t="s">
        <v>7</v>
      </c>
    </row>
    <row r="707">
      <c r="A707" s="5">
        <v>200527.0</v>
      </c>
      <c r="B707" s="2">
        <v>45808.0</v>
      </c>
      <c r="C707" s="1" t="s">
        <v>122</v>
      </c>
      <c r="D707" s="3" t="s">
        <v>171</v>
      </c>
      <c r="E707" s="4">
        <v>45802.0</v>
      </c>
      <c r="F707" s="5">
        <v>50.0</v>
      </c>
      <c r="G707" s="5">
        <v>168.76</v>
      </c>
      <c r="H707" s="5">
        <v>8269.24</v>
      </c>
      <c r="I707" s="1" t="s">
        <v>75</v>
      </c>
      <c r="J707" s="1" t="s">
        <v>123</v>
      </c>
      <c r="K707" s="1" t="s">
        <v>13</v>
      </c>
      <c r="L707" s="1" t="s">
        <v>5</v>
      </c>
      <c r="M707" s="1" t="s">
        <v>6</v>
      </c>
      <c r="N707" s="1" t="s">
        <v>7</v>
      </c>
      <c r="O707" s="6" t="s">
        <v>7</v>
      </c>
    </row>
    <row r="708">
      <c r="A708" s="5">
        <v>200528.0</v>
      </c>
      <c r="B708" s="2">
        <v>45808.0</v>
      </c>
      <c r="C708" s="1" t="s">
        <v>122</v>
      </c>
      <c r="D708" s="3" t="s">
        <v>364</v>
      </c>
      <c r="E708" s="4">
        <v>45802.0</v>
      </c>
      <c r="F708" s="5">
        <v>30.0</v>
      </c>
      <c r="G708" s="5">
        <v>272.44</v>
      </c>
      <c r="H708" s="5">
        <v>8009.74</v>
      </c>
      <c r="I708" s="1" t="s">
        <v>127</v>
      </c>
      <c r="J708" s="1" t="s">
        <v>123</v>
      </c>
      <c r="K708" s="1" t="s">
        <v>13</v>
      </c>
      <c r="L708" s="1" t="s">
        <v>5</v>
      </c>
      <c r="M708" s="1" t="s">
        <v>6</v>
      </c>
      <c r="N708" s="1" t="s">
        <v>7</v>
      </c>
      <c r="O708" s="6" t="s">
        <v>7</v>
      </c>
    </row>
    <row r="709">
      <c r="A709" s="5">
        <v>200528.0</v>
      </c>
      <c r="B709" s="2">
        <v>45808.0</v>
      </c>
      <c r="C709" s="1" t="s">
        <v>122</v>
      </c>
      <c r="D709" s="3" t="s">
        <v>134</v>
      </c>
      <c r="E709" s="4">
        <v>45802.0</v>
      </c>
      <c r="F709" s="5">
        <v>90.0</v>
      </c>
      <c r="G709" s="5">
        <v>125.28</v>
      </c>
      <c r="H709" s="5">
        <v>11049.7</v>
      </c>
      <c r="I709" s="1" t="s">
        <v>127</v>
      </c>
      <c r="J709" s="1" t="s">
        <v>123</v>
      </c>
      <c r="K709" s="1" t="s">
        <v>13</v>
      </c>
      <c r="L709" s="1" t="s">
        <v>5</v>
      </c>
      <c r="M709" s="1" t="s">
        <v>6</v>
      </c>
      <c r="N709" s="1" t="s">
        <v>7</v>
      </c>
      <c r="O709" s="6" t="s">
        <v>7</v>
      </c>
    </row>
    <row r="710">
      <c r="A710" s="5">
        <v>200528.0</v>
      </c>
      <c r="B710" s="2">
        <v>45808.0</v>
      </c>
      <c r="C710" s="1" t="s">
        <v>122</v>
      </c>
      <c r="D710" s="3" t="s">
        <v>365</v>
      </c>
      <c r="E710" s="4">
        <v>45802.0</v>
      </c>
      <c r="F710" s="5">
        <v>42.0</v>
      </c>
      <c r="G710" s="5">
        <v>101.23</v>
      </c>
      <c r="H710" s="5">
        <v>4166.63</v>
      </c>
      <c r="I710" s="1" t="s">
        <v>127</v>
      </c>
      <c r="J710" s="1" t="s">
        <v>123</v>
      </c>
      <c r="K710" s="1" t="s">
        <v>13</v>
      </c>
      <c r="L710" s="1" t="s">
        <v>5</v>
      </c>
      <c r="M710" s="1" t="s">
        <v>6</v>
      </c>
      <c r="N710" s="1" t="s">
        <v>7</v>
      </c>
      <c r="O710" s="6" t="s">
        <v>7</v>
      </c>
    </row>
    <row r="711">
      <c r="A711" s="5">
        <v>200528.0</v>
      </c>
      <c r="B711" s="2">
        <v>45808.0</v>
      </c>
      <c r="C711" s="1" t="s">
        <v>122</v>
      </c>
      <c r="D711" s="3" t="s">
        <v>146</v>
      </c>
      <c r="E711" s="4">
        <v>45802.0</v>
      </c>
      <c r="F711" s="5">
        <v>200.0</v>
      </c>
      <c r="G711" s="5">
        <v>51.62</v>
      </c>
      <c r="H711" s="5">
        <v>10117.52</v>
      </c>
      <c r="I711" s="1" t="s">
        <v>127</v>
      </c>
      <c r="J711" s="1" t="s">
        <v>123</v>
      </c>
      <c r="K711" s="1" t="s">
        <v>13</v>
      </c>
      <c r="L711" s="1" t="s">
        <v>5</v>
      </c>
      <c r="M711" s="1" t="s">
        <v>6</v>
      </c>
      <c r="N711" s="1" t="s">
        <v>7</v>
      </c>
      <c r="O711" s="6" t="s">
        <v>7</v>
      </c>
    </row>
    <row r="712">
      <c r="A712" s="5">
        <v>200528.0</v>
      </c>
      <c r="B712" s="2">
        <v>45808.0</v>
      </c>
      <c r="C712" s="1" t="s">
        <v>122</v>
      </c>
      <c r="D712" s="3" t="s">
        <v>366</v>
      </c>
      <c r="E712" s="4">
        <v>45802.0</v>
      </c>
      <c r="F712" s="5">
        <v>5.0</v>
      </c>
      <c r="G712" s="5">
        <v>1829.8</v>
      </c>
      <c r="H712" s="5">
        <v>8966.02</v>
      </c>
      <c r="I712" s="1" t="s">
        <v>127</v>
      </c>
      <c r="J712" s="1" t="s">
        <v>123</v>
      </c>
      <c r="K712" s="1" t="s">
        <v>13</v>
      </c>
      <c r="L712" s="1" t="s">
        <v>5</v>
      </c>
      <c r="M712" s="1" t="s">
        <v>6</v>
      </c>
      <c r="N712" s="1" t="s">
        <v>7</v>
      </c>
      <c r="O712" s="6" t="s">
        <v>7</v>
      </c>
    </row>
    <row r="713">
      <c r="A713" s="5">
        <v>200528.0</v>
      </c>
      <c r="B713" s="2">
        <v>45808.0</v>
      </c>
      <c r="C713" s="1" t="s">
        <v>122</v>
      </c>
      <c r="D713" s="3" t="s">
        <v>367</v>
      </c>
      <c r="E713" s="4">
        <v>45802.0</v>
      </c>
      <c r="F713" s="5">
        <v>75.0</v>
      </c>
      <c r="G713" s="5">
        <v>81.39</v>
      </c>
      <c r="H713" s="5">
        <v>5982.17</v>
      </c>
      <c r="I713" s="1" t="s">
        <v>127</v>
      </c>
      <c r="J713" s="1" t="s">
        <v>123</v>
      </c>
      <c r="K713" s="1" t="s">
        <v>13</v>
      </c>
      <c r="L713" s="1" t="s">
        <v>5</v>
      </c>
      <c r="M713" s="1" t="s">
        <v>6</v>
      </c>
      <c r="N713" s="1" t="s">
        <v>7</v>
      </c>
      <c r="O713" s="6" t="s">
        <v>7</v>
      </c>
    </row>
    <row r="714">
      <c r="A714" s="5">
        <v>200528.0</v>
      </c>
      <c r="B714" s="2">
        <v>45808.0</v>
      </c>
      <c r="C714" s="1" t="s">
        <v>122</v>
      </c>
      <c r="D714" s="3" t="s">
        <v>368</v>
      </c>
      <c r="E714" s="4">
        <v>45802.0</v>
      </c>
      <c r="F714" s="5">
        <v>32.0</v>
      </c>
      <c r="G714" s="5">
        <v>271.44</v>
      </c>
      <c r="H714" s="5">
        <v>8512.36</v>
      </c>
      <c r="I714" s="1" t="s">
        <v>127</v>
      </c>
      <c r="J714" s="1" t="s">
        <v>123</v>
      </c>
      <c r="K714" s="1" t="s">
        <v>13</v>
      </c>
      <c r="L714" s="1" t="s">
        <v>5</v>
      </c>
      <c r="M714" s="1" t="s">
        <v>6</v>
      </c>
      <c r="N714" s="1" t="s">
        <v>7</v>
      </c>
      <c r="O714" s="6" t="s">
        <v>7</v>
      </c>
    </row>
    <row r="715">
      <c r="A715" s="5">
        <v>200528.0</v>
      </c>
      <c r="B715" s="2">
        <v>45808.0</v>
      </c>
      <c r="C715" s="1" t="s">
        <v>122</v>
      </c>
      <c r="D715" s="3" t="s">
        <v>369</v>
      </c>
      <c r="E715" s="4">
        <v>45802.0</v>
      </c>
      <c r="F715" s="5">
        <v>8.0</v>
      </c>
      <c r="G715" s="5">
        <v>149.04</v>
      </c>
      <c r="H715" s="5">
        <v>1168.47</v>
      </c>
      <c r="I715" s="1" t="s">
        <v>127</v>
      </c>
      <c r="J715" s="1" t="s">
        <v>123</v>
      </c>
      <c r="K715" s="1" t="s">
        <v>13</v>
      </c>
      <c r="L715" s="1" t="s">
        <v>5</v>
      </c>
      <c r="M715" s="1" t="s">
        <v>6</v>
      </c>
      <c r="N715" s="1" t="s">
        <v>7</v>
      </c>
      <c r="O715" s="6" t="s">
        <v>7</v>
      </c>
    </row>
    <row r="716">
      <c r="A716" s="5">
        <v>200528.0</v>
      </c>
      <c r="B716" s="2">
        <v>45808.0</v>
      </c>
      <c r="C716" s="1" t="s">
        <v>122</v>
      </c>
      <c r="D716" s="3" t="s">
        <v>370</v>
      </c>
      <c r="E716" s="4">
        <v>45802.0</v>
      </c>
      <c r="F716" s="5">
        <v>15.0</v>
      </c>
      <c r="G716" s="5">
        <v>1276.8</v>
      </c>
      <c r="H716" s="5">
        <v>18768.96</v>
      </c>
      <c r="I716" s="1" t="s">
        <v>127</v>
      </c>
      <c r="J716" s="1" t="s">
        <v>123</v>
      </c>
      <c r="K716" s="1" t="s">
        <v>13</v>
      </c>
      <c r="L716" s="1" t="s">
        <v>5</v>
      </c>
      <c r="M716" s="1" t="s">
        <v>6</v>
      </c>
      <c r="N716" s="1" t="s">
        <v>7</v>
      </c>
      <c r="O716" s="6" t="s">
        <v>7</v>
      </c>
    </row>
    <row r="717">
      <c r="A717" s="5">
        <v>200528.0</v>
      </c>
      <c r="B717" s="2">
        <v>45808.0</v>
      </c>
      <c r="C717" s="1" t="s">
        <v>122</v>
      </c>
      <c r="D717" s="3" t="s">
        <v>371</v>
      </c>
      <c r="E717" s="4">
        <v>45802.0</v>
      </c>
      <c r="F717" s="5">
        <v>4.0</v>
      </c>
      <c r="G717" s="5">
        <v>177.4</v>
      </c>
      <c r="H717" s="5">
        <v>695.41</v>
      </c>
      <c r="I717" s="1" t="s">
        <v>127</v>
      </c>
      <c r="J717" s="1" t="s">
        <v>123</v>
      </c>
      <c r="K717" s="1" t="s">
        <v>13</v>
      </c>
      <c r="L717" s="1" t="s">
        <v>5</v>
      </c>
      <c r="M717" s="1" t="s">
        <v>6</v>
      </c>
      <c r="N717" s="1" t="s">
        <v>7</v>
      </c>
      <c r="O717" s="6" t="s">
        <v>7</v>
      </c>
    </row>
    <row r="718">
      <c r="A718" s="5">
        <v>200528.0</v>
      </c>
      <c r="B718" s="2">
        <v>45808.0</v>
      </c>
      <c r="C718" s="1" t="s">
        <v>122</v>
      </c>
      <c r="D718" s="3" t="s">
        <v>372</v>
      </c>
      <c r="E718" s="4">
        <v>45802.0</v>
      </c>
      <c r="F718" s="5">
        <v>24.0</v>
      </c>
      <c r="G718" s="5">
        <v>132.48</v>
      </c>
      <c r="H718" s="5">
        <v>3115.93</v>
      </c>
      <c r="I718" s="1" t="s">
        <v>127</v>
      </c>
      <c r="J718" s="1" t="s">
        <v>123</v>
      </c>
      <c r="K718" s="1" t="s">
        <v>13</v>
      </c>
      <c r="L718" s="1" t="s">
        <v>5</v>
      </c>
      <c r="M718" s="1" t="s">
        <v>6</v>
      </c>
      <c r="N718" s="1" t="s">
        <v>7</v>
      </c>
      <c r="O718" s="6" t="s">
        <v>7</v>
      </c>
    </row>
    <row r="719">
      <c r="A719" s="5">
        <v>200528.0</v>
      </c>
      <c r="B719" s="2">
        <v>45808.0</v>
      </c>
      <c r="C719" s="1" t="s">
        <v>122</v>
      </c>
      <c r="D719" s="3" t="s">
        <v>148</v>
      </c>
      <c r="E719" s="4">
        <v>45802.0</v>
      </c>
      <c r="F719" s="5">
        <v>50.0</v>
      </c>
      <c r="G719" s="5">
        <v>3670.8</v>
      </c>
      <c r="H719" s="5">
        <v>179869.2</v>
      </c>
      <c r="I719" s="1" t="s">
        <v>127</v>
      </c>
      <c r="J719" s="1" t="s">
        <v>123</v>
      </c>
      <c r="K719" s="1" t="s">
        <v>13</v>
      </c>
      <c r="L719" s="1" t="s">
        <v>5</v>
      </c>
      <c r="M719" s="1" t="s">
        <v>6</v>
      </c>
      <c r="N719" s="1" t="s">
        <v>7</v>
      </c>
      <c r="O719" s="6" t="s">
        <v>7</v>
      </c>
    </row>
    <row r="720">
      <c r="A720" s="5">
        <v>200528.0</v>
      </c>
      <c r="B720" s="2">
        <v>45808.0</v>
      </c>
      <c r="C720" s="1" t="s">
        <v>122</v>
      </c>
      <c r="D720" s="3" t="s">
        <v>373</v>
      </c>
      <c r="E720" s="4">
        <v>45802.0</v>
      </c>
      <c r="F720" s="5">
        <v>40.0</v>
      </c>
      <c r="G720" s="5">
        <v>225.72</v>
      </c>
      <c r="H720" s="5">
        <v>8848.22</v>
      </c>
      <c r="I720" s="1" t="s">
        <v>127</v>
      </c>
      <c r="J720" s="1" t="s">
        <v>123</v>
      </c>
      <c r="K720" s="1" t="s">
        <v>13</v>
      </c>
      <c r="L720" s="1" t="s">
        <v>5</v>
      </c>
      <c r="M720" s="1" t="s">
        <v>6</v>
      </c>
      <c r="N720" s="1" t="s">
        <v>7</v>
      </c>
      <c r="O720" s="6" t="s">
        <v>7</v>
      </c>
    </row>
    <row r="721">
      <c r="A721" s="5">
        <v>200528.0</v>
      </c>
      <c r="B721" s="2">
        <v>45808.0</v>
      </c>
      <c r="C721" s="1" t="s">
        <v>122</v>
      </c>
      <c r="D721" s="3" t="s">
        <v>374</v>
      </c>
      <c r="E721" s="4">
        <v>45802.0</v>
      </c>
      <c r="F721" s="5">
        <v>24.0</v>
      </c>
      <c r="G721" s="5">
        <v>241.08</v>
      </c>
      <c r="H721" s="5">
        <v>5670.2</v>
      </c>
      <c r="I721" s="1" t="s">
        <v>127</v>
      </c>
      <c r="J721" s="1" t="s">
        <v>123</v>
      </c>
      <c r="K721" s="1" t="s">
        <v>13</v>
      </c>
      <c r="L721" s="1" t="s">
        <v>5</v>
      </c>
      <c r="M721" s="1" t="s">
        <v>6</v>
      </c>
      <c r="N721" s="1" t="s">
        <v>7</v>
      </c>
      <c r="O721" s="6" t="s">
        <v>7</v>
      </c>
    </row>
    <row r="722">
      <c r="A722" s="5">
        <v>200528.0</v>
      </c>
      <c r="B722" s="2">
        <v>45808.0</v>
      </c>
      <c r="C722" s="1" t="s">
        <v>122</v>
      </c>
      <c r="D722" s="3" t="s">
        <v>375</v>
      </c>
      <c r="E722" s="4">
        <v>45802.0</v>
      </c>
      <c r="F722" s="5">
        <v>6.0</v>
      </c>
      <c r="G722" s="5">
        <v>459.36</v>
      </c>
      <c r="H722" s="5">
        <v>2701.04</v>
      </c>
      <c r="I722" s="1" t="s">
        <v>127</v>
      </c>
      <c r="J722" s="1" t="s">
        <v>123</v>
      </c>
      <c r="K722" s="1" t="s">
        <v>13</v>
      </c>
      <c r="L722" s="1" t="s">
        <v>5</v>
      </c>
      <c r="M722" s="1" t="s">
        <v>6</v>
      </c>
      <c r="N722" s="1" t="s">
        <v>7</v>
      </c>
      <c r="O722" s="6" t="s">
        <v>7</v>
      </c>
    </row>
    <row r="723">
      <c r="A723" s="5">
        <v>200528.0</v>
      </c>
      <c r="B723" s="2">
        <v>45808.0</v>
      </c>
      <c r="C723" s="1" t="s">
        <v>122</v>
      </c>
      <c r="D723" s="3" t="s">
        <v>376</v>
      </c>
      <c r="E723" s="4">
        <v>45802.0</v>
      </c>
      <c r="F723" s="5">
        <v>250.0</v>
      </c>
      <c r="G723" s="5">
        <v>10.58</v>
      </c>
      <c r="H723" s="5">
        <v>2592.1</v>
      </c>
      <c r="I723" s="1" t="s">
        <v>127</v>
      </c>
      <c r="J723" s="1" t="s">
        <v>123</v>
      </c>
      <c r="K723" s="1" t="s">
        <v>13</v>
      </c>
      <c r="L723" s="1" t="s">
        <v>5</v>
      </c>
      <c r="M723" s="1" t="s">
        <v>6</v>
      </c>
      <c r="N723" s="1" t="s">
        <v>7</v>
      </c>
      <c r="O723" s="6" t="s">
        <v>7</v>
      </c>
    </row>
    <row r="724">
      <c r="A724" s="5">
        <v>200529.0</v>
      </c>
      <c r="B724" s="2">
        <v>45808.0</v>
      </c>
      <c r="C724" s="1" t="s">
        <v>122</v>
      </c>
      <c r="D724" s="3" t="s">
        <v>377</v>
      </c>
      <c r="E724" s="4">
        <v>45802.0</v>
      </c>
      <c r="F724" s="5">
        <v>200.0</v>
      </c>
      <c r="G724" s="5">
        <v>24.76</v>
      </c>
      <c r="H724" s="5">
        <v>4852.96</v>
      </c>
      <c r="I724" s="1" t="s">
        <v>71</v>
      </c>
      <c r="J724" s="1" t="s">
        <v>123</v>
      </c>
      <c r="K724" s="1" t="s">
        <v>13</v>
      </c>
      <c r="L724" s="1" t="s">
        <v>5</v>
      </c>
      <c r="M724" s="1" t="s">
        <v>6</v>
      </c>
      <c r="N724" s="1" t="s">
        <v>7</v>
      </c>
      <c r="O724" s="6" t="s">
        <v>7</v>
      </c>
    </row>
    <row r="725">
      <c r="A725" s="5">
        <v>200529.0</v>
      </c>
      <c r="B725" s="2">
        <v>45808.0</v>
      </c>
      <c r="C725" s="1" t="s">
        <v>122</v>
      </c>
      <c r="D725" s="3" t="s">
        <v>378</v>
      </c>
      <c r="E725" s="4">
        <v>45802.0</v>
      </c>
      <c r="F725" s="5">
        <v>54.0</v>
      </c>
      <c r="G725" s="5">
        <v>82.08</v>
      </c>
      <c r="H725" s="5">
        <v>4343.67</v>
      </c>
      <c r="I725" s="1" t="s">
        <v>71</v>
      </c>
      <c r="J725" s="1" t="s">
        <v>123</v>
      </c>
      <c r="K725" s="1" t="s">
        <v>13</v>
      </c>
      <c r="L725" s="1" t="s">
        <v>5</v>
      </c>
      <c r="M725" s="1" t="s">
        <v>6</v>
      </c>
      <c r="N725" s="1" t="s">
        <v>7</v>
      </c>
      <c r="O725" s="6" t="s">
        <v>7</v>
      </c>
    </row>
    <row r="726">
      <c r="A726" s="5">
        <v>200529.0</v>
      </c>
      <c r="B726" s="2">
        <v>45808.0</v>
      </c>
      <c r="C726" s="1" t="s">
        <v>122</v>
      </c>
      <c r="D726" s="3" t="s">
        <v>162</v>
      </c>
      <c r="E726" s="4">
        <v>45802.0</v>
      </c>
      <c r="F726" s="5">
        <v>125.0</v>
      </c>
      <c r="G726" s="5">
        <v>100.44</v>
      </c>
      <c r="H726" s="5">
        <v>12303.9</v>
      </c>
      <c r="I726" s="1" t="s">
        <v>71</v>
      </c>
      <c r="J726" s="1" t="s">
        <v>123</v>
      </c>
      <c r="K726" s="1" t="s">
        <v>13</v>
      </c>
      <c r="L726" s="1" t="s">
        <v>5</v>
      </c>
      <c r="M726" s="1" t="s">
        <v>6</v>
      </c>
      <c r="N726" s="1" t="s">
        <v>7</v>
      </c>
      <c r="O726" s="6" t="s">
        <v>7</v>
      </c>
    </row>
    <row r="727">
      <c r="A727" s="5">
        <v>200529.0</v>
      </c>
      <c r="B727" s="2">
        <v>45808.0</v>
      </c>
      <c r="C727" s="1" t="s">
        <v>122</v>
      </c>
      <c r="D727" s="3" t="s">
        <v>379</v>
      </c>
      <c r="E727" s="4">
        <v>45802.0</v>
      </c>
      <c r="F727" s="5">
        <v>6.0</v>
      </c>
      <c r="G727" s="5">
        <v>197.28</v>
      </c>
      <c r="H727" s="5">
        <v>1160.01</v>
      </c>
      <c r="I727" s="1" t="s">
        <v>71</v>
      </c>
      <c r="J727" s="1" t="s">
        <v>123</v>
      </c>
      <c r="K727" s="1" t="s">
        <v>13</v>
      </c>
      <c r="L727" s="1" t="s">
        <v>5</v>
      </c>
      <c r="M727" s="1" t="s">
        <v>6</v>
      </c>
      <c r="N727" s="1" t="s">
        <v>7</v>
      </c>
      <c r="O727" s="6" t="s">
        <v>7</v>
      </c>
    </row>
    <row r="728">
      <c r="A728" s="5">
        <v>200529.0</v>
      </c>
      <c r="B728" s="2">
        <v>45808.0</v>
      </c>
      <c r="C728" s="1" t="s">
        <v>122</v>
      </c>
      <c r="D728" s="3" t="s">
        <v>380</v>
      </c>
      <c r="E728" s="4">
        <v>45802.0</v>
      </c>
      <c r="F728" s="5">
        <v>80.0</v>
      </c>
      <c r="G728" s="5">
        <v>80.64</v>
      </c>
      <c r="H728" s="5">
        <v>6322.18</v>
      </c>
      <c r="I728" s="1" t="s">
        <v>71</v>
      </c>
      <c r="J728" s="1" t="s">
        <v>123</v>
      </c>
      <c r="K728" s="1" t="s">
        <v>13</v>
      </c>
      <c r="L728" s="1" t="s">
        <v>5</v>
      </c>
      <c r="M728" s="1" t="s">
        <v>6</v>
      </c>
      <c r="N728" s="1" t="s">
        <v>7</v>
      </c>
      <c r="O728" s="6" t="s">
        <v>7</v>
      </c>
    </row>
    <row r="729">
      <c r="A729" s="5">
        <v>200529.0</v>
      </c>
      <c r="B729" s="2">
        <v>45808.0</v>
      </c>
      <c r="C729" s="1" t="s">
        <v>122</v>
      </c>
      <c r="D729" s="3" t="s">
        <v>70</v>
      </c>
      <c r="E729" s="4">
        <v>45802.0</v>
      </c>
      <c r="F729" s="5">
        <v>80.0</v>
      </c>
      <c r="G729" s="5">
        <v>315.72</v>
      </c>
      <c r="H729" s="5">
        <v>24752.45</v>
      </c>
      <c r="I729" s="1" t="s">
        <v>71</v>
      </c>
      <c r="J729" s="1" t="s">
        <v>123</v>
      </c>
      <c r="K729" s="1" t="s">
        <v>13</v>
      </c>
      <c r="L729" s="1" t="s">
        <v>5</v>
      </c>
      <c r="M729" s="1" t="s">
        <v>6</v>
      </c>
      <c r="N729" s="1" t="s">
        <v>7</v>
      </c>
      <c r="O729" s="6" t="s">
        <v>7</v>
      </c>
    </row>
    <row r="730">
      <c r="A730" s="5">
        <v>200529.0</v>
      </c>
      <c r="B730" s="2">
        <v>45808.0</v>
      </c>
      <c r="C730" s="1" t="s">
        <v>122</v>
      </c>
      <c r="D730" s="3" t="s">
        <v>381</v>
      </c>
      <c r="E730" s="4">
        <v>45802.0</v>
      </c>
      <c r="F730" s="5">
        <v>15.0</v>
      </c>
      <c r="G730" s="5">
        <v>55.44</v>
      </c>
      <c r="H730" s="5">
        <v>814.97</v>
      </c>
      <c r="I730" s="1" t="s">
        <v>71</v>
      </c>
      <c r="J730" s="1" t="s">
        <v>123</v>
      </c>
      <c r="K730" s="1" t="s">
        <v>13</v>
      </c>
      <c r="L730" s="1" t="s">
        <v>5</v>
      </c>
      <c r="M730" s="1" t="s">
        <v>6</v>
      </c>
      <c r="N730" s="1" t="s">
        <v>7</v>
      </c>
      <c r="O730" s="6" t="s">
        <v>7</v>
      </c>
    </row>
    <row r="731">
      <c r="A731" s="5">
        <v>200529.0</v>
      </c>
      <c r="B731" s="2">
        <v>45808.0</v>
      </c>
      <c r="C731" s="1" t="s">
        <v>122</v>
      </c>
      <c r="D731" s="3" t="s">
        <v>382</v>
      </c>
      <c r="E731" s="4">
        <v>45802.0</v>
      </c>
      <c r="F731" s="5">
        <v>30.0</v>
      </c>
      <c r="G731" s="5">
        <v>240.48</v>
      </c>
      <c r="H731" s="5">
        <v>7070.11</v>
      </c>
      <c r="I731" s="1" t="s">
        <v>71</v>
      </c>
      <c r="J731" s="1" t="s">
        <v>123</v>
      </c>
      <c r="K731" s="1" t="s">
        <v>13</v>
      </c>
      <c r="L731" s="1" t="s">
        <v>5</v>
      </c>
      <c r="M731" s="1" t="s">
        <v>6</v>
      </c>
      <c r="N731" s="1" t="s">
        <v>7</v>
      </c>
      <c r="O731" s="6" t="s">
        <v>7</v>
      </c>
    </row>
    <row r="732">
      <c r="A732" s="5">
        <v>200529.0</v>
      </c>
      <c r="B732" s="2">
        <v>45808.0</v>
      </c>
      <c r="C732" s="1" t="s">
        <v>122</v>
      </c>
      <c r="D732" s="3" t="s">
        <v>383</v>
      </c>
      <c r="E732" s="4">
        <v>45802.0</v>
      </c>
      <c r="F732" s="5">
        <v>20.0</v>
      </c>
      <c r="G732" s="5">
        <v>143.28</v>
      </c>
      <c r="H732" s="5">
        <v>2808.29</v>
      </c>
      <c r="I732" s="1" t="s">
        <v>71</v>
      </c>
      <c r="J732" s="1" t="s">
        <v>123</v>
      </c>
      <c r="K732" s="1" t="s">
        <v>13</v>
      </c>
      <c r="L732" s="1" t="s">
        <v>5</v>
      </c>
      <c r="M732" s="1" t="s">
        <v>6</v>
      </c>
      <c r="N732" s="1" t="s">
        <v>7</v>
      </c>
      <c r="O732" s="6" t="s">
        <v>7</v>
      </c>
    </row>
    <row r="733">
      <c r="A733" s="5">
        <v>200529.0</v>
      </c>
      <c r="B733" s="2">
        <v>45808.0</v>
      </c>
      <c r="C733" s="1" t="s">
        <v>122</v>
      </c>
      <c r="D733" s="3" t="s">
        <v>384</v>
      </c>
      <c r="E733" s="4">
        <v>45802.0</v>
      </c>
      <c r="F733" s="5">
        <v>20.0</v>
      </c>
      <c r="G733" s="5">
        <v>287.64</v>
      </c>
      <c r="H733" s="5">
        <v>5637.74</v>
      </c>
      <c r="I733" s="1" t="s">
        <v>71</v>
      </c>
      <c r="J733" s="1" t="s">
        <v>123</v>
      </c>
      <c r="K733" s="1" t="s">
        <v>13</v>
      </c>
      <c r="L733" s="1" t="s">
        <v>5</v>
      </c>
      <c r="M733" s="1" t="s">
        <v>6</v>
      </c>
      <c r="N733" s="1" t="s">
        <v>7</v>
      </c>
      <c r="O733" s="6" t="s">
        <v>7</v>
      </c>
    </row>
    <row r="734">
      <c r="A734" s="5">
        <v>200529.0</v>
      </c>
      <c r="B734" s="2">
        <v>45808.0</v>
      </c>
      <c r="C734" s="1" t="s">
        <v>122</v>
      </c>
      <c r="D734" s="3" t="s">
        <v>157</v>
      </c>
      <c r="E734" s="4">
        <v>45802.0</v>
      </c>
      <c r="F734" s="5">
        <v>100.0</v>
      </c>
      <c r="G734" s="5">
        <v>142.92</v>
      </c>
      <c r="H734" s="5">
        <v>14006.16</v>
      </c>
      <c r="I734" s="1" t="s">
        <v>71</v>
      </c>
      <c r="J734" s="1" t="s">
        <v>123</v>
      </c>
      <c r="K734" s="1" t="s">
        <v>13</v>
      </c>
      <c r="L734" s="1" t="s">
        <v>5</v>
      </c>
      <c r="M734" s="1" t="s">
        <v>6</v>
      </c>
      <c r="N734" s="1" t="s">
        <v>7</v>
      </c>
      <c r="O734" s="6" t="s">
        <v>7</v>
      </c>
    </row>
    <row r="735">
      <c r="A735" s="5">
        <v>200529.0</v>
      </c>
      <c r="B735" s="2">
        <v>45808.0</v>
      </c>
      <c r="C735" s="1" t="s">
        <v>122</v>
      </c>
      <c r="D735" s="3" t="s">
        <v>385</v>
      </c>
      <c r="E735" s="4">
        <v>45802.0</v>
      </c>
      <c r="F735" s="5">
        <v>40.0</v>
      </c>
      <c r="G735" s="5">
        <v>94.03</v>
      </c>
      <c r="H735" s="5">
        <v>3685.98</v>
      </c>
      <c r="I735" s="1" t="s">
        <v>71</v>
      </c>
      <c r="J735" s="1" t="s">
        <v>123</v>
      </c>
      <c r="K735" s="1" t="s">
        <v>13</v>
      </c>
      <c r="L735" s="1" t="s">
        <v>5</v>
      </c>
      <c r="M735" s="1" t="s">
        <v>6</v>
      </c>
      <c r="N735" s="1" t="s">
        <v>7</v>
      </c>
      <c r="O735" s="6" t="s">
        <v>7</v>
      </c>
    </row>
    <row r="736">
      <c r="A736" s="5">
        <v>200529.0</v>
      </c>
      <c r="B736" s="2">
        <v>45808.0</v>
      </c>
      <c r="C736" s="1" t="s">
        <v>122</v>
      </c>
      <c r="D736" s="3" t="s">
        <v>386</v>
      </c>
      <c r="E736" s="4">
        <v>45802.0</v>
      </c>
      <c r="F736" s="5">
        <v>32.0</v>
      </c>
      <c r="G736" s="5">
        <v>157.68</v>
      </c>
      <c r="H736" s="5">
        <v>4944.84</v>
      </c>
      <c r="I736" s="1" t="s">
        <v>71</v>
      </c>
      <c r="J736" s="1" t="s">
        <v>123</v>
      </c>
      <c r="K736" s="1" t="s">
        <v>13</v>
      </c>
      <c r="L736" s="1" t="s">
        <v>5</v>
      </c>
      <c r="M736" s="1" t="s">
        <v>6</v>
      </c>
      <c r="N736" s="1" t="s">
        <v>7</v>
      </c>
      <c r="O736" s="6" t="s">
        <v>7</v>
      </c>
    </row>
    <row r="737">
      <c r="A737" s="5">
        <v>200529.0</v>
      </c>
      <c r="B737" s="2">
        <v>45808.0</v>
      </c>
      <c r="C737" s="1" t="s">
        <v>122</v>
      </c>
      <c r="D737" s="3" t="s">
        <v>387</v>
      </c>
      <c r="E737" s="4">
        <v>45802.0</v>
      </c>
      <c r="F737" s="5">
        <v>20.0</v>
      </c>
      <c r="G737" s="5">
        <v>690.12</v>
      </c>
      <c r="H737" s="5">
        <v>13526.35</v>
      </c>
      <c r="I737" s="1" t="s">
        <v>71</v>
      </c>
      <c r="J737" s="1" t="s">
        <v>123</v>
      </c>
      <c r="K737" s="1" t="s">
        <v>13</v>
      </c>
      <c r="L737" s="1" t="s">
        <v>5</v>
      </c>
      <c r="M737" s="1" t="s">
        <v>6</v>
      </c>
      <c r="N737" s="1" t="s">
        <v>7</v>
      </c>
      <c r="O737" s="6" t="s">
        <v>7</v>
      </c>
    </row>
    <row r="738">
      <c r="A738" s="5">
        <v>200529.0</v>
      </c>
      <c r="B738" s="2">
        <v>45808.0</v>
      </c>
      <c r="C738" s="1" t="s">
        <v>122</v>
      </c>
      <c r="D738" s="3" t="s">
        <v>388</v>
      </c>
      <c r="E738" s="4">
        <v>45802.0</v>
      </c>
      <c r="F738" s="5">
        <v>100.0</v>
      </c>
      <c r="G738" s="5">
        <v>24.62</v>
      </c>
      <c r="H738" s="5">
        <v>2412.76</v>
      </c>
      <c r="I738" s="1" t="s">
        <v>71</v>
      </c>
      <c r="J738" s="1" t="s">
        <v>123</v>
      </c>
      <c r="K738" s="1" t="s">
        <v>13</v>
      </c>
      <c r="L738" s="1" t="s">
        <v>5</v>
      </c>
      <c r="M738" s="1" t="s">
        <v>6</v>
      </c>
      <c r="N738" s="1" t="s">
        <v>7</v>
      </c>
      <c r="O738" s="6" t="s">
        <v>7</v>
      </c>
    </row>
    <row r="739">
      <c r="A739" s="5">
        <v>200529.0</v>
      </c>
      <c r="B739" s="2">
        <v>45808.0</v>
      </c>
      <c r="C739" s="1" t="s">
        <v>122</v>
      </c>
      <c r="D739" s="3" t="s">
        <v>173</v>
      </c>
      <c r="E739" s="4">
        <v>45802.0</v>
      </c>
      <c r="F739" s="5">
        <v>100.0</v>
      </c>
      <c r="G739" s="5">
        <v>37.22</v>
      </c>
      <c r="H739" s="5">
        <v>3647.56</v>
      </c>
      <c r="I739" s="1" t="s">
        <v>71</v>
      </c>
      <c r="J739" s="1" t="s">
        <v>123</v>
      </c>
      <c r="K739" s="1" t="s">
        <v>13</v>
      </c>
      <c r="L739" s="1" t="s">
        <v>5</v>
      </c>
      <c r="M739" s="1" t="s">
        <v>6</v>
      </c>
      <c r="N739" s="1" t="s">
        <v>7</v>
      </c>
      <c r="O739" s="6" t="s">
        <v>7</v>
      </c>
    </row>
    <row r="740">
      <c r="A740" s="5">
        <v>200529.0</v>
      </c>
      <c r="B740" s="2">
        <v>45808.0</v>
      </c>
      <c r="C740" s="1" t="s">
        <v>122</v>
      </c>
      <c r="D740" s="3" t="s">
        <v>389</v>
      </c>
      <c r="E740" s="4">
        <v>45802.0</v>
      </c>
      <c r="F740" s="5">
        <v>100.0</v>
      </c>
      <c r="G740" s="5">
        <v>87.12</v>
      </c>
      <c r="H740" s="5">
        <v>8537.76</v>
      </c>
      <c r="I740" s="1" t="s">
        <v>71</v>
      </c>
      <c r="J740" s="1" t="s">
        <v>123</v>
      </c>
      <c r="K740" s="1" t="s">
        <v>13</v>
      </c>
      <c r="L740" s="1" t="s">
        <v>5</v>
      </c>
      <c r="M740" s="1" t="s">
        <v>6</v>
      </c>
      <c r="N740" s="1" t="s">
        <v>7</v>
      </c>
      <c r="O740" s="6" t="s">
        <v>7</v>
      </c>
    </row>
    <row r="741">
      <c r="A741" s="5">
        <v>200530.0</v>
      </c>
      <c r="B741" s="2">
        <v>45808.0</v>
      </c>
      <c r="C741" s="1" t="s">
        <v>122</v>
      </c>
      <c r="D741" s="3" t="s">
        <v>124</v>
      </c>
      <c r="E741" s="4">
        <v>45802.0</v>
      </c>
      <c r="F741" s="5">
        <v>60.0</v>
      </c>
      <c r="G741" s="5">
        <v>482.3</v>
      </c>
      <c r="H741" s="5">
        <v>28359.24</v>
      </c>
      <c r="I741" s="1" t="s">
        <v>125</v>
      </c>
      <c r="J741" s="1" t="s">
        <v>123</v>
      </c>
      <c r="K741" s="1" t="s">
        <v>13</v>
      </c>
      <c r="L741" s="1" t="s">
        <v>5</v>
      </c>
      <c r="M741" s="1" t="s">
        <v>6</v>
      </c>
      <c r="N741" s="1" t="s">
        <v>7</v>
      </c>
      <c r="O741" s="6" t="s">
        <v>7</v>
      </c>
    </row>
    <row r="742">
      <c r="A742" s="5">
        <v>200530.0</v>
      </c>
      <c r="B742" s="2">
        <v>45808.0</v>
      </c>
      <c r="C742" s="1" t="s">
        <v>122</v>
      </c>
      <c r="D742" s="3" t="s">
        <v>128</v>
      </c>
      <c r="E742" s="4">
        <v>45802.0</v>
      </c>
      <c r="F742" s="5">
        <v>4.0</v>
      </c>
      <c r="G742" s="5">
        <v>265.68</v>
      </c>
      <c r="H742" s="5">
        <v>1041.47</v>
      </c>
      <c r="I742" s="1" t="s">
        <v>125</v>
      </c>
      <c r="J742" s="1" t="s">
        <v>123</v>
      </c>
      <c r="K742" s="1" t="s">
        <v>13</v>
      </c>
      <c r="L742" s="1" t="s">
        <v>5</v>
      </c>
      <c r="M742" s="1" t="s">
        <v>6</v>
      </c>
      <c r="N742" s="1" t="s">
        <v>7</v>
      </c>
      <c r="O742" s="6" t="s">
        <v>7</v>
      </c>
    </row>
    <row r="743">
      <c r="A743" s="5">
        <v>200530.0</v>
      </c>
      <c r="B743" s="2">
        <v>45808.0</v>
      </c>
      <c r="C743" s="1" t="s">
        <v>122</v>
      </c>
      <c r="D743" s="3" t="s">
        <v>129</v>
      </c>
      <c r="E743" s="4">
        <v>45802.0</v>
      </c>
      <c r="F743" s="5">
        <v>60.0</v>
      </c>
      <c r="G743" s="5">
        <v>1741.6</v>
      </c>
      <c r="H743" s="5">
        <v>102406.08</v>
      </c>
      <c r="I743" s="1" t="s">
        <v>125</v>
      </c>
      <c r="J743" s="1" t="s">
        <v>123</v>
      </c>
      <c r="K743" s="1" t="s">
        <v>13</v>
      </c>
      <c r="L743" s="1" t="s">
        <v>5</v>
      </c>
      <c r="M743" s="1" t="s">
        <v>6</v>
      </c>
      <c r="N743" s="1" t="s">
        <v>7</v>
      </c>
      <c r="O743" s="6" t="s">
        <v>7</v>
      </c>
    </row>
    <row r="744">
      <c r="A744" s="5">
        <v>200530.0</v>
      </c>
      <c r="B744" s="2">
        <v>45808.0</v>
      </c>
      <c r="C744" s="1" t="s">
        <v>122</v>
      </c>
      <c r="D744" s="3" t="s">
        <v>390</v>
      </c>
      <c r="E744" s="4">
        <v>45802.0</v>
      </c>
      <c r="F744" s="5">
        <v>10.0</v>
      </c>
      <c r="G744" s="5">
        <v>116.64</v>
      </c>
      <c r="H744" s="5">
        <v>1143.07</v>
      </c>
      <c r="I744" s="1" t="s">
        <v>125</v>
      </c>
      <c r="J744" s="1" t="s">
        <v>123</v>
      </c>
      <c r="K744" s="1" t="s">
        <v>13</v>
      </c>
      <c r="L744" s="1" t="s">
        <v>5</v>
      </c>
      <c r="M744" s="1" t="s">
        <v>6</v>
      </c>
      <c r="N744" s="1" t="s">
        <v>7</v>
      </c>
      <c r="O744" s="6" t="s">
        <v>7</v>
      </c>
    </row>
    <row r="745">
      <c r="A745" s="5">
        <v>200530.0</v>
      </c>
      <c r="B745" s="2">
        <v>45808.0</v>
      </c>
      <c r="C745" s="1" t="s">
        <v>122</v>
      </c>
      <c r="D745" s="3" t="s">
        <v>391</v>
      </c>
      <c r="E745" s="4">
        <v>45802.0</v>
      </c>
      <c r="F745" s="5">
        <v>75.0</v>
      </c>
      <c r="G745" s="5">
        <v>56.88</v>
      </c>
      <c r="H745" s="5">
        <v>4180.68</v>
      </c>
      <c r="I745" s="1" t="s">
        <v>125</v>
      </c>
      <c r="J745" s="1" t="s">
        <v>123</v>
      </c>
      <c r="K745" s="1" t="s">
        <v>13</v>
      </c>
      <c r="L745" s="1" t="s">
        <v>5</v>
      </c>
      <c r="M745" s="1" t="s">
        <v>6</v>
      </c>
      <c r="N745" s="1" t="s">
        <v>7</v>
      </c>
      <c r="O745" s="6" t="s">
        <v>7</v>
      </c>
    </row>
    <row r="746">
      <c r="A746" s="5">
        <v>200530.0</v>
      </c>
      <c r="B746" s="2">
        <v>45808.0</v>
      </c>
      <c r="C746" s="1" t="s">
        <v>122</v>
      </c>
      <c r="D746" s="3" t="s">
        <v>214</v>
      </c>
      <c r="E746" s="4">
        <v>45802.0</v>
      </c>
      <c r="F746" s="5">
        <v>40.0</v>
      </c>
      <c r="G746" s="5">
        <v>964.6</v>
      </c>
      <c r="H746" s="5">
        <v>37812.32</v>
      </c>
      <c r="I746" s="1" t="s">
        <v>125</v>
      </c>
      <c r="J746" s="1" t="s">
        <v>123</v>
      </c>
      <c r="K746" s="1" t="s">
        <v>13</v>
      </c>
      <c r="L746" s="1" t="s">
        <v>5</v>
      </c>
      <c r="M746" s="1" t="s">
        <v>6</v>
      </c>
      <c r="N746" s="1" t="s">
        <v>7</v>
      </c>
      <c r="O746" s="6" t="s">
        <v>7</v>
      </c>
    </row>
    <row r="747">
      <c r="A747" s="5">
        <v>200530.0</v>
      </c>
      <c r="B747" s="2">
        <v>45808.0</v>
      </c>
      <c r="C747" s="1" t="s">
        <v>122</v>
      </c>
      <c r="D747" s="3" t="s">
        <v>133</v>
      </c>
      <c r="E747" s="4">
        <v>45802.0</v>
      </c>
      <c r="F747" s="5">
        <v>300.0</v>
      </c>
      <c r="G747" s="5">
        <v>45.36</v>
      </c>
      <c r="H747" s="5">
        <v>13335.84</v>
      </c>
      <c r="I747" s="1" t="s">
        <v>125</v>
      </c>
      <c r="J747" s="1" t="s">
        <v>123</v>
      </c>
      <c r="K747" s="1" t="s">
        <v>13</v>
      </c>
      <c r="L747" s="1" t="s">
        <v>5</v>
      </c>
      <c r="M747" s="1" t="s">
        <v>6</v>
      </c>
      <c r="N747" s="1" t="s">
        <v>7</v>
      </c>
      <c r="O747" s="6" t="s">
        <v>7</v>
      </c>
    </row>
    <row r="748">
      <c r="A748" s="5">
        <v>200530.0</v>
      </c>
      <c r="B748" s="2">
        <v>45808.0</v>
      </c>
      <c r="C748" s="1" t="s">
        <v>122</v>
      </c>
      <c r="D748" s="3" t="s">
        <v>392</v>
      </c>
      <c r="E748" s="4">
        <v>45802.0</v>
      </c>
      <c r="F748" s="5">
        <v>30.0</v>
      </c>
      <c r="G748" s="5">
        <v>1426.6</v>
      </c>
      <c r="H748" s="5">
        <v>41942.04</v>
      </c>
      <c r="I748" s="1" t="s">
        <v>125</v>
      </c>
      <c r="J748" s="1" t="s">
        <v>123</v>
      </c>
      <c r="K748" s="1" t="s">
        <v>13</v>
      </c>
      <c r="L748" s="1" t="s">
        <v>5</v>
      </c>
      <c r="M748" s="1" t="s">
        <v>6</v>
      </c>
      <c r="N748" s="1" t="s">
        <v>7</v>
      </c>
      <c r="O748" s="6" t="s">
        <v>7</v>
      </c>
    </row>
    <row r="749">
      <c r="A749" s="5">
        <v>200530.0</v>
      </c>
      <c r="B749" s="2">
        <v>45808.0</v>
      </c>
      <c r="C749" s="1" t="s">
        <v>122</v>
      </c>
      <c r="D749" s="7">
        <v>5171.0</v>
      </c>
      <c r="E749" s="4">
        <v>45802.0</v>
      </c>
      <c r="F749" s="5">
        <v>40.0</v>
      </c>
      <c r="G749" s="5">
        <v>126.5</v>
      </c>
      <c r="H749" s="5">
        <v>4958.8</v>
      </c>
      <c r="I749" s="1" t="s">
        <v>125</v>
      </c>
      <c r="J749" s="1" t="s">
        <v>123</v>
      </c>
      <c r="K749" s="1" t="s">
        <v>13</v>
      </c>
      <c r="L749" s="1" t="s">
        <v>5</v>
      </c>
      <c r="M749" s="1" t="s">
        <v>6</v>
      </c>
      <c r="N749" s="1" t="s">
        <v>7</v>
      </c>
      <c r="O749" s="6" t="s">
        <v>7</v>
      </c>
    </row>
    <row r="750">
      <c r="A750" s="5">
        <v>200530.0</v>
      </c>
      <c r="B750" s="2">
        <v>45808.0</v>
      </c>
      <c r="C750" s="1" t="s">
        <v>122</v>
      </c>
      <c r="D750" s="3" t="s">
        <v>144</v>
      </c>
      <c r="E750" s="4">
        <v>45802.0</v>
      </c>
      <c r="F750" s="5">
        <v>30.0</v>
      </c>
      <c r="G750" s="5">
        <v>484.4</v>
      </c>
      <c r="H750" s="5">
        <v>14241.36</v>
      </c>
      <c r="I750" s="1" t="s">
        <v>125</v>
      </c>
      <c r="J750" s="1" t="s">
        <v>123</v>
      </c>
      <c r="K750" s="1" t="s">
        <v>13</v>
      </c>
      <c r="L750" s="1" t="s">
        <v>5</v>
      </c>
      <c r="M750" s="1" t="s">
        <v>6</v>
      </c>
      <c r="N750" s="1" t="s">
        <v>7</v>
      </c>
      <c r="O750" s="6" t="s">
        <v>7</v>
      </c>
    </row>
    <row r="751">
      <c r="A751" s="5">
        <v>200531.0</v>
      </c>
      <c r="B751" s="2">
        <v>45808.0</v>
      </c>
      <c r="C751" s="1" t="s">
        <v>122</v>
      </c>
      <c r="D751" s="3" t="s">
        <v>46</v>
      </c>
      <c r="E751" s="4">
        <v>45802.0</v>
      </c>
      <c r="F751" s="5">
        <v>1000.0</v>
      </c>
      <c r="G751" s="5">
        <v>4400.75</v>
      </c>
      <c r="H751" s="5">
        <v>4312.74</v>
      </c>
      <c r="I751" s="1" t="s">
        <v>43</v>
      </c>
      <c r="J751" s="1" t="s">
        <v>123</v>
      </c>
      <c r="K751" s="1" t="s">
        <v>13</v>
      </c>
      <c r="L751" s="1" t="s">
        <v>5</v>
      </c>
      <c r="M751" s="1" t="s">
        <v>44</v>
      </c>
      <c r="N751" s="1" t="s">
        <v>7</v>
      </c>
      <c r="O751" s="6" t="s">
        <v>7</v>
      </c>
    </row>
    <row r="752">
      <c r="A752" s="5">
        <v>200531.0</v>
      </c>
      <c r="B752" s="2">
        <v>45808.0</v>
      </c>
      <c r="C752" s="1" t="s">
        <v>122</v>
      </c>
      <c r="D752" s="3" t="s">
        <v>47</v>
      </c>
      <c r="E752" s="4">
        <v>45802.0</v>
      </c>
      <c r="F752" s="5">
        <v>750.0</v>
      </c>
      <c r="G752" s="5">
        <v>3300.56</v>
      </c>
      <c r="H752" s="5">
        <v>3234.55</v>
      </c>
      <c r="I752" s="1" t="s">
        <v>43</v>
      </c>
      <c r="J752" s="1" t="s">
        <v>123</v>
      </c>
      <c r="K752" s="1" t="s">
        <v>13</v>
      </c>
      <c r="L752" s="1" t="s">
        <v>5</v>
      </c>
      <c r="M752" s="1" t="s">
        <v>44</v>
      </c>
      <c r="N752" s="1" t="s">
        <v>7</v>
      </c>
      <c r="O752" s="6" t="s">
        <v>7</v>
      </c>
    </row>
    <row r="753">
      <c r="A753" s="5">
        <v>200531.0</v>
      </c>
      <c r="B753" s="2">
        <v>45808.0</v>
      </c>
      <c r="C753" s="1" t="s">
        <v>122</v>
      </c>
      <c r="D753" s="3" t="s">
        <v>42</v>
      </c>
      <c r="E753" s="4">
        <v>45802.0</v>
      </c>
      <c r="F753" s="5">
        <v>2000.0</v>
      </c>
      <c r="G753" s="5">
        <v>8801.5</v>
      </c>
      <c r="H753" s="5">
        <v>8625.47</v>
      </c>
      <c r="I753" s="1" t="s">
        <v>43</v>
      </c>
      <c r="J753" s="1" t="s">
        <v>123</v>
      </c>
      <c r="K753" s="1" t="s">
        <v>13</v>
      </c>
      <c r="L753" s="1" t="s">
        <v>5</v>
      </c>
      <c r="M753" s="1" t="s">
        <v>44</v>
      </c>
      <c r="N753" s="1" t="s">
        <v>7</v>
      </c>
      <c r="O753" s="6" t="s">
        <v>7</v>
      </c>
    </row>
    <row r="754">
      <c r="A754" s="5">
        <v>200540.0</v>
      </c>
      <c r="B754" s="2">
        <v>45808.0</v>
      </c>
      <c r="C754" s="1" t="s">
        <v>180</v>
      </c>
      <c r="D754" s="3" t="s">
        <v>46</v>
      </c>
      <c r="E754" s="4">
        <v>45802.0</v>
      </c>
      <c r="F754" s="5">
        <v>22000.0</v>
      </c>
      <c r="G754" s="5">
        <v>4100.6</v>
      </c>
      <c r="H754" s="5">
        <v>90213.2</v>
      </c>
      <c r="I754" s="1" t="s">
        <v>43</v>
      </c>
      <c r="J754" s="1" t="s">
        <v>92</v>
      </c>
      <c r="K754" s="1" t="s">
        <v>13</v>
      </c>
      <c r="L754" s="1" t="s">
        <v>5</v>
      </c>
      <c r="M754" s="1" t="s">
        <v>44</v>
      </c>
      <c r="N754" s="1" t="s">
        <v>7</v>
      </c>
      <c r="O754" s="6" t="s">
        <v>7</v>
      </c>
    </row>
    <row r="755">
      <c r="A755" s="5">
        <v>200540.0</v>
      </c>
      <c r="B755" s="2">
        <v>45808.0</v>
      </c>
      <c r="C755" s="1" t="s">
        <v>180</v>
      </c>
      <c r="D755" s="3" t="s">
        <v>45</v>
      </c>
      <c r="E755" s="4">
        <v>45802.0</v>
      </c>
      <c r="F755" s="5">
        <v>11500.0</v>
      </c>
      <c r="G755" s="5">
        <v>2050.3</v>
      </c>
      <c r="H755" s="5">
        <v>47156.9</v>
      </c>
      <c r="I755" s="1" t="s">
        <v>43</v>
      </c>
      <c r="J755" s="1" t="s">
        <v>92</v>
      </c>
      <c r="K755" s="1" t="s">
        <v>13</v>
      </c>
      <c r="L755" s="1" t="s">
        <v>5</v>
      </c>
      <c r="M755" s="1" t="s">
        <v>44</v>
      </c>
      <c r="N755" s="1" t="s">
        <v>7</v>
      </c>
      <c r="O755" s="6" t="s">
        <v>7</v>
      </c>
    </row>
    <row r="756">
      <c r="A756" s="5">
        <v>200540.0</v>
      </c>
      <c r="B756" s="2">
        <v>45808.0</v>
      </c>
      <c r="C756" s="1" t="s">
        <v>180</v>
      </c>
      <c r="D756" s="3" t="s">
        <v>42</v>
      </c>
      <c r="E756" s="4">
        <v>45802.0</v>
      </c>
      <c r="F756" s="5">
        <v>4000.0</v>
      </c>
      <c r="G756" s="5">
        <v>8201.2</v>
      </c>
      <c r="H756" s="5">
        <v>16402.4</v>
      </c>
      <c r="I756" s="1" t="s">
        <v>43</v>
      </c>
      <c r="J756" s="1" t="s">
        <v>92</v>
      </c>
      <c r="K756" s="1" t="s">
        <v>13</v>
      </c>
      <c r="L756" s="1" t="s">
        <v>5</v>
      </c>
      <c r="M756" s="1" t="s">
        <v>44</v>
      </c>
      <c r="N756" s="1" t="s">
        <v>7</v>
      </c>
      <c r="O756" s="6" t="s">
        <v>7</v>
      </c>
    </row>
    <row r="757">
      <c r="A757" s="5">
        <v>200540.0</v>
      </c>
      <c r="B757" s="2">
        <v>45808.0</v>
      </c>
      <c r="C757" s="1" t="s">
        <v>180</v>
      </c>
      <c r="D757" s="3" t="s">
        <v>47</v>
      </c>
      <c r="E757" s="4">
        <v>45802.0</v>
      </c>
      <c r="F757" s="5">
        <v>4500.0</v>
      </c>
      <c r="G757" s="5">
        <v>3075.45</v>
      </c>
      <c r="H757" s="5">
        <v>18452.7</v>
      </c>
      <c r="I757" s="1" t="s">
        <v>43</v>
      </c>
      <c r="J757" s="1" t="s">
        <v>92</v>
      </c>
      <c r="K757" s="1" t="s">
        <v>13</v>
      </c>
      <c r="L757" s="1" t="s">
        <v>5</v>
      </c>
      <c r="M757" s="1" t="s">
        <v>44</v>
      </c>
      <c r="N757" s="1" t="s">
        <v>7</v>
      </c>
      <c r="O757" s="6" t="s">
        <v>7</v>
      </c>
    </row>
    <row r="758">
      <c r="A758" s="5">
        <v>200541.0</v>
      </c>
      <c r="B758" s="2">
        <v>45808.0</v>
      </c>
      <c r="C758" s="1" t="s">
        <v>180</v>
      </c>
      <c r="D758" s="3" t="s">
        <v>46</v>
      </c>
      <c r="E758" s="4">
        <v>45802.0</v>
      </c>
      <c r="F758" s="5">
        <v>3000.0</v>
      </c>
      <c r="G758" s="5">
        <v>4100.6</v>
      </c>
      <c r="H758" s="5">
        <v>12301.8</v>
      </c>
      <c r="I758" s="1" t="s">
        <v>43</v>
      </c>
      <c r="J758" s="1" t="s">
        <v>92</v>
      </c>
      <c r="K758" s="1" t="s">
        <v>13</v>
      </c>
      <c r="L758" s="1" t="s">
        <v>5</v>
      </c>
      <c r="M758" s="1" t="s">
        <v>44</v>
      </c>
      <c r="N758" s="1" t="s">
        <v>7</v>
      </c>
      <c r="O758" s="6" t="s">
        <v>7</v>
      </c>
    </row>
    <row r="759">
      <c r="A759" s="5">
        <v>200542.0</v>
      </c>
      <c r="B759" s="2">
        <v>45808.0</v>
      </c>
      <c r="C759" s="1" t="s">
        <v>180</v>
      </c>
      <c r="D759" s="3" t="s">
        <v>158</v>
      </c>
      <c r="E759" s="4">
        <v>45802.0</v>
      </c>
      <c r="F759" s="5">
        <v>300.0</v>
      </c>
      <c r="G759" s="5">
        <v>208.95</v>
      </c>
      <c r="H759" s="5">
        <v>62685.01</v>
      </c>
      <c r="I759" s="1" t="s">
        <v>75</v>
      </c>
      <c r="J759" s="1" t="s">
        <v>92</v>
      </c>
      <c r="K759" s="1" t="s">
        <v>13</v>
      </c>
      <c r="L759" s="1" t="s">
        <v>5</v>
      </c>
      <c r="M759" s="1" t="s">
        <v>6</v>
      </c>
      <c r="N759" s="1" t="s">
        <v>7</v>
      </c>
      <c r="O759" s="6" t="s">
        <v>7</v>
      </c>
    </row>
    <row r="760">
      <c r="A760" s="5">
        <v>200542.0</v>
      </c>
      <c r="B760" s="2">
        <v>45808.0</v>
      </c>
      <c r="C760" s="1" t="s">
        <v>180</v>
      </c>
      <c r="D760" s="3" t="s">
        <v>79</v>
      </c>
      <c r="E760" s="4">
        <v>45802.0</v>
      </c>
      <c r="F760" s="5">
        <v>300.0</v>
      </c>
      <c r="G760" s="5">
        <v>30.17</v>
      </c>
      <c r="H760" s="5">
        <v>9051.0</v>
      </c>
      <c r="I760" s="1" t="s">
        <v>75</v>
      </c>
      <c r="J760" s="1" t="s">
        <v>92</v>
      </c>
      <c r="K760" s="1" t="s">
        <v>13</v>
      </c>
      <c r="L760" s="1" t="s">
        <v>5</v>
      </c>
      <c r="M760" s="1" t="s">
        <v>6</v>
      </c>
      <c r="N760" s="1" t="s">
        <v>7</v>
      </c>
      <c r="O760" s="6" t="s">
        <v>7</v>
      </c>
    </row>
    <row r="761">
      <c r="A761" s="5">
        <v>200542.0</v>
      </c>
      <c r="B761" s="2">
        <v>45808.0</v>
      </c>
      <c r="C761" s="1" t="s">
        <v>180</v>
      </c>
      <c r="D761" s="3" t="s">
        <v>393</v>
      </c>
      <c r="E761" s="4">
        <v>45802.0</v>
      </c>
      <c r="F761" s="5">
        <v>30.0</v>
      </c>
      <c r="G761" s="5">
        <v>382.2</v>
      </c>
      <c r="H761" s="5">
        <v>11466.0</v>
      </c>
      <c r="I761" s="1" t="s">
        <v>75</v>
      </c>
      <c r="J761" s="1" t="s">
        <v>92</v>
      </c>
      <c r="K761" s="1" t="s">
        <v>13</v>
      </c>
      <c r="L761" s="1" t="s">
        <v>5</v>
      </c>
      <c r="M761" s="1" t="s">
        <v>6</v>
      </c>
      <c r="N761" s="1" t="s">
        <v>7</v>
      </c>
      <c r="O761" s="6" t="s">
        <v>7</v>
      </c>
    </row>
    <row r="762">
      <c r="A762" s="5">
        <v>200542.0</v>
      </c>
      <c r="B762" s="2">
        <v>45808.0</v>
      </c>
      <c r="C762" s="1" t="s">
        <v>180</v>
      </c>
      <c r="D762" s="3" t="s">
        <v>154</v>
      </c>
      <c r="E762" s="4">
        <v>45802.0</v>
      </c>
      <c r="F762" s="5">
        <v>600.0</v>
      </c>
      <c r="G762" s="5">
        <v>18.16</v>
      </c>
      <c r="H762" s="5">
        <v>10896.0</v>
      </c>
      <c r="I762" s="1" t="s">
        <v>75</v>
      </c>
      <c r="J762" s="1" t="s">
        <v>92</v>
      </c>
      <c r="K762" s="1" t="s">
        <v>13</v>
      </c>
      <c r="L762" s="1" t="s">
        <v>5</v>
      </c>
      <c r="M762" s="1" t="s">
        <v>6</v>
      </c>
      <c r="N762" s="1" t="s">
        <v>7</v>
      </c>
      <c r="O762" s="6" t="s">
        <v>7</v>
      </c>
    </row>
    <row r="763">
      <c r="A763" s="5">
        <v>200542.0</v>
      </c>
      <c r="B763" s="2">
        <v>45808.0</v>
      </c>
      <c r="C763" s="1" t="s">
        <v>180</v>
      </c>
      <c r="D763" s="3" t="s">
        <v>394</v>
      </c>
      <c r="E763" s="4">
        <v>45802.0</v>
      </c>
      <c r="F763" s="5">
        <v>20.0</v>
      </c>
      <c r="G763" s="5">
        <v>86.8</v>
      </c>
      <c r="H763" s="5">
        <v>1736.0</v>
      </c>
      <c r="I763" s="1" t="s">
        <v>75</v>
      </c>
      <c r="J763" s="1" t="s">
        <v>92</v>
      </c>
      <c r="K763" s="1" t="s">
        <v>13</v>
      </c>
      <c r="L763" s="1" t="s">
        <v>5</v>
      </c>
      <c r="M763" s="1" t="s">
        <v>6</v>
      </c>
      <c r="N763" s="1" t="s">
        <v>7</v>
      </c>
      <c r="O763" s="6" t="s">
        <v>7</v>
      </c>
    </row>
    <row r="764">
      <c r="A764" s="5">
        <v>200542.0</v>
      </c>
      <c r="B764" s="2">
        <v>45808.0</v>
      </c>
      <c r="C764" s="1" t="s">
        <v>180</v>
      </c>
      <c r="D764" s="3" t="s">
        <v>395</v>
      </c>
      <c r="E764" s="4">
        <v>45802.0</v>
      </c>
      <c r="F764" s="5">
        <v>20.0</v>
      </c>
      <c r="G764" s="5">
        <v>87.15</v>
      </c>
      <c r="H764" s="5">
        <v>1743.0</v>
      </c>
      <c r="I764" s="1" t="s">
        <v>75</v>
      </c>
      <c r="J764" s="1" t="s">
        <v>92</v>
      </c>
      <c r="K764" s="1" t="s">
        <v>13</v>
      </c>
      <c r="L764" s="1" t="s">
        <v>5</v>
      </c>
      <c r="M764" s="1" t="s">
        <v>6</v>
      </c>
      <c r="N764" s="1" t="s">
        <v>7</v>
      </c>
      <c r="O764" s="6" t="s">
        <v>7</v>
      </c>
    </row>
    <row r="765">
      <c r="A765" s="5">
        <v>200542.0</v>
      </c>
      <c r="B765" s="2">
        <v>45808.0</v>
      </c>
      <c r="C765" s="1" t="s">
        <v>180</v>
      </c>
      <c r="D765" s="3" t="s">
        <v>192</v>
      </c>
      <c r="E765" s="4">
        <v>45802.0</v>
      </c>
      <c r="F765" s="5">
        <v>300.0</v>
      </c>
      <c r="G765" s="5">
        <v>174.3</v>
      </c>
      <c r="H765" s="5">
        <v>52290.01</v>
      </c>
      <c r="I765" s="1" t="s">
        <v>75</v>
      </c>
      <c r="J765" s="1" t="s">
        <v>92</v>
      </c>
      <c r="K765" s="1" t="s">
        <v>13</v>
      </c>
      <c r="L765" s="1" t="s">
        <v>5</v>
      </c>
      <c r="M765" s="1" t="s">
        <v>6</v>
      </c>
      <c r="N765" s="1" t="s">
        <v>7</v>
      </c>
      <c r="O765" s="6" t="s">
        <v>7</v>
      </c>
    </row>
    <row r="766">
      <c r="A766" s="5">
        <v>200542.0</v>
      </c>
      <c r="B766" s="2">
        <v>45808.0</v>
      </c>
      <c r="C766" s="1" t="s">
        <v>180</v>
      </c>
      <c r="D766" s="3" t="s">
        <v>350</v>
      </c>
      <c r="E766" s="4">
        <v>45802.0</v>
      </c>
      <c r="F766" s="5">
        <v>20.0</v>
      </c>
      <c r="G766" s="5">
        <v>116.9</v>
      </c>
      <c r="H766" s="5">
        <v>2338.0</v>
      </c>
      <c r="I766" s="1" t="s">
        <v>75</v>
      </c>
      <c r="J766" s="1" t="s">
        <v>92</v>
      </c>
      <c r="K766" s="1" t="s">
        <v>13</v>
      </c>
      <c r="L766" s="1" t="s">
        <v>5</v>
      </c>
      <c r="M766" s="1" t="s">
        <v>6</v>
      </c>
      <c r="N766" s="1" t="s">
        <v>7</v>
      </c>
      <c r="O766" s="6" t="s">
        <v>7</v>
      </c>
    </row>
    <row r="767">
      <c r="A767" s="5">
        <v>200542.0</v>
      </c>
      <c r="B767" s="2">
        <v>45808.0</v>
      </c>
      <c r="C767" s="1" t="s">
        <v>180</v>
      </c>
      <c r="D767" s="3" t="s">
        <v>193</v>
      </c>
      <c r="E767" s="4">
        <v>45802.0</v>
      </c>
      <c r="F767" s="5">
        <v>600.0</v>
      </c>
      <c r="G767" s="5">
        <v>9.94</v>
      </c>
      <c r="H767" s="5">
        <v>5964.0</v>
      </c>
      <c r="I767" s="1" t="s">
        <v>75</v>
      </c>
      <c r="J767" s="1" t="s">
        <v>92</v>
      </c>
      <c r="K767" s="1" t="s">
        <v>13</v>
      </c>
      <c r="L767" s="1" t="s">
        <v>5</v>
      </c>
      <c r="M767" s="1" t="s">
        <v>6</v>
      </c>
      <c r="N767" s="1" t="s">
        <v>7</v>
      </c>
      <c r="O767" s="6" t="s">
        <v>7</v>
      </c>
    </row>
    <row r="768">
      <c r="A768" s="5">
        <v>200542.0</v>
      </c>
      <c r="B768" s="2">
        <v>45808.0</v>
      </c>
      <c r="C768" s="1" t="s">
        <v>180</v>
      </c>
      <c r="D768" s="3" t="s">
        <v>396</v>
      </c>
      <c r="E768" s="4">
        <v>45802.0</v>
      </c>
      <c r="F768" s="5">
        <v>20.0</v>
      </c>
      <c r="G768" s="5">
        <v>59.15</v>
      </c>
      <c r="H768" s="5">
        <v>1183.0</v>
      </c>
      <c r="I768" s="1" t="s">
        <v>75</v>
      </c>
      <c r="J768" s="1" t="s">
        <v>92</v>
      </c>
      <c r="K768" s="1" t="s">
        <v>13</v>
      </c>
      <c r="L768" s="1" t="s">
        <v>5</v>
      </c>
      <c r="M768" s="1" t="s">
        <v>6</v>
      </c>
      <c r="N768" s="1" t="s">
        <v>7</v>
      </c>
      <c r="O768" s="6" t="s">
        <v>7</v>
      </c>
    </row>
    <row r="769">
      <c r="A769" s="5">
        <v>200542.0</v>
      </c>
      <c r="B769" s="2">
        <v>45808.0</v>
      </c>
      <c r="C769" s="1" t="s">
        <v>180</v>
      </c>
      <c r="D769" s="3" t="s">
        <v>397</v>
      </c>
      <c r="E769" s="4">
        <v>45802.0</v>
      </c>
      <c r="F769" s="5">
        <v>30.0</v>
      </c>
      <c r="G769" s="5">
        <v>69.3</v>
      </c>
      <c r="H769" s="5">
        <v>2079.0</v>
      </c>
      <c r="I769" s="1" t="s">
        <v>75</v>
      </c>
      <c r="J769" s="1" t="s">
        <v>92</v>
      </c>
      <c r="K769" s="1" t="s">
        <v>13</v>
      </c>
      <c r="L769" s="1" t="s">
        <v>5</v>
      </c>
      <c r="M769" s="1" t="s">
        <v>6</v>
      </c>
      <c r="N769" s="1" t="s">
        <v>7</v>
      </c>
      <c r="O769" s="6" t="s">
        <v>7</v>
      </c>
    </row>
    <row r="770">
      <c r="A770" s="5">
        <v>200542.0</v>
      </c>
      <c r="B770" s="2">
        <v>45808.0</v>
      </c>
      <c r="C770" s="1" t="s">
        <v>180</v>
      </c>
      <c r="D770" s="3" t="s">
        <v>358</v>
      </c>
      <c r="E770" s="4">
        <v>45802.0</v>
      </c>
      <c r="F770" s="5">
        <v>20.0</v>
      </c>
      <c r="G770" s="5">
        <v>768.6</v>
      </c>
      <c r="H770" s="5">
        <v>15372.0</v>
      </c>
      <c r="I770" s="1" t="s">
        <v>75</v>
      </c>
      <c r="J770" s="1" t="s">
        <v>92</v>
      </c>
      <c r="K770" s="1" t="s">
        <v>13</v>
      </c>
      <c r="L770" s="1" t="s">
        <v>5</v>
      </c>
      <c r="M770" s="1" t="s">
        <v>6</v>
      </c>
      <c r="N770" s="1" t="s">
        <v>7</v>
      </c>
      <c r="O770" s="6" t="s">
        <v>7</v>
      </c>
    </row>
    <row r="771">
      <c r="A771" s="5">
        <v>200542.0</v>
      </c>
      <c r="B771" s="2">
        <v>45808.0</v>
      </c>
      <c r="C771" s="1" t="s">
        <v>180</v>
      </c>
      <c r="D771" s="3" t="s">
        <v>353</v>
      </c>
      <c r="E771" s="4">
        <v>45802.0</v>
      </c>
      <c r="F771" s="5">
        <v>20.0</v>
      </c>
      <c r="G771" s="5">
        <v>118.3</v>
      </c>
      <c r="H771" s="5">
        <v>2366.0</v>
      </c>
      <c r="I771" s="1" t="s">
        <v>75</v>
      </c>
      <c r="J771" s="1" t="s">
        <v>92</v>
      </c>
      <c r="K771" s="1" t="s">
        <v>13</v>
      </c>
      <c r="L771" s="1" t="s">
        <v>5</v>
      </c>
      <c r="M771" s="1" t="s">
        <v>6</v>
      </c>
      <c r="N771" s="1" t="s">
        <v>7</v>
      </c>
      <c r="O771" s="6" t="s">
        <v>7</v>
      </c>
    </row>
    <row r="772">
      <c r="A772" s="5">
        <v>200542.0</v>
      </c>
      <c r="B772" s="2">
        <v>45808.0</v>
      </c>
      <c r="C772" s="1" t="s">
        <v>180</v>
      </c>
      <c r="D772" s="3" t="s">
        <v>74</v>
      </c>
      <c r="E772" s="4">
        <v>45802.0</v>
      </c>
      <c r="F772" s="5">
        <v>100.0</v>
      </c>
      <c r="G772" s="5">
        <v>40.6</v>
      </c>
      <c r="H772" s="5">
        <v>4060.0</v>
      </c>
      <c r="I772" s="1" t="s">
        <v>75</v>
      </c>
      <c r="J772" s="1" t="s">
        <v>92</v>
      </c>
      <c r="K772" s="1" t="s">
        <v>13</v>
      </c>
      <c r="L772" s="1" t="s">
        <v>5</v>
      </c>
      <c r="M772" s="1" t="s">
        <v>6</v>
      </c>
      <c r="N772" s="1" t="s">
        <v>7</v>
      </c>
      <c r="O772" s="6" t="s">
        <v>7</v>
      </c>
    </row>
    <row r="773">
      <c r="A773" s="5">
        <v>200542.0</v>
      </c>
      <c r="B773" s="2">
        <v>45808.0</v>
      </c>
      <c r="C773" s="1" t="s">
        <v>180</v>
      </c>
      <c r="D773" s="3" t="s">
        <v>170</v>
      </c>
      <c r="E773" s="4">
        <v>45802.0</v>
      </c>
      <c r="F773" s="5">
        <v>20.0</v>
      </c>
      <c r="G773" s="5">
        <v>51.8</v>
      </c>
      <c r="H773" s="5">
        <v>1036.0</v>
      </c>
      <c r="I773" s="1" t="s">
        <v>75</v>
      </c>
      <c r="J773" s="1" t="s">
        <v>92</v>
      </c>
      <c r="K773" s="1" t="s">
        <v>13</v>
      </c>
      <c r="L773" s="1" t="s">
        <v>5</v>
      </c>
      <c r="M773" s="1" t="s">
        <v>6</v>
      </c>
      <c r="N773" s="1" t="s">
        <v>7</v>
      </c>
      <c r="O773" s="6" t="s">
        <v>7</v>
      </c>
    </row>
    <row r="774">
      <c r="A774" s="5">
        <v>200542.0</v>
      </c>
      <c r="B774" s="2">
        <v>45808.0</v>
      </c>
      <c r="C774" s="1" t="s">
        <v>180</v>
      </c>
      <c r="D774" s="3" t="s">
        <v>398</v>
      </c>
      <c r="E774" s="4">
        <v>45802.0</v>
      </c>
      <c r="F774" s="5">
        <v>15.0</v>
      </c>
      <c r="G774" s="5">
        <v>562.17</v>
      </c>
      <c r="H774" s="5">
        <v>8432.55</v>
      </c>
      <c r="I774" s="1" t="s">
        <v>75</v>
      </c>
      <c r="J774" s="1" t="s">
        <v>92</v>
      </c>
      <c r="K774" s="1" t="s">
        <v>13</v>
      </c>
      <c r="L774" s="1" t="s">
        <v>5</v>
      </c>
      <c r="M774" s="1" t="s">
        <v>6</v>
      </c>
      <c r="N774" s="1" t="s">
        <v>7</v>
      </c>
      <c r="O774" s="6" t="s">
        <v>7</v>
      </c>
    </row>
    <row r="775">
      <c r="A775" s="5">
        <v>200542.0</v>
      </c>
      <c r="B775" s="2">
        <v>45808.0</v>
      </c>
      <c r="C775" s="1" t="s">
        <v>180</v>
      </c>
      <c r="D775" s="3" t="s">
        <v>399</v>
      </c>
      <c r="E775" s="4">
        <v>45802.0</v>
      </c>
      <c r="F775" s="5">
        <v>5.0</v>
      </c>
      <c r="G775" s="5">
        <v>139.3</v>
      </c>
      <c r="H775" s="5">
        <v>696.5</v>
      </c>
      <c r="I775" s="1" t="s">
        <v>75</v>
      </c>
      <c r="J775" s="1" t="s">
        <v>92</v>
      </c>
      <c r="K775" s="1" t="s">
        <v>13</v>
      </c>
      <c r="L775" s="1" t="s">
        <v>5</v>
      </c>
      <c r="M775" s="1" t="s">
        <v>6</v>
      </c>
      <c r="N775" s="1" t="s">
        <v>7</v>
      </c>
      <c r="O775" s="6" t="s">
        <v>7</v>
      </c>
    </row>
    <row r="776">
      <c r="A776" s="5">
        <v>200542.0</v>
      </c>
      <c r="B776" s="2">
        <v>45808.0</v>
      </c>
      <c r="C776" s="1" t="s">
        <v>180</v>
      </c>
      <c r="D776" s="3" t="s">
        <v>294</v>
      </c>
      <c r="E776" s="4">
        <v>45802.0</v>
      </c>
      <c r="F776" s="5">
        <v>100.0</v>
      </c>
      <c r="G776" s="5">
        <v>324.45</v>
      </c>
      <c r="H776" s="5">
        <v>32445.0</v>
      </c>
      <c r="I776" s="1" t="s">
        <v>75</v>
      </c>
      <c r="J776" s="1" t="s">
        <v>92</v>
      </c>
      <c r="K776" s="1" t="s">
        <v>13</v>
      </c>
      <c r="L776" s="1" t="s">
        <v>5</v>
      </c>
      <c r="M776" s="1" t="s">
        <v>6</v>
      </c>
      <c r="N776" s="1" t="s">
        <v>7</v>
      </c>
      <c r="O776" s="6" t="s">
        <v>7</v>
      </c>
    </row>
    <row r="777">
      <c r="A777" s="5">
        <v>200542.0</v>
      </c>
      <c r="B777" s="2">
        <v>45808.0</v>
      </c>
      <c r="C777" s="1" t="s">
        <v>180</v>
      </c>
      <c r="D777" s="3" t="s">
        <v>400</v>
      </c>
      <c r="E777" s="4">
        <v>45802.0</v>
      </c>
      <c r="F777" s="5">
        <v>20.0</v>
      </c>
      <c r="G777" s="5">
        <v>644.7</v>
      </c>
      <c r="H777" s="5">
        <v>12894.0</v>
      </c>
      <c r="I777" s="1" t="s">
        <v>75</v>
      </c>
      <c r="J777" s="1" t="s">
        <v>92</v>
      </c>
      <c r="K777" s="1" t="s">
        <v>13</v>
      </c>
      <c r="L777" s="1" t="s">
        <v>5</v>
      </c>
      <c r="M777" s="1" t="s">
        <v>6</v>
      </c>
      <c r="N777" s="1" t="s">
        <v>7</v>
      </c>
      <c r="O777" s="6" t="s">
        <v>7</v>
      </c>
    </row>
    <row r="778">
      <c r="A778" s="5">
        <v>200542.0</v>
      </c>
      <c r="B778" s="2">
        <v>45808.0</v>
      </c>
      <c r="C778" s="1" t="s">
        <v>180</v>
      </c>
      <c r="D778" s="3" t="s">
        <v>401</v>
      </c>
      <c r="E778" s="4">
        <v>45802.0</v>
      </c>
      <c r="F778" s="5">
        <v>20.0</v>
      </c>
      <c r="G778" s="5">
        <v>79.8</v>
      </c>
      <c r="H778" s="5">
        <v>1596.0</v>
      </c>
      <c r="I778" s="1" t="s">
        <v>75</v>
      </c>
      <c r="J778" s="1" t="s">
        <v>92</v>
      </c>
      <c r="K778" s="1" t="s">
        <v>13</v>
      </c>
      <c r="L778" s="1" t="s">
        <v>5</v>
      </c>
      <c r="M778" s="1" t="s">
        <v>6</v>
      </c>
      <c r="N778" s="1" t="s">
        <v>7</v>
      </c>
      <c r="O778" s="6" t="s">
        <v>7</v>
      </c>
    </row>
    <row r="779">
      <c r="A779" s="5">
        <v>200542.0</v>
      </c>
      <c r="B779" s="2">
        <v>45808.0</v>
      </c>
      <c r="C779" s="1" t="s">
        <v>180</v>
      </c>
      <c r="D779" s="3" t="s">
        <v>155</v>
      </c>
      <c r="E779" s="4">
        <v>45802.0</v>
      </c>
      <c r="F779" s="5">
        <v>100.0</v>
      </c>
      <c r="G779" s="5">
        <v>16.94</v>
      </c>
      <c r="H779" s="5">
        <v>1694.0</v>
      </c>
      <c r="I779" s="1" t="s">
        <v>75</v>
      </c>
      <c r="J779" s="1" t="s">
        <v>92</v>
      </c>
      <c r="K779" s="1" t="s">
        <v>13</v>
      </c>
      <c r="L779" s="1" t="s">
        <v>5</v>
      </c>
      <c r="M779" s="1" t="s">
        <v>6</v>
      </c>
      <c r="N779" s="1" t="s">
        <v>7</v>
      </c>
      <c r="O779" s="6" t="s">
        <v>7</v>
      </c>
    </row>
    <row r="780">
      <c r="A780" s="5">
        <v>200542.0</v>
      </c>
      <c r="B780" s="2">
        <v>45808.0</v>
      </c>
      <c r="C780" s="1" t="s">
        <v>180</v>
      </c>
      <c r="D780" s="3" t="s">
        <v>402</v>
      </c>
      <c r="E780" s="4">
        <v>45802.0</v>
      </c>
      <c r="F780" s="5">
        <v>140.0</v>
      </c>
      <c r="G780" s="5">
        <v>114.38</v>
      </c>
      <c r="H780" s="5">
        <v>16013.2</v>
      </c>
      <c r="I780" s="1" t="s">
        <v>75</v>
      </c>
      <c r="J780" s="1" t="s">
        <v>92</v>
      </c>
      <c r="K780" s="1" t="s">
        <v>13</v>
      </c>
      <c r="L780" s="1" t="s">
        <v>5</v>
      </c>
      <c r="M780" s="1" t="s">
        <v>6</v>
      </c>
      <c r="N780" s="1" t="s">
        <v>7</v>
      </c>
      <c r="O780" s="6" t="s">
        <v>7</v>
      </c>
    </row>
    <row r="781">
      <c r="A781" s="5">
        <v>200542.0</v>
      </c>
      <c r="B781" s="2">
        <v>45808.0</v>
      </c>
      <c r="C781" s="1" t="s">
        <v>180</v>
      </c>
      <c r="D781" s="3" t="s">
        <v>142</v>
      </c>
      <c r="E781" s="4">
        <v>45802.0</v>
      </c>
      <c r="F781" s="5">
        <v>100.0</v>
      </c>
      <c r="G781" s="5">
        <v>55.51</v>
      </c>
      <c r="H781" s="5">
        <v>5551.0</v>
      </c>
      <c r="I781" s="1" t="s">
        <v>75</v>
      </c>
      <c r="J781" s="1" t="s">
        <v>92</v>
      </c>
      <c r="K781" s="1" t="s">
        <v>13</v>
      </c>
      <c r="L781" s="1" t="s">
        <v>5</v>
      </c>
      <c r="M781" s="1" t="s">
        <v>6</v>
      </c>
      <c r="N781" s="1" t="s">
        <v>7</v>
      </c>
      <c r="O781" s="6" t="s">
        <v>7</v>
      </c>
    </row>
    <row r="782">
      <c r="A782" s="5">
        <v>200542.0</v>
      </c>
      <c r="B782" s="2">
        <v>45808.0</v>
      </c>
      <c r="C782" s="1" t="s">
        <v>180</v>
      </c>
      <c r="D782" s="3" t="s">
        <v>191</v>
      </c>
      <c r="E782" s="4">
        <v>45802.0</v>
      </c>
      <c r="F782" s="5">
        <v>1000.0</v>
      </c>
      <c r="G782" s="5">
        <v>11.34</v>
      </c>
      <c r="H782" s="5">
        <v>11340.0</v>
      </c>
      <c r="I782" s="1" t="s">
        <v>75</v>
      </c>
      <c r="J782" s="1" t="s">
        <v>92</v>
      </c>
      <c r="K782" s="1" t="s">
        <v>13</v>
      </c>
      <c r="L782" s="1" t="s">
        <v>5</v>
      </c>
      <c r="M782" s="1" t="s">
        <v>6</v>
      </c>
      <c r="N782" s="1" t="s">
        <v>7</v>
      </c>
      <c r="O782" s="6" t="s">
        <v>7</v>
      </c>
    </row>
    <row r="783">
      <c r="A783" s="5">
        <v>200542.0</v>
      </c>
      <c r="B783" s="2">
        <v>45808.0</v>
      </c>
      <c r="C783" s="1" t="s">
        <v>180</v>
      </c>
      <c r="D783" s="3" t="s">
        <v>187</v>
      </c>
      <c r="E783" s="4">
        <v>45802.0</v>
      </c>
      <c r="F783" s="5">
        <v>825.0</v>
      </c>
      <c r="G783" s="5">
        <v>129.15</v>
      </c>
      <c r="H783" s="5">
        <v>106548.77</v>
      </c>
      <c r="I783" s="1" t="s">
        <v>75</v>
      </c>
      <c r="J783" s="1" t="s">
        <v>92</v>
      </c>
      <c r="K783" s="1" t="s">
        <v>13</v>
      </c>
      <c r="L783" s="1" t="s">
        <v>5</v>
      </c>
      <c r="M783" s="1" t="s">
        <v>6</v>
      </c>
      <c r="N783" s="1" t="s">
        <v>7</v>
      </c>
      <c r="O783" s="6" t="s">
        <v>7</v>
      </c>
    </row>
    <row r="784">
      <c r="A784" s="5">
        <v>200542.0</v>
      </c>
      <c r="B784" s="2">
        <v>45808.0</v>
      </c>
      <c r="C784" s="1" t="s">
        <v>180</v>
      </c>
      <c r="D784" s="3" t="s">
        <v>403</v>
      </c>
      <c r="E784" s="4">
        <v>45802.0</v>
      </c>
      <c r="F784" s="5">
        <v>80.0</v>
      </c>
      <c r="G784" s="5">
        <v>272.3</v>
      </c>
      <c r="H784" s="5">
        <v>21784.0</v>
      </c>
      <c r="I784" s="1" t="s">
        <v>75</v>
      </c>
      <c r="J784" s="1" t="s">
        <v>92</v>
      </c>
      <c r="K784" s="1" t="s">
        <v>13</v>
      </c>
      <c r="L784" s="1" t="s">
        <v>5</v>
      </c>
      <c r="M784" s="1" t="s">
        <v>6</v>
      </c>
      <c r="N784" s="1" t="s">
        <v>7</v>
      </c>
      <c r="O784" s="6" t="s">
        <v>7</v>
      </c>
    </row>
    <row r="785">
      <c r="A785" s="5">
        <v>200542.0</v>
      </c>
      <c r="B785" s="2">
        <v>45808.0</v>
      </c>
      <c r="C785" s="1" t="s">
        <v>180</v>
      </c>
      <c r="D785" s="3" t="s">
        <v>404</v>
      </c>
      <c r="E785" s="4">
        <v>45802.0</v>
      </c>
      <c r="F785" s="5">
        <v>25.0</v>
      </c>
      <c r="G785" s="5">
        <v>39.9</v>
      </c>
      <c r="H785" s="5">
        <v>997.5</v>
      </c>
      <c r="I785" s="1" t="s">
        <v>75</v>
      </c>
      <c r="J785" s="1" t="s">
        <v>92</v>
      </c>
      <c r="K785" s="1" t="s">
        <v>13</v>
      </c>
      <c r="L785" s="1" t="s">
        <v>5</v>
      </c>
      <c r="M785" s="1" t="s">
        <v>6</v>
      </c>
      <c r="N785" s="1" t="s">
        <v>7</v>
      </c>
      <c r="O785" s="6" t="s">
        <v>7</v>
      </c>
    </row>
    <row r="786">
      <c r="A786" s="5">
        <v>200542.0</v>
      </c>
      <c r="B786" s="2">
        <v>45808.0</v>
      </c>
      <c r="C786" s="1" t="s">
        <v>180</v>
      </c>
      <c r="D786" s="3" t="s">
        <v>405</v>
      </c>
      <c r="E786" s="4">
        <v>45802.0</v>
      </c>
      <c r="F786" s="5">
        <v>20.0</v>
      </c>
      <c r="G786" s="5">
        <v>55.3</v>
      </c>
      <c r="H786" s="5">
        <v>1106.0</v>
      </c>
      <c r="I786" s="1" t="s">
        <v>75</v>
      </c>
      <c r="J786" s="1" t="s">
        <v>92</v>
      </c>
      <c r="K786" s="1" t="s">
        <v>13</v>
      </c>
      <c r="L786" s="1" t="s">
        <v>5</v>
      </c>
      <c r="M786" s="1" t="s">
        <v>6</v>
      </c>
      <c r="N786" s="1" t="s">
        <v>7</v>
      </c>
      <c r="O786" s="6" t="s">
        <v>7</v>
      </c>
    </row>
    <row r="787">
      <c r="A787" s="5">
        <v>200542.0</v>
      </c>
      <c r="B787" s="2">
        <v>45808.0</v>
      </c>
      <c r="C787" s="1" t="s">
        <v>180</v>
      </c>
      <c r="D787" s="3" t="s">
        <v>406</v>
      </c>
      <c r="E787" s="4">
        <v>45802.0</v>
      </c>
      <c r="F787" s="5">
        <v>20.0</v>
      </c>
      <c r="G787" s="5">
        <v>120.4</v>
      </c>
      <c r="H787" s="5">
        <v>2408.0</v>
      </c>
      <c r="I787" s="1" t="s">
        <v>75</v>
      </c>
      <c r="J787" s="1" t="s">
        <v>92</v>
      </c>
      <c r="K787" s="1" t="s">
        <v>13</v>
      </c>
      <c r="L787" s="1" t="s">
        <v>5</v>
      </c>
      <c r="M787" s="1" t="s">
        <v>6</v>
      </c>
      <c r="N787" s="1" t="s">
        <v>7</v>
      </c>
      <c r="O787" s="6" t="s">
        <v>7</v>
      </c>
    </row>
    <row r="788">
      <c r="A788" s="5">
        <v>200542.0</v>
      </c>
      <c r="B788" s="2">
        <v>45808.0</v>
      </c>
      <c r="C788" s="1" t="s">
        <v>180</v>
      </c>
      <c r="D788" s="3" t="s">
        <v>181</v>
      </c>
      <c r="E788" s="4">
        <v>45802.0</v>
      </c>
      <c r="F788" s="5">
        <v>600.0</v>
      </c>
      <c r="G788" s="5">
        <v>6.09</v>
      </c>
      <c r="H788" s="5">
        <v>3654.0</v>
      </c>
      <c r="I788" s="1" t="s">
        <v>75</v>
      </c>
      <c r="J788" s="1" t="s">
        <v>92</v>
      </c>
      <c r="K788" s="1" t="s">
        <v>13</v>
      </c>
      <c r="L788" s="1" t="s">
        <v>5</v>
      </c>
      <c r="M788" s="1" t="s">
        <v>6</v>
      </c>
      <c r="N788" s="1" t="s">
        <v>7</v>
      </c>
      <c r="O788" s="6" t="s">
        <v>7</v>
      </c>
    </row>
    <row r="789">
      <c r="A789" s="5">
        <v>200542.0</v>
      </c>
      <c r="B789" s="2">
        <v>45808.0</v>
      </c>
      <c r="C789" s="1" t="s">
        <v>180</v>
      </c>
      <c r="D789" s="3" t="s">
        <v>182</v>
      </c>
      <c r="E789" s="4">
        <v>45802.0</v>
      </c>
      <c r="F789" s="5">
        <v>550.0</v>
      </c>
      <c r="G789" s="5">
        <v>113.4</v>
      </c>
      <c r="H789" s="5">
        <v>62370.01</v>
      </c>
      <c r="I789" s="1" t="s">
        <v>75</v>
      </c>
      <c r="J789" s="1" t="s">
        <v>92</v>
      </c>
      <c r="K789" s="1" t="s">
        <v>13</v>
      </c>
      <c r="L789" s="1" t="s">
        <v>5</v>
      </c>
      <c r="M789" s="1" t="s">
        <v>6</v>
      </c>
      <c r="N789" s="1" t="s">
        <v>7</v>
      </c>
      <c r="O789" s="6" t="s">
        <v>7</v>
      </c>
    </row>
    <row r="790">
      <c r="A790" s="5">
        <v>200542.0</v>
      </c>
      <c r="B790" s="2">
        <v>45808.0</v>
      </c>
      <c r="C790" s="1" t="s">
        <v>180</v>
      </c>
      <c r="D790" s="3" t="s">
        <v>143</v>
      </c>
      <c r="E790" s="4">
        <v>45802.0</v>
      </c>
      <c r="F790" s="5">
        <v>20.0</v>
      </c>
      <c r="G790" s="5">
        <v>55.3</v>
      </c>
      <c r="H790" s="5">
        <v>1106.0</v>
      </c>
      <c r="I790" s="1" t="s">
        <v>75</v>
      </c>
      <c r="J790" s="1" t="s">
        <v>92</v>
      </c>
      <c r="K790" s="1" t="s">
        <v>13</v>
      </c>
      <c r="L790" s="1" t="s">
        <v>5</v>
      </c>
      <c r="M790" s="1" t="s">
        <v>6</v>
      </c>
      <c r="N790" s="1" t="s">
        <v>7</v>
      </c>
      <c r="O790" s="6" t="s">
        <v>7</v>
      </c>
    </row>
    <row r="791">
      <c r="A791" s="5">
        <v>200542.0</v>
      </c>
      <c r="B791" s="2">
        <v>45808.0</v>
      </c>
      <c r="C791" s="1" t="s">
        <v>180</v>
      </c>
      <c r="D791" s="3" t="s">
        <v>407</v>
      </c>
      <c r="E791" s="4">
        <v>45802.0</v>
      </c>
      <c r="F791" s="5">
        <v>20.0</v>
      </c>
      <c r="G791" s="5">
        <v>32.06</v>
      </c>
      <c r="H791" s="5">
        <v>641.2</v>
      </c>
      <c r="I791" s="1" t="s">
        <v>75</v>
      </c>
      <c r="J791" s="1" t="s">
        <v>92</v>
      </c>
      <c r="K791" s="1" t="s">
        <v>13</v>
      </c>
      <c r="L791" s="1" t="s">
        <v>5</v>
      </c>
      <c r="M791" s="1" t="s">
        <v>6</v>
      </c>
      <c r="N791" s="1" t="s">
        <v>7</v>
      </c>
      <c r="O791" s="6" t="s">
        <v>7</v>
      </c>
    </row>
    <row r="792">
      <c r="A792" s="5">
        <v>200542.0</v>
      </c>
      <c r="B792" s="2">
        <v>45808.0</v>
      </c>
      <c r="C792" s="1" t="s">
        <v>180</v>
      </c>
      <c r="D792" s="3" t="s">
        <v>287</v>
      </c>
      <c r="E792" s="4">
        <v>45802.0</v>
      </c>
      <c r="F792" s="5">
        <v>100.0</v>
      </c>
      <c r="G792" s="5">
        <v>31.15</v>
      </c>
      <c r="H792" s="5">
        <v>3115.0</v>
      </c>
      <c r="I792" s="1" t="s">
        <v>75</v>
      </c>
      <c r="J792" s="1" t="s">
        <v>92</v>
      </c>
      <c r="K792" s="1" t="s">
        <v>13</v>
      </c>
      <c r="L792" s="1" t="s">
        <v>5</v>
      </c>
      <c r="M792" s="1" t="s">
        <v>6</v>
      </c>
      <c r="N792" s="1" t="s">
        <v>7</v>
      </c>
      <c r="O792" s="6" t="s">
        <v>7</v>
      </c>
    </row>
    <row r="793">
      <c r="A793" s="5">
        <v>200542.0</v>
      </c>
      <c r="B793" s="2">
        <v>45808.0</v>
      </c>
      <c r="C793" s="1" t="s">
        <v>180</v>
      </c>
      <c r="D793" s="3" t="s">
        <v>78</v>
      </c>
      <c r="E793" s="4">
        <v>45802.0</v>
      </c>
      <c r="F793" s="5">
        <v>1600.0</v>
      </c>
      <c r="G793" s="5">
        <v>6.96</v>
      </c>
      <c r="H793" s="5">
        <v>11136.0</v>
      </c>
      <c r="I793" s="1" t="s">
        <v>75</v>
      </c>
      <c r="J793" s="1" t="s">
        <v>92</v>
      </c>
      <c r="K793" s="1" t="s">
        <v>13</v>
      </c>
      <c r="L793" s="1" t="s">
        <v>5</v>
      </c>
      <c r="M793" s="1" t="s">
        <v>6</v>
      </c>
      <c r="N793" s="1" t="s">
        <v>7</v>
      </c>
      <c r="O793" s="6" t="s">
        <v>7</v>
      </c>
    </row>
    <row r="794">
      <c r="A794" s="5">
        <v>200542.0</v>
      </c>
      <c r="B794" s="2">
        <v>45808.0</v>
      </c>
      <c r="C794" s="1" t="s">
        <v>180</v>
      </c>
      <c r="D794" s="3" t="s">
        <v>153</v>
      </c>
      <c r="E794" s="4">
        <v>45802.0</v>
      </c>
      <c r="F794" s="5">
        <v>30.0</v>
      </c>
      <c r="G794" s="5">
        <v>450.45</v>
      </c>
      <c r="H794" s="5">
        <v>13513.5</v>
      </c>
      <c r="I794" s="1" t="s">
        <v>75</v>
      </c>
      <c r="J794" s="1" t="s">
        <v>92</v>
      </c>
      <c r="K794" s="1" t="s">
        <v>13</v>
      </c>
      <c r="L794" s="1" t="s">
        <v>5</v>
      </c>
      <c r="M794" s="1" t="s">
        <v>6</v>
      </c>
      <c r="N794" s="1" t="s">
        <v>7</v>
      </c>
      <c r="O794" s="6" t="s">
        <v>7</v>
      </c>
    </row>
    <row r="795">
      <c r="A795" s="5">
        <v>200542.0</v>
      </c>
      <c r="B795" s="2">
        <v>45808.0</v>
      </c>
      <c r="C795" s="1" t="s">
        <v>180</v>
      </c>
      <c r="D795" s="3" t="s">
        <v>408</v>
      </c>
      <c r="E795" s="4">
        <v>45802.0</v>
      </c>
      <c r="F795" s="5">
        <v>20.0</v>
      </c>
      <c r="G795" s="5">
        <v>138.6</v>
      </c>
      <c r="H795" s="5">
        <v>2772.0</v>
      </c>
      <c r="I795" s="1" t="s">
        <v>75</v>
      </c>
      <c r="J795" s="1" t="s">
        <v>92</v>
      </c>
      <c r="K795" s="1" t="s">
        <v>13</v>
      </c>
      <c r="L795" s="1" t="s">
        <v>5</v>
      </c>
      <c r="M795" s="1" t="s">
        <v>6</v>
      </c>
      <c r="N795" s="1" t="s">
        <v>7</v>
      </c>
      <c r="O795" s="6" t="s">
        <v>7</v>
      </c>
    </row>
    <row r="796">
      <c r="A796" s="5">
        <v>200542.0</v>
      </c>
      <c r="B796" s="2">
        <v>45808.0</v>
      </c>
      <c r="C796" s="1" t="s">
        <v>180</v>
      </c>
      <c r="D796" s="3" t="s">
        <v>165</v>
      </c>
      <c r="E796" s="4">
        <v>45802.0</v>
      </c>
      <c r="F796" s="5">
        <v>20.0</v>
      </c>
      <c r="G796" s="5">
        <v>24.46</v>
      </c>
      <c r="H796" s="5">
        <v>489.2</v>
      </c>
      <c r="I796" s="1" t="s">
        <v>75</v>
      </c>
      <c r="J796" s="1" t="s">
        <v>92</v>
      </c>
      <c r="K796" s="1" t="s">
        <v>13</v>
      </c>
      <c r="L796" s="1" t="s">
        <v>5</v>
      </c>
      <c r="M796" s="1" t="s">
        <v>6</v>
      </c>
      <c r="N796" s="1" t="s">
        <v>7</v>
      </c>
      <c r="O796" s="6" t="s">
        <v>7</v>
      </c>
    </row>
    <row r="797">
      <c r="A797" s="5">
        <v>200542.0</v>
      </c>
      <c r="B797" s="2">
        <v>45808.0</v>
      </c>
      <c r="C797" s="1" t="s">
        <v>180</v>
      </c>
      <c r="D797" s="3" t="s">
        <v>409</v>
      </c>
      <c r="E797" s="4">
        <v>45802.0</v>
      </c>
      <c r="F797" s="5">
        <v>40.0</v>
      </c>
      <c r="G797" s="5">
        <v>176.89</v>
      </c>
      <c r="H797" s="5">
        <v>7075.6</v>
      </c>
      <c r="I797" s="1" t="s">
        <v>75</v>
      </c>
      <c r="J797" s="1" t="s">
        <v>92</v>
      </c>
      <c r="K797" s="1" t="s">
        <v>13</v>
      </c>
      <c r="L797" s="1" t="s">
        <v>5</v>
      </c>
      <c r="M797" s="1" t="s">
        <v>6</v>
      </c>
      <c r="N797" s="1" t="s">
        <v>7</v>
      </c>
      <c r="O797" s="6" t="s">
        <v>7</v>
      </c>
    </row>
    <row r="798">
      <c r="A798" s="5">
        <v>200542.0</v>
      </c>
      <c r="B798" s="2">
        <v>45808.0</v>
      </c>
      <c r="C798" s="1" t="s">
        <v>180</v>
      </c>
      <c r="D798" s="3" t="s">
        <v>185</v>
      </c>
      <c r="E798" s="4">
        <v>45802.0</v>
      </c>
      <c r="F798" s="5">
        <v>15.0</v>
      </c>
      <c r="G798" s="5">
        <v>168.7</v>
      </c>
      <c r="H798" s="5">
        <v>2530.5</v>
      </c>
      <c r="I798" s="1" t="s">
        <v>75</v>
      </c>
      <c r="J798" s="1" t="s">
        <v>92</v>
      </c>
      <c r="K798" s="1" t="s">
        <v>13</v>
      </c>
      <c r="L798" s="1" t="s">
        <v>5</v>
      </c>
      <c r="M798" s="1" t="s">
        <v>6</v>
      </c>
      <c r="N798" s="1" t="s">
        <v>7</v>
      </c>
      <c r="O798" s="6" t="s">
        <v>7</v>
      </c>
    </row>
    <row r="799">
      <c r="A799" s="5">
        <v>200545.0</v>
      </c>
      <c r="B799" s="2">
        <v>45808.0</v>
      </c>
      <c r="C799" s="1" t="s">
        <v>180</v>
      </c>
      <c r="D799" s="3" t="s">
        <v>194</v>
      </c>
      <c r="E799" s="4">
        <v>45802.0</v>
      </c>
      <c r="F799" s="5">
        <v>300.0</v>
      </c>
      <c r="G799" s="5">
        <v>99.36</v>
      </c>
      <c r="H799" s="5">
        <v>29808.0</v>
      </c>
      <c r="I799" s="1" t="s">
        <v>71</v>
      </c>
      <c r="J799" s="1" t="s">
        <v>92</v>
      </c>
      <c r="K799" s="1" t="s">
        <v>13</v>
      </c>
      <c r="L799" s="1" t="s">
        <v>5</v>
      </c>
      <c r="M799" s="1" t="s">
        <v>6</v>
      </c>
      <c r="N799" s="1" t="s">
        <v>7</v>
      </c>
      <c r="O799" s="6" t="s">
        <v>7</v>
      </c>
    </row>
    <row r="800">
      <c r="A800" s="5">
        <v>200545.0</v>
      </c>
      <c r="B800" s="2">
        <v>45808.0</v>
      </c>
      <c r="C800" s="1" t="s">
        <v>180</v>
      </c>
      <c r="D800" s="3" t="s">
        <v>70</v>
      </c>
      <c r="E800" s="4">
        <v>45802.0</v>
      </c>
      <c r="F800" s="5">
        <v>64.0</v>
      </c>
      <c r="G800" s="5">
        <v>315.72</v>
      </c>
      <c r="H800" s="5">
        <v>20206.08</v>
      </c>
      <c r="I800" s="1" t="s">
        <v>71</v>
      </c>
      <c r="J800" s="1" t="s">
        <v>92</v>
      </c>
      <c r="K800" s="1" t="s">
        <v>13</v>
      </c>
      <c r="L800" s="1" t="s">
        <v>5</v>
      </c>
      <c r="M800" s="1" t="s">
        <v>6</v>
      </c>
      <c r="N800" s="1" t="s">
        <v>7</v>
      </c>
      <c r="O800" s="6" t="s">
        <v>7</v>
      </c>
    </row>
    <row r="801">
      <c r="A801" s="5">
        <v>200545.0</v>
      </c>
      <c r="B801" s="2">
        <v>45808.0</v>
      </c>
      <c r="C801" s="1" t="s">
        <v>180</v>
      </c>
      <c r="D801" s="3" t="s">
        <v>410</v>
      </c>
      <c r="E801" s="4">
        <v>45802.0</v>
      </c>
      <c r="F801" s="5">
        <v>10.0</v>
      </c>
      <c r="G801" s="5">
        <v>31.68</v>
      </c>
      <c r="H801" s="5">
        <v>316.8</v>
      </c>
      <c r="I801" s="1" t="s">
        <v>71</v>
      </c>
      <c r="J801" s="1" t="s">
        <v>92</v>
      </c>
      <c r="K801" s="1" t="s">
        <v>13</v>
      </c>
      <c r="L801" s="1" t="s">
        <v>5</v>
      </c>
      <c r="M801" s="1" t="s">
        <v>6</v>
      </c>
      <c r="N801" s="1" t="s">
        <v>7</v>
      </c>
      <c r="O801" s="6" t="s">
        <v>7</v>
      </c>
    </row>
    <row r="802">
      <c r="A802" s="5">
        <v>200545.0</v>
      </c>
      <c r="B802" s="2">
        <v>45808.0</v>
      </c>
      <c r="C802" s="1" t="s">
        <v>180</v>
      </c>
      <c r="D802" s="3" t="s">
        <v>81</v>
      </c>
      <c r="E802" s="4">
        <v>45802.0</v>
      </c>
      <c r="F802" s="5">
        <v>10.0</v>
      </c>
      <c r="G802" s="5">
        <v>33.04</v>
      </c>
      <c r="H802" s="5">
        <v>330.4</v>
      </c>
      <c r="I802" s="1" t="s">
        <v>71</v>
      </c>
      <c r="J802" s="1" t="s">
        <v>92</v>
      </c>
      <c r="K802" s="1" t="s">
        <v>13</v>
      </c>
      <c r="L802" s="1" t="s">
        <v>5</v>
      </c>
      <c r="M802" s="1" t="s">
        <v>6</v>
      </c>
      <c r="N802" s="1" t="s">
        <v>7</v>
      </c>
      <c r="O802" s="6" t="s">
        <v>7</v>
      </c>
    </row>
    <row r="803">
      <c r="A803" s="5">
        <v>200545.0</v>
      </c>
      <c r="B803" s="2">
        <v>45808.0</v>
      </c>
      <c r="C803" s="1" t="s">
        <v>180</v>
      </c>
      <c r="D803" s="3" t="s">
        <v>411</v>
      </c>
      <c r="E803" s="4">
        <v>45802.0</v>
      </c>
      <c r="F803" s="5">
        <v>200.0</v>
      </c>
      <c r="G803" s="5">
        <v>8.56</v>
      </c>
      <c r="H803" s="5">
        <v>1712.0</v>
      </c>
      <c r="I803" s="1" t="s">
        <v>71</v>
      </c>
      <c r="J803" s="1" t="s">
        <v>92</v>
      </c>
      <c r="K803" s="1" t="s">
        <v>13</v>
      </c>
      <c r="L803" s="1" t="s">
        <v>5</v>
      </c>
      <c r="M803" s="1" t="s">
        <v>6</v>
      </c>
      <c r="N803" s="1" t="s">
        <v>7</v>
      </c>
      <c r="O803" s="6" t="s">
        <v>7</v>
      </c>
    </row>
    <row r="804">
      <c r="A804" s="5">
        <v>200545.0</v>
      </c>
      <c r="B804" s="2">
        <v>45808.0</v>
      </c>
      <c r="C804" s="1" t="s">
        <v>180</v>
      </c>
      <c r="D804" s="3" t="s">
        <v>412</v>
      </c>
      <c r="E804" s="4">
        <v>45802.0</v>
      </c>
      <c r="F804" s="5">
        <v>400.0</v>
      </c>
      <c r="G804" s="5">
        <v>2.37</v>
      </c>
      <c r="H804" s="5">
        <v>948.0</v>
      </c>
      <c r="I804" s="1" t="s">
        <v>71</v>
      </c>
      <c r="J804" s="1" t="s">
        <v>92</v>
      </c>
      <c r="K804" s="1" t="s">
        <v>13</v>
      </c>
      <c r="L804" s="1" t="s">
        <v>5</v>
      </c>
      <c r="M804" s="1" t="s">
        <v>6</v>
      </c>
      <c r="N804" s="1" t="s">
        <v>7</v>
      </c>
      <c r="O804" s="6" t="s">
        <v>7</v>
      </c>
    </row>
    <row r="805">
      <c r="A805" s="5">
        <v>200545.0</v>
      </c>
      <c r="B805" s="2">
        <v>45808.0</v>
      </c>
      <c r="C805" s="1" t="s">
        <v>180</v>
      </c>
      <c r="D805" s="3" t="s">
        <v>413</v>
      </c>
      <c r="E805" s="4">
        <v>45802.0</v>
      </c>
      <c r="F805" s="5">
        <v>20.0</v>
      </c>
      <c r="G805" s="5">
        <v>22.32</v>
      </c>
      <c r="H805" s="5">
        <v>446.4</v>
      </c>
      <c r="I805" s="1" t="s">
        <v>71</v>
      </c>
      <c r="J805" s="1" t="s">
        <v>92</v>
      </c>
      <c r="K805" s="1" t="s">
        <v>13</v>
      </c>
      <c r="L805" s="1" t="s">
        <v>5</v>
      </c>
      <c r="M805" s="1" t="s">
        <v>6</v>
      </c>
      <c r="N805" s="1" t="s">
        <v>7</v>
      </c>
      <c r="O805" s="6" t="s">
        <v>7</v>
      </c>
    </row>
    <row r="806">
      <c r="A806" s="5">
        <v>200545.0</v>
      </c>
      <c r="B806" s="2">
        <v>45808.0</v>
      </c>
      <c r="C806" s="1" t="s">
        <v>180</v>
      </c>
      <c r="D806" s="3" t="s">
        <v>414</v>
      </c>
      <c r="E806" s="4">
        <v>45802.0</v>
      </c>
      <c r="F806" s="5">
        <v>100.0</v>
      </c>
      <c r="G806" s="5">
        <v>49.68</v>
      </c>
      <c r="H806" s="5">
        <v>4968.0</v>
      </c>
      <c r="I806" s="1" t="s">
        <v>71</v>
      </c>
      <c r="J806" s="1" t="s">
        <v>92</v>
      </c>
      <c r="K806" s="1" t="s">
        <v>13</v>
      </c>
      <c r="L806" s="1" t="s">
        <v>5</v>
      </c>
      <c r="M806" s="1" t="s">
        <v>6</v>
      </c>
      <c r="N806" s="1" t="s">
        <v>7</v>
      </c>
      <c r="O806" s="6" t="s">
        <v>7</v>
      </c>
    </row>
    <row r="807">
      <c r="A807" s="5">
        <v>200545.0</v>
      </c>
      <c r="B807" s="2">
        <v>45808.0</v>
      </c>
      <c r="C807" s="1" t="s">
        <v>180</v>
      </c>
      <c r="D807" s="3" t="s">
        <v>415</v>
      </c>
      <c r="E807" s="4">
        <v>45802.0</v>
      </c>
      <c r="F807" s="5">
        <v>60.0</v>
      </c>
      <c r="G807" s="5">
        <v>197.64</v>
      </c>
      <c r="H807" s="5">
        <v>11858.4</v>
      </c>
      <c r="I807" s="1" t="s">
        <v>71</v>
      </c>
      <c r="J807" s="1" t="s">
        <v>92</v>
      </c>
      <c r="K807" s="1" t="s">
        <v>13</v>
      </c>
      <c r="L807" s="1" t="s">
        <v>5</v>
      </c>
      <c r="M807" s="1" t="s">
        <v>6</v>
      </c>
      <c r="N807" s="1" t="s">
        <v>7</v>
      </c>
      <c r="O807" s="6" t="s">
        <v>7</v>
      </c>
    </row>
    <row r="808">
      <c r="A808" s="5">
        <v>200545.0</v>
      </c>
      <c r="B808" s="2">
        <v>45808.0</v>
      </c>
      <c r="C808" s="1" t="s">
        <v>180</v>
      </c>
      <c r="D808" s="3" t="s">
        <v>173</v>
      </c>
      <c r="E808" s="4">
        <v>45802.0</v>
      </c>
      <c r="F808" s="5">
        <v>50.0</v>
      </c>
      <c r="G808" s="5">
        <v>37.22</v>
      </c>
      <c r="H808" s="5">
        <v>1861.0</v>
      </c>
      <c r="I808" s="1" t="s">
        <v>71</v>
      </c>
      <c r="J808" s="1" t="s">
        <v>92</v>
      </c>
      <c r="K808" s="1" t="s">
        <v>13</v>
      </c>
      <c r="L808" s="1" t="s">
        <v>5</v>
      </c>
      <c r="M808" s="1" t="s">
        <v>6</v>
      </c>
      <c r="N808" s="1" t="s">
        <v>7</v>
      </c>
      <c r="O808" s="6" t="s">
        <v>7</v>
      </c>
    </row>
    <row r="809">
      <c r="A809" s="5">
        <v>200545.0</v>
      </c>
      <c r="B809" s="2">
        <v>45808.0</v>
      </c>
      <c r="C809" s="1" t="s">
        <v>180</v>
      </c>
      <c r="D809" s="3" t="s">
        <v>416</v>
      </c>
      <c r="E809" s="4">
        <v>45802.0</v>
      </c>
      <c r="F809" s="5">
        <v>1200.0</v>
      </c>
      <c r="G809" s="5">
        <v>7.05</v>
      </c>
      <c r="H809" s="5">
        <v>8460.0</v>
      </c>
      <c r="I809" s="1" t="s">
        <v>71</v>
      </c>
      <c r="J809" s="1" t="s">
        <v>92</v>
      </c>
      <c r="K809" s="1" t="s">
        <v>13</v>
      </c>
      <c r="L809" s="1" t="s">
        <v>5</v>
      </c>
      <c r="M809" s="1" t="s">
        <v>6</v>
      </c>
      <c r="N809" s="1" t="s">
        <v>7</v>
      </c>
      <c r="O809" s="6" t="s">
        <v>7</v>
      </c>
    </row>
    <row r="810">
      <c r="A810" s="5">
        <v>200545.0</v>
      </c>
      <c r="B810" s="2">
        <v>45808.0</v>
      </c>
      <c r="C810" s="1" t="s">
        <v>180</v>
      </c>
      <c r="D810" s="3" t="s">
        <v>417</v>
      </c>
      <c r="E810" s="4">
        <v>45802.0</v>
      </c>
      <c r="F810" s="5">
        <v>30.0</v>
      </c>
      <c r="G810" s="5">
        <v>54.28</v>
      </c>
      <c r="H810" s="5">
        <v>1628.4</v>
      </c>
      <c r="I810" s="1" t="s">
        <v>71</v>
      </c>
      <c r="J810" s="1" t="s">
        <v>92</v>
      </c>
      <c r="K810" s="1" t="s">
        <v>13</v>
      </c>
      <c r="L810" s="1" t="s">
        <v>5</v>
      </c>
      <c r="M810" s="1" t="s">
        <v>6</v>
      </c>
      <c r="N810" s="1" t="s">
        <v>7</v>
      </c>
      <c r="O810" s="6" t="s">
        <v>7</v>
      </c>
    </row>
    <row r="811">
      <c r="A811" s="5">
        <v>200545.0</v>
      </c>
      <c r="B811" s="2">
        <v>45808.0</v>
      </c>
      <c r="C811" s="1" t="s">
        <v>180</v>
      </c>
      <c r="D811" s="3" t="s">
        <v>418</v>
      </c>
      <c r="E811" s="4">
        <v>45802.0</v>
      </c>
      <c r="F811" s="5">
        <v>20.0</v>
      </c>
      <c r="G811" s="5">
        <v>16.38</v>
      </c>
      <c r="H811" s="5">
        <v>327.6</v>
      </c>
      <c r="I811" s="1" t="s">
        <v>71</v>
      </c>
      <c r="J811" s="1" t="s">
        <v>92</v>
      </c>
      <c r="K811" s="1" t="s">
        <v>13</v>
      </c>
      <c r="L811" s="1" t="s">
        <v>5</v>
      </c>
      <c r="M811" s="1" t="s">
        <v>6</v>
      </c>
      <c r="N811" s="1" t="s">
        <v>7</v>
      </c>
      <c r="O811" s="6" t="s">
        <v>7</v>
      </c>
    </row>
    <row r="812">
      <c r="A812" s="5">
        <v>200545.0</v>
      </c>
      <c r="B812" s="2">
        <v>45808.0</v>
      </c>
      <c r="C812" s="1" t="s">
        <v>180</v>
      </c>
      <c r="D812" s="3" t="s">
        <v>419</v>
      </c>
      <c r="E812" s="4">
        <v>45802.0</v>
      </c>
      <c r="F812" s="5">
        <v>20.0</v>
      </c>
      <c r="G812" s="5">
        <v>19.65</v>
      </c>
      <c r="H812" s="5">
        <v>393.0</v>
      </c>
      <c r="I812" s="1" t="s">
        <v>71</v>
      </c>
      <c r="J812" s="1" t="s">
        <v>92</v>
      </c>
      <c r="K812" s="1" t="s">
        <v>13</v>
      </c>
      <c r="L812" s="1" t="s">
        <v>5</v>
      </c>
      <c r="M812" s="1" t="s">
        <v>6</v>
      </c>
      <c r="N812" s="1" t="s">
        <v>7</v>
      </c>
      <c r="O812" s="6" t="s">
        <v>7</v>
      </c>
    </row>
    <row r="813">
      <c r="A813" s="5">
        <v>200545.0</v>
      </c>
      <c r="B813" s="2">
        <v>45808.0</v>
      </c>
      <c r="C813" s="1" t="s">
        <v>180</v>
      </c>
      <c r="D813" s="3" t="s">
        <v>420</v>
      </c>
      <c r="E813" s="4">
        <v>45802.0</v>
      </c>
      <c r="F813" s="5">
        <v>20.0</v>
      </c>
      <c r="G813" s="5">
        <v>33.51</v>
      </c>
      <c r="H813" s="5">
        <v>670.2</v>
      </c>
      <c r="I813" s="1" t="s">
        <v>71</v>
      </c>
      <c r="J813" s="1" t="s">
        <v>92</v>
      </c>
      <c r="K813" s="1" t="s">
        <v>13</v>
      </c>
      <c r="L813" s="1" t="s">
        <v>5</v>
      </c>
      <c r="M813" s="1" t="s">
        <v>6</v>
      </c>
      <c r="N813" s="1" t="s">
        <v>7</v>
      </c>
      <c r="O813" s="6" t="s">
        <v>7</v>
      </c>
    </row>
    <row r="814">
      <c r="A814" s="5">
        <v>200545.0</v>
      </c>
      <c r="B814" s="2">
        <v>45808.0</v>
      </c>
      <c r="C814" s="1" t="s">
        <v>180</v>
      </c>
      <c r="D814" s="3" t="s">
        <v>421</v>
      </c>
      <c r="E814" s="4">
        <v>45802.0</v>
      </c>
      <c r="F814" s="5">
        <v>600.0</v>
      </c>
      <c r="G814" s="5">
        <v>74.52</v>
      </c>
      <c r="H814" s="5">
        <v>44712.0</v>
      </c>
      <c r="I814" s="1" t="s">
        <v>71</v>
      </c>
      <c r="J814" s="1" t="s">
        <v>92</v>
      </c>
      <c r="K814" s="1" t="s">
        <v>13</v>
      </c>
      <c r="L814" s="1" t="s">
        <v>5</v>
      </c>
      <c r="M814" s="1" t="s">
        <v>6</v>
      </c>
      <c r="N814" s="1" t="s">
        <v>7</v>
      </c>
      <c r="O814" s="6" t="s">
        <v>7</v>
      </c>
    </row>
    <row r="815">
      <c r="A815" s="5">
        <v>200545.0</v>
      </c>
      <c r="B815" s="2">
        <v>45808.0</v>
      </c>
      <c r="C815" s="1" t="s">
        <v>180</v>
      </c>
      <c r="D815" s="3" t="s">
        <v>422</v>
      </c>
      <c r="E815" s="4">
        <v>45802.0</v>
      </c>
      <c r="F815" s="5">
        <v>150.0</v>
      </c>
      <c r="G815" s="5">
        <v>19.04</v>
      </c>
      <c r="H815" s="5">
        <v>2856.0</v>
      </c>
      <c r="I815" s="1" t="s">
        <v>71</v>
      </c>
      <c r="J815" s="1" t="s">
        <v>92</v>
      </c>
      <c r="K815" s="1" t="s">
        <v>13</v>
      </c>
      <c r="L815" s="1" t="s">
        <v>5</v>
      </c>
      <c r="M815" s="1" t="s">
        <v>6</v>
      </c>
      <c r="N815" s="1" t="s">
        <v>7</v>
      </c>
      <c r="O815" s="6" t="s">
        <v>7</v>
      </c>
    </row>
    <row r="816">
      <c r="A816" s="5">
        <v>200545.0</v>
      </c>
      <c r="B816" s="2">
        <v>45808.0</v>
      </c>
      <c r="C816" s="1" t="s">
        <v>180</v>
      </c>
      <c r="D816" s="3" t="s">
        <v>423</v>
      </c>
      <c r="E816" s="4">
        <v>45802.0</v>
      </c>
      <c r="F816" s="5">
        <v>10.0</v>
      </c>
      <c r="G816" s="5">
        <v>24.08</v>
      </c>
      <c r="H816" s="5">
        <v>240.8</v>
      </c>
      <c r="I816" s="1" t="s">
        <v>71</v>
      </c>
      <c r="J816" s="1" t="s">
        <v>92</v>
      </c>
      <c r="K816" s="1" t="s">
        <v>13</v>
      </c>
      <c r="L816" s="1" t="s">
        <v>5</v>
      </c>
      <c r="M816" s="1" t="s">
        <v>6</v>
      </c>
      <c r="N816" s="1" t="s">
        <v>7</v>
      </c>
      <c r="O816" s="6" t="s">
        <v>7</v>
      </c>
    </row>
    <row r="817">
      <c r="A817" s="5">
        <v>200545.0</v>
      </c>
      <c r="B817" s="2">
        <v>45808.0</v>
      </c>
      <c r="C817" s="1" t="s">
        <v>180</v>
      </c>
      <c r="D817" s="3" t="s">
        <v>424</v>
      </c>
      <c r="E817" s="4">
        <v>45802.0</v>
      </c>
      <c r="F817" s="5">
        <v>10.0</v>
      </c>
      <c r="G817" s="5">
        <v>74.88</v>
      </c>
      <c r="H817" s="5">
        <v>748.8</v>
      </c>
      <c r="I817" s="1" t="s">
        <v>71</v>
      </c>
      <c r="J817" s="1" t="s">
        <v>92</v>
      </c>
      <c r="K817" s="1" t="s">
        <v>13</v>
      </c>
      <c r="L817" s="1" t="s">
        <v>5</v>
      </c>
      <c r="M817" s="1" t="s">
        <v>6</v>
      </c>
      <c r="N817" s="1" t="s">
        <v>7</v>
      </c>
      <c r="O817" s="6" t="s">
        <v>7</v>
      </c>
    </row>
    <row r="818">
      <c r="A818" s="5">
        <v>200545.0</v>
      </c>
      <c r="B818" s="2">
        <v>45808.0</v>
      </c>
      <c r="C818" s="1" t="s">
        <v>180</v>
      </c>
      <c r="D818" s="3" t="s">
        <v>425</v>
      </c>
      <c r="E818" s="4">
        <v>45802.0</v>
      </c>
      <c r="F818" s="5">
        <v>500.0</v>
      </c>
      <c r="G818" s="5">
        <v>3.78</v>
      </c>
      <c r="H818" s="5">
        <v>1890.0</v>
      </c>
      <c r="I818" s="1" t="s">
        <v>71</v>
      </c>
      <c r="J818" s="1" t="s">
        <v>92</v>
      </c>
      <c r="K818" s="1" t="s">
        <v>13</v>
      </c>
      <c r="L818" s="1" t="s">
        <v>5</v>
      </c>
      <c r="M818" s="1" t="s">
        <v>6</v>
      </c>
      <c r="N818" s="1" t="s">
        <v>7</v>
      </c>
      <c r="O818" s="6" t="s">
        <v>7</v>
      </c>
    </row>
    <row r="819">
      <c r="A819" s="5">
        <v>200545.0</v>
      </c>
      <c r="B819" s="2">
        <v>45808.0</v>
      </c>
      <c r="C819" s="1" t="s">
        <v>180</v>
      </c>
      <c r="D819" s="3" t="s">
        <v>426</v>
      </c>
      <c r="E819" s="4">
        <v>45802.0</v>
      </c>
      <c r="F819" s="5">
        <v>20.0</v>
      </c>
      <c r="G819" s="5">
        <v>17.92</v>
      </c>
      <c r="H819" s="5">
        <v>358.4</v>
      </c>
      <c r="I819" s="1" t="s">
        <v>71</v>
      </c>
      <c r="J819" s="1" t="s">
        <v>92</v>
      </c>
      <c r="K819" s="1" t="s">
        <v>13</v>
      </c>
      <c r="L819" s="1" t="s">
        <v>5</v>
      </c>
      <c r="M819" s="1" t="s">
        <v>6</v>
      </c>
      <c r="N819" s="1" t="s">
        <v>7</v>
      </c>
      <c r="O819" s="6" t="s">
        <v>7</v>
      </c>
    </row>
    <row r="820">
      <c r="A820" s="5">
        <v>200545.0</v>
      </c>
      <c r="B820" s="2">
        <v>45808.0</v>
      </c>
      <c r="C820" s="1" t="s">
        <v>180</v>
      </c>
      <c r="D820" s="3" t="s">
        <v>427</v>
      </c>
      <c r="E820" s="4">
        <v>45802.0</v>
      </c>
      <c r="F820" s="5">
        <v>15.0</v>
      </c>
      <c r="G820" s="5">
        <v>240.48</v>
      </c>
      <c r="H820" s="5">
        <v>3607.2</v>
      </c>
      <c r="I820" s="1" t="s">
        <v>71</v>
      </c>
      <c r="J820" s="1" t="s">
        <v>92</v>
      </c>
      <c r="K820" s="1" t="s">
        <v>13</v>
      </c>
      <c r="L820" s="1" t="s">
        <v>5</v>
      </c>
      <c r="M820" s="1" t="s">
        <v>6</v>
      </c>
      <c r="N820" s="1" t="s">
        <v>7</v>
      </c>
      <c r="O820" s="6" t="s">
        <v>7</v>
      </c>
    </row>
    <row r="821">
      <c r="A821" s="5">
        <v>200545.0</v>
      </c>
      <c r="B821" s="2">
        <v>45808.0</v>
      </c>
      <c r="C821" s="1" t="s">
        <v>180</v>
      </c>
      <c r="D821" s="3" t="s">
        <v>428</v>
      </c>
      <c r="E821" s="4">
        <v>45802.0</v>
      </c>
      <c r="F821" s="5">
        <v>160.0</v>
      </c>
      <c r="G821" s="5">
        <v>191.16</v>
      </c>
      <c r="H821" s="5">
        <v>30585.6</v>
      </c>
      <c r="I821" s="1" t="s">
        <v>71</v>
      </c>
      <c r="J821" s="1" t="s">
        <v>92</v>
      </c>
      <c r="K821" s="1" t="s">
        <v>13</v>
      </c>
      <c r="L821" s="1" t="s">
        <v>5</v>
      </c>
      <c r="M821" s="1" t="s">
        <v>6</v>
      </c>
      <c r="N821" s="1" t="s">
        <v>7</v>
      </c>
      <c r="O821" s="6" t="s">
        <v>7</v>
      </c>
    </row>
    <row r="822">
      <c r="A822" s="5">
        <v>200545.0</v>
      </c>
      <c r="B822" s="2">
        <v>45808.0</v>
      </c>
      <c r="C822" s="1" t="s">
        <v>180</v>
      </c>
      <c r="D822" s="3" t="s">
        <v>199</v>
      </c>
      <c r="E822" s="4">
        <v>45802.0</v>
      </c>
      <c r="F822" s="5">
        <v>900.0</v>
      </c>
      <c r="G822" s="5">
        <v>5.0</v>
      </c>
      <c r="H822" s="5">
        <v>4500.0</v>
      </c>
      <c r="I822" s="1" t="s">
        <v>71</v>
      </c>
      <c r="J822" s="1" t="s">
        <v>92</v>
      </c>
      <c r="K822" s="1" t="s">
        <v>13</v>
      </c>
      <c r="L822" s="1" t="s">
        <v>5</v>
      </c>
      <c r="M822" s="1" t="s">
        <v>6</v>
      </c>
      <c r="N822" s="1" t="s">
        <v>7</v>
      </c>
      <c r="O822" s="6" t="s">
        <v>7</v>
      </c>
    </row>
    <row r="823">
      <c r="A823" s="5">
        <v>200545.0</v>
      </c>
      <c r="B823" s="2">
        <v>45808.0</v>
      </c>
      <c r="C823" s="1" t="s">
        <v>180</v>
      </c>
      <c r="D823" s="3" t="s">
        <v>195</v>
      </c>
      <c r="E823" s="4">
        <v>45802.0</v>
      </c>
      <c r="F823" s="5">
        <v>450.0</v>
      </c>
      <c r="G823" s="5">
        <v>25.92</v>
      </c>
      <c r="H823" s="5">
        <v>11664.0</v>
      </c>
      <c r="I823" s="1" t="s">
        <v>71</v>
      </c>
      <c r="J823" s="1" t="s">
        <v>92</v>
      </c>
      <c r="K823" s="1" t="s">
        <v>13</v>
      </c>
      <c r="L823" s="1" t="s">
        <v>5</v>
      </c>
      <c r="M823" s="1" t="s">
        <v>6</v>
      </c>
      <c r="N823" s="1" t="s">
        <v>7</v>
      </c>
      <c r="O823" s="6" t="s">
        <v>7</v>
      </c>
    </row>
    <row r="824">
      <c r="A824" s="5">
        <v>200545.0</v>
      </c>
      <c r="B824" s="2">
        <v>45808.0</v>
      </c>
      <c r="C824" s="1" t="s">
        <v>180</v>
      </c>
      <c r="D824" s="3" t="s">
        <v>429</v>
      </c>
      <c r="E824" s="4">
        <v>45802.0</v>
      </c>
      <c r="F824" s="5">
        <v>10.0</v>
      </c>
      <c r="G824" s="5">
        <v>50.97</v>
      </c>
      <c r="H824" s="5">
        <v>509.7</v>
      </c>
      <c r="I824" s="1" t="s">
        <v>71</v>
      </c>
      <c r="J824" s="1" t="s">
        <v>92</v>
      </c>
      <c r="K824" s="1" t="s">
        <v>13</v>
      </c>
      <c r="L824" s="1" t="s">
        <v>5</v>
      </c>
      <c r="M824" s="1" t="s">
        <v>6</v>
      </c>
      <c r="N824" s="1" t="s">
        <v>7</v>
      </c>
      <c r="O824" s="6" t="s">
        <v>7</v>
      </c>
    </row>
    <row r="825">
      <c r="A825" s="5">
        <v>200545.0</v>
      </c>
      <c r="B825" s="2">
        <v>45808.0</v>
      </c>
      <c r="C825" s="1" t="s">
        <v>180</v>
      </c>
      <c r="D825" s="3" t="s">
        <v>430</v>
      </c>
      <c r="E825" s="4">
        <v>45802.0</v>
      </c>
      <c r="F825" s="5">
        <v>10.0</v>
      </c>
      <c r="G825" s="5">
        <v>44.92</v>
      </c>
      <c r="H825" s="5">
        <v>449.2</v>
      </c>
      <c r="I825" s="1" t="s">
        <v>71</v>
      </c>
      <c r="J825" s="1" t="s">
        <v>92</v>
      </c>
      <c r="K825" s="1" t="s">
        <v>13</v>
      </c>
      <c r="L825" s="1" t="s">
        <v>5</v>
      </c>
      <c r="M825" s="1" t="s">
        <v>6</v>
      </c>
      <c r="N825" s="1" t="s">
        <v>7</v>
      </c>
      <c r="O825" s="6" t="s">
        <v>7</v>
      </c>
    </row>
    <row r="826">
      <c r="A826" s="5">
        <v>200545.0</v>
      </c>
      <c r="B826" s="2">
        <v>45808.0</v>
      </c>
      <c r="C826" s="1" t="s">
        <v>180</v>
      </c>
      <c r="D826" s="3" t="s">
        <v>431</v>
      </c>
      <c r="E826" s="4">
        <v>45802.0</v>
      </c>
      <c r="F826" s="5">
        <v>300.0</v>
      </c>
      <c r="G826" s="5">
        <v>5.47</v>
      </c>
      <c r="H826" s="5">
        <v>1641.0</v>
      </c>
      <c r="I826" s="1" t="s">
        <v>71</v>
      </c>
      <c r="J826" s="1" t="s">
        <v>92</v>
      </c>
      <c r="K826" s="1" t="s">
        <v>13</v>
      </c>
      <c r="L826" s="1" t="s">
        <v>5</v>
      </c>
      <c r="M826" s="1" t="s">
        <v>6</v>
      </c>
      <c r="N826" s="1" t="s">
        <v>7</v>
      </c>
      <c r="O826" s="6" t="s">
        <v>7</v>
      </c>
    </row>
    <row r="827">
      <c r="A827" s="5">
        <v>200545.0</v>
      </c>
      <c r="B827" s="2">
        <v>45808.0</v>
      </c>
      <c r="C827" s="1" t="s">
        <v>180</v>
      </c>
      <c r="D827" s="3" t="s">
        <v>190</v>
      </c>
      <c r="E827" s="4">
        <v>45802.0</v>
      </c>
      <c r="F827" s="5">
        <v>50.0</v>
      </c>
      <c r="G827" s="5">
        <v>80.64</v>
      </c>
      <c r="H827" s="5">
        <v>4032.0</v>
      </c>
      <c r="I827" s="1" t="s">
        <v>71</v>
      </c>
      <c r="J827" s="1" t="s">
        <v>92</v>
      </c>
      <c r="K827" s="1" t="s">
        <v>13</v>
      </c>
      <c r="L827" s="1" t="s">
        <v>5</v>
      </c>
      <c r="M827" s="1" t="s">
        <v>6</v>
      </c>
      <c r="N827" s="1" t="s">
        <v>7</v>
      </c>
      <c r="O827" s="6" t="s">
        <v>7</v>
      </c>
    </row>
    <row r="828">
      <c r="A828" s="5">
        <v>200545.0</v>
      </c>
      <c r="B828" s="2">
        <v>45808.0</v>
      </c>
      <c r="C828" s="1" t="s">
        <v>180</v>
      </c>
      <c r="D828" s="3" t="s">
        <v>432</v>
      </c>
      <c r="E828" s="4">
        <v>45802.0</v>
      </c>
      <c r="F828" s="5">
        <v>80.0</v>
      </c>
      <c r="G828" s="5">
        <v>41.04</v>
      </c>
      <c r="H828" s="5">
        <v>3283.2</v>
      </c>
      <c r="I828" s="1" t="s">
        <v>71</v>
      </c>
      <c r="J828" s="1" t="s">
        <v>92</v>
      </c>
      <c r="K828" s="1" t="s">
        <v>13</v>
      </c>
      <c r="L828" s="1" t="s">
        <v>5</v>
      </c>
      <c r="M828" s="1" t="s">
        <v>6</v>
      </c>
      <c r="N828" s="1" t="s">
        <v>7</v>
      </c>
      <c r="O828" s="6" t="s">
        <v>7</v>
      </c>
    </row>
    <row r="829">
      <c r="A829" s="5">
        <v>200545.0</v>
      </c>
      <c r="B829" s="2">
        <v>45808.0</v>
      </c>
      <c r="C829" s="1" t="s">
        <v>180</v>
      </c>
      <c r="D829" s="3" t="s">
        <v>433</v>
      </c>
      <c r="E829" s="4">
        <v>45802.0</v>
      </c>
      <c r="F829" s="5">
        <v>50.0</v>
      </c>
      <c r="G829" s="5">
        <v>237.96</v>
      </c>
      <c r="H829" s="5">
        <v>11898.0</v>
      </c>
      <c r="I829" s="1" t="s">
        <v>71</v>
      </c>
      <c r="J829" s="1" t="s">
        <v>92</v>
      </c>
      <c r="K829" s="1" t="s">
        <v>13</v>
      </c>
      <c r="L829" s="1" t="s">
        <v>5</v>
      </c>
      <c r="M829" s="1" t="s">
        <v>6</v>
      </c>
      <c r="N829" s="1" t="s">
        <v>7</v>
      </c>
      <c r="O829" s="6" t="s">
        <v>7</v>
      </c>
    </row>
    <row r="830">
      <c r="A830" s="5">
        <v>200545.0</v>
      </c>
      <c r="B830" s="2">
        <v>45808.0</v>
      </c>
      <c r="C830" s="1" t="s">
        <v>180</v>
      </c>
      <c r="D830" s="3" t="s">
        <v>434</v>
      </c>
      <c r="E830" s="4">
        <v>45802.0</v>
      </c>
      <c r="F830" s="5">
        <v>10.0</v>
      </c>
      <c r="G830" s="5">
        <v>25.92</v>
      </c>
      <c r="H830" s="5">
        <v>259.2</v>
      </c>
      <c r="I830" s="1" t="s">
        <v>71</v>
      </c>
      <c r="J830" s="1" t="s">
        <v>92</v>
      </c>
      <c r="K830" s="1" t="s">
        <v>13</v>
      </c>
      <c r="L830" s="1" t="s">
        <v>5</v>
      </c>
      <c r="M830" s="1" t="s">
        <v>6</v>
      </c>
      <c r="N830" s="1" t="s">
        <v>7</v>
      </c>
      <c r="O830" s="6" t="s">
        <v>7</v>
      </c>
    </row>
    <row r="831">
      <c r="A831" s="5">
        <v>200545.0</v>
      </c>
      <c r="B831" s="2">
        <v>45808.0</v>
      </c>
      <c r="C831" s="1" t="s">
        <v>180</v>
      </c>
      <c r="D831" s="3" t="s">
        <v>189</v>
      </c>
      <c r="E831" s="4">
        <v>45802.0</v>
      </c>
      <c r="F831" s="5">
        <v>300.0</v>
      </c>
      <c r="G831" s="5">
        <v>16.48</v>
      </c>
      <c r="H831" s="5">
        <v>4944.0</v>
      </c>
      <c r="I831" s="1" t="s">
        <v>71</v>
      </c>
      <c r="J831" s="1" t="s">
        <v>92</v>
      </c>
      <c r="K831" s="1" t="s">
        <v>13</v>
      </c>
      <c r="L831" s="1" t="s">
        <v>5</v>
      </c>
      <c r="M831" s="1" t="s">
        <v>6</v>
      </c>
      <c r="N831" s="1" t="s">
        <v>7</v>
      </c>
      <c r="O831" s="6" t="s">
        <v>7</v>
      </c>
    </row>
    <row r="832">
      <c r="A832" s="5">
        <v>200545.0</v>
      </c>
      <c r="B832" s="2">
        <v>45808.0</v>
      </c>
      <c r="C832" s="1" t="s">
        <v>180</v>
      </c>
      <c r="D832" s="3" t="s">
        <v>157</v>
      </c>
      <c r="E832" s="4">
        <v>45802.0</v>
      </c>
      <c r="F832" s="5">
        <v>400.0</v>
      </c>
      <c r="G832" s="5">
        <v>142.92</v>
      </c>
      <c r="H832" s="5">
        <v>57168.0</v>
      </c>
      <c r="I832" s="1" t="s">
        <v>71</v>
      </c>
      <c r="J832" s="1" t="s">
        <v>92</v>
      </c>
      <c r="K832" s="1" t="s">
        <v>13</v>
      </c>
      <c r="L832" s="1" t="s">
        <v>5</v>
      </c>
      <c r="M832" s="1" t="s">
        <v>6</v>
      </c>
      <c r="N832" s="1" t="s">
        <v>7</v>
      </c>
      <c r="O832" s="6" t="s">
        <v>7</v>
      </c>
    </row>
    <row r="833">
      <c r="A833" s="5">
        <v>200545.0</v>
      </c>
      <c r="B833" s="2">
        <v>45808.0</v>
      </c>
      <c r="C833" s="1" t="s">
        <v>180</v>
      </c>
      <c r="D833" s="3" t="s">
        <v>377</v>
      </c>
      <c r="E833" s="4">
        <v>45802.0</v>
      </c>
      <c r="F833" s="5">
        <v>100.0</v>
      </c>
      <c r="G833" s="5">
        <v>24.76</v>
      </c>
      <c r="H833" s="5">
        <v>2476.0</v>
      </c>
      <c r="I833" s="1" t="s">
        <v>71</v>
      </c>
      <c r="J833" s="1" t="s">
        <v>92</v>
      </c>
      <c r="K833" s="1" t="s">
        <v>13</v>
      </c>
      <c r="L833" s="1" t="s">
        <v>5</v>
      </c>
      <c r="M833" s="1" t="s">
        <v>6</v>
      </c>
      <c r="N833" s="1" t="s">
        <v>7</v>
      </c>
      <c r="O833" s="6" t="s">
        <v>7</v>
      </c>
    </row>
    <row r="834">
      <c r="A834" s="5">
        <v>200545.0</v>
      </c>
      <c r="B834" s="2">
        <v>45808.0</v>
      </c>
      <c r="C834" s="1" t="s">
        <v>180</v>
      </c>
      <c r="D834" s="3" t="s">
        <v>435</v>
      </c>
      <c r="E834" s="4">
        <v>45802.0</v>
      </c>
      <c r="F834" s="5">
        <v>10.0</v>
      </c>
      <c r="G834" s="5">
        <v>35.06</v>
      </c>
      <c r="H834" s="5">
        <v>350.6</v>
      </c>
      <c r="I834" s="1" t="s">
        <v>71</v>
      </c>
      <c r="J834" s="1" t="s">
        <v>92</v>
      </c>
      <c r="K834" s="1" t="s">
        <v>13</v>
      </c>
      <c r="L834" s="1" t="s">
        <v>5</v>
      </c>
      <c r="M834" s="1" t="s">
        <v>6</v>
      </c>
      <c r="N834" s="1" t="s">
        <v>7</v>
      </c>
      <c r="O834" s="6" t="s">
        <v>7</v>
      </c>
    </row>
    <row r="835">
      <c r="A835" s="5">
        <v>200545.0</v>
      </c>
      <c r="B835" s="2">
        <v>45808.0</v>
      </c>
      <c r="C835" s="1" t="s">
        <v>180</v>
      </c>
      <c r="D835" s="3" t="s">
        <v>436</v>
      </c>
      <c r="E835" s="4">
        <v>45802.0</v>
      </c>
      <c r="F835" s="5">
        <v>10.0</v>
      </c>
      <c r="G835" s="5">
        <v>70.56</v>
      </c>
      <c r="H835" s="5">
        <v>705.6</v>
      </c>
      <c r="I835" s="1" t="s">
        <v>71</v>
      </c>
      <c r="J835" s="1" t="s">
        <v>92</v>
      </c>
      <c r="K835" s="1" t="s">
        <v>13</v>
      </c>
      <c r="L835" s="1" t="s">
        <v>5</v>
      </c>
      <c r="M835" s="1" t="s">
        <v>6</v>
      </c>
      <c r="N835" s="1" t="s">
        <v>7</v>
      </c>
      <c r="O835" s="6" t="s">
        <v>7</v>
      </c>
    </row>
    <row r="836">
      <c r="A836" s="5">
        <v>200545.0</v>
      </c>
      <c r="B836" s="2">
        <v>45808.0</v>
      </c>
      <c r="C836" s="1" t="s">
        <v>180</v>
      </c>
      <c r="D836" s="3" t="s">
        <v>186</v>
      </c>
      <c r="E836" s="4">
        <v>45802.0</v>
      </c>
      <c r="F836" s="5">
        <v>600.0</v>
      </c>
      <c r="G836" s="5">
        <v>8.92</v>
      </c>
      <c r="H836" s="5">
        <v>5352.0</v>
      </c>
      <c r="I836" s="1" t="s">
        <v>71</v>
      </c>
      <c r="J836" s="1" t="s">
        <v>92</v>
      </c>
      <c r="K836" s="1" t="s">
        <v>13</v>
      </c>
      <c r="L836" s="1" t="s">
        <v>5</v>
      </c>
      <c r="M836" s="1" t="s">
        <v>6</v>
      </c>
      <c r="N836" s="1" t="s">
        <v>7</v>
      </c>
      <c r="O836" s="6" t="s">
        <v>7</v>
      </c>
    </row>
    <row r="837">
      <c r="A837" s="5">
        <v>200545.0</v>
      </c>
      <c r="B837" s="2">
        <v>45808.0</v>
      </c>
      <c r="C837" s="1" t="s">
        <v>180</v>
      </c>
      <c r="D837" s="3" t="s">
        <v>437</v>
      </c>
      <c r="E837" s="4">
        <v>45802.0</v>
      </c>
      <c r="F837" s="5">
        <v>20.0</v>
      </c>
      <c r="G837" s="5">
        <v>13.03</v>
      </c>
      <c r="H837" s="5">
        <v>260.6</v>
      </c>
      <c r="I837" s="1" t="s">
        <v>71</v>
      </c>
      <c r="J837" s="1" t="s">
        <v>92</v>
      </c>
      <c r="K837" s="1" t="s">
        <v>13</v>
      </c>
      <c r="L837" s="1" t="s">
        <v>5</v>
      </c>
      <c r="M837" s="1" t="s">
        <v>6</v>
      </c>
      <c r="N837" s="1" t="s">
        <v>7</v>
      </c>
      <c r="O837" s="6" t="s">
        <v>7</v>
      </c>
    </row>
    <row r="838">
      <c r="A838" s="5">
        <v>200545.0</v>
      </c>
      <c r="B838" s="2">
        <v>45808.0</v>
      </c>
      <c r="C838" s="1" t="s">
        <v>180</v>
      </c>
      <c r="D838" s="3" t="s">
        <v>201</v>
      </c>
      <c r="E838" s="4">
        <v>45802.0</v>
      </c>
      <c r="F838" s="5">
        <v>50.0</v>
      </c>
      <c r="G838" s="5">
        <v>18.72</v>
      </c>
      <c r="H838" s="5">
        <v>936.0</v>
      </c>
      <c r="I838" s="1" t="s">
        <v>71</v>
      </c>
      <c r="J838" s="1" t="s">
        <v>92</v>
      </c>
      <c r="K838" s="1" t="s">
        <v>13</v>
      </c>
      <c r="L838" s="1" t="s">
        <v>5</v>
      </c>
      <c r="M838" s="1" t="s">
        <v>6</v>
      </c>
      <c r="N838" s="1" t="s">
        <v>7</v>
      </c>
      <c r="O838" s="6" t="s">
        <v>7</v>
      </c>
    </row>
    <row r="839">
      <c r="A839" s="5">
        <v>200545.0</v>
      </c>
      <c r="B839" s="2">
        <v>45808.0</v>
      </c>
      <c r="C839" s="1" t="s">
        <v>180</v>
      </c>
      <c r="D839" s="3" t="s">
        <v>168</v>
      </c>
      <c r="E839" s="4">
        <v>45802.0</v>
      </c>
      <c r="F839" s="5">
        <v>500.0</v>
      </c>
      <c r="G839" s="5">
        <v>12.38</v>
      </c>
      <c r="H839" s="5">
        <v>6190.0</v>
      </c>
      <c r="I839" s="1" t="s">
        <v>71</v>
      </c>
      <c r="J839" s="1" t="s">
        <v>92</v>
      </c>
      <c r="K839" s="1" t="s">
        <v>13</v>
      </c>
      <c r="L839" s="1" t="s">
        <v>5</v>
      </c>
      <c r="M839" s="1" t="s">
        <v>6</v>
      </c>
      <c r="N839" s="1" t="s">
        <v>7</v>
      </c>
      <c r="O839" s="6" t="s">
        <v>7</v>
      </c>
    </row>
    <row r="840">
      <c r="A840" s="5">
        <v>200545.0</v>
      </c>
      <c r="B840" s="2">
        <v>45808.0</v>
      </c>
      <c r="C840" s="1" t="s">
        <v>180</v>
      </c>
      <c r="D840" s="3" t="s">
        <v>438</v>
      </c>
      <c r="E840" s="4">
        <v>45802.0</v>
      </c>
      <c r="F840" s="5">
        <v>45.0</v>
      </c>
      <c r="G840" s="5">
        <v>263.52</v>
      </c>
      <c r="H840" s="5">
        <v>11858.4</v>
      </c>
      <c r="I840" s="1" t="s">
        <v>71</v>
      </c>
      <c r="J840" s="1" t="s">
        <v>92</v>
      </c>
      <c r="K840" s="1" t="s">
        <v>13</v>
      </c>
      <c r="L840" s="1" t="s">
        <v>5</v>
      </c>
      <c r="M840" s="1" t="s">
        <v>6</v>
      </c>
      <c r="N840" s="1" t="s">
        <v>7</v>
      </c>
      <c r="O840" s="6" t="s">
        <v>7</v>
      </c>
    </row>
    <row r="841">
      <c r="A841" s="5">
        <v>200545.0</v>
      </c>
      <c r="B841" s="2">
        <v>45808.0</v>
      </c>
      <c r="C841" s="1" t="s">
        <v>180</v>
      </c>
      <c r="D841" s="3" t="s">
        <v>439</v>
      </c>
      <c r="E841" s="4">
        <v>45802.0</v>
      </c>
      <c r="F841" s="5">
        <v>20.0</v>
      </c>
      <c r="G841" s="5">
        <v>18.14</v>
      </c>
      <c r="H841" s="5">
        <v>362.8</v>
      </c>
      <c r="I841" s="1" t="s">
        <v>71</v>
      </c>
      <c r="J841" s="1" t="s">
        <v>92</v>
      </c>
      <c r="K841" s="1" t="s">
        <v>13</v>
      </c>
      <c r="L841" s="1" t="s">
        <v>5</v>
      </c>
      <c r="M841" s="1" t="s">
        <v>6</v>
      </c>
      <c r="N841" s="1" t="s">
        <v>7</v>
      </c>
      <c r="O841" s="6" t="s">
        <v>7</v>
      </c>
    </row>
    <row r="842">
      <c r="A842" s="5">
        <v>200545.0</v>
      </c>
      <c r="B842" s="2">
        <v>45808.0</v>
      </c>
      <c r="C842" s="1" t="s">
        <v>180</v>
      </c>
      <c r="D842" s="3" t="s">
        <v>200</v>
      </c>
      <c r="E842" s="4">
        <v>45802.0</v>
      </c>
      <c r="F842" s="5">
        <v>100.0</v>
      </c>
      <c r="G842" s="5">
        <v>15.76</v>
      </c>
      <c r="H842" s="5">
        <v>1576.0</v>
      </c>
      <c r="I842" s="1" t="s">
        <v>71</v>
      </c>
      <c r="J842" s="1" t="s">
        <v>92</v>
      </c>
      <c r="K842" s="1" t="s">
        <v>13</v>
      </c>
      <c r="L842" s="1" t="s">
        <v>5</v>
      </c>
      <c r="M842" s="1" t="s">
        <v>6</v>
      </c>
      <c r="N842" s="1" t="s">
        <v>7</v>
      </c>
      <c r="O842" s="6" t="s">
        <v>7</v>
      </c>
    </row>
    <row r="843">
      <c r="A843" s="5">
        <v>200545.0</v>
      </c>
      <c r="B843" s="2">
        <v>45808.0</v>
      </c>
      <c r="C843" s="1" t="s">
        <v>180</v>
      </c>
      <c r="D843" s="3" t="s">
        <v>440</v>
      </c>
      <c r="E843" s="4">
        <v>45802.0</v>
      </c>
      <c r="F843" s="5">
        <v>10.0</v>
      </c>
      <c r="G843" s="5">
        <v>43.59</v>
      </c>
      <c r="H843" s="5">
        <v>435.9</v>
      </c>
      <c r="I843" s="1" t="s">
        <v>71</v>
      </c>
      <c r="J843" s="1" t="s">
        <v>92</v>
      </c>
      <c r="K843" s="1" t="s">
        <v>13</v>
      </c>
      <c r="L843" s="1" t="s">
        <v>5</v>
      </c>
      <c r="M843" s="1" t="s">
        <v>6</v>
      </c>
      <c r="N843" s="1" t="s">
        <v>7</v>
      </c>
      <c r="O843" s="6" t="s">
        <v>7</v>
      </c>
    </row>
    <row r="844">
      <c r="A844" s="5">
        <v>200545.0</v>
      </c>
      <c r="B844" s="2">
        <v>45808.0</v>
      </c>
      <c r="C844" s="1" t="s">
        <v>180</v>
      </c>
      <c r="D844" s="3" t="s">
        <v>441</v>
      </c>
      <c r="E844" s="4">
        <v>45802.0</v>
      </c>
      <c r="F844" s="5">
        <v>20.0</v>
      </c>
      <c r="G844" s="5">
        <v>11.08</v>
      </c>
      <c r="H844" s="5">
        <v>221.6</v>
      </c>
      <c r="I844" s="1" t="s">
        <v>71</v>
      </c>
      <c r="J844" s="1" t="s">
        <v>92</v>
      </c>
      <c r="K844" s="1" t="s">
        <v>13</v>
      </c>
      <c r="L844" s="1" t="s">
        <v>5</v>
      </c>
      <c r="M844" s="1" t="s">
        <v>6</v>
      </c>
      <c r="N844" s="1" t="s">
        <v>7</v>
      </c>
      <c r="O844" s="6" t="s">
        <v>7</v>
      </c>
    </row>
    <row r="845">
      <c r="A845" s="5">
        <v>200545.0</v>
      </c>
      <c r="B845" s="2">
        <v>45808.0</v>
      </c>
      <c r="C845" s="1" t="s">
        <v>180</v>
      </c>
      <c r="D845" s="3" t="s">
        <v>442</v>
      </c>
      <c r="E845" s="4">
        <v>45802.0</v>
      </c>
      <c r="F845" s="5">
        <v>20.0</v>
      </c>
      <c r="G845" s="5">
        <v>157.68</v>
      </c>
      <c r="H845" s="5">
        <v>3153.6</v>
      </c>
      <c r="I845" s="1" t="s">
        <v>71</v>
      </c>
      <c r="J845" s="1" t="s">
        <v>92</v>
      </c>
      <c r="K845" s="1" t="s">
        <v>13</v>
      </c>
      <c r="L845" s="1" t="s">
        <v>5</v>
      </c>
      <c r="M845" s="1" t="s">
        <v>6</v>
      </c>
      <c r="N845" s="1" t="s">
        <v>7</v>
      </c>
      <c r="O845" s="6" t="s">
        <v>7</v>
      </c>
    </row>
    <row r="846">
      <c r="A846" s="5">
        <v>200545.0</v>
      </c>
      <c r="B846" s="2">
        <v>45808.0</v>
      </c>
      <c r="C846" s="1" t="s">
        <v>180</v>
      </c>
      <c r="D846" s="3" t="s">
        <v>385</v>
      </c>
      <c r="E846" s="4">
        <v>45802.0</v>
      </c>
      <c r="F846" s="5">
        <v>20.0</v>
      </c>
      <c r="G846" s="5">
        <v>94.03</v>
      </c>
      <c r="H846" s="5">
        <v>1880.6</v>
      </c>
      <c r="I846" s="1" t="s">
        <v>71</v>
      </c>
      <c r="J846" s="1" t="s">
        <v>92</v>
      </c>
      <c r="K846" s="1" t="s">
        <v>13</v>
      </c>
      <c r="L846" s="1" t="s">
        <v>5</v>
      </c>
      <c r="M846" s="1" t="s">
        <v>6</v>
      </c>
      <c r="N846" s="1" t="s">
        <v>7</v>
      </c>
      <c r="O846" s="6" t="s">
        <v>7</v>
      </c>
    </row>
    <row r="847">
      <c r="A847" s="5">
        <v>200545.0</v>
      </c>
      <c r="B847" s="2">
        <v>45808.0</v>
      </c>
      <c r="C847" s="1" t="s">
        <v>180</v>
      </c>
      <c r="D847" s="3" t="s">
        <v>388</v>
      </c>
      <c r="E847" s="4">
        <v>45802.0</v>
      </c>
      <c r="F847" s="5">
        <v>20.0</v>
      </c>
      <c r="G847" s="5">
        <v>24.62</v>
      </c>
      <c r="H847" s="5">
        <v>492.4</v>
      </c>
      <c r="I847" s="1" t="s">
        <v>71</v>
      </c>
      <c r="J847" s="1" t="s">
        <v>92</v>
      </c>
      <c r="K847" s="1" t="s">
        <v>13</v>
      </c>
      <c r="L847" s="1" t="s">
        <v>5</v>
      </c>
      <c r="M847" s="1" t="s">
        <v>6</v>
      </c>
      <c r="N847" s="1" t="s">
        <v>7</v>
      </c>
      <c r="O847" s="6" t="s">
        <v>7</v>
      </c>
    </row>
    <row r="848">
      <c r="A848" s="5">
        <v>200545.0</v>
      </c>
      <c r="B848" s="2">
        <v>45808.0</v>
      </c>
      <c r="C848" s="1" t="s">
        <v>180</v>
      </c>
      <c r="D848" s="3" t="s">
        <v>443</v>
      </c>
      <c r="E848" s="4">
        <v>45802.0</v>
      </c>
      <c r="F848" s="5">
        <v>20.0</v>
      </c>
      <c r="G848" s="5">
        <v>15.98</v>
      </c>
      <c r="H848" s="5">
        <v>319.6</v>
      </c>
      <c r="I848" s="1" t="s">
        <v>71</v>
      </c>
      <c r="J848" s="1" t="s">
        <v>92</v>
      </c>
      <c r="K848" s="1" t="s">
        <v>13</v>
      </c>
      <c r="L848" s="1" t="s">
        <v>5</v>
      </c>
      <c r="M848" s="1" t="s">
        <v>6</v>
      </c>
      <c r="N848" s="1" t="s">
        <v>7</v>
      </c>
      <c r="O848" s="6" t="s">
        <v>7</v>
      </c>
    </row>
    <row r="849">
      <c r="A849" s="5">
        <v>200545.0</v>
      </c>
      <c r="B849" s="2">
        <v>45808.0</v>
      </c>
      <c r="C849" s="1" t="s">
        <v>180</v>
      </c>
      <c r="D849" s="3" t="s">
        <v>444</v>
      </c>
      <c r="E849" s="4">
        <v>45802.0</v>
      </c>
      <c r="F849" s="5">
        <v>15.0</v>
      </c>
      <c r="G849" s="5">
        <v>47.19</v>
      </c>
      <c r="H849" s="5">
        <v>707.85</v>
      </c>
      <c r="I849" s="1" t="s">
        <v>71</v>
      </c>
      <c r="J849" s="1" t="s">
        <v>92</v>
      </c>
      <c r="K849" s="1" t="s">
        <v>13</v>
      </c>
      <c r="L849" s="1" t="s">
        <v>5</v>
      </c>
      <c r="M849" s="1" t="s">
        <v>6</v>
      </c>
      <c r="N849" s="1" t="s">
        <v>7</v>
      </c>
      <c r="O849" s="6" t="s">
        <v>7</v>
      </c>
    </row>
    <row r="850">
      <c r="A850" s="5">
        <v>200547.0</v>
      </c>
      <c r="B850" s="2">
        <v>45808.0</v>
      </c>
      <c r="C850" s="1" t="s">
        <v>180</v>
      </c>
      <c r="D850" s="3" t="s">
        <v>139</v>
      </c>
      <c r="E850" s="4">
        <v>45802.0</v>
      </c>
      <c r="F850" s="5">
        <v>120.0</v>
      </c>
      <c r="G850" s="5">
        <v>92.16</v>
      </c>
      <c r="H850" s="5">
        <v>11059.2</v>
      </c>
      <c r="I850" s="1" t="s">
        <v>127</v>
      </c>
      <c r="J850" s="1" t="s">
        <v>92</v>
      </c>
      <c r="K850" s="1" t="s">
        <v>13</v>
      </c>
      <c r="L850" s="1" t="s">
        <v>5</v>
      </c>
      <c r="M850" s="1" t="s">
        <v>6</v>
      </c>
      <c r="N850" s="1" t="s">
        <v>7</v>
      </c>
      <c r="O850" s="6" t="s">
        <v>7</v>
      </c>
    </row>
    <row r="851">
      <c r="A851" s="5">
        <v>200547.0</v>
      </c>
      <c r="B851" s="2">
        <v>45808.0</v>
      </c>
      <c r="C851" s="1" t="s">
        <v>180</v>
      </c>
      <c r="D851" s="3" t="s">
        <v>445</v>
      </c>
      <c r="E851" s="4">
        <v>45802.0</v>
      </c>
      <c r="F851" s="5">
        <v>100.0</v>
      </c>
      <c r="G851" s="5">
        <v>26.24</v>
      </c>
      <c r="H851" s="5">
        <v>2624.0</v>
      </c>
      <c r="I851" s="1" t="s">
        <v>127</v>
      </c>
      <c r="J851" s="1" t="s">
        <v>92</v>
      </c>
      <c r="K851" s="1" t="s">
        <v>13</v>
      </c>
      <c r="L851" s="1" t="s">
        <v>5</v>
      </c>
      <c r="M851" s="1" t="s">
        <v>6</v>
      </c>
      <c r="N851" s="1" t="s">
        <v>7</v>
      </c>
      <c r="O851" s="6" t="s">
        <v>7</v>
      </c>
    </row>
    <row r="852">
      <c r="A852" s="5">
        <v>200547.0</v>
      </c>
      <c r="B852" s="2">
        <v>45808.0</v>
      </c>
      <c r="C852" s="1" t="s">
        <v>180</v>
      </c>
      <c r="D852" s="3" t="s">
        <v>446</v>
      </c>
      <c r="E852" s="4">
        <v>45802.0</v>
      </c>
      <c r="F852" s="5">
        <v>40.0</v>
      </c>
      <c r="G852" s="5">
        <v>70.92</v>
      </c>
      <c r="H852" s="5">
        <v>2836.8</v>
      </c>
      <c r="I852" s="1" t="s">
        <v>125</v>
      </c>
      <c r="J852" s="1" t="s">
        <v>92</v>
      </c>
      <c r="K852" s="1" t="s">
        <v>13</v>
      </c>
      <c r="L852" s="1" t="s">
        <v>5</v>
      </c>
      <c r="M852" s="1" t="s">
        <v>6</v>
      </c>
      <c r="N852" s="1" t="s">
        <v>7</v>
      </c>
      <c r="O852" s="6" t="s">
        <v>7</v>
      </c>
    </row>
    <row r="853">
      <c r="A853" s="5">
        <v>200547.0</v>
      </c>
      <c r="B853" s="2">
        <v>45808.0</v>
      </c>
      <c r="C853" s="1" t="s">
        <v>180</v>
      </c>
      <c r="D853" s="3" t="s">
        <v>134</v>
      </c>
      <c r="E853" s="4">
        <v>45802.0</v>
      </c>
      <c r="F853" s="5">
        <v>60.0</v>
      </c>
      <c r="G853" s="5">
        <v>125.28</v>
      </c>
      <c r="H853" s="5">
        <v>7516.8</v>
      </c>
      <c r="I853" s="1" t="s">
        <v>127</v>
      </c>
      <c r="J853" s="1" t="s">
        <v>92</v>
      </c>
      <c r="K853" s="1" t="s">
        <v>13</v>
      </c>
      <c r="L853" s="1" t="s">
        <v>5</v>
      </c>
      <c r="M853" s="1" t="s">
        <v>6</v>
      </c>
      <c r="N853" s="1" t="s">
        <v>7</v>
      </c>
      <c r="O853" s="6" t="s">
        <v>7</v>
      </c>
    </row>
    <row r="854">
      <c r="A854" s="5">
        <v>200547.0</v>
      </c>
      <c r="B854" s="2">
        <v>45808.0</v>
      </c>
      <c r="C854" s="1" t="s">
        <v>180</v>
      </c>
      <c r="D854" s="3" t="s">
        <v>447</v>
      </c>
      <c r="E854" s="4">
        <v>45802.0</v>
      </c>
      <c r="F854" s="5">
        <v>26.0</v>
      </c>
      <c r="G854" s="5">
        <v>87.84</v>
      </c>
      <c r="H854" s="5">
        <v>2283.84</v>
      </c>
      <c r="I854" s="1" t="s">
        <v>127</v>
      </c>
      <c r="J854" s="1" t="s">
        <v>92</v>
      </c>
      <c r="K854" s="1" t="s">
        <v>13</v>
      </c>
      <c r="L854" s="1" t="s">
        <v>5</v>
      </c>
      <c r="M854" s="1" t="s">
        <v>6</v>
      </c>
      <c r="N854" s="1" t="s">
        <v>7</v>
      </c>
      <c r="O854" s="6" t="s">
        <v>7</v>
      </c>
    </row>
    <row r="855">
      <c r="A855" s="5">
        <v>200547.0</v>
      </c>
      <c r="B855" s="2">
        <v>45808.0</v>
      </c>
      <c r="C855" s="1" t="s">
        <v>180</v>
      </c>
      <c r="D855" s="3" t="s">
        <v>448</v>
      </c>
      <c r="E855" s="4">
        <v>45802.0</v>
      </c>
      <c r="F855" s="5">
        <v>20.0</v>
      </c>
      <c r="G855" s="5">
        <v>383.6</v>
      </c>
      <c r="H855" s="5">
        <v>7672.0</v>
      </c>
      <c r="I855" s="1" t="s">
        <v>127</v>
      </c>
      <c r="J855" s="1" t="s">
        <v>92</v>
      </c>
      <c r="K855" s="1" t="s">
        <v>13</v>
      </c>
      <c r="L855" s="1" t="s">
        <v>5</v>
      </c>
      <c r="M855" s="1" t="s">
        <v>6</v>
      </c>
      <c r="N855" s="1" t="s">
        <v>7</v>
      </c>
      <c r="O855" s="6" t="s">
        <v>7</v>
      </c>
    </row>
    <row r="856">
      <c r="A856" s="5">
        <v>200547.0</v>
      </c>
      <c r="B856" s="2">
        <v>45808.0</v>
      </c>
      <c r="C856" s="1" t="s">
        <v>180</v>
      </c>
      <c r="D856" s="3" t="s">
        <v>449</v>
      </c>
      <c r="E856" s="4">
        <v>45802.0</v>
      </c>
      <c r="F856" s="5">
        <v>30.0</v>
      </c>
      <c r="G856" s="5">
        <v>768.6</v>
      </c>
      <c r="H856" s="5">
        <v>23058.0</v>
      </c>
      <c r="I856" s="1" t="s">
        <v>125</v>
      </c>
      <c r="J856" s="1" t="s">
        <v>92</v>
      </c>
      <c r="K856" s="1" t="s">
        <v>13</v>
      </c>
      <c r="L856" s="1" t="s">
        <v>5</v>
      </c>
      <c r="M856" s="1" t="s">
        <v>6</v>
      </c>
      <c r="N856" s="1" t="s">
        <v>7</v>
      </c>
      <c r="O856" s="6" t="s">
        <v>7</v>
      </c>
    </row>
    <row r="857">
      <c r="A857" s="5">
        <v>200547.0</v>
      </c>
      <c r="B857" s="2">
        <v>45808.0</v>
      </c>
      <c r="C857" s="1" t="s">
        <v>180</v>
      </c>
      <c r="D857" s="3" t="s">
        <v>450</v>
      </c>
      <c r="E857" s="4">
        <v>45802.0</v>
      </c>
      <c r="F857" s="5">
        <v>90.0</v>
      </c>
      <c r="G857" s="5">
        <v>49.89</v>
      </c>
      <c r="H857" s="5">
        <v>4490.1</v>
      </c>
      <c r="I857" s="1" t="s">
        <v>127</v>
      </c>
      <c r="J857" s="1" t="s">
        <v>92</v>
      </c>
      <c r="K857" s="1" t="s">
        <v>13</v>
      </c>
      <c r="L857" s="1" t="s">
        <v>5</v>
      </c>
      <c r="M857" s="1" t="s">
        <v>6</v>
      </c>
      <c r="N857" s="1" t="s">
        <v>7</v>
      </c>
      <c r="O857" s="6" t="s">
        <v>7</v>
      </c>
    </row>
    <row r="858">
      <c r="A858" s="5">
        <v>200547.0</v>
      </c>
      <c r="B858" s="2">
        <v>45808.0</v>
      </c>
      <c r="C858" s="1" t="s">
        <v>180</v>
      </c>
      <c r="D858" s="3" t="s">
        <v>451</v>
      </c>
      <c r="E858" s="4">
        <v>45802.0</v>
      </c>
      <c r="F858" s="5">
        <v>50.0</v>
      </c>
      <c r="G858" s="5">
        <v>47.52</v>
      </c>
      <c r="H858" s="5">
        <v>2376.0</v>
      </c>
      <c r="I858" s="1" t="s">
        <v>127</v>
      </c>
      <c r="J858" s="1" t="s">
        <v>92</v>
      </c>
      <c r="K858" s="1" t="s">
        <v>13</v>
      </c>
      <c r="L858" s="1" t="s">
        <v>5</v>
      </c>
      <c r="M858" s="1" t="s">
        <v>6</v>
      </c>
      <c r="N858" s="1" t="s">
        <v>7</v>
      </c>
      <c r="O858" s="6" t="s">
        <v>7</v>
      </c>
    </row>
    <row r="859">
      <c r="A859" s="5">
        <v>200547.0</v>
      </c>
      <c r="B859" s="2">
        <v>45808.0</v>
      </c>
      <c r="C859" s="1" t="s">
        <v>180</v>
      </c>
      <c r="D859" s="3" t="s">
        <v>452</v>
      </c>
      <c r="E859" s="4">
        <v>45802.0</v>
      </c>
      <c r="F859" s="5">
        <v>75.0</v>
      </c>
      <c r="G859" s="5">
        <v>41.83</v>
      </c>
      <c r="H859" s="5">
        <v>3137.25</v>
      </c>
      <c r="I859" s="1" t="s">
        <v>127</v>
      </c>
      <c r="J859" s="1" t="s">
        <v>92</v>
      </c>
      <c r="K859" s="1" t="s">
        <v>13</v>
      </c>
      <c r="L859" s="1" t="s">
        <v>5</v>
      </c>
      <c r="M859" s="1" t="s">
        <v>6</v>
      </c>
      <c r="N859" s="1" t="s">
        <v>7</v>
      </c>
      <c r="O859" s="6" t="s">
        <v>7</v>
      </c>
    </row>
    <row r="860">
      <c r="A860" s="5">
        <v>200547.0</v>
      </c>
      <c r="B860" s="2">
        <v>45808.0</v>
      </c>
      <c r="C860" s="1" t="s">
        <v>180</v>
      </c>
      <c r="D860" s="3" t="s">
        <v>453</v>
      </c>
      <c r="E860" s="4">
        <v>45802.0</v>
      </c>
      <c r="F860" s="5">
        <v>30.0</v>
      </c>
      <c r="G860" s="5">
        <v>481.6</v>
      </c>
      <c r="H860" s="5">
        <v>14448.0</v>
      </c>
      <c r="I860" s="1" t="s">
        <v>125</v>
      </c>
      <c r="J860" s="1" t="s">
        <v>92</v>
      </c>
      <c r="K860" s="1" t="s">
        <v>13</v>
      </c>
      <c r="L860" s="1" t="s">
        <v>5</v>
      </c>
      <c r="M860" s="1" t="s">
        <v>6</v>
      </c>
      <c r="N860" s="1" t="s">
        <v>7</v>
      </c>
      <c r="O860" s="6" t="s">
        <v>7</v>
      </c>
    </row>
    <row r="861">
      <c r="A861" s="5">
        <v>200547.0</v>
      </c>
      <c r="B861" s="2">
        <v>45808.0</v>
      </c>
      <c r="C861" s="1" t="s">
        <v>180</v>
      </c>
      <c r="D861" s="3" t="s">
        <v>211</v>
      </c>
      <c r="E861" s="4">
        <v>45802.0</v>
      </c>
      <c r="F861" s="5">
        <v>135.0</v>
      </c>
      <c r="G861" s="5">
        <v>26.2</v>
      </c>
      <c r="H861" s="5">
        <v>3537.0</v>
      </c>
      <c r="I861" s="1" t="s">
        <v>127</v>
      </c>
      <c r="J861" s="1" t="s">
        <v>92</v>
      </c>
      <c r="K861" s="1" t="s">
        <v>13</v>
      </c>
      <c r="L861" s="1" t="s">
        <v>5</v>
      </c>
      <c r="M861" s="1" t="s">
        <v>6</v>
      </c>
      <c r="N861" s="1" t="s">
        <v>7</v>
      </c>
      <c r="O861" s="6" t="s">
        <v>7</v>
      </c>
    </row>
    <row r="862">
      <c r="A862" s="5">
        <v>200547.0</v>
      </c>
      <c r="B862" s="2">
        <v>45808.0</v>
      </c>
      <c r="C862" s="1" t="s">
        <v>180</v>
      </c>
      <c r="D862" s="3" t="s">
        <v>454</v>
      </c>
      <c r="E862" s="4">
        <v>45802.0</v>
      </c>
      <c r="F862" s="5">
        <v>200.0</v>
      </c>
      <c r="G862" s="5">
        <v>11.08</v>
      </c>
      <c r="H862" s="5">
        <v>2216.0</v>
      </c>
      <c r="I862" s="1" t="s">
        <v>127</v>
      </c>
      <c r="J862" s="1" t="s">
        <v>92</v>
      </c>
      <c r="K862" s="1" t="s">
        <v>13</v>
      </c>
      <c r="L862" s="1" t="s">
        <v>5</v>
      </c>
      <c r="M862" s="1" t="s">
        <v>6</v>
      </c>
      <c r="N862" s="1" t="s">
        <v>7</v>
      </c>
      <c r="O862" s="6" t="s">
        <v>7</v>
      </c>
    </row>
    <row r="863">
      <c r="A863" s="5">
        <v>200547.0</v>
      </c>
      <c r="B863" s="2">
        <v>45808.0</v>
      </c>
      <c r="C863" s="1" t="s">
        <v>180</v>
      </c>
      <c r="D863" s="3" t="s">
        <v>210</v>
      </c>
      <c r="E863" s="4">
        <v>45802.0</v>
      </c>
      <c r="F863" s="5">
        <v>100.0</v>
      </c>
      <c r="G863" s="5">
        <v>28.94</v>
      </c>
      <c r="H863" s="5">
        <v>2894.0</v>
      </c>
      <c r="I863" s="1" t="s">
        <v>127</v>
      </c>
      <c r="J863" s="1" t="s">
        <v>92</v>
      </c>
      <c r="K863" s="1" t="s">
        <v>13</v>
      </c>
      <c r="L863" s="1" t="s">
        <v>5</v>
      </c>
      <c r="M863" s="1" t="s">
        <v>6</v>
      </c>
      <c r="N863" s="1" t="s">
        <v>7</v>
      </c>
      <c r="O863" s="6" t="s">
        <v>7</v>
      </c>
    </row>
    <row r="864">
      <c r="A864" s="5">
        <v>200547.0</v>
      </c>
      <c r="B864" s="2">
        <v>45808.0</v>
      </c>
      <c r="C864" s="1" t="s">
        <v>180</v>
      </c>
      <c r="D864" s="3" t="s">
        <v>145</v>
      </c>
      <c r="E864" s="4">
        <v>45802.0</v>
      </c>
      <c r="F864" s="5">
        <v>24.0</v>
      </c>
      <c r="G864" s="5">
        <v>102.24</v>
      </c>
      <c r="H864" s="5">
        <v>2453.76</v>
      </c>
      <c r="I864" s="1" t="s">
        <v>125</v>
      </c>
      <c r="J864" s="1" t="s">
        <v>92</v>
      </c>
      <c r="K864" s="1" t="s">
        <v>13</v>
      </c>
      <c r="L864" s="1" t="s">
        <v>5</v>
      </c>
      <c r="M864" s="1" t="s">
        <v>6</v>
      </c>
      <c r="N864" s="1" t="s">
        <v>7</v>
      </c>
      <c r="O864" s="6" t="s">
        <v>7</v>
      </c>
    </row>
    <row r="865">
      <c r="A865" s="5">
        <v>200547.0</v>
      </c>
      <c r="B865" s="2">
        <v>45808.0</v>
      </c>
      <c r="C865" s="1" t="s">
        <v>180</v>
      </c>
      <c r="D865" s="3" t="s">
        <v>455</v>
      </c>
      <c r="E865" s="4">
        <v>45802.0</v>
      </c>
      <c r="F865" s="5">
        <v>120.0</v>
      </c>
      <c r="G865" s="5">
        <v>60.48</v>
      </c>
      <c r="H865" s="5">
        <v>7257.6</v>
      </c>
      <c r="I865" s="1" t="s">
        <v>127</v>
      </c>
      <c r="J865" s="1" t="s">
        <v>92</v>
      </c>
      <c r="K865" s="1" t="s">
        <v>13</v>
      </c>
      <c r="L865" s="1" t="s">
        <v>5</v>
      </c>
      <c r="M865" s="1" t="s">
        <v>6</v>
      </c>
      <c r="N865" s="1" t="s">
        <v>7</v>
      </c>
      <c r="O865" s="6" t="s">
        <v>7</v>
      </c>
    </row>
    <row r="866">
      <c r="A866" s="5">
        <v>200547.0</v>
      </c>
      <c r="B866" s="2">
        <v>45808.0</v>
      </c>
      <c r="C866" s="1" t="s">
        <v>180</v>
      </c>
      <c r="D866" s="3" t="s">
        <v>456</v>
      </c>
      <c r="E866" s="4">
        <v>45802.0</v>
      </c>
      <c r="F866" s="5">
        <v>150.0</v>
      </c>
      <c r="G866" s="5">
        <v>19.36</v>
      </c>
      <c r="H866" s="5">
        <v>2904.0</v>
      </c>
      <c r="I866" s="1" t="s">
        <v>127</v>
      </c>
      <c r="J866" s="1" t="s">
        <v>92</v>
      </c>
      <c r="K866" s="1" t="s">
        <v>13</v>
      </c>
      <c r="L866" s="1" t="s">
        <v>5</v>
      </c>
      <c r="M866" s="1" t="s">
        <v>6</v>
      </c>
      <c r="N866" s="1" t="s">
        <v>7</v>
      </c>
      <c r="O866" s="6" t="s">
        <v>7</v>
      </c>
    </row>
    <row r="867">
      <c r="A867" s="5">
        <v>200547.0</v>
      </c>
      <c r="B867" s="2">
        <v>45808.0</v>
      </c>
      <c r="C867" s="1" t="s">
        <v>180</v>
      </c>
      <c r="D867" s="7">
        <v>5771.0</v>
      </c>
      <c r="E867" s="4">
        <v>45802.0</v>
      </c>
      <c r="F867" s="5">
        <v>20.0</v>
      </c>
      <c r="G867" s="5">
        <v>143.42</v>
      </c>
      <c r="H867" s="5">
        <v>2868.4</v>
      </c>
      <c r="I867" s="1" t="s">
        <v>125</v>
      </c>
      <c r="J867" s="1" t="s">
        <v>92</v>
      </c>
      <c r="K867" s="1" t="s">
        <v>13</v>
      </c>
      <c r="L867" s="1" t="s">
        <v>5</v>
      </c>
      <c r="M867" s="1" t="s">
        <v>6</v>
      </c>
      <c r="N867" s="1" t="s">
        <v>7</v>
      </c>
      <c r="O867" s="6" t="s">
        <v>7</v>
      </c>
    </row>
    <row r="868">
      <c r="A868" s="5">
        <v>200547.0</v>
      </c>
      <c r="B868" s="2">
        <v>45808.0</v>
      </c>
      <c r="C868" s="1" t="s">
        <v>180</v>
      </c>
      <c r="D868" s="3" t="s">
        <v>214</v>
      </c>
      <c r="E868" s="4">
        <v>45802.0</v>
      </c>
      <c r="F868" s="5">
        <v>30.0</v>
      </c>
      <c r="G868" s="5">
        <v>964.6</v>
      </c>
      <c r="H868" s="5">
        <v>28938.0</v>
      </c>
      <c r="I868" s="1" t="s">
        <v>125</v>
      </c>
      <c r="J868" s="1" t="s">
        <v>92</v>
      </c>
      <c r="K868" s="1" t="s">
        <v>13</v>
      </c>
      <c r="L868" s="1" t="s">
        <v>5</v>
      </c>
      <c r="M868" s="1" t="s">
        <v>6</v>
      </c>
      <c r="N868" s="1" t="s">
        <v>7</v>
      </c>
      <c r="O868" s="6" t="s">
        <v>7</v>
      </c>
    </row>
    <row r="869">
      <c r="A869" s="5">
        <v>200547.0</v>
      </c>
      <c r="B869" s="2">
        <v>45808.0</v>
      </c>
      <c r="C869" s="1" t="s">
        <v>180</v>
      </c>
      <c r="D869" s="3" t="s">
        <v>457</v>
      </c>
      <c r="E869" s="4">
        <v>45802.0</v>
      </c>
      <c r="F869" s="5">
        <v>22.0</v>
      </c>
      <c r="G869" s="5">
        <v>95.04</v>
      </c>
      <c r="H869" s="5">
        <v>2090.88</v>
      </c>
      <c r="I869" s="1" t="s">
        <v>127</v>
      </c>
      <c r="J869" s="1" t="s">
        <v>92</v>
      </c>
      <c r="K869" s="1" t="s">
        <v>13</v>
      </c>
      <c r="L869" s="1" t="s">
        <v>5</v>
      </c>
      <c r="M869" s="1" t="s">
        <v>6</v>
      </c>
      <c r="N869" s="1" t="s">
        <v>7</v>
      </c>
      <c r="O869" s="6" t="s">
        <v>7</v>
      </c>
    </row>
    <row r="870">
      <c r="A870" s="5">
        <v>200547.0</v>
      </c>
      <c r="B870" s="2">
        <v>45808.0</v>
      </c>
      <c r="C870" s="1" t="s">
        <v>180</v>
      </c>
      <c r="D870" s="3" t="s">
        <v>458</v>
      </c>
      <c r="E870" s="4">
        <v>45802.0</v>
      </c>
      <c r="F870" s="5">
        <v>36.0</v>
      </c>
      <c r="G870" s="5">
        <v>62.31</v>
      </c>
      <c r="H870" s="5">
        <v>2243.16</v>
      </c>
      <c r="I870" s="1" t="s">
        <v>127</v>
      </c>
      <c r="J870" s="1" t="s">
        <v>92</v>
      </c>
      <c r="K870" s="1" t="s">
        <v>13</v>
      </c>
      <c r="L870" s="1" t="s">
        <v>5</v>
      </c>
      <c r="M870" s="1" t="s">
        <v>6</v>
      </c>
      <c r="N870" s="1" t="s">
        <v>7</v>
      </c>
      <c r="O870" s="6" t="s">
        <v>7</v>
      </c>
    </row>
    <row r="871">
      <c r="A871" s="5">
        <v>200547.0</v>
      </c>
      <c r="B871" s="2">
        <v>45808.0</v>
      </c>
      <c r="C871" s="1" t="s">
        <v>180</v>
      </c>
      <c r="D871" s="3" t="s">
        <v>459</v>
      </c>
      <c r="E871" s="4">
        <v>45802.0</v>
      </c>
      <c r="F871" s="5">
        <v>20.0</v>
      </c>
      <c r="G871" s="5">
        <v>278.6</v>
      </c>
      <c r="H871" s="5">
        <v>5572.0</v>
      </c>
      <c r="I871" s="1" t="s">
        <v>127</v>
      </c>
      <c r="J871" s="1" t="s">
        <v>92</v>
      </c>
      <c r="K871" s="1" t="s">
        <v>13</v>
      </c>
      <c r="L871" s="1" t="s">
        <v>5</v>
      </c>
      <c r="M871" s="1" t="s">
        <v>6</v>
      </c>
      <c r="N871" s="1" t="s">
        <v>7</v>
      </c>
      <c r="O871" s="6" t="s">
        <v>7</v>
      </c>
    </row>
    <row r="872">
      <c r="A872" s="5">
        <v>200547.0</v>
      </c>
      <c r="B872" s="2">
        <v>45808.0</v>
      </c>
      <c r="C872" s="1" t="s">
        <v>180</v>
      </c>
      <c r="D872" s="3" t="s">
        <v>208</v>
      </c>
      <c r="E872" s="4">
        <v>45802.0</v>
      </c>
      <c r="F872" s="5">
        <v>30.0</v>
      </c>
      <c r="G872" s="5">
        <v>676.2</v>
      </c>
      <c r="H872" s="5">
        <v>20286.0</v>
      </c>
      <c r="I872" s="1" t="s">
        <v>125</v>
      </c>
      <c r="J872" s="1" t="s">
        <v>92</v>
      </c>
      <c r="K872" s="1" t="s">
        <v>13</v>
      </c>
      <c r="L872" s="1" t="s">
        <v>5</v>
      </c>
      <c r="M872" s="1" t="s">
        <v>6</v>
      </c>
      <c r="N872" s="1" t="s">
        <v>7</v>
      </c>
      <c r="O872" s="6" t="s">
        <v>7</v>
      </c>
    </row>
    <row r="873">
      <c r="A873" s="5">
        <v>200547.0</v>
      </c>
      <c r="B873" s="2">
        <v>45808.0</v>
      </c>
      <c r="C873" s="1" t="s">
        <v>180</v>
      </c>
      <c r="D873" s="3" t="s">
        <v>202</v>
      </c>
      <c r="E873" s="4">
        <v>45802.0</v>
      </c>
      <c r="F873" s="5">
        <v>75.0</v>
      </c>
      <c r="G873" s="5">
        <v>42.26</v>
      </c>
      <c r="H873" s="5">
        <v>3169.5</v>
      </c>
      <c r="I873" s="1" t="s">
        <v>127</v>
      </c>
      <c r="J873" s="1" t="s">
        <v>92</v>
      </c>
      <c r="K873" s="1" t="s">
        <v>13</v>
      </c>
      <c r="L873" s="1" t="s">
        <v>5</v>
      </c>
      <c r="M873" s="1" t="s">
        <v>6</v>
      </c>
      <c r="N873" s="1" t="s">
        <v>7</v>
      </c>
      <c r="O873" s="6" t="s">
        <v>7</v>
      </c>
    </row>
    <row r="874">
      <c r="A874" s="5">
        <v>200547.0</v>
      </c>
      <c r="B874" s="2">
        <v>45808.0</v>
      </c>
      <c r="C874" s="1" t="s">
        <v>180</v>
      </c>
      <c r="D874" s="3" t="s">
        <v>460</v>
      </c>
      <c r="E874" s="4">
        <v>45802.0</v>
      </c>
      <c r="F874" s="5">
        <v>200.0</v>
      </c>
      <c r="G874" s="5">
        <v>15.62</v>
      </c>
      <c r="H874" s="5">
        <v>3124.0</v>
      </c>
      <c r="I874" s="1" t="s">
        <v>127</v>
      </c>
      <c r="J874" s="1" t="s">
        <v>92</v>
      </c>
      <c r="K874" s="1" t="s">
        <v>13</v>
      </c>
      <c r="L874" s="1" t="s">
        <v>5</v>
      </c>
      <c r="M874" s="1" t="s">
        <v>6</v>
      </c>
      <c r="N874" s="1" t="s">
        <v>7</v>
      </c>
      <c r="O874" s="6" t="s">
        <v>7</v>
      </c>
    </row>
    <row r="875">
      <c r="A875" s="5">
        <v>200547.0</v>
      </c>
      <c r="B875" s="2">
        <v>45808.0</v>
      </c>
      <c r="C875" s="1" t="s">
        <v>180</v>
      </c>
      <c r="D875" s="3" t="s">
        <v>461</v>
      </c>
      <c r="E875" s="4">
        <v>45802.0</v>
      </c>
      <c r="F875" s="5">
        <v>75.0</v>
      </c>
      <c r="G875" s="5">
        <v>39.63</v>
      </c>
      <c r="H875" s="5">
        <v>2972.25</v>
      </c>
      <c r="I875" s="1" t="s">
        <v>127</v>
      </c>
      <c r="J875" s="1" t="s">
        <v>92</v>
      </c>
      <c r="K875" s="1" t="s">
        <v>13</v>
      </c>
      <c r="L875" s="1" t="s">
        <v>5</v>
      </c>
      <c r="M875" s="1" t="s">
        <v>6</v>
      </c>
      <c r="N875" s="1" t="s">
        <v>7</v>
      </c>
      <c r="O875" s="6" t="s">
        <v>7</v>
      </c>
    </row>
    <row r="876">
      <c r="A876" s="5">
        <v>200547.0</v>
      </c>
      <c r="B876" s="2">
        <v>45808.0</v>
      </c>
      <c r="C876" s="1" t="s">
        <v>180</v>
      </c>
      <c r="D876" s="3" t="s">
        <v>462</v>
      </c>
      <c r="E876" s="4">
        <v>45802.0</v>
      </c>
      <c r="F876" s="5">
        <v>200.0</v>
      </c>
      <c r="G876" s="5">
        <v>33.12</v>
      </c>
      <c r="H876" s="5">
        <v>6624.0</v>
      </c>
      <c r="I876" s="1" t="s">
        <v>125</v>
      </c>
      <c r="J876" s="1" t="s">
        <v>92</v>
      </c>
      <c r="K876" s="1" t="s">
        <v>13</v>
      </c>
      <c r="L876" s="1" t="s">
        <v>5</v>
      </c>
      <c r="M876" s="1" t="s">
        <v>6</v>
      </c>
      <c r="N876" s="1" t="s">
        <v>7</v>
      </c>
      <c r="O876" s="6" t="s">
        <v>7</v>
      </c>
    </row>
    <row r="877">
      <c r="A877" s="5">
        <v>200553.0</v>
      </c>
      <c r="B877" s="2">
        <v>45808.0</v>
      </c>
      <c r="C877" s="1" t="s">
        <v>223</v>
      </c>
      <c r="D877" s="3" t="s">
        <v>283</v>
      </c>
      <c r="E877" s="4">
        <v>45802.0</v>
      </c>
      <c r="F877" s="5">
        <v>200.0</v>
      </c>
      <c r="G877" s="5">
        <v>32.48</v>
      </c>
      <c r="H877" s="5">
        <v>6366.08</v>
      </c>
      <c r="I877" s="1" t="s">
        <v>75</v>
      </c>
      <c r="J877" s="1" t="s">
        <v>224</v>
      </c>
      <c r="K877" s="1" t="s">
        <v>111</v>
      </c>
      <c r="L877" s="1" t="s">
        <v>5</v>
      </c>
      <c r="M877" s="1" t="s">
        <v>6</v>
      </c>
      <c r="N877" s="1" t="s">
        <v>7</v>
      </c>
      <c r="O877" s="6" t="s">
        <v>7</v>
      </c>
    </row>
    <row r="878">
      <c r="A878" s="5">
        <v>200553.0</v>
      </c>
      <c r="B878" s="2">
        <v>45808.0</v>
      </c>
      <c r="C878" s="1" t="s">
        <v>223</v>
      </c>
      <c r="D878" s="3" t="s">
        <v>282</v>
      </c>
      <c r="E878" s="4">
        <v>45802.0</v>
      </c>
      <c r="F878" s="5">
        <v>150.0</v>
      </c>
      <c r="G878" s="5">
        <v>87.01</v>
      </c>
      <c r="H878" s="5">
        <v>12790.47</v>
      </c>
      <c r="I878" s="1" t="s">
        <v>75</v>
      </c>
      <c r="J878" s="1" t="s">
        <v>224</v>
      </c>
      <c r="K878" s="1" t="s">
        <v>111</v>
      </c>
      <c r="L878" s="1" t="s">
        <v>5</v>
      </c>
      <c r="M878" s="1" t="s">
        <v>6</v>
      </c>
      <c r="N878" s="1" t="s">
        <v>7</v>
      </c>
      <c r="O878" s="6" t="s">
        <v>7</v>
      </c>
    </row>
    <row r="879">
      <c r="A879" s="5">
        <v>200553.0</v>
      </c>
      <c r="B879" s="2">
        <v>45808.0</v>
      </c>
      <c r="C879" s="1" t="s">
        <v>223</v>
      </c>
      <c r="D879" s="3" t="s">
        <v>277</v>
      </c>
      <c r="E879" s="4">
        <v>45802.0</v>
      </c>
      <c r="F879" s="5">
        <v>100.0</v>
      </c>
      <c r="G879" s="5">
        <v>35.98</v>
      </c>
      <c r="H879" s="5">
        <v>3526.04</v>
      </c>
      <c r="I879" s="1" t="s">
        <v>75</v>
      </c>
      <c r="J879" s="1" t="s">
        <v>224</v>
      </c>
      <c r="K879" s="1" t="s">
        <v>111</v>
      </c>
      <c r="L879" s="1" t="s">
        <v>5</v>
      </c>
      <c r="M879" s="1" t="s">
        <v>6</v>
      </c>
      <c r="N879" s="1" t="s">
        <v>7</v>
      </c>
      <c r="O879" s="6" t="s">
        <v>7</v>
      </c>
    </row>
    <row r="880">
      <c r="A880" s="5">
        <v>200553.0</v>
      </c>
      <c r="B880" s="2">
        <v>45808.0</v>
      </c>
      <c r="C880" s="1" t="s">
        <v>223</v>
      </c>
      <c r="D880" s="3" t="s">
        <v>290</v>
      </c>
      <c r="E880" s="4">
        <v>45802.0</v>
      </c>
      <c r="F880" s="5">
        <v>150.0</v>
      </c>
      <c r="G880" s="5">
        <v>32.9</v>
      </c>
      <c r="H880" s="5">
        <v>4836.3</v>
      </c>
      <c r="I880" s="1" t="s">
        <v>75</v>
      </c>
      <c r="J880" s="1" t="s">
        <v>224</v>
      </c>
      <c r="K880" s="1" t="s">
        <v>111</v>
      </c>
      <c r="L880" s="1" t="s">
        <v>5</v>
      </c>
      <c r="M880" s="1" t="s">
        <v>6</v>
      </c>
      <c r="N880" s="1" t="s">
        <v>7</v>
      </c>
      <c r="O880" s="6" t="s">
        <v>7</v>
      </c>
    </row>
    <row r="881">
      <c r="A881" s="5">
        <v>200553.0</v>
      </c>
      <c r="B881" s="2">
        <v>45808.0</v>
      </c>
      <c r="C881" s="1" t="s">
        <v>223</v>
      </c>
      <c r="D881" s="3" t="s">
        <v>156</v>
      </c>
      <c r="E881" s="4">
        <v>45802.0</v>
      </c>
      <c r="F881" s="5">
        <v>100.0</v>
      </c>
      <c r="G881" s="5">
        <v>128.8</v>
      </c>
      <c r="H881" s="5">
        <v>12622.4</v>
      </c>
      <c r="I881" s="1" t="s">
        <v>75</v>
      </c>
      <c r="J881" s="1" t="s">
        <v>224</v>
      </c>
      <c r="K881" s="1" t="s">
        <v>111</v>
      </c>
      <c r="L881" s="1" t="s">
        <v>5</v>
      </c>
      <c r="M881" s="1" t="s">
        <v>6</v>
      </c>
      <c r="N881" s="1" t="s">
        <v>7</v>
      </c>
      <c r="O881" s="6" t="s">
        <v>7</v>
      </c>
    </row>
    <row r="882">
      <c r="A882" s="5">
        <v>200553.0</v>
      </c>
      <c r="B882" s="2">
        <v>45808.0</v>
      </c>
      <c r="C882" s="1" t="s">
        <v>223</v>
      </c>
      <c r="D882" s="3" t="s">
        <v>187</v>
      </c>
      <c r="E882" s="4">
        <v>45802.0</v>
      </c>
      <c r="F882" s="5">
        <v>1100.0</v>
      </c>
      <c r="G882" s="5">
        <v>129.15</v>
      </c>
      <c r="H882" s="5">
        <v>139223.7</v>
      </c>
      <c r="I882" s="1" t="s">
        <v>75</v>
      </c>
      <c r="J882" s="1" t="s">
        <v>224</v>
      </c>
      <c r="K882" s="1" t="s">
        <v>111</v>
      </c>
      <c r="L882" s="1" t="s">
        <v>5</v>
      </c>
      <c r="M882" s="1" t="s">
        <v>6</v>
      </c>
      <c r="N882" s="1" t="s">
        <v>7</v>
      </c>
      <c r="O882" s="6" t="s">
        <v>7</v>
      </c>
    </row>
    <row r="883">
      <c r="A883" s="5">
        <v>200553.0</v>
      </c>
      <c r="B883" s="2">
        <v>45808.0</v>
      </c>
      <c r="C883" s="1" t="s">
        <v>223</v>
      </c>
      <c r="D883" s="3" t="s">
        <v>463</v>
      </c>
      <c r="E883" s="4">
        <v>45802.0</v>
      </c>
      <c r="F883" s="5">
        <v>1000.0</v>
      </c>
      <c r="G883" s="5">
        <v>1.61</v>
      </c>
      <c r="H883" s="5">
        <v>1577.8</v>
      </c>
      <c r="I883" s="1" t="s">
        <v>75</v>
      </c>
      <c r="J883" s="1" t="s">
        <v>224</v>
      </c>
      <c r="K883" s="1" t="s">
        <v>111</v>
      </c>
      <c r="L883" s="1" t="s">
        <v>5</v>
      </c>
      <c r="M883" s="1" t="s">
        <v>6</v>
      </c>
      <c r="N883" s="1" t="s">
        <v>7</v>
      </c>
      <c r="O883" s="6" t="s">
        <v>7</v>
      </c>
    </row>
    <row r="884">
      <c r="A884" s="5">
        <v>200553.0</v>
      </c>
      <c r="B884" s="2">
        <v>45808.0</v>
      </c>
      <c r="C884" s="1" t="s">
        <v>223</v>
      </c>
      <c r="D884" s="3" t="s">
        <v>78</v>
      </c>
      <c r="E884" s="4">
        <v>45802.0</v>
      </c>
      <c r="F884" s="5">
        <v>800.0</v>
      </c>
      <c r="G884" s="5">
        <v>6.96</v>
      </c>
      <c r="H884" s="5">
        <v>5456.64</v>
      </c>
      <c r="I884" s="1" t="s">
        <v>75</v>
      </c>
      <c r="J884" s="1" t="s">
        <v>224</v>
      </c>
      <c r="K884" s="1" t="s">
        <v>111</v>
      </c>
      <c r="L884" s="1" t="s">
        <v>5</v>
      </c>
      <c r="M884" s="1" t="s">
        <v>6</v>
      </c>
      <c r="N884" s="1" t="s">
        <v>7</v>
      </c>
      <c r="O884" s="6" t="s">
        <v>7</v>
      </c>
    </row>
    <row r="885">
      <c r="A885" s="5">
        <v>200553.0</v>
      </c>
      <c r="B885" s="2">
        <v>45808.0</v>
      </c>
      <c r="C885" s="1" t="s">
        <v>223</v>
      </c>
      <c r="D885" s="3" t="s">
        <v>297</v>
      </c>
      <c r="E885" s="4">
        <v>45802.0</v>
      </c>
      <c r="F885" s="5">
        <v>80.0</v>
      </c>
      <c r="G885" s="5">
        <v>21.7</v>
      </c>
      <c r="H885" s="5">
        <v>1701.28</v>
      </c>
      <c r="I885" s="1" t="s">
        <v>75</v>
      </c>
      <c r="J885" s="1" t="s">
        <v>224</v>
      </c>
      <c r="K885" s="1" t="s">
        <v>111</v>
      </c>
      <c r="L885" s="1" t="s">
        <v>5</v>
      </c>
      <c r="M885" s="1" t="s">
        <v>6</v>
      </c>
      <c r="N885" s="1" t="s">
        <v>7</v>
      </c>
      <c r="O885" s="6" t="s">
        <v>7</v>
      </c>
    </row>
    <row r="886">
      <c r="A886" s="5">
        <v>200553.0</v>
      </c>
      <c r="B886" s="2">
        <v>45808.0</v>
      </c>
      <c r="C886" s="1" t="s">
        <v>223</v>
      </c>
      <c r="D886" s="3" t="s">
        <v>286</v>
      </c>
      <c r="E886" s="4">
        <v>45802.0</v>
      </c>
      <c r="F886" s="5">
        <v>144.0</v>
      </c>
      <c r="G886" s="5">
        <v>72.98</v>
      </c>
      <c r="H886" s="5">
        <v>10298.94</v>
      </c>
      <c r="I886" s="1" t="s">
        <v>75</v>
      </c>
      <c r="J886" s="1" t="s">
        <v>224</v>
      </c>
      <c r="K886" s="1" t="s">
        <v>111</v>
      </c>
      <c r="L886" s="1" t="s">
        <v>5</v>
      </c>
      <c r="M886" s="1" t="s">
        <v>6</v>
      </c>
      <c r="N886" s="1" t="s">
        <v>7</v>
      </c>
      <c r="O886" s="6" t="s">
        <v>7</v>
      </c>
    </row>
    <row r="887">
      <c r="A887" s="5">
        <v>200553.0</v>
      </c>
      <c r="B887" s="2">
        <v>45808.0</v>
      </c>
      <c r="C887" s="1" t="s">
        <v>223</v>
      </c>
      <c r="D887" s="3" t="s">
        <v>160</v>
      </c>
      <c r="E887" s="4">
        <v>45802.0</v>
      </c>
      <c r="F887" s="5">
        <v>150.0</v>
      </c>
      <c r="G887" s="5">
        <v>59.08</v>
      </c>
      <c r="H887" s="5">
        <v>8684.76</v>
      </c>
      <c r="I887" s="1" t="s">
        <v>75</v>
      </c>
      <c r="J887" s="1" t="s">
        <v>224</v>
      </c>
      <c r="K887" s="1" t="s">
        <v>111</v>
      </c>
      <c r="L887" s="1" t="s">
        <v>5</v>
      </c>
      <c r="M887" s="1" t="s">
        <v>6</v>
      </c>
      <c r="N887" s="1" t="s">
        <v>7</v>
      </c>
      <c r="O887" s="6" t="s">
        <v>7</v>
      </c>
    </row>
    <row r="888">
      <c r="A888" s="5">
        <v>200553.0</v>
      </c>
      <c r="B888" s="2">
        <v>45808.0</v>
      </c>
      <c r="C888" s="1" t="s">
        <v>223</v>
      </c>
      <c r="D888" s="3" t="s">
        <v>293</v>
      </c>
      <c r="E888" s="4">
        <v>45802.0</v>
      </c>
      <c r="F888" s="5">
        <v>1000.0</v>
      </c>
      <c r="G888" s="5">
        <v>2.87</v>
      </c>
      <c r="H888" s="5">
        <v>2812.6</v>
      </c>
      <c r="I888" s="1" t="s">
        <v>75</v>
      </c>
      <c r="J888" s="1" t="s">
        <v>224</v>
      </c>
      <c r="K888" s="1" t="s">
        <v>111</v>
      </c>
      <c r="L888" s="1" t="s">
        <v>5</v>
      </c>
      <c r="M888" s="1" t="s">
        <v>6</v>
      </c>
      <c r="N888" s="1" t="s">
        <v>7</v>
      </c>
      <c r="O888" s="6" t="s">
        <v>7</v>
      </c>
    </row>
    <row r="889">
      <c r="A889" s="5">
        <v>200553.0</v>
      </c>
      <c r="B889" s="2">
        <v>45808.0</v>
      </c>
      <c r="C889" s="1" t="s">
        <v>223</v>
      </c>
      <c r="D889" s="3" t="s">
        <v>181</v>
      </c>
      <c r="E889" s="4">
        <v>45802.0</v>
      </c>
      <c r="F889" s="5">
        <v>600.0</v>
      </c>
      <c r="G889" s="5">
        <v>6.09</v>
      </c>
      <c r="H889" s="5">
        <v>3580.92</v>
      </c>
      <c r="I889" s="1" t="s">
        <v>75</v>
      </c>
      <c r="J889" s="1" t="s">
        <v>224</v>
      </c>
      <c r="K889" s="1" t="s">
        <v>111</v>
      </c>
      <c r="L889" s="1" t="s">
        <v>5</v>
      </c>
      <c r="M889" s="1" t="s">
        <v>6</v>
      </c>
      <c r="N889" s="1" t="s">
        <v>7</v>
      </c>
      <c r="O889" s="6" t="s">
        <v>7</v>
      </c>
    </row>
    <row r="890">
      <c r="A890" s="5">
        <v>200553.0</v>
      </c>
      <c r="B890" s="2">
        <v>45808.0</v>
      </c>
      <c r="C890" s="1" t="s">
        <v>223</v>
      </c>
      <c r="D890" s="3" t="s">
        <v>284</v>
      </c>
      <c r="E890" s="4">
        <v>45802.0</v>
      </c>
      <c r="F890" s="5">
        <v>400.0</v>
      </c>
      <c r="G890" s="5">
        <v>37.03</v>
      </c>
      <c r="H890" s="5">
        <v>14515.76</v>
      </c>
      <c r="I890" s="1" t="s">
        <v>75</v>
      </c>
      <c r="J890" s="1" t="s">
        <v>224</v>
      </c>
      <c r="K890" s="1" t="s">
        <v>111</v>
      </c>
      <c r="L890" s="1" t="s">
        <v>5</v>
      </c>
      <c r="M890" s="1" t="s">
        <v>6</v>
      </c>
      <c r="N890" s="1" t="s">
        <v>7</v>
      </c>
      <c r="O890" s="6" t="s">
        <v>7</v>
      </c>
    </row>
    <row r="891">
      <c r="A891" s="5">
        <v>200553.0</v>
      </c>
      <c r="B891" s="2">
        <v>45808.0</v>
      </c>
      <c r="C891" s="1" t="s">
        <v>223</v>
      </c>
      <c r="D891" s="3" t="s">
        <v>79</v>
      </c>
      <c r="E891" s="4">
        <v>45802.0</v>
      </c>
      <c r="F891" s="5">
        <v>300.0</v>
      </c>
      <c r="G891" s="5">
        <v>30.17</v>
      </c>
      <c r="H891" s="5">
        <v>8869.98</v>
      </c>
      <c r="I891" s="1" t="s">
        <v>75</v>
      </c>
      <c r="J891" s="1" t="s">
        <v>224</v>
      </c>
      <c r="K891" s="1" t="s">
        <v>111</v>
      </c>
      <c r="L891" s="1" t="s">
        <v>5</v>
      </c>
      <c r="M891" s="1" t="s">
        <v>6</v>
      </c>
      <c r="N891" s="1" t="s">
        <v>7</v>
      </c>
      <c r="O891" s="6" t="s">
        <v>7</v>
      </c>
    </row>
    <row r="892">
      <c r="A892" s="5">
        <v>200553.0</v>
      </c>
      <c r="B892" s="2">
        <v>45808.0</v>
      </c>
      <c r="C892" s="1" t="s">
        <v>223</v>
      </c>
      <c r="D892" s="3" t="s">
        <v>191</v>
      </c>
      <c r="E892" s="4">
        <v>45802.0</v>
      </c>
      <c r="F892" s="5">
        <v>500.0</v>
      </c>
      <c r="G892" s="5">
        <v>11.34</v>
      </c>
      <c r="H892" s="5">
        <v>5556.6</v>
      </c>
      <c r="I892" s="1" t="s">
        <v>75</v>
      </c>
      <c r="J892" s="1" t="s">
        <v>224</v>
      </c>
      <c r="K892" s="1" t="s">
        <v>111</v>
      </c>
      <c r="L892" s="1" t="s">
        <v>5</v>
      </c>
      <c r="M892" s="1" t="s">
        <v>6</v>
      </c>
      <c r="N892" s="1" t="s">
        <v>7</v>
      </c>
      <c r="O892" s="6" t="s">
        <v>7</v>
      </c>
    </row>
    <row r="893">
      <c r="A893" s="5">
        <v>200555.0</v>
      </c>
      <c r="B893" s="2">
        <v>45808.0</v>
      </c>
      <c r="C893" s="1" t="s">
        <v>11</v>
      </c>
      <c r="D893" s="3" t="s">
        <v>294</v>
      </c>
      <c r="E893" s="4">
        <v>45802.0</v>
      </c>
      <c r="F893" s="5">
        <v>200.0</v>
      </c>
      <c r="G893" s="5">
        <v>324.45</v>
      </c>
      <c r="H893" s="5">
        <v>64889.96</v>
      </c>
      <c r="I893" s="1" t="s">
        <v>75</v>
      </c>
      <c r="J893" s="1" t="s">
        <v>12</v>
      </c>
      <c r="K893" s="1" t="s">
        <v>13</v>
      </c>
      <c r="L893" s="1" t="s">
        <v>5</v>
      </c>
      <c r="M893" s="1" t="s">
        <v>6</v>
      </c>
      <c r="N893" s="1" t="s">
        <v>7</v>
      </c>
      <c r="O893" s="6" t="s">
        <v>7</v>
      </c>
    </row>
    <row r="894">
      <c r="A894" s="5">
        <v>200555.0</v>
      </c>
      <c r="B894" s="2">
        <v>45808.0</v>
      </c>
      <c r="C894" s="1" t="s">
        <v>11</v>
      </c>
      <c r="D894" s="3" t="s">
        <v>187</v>
      </c>
      <c r="E894" s="4">
        <v>45802.0</v>
      </c>
      <c r="F894" s="5">
        <v>1100.0</v>
      </c>
      <c r="G894" s="5">
        <v>129.15</v>
      </c>
      <c r="H894" s="5">
        <v>142064.91</v>
      </c>
      <c r="I894" s="1" t="s">
        <v>75</v>
      </c>
      <c r="J894" s="1" t="s">
        <v>12</v>
      </c>
      <c r="K894" s="1" t="s">
        <v>13</v>
      </c>
      <c r="L894" s="1" t="s">
        <v>5</v>
      </c>
      <c r="M894" s="1" t="s">
        <v>6</v>
      </c>
      <c r="N894" s="1" t="s">
        <v>7</v>
      </c>
      <c r="O894" s="6" t="s">
        <v>7</v>
      </c>
    </row>
    <row r="895">
      <c r="A895" s="5">
        <v>200555.0</v>
      </c>
      <c r="B895" s="2">
        <v>45808.0</v>
      </c>
      <c r="C895" s="1" t="s">
        <v>11</v>
      </c>
      <c r="D895" s="3" t="s">
        <v>464</v>
      </c>
      <c r="E895" s="4">
        <v>45802.0</v>
      </c>
      <c r="F895" s="5">
        <v>200.0</v>
      </c>
      <c r="G895" s="5">
        <v>82.95</v>
      </c>
      <c r="H895" s="5">
        <v>16589.99</v>
      </c>
      <c r="I895" s="1" t="s">
        <v>75</v>
      </c>
      <c r="J895" s="1" t="s">
        <v>12</v>
      </c>
      <c r="K895" s="1" t="s">
        <v>13</v>
      </c>
      <c r="L895" s="1" t="s">
        <v>5</v>
      </c>
      <c r="M895" s="1" t="s">
        <v>6</v>
      </c>
      <c r="N895" s="1" t="s">
        <v>7</v>
      </c>
      <c r="O895" s="6" t="s">
        <v>7</v>
      </c>
    </row>
    <row r="896">
      <c r="A896" s="5">
        <v>200555.0</v>
      </c>
      <c r="B896" s="2">
        <v>45808.0</v>
      </c>
      <c r="C896" s="1" t="s">
        <v>11</v>
      </c>
      <c r="D896" s="3" t="s">
        <v>158</v>
      </c>
      <c r="E896" s="4">
        <v>45802.0</v>
      </c>
      <c r="F896" s="5">
        <v>750.0</v>
      </c>
      <c r="G896" s="5">
        <v>208.95</v>
      </c>
      <c r="H896" s="5">
        <v>156712.4</v>
      </c>
      <c r="I896" s="1" t="s">
        <v>75</v>
      </c>
      <c r="J896" s="1" t="s">
        <v>12</v>
      </c>
      <c r="K896" s="1" t="s">
        <v>13</v>
      </c>
      <c r="L896" s="1" t="s">
        <v>5</v>
      </c>
      <c r="M896" s="1" t="s">
        <v>6</v>
      </c>
      <c r="N896" s="1" t="s">
        <v>7</v>
      </c>
      <c r="O896" s="6" t="s">
        <v>7</v>
      </c>
    </row>
    <row r="897">
      <c r="A897" s="5">
        <v>200555.0</v>
      </c>
      <c r="B897" s="2">
        <v>45808.0</v>
      </c>
      <c r="C897" s="1" t="s">
        <v>11</v>
      </c>
      <c r="D897" s="3" t="s">
        <v>358</v>
      </c>
      <c r="E897" s="4">
        <v>45802.0</v>
      </c>
      <c r="F897" s="5">
        <v>30.0</v>
      </c>
      <c r="G897" s="5">
        <v>768.6</v>
      </c>
      <c r="H897" s="5">
        <v>23057.99</v>
      </c>
      <c r="I897" s="1" t="s">
        <v>75</v>
      </c>
      <c r="J897" s="1" t="s">
        <v>12</v>
      </c>
      <c r="K897" s="1" t="s">
        <v>13</v>
      </c>
      <c r="L897" s="1" t="s">
        <v>5</v>
      </c>
      <c r="M897" s="1" t="s">
        <v>6</v>
      </c>
      <c r="N897" s="1" t="s">
        <v>7</v>
      </c>
      <c r="O897" s="6" t="s">
        <v>7</v>
      </c>
    </row>
    <row r="898">
      <c r="A898" s="5">
        <v>200556.0</v>
      </c>
      <c r="B898" s="2">
        <v>45808.0</v>
      </c>
      <c r="C898" s="1" t="s">
        <v>223</v>
      </c>
      <c r="D898" s="3" t="s">
        <v>45</v>
      </c>
      <c r="E898" s="4">
        <v>45802.0</v>
      </c>
      <c r="F898" s="5">
        <v>6000.0</v>
      </c>
      <c r="G898" s="5">
        <v>2050.3</v>
      </c>
      <c r="H898" s="5">
        <v>24111.53</v>
      </c>
      <c r="I898" s="1" t="s">
        <v>43</v>
      </c>
      <c r="J898" s="1" t="s">
        <v>224</v>
      </c>
      <c r="K898" s="1" t="s">
        <v>111</v>
      </c>
      <c r="L898" s="1" t="s">
        <v>5</v>
      </c>
      <c r="M898" s="1" t="s">
        <v>44</v>
      </c>
      <c r="N898" s="1" t="s">
        <v>7</v>
      </c>
      <c r="O898" s="6" t="s">
        <v>7</v>
      </c>
    </row>
    <row r="899">
      <c r="A899" s="5">
        <v>200556.0</v>
      </c>
      <c r="B899" s="2">
        <v>45808.0</v>
      </c>
      <c r="C899" s="1" t="s">
        <v>223</v>
      </c>
      <c r="D899" s="3" t="s">
        <v>46</v>
      </c>
      <c r="E899" s="4">
        <v>45802.0</v>
      </c>
      <c r="F899" s="5">
        <v>10000.0</v>
      </c>
      <c r="G899" s="5">
        <v>4100.6</v>
      </c>
      <c r="H899" s="5">
        <v>40185.88</v>
      </c>
      <c r="I899" s="1" t="s">
        <v>43</v>
      </c>
      <c r="J899" s="1" t="s">
        <v>224</v>
      </c>
      <c r="K899" s="1" t="s">
        <v>111</v>
      </c>
      <c r="L899" s="1" t="s">
        <v>5</v>
      </c>
      <c r="M899" s="1" t="s">
        <v>44</v>
      </c>
      <c r="N899" s="1" t="s">
        <v>7</v>
      </c>
      <c r="O899" s="6" t="s">
        <v>7</v>
      </c>
    </row>
    <row r="900">
      <c r="A900" s="5">
        <v>200556.0</v>
      </c>
      <c r="B900" s="2">
        <v>45808.0</v>
      </c>
      <c r="C900" s="1" t="s">
        <v>223</v>
      </c>
      <c r="D900" s="3" t="s">
        <v>47</v>
      </c>
      <c r="E900" s="4">
        <v>45802.0</v>
      </c>
      <c r="F900" s="5">
        <v>6000.0</v>
      </c>
      <c r="G900" s="5">
        <v>3075.45</v>
      </c>
      <c r="H900" s="5">
        <v>24111.53</v>
      </c>
      <c r="I900" s="1" t="s">
        <v>43</v>
      </c>
      <c r="J900" s="1" t="s">
        <v>224</v>
      </c>
      <c r="K900" s="1" t="s">
        <v>111</v>
      </c>
      <c r="L900" s="1" t="s">
        <v>5</v>
      </c>
      <c r="M900" s="1" t="s">
        <v>44</v>
      </c>
      <c r="N900" s="1" t="s">
        <v>7</v>
      </c>
      <c r="O900" s="6" t="s">
        <v>7</v>
      </c>
    </row>
    <row r="901">
      <c r="A901" s="5">
        <v>200558.0</v>
      </c>
      <c r="B901" s="2">
        <v>45808.0</v>
      </c>
      <c r="C901" s="1" t="s">
        <v>11</v>
      </c>
      <c r="D901" s="3" t="s">
        <v>353</v>
      </c>
      <c r="E901" s="4">
        <v>45802.0</v>
      </c>
      <c r="F901" s="5">
        <v>50.0</v>
      </c>
      <c r="G901" s="5">
        <v>118.3</v>
      </c>
      <c r="H901" s="5">
        <v>5915.0</v>
      </c>
      <c r="I901" s="1" t="s">
        <v>75</v>
      </c>
      <c r="J901" s="1" t="s">
        <v>12</v>
      </c>
      <c r="K901" s="1" t="s">
        <v>13</v>
      </c>
      <c r="L901" s="1" t="s">
        <v>5</v>
      </c>
      <c r="M901" s="1" t="s">
        <v>6</v>
      </c>
      <c r="N901" s="1" t="s">
        <v>7</v>
      </c>
      <c r="O901" s="6" t="s">
        <v>7</v>
      </c>
    </row>
    <row r="902">
      <c r="A902" s="5">
        <v>200558.0</v>
      </c>
      <c r="B902" s="2">
        <v>45808.0</v>
      </c>
      <c r="C902" s="1" t="s">
        <v>11</v>
      </c>
      <c r="D902" s="3" t="s">
        <v>288</v>
      </c>
      <c r="E902" s="4">
        <v>45802.0</v>
      </c>
      <c r="F902" s="5">
        <v>150.0</v>
      </c>
      <c r="G902" s="5">
        <v>39.2</v>
      </c>
      <c r="H902" s="5">
        <v>5880.0</v>
      </c>
      <c r="I902" s="1" t="s">
        <v>75</v>
      </c>
      <c r="J902" s="1" t="s">
        <v>12</v>
      </c>
      <c r="K902" s="1" t="s">
        <v>13</v>
      </c>
      <c r="L902" s="1" t="s">
        <v>5</v>
      </c>
      <c r="M902" s="1" t="s">
        <v>6</v>
      </c>
      <c r="N902" s="1" t="s">
        <v>7</v>
      </c>
      <c r="O902" s="6" t="s">
        <v>7</v>
      </c>
    </row>
    <row r="903">
      <c r="A903" s="5">
        <v>200558.0</v>
      </c>
      <c r="B903" s="2">
        <v>45808.0</v>
      </c>
      <c r="C903" s="1" t="s">
        <v>11</v>
      </c>
      <c r="D903" s="3" t="s">
        <v>74</v>
      </c>
      <c r="E903" s="4">
        <v>45802.0</v>
      </c>
      <c r="F903" s="5">
        <v>200.0</v>
      </c>
      <c r="G903" s="5">
        <v>40.6</v>
      </c>
      <c r="H903" s="5">
        <v>8120.0</v>
      </c>
      <c r="I903" s="1" t="s">
        <v>75</v>
      </c>
      <c r="J903" s="1" t="s">
        <v>12</v>
      </c>
      <c r="K903" s="1" t="s">
        <v>13</v>
      </c>
      <c r="L903" s="1" t="s">
        <v>5</v>
      </c>
      <c r="M903" s="1" t="s">
        <v>6</v>
      </c>
      <c r="N903" s="1" t="s">
        <v>7</v>
      </c>
      <c r="O903" s="6" t="s">
        <v>7</v>
      </c>
    </row>
    <row r="904">
      <c r="A904" s="5">
        <v>200558.0</v>
      </c>
      <c r="B904" s="2">
        <v>45808.0</v>
      </c>
      <c r="C904" s="1" t="s">
        <v>11</v>
      </c>
      <c r="D904" s="3" t="s">
        <v>465</v>
      </c>
      <c r="E904" s="4">
        <v>45802.0</v>
      </c>
      <c r="F904" s="5">
        <v>400.0</v>
      </c>
      <c r="G904" s="5">
        <v>9.94</v>
      </c>
      <c r="H904" s="5">
        <v>3976.0</v>
      </c>
      <c r="I904" s="1" t="s">
        <v>75</v>
      </c>
      <c r="J904" s="1" t="s">
        <v>12</v>
      </c>
      <c r="K904" s="1" t="s">
        <v>13</v>
      </c>
      <c r="L904" s="1" t="s">
        <v>5</v>
      </c>
      <c r="M904" s="1" t="s">
        <v>6</v>
      </c>
      <c r="N904" s="1" t="s">
        <v>7</v>
      </c>
      <c r="O904" s="6" t="s">
        <v>7</v>
      </c>
    </row>
    <row r="905">
      <c r="A905" s="5">
        <v>200558.0</v>
      </c>
      <c r="B905" s="2">
        <v>45808.0</v>
      </c>
      <c r="C905" s="1" t="s">
        <v>11</v>
      </c>
      <c r="D905" s="3" t="s">
        <v>466</v>
      </c>
      <c r="E905" s="4">
        <v>45802.0</v>
      </c>
      <c r="F905" s="5">
        <v>100.0</v>
      </c>
      <c r="G905" s="5">
        <v>15.54</v>
      </c>
      <c r="H905" s="5">
        <v>1554.0</v>
      </c>
      <c r="I905" s="1" t="s">
        <v>75</v>
      </c>
      <c r="J905" s="1" t="s">
        <v>12</v>
      </c>
      <c r="K905" s="1" t="s">
        <v>13</v>
      </c>
      <c r="L905" s="1" t="s">
        <v>5</v>
      </c>
      <c r="M905" s="1" t="s">
        <v>6</v>
      </c>
      <c r="N905" s="1" t="s">
        <v>7</v>
      </c>
      <c r="O905" s="6" t="s">
        <v>7</v>
      </c>
    </row>
    <row r="906">
      <c r="A906" s="5">
        <v>200558.0</v>
      </c>
      <c r="B906" s="2">
        <v>45808.0</v>
      </c>
      <c r="C906" s="1" t="s">
        <v>11</v>
      </c>
      <c r="D906" s="3" t="s">
        <v>360</v>
      </c>
      <c r="E906" s="4">
        <v>45802.0</v>
      </c>
      <c r="F906" s="5">
        <v>25.0</v>
      </c>
      <c r="G906" s="5">
        <v>279.3</v>
      </c>
      <c r="H906" s="5">
        <v>6982.5</v>
      </c>
      <c r="I906" s="1" t="s">
        <v>75</v>
      </c>
      <c r="J906" s="1" t="s">
        <v>12</v>
      </c>
      <c r="K906" s="1" t="s">
        <v>13</v>
      </c>
      <c r="L906" s="1" t="s">
        <v>5</v>
      </c>
      <c r="M906" s="1" t="s">
        <v>6</v>
      </c>
      <c r="N906" s="1" t="s">
        <v>7</v>
      </c>
      <c r="O906" s="6" t="s">
        <v>7</v>
      </c>
    </row>
    <row r="907">
      <c r="A907" s="5">
        <v>200558.0</v>
      </c>
      <c r="B907" s="2">
        <v>45808.0</v>
      </c>
      <c r="C907" s="1" t="s">
        <v>11</v>
      </c>
      <c r="D907" s="3" t="s">
        <v>406</v>
      </c>
      <c r="E907" s="4">
        <v>45802.0</v>
      </c>
      <c r="F907" s="5">
        <v>40.0</v>
      </c>
      <c r="G907" s="5">
        <v>120.4</v>
      </c>
      <c r="H907" s="5">
        <v>4816.0</v>
      </c>
      <c r="I907" s="1" t="s">
        <v>75</v>
      </c>
      <c r="J907" s="1" t="s">
        <v>12</v>
      </c>
      <c r="K907" s="1" t="s">
        <v>13</v>
      </c>
      <c r="L907" s="1" t="s">
        <v>5</v>
      </c>
      <c r="M907" s="1" t="s">
        <v>6</v>
      </c>
      <c r="N907" s="1" t="s">
        <v>7</v>
      </c>
      <c r="O907" s="6" t="s">
        <v>7</v>
      </c>
    </row>
    <row r="908">
      <c r="A908" s="5">
        <v>200558.0</v>
      </c>
      <c r="B908" s="2">
        <v>45808.0</v>
      </c>
      <c r="C908" s="1" t="s">
        <v>11</v>
      </c>
      <c r="D908" s="3" t="s">
        <v>293</v>
      </c>
      <c r="E908" s="4">
        <v>45802.0</v>
      </c>
      <c r="F908" s="5">
        <v>20000.0</v>
      </c>
      <c r="G908" s="5">
        <v>2.87</v>
      </c>
      <c r="H908" s="5">
        <v>57400.0</v>
      </c>
      <c r="I908" s="1" t="s">
        <v>75</v>
      </c>
      <c r="J908" s="1" t="s">
        <v>12</v>
      </c>
      <c r="K908" s="1" t="s">
        <v>13</v>
      </c>
      <c r="L908" s="1" t="s">
        <v>5</v>
      </c>
      <c r="M908" s="1" t="s">
        <v>6</v>
      </c>
      <c r="N908" s="1" t="s">
        <v>7</v>
      </c>
      <c r="O908" s="6" t="s">
        <v>7</v>
      </c>
    </row>
    <row r="909">
      <c r="A909" s="5">
        <v>200558.0</v>
      </c>
      <c r="B909" s="2">
        <v>45808.0</v>
      </c>
      <c r="C909" s="1" t="s">
        <v>11</v>
      </c>
      <c r="D909" s="3" t="s">
        <v>85</v>
      </c>
      <c r="E909" s="4">
        <v>45802.0</v>
      </c>
      <c r="F909" s="5">
        <v>1200.0</v>
      </c>
      <c r="G909" s="5">
        <v>13.93</v>
      </c>
      <c r="H909" s="5">
        <v>16716.0</v>
      </c>
      <c r="I909" s="1" t="s">
        <v>75</v>
      </c>
      <c r="J909" s="1" t="s">
        <v>12</v>
      </c>
      <c r="K909" s="1" t="s">
        <v>13</v>
      </c>
      <c r="L909" s="1" t="s">
        <v>5</v>
      </c>
      <c r="M909" s="1" t="s">
        <v>6</v>
      </c>
      <c r="N909" s="1" t="s">
        <v>7</v>
      </c>
      <c r="O909" s="6" t="s">
        <v>7</v>
      </c>
    </row>
    <row r="910">
      <c r="A910" s="5">
        <v>200558.0</v>
      </c>
      <c r="B910" s="2">
        <v>45808.0</v>
      </c>
      <c r="C910" s="1" t="s">
        <v>11</v>
      </c>
      <c r="D910" s="3" t="s">
        <v>191</v>
      </c>
      <c r="E910" s="4">
        <v>45802.0</v>
      </c>
      <c r="F910" s="5">
        <v>1000.0</v>
      </c>
      <c r="G910" s="5">
        <v>11.34</v>
      </c>
      <c r="H910" s="5">
        <v>11340.0</v>
      </c>
      <c r="I910" s="1" t="s">
        <v>75</v>
      </c>
      <c r="J910" s="1" t="s">
        <v>12</v>
      </c>
      <c r="K910" s="1" t="s">
        <v>13</v>
      </c>
      <c r="L910" s="1" t="s">
        <v>5</v>
      </c>
      <c r="M910" s="1" t="s">
        <v>6</v>
      </c>
      <c r="N910" s="1" t="s">
        <v>7</v>
      </c>
      <c r="O910" s="6" t="s">
        <v>7</v>
      </c>
    </row>
    <row r="911">
      <c r="A911" s="5">
        <v>200558.0</v>
      </c>
      <c r="B911" s="2">
        <v>45808.0</v>
      </c>
      <c r="C911" s="1" t="s">
        <v>11</v>
      </c>
      <c r="D911" s="3" t="s">
        <v>467</v>
      </c>
      <c r="E911" s="4">
        <v>45802.0</v>
      </c>
      <c r="F911" s="5">
        <v>20.0</v>
      </c>
      <c r="G911" s="5">
        <v>138.6</v>
      </c>
      <c r="H911" s="5">
        <v>2772.0</v>
      </c>
      <c r="I911" s="1" t="s">
        <v>75</v>
      </c>
      <c r="J911" s="1" t="s">
        <v>12</v>
      </c>
      <c r="K911" s="1" t="s">
        <v>13</v>
      </c>
      <c r="L911" s="1" t="s">
        <v>5</v>
      </c>
      <c r="M911" s="1" t="s">
        <v>6</v>
      </c>
      <c r="N911" s="1" t="s">
        <v>7</v>
      </c>
      <c r="O911" s="6" t="s">
        <v>7</v>
      </c>
    </row>
    <row r="912">
      <c r="A912" s="5">
        <v>200558.0</v>
      </c>
      <c r="B912" s="2">
        <v>45808.0</v>
      </c>
      <c r="C912" s="1" t="s">
        <v>11</v>
      </c>
      <c r="D912" s="3" t="s">
        <v>359</v>
      </c>
      <c r="E912" s="4">
        <v>45802.0</v>
      </c>
      <c r="F912" s="5">
        <v>50.0</v>
      </c>
      <c r="G912" s="5">
        <v>76.3</v>
      </c>
      <c r="H912" s="5">
        <v>3815.0</v>
      </c>
      <c r="I912" s="1" t="s">
        <v>75</v>
      </c>
      <c r="J912" s="1" t="s">
        <v>12</v>
      </c>
      <c r="K912" s="1" t="s">
        <v>13</v>
      </c>
      <c r="L912" s="1" t="s">
        <v>5</v>
      </c>
      <c r="M912" s="1" t="s">
        <v>6</v>
      </c>
      <c r="N912" s="1" t="s">
        <v>7</v>
      </c>
      <c r="O912" s="6" t="s">
        <v>7</v>
      </c>
    </row>
    <row r="913">
      <c r="A913" s="5">
        <v>200558.0</v>
      </c>
      <c r="B913" s="2">
        <v>45808.0</v>
      </c>
      <c r="C913" s="1" t="s">
        <v>11</v>
      </c>
      <c r="D913" s="3" t="s">
        <v>280</v>
      </c>
      <c r="E913" s="4">
        <v>45802.0</v>
      </c>
      <c r="F913" s="5">
        <v>300.0</v>
      </c>
      <c r="G913" s="5">
        <v>6.79</v>
      </c>
      <c r="H913" s="5">
        <v>2037.0</v>
      </c>
      <c r="I913" s="1" t="s">
        <v>75</v>
      </c>
      <c r="J913" s="1" t="s">
        <v>12</v>
      </c>
      <c r="K913" s="1" t="s">
        <v>13</v>
      </c>
      <c r="L913" s="1" t="s">
        <v>5</v>
      </c>
      <c r="M913" s="1" t="s">
        <v>6</v>
      </c>
      <c r="N913" s="1" t="s">
        <v>7</v>
      </c>
      <c r="O913" s="6" t="s">
        <v>7</v>
      </c>
    </row>
    <row r="914">
      <c r="A914" s="5">
        <v>200558.0</v>
      </c>
      <c r="B914" s="2">
        <v>45808.0</v>
      </c>
      <c r="C914" s="1" t="s">
        <v>11</v>
      </c>
      <c r="D914" s="3" t="s">
        <v>282</v>
      </c>
      <c r="E914" s="4">
        <v>45802.0</v>
      </c>
      <c r="F914" s="5">
        <v>150.0</v>
      </c>
      <c r="G914" s="5">
        <v>87.01</v>
      </c>
      <c r="H914" s="5">
        <v>13051.5</v>
      </c>
      <c r="I914" s="1" t="s">
        <v>75</v>
      </c>
      <c r="J914" s="1" t="s">
        <v>12</v>
      </c>
      <c r="K914" s="1" t="s">
        <v>13</v>
      </c>
      <c r="L914" s="1" t="s">
        <v>5</v>
      </c>
      <c r="M914" s="1" t="s">
        <v>6</v>
      </c>
      <c r="N914" s="1" t="s">
        <v>7</v>
      </c>
      <c r="O914" s="6" t="s">
        <v>7</v>
      </c>
    </row>
    <row r="915">
      <c r="A915" s="5">
        <v>200558.0</v>
      </c>
      <c r="B915" s="2">
        <v>45808.0</v>
      </c>
      <c r="C915" s="1" t="s">
        <v>11</v>
      </c>
      <c r="D915" s="3" t="s">
        <v>297</v>
      </c>
      <c r="E915" s="4">
        <v>45802.0</v>
      </c>
      <c r="F915" s="5">
        <v>80.0</v>
      </c>
      <c r="G915" s="5">
        <v>21.7</v>
      </c>
      <c r="H915" s="5">
        <v>1736.0</v>
      </c>
      <c r="I915" s="1" t="s">
        <v>75</v>
      </c>
      <c r="J915" s="1" t="s">
        <v>12</v>
      </c>
      <c r="K915" s="1" t="s">
        <v>13</v>
      </c>
      <c r="L915" s="1" t="s">
        <v>5</v>
      </c>
      <c r="M915" s="1" t="s">
        <v>6</v>
      </c>
      <c r="N915" s="1" t="s">
        <v>7</v>
      </c>
      <c r="O915" s="6" t="s">
        <v>7</v>
      </c>
    </row>
    <row r="916">
      <c r="A916" s="5">
        <v>200558.0</v>
      </c>
      <c r="B916" s="2">
        <v>45808.0</v>
      </c>
      <c r="C916" s="1" t="s">
        <v>11</v>
      </c>
      <c r="D916" s="3" t="s">
        <v>167</v>
      </c>
      <c r="E916" s="4">
        <v>45802.0</v>
      </c>
      <c r="F916" s="5">
        <v>75.0</v>
      </c>
      <c r="G916" s="5">
        <v>59.08</v>
      </c>
      <c r="H916" s="5">
        <v>4431.0</v>
      </c>
      <c r="I916" s="1" t="s">
        <v>75</v>
      </c>
      <c r="J916" s="1" t="s">
        <v>12</v>
      </c>
      <c r="K916" s="1" t="s">
        <v>13</v>
      </c>
      <c r="L916" s="1" t="s">
        <v>5</v>
      </c>
      <c r="M916" s="1" t="s">
        <v>6</v>
      </c>
      <c r="N916" s="1" t="s">
        <v>7</v>
      </c>
      <c r="O916" s="6" t="s">
        <v>7</v>
      </c>
    </row>
    <row r="917">
      <c r="A917" s="5">
        <v>200558.0</v>
      </c>
      <c r="B917" s="2">
        <v>45808.0</v>
      </c>
      <c r="C917" s="1" t="s">
        <v>11</v>
      </c>
      <c r="D917" s="3" t="s">
        <v>468</v>
      </c>
      <c r="E917" s="4">
        <v>45802.0</v>
      </c>
      <c r="F917" s="5">
        <v>500.0</v>
      </c>
      <c r="G917" s="5">
        <v>5.88</v>
      </c>
      <c r="H917" s="5">
        <v>2940.0</v>
      </c>
      <c r="I917" s="1" t="s">
        <v>75</v>
      </c>
      <c r="J917" s="1" t="s">
        <v>12</v>
      </c>
      <c r="K917" s="1" t="s">
        <v>13</v>
      </c>
      <c r="L917" s="1" t="s">
        <v>5</v>
      </c>
      <c r="M917" s="1" t="s">
        <v>6</v>
      </c>
      <c r="N917" s="1" t="s">
        <v>7</v>
      </c>
      <c r="O917" s="6" t="s">
        <v>7</v>
      </c>
    </row>
    <row r="918">
      <c r="A918" s="5">
        <v>200558.0</v>
      </c>
      <c r="B918" s="2">
        <v>45808.0</v>
      </c>
      <c r="C918" s="1" t="s">
        <v>11</v>
      </c>
      <c r="D918" s="3" t="s">
        <v>350</v>
      </c>
      <c r="E918" s="4">
        <v>45802.0</v>
      </c>
      <c r="F918" s="5">
        <v>20.0</v>
      </c>
      <c r="G918" s="5">
        <v>116.9</v>
      </c>
      <c r="H918" s="5">
        <v>2338.0</v>
      </c>
      <c r="I918" s="1" t="s">
        <v>75</v>
      </c>
      <c r="J918" s="1" t="s">
        <v>12</v>
      </c>
      <c r="K918" s="1" t="s">
        <v>13</v>
      </c>
      <c r="L918" s="1" t="s">
        <v>5</v>
      </c>
      <c r="M918" s="1" t="s">
        <v>6</v>
      </c>
      <c r="N918" s="1" t="s">
        <v>7</v>
      </c>
      <c r="O918" s="6" t="s">
        <v>7</v>
      </c>
    </row>
    <row r="919">
      <c r="A919" s="5">
        <v>200558.0</v>
      </c>
      <c r="B919" s="2">
        <v>45808.0</v>
      </c>
      <c r="C919" s="1" t="s">
        <v>11</v>
      </c>
      <c r="D919" s="3" t="s">
        <v>401</v>
      </c>
      <c r="E919" s="4">
        <v>45802.0</v>
      </c>
      <c r="F919" s="5">
        <v>20.0</v>
      </c>
      <c r="G919" s="5">
        <v>79.8</v>
      </c>
      <c r="H919" s="5">
        <v>1596.0</v>
      </c>
      <c r="I919" s="1" t="s">
        <v>75</v>
      </c>
      <c r="J919" s="1" t="s">
        <v>12</v>
      </c>
      <c r="K919" s="1" t="s">
        <v>13</v>
      </c>
      <c r="L919" s="1" t="s">
        <v>5</v>
      </c>
      <c r="M919" s="1" t="s">
        <v>6</v>
      </c>
      <c r="N919" s="1" t="s">
        <v>7</v>
      </c>
      <c r="O919" s="6" t="s">
        <v>7</v>
      </c>
    </row>
    <row r="920">
      <c r="A920" s="5">
        <v>200558.0</v>
      </c>
      <c r="B920" s="2">
        <v>45808.0</v>
      </c>
      <c r="C920" s="1" t="s">
        <v>11</v>
      </c>
      <c r="D920" s="3" t="s">
        <v>469</v>
      </c>
      <c r="E920" s="4">
        <v>45802.0</v>
      </c>
      <c r="F920" s="5">
        <v>400.0</v>
      </c>
      <c r="G920" s="5">
        <v>5.18</v>
      </c>
      <c r="H920" s="5">
        <v>2072.0</v>
      </c>
      <c r="I920" s="1" t="s">
        <v>75</v>
      </c>
      <c r="J920" s="1" t="s">
        <v>12</v>
      </c>
      <c r="K920" s="1" t="s">
        <v>13</v>
      </c>
      <c r="L920" s="1" t="s">
        <v>5</v>
      </c>
      <c r="M920" s="1" t="s">
        <v>6</v>
      </c>
      <c r="N920" s="1" t="s">
        <v>7</v>
      </c>
      <c r="O920" s="6" t="s">
        <v>7</v>
      </c>
    </row>
    <row r="921">
      <c r="A921" s="5">
        <v>200558.0</v>
      </c>
      <c r="B921" s="2">
        <v>45808.0</v>
      </c>
      <c r="C921" s="1" t="s">
        <v>11</v>
      </c>
      <c r="D921" s="3" t="s">
        <v>131</v>
      </c>
      <c r="E921" s="4">
        <v>45802.0</v>
      </c>
      <c r="F921" s="5">
        <v>200.0</v>
      </c>
      <c r="G921" s="5">
        <v>8.61</v>
      </c>
      <c r="H921" s="5">
        <v>1722.0</v>
      </c>
      <c r="I921" s="1" t="s">
        <v>75</v>
      </c>
      <c r="J921" s="1" t="s">
        <v>12</v>
      </c>
      <c r="K921" s="1" t="s">
        <v>13</v>
      </c>
      <c r="L921" s="1" t="s">
        <v>5</v>
      </c>
      <c r="M921" s="1" t="s">
        <v>6</v>
      </c>
      <c r="N921" s="1" t="s">
        <v>7</v>
      </c>
      <c r="O921" s="6" t="s">
        <v>7</v>
      </c>
    </row>
    <row r="922">
      <c r="A922" s="5">
        <v>200558.0</v>
      </c>
      <c r="B922" s="2">
        <v>45808.0</v>
      </c>
      <c r="C922" s="1" t="s">
        <v>11</v>
      </c>
      <c r="D922" s="3" t="s">
        <v>470</v>
      </c>
      <c r="E922" s="4">
        <v>45802.0</v>
      </c>
      <c r="F922" s="5">
        <v>150.0</v>
      </c>
      <c r="G922" s="5">
        <v>18.97</v>
      </c>
      <c r="H922" s="5">
        <v>2845.5</v>
      </c>
      <c r="I922" s="1" t="s">
        <v>75</v>
      </c>
      <c r="J922" s="1" t="s">
        <v>12</v>
      </c>
      <c r="K922" s="1" t="s">
        <v>13</v>
      </c>
      <c r="L922" s="1" t="s">
        <v>5</v>
      </c>
      <c r="M922" s="1" t="s">
        <v>6</v>
      </c>
      <c r="N922" s="1" t="s">
        <v>7</v>
      </c>
      <c r="O922" s="6" t="s">
        <v>7</v>
      </c>
    </row>
    <row r="923">
      <c r="A923" s="5">
        <v>200558.0</v>
      </c>
      <c r="B923" s="2">
        <v>45808.0</v>
      </c>
      <c r="C923" s="1" t="s">
        <v>11</v>
      </c>
      <c r="D923" s="3" t="s">
        <v>352</v>
      </c>
      <c r="E923" s="4">
        <v>45802.0</v>
      </c>
      <c r="F923" s="5">
        <v>15.0</v>
      </c>
      <c r="G923" s="5">
        <v>637.84</v>
      </c>
      <c r="H923" s="5">
        <v>9567.6</v>
      </c>
      <c r="I923" s="1" t="s">
        <v>75</v>
      </c>
      <c r="J923" s="1" t="s">
        <v>12</v>
      </c>
      <c r="K923" s="1" t="s">
        <v>13</v>
      </c>
      <c r="L923" s="1" t="s">
        <v>5</v>
      </c>
      <c r="M923" s="1" t="s">
        <v>6</v>
      </c>
      <c r="N923" s="1" t="s">
        <v>7</v>
      </c>
      <c r="O923" s="6" t="s">
        <v>7</v>
      </c>
    </row>
    <row r="924">
      <c r="A924" s="5">
        <v>200558.0</v>
      </c>
      <c r="B924" s="2">
        <v>45808.0</v>
      </c>
      <c r="C924" s="1" t="s">
        <v>11</v>
      </c>
      <c r="D924" s="3" t="s">
        <v>471</v>
      </c>
      <c r="E924" s="4">
        <v>45802.0</v>
      </c>
      <c r="F924" s="5">
        <v>40.0</v>
      </c>
      <c r="G924" s="5">
        <v>207.9</v>
      </c>
      <c r="H924" s="5">
        <v>8316.0</v>
      </c>
      <c r="I924" s="1" t="s">
        <v>75</v>
      </c>
      <c r="J924" s="1" t="s">
        <v>12</v>
      </c>
      <c r="K924" s="1" t="s">
        <v>13</v>
      </c>
      <c r="L924" s="1" t="s">
        <v>5</v>
      </c>
      <c r="M924" s="1" t="s">
        <v>6</v>
      </c>
      <c r="N924" s="1" t="s">
        <v>7</v>
      </c>
      <c r="O924" s="6" t="s">
        <v>7</v>
      </c>
    </row>
    <row r="925">
      <c r="A925" s="5">
        <v>200558.0</v>
      </c>
      <c r="B925" s="2">
        <v>45808.0</v>
      </c>
      <c r="C925" s="1" t="s">
        <v>11</v>
      </c>
      <c r="D925" s="3" t="s">
        <v>472</v>
      </c>
      <c r="E925" s="4">
        <v>45802.0</v>
      </c>
      <c r="F925" s="5">
        <v>64.0</v>
      </c>
      <c r="G925" s="5">
        <v>343.0</v>
      </c>
      <c r="H925" s="5">
        <v>21952.0</v>
      </c>
      <c r="I925" s="1" t="s">
        <v>75</v>
      </c>
      <c r="J925" s="1" t="s">
        <v>12</v>
      </c>
      <c r="K925" s="1" t="s">
        <v>13</v>
      </c>
      <c r="L925" s="1" t="s">
        <v>5</v>
      </c>
      <c r="M925" s="1" t="s">
        <v>6</v>
      </c>
      <c r="N925" s="1" t="s">
        <v>7</v>
      </c>
      <c r="O925" s="6" t="s">
        <v>7</v>
      </c>
    </row>
    <row r="926">
      <c r="A926" s="5">
        <v>200558.0</v>
      </c>
      <c r="B926" s="2">
        <v>45808.0</v>
      </c>
      <c r="C926" s="1" t="s">
        <v>11</v>
      </c>
      <c r="D926" s="3" t="s">
        <v>183</v>
      </c>
      <c r="E926" s="4">
        <v>45802.0</v>
      </c>
      <c r="F926" s="5">
        <v>200.0</v>
      </c>
      <c r="G926" s="5">
        <v>9.73</v>
      </c>
      <c r="H926" s="5">
        <v>1946.0</v>
      </c>
      <c r="I926" s="1" t="s">
        <v>75</v>
      </c>
      <c r="J926" s="1" t="s">
        <v>12</v>
      </c>
      <c r="K926" s="1" t="s">
        <v>13</v>
      </c>
      <c r="L926" s="1" t="s">
        <v>5</v>
      </c>
      <c r="M926" s="1" t="s">
        <v>6</v>
      </c>
      <c r="N926" s="1" t="s">
        <v>7</v>
      </c>
      <c r="O926" s="6" t="s">
        <v>7</v>
      </c>
    </row>
    <row r="927">
      <c r="A927" s="5">
        <v>200558.0</v>
      </c>
      <c r="B927" s="2">
        <v>45808.0</v>
      </c>
      <c r="C927" s="1" t="s">
        <v>11</v>
      </c>
      <c r="D927" s="3" t="s">
        <v>361</v>
      </c>
      <c r="E927" s="4">
        <v>45802.0</v>
      </c>
      <c r="F927" s="5">
        <v>40.0</v>
      </c>
      <c r="G927" s="5">
        <v>146.3</v>
      </c>
      <c r="H927" s="5">
        <v>5852.0</v>
      </c>
      <c r="I927" s="1" t="s">
        <v>75</v>
      </c>
      <c r="J927" s="1" t="s">
        <v>12</v>
      </c>
      <c r="K927" s="1" t="s">
        <v>13</v>
      </c>
      <c r="L927" s="1" t="s">
        <v>5</v>
      </c>
      <c r="M927" s="1" t="s">
        <v>6</v>
      </c>
      <c r="N927" s="1" t="s">
        <v>7</v>
      </c>
      <c r="O927" s="6" t="s">
        <v>7</v>
      </c>
    </row>
    <row r="928">
      <c r="A928" s="5">
        <v>200558.0</v>
      </c>
      <c r="B928" s="2">
        <v>45808.0</v>
      </c>
      <c r="C928" s="1" t="s">
        <v>11</v>
      </c>
      <c r="D928" s="3" t="s">
        <v>473</v>
      </c>
      <c r="E928" s="4">
        <v>45802.0</v>
      </c>
      <c r="F928" s="5">
        <v>50.0</v>
      </c>
      <c r="G928" s="5">
        <v>107.8</v>
      </c>
      <c r="H928" s="5">
        <v>5390.0</v>
      </c>
      <c r="I928" s="1" t="s">
        <v>75</v>
      </c>
      <c r="J928" s="1" t="s">
        <v>12</v>
      </c>
      <c r="K928" s="1" t="s">
        <v>13</v>
      </c>
      <c r="L928" s="1" t="s">
        <v>5</v>
      </c>
      <c r="M928" s="1" t="s">
        <v>6</v>
      </c>
      <c r="N928" s="1" t="s">
        <v>7</v>
      </c>
      <c r="O928" s="6" t="s">
        <v>7</v>
      </c>
    </row>
    <row r="929">
      <c r="A929" s="5">
        <v>200558.0</v>
      </c>
      <c r="B929" s="2">
        <v>45808.0</v>
      </c>
      <c r="C929" s="1" t="s">
        <v>11</v>
      </c>
      <c r="D929" s="3" t="s">
        <v>198</v>
      </c>
      <c r="E929" s="4">
        <v>45802.0</v>
      </c>
      <c r="F929" s="5">
        <v>300.0</v>
      </c>
      <c r="G929" s="5">
        <v>13.58</v>
      </c>
      <c r="H929" s="5">
        <v>4074.0</v>
      </c>
      <c r="I929" s="1" t="s">
        <v>75</v>
      </c>
      <c r="J929" s="1" t="s">
        <v>12</v>
      </c>
      <c r="K929" s="1" t="s">
        <v>13</v>
      </c>
      <c r="L929" s="1" t="s">
        <v>5</v>
      </c>
      <c r="M929" s="1" t="s">
        <v>6</v>
      </c>
      <c r="N929" s="1" t="s">
        <v>7</v>
      </c>
      <c r="O929" s="6" t="s">
        <v>7</v>
      </c>
    </row>
    <row r="930">
      <c r="A930" s="5">
        <v>200558.0</v>
      </c>
      <c r="B930" s="2">
        <v>45808.0</v>
      </c>
      <c r="C930" s="1" t="s">
        <v>11</v>
      </c>
      <c r="D930" s="3" t="s">
        <v>474</v>
      </c>
      <c r="E930" s="4">
        <v>45802.0</v>
      </c>
      <c r="F930" s="5">
        <v>50.0</v>
      </c>
      <c r="G930" s="5">
        <v>37.1</v>
      </c>
      <c r="H930" s="5">
        <v>1855.0</v>
      </c>
      <c r="I930" s="1" t="s">
        <v>75</v>
      </c>
      <c r="J930" s="1" t="s">
        <v>12</v>
      </c>
      <c r="K930" s="1" t="s">
        <v>13</v>
      </c>
      <c r="L930" s="1" t="s">
        <v>5</v>
      </c>
      <c r="M930" s="1" t="s">
        <v>6</v>
      </c>
      <c r="N930" s="1" t="s">
        <v>7</v>
      </c>
      <c r="O930" s="6" t="s">
        <v>7</v>
      </c>
    </row>
    <row r="931">
      <c r="A931" s="5">
        <v>200558.0</v>
      </c>
      <c r="B931" s="2">
        <v>45808.0</v>
      </c>
      <c r="C931" s="1" t="s">
        <v>11</v>
      </c>
      <c r="D931" s="3" t="s">
        <v>166</v>
      </c>
      <c r="E931" s="4">
        <v>45802.0</v>
      </c>
      <c r="F931" s="5">
        <v>25.0</v>
      </c>
      <c r="G931" s="5">
        <v>370.51</v>
      </c>
      <c r="H931" s="5">
        <v>9262.75</v>
      </c>
      <c r="I931" s="1" t="s">
        <v>75</v>
      </c>
      <c r="J931" s="1" t="s">
        <v>12</v>
      </c>
      <c r="K931" s="1" t="s">
        <v>13</v>
      </c>
      <c r="L931" s="1" t="s">
        <v>5</v>
      </c>
      <c r="M931" s="1" t="s">
        <v>6</v>
      </c>
      <c r="N931" s="1" t="s">
        <v>7</v>
      </c>
      <c r="O931" s="6" t="s">
        <v>7</v>
      </c>
    </row>
    <row r="932">
      <c r="A932" s="5">
        <v>200558.0</v>
      </c>
      <c r="B932" s="2">
        <v>45808.0</v>
      </c>
      <c r="C932" s="1" t="s">
        <v>11</v>
      </c>
      <c r="D932" s="3" t="s">
        <v>79</v>
      </c>
      <c r="E932" s="4">
        <v>45802.0</v>
      </c>
      <c r="F932" s="5">
        <v>450.0</v>
      </c>
      <c r="G932" s="5">
        <v>30.17</v>
      </c>
      <c r="H932" s="5">
        <v>13576.5</v>
      </c>
      <c r="I932" s="1" t="s">
        <v>75</v>
      </c>
      <c r="J932" s="1" t="s">
        <v>12</v>
      </c>
      <c r="K932" s="1" t="s">
        <v>13</v>
      </c>
      <c r="L932" s="1" t="s">
        <v>5</v>
      </c>
      <c r="M932" s="1" t="s">
        <v>6</v>
      </c>
      <c r="N932" s="1" t="s">
        <v>7</v>
      </c>
      <c r="O932" s="6" t="s">
        <v>7</v>
      </c>
    </row>
    <row r="933">
      <c r="A933" s="5">
        <v>200558.0</v>
      </c>
      <c r="B933" s="2">
        <v>45808.0</v>
      </c>
      <c r="C933" s="1" t="s">
        <v>11</v>
      </c>
      <c r="D933" s="3" t="s">
        <v>475</v>
      </c>
      <c r="E933" s="4">
        <v>45802.0</v>
      </c>
      <c r="F933" s="5">
        <v>500.0</v>
      </c>
      <c r="G933" s="5">
        <v>3.43</v>
      </c>
      <c r="H933" s="5">
        <v>1715.0</v>
      </c>
      <c r="I933" s="1" t="s">
        <v>75</v>
      </c>
      <c r="J933" s="1" t="s">
        <v>12</v>
      </c>
      <c r="K933" s="1" t="s">
        <v>13</v>
      </c>
      <c r="L933" s="1" t="s">
        <v>5</v>
      </c>
      <c r="M933" s="1" t="s">
        <v>6</v>
      </c>
      <c r="N933" s="1" t="s">
        <v>7</v>
      </c>
      <c r="O933" s="6" t="s">
        <v>7</v>
      </c>
    </row>
    <row r="934">
      <c r="A934" s="5">
        <v>200558.0</v>
      </c>
      <c r="B934" s="2">
        <v>45808.0</v>
      </c>
      <c r="C934" s="1" t="s">
        <v>11</v>
      </c>
      <c r="D934" s="3" t="s">
        <v>137</v>
      </c>
      <c r="E934" s="4">
        <v>45802.0</v>
      </c>
      <c r="F934" s="5">
        <v>200.0</v>
      </c>
      <c r="G934" s="5">
        <v>31.46</v>
      </c>
      <c r="H934" s="5">
        <v>6292.0</v>
      </c>
      <c r="I934" s="1" t="s">
        <v>75</v>
      </c>
      <c r="J934" s="1" t="s">
        <v>12</v>
      </c>
      <c r="K934" s="1" t="s">
        <v>13</v>
      </c>
      <c r="L934" s="1" t="s">
        <v>5</v>
      </c>
      <c r="M934" s="1" t="s">
        <v>6</v>
      </c>
      <c r="N934" s="1" t="s">
        <v>7</v>
      </c>
      <c r="O934" s="6" t="s">
        <v>7</v>
      </c>
    </row>
    <row r="935">
      <c r="A935" s="5">
        <v>200558.0</v>
      </c>
      <c r="B935" s="2">
        <v>45808.0</v>
      </c>
      <c r="C935" s="1" t="s">
        <v>11</v>
      </c>
      <c r="D935" s="3" t="s">
        <v>154</v>
      </c>
      <c r="E935" s="4">
        <v>45802.0</v>
      </c>
      <c r="F935" s="5">
        <v>600.0</v>
      </c>
      <c r="G935" s="5">
        <v>18.16</v>
      </c>
      <c r="H935" s="5">
        <v>10896.0</v>
      </c>
      <c r="I935" s="1" t="s">
        <v>75</v>
      </c>
      <c r="J935" s="1" t="s">
        <v>12</v>
      </c>
      <c r="K935" s="1" t="s">
        <v>13</v>
      </c>
      <c r="L935" s="1" t="s">
        <v>5</v>
      </c>
      <c r="M935" s="1" t="s">
        <v>6</v>
      </c>
      <c r="N935" s="1" t="s">
        <v>7</v>
      </c>
      <c r="O935" s="6" t="s">
        <v>7</v>
      </c>
    </row>
    <row r="936">
      <c r="A936" s="5">
        <v>200558.0</v>
      </c>
      <c r="B936" s="2">
        <v>45808.0</v>
      </c>
      <c r="C936" s="1" t="s">
        <v>11</v>
      </c>
      <c r="D936" s="3" t="s">
        <v>290</v>
      </c>
      <c r="E936" s="4">
        <v>45802.0</v>
      </c>
      <c r="F936" s="5">
        <v>150.0</v>
      </c>
      <c r="G936" s="5">
        <v>32.9</v>
      </c>
      <c r="H936" s="5">
        <v>4935.0</v>
      </c>
      <c r="I936" s="1" t="s">
        <v>75</v>
      </c>
      <c r="J936" s="1" t="s">
        <v>12</v>
      </c>
      <c r="K936" s="1" t="s">
        <v>13</v>
      </c>
      <c r="L936" s="1" t="s">
        <v>5</v>
      </c>
      <c r="M936" s="1" t="s">
        <v>6</v>
      </c>
      <c r="N936" s="1" t="s">
        <v>7</v>
      </c>
      <c r="O936" s="6" t="s">
        <v>7</v>
      </c>
    </row>
    <row r="937">
      <c r="A937" s="5">
        <v>200558.0</v>
      </c>
      <c r="B937" s="2">
        <v>45808.0</v>
      </c>
      <c r="C937" s="1" t="s">
        <v>11</v>
      </c>
      <c r="D937" s="3" t="s">
        <v>476</v>
      </c>
      <c r="E937" s="4">
        <v>45802.0</v>
      </c>
      <c r="F937" s="5">
        <v>250.0</v>
      </c>
      <c r="G937" s="5">
        <v>27.65</v>
      </c>
      <c r="H937" s="5">
        <v>6912.5</v>
      </c>
      <c r="I937" s="1" t="s">
        <v>75</v>
      </c>
      <c r="J937" s="1" t="s">
        <v>12</v>
      </c>
      <c r="K937" s="1" t="s">
        <v>13</v>
      </c>
      <c r="L937" s="1" t="s">
        <v>5</v>
      </c>
      <c r="M937" s="1" t="s">
        <v>6</v>
      </c>
      <c r="N937" s="1" t="s">
        <v>7</v>
      </c>
      <c r="O937" s="6" t="s">
        <v>7</v>
      </c>
    </row>
    <row r="938">
      <c r="A938" s="5">
        <v>200558.0</v>
      </c>
      <c r="B938" s="2">
        <v>45808.0</v>
      </c>
      <c r="C938" s="1" t="s">
        <v>11</v>
      </c>
      <c r="D938" s="3" t="s">
        <v>477</v>
      </c>
      <c r="E938" s="4">
        <v>45802.0</v>
      </c>
      <c r="F938" s="5">
        <v>100.0</v>
      </c>
      <c r="G938" s="5">
        <v>13.44</v>
      </c>
      <c r="H938" s="5">
        <v>1344.0</v>
      </c>
      <c r="I938" s="1" t="s">
        <v>75</v>
      </c>
      <c r="J938" s="1" t="s">
        <v>12</v>
      </c>
      <c r="K938" s="1" t="s">
        <v>13</v>
      </c>
      <c r="L938" s="1" t="s">
        <v>5</v>
      </c>
      <c r="M938" s="1" t="s">
        <v>6</v>
      </c>
      <c r="N938" s="1" t="s">
        <v>7</v>
      </c>
      <c r="O938" s="6" t="s">
        <v>7</v>
      </c>
    </row>
    <row r="939">
      <c r="A939" s="5">
        <v>200558.0</v>
      </c>
      <c r="B939" s="2">
        <v>45808.0</v>
      </c>
      <c r="C939" s="1" t="s">
        <v>11</v>
      </c>
      <c r="D939" s="3" t="s">
        <v>156</v>
      </c>
      <c r="E939" s="4">
        <v>45802.0</v>
      </c>
      <c r="F939" s="5">
        <v>100.0</v>
      </c>
      <c r="G939" s="5">
        <v>128.8</v>
      </c>
      <c r="H939" s="5">
        <v>12880.0</v>
      </c>
      <c r="I939" s="1" t="s">
        <v>75</v>
      </c>
      <c r="J939" s="1" t="s">
        <v>12</v>
      </c>
      <c r="K939" s="1" t="s">
        <v>13</v>
      </c>
      <c r="L939" s="1" t="s">
        <v>5</v>
      </c>
      <c r="M939" s="1" t="s">
        <v>6</v>
      </c>
      <c r="N939" s="1" t="s">
        <v>7</v>
      </c>
      <c r="O939" s="6" t="s">
        <v>7</v>
      </c>
    </row>
    <row r="940">
      <c r="A940" s="5">
        <v>200558.0</v>
      </c>
      <c r="B940" s="2">
        <v>45808.0</v>
      </c>
      <c r="C940" s="1" t="s">
        <v>11</v>
      </c>
      <c r="D940" s="3" t="s">
        <v>287</v>
      </c>
      <c r="E940" s="4">
        <v>45802.0</v>
      </c>
      <c r="F940" s="5">
        <v>250.0</v>
      </c>
      <c r="G940" s="5">
        <v>31.15</v>
      </c>
      <c r="H940" s="5">
        <v>7787.5</v>
      </c>
      <c r="I940" s="1" t="s">
        <v>75</v>
      </c>
      <c r="J940" s="1" t="s">
        <v>12</v>
      </c>
      <c r="K940" s="1" t="s">
        <v>13</v>
      </c>
      <c r="L940" s="1" t="s">
        <v>5</v>
      </c>
      <c r="M940" s="1" t="s">
        <v>6</v>
      </c>
      <c r="N940" s="1" t="s">
        <v>7</v>
      </c>
      <c r="O940" s="6" t="s">
        <v>7</v>
      </c>
    </row>
    <row r="941">
      <c r="A941" s="5">
        <v>200558.0</v>
      </c>
      <c r="B941" s="2">
        <v>45808.0</v>
      </c>
      <c r="C941" s="1" t="s">
        <v>11</v>
      </c>
      <c r="D941" s="3" t="s">
        <v>295</v>
      </c>
      <c r="E941" s="4">
        <v>45802.0</v>
      </c>
      <c r="F941" s="5">
        <v>150.0</v>
      </c>
      <c r="G941" s="5">
        <v>48.37</v>
      </c>
      <c r="H941" s="5">
        <v>7255.5</v>
      </c>
      <c r="I941" s="1" t="s">
        <v>75</v>
      </c>
      <c r="J941" s="1" t="s">
        <v>12</v>
      </c>
      <c r="K941" s="1" t="s">
        <v>13</v>
      </c>
      <c r="L941" s="1" t="s">
        <v>5</v>
      </c>
      <c r="M941" s="1" t="s">
        <v>6</v>
      </c>
      <c r="N941" s="1" t="s">
        <v>7</v>
      </c>
      <c r="O941" s="6" t="s">
        <v>7</v>
      </c>
    </row>
    <row r="942">
      <c r="A942" s="5">
        <v>200558.0</v>
      </c>
      <c r="B942" s="2">
        <v>45808.0</v>
      </c>
      <c r="C942" s="1" t="s">
        <v>11</v>
      </c>
      <c r="D942" s="3" t="s">
        <v>78</v>
      </c>
      <c r="E942" s="4">
        <v>45802.0</v>
      </c>
      <c r="F942" s="5">
        <v>2400.0</v>
      </c>
      <c r="G942" s="5">
        <v>6.96</v>
      </c>
      <c r="H942" s="5">
        <v>16704.0</v>
      </c>
      <c r="I942" s="1" t="s">
        <v>75</v>
      </c>
      <c r="J942" s="1" t="s">
        <v>12</v>
      </c>
      <c r="K942" s="1" t="s">
        <v>13</v>
      </c>
      <c r="L942" s="1" t="s">
        <v>5</v>
      </c>
      <c r="M942" s="1" t="s">
        <v>6</v>
      </c>
      <c r="N942" s="1" t="s">
        <v>7</v>
      </c>
      <c r="O942" s="6" t="s">
        <v>7</v>
      </c>
    </row>
    <row r="943">
      <c r="A943" s="5">
        <v>200558.0</v>
      </c>
      <c r="B943" s="2">
        <v>45808.0</v>
      </c>
      <c r="C943" s="1" t="s">
        <v>11</v>
      </c>
      <c r="D943" s="3" t="s">
        <v>478</v>
      </c>
      <c r="E943" s="4">
        <v>45802.0</v>
      </c>
      <c r="F943" s="5">
        <v>200.0</v>
      </c>
      <c r="G943" s="5">
        <v>8.33</v>
      </c>
      <c r="H943" s="5">
        <v>1666.0</v>
      </c>
      <c r="I943" s="1" t="s">
        <v>75</v>
      </c>
      <c r="J943" s="1" t="s">
        <v>12</v>
      </c>
      <c r="K943" s="1" t="s">
        <v>13</v>
      </c>
      <c r="L943" s="1" t="s">
        <v>5</v>
      </c>
      <c r="M943" s="1" t="s">
        <v>6</v>
      </c>
      <c r="N943" s="1" t="s">
        <v>7</v>
      </c>
      <c r="O943" s="6" t="s">
        <v>7</v>
      </c>
    </row>
    <row r="944">
      <c r="A944" s="5">
        <v>200558.0</v>
      </c>
      <c r="B944" s="2">
        <v>45808.0</v>
      </c>
      <c r="C944" s="1" t="s">
        <v>11</v>
      </c>
      <c r="D944" s="3" t="s">
        <v>479</v>
      </c>
      <c r="E944" s="4">
        <v>45802.0</v>
      </c>
      <c r="F944" s="5">
        <v>20.0</v>
      </c>
      <c r="G944" s="5">
        <v>138.6</v>
      </c>
      <c r="H944" s="5">
        <v>2772.0</v>
      </c>
      <c r="I944" s="1" t="s">
        <v>75</v>
      </c>
      <c r="J944" s="1" t="s">
        <v>12</v>
      </c>
      <c r="K944" s="1" t="s">
        <v>13</v>
      </c>
      <c r="L944" s="1" t="s">
        <v>5</v>
      </c>
      <c r="M944" s="1" t="s">
        <v>6</v>
      </c>
      <c r="N944" s="1" t="s">
        <v>7</v>
      </c>
      <c r="O944" s="6" t="s">
        <v>7</v>
      </c>
    </row>
    <row r="945">
      <c r="A945" s="5">
        <v>200558.0</v>
      </c>
      <c r="B945" s="2">
        <v>45808.0</v>
      </c>
      <c r="C945" s="1" t="s">
        <v>11</v>
      </c>
      <c r="D945" s="3" t="s">
        <v>181</v>
      </c>
      <c r="E945" s="4">
        <v>45802.0</v>
      </c>
      <c r="F945" s="5">
        <v>1200.0</v>
      </c>
      <c r="G945" s="5">
        <v>6.09</v>
      </c>
      <c r="H945" s="5">
        <v>7308.0</v>
      </c>
      <c r="I945" s="1" t="s">
        <v>75</v>
      </c>
      <c r="J945" s="1" t="s">
        <v>12</v>
      </c>
      <c r="K945" s="1" t="s">
        <v>13</v>
      </c>
      <c r="L945" s="1" t="s">
        <v>5</v>
      </c>
      <c r="M945" s="1" t="s">
        <v>6</v>
      </c>
      <c r="N945" s="1" t="s">
        <v>7</v>
      </c>
      <c r="O945" s="6" t="s">
        <v>7</v>
      </c>
    </row>
    <row r="946">
      <c r="A946" s="5">
        <v>200558.0</v>
      </c>
      <c r="B946" s="2">
        <v>45808.0</v>
      </c>
      <c r="C946" s="1" t="s">
        <v>11</v>
      </c>
      <c r="D946" s="3" t="s">
        <v>170</v>
      </c>
      <c r="E946" s="4">
        <v>45802.0</v>
      </c>
      <c r="F946" s="5">
        <v>40.0</v>
      </c>
      <c r="G946" s="5">
        <v>51.8</v>
      </c>
      <c r="H946" s="5">
        <v>2072.0</v>
      </c>
      <c r="I946" s="1" t="s">
        <v>75</v>
      </c>
      <c r="J946" s="1" t="s">
        <v>12</v>
      </c>
      <c r="K946" s="1" t="s">
        <v>13</v>
      </c>
      <c r="L946" s="1" t="s">
        <v>5</v>
      </c>
      <c r="M946" s="1" t="s">
        <v>6</v>
      </c>
      <c r="N946" s="1" t="s">
        <v>7</v>
      </c>
      <c r="O946" s="6" t="s">
        <v>7</v>
      </c>
    </row>
    <row r="947">
      <c r="A947" s="5">
        <v>200558.0</v>
      </c>
      <c r="B947" s="2">
        <v>45808.0</v>
      </c>
      <c r="C947" s="1" t="s">
        <v>11</v>
      </c>
      <c r="D947" s="3" t="s">
        <v>160</v>
      </c>
      <c r="E947" s="4">
        <v>45802.0</v>
      </c>
      <c r="F947" s="5">
        <v>450.0</v>
      </c>
      <c r="G947" s="5">
        <v>59.08</v>
      </c>
      <c r="H947" s="5">
        <v>26586.0</v>
      </c>
      <c r="I947" s="1" t="s">
        <v>75</v>
      </c>
      <c r="J947" s="1" t="s">
        <v>12</v>
      </c>
      <c r="K947" s="1" t="s">
        <v>13</v>
      </c>
      <c r="L947" s="1" t="s">
        <v>5</v>
      </c>
      <c r="M947" s="1" t="s">
        <v>6</v>
      </c>
      <c r="N947" s="1" t="s">
        <v>7</v>
      </c>
      <c r="O947" s="6" t="s">
        <v>7</v>
      </c>
    </row>
    <row r="948">
      <c r="A948" s="5">
        <v>200558.0</v>
      </c>
      <c r="B948" s="2">
        <v>45808.0</v>
      </c>
      <c r="C948" s="1" t="s">
        <v>11</v>
      </c>
      <c r="D948" s="3" t="s">
        <v>480</v>
      </c>
      <c r="E948" s="4">
        <v>45802.0</v>
      </c>
      <c r="F948" s="5">
        <v>100.0</v>
      </c>
      <c r="G948" s="5">
        <v>59.18</v>
      </c>
      <c r="H948" s="5">
        <v>5918.0</v>
      </c>
      <c r="I948" s="1" t="s">
        <v>75</v>
      </c>
      <c r="J948" s="1" t="s">
        <v>12</v>
      </c>
      <c r="K948" s="1" t="s">
        <v>13</v>
      </c>
      <c r="L948" s="1" t="s">
        <v>5</v>
      </c>
      <c r="M948" s="1" t="s">
        <v>6</v>
      </c>
      <c r="N948" s="1" t="s">
        <v>7</v>
      </c>
      <c r="O948" s="6" t="s">
        <v>7</v>
      </c>
    </row>
    <row r="949">
      <c r="A949" s="5">
        <v>200558.0</v>
      </c>
      <c r="B949" s="2">
        <v>45808.0</v>
      </c>
      <c r="C949" s="1" t="s">
        <v>11</v>
      </c>
      <c r="D949" s="3" t="s">
        <v>277</v>
      </c>
      <c r="E949" s="4">
        <v>45802.0</v>
      </c>
      <c r="F949" s="5">
        <v>300.0</v>
      </c>
      <c r="G949" s="5">
        <v>35.98</v>
      </c>
      <c r="H949" s="5">
        <v>10794.0</v>
      </c>
      <c r="I949" s="1" t="s">
        <v>75</v>
      </c>
      <c r="J949" s="1" t="s">
        <v>12</v>
      </c>
      <c r="K949" s="1" t="s">
        <v>13</v>
      </c>
      <c r="L949" s="1" t="s">
        <v>5</v>
      </c>
      <c r="M949" s="1" t="s">
        <v>6</v>
      </c>
      <c r="N949" s="1" t="s">
        <v>7</v>
      </c>
      <c r="O949" s="6" t="s">
        <v>7</v>
      </c>
    </row>
    <row r="950">
      <c r="A950" s="5">
        <v>200558.0</v>
      </c>
      <c r="B950" s="2">
        <v>45808.0</v>
      </c>
      <c r="C950" s="1" t="s">
        <v>11</v>
      </c>
      <c r="D950" s="3" t="s">
        <v>143</v>
      </c>
      <c r="E950" s="4">
        <v>45802.0</v>
      </c>
      <c r="F950" s="5">
        <v>40.0</v>
      </c>
      <c r="G950" s="5">
        <v>55.3</v>
      </c>
      <c r="H950" s="5">
        <v>2212.0</v>
      </c>
      <c r="I950" s="1" t="s">
        <v>75</v>
      </c>
      <c r="J950" s="1" t="s">
        <v>12</v>
      </c>
      <c r="K950" s="1" t="s">
        <v>13</v>
      </c>
      <c r="L950" s="1" t="s">
        <v>5</v>
      </c>
      <c r="M950" s="1" t="s">
        <v>6</v>
      </c>
      <c r="N950" s="1" t="s">
        <v>7</v>
      </c>
      <c r="O950" s="6" t="s">
        <v>7</v>
      </c>
    </row>
    <row r="951">
      <c r="A951" s="5">
        <v>200558.0</v>
      </c>
      <c r="B951" s="2">
        <v>45808.0</v>
      </c>
      <c r="C951" s="1" t="s">
        <v>11</v>
      </c>
      <c r="D951" s="3" t="s">
        <v>197</v>
      </c>
      <c r="E951" s="4">
        <v>45802.0</v>
      </c>
      <c r="F951" s="5">
        <v>150.0</v>
      </c>
      <c r="G951" s="5">
        <v>30.8</v>
      </c>
      <c r="H951" s="5">
        <v>4620.0</v>
      </c>
      <c r="I951" s="1" t="s">
        <v>75</v>
      </c>
      <c r="J951" s="1" t="s">
        <v>12</v>
      </c>
      <c r="K951" s="1" t="s">
        <v>13</v>
      </c>
      <c r="L951" s="1" t="s">
        <v>5</v>
      </c>
      <c r="M951" s="1" t="s">
        <v>6</v>
      </c>
      <c r="N951" s="1" t="s">
        <v>7</v>
      </c>
      <c r="O951" s="6" t="s">
        <v>7</v>
      </c>
    </row>
    <row r="952">
      <c r="A952" s="5">
        <v>200558.0</v>
      </c>
      <c r="B952" s="2">
        <v>45808.0</v>
      </c>
      <c r="C952" s="1" t="s">
        <v>11</v>
      </c>
      <c r="D952" s="3" t="s">
        <v>481</v>
      </c>
      <c r="E952" s="4">
        <v>45802.0</v>
      </c>
      <c r="F952" s="5">
        <v>30.0</v>
      </c>
      <c r="G952" s="5">
        <v>191.8</v>
      </c>
      <c r="H952" s="5">
        <v>5754.0</v>
      </c>
      <c r="I952" s="1" t="s">
        <v>75</v>
      </c>
      <c r="J952" s="1" t="s">
        <v>12</v>
      </c>
      <c r="K952" s="1" t="s">
        <v>13</v>
      </c>
      <c r="L952" s="1" t="s">
        <v>5</v>
      </c>
      <c r="M952" s="1" t="s">
        <v>6</v>
      </c>
      <c r="N952" s="1" t="s">
        <v>7</v>
      </c>
      <c r="O952" s="6" t="s">
        <v>7</v>
      </c>
    </row>
    <row r="953">
      <c r="A953" s="5">
        <v>200558.0</v>
      </c>
      <c r="B953" s="2">
        <v>45808.0</v>
      </c>
      <c r="C953" s="1" t="s">
        <v>11</v>
      </c>
      <c r="D953" s="3" t="s">
        <v>482</v>
      </c>
      <c r="E953" s="4">
        <v>45802.0</v>
      </c>
      <c r="F953" s="5">
        <v>200.0</v>
      </c>
      <c r="G953" s="5">
        <v>3.78</v>
      </c>
      <c r="H953" s="5">
        <v>756.0</v>
      </c>
      <c r="I953" s="1" t="s">
        <v>75</v>
      </c>
      <c r="J953" s="1" t="s">
        <v>12</v>
      </c>
      <c r="K953" s="1" t="s">
        <v>13</v>
      </c>
      <c r="L953" s="1" t="s">
        <v>5</v>
      </c>
      <c r="M953" s="1" t="s">
        <v>6</v>
      </c>
      <c r="N953" s="1" t="s">
        <v>7</v>
      </c>
      <c r="O953" s="6" t="s">
        <v>7</v>
      </c>
    </row>
    <row r="954">
      <c r="A954" s="5">
        <v>200558.0</v>
      </c>
      <c r="B954" s="2">
        <v>45808.0</v>
      </c>
      <c r="C954" s="1" t="s">
        <v>11</v>
      </c>
      <c r="D954" s="3" t="s">
        <v>483</v>
      </c>
      <c r="E954" s="4">
        <v>45802.0</v>
      </c>
      <c r="F954" s="5">
        <v>300.0</v>
      </c>
      <c r="G954" s="5">
        <v>12.77</v>
      </c>
      <c r="H954" s="5">
        <v>3831.0</v>
      </c>
      <c r="I954" s="1" t="s">
        <v>75</v>
      </c>
      <c r="J954" s="1" t="s">
        <v>12</v>
      </c>
      <c r="K954" s="1" t="s">
        <v>13</v>
      </c>
      <c r="L954" s="1" t="s">
        <v>5</v>
      </c>
      <c r="M954" s="1" t="s">
        <v>6</v>
      </c>
      <c r="N954" s="1" t="s">
        <v>7</v>
      </c>
      <c r="O954" s="6" t="s">
        <v>7</v>
      </c>
    </row>
    <row r="955">
      <c r="A955" s="5">
        <v>200558.0</v>
      </c>
      <c r="B955" s="2">
        <v>45808.0</v>
      </c>
      <c r="C955" s="1" t="s">
        <v>11</v>
      </c>
      <c r="D955" s="3" t="s">
        <v>349</v>
      </c>
      <c r="E955" s="4">
        <v>45802.0</v>
      </c>
      <c r="F955" s="5">
        <v>15.0</v>
      </c>
      <c r="G955" s="5">
        <v>644.0</v>
      </c>
      <c r="H955" s="5">
        <v>9660.0</v>
      </c>
      <c r="I955" s="1" t="s">
        <v>75</v>
      </c>
      <c r="J955" s="1" t="s">
        <v>12</v>
      </c>
      <c r="K955" s="1" t="s">
        <v>13</v>
      </c>
      <c r="L955" s="1" t="s">
        <v>5</v>
      </c>
      <c r="M955" s="1" t="s">
        <v>6</v>
      </c>
      <c r="N955" s="1" t="s">
        <v>7</v>
      </c>
      <c r="O955" s="6" t="s">
        <v>7</v>
      </c>
    </row>
    <row r="956">
      <c r="A956" s="5">
        <v>200558.0</v>
      </c>
      <c r="B956" s="2">
        <v>45808.0</v>
      </c>
      <c r="C956" s="1" t="s">
        <v>11</v>
      </c>
      <c r="D956" s="3" t="s">
        <v>142</v>
      </c>
      <c r="E956" s="4">
        <v>45802.0</v>
      </c>
      <c r="F956" s="5">
        <v>100.0</v>
      </c>
      <c r="G956" s="5">
        <v>55.51</v>
      </c>
      <c r="H956" s="5">
        <v>5551.0</v>
      </c>
      <c r="I956" s="1" t="s">
        <v>75</v>
      </c>
      <c r="J956" s="1" t="s">
        <v>12</v>
      </c>
      <c r="K956" s="1" t="s">
        <v>13</v>
      </c>
      <c r="L956" s="1" t="s">
        <v>5</v>
      </c>
      <c r="M956" s="1" t="s">
        <v>6</v>
      </c>
      <c r="N956" s="1" t="s">
        <v>7</v>
      </c>
      <c r="O956" s="6" t="s">
        <v>7</v>
      </c>
    </row>
    <row r="957">
      <c r="A957" s="5">
        <v>200558.0</v>
      </c>
      <c r="B957" s="2">
        <v>45808.0</v>
      </c>
      <c r="C957" s="1" t="s">
        <v>11</v>
      </c>
      <c r="D957" s="3" t="s">
        <v>484</v>
      </c>
      <c r="E957" s="4">
        <v>45802.0</v>
      </c>
      <c r="F957" s="5">
        <v>20.0</v>
      </c>
      <c r="G957" s="5">
        <v>190.4</v>
      </c>
      <c r="H957" s="5">
        <v>3808.0</v>
      </c>
      <c r="I957" s="1" t="s">
        <v>75</v>
      </c>
      <c r="J957" s="1" t="s">
        <v>12</v>
      </c>
      <c r="K957" s="1" t="s">
        <v>13</v>
      </c>
      <c r="L957" s="1" t="s">
        <v>5</v>
      </c>
      <c r="M957" s="1" t="s">
        <v>6</v>
      </c>
      <c r="N957" s="1" t="s">
        <v>7</v>
      </c>
      <c r="O957" s="6" t="s">
        <v>7</v>
      </c>
    </row>
    <row r="958">
      <c r="A958" s="5">
        <v>200557.0</v>
      </c>
      <c r="B958" s="2">
        <v>45808.0</v>
      </c>
      <c r="C958" s="1" t="s">
        <v>223</v>
      </c>
      <c r="D958" s="3" t="s">
        <v>46</v>
      </c>
      <c r="E958" s="4">
        <v>45802.0</v>
      </c>
      <c r="F958" s="5">
        <v>1000.0</v>
      </c>
      <c r="G958" s="5">
        <v>4100.6</v>
      </c>
      <c r="H958" s="5">
        <v>4018.59</v>
      </c>
      <c r="I958" s="1" t="s">
        <v>43</v>
      </c>
      <c r="J958" s="1" t="s">
        <v>224</v>
      </c>
      <c r="K958" s="1" t="s">
        <v>111</v>
      </c>
      <c r="L958" s="1" t="s">
        <v>5</v>
      </c>
      <c r="M958" s="1" t="s">
        <v>44</v>
      </c>
      <c r="N958" s="1" t="s">
        <v>7</v>
      </c>
      <c r="O958" s="6" t="s">
        <v>7</v>
      </c>
    </row>
    <row r="959">
      <c r="A959" s="5">
        <v>200560.0</v>
      </c>
      <c r="B959" s="2">
        <v>45808.0</v>
      </c>
      <c r="C959" s="1" t="s">
        <v>11</v>
      </c>
      <c r="D959" s="3" t="s">
        <v>70</v>
      </c>
      <c r="E959" s="4">
        <v>45802.0</v>
      </c>
      <c r="F959" s="5">
        <v>40.0</v>
      </c>
      <c r="G959" s="5">
        <v>315.72</v>
      </c>
      <c r="H959" s="5">
        <v>12628.81</v>
      </c>
      <c r="I959" s="1" t="s">
        <v>71</v>
      </c>
      <c r="J959" s="1" t="s">
        <v>12</v>
      </c>
      <c r="K959" s="1" t="s">
        <v>13</v>
      </c>
      <c r="L959" s="1" t="s">
        <v>5</v>
      </c>
      <c r="M959" s="1" t="s">
        <v>6</v>
      </c>
      <c r="N959" s="1" t="s">
        <v>7</v>
      </c>
      <c r="O959" s="6" t="s">
        <v>7</v>
      </c>
    </row>
    <row r="960">
      <c r="A960" s="5">
        <v>200560.0</v>
      </c>
      <c r="B960" s="2">
        <v>45808.0</v>
      </c>
      <c r="C960" s="1" t="s">
        <v>11</v>
      </c>
      <c r="D960" s="3" t="s">
        <v>416</v>
      </c>
      <c r="E960" s="4">
        <v>45802.0</v>
      </c>
      <c r="F960" s="5">
        <v>800.0</v>
      </c>
      <c r="G960" s="5">
        <v>7.05</v>
      </c>
      <c r="H960" s="5">
        <v>5640.0</v>
      </c>
      <c r="I960" s="1" t="s">
        <v>71</v>
      </c>
      <c r="J960" s="1" t="s">
        <v>12</v>
      </c>
      <c r="K960" s="1" t="s">
        <v>13</v>
      </c>
      <c r="L960" s="1" t="s">
        <v>5</v>
      </c>
      <c r="M960" s="1" t="s">
        <v>6</v>
      </c>
      <c r="N960" s="1" t="s">
        <v>7</v>
      </c>
      <c r="O960" s="6" t="s">
        <v>7</v>
      </c>
    </row>
    <row r="961">
      <c r="A961" s="5">
        <v>200560.0</v>
      </c>
      <c r="B961" s="2">
        <v>45808.0</v>
      </c>
      <c r="C961" s="1" t="s">
        <v>11</v>
      </c>
      <c r="D961" s="3" t="s">
        <v>425</v>
      </c>
      <c r="E961" s="4">
        <v>45802.0</v>
      </c>
      <c r="F961" s="5">
        <v>1000.0</v>
      </c>
      <c r="G961" s="5">
        <v>3.78</v>
      </c>
      <c r="H961" s="5">
        <v>3780.0</v>
      </c>
      <c r="I961" s="1" t="s">
        <v>71</v>
      </c>
      <c r="J961" s="1" t="s">
        <v>12</v>
      </c>
      <c r="K961" s="1" t="s">
        <v>13</v>
      </c>
      <c r="L961" s="1" t="s">
        <v>5</v>
      </c>
      <c r="M961" s="1" t="s">
        <v>6</v>
      </c>
      <c r="N961" s="1" t="s">
        <v>7</v>
      </c>
      <c r="O961" s="6" t="s">
        <v>7</v>
      </c>
    </row>
    <row r="962">
      <c r="A962" s="5">
        <v>200560.0</v>
      </c>
      <c r="B962" s="2">
        <v>45808.0</v>
      </c>
      <c r="C962" s="1" t="s">
        <v>11</v>
      </c>
      <c r="D962" s="3" t="s">
        <v>384</v>
      </c>
      <c r="E962" s="4">
        <v>45802.0</v>
      </c>
      <c r="F962" s="5">
        <v>20.0</v>
      </c>
      <c r="G962" s="5">
        <v>287.64</v>
      </c>
      <c r="H962" s="5">
        <v>5752.8</v>
      </c>
      <c r="I962" s="1" t="s">
        <v>71</v>
      </c>
      <c r="J962" s="1" t="s">
        <v>12</v>
      </c>
      <c r="K962" s="1" t="s">
        <v>13</v>
      </c>
      <c r="L962" s="1" t="s">
        <v>5</v>
      </c>
      <c r="M962" s="1" t="s">
        <v>6</v>
      </c>
      <c r="N962" s="1" t="s">
        <v>7</v>
      </c>
      <c r="O962" s="6" t="s">
        <v>7</v>
      </c>
    </row>
    <row r="963">
      <c r="A963" s="5">
        <v>200560.0</v>
      </c>
      <c r="B963" s="2">
        <v>45808.0</v>
      </c>
      <c r="C963" s="1" t="s">
        <v>11</v>
      </c>
      <c r="D963" s="3" t="s">
        <v>485</v>
      </c>
      <c r="E963" s="4">
        <v>45802.0</v>
      </c>
      <c r="F963" s="5">
        <v>300.0</v>
      </c>
      <c r="G963" s="5">
        <v>28.08</v>
      </c>
      <c r="H963" s="5">
        <v>8424.01</v>
      </c>
      <c r="I963" s="1" t="s">
        <v>71</v>
      </c>
      <c r="J963" s="1" t="s">
        <v>12</v>
      </c>
      <c r="K963" s="1" t="s">
        <v>13</v>
      </c>
      <c r="L963" s="1" t="s">
        <v>5</v>
      </c>
      <c r="M963" s="1" t="s">
        <v>6</v>
      </c>
      <c r="N963" s="1" t="s">
        <v>7</v>
      </c>
      <c r="O963" s="6" t="s">
        <v>7</v>
      </c>
    </row>
    <row r="964">
      <c r="A964" s="5">
        <v>200560.0</v>
      </c>
      <c r="B964" s="2">
        <v>45808.0</v>
      </c>
      <c r="C964" s="1" t="s">
        <v>11</v>
      </c>
      <c r="D964" s="3" t="s">
        <v>486</v>
      </c>
      <c r="E964" s="4">
        <v>45802.0</v>
      </c>
      <c r="F964" s="5">
        <v>150.0</v>
      </c>
      <c r="G964" s="5">
        <v>12.24</v>
      </c>
      <c r="H964" s="5">
        <v>1836.0</v>
      </c>
      <c r="I964" s="1" t="s">
        <v>71</v>
      </c>
      <c r="J964" s="1" t="s">
        <v>12</v>
      </c>
      <c r="K964" s="1" t="s">
        <v>13</v>
      </c>
      <c r="L964" s="1" t="s">
        <v>5</v>
      </c>
      <c r="M964" s="1" t="s">
        <v>6</v>
      </c>
      <c r="N964" s="1" t="s">
        <v>7</v>
      </c>
      <c r="O964" s="6" t="s">
        <v>7</v>
      </c>
    </row>
    <row r="965">
      <c r="A965" s="5">
        <v>200560.0</v>
      </c>
      <c r="B965" s="2">
        <v>45808.0</v>
      </c>
      <c r="C965" s="1" t="s">
        <v>11</v>
      </c>
      <c r="D965" s="3" t="s">
        <v>199</v>
      </c>
      <c r="E965" s="4">
        <v>45802.0</v>
      </c>
      <c r="F965" s="5">
        <v>600.0</v>
      </c>
      <c r="G965" s="5">
        <v>5.0</v>
      </c>
      <c r="H965" s="5">
        <v>3000.0</v>
      </c>
      <c r="I965" s="1" t="s">
        <v>71</v>
      </c>
      <c r="J965" s="1" t="s">
        <v>12</v>
      </c>
      <c r="K965" s="1" t="s">
        <v>13</v>
      </c>
      <c r="L965" s="1" t="s">
        <v>5</v>
      </c>
      <c r="M965" s="1" t="s">
        <v>6</v>
      </c>
      <c r="N965" s="1" t="s">
        <v>7</v>
      </c>
      <c r="O965" s="6" t="s">
        <v>7</v>
      </c>
    </row>
    <row r="966">
      <c r="A966" s="5">
        <v>200560.0</v>
      </c>
      <c r="B966" s="2">
        <v>45808.0</v>
      </c>
      <c r="C966" s="1" t="s">
        <v>11</v>
      </c>
      <c r="D966" s="3" t="s">
        <v>163</v>
      </c>
      <c r="E966" s="4">
        <v>45802.0</v>
      </c>
      <c r="F966" s="5">
        <v>300.0</v>
      </c>
      <c r="G966" s="5">
        <v>10.58</v>
      </c>
      <c r="H966" s="5">
        <v>3174.0</v>
      </c>
      <c r="I966" s="1" t="s">
        <v>71</v>
      </c>
      <c r="J966" s="1" t="s">
        <v>12</v>
      </c>
      <c r="K966" s="1" t="s">
        <v>13</v>
      </c>
      <c r="L966" s="1" t="s">
        <v>5</v>
      </c>
      <c r="M966" s="1" t="s">
        <v>6</v>
      </c>
      <c r="N966" s="1" t="s">
        <v>7</v>
      </c>
      <c r="O966" s="6" t="s">
        <v>7</v>
      </c>
    </row>
    <row r="967">
      <c r="A967" s="5">
        <v>200560.0</v>
      </c>
      <c r="B967" s="2">
        <v>45808.0</v>
      </c>
      <c r="C967" s="1" t="s">
        <v>11</v>
      </c>
      <c r="D967" s="3" t="s">
        <v>487</v>
      </c>
      <c r="E967" s="4">
        <v>45802.0</v>
      </c>
      <c r="F967" s="5">
        <v>1200.0</v>
      </c>
      <c r="G967" s="5">
        <v>5.61</v>
      </c>
      <c r="H967" s="5">
        <v>6732.01</v>
      </c>
      <c r="I967" s="1" t="s">
        <v>71</v>
      </c>
      <c r="J967" s="1" t="s">
        <v>12</v>
      </c>
      <c r="K967" s="1" t="s">
        <v>13</v>
      </c>
      <c r="L967" s="1" t="s">
        <v>5</v>
      </c>
      <c r="M967" s="1" t="s">
        <v>6</v>
      </c>
      <c r="N967" s="1" t="s">
        <v>7</v>
      </c>
      <c r="O967" s="6" t="s">
        <v>7</v>
      </c>
    </row>
    <row r="968">
      <c r="A968" s="5">
        <v>200560.0</v>
      </c>
      <c r="B968" s="2">
        <v>45808.0</v>
      </c>
      <c r="C968" s="1" t="s">
        <v>11</v>
      </c>
      <c r="D968" s="3" t="s">
        <v>488</v>
      </c>
      <c r="E968" s="4">
        <v>45802.0</v>
      </c>
      <c r="F968" s="5">
        <v>300.0</v>
      </c>
      <c r="G968" s="5">
        <v>62.64</v>
      </c>
      <c r="H968" s="5">
        <v>18792.01</v>
      </c>
      <c r="I968" s="1" t="s">
        <v>71</v>
      </c>
      <c r="J968" s="1" t="s">
        <v>12</v>
      </c>
      <c r="K968" s="1" t="s">
        <v>13</v>
      </c>
      <c r="L968" s="1" t="s">
        <v>5</v>
      </c>
      <c r="M968" s="1" t="s">
        <v>6</v>
      </c>
      <c r="N968" s="1" t="s">
        <v>7</v>
      </c>
      <c r="O968" s="6" t="s">
        <v>7</v>
      </c>
    </row>
    <row r="969">
      <c r="A969" s="5">
        <v>200560.0</v>
      </c>
      <c r="B969" s="2">
        <v>45808.0</v>
      </c>
      <c r="C969" s="1" t="s">
        <v>11</v>
      </c>
      <c r="D969" s="3" t="s">
        <v>489</v>
      </c>
      <c r="E969" s="4">
        <v>45802.0</v>
      </c>
      <c r="F969" s="5">
        <v>320.0</v>
      </c>
      <c r="G969" s="5">
        <v>43.2</v>
      </c>
      <c r="H969" s="5">
        <v>13824.01</v>
      </c>
      <c r="I969" s="1" t="s">
        <v>71</v>
      </c>
      <c r="J969" s="1" t="s">
        <v>12</v>
      </c>
      <c r="K969" s="1" t="s">
        <v>13</v>
      </c>
      <c r="L969" s="1" t="s">
        <v>5</v>
      </c>
      <c r="M969" s="1" t="s">
        <v>6</v>
      </c>
      <c r="N969" s="1" t="s">
        <v>7</v>
      </c>
      <c r="O969" s="6" t="s">
        <v>7</v>
      </c>
    </row>
    <row r="970">
      <c r="A970" s="5">
        <v>200560.0</v>
      </c>
      <c r="B970" s="2">
        <v>45808.0</v>
      </c>
      <c r="C970" s="1" t="s">
        <v>11</v>
      </c>
      <c r="D970" s="3" t="s">
        <v>490</v>
      </c>
      <c r="E970" s="4">
        <v>45802.0</v>
      </c>
      <c r="F970" s="5">
        <v>150.0</v>
      </c>
      <c r="G970" s="5">
        <v>20.88</v>
      </c>
      <c r="H970" s="5">
        <v>3132.0</v>
      </c>
      <c r="I970" s="1" t="s">
        <v>71</v>
      </c>
      <c r="J970" s="1" t="s">
        <v>12</v>
      </c>
      <c r="K970" s="1" t="s">
        <v>13</v>
      </c>
      <c r="L970" s="1" t="s">
        <v>5</v>
      </c>
      <c r="M970" s="1" t="s">
        <v>6</v>
      </c>
      <c r="N970" s="1" t="s">
        <v>7</v>
      </c>
      <c r="O970" s="6" t="s">
        <v>7</v>
      </c>
    </row>
    <row r="971">
      <c r="A971" s="5">
        <v>200560.0</v>
      </c>
      <c r="B971" s="2">
        <v>45808.0</v>
      </c>
      <c r="C971" s="1" t="s">
        <v>11</v>
      </c>
      <c r="D971" s="3" t="s">
        <v>491</v>
      </c>
      <c r="E971" s="4">
        <v>45802.0</v>
      </c>
      <c r="F971" s="5">
        <v>100.0</v>
      </c>
      <c r="G971" s="5">
        <v>53.28</v>
      </c>
      <c r="H971" s="5">
        <v>5328.0</v>
      </c>
      <c r="I971" s="1" t="s">
        <v>71</v>
      </c>
      <c r="J971" s="1" t="s">
        <v>12</v>
      </c>
      <c r="K971" s="1" t="s">
        <v>13</v>
      </c>
      <c r="L971" s="1" t="s">
        <v>5</v>
      </c>
      <c r="M971" s="1" t="s">
        <v>6</v>
      </c>
      <c r="N971" s="1" t="s">
        <v>7</v>
      </c>
      <c r="O971" s="6" t="s">
        <v>7</v>
      </c>
    </row>
    <row r="972">
      <c r="A972" s="5">
        <v>200560.0</v>
      </c>
      <c r="B972" s="2">
        <v>45808.0</v>
      </c>
      <c r="C972" s="1" t="s">
        <v>11</v>
      </c>
      <c r="D972" s="3" t="s">
        <v>492</v>
      </c>
      <c r="E972" s="4">
        <v>45802.0</v>
      </c>
      <c r="F972" s="5">
        <v>200.0</v>
      </c>
      <c r="G972" s="5">
        <v>10.87</v>
      </c>
      <c r="H972" s="5">
        <v>2174.0</v>
      </c>
      <c r="I972" s="1" t="s">
        <v>71</v>
      </c>
      <c r="J972" s="1" t="s">
        <v>12</v>
      </c>
      <c r="K972" s="1" t="s">
        <v>13</v>
      </c>
      <c r="L972" s="1" t="s">
        <v>5</v>
      </c>
      <c r="M972" s="1" t="s">
        <v>6</v>
      </c>
      <c r="N972" s="1" t="s">
        <v>7</v>
      </c>
      <c r="O972" s="6" t="s">
        <v>7</v>
      </c>
    </row>
    <row r="973">
      <c r="A973" s="5">
        <v>200560.0</v>
      </c>
      <c r="B973" s="2">
        <v>45808.0</v>
      </c>
      <c r="C973" s="1" t="s">
        <v>11</v>
      </c>
      <c r="D973" s="3" t="s">
        <v>412</v>
      </c>
      <c r="E973" s="4">
        <v>45802.0</v>
      </c>
      <c r="F973" s="5">
        <v>200.0</v>
      </c>
      <c r="G973" s="5">
        <v>2.37</v>
      </c>
      <c r="H973" s="5">
        <v>474.0</v>
      </c>
      <c r="I973" s="1" t="s">
        <v>71</v>
      </c>
      <c r="J973" s="1" t="s">
        <v>12</v>
      </c>
      <c r="K973" s="1" t="s">
        <v>13</v>
      </c>
      <c r="L973" s="1" t="s">
        <v>5</v>
      </c>
      <c r="M973" s="1" t="s">
        <v>6</v>
      </c>
      <c r="N973" s="1" t="s">
        <v>7</v>
      </c>
      <c r="O973" s="6" t="s">
        <v>7</v>
      </c>
    </row>
    <row r="974">
      <c r="A974" s="5">
        <v>200560.0</v>
      </c>
      <c r="B974" s="2">
        <v>45808.0</v>
      </c>
      <c r="C974" s="1" t="s">
        <v>11</v>
      </c>
      <c r="D974" s="3" t="s">
        <v>493</v>
      </c>
      <c r="E974" s="4">
        <v>45802.0</v>
      </c>
      <c r="F974" s="5">
        <v>100.0</v>
      </c>
      <c r="G974" s="5">
        <v>12.74</v>
      </c>
      <c r="H974" s="5">
        <v>1274.0</v>
      </c>
      <c r="I974" s="1" t="s">
        <v>71</v>
      </c>
      <c r="J974" s="1" t="s">
        <v>12</v>
      </c>
      <c r="K974" s="1" t="s">
        <v>13</v>
      </c>
      <c r="L974" s="1" t="s">
        <v>5</v>
      </c>
      <c r="M974" s="1" t="s">
        <v>6</v>
      </c>
      <c r="N974" s="1" t="s">
        <v>7</v>
      </c>
      <c r="O974" s="6" t="s">
        <v>7</v>
      </c>
    </row>
    <row r="975">
      <c r="A975" s="5">
        <v>200560.0</v>
      </c>
      <c r="B975" s="2">
        <v>45808.0</v>
      </c>
      <c r="C975" s="1" t="s">
        <v>11</v>
      </c>
      <c r="D975" s="3" t="s">
        <v>494</v>
      </c>
      <c r="E975" s="4">
        <v>45802.0</v>
      </c>
      <c r="F975" s="5">
        <v>80.0</v>
      </c>
      <c r="G975" s="5">
        <v>15.73</v>
      </c>
      <c r="H975" s="5">
        <v>1258.4</v>
      </c>
      <c r="I975" s="1" t="s">
        <v>71</v>
      </c>
      <c r="J975" s="1" t="s">
        <v>12</v>
      </c>
      <c r="K975" s="1" t="s">
        <v>13</v>
      </c>
      <c r="L975" s="1" t="s">
        <v>5</v>
      </c>
      <c r="M975" s="1" t="s">
        <v>6</v>
      </c>
      <c r="N975" s="1" t="s">
        <v>7</v>
      </c>
      <c r="O975" s="6" t="s">
        <v>7</v>
      </c>
    </row>
    <row r="976">
      <c r="A976" s="5">
        <v>200560.0</v>
      </c>
      <c r="B976" s="2">
        <v>45808.0</v>
      </c>
      <c r="C976" s="1" t="s">
        <v>11</v>
      </c>
      <c r="D976" s="3" t="s">
        <v>168</v>
      </c>
      <c r="E976" s="4">
        <v>45802.0</v>
      </c>
      <c r="F976" s="5">
        <v>750.0</v>
      </c>
      <c r="G976" s="5">
        <v>12.38</v>
      </c>
      <c r="H976" s="5">
        <v>9285.01</v>
      </c>
      <c r="I976" s="1" t="s">
        <v>71</v>
      </c>
      <c r="J976" s="1" t="s">
        <v>12</v>
      </c>
      <c r="K976" s="1" t="s">
        <v>13</v>
      </c>
      <c r="L976" s="1" t="s">
        <v>5</v>
      </c>
      <c r="M976" s="1" t="s">
        <v>6</v>
      </c>
      <c r="N976" s="1" t="s">
        <v>7</v>
      </c>
      <c r="O976" s="6" t="s">
        <v>7</v>
      </c>
    </row>
    <row r="977">
      <c r="A977" s="5">
        <v>200560.0</v>
      </c>
      <c r="B977" s="2">
        <v>45808.0</v>
      </c>
      <c r="C977" s="1" t="s">
        <v>11</v>
      </c>
      <c r="D977" s="3" t="s">
        <v>429</v>
      </c>
      <c r="E977" s="4">
        <v>45802.0</v>
      </c>
      <c r="F977" s="5">
        <v>40.0</v>
      </c>
      <c r="G977" s="5">
        <v>50.97</v>
      </c>
      <c r="H977" s="5">
        <v>2038.8</v>
      </c>
      <c r="I977" s="1" t="s">
        <v>71</v>
      </c>
      <c r="J977" s="1" t="s">
        <v>12</v>
      </c>
      <c r="K977" s="1" t="s">
        <v>13</v>
      </c>
      <c r="L977" s="1" t="s">
        <v>5</v>
      </c>
      <c r="M977" s="1" t="s">
        <v>6</v>
      </c>
      <c r="N977" s="1" t="s">
        <v>7</v>
      </c>
      <c r="O977" s="6" t="s">
        <v>7</v>
      </c>
    </row>
    <row r="978">
      <c r="A978" s="5">
        <v>200560.0</v>
      </c>
      <c r="B978" s="2">
        <v>45808.0</v>
      </c>
      <c r="C978" s="1" t="s">
        <v>11</v>
      </c>
      <c r="D978" s="3" t="s">
        <v>388</v>
      </c>
      <c r="E978" s="4">
        <v>45802.0</v>
      </c>
      <c r="F978" s="5">
        <v>50.0</v>
      </c>
      <c r="G978" s="5">
        <v>24.62</v>
      </c>
      <c r="H978" s="5">
        <v>1231.0</v>
      </c>
      <c r="I978" s="1" t="s">
        <v>71</v>
      </c>
      <c r="J978" s="1" t="s">
        <v>12</v>
      </c>
      <c r="K978" s="1" t="s">
        <v>13</v>
      </c>
      <c r="L978" s="1" t="s">
        <v>5</v>
      </c>
      <c r="M978" s="1" t="s">
        <v>6</v>
      </c>
      <c r="N978" s="1" t="s">
        <v>7</v>
      </c>
      <c r="O978" s="6" t="s">
        <v>7</v>
      </c>
    </row>
    <row r="979">
      <c r="A979" s="5">
        <v>200560.0</v>
      </c>
      <c r="B979" s="2">
        <v>45808.0</v>
      </c>
      <c r="C979" s="1" t="s">
        <v>11</v>
      </c>
      <c r="D979" s="3" t="s">
        <v>495</v>
      </c>
      <c r="E979" s="4">
        <v>45802.0</v>
      </c>
      <c r="F979" s="5">
        <v>20.0</v>
      </c>
      <c r="G979" s="5">
        <v>236.88</v>
      </c>
      <c r="H979" s="5">
        <v>4737.6</v>
      </c>
      <c r="I979" s="1" t="s">
        <v>71</v>
      </c>
      <c r="J979" s="1" t="s">
        <v>12</v>
      </c>
      <c r="K979" s="1" t="s">
        <v>13</v>
      </c>
      <c r="L979" s="1" t="s">
        <v>5</v>
      </c>
      <c r="M979" s="1" t="s">
        <v>6</v>
      </c>
      <c r="N979" s="1" t="s">
        <v>7</v>
      </c>
      <c r="O979" s="6" t="s">
        <v>7</v>
      </c>
    </row>
    <row r="980">
      <c r="A980" s="5">
        <v>200560.0</v>
      </c>
      <c r="B980" s="2">
        <v>45808.0</v>
      </c>
      <c r="C980" s="1" t="s">
        <v>11</v>
      </c>
      <c r="D980" s="3" t="s">
        <v>427</v>
      </c>
      <c r="E980" s="4">
        <v>45802.0</v>
      </c>
      <c r="F980" s="5">
        <v>15.0</v>
      </c>
      <c r="G980" s="5">
        <v>240.48</v>
      </c>
      <c r="H980" s="5">
        <v>3607.2</v>
      </c>
      <c r="I980" s="1" t="s">
        <v>71</v>
      </c>
      <c r="J980" s="1" t="s">
        <v>12</v>
      </c>
      <c r="K980" s="1" t="s">
        <v>13</v>
      </c>
      <c r="L980" s="1" t="s">
        <v>5</v>
      </c>
      <c r="M980" s="1" t="s">
        <v>6</v>
      </c>
      <c r="N980" s="1" t="s">
        <v>7</v>
      </c>
      <c r="O980" s="6" t="s">
        <v>7</v>
      </c>
    </row>
    <row r="981">
      <c r="A981" s="5">
        <v>200560.0</v>
      </c>
      <c r="B981" s="2">
        <v>45808.0</v>
      </c>
      <c r="C981" s="1" t="s">
        <v>11</v>
      </c>
      <c r="D981" s="3" t="s">
        <v>421</v>
      </c>
      <c r="E981" s="4">
        <v>45802.0</v>
      </c>
      <c r="F981" s="5">
        <v>300.0</v>
      </c>
      <c r="G981" s="5">
        <v>74.52</v>
      </c>
      <c r="H981" s="5">
        <v>22356.02</v>
      </c>
      <c r="I981" s="1" t="s">
        <v>71</v>
      </c>
      <c r="J981" s="1" t="s">
        <v>12</v>
      </c>
      <c r="K981" s="1" t="s">
        <v>13</v>
      </c>
      <c r="L981" s="1" t="s">
        <v>5</v>
      </c>
      <c r="M981" s="1" t="s">
        <v>6</v>
      </c>
      <c r="N981" s="1" t="s">
        <v>7</v>
      </c>
      <c r="O981" s="6" t="s">
        <v>7</v>
      </c>
    </row>
    <row r="982">
      <c r="A982" s="5">
        <v>200560.0</v>
      </c>
      <c r="B982" s="2">
        <v>45808.0</v>
      </c>
      <c r="C982" s="1" t="s">
        <v>11</v>
      </c>
      <c r="D982" s="3" t="s">
        <v>496</v>
      </c>
      <c r="E982" s="4">
        <v>45802.0</v>
      </c>
      <c r="F982" s="5">
        <v>150.0</v>
      </c>
      <c r="G982" s="5">
        <v>11.16</v>
      </c>
      <c r="H982" s="5">
        <v>1674.0</v>
      </c>
      <c r="I982" s="1" t="s">
        <v>71</v>
      </c>
      <c r="J982" s="1" t="s">
        <v>12</v>
      </c>
      <c r="K982" s="1" t="s">
        <v>13</v>
      </c>
      <c r="L982" s="1" t="s">
        <v>5</v>
      </c>
      <c r="M982" s="1" t="s">
        <v>6</v>
      </c>
      <c r="N982" s="1" t="s">
        <v>7</v>
      </c>
      <c r="O982" s="6" t="s">
        <v>7</v>
      </c>
    </row>
    <row r="983">
      <c r="A983" s="5">
        <v>200560.0</v>
      </c>
      <c r="B983" s="2">
        <v>45808.0</v>
      </c>
      <c r="C983" s="1" t="s">
        <v>11</v>
      </c>
      <c r="D983" s="3" t="s">
        <v>497</v>
      </c>
      <c r="E983" s="4">
        <v>45802.0</v>
      </c>
      <c r="F983" s="5">
        <v>80.0</v>
      </c>
      <c r="G983" s="5">
        <v>20.44</v>
      </c>
      <c r="H983" s="5">
        <v>1635.2</v>
      </c>
      <c r="I983" s="1" t="s">
        <v>71</v>
      </c>
      <c r="J983" s="1" t="s">
        <v>12</v>
      </c>
      <c r="K983" s="1" t="s">
        <v>13</v>
      </c>
      <c r="L983" s="1" t="s">
        <v>5</v>
      </c>
      <c r="M983" s="1" t="s">
        <v>6</v>
      </c>
      <c r="N983" s="1" t="s">
        <v>7</v>
      </c>
      <c r="O983" s="6" t="s">
        <v>7</v>
      </c>
    </row>
    <row r="984">
      <c r="A984" s="5">
        <v>200560.0</v>
      </c>
      <c r="B984" s="2">
        <v>45808.0</v>
      </c>
      <c r="C984" s="1" t="s">
        <v>11</v>
      </c>
      <c r="D984" s="3" t="s">
        <v>498</v>
      </c>
      <c r="E984" s="4">
        <v>45802.0</v>
      </c>
      <c r="F984" s="5">
        <v>150.0</v>
      </c>
      <c r="G984" s="5">
        <v>40.5</v>
      </c>
      <c r="H984" s="5">
        <v>6075.0</v>
      </c>
      <c r="I984" s="1" t="s">
        <v>71</v>
      </c>
      <c r="J984" s="1" t="s">
        <v>12</v>
      </c>
      <c r="K984" s="1" t="s">
        <v>13</v>
      </c>
      <c r="L984" s="1" t="s">
        <v>5</v>
      </c>
      <c r="M984" s="1" t="s">
        <v>6</v>
      </c>
      <c r="N984" s="1" t="s">
        <v>7</v>
      </c>
      <c r="O984" s="6" t="s">
        <v>7</v>
      </c>
    </row>
    <row r="985">
      <c r="A985" s="5">
        <v>200560.0</v>
      </c>
      <c r="B985" s="2">
        <v>45808.0</v>
      </c>
      <c r="C985" s="1" t="s">
        <v>11</v>
      </c>
      <c r="D985" s="3" t="s">
        <v>499</v>
      </c>
      <c r="E985" s="4">
        <v>45802.0</v>
      </c>
      <c r="F985" s="5">
        <v>50.0</v>
      </c>
      <c r="G985" s="5">
        <v>21.52</v>
      </c>
      <c r="H985" s="5">
        <v>1076.0</v>
      </c>
      <c r="I985" s="1" t="s">
        <v>71</v>
      </c>
      <c r="J985" s="1" t="s">
        <v>12</v>
      </c>
      <c r="K985" s="1" t="s">
        <v>13</v>
      </c>
      <c r="L985" s="1" t="s">
        <v>5</v>
      </c>
      <c r="M985" s="1" t="s">
        <v>6</v>
      </c>
      <c r="N985" s="1" t="s">
        <v>7</v>
      </c>
      <c r="O985" s="6" t="s">
        <v>7</v>
      </c>
    </row>
    <row r="986">
      <c r="A986" s="5">
        <v>200560.0</v>
      </c>
      <c r="B986" s="2">
        <v>45808.0</v>
      </c>
      <c r="C986" s="1" t="s">
        <v>11</v>
      </c>
      <c r="D986" s="3" t="s">
        <v>500</v>
      </c>
      <c r="E986" s="4">
        <v>45802.0</v>
      </c>
      <c r="F986" s="5">
        <v>50.0</v>
      </c>
      <c r="G986" s="5">
        <v>17.78</v>
      </c>
      <c r="H986" s="5">
        <v>889.0</v>
      </c>
      <c r="I986" s="1" t="s">
        <v>71</v>
      </c>
      <c r="J986" s="1" t="s">
        <v>12</v>
      </c>
      <c r="K986" s="1" t="s">
        <v>13</v>
      </c>
      <c r="L986" s="1" t="s">
        <v>5</v>
      </c>
      <c r="M986" s="1" t="s">
        <v>6</v>
      </c>
      <c r="N986" s="1" t="s">
        <v>7</v>
      </c>
      <c r="O986" s="6" t="s">
        <v>7</v>
      </c>
    </row>
    <row r="987">
      <c r="A987" s="5">
        <v>200560.0</v>
      </c>
      <c r="B987" s="2">
        <v>45808.0</v>
      </c>
      <c r="C987" s="1" t="s">
        <v>11</v>
      </c>
      <c r="D987" s="3" t="s">
        <v>501</v>
      </c>
      <c r="E987" s="4">
        <v>45802.0</v>
      </c>
      <c r="F987" s="5">
        <v>800.0</v>
      </c>
      <c r="G987" s="5">
        <v>7.05</v>
      </c>
      <c r="H987" s="5">
        <v>5640.0</v>
      </c>
      <c r="I987" s="1" t="s">
        <v>71</v>
      </c>
      <c r="J987" s="1" t="s">
        <v>12</v>
      </c>
      <c r="K987" s="1" t="s">
        <v>13</v>
      </c>
      <c r="L987" s="1" t="s">
        <v>5</v>
      </c>
      <c r="M987" s="1" t="s">
        <v>6</v>
      </c>
      <c r="N987" s="1" t="s">
        <v>7</v>
      </c>
      <c r="O987" s="6" t="s">
        <v>7</v>
      </c>
    </row>
    <row r="988">
      <c r="A988" s="5">
        <v>200560.0</v>
      </c>
      <c r="B988" s="2">
        <v>45808.0</v>
      </c>
      <c r="C988" s="1" t="s">
        <v>11</v>
      </c>
      <c r="D988" s="3" t="s">
        <v>189</v>
      </c>
      <c r="E988" s="4">
        <v>45802.0</v>
      </c>
      <c r="F988" s="5">
        <v>300.0</v>
      </c>
      <c r="G988" s="5">
        <v>16.48</v>
      </c>
      <c r="H988" s="5">
        <v>4944.0</v>
      </c>
      <c r="I988" s="1" t="s">
        <v>71</v>
      </c>
      <c r="J988" s="1" t="s">
        <v>12</v>
      </c>
      <c r="K988" s="1" t="s">
        <v>13</v>
      </c>
      <c r="L988" s="1" t="s">
        <v>5</v>
      </c>
      <c r="M988" s="1" t="s">
        <v>6</v>
      </c>
      <c r="N988" s="1" t="s">
        <v>7</v>
      </c>
      <c r="O988" s="6" t="s">
        <v>7</v>
      </c>
    </row>
    <row r="989">
      <c r="A989" s="5">
        <v>200560.0</v>
      </c>
      <c r="B989" s="2">
        <v>45808.0</v>
      </c>
      <c r="C989" s="1" t="s">
        <v>11</v>
      </c>
      <c r="D989" s="3" t="s">
        <v>186</v>
      </c>
      <c r="E989" s="4">
        <v>45802.0</v>
      </c>
      <c r="F989" s="5">
        <v>600.0</v>
      </c>
      <c r="G989" s="5">
        <v>8.92</v>
      </c>
      <c r="H989" s="5">
        <v>5352.0</v>
      </c>
      <c r="I989" s="1" t="s">
        <v>71</v>
      </c>
      <c r="J989" s="1" t="s">
        <v>12</v>
      </c>
      <c r="K989" s="1" t="s">
        <v>13</v>
      </c>
      <c r="L989" s="1" t="s">
        <v>5</v>
      </c>
      <c r="M989" s="1" t="s">
        <v>6</v>
      </c>
      <c r="N989" s="1" t="s">
        <v>7</v>
      </c>
      <c r="O989" s="6" t="s">
        <v>7</v>
      </c>
    </row>
    <row r="990">
      <c r="A990" s="5">
        <v>200560.0</v>
      </c>
      <c r="B990" s="2">
        <v>45808.0</v>
      </c>
      <c r="C990" s="1" t="s">
        <v>11</v>
      </c>
      <c r="D990" s="3" t="s">
        <v>502</v>
      </c>
      <c r="E990" s="4">
        <v>45802.0</v>
      </c>
      <c r="F990" s="5">
        <v>40.0</v>
      </c>
      <c r="G990" s="5">
        <v>107.28</v>
      </c>
      <c r="H990" s="5">
        <v>4291.2</v>
      </c>
      <c r="I990" s="1" t="s">
        <v>71</v>
      </c>
      <c r="J990" s="1" t="s">
        <v>12</v>
      </c>
      <c r="K990" s="1" t="s">
        <v>13</v>
      </c>
      <c r="L990" s="1" t="s">
        <v>5</v>
      </c>
      <c r="M990" s="1" t="s">
        <v>6</v>
      </c>
      <c r="N990" s="1" t="s">
        <v>7</v>
      </c>
      <c r="O990" s="6" t="s">
        <v>7</v>
      </c>
    </row>
    <row r="991">
      <c r="A991" s="5">
        <v>200560.0</v>
      </c>
      <c r="B991" s="2">
        <v>45808.0</v>
      </c>
      <c r="C991" s="1" t="s">
        <v>11</v>
      </c>
      <c r="D991" s="3" t="s">
        <v>190</v>
      </c>
      <c r="E991" s="4">
        <v>45802.0</v>
      </c>
      <c r="F991" s="5">
        <v>150.0</v>
      </c>
      <c r="G991" s="5">
        <v>80.64</v>
      </c>
      <c r="H991" s="5">
        <v>12096.01</v>
      </c>
      <c r="I991" s="1" t="s">
        <v>71</v>
      </c>
      <c r="J991" s="1" t="s">
        <v>12</v>
      </c>
      <c r="K991" s="1" t="s">
        <v>13</v>
      </c>
      <c r="L991" s="1" t="s">
        <v>5</v>
      </c>
      <c r="M991" s="1" t="s">
        <v>6</v>
      </c>
      <c r="N991" s="1" t="s">
        <v>7</v>
      </c>
      <c r="O991" s="6" t="s">
        <v>7</v>
      </c>
    </row>
    <row r="992">
      <c r="A992" s="5">
        <v>200560.0</v>
      </c>
      <c r="B992" s="2">
        <v>45808.0</v>
      </c>
      <c r="C992" s="1" t="s">
        <v>11</v>
      </c>
      <c r="D992" s="3" t="s">
        <v>503</v>
      </c>
      <c r="E992" s="4">
        <v>45802.0</v>
      </c>
      <c r="F992" s="5">
        <v>32.0</v>
      </c>
      <c r="G992" s="5">
        <v>262.08</v>
      </c>
      <c r="H992" s="5">
        <v>8386.57</v>
      </c>
      <c r="I992" s="1" t="s">
        <v>71</v>
      </c>
      <c r="J992" s="1" t="s">
        <v>12</v>
      </c>
      <c r="K992" s="1" t="s">
        <v>13</v>
      </c>
      <c r="L992" s="1" t="s">
        <v>5</v>
      </c>
      <c r="M992" s="1" t="s">
        <v>6</v>
      </c>
      <c r="N992" s="1" t="s">
        <v>7</v>
      </c>
      <c r="O992" s="6" t="s">
        <v>7</v>
      </c>
    </row>
    <row r="993">
      <c r="A993" s="5">
        <v>200560.0</v>
      </c>
      <c r="B993" s="2">
        <v>45808.0</v>
      </c>
      <c r="C993" s="1" t="s">
        <v>11</v>
      </c>
      <c r="D993" s="3" t="s">
        <v>162</v>
      </c>
      <c r="E993" s="4">
        <v>45802.0</v>
      </c>
      <c r="F993" s="5">
        <v>250.0</v>
      </c>
      <c r="G993" s="5">
        <v>100.44</v>
      </c>
      <c r="H993" s="5">
        <v>25110.02</v>
      </c>
      <c r="I993" s="1" t="s">
        <v>71</v>
      </c>
      <c r="J993" s="1" t="s">
        <v>12</v>
      </c>
      <c r="K993" s="1" t="s">
        <v>13</v>
      </c>
      <c r="L993" s="1" t="s">
        <v>5</v>
      </c>
      <c r="M993" s="1" t="s">
        <v>6</v>
      </c>
      <c r="N993" s="1" t="s">
        <v>7</v>
      </c>
      <c r="O993" s="6" t="s">
        <v>7</v>
      </c>
    </row>
    <row r="994">
      <c r="A994" s="5">
        <v>200560.0</v>
      </c>
      <c r="B994" s="2">
        <v>45808.0</v>
      </c>
      <c r="C994" s="1" t="s">
        <v>11</v>
      </c>
      <c r="D994" s="3" t="s">
        <v>439</v>
      </c>
      <c r="E994" s="4">
        <v>45802.0</v>
      </c>
      <c r="F994" s="5">
        <v>100.0</v>
      </c>
      <c r="G994" s="5">
        <v>18.14</v>
      </c>
      <c r="H994" s="5">
        <v>1814.0</v>
      </c>
      <c r="I994" s="1" t="s">
        <v>71</v>
      </c>
      <c r="J994" s="1" t="s">
        <v>12</v>
      </c>
      <c r="K994" s="1" t="s">
        <v>13</v>
      </c>
      <c r="L994" s="1" t="s">
        <v>5</v>
      </c>
      <c r="M994" s="1" t="s">
        <v>6</v>
      </c>
      <c r="N994" s="1" t="s">
        <v>7</v>
      </c>
      <c r="O994" s="6" t="s">
        <v>7</v>
      </c>
    </row>
    <row r="995">
      <c r="A995" s="5">
        <v>200560.0</v>
      </c>
      <c r="B995" s="2">
        <v>45808.0</v>
      </c>
      <c r="C995" s="1" t="s">
        <v>11</v>
      </c>
      <c r="D995" s="3" t="s">
        <v>385</v>
      </c>
      <c r="E995" s="4">
        <v>45802.0</v>
      </c>
      <c r="F995" s="5">
        <v>20.0</v>
      </c>
      <c r="G995" s="5">
        <v>94.03</v>
      </c>
      <c r="H995" s="5">
        <v>1880.6</v>
      </c>
      <c r="I995" s="1" t="s">
        <v>71</v>
      </c>
      <c r="J995" s="1" t="s">
        <v>12</v>
      </c>
      <c r="K995" s="1" t="s">
        <v>13</v>
      </c>
      <c r="L995" s="1" t="s">
        <v>5</v>
      </c>
      <c r="M995" s="1" t="s">
        <v>6</v>
      </c>
      <c r="N995" s="1" t="s">
        <v>7</v>
      </c>
      <c r="O995" s="6" t="s">
        <v>7</v>
      </c>
    </row>
    <row r="996">
      <c r="A996" s="5">
        <v>200560.0</v>
      </c>
      <c r="B996" s="2">
        <v>45808.0</v>
      </c>
      <c r="C996" s="1" t="s">
        <v>11</v>
      </c>
      <c r="D996" s="3" t="s">
        <v>389</v>
      </c>
      <c r="E996" s="4">
        <v>45802.0</v>
      </c>
      <c r="F996" s="5">
        <v>50.0</v>
      </c>
      <c r="G996" s="5">
        <v>87.12</v>
      </c>
      <c r="H996" s="5">
        <v>4356.0</v>
      </c>
      <c r="I996" s="1" t="s">
        <v>71</v>
      </c>
      <c r="J996" s="1" t="s">
        <v>12</v>
      </c>
      <c r="K996" s="1" t="s">
        <v>13</v>
      </c>
      <c r="L996" s="1" t="s">
        <v>5</v>
      </c>
      <c r="M996" s="1" t="s">
        <v>6</v>
      </c>
      <c r="N996" s="1" t="s">
        <v>7</v>
      </c>
      <c r="O996" s="6" t="s">
        <v>7</v>
      </c>
    </row>
    <row r="997">
      <c r="A997" s="5">
        <v>200560.0</v>
      </c>
      <c r="B997" s="2">
        <v>45808.0</v>
      </c>
      <c r="C997" s="1" t="s">
        <v>11</v>
      </c>
      <c r="D997" s="3" t="s">
        <v>504</v>
      </c>
      <c r="E997" s="4">
        <v>45802.0</v>
      </c>
      <c r="F997" s="5">
        <v>324.0</v>
      </c>
      <c r="G997" s="5">
        <v>28.08</v>
      </c>
      <c r="H997" s="5">
        <v>9097.93</v>
      </c>
      <c r="I997" s="1" t="s">
        <v>71</v>
      </c>
      <c r="J997" s="1" t="s">
        <v>12</v>
      </c>
      <c r="K997" s="1" t="s">
        <v>13</v>
      </c>
      <c r="L997" s="1" t="s">
        <v>5</v>
      </c>
      <c r="M997" s="1" t="s">
        <v>6</v>
      </c>
      <c r="N997" s="1" t="s">
        <v>7</v>
      </c>
      <c r="O997" s="6" t="s">
        <v>7</v>
      </c>
    </row>
    <row r="998">
      <c r="A998" s="5">
        <v>200560.0</v>
      </c>
      <c r="B998" s="2">
        <v>45808.0</v>
      </c>
      <c r="C998" s="1" t="s">
        <v>11</v>
      </c>
      <c r="D998" s="3" t="s">
        <v>505</v>
      </c>
      <c r="E998" s="4">
        <v>45802.0</v>
      </c>
      <c r="F998" s="5">
        <v>100.0</v>
      </c>
      <c r="G998" s="5">
        <v>31.68</v>
      </c>
      <c r="H998" s="5">
        <v>3168.0</v>
      </c>
      <c r="I998" s="1" t="s">
        <v>71</v>
      </c>
      <c r="J998" s="1" t="s">
        <v>12</v>
      </c>
      <c r="K998" s="1" t="s">
        <v>13</v>
      </c>
      <c r="L998" s="1" t="s">
        <v>5</v>
      </c>
      <c r="M998" s="1" t="s">
        <v>6</v>
      </c>
      <c r="N998" s="1" t="s">
        <v>7</v>
      </c>
      <c r="O998" s="6" t="s">
        <v>7</v>
      </c>
    </row>
    <row r="999">
      <c r="A999" s="5">
        <v>200561.0</v>
      </c>
      <c r="B999" s="2">
        <v>45808.0</v>
      </c>
      <c r="C999" s="1" t="s">
        <v>11</v>
      </c>
      <c r="D999" s="3" t="s">
        <v>375</v>
      </c>
      <c r="E999" s="4">
        <v>45802.0</v>
      </c>
      <c r="F999" s="5">
        <v>6.0</v>
      </c>
      <c r="G999" s="5">
        <v>459.36</v>
      </c>
      <c r="H999" s="5">
        <v>2756.16</v>
      </c>
      <c r="I999" s="1" t="s">
        <v>127</v>
      </c>
      <c r="J999" s="1" t="s">
        <v>12</v>
      </c>
      <c r="K999" s="1" t="s">
        <v>13</v>
      </c>
      <c r="L999" s="1" t="s">
        <v>5</v>
      </c>
      <c r="M999" s="1" t="s">
        <v>6</v>
      </c>
      <c r="N999" s="1" t="s">
        <v>7</v>
      </c>
      <c r="O999" s="6" t="s">
        <v>7</v>
      </c>
    </row>
    <row r="1000">
      <c r="A1000" s="5">
        <v>200561.0</v>
      </c>
      <c r="B1000" s="2">
        <v>45808.0</v>
      </c>
      <c r="C1000" s="1" t="s">
        <v>11</v>
      </c>
      <c r="D1000" s="3" t="s">
        <v>376</v>
      </c>
      <c r="E1000" s="4">
        <v>45802.0</v>
      </c>
      <c r="F1000" s="5">
        <v>250.0</v>
      </c>
      <c r="G1000" s="5">
        <v>10.58</v>
      </c>
      <c r="H1000" s="5">
        <v>2645.0</v>
      </c>
      <c r="I1000" s="1" t="s">
        <v>127</v>
      </c>
      <c r="J1000" s="1" t="s">
        <v>12</v>
      </c>
      <c r="K1000" s="1" t="s">
        <v>13</v>
      </c>
      <c r="L1000" s="1" t="s">
        <v>5</v>
      </c>
      <c r="M1000" s="1" t="s">
        <v>6</v>
      </c>
      <c r="N1000" s="1" t="s">
        <v>7</v>
      </c>
      <c r="O1000" s="6" t="s">
        <v>7</v>
      </c>
    </row>
    <row r="1001">
      <c r="A1001" s="5">
        <v>200561.0</v>
      </c>
      <c r="B1001" s="2">
        <v>45808.0</v>
      </c>
      <c r="C1001" s="1" t="s">
        <v>11</v>
      </c>
      <c r="D1001" s="3" t="s">
        <v>371</v>
      </c>
      <c r="E1001" s="4">
        <v>45802.0</v>
      </c>
      <c r="F1001" s="5">
        <v>4.0</v>
      </c>
      <c r="G1001" s="5">
        <v>177.4</v>
      </c>
      <c r="H1001" s="5">
        <v>709.6</v>
      </c>
      <c r="I1001" s="1" t="s">
        <v>127</v>
      </c>
      <c r="J1001" s="1" t="s">
        <v>12</v>
      </c>
      <c r="K1001" s="1" t="s">
        <v>13</v>
      </c>
      <c r="L1001" s="1" t="s">
        <v>5</v>
      </c>
      <c r="M1001" s="1" t="s">
        <v>6</v>
      </c>
      <c r="N1001" s="1" t="s">
        <v>7</v>
      </c>
      <c r="O1001" s="6" t="s">
        <v>7</v>
      </c>
    </row>
    <row r="1002">
      <c r="A1002" s="5">
        <v>200561.0</v>
      </c>
      <c r="B1002" s="2">
        <v>45808.0</v>
      </c>
      <c r="C1002" s="1" t="s">
        <v>11</v>
      </c>
      <c r="D1002" s="3" t="s">
        <v>372</v>
      </c>
      <c r="E1002" s="4">
        <v>45802.0</v>
      </c>
      <c r="F1002" s="5">
        <v>24.0</v>
      </c>
      <c r="G1002" s="5">
        <v>132.48</v>
      </c>
      <c r="H1002" s="5">
        <v>3179.52</v>
      </c>
      <c r="I1002" s="1" t="s">
        <v>127</v>
      </c>
      <c r="J1002" s="1" t="s">
        <v>12</v>
      </c>
      <c r="K1002" s="1" t="s">
        <v>13</v>
      </c>
      <c r="L1002" s="1" t="s">
        <v>5</v>
      </c>
      <c r="M1002" s="1" t="s">
        <v>6</v>
      </c>
      <c r="N1002" s="1" t="s">
        <v>7</v>
      </c>
      <c r="O1002" s="6" t="s">
        <v>7</v>
      </c>
    </row>
    <row r="1003">
      <c r="A1003" s="5">
        <v>200561.0</v>
      </c>
      <c r="B1003" s="2">
        <v>45808.0</v>
      </c>
      <c r="C1003" s="1" t="s">
        <v>11</v>
      </c>
      <c r="D1003" s="3" t="s">
        <v>148</v>
      </c>
      <c r="E1003" s="4">
        <v>45802.0</v>
      </c>
      <c r="F1003" s="5">
        <v>50.0</v>
      </c>
      <c r="G1003" s="5">
        <v>3670.8</v>
      </c>
      <c r="H1003" s="5">
        <v>183539.89</v>
      </c>
      <c r="I1003" s="1" t="s">
        <v>127</v>
      </c>
      <c r="J1003" s="1" t="s">
        <v>12</v>
      </c>
      <c r="K1003" s="1" t="s">
        <v>13</v>
      </c>
      <c r="L1003" s="1" t="s">
        <v>5</v>
      </c>
      <c r="M1003" s="1" t="s">
        <v>6</v>
      </c>
      <c r="N1003" s="1" t="s">
        <v>7</v>
      </c>
      <c r="O1003" s="6" t="s">
        <v>7</v>
      </c>
    </row>
    <row r="1004">
      <c r="A1004" s="5">
        <v>200561.0</v>
      </c>
      <c r="B1004" s="2">
        <v>45808.0</v>
      </c>
      <c r="C1004" s="1" t="s">
        <v>11</v>
      </c>
      <c r="D1004" s="3" t="s">
        <v>365</v>
      </c>
      <c r="E1004" s="4">
        <v>45802.0</v>
      </c>
      <c r="F1004" s="5">
        <v>42.0</v>
      </c>
      <c r="G1004" s="5">
        <v>101.23</v>
      </c>
      <c r="H1004" s="5">
        <v>4251.66</v>
      </c>
      <c r="I1004" s="1" t="s">
        <v>127</v>
      </c>
      <c r="J1004" s="1" t="s">
        <v>12</v>
      </c>
      <c r="K1004" s="1" t="s">
        <v>13</v>
      </c>
      <c r="L1004" s="1" t="s">
        <v>5</v>
      </c>
      <c r="M1004" s="1" t="s">
        <v>6</v>
      </c>
      <c r="N1004" s="1" t="s">
        <v>7</v>
      </c>
      <c r="O1004" s="6" t="s">
        <v>7</v>
      </c>
    </row>
    <row r="1005">
      <c r="A1005" s="5">
        <v>200561.0</v>
      </c>
      <c r="B1005" s="2">
        <v>45808.0</v>
      </c>
      <c r="C1005" s="1" t="s">
        <v>11</v>
      </c>
      <c r="D1005" s="3" t="s">
        <v>146</v>
      </c>
      <c r="E1005" s="4">
        <v>45802.0</v>
      </c>
      <c r="F1005" s="5">
        <v>200.0</v>
      </c>
      <c r="G1005" s="5">
        <v>51.62</v>
      </c>
      <c r="H1005" s="5">
        <v>10323.99</v>
      </c>
      <c r="I1005" s="1" t="s">
        <v>127</v>
      </c>
      <c r="J1005" s="1" t="s">
        <v>12</v>
      </c>
      <c r="K1005" s="1" t="s">
        <v>13</v>
      </c>
      <c r="L1005" s="1" t="s">
        <v>5</v>
      </c>
      <c r="M1005" s="1" t="s">
        <v>6</v>
      </c>
      <c r="N1005" s="1" t="s">
        <v>7</v>
      </c>
      <c r="O1005" s="6" t="s">
        <v>7</v>
      </c>
    </row>
    <row r="1006">
      <c r="A1006" s="5">
        <v>200561.0</v>
      </c>
      <c r="B1006" s="2">
        <v>45808.0</v>
      </c>
      <c r="C1006" s="1" t="s">
        <v>11</v>
      </c>
      <c r="D1006" s="3" t="s">
        <v>366</v>
      </c>
      <c r="E1006" s="4">
        <v>45802.0</v>
      </c>
      <c r="F1006" s="5">
        <v>5.0</v>
      </c>
      <c r="G1006" s="5">
        <v>1829.8</v>
      </c>
      <c r="H1006" s="5">
        <v>9148.99</v>
      </c>
      <c r="I1006" s="1" t="s">
        <v>127</v>
      </c>
      <c r="J1006" s="1" t="s">
        <v>12</v>
      </c>
      <c r="K1006" s="1" t="s">
        <v>13</v>
      </c>
      <c r="L1006" s="1" t="s">
        <v>5</v>
      </c>
      <c r="M1006" s="1" t="s">
        <v>6</v>
      </c>
      <c r="N1006" s="1" t="s">
        <v>7</v>
      </c>
      <c r="O1006" s="6" t="s">
        <v>7</v>
      </c>
    </row>
    <row r="1007">
      <c r="A1007" s="5">
        <v>200561.0</v>
      </c>
      <c r="B1007" s="2">
        <v>45808.0</v>
      </c>
      <c r="C1007" s="1" t="s">
        <v>11</v>
      </c>
      <c r="D1007" s="3" t="s">
        <v>369</v>
      </c>
      <c r="E1007" s="4">
        <v>45802.0</v>
      </c>
      <c r="F1007" s="5">
        <v>8.0</v>
      </c>
      <c r="G1007" s="5">
        <v>149.04</v>
      </c>
      <c r="H1007" s="5">
        <v>1192.32</v>
      </c>
      <c r="I1007" s="1" t="s">
        <v>127</v>
      </c>
      <c r="J1007" s="1" t="s">
        <v>12</v>
      </c>
      <c r="K1007" s="1" t="s">
        <v>13</v>
      </c>
      <c r="L1007" s="1" t="s">
        <v>5</v>
      </c>
      <c r="M1007" s="1" t="s">
        <v>6</v>
      </c>
      <c r="N1007" s="1" t="s">
        <v>7</v>
      </c>
      <c r="O1007" s="6" t="s">
        <v>7</v>
      </c>
    </row>
    <row r="1008">
      <c r="A1008" s="5">
        <v>200561.0</v>
      </c>
      <c r="B1008" s="2">
        <v>45808.0</v>
      </c>
      <c r="C1008" s="1" t="s">
        <v>11</v>
      </c>
      <c r="D1008" s="3" t="s">
        <v>370</v>
      </c>
      <c r="E1008" s="4">
        <v>45802.0</v>
      </c>
      <c r="F1008" s="5">
        <v>15.0</v>
      </c>
      <c r="G1008" s="5">
        <v>1276.8</v>
      </c>
      <c r="H1008" s="5">
        <v>19151.99</v>
      </c>
      <c r="I1008" s="1" t="s">
        <v>127</v>
      </c>
      <c r="J1008" s="1" t="s">
        <v>12</v>
      </c>
      <c r="K1008" s="1" t="s">
        <v>13</v>
      </c>
      <c r="L1008" s="1" t="s">
        <v>5</v>
      </c>
      <c r="M1008" s="1" t="s">
        <v>6</v>
      </c>
      <c r="N1008" s="1" t="s">
        <v>7</v>
      </c>
      <c r="O1008" s="6" t="s">
        <v>7</v>
      </c>
    </row>
    <row r="1009">
      <c r="A1009" s="5">
        <v>200561.0</v>
      </c>
      <c r="B1009" s="2">
        <v>45808.0</v>
      </c>
      <c r="C1009" s="1" t="s">
        <v>11</v>
      </c>
      <c r="D1009" s="3" t="s">
        <v>367</v>
      </c>
      <c r="E1009" s="4">
        <v>45802.0</v>
      </c>
      <c r="F1009" s="5">
        <v>75.0</v>
      </c>
      <c r="G1009" s="5">
        <v>81.39</v>
      </c>
      <c r="H1009" s="5">
        <v>6104.25</v>
      </c>
      <c r="I1009" s="1" t="s">
        <v>127</v>
      </c>
      <c r="J1009" s="1" t="s">
        <v>12</v>
      </c>
      <c r="K1009" s="1" t="s">
        <v>13</v>
      </c>
      <c r="L1009" s="1" t="s">
        <v>5</v>
      </c>
      <c r="M1009" s="1" t="s">
        <v>6</v>
      </c>
      <c r="N1009" s="1" t="s">
        <v>7</v>
      </c>
      <c r="O1009" s="6" t="s">
        <v>7</v>
      </c>
    </row>
    <row r="1010">
      <c r="A1010" s="5">
        <v>200561.0</v>
      </c>
      <c r="B1010" s="2">
        <v>45808.0</v>
      </c>
      <c r="C1010" s="1" t="s">
        <v>11</v>
      </c>
      <c r="D1010" s="3" t="s">
        <v>368</v>
      </c>
      <c r="E1010" s="4">
        <v>45802.0</v>
      </c>
      <c r="F1010" s="5">
        <v>32.0</v>
      </c>
      <c r="G1010" s="5">
        <v>271.44</v>
      </c>
      <c r="H1010" s="5">
        <v>8686.07</v>
      </c>
      <c r="I1010" s="1" t="s">
        <v>127</v>
      </c>
      <c r="J1010" s="1" t="s">
        <v>12</v>
      </c>
      <c r="K1010" s="1" t="s">
        <v>13</v>
      </c>
      <c r="L1010" s="1" t="s">
        <v>5</v>
      </c>
      <c r="M1010" s="1" t="s">
        <v>6</v>
      </c>
      <c r="N1010" s="1" t="s">
        <v>7</v>
      </c>
      <c r="O1010" s="6" t="s">
        <v>7</v>
      </c>
    </row>
    <row r="1011">
      <c r="A1011" s="5">
        <v>200561.0</v>
      </c>
      <c r="B1011" s="2">
        <v>45808.0</v>
      </c>
      <c r="C1011" s="1" t="s">
        <v>11</v>
      </c>
      <c r="D1011" s="3" t="s">
        <v>364</v>
      </c>
      <c r="E1011" s="4">
        <v>45802.0</v>
      </c>
      <c r="F1011" s="5">
        <v>30.0</v>
      </c>
      <c r="G1011" s="5">
        <v>272.44</v>
      </c>
      <c r="H1011" s="5">
        <v>8173.2</v>
      </c>
      <c r="I1011" s="1" t="s">
        <v>127</v>
      </c>
      <c r="J1011" s="1" t="s">
        <v>12</v>
      </c>
      <c r="K1011" s="1" t="s">
        <v>13</v>
      </c>
      <c r="L1011" s="1" t="s">
        <v>5</v>
      </c>
      <c r="M1011" s="1" t="s">
        <v>6</v>
      </c>
      <c r="N1011" s="1" t="s">
        <v>7</v>
      </c>
      <c r="O1011" s="6" t="s">
        <v>7</v>
      </c>
    </row>
    <row r="1012">
      <c r="A1012" s="5">
        <v>200561.0</v>
      </c>
      <c r="B1012" s="2">
        <v>45808.0</v>
      </c>
      <c r="C1012" s="1" t="s">
        <v>11</v>
      </c>
      <c r="D1012" s="3" t="s">
        <v>134</v>
      </c>
      <c r="E1012" s="4">
        <v>45802.0</v>
      </c>
      <c r="F1012" s="5">
        <v>90.0</v>
      </c>
      <c r="G1012" s="5">
        <v>125.28</v>
      </c>
      <c r="H1012" s="5">
        <v>11275.19</v>
      </c>
      <c r="I1012" s="1" t="s">
        <v>127</v>
      </c>
      <c r="J1012" s="1" t="s">
        <v>12</v>
      </c>
      <c r="K1012" s="1" t="s">
        <v>13</v>
      </c>
      <c r="L1012" s="1" t="s">
        <v>5</v>
      </c>
      <c r="M1012" s="1" t="s">
        <v>6</v>
      </c>
      <c r="N1012" s="1" t="s">
        <v>7</v>
      </c>
      <c r="O1012" s="6" t="s">
        <v>7</v>
      </c>
    </row>
    <row r="1013">
      <c r="A1013" s="5">
        <v>200561.0</v>
      </c>
      <c r="B1013" s="2">
        <v>45808.0</v>
      </c>
      <c r="C1013" s="1" t="s">
        <v>11</v>
      </c>
      <c r="D1013" s="3" t="s">
        <v>373</v>
      </c>
      <c r="E1013" s="4">
        <v>45802.0</v>
      </c>
      <c r="F1013" s="5">
        <v>40.0</v>
      </c>
      <c r="G1013" s="5">
        <v>225.72</v>
      </c>
      <c r="H1013" s="5">
        <v>9028.79</v>
      </c>
      <c r="I1013" s="1" t="s">
        <v>127</v>
      </c>
      <c r="J1013" s="1" t="s">
        <v>12</v>
      </c>
      <c r="K1013" s="1" t="s">
        <v>13</v>
      </c>
      <c r="L1013" s="1" t="s">
        <v>5</v>
      </c>
      <c r="M1013" s="1" t="s">
        <v>6</v>
      </c>
      <c r="N1013" s="1" t="s">
        <v>7</v>
      </c>
      <c r="O1013" s="6" t="s">
        <v>7</v>
      </c>
    </row>
    <row r="1014">
      <c r="A1014" s="5">
        <v>200561.0</v>
      </c>
      <c r="B1014" s="2">
        <v>45808.0</v>
      </c>
      <c r="C1014" s="1" t="s">
        <v>11</v>
      </c>
      <c r="D1014" s="3" t="s">
        <v>374</v>
      </c>
      <c r="E1014" s="4">
        <v>45802.0</v>
      </c>
      <c r="F1014" s="5">
        <v>24.0</v>
      </c>
      <c r="G1014" s="5">
        <v>241.08</v>
      </c>
      <c r="H1014" s="5">
        <v>5785.92</v>
      </c>
      <c r="I1014" s="1" t="s">
        <v>127</v>
      </c>
      <c r="J1014" s="1" t="s">
        <v>12</v>
      </c>
      <c r="K1014" s="1" t="s">
        <v>13</v>
      </c>
      <c r="L1014" s="1" t="s">
        <v>5</v>
      </c>
      <c r="M1014" s="1" t="s">
        <v>6</v>
      </c>
      <c r="N1014" s="1" t="s">
        <v>7</v>
      </c>
      <c r="O1014" s="6" t="s">
        <v>7</v>
      </c>
    </row>
    <row r="1015">
      <c r="A1015" s="5">
        <v>300106.0</v>
      </c>
      <c r="B1015" s="2">
        <v>45808.0</v>
      </c>
      <c r="C1015" s="1" t="s">
        <v>24</v>
      </c>
      <c r="D1015" s="3" t="s">
        <v>109</v>
      </c>
      <c r="E1015" s="4">
        <v>45802.0</v>
      </c>
      <c r="F1015" s="5">
        <v>12.0</v>
      </c>
      <c r="G1015" s="5">
        <v>365.06</v>
      </c>
      <c r="H1015" s="5">
        <v>4293.11</v>
      </c>
      <c r="I1015" s="1" t="s">
        <v>2</v>
      </c>
      <c r="J1015" s="1" t="s">
        <v>27</v>
      </c>
      <c r="K1015" s="1" t="s">
        <v>28</v>
      </c>
      <c r="L1015" s="1" t="s">
        <v>5</v>
      </c>
      <c r="M1015" s="1" t="s">
        <v>6</v>
      </c>
      <c r="N1015" s="1" t="s">
        <v>7</v>
      </c>
      <c r="O1015" s="6" t="s">
        <v>7</v>
      </c>
    </row>
    <row r="1016">
      <c r="A1016" s="5">
        <v>300106.0</v>
      </c>
      <c r="B1016" s="2">
        <v>45808.0</v>
      </c>
      <c r="C1016" s="1" t="s">
        <v>24</v>
      </c>
      <c r="D1016" s="3" t="s">
        <v>506</v>
      </c>
      <c r="E1016" s="4">
        <v>45802.0</v>
      </c>
      <c r="F1016" s="5">
        <v>6.0</v>
      </c>
      <c r="G1016" s="5">
        <v>730.06</v>
      </c>
      <c r="H1016" s="5">
        <v>4292.75</v>
      </c>
      <c r="I1016" s="1" t="s">
        <v>2</v>
      </c>
      <c r="J1016" s="1" t="s">
        <v>27</v>
      </c>
      <c r="K1016" s="1" t="s">
        <v>28</v>
      </c>
      <c r="L1016" s="1" t="s">
        <v>5</v>
      </c>
      <c r="M1016" s="1" t="s">
        <v>6</v>
      </c>
      <c r="N1016" s="1" t="s">
        <v>7</v>
      </c>
      <c r="O1016" s="6" t="s">
        <v>7</v>
      </c>
    </row>
    <row r="1017">
      <c r="A1017" s="5">
        <v>300106.0</v>
      </c>
      <c r="B1017" s="2">
        <v>45808.0</v>
      </c>
      <c r="C1017" s="1" t="s">
        <v>24</v>
      </c>
      <c r="D1017" s="3" t="s">
        <v>15</v>
      </c>
      <c r="E1017" s="4">
        <v>45802.0</v>
      </c>
      <c r="F1017" s="5">
        <v>12.0</v>
      </c>
      <c r="G1017" s="5">
        <v>365.06</v>
      </c>
      <c r="H1017" s="5">
        <v>4293.11</v>
      </c>
      <c r="I1017" s="1" t="s">
        <v>2</v>
      </c>
      <c r="J1017" s="1" t="s">
        <v>27</v>
      </c>
      <c r="K1017" s="1" t="s">
        <v>28</v>
      </c>
      <c r="L1017" s="1" t="s">
        <v>5</v>
      </c>
      <c r="M1017" s="1" t="s">
        <v>6</v>
      </c>
      <c r="N1017" s="1" t="s">
        <v>7</v>
      </c>
      <c r="O1017" s="6" t="s">
        <v>7</v>
      </c>
    </row>
    <row r="1018">
      <c r="A1018" s="5">
        <v>300106.0</v>
      </c>
      <c r="B1018" s="2">
        <v>45808.0</v>
      </c>
      <c r="C1018" s="1" t="s">
        <v>24</v>
      </c>
      <c r="D1018" s="3" t="s">
        <v>303</v>
      </c>
      <c r="E1018" s="4">
        <v>45802.0</v>
      </c>
      <c r="F1018" s="5">
        <v>8.0</v>
      </c>
      <c r="G1018" s="5">
        <v>540.13</v>
      </c>
      <c r="H1018" s="5">
        <v>4234.62</v>
      </c>
      <c r="I1018" s="1" t="s">
        <v>2</v>
      </c>
      <c r="J1018" s="1" t="s">
        <v>27</v>
      </c>
      <c r="K1018" s="1" t="s">
        <v>28</v>
      </c>
      <c r="L1018" s="1" t="s">
        <v>5</v>
      </c>
      <c r="M1018" s="1" t="s">
        <v>6</v>
      </c>
      <c r="N1018" s="1" t="s">
        <v>7</v>
      </c>
      <c r="O1018" s="6" t="s">
        <v>7</v>
      </c>
    </row>
    <row r="1019">
      <c r="A1019" s="5">
        <v>300106.0</v>
      </c>
      <c r="B1019" s="2">
        <v>45808.0</v>
      </c>
      <c r="C1019" s="1" t="s">
        <v>24</v>
      </c>
      <c r="D1019" s="3" t="s">
        <v>268</v>
      </c>
      <c r="E1019" s="4">
        <v>45802.0</v>
      </c>
      <c r="F1019" s="5">
        <v>12.0</v>
      </c>
      <c r="G1019" s="5">
        <v>365.06</v>
      </c>
      <c r="H1019" s="5">
        <v>4293.11</v>
      </c>
      <c r="I1019" s="1" t="s">
        <v>2</v>
      </c>
      <c r="J1019" s="1" t="s">
        <v>27</v>
      </c>
      <c r="K1019" s="1" t="s">
        <v>28</v>
      </c>
      <c r="L1019" s="1" t="s">
        <v>5</v>
      </c>
      <c r="M1019" s="1" t="s">
        <v>6</v>
      </c>
      <c r="N1019" s="1" t="s">
        <v>7</v>
      </c>
      <c r="O1019" s="6" t="s">
        <v>7</v>
      </c>
    </row>
    <row r="1020">
      <c r="A1020" s="5">
        <v>300106.0</v>
      </c>
      <c r="B1020" s="2">
        <v>45808.0</v>
      </c>
      <c r="C1020" s="1" t="s">
        <v>24</v>
      </c>
      <c r="D1020" s="3" t="s">
        <v>10</v>
      </c>
      <c r="E1020" s="4">
        <v>45802.0</v>
      </c>
      <c r="F1020" s="5">
        <v>4.0</v>
      </c>
      <c r="G1020" s="5">
        <v>1130.32</v>
      </c>
      <c r="H1020" s="5">
        <v>4430.85</v>
      </c>
      <c r="I1020" s="1" t="s">
        <v>2</v>
      </c>
      <c r="J1020" s="1" t="s">
        <v>27</v>
      </c>
      <c r="K1020" s="1" t="s">
        <v>28</v>
      </c>
      <c r="L1020" s="1" t="s">
        <v>5</v>
      </c>
      <c r="M1020" s="1" t="s">
        <v>6</v>
      </c>
      <c r="N1020" s="1" t="s">
        <v>7</v>
      </c>
      <c r="O1020" s="6" t="s">
        <v>7</v>
      </c>
    </row>
    <row r="1021">
      <c r="A1021" s="5">
        <v>300106.0</v>
      </c>
      <c r="B1021" s="2">
        <v>45808.0</v>
      </c>
      <c r="C1021" s="1" t="s">
        <v>24</v>
      </c>
      <c r="D1021" s="3" t="s">
        <v>225</v>
      </c>
      <c r="E1021" s="4">
        <v>45802.0</v>
      </c>
      <c r="F1021" s="5">
        <v>8.0</v>
      </c>
      <c r="G1021" s="5">
        <v>540.13</v>
      </c>
      <c r="H1021" s="5">
        <v>4234.62</v>
      </c>
      <c r="I1021" s="1" t="s">
        <v>2</v>
      </c>
      <c r="J1021" s="1" t="s">
        <v>27</v>
      </c>
      <c r="K1021" s="1" t="s">
        <v>28</v>
      </c>
      <c r="L1021" s="1" t="s">
        <v>5</v>
      </c>
      <c r="M1021" s="1" t="s">
        <v>6</v>
      </c>
      <c r="N1021" s="1" t="s">
        <v>7</v>
      </c>
      <c r="O1021" s="6" t="s">
        <v>7</v>
      </c>
    </row>
    <row r="1022">
      <c r="A1022" s="5">
        <v>300106.0</v>
      </c>
      <c r="B1022" s="2">
        <v>45808.0</v>
      </c>
      <c r="C1022" s="1" t="s">
        <v>24</v>
      </c>
      <c r="D1022" s="3" t="s">
        <v>106</v>
      </c>
      <c r="E1022" s="4">
        <v>45802.0</v>
      </c>
      <c r="F1022" s="5">
        <v>8.0</v>
      </c>
      <c r="G1022" s="5">
        <v>1130.32</v>
      </c>
      <c r="H1022" s="5">
        <v>8861.71</v>
      </c>
      <c r="I1022" s="1" t="s">
        <v>2</v>
      </c>
      <c r="J1022" s="1" t="s">
        <v>27</v>
      </c>
      <c r="K1022" s="1" t="s">
        <v>28</v>
      </c>
      <c r="L1022" s="1" t="s">
        <v>5</v>
      </c>
      <c r="M1022" s="1" t="s">
        <v>6</v>
      </c>
      <c r="N1022" s="1" t="s">
        <v>7</v>
      </c>
      <c r="O1022" s="6" t="s">
        <v>7</v>
      </c>
    </row>
    <row r="1023">
      <c r="A1023" s="5">
        <v>300106.0</v>
      </c>
      <c r="B1023" s="2">
        <v>45808.0</v>
      </c>
      <c r="C1023" s="1" t="s">
        <v>24</v>
      </c>
      <c r="D1023" s="3" t="s">
        <v>16</v>
      </c>
      <c r="E1023" s="4">
        <v>45802.0</v>
      </c>
      <c r="F1023" s="5">
        <v>12.0</v>
      </c>
      <c r="G1023" s="5">
        <v>365.06</v>
      </c>
      <c r="H1023" s="5">
        <v>4293.11</v>
      </c>
      <c r="I1023" s="1" t="s">
        <v>2</v>
      </c>
      <c r="J1023" s="1" t="s">
        <v>27</v>
      </c>
      <c r="K1023" s="1" t="s">
        <v>28</v>
      </c>
      <c r="L1023" s="1" t="s">
        <v>5</v>
      </c>
      <c r="M1023" s="1" t="s">
        <v>6</v>
      </c>
      <c r="N1023" s="1" t="s">
        <v>7</v>
      </c>
      <c r="O1023" s="6" t="s">
        <v>7</v>
      </c>
    </row>
    <row r="1024">
      <c r="A1024" s="5">
        <v>300106.0</v>
      </c>
      <c r="B1024" s="2">
        <v>45808.0</v>
      </c>
      <c r="C1024" s="1" t="s">
        <v>24</v>
      </c>
      <c r="D1024" s="3" t="s">
        <v>14</v>
      </c>
      <c r="E1024" s="4">
        <v>45802.0</v>
      </c>
      <c r="F1024" s="5">
        <v>6.0</v>
      </c>
      <c r="G1024" s="5">
        <v>730.06</v>
      </c>
      <c r="H1024" s="5">
        <v>4292.75</v>
      </c>
      <c r="I1024" s="1" t="s">
        <v>2</v>
      </c>
      <c r="J1024" s="1" t="s">
        <v>27</v>
      </c>
      <c r="K1024" s="1" t="s">
        <v>28</v>
      </c>
      <c r="L1024" s="1" t="s">
        <v>5</v>
      </c>
      <c r="M1024" s="1" t="s">
        <v>6</v>
      </c>
      <c r="N1024" s="1" t="s">
        <v>7</v>
      </c>
      <c r="O1024" s="6" t="s">
        <v>7</v>
      </c>
    </row>
    <row r="1025">
      <c r="A1025" s="5">
        <v>300106.0</v>
      </c>
      <c r="B1025" s="2">
        <v>45808.0</v>
      </c>
      <c r="C1025" s="1" t="s">
        <v>24</v>
      </c>
      <c r="D1025" s="3" t="s">
        <v>18</v>
      </c>
      <c r="E1025" s="4">
        <v>45802.0</v>
      </c>
      <c r="F1025" s="5">
        <v>12.0</v>
      </c>
      <c r="G1025" s="5">
        <v>365.06</v>
      </c>
      <c r="H1025" s="5">
        <v>4293.11</v>
      </c>
      <c r="I1025" s="1" t="s">
        <v>2</v>
      </c>
      <c r="J1025" s="1" t="s">
        <v>27</v>
      </c>
      <c r="K1025" s="1" t="s">
        <v>28</v>
      </c>
      <c r="L1025" s="1" t="s">
        <v>5</v>
      </c>
      <c r="M1025" s="1" t="s">
        <v>6</v>
      </c>
      <c r="N1025" s="1" t="s">
        <v>7</v>
      </c>
      <c r="O1025" s="6" t="s">
        <v>7</v>
      </c>
    </row>
    <row r="1026">
      <c r="A1026" s="5">
        <v>300106.0</v>
      </c>
      <c r="B1026" s="2">
        <v>45808.0</v>
      </c>
      <c r="C1026" s="1" t="s">
        <v>24</v>
      </c>
      <c r="D1026" s="3" t="s">
        <v>17</v>
      </c>
      <c r="E1026" s="4">
        <v>45802.0</v>
      </c>
      <c r="F1026" s="5">
        <v>6.0</v>
      </c>
      <c r="G1026" s="5">
        <v>730.06</v>
      </c>
      <c r="H1026" s="5">
        <v>4292.75</v>
      </c>
      <c r="I1026" s="1" t="s">
        <v>2</v>
      </c>
      <c r="J1026" s="1" t="s">
        <v>27</v>
      </c>
      <c r="K1026" s="1" t="s">
        <v>28</v>
      </c>
      <c r="L1026" s="1" t="s">
        <v>5</v>
      </c>
      <c r="M1026" s="1" t="s">
        <v>6</v>
      </c>
      <c r="N1026" s="1" t="s">
        <v>7</v>
      </c>
      <c r="O1026" s="6" t="s">
        <v>7</v>
      </c>
    </row>
    <row r="1027">
      <c r="A1027" s="5">
        <v>300106.0</v>
      </c>
      <c r="B1027" s="2">
        <v>45808.0</v>
      </c>
      <c r="C1027" s="1" t="s">
        <v>24</v>
      </c>
      <c r="D1027" s="3" t="s">
        <v>1</v>
      </c>
      <c r="E1027" s="4">
        <v>45802.0</v>
      </c>
      <c r="F1027" s="5">
        <v>12.0</v>
      </c>
      <c r="G1027" s="5">
        <v>365.06</v>
      </c>
      <c r="H1027" s="5">
        <v>4293.11</v>
      </c>
      <c r="I1027" s="1" t="s">
        <v>2</v>
      </c>
      <c r="J1027" s="1" t="s">
        <v>27</v>
      </c>
      <c r="K1027" s="1" t="s">
        <v>28</v>
      </c>
      <c r="L1027" s="1" t="s">
        <v>5</v>
      </c>
      <c r="M1027" s="1" t="s">
        <v>6</v>
      </c>
      <c r="N1027" s="1" t="s">
        <v>7</v>
      </c>
      <c r="O1027" s="6" t="s">
        <v>7</v>
      </c>
    </row>
    <row r="1028">
      <c r="A1028" s="5">
        <v>300106.0</v>
      </c>
      <c r="B1028" s="2">
        <v>45808.0</v>
      </c>
      <c r="C1028" s="1" t="s">
        <v>24</v>
      </c>
      <c r="D1028" s="3" t="s">
        <v>105</v>
      </c>
      <c r="E1028" s="4">
        <v>45802.0</v>
      </c>
      <c r="F1028" s="5">
        <v>8.0</v>
      </c>
      <c r="G1028" s="5">
        <v>540.13</v>
      </c>
      <c r="H1028" s="5">
        <v>4234.62</v>
      </c>
      <c r="I1028" s="1" t="s">
        <v>2</v>
      </c>
      <c r="J1028" s="1" t="s">
        <v>27</v>
      </c>
      <c r="K1028" s="1" t="s">
        <v>28</v>
      </c>
      <c r="L1028" s="1" t="s">
        <v>5</v>
      </c>
      <c r="M1028" s="1" t="s">
        <v>6</v>
      </c>
      <c r="N1028" s="1" t="s">
        <v>7</v>
      </c>
      <c r="O1028" s="6" t="s">
        <v>7</v>
      </c>
    </row>
    <row r="1029">
      <c r="A1029" s="5">
        <v>300108.0</v>
      </c>
      <c r="B1029" s="2">
        <v>45808.0</v>
      </c>
      <c r="C1029" s="1" t="s">
        <v>223</v>
      </c>
      <c r="D1029" s="3" t="s">
        <v>116</v>
      </c>
      <c r="E1029" s="4">
        <v>45802.0</v>
      </c>
      <c r="F1029" s="5">
        <v>6.0</v>
      </c>
      <c r="G1029" s="5">
        <v>1063.87</v>
      </c>
      <c r="H1029" s="5">
        <v>6255.53</v>
      </c>
      <c r="I1029" s="1" t="s">
        <v>2</v>
      </c>
      <c r="J1029" s="1" t="s">
        <v>224</v>
      </c>
      <c r="K1029" s="1" t="s">
        <v>111</v>
      </c>
      <c r="L1029" s="1" t="s">
        <v>5</v>
      </c>
      <c r="M1029" s="1" t="s">
        <v>6</v>
      </c>
      <c r="N1029" s="1" t="s">
        <v>7</v>
      </c>
      <c r="O1029" s="6" t="s">
        <v>7</v>
      </c>
    </row>
    <row r="1030">
      <c r="A1030" s="5">
        <v>300108.0</v>
      </c>
      <c r="B1030" s="2">
        <v>45808.0</v>
      </c>
      <c r="C1030" s="1" t="s">
        <v>223</v>
      </c>
      <c r="D1030" s="3" t="s">
        <v>114</v>
      </c>
      <c r="E1030" s="4">
        <v>45802.0</v>
      </c>
      <c r="F1030" s="5">
        <v>8.0</v>
      </c>
      <c r="G1030" s="5">
        <v>840.0</v>
      </c>
      <c r="H1030" s="5">
        <v>6585.57</v>
      </c>
      <c r="I1030" s="1" t="s">
        <v>2</v>
      </c>
      <c r="J1030" s="1" t="s">
        <v>224</v>
      </c>
      <c r="K1030" s="1" t="s">
        <v>111</v>
      </c>
      <c r="L1030" s="1" t="s">
        <v>5</v>
      </c>
      <c r="M1030" s="1" t="s">
        <v>6</v>
      </c>
      <c r="N1030" s="1" t="s">
        <v>7</v>
      </c>
      <c r="O1030" s="6" t="s">
        <v>7</v>
      </c>
    </row>
    <row r="1031">
      <c r="A1031" s="5">
        <v>300108.0</v>
      </c>
      <c r="B1031" s="2">
        <v>45808.0</v>
      </c>
      <c r="C1031" s="1" t="s">
        <v>223</v>
      </c>
      <c r="D1031" s="3" t="s">
        <v>1</v>
      </c>
      <c r="E1031" s="4">
        <v>45802.0</v>
      </c>
      <c r="F1031" s="5">
        <v>180.0</v>
      </c>
      <c r="G1031" s="5">
        <v>369.95</v>
      </c>
      <c r="H1031" s="5">
        <v>65258.9</v>
      </c>
      <c r="I1031" s="1" t="s">
        <v>2</v>
      </c>
      <c r="J1031" s="1" t="s">
        <v>224</v>
      </c>
      <c r="K1031" s="1" t="s">
        <v>111</v>
      </c>
      <c r="L1031" s="1" t="s">
        <v>5</v>
      </c>
      <c r="M1031" s="1" t="s">
        <v>6</v>
      </c>
      <c r="N1031" s="1" t="s">
        <v>7</v>
      </c>
      <c r="O1031" s="6" t="s">
        <v>7</v>
      </c>
    </row>
    <row r="1032">
      <c r="A1032" s="5">
        <v>101912.0</v>
      </c>
      <c r="B1032" s="2">
        <v>45808.0</v>
      </c>
      <c r="C1032" s="1" t="s">
        <v>329</v>
      </c>
      <c r="D1032" s="3" t="s">
        <v>507</v>
      </c>
      <c r="E1032" s="4">
        <v>45802.0</v>
      </c>
      <c r="F1032" s="5">
        <v>54.0</v>
      </c>
      <c r="G1032" s="5">
        <v>84.01</v>
      </c>
      <c r="H1032" s="5">
        <v>4446.41</v>
      </c>
      <c r="I1032" s="1" t="s">
        <v>21</v>
      </c>
      <c r="J1032" s="1" t="s">
        <v>123</v>
      </c>
      <c r="K1032" s="1" t="s">
        <v>13</v>
      </c>
      <c r="L1032" s="1" t="s">
        <v>5</v>
      </c>
      <c r="M1032" s="1" t="s">
        <v>23</v>
      </c>
      <c r="N1032" s="1" t="s">
        <v>7</v>
      </c>
      <c r="O1032" s="6" t="s">
        <v>7</v>
      </c>
    </row>
    <row r="1033">
      <c r="A1033" s="5">
        <v>101912.0</v>
      </c>
      <c r="B1033" s="2">
        <v>45808.0</v>
      </c>
      <c r="C1033" s="1" t="s">
        <v>329</v>
      </c>
      <c r="D1033" s="3" t="s">
        <v>151</v>
      </c>
      <c r="E1033" s="4">
        <v>45802.0</v>
      </c>
      <c r="F1033" s="5">
        <v>90.0</v>
      </c>
      <c r="G1033" s="5">
        <v>52.0</v>
      </c>
      <c r="H1033" s="5">
        <v>4587.01</v>
      </c>
      <c r="I1033" s="1" t="s">
        <v>21</v>
      </c>
      <c r="J1033" s="1" t="s">
        <v>123</v>
      </c>
      <c r="K1033" s="1" t="s">
        <v>13</v>
      </c>
      <c r="L1033" s="1" t="s">
        <v>5</v>
      </c>
      <c r="M1033" s="1" t="s">
        <v>23</v>
      </c>
      <c r="N1033" s="1" t="s">
        <v>7</v>
      </c>
      <c r="O1033" s="6" t="s">
        <v>7</v>
      </c>
    </row>
    <row r="1034">
      <c r="A1034" s="5">
        <v>101912.0</v>
      </c>
      <c r="B1034" s="2">
        <v>45808.0</v>
      </c>
      <c r="C1034" s="1" t="s">
        <v>329</v>
      </c>
      <c r="D1034" s="3" t="s">
        <v>230</v>
      </c>
      <c r="E1034" s="4">
        <v>45802.0</v>
      </c>
      <c r="F1034" s="5">
        <v>108.0</v>
      </c>
      <c r="G1034" s="5">
        <v>56.73</v>
      </c>
      <c r="H1034" s="5">
        <v>6004.91</v>
      </c>
      <c r="I1034" s="1" t="s">
        <v>21</v>
      </c>
      <c r="J1034" s="1" t="s">
        <v>123</v>
      </c>
      <c r="K1034" s="1" t="s">
        <v>13</v>
      </c>
      <c r="L1034" s="1" t="s">
        <v>5</v>
      </c>
      <c r="M1034" s="1" t="s">
        <v>23</v>
      </c>
      <c r="N1034" s="1" t="s">
        <v>7</v>
      </c>
      <c r="O1034" s="6" t="s">
        <v>7</v>
      </c>
    </row>
    <row r="1035">
      <c r="A1035" s="5">
        <v>101912.0</v>
      </c>
      <c r="B1035" s="2">
        <v>45808.0</v>
      </c>
      <c r="C1035" s="1" t="s">
        <v>329</v>
      </c>
      <c r="D1035" s="3" t="s">
        <v>508</v>
      </c>
      <c r="E1035" s="4">
        <v>45802.0</v>
      </c>
      <c r="F1035" s="5">
        <v>60.0</v>
      </c>
      <c r="G1035" s="5">
        <v>80.01</v>
      </c>
      <c r="H1035" s="5">
        <v>4705.19</v>
      </c>
      <c r="I1035" s="1" t="s">
        <v>21</v>
      </c>
      <c r="J1035" s="1" t="s">
        <v>123</v>
      </c>
      <c r="K1035" s="1" t="s">
        <v>13</v>
      </c>
      <c r="L1035" s="1" t="s">
        <v>5</v>
      </c>
      <c r="M1035" s="1" t="s">
        <v>23</v>
      </c>
      <c r="N1035" s="1" t="s">
        <v>7</v>
      </c>
      <c r="O1035" s="6" t="s">
        <v>7</v>
      </c>
    </row>
    <row r="1036">
      <c r="A1036" s="5">
        <v>101929.0</v>
      </c>
      <c r="B1036" s="2">
        <v>45808.0</v>
      </c>
      <c r="C1036" s="1" t="s">
        <v>266</v>
      </c>
      <c r="D1036" s="3" t="s">
        <v>342</v>
      </c>
      <c r="E1036" s="4">
        <v>45802.0</v>
      </c>
      <c r="F1036" s="5">
        <v>66.0</v>
      </c>
      <c r="G1036" s="5">
        <v>152.64</v>
      </c>
      <c r="H1036" s="5">
        <v>10075.47</v>
      </c>
      <c r="I1036" s="1" t="s">
        <v>21</v>
      </c>
      <c r="J1036" s="1" t="s">
        <v>267</v>
      </c>
      <c r="K1036" s="1" t="s">
        <v>13</v>
      </c>
      <c r="L1036" s="1" t="s">
        <v>5</v>
      </c>
      <c r="M1036" s="1" t="s">
        <v>23</v>
      </c>
      <c r="N1036" s="1" t="s">
        <v>7</v>
      </c>
      <c r="O1036" s="6" t="s">
        <v>7</v>
      </c>
    </row>
    <row r="1037">
      <c r="A1037" s="5">
        <v>101929.0</v>
      </c>
      <c r="B1037" s="2">
        <v>45808.0</v>
      </c>
      <c r="C1037" s="1" t="s">
        <v>266</v>
      </c>
      <c r="D1037" s="3" t="s">
        <v>509</v>
      </c>
      <c r="E1037" s="4">
        <v>45802.0</v>
      </c>
      <c r="F1037" s="5">
        <v>13.0</v>
      </c>
      <c r="G1037" s="5">
        <v>296.64</v>
      </c>
      <c r="H1037" s="5">
        <v>3857.55</v>
      </c>
      <c r="I1037" s="1" t="s">
        <v>21</v>
      </c>
      <c r="J1037" s="1" t="s">
        <v>267</v>
      </c>
      <c r="K1037" s="1" t="s">
        <v>13</v>
      </c>
      <c r="L1037" s="1" t="s">
        <v>5</v>
      </c>
      <c r="M1037" s="1" t="s">
        <v>23</v>
      </c>
      <c r="N1037" s="1" t="s">
        <v>7</v>
      </c>
      <c r="O1037" s="6" t="s">
        <v>7</v>
      </c>
    </row>
    <row r="1038">
      <c r="A1038" s="5">
        <v>101929.0</v>
      </c>
      <c r="B1038" s="2">
        <v>45808.0</v>
      </c>
      <c r="C1038" s="1" t="s">
        <v>266</v>
      </c>
      <c r="D1038" s="3" t="s">
        <v>510</v>
      </c>
      <c r="E1038" s="4">
        <v>45802.0</v>
      </c>
      <c r="F1038" s="5">
        <v>13.0</v>
      </c>
      <c r="G1038" s="5">
        <v>687.36</v>
      </c>
      <c r="H1038" s="5">
        <v>8936.91</v>
      </c>
      <c r="I1038" s="1" t="s">
        <v>21</v>
      </c>
      <c r="J1038" s="1" t="s">
        <v>267</v>
      </c>
      <c r="K1038" s="1" t="s">
        <v>13</v>
      </c>
      <c r="L1038" s="1" t="s">
        <v>5</v>
      </c>
      <c r="M1038" s="1" t="s">
        <v>23</v>
      </c>
      <c r="N1038" s="1" t="s">
        <v>7</v>
      </c>
      <c r="O1038" s="6" t="s">
        <v>7</v>
      </c>
    </row>
    <row r="1039">
      <c r="A1039" s="5">
        <v>101929.0</v>
      </c>
      <c r="B1039" s="2">
        <v>45808.0</v>
      </c>
      <c r="C1039" s="1" t="s">
        <v>266</v>
      </c>
      <c r="D1039" s="3" t="s">
        <v>509</v>
      </c>
      <c r="E1039" s="4">
        <v>45802.0</v>
      </c>
      <c r="F1039" s="5">
        <v>39.0</v>
      </c>
      <c r="G1039" s="5">
        <v>296.64</v>
      </c>
      <c r="H1039" s="5">
        <v>11570.19</v>
      </c>
      <c r="I1039" s="1" t="s">
        <v>21</v>
      </c>
      <c r="J1039" s="1" t="s">
        <v>267</v>
      </c>
      <c r="K1039" s="1" t="s">
        <v>13</v>
      </c>
      <c r="L1039" s="1" t="s">
        <v>5</v>
      </c>
      <c r="M1039" s="1" t="s">
        <v>23</v>
      </c>
      <c r="N1039" s="1" t="s">
        <v>7</v>
      </c>
      <c r="O1039" s="6" t="s">
        <v>7</v>
      </c>
    </row>
    <row r="1040">
      <c r="A1040" s="5">
        <v>101929.0</v>
      </c>
      <c r="B1040" s="2">
        <v>45808.0</v>
      </c>
      <c r="C1040" s="1" t="s">
        <v>266</v>
      </c>
      <c r="D1040" s="3" t="s">
        <v>511</v>
      </c>
      <c r="E1040" s="4">
        <v>45802.0</v>
      </c>
      <c r="F1040" s="5">
        <v>66.0</v>
      </c>
      <c r="G1040" s="5">
        <v>111.36</v>
      </c>
      <c r="H1040" s="5">
        <v>7350.99</v>
      </c>
      <c r="I1040" s="1" t="s">
        <v>21</v>
      </c>
      <c r="J1040" s="1" t="s">
        <v>267</v>
      </c>
      <c r="K1040" s="1" t="s">
        <v>13</v>
      </c>
      <c r="L1040" s="1" t="s">
        <v>5</v>
      </c>
      <c r="M1040" s="1" t="s">
        <v>23</v>
      </c>
      <c r="N1040" s="1" t="s">
        <v>7</v>
      </c>
      <c r="O1040" s="6" t="s">
        <v>7</v>
      </c>
    </row>
    <row r="1041">
      <c r="A1041" s="5">
        <v>101929.0</v>
      </c>
      <c r="B1041" s="2">
        <v>45808.0</v>
      </c>
      <c r="C1041" s="1" t="s">
        <v>266</v>
      </c>
      <c r="D1041" s="3" t="s">
        <v>339</v>
      </c>
      <c r="E1041" s="4">
        <v>45802.0</v>
      </c>
      <c r="F1041" s="5">
        <v>12.0</v>
      </c>
      <c r="G1041" s="5">
        <v>846.72</v>
      </c>
      <c r="H1041" s="5">
        <v>10161.87</v>
      </c>
      <c r="I1041" s="1" t="s">
        <v>21</v>
      </c>
      <c r="J1041" s="1" t="s">
        <v>267</v>
      </c>
      <c r="K1041" s="1" t="s">
        <v>13</v>
      </c>
      <c r="L1041" s="1" t="s">
        <v>5</v>
      </c>
      <c r="M1041" s="1" t="s">
        <v>23</v>
      </c>
      <c r="N1041" s="1" t="s">
        <v>7</v>
      </c>
      <c r="O1041" s="6" t="s">
        <v>7</v>
      </c>
    </row>
    <row r="1042">
      <c r="A1042" s="5">
        <v>101929.0</v>
      </c>
      <c r="B1042" s="2">
        <v>45808.0</v>
      </c>
      <c r="C1042" s="1" t="s">
        <v>266</v>
      </c>
      <c r="D1042" s="3" t="s">
        <v>512</v>
      </c>
      <c r="E1042" s="4">
        <v>45802.0</v>
      </c>
      <c r="F1042" s="5">
        <v>30.0</v>
      </c>
      <c r="G1042" s="5">
        <v>306.24</v>
      </c>
      <c r="H1042" s="5">
        <v>9188.43</v>
      </c>
      <c r="I1042" s="1" t="s">
        <v>21</v>
      </c>
      <c r="J1042" s="1" t="s">
        <v>267</v>
      </c>
      <c r="K1042" s="1" t="s">
        <v>13</v>
      </c>
      <c r="L1042" s="1" t="s">
        <v>5</v>
      </c>
      <c r="M1042" s="1" t="s">
        <v>23</v>
      </c>
      <c r="N1042" s="1" t="s">
        <v>7</v>
      </c>
      <c r="O1042" s="6" t="s">
        <v>7</v>
      </c>
    </row>
    <row r="1043">
      <c r="A1043" s="5">
        <v>101929.0</v>
      </c>
      <c r="B1043" s="2">
        <v>45808.0</v>
      </c>
      <c r="C1043" s="1" t="s">
        <v>266</v>
      </c>
      <c r="D1043" s="3" t="s">
        <v>340</v>
      </c>
      <c r="E1043" s="4">
        <v>45802.0</v>
      </c>
      <c r="F1043" s="5">
        <v>132.0</v>
      </c>
      <c r="G1043" s="5">
        <v>156.48</v>
      </c>
      <c r="H1043" s="5">
        <v>20656.59</v>
      </c>
      <c r="I1043" s="1" t="s">
        <v>21</v>
      </c>
      <c r="J1043" s="1" t="s">
        <v>267</v>
      </c>
      <c r="K1043" s="1" t="s">
        <v>13</v>
      </c>
      <c r="L1043" s="1" t="s">
        <v>5</v>
      </c>
      <c r="M1043" s="1" t="s">
        <v>23</v>
      </c>
      <c r="N1043" s="1" t="s">
        <v>7</v>
      </c>
      <c r="O1043" s="6" t="s">
        <v>7</v>
      </c>
    </row>
    <row r="1044">
      <c r="A1044" s="5">
        <v>101929.0</v>
      </c>
      <c r="B1044" s="2">
        <v>45808.0</v>
      </c>
      <c r="C1044" s="1" t="s">
        <v>266</v>
      </c>
      <c r="D1044" s="3" t="s">
        <v>343</v>
      </c>
      <c r="E1044" s="4">
        <v>45802.0</v>
      </c>
      <c r="F1044" s="5">
        <v>14.0</v>
      </c>
      <c r="G1044" s="5">
        <v>758.4</v>
      </c>
      <c r="H1044" s="5">
        <v>10618.83</v>
      </c>
      <c r="I1044" s="1" t="s">
        <v>21</v>
      </c>
      <c r="J1044" s="1" t="s">
        <v>267</v>
      </c>
      <c r="K1044" s="1" t="s">
        <v>13</v>
      </c>
      <c r="L1044" s="1" t="s">
        <v>5</v>
      </c>
      <c r="M1044" s="1" t="s">
        <v>23</v>
      </c>
      <c r="N1044" s="1" t="s">
        <v>7</v>
      </c>
      <c r="O1044" s="6" t="s">
        <v>7</v>
      </c>
    </row>
    <row r="1045">
      <c r="A1045" s="5">
        <v>300111.0</v>
      </c>
      <c r="B1045" s="2">
        <v>45808.0</v>
      </c>
      <c r="C1045" s="1" t="s">
        <v>266</v>
      </c>
      <c r="D1045" s="3" t="s">
        <v>506</v>
      </c>
      <c r="E1045" s="4">
        <v>45802.0</v>
      </c>
      <c r="F1045" s="5">
        <v>12.0</v>
      </c>
      <c r="G1045" s="5">
        <v>745.11</v>
      </c>
      <c r="H1045" s="5">
        <v>8941.27</v>
      </c>
      <c r="I1045" s="1" t="s">
        <v>2</v>
      </c>
      <c r="J1045" s="1" t="s">
        <v>267</v>
      </c>
      <c r="K1045" s="1" t="s">
        <v>13</v>
      </c>
      <c r="L1045" s="1" t="s">
        <v>5</v>
      </c>
      <c r="M1045" s="1" t="s">
        <v>6</v>
      </c>
      <c r="N1045" s="1" t="s">
        <v>7</v>
      </c>
      <c r="O1045" s="6" t="s">
        <v>7</v>
      </c>
    </row>
    <row r="1046">
      <c r="A1046" s="5">
        <v>300111.0</v>
      </c>
      <c r="B1046" s="2">
        <v>45808.0</v>
      </c>
      <c r="C1046" s="1" t="s">
        <v>266</v>
      </c>
      <c r="D1046" s="3" t="s">
        <v>222</v>
      </c>
      <c r="E1046" s="4">
        <v>45802.0</v>
      </c>
      <c r="F1046" s="5">
        <v>6.0</v>
      </c>
      <c r="G1046" s="5">
        <v>745.11</v>
      </c>
      <c r="H1046" s="5">
        <v>4470.64</v>
      </c>
      <c r="I1046" s="1" t="s">
        <v>2</v>
      </c>
      <c r="J1046" s="1" t="s">
        <v>267</v>
      </c>
      <c r="K1046" s="1" t="s">
        <v>13</v>
      </c>
      <c r="L1046" s="1" t="s">
        <v>5</v>
      </c>
      <c r="M1046" s="1" t="s">
        <v>6</v>
      </c>
      <c r="N1046" s="1" t="s">
        <v>7</v>
      </c>
      <c r="O1046" s="6" t="s">
        <v>7</v>
      </c>
    </row>
    <row r="1047">
      <c r="A1047" s="5">
        <v>300111.0</v>
      </c>
      <c r="B1047" s="2">
        <v>45808.0</v>
      </c>
      <c r="C1047" s="1" t="s">
        <v>266</v>
      </c>
      <c r="D1047" s="3" t="s">
        <v>268</v>
      </c>
      <c r="E1047" s="4">
        <v>45802.0</v>
      </c>
      <c r="F1047" s="5">
        <v>12.0</v>
      </c>
      <c r="G1047" s="5">
        <v>369.95</v>
      </c>
      <c r="H1047" s="5">
        <v>4439.38</v>
      </c>
      <c r="I1047" s="1" t="s">
        <v>2</v>
      </c>
      <c r="J1047" s="1" t="s">
        <v>267</v>
      </c>
      <c r="K1047" s="1" t="s">
        <v>13</v>
      </c>
      <c r="L1047" s="1" t="s">
        <v>5</v>
      </c>
      <c r="M1047" s="1" t="s">
        <v>6</v>
      </c>
      <c r="N1047" s="1" t="s">
        <v>7</v>
      </c>
      <c r="O1047" s="6" t="s">
        <v>7</v>
      </c>
    </row>
    <row r="1048">
      <c r="A1048" s="5">
        <v>300111.0</v>
      </c>
      <c r="B1048" s="2">
        <v>45808.0</v>
      </c>
      <c r="C1048" s="1" t="s">
        <v>266</v>
      </c>
      <c r="D1048" s="3" t="s">
        <v>106</v>
      </c>
      <c r="E1048" s="4">
        <v>45802.0</v>
      </c>
      <c r="F1048" s="5">
        <v>16.0</v>
      </c>
      <c r="G1048" s="5">
        <v>1149.82</v>
      </c>
      <c r="H1048" s="5">
        <v>18397.02</v>
      </c>
      <c r="I1048" s="1" t="s">
        <v>2</v>
      </c>
      <c r="J1048" s="1" t="s">
        <v>267</v>
      </c>
      <c r="K1048" s="1" t="s">
        <v>13</v>
      </c>
      <c r="L1048" s="1" t="s">
        <v>5</v>
      </c>
      <c r="M1048" s="1" t="s">
        <v>6</v>
      </c>
      <c r="N1048" s="1" t="s">
        <v>7</v>
      </c>
      <c r="O1048" s="6" t="s">
        <v>7</v>
      </c>
    </row>
    <row r="1049">
      <c r="A1049" s="5">
        <v>300111.0</v>
      </c>
      <c r="B1049" s="2">
        <v>45808.0</v>
      </c>
      <c r="C1049" s="1" t="s">
        <v>266</v>
      </c>
      <c r="D1049" s="3" t="s">
        <v>109</v>
      </c>
      <c r="E1049" s="4">
        <v>45802.0</v>
      </c>
      <c r="F1049" s="5">
        <v>12.0</v>
      </c>
      <c r="G1049" s="5">
        <v>369.95</v>
      </c>
      <c r="H1049" s="5">
        <v>4439.38</v>
      </c>
      <c r="I1049" s="1" t="s">
        <v>2</v>
      </c>
      <c r="J1049" s="1" t="s">
        <v>267</v>
      </c>
      <c r="K1049" s="1" t="s">
        <v>13</v>
      </c>
      <c r="L1049" s="1" t="s">
        <v>5</v>
      </c>
      <c r="M1049" s="1" t="s">
        <v>6</v>
      </c>
      <c r="N1049" s="1" t="s">
        <v>7</v>
      </c>
      <c r="O1049" s="6" t="s">
        <v>7</v>
      </c>
    </row>
    <row r="1050">
      <c r="A1050" s="5">
        <v>300111.0</v>
      </c>
      <c r="B1050" s="2">
        <v>45808.0</v>
      </c>
      <c r="C1050" s="1" t="s">
        <v>266</v>
      </c>
      <c r="D1050" s="3" t="s">
        <v>305</v>
      </c>
      <c r="E1050" s="4">
        <v>45802.0</v>
      </c>
      <c r="F1050" s="5">
        <v>12.0</v>
      </c>
      <c r="G1050" s="5">
        <v>745.11</v>
      </c>
      <c r="H1050" s="5">
        <v>8941.27</v>
      </c>
      <c r="I1050" s="1" t="s">
        <v>2</v>
      </c>
      <c r="J1050" s="1" t="s">
        <v>267</v>
      </c>
      <c r="K1050" s="1" t="s">
        <v>13</v>
      </c>
      <c r="L1050" s="1" t="s">
        <v>5</v>
      </c>
      <c r="M1050" s="1" t="s">
        <v>6</v>
      </c>
      <c r="N1050" s="1" t="s">
        <v>7</v>
      </c>
      <c r="O1050" s="6" t="s">
        <v>7</v>
      </c>
    </row>
    <row r="1051">
      <c r="A1051" s="5">
        <v>300111.0</v>
      </c>
      <c r="B1051" s="2">
        <v>45808.0</v>
      </c>
      <c r="C1051" s="1" t="s">
        <v>266</v>
      </c>
      <c r="D1051" s="3" t="s">
        <v>302</v>
      </c>
      <c r="E1051" s="4">
        <v>45802.0</v>
      </c>
      <c r="F1051" s="5">
        <v>12.0</v>
      </c>
      <c r="G1051" s="5">
        <v>745.11</v>
      </c>
      <c r="H1051" s="5">
        <v>8941.27</v>
      </c>
      <c r="I1051" s="1" t="s">
        <v>2</v>
      </c>
      <c r="J1051" s="1" t="s">
        <v>267</v>
      </c>
      <c r="K1051" s="1" t="s">
        <v>13</v>
      </c>
      <c r="L1051" s="1" t="s">
        <v>5</v>
      </c>
      <c r="M1051" s="1" t="s">
        <v>6</v>
      </c>
      <c r="N1051" s="1" t="s">
        <v>7</v>
      </c>
      <c r="O1051" s="6" t="s">
        <v>7</v>
      </c>
    </row>
    <row r="1052">
      <c r="A1052" s="5">
        <v>300111.0</v>
      </c>
      <c r="B1052" s="2">
        <v>45808.0</v>
      </c>
      <c r="C1052" s="1" t="s">
        <v>266</v>
      </c>
      <c r="D1052" s="3" t="s">
        <v>10</v>
      </c>
      <c r="E1052" s="4">
        <v>45802.0</v>
      </c>
      <c r="F1052" s="5">
        <v>4.0</v>
      </c>
      <c r="G1052" s="5">
        <v>1149.82</v>
      </c>
      <c r="H1052" s="5">
        <v>4599.26</v>
      </c>
      <c r="I1052" s="1" t="s">
        <v>2</v>
      </c>
      <c r="J1052" s="1" t="s">
        <v>267</v>
      </c>
      <c r="K1052" s="1" t="s">
        <v>13</v>
      </c>
      <c r="L1052" s="1" t="s">
        <v>5</v>
      </c>
      <c r="M1052" s="1" t="s">
        <v>6</v>
      </c>
      <c r="N1052" s="1" t="s">
        <v>7</v>
      </c>
      <c r="O1052" s="6" t="s">
        <v>7</v>
      </c>
    </row>
    <row r="1053">
      <c r="A1053" s="5">
        <v>101930.0</v>
      </c>
      <c r="B1053" s="2">
        <v>45808.0</v>
      </c>
      <c r="C1053" s="1" t="s">
        <v>266</v>
      </c>
      <c r="D1053" s="3" t="s">
        <v>34</v>
      </c>
      <c r="E1053" s="4">
        <v>45802.0</v>
      </c>
      <c r="F1053" s="5">
        <v>60.0</v>
      </c>
      <c r="G1053" s="5">
        <v>275.52</v>
      </c>
      <c r="H1053" s="5">
        <v>16532.87</v>
      </c>
      <c r="I1053" s="1" t="s">
        <v>21</v>
      </c>
      <c r="J1053" s="1" t="s">
        <v>267</v>
      </c>
      <c r="K1053" s="1" t="s">
        <v>13</v>
      </c>
      <c r="L1053" s="1" t="s">
        <v>5</v>
      </c>
      <c r="M1053" s="1" t="s">
        <v>23</v>
      </c>
      <c r="N1053" s="1" t="s">
        <v>7</v>
      </c>
      <c r="O1053" s="6" t="s">
        <v>7</v>
      </c>
    </row>
    <row r="1054">
      <c r="A1054" s="5">
        <v>101930.0</v>
      </c>
      <c r="B1054" s="2">
        <v>45808.0</v>
      </c>
      <c r="C1054" s="1" t="s">
        <v>266</v>
      </c>
      <c r="D1054" s="7">
        <v>144.0</v>
      </c>
      <c r="E1054" s="4">
        <v>45802.0</v>
      </c>
      <c r="F1054" s="5">
        <v>180.0</v>
      </c>
      <c r="G1054" s="5">
        <v>93.6</v>
      </c>
      <c r="H1054" s="5">
        <v>16849.67</v>
      </c>
      <c r="I1054" s="1" t="s">
        <v>21</v>
      </c>
      <c r="J1054" s="1" t="s">
        <v>267</v>
      </c>
      <c r="K1054" s="1" t="s">
        <v>13</v>
      </c>
      <c r="L1054" s="1" t="s">
        <v>5</v>
      </c>
      <c r="M1054" s="1" t="s">
        <v>23</v>
      </c>
      <c r="N1054" s="1" t="s">
        <v>7</v>
      </c>
      <c r="O1054" s="6" t="s">
        <v>7</v>
      </c>
    </row>
    <row r="1055">
      <c r="A1055" s="5">
        <v>101930.0</v>
      </c>
      <c r="B1055" s="2">
        <v>45808.0</v>
      </c>
      <c r="C1055" s="1" t="s">
        <v>266</v>
      </c>
      <c r="D1055" s="7">
        <v>131.0</v>
      </c>
      <c r="E1055" s="4">
        <v>45802.0</v>
      </c>
      <c r="F1055" s="5">
        <v>60.0</v>
      </c>
      <c r="G1055" s="5">
        <v>157.44</v>
      </c>
      <c r="H1055" s="5">
        <v>9448.07</v>
      </c>
      <c r="I1055" s="1" t="s">
        <v>21</v>
      </c>
      <c r="J1055" s="1" t="s">
        <v>267</v>
      </c>
      <c r="K1055" s="1" t="s">
        <v>13</v>
      </c>
      <c r="L1055" s="1" t="s">
        <v>5</v>
      </c>
      <c r="M1055" s="1" t="s">
        <v>23</v>
      </c>
      <c r="N1055" s="1" t="s">
        <v>7</v>
      </c>
      <c r="O1055" s="6" t="s">
        <v>7</v>
      </c>
    </row>
    <row r="1056">
      <c r="A1056" s="5">
        <v>101930.0</v>
      </c>
      <c r="B1056" s="2">
        <v>45808.0</v>
      </c>
      <c r="C1056" s="1" t="s">
        <v>266</v>
      </c>
      <c r="D1056" s="7">
        <v>147.0</v>
      </c>
      <c r="E1056" s="4">
        <v>45802.0</v>
      </c>
      <c r="F1056" s="5">
        <v>60.0</v>
      </c>
      <c r="G1056" s="5">
        <v>285.12</v>
      </c>
      <c r="H1056" s="5">
        <v>17108.87</v>
      </c>
      <c r="I1056" s="1" t="s">
        <v>21</v>
      </c>
      <c r="J1056" s="1" t="s">
        <v>267</v>
      </c>
      <c r="K1056" s="1" t="s">
        <v>13</v>
      </c>
      <c r="L1056" s="1" t="s">
        <v>5</v>
      </c>
      <c r="M1056" s="1" t="s">
        <v>23</v>
      </c>
      <c r="N1056" s="1" t="s">
        <v>7</v>
      </c>
      <c r="O1056" s="6" t="s">
        <v>7</v>
      </c>
    </row>
    <row r="1057">
      <c r="A1057" s="5">
        <v>101930.0</v>
      </c>
      <c r="B1057" s="2">
        <v>45808.0</v>
      </c>
      <c r="C1057" s="1" t="s">
        <v>266</v>
      </c>
      <c r="D1057" s="3" t="s">
        <v>41</v>
      </c>
      <c r="E1057" s="4">
        <v>45802.0</v>
      </c>
      <c r="F1057" s="5">
        <v>58.0</v>
      </c>
      <c r="G1057" s="5">
        <v>187.2</v>
      </c>
      <c r="H1057" s="5">
        <v>10859.27</v>
      </c>
      <c r="I1057" s="1" t="s">
        <v>21</v>
      </c>
      <c r="J1057" s="1" t="s">
        <v>267</v>
      </c>
      <c r="K1057" s="1" t="s">
        <v>13</v>
      </c>
      <c r="L1057" s="1" t="s">
        <v>5</v>
      </c>
      <c r="M1057" s="1" t="s">
        <v>23</v>
      </c>
      <c r="N1057" s="1" t="s">
        <v>7</v>
      </c>
      <c r="O1057" s="6" t="s">
        <v>7</v>
      </c>
    </row>
    <row r="1058">
      <c r="A1058" s="5">
        <v>101930.0</v>
      </c>
      <c r="B1058" s="2">
        <v>45808.0</v>
      </c>
      <c r="C1058" s="1" t="s">
        <v>266</v>
      </c>
      <c r="D1058" s="7">
        <v>123.0</v>
      </c>
      <c r="E1058" s="4">
        <v>45802.0</v>
      </c>
      <c r="F1058" s="5">
        <v>120.0</v>
      </c>
      <c r="G1058" s="5">
        <v>107.52</v>
      </c>
      <c r="H1058" s="5">
        <v>12904.07</v>
      </c>
      <c r="I1058" s="1" t="s">
        <v>21</v>
      </c>
      <c r="J1058" s="1" t="s">
        <v>267</v>
      </c>
      <c r="K1058" s="1" t="s">
        <v>13</v>
      </c>
      <c r="L1058" s="1" t="s">
        <v>5</v>
      </c>
      <c r="M1058" s="1" t="s">
        <v>23</v>
      </c>
      <c r="N1058" s="1" t="s">
        <v>7</v>
      </c>
      <c r="O1058" s="6" t="s">
        <v>7</v>
      </c>
    </row>
    <row r="1059">
      <c r="A1059" s="5">
        <v>101931.0</v>
      </c>
      <c r="B1059" s="2">
        <v>45808.0</v>
      </c>
      <c r="C1059" s="1" t="s">
        <v>266</v>
      </c>
      <c r="D1059" s="3" t="s">
        <v>513</v>
      </c>
      <c r="E1059" s="4">
        <v>45802.0</v>
      </c>
      <c r="F1059" s="5">
        <v>30.0</v>
      </c>
      <c r="G1059" s="5">
        <v>329.28</v>
      </c>
      <c r="H1059" s="5">
        <v>9879.59</v>
      </c>
      <c r="I1059" s="1" t="s">
        <v>21</v>
      </c>
      <c r="J1059" s="1" t="s">
        <v>267</v>
      </c>
      <c r="K1059" s="1" t="s">
        <v>13</v>
      </c>
      <c r="L1059" s="1" t="s">
        <v>5</v>
      </c>
      <c r="M1059" s="1" t="s">
        <v>23</v>
      </c>
      <c r="N1059" s="1" t="s">
        <v>7</v>
      </c>
      <c r="O1059" s="6" t="s">
        <v>7</v>
      </c>
    </row>
    <row r="1060">
      <c r="A1060" s="5">
        <v>101932.0</v>
      </c>
      <c r="B1060" s="2">
        <v>45808.0</v>
      </c>
      <c r="C1060" s="1" t="s">
        <v>266</v>
      </c>
      <c r="D1060" s="7">
        <v>5216.0</v>
      </c>
      <c r="E1060" s="4">
        <v>45802.0</v>
      </c>
      <c r="F1060" s="5">
        <v>30.0</v>
      </c>
      <c r="G1060" s="5">
        <v>639.4</v>
      </c>
      <c r="H1060" s="5">
        <v>19183.14</v>
      </c>
      <c r="I1060" s="1" t="s">
        <v>61</v>
      </c>
      <c r="J1060" s="1" t="s">
        <v>267</v>
      </c>
      <c r="K1060" s="1" t="s">
        <v>13</v>
      </c>
      <c r="L1060" s="1" t="s">
        <v>5</v>
      </c>
      <c r="M1060" s="1" t="s">
        <v>29</v>
      </c>
      <c r="N1060" s="1" t="s">
        <v>7</v>
      </c>
      <c r="O1060" s="6" t="s">
        <v>7</v>
      </c>
    </row>
    <row r="1061">
      <c r="A1061" s="5">
        <v>101932.0</v>
      </c>
      <c r="B1061" s="2">
        <v>45808.0</v>
      </c>
      <c r="C1061" s="1" t="s">
        <v>266</v>
      </c>
      <c r="D1061" s="7">
        <v>5295.0</v>
      </c>
      <c r="E1061" s="4">
        <v>45802.0</v>
      </c>
      <c r="F1061" s="5">
        <v>10.0</v>
      </c>
      <c r="G1061" s="5">
        <v>432.4</v>
      </c>
      <c r="H1061" s="5">
        <v>4325.14</v>
      </c>
      <c r="I1061" s="1" t="s">
        <v>61</v>
      </c>
      <c r="J1061" s="1" t="s">
        <v>267</v>
      </c>
      <c r="K1061" s="1" t="s">
        <v>13</v>
      </c>
      <c r="L1061" s="1" t="s">
        <v>5</v>
      </c>
      <c r="M1061" s="1" t="s">
        <v>29</v>
      </c>
      <c r="N1061" s="1" t="s">
        <v>7</v>
      </c>
      <c r="O1061" s="6" t="s">
        <v>7</v>
      </c>
    </row>
    <row r="1062">
      <c r="A1062" s="5">
        <v>101932.0</v>
      </c>
      <c r="B1062" s="2">
        <v>45808.0</v>
      </c>
      <c r="C1062" s="1" t="s">
        <v>266</v>
      </c>
      <c r="D1062" s="7">
        <v>5395.0</v>
      </c>
      <c r="E1062" s="4">
        <v>45802.0</v>
      </c>
      <c r="F1062" s="5">
        <v>10.0</v>
      </c>
      <c r="G1062" s="5">
        <v>409.4</v>
      </c>
      <c r="H1062" s="5">
        <v>4095.14</v>
      </c>
      <c r="I1062" s="1" t="s">
        <v>61</v>
      </c>
      <c r="J1062" s="1" t="s">
        <v>267</v>
      </c>
      <c r="K1062" s="1" t="s">
        <v>13</v>
      </c>
      <c r="L1062" s="1" t="s">
        <v>5</v>
      </c>
      <c r="M1062" s="1" t="s">
        <v>29</v>
      </c>
      <c r="N1062" s="1" t="s">
        <v>7</v>
      </c>
      <c r="O1062" s="6" t="s">
        <v>7</v>
      </c>
    </row>
    <row r="1063">
      <c r="A1063" s="5">
        <v>101932.0</v>
      </c>
      <c r="B1063" s="2">
        <v>45808.0</v>
      </c>
      <c r="C1063" s="1" t="s">
        <v>266</v>
      </c>
      <c r="D1063" s="7">
        <v>5310.0</v>
      </c>
      <c r="E1063" s="4">
        <v>45802.0</v>
      </c>
      <c r="F1063" s="5">
        <v>60.0</v>
      </c>
      <c r="G1063" s="5">
        <v>274.16</v>
      </c>
      <c r="H1063" s="5">
        <v>16450.74</v>
      </c>
      <c r="I1063" s="1" t="s">
        <v>61</v>
      </c>
      <c r="J1063" s="1" t="s">
        <v>267</v>
      </c>
      <c r="K1063" s="1" t="s">
        <v>13</v>
      </c>
      <c r="L1063" s="1" t="s">
        <v>5</v>
      </c>
      <c r="M1063" s="1" t="s">
        <v>29</v>
      </c>
      <c r="N1063" s="1" t="s">
        <v>7</v>
      </c>
      <c r="O1063" s="6" t="s">
        <v>7</v>
      </c>
    </row>
    <row r="1064">
      <c r="A1064" s="5">
        <v>101932.0</v>
      </c>
      <c r="B1064" s="2">
        <v>45808.0</v>
      </c>
      <c r="C1064" s="1" t="s">
        <v>266</v>
      </c>
      <c r="D1064" s="7">
        <v>6818.0</v>
      </c>
      <c r="E1064" s="4">
        <v>45802.0</v>
      </c>
      <c r="F1064" s="5">
        <v>20.0</v>
      </c>
      <c r="G1064" s="5">
        <v>538.2</v>
      </c>
      <c r="H1064" s="5">
        <v>10765.14</v>
      </c>
      <c r="I1064" s="1" t="s">
        <v>61</v>
      </c>
      <c r="J1064" s="1" t="s">
        <v>267</v>
      </c>
      <c r="K1064" s="1" t="s">
        <v>13</v>
      </c>
      <c r="L1064" s="1" t="s">
        <v>5</v>
      </c>
      <c r="M1064" s="1" t="s">
        <v>29</v>
      </c>
      <c r="N1064" s="1" t="s">
        <v>7</v>
      </c>
      <c r="O1064" s="6" t="s">
        <v>7</v>
      </c>
    </row>
    <row r="1065">
      <c r="A1065" s="5">
        <v>101932.0</v>
      </c>
      <c r="B1065" s="2">
        <v>45808.0</v>
      </c>
      <c r="C1065" s="1" t="s">
        <v>266</v>
      </c>
      <c r="D1065" s="7">
        <v>5398.0</v>
      </c>
      <c r="E1065" s="4">
        <v>45802.0</v>
      </c>
      <c r="F1065" s="5">
        <v>6.0</v>
      </c>
      <c r="G1065" s="5">
        <v>777.4</v>
      </c>
      <c r="H1065" s="5">
        <v>4665.54</v>
      </c>
      <c r="I1065" s="1" t="s">
        <v>61</v>
      </c>
      <c r="J1065" s="1" t="s">
        <v>267</v>
      </c>
      <c r="K1065" s="1" t="s">
        <v>13</v>
      </c>
      <c r="L1065" s="1" t="s">
        <v>5</v>
      </c>
      <c r="M1065" s="1" t="s">
        <v>29</v>
      </c>
      <c r="N1065" s="1" t="s">
        <v>7</v>
      </c>
      <c r="O1065" s="6" t="s">
        <v>7</v>
      </c>
    </row>
    <row r="1066">
      <c r="A1066" s="5">
        <v>101932.0</v>
      </c>
      <c r="B1066" s="2">
        <v>45808.0</v>
      </c>
      <c r="C1066" s="1" t="s">
        <v>266</v>
      </c>
      <c r="D1066" s="7">
        <v>5296.0</v>
      </c>
      <c r="E1066" s="4">
        <v>45802.0</v>
      </c>
      <c r="F1066" s="5">
        <v>10.0</v>
      </c>
      <c r="G1066" s="5">
        <v>676.2</v>
      </c>
      <c r="H1066" s="5">
        <v>6763.14</v>
      </c>
      <c r="I1066" s="1" t="s">
        <v>61</v>
      </c>
      <c r="J1066" s="1" t="s">
        <v>267</v>
      </c>
      <c r="K1066" s="1" t="s">
        <v>13</v>
      </c>
      <c r="L1066" s="1" t="s">
        <v>5</v>
      </c>
      <c r="M1066" s="1" t="s">
        <v>29</v>
      </c>
      <c r="N1066" s="1" t="s">
        <v>7</v>
      </c>
      <c r="O1066" s="6" t="s">
        <v>7</v>
      </c>
    </row>
    <row r="1067">
      <c r="A1067" s="5">
        <v>101933.0</v>
      </c>
      <c r="B1067" s="2">
        <v>45808.0</v>
      </c>
      <c r="C1067" s="1" t="s">
        <v>266</v>
      </c>
      <c r="D1067" s="3" t="s">
        <v>50</v>
      </c>
      <c r="E1067" s="4">
        <v>45802.0</v>
      </c>
      <c r="F1067" s="5">
        <v>88.0</v>
      </c>
      <c r="G1067" s="5">
        <v>318.08</v>
      </c>
      <c r="H1067" s="5">
        <v>27994.4</v>
      </c>
      <c r="I1067" s="1" t="s">
        <v>26</v>
      </c>
      <c r="J1067" s="1" t="s">
        <v>267</v>
      </c>
      <c r="K1067" s="1" t="s">
        <v>13</v>
      </c>
      <c r="L1067" s="1" t="s">
        <v>5</v>
      </c>
      <c r="M1067" s="1" t="s">
        <v>29</v>
      </c>
      <c r="N1067" s="1" t="s">
        <v>7</v>
      </c>
      <c r="O1067" s="6" t="s">
        <v>7</v>
      </c>
    </row>
    <row r="1068">
      <c r="A1068" s="5">
        <v>101976.0</v>
      </c>
      <c r="B1068" s="2">
        <v>45808.0</v>
      </c>
      <c r="C1068" s="1" t="s">
        <v>11</v>
      </c>
      <c r="D1068" s="7">
        <v>5214.0</v>
      </c>
      <c r="E1068" s="4">
        <v>45802.0</v>
      </c>
      <c r="F1068" s="5">
        <v>20.0</v>
      </c>
      <c r="G1068" s="5">
        <v>731.4</v>
      </c>
      <c r="H1068" s="5">
        <v>14629.42</v>
      </c>
      <c r="I1068" s="1" t="s">
        <v>61</v>
      </c>
      <c r="J1068" s="1" t="s">
        <v>12</v>
      </c>
      <c r="K1068" s="1" t="s">
        <v>13</v>
      </c>
      <c r="L1068" s="1" t="s">
        <v>5</v>
      </c>
      <c r="M1068" s="1" t="s">
        <v>29</v>
      </c>
      <c r="N1068" s="1" t="s">
        <v>7</v>
      </c>
      <c r="O1068" s="6" t="s">
        <v>7</v>
      </c>
    </row>
    <row r="1069">
      <c r="A1069" s="5">
        <v>101976.0</v>
      </c>
      <c r="B1069" s="2">
        <v>45808.0</v>
      </c>
      <c r="C1069" s="1" t="s">
        <v>11</v>
      </c>
      <c r="D1069" s="3" t="s">
        <v>514</v>
      </c>
      <c r="E1069" s="4">
        <v>45802.0</v>
      </c>
      <c r="F1069" s="5">
        <v>10.0</v>
      </c>
      <c r="G1069" s="5">
        <v>653.2</v>
      </c>
      <c r="H1069" s="5">
        <v>6533.42</v>
      </c>
      <c r="I1069" s="1" t="s">
        <v>61</v>
      </c>
      <c r="J1069" s="1" t="s">
        <v>12</v>
      </c>
      <c r="K1069" s="1" t="s">
        <v>13</v>
      </c>
      <c r="L1069" s="1" t="s">
        <v>5</v>
      </c>
      <c r="M1069" s="1" t="s">
        <v>29</v>
      </c>
      <c r="N1069" s="1" t="s">
        <v>7</v>
      </c>
      <c r="O1069" s="6" t="s">
        <v>7</v>
      </c>
    </row>
    <row r="1070">
      <c r="A1070" s="5">
        <v>101976.0</v>
      </c>
      <c r="B1070" s="2">
        <v>45808.0</v>
      </c>
      <c r="C1070" s="1" t="s">
        <v>11</v>
      </c>
      <c r="D1070" s="7">
        <v>5275.0</v>
      </c>
      <c r="E1070" s="4">
        <v>45802.0</v>
      </c>
      <c r="F1070" s="5">
        <v>8.0</v>
      </c>
      <c r="G1070" s="5">
        <v>1835.4</v>
      </c>
      <c r="H1070" s="5">
        <v>14684.62</v>
      </c>
      <c r="I1070" s="1" t="s">
        <v>61</v>
      </c>
      <c r="J1070" s="1" t="s">
        <v>12</v>
      </c>
      <c r="K1070" s="1" t="s">
        <v>13</v>
      </c>
      <c r="L1070" s="1" t="s">
        <v>5</v>
      </c>
      <c r="M1070" s="1" t="s">
        <v>29</v>
      </c>
      <c r="N1070" s="1" t="s">
        <v>7</v>
      </c>
      <c r="O1070" s="6" t="s">
        <v>7</v>
      </c>
    </row>
    <row r="1071">
      <c r="A1071" s="5">
        <v>101976.0</v>
      </c>
      <c r="B1071" s="2">
        <v>45808.0</v>
      </c>
      <c r="C1071" s="1" t="s">
        <v>11</v>
      </c>
      <c r="D1071" s="7">
        <v>5208.0</v>
      </c>
      <c r="E1071" s="4">
        <v>45802.0</v>
      </c>
      <c r="F1071" s="5">
        <v>40.0</v>
      </c>
      <c r="G1071" s="5">
        <v>455.4</v>
      </c>
      <c r="H1071" s="5">
        <v>18217.42</v>
      </c>
      <c r="I1071" s="1" t="s">
        <v>61</v>
      </c>
      <c r="J1071" s="1" t="s">
        <v>12</v>
      </c>
      <c r="K1071" s="1" t="s">
        <v>13</v>
      </c>
      <c r="L1071" s="1" t="s">
        <v>5</v>
      </c>
      <c r="M1071" s="1" t="s">
        <v>29</v>
      </c>
      <c r="N1071" s="1" t="s">
        <v>7</v>
      </c>
      <c r="O1071" s="6" t="s">
        <v>7</v>
      </c>
    </row>
    <row r="1072">
      <c r="A1072" s="5">
        <v>101976.0</v>
      </c>
      <c r="B1072" s="2">
        <v>45808.0</v>
      </c>
      <c r="C1072" s="1" t="s">
        <v>11</v>
      </c>
      <c r="D1072" s="7">
        <v>5250.0</v>
      </c>
      <c r="E1072" s="4">
        <v>45802.0</v>
      </c>
      <c r="F1072" s="5">
        <v>15.0</v>
      </c>
      <c r="G1072" s="5">
        <v>1145.4</v>
      </c>
      <c r="H1072" s="5">
        <v>17182.42</v>
      </c>
      <c r="I1072" s="1" t="s">
        <v>61</v>
      </c>
      <c r="J1072" s="1" t="s">
        <v>12</v>
      </c>
      <c r="K1072" s="1" t="s">
        <v>13</v>
      </c>
      <c r="L1072" s="1" t="s">
        <v>5</v>
      </c>
      <c r="M1072" s="1" t="s">
        <v>29</v>
      </c>
      <c r="N1072" s="1" t="s">
        <v>7</v>
      </c>
      <c r="O1072" s="6" t="s">
        <v>7</v>
      </c>
    </row>
    <row r="1073">
      <c r="A1073" s="5">
        <v>101976.0</v>
      </c>
      <c r="B1073" s="2">
        <v>45808.0</v>
      </c>
      <c r="C1073" s="1" t="s">
        <v>11</v>
      </c>
      <c r="D1073" s="3" t="s">
        <v>515</v>
      </c>
      <c r="E1073" s="4">
        <v>45802.0</v>
      </c>
      <c r="F1073" s="5">
        <v>20.0</v>
      </c>
      <c r="G1073" s="5">
        <v>547.4</v>
      </c>
      <c r="H1073" s="5">
        <v>10949.42</v>
      </c>
      <c r="I1073" s="1" t="s">
        <v>61</v>
      </c>
      <c r="J1073" s="1" t="s">
        <v>12</v>
      </c>
      <c r="K1073" s="1" t="s">
        <v>13</v>
      </c>
      <c r="L1073" s="1" t="s">
        <v>5</v>
      </c>
      <c r="M1073" s="1" t="s">
        <v>29</v>
      </c>
      <c r="N1073" s="1" t="s">
        <v>7</v>
      </c>
      <c r="O1073" s="6" t="s">
        <v>7</v>
      </c>
    </row>
    <row r="1074">
      <c r="A1074" s="5">
        <v>101976.0</v>
      </c>
      <c r="B1074" s="2">
        <v>45808.0</v>
      </c>
      <c r="C1074" s="1" t="s">
        <v>11</v>
      </c>
      <c r="D1074" s="7">
        <v>5206.0</v>
      </c>
      <c r="E1074" s="4">
        <v>45802.0</v>
      </c>
      <c r="F1074" s="5">
        <v>20.0</v>
      </c>
      <c r="G1074" s="5">
        <v>386.4</v>
      </c>
      <c r="H1074" s="5">
        <v>7729.42</v>
      </c>
      <c r="I1074" s="1" t="s">
        <v>61</v>
      </c>
      <c r="J1074" s="1" t="s">
        <v>12</v>
      </c>
      <c r="K1074" s="1" t="s">
        <v>13</v>
      </c>
      <c r="L1074" s="1" t="s">
        <v>5</v>
      </c>
      <c r="M1074" s="1" t="s">
        <v>29</v>
      </c>
      <c r="N1074" s="1" t="s">
        <v>7</v>
      </c>
      <c r="O1074" s="6" t="s">
        <v>7</v>
      </c>
    </row>
    <row r="1075">
      <c r="A1075" s="5">
        <v>101976.0</v>
      </c>
      <c r="B1075" s="2">
        <v>45808.0</v>
      </c>
      <c r="C1075" s="1" t="s">
        <v>11</v>
      </c>
      <c r="D1075" s="7">
        <v>5220.0</v>
      </c>
      <c r="E1075" s="4">
        <v>45802.0</v>
      </c>
      <c r="F1075" s="5">
        <v>10.0</v>
      </c>
      <c r="G1075" s="5">
        <v>455.4</v>
      </c>
      <c r="H1075" s="5">
        <v>4555.42</v>
      </c>
      <c r="I1075" s="1" t="s">
        <v>61</v>
      </c>
      <c r="J1075" s="1" t="s">
        <v>12</v>
      </c>
      <c r="K1075" s="1" t="s">
        <v>13</v>
      </c>
      <c r="L1075" s="1" t="s">
        <v>5</v>
      </c>
      <c r="M1075" s="1" t="s">
        <v>29</v>
      </c>
      <c r="N1075" s="1" t="s">
        <v>7</v>
      </c>
      <c r="O1075" s="6" t="s">
        <v>7</v>
      </c>
    </row>
    <row r="1076">
      <c r="A1076" s="5">
        <v>101976.0</v>
      </c>
      <c r="B1076" s="2">
        <v>45808.0</v>
      </c>
      <c r="C1076" s="1" t="s">
        <v>11</v>
      </c>
      <c r="D1076" s="7">
        <v>5218.0</v>
      </c>
      <c r="E1076" s="4">
        <v>45802.0</v>
      </c>
      <c r="F1076" s="5">
        <v>10.0</v>
      </c>
      <c r="G1076" s="5">
        <v>441.6</v>
      </c>
      <c r="H1076" s="5">
        <v>4417.42</v>
      </c>
      <c r="I1076" s="1" t="s">
        <v>61</v>
      </c>
      <c r="J1076" s="1" t="s">
        <v>12</v>
      </c>
      <c r="K1076" s="1" t="s">
        <v>13</v>
      </c>
      <c r="L1076" s="1" t="s">
        <v>5</v>
      </c>
      <c r="M1076" s="1" t="s">
        <v>29</v>
      </c>
      <c r="N1076" s="1" t="s">
        <v>7</v>
      </c>
      <c r="O1076" s="6" t="s">
        <v>7</v>
      </c>
    </row>
    <row r="1077">
      <c r="A1077" s="5">
        <v>101976.0</v>
      </c>
      <c r="B1077" s="2">
        <v>45808.0</v>
      </c>
      <c r="C1077" s="1" t="s">
        <v>11</v>
      </c>
      <c r="D1077" s="7">
        <v>5210.0</v>
      </c>
      <c r="E1077" s="4">
        <v>45802.0</v>
      </c>
      <c r="F1077" s="5">
        <v>70.0</v>
      </c>
      <c r="G1077" s="5">
        <v>294.4</v>
      </c>
      <c r="H1077" s="5">
        <v>20609.42</v>
      </c>
      <c r="I1077" s="1" t="s">
        <v>61</v>
      </c>
      <c r="J1077" s="1" t="s">
        <v>12</v>
      </c>
      <c r="K1077" s="1" t="s">
        <v>13</v>
      </c>
      <c r="L1077" s="1" t="s">
        <v>5</v>
      </c>
      <c r="M1077" s="1" t="s">
        <v>29</v>
      </c>
      <c r="N1077" s="1" t="s">
        <v>7</v>
      </c>
      <c r="O1077" s="6" t="s">
        <v>7</v>
      </c>
    </row>
    <row r="1078">
      <c r="A1078" s="5">
        <v>101976.0</v>
      </c>
      <c r="B1078" s="2">
        <v>45808.0</v>
      </c>
      <c r="C1078" s="1" t="s">
        <v>11</v>
      </c>
      <c r="D1078" s="7">
        <v>5255.0</v>
      </c>
      <c r="E1078" s="4">
        <v>45802.0</v>
      </c>
      <c r="F1078" s="5">
        <v>8.0</v>
      </c>
      <c r="G1078" s="5">
        <v>1278.8</v>
      </c>
      <c r="H1078" s="5">
        <v>10231.82</v>
      </c>
      <c r="I1078" s="1" t="s">
        <v>61</v>
      </c>
      <c r="J1078" s="1" t="s">
        <v>12</v>
      </c>
      <c r="K1078" s="1" t="s">
        <v>13</v>
      </c>
      <c r="L1078" s="1" t="s">
        <v>5</v>
      </c>
      <c r="M1078" s="1" t="s">
        <v>29</v>
      </c>
      <c r="N1078" s="1" t="s">
        <v>7</v>
      </c>
      <c r="O1078" s="6" t="s">
        <v>7</v>
      </c>
    </row>
    <row r="1079">
      <c r="A1079" s="5">
        <v>101977.0</v>
      </c>
      <c r="B1079" s="2">
        <v>45808.0</v>
      </c>
      <c r="C1079" s="1" t="s">
        <v>11</v>
      </c>
      <c r="D1079" s="3" t="s">
        <v>510</v>
      </c>
      <c r="E1079" s="4">
        <v>45802.0</v>
      </c>
      <c r="F1079" s="5">
        <v>13.0</v>
      </c>
      <c r="G1079" s="5">
        <v>687.36</v>
      </c>
      <c r="H1079" s="5">
        <v>8936.68</v>
      </c>
      <c r="I1079" s="1" t="s">
        <v>21</v>
      </c>
      <c r="J1079" s="1" t="s">
        <v>12</v>
      </c>
      <c r="K1079" s="1" t="s">
        <v>13</v>
      </c>
      <c r="L1079" s="1" t="s">
        <v>5</v>
      </c>
      <c r="M1079" s="1" t="s">
        <v>23</v>
      </c>
      <c r="N1079" s="1" t="s">
        <v>7</v>
      </c>
      <c r="O1079" s="6" t="s">
        <v>7</v>
      </c>
    </row>
    <row r="1080">
      <c r="A1080" s="5">
        <v>101977.0</v>
      </c>
      <c r="B1080" s="2">
        <v>45808.0</v>
      </c>
      <c r="C1080" s="1" t="s">
        <v>11</v>
      </c>
      <c r="D1080" s="3" t="s">
        <v>513</v>
      </c>
      <c r="E1080" s="4">
        <v>45802.0</v>
      </c>
      <c r="F1080" s="5">
        <v>30.0</v>
      </c>
      <c r="G1080" s="5">
        <v>329.28</v>
      </c>
      <c r="H1080" s="5">
        <v>9879.4</v>
      </c>
      <c r="I1080" s="1" t="s">
        <v>21</v>
      </c>
      <c r="J1080" s="1" t="s">
        <v>12</v>
      </c>
      <c r="K1080" s="1" t="s">
        <v>13</v>
      </c>
      <c r="L1080" s="1" t="s">
        <v>5</v>
      </c>
      <c r="M1080" s="1" t="s">
        <v>23</v>
      </c>
      <c r="N1080" s="1" t="s">
        <v>7</v>
      </c>
      <c r="O1080" s="6" t="s">
        <v>7</v>
      </c>
    </row>
    <row r="1081">
      <c r="A1081" s="5">
        <v>101977.0</v>
      </c>
      <c r="B1081" s="2">
        <v>45808.0</v>
      </c>
      <c r="C1081" s="1" t="s">
        <v>11</v>
      </c>
      <c r="D1081" s="3" t="s">
        <v>516</v>
      </c>
      <c r="E1081" s="4">
        <v>45802.0</v>
      </c>
      <c r="F1081" s="5">
        <v>30.0</v>
      </c>
      <c r="G1081" s="5">
        <v>210.24</v>
      </c>
      <c r="H1081" s="5">
        <v>6308.2</v>
      </c>
      <c r="I1081" s="1" t="s">
        <v>21</v>
      </c>
      <c r="J1081" s="1" t="s">
        <v>12</v>
      </c>
      <c r="K1081" s="1" t="s">
        <v>13</v>
      </c>
      <c r="L1081" s="1" t="s">
        <v>5</v>
      </c>
      <c r="M1081" s="1" t="s">
        <v>23</v>
      </c>
      <c r="N1081" s="1" t="s">
        <v>7</v>
      </c>
      <c r="O1081" s="6" t="s">
        <v>7</v>
      </c>
    </row>
    <row r="1082">
      <c r="A1082" s="5">
        <v>101978.0</v>
      </c>
      <c r="B1082" s="2">
        <v>45808.0</v>
      </c>
      <c r="C1082" s="1" t="s">
        <v>11</v>
      </c>
      <c r="D1082" s="7">
        <v>701.0</v>
      </c>
      <c r="E1082" s="4">
        <v>45802.0</v>
      </c>
      <c r="F1082" s="5">
        <v>100.0</v>
      </c>
      <c r="G1082" s="5">
        <v>423.05</v>
      </c>
      <c r="H1082" s="5">
        <v>42310.08</v>
      </c>
      <c r="I1082" s="1" t="s">
        <v>56</v>
      </c>
      <c r="J1082" s="1" t="s">
        <v>12</v>
      </c>
      <c r="K1082" s="1" t="s">
        <v>13</v>
      </c>
      <c r="L1082" s="1" t="s">
        <v>5</v>
      </c>
      <c r="M1082" s="1" t="s">
        <v>23</v>
      </c>
      <c r="N1082" s="1" t="s">
        <v>7</v>
      </c>
      <c r="O1082" s="6" t="s">
        <v>7</v>
      </c>
    </row>
    <row r="1083">
      <c r="A1083" s="5">
        <v>102003.0</v>
      </c>
      <c r="B1083" s="2">
        <v>45808.0</v>
      </c>
      <c r="C1083" s="1" t="s">
        <v>517</v>
      </c>
      <c r="D1083" s="7">
        <v>145.0</v>
      </c>
      <c r="E1083" s="4">
        <v>45802.0</v>
      </c>
      <c r="F1083" s="5">
        <v>35.0</v>
      </c>
      <c r="G1083" s="5">
        <v>208.8</v>
      </c>
      <c r="H1083" s="5">
        <v>7309.85</v>
      </c>
      <c r="I1083" s="1" t="s">
        <v>21</v>
      </c>
      <c r="J1083" s="1" t="s">
        <v>518</v>
      </c>
      <c r="K1083" s="1" t="s">
        <v>4</v>
      </c>
      <c r="L1083" s="1" t="s">
        <v>5</v>
      </c>
      <c r="M1083" s="1" t="s">
        <v>23</v>
      </c>
      <c r="N1083" s="1" t="s">
        <v>7</v>
      </c>
      <c r="O1083" s="6" t="s">
        <v>7</v>
      </c>
    </row>
    <row r="1084">
      <c r="A1084" s="5">
        <v>102003.0</v>
      </c>
      <c r="B1084" s="2">
        <v>45808.0</v>
      </c>
      <c r="C1084" s="1" t="s">
        <v>517</v>
      </c>
      <c r="D1084" s="7">
        <v>153.0</v>
      </c>
      <c r="E1084" s="4">
        <v>45802.0</v>
      </c>
      <c r="F1084" s="5">
        <v>150.0</v>
      </c>
      <c r="G1084" s="5">
        <v>395.52</v>
      </c>
      <c r="H1084" s="5">
        <v>59329.85</v>
      </c>
      <c r="I1084" s="1" t="s">
        <v>21</v>
      </c>
      <c r="J1084" s="1" t="s">
        <v>518</v>
      </c>
      <c r="K1084" s="1" t="s">
        <v>4</v>
      </c>
      <c r="L1084" s="1" t="s">
        <v>5</v>
      </c>
      <c r="M1084" s="1" t="s">
        <v>23</v>
      </c>
      <c r="N1084" s="1" t="s">
        <v>7</v>
      </c>
      <c r="O1084" s="6" t="s">
        <v>7</v>
      </c>
    </row>
    <row r="1085">
      <c r="A1085" s="5">
        <v>102003.0</v>
      </c>
      <c r="B1085" s="2">
        <v>45808.0</v>
      </c>
      <c r="C1085" s="1" t="s">
        <v>517</v>
      </c>
      <c r="D1085" s="7">
        <v>155.0</v>
      </c>
      <c r="E1085" s="4">
        <v>45802.0</v>
      </c>
      <c r="F1085" s="5">
        <v>10.0</v>
      </c>
      <c r="G1085" s="5">
        <v>700.8</v>
      </c>
      <c r="H1085" s="5">
        <v>7009.85</v>
      </c>
      <c r="I1085" s="1" t="s">
        <v>21</v>
      </c>
      <c r="J1085" s="1" t="s">
        <v>518</v>
      </c>
      <c r="K1085" s="1" t="s">
        <v>4</v>
      </c>
      <c r="L1085" s="1" t="s">
        <v>5</v>
      </c>
      <c r="M1085" s="1" t="s">
        <v>23</v>
      </c>
      <c r="N1085" s="1" t="s">
        <v>7</v>
      </c>
      <c r="O1085" s="6" t="s">
        <v>7</v>
      </c>
    </row>
    <row r="1086">
      <c r="A1086" s="5">
        <v>102003.0</v>
      </c>
      <c r="B1086" s="2">
        <v>45808.0</v>
      </c>
      <c r="C1086" s="1" t="s">
        <v>517</v>
      </c>
      <c r="D1086" s="3" t="s">
        <v>151</v>
      </c>
      <c r="E1086" s="4">
        <v>45802.0</v>
      </c>
      <c r="F1086" s="5">
        <v>90.0</v>
      </c>
      <c r="G1086" s="5">
        <v>52.0</v>
      </c>
      <c r="H1086" s="5">
        <v>4681.85</v>
      </c>
      <c r="I1086" s="1" t="s">
        <v>21</v>
      </c>
      <c r="J1086" s="1" t="s">
        <v>518</v>
      </c>
      <c r="K1086" s="1" t="s">
        <v>4</v>
      </c>
      <c r="L1086" s="1" t="s">
        <v>5</v>
      </c>
      <c r="M1086" s="1" t="s">
        <v>23</v>
      </c>
      <c r="N1086" s="1" t="s">
        <v>7</v>
      </c>
      <c r="O1086" s="6" t="s">
        <v>7</v>
      </c>
    </row>
    <row r="1087">
      <c r="A1087" s="5">
        <v>102003.0</v>
      </c>
      <c r="B1087" s="2">
        <v>45808.0</v>
      </c>
      <c r="C1087" s="1" t="s">
        <v>517</v>
      </c>
      <c r="D1087" s="7">
        <v>361.0</v>
      </c>
      <c r="E1087" s="4">
        <v>45802.0</v>
      </c>
      <c r="F1087" s="5">
        <v>50.0</v>
      </c>
      <c r="G1087" s="5">
        <v>172.8</v>
      </c>
      <c r="H1087" s="5">
        <v>8641.85</v>
      </c>
      <c r="I1087" s="1" t="s">
        <v>229</v>
      </c>
      <c r="J1087" s="1" t="s">
        <v>518</v>
      </c>
      <c r="K1087" s="1" t="s">
        <v>4</v>
      </c>
      <c r="L1087" s="1" t="s">
        <v>5</v>
      </c>
      <c r="M1087" s="1" t="s">
        <v>23</v>
      </c>
      <c r="N1087" s="1" t="s">
        <v>7</v>
      </c>
      <c r="O1087" s="6" t="s">
        <v>7</v>
      </c>
    </row>
    <row r="1088">
      <c r="A1088" s="5">
        <v>102003.0</v>
      </c>
      <c r="B1088" s="2">
        <v>45808.0</v>
      </c>
      <c r="C1088" s="1" t="s">
        <v>517</v>
      </c>
      <c r="D1088" s="7">
        <v>123.0</v>
      </c>
      <c r="E1088" s="4">
        <v>45802.0</v>
      </c>
      <c r="F1088" s="5">
        <v>60.0</v>
      </c>
      <c r="G1088" s="5">
        <v>107.52</v>
      </c>
      <c r="H1088" s="5">
        <v>6453.05</v>
      </c>
      <c r="I1088" s="1" t="s">
        <v>21</v>
      </c>
      <c r="J1088" s="1" t="s">
        <v>518</v>
      </c>
      <c r="K1088" s="1" t="s">
        <v>4</v>
      </c>
      <c r="L1088" s="1" t="s">
        <v>5</v>
      </c>
      <c r="M1088" s="1" t="s">
        <v>23</v>
      </c>
      <c r="N1088" s="1" t="s">
        <v>7</v>
      </c>
      <c r="O1088" s="6" t="s">
        <v>7</v>
      </c>
    </row>
    <row r="1089">
      <c r="A1089" s="5">
        <v>102003.0</v>
      </c>
      <c r="B1089" s="2">
        <v>45808.0</v>
      </c>
      <c r="C1089" s="1" t="s">
        <v>517</v>
      </c>
      <c r="D1089" s="7">
        <v>521.0</v>
      </c>
      <c r="E1089" s="4">
        <v>45802.0</v>
      </c>
      <c r="F1089" s="5">
        <v>26.0</v>
      </c>
      <c r="G1089" s="5">
        <v>147.84</v>
      </c>
      <c r="H1089" s="5">
        <v>3845.69</v>
      </c>
      <c r="I1089" s="1" t="s">
        <v>21</v>
      </c>
      <c r="J1089" s="1" t="s">
        <v>518</v>
      </c>
      <c r="K1089" s="1" t="s">
        <v>4</v>
      </c>
      <c r="L1089" s="1" t="s">
        <v>5</v>
      </c>
      <c r="M1089" s="1" t="s">
        <v>23</v>
      </c>
      <c r="N1089" s="1" t="s">
        <v>7</v>
      </c>
      <c r="O1089" s="6" t="s">
        <v>7</v>
      </c>
    </row>
    <row r="1090">
      <c r="A1090" s="5">
        <v>102003.0</v>
      </c>
      <c r="B1090" s="2">
        <v>45808.0</v>
      </c>
      <c r="C1090" s="1" t="s">
        <v>517</v>
      </c>
      <c r="D1090" s="7">
        <v>360.0</v>
      </c>
      <c r="E1090" s="4">
        <v>45802.0</v>
      </c>
      <c r="F1090" s="5">
        <v>50.0</v>
      </c>
      <c r="G1090" s="5">
        <v>144.0</v>
      </c>
      <c r="H1090" s="5">
        <v>7201.85</v>
      </c>
      <c r="I1090" s="1" t="s">
        <v>229</v>
      </c>
      <c r="J1090" s="1" t="s">
        <v>518</v>
      </c>
      <c r="K1090" s="1" t="s">
        <v>4</v>
      </c>
      <c r="L1090" s="1" t="s">
        <v>5</v>
      </c>
      <c r="M1090" s="1" t="s">
        <v>23</v>
      </c>
      <c r="N1090" s="1" t="s">
        <v>7</v>
      </c>
      <c r="O1090" s="6" t="s">
        <v>7</v>
      </c>
    </row>
    <row r="1091">
      <c r="A1091" s="5">
        <v>102003.0</v>
      </c>
      <c r="B1091" s="2">
        <v>45808.0</v>
      </c>
      <c r="C1091" s="1" t="s">
        <v>517</v>
      </c>
      <c r="D1091" s="7">
        <v>187.0</v>
      </c>
      <c r="E1091" s="4">
        <v>45802.0</v>
      </c>
      <c r="F1091" s="5">
        <v>176.0</v>
      </c>
      <c r="G1091" s="5">
        <v>243.84</v>
      </c>
      <c r="H1091" s="5">
        <v>42917.69</v>
      </c>
      <c r="I1091" s="1" t="s">
        <v>21</v>
      </c>
      <c r="J1091" s="1" t="s">
        <v>518</v>
      </c>
      <c r="K1091" s="1" t="s">
        <v>4</v>
      </c>
      <c r="L1091" s="1" t="s">
        <v>5</v>
      </c>
      <c r="M1091" s="1" t="s">
        <v>23</v>
      </c>
      <c r="N1091" s="1" t="s">
        <v>7</v>
      </c>
      <c r="O1091" s="6" t="s">
        <v>7</v>
      </c>
    </row>
    <row r="1092">
      <c r="A1092" s="5">
        <v>102003.0</v>
      </c>
      <c r="B1092" s="2">
        <v>45808.0</v>
      </c>
      <c r="C1092" s="1" t="s">
        <v>517</v>
      </c>
      <c r="D1092" s="7">
        <v>127.0</v>
      </c>
      <c r="E1092" s="4">
        <v>45802.0</v>
      </c>
      <c r="F1092" s="5">
        <v>66.0</v>
      </c>
      <c r="G1092" s="5">
        <v>109.44</v>
      </c>
      <c r="H1092" s="5">
        <v>7224.89</v>
      </c>
      <c r="I1092" s="1" t="s">
        <v>21</v>
      </c>
      <c r="J1092" s="1" t="s">
        <v>518</v>
      </c>
      <c r="K1092" s="1" t="s">
        <v>4</v>
      </c>
      <c r="L1092" s="1" t="s">
        <v>5</v>
      </c>
      <c r="M1092" s="1" t="s">
        <v>23</v>
      </c>
      <c r="N1092" s="1" t="s">
        <v>7</v>
      </c>
      <c r="O1092" s="6" t="s">
        <v>7</v>
      </c>
    </row>
    <row r="1093">
      <c r="A1093" s="5">
        <v>102003.0</v>
      </c>
      <c r="B1093" s="2">
        <v>45808.0</v>
      </c>
      <c r="C1093" s="1" t="s">
        <v>517</v>
      </c>
      <c r="D1093" s="7">
        <v>362.0</v>
      </c>
      <c r="E1093" s="4">
        <v>45802.0</v>
      </c>
      <c r="F1093" s="5">
        <v>50.0</v>
      </c>
      <c r="G1093" s="5">
        <v>217.6</v>
      </c>
      <c r="H1093" s="5">
        <v>10881.85</v>
      </c>
      <c r="I1093" s="1" t="s">
        <v>229</v>
      </c>
      <c r="J1093" s="1" t="s">
        <v>518</v>
      </c>
      <c r="K1093" s="1" t="s">
        <v>4</v>
      </c>
      <c r="L1093" s="1" t="s">
        <v>5</v>
      </c>
      <c r="M1093" s="1" t="s">
        <v>23</v>
      </c>
      <c r="N1093" s="1" t="s">
        <v>7</v>
      </c>
      <c r="O1093" s="6" t="s">
        <v>7</v>
      </c>
    </row>
    <row r="1094">
      <c r="A1094" s="5">
        <v>102003.0</v>
      </c>
      <c r="B1094" s="2">
        <v>45808.0</v>
      </c>
      <c r="C1094" s="1" t="s">
        <v>517</v>
      </c>
      <c r="D1094" s="7">
        <v>5211.0</v>
      </c>
      <c r="E1094" s="4">
        <v>45802.0</v>
      </c>
      <c r="F1094" s="5">
        <v>26.0</v>
      </c>
      <c r="G1094" s="5">
        <v>147.84</v>
      </c>
      <c r="H1094" s="5">
        <v>3845.69</v>
      </c>
      <c r="I1094" s="1" t="s">
        <v>21</v>
      </c>
      <c r="J1094" s="1" t="s">
        <v>518</v>
      </c>
      <c r="K1094" s="1" t="s">
        <v>4</v>
      </c>
      <c r="L1094" s="1" t="s">
        <v>5</v>
      </c>
      <c r="M1094" s="1" t="s">
        <v>23</v>
      </c>
      <c r="N1094" s="1" t="s">
        <v>7</v>
      </c>
      <c r="O1094" s="6" t="s">
        <v>7</v>
      </c>
    </row>
    <row r="1095">
      <c r="A1095" s="5">
        <v>102003.0</v>
      </c>
      <c r="B1095" s="2">
        <v>45808.0</v>
      </c>
      <c r="C1095" s="1" t="s">
        <v>517</v>
      </c>
      <c r="D1095" s="7">
        <v>105.0</v>
      </c>
      <c r="E1095" s="4">
        <v>45802.0</v>
      </c>
      <c r="F1095" s="5">
        <v>32.0</v>
      </c>
      <c r="G1095" s="5">
        <v>263.04</v>
      </c>
      <c r="H1095" s="5">
        <v>8419.13</v>
      </c>
      <c r="I1095" s="1" t="s">
        <v>21</v>
      </c>
      <c r="J1095" s="1" t="s">
        <v>518</v>
      </c>
      <c r="K1095" s="1" t="s">
        <v>4</v>
      </c>
      <c r="L1095" s="1" t="s">
        <v>5</v>
      </c>
      <c r="M1095" s="1" t="s">
        <v>23</v>
      </c>
      <c r="N1095" s="1" t="s">
        <v>7</v>
      </c>
      <c r="O1095" s="6" t="s">
        <v>7</v>
      </c>
    </row>
    <row r="1096">
      <c r="A1096" s="5">
        <v>102003.0</v>
      </c>
      <c r="B1096" s="2">
        <v>45808.0</v>
      </c>
      <c r="C1096" s="1" t="s">
        <v>517</v>
      </c>
      <c r="D1096" s="7">
        <v>327.0</v>
      </c>
      <c r="E1096" s="4">
        <v>45802.0</v>
      </c>
      <c r="F1096" s="5">
        <v>110.0</v>
      </c>
      <c r="G1096" s="5">
        <v>32.64</v>
      </c>
      <c r="H1096" s="5">
        <v>3592.25</v>
      </c>
      <c r="I1096" s="1" t="s">
        <v>229</v>
      </c>
      <c r="J1096" s="1" t="s">
        <v>518</v>
      </c>
      <c r="K1096" s="1" t="s">
        <v>4</v>
      </c>
      <c r="L1096" s="1" t="s">
        <v>5</v>
      </c>
      <c r="M1096" s="1" t="s">
        <v>23</v>
      </c>
      <c r="N1096" s="1" t="s">
        <v>7</v>
      </c>
      <c r="O1096" s="6" t="s">
        <v>7</v>
      </c>
    </row>
    <row r="1097">
      <c r="A1097" s="5">
        <v>102003.0</v>
      </c>
      <c r="B1097" s="2">
        <v>45808.0</v>
      </c>
      <c r="C1097" s="1" t="s">
        <v>517</v>
      </c>
      <c r="D1097" s="7">
        <v>129.0</v>
      </c>
      <c r="E1097" s="4">
        <v>45802.0</v>
      </c>
      <c r="F1097" s="5">
        <v>24.0</v>
      </c>
      <c r="G1097" s="5">
        <v>226.56</v>
      </c>
      <c r="H1097" s="5">
        <v>5439.29</v>
      </c>
      <c r="I1097" s="1" t="s">
        <v>21</v>
      </c>
      <c r="J1097" s="1" t="s">
        <v>518</v>
      </c>
      <c r="K1097" s="1" t="s">
        <v>4</v>
      </c>
      <c r="L1097" s="1" t="s">
        <v>5</v>
      </c>
      <c r="M1097" s="1" t="s">
        <v>23</v>
      </c>
      <c r="N1097" s="1" t="s">
        <v>7</v>
      </c>
      <c r="O1097" s="6" t="s">
        <v>7</v>
      </c>
    </row>
    <row r="1098">
      <c r="A1098" s="5">
        <v>102003.0</v>
      </c>
      <c r="B1098" s="2">
        <v>45808.0</v>
      </c>
      <c r="C1098" s="1" t="s">
        <v>517</v>
      </c>
      <c r="D1098" s="7">
        <v>152.0</v>
      </c>
      <c r="E1098" s="4">
        <v>45802.0</v>
      </c>
      <c r="F1098" s="5">
        <v>264.0</v>
      </c>
      <c r="G1098" s="5">
        <v>215.04</v>
      </c>
      <c r="H1098" s="5">
        <v>56772.41</v>
      </c>
      <c r="I1098" s="1" t="s">
        <v>21</v>
      </c>
      <c r="J1098" s="1" t="s">
        <v>518</v>
      </c>
      <c r="K1098" s="1" t="s">
        <v>4</v>
      </c>
      <c r="L1098" s="1" t="s">
        <v>5</v>
      </c>
      <c r="M1098" s="1" t="s">
        <v>23</v>
      </c>
      <c r="N1098" s="1" t="s">
        <v>7</v>
      </c>
      <c r="O1098" s="6" t="s">
        <v>7</v>
      </c>
    </row>
    <row r="1099">
      <c r="A1099" s="5">
        <v>102003.0</v>
      </c>
      <c r="B1099" s="2">
        <v>45808.0</v>
      </c>
      <c r="C1099" s="1" t="s">
        <v>517</v>
      </c>
      <c r="D1099" s="7">
        <v>3272.0</v>
      </c>
      <c r="E1099" s="4">
        <v>45802.0</v>
      </c>
      <c r="F1099" s="5">
        <v>600.0</v>
      </c>
      <c r="G1099" s="5">
        <v>31.68</v>
      </c>
      <c r="H1099" s="5">
        <v>19009.85</v>
      </c>
      <c r="I1099" s="1" t="s">
        <v>229</v>
      </c>
      <c r="J1099" s="1" t="s">
        <v>518</v>
      </c>
      <c r="K1099" s="1" t="s">
        <v>4</v>
      </c>
      <c r="L1099" s="1" t="s">
        <v>5</v>
      </c>
      <c r="M1099" s="1" t="s">
        <v>23</v>
      </c>
      <c r="N1099" s="1" t="s">
        <v>7</v>
      </c>
      <c r="O1099" s="6" t="s">
        <v>7</v>
      </c>
    </row>
    <row r="1100">
      <c r="A1100" s="5">
        <v>200591.0</v>
      </c>
      <c r="B1100" s="2">
        <v>45808.0</v>
      </c>
      <c r="C1100" s="1" t="s">
        <v>519</v>
      </c>
      <c r="D1100" s="3" t="s">
        <v>173</v>
      </c>
      <c r="E1100" s="4">
        <v>45802.0</v>
      </c>
      <c r="F1100" s="5">
        <v>50.0</v>
      </c>
      <c r="G1100" s="5">
        <v>37.22</v>
      </c>
      <c r="H1100" s="5">
        <v>1861.0</v>
      </c>
      <c r="I1100" s="1" t="s">
        <v>71</v>
      </c>
      <c r="J1100" s="1" t="s">
        <v>520</v>
      </c>
      <c r="K1100" s="1" t="s">
        <v>13</v>
      </c>
      <c r="L1100" s="1" t="s">
        <v>5</v>
      </c>
      <c r="M1100" s="1" t="s">
        <v>6</v>
      </c>
      <c r="N1100" s="1" t="s">
        <v>7</v>
      </c>
      <c r="O1100" s="6" t="s">
        <v>7</v>
      </c>
    </row>
    <row r="1101">
      <c r="A1101" s="5">
        <v>200591.0</v>
      </c>
      <c r="B1101" s="2">
        <v>45808.0</v>
      </c>
      <c r="C1101" s="1" t="s">
        <v>519</v>
      </c>
      <c r="D1101" s="3" t="s">
        <v>521</v>
      </c>
      <c r="E1101" s="4">
        <v>45802.0</v>
      </c>
      <c r="F1101" s="5">
        <v>50.0</v>
      </c>
      <c r="G1101" s="5">
        <v>28.08</v>
      </c>
      <c r="H1101" s="5">
        <v>1404.0</v>
      </c>
      <c r="I1101" s="1" t="s">
        <v>71</v>
      </c>
      <c r="J1101" s="1" t="s">
        <v>520</v>
      </c>
      <c r="K1101" s="1" t="s">
        <v>13</v>
      </c>
      <c r="L1101" s="1" t="s">
        <v>5</v>
      </c>
      <c r="M1101" s="1" t="s">
        <v>6</v>
      </c>
      <c r="N1101" s="1" t="s">
        <v>7</v>
      </c>
      <c r="O1101" s="6" t="s">
        <v>7</v>
      </c>
    </row>
    <row r="1102">
      <c r="A1102" s="5">
        <v>200591.0</v>
      </c>
      <c r="B1102" s="2">
        <v>45808.0</v>
      </c>
      <c r="C1102" s="1" t="s">
        <v>519</v>
      </c>
      <c r="D1102" s="3" t="s">
        <v>384</v>
      </c>
      <c r="E1102" s="4">
        <v>45802.0</v>
      </c>
      <c r="F1102" s="5">
        <v>20.0</v>
      </c>
      <c r="G1102" s="5">
        <v>287.64</v>
      </c>
      <c r="H1102" s="5">
        <v>5752.8</v>
      </c>
      <c r="I1102" s="1" t="s">
        <v>71</v>
      </c>
      <c r="J1102" s="1" t="s">
        <v>520</v>
      </c>
      <c r="K1102" s="1" t="s">
        <v>13</v>
      </c>
      <c r="L1102" s="1" t="s">
        <v>5</v>
      </c>
      <c r="M1102" s="1" t="s">
        <v>6</v>
      </c>
      <c r="N1102" s="1" t="s">
        <v>7</v>
      </c>
      <c r="O1102" s="6" t="s">
        <v>7</v>
      </c>
    </row>
    <row r="1103">
      <c r="A1103" s="5">
        <v>200591.0</v>
      </c>
      <c r="B1103" s="2">
        <v>45808.0</v>
      </c>
      <c r="C1103" s="1" t="s">
        <v>519</v>
      </c>
      <c r="D1103" s="3" t="s">
        <v>500</v>
      </c>
      <c r="E1103" s="4">
        <v>45802.0</v>
      </c>
      <c r="F1103" s="5">
        <v>200.0</v>
      </c>
      <c r="G1103" s="5">
        <v>17.78</v>
      </c>
      <c r="H1103" s="5">
        <v>3556.0</v>
      </c>
      <c r="I1103" s="1" t="s">
        <v>71</v>
      </c>
      <c r="J1103" s="1" t="s">
        <v>520</v>
      </c>
      <c r="K1103" s="1" t="s">
        <v>13</v>
      </c>
      <c r="L1103" s="1" t="s">
        <v>5</v>
      </c>
      <c r="M1103" s="1" t="s">
        <v>6</v>
      </c>
      <c r="N1103" s="1" t="s">
        <v>7</v>
      </c>
      <c r="O1103" s="6" t="s">
        <v>7</v>
      </c>
    </row>
    <row r="1104">
      <c r="A1104" s="5">
        <v>200591.0</v>
      </c>
      <c r="B1104" s="2">
        <v>45808.0</v>
      </c>
      <c r="C1104" s="1" t="s">
        <v>519</v>
      </c>
      <c r="D1104" s="3" t="s">
        <v>133</v>
      </c>
      <c r="E1104" s="4">
        <v>45802.0</v>
      </c>
      <c r="F1104" s="5">
        <v>60.0</v>
      </c>
      <c r="G1104" s="5">
        <v>45.36</v>
      </c>
      <c r="H1104" s="5">
        <v>2721.6</v>
      </c>
      <c r="I1104" s="1" t="s">
        <v>125</v>
      </c>
      <c r="J1104" s="1" t="s">
        <v>520</v>
      </c>
      <c r="K1104" s="1" t="s">
        <v>13</v>
      </c>
      <c r="L1104" s="1" t="s">
        <v>5</v>
      </c>
      <c r="M1104" s="1" t="s">
        <v>6</v>
      </c>
      <c r="N1104" s="1" t="s">
        <v>7</v>
      </c>
      <c r="O1104" s="6" t="s">
        <v>7</v>
      </c>
    </row>
    <row r="1105">
      <c r="A1105" s="5">
        <v>200591.0</v>
      </c>
      <c r="B1105" s="2">
        <v>45808.0</v>
      </c>
      <c r="C1105" s="1" t="s">
        <v>519</v>
      </c>
      <c r="D1105" s="3" t="s">
        <v>522</v>
      </c>
      <c r="E1105" s="4">
        <v>45802.0</v>
      </c>
      <c r="F1105" s="5">
        <v>120.0</v>
      </c>
      <c r="G1105" s="5">
        <v>24.33</v>
      </c>
      <c r="H1105" s="5">
        <v>2919.6</v>
      </c>
      <c r="I1105" s="1" t="s">
        <v>127</v>
      </c>
      <c r="J1105" s="1" t="s">
        <v>520</v>
      </c>
      <c r="K1105" s="1" t="s">
        <v>13</v>
      </c>
      <c r="L1105" s="1" t="s">
        <v>5</v>
      </c>
      <c r="M1105" s="1" t="s">
        <v>6</v>
      </c>
      <c r="N1105" s="1" t="s">
        <v>7</v>
      </c>
      <c r="O1105" s="6" t="s">
        <v>7</v>
      </c>
    </row>
    <row r="1106">
      <c r="A1106" s="5">
        <v>200591.0</v>
      </c>
      <c r="B1106" s="2">
        <v>45808.0</v>
      </c>
      <c r="C1106" s="1" t="s">
        <v>519</v>
      </c>
      <c r="D1106" s="7">
        <v>5161.0</v>
      </c>
      <c r="E1106" s="4">
        <v>45802.0</v>
      </c>
      <c r="F1106" s="5">
        <v>108.0</v>
      </c>
      <c r="G1106" s="5">
        <v>13.46</v>
      </c>
      <c r="H1106" s="5">
        <v>1453.68</v>
      </c>
      <c r="I1106" s="1" t="s">
        <v>125</v>
      </c>
      <c r="J1106" s="1" t="s">
        <v>520</v>
      </c>
      <c r="K1106" s="1" t="s">
        <v>13</v>
      </c>
      <c r="L1106" s="1" t="s">
        <v>5</v>
      </c>
      <c r="M1106" s="1" t="s">
        <v>6</v>
      </c>
      <c r="N1106" s="1" t="s">
        <v>7</v>
      </c>
      <c r="O1106" s="6" t="s">
        <v>7</v>
      </c>
    </row>
    <row r="1107">
      <c r="A1107" s="5">
        <v>200591.0</v>
      </c>
      <c r="B1107" s="2">
        <v>45808.0</v>
      </c>
      <c r="C1107" s="1" t="s">
        <v>519</v>
      </c>
      <c r="D1107" s="3" t="s">
        <v>435</v>
      </c>
      <c r="E1107" s="4">
        <v>45802.0</v>
      </c>
      <c r="F1107" s="5">
        <v>50.0</v>
      </c>
      <c r="G1107" s="5">
        <v>35.06</v>
      </c>
      <c r="H1107" s="5">
        <v>1753.0</v>
      </c>
      <c r="I1107" s="1" t="s">
        <v>71</v>
      </c>
      <c r="J1107" s="1" t="s">
        <v>520</v>
      </c>
      <c r="K1107" s="1" t="s">
        <v>13</v>
      </c>
      <c r="L1107" s="1" t="s">
        <v>5</v>
      </c>
      <c r="M1107" s="1" t="s">
        <v>6</v>
      </c>
      <c r="N1107" s="1" t="s">
        <v>7</v>
      </c>
      <c r="O1107" s="6" t="s">
        <v>7</v>
      </c>
    </row>
    <row r="1108">
      <c r="A1108" s="5">
        <v>200591.0</v>
      </c>
      <c r="B1108" s="2">
        <v>45808.0</v>
      </c>
      <c r="C1108" s="1" t="s">
        <v>519</v>
      </c>
      <c r="D1108" s="3" t="s">
        <v>201</v>
      </c>
      <c r="E1108" s="4">
        <v>45802.0</v>
      </c>
      <c r="F1108" s="5">
        <v>50.0</v>
      </c>
      <c r="G1108" s="5">
        <v>18.72</v>
      </c>
      <c r="H1108" s="5">
        <v>936.0</v>
      </c>
      <c r="I1108" s="1" t="s">
        <v>71</v>
      </c>
      <c r="J1108" s="1" t="s">
        <v>520</v>
      </c>
      <c r="K1108" s="1" t="s">
        <v>13</v>
      </c>
      <c r="L1108" s="1" t="s">
        <v>5</v>
      </c>
      <c r="M1108" s="1" t="s">
        <v>6</v>
      </c>
      <c r="N1108" s="1" t="s">
        <v>7</v>
      </c>
      <c r="O1108" s="6" t="s">
        <v>7</v>
      </c>
    </row>
    <row r="1109">
      <c r="A1109" s="5">
        <v>200591.0</v>
      </c>
      <c r="B1109" s="2">
        <v>45808.0</v>
      </c>
      <c r="C1109" s="1" t="s">
        <v>519</v>
      </c>
      <c r="D1109" s="3" t="s">
        <v>456</v>
      </c>
      <c r="E1109" s="4">
        <v>45802.0</v>
      </c>
      <c r="F1109" s="5">
        <v>150.0</v>
      </c>
      <c r="G1109" s="5">
        <v>19.36</v>
      </c>
      <c r="H1109" s="5">
        <v>2904.0</v>
      </c>
      <c r="I1109" s="1" t="s">
        <v>127</v>
      </c>
      <c r="J1109" s="1" t="s">
        <v>520</v>
      </c>
      <c r="K1109" s="1" t="s">
        <v>13</v>
      </c>
      <c r="L1109" s="1" t="s">
        <v>5</v>
      </c>
      <c r="M1109" s="1" t="s">
        <v>6</v>
      </c>
      <c r="N1109" s="1" t="s">
        <v>7</v>
      </c>
      <c r="O1109" s="6" t="s">
        <v>7</v>
      </c>
    </row>
    <row r="1110">
      <c r="A1110" s="5">
        <v>200591.0</v>
      </c>
      <c r="B1110" s="2">
        <v>45808.0</v>
      </c>
      <c r="C1110" s="1" t="s">
        <v>519</v>
      </c>
      <c r="D1110" s="3" t="s">
        <v>145</v>
      </c>
      <c r="E1110" s="4">
        <v>45802.0</v>
      </c>
      <c r="F1110" s="5">
        <v>12.0</v>
      </c>
      <c r="G1110" s="5">
        <v>102.24</v>
      </c>
      <c r="H1110" s="5">
        <v>1226.88</v>
      </c>
      <c r="I1110" s="1" t="s">
        <v>125</v>
      </c>
      <c r="J1110" s="1" t="s">
        <v>520</v>
      </c>
      <c r="K1110" s="1" t="s">
        <v>13</v>
      </c>
      <c r="L1110" s="1" t="s">
        <v>5</v>
      </c>
      <c r="M1110" s="1" t="s">
        <v>6</v>
      </c>
      <c r="N1110" s="1" t="s">
        <v>7</v>
      </c>
      <c r="O1110" s="6" t="s">
        <v>7</v>
      </c>
    </row>
    <row r="1111">
      <c r="A1111" s="5">
        <v>200591.0</v>
      </c>
      <c r="B1111" s="2">
        <v>45808.0</v>
      </c>
      <c r="C1111" s="1" t="s">
        <v>519</v>
      </c>
      <c r="D1111" s="3" t="s">
        <v>168</v>
      </c>
      <c r="E1111" s="4">
        <v>45802.0</v>
      </c>
      <c r="F1111" s="5">
        <v>1500.0</v>
      </c>
      <c r="G1111" s="5">
        <v>12.38</v>
      </c>
      <c r="H1111" s="5">
        <v>18570.0</v>
      </c>
      <c r="I1111" s="1" t="s">
        <v>71</v>
      </c>
      <c r="J1111" s="1" t="s">
        <v>520</v>
      </c>
      <c r="K1111" s="1" t="s">
        <v>13</v>
      </c>
      <c r="L1111" s="1" t="s">
        <v>5</v>
      </c>
      <c r="M1111" s="1" t="s">
        <v>6</v>
      </c>
      <c r="N1111" s="1" t="s">
        <v>7</v>
      </c>
      <c r="O1111" s="6" t="s">
        <v>7</v>
      </c>
    </row>
    <row r="1112">
      <c r="A1112" s="5">
        <v>200591.0</v>
      </c>
      <c r="B1112" s="2">
        <v>45808.0</v>
      </c>
      <c r="C1112" s="1" t="s">
        <v>519</v>
      </c>
      <c r="D1112" s="3" t="s">
        <v>186</v>
      </c>
      <c r="E1112" s="4">
        <v>45802.0</v>
      </c>
      <c r="F1112" s="5">
        <v>900.0</v>
      </c>
      <c r="G1112" s="5">
        <v>8.92</v>
      </c>
      <c r="H1112" s="5">
        <v>8028.0</v>
      </c>
      <c r="I1112" s="1" t="s">
        <v>71</v>
      </c>
      <c r="J1112" s="1" t="s">
        <v>520</v>
      </c>
      <c r="K1112" s="1" t="s">
        <v>13</v>
      </c>
      <c r="L1112" s="1" t="s">
        <v>5</v>
      </c>
      <c r="M1112" s="1" t="s">
        <v>6</v>
      </c>
      <c r="N1112" s="1" t="s">
        <v>7</v>
      </c>
      <c r="O1112" s="6" t="s">
        <v>7</v>
      </c>
    </row>
    <row r="1113">
      <c r="A1113" s="5">
        <v>200591.0</v>
      </c>
      <c r="B1113" s="2">
        <v>45808.0</v>
      </c>
      <c r="C1113" s="1" t="s">
        <v>519</v>
      </c>
      <c r="D1113" s="3" t="s">
        <v>134</v>
      </c>
      <c r="E1113" s="4">
        <v>45802.0</v>
      </c>
      <c r="F1113" s="5">
        <v>225.0</v>
      </c>
      <c r="G1113" s="5">
        <v>125.28</v>
      </c>
      <c r="H1113" s="5">
        <v>28188.0</v>
      </c>
      <c r="I1113" s="1" t="s">
        <v>127</v>
      </c>
      <c r="J1113" s="1" t="s">
        <v>520</v>
      </c>
      <c r="K1113" s="1" t="s">
        <v>13</v>
      </c>
      <c r="L1113" s="1" t="s">
        <v>5</v>
      </c>
      <c r="M1113" s="1" t="s">
        <v>6</v>
      </c>
      <c r="N1113" s="1" t="s">
        <v>7</v>
      </c>
      <c r="O1113" s="6" t="s">
        <v>7</v>
      </c>
    </row>
    <row r="1114">
      <c r="A1114" s="5">
        <v>200591.0</v>
      </c>
      <c r="B1114" s="2">
        <v>45808.0</v>
      </c>
      <c r="C1114" s="1" t="s">
        <v>519</v>
      </c>
      <c r="D1114" s="3" t="s">
        <v>411</v>
      </c>
      <c r="E1114" s="4">
        <v>45802.0</v>
      </c>
      <c r="F1114" s="5">
        <v>200.0</v>
      </c>
      <c r="G1114" s="5">
        <v>8.56</v>
      </c>
      <c r="H1114" s="5">
        <v>1712.0</v>
      </c>
      <c r="I1114" s="1" t="s">
        <v>71</v>
      </c>
      <c r="J1114" s="1" t="s">
        <v>520</v>
      </c>
      <c r="K1114" s="1" t="s">
        <v>13</v>
      </c>
      <c r="L1114" s="1" t="s">
        <v>5</v>
      </c>
      <c r="M1114" s="1" t="s">
        <v>6</v>
      </c>
      <c r="N1114" s="1" t="s">
        <v>7</v>
      </c>
      <c r="O1114" s="6" t="s">
        <v>7</v>
      </c>
    </row>
    <row r="1115">
      <c r="A1115" s="5">
        <v>200591.0</v>
      </c>
      <c r="B1115" s="2">
        <v>45808.0</v>
      </c>
      <c r="C1115" s="1" t="s">
        <v>519</v>
      </c>
      <c r="D1115" s="3" t="s">
        <v>195</v>
      </c>
      <c r="E1115" s="4">
        <v>45802.0</v>
      </c>
      <c r="F1115" s="5">
        <v>150.0</v>
      </c>
      <c r="G1115" s="5">
        <v>25.92</v>
      </c>
      <c r="H1115" s="5">
        <v>3888.0</v>
      </c>
      <c r="I1115" s="1" t="s">
        <v>71</v>
      </c>
      <c r="J1115" s="1" t="s">
        <v>520</v>
      </c>
      <c r="K1115" s="1" t="s">
        <v>13</v>
      </c>
      <c r="L1115" s="1" t="s">
        <v>5</v>
      </c>
      <c r="M1115" s="1" t="s">
        <v>6</v>
      </c>
      <c r="N1115" s="1" t="s">
        <v>7</v>
      </c>
      <c r="O1115" s="6" t="s">
        <v>7</v>
      </c>
    </row>
    <row r="1116">
      <c r="A1116" s="5">
        <v>200591.0</v>
      </c>
      <c r="B1116" s="2">
        <v>45808.0</v>
      </c>
      <c r="C1116" s="1" t="s">
        <v>519</v>
      </c>
      <c r="D1116" s="7">
        <v>5171.0</v>
      </c>
      <c r="E1116" s="4">
        <v>45802.0</v>
      </c>
      <c r="F1116" s="5">
        <v>150.0</v>
      </c>
      <c r="G1116" s="5">
        <v>126.5</v>
      </c>
      <c r="H1116" s="5">
        <v>18975.0</v>
      </c>
      <c r="I1116" s="1" t="s">
        <v>125</v>
      </c>
      <c r="J1116" s="1" t="s">
        <v>520</v>
      </c>
      <c r="K1116" s="1" t="s">
        <v>13</v>
      </c>
      <c r="L1116" s="1" t="s">
        <v>5</v>
      </c>
      <c r="M1116" s="1" t="s">
        <v>6</v>
      </c>
      <c r="N1116" s="1" t="s">
        <v>7</v>
      </c>
      <c r="O1116" s="6" t="s">
        <v>7</v>
      </c>
    </row>
    <row r="1117">
      <c r="A1117" s="5">
        <v>200591.0</v>
      </c>
      <c r="B1117" s="2">
        <v>45808.0</v>
      </c>
      <c r="C1117" s="1" t="s">
        <v>519</v>
      </c>
      <c r="D1117" s="3" t="s">
        <v>70</v>
      </c>
      <c r="E1117" s="4">
        <v>45802.0</v>
      </c>
      <c r="F1117" s="5">
        <v>40.0</v>
      </c>
      <c r="G1117" s="5">
        <v>315.72</v>
      </c>
      <c r="H1117" s="5">
        <v>12628.8</v>
      </c>
      <c r="I1117" s="1" t="s">
        <v>71</v>
      </c>
      <c r="J1117" s="1" t="s">
        <v>520</v>
      </c>
      <c r="K1117" s="1" t="s">
        <v>13</v>
      </c>
      <c r="L1117" s="1" t="s">
        <v>5</v>
      </c>
      <c r="M1117" s="1" t="s">
        <v>6</v>
      </c>
      <c r="N1117" s="1" t="s">
        <v>7</v>
      </c>
      <c r="O1117" s="6" t="s">
        <v>7</v>
      </c>
    </row>
    <row r="1118">
      <c r="A1118" s="5">
        <v>200591.0</v>
      </c>
      <c r="B1118" s="2">
        <v>45808.0</v>
      </c>
      <c r="C1118" s="1" t="s">
        <v>519</v>
      </c>
      <c r="D1118" s="3" t="s">
        <v>523</v>
      </c>
      <c r="E1118" s="4">
        <v>45802.0</v>
      </c>
      <c r="F1118" s="5">
        <v>40.0</v>
      </c>
      <c r="G1118" s="5">
        <v>34.84</v>
      </c>
      <c r="H1118" s="5">
        <v>1393.6</v>
      </c>
      <c r="I1118" s="1" t="s">
        <v>127</v>
      </c>
      <c r="J1118" s="1" t="s">
        <v>520</v>
      </c>
      <c r="K1118" s="1" t="s">
        <v>13</v>
      </c>
      <c r="L1118" s="1" t="s">
        <v>5</v>
      </c>
      <c r="M1118" s="1" t="s">
        <v>6</v>
      </c>
      <c r="N1118" s="1" t="s">
        <v>7</v>
      </c>
      <c r="O1118" s="6" t="s">
        <v>7</v>
      </c>
    </row>
    <row r="1119">
      <c r="A1119" s="5">
        <v>200591.0</v>
      </c>
      <c r="B1119" s="2">
        <v>45808.0</v>
      </c>
      <c r="C1119" s="1" t="s">
        <v>519</v>
      </c>
      <c r="D1119" s="3" t="s">
        <v>524</v>
      </c>
      <c r="E1119" s="4">
        <v>45802.0</v>
      </c>
      <c r="F1119" s="5">
        <v>56.0</v>
      </c>
      <c r="G1119" s="5">
        <v>110.88</v>
      </c>
      <c r="H1119" s="5">
        <v>6209.28</v>
      </c>
      <c r="I1119" s="1" t="s">
        <v>71</v>
      </c>
      <c r="J1119" s="1" t="s">
        <v>520</v>
      </c>
      <c r="K1119" s="1" t="s">
        <v>13</v>
      </c>
      <c r="L1119" s="1" t="s">
        <v>5</v>
      </c>
      <c r="M1119" s="1" t="s">
        <v>6</v>
      </c>
      <c r="N1119" s="1" t="s">
        <v>7</v>
      </c>
      <c r="O1119" s="6" t="s">
        <v>7</v>
      </c>
    </row>
    <row r="1120">
      <c r="A1120" s="5">
        <v>200591.0</v>
      </c>
      <c r="B1120" s="2">
        <v>45808.0</v>
      </c>
      <c r="C1120" s="1" t="s">
        <v>519</v>
      </c>
      <c r="D1120" s="3" t="s">
        <v>447</v>
      </c>
      <c r="E1120" s="4">
        <v>45802.0</v>
      </c>
      <c r="F1120" s="5">
        <v>52.0</v>
      </c>
      <c r="G1120" s="5">
        <v>87.84</v>
      </c>
      <c r="H1120" s="5">
        <v>4567.68</v>
      </c>
      <c r="I1120" s="1" t="s">
        <v>127</v>
      </c>
      <c r="J1120" s="1" t="s">
        <v>520</v>
      </c>
      <c r="K1120" s="1" t="s">
        <v>13</v>
      </c>
      <c r="L1120" s="1" t="s">
        <v>5</v>
      </c>
      <c r="M1120" s="1" t="s">
        <v>6</v>
      </c>
      <c r="N1120" s="1" t="s">
        <v>7</v>
      </c>
      <c r="O1120" s="6" t="s">
        <v>7</v>
      </c>
    </row>
    <row r="1121">
      <c r="A1121" s="5">
        <v>200591.0</v>
      </c>
      <c r="B1121" s="2">
        <v>45808.0</v>
      </c>
      <c r="C1121" s="1" t="s">
        <v>519</v>
      </c>
      <c r="D1121" s="3" t="s">
        <v>525</v>
      </c>
      <c r="E1121" s="4">
        <v>45802.0</v>
      </c>
      <c r="F1121" s="5">
        <v>200.0</v>
      </c>
      <c r="G1121" s="5">
        <v>20.88</v>
      </c>
      <c r="H1121" s="5">
        <v>4176.0</v>
      </c>
      <c r="I1121" s="1" t="s">
        <v>71</v>
      </c>
      <c r="J1121" s="1" t="s">
        <v>520</v>
      </c>
      <c r="K1121" s="1" t="s">
        <v>13</v>
      </c>
      <c r="L1121" s="1" t="s">
        <v>5</v>
      </c>
      <c r="M1121" s="1" t="s">
        <v>6</v>
      </c>
      <c r="N1121" s="1" t="s">
        <v>7</v>
      </c>
      <c r="O1121" s="6" t="s">
        <v>7</v>
      </c>
    </row>
    <row r="1122">
      <c r="A1122" s="5">
        <v>200591.0</v>
      </c>
      <c r="B1122" s="2">
        <v>45808.0</v>
      </c>
      <c r="C1122" s="1" t="s">
        <v>519</v>
      </c>
      <c r="D1122" s="3" t="s">
        <v>390</v>
      </c>
      <c r="E1122" s="4">
        <v>45802.0</v>
      </c>
      <c r="F1122" s="5">
        <v>20.0</v>
      </c>
      <c r="G1122" s="5">
        <v>116.64</v>
      </c>
      <c r="H1122" s="5">
        <v>2332.8</v>
      </c>
      <c r="I1122" s="1" t="s">
        <v>125</v>
      </c>
      <c r="J1122" s="1" t="s">
        <v>520</v>
      </c>
      <c r="K1122" s="1" t="s">
        <v>13</v>
      </c>
      <c r="L1122" s="1" t="s">
        <v>5</v>
      </c>
      <c r="M1122" s="1" t="s">
        <v>6</v>
      </c>
      <c r="N1122" s="1" t="s">
        <v>7</v>
      </c>
      <c r="O1122" s="6" t="s">
        <v>7</v>
      </c>
    </row>
    <row r="1123">
      <c r="A1123" s="5">
        <v>200591.0</v>
      </c>
      <c r="B1123" s="2">
        <v>45808.0</v>
      </c>
      <c r="C1123" s="1" t="s">
        <v>519</v>
      </c>
      <c r="D1123" s="3" t="s">
        <v>526</v>
      </c>
      <c r="E1123" s="4">
        <v>45802.0</v>
      </c>
      <c r="F1123" s="5">
        <v>150.0</v>
      </c>
      <c r="G1123" s="5">
        <v>11.44</v>
      </c>
      <c r="H1123" s="5">
        <v>1716.0</v>
      </c>
      <c r="I1123" s="1" t="s">
        <v>71</v>
      </c>
      <c r="J1123" s="1" t="s">
        <v>520</v>
      </c>
      <c r="K1123" s="1" t="s">
        <v>13</v>
      </c>
      <c r="L1123" s="1" t="s">
        <v>5</v>
      </c>
      <c r="M1123" s="1" t="s">
        <v>6</v>
      </c>
      <c r="N1123" s="1" t="s">
        <v>7</v>
      </c>
      <c r="O1123" s="6" t="s">
        <v>7</v>
      </c>
    </row>
    <row r="1124">
      <c r="A1124" s="5">
        <v>200591.0</v>
      </c>
      <c r="B1124" s="2">
        <v>45808.0</v>
      </c>
      <c r="C1124" s="1" t="s">
        <v>519</v>
      </c>
      <c r="D1124" s="3" t="s">
        <v>421</v>
      </c>
      <c r="E1124" s="4">
        <v>45802.0</v>
      </c>
      <c r="F1124" s="5">
        <v>360.0</v>
      </c>
      <c r="G1124" s="5">
        <v>74.52</v>
      </c>
      <c r="H1124" s="5">
        <v>26827.2</v>
      </c>
      <c r="I1124" s="1" t="s">
        <v>71</v>
      </c>
      <c r="J1124" s="1" t="s">
        <v>520</v>
      </c>
      <c r="K1124" s="1" t="s">
        <v>13</v>
      </c>
      <c r="L1124" s="1" t="s">
        <v>5</v>
      </c>
      <c r="M1124" s="1" t="s">
        <v>6</v>
      </c>
      <c r="N1124" s="1" t="s">
        <v>7</v>
      </c>
      <c r="O1124" s="6" t="s">
        <v>7</v>
      </c>
    </row>
    <row r="1125">
      <c r="A1125" s="5">
        <v>200591.0</v>
      </c>
      <c r="B1125" s="2">
        <v>45808.0</v>
      </c>
      <c r="C1125" s="1" t="s">
        <v>519</v>
      </c>
      <c r="D1125" s="3" t="s">
        <v>497</v>
      </c>
      <c r="E1125" s="4">
        <v>45802.0</v>
      </c>
      <c r="F1125" s="5">
        <v>160.0</v>
      </c>
      <c r="G1125" s="5">
        <v>20.44</v>
      </c>
      <c r="H1125" s="5">
        <v>3270.4</v>
      </c>
      <c r="I1125" s="1" t="s">
        <v>71</v>
      </c>
      <c r="J1125" s="1" t="s">
        <v>520</v>
      </c>
      <c r="K1125" s="1" t="s">
        <v>13</v>
      </c>
      <c r="L1125" s="1" t="s">
        <v>5</v>
      </c>
      <c r="M1125" s="1" t="s">
        <v>6</v>
      </c>
      <c r="N1125" s="1" t="s">
        <v>7</v>
      </c>
      <c r="O1125" s="6" t="s">
        <v>7</v>
      </c>
    </row>
    <row r="1126">
      <c r="A1126" s="5">
        <v>200591.0</v>
      </c>
      <c r="B1126" s="2">
        <v>45808.0</v>
      </c>
      <c r="C1126" s="1" t="s">
        <v>519</v>
      </c>
      <c r="D1126" s="3" t="s">
        <v>135</v>
      </c>
      <c r="E1126" s="4">
        <v>45802.0</v>
      </c>
      <c r="F1126" s="5">
        <v>110.0</v>
      </c>
      <c r="G1126" s="5">
        <v>15.4</v>
      </c>
      <c r="H1126" s="5">
        <v>1694.0</v>
      </c>
      <c r="I1126" s="1" t="s">
        <v>127</v>
      </c>
      <c r="J1126" s="1" t="s">
        <v>520</v>
      </c>
      <c r="K1126" s="1" t="s">
        <v>13</v>
      </c>
      <c r="L1126" s="1" t="s">
        <v>5</v>
      </c>
      <c r="M1126" s="1" t="s">
        <v>6</v>
      </c>
      <c r="N1126" s="1" t="s">
        <v>7</v>
      </c>
      <c r="O1126" s="6" t="s">
        <v>7</v>
      </c>
    </row>
    <row r="1127">
      <c r="A1127" s="5">
        <v>200591.0</v>
      </c>
      <c r="B1127" s="2">
        <v>45808.0</v>
      </c>
      <c r="C1127" s="1" t="s">
        <v>519</v>
      </c>
      <c r="D1127" s="3" t="s">
        <v>527</v>
      </c>
      <c r="E1127" s="4">
        <v>45802.0</v>
      </c>
      <c r="F1127" s="5">
        <v>75.0</v>
      </c>
      <c r="G1127" s="5">
        <v>37.72</v>
      </c>
      <c r="H1127" s="5">
        <v>2829.0</v>
      </c>
      <c r="I1127" s="1" t="s">
        <v>127</v>
      </c>
      <c r="J1127" s="1" t="s">
        <v>520</v>
      </c>
      <c r="K1127" s="1" t="s">
        <v>13</v>
      </c>
      <c r="L1127" s="1" t="s">
        <v>5</v>
      </c>
      <c r="M1127" s="1" t="s">
        <v>6</v>
      </c>
      <c r="N1127" s="1" t="s">
        <v>7</v>
      </c>
      <c r="O1127" s="6" t="s">
        <v>7</v>
      </c>
    </row>
    <row r="1128">
      <c r="A1128" s="5">
        <v>200591.0</v>
      </c>
      <c r="B1128" s="2">
        <v>45808.0</v>
      </c>
      <c r="C1128" s="1" t="s">
        <v>519</v>
      </c>
      <c r="D1128" s="3" t="s">
        <v>528</v>
      </c>
      <c r="E1128" s="4">
        <v>45802.0</v>
      </c>
      <c r="F1128" s="5">
        <v>28.0</v>
      </c>
      <c r="G1128" s="5">
        <v>74.55</v>
      </c>
      <c r="H1128" s="5">
        <v>2087.4</v>
      </c>
      <c r="I1128" s="1" t="s">
        <v>125</v>
      </c>
      <c r="J1128" s="1" t="s">
        <v>520</v>
      </c>
      <c r="K1128" s="1" t="s">
        <v>13</v>
      </c>
      <c r="L1128" s="1" t="s">
        <v>5</v>
      </c>
      <c r="M1128" s="1" t="s">
        <v>6</v>
      </c>
      <c r="N1128" s="1" t="s">
        <v>7</v>
      </c>
      <c r="O1128" s="6" t="s">
        <v>7</v>
      </c>
    </row>
    <row r="1129">
      <c r="A1129" s="5">
        <v>200591.0</v>
      </c>
      <c r="B1129" s="2">
        <v>45808.0</v>
      </c>
      <c r="C1129" s="1" t="s">
        <v>519</v>
      </c>
      <c r="D1129" s="3" t="s">
        <v>377</v>
      </c>
      <c r="E1129" s="4">
        <v>45802.0</v>
      </c>
      <c r="F1129" s="5">
        <v>100.0</v>
      </c>
      <c r="G1129" s="5">
        <v>24.76</v>
      </c>
      <c r="H1129" s="5">
        <v>2476.0</v>
      </c>
      <c r="I1129" s="1" t="s">
        <v>71</v>
      </c>
      <c r="J1129" s="1" t="s">
        <v>520</v>
      </c>
      <c r="K1129" s="1" t="s">
        <v>13</v>
      </c>
      <c r="L1129" s="1" t="s">
        <v>5</v>
      </c>
      <c r="M1129" s="1" t="s">
        <v>6</v>
      </c>
      <c r="N1129" s="1" t="s">
        <v>7</v>
      </c>
      <c r="O1129" s="6" t="s">
        <v>7</v>
      </c>
    </row>
    <row r="1130">
      <c r="A1130" s="5">
        <v>200591.0</v>
      </c>
      <c r="B1130" s="2">
        <v>45808.0</v>
      </c>
      <c r="C1130" s="1" t="s">
        <v>519</v>
      </c>
      <c r="D1130" s="3" t="s">
        <v>462</v>
      </c>
      <c r="E1130" s="4">
        <v>45802.0</v>
      </c>
      <c r="F1130" s="5">
        <v>50.0</v>
      </c>
      <c r="G1130" s="5">
        <v>33.12</v>
      </c>
      <c r="H1130" s="5">
        <v>1656.0</v>
      </c>
      <c r="I1130" s="1" t="s">
        <v>125</v>
      </c>
      <c r="J1130" s="1" t="s">
        <v>520</v>
      </c>
      <c r="K1130" s="1" t="s">
        <v>13</v>
      </c>
      <c r="L1130" s="1" t="s">
        <v>5</v>
      </c>
      <c r="M1130" s="1" t="s">
        <v>6</v>
      </c>
      <c r="N1130" s="1" t="s">
        <v>7</v>
      </c>
      <c r="O1130" s="6" t="s">
        <v>7</v>
      </c>
    </row>
    <row r="1131">
      <c r="A1131" s="5">
        <v>200591.0</v>
      </c>
      <c r="B1131" s="2">
        <v>45808.0</v>
      </c>
      <c r="C1131" s="1" t="s">
        <v>519</v>
      </c>
      <c r="D1131" s="3" t="s">
        <v>529</v>
      </c>
      <c r="E1131" s="4">
        <v>45802.0</v>
      </c>
      <c r="F1131" s="5">
        <v>20.0</v>
      </c>
      <c r="G1131" s="5">
        <v>44.64</v>
      </c>
      <c r="H1131" s="5">
        <v>892.8</v>
      </c>
      <c r="I1131" s="1" t="s">
        <v>71</v>
      </c>
      <c r="J1131" s="1" t="s">
        <v>520</v>
      </c>
      <c r="K1131" s="1" t="s">
        <v>13</v>
      </c>
      <c r="L1131" s="1" t="s">
        <v>5</v>
      </c>
      <c r="M1131" s="1" t="s">
        <v>6</v>
      </c>
      <c r="N1131" s="1" t="s">
        <v>7</v>
      </c>
      <c r="O1131" s="6" t="s">
        <v>7</v>
      </c>
    </row>
    <row r="1132">
      <c r="A1132" s="5">
        <v>200591.0</v>
      </c>
      <c r="B1132" s="2">
        <v>45808.0</v>
      </c>
      <c r="C1132" s="1" t="s">
        <v>519</v>
      </c>
      <c r="D1132" s="3" t="s">
        <v>530</v>
      </c>
      <c r="E1132" s="4">
        <v>45802.0</v>
      </c>
      <c r="F1132" s="5">
        <v>24.0</v>
      </c>
      <c r="G1132" s="5">
        <v>319.68</v>
      </c>
      <c r="H1132" s="5">
        <v>7672.32</v>
      </c>
      <c r="I1132" s="1" t="s">
        <v>127</v>
      </c>
      <c r="J1132" s="1" t="s">
        <v>520</v>
      </c>
      <c r="K1132" s="1" t="s">
        <v>13</v>
      </c>
      <c r="L1132" s="1" t="s">
        <v>5</v>
      </c>
      <c r="M1132" s="1" t="s">
        <v>6</v>
      </c>
      <c r="N1132" s="1" t="s">
        <v>7</v>
      </c>
      <c r="O1132" s="6" t="s">
        <v>7</v>
      </c>
    </row>
    <row r="1133">
      <c r="A1133" s="5">
        <v>200591.0</v>
      </c>
      <c r="B1133" s="2">
        <v>45808.0</v>
      </c>
      <c r="C1133" s="1" t="s">
        <v>519</v>
      </c>
      <c r="D1133" s="3" t="s">
        <v>416</v>
      </c>
      <c r="E1133" s="4">
        <v>45802.0</v>
      </c>
      <c r="F1133" s="5">
        <v>400.0</v>
      </c>
      <c r="G1133" s="5">
        <v>7.05</v>
      </c>
      <c r="H1133" s="5">
        <v>2820.0</v>
      </c>
      <c r="I1133" s="1" t="s">
        <v>71</v>
      </c>
      <c r="J1133" s="1" t="s">
        <v>520</v>
      </c>
      <c r="K1133" s="1" t="s">
        <v>13</v>
      </c>
      <c r="L1133" s="1" t="s">
        <v>5</v>
      </c>
      <c r="M1133" s="1" t="s">
        <v>6</v>
      </c>
      <c r="N1133" s="1" t="s">
        <v>7</v>
      </c>
      <c r="O1133" s="6" t="s">
        <v>7</v>
      </c>
    </row>
    <row r="1134">
      <c r="A1134" s="5">
        <v>200591.0</v>
      </c>
      <c r="B1134" s="2">
        <v>45808.0</v>
      </c>
      <c r="C1134" s="1" t="s">
        <v>519</v>
      </c>
      <c r="D1134" s="3" t="s">
        <v>531</v>
      </c>
      <c r="E1134" s="4">
        <v>45802.0</v>
      </c>
      <c r="F1134" s="5">
        <v>450.0</v>
      </c>
      <c r="G1134" s="5">
        <v>39.6</v>
      </c>
      <c r="H1134" s="5">
        <v>17820.0</v>
      </c>
      <c r="I1134" s="1" t="s">
        <v>71</v>
      </c>
      <c r="J1134" s="1" t="s">
        <v>520</v>
      </c>
      <c r="K1134" s="1" t="s">
        <v>13</v>
      </c>
      <c r="L1134" s="1" t="s">
        <v>5</v>
      </c>
      <c r="M1134" s="1" t="s">
        <v>6</v>
      </c>
      <c r="N1134" s="1" t="s">
        <v>7</v>
      </c>
      <c r="O1134" s="6" t="s">
        <v>7</v>
      </c>
    </row>
    <row r="1135">
      <c r="A1135" s="5">
        <v>200591.0</v>
      </c>
      <c r="B1135" s="2">
        <v>45808.0</v>
      </c>
      <c r="C1135" s="1" t="s">
        <v>519</v>
      </c>
      <c r="D1135" s="3" t="s">
        <v>532</v>
      </c>
      <c r="E1135" s="4">
        <v>45802.0</v>
      </c>
      <c r="F1135" s="5">
        <v>75.0</v>
      </c>
      <c r="G1135" s="5">
        <v>44.67</v>
      </c>
      <c r="H1135" s="5">
        <v>3350.25</v>
      </c>
      <c r="I1135" s="1" t="s">
        <v>127</v>
      </c>
      <c r="J1135" s="1" t="s">
        <v>520</v>
      </c>
      <c r="K1135" s="1" t="s">
        <v>13</v>
      </c>
      <c r="L1135" s="1" t="s">
        <v>5</v>
      </c>
      <c r="M1135" s="1" t="s">
        <v>6</v>
      </c>
      <c r="N1135" s="1" t="s">
        <v>7</v>
      </c>
      <c r="O1135" s="6" t="s">
        <v>7</v>
      </c>
    </row>
    <row r="1136">
      <c r="A1136" s="5">
        <v>200591.0</v>
      </c>
      <c r="B1136" s="2">
        <v>45808.0</v>
      </c>
      <c r="C1136" s="1" t="s">
        <v>519</v>
      </c>
      <c r="D1136" s="3" t="s">
        <v>439</v>
      </c>
      <c r="E1136" s="4">
        <v>45802.0</v>
      </c>
      <c r="F1136" s="5">
        <v>100.0</v>
      </c>
      <c r="G1136" s="5">
        <v>18.14</v>
      </c>
      <c r="H1136" s="5">
        <v>1814.0</v>
      </c>
      <c r="I1136" s="1" t="s">
        <v>71</v>
      </c>
      <c r="J1136" s="1" t="s">
        <v>520</v>
      </c>
      <c r="K1136" s="1" t="s">
        <v>13</v>
      </c>
      <c r="L1136" s="1" t="s">
        <v>5</v>
      </c>
      <c r="M1136" s="1" t="s">
        <v>6</v>
      </c>
      <c r="N1136" s="1" t="s">
        <v>7</v>
      </c>
      <c r="O1136" s="6" t="s">
        <v>7</v>
      </c>
    </row>
    <row r="1137">
      <c r="A1137" s="5">
        <v>200591.0</v>
      </c>
      <c r="B1137" s="2">
        <v>45808.0</v>
      </c>
      <c r="C1137" s="1" t="s">
        <v>519</v>
      </c>
      <c r="D1137" s="3" t="s">
        <v>199</v>
      </c>
      <c r="E1137" s="4">
        <v>45802.0</v>
      </c>
      <c r="F1137" s="5">
        <v>300.0</v>
      </c>
      <c r="G1137" s="5">
        <v>5.0</v>
      </c>
      <c r="H1137" s="5">
        <v>1500.0</v>
      </c>
      <c r="I1137" s="1" t="s">
        <v>71</v>
      </c>
      <c r="J1137" s="1" t="s">
        <v>520</v>
      </c>
      <c r="K1137" s="1" t="s">
        <v>13</v>
      </c>
      <c r="L1137" s="1" t="s">
        <v>5</v>
      </c>
      <c r="M1137" s="1" t="s">
        <v>6</v>
      </c>
      <c r="N1137" s="1" t="s">
        <v>7</v>
      </c>
      <c r="O1137" s="6" t="s">
        <v>7</v>
      </c>
    </row>
    <row r="1138">
      <c r="A1138" s="5">
        <v>200591.0</v>
      </c>
      <c r="B1138" s="2">
        <v>45808.0</v>
      </c>
      <c r="C1138" s="1" t="s">
        <v>519</v>
      </c>
      <c r="D1138" s="3" t="s">
        <v>425</v>
      </c>
      <c r="E1138" s="4">
        <v>45802.0</v>
      </c>
      <c r="F1138" s="5">
        <v>500.0</v>
      </c>
      <c r="G1138" s="5">
        <v>3.78</v>
      </c>
      <c r="H1138" s="5">
        <v>1890.0</v>
      </c>
      <c r="I1138" s="1" t="s">
        <v>71</v>
      </c>
      <c r="J1138" s="1" t="s">
        <v>520</v>
      </c>
      <c r="K1138" s="1" t="s">
        <v>13</v>
      </c>
      <c r="L1138" s="1" t="s">
        <v>5</v>
      </c>
      <c r="M1138" s="1" t="s">
        <v>6</v>
      </c>
      <c r="N1138" s="1" t="s">
        <v>7</v>
      </c>
      <c r="O1138" s="6" t="s">
        <v>7</v>
      </c>
    </row>
    <row r="1139">
      <c r="A1139" s="5">
        <v>200591.0</v>
      </c>
      <c r="B1139" s="2">
        <v>45808.0</v>
      </c>
      <c r="C1139" s="1" t="s">
        <v>519</v>
      </c>
      <c r="D1139" s="3" t="s">
        <v>533</v>
      </c>
      <c r="E1139" s="4">
        <v>45802.0</v>
      </c>
      <c r="F1139" s="5">
        <v>16.0</v>
      </c>
      <c r="G1139" s="5">
        <v>163.44</v>
      </c>
      <c r="H1139" s="5">
        <v>2615.04</v>
      </c>
      <c r="I1139" s="1" t="s">
        <v>71</v>
      </c>
      <c r="J1139" s="1" t="s">
        <v>520</v>
      </c>
      <c r="K1139" s="1" t="s">
        <v>13</v>
      </c>
      <c r="L1139" s="1" t="s">
        <v>5</v>
      </c>
      <c r="M1139" s="1" t="s">
        <v>6</v>
      </c>
      <c r="N1139" s="1" t="s">
        <v>7</v>
      </c>
      <c r="O1139" s="6" t="s">
        <v>7</v>
      </c>
    </row>
    <row r="1140">
      <c r="A1140" s="5">
        <v>200591.0</v>
      </c>
      <c r="B1140" s="2">
        <v>45808.0</v>
      </c>
      <c r="C1140" s="1" t="s">
        <v>519</v>
      </c>
      <c r="D1140" s="3" t="s">
        <v>534</v>
      </c>
      <c r="E1140" s="4">
        <v>45802.0</v>
      </c>
      <c r="F1140" s="5">
        <v>75.0</v>
      </c>
      <c r="G1140" s="5">
        <v>80.64</v>
      </c>
      <c r="H1140" s="5">
        <v>6048.0</v>
      </c>
      <c r="I1140" s="1" t="s">
        <v>127</v>
      </c>
      <c r="J1140" s="1" t="s">
        <v>520</v>
      </c>
      <c r="K1140" s="1" t="s">
        <v>13</v>
      </c>
      <c r="L1140" s="1" t="s">
        <v>5</v>
      </c>
      <c r="M1140" s="1" t="s">
        <v>6</v>
      </c>
      <c r="N1140" s="1" t="s">
        <v>7</v>
      </c>
      <c r="O1140" s="6" t="s">
        <v>7</v>
      </c>
    </row>
    <row r="1141">
      <c r="A1141" s="5">
        <v>200591.0</v>
      </c>
      <c r="B1141" s="2">
        <v>45808.0</v>
      </c>
      <c r="C1141" s="1" t="s">
        <v>519</v>
      </c>
      <c r="D1141" s="3" t="s">
        <v>535</v>
      </c>
      <c r="E1141" s="4">
        <v>45802.0</v>
      </c>
      <c r="F1141" s="5">
        <v>18.0</v>
      </c>
      <c r="G1141" s="5">
        <v>108.21</v>
      </c>
      <c r="H1141" s="5">
        <v>1947.78</v>
      </c>
      <c r="I1141" s="1" t="s">
        <v>127</v>
      </c>
      <c r="J1141" s="1" t="s">
        <v>520</v>
      </c>
      <c r="K1141" s="1" t="s">
        <v>13</v>
      </c>
      <c r="L1141" s="1" t="s">
        <v>5</v>
      </c>
      <c r="M1141" s="1" t="s">
        <v>6</v>
      </c>
      <c r="N1141" s="1" t="s">
        <v>7</v>
      </c>
      <c r="O1141" s="6" t="s">
        <v>7</v>
      </c>
    </row>
    <row r="1142">
      <c r="A1142" s="5">
        <v>200591.0</v>
      </c>
      <c r="B1142" s="2">
        <v>45808.0</v>
      </c>
      <c r="C1142" s="1" t="s">
        <v>519</v>
      </c>
      <c r="D1142" s="3" t="s">
        <v>391</v>
      </c>
      <c r="E1142" s="4">
        <v>45802.0</v>
      </c>
      <c r="F1142" s="5">
        <v>25.0</v>
      </c>
      <c r="G1142" s="5">
        <v>56.88</v>
      </c>
      <c r="H1142" s="5">
        <v>1422.0</v>
      </c>
      <c r="I1142" s="1" t="s">
        <v>125</v>
      </c>
      <c r="J1142" s="1" t="s">
        <v>520</v>
      </c>
      <c r="K1142" s="1" t="s">
        <v>13</v>
      </c>
      <c r="L1142" s="1" t="s">
        <v>5</v>
      </c>
      <c r="M1142" s="1" t="s">
        <v>6</v>
      </c>
      <c r="N1142" s="1" t="s">
        <v>7</v>
      </c>
      <c r="O1142" s="6" t="s">
        <v>7</v>
      </c>
    </row>
    <row r="1143">
      <c r="A1143" s="5">
        <v>200591.0</v>
      </c>
      <c r="B1143" s="2">
        <v>45808.0</v>
      </c>
      <c r="C1143" s="1" t="s">
        <v>519</v>
      </c>
      <c r="D1143" s="3" t="s">
        <v>146</v>
      </c>
      <c r="E1143" s="4">
        <v>45802.0</v>
      </c>
      <c r="F1143" s="5">
        <v>300.0</v>
      </c>
      <c r="G1143" s="5">
        <v>51.62</v>
      </c>
      <c r="H1143" s="5">
        <v>15486.0</v>
      </c>
      <c r="I1143" s="1" t="s">
        <v>127</v>
      </c>
      <c r="J1143" s="1" t="s">
        <v>520</v>
      </c>
      <c r="K1143" s="1" t="s">
        <v>13</v>
      </c>
      <c r="L1143" s="1" t="s">
        <v>5</v>
      </c>
      <c r="M1143" s="1" t="s">
        <v>6</v>
      </c>
      <c r="N1143" s="1" t="s">
        <v>7</v>
      </c>
      <c r="O1143" s="6" t="s">
        <v>7</v>
      </c>
    </row>
    <row r="1144">
      <c r="A1144" s="5">
        <v>200591.0</v>
      </c>
      <c r="B1144" s="2">
        <v>45808.0</v>
      </c>
      <c r="C1144" s="1" t="s">
        <v>519</v>
      </c>
      <c r="D1144" s="3" t="s">
        <v>212</v>
      </c>
      <c r="E1144" s="4">
        <v>45802.0</v>
      </c>
      <c r="F1144" s="5">
        <v>30.0</v>
      </c>
      <c r="G1144" s="5">
        <v>67.39</v>
      </c>
      <c r="H1144" s="5">
        <v>2021.7</v>
      </c>
      <c r="I1144" s="1" t="s">
        <v>127</v>
      </c>
      <c r="J1144" s="1" t="s">
        <v>520</v>
      </c>
      <c r="K1144" s="1" t="s">
        <v>13</v>
      </c>
      <c r="L1144" s="1" t="s">
        <v>5</v>
      </c>
      <c r="M1144" s="1" t="s">
        <v>6</v>
      </c>
      <c r="N1144" s="1" t="s">
        <v>7</v>
      </c>
      <c r="O1144" s="6" t="s">
        <v>7</v>
      </c>
    </row>
    <row r="1145">
      <c r="A1145" s="5">
        <v>200591.0</v>
      </c>
      <c r="B1145" s="2">
        <v>45808.0</v>
      </c>
      <c r="C1145" s="1" t="s">
        <v>519</v>
      </c>
      <c r="D1145" s="3" t="s">
        <v>536</v>
      </c>
      <c r="E1145" s="4">
        <v>45802.0</v>
      </c>
      <c r="F1145" s="5">
        <v>60.0</v>
      </c>
      <c r="G1145" s="5">
        <v>31.39</v>
      </c>
      <c r="H1145" s="5">
        <v>1883.4</v>
      </c>
      <c r="I1145" s="1" t="s">
        <v>71</v>
      </c>
      <c r="J1145" s="1" t="s">
        <v>520</v>
      </c>
      <c r="K1145" s="1" t="s">
        <v>13</v>
      </c>
      <c r="L1145" s="1" t="s">
        <v>5</v>
      </c>
      <c r="M1145" s="1" t="s">
        <v>6</v>
      </c>
      <c r="N1145" s="1" t="s">
        <v>7</v>
      </c>
      <c r="O1145" s="6" t="s">
        <v>7</v>
      </c>
    </row>
    <row r="1146">
      <c r="A1146" s="5">
        <v>200591.0</v>
      </c>
      <c r="B1146" s="2">
        <v>45808.0</v>
      </c>
      <c r="C1146" s="1" t="s">
        <v>519</v>
      </c>
      <c r="D1146" s="3" t="s">
        <v>537</v>
      </c>
      <c r="E1146" s="4">
        <v>45802.0</v>
      </c>
      <c r="F1146" s="5">
        <v>24.0</v>
      </c>
      <c r="G1146" s="5">
        <v>65.66</v>
      </c>
      <c r="H1146" s="5">
        <v>1575.84</v>
      </c>
      <c r="I1146" s="1" t="s">
        <v>125</v>
      </c>
      <c r="J1146" s="1" t="s">
        <v>520</v>
      </c>
      <c r="K1146" s="1" t="s">
        <v>13</v>
      </c>
      <c r="L1146" s="1" t="s">
        <v>5</v>
      </c>
      <c r="M1146" s="1" t="s">
        <v>6</v>
      </c>
      <c r="N1146" s="1" t="s">
        <v>7</v>
      </c>
      <c r="O1146" s="6" t="s">
        <v>7</v>
      </c>
    </row>
    <row r="1147">
      <c r="A1147" s="5">
        <v>200591.0</v>
      </c>
      <c r="B1147" s="2">
        <v>45808.0</v>
      </c>
      <c r="C1147" s="1" t="s">
        <v>519</v>
      </c>
      <c r="D1147" s="3" t="s">
        <v>415</v>
      </c>
      <c r="E1147" s="4">
        <v>45802.0</v>
      </c>
      <c r="F1147" s="5">
        <v>180.0</v>
      </c>
      <c r="G1147" s="5">
        <v>197.64</v>
      </c>
      <c r="H1147" s="5">
        <v>35575.2</v>
      </c>
      <c r="I1147" s="1" t="s">
        <v>71</v>
      </c>
      <c r="J1147" s="1" t="s">
        <v>520</v>
      </c>
      <c r="K1147" s="1" t="s">
        <v>13</v>
      </c>
      <c r="L1147" s="1" t="s">
        <v>5</v>
      </c>
      <c r="M1147" s="1" t="s">
        <v>6</v>
      </c>
      <c r="N1147" s="1" t="s">
        <v>7</v>
      </c>
      <c r="O1147" s="6" t="s">
        <v>7</v>
      </c>
    </row>
    <row r="1148">
      <c r="A1148" s="5">
        <v>200591.0</v>
      </c>
      <c r="B1148" s="2">
        <v>45808.0</v>
      </c>
      <c r="C1148" s="1" t="s">
        <v>519</v>
      </c>
      <c r="D1148" s="3" t="s">
        <v>538</v>
      </c>
      <c r="E1148" s="4">
        <v>45802.0</v>
      </c>
      <c r="F1148" s="5">
        <v>75.0</v>
      </c>
      <c r="G1148" s="5">
        <v>37.44</v>
      </c>
      <c r="H1148" s="5">
        <v>2808.0</v>
      </c>
      <c r="I1148" s="1" t="s">
        <v>71</v>
      </c>
      <c r="J1148" s="1" t="s">
        <v>520</v>
      </c>
      <c r="K1148" s="1" t="s">
        <v>13</v>
      </c>
      <c r="L1148" s="1" t="s">
        <v>5</v>
      </c>
      <c r="M1148" s="1" t="s">
        <v>6</v>
      </c>
      <c r="N1148" s="1" t="s">
        <v>7</v>
      </c>
      <c r="O1148" s="6" t="s">
        <v>7</v>
      </c>
    </row>
    <row r="1149">
      <c r="A1149" s="5">
        <v>200591.0</v>
      </c>
      <c r="B1149" s="2">
        <v>45808.0</v>
      </c>
      <c r="C1149" s="1" t="s">
        <v>519</v>
      </c>
      <c r="D1149" s="3" t="s">
        <v>488</v>
      </c>
      <c r="E1149" s="4">
        <v>45802.0</v>
      </c>
      <c r="F1149" s="5">
        <v>75.0</v>
      </c>
      <c r="G1149" s="5">
        <v>62.64</v>
      </c>
      <c r="H1149" s="5">
        <v>4698.0</v>
      </c>
      <c r="I1149" s="1" t="s">
        <v>71</v>
      </c>
      <c r="J1149" s="1" t="s">
        <v>520</v>
      </c>
      <c r="K1149" s="1" t="s">
        <v>13</v>
      </c>
      <c r="L1149" s="1" t="s">
        <v>5</v>
      </c>
      <c r="M1149" s="1" t="s">
        <v>6</v>
      </c>
      <c r="N1149" s="1" t="s">
        <v>7</v>
      </c>
      <c r="O1149" s="6" t="s">
        <v>7</v>
      </c>
    </row>
    <row r="1150">
      <c r="A1150" s="5">
        <v>102004.0</v>
      </c>
      <c r="B1150" s="2">
        <v>45808.0</v>
      </c>
      <c r="C1150" s="1" t="s">
        <v>517</v>
      </c>
      <c r="D1150" s="3" t="s">
        <v>539</v>
      </c>
      <c r="E1150" s="4">
        <v>45802.0</v>
      </c>
      <c r="F1150" s="5">
        <v>5.0</v>
      </c>
      <c r="G1150" s="5">
        <v>1659.1</v>
      </c>
      <c r="H1150" s="5">
        <v>8298.29</v>
      </c>
      <c r="I1150" s="1" t="s">
        <v>58</v>
      </c>
      <c r="J1150" s="1" t="s">
        <v>518</v>
      </c>
      <c r="K1150" s="1" t="s">
        <v>4</v>
      </c>
      <c r="L1150" s="1" t="s">
        <v>5</v>
      </c>
      <c r="M1150" s="1" t="s">
        <v>59</v>
      </c>
      <c r="N1150" s="1" t="s">
        <v>7</v>
      </c>
      <c r="O1150" s="6" t="s">
        <v>7</v>
      </c>
    </row>
    <row r="1151">
      <c r="A1151" s="5">
        <v>102004.0</v>
      </c>
      <c r="B1151" s="2">
        <v>45808.0</v>
      </c>
      <c r="C1151" s="1" t="s">
        <v>517</v>
      </c>
      <c r="D1151" s="3" t="s">
        <v>88</v>
      </c>
      <c r="E1151" s="4">
        <v>45802.0</v>
      </c>
      <c r="F1151" s="5">
        <v>20.0</v>
      </c>
      <c r="G1151" s="5">
        <v>1908.2</v>
      </c>
      <c r="H1151" s="5">
        <v>38166.79</v>
      </c>
      <c r="I1151" s="1" t="s">
        <v>58</v>
      </c>
      <c r="J1151" s="1" t="s">
        <v>518</v>
      </c>
      <c r="K1151" s="1" t="s">
        <v>4</v>
      </c>
      <c r="L1151" s="1" t="s">
        <v>5</v>
      </c>
      <c r="M1151" s="1" t="s">
        <v>59</v>
      </c>
      <c r="N1151" s="1" t="s">
        <v>7</v>
      </c>
      <c r="O1151" s="6" t="s">
        <v>7</v>
      </c>
    </row>
    <row r="1152">
      <c r="A1152" s="5">
        <v>200592.0</v>
      </c>
      <c r="B1152" s="2">
        <v>45808.0</v>
      </c>
      <c r="C1152" s="1" t="s">
        <v>519</v>
      </c>
      <c r="D1152" s="3" t="s">
        <v>277</v>
      </c>
      <c r="E1152" s="4">
        <v>45802.0</v>
      </c>
      <c r="F1152" s="5">
        <v>100.0</v>
      </c>
      <c r="G1152" s="5">
        <v>37.0</v>
      </c>
      <c r="H1152" s="5">
        <v>3700.0</v>
      </c>
      <c r="I1152" s="1" t="s">
        <v>75</v>
      </c>
      <c r="J1152" s="1" t="s">
        <v>520</v>
      </c>
      <c r="K1152" s="1" t="s">
        <v>13</v>
      </c>
      <c r="L1152" s="1" t="s">
        <v>5</v>
      </c>
      <c r="M1152" s="1" t="s">
        <v>6</v>
      </c>
      <c r="N1152" s="1" t="s">
        <v>7</v>
      </c>
      <c r="O1152" s="6" t="s">
        <v>7</v>
      </c>
    </row>
    <row r="1153">
      <c r="A1153" s="5">
        <v>200592.0</v>
      </c>
      <c r="B1153" s="2">
        <v>45808.0</v>
      </c>
      <c r="C1153" s="1" t="s">
        <v>519</v>
      </c>
      <c r="D1153" s="3" t="s">
        <v>181</v>
      </c>
      <c r="E1153" s="4">
        <v>45802.0</v>
      </c>
      <c r="F1153" s="5">
        <v>600.0</v>
      </c>
      <c r="G1153" s="5">
        <v>6.26</v>
      </c>
      <c r="H1153" s="5">
        <v>3756.0</v>
      </c>
      <c r="I1153" s="1" t="s">
        <v>75</v>
      </c>
      <c r="J1153" s="1" t="s">
        <v>520</v>
      </c>
      <c r="K1153" s="1" t="s">
        <v>13</v>
      </c>
      <c r="L1153" s="1" t="s">
        <v>5</v>
      </c>
      <c r="M1153" s="1" t="s">
        <v>6</v>
      </c>
      <c r="N1153" s="1" t="s">
        <v>7</v>
      </c>
      <c r="O1153" s="6" t="s">
        <v>7</v>
      </c>
    </row>
    <row r="1154">
      <c r="A1154" s="5">
        <v>200592.0</v>
      </c>
      <c r="B1154" s="2">
        <v>45808.0</v>
      </c>
      <c r="C1154" s="1" t="s">
        <v>519</v>
      </c>
      <c r="D1154" s="3" t="s">
        <v>187</v>
      </c>
      <c r="E1154" s="4">
        <v>45802.0</v>
      </c>
      <c r="F1154" s="5">
        <v>550.0</v>
      </c>
      <c r="G1154" s="5">
        <v>132.84</v>
      </c>
      <c r="H1154" s="5">
        <v>73062.0</v>
      </c>
      <c r="I1154" s="1" t="s">
        <v>75</v>
      </c>
      <c r="J1154" s="1" t="s">
        <v>520</v>
      </c>
      <c r="K1154" s="1" t="s">
        <v>13</v>
      </c>
      <c r="L1154" s="1" t="s">
        <v>5</v>
      </c>
      <c r="M1154" s="1" t="s">
        <v>6</v>
      </c>
      <c r="N1154" s="1" t="s">
        <v>7</v>
      </c>
      <c r="O1154" s="6" t="s">
        <v>7</v>
      </c>
    </row>
    <row r="1155">
      <c r="A1155" s="5">
        <v>200592.0</v>
      </c>
      <c r="B1155" s="2">
        <v>45808.0</v>
      </c>
      <c r="C1155" s="1" t="s">
        <v>519</v>
      </c>
      <c r="D1155" s="3" t="s">
        <v>171</v>
      </c>
      <c r="E1155" s="4">
        <v>45802.0</v>
      </c>
      <c r="F1155" s="5">
        <v>50.0</v>
      </c>
      <c r="G1155" s="5">
        <v>168.76</v>
      </c>
      <c r="H1155" s="5">
        <v>8438.0</v>
      </c>
      <c r="I1155" s="1" t="s">
        <v>75</v>
      </c>
      <c r="J1155" s="1" t="s">
        <v>520</v>
      </c>
      <c r="K1155" s="1" t="s">
        <v>13</v>
      </c>
      <c r="L1155" s="1" t="s">
        <v>5</v>
      </c>
      <c r="M1155" s="1" t="s">
        <v>6</v>
      </c>
      <c r="N1155" s="1" t="s">
        <v>7</v>
      </c>
      <c r="O1155" s="6" t="s">
        <v>7</v>
      </c>
    </row>
    <row r="1156">
      <c r="A1156" s="5">
        <v>200592.0</v>
      </c>
      <c r="B1156" s="2">
        <v>45808.0</v>
      </c>
      <c r="C1156" s="1" t="s">
        <v>519</v>
      </c>
      <c r="D1156" s="3" t="s">
        <v>137</v>
      </c>
      <c r="E1156" s="4">
        <v>45802.0</v>
      </c>
      <c r="F1156" s="5">
        <v>200.0</v>
      </c>
      <c r="G1156" s="5">
        <v>32.36</v>
      </c>
      <c r="H1156" s="5">
        <v>6472.0</v>
      </c>
      <c r="I1156" s="1" t="s">
        <v>75</v>
      </c>
      <c r="J1156" s="1" t="s">
        <v>520</v>
      </c>
      <c r="K1156" s="1" t="s">
        <v>13</v>
      </c>
      <c r="L1156" s="1" t="s">
        <v>5</v>
      </c>
      <c r="M1156" s="1" t="s">
        <v>6</v>
      </c>
      <c r="N1156" s="1" t="s">
        <v>7</v>
      </c>
      <c r="O1156" s="6" t="s">
        <v>7</v>
      </c>
    </row>
    <row r="1157">
      <c r="A1157" s="5">
        <v>200592.0</v>
      </c>
      <c r="B1157" s="2">
        <v>45808.0</v>
      </c>
      <c r="C1157" s="1" t="s">
        <v>519</v>
      </c>
      <c r="D1157" s="3" t="s">
        <v>78</v>
      </c>
      <c r="E1157" s="4">
        <v>45802.0</v>
      </c>
      <c r="F1157" s="5">
        <v>800.0</v>
      </c>
      <c r="G1157" s="5">
        <v>7.16</v>
      </c>
      <c r="H1157" s="5">
        <v>5728.0</v>
      </c>
      <c r="I1157" s="1" t="s">
        <v>75</v>
      </c>
      <c r="J1157" s="1" t="s">
        <v>520</v>
      </c>
      <c r="K1157" s="1" t="s">
        <v>13</v>
      </c>
      <c r="L1157" s="1" t="s">
        <v>5</v>
      </c>
      <c r="M1157" s="1" t="s">
        <v>6</v>
      </c>
      <c r="N1157" s="1" t="s">
        <v>7</v>
      </c>
      <c r="O1157" s="6" t="s">
        <v>7</v>
      </c>
    </row>
    <row r="1158">
      <c r="A1158" s="5">
        <v>200592.0</v>
      </c>
      <c r="B1158" s="2">
        <v>45808.0</v>
      </c>
      <c r="C1158" s="1" t="s">
        <v>519</v>
      </c>
      <c r="D1158" s="3" t="s">
        <v>289</v>
      </c>
      <c r="E1158" s="4">
        <v>45802.0</v>
      </c>
      <c r="F1158" s="5">
        <v>26.0</v>
      </c>
      <c r="G1158" s="5">
        <v>204.48</v>
      </c>
      <c r="H1158" s="5">
        <v>5316.48</v>
      </c>
      <c r="I1158" s="1" t="s">
        <v>75</v>
      </c>
      <c r="J1158" s="1" t="s">
        <v>520</v>
      </c>
      <c r="K1158" s="1" t="s">
        <v>13</v>
      </c>
      <c r="L1158" s="1" t="s">
        <v>5</v>
      </c>
      <c r="M1158" s="1" t="s">
        <v>6</v>
      </c>
      <c r="N1158" s="1" t="s">
        <v>7</v>
      </c>
      <c r="O1158" s="6" t="s">
        <v>7</v>
      </c>
    </row>
    <row r="1159">
      <c r="A1159" s="5">
        <v>200592.0</v>
      </c>
      <c r="B1159" s="2">
        <v>45808.0</v>
      </c>
      <c r="C1159" s="1" t="s">
        <v>519</v>
      </c>
      <c r="D1159" s="3" t="s">
        <v>158</v>
      </c>
      <c r="E1159" s="4">
        <v>45802.0</v>
      </c>
      <c r="F1159" s="5">
        <v>450.0</v>
      </c>
      <c r="G1159" s="5">
        <v>214.92</v>
      </c>
      <c r="H1159" s="5">
        <v>96714.0</v>
      </c>
      <c r="I1159" s="1" t="s">
        <v>75</v>
      </c>
      <c r="J1159" s="1" t="s">
        <v>520</v>
      </c>
      <c r="K1159" s="1" t="s">
        <v>13</v>
      </c>
      <c r="L1159" s="1" t="s">
        <v>5</v>
      </c>
      <c r="M1159" s="1" t="s">
        <v>6</v>
      </c>
      <c r="N1159" s="1" t="s">
        <v>7</v>
      </c>
      <c r="O1159" s="6" t="s">
        <v>7</v>
      </c>
    </row>
    <row r="1160">
      <c r="A1160" s="5">
        <v>200592.0</v>
      </c>
      <c r="B1160" s="2">
        <v>45808.0</v>
      </c>
      <c r="C1160" s="1" t="s">
        <v>519</v>
      </c>
      <c r="D1160" s="3" t="s">
        <v>188</v>
      </c>
      <c r="E1160" s="4">
        <v>45802.0</v>
      </c>
      <c r="F1160" s="5">
        <v>400.0</v>
      </c>
      <c r="G1160" s="5">
        <v>14.04</v>
      </c>
      <c r="H1160" s="5">
        <v>5616.0</v>
      </c>
      <c r="I1160" s="1" t="s">
        <v>75</v>
      </c>
      <c r="J1160" s="1" t="s">
        <v>520</v>
      </c>
      <c r="K1160" s="1" t="s">
        <v>13</v>
      </c>
      <c r="L1160" s="1" t="s">
        <v>5</v>
      </c>
      <c r="M1160" s="1" t="s">
        <v>6</v>
      </c>
      <c r="N1160" s="1" t="s">
        <v>7</v>
      </c>
      <c r="O1160" s="6" t="s">
        <v>7</v>
      </c>
    </row>
    <row r="1161">
      <c r="A1161" s="5">
        <v>200592.0</v>
      </c>
      <c r="B1161" s="2">
        <v>45808.0</v>
      </c>
      <c r="C1161" s="1" t="s">
        <v>519</v>
      </c>
      <c r="D1161" s="3" t="s">
        <v>142</v>
      </c>
      <c r="E1161" s="4">
        <v>45802.0</v>
      </c>
      <c r="F1161" s="5">
        <v>200.0</v>
      </c>
      <c r="G1161" s="5">
        <v>57.09</v>
      </c>
      <c r="H1161" s="5">
        <v>11418.0</v>
      </c>
      <c r="I1161" s="1" t="s">
        <v>75</v>
      </c>
      <c r="J1161" s="1" t="s">
        <v>520</v>
      </c>
      <c r="K1161" s="1" t="s">
        <v>13</v>
      </c>
      <c r="L1161" s="1" t="s">
        <v>5</v>
      </c>
      <c r="M1161" s="1" t="s">
        <v>6</v>
      </c>
      <c r="N1161" s="1" t="s">
        <v>7</v>
      </c>
      <c r="O1161" s="6" t="s">
        <v>7</v>
      </c>
    </row>
    <row r="1162">
      <c r="A1162" s="5">
        <v>200592.0</v>
      </c>
      <c r="B1162" s="2">
        <v>45808.0</v>
      </c>
      <c r="C1162" s="1" t="s">
        <v>519</v>
      </c>
      <c r="D1162" s="3" t="s">
        <v>191</v>
      </c>
      <c r="E1162" s="4">
        <v>45802.0</v>
      </c>
      <c r="F1162" s="5">
        <v>500.0</v>
      </c>
      <c r="G1162" s="5">
        <v>11.66</v>
      </c>
      <c r="H1162" s="5">
        <v>5830.0</v>
      </c>
      <c r="I1162" s="1" t="s">
        <v>75</v>
      </c>
      <c r="J1162" s="1" t="s">
        <v>520</v>
      </c>
      <c r="K1162" s="1" t="s">
        <v>13</v>
      </c>
      <c r="L1162" s="1" t="s">
        <v>5</v>
      </c>
      <c r="M1162" s="1" t="s">
        <v>6</v>
      </c>
      <c r="N1162" s="1" t="s">
        <v>7</v>
      </c>
      <c r="O1162" s="6" t="s">
        <v>7</v>
      </c>
    </row>
    <row r="1163">
      <c r="A1163" s="5">
        <v>200592.0</v>
      </c>
      <c r="B1163" s="2">
        <v>45808.0</v>
      </c>
      <c r="C1163" s="1" t="s">
        <v>519</v>
      </c>
      <c r="D1163" s="3" t="s">
        <v>130</v>
      </c>
      <c r="E1163" s="4">
        <v>45802.0</v>
      </c>
      <c r="F1163" s="5">
        <v>100.0</v>
      </c>
      <c r="G1163" s="5">
        <v>91.58</v>
      </c>
      <c r="H1163" s="5">
        <v>9158.0</v>
      </c>
      <c r="I1163" s="1" t="s">
        <v>75</v>
      </c>
      <c r="J1163" s="1" t="s">
        <v>520</v>
      </c>
      <c r="K1163" s="1" t="s">
        <v>13</v>
      </c>
      <c r="L1163" s="1" t="s">
        <v>5</v>
      </c>
      <c r="M1163" s="1" t="s">
        <v>6</v>
      </c>
      <c r="N1163" s="1" t="s">
        <v>7</v>
      </c>
      <c r="O1163" s="6" t="s">
        <v>7</v>
      </c>
    </row>
    <row r="1164">
      <c r="A1164" s="5">
        <v>200592.0</v>
      </c>
      <c r="B1164" s="2">
        <v>45808.0</v>
      </c>
      <c r="C1164" s="1" t="s">
        <v>519</v>
      </c>
      <c r="D1164" s="3" t="s">
        <v>85</v>
      </c>
      <c r="E1164" s="4">
        <v>45802.0</v>
      </c>
      <c r="F1164" s="5">
        <v>400.0</v>
      </c>
      <c r="G1164" s="5">
        <v>14.32</v>
      </c>
      <c r="H1164" s="5">
        <v>5728.0</v>
      </c>
      <c r="I1164" s="1" t="s">
        <v>75</v>
      </c>
      <c r="J1164" s="1" t="s">
        <v>520</v>
      </c>
      <c r="K1164" s="1" t="s">
        <v>13</v>
      </c>
      <c r="L1164" s="1" t="s">
        <v>5</v>
      </c>
      <c r="M1164" s="1" t="s">
        <v>6</v>
      </c>
      <c r="N1164" s="1" t="s">
        <v>7</v>
      </c>
      <c r="O1164" s="6" t="s">
        <v>7</v>
      </c>
    </row>
    <row r="1165">
      <c r="A1165" s="5">
        <v>200592.0</v>
      </c>
      <c r="B1165" s="2">
        <v>45808.0</v>
      </c>
      <c r="C1165" s="1" t="s">
        <v>519</v>
      </c>
      <c r="D1165" s="3" t="s">
        <v>294</v>
      </c>
      <c r="E1165" s="4">
        <v>45802.0</v>
      </c>
      <c r="F1165" s="5">
        <v>400.0</v>
      </c>
      <c r="G1165" s="5">
        <v>333.72</v>
      </c>
      <c r="H1165" s="5">
        <v>133488.0</v>
      </c>
      <c r="I1165" s="1" t="s">
        <v>75</v>
      </c>
      <c r="J1165" s="1" t="s">
        <v>520</v>
      </c>
      <c r="K1165" s="1" t="s">
        <v>13</v>
      </c>
      <c r="L1165" s="1" t="s">
        <v>5</v>
      </c>
      <c r="M1165" s="1" t="s">
        <v>6</v>
      </c>
      <c r="N1165" s="1" t="s">
        <v>7</v>
      </c>
      <c r="O1165" s="6" t="s">
        <v>7</v>
      </c>
    </row>
    <row r="1166">
      <c r="A1166" s="5">
        <v>200592.0</v>
      </c>
      <c r="B1166" s="2">
        <v>45808.0</v>
      </c>
      <c r="C1166" s="1" t="s">
        <v>519</v>
      </c>
      <c r="D1166" s="3" t="s">
        <v>298</v>
      </c>
      <c r="E1166" s="4">
        <v>45802.0</v>
      </c>
      <c r="F1166" s="5">
        <v>44.0</v>
      </c>
      <c r="G1166" s="5">
        <v>118.08</v>
      </c>
      <c r="H1166" s="5">
        <v>5195.52</v>
      </c>
      <c r="I1166" s="1" t="s">
        <v>75</v>
      </c>
      <c r="J1166" s="1" t="s">
        <v>520</v>
      </c>
      <c r="K1166" s="1" t="s">
        <v>13</v>
      </c>
      <c r="L1166" s="1" t="s">
        <v>5</v>
      </c>
      <c r="M1166" s="1" t="s">
        <v>6</v>
      </c>
      <c r="N1166" s="1" t="s">
        <v>7</v>
      </c>
      <c r="O1166" s="6" t="s">
        <v>7</v>
      </c>
    </row>
    <row r="1167">
      <c r="A1167" s="5">
        <v>200594.0</v>
      </c>
      <c r="B1167" s="2">
        <v>45808.0</v>
      </c>
      <c r="C1167" s="1" t="s">
        <v>223</v>
      </c>
      <c r="D1167" s="3" t="s">
        <v>86</v>
      </c>
      <c r="E1167" s="4">
        <v>45802.0</v>
      </c>
      <c r="F1167" s="5">
        <v>100.0</v>
      </c>
      <c r="G1167" s="5">
        <v>91.77</v>
      </c>
      <c r="H1167" s="5">
        <v>9177.18</v>
      </c>
      <c r="I1167" s="1" t="s">
        <v>75</v>
      </c>
      <c r="J1167" s="1" t="s">
        <v>224</v>
      </c>
      <c r="K1167" s="1" t="s">
        <v>111</v>
      </c>
      <c r="L1167" s="1" t="s">
        <v>5</v>
      </c>
      <c r="M1167" s="1" t="s">
        <v>6</v>
      </c>
      <c r="N1167" s="1" t="s">
        <v>7</v>
      </c>
      <c r="O1167" s="6" t="s">
        <v>7</v>
      </c>
    </row>
    <row r="1168">
      <c r="A1168" s="5">
        <v>200594.0</v>
      </c>
      <c r="B1168" s="2">
        <v>45808.0</v>
      </c>
      <c r="C1168" s="1" t="s">
        <v>223</v>
      </c>
      <c r="D1168" s="3" t="s">
        <v>130</v>
      </c>
      <c r="E1168" s="4">
        <v>45802.0</v>
      </c>
      <c r="F1168" s="5">
        <v>100.0</v>
      </c>
      <c r="G1168" s="5">
        <v>89.04</v>
      </c>
      <c r="H1168" s="5">
        <v>8904.18</v>
      </c>
      <c r="I1168" s="1" t="s">
        <v>75</v>
      </c>
      <c r="J1168" s="1" t="s">
        <v>224</v>
      </c>
      <c r="K1168" s="1" t="s">
        <v>111</v>
      </c>
      <c r="L1168" s="1" t="s">
        <v>5</v>
      </c>
      <c r="M1168" s="1" t="s">
        <v>6</v>
      </c>
      <c r="N1168" s="1" t="s">
        <v>7</v>
      </c>
      <c r="O1168" s="6" t="s">
        <v>7</v>
      </c>
    </row>
    <row r="1169">
      <c r="A1169" s="5">
        <v>200607.0</v>
      </c>
      <c r="B1169" s="2">
        <v>45808.0</v>
      </c>
      <c r="C1169" s="1" t="s">
        <v>266</v>
      </c>
      <c r="D1169" s="3" t="s">
        <v>45</v>
      </c>
      <c r="E1169" s="4">
        <v>45802.0</v>
      </c>
      <c r="F1169" s="5">
        <v>5000.0</v>
      </c>
      <c r="G1169" s="5">
        <v>2050.3</v>
      </c>
      <c r="H1169" s="5">
        <v>20503.0</v>
      </c>
      <c r="I1169" s="1" t="s">
        <v>43</v>
      </c>
      <c r="J1169" s="1" t="s">
        <v>267</v>
      </c>
      <c r="K1169" s="1" t="s">
        <v>13</v>
      </c>
      <c r="L1169" s="1" t="s">
        <v>5</v>
      </c>
      <c r="M1169" s="1" t="s">
        <v>44</v>
      </c>
      <c r="N1169" s="1" t="s">
        <v>7</v>
      </c>
      <c r="O1169" s="6" t="s">
        <v>7</v>
      </c>
    </row>
    <row r="1170">
      <c r="A1170" s="5">
        <v>200607.0</v>
      </c>
      <c r="B1170" s="2">
        <v>45808.0</v>
      </c>
      <c r="C1170" s="1" t="s">
        <v>266</v>
      </c>
      <c r="D1170" s="3" t="s">
        <v>540</v>
      </c>
      <c r="E1170" s="4">
        <v>45802.0</v>
      </c>
      <c r="F1170" s="5">
        <v>3000.0</v>
      </c>
      <c r="G1170" s="5">
        <v>3826.4</v>
      </c>
      <c r="H1170" s="5">
        <v>15305.6</v>
      </c>
      <c r="I1170" s="1" t="s">
        <v>43</v>
      </c>
      <c r="J1170" s="1" t="s">
        <v>267</v>
      </c>
      <c r="K1170" s="1" t="s">
        <v>13</v>
      </c>
      <c r="L1170" s="1" t="s">
        <v>5</v>
      </c>
      <c r="M1170" s="1" t="s">
        <v>44</v>
      </c>
      <c r="N1170" s="1" t="s">
        <v>7</v>
      </c>
      <c r="O1170" s="6" t="s">
        <v>7</v>
      </c>
    </row>
    <row r="1171">
      <c r="A1171" s="5">
        <v>200607.0</v>
      </c>
      <c r="B1171" s="2">
        <v>45808.0</v>
      </c>
      <c r="C1171" s="1" t="s">
        <v>266</v>
      </c>
      <c r="D1171" s="3" t="s">
        <v>541</v>
      </c>
      <c r="E1171" s="4">
        <v>45802.0</v>
      </c>
      <c r="F1171" s="5">
        <v>8000.0</v>
      </c>
      <c r="G1171" s="5">
        <v>2550.19</v>
      </c>
      <c r="H1171" s="5">
        <v>40803.04</v>
      </c>
      <c r="I1171" s="1" t="s">
        <v>43</v>
      </c>
      <c r="J1171" s="1" t="s">
        <v>267</v>
      </c>
      <c r="K1171" s="1" t="s">
        <v>13</v>
      </c>
      <c r="L1171" s="1" t="s">
        <v>5</v>
      </c>
      <c r="M1171" s="1" t="s">
        <v>44</v>
      </c>
      <c r="N1171" s="1" t="s">
        <v>7</v>
      </c>
      <c r="O1171" s="6" t="s">
        <v>7</v>
      </c>
    </row>
    <row r="1172">
      <c r="A1172" s="5">
        <v>200607.0</v>
      </c>
      <c r="B1172" s="2">
        <v>45808.0</v>
      </c>
      <c r="C1172" s="1" t="s">
        <v>266</v>
      </c>
      <c r="D1172" s="3" t="s">
        <v>542</v>
      </c>
      <c r="E1172" s="4">
        <v>45802.0</v>
      </c>
      <c r="F1172" s="5">
        <v>4000.0</v>
      </c>
      <c r="G1172" s="5">
        <v>5101.54</v>
      </c>
      <c r="H1172" s="5">
        <v>20406.16</v>
      </c>
      <c r="I1172" s="1" t="s">
        <v>43</v>
      </c>
      <c r="J1172" s="1" t="s">
        <v>267</v>
      </c>
      <c r="K1172" s="1" t="s">
        <v>13</v>
      </c>
      <c r="L1172" s="1" t="s">
        <v>5</v>
      </c>
      <c r="M1172" s="1" t="s">
        <v>44</v>
      </c>
      <c r="N1172" s="1" t="s">
        <v>7</v>
      </c>
      <c r="O1172" s="6" t="s">
        <v>7</v>
      </c>
    </row>
    <row r="1173">
      <c r="A1173" s="5">
        <v>200607.0</v>
      </c>
      <c r="B1173" s="2">
        <v>45808.0</v>
      </c>
      <c r="C1173" s="1" t="s">
        <v>266</v>
      </c>
      <c r="D1173" s="3" t="s">
        <v>46</v>
      </c>
      <c r="E1173" s="4">
        <v>45802.0</v>
      </c>
      <c r="F1173" s="5">
        <v>2000.0</v>
      </c>
      <c r="G1173" s="5">
        <v>4100.6</v>
      </c>
      <c r="H1173" s="5">
        <v>8201.2</v>
      </c>
      <c r="I1173" s="1" t="s">
        <v>43</v>
      </c>
      <c r="J1173" s="1" t="s">
        <v>267</v>
      </c>
      <c r="K1173" s="1" t="s">
        <v>13</v>
      </c>
      <c r="L1173" s="1" t="s">
        <v>5</v>
      </c>
      <c r="M1173" s="1" t="s">
        <v>44</v>
      </c>
      <c r="N1173" s="1" t="s">
        <v>7</v>
      </c>
      <c r="O1173" s="6" t="s">
        <v>7</v>
      </c>
    </row>
    <row r="1174">
      <c r="A1174" s="5">
        <v>200607.0</v>
      </c>
      <c r="B1174" s="2">
        <v>45808.0</v>
      </c>
      <c r="C1174" s="1" t="s">
        <v>266</v>
      </c>
      <c r="D1174" s="3" t="s">
        <v>47</v>
      </c>
      <c r="E1174" s="4">
        <v>45802.0</v>
      </c>
      <c r="F1174" s="5">
        <v>750.0</v>
      </c>
      <c r="G1174" s="5">
        <v>3075.45</v>
      </c>
      <c r="H1174" s="5">
        <v>3075.45</v>
      </c>
      <c r="I1174" s="1" t="s">
        <v>43</v>
      </c>
      <c r="J1174" s="1" t="s">
        <v>267</v>
      </c>
      <c r="K1174" s="1" t="s">
        <v>13</v>
      </c>
      <c r="L1174" s="1" t="s">
        <v>5</v>
      </c>
      <c r="M1174" s="1" t="s">
        <v>44</v>
      </c>
      <c r="N1174" s="1" t="s">
        <v>7</v>
      </c>
      <c r="O1174" s="6" t="s">
        <v>7</v>
      </c>
    </row>
    <row r="1175">
      <c r="A1175" s="5">
        <v>200610.0</v>
      </c>
      <c r="B1175" s="2">
        <v>45808.0</v>
      </c>
      <c r="C1175" s="1" t="s">
        <v>11</v>
      </c>
      <c r="D1175" s="3" t="s">
        <v>543</v>
      </c>
      <c r="E1175" s="4">
        <v>45802.0</v>
      </c>
      <c r="F1175" s="5">
        <v>40.0</v>
      </c>
      <c r="G1175" s="5">
        <v>162.4</v>
      </c>
      <c r="H1175" s="5">
        <v>6496.0</v>
      </c>
      <c r="I1175" s="1" t="s">
        <v>127</v>
      </c>
      <c r="J1175" s="1" t="s">
        <v>12</v>
      </c>
      <c r="K1175" s="1" t="s">
        <v>13</v>
      </c>
      <c r="L1175" s="1" t="s">
        <v>5</v>
      </c>
      <c r="M1175" s="1" t="s">
        <v>6</v>
      </c>
      <c r="N1175" s="1" t="s">
        <v>7</v>
      </c>
      <c r="O1175" s="6" t="s">
        <v>7</v>
      </c>
    </row>
    <row r="1176">
      <c r="A1176" s="5">
        <v>200610.0</v>
      </c>
      <c r="B1176" s="2">
        <v>45808.0</v>
      </c>
      <c r="C1176" s="1" t="s">
        <v>11</v>
      </c>
      <c r="D1176" s="3" t="s">
        <v>213</v>
      </c>
      <c r="E1176" s="4">
        <v>45802.0</v>
      </c>
      <c r="F1176" s="5">
        <v>50.0</v>
      </c>
      <c r="G1176" s="5">
        <v>768.6</v>
      </c>
      <c r="H1176" s="5">
        <v>38429.98</v>
      </c>
      <c r="I1176" s="1" t="s">
        <v>127</v>
      </c>
      <c r="J1176" s="1" t="s">
        <v>12</v>
      </c>
      <c r="K1176" s="1" t="s">
        <v>13</v>
      </c>
      <c r="L1176" s="1" t="s">
        <v>5</v>
      </c>
      <c r="M1176" s="1" t="s">
        <v>6</v>
      </c>
      <c r="N1176" s="1" t="s">
        <v>7</v>
      </c>
      <c r="O1176" s="6" t="s">
        <v>7</v>
      </c>
    </row>
    <row r="1177">
      <c r="A1177" s="5">
        <v>200610.0</v>
      </c>
      <c r="B1177" s="2">
        <v>45808.0</v>
      </c>
      <c r="C1177" s="1" t="s">
        <v>11</v>
      </c>
      <c r="D1177" s="3" t="s">
        <v>366</v>
      </c>
      <c r="E1177" s="4">
        <v>45802.0</v>
      </c>
      <c r="F1177" s="5">
        <v>20.0</v>
      </c>
      <c r="G1177" s="5">
        <v>1829.8</v>
      </c>
      <c r="H1177" s="5">
        <v>36595.98</v>
      </c>
      <c r="I1177" s="1" t="s">
        <v>127</v>
      </c>
      <c r="J1177" s="1" t="s">
        <v>12</v>
      </c>
      <c r="K1177" s="1" t="s">
        <v>13</v>
      </c>
      <c r="L1177" s="1" t="s">
        <v>5</v>
      </c>
      <c r="M1177" s="1" t="s">
        <v>6</v>
      </c>
      <c r="N1177" s="1" t="s">
        <v>7</v>
      </c>
      <c r="O1177" s="6" t="s">
        <v>7</v>
      </c>
    </row>
    <row r="1178">
      <c r="A1178" s="5">
        <v>200610.0</v>
      </c>
      <c r="B1178" s="2">
        <v>45808.0</v>
      </c>
      <c r="C1178" s="1" t="s">
        <v>11</v>
      </c>
      <c r="D1178" s="3" t="s">
        <v>140</v>
      </c>
      <c r="E1178" s="4">
        <v>45802.0</v>
      </c>
      <c r="F1178" s="5">
        <v>30.0</v>
      </c>
      <c r="G1178" s="5">
        <v>751.8</v>
      </c>
      <c r="H1178" s="5">
        <v>22553.99</v>
      </c>
      <c r="I1178" s="1" t="s">
        <v>127</v>
      </c>
      <c r="J1178" s="1" t="s">
        <v>12</v>
      </c>
      <c r="K1178" s="1" t="s">
        <v>13</v>
      </c>
      <c r="L1178" s="1" t="s">
        <v>5</v>
      </c>
      <c r="M1178" s="1" t="s">
        <v>6</v>
      </c>
      <c r="N1178" s="1" t="s">
        <v>7</v>
      </c>
      <c r="O1178" s="6" t="s">
        <v>7</v>
      </c>
    </row>
    <row r="1179">
      <c r="A1179" s="5">
        <v>200610.0</v>
      </c>
      <c r="B1179" s="2">
        <v>45808.0</v>
      </c>
      <c r="C1179" s="1" t="s">
        <v>11</v>
      </c>
      <c r="D1179" s="3" t="s">
        <v>207</v>
      </c>
      <c r="E1179" s="4">
        <v>45802.0</v>
      </c>
      <c r="F1179" s="5">
        <v>30.0</v>
      </c>
      <c r="G1179" s="5">
        <v>523.6</v>
      </c>
      <c r="H1179" s="5">
        <v>15707.99</v>
      </c>
      <c r="I1179" s="1" t="s">
        <v>127</v>
      </c>
      <c r="J1179" s="1" t="s">
        <v>12</v>
      </c>
      <c r="K1179" s="1" t="s">
        <v>13</v>
      </c>
      <c r="L1179" s="1" t="s">
        <v>5</v>
      </c>
      <c r="M1179" s="1" t="s">
        <v>6</v>
      </c>
      <c r="N1179" s="1" t="s">
        <v>7</v>
      </c>
      <c r="O1179" s="6" t="s">
        <v>7</v>
      </c>
    </row>
    <row r="1180">
      <c r="A1180" s="5">
        <v>200610.0</v>
      </c>
      <c r="B1180" s="2">
        <v>45808.0</v>
      </c>
      <c r="C1180" s="1" t="s">
        <v>11</v>
      </c>
      <c r="D1180" s="3" t="s">
        <v>204</v>
      </c>
      <c r="E1180" s="4">
        <v>45802.0</v>
      </c>
      <c r="F1180" s="5">
        <v>40.0</v>
      </c>
      <c r="G1180" s="5">
        <v>1101.8</v>
      </c>
      <c r="H1180" s="5">
        <v>44071.98</v>
      </c>
      <c r="I1180" s="1" t="s">
        <v>127</v>
      </c>
      <c r="J1180" s="1" t="s">
        <v>12</v>
      </c>
      <c r="K1180" s="1" t="s">
        <v>13</v>
      </c>
      <c r="L1180" s="1" t="s">
        <v>5</v>
      </c>
      <c r="M1180" s="1" t="s">
        <v>6</v>
      </c>
      <c r="N1180" s="1" t="s">
        <v>7</v>
      </c>
      <c r="O1180" s="6" t="s">
        <v>7</v>
      </c>
    </row>
    <row r="1181">
      <c r="A1181" s="5">
        <v>300115.0</v>
      </c>
      <c r="B1181" s="2">
        <v>45808.0</v>
      </c>
      <c r="C1181" s="1" t="s">
        <v>332</v>
      </c>
      <c r="D1181" s="3" t="s">
        <v>107</v>
      </c>
      <c r="E1181" s="4">
        <v>45802.0</v>
      </c>
      <c r="F1181" s="5">
        <v>12.0</v>
      </c>
      <c r="G1181" s="5">
        <v>370.08</v>
      </c>
      <c r="H1181" s="5">
        <v>4352.14</v>
      </c>
      <c r="I1181" s="1" t="s">
        <v>2</v>
      </c>
      <c r="J1181" s="1" t="s">
        <v>221</v>
      </c>
      <c r="K1181" s="1" t="s">
        <v>111</v>
      </c>
      <c r="L1181" s="1" t="s">
        <v>5</v>
      </c>
      <c r="M1181" s="1" t="s">
        <v>6</v>
      </c>
      <c r="N1181" s="1" t="s">
        <v>7</v>
      </c>
      <c r="O1181" s="6" t="s">
        <v>7</v>
      </c>
    </row>
    <row r="1182">
      <c r="A1182" s="5">
        <v>300115.0</v>
      </c>
      <c r="B1182" s="2">
        <v>45808.0</v>
      </c>
      <c r="C1182" s="1" t="s">
        <v>332</v>
      </c>
      <c r="D1182" s="3" t="s">
        <v>228</v>
      </c>
      <c r="E1182" s="4">
        <v>45802.0</v>
      </c>
      <c r="F1182" s="5">
        <v>12.0</v>
      </c>
      <c r="G1182" s="5">
        <v>900.27</v>
      </c>
      <c r="H1182" s="5">
        <v>10587.18</v>
      </c>
      <c r="I1182" s="1" t="s">
        <v>2</v>
      </c>
      <c r="J1182" s="1" t="s">
        <v>221</v>
      </c>
      <c r="K1182" s="1" t="s">
        <v>111</v>
      </c>
      <c r="L1182" s="1" t="s">
        <v>5</v>
      </c>
      <c r="M1182" s="1" t="s">
        <v>6</v>
      </c>
      <c r="N1182" s="1" t="s">
        <v>7</v>
      </c>
      <c r="O1182" s="6" t="s">
        <v>7</v>
      </c>
    </row>
    <row r="1183">
      <c r="A1183" s="5">
        <v>300115.0</v>
      </c>
      <c r="B1183" s="2">
        <v>45808.0</v>
      </c>
      <c r="C1183" s="1" t="s">
        <v>332</v>
      </c>
      <c r="D1183" s="3" t="s">
        <v>8</v>
      </c>
      <c r="E1183" s="4">
        <v>45802.0</v>
      </c>
      <c r="F1183" s="5">
        <v>12.0</v>
      </c>
      <c r="G1183" s="5">
        <v>745.11</v>
      </c>
      <c r="H1183" s="5">
        <v>8762.49</v>
      </c>
      <c r="I1183" s="1" t="s">
        <v>2</v>
      </c>
      <c r="J1183" s="1" t="s">
        <v>221</v>
      </c>
      <c r="K1183" s="1" t="s">
        <v>111</v>
      </c>
      <c r="L1183" s="1" t="s">
        <v>5</v>
      </c>
      <c r="M1183" s="1" t="s">
        <v>6</v>
      </c>
      <c r="N1183" s="1" t="s">
        <v>7</v>
      </c>
      <c r="O1183" s="6" t="s">
        <v>7</v>
      </c>
    </row>
    <row r="1184">
      <c r="A1184" s="5">
        <v>300115.0</v>
      </c>
      <c r="B1184" s="2">
        <v>45808.0</v>
      </c>
      <c r="C1184" s="1" t="s">
        <v>332</v>
      </c>
      <c r="D1184" s="3" t="s">
        <v>113</v>
      </c>
      <c r="E1184" s="4">
        <v>45802.0</v>
      </c>
      <c r="F1184" s="5">
        <v>12.0</v>
      </c>
      <c r="G1184" s="5">
        <v>370.08</v>
      </c>
      <c r="H1184" s="5">
        <v>4352.14</v>
      </c>
      <c r="I1184" s="1" t="s">
        <v>2</v>
      </c>
      <c r="J1184" s="1" t="s">
        <v>221</v>
      </c>
      <c r="K1184" s="1" t="s">
        <v>111</v>
      </c>
      <c r="L1184" s="1" t="s">
        <v>5</v>
      </c>
      <c r="M1184" s="1" t="s">
        <v>6</v>
      </c>
      <c r="N1184" s="1" t="s">
        <v>7</v>
      </c>
      <c r="O1184" s="6" t="s">
        <v>7</v>
      </c>
    </row>
    <row r="1185">
      <c r="A1185" s="5">
        <v>300115.0</v>
      </c>
      <c r="B1185" s="2">
        <v>45808.0</v>
      </c>
      <c r="C1185" s="1" t="s">
        <v>332</v>
      </c>
      <c r="D1185" s="3" t="s">
        <v>544</v>
      </c>
      <c r="E1185" s="4">
        <v>45802.0</v>
      </c>
      <c r="F1185" s="5">
        <v>24.0</v>
      </c>
      <c r="G1185" s="5">
        <v>465.13</v>
      </c>
      <c r="H1185" s="5">
        <v>10939.86</v>
      </c>
      <c r="I1185" s="1" t="s">
        <v>2</v>
      </c>
      <c r="J1185" s="1" t="s">
        <v>221</v>
      </c>
      <c r="K1185" s="1" t="s">
        <v>111</v>
      </c>
      <c r="L1185" s="1" t="s">
        <v>5</v>
      </c>
      <c r="M1185" s="1" t="s">
        <v>6</v>
      </c>
      <c r="N1185" s="1" t="s">
        <v>7</v>
      </c>
      <c r="O1185" s="6" t="s">
        <v>7</v>
      </c>
    </row>
    <row r="1186">
      <c r="A1186" s="5">
        <v>300115.0</v>
      </c>
      <c r="B1186" s="2">
        <v>45808.0</v>
      </c>
      <c r="C1186" s="1" t="s">
        <v>332</v>
      </c>
      <c r="D1186" s="3" t="s">
        <v>9</v>
      </c>
      <c r="E1186" s="4">
        <v>45802.0</v>
      </c>
      <c r="F1186" s="5">
        <v>16.0</v>
      </c>
      <c r="G1186" s="5">
        <v>550.07</v>
      </c>
      <c r="H1186" s="5">
        <v>8625.1</v>
      </c>
      <c r="I1186" s="1" t="s">
        <v>2</v>
      </c>
      <c r="J1186" s="1" t="s">
        <v>221</v>
      </c>
      <c r="K1186" s="1" t="s">
        <v>111</v>
      </c>
      <c r="L1186" s="1" t="s">
        <v>5</v>
      </c>
      <c r="M1186" s="1" t="s">
        <v>6</v>
      </c>
      <c r="N1186" s="1" t="s">
        <v>7</v>
      </c>
      <c r="O1186" s="6" t="s">
        <v>7</v>
      </c>
    </row>
    <row r="1187">
      <c r="A1187" s="5">
        <v>300115.0</v>
      </c>
      <c r="B1187" s="2">
        <v>45808.0</v>
      </c>
      <c r="C1187" s="1" t="s">
        <v>332</v>
      </c>
      <c r="D1187" s="3" t="s">
        <v>227</v>
      </c>
      <c r="E1187" s="4">
        <v>45802.0</v>
      </c>
      <c r="F1187" s="5">
        <v>16.0</v>
      </c>
      <c r="G1187" s="5">
        <v>675.12</v>
      </c>
      <c r="H1187" s="5">
        <v>10585.88</v>
      </c>
      <c r="I1187" s="1" t="s">
        <v>2</v>
      </c>
      <c r="J1187" s="1" t="s">
        <v>221</v>
      </c>
      <c r="K1187" s="1" t="s">
        <v>111</v>
      </c>
      <c r="L1187" s="1" t="s">
        <v>5</v>
      </c>
      <c r="M1187" s="1" t="s">
        <v>6</v>
      </c>
      <c r="N1187" s="1" t="s">
        <v>7</v>
      </c>
      <c r="O1187" s="6" t="s">
        <v>7</v>
      </c>
    </row>
    <row r="1188">
      <c r="A1188" s="5">
        <v>300115.0</v>
      </c>
      <c r="B1188" s="2">
        <v>45808.0</v>
      </c>
      <c r="C1188" s="1" t="s">
        <v>332</v>
      </c>
      <c r="D1188" s="3" t="s">
        <v>1</v>
      </c>
      <c r="E1188" s="4">
        <v>45802.0</v>
      </c>
      <c r="F1188" s="5">
        <v>12.0</v>
      </c>
      <c r="G1188" s="5">
        <v>370.08</v>
      </c>
      <c r="H1188" s="5">
        <v>4352.14</v>
      </c>
      <c r="I1188" s="1" t="s">
        <v>2</v>
      </c>
      <c r="J1188" s="1" t="s">
        <v>221</v>
      </c>
      <c r="K1188" s="1" t="s">
        <v>111</v>
      </c>
      <c r="L1188" s="1" t="s">
        <v>5</v>
      </c>
      <c r="M1188" s="1" t="s">
        <v>6</v>
      </c>
      <c r="N1188" s="1" t="s">
        <v>7</v>
      </c>
      <c r="O1188" s="6" t="s">
        <v>7</v>
      </c>
    </row>
    <row r="1189">
      <c r="A1189" s="5">
        <v>300116.0</v>
      </c>
      <c r="B1189" s="2">
        <v>45808.0</v>
      </c>
      <c r="C1189" s="1" t="s">
        <v>332</v>
      </c>
      <c r="D1189" s="3" t="s">
        <v>545</v>
      </c>
      <c r="E1189" s="4">
        <v>45802.0</v>
      </c>
      <c r="F1189" s="5">
        <v>24.0</v>
      </c>
      <c r="G1189" s="5">
        <v>550.07</v>
      </c>
      <c r="H1189" s="5">
        <v>12937.65</v>
      </c>
      <c r="I1189" s="1" t="s">
        <v>2</v>
      </c>
      <c r="J1189" s="1" t="s">
        <v>221</v>
      </c>
      <c r="K1189" s="1" t="s">
        <v>111</v>
      </c>
      <c r="L1189" s="1" t="s">
        <v>5</v>
      </c>
      <c r="M1189" s="1" t="s">
        <v>6</v>
      </c>
      <c r="N1189" s="1" t="s">
        <v>7</v>
      </c>
      <c r="O1189" s="6" t="s">
        <v>7</v>
      </c>
    </row>
    <row r="1190">
      <c r="A1190" s="5">
        <v>102081.0</v>
      </c>
      <c r="B1190" s="2">
        <v>45808.0</v>
      </c>
      <c r="C1190" s="1" t="s">
        <v>329</v>
      </c>
      <c r="D1190" s="3" t="s">
        <v>50</v>
      </c>
      <c r="E1190" s="4">
        <v>45802.0</v>
      </c>
      <c r="F1190" s="5">
        <v>66.0</v>
      </c>
      <c r="G1190" s="5">
        <v>318.08</v>
      </c>
      <c r="H1190" s="5">
        <v>20575.93</v>
      </c>
      <c r="I1190" s="1" t="s">
        <v>26</v>
      </c>
      <c r="J1190" s="1" t="s">
        <v>123</v>
      </c>
      <c r="K1190" s="1" t="s">
        <v>13</v>
      </c>
      <c r="L1190" s="1" t="s">
        <v>5</v>
      </c>
      <c r="M1190" s="1" t="s">
        <v>29</v>
      </c>
      <c r="N1190" s="1" t="s">
        <v>7</v>
      </c>
      <c r="O1190" s="6" t="s">
        <v>7</v>
      </c>
    </row>
    <row r="1191">
      <c r="A1191" s="5">
        <v>300120.0</v>
      </c>
      <c r="B1191" s="2">
        <v>45812.0</v>
      </c>
      <c r="C1191" s="1" t="s">
        <v>546</v>
      </c>
      <c r="D1191" s="3" t="s">
        <v>227</v>
      </c>
      <c r="E1191" s="4">
        <v>45833.0</v>
      </c>
      <c r="F1191" s="5">
        <v>8.0</v>
      </c>
      <c r="G1191" s="5">
        <v>674.88</v>
      </c>
      <c r="H1191" s="5">
        <v>5291.0</v>
      </c>
      <c r="I1191" s="1" t="s">
        <v>2</v>
      </c>
      <c r="J1191" s="1" t="s">
        <v>547</v>
      </c>
      <c r="K1191" s="1" t="s">
        <v>13</v>
      </c>
      <c r="L1191" s="1" t="s">
        <v>5</v>
      </c>
      <c r="M1191" s="1" t="s">
        <v>6</v>
      </c>
      <c r="N1191" s="1" t="s">
        <v>7</v>
      </c>
      <c r="O1191" s="6" t="s">
        <v>7</v>
      </c>
    </row>
    <row r="1192">
      <c r="A1192" s="5">
        <v>300120.0</v>
      </c>
      <c r="B1192" s="2">
        <v>45812.0</v>
      </c>
      <c r="C1192" s="1" t="s">
        <v>546</v>
      </c>
      <c r="D1192" s="3" t="s">
        <v>545</v>
      </c>
      <c r="E1192" s="4">
        <v>45833.0</v>
      </c>
      <c r="F1192" s="5">
        <v>8.0</v>
      </c>
      <c r="G1192" s="5">
        <v>535.16</v>
      </c>
      <c r="H1192" s="5">
        <v>4196.0</v>
      </c>
      <c r="I1192" s="1" t="s">
        <v>2</v>
      </c>
      <c r="J1192" s="1" t="s">
        <v>547</v>
      </c>
      <c r="K1192" s="1" t="s">
        <v>13</v>
      </c>
      <c r="L1192" s="1" t="s">
        <v>5</v>
      </c>
      <c r="M1192" s="1" t="s">
        <v>6</v>
      </c>
      <c r="N1192" s="1" t="s">
        <v>7</v>
      </c>
      <c r="O1192" s="6" t="s">
        <v>7</v>
      </c>
    </row>
    <row r="1193">
      <c r="A1193" s="5">
        <v>300120.0</v>
      </c>
      <c r="B1193" s="2">
        <v>45812.0</v>
      </c>
      <c r="C1193" s="1" t="s">
        <v>546</v>
      </c>
      <c r="D1193" s="3" t="s">
        <v>303</v>
      </c>
      <c r="E1193" s="4">
        <v>45833.0</v>
      </c>
      <c r="F1193" s="5">
        <v>16.0</v>
      </c>
      <c r="G1193" s="5">
        <v>535.16</v>
      </c>
      <c r="H1193" s="5">
        <v>8391.0</v>
      </c>
      <c r="I1193" s="1" t="s">
        <v>2</v>
      </c>
      <c r="J1193" s="1" t="s">
        <v>547</v>
      </c>
      <c r="K1193" s="1" t="s">
        <v>13</v>
      </c>
      <c r="L1193" s="1" t="s">
        <v>5</v>
      </c>
      <c r="M1193" s="1" t="s">
        <v>6</v>
      </c>
      <c r="N1193" s="1" t="s">
        <v>7</v>
      </c>
      <c r="O1193" s="6" t="s">
        <v>7</v>
      </c>
    </row>
    <row r="1194">
      <c r="A1194" s="5">
        <v>300120.0</v>
      </c>
      <c r="B1194" s="2">
        <v>45812.0</v>
      </c>
      <c r="C1194" s="1" t="s">
        <v>546</v>
      </c>
      <c r="D1194" s="3" t="s">
        <v>228</v>
      </c>
      <c r="E1194" s="4">
        <v>45833.0</v>
      </c>
      <c r="F1194" s="5">
        <v>6.0</v>
      </c>
      <c r="G1194" s="5">
        <v>899.95</v>
      </c>
      <c r="H1194" s="5">
        <v>5292.0</v>
      </c>
      <c r="I1194" s="1" t="s">
        <v>2</v>
      </c>
      <c r="J1194" s="1" t="s">
        <v>547</v>
      </c>
      <c r="K1194" s="1" t="s">
        <v>13</v>
      </c>
      <c r="L1194" s="1" t="s">
        <v>5</v>
      </c>
      <c r="M1194" s="1" t="s">
        <v>6</v>
      </c>
      <c r="N1194" s="1" t="s">
        <v>7</v>
      </c>
      <c r="O1194" s="6" t="s">
        <v>7</v>
      </c>
    </row>
    <row r="1195">
      <c r="A1195" s="5">
        <v>300120.0</v>
      </c>
      <c r="B1195" s="2">
        <v>45812.0</v>
      </c>
      <c r="C1195" s="1" t="s">
        <v>546</v>
      </c>
      <c r="D1195" s="3" t="s">
        <v>302</v>
      </c>
      <c r="E1195" s="4">
        <v>45833.0</v>
      </c>
      <c r="F1195" s="5">
        <v>6.0</v>
      </c>
      <c r="G1195" s="5">
        <v>745.11</v>
      </c>
      <c r="H1195" s="5">
        <v>4381.0</v>
      </c>
      <c r="I1195" s="1" t="s">
        <v>2</v>
      </c>
      <c r="J1195" s="1" t="s">
        <v>547</v>
      </c>
      <c r="K1195" s="1" t="s">
        <v>13</v>
      </c>
      <c r="L1195" s="1" t="s">
        <v>5</v>
      </c>
      <c r="M1195" s="1" t="s">
        <v>6</v>
      </c>
      <c r="N1195" s="1" t="s">
        <v>7</v>
      </c>
      <c r="O1195" s="6" t="s">
        <v>7</v>
      </c>
    </row>
    <row r="1196">
      <c r="A1196" s="5">
        <v>300120.0</v>
      </c>
      <c r="B1196" s="2">
        <v>45812.0</v>
      </c>
      <c r="C1196" s="1" t="s">
        <v>546</v>
      </c>
      <c r="D1196" s="3" t="s">
        <v>107</v>
      </c>
      <c r="E1196" s="4">
        <v>45833.0</v>
      </c>
      <c r="F1196" s="5">
        <v>12.0</v>
      </c>
      <c r="G1196" s="5">
        <v>369.95</v>
      </c>
      <c r="H1196" s="5">
        <v>4351.0</v>
      </c>
      <c r="I1196" s="1" t="s">
        <v>2</v>
      </c>
      <c r="J1196" s="1" t="s">
        <v>547</v>
      </c>
      <c r="K1196" s="1" t="s">
        <v>13</v>
      </c>
      <c r="L1196" s="1" t="s">
        <v>5</v>
      </c>
      <c r="M1196" s="1" t="s">
        <v>6</v>
      </c>
      <c r="N1196" s="1" t="s">
        <v>7</v>
      </c>
      <c r="O1196" s="6" t="s">
        <v>7</v>
      </c>
    </row>
    <row r="1197">
      <c r="A1197" s="5">
        <v>300120.0</v>
      </c>
      <c r="B1197" s="2">
        <v>45812.0</v>
      </c>
      <c r="C1197" s="1" t="s">
        <v>546</v>
      </c>
      <c r="D1197" s="3" t="s">
        <v>106</v>
      </c>
      <c r="E1197" s="4">
        <v>45833.0</v>
      </c>
      <c r="F1197" s="5">
        <v>8.0</v>
      </c>
      <c r="G1197" s="5">
        <v>1070.22</v>
      </c>
      <c r="H1197" s="5">
        <v>8391.0</v>
      </c>
      <c r="I1197" s="1" t="s">
        <v>2</v>
      </c>
      <c r="J1197" s="1" t="s">
        <v>547</v>
      </c>
      <c r="K1197" s="1" t="s">
        <v>13</v>
      </c>
      <c r="L1197" s="1" t="s">
        <v>5</v>
      </c>
      <c r="M1197" s="1" t="s">
        <v>6</v>
      </c>
      <c r="N1197" s="1" t="s">
        <v>7</v>
      </c>
      <c r="O1197" s="6" t="s">
        <v>7</v>
      </c>
    </row>
    <row r="1198">
      <c r="A1198" s="5">
        <v>300120.0</v>
      </c>
      <c r="B1198" s="2">
        <v>45812.0</v>
      </c>
      <c r="C1198" s="1" t="s">
        <v>546</v>
      </c>
      <c r="D1198" s="3" t="s">
        <v>304</v>
      </c>
      <c r="E1198" s="4">
        <v>45833.0</v>
      </c>
      <c r="F1198" s="5">
        <v>16.0</v>
      </c>
      <c r="G1198" s="5">
        <v>535.16</v>
      </c>
      <c r="H1198" s="5">
        <v>8391.0</v>
      </c>
      <c r="I1198" s="1" t="s">
        <v>2</v>
      </c>
      <c r="J1198" s="1" t="s">
        <v>547</v>
      </c>
      <c r="K1198" s="1" t="s">
        <v>13</v>
      </c>
      <c r="L1198" s="1" t="s">
        <v>5</v>
      </c>
      <c r="M1198" s="1" t="s">
        <v>6</v>
      </c>
      <c r="N1198" s="1" t="s">
        <v>7</v>
      </c>
      <c r="O1198" s="6" t="s">
        <v>7</v>
      </c>
    </row>
    <row r="1199">
      <c r="A1199" s="5">
        <v>300120.0</v>
      </c>
      <c r="B1199" s="2">
        <v>45812.0</v>
      </c>
      <c r="C1199" s="1" t="s">
        <v>546</v>
      </c>
      <c r="D1199" s="3" t="s">
        <v>544</v>
      </c>
      <c r="E1199" s="4">
        <v>45833.0</v>
      </c>
      <c r="F1199" s="5">
        <v>12.0</v>
      </c>
      <c r="G1199" s="5">
        <v>464.97</v>
      </c>
      <c r="H1199" s="5">
        <v>5468.0</v>
      </c>
      <c r="I1199" s="1" t="s">
        <v>2</v>
      </c>
      <c r="J1199" s="1" t="s">
        <v>547</v>
      </c>
      <c r="K1199" s="1" t="s">
        <v>13</v>
      </c>
      <c r="L1199" s="1" t="s">
        <v>5</v>
      </c>
      <c r="M1199" s="1" t="s">
        <v>6</v>
      </c>
      <c r="N1199" s="1" t="s">
        <v>7</v>
      </c>
      <c r="O1199" s="6" t="s">
        <v>7</v>
      </c>
    </row>
    <row r="1200">
      <c r="A1200" s="5">
        <v>300120.0</v>
      </c>
      <c r="B1200" s="2">
        <v>45812.0</v>
      </c>
      <c r="C1200" s="1" t="s">
        <v>546</v>
      </c>
      <c r="D1200" s="3" t="s">
        <v>105</v>
      </c>
      <c r="E1200" s="4">
        <v>45833.0</v>
      </c>
      <c r="F1200" s="5">
        <v>16.0</v>
      </c>
      <c r="G1200" s="5">
        <v>535.16</v>
      </c>
      <c r="H1200" s="5">
        <v>8391.0</v>
      </c>
      <c r="I1200" s="1" t="s">
        <v>2</v>
      </c>
      <c r="J1200" s="1" t="s">
        <v>547</v>
      </c>
      <c r="K1200" s="1" t="s">
        <v>13</v>
      </c>
      <c r="L1200" s="1" t="s">
        <v>5</v>
      </c>
      <c r="M1200" s="1" t="s">
        <v>6</v>
      </c>
      <c r="N1200" s="1" t="s">
        <v>7</v>
      </c>
      <c r="O1200" s="6" t="s">
        <v>7</v>
      </c>
    </row>
    <row r="1201">
      <c r="A1201" s="5">
        <v>300120.0</v>
      </c>
      <c r="B1201" s="2">
        <v>45812.0</v>
      </c>
      <c r="C1201" s="1" t="s">
        <v>546</v>
      </c>
      <c r="D1201" s="3" t="s">
        <v>115</v>
      </c>
      <c r="E1201" s="4">
        <v>45833.0</v>
      </c>
      <c r="F1201" s="5">
        <v>12.0</v>
      </c>
      <c r="G1201" s="5">
        <v>369.95</v>
      </c>
      <c r="H1201" s="5">
        <v>4351.0</v>
      </c>
      <c r="I1201" s="1" t="s">
        <v>2</v>
      </c>
      <c r="J1201" s="1" t="s">
        <v>547</v>
      </c>
      <c r="K1201" s="1" t="s">
        <v>13</v>
      </c>
      <c r="L1201" s="1" t="s">
        <v>5</v>
      </c>
      <c r="M1201" s="1" t="s">
        <v>6</v>
      </c>
      <c r="N1201" s="1" t="s">
        <v>7</v>
      </c>
      <c r="O1201" s="6" t="s">
        <v>7</v>
      </c>
    </row>
    <row r="1202">
      <c r="A1202" s="5">
        <v>300120.0</v>
      </c>
      <c r="B1202" s="2">
        <v>45812.0</v>
      </c>
      <c r="C1202" s="1" t="s">
        <v>546</v>
      </c>
      <c r="D1202" s="3" t="s">
        <v>305</v>
      </c>
      <c r="E1202" s="4">
        <v>45833.0</v>
      </c>
      <c r="F1202" s="5">
        <v>6.0</v>
      </c>
      <c r="G1202" s="5">
        <v>745.11</v>
      </c>
      <c r="H1202" s="5">
        <v>4381.0</v>
      </c>
      <c r="I1202" s="1" t="s">
        <v>2</v>
      </c>
      <c r="J1202" s="1" t="s">
        <v>547</v>
      </c>
      <c r="K1202" s="1" t="s">
        <v>13</v>
      </c>
      <c r="L1202" s="1" t="s">
        <v>5</v>
      </c>
      <c r="M1202" s="1" t="s">
        <v>6</v>
      </c>
      <c r="N1202" s="1" t="s">
        <v>7</v>
      </c>
      <c r="O1202" s="6" t="s">
        <v>7</v>
      </c>
    </row>
    <row r="1203">
      <c r="A1203" s="5">
        <v>102129.0</v>
      </c>
      <c r="B1203" s="2">
        <v>45813.0</v>
      </c>
      <c r="C1203" s="1" t="s">
        <v>548</v>
      </c>
      <c r="D1203" s="3" t="s">
        <v>549</v>
      </c>
      <c r="E1203" s="4">
        <v>45833.0</v>
      </c>
      <c r="F1203" s="5">
        <v>5.0</v>
      </c>
      <c r="G1203" s="5">
        <v>5762.2</v>
      </c>
      <c r="H1203" s="5">
        <v>28239.0</v>
      </c>
      <c r="I1203" s="1" t="s">
        <v>58</v>
      </c>
      <c r="J1203" s="1" t="s">
        <v>550</v>
      </c>
      <c r="K1203" s="1" t="s">
        <v>28</v>
      </c>
      <c r="L1203" s="1" t="s">
        <v>5</v>
      </c>
      <c r="M1203" s="1" t="s">
        <v>59</v>
      </c>
      <c r="N1203" s="1" t="s">
        <v>7</v>
      </c>
      <c r="O1203" s="6" t="s">
        <v>7</v>
      </c>
    </row>
    <row r="1204">
      <c r="A1204" s="5">
        <v>102129.0</v>
      </c>
      <c r="B1204" s="2">
        <v>45813.0</v>
      </c>
      <c r="C1204" s="1" t="s">
        <v>548</v>
      </c>
      <c r="D1204" s="3" t="s">
        <v>60</v>
      </c>
      <c r="E1204" s="4">
        <v>45833.0</v>
      </c>
      <c r="F1204" s="5">
        <v>16.0</v>
      </c>
      <c r="G1204" s="5">
        <v>3144.3</v>
      </c>
      <c r="H1204" s="5">
        <v>49306.0</v>
      </c>
      <c r="I1204" s="1" t="s">
        <v>58</v>
      </c>
      <c r="J1204" s="1" t="s">
        <v>550</v>
      </c>
      <c r="K1204" s="1" t="s">
        <v>28</v>
      </c>
      <c r="L1204" s="1" t="s">
        <v>5</v>
      </c>
      <c r="M1204" s="1" t="s">
        <v>59</v>
      </c>
      <c r="N1204" s="1" t="s">
        <v>7</v>
      </c>
      <c r="O1204" s="6" t="s">
        <v>7</v>
      </c>
    </row>
    <row r="1205">
      <c r="A1205" s="5">
        <v>102129.0</v>
      </c>
      <c r="B1205" s="2">
        <v>45813.0</v>
      </c>
      <c r="C1205" s="1" t="s">
        <v>548</v>
      </c>
      <c r="D1205" s="3" t="s">
        <v>87</v>
      </c>
      <c r="E1205" s="4">
        <v>45833.0</v>
      </c>
      <c r="F1205" s="5">
        <v>4.0</v>
      </c>
      <c r="G1205" s="5">
        <v>3722.4</v>
      </c>
      <c r="H1205" s="5">
        <v>14596.0</v>
      </c>
      <c r="I1205" s="1" t="s">
        <v>58</v>
      </c>
      <c r="J1205" s="1" t="s">
        <v>550</v>
      </c>
      <c r="K1205" s="1" t="s">
        <v>28</v>
      </c>
      <c r="L1205" s="1" t="s">
        <v>5</v>
      </c>
      <c r="M1205" s="1" t="s">
        <v>59</v>
      </c>
      <c r="N1205" s="1" t="s">
        <v>7</v>
      </c>
      <c r="O1205" s="6" t="s">
        <v>7</v>
      </c>
    </row>
    <row r="1206">
      <c r="A1206" s="5">
        <v>200661.0</v>
      </c>
      <c r="B1206" s="2">
        <v>45820.0</v>
      </c>
      <c r="C1206" s="1" t="s">
        <v>11</v>
      </c>
      <c r="D1206" s="3" t="s">
        <v>47</v>
      </c>
      <c r="E1206" s="4">
        <v>45833.0</v>
      </c>
      <c r="F1206" s="5">
        <v>1500.0</v>
      </c>
      <c r="G1206" s="5">
        <v>3075.45</v>
      </c>
      <c r="H1206" s="5">
        <v>6154.0</v>
      </c>
      <c r="I1206" s="1" t="s">
        <v>43</v>
      </c>
      <c r="J1206" s="1" t="s">
        <v>12</v>
      </c>
      <c r="K1206" s="1" t="s">
        <v>13</v>
      </c>
      <c r="L1206" s="1" t="s">
        <v>5</v>
      </c>
      <c r="M1206" s="1" t="s">
        <v>44</v>
      </c>
      <c r="N1206" s="1" t="s">
        <v>7</v>
      </c>
      <c r="O1206" s="6" t="s">
        <v>7</v>
      </c>
    </row>
    <row r="1207">
      <c r="A1207" s="5">
        <v>200661.0</v>
      </c>
      <c r="B1207" s="2">
        <v>45820.0</v>
      </c>
      <c r="C1207" s="1" t="s">
        <v>11</v>
      </c>
      <c r="D1207" s="3" t="s">
        <v>45</v>
      </c>
      <c r="E1207" s="4">
        <v>45833.0</v>
      </c>
      <c r="F1207" s="5">
        <v>10000.0</v>
      </c>
      <c r="G1207" s="5">
        <v>2050.3</v>
      </c>
      <c r="H1207" s="5">
        <v>41010.0</v>
      </c>
      <c r="I1207" s="1" t="s">
        <v>43</v>
      </c>
      <c r="J1207" s="1" t="s">
        <v>12</v>
      </c>
      <c r="K1207" s="1" t="s">
        <v>13</v>
      </c>
      <c r="L1207" s="1" t="s">
        <v>5</v>
      </c>
      <c r="M1207" s="1" t="s">
        <v>44</v>
      </c>
      <c r="N1207" s="1" t="s">
        <v>7</v>
      </c>
      <c r="O1207" s="6" t="s">
        <v>7</v>
      </c>
    </row>
    <row r="1208">
      <c r="A1208" s="5">
        <v>200661.0</v>
      </c>
      <c r="B1208" s="2">
        <v>45820.0</v>
      </c>
      <c r="C1208" s="1" t="s">
        <v>11</v>
      </c>
      <c r="D1208" s="3" t="s">
        <v>46</v>
      </c>
      <c r="E1208" s="4">
        <v>45833.0</v>
      </c>
      <c r="F1208" s="5">
        <v>10000.0</v>
      </c>
      <c r="G1208" s="5">
        <v>4100.6</v>
      </c>
      <c r="H1208" s="5">
        <v>41010.0</v>
      </c>
      <c r="I1208" s="1" t="s">
        <v>43</v>
      </c>
      <c r="J1208" s="1" t="s">
        <v>12</v>
      </c>
      <c r="K1208" s="1" t="s">
        <v>13</v>
      </c>
      <c r="L1208" s="1" t="s">
        <v>5</v>
      </c>
      <c r="M1208" s="1" t="s">
        <v>44</v>
      </c>
      <c r="N1208" s="1" t="s">
        <v>7</v>
      </c>
      <c r="O1208" s="6" t="s">
        <v>7</v>
      </c>
    </row>
    <row r="1209">
      <c r="A1209" s="5">
        <v>102333.0</v>
      </c>
      <c r="B1209" s="2">
        <v>45821.0</v>
      </c>
      <c r="C1209" s="1" t="s">
        <v>99</v>
      </c>
      <c r="D1209" s="7">
        <v>144.0</v>
      </c>
      <c r="E1209" s="4">
        <v>45833.0</v>
      </c>
      <c r="F1209" s="5">
        <v>180.0</v>
      </c>
      <c r="G1209" s="5">
        <v>91.73</v>
      </c>
      <c r="H1209" s="5">
        <v>16516.0</v>
      </c>
      <c r="I1209" s="1" t="s">
        <v>21</v>
      </c>
      <c r="J1209" s="1" t="s">
        <v>22</v>
      </c>
      <c r="K1209" s="1" t="s">
        <v>4</v>
      </c>
      <c r="L1209" s="1" t="s">
        <v>5</v>
      </c>
      <c r="M1209" s="1" t="s">
        <v>23</v>
      </c>
      <c r="N1209" s="1" t="s">
        <v>7</v>
      </c>
      <c r="O1209" s="6" t="s">
        <v>7</v>
      </c>
    </row>
    <row r="1210">
      <c r="A1210" s="5">
        <v>102333.0</v>
      </c>
      <c r="B1210" s="2">
        <v>45821.0</v>
      </c>
      <c r="C1210" s="1" t="s">
        <v>99</v>
      </c>
      <c r="D1210" s="7">
        <v>521.0</v>
      </c>
      <c r="E1210" s="4">
        <v>45833.0</v>
      </c>
      <c r="F1210" s="5">
        <v>26.0</v>
      </c>
      <c r="G1210" s="5">
        <v>144.88</v>
      </c>
      <c r="H1210" s="5">
        <v>3771.0</v>
      </c>
      <c r="I1210" s="1" t="s">
        <v>21</v>
      </c>
      <c r="J1210" s="1" t="s">
        <v>22</v>
      </c>
      <c r="K1210" s="1" t="s">
        <v>4</v>
      </c>
      <c r="L1210" s="1" t="s">
        <v>5</v>
      </c>
      <c r="M1210" s="1" t="s">
        <v>23</v>
      </c>
      <c r="N1210" s="1" t="s">
        <v>7</v>
      </c>
      <c r="O1210" s="6" t="s">
        <v>7</v>
      </c>
    </row>
    <row r="1211">
      <c r="A1211" s="5">
        <v>102333.0</v>
      </c>
      <c r="B1211" s="2">
        <v>45821.0</v>
      </c>
      <c r="C1211" s="1" t="s">
        <v>99</v>
      </c>
      <c r="D1211" s="7">
        <v>147.0</v>
      </c>
      <c r="E1211" s="4">
        <v>45833.0</v>
      </c>
      <c r="F1211" s="5">
        <v>180.0</v>
      </c>
      <c r="G1211" s="5">
        <v>279.42</v>
      </c>
      <c r="H1211" s="5">
        <v>50300.0</v>
      </c>
      <c r="I1211" s="1" t="s">
        <v>21</v>
      </c>
      <c r="J1211" s="1" t="s">
        <v>22</v>
      </c>
      <c r="K1211" s="1" t="s">
        <v>4</v>
      </c>
      <c r="L1211" s="1" t="s">
        <v>5</v>
      </c>
      <c r="M1211" s="1" t="s">
        <v>23</v>
      </c>
      <c r="N1211" s="1" t="s">
        <v>7</v>
      </c>
      <c r="O1211" s="6" t="s">
        <v>7</v>
      </c>
    </row>
    <row r="1212">
      <c r="A1212" s="5">
        <v>102333.0</v>
      </c>
      <c r="B1212" s="2">
        <v>45821.0</v>
      </c>
      <c r="C1212" s="1" t="s">
        <v>99</v>
      </c>
      <c r="D1212" s="7">
        <v>151.0</v>
      </c>
      <c r="E1212" s="4">
        <v>45833.0</v>
      </c>
      <c r="F1212" s="5">
        <v>490.0</v>
      </c>
      <c r="G1212" s="5">
        <v>140.18</v>
      </c>
      <c r="H1212" s="5">
        <v>68692.0</v>
      </c>
      <c r="I1212" s="1" t="s">
        <v>21</v>
      </c>
      <c r="J1212" s="1" t="s">
        <v>22</v>
      </c>
      <c r="K1212" s="1" t="s">
        <v>4</v>
      </c>
      <c r="L1212" s="1" t="s">
        <v>5</v>
      </c>
      <c r="M1212" s="1" t="s">
        <v>23</v>
      </c>
      <c r="N1212" s="1" t="s">
        <v>7</v>
      </c>
      <c r="O1212" s="6" t="s">
        <v>7</v>
      </c>
    </row>
    <row r="1213">
      <c r="A1213" s="5">
        <v>102333.0</v>
      </c>
      <c r="B1213" s="2">
        <v>45821.0</v>
      </c>
      <c r="C1213" s="1" t="s">
        <v>99</v>
      </c>
      <c r="D1213" s="7">
        <v>130.0</v>
      </c>
      <c r="E1213" s="4">
        <v>45833.0</v>
      </c>
      <c r="F1213" s="5">
        <v>396.0</v>
      </c>
      <c r="G1213" s="5">
        <v>139.24</v>
      </c>
      <c r="H1213" s="5">
        <v>55143.0</v>
      </c>
      <c r="I1213" s="1" t="s">
        <v>21</v>
      </c>
      <c r="J1213" s="1" t="s">
        <v>22</v>
      </c>
      <c r="K1213" s="1" t="s">
        <v>4</v>
      </c>
      <c r="L1213" s="1" t="s">
        <v>5</v>
      </c>
      <c r="M1213" s="1" t="s">
        <v>23</v>
      </c>
      <c r="N1213" s="1" t="s">
        <v>7</v>
      </c>
      <c r="O1213" s="6" t="s">
        <v>7</v>
      </c>
    </row>
    <row r="1214">
      <c r="A1214" s="5">
        <v>102333.0</v>
      </c>
      <c r="B1214" s="2">
        <v>45821.0</v>
      </c>
      <c r="C1214" s="1" t="s">
        <v>99</v>
      </c>
      <c r="D1214" s="7">
        <v>187.0</v>
      </c>
      <c r="E1214" s="4">
        <v>45833.0</v>
      </c>
      <c r="F1214" s="5">
        <v>44.0</v>
      </c>
      <c r="G1214" s="5">
        <v>238.96</v>
      </c>
      <c r="H1214" s="5">
        <v>10518.0</v>
      </c>
      <c r="I1214" s="1" t="s">
        <v>21</v>
      </c>
      <c r="J1214" s="1" t="s">
        <v>22</v>
      </c>
      <c r="K1214" s="1" t="s">
        <v>4</v>
      </c>
      <c r="L1214" s="1" t="s">
        <v>5</v>
      </c>
      <c r="M1214" s="1" t="s">
        <v>23</v>
      </c>
      <c r="N1214" s="1" t="s">
        <v>7</v>
      </c>
      <c r="O1214" s="6" t="s">
        <v>7</v>
      </c>
    </row>
    <row r="1215">
      <c r="A1215" s="5">
        <v>102333.0</v>
      </c>
      <c r="B1215" s="2">
        <v>45821.0</v>
      </c>
      <c r="C1215" s="1" t="s">
        <v>99</v>
      </c>
      <c r="D1215" s="7">
        <v>121.0</v>
      </c>
      <c r="E1215" s="4">
        <v>45833.0</v>
      </c>
      <c r="F1215" s="5">
        <v>324.0</v>
      </c>
      <c r="G1215" s="5">
        <v>93.61</v>
      </c>
      <c r="H1215" s="5">
        <v>30334.0</v>
      </c>
      <c r="I1215" s="1" t="s">
        <v>21</v>
      </c>
      <c r="J1215" s="1" t="s">
        <v>22</v>
      </c>
      <c r="K1215" s="1" t="s">
        <v>4</v>
      </c>
      <c r="L1215" s="1" t="s">
        <v>5</v>
      </c>
      <c r="M1215" s="1" t="s">
        <v>23</v>
      </c>
      <c r="N1215" s="1" t="s">
        <v>7</v>
      </c>
      <c r="O1215" s="6" t="s">
        <v>7</v>
      </c>
    </row>
    <row r="1216">
      <c r="A1216" s="5">
        <v>102333.0</v>
      </c>
      <c r="B1216" s="2">
        <v>45821.0</v>
      </c>
      <c r="C1216" s="1" t="s">
        <v>99</v>
      </c>
      <c r="D1216" s="7">
        <v>194.0</v>
      </c>
      <c r="E1216" s="4">
        <v>45833.0</v>
      </c>
      <c r="F1216" s="5">
        <v>224.0</v>
      </c>
      <c r="G1216" s="5">
        <v>145.82</v>
      </c>
      <c r="H1216" s="5">
        <v>32668.0</v>
      </c>
      <c r="I1216" s="1" t="s">
        <v>21</v>
      </c>
      <c r="J1216" s="1" t="s">
        <v>22</v>
      </c>
      <c r="K1216" s="1" t="s">
        <v>4</v>
      </c>
      <c r="L1216" s="1" t="s">
        <v>5</v>
      </c>
      <c r="M1216" s="1" t="s">
        <v>23</v>
      </c>
      <c r="N1216" s="1" t="s">
        <v>7</v>
      </c>
      <c r="O1216" s="6" t="s">
        <v>7</v>
      </c>
    </row>
    <row r="1217">
      <c r="A1217" s="5">
        <v>102333.0</v>
      </c>
      <c r="B1217" s="2">
        <v>45821.0</v>
      </c>
      <c r="C1217" s="1" t="s">
        <v>99</v>
      </c>
      <c r="D1217" s="7">
        <v>1391.0</v>
      </c>
      <c r="E1217" s="4">
        <v>45833.0</v>
      </c>
      <c r="F1217" s="5">
        <v>192.0</v>
      </c>
      <c r="G1217" s="5">
        <v>77.15</v>
      </c>
      <c r="H1217" s="5">
        <v>14817.0</v>
      </c>
      <c r="I1217" s="1" t="s">
        <v>21</v>
      </c>
      <c r="J1217" s="1" t="s">
        <v>22</v>
      </c>
      <c r="K1217" s="1" t="s">
        <v>4</v>
      </c>
      <c r="L1217" s="1" t="s">
        <v>5</v>
      </c>
      <c r="M1217" s="1" t="s">
        <v>23</v>
      </c>
      <c r="N1217" s="1" t="s">
        <v>7</v>
      </c>
      <c r="O1217" s="6" t="s">
        <v>7</v>
      </c>
    </row>
    <row r="1218">
      <c r="A1218" s="5">
        <v>102333.0</v>
      </c>
      <c r="B1218" s="2">
        <v>45821.0</v>
      </c>
      <c r="C1218" s="1" t="s">
        <v>99</v>
      </c>
      <c r="D1218" s="7">
        <v>152.0</v>
      </c>
      <c r="E1218" s="4">
        <v>45833.0</v>
      </c>
      <c r="F1218" s="5">
        <v>528.0</v>
      </c>
      <c r="G1218" s="5">
        <v>210.74</v>
      </c>
      <c r="H1218" s="5">
        <v>111274.93</v>
      </c>
      <c r="I1218" s="1" t="s">
        <v>21</v>
      </c>
      <c r="J1218" s="1" t="s">
        <v>22</v>
      </c>
      <c r="K1218" s="1" t="s">
        <v>4</v>
      </c>
      <c r="L1218" s="1" t="s">
        <v>5</v>
      </c>
      <c r="M1218" s="1" t="s">
        <v>23</v>
      </c>
      <c r="N1218" s="1" t="s">
        <v>7</v>
      </c>
      <c r="O1218" s="6" t="s">
        <v>7</v>
      </c>
    </row>
    <row r="1219">
      <c r="A1219" s="5">
        <v>102333.0</v>
      </c>
      <c r="B1219" s="2">
        <v>45821.0</v>
      </c>
      <c r="C1219" s="1" t="s">
        <v>99</v>
      </c>
      <c r="D1219" s="7">
        <v>124.0</v>
      </c>
      <c r="E1219" s="4">
        <v>45833.0</v>
      </c>
      <c r="F1219" s="5">
        <v>138.0</v>
      </c>
      <c r="G1219" s="5">
        <v>124.19</v>
      </c>
      <c r="H1219" s="5">
        <v>17142.0</v>
      </c>
      <c r="I1219" s="1" t="s">
        <v>21</v>
      </c>
      <c r="J1219" s="1" t="s">
        <v>22</v>
      </c>
      <c r="K1219" s="1" t="s">
        <v>4</v>
      </c>
      <c r="L1219" s="1" t="s">
        <v>5</v>
      </c>
      <c r="M1219" s="1" t="s">
        <v>23</v>
      </c>
      <c r="N1219" s="1" t="s">
        <v>7</v>
      </c>
      <c r="O1219" s="6" t="s">
        <v>7</v>
      </c>
    </row>
    <row r="1220">
      <c r="A1220" s="5">
        <v>102333.0</v>
      </c>
      <c r="B1220" s="2">
        <v>45821.0</v>
      </c>
      <c r="C1220" s="1" t="s">
        <v>99</v>
      </c>
      <c r="D1220" s="7">
        <v>200.0</v>
      </c>
      <c r="E1220" s="4">
        <v>45833.0</v>
      </c>
      <c r="F1220" s="5">
        <v>210.0</v>
      </c>
      <c r="G1220" s="5">
        <v>223.91</v>
      </c>
      <c r="H1220" s="5">
        <v>47025.0</v>
      </c>
      <c r="I1220" s="1" t="s">
        <v>21</v>
      </c>
      <c r="J1220" s="1" t="s">
        <v>22</v>
      </c>
      <c r="K1220" s="1" t="s">
        <v>4</v>
      </c>
      <c r="L1220" s="1" t="s">
        <v>5</v>
      </c>
      <c r="M1220" s="1" t="s">
        <v>23</v>
      </c>
      <c r="N1220" s="1" t="s">
        <v>7</v>
      </c>
      <c r="O1220" s="6" t="s">
        <v>7</v>
      </c>
    </row>
    <row r="1221">
      <c r="A1221" s="5">
        <v>102333.0</v>
      </c>
      <c r="B1221" s="2">
        <v>45821.0</v>
      </c>
      <c r="C1221" s="1" t="s">
        <v>99</v>
      </c>
      <c r="D1221" s="7">
        <v>111.0</v>
      </c>
      <c r="E1221" s="4">
        <v>45833.0</v>
      </c>
      <c r="F1221" s="5">
        <v>330.0</v>
      </c>
      <c r="G1221" s="5">
        <v>28.22</v>
      </c>
      <c r="H1221" s="5">
        <v>9317.0</v>
      </c>
      <c r="I1221" s="1" t="s">
        <v>21</v>
      </c>
      <c r="J1221" s="1" t="s">
        <v>22</v>
      </c>
      <c r="K1221" s="1" t="s">
        <v>4</v>
      </c>
      <c r="L1221" s="1" t="s">
        <v>5</v>
      </c>
      <c r="M1221" s="1" t="s">
        <v>23</v>
      </c>
      <c r="N1221" s="1" t="s">
        <v>7</v>
      </c>
      <c r="O1221" s="6" t="s">
        <v>7</v>
      </c>
    </row>
    <row r="1222">
      <c r="A1222" s="5">
        <v>102333.0</v>
      </c>
      <c r="B1222" s="2">
        <v>45821.0</v>
      </c>
      <c r="C1222" s="1" t="s">
        <v>99</v>
      </c>
      <c r="D1222" s="7">
        <v>156.0</v>
      </c>
      <c r="E1222" s="4">
        <v>45833.0</v>
      </c>
      <c r="F1222" s="5">
        <v>25.0</v>
      </c>
      <c r="G1222" s="5">
        <v>931.39</v>
      </c>
      <c r="H1222" s="5">
        <v>23289.0</v>
      </c>
      <c r="I1222" s="1" t="s">
        <v>21</v>
      </c>
      <c r="J1222" s="1" t="s">
        <v>22</v>
      </c>
      <c r="K1222" s="1" t="s">
        <v>4</v>
      </c>
      <c r="L1222" s="1" t="s">
        <v>5</v>
      </c>
      <c r="M1222" s="1" t="s">
        <v>23</v>
      </c>
      <c r="N1222" s="1" t="s">
        <v>7</v>
      </c>
      <c r="O1222" s="6" t="s">
        <v>7</v>
      </c>
    </row>
    <row r="1223">
      <c r="A1223" s="5">
        <v>102372.0</v>
      </c>
      <c r="B1223" s="2">
        <v>45822.0</v>
      </c>
      <c r="C1223" s="1" t="s">
        <v>239</v>
      </c>
      <c r="D1223" s="7">
        <v>199.0</v>
      </c>
      <c r="E1223" s="4">
        <v>45833.0</v>
      </c>
      <c r="F1223" s="5">
        <v>150.0</v>
      </c>
      <c r="G1223" s="5">
        <v>196.8</v>
      </c>
      <c r="H1223" s="5">
        <v>28934.0</v>
      </c>
      <c r="I1223" s="1" t="s">
        <v>21</v>
      </c>
      <c r="J1223" s="1" t="s">
        <v>240</v>
      </c>
      <c r="K1223" s="1" t="s">
        <v>111</v>
      </c>
      <c r="L1223" s="1" t="s">
        <v>5</v>
      </c>
      <c r="M1223" s="1" t="s">
        <v>23</v>
      </c>
      <c r="N1223" s="1" t="s">
        <v>7</v>
      </c>
      <c r="O1223" s="6" t="s">
        <v>7</v>
      </c>
    </row>
    <row r="1224">
      <c r="A1224" s="5">
        <v>102372.0</v>
      </c>
      <c r="B1224" s="2">
        <v>45822.0</v>
      </c>
      <c r="C1224" s="1" t="s">
        <v>239</v>
      </c>
      <c r="D1224" s="7">
        <v>151.0</v>
      </c>
      <c r="E1224" s="4">
        <v>45833.0</v>
      </c>
      <c r="F1224" s="5">
        <v>350.0</v>
      </c>
      <c r="G1224" s="5">
        <v>143.04</v>
      </c>
      <c r="H1224" s="5">
        <v>49067.0</v>
      </c>
      <c r="I1224" s="1" t="s">
        <v>21</v>
      </c>
      <c r="J1224" s="1" t="s">
        <v>240</v>
      </c>
      <c r="K1224" s="1" t="s">
        <v>111</v>
      </c>
      <c r="L1224" s="1" t="s">
        <v>5</v>
      </c>
      <c r="M1224" s="1" t="s">
        <v>23</v>
      </c>
      <c r="N1224" s="1" t="s">
        <v>7</v>
      </c>
      <c r="O1224" s="6" t="s">
        <v>7</v>
      </c>
    </row>
    <row r="1225">
      <c r="A1225" s="5">
        <v>102372.0</v>
      </c>
      <c r="B1225" s="2">
        <v>45822.0</v>
      </c>
      <c r="C1225" s="1" t="s">
        <v>239</v>
      </c>
      <c r="D1225" s="7">
        <v>144.0</v>
      </c>
      <c r="E1225" s="4">
        <v>45833.0</v>
      </c>
      <c r="F1225" s="5">
        <v>450.0</v>
      </c>
      <c r="G1225" s="5">
        <v>93.6</v>
      </c>
      <c r="H1225" s="5">
        <v>41282.0</v>
      </c>
      <c r="I1225" s="1" t="s">
        <v>21</v>
      </c>
      <c r="J1225" s="1" t="s">
        <v>240</v>
      </c>
      <c r="K1225" s="1" t="s">
        <v>111</v>
      </c>
      <c r="L1225" s="1" t="s">
        <v>5</v>
      </c>
      <c r="M1225" s="1" t="s">
        <v>23</v>
      </c>
      <c r="N1225" s="1" t="s">
        <v>7</v>
      </c>
      <c r="O1225" s="6" t="s">
        <v>7</v>
      </c>
    </row>
    <row r="1226">
      <c r="A1226" s="5">
        <v>102372.0</v>
      </c>
      <c r="B1226" s="2">
        <v>45822.0</v>
      </c>
      <c r="C1226" s="1" t="s">
        <v>239</v>
      </c>
      <c r="D1226" s="7">
        <v>124.0</v>
      </c>
      <c r="E1226" s="4">
        <v>45833.0</v>
      </c>
      <c r="F1226" s="5">
        <v>230.0</v>
      </c>
      <c r="G1226" s="5">
        <v>126.72</v>
      </c>
      <c r="H1226" s="5">
        <v>28567.0</v>
      </c>
      <c r="I1226" s="1" t="s">
        <v>21</v>
      </c>
      <c r="J1226" s="1" t="s">
        <v>240</v>
      </c>
      <c r="K1226" s="1" t="s">
        <v>111</v>
      </c>
      <c r="L1226" s="1" t="s">
        <v>5</v>
      </c>
      <c r="M1226" s="1" t="s">
        <v>23</v>
      </c>
      <c r="N1226" s="1" t="s">
        <v>7</v>
      </c>
      <c r="O1226" s="6" t="s">
        <v>7</v>
      </c>
    </row>
    <row r="1227">
      <c r="A1227" s="5">
        <v>102372.0</v>
      </c>
      <c r="B1227" s="2">
        <v>45822.0</v>
      </c>
      <c r="C1227" s="1" t="s">
        <v>239</v>
      </c>
      <c r="D1227" s="7">
        <v>127.0</v>
      </c>
      <c r="E1227" s="4">
        <v>45833.0</v>
      </c>
      <c r="F1227" s="5">
        <v>132.0</v>
      </c>
      <c r="G1227" s="5">
        <v>109.44</v>
      </c>
      <c r="H1227" s="5">
        <v>14161.0</v>
      </c>
      <c r="I1227" s="1" t="s">
        <v>21</v>
      </c>
      <c r="J1227" s="1" t="s">
        <v>240</v>
      </c>
      <c r="K1227" s="1" t="s">
        <v>111</v>
      </c>
      <c r="L1227" s="1" t="s">
        <v>5</v>
      </c>
      <c r="M1227" s="1" t="s">
        <v>23</v>
      </c>
      <c r="N1227" s="1" t="s">
        <v>7</v>
      </c>
      <c r="O1227" s="6" t="s">
        <v>7</v>
      </c>
    </row>
    <row r="1228">
      <c r="A1228" s="5">
        <v>102372.0</v>
      </c>
      <c r="B1228" s="2">
        <v>45822.0</v>
      </c>
      <c r="C1228" s="1" t="s">
        <v>239</v>
      </c>
      <c r="D1228" s="7">
        <v>1951.0</v>
      </c>
      <c r="E1228" s="4">
        <v>45833.0</v>
      </c>
      <c r="F1228" s="5">
        <v>156.0</v>
      </c>
      <c r="G1228" s="5">
        <v>82.56</v>
      </c>
      <c r="H1228" s="5">
        <v>12626.0</v>
      </c>
      <c r="I1228" s="1" t="s">
        <v>21</v>
      </c>
      <c r="J1228" s="1" t="s">
        <v>240</v>
      </c>
      <c r="K1228" s="1" t="s">
        <v>111</v>
      </c>
      <c r="L1228" s="1" t="s">
        <v>5</v>
      </c>
      <c r="M1228" s="1" t="s">
        <v>23</v>
      </c>
      <c r="N1228" s="1" t="s">
        <v>7</v>
      </c>
      <c r="O1228" s="6" t="s">
        <v>7</v>
      </c>
    </row>
    <row r="1229">
      <c r="A1229" s="5">
        <v>102372.0</v>
      </c>
      <c r="B1229" s="2">
        <v>45822.0</v>
      </c>
      <c r="C1229" s="1" t="s">
        <v>239</v>
      </c>
      <c r="D1229" s="7">
        <v>121.0</v>
      </c>
      <c r="E1229" s="4">
        <v>45833.0</v>
      </c>
      <c r="F1229" s="5">
        <v>540.0</v>
      </c>
      <c r="G1229" s="5">
        <v>95.52</v>
      </c>
      <c r="H1229" s="5">
        <v>50553.0</v>
      </c>
      <c r="I1229" s="1" t="s">
        <v>21</v>
      </c>
      <c r="J1229" s="1" t="s">
        <v>240</v>
      </c>
      <c r="K1229" s="1" t="s">
        <v>111</v>
      </c>
      <c r="L1229" s="1" t="s">
        <v>5</v>
      </c>
      <c r="M1229" s="1" t="s">
        <v>23</v>
      </c>
      <c r="N1229" s="1" t="s">
        <v>7</v>
      </c>
      <c r="O1229" s="6" t="s">
        <v>7</v>
      </c>
    </row>
    <row r="1230">
      <c r="A1230" s="5">
        <v>300129.0</v>
      </c>
      <c r="B1230" s="2">
        <v>45824.0</v>
      </c>
      <c r="C1230" s="1" t="s">
        <v>104</v>
      </c>
      <c r="D1230" s="3" t="s">
        <v>107</v>
      </c>
      <c r="E1230" s="4">
        <v>45833.0</v>
      </c>
      <c r="F1230" s="5">
        <v>60.0</v>
      </c>
      <c r="G1230" s="5">
        <v>378.04</v>
      </c>
      <c r="H1230" s="5">
        <v>22233.0</v>
      </c>
      <c r="I1230" s="1" t="s">
        <v>2</v>
      </c>
      <c r="J1230" s="1" t="s">
        <v>92</v>
      </c>
      <c r="K1230" s="1" t="s">
        <v>13</v>
      </c>
      <c r="L1230" s="1" t="s">
        <v>5</v>
      </c>
      <c r="M1230" s="1" t="s">
        <v>6</v>
      </c>
      <c r="N1230" s="1" t="s">
        <v>7</v>
      </c>
      <c r="O1230" s="6" t="s">
        <v>7</v>
      </c>
    </row>
    <row r="1231">
      <c r="A1231" s="5">
        <v>300129.0</v>
      </c>
      <c r="B1231" s="2">
        <v>45824.0</v>
      </c>
      <c r="C1231" s="1" t="s">
        <v>104</v>
      </c>
      <c r="D1231" s="3" t="s">
        <v>106</v>
      </c>
      <c r="E1231" s="4">
        <v>45833.0</v>
      </c>
      <c r="F1231" s="5">
        <v>60.0</v>
      </c>
      <c r="G1231" s="5">
        <v>1173.3</v>
      </c>
      <c r="H1231" s="5">
        <v>68995.0</v>
      </c>
      <c r="I1231" s="1" t="s">
        <v>2</v>
      </c>
      <c r="J1231" s="1" t="s">
        <v>92</v>
      </c>
      <c r="K1231" s="1" t="s">
        <v>13</v>
      </c>
      <c r="L1231" s="1" t="s">
        <v>5</v>
      </c>
      <c r="M1231" s="1" t="s">
        <v>6</v>
      </c>
      <c r="N1231" s="1" t="s">
        <v>7</v>
      </c>
      <c r="O1231" s="6" t="s">
        <v>7</v>
      </c>
    </row>
    <row r="1232">
      <c r="A1232" s="5">
        <v>300129.0</v>
      </c>
      <c r="B1232" s="2">
        <v>45824.0</v>
      </c>
      <c r="C1232" s="1" t="s">
        <v>104</v>
      </c>
      <c r="D1232" s="3" t="s">
        <v>105</v>
      </c>
      <c r="E1232" s="4">
        <v>45833.0</v>
      </c>
      <c r="F1232" s="5">
        <v>40.0</v>
      </c>
      <c r="G1232" s="5">
        <v>561.07</v>
      </c>
      <c r="H1232" s="5">
        <v>21999.0</v>
      </c>
      <c r="I1232" s="1" t="s">
        <v>2</v>
      </c>
      <c r="J1232" s="1" t="s">
        <v>92</v>
      </c>
      <c r="K1232" s="1" t="s">
        <v>13</v>
      </c>
      <c r="L1232" s="1" t="s">
        <v>5</v>
      </c>
      <c r="M1232" s="1" t="s">
        <v>6</v>
      </c>
      <c r="N1232" s="1" t="s">
        <v>7</v>
      </c>
      <c r="O1232" s="6" t="s">
        <v>7</v>
      </c>
    </row>
    <row r="1233">
      <c r="A1233" s="5">
        <v>102540.0</v>
      </c>
      <c r="B1233" s="2">
        <v>45828.0</v>
      </c>
      <c r="C1233" s="1" t="s">
        <v>11</v>
      </c>
      <c r="D1233" s="7">
        <v>129.0</v>
      </c>
      <c r="E1233" s="4">
        <v>45833.0</v>
      </c>
      <c r="F1233" s="5">
        <v>24.0</v>
      </c>
      <c r="G1233" s="5">
        <v>226.56</v>
      </c>
      <c r="H1233" s="5">
        <v>5439.0</v>
      </c>
      <c r="I1233" s="1" t="s">
        <v>21</v>
      </c>
      <c r="J1233" s="1" t="s">
        <v>12</v>
      </c>
      <c r="K1233" s="1" t="s">
        <v>13</v>
      </c>
      <c r="L1233" s="1" t="s">
        <v>5</v>
      </c>
      <c r="M1233" s="1" t="s">
        <v>23</v>
      </c>
      <c r="N1233" s="1" t="s">
        <v>7</v>
      </c>
      <c r="O1233" s="6" t="s">
        <v>7</v>
      </c>
    </row>
    <row r="1234">
      <c r="A1234" s="5">
        <v>102540.0</v>
      </c>
      <c r="B1234" s="2">
        <v>45828.0</v>
      </c>
      <c r="C1234" s="1" t="s">
        <v>11</v>
      </c>
      <c r="D1234" s="3" t="s">
        <v>551</v>
      </c>
      <c r="E1234" s="4">
        <v>45833.0</v>
      </c>
      <c r="F1234" s="5">
        <v>10.0</v>
      </c>
      <c r="G1234" s="5">
        <v>324.0</v>
      </c>
      <c r="H1234" s="5">
        <v>3241.0</v>
      </c>
      <c r="I1234" s="1" t="s">
        <v>53</v>
      </c>
      <c r="J1234" s="1" t="s">
        <v>12</v>
      </c>
      <c r="K1234" s="1" t="s">
        <v>13</v>
      </c>
      <c r="L1234" s="1" t="s">
        <v>5</v>
      </c>
      <c r="M1234" s="1" t="s">
        <v>23</v>
      </c>
      <c r="N1234" s="1" t="s">
        <v>7</v>
      </c>
      <c r="O1234" s="6" t="s">
        <v>7</v>
      </c>
    </row>
    <row r="1235">
      <c r="A1235" s="5">
        <v>102540.0</v>
      </c>
      <c r="B1235" s="2">
        <v>45828.0</v>
      </c>
      <c r="C1235" s="1" t="s">
        <v>11</v>
      </c>
      <c r="D1235" s="3" t="s">
        <v>259</v>
      </c>
      <c r="E1235" s="4">
        <v>45833.0</v>
      </c>
      <c r="F1235" s="5">
        <v>66.0</v>
      </c>
      <c r="G1235" s="5">
        <v>147.84</v>
      </c>
      <c r="H1235" s="5">
        <v>9759.0</v>
      </c>
      <c r="I1235" s="1" t="s">
        <v>21</v>
      </c>
      <c r="J1235" s="1" t="s">
        <v>12</v>
      </c>
      <c r="K1235" s="1" t="s">
        <v>13</v>
      </c>
      <c r="L1235" s="1" t="s">
        <v>5</v>
      </c>
      <c r="M1235" s="1" t="s">
        <v>23</v>
      </c>
      <c r="N1235" s="1" t="s">
        <v>7</v>
      </c>
      <c r="O1235" s="6" t="s">
        <v>7</v>
      </c>
    </row>
    <row r="1236">
      <c r="A1236" s="5">
        <v>102540.0</v>
      </c>
      <c r="B1236" s="2">
        <v>45828.0</v>
      </c>
      <c r="C1236" s="1" t="s">
        <v>11</v>
      </c>
      <c r="D1236" s="7">
        <v>516.0</v>
      </c>
      <c r="E1236" s="4">
        <v>45833.0</v>
      </c>
      <c r="F1236" s="5">
        <v>20.0</v>
      </c>
      <c r="G1236" s="5">
        <v>215.98</v>
      </c>
      <c r="H1236" s="5">
        <v>4321.0</v>
      </c>
      <c r="I1236" s="1" t="s">
        <v>53</v>
      </c>
      <c r="J1236" s="1" t="s">
        <v>12</v>
      </c>
      <c r="K1236" s="1" t="s">
        <v>13</v>
      </c>
      <c r="L1236" s="1" t="s">
        <v>5</v>
      </c>
      <c r="M1236" s="1" t="s">
        <v>23</v>
      </c>
      <c r="N1236" s="1" t="s">
        <v>7</v>
      </c>
      <c r="O1236" s="6" t="s">
        <v>7</v>
      </c>
    </row>
    <row r="1237">
      <c r="A1237" s="5">
        <v>102540.0</v>
      </c>
      <c r="B1237" s="2">
        <v>45828.0</v>
      </c>
      <c r="C1237" s="1" t="s">
        <v>11</v>
      </c>
      <c r="D1237" s="3" t="s">
        <v>324</v>
      </c>
      <c r="E1237" s="4">
        <v>45833.0</v>
      </c>
      <c r="F1237" s="5">
        <v>12.0</v>
      </c>
      <c r="G1237" s="5">
        <v>808.8</v>
      </c>
      <c r="H1237" s="5">
        <v>9707.0</v>
      </c>
      <c r="I1237" s="1" t="s">
        <v>21</v>
      </c>
      <c r="J1237" s="1" t="s">
        <v>12</v>
      </c>
      <c r="K1237" s="1" t="s">
        <v>13</v>
      </c>
      <c r="L1237" s="1" t="s">
        <v>5</v>
      </c>
      <c r="M1237" s="1" t="s">
        <v>23</v>
      </c>
      <c r="N1237" s="1" t="s">
        <v>7</v>
      </c>
      <c r="O1237" s="6" t="s">
        <v>7</v>
      </c>
    </row>
    <row r="1238">
      <c r="A1238" s="5">
        <v>102540.0</v>
      </c>
      <c r="B1238" s="2">
        <v>45828.0</v>
      </c>
      <c r="C1238" s="1" t="s">
        <v>11</v>
      </c>
      <c r="D1238" s="7">
        <v>112.0</v>
      </c>
      <c r="E1238" s="4">
        <v>45833.0</v>
      </c>
      <c r="F1238" s="5">
        <v>336.0</v>
      </c>
      <c r="G1238" s="5">
        <v>42.24</v>
      </c>
      <c r="H1238" s="5">
        <v>14194.0</v>
      </c>
      <c r="I1238" s="1" t="s">
        <v>21</v>
      </c>
      <c r="J1238" s="1" t="s">
        <v>12</v>
      </c>
      <c r="K1238" s="1" t="s">
        <v>13</v>
      </c>
      <c r="L1238" s="1" t="s">
        <v>5</v>
      </c>
      <c r="M1238" s="1" t="s">
        <v>23</v>
      </c>
      <c r="N1238" s="1" t="s">
        <v>7</v>
      </c>
      <c r="O1238" s="6" t="s">
        <v>7</v>
      </c>
    </row>
    <row r="1239">
      <c r="A1239" s="5">
        <v>102540.0</v>
      </c>
      <c r="B1239" s="2">
        <v>45828.0</v>
      </c>
      <c r="C1239" s="1" t="s">
        <v>11</v>
      </c>
      <c r="D1239" s="7">
        <v>150.0</v>
      </c>
      <c r="E1239" s="4">
        <v>45833.0</v>
      </c>
      <c r="F1239" s="5">
        <v>28.0</v>
      </c>
      <c r="G1239" s="5">
        <v>614.4</v>
      </c>
      <c r="H1239" s="5">
        <v>17204.0</v>
      </c>
      <c r="I1239" s="1" t="s">
        <v>21</v>
      </c>
      <c r="J1239" s="1" t="s">
        <v>12</v>
      </c>
      <c r="K1239" s="1" t="s">
        <v>13</v>
      </c>
      <c r="L1239" s="1" t="s">
        <v>5</v>
      </c>
      <c r="M1239" s="1" t="s">
        <v>23</v>
      </c>
      <c r="N1239" s="1" t="s">
        <v>7</v>
      </c>
      <c r="O1239" s="6" t="s">
        <v>7</v>
      </c>
    </row>
    <row r="1240">
      <c r="A1240" s="5">
        <v>102540.0</v>
      </c>
      <c r="B1240" s="2">
        <v>45828.0</v>
      </c>
      <c r="C1240" s="1" t="s">
        <v>11</v>
      </c>
      <c r="D1240" s="7">
        <v>129.0</v>
      </c>
      <c r="E1240" s="4">
        <v>45833.0</v>
      </c>
      <c r="F1240" s="5">
        <v>48.0</v>
      </c>
      <c r="G1240" s="5">
        <v>226.56</v>
      </c>
      <c r="H1240" s="5">
        <v>10876.0</v>
      </c>
      <c r="I1240" s="1" t="s">
        <v>21</v>
      </c>
      <c r="J1240" s="1" t="s">
        <v>12</v>
      </c>
      <c r="K1240" s="1" t="s">
        <v>13</v>
      </c>
      <c r="L1240" s="1" t="s">
        <v>5</v>
      </c>
      <c r="M1240" s="1" t="s">
        <v>23</v>
      </c>
      <c r="N1240" s="1" t="s">
        <v>7</v>
      </c>
      <c r="O1240" s="6" t="s">
        <v>7</v>
      </c>
    </row>
    <row r="1241">
      <c r="A1241" s="5">
        <v>102540.0</v>
      </c>
      <c r="B1241" s="2">
        <v>45828.0</v>
      </c>
      <c r="C1241" s="1" t="s">
        <v>11</v>
      </c>
      <c r="D1241" s="7">
        <v>513.0</v>
      </c>
      <c r="E1241" s="4">
        <v>45833.0</v>
      </c>
      <c r="F1241" s="5">
        <v>20.0</v>
      </c>
      <c r="G1241" s="5">
        <v>216.05</v>
      </c>
      <c r="H1241" s="5">
        <v>4322.0</v>
      </c>
      <c r="I1241" s="1" t="s">
        <v>53</v>
      </c>
      <c r="J1241" s="1" t="s">
        <v>12</v>
      </c>
      <c r="K1241" s="1" t="s">
        <v>13</v>
      </c>
      <c r="L1241" s="1" t="s">
        <v>5</v>
      </c>
      <c r="M1241" s="1" t="s">
        <v>23</v>
      </c>
      <c r="N1241" s="1" t="s">
        <v>7</v>
      </c>
      <c r="O1241" s="6" t="s">
        <v>7</v>
      </c>
    </row>
    <row r="1242">
      <c r="A1242" s="5">
        <v>102540.0</v>
      </c>
      <c r="B1242" s="2">
        <v>45828.0</v>
      </c>
      <c r="C1242" s="1" t="s">
        <v>11</v>
      </c>
      <c r="D1242" s="3" t="s">
        <v>233</v>
      </c>
      <c r="E1242" s="4">
        <v>45833.0</v>
      </c>
      <c r="F1242" s="5">
        <v>66.0</v>
      </c>
      <c r="G1242" s="5">
        <v>156.48</v>
      </c>
      <c r="H1242" s="5">
        <v>10329.0</v>
      </c>
      <c r="I1242" s="1" t="s">
        <v>21</v>
      </c>
      <c r="J1242" s="1" t="s">
        <v>12</v>
      </c>
      <c r="K1242" s="1" t="s">
        <v>13</v>
      </c>
      <c r="L1242" s="1" t="s">
        <v>5</v>
      </c>
      <c r="M1242" s="1" t="s">
        <v>23</v>
      </c>
      <c r="N1242" s="1" t="s">
        <v>7</v>
      </c>
      <c r="O1242" s="6" t="s">
        <v>7</v>
      </c>
    </row>
    <row r="1243">
      <c r="A1243" s="5">
        <v>102540.0</v>
      </c>
      <c r="B1243" s="2">
        <v>45828.0</v>
      </c>
      <c r="C1243" s="1" t="s">
        <v>11</v>
      </c>
      <c r="D1243" s="7">
        <v>112.0</v>
      </c>
      <c r="E1243" s="4">
        <v>45833.0</v>
      </c>
      <c r="F1243" s="5">
        <v>336.0</v>
      </c>
      <c r="G1243" s="5">
        <v>42.24</v>
      </c>
      <c r="H1243" s="5">
        <v>14194.0</v>
      </c>
      <c r="I1243" s="1" t="s">
        <v>21</v>
      </c>
      <c r="J1243" s="1" t="s">
        <v>12</v>
      </c>
      <c r="K1243" s="1" t="s">
        <v>13</v>
      </c>
      <c r="L1243" s="1" t="s">
        <v>5</v>
      </c>
      <c r="M1243" s="1" t="s">
        <v>23</v>
      </c>
      <c r="N1243" s="1" t="s">
        <v>7</v>
      </c>
      <c r="O1243" s="6" t="s">
        <v>7</v>
      </c>
    </row>
    <row r="1244">
      <c r="A1244" s="5">
        <v>102540.0</v>
      </c>
      <c r="B1244" s="2">
        <v>45828.0</v>
      </c>
      <c r="C1244" s="1" t="s">
        <v>11</v>
      </c>
      <c r="D1244" s="7">
        <v>150.0</v>
      </c>
      <c r="E1244" s="4">
        <v>45833.0</v>
      </c>
      <c r="F1244" s="5">
        <v>28.0</v>
      </c>
      <c r="G1244" s="5">
        <v>614.4</v>
      </c>
      <c r="H1244" s="5">
        <v>17204.0</v>
      </c>
      <c r="I1244" s="1" t="s">
        <v>21</v>
      </c>
      <c r="J1244" s="1" t="s">
        <v>12</v>
      </c>
      <c r="K1244" s="1" t="s">
        <v>13</v>
      </c>
      <c r="L1244" s="1" t="s">
        <v>5</v>
      </c>
      <c r="M1244" s="1" t="s">
        <v>23</v>
      </c>
      <c r="N1244" s="1" t="s">
        <v>7</v>
      </c>
      <c r="O1244" s="6" t="s">
        <v>7</v>
      </c>
    </row>
    <row r="1245">
      <c r="A1245" s="5">
        <v>102540.0</v>
      </c>
      <c r="B1245" s="2">
        <v>45828.0</v>
      </c>
      <c r="C1245" s="1" t="s">
        <v>11</v>
      </c>
      <c r="D1245" s="3" t="s">
        <v>36</v>
      </c>
      <c r="E1245" s="4">
        <v>45833.0</v>
      </c>
      <c r="F1245" s="5">
        <v>132.0</v>
      </c>
      <c r="G1245" s="5">
        <v>143.04</v>
      </c>
      <c r="H1245" s="5">
        <v>18883.0</v>
      </c>
      <c r="I1245" s="1" t="s">
        <v>21</v>
      </c>
      <c r="J1245" s="1" t="s">
        <v>12</v>
      </c>
      <c r="K1245" s="1" t="s">
        <v>13</v>
      </c>
      <c r="L1245" s="1" t="s">
        <v>5</v>
      </c>
      <c r="M1245" s="1" t="s">
        <v>23</v>
      </c>
      <c r="N1245" s="1" t="s">
        <v>7</v>
      </c>
      <c r="O1245" s="6" t="s">
        <v>7</v>
      </c>
    </row>
    <row r="1246">
      <c r="A1246" s="5">
        <v>102540.0</v>
      </c>
      <c r="B1246" s="2">
        <v>45828.0</v>
      </c>
      <c r="C1246" s="1" t="s">
        <v>11</v>
      </c>
      <c r="D1246" s="3" t="s">
        <v>551</v>
      </c>
      <c r="E1246" s="4">
        <v>45833.0</v>
      </c>
      <c r="F1246" s="5">
        <v>8.0</v>
      </c>
      <c r="G1246" s="5">
        <v>324.0</v>
      </c>
      <c r="H1246" s="5">
        <v>2593.0</v>
      </c>
      <c r="I1246" s="1" t="s">
        <v>53</v>
      </c>
      <c r="J1246" s="1" t="s">
        <v>12</v>
      </c>
      <c r="K1246" s="1" t="s">
        <v>13</v>
      </c>
      <c r="L1246" s="1" t="s">
        <v>5</v>
      </c>
      <c r="M1246" s="1" t="s">
        <v>23</v>
      </c>
      <c r="N1246" s="1" t="s">
        <v>7</v>
      </c>
      <c r="O1246" s="6" t="s">
        <v>7</v>
      </c>
    </row>
    <row r="1247">
      <c r="A1247" s="5">
        <v>102637.0</v>
      </c>
      <c r="B1247" s="2">
        <v>45829.0</v>
      </c>
      <c r="C1247" s="1" t="s">
        <v>24</v>
      </c>
      <c r="D1247" s="7">
        <v>344.0</v>
      </c>
      <c r="E1247" s="4">
        <v>45833.0</v>
      </c>
      <c r="F1247" s="5">
        <v>50.0</v>
      </c>
      <c r="G1247" s="5">
        <v>94.08</v>
      </c>
      <c r="H1247" s="5">
        <v>4611.0</v>
      </c>
      <c r="I1247" s="1" t="s">
        <v>229</v>
      </c>
      <c r="J1247" s="1" t="s">
        <v>27</v>
      </c>
      <c r="K1247" s="1" t="s">
        <v>28</v>
      </c>
      <c r="L1247" s="1" t="s">
        <v>5</v>
      </c>
      <c r="M1247" s="1" t="s">
        <v>23</v>
      </c>
      <c r="N1247" s="1" t="s">
        <v>7</v>
      </c>
      <c r="O1247" s="6" t="s">
        <v>7</v>
      </c>
    </row>
    <row r="1248">
      <c r="A1248" s="5">
        <v>102637.0</v>
      </c>
      <c r="B1248" s="2">
        <v>45829.0</v>
      </c>
      <c r="C1248" s="1" t="s">
        <v>24</v>
      </c>
      <c r="D1248" s="3" t="s">
        <v>552</v>
      </c>
      <c r="E1248" s="4">
        <v>45833.0</v>
      </c>
      <c r="F1248" s="5">
        <v>23.0</v>
      </c>
      <c r="G1248" s="5">
        <v>255.36</v>
      </c>
      <c r="H1248" s="5">
        <v>5757.0</v>
      </c>
      <c r="I1248" s="1" t="s">
        <v>21</v>
      </c>
      <c r="J1248" s="1" t="s">
        <v>27</v>
      </c>
      <c r="K1248" s="1" t="s">
        <v>28</v>
      </c>
      <c r="L1248" s="1" t="s">
        <v>5</v>
      </c>
      <c r="M1248" s="1" t="s">
        <v>23</v>
      </c>
      <c r="N1248" s="1" t="s">
        <v>7</v>
      </c>
      <c r="O1248" s="6" t="s">
        <v>7</v>
      </c>
    </row>
    <row r="1249">
      <c r="A1249" s="5">
        <v>102637.0</v>
      </c>
      <c r="B1249" s="2">
        <v>45829.0</v>
      </c>
      <c r="C1249" s="1" t="s">
        <v>24</v>
      </c>
      <c r="D1249" s="7">
        <v>144.0</v>
      </c>
      <c r="E1249" s="4">
        <v>45833.0</v>
      </c>
      <c r="F1249" s="5">
        <v>180.0</v>
      </c>
      <c r="G1249" s="5">
        <v>93.6</v>
      </c>
      <c r="H1249" s="5">
        <v>16512.0</v>
      </c>
      <c r="I1249" s="1" t="s">
        <v>21</v>
      </c>
      <c r="J1249" s="1" t="s">
        <v>27</v>
      </c>
      <c r="K1249" s="1" t="s">
        <v>28</v>
      </c>
      <c r="L1249" s="1" t="s">
        <v>5</v>
      </c>
      <c r="M1249" s="1" t="s">
        <v>23</v>
      </c>
      <c r="N1249" s="1" t="s">
        <v>7</v>
      </c>
      <c r="O1249" s="6" t="s">
        <v>7</v>
      </c>
    </row>
    <row r="1250">
      <c r="A1250" s="5">
        <v>102637.0</v>
      </c>
      <c r="B1250" s="2">
        <v>45829.0</v>
      </c>
      <c r="C1250" s="1" t="s">
        <v>24</v>
      </c>
      <c r="D1250" s="3" t="s">
        <v>326</v>
      </c>
      <c r="E1250" s="4">
        <v>45833.0</v>
      </c>
      <c r="F1250" s="5">
        <v>14.0</v>
      </c>
      <c r="G1250" s="5">
        <v>791.04</v>
      </c>
      <c r="H1250" s="5">
        <v>10854.0</v>
      </c>
      <c r="I1250" s="1" t="s">
        <v>21</v>
      </c>
      <c r="J1250" s="1" t="s">
        <v>27</v>
      </c>
      <c r="K1250" s="1" t="s">
        <v>28</v>
      </c>
      <c r="L1250" s="1" t="s">
        <v>5</v>
      </c>
      <c r="M1250" s="1" t="s">
        <v>23</v>
      </c>
      <c r="N1250" s="1" t="s">
        <v>7</v>
      </c>
      <c r="O1250" s="6" t="s">
        <v>7</v>
      </c>
    </row>
    <row r="1251">
      <c r="A1251" s="5">
        <v>102637.0</v>
      </c>
      <c r="B1251" s="2">
        <v>45829.0</v>
      </c>
      <c r="C1251" s="1" t="s">
        <v>24</v>
      </c>
      <c r="D1251" s="7">
        <v>145.0</v>
      </c>
      <c r="E1251" s="4">
        <v>45833.0</v>
      </c>
      <c r="F1251" s="5">
        <v>70.0</v>
      </c>
      <c r="G1251" s="5">
        <v>208.8</v>
      </c>
      <c r="H1251" s="5">
        <v>14325.0</v>
      </c>
      <c r="I1251" s="1" t="s">
        <v>21</v>
      </c>
      <c r="J1251" s="1" t="s">
        <v>27</v>
      </c>
      <c r="K1251" s="1" t="s">
        <v>28</v>
      </c>
      <c r="L1251" s="1" t="s">
        <v>5</v>
      </c>
      <c r="M1251" s="1" t="s">
        <v>23</v>
      </c>
      <c r="N1251" s="1" t="s">
        <v>7</v>
      </c>
      <c r="O1251" s="6" t="s">
        <v>7</v>
      </c>
    </row>
    <row r="1252">
      <c r="A1252" s="5">
        <v>102637.0</v>
      </c>
      <c r="B1252" s="2">
        <v>45829.0</v>
      </c>
      <c r="C1252" s="1" t="s">
        <v>24</v>
      </c>
      <c r="D1252" s="7">
        <v>131.0</v>
      </c>
      <c r="E1252" s="4">
        <v>45833.0</v>
      </c>
      <c r="F1252" s="5">
        <v>30.0</v>
      </c>
      <c r="G1252" s="5">
        <v>157.44</v>
      </c>
      <c r="H1252" s="5">
        <v>4630.0</v>
      </c>
      <c r="I1252" s="1" t="s">
        <v>21</v>
      </c>
      <c r="J1252" s="1" t="s">
        <v>27</v>
      </c>
      <c r="K1252" s="1" t="s">
        <v>28</v>
      </c>
      <c r="L1252" s="1" t="s">
        <v>5</v>
      </c>
      <c r="M1252" s="1" t="s">
        <v>23</v>
      </c>
      <c r="N1252" s="1" t="s">
        <v>7</v>
      </c>
      <c r="O1252" s="6" t="s">
        <v>7</v>
      </c>
    </row>
    <row r="1253">
      <c r="A1253" s="5">
        <v>102637.0</v>
      </c>
      <c r="B1253" s="2">
        <v>45829.0</v>
      </c>
      <c r="C1253" s="1" t="s">
        <v>24</v>
      </c>
      <c r="D1253" s="3" t="s">
        <v>36</v>
      </c>
      <c r="E1253" s="4">
        <v>45833.0</v>
      </c>
      <c r="F1253" s="5">
        <v>132.0</v>
      </c>
      <c r="G1253" s="5">
        <v>143.04</v>
      </c>
      <c r="H1253" s="5">
        <v>18505.0</v>
      </c>
      <c r="I1253" s="1" t="s">
        <v>21</v>
      </c>
      <c r="J1253" s="1" t="s">
        <v>27</v>
      </c>
      <c r="K1253" s="1" t="s">
        <v>28</v>
      </c>
      <c r="L1253" s="1" t="s">
        <v>5</v>
      </c>
      <c r="M1253" s="1" t="s">
        <v>23</v>
      </c>
      <c r="N1253" s="1" t="s">
        <v>7</v>
      </c>
      <c r="O1253" s="6" t="s">
        <v>7</v>
      </c>
    </row>
    <row r="1254">
      <c r="A1254" s="5">
        <v>102637.0</v>
      </c>
      <c r="B1254" s="2">
        <v>45829.0</v>
      </c>
      <c r="C1254" s="1" t="s">
        <v>24</v>
      </c>
      <c r="D1254" s="7">
        <v>3272.0</v>
      </c>
      <c r="E1254" s="4">
        <v>45833.0</v>
      </c>
      <c r="F1254" s="5">
        <v>400.0</v>
      </c>
      <c r="G1254" s="5">
        <v>31.68</v>
      </c>
      <c r="H1254" s="5">
        <v>12420.0</v>
      </c>
      <c r="I1254" s="1" t="s">
        <v>229</v>
      </c>
      <c r="J1254" s="1" t="s">
        <v>27</v>
      </c>
      <c r="K1254" s="1" t="s">
        <v>28</v>
      </c>
      <c r="L1254" s="1" t="s">
        <v>5</v>
      </c>
      <c r="M1254" s="1" t="s">
        <v>23</v>
      </c>
      <c r="N1254" s="1" t="s">
        <v>7</v>
      </c>
      <c r="O1254" s="6" t="s">
        <v>7</v>
      </c>
    </row>
    <row r="1255">
      <c r="A1255" s="5">
        <v>102637.0</v>
      </c>
      <c r="B1255" s="2">
        <v>45829.0</v>
      </c>
      <c r="C1255" s="1" t="s">
        <v>24</v>
      </c>
      <c r="D1255" s="3" t="s">
        <v>324</v>
      </c>
      <c r="E1255" s="4">
        <v>45833.0</v>
      </c>
      <c r="F1255" s="5">
        <v>18.0</v>
      </c>
      <c r="G1255" s="5">
        <v>808.8</v>
      </c>
      <c r="H1255" s="5">
        <v>14268.0</v>
      </c>
      <c r="I1255" s="1" t="s">
        <v>21</v>
      </c>
      <c r="J1255" s="1" t="s">
        <v>27</v>
      </c>
      <c r="K1255" s="1" t="s">
        <v>28</v>
      </c>
      <c r="L1255" s="1" t="s">
        <v>5</v>
      </c>
      <c r="M1255" s="1" t="s">
        <v>23</v>
      </c>
      <c r="N1255" s="1" t="s">
        <v>7</v>
      </c>
      <c r="O1255" s="6" t="s">
        <v>7</v>
      </c>
    </row>
    <row r="1256">
      <c r="A1256" s="5">
        <v>102637.0</v>
      </c>
      <c r="B1256" s="2">
        <v>45829.0</v>
      </c>
      <c r="C1256" s="1" t="s">
        <v>24</v>
      </c>
      <c r="D1256" s="7">
        <v>186.0</v>
      </c>
      <c r="E1256" s="4">
        <v>45833.0</v>
      </c>
      <c r="F1256" s="5">
        <v>64.0</v>
      </c>
      <c r="G1256" s="5">
        <v>59.52</v>
      </c>
      <c r="H1256" s="5">
        <v>3734.0</v>
      </c>
      <c r="I1256" s="1" t="s">
        <v>21</v>
      </c>
      <c r="J1256" s="1" t="s">
        <v>27</v>
      </c>
      <c r="K1256" s="1" t="s">
        <v>28</v>
      </c>
      <c r="L1256" s="1" t="s">
        <v>5</v>
      </c>
      <c r="M1256" s="1" t="s">
        <v>23</v>
      </c>
      <c r="N1256" s="1" t="s">
        <v>7</v>
      </c>
      <c r="O1256" s="6" t="s">
        <v>7</v>
      </c>
    </row>
    <row r="1257">
      <c r="A1257" s="5">
        <v>102637.0</v>
      </c>
      <c r="B1257" s="2">
        <v>45829.0</v>
      </c>
      <c r="C1257" s="1" t="s">
        <v>24</v>
      </c>
      <c r="D1257" s="3" t="s">
        <v>259</v>
      </c>
      <c r="E1257" s="4">
        <v>45833.0</v>
      </c>
      <c r="F1257" s="5">
        <v>132.0</v>
      </c>
      <c r="G1257" s="5">
        <v>147.84</v>
      </c>
      <c r="H1257" s="5">
        <v>19126.0</v>
      </c>
      <c r="I1257" s="1" t="s">
        <v>21</v>
      </c>
      <c r="J1257" s="1" t="s">
        <v>27</v>
      </c>
      <c r="K1257" s="1" t="s">
        <v>28</v>
      </c>
      <c r="L1257" s="1" t="s">
        <v>5</v>
      </c>
      <c r="M1257" s="1" t="s">
        <v>23</v>
      </c>
      <c r="N1257" s="1" t="s">
        <v>7</v>
      </c>
      <c r="O1257" s="6" t="s">
        <v>7</v>
      </c>
    </row>
    <row r="1258">
      <c r="A1258" s="5">
        <v>102637.0</v>
      </c>
      <c r="B1258" s="2">
        <v>45829.0</v>
      </c>
      <c r="C1258" s="1" t="s">
        <v>24</v>
      </c>
      <c r="D1258" s="7">
        <v>124.0</v>
      </c>
      <c r="E1258" s="4">
        <v>45833.0</v>
      </c>
      <c r="F1258" s="5">
        <v>92.0</v>
      </c>
      <c r="G1258" s="5">
        <v>126.72</v>
      </c>
      <c r="H1258" s="5">
        <v>11426.0</v>
      </c>
      <c r="I1258" s="1" t="s">
        <v>21</v>
      </c>
      <c r="J1258" s="1" t="s">
        <v>27</v>
      </c>
      <c r="K1258" s="1" t="s">
        <v>28</v>
      </c>
      <c r="L1258" s="1" t="s">
        <v>5</v>
      </c>
      <c r="M1258" s="1" t="s">
        <v>23</v>
      </c>
      <c r="N1258" s="1" t="s">
        <v>7</v>
      </c>
      <c r="O1258" s="6" t="s">
        <v>7</v>
      </c>
    </row>
    <row r="1259">
      <c r="A1259" s="5">
        <v>102637.0</v>
      </c>
      <c r="B1259" s="2">
        <v>45829.0</v>
      </c>
      <c r="C1259" s="1" t="s">
        <v>24</v>
      </c>
      <c r="D1259" s="7">
        <v>5211.0</v>
      </c>
      <c r="E1259" s="4">
        <v>45833.0</v>
      </c>
      <c r="F1259" s="5">
        <v>26.0</v>
      </c>
      <c r="G1259" s="5">
        <v>147.84</v>
      </c>
      <c r="H1259" s="5">
        <v>3768.0</v>
      </c>
      <c r="I1259" s="1" t="s">
        <v>21</v>
      </c>
      <c r="J1259" s="1" t="s">
        <v>27</v>
      </c>
      <c r="K1259" s="1" t="s">
        <v>28</v>
      </c>
      <c r="L1259" s="1" t="s">
        <v>5</v>
      </c>
      <c r="M1259" s="1" t="s">
        <v>23</v>
      </c>
      <c r="N1259" s="1" t="s">
        <v>7</v>
      </c>
      <c r="O1259" s="6" t="s">
        <v>7</v>
      </c>
    </row>
    <row r="1260">
      <c r="A1260" s="5">
        <v>102637.0</v>
      </c>
      <c r="B1260" s="2">
        <v>45829.0</v>
      </c>
      <c r="C1260" s="1" t="s">
        <v>24</v>
      </c>
      <c r="D1260" s="3" t="s">
        <v>31</v>
      </c>
      <c r="E1260" s="4">
        <v>45833.0</v>
      </c>
      <c r="F1260" s="5">
        <v>6.0</v>
      </c>
      <c r="G1260" s="5">
        <v>719.04</v>
      </c>
      <c r="H1260" s="5">
        <v>4229.0</v>
      </c>
      <c r="I1260" s="1" t="s">
        <v>21</v>
      </c>
      <c r="J1260" s="1" t="s">
        <v>27</v>
      </c>
      <c r="K1260" s="1" t="s">
        <v>28</v>
      </c>
      <c r="L1260" s="1" t="s">
        <v>5</v>
      </c>
      <c r="M1260" s="1" t="s">
        <v>23</v>
      </c>
      <c r="N1260" s="1" t="s">
        <v>7</v>
      </c>
      <c r="O1260" s="6" t="s">
        <v>7</v>
      </c>
    </row>
    <row r="1261">
      <c r="A1261" s="5">
        <v>102637.0</v>
      </c>
      <c r="B1261" s="2">
        <v>45829.0</v>
      </c>
      <c r="C1261" s="1" t="s">
        <v>24</v>
      </c>
      <c r="D1261" s="7">
        <v>187.0</v>
      </c>
      <c r="E1261" s="4">
        <v>45833.0</v>
      </c>
      <c r="F1261" s="5">
        <v>44.0</v>
      </c>
      <c r="G1261" s="5">
        <v>243.84</v>
      </c>
      <c r="H1261" s="5">
        <v>10516.0</v>
      </c>
      <c r="I1261" s="1" t="s">
        <v>21</v>
      </c>
      <c r="J1261" s="1" t="s">
        <v>27</v>
      </c>
      <c r="K1261" s="1" t="s">
        <v>28</v>
      </c>
      <c r="L1261" s="1" t="s">
        <v>5</v>
      </c>
      <c r="M1261" s="1" t="s">
        <v>23</v>
      </c>
      <c r="N1261" s="1" t="s">
        <v>7</v>
      </c>
      <c r="O1261" s="6" t="s">
        <v>7</v>
      </c>
    </row>
    <row r="1262">
      <c r="A1262" s="5">
        <v>102637.0</v>
      </c>
      <c r="B1262" s="2">
        <v>45829.0</v>
      </c>
      <c r="C1262" s="1" t="s">
        <v>24</v>
      </c>
      <c r="D1262" s="3" t="s">
        <v>325</v>
      </c>
      <c r="E1262" s="4">
        <v>45833.0</v>
      </c>
      <c r="F1262" s="5">
        <v>14.0</v>
      </c>
      <c r="G1262" s="5">
        <v>739.2</v>
      </c>
      <c r="H1262" s="5">
        <v>10143.0</v>
      </c>
      <c r="I1262" s="1" t="s">
        <v>21</v>
      </c>
      <c r="J1262" s="1" t="s">
        <v>27</v>
      </c>
      <c r="K1262" s="1" t="s">
        <v>28</v>
      </c>
      <c r="L1262" s="1" t="s">
        <v>5</v>
      </c>
      <c r="M1262" s="1" t="s">
        <v>23</v>
      </c>
      <c r="N1262" s="1" t="s">
        <v>7</v>
      </c>
      <c r="O1262" s="6" t="s">
        <v>7</v>
      </c>
    </row>
    <row r="1263">
      <c r="A1263" s="5">
        <v>102637.0</v>
      </c>
      <c r="B1263" s="2">
        <v>45829.0</v>
      </c>
      <c r="C1263" s="1" t="s">
        <v>24</v>
      </c>
      <c r="D1263" s="7">
        <v>113.0</v>
      </c>
      <c r="E1263" s="4">
        <v>45833.0</v>
      </c>
      <c r="F1263" s="5">
        <v>168.0</v>
      </c>
      <c r="G1263" s="5">
        <v>42.24</v>
      </c>
      <c r="H1263" s="5">
        <v>6956.0</v>
      </c>
      <c r="I1263" s="1" t="s">
        <v>21</v>
      </c>
      <c r="J1263" s="1" t="s">
        <v>27</v>
      </c>
      <c r="K1263" s="1" t="s">
        <v>28</v>
      </c>
      <c r="L1263" s="1" t="s">
        <v>5</v>
      </c>
      <c r="M1263" s="1" t="s">
        <v>23</v>
      </c>
      <c r="N1263" s="1" t="s">
        <v>7</v>
      </c>
      <c r="O1263" s="6" t="s">
        <v>7</v>
      </c>
    </row>
    <row r="1264">
      <c r="A1264" s="5">
        <v>200739.0</v>
      </c>
      <c r="B1264" s="2">
        <v>45829.0</v>
      </c>
      <c r="C1264" s="1" t="s">
        <v>261</v>
      </c>
      <c r="D1264" s="3" t="s">
        <v>399</v>
      </c>
      <c r="E1264" s="4">
        <v>45833.0</v>
      </c>
      <c r="F1264" s="5">
        <v>15.0</v>
      </c>
      <c r="G1264" s="5">
        <v>139.3</v>
      </c>
      <c r="H1264" s="5">
        <v>2048.0</v>
      </c>
      <c r="I1264" s="1" t="s">
        <v>75</v>
      </c>
      <c r="J1264" s="1" t="s">
        <v>216</v>
      </c>
      <c r="K1264" s="1" t="s">
        <v>28</v>
      </c>
      <c r="L1264" s="1" t="s">
        <v>5</v>
      </c>
      <c r="M1264" s="1" t="s">
        <v>6</v>
      </c>
      <c r="N1264" s="1" t="s">
        <v>7</v>
      </c>
      <c r="O1264" s="6" t="s">
        <v>7</v>
      </c>
    </row>
    <row r="1265">
      <c r="A1265" s="5">
        <v>200739.0</v>
      </c>
      <c r="B1265" s="2">
        <v>45829.0</v>
      </c>
      <c r="C1265" s="1" t="s">
        <v>261</v>
      </c>
      <c r="D1265" s="3" t="s">
        <v>553</v>
      </c>
      <c r="E1265" s="4">
        <v>45833.0</v>
      </c>
      <c r="F1265" s="5">
        <v>15.0</v>
      </c>
      <c r="G1265" s="5">
        <v>168.7</v>
      </c>
      <c r="H1265" s="5">
        <v>2480.0</v>
      </c>
      <c r="I1265" s="1" t="s">
        <v>75</v>
      </c>
      <c r="J1265" s="1" t="s">
        <v>216</v>
      </c>
      <c r="K1265" s="1" t="s">
        <v>28</v>
      </c>
      <c r="L1265" s="1" t="s">
        <v>5</v>
      </c>
      <c r="M1265" s="1" t="s">
        <v>6</v>
      </c>
      <c r="N1265" s="1" t="s">
        <v>7</v>
      </c>
      <c r="O1265" s="6" t="s">
        <v>7</v>
      </c>
    </row>
    <row r="1266">
      <c r="A1266" s="5">
        <v>200739.0</v>
      </c>
      <c r="B1266" s="2">
        <v>45829.0</v>
      </c>
      <c r="C1266" s="1" t="s">
        <v>261</v>
      </c>
      <c r="D1266" s="3" t="s">
        <v>285</v>
      </c>
      <c r="E1266" s="4">
        <v>45833.0</v>
      </c>
      <c r="F1266" s="5">
        <v>75.0</v>
      </c>
      <c r="G1266" s="5">
        <v>61.6</v>
      </c>
      <c r="H1266" s="5">
        <v>4528.0</v>
      </c>
      <c r="I1266" s="1" t="s">
        <v>75</v>
      </c>
      <c r="J1266" s="1" t="s">
        <v>216</v>
      </c>
      <c r="K1266" s="1" t="s">
        <v>28</v>
      </c>
      <c r="L1266" s="1" t="s">
        <v>5</v>
      </c>
      <c r="M1266" s="1" t="s">
        <v>6</v>
      </c>
      <c r="N1266" s="1" t="s">
        <v>7</v>
      </c>
      <c r="O1266" s="6" t="s">
        <v>7</v>
      </c>
    </row>
    <row r="1267">
      <c r="A1267" s="5">
        <v>102652.0</v>
      </c>
      <c r="B1267" s="2">
        <v>45829.0</v>
      </c>
      <c r="C1267" s="1" t="s">
        <v>261</v>
      </c>
      <c r="D1267" s="3" t="s">
        <v>88</v>
      </c>
      <c r="E1267" s="4">
        <v>45833.0</v>
      </c>
      <c r="F1267" s="5">
        <v>2.0</v>
      </c>
      <c r="G1267" s="5">
        <v>1908.2</v>
      </c>
      <c r="H1267" s="5">
        <v>3740.0</v>
      </c>
      <c r="I1267" s="1" t="s">
        <v>58</v>
      </c>
      <c r="J1267" s="1" t="s">
        <v>216</v>
      </c>
      <c r="K1267" s="1" t="s">
        <v>28</v>
      </c>
      <c r="L1267" s="1" t="s">
        <v>5</v>
      </c>
      <c r="M1267" s="1" t="s">
        <v>59</v>
      </c>
      <c r="N1267" s="1" t="s">
        <v>7</v>
      </c>
      <c r="O1267" s="6" t="s">
        <v>7</v>
      </c>
    </row>
    <row r="1268">
      <c r="A1268" s="5">
        <v>200750.0</v>
      </c>
      <c r="B1268" s="2">
        <v>45831.0</v>
      </c>
      <c r="C1268" s="1" t="s">
        <v>99</v>
      </c>
      <c r="D1268" s="3" t="s">
        <v>158</v>
      </c>
      <c r="E1268" s="4">
        <v>45833.0</v>
      </c>
      <c r="F1268" s="5">
        <v>270.0</v>
      </c>
      <c r="G1268" s="5">
        <v>208.95</v>
      </c>
      <c r="H1268" s="5">
        <v>58183.0</v>
      </c>
      <c r="I1268" s="1" t="s">
        <v>75</v>
      </c>
      <c r="J1268" s="1" t="s">
        <v>22</v>
      </c>
      <c r="K1268" s="1" t="s">
        <v>4</v>
      </c>
      <c r="L1268" s="1" t="s">
        <v>5</v>
      </c>
      <c r="M1268" s="1" t="s">
        <v>6</v>
      </c>
      <c r="N1268" s="1" t="s">
        <v>7</v>
      </c>
      <c r="O1268" s="6" t="s">
        <v>7</v>
      </c>
    </row>
    <row r="1269">
      <c r="A1269" s="5">
        <v>102674.0</v>
      </c>
      <c r="B1269" s="2">
        <v>45831.0</v>
      </c>
      <c r="C1269" s="1" t="s">
        <v>11</v>
      </c>
      <c r="D1269" s="3" t="s">
        <v>96</v>
      </c>
      <c r="E1269" s="4">
        <v>45833.0</v>
      </c>
      <c r="F1269" s="5">
        <v>48.0</v>
      </c>
      <c r="G1269" s="5">
        <v>302.4</v>
      </c>
      <c r="H1269" s="5">
        <v>14516.0</v>
      </c>
      <c r="I1269" s="1" t="s">
        <v>21</v>
      </c>
      <c r="J1269" s="1" t="s">
        <v>12</v>
      </c>
      <c r="K1269" s="1" t="s">
        <v>13</v>
      </c>
      <c r="L1269" s="1" t="s">
        <v>5</v>
      </c>
      <c r="M1269" s="1" t="s">
        <v>23</v>
      </c>
      <c r="N1269" s="1" t="s">
        <v>7</v>
      </c>
      <c r="O1269" s="6" t="s">
        <v>7</v>
      </c>
    </row>
    <row r="1270">
      <c r="A1270" s="5">
        <v>102674.0</v>
      </c>
      <c r="B1270" s="2">
        <v>45831.0</v>
      </c>
      <c r="C1270" s="1" t="s">
        <v>11</v>
      </c>
      <c r="D1270" s="7">
        <v>121.0</v>
      </c>
      <c r="E1270" s="4">
        <v>45833.0</v>
      </c>
      <c r="F1270" s="5">
        <v>324.0</v>
      </c>
      <c r="G1270" s="5">
        <v>95.52</v>
      </c>
      <c r="H1270" s="5">
        <v>30950.0</v>
      </c>
      <c r="I1270" s="1" t="s">
        <v>21</v>
      </c>
      <c r="J1270" s="1" t="s">
        <v>12</v>
      </c>
      <c r="K1270" s="1" t="s">
        <v>13</v>
      </c>
      <c r="L1270" s="1" t="s">
        <v>5</v>
      </c>
      <c r="M1270" s="1" t="s">
        <v>23</v>
      </c>
      <c r="N1270" s="1" t="s">
        <v>7</v>
      </c>
      <c r="O1270" s="6" t="s">
        <v>7</v>
      </c>
    </row>
    <row r="1271">
      <c r="A1271" s="5">
        <v>102674.0</v>
      </c>
      <c r="B1271" s="2">
        <v>45831.0</v>
      </c>
      <c r="C1271" s="1" t="s">
        <v>11</v>
      </c>
      <c r="D1271" s="7">
        <v>151.0</v>
      </c>
      <c r="E1271" s="4">
        <v>45833.0</v>
      </c>
      <c r="F1271" s="5">
        <v>70.0</v>
      </c>
      <c r="G1271" s="5">
        <v>143.04</v>
      </c>
      <c r="H1271" s="5">
        <v>10014.0</v>
      </c>
      <c r="I1271" s="1" t="s">
        <v>21</v>
      </c>
      <c r="J1271" s="1" t="s">
        <v>12</v>
      </c>
      <c r="K1271" s="1" t="s">
        <v>13</v>
      </c>
      <c r="L1271" s="1" t="s">
        <v>5</v>
      </c>
      <c r="M1271" s="1" t="s">
        <v>23</v>
      </c>
      <c r="N1271" s="1" t="s">
        <v>7</v>
      </c>
      <c r="O1271" s="6" t="s">
        <v>7</v>
      </c>
    </row>
    <row r="1272">
      <c r="A1272" s="5">
        <v>102674.0</v>
      </c>
      <c r="B1272" s="2">
        <v>45831.0</v>
      </c>
      <c r="C1272" s="1" t="s">
        <v>11</v>
      </c>
      <c r="D1272" s="3" t="s">
        <v>40</v>
      </c>
      <c r="E1272" s="4">
        <v>45833.0</v>
      </c>
      <c r="F1272" s="5">
        <v>30.0</v>
      </c>
      <c r="G1272" s="5">
        <v>311.04</v>
      </c>
      <c r="H1272" s="5">
        <v>9332.0</v>
      </c>
      <c r="I1272" s="1" t="s">
        <v>21</v>
      </c>
      <c r="J1272" s="1" t="s">
        <v>12</v>
      </c>
      <c r="K1272" s="1" t="s">
        <v>13</v>
      </c>
      <c r="L1272" s="1" t="s">
        <v>5</v>
      </c>
      <c r="M1272" s="1" t="s">
        <v>23</v>
      </c>
      <c r="N1272" s="1" t="s">
        <v>7</v>
      </c>
      <c r="O1272" s="6" t="s">
        <v>7</v>
      </c>
    </row>
    <row r="1273">
      <c r="A1273" s="5">
        <v>102674.0</v>
      </c>
      <c r="B1273" s="2">
        <v>45831.0</v>
      </c>
      <c r="C1273" s="1" t="s">
        <v>11</v>
      </c>
      <c r="D1273" s="7">
        <v>130.0</v>
      </c>
      <c r="E1273" s="4">
        <v>45833.0</v>
      </c>
      <c r="F1273" s="5">
        <v>75.0</v>
      </c>
      <c r="G1273" s="5">
        <v>142.08</v>
      </c>
      <c r="H1273" s="5">
        <v>10657.0</v>
      </c>
      <c r="I1273" s="1" t="s">
        <v>21</v>
      </c>
      <c r="J1273" s="1" t="s">
        <v>12</v>
      </c>
      <c r="K1273" s="1" t="s">
        <v>13</v>
      </c>
      <c r="L1273" s="1" t="s">
        <v>5</v>
      </c>
      <c r="M1273" s="1" t="s">
        <v>23</v>
      </c>
      <c r="N1273" s="1" t="s">
        <v>7</v>
      </c>
      <c r="O1273" s="6" t="s">
        <v>7</v>
      </c>
    </row>
    <row r="1274">
      <c r="A1274" s="5">
        <v>102674.0</v>
      </c>
      <c r="B1274" s="2">
        <v>45831.0</v>
      </c>
      <c r="C1274" s="1" t="s">
        <v>11</v>
      </c>
      <c r="D1274" s="3" t="s">
        <v>327</v>
      </c>
      <c r="E1274" s="4">
        <v>45833.0</v>
      </c>
      <c r="F1274" s="5">
        <v>13.0</v>
      </c>
      <c r="G1274" s="5">
        <v>311.04</v>
      </c>
      <c r="H1274" s="5">
        <v>4045.0</v>
      </c>
      <c r="I1274" s="1" t="s">
        <v>21</v>
      </c>
      <c r="J1274" s="1" t="s">
        <v>12</v>
      </c>
      <c r="K1274" s="1" t="s">
        <v>13</v>
      </c>
      <c r="L1274" s="1" t="s">
        <v>5</v>
      </c>
      <c r="M1274" s="1" t="s">
        <v>23</v>
      </c>
      <c r="N1274" s="1" t="s">
        <v>7</v>
      </c>
      <c r="O1274" s="6" t="s">
        <v>7</v>
      </c>
    </row>
    <row r="1275">
      <c r="A1275" s="5">
        <v>102674.0</v>
      </c>
      <c r="B1275" s="2">
        <v>45831.0</v>
      </c>
      <c r="C1275" s="1" t="s">
        <v>11</v>
      </c>
      <c r="D1275" s="7">
        <v>124.0</v>
      </c>
      <c r="E1275" s="4">
        <v>45833.0</v>
      </c>
      <c r="F1275" s="5">
        <v>92.0</v>
      </c>
      <c r="G1275" s="5">
        <v>126.72</v>
      </c>
      <c r="H1275" s="5">
        <v>11659.0</v>
      </c>
      <c r="I1275" s="1" t="s">
        <v>21</v>
      </c>
      <c r="J1275" s="1" t="s">
        <v>12</v>
      </c>
      <c r="K1275" s="1" t="s">
        <v>13</v>
      </c>
      <c r="L1275" s="1" t="s">
        <v>5</v>
      </c>
      <c r="M1275" s="1" t="s">
        <v>23</v>
      </c>
      <c r="N1275" s="1" t="s">
        <v>7</v>
      </c>
      <c r="O1275" s="6" t="s">
        <v>7</v>
      </c>
    </row>
    <row r="1276">
      <c r="A1276" s="5">
        <v>102674.0</v>
      </c>
      <c r="B1276" s="2">
        <v>45831.0</v>
      </c>
      <c r="C1276" s="1" t="s">
        <v>11</v>
      </c>
      <c r="D1276" s="7">
        <v>337.0</v>
      </c>
      <c r="E1276" s="4">
        <v>45833.0</v>
      </c>
      <c r="F1276" s="5">
        <v>60.0</v>
      </c>
      <c r="G1276" s="5">
        <v>24.0</v>
      </c>
      <c r="H1276" s="5">
        <v>1441.0</v>
      </c>
      <c r="I1276" s="1" t="s">
        <v>21</v>
      </c>
      <c r="J1276" s="1" t="s">
        <v>12</v>
      </c>
      <c r="K1276" s="1" t="s">
        <v>13</v>
      </c>
      <c r="L1276" s="1" t="s">
        <v>5</v>
      </c>
      <c r="M1276" s="1" t="s">
        <v>23</v>
      </c>
      <c r="N1276" s="1" t="s">
        <v>7</v>
      </c>
      <c r="O1276" s="6" t="s">
        <v>7</v>
      </c>
    </row>
    <row r="1277">
      <c r="A1277" s="5">
        <v>102674.0</v>
      </c>
      <c r="B1277" s="2">
        <v>45831.0</v>
      </c>
      <c r="C1277" s="1" t="s">
        <v>11</v>
      </c>
      <c r="D1277" s="7">
        <v>103.0</v>
      </c>
      <c r="E1277" s="4">
        <v>45833.0</v>
      </c>
      <c r="F1277" s="5">
        <v>216.0</v>
      </c>
      <c r="G1277" s="5">
        <v>55.68</v>
      </c>
      <c r="H1277" s="5">
        <v>12028.0</v>
      </c>
      <c r="I1277" s="1" t="s">
        <v>21</v>
      </c>
      <c r="J1277" s="1" t="s">
        <v>12</v>
      </c>
      <c r="K1277" s="1" t="s">
        <v>13</v>
      </c>
      <c r="L1277" s="1" t="s">
        <v>5</v>
      </c>
      <c r="M1277" s="1" t="s">
        <v>23</v>
      </c>
      <c r="N1277" s="1" t="s">
        <v>7</v>
      </c>
      <c r="O1277" s="6" t="s">
        <v>7</v>
      </c>
    </row>
    <row r="1278">
      <c r="A1278" s="5">
        <v>102674.0</v>
      </c>
      <c r="B1278" s="2">
        <v>45831.0</v>
      </c>
      <c r="C1278" s="1" t="s">
        <v>11</v>
      </c>
      <c r="D1278" s="3" t="s">
        <v>257</v>
      </c>
      <c r="E1278" s="4">
        <v>45833.0</v>
      </c>
      <c r="F1278" s="5">
        <v>13.0</v>
      </c>
      <c r="G1278" s="5">
        <v>681.6</v>
      </c>
      <c r="H1278" s="5">
        <v>8862.0</v>
      </c>
      <c r="I1278" s="1" t="s">
        <v>21</v>
      </c>
      <c r="J1278" s="1" t="s">
        <v>12</v>
      </c>
      <c r="K1278" s="1" t="s">
        <v>13</v>
      </c>
      <c r="L1278" s="1" t="s">
        <v>5</v>
      </c>
      <c r="M1278" s="1" t="s">
        <v>23</v>
      </c>
      <c r="N1278" s="1" t="s">
        <v>7</v>
      </c>
      <c r="O1278" s="6" t="s">
        <v>7</v>
      </c>
    </row>
    <row r="1279">
      <c r="A1279" s="5">
        <v>102674.0</v>
      </c>
      <c r="B1279" s="2">
        <v>45831.0</v>
      </c>
      <c r="C1279" s="1" t="s">
        <v>11</v>
      </c>
      <c r="D1279" s="3" t="s">
        <v>67</v>
      </c>
      <c r="E1279" s="4">
        <v>45833.0</v>
      </c>
      <c r="F1279" s="5">
        <v>30.0</v>
      </c>
      <c r="G1279" s="5">
        <v>198.72</v>
      </c>
      <c r="H1279" s="5">
        <v>5963.0</v>
      </c>
      <c r="I1279" s="1" t="s">
        <v>21</v>
      </c>
      <c r="J1279" s="1" t="s">
        <v>12</v>
      </c>
      <c r="K1279" s="1" t="s">
        <v>13</v>
      </c>
      <c r="L1279" s="1" t="s">
        <v>5</v>
      </c>
      <c r="M1279" s="1" t="s">
        <v>23</v>
      </c>
      <c r="N1279" s="1" t="s">
        <v>7</v>
      </c>
      <c r="O1279" s="6" t="s">
        <v>7</v>
      </c>
    </row>
    <row r="1280">
      <c r="A1280" s="5">
        <v>102674.0</v>
      </c>
      <c r="B1280" s="2">
        <v>45831.0</v>
      </c>
      <c r="C1280" s="1" t="s">
        <v>11</v>
      </c>
      <c r="D1280" s="7">
        <v>144.0</v>
      </c>
      <c r="E1280" s="4">
        <v>45833.0</v>
      </c>
      <c r="F1280" s="5">
        <v>90.0</v>
      </c>
      <c r="G1280" s="5">
        <v>93.6</v>
      </c>
      <c r="H1280" s="5">
        <v>8425.0</v>
      </c>
      <c r="I1280" s="1" t="s">
        <v>21</v>
      </c>
      <c r="J1280" s="1" t="s">
        <v>12</v>
      </c>
      <c r="K1280" s="1" t="s">
        <v>13</v>
      </c>
      <c r="L1280" s="1" t="s">
        <v>5</v>
      </c>
      <c r="M1280" s="1" t="s">
        <v>23</v>
      </c>
      <c r="N1280" s="1" t="s">
        <v>7</v>
      </c>
      <c r="O1280" s="6" t="s">
        <v>7</v>
      </c>
    </row>
    <row r="1281">
      <c r="A1281" s="5">
        <v>102674.0</v>
      </c>
      <c r="B1281" s="2">
        <v>45831.0</v>
      </c>
      <c r="C1281" s="1" t="s">
        <v>11</v>
      </c>
      <c r="D1281" s="7">
        <v>154.0</v>
      </c>
      <c r="E1281" s="4">
        <v>45833.0</v>
      </c>
      <c r="F1281" s="5">
        <v>30.0</v>
      </c>
      <c r="G1281" s="5">
        <v>470.4</v>
      </c>
      <c r="H1281" s="5">
        <v>14113.0</v>
      </c>
      <c r="I1281" s="1" t="s">
        <v>21</v>
      </c>
      <c r="J1281" s="1" t="s">
        <v>12</v>
      </c>
      <c r="K1281" s="1" t="s">
        <v>13</v>
      </c>
      <c r="L1281" s="1" t="s">
        <v>5</v>
      </c>
      <c r="M1281" s="1" t="s">
        <v>23</v>
      </c>
      <c r="N1281" s="1" t="s">
        <v>7</v>
      </c>
      <c r="O1281" s="6" t="s">
        <v>7</v>
      </c>
    </row>
    <row r="1282">
      <c r="A1282" s="5">
        <v>102674.0</v>
      </c>
      <c r="B1282" s="2">
        <v>45831.0</v>
      </c>
      <c r="C1282" s="1" t="s">
        <v>11</v>
      </c>
      <c r="D1282" s="3" t="s">
        <v>552</v>
      </c>
      <c r="E1282" s="4">
        <v>45833.0</v>
      </c>
      <c r="F1282" s="5">
        <v>23.0</v>
      </c>
      <c r="G1282" s="5">
        <v>255.36</v>
      </c>
      <c r="H1282" s="5">
        <v>5874.0</v>
      </c>
      <c r="I1282" s="1" t="s">
        <v>21</v>
      </c>
      <c r="J1282" s="1" t="s">
        <v>12</v>
      </c>
      <c r="K1282" s="1" t="s">
        <v>13</v>
      </c>
      <c r="L1282" s="1" t="s">
        <v>5</v>
      </c>
      <c r="M1282" s="1" t="s">
        <v>23</v>
      </c>
      <c r="N1282" s="1" t="s">
        <v>7</v>
      </c>
      <c r="O1282" s="6" t="s">
        <v>7</v>
      </c>
    </row>
    <row r="1283">
      <c r="A1283" s="5">
        <v>102674.0</v>
      </c>
      <c r="B1283" s="2">
        <v>45831.0</v>
      </c>
      <c r="C1283" s="1" t="s">
        <v>11</v>
      </c>
      <c r="D1283" s="3" t="s">
        <v>554</v>
      </c>
      <c r="E1283" s="4">
        <v>45833.0</v>
      </c>
      <c r="F1283" s="5">
        <v>200.0</v>
      </c>
      <c r="G1283" s="5">
        <v>32.64</v>
      </c>
      <c r="H1283" s="5">
        <v>6529.0</v>
      </c>
      <c r="I1283" s="1" t="s">
        <v>229</v>
      </c>
      <c r="J1283" s="1" t="s">
        <v>12</v>
      </c>
      <c r="K1283" s="1" t="s">
        <v>13</v>
      </c>
      <c r="L1283" s="1" t="s">
        <v>5</v>
      </c>
      <c r="M1283" s="1" t="s">
        <v>23</v>
      </c>
      <c r="N1283" s="1" t="s">
        <v>7</v>
      </c>
      <c r="O1283" s="6" t="s">
        <v>7</v>
      </c>
    </row>
    <row r="1284">
      <c r="A1284" s="5">
        <v>102674.0</v>
      </c>
      <c r="B1284" s="2">
        <v>45831.0</v>
      </c>
      <c r="C1284" s="1" t="s">
        <v>11</v>
      </c>
      <c r="D1284" s="7">
        <v>516.0</v>
      </c>
      <c r="E1284" s="4">
        <v>45833.0</v>
      </c>
      <c r="F1284" s="5">
        <v>42.0</v>
      </c>
      <c r="G1284" s="5">
        <v>216.05</v>
      </c>
      <c r="H1284" s="5">
        <v>9075.0</v>
      </c>
      <c r="I1284" s="1" t="s">
        <v>53</v>
      </c>
      <c r="J1284" s="1" t="s">
        <v>12</v>
      </c>
      <c r="K1284" s="1" t="s">
        <v>13</v>
      </c>
      <c r="L1284" s="1" t="s">
        <v>5</v>
      </c>
      <c r="M1284" s="1" t="s">
        <v>23</v>
      </c>
      <c r="N1284" s="1" t="s">
        <v>7</v>
      </c>
      <c r="O1284" s="6" t="s">
        <v>7</v>
      </c>
    </row>
    <row r="1285">
      <c r="A1285" s="5">
        <v>102674.0</v>
      </c>
      <c r="B1285" s="2">
        <v>45831.0</v>
      </c>
      <c r="C1285" s="1" t="s">
        <v>11</v>
      </c>
      <c r="D1285" s="3" t="s">
        <v>41</v>
      </c>
      <c r="E1285" s="4">
        <v>45833.0</v>
      </c>
      <c r="F1285" s="5">
        <v>58.0</v>
      </c>
      <c r="G1285" s="5">
        <v>187.2</v>
      </c>
      <c r="H1285" s="5">
        <v>10859.0</v>
      </c>
      <c r="I1285" s="1" t="s">
        <v>21</v>
      </c>
      <c r="J1285" s="1" t="s">
        <v>12</v>
      </c>
      <c r="K1285" s="1" t="s">
        <v>13</v>
      </c>
      <c r="L1285" s="1" t="s">
        <v>5</v>
      </c>
      <c r="M1285" s="1" t="s">
        <v>23</v>
      </c>
      <c r="N1285" s="1" t="s">
        <v>7</v>
      </c>
      <c r="O1285" s="6" t="s">
        <v>7</v>
      </c>
    </row>
    <row r="1286">
      <c r="A1286" s="5">
        <v>102674.0</v>
      </c>
      <c r="B1286" s="2">
        <v>45831.0</v>
      </c>
      <c r="C1286" s="1" t="s">
        <v>11</v>
      </c>
      <c r="D1286" s="7">
        <v>3451.0</v>
      </c>
      <c r="E1286" s="4">
        <v>45833.0</v>
      </c>
      <c r="F1286" s="5">
        <v>80.0</v>
      </c>
      <c r="G1286" s="5">
        <v>37.44</v>
      </c>
      <c r="H1286" s="5">
        <v>2996.0</v>
      </c>
      <c r="I1286" s="1" t="s">
        <v>229</v>
      </c>
      <c r="J1286" s="1" t="s">
        <v>12</v>
      </c>
      <c r="K1286" s="1" t="s">
        <v>13</v>
      </c>
      <c r="L1286" s="1" t="s">
        <v>5</v>
      </c>
      <c r="M1286" s="1" t="s">
        <v>23</v>
      </c>
      <c r="N1286" s="1" t="s">
        <v>7</v>
      </c>
      <c r="O1286" s="6" t="s">
        <v>7</v>
      </c>
    </row>
    <row r="1287">
      <c r="A1287" s="5">
        <v>102675.0</v>
      </c>
      <c r="B1287" s="2">
        <v>45831.0</v>
      </c>
      <c r="C1287" s="1" t="s">
        <v>11</v>
      </c>
      <c r="D1287" s="3" t="s">
        <v>231</v>
      </c>
      <c r="E1287" s="4">
        <v>45833.0</v>
      </c>
      <c r="F1287" s="5">
        <v>400.0</v>
      </c>
      <c r="G1287" s="5">
        <v>26.45</v>
      </c>
      <c r="H1287" s="5">
        <v>10581.0</v>
      </c>
      <c r="I1287" s="1" t="s">
        <v>229</v>
      </c>
      <c r="J1287" s="1" t="s">
        <v>12</v>
      </c>
      <c r="K1287" s="1" t="s">
        <v>13</v>
      </c>
      <c r="L1287" s="1" t="s">
        <v>5</v>
      </c>
      <c r="M1287" s="1" t="s">
        <v>23</v>
      </c>
      <c r="N1287" s="1" t="s">
        <v>7</v>
      </c>
      <c r="O1287" s="6" t="s">
        <v>7</v>
      </c>
    </row>
    <row r="1288">
      <c r="A1288" s="5">
        <v>102675.0</v>
      </c>
      <c r="B1288" s="2">
        <v>45831.0</v>
      </c>
      <c r="C1288" s="1" t="s">
        <v>11</v>
      </c>
      <c r="D1288" s="7">
        <v>3271.0</v>
      </c>
      <c r="E1288" s="4">
        <v>45833.0</v>
      </c>
      <c r="F1288" s="5">
        <v>100.0</v>
      </c>
      <c r="G1288" s="5">
        <v>51.07</v>
      </c>
      <c r="H1288" s="5">
        <v>5108.0</v>
      </c>
      <c r="I1288" s="1" t="s">
        <v>229</v>
      </c>
      <c r="J1288" s="1" t="s">
        <v>12</v>
      </c>
      <c r="K1288" s="1" t="s">
        <v>13</v>
      </c>
      <c r="L1288" s="1" t="s">
        <v>5</v>
      </c>
      <c r="M1288" s="1" t="s">
        <v>23</v>
      </c>
      <c r="N1288" s="1" t="s">
        <v>7</v>
      </c>
      <c r="O1288" s="6" t="s">
        <v>7</v>
      </c>
    </row>
    <row r="1289">
      <c r="A1289" s="5">
        <v>102675.0</v>
      </c>
      <c r="B1289" s="2">
        <v>45831.0</v>
      </c>
      <c r="C1289" s="1" t="s">
        <v>11</v>
      </c>
      <c r="D1289" s="7">
        <v>3272.0</v>
      </c>
      <c r="E1289" s="4">
        <v>45833.0</v>
      </c>
      <c r="F1289" s="5">
        <v>300.0</v>
      </c>
      <c r="G1289" s="5">
        <v>30.1</v>
      </c>
      <c r="H1289" s="5">
        <v>9031.0</v>
      </c>
      <c r="I1289" s="1" t="s">
        <v>229</v>
      </c>
      <c r="J1289" s="1" t="s">
        <v>12</v>
      </c>
      <c r="K1289" s="1" t="s">
        <v>13</v>
      </c>
      <c r="L1289" s="1" t="s">
        <v>5</v>
      </c>
      <c r="M1289" s="1" t="s">
        <v>23</v>
      </c>
      <c r="N1289" s="1" t="s">
        <v>7</v>
      </c>
      <c r="O1289" s="6" t="s">
        <v>7</v>
      </c>
    </row>
    <row r="1290">
      <c r="A1290" s="5">
        <v>300139.0</v>
      </c>
      <c r="B1290" s="2">
        <v>45835.0</v>
      </c>
      <c r="C1290" s="1" t="s">
        <v>266</v>
      </c>
      <c r="D1290" s="3" t="s">
        <v>268</v>
      </c>
      <c r="E1290" s="4">
        <v>45833.0</v>
      </c>
      <c r="F1290" s="5">
        <v>12.0</v>
      </c>
      <c r="G1290" s="5">
        <v>370.08</v>
      </c>
      <c r="H1290" s="5">
        <v>4443.0</v>
      </c>
      <c r="I1290" s="1" t="s">
        <v>2</v>
      </c>
      <c r="J1290" s="1" t="s">
        <v>267</v>
      </c>
      <c r="K1290" s="1" t="s">
        <v>13</v>
      </c>
      <c r="L1290" s="1" t="s">
        <v>5</v>
      </c>
      <c r="M1290" s="1" t="s">
        <v>6</v>
      </c>
      <c r="N1290" s="1" t="s">
        <v>7</v>
      </c>
      <c r="O1290" s="6" t="s">
        <v>7</v>
      </c>
    </row>
    <row r="1291">
      <c r="A1291" s="5">
        <v>300139.0</v>
      </c>
      <c r="B1291" s="2">
        <v>45835.0</v>
      </c>
      <c r="C1291" s="1" t="s">
        <v>266</v>
      </c>
      <c r="D1291" s="3" t="s">
        <v>109</v>
      </c>
      <c r="E1291" s="4">
        <v>45833.0</v>
      </c>
      <c r="F1291" s="5">
        <v>12.0</v>
      </c>
      <c r="G1291" s="5">
        <v>370.08</v>
      </c>
      <c r="H1291" s="5">
        <v>4443.0</v>
      </c>
      <c r="I1291" s="1" t="s">
        <v>2</v>
      </c>
      <c r="J1291" s="1" t="s">
        <v>267</v>
      </c>
      <c r="K1291" s="1" t="s">
        <v>13</v>
      </c>
      <c r="L1291" s="1" t="s">
        <v>5</v>
      </c>
      <c r="M1291" s="1" t="s">
        <v>6</v>
      </c>
      <c r="N1291" s="1" t="s">
        <v>7</v>
      </c>
      <c r="O1291" s="6" t="s">
        <v>7</v>
      </c>
    </row>
    <row r="1292">
      <c r="A1292" s="5">
        <v>300139.0</v>
      </c>
      <c r="B1292" s="2">
        <v>45835.0</v>
      </c>
      <c r="C1292" s="1" t="s">
        <v>266</v>
      </c>
      <c r="D1292" s="3" t="s">
        <v>302</v>
      </c>
      <c r="E1292" s="4">
        <v>45833.0</v>
      </c>
      <c r="F1292" s="5">
        <v>12.0</v>
      </c>
      <c r="G1292" s="5">
        <v>745.11</v>
      </c>
      <c r="H1292" s="5">
        <v>8943.0</v>
      </c>
      <c r="I1292" s="1" t="s">
        <v>2</v>
      </c>
      <c r="J1292" s="1" t="s">
        <v>267</v>
      </c>
      <c r="K1292" s="1" t="s">
        <v>13</v>
      </c>
      <c r="L1292" s="1" t="s">
        <v>5</v>
      </c>
      <c r="M1292" s="1" t="s">
        <v>6</v>
      </c>
      <c r="N1292" s="1" t="s">
        <v>7</v>
      </c>
      <c r="O1292" s="6" t="s">
        <v>7</v>
      </c>
    </row>
    <row r="1293">
      <c r="A1293" s="5">
        <v>300139.0</v>
      </c>
      <c r="B1293" s="2">
        <v>45835.0</v>
      </c>
      <c r="C1293" s="1" t="s">
        <v>266</v>
      </c>
      <c r="D1293" s="3" t="s">
        <v>10</v>
      </c>
      <c r="E1293" s="4">
        <v>45833.0</v>
      </c>
      <c r="F1293" s="5">
        <v>20.0</v>
      </c>
      <c r="G1293" s="5">
        <v>1150.22</v>
      </c>
      <c r="H1293" s="5">
        <v>23006.0</v>
      </c>
      <c r="I1293" s="1" t="s">
        <v>2</v>
      </c>
      <c r="J1293" s="1" t="s">
        <v>267</v>
      </c>
      <c r="K1293" s="1" t="s">
        <v>13</v>
      </c>
      <c r="L1293" s="1" t="s">
        <v>5</v>
      </c>
      <c r="M1293" s="1" t="s">
        <v>6</v>
      </c>
      <c r="N1293" s="1" t="s">
        <v>7</v>
      </c>
      <c r="O1293" s="6" t="s">
        <v>7</v>
      </c>
    </row>
    <row r="1294">
      <c r="A1294" s="5">
        <v>300139.0</v>
      </c>
      <c r="B1294" s="2">
        <v>45835.0</v>
      </c>
      <c r="C1294" s="1" t="s">
        <v>266</v>
      </c>
      <c r="D1294" s="3" t="s">
        <v>107</v>
      </c>
      <c r="E1294" s="4">
        <v>45833.0</v>
      </c>
      <c r="F1294" s="5">
        <v>12.0</v>
      </c>
      <c r="G1294" s="5">
        <v>370.08</v>
      </c>
      <c r="H1294" s="5">
        <v>4443.0</v>
      </c>
      <c r="I1294" s="1" t="s">
        <v>2</v>
      </c>
      <c r="J1294" s="1" t="s">
        <v>267</v>
      </c>
      <c r="K1294" s="1" t="s">
        <v>13</v>
      </c>
      <c r="L1294" s="1" t="s">
        <v>5</v>
      </c>
      <c r="M1294" s="1" t="s">
        <v>6</v>
      </c>
      <c r="N1294" s="1" t="s">
        <v>7</v>
      </c>
      <c r="O1294" s="6" t="s">
        <v>7</v>
      </c>
    </row>
    <row r="1295">
      <c r="A1295" s="5">
        <v>300139.0</v>
      </c>
      <c r="B1295" s="2">
        <v>45835.0</v>
      </c>
      <c r="C1295" s="1" t="s">
        <v>266</v>
      </c>
      <c r="D1295" s="3" t="s">
        <v>106</v>
      </c>
      <c r="E1295" s="4">
        <v>45833.0</v>
      </c>
      <c r="F1295" s="5">
        <v>28.0</v>
      </c>
      <c r="G1295" s="5">
        <v>1150.22</v>
      </c>
      <c r="H1295" s="5">
        <v>32208.0</v>
      </c>
      <c r="I1295" s="1" t="s">
        <v>2</v>
      </c>
      <c r="J1295" s="1" t="s">
        <v>267</v>
      </c>
      <c r="K1295" s="1" t="s">
        <v>13</v>
      </c>
      <c r="L1295" s="1" t="s">
        <v>5</v>
      </c>
      <c r="M1295" s="1" t="s">
        <v>6</v>
      </c>
      <c r="N1295" s="1" t="s">
        <v>7</v>
      </c>
      <c r="O1295" s="6" t="s">
        <v>7</v>
      </c>
    </row>
    <row r="1296">
      <c r="A1296" s="5">
        <v>102858.0</v>
      </c>
      <c r="B1296" s="2">
        <v>45835.0</v>
      </c>
      <c r="C1296" s="1" t="s">
        <v>11</v>
      </c>
      <c r="D1296" s="3" t="s">
        <v>555</v>
      </c>
      <c r="E1296" s="4">
        <v>45833.0</v>
      </c>
      <c r="F1296" s="5">
        <v>40.0</v>
      </c>
      <c r="G1296" s="5">
        <v>230.3</v>
      </c>
      <c r="H1296" s="5">
        <v>9215.0</v>
      </c>
      <c r="I1296" s="1" t="s">
        <v>320</v>
      </c>
      <c r="J1296" s="1" t="s">
        <v>12</v>
      </c>
      <c r="K1296" s="1" t="s">
        <v>13</v>
      </c>
      <c r="L1296" s="1" t="s">
        <v>5</v>
      </c>
      <c r="M1296" s="1" t="s">
        <v>59</v>
      </c>
      <c r="N1296" s="1" t="s">
        <v>7</v>
      </c>
      <c r="O1296" s="6" t="s">
        <v>7</v>
      </c>
    </row>
    <row r="1297">
      <c r="A1297" s="5">
        <v>102858.0</v>
      </c>
      <c r="B1297" s="2">
        <v>45835.0</v>
      </c>
      <c r="C1297" s="1" t="s">
        <v>11</v>
      </c>
      <c r="D1297" s="3" t="s">
        <v>60</v>
      </c>
      <c r="E1297" s="4">
        <v>45833.0</v>
      </c>
      <c r="F1297" s="5">
        <v>24.0</v>
      </c>
      <c r="G1297" s="5">
        <v>3144.3</v>
      </c>
      <c r="H1297" s="5">
        <v>75466.0</v>
      </c>
      <c r="I1297" s="1" t="s">
        <v>58</v>
      </c>
      <c r="J1297" s="1" t="s">
        <v>12</v>
      </c>
      <c r="K1297" s="1" t="s">
        <v>13</v>
      </c>
      <c r="L1297" s="1" t="s">
        <v>5</v>
      </c>
      <c r="M1297" s="1" t="s">
        <v>59</v>
      </c>
      <c r="N1297" s="1" t="s">
        <v>7</v>
      </c>
      <c r="O1297" s="6" t="s">
        <v>7</v>
      </c>
    </row>
    <row r="1298">
      <c r="A1298" s="5">
        <v>102858.0</v>
      </c>
      <c r="B1298" s="2">
        <v>45835.0</v>
      </c>
      <c r="C1298" s="1" t="s">
        <v>11</v>
      </c>
      <c r="D1298" s="3" t="s">
        <v>556</v>
      </c>
      <c r="E1298" s="4">
        <v>45833.0</v>
      </c>
      <c r="F1298" s="5">
        <v>20.0</v>
      </c>
      <c r="G1298" s="5">
        <v>216.2</v>
      </c>
      <c r="H1298" s="5">
        <v>4327.0</v>
      </c>
      <c r="I1298" s="1" t="s">
        <v>320</v>
      </c>
      <c r="J1298" s="1" t="s">
        <v>12</v>
      </c>
      <c r="K1298" s="1" t="s">
        <v>13</v>
      </c>
      <c r="L1298" s="1" t="s">
        <v>5</v>
      </c>
      <c r="M1298" s="1" t="s">
        <v>59</v>
      </c>
      <c r="N1298" s="1" t="s">
        <v>7</v>
      </c>
      <c r="O1298" s="6" t="s">
        <v>7</v>
      </c>
    </row>
    <row r="1299">
      <c r="A1299" s="5">
        <v>102858.0</v>
      </c>
      <c r="B1299" s="2">
        <v>45835.0</v>
      </c>
      <c r="C1299" s="1" t="s">
        <v>11</v>
      </c>
      <c r="D1299" s="3" t="s">
        <v>557</v>
      </c>
      <c r="E1299" s="4">
        <v>45833.0</v>
      </c>
      <c r="F1299" s="5">
        <v>60.0</v>
      </c>
      <c r="G1299" s="5">
        <v>230.3</v>
      </c>
      <c r="H1299" s="5">
        <v>13821.0</v>
      </c>
      <c r="I1299" s="1" t="s">
        <v>320</v>
      </c>
      <c r="J1299" s="1" t="s">
        <v>12</v>
      </c>
      <c r="K1299" s="1" t="s">
        <v>13</v>
      </c>
      <c r="L1299" s="1" t="s">
        <v>5</v>
      </c>
      <c r="M1299" s="1" t="s">
        <v>59</v>
      </c>
      <c r="N1299" s="1" t="s">
        <v>7</v>
      </c>
      <c r="O1299" s="6" t="s">
        <v>7</v>
      </c>
    </row>
    <row r="1300">
      <c r="A1300" s="5">
        <v>102858.0</v>
      </c>
      <c r="B1300" s="2">
        <v>45835.0</v>
      </c>
      <c r="C1300" s="1" t="s">
        <v>11</v>
      </c>
      <c r="D1300" s="3" t="s">
        <v>558</v>
      </c>
      <c r="E1300" s="4">
        <v>45833.0</v>
      </c>
      <c r="F1300" s="5">
        <v>60.0</v>
      </c>
      <c r="G1300" s="5">
        <v>216.2</v>
      </c>
      <c r="H1300" s="5">
        <v>12975.0</v>
      </c>
      <c r="I1300" s="1" t="s">
        <v>320</v>
      </c>
      <c r="J1300" s="1" t="s">
        <v>12</v>
      </c>
      <c r="K1300" s="1" t="s">
        <v>13</v>
      </c>
      <c r="L1300" s="1" t="s">
        <v>5</v>
      </c>
      <c r="M1300" s="1" t="s">
        <v>59</v>
      </c>
      <c r="N1300" s="1" t="s">
        <v>7</v>
      </c>
      <c r="O1300" s="6" t="s">
        <v>7</v>
      </c>
    </row>
    <row r="1301">
      <c r="A1301" s="5">
        <v>102860.0</v>
      </c>
      <c r="B1301" s="2">
        <v>45835.0</v>
      </c>
      <c r="C1301" s="1" t="s">
        <v>11</v>
      </c>
      <c r="D1301" s="3" t="s">
        <v>559</v>
      </c>
      <c r="E1301" s="4">
        <v>45833.0</v>
      </c>
      <c r="F1301" s="5">
        <v>60.0</v>
      </c>
      <c r="G1301" s="5">
        <v>205.44</v>
      </c>
      <c r="H1301" s="5">
        <v>12328.0</v>
      </c>
      <c r="I1301" s="1" t="s">
        <v>21</v>
      </c>
      <c r="J1301" s="1" t="s">
        <v>12</v>
      </c>
      <c r="K1301" s="1" t="s">
        <v>13</v>
      </c>
      <c r="L1301" s="1" t="s">
        <v>5</v>
      </c>
      <c r="M1301" s="1" t="s">
        <v>23</v>
      </c>
      <c r="N1301" s="1" t="s">
        <v>7</v>
      </c>
      <c r="O1301" s="6" t="s">
        <v>7</v>
      </c>
    </row>
    <row r="1302">
      <c r="A1302" s="5">
        <v>102863.0</v>
      </c>
      <c r="B1302" s="2">
        <v>45835.0</v>
      </c>
      <c r="C1302" s="1" t="s">
        <v>24</v>
      </c>
      <c r="D1302" s="3" t="s">
        <v>31</v>
      </c>
      <c r="E1302" s="4">
        <v>45833.0</v>
      </c>
      <c r="F1302" s="5">
        <v>18.0</v>
      </c>
      <c r="G1302" s="5">
        <v>719.04</v>
      </c>
      <c r="H1302" s="5">
        <v>12685.0</v>
      </c>
      <c r="I1302" s="1" t="s">
        <v>21</v>
      </c>
      <c r="J1302" s="1" t="s">
        <v>27</v>
      </c>
      <c r="K1302" s="1" t="s">
        <v>28</v>
      </c>
      <c r="L1302" s="1" t="s">
        <v>5</v>
      </c>
      <c r="M1302" s="1" t="s">
        <v>23</v>
      </c>
      <c r="N1302" s="1" t="s">
        <v>7</v>
      </c>
      <c r="O1302" s="6" t="s">
        <v>7</v>
      </c>
    </row>
    <row r="1303">
      <c r="A1303" s="5">
        <v>102864.0</v>
      </c>
      <c r="B1303" s="2">
        <v>45836.0</v>
      </c>
      <c r="C1303" s="1" t="s">
        <v>11</v>
      </c>
      <c r="D1303" s="7">
        <v>5252.0</v>
      </c>
      <c r="E1303" s="4">
        <v>45833.0</v>
      </c>
      <c r="F1303" s="5">
        <v>4.0</v>
      </c>
      <c r="G1303" s="5">
        <v>1909.0</v>
      </c>
      <c r="H1303" s="5">
        <v>7637.0</v>
      </c>
      <c r="I1303" s="1" t="s">
        <v>61</v>
      </c>
      <c r="J1303" s="1" t="s">
        <v>12</v>
      </c>
      <c r="K1303" s="1" t="s">
        <v>13</v>
      </c>
      <c r="L1303" s="1" t="s">
        <v>5</v>
      </c>
      <c r="M1303" s="1" t="s">
        <v>29</v>
      </c>
      <c r="N1303" s="1" t="s">
        <v>7</v>
      </c>
      <c r="O1303" s="6" t="s">
        <v>7</v>
      </c>
    </row>
    <row r="1304">
      <c r="A1304" s="5">
        <v>102864.0</v>
      </c>
      <c r="B1304" s="2">
        <v>45836.0</v>
      </c>
      <c r="C1304" s="1" t="s">
        <v>11</v>
      </c>
      <c r="D1304" s="7">
        <v>5351.0</v>
      </c>
      <c r="E1304" s="4">
        <v>45833.0</v>
      </c>
      <c r="F1304" s="5">
        <v>5.0</v>
      </c>
      <c r="G1304" s="5">
        <v>1366.2</v>
      </c>
      <c r="H1304" s="5">
        <v>6832.0</v>
      </c>
      <c r="I1304" s="1" t="s">
        <v>61</v>
      </c>
      <c r="J1304" s="1" t="s">
        <v>12</v>
      </c>
      <c r="K1304" s="1" t="s">
        <v>13</v>
      </c>
      <c r="L1304" s="1" t="s">
        <v>5</v>
      </c>
      <c r="M1304" s="1" t="s">
        <v>29</v>
      </c>
      <c r="N1304" s="1" t="s">
        <v>7</v>
      </c>
      <c r="O1304" s="6" t="s">
        <v>7</v>
      </c>
    </row>
    <row r="1305">
      <c r="A1305" s="5">
        <v>102864.0</v>
      </c>
      <c r="B1305" s="2">
        <v>45836.0</v>
      </c>
      <c r="C1305" s="1" t="s">
        <v>11</v>
      </c>
      <c r="D1305" s="7">
        <v>6852.0</v>
      </c>
      <c r="E1305" s="4">
        <v>45833.0</v>
      </c>
      <c r="F1305" s="5">
        <v>4.0</v>
      </c>
      <c r="G1305" s="5">
        <v>2152.8</v>
      </c>
      <c r="H1305" s="5">
        <v>8612.0</v>
      </c>
      <c r="I1305" s="1" t="s">
        <v>61</v>
      </c>
      <c r="J1305" s="1" t="s">
        <v>12</v>
      </c>
      <c r="K1305" s="1" t="s">
        <v>13</v>
      </c>
      <c r="L1305" s="1" t="s">
        <v>5</v>
      </c>
      <c r="M1305" s="1" t="s">
        <v>29</v>
      </c>
      <c r="N1305" s="1" t="s">
        <v>7</v>
      </c>
      <c r="O1305" s="6" t="s">
        <v>7</v>
      </c>
    </row>
    <row r="1306">
      <c r="A1306" s="5">
        <v>102864.0</v>
      </c>
      <c r="B1306" s="2">
        <v>45836.0</v>
      </c>
      <c r="C1306" s="1" t="s">
        <v>11</v>
      </c>
      <c r="D1306" s="7">
        <v>5308.0</v>
      </c>
      <c r="E1306" s="4">
        <v>45833.0</v>
      </c>
      <c r="F1306" s="5">
        <v>20.0</v>
      </c>
      <c r="G1306" s="5">
        <v>450.8</v>
      </c>
      <c r="H1306" s="5">
        <v>9017.0</v>
      </c>
      <c r="I1306" s="1" t="s">
        <v>61</v>
      </c>
      <c r="J1306" s="1" t="s">
        <v>12</v>
      </c>
      <c r="K1306" s="1" t="s">
        <v>13</v>
      </c>
      <c r="L1306" s="1" t="s">
        <v>5</v>
      </c>
      <c r="M1306" s="1" t="s">
        <v>29</v>
      </c>
      <c r="N1306" s="1" t="s">
        <v>7</v>
      </c>
      <c r="O1306" s="6" t="s">
        <v>7</v>
      </c>
    </row>
    <row r="1307">
      <c r="A1307" s="5">
        <v>102864.0</v>
      </c>
      <c r="B1307" s="2">
        <v>45836.0</v>
      </c>
      <c r="C1307" s="1" t="s">
        <v>11</v>
      </c>
      <c r="D1307" s="7">
        <v>5316.0</v>
      </c>
      <c r="E1307" s="4">
        <v>45833.0</v>
      </c>
      <c r="F1307" s="5">
        <v>5.0</v>
      </c>
      <c r="G1307" s="5">
        <v>634.8</v>
      </c>
      <c r="H1307" s="5">
        <v>3175.0</v>
      </c>
      <c r="I1307" s="1" t="s">
        <v>61</v>
      </c>
      <c r="J1307" s="1" t="s">
        <v>12</v>
      </c>
      <c r="K1307" s="1" t="s">
        <v>13</v>
      </c>
      <c r="L1307" s="1" t="s">
        <v>5</v>
      </c>
      <c r="M1307" s="1" t="s">
        <v>29</v>
      </c>
      <c r="N1307" s="1" t="s">
        <v>7</v>
      </c>
      <c r="O1307" s="6" t="s">
        <v>7</v>
      </c>
    </row>
    <row r="1308">
      <c r="A1308" s="5">
        <v>102864.0</v>
      </c>
      <c r="B1308" s="2">
        <v>45836.0</v>
      </c>
      <c r="C1308" s="1" t="s">
        <v>11</v>
      </c>
      <c r="D1308" s="3" t="s">
        <v>560</v>
      </c>
      <c r="E1308" s="4">
        <v>45833.0</v>
      </c>
      <c r="F1308" s="5">
        <v>3.0</v>
      </c>
      <c r="G1308" s="5">
        <v>1168.4</v>
      </c>
      <c r="H1308" s="5">
        <v>3506.0</v>
      </c>
      <c r="I1308" s="1" t="s">
        <v>61</v>
      </c>
      <c r="J1308" s="1" t="s">
        <v>12</v>
      </c>
      <c r="K1308" s="1" t="s">
        <v>13</v>
      </c>
      <c r="L1308" s="1" t="s">
        <v>5</v>
      </c>
      <c r="M1308" s="1" t="s">
        <v>29</v>
      </c>
      <c r="N1308" s="1" t="s">
        <v>7</v>
      </c>
      <c r="O1308" s="6" t="s">
        <v>7</v>
      </c>
    </row>
    <row r="1309">
      <c r="A1309" s="5">
        <v>102864.0</v>
      </c>
      <c r="B1309" s="2">
        <v>45836.0</v>
      </c>
      <c r="C1309" s="1" t="s">
        <v>11</v>
      </c>
      <c r="D1309" s="7">
        <v>5350.0</v>
      </c>
      <c r="E1309" s="4">
        <v>45833.0</v>
      </c>
      <c r="F1309" s="5">
        <v>4.0</v>
      </c>
      <c r="G1309" s="5">
        <v>1145.4</v>
      </c>
      <c r="H1309" s="5">
        <v>4582.0</v>
      </c>
      <c r="I1309" s="1" t="s">
        <v>61</v>
      </c>
      <c r="J1309" s="1" t="s">
        <v>12</v>
      </c>
      <c r="K1309" s="1" t="s">
        <v>13</v>
      </c>
      <c r="L1309" s="1" t="s">
        <v>5</v>
      </c>
      <c r="M1309" s="1" t="s">
        <v>29</v>
      </c>
      <c r="N1309" s="1" t="s">
        <v>7</v>
      </c>
      <c r="O1309" s="6" t="s">
        <v>7</v>
      </c>
    </row>
    <row r="1310">
      <c r="A1310" s="5">
        <v>102864.0</v>
      </c>
      <c r="B1310" s="2">
        <v>45836.0</v>
      </c>
      <c r="C1310" s="1" t="s">
        <v>11</v>
      </c>
      <c r="D1310" s="7">
        <v>5311.0</v>
      </c>
      <c r="E1310" s="4">
        <v>45833.0</v>
      </c>
      <c r="F1310" s="5">
        <v>4.0</v>
      </c>
      <c r="G1310" s="5">
        <v>547.4</v>
      </c>
      <c r="H1310" s="5">
        <v>2190.0</v>
      </c>
      <c r="I1310" s="1" t="s">
        <v>61</v>
      </c>
      <c r="J1310" s="1" t="s">
        <v>12</v>
      </c>
      <c r="K1310" s="1" t="s">
        <v>13</v>
      </c>
      <c r="L1310" s="1" t="s">
        <v>5</v>
      </c>
      <c r="M1310" s="1" t="s">
        <v>29</v>
      </c>
      <c r="N1310" s="1" t="s">
        <v>7</v>
      </c>
      <c r="O1310" s="6" t="s">
        <v>7</v>
      </c>
    </row>
    <row r="1311">
      <c r="A1311" s="5">
        <v>102864.0</v>
      </c>
      <c r="B1311" s="2">
        <v>45836.0</v>
      </c>
      <c r="C1311" s="1" t="s">
        <v>11</v>
      </c>
      <c r="D1311" s="7">
        <v>5302.0</v>
      </c>
      <c r="E1311" s="4">
        <v>45833.0</v>
      </c>
      <c r="F1311" s="5">
        <v>10.0</v>
      </c>
      <c r="G1311" s="5">
        <v>455.4</v>
      </c>
      <c r="H1311" s="5">
        <v>4555.0</v>
      </c>
      <c r="I1311" s="1" t="s">
        <v>61</v>
      </c>
      <c r="J1311" s="1" t="s">
        <v>12</v>
      </c>
      <c r="K1311" s="1" t="s">
        <v>13</v>
      </c>
      <c r="L1311" s="1" t="s">
        <v>5</v>
      </c>
      <c r="M1311" s="1" t="s">
        <v>29</v>
      </c>
      <c r="N1311" s="1" t="s">
        <v>7</v>
      </c>
      <c r="O1311" s="6" t="s">
        <v>7</v>
      </c>
    </row>
    <row r="1312">
      <c r="A1312" s="5">
        <v>102864.0</v>
      </c>
      <c r="B1312" s="2">
        <v>45836.0</v>
      </c>
      <c r="C1312" s="1" t="s">
        <v>11</v>
      </c>
      <c r="D1312" s="7">
        <v>5355.0</v>
      </c>
      <c r="E1312" s="4">
        <v>45833.0</v>
      </c>
      <c r="F1312" s="5">
        <v>3.0</v>
      </c>
      <c r="G1312" s="5">
        <v>1278.8</v>
      </c>
      <c r="H1312" s="5">
        <v>3837.0</v>
      </c>
      <c r="I1312" s="1" t="s">
        <v>61</v>
      </c>
      <c r="J1312" s="1" t="s">
        <v>12</v>
      </c>
      <c r="K1312" s="1" t="s">
        <v>13</v>
      </c>
      <c r="L1312" s="1" t="s">
        <v>5</v>
      </c>
      <c r="M1312" s="1" t="s">
        <v>29</v>
      </c>
      <c r="N1312" s="1" t="s">
        <v>7</v>
      </c>
      <c r="O1312" s="6" t="s">
        <v>7</v>
      </c>
    </row>
    <row r="1313">
      <c r="A1313" s="5">
        <v>102864.0</v>
      </c>
      <c r="B1313" s="2">
        <v>45836.0</v>
      </c>
      <c r="C1313" s="1" t="s">
        <v>11</v>
      </c>
      <c r="D1313" s="7">
        <v>6813.0</v>
      </c>
      <c r="E1313" s="4">
        <v>45833.0</v>
      </c>
      <c r="F1313" s="5">
        <v>3.0</v>
      </c>
      <c r="G1313" s="5">
        <v>777.4</v>
      </c>
      <c r="H1313" s="5">
        <v>2333.0</v>
      </c>
      <c r="I1313" s="1" t="s">
        <v>61</v>
      </c>
      <c r="J1313" s="1" t="s">
        <v>12</v>
      </c>
      <c r="K1313" s="1" t="s">
        <v>13</v>
      </c>
      <c r="L1313" s="1" t="s">
        <v>5</v>
      </c>
      <c r="M1313" s="1" t="s">
        <v>29</v>
      </c>
      <c r="N1313" s="1" t="s">
        <v>7</v>
      </c>
      <c r="O1313" s="6" t="s">
        <v>7</v>
      </c>
    </row>
    <row r="1314">
      <c r="A1314" s="5">
        <v>102864.0</v>
      </c>
      <c r="B1314" s="2">
        <v>45836.0</v>
      </c>
      <c r="C1314" s="1" t="s">
        <v>11</v>
      </c>
      <c r="D1314" s="7">
        <v>5203.0</v>
      </c>
      <c r="E1314" s="4">
        <v>45833.0</v>
      </c>
      <c r="F1314" s="5">
        <v>4.0</v>
      </c>
      <c r="G1314" s="5">
        <v>1053.4</v>
      </c>
      <c r="H1314" s="5">
        <v>4214.0</v>
      </c>
      <c r="I1314" s="1" t="s">
        <v>61</v>
      </c>
      <c r="J1314" s="1" t="s">
        <v>12</v>
      </c>
      <c r="K1314" s="1" t="s">
        <v>13</v>
      </c>
      <c r="L1314" s="1" t="s">
        <v>5</v>
      </c>
      <c r="M1314" s="1" t="s">
        <v>29</v>
      </c>
      <c r="N1314" s="1" t="s">
        <v>7</v>
      </c>
      <c r="O1314" s="6" t="s">
        <v>7</v>
      </c>
    </row>
    <row r="1315">
      <c r="A1315" s="5">
        <v>102864.0</v>
      </c>
      <c r="B1315" s="2">
        <v>45836.0</v>
      </c>
      <c r="C1315" s="1" t="s">
        <v>11</v>
      </c>
      <c r="D1315" s="7">
        <v>5314.0</v>
      </c>
      <c r="E1315" s="4">
        <v>45833.0</v>
      </c>
      <c r="F1315" s="5">
        <v>5.0</v>
      </c>
      <c r="G1315" s="5">
        <v>685.4</v>
      </c>
      <c r="H1315" s="5">
        <v>3428.0</v>
      </c>
      <c r="I1315" s="1" t="s">
        <v>61</v>
      </c>
      <c r="J1315" s="1" t="s">
        <v>12</v>
      </c>
      <c r="K1315" s="1" t="s">
        <v>13</v>
      </c>
      <c r="L1315" s="1" t="s">
        <v>5</v>
      </c>
      <c r="M1315" s="1" t="s">
        <v>29</v>
      </c>
      <c r="N1315" s="1" t="s">
        <v>7</v>
      </c>
      <c r="O1315" s="6" t="s">
        <v>7</v>
      </c>
    </row>
    <row r="1316">
      <c r="A1316" s="5">
        <v>102864.0</v>
      </c>
      <c r="B1316" s="2">
        <v>45836.0</v>
      </c>
      <c r="C1316" s="1" t="s">
        <v>11</v>
      </c>
      <c r="D1316" s="7">
        <v>6803.0</v>
      </c>
      <c r="E1316" s="4">
        <v>45833.0</v>
      </c>
      <c r="F1316" s="5">
        <v>4.0</v>
      </c>
      <c r="G1316" s="5">
        <v>1223.6</v>
      </c>
      <c r="H1316" s="5">
        <v>4895.0</v>
      </c>
      <c r="I1316" s="1" t="s">
        <v>61</v>
      </c>
      <c r="J1316" s="1" t="s">
        <v>12</v>
      </c>
      <c r="K1316" s="1" t="s">
        <v>13</v>
      </c>
      <c r="L1316" s="1" t="s">
        <v>5</v>
      </c>
      <c r="M1316" s="1" t="s">
        <v>29</v>
      </c>
      <c r="N1316" s="1" t="s">
        <v>7</v>
      </c>
      <c r="O1316" s="6" t="s">
        <v>7</v>
      </c>
    </row>
    <row r="1317">
      <c r="A1317" s="5">
        <v>102864.0</v>
      </c>
      <c r="B1317" s="2">
        <v>45836.0</v>
      </c>
      <c r="C1317" s="1" t="s">
        <v>11</v>
      </c>
      <c r="D1317" s="7">
        <v>5312.0</v>
      </c>
      <c r="E1317" s="4">
        <v>45833.0</v>
      </c>
      <c r="F1317" s="5">
        <v>4.0</v>
      </c>
      <c r="G1317" s="5">
        <v>621.0</v>
      </c>
      <c r="H1317" s="5">
        <v>2485.0</v>
      </c>
      <c r="I1317" s="1" t="s">
        <v>61</v>
      </c>
      <c r="J1317" s="1" t="s">
        <v>12</v>
      </c>
      <c r="K1317" s="1" t="s">
        <v>13</v>
      </c>
      <c r="L1317" s="1" t="s">
        <v>5</v>
      </c>
      <c r="M1317" s="1" t="s">
        <v>29</v>
      </c>
      <c r="N1317" s="1" t="s">
        <v>7</v>
      </c>
      <c r="O1317" s="6" t="s">
        <v>7</v>
      </c>
    </row>
    <row r="1318">
      <c r="A1318" s="5">
        <v>102864.0</v>
      </c>
      <c r="B1318" s="2">
        <v>45836.0</v>
      </c>
      <c r="C1318" s="1" t="s">
        <v>11</v>
      </c>
      <c r="D1318" s="7">
        <v>6814.0</v>
      </c>
      <c r="E1318" s="4">
        <v>45833.0</v>
      </c>
      <c r="F1318" s="5">
        <v>5.0</v>
      </c>
      <c r="G1318" s="5">
        <v>777.4</v>
      </c>
      <c r="H1318" s="5">
        <v>3888.0</v>
      </c>
      <c r="I1318" s="1" t="s">
        <v>61</v>
      </c>
      <c r="J1318" s="1" t="s">
        <v>12</v>
      </c>
      <c r="K1318" s="1" t="s">
        <v>13</v>
      </c>
      <c r="L1318" s="1" t="s">
        <v>5</v>
      </c>
      <c r="M1318" s="1" t="s">
        <v>29</v>
      </c>
      <c r="N1318" s="1" t="s">
        <v>7</v>
      </c>
      <c r="O1318" s="6" t="s">
        <v>7</v>
      </c>
    </row>
    <row r="1319">
      <c r="A1319" s="5">
        <v>102864.0</v>
      </c>
      <c r="B1319" s="2">
        <v>45836.0</v>
      </c>
      <c r="C1319" s="1" t="s">
        <v>11</v>
      </c>
      <c r="D1319" s="7">
        <v>5310.0</v>
      </c>
      <c r="E1319" s="4">
        <v>45833.0</v>
      </c>
      <c r="F1319" s="5">
        <v>40.0</v>
      </c>
      <c r="G1319" s="5">
        <v>274.16</v>
      </c>
      <c r="H1319" s="5">
        <v>10967.0</v>
      </c>
      <c r="I1319" s="1" t="s">
        <v>61</v>
      </c>
      <c r="J1319" s="1" t="s">
        <v>12</v>
      </c>
      <c r="K1319" s="1" t="s">
        <v>13</v>
      </c>
      <c r="L1319" s="1" t="s">
        <v>5</v>
      </c>
      <c r="M1319" s="1" t="s">
        <v>29</v>
      </c>
      <c r="N1319" s="1" t="s">
        <v>7</v>
      </c>
      <c r="O1319" s="6" t="s">
        <v>7</v>
      </c>
    </row>
    <row r="1320">
      <c r="A1320" s="5">
        <v>102864.0</v>
      </c>
      <c r="B1320" s="2">
        <v>45836.0</v>
      </c>
      <c r="C1320" s="1" t="s">
        <v>11</v>
      </c>
      <c r="D1320" s="7">
        <v>5306.0</v>
      </c>
      <c r="E1320" s="4">
        <v>45833.0</v>
      </c>
      <c r="F1320" s="5">
        <v>10.0</v>
      </c>
      <c r="G1320" s="5">
        <v>363.4</v>
      </c>
      <c r="H1320" s="5">
        <v>3635.0</v>
      </c>
      <c r="I1320" s="1" t="s">
        <v>61</v>
      </c>
      <c r="J1320" s="1" t="s">
        <v>12</v>
      </c>
      <c r="K1320" s="1" t="s">
        <v>13</v>
      </c>
      <c r="L1320" s="1" t="s">
        <v>5</v>
      </c>
      <c r="M1320" s="1" t="s">
        <v>29</v>
      </c>
      <c r="N1320" s="1" t="s">
        <v>7</v>
      </c>
      <c r="O1320" s="6" t="s">
        <v>7</v>
      </c>
    </row>
    <row r="1321">
      <c r="A1321" s="5">
        <v>102864.0</v>
      </c>
      <c r="B1321" s="2">
        <v>45836.0</v>
      </c>
      <c r="C1321" s="1" t="s">
        <v>11</v>
      </c>
      <c r="D1321" s="7">
        <v>6804.0</v>
      </c>
      <c r="E1321" s="4">
        <v>45833.0</v>
      </c>
      <c r="F1321" s="5">
        <v>4.0</v>
      </c>
      <c r="G1321" s="5">
        <v>823.4</v>
      </c>
      <c r="H1321" s="5">
        <v>3294.0</v>
      </c>
      <c r="I1321" s="1" t="s">
        <v>61</v>
      </c>
      <c r="J1321" s="1" t="s">
        <v>12</v>
      </c>
      <c r="K1321" s="1" t="s">
        <v>13</v>
      </c>
      <c r="L1321" s="1" t="s">
        <v>5</v>
      </c>
      <c r="M1321" s="1" t="s">
        <v>29</v>
      </c>
      <c r="N1321" s="1" t="s">
        <v>7</v>
      </c>
      <c r="O1321" s="6" t="s">
        <v>7</v>
      </c>
    </row>
    <row r="1322">
      <c r="A1322" s="5">
        <v>102864.0</v>
      </c>
      <c r="B1322" s="2">
        <v>45836.0</v>
      </c>
      <c r="C1322" s="1" t="s">
        <v>11</v>
      </c>
      <c r="D1322" s="7">
        <v>5375.0</v>
      </c>
      <c r="E1322" s="4">
        <v>45833.0</v>
      </c>
      <c r="F1322" s="5">
        <v>3.0</v>
      </c>
      <c r="G1322" s="5">
        <v>1830.8</v>
      </c>
      <c r="H1322" s="5">
        <v>5493.0</v>
      </c>
      <c r="I1322" s="1" t="s">
        <v>61</v>
      </c>
      <c r="J1322" s="1" t="s">
        <v>12</v>
      </c>
      <c r="K1322" s="1" t="s">
        <v>13</v>
      </c>
      <c r="L1322" s="1" t="s">
        <v>5</v>
      </c>
      <c r="M1322" s="1" t="s">
        <v>29</v>
      </c>
      <c r="N1322" s="1" t="s">
        <v>7</v>
      </c>
      <c r="O1322" s="6" t="s">
        <v>7</v>
      </c>
    </row>
    <row r="1323">
      <c r="A1323" s="5">
        <v>102865.0</v>
      </c>
      <c r="B1323" s="2">
        <v>45836.0</v>
      </c>
      <c r="C1323" s="1" t="s">
        <v>11</v>
      </c>
      <c r="D1323" s="3" t="s">
        <v>561</v>
      </c>
      <c r="E1323" s="4">
        <v>45833.0</v>
      </c>
      <c r="F1323" s="5">
        <v>30.0</v>
      </c>
      <c r="G1323" s="5">
        <v>409.4</v>
      </c>
      <c r="H1323" s="5">
        <v>12283.0</v>
      </c>
      <c r="I1323" s="1" t="s">
        <v>26</v>
      </c>
      <c r="J1323" s="1" t="s">
        <v>12</v>
      </c>
      <c r="K1323" s="1" t="s">
        <v>13</v>
      </c>
      <c r="L1323" s="1" t="s">
        <v>5</v>
      </c>
      <c r="M1323" s="1" t="s">
        <v>29</v>
      </c>
      <c r="N1323" s="1" t="s">
        <v>7</v>
      </c>
      <c r="O1323" s="6" t="s">
        <v>7</v>
      </c>
    </row>
    <row r="1324">
      <c r="A1324" s="5">
        <v>102975.0</v>
      </c>
      <c r="B1324" s="2">
        <v>45836.0</v>
      </c>
      <c r="C1324" s="1" t="s">
        <v>223</v>
      </c>
      <c r="D1324" s="7">
        <v>147.0</v>
      </c>
      <c r="E1324" s="4">
        <v>45833.0</v>
      </c>
      <c r="F1324" s="5">
        <v>30.0</v>
      </c>
      <c r="G1324" s="5">
        <v>285.12</v>
      </c>
      <c r="H1324" s="5">
        <v>8555.0</v>
      </c>
      <c r="I1324" s="1" t="s">
        <v>21</v>
      </c>
      <c r="J1324" s="1" t="s">
        <v>224</v>
      </c>
      <c r="K1324" s="1" t="s">
        <v>111</v>
      </c>
      <c r="L1324" s="1" t="s">
        <v>5</v>
      </c>
      <c r="M1324" s="1" t="s">
        <v>23</v>
      </c>
      <c r="N1324" s="1" t="s">
        <v>7</v>
      </c>
      <c r="O1324" s="6" t="s">
        <v>7</v>
      </c>
    </row>
    <row r="1325">
      <c r="A1325" s="5">
        <v>102975.0</v>
      </c>
      <c r="B1325" s="2">
        <v>45836.0</v>
      </c>
      <c r="C1325" s="1" t="s">
        <v>223</v>
      </c>
      <c r="D1325" s="7">
        <v>186.0</v>
      </c>
      <c r="E1325" s="4">
        <v>45833.0</v>
      </c>
      <c r="F1325" s="5">
        <v>64.0</v>
      </c>
      <c r="G1325" s="5">
        <v>59.52</v>
      </c>
      <c r="H1325" s="5">
        <v>3810.0</v>
      </c>
      <c r="I1325" s="1" t="s">
        <v>21</v>
      </c>
      <c r="J1325" s="1" t="s">
        <v>224</v>
      </c>
      <c r="K1325" s="1" t="s">
        <v>111</v>
      </c>
      <c r="L1325" s="1" t="s">
        <v>5</v>
      </c>
      <c r="M1325" s="1" t="s">
        <v>23</v>
      </c>
      <c r="N1325" s="1" t="s">
        <v>7</v>
      </c>
      <c r="O1325" s="6" t="s">
        <v>7</v>
      </c>
    </row>
    <row r="1326">
      <c r="A1326" s="5">
        <v>102975.0</v>
      </c>
      <c r="B1326" s="2">
        <v>45836.0</v>
      </c>
      <c r="C1326" s="1" t="s">
        <v>223</v>
      </c>
      <c r="D1326" s="7">
        <v>130.0</v>
      </c>
      <c r="E1326" s="4">
        <v>45833.0</v>
      </c>
      <c r="F1326" s="5">
        <v>66.0</v>
      </c>
      <c r="G1326" s="5">
        <v>142.08</v>
      </c>
      <c r="H1326" s="5">
        <v>9378.0</v>
      </c>
      <c r="I1326" s="1" t="s">
        <v>21</v>
      </c>
      <c r="J1326" s="1" t="s">
        <v>224</v>
      </c>
      <c r="K1326" s="1" t="s">
        <v>111</v>
      </c>
      <c r="L1326" s="1" t="s">
        <v>5</v>
      </c>
      <c r="M1326" s="1" t="s">
        <v>23</v>
      </c>
      <c r="N1326" s="1" t="s">
        <v>7</v>
      </c>
      <c r="O1326" s="6" t="s">
        <v>7</v>
      </c>
    </row>
    <row r="1327">
      <c r="A1327" s="5">
        <v>102975.0</v>
      </c>
      <c r="B1327" s="2">
        <v>45836.0</v>
      </c>
      <c r="C1327" s="1" t="s">
        <v>223</v>
      </c>
      <c r="D1327" s="7">
        <v>121.0</v>
      </c>
      <c r="E1327" s="4">
        <v>45833.0</v>
      </c>
      <c r="F1327" s="5">
        <v>216.0</v>
      </c>
      <c r="G1327" s="5">
        <v>95.52</v>
      </c>
      <c r="H1327" s="5">
        <v>20633.0</v>
      </c>
      <c r="I1327" s="1" t="s">
        <v>21</v>
      </c>
      <c r="J1327" s="1" t="s">
        <v>224</v>
      </c>
      <c r="K1327" s="1" t="s">
        <v>111</v>
      </c>
      <c r="L1327" s="1" t="s">
        <v>5</v>
      </c>
      <c r="M1327" s="1" t="s">
        <v>23</v>
      </c>
      <c r="N1327" s="1" t="s">
        <v>7</v>
      </c>
      <c r="O1327" s="6" t="s">
        <v>7</v>
      </c>
    </row>
    <row r="1328">
      <c r="A1328" s="5">
        <v>102975.0</v>
      </c>
      <c r="B1328" s="2">
        <v>45836.0</v>
      </c>
      <c r="C1328" s="1" t="s">
        <v>223</v>
      </c>
      <c r="D1328" s="3" t="s">
        <v>31</v>
      </c>
      <c r="E1328" s="4">
        <v>45833.0</v>
      </c>
      <c r="F1328" s="5">
        <v>6.0</v>
      </c>
      <c r="G1328" s="5">
        <v>719.04</v>
      </c>
      <c r="H1328" s="5">
        <v>4315.0</v>
      </c>
      <c r="I1328" s="1" t="s">
        <v>21</v>
      </c>
      <c r="J1328" s="1" t="s">
        <v>224</v>
      </c>
      <c r="K1328" s="1" t="s">
        <v>111</v>
      </c>
      <c r="L1328" s="1" t="s">
        <v>5</v>
      </c>
      <c r="M1328" s="1" t="s">
        <v>23</v>
      </c>
      <c r="N1328" s="1" t="s">
        <v>7</v>
      </c>
      <c r="O1328" s="6" t="s">
        <v>7</v>
      </c>
    </row>
    <row r="1329">
      <c r="A1329" s="5">
        <v>102975.0</v>
      </c>
      <c r="B1329" s="2">
        <v>45836.0</v>
      </c>
      <c r="C1329" s="1" t="s">
        <v>223</v>
      </c>
      <c r="D1329" s="7">
        <v>129.0</v>
      </c>
      <c r="E1329" s="4">
        <v>45833.0</v>
      </c>
      <c r="F1329" s="5">
        <v>24.0</v>
      </c>
      <c r="G1329" s="5">
        <v>226.56</v>
      </c>
      <c r="H1329" s="5">
        <v>5439.0</v>
      </c>
      <c r="I1329" s="1" t="s">
        <v>21</v>
      </c>
      <c r="J1329" s="1" t="s">
        <v>224</v>
      </c>
      <c r="K1329" s="1" t="s">
        <v>111</v>
      </c>
      <c r="L1329" s="1" t="s">
        <v>5</v>
      </c>
      <c r="M1329" s="1" t="s">
        <v>23</v>
      </c>
      <c r="N1329" s="1" t="s">
        <v>7</v>
      </c>
      <c r="O1329" s="6" t="s">
        <v>7</v>
      </c>
    </row>
    <row r="1330">
      <c r="A1330" s="5">
        <v>102975.0</v>
      </c>
      <c r="B1330" s="2">
        <v>45836.0</v>
      </c>
      <c r="C1330" s="1" t="s">
        <v>223</v>
      </c>
      <c r="D1330" s="7">
        <v>127.0</v>
      </c>
      <c r="E1330" s="4">
        <v>45833.0</v>
      </c>
      <c r="F1330" s="5">
        <v>132.0</v>
      </c>
      <c r="G1330" s="5">
        <v>109.44</v>
      </c>
      <c r="H1330" s="5">
        <v>14447.0</v>
      </c>
      <c r="I1330" s="1" t="s">
        <v>21</v>
      </c>
      <c r="J1330" s="1" t="s">
        <v>224</v>
      </c>
      <c r="K1330" s="1" t="s">
        <v>111</v>
      </c>
      <c r="L1330" s="1" t="s">
        <v>5</v>
      </c>
      <c r="M1330" s="1" t="s">
        <v>23</v>
      </c>
      <c r="N1330" s="1" t="s">
        <v>7</v>
      </c>
      <c r="O1330" s="6" t="s">
        <v>7</v>
      </c>
    </row>
    <row r="1331">
      <c r="A1331" s="5">
        <v>102975.0</v>
      </c>
      <c r="B1331" s="2">
        <v>45836.0</v>
      </c>
      <c r="C1331" s="1" t="s">
        <v>223</v>
      </c>
      <c r="D1331" s="7">
        <v>124.0</v>
      </c>
      <c r="E1331" s="4">
        <v>45833.0</v>
      </c>
      <c r="F1331" s="5">
        <v>92.0</v>
      </c>
      <c r="G1331" s="5">
        <v>126.72</v>
      </c>
      <c r="H1331" s="5">
        <v>11659.0</v>
      </c>
      <c r="I1331" s="1" t="s">
        <v>21</v>
      </c>
      <c r="J1331" s="1" t="s">
        <v>224</v>
      </c>
      <c r="K1331" s="1" t="s">
        <v>111</v>
      </c>
      <c r="L1331" s="1" t="s">
        <v>5</v>
      </c>
      <c r="M1331" s="1" t="s">
        <v>23</v>
      </c>
      <c r="N1331" s="1" t="s">
        <v>7</v>
      </c>
      <c r="O1331" s="6" t="s">
        <v>7</v>
      </c>
    </row>
    <row r="1332">
      <c r="A1332" s="5">
        <v>102975.0</v>
      </c>
      <c r="B1332" s="2">
        <v>45836.0</v>
      </c>
      <c r="C1332" s="1" t="s">
        <v>223</v>
      </c>
      <c r="D1332" s="7">
        <v>105.0</v>
      </c>
      <c r="E1332" s="4">
        <v>45833.0</v>
      </c>
      <c r="F1332" s="5">
        <v>32.0</v>
      </c>
      <c r="G1332" s="5">
        <v>263.04</v>
      </c>
      <c r="H1332" s="5">
        <v>8418.0</v>
      </c>
      <c r="I1332" s="1" t="s">
        <v>21</v>
      </c>
      <c r="J1332" s="1" t="s">
        <v>224</v>
      </c>
      <c r="K1332" s="1" t="s">
        <v>111</v>
      </c>
      <c r="L1332" s="1" t="s">
        <v>5</v>
      </c>
      <c r="M1332" s="1" t="s">
        <v>23</v>
      </c>
      <c r="N1332" s="1" t="s">
        <v>7</v>
      </c>
      <c r="O1332" s="6" t="s">
        <v>7</v>
      </c>
    </row>
    <row r="1333">
      <c r="A1333" s="5">
        <v>102975.0</v>
      </c>
      <c r="B1333" s="2">
        <v>45836.0</v>
      </c>
      <c r="C1333" s="1" t="s">
        <v>223</v>
      </c>
      <c r="D1333" s="7">
        <v>144.0</v>
      </c>
      <c r="E1333" s="4">
        <v>45833.0</v>
      </c>
      <c r="F1333" s="5">
        <v>90.0</v>
      </c>
      <c r="G1333" s="5">
        <v>93.6</v>
      </c>
      <c r="H1333" s="5">
        <v>8425.0</v>
      </c>
      <c r="I1333" s="1" t="s">
        <v>21</v>
      </c>
      <c r="J1333" s="1" t="s">
        <v>224</v>
      </c>
      <c r="K1333" s="1" t="s">
        <v>111</v>
      </c>
      <c r="L1333" s="1" t="s">
        <v>5</v>
      </c>
      <c r="M1333" s="1" t="s">
        <v>23</v>
      </c>
      <c r="N1333" s="1" t="s">
        <v>7</v>
      </c>
      <c r="O1333" s="6" t="s">
        <v>7</v>
      </c>
    </row>
    <row r="1334">
      <c r="A1334" s="5">
        <v>102975.0</v>
      </c>
      <c r="B1334" s="2">
        <v>45836.0</v>
      </c>
      <c r="C1334" s="1" t="s">
        <v>223</v>
      </c>
      <c r="D1334" s="7">
        <v>667.0</v>
      </c>
      <c r="E1334" s="4">
        <v>45833.0</v>
      </c>
      <c r="F1334" s="5">
        <v>6.0</v>
      </c>
      <c r="G1334" s="5">
        <v>892.8</v>
      </c>
      <c r="H1334" s="5">
        <v>5358.0</v>
      </c>
      <c r="I1334" s="1" t="s">
        <v>265</v>
      </c>
      <c r="J1334" s="1" t="s">
        <v>224</v>
      </c>
      <c r="K1334" s="1" t="s">
        <v>111</v>
      </c>
      <c r="L1334" s="1" t="s">
        <v>5</v>
      </c>
      <c r="M1334" s="1" t="s">
        <v>23</v>
      </c>
      <c r="N1334" s="1" t="s">
        <v>7</v>
      </c>
      <c r="O1334" s="6" t="s">
        <v>7</v>
      </c>
    </row>
    <row r="1335">
      <c r="A1335" s="5">
        <v>102975.0</v>
      </c>
      <c r="B1335" s="2">
        <v>45836.0</v>
      </c>
      <c r="C1335" s="1" t="s">
        <v>223</v>
      </c>
      <c r="D1335" s="7">
        <v>145.0</v>
      </c>
      <c r="E1335" s="4">
        <v>45833.0</v>
      </c>
      <c r="F1335" s="5">
        <v>35.0</v>
      </c>
      <c r="G1335" s="5">
        <v>208.8</v>
      </c>
      <c r="H1335" s="5">
        <v>7309.0</v>
      </c>
      <c r="I1335" s="1" t="s">
        <v>21</v>
      </c>
      <c r="J1335" s="1" t="s">
        <v>224</v>
      </c>
      <c r="K1335" s="1" t="s">
        <v>111</v>
      </c>
      <c r="L1335" s="1" t="s">
        <v>5</v>
      </c>
      <c r="M1335" s="1" t="s">
        <v>23</v>
      </c>
      <c r="N1335" s="1" t="s">
        <v>7</v>
      </c>
      <c r="O1335" s="6" t="s">
        <v>7</v>
      </c>
    </row>
    <row r="1336">
      <c r="A1336" s="5">
        <v>200825.0</v>
      </c>
      <c r="B1336" s="2">
        <v>45836.0</v>
      </c>
      <c r="C1336" s="1" t="s">
        <v>223</v>
      </c>
      <c r="D1336" s="3" t="s">
        <v>277</v>
      </c>
      <c r="E1336" s="4">
        <v>45833.0</v>
      </c>
      <c r="F1336" s="5">
        <v>100.0</v>
      </c>
      <c r="G1336" s="5">
        <v>35.98</v>
      </c>
      <c r="H1336" s="5">
        <v>3600.0</v>
      </c>
      <c r="I1336" s="1" t="s">
        <v>75</v>
      </c>
      <c r="J1336" s="1" t="s">
        <v>224</v>
      </c>
      <c r="K1336" s="1" t="s">
        <v>111</v>
      </c>
      <c r="L1336" s="1" t="s">
        <v>5</v>
      </c>
      <c r="M1336" s="1" t="s">
        <v>6</v>
      </c>
      <c r="N1336" s="1" t="s">
        <v>7</v>
      </c>
      <c r="O1336" s="6" t="s">
        <v>7</v>
      </c>
    </row>
    <row r="1337">
      <c r="A1337" s="5">
        <v>200825.0</v>
      </c>
      <c r="B1337" s="2">
        <v>45836.0</v>
      </c>
      <c r="C1337" s="1" t="s">
        <v>223</v>
      </c>
      <c r="D1337" s="3" t="s">
        <v>193</v>
      </c>
      <c r="E1337" s="4">
        <v>45833.0</v>
      </c>
      <c r="F1337" s="5">
        <v>600.0</v>
      </c>
      <c r="G1337" s="5">
        <v>9.94</v>
      </c>
      <c r="H1337" s="5">
        <v>5966.0</v>
      </c>
      <c r="I1337" s="1" t="s">
        <v>75</v>
      </c>
      <c r="J1337" s="1" t="s">
        <v>224</v>
      </c>
      <c r="K1337" s="1" t="s">
        <v>111</v>
      </c>
      <c r="L1337" s="1" t="s">
        <v>5</v>
      </c>
      <c r="M1337" s="1" t="s">
        <v>6</v>
      </c>
      <c r="N1337" s="1" t="s">
        <v>7</v>
      </c>
      <c r="O1337" s="6" t="s">
        <v>7</v>
      </c>
    </row>
    <row r="1338">
      <c r="A1338" s="5">
        <v>200825.0</v>
      </c>
      <c r="B1338" s="2">
        <v>45836.0</v>
      </c>
      <c r="C1338" s="1" t="s">
        <v>223</v>
      </c>
      <c r="D1338" s="3" t="s">
        <v>85</v>
      </c>
      <c r="E1338" s="4">
        <v>45833.0</v>
      </c>
      <c r="F1338" s="5">
        <v>400.0</v>
      </c>
      <c r="G1338" s="5">
        <v>13.93</v>
      </c>
      <c r="H1338" s="5">
        <v>5574.0</v>
      </c>
      <c r="I1338" s="1" t="s">
        <v>75</v>
      </c>
      <c r="J1338" s="1" t="s">
        <v>224</v>
      </c>
      <c r="K1338" s="1" t="s">
        <v>111</v>
      </c>
      <c r="L1338" s="1" t="s">
        <v>5</v>
      </c>
      <c r="M1338" s="1" t="s">
        <v>6</v>
      </c>
      <c r="N1338" s="1" t="s">
        <v>7</v>
      </c>
      <c r="O1338" s="6" t="s">
        <v>7</v>
      </c>
    </row>
    <row r="1339">
      <c r="A1339" s="5">
        <v>200825.0</v>
      </c>
      <c r="B1339" s="2">
        <v>45836.0</v>
      </c>
      <c r="C1339" s="1" t="s">
        <v>223</v>
      </c>
      <c r="D1339" s="3" t="s">
        <v>191</v>
      </c>
      <c r="E1339" s="4">
        <v>45833.0</v>
      </c>
      <c r="F1339" s="5">
        <v>500.0</v>
      </c>
      <c r="G1339" s="5">
        <v>11.34</v>
      </c>
      <c r="H1339" s="5">
        <v>5672.0</v>
      </c>
      <c r="I1339" s="1" t="s">
        <v>75</v>
      </c>
      <c r="J1339" s="1" t="s">
        <v>224</v>
      </c>
      <c r="K1339" s="1" t="s">
        <v>111</v>
      </c>
      <c r="L1339" s="1" t="s">
        <v>5</v>
      </c>
      <c r="M1339" s="1" t="s">
        <v>6</v>
      </c>
      <c r="N1339" s="1" t="s">
        <v>7</v>
      </c>
      <c r="O1339" s="6" t="s">
        <v>7</v>
      </c>
    </row>
    <row r="1340">
      <c r="A1340" s="5">
        <v>200825.0</v>
      </c>
      <c r="B1340" s="2">
        <v>45836.0</v>
      </c>
      <c r="C1340" s="1" t="s">
        <v>223</v>
      </c>
      <c r="D1340" s="3" t="s">
        <v>402</v>
      </c>
      <c r="E1340" s="4">
        <v>45833.0</v>
      </c>
      <c r="F1340" s="5">
        <v>140.0</v>
      </c>
      <c r="G1340" s="5">
        <v>114.38</v>
      </c>
      <c r="H1340" s="5">
        <v>16015.0</v>
      </c>
      <c r="I1340" s="1" t="s">
        <v>75</v>
      </c>
      <c r="J1340" s="1" t="s">
        <v>224</v>
      </c>
      <c r="K1340" s="1" t="s">
        <v>111</v>
      </c>
      <c r="L1340" s="1" t="s">
        <v>5</v>
      </c>
      <c r="M1340" s="1" t="s">
        <v>6</v>
      </c>
      <c r="N1340" s="1" t="s">
        <v>7</v>
      </c>
      <c r="O1340" s="6" t="s">
        <v>7</v>
      </c>
    </row>
    <row r="1341">
      <c r="A1341" s="5">
        <v>200825.0</v>
      </c>
      <c r="B1341" s="2">
        <v>45836.0</v>
      </c>
      <c r="C1341" s="1" t="s">
        <v>223</v>
      </c>
      <c r="D1341" s="3" t="s">
        <v>562</v>
      </c>
      <c r="E1341" s="4">
        <v>45833.0</v>
      </c>
      <c r="F1341" s="5">
        <v>1500.0</v>
      </c>
      <c r="G1341" s="5">
        <v>1.96</v>
      </c>
      <c r="H1341" s="5">
        <v>2942.0</v>
      </c>
      <c r="I1341" s="1" t="s">
        <v>75</v>
      </c>
      <c r="J1341" s="1" t="s">
        <v>224</v>
      </c>
      <c r="K1341" s="1" t="s">
        <v>111</v>
      </c>
      <c r="L1341" s="1" t="s">
        <v>5</v>
      </c>
      <c r="M1341" s="1" t="s">
        <v>6</v>
      </c>
      <c r="N1341" s="1" t="s">
        <v>7</v>
      </c>
      <c r="O1341" s="6" t="s">
        <v>7</v>
      </c>
    </row>
    <row r="1342">
      <c r="A1342" s="5">
        <v>200825.0</v>
      </c>
      <c r="B1342" s="2">
        <v>45836.0</v>
      </c>
      <c r="C1342" s="1" t="s">
        <v>223</v>
      </c>
      <c r="D1342" s="3" t="s">
        <v>480</v>
      </c>
      <c r="E1342" s="4">
        <v>45833.0</v>
      </c>
      <c r="F1342" s="5">
        <v>300.0</v>
      </c>
      <c r="G1342" s="5">
        <v>59.18</v>
      </c>
      <c r="H1342" s="5">
        <v>17756.0</v>
      </c>
      <c r="I1342" s="1" t="s">
        <v>75</v>
      </c>
      <c r="J1342" s="1" t="s">
        <v>224</v>
      </c>
      <c r="K1342" s="1" t="s">
        <v>111</v>
      </c>
      <c r="L1342" s="1" t="s">
        <v>5</v>
      </c>
      <c r="M1342" s="1" t="s">
        <v>6</v>
      </c>
      <c r="N1342" s="1" t="s">
        <v>7</v>
      </c>
      <c r="O1342" s="6" t="s">
        <v>7</v>
      </c>
    </row>
    <row r="1343">
      <c r="A1343" s="5">
        <v>200825.0</v>
      </c>
      <c r="B1343" s="2">
        <v>45836.0</v>
      </c>
      <c r="C1343" s="1" t="s">
        <v>223</v>
      </c>
      <c r="D1343" s="3" t="s">
        <v>281</v>
      </c>
      <c r="E1343" s="4">
        <v>45833.0</v>
      </c>
      <c r="F1343" s="5">
        <v>250.0</v>
      </c>
      <c r="G1343" s="5">
        <v>17.08</v>
      </c>
      <c r="H1343" s="5">
        <v>4272.0</v>
      </c>
      <c r="I1343" s="1" t="s">
        <v>75</v>
      </c>
      <c r="J1343" s="1" t="s">
        <v>224</v>
      </c>
      <c r="K1343" s="1" t="s">
        <v>111</v>
      </c>
      <c r="L1343" s="1" t="s">
        <v>5</v>
      </c>
      <c r="M1343" s="1" t="s">
        <v>6</v>
      </c>
      <c r="N1343" s="1" t="s">
        <v>7</v>
      </c>
      <c r="O1343" s="6" t="s">
        <v>7</v>
      </c>
    </row>
    <row r="1344">
      <c r="A1344" s="5">
        <v>200825.0</v>
      </c>
      <c r="B1344" s="2">
        <v>45836.0</v>
      </c>
      <c r="C1344" s="1" t="s">
        <v>223</v>
      </c>
      <c r="D1344" s="3" t="s">
        <v>463</v>
      </c>
      <c r="E1344" s="4">
        <v>45833.0</v>
      </c>
      <c r="F1344" s="5">
        <v>1000.0</v>
      </c>
      <c r="G1344" s="5">
        <v>1.61</v>
      </c>
      <c r="H1344" s="5">
        <v>1612.0</v>
      </c>
      <c r="I1344" s="1" t="s">
        <v>75</v>
      </c>
      <c r="J1344" s="1" t="s">
        <v>224</v>
      </c>
      <c r="K1344" s="1" t="s">
        <v>111</v>
      </c>
      <c r="L1344" s="1" t="s">
        <v>5</v>
      </c>
      <c r="M1344" s="1" t="s">
        <v>6</v>
      </c>
      <c r="N1344" s="1" t="s">
        <v>7</v>
      </c>
      <c r="O1344" s="6" t="s">
        <v>7</v>
      </c>
    </row>
    <row r="1345">
      <c r="A1345" s="5">
        <v>200825.0</v>
      </c>
      <c r="B1345" s="2">
        <v>45836.0</v>
      </c>
      <c r="C1345" s="1" t="s">
        <v>223</v>
      </c>
      <c r="D1345" s="3" t="s">
        <v>290</v>
      </c>
      <c r="E1345" s="4">
        <v>45833.0</v>
      </c>
      <c r="F1345" s="5">
        <v>150.0</v>
      </c>
      <c r="G1345" s="5">
        <v>32.9</v>
      </c>
      <c r="H1345" s="5">
        <v>4937.0</v>
      </c>
      <c r="I1345" s="1" t="s">
        <v>75</v>
      </c>
      <c r="J1345" s="1" t="s">
        <v>224</v>
      </c>
      <c r="K1345" s="1" t="s">
        <v>111</v>
      </c>
      <c r="L1345" s="1" t="s">
        <v>5</v>
      </c>
      <c r="M1345" s="1" t="s">
        <v>6</v>
      </c>
      <c r="N1345" s="1" t="s">
        <v>7</v>
      </c>
      <c r="O1345" s="6" t="s">
        <v>7</v>
      </c>
    </row>
    <row r="1346">
      <c r="A1346" s="5">
        <v>200825.0</v>
      </c>
      <c r="B1346" s="2">
        <v>45836.0</v>
      </c>
      <c r="C1346" s="1" t="s">
        <v>223</v>
      </c>
      <c r="D1346" s="3" t="s">
        <v>187</v>
      </c>
      <c r="E1346" s="4">
        <v>45833.0</v>
      </c>
      <c r="F1346" s="5">
        <v>1100.0</v>
      </c>
      <c r="G1346" s="5">
        <v>129.15</v>
      </c>
      <c r="H1346" s="5">
        <v>142066.84</v>
      </c>
      <c r="I1346" s="1" t="s">
        <v>75</v>
      </c>
      <c r="J1346" s="1" t="s">
        <v>224</v>
      </c>
      <c r="K1346" s="1" t="s">
        <v>111</v>
      </c>
      <c r="L1346" s="1" t="s">
        <v>5</v>
      </c>
      <c r="M1346" s="1" t="s">
        <v>6</v>
      </c>
      <c r="N1346" s="1" t="s">
        <v>7</v>
      </c>
      <c r="O1346" s="6" t="s">
        <v>7</v>
      </c>
    </row>
    <row r="1347">
      <c r="A1347" s="5">
        <v>200825.0</v>
      </c>
      <c r="B1347" s="2">
        <v>45836.0</v>
      </c>
      <c r="C1347" s="1" t="s">
        <v>223</v>
      </c>
      <c r="D1347" s="3" t="s">
        <v>297</v>
      </c>
      <c r="E1347" s="4">
        <v>45833.0</v>
      </c>
      <c r="F1347" s="5">
        <v>80.0</v>
      </c>
      <c r="G1347" s="5">
        <v>21.7</v>
      </c>
      <c r="H1347" s="5">
        <v>1738.0</v>
      </c>
      <c r="I1347" s="1" t="s">
        <v>75</v>
      </c>
      <c r="J1347" s="1" t="s">
        <v>224</v>
      </c>
      <c r="K1347" s="1" t="s">
        <v>111</v>
      </c>
      <c r="L1347" s="1" t="s">
        <v>5</v>
      </c>
      <c r="M1347" s="1" t="s">
        <v>6</v>
      </c>
      <c r="N1347" s="1" t="s">
        <v>7</v>
      </c>
      <c r="O1347" s="6" t="s">
        <v>7</v>
      </c>
    </row>
    <row r="1348">
      <c r="A1348" s="5">
        <v>200825.0</v>
      </c>
      <c r="B1348" s="2">
        <v>45836.0</v>
      </c>
      <c r="C1348" s="1" t="s">
        <v>223</v>
      </c>
      <c r="D1348" s="3" t="s">
        <v>563</v>
      </c>
      <c r="E1348" s="4">
        <v>45833.0</v>
      </c>
      <c r="F1348" s="5">
        <v>2000.0</v>
      </c>
      <c r="G1348" s="5">
        <v>4.16</v>
      </c>
      <c r="H1348" s="5">
        <v>8322.0</v>
      </c>
      <c r="I1348" s="1" t="s">
        <v>75</v>
      </c>
      <c r="J1348" s="1" t="s">
        <v>224</v>
      </c>
      <c r="K1348" s="1" t="s">
        <v>111</v>
      </c>
      <c r="L1348" s="1" t="s">
        <v>5</v>
      </c>
      <c r="M1348" s="1" t="s">
        <v>6</v>
      </c>
      <c r="N1348" s="1" t="s">
        <v>7</v>
      </c>
      <c r="O1348" s="6" t="s">
        <v>7</v>
      </c>
    </row>
    <row r="1349">
      <c r="A1349" s="5">
        <v>200825.0</v>
      </c>
      <c r="B1349" s="2">
        <v>45836.0</v>
      </c>
      <c r="C1349" s="1" t="s">
        <v>223</v>
      </c>
      <c r="D1349" s="3" t="s">
        <v>181</v>
      </c>
      <c r="E1349" s="4">
        <v>45833.0</v>
      </c>
      <c r="F1349" s="5">
        <v>600.0</v>
      </c>
      <c r="G1349" s="5">
        <v>6.09</v>
      </c>
      <c r="H1349" s="5">
        <v>3656.0</v>
      </c>
      <c r="I1349" s="1" t="s">
        <v>75</v>
      </c>
      <c r="J1349" s="1" t="s">
        <v>224</v>
      </c>
      <c r="K1349" s="1" t="s">
        <v>111</v>
      </c>
      <c r="L1349" s="1" t="s">
        <v>5</v>
      </c>
      <c r="M1349" s="1" t="s">
        <v>6</v>
      </c>
      <c r="N1349" s="1" t="s">
        <v>7</v>
      </c>
      <c r="O1349" s="6" t="s">
        <v>7</v>
      </c>
    </row>
    <row r="1350">
      <c r="A1350" s="5">
        <v>200825.0</v>
      </c>
      <c r="B1350" s="2">
        <v>45836.0</v>
      </c>
      <c r="C1350" s="1" t="s">
        <v>223</v>
      </c>
      <c r="D1350" s="3" t="s">
        <v>78</v>
      </c>
      <c r="E1350" s="4">
        <v>45833.0</v>
      </c>
      <c r="F1350" s="5">
        <v>1600.0</v>
      </c>
      <c r="G1350" s="5">
        <v>6.96</v>
      </c>
      <c r="H1350" s="5">
        <v>11138.0</v>
      </c>
      <c r="I1350" s="1" t="s">
        <v>75</v>
      </c>
      <c r="J1350" s="1" t="s">
        <v>224</v>
      </c>
      <c r="K1350" s="1" t="s">
        <v>111</v>
      </c>
      <c r="L1350" s="1" t="s">
        <v>5</v>
      </c>
      <c r="M1350" s="1" t="s">
        <v>6</v>
      </c>
      <c r="N1350" s="1" t="s">
        <v>7</v>
      </c>
      <c r="O1350" s="6" t="s">
        <v>7</v>
      </c>
    </row>
    <row r="1351">
      <c r="A1351" s="5">
        <v>200825.0</v>
      </c>
      <c r="B1351" s="2">
        <v>45836.0</v>
      </c>
      <c r="C1351" s="1" t="s">
        <v>223</v>
      </c>
      <c r="D1351" s="3" t="s">
        <v>79</v>
      </c>
      <c r="E1351" s="4">
        <v>45833.0</v>
      </c>
      <c r="F1351" s="5">
        <v>450.0</v>
      </c>
      <c r="G1351" s="5">
        <v>30.17</v>
      </c>
      <c r="H1351" s="5">
        <v>13578.0</v>
      </c>
      <c r="I1351" s="1" t="s">
        <v>75</v>
      </c>
      <c r="J1351" s="1" t="s">
        <v>224</v>
      </c>
      <c r="K1351" s="1" t="s">
        <v>111</v>
      </c>
      <c r="L1351" s="1" t="s">
        <v>5</v>
      </c>
      <c r="M1351" s="1" t="s">
        <v>6</v>
      </c>
      <c r="N1351" s="1" t="s">
        <v>7</v>
      </c>
      <c r="O1351" s="6" t="s">
        <v>7</v>
      </c>
    </row>
    <row r="1352">
      <c r="A1352" s="5">
        <v>200825.0</v>
      </c>
      <c r="B1352" s="2">
        <v>45836.0</v>
      </c>
      <c r="C1352" s="1" t="s">
        <v>223</v>
      </c>
      <c r="D1352" s="3" t="s">
        <v>284</v>
      </c>
      <c r="E1352" s="4">
        <v>45833.0</v>
      </c>
      <c r="F1352" s="5">
        <v>200.0</v>
      </c>
      <c r="G1352" s="5">
        <v>37.03</v>
      </c>
      <c r="H1352" s="5">
        <v>7408.0</v>
      </c>
      <c r="I1352" s="1" t="s">
        <v>75</v>
      </c>
      <c r="J1352" s="1" t="s">
        <v>224</v>
      </c>
      <c r="K1352" s="1" t="s">
        <v>111</v>
      </c>
      <c r="L1352" s="1" t="s">
        <v>5</v>
      </c>
      <c r="M1352" s="1" t="s">
        <v>6</v>
      </c>
      <c r="N1352" s="1" t="s">
        <v>7</v>
      </c>
      <c r="O1352" s="6" t="s">
        <v>7</v>
      </c>
    </row>
    <row r="1353">
      <c r="A1353" s="5">
        <v>200825.0</v>
      </c>
      <c r="B1353" s="2">
        <v>45836.0</v>
      </c>
      <c r="C1353" s="1" t="s">
        <v>223</v>
      </c>
      <c r="D1353" s="3" t="s">
        <v>160</v>
      </c>
      <c r="E1353" s="4">
        <v>45833.0</v>
      </c>
      <c r="F1353" s="5">
        <v>150.0</v>
      </c>
      <c r="G1353" s="5">
        <v>59.08</v>
      </c>
      <c r="H1353" s="5">
        <v>8864.0</v>
      </c>
      <c r="I1353" s="1" t="s">
        <v>75</v>
      </c>
      <c r="J1353" s="1" t="s">
        <v>224</v>
      </c>
      <c r="K1353" s="1" t="s">
        <v>111</v>
      </c>
      <c r="L1353" s="1" t="s">
        <v>5</v>
      </c>
      <c r="M1353" s="1" t="s">
        <v>6</v>
      </c>
      <c r="N1353" s="1" t="s">
        <v>7</v>
      </c>
      <c r="O1353" s="6" t="s">
        <v>7</v>
      </c>
    </row>
    <row r="1354">
      <c r="A1354" s="5">
        <v>200825.0</v>
      </c>
      <c r="B1354" s="2">
        <v>45836.0</v>
      </c>
      <c r="C1354" s="1" t="s">
        <v>223</v>
      </c>
      <c r="D1354" s="3" t="s">
        <v>183</v>
      </c>
      <c r="E1354" s="4">
        <v>45833.0</v>
      </c>
      <c r="F1354" s="5">
        <v>400.0</v>
      </c>
      <c r="G1354" s="5">
        <v>9.73</v>
      </c>
      <c r="H1354" s="5">
        <v>3894.0</v>
      </c>
      <c r="I1354" s="1" t="s">
        <v>75</v>
      </c>
      <c r="J1354" s="1" t="s">
        <v>224</v>
      </c>
      <c r="K1354" s="1" t="s">
        <v>111</v>
      </c>
      <c r="L1354" s="1" t="s">
        <v>5</v>
      </c>
      <c r="M1354" s="1" t="s">
        <v>6</v>
      </c>
      <c r="N1354" s="1" t="s">
        <v>7</v>
      </c>
      <c r="O1354" s="6" t="s">
        <v>7</v>
      </c>
    </row>
    <row r="1355">
      <c r="A1355" s="5">
        <v>200825.0</v>
      </c>
      <c r="B1355" s="2">
        <v>45836.0</v>
      </c>
      <c r="C1355" s="1" t="s">
        <v>223</v>
      </c>
      <c r="D1355" s="3" t="s">
        <v>74</v>
      </c>
      <c r="E1355" s="4">
        <v>45833.0</v>
      </c>
      <c r="F1355" s="5">
        <v>100.0</v>
      </c>
      <c r="G1355" s="5">
        <v>40.6</v>
      </c>
      <c r="H1355" s="5">
        <v>4062.0</v>
      </c>
      <c r="I1355" s="1" t="s">
        <v>75</v>
      </c>
      <c r="J1355" s="1" t="s">
        <v>224</v>
      </c>
      <c r="K1355" s="1" t="s">
        <v>111</v>
      </c>
      <c r="L1355" s="1" t="s">
        <v>5</v>
      </c>
      <c r="M1355" s="1" t="s">
        <v>6</v>
      </c>
      <c r="N1355" s="1" t="s">
        <v>7</v>
      </c>
      <c r="O1355" s="6" t="s">
        <v>7</v>
      </c>
    </row>
    <row r="1356">
      <c r="A1356" s="5">
        <v>200825.0</v>
      </c>
      <c r="B1356" s="2">
        <v>45836.0</v>
      </c>
      <c r="C1356" s="1" t="s">
        <v>223</v>
      </c>
      <c r="D1356" s="3" t="s">
        <v>287</v>
      </c>
      <c r="E1356" s="4">
        <v>45833.0</v>
      </c>
      <c r="F1356" s="5">
        <v>50.0</v>
      </c>
      <c r="G1356" s="5">
        <v>31.15</v>
      </c>
      <c r="H1356" s="5">
        <v>1559.0</v>
      </c>
      <c r="I1356" s="1" t="s">
        <v>75</v>
      </c>
      <c r="J1356" s="1" t="s">
        <v>224</v>
      </c>
      <c r="K1356" s="1" t="s">
        <v>111</v>
      </c>
      <c r="L1356" s="1" t="s">
        <v>5</v>
      </c>
      <c r="M1356" s="1" t="s">
        <v>6</v>
      </c>
      <c r="N1356" s="1" t="s">
        <v>7</v>
      </c>
      <c r="O1356" s="6" t="s">
        <v>7</v>
      </c>
    </row>
    <row r="1357">
      <c r="A1357" s="5">
        <v>200825.0</v>
      </c>
      <c r="B1357" s="2">
        <v>45836.0</v>
      </c>
      <c r="C1357" s="1" t="s">
        <v>223</v>
      </c>
      <c r="D1357" s="3" t="s">
        <v>158</v>
      </c>
      <c r="E1357" s="4">
        <v>45833.0</v>
      </c>
      <c r="F1357" s="5">
        <v>300.0</v>
      </c>
      <c r="G1357" s="5">
        <v>208.95</v>
      </c>
      <c r="H1357" s="5">
        <v>62687.0</v>
      </c>
      <c r="I1357" s="1" t="s">
        <v>75</v>
      </c>
      <c r="J1357" s="1" t="s">
        <v>224</v>
      </c>
      <c r="K1357" s="1" t="s">
        <v>111</v>
      </c>
      <c r="L1357" s="1" t="s">
        <v>5</v>
      </c>
      <c r="M1357" s="1" t="s">
        <v>6</v>
      </c>
      <c r="N1357" s="1" t="s">
        <v>7</v>
      </c>
      <c r="O1357" s="6" t="s">
        <v>7</v>
      </c>
    </row>
    <row r="1358">
      <c r="A1358" s="5">
        <v>200826.0</v>
      </c>
      <c r="B1358" s="2">
        <v>45836.0</v>
      </c>
      <c r="C1358" s="1" t="s">
        <v>223</v>
      </c>
      <c r="D1358" s="3" t="s">
        <v>45</v>
      </c>
      <c r="E1358" s="4">
        <v>45833.0</v>
      </c>
      <c r="F1358" s="5">
        <v>12000.0</v>
      </c>
      <c r="G1358" s="5">
        <v>2050.3</v>
      </c>
      <c r="H1358" s="5">
        <v>49213.0</v>
      </c>
      <c r="I1358" s="1" t="s">
        <v>43</v>
      </c>
      <c r="J1358" s="1" t="s">
        <v>224</v>
      </c>
      <c r="K1358" s="1" t="s">
        <v>111</v>
      </c>
      <c r="L1358" s="1" t="s">
        <v>5</v>
      </c>
      <c r="M1358" s="1" t="s">
        <v>44</v>
      </c>
      <c r="N1358" s="1" t="s">
        <v>7</v>
      </c>
      <c r="O1358" s="6" t="s">
        <v>7</v>
      </c>
    </row>
    <row r="1359">
      <c r="A1359" s="5">
        <v>200826.0</v>
      </c>
      <c r="B1359" s="2">
        <v>45836.0</v>
      </c>
      <c r="C1359" s="1" t="s">
        <v>223</v>
      </c>
      <c r="D1359" s="3" t="s">
        <v>46</v>
      </c>
      <c r="E1359" s="4">
        <v>45833.0</v>
      </c>
      <c r="F1359" s="5">
        <v>10000.0</v>
      </c>
      <c r="G1359" s="5">
        <v>4100.6</v>
      </c>
      <c r="H1359" s="5">
        <v>41011.0</v>
      </c>
      <c r="I1359" s="1" t="s">
        <v>43</v>
      </c>
      <c r="J1359" s="1" t="s">
        <v>224</v>
      </c>
      <c r="K1359" s="1" t="s">
        <v>111</v>
      </c>
      <c r="L1359" s="1" t="s">
        <v>5</v>
      </c>
      <c r="M1359" s="1" t="s">
        <v>44</v>
      </c>
      <c r="N1359" s="1" t="s">
        <v>7</v>
      </c>
      <c r="O1359" s="6" t="s">
        <v>7</v>
      </c>
    </row>
    <row r="1360">
      <c r="A1360" s="5">
        <v>300144.0</v>
      </c>
      <c r="B1360" s="2">
        <v>45836.0</v>
      </c>
      <c r="C1360" s="1" t="s">
        <v>223</v>
      </c>
      <c r="D1360" s="3" t="s">
        <v>114</v>
      </c>
      <c r="E1360" s="4">
        <v>45833.0</v>
      </c>
      <c r="F1360" s="5">
        <v>8.0</v>
      </c>
      <c r="G1360" s="5">
        <v>861.0</v>
      </c>
      <c r="H1360" s="5">
        <v>6889.0</v>
      </c>
      <c r="I1360" s="1" t="s">
        <v>2</v>
      </c>
      <c r="J1360" s="1" t="s">
        <v>224</v>
      </c>
      <c r="K1360" s="1" t="s">
        <v>111</v>
      </c>
      <c r="L1360" s="1" t="s">
        <v>5</v>
      </c>
      <c r="M1360" s="1" t="s">
        <v>6</v>
      </c>
      <c r="N1360" s="1" t="s">
        <v>7</v>
      </c>
      <c r="O1360" s="6" t="s">
        <v>7</v>
      </c>
    </row>
    <row r="1361">
      <c r="A1361" s="5">
        <v>300144.0</v>
      </c>
      <c r="B1361" s="2">
        <v>45836.0</v>
      </c>
      <c r="C1361" s="1" t="s">
        <v>223</v>
      </c>
      <c r="D1361" s="3" t="s">
        <v>116</v>
      </c>
      <c r="E1361" s="4">
        <v>45833.0</v>
      </c>
      <c r="F1361" s="5">
        <v>6.0</v>
      </c>
      <c r="G1361" s="5">
        <v>1091.25</v>
      </c>
      <c r="H1361" s="5">
        <v>6548.0</v>
      </c>
      <c r="I1361" s="1" t="s">
        <v>2</v>
      </c>
      <c r="J1361" s="1" t="s">
        <v>224</v>
      </c>
      <c r="K1361" s="1" t="s">
        <v>111</v>
      </c>
      <c r="L1361" s="1" t="s">
        <v>5</v>
      </c>
      <c r="M1361" s="1" t="s">
        <v>6</v>
      </c>
      <c r="N1361" s="1" t="s">
        <v>7</v>
      </c>
      <c r="O1361" s="6" t="s">
        <v>7</v>
      </c>
    </row>
    <row r="1362">
      <c r="A1362" s="5">
        <v>300151.0</v>
      </c>
      <c r="B1362" s="2">
        <v>45838.0</v>
      </c>
      <c r="C1362" s="1" t="s">
        <v>564</v>
      </c>
      <c r="D1362" s="3" t="s">
        <v>15</v>
      </c>
      <c r="E1362" s="4">
        <v>45833.0</v>
      </c>
      <c r="F1362" s="5">
        <v>12.0</v>
      </c>
      <c r="G1362" s="5">
        <v>369.95</v>
      </c>
      <c r="H1362" s="5">
        <v>4351.0</v>
      </c>
      <c r="I1362" s="1" t="s">
        <v>2</v>
      </c>
      <c r="J1362" s="1" t="s">
        <v>565</v>
      </c>
      <c r="K1362" s="1" t="s">
        <v>13</v>
      </c>
      <c r="L1362" s="1" t="s">
        <v>5</v>
      </c>
      <c r="M1362" s="1" t="s">
        <v>6</v>
      </c>
      <c r="N1362" s="1" t="s">
        <v>7</v>
      </c>
      <c r="O1362" s="6" t="s">
        <v>7</v>
      </c>
    </row>
    <row r="1363">
      <c r="A1363" s="5">
        <v>300151.0</v>
      </c>
      <c r="B1363" s="2">
        <v>45838.0</v>
      </c>
      <c r="C1363" s="1" t="s">
        <v>564</v>
      </c>
      <c r="D1363" s="3" t="s">
        <v>19</v>
      </c>
      <c r="E1363" s="4">
        <v>45833.0</v>
      </c>
      <c r="F1363" s="5">
        <v>18.0</v>
      </c>
      <c r="G1363" s="5">
        <v>745.11</v>
      </c>
      <c r="H1363" s="5">
        <v>13145.0</v>
      </c>
      <c r="I1363" s="1" t="s">
        <v>2</v>
      </c>
      <c r="J1363" s="1" t="s">
        <v>565</v>
      </c>
      <c r="K1363" s="1" t="s">
        <v>13</v>
      </c>
      <c r="L1363" s="1" t="s">
        <v>5</v>
      </c>
      <c r="M1363" s="1" t="s">
        <v>6</v>
      </c>
      <c r="N1363" s="1" t="s">
        <v>7</v>
      </c>
      <c r="O1363" s="6" t="s">
        <v>7</v>
      </c>
    </row>
    <row r="1364">
      <c r="A1364" s="5">
        <v>300151.0</v>
      </c>
      <c r="B1364" s="2">
        <v>45838.0</v>
      </c>
      <c r="C1364" s="1" t="s">
        <v>564</v>
      </c>
      <c r="D1364" s="3" t="s">
        <v>225</v>
      </c>
      <c r="E1364" s="4">
        <v>45833.0</v>
      </c>
      <c r="F1364" s="5">
        <v>8.0</v>
      </c>
      <c r="G1364" s="5">
        <v>550.07</v>
      </c>
      <c r="H1364" s="5">
        <v>4313.0</v>
      </c>
      <c r="I1364" s="1" t="s">
        <v>2</v>
      </c>
      <c r="J1364" s="1" t="s">
        <v>565</v>
      </c>
      <c r="K1364" s="1" t="s">
        <v>13</v>
      </c>
      <c r="L1364" s="1" t="s">
        <v>5</v>
      </c>
      <c r="M1364" s="1" t="s">
        <v>6</v>
      </c>
      <c r="N1364" s="1" t="s">
        <v>7</v>
      </c>
      <c r="O1364" s="6" t="s">
        <v>7</v>
      </c>
    </row>
    <row r="1365">
      <c r="A1365" s="5">
        <v>300151.0</v>
      </c>
      <c r="B1365" s="2">
        <v>45838.0</v>
      </c>
      <c r="C1365" s="1" t="s">
        <v>564</v>
      </c>
      <c r="D1365" s="3" t="s">
        <v>10</v>
      </c>
      <c r="E1365" s="4">
        <v>45833.0</v>
      </c>
      <c r="F1365" s="5">
        <v>4.0</v>
      </c>
      <c r="G1365" s="5">
        <v>1149.82</v>
      </c>
      <c r="H1365" s="5">
        <v>4508.0</v>
      </c>
      <c r="I1365" s="1" t="s">
        <v>2</v>
      </c>
      <c r="J1365" s="1" t="s">
        <v>565</v>
      </c>
      <c r="K1365" s="1" t="s">
        <v>13</v>
      </c>
      <c r="L1365" s="1" t="s">
        <v>5</v>
      </c>
      <c r="M1365" s="1" t="s">
        <v>6</v>
      </c>
      <c r="N1365" s="1" t="s">
        <v>7</v>
      </c>
      <c r="O1365" s="6" t="s">
        <v>7</v>
      </c>
    </row>
    <row r="1366">
      <c r="A1366" s="5">
        <v>300151.0</v>
      </c>
      <c r="B1366" s="2">
        <v>45838.0</v>
      </c>
      <c r="C1366" s="1" t="s">
        <v>564</v>
      </c>
      <c r="D1366" s="3" t="s">
        <v>105</v>
      </c>
      <c r="E1366" s="4">
        <v>45833.0</v>
      </c>
      <c r="F1366" s="5">
        <v>8.0</v>
      </c>
      <c r="G1366" s="5">
        <v>550.07</v>
      </c>
      <c r="H1366" s="5">
        <v>4313.0</v>
      </c>
      <c r="I1366" s="1" t="s">
        <v>2</v>
      </c>
      <c r="J1366" s="1" t="s">
        <v>565</v>
      </c>
      <c r="K1366" s="1" t="s">
        <v>13</v>
      </c>
      <c r="L1366" s="1" t="s">
        <v>5</v>
      </c>
      <c r="M1366" s="1" t="s">
        <v>6</v>
      </c>
      <c r="N1366" s="1" t="s">
        <v>7</v>
      </c>
      <c r="O1366" s="6" t="s">
        <v>7</v>
      </c>
    </row>
    <row r="1367">
      <c r="A1367" s="5">
        <v>300151.0</v>
      </c>
      <c r="B1367" s="2">
        <v>45838.0</v>
      </c>
      <c r="C1367" s="1" t="s">
        <v>564</v>
      </c>
      <c r="D1367" s="3" t="s">
        <v>1</v>
      </c>
      <c r="E1367" s="4">
        <v>45833.0</v>
      </c>
      <c r="F1367" s="5">
        <v>12.0</v>
      </c>
      <c r="G1367" s="5">
        <v>369.95</v>
      </c>
      <c r="H1367" s="5">
        <v>4351.0</v>
      </c>
      <c r="I1367" s="1" t="s">
        <v>2</v>
      </c>
      <c r="J1367" s="1" t="s">
        <v>565</v>
      </c>
      <c r="K1367" s="1" t="s">
        <v>13</v>
      </c>
      <c r="L1367" s="1" t="s">
        <v>5</v>
      </c>
      <c r="M1367" s="1" t="s">
        <v>6</v>
      </c>
      <c r="N1367" s="1" t="s">
        <v>7</v>
      </c>
      <c r="O1367" s="6" t="s">
        <v>7</v>
      </c>
    </row>
    <row r="1368">
      <c r="A1368" s="5">
        <v>300151.0</v>
      </c>
      <c r="B1368" s="2">
        <v>45838.0</v>
      </c>
      <c r="C1368" s="1" t="s">
        <v>564</v>
      </c>
      <c r="D1368" s="3" t="s">
        <v>8</v>
      </c>
      <c r="E1368" s="4">
        <v>45833.0</v>
      </c>
      <c r="F1368" s="5">
        <v>12.0</v>
      </c>
      <c r="G1368" s="5">
        <v>745.11</v>
      </c>
      <c r="H1368" s="5">
        <v>8763.0</v>
      </c>
      <c r="I1368" s="1" t="s">
        <v>2</v>
      </c>
      <c r="J1368" s="1" t="s">
        <v>565</v>
      </c>
      <c r="K1368" s="1" t="s">
        <v>13</v>
      </c>
      <c r="L1368" s="1" t="s">
        <v>5</v>
      </c>
      <c r="M1368" s="1" t="s">
        <v>6</v>
      </c>
      <c r="N1368" s="1" t="s">
        <v>7</v>
      </c>
      <c r="O1368" s="6" t="s">
        <v>7</v>
      </c>
    </row>
    <row r="1369">
      <c r="A1369" s="5">
        <v>300151.0</v>
      </c>
      <c r="B1369" s="2">
        <v>45838.0</v>
      </c>
      <c r="C1369" s="1" t="s">
        <v>564</v>
      </c>
      <c r="D1369" s="3" t="s">
        <v>107</v>
      </c>
      <c r="E1369" s="4">
        <v>45833.0</v>
      </c>
      <c r="F1369" s="5">
        <v>12.0</v>
      </c>
      <c r="G1369" s="5">
        <v>369.95</v>
      </c>
      <c r="H1369" s="5">
        <v>4351.0</v>
      </c>
      <c r="I1369" s="1" t="s">
        <v>2</v>
      </c>
      <c r="J1369" s="1" t="s">
        <v>565</v>
      </c>
      <c r="K1369" s="1" t="s">
        <v>13</v>
      </c>
      <c r="L1369" s="1" t="s">
        <v>5</v>
      </c>
      <c r="M1369" s="1" t="s">
        <v>6</v>
      </c>
      <c r="N1369" s="1" t="s">
        <v>7</v>
      </c>
      <c r="O1369" s="6" t="s">
        <v>7</v>
      </c>
    </row>
    <row r="1370">
      <c r="A1370" s="5">
        <v>300151.0</v>
      </c>
      <c r="B1370" s="2">
        <v>45838.0</v>
      </c>
      <c r="C1370" s="1" t="s">
        <v>564</v>
      </c>
      <c r="D1370" s="3" t="s">
        <v>222</v>
      </c>
      <c r="E1370" s="4">
        <v>45833.0</v>
      </c>
      <c r="F1370" s="5">
        <v>18.0</v>
      </c>
      <c r="G1370" s="5">
        <v>745.11</v>
      </c>
      <c r="H1370" s="5">
        <v>13145.0</v>
      </c>
      <c r="I1370" s="1" t="s">
        <v>2</v>
      </c>
      <c r="J1370" s="1" t="s">
        <v>565</v>
      </c>
      <c r="K1370" s="1" t="s">
        <v>13</v>
      </c>
      <c r="L1370" s="1" t="s">
        <v>5</v>
      </c>
      <c r="M1370" s="1" t="s">
        <v>6</v>
      </c>
      <c r="N1370" s="1" t="s">
        <v>7</v>
      </c>
      <c r="O1370" s="6" t="s">
        <v>7</v>
      </c>
    </row>
    <row r="1371">
      <c r="A1371" s="5">
        <v>300151.0</v>
      </c>
      <c r="B1371" s="2">
        <v>45838.0</v>
      </c>
      <c r="C1371" s="1" t="s">
        <v>564</v>
      </c>
      <c r="D1371" s="3" t="s">
        <v>18</v>
      </c>
      <c r="E1371" s="4">
        <v>45833.0</v>
      </c>
      <c r="F1371" s="5">
        <v>12.0</v>
      </c>
      <c r="G1371" s="5">
        <v>369.95</v>
      </c>
      <c r="H1371" s="5">
        <v>4351.0</v>
      </c>
      <c r="I1371" s="1" t="s">
        <v>2</v>
      </c>
      <c r="J1371" s="1" t="s">
        <v>565</v>
      </c>
      <c r="K1371" s="1" t="s">
        <v>13</v>
      </c>
      <c r="L1371" s="1" t="s">
        <v>5</v>
      </c>
      <c r="M1371" s="1" t="s">
        <v>6</v>
      </c>
      <c r="N1371" s="1" t="s">
        <v>7</v>
      </c>
      <c r="O1371" s="6" t="s">
        <v>7</v>
      </c>
    </row>
    <row r="1372">
      <c r="A1372" s="5">
        <v>300151.0</v>
      </c>
      <c r="B1372" s="2">
        <v>45838.0</v>
      </c>
      <c r="C1372" s="1" t="s">
        <v>564</v>
      </c>
      <c r="D1372" s="3" t="s">
        <v>17</v>
      </c>
      <c r="E1372" s="4">
        <v>45833.0</v>
      </c>
      <c r="F1372" s="5">
        <v>24.0</v>
      </c>
      <c r="G1372" s="5">
        <v>745.11</v>
      </c>
      <c r="H1372" s="5">
        <v>17526.0</v>
      </c>
      <c r="I1372" s="1" t="s">
        <v>2</v>
      </c>
      <c r="J1372" s="1" t="s">
        <v>565</v>
      </c>
      <c r="K1372" s="1" t="s">
        <v>13</v>
      </c>
      <c r="L1372" s="1" t="s">
        <v>5</v>
      </c>
      <c r="M1372" s="1" t="s">
        <v>6</v>
      </c>
      <c r="N1372" s="1" t="s">
        <v>7</v>
      </c>
      <c r="O1372" s="6" t="s">
        <v>7</v>
      </c>
    </row>
    <row r="1373">
      <c r="A1373" s="5">
        <v>300151.0</v>
      </c>
      <c r="B1373" s="2">
        <v>45838.0</v>
      </c>
      <c r="C1373" s="1" t="s">
        <v>564</v>
      </c>
      <c r="D1373" s="3" t="s">
        <v>566</v>
      </c>
      <c r="E1373" s="4">
        <v>45833.0</v>
      </c>
      <c r="F1373" s="5">
        <v>8.0</v>
      </c>
      <c r="G1373" s="5">
        <v>550.07</v>
      </c>
      <c r="H1373" s="5">
        <v>4313.0</v>
      </c>
      <c r="I1373" s="1" t="s">
        <v>2</v>
      </c>
      <c r="J1373" s="1" t="s">
        <v>565</v>
      </c>
      <c r="K1373" s="1" t="s">
        <v>13</v>
      </c>
      <c r="L1373" s="1" t="s">
        <v>5</v>
      </c>
      <c r="M1373" s="1" t="s">
        <v>6</v>
      </c>
      <c r="N1373" s="1" t="s">
        <v>7</v>
      </c>
      <c r="O1373" s="6" t="s">
        <v>7</v>
      </c>
    </row>
    <row r="1374">
      <c r="A1374" s="5">
        <v>300151.0</v>
      </c>
      <c r="B1374" s="2">
        <v>45838.0</v>
      </c>
      <c r="C1374" s="1" t="s">
        <v>564</v>
      </c>
      <c r="D1374" s="3" t="s">
        <v>106</v>
      </c>
      <c r="E1374" s="4">
        <v>45833.0</v>
      </c>
      <c r="F1374" s="5">
        <v>4.0</v>
      </c>
      <c r="G1374" s="5">
        <v>1149.82</v>
      </c>
      <c r="H1374" s="5">
        <v>4508.0</v>
      </c>
      <c r="I1374" s="1" t="s">
        <v>2</v>
      </c>
      <c r="J1374" s="1" t="s">
        <v>565</v>
      </c>
      <c r="K1374" s="1" t="s">
        <v>13</v>
      </c>
      <c r="L1374" s="1" t="s">
        <v>5</v>
      </c>
      <c r="M1374" s="1" t="s">
        <v>6</v>
      </c>
      <c r="N1374" s="1" t="s">
        <v>7</v>
      </c>
      <c r="O1374" s="6" t="s">
        <v>7</v>
      </c>
    </row>
    <row r="1375">
      <c r="A1375" s="5">
        <v>200849.0</v>
      </c>
      <c r="B1375" s="2">
        <v>45838.0</v>
      </c>
      <c r="C1375" s="1" t="s">
        <v>567</v>
      </c>
      <c r="D1375" s="3" t="s">
        <v>47</v>
      </c>
      <c r="E1375" s="4">
        <v>45833.0</v>
      </c>
      <c r="F1375" s="5">
        <v>3750.0</v>
      </c>
      <c r="G1375" s="5">
        <v>3075.45</v>
      </c>
      <c r="H1375" s="5">
        <v>15071.0</v>
      </c>
      <c r="I1375" s="1" t="s">
        <v>43</v>
      </c>
      <c r="J1375" s="1" t="s">
        <v>568</v>
      </c>
      <c r="K1375" s="1" t="s">
        <v>13</v>
      </c>
      <c r="L1375" s="1" t="s">
        <v>5</v>
      </c>
      <c r="M1375" s="1" t="s">
        <v>44</v>
      </c>
      <c r="N1375" s="1" t="s">
        <v>7</v>
      </c>
      <c r="O1375" s="6" t="s">
        <v>7</v>
      </c>
    </row>
    <row r="1376">
      <c r="A1376" s="5">
        <v>200849.0</v>
      </c>
      <c r="B1376" s="2">
        <v>45838.0</v>
      </c>
      <c r="C1376" s="1" t="s">
        <v>567</v>
      </c>
      <c r="D1376" s="3" t="s">
        <v>45</v>
      </c>
      <c r="E1376" s="4">
        <v>45833.0</v>
      </c>
      <c r="F1376" s="5">
        <v>5500.0</v>
      </c>
      <c r="G1376" s="5">
        <v>2050.3</v>
      </c>
      <c r="H1376" s="5">
        <v>22104.0</v>
      </c>
      <c r="I1376" s="1" t="s">
        <v>43</v>
      </c>
      <c r="J1376" s="1" t="s">
        <v>568</v>
      </c>
      <c r="K1376" s="1" t="s">
        <v>13</v>
      </c>
      <c r="L1376" s="1" t="s">
        <v>5</v>
      </c>
      <c r="M1376" s="1" t="s">
        <v>44</v>
      </c>
      <c r="N1376" s="1" t="s">
        <v>7</v>
      </c>
      <c r="O1376" s="6" t="s">
        <v>7</v>
      </c>
    </row>
    <row r="1377">
      <c r="A1377" s="5">
        <v>200849.0</v>
      </c>
      <c r="B1377" s="2">
        <v>45838.0</v>
      </c>
      <c r="C1377" s="1" t="s">
        <v>567</v>
      </c>
      <c r="D1377" s="3" t="s">
        <v>542</v>
      </c>
      <c r="E1377" s="4">
        <v>45833.0</v>
      </c>
      <c r="F1377" s="5">
        <v>1000.0</v>
      </c>
      <c r="G1377" s="5">
        <v>5101.54</v>
      </c>
      <c r="H1377" s="5">
        <v>5001.0</v>
      </c>
      <c r="I1377" s="1" t="s">
        <v>43</v>
      </c>
      <c r="J1377" s="1" t="s">
        <v>568</v>
      </c>
      <c r="K1377" s="1" t="s">
        <v>13</v>
      </c>
      <c r="L1377" s="1" t="s">
        <v>5</v>
      </c>
      <c r="M1377" s="1" t="s">
        <v>44</v>
      </c>
      <c r="N1377" s="1" t="s">
        <v>7</v>
      </c>
      <c r="O1377" s="6" t="s">
        <v>7</v>
      </c>
    </row>
    <row r="1378">
      <c r="A1378" s="5">
        <v>200849.0</v>
      </c>
      <c r="B1378" s="2">
        <v>45838.0</v>
      </c>
      <c r="C1378" s="1" t="s">
        <v>567</v>
      </c>
      <c r="D1378" s="3" t="s">
        <v>46</v>
      </c>
      <c r="E1378" s="4">
        <v>45833.0</v>
      </c>
      <c r="F1378" s="5">
        <v>5000.0</v>
      </c>
      <c r="G1378" s="5">
        <v>4100.6</v>
      </c>
      <c r="H1378" s="5">
        <v>20094.0</v>
      </c>
      <c r="I1378" s="1" t="s">
        <v>43</v>
      </c>
      <c r="J1378" s="1" t="s">
        <v>568</v>
      </c>
      <c r="K1378" s="1" t="s">
        <v>13</v>
      </c>
      <c r="L1378" s="1" t="s">
        <v>5</v>
      </c>
      <c r="M1378" s="1" t="s">
        <v>44</v>
      </c>
      <c r="N1378" s="1" t="s">
        <v>7</v>
      </c>
      <c r="O1378" s="6" t="s">
        <v>7</v>
      </c>
    </row>
    <row r="1379">
      <c r="A1379" s="5">
        <v>200849.0</v>
      </c>
      <c r="B1379" s="2">
        <v>45838.0</v>
      </c>
      <c r="C1379" s="1" t="s">
        <v>567</v>
      </c>
      <c r="D1379" s="3" t="s">
        <v>179</v>
      </c>
      <c r="E1379" s="4">
        <v>45833.0</v>
      </c>
      <c r="F1379" s="5">
        <v>3000.0</v>
      </c>
      <c r="G1379" s="5">
        <v>5101.25</v>
      </c>
      <c r="H1379" s="5">
        <v>14999.0</v>
      </c>
      <c r="I1379" s="1" t="s">
        <v>43</v>
      </c>
      <c r="J1379" s="1" t="s">
        <v>568</v>
      </c>
      <c r="K1379" s="1" t="s">
        <v>13</v>
      </c>
      <c r="L1379" s="1" t="s">
        <v>5</v>
      </c>
      <c r="M1379" s="1" t="s">
        <v>44</v>
      </c>
      <c r="N1379" s="1" t="s">
        <v>7</v>
      </c>
      <c r="O1379" s="6" t="s">
        <v>7</v>
      </c>
    </row>
    <row r="1380">
      <c r="A1380" s="5">
        <v>200849.0</v>
      </c>
      <c r="B1380" s="2">
        <v>45838.0</v>
      </c>
      <c r="C1380" s="1" t="s">
        <v>567</v>
      </c>
      <c r="D1380" s="3" t="s">
        <v>541</v>
      </c>
      <c r="E1380" s="4">
        <v>45833.0</v>
      </c>
      <c r="F1380" s="5">
        <v>500.0</v>
      </c>
      <c r="G1380" s="5">
        <v>2550.19</v>
      </c>
      <c r="H1380" s="5">
        <v>2501.0</v>
      </c>
      <c r="I1380" s="1" t="s">
        <v>43</v>
      </c>
      <c r="J1380" s="1" t="s">
        <v>568</v>
      </c>
      <c r="K1380" s="1" t="s">
        <v>13</v>
      </c>
      <c r="L1380" s="1" t="s">
        <v>5</v>
      </c>
      <c r="M1380" s="1" t="s">
        <v>44</v>
      </c>
      <c r="N1380" s="1" t="s">
        <v>7</v>
      </c>
      <c r="O1380" s="6" t="s">
        <v>7</v>
      </c>
    </row>
    <row r="1381">
      <c r="A1381" s="5">
        <v>200849.0</v>
      </c>
      <c r="B1381" s="2">
        <v>45838.0</v>
      </c>
      <c r="C1381" s="1" t="s">
        <v>567</v>
      </c>
      <c r="D1381" s="3" t="s">
        <v>178</v>
      </c>
      <c r="E1381" s="4">
        <v>45833.0</v>
      </c>
      <c r="F1381" s="5">
        <v>1500.0</v>
      </c>
      <c r="G1381" s="5">
        <v>3825.93</v>
      </c>
      <c r="H1381" s="5">
        <v>7500.0</v>
      </c>
      <c r="I1381" s="1" t="s">
        <v>43</v>
      </c>
      <c r="J1381" s="1" t="s">
        <v>568</v>
      </c>
      <c r="K1381" s="1" t="s">
        <v>13</v>
      </c>
      <c r="L1381" s="1" t="s">
        <v>5</v>
      </c>
      <c r="M1381" s="1" t="s">
        <v>44</v>
      </c>
      <c r="N1381" s="1" t="s">
        <v>7</v>
      </c>
      <c r="O1381" s="6" t="s">
        <v>7</v>
      </c>
    </row>
    <row r="1382">
      <c r="A1382" s="5">
        <v>200849.0</v>
      </c>
      <c r="B1382" s="2">
        <v>45838.0</v>
      </c>
      <c r="C1382" s="1" t="s">
        <v>567</v>
      </c>
      <c r="D1382" s="3" t="s">
        <v>177</v>
      </c>
      <c r="E1382" s="4">
        <v>45833.0</v>
      </c>
      <c r="F1382" s="5">
        <v>2500.0</v>
      </c>
      <c r="G1382" s="5">
        <v>2550.62</v>
      </c>
      <c r="H1382" s="5">
        <v>12500.0</v>
      </c>
      <c r="I1382" s="1" t="s">
        <v>43</v>
      </c>
      <c r="J1382" s="1" t="s">
        <v>568</v>
      </c>
      <c r="K1382" s="1" t="s">
        <v>13</v>
      </c>
      <c r="L1382" s="1" t="s">
        <v>5</v>
      </c>
      <c r="M1382" s="1" t="s">
        <v>44</v>
      </c>
      <c r="N1382" s="1" t="s">
        <v>7</v>
      </c>
      <c r="O1382" s="6" t="s">
        <v>7</v>
      </c>
    </row>
    <row r="1383">
      <c r="A1383" s="5">
        <v>300152.0</v>
      </c>
      <c r="B1383" s="2">
        <v>45838.0</v>
      </c>
      <c r="C1383" s="1" t="s">
        <v>332</v>
      </c>
      <c r="D1383" s="3" t="s">
        <v>113</v>
      </c>
      <c r="E1383" s="4">
        <v>45833.0</v>
      </c>
      <c r="F1383" s="5">
        <v>60.0</v>
      </c>
      <c r="G1383" s="5">
        <v>370.08</v>
      </c>
      <c r="H1383" s="5">
        <v>21763.0</v>
      </c>
      <c r="I1383" s="1" t="s">
        <v>2</v>
      </c>
      <c r="J1383" s="1" t="s">
        <v>221</v>
      </c>
      <c r="K1383" s="1" t="s">
        <v>111</v>
      </c>
      <c r="L1383" s="1" t="s">
        <v>5</v>
      </c>
      <c r="M1383" s="1" t="s">
        <v>6</v>
      </c>
      <c r="N1383" s="1" t="s">
        <v>7</v>
      </c>
      <c r="O1383" s="6" t="s">
        <v>7</v>
      </c>
    </row>
    <row r="1384">
      <c r="A1384" s="5">
        <v>300152.0</v>
      </c>
      <c r="B1384" s="2">
        <v>45838.0</v>
      </c>
      <c r="C1384" s="1" t="s">
        <v>332</v>
      </c>
      <c r="D1384" s="3" t="s">
        <v>304</v>
      </c>
      <c r="E1384" s="4">
        <v>45833.0</v>
      </c>
      <c r="F1384" s="5">
        <v>16.0</v>
      </c>
      <c r="G1384" s="5">
        <v>550.07</v>
      </c>
      <c r="H1384" s="5">
        <v>8627.0</v>
      </c>
      <c r="I1384" s="1" t="s">
        <v>2</v>
      </c>
      <c r="J1384" s="1" t="s">
        <v>221</v>
      </c>
      <c r="K1384" s="1" t="s">
        <v>111</v>
      </c>
      <c r="L1384" s="1" t="s">
        <v>5</v>
      </c>
      <c r="M1384" s="1" t="s">
        <v>6</v>
      </c>
      <c r="N1384" s="1" t="s">
        <v>7</v>
      </c>
      <c r="O1384" s="6" t="s">
        <v>7</v>
      </c>
    </row>
    <row r="1385">
      <c r="A1385" s="5">
        <v>300152.0</v>
      </c>
      <c r="B1385" s="2">
        <v>45838.0</v>
      </c>
      <c r="C1385" s="1" t="s">
        <v>332</v>
      </c>
      <c r="D1385" s="3" t="s">
        <v>545</v>
      </c>
      <c r="E1385" s="4">
        <v>45833.0</v>
      </c>
      <c r="F1385" s="5">
        <v>16.0</v>
      </c>
      <c r="G1385" s="5">
        <v>550.07</v>
      </c>
      <c r="H1385" s="5">
        <v>8627.0</v>
      </c>
      <c r="I1385" s="1" t="s">
        <v>2</v>
      </c>
      <c r="J1385" s="1" t="s">
        <v>221</v>
      </c>
      <c r="K1385" s="1" t="s">
        <v>111</v>
      </c>
      <c r="L1385" s="1" t="s">
        <v>5</v>
      </c>
      <c r="M1385" s="1" t="s">
        <v>6</v>
      </c>
      <c r="N1385" s="1" t="s">
        <v>7</v>
      </c>
      <c r="O1385" s="6" t="s">
        <v>7</v>
      </c>
    </row>
    <row r="1386">
      <c r="A1386" s="5">
        <v>300152.0</v>
      </c>
      <c r="B1386" s="2">
        <v>45838.0</v>
      </c>
      <c r="C1386" s="1" t="s">
        <v>332</v>
      </c>
      <c r="D1386" s="3" t="s">
        <v>268</v>
      </c>
      <c r="E1386" s="4">
        <v>45833.0</v>
      </c>
      <c r="F1386" s="5">
        <v>60.0</v>
      </c>
      <c r="G1386" s="5">
        <v>370.08</v>
      </c>
      <c r="H1386" s="5">
        <v>21763.0</v>
      </c>
      <c r="I1386" s="1" t="s">
        <v>2</v>
      </c>
      <c r="J1386" s="1" t="s">
        <v>221</v>
      </c>
      <c r="K1386" s="1" t="s">
        <v>111</v>
      </c>
      <c r="L1386" s="1" t="s">
        <v>5</v>
      </c>
      <c r="M1386" s="1" t="s">
        <v>6</v>
      </c>
      <c r="N1386" s="1" t="s">
        <v>7</v>
      </c>
      <c r="O1386" s="6" t="s">
        <v>7</v>
      </c>
    </row>
    <row r="1387">
      <c r="A1387" s="5">
        <v>200868.0</v>
      </c>
      <c r="B1387" s="2">
        <v>45838.0</v>
      </c>
      <c r="C1387" s="1" t="s">
        <v>261</v>
      </c>
      <c r="D1387" s="3" t="s">
        <v>569</v>
      </c>
      <c r="E1387" s="4">
        <v>45833.0</v>
      </c>
      <c r="F1387" s="5">
        <v>200.0</v>
      </c>
      <c r="G1387" s="5">
        <v>11.51</v>
      </c>
      <c r="H1387" s="5">
        <v>2257.0</v>
      </c>
      <c r="I1387" s="1" t="s">
        <v>75</v>
      </c>
      <c r="J1387" s="1" t="s">
        <v>216</v>
      </c>
      <c r="K1387" s="1" t="s">
        <v>28</v>
      </c>
      <c r="L1387" s="1" t="s">
        <v>5</v>
      </c>
      <c r="M1387" s="1" t="s">
        <v>6</v>
      </c>
      <c r="N1387" s="1" t="s">
        <v>7</v>
      </c>
      <c r="O1387" s="6" t="s">
        <v>7</v>
      </c>
    </row>
    <row r="1388">
      <c r="A1388" s="5">
        <v>200868.0</v>
      </c>
      <c r="B1388" s="2">
        <v>45838.0</v>
      </c>
      <c r="C1388" s="1" t="s">
        <v>261</v>
      </c>
      <c r="D1388" s="3" t="s">
        <v>570</v>
      </c>
      <c r="E1388" s="4">
        <v>45833.0</v>
      </c>
      <c r="F1388" s="5">
        <v>15.0</v>
      </c>
      <c r="G1388" s="5">
        <v>168.7</v>
      </c>
      <c r="H1388" s="5">
        <v>2481.0</v>
      </c>
      <c r="I1388" s="1" t="s">
        <v>75</v>
      </c>
      <c r="J1388" s="1" t="s">
        <v>216</v>
      </c>
      <c r="K1388" s="1" t="s">
        <v>28</v>
      </c>
      <c r="L1388" s="1" t="s">
        <v>5</v>
      </c>
      <c r="M1388" s="1" t="s">
        <v>6</v>
      </c>
      <c r="N1388" s="1" t="s">
        <v>7</v>
      </c>
      <c r="O1388" s="6" t="s">
        <v>7</v>
      </c>
    </row>
    <row r="1389">
      <c r="A1389" s="5">
        <v>200868.0</v>
      </c>
      <c r="B1389" s="2">
        <v>45838.0</v>
      </c>
      <c r="C1389" s="1" t="s">
        <v>261</v>
      </c>
      <c r="D1389" s="3" t="s">
        <v>278</v>
      </c>
      <c r="E1389" s="4">
        <v>45833.0</v>
      </c>
      <c r="F1389" s="5">
        <v>144.0</v>
      </c>
      <c r="G1389" s="5">
        <v>44.28</v>
      </c>
      <c r="H1389" s="5">
        <v>6250.0</v>
      </c>
      <c r="I1389" s="1" t="s">
        <v>75</v>
      </c>
      <c r="J1389" s="1" t="s">
        <v>216</v>
      </c>
      <c r="K1389" s="1" t="s">
        <v>28</v>
      </c>
      <c r="L1389" s="1" t="s">
        <v>5</v>
      </c>
      <c r="M1389" s="1" t="s">
        <v>6</v>
      </c>
      <c r="N1389" s="1" t="s">
        <v>7</v>
      </c>
      <c r="O1389" s="6" t="s">
        <v>7</v>
      </c>
    </row>
    <row r="1390">
      <c r="A1390" s="5">
        <v>200868.0</v>
      </c>
      <c r="B1390" s="2">
        <v>45838.0</v>
      </c>
      <c r="C1390" s="1" t="s">
        <v>261</v>
      </c>
      <c r="D1390" s="3" t="s">
        <v>571</v>
      </c>
      <c r="E1390" s="4">
        <v>45833.0</v>
      </c>
      <c r="F1390" s="5">
        <v>200.0</v>
      </c>
      <c r="G1390" s="5">
        <v>11.3</v>
      </c>
      <c r="H1390" s="5">
        <v>2216.0</v>
      </c>
      <c r="I1390" s="1" t="s">
        <v>75</v>
      </c>
      <c r="J1390" s="1" t="s">
        <v>216</v>
      </c>
      <c r="K1390" s="1" t="s">
        <v>28</v>
      </c>
      <c r="L1390" s="1" t="s">
        <v>5</v>
      </c>
      <c r="M1390" s="1" t="s">
        <v>6</v>
      </c>
      <c r="N1390" s="1" t="s">
        <v>7</v>
      </c>
      <c r="O1390" s="6" t="s">
        <v>7</v>
      </c>
    </row>
    <row r="1391">
      <c r="A1391" s="5">
        <v>200868.0</v>
      </c>
      <c r="B1391" s="2">
        <v>45838.0</v>
      </c>
      <c r="C1391" s="1" t="s">
        <v>261</v>
      </c>
      <c r="D1391" s="3" t="s">
        <v>572</v>
      </c>
      <c r="E1391" s="4">
        <v>45833.0</v>
      </c>
      <c r="F1391" s="5">
        <v>200.0</v>
      </c>
      <c r="G1391" s="5">
        <v>16.24</v>
      </c>
      <c r="H1391" s="5">
        <v>3184.0</v>
      </c>
      <c r="I1391" s="1" t="s">
        <v>75</v>
      </c>
      <c r="J1391" s="1" t="s">
        <v>216</v>
      </c>
      <c r="K1391" s="1" t="s">
        <v>28</v>
      </c>
      <c r="L1391" s="1" t="s">
        <v>5</v>
      </c>
      <c r="M1391" s="1" t="s">
        <v>6</v>
      </c>
      <c r="N1391" s="1" t="s">
        <v>7</v>
      </c>
      <c r="O1391" s="6" t="s">
        <v>7</v>
      </c>
    </row>
    <row r="1392">
      <c r="A1392" s="5">
        <v>200868.0</v>
      </c>
      <c r="B1392" s="2">
        <v>45838.0</v>
      </c>
      <c r="C1392" s="1" t="s">
        <v>261</v>
      </c>
      <c r="D1392" s="3" t="s">
        <v>573</v>
      </c>
      <c r="E1392" s="4">
        <v>45833.0</v>
      </c>
      <c r="F1392" s="5">
        <v>15.0</v>
      </c>
      <c r="G1392" s="5">
        <v>168.7</v>
      </c>
      <c r="H1392" s="5">
        <v>2481.0</v>
      </c>
      <c r="I1392" s="1" t="s">
        <v>75</v>
      </c>
      <c r="J1392" s="1" t="s">
        <v>216</v>
      </c>
      <c r="K1392" s="1" t="s">
        <v>28</v>
      </c>
      <c r="L1392" s="1" t="s">
        <v>5</v>
      </c>
      <c r="M1392" s="1" t="s">
        <v>6</v>
      </c>
      <c r="N1392" s="1" t="s">
        <v>7</v>
      </c>
      <c r="O1392" s="6" t="s">
        <v>7</v>
      </c>
    </row>
    <row r="1393">
      <c r="A1393" s="5">
        <v>200868.0</v>
      </c>
      <c r="B1393" s="2">
        <v>45838.0</v>
      </c>
      <c r="C1393" s="1" t="s">
        <v>261</v>
      </c>
      <c r="D1393" s="3" t="s">
        <v>286</v>
      </c>
      <c r="E1393" s="4">
        <v>45833.0</v>
      </c>
      <c r="F1393" s="5">
        <v>144.0</v>
      </c>
      <c r="G1393" s="5">
        <v>72.98</v>
      </c>
      <c r="H1393" s="5">
        <v>10300.0</v>
      </c>
      <c r="I1393" s="1" t="s">
        <v>75</v>
      </c>
      <c r="J1393" s="1" t="s">
        <v>216</v>
      </c>
      <c r="K1393" s="1" t="s">
        <v>28</v>
      </c>
      <c r="L1393" s="1" t="s">
        <v>5</v>
      </c>
      <c r="M1393" s="1" t="s">
        <v>6</v>
      </c>
      <c r="N1393" s="1" t="s">
        <v>7</v>
      </c>
      <c r="O1393" s="6" t="s">
        <v>7</v>
      </c>
    </row>
    <row r="1394">
      <c r="A1394" s="5">
        <v>200868.0</v>
      </c>
      <c r="B1394" s="2">
        <v>45838.0</v>
      </c>
      <c r="C1394" s="1" t="s">
        <v>261</v>
      </c>
      <c r="D1394" s="3" t="s">
        <v>574</v>
      </c>
      <c r="E1394" s="4">
        <v>45833.0</v>
      </c>
      <c r="F1394" s="5">
        <v>250.0</v>
      </c>
      <c r="G1394" s="5">
        <v>18.13</v>
      </c>
      <c r="H1394" s="5">
        <v>4443.0</v>
      </c>
      <c r="I1394" s="1" t="s">
        <v>75</v>
      </c>
      <c r="J1394" s="1" t="s">
        <v>216</v>
      </c>
      <c r="K1394" s="1" t="s">
        <v>28</v>
      </c>
      <c r="L1394" s="1" t="s">
        <v>5</v>
      </c>
      <c r="M1394" s="1" t="s">
        <v>6</v>
      </c>
      <c r="N1394" s="1" t="s">
        <v>7</v>
      </c>
      <c r="O1394" s="6" t="s">
        <v>7</v>
      </c>
    </row>
    <row r="1395">
      <c r="A1395" s="5">
        <v>200868.0</v>
      </c>
      <c r="B1395" s="2">
        <v>45838.0</v>
      </c>
      <c r="C1395" s="1" t="s">
        <v>261</v>
      </c>
      <c r="D1395" s="3" t="s">
        <v>553</v>
      </c>
      <c r="E1395" s="4">
        <v>45833.0</v>
      </c>
      <c r="F1395" s="5">
        <v>90.0</v>
      </c>
      <c r="G1395" s="5">
        <v>168.7</v>
      </c>
      <c r="H1395" s="5">
        <v>14880.0</v>
      </c>
      <c r="I1395" s="1" t="s">
        <v>75</v>
      </c>
      <c r="J1395" s="1" t="s">
        <v>216</v>
      </c>
      <c r="K1395" s="1" t="s">
        <v>28</v>
      </c>
      <c r="L1395" s="1" t="s">
        <v>5</v>
      </c>
      <c r="M1395" s="1" t="s">
        <v>6</v>
      </c>
      <c r="N1395" s="1" t="s">
        <v>7</v>
      </c>
      <c r="O1395" s="6" t="s">
        <v>7</v>
      </c>
    </row>
    <row r="1396">
      <c r="A1396" s="5">
        <v>200868.0</v>
      </c>
      <c r="B1396" s="2">
        <v>45838.0</v>
      </c>
      <c r="C1396" s="1" t="s">
        <v>261</v>
      </c>
      <c r="D1396" s="3" t="s">
        <v>399</v>
      </c>
      <c r="E1396" s="4">
        <v>45833.0</v>
      </c>
      <c r="F1396" s="5">
        <v>90.0</v>
      </c>
      <c r="G1396" s="5">
        <v>139.3</v>
      </c>
      <c r="H1396" s="5">
        <v>12287.0</v>
      </c>
      <c r="I1396" s="1" t="s">
        <v>75</v>
      </c>
      <c r="J1396" s="1" t="s">
        <v>216</v>
      </c>
      <c r="K1396" s="1" t="s">
        <v>28</v>
      </c>
      <c r="L1396" s="1" t="s">
        <v>5</v>
      </c>
      <c r="M1396" s="1" t="s">
        <v>6</v>
      </c>
      <c r="N1396" s="1" t="s">
        <v>7</v>
      </c>
      <c r="O1396" s="6" t="s">
        <v>7</v>
      </c>
    </row>
    <row r="1397">
      <c r="A1397" s="5">
        <v>200868.0</v>
      </c>
      <c r="B1397" s="2">
        <v>45838.0</v>
      </c>
      <c r="C1397" s="1" t="s">
        <v>261</v>
      </c>
      <c r="D1397" s="3" t="s">
        <v>575</v>
      </c>
      <c r="E1397" s="4">
        <v>45833.0</v>
      </c>
      <c r="F1397" s="5">
        <v>200.0</v>
      </c>
      <c r="G1397" s="5">
        <v>8.26</v>
      </c>
      <c r="H1397" s="5">
        <v>1620.0</v>
      </c>
      <c r="I1397" s="1" t="s">
        <v>75</v>
      </c>
      <c r="J1397" s="1" t="s">
        <v>216</v>
      </c>
      <c r="K1397" s="1" t="s">
        <v>28</v>
      </c>
      <c r="L1397" s="1" t="s">
        <v>5</v>
      </c>
      <c r="M1397" s="1" t="s">
        <v>6</v>
      </c>
      <c r="N1397" s="1" t="s">
        <v>7</v>
      </c>
      <c r="O1397" s="6" t="s">
        <v>7</v>
      </c>
    </row>
    <row r="1398">
      <c r="A1398" s="5">
        <v>200868.0</v>
      </c>
      <c r="B1398" s="2">
        <v>45838.0</v>
      </c>
      <c r="C1398" s="1" t="s">
        <v>261</v>
      </c>
      <c r="D1398" s="3" t="s">
        <v>285</v>
      </c>
      <c r="E1398" s="4">
        <v>45833.0</v>
      </c>
      <c r="F1398" s="5">
        <v>370.0</v>
      </c>
      <c r="G1398" s="5">
        <v>61.6</v>
      </c>
      <c r="H1398" s="5">
        <v>22337.0</v>
      </c>
      <c r="I1398" s="1" t="s">
        <v>75</v>
      </c>
      <c r="J1398" s="1" t="s">
        <v>216</v>
      </c>
      <c r="K1398" s="1" t="s">
        <v>28</v>
      </c>
      <c r="L1398" s="1" t="s">
        <v>5</v>
      </c>
      <c r="M1398" s="1" t="s">
        <v>6</v>
      </c>
      <c r="N1398" s="1" t="s">
        <v>7</v>
      </c>
      <c r="O1398" s="6" t="s">
        <v>7</v>
      </c>
    </row>
    <row r="1399">
      <c r="A1399" s="5">
        <v>200868.0</v>
      </c>
      <c r="B1399" s="2">
        <v>45838.0</v>
      </c>
      <c r="C1399" s="1" t="s">
        <v>261</v>
      </c>
      <c r="D1399" s="3" t="s">
        <v>576</v>
      </c>
      <c r="E1399" s="4">
        <v>45833.0</v>
      </c>
      <c r="F1399" s="5">
        <v>15.0</v>
      </c>
      <c r="G1399" s="5">
        <v>168.7</v>
      </c>
      <c r="H1399" s="5">
        <v>2481.0</v>
      </c>
      <c r="I1399" s="1" t="s">
        <v>75</v>
      </c>
      <c r="J1399" s="1" t="s">
        <v>216</v>
      </c>
      <c r="K1399" s="1" t="s">
        <v>28</v>
      </c>
      <c r="L1399" s="1" t="s">
        <v>5</v>
      </c>
      <c r="M1399" s="1" t="s">
        <v>6</v>
      </c>
      <c r="N1399" s="1" t="s">
        <v>7</v>
      </c>
      <c r="O1399" s="6" t="s">
        <v>7</v>
      </c>
    </row>
    <row r="1400">
      <c r="A1400" s="5">
        <v>200868.0</v>
      </c>
      <c r="B1400" s="2">
        <v>45838.0</v>
      </c>
      <c r="C1400" s="1" t="s">
        <v>261</v>
      </c>
      <c r="D1400" s="3" t="s">
        <v>172</v>
      </c>
      <c r="E1400" s="4">
        <v>45833.0</v>
      </c>
      <c r="F1400" s="5">
        <v>96.0</v>
      </c>
      <c r="G1400" s="5">
        <v>121.36</v>
      </c>
      <c r="H1400" s="5">
        <v>11419.0</v>
      </c>
      <c r="I1400" s="1" t="s">
        <v>75</v>
      </c>
      <c r="J1400" s="1" t="s">
        <v>216</v>
      </c>
      <c r="K1400" s="1" t="s">
        <v>28</v>
      </c>
      <c r="L1400" s="1" t="s">
        <v>5</v>
      </c>
      <c r="M1400" s="1" t="s">
        <v>6</v>
      </c>
      <c r="N1400" s="1" t="s">
        <v>7</v>
      </c>
      <c r="O1400" s="6" t="s">
        <v>7</v>
      </c>
    </row>
    <row r="1401">
      <c r="A1401" s="5">
        <v>200868.0</v>
      </c>
      <c r="B1401" s="2">
        <v>45838.0</v>
      </c>
      <c r="C1401" s="1" t="s">
        <v>261</v>
      </c>
      <c r="D1401" s="3" t="s">
        <v>577</v>
      </c>
      <c r="E1401" s="4">
        <v>45833.0</v>
      </c>
      <c r="F1401" s="5">
        <v>200.0</v>
      </c>
      <c r="G1401" s="5">
        <v>14.63</v>
      </c>
      <c r="H1401" s="5">
        <v>2869.0</v>
      </c>
      <c r="I1401" s="1" t="s">
        <v>75</v>
      </c>
      <c r="J1401" s="1" t="s">
        <v>216</v>
      </c>
      <c r="K1401" s="1" t="s">
        <v>28</v>
      </c>
      <c r="L1401" s="1" t="s">
        <v>5</v>
      </c>
      <c r="M1401" s="1" t="s">
        <v>6</v>
      </c>
      <c r="N1401" s="1" t="s">
        <v>7</v>
      </c>
      <c r="O1401" s="6" t="s">
        <v>7</v>
      </c>
    </row>
    <row r="1402">
      <c r="A1402" s="5">
        <v>200868.0</v>
      </c>
      <c r="B1402" s="2">
        <v>45838.0</v>
      </c>
      <c r="C1402" s="1" t="s">
        <v>261</v>
      </c>
      <c r="D1402" s="3" t="s">
        <v>578</v>
      </c>
      <c r="E1402" s="4">
        <v>45833.0</v>
      </c>
      <c r="F1402" s="5">
        <v>60.0</v>
      </c>
      <c r="G1402" s="5">
        <v>195.3</v>
      </c>
      <c r="H1402" s="5">
        <v>11485.0</v>
      </c>
      <c r="I1402" s="1" t="s">
        <v>75</v>
      </c>
      <c r="J1402" s="1" t="s">
        <v>216</v>
      </c>
      <c r="K1402" s="1" t="s">
        <v>28</v>
      </c>
      <c r="L1402" s="1" t="s">
        <v>5</v>
      </c>
      <c r="M1402" s="1" t="s">
        <v>6</v>
      </c>
      <c r="N1402" s="1" t="s">
        <v>7</v>
      </c>
      <c r="O1402" s="6" t="s">
        <v>7</v>
      </c>
    </row>
    <row r="1403">
      <c r="A1403" s="5">
        <v>200868.0</v>
      </c>
      <c r="B1403" s="2">
        <v>45838.0</v>
      </c>
      <c r="C1403" s="1" t="s">
        <v>261</v>
      </c>
      <c r="D1403" s="3" t="s">
        <v>277</v>
      </c>
      <c r="E1403" s="4">
        <v>45833.0</v>
      </c>
      <c r="F1403" s="5">
        <v>500.0</v>
      </c>
      <c r="G1403" s="5">
        <v>35.98</v>
      </c>
      <c r="H1403" s="5">
        <v>17631.0</v>
      </c>
      <c r="I1403" s="1" t="s">
        <v>75</v>
      </c>
      <c r="J1403" s="1" t="s">
        <v>216</v>
      </c>
      <c r="K1403" s="1" t="s">
        <v>28</v>
      </c>
      <c r="L1403" s="1" t="s">
        <v>5</v>
      </c>
      <c r="M1403" s="1" t="s">
        <v>6</v>
      </c>
      <c r="N1403" s="1" t="s">
        <v>7</v>
      </c>
      <c r="O1403" s="6" t="s">
        <v>7</v>
      </c>
    </row>
    <row r="1404">
      <c r="A1404" s="5">
        <v>200868.0</v>
      </c>
      <c r="B1404" s="2">
        <v>45838.0</v>
      </c>
      <c r="C1404" s="1" t="s">
        <v>261</v>
      </c>
      <c r="D1404" s="3" t="s">
        <v>472</v>
      </c>
      <c r="E1404" s="4">
        <v>45833.0</v>
      </c>
      <c r="F1404" s="5">
        <v>64.0</v>
      </c>
      <c r="G1404" s="5">
        <v>343.0</v>
      </c>
      <c r="H1404" s="5">
        <v>21514.0</v>
      </c>
      <c r="I1404" s="1" t="s">
        <v>75</v>
      </c>
      <c r="J1404" s="1" t="s">
        <v>216</v>
      </c>
      <c r="K1404" s="1" t="s">
        <v>28</v>
      </c>
      <c r="L1404" s="1" t="s">
        <v>5</v>
      </c>
      <c r="M1404" s="1" t="s">
        <v>6</v>
      </c>
      <c r="N1404" s="1" t="s">
        <v>7</v>
      </c>
      <c r="O1404" s="6" t="s">
        <v>7</v>
      </c>
    </row>
    <row r="1405">
      <c r="A1405" s="5">
        <v>200868.0</v>
      </c>
      <c r="B1405" s="2">
        <v>45838.0</v>
      </c>
      <c r="C1405" s="1" t="s">
        <v>261</v>
      </c>
      <c r="D1405" s="3" t="s">
        <v>579</v>
      </c>
      <c r="E1405" s="4">
        <v>45833.0</v>
      </c>
      <c r="F1405" s="5">
        <v>200.0</v>
      </c>
      <c r="G1405" s="5">
        <v>13.23</v>
      </c>
      <c r="H1405" s="5">
        <v>2594.0</v>
      </c>
      <c r="I1405" s="1" t="s">
        <v>75</v>
      </c>
      <c r="J1405" s="1" t="s">
        <v>216</v>
      </c>
      <c r="K1405" s="1" t="s">
        <v>28</v>
      </c>
      <c r="L1405" s="1" t="s">
        <v>5</v>
      </c>
      <c r="M1405" s="1" t="s">
        <v>6</v>
      </c>
      <c r="N1405" s="1" t="s">
        <v>7</v>
      </c>
      <c r="O1405" s="6" t="s">
        <v>7</v>
      </c>
    </row>
    <row r="1406">
      <c r="A1406" s="5">
        <v>200868.0</v>
      </c>
      <c r="B1406" s="2">
        <v>45838.0</v>
      </c>
      <c r="C1406" s="1" t="s">
        <v>261</v>
      </c>
      <c r="D1406" s="3" t="s">
        <v>185</v>
      </c>
      <c r="E1406" s="4">
        <v>45833.0</v>
      </c>
      <c r="F1406" s="5">
        <v>30.0</v>
      </c>
      <c r="G1406" s="5">
        <v>168.7</v>
      </c>
      <c r="H1406" s="5">
        <v>4961.0</v>
      </c>
      <c r="I1406" s="1" t="s">
        <v>75</v>
      </c>
      <c r="J1406" s="1" t="s">
        <v>216</v>
      </c>
      <c r="K1406" s="1" t="s">
        <v>28</v>
      </c>
      <c r="L1406" s="1" t="s">
        <v>5</v>
      </c>
      <c r="M1406" s="1" t="s">
        <v>6</v>
      </c>
      <c r="N1406" s="1" t="s">
        <v>7</v>
      </c>
      <c r="O1406" s="6" t="s">
        <v>7</v>
      </c>
    </row>
    <row r="1407">
      <c r="A1407" s="5">
        <v>200868.0</v>
      </c>
      <c r="B1407" s="2">
        <v>45838.0</v>
      </c>
      <c r="C1407" s="1" t="s">
        <v>261</v>
      </c>
      <c r="D1407" s="3" t="s">
        <v>580</v>
      </c>
      <c r="E1407" s="4">
        <v>45833.0</v>
      </c>
      <c r="F1407" s="5">
        <v>15.0</v>
      </c>
      <c r="G1407" s="5">
        <v>195.3</v>
      </c>
      <c r="H1407" s="5">
        <v>2872.0</v>
      </c>
      <c r="I1407" s="1" t="s">
        <v>75</v>
      </c>
      <c r="J1407" s="1" t="s">
        <v>216</v>
      </c>
      <c r="K1407" s="1" t="s">
        <v>28</v>
      </c>
      <c r="L1407" s="1" t="s">
        <v>5</v>
      </c>
      <c r="M1407" s="1" t="s">
        <v>6</v>
      </c>
      <c r="N1407" s="1" t="s">
        <v>7</v>
      </c>
      <c r="O1407" s="6" t="s">
        <v>7</v>
      </c>
    </row>
    <row r="1408">
      <c r="A1408" s="5">
        <v>200868.0</v>
      </c>
      <c r="B1408" s="2">
        <v>45838.0</v>
      </c>
      <c r="C1408" s="1" t="s">
        <v>261</v>
      </c>
      <c r="D1408" s="3" t="s">
        <v>483</v>
      </c>
      <c r="E1408" s="4">
        <v>45833.0</v>
      </c>
      <c r="F1408" s="5">
        <v>300.0</v>
      </c>
      <c r="G1408" s="5">
        <v>12.77</v>
      </c>
      <c r="H1408" s="5">
        <v>3756.0</v>
      </c>
      <c r="I1408" s="1" t="s">
        <v>75</v>
      </c>
      <c r="J1408" s="1" t="s">
        <v>216</v>
      </c>
      <c r="K1408" s="1" t="s">
        <v>28</v>
      </c>
      <c r="L1408" s="1" t="s">
        <v>5</v>
      </c>
      <c r="M1408" s="1" t="s">
        <v>6</v>
      </c>
      <c r="N1408" s="1" t="s">
        <v>7</v>
      </c>
      <c r="O1408" s="6" t="s">
        <v>7</v>
      </c>
    </row>
    <row r="1409">
      <c r="A1409" s="5">
        <v>200868.0</v>
      </c>
      <c r="B1409" s="2">
        <v>45838.0</v>
      </c>
      <c r="C1409" s="1" t="s">
        <v>261</v>
      </c>
      <c r="D1409" s="3" t="s">
        <v>581</v>
      </c>
      <c r="E1409" s="4">
        <v>45833.0</v>
      </c>
      <c r="F1409" s="5">
        <v>30.0</v>
      </c>
      <c r="G1409" s="5">
        <v>195.3</v>
      </c>
      <c r="H1409" s="5">
        <v>5743.0</v>
      </c>
      <c r="I1409" s="1" t="s">
        <v>75</v>
      </c>
      <c r="J1409" s="1" t="s">
        <v>216</v>
      </c>
      <c r="K1409" s="1" t="s">
        <v>28</v>
      </c>
      <c r="L1409" s="1" t="s">
        <v>5</v>
      </c>
      <c r="M1409" s="1" t="s">
        <v>6</v>
      </c>
      <c r="N1409" s="1" t="s">
        <v>7</v>
      </c>
      <c r="O1409" s="6" t="s">
        <v>7</v>
      </c>
    </row>
    <row r="1410">
      <c r="A1410" s="5">
        <v>200868.0</v>
      </c>
      <c r="B1410" s="2">
        <v>45838.0</v>
      </c>
      <c r="C1410" s="1" t="s">
        <v>261</v>
      </c>
      <c r="D1410" s="3" t="s">
        <v>298</v>
      </c>
      <c r="E1410" s="4">
        <v>45833.0</v>
      </c>
      <c r="F1410" s="5">
        <v>440.0</v>
      </c>
      <c r="G1410" s="5">
        <v>114.8</v>
      </c>
      <c r="H1410" s="5">
        <v>49503.0</v>
      </c>
      <c r="I1410" s="1" t="s">
        <v>75</v>
      </c>
      <c r="J1410" s="1" t="s">
        <v>216</v>
      </c>
      <c r="K1410" s="1" t="s">
        <v>28</v>
      </c>
      <c r="L1410" s="1" t="s">
        <v>5</v>
      </c>
      <c r="M1410" s="1" t="s">
        <v>6</v>
      </c>
      <c r="N1410" s="1" t="s">
        <v>7</v>
      </c>
      <c r="O1410" s="6" t="s">
        <v>7</v>
      </c>
    </row>
    <row r="1411">
      <c r="A1411" s="5">
        <v>200868.0</v>
      </c>
      <c r="B1411" s="2">
        <v>45838.0</v>
      </c>
      <c r="C1411" s="1" t="s">
        <v>261</v>
      </c>
      <c r="D1411" s="3" t="s">
        <v>582</v>
      </c>
      <c r="E1411" s="4">
        <v>45833.0</v>
      </c>
      <c r="F1411" s="5">
        <v>48.0</v>
      </c>
      <c r="G1411" s="5">
        <v>223.86</v>
      </c>
      <c r="H1411" s="5">
        <v>10532.0</v>
      </c>
      <c r="I1411" s="1" t="s">
        <v>75</v>
      </c>
      <c r="J1411" s="1" t="s">
        <v>216</v>
      </c>
      <c r="K1411" s="1" t="s">
        <v>28</v>
      </c>
      <c r="L1411" s="1" t="s">
        <v>5</v>
      </c>
      <c r="M1411" s="1" t="s">
        <v>6</v>
      </c>
      <c r="N1411" s="1" t="s">
        <v>7</v>
      </c>
      <c r="O1411" s="6" t="s">
        <v>7</v>
      </c>
    </row>
    <row r="1412">
      <c r="A1412" s="5">
        <v>200870.0</v>
      </c>
      <c r="B1412" s="2">
        <v>45838.0</v>
      </c>
      <c r="C1412" s="1" t="s">
        <v>180</v>
      </c>
      <c r="D1412" s="3" t="s">
        <v>200</v>
      </c>
      <c r="E1412" s="4">
        <v>45833.0</v>
      </c>
      <c r="F1412" s="5">
        <v>100.0</v>
      </c>
      <c r="G1412" s="5">
        <v>16.16</v>
      </c>
      <c r="H1412" s="5">
        <v>1617.0</v>
      </c>
      <c r="I1412" s="1" t="s">
        <v>71</v>
      </c>
      <c r="J1412" s="1" t="s">
        <v>92</v>
      </c>
      <c r="K1412" s="1" t="s">
        <v>13</v>
      </c>
      <c r="L1412" s="1" t="s">
        <v>5</v>
      </c>
      <c r="M1412" s="1" t="s">
        <v>6</v>
      </c>
      <c r="N1412" s="1" t="s">
        <v>7</v>
      </c>
      <c r="O1412" s="6" t="s">
        <v>7</v>
      </c>
    </row>
    <row r="1413">
      <c r="A1413" s="5">
        <v>200870.0</v>
      </c>
      <c r="B1413" s="2">
        <v>45838.0</v>
      </c>
      <c r="C1413" s="1" t="s">
        <v>180</v>
      </c>
      <c r="D1413" s="3" t="s">
        <v>190</v>
      </c>
      <c r="E1413" s="4">
        <v>45833.0</v>
      </c>
      <c r="F1413" s="5">
        <v>100.0</v>
      </c>
      <c r="G1413" s="5">
        <v>82.65</v>
      </c>
      <c r="H1413" s="5">
        <v>8266.0</v>
      </c>
      <c r="I1413" s="1" t="s">
        <v>71</v>
      </c>
      <c r="J1413" s="1" t="s">
        <v>92</v>
      </c>
      <c r="K1413" s="1" t="s">
        <v>13</v>
      </c>
      <c r="L1413" s="1" t="s">
        <v>5</v>
      </c>
      <c r="M1413" s="1" t="s">
        <v>6</v>
      </c>
      <c r="N1413" s="1" t="s">
        <v>7</v>
      </c>
      <c r="O1413" s="6" t="s">
        <v>7</v>
      </c>
    </row>
    <row r="1414">
      <c r="A1414" s="5">
        <v>200870.0</v>
      </c>
      <c r="B1414" s="2">
        <v>45838.0</v>
      </c>
      <c r="C1414" s="1" t="s">
        <v>180</v>
      </c>
      <c r="D1414" s="3" t="s">
        <v>531</v>
      </c>
      <c r="E1414" s="4">
        <v>45833.0</v>
      </c>
      <c r="F1414" s="5">
        <v>300.0</v>
      </c>
      <c r="G1414" s="5">
        <v>40.59</v>
      </c>
      <c r="H1414" s="5">
        <v>12178.0</v>
      </c>
      <c r="I1414" s="1" t="s">
        <v>71</v>
      </c>
      <c r="J1414" s="1" t="s">
        <v>92</v>
      </c>
      <c r="K1414" s="1" t="s">
        <v>13</v>
      </c>
      <c r="L1414" s="1" t="s">
        <v>5</v>
      </c>
      <c r="M1414" s="1" t="s">
        <v>6</v>
      </c>
      <c r="N1414" s="1" t="s">
        <v>7</v>
      </c>
      <c r="O1414" s="6" t="s">
        <v>7</v>
      </c>
    </row>
    <row r="1415">
      <c r="A1415" s="5">
        <v>200870.0</v>
      </c>
      <c r="B1415" s="2">
        <v>45838.0</v>
      </c>
      <c r="C1415" s="1" t="s">
        <v>180</v>
      </c>
      <c r="D1415" s="3" t="s">
        <v>432</v>
      </c>
      <c r="E1415" s="4">
        <v>45833.0</v>
      </c>
      <c r="F1415" s="5">
        <v>40.0</v>
      </c>
      <c r="G1415" s="5">
        <v>42.06</v>
      </c>
      <c r="H1415" s="5">
        <v>1683.0</v>
      </c>
      <c r="I1415" s="1" t="s">
        <v>71</v>
      </c>
      <c r="J1415" s="1" t="s">
        <v>92</v>
      </c>
      <c r="K1415" s="1" t="s">
        <v>13</v>
      </c>
      <c r="L1415" s="1" t="s">
        <v>5</v>
      </c>
      <c r="M1415" s="1" t="s">
        <v>6</v>
      </c>
      <c r="N1415" s="1" t="s">
        <v>7</v>
      </c>
      <c r="O1415" s="6" t="s">
        <v>7</v>
      </c>
    </row>
    <row r="1416">
      <c r="A1416" s="5">
        <v>200870.0</v>
      </c>
      <c r="B1416" s="2">
        <v>45838.0</v>
      </c>
      <c r="C1416" s="1" t="s">
        <v>180</v>
      </c>
      <c r="D1416" s="3" t="s">
        <v>412</v>
      </c>
      <c r="E1416" s="4">
        <v>45833.0</v>
      </c>
      <c r="F1416" s="5">
        <v>400.0</v>
      </c>
      <c r="G1416" s="5">
        <v>2.43</v>
      </c>
      <c r="H1416" s="5">
        <v>973.0</v>
      </c>
      <c r="I1416" s="1" t="s">
        <v>71</v>
      </c>
      <c r="J1416" s="1" t="s">
        <v>92</v>
      </c>
      <c r="K1416" s="1" t="s">
        <v>13</v>
      </c>
      <c r="L1416" s="1" t="s">
        <v>5</v>
      </c>
      <c r="M1416" s="1" t="s">
        <v>6</v>
      </c>
      <c r="N1416" s="1" t="s">
        <v>7</v>
      </c>
      <c r="O1416" s="6" t="s">
        <v>7</v>
      </c>
    </row>
    <row r="1417">
      <c r="A1417" s="5">
        <v>200870.0</v>
      </c>
      <c r="B1417" s="2">
        <v>45838.0</v>
      </c>
      <c r="C1417" s="1" t="s">
        <v>180</v>
      </c>
      <c r="D1417" s="3" t="s">
        <v>70</v>
      </c>
      <c r="E1417" s="4">
        <v>45833.0</v>
      </c>
      <c r="F1417" s="5">
        <v>16.0</v>
      </c>
      <c r="G1417" s="5">
        <v>323.61</v>
      </c>
      <c r="H1417" s="5">
        <v>5178.0</v>
      </c>
      <c r="I1417" s="1" t="s">
        <v>71</v>
      </c>
      <c r="J1417" s="1" t="s">
        <v>92</v>
      </c>
      <c r="K1417" s="1" t="s">
        <v>13</v>
      </c>
      <c r="L1417" s="1" t="s">
        <v>5</v>
      </c>
      <c r="M1417" s="1" t="s">
        <v>6</v>
      </c>
      <c r="N1417" s="1" t="s">
        <v>7</v>
      </c>
      <c r="O1417" s="6" t="s">
        <v>7</v>
      </c>
    </row>
    <row r="1418">
      <c r="A1418" s="5">
        <v>200870.0</v>
      </c>
      <c r="B1418" s="2">
        <v>45838.0</v>
      </c>
      <c r="C1418" s="1" t="s">
        <v>180</v>
      </c>
      <c r="D1418" s="3" t="s">
        <v>538</v>
      </c>
      <c r="E1418" s="4">
        <v>45833.0</v>
      </c>
      <c r="F1418" s="5">
        <v>75.0</v>
      </c>
      <c r="G1418" s="5">
        <v>38.37</v>
      </c>
      <c r="H1418" s="5">
        <v>2878.0</v>
      </c>
      <c r="I1418" s="1" t="s">
        <v>71</v>
      </c>
      <c r="J1418" s="1" t="s">
        <v>92</v>
      </c>
      <c r="K1418" s="1" t="s">
        <v>13</v>
      </c>
      <c r="L1418" s="1" t="s">
        <v>5</v>
      </c>
      <c r="M1418" s="1" t="s">
        <v>6</v>
      </c>
      <c r="N1418" s="1" t="s">
        <v>7</v>
      </c>
      <c r="O1418" s="6" t="s">
        <v>7</v>
      </c>
    </row>
    <row r="1419">
      <c r="A1419" s="5">
        <v>200870.0</v>
      </c>
      <c r="B1419" s="2">
        <v>45838.0</v>
      </c>
      <c r="C1419" s="1" t="s">
        <v>180</v>
      </c>
      <c r="D1419" s="3" t="s">
        <v>485</v>
      </c>
      <c r="E1419" s="4">
        <v>45833.0</v>
      </c>
      <c r="F1419" s="5">
        <v>100.0</v>
      </c>
      <c r="G1419" s="5">
        <v>28.78</v>
      </c>
      <c r="H1419" s="5">
        <v>2879.0</v>
      </c>
      <c r="I1419" s="1" t="s">
        <v>71</v>
      </c>
      <c r="J1419" s="1" t="s">
        <v>92</v>
      </c>
      <c r="K1419" s="1" t="s">
        <v>13</v>
      </c>
      <c r="L1419" s="1" t="s">
        <v>5</v>
      </c>
      <c r="M1419" s="1" t="s">
        <v>6</v>
      </c>
      <c r="N1419" s="1" t="s">
        <v>7</v>
      </c>
      <c r="O1419" s="6" t="s">
        <v>7</v>
      </c>
    </row>
    <row r="1420">
      <c r="A1420" s="5">
        <v>200870.0</v>
      </c>
      <c r="B1420" s="2">
        <v>45838.0</v>
      </c>
      <c r="C1420" s="1" t="s">
        <v>180</v>
      </c>
      <c r="D1420" s="3" t="s">
        <v>81</v>
      </c>
      <c r="E1420" s="4">
        <v>45833.0</v>
      </c>
      <c r="F1420" s="5">
        <v>50.0</v>
      </c>
      <c r="G1420" s="5">
        <v>33.87</v>
      </c>
      <c r="H1420" s="5">
        <v>1694.0</v>
      </c>
      <c r="I1420" s="1" t="s">
        <v>71</v>
      </c>
      <c r="J1420" s="1" t="s">
        <v>92</v>
      </c>
      <c r="K1420" s="1" t="s">
        <v>13</v>
      </c>
      <c r="L1420" s="1" t="s">
        <v>5</v>
      </c>
      <c r="M1420" s="1" t="s">
        <v>6</v>
      </c>
      <c r="N1420" s="1" t="s">
        <v>7</v>
      </c>
      <c r="O1420" s="6" t="s">
        <v>7</v>
      </c>
    </row>
    <row r="1421">
      <c r="A1421" s="5">
        <v>200870.0</v>
      </c>
      <c r="B1421" s="2">
        <v>45838.0</v>
      </c>
      <c r="C1421" s="1" t="s">
        <v>180</v>
      </c>
      <c r="D1421" s="3" t="s">
        <v>433</v>
      </c>
      <c r="E1421" s="4">
        <v>45833.0</v>
      </c>
      <c r="F1421" s="5">
        <v>20.0</v>
      </c>
      <c r="G1421" s="5">
        <v>243.9</v>
      </c>
      <c r="H1421" s="5">
        <v>4879.0</v>
      </c>
      <c r="I1421" s="1" t="s">
        <v>71</v>
      </c>
      <c r="J1421" s="1" t="s">
        <v>92</v>
      </c>
      <c r="K1421" s="1" t="s">
        <v>13</v>
      </c>
      <c r="L1421" s="1" t="s">
        <v>5</v>
      </c>
      <c r="M1421" s="1" t="s">
        <v>6</v>
      </c>
      <c r="N1421" s="1" t="s">
        <v>7</v>
      </c>
      <c r="O1421" s="6" t="s">
        <v>7</v>
      </c>
    </row>
    <row r="1422">
      <c r="A1422" s="5">
        <v>200870.0</v>
      </c>
      <c r="B1422" s="2">
        <v>45838.0</v>
      </c>
      <c r="C1422" s="1" t="s">
        <v>180</v>
      </c>
      <c r="D1422" s="3" t="s">
        <v>526</v>
      </c>
      <c r="E1422" s="4">
        <v>45833.0</v>
      </c>
      <c r="F1422" s="5">
        <v>150.0</v>
      </c>
      <c r="G1422" s="5">
        <v>11.73</v>
      </c>
      <c r="H1422" s="5">
        <v>1760.0</v>
      </c>
      <c r="I1422" s="1" t="s">
        <v>71</v>
      </c>
      <c r="J1422" s="1" t="s">
        <v>92</v>
      </c>
      <c r="K1422" s="1" t="s">
        <v>13</v>
      </c>
      <c r="L1422" s="1" t="s">
        <v>5</v>
      </c>
      <c r="M1422" s="1" t="s">
        <v>6</v>
      </c>
      <c r="N1422" s="1" t="s">
        <v>7</v>
      </c>
      <c r="O1422" s="6" t="s">
        <v>7</v>
      </c>
    </row>
    <row r="1423">
      <c r="A1423" s="5">
        <v>200870.0</v>
      </c>
      <c r="B1423" s="2">
        <v>45838.0</v>
      </c>
      <c r="C1423" s="1" t="s">
        <v>180</v>
      </c>
      <c r="D1423" s="3" t="s">
        <v>413</v>
      </c>
      <c r="E1423" s="4">
        <v>45833.0</v>
      </c>
      <c r="F1423" s="5">
        <v>20.0</v>
      </c>
      <c r="G1423" s="5">
        <v>22.87</v>
      </c>
      <c r="H1423" s="5">
        <v>458.0</v>
      </c>
      <c r="I1423" s="1" t="s">
        <v>71</v>
      </c>
      <c r="J1423" s="1" t="s">
        <v>92</v>
      </c>
      <c r="K1423" s="1" t="s">
        <v>13</v>
      </c>
      <c r="L1423" s="1" t="s">
        <v>5</v>
      </c>
      <c r="M1423" s="1" t="s">
        <v>6</v>
      </c>
      <c r="N1423" s="1" t="s">
        <v>7</v>
      </c>
      <c r="O1423" s="6" t="s">
        <v>7</v>
      </c>
    </row>
    <row r="1424">
      <c r="A1424" s="5">
        <v>200870.0</v>
      </c>
      <c r="B1424" s="2">
        <v>45838.0</v>
      </c>
      <c r="C1424" s="1" t="s">
        <v>180</v>
      </c>
      <c r="D1424" s="3" t="s">
        <v>486</v>
      </c>
      <c r="E1424" s="4">
        <v>45833.0</v>
      </c>
      <c r="F1424" s="5">
        <v>150.0</v>
      </c>
      <c r="G1424" s="5">
        <v>12.54</v>
      </c>
      <c r="H1424" s="5">
        <v>1882.0</v>
      </c>
      <c r="I1424" s="1" t="s">
        <v>71</v>
      </c>
      <c r="J1424" s="1" t="s">
        <v>92</v>
      </c>
      <c r="K1424" s="1" t="s">
        <v>13</v>
      </c>
      <c r="L1424" s="1" t="s">
        <v>5</v>
      </c>
      <c r="M1424" s="1" t="s">
        <v>6</v>
      </c>
      <c r="N1424" s="1" t="s">
        <v>7</v>
      </c>
      <c r="O1424" s="6" t="s">
        <v>7</v>
      </c>
    </row>
    <row r="1425">
      <c r="A1425" s="5">
        <v>200870.0</v>
      </c>
      <c r="B1425" s="2">
        <v>45838.0</v>
      </c>
      <c r="C1425" s="1" t="s">
        <v>180</v>
      </c>
      <c r="D1425" s="3" t="s">
        <v>186</v>
      </c>
      <c r="E1425" s="4">
        <v>45833.0</v>
      </c>
      <c r="F1425" s="5">
        <v>600.0</v>
      </c>
      <c r="G1425" s="5">
        <v>9.15</v>
      </c>
      <c r="H1425" s="5">
        <v>5491.0</v>
      </c>
      <c r="I1425" s="1" t="s">
        <v>71</v>
      </c>
      <c r="J1425" s="1" t="s">
        <v>92</v>
      </c>
      <c r="K1425" s="1" t="s">
        <v>13</v>
      </c>
      <c r="L1425" s="1" t="s">
        <v>5</v>
      </c>
      <c r="M1425" s="1" t="s">
        <v>6</v>
      </c>
      <c r="N1425" s="1" t="s">
        <v>7</v>
      </c>
      <c r="O1425" s="6" t="s">
        <v>7</v>
      </c>
    </row>
    <row r="1426">
      <c r="A1426" s="5">
        <v>200870.0</v>
      </c>
      <c r="B1426" s="2">
        <v>45838.0</v>
      </c>
      <c r="C1426" s="1" t="s">
        <v>180</v>
      </c>
      <c r="D1426" s="3" t="s">
        <v>201</v>
      </c>
      <c r="E1426" s="4">
        <v>45833.0</v>
      </c>
      <c r="F1426" s="5">
        <v>100.0</v>
      </c>
      <c r="G1426" s="5">
        <v>19.18</v>
      </c>
      <c r="H1426" s="5">
        <v>1919.0</v>
      </c>
      <c r="I1426" s="1" t="s">
        <v>71</v>
      </c>
      <c r="J1426" s="1" t="s">
        <v>92</v>
      </c>
      <c r="K1426" s="1" t="s">
        <v>13</v>
      </c>
      <c r="L1426" s="1" t="s">
        <v>5</v>
      </c>
      <c r="M1426" s="1" t="s">
        <v>6</v>
      </c>
      <c r="N1426" s="1" t="s">
        <v>7</v>
      </c>
      <c r="O1426" s="6" t="s">
        <v>7</v>
      </c>
    </row>
    <row r="1427">
      <c r="A1427" s="5">
        <v>200870.0</v>
      </c>
      <c r="B1427" s="2">
        <v>45838.0</v>
      </c>
      <c r="C1427" s="1" t="s">
        <v>180</v>
      </c>
      <c r="D1427" s="3" t="s">
        <v>496</v>
      </c>
      <c r="E1427" s="4">
        <v>45833.0</v>
      </c>
      <c r="F1427" s="5">
        <v>150.0</v>
      </c>
      <c r="G1427" s="5">
        <v>11.43</v>
      </c>
      <c r="H1427" s="5">
        <v>1715.0</v>
      </c>
      <c r="I1427" s="1" t="s">
        <v>71</v>
      </c>
      <c r="J1427" s="1" t="s">
        <v>92</v>
      </c>
      <c r="K1427" s="1" t="s">
        <v>13</v>
      </c>
      <c r="L1427" s="1" t="s">
        <v>5</v>
      </c>
      <c r="M1427" s="1" t="s">
        <v>6</v>
      </c>
      <c r="N1427" s="1" t="s">
        <v>7</v>
      </c>
      <c r="O1427" s="6" t="s">
        <v>7</v>
      </c>
    </row>
    <row r="1428">
      <c r="A1428" s="5">
        <v>200870.0</v>
      </c>
      <c r="B1428" s="2">
        <v>45838.0</v>
      </c>
      <c r="C1428" s="1" t="s">
        <v>180</v>
      </c>
      <c r="D1428" s="3" t="s">
        <v>492</v>
      </c>
      <c r="E1428" s="4">
        <v>45833.0</v>
      </c>
      <c r="F1428" s="5">
        <v>200.0</v>
      </c>
      <c r="G1428" s="5">
        <v>11.14</v>
      </c>
      <c r="H1428" s="5">
        <v>2229.0</v>
      </c>
      <c r="I1428" s="1" t="s">
        <v>71</v>
      </c>
      <c r="J1428" s="1" t="s">
        <v>92</v>
      </c>
      <c r="K1428" s="1" t="s">
        <v>13</v>
      </c>
      <c r="L1428" s="1" t="s">
        <v>5</v>
      </c>
      <c r="M1428" s="1" t="s">
        <v>6</v>
      </c>
      <c r="N1428" s="1" t="s">
        <v>7</v>
      </c>
      <c r="O1428" s="6" t="s">
        <v>7</v>
      </c>
    </row>
    <row r="1429">
      <c r="A1429" s="5">
        <v>200870.0</v>
      </c>
      <c r="B1429" s="2">
        <v>45838.0</v>
      </c>
      <c r="C1429" s="1" t="s">
        <v>180</v>
      </c>
      <c r="D1429" s="3" t="s">
        <v>525</v>
      </c>
      <c r="E1429" s="4">
        <v>45833.0</v>
      </c>
      <c r="F1429" s="5">
        <v>200.0</v>
      </c>
      <c r="G1429" s="5">
        <v>21.4</v>
      </c>
      <c r="H1429" s="5">
        <v>4281.0</v>
      </c>
      <c r="I1429" s="1" t="s">
        <v>71</v>
      </c>
      <c r="J1429" s="1" t="s">
        <v>92</v>
      </c>
      <c r="K1429" s="1" t="s">
        <v>13</v>
      </c>
      <c r="L1429" s="1" t="s">
        <v>5</v>
      </c>
      <c r="M1429" s="1" t="s">
        <v>6</v>
      </c>
      <c r="N1429" s="1" t="s">
        <v>7</v>
      </c>
      <c r="O1429" s="6" t="s">
        <v>7</v>
      </c>
    </row>
    <row r="1430">
      <c r="A1430" s="5">
        <v>200870.0</v>
      </c>
      <c r="B1430" s="2">
        <v>45838.0</v>
      </c>
      <c r="C1430" s="1" t="s">
        <v>180</v>
      </c>
      <c r="D1430" s="3" t="s">
        <v>583</v>
      </c>
      <c r="E1430" s="4">
        <v>45833.0</v>
      </c>
      <c r="F1430" s="5">
        <v>400.0</v>
      </c>
      <c r="G1430" s="5">
        <v>7.52</v>
      </c>
      <c r="H1430" s="5">
        <v>3009.0</v>
      </c>
      <c r="I1430" s="1" t="s">
        <v>71</v>
      </c>
      <c r="J1430" s="1" t="s">
        <v>92</v>
      </c>
      <c r="K1430" s="1" t="s">
        <v>13</v>
      </c>
      <c r="L1430" s="1" t="s">
        <v>5</v>
      </c>
      <c r="M1430" s="1" t="s">
        <v>6</v>
      </c>
      <c r="N1430" s="1" t="s">
        <v>7</v>
      </c>
      <c r="O1430" s="6" t="s">
        <v>7</v>
      </c>
    </row>
    <row r="1431">
      <c r="A1431" s="5">
        <v>200870.0</v>
      </c>
      <c r="B1431" s="2">
        <v>45838.0</v>
      </c>
      <c r="C1431" s="1" t="s">
        <v>180</v>
      </c>
      <c r="D1431" s="3" t="s">
        <v>168</v>
      </c>
      <c r="E1431" s="4">
        <v>45833.0</v>
      </c>
      <c r="F1431" s="5">
        <v>1250.0</v>
      </c>
      <c r="G1431" s="5">
        <v>12.69</v>
      </c>
      <c r="H1431" s="5">
        <v>15863.0</v>
      </c>
      <c r="I1431" s="1" t="s">
        <v>71</v>
      </c>
      <c r="J1431" s="1" t="s">
        <v>92</v>
      </c>
      <c r="K1431" s="1" t="s">
        <v>13</v>
      </c>
      <c r="L1431" s="1" t="s">
        <v>5</v>
      </c>
      <c r="M1431" s="1" t="s">
        <v>6</v>
      </c>
      <c r="N1431" s="1" t="s">
        <v>7</v>
      </c>
      <c r="O1431" s="6" t="s">
        <v>7</v>
      </c>
    </row>
    <row r="1432">
      <c r="A1432" s="5">
        <v>200870.0</v>
      </c>
      <c r="B1432" s="2">
        <v>45838.0</v>
      </c>
      <c r="C1432" s="1" t="s">
        <v>180</v>
      </c>
      <c r="D1432" s="3" t="s">
        <v>377</v>
      </c>
      <c r="E1432" s="4">
        <v>45833.0</v>
      </c>
      <c r="F1432" s="5">
        <v>100.0</v>
      </c>
      <c r="G1432" s="5">
        <v>25.38</v>
      </c>
      <c r="H1432" s="5">
        <v>2539.0</v>
      </c>
      <c r="I1432" s="1" t="s">
        <v>71</v>
      </c>
      <c r="J1432" s="1" t="s">
        <v>92</v>
      </c>
      <c r="K1432" s="1" t="s">
        <v>13</v>
      </c>
      <c r="L1432" s="1" t="s">
        <v>5</v>
      </c>
      <c r="M1432" s="1" t="s">
        <v>6</v>
      </c>
      <c r="N1432" s="1" t="s">
        <v>7</v>
      </c>
      <c r="O1432" s="6" t="s">
        <v>7</v>
      </c>
    </row>
    <row r="1433">
      <c r="A1433" s="5">
        <v>200870.0</v>
      </c>
      <c r="B1433" s="2">
        <v>45838.0</v>
      </c>
      <c r="C1433" s="1" t="s">
        <v>180</v>
      </c>
      <c r="D1433" s="3" t="s">
        <v>584</v>
      </c>
      <c r="E1433" s="4">
        <v>45833.0</v>
      </c>
      <c r="F1433" s="5">
        <v>50.0</v>
      </c>
      <c r="G1433" s="5">
        <v>10.03</v>
      </c>
      <c r="H1433" s="5">
        <v>502.0</v>
      </c>
      <c r="I1433" s="1" t="s">
        <v>71</v>
      </c>
      <c r="J1433" s="1" t="s">
        <v>92</v>
      </c>
      <c r="K1433" s="1" t="s">
        <v>13</v>
      </c>
      <c r="L1433" s="1" t="s">
        <v>5</v>
      </c>
      <c r="M1433" s="1" t="s">
        <v>6</v>
      </c>
      <c r="N1433" s="1" t="s">
        <v>7</v>
      </c>
      <c r="O1433" s="6" t="s">
        <v>7</v>
      </c>
    </row>
    <row r="1434">
      <c r="A1434" s="5">
        <v>200870.0</v>
      </c>
      <c r="B1434" s="2">
        <v>45838.0</v>
      </c>
      <c r="C1434" s="1" t="s">
        <v>180</v>
      </c>
      <c r="D1434" s="3" t="s">
        <v>189</v>
      </c>
      <c r="E1434" s="4">
        <v>45833.0</v>
      </c>
      <c r="F1434" s="5">
        <v>150.0</v>
      </c>
      <c r="G1434" s="5">
        <v>16.9</v>
      </c>
      <c r="H1434" s="5">
        <v>2536.0</v>
      </c>
      <c r="I1434" s="1" t="s">
        <v>71</v>
      </c>
      <c r="J1434" s="1" t="s">
        <v>92</v>
      </c>
      <c r="K1434" s="1" t="s">
        <v>13</v>
      </c>
      <c r="L1434" s="1" t="s">
        <v>5</v>
      </c>
      <c r="M1434" s="1" t="s">
        <v>6</v>
      </c>
      <c r="N1434" s="1" t="s">
        <v>7</v>
      </c>
      <c r="O1434" s="6" t="s">
        <v>7</v>
      </c>
    </row>
    <row r="1435">
      <c r="A1435" s="5">
        <v>200870.0</v>
      </c>
      <c r="B1435" s="2">
        <v>45838.0</v>
      </c>
      <c r="C1435" s="1" t="s">
        <v>180</v>
      </c>
      <c r="D1435" s="3" t="s">
        <v>505</v>
      </c>
      <c r="E1435" s="4">
        <v>45833.0</v>
      </c>
      <c r="F1435" s="5">
        <v>200.0</v>
      </c>
      <c r="G1435" s="5">
        <v>32.47</v>
      </c>
      <c r="H1435" s="5">
        <v>6495.0</v>
      </c>
      <c r="I1435" s="1" t="s">
        <v>71</v>
      </c>
      <c r="J1435" s="1" t="s">
        <v>92</v>
      </c>
      <c r="K1435" s="1" t="s">
        <v>13</v>
      </c>
      <c r="L1435" s="1" t="s">
        <v>5</v>
      </c>
      <c r="M1435" s="1" t="s">
        <v>6</v>
      </c>
      <c r="N1435" s="1" t="s">
        <v>7</v>
      </c>
      <c r="O1435" s="6" t="s">
        <v>7</v>
      </c>
    </row>
    <row r="1436">
      <c r="A1436" s="5">
        <v>200870.0</v>
      </c>
      <c r="B1436" s="2">
        <v>45838.0</v>
      </c>
      <c r="C1436" s="1" t="s">
        <v>180</v>
      </c>
      <c r="D1436" s="3" t="s">
        <v>157</v>
      </c>
      <c r="E1436" s="4">
        <v>45833.0</v>
      </c>
      <c r="F1436" s="5">
        <v>300.0</v>
      </c>
      <c r="G1436" s="5">
        <v>146.49</v>
      </c>
      <c r="H1436" s="5">
        <v>43948.0</v>
      </c>
      <c r="I1436" s="1" t="s">
        <v>71</v>
      </c>
      <c r="J1436" s="1" t="s">
        <v>92</v>
      </c>
      <c r="K1436" s="1" t="s">
        <v>13</v>
      </c>
      <c r="L1436" s="1" t="s">
        <v>5</v>
      </c>
      <c r="M1436" s="1" t="s">
        <v>6</v>
      </c>
      <c r="N1436" s="1" t="s">
        <v>7</v>
      </c>
      <c r="O1436" s="6" t="s">
        <v>7</v>
      </c>
    </row>
    <row r="1437">
      <c r="A1437" s="5">
        <v>200870.0</v>
      </c>
      <c r="B1437" s="2">
        <v>45838.0</v>
      </c>
      <c r="C1437" s="1" t="s">
        <v>180</v>
      </c>
      <c r="D1437" s="3" t="s">
        <v>417</v>
      </c>
      <c r="E1437" s="4">
        <v>45833.0</v>
      </c>
      <c r="F1437" s="5">
        <v>30.0</v>
      </c>
      <c r="G1437" s="5">
        <v>55.64</v>
      </c>
      <c r="H1437" s="5">
        <v>1670.0</v>
      </c>
      <c r="I1437" s="1" t="s">
        <v>71</v>
      </c>
      <c r="J1437" s="1" t="s">
        <v>92</v>
      </c>
      <c r="K1437" s="1" t="s">
        <v>13</v>
      </c>
      <c r="L1437" s="1" t="s">
        <v>5</v>
      </c>
      <c r="M1437" s="1" t="s">
        <v>6</v>
      </c>
      <c r="N1437" s="1" t="s">
        <v>7</v>
      </c>
      <c r="O1437" s="6" t="s">
        <v>7</v>
      </c>
    </row>
    <row r="1438">
      <c r="A1438" s="5">
        <v>200870.0</v>
      </c>
      <c r="B1438" s="2">
        <v>45838.0</v>
      </c>
      <c r="C1438" s="1" t="s">
        <v>180</v>
      </c>
      <c r="D1438" s="3" t="s">
        <v>585</v>
      </c>
      <c r="E1438" s="4">
        <v>45833.0</v>
      </c>
      <c r="F1438" s="5">
        <v>600.0</v>
      </c>
      <c r="G1438" s="5">
        <v>3.54</v>
      </c>
      <c r="H1438" s="5">
        <v>2125.0</v>
      </c>
      <c r="I1438" s="1" t="s">
        <v>71</v>
      </c>
      <c r="J1438" s="1" t="s">
        <v>92</v>
      </c>
      <c r="K1438" s="1" t="s">
        <v>13</v>
      </c>
      <c r="L1438" s="1" t="s">
        <v>5</v>
      </c>
      <c r="M1438" s="1" t="s">
        <v>6</v>
      </c>
      <c r="N1438" s="1" t="s">
        <v>7</v>
      </c>
      <c r="O1438" s="6" t="s">
        <v>7</v>
      </c>
    </row>
    <row r="1439">
      <c r="A1439" s="5">
        <v>200870.0</v>
      </c>
      <c r="B1439" s="2">
        <v>45838.0</v>
      </c>
      <c r="C1439" s="1" t="s">
        <v>180</v>
      </c>
      <c r="D1439" s="3" t="s">
        <v>389</v>
      </c>
      <c r="E1439" s="4">
        <v>45833.0</v>
      </c>
      <c r="F1439" s="5">
        <v>100.0</v>
      </c>
      <c r="G1439" s="5">
        <v>89.29</v>
      </c>
      <c r="H1439" s="5">
        <v>8930.0</v>
      </c>
      <c r="I1439" s="1" t="s">
        <v>71</v>
      </c>
      <c r="J1439" s="1" t="s">
        <v>92</v>
      </c>
      <c r="K1439" s="1" t="s">
        <v>13</v>
      </c>
      <c r="L1439" s="1" t="s">
        <v>5</v>
      </c>
      <c r="M1439" s="1" t="s">
        <v>6</v>
      </c>
      <c r="N1439" s="1" t="s">
        <v>7</v>
      </c>
      <c r="O1439" s="6" t="s">
        <v>7</v>
      </c>
    </row>
    <row r="1440">
      <c r="A1440" s="5">
        <v>200870.0</v>
      </c>
      <c r="B1440" s="2">
        <v>45838.0</v>
      </c>
      <c r="C1440" s="1" t="s">
        <v>180</v>
      </c>
      <c r="D1440" s="3" t="s">
        <v>195</v>
      </c>
      <c r="E1440" s="4">
        <v>45833.0</v>
      </c>
      <c r="F1440" s="5">
        <v>150.0</v>
      </c>
      <c r="G1440" s="5">
        <v>26.56</v>
      </c>
      <c r="H1440" s="5">
        <v>3985.0</v>
      </c>
      <c r="I1440" s="1" t="s">
        <v>71</v>
      </c>
      <c r="J1440" s="1" t="s">
        <v>92</v>
      </c>
      <c r="K1440" s="1" t="s">
        <v>13</v>
      </c>
      <c r="L1440" s="1" t="s">
        <v>5</v>
      </c>
      <c r="M1440" s="1" t="s">
        <v>6</v>
      </c>
      <c r="N1440" s="1" t="s">
        <v>7</v>
      </c>
      <c r="O1440" s="6" t="s">
        <v>7</v>
      </c>
    </row>
    <row r="1441">
      <c r="A1441" s="5">
        <v>200870.0</v>
      </c>
      <c r="B1441" s="2">
        <v>45838.0</v>
      </c>
      <c r="C1441" s="1" t="s">
        <v>180</v>
      </c>
      <c r="D1441" s="3" t="s">
        <v>424</v>
      </c>
      <c r="E1441" s="4">
        <v>45833.0</v>
      </c>
      <c r="F1441" s="5">
        <v>40.0</v>
      </c>
      <c r="G1441" s="5">
        <v>76.75</v>
      </c>
      <c r="H1441" s="5">
        <v>3071.0</v>
      </c>
      <c r="I1441" s="1" t="s">
        <v>71</v>
      </c>
      <c r="J1441" s="1" t="s">
        <v>92</v>
      </c>
      <c r="K1441" s="1" t="s">
        <v>13</v>
      </c>
      <c r="L1441" s="1" t="s">
        <v>5</v>
      </c>
      <c r="M1441" s="1" t="s">
        <v>6</v>
      </c>
      <c r="N1441" s="1" t="s">
        <v>7</v>
      </c>
      <c r="O1441" s="6" t="s">
        <v>7</v>
      </c>
    </row>
    <row r="1442">
      <c r="A1442" s="5">
        <v>200870.0</v>
      </c>
      <c r="B1442" s="2">
        <v>45838.0</v>
      </c>
      <c r="C1442" s="1" t="s">
        <v>180</v>
      </c>
      <c r="D1442" s="3" t="s">
        <v>586</v>
      </c>
      <c r="E1442" s="4">
        <v>45833.0</v>
      </c>
      <c r="F1442" s="5">
        <v>80.0</v>
      </c>
      <c r="G1442" s="5">
        <v>86.34</v>
      </c>
      <c r="H1442" s="5">
        <v>6908.0</v>
      </c>
      <c r="I1442" s="1" t="s">
        <v>71</v>
      </c>
      <c r="J1442" s="1" t="s">
        <v>92</v>
      </c>
      <c r="K1442" s="1" t="s">
        <v>13</v>
      </c>
      <c r="L1442" s="1" t="s">
        <v>5</v>
      </c>
      <c r="M1442" s="1" t="s">
        <v>6</v>
      </c>
      <c r="N1442" s="1" t="s">
        <v>7</v>
      </c>
      <c r="O1442" s="6" t="s">
        <v>7</v>
      </c>
    </row>
    <row r="1443">
      <c r="A1443" s="5">
        <v>200870.0</v>
      </c>
      <c r="B1443" s="2">
        <v>45838.0</v>
      </c>
      <c r="C1443" s="1" t="s">
        <v>180</v>
      </c>
      <c r="D1443" s="3" t="s">
        <v>199</v>
      </c>
      <c r="E1443" s="4">
        <v>45833.0</v>
      </c>
      <c r="F1443" s="5">
        <v>1200.0</v>
      </c>
      <c r="G1443" s="5">
        <v>5.12</v>
      </c>
      <c r="H1443" s="5">
        <v>6145.0</v>
      </c>
      <c r="I1443" s="1" t="s">
        <v>71</v>
      </c>
      <c r="J1443" s="1" t="s">
        <v>92</v>
      </c>
      <c r="K1443" s="1" t="s">
        <v>13</v>
      </c>
      <c r="L1443" s="1" t="s">
        <v>5</v>
      </c>
      <c r="M1443" s="1" t="s">
        <v>6</v>
      </c>
      <c r="N1443" s="1" t="s">
        <v>7</v>
      </c>
      <c r="O1443" s="6" t="s">
        <v>7</v>
      </c>
    </row>
    <row r="1444">
      <c r="A1444" s="5">
        <v>200870.0</v>
      </c>
      <c r="B1444" s="2">
        <v>45838.0</v>
      </c>
      <c r="C1444" s="1" t="s">
        <v>180</v>
      </c>
      <c r="D1444" s="3" t="s">
        <v>587</v>
      </c>
      <c r="E1444" s="4">
        <v>45833.0</v>
      </c>
      <c r="F1444" s="5">
        <v>800.0</v>
      </c>
      <c r="G1444" s="5">
        <v>2.76</v>
      </c>
      <c r="H1444" s="5">
        <v>2209.0</v>
      </c>
      <c r="I1444" s="1" t="s">
        <v>71</v>
      </c>
      <c r="J1444" s="1" t="s">
        <v>92</v>
      </c>
      <c r="K1444" s="1" t="s">
        <v>13</v>
      </c>
      <c r="L1444" s="1" t="s">
        <v>5</v>
      </c>
      <c r="M1444" s="1" t="s">
        <v>6</v>
      </c>
      <c r="N1444" s="1" t="s">
        <v>7</v>
      </c>
      <c r="O1444" s="6" t="s">
        <v>7</v>
      </c>
    </row>
    <row r="1445">
      <c r="A1445" s="5">
        <v>200870.0</v>
      </c>
      <c r="B1445" s="2">
        <v>45838.0</v>
      </c>
      <c r="C1445" s="1" t="s">
        <v>180</v>
      </c>
      <c r="D1445" s="3" t="s">
        <v>173</v>
      </c>
      <c r="E1445" s="4">
        <v>45833.0</v>
      </c>
      <c r="F1445" s="5">
        <v>50.0</v>
      </c>
      <c r="G1445" s="5">
        <v>38.15</v>
      </c>
      <c r="H1445" s="5">
        <v>1908.0</v>
      </c>
      <c r="I1445" s="1" t="s">
        <v>71</v>
      </c>
      <c r="J1445" s="1" t="s">
        <v>92</v>
      </c>
      <c r="K1445" s="1" t="s">
        <v>13</v>
      </c>
      <c r="L1445" s="1" t="s">
        <v>5</v>
      </c>
      <c r="M1445" s="1" t="s">
        <v>6</v>
      </c>
      <c r="N1445" s="1" t="s">
        <v>7</v>
      </c>
      <c r="O1445" s="6" t="s">
        <v>7</v>
      </c>
    </row>
    <row r="1446">
      <c r="A1446" s="5">
        <v>200870.0</v>
      </c>
      <c r="B1446" s="2">
        <v>45838.0</v>
      </c>
      <c r="C1446" s="1" t="s">
        <v>180</v>
      </c>
      <c r="D1446" s="3" t="s">
        <v>499</v>
      </c>
      <c r="E1446" s="4">
        <v>45833.0</v>
      </c>
      <c r="F1446" s="5">
        <v>50.0</v>
      </c>
      <c r="G1446" s="5">
        <v>22.06</v>
      </c>
      <c r="H1446" s="5">
        <v>1104.0</v>
      </c>
      <c r="I1446" s="1" t="s">
        <v>71</v>
      </c>
      <c r="J1446" s="1" t="s">
        <v>92</v>
      </c>
      <c r="K1446" s="1" t="s">
        <v>13</v>
      </c>
      <c r="L1446" s="1" t="s">
        <v>5</v>
      </c>
      <c r="M1446" s="1" t="s">
        <v>6</v>
      </c>
      <c r="N1446" s="1" t="s">
        <v>7</v>
      </c>
      <c r="O1446" s="6" t="s">
        <v>7</v>
      </c>
    </row>
    <row r="1447">
      <c r="A1447" s="5">
        <v>200870.0</v>
      </c>
      <c r="B1447" s="2">
        <v>45838.0</v>
      </c>
      <c r="C1447" s="1" t="s">
        <v>180</v>
      </c>
      <c r="D1447" s="3" t="s">
        <v>443</v>
      </c>
      <c r="E1447" s="4">
        <v>45833.0</v>
      </c>
      <c r="F1447" s="5">
        <v>20.0</v>
      </c>
      <c r="G1447" s="5">
        <v>16.38</v>
      </c>
      <c r="H1447" s="5">
        <v>328.0</v>
      </c>
      <c r="I1447" s="1" t="s">
        <v>71</v>
      </c>
      <c r="J1447" s="1" t="s">
        <v>92</v>
      </c>
      <c r="K1447" s="1" t="s">
        <v>13</v>
      </c>
      <c r="L1447" s="1" t="s">
        <v>5</v>
      </c>
      <c r="M1447" s="1" t="s">
        <v>6</v>
      </c>
      <c r="N1447" s="1" t="s">
        <v>7</v>
      </c>
      <c r="O1447" s="6" t="s">
        <v>7</v>
      </c>
    </row>
    <row r="1448">
      <c r="A1448" s="5">
        <v>200870.0</v>
      </c>
      <c r="B1448" s="2">
        <v>45838.0</v>
      </c>
      <c r="C1448" s="1" t="s">
        <v>180</v>
      </c>
      <c r="D1448" s="3" t="s">
        <v>414</v>
      </c>
      <c r="E1448" s="4">
        <v>45833.0</v>
      </c>
      <c r="F1448" s="5">
        <v>200.0</v>
      </c>
      <c r="G1448" s="5">
        <v>50.92</v>
      </c>
      <c r="H1448" s="5">
        <v>10185.0</v>
      </c>
      <c r="I1448" s="1" t="s">
        <v>71</v>
      </c>
      <c r="J1448" s="1" t="s">
        <v>92</v>
      </c>
      <c r="K1448" s="1" t="s">
        <v>13</v>
      </c>
      <c r="L1448" s="1" t="s">
        <v>5</v>
      </c>
      <c r="M1448" s="1" t="s">
        <v>6</v>
      </c>
      <c r="N1448" s="1" t="s">
        <v>7</v>
      </c>
      <c r="O1448" s="6" t="s">
        <v>7</v>
      </c>
    </row>
    <row r="1449">
      <c r="A1449" s="5">
        <v>200870.0</v>
      </c>
      <c r="B1449" s="2">
        <v>45838.0</v>
      </c>
      <c r="C1449" s="1" t="s">
        <v>180</v>
      </c>
      <c r="D1449" s="3" t="s">
        <v>415</v>
      </c>
      <c r="E1449" s="4">
        <v>45833.0</v>
      </c>
      <c r="F1449" s="5">
        <v>30.0</v>
      </c>
      <c r="G1449" s="5">
        <v>202.58</v>
      </c>
      <c r="H1449" s="5">
        <v>6078.0</v>
      </c>
      <c r="I1449" s="1" t="s">
        <v>71</v>
      </c>
      <c r="J1449" s="1" t="s">
        <v>92</v>
      </c>
      <c r="K1449" s="1" t="s">
        <v>13</v>
      </c>
      <c r="L1449" s="1" t="s">
        <v>5</v>
      </c>
      <c r="M1449" s="1" t="s">
        <v>6</v>
      </c>
      <c r="N1449" s="1" t="s">
        <v>7</v>
      </c>
      <c r="O1449" s="6" t="s">
        <v>7</v>
      </c>
    </row>
    <row r="1450">
      <c r="A1450" s="5">
        <v>200870.0</v>
      </c>
      <c r="B1450" s="2">
        <v>45838.0</v>
      </c>
      <c r="C1450" s="1" t="s">
        <v>180</v>
      </c>
      <c r="D1450" s="3" t="s">
        <v>588</v>
      </c>
      <c r="E1450" s="4">
        <v>45833.0</v>
      </c>
      <c r="F1450" s="5">
        <v>80.0</v>
      </c>
      <c r="G1450" s="5">
        <v>25.79</v>
      </c>
      <c r="H1450" s="5">
        <v>2064.0</v>
      </c>
      <c r="I1450" s="1" t="s">
        <v>71</v>
      </c>
      <c r="J1450" s="1" t="s">
        <v>92</v>
      </c>
      <c r="K1450" s="1" t="s">
        <v>13</v>
      </c>
      <c r="L1450" s="1" t="s">
        <v>5</v>
      </c>
      <c r="M1450" s="1" t="s">
        <v>6</v>
      </c>
      <c r="N1450" s="1" t="s">
        <v>7</v>
      </c>
      <c r="O1450" s="6" t="s">
        <v>7</v>
      </c>
    </row>
    <row r="1451">
      <c r="A1451" s="5">
        <v>200870.0</v>
      </c>
      <c r="B1451" s="2">
        <v>45838.0</v>
      </c>
      <c r="C1451" s="1" t="s">
        <v>180</v>
      </c>
      <c r="D1451" s="3" t="s">
        <v>425</v>
      </c>
      <c r="E1451" s="4">
        <v>45833.0</v>
      </c>
      <c r="F1451" s="5">
        <v>1000.0</v>
      </c>
      <c r="G1451" s="5">
        <v>3.87</v>
      </c>
      <c r="H1451" s="5">
        <v>3871.0</v>
      </c>
      <c r="I1451" s="1" t="s">
        <v>71</v>
      </c>
      <c r="J1451" s="1" t="s">
        <v>92</v>
      </c>
      <c r="K1451" s="1" t="s">
        <v>13</v>
      </c>
      <c r="L1451" s="1" t="s">
        <v>5</v>
      </c>
      <c r="M1451" s="1" t="s">
        <v>6</v>
      </c>
      <c r="N1451" s="1" t="s">
        <v>7</v>
      </c>
      <c r="O1451" s="6" t="s">
        <v>7</v>
      </c>
    </row>
    <row r="1452">
      <c r="A1452" s="5">
        <v>200870.0</v>
      </c>
      <c r="B1452" s="2">
        <v>45838.0</v>
      </c>
      <c r="C1452" s="1" t="s">
        <v>180</v>
      </c>
      <c r="D1452" s="3" t="s">
        <v>488</v>
      </c>
      <c r="E1452" s="4">
        <v>45833.0</v>
      </c>
      <c r="F1452" s="5">
        <v>150.0</v>
      </c>
      <c r="G1452" s="5">
        <v>64.2</v>
      </c>
      <c r="H1452" s="5">
        <v>9631.0</v>
      </c>
      <c r="I1452" s="1" t="s">
        <v>71</v>
      </c>
      <c r="J1452" s="1" t="s">
        <v>92</v>
      </c>
      <c r="K1452" s="1" t="s">
        <v>13</v>
      </c>
      <c r="L1452" s="1" t="s">
        <v>5</v>
      </c>
      <c r="M1452" s="1" t="s">
        <v>6</v>
      </c>
      <c r="N1452" s="1" t="s">
        <v>7</v>
      </c>
      <c r="O1452" s="6" t="s">
        <v>7</v>
      </c>
    </row>
    <row r="1453">
      <c r="A1453" s="5">
        <v>200870.0</v>
      </c>
      <c r="B1453" s="2">
        <v>45838.0</v>
      </c>
      <c r="C1453" s="1" t="s">
        <v>180</v>
      </c>
      <c r="D1453" s="3" t="s">
        <v>420</v>
      </c>
      <c r="E1453" s="4">
        <v>45833.0</v>
      </c>
      <c r="F1453" s="5">
        <v>20.0</v>
      </c>
      <c r="G1453" s="5">
        <v>34.35</v>
      </c>
      <c r="H1453" s="5">
        <v>688.0</v>
      </c>
      <c r="I1453" s="1" t="s">
        <v>71</v>
      </c>
      <c r="J1453" s="1" t="s">
        <v>92</v>
      </c>
      <c r="K1453" s="1" t="s">
        <v>13</v>
      </c>
      <c r="L1453" s="1" t="s">
        <v>5</v>
      </c>
      <c r="M1453" s="1" t="s">
        <v>6</v>
      </c>
      <c r="N1453" s="1" t="s">
        <v>7</v>
      </c>
      <c r="O1453" s="6" t="s">
        <v>7</v>
      </c>
    </row>
    <row r="1454">
      <c r="A1454" s="5">
        <v>200870.0</v>
      </c>
      <c r="B1454" s="2">
        <v>45838.0</v>
      </c>
      <c r="C1454" s="1" t="s">
        <v>180</v>
      </c>
      <c r="D1454" s="3" t="s">
        <v>421</v>
      </c>
      <c r="E1454" s="4">
        <v>45833.0</v>
      </c>
      <c r="F1454" s="5">
        <v>300.0</v>
      </c>
      <c r="G1454" s="5">
        <v>76.38</v>
      </c>
      <c r="H1454" s="5">
        <v>22915.0</v>
      </c>
      <c r="I1454" s="1" t="s">
        <v>71</v>
      </c>
      <c r="J1454" s="1" t="s">
        <v>92</v>
      </c>
      <c r="K1454" s="1" t="s">
        <v>13</v>
      </c>
      <c r="L1454" s="1" t="s">
        <v>5</v>
      </c>
      <c r="M1454" s="1" t="s">
        <v>6</v>
      </c>
      <c r="N1454" s="1" t="s">
        <v>7</v>
      </c>
      <c r="O1454" s="6" t="s">
        <v>7</v>
      </c>
    </row>
    <row r="1455">
      <c r="A1455" s="5">
        <v>200870.0</v>
      </c>
      <c r="B1455" s="2">
        <v>45838.0</v>
      </c>
      <c r="C1455" s="1" t="s">
        <v>180</v>
      </c>
      <c r="D1455" s="3" t="s">
        <v>422</v>
      </c>
      <c r="E1455" s="4">
        <v>45833.0</v>
      </c>
      <c r="F1455" s="5">
        <v>300.0</v>
      </c>
      <c r="G1455" s="5">
        <v>19.52</v>
      </c>
      <c r="H1455" s="5">
        <v>5857.0</v>
      </c>
      <c r="I1455" s="1" t="s">
        <v>71</v>
      </c>
      <c r="J1455" s="1" t="s">
        <v>92</v>
      </c>
      <c r="K1455" s="1" t="s">
        <v>13</v>
      </c>
      <c r="L1455" s="1" t="s">
        <v>5</v>
      </c>
      <c r="M1455" s="1" t="s">
        <v>6</v>
      </c>
      <c r="N1455" s="1" t="s">
        <v>7</v>
      </c>
      <c r="O1455" s="6" t="s">
        <v>7</v>
      </c>
    </row>
    <row r="1456">
      <c r="A1456" s="5">
        <v>200870.0</v>
      </c>
      <c r="B1456" s="2">
        <v>45838.0</v>
      </c>
      <c r="C1456" s="1" t="s">
        <v>180</v>
      </c>
      <c r="D1456" s="3" t="s">
        <v>416</v>
      </c>
      <c r="E1456" s="4">
        <v>45833.0</v>
      </c>
      <c r="F1456" s="5">
        <v>400.0</v>
      </c>
      <c r="G1456" s="5">
        <v>7.23</v>
      </c>
      <c r="H1456" s="5">
        <v>2893.0</v>
      </c>
      <c r="I1456" s="1" t="s">
        <v>71</v>
      </c>
      <c r="J1456" s="1" t="s">
        <v>92</v>
      </c>
      <c r="K1456" s="1" t="s">
        <v>13</v>
      </c>
      <c r="L1456" s="1" t="s">
        <v>5</v>
      </c>
      <c r="M1456" s="1" t="s">
        <v>6</v>
      </c>
      <c r="N1456" s="1" t="s">
        <v>7</v>
      </c>
      <c r="O1456" s="6" t="s">
        <v>7</v>
      </c>
    </row>
    <row r="1457">
      <c r="A1457" s="5">
        <v>200870.0</v>
      </c>
      <c r="B1457" s="2">
        <v>45838.0</v>
      </c>
      <c r="C1457" s="1" t="s">
        <v>180</v>
      </c>
      <c r="D1457" s="3" t="s">
        <v>437</v>
      </c>
      <c r="E1457" s="4">
        <v>45833.0</v>
      </c>
      <c r="F1457" s="5">
        <v>80.0</v>
      </c>
      <c r="G1457" s="5">
        <v>13.35</v>
      </c>
      <c r="H1457" s="5">
        <v>1069.0</v>
      </c>
      <c r="I1457" s="1" t="s">
        <v>71</v>
      </c>
      <c r="J1457" s="1" t="s">
        <v>92</v>
      </c>
      <c r="K1457" s="1" t="s">
        <v>13</v>
      </c>
      <c r="L1457" s="1" t="s">
        <v>5</v>
      </c>
      <c r="M1457" s="1" t="s">
        <v>6</v>
      </c>
      <c r="N1457" s="1" t="s">
        <v>7</v>
      </c>
      <c r="O1457" s="6" t="s">
        <v>7</v>
      </c>
    </row>
    <row r="1458">
      <c r="A1458" s="5">
        <v>200870.0</v>
      </c>
      <c r="B1458" s="2">
        <v>45838.0</v>
      </c>
      <c r="C1458" s="1" t="s">
        <v>180</v>
      </c>
      <c r="D1458" s="3" t="s">
        <v>497</v>
      </c>
      <c r="E1458" s="4">
        <v>45833.0</v>
      </c>
      <c r="F1458" s="5">
        <v>160.0</v>
      </c>
      <c r="G1458" s="5">
        <v>20.95</v>
      </c>
      <c r="H1458" s="5">
        <v>3353.0</v>
      </c>
      <c r="I1458" s="1" t="s">
        <v>71</v>
      </c>
      <c r="J1458" s="1" t="s">
        <v>92</v>
      </c>
      <c r="K1458" s="1" t="s">
        <v>13</v>
      </c>
      <c r="L1458" s="1" t="s">
        <v>5</v>
      </c>
      <c r="M1458" s="1" t="s">
        <v>6</v>
      </c>
      <c r="N1458" s="1" t="s">
        <v>7</v>
      </c>
      <c r="O1458" s="6" t="s">
        <v>7</v>
      </c>
    </row>
    <row r="1459">
      <c r="A1459" s="5">
        <v>200871.0</v>
      </c>
      <c r="B1459" s="2">
        <v>45838.0</v>
      </c>
      <c r="C1459" s="1" t="s">
        <v>180</v>
      </c>
      <c r="D1459" s="7">
        <v>5171.0</v>
      </c>
      <c r="E1459" s="4">
        <v>45833.0</v>
      </c>
      <c r="F1459" s="5">
        <v>30.0</v>
      </c>
      <c r="G1459" s="5">
        <v>129.66</v>
      </c>
      <c r="H1459" s="5">
        <v>3891.0</v>
      </c>
      <c r="I1459" s="1" t="s">
        <v>125</v>
      </c>
      <c r="J1459" s="1" t="s">
        <v>92</v>
      </c>
      <c r="K1459" s="1" t="s">
        <v>13</v>
      </c>
      <c r="L1459" s="1" t="s">
        <v>5</v>
      </c>
      <c r="M1459" s="1" t="s">
        <v>6</v>
      </c>
      <c r="N1459" s="1" t="s">
        <v>7</v>
      </c>
      <c r="O1459" s="6" t="s">
        <v>7</v>
      </c>
    </row>
    <row r="1460">
      <c r="A1460" s="5">
        <v>200871.0</v>
      </c>
      <c r="B1460" s="2">
        <v>45838.0</v>
      </c>
      <c r="C1460" s="1" t="s">
        <v>180</v>
      </c>
      <c r="D1460" s="3" t="s">
        <v>214</v>
      </c>
      <c r="E1460" s="4">
        <v>45833.0</v>
      </c>
      <c r="F1460" s="5">
        <v>30.0</v>
      </c>
      <c r="G1460" s="5">
        <v>988.85</v>
      </c>
      <c r="H1460" s="5">
        <v>29667.0</v>
      </c>
      <c r="I1460" s="1" t="s">
        <v>125</v>
      </c>
      <c r="J1460" s="1" t="s">
        <v>92</v>
      </c>
      <c r="K1460" s="1" t="s">
        <v>13</v>
      </c>
      <c r="L1460" s="1" t="s">
        <v>5</v>
      </c>
      <c r="M1460" s="1" t="s">
        <v>6</v>
      </c>
      <c r="N1460" s="1" t="s">
        <v>7</v>
      </c>
      <c r="O1460" s="6" t="s">
        <v>7</v>
      </c>
    </row>
    <row r="1461">
      <c r="A1461" s="5">
        <v>200871.0</v>
      </c>
      <c r="B1461" s="2">
        <v>45838.0</v>
      </c>
      <c r="C1461" s="1" t="s">
        <v>180</v>
      </c>
      <c r="D1461" s="3" t="s">
        <v>211</v>
      </c>
      <c r="E1461" s="4">
        <v>45833.0</v>
      </c>
      <c r="F1461" s="5">
        <v>180.0</v>
      </c>
      <c r="G1461" s="5">
        <v>26.86</v>
      </c>
      <c r="H1461" s="5">
        <v>4836.0</v>
      </c>
      <c r="I1461" s="1" t="s">
        <v>127</v>
      </c>
      <c r="J1461" s="1" t="s">
        <v>92</v>
      </c>
      <c r="K1461" s="1" t="s">
        <v>13</v>
      </c>
      <c r="L1461" s="1" t="s">
        <v>5</v>
      </c>
      <c r="M1461" s="1" t="s">
        <v>6</v>
      </c>
      <c r="N1461" s="1" t="s">
        <v>7</v>
      </c>
      <c r="O1461" s="6" t="s">
        <v>7</v>
      </c>
    </row>
    <row r="1462">
      <c r="A1462" s="5">
        <v>200871.0</v>
      </c>
      <c r="B1462" s="2">
        <v>45838.0</v>
      </c>
      <c r="C1462" s="1" t="s">
        <v>180</v>
      </c>
      <c r="D1462" s="3" t="s">
        <v>449</v>
      </c>
      <c r="E1462" s="4">
        <v>45833.0</v>
      </c>
      <c r="F1462" s="5">
        <v>30.0</v>
      </c>
      <c r="G1462" s="5">
        <v>787.92</v>
      </c>
      <c r="H1462" s="5">
        <v>23639.0</v>
      </c>
      <c r="I1462" s="1" t="s">
        <v>125</v>
      </c>
      <c r="J1462" s="1" t="s">
        <v>92</v>
      </c>
      <c r="K1462" s="1" t="s">
        <v>13</v>
      </c>
      <c r="L1462" s="1" t="s">
        <v>5</v>
      </c>
      <c r="M1462" s="1" t="s">
        <v>6</v>
      </c>
      <c r="N1462" s="1" t="s">
        <v>7</v>
      </c>
      <c r="O1462" s="6" t="s">
        <v>7</v>
      </c>
    </row>
    <row r="1463">
      <c r="A1463" s="5">
        <v>200871.0</v>
      </c>
      <c r="B1463" s="2">
        <v>45838.0</v>
      </c>
      <c r="C1463" s="1" t="s">
        <v>180</v>
      </c>
      <c r="D1463" s="7">
        <v>5161.0</v>
      </c>
      <c r="E1463" s="4">
        <v>45833.0</v>
      </c>
      <c r="F1463" s="5">
        <v>108.0</v>
      </c>
      <c r="G1463" s="5">
        <v>13.8</v>
      </c>
      <c r="H1463" s="5">
        <v>1492.0</v>
      </c>
      <c r="I1463" s="1" t="s">
        <v>125</v>
      </c>
      <c r="J1463" s="1" t="s">
        <v>92</v>
      </c>
      <c r="K1463" s="1" t="s">
        <v>13</v>
      </c>
      <c r="L1463" s="1" t="s">
        <v>5</v>
      </c>
      <c r="M1463" s="1" t="s">
        <v>6</v>
      </c>
      <c r="N1463" s="1" t="s">
        <v>7</v>
      </c>
      <c r="O1463" s="6" t="s">
        <v>7</v>
      </c>
    </row>
    <row r="1464">
      <c r="A1464" s="5">
        <v>200871.0</v>
      </c>
      <c r="B1464" s="2">
        <v>45838.0</v>
      </c>
      <c r="C1464" s="1" t="s">
        <v>180</v>
      </c>
      <c r="D1464" s="3" t="s">
        <v>462</v>
      </c>
      <c r="E1464" s="4">
        <v>45833.0</v>
      </c>
      <c r="F1464" s="5">
        <v>100.0</v>
      </c>
      <c r="G1464" s="5">
        <v>33.94</v>
      </c>
      <c r="H1464" s="5">
        <v>3395.0</v>
      </c>
      <c r="I1464" s="1" t="s">
        <v>125</v>
      </c>
      <c r="J1464" s="1" t="s">
        <v>92</v>
      </c>
      <c r="K1464" s="1" t="s">
        <v>13</v>
      </c>
      <c r="L1464" s="1" t="s">
        <v>5</v>
      </c>
      <c r="M1464" s="1" t="s">
        <v>6</v>
      </c>
      <c r="N1464" s="1" t="s">
        <v>7</v>
      </c>
      <c r="O1464" s="6" t="s">
        <v>7</v>
      </c>
    </row>
    <row r="1465">
      <c r="A1465" s="5">
        <v>200871.0</v>
      </c>
      <c r="B1465" s="2">
        <v>45838.0</v>
      </c>
      <c r="C1465" s="1" t="s">
        <v>180</v>
      </c>
      <c r="D1465" s="3" t="s">
        <v>589</v>
      </c>
      <c r="E1465" s="4">
        <v>45833.0</v>
      </c>
      <c r="F1465" s="5">
        <v>75.0</v>
      </c>
      <c r="G1465" s="5">
        <v>89.59</v>
      </c>
      <c r="H1465" s="5">
        <v>6720.0</v>
      </c>
      <c r="I1465" s="1" t="s">
        <v>127</v>
      </c>
      <c r="J1465" s="1" t="s">
        <v>92</v>
      </c>
      <c r="K1465" s="1" t="s">
        <v>13</v>
      </c>
      <c r="L1465" s="1" t="s">
        <v>5</v>
      </c>
      <c r="M1465" s="1" t="s">
        <v>6</v>
      </c>
      <c r="N1465" s="1" t="s">
        <v>7</v>
      </c>
      <c r="O1465" s="6" t="s">
        <v>7</v>
      </c>
    </row>
    <row r="1466">
      <c r="A1466" s="5">
        <v>200871.0</v>
      </c>
      <c r="B1466" s="2">
        <v>45838.0</v>
      </c>
      <c r="C1466" s="1" t="s">
        <v>180</v>
      </c>
      <c r="D1466" s="3" t="s">
        <v>453</v>
      </c>
      <c r="E1466" s="4">
        <v>45833.0</v>
      </c>
      <c r="F1466" s="5">
        <v>30.0</v>
      </c>
      <c r="G1466" s="5">
        <v>493.7</v>
      </c>
      <c r="H1466" s="5">
        <v>14812.0</v>
      </c>
      <c r="I1466" s="1" t="s">
        <v>125</v>
      </c>
      <c r="J1466" s="1" t="s">
        <v>92</v>
      </c>
      <c r="K1466" s="1" t="s">
        <v>13</v>
      </c>
      <c r="L1466" s="1" t="s">
        <v>5</v>
      </c>
      <c r="M1466" s="1" t="s">
        <v>6</v>
      </c>
      <c r="N1466" s="1" t="s">
        <v>7</v>
      </c>
      <c r="O1466" s="6" t="s">
        <v>7</v>
      </c>
    </row>
    <row r="1467">
      <c r="A1467" s="5">
        <v>200871.0</v>
      </c>
      <c r="B1467" s="2">
        <v>45838.0</v>
      </c>
      <c r="C1467" s="1" t="s">
        <v>180</v>
      </c>
      <c r="D1467" s="3" t="s">
        <v>139</v>
      </c>
      <c r="E1467" s="4">
        <v>45833.0</v>
      </c>
      <c r="F1467" s="5">
        <v>96.0</v>
      </c>
      <c r="G1467" s="5">
        <v>94.46</v>
      </c>
      <c r="H1467" s="5">
        <v>9069.0</v>
      </c>
      <c r="I1467" s="1" t="s">
        <v>127</v>
      </c>
      <c r="J1467" s="1" t="s">
        <v>92</v>
      </c>
      <c r="K1467" s="1" t="s">
        <v>13</v>
      </c>
      <c r="L1467" s="1" t="s">
        <v>5</v>
      </c>
      <c r="M1467" s="1" t="s">
        <v>6</v>
      </c>
      <c r="N1467" s="1" t="s">
        <v>7</v>
      </c>
      <c r="O1467" s="6" t="s">
        <v>7</v>
      </c>
    </row>
    <row r="1468">
      <c r="A1468" s="5">
        <v>200871.0</v>
      </c>
      <c r="B1468" s="2">
        <v>45838.0</v>
      </c>
      <c r="C1468" s="1" t="s">
        <v>180</v>
      </c>
      <c r="D1468" s="3" t="s">
        <v>391</v>
      </c>
      <c r="E1468" s="4">
        <v>45833.0</v>
      </c>
      <c r="F1468" s="5">
        <v>50.0</v>
      </c>
      <c r="G1468" s="5">
        <v>58.3</v>
      </c>
      <c r="H1468" s="5">
        <v>2916.0</v>
      </c>
      <c r="I1468" s="1" t="s">
        <v>125</v>
      </c>
      <c r="J1468" s="1" t="s">
        <v>92</v>
      </c>
      <c r="K1468" s="1" t="s">
        <v>13</v>
      </c>
      <c r="L1468" s="1" t="s">
        <v>5</v>
      </c>
      <c r="M1468" s="1" t="s">
        <v>6</v>
      </c>
      <c r="N1468" s="1" t="s">
        <v>7</v>
      </c>
      <c r="O1468" s="6" t="s">
        <v>7</v>
      </c>
    </row>
    <row r="1469">
      <c r="A1469" s="5">
        <v>200871.0</v>
      </c>
      <c r="B1469" s="2">
        <v>45838.0</v>
      </c>
      <c r="C1469" s="1" t="s">
        <v>180</v>
      </c>
      <c r="D1469" s="3" t="s">
        <v>202</v>
      </c>
      <c r="E1469" s="4">
        <v>45833.0</v>
      </c>
      <c r="F1469" s="5">
        <v>200.0</v>
      </c>
      <c r="G1469" s="5">
        <v>43.32</v>
      </c>
      <c r="H1469" s="5">
        <v>8665.0</v>
      </c>
      <c r="I1469" s="1" t="s">
        <v>127</v>
      </c>
      <c r="J1469" s="1" t="s">
        <v>92</v>
      </c>
      <c r="K1469" s="1" t="s">
        <v>13</v>
      </c>
      <c r="L1469" s="1" t="s">
        <v>5</v>
      </c>
      <c r="M1469" s="1" t="s">
        <v>6</v>
      </c>
      <c r="N1469" s="1" t="s">
        <v>7</v>
      </c>
      <c r="O1469" s="6" t="s">
        <v>7</v>
      </c>
    </row>
    <row r="1470">
      <c r="A1470" s="5">
        <v>200871.0</v>
      </c>
      <c r="B1470" s="2">
        <v>45838.0</v>
      </c>
      <c r="C1470" s="1" t="s">
        <v>180</v>
      </c>
      <c r="D1470" s="3" t="s">
        <v>208</v>
      </c>
      <c r="E1470" s="4">
        <v>45833.0</v>
      </c>
      <c r="F1470" s="5">
        <v>30.0</v>
      </c>
      <c r="G1470" s="5">
        <v>693.2</v>
      </c>
      <c r="H1470" s="5">
        <v>20797.0</v>
      </c>
      <c r="I1470" s="1" t="s">
        <v>125</v>
      </c>
      <c r="J1470" s="1" t="s">
        <v>92</v>
      </c>
      <c r="K1470" s="1" t="s">
        <v>13</v>
      </c>
      <c r="L1470" s="1" t="s">
        <v>5</v>
      </c>
      <c r="M1470" s="1" t="s">
        <v>6</v>
      </c>
      <c r="N1470" s="1" t="s">
        <v>7</v>
      </c>
      <c r="O1470" s="6" t="s">
        <v>7</v>
      </c>
    </row>
    <row r="1471">
      <c r="A1471" s="5">
        <v>200871.0</v>
      </c>
      <c r="B1471" s="2">
        <v>45838.0</v>
      </c>
      <c r="C1471" s="1" t="s">
        <v>180</v>
      </c>
      <c r="D1471" s="7">
        <v>5961.0</v>
      </c>
      <c r="E1471" s="4">
        <v>45833.0</v>
      </c>
      <c r="F1471" s="5">
        <v>156.0</v>
      </c>
      <c r="G1471" s="5">
        <v>11.58</v>
      </c>
      <c r="H1471" s="5">
        <v>1808.0</v>
      </c>
      <c r="I1471" s="1" t="s">
        <v>125</v>
      </c>
      <c r="J1471" s="1" t="s">
        <v>92</v>
      </c>
      <c r="K1471" s="1" t="s">
        <v>13</v>
      </c>
      <c r="L1471" s="1" t="s">
        <v>5</v>
      </c>
      <c r="M1471" s="1" t="s">
        <v>6</v>
      </c>
      <c r="N1471" s="1" t="s">
        <v>7</v>
      </c>
      <c r="O1471" s="6" t="s">
        <v>7</v>
      </c>
    </row>
    <row r="1472">
      <c r="A1472" s="5">
        <v>200871.0</v>
      </c>
      <c r="B1472" s="2">
        <v>45838.0</v>
      </c>
      <c r="C1472" s="1" t="s">
        <v>180</v>
      </c>
      <c r="D1472" s="3" t="s">
        <v>141</v>
      </c>
      <c r="E1472" s="4">
        <v>45833.0</v>
      </c>
      <c r="F1472" s="5">
        <v>120.0</v>
      </c>
      <c r="G1472" s="5">
        <v>27.08</v>
      </c>
      <c r="H1472" s="5">
        <v>3251.0</v>
      </c>
      <c r="I1472" s="1" t="s">
        <v>127</v>
      </c>
      <c r="J1472" s="1" t="s">
        <v>92</v>
      </c>
      <c r="K1472" s="1" t="s">
        <v>13</v>
      </c>
      <c r="L1472" s="1" t="s">
        <v>5</v>
      </c>
      <c r="M1472" s="1" t="s">
        <v>6</v>
      </c>
      <c r="N1472" s="1" t="s">
        <v>7</v>
      </c>
      <c r="O1472" s="6" t="s">
        <v>7</v>
      </c>
    </row>
    <row r="1473">
      <c r="A1473" s="5">
        <v>200871.0</v>
      </c>
      <c r="B1473" s="2">
        <v>45838.0</v>
      </c>
      <c r="C1473" s="1" t="s">
        <v>180</v>
      </c>
      <c r="D1473" s="3" t="s">
        <v>133</v>
      </c>
      <c r="E1473" s="4">
        <v>45833.0</v>
      </c>
      <c r="F1473" s="5">
        <v>90.0</v>
      </c>
      <c r="G1473" s="5">
        <v>46.49</v>
      </c>
      <c r="H1473" s="5">
        <v>4185.0</v>
      </c>
      <c r="I1473" s="1" t="s">
        <v>125</v>
      </c>
      <c r="J1473" s="1" t="s">
        <v>92</v>
      </c>
      <c r="K1473" s="1" t="s">
        <v>13</v>
      </c>
      <c r="L1473" s="1" t="s">
        <v>5</v>
      </c>
      <c r="M1473" s="1" t="s">
        <v>6</v>
      </c>
      <c r="N1473" s="1" t="s">
        <v>7</v>
      </c>
      <c r="O1473" s="6" t="s">
        <v>7</v>
      </c>
    </row>
    <row r="1474">
      <c r="A1474" s="5">
        <v>200872.0</v>
      </c>
      <c r="B1474" s="2">
        <v>45838.0</v>
      </c>
      <c r="C1474" s="1" t="s">
        <v>180</v>
      </c>
      <c r="D1474" s="3" t="s">
        <v>47</v>
      </c>
      <c r="E1474" s="4">
        <v>45833.0</v>
      </c>
      <c r="F1474" s="5">
        <v>3000.0</v>
      </c>
      <c r="G1474" s="5">
        <v>3075.45</v>
      </c>
      <c r="H1474" s="5">
        <v>12304.0</v>
      </c>
      <c r="I1474" s="1" t="s">
        <v>43</v>
      </c>
      <c r="J1474" s="1" t="s">
        <v>92</v>
      </c>
      <c r="K1474" s="1" t="s">
        <v>13</v>
      </c>
      <c r="L1474" s="1" t="s">
        <v>5</v>
      </c>
      <c r="M1474" s="1" t="s">
        <v>44</v>
      </c>
      <c r="N1474" s="1" t="s">
        <v>7</v>
      </c>
      <c r="O1474" s="6" t="s">
        <v>7</v>
      </c>
    </row>
    <row r="1475">
      <c r="A1475" s="5">
        <v>200872.0</v>
      </c>
      <c r="B1475" s="2">
        <v>45838.0</v>
      </c>
      <c r="C1475" s="1" t="s">
        <v>180</v>
      </c>
      <c r="D1475" s="3" t="s">
        <v>42</v>
      </c>
      <c r="E1475" s="4">
        <v>45833.0</v>
      </c>
      <c r="F1475" s="5">
        <v>4000.0</v>
      </c>
      <c r="G1475" s="5">
        <v>8201.2</v>
      </c>
      <c r="H1475" s="5">
        <v>16404.0</v>
      </c>
      <c r="I1475" s="1" t="s">
        <v>43</v>
      </c>
      <c r="J1475" s="1" t="s">
        <v>92</v>
      </c>
      <c r="K1475" s="1" t="s">
        <v>13</v>
      </c>
      <c r="L1475" s="1" t="s">
        <v>5</v>
      </c>
      <c r="M1475" s="1" t="s">
        <v>44</v>
      </c>
      <c r="N1475" s="1" t="s">
        <v>7</v>
      </c>
      <c r="O1475" s="6" t="s">
        <v>7</v>
      </c>
    </row>
    <row r="1476">
      <c r="A1476" s="5">
        <v>103193.0</v>
      </c>
      <c r="B1476" s="2">
        <v>45838.0</v>
      </c>
      <c r="C1476" s="1" t="s">
        <v>261</v>
      </c>
      <c r="D1476" s="3" t="s">
        <v>327</v>
      </c>
      <c r="E1476" s="4">
        <v>45833.0</v>
      </c>
      <c r="F1476" s="5">
        <v>30.0</v>
      </c>
      <c r="G1476" s="5">
        <v>311.04</v>
      </c>
      <c r="H1476" s="5">
        <v>9146.0</v>
      </c>
      <c r="I1476" s="1" t="s">
        <v>21</v>
      </c>
      <c r="J1476" s="1" t="s">
        <v>216</v>
      </c>
      <c r="K1476" s="1" t="s">
        <v>28</v>
      </c>
      <c r="L1476" s="1" t="s">
        <v>5</v>
      </c>
      <c r="M1476" s="1" t="s">
        <v>23</v>
      </c>
      <c r="N1476" s="1" t="s">
        <v>7</v>
      </c>
      <c r="O1476" s="6" t="s">
        <v>7</v>
      </c>
    </row>
    <row r="1477">
      <c r="A1477" s="5">
        <v>103193.0</v>
      </c>
      <c r="B1477" s="2">
        <v>45838.0</v>
      </c>
      <c r="C1477" s="1" t="s">
        <v>261</v>
      </c>
      <c r="D1477" s="3" t="s">
        <v>40</v>
      </c>
      <c r="E1477" s="4">
        <v>45833.0</v>
      </c>
      <c r="F1477" s="5">
        <v>30.0</v>
      </c>
      <c r="G1477" s="5">
        <v>311.04</v>
      </c>
      <c r="H1477" s="5">
        <v>9146.0</v>
      </c>
      <c r="I1477" s="1" t="s">
        <v>21</v>
      </c>
      <c r="J1477" s="1" t="s">
        <v>216</v>
      </c>
      <c r="K1477" s="1" t="s">
        <v>28</v>
      </c>
      <c r="L1477" s="1" t="s">
        <v>5</v>
      </c>
      <c r="M1477" s="1" t="s">
        <v>23</v>
      </c>
      <c r="N1477" s="1" t="s">
        <v>7</v>
      </c>
      <c r="O1477" s="6" t="s">
        <v>7</v>
      </c>
    </row>
    <row r="1478">
      <c r="A1478" s="5">
        <v>103193.0</v>
      </c>
      <c r="B1478" s="2">
        <v>45838.0</v>
      </c>
      <c r="C1478" s="1" t="s">
        <v>261</v>
      </c>
      <c r="D1478" s="3" t="s">
        <v>324</v>
      </c>
      <c r="E1478" s="4">
        <v>45833.0</v>
      </c>
      <c r="F1478" s="5">
        <v>12.0</v>
      </c>
      <c r="G1478" s="5">
        <v>808.8</v>
      </c>
      <c r="H1478" s="5">
        <v>9513.0</v>
      </c>
      <c r="I1478" s="1" t="s">
        <v>21</v>
      </c>
      <c r="J1478" s="1" t="s">
        <v>216</v>
      </c>
      <c r="K1478" s="1" t="s">
        <v>28</v>
      </c>
      <c r="L1478" s="1" t="s">
        <v>5</v>
      </c>
      <c r="M1478" s="1" t="s">
        <v>23</v>
      </c>
      <c r="N1478" s="1" t="s">
        <v>7</v>
      </c>
      <c r="O1478" s="6" t="s">
        <v>7</v>
      </c>
    </row>
    <row r="1479">
      <c r="A1479" s="5">
        <v>103193.0</v>
      </c>
      <c r="B1479" s="2">
        <v>45838.0</v>
      </c>
      <c r="C1479" s="1" t="s">
        <v>261</v>
      </c>
      <c r="D1479" s="3" t="s">
        <v>259</v>
      </c>
      <c r="E1479" s="4">
        <v>45833.0</v>
      </c>
      <c r="F1479" s="5">
        <v>66.0</v>
      </c>
      <c r="G1479" s="5">
        <v>147.84</v>
      </c>
      <c r="H1479" s="5">
        <v>9563.0</v>
      </c>
      <c r="I1479" s="1" t="s">
        <v>21</v>
      </c>
      <c r="J1479" s="1" t="s">
        <v>216</v>
      </c>
      <c r="K1479" s="1" t="s">
        <v>28</v>
      </c>
      <c r="L1479" s="1" t="s">
        <v>5</v>
      </c>
      <c r="M1479" s="1" t="s">
        <v>23</v>
      </c>
      <c r="N1479" s="1" t="s">
        <v>7</v>
      </c>
      <c r="O1479" s="6" t="s">
        <v>7</v>
      </c>
    </row>
    <row r="1480">
      <c r="A1480" s="5">
        <v>103194.0</v>
      </c>
      <c r="B1480" s="2">
        <v>45838.0</v>
      </c>
      <c r="C1480" s="1" t="s">
        <v>261</v>
      </c>
      <c r="D1480" s="3" t="s">
        <v>539</v>
      </c>
      <c r="E1480" s="4">
        <v>45833.0</v>
      </c>
      <c r="F1480" s="5">
        <v>10.0</v>
      </c>
      <c r="G1480" s="5">
        <v>1659.1</v>
      </c>
      <c r="H1480" s="5">
        <v>16264.0</v>
      </c>
      <c r="I1480" s="1" t="s">
        <v>58</v>
      </c>
      <c r="J1480" s="1" t="s">
        <v>216</v>
      </c>
      <c r="K1480" s="1" t="s">
        <v>28</v>
      </c>
      <c r="L1480" s="1" t="s">
        <v>5</v>
      </c>
      <c r="M1480" s="1" t="s">
        <v>59</v>
      </c>
      <c r="N1480" s="1" t="s">
        <v>7</v>
      </c>
      <c r="O1480" s="6" t="s">
        <v>7</v>
      </c>
    </row>
    <row r="1481">
      <c r="A1481" s="5">
        <v>103194.0</v>
      </c>
      <c r="B1481" s="2">
        <v>45838.0</v>
      </c>
      <c r="C1481" s="1" t="s">
        <v>261</v>
      </c>
      <c r="D1481" s="3" t="s">
        <v>590</v>
      </c>
      <c r="E1481" s="4">
        <v>45833.0</v>
      </c>
      <c r="F1481" s="5">
        <v>25.0</v>
      </c>
      <c r="G1481" s="5">
        <v>1992.8</v>
      </c>
      <c r="H1481" s="5">
        <v>48828.0</v>
      </c>
      <c r="I1481" s="1" t="s">
        <v>58</v>
      </c>
      <c r="J1481" s="1" t="s">
        <v>216</v>
      </c>
      <c r="K1481" s="1" t="s">
        <v>28</v>
      </c>
      <c r="L1481" s="1" t="s">
        <v>5</v>
      </c>
      <c r="M1481" s="1" t="s">
        <v>59</v>
      </c>
      <c r="N1481" s="1" t="s">
        <v>7</v>
      </c>
      <c r="O1481" s="6" t="s">
        <v>7</v>
      </c>
    </row>
    <row r="1482">
      <c r="A1482" s="5">
        <v>103194.0</v>
      </c>
      <c r="B1482" s="2">
        <v>45838.0</v>
      </c>
      <c r="C1482" s="1" t="s">
        <v>261</v>
      </c>
      <c r="D1482" s="3" t="s">
        <v>152</v>
      </c>
      <c r="E1482" s="4">
        <v>45833.0</v>
      </c>
      <c r="F1482" s="5">
        <v>5.0</v>
      </c>
      <c r="G1482" s="5">
        <v>6749.2</v>
      </c>
      <c r="H1482" s="5">
        <v>33076.0</v>
      </c>
      <c r="I1482" s="1" t="s">
        <v>58</v>
      </c>
      <c r="J1482" s="1" t="s">
        <v>216</v>
      </c>
      <c r="K1482" s="1" t="s">
        <v>28</v>
      </c>
      <c r="L1482" s="1" t="s">
        <v>5</v>
      </c>
      <c r="M1482" s="1" t="s">
        <v>59</v>
      </c>
      <c r="N1482" s="1" t="s">
        <v>7</v>
      </c>
      <c r="O1482" s="6" t="s">
        <v>7</v>
      </c>
    </row>
    <row r="1483">
      <c r="A1483" s="5">
        <v>103194.0</v>
      </c>
      <c r="B1483" s="2">
        <v>45838.0</v>
      </c>
      <c r="C1483" s="1" t="s">
        <v>261</v>
      </c>
      <c r="D1483" s="3" t="s">
        <v>60</v>
      </c>
      <c r="E1483" s="4">
        <v>45833.0</v>
      </c>
      <c r="F1483" s="5">
        <v>25.0</v>
      </c>
      <c r="G1483" s="5">
        <v>3144.3</v>
      </c>
      <c r="H1483" s="5">
        <v>77040.0</v>
      </c>
      <c r="I1483" s="1" t="s">
        <v>58</v>
      </c>
      <c r="J1483" s="1" t="s">
        <v>216</v>
      </c>
      <c r="K1483" s="1" t="s">
        <v>28</v>
      </c>
      <c r="L1483" s="1" t="s">
        <v>5</v>
      </c>
      <c r="M1483" s="1" t="s">
        <v>59</v>
      </c>
      <c r="N1483" s="1" t="s">
        <v>7</v>
      </c>
      <c r="O1483" s="6" t="s">
        <v>7</v>
      </c>
    </row>
    <row r="1484">
      <c r="A1484" s="5">
        <v>103194.0</v>
      </c>
      <c r="B1484" s="2">
        <v>45838.0</v>
      </c>
      <c r="C1484" s="1" t="s">
        <v>261</v>
      </c>
      <c r="D1484" s="3" t="s">
        <v>549</v>
      </c>
      <c r="E1484" s="4">
        <v>45833.0</v>
      </c>
      <c r="F1484" s="5">
        <v>5.0</v>
      </c>
      <c r="G1484" s="5">
        <v>5762.2</v>
      </c>
      <c r="H1484" s="5">
        <v>28239.0</v>
      </c>
      <c r="I1484" s="1" t="s">
        <v>58</v>
      </c>
      <c r="J1484" s="1" t="s">
        <v>216</v>
      </c>
      <c r="K1484" s="1" t="s">
        <v>28</v>
      </c>
      <c r="L1484" s="1" t="s">
        <v>5</v>
      </c>
      <c r="M1484" s="1" t="s">
        <v>59</v>
      </c>
      <c r="N1484" s="1" t="s">
        <v>7</v>
      </c>
      <c r="O1484" s="6" t="s">
        <v>7</v>
      </c>
    </row>
    <row r="1485">
      <c r="A1485" s="5">
        <v>103194.0</v>
      </c>
      <c r="B1485" s="2">
        <v>45838.0</v>
      </c>
      <c r="C1485" s="1" t="s">
        <v>261</v>
      </c>
      <c r="D1485" s="3" t="s">
        <v>591</v>
      </c>
      <c r="E1485" s="4">
        <v>45833.0</v>
      </c>
      <c r="F1485" s="5">
        <v>10.0</v>
      </c>
      <c r="G1485" s="5">
        <v>2669.6</v>
      </c>
      <c r="H1485" s="5">
        <v>26167.0</v>
      </c>
      <c r="I1485" s="1" t="s">
        <v>58</v>
      </c>
      <c r="J1485" s="1" t="s">
        <v>216</v>
      </c>
      <c r="K1485" s="1" t="s">
        <v>28</v>
      </c>
      <c r="L1485" s="1" t="s">
        <v>5</v>
      </c>
      <c r="M1485" s="1" t="s">
        <v>59</v>
      </c>
      <c r="N1485" s="1" t="s">
        <v>7</v>
      </c>
      <c r="O1485" s="6" t="s">
        <v>7</v>
      </c>
    </row>
    <row r="1486">
      <c r="A1486" s="5">
        <v>103195.0</v>
      </c>
      <c r="B1486" s="2">
        <v>45838.0</v>
      </c>
      <c r="C1486" s="1" t="s">
        <v>261</v>
      </c>
      <c r="D1486" s="3" t="s">
        <v>31</v>
      </c>
      <c r="E1486" s="4">
        <v>45833.0</v>
      </c>
      <c r="F1486" s="5">
        <v>12.0</v>
      </c>
      <c r="G1486" s="5">
        <v>719.04</v>
      </c>
      <c r="H1486" s="5">
        <v>8458.0</v>
      </c>
      <c r="I1486" s="1" t="s">
        <v>21</v>
      </c>
      <c r="J1486" s="1" t="s">
        <v>216</v>
      </c>
      <c r="K1486" s="1" t="s">
        <v>28</v>
      </c>
      <c r="L1486" s="1" t="s">
        <v>5</v>
      </c>
      <c r="M1486" s="1" t="s">
        <v>23</v>
      </c>
      <c r="N1486" s="1" t="s">
        <v>7</v>
      </c>
      <c r="O1486" s="6" t="s">
        <v>7</v>
      </c>
    </row>
    <row r="1487">
      <c r="A1487" s="5">
        <v>103195.0</v>
      </c>
      <c r="B1487" s="2">
        <v>45838.0</v>
      </c>
      <c r="C1487" s="1" t="s">
        <v>261</v>
      </c>
      <c r="D1487" s="7">
        <v>3272.0</v>
      </c>
      <c r="E1487" s="4">
        <v>45833.0</v>
      </c>
      <c r="F1487" s="5">
        <v>600.0</v>
      </c>
      <c r="G1487" s="5">
        <v>31.68</v>
      </c>
      <c r="H1487" s="5">
        <v>18630.0</v>
      </c>
      <c r="I1487" s="1" t="s">
        <v>229</v>
      </c>
      <c r="J1487" s="1" t="s">
        <v>216</v>
      </c>
      <c r="K1487" s="1" t="s">
        <v>28</v>
      </c>
      <c r="L1487" s="1" t="s">
        <v>5</v>
      </c>
      <c r="M1487" s="1" t="s">
        <v>23</v>
      </c>
      <c r="N1487" s="1" t="s">
        <v>7</v>
      </c>
      <c r="O1487" s="6" t="s">
        <v>7</v>
      </c>
    </row>
    <row r="1488">
      <c r="A1488" s="5">
        <v>103196.0</v>
      </c>
      <c r="B1488" s="2">
        <v>45838.0</v>
      </c>
      <c r="C1488" s="1" t="s">
        <v>261</v>
      </c>
      <c r="D1488" s="3" t="s">
        <v>38</v>
      </c>
      <c r="E1488" s="4">
        <v>45833.0</v>
      </c>
      <c r="F1488" s="5">
        <v>60.0</v>
      </c>
      <c r="G1488" s="5">
        <v>218.88</v>
      </c>
      <c r="H1488" s="5">
        <v>12872.0</v>
      </c>
      <c r="I1488" s="1" t="s">
        <v>21</v>
      </c>
      <c r="J1488" s="1" t="s">
        <v>216</v>
      </c>
      <c r="K1488" s="1" t="s">
        <v>28</v>
      </c>
      <c r="L1488" s="1" t="s">
        <v>5</v>
      </c>
      <c r="M1488" s="1" t="s">
        <v>23</v>
      </c>
      <c r="N1488" s="1" t="s">
        <v>7</v>
      </c>
      <c r="O1488" s="6" t="s">
        <v>7</v>
      </c>
    </row>
    <row r="1489">
      <c r="A1489" s="5">
        <v>103197.0</v>
      </c>
      <c r="B1489" s="2">
        <v>45838.0</v>
      </c>
      <c r="C1489" s="1" t="s">
        <v>332</v>
      </c>
      <c r="D1489" s="7">
        <v>701.0</v>
      </c>
      <c r="E1489" s="4">
        <v>45833.0</v>
      </c>
      <c r="F1489" s="5">
        <v>100.0</v>
      </c>
      <c r="G1489" s="5">
        <v>440.98</v>
      </c>
      <c r="H1489" s="5">
        <v>43219.0</v>
      </c>
      <c r="I1489" s="1" t="s">
        <v>56</v>
      </c>
      <c r="J1489" s="1" t="s">
        <v>221</v>
      </c>
      <c r="K1489" s="1" t="s">
        <v>111</v>
      </c>
      <c r="L1489" s="1" t="s">
        <v>5</v>
      </c>
      <c r="M1489" s="1" t="s">
        <v>23</v>
      </c>
      <c r="N1489" s="1" t="s">
        <v>7</v>
      </c>
      <c r="O1489" s="6" t="s">
        <v>7</v>
      </c>
    </row>
    <row r="1490">
      <c r="A1490" s="5">
        <v>103197.0</v>
      </c>
      <c r="B1490" s="2">
        <v>45838.0</v>
      </c>
      <c r="C1490" s="1" t="s">
        <v>332</v>
      </c>
      <c r="D1490" s="7">
        <v>508.0</v>
      </c>
      <c r="E1490" s="4">
        <v>45833.0</v>
      </c>
      <c r="F1490" s="5">
        <v>20.0</v>
      </c>
      <c r="G1490" s="5">
        <v>611.97</v>
      </c>
      <c r="H1490" s="5">
        <v>11998.0</v>
      </c>
      <c r="I1490" s="1" t="s">
        <v>56</v>
      </c>
      <c r="J1490" s="1" t="s">
        <v>221</v>
      </c>
      <c r="K1490" s="1" t="s">
        <v>111</v>
      </c>
      <c r="L1490" s="1" t="s">
        <v>5</v>
      </c>
      <c r="M1490" s="1" t="s">
        <v>23</v>
      </c>
      <c r="N1490" s="1" t="s">
        <v>7</v>
      </c>
      <c r="O1490" s="6" t="s">
        <v>7</v>
      </c>
    </row>
    <row r="1491">
      <c r="A1491" s="5">
        <v>103198.0</v>
      </c>
      <c r="B1491" s="2">
        <v>45838.0</v>
      </c>
      <c r="C1491" s="1" t="s">
        <v>332</v>
      </c>
      <c r="D1491" s="3" t="s">
        <v>50</v>
      </c>
      <c r="E1491" s="4">
        <v>45833.0</v>
      </c>
      <c r="F1491" s="5">
        <v>100.0</v>
      </c>
      <c r="G1491" s="5">
        <v>318.08</v>
      </c>
      <c r="H1491" s="5">
        <v>31176.0</v>
      </c>
      <c r="I1491" s="1" t="s">
        <v>26</v>
      </c>
      <c r="J1491" s="1" t="s">
        <v>221</v>
      </c>
      <c r="K1491" s="1" t="s">
        <v>111</v>
      </c>
      <c r="L1491" s="1" t="s">
        <v>5</v>
      </c>
      <c r="M1491" s="1" t="s">
        <v>29</v>
      </c>
      <c r="N1491" s="1" t="s">
        <v>7</v>
      </c>
      <c r="O1491" s="6" t="s">
        <v>7</v>
      </c>
    </row>
    <row r="1492">
      <c r="A1492" s="5">
        <v>103199.0</v>
      </c>
      <c r="B1492" s="2">
        <v>45838.0</v>
      </c>
      <c r="C1492" s="1" t="s">
        <v>592</v>
      </c>
      <c r="D1492" s="3" t="s">
        <v>549</v>
      </c>
      <c r="E1492" s="4">
        <v>45833.0</v>
      </c>
      <c r="F1492" s="5">
        <v>2.0</v>
      </c>
      <c r="G1492" s="5">
        <v>5762.2</v>
      </c>
      <c r="H1492" s="5">
        <v>11295.0</v>
      </c>
      <c r="I1492" s="1" t="s">
        <v>58</v>
      </c>
      <c r="J1492" s="1" t="s">
        <v>568</v>
      </c>
      <c r="K1492" s="1" t="s">
        <v>13</v>
      </c>
      <c r="L1492" s="1" t="s">
        <v>5</v>
      </c>
      <c r="M1492" s="1" t="s">
        <v>59</v>
      </c>
      <c r="N1492" s="1" t="s">
        <v>7</v>
      </c>
      <c r="O1492" s="6" t="s">
        <v>7</v>
      </c>
    </row>
    <row r="1493">
      <c r="A1493" s="5">
        <v>103199.0</v>
      </c>
      <c r="B1493" s="2">
        <v>45838.0</v>
      </c>
      <c r="C1493" s="1" t="s">
        <v>592</v>
      </c>
      <c r="D1493" s="3" t="s">
        <v>152</v>
      </c>
      <c r="E1493" s="4">
        <v>45833.0</v>
      </c>
      <c r="F1493" s="5">
        <v>4.0</v>
      </c>
      <c r="G1493" s="5">
        <v>6749.2</v>
      </c>
      <c r="H1493" s="5">
        <v>26458.0</v>
      </c>
      <c r="I1493" s="1" t="s">
        <v>58</v>
      </c>
      <c r="J1493" s="1" t="s">
        <v>568</v>
      </c>
      <c r="K1493" s="1" t="s">
        <v>13</v>
      </c>
      <c r="L1493" s="1" t="s">
        <v>5</v>
      </c>
      <c r="M1493" s="1" t="s">
        <v>59</v>
      </c>
      <c r="N1493" s="1" t="s">
        <v>7</v>
      </c>
      <c r="O1493" s="6" t="s">
        <v>7</v>
      </c>
    </row>
    <row r="1494">
      <c r="A1494" s="5">
        <v>103199.0</v>
      </c>
      <c r="B1494" s="2">
        <v>45838.0</v>
      </c>
      <c r="C1494" s="1" t="s">
        <v>592</v>
      </c>
      <c r="D1494" s="3" t="s">
        <v>591</v>
      </c>
      <c r="E1494" s="4">
        <v>45833.0</v>
      </c>
      <c r="F1494" s="5">
        <v>4.0</v>
      </c>
      <c r="G1494" s="5">
        <v>2669.6</v>
      </c>
      <c r="H1494" s="5">
        <v>10466.0</v>
      </c>
      <c r="I1494" s="1" t="s">
        <v>58</v>
      </c>
      <c r="J1494" s="1" t="s">
        <v>568</v>
      </c>
      <c r="K1494" s="1" t="s">
        <v>13</v>
      </c>
      <c r="L1494" s="1" t="s">
        <v>5</v>
      </c>
      <c r="M1494" s="1" t="s">
        <v>59</v>
      </c>
      <c r="N1494" s="1" t="s">
        <v>7</v>
      </c>
      <c r="O1494" s="6" t="s">
        <v>7</v>
      </c>
    </row>
    <row r="1495">
      <c r="A1495" s="5">
        <v>103199.0</v>
      </c>
      <c r="B1495" s="2">
        <v>45838.0</v>
      </c>
      <c r="C1495" s="1" t="s">
        <v>592</v>
      </c>
      <c r="D1495" s="3" t="s">
        <v>60</v>
      </c>
      <c r="E1495" s="4">
        <v>45833.0</v>
      </c>
      <c r="F1495" s="5">
        <v>8.0</v>
      </c>
      <c r="G1495" s="5">
        <v>3144.3</v>
      </c>
      <c r="H1495" s="5">
        <v>24653.0</v>
      </c>
      <c r="I1495" s="1" t="s">
        <v>58</v>
      </c>
      <c r="J1495" s="1" t="s">
        <v>568</v>
      </c>
      <c r="K1495" s="1" t="s">
        <v>13</v>
      </c>
      <c r="L1495" s="1" t="s">
        <v>5</v>
      </c>
      <c r="M1495" s="1" t="s">
        <v>59</v>
      </c>
      <c r="N1495" s="1" t="s">
        <v>7</v>
      </c>
      <c r="O1495" s="6" t="s">
        <v>7</v>
      </c>
    </row>
    <row r="1496">
      <c r="A1496" s="5">
        <v>103199.0</v>
      </c>
      <c r="B1496" s="2">
        <v>45838.0</v>
      </c>
      <c r="C1496" s="1" t="s">
        <v>592</v>
      </c>
      <c r="D1496" s="3" t="s">
        <v>593</v>
      </c>
      <c r="E1496" s="4">
        <v>45833.0</v>
      </c>
      <c r="F1496" s="5">
        <v>1.0</v>
      </c>
      <c r="G1496" s="5">
        <v>2180.8</v>
      </c>
      <c r="H1496" s="5">
        <v>2139.0</v>
      </c>
      <c r="I1496" s="1" t="s">
        <v>58</v>
      </c>
      <c r="J1496" s="1" t="s">
        <v>568</v>
      </c>
      <c r="K1496" s="1" t="s">
        <v>13</v>
      </c>
      <c r="L1496" s="1" t="s">
        <v>5</v>
      </c>
      <c r="M1496" s="1" t="s">
        <v>59</v>
      </c>
      <c r="N1496" s="1" t="s">
        <v>7</v>
      </c>
      <c r="O1496" s="6" t="s">
        <v>7</v>
      </c>
    </row>
    <row r="1497">
      <c r="A1497" s="5">
        <v>103199.0</v>
      </c>
      <c r="B1497" s="2">
        <v>45838.0</v>
      </c>
      <c r="C1497" s="1" t="s">
        <v>592</v>
      </c>
      <c r="D1497" s="3" t="s">
        <v>594</v>
      </c>
      <c r="E1497" s="4">
        <v>45833.0</v>
      </c>
      <c r="F1497" s="5">
        <v>1.0</v>
      </c>
      <c r="G1497" s="5">
        <v>1992.8</v>
      </c>
      <c r="H1497" s="5">
        <v>1954.0</v>
      </c>
      <c r="I1497" s="1" t="s">
        <v>58</v>
      </c>
      <c r="J1497" s="1" t="s">
        <v>568</v>
      </c>
      <c r="K1497" s="1" t="s">
        <v>13</v>
      </c>
      <c r="L1497" s="1" t="s">
        <v>5</v>
      </c>
      <c r="M1497" s="1" t="s">
        <v>59</v>
      </c>
      <c r="N1497" s="1" t="s">
        <v>7</v>
      </c>
      <c r="O1497" s="6" t="s">
        <v>7</v>
      </c>
    </row>
    <row r="1498">
      <c r="A1498" s="5">
        <v>103199.0</v>
      </c>
      <c r="B1498" s="2">
        <v>45838.0</v>
      </c>
      <c r="C1498" s="1" t="s">
        <v>592</v>
      </c>
      <c r="D1498" s="3" t="s">
        <v>595</v>
      </c>
      <c r="E1498" s="4">
        <v>45833.0</v>
      </c>
      <c r="F1498" s="5">
        <v>5.0</v>
      </c>
      <c r="G1498" s="5">
        <v>1992.8</v>
      </c>
      <c r="H1498" s="5">
        <v>9766.0</v>
      </c>
      <c r="I1498" s="1" t="s">
        <v>58</v>
      </c>
      <c r="J1498" s="1" t="s">
        <v>568</v>
      </c>
      <c r="K1498" s="1" t="s">
        <v>13</v>
      </c>
      <c r="L1498" s="1" t="s">
        <v>5</v>
      </c>
      <c r="M1498" s="1" t="s">
        <v>59</v>
      </c>
      <c r="N1498" s="1" t="s">
        <v>7</v>
      </c>
      <c r="O1498" s="6" t="s">
        <v>7</v>
      </c>
    </row>
    <row r="1499">
      <c r="A1499" s="5">
        <v>103200.0</v>
      </c>
      <c r="B1499" s="2">
        <v>45838.0</v>
      </c>
      <c r="C1499" s="1" t="s">
        <v>592</v>
      </c>
      <c r="D1499" s="3" t="s">
        <v>50</v>
      </c>
      <c r="E1499" s="4">
        <v>45833.0</v>
      </c>
      <c r="F1499" s="5">
        <v>44.0</v>
      </c>
      <c r="G1499" s="5">
        <v>444.02</v>
      </c>
      <c r="H1499" s="5">
        <v>19148.0</v>
      </c>
      <c r="I1499" s="1" t="s">
        <v>26</v>
      </c>
      <c r="J1499" s="1" t="s">
        <v>568</v>
      </c>
      <c r="K1499" s="1" t="s">
        <v>13</v>
      </c>
      <c r="L1499" s="1" t="s">
        <v>5</v>
      </c>
      <c r="M1499" s="1" t="s">
        <v>29</v>
      </c>
      <c r="N1499" s="1" t="s">
        <v>7</v>
      </c>
      <c r="O1499" s="6" t="s">
        <v>7</v>
      </c>
    </row>
    <row r="1500">
      <c r="A1500" s="5">
        <v>103201.0</v>
      </c>
      <c r="B1500" s="2">
        <v>45838.0</v>
      </c>
      <c r="C1500" s="1" t="s">
        <v>592</v>
      </c>
      <c r="D1500" s="7">
        <v>124.0</v>
      </c>
      <c r="E1500" s="4">
        <v>45833.0</v>
      </c>
      <c r="F1500" s="5">
        <v>46.0</v>
      </c>
      <c r="G1500" s="5">
        <v>126.72</v>
      </c>
      <c r="H1500" s="5">
        <v>5714.0</v>
      </c>
      <c r="I1500" s="1" t="s">
        <v>21</v>
      </c>
      <c r="J1500" s="1" t="s">
        <v>568</v>
      </c>
      <c r="K1500" s="1" t="s">
        <v>13</v>
      </c>
      <c r="L1500" s="1" t="s">
        <v>5</v>
      </c>
      <c r="M1500" s="1" t="s">
        <v>23</v>
      </c>
      <c r="N1500" s="1" t="s">
        <v>7</v>
      </c>
      <c r="O1500" s="6" t="s">
        <v>7</v>
      </c>
    </row>
    <row r="1501">
      <c r="A1501" s="5">
        <v>103201.0</v>
      </c>
      <c r="B1501" s="2">
        <v>45838.0</v>
      </c>
      <c r="C1501" s="1" t="s">
        <v>592</v>
      </c>
      <c r="D1501" s="3" t="s">
        <v>233</v>
      </c>
      <c r="E1501" s="4">
        <v>45833.0</v>
      </c>
      <c r="F1501" s="5">
        <v>33.0</v>
      </c>
      <c r="G1501" s="5">
        <v>156.48</v>
      </c>
      <c r="H1501" s="5">
        <v>5062.0</v>
      </c>
      <c r="I1501" s="1" t="s">
        <v>21</v>
      </c>
      <c r="J1501" s="1" t="s">
        <v>568</v>
      </c>
      <c r="K1501" s="1" t="s">
        <v>13</v>
      </c>
      <c r="L1501" s="1" t="s">
        <v>5</v>
      </c>
      <c r="M1501" s="1" t="s">
        <v>23</v>
      </c>
      <c r="N1501" s="1" t="s">
        <v>7</v>
      </c>
      <c r="O1501" s="6" t="s">
        <v>7</v>
      </c>
    </row>
    <row r="1502">
      <c r="A1502" s="5">
        <v>103201.0</v>
      </c>
      <c r="B1502" s="2">
        <v>45838.0</v>
      </c>
      <c r="C1502" s="1" t="s">
        <v>592</v>
      </c>
      <c r="D1502" s="7">
        <v>151.0</v>
      </c>
      <c r="E1502" s="4">
        <v>45833.0</v>
      </c>
      <c r="F1502" s="5">
        <v>70.0</v>
      </c>
      <c r="G1502" s="5">
        <v>143.04</v>
      </c>
      <c r="H1502" s="5">
        <v>9814.0</v>
      </c>
      <c r="I1502" s="1" t="s">
        <v>21</v>
      </c>
      <c r="J1502" s="1" t="s">
        <v>568</v>
      </c>
      <c r="K1502" s="1" t="s">
        <v>13</v>
      </c>
      <c r="L1502" s="1" t="s">
        <v>5</v>
      </c>
      <c r="M1502" s="1" t="s">
        <v>23</v>
      </c>
      <c r="N1502" s="1" t="s">
        <v>7</v>
      </c>
      <c r="O1502" s="6" t="s">
        <v>7</v>
      </c>
    </row>
    <row r="1503">
      <c r="A1503" s="5">
        <v>103201.0</v>
      </c>
      <c r="B1503" s="2">
        <v>45838.0</v>
      </c>
      <c r="C1503" s="1" t="s">
        <v>592</v>
      </c>
      <c r="D1503" s="7">
        <v>130.0</v>
      </c>
      <c r="E1503" s="4">
        <v>45833.0</v>
      </c>
      <c r="F1503" s="5">
        <v>66.0</v>
      </c>
      <c r="G1503" s="5">
        <v>142.08</v>
      </c>
      <c r="H1503" s="5">
        <v>9191.0</v>
      </c>
      <c r="I1503" s="1" t="s">
        <v>21</v>
      </c>
      <c r="J1503" s="1" t="s">
        <v>568</v>
      </c>
      <c r="K1503" s="1" t="s">
        <v>13</v>
      </c>
      <c r="L1503" s="1" t="s">
        <v>5</v>
      </c>
      <c r="M1503" s="1" t="s">
        <v>23</v>
      </c>
      <c r="N1503" s="1" t="s">
        <v>7</v>
      </c>
      <c r="O1503" s="6" t="s">
        <v>7</v>
      </c>
    </row>
    <row r="1504">
      <c r="A1504" s="5">
        <v>103201.0</v>
      </c>
      <c r="B1504" s="2">
        <v>45838.0</v>
      </c>
      <c r="C1504" s="1" t="s">
        <v>592</v>
      </c>
      <c r="D1504" s="7">
        <v>152.0</v>
      </c>
      <c r="E1504" s="4">
        <v>45833.0</v>
      </c>
      <c r="F1504" s="5">
        <v>66.0</v>
      </c>
      <c r="G1504" s="5">
        <v>215.04</v>
      </c>
      <c r="H1504" s="5">
        <v>13910.0</v>
      </c>
      <c r="I1504" s="1" t="s">
        <v>21</v>
      </c>
      <c r="J1504" s="1" t="s">
        <v>568</v>
      </c>
      <c r="K1504" s="1" t="s">
        <v>13</v>
      </c>
      <c r="L1504" s="1" t="s">
        <v>5</v>
      </c>
      <c r="M1504" s="1" t="s">
        <v>23</v>
      </c>
      <c r="N1504" s="1" t="s">
        <v>7</v>
      </c>
      <c r="O1504" s="6" t="s">
        <v>7</v>
      </c>
    </row>
    <row r="1505">
      <c r="A1505" s="5">
        <v>103201.0</v>
      </c>
      <c r="B1505" s="2">
        <v>45838.0</v>
      </c>
      <c r="C1505" s="1" t="s">
        <v>592</v>
      </c>
      <c r="D1505" s="3" t="s">
        <v>596</v>
      </c>
      <c r="E1505" s="4">
        <v>45833.0</v>
      </c>
      <c r="F1505" s="5">
        <v>13.0</v>
      </c>
      <c r="G1505" s="5">
        <v>329.28</v>
      </c>
      <c r="H1505" s="5">
        <v>4196.0</v>
      </c>
      <c r="I1505" s="1" t="s">
        <v>21</v>
      </c>
      <c r="J1505" s="1" t="s">
        <v>568</v>
      </c>
      <c r="K1505" s="1" t="s">
        <v>13</v>
      </c>
      <c r="L1505" s="1" t="s">
        <v>5</v>
      </c>
      <c r="M1505" s="1" t="s">
        <v>23</v>
      </c>
      <c r="N1505" s="1" t="s">
        <v>7</v>
      </c>
      <c r="O1505" s="6" t="s">
        <v>7</v>
      </c>
    </row>
    <row r="1506">
      <c r="A1506" s="5">
        <v>103201.0</v>
      </c>
      <c r="B1506" s="2">
        <v>45838.0</v>
      </c>
      <c r="C1506" s="1" t="s">
        <v>592</v>
      </c>
      <c r="D1506" s="7">
        <v>123.0</v>
      </c>
      <c r="E1506" s="4">
        <v>45833.0</v>
      </c>
      <c r="F1506" s="5">
        <v>60.0</v>
      </c>
      <c r="G1506" s="5">
        <v>107.52</v>
      </c>
      <c r="H1506" s="5">
        <v>6323.0</v>
      </c>
      <c r="I1506" s="1" t="s">
        <v>21</v>
      </c>
      <c r="J1506" s="1" t="s">
        <v>568</v>
      </c>
      <c r="K1506" s="1" t="s">
        <v>13</v>
      </c>
      <c r="L1506" s="1" t="s">
        <v>5</v>
      </c>
      <c r="M1506" s="1" t="s">
        <v>23</v>
      </c>
      <c r="N1506" s="1" t="s">
        <v>7</v>
      </c>
      <c r="O1506" s="6" t="s">
        <v>7</v>
      </c>
    </row>
    <row r="1507">
      <c r="A1507" s="5">
        <v>103201.0</v>
      </c>
      <c r="B1507" s="2">
        <v>45838.0</v>
      </c>
      <c r="C1507" s="1" t="s">
        <v>592</v>
      </c>
      <c r="D1507" s="3" t="s">
        <v>597</v>
      </c>
      <c r="E1507" s="4">
        <v>45833.0</v>
      </c>
      <c r="F1507" s="5">
        <v>60.0</v>
      </c>
      <c r="G1507" s="5">
        <v>103.68</v>
      </c>
      <c r="H1507" s="5">
        <v>6097.0</v>
      </c>
      <c r="I1507" s="1" t="s">
        <v>21</v>
      </c>
      <c r="J1507" s="1" t="s">
        <v>568</v>
      </c>
      <c r="K1507" s="1" t="s">
        <v>13</v>
      </c>
      <c r="L1507" s="1" t="s">
        <v>5</v>
      </c>
      <c r="M1507" s="1" t="s">
        <v>23</v>
      </c>
      <c r="N1507" s="1" t="s">
        <v>7</v>
      </c>
      <c r="O1507" s="6" t="s">
        <v>7</v>
      </c>
    </row>
    <row r="1508">
      <c r="A1508" s="5">
        <v>103201.0</v>
      </c>
      <c r="B1508" s="2">
        <v>45838.0</v>
      </c>
      <c r="C1508" s="1" t="s">
        <v>592</v>
      </c>
      <c r="D1508" s="7">
        <v>187.0</v>
      </c>
      <c r="E1508" s="4">
        <v>45833.0</v>
      </c>
      <c r="F1508" s="5">
        <v>22.0</v>
      </c>
      <c r="G1508" s="5">
        <v>243.84</v>
      </c>
      <c r="H1508" s="5">
        <v>5258.0</v>
      </c>
      <c r="I1508" s="1" t="s">
        <v>21</v>
      </c>
      <c r="J1508" s="1" t="s">
        <v>568</v>
      </c>
      <c r="K1508" s="1" t="s">
        <v>13</v>
      </c>
      <c r="L1508" s="1" t="s">
        <v>5</v>
      </c>
      <c r="M1508" s="1" t="s">
        <v>23</v>
      </c>
      <c r="N1508" s="1" t="s">
        <v>7</v>
      </c>
      <c r="O1508" s="6" t="s">
        <v>7</v>
      </c>
    </row>
    <row r="1509">
      <c r="A1509" s="5">
        <v>103201.0</v>
      </c>
      <c r="B1509" s="2">
        <v>45838.0</v>
      </c>
      <c r="C1509" s="1" t="s">
        <v>592</v>
      </c>
      <c r="D1509" s="3" t="s">
        <v>598</v>
      </c>
      <c r="E1509" s="4">
        <v>45833.0</v>
      </c>
      <c r="F1509" s="5">
        <v>30.0</v>
      </c>
      <c r="G1509" s="5">
        <v>189.12</v>
      </c>
      <c r="H1509" s="5">
        <v>5561.0</v>
      </c>
      <c r="I1509" s="1" t="s">
        <v>21</v>
      </c>
      <c r="J1509" s="1" t="s">
        <v>568</v>
      </c>
      <c r="K1509" s="1" t="s">
        <v>13</v>
      </c>
      <c r="L1509" s="1" t="s">
        <v>5</v>
      </c>
      <c r="M1509" s="1" t="s">
        <v>23</v>
      </c>
      <c r="N1509" s="1" t="s">
        <v>7</v>
      </c>
      <c r="O1509" s="6" t="s">
        <v>7</v>
      </c>
    </row>
    <row r="1510">
      <c r="A1510" s="5">
        <v>103201.0</v>
      </c>
      <c r="B1510" s="2">
        <v>45838.0</v>
      </c>
      <c r="C1510" s="1" t="s">
        <v>592</v>
      </c>
      <c r="D1510" s="3" t="s">
        <v>599</v>
      </c>
      <c r="E1510" s="4">
        <v>45833.0</v>
      </c>
      <c r="F1510" s="5">
        <v>90.0</v>
      </c>
      <c r="G1510" s="5">
        <v>56.0</v>
      </c>
      <c r="H1510" s="5">
        <v>4940.0</v>
      </c>
      <c r="I1510" s="1" t="s">
        <v>21</v>
      </c>
      <c r="J1510" s="1" t="s">
        <v>568</v>
      </c>
      <c r="K1510" s="1" t="s">
        <v>13</v>
      </c>
      <c r="L1510" s="1" t="s">
        <v>5</v>
      </c>
      <c r="M1510" s="1" t="s">
        <v>23</v>
      </c>
      <c r="N1510" s="1" t="s">
        <v>7</v>
      </c>
      <c r="O1510" s="6" t="s">
        <v>7</v>
      </c>
    </row>
    <row r="1511">
      <c r="A1511" s="5">
        <v>103201.0</v>
      </c>
      <c r="B1511" s="2">
        <v>45838.0</v>
      </c>
      <c r="C1511" s="1" t="s">
        <v>592</v>
      </c>
      <c r="D1511" s="7">
        <v>144.0</v>
      </c>
      <c r="E1511" s="4">
        <v>45833.0</v>
      </c>
      <c r="F1511" s="5">
        <v>90.0</v>
      </c>
      <c r="G1511" s="5">
        <v>93.6</v>
      </c>
      <c r="H1511" s="5">
        <v>8257.0</v>
      </c>
      <c r="I1511" s="1" t="s">
        <v>21</v>
      </c>
      <c r="J1511" s="1" t="s">
        <v>568</v>
      </c>
      <c r="K1511" s="1" t="s">
        <v>13</v>
      </c>
      <c r="L1511" s="1" t="s">
        <v>5</v>
      </c>
      <c r="M1511" s="1" t="s">
        <v>23</v>
      </c>
      <c r="N1511" s="1" t="s">
        <v>7</v>
      </c>
      <c r="O1511" s="6" t="s">
        <v>7</v>
      </c>
    </row>
    <row r="1512">
      <c r="A1512" s="5">
        <v>103201.0</v>
      </c>
      <c r="B1512" s="2">
        <v>45838.0</v>
      </c>
      <c r="C1512" s="1" t="s">
        <v>592</v>
      </c>
      <c r="D1512" s="3" t="s">
        <v>234</v>
      </c>
      <c r="E1512" s="4">
        <v>45833.0</v>
      </c>
      <c r="F1512" s="5">
        <v>13.0</v>
      </c>
      <c r="G1512" s="5">
        <v>329.28</v>
      </c>
      <c r="H1512" s="5">
        <v>4196.0</v>
      </c>
      <c r="I1512" s="1" t="s">
        <v>21</v>
      </c>
      <c r="J1512" s="1" t="s">
        <v>568</v>
      </c>
      <c r="K1512" s="1" t="s">
        <v>13</v>
      </c>
      <c r="L1512" s="1" t="s">
        <v>5</v>
      </c>
      <c r="M1512" s="1" t="s">
        <v>23</v>
      </c>
      <c r="N1512" s="1" t="s">
        <v>7</v>
      </c>
      <c r="O1512" s="6" t="s">
        <v>7</v>
      </c>
    </row>
    <row r="1513">
      <c r="A1513" s="5">
        <v>103201.0</v>
      </c>
      <c r="B1513" s="2">
        <v>45838.0</v>
      </c>
      <c r="C1513" s="1" t="s">
        <v>592</v>
      </c>
      <c r="D1513" s="7">
        <v>153.0</v>
      </c>
      <c r="E1513" s="4">
        <v>45833.0</v>
      </c>
      <c r="F1513" s="5">
        <v>75.0</v>
      </c>
      <c r="G1513" s="5">
        <v>395.52</v>
      </c>
      <c r="H1513" s="5">
        <v>29072.0</v>
      </c>
      <c r="I1513" s="1" t="s">
        <v>21</v>
      </c>
      <c r="J1513" s="1" t="s">
        <v>568</v>
      </c>
      <c r="K1513" s="1" t="s">
        <v>13</v>
      </c>
      <c r="L1513" s="1" t="s">
        <v>5</v>
      </c>
      <c r="M1513" s="1" t="s">
        <v>23</v>
      </c>
      <c r="N1513" s="1" t="s">
        <v>7</v>
      </c>
      <c r="O1513" s="6" t="s">
        <v>7</v>
      </c>
    </row>
    <row r="1514">
      <c r="A1514" s="5">
        <v>103201.0</v>
      </c>
      <c r="B1514" s="2">
        <v>45838.0</v>
      </c>
      <c r="C1514" s="1" t="s">
        <v>592</v>
      </c>
      <c r="D1514" s="3" t="s">
        <v>600</v>
      </c>
      <c r="E1514" s="4">
        <v>45833.0</v>
      </c>
      <c r="F1514" s="5">
        <v>66.0</v>
      </c>
      <c r="G1514" s="5">
        <v>119.04</v>
      </c>
      <c r="H1514" s="5">
        <v>7701.0</v>
      </c>
      <c r="I1514" s="1" t="s">
        <v>21</v>
      </c>
      <c r="J1514" s="1" t="s">
        <v>568</v>
      </c>
      <c r="K1514" s="1" t="s">
        <v>13</v>
      </c>
      <c r="L1514" s="1" t="s">
        <v>5</v>
      </c>
      <c r="M1514" s="1" t="s">
        <v>23</v>
      </c>
      <c r="N1514" s="1" t="s">
        <v>7</v>
      </c>
      <c r="O1514" s="6" t="s">
        <v>7</v>
      </c>
    </row>
    <row r="1515">
      <c r="A1515" s="5">
        <v>103201.0</v>
      </c>
      <c r="B1515" s="2">
        <v>45838.0</v>
      </c>
      <c r="C1515" s="1" t="s">
        <v>592</v>
      </c>
      <c r="D1515" s="3" t="s">
        <v>41</v>
      </c>
      <c r="E1515" s="4">
        <v>45833.0</v>
      </c>
      <c r="F1515" s="5">
        <v>58.0</v>
      </c>
      <c r="G1515" s="5">
        <v>187.2</v>
      </c>
      <c r="H1515" s="5">
        <v>10641.0</v>
      </c>
      <c r="I1515" s="1" t="s">
        <v>21</v>
      </c>
      <c r="J1515" s="1" t="s">
        <v>568</v>
      </c>
      <c r="K1515" s="1" t="s">
        <v>13</v>
      </c>
      <c r="L1515" s="1" t="s">
        <v>5</v>
      </c>
      <c r="M1515" s="1" t="s">
        <v>23</v>
      </c>
      <c r="N1515" s="1" t="s">
        <v>7</v>
      </c>
      <c r="O1515" s="6" t="s">
        <v>7</v>
      </c>
    </row>
    <row r="1516">
      <c r="A1516" s="5">
        <v>103201.0</v>
      </c>
      <c r="B1516" s="2">
        <v>45838.0</v>
      </c>
      <c r="C1516" s="1" t="s">
        <v>592</v>
      </c>
      <c r="D1516" s="7">
        <v>147.0</v>
      </c>
      <c r="E1516" s="4">
        <v>45833.0</v>
      </c>
      <c r="F1516" s="5">
        <v>30.0</v>
      </c>
      <c r="G1516" s="5">
        <v>285.12</v>
      </c>
      <c r="H1516" s="5">
        <v>8384.0</v>
      </c>
      <c r="I1516" s="1" t="s">
        <v>21</v>
      </c>
      <c r="J1516" s="1" t="s">
        <v>568</v>
      </c>
      <c r="K1516" s="1" t="s">
        <v>13</v>
      </c>
      <c r="L1516" s="1" t="s">
        <v>5</v>
      </c>
      <c r="M1516" s="1" t="s">
        <v>23</v>
      </c>
      <c r="N1516" s="1" t="s">
        <v>7</v>
      </c>
      <c r="O1516" s="6" t="s">
        <v>7</v>
      </c>
    </row>
    <row r="1517">
      <c r="A1517" s="5">
        <v>103201.0</v>
      </c>
      <c r="B1517" s="2">
        <v>45838.0</v>
      </c>
      <c r="C1517" s="1" t="s">
        <v>592</v>
      </c>
      <c r="D1517" s="3" t="s">
        <v>219</v>
      </c>
      <c r="E1517" s="4">
        <v>45833.0</v>
      </c>
      <c r="F1517" s="5">
        <v>40.0</v>
      </c>
      <c r="G1517" s="5">
        <v>161.28</v>
      </c>
      <c r="H1517" s="5">
        <v>6323.0</v>
      </c>
      <c r="I1517" s="1" t="s">
        <v>21</v>
      </c>
      <c r="J1517" s="1" t="s">
        <v>568</v>
      </c>
      <c r="K1517" s="1" t="s">
        <v>13</v>
      </c>
      <c r="L1517" s="1" t="s">
        <v>5</v>
      </c>
      <c r="M1517" s="1" t="s">
        <v>23</v>
      </c>
      <c r="N1517" s="1" t="s">
        <v>7</v>
      </c>
      <c r="O1517" s="6" t="s">
        <v>7</v>
      </c>
    </row>
    <row r="1518">
      <c r="A1518" s="5">
        <v>103202.0</v>
      </c>
      <c r="B1518" s="2">
        <v>45838.0</v>
      </c>
      <c r="C1518" s="1" t="s">
        <v>592</v>
      </c>
      <c r="D1518" s="7">
        <v>701.0</v>
      </c>
      <c r="E1518" s="4">
        <v>45833.0</v>
      </c>
      <c r="F1518" s="5">
        <v>50.0</v>
      </c>
      <c r="G1518" s="5">
        <v>441.1</v>
      </c>
      <c r="H1518" s="5">
        <v>21616.0</v>
      </c>
      <c r="I1518" s="1" t="s">
        <v>56</v>
      </c>
      <c r="J1518" s="1" t="s">
        <v>568</v>
      </c>
      <c r="K1518" s="1" t="s">
        <v>13</v>
      </c>
      <c r="L1518" s="1" t="s">
        <v>5</v>
      </c>
      <c r="M1518" s="1" t="s">
        <v>23</v>
      </c>
      <c r="N1518" s="1" t="s">
        <v>7</v>
      </c>
      <c r="O1518" s="6" t="s">
        <v>7</v>
      </c>
    </row>
    <row r="1519">
      <c r="A1519" s="5">
        <v>103202.0</v>
      </c>
      <c r="B1519" s="2">
        <v>45838.0</v>
      </c>
      <c r="C1519" s="1" t="s">
        <v>592</v>
      </c>
      <c r="D1519" s="3" t="s">
        <v>601</v>
      </c>
      <c r="E1519" s="4">
        <v>45833.0</v>
      </c>
      <c r="F1519" s="5">
        <v>50.0</v>
      </c>
      <c r="G1519" s="5">
        <v>450.1</v>
      </c>
      <c r="H1519" s="5">
        <v>22057.0</v>
      </c>
      <c r="I1519" s="1" t="s">
        <v>56</v>
      </c>
      <c r="J1519" s="1" t="s">
        <v>568</v>
      </c>
      <c r="K1519" s="1" t="s">
        <v>13</v>
      </c>
      <c r="L1519" s="1" t="s">
        <v>5</v>
      </c>
      <c r="M1519" s="1" t="s">
        <v>23</v>
      </c>
      <c r="N1519" s="1" t="s">
        <v>7</v>
      </c>
      <c r="O1519" s="6" t="s">
        <v>7</v>
      </c>
    </row>
    <row r="1520">
      <c r="A1520" s="5">
        <v>103202.0</v>
      </c>
      <c r="B1520" s="2">
        <v>45838.0</v>
      </c>
      <c r="C1520" s="1" t="s">
        <v>592</v>
      </c>
      <c r="D1520" s="7">
        <v>325.0</v>
      </c>
      <c r="E1520" s="4">
        <v>45833.0</v>
      </c>
      <c r="F1520" s="5">
        <v>300.0</v>
      </c>
      <c r="G1520" s="5">
        <v>58.37</v>
      </c>
      <c r="H1520" s="5">
        <v>17163.0</v>
      </c>
      <c r="I1520" s="1" t="s">
        <v>33</v>
      </c>
      <c r="J1520" s="1" t="s">
        <v>568</v>
      </c>
      <c r="K1520" s="1" t="s">
        <v>13</v>
      </c>
      <c r="L1520" s="1" t="s">
        <v>5</v>
      </c>
      <c r="M1520" s="1" t="s">
        <v>23</v>
      </c>
      <c r="N1520" s="1" t="s">
        <v>7</v>
      </c>
      <c r="O1520" s="6" t="s">
        <v>7</v>
      </c>
    </row>
    <row r="1521">
      <c r="A1521" s="5">
        <v>103202.0</v>
      </c>
      <c r="B1521" s="2">
        <v>45838.0</v>
      </c>
      <c r="C1521" s="1" t="s">
        <v>592</v>
      </c>
      <c r="D1521" s="7">
        <v>323.0</v>
      </c>
      <c r="E1521" s="4">
        <v>45833.0</v>
      </c>
      <c r="F1521" s="5">
        <v>300.0</v>
      </c>
      <c r="G1521" s="5">
        <v>40.13</v>
      </c>
      <c r="H1521" s="5">
        <v>11801.0</v>
      </c>
      <c r="I1521" s="1" t="s">
        <v>33</v>
      </c>
      <c r="J1521" s="1" t="s">
        <v>568</v>
      </c>
      <c r="K1521" s="1" t="s">
        <v>13</v>
      </c>
      <c r="L1521" s="1" t="s">
        <v>5</v>
      </c>
      <c r="M1521" s="1" t="s">
        <v>23</v>
      </c>
      <c r="N1521" s="1" t="s">
        <v>7</v>
      </c>
      <c r="O1521" s="6" t="s">
        <v>7</v>
      </c>
    </row>
    <row r="1522">
      <c r="A1522" s="5">
        <v>103202.0</v>
      </c>
      <c r="B1522" s="2">
        <v>45838.0</v>
      </c>
      <c r="C1522" s="1" t="s">
        <v>592</v>
      </c>
      <c r="D1522" s="3" t="s">
        <v>602</v>
      </c>
      <c r="E1522" s="4">
        <v>45833.0</v>
      </c>
      <c r="F1522" s="5">
        <v>12.0</v>
      </c>
      <c r="G1522" s="5">
        <v>840.0</v>
      </c>
      <c r="H1522" s="5">
        <v>9881.0</v>
      </c>
      <c r="I1522" s="1" t="s">
        <v>21</v>
      </c>
      <c r="J1522" s="1" t="s">
        <v>568</v>
      </c>
      <c r="K1522" s="1" t="s">
        <v>13</v>
      </c>
      <c r="L1522" s="1" t="s">
        <v>5</v>
      </c>
      <c r="M1522" s="1" t="s">
        <v>23</v>
      </c>
      <c r="N1522" s="1" t="s">
        <v>7</v>
      </c>
      <c r="O1522" s="6" t="s">
        <v>7</v>
      </c>
    </row>
    <row r="1523">
      <c r="A1523" s="5">
        <v>103202.0</v>
      </c>
      <c r="B1523" s="2">
        <v>45838.0</v>
      </c>
      <c r="C1523" s="1" t="s">
        <v>592</v>
      </c>
      <c r="D1523" s="7">
        <v>324.0</v>
      </c>
      <c r="E1523" s="4">
        <v>45833.0</v>
      </c>
      <c r="F1523" s="5">
        <v>600.0</v>
      </c>
      <c r="G1523" s="5">
        <v>49.25</v>
      </c>
      <c r="H1523" s="5">
        <v>28961.0</v>
      </c>
      <c r="I1523" s="1" t="s">
        <v>33</v>
      </c>
      <c r="J1523" s="1" t="s">
        <v>568</v>
      </c>
      <c r="K1523" s="1" t="s">
        <v>13</v>
      </c>
      <c r="L1523" s="1" t="s">
        <v>5</v>
      </c>
      <c r="M1523" s="1" t="s">
        <v>23</v>
      </c>
      <c r="N1523" s="1" t="s">
        <v>7</v>
      </c>
      <c r="O1523" s="6" t="s">
        <v>7</v>
      </c>
    </row>
    <row r="1524">
      <c r="A1524" s="5">
        <v>103203.0</v>
      </c>
      <c r="B1524" s="2">
        <v>45838.0</v>
      </c>
      <c r="C1524" s="1" t="s">
        <v>592</v>
      </c>
      <c r="D1524" s="3" t="s">
        <v>559</v>
      </c>
      <c r="E1524" s="4">
        <v>45833.0</v>
      </c>
      <c r="F1524" s="5">
        <v>30.0</v>
      </c>
      <c r="G1524" s="5">
        <v>205.44</v>
      </c>
      <c r="H1524" s="5">
        <v>6041.0</v>
      </c>
      <c r="I1524" s="1" t="s">
        <v>21</v>
      </c>
      <c r="J1524" s="1" t="s">
        <v>568</v>
      </c>
      <c r="K1524" s="1" t="s">
        <v>13</v>
      </c>
      <c r="L1524" s="1" t="s">
        <v>5</v>
      </c>
      <c r="M1524" s="1" t="s">
        <v>23</v>
      </c>
      <c r="N1524" s="1" t="s">
        <v>7</v>
      </c>
      <c r="O1524" s="6" t="s">
        <v>7</v>
      </c>
    </row>
    <row r="1525">
      <c r="A1525" s="5">
        <v>200875.0</v>
      </c>
      <c r="B1525" s="2">
        <v>45838.0</v>
      </c>
      <c r="C1525" s="1" t="s">
        <v>180</v>
      </c>
      <c r="D1525" s="3" t="s">
        <v>46</v>
      </c>
      <c r="E1525" s="4">
        <v>45833.0</v>
      </c>
      <c r="F1525" s="5">
        <v>10000.0</v>
      </c>
      <c r="G1525" s="5">
        <v>4100.6</v>
      </c>
      <c r="H1525" s="5">
        <v>41011.0</v>
      </c>
      <c r="I1525" s="1" t="s">
        <v>43</v>
      </c>
      <c r="J1525" s="1" t="s">
        <v>92</v>
      </c>
      <c r="K1525" s="1" t="s">
        <v>13</v>
      </c>
      <c r="L1525" s="1" t="s">
        <v>5</v>
      </c>
      <c r="M1525" s="1" t="s">
        <v>44</v>
      </c>
      <c r="N1525" s="1" t="s">
        <v>7</v>
      </c>
      <c r="O1525" s="6" t="s">
        <v>7</v>
      </c>
    </row>
    <row r="1526">
      <c r="A1526" s="5">
        <v>200875.0</v>
      </c>
      <c r="B1526" s="2">
        <v>45838.0</v>
      </c>
      <c r="C1526" s="1" t="s">
        <v>180</v>
      </c>
      <c r="D1526" s="3" t="s">
        <v>45</v>
      </c>
      <c r="E1526" s="4">
        <v>45833.0</v>
      </c>
      <c r="F1526" s="5">
        <v>17500.0</v>
      </c>
      <c r="G1526" s="5">
        <v>2050.3</v>
      </c>
      <c r="H1526" s="5">
        <v>71765.0</v>
      </c>
      <c r="I1526" s="1" t="s">
        <v>43</v>
      </c>
      <c r="J1526" s="1" t="s">
        <v>92</v>
      </c>
      <c r="K1526" s="1" t="s">
        <v>13</v>
      </c>
      <c r="L1526" s="1" t="s">
        <v>5</v>
      </c>
      <c r="M1526" s="1" t="s">
        <v>44</v>
      </c>
      <c r="N1526" s="1" t="s">
        <v>7</v>
      </c>
      <c r="O1526" s="6" t="s">
        <v>7</v>
      </c>
    </row>
    <row r="1527">
      <c r="A1527" s="5">
        <v>200875.0</v>
      </c>
      <c r="B1527" s="2">
        <v>45838.0</v>
      </c>
      <c r="C1527" s="1" t="s">
        <v>180</v>
      </c>
      <c r="D1527" s="3" t="s">
        <v>42</v>
      </c>
      <c r="E1527" s="4">
        <v>45833.0</v>
      </c>
      <c r="F1527" s="5">
        <v>6000.0</v>
      </c>
      <c r="G1527" s="5">
        <v>8201.2</v>
      </c>
      <c r="H1527" s="5">
        <v>24608.0</v>
      </c>
      <c r="I1527" s="1" t="s">
        <v>43</v>
      </c>
      <c r="J1527" s="1" t="s">
        <v>92</v>
      </c>
      <c r="K1527" s="1" t="s">
        <v>13</v>
      </c>
      <c r="L1527" s="1" t="s">
        <v>5</v>
      </c>
      <c r="M1527" s="1" t="s">
        <v>44</v>
      </c>
      <c r="N1527" s="1" t="s">
        <v>7</v>
      </c>
      <c r="O1527" s="6" t="s">
        <v>7</v>
      </c>
    </row>
    <row r="1528">
      <c r="A1528" s="5">
        <v>200875.0</v>
      </c>
      <c r="B1528" s="2">
        <v>45838.0</v>
      </c>
      <c r="C1528" s="1" t="s">
        <v>180</v>
      </c>
      <c r="D1528" s="3" t="s">
        <v>47</v>
      </c>
      <c r="E1528" s="4">
        <v>45833.0</v>
      </c>
      <c r="F1528" s="5">
        <v>4500.0</v>
      </c>
      <c r="G1528" s="5">
        <v>3075.45</v>
      </c>
      <c r="H1528" s="5">
        <v>18457.0</v>
      </c>
      <c r="I1528" s="1" t="s">
        <v>43</v>
      </c>
      <c r="J1528" s="1" t="s">
        <v>92</v>
      </c>
      <c r="K1528" s="1" t="s">
        <v>13</v>
      </c>
      <c r="L1528" s="1" t="s">
        <v>5</v>
      </c>
      <c r="M1528" s="1" t="s">
        <v>44</v>
      </c>
      <c r="N1528" s="1" t="s">
        <v>7</v>
      </c>
      <c r="O1528" s="6" t="s">
        <v>7</v>
      </c>
    </row>
    <row r="1529">
      <c r="A1529" s="5">
        <v>200886.0</v>
      </c>
      <c r="B1529" s="2">
        <v>45838.0</v>
      </c>
      <c r="C1529" s="1" t="s">
        <v>517</v>
      </c>
      <c r="D1529" s="3" t="s">
        <v>85</v>
      </c>
      <c r="E1529" s="4">
        <v>45833.0</v>
      </c>
      <c r="F1529" s="5">
        <v>400.0</v>
      </c>
      <c r="G1529" s="5">
        <v>13.93</v>
      </c>
      <c r="H1529" s="5">
        <v>5574.0</v>
      </c>
      <c r="I1529" s="1" t="s">
        <v>75</v>
      </c>
      <c r="J1529" s="1" t="s">
        <v>518</v>
      </c>
      <c r="K1529" s="1" t="s">
        <v>4</v>
      </c>
      <c r="L1529" s="1" t="s">
        <v>5</v>
      </c>
      <c r="M1529" s="1" t="s">
        <v>6</v>
      </c>
      <c r="N1529" s="1" t="s">
        <v>7</v>
      </c>
      <c r="O1529" s="6" t="s">
        <v>7</v>
      </c>
    </row>
    <row r="1530">
      <c r="A1530" s="5">
        <v>200886.0</v>
      </c>
      <c r="B1530" s="2">
        <v>45838.0</v>
      </c>
      <c r="C1530" s="1" t="s">
        <v>517</v>
      </c>
      <c r="D1530" s="3" t="s">
        <v>531</v>
      </c>
      <c r="E1530" s="4">
        <v>45833.0</v>
      </c>
      <c r="F1530" s="5">
        <v>150.0</v>
      </c>
      <c r="G1530" s="5">
        <v>40.7</v>
      </c>
      <c r="H1530" s="5">
        <v>6107.0</v>
      </c>
      <c r="I1530" s="1" t="s">
        <v>71</v>
      </c>
      <c r="J1530" s="1" t="s">
        <v>518</v>
      </c>
      <c r="K1530" s="1" t="s">
        <v>4</v>
      </c>
      <c r="L1530" s="1" t="s">
        <v>5</v>
      </c>
      <c r="M1530" s="1" t="s">
        <v>6</v>
      </c>
      <c r="N1530" s="1" t="s">
        <v>7</v>
      </c>
      <c r="O1530" s="6" t="s">
        <v>7</v>
      </c>
    </row>
    <row r="1531">
      <c r="A1531" s="5">
        <v>200886.0</v>
      </c>
      <c r="B1531" s="2">
        <v>45838.0</v>
      </c>
      <c r="C1531" s="1" t="s">
        <v>517</v>
      </c>
      <c r="D1531" s="3" t="s">
        <v>78</v>
      </c>
      <c r="E1531" s="4">
        <v>45833.0</v>
      </c>
      <c r="F1531" s="5">
        <v>1600.0</v>
      </c>
      <c r="G1531" s="5">
        <v>6.96</v>
      </c>
      <c r="H1531" s="5">
        <v>11138.0</v>
      </c>
      <c r="I1531" s="1" t="s">
        <v>75</v>
      </c>
      <c r="J1531" s="1" t="s">
        <v>518</v>
      </c>
      <c r="K1531" s="1" t="s">
        <v>4</v>
      </c>
      <c r="L1531" s="1" t="s">
        <v>5</v>
      </c>
      <c r="M1531" s="1" t="s">
        <v>6</v>
      </c>
      <c r="N1531" s="1" t="s">
        <v>7</v>
      </c>
      <c r="O1531" s="6" t="s">
        <v>7</v>
      </c>
    </row>
    <row r="1532">
      <c r="A1532" s="5">
        <v>200886.0</v>
      </c>
      <c r="B1532" s="2">
        <v>45838.0</v>
      </c>
      <c r="C1532" s="1" t="s">
        <v>517</v>
      </c>
      <c r="D1532" s="3" t="s">
        <v>472</v>
      </c>
      <c r="E1532" s="4">
        <v>45833.0</v>
      </c>
      <c r="F1532" s="5">
        <v>160.0</v>
      </c>
      <c r="G1532" s="5">
        <v>343.0</v>
      </c>
      <c r="H1532" s="5">
        <v>54882.0</v>
      </c>
      <c r="I1532" s="1" t="s">
        <v>75</v>
      </c>
      <c r="J1532" s="1" t="s">
        <v>518</v>
      </c>
      <c r="K1532" s="1" t="s">
        <v>4</v>
      </c>
      <c r="L1532" s="1" t="s">
        <v>5</v>
      </c>
      <c r="M1532" s="1" t="s">
        <v>6</v>
      </c>
      <c r="N1532" s="1" t="s">
        <v>7</v>
      </c>
      <c r="O1532" s="6" t="s">
        <v>7</v>
      </c>
    </row>
    <row r="1533">
      <c r="A1533" s="5">
        <v>200886.0</v>
      </c>
      <c r="B1533" s="2">
        <v>45838.0</v>
      </c>
      <c r="C1533" s="1" t="s">
        <v>517</v>
      </c>
      <c r="D1533" s="3" t="s">
        <v>603</v>
      </c>
      <c r="E1533" s="4">
        <v>45833.0</v>
      </c>
      <c r="F1533" s="5">
        <v>30.0</v>
      </c>
      <c r="G1533" s="5">
        <v>26.01</v>
      </c>
      <c r="H1533" s="5">
        <v>783.0</v>
      </c>
      <c r="I1533" s="1" t="s">
        <v>71</v>
      </c>
      <c r="J1533" s="1" t="s">
        <v>518</v>
      </c>
      <c r="K1533" s="1" t="s">
        <v>4</v>
      </c>
      <c r="L1533" s="1" t="s">
        <v>5</v>
      </c>
      <c r="M1533" s="1" t="s">
        <v>6</v>
      </c>
      <c r="N1533" s="1" t="s">
        <v>7</v>
      </c>
      <c r="O1533" s="6" t="s">
        <v>7</v>
      </c>
    </row>
    <row r="1534">
      <c r="A1534" s="5">
        <v>200886.0</v>
      </c>
      <c r="B1534" s="2">
        <v>45838.0</v>
      </c>
      <c r="C1534" s="1" t="s">
        <v>517</v>
      </c>
      <c r="D1534" s="3" t="s">
        <v>187</v>
      </c>
      <c r="E1534" s="4">
        <v>45833.0</v>
      </c>
      <c r="F1534" s="5">
        <v>275.0</v>
      </c>
      <c r="G1534" s="5">
        <v>129.15</v>
      </c>
      <c r="H1534" s="5">
        <v>35519.0</v>
      </c>
      <c r="I1534" s="1" t="s">
        <v>75</v>
      </c>
      <c r="J1534" s="1" t="s">
        <v>518</v>
      </c>
      <c r="K1534" s="1" t="s">
        <v>4</v>
      </c>
      <c r="L1534" s="1" t="s">
        <v>5</v>
      </c>
      <c r="M1534" s="1" t="s">
        <v>6</v>
      </c>
      <c r="N1534" s="1" t="s">
        <v>7</v>
      </c>
      <c r="O1534" s="6" t="s">
        <v>7</v>
      </c>
    </row>
    <row r="1535">
      <c r="A1535" s="5">
        <v>300158.0</v>
      </c>
      <c r="B1535" s="2">
        <v>45838.0</v>
      </c>
      <c r="C1535" s="1" t="s">
        <v>11</v>
      </c>
      <c r="D1535" s="3" t="s">
        <v>16</v>
      </c>
      <c r="E1535" s="4">
        <v>45833.0</v>
      </c>
      <c r="F1535" s="5">
        <v>24.0</v>
      </c>
      <c r="G1535" s="5">
        <v>364.94</v>
      </c>
      <c r="H1535" s="5">
        <v>8760.0</v>
      </c>
      <c r="I1535" s="1" t="s">
        <v>2</v>
      </c>
      <c r="J1535" s="1" t="s">
        <v>12</v>
      </c>
      <c r="K1535" s="1" t="s">
        <v>13</v>
      </c>
      <c r="L1535" s="1" t="s">
        <v>5</v>
      </c>
      <c r="M1535" s="1" t="s">
        <v>6</v>
      </c>
      <c r="N1535" s="1" t="s">
        <v>7</v>
      </c>
      <c r="O1535" s="6" t="s">
        <v>7</v>
      </c>
    </row>
    <row r="1536">
      <c r="A1536" s="5">
        <v>300158.0</v>
      </c>
      <c r="B1536" s="2">
        <v>45838.0</v>
      </c>
      <c r="C1536" s="1" t="s">
        <v>11</v>
      </c>
      <c r="D1536" s="3" t="s">
        <v>1</v>
      </c>
      <c r="E1536" s="4">
        <v>45833.0</v>
      </c>
      <c r="F1536" s="5">
        <v>24.0</v>
      </c>
      <c r="G1536" s="5">
        <v>364.94</v>
      </c>
      <c r="H1536" s="5">
        <v>8760.0</v>
      </c>
      <c r="I1536" s="1" t="s">
        <v>2</v>
      </c>
      <c r="J1536" s="1" t="s">
        <v>12</v>
      </c>
      <c r="K1536" s="1" t="s">
        <v>13</v>
      </c>
      <c r="L1536" s="1" t="s">
        <v>5</v>
      </c>
      <c r="M1536" s="1" t="s">
        <v>6</v>
      </c>
      <c r="N1536" s="1" t="s">
        <v>7</v>
      </c>
      <c r="O1536" s="6" t="s">
        <v>7</v>
      </c>
    </row>
    <row r="1537">
      <c r="A1537" s="5">
        <v>300158.0</v>
      </c>
      <c r="B1537" s="2">
        <v>45838.0</v>
      </c>
      <c r="C1537" s="1" t="s">
        <v>11</v>
      </c>
      <c r="D1537" s="3" t="s">
        <v>8</v>
      </c>
      <c r="E1537" s="4">
        <v>45833.0</v>
      </c>
      <c r="F1537" s="5">
        <v>18.0</v>
      </c>
      <c r="G1537" s="5">
        <v>730.06</v>
      </c>
      <c r="H1537" s="5">
        <v>13142.0</v>
      </c>
      <c r="I1537" s="1" t="s">
        <v>2</v>
      </c>
      <c r="J1537" s="1" t="s">
        <v>12</v>
      </c>
      <c r="K1537" s="1" t="s">
        <v>13</v>
      </c>
      <c r="L1537" s="1" t="s">
        <v>5</v>
      </c>
      <c r="M1537" s="1" t="s">
        <v>6</v>
      </c>
      <c r="N1537" s="1" t="s">
        <v>7</v>
      </c>
      <c r="O1537" s="6" t="s">
        <v>7</v>
      </c>
    </row>
    <row r="1538">
      <c r="A1538" s="5">
        <v>300158.0</v>
      </c>
      <c r="B1538" s="2">
        <v>45838.0</v>
      </c>
      <c r="C1538" s="1" t="s">
        <v>11</v>
      </c>
      <c r="D1538" s="3" t="s">
        <v>10</v>
      </c>
      <c r="E1538" s="4">
        <v>45833.0</v>
      </c>
      <c r="F1538" s="5">
        <v>12.0</v>
      </c>
      <c r="G1538" s="5">
        <v>1129.92</v>
      </c>
      <c r="H1538" s="5">
        <v>13560.0</v>
      </c>
      <c r="I1538" s="1" t="s">
        <v>2</v>
      </c>
      <c r="J1538" s="1" t="s">
        <v>12</v>
      </c>
      <c r="K1538" s="1" t="s">
        <v>13</v>
      </c>
      <c r="L1538" s="1" t="s">
        <v>5</v>
      </c>
      <c r="M1538" s="1" t="s">
        <v>6</v>
      </c>
      <c r="N1538" s="1" t="s">
        <v>7</v>
      </c>
      <c r="O1538" s="6" t="s">
        <v>7</v>
      </c>
    </row>
    <row r="1539">
      <c r="A1539" s="5">
        <v>300158.0</v>
      </c>
      <c r="B1539" s="2">
        <v>45838.0</v>
      </c>
      <c r="C1539" s="1" t="s">
        <v>11</v>
      </c>
      <c r="D1539" s="3" t="s">
        <v>109</v>
      </c>
      <c r="E1539" s="4">
        <v>45833.0</v>
      </c>
      <c r="F1539" s="5">
        <v>12.0</v>
      </c>
      <c r="G1539" s="5">
        <v>364.94</v>
      </c>
      <c r="H1539" s="5">
        <v>4380.0</v>
      </c>
      <c r="I1539" s="1" t="s">
        <v>2</v>
      </c>
      <c r="J1539" s="1" t="s">
        <v>12</v>
      </c>
      <c r="K1539" s="1" t="s">
        <v>13</v>
      </c>
      <c r="L1539" s="1" t="s">
        <v>5</v>
      </c>
      <c r="M1539" s="1" t="s">
        <v>6</v>
      </c>
      <c r="N1539" s="1" t="s">
        <v>7</v>
      </c>
      <c r="O1539" s="6" t="s">
        <v>7</v>
      </c>
    </row>
    <row r="1540">
      <c r="A1540" s="5">
        <v>300158.0</v>
      </c>
      <c r="B1540" s="2">
        <v>45838.0</v>
      </c>
      <c r="C1540" s="1" t="s">
        <v>11</v>
      </c>
      <c r="D1540" s="3" t="s">
        <v>14</v>
      </c>
      <c r="E1540" s="4">
        <v>45833.0</v>
      </c>
      <c r="F1540" s="5">
        <v>12.0</v>
      </c>
      <c r="G1540" s="5">
        <v>730.06</v>
      </c>
      <c r="H1540" s="5">
        <v>8762.0</v>
      </c>
      <c r="I1540" s="1" t="s">
        <v>2</v>
      </c>
      <c r="J1540" s="1" t="s">
        <v>12</v>
      </c>
      <c r="K1540" s="1" t="s">
        <v>13</v>
      </c>
      <c r="L1540" s="1" t="s">
        <v>5</v>
      </c>
      <c r="M1540" s="1" t="s">
        <v>6</v>
      </c>
      <c r="N1540" s="1" t="s">
        <v>7</v>
      </c>
      <c r="O1540" s="6" t="s">
        <v>7</v>
      </c>
    </row>
    <row r="1541">
      <c r="A1541" s="5">
        <v>300162.0</v>
      </c>
      <c r="B1541" s="2">
        <v>45838.0</v>
      </c>
      <c r="C1541" s="1" t="s">
        <v>328</v>
      </c>
      <c r="D1541" s="3" t="s">
        <v>10</v>
      </c>
      <c r="E1541" s="4">
        <v>45833.0</v>
      </c>
      <c r="F1541" s="5">
        <v>16.0</v>
      </c>
      <c r="G1541" s="5">
        <v>1149.82</v>
      </c>
      <c r="H1541" s="5">
        <v>18030.0</v>
      </c>
      <c r="I1541" s="1" t="s">
        <v>2</v>
      </c>
      <c r="J1541" s="1" t="s">
        <v>309</v>
      </c>
      <c r="K1541" s="1" t="s">
        <v>13</v>
      </c>
      <c r="L1541" s="1" t="s">
        <v>5</v>
      </c>
      <c r="M1541" s="1" t="s">
        <v>6</v>
      </c>
      <c r="N1541" s="1" t="s">
        <v>7</v>
      </c>
      <c r="O1541" s="6" t="s">
        <v>7</v>
      </c>
    </row>
    <row r="1542">
      <c r="A1542" s="5">
        <v>300162.0</v>
      </c>
      <c r="B1542" s="2">
        <v>45838.0</v>
      </c>
      <c r="C1542" s="1" t="s">
        <v>328</v>
      </c>
      <c r="D1542" s="3" t="s">
        <v>106</v>
      </c>
      <c r="E1542" s="4">
        <v>45833.0</v>
      </c>
      <c r="F1542" s="5">
        <v>20.0</v>
      </c>
      <c r="G1542" s="5">
        <v>1149.82</v>
      </c>
      <c r="H1542" s="5">
        <v>22538.0</v>
      </c>
      <c r="I1542" s="1" t="s">
        <v>2</v>
      </c>
      <c r="J1542" s="1" t="s">
        <v>309</v>
      </c>
      <c r="K1542" s="1" t="s">
        <v>13</v>
      </c>
      <c r="L1542" s="1" t="s">
        <v>5</v>
      </c>
      <c r="M1542" s="1" t="s">
        <v>6</v>
      </c>
      <c r="N1542" s="1" t="s">
        <v>7</v>
      </c>
      <c r="O1542" s="6" t="s">
        <v>7</v>
      </c>
    </row>
    <row r="1543">
      <c r="A1543" s="5">
        <v>300162.0</v>
      </c>
      <c r="B1543" s="2">
        <v>45838.0</v>
      </c>
      <c r="C1543" s="1" t="s">
        <v>328</v>
      </c>
      <c r="D1543" s="3" t="s">
        <v>303</v>
      </c>
      <c r="E1543" s="4">
        <v>45833.0</v>
      </c>
      <c r="F1543" s="5">
        <v>8.0</v>
      </c>
      <c r="G1543" s="5">
        <v>550.07</v>
      </c>
      <c r="H1543" s="5">
        <v>4314.0</v>
      </c>
      <c r="I1543" s="1" t="s">
        <v>2</v>
      </c>
      <c r="J1543" s="1" t="s">
        <v>309</v>
      </c>
      <c r="K1543" s="1" t="s">
        <v>13</v>
      </c>
      <c r="L1543" s="1" t="s">
        <v>5</v>
      </c>
      <c r="M1543" s="1" t="s">
        <v>6</v>
      </c>
      <c r="N1543" s="1" t="s">
        <v>7</v>
      </c>
      <c r="O1543" s="6" t="s">
        <v>7</v>
      </c>
    </row>
    <row r="1544">
      <c r="A1544" s="5">
        <v>300162.0</v>
      </c>
      <c r="B1544" s="2">
        <v>45838.0</v>
      </c>
      <c r="C1544" s="1" t="s">
        <v>328</v>
      </c>
      <c r="D1544" s="3" t="s">
        <v>227</v>
      </c>
      <c r="E1544" s="4">
        <v>45833.0</v>
      </c>
      <c r="F1544" s="5">
        <v>8.0</v>
      </c>
      <c r="G1544" s="5">
        <v>674.88</v>
      </c>
      <c r="H1544" s="5">
        <v>5292.0</v>
      </c>
      <c r="I1544" s="1" t="s">
        <v>2</v>
      </c>
      <c r="J1544" s="1" t="s">
        <v>309</v>
      </c>
      <c r="K1544" s="1" t="s">
        <v>13</v>
      </c>
      <c r="L1544" s="1" t="s">
        <v>5</v>
      </c>
      <c r="M1544" s="1" t="s">
        <v>6</v>
      </c>
      <c r="N1544" s="1" t="s">
        <v>7</v>
      </c>
      <c r="O1544" s="6" t="s">
        <v>7</v>
      </c>
    </row>
    <row r="1545">
      <c r="A1545" s="5">
        <v>300162.0</v>
      </c>
      <c r="B1545" s="2">
        <v>45838.0</v>
      </c>
      <c r="C1545" s="1" t="s">
        <v>328</v>
      </c>
      <c r="D1545" s="3" t="s">
        <v>105</v>
      </c>
      <c r="E1545" s="4">
        <v>45833.0</v>
      </c>
      <c r="F1545" s="5">
        <v>16.0</v>
      </c>
      <c r="G1545" s="5">
        <v>550.07</v>
      </c>
      <c r="H1545" s="5">
        <v>8626.0</v>
      </c>
      <c r="I1545" s="1" t="s">
        <v>2</v>
      </c>
      <c r="J1545" s="1" t="s">
        <v>309</v>
      </c>
      <c r="K1545" s="1" t="s">
        <v>13</v>
      </c>
      <c r="L1545" s="1" t="s">
        <v>5</v>
      </c>
      <c r="M1545" s="1" t="s">
        <v>6</v>
      </c>
      <c r="N1545" s="1" t="s">
        <v>7</v>
      </c>
      <c r="O1545" s="6" t="s">
        <v>7</v>
      </c>
    </row>
    <row r="1546">
      <c r="A1546" s="5">
        <v>300162.0</v>
      </c>
      <c r="B1546" s="2">
        <v>45838.0</v>
      </c>
      <c r="C1546" s="1" t="s">
        <v>328</v>
      </c>
      <c r="D1546" s="3" t="s">
        <v>304</v>
      </c>
      <c r="E1546" s="4">
        <v>45833.0</v>
      </c>
      <c r="F1546" s="5">
        <v>8.0</v>
      </c>
      <c r="G1546" s="5">
        <v>550.07</v>
      </c>
      <c r="H1546" s="5">
        <v>4314.0</v>
      </c>
      <c r="I1546" s="1" t="s">
        <v>2</v>
      </c>
      <c r="J1546" s="1" t="s">
        <v>309</v>
      </c>
      <c r="K1546" s="1" t="s">
        <v>13</v>
      </c>
      <c r="L1546" s="1" t="s">
        <v>5</v>
      </c>
      <c r="M1546" s="1" t="s">
        <v>6</v>
      </c>
      <c r="N1546" s="1" t="s">
        <v>7</v>
      </c>
      <c r="O1546" s="6" t="s">
        <v>7</v>
      </c>
    </row>
    <row r="1547">
      <c r="A1547" s="5">
        <v>200908.0</v>
      </c>
      <c r="B1547" s="2">
        <v>45838.0</v>
      </c>
      <c r="C1547" s="1" t="s">
        <v>180</v>
      </c>
      <c r="D1547" s="3" t="s">
        <v>137</v>
      </c>
      <c r="E1547" s="4">
        <v>45833.0</v>
      </c>
      <c r="F1547" s="5">
        <v>200.0</v>
      </c>
      <c r="G1547" s="5">
        <v>31.46</v>
      </c>
      <c r="H1547" s="5">
        <v>6293.0</v>
      </c>
      <c r="I1547" s="1" t="s">
        <v>75</v>
      </c>
      <c r="J1547" s="1" t="s">
        <v>92</v>
      </c>
      <c r="K1547" s="1" t="s">
        <v>13</v>
      </c>
      <c r="L1547" s="1" t="s">
        <v>5</v>
      </c>
      <c r="M1547" s="1" t="s">
        <v>6</v>
      </c>
      <c r="N1547" s="1" t="s">
        <v>7</v>
      </c>
      <c r="O1547" s="6" t="s">
        <v>7</v>
      </c>
    </row>
    <row r="1548">
      <c r="A1548" s="5">
        <v>200908.0</v>
      </c>
      <c r="B1548" s="2">
        <v>45838.0</v>
      </c>
      <c r="C1548" s="1" t="s">
        <v>180</v>
      </c>
      <c r="D1548" s="3" t="s">
        <v>350</v>
      </c>
      <c r="E1548" s="4">
        <v>45833.0</v>
      </c>
      <c r="F1548" s="5">
        <v>20.0</v>
      </c>
      <c r="G1548" s="5">
        <v>116.9</v>
      </c>
      <c r="H1548" s="5">
        <v>2339.0</v>
      </c>
      <c r="I1548" s="1" t="s">
        <v>75</v>
      </c>
      <c r="J1548" s="1" t="s">
        <v>92</v>
      </c>
      <c r="K1548" s="1" t="s">
        <v>13</v>
      </c>
      <c r="L1548" s="1" t="s">
        <v>5</v>
      </c>
      <c r="M1548" s="1" t="s">
        <v>6</v>
      </c>
      <c r="N1548" s="1" t="s">
        <v>7</v>
      </c>
      <c r="O1548" s="6" t="s">
        <v>7</v>
      </c>
    </row>
    <row r="1549">
      <c r="A1549" s="5">
        <v>200908.0</v>
      </c>
      <c r="B1549" s="2">
        <v>45838.0</v>
      </c>
      <c r="C1549" s="1" t="s">
        <v>180</v>
      </c>
      <c r="D1549" s="3" t="s">
        <v>290</v>
      </c>
      <c r="E1549" s="4">
        <v>45833.0</v>
      </c>
      <c r="F1549" s="5">
        <v>150.0</v>
      </c>
      <c r="G1549" s="5">
        <v>32.9</v>
      </c>
      <c r="H1549" s="5">
        <v>4936.0</v>
      </c>
      <c r="I1549" s="1" t="s">
        <v>75</v>
      </c>
      <c r="J1549" s="1" t="s">
        <v>92</v>
      </c>
      <c r="K1549" s="1" t="s">
        <v>13</v>
      </c>
      <c r="L1549" s="1" t="s">
        <v>5</v>
      </c>
      <c r="M1549" s="1" t="s">
        <v>6</v>
      </c>
      <c r="N1549" s="1" t="s">
        <v>7</v>
      </c>
      <c r="O1549" s="6" t="s">
        <v>7</v>
      </c>
    </row>
    <row r="1550">
      <c r="A1550" s="5">
        <v>200908.0</v>
      </c>
      <c r="B1550" s="2">
        <v>45838.0</v>
      </c>
      <c r="C1550" s="1" t="s">
        <v>180</v>
      </c>
      <c r="D1550" s="3" t="s">
        <v>165</v>
      </c>
      <c r="E1550" s="4">
        <v>45833.0</v>
      </c>
      <c r="F1550" s="5">
        <v>20.0</v>
      </c>
      <c r="G1550" s="5">
        <v>24.46</v>
      </c>
      <c r="H1550" s="5">
        <v>490.0</v>
      </c>
      <c r="I1550" s="1" t="s">
        <v>75</v>
      </c>
      <c r="J1550" s="1" t="s">
        <v>92</v>
      </c>
      <c r="K1550" s="1" t="s">
        <v>13</v>
      </c>
      <c r="L1550" s="1" t="s">
        <v>5</v>
      </c>
      <c r="M1550" s="1" t="s">
        <v>6</v>
      </c>
      <c r="N1550" s="1" t="s">
        <v>7</v>
      </c>
      <c r="O1550" s="6" t="s">
        <v>7</v>
      </c>
    </row>
    <row r="1551">
      <c r="A1551" s="5">
        <v>200908.0</v>
      </c>
      <c r="B1551" s="2">
        <v>45838.0</v>
      </c>
      <c r="C1551" s="1" t="s">
        <v>180</v>
      </c>
      <c r="D1551" s="3" t="s">
        <v>572</v>
      </c>
      <c r="E1551" s="4">
        <v>45833.0</v>
      </c>
      <c r="F1551" s="5">
        <v>200.0</v>
      </c>
      <c r="G1551" s="5">
        <v>16.24</v>
      </c>
      <c r="H1551" s="5">
        <v>3249.0</v>
      </c>
      <c r="I1551" s="1" t="s">
        <v>75</v>
      </c>
      <c r="J1551" s="1" t="s">
        <v>92</v>
      </c>
      <c r="K1551" s="1" t="s">
        <v>13</v>
      </c>
      <c r="L1551" s="1" t="s">
        <v>5</v>
      </c>
      <c r="M1551" s="1" t="s">
        <v>6</v>
      </c>
      <c r="N1551" s="1" t="s">
        <v>7</v>
      </c>
      <c r="O1551" s="6" t="s">
        <v>7</v>
      </c>
    </row>
    <row r="1552">
      <c r="A1552" s="5">
        <v>200908.0</v>
      </c>
      <c r="B1552" s="2">
        <v>45838.0</v>
      </c>
      <c r="C1552" s="1" t="s">
        <v>180</v>
      </c>
      <c r="D1552" s="3" t="s">
        <v>480</v>
      </c>
      <c r="E1552" s="4">
        <v>45833.0</v>
      </c>
      <c r="F1552" s="5">
        <v>200.0</v>
      </c>
      <c r="G1552" s="5">
        <v>59.18</v>
      </c>
      <c r="H1552" s="5">
        <v>11837.0</v>
      </c>
      <c r="I1552" s="1" t="s">
        <v>75</v>
      </c>
      <c r="J1552" s="1" t="s">
        <v>92</v>
      </c>
      <c r="K1552" s="1" t="s">
        <v>13</v>
      </c>
      <c r="L1552" s="1" t="s">
        <v>5</v>
      </c>
      <c r="M1552" s="1" t="s">
        <v>6</v>
      </c>
      <c r="N1552" s="1" t="s">
        <v>7</v>
      </c>
      <c r="O1552" s="6" t="s">
        <v>7</v>
      </c>
    </row>
    <row r="1553">
      <c r="A1553" s="5">
        <v>200908.0</v>
      </c>
      <c r="B1553" s="2">
        <v>45838.0</v>
      </c>
      <c r="C1553" s="1" t="s">
        <v>180</v>
      </c>
      <c r="D1553" s="3" t="s">
        <v>296</v>
      </c>
      <c r="E1553" s="4">
        <v>45833.0</v>
      </c>
      <c r="F1553" s="5">
        <v>300.0</v>
      </c>
      <c r="G1553" s="5">
        <v>19.81</v>
      </c>
      <c r="H1553" s="5">
        <v>5944.0</v>
      </c>
      <c r="I1553" s="1" t="s">
        <v>75</v>
      </c>
      <c r="J1553" s="1" t="s">
        <v>92</v>
      </c>
      <c r="K1553" s="1" t="s">
        <v>13</v>
      </c>
      <c r="L1553" s="1" t="s">
        <v>5</v>
      </c>
      <c r="M1553" s="1" t="s">
        <v>6</v>
      </c>
      <c r="N1553" s="1" t="s">
        <v>7</v>
      </c>
      <c r="O1553" s="6" t="s">
        <v>7</v>
      </c>
    </row>
    <row r="1554">
      <c r="A1554" s="5">
        <v>200908.0</v>
      </c>
      <c r="B1554" s="2">
        <v>45838.0</v>
      </c>
      <c r="C1554" s="1" t="s">
        <v>180</v>
      </c>
      <c r="D1554" s="3" t="s">
        <v>185</v>
      </c>
      <c r="E1554" s="4">
        <v>45833.0</v>
      </c>
      <c r="F1554" s="5">
        <v>15.0</v>
      </c>
      <c r="G1554" s="5">
        <v>168.7</v>
      </c>
      <c r="H1554" s="5">
        <v>2531.0</v>
      </c>
      <c r="I1554" s="1" t="s">
        <v>75</v>
      </c>
      <c r="J1554" s="1" t="s">
        <v>92</v>
      </c>
      <c r="K1554" s="1" t="s">
        <v>13</v>
      </c>
      <c r="L1554" s="1" t="s">
        <v>5</v>
      </c>
      <c r="M1554" s="1" t="s">
        <v>6</v>
      </c>
      <c r="N1554" s="1" t="s">
        <v>7</v>
      </c>
      <c r="O1554" s="6" t="s">
        <v>7</v>
      </c>
    </row>
    <row r="1555">
      <c r="A1555" s="5">
        <v>200908.0</v>
      </c>
      <c r="B1555" s="2">
        <v>45838.0</v>
      </c>
      <c r="C1555" s="1" t="s">
        <v>180</v>
      </c>
      <c r="D1555" s="3" t="s">
        <v>156</v>
      </c>
      <c r="E1555" s="4">
        <v>45833.0</v>
      </c>
      <c r="F1555" s="5">
        <v>100.0</v>
      </c>
      <c r="G1555" s="5">
        <v>128.8</v>
      </c>
      <c r="H1555" s="5">
        <v>12881.0</v>
      </c>
      <c r="I1555" s="1" t="s">
        <v>75</v>
      </c>
      <c r="J1555" s="1" t="s">
        <v>92</v>
      </c>
      <c r="K1555" s="1" t="s">
        <v>13</v>
      </c>
      <c r="L1555" s="1" t="s">
        <v>5</v>
      </c>
      <c r="M1555" s="1" t="s">
        <v>6</v>
      </c>
      <c r="N1555" s="1" t="s">
        <v>7</v>
      </c>
      <c r="O1555" s="6" t="s">
        <v>7</v>
      </c>
    </row>
    <row r="1556">
      <c r="A1556" s="5">
        <v>200908.0</v>
      </c>
      <c r="B1556" s="2">
        <v>45838.0</v>
      </c>
      <c r="C1556" s="1" t="s">
        <v>180</v>
      </c>
      <c r="D1556" s="3" t="s">
        <v>197</v>
      </c>
      <c r="E1556" s="4">
        <v>45833.0</v>
      </c>
      <c r="F1556" s="5">
        <v>150.0</v>
      </c>
      <c r="G1556" s="5">
        <v>30.8</v>
      </c>
      <c r="H1556" s="5">
        <v>4621.0</v>
      </c>
      <c r="I1556" s="1" t="s">
        <v>75</v>
      </c>
      <c r="J1556" s="1" t="s">
        <v>92</v>
      </c>
      <c r="K1556" s="1" t="s">
        <v>13</v>
      </c>
      <c r="L1556" s="1" t="s">
        <v>5</v>
      </c>
      <c r="M1556" s="1" t="s">
        <v>6</v>
      </c>
      <c r="N1556" s="1" t="s">
        <v>7</v>
      </c>
      <c r="O1556" s="6" t="s">
        <v>7</v>
      </c>
    </row>
    <row r="1557">
      <c r="A1557" s="5">
        <v>200908.0</v>
      </c>
      <c r="B1557" s="2">
        <v>45838.0</v>
      </c>
      <c r="C1557" s="1" t="s">
        <v>180</v>
      </c>
      <c r="D1557" s="3" t="s">
        <v>131</v>
      </c>
      <c r="E1557" s="4">
        <v>45833.0</v>
      </c>
      <c r="F1557" s="5">
        <v>200.0</v>
      </c>
      <c r="G1557" s="5">
        <v>8.61</v>
      </c>
      <c r="H1557" s="5">
        <v>1723.0</v>
      </c>
      <c r="I1557" s="1" t="s">
        <v>75</v>
      </c>
      <c r="J1557" s="1" t="s">
        <v>92</v>
      </c>
      <c r="K1557" s="1" t="s">
        <v>13</v>
      </c>
      <c r="L1557" s="1" t="s">
        <v>5</v>
      </c>
      <c r="M1557" s="1" t="s">
        <v>6</v>
      </c>
      <c r="N1557" s="1" t="s">
        <v>7</v>
      </c>
      <c r="O1557" s="6" t="s">
        <v>7</v>
      </c>
    </row>
    <row r="1558">
      <c r="A1558" s="5">
        <v>200908.0</v>
      </c>
      <c r="B1558" s="2">
        <v>45838.0</v>
      </c>
      <c r="C1558" s="1" t="s">
        <v>180</v>
      </c>
      <c r="D1558" s="3" t="s">
        <v>569</v>
      </c>
      <c r="E1558" s="4">
        <v>45833.0</v>
      </c>
      <c r="F1558" s="5">
        <v>400.0</v>
      </c>
      <c r="G1558" s="5">
        <v>11.51</v>
      </c>
      <c r="H1558" s="5">
        <v>4605.0</v>
      </c>
      <c r="I1558" s="1" t="s">
        <v>75</v>
      </c>
      <c r="J1558" s="1" t="s">
        <v>92</v>
      </c>
      <c r="K1558" s="1" t="s">
        <v>13</v>
      </c>
      <c r="L1558" s="1" t="s">
        <v>5</v>
      </c>
      <c r="M1558" s="1" t="s">
        <v>6</v>
      </c>
      <c r="N1558" s="1" t="s">
        <v>7</v>
      </c>
      <c r="O1558" s="6" t="s">
        <v>7</v>
      </c>
    </row>
    <row r="1559">
      <c r="A1559" s="5">
        <v>200908.0</v>
      </c>
      <c r="B1559" s="2">
        <v>45838.0</v>
      </c>
      <c r="C1559" s="1" t="s">
        <v>180</v>
      </c>
      <c r="D1559" s="3" t="s">
        <v>85</v>
      </c>
      <c r="E1559" s="4">
        <v>45833.0</v>
      </c>
      <c r="F1559" s="5">
        <v>800.0</v>
      </c>
      <c r="G1559" s="5">
        <v>13.93</v>
      </c>
      <c r="H1559" s="5">
        <v>11145.0</v>
      </c>
      <c r="I1559" s="1" t="s">
        <v>75</v>
      </c>
      <c r="J1559" s="1" t="s">
        <v>92</v>
      </c>
      <c r="K1559" s="1" t="s">
        <v>13</v>
      </c>
      <c r="L1559" s="1" t="s">
        <v>5</v>
      </c>
      <c r="M1559" s="1" t="s">
        <v>6</v>
      </c>
      <c r="N1559" s="1" t="s">
        <v>7</v>
      </c>
      <c r="O1559" s="6" t="s">
        <v>7</v>
      </c>
    </row>
    <row r="1560">
      <c r="A1560" s="5">
        <v>200908.0</v>
      </c>
      <c r="B1560" s="2">
        <v>45838.0</v>
      </c>
      <c r="C1560" s="1" t="s">
        <v>180</v>
      </c>
      <c r="D1560" s="3" t="s">
        <v>604</v>
      </c>
      <c r="E1560" s="4">
        <v>45833.0</v>
      </c>
      <c r="F1560" s="5">
        <v>120.0</v>
      </c>
      <c r="G1560" s="5">
        <v>37.1</v>
      </c>
      <c r="H1560" s="5">
        <v>4453.0</v>
      </c>
      <c r="I1560" s="1" t="s">
        <v>75</v>
      </c>
      <c r="J1560" s="1" t="s">
        <v>92</v>
      </c>
      <c r="K1560" s="1" t="s">
        <v>13</v>
      </c>
      <c r="L1560" s="1" t="s">
        <v>5</v>
      </c>
      <c r="M1560" s="1" t="s">
        <v>6</v>
      </c>
      <c r="N1560" s="1" t="s">
        <v>7</v>
      </c>
      <c r="O1560" s="6" t="s">
        <v>7</v>
      </c>
    </row>
    <row r="1561">
      <c r="A1561" s="5">
        <v>200908.0</v>
      </c>
      <c r="B1561" s="2">
        <v>45838.0</v>
      </c>
      <c r="C1561" s="1" t="s">
        <v>180</v>
      </c>
      <c r="D1561" s="3" t="s">
        <v>193</v>
      </c>
      <c r="E1561" s="4">
        <v>45833.0</v>
      </c>
      <c r="F1561" s="5">
        <v>1200.0</v>
      </c>
      <c r="G1561" s="5">
        <v>9.94</v>
      </c>
      <c r="H1561" s="5">
        <v>11929.0</v>
      </c>
      <c r="I1561" s="1" t="s">
        <v>75</v>
      </c>
      <c r="J1561" s="1" t="s">
        <v>92</v>
      </c>
      <c r="K1561" s="1" t="s">
        <v>13</v>
      </c>
      <c r="L1561" s="1" t="s">
        <v>5</v>
      </c>
      <c r="M1561" s="1" t="s">
        <v>6</v>
      </c>
      <c r="N1561" s="1" t="s">
        <v>7</v>
      </c>
      <c r="O1561" s="6" t="s">
        <v>7</v>
      </c>
    </row>
    <row r="1562">
      <c r="A1562" s="5">
        <v>200908.0</v>
      </c>
      <c r="B1562" s="2">
        <v>45838.0</v>
      </c>
      <c r="C1562" s="1" t="s">
        <v>180</v>
      </c>
      <c r="D1562" s="3" t="s">
        <v>605</v>
      </c>
      <c r="E1562" s="4">
        <v>45833.0</v>
      </c>
      <c r="F1562" s="5">
        <v>75.0</v>
      </c>
      <c r="G1562" s="5">
        <v>128.8</v>
      </c>
      <c r="H1562" s="5">
        <v>9661.0</v>
      </c>
      <c r="I1562" s="1" t="s">
        <v>75</v>
      </c>
      <c r="J1562" s="1" t="s">
        <v>92</v>
      </c>
      <c r="K1562" s="1" t="s">
        <v>13</v>
      </c>
      <c r="L1562" s="1" t="s">
        <v>5</v>
      </c>
      <c r="M1562" s="1" t="s">
        <v>6</v>
      </c>
      <c r="N1562" s="1" t="s">
        <v>7</v>
      </c>
      <c r="O1562" s="6" t="s">
        <v>7</v>
      </c>
    </row>
    <row r="1563">
      <c r="A1563" s="5">
        <v>200908.0</v>
      </c>
      <c r="B1563" s="2">
        <v>45838.0</v>
      </c>
      <c r="C1563" s="1" t="s">
        <v>180</v>
      </c>
      <c r="D1563" s="3" t="s">
        <v>606</v>
      </c>
      <c r="E1563" s="4">
        <v>45833.0</v>
      </c>
      <c r="F1563" s="5">
        <v>200.0</v>
      </c>
      <c r="G1563" s="5">
        <v>28.63</v>
      </c>
      <c r="H1563" s="5">
        <v>5727.0</v>
      </c>
      <c r="I1563" s="1" t="s">
        <v>75</v>
      </c>
      <c r="J1563" s="1" t="s">
        <v>92</v>
      </c>
      <c r="K1563" s="1" t="s">
        <v>13</v>
      </c>
      <c r="L1563" s="1" t="s">
        <v>5</v>
      </c>
      <c r="M1563" s="1" t="s">
        <v>6</v>
      </c>
      <c r="N1563" s="1" t="s">
        <v>7</v>
      </c>
      <c r="O1563" s="6" t="s">
        <v>7</v>
      </c>
    </row>
    <row r="1564">
      <c r="A1564" s="5">
        <v>200908.0</v>
      </c>
      <c r="B1564" s="2">
        <v>45838.0</v>
      </c>
      <c r="C1564" s="1" t="s">
        <v>180</v>
      </c>
      <c r="D1564" s="3" t="s">
        <v>407</v>
      </c>
      <c r="E1564" s="4">
        <v>45833.0</v>
      </c>
      <c r="F1564" s="5">
        <v>20.0</v>
      </c>
      <c r="G1564" s="5">
        <v>32.06</v>
      </c>
      <c r="H1564" s="5">
        <v>642.0</v>
      </c>
      <c r="I1564" s="1" t="s">
        <v>75</v>
      </c>
      <c r="J1564" s="1" t="s">
        <v>92</v>
      </c>
      <c r="K1564" s="1" t="s">
        <v>13</v>
      </c>
      <c r="L1564" s="1" t="s">
        <v>5</v>
      </c>
      <c r="M1564" s="1" t="s">
        <v>6</v>
      </c>
      <c r="N1564" s="1" t="s">
        <v>7</v>
      </c>
      <c r="O1564" s="6" t="s">
        <v>7</v>
      </c>
    </row>
    <row r="1565">
      <c r="A1565" s="5">
        <v>200908.0</v>
      </c>
      <c r="B1565" s="2">
        <v>45838.0</v>
      </c>
      <c r="C1565" s="1" t="s">
        <v>180</v>
      </c>
      <c r="D1565" s="3" t="s">
        <v>607</v>
      </c>
      <c r="E1565" s="4">
        <v>45833.0</v>
      </c>
      <c r="F1565" s="5">
        <v>200.0</v>
      </c>
      <c r="G1565" s="5">
        <v>38.15</v>
      </c>
      <c r="H1565" s="5">
        <v>7631.0</v>
      </c>
      <c r="I1565" s="1" t="s">
        <v>75</v>
      </c>
      <c r="J1565" s="1" t="s">
        <v>92</v>
      </c>
      <c r="K1565" s="1" t="s">
        <v>13</v>
      </c>
      <c r="L1565" s="1" t="s">
        <v>5</v>
      </c>
      <c r="M1565" s="1" t="s">
        <v>6</v>
      </c>
      <c r="N1565" s="1" t="s">
        <v>7</v>
      </c>
      <c r="O1565" s="6" t="s">
        <v>7</v>
      </c>
    </row>
    <row r="1566">
      <c r="A1566" s="5">
        <v>200908.0</v>
      </c>
      <c r="B1566" s="2">
        <v>45838.0</v>
      </c>
      <c r="C1566" s="1" t="s">
        <v>180</v>
      </c>
      <c r="D1566" s="3" t="s">
        <v>481</v>
      </c>
      <c r="E1566" s="4">
        <v>45833.0</v>
      </c>
      <c r="F1566" s="5">
        <v>30.0</v>
      </c>
      <c r="G1566" s="5">
        <v>191.8</v>
      </c>
      <c r="H1566" s="5">
        <v>5755.0</v>
      </c>
      <c r="I1566" s="1" t="s">
        <v>75</v>
      </c>
      <c r="J1566" s="1" t="s">
        <v>92</v>
      </c>
      <c r="K1566" s="1" t="s">
        <v>13</v>
      </c>
      <c r="L1566" s="1" t="s">
        <v>5</v>
      </c>
      <c r="M1566" s="1" t="s">
        <v>6</v>
      </c>
      <c r="N1566" s="1" t="s">
        <v>7</v>
      </c>
      <c r="O1566" s="6" t="s">
        <v>7</v>
      </c>
    </row>
    <row r="1567">
      <c r="A1567" s="5">
        <v>200908.0</v>
      </c>
      <c r="B1567" s="2">
        <v>45838.0</v>
      </c>
      <c r="C1567" s="1" t="s">
        <v>180</v>
      </c>
      <c r="D1567" s="3" t="s">
        <v>79</v>
      </c>
      <c r="E1567" s="4">
        <v>45833.0</v>
      </c>
      <c r="F1567" s="5">
        <v>300.0</v>
      </c>
      <c r="G1567" s="5">
        <v>30.17</v>
      </c>
      <c r="H1567" s="5">
        <v>9052.0</v>
      </c>
      <c r="I1567" s="1" t="s">
        <v>75</v>
      </c>
      <c r="J1567" s="1" t="s">
        <v>92</v>
      </c>
      <c r="K1567" s="1" t="s">
        <v>13</v>
      </c>
      <c r="L1567" s="1" t="s">
        <v>5</v>
      </c>
      <c r="M1567" s="1" t="s">
        <v>6</v>
      </c>
      <c r="N1567" s="1" t="s">
        <v>7</v>
      </c>
      <c r="O1567" s="6" t="s">
        <v>7</v>
      </c>
    </row>
    <row r="1568">
      <c r="A1568" s="5">
        <v>200908.0</v>
      </c>
      <c r="B1568" s="2">
        <v>45838.0</v>
      </c>
      <c r="C1568" s="1" t="s">
        <v>180</v>
      </c>
      <c r="D1568" s="3" t="s">
        <v>183</v>
      </c>
      <c r="E1568" s="4">
        <v>45833.0</v>
      </c>
      <c r="F1568" s="5">
        <v>400.0</v>
      </c>
      <c r="G1568" s="5">
        <v>9.73</v>
      </c>
      <c r="H1568" s="5">
        <v>3893.0</v>
      </c>
      <c r="I1568" s="1" t="s">
        <v>75</v>
      </c>
      <c r="J1568" s="1" t="s">
        <v>92</v>
      </c>
      <c r="K1568" s="1" t="s">
        <v>13</v>
      </c>
      <c r="L1568" s="1" t="s">
        <v>5</v>
      </c>
      <c r="M1568" s="1" t="s">
        <v>6</v>
      </c>
      <c r="N1568" s="1" t="s">
        <v>7</v>
      </c>
      <c r="O1568" s="6" t="s">
        <v>7</v>
      </c>
    </row>
    <row r="1569">
      <c r="A1569" s="5">
        <v>200908.0</v>
      </c>
      <c r="B1569" s="2">
        <v>45838.0</v>
      </c>
      <c r="C1569" s="1" t="s">
        <v>180</v>
      </c>
      <c r="D1569" s="3" t="s">
        <v>164</v>
      </c>
      <c r="E1569" s="4">
        <v>45833.0</v>
      </c>
      <c r="F1569" s="5">
        <v>80.0</v>
      </c>
      <c r="G1569" s="5">
        <v>71.4</v>
      </c>
      <c r="H1569" s="5">
        <v>5713.0</v>
      </c>
      <c r="I1569" s="1" t="s">
        <v>75</v>
      </c>
      <c r="J1569" s="1" t="s">
        <v>92</v>
      </c>
      <c r="K1569" s="1" t="s">
        <v>13</v>
      </c>
      <c r="L1569" s="1" t="s">
        <v>5</v>
      </c>
      <c r="M1569" s="1" t="s">
        <v>6</v>
      </c>
      <c r="N1569" s="1" t="s">
        <v>7</v>
      </c>
      <c r="O1569" s="6" t="s">
        <v>7</v>
      </c>
    </row>
    <row r="1570">
      <c r="A1570" s="5">
        <v>200908.0</v>
      </c>
      <c r="B1570" s="2">
        <v>45838.0</v>
      </c>
      <c r="C1570" s="1" t="s">
        <v>180</v>
      </c>
      <c r="D1570" s="3" t="s">
        <v>172</v>
      </c>
      <c r="E1570" s="4">
        <v>45833.0</v>
      </c>
      <c r="F1570" s="5">
        <v>96.0</v>
      </c>
      <c r="G1570" s="5">
        <v>121.36</v>
      </c>
      <c r="H1570" s="5">
        <v>11651.0</v>
      </c>
      <c r="I1570" s="1" t="s">
        <v>75</v>
      </c>
      <c r="J1570" s="1" t="s">
        <v>92</v>
      </c>
      <c r="K1570" s="1" t="s">
        <v>13</v>
      </c>
      <c r="L1570" s="1" t="s">
        <v>5</v>
      </c>
      <c r="M1570" s="1" t="s">
        <v>6</v>
      </c>
      <c r="N1570" s="1" t="s">
        <v>7</v>
      </c>
      <c r="O1570" s="6" t="s">
        <v>7</v>
      </c>
    </row>
    <row r="1571">
      <c r="A1571" s="5">
        <v>200908.0</v>
      </c>
      <c r="B1571" s="2">
        <v>45838.0</v>
      </c>
      <c r="C1571" s="1" t="s">
        <v>180</v>
      </c>
      <c r="D1571" s="3" t="s">
        <v>74</v>
      </c>
      <c r="E1571" s="4">
        <v>45833.0</v>
      </c>
      <c r="F1571" s="5">
        <v>200.0</v>
      </c>
      <c r="G1571" s="5">
        <v>40.6</v>
      </c>
      <c r="H1571" s="5">
        <v>8121.0</v>
      </c>
      <c r="I1571" s="1" t="s">
        <v>75</v>
      </c>
      <c r="J1571" s="1" t="s">
        <v>92</v>
      </c>
      <c r="K1571" s="1" t="s">
        <v>13</v>
      </c>
      <c r="L1571" s="1" t="s">
        <v>5</v>
      </c>
      <c r="M1571" s="1" t="s">
        <v>6</v>
      </c>
      <c r="N1571" s="1" t="s">
        <v>7</v>
      </c>
      <c r="O1571" s="6" t="s">
        <v>7</v>
      </c>
    </row>
    <row r="1572">
      <c r="A1572" s="5">
        <v>200908.0</v>
      </c>
      <c r="B1572" s="2">
        <v>45838.0</v>
      </c>
      <c r="C1572" s="1" t="s">
        <v>180</v>
      </c>
      <c r="D1572" s="3" t="s">
        <v>169</v>
      </c>
      <c r="E1572" s="4">
        <v>45833.0</v>
      </c>
      <c r="F1572" s="5">
        <v>20.0</v>
      </c>
      <c r="G1572" s="5">
        <v>34.93</v>
      </c>
      <c r="H1572" s="5">
        <v>699.0</v>
      </c>
      <c r="I1572" s="1" t="s">
        <v>75</v>
      </c>
      <c r="J1572" s="1" t="s">
        <v>92</v>
      </c>
      <c r="K1572" s="1" t="s">
        <v>13</v>
      </c>
      <c r="L1572" s="1" t="s">
        <v>5</v>
      </c>
      <c r="M1572" s="1" t="s">
        <v>6</v>
      </c>
      <c r="N1572" s="1" t="s">
        <v>7</v>
      </c>
      <c r="O1572" s="6" t="s">
        <v>7</v>
      </c>
    </row>
    <row r="1573">
      <c r="A1573" s="5">
        <v>200908.0</v>
      </c>
      <c r="B1573" s="2">
        <v>45838.0</v>
      </c>
      <c r="C1573" s="1" t="s">
        <v>180</v>
      </c>
      <c r="D1573" s="3" t="s">
        <v>170</v>
      </c>
      <c r="E1573" s="4">
        <v>45833.0</v>
      </c>
      <c r="F1573" s="5">
        <v>20.0</v>
      </c>
      <c r="G1573" s="5">
        <v>51.8</v>
      </c>
      <c r="H1573" s="5">
        <v>1037.0</v>
      </c>
      <c r="I1573" s="1" t="s">
        <v>75</v>
      </c>
      <c r="J1573" s="1" t="s">
        <v>92</v>
      </c>
      <c r="K1573" s="1" t="s">
        <v>13</v>
      </c>
      <c r="L1573" s="1" t="s">
        <v>5</v>
      </c>
      <c r="M1573" s="1" t="s">
        <v>6</v>
      </c>
      <c r="N1573" s="1" t="s">
        <v>7</v>
      </c>
      <c r="O1573" s="6" t="s">
        <v>7</v>
      </c>
    </row>
    <row r="1574">
      <c r="A1574" s="5">
        <v>200908.0</v>
      </c>
      <c r="B1574" s="2">
        <v>45838.0</v>
      </c>
      <c r="C1574" s="1" t="s">
        <v>180</v>
      </c>
      <c r="D1574" s="3" t="s">
        <v>405</v>
      </c>
      <c r="E1574" s="4">
        <v>45833.0</v>
      </c>
      <c r="F1574" s="5">
        <v>20.0</v>
      </c>
      <c r="G1574" s="5">
        <v>55.3</v>
      </c>
      <c r="H1574" s="5">
        <v>1107.0</v>
      </c>
      <c r="I1574" s="1" t="s">
        <v>75</v>
      </c>
      <c r="J1574" s="1" t="s">
        <v>92</v>
      </c>
      <c r="K1574" s="1" t="s">
        <v>13</v>
      </c>
      <c r="L1574" s="1" t="s">
        <v>5</v>
      </c>
      <c r="M1574" s="1" t="s">
        <v>6</v>
      </c>
      <c r="N1574" s="1" t="s">
        <v>7</v>
      </c>
      <c r="O1574" s="6" t="s">
        <v>7</v>
      </c>
    </row>
    <row r="1575">
      <c r="A1575" s="5">
        <v>200908.0</v>
      </c>
      <c r="B1575" s="2">
        <v>45838.0</v>
      </c>
      <c r="C1575" s="1" t="s">
        <v>180</v>
      </c>
      <c r="D1575" s="3" t="s">
        <v>159</v>
      </c>
      <c r="E1575" s="4">
        <v>45833.0</v>
      </c>
      <c r="F1575" s="5">
        <v>120.0</v>
      </c>
      <c r="G1575" s="5">
        <v>57.54</v>
      </c>
      <c r="H1575" s="5">
        <v>6906.0</v>
      </c>
      <c r="I1575" s="1" t="s">
        <v>75</v>
      </c>
      <c r="J1575" s="1" t="s">
        <v>92</v>
      </c>
      <c r="K1575" s="1" t="s">
        <v>13</v>
      </c>
      <c r="L1575" s="1" t="s">
        <v>5</v>
      </c>
      <c r="M1575" s="1" t="s">
        <v>6</v>
      </c>
      <c r="N1575" s="1" t="s">
        <v>7</v>
      </c>
      <c r="O1575" s="6" t="s">
        <v>7</v>
      </c>
    </row>
    <row r="1576">
      <c r="A1576" s="5">
        <v>200908.0</v>
      </c>
      <c r="B1576" s="2">
        <v>45838.0</v>
      </c>
      <c r="C1576" s="1" t="s">
        <v>180</v>
      </c>
      <c r="D1576" s="3" t="s">
        <v>191</v>
      </c>
      <c r="E1576" s="4">
        <v>45833.0</v>
      </c>
      <c r="F1576" s="5">
        <v>1000.0</v>
      </c>
      <c r="G1576" s="5">
        <v>11.34</v>
      </c>
      <c r="H1576" s="5">
        <v>11341.0</v>
      </c>
      <c r="I1576" s="1" t="s">
        <v>75</v>
      </c>
      <c r="J1576" s="1" t="s">
        <v>92</v>
      </c>
      <c r="K1576" s="1" t="s">
        <v>13</v>
      </c>
      <c r="L1576" s="1" t="s">
        <v>5</v>
      </c>
      <c r="M1576" s="1" t="s">
        <v>6</v>
      </c>
      <c r="N1576" s="1" t="s">
        <v>7</v>
      </c>
      <c r="O1576" s="6" t="s">
        <v>7</v>
      </c>
    </row>
    <row r="1577">
      <c r="A1577" s="5">
        <v>200908.0</v>
      </c>
      <c r="B1577" s="2">
        <v>45838.0</v>
      </c>
      <c r="C1577" s="1" t="s">
        <v>180</v>
      </c>
      <c r="D1577" s="3" t="s">
        <v>402</v>
      </c>
      <c r="E1577" s="4">
        <v>45833.0</v>
      </c>
      <c r="F1577" s="5">
        <v>140.0</v>
      </c>
      <c r="G1577" s="5">
        <v>114.38</v>
      </c>
      <c r="H1577" s="5">
        <v>16014.0</v>
      </c>
      <c r="I1577" s="1" t="s">
        <v>75</v>
      </c>
      <c r="J1577" s="1" t="s">
        <v>92</v>
      </c>
      <c r="K1577" s="1" t="s">
        <v>13</v>
      </c>
      <c r="L1577" s="1" t="s">
        <v>5</v>
      </c>
      <c r="M1577" s="1" t="s">
        <v>6</v>
      </c>
      <c r="N1577" s="1" t="s">
        <v>7</v>
      </c>
      <c r="O1577" s="6" t="s">
        <v>7</v>
      </c>
    </row>
    <row r="1578">
      <c r="A1578" s="5">
        <v>200908.0</v>
      </c>
      <c r="B1578" s="2">
        <v>45838.0</v>
      </c>
      <c r="C1578" s="1" t="s">
        <v>180</v>
      </c>
      <c r="D1578" s="3" t="s">
        <v>399</v>
      </c>
      <c r="E1578" s="4">
        <v>45833.0</v>
      </c>
      <c r="F1578" s="5">
        <v>15.0</v>
      </c>
      <c r="G1578" s="5">
        <v>139.3</v>
      </c>
      <c r="H1578" s="5">
        <v>2090.0</v>
      </c>
      <c r="I1578" s="1" t="s">
        <v>75</v>
      </c>
      <c r="J1578" s="1" t="s">
        <v>92</v>
      </c>
      <c r="K1578" s="1" t="s">
        <v>13</v>
      </c>
      <c r="L1578" s="1" t="s">
        <v>5</v>
      </c>
      <c r="M1578" s="1" t="s">
        <v>6</v>
      </c>
      <c r="N1578" s="1" t="s">
        <v>7</v>
      </c>
      <c r="O1578" s="6" t="s">
        <v>7</v>
      </c>
    </row>
    <row r="1579">
      <c r="A1579" s="5">
        <v>200908.0</v>
      </c>
      <c r="B1579" s="2">
        <v>45838.0</v>
      </c>
      <c r="C1579" s="1" t="s">
        <v>180</v>
      </c>
      <c r="D1579" s="3" t="s">
        <v>396</v>
      </c>
      <c r="E1579" s="4">
        <v>45833.0</v>
      </c>
      <c r="F1579" s="5">
        <v>20.0</v>
      </c>
      <c r="G1579" s="5">
        <v>59.15</v>
      </c>
      <c r="H1579" s="5">
        <v>1184.0</v>
      </c>
      <c r="I1579" s="1" t="s">
        <v>75</v>
      </c>
      <c r="J1579" s="1" t="s">
        <v>92</v>
      </c>
      <c r="K1579" s="1" t="s">
        <v>13</v>
      </c>
      <c r="L1579" s="1" t="s">
        <v>5</v>
      </c>
      <c r="M1579" s="1" t="s">
        <v>6</v>
      </c>
      <c r="N1579" s="1" t="s">
        <v>7</v>
      </c>
      <c r="O1579" s="6" t="s">
        <v>7</v>
      </c>
    </row>
    <row r="1580">
      <c r="A1580" s="5">
        <v>200908.0</v>
      </c>
      <c r="B1580" s="2">
        <v>45838.0</v>
      </c>
      <c r="C1580" s="1" t="s">
        <v>180</v>
      </c>
      <c r="D1580" s="3" t="s">
        <v>277</v>
      </c>
      <c r="E1580" s="4">
        <v>45833.0</v>
      </c>
      <c r="F1580" s="5">
        <v>200.0</v>
      </c>
      <c r="G1580" s="5">
        <v>35.98</v>
      </c>
      <c r="H1580" s="5">
        <v>7197.0</v>
      </c>
      <c r="I1580" s="1" t="s">
        <v>75</v>
      </c>
      <c r="J1580" s="1" t="s">
        <v>92</v>
      </c>
      <c r="K1580" s="1" t="s">
        <v>13</v>
      </c>
      <c r="L1580" s="1" t="s">
        <v>5</v>
      </c>
      <c r="M1580" s="1" t="s">
        <v>6</v>
      </c>
      <c r="N1580" s="1" t="s">
        <v>7</v>
      </c>
      <c r="O1580" s="6" t="s">
        <v>7</v>
      </c>
    </row>
    <row r="1581">
      <c r="A1581" s="5">
        <v>200908.0</v>
      </c>
      <c r="B1581" s="2">
        <v>45838.0</v>
      </c>
      <c r="C1581" s="1" t="s">
        <v>180</v>
      </c>
      <c r="D1581" s="3" t="s">
        <v>160</v>
      </c>
      <c r="E1581" s="4">
        <v>45833.0</v>
      </c>
      <c r="F1581" s="5">
        <v>300.0</v>
      </c>
      <c r="G1581" s="5">
        <v>59.08</v>
      </c>
      <c r="H1581" s="5">
        <v>17725.0</v>
      </c>
      <c r="I1581" s="1" t="s">
        <v>75</v>
      </c>
      <c r="J1581" s="1" t="s">
        <v>92</v>
      </c>
      <c r="K1581" s="1" t="s">
        <v>13</v>
      </c>
      <c r="L1581" s="1" t="s">
        <v>5</v>
      </c>
      <c r="M1581" s="1" t="s">
        <v>6</v>
      </c>
      <c r="N1581" s="1" t="s">
        <v>7</v>
      </c>
      <c r="O1581" s="6" t="s">
        <v>7</v>
      </c>
    </row>
    <row r="1582">
      <c r="A1582" s="5">
        <v>200908.0</v>
      </c>
      <c r="B1582" s="2">
        <v>45838.0</v>
      </c>
      <c r="C1582" s="1" t="s">
        <v>180</v>
      </c>
      <c r="D1582" s="3" t="s">
        <v>361</v>
      </c>
      <c r="E1582" s="4">
        <v>45833.0</v>
      </c>
      <c r="F1582" s="5">
        <v>40.0</v>
      </c>
      <c r="G1582" s="5">
        <v>146.3</v>
      </c>
      <c r="H1582" s="5">
        <v>5853.0</v>
      </c>
      <c r="I1582" s="1" t="s">
        <v>75</v>
      </c>
      <c r="J1582" s="1" t="s">
        <v>92</v>
      </c>
      <c r="K1582" s="1" t="s">
        <v>13</v>
      </c>
      <c r="L1582" s="1" t="s">
        <v>5</v>
      </c>
      <c r="M1582" s="1" t="s">
        <v>6</v>
      </c>
      <c r="N1582" s="1" t="s">
        <v>7</v>
      </c>
      <c r="O1582" s="6" t="s">
        <v>7</v>
      </c>
    </row>
    <row r="1583">
      <c r="A1583" s="5">
        <v>200908.0</v>
      </c>
      <c r="B1583" s="2">
        <v>45838.0</v>
      </c>
      <c r="C1583" s="1" t="s">
        <v>180</v>
      </c>
      <c r="D1583" s="3" t="s">
        <v>78</v>
      </c>
      <c r="E1583" s="4">
        <v>45833.0</v>
      </c>
      <c r="F1583" s="5">
        <v>1600.0</v>
      </c>
      <c r="G1583" s="5">
        <v>6.96</v>
      </c>
      <c r="H1583" s="5">
        <v>11137.0</v>
      </c>
      <c r="I1583" s="1" t="s">
        <v>75</v>
      </c>
      <c r="J1583" s="1" t="s">
        <v>92</v>
      </c>
      <c r="K1583" s="1" t="s">
        <v>13</v>
      </c>
      <c r="L1583" s="1" t="s">
        <v>5</v>
      </c>
      <c r="M1583" s="1" t="s">
        <v>6</v>
      </c>
      <c r="N1583" s="1" t="s">
        <v>7</v>
      </c>
      <c r="O1583" s="6" t="s">
        <v>7</v>
      </c>
    </row>
    <row r="1584">
      <c r="A1584" s="5">
        <v>200908.0</v>
      </c>
      <c r="B1584" s="2">
        <v>45838.0</v>
      </c>
      <c r="C1584" s="1" t="s">
        <v>180</v>
      </c>
      <c r="D1584" s="3" t="s">
        <v>281</v>
      </c>
      <c r="E1584" s="4">
        <v>45833.0</v>
      </c>
      <c r="F1584" s="5">
        <v>250.0</v>
      </c>
      <c r="G1584" s="5">
        <v>17.08</v>
      </c>
      <c r="H1584" s="5">
        <v>4271.0</v>
      </c>
      <c r="I1584" s="1" t="s">
        <v>75</v>
      </c>
      <c r="J1584" s="1" t="s">
        <v>92</v>
      </c>
      <c r="K1584" s="1" t="s">
        <v>13</v>
      </c>
      <c r="L1584" s="1" t="s">
        <v>5</v>
      </c>
      <c r="M1584" s="1" t="s">
        <v>6</v>
      </c>
      <c r="N1584" s="1" t="s">
        <v>7</v>
      </c>
      <c r="O1584" s="6" t="s">
        <v>7</v>
      </c>
    </row>
    <row r="1585">
      <c r="A1585" s="5">
        <v>200908.0</v>
      </c>
      <c r="B1585" s="2">
        <v>45838.0</v>
      </c>
      <c r="C1585" s="1" t="s">
        <v>180</v>
      </c>
      <c r="D1585" s="3" t="s">
        <v>181</v>
      </c>
      <c r="E1585" s="4">
        <v>45833.0</v>
      </c>
      <c r="F1585" s="5">
        <v>1200.0</v>
      </c>
      <c r="G1585" s="5">
        <v>6.09</v>
      </c>
      <c r="H1585" s="5">
        <v>7309.0</v>
      </c>
      <c r="I1585" s="1" t="s">
        <v>75</v>
      </c>
      <c r="J1585" s="1" t="s">
        <v>92</v>
      </c>
      <c r="K1585" s="1" t="s">
        <v>13</v>
      </c>
      <c r="L1585" s="1" t="s">
        <v>5</v>
      </c>
      <c r="M1585" s="1" t="s">
        <v>6</v>
      </c>
      <c r="N1585" s="1" t="s">
        <v>7</v>
      </c>
      <c r="O1585" s="6" t="s">
        <v>7</v>
      </c>
    </row>
    <row r="1586">
      <c r="A1586" s="5">
        <v>200908.0</v>
      </c>
      <c r="B1586" s="2">
        <v>45838.0</v>
      </c>
      <c r="C1586" s="1" t="s">
        <v>180</v>
      </c>
      <c r="D1586" s="3" t="s">
        <v>291</v>
      </c>
      <c r="E1586" s="4">
        <v>45833.0</v>
      </c>
      <c r="F1586" s="5">
        <v>500.0</v>
      </c>
      <c r="G1586" s="5">
        <v>4.83</v>
      </c>
      <c r="H1586" s="5">
        <v>2416.0</v>
      </c>
      <c r="I1586" s="1" t="s">
        <v>75</v>
      </c>
      <c r="J1586" s="1" t="s">
        <v>92</v>
      </c>
      <c r="K1586" s="1" t="s">
        <v>13</v>
      </c>
      <c r="L1586" s="1" t="s">
        <v>5</v>
      </c>
      <c r="M1586" s="1" t="s">
        <v>6</v>
      </c>
      <c r="N1586" s="1" t="s">
        <v>7</v>
      </c>
      <c r="O1586" s="6" t="s">
        <v>7</v>
      </c>
    </row>
    <row r="1587">
      <c r="A1587" s="5">
        <v>200908.0</v>
      </c>
      <c r="B1587" s="2">
        <v>45838.0</v>
      </c>
      <c r="C1587" s="1" t="s">
        <v>180</v>
      </c>
      <c r="D1587" s="3" t="s">
        <v>472</v>
      </c>
      <c r="E1587" s="4">
        <v>45833.0</v>
      </c>
      <c r="F1587" s="5">
        <v>32.0</v>
      </c>
      <c r="G1587" s="5">
        <v>343.0</v>
      </c>
      <c r="H1587" s="5">
        <v>10977.0</v>
      </c>
      <c r="I1587" s="1" t="s">
        <v>75</v>
      </c>
      <c r="J1587" s="1" t="s">
        <v>92</v>
      </c>
      <c r="K1587" s="1" t="s">
        <v>13</v>
      </c>
      <c r="L1587" s="1" t="s">
        <v>5</v>
      </c>
      <c r="M1587" s="1" t="s">
        <v>6</v>
      </c>
      <c r="N1587" s="1" t="s">
        <v>7</v>
      </c>
      <c r="O1587" s="6" t="s">
        <v>7</v>
      </c>
    </row>
    <row r="1588">
      <c r="A1588" s="5">
        <v>200908.0</v>
      </c>
      <c r="B1588" s="2">
        <v>45838.0</v>
      </c>
      <c r="C1588" s="1" t="s">
        <v>180</v>
      </c>
      <c r="D1588" s="3" t="s">
        <v>473</v>
      </c>
      <c r="E1588" s="4">
        <v>45833.0</v>
      </c>
      <c r="F1588" s="5">
        <v>50.0</v>
      </c>
      <c r="G1588" s="5">
        <v>107.8</v>
      </c>
      <c r="H1588" s="5">
        <v>5391.0</v>
      </c>
      <c r="I1588" s="1" t="s">
        <v>75</v>
      </c>
      <c r="J1588" s="1" t="s">
        <v>92</v>
      </c>
      <c r="K1588" s="1" t="s">
        <v>13</v>
      </c>
      <c r="L1588" s="1" t="s">
        <v>5</v>
      </c>
      <c r="M1588" s="1" t="s">
        <v>6</v>
      </c>
      <c r="N1588" s="1" t="s">
        <v>7</v>
      </c>
      <c r="O1588" s="6" t="s">
        <v>7</v>
      </c>
    </row>
    <row r="1589">
      <c r="A1589" s="5">
        <v>200908.0</v>
      </c>
      <c r="B1589" s="2">
        <v>45838.0</v>
      </c>
      <c r="C1589" s="1" t="s">
        <v>180</v>
      </c>
      <c r="D1589" s="3" t="s">
        <v>608</v>
      </c>
      <c r="E1589" s="4">
        <v>45833.0</v>
      </c>
      <c r="F1589" s="5">
        <v>200.0</v>
      </c>
      <c r="G1589" s="5">
        <v>23.1</v>
      </c>
      <c r="H1589" s="5">
        <v>4621.0</v>
      </c>
      <c r="I1589" s="1" t="s">
        <v>75</v>
      </c>
      <c r="J1589" s="1" t="s">
        <v>92</v>
      </c>
      <c r="K1589" s="1" t="s">
        <v>13</v>
      </c>
      <c r="L1589" s="1" t="s">
        <v>5</v>
      </c>
      <c r="M1589" s="1" t="s">
        <v>6</v>
      </c>
      <c r="N1589" s="1" t="s">
        <v>7</v>
      </c>
      <c r="O1589" s="6" t="s">
        <v>7</v>
      </c>
    </row>
    <row r="1590">
      <c r="A1590" s="5">
        <v>200908.0</v>
      </c>
      <c r="B1590" s="2">
        <v>45838.0</v>
      </c>
      <c r="C1590" s="1" t="s">
        <v>180</v>
      </c>
      <c r="D1590" s="3" t="s">
        <v>406</v>
      </c>
      <c r="E1590" s="4">
        <v>45833.0</v>
      </c>
      <c r="F1590" s="5">
        <v>20.0</v>
      </c>
      <c r="G1590" s="5">
        <v>120.4</v>
      </c>
      <c r="H1590" s="5">
        <v>2409.0</v>
      </c>
      <c r="I1590" s="1" t="s">
        <v>75</v>
      </c>
      <c r="J1590" s="1" t="s">
        <v>92</v>
      </c>
      <c r="K1590" s="1" t="s">
        <v>13</v>
      </c>
      <c r="L1590" s="1" t="s">
        <v>5</v>
      </c>
      <c r="M1590" s="1" t="s">
        <v>6</v>
      </c>
      <c r="N1590" s="1" t="s">
        <v>7</v>
      </c>
      <c r="O1590" s="6" t="s">
        <v>7</v>
      </c>
    </row>
    <row r="1591">
      <c r="A1591" s="5">
        <v>200908.0</v>
      </c>
      <c r="B1591" s="2">
        <v>45838.0</v>
      </c>
      <c r="C1591" s="1" t="s">
        <v>180</v>
      </c>
      <c r="D1591" s="3" t="s">
        <v>299</v>
      </c>
      <c r="E1591" s="4">
        <v>45833.0</v>
      </c>
      <c r="F1591" s="5">
        <v>150.0</v>
      </c>
      <c r="G1591" s="5">
        <v>47.6</v>
      </c>
      <c r="H1591" s="5">
        <v>7141.0</v>
      </c>
      <c r="I1591" s="1" t="s">
        <v>75</v>
      </c>
      <c r="J1591" s="1" t="s">
        <v>92</v>
      </c>
      <c r="K1591" s="1" t="s">
        <v>13</v>
      </c>
      <c r="L1591" s="1" t="s">
        <v>5</v>
      </c>
      <c r="M1591" s="1" t="s">
        <v>6</v>
      </c>
      <c r="N1591" s="1" t="s">
        <v>7</v>
      </c>
      <c r="O1591" s="6" t="s">
        <v>7</v>
      </c>
    </row>
    <row r="1592">
      <c r="A1592" s="5">
        <v>200908.0</v>
      </c>
      <c r="B1592" s="2">
        <v>45838.0</v>
      </c>
      <c r="C1592" s="1" t="s">
        <v>180</v>
      </c>
      <c r="D1592" s="3" t="s">
        <v>609</v>
      </c>
      <c r="E1592" s="4">
        <v>45833.0</v>
      </c>
      <c r="F1592" s="5">
        <v>300.0</v>
      </c>
      <c r="G1592" s="5">
        <v>27.3</v>
      </c>
      <c r="H1592" s="5">
        <v>8191.0</v>
      </c>
      <c r="I1592" s="1" t="s">
        <v>75</v>
      </c>
      <c r="J1592" s="1" t="s">
        <v>92</v>
      </c>
      <c r="K1592" s="1" t="s">
        <v>13</v>
      </c>
      <c r="L1592" s="1" t="s">
        <v>5</v>
      </c>
      <c r="M1592" s="1" t="s">
        <v>6</v>
      </c>
      <c r="N1592" s="1" t="s">
        <v>7</v>
      </c>
      <c r="O1592" s="6" t="s">
        <v>7</v>
      </c>
    </row>
    <row r="1593">
      <c r="A1593" s="5">
        <v>200908.0</v>
      </c>
      <c r="B1593" s="2">
        <v>45838.0</v>
      </c>
      <c r="C1593" s="1" t="s">
        <v>180</v>
      </c>
      <c r="D1593" s="3" t="s">
        <v>288</v>
      </c>
      <c r="E1593" s="4">
        <v>45833.0</v>
      </c>
      <c r="F1593" s="5">
        <v>300.0</v>
      </c>
      <c r="G1593" s="5">
        <v>39.2</v>
      </c>
      <c r="H1593" s="5">
        <v>11761.0</v>
      </c>
      <c r="I1593" s="1" t="s">
        <v>75</v>
      </c>
      <c r="J1593" s="1" t="s">
        <v>92</v>
      </c>
      <c r="K1593" s="1" t="s">
        <v>13</v>
      </c>
      <c r="L1593" s="1" t="s">
        <v>5</v>
      </c>
      <c r="M1593" s="1" t="s">
        <v>6</v>
      </c>
      <c r="N1593" s="1" t="s">
        <v>7</v>
      </c>
      <c r="O1593" s="6" t="s">
        <v>7</v>
      </c>
    </row>
    <row r="1594">
      <c r="A1594" s="5">
        <v>200908.0</v>
      </c>
      <c r="B1594" s="2">
        <v>45838.0</v>
      </c>
      <c r="C1594" s="1" t="s">
        <v>180</v>
      </c>
      <c r="D1594" s="3" t="s">
        <v>188</v>
      </c>
      <c r="E1594" s="4">
        <v>45833.0</v>
      </c>
      <c r="F1594" s="5">
        <v>400.0</v>
      </c>
      <c r="G1594" s="5">
        <v>13.65</v>
      </c>
      <c r="H1594" s="5">
        <v>5461.0</v>
      </c>
      <c r="I1594" s="1" t="s">
        <v>75</v>
      </c>
      <c r="J1594" s="1" t="s">
        <v>92</v>
      </c>
      <c r="K1594" s="1" t="s">
        <v>13</v>
      </c>
      <c r="L1594" s="1" t="s">
        <v>5</v>
      </c>
      <c r="M1594" s="1" t="s">
        <v>6</v>
      </c>
      <c r="N1594" s="1" t="s">
        <v>7</v>
      </c>
      <c r="O1594" s="6" t="s">
        <v>7</v>
      </c>
    </row>
    <row r="1595">
      <c r="A1595" s="5">
        <v>200908.0</v>
      </c>
      <c r="B1595" s="2">
        <v>45838.0</v>
      </c>
      <c r="C1595" s="1" t="s">
        <v>180</v>
      </c>
      <c r="D1595" s="3" t="s">
        <v>483</v>
      </c>
      <c r="E1595" s="4">
        <v>45833.0</v>
      </c>
      <c r="F1595" s="5">
        <v>600.0</v>
      </c>
      <c r="G1595" s="5">
        <v>12.77</v>
      </c>
      <c r="H1595" s="5">
        <v>7663.0</v>
      </c>
      <c r="I1595" s="1" t="s">
        <v>75</v>
      </c>
      <c r="J1595" s="1" t="s">
        <v>92</v>
      </c>
      <c r="K1595" s="1" t="s">
        <v>13</v>
      </c>
      <c r="L1595" s="1" t="s">
        <v>5</v>
      </c>
      <c r="M1595" s="1" t="s">
        <v>6</v>
      </c>
      <c r="N1595" s="1" t="s">
        <v>7</v>
      </c>
      <c r="O1595" s="6" t="s">
        <v>7</v>
      </c>
    </row>
    <row r="1596">
      <c r="A1596" s="5">
        <v>200908.0</v>
      </c>
      <c r="B1596" s="2">
        <v>45838.0</v>
      </c>
      <c r="C1596" s="1" t="s">
        <v>180</v>
      </c>
      <c r="D1596" s="3" t="s">
        <v>353</v>
      </c>
      <c r="E1596" s="4">
        <v>45833.0</v>
      </c>
      <c r="F1596" s="5">
        <v>50.0</v>
      </c>
      <c r="G1596" s="5">
        <v>118.3</v>
      </c>
      <c r="H1596" s="5">
        <v>5916.0</v>
      </c>
      <c r="I1596" s="1" t="s">
        <v>75</v>
      </c>
      <c r="J1596" s="1" t="s">
        <v>92</v>
      </c>
      <c r="K1596" s="1" t="s">
        <v>13</v>
      </c>
      <c r="L1596" s="1" t="s">
        <v>5</v>
      </c>
      <c r="M1596" s="1" t="s">
        <v>6</v>
      </c>
      <c r="N1596" s="1" t="s">
        <v>7</v>
      </c>
      <c r="O1596" s="6" t="s">
        <v>7</v>
      </c>
    </row>
    <row r="1597">
      <c r="A1597" s="5">
        <v>200908.0</v>
      </c>
      <c r="B1597" s="2">
        <v>45838.0</v>
      </c>
      <c r="C1597" s="1" t="s">
        <v>180</v>
      </c>
      <c r="D1597" s="3" t="s">
        <v>359</v>
      </c>
      <c r="E1597" s="4">
        <v>45833.0</v>
      </c>
      <c r="F1597" s="5">
        <v>50.0</v>
      </c>
      <c r="G1597" s="5">
        <v>76.3</v>
      </c>
      <c r="H1597" s="5">
        <v>3816.0</v>
      </c>
      <c r="I1597" s="1" t="s">
        <v>75</v>
      </c>
      <c r="J1597" s="1" t="s">
        <v>92</v>
      </c>
      <c r="K1597" s="1" t="s">
        <v>13</v>
      </c>
      <c r="L1597" s="1" t="s">
        <v>5</v>
      </c>
      <c r="M1597" s="1" t="s">
        <v>6</v>
      </c>
      <c r="N1597" s="1" t="s">
        <v>7</v>
      </c>
      <c r="O1597" s="6" t="s">
        <v>7</v>
      </c>
    </row>
    <row r="1598">
      <c r="A1598" s="5">
        <v>200908.0</v>
      </c>
      <c r="B1598" s="2">
        <v>45838.0</v>
      </c>
      <c r="C1598" s="1" t="s">
        <v>180</v>
      </c>
      <c r="D1598" s="3" t="s">
        <v>395</v>
      </c>
      <c r="E1598" s="4">
        <v>45833.0</v>
      </c>
      <c r="F1598" s="5">
        <v>20.0</v>
      </c>
      <c r="G1598" s="5">
        <v>87.15</v>
      </c>
      <c r="H1598" s="5">
        <v>1744.0</v>
      </c>
      <c r="I1598" s="1" t="s">
        <v>75</v>
      </c>
      <c r="J1598" s="1" t="s">
        <v>92</v>
      </c>
      <c r="K1598" s="1" t="s">
        <v>13</v>
      </c>
      <c r="L1598" s="1" t="s">
        <v>5</v>
      </c>
      <c r="M1598" s="1" t="s">
        <v>6</v>
      </c>
      <c r="N1598" s="1" t="s">
        <v>7</v>
      </c>
      <c r="O1598" s="6" t="s">
        <v>7</v>
      </c>
    </row>
    <row r="1599">
      <c r="A1599" s="5">
        <v>200908.0</v>
      </c>
      <c r="B1599" s="2">
        <v>45838.0</v>
      </c>
      <c r="C1599" s="1" t="s">
        <v>180</v>
      </c>
      <c r="D1599" s="3" t="s">
        <v>283</v>
      </c>
      <c r="E1599" s="4">
        <v>45833.0</v>
      </c>
      <c r="F1599" s="5">
        <v>200.0</v>
      </c>
      <c r="G1599" s="5">
        <v>32.48</v>
      </c>
      <c r="H1599" s="5">
        <v>6497.0</v>
      </c>
      <c r="I1599" s="1" t="s">
        <v>75</v>
      </c>
      <c r="J1599" s="1" t="s">
        <v>92</v>
      </c>
      <c r="K1599" s="1" t="s">
        <v>13</v>
      </c>
      <c r="L1599" s="1" t="s">
        <v>5</v>
      </c>
      <c r="M1599" s="1" t="s">
        <v>6</v>
      </c>
      <c r="N1599" s="1" t="s">
        <v>7</v>
      </c>
      <c r="O1599" s="6" t="s">
        <v>7</v>
      </c>
    </row>
    <row r="1600">
      <c r="A1600" s="5">
        <v>200908.0</v>
      </c>
      <c r="B1600" s="2">
        <v>45838.0</v>
      </c>
      <c r="C1600" s="1" t="s">
        <v>180</v>
      </c>
      <c r="D1600" s="3" t="s">
        <v>154</v>
      </c>
      <c r="E1600" s="4">
        <v>45833.0</v>
      </c>
      <c r="F1600" s="5">
        <v>600.0</v>
      </c>
      <c r="G1600" s="5">
        <v>18.16</v>
      </c>
      <c r="H1600" s="5">
        <v>10897.0</v>
      </c>
      <c r="I1600" s="1" t="s">
        <v>75</v>
      </c>
      <c r="J1600" s="1" t="s">
        <v>92</v>
      </c>
      <c r="K1600" s="1" t="s">
        <v>13</v>
      </c>
      <c r="L1600" s="1" t="s">
        <v>5</v>
      </c>
      <c r="M1600" s="1" t="s">
        <v>6</v>
      </c>
      <c r="N1600" s="1" t="s">
        <v>7</v>
      </c>
      <c r="O1600" s="6" t="s">
        <v>7</v>
      </c>
    </row>
    <row r="1601">
      <c r="A1601" s="5">
        <v>200908.0</v>
      </c>
      <c r="B1601" s="2">
        <v>45838.0</v>
      </c>
      <c r="C1601" s="1" t="s">
        <v>180</v>
      </c>
      <c r="D1601" s="3" t="s">
        <v>575</v>
      </c>
      <c r="E1601" s="4">
        <v>45833.0</v>
      </c>
      <c r="F1601" s="5">
        <v>600.0</v>
      </c>
      <c r="G1601" s="5">
        <v>8.26</v>
      </c>
      <c r="H1601" s="5">
        <v>4957.0</v>
      </c>
      <c r="I1601" s="1" t="s">
        <v>75</v>
      </c>
      <c r="J1601" s="1" t="s">
        <v>92</v>
      </c>
      <c r="K1601" s="1" t="s">
        <v>13</v>
      </c>
      <c r="L1601" s="1" t="s">
        <v>5</v>
      </c>
      <c r="M1601" s="1" t="s">
        <v>6</v>
      </c>
      <c r="N1601" s="1" t="s">
        <v>7</v>
      </c>
      <c r="O1601" s="6" t="s">
        <v>7</v>
      </c>
    </row>
    <row r="1602">
      <c r="A1602" s="5">
        <v>200908.0</v>
      </c>
      <c r="B1602" s="2">
        <v>45838.0</v>
      </c>
      <c r="C1602" s="1" t="s">
        <v>180</v>
      </c>
      <c r="D1602" s="3" t="s">
        <v>300</v>
      </c>
      <c r="E1602" s="4">
        <v>45833.0</v>
      </c>
      <c r="F1602" s="5">
        <v>80.0</v>
      </c>
      <c r="G1602" s="5">
        <v>65.8</v>
      </c>
      <c r="H1602" s="5">
        <v>5265.0</v>
      </c>
      <c r="I1602" s="1" t="s">
        <v>75</v>
      </c>
      <c r="J1602" s="1" t="s">
        <v>92</v>
      </c>
      <c r="K1602" s="1" t="s">
        <v>13</v>
      </c>
      <c r="L1602" s="1" t="s">
        <v>5</v>
      </c>
      <c r="M1602" s="1" t="s">
        <v>6</v>
      </c>
      <c r="N1602" s="1" t="s">
        <v>7</v>
      </c>
      <c r="O1602" s="6" t="s">
        <v>7</v>
      </c>
    </row>
    <row r="1603">
      <c r="A1603" s="5">
        <v>200908.0</v>
      </c>
      <c r="B1603" s="2">
        <v>45838.0</v>
      </c>
      <c r="C1603" s="1" t="s">
        <v>180</v>
      </c>
      <c r="D1603" s="3" t="s">
        <v>610</v>
      </c>
      <c r="E1603" s="4">
        <v>45833.0</v>
      </c>
      <c r="F1603" s="5">
        <v>160.0</v>
      </c>
      <c r="G1603" s="5">
        <v>25.9</v>
      </c>
      <c r="H1603" s="5">
        <v>4145.0</v>
      </c>
      <c r="I1603" s="1" t="s">
        <v>75</v>
      </c>
      <c r="J1603" s="1" t="s">
        <v>92</v>
      </c>
      <c r="K1603" s="1" t="s">
        <v>13</v>
      </c>
      <c r="L1603" s="1" t="s">
        <v>5</v>
      </c>
      <c r="M1603" s="1" t="s">
        <v>6</v>
      </c>
      <c r="N1603" s="1" t="s">
        <v>7</v>
      </c>
      <c r="O1603" s="6" t="s">
        <v>7</v>
      </c>
    </row>
    <row r="1604">
      <c r="A1604" s="5">
        <v>103297.0</v>
      </c>
      <c r="B1604" s="2">
        <v>45838.0</v>
      </c>
      <c r="C1604" s="1" t="s">
        <v>11</v>
      </c>
      <c r="D1604" s="7">
        <v>187.0</v>
      </c>
      <c r="E1604" s="4">
        <v>45833.0</v>
      </c>
      <c r="F1604" s="5">
        <v>88.0</v>
      </c>
      <c r="G1604" s="5">
        <v>243.84</v>
      </c>
      <c r="H1604" s="5">
        <v>21459.0</v>
      </c>
      <c r="I1604" s="1" t="s">
        <v>21</v>
      </c>
      <c r="J1604" s="1" t="s">
        <v>12</v>
      </c>
      <c r="K1604" s="1" t="s">
        <v>13</v>
      </c>
      <c r="L1604" s="1" t="s">
        <v>5</v>
      </c>
      <c r="M1604" s="1" t="s">
        <v>23</v>
      </c>
      <c r="N1604" s="1" t="s">
        <v>7</v>
      </c>
      <c r="O1604" s="6" t="s">
        <v>7</v>
      </c>
    </row>
    <row r="1605">
      <c r="A1605" s="5">
        <v>103297.0</v>
      </c>
      <c r="B1605" s="2">
        <v>45838.0</v>
      </c>
      <c r="C1605" s="1" t="s">
        <v>11</v>
      </c>
      <c r="D1605" s="3" t="s">
        <v>336</v>
      </c>
      <c r="E1605" s="4">
        <v>45833.0</v>
      </c>
      <c r="F1605" s="5">
        <v>33.0</v>
      </c>
      <c r="G1605" s="5">
        <v>205.44</v>
      </c>
      <c r="H1605" s="5">
        <v>6781.0</v>
      </c>
      <c r="I1605" s="1" t="s">
        <v>21</v>
      </c>
      <c r="J1605" s="1" t="s">
        <v>12</v>
      </c>
      <c r="K1605" s="1" t="s">
        <v>13</v>
      </c>
      <c r="L1605" s="1" t="s">
        <v>5</v>
      </c>
      <c r="M1605" s="1" t="s">
        <v>23</v>
      </c>
      <c r="N1605" s="1" t="s">
        <v>7</v>
      </c>
      <c r="O1605" s="6" t="s">
        <v>7</v>
      </c>
    </row>
    <row r="1606">
      <c r="A1606" s="5">
        <v>103297.0</v>
      </c>
      <c r="B1606" s="2">
        <v>45838.0</v>
      </c>
      <c r="C1606" s="1" t="s">
        <v>11</v>
      </c>
      <c r="D1606" s="3" t="s">
        <v>62</v>
      </c>
      <c r="E1606" s="4">
        <v>45833.0</v>
      </c>
      <c r="F1606" s="5">
        <v>13.0</v>
      </c>
      <c r="G1606" s="5">
        <v>346.56</v>
      </c>
      <c r="H1606" s="5">
        <v>4507.0</v>
      </c>
      <c r="I1606" s="1" t="s">
        <v>21</v>
      </c>
      <c r="J1606" s="1" t="s">
        <v>12</v>
      </c>
      <c r="K1606" s="1" t="s">
        <v>13</v>
      </c>
      <c r="L1606" s="1" t="s">
        <v>5</v>
      </c>
      <c r="M1606" s="1" t="s">
        <v>23</v>
      </c>
      <c r="N1606" s="1" t="s">
        <v>7</v>
      </c>
      <c r="O1606" s="6" t="s">
        <v>7</v>
      </c>
    </row>
    <row r="1607">
      <c r="A1607" s="5">
        <v>103297.0</v>
      </c>
      <c r="B1607" s="2">
        <v>45838.0</v>
      </c>
      <c r="C1607" s="1" t="s">
        <v>11</v>
      </c>
      <c r="D1607" s="7">
        <v>183.0</v>
      </c>
      <c r="E1607" s="4">
        <v>45833.0</v>
      </c>
      <c r="F1607" s="5">
        <v>14.0</v>
      </c>
      <c r="G1607" s="5">
        <v>207.36</v>
      </c>
      <c r="H1607" s="5">
        <v>2904.0</v>
      </c>
      <c r="I1607" s="1" t="s">
        <v>21</v>
      </c>
      <c r="J1607" s="1" t="s">
        <v>12</v>
      </c>
      <c r="K1607" s="1" t="s">
        <v>13</v>
      </c>
      <c r="L1607" s="1" t="s">
        <v>5</v>
      </c>
      <c r="M1607" s="1" t="s">
        <v>23</v>
      </c>
      <c r="N1607" s="1" t="s">
        <v>7</v>
      </c>
      <c r="O1607" s="6" t="s">
        <v>7</v>
      </c>
    </row>
    <row r="1608">
      <c r="A1608" s="5">
        <v>103297.0</v>
      </c>
      <c r="B1608" s="2">
        <v>45838.0</v>
      </c>
      <c r="C1608" s="1" t="s">
        <v>11</v>
      </c>
      <c r="D1608" s="3" t="s">
        <v>219</v>
      </c>
      <c r="E1608" s="4">
        <v>45833.0</v>
      </c>
      <c r="F1608" s="5">
        <v>40.0</v>
      </c>
      <c r="G1608" s="5">
        <v>161.28</v>
      </c>
      <c r="H1608" s="5">
        <v>6453.0</v>
      </c>
      <c r="I1608" s="1" t="s">
        <v>21</v>
      </c>
      <c r="J1608" s="1" t="s">
        <v>12</v>
      </c>
      <c r="K1608" s="1" t="s">
        <v>13</v>
      </c>
      <c r="L1608" s="1" t="s">
        <v>5</v>
      </c>
      <c r="M1608" s="1" t="s">
        <v>23</v>
      </c>
      <c r="N1608" s="1" t="s">
        <v>7</v>
      </c>
      <c r="O1608" s="6" t="s">
        <v>7</v>
      </c>
    </row>
    <row r="1609">
      <c r="A1609" s="5">
        <v>103297.0</v>
      </c>
      <c r="B1609" s="2">
        <v>45838.0</v>
      </c>
      <c r="C1609" s="1" t="s">
        <v>11</v>
      </c>
      <c r="D1609" s="7">
        <v>152.0</v>
      </c>
      <c r="E1609" s="4">
        <v>45833.0</v>
      </c>
      <c r="F1609" s="5">
        <v>132.0</v>
      </c>
      <c r="G1609" s="5">
        <v>215.04</v>
      </c>
      <c r="H1609" s="5">
        <v>28387.0</v>
      </c>
      <c r="I1609" s="1" t="s">
        <v>21</v>
      </c>
      <c r="J1609" s="1" t="s">
        <v>12</v>
      </c>
      <c r="K1609" s="1" t="s">
        <v>13</v>
      </c>
      <c r="L1609" s="1" t="s">
        <v>5</v>
      </c>
      <c r="M1609" s="1" t="s">
        <v>23</v>
      </c>
      <c r="N1609" s="1" t="s">
        <v>7</v>
      </c>
      <c r="O1609" s="6" t="s">
        <v>7</v>
      </c>
    </row>
    <row r="1610">
      <c r="A1610" s="5">
        <v>103297.0</v>
      </c>
      <c r="B1610" s="2">
        <v>45838.0</v>
      </c>
      <c r="C1610" s="1" t="s">
        <v>11</v>
      </c>
      <c r="D1610" s="7">
        <v>134.0</v>
      </c>
      <c r="E1610" s="4">
        <v>45833.0</v>
      </c>
      <c r="F1610" s="5">
        <v>13.0</v>
      </c>
      <c r="G1610" s="5">
        <v>547.2</v>
      </c>
      <c r="H1610" s="5">
        <v>7115.0</v>
      </c>
      <c r="I1610" s="1" t="s">
        <v>21</v>
      </c>
      <c r="J1610" s="1" t="s">
        <v>12</v>
      </c>
      <c r="K1610" s="1" t="s">
        <v>13</v>
      </c>
      <c r="L1610" s="1" t="s">
        <v>5</v>
      </c>
      <c r="M1610" s="1" t="s">
        <v>23</v>
      </c>
      <c r="N1610" s="1" t="s">
        <v>7</v>
      </c>
      <c r="O1610" s="6" t="s">
        <v>7</v>
      </c>
    </row>
    <row r="1611">
      <c r="A1611" s="5">
        <v>103297.0</v>
      </c>
      <c r="B1611" s="2">
        <v>45838.0</v>
      </c>
      <c r="C1611" s="1" t="s">
        <v>11</v>
      </c>
      <c r="D1611" s="7">
        <v>151.0</v>
      </c>
      <c r="E1611" s="4">
        <v>45833.0</v>
      </c>
      <c r="F1611" s="5">
        <v>70.0</v>
      </c>
      <c r="G1611" s="5">
        <v>143.04</v>
      </c>
      <c r="H1611" s="5">
        <v>10014.0</v>
      </c>
      <c r="I1611" s="1" t="s">
        <v>21</v>
      </c>
      <c r="J1611" s="1" t="s">
        <v>12</v>
      </c>
      <c r="K1611" s="1" t="s">
        <v>13</v>
      </c>
      <c r="L1611" s="1" t="s">
        <v>5</v>
      </c>
      <c r="M1611" s="1" t="s">
        <v>23</v>
      </c>
      <c r="N1611" s="1" t="s">
        <v>7</v>
      </c>
      <c r="O1611" s="6" t="s">
        <v>7</v>
      </c>
    </row>
    <row r="1612">
      <c r="A1612" s="5">
        <v>103297.0</v>
      </c>
      <c r="B1612" s="2">
        <v>45838.0</v>
      </c>
      <c r="C1612" s="1" t="s">
        <v>11</v>
      </c>
      <c r="D1612" s="7">
        <v>1375.0</v>
      </c>
      <c r="E1612" s="4">
        <v>45833.0</v>
      </c>
      <c r="F1612" s="5">
        <v>12.0</v>
      </c>
      <c r="G1612" s="5">
        <v>955.2</v>
      </c>
      <c r="H1612" s="5">
        <v>11464.0</v>
      </c>
      <c r="I1612" s="1" t="s">
        <v>21</v>
      </c>
      <c r="J1612" s="1" t="s">
        <v>12</v>
      </c>
      <c r="K1612" s="1" t="s">
        <v>13</v>
      </c>
      <c r="L1612" s="1" t="s">
        <v>5</v>
      </c>
      <c r="M1612" s="1" t="s">
        <v>23</v>
      </c>
      <c r="N1612" s="1" t="s">
        <v>7</v>
      </c>
      <c r="O1612" s="6" t="s">
        <v>7</v>
      </c>
    </row>
    <row r="1613">
      <c r="A1613" s="5">
        <v>103297.0</v>
      </c>
      <c r="B1613" s="2">
        <v>45838.0</v>
      </c>
      <c r="C1613" s="1" t="s">
        <v>11</v>
      </c>
      <c r="D1613" s="3" t="s">
        <v>232</v>
      </c>
      <c r="E1613" s="4">
        <v>45833.0</v>
      </c>
      <c r="F1613" s="5">
        <v>66.0</v>
      </c>
      <c r="G1613" s="5">
        <v>152.64</v>
      </c>
      <c r="H1613" s="5">
        <v>10076.0</v>
      </c>
      <c r="I1613" s="1" t="s">
        <v>21</v>
      </c>
      <c r="J1613" s="1" t="s">
        <v>12</v>
      </c>
      <c r="K1613" s="1" t="s">
        <v>13</v>
      </c>
      <c r="L1613" s="1" t="s">
        <v>5</v>
      </c>
      <c r="M1613" s="1" t="s">
        <v>23</v>
      </c>
      <c r="N1613" s="1" t="s">
        <v>7</v>
      </c>
      <c r="O1613" s="6" t="s">
        <v>7</v>
      </c>
    </row>
    <row r="1614">
      <c r="A1614" s="5">
        <v>103297.0</v>
      </c>
      <c r="B1614" s="2">
        <v>45838.0</v>
      </c>
      <c r="C1614" s="1" t="s">
        <v>11</v>
      </c>
      <c r="D1614" s="7">
        <v>113.0</v>
      </c>
      <c r="E1614" s="4">
        <v>45833.0</v>
      </c>
      <c r="F1614" s="5">
        <v>90.0</v>
      </c>
      <c r="G1614" s="5">
        <v>42.24</v>
      </c>
      <c r="H1614" s="5">
        <v>3803.0</v>
      </c>
      <c r="I1614" s="1" t="s">
        <v>21</v>
      </c>
      <c r="J1614" s="1" t="s">
        <v>12</v>
      </c>
      <c r="K1614" s="1" t="s">
        <v>13</v>
      </c>
      <c r="L1614" s="1" t="s">
        <v>5</v>
      </c>
      <c r="M1614" s="1" t="s">
        <v>23</v>
      </c>
      <c r="N1614" s="1" t="s">
        <v>7</v>
      </c>
      <c r="O1614" s="6" t="s">
        <v>7</v>
      </c>
    </row>
    <row r="1615">
      <c r="A1615" s="5">
        <v>103297.0</v>
      </c>
      <c r="B1615" s="2">
        <v>45838.0</v>
      </c>
      <c r="C1615" s="1" t="s">
        <v>11</v>
      </c>
      <c r="D1615" s="7">
        <v>153.0</v>
      </c>
      <c r="E1615" s="4">
        <v>45833.0</v>
      </c>
      <c r="F1615" s="5">
        <v>75.0</v>
      </c>
      <c r="G1615" s="5">
        <v>395.52</v>
      </c>
      <c r="H1615" s="5">
        <v>29665.0</v>
      </c>
      <c r="I1615" s="1" t="s">
        <v>21</v>
      </c>
      <c r="J1615" s="1" t="s">
        <v>12</v>
      </c>
      <c r="K1615" s="1" t="s">
        <v>13</v>
      </c>
      <c r="L1615" s="1" t="s">
        <v>5</v>
      </c>
      <c r="M1615" s="1" t="s">
        <v>23</v>
      </c>
      <c r="N1615" s="1" t="s">
        <v>7</v>
      </c>
      <c r="O1615" s="6" t="s">
        <v>7</v>
      </c>
    </row>
    <row r="1616">
      <c r="A1616" s="5">
        <v>103297.0</v>
      </c>
      <c r="B1616" s="2">
        <v>45838.0</v>
      </c>
      <c r="C1616" s="1" t="s">
        <v>11</v>
      </c>
      <c r="D1616" s="7">
        <v>134.0</v>
      </c>
      <c r="E1616" s="4">
        <v>45833.0</v>
      </c>
      <c r="F1616" s="5">
        <v>26.0</v>
      </c>
      <c r="G1616" s="5">
        <v>547.2</v>
      </c>
      <c r="H1616" s="5">
        <v>14229.0</v>
      </c>
      <c r="I1616" s="1" t="s">
        <v>21</v>
      </c>
      <c r="J1616" s="1" t="s">
        <v>12</v>
      </c>
      <c r="K1616" s="1" t="s">
        <v>13</v>
      </c>
      <c r="L1616" s="1" t="s">
        <v>5</v>
      </c>
      <c r="M1616" s="1" t="s">
        <v>23</v>
      </c>
      <c r="N1616" s="1" t="s">
        <v>7</v>
      </c>
      <c r="O1616" s="6" t="s">
        <v>7</v>
      </c>
    </row>
    <row r="1617">
      <c r="A1617" s="5">
        <v>103297.0</v>
      </c>
      <c r="B1617" s="2">
        <v>45838.0</v>
      </c>
      <c r="C1617" s="1" t="s">
        <v>11</v>
      </c>
      <c r="D1617" s="7">
        <v>183.0</v>
      </c>
      <c r="E1617" s="4">
        <v>45833.0</v>
      </c>
      <c r="F1617" s="5">
        <v>14.0</v>
      </c>
      <c r="G1617" s="5">
        <v>207.36</v>
      </c>
      <c r="H1617" s="5">
        <v>2904.0</v>
      </c>
      <c r="I1617" s="1" t="s">
        <v>21</v>
      </c>
      <c r="J1617" s="1" t="s">
        <v>12</v>
      </c>
      <c r="K1617" s="1" t="s">
        <v>13</v>
      </c>
      <c r="L1617" s="1" t="s">
        <v>5</v>
      </c>
      <c r="M1617" s="1" t="s">
        <v>23</v>
      </c>
      <c r="N1617" s="1" t="s">
        <v>7</v>
      </c>
      <c r="O1617" s="6" t="s">
        <v>7</v>
      </c>
    </row>
    <row r="1618">
      <c r="A1618" s="5">
        <v>103297.0</v>
      </c>
      <c r="B1618" s="2">
        <v>45838.0</v>
      </c>
      <c r="C1618" s="1" t="s">
        <v>11</v>
      </c>
      <c r="D1618" s="7">
        <v>194.0</v>
      </c>
      <c r="E1618" s="4">
        <v>45833.0</v>
      </c>
      <c r="F1618" s="5">
        <v>28.0</v>
      </c>
      <c r="G1618" s="5">
        <v>148.8</v>
      </c>
      <c r="H1618" s="5">
        <v>4168.0</v>
      </c>
      <c r="I1618" s="1" t="s">
        <v>21</v>
      </c>
      <c r="J1618" s="1" t="s">
        <v>12</v>
      </c>
      <c r="K1618" s="1" t="s">
        <v>13</v>
      </c>
      <c r="L1618" s="1" t="s">
        <v>5</v>
      </c>
      <c r="M1618" s="1" t="s">
        <v>23</v>
      </c>
      <c r="N1618" s="1" t="s">
        <v>7</v>
      </c>
      <c r="O1618" s="6" t="s">
        <v>7</v>
      </c>
    </row>
    <row r="1619">
      <c r="A1619" s="5">
        <v>103297.0</v>
      </c>
      <c r="B1619" s="2">
        <v>45838.0</v>
      </c>
      <c r="C1619" s="1" t="s">
        <v>11</v>
      </c>
      <c r="D1619" s="7">
        <v>1831.0</v>
      </c>
      <c r="E1619" s="4">
        <v>45833.0</v>
      </c>
      <c r="F1619" s="5">
        <v>14.0</v>
      </c>
      <c r="G1619" s="5">
        <v>191.04</v>
      </c>
      <c r="H1619" s="5">
        <v>2676.0</v>
      </c>
      <c r="I1619" s="1" t="s">
        <v>21</v>
      </c>
      <c r="J1619" s="1" t="s">
        <v>12</v>
      </c>
      <c r="K1619" s="1" t="s">
        <v>13</v>
      </c>
      <c r="L1619" s="1" t="s">
        <v>5</v>
      </c>
      <c r="M1619" s="1" t="s">
        <v>23</v>
      </c>
      <c r="N1619" s="1" t="s">
        <v>7</v>
      </c>
      <c r="O1619" s="6" t="s">
        <v>7</v>
      </c>
    </row>
    <row r="1620">
      <c r="A1620" s="5">
        <v>103297.0</v>
      </c>
      <c r="B1620" s="2">
        <v>45838.0</v>
      </c>
      <c r="C1620" s="1" t="s">
        <v>11</v>
      </c>
      <c r="D1620" s="7">
        <v>121.0</v>
      </c>
      <c r="E1620" s="4">
        <v>45833.0</v>
      </c>
      <c r="F1620" s="5">
        <v>324.0</v>
      </c>
      <c r="G1620" s="5">
        <v>95.52</v>
      </c>
      <c r="H1620" s="5">
        <v>30950.0</v>
      </c>
      <c r="I1620" s="1" t="s">
        <v>21</v>
      </c>
      <c r="J1620" s="1" t="s">
        <v>12</v>
      </c>
      <c r="K1620" s="1" t="s">
        <v>13</v>
      </c>
      <c r="L1620" s="1" t="s">
        <v>5</v>
      </c>
      <c r="M1620" s="1" t="s">
        <v>23</v>
      </c>
      <c r="N1620" s="1" t="s">
        <v>7</v>
      </c>
      <c r="O1620" s="6" t="s">
        <v>7</v>
      </c>
    </row>
    <row r="1621">
      <c r="A1621" s="5">
        <v>103297.0</v>
      </c>
      <c r="B1621" s="2">
        <v>45838.0</v>
      </c>
      <c r="C1621" s="1" t="s">
        <v>11</v>
      </c>
      <c r="D1621" s="3" t="s">
        <v>611</v>
      </c>
      <c r="E1621" s="4">
        <v>45833.0</v>
      </c>
      <c r="F1621" s="5">
        <v>30.0</v>
      </c>
      <c r="G1621" s="5">
        <v>210.24</v>
      </c>
      <c r="H1621" s="5">
        <v>6309.0</v>
      </c>
      <c r="I1621" s="1" t="s">
        <v>21</v>
      </c>
      <c r="J1621" s="1" t="s">
        <v>12</v>
      </c>
      <c r="K1621" s="1" t="s">
        <v>13</v>
      </c>
      <c r="L1621" s="1" t="s">
        <v>5</v>
      </c>
      <c r="M1621" s="1" t="s">
        <v>23</v>
      </c>
      <c r="N1621" s="1" t="s">
        <v>7</v>
      </c>
      <c r="O1621" s="6" t="s">
        <v>7</v>
      </c>
    </row>
    <row r="1622">
      <c r="A1622" s="5">
        <v>103297.0</v>
      </c>
      <c r="B1622" s="2">
        <v>45838.0</v>
      </c>
      <c r="C1622" s="1" t="s">
        <v>11</v>
      </c>
      <c r="D1622" s="3" t="s">
        <v>612</v>
      </c>
      <c r="E1622" s="4">
        <v>45833.0</v>
      </c>
      <c r="F1622" s="5">
        <v>23.0</v>
      </c>
      <c r="G1622" s="5">
        <v>255.36</v>
      </c>
      <c r="H1622" s="5">
        <v>5875.0</v>
      </c>
      <c r="I1622" s="1" t="s">
        <v>21</v>
      </c>
      <c r="J1622" s="1" t="s">
        <v>12</v>
      </c>
      <c r="K1622" s="1" t="s">
        <v>13</v>
      </c>
      <c r="L1622" s="1" t="s">
        <v>5</v>
      </c>
      <c r="M1622" s="1" t="s">
        <v>23</v>
      </c>
      <c r="N1622" s="1" t="s">
        <v>7</v>
      </c>
      <c r="O1622" s="6" t="s">
        <v>7</v>
      </c>
    </row>
    <row r="1623">
      <c r="A1623" s="5">
        <v>103297.0</v>
      </c>
      <c r="B1623" s="2">
        <v>45838.0</v>
      </c>
      <c r="C1623" s="1" t="s">
        <v>11</v>
      </c>
      <c r="D1623" s="3" t="s">
        <v>602</v>
      </c>
      <c r="E1623" s="4">
        <v>45833.0</v>
      </c>
      <c r="F1623" s="5">
        <v>10.0</v>
      </c>
      <c r="G1623" s="5">
        <v>630.0</v>
      </c>
      <c r="H1623" s="5">
        <v>6301.0</v>
      </c>
      <c r="I1623" s="1" t="s">
        <v>21</v>
      </c>
      <c r="J1623" s="1" t="s">
        <v>12</v>
      </c>
      <c r="K1623" s="1" t="s">
        <v>13</v>
      </c>
      <c r="L1623" s="1" t="s">
        <v>5</v>
      </c>
      <c r="M1623" s="1" t="s">
        <v>23</v>
      </c>
      <c r="N1623" s="1" t="s">
        <v>7</v>
      </c>
      <c r="O1623" s="6" t="s">
        <v>7</v>
      </c>
    </row>
    <row r="1624">
      <c r="A1624" s="5">
        <v>103297.0</v>
      </c>
      <c r="B1624" s="2">
        <v>45838.0</v>
      </c>
      <c r="C1624" s="1" t="s">
        <v>11</v>
      </c>
      <c r="D1624" s="3" t="s">
        <v>325</v>
      </c>
      <c r="E1624" s="4">
        <v>45833.0</v>
      </c>
      <c r="F1624" s="5">
        <v>14.0</v>
      </c>
      <c r="G1624" s="5">
        <v>739.2</v>
      </c>
      <c r="H1624" s="5">
        <v>10350.0</v>
      </c>
      <c r="I1624" s="1" t="s">
        <v>21</v>
      </c>
      <c r="J1624" s="1" t="s">
        <v>12</v>
      </c>
      <c r="K1624" s="1" t="s">
        <v>13</v>
      </c>
      <c r="L1624" s="1" t="s">
        <v>5</v>
      </c>
      <c r="M1624" s="1" t="s">
        <v>23</v>
      </c>
      <c r="N1624" s="1" t="s">
        <v>7</v>
      </c>
      <c r="O1624" s="6" t="s">
        <v>7</v>
      </c>
    </row>
    <row r="1625">
      <c r="A1625" s="5">
        <v>103297.0</v>
      </c>
      <c r="B1625" s="2">
        <v>45838.0</v>
      </c>
      <c r="C1625" s="1" t="s">
        <v>11</v>
      </c>
      <c r="D1625" s="7">
        <v>1831.0</v>
      </c>
      <c r="E1625" s="4">
        <v>45833.0</v>
      </c>
      <c r="F1625" s="5">
        <v>14.0</v>
      </c>
      <c r="G1625" s="5">
        <v>191.04</v>
      </c>
      <c r="H1625" s="5">
        <v>2676.0</v>
      </c>
      <c r="I1625" s="1" t="s">
        <v>21</v>
      </c>
      <c r="J1625" s="1" t="s">
        <v>12</v>
      </c>
      <c r="K1625" s="1" t="s">
        <v>13</v>
      </c>
      <c r="L1625" s="1" t="s">
        <v>5</v>
      </c>
      <c r="M1625" s="1" t="s">
        <v>23</v>
      </c>
      <c r="N1625" s="1" t="s">
        <v>7</v>
      </c>
      <c r="O1625" s="6" t="s">
        <v>7</v>
      </c>
    </row>
    <row r="1626">
      <c r="A1626" s="5">
        <v>103297.0</v>
      </c>
      <c r="B1626" s="2">
        <v>45838.0</v>
      </c>
      <c r="C1626" s="1" t="s">
        <v>11</v>
      </c>
      <c r="D1626" s="7">
        <v>144.0</v>
      </c>
      <c r="E1626" s="4">
        <v>45833.0</v>
      </c>
      <c r="F1626" s="5">
        <v>360.0</v>
      </c>
      <c r="G1626" s="5">
        <v>93.6</v>
      </c>
      <c r="H1626" s="5">
        <v>33697.0</v>
      </c>
      <c r="I1626" s="1" t="s">
        <v>21</v>
      </c>
      <c r="J1626" s="1" t="s">
        <v>12</v>
      </c>
      <c r="K1626" s="1" t="s">
        <v>13</v>
      </c>
      <c r="L1626" s="1" t="s">
        <v>5</v>
      </c>
      <c r="M1626" s="1" t="s">
        <v>23</v>
      </c>
      <c r="N1626" s="1" t="s">
        <v>7</v>
      </c>
      <c r="O1626" s="6" t="s">
        <v>7</v>
      </c>
    </row>
    <row r="1627">
      <c r="A1627" s="5">
        <v>103297.0</v>
      </c>
      <c r="B1627" s="2">
        <v>45838.0</v>
      </c>
      <c r="C1627" s="1" t="s">
        <v>11</v>
      </c>
      <c r="D1627" s="3" t="s">
        <v>335</v>
      </c>
      <c r="E1627" s="4">
        <v>45833.0</v>
      </c>
      <c r="F1627" s="5">
        <v>66.0</v>
      </c>
      <c r="G1627" s="5">
        <v>171.84</v>
      </c>
      <c r="H1627" s="5">
        <v>11343.0</v>
      </c>
      <c r="I1627" s="1" t="s">
        <v>21</v>
      </c>
      <c r="J1627" s="1" t="s">
        <v>12</v>
      </c>
      <c r="K1627" s="1" t="s">
        <v>13</v>
      </c>
      <c r="L1627" s="1" t="s">
        <v>5</v>
      </c>
      <c r="M1627" s="1" t="s">
        <v>23</v>
      </c>
      <c r="N1627" s="1" t="s">
        <v>7</v>
      </c>
      <c r="O1627" s="6" t="s">
        <v>7</v>
      </c>
    </row>
    <row r="1628">
      <c r="A1628" s="5">
        <v>103297.0</v>
      </c>
      <c r="B1628" s="2">
        <v>45838.0</v>
      </c>
      <c r="C1628" s="1" t="s">
        <v>11</v>
      </c>
      <c r="D1628" s="3" t="s">
        <v>35</v>
      </c>
      <c r="E1628" s="4">
        <v>45833.0</v>
      </c>
      <c r="F1628" s="5">
        <v>66.0</v>
      </c>
      <c r="G1628" s="5">
        <v>152.64</v>
      </c>
      <c r="H1628" s="5">
        <v>10076.0</v>
      </c>
      <c r="I1628" s="1" t="s">
        <v>21</v>
      </c>
      <c r="J1628" s="1" t="s">
        <v>12</v>
      </c>
      <c r="K1628" s="1" t="s">
        <v>13</v>
      </c>
      <c r="L1628" s="1" t="s">
        <v>5</v>
      </c>
      <c r="M1628" s="1" t="s">
        <v>23</v>
      </c>
      <c r="N1628" s="1" t="s">
        <v>7</v>
      </c>
      <c r="O1628" s="6" t="s">
        <v>7</v>
      </c>
    </row>
    <row r="1629">
      <c r="A1629" s="5">
        <v>103297.0</v>
      </c>
      <c r="B1629" s="2">
        <v>45838.0</v>
      </c>
      <c r="C1629" s="1" t="s">
        <v>11</v>
      </c>
      <c r="D1629" s="3" t="s">
        <v>34</v>
      </c>
      <c r="E1629" s="4">
        <v>45833.0</v>
      </c>
      <c r="F1629" s="5">
        <v>30.0</v>
      </c>
      <c r="G1629" s="5">
        <v>275.52</v>
      </c>
      <c r="H1629" s="5">
        <v>8267.0</v>
      </c>
      <c r="I1629" s="1" t="s">
        <v>21</v>
      </c>
      <c r="J1629" s="1" t="s">
        <v>12</v>
      </c>
      <c r="K1629" s="1" t="s">
        <v>13</v>
      </c>
      <c r="L1629" s="1" t="s">
        <v>5</v>
      </c>
      <c r="M1629" s="1" t="s">
        <v>23</v>
      </c>
      <c r="N1629" s="1" t="s">
        <v>7</v>
      </c>
      <c r="O1629" s="6" t="s">
        <v>7</v>
      </c>
    </row>
    <row r="1630">
      <c r="A1630" s="5">
        <v>103298.0</v>
      </c>
      <c r="B1630" s="2">
        <v>45838.0</v>
      </c>
      <c r="C1630" s="1" t="s">
        <v>11</v>
      </c>
      <c r="D1630" s="3" t="s">
        <v>549</v>
      </c>
      <c r="E1630" s="4">
        <v>45833.0</v>
      </c>
      <c r="F1630" s="5">
        <v>6.0</v>
      </c>
      <c r="G1630" s="5">
        <v>5762.2</v>
      </c>
      <c r="H1630" s="5">
        <v>34577.0</v>
      </c>
      <c r="I1630" s="1" t="s">
        <v>58</v>
      </c>
      <c r="J1630" s="1" t="s">
        <v>12</v>
      </c>
      <c r="K1630" s="1" t="s">
        <v>13</v>
      </c>
      <c r="L1630" s="1" t="s">
        <v>5</v>
      </c>
      <c r="M1630" s="1" t="s">
        <v>59</v>
      </c>
      <c r="N1630" s="1" t="s">
        <v>7</v>
      </c>
      <c r="O1630" s="6" t="s">
        <v>7</v>
      </c>
    </row>
    <row r="1631">
      <c r="A1631" s="5">
        <v>103299.0</v>
      </c>
      <c r="B1631" s="2">
        <v>45838.0</v>
      </c>
      <c r="C1631" s="1" t="s">
        <v>11</v>
      </c>
      <c r="D1631" s="3" t="s">
        <v>275</v>
      </c>
      <c r="E1631" s="4">
        <v>45833.0</v>
      </c>
      <c r="F1631" s="5">
        <v>23.0</v>
      </c>
      <c r="G1631" s="5">
        <v>113.28</v>
      </c>
      <c r="H1631" s="5">
        <v>2606.0</v>
      </c>
      <c r="I1631" s="1" t="s">
        <v>21</v>
      </c>
      <c r="J1631" s="1" t="s">
        <v>12</v>
      </c>
      <c r="K1631" s="1" t="s">
        <v>13</v>
      </c>
      <c r="L1631" s="1" t="s">
        <v>5</v>
      </c>
      <c r="M1631" s="1" t="s">
        <v>23</v>
      </c>
      <c r="N1631" s="1" t="s">
        <v>7</v>
      </c>
      <c r="O1631" s="6" t="s">
        <v>7</v>
      </c>
    </row>
    <row r="1632">
      <c r="A1632" s="5">
        <v>103299.0</v>
      </c>
      <c r="B1632" s="2">
        <v>45838.0</v>
      </c>
      <c r="C1632" s="1" t="s">
        <v>11</v>
      </c>
      <c r="D1632" s="7">
        <v>119.0</v>
      </c>
      <c r="E1632" s="4">
        <v>45833.0</v>
      </c>
      <c r="F1632" s="5">
        <v>23.0</v>
      </c>
      <c r="G1632" s="5">
        <v>113.28</v>
      </c>
      <c r="H1632" s="5">
        <v>2606.0</v>
      </c>
      <c r="I1632" s="1" t="s">
        <v>21</v>
      </c>
      <c r="J1632" s="1" t="s">
        <v>12</v>
      </c>
      <c r="K1632" s="1" t="s">
        <v>13</v>
      </c>
      <c r="L1632" s="1" t="s">
        <v>5</v>
      </c>
      <c r="M1632" s="1" t="s">
        <v>23</v>
      </c>
      <c r="N1632" s="1" t="s">
        <v>7</v>
      </c>
      <c r="O1632" s="6" t="s">
        <v>7</v>
      </c>
    </row>
    <row r="1633">
      <c r="A1633" s="5">
        <v>103299.0</v>
      </c>
      <c r="B1633" s="2">
        <v>45838.0</v>
      </c>
      <c r="C1633" s="1" t="s">
        <v>11</v>
      </c>
      <c r="D1633" s="3" t="s">
        <v>38</v>
      </c>
      <c r="E1633" s="4">
        <v>45833.0</v>
      </c>
      <c r="F1633" s="5">
        <v>30.0</v>
      </c>
      <c r="G1633" s="5">
        <v>218.88</v>
      </c>
      <c r="H1633" s="5">
        <v>6567.0</v>
      </c>
      <c r="I1633" s="1" t="s">
        <v>21</v>
      </c>
      <c r="J1633" s="1" t="s">
        <v>12</v>
      </c>
      <c r="K1633" s="1" t="s">
        <v>13</v>
      </c>
      <c r="L1633" s="1" t="s">
        <v>5</v>
      </c>
      <c r="M1633" s="1" t="s">
        <v>23</v>
      </c>
      <c r="N1633" s="1" t="s">
        <v>7</v>
      </c>
      <c r="O1633" s="6" t="s">
        <v>7</v>
      </c>
    </row>
    <row r="1634">
      <c r="A1634" s="5">
        <v>103300.0</v>
      </c>
      <c r="B1634" s="2">
        <v>45838.0</v>
      </c>
      <c r="C1634" s="1" t="s">
        <v>11</v>
      </c>
      <c r="D1634" s="3" t="s">
        <v>38</v>
      </c>
      <c r="E1634" s="4">
        <v>45833.0</v>
      </c>
      <c r="F1634" s="5">
        <v>30.0</v>
      </c>
      <c r="G1634" s="5">
        <v>218.88</v>
      </c>
      <c r="H1634" s="5">
        <v>6567.0</v>
      </c>
      <c r="I1634" s="1" t="s">
        <v>21</v>
      </c>
      <c r="J1634" s="1" t="s">
        <v>12</v>
      </c>
      <c r="K1634" s="1" t="s">
        <v>13</v>
      </c>
      <c r="L1634" s="1" t="s">
        <v>5</v>
      </c>
      <c r="M1634" s="1" t="s">
        <v>23</v>
      </c>
      <c r="N1634" s="1" t="s">
        <v>7</v>
      </c>
      <c r="O1634" s="6" t="s">
        <v>7</v>
      </c>
    </row>
    <row r="1635">
      <c r="A1635" s="5">
        <v>103301.0</v>
      </c>
      <c r="B1635" s="2">
        <v>45838.0</v>
      </c>
      <c r="C1635" s="1" t="s">
        <v>11</v>
      </c>
      <c r="D1635" s="3" t="s">
        <v>613</v>
      </c>
      <c r="E1635" s="4">
        <v>45833.0</v>
      </c>
      <c r="F1635" s="5">
        <v>2.0</v>
      </c>
      <c r="G1635" s="5">
        <v>8648.0</v>
      </c>
      <c r="H1635" s="5">
        <v>17297.0</v>
      </c>
      <c r="I1635" s="1" t="s">
        <v>26</v>
      </c>
      <c r="J1635" s="1" t="s">
        <v>12</v>
      </c>
      <c r="K1635" s="1" t="s">
        <v>13</v>
      </c>
      <c r="L1635" s="1" t="s">
        <v>5</v>
      </c>
      <c r="M1635" s="1" t="s">
        <v>29</v>
      </c>
      <c r="N1635" s="1" t="s">
        <v>7</v>
      </c>
      <c r="O1635" s="6" t="s">
        <v>7</v>
      </c>
    </row>
    <row r="1636">
      <c r="A1636" s="5">
        <v>103301.0</v>
      </c>
      <c r="B1636" s="2">
        <v>45838.0</v>
      </c>
      <c r="C1636" s="1" t="s">
        <v>11</v>
      </c>
      <c r="D1636" s="7">
        <v>6655.0</v>
      </c>
      <c r="E1636" s="4">
        <v>45833.0</v>
      </c>
      <c r="F1636" s="5">
        <v>2.0</v>
      </c>
      <c r="G1636" s="5">
        <v>1453.6</v>
      </c>
      <c r="H1636" s="5">
        <v>2908.0</v>
      </c>
      <c r="I1636" s="1" t="s">
        <v>61</v>
      </c>
      <c r="J1636" s="1" t="s">
        <v>12</v>
      </c>
      <c r="K1636" s="1" t="s">
        <v>13</v>
      </c>
      <c r="L1636" s="1" t="s">
        <v>5</v>
      </c>
      <c r="M1636" s="1" t="s">
        <v>29</v>
      </c>
      <c r="N1636" s="1" t="s">
        <v>7</v>
      </c>
      <c r="O1636" s="6" t="s">
        <v>7</v>
      </c>
    </row>
    <row r="1637">
      <c r="A1637" s="5">
        <v>103301.0</v>
      </c>
      <c r="B1637" s="2">
        <v>45838.0</v>
      </c>
      <c r="C1637" s="1" t="s">
        <v>11</v>
      </c>
      <c r="D1637" s="3" t="s">
        <v>243</v>
      </c>
      <c r="E1637" s="4">
        <v>45833.0</v>
      </c>
      <c r="F1637" s="5">
        <v>2.0</v>
      </c>
      <c r="G1637" s="5">
        <v>363.4</v>
      </c>
      <c r="H1637" s="5">
        <v>727.0</v>
      </c>
      <c r="I1637" s="1" t="s">
        <v>26</v>
      </c>
      <c r="J1637" s="1" t="s">
        <v>12</v>
      </c>
      <c r="K1637" s="1" t="s">
        <v>13</v>
      </c>
      <c r="L1637" s="1" t="s">
        <v>5</v>
      </c>
      <c r="M1637" s="1" t="s">
        <v>29</v>
      </c>
      <c r="N1637" s="1" t="s">
        <v>7</v>
      </c>
      <c r="O1637" s="6" t="s">
        <v>7</v>
      </c>
    </row>
    <row r="1638">
      <c r="A1638" s="5">
        <v>103301.0</v>
      </c>
      <c r="B1638" s="2">
        <v>45838.0</v>
      </c>
      <c r="C1638" s="1" t="s">
        <v>11</v>
      </c>
      <c r="D1638" s="7">
        <v>6612.0</v>
      </c>
      <c r="E1638" s="4">
        <v>45833.0</v>
      </c>
      <c r="F1638" s="5">
        <v>2.0</v>
      </c>
      <c r="G1638" s="5">
        <v>869.4</v>
      </c>
      <c r="H1638" s="5">
        <v>1739.0</v>
      </c>
      <c r="I1638" s="1" t="s">
        <v>61</v>
      </c>
      <c r="J1638" s="1" t="s">
        <v>12</v>
      </c>
      <c r="K1638" s="1" t="s">
        <v>13</v>
      </c>
      <c r="L1638" s="1" t="s">
        <v>5</v>
      </c>
      <c r="M1638" s="1" t="s">
        <v>29</v>
      </c>
      <c r="N1638" s="1" t="s">
        <v>7</v>
      </c>
      <c r="O1638" s="6" t="s">
        <v>7</v>
      </c>
    </row>
    <row r="1639">
      <c r="A1639" s="5">
        <v>103301.0</v>
      </c>
      <c r="B1639" s="2">
        <v>45838.0</v>
      </c>
      <c r="C1639" s="1" t="s">
        <v>11</v>
      </c>
      <c r="D1639" s="7">
        <v>6651.0</v>
      </c>
      <c r="E1639" s="4">
        <v>45833.0</v>
      </c>
      <c r="F1639" s="5">
        <v>2.0</v>
      </c>
      <c r="G1639" s="5">
        <v>1453.6</v>
      </c>
      <c r="H1639" s="5">
        <v>2908.0</v>
      </c>
      <c r="I1639" s="1" t="s">
        <v>61</v>
      </c>
      <c r="J1639" s="1" t="s">
        <v>12</v>
      </c>
      <c r="K1639" s="1" t="s">
        <v>13</v>
      </c>
      <c r="L1639" s="1" t="s">
        <v>5</v>
      </c>
      <c r="M1639" s="1" t="s">
        <v>29</v>
      </c>
      <c r="N1639" s="1" t="s">
        <v>7</v>
      </c>
      <c r="O1639" s="6" t="s">
        <v>7</v>
      </c>
    </row>
    <row r="1640">
      <c r="A1640" s="5">
        <v>103301.0</v>
      </c>
      <c r="B1640" s="2">
        <v>45838.0</v>
      </c>
      <c r="C1640" s="1" t="s">
        <v>11</v>
      </c>
      <c r="D1640" s="3" t="s">
        <v>244</v>
      </c>
      <c r="E1640" s="4">
        <v>45833.0</v>
      </c>
      <c r="F1640" s="5">
        <v>2.0</v>
      </c>
      <c r="G1640" s="5">
        <v>1490.4</v>
      </c>
      <c r="H1640" s="5">
        <v>2981.0</v>
      </c>
      <c r="I1640" s="1" t="s">
        <v>26</v>
      </c>
      <c r="J1640" s="1" t="s">
        <v>12</v>
      </c>
      <c r="K1640" s="1" t="s">
        <v>13</v>
      </c>
      <c r="L1640" s="1" t="s">
        <v>5</v>
      </c>
      <c r="M1640" s="1" t="s">
        <v>29</v>
      </c>
      <c r="N1640" s="1" t="s">
        <v>7</v>
      </c>
      <c r="O1640" s="6" t="s">
        <v>7</v>
      </c>
    </row>
    <row r="1641">
      <c r="A1641" s="5">
        <v>103301.0</v>
      </c>
      <c r="B1641" s="2">
        <v>45838.0</v>
      </c>
      <c r="C1641" s="1" t="s">
        <v>11</v>
      </c>
      <c r="D1641" s="3" t="s">
        <v>614</v>
      </c>
      <c r="E1641" s="4">
        <v>45833.0</v>
      </c>
      <c r="F1641" s="5">
        <v>4.0</v>
      </c>
      <c r="G1641" s="5">
        <v>197.8</v>
      </c>
      <c r="H1641" s="5">
        <v>792.0</v>
      </c>
      <c r="I1641" s="1" t="s">
        <v>26</v>
      </c>
      <c r="J1641" s="1" t="s">
        <v>12</v>
      </c>
      <c r="K1641" s="1" t="s">
        <v>13</v>
      </c>
      <c r="L1641" s="1" t="s">
        <v>5</v>
      </c>
      <c r="M1641" s="1" t="s">
        <v>29</v>
      </c>
      <c r="N1641" s="1" t="s">
        <v>7</v>
      </c>
      <c r="O1641" s="6" t="s">
        <v>7</v>
      </c>
    </row>
    <row r="1642">
      <c r="A1642" s="5">
        <v>103302.0</v>
      </c>
      <c r="B1642" s="2">
        <v>45838.0</v>
      </c>
      <c r="C1642" s="1" t="s">
        <v>11</v>
      </c>
      <c r="D1642" s="3" t="s">
        <v>615</v>
      </c>
      <c r="E1642" s="4">
        <v>45833.0</v>
      </c>
      <c r="F1642" s="5">
        <v>50.0</v>
      </c>
      <c r="G1642" s="5">
        <v>225.6</v>
      </c>
      <c r="H1642" s="5">
        <v>11281.0</v>
      </c>
      <c r="I1642" s="1" t="s">
        <v>320</v>
      </c>
      <c r="J1642" s="1" t="s">
        <v>12</v>
      </c>
      <c r="K1642" s="1" t="s">
        <v>13</v>
      </c>
      <c r="L1642" s="1" t="s">
        <v>5</v>
      </c>
      <c r="M1642" s="1" t="s">
        <v>59</v>
      </c>
      <c r="N1642" s="1" t="s">
        <v>7</v>
      </c>
      <c r="O1642" s="6" t="s">
        <v>7</v>
      </c>
    </row>
    <row r="1643">
      <c r="A1643" s="5">
        <v>103303.0</v>
      </c>
      <c r="B1643" s="2">
        <v>45838.0</v>
      </c>
      <c r="C1643" s="1" t="s">
        <v>11</v>
      </c>
      <c r="D1643" s="3" t="s">
        <v>616</v>
      </c>
      <c r="E1643" s="4">
        <v>45833.0</v>
      </c>
      <c r="F1643" s="5">
        <v>2.0</v>
      </c>
      <c r="G1643" s="5">
        <v>2516.2</v>
      </c>
      <c r="H1643" s="5">
        <v>5033.0</v>
      </c>
      <c r="I1643" s="1" t="s">
        <v>61</v>
      </c>
      <c r="J1643" s="1" t="s">
        <v>12</v>
      </c>
      <c r="K1643" s="1" t="s">
        <v>13</v>
      </c>
      <c r="L1643" s="1" t="s">
        <v>5</v>
      </c>
      <c r="M1643" s="1" t="s">
        <v>29</v>
      </c>
      <c r="N1643" s="1" t="s">
        <v>7</v>
      </c>
      <c r="O1643" s="6" t="s">
        <v>7</v>
      </c>
    </row>
    <row r="1644">
      <c r="A1644" s="5">
        <v>103318.0</v>
      </c>
      <c r="B1644" s="2">
        <v>45838.0</v>
      </c>
      <c r="C1644" s="1" t="s">
        <v>24</v>
      </c>
      <c r="D1644" s="3" t="s">
        <v>38</v>
      </c>
      <c r="E1644" s="4">
        <v>45833.0</v>
      </c>
      <c r="F1644" s="5">
        <v>60.0</v>
      </c>
      <c r="G1644" s="5">
        <v>218.88</v>
      </c>
      <c r="H1644" s="5">
        <v>12872.0</v>
      </c>
      <c r="I1644" s="1" t="s">
        <v>21</v>
      </c>
      <c r="J1644" s="1" t="s">
        <v>27</v>
      </c>
      <c r="K1644" s="1" t="s">
        <v>28</v>
      </c>
      <c r="L1644" s="1" t="s">
        <v>5</v>
      </c>
      <c r="M1644" s="1" t="s">
        <v>23</v>
      </c>
      <c r="N1644" s="1" t="s">
        <v>7</v>
      </c>
      <c r="O1644" s="6" t="s">
        <v>7</v>
      </c>
    </row>
    <row r="1645">
      <c r="A1645" s="5">
        <v>103324.0</v>
      </c>
      <c r="B1645" s="2">
        <v>45838.0</v>
      </c>
      <c r="C1645" s="1" t="s">
        <v>223</v>
      </c>
      <c r="D1645" s="3" t="s">
        <v>515</v>
      </c>
      <c r="E1645" s="4">
        <v>45833.0</v>
      </c>
      <c r="F1645" s="5">
        <v>10.0</v>
      </c>
      <c r="G1645" s="5">
        <v>547.4</v>
      </c>
      <c r="H1645" s="5">
        <v>5475.0</v>
      </c>
      <c r="I1645" s="1" t="s">
        <v>61</v>
      </c>
      <c r="J1645" s="1" t="s">
        <v>224</v>
      </c>
      <c r="K1645" s="1" t="s">
        <v>111</v>
      </c>
      <c r="L1645" s="1" t="s">
        <v>5</v>
      </c>
      <c r="M1645" s="1" t="s">
        <v>29</v>
      </c>
      <c r="N1645" s="1" t="s">
        <v>7</v>
      </c>
      <c r="O1645" s="6" t="s">
        <v>7</v>
      </c>
    </row>
    <row r="1646">
      <c r="A1646" s="5">
        <v>103324.0</v>
      </c>
      <c r="B1646" s="2">
        <v>45838.0</v>
      </c>
      <c r="C1646" s="1" t="s">
        <v>223</v>
      </c>
      <c r="D1646" s="7">
        <v>5275.0</v>
      </c>
      <c r="E1646" s="4">
        <v>45833.0</v>
      </c>
      <c r="F1646" s="5">
        <v>6.0</v>
      </c>
      <c r="G1646" s="5">
        <v>1835.4</v>
      </c>
      <c r="H1646" s="5">
        <v>11013.0</v>
      </c>
      <c r="I1646" s="1" t="s">
        <v>61</v>
      </c>
      <c r="J1646" s="1" t="s">
        <v>224</v>
      </c>
      <c r="K1646" s="1" t="s">
        <v>111</v>
      </c>
      <c r="L1646" s="1" t="s">
        <v>5</v>
      </c>
      <c r="M1646" s="1" t="s">
        <v>29</v>
      </c>
      <c r="N1646" s="1" t="s">
        <v>7</v>
      </c>
      <c r="O1646" s="6" t="s">
        <v>7</v>
      </c>
    </row>
    <row r="1647">
      <c r="A1647" s="5">
        <v>103324.0</v>
      </c>
      <c r="B1647" s="2">
        <v>45838.0</v>
      </c>
      <c r="C1647" s="1" t="s">
        <v>223</v>
      </c>
      <c r="D1647" s="7">
        <v>5314.0</v>
      </c>
      <c r="E1647" s="4">
        <v>45833.0</v>
      </c>
      <c r="F1647" s="5">
        <v>6.0</v>
      </c>
      <c r="G1647" s="5">
        <v>685.4</v>
      </c>
      <c r="H1647" s="5">
        <v>4113.0</v>
      </c>
      <c r="I1647" s="1" t="s">
        <v>61</v>
      </c>
      <c r="J1647" s="1" t="s">
        <v>224</v>
      </c>
      <c r="K1647" s="1" t="s">
        <v>111</v>
      </c>
      <c r="L1647" s="1" t="s">
        <v>5</v>
      </c>
      <c r="M1647" s="1" t="s">
        <v>29</v>
      </c>
      <c r="N1647" s="1" t="s">
        <v>7</v>
      </c>
      <c r="O1647" s="6" t="s">
        <v>7</v>
      </c>
    </row>
    <row r="1648">
      <c r="A1648" s="5">
        <v>103324.0</v>
      </c>
      <c r="B1648" s="2">
        <v>45838.0</v>
      </c>
      <c r="C1648" s="1" t="s">
        <v>223</v>
      </c>
      <c r="D1648" s="3" t="s">
        <v>617</v>
      </c>
      <c r="E1648" s="4">
        <v>45833.0</v>
      </c>
      <c r="F1648" s="5">
        <v>3.0</v>
      </c>
      <c r="G1648" s="5">
        <v>869.4</v>
      </c>
      <c r="H1648" s="5">
        <v>2609.0</v>
      </c>
      <c r="I1648" s="1" t="s">
        <v>61</v>
      </c>
      <c r="J1648" s="1" t="s">
        <v>224</v>
      </c>
      <c r="K1648" s="1" t="s">
        <v>111</v>
      </c>
      <c r="L1648" s="1" t="s">
        <v>5</v>
      </c>
      <c r="M1648" s="1" t="s">
        <v>29</v>
      </c>
      <c r="N1648" s="1" t="s">
        <v>7</v>
      </c>
      <c r="O1648" s="6" t="s">
        <v>7</v>
      </c>
    </row>
    <row r="1649">
      <c r="A1649" s="5">
        <v>103324.0</v>
      </c>
      <c r="B1649" s="2">
        <v>45838.0</v>
      </c>
      <c r="C1649" s="1" t="s">
        <v>223</v>
      </c>
      <c r="D1649" s="7">
        <v>5210.0</v>
      </c>
      <c r="E1649" s="4">
        <v>45833.0</v>
      </c>
      <c r="F1649" s="5">
        <v>60.0</v>
      </c>
      <c r="G1649" s="5">
        <v>294.4</v>
      </c>
      <c r="H1649" s="5">
        <v>17665.0</v>
      </c>
      <c r="I1649" s="1" t="s">
        <v>61</v>
      </c>
      <c r="J1649" s="1" t="s">
        <v>224</v>
      </c>
      <c r="K1649" s="1" t="s">
        <v>111</v>
      </c>
      <c r="L1649" s="1" t="s">
        <v>5</v>
      </c>
      <c r="M1649" s="1" t="s">
        <v>29</v>
      </c>
      <c r="N1649" s="1" t="s">
        <v>7</v>
      </c>
      <c r="O1649" s="6" t="s">
        <v>7</v>
      </c>
    </row>
    <row r="1650">
      <c r="A1650" s="5">
        <v>103324.0</v>
      </c>
      <c r="B1650" s="2">
        <v>45838.0</v>
      </c>
      <c r="C1650" s="1" t="s">
        <v>223</v>
      </c>
      <c r="D1650" s="7">
        <v>5255.0</v>
      </c>
      <c r="E1650" s="4">
        <v>45833.0</v>
      </c>
      <c r="F1650" s="5">
        <v>6.0</v>
      </c>
      <c r="G1650" s="5">
        <v>1278.8</v>
      </c>
      <c r="H1650" s="5">
        <v>7674.0</v>
      </c>
      <c r="I1650" s="1" t="s">
        <v>61</v>
      </c>
      <c r="J1650" s="1" t="s">
        <v>224</v>
      </c>
      <c r="K1650" s="1" t="s">
        <v>111</v>
      </c>
      <c r="L1650" s="1" t="s">
        <v>5</v>
      </c>
      <c r="M1650" s="1" t="s">
        <v>29</v>
      </c>
      <c r="N1650" s="1" t="s">
        <v>7</v>
      </c>
      <c r="O1650" s="6" t="s">
        <v>7</v>
      </c>
    </row>
    <row r="1651">
      <c r="A1651" s="5">
        <v>103324.0</v>
      </c>
      <c r="B1651" s="2">
        <v>45838.0</v>
      </c>
      <c r="C1651" s="1" t="s">
        <v>223</v>
      </c>
      <c r="D1651" s="7">
        <v>5312.0</v>
      </c>
      <c r="E1651" s="4">
        <v>45833.0</v>
      </c>
      <c r="F1651" s="5">
        <v>6.0</v>
      </c>
      <c r="G1651" s="5">
        <v>621.0</v>
      </c>
      <c r="H1651" s="5">
        <v>3727.0</v>
      </c>
      <c r="I1651" s="1" t="s">
        <v>61</v>
      </c>
      <c r="J1651" s="1" t="s">
        <v>224</v>
      </c>
      <c r="K1651" s="1" t="s">
        <v>111</v>
      </c>
      <c r="L1651" s="1" t="s">
        <v>5</v>
      </c>
      <c r="M1651" s="1" t="s">
        <v>29</v>
      </c>
      <c r="N1651" s="1" t="s">
        <v>7</v>
      </c>
      <c r="O1651" s="6" t="s">
        <v>7</v>
      </c>
    </row>
    <row r="1652">
      <c r="A1652" s="5">
        <v>103324.0</v>
      </c>
      <c r="B1652" s="2">
        <v>45838.0</v>
      </c>
      <c r="C1652" s="1" t="s">
        <v>223</v>
      </c>
      <c r="D1652" s="7">
        <v>5375.0</v>
      </c>
      <c r="E1652" s="4">
        <v>45833.0</v>
      </c>
      <c r="F1652" s="5">
        <v>6.0</v>
      </c>
      <c r="G1652" s="5">
        <v>1830.8</v>
      </c>
      <c r="H1652" s="5">
        <v>10986.0</v>
      </c>
      <c r="I1652" s="1" t="s">
        <v>61</v>
      </c>
      <c r="J1652" s="1" t="s">
        <v>224</v>
      </c>
      <c r="K1652" s="1" t="s">
        <v>111</v>
      </c>
      <c r="L1652" s="1" t="s">
        <v>5</v>
      </c>
      <c r="M1652" s="1" t="s">
        <v>29</v>
      </c>
      <c r="N1652" s="1" t="s">
        <v>7</v>
      </c>
      <c r="O1652" s="6" t="s">
        <v>7</v>
      </c>
    </row>
    <row r="1653">
      <c r="A1653" s="5">
        <v>103324.0</v>
      </c>
      <c r="B1653" s="2">
        <v>45838.0</v>
      </c>
      <c r="C1653" s="1" t="s">
        <v>223</v>
      </c>
      <c r="D1653" s="7">
        <v>5203.0</v>
      </c>
      <c r="E1653" s="4">
        <v>45833.0</v>
      </c>
      <c r="F1653" s="5">
        <v>3.0</v>
      </c>
      <c r="G1653" s="5">
        <v>1053.4</v>
      </c>
      <c r="H1653" s="5">
        <v>3161.0</v>
      </c>
      <c r="I1653" s="1" t="s">
        <v>61</v>
      </c>
      <c r="J1653" s="1" t="s">
        <v>224</v>
      </c>
      <c r="K1653" s="1" t="s">
        <v>111</v>
      </c>
      <c r="L1653" s="1" t="s">
        <v>5</v>
      </c>
      <c r="M1653" s="1" t="s">
        <v>29</v>
      </c>
      <c r="N1653" s="1" t="s">
        <v>7</v>
      </c>
      <c r="O1653" s="6" t="s">
        <v>7</v>
      </c>
    </row>
    <row r="1654">
      <c r="A1654" s="5">
        <v>103324.0</v>
      </c>
      <c r="B1654" s="2">
        <v>45838.0</v>
      </c>
      <c r="C1654" s="1" t="s">
        <v>223</v>
      </c>
      <c r="D1654" s="7">
        <v>5216.0</v>
      </c>
      <c r="E1654" s="4">
        <v>45833.0</v>
      </c>
      <c r="F1654" s="5">
        <v>6.0</v>
      </c>
      <c r="G1654" s="5">
        <v>639.4</v>
      </c>
      <c r="H1654" s="5">
        <v>3837.0</v>
      </c>
      <c r="I1654" s="1" t="s">
        <v>61</v>
      </c>
      <c r="J1654" s="1" t="s">
        <v>224</v>
      </c>
      <c r="K1654" s="1" t="s">
        <v>111</v>
      </c>
      <c r="L1654" s="1" t="s">
        <v>5</v>
      </c>
      <c r="M1654" s="1" t="s">
        <v>29</v>
      </c>
      <c r="N1654" s="1" t="s">
        <v>7</v>
      </c>
      <c r="O1654" s="6" t="s">
        <v>7</v>
      </c>
    </row>
    <row r="1655">
      <c r="A1655" s="5">
        <v>103324.0</v>
      </c>
      <c r="B1655" s="2">
        <v>45838.0</v>
      </c>
      <c r="C1655" s="1" t="s">
        <v>223</v>
      </c>
      <c r="D1655" s="7">
        <v>5308.0</v>
      </c>
      <c r="E1655" s="4">
        <v>45833.0</v>
      </c>
      <c r="F1655" s="5">
        <v>32.0</v>
      </c>
      <c r="G1655" s="5">
        <v>450.8</v>
      </c>
      <c r="H1655" s="5">
        <v>14426.0</v>
      </c>
      <c r="I1655" s="1" t="s">
        <v>61</v>
      </c>
      <c r="J1655" s="1" t="s">
        <v>224</v>
      </c>
      <c r="K1655" s="1" t="s">
        <v>111</v>
      </c>
      <c r="L1655" s="1" t="s">
        <v>5</v>
      </c>
      <c r="M1655" s="1" t="s">
        <v>29</v>
      </c>
      <c r="N1655" s="1" t="s">
        <v>7</v>
      </c>
      <c r="O1655" s="6" t="s">
        <v>7</v>
      </c>
    </row>
    <row r="1656">
      <c r="A1656" s="5">
        <v>103324.0</v>
      </c>
      <c r="B1656" s="2">
        <v>45838.0</v>
      </c>
      <c r="C1656" s="1" t="s">
        <v>223</v>
      </c>
      <c r="D1656" s="7">
        <v>5350.0</v>
      </c>
      <c r="E1656" s="4">
        <v>45833.0</v>
      </c>
      <c r="F1656" s="5">
        <v>6.0</v>
      </c>
      <c r="G1656" s="5">
        <v>1145.4</v>
      </c>
      <c r="H1656" s="5">
        <v>6873.0</v>
      </c>
      <c r="I1656" s="1" t="s">
        <v>61</v>
      </c>
      <c r="J1656" s="1" t="s">
        <v>224</v>
      </c>
      <c r="K1656" s="1" t="s">
        <v>111</v>
      </c>
      <c r="L1656" s="1" t="s">
        <v>5</v>
      </c>
      <c r="M1656" s="1" t="s">
        <v>29</v>
      </c>
      <c r="N1656" s="1" t="s">
        <v>7</v>
      </c>
      <c r="O1656" s="6" t="s">
        <v>7</v>
      </c>
    </row>
    <row r="1657">
      <c r="A1657" s="5">
        <v>103324.0</v>
      </c>
      <c r="B1657" s="2">
        <v>45838.0</v>
      </c>
      <c r="C1657" s="1" t="s">
        <v>223</v>
      </c>
      <c r="D1657" s="3" t="s">
        <v>618</v>
      </c>
      <c r="E1657" s="4">
        <v>45833.0</v>
      </c>
      <c r="F1657" s="5">
        <v>3.0</v>
      </c>
      <c r="G1657" s="5">
        <v>1835.4</v>
      </c>
      <c r="H1657" s="5">
        <v>5507.0</v>
      </c>
      <c r="I1657" s="1" t="s">
        <v>61</v>
      </c>
      <c r="J1657" s="1" t="s">
        <v>224</v>
      </c>
      <c r="K1657" s="1" t="s">
        <v>111</v>
      </c>
      <c r="L1657" s="1" t="s">
        <v>5</v>
      </c>
      <c r="M1657" s="1" t="s">
        <v>29</v>
      </c>
      <c r="N1657" s="1" t="s">
        <v>7</v>
      </c>
      <c r="O1657" s="6" t="s">
        <v>7</v>
      </c>
    </row>
    <row r="1658">
      <c r="A1658" s="5">
        <v>103324.0</v>
      </c>
      <c r="B1658" s="2">
        <v>45838.0</v>
      </c>
      <c r="C1658" s="1" t="s">
        <v>223</v>
      </c>
      <c r="D1658" s="7">
        <v>5208.0</v>
      </c>
      <c r="E1658" s="4">
        <v>45833.0</v>
      </c>
      <c r="F1658" s="5">
        <v>32.0</v>
      </c>
      <c r="G1658" s="5">
        <v>455.4</v>
      </c>
      <c r="H1658" s="5">
        <v>14574.0</v>
      </c>
      <c r="I1658" s="1" t="s">
        <v>61</v>
      </c>
      <c r="J1658" s="1" t="s">
        <v>224</v>
      </c>
      <c r="K1658" s="1" t="s">
        <v>111</v>
      </c>
      <c r="L1658" s="1" t="s">
        <v>5</v>
      </c>
      <c r="M1658" s="1" t="s">
        <v>29</v>
      </c>
      <c r="N1658" s="1" t="s">
        <v>7</v>
      </c>
      <c r="O1658" s="6" t="s">
        <v>7</v>
      </c>
    </row>
    <row r="1659">
      <c r="A1659" s="5">
        <v>103324.0</v>
      </c>
      <c r="B1659" s="2">
        <v>45838.0</v>
      </c>
      <c r="C1659" s="1" t="s">
        <v>223</v>
      </c>
      <c r="D1659" s="3" t="s">
        <v>619</v>
      </c>
      <c r="E1659" s="4">
        <v>45833.0</v>
      </c>
      <c r="F1659" s="5">
        <v>5.0</v>
      </c>
      <c r="G1659" s="5">
        <v>2700.2</v>
      </c>
      <c r="H1659" s="5">
        <v>13502.0</v>
      </c>
      <c r="I1659" s="1" t="s">
        <v>61</v>
      </c>
      <c r="J1659" s="1" t="s">
        <v>224</v>
      </c>
      <c r="K1659" s="1" t="s">
        <v>111</v>
      </c>
      <c r="L1659" s="1" t="s">
        <v>5</v>
      </c>
      <c r="M1659" s="1" t="s">
        <v>29</v>
      </c>
      <c r="N1659" s="1" t="s">
        <v>7</v>
      </c>
      <c r="O1659" s="6" t="s">
        <v>7</v>
      </c>
    </row>
    <row r="1660">
      <c r="A1660" s="5">
        <v>103324.0</v>
      </c>
      <c r="B1660" s="2">
        <v>45838.0</v>
      </c>
      <c r="C1660" s="1" t="s">
        <v>223</v>
      </c>
      <c r="D1660" s="7">
        <v>5311.0</v>
      </c>
      <c r="E1660" s="4">
        <v>45833.0</v>
      </c>
      <c r="F1660" s="5">
        <v>10.0</v>
      </c>
      <c r="G1660" s="5">
        <v>547.4</v>
      </c>
      <c r="H1660" s="5">
        <v>5475.0</v>
      </c>
      <c r="I1660" s="1" t="s">
        <v>61</v>
      </c>
      <c r="J1660" s="1" t="s">
        <v>224</v>
      </c>
      <c r="K1660" s="1" t="s">
        <v>111</v>
      </c>
      <c r="L1660" s="1" t="s">
        <v>5</v>
      </c>
      <c r="M1660" s="1" t="s">
        <v>29</v>
      </c>
      <c r="N1660" s="1" t="s">
        <v>7</v>
      </c>
      <c r="O1660" s="6" t="s">
        <v>7</v>
      </c>
    </row>
    <row r="1661">
      <c r="A1661" s="5">
        <v>103324.0</v>
      </c>
      <c r="B1661" s="2">
        <v>45838.0</v>
      </c>
      <c r="C1661" s="1" t="s">
        <v>223</v>
      </c>
      <c r="D1661" s="7">
        <v>5355.0</v>
      </c>
      <c r="E1661" s="4">
        <v>45833.0</v>
      </c>
      <c r="F1661" s="5">
        <v>6.0</v>
      </c>
      <c r="G1661" s="5">
        <v>1278.8</v>
      </c>
      <c r="H1661" s="5">
        <v>7674.0</v>
      </c>
      <c r="I1661" s="1" t="s">
        <v>61</v>
      </c>
      <c r="J1661" s="1" t="s">
        <v>224</v>
      </c>
      <c r="K1661" s="1" t="s">
        <v>111</v>
      </c>
      <c r="L1661" s="1" t="s">
        <v>5</v>
      </c>
      <c r="M1661" s="1" t="s">
        <v>29</v>
      </c>
      <c r="N1661" s="1" t="s">
        <v>7</v>
      </c>
      <c r="O1661" s="6" t="s">
        <v>7</v>
      </c>
    </row>
    <row r="1662">
      <c r="A1662" s="5">
        <v>103324.0</v>
      </c>
      <c r="B1662" s="2">
        <v>45838.0</v>
      </c>
      <c r="C1662" s="1" t="s">
        <v>223</v>
      </c>
      <c r="D1662" s="7">
        <v>5206.0</v>
      </c>
      <c r="E1662" s="4">
        <v>45833.0</v>
      </c>
      <c r="F1662" s="5">
        <v>20.0</v>
      </c>
      <c r="G1662" s="5">
        <v>386.4</v>
      </c>
      <c r="H1662" s="5">
        <v>7729.0</v>
      </c>
      <c r="I1662" s="1" t="s">
        <v>61</v>
      </c>
      <c r="J1662" s="1" t="s">
        <v>224</v>
      </c>
      <c r="K1662" s="1" t="s">
        <v>111</v>
      </c>
      <c r="L1662" s="1" t="s">
        <v>5</v>
      </c>
      <c r="M1662" s="1" t="s">
        <v>29</v>
      </c>
      <c r="N1662" s="1" t="s">
        <v>7</v>
      </c>
      <c r="O1662" s="6" t="s">
        <v>7</v>
      </c>
    </row>
    <row r="1663">
      <c r="A1663" s="5">
        <v>103324.0</v>
      </c>
      <c r="B1663" s="2">
        <v>45838.0</v>
      </c>
      <c r="C1663" s="1" t="s">
        <v>223</v>
      </c>
      <c r="D1663" s="7">
        <v>5250.0</v>
      </c>
      <c r="E1663" s="4">
        <v>45833.0</v>
      </c>
      <c r="F1663" s="5">
        <v>6.0</v>
      </c>
      <c r="G1663" s="5">
        <v>1145.4</v>
      </c>
      <c r="H1663" s="5">
        <v>6873.0</v>
      </c>
      <c r="I1663" s="1" t="s">
        <v>61</v>
      </c>
      <c r="J1663" s="1" t="s">
        <v>224</v>
      </c>
      <c r="K1663" s="1" t="s">
        <v>111</v>
      </c>
      <c r="L1663" s="1" t="s">
        <v>5</v>
      </c>
      <c r="M1663" s="1" t="s">
        <v>29</v>
      </c>
      <c r="N1663" s="1" t="s">
        <v>7</v>
      </c>
      <c r="O1663" s="6" t="s">
        <v>7</v>
      </c>
    </row>
    <row r="1664">
      <c r="A1664" s="5">
        <v>103324.0</v>
      </c>
      <c r="B1664" s="2">
        <v>45838.0</v>
      </c>
      <c r="C1664" s="1" t="s">
        <v>223</v>
      </c>
      <c r="D1664" s="3" t="s">
        <v>620</v>
      </c>
      <c r="E1664" s="4">
        <v>45833.0</v>
      </c>
      <c r="F1664" s="5">
        <v>4.0</v>
      </c>
      <c r="G1664" s="5">
        <v>2700.2</v>
      </c>
      <c r="H1664" s="5">
        <v>10802.0</v>
      </c>
      <c r="I1664" s="1" t="s">
        <v>61</v>
      </c>
      <c r="J1664" s="1" t="s">
        <v>224</v>
      </c>
      <c r="K1664" s="1" t="s">
        <v>111</v>
      </c>
      <c r="L1664" s="1" t="s">
        <v>5</v>
      </c>
      <c r="M1664" s="1" t="s">
        <v>29</v>
      </c>
      <c r="N1664" s="1" t="s">
        <v>7</v>
      </c>
      <c r="O1664" s="6" t="s">
        <v>7</v>
      </c>
    </row>
    <row r="1665">
      <c r="A1665" s="5">
        <v>103324.0</v>
      </c>
      <c r="B1665" s="2">
        <v>45838.0</v>
      </c>
      <c r="C1665" s="1" t="s">
        <v>223</v>
      </c>
      <c r="D1665" s="3" t="s">
        <v>621</v>
      </c>
      <c r="E1665" s="4">
        <v>45833.0</v>
      </c>
      <c r="F1665" s="5">
        <v>3.0</v>
      </c>
      <c r="G1665" s="5">
        <v>1835.4</v>
      </c>
      <c r="H1665" s="5">
        <v>5507.0</v>
      </c>
      <c r="I1665" s="1" t="s">
        <v>61</v>
      </c>
      <c r="J1665" s="1" t="s">
        <v>224</v>
      </c>
      <c r="K1665" s="1" t="s">
        <v>111</v>
      </c>
      <c r="L1665" s="1" t="s">
        <v>5</v>
      </c>
      <c r="M1665" s="1" t="s">
        <v>29</v>
      </c>
      <c r="N1665" s="1" t="s">
        <v>7</v>
      </c>
      <c r="O1665" s="6" t="s">
        <v>7</v>
      </c>
    </row>
    <row r="1666">
      <c r="A1666" s="5">
        <v>103324.0</v>
      </c>
      <c r="B1666" s="2">
        <v>45838.0</v>
      </c>
      <c r="C1666" s="1" t="s">
        <v>223</v>
      </c>
      <c r="D1666" s="7">
        <v>5310.0</v>
      </c>
      <c r="E1666" s="4">
        <v>45833.0</v>
      </c>
      <c r="F1666" s="5">
        <v>50.0</v>
      </c>
      <c r="G1666" s="5">
        <v>274.16</v>
      </c>
      <c r="H1666" s="5">
        <v>13709.0</v>
      </c>
      <c r="I1666" s="1" t="s">
        <v>61</v>
      </c>
      <c r="J1666" s="1" t="s">
        <v>224</v>
      </c>
      <c r="K1666" s="1" t="s">
        <v>111</v>
      </c>
      <c r="L1666" s="1" t="s">
        <v>5</v>
      </c>
      <c r="M1666" s="1" t="s">
        <v>29</v>
      </c>
      <c r="N1666" s="1" t="s">
        <v>7</v>
      </c>
      <c r="O1666" s="6" t="s">
        <v>7</v>
      </c>
    </row>
    <row r="1667">
      <c r="A1667" s="5">
        <v>103324.0</v>
      </c>
      <c r="B1667" s="2">
        <v>45838.0</v>
      </c>
      <c r="C1667" s="1" t="s">
        <v>223</v>
      </c>
      <c r="D1667" s="7">
        <v>5212.0</v>
      </c>
      <c r="E1667" s="4">
        <v>45833.0</v>
      </c>
      <c r="F1667" s="5">
        <v>6.0</v>
      </c>
      <c r="G1667" s="5">
        <v>634.8</v>
      </c>
      <c r="H1667" s="5">
        <v>3810.0</v>
      </c>
      <c r="I1667" s="1" t="s">
        <v>61</v>
      </c>
      <c r="J1667" s="1" t="s">
        <v>224</v>
      </c>
      <c r="K1667" s="1" t="s">
        <v>111</v>
      </c>
      <c r="L1667" s="1" t="s">
        <v>5</v>
      </c>
      <c r="M1667" s="1" t="s">
        <v>29</v>
      </c>
      <c r="N1667" s="1" t="s">
        <v>7</v>
      </c>
      <c r="O1667" s="6" t="s">
        <v>7</v>
      </c>
    </row>
    <row r="1668">
      <c r="A1668" s="5">
        <v>103324.0</v>
      </c>
      <c r="B1668" s="2">
        <v>45838.0</v>
      </c>
      <c r="C1668" s="1" t="s">
        <v>223</v>
      </c>
      <c r="D1668" s="7">
        <v>5302.0</v>
      </c>
      <c r="E1668" s="4">
        <v>45833.0</v>
      </c>
      <c r="F1668" s="5">
        <v>6.0</v>
      </c>
      <c r="G1668" s="5">
        <v>455.4</v>
      </c>
      <c r="H1668" s="5">
        <v>2733.0</v>
      </c>
      <c r="I1668" s="1" t="s">
        <v>61</v>
      </c>
      <c r="J1668" s="1" t="s">
        <v>224</v>
      </c>
      <c r="K1668" s="1" t="s">
        <v>111</v>
      </c>
      <c r="L1668" s="1" t="s">
        <v>5</v>
      </c>
      <c r="M1668" s="1" t="s">
        <v>29</v>
      </c>
      <c r="N1668" s="1" t="s">
        <v>7</v>
      </c>
      <c r="O1668" s="6" t="s">
        <v>7</v>
      </c>
    </row>
    <row r="1669">
      <c r="A1669" s="5">
        <v>103324.0</v>
      </c>
      <c r="B1669" s="2">
        <v>45838.0</v>
      </c>
      <c r="C1669" s="1" t="s">
        <v>223</v>
      </c>
      <c r="D1669" s="7">
        <v>5316.0</v>
      </c>
      <c r="E1669" s="4">
        <v>45833.0</v>
      </c>
      <c r="F1669" s="5">
        <v>6.0</v>
      </c>
      <c r="G1669" s="5">
        <v>634.8</v>
      </c>
      <c r="H1669" s="5">
        <v>3810.0</v>
      </c>
      <c r="I1669" s="1" t="s">
        <v>61</v>
      </c>
      <c r="J1669" s="1" t="s">
        <v>224</v>
      </c>
      <c r="K1669" s="1" t="s">
        <v>111</v>
      </c>
      <c r="L1669" s="1" t="s">
        <v>5</v>
      </c>
      <c r="M1669" s="1" t="s">
        <v>29</v>
      </c>
      <c r="N1669" s="1" t="s">
        <v>7</v>
      </c>
      <c r="O1669" s="6" t="s">
        <v>7</v>
      </c>
    </row>
    <row r="1670">
      <c r="A1670" s="5">
        <v>103324.0</v>
      </c>
      <c r="B1670" s="2">
        <v>45838.0</v>
      </c>
      <c r="C1670" s="1" t="s">
        <v>223</v>
      </c>
      <c r="D1670" s="3" t="s">
        <v>622</v>
      </c>
      <c r="E1670" s="4">
        <v>45833.0</v>
      </c>
      <c r="F1670" s="5">
        <v>4.0</v>
      </c>
      <c r="G1670" s="5">
        <v>869.4</v>
      </c>
      <c r="H1670" s="5">
        <v>3478.0</v>
      </c>
      <c r="I1670" s="1" t="s">
        <v>61</v>
      </c>
      <c r="J1670" s="1" t="s">
        <v>224</v>
      </c>
      <c r="K1670" s="1" t="s">
        <v>111</v>
      </c>
      <c r="L1670" s="1" t="s">
        <v>5</v>
      </c>
      <c r="M1670" s="1" t="s">
        <v>29</v>
      </c>
      <c r="N1670" s="1" t="s">
        <v>7</v>
      </c>
      <c r="O1670" s="6" t="s">
        <v>7</v>
      </c>
    </row>
    <row r="1671">
      <c r="A1671" s="5">
        <v>103324.0</v>
      </c>
      <c r="B1671" s="2">
        <v>45838.0</v>
      </c>
      <c r="C1671" s="1" t="s">
        <v>223</v>
      </c>
      <c r="D1671" s="7">
        <v>5202.0</v>
      </c>
      <c r="E1671" s="4">
        <v>45833.0</v>
      </c>
      <c r="F1671" s="5">
        <v>6.0</v>
      </c>
      <c r="G1671" s="5">
        <v>455.4</v>
      </c>
      <c r="H1671" s="5">
        <v>2733.0</v>
      </c>
      <c r="I1671" s="1" t="s">
        <v>61</v>
      </c>
      <c r="J1671" s="1" t="s">
        <v>224</v>
      </c>
      <c r="K1671" s="1" t="s">
        <v>111</v>
      </c>
      <c r="L1671" s="1" t="s">
        <v>5</v>
      </c>
      <c r="M1671" s="1" t="s">
        <v>29</v>
      </c>
      <c r="N1671" s="1" t="s">
        <v>7</v>
      </c>
      <c r="O1671" s="6" t="s">
        <v>7</v>
      </c>
    </row>
    <row r="1672">
      <c r="A1672" s="5">
        <v>103324.0</v>
      </c>
      <c r="B1672" s="2">
        <v>45838.0</v>
      </c>
      <c r="C1672" s="1" t="s">
        <v>223</v>
      </c>
      <c r="D1672" s="7">
        <v>5214.0</v>
      </c>
      <c r="E1672" s="4">
        <v>45833.0</v>
      </c>
      <c r="F1672" s="5">
        <v>6.0</v>
      </c>
      <c r="G1672" s="5">
        <v>731.4</v>
      </c>
      <c r="H1672" s="5">
        <v>4389.0</v>
      </c>
      <c r="I1672" s="1" t="s">
        <v>61</v>
      </c>
      <c r="J1672" s="1" t="s">
        <v>224</v>
      </c>
      <c r="K1672" s="1" t="s">
        <v>111</v>
      </c>
      <c r="L1672" s="1" t="s">
        <v>5</v>
      </c>
      <c r="M1672" s="1" t="s">
        <v>29</v>
      </c>
      <c r="N1672" s="1" t="s">
        <v>7</v>
      </c>
      <c r="O1672" s="6" t="s">
        <v>7</v>
      </c>
    </row>
    <row r="1673">
      <c r="A1673" s="5">
        <v>103324.0</v>
      </c>
      <c r="B1673" s="2">
        <v>45838.0</v>
      </c>
      <c r="C1673" s="1" t="s">
        <v>223</v>
      </c>
      <c r="D1673" s="7">
        <v>5306.0</v>
      </c>
      <c r="E1673" s="4">
        <v>45833.0</v>
      </c>
      <c r="F1673" s="5">
        <v>20.0</v>
      </c>
      <c r="G1673" s="5">
        <v>363.4</v>
      </c>
      <c r="H1673" s="5">
        <v>7269.0</v>
      </c>
      <c r="I1673" s="1" t="s">
        <v>61</v>
      </c>
      <c r="J1673" s="1" t="s">
        <v>224</v>
      </c>
      <c r="K1673" s="1" t="s">
        <v>111</v>
      </c>
      <c r="L1673" s="1" t="s">
        <v>5</v>
      </c>
      <c r="M1673" s="1" t="s">
        <v>29</v>
      </c>
      <c r="N1673" s="1" t="s">
        <v>7</v>
      </c>
      <c r="O1673" s="6" t="s">
        <v>7</v>
      </c>
    </row>
    <row r="1674">
      <c r="A1674" s="5">
        <v>103324.0</v>
      </c>
      <c r="B1674" s="2">
        <v>45838.0</v>
      </c>
      <c r="C1674" s="1" t="s">
        <v>223</v>
      </c>
      <c r="D1674" s="7">
        <v>5318.0</v>
      </c>
      <c r="E1674" s="4">
        <v>45833.0</v>
      </c>
      <c r="F1674" s="5">
        <v>8.0</v>
      </c>
      <c r="G1674" s="5">
        <v>441.6</v>
      </c>
      <c r="H1674" s="5">
        <v>3534.0</v>
      </c>
      <c r="I1674" s="1" t="s">
        <v>61</v>
      </c>
      <c r="J1674" s="1" t="s">
        <v>224</v>
      </c>
      <c r="K1674" s="1" t="s">
        <v>111</v>
      </c>
      <c r="L1674" s="1" t="s">
        <v>5</v>
      </c>
      <c r="M1674" s="1" t="s">
        <v>29</v>
      </c>
      <c r="N1674" s="1" t="s">
        <v>7</v>
      </c>
      <c r="O1674" s="6" t="s">
        <v>7</v>
      </c>
    </row>
    <row r="1675">
      <c r="A1675" s="5">
        <v>103324.0</v>
      </c>
      <c r="B1675" s="2">
        <v>45838.0</v>
      </c>
      <c r="C1675" s="1" t="s">
        <v>223</v>
      </c>
      <c r="D1675" s="3" t="s">
        <v>623</v>
      </c>
      <c r="E1675" s="4">
        <v>45833.0</v>
      </c>
      <c r="F1675" s="5">
        <v>3.0</v>
      </c>
      <c r="G1675" s="5">
        <v>653.2</v>
      </c>
      <c r="H1675" s="5">
        <v>1960.0</v>
      </c>
      <c r="I1675" s="1" t="s">
        <v>61</v>
      </c>
      <c r="J1675" s="1" t="s">
        <v>224</v>
      </c>
      <c r="K1675" s="1" t="s">
        <v>111</v>
      </c>
      <c r="L1675" s="1" t="s">
        <v>5</v>
      </c>
      <c r="M1675" s="1" t="s">
        <v>29</v>
      </c>
      <c r="N1675" s="1" t="s">
        <v>7</v>
      </c>
      <c r="O1675" s="6" t="s">
        <v>7</v>
      </c>
    </row>
    <row r="1676">
      <c r="A1676" s="5">
        <v>103419.0</v>
      </c>
      <c r="B1676" s="2">
        <v>45838.0</v>
      </c>
      <c r="C1676" s="1" t="s">
        <v>11</v>
      </c>
      <c r="D1676" s="3" t="s">
        <v>596</v>
      </c>
      <c r="E1676" s="4">
        <v>45833.0</v>
      </c>
      <c r="F1676" s="5">
        <v>13.0</v>
      </c>
      <c r="G1676" s="5">
        <v>329.28</v>
      </c>
      <c r="H1676" s="5">
        <v>4282.0</v>
      </c>
      <c r="I1676" s="1" t="s">
        <v>21</v>
      </c>
      <c r="J1676" s="1" t="s">
        <v>12</v>
      </c>
      <c r="K1676" s="1" t="s">
        <v>13</v>
      </c>
      <c r="L1676" s="1" t="s">
        <v>5</v>
      </c>
      <c r="M1676" s="1" t="s">
        <v>23</v>
      </c>
      <c r="N1676" s="1" t="s">
        <v>7</v>
      </c>
      <c r="O1676" s="6" t="s">
        <v>7</v>
      </c>
    </row>
    <row r="1677">
      <c r="A1677" s="5">
        <v>103419.0</v>
      </c>
      <c r="B1677" s="2">
        <v>45838.0</v>
      </c>
      <c r="C1677" s="1" t="s">
        <v>11</v>
      </c>
      <c r="D1677" s="7">
        <v>331.0</v>
      </c>
      <c r="E1677" s="4">
        <v>45833.0</v>
      </c>
      <c r="F1677" s="5">
        <v>312.0</v>
      </c>
      <c r="G1677" s="5">
        <v>35.52</v>
      </c>
      <c r="H1677" s="5">
        <v>11083.0</v>
      </c>
      <c r="I1677" s="1" t="s">
        <v>21</v>
      </c>
      <c r="J1677" s="1" t="s">
        <v>12</v>
      </c>
      <c r="K1677" s="1" t="s">
        <v>13</v>
      </c>
      <c r="L1677" s="1" t="s">
        <v>5</v>
      </c>
      <c r="M1677" s="1" t="s">
        <v>23</v>
      </c>
      <c r="N1677" s="1" t="s">
        <v>7</v>
      </c>
      <c r="O1677" s="6" t="s">
        <v>7</v>
      </c>
    </row>
    <row r="1678">
      <c r="A1678" s="5">
        <v>103419.0</v>
      </c>
      <c r="B1678" s="2">
        <v>45838.0</v>
      </c>
      <c r="C1678" s="1" t="s">
        <v>11</v>
      </c>
      <c r="D1678" s="7">
        <v>123.0</v>
      </c>
      <c r="E1678" s="4">
        <v>45833.0</v>
      </c>
      <c r="F1678" s="5">
        <v>60.0</v>
      </c>
      <c r="G1678" s="5">
        <v>107.52</v>
      </c>
      <c r="H1678" s="5">
        <v>6452.0</v>
      </c>
      <c r="I1678" s="1" t="s">
        <v>21</v>
      </c>
      <c r="J1678" s="1" t="s">
        <v>12</v>
      </c>
      <c r="K1678" s="1" t="s">
        <v>13</v>
      </c>
      <c r="L1678" s="1" t="s">
        <v>5</v>
      </c>
      <c r="M1678" s="1" t="s">
        <v>23</v>
      </c>
      <c r="N1678" s="1" t="s">
        <v>7</v>
      </c>
      <c r="O1678" s="6" t="s">
        <v>7</v>
      </c>
    </row>
    <row r="1679">
      <c r="A1679" s="5">
        <v>103419.0</v>
      </c>
      <c r="B1679" s="2">
        <v>45838.0</v>
      </c>
      <c r="C1679" s="1" t="s">
        <v>11</v>
      </c>
      <c r="D1679" s="7">
        <v>147.0</v>
      </c>
      <c r="E1679" s="4">
        <v>45833.0</v>
      </c>
      <c r="F1679" s="5">
        <v>60.0</v>
      </c>
      <c r="G1679" s="5">
        <v>285.12</v>
      </c>
      <c r="H1679" s="5">
        <v>17108.0</v>
      </c>
      <c r="I1679" s="1" t="s">
        <v>21</v>
      </c>
      <c r="J1679" s="1" t="s">
        <v>12</v>
      </c>
      <c r="K1679" s="1" t="s">
        <v>13</v>
      </c>
      <c r="L1679" s="1" t="s">
        <v>5</v>
      </c>
      <c r="M1679" s="1" t="s">
        <v>23</v>
      </c>
      <c r="N1679" s="1" t="s">
        <v>7</v>
      </c>
      <c r="O1679" s="6" t="s">
        <v>7</v>
      </c>
    </row>
    <row r="1680">
      <c r="A1680" s="5">
        <v>103419.0</v>
      </c>
      <c r="B1680" s="2">
        <v>45838.0</v>
      </c>
      <c r="C1680" s="1" t="s">
        <v>11</v>
      </c>
      <c r="D1680" s="7">
        <v>662.0</v>
      </c>
      <c r="E1680" s="4">
        <v>45833.0</v>
      </c>
      <c r="F1680" s="5">
        <v>4.0</v>
      </c>
      <c r="G1680" s="5">
        <v>470.4</v>
      </c>
      <c r="H1680" s="5">
        <v>1883.0</v>
      </c>
      <c r="I1680" s="1" t="s">
        <v>265</v>
      </c>
      <c r="J1680" s="1" t="s">
        <v>12</v>
      </c>
      <c r="K1680" s="1" t="s">
        <v>13</v>
      </c>
      <c r="L1680" s="1" t="s">
        <v>5</v>
      </c>
      <c r="M1680" s="1" t="s">
        <v>23</v>
      </c>
      <c r="N1680" s="1" t="s">
        <v>7</v>
      </c>
      <c r="O1680" s="6" t="s">
        <v>7</v>
      </c>
    </row>
    <row r="1681">
      <c r="A1681" s="5">
        <v>103419.0</v>
      </c>
      <c r="B1681" s="2">
        <v>45838.0</v>
      </c>
      <c r="C1681" s="1" t="s">
        <v>11</v>
      </c>
      <c r="D1681" s="3" t="s">
        <v>624</v>
      </c>
      <c r="E1681" s="4">
        <v>45833.0</v>
      </c>
      <c r="F1681" s="5">
        <v>50.0</v>
      </c>
      <c r="G1681" s="5">
        <v>130.03</v>
      </c>
      <c r="H1681" s="5">
        <v>6502.0</v>
      </c>
      <c r="I1681" s="1" t="s">
        <v>21</v>
      </c>
      <c r="J1681" s="1" t="s">
        <v>12</v>
      </c>
      <c r="K1681" s="1" t="s">
        <v>13</v>
      </c>
      <c r="L1681" s="1" t="s">
        <v>5</v>
      </c>
      <c r="M1681" s="1" t="s">
        <v>23</v>
      </c>
      <c r="N1681" s="1" t="s">
        <v>7</v>
      </c>
      <c r="O1681" s="6" t="s">
        <v>7</v>
      </c>
    </row>
    <row r="1682">
      <c r="A1682" s="5">
        <v>103419.0</v>
      </c>
      <c r="B1682" s="2">
        <v>45838.0</v>
      </c>
      <c r="C1682" s="1" t="s">
        <v>11</v>
      </c>
      <c r="D1682" s="3" t="s">
        <v>559</v>
      </c>
      <c r="E1682" s="4">
        <v>45833.0</v>
      </c>
      <c r="F1682" s="5">
        <v>30.0</v>
      </c>
      <c r="G1682" s="5">
        <v>205.44</v>
      </c>
      <c r="H1682" s="5">
        <v>6164.0</v>
      </c>
      <c r="I1682" s="1" t="s">
        <v>21</v>
      </c>
      <c r="J1682" s="1" t="s">
        <v>12</v>
      </c>
      <c r="K1682" s="1" t="s">
        <v>13</v>
      </c>
      <c r="L1682" s="1" t="s">
        <v>5</v>
      </c>
      <c r="M1682" s="1" t="s">
        <v>23</v>
      </c>
      <c r="N1682" s="1" t="s">
        <v>7</v>
      </c>
      <c r="O1682" s="6" t="s">
        <v>7</v>
      </c>
    </row>
    <row r="1683">
      <c r="A1683" s="5">
        <v>103419.0</v>
      </c>
      <c r="B1683" s="2">
        <v>45838.0</v>
      </c>
      <c r="C1683" s="1" t="s">
        <v>11</v>
      </c>
      <c r="D1683" s="7">
        <v>5211.0</v>
      </c>
      <c r="E1683" s="4">
        <v>45833.0</v>
      </c>
      <c r="F1683" s="5">
        <v>52.0</v>
      </c>
      <c r="G1683" s="5">
        <v>147.84</v>
      </c>
      <c r="H1683" s="5">
        <v>7689.0</v>
      </c>
      <c r="I1683" s="1" t="s">
        <v>21</v>
      </c>
      <c r="J1683" s="1" t="s">
        <v>12</v>
      </c>
      <c r="K1683" s="1" t="s">
        <v>13</v>
      </c>
      <c r="L1683" s="1" t="s">
        <v>5</v>
      </c>
      <c r="M1683" s="1" t="s">
        <v>23</v>
      </c>
      <c r="N1683" s="1" t="s">
        <v>7</v>
      </c>
      <c r="O1683" s="6" t="s">
        <v>7</v>
      </c>
    </row>
    <row r="1684">
      <c r="A1684" s="5">
        <v>103419.0</v>
      </c>
      <c r="B1684" s="2">
        <v>45838.0</v>
      </c>
      <c r="C1684" s="1" t="s">
        <v>11</v>
      </c>
      <c r="D1684" s="7">
        <v>124.0</v>
      </c>
      <c r="E1684" s="4">
        <v>45833.0</v>
      </c>
      <c r="F1684" s="5">
        <v>92.0</v>
      </c>
      <c r="G1684" s="5">
        <v>126.72</v>
      </c>
      <c r="H1684" s="5">
        <v>11659.0</v>
      </c>
      <c r="I1684" s="1" t="s">
        <v>21</v>
      </c>
      <c r="J1684" s="1" t="s">
        <v>12</v>
      </c>
      <c r="K1684" s="1" t="s">
        <v>13</v>
      </c>
      <c r="L1684" s="1" t="s">
        <v>5</v>
      </c>
      <c r="M1684" s="1" t="s">
        <v>23</v>
      </c>
      <c r="N1684" s="1" t="s">
        <v>7</v>
      </c>
      <c r="O1684" s="6" t="s">
        <v>7</v>
      </c>
    </row>
    <row r="1685">
      <c r="A1685" s="5">
        <v>200957.0</v>
      </c>
      <c r="B1685" s="2">
        <v>45843.0</v>
      </c>
      <c r="C1685" s="1" t="s">
        <v>11</v>
      </c>
      <c r="D1685" s="3" t="s">
        <v>47</v>
      </c>
      <c r="E1685" s="4">
        <v>45863.0</v>
      </c>
      <c r="F1685" s="5">
        <v>7500.0</v>
      </c>
      <c r="G1685" s="5">
        <v>3300.56</v>
      </c>
      <c r="H1685" s="5">
        <v>33009.56</v>
      </c>
      <c r="I1685" s="1" t="s">
        <v>43</v>
      </c>
      <c r="J1685" s="1" t="s">
        <v>12</v>
      </c>
      <c r="K1685" s="1" t="s">
        <v>13</v>
      </c>
      <c r="L1685" s="1" t="s">
        <v>5</v>
      </c>
      <c r="M1685" s="1" t="s">
        <v>44</v>
      </c>
      <c r="N1685" s="1" t="s">
        <v>7</v>
      </c>
      <c r="O1685" s="6"/>
    </row>
    <row r="1686">
      <c r="A1686" s="5">
        <v>200957.0</v>
      </c>
      <c r="B1686" s="2">
        <v>45843.0</v>
      </c>
      <c r="C1686" s="1" t="s">
        <v>11</v>
      </c>
      <c r="D1686" s="3" t="s">
        <v>46</v>
      </c>
      <c r="E1686" s="4">
        <v>45863.0</v>
      </c>
      <c r="F1686" s="5">
        <v>6000.0</v>
      </c>
      <c r="G1686" s="5">
        <v>4400.75</v>
      </c>
      <c r="H1686" s="5">
        <v>26408.46</v>
      </c>
      <c r="I1686" s="1" t="s">
        <v>43</v>
      </c>
      <c r="J1686" s="1" t="s">
        <v>12</v>
      </c>
      <c r="K1686" s="1" t="s">
        <v>13</v>
      </c>
      <c r="L1686" s="1" t="s">
        <v>5</v>
      </c>
      <c r="M1686" s="1" t="s">
        <v>44</v>
      </c>
      <c r="N1686" s="1" t="s">
        <v>7</v>
      </c>
      <c r="O1686" s="6"/>
    </row>
    <row r="1687">
      <c r="A1687" s="5">
        <v>200957.0</v>
      </c>
      <c r="B1687" s="2">
        <v>45843.0</v>
      </c>
      <c r="C1687" s="1" t="s">
        <v>11</v>
      </c>
      <c r="D1687" s="3" t="s">
        <v>45</v>
      </c>
      <c r="E1687" s="4">
        <v>45863.0</v>
      </c>
      <c r="F1687" s="5">
        <v>9000.0</v>
      </c>
      <c r="G1687" s="5">
        <v>2200.37</v>
      </c>
      <c r="H1687" s="5">
        <v>39610.62</v>
      </c>
      <c r="I1687" s="1" t="s">
        <v>43</v>
      </c>
      <c r="J1687" s="1" t="s">
        <v>12</v>
      </c>
      <c r="K1687" s="1" t="s">
        <v>13</v>
      </c>
      <c r="L1687" s="1" t="s">
        <v>5</v>
      </c>
      <c r="M1687" s="1" t="s">
        <v>44</v>
      </c>
      <c r="N1687" s="1" t="s">
        <v>7</v>
      </c>
      <c r="O1687" s="6"/>
    </row>
    <row r="1688">
      <c r="A1688" s="5">
        <v>200958.0</v>
      </c>
      <c r="B1688" s="2">
        <v>45843.0</v>
      </c>
      <c r="C1688" s="1" t="s">
        <v>11</v>
      </c>
      <c r="D1688" s="3" t="s">
        <v>293</v>
      </c>
      <c r="E1688" s="4">
        <v>45863.0</v>
      </c>
      <c r="F1688" s="5">
        <v>15000.0</v>
      </c>
      <c r="G1688" s="5">
        <v>3.36</v>
      </c>
      <c r="H1688" s="5">
        <v>50406.05</v>
      </c>
      <c r="I1688" s="1" t="s">
        <v>75</v>
      </c>
      <c r="J1688" s="1" t="s">
        <v>12</v>
      </c>
      <c r="K1688" s="1" t="s">
        <v>13</v>
      </c>
      <c r="L1688" s="1" t="s">
        <v>5</v>
      </c>
      <c r="M1688" s="1" t="s">
        <v>6</v>
      </c>
      <c r="N1688" s="1" t="s">
        <v>7</v>
      </c>
      <c r="O1688" s="6"/>
    </row>
    <row r="1689">
      <c r="A1689" s="5">
        <v>103535.0</v>
      </c>
      <c r="B1689" s="2">
        <v>45850.0</v>
      </c>
      <c r="C1689" s="1" t="s">
        <v>24</v>
      </c>
      <c r="D1689" s="3" t="s">
        <v>246</v>
      </c>
      <c r="E1689" s="4">
        <v>45863.0</v>
      </c>
      <c r="F1689" s="5">
        <v>100.0</v>
      </c>
      <c r="G1689" s="5">
        <v>110.4</v>
      </c>
      <c r="H1689" s="5">
        <v>10820.52</v>
      </c>
      <c r="I1689" s="1" t="s">
        <v>26</v>
      </c>
      <c r="J1689" s="1" t="s">
        <v>27</v>
      </c>
      <c r="K1689" s="1" t="s">
        <v>28</v>
      </c>
      <c r="L1689" s="1" t="s">
        <v>5</v>
      </c>
      <c r="M1689" s="1" t="s">
        <v>29</v>
      </c>
      <c r="N1689" s="1" t="s">
        <v>7</v>
      </c>
      <c r="O1689" s="6"/>
    </row>
    <row r="1690">
      <c r="A1690" s="5">
        <v>103536.0</v>
      </c>
      <c r="B1690" s="2">
        <v>45850.0</v>
      </c>
      <c r="C1690" s="1" t="s">
        <v>24</v>
      </c>
      <c r="D1690" s="7">
        <v>5218.0</v>
      </c>
      <c r="E1690" s="4">
        <v>45863.0</v>
      </c>
      <c r="F1690" s="5">
        <v>8.0</v>
      </c>
      <c r="G1690" s="5">
        <v>441.6</v>
      </c>
      <c r="H1690" s="5">
        <v>3462.14</v>
      </c>
      <c r="I1690" s="1" t="s">
        <v>61</v>
      </c>
      <c r="J1690" s="1" t="s">
        <v>27</v>
      </c>
      <c r="K1690" s="1" t="s">
        <v>28</v>
      </c>
      <c r="L1690" s="1" t="s">
        <v>5</v>
      </c>
      <c r="M1690" s="1" t="s">
        <v>29</v>
      </c>
      <c r="N1690" s="1" t="s">
        <v>7</v>
      </c>
      <c r="O1690" s="6"/>
    </row>
    <row r="1691">
      <c r="A1691" s="5">
        <v>103537.0</v>
      </c>
      <c r="B1691" s="2">
        <v>45850.0</v>
      </c>
      <c r="C1691" s="1" t="s">
        <v>24</v>
      </c>
      <c r="D1691" s="3" t="s">
        <v>31</v>
      </c>
      <c r="E1691" s="4">
        <v>45863.0</v>
      </c>
      <c r="F1691" s="5">
        <v>12.0</v>
      </c>
      <c r="G1691" s="5">
        <v>719.04</v>
      </c>
      <c r="H1691" s="5">
        <v>8456.95</v>
      </c>
      <c r="I1691" s="1" t="s">
        <v>21</v>
      </c>
      <c r="J1691" s="1" t="s">
        <v>27</v>
      </c>
      <c r="K1691" s="1" t="s">
        <v>28</v>
      </c>
      <c r="L1691" s="1" t="s">
        <v>5</v>
      </c>
      <c r="M1691" s="1" t="s">
        <v>23</v>
      </c>
      <c r="N1691" s="1" t="s">
        <v>7</v>
      </c>
      <c r="O1691" s="6"/>
    </row>
    <row r="1692">
      <c r="A1692" s="5">
        <v>103566.0</v>
      </c>
      <c r="B1692" s="2">
        <v>45850.0</v>
      </c>
      <c r="C1692" s="1" t="s">
        <v>11</v>
      </c>
      <c r="D1692" s="7">
        <v>189.0</v>
      </c>
      <c r="E1692" s="4">
        <v>45863.0</v>
      </c>
      <c r="F1692" s="5">
        <v>55.0</v>
      </c>
      <c r="G1692" s="5">
        <v>161.28</v>
      </c>
      <c r="H1692" s="5">
        <v>8872.67</v>
      </c>
      <c r="I1692" s="1" t="s">
        <v>21</v>
      </c>
      <c r="J1692" s="1" t="s">
        <v>12</v>
      </c>
      <c r="K1692" s="1" t="s">
        <v>13</v>
      </c>
      <c r="L1692" s="1" t="s">
        <v>5</v>
      </c>
      <c r="M1692" s="1" t="s">
        <v>23</v>
      </c>
      <c r="N1692" s="1" t="s">
        <v>7</v>
      </c>
      <c r="O1692" s="6"/>
    </row>
    <row r="1693">
      <c r="A1693" s="5">
        <v>103566.0</v>
      </c>
      <c r="B1693" s="2">
        <v>45850.0</v>
      </c>
      <c r="C1693" s="1" t="s">
        <v>11</v>
      </c>
      <c r="D1693" s="7">
        <v>323.0</v>
      </c>
      <c r="E1693" s="4">
        <v>45863.0</v>
      </c>
      <c r="F1693" s="5">
        <v>300.0</v>
      </c>
      <c r="G1693" s="5">
        <v>40.13</v>
      </c>
      <c r="H1693" s="5">
        <v>12041.27</v>
      </c>
      <c r="I1693" s="1" t="s">
        <v>33</v>
      </c>
      <c r="J1693" s="1" t="s">
        <v>12</v>
      </c>
      <c r="K1693" s="1" t="s">
        <v>13</v>
      </c>
      <c r="L1693" s="1" t="s">
        <v>5</v>
      </c>
      <c r="M1693" s="1" t="s">
        <v>23</v>
      </c>
      <c r="N1693" s="1" t="s">
        <v>7</v>
      </c>
      <c r="O1693" s="6"/>
    </row>
    <row r="1694">
      <c r="A1694" s="5">
        <v>103566.0</v>
      </c>
      <c r="B1694" s="2">
        <v>45850.0</v>
      </c>
      <c r="C1694" s="1" t="s">
        <v>11</v>
      </c>
      <c r="D1694" s="3" t="s">
        <v>559</v>
      </c>
      <c r="E1694" s="4">
        <v>45863.0</v>
      </c>
      <c r="F1694" s="5">
        <v>30.0</v>
      </c>
      <c r="G1694" s="5">
        <v>205.44</v>
      </c>
      <c r="H1694" s="5">
        <v>6165.47</v>
      </c>
      <c r="I1694" s="1" t="s">
        <v>21</v>
      </c>
      <c r="J1694" s="1" t="s">
        <v>12</v>
      </c>
      <c r="K1694" s="1" t="s">
        <v>13</v>
      </c>
      <c r="L1694" s="1" t="s">
        <v>5</v>
      </c>
      <c r="M1694" s="1" t="s">
        <v>23</v>
      </c>
      <c r="N1694" s="1" t="s">
        <v>7</v>
      </c>
      <c r="O1694" s="6"/>
    </row>
    <row r="1695">
      <c r="A1695" s="5">
        <v>103566.0</v>
      </c>
      <c r="B1695" s="2">
        <v>45850.0</v>
      </c>
      <c r="C1695" s="1" t="s">
        <v>11</v>
      </c>
      <c r="D1695" s="7">
        <v>124.0</v>
      </c>
      <c r="E1695" s="4">
        <v>45863.0</v>
      </c>
      <c r="F1695" s="5">
        <v>184.0</v>
      </c>
      <c r="G1695" s="5">
        <v>126.72</v>
      </c>
      <c r="H1695" s="5">
        <v>23318.75</v>
      </c>
      <c r="I1695" s="1" t="s">
        <v>21</v>
      </c>
      <c r="J1695" s="1" t="s">
        <v>12</v>
      </c>
      <c r="K1695" s="1" t="s">
        <v>13</v>
      </c>
      <c r="L1695" s="1" t="s">
        <v>5</v>
      </c>
      <c r="M1695" s="1" t="s">
        <v>23</v>
      </c>
      <c r="N1695" s="1" t="s">
        <v>7</v>
      </c>
      <c r="O1695" s="6"/>
    </row>
    <row r="1696">
      <c r="A1696" s="5">
        <v>103566.0</v>
      </c>
      <c r="B1696" s="2">
        <v>45850.0</v>
      </c>
      <c r="C1696" s="1" t="s">
        <v>11</v>
      </c>
      <c r="D1696" s="3" t="s">
        <v>596</v>
      </c>
      <c r="E1696" s="4">
        <v>45863.0</v>
      </c>
      <c r="F1696" s="5">
        <v>13.0</v>
      </c>
      <c r="G1696" s="5">
        <v>329.28</v>
      </c>
      <c r="H1696" s="5">
        <v>4282.91</v>
      </c>
      <c r="I1696" s="1" t="s">
        <v>21</v>
      </c>
      <c r="J1696" s="1" t="s">
        <v>12</v>
      </c>
      <c r="K1696" s="1" t="s">
        <v>13</v>
      </c>
      <c r="L1696" s="1" t="s">
        <v>5</v>
      </c>
      <c r="M1696" s="1" t="s">
        <v>23</v>
      </c>
      <c r="N1696" s="1" t="s">
        <v>7</v>
      </c>
      <c r="O1696" s="6"/>
    </row>
    <row r="1697">
      <c r="A1697" s="5">
        <v>103566.0</v>
      </c>
      <c r="B1697" s="2">
        <v>45850.0</v>
      </c>
      <c r="C1697" s="1" t="s">
        <v>11</v>
      </c>
      <c r="D1697" s="7">
        <v>132.0</v>
      </c>
      <c r="E1697" s="4">
        <v>45863.0</v>
      </c>
      <c r="F1697" s="5">
        <v>39.0</v>
      </c>
      <c r="G1697" s="5">
        <v>296.64</v>
      </c>
      <c r="H1697" s="5">
        <v>11571.23</v>
      </c>
      <c r="I1697" s="1" t="s">
        <v>21</v>
      </c>
      <c r="J1697" s="1" t="s">
        <v>12</v>
      </c>
      <c r="K1697" s="1" t="s">
        <v>13</v>
      </c>
      <c r="L1697" s="1" t="s">
        <v>5</v>
      </c>
      <c r="M1697" s="1" t="s">
        <v>23</v>
      </c>
      <c r="N1697" s="1" t="s">
        <v>7</v>
      </c>
      <c r="O1697" s="6"/>
    </row>
    <row r="1698">
      <c r="A1698" s="5">
        <v>103566.0</v>
      </c>
      <c r="B1698" s="2">
        <v>45850.0</v>
      </c>
      <c r="C1698" s="1" t="s">
        <v>11</v>
      </c>
      <c r="D1698" s="3" t="s">
        <v>232</v>
      </c>
      <c r="E1698" s="4">
        <v>45863.0</v>
      </c>
      <c r="F1698" s="5">
        <v>66.0</v>
      </c>
      <c r="G1698" s="5">
        <v>152.64</v>
      </c>
      <c r="H1698" s="5">
        <v>10076.51</v>
      </c>
      <c r="I1698" s="1" t="s">
        <v>21</v>
      </c>
      <c r="J1698" s="1" t="s">
        <v>12</v>
      </c>
      <c r="K1698" s="1" t="s">
        <v>13</v>
      </c>
      <c r="L1698" s="1" t="s">
        <v>5</v>
      </c>
      <c r="M1698" s="1" t="s">
        <v>23</v>
      </c>
      <c r="N1698" s="1" t="s">
        <v>7</v>
      </c>
      <c r="O1698" s="6"/>
    </row>
    <row r="1699">
      <c r="A1699" s="5">
        <v>103566.0</v>
      </c>
      <c r="B1699" s="2">
        <v>45850.0</v>
      </c>
      <c r="C1699" s="1" t="s">
        <v>11</v>
      </c>
      <c r="D1699" s="7">
        <v>144.0</v>
      </c>
      <c r="E1699" s="4">
        <v>45863.0</v>
      </c>
      <c r="F1699" s="5">
        <v>360.0</v>
      </c>
      <c r="G1699" s="5">
        <v>93.6</v>
      </c>
      <c r="H1699" s="5">
        <v>33698.27</v>
      </c>
      <c r="I1699" s="1" t="s">
        <v>21</v>
      </c>
      <c r="J1699" s="1" t="s">
        <v>12</v>
      </c>
      <c r="K1699" s="1" t="s">
        <v>13</v>
      </c>
      <c r="L1699" s="1" t="s">
        <v>5</v>
      </c>
      <c r="M1699" s="1" t="s">
        <v>23</v>
      </c>
      <c r="N1699" s="1" t="s">
        <v>7</v>
      </c>
      <c r="O1699" s="6"/>
    </row>
    <row r="1700">
      <c r="A1700" s="5">
        <v>103566.0</v>
      </c>
      <c r="B1700" s="2">
        <v>45850.0</v>
      </c>
      <c r="C1700" s="1" t="s">
        <v>11</v>
      </c>
      <c r="D1700" s="3" t="s">
        <v>625</v>
      </c>
      <c r="E1700" s="4">
        <v>45863.0</v>
      </c>
      <c r="F1700" s="5">
        <v>12.0</v>
      </c>
      <c r="G1700" s="5">
        <v>846.72</v>
      </c>
      <c r="H1700" s="5">
        <v>10162.91</v>
      </c>
      <c r="I1700" s="1" t="s">
        <v>21</v>
      </c>
      <c r="J1700" s="1" t="s">
        <v>12</v>
      </c>
      <c r="K1700" s="1" t="s">
        <v>13</v>
      </c>
      <c r="L1700" s="1" t="s">
        <v>5</v>
      </c>
      <c r="M1700" s="1" t="s">
        <v>23</v>
      </c>
      <c r="N1700" s="1" t="s">
        <v>7</v>
      </c>
      <c r="O1700" s="6"/>
    </row>
    <row r="1701">
      <c r="A1701" s="5">
        <v>103566.0</v>
      </c>
      <c r="B1701" s="2">
        <v>45850.0</v>
      </c>
      <c r="C1701" s="1" t="s">
        <v>11</v>
      </c>
      <c r="D1701" s="7">
        <v>187.0</v>
      </c>
      <c r="E1701" s="4">
        <v>45863.0</v>
      </c>
      <c r="F1701" s="5">
        <v>176.0</v>
      </c>
      <c r="G1701" s="5">
        <v>243.84</v>
      </c>
      <c r="H1701" s="5">
        <v>42918.11</v>
      </c>
      <c r="I1701" s="1" t="s">
        <v>21</v>
      </c>
      <c r="J1701" s="1" t="s">
        <v>12</v>
      </c>
      <c r="K1701" s="1" t="s">
        <v>13</v>
      </c>
      <c r="L1701" s="1" t="s">
        <v>5</v>
      </c>
      <c r="M1701" s="1" t="s">
        <v>23</v>
      </c>
      <c r="N1701" s="1" t="s">
        <v>7</v>
      </c>
      <c r="O1701" s="6"/>
    </row>
    <row r="1702">
      <c r="A1702" s="5">
        <v>103566.0</v>
      </c>
      <c r="B1702" s="2">
        <v>45850.0</v>
      </c>
      <c r="C1702" s="1" t="s">
        <v>11</v>
      </c>
      <c r="D1702" s="7">
        <v>153.0</v>
      </c>
      <c r="E1702" s="4">
        <v>45863.0</v>
      </c>
      <c r="F1702" s="5">
        <v>75.0</v>
      </c>
      <c r="G1702" s="5">
        <v>395.52</v>
      </c>
      <c r="H1702" s="5">
        <v>29666.27</v>
      </c>
      <c r="I1702" s="1" t="s">
        <v>21</v>
      </c>
      <c r="J1702" s="1" t="s">
        <v>12</v>
      </c>
      <c r="K1702" s="1" t="s">
        <v>13</v>
      </c>
      <c r="L1702" s="1" t="s">
        <v>5</v>
      </c>
      <c r="M1702" s="1" t="s">
        <v>23</v>
      </c>
      <c r="N1702" s="1" t="s">
        <v>7</v>
      </c>
      <c r="O1702" s="6"/>
    </row>
    <row r="1703">
      <c r="A1703" s="5">
        <v>103566.0</v>
      </c>
      <c r="B1703" s="2">
        <v>45850.0</v>
      </c>
      <c r="C1703" s="1" t="s">
        <v>11</v>
      </c>
      <c r="D1703" s="7">
        <v>147.0</v>
      </c>
      <c r="E1703" s="4">
        <v>45863.0</v>
      </c>
      <c r="F1703" s="5">
        <v>30.0</v>
      </c>
      <c r="G1703" s="5">
        <v>285.12</v>
      </c>
      <c r="H1703" s="5">
        <v>8555.87</v>
      </c>
      <c r="I1703" s="1" t="s">
        <v>21</v>
      </c>
      <c r="J1703" s="1" t="s">
        <v>12</v>
      </c>
      <c r="K1703" s="1" t="s">
        <v>13</v>
      </c>
      <c r="L1703" s="1" t="s">
        <v>5</v>
      </c>
      <c r="M1703" s="1" t="s">
        <v>23</v>
      </c>
      <c r="N1703" s="1" t="s">
        <v>7</v>
      </c>
      <c r="O1703" s="6"/>
    </row>
    <row r="1704">
      <c r="A1704" s="5">
        <v>103566.0</v>
      </c>
      <c r="B1704" s="2">
        <v>45850.0</v>
      </c>
      <c r="C1704" s="1" t="s">
        <v>11</v>
      </c>
      <c r="D1704" s="7">
        <v>324.0</v>
      </c>
      <c r="E1704" s="4">
        <v>45863.0</v>
      </c>
      <c r="F1704" s="5">
        <v>900.0</v>
      </c>
      <c r="G1704" s="5">
        <v>49.25</v>
      </c>
      <c r="H1704" s="5">
        <v>44327.27</v>
      </c>
      <c r="I1704" s="1" t="s">
        <v>33</v>
      </c>
      <c r="J1704" s="1" t="s">
        <v>12</v>
      </c>
      <c r="K1704" s="1" t="s">
        <v>13</v>
      </c>
      <c r="L1704" s="1" t="s">
        <v>5</v>
      </c>
      <c r="M1704" s="1" t="s">
        <v>23</v>
      </c>
      <c r="N1704" s="1" t="s">
        <v>7</v>
      </c>
      <c r="O1704" s="6"/>
    </row>
    <row r="1705">
      <c r="A1705" s="5">
        <v>103605.0</v>
      </c>
      <c r="B1705" s="2">
        <v>45853.0</v>
      </c>
      <c r="C1705" s="1" t="s">
        <v>24</v>
      </c>
      <c r="D1705" s="3" t="s">
        <v>315</v>
      </c>
      <c r="E1705" s="4">
        <v>45863.0</v>
      </c>
      <c r="F1705" s="5">
        <v>30.0</v>
      </c>
      <c r="G1705" s="5">
        <v>329.28</v>
      </c>
      <c r="H1705" s="5">
        <v>9681.9</v>
      </c>
      <c r="I1705" s="1" t="s">
        <v>21</v>
      </c>
      <c r="J1705" s="1" t="s">
        <v>27</v>
      </c>
      <c r="K1705" s="1" t="s">
        <v>28</v>
      </c>
      <c r="L1705" s="1" t="s">
        <v>5</v>
      </c>
      <c r="M1705" s="1" t="s">
        <v>23</v>
      </c>
      <c r="N1705" s="1" t="s">
        <v>7</v>
      </c>
      <c r="O1705" s="6"/>
    </row>
    <row r="1706">
      <c r="A1706" s="5">
        <v>103605.0</v>
      </c>
      <c r="B1706" s="2">
        <v>45853.0</v>
      </c>
      <c r="C1706" s="1" t="s">
        <v>24</v>
      </c>
      <c r="D1706" s="3" t="s">
        <v>38</v>
      </c>
      <c r="E1706" s="4">
        <v>45863.0</v>
      </c>
      <c r="F1706" s="5">
        <v>30.0</v>
      </c>
      <c r="G1706" s="5">
        <v>218.88</v>
      </c>
      <c r="H1706" s="5">
        <v>6436.14</v>
      </c>
      <c r="I1706" s="1" t="s">
        <v>21</v>
      </c>
      <c r="J1706" s="1" t="s">
        <v>27</v>
      </c>
      <c r="K1706" s="1" t="s">
        <v>28</v>
      </c>
      <c r="L1706" s="1" t="s">
        <v>5</v>
      </c>
      <c r="M1706" s="1" t="s">
        <v>23</v>
      </c>
      <c r="N1706" s="1" t="s">
        <v>7</v>
      </c>
      <c r="O1706" s="6"/>
    </row>
    <row r="1707">
      <c r="A1707" s="5">
        <v>103605.0</v>
      </c>
      <c r="B1707" s="2">
        <v>45853.0</v>
      </c>
      <c r="C1707" s="1" t="s">
        <v>24</v>
      </c>
      <c r="D1707" s="3" t="s">
        <v>39</v>
      </c>
      <c r="E1707" s="4">
        <v>45863.0</v>
      </c>
      <c r="F1707" s="5">
        <v>12.0</v>
      </c>
      <c r="G1707" s="5">
        <v>846.72</v>
      </c>
      <c r="H1707" s="5">
        <v>9958.49</v>
      </c>
      <c r="I1707" s="1" t="s">
        <v>21</v>
      </c>
      <c r="J1707" s="1" t="s">
        <v>27</v>
      </c>
      <c r="K1707" s="1" t="s">
        <v>28</v>
      </c>
      <c r="L1707" s="1" t="s">
        <v>5</v>
      </c>
      <c r="M1707" s="1" t="s">
        <v>23</v>
      </c>
      <c r="N1707" s="1" t="s">
        <v>7</v>
      </c>
      <c r="O1707" s="6"/>
    </row>
    <row r="1708">
      <c r="A1708" s="5">
        <v>103609.0</v>
      </c>
      <c r="B1708" s="2">
        <v>45853.0</v>
      </c>
      <c r="C1708" s="1" t="s">
        <v>223</v>
      </c>
      <c r="D1708" s="7">
        <v>1961.0</v>
      </c>
      <c r="E1708" s="4">
        <v>45863.0</v>
      </c>
      <c r="F1708" s="5">
        <v>27.0</v>
      </c>
      <c r="G1708" s="5">
        <v>113.28</v>
      </c>
      <c r="H1708" s="5">
        <v>2997.76</v>
      </c>
      <c r="I1708" s="1" t="s">
        <v>21</v>
      </c>
      <c r="J1708" s="1" t="s">
        <v>224</v>
      </c>
      <c r="K1708" s="1" t="s">
        <v>111</v>
      </c>
      <c r="L1708" s="1" t="s">
        <v>5</v>
      </c>
      <c r="M1708" s="1" t="s">
        <v>23</v>
      </c>
      <c r="N1708" s="1" t="s">
        <v>7</v>
      </c>
      <c r="O1708" s="6"/>
    </row>
    <row r="1709">
      <c r="A1709" s="5">
        <v>103609.0</v>
      </c>
      <c r="B1709" s="2">
        <v>45853.0</v>
      </c>
      <c r="C1709" s="1" t="s">
        <v>223</v>
      </c>
      <c r="D1709" s="7">
        <v>195.0</v>
      </c>
      <c r="E1709" s="4">
        <v>45863.0</v>
      </c>
      <c r="F1709" s="5">
        <v>38.0</v>
      </c>
      <c r="G1709" s="5">
        <v>82.56</v>
      </c>
      <c r="H1709" s="5">
        <v>3074.9</v>
      </c>
      <c r="I1709" s="1" t="s">
        <v>21</v>
      </c>
      <c r="J1709" s="1" t="s">
        <v>224</v>
      </c>
      <c r="K1709" s="1" t="s">
        <v>111</v>
      </c>
      <c r="L1709" s="1" t="s">
        <v>5</v>
      </c>
      <c r="M1709" s="1" t="s">
        <v>23</v>
      </c>
      <c r="N1709" s="1" t="s">
        <v>7</v>
      </c>
      <c r="O1709" s="6"/>
    </row>
    <row r="1710">
      <c r="A1710" s="5">
        <v>103610.0</v>
      </c>
      <c r="B1710" s="2">
        <v>45853.0</v>
      </c>
      <c r="C1710" s="1" t="s">
        <v>223</v>
      </c>
      <c r="D1710" s="3" t="s">
        <v>50</v>
      </c>
      <c r="E1710" s="4">
        <v>45863.0</v>
      </c>
      <c r="F1710" s="5">
        <v>66.0</v>
      </c>
      <c r="G1710" s="5">
        <v>318.08</v>
      </c>
      <c r="H1710" s="5">
        <v>20996.22</v>
      </c>
      <c r="I1710" s="1" t="s">
        <v>26</v>
      </c>
      <c r="J1710" s="1" t="s">
        <v>224</v>
      </c>
      <c r="K1710" s="1" t="s">
        <v>111</v>
      </c>
      <c r="L1710" s="1" t="s">
        <v>5</v>
      </c>
      <c r="M1710" s="1" t="s">
        <v>29</v>
      </c>
      <c r="N1710" s="1" t="s">
        <v>7</v>
      </c>
      <c r="O1710" s="6"/>
    </row>
    <row r="1711">
      <c r="A1711" s="5">
        <v>103610.0</v>
      </c>
      <c r="B1711" s="2">
        <v>45853.0</v>
      </c>
      <c r="C1711" s="1" t="s">
        <v>223</v>
      </c>
      <c r="D1711" s="3" t="s">
        <v>50</v>
      </c>
      <c r="E1711" s="4">
        <v>45863.0</v>
      </c>
      <c r="F1711" s="5">
        <v>88.0</v>
      </c>
      <c r="G1711" s="5">
        <v>318.08</v>
      </c>
      <c r="H1711" s="5">
        <v>27993.98</v>
      </c>
      <c r="I1711" s="1" t="s">
        <v>26</v>
      </c>
      <c r="J1711" s="1" t="s">
        <v>224</v>
      </c>
      <c r="K1711" s="1" t="s">
        <v>111</v>
      </c>
      <c r="L1711" s="1" t="s">
        <v>5</v>
      </c>
      <c r="M1711" s="1" t="s">
        <v>29</v>
      </c>
      <c r="N1711" s="1" t="s">
        <v>7</v>
      </c>
      <c r="O1711" s="6"/>
    </row>
    <row r="1712">
      <c r="A1712" s="5">
        <v>103776.0</v>
      </c>
      <c r="B1712" s="2">
        <v>45857.0</v>
      </c>
      <c r="C1712" s="1" t="s">
        <v>24</v>
      </c>
      <c r="D1712" s="7">
        <v>163.0</v>
      </c>
      <c r="E1712" s="4">
        <v>45863.0</v>
      </c>
      <c r="F1712" s="5">
        <v>47.0</v>
      </c>
      <c r="G1712" s="5">
        <v>213.6</v>
      </c>
      <c r="H1712" s="5">
        <v>9840.16</v>
      </c>
      <c r="I1712" s="1" t="s">
        <v>21</v>
      </c>
      <c r="J1712" s="1" t="s">
        <v>27</v>
      </c>
      <c r="K1712" s="1" t="s">
        <v>28</v>
      </c>
      <c r="L1712" s="1" t="s">
        <v>5</v>
      </c>
      <c r="M1712" s="1" t="s">
        <v>23</v>
      </c>
      <c r="N1712" s="1" t="s">
        <v>7</v>
      </c>
      <c r="O1712" s="6"/>
    </row>
    <row r="1713">
      <c r="A1713" s="5">
        <v>103776.0</v>
      </c>
      <c r="B1713" s="2">
        <v>45857.0</v>
      </c>
      <c r="C1713" s="1" t="s">
        <v>24</v>
      </c>
      <c r="D1713" s="7">
        <v>129.0</v>
      </c>
      <c r="E1713" s="4">
        <v>45863.0</v>
      </c>
      <c r="F1713" s="5">
        <v>48.0</v>
      </c>
      <c r="G1713" s="5">
        <v>226.56</v>
      </c>
      <c r="H1713" s="5">
        <v>10659.13</v>
      </c>
      <c r="I1713" s="1" t="s">
        <v>21</v>
      </c>
      <c r="J1713" s="1" t="s">
        <v>27</v>
      </c>
      <c r="K1713" s="1" t="s">
        <v>28</v>
      </c>
      <c r="L1713" s="1" t="s">
        <v>5</v>
      </c>
      <c r="M1713" s="1" t="s">
        <v>23</v>
      </c>
      <c r="N1713" s="1" t="s">
        <v>7</v>
      </c>
      <c r="O1713" s="6"/>
    </row>
    <row r="1714">
      <c r="A1714" s="5">
        <v>103776.0</v>
      </c>
      <c r="B1714" s="2">
        <v>45857.0</v>
      </c>
      <c r="C1714" s="1" t="s">
        <v>24</v>
      </c>
      <c r="D1714" s="7">
        <v>121.0</v>
      </c>
      <c r="E1714" s="4">
        <v>45863.0</v>
      </c>
      <c r="F1714" s="5">
        <v>108.0</v>
      </c>
      <c r="G1714" s="5">
        <v>95.52</v>
      </c>
      <c r="H1714" s="5">
        <v>10111.58</v>
      </c>
      <c r="I1714" s="1" t="s">
        <v>21</v>
      </c>
      <c r="J1714" s="1" t="s">
        <v>27</v>
      </c>
      <c r="K1714" s="1" t="s">
        <v>28</v>
      </c>
      <c r="L1714" s="1" t="s">
        <v>5</v>
      </c>
      <c r="M1714" s="1" t="s">
        <v>23</v>
      </c>
      <c r="N1714" s="1" t="s">
        <v>7</v>
      </c>
      <c r="O1714" s="6"/>
    </row>
    <row r="1715">
      <c r="A1715" s="5">
        <v>103776.0</v>
      </c>
      <c r="B1715" s="2">
        <v>45857.0</v>
      </c>
      <c r="C1715" s="1" t="s">
        <v>24</v>
      </c>
      <c r="D1715" s="3" t="s">
        <v>38</v>
      </c>
      <c r="E1715" s="4">
        <v>45863.0</v>
      </c>
      <c r="F1715" s="5">
        <v>90.0</v>
      </c>
      <c r="G1715" s="5">
        <v>218.88</v>
      </c>
      <c r="H1715" s="5">
        <v>19306.96</v>
      </c>
      <c r="I1715" s="1" t="s">
        <v>21</v>
      </c>
      <c r="J1715" s="1" t="s">
        <v>27</v>
      </c>
      <c r="K1715" s="1" t="s">
        <v>28</v>
      </c>
      <c r="L1715" s="1" t="s">
        <v>5</v>
      </c>
      <c r="M1715" s="1" t="s">
        <v>23</v>
      </c>
      <c r="N1715" s="1" t="s">
        <v>7</v>
      </c>
      <c r="O1715" s="6"/>
    </row>
    <row r="1716">
      <c r="A1716" s="5">
        <v>103776.0</v>
      </c>
      <c r="B1716" s="2">
        <v>45857.0</v>
      </c>
      <c r="C1716" s="1" t="s">
        <v>24</v>
      </c>
      <c r="D1716" s="3" t="s">
        <v>41</v>
      </c>
      <c r="E1716" s="4">
        <v>45863.0</v>
      </c>
      <c r="F1716" s="5">
        <v>116.0</v>
      </c>
      <c r="G1716" s="5">
        <v>187.2</v>
      </c>
      <c r="H1716" s="5">
        <v>21282.64</v>
      </c>
      <c r="I1716" s="1" t="s">
        <v>21</v>
      </c>
      <c r="J1716" s="1" t="s">
        <v>27</v>
      </c>
      <c r="K1716" s="1" t="s">
        <v>28</v>
      </c>
      <c r="L1716" s="1" t="s">
        <v>5</v>
      </c>
      <c r="M1716" s="1" t="s">
        <v>23</v>
      </c>
      <c r="N1716" s="1" t="s">
        <v>7</v>
      </c>
      <c r="O1716" s="6"/>
    </row>
    <row r="1717">
      <c r="A1717" s="5">
        <v>103776.0</v>
      </c>
      <c r="B1717" s="2">
        <v>45857.0</v>
      </c>
      <c r="C1717" s="1" t="s">
        <v>24</v>
      </c>
      <c r="D1717" s="7">
        <v>144.0</v>
      </c>
      <c r="E1717" s="4">
        <v>45863.0</v>
      </c>
      <c r="F1717" s="5">
        <v>90.0</v>
      </c>
      <c r="G1717" s="5">
        <v>93.6</v>
      </c>
      <c r="H1717" s="5">
        <v>8257.26</v>
      </c>
      <c r="I1717" s="1" t="s">
        <v>21</v>
      </c>
      <c r="J1717" s="1" t="s">
        <v>27</v>
      </c>
      <c r="K1717" s="1" t="s">
        <v>28</v>
      </c>
      <c r="L1717" s="1" t="s">
        <v>5</v>
      </c>
      <c r="M1717" s="1" t="s">
        <v>23</v>
      </c>
      <c r="N1717" s="1" t="s">
        <v>7</v>
      </c>
      <c r="O1717" s="6"/>
    </row>
    <row r="1718">
      <c r="A1718" s="5">
        <v>103776.0</v>
      </c>
      <c r="B1718" s="2">
        <v>45857.0</v>
      </c>
      <c r="C1718" s="1" t="s">
        <v>24</v>
      </c>
      <c r="D1718" s="7">
        <v>156.0</v>
      </c>
      <c r="E1718" s="4">
        <v>45863.0</v>
      </c>
      <c r="F1718" s="5">
        <v>25.0</v>
      </c>
      <c r="G1718" s="5">
        <v>950.4</v>
      </c>
      <c r="H1718" s="5">
        <v>23286.54</v>
      </c>
      <c r="I1718" s="1" t="s">
        <v>21</v>
      </c>
      <c r="J1718" s="1" t="s">
        <v>27</v>
      </c>
      <c r="K1718" s="1" t="s">
        <v>28</v>
      </c>
      <c r="L1718" s="1" t="s">
        <v>5</v>
      </c>
      <c r="M1718" s="1" t="s">
        <v>23</v>
      </c>
      <c r="N1718" s="1" t="s">
        <v>7</v>
      </c>
      <c r="O1718" s="6"/>
    </row>
    <row r="1719">
      <c r="A1719" s="5">
        <v>103776.0</v>
      </c>
      <c r="B1719" s="2">
        <v>45857.0</v>
      </c>
      <c r="C1719" s="1" t="s">
        <v>24</v>
      </c>
      <c r="D1719" s="7">
        <v>197.0</v>
      </c>
      <c r="E1719" s="4">
        <v>45863.0</v>
      </c>
      <c r="F1719" s="5">
        <v>32.0</v>
      </c>
      <c r="G1719" s="5">
        <v>94.08</v>
      </c>
      <c r="H1719" s="5">
        <v>2952.09</v>
      </c>
      <c r="I1719" s="1" t="s">
        <v>21</v>
      </c>
      <c r="J1719" s="1" t="s">
        <v>27</v>
      </c>
      <c r="K1719" s="1" t="s">
        <v>28</v>
      </c>
      <c r="L1719" s="1" t="s">
        <v>5</v>
      </c>
      <c r="M1719" s="1" t="s">
        <v>23</v>
      </c>
      <c r="N1719" s="1" t="s">
        <v>7</v>
      </c>
      <c r="O1719" s="6"/>
    </row>
    <row r="1720">
      <c r="A1720" s="5">
        <v>103776.0</v>
      </c>
      <c r="B1720" s="2">
        <v>45857.0</v>
      </c>
      <c r="C1720" s="1" t="s">
        <v>24</v>
      </c>
      <c r="D1720" s="3" t="s">
        <v>97</v>
      </c>
      <c r="E1720" s="4">
        <v>45863.0</v>
      </c>
      <c r="F1720" s="5">
        <v>30.0</v>
      </c>
      <c r="G1720" s="5">
        <v>209.28</v>
      </c>
      <c r="H1720" s="5">
        <v>6154.58</v>
      </c>
      <c r="I1720" s="1" t="s">
        <v>21</v>
      </c>
      <c r="J1720" s="1" t="s">
        <v>27</v>
      </c>
      <c r="K1720" s="1" t="s">
        <v>28</v>
      </c>
      <c r="L1720" s="1" t="s">
        <v>5</v>
      </c>
      <c r="M1720" s="1" t="s">
        <v>23</v>
      </c>
      <c r="N1720" s="1" t="s">
        <v>7</v>
      </c>
      <c r="O1720" s="6"/>
    </row>
    <row r="1721">
      <c r="A1721" s="5">
        <v>103776.0</v>
      </c>
      <c r="B1721" s="2">
        <v>45857.0</v>
      </c>
      <c r="C1721" s="1" t="s">
        <v>24</v>
      </c>
      <c r="D1721" s="7">
        <v>324.0</v>
      </c>
      <c r="E1721" s="4">
        <v>45863.0</v>
      </c>
      <c r="F1721" s="5">
        <v>600.0</v>
      </c>
      <c r="G1721" s="5">
        <v>51.84</v>
      </c>
      <c r="H1721" s="5">
        <v>30483.66</v>
      </c>
      <c r="I1721" s="1" t="s">
        <v>33</v>
      </c>
      <c r="J1721" s="1" t="s">
        <v>27</v>
      </c>
      <c r="K1721" s="1" t="s">
        <v>28</v>
      </c>
      <c r="L1721" s="1" t="s">
        <v>5</v>
      </c>
      <c r="M1721" s="1" t="s">
        <v>23</v>
      </c>
      <c r="N1721" s="1" t="s">
        <v>7</v>
      </c>
      <c r="O1721" s="6"/>
    </row>
    <row r="1722">
      <c r="A1722" s="5">
        <v>103854.0</v>
      </c>
      <c r="B1722" s="2">
        <v>45860.0</v>
      </c>
      <c r="C1722" s="1" t="s">
        <v>261</v>
      </c>
      <c r="D1722" s="3" t="s">
        <v>626</v>
      </c>
      <c r="E1722" s="4">
        <v>45863.0</v>
      </c>
      <c r="F1722" s="5">
        <v>2.0</v>
      </c>
      <c r="G1722" s="5">
        <v>4455.6</v>
      </c>
      <c r="H1722" s="5">
        <v>8734.27</v>
      </c>
      <c r="I1722" s="1" t="s">
        <v>58</v>
      </c>
      <c r="J1722" s="1" t="s">
        <v>216</v>
      </c>
      <c r="K1722" s="1" t="s">
        <v>28</v>
      </c>
      <c r="L1722" s="1" t="s">
        <v>5</v>
      </c>
      <c r="M1722" s="1" t="s">
        <v>59</v>
      </c>
      <c r="N1722" s="1" t="s">
        <v>7</v>
      </c>
      <c r="O1722" s="6"/>
    </row>
    <row r="1723">
      <c r="A1723" s="5">
        <v>103854.0</v>
      </c>
      <c r="B1723" s="2">
        <v>45860.0</v>
      </c>
      <c r="C1723" s="1" t="s">
        <v>261</v>
      </c>
      <c r="D1723" s="3" t="s">
        <v>90</v>
      </c>
      <c r="E1723" s="4">
        <v>45863.0</v>
      </c>
      <c r="F1723" s="5">
        <v>4.0</v>
      </c>
      <c r="G1723" s="5">
        <v>3614.3</v>
      </c>
      <c r="H1723" s="5">
        <v>14169.35</v>
      </c>
      <c r="I1723" s="1" t="s">
        <v>58</v>
      </c>
      <c r="J1723" s="1" t="s">
        <v>216</v>
      </c>
      <c r="K1723" s="1" t="s">
        <v>28</v>
      </c>
      <c r="L1723" s="1" t="s">
        <v>5</v>
      </c>
      <c r="M1723" s="1" t="s">
        <v>59</v>
      </c>
      <c r="N1723" s="1" t="s">
        <v>7</v>
      </c>
      <c r="O1723" s="6"/>
    </row>
    <row r="1724">
      <c r="A1724" s="5">
        <v>103854.0</v>
      </c>
      <c r="B1724" s="2">
        <v>45860.0</v>
      </c>
      <c r="C1724" s="1" t="s">
        <v>261</v>
      </c>
      <c r="D1724" s="3" t="s">
        <v>87</v>
      </c>
      <c r="E1724" s="4">
        <v>45863.0</v>
      </c>
      <c r="F1724" s="5">
        <v>2.0</v>
      </c>
      <c r="G1724" s="5">
        <v>3722.4</v>
      </c>
      <c r="H1724" s="5">
        <v>7297.2</v>
      </c>
      <c r="I1724" s="1" t="s">
        <v>58</v>
      </c>
      <c r="J1724" s="1" t="s">
        <v>216</v>
      </c>
      <c r="K1724" s="1" t="s">
        <v>28</v>
      </c>
      <c r="L1724" s="1" t="s">
        <v>5</v>
      </c>
      <c r="M1724" s="1" t="s">
        <v>59</v>
      </c>
      <c r="N1724" s="1" t="s">
        <v>7</v>
      </c>
      <c r="O1724" s="6"/>
    </row>
    <row r="1725">
      <c r="A1725" s="5">
        <v>103854.0</v>
      </c>
      <c r="B1725" s="2">
        <v>45860.0</v>
      </c>
      <c r="C1725" s="1" t="s">
        <v>261</v>
      </c>
      <c r="D1725" s="3" t="s">
        <v>89</v>
      </c>
      <c r="E1725" s="4">
        <v>45863.0</v>
      </c>
      <c r="F1725" s="5">
        <v>4.0</v>
      </c>
      <c r="G1725" s="5">
        <v>3064.4</v>
      </c>
      <c r="H1725" s="5">
        <v>12013.74</v>
      </c>
      <c r="I1725" s="1" t="s">
        <v>58</v>
      </c>
      <c r="J1725" s="1" t="s">
        <v>216</v>
      </c>
      <c r="K1725" s="1" t="s">
        <v>28</v>
      </c>
      <c r="L1725" s="1" t="s">
        <v>5</v>
      </c>
      <c r="M1725" s="1" t="s">
        <v>59</v>
      </c>
      <c r="N1725" s="1" t="s">
        <v>7</v>
      </c>
      <c r="O1725" s="6"/>
    </row>
    <row r="1726">
      <c r="A1726" s="5">
        <v>103912.0</v>
      </c>
      <c r="B1726" s="2">
        <v>45860.0</v>
      </c>
      <c r="C1726" s="1" t="s">
        <v>24</v>
      </c>
      <c r="D1726" s="3" t="s">
        <v>627</v>
      </c>
      <c r="E1726" s="4">
        <v>45863.0</v>
      </c>
      <c r="F1726" s="5">
        <v>6.0</v>
      </c>
      <c r="G1726" s="5">
        <v>395.6</v>
      </c>
      <c r="H1726" s="5">
        <v>2326.13</v>
      </c>
      <c r="I1726" s="1" t="s">
        <v>26</v>
      </c>
      <c r="J1726" s="1" t="s">
        <v>27</v>
      </c>
      <c r="K1726" s="1" t="s">
        <v>28</v>
      </c>
      <c r="L1726" s="1" t="s">
        <v>5</v>
      </c>
      <c r="M1726" s="1" t="s">
        <v>29</v>
      </c>
      <c r="N1726" s="1" t="s">
        <v>7</v>
      </c>
      <c r="O1726" s="6"/>
    </row>
    <row r="1727">
      <c r="A1727" s="5">
        <v>103926.0</v>
      </c>
      <c r="B1727" s="2">
        <v>45860.0</v>
      </c>
      <c r="C1727" s="1" t="s">
        <v>11</v>
      </c>
      <c r="D1727" s="3" t="s">
        <v>255</v>
      </c>
      <c r="E1727" s="4">
        <v>45863.0</v>
      </c>
      <c r="F1727" s="5">
        <v>24.0</v>
      </c>
      <c r="G1727" s="5">
        <v>282.24</v>
      </c>
      <c r="H1727" s="5">
        <v>6774.57</v>
      </c>
      <c r="I1727" s="1" t="s">
        <v>21</v>
      </c>
      <c r="J1727" s="1" t="s">
        <v>12</v>
      </c>
      <c r="K1727" s="1" t="s">
        <v>13</v>
      </c>
      <c r="L1727" s="1" t="s">
        <v>5</v>
      </c>
      <c r="M1727" s="1" t="s">
        <v>23</v>
      </c>
      <c r="N1727" s="1" t="s">
        <v>7</v>
      </c>
      <c r="O1727" s="6"/>
    </row>
    <row r="1728">
      <c r="A1728" s="5">
        <v>103927.0</v>
      </c>
      <c r="B1728" s="2">
        <v>45860.0</v>
      </c>
      <c r="C1728" s="1" t="s">
        <v>11</v>
      </c>
      <c r="D1728" s="3" t="s">
        <v>36</v>
      </c>
      <c r="E1728" s="4">
        <v>45863.0</v>
      </c>
      <c r="F1728" s="5">
        <v>66.0</v>
      </c>
      <c r="G1728" s="5">
        <v>143.04</v>
      </c>
      <c r="H1728" s="5">
        <v>9442.08</v>
      </c>
      <c r="I1728" s="1" t="s">
        <v>21</v>
      </c>
      <c r="J1728" s="1" t="s">
        <v>12</v>
      </c>
      <c r="K1728" s="1" t="s">
        <v>13</v>
      </c>
      <c r="L1728" s="1" t="s">
        <v>5</v>
      </c>
      <c r="M1728" s="1" t="s">
        <v>23</v>
      </c>
      <c r="N1728" s="1" t="s">
        <v>7</v>
      </c>
      <c r="O1728" s="6"/>
    </row>
    <row r="1729">
      <c r="A1729" s="5">
        <v>103927.0</v>
      </c>
      <c r="B1729" s="2">
        <v>45860.0</v>
      </c>
      <c r="C1729" s="1" t="s">
        <v>11</v>
      </c>
      <c r="D1729" s="3" t="s">
        <v>259</v>
      </c>
      <c r="E1729" s="4">
        <v>45863.0</v>
      </c>
      <c r="F1729" s="5">
        <v>66.0</v>
      </c>
      <c r="G1729" s="5">
        <v>147.84</v>
      </c>
      <c r="H1729" s="5">
        <v>9758.88</v>
      </c>
      <c r="I1729" s="1" t="s">
        <v>21</v>
      </c>
      <c r="J1729" s="1" t="s">
        <v>12</v>
      </c>
      <c r="K1729" s="1" t="s">
        <v>13</v>
      </c>
      <c r="L1729" s="1" t="s">
        <v>5</v>
      </c>
      <c r="M1729" s="1" t="s">
        <v>23</v>
      </c>
      <c r="N1729" s="1" t="s">
        <v>7</v>
      </c>
      <c r="O1729" s="6"/>
    </row>
    <row r="1730">
      <c r="A1730" s="5">
        <v>103927.0</v>
      </c>
      <c r="B1730" s="2">
        <v>45860.0</v>
      </c>
      <c r="C1730" s="1" t="s">
        <v>11</v>
      </c>
      <c r="D1730" s="3" t="s">
        <v>324</v>
      </c>
      <c r="E1730" s="4">
        <v>45863.0</v>
      </c>
      <c r="F1730" s="5">
        <v>12.0</v>
      </c>
      <c r="G1730" s="5">
        <v>808.8</v>
      </c>
      <c r="H1730" s="5">
        <v>9707.04</v>
      </c>
      <c r="I1730" s="1" t="s">
        <v>21</v>
      </c>
      <c r="J1730" s="1" t="s">
        <v>12</v>
      </c>
      <c r="K1730" s="1" t="s">
        <v>13</v>
      </c>
      <c r="L1730" s="1" t="s">
        <v>5</v>
      </c>
      <c r="M1730" s="1" t="s">
        <v>23</v>
      </c>
      <c r="N1730" s="1" t="s">
        <v>7</v>
      </c>
      <c r="O1730" s="6"/>
    </row>
    <row r="1731">
      <c r="A1731" s="5">
        <v>103927.0</v>
      </c>
      <c r="B1731" s="2">
        <v>45860.0</v>
      </c>
      <c r="C1731" s="1" t="s">
        <v>11</v>
      </c>
      <c r="D1731" s="3" t="s">
        <v>628</v>
      </c>
      <c r="E1731" s="4">
        <v>45863.0</v>
      </c>
      <c r="F1731" s="5">
        <v>90.0</v>
      </c>
      <c r="G1731" s="5">
        <v>213.12</v>
      </c>
      <c r="H1731" s="5">
        <v>19182.24</v>
      </c>
      <c r="I1731" s="1" t="s">
        <v>21</v>
      </c>
      <c r="J1731" s="1" t="s">
        <v>12</v>
      </c>
      <c r="K1731" s="1" t="s">
        <v>13</v>
      </c>
      <c r="L1731" s="1" t="s">
        <v>5</v>
      </c>
      <c r="M1731" s="1" t="s">
        <v>23</v>
      </c>
      <c r="N1731" s="1" t="s">
        <v>7</v>
      </c>
      <c r="O1731" s="6"/>
    </row>
    <row r="1732">
      <c r="A1732" s="5">
        <v>103928.0</v>
      </c>
      <c r="B1732" s="2">
        <v>45860.0</v>
      </c>
      <c r="C1732" s="1" t="s">
        <v>11</v>
      </c>
      <c r="D1732" s="7">
        <v>121.0</v>
      </c>
      <c r="E1732" s="4">
        <v>45863.0</v>
      </c>
      <c r="F1732" s="5">
        <v>216.0</v>
      </c>
      <c r="G1732" s="5">
        <v>95.52</v>
      </c>
      <c r="H1732" s="5">
        <v>20633.73</v>
      </c>
      <c r="I1732" s="1" t="s">
        <v>21</v>
      </c>
      <c r="J1732" s="1" t="s">
        <v>12</v>
      </c>
      <c r="K1732" s="1" t="s">
        <v>13</v>
      </c>
      <c r="L1732" s="1" t="s">
        <v>5</v>
      </c>
      <c r="M1732" s="1" t="s">
        <v>23</v>
      </c>
      <c r="N1732" s="1" t="s">
        <v>7</v>
      </c>
      <c r="O1732" s="6"/>
    </row>
    <row r="1733">
      <c r="A1733" s="5">
        <v>103928.0</v>
      </c>
      <c r="B1733" s="2">
        <v>45860.0</v>
      </c>
      <c r="C1733" s="1" t="s">
        <v>11</v>
      </c>
      <c r="D1733" s="3" t="s">
        <v>37</v>
      </c>
      <c r="E1733" s="4">
        <v>45863.0</v>
      </c>
      <c r="F1733" s="5">
        <v>66.0</v>
      </c>
      <c r="G1733" s="5">
        <v>156.48</v>
      </c>
      <c r="H1733" s="5">
        <v>10329.09</v>
      </c>
      <c r="I1733" s="1" t="s">
        <v>21</v>
      </c>
      <c r="J1733" s="1" t="s">
        <v>12</v>
      </c>
      <c r="K1733" s="1" t="s">
        <v>13</v>
      </c>
      <c r="L1733" s="1" t="s">
        <v>5</v>
      </c>
      <c r="M1733" s="1" t="s">
        <v>23</v>
      </c>
      <c r="N1733" s="1" t="s">
        <v>7</v>
      </c>
      <c r="O1733" s="6"/>
    </row>
    <row r="1734">
      <c r="A1734" s="5">
        <v>103928.0</v>
      </c>
      <c r="B1734" s="2">
        <v>45860.0</v>
      </c>
      <c r="C1734" s="1" t="s">
        <v>11</v>
      </c>
      <c r="D1734" s="3" t="s">
        <v>625</v>
      </c>
      <c r="E1734" s="4">
        <v>45863.0</v>
      </c>
      <c r="F1734" s="5">
        <v>12.0</v>
      </c>
      <c r="G1734" s="5">
        <v>846.72</v>
      </c>
      <c r="H1734" s="5">
        <v>10162.05</v>
      </c>
      <c r="I1734" s="1" t="s">
        <v>21</v>
      </c>
      <c r="J1734" s="1" t="s">
        <v>12</v>
      </c>
      <c r="K1734" s="1" t="s">
        <v>13</v>
      </c>
      <c r="L1734" s="1" t="s">
        <v>5</v>
      </c>
      <c r="M1734" s="1" t="s">
        <v>23</v>
      </c>
      <c r="N1734" s="1" t="s">
        <v>7</v>
      </c>
      <c r="O1734" s="6"/>
    </row>
    <row r="1735">
      <c r="A1735" s="5">
        <v>103928.0</v>
      </c>
      <c r="B1735" s="2">
        <v>45860.0</v>
      </c>
      <c r="C1735" s="1" t="s">
        <v>11</v>
      </c>
      <c r="D1735" s="3" t="s">
        <v>596</v>
      </c>
      <c r="E1735" s="4">
        <v>45863.0</v>
      </c>
      <c r="F1735" s="5">
        <v>13.0</v>
      </c>
      <c r="G1735" s="5">
        <v>329.28</v>
      </c>
      <c r="H1735" s="5">
        <v>4282.05</v>
      </c>
      <c r="I1735" s="1" t="s">
        <v>21</v>
      </c>
      <c r="J1735" s="1" t="s">
        <v>12</v>
      </c>
      <c r="K1735" s="1" t="s">
        <v>13</v>
      </c>
      <c r="L1735" s="1" t="s">
        <v>5</v>
      </c>
      <c r="M1735" s="1" t="s">
        <v>23</v>
      </c>
      <c r="N1735" s="1" t="s">
        <v>7</v>
      </c>
      <c r="O1735" s="6"/>
    </row>
    <row r="1736">
      <c r="A1736" s="5">
        <v>103928.0</v>
      </c>
      <c r="B1736" s="2">
        <v>45860.0</v>
      </c>
      <c r="C1736" s="1" t="s">
        <v>11</v>
      </c>
      <c r="D1736" s="3" t="s">
        <v>629</v>
      </c>
      <c r="E1736" s="4">
        <v>45863.0</v>
      </c>
      <c r="F1736" s="5">
        <v>33.0</v>
      </c>
      <c r="G1736" s="5">
        <v>181.44</v>
      </c>
      <c r="H1736" s="5">
        <v>5988.93</v>
      </c>
      <c r="I1736" s="1" t="s">
        <v>21</v>
      </c>
      <c r="J1736" s="1" t="s">
        <v>12</v>
      </c>
      <c r="K1736" s="1" t="s">
        <v>13</v>
      </c>
      <c r="L1736" s="1" t="s">
        <v>5</v>
      </c>
      <c r="M1736" s="1" t="s">
        <v>23</v>
      </c>
      <c r="N1736" s="1" t="s">
        <v>7</v>
      </c>
      <c r="O1736" s="6"/>
    </row>
    <row r="1737">
      <c r="A1737" s="5">
        <v>103928.0</v>
      </c>
      <c r="B1737" s="2">
        <v>45860.0</v>
      </c>
      <c r="C1737" s="1" t="s">
        <v>11</v>
      </c>
      <c r="D1737" s="7">
        <v>124.0</v>
      </c>
      <c r="E1737" s="4">
        <v>45863.0</v>
      </c>
      <c r="F1737" s="5">
        <v>138.0</v>
      </c>
      <c r="G1737" s="5">
        <v>126.72</v>
      </c>
      <c r="H1737" s="5">
        <v>17488.77</v>
      </c>
      <c r="I1737" s="1" t="s">
        <v>21</v>
      </c>
      <c r="J1737" s="1" t="s">
        <v>12</v>
      </c>
      <c r="K1737" s="1" t="s">
        <v>13</v>
      </c>
      <c r="L1737" s="1" t="s">
        <v>5</v>
      </c>
      <c r="M1737" s="1" t="s">
        <v>23</v>
      </c>
      <c r="N1737" s="1" t="s">
        <v>7</v>
      </c>
      <c r="O1737" s="6"/>
    </row>
    <row r="1738">
      <c r="A1738" s="5">
        <v>103928.0</v>
      </c>
      <c r="B1738" s="2">
        <v>45860.0</v>
      </c>
      <c r="C1738" s="1" t="s">
        <v>11</v>
      </c>
      <c r="D1738" s="3" t="s">
        <v>259</v>
      </c>
      <c r="E1738" s="4">
        <v>45863.0</v>
      </c>
      <c r="F1738" s="5">
        <v>66.0</v>
      </c>
      <c r="G1738" s="5">
        <v>147.84</v>
      </c>
      <c r="H1738" s="5">
        <v>9758.85</v>
      </c>
      <c r="I1738" s="1" t="s">
        <v>21</v>
      </c>
      <c r="J1738" s="1" t="s">
        <v>12</v>
      </c>
      <c r="K1738" s="1" t="s">
        <v>13</v>
      </c>
      <c r="L1738" s="1" t="s">
        <v>5</v>
      </c>
      <c r="M1738" s="1" t="s">
        <v>23</v>
      </c>
      <c r="N1738" s="1" t="s">
        <v>7</v>
      </c>
      <c r="O1738" s="6"/>
    </row>
    <row r="1739">
      <c r="A1739" s="5">
        <v>103928.0</v>
      </c>
      <c r="B1739" s="2">
        <v>45860.0</v>
      </c>
      <c r="C1739" s="1" t="s">
        <v>11</v>
      </c>
      <c r="D1739" s="3" t="s">
        <v>234</v>
      </c>
      <c r="E1739" s="4">
        <v>45863.0</v>
      </c>
      <c r="F1739" s="5">
        <v>13.0</v>
      </c>
      <c r="G1739" s="5">
        <v>329.28</v>
      </c>
      <c r="H1739" s="5">
        <v>4282.05</v>
      </c>
      <c r="I1739" s="1" t="s">
        <v>21</v>
      </c>
      <c r="J1739" s="1" t="s">
        <v>12</v>
      </c>
      <c r="K1739" s="1" t="s">
        <v>13</v>
      </c>
      <c r="L1739" s="1" t="s">
        <v>5</v>
      </c>
      <c r="M1739" s="1" t="s">
        <v>23</v>
      </c>
      <c r="N1739" s="1" t="s">
        <v>7</v>
      </c>
      <c r="O1739" s="6"/>
    </row>
    <row r="1740">
      <c r="A1740" s="5">
        <v>103928.0</v>
      </c>
      <c r="B1740" s="2">
        <v>45860.0</v>
      </c>
      <c r="C1740" s="1" t="s">
        <v>11</v>
      </c>
      <c r="D1740" s="7">
        <v>144.0</v>
      </c>
      <c r="E1740" s="4">
        <v>45863.0</v>
      </c>
      <c r="F1740" s="5">
        <v>270.0</v>
      </c>
      <c r="G1740" s="5">
        <v>93.6</v>
      </c>
      <c r="H1740" s="5">
        <v>25273.41</v>
      </c>
      <c r="I1740" s="1" t="s">
        <v>21</v>
      </c>
      <c r="J1740" s="1" t="s">
        <v>12</v>
      </c>
      <c r="K1740" s="1" t="s">
        <v>13</v>
      </c>
      <c r="L1740" s="1" t="s">
        <v>5</v>
      </c>
      <c r="M1740" s="1" t="s">
        <v>23</v>
      </c>
      <c r="N1740" s="1" t="s">
        <v>7</v>
      </c>
      <c r="O1740" s="6"/>
    </row>
    <row r="1741">
      <c r="A1741" s="5">
        <v>103928.0</v>
      </c>
      <c r="B1741" s="2">
        <v>45860.0</v>
      </c>
      <c r="C1741" s="1" t="s">
        <v>11</v>
      </c>
      <c r="D1741" s="7">
        <v>186.0</v>
      </c>
      <c r="E1741" s="4">
        <v>45863.0</v>
      </c>
      <c r="F1741" s="5">
        <v>64.0</v>
      </c>
      <c r="G1741" s="5">
        <v>59.52</v>
      </c>
      <c r="H1741" s="5">
        <v>3810.69</v>
      </c>
      <c r="I1741" s="1" t="s">
        <v>21</v>
      </c>
      <c r="J1741" s="1" t="s">
        <v>12</v>
      </c>
      <c r="K1741" s="1" t="s">
        <v>13</v>
      </c>
      <c r="L1741" s="1" t="s">
        <v>5</v>
      </c>
      <c r="M1741" s="1" t="s">
        <v>23</v>
      </c>
      <c r="N1741" s="1" t="s">
        <v>7</v>
      </c>
      <c r="O1741" s="6"/>
    </row>
    <row r="1742">
      <c r="A1742" s="5">
        <v>103928.0</v>
      </c>
      <c r="B1742" s="2">
        <v>45860.0</v>
      </c>
      <c r="C1742" s="1" t="s">
        <v>11</v>
      </c>
      <c r="D1742" s="3" t="s">
        <v>630</v>
      </c>
      <c r="E1742" s="4">
        <v>45863.0</v>
      </c>
      <c r="F1742" s="5">
        <v>66.0</v>
      </c>
      <c r="G1742" s="5">
        <v>152.64</v>
      </c>
      <c r="H1742" s="5">
        <v>10075.65</v>
      </c>
      <c r="I1742" s="1" t="s">
        <v>21</v>
      </c>
      <c r="J1742" s="1" t="s">
        <v>12</v>
      </c>
      <c r="K1742" s="1" t="s">
        <v>13</v>
      </c>
      <c r="L1742" s="1" t="s">
        <v>5</v>
      </c>
      <c r="M1742" s="1" t="s">
        <v>23</v>
      </c>
      <c r="N1742" s="1" t="s">
        <v>7</v>
      </c>
      <c r="O1742" s="6"/>
    </row>
    <row r="1743">
      <c r="A1743" s="5">
        <v>103928.0</v>
      </c>
      <c r="B1743" s="2">
        <v>45860.0</v>
      </c>
      <c r="C1743" s="1" t="s">
        <v>11</v>
      </c>
      <c r="D1743" s="3" t="s">
        <v>96</v>
      </c>
      <c r="E1743" s="4">
        <v>45863.0</v>
      </c>
      <c r="F1743" s="5">
        <v>48.0</v>
      </c>
      <c r="G1743" s="5">
        <v>302.4</v>
      </c>
      <c r="H1743" s="5">
        <v>14516.61</v>
      </c>
      <c r="I1743" s="1" t="s">
        <v>21</v>
      </c>
      <c r="J1743" s="1" t="s">
        <v>12</v>
      </c>
      <c r="K1743" s="1" t="s">
        <v>13</v>
      </c>
      <c r="L1743" s="1" t="s">
        <v>5</v>
      </c>
      <c r="M1743" s="1" t="s">
        <v>23</v>
      </c>
      <c r="N1743" s="1" t="s">
        <v>7</v>
      </c>
      <c r="O1743" s="6"/>
    </row>
    <row r="1744">
      <c r="A1744" s="5">
        <v>103928.0</v>
      </c>
      <c r="B1744" s="2">
        <v>45860.0</v>
      </c>
      <c r="C1744" s="1" t="s">
        <v>11</v>
      </c>
      <c r="D1744" s="7">
        <v>129.0</v>
      </c>
      <c r="E1744" s="4">
        <v>45863.0</v>
      </c>
      <c r="F1744" s="5">
        <v>48.0</v>
      </c>
      <c r="G1744" s="5">
        <v>226.56</v>
      </c>
      <c r="H1744" s="5">
        <v>10876.29</v>
      </c>
      <c r="I1744" s="1" t="s">
        <v>21</v>
      </c>
      <c r="J1744" s="1" t="s">
        <v>12</v>
      </c>
      <c r="K1744" s="1" t="s">
        <v>13</v>
      </c>
      <c r="L1744" s="1" t="s">
        <v>5</v>
      </c>
      <c r="M1744" s="1" t="s">
        <v>23</v>
      </c>
      <c r="N1744" s="1" t="s">
        <v>7</v>
      </c>
      <c r="O1744" s="6"/>
    </row>
    <row r="1745">
      <c r="A1745" s="5">
        <v>103928.0</v>
      </c>
      <c r="B1745" s="2">
        <v>45860.0</v>
      </c>
      <c r="C1745" s="1" t="s">
        <v>11</v>
      </c>
      <c r="D1745" s="7">
        <v>147.0</v>
      </c>
      <c r="E1745" s="4">
        <v>45863.0</v>
      </c>
      <c r="F1745" s="5">
        <v>60.0</v>
      </c>
      <c r="G1745" s="5">
        <v>285.12</v>
      </c>
      <c r="H1745" s="5">
        <v>17108.61</v>
      </c>
      <c r="I1745" s="1" t="s">
        <v>21</v>
      </c>
      <c r="J1745" s="1" t="s">
        <v>12</v>
      </c>
      <c r="K1745" s="1" t="s">
        <v>13</v>
      </c>
      <c r="L1745" s="1" t="s">
        <v>5</v>
      </c>
      <c r="M1745" s="1" t="s">
        <v>23</v>
      </c>
      <c r="N1745" s="1" t="s">
        <v>7</v>
      </c>
      <c r="O1745" s="6"/>
    </row>
    <row r="1746">
      <c r="A1746" s="5">
        <v>103929.0</v>
      </c>
      <c r="B1746" s="2">
        <v>45860.0</v>
      </c>
      <c r="C1746" s="1" t="s">
        <v>11</v>
      </c>
      <c r="D1746" s="3" t="s">
        <v>539</v>
      </c>
      <c r="E1746" s="4">
        <v>45863.0</v>
      </c>
      <c r="F1746" s="5">
        <v>5.0</v>
      </c>
      <c r="G1746" s="5">
        <v>1659.1</v>
      </c>
      <c r="H1746" s="5">
        <v>8298.98</v>
      </c>
      <c r="I1746" s="1" t="s">
        <v>58</v>
      </c>
      <c r="J1746" s="1" t="s">
        <v>12</v>
      </c>
      <c r="K1746" s="1" t="s">
        <v>13</v>
      </c>
      <c r="L1746" s="1" t="s">
        <v>5</v>
      </c>
      <c r="M1746" s="1" t="s">
        <v>59</v>
      </c>
      <c r="N1746" s="1" t="s">
        <v>7</v>
      </c>
      <c r="O1746" s="6"/>
    </row>
    <row r="1747">
      <c r="A1747" s="5">
        <v>103929.0</v>
      </c>
      <c r="B1747" s="2">
        <v>45860.0</v>
      </c>
      <c r="C1747" s="1" t="s">
        <v>11</v>
      </c>
      <c r="D1747" s="3" t="s">
        <v>152</v>
      </c>
      <c r="E1747" s="4">
        <v>45863.0</v>
      </c>
      <c r="F1747" s="5">
        <v>6.0</v>
      </c>
      <c r="G1747" s="5">
        <v>6749.2</v>
      </c>
      <c r="H1747" s="5">
        <v>40498.68</v>
      </c>
      <c r="I1747" s="1" t="s">
        <v>58</v>
      </c>
      <c r="J1747" s="1" t="s">
        <v>12</v>
      </c>
      <c r="K1747" s="1" t="s">
        <v>13</v>
      </c>
      <c r="L1747" s="1" t="s">
        <v>5</v>
      </c>
      <c r="M1747" s="1" t="s">
        <v>59</v>
      </c>
      <c r="N1747" s="1" t="s">
        <v>7</v>
      </c>
      <c r="O1747" s="6"/>
    </row>
    <row r="1748">
      <c r="A1748" s="5">
        <v>103929.0</v>
      </c>
      <c r="B1748" s="2">
        <v>45860.0</v>
      </c>
      <c r="C1748" s="1" t="s">
        <v>11</v>
      </c>
      <c r="D1748" s="3" t="s">
        <v>88</v>
      </c>
      <c r="E1748" s="4">
        <v>45863.0</v>
      </c>
      <c r="F1748" s="5">
        <v>20.0</v>
      </c>
      <c r="G1748" s="5">
        <v>1908.2</v>
      </c>
      <c r="H1748" s="5">
        <v>38167.48</v>
      </c>
      <c r="I1748" s="1" t="s">
        <v>58</v>
      </c>
      <c r="J1748" s="1" t="s">
        <v>12</v>
      </c>
      <c r="K1748" s="1" t="s">
        <v>13</v>
      </c>
      <c r="L1748" s="1" t="s">
        <v>5</v>
      </c>
      <c r="M1748" s="1" t="s">
        <v>59</v>
      </c>
      <c r="N1748" s="1" t="s">
        <v>7</v>
      </c>
      <c r="O1748" s="6"/>
    </row>
    <row r="1749">
      <c r="A1749" s="5">
        <v>103942.0</v>
      </c>
      <c r="B1749" s="2">
        <v>45861.0</v>
      </c>
      <c r="C1749" s="1" t="s">
        <v>261</v>
      </c>
      <c r="D1749" s="7">
        <v>144.0</v>
      </c>
      <c r="E1749" s="4">
        <v>45863.0</v>
      </c>
      <c r="F1749" s="5">
        <v>270.0</v>
      </c>
      <c r="G1749" s="5">
        <v>93.6</v>
      </c>
      <c r="H1749" s="5">
        <v>24768.36</v>
      </c>
      <c r="I1749" s="1" t="s">
        <v>21</v>
      </c>
      <c r="J1749" s="1" t="s">
        <v>216</v>
      </c>
      <c r="K1749" s="1" t="s">
        <v>28</v>
      </c>
      <c r="L1749" s="1" t="s">
        <v>5</v>
      </c>
      <c r="M1749" s="1" t="s">
        <v>23</v>
      </c>
      <c r="N1749" s="1" t="s">
        <v>7</v>
      </c>
      <c r="O1749" s="6"/>
    </row>
    <row r="1750">
      <c r="A1750" s="5">
        <v>103942.0</v>
      </c>
      <c r="B1750" s="2">
        <v>45861.0</v>
      </c>
      <c r="C1750" s="1" t="s">
        <v>261</v>
      </c>
      <c r="D1750" s="7">
        <v>132.0</v>
      </c>
      <c r="E1750" s="4">
        <v>45863.0</v>
      </c>
      <c r="F1750" s="5">
        <v>39.0</v>
      </c>
      <c r="G1750" s="5">
        <v>296.64</v>
      </c>
      <c r="H1750" s="5">
        <v>11339.38</v>
      </c>
      <c r="I1750" s="1" t="s">
        <v>21</v>
      </c>
      <c r="J1750" s="1" t="s">
        <v>216</v>
      </c>
      <c r="K1750" s="1" t="s">
        <v>28</v>
      </c>
      <c r="L1750" s="1" t="s">
        <v>5</v>
      </c>
      <c r="M1750" s="1" t="s">
        <v>23</v>
      </c>
      <c r="N1750" s="1" t="s">
        <v>7</v>
      </c>
      <c r="O1750" s="6"/>
    </row>
    <row r="1751">
      <c r="A1751" s="5">
        <v>103942.0</v>
      </c>
      <c r="B1751" s="2">
        <v>45861.0</v>
      </c>
      <c r="C1751" s="1" t="s">
        <v>261</v>
      </c>
      <c r="D1751" s="3" t="s">
        <v>631</v>
      </c>
      <c r="E1751" s="4">
        <v>45863.0</v>
      </c>
      <c r="F1751" s="5">
        <v>39.0</v>
      </c>
      <c r="G1751" s="5">
        <v>315.84</v>
      </c>
      <c r="H1751" s="5">
        <v>12073.21</v>
      </c>
      <c r="I1751" s="1" t="s">
        <v>21</v>
      </c>
      <c r="J1751" s="1" t="s">
        <v>216</v>
      </c>
      <c r="K1751" s="1" t="s">
        <v>28</v>
      </c>
      <c r="L1751" s="1" t="s">
        <v>5</v>
      </c>
      <c r="M1751" s="1" t="s">
        <v>23</v>
      </c>
      <c r="N1751" s="1" t="s">
        <v>7</v>
      </c>
      <c r="O1751" s="6"/>
    </row>
    <row r="1752">
      <c r="A1752" s="5">
        <v>103942.0</v>
      </c>
      <c r="B1752" s="2">
        <v>45861.0</v>
      </c>
      <c r="C1752" s="1" t="s">
        <v>261</v>
      </c>
      <c r="D1752" s="3" t="s">
        <v>259</v>
      </c>
      <c r="E1752" s="4">
        <v>45863.0</v>
      </c>
      <c r="F1752" s="5">
        <v>66.0</v>
      </c>
      <c r="G1752" s="5">
        <v>147.84</v>
      </c>
      <c r="H1752" s="5">
        <v>9564.09</v>
      </c>
      <c r="I1752" s="1" t="s">
        <v>21</v>
      </c>
      <c r="J1752" s="1" t="s">
        <v>216</v>
      </c>
      <c r="K1752" s="1" t="s">
        <v>28</v>
      </c>
      <c r="L1752" s="1" t="s">
        <v>5</v>
      </c>
      <c r="M1752" s="1" t="s">
        <v>23</v>
      </c>
      <c r="N1752" s="1" t="s">
        <v>7</v>
      </c>
      <c r="O1752" s="6"/>
    </row>
    <row r="1753">
      <c r="A1753" s="5">
        <v>103942.0</v>
      </c>
      <c r="B1753" s="2">
        <v>45861.0</v>
      </c>
      <c r="C1753" s="1" t="s">
        <v>261</v>
      </c>
      <c r="D1753" s="7">
        <v>124.0</v>
      </c>
      <c r="E1753" s="4">
        <v>45863.0</v>
      </c>
      <c r="F1753" s="5">
        <v>92.0</v>
      </c>
      <c r="G1753" s="5">
        <v>126.72</v>
      </c>
      <c r="H1753" s="5">
        <v>11426.88</v>
      </c>
      <c r="I1753" s="1" t="s">
        <v>21</v>
      </c>
      <c r="J1753" s="1" t="s">
        <v>216</v>
      </c>
      <c r="K1753" s="1" t="s">
        <v>28</v>
      </c>
      <c r="L1753" s="1" t="s">
        <v>5</v>
      </c>
      <c r="M1753" s="1" t="s">
        <v>23</v>
      </c>
      <c r="N1753" s="1" t="s">
        <v>7</v>
      </c>
      <c r="O1753" s="6"/>
    </row>
    <row r="1754">
      <c r="A1754" s="5">
        <v>103942.0</v>
      </c>
      <c r="B1754" s="2">
        <v>45861.0</v>
      </c>
      <c r="C1754" s="1" t="s">
        <v>261</v>
      </c>
      <c r="D1754" s="3" t="s">
        <v>37</v>
      </c>
      <c r="E1754" s="4">
        <v>45863.0</v>
      </c>
      <c r="F1754" s="5">
        <v>99.0</v>
      </c>
      <c r="G1754" s="5">
        <v>156.48</v>
      </c>
      <c r="H1754" s="5">
        <v>15183.49</v>
      </c>
      <c r="I1754" s="1" t="s">
        <v>21</v>
      </c>
      <c r="J1754" s="1" t="s">
        <v>216</v>
      </c>
      <c r="K1754" s="1" t="s">
        <v>28</v>
      </c>
      <c r="L1754" s="1" t="s">
        <v>5</v>
      </c>
      <c r="M1754" s="1" t="s">
        <v>23</v>
      </c>
      <c r="N1754" s="1" t="s">
        <v>7</v>
      </c>
      <c r="O1754" s="6"/>
    </row>
    <row r="1755">
      <c r="A1755" s="5">
        <v>103942.0</v>
      </c>
      <c r="B1755" s="2">
        <v>45861.0</v>
      </c>
      <c r="C1755" s="1" t="s">
        <v>261</v>
      </c>
      <c r="D1755" s="3" t="s">
        <v>35</v>
      </c>
      <c r="E1755" s="4">
        <v>45863.0</v>
      </c>
      <c r="F1755" s="5">
        <v>132.0</v>
      </c>
      <c r="G1755" s="5">
        <v>152.64</v>
      </c>
      <c r="H1755" s="5">
        <v>19747.31</v>
      </c>
      <c r="I1755" s="1" t="s">
        <v>21</v>
      </c>
      <c r="J1755" s="1" t="s">
        <v>216</v>
      </c>
      <c r="K1755" s="1" t="s">
        <v>28</v>
      </c>
      <c r="L1755" s="1" t="s">
        <v>5</v>
      </c>
      <c r="M1755" s="1" t="s">
        <v>23</v>
      </c>
      <c r="N1755" s="1" t="s">
        <v>7</v>
      </c>
      <c r="O1755" s="6"/>
    </row>
    <row r="1756">
      <c r="A1756" s="5">
        <v>103942.0</v>
      </c>
      <c r="B1756" s="2">
        <v>45861.0</v>
      </c>
      <c r="C1756" s="1" t="s">
        <v>261</v>
      </c>
      <c r="D1756" s="3" t="s">
        <v>628</v>
      </c>
      <c r="E1756" s="4">
        <v>45863.0</v>
      </c>
      <c r="F1756" s="5">
        <v>66.0</v>
      </c>
      <c r="G1756" s="5">
        <v>213.12</v>
      </c>
      <c r="H1756" s="5">
        <v>13786.41</v>
      </c>
      <c r="I1756" s="1" t="s">
        <v>21</v>
      </c>
      <c r="J1756" s="1" t="s">
        <v>216</v>
      </c>
      <c r="K1756" s="1" t="s">
        <v>28</v>
      </c>
      <c r="L1756" s="1" t="s">
        <v>5</v>
      </c>
      <c r="M1756" s="1" t="s">
        <v>23</v>
      </c>
      <c r="N1756" s="1" t="s">
        <v>7</v>
      </c>
      <c r="O1756" s="6"/>
    </row>
    <row r="1757">
      <c r="A1757" s="5">
        <v>103969.0</v>
      </c>
      <c r="B1757" s="2">
        <v>45861.0</v>
      </c>
      <c r="C1757" s="1" t="s">
        <v>11</v>
      </c>
      <c r="D1757" s="3" t="s">
        <v>276</v>
      </c>
      <c r="E1757" s="4">
        <v>45863.0</v>
      </c>
      <c r="F1757" s="5">
        <v>33.0</v>
      </c>
      <c r="G1757" s="5">
        <v>147.84</v>
      </c>
      <c r="H1757" s="5">
        <v>4879.83</v>
      </c>
      <c r="I1757" s="1" t="s">
        <v>21</v>
      </c>
      <c r="J1757" s="1" t="s">
        <v>12</v>
      </c>
      <c r="K1757" s="1" t="s">
        <v>13</v>
      </c>
      <c r="L1757" s="1" t="s">
        <v>5</v>
      </c>
      <c r="M1757" s="1" t="s">
        <v>23</v>
      </c>
      <c r="N1757" s="1" t="s">
        <v>7</v>
      </c>
      <c r="O1757" s="6"/>
    </row>
    <row r="1758">
      <c r="A1758" s="5">
        <v>103969.0</v>
      </c>
      <c r="B1758" s="2">
        <v>45861.0</v>
      </c>
      <c r="C1758" s="1" t="s">
        <v>11</v>
      </c>
      <c r="D1758" s="3" t="s">
        <v>632</v>
      </c>
      <c r="E1758" s="4">
        <v>45863.0</v>
      </c>
      <c r="F1758" s="5">
        <v>14.0</v>
      </c>
      <c r="G1758" s="5">
        <v>902.4</v>
      </c>
      <c r="H1758" s="5">
        <v>12634.71</v>
      </c>
      <c r="I1758" s="1" t="s">
        <v>21</v>
      </c>
      <c r="J1758" s="1" t="s">
        <v>12</v>
      </c>
      <c r="K1758" s="1" t="s">
        <v>13</v>
      </c>
      <c r="L1758" s="1" t="s">
        <v>5</v>
      </c>
      <c r="M1758" s="1" t="s">
        <v>23</v>
      </c>
      <c r="N1758" s="1" t="s">
        <v>7</v>
      </c>
      <c r="O1758" s="6"/>
    </row>
    <row r="1759">
      <c r="A1759" s="5">
        <v>103969.0</v>
      </c>
      <c r="B1759" s="2">
        <v>45861.0</v>
      </c>
      <c r="C1759" s="1" t="s">
        <v>11</v>
      </c>
      <c r="D1759" s="3" t="s">
        <v>255</v>
      </c>
      <c r="E1759" s="4">
        <v>45863.0</v>
      </c>
      <c r="F1759" s="5">
        <v>24.0</v>
      </c>
      <c r="G1759" s="5">
        <v>282.24</v>
      </c>
      <c r="H1759" s="5">
        <v>6774.87</v>
      </c>
      <c r="I1759" s="1" t="s">
        <v>21</v>
      </c>
      <c r="J1759" s="1" t="s">
        <v>12</v>
      </c>
      <c r="K1759" s="1" t="s">
        <v>13</v>
      </c>
      <c r="L1759" s="1" t="s">
        <v>5</v>
      </c>
      <c r="M1759" s="1" t="s">
        <v>23</v>
      </c>
      <c r="N1759" s="1" t="s">
        <v>7</v>
      </c>
      <c r="O1759" s="6"/>
    </row>
    <row r="1760">
      <c r="A1760" s="5">
        <v>103969.0</v>
      </c>
      <c r="B1760" s="2">
        <v>45861.0</v>
      </c>
      <c r="C1760" s="1" t="s">
        <v>11</v>
      </c>
      <c r="D1760" s="3" t="s">
        <v>326</v>
      </c>
      <c r="E1760" s="4">
        <v>45863.0</v>
      </c>
      <c r="F1760" s="5">
        <v>14.0</v>
      </c>
      <c r="G1760" s="5">
        <v>791.04</v>
      </c>
      <c r="H1760" s="5">
        <v>11075.67</v>
      </c>
      <c r="I1760" s="1" t="s">
        <v>21</v>
      </c>
      <c r="J1760" s="1" t="s">
        <v>12</v>
      </c>
      <c r="K1760" s="1" t="s">
        <v>13</v>
      </c>
      <c r="L1760" s="1" t="s">
        <v>5</v>
      </c>
      <c r="M1760" s="1" t="s">
        <v>23</v>
      </c>
      <c r="N1760" s="1" t="s">
        <v>7</v>
      </c>
      <c r="O1760" s="6"/>
    </row>
    <row r="1761">
      <c r="A1761" s="5">
        <v>103969.0</v>
      </c>
      <c r="B1761" s="2">
        <v>45861.0</v>
      </c>
      <c r="C1761" s="1" t="s">
        <v>11</v>
      </c>
      <c r="D1761" s="3" t="s">
        <v>260</v>
      </c>
      <c r="E1761" s="4">
        <v>45863.0</v>
      </c>
      <c r="F1761" s="5">
        <v>12.0</v>
      </c>
      <c r="G1761" s="5">
        <v>808.8</v>
      </c>
      <c r="H1761" s="5">
        <v>9706.71</v>
      </c>
      <c r="I1761" s="1" t="s">
        <v>21</v>
      </c>
      <c r="J1761" s="1" t="s">
        <v>12</v>
      </c>
      <c r="K1761" s="1" t="s">
        <v>13</v>
      </c>
      <c r="L1761" s="1" t="s">
        <v>5</v>
      </c>
      <c r="M1761" s="1" t="s">
        <v>23</v>
      </c>
      <c r="N1761" s="1" t="s">
        <v>7</v>
      </c>
      <c r="O1761" s="6"/>
    </row>
    <row r="1762">
      <c r="A1762" s="5">
        <v>103969.0</v>
      </c>
      <c r="B1762" s="2">
        <v>45861.0</v>
      </c>
      <c r="C1762" s="1" t="s">
        <v>11</v>
      </c>
      <c r="D1762" s="3" t="s">
        <v>96</v>
      </c>
      <c r="E1762" s="4">
        <v>45863.0</v>
      </c>
      <c r="F1762" s="5">
        <v>48.0</v>
      </c>
      <c r="G1762" s="5">
        <v>302.4</v>
      </c>
      <c r="H1762" s="5">
        <v>14516.31</v>
      </c>
      <c r="I1762" s="1" t="s">
        <v>21</v>
      </c>
      <c r="J1762" s="1" t="s">
        <v>12</v>
      </c>
      <c r="K1762" s="1" t="s">
        <v>13</v>
      </c>
      <c r="L1762" s="1" t="s">
        <v>5</v>
      </c>
      <c r="M1762" s="1" t="s">
        <v>23</v>
      </c>
      <c r="N1762" s="1" t="s">
        <v>7</v>
      </c>
      <c r="O1762" s="6"/>
    </row>
    <row r="1763">
      <c r="A1763" s="5">
        <v>103969.0</v>
      </c>
      <c r="B1763" s="2">
        <v>45861.0</v>
      </c>
      <c r="C1763" s="1" t="s">
        <v>11</v>
      </c>
      <c r="D1763" s="3" t="s">
        <v>612</v>
      </c>
      <c r="E1763" s="4">
        <v>45863.0</v>
      </c>
      <c r="F1763" s="5">
        <v>46.0</v>
      </c>
      <c r="G1763" s="5">
        <v>255.36</v>
      </c>
      <c r="H1763" s="5">
        <v>11747.67</v>
      </c>
      <c r="I1763" s="1" t="s">
        <v>21</v>
      </c>
      <c r="J1763" s="1" t="s">
        <v>12</v>
      </c>
      <c r="K1763" s="1" t="s">
        <v>13</v>
      </c>
      <c r="L1763" s="1" t="s">
        <v>5</v>
      </c>
      <c r="M1763" s="1" t="s">
        <v>23</v>
      </c>
      <c r="N1763" s="1" t="s">
        <v>7</v>
      </c>
      <c r="O1763" s="6"/>
    </row>
    <row r="1764">
      <c r="A1764" s="5">
        <v>103969.0</v>
      </c>
      <c r="B1764" s="2">
        <v>45861.0</v>
      </c>
      <c r="C1764" s="1" t="s">
        <v>11</v>
      </c>
      <c r="D1764" s="3" t="s">
        <v>625</v>
      </c>
      <c r="E1764" s="4">
        <v>45863.0</v>
      </c>
      <c r="F1764" s="5">
        <v>12.0</v>
      </c>
      <c r="G1764" s="5">
        <v>846.72</v>
      </c>
      <c r="H1764" s="5">
        <v>10161.75</v>
      </c>
      <c r="I1764" s="1" t="s">
        <v>21</v>
      </c>
      <c r="J1764" s="1" t="s">
        <v>12</v>
      </c>
      <c r="K1764" s="1" t="s">
        <v>13</v>
      </c>
      <c r="L1764" s="1" t="s">
        <v>5</v>
      </c>
      <c r="M1764" s="1" t="s">
        <v>23</v>
      </c>
      <c r="N1764" s="1" t="s">
        <v>7</v>
      </c>
      <c r="O1764" s="6"/>
    </row>
    <row r="1765">
      <c r="A1765" s="5">
        <v>103969.0</v>
      </c>
      <c r="B1765" s="2">
        <v>45861.0</v>
      </c>
      <c r="C1765" s="1" t="s">
        <v>11</v>
      </c>
      <c r="D1765" s="3" t="s">
        <v>633</v>
      </c>
      <c r="E1765" s="4">
        <v>45863.0</v>
      </c>
      <c r="F1765" s="5">
        <v>30.0</v>
      </c>
      <c r="G1765" s="5">
        <v>195.84</v>
      </c>
      <c r="H1765" s="5">
        <v>5876.31</v>
      </c>
      <c r="I1765" s="1" t="s">
        <v>21</v>
      </c>
      <c r="J1765" s="1" t="s">
        <v>12</v>
      </c>
      <c r="K1765" s="1" t="s">
        <v>13</v>
      </c>
      <c r="L1765" s="1" t="s">
        <v>5</v>
      </c>
      <c r="M1765" s="1" t="s">
        <v>23</v>
      </c>
      <c r="N1765" s="1" t="s">
        <v>7</v>
      </c>
      <c r="O1765" s="6"/>
    </row>
    <row r="1766">
      <c r="A1766" s="5">
        <v>103969.0</v>
      </c>
      <c r="B1766" s="2">
        <v>45861.0</v>
      </c>
      <c r="C1766" s="1" t="s">
        <v>11</v>
      </c>
      <c r="D1766" s="3" t="s">
        <v>335</v>
      </c>
      <c r="E1766" s="4">
        <v>45863.0</v>
      </c>
      <c r="F1766" s="5">
        <v>66.0</v>
      </c>
      <c r="G1766" s="5">
        <v>171.84</v>
      </c>
      <c r="H1766" s="5">
        <v>11342.55</v>
      </c>
      <c r="I1766" s="1" t="s">
        <v>21</v>
      </c>
      <c r="J1766" s="1" t="s">
        <v>12</v>
      </c>
      <c r="K1766" s="1" t="s">
        <v>13</v>
      </c>
      <c r="L1766" s="1" t="s">
        <v>5</v>
      </c>
      <c r="M1766" s="1" t="s">
        <v>23</v>
      </c>
      <c r="N1766" s="1" t="s">
        <v>7</v>
      </c>
      <c r="O1766" s="6"/>
    </row>
    <row r="1767">
      <c r="A1767" s="5">
        <v>103969.0</v>
      </c>
      <c r="B1767" s="2">
        <v>45861.0</v>
      </c>
      <c r="C1767" s="1" t="s">
        <v>11</v>
      </c>
      <c r="D1767" s="3" t="s">
        <v>263</v>
      </c>
      <c r="E1767" s="4">
        <v>45863.0</v>
      </c>
      <c r="F1767" s="5">
        <v>15.0</v>
      </c>
      <c r="G1767" s="5">
        <v>739.2</v>
      </c>
      <c r="H1767" s="5">
        <v>11089.11</v>
      </c>
      <c r="I1767" s="1" t="s">
        <v>21</v>
      </c>
      <c r="J1767" s="1" t="s">
        <v>12</v>
      </c>
      <c r="K1767" s="1" t="s">
        <v>13</v>
      </c>
      <c r="L1767" s="1" t="s">
        <v>5</v>
      </c>
      <c r="M1767" s="1" t="s">
        <v>23</v>
      </c>
      <c r="N1767" s="1" t="s">
        <v>7</v>
      </c>
      <c r="O1767" s="6"/>
    </row>
    <row r="1768">
      <c r="A1768" s="5">
        <v>103969.0</v>
      </c>
      <c r="B1768" s="2">
        <v>45861.0</v>
      </c>
      <c r="C1768" s="1" t="s">
        <v>11</v>
      </c>
      <c r="D1768" s="3" t="s">
        <v>256</v>
      </c>
      <c r="E1768" s="4">
        <v>45863.0</v>
      </c>
      <c r="F1768" s="5">
        <v>66.0</v>
      </c>
      <c r="G1768" s="5">
        <v>143.04</v>
      </c>
      <c r="H1768" s="5">
        <v>9441.75</v>
      </c>
      <c r="I1768" s="1" t="s">
        <v>21</v>
      </c>
      <c r="J1768" s="1" t="s">
        <v>12</v>
      </c>
      <c r="K1768" s="1" t="s">
        <v>13</v>
      </c>
      <c r="L1768" s="1" t="s">
        <v>5</v>
      </c>
      <c r="M1768" s="1" t="s">
        <v>23</v>
      </c>
      <c r="N1768" s="1" t="s">
        <v>7</v>
      </c>
      <c r="O1768" s="6"/>
    </row>
    <row r="1769">
      <c r="A1769" s="5">
        <v>103969.0</v>
      </c>
      <c r="B1769" s="2">
        <v>45861.0</v>
      </c>
      <c r="C1769" s="1" t="s">
        <v>11</v>
      </c>
      <c r="D1769" s="3" t="s">
        <v>632</v>
      </c>
      <c r="E1769" s="4">
        <v>45863.0</v>
      </c>
      <c r="F1769" s="5">
        <v>14.0</v>
      </c>
      <c r="G1769" s="5">
        <v>902.4</v>
      </c>
      <c r="H1769" s="5">
        <v>12634.71</v>
      </c>
      <c r="I1769" s="1" t="s">
        <v>21</v>
      </c>
      <c r="J1769" s="1" t="s">
        <v>12</v>
      </c>
      <c r="K1769" s="1" t="s">
        <v>13</v>
      </c>
      <c r="L1769" s="1" t="s">
        <v>5</v>
      </c>
      <c r="M1769" s="1" t="s">
        <v>23</v>
      </c>
      <c r="N1769" s="1" t="s">
        <v>7</v>
      </c>
      <c r="O1769" s="6"/>
    </row>
    <row r="1770">
      <c r="A1770" s="5">
        <v>103969.0</v>
      </c>
      <c r="B1770" s="2">
        <v>45861.0</v>
      </c>
      <c r="C1770" s="1" t="s">
        <v>11</v>
      </c>
      <c r="D1770" s="7">
        <v>105.0</v>
      </c>
      <c r="E1770" s="4">
        <v>45863.0</v>
      </c>
      <c r="F1770" s="5">
        <v>32.0</v>
      </c>
      <c r="G1770" s="5">
        <v>263.04</v>
      </c>
      <c r="H1770" s="5">
        <v>8418.39</v>
      </c>
      <c r="I1770" s="1" t="s">
        <v>21</v>
      </c>
      <c r="J1770" s="1" t="s">
        <v>12</v>
      </c>
      <c r="K1770" s="1" t="s">
        <v>13</v>
      </c>
      <c r="L1770" s="1" t="s">
        <v>5</v>
      </c>
      <c r="M1770" s="1" t="s">
        <v>23</v>
      </c>
      <c r="N1770" s="1" t="s">
        <v>7</v>
      </c>
      <c r="O1770" s="6"/>
    </row>
    <row r="1771">
      <c r="A1771" s="5">
        <v>103969.0</v>
      </c>
      <c r="B1771" s="2">
        <v>45861.0</v>
      </c>
      <c r="C1771" s="1" t="s">
        <v>11</v>
      </c>
      <c r="D1771" s="7">
        <v>342.0</v>
      </c>
      <c r="E1771" s="4">
        <v>45863.0</v>
      </c>
      <c r="F1771" s="5">
        <v>50.0</v>
      </c>
      <c r="G1771" s="5">
        <v>49.92</v>
      </c>
      <c r="H1771" s="5">
        <v>2497.11</v>
      </c>
      <c r="I1771" s="1" t="s">
        <v>229</v>
      </c>
      <c r="J1771" s="1" t="s">
        <v>12</v>
      </c>
      <c r="K1771" s="1" t="s">
        <v>13</v>
      </c>
      <c r="L1771" s="1" t="s">
        <v>5</v>
      </c>
      <c r="M1771" s="1" t="s">
        <v>23</v>
      </c>
      <c r="N1771" s="1" t="s">
        <v>7</v>
      </c>
      <c r="O1771" s="6"/>
    </row>
    <row r="1772">
      <c r="A1772" s="5">
        <v>103969.0</v>
      </c>
      <c r="B1772" s="2">
        <v>45861.0</v>
      </c>
      <c r="C1772" s="1" t="s">
        <v>11</v>
      </c>
      <c r="D1772" s="3" t="s">
        <v>634</v>
      </c>
      <c r="E1772" s="4">
        <v>45863.0</v>
      </c>
      <c r="F1772" s="5">
        <v>6.0</v>
      </c>
      <c r="G1772" s="5">
        <v>815.04</v>
      </c>
      <c r="H1772" s="5">
        <v>4891.35</v>
      </c>
      <c r="I1772" s="1" t="s">
        <v>21</v>
      </c>
      <c r="J1772" s="1" t="s">
        <v>12</v>
      </c>
      <c r="K1772" s="1" t="s">
        <v>13</v>
      </c>
      <c r="L1772" s="1" t="s">
        <v>5</v>
      </c>
      <c r="M1772" s="1" t="s">
        <v>23</v>
      </c>
      <c r="N1772" s="1" t="s">
        <v>7</v>
      </c>
      <c r="O1772" s="6"/>
    </row>
    <row r="1773">
      <c r="A1773" s="5">
        <v>104001.0</v>
      </c>
      <c r="B1773" s="2">
        <v>45861.0</v>
      </c>
      <c r="C1773" s="1" t="s">
        <v>24</v>
      </c>
      <c r="D1773" s="7">
        <v>144.0</v>
      </c>
      <c r="E1773" s="4">
        <v>45863.0</v>
      </c>
      <c r="F1773" s="5">
        <v>270.0</v>
      </c>
      <c r="G1773" s="5">
        <v>93.6</v>
      </c>
      <c r="H1773" s="5">
        <v>24769.59</v>
      </c>
      <c r="I1773" s="1" t="s">
        <v>21</v>
      </c>
      <c r="J1773" s="1" t="s">
        <v>27</v>
      </c>
      <c r="K1773" s="1" t="s">
        <v>28</v>
      </c>
      <c r="L1773" s="1" t="s">
        <v>5</v>
      </c>
      <c r="M1773" s="1" t="s">
        <v>23</v>
      </c>
      <c r="N1773" s="1" t="s">
        <v>7</v>
      </c>
      <c r="O1773" s="6"/>
    </row>
    <row r="1774">
      <c r="A1774" s="5">
        <v>104119.0</v>
      </c>
      <c r="B1774" s="2">
        <v>45863.0</v>
      </c>
      <c r="C1774" s="1" t="s">
        <v>635</v>
      </c>
      <c r="D1774" s="7">
        <v>5312.0</v>
      </c>
      <c r="E1774" s="4">
        <v>45863.0</v>
      </c>
      <c r="F1774" s="5">
        <v>100.0</v>
      </c>
      <c r="G1774" s="5">
        <v>621.0</v>
      </c>
      <c r="H1774" s="5">
        <v>62015.45</v>
      </c>
      <c r="I1774" s="1" t="s">
        <v>61</v>
      </c>
      <c r="J1774" s="1" t="s">
        <v>636</v>
      </c>
      <c r="K1774" s="1" t="s">
        <v>4</v>
      </c>
      <c r="L1774" s="1" t="s">
        <v>5</v>
      </c>
      <c r="M1774" s="1" t="s">
        <v>29</v>
      </c>
      <c r="N1774" s="1" t="s">
        <v>7</v>
      </c>
      <c r="O1774" s="6"/>
    </row>
    <row r="1775">
      <c r="A1775" s="5">
        <v>104239.0</v>
      </c>
      <c r="B1775" s="2">
        <v>45866.0</v>
      </c>
      <c r="C1775" s="1" t="s">
        <v>20</v>
      </c>
      <c r="D1775" s="7">
        <v>112.0</v>
      </c>
      <c r="E1775" s="4">
        <v>45863.0</v>
      </c>
      <c r="F1775" s="5">
        <v>168.0</v>
      </c>
      <c r="G1775" s="5">
        <v>42.24</v>
      </c>
      <c r="H1775" s="5">
        <v>7098.54</v>
      </c>
      <c r="I1775" s="1" t="s">
        <v>21</v>
      </c>
      <c r="J1775" s="1" t="s">
        <v>22</v>
      </c>
      <c r="K1775" s="1" t="s">
        <v>4</v>
      </c>
      <c r="L1775" s="1" t="s">
        <v>5</v>
      </c>
      <c r="M1775" s="1" t="s">
        <v>23</v>
      </c>
      <c r="N1775" s="1" t="s">
        <v>7</v>
      </c>
      <c r="O1775" s="6"/>
    </row>
    <row r="1776">
      <c r="A1776" s="5">
        <v>104239.0</v>
      </c>
      <c r="B1776" s="2">
        <v>45866.0</v>
      </c>
      <c r="C1776" s="1" t="s">
        <v>20</v>
      </c>
      <c r="D1776" s="7">
        <v>124.0</v>
      </c>
      <c r="E1776" s="4">
        <v>45863.0</v>
      </c>
      <c r="F1776" s="5">
        <v>184.0</v>
      </c>
      <c r="G1776" s="5">
        <v>126.72</v>
      </c>
      <c r="H1776" s="5">
        <v>23318.7</v>
      </c>
      <c r="I1776" s="1" t="s">
        <v>21</v>
      </c>
      <c r="J1776" s="1" t="s">
        <v>22</v>
      </c>
      <c r="K1776" s="1" t="s">
        <v>4</v>
      </c>
      <c r="L1776" s="1" t="s">
        <v>5</v>
      </c>
      <c r="M1776" s="1" t="s">
        <v>23</v>
      </c>
      <c r="N1776" s="1" t="s">
        <v>7</v>
      </c>
      <c r="O1776" s="6"/>
    </row>
    <row r="1777">
      <c r="A1777" s="5">
        <v>104239.0</v>
      </c>
      <c r="B1777" s="2">
        <v>45866.0</v>
      </c>
      <c r="C1777" s="1" t="s">
        <v>20</v>
      </c>
      <c r="D1777" s="7">
        <v>153.0</v>
      </c>
      <c r="E1777" s="4">
        <v>45863.0</v>
      </c>
      <c r="F1777" s="5">
        <v>75.0</v>
      </c>
      <c r="G1777" s="5">
        <v>364.8</v>
      </c>
      <c r="H1777" s="5">
        <v>27362.22</v>
      </c>
      <c r="I1777" s="1" t="s">
        <v>21</v>
      </c>
      <c r="J1777" s="1" t="s">
        <v>22</v>
      </c>
      <c r="K1777" s="1" t="s">
        <v>4</v>
      </c>
      <c r="L1777" s="1" t="s">
        <v>5</v>
      </c>
      <c r="M1777" s="1" t="s">
        <v>23</v>
      </c>
      <c r="N1777" s="1" t="s">
        <v>7</v>
      </c>
      <c r="O1777" s="6"/>
    </row>
    <row r="1778">
      <c r="A1778" s="5">
        <v>104239.0</v>
      </c>
      <c r="B1778" s="2">
        <v>45866.0</v>
      </c>
      <c r="C1778" s="1" t="s">
        <v>20</v>
      </c>
      <c r="D1778" s="7">
        <v>144.0</v>
      </c>
      <c r="E1778" s="4">
        <v>45863.0</v>
      </c>
      <c r="F1778" s="5">
        <v>270.0</v>
      </c>
      <c r="G1778" s="5">
        <v>93.6</v>
      </c>
      <c r="H1778" s="5">
        <v>25274.22</v>
      </c>
      <c r="I1778" s="1" t="s">
        <v>21</v>
      </c>
      <c r="J1778" s="1" t="s">
        <v>22</v>
      </c>
      <c r="K1778" s="1" t="s">
        <v>4</v>
      </c>
      <c r="L1778" s="1" t="s">
        <v>5</v>
      </c>
      <c r="M1778" s="1" t="s">
        <v>23</v>
      </c>
      <c r="N1778" s="1" t="s">
        <v>7</v>
      </c>
      <c r="O1778" s="6"/>
    </row>
    <row r="1779">
      <c r="A1779" s="5">
        <v>104239.0</v>
      </c>
      <c r="B1779" s="2">
        <v>45866.0</v>
      </c>
      <c r="C1779" s="1" t="s">
        <v>20</v>
      </c>
      <c r="D1779" s="7">
        <v>129.0</v>
      </c>
      <c r="E1779" s="4">
        <v>45863.0</v>
      </c>
      <c r="F1779" s="5">
        <v>24.0</v>
      </c>
      <c r="G1779" s="5">
        <v>226.56</v>
      </c>
      <c r="H1779" s="5">
        <v>5439.66</v>
      </c>
      <c r="I1779" s="1" t="s">
        <v>21</v>
      </c>
      <c r="J1779" s="1" t="s">
        <v>22</v>
      </c>
      <c r="K1779" s="1" t="s">
        <v>4</v>
      </c>
      <c r="L1779" s="1" t="s">
        <v>5</v>
      </c>
      <c r="M1779" s="1" t="s">
        <v>23</v>
      </c>
      <c r="N1779" s="1" t="s">
        <v>7</v>
      </c>
      <c r="O1779" s="6"/>
    </row>
    <row r="1780">
      <c r="A1780" s="5">
        <v>104239.0</v>
      </c>
      <c r="B1780" s="2">
        <v>45866.0</v>
      </c>
      <c r="C1780" s="1" t="s">
        <v>20</v>
      </c>
      <c r="D1780" s="3" t="s">
        <v>41</v>
      </c>
      <c r="E1780" s="4">
        <v>45863.0</v>
      </c>
      <c r="F1780" s="5">
        <v>58.0</v>
      </c>
      <c r="G1780" s="5">
        <v>187.2</v>
      </c>
      <c r="H1780" s="5">
        <v>10859.82</v>
      </c>
      <c r="I1780" s="1" t="s">
        <v>21</v>
      </c>
      <c r="J1780" s="1" t="s">
        <v>22</v>
      </c>
      <c r="K1780" s="1" t="s">
        <v>4</v>
      </c>
      <c r="L1780" s="1" t="s">
        <v>5</v>
      </c>
      <c r="M1780" s="1" t="s">
        <v>23</v>
      </c>
      <c r="N1780" s="1" t="s">
        <v>7</v>
      </c>
      <c r="O1780" s="6"/>
    </row>
    <row r="1781">
      <c r="A1781" s="5">
        <v>104239.0</v>
      </c>
      <c r="B1781" s="2">
        <v>45866.0</v>
      </c>
      <c r="C1781" s="1" t="s">
        <v>20</v>
      </c>
      <c r="D1781" s="7">
        <v>151.0</v>
      </c>
      <c r="E1781" s="4">
        <v>45863.0</v>
      </c>
      <c r="F1781" s="5">
        <v>210.0</v>
      </c>
      <c r="G1781" s="5">
        <v>143.04</v>
      </c>
      <c r="H1781" s="5">
        <v>30040.62</v>
      </c>
      <c r="I1781" s="1" t="s">
        <v>21</v>
      </c>
      <c r="J1781" s="1" t="s">
        <v>22</v>
      </c>
      <c r="K1781" s="1" t="s">
        <v>4</v>
      </c>
      <c r="L1781" s="1" t="s">
        <v>5</v>
      </c>
      <c r="M1781" s="1" t="s">
        <v>23</v>
      </c>
      <c r="N1781" s="1" t="s">
        <v>7</v>
      </c>
      <c r="O1781" s="6"/>
    </row>
    <row r="1782">
      <c r="A1782" s="5">
        <v>104247.0</v>
      </c>
      <c r="B1782" s="2">
        <v>45866.0</v>
      </c>
      <c r="C1782" s="1" t="s">
        <v>24</v>
      </c>
      <c r="D1782" s="3" t="s">
        <v>637</v>
      </c>
      <c r="E1782" s="4">
        <v>45863.0</v>
      </c>
      <c r="F1782" s="5">
        <v>60.0</v>
      </c>
      <c r="G1782" s="5">
        <v>181.44</v>
      </c>
      <c r="H1782" s="5">
        <v>10670.34</v>
      </c>
      <c r="I1782" s="1" t="s">
        <v>21</v>
      </c>
      <c r="J1782" s="1" t="s">
        <v>27</v>
      </c>
      <c r="K1782" s="1" t="s">
        <v>28</v>
      </c>
      <c r="L1782" s="1" t="s">
        <v>5</v>
      </c>
      <c r="M1782" s="1" t="s">
        <v>23</v>
      </c>
      <c r="N1782" s="1" t="s">
        <v>7</v>
      </c>
      <c r="O1782" s="6"/>
    </row>
    <row r="1783">
      <c r="A1783" s="5">
        <v>104251.0</v>
      </c>
      <c r="B1783" s="2">
        <v>45866.0</v>
      </c>
      <c r="C1783" s="1" t="s">
        <v>24</v>
      </c>
      <c r="D1783" s="3" t="s">
        <v>259</v>
      </c>
      <c r="E1783" s="4">
        <v>45863.0</v>
      </c>
      <c r="F1783" s="5">
        <v>198.0</v>
      </c>
      <c r="G1783" s="5">
        <v>147.84</v>
      </c>
      <c r="H1783" s="5">
        <v>28689.38</v>
      </c>
      <c r="I1783" s="1" t="s">
        <v>21</v>
      </c>
      <c r="J1783" s="1" t="s">
        <v>27</v>
      </c>
      <c r="K1783" s="1" t="s">
        <v>28</v>
      </c>
      <c r="L1783" s="1" t="s">
        <v>5</v>
      </c>
      <c r="M1783" s="1" t="s">
        <v>23</v>
      </c>
      <c r="N1783" s="1" t="s">
        <v>7</v>
      </c>
      <c r="O1783" s="6"/>
    </row>
    <row r="1784">
      <c r="A1784" s="5">
        <v>104251.0</v>
      </c>
      <c r="B1784" s="2">
        <v>45866.0</v>
      </c>
      <c r="C1784" s="1" t="s">
        <v>24</v>
      </c>
      <c r="D1784" s="3" t="s">
        <v>327</v>
      </c>
      <c r="E1784" s="4">
        <v>45863.0</v>
      </c>
      <c r="F1784" s="5">
        <v>60.0</v>
      </c>
      <c r="G1784" s="5">
        <v>311.04</v>
      </c>
      <c r="H1784" s="5">
        <v>18291.66</v>
      </c>
      <c r="I1784" s="1" t="s">
        <v>21</v>
      </c>
      <c r="J1784" s="1" t="s">
        <v>27</v>
      </c>
      <c r="K1784" s="1" t="s">
        <v>28</v>
      </c>
      <c r="L1784" s="1" t="s">
        <v>5</v>
      </c>
      <c r="M1784" s="1" t="s">
        <v>23</v>
      </c>
      <c r="N1784" s="1" t="s">
        <v>7</v>
      </c>
      <c r="O1784" s="6"/>
    </row>
    <row r="1785">
      <c r="A1785" s="5">
        <v>104251.0</v>
      </c>
      <c r="B1785" s="2">
        <v>45866.0</v>
      </c>
      <c r="C1785" s="1" t="s">
        <v>24</v>
      </c>
      <c r="D1785" s="3" t="s">
        <v>121</v>
      </c>
      <c r="E1785" s="4">
        <v>45863.0</v>
      </c>
      <c r="F1785" s="5">
        <v>30.0</v>
      </c>
      <c r="G1785" s="5">
        <v>210.24</v>
      </c>
      <c r="H1785" s="5">
        <v>6183.55</v>
      </c>
      <c r="I1785" s="1" t="s">
        <v>21</v>
      </c>
      <c r="J1785" s="1" t="s">
        <v>27</v>
      </c>
      <c r="K1785" s="1" t="s">
        <v>28</v>
      </c>
      <c r="L1785" s="1" t="s">
        <v>5</v>
      </c>
      <c r="M1785" s="1" t="s">
        <v>23</v>
      </c>
      <c r="N1785" s="1" t="s">
        <v>7</v>
      </c>
      <c r="O1785" s="6"/>
    </row>
    <row r="1786">
      <c r="A1786" s="5">
        <v>104251.0</v>
      </c>
      <c r="B1786" s="2">
        <v>45866.0</v>
      </c>
      <c r="C1786" s="1" t="s">
        <v>24</v>
      </c>
      <c r="D1786" s="7">
        <v>124.0</v>
      </c>
      <c r="E1786" s="4">
        <v>45863.0</v>
      </c>
      <c r="F1786" s="5">
        <v>230.0</v>
      </c>
      <c r="G1786" s="5">
        <v>126.72</v>
      </c>
      <c r="H1786" s="5">
        <v>28565.2</v>
      </c>
      <c r="I1786" s="1" t="s">
        <v>21</v>
      </c>
      <c r="J1786" s="1" t="s">
        <v>27</v>
      </c>
      <c r="K1786" s="1" t="s">
        <v>28</v>
      </c>
      <c r="L1786" s="1" t="s">
        <v>5</v>
      </c>
      <c r="M1786" s="1" t="s">
        <v>23</v>
      </c>
      <c r="N1786" s="1" t="s">
        <v>7</v>
      </c>
      <c r="O1786" s="6"/>
    </row>
    <row r="1787">
      <c r="A1787" s="5">
        <v>104251.0</v>
      </c>
      <c r="B1787" s="2">
        <v>45866.0</v>
      </c>
      <c r="C1787" s="1" t="s">
        <v>24</v>
      </c>
      <c r="D1787" s="7">
        <v>147.0</v>
      </c>
      <c r="E1787" s="4">
        <v>45863.0</v>
      </c>
      <c r="F1787" s="5">
        <v>60.0</v>
      </c>
      <c r="G1787" s="5">
        <v>285.12</v>
      </c>
      <c r="H1787" s="5">
        <v>16767.56</v>
      </c>
      <c r="I1787" s="1" t="s">
        <v>21</v>
      </c>
      <c r="J1787" s="1" t="s">
        <v>27</v>
      </c>
      <c r="K1787" s="1" t="s">
        <v>28</v>
      </c>
      <c r="L1787" s="1" t="s">
        <v>5</v>
      </c>
      <c r="M1787" s="1" t="s">
        <v>23</v>
      </c>
      <c r="N1787" s="1" t="s">
        <v>7</v>
      </c>
      <c r="O1787" s="6"/>
    </row>
    <row r="1788">
      <c r="A1788" s="5">
        <v>104251.0</v>
      </c>
      <c r="B1788" s="2">
        <v>45866.0</v>
      </c>
      <c r="C1788" s="1" t="s">
        <v>24</v>
      </c>
      <c r="D1788" s="3" t="s">
        <v>96</v>
      </c>
      <c r="E1788" s="4">
        <v>45863.0</v>
      </c>
      <c r="F1788" s="5">
        <v>48.0</v>
      </c>
      <c r="G1788" s="5">
        <v>302.4</v>
      </c>
      <c r="H1788" s="5">
        <v>14227.4</v>
      </c>
      <c r="I1788" s="1" t="s">
        <v>21</v>
      </c>
      <c r="J1788" s="1" t="s">
        <v>27</v>
      </c>
      <c r="K1788" s="1" t="s">
        <v>28</v>
      </c>
      <c r="L1788" s="1" t="s">
        <v>5</v>
      </c>
      <c r="M1788" s="1" t="s">
        <v>23</v>
      </c>
      <c r="N1788" s="1" t="s">
        <v>7</v>
      </c>
      <c r="O1788" s="6"/>
    </row>
    <row r="1789">
      <c r="A1789" s="5">
        <v>104251.0</v>
      </c>
      <c r="B1789" s="2">
        <v>45866.0</v>
      </c>
      <c r="C1789" s="1" t="s">
        <v>24</v>
      </c>
      <c r="D1789" s="3" t="s">
        <v>36</v>
      </c>
      <c r="E1789" s="4">
        <v>45863.0</v>
      </c>
      <c r="F1789" s="5">
        <v>462.0</v>
      </c>
      <c r="G1789" s="5">
        <v>143.04</v>
      </c>
      <c r="H1789" s="5">
        <v>64765.32</v>
      </c>
      <c r="I1789" s="1" t="s">
        <v>21</v>
      </c>
      <c r="J1789" s="1" t="s">
        <v>27</v>
      </c>
      <c r="K1789" s="1" t="s">
        <v>28</v>
      </c>
      <c r="L1789" s="1" t="s">
        <v>5</v>
      </c>
      <c r="M1789" s="1" t="s">
        <v>23</v>
      </c>
      <c r="N1789" s="1" t="s">
        <v>7</v>
      </c>
      <c r="O1789" s="6"/>
    </row>
    <row r="1790">
      <c r="A1790" s="5">
        <v>104251.0</v>
      </c>
      <c r="B1790" s="2">
        <v>45866.0</v>
      </c>
      <c r="C1790" s="1" t="s">
        <v>24</v>
      </c>
      <c r="D1790" s="3" t="s">
        <v>638</v>
      </c>
      <c r="E1790" s="4">
        <v>45863.0</v>
      </c>
      <c r="F1790" s="5">
        <v>24.0</v>
      </c>
      <c r="G1790" s="5">
        <v>301.44</v>
      </c>
      <c r="H1790" s="5">
        <v>7092.37</v>
      </c>
      <c r="I1790" s="1" t="s">
        <v>21</v>
      </c>
      <c r="J1790" s="1" t="s">
        <v>27</v>
      </c>
      <c r="K1790" s="1" t="s">
        <v>28</v>
      </c>
      <c r="L1790" s="1" t="s">
        <v>5</v>
      </c>
      <c r="M1790" s="1" t="s">
        <v>23</v>
      </c>
      <c r="N1790" s="1" t="s">
        <v>7</v>
      </c>
      <c r="O1790" s="6"/>
    </row>
    <row r="1791">
      <c r="A1791" s="5">
        <v>104251.0</v>
      </c>
      <c r="B1791" s="2">
        <v>45866.0</v>
      </c>
      <c r="C1791" s="1" t="s">
        <v>24</v>
      </c>
      <c r="D1791" s="7">
        <v>123.0</v>
      </c>
      <c r="E1791" s="4">
        <v>45863.0</v>
      </c>
      <c r="F1791" s="5">
        <v>240.0</v>
      </c>
      <c r="G1791" s="5">
        <v>107.52</v>
      </c>
      <c r="H1791" s="5">
        <v>25291.21</v>
      </c>
      <c r="I1791" s="1" t="s">
        <v>21</v>
      </c>
      <c r="J1791" s="1" t="s">
        <v>27</v>
      </c>
      <c r="K1791" s="1" t="s">
        <v>28</v>
      </c>
      <c r="L1791" s="1" t="s">
        <v>5</v>
      </c>
      <c r="M1791" s="1" t="s">
        <v>23</v>
      </c>
      <c r="N1791" s="1" t="s">
        <v>7</v>
      </c>
      <c r="O1791" s="6"/>
    </row>
    <row r="1792">
      <c r="A1792" s="5">
        <v>104251.0</v>
      </c>
      <c r="B1792" s="2">
        <v>45866.0</v>
      </c>
      <c r="C1792" s="1" t="s">
        <v>24</v>
      </c>
      <c r="D1792" s="7">
        <v>132.0</v>
      </c>
      <c r="E1792" s="4">
        <v>45863.0</v>
      </c>
      <c r="F1792" s="5">
        <v>13.0</v>
      </c>
      <c r="G1792" s="5">
        <v>296.64</v>
      </c>
      <c r="H1792" s="5">
        <v>3781.69</v>
      </c>
      <c r="I1792" s="1" t="s">
        <v>21</v>
      </c>
      <c r="J1792" s="1" t="s">
        <v>27</v>
      </c>
      <c r="K1792" s="1" t="s">
        <v>28</v>
      </c>
      <c r="L1792" s="1" t="s">
        <v>5</v>
      </c>
      <c r="M1792" s="1" t="s">
        <v>23</v>
      </c>
      <c r="N1792" s="1" t="s">
        <v>7</v>
      </c>
      <c r="O1792" s="6"/>
    </row>
    <row r="1793">
      <c r="A1793" s="5">
        <v>104251.0</v>
      </c>
      <c r="B1793" s="2">
        <v>45866.0</v>
      </c>
      <c r="C1793" s="1" t="s">
        <v>24</v>
      </c>
      <c r="D1793" s="7">
        <v>197.0</v>
      </c>
      <c r="E1793" s="4">
        <v>45863.0</v>
      </c>
      <c r="F1793" s="5">
        <v>32.0</v>
      </c>
      <c r="G1793" s="5">
        <v>94.08</v>
      </c>
      <c r="H1793" s="5">
        <v>2952.84</v>
      </c>
      <c r="I1793" s="1" t="s">
        <v>21</v>
      </c>
      <c r="J1793" s="1" t="s">
        <v>27</v>
      </c>
      <c r="K1793" s="1" t="s">
        <v>28</v>
      </c>
      <c r="L1793" s="1" t="s">
        <v>5</v>
      </c>
      <c r="M1793" s="1" t="s">
        <v>23</v>
      </c>
      <c r="N1793" s="1" t="s">
        <v>7</v>
      </c>
      <c r="O1793" s="6"/>
    </row>
    <row r="1794">
      <c r="A1794" s="5">
        <v>104251.0</v>
      </c>
      <c r="B1794" s="2">
        <v>45866.0</v>
      </c>
      <c r="C1794" s="1" t="s">
        <v>24</v>
      </c>
      <c r="D1794" s="7">
        <v>324.0</v>
      </c>
      <c r="E1794" s="4">
        <v>45863.0</v>
      </c>
      <c r="F1794" s="5">
        <v>300.0</v>
      </c>
      <c r="G1794" s="5">
        <v>49.25</v>
      </c>
      <c r="H1794" s="5">
        <v>14482.0</v>
      </c>
      <c r="I1794" s="1" t="s">
        <v>33</v>
      </c>
      <c r="J1794" s="1" t="s">
        <v>27</v>
      </c>
      <c r="K1794" s="1" t="s">
        <v>28</v>
      </c>
      <c r="L1794" s="1" t="s">
        <v>5</v>
      </c>
      <c r="M1794" s="1" t="s">
        <v>23</v>
      </c>
      <c r="N1794" s="1" t="s">
        <v>7</v>
      </c>
      <c r="O1794" s="6"/>
    </row>
    <row r="1795">
      <c r="A1795" s="5">
        <v>104251.0</v>
      </c>
      <c r="B1795" s="2">
        <v>45866.0</v>
      </c>
      <c r="C1795" s="1" t="s">
        <v>24</v>
      </c>
      <c r="D1795" s="3" t="s">
        <v>326</v>
      </c>
      <c r="E1795" s="4">
        <v>45863.0</v>
      </c>
      <c r="F1795" s="5">
        <v>14.0</v>
      </c>
      <c r="G1795" s="5">
        <v>791.04</v>
      </c>
      <c r="H1795" s="5">
        <v>10855.57</v>
      </c>
      <c r="I1795" s="1" t="s">
        <v>21</v>
      </c>
      <c r="J1795" s="1" t="s">
        <v>27</v>
      </c>
      <c r="K1795" s="1" t="s">
        <v>28</v>
      </c>
      <c r="L1795" s="1" t="s">
        <v>5</v>
      </c>
      <c r="M1795" s="1" t="s">
        <v>23</v>
      </c>
      <c r="N1795" s="1" t="s">
        <v>7</v>
      </c>
      <c r="O1795" s="6"/>
    </row>
    <row r="1796">
      <c r="A1796" s="5">
        <v>104251.0</v>
      </c>
      <c r="B1796" s="2">
        <v>45866.0</v>
      </c>
      <c r="C1796" s="1" t="s">
        <v>24</v>
      </c>
      <c r="D1796" s="3" t="s">
        <v>37</v>
      </c>
      <c r="E1796" s="4">
        <v>45863.0</v>
      </c>
      <c r="F1796" s="5">
        <v>132.0</v>
      </c>
      <c r="G1796" s="5">
        <v>156.48</v>
      </c>
      <c r="H1796" s="5">
        <v>20244.76</v>
      </c>
      <c r="I1796" s="1" t="s">
        <v>21</v>
      </c>
      <c r="J1796" s="1" t="s">
        <v>27</v>
      </c>
      <c r="K1796" s="1" t="s">
        <v>28</v>
      </c>
      <c r="L1796" s="1" t="s">
        <v>5</v>
      </c>
      <c r="M1796" s="1" t="s">
        <v>23</v>
      </c>
      <c r="N1796" s="1" t="s">
        <v>7</v>
      </c>
      <c r="O1796" s="6"/>
    </row>
    <row r="1797">
      <c r="A1797" s="5">
        <v>104251.0</v>
      </c>
      <c r="B1797" s="2">
        <v>45866.0</v>
      </c>
      <c r="C1797" s="1" t="s">
        <v>24</v>
      </c>
      <c r="D1797" s="3" t="s">
        <v>31</v>
      </c>
      <c r="E1797" s="4">
        <v>45863.0</v>
      </c>
      <c r="F1797" s="5">
        <v>24.0</v>
      </c>
      <c r="G1797" s="5">
        <v>719.04</v>
      </c>
      <c r="H1797" s="5">
        <v>16914.32</v>
      </c>
      <c r="I1797" s="1" t="s">
        <v>21</v>
      </c>
      <c r="J1797" s="1" t="s">
        <v>27</v>
      </c>
      <c r="K1797" s="1" t="s">
        <v>28</v>
      </c>
      <c r="L1797" s="1" t="s">
        <v>5</v>
      </c>
      <c r="M1797" s="1" t="s">
        <v>23</v>
      </c>
      <c r="N1797" s="1" t="s">
        <v>7</v>
      </c>
      <c r="O1797" s="6"/>
    </row>
    <row r="1798">
      <c r="A1798" s="5">
        <v>104251.0</v>
      </c>
      <c r="B1798" s="2">
        <v>45866.0</v>
      </c>
      <c r="C1798" s="1" t="s">
        <v>24</v>
      </c>
      <c r="D1798" s="3" t="s">
        <v>34</v>
      </c>
      <c r="E1798" s="4">
        <v>45863.0</v>
      </c>
      <c r="F1798" s="5">
        <v>30.0</v>
      </c>
      <c r="G1798" s="5">
        <v>275.52</v>
      </c>
      <c r="H1798" s="5">
        <v>8102.79</v>
      </c>
      <c r="I1798" s="1" t="s">
        <v>21</v>
      </c>
      <c r="J1798" s="1" t="s">
        <v>27</v>
      </c>
      <c r="K1798" s="1" t="s">
        <v>28</v>
      </c>
      <c r="L1798" s="1" t="s">
        <v>5</v>
      </c>
      <c r="M1798" s="1" t="s">
        <v>23</v>
      </c>
      <c r="N1798" s="1" t="s">
        <v>7</v>
      </c>
      <c r="O1798" s="6"/>
    </row>
    <row r="1799">
      <c r="A1799" s="5">
        <v>104251.0</v>
      </c>
      <c r="B1799" s="2">
        <v>45866.0</v>
      </c>
      <c r="C1799" s="1" t="s">
        <v>24</v>
      </c>
      <c r="D1799" s="3" t="s">
        <v>219</v>
      </c>
      <c r="E1799" s="4">
        <v>45863.0</v>
      </c>
      <c r="F1799" s="5">
        <v>80.0</v>
      </c>
      <c r="G1799" s="5">
        <v>161.28</v>
      </c>
      <c r="H1799" s="5">
        <v>12646.85</v>
      </c>
      <c r="I1799" s="1" t="s">
        <v>21</v>
      </c>
      <c r="J1799" s="1" t="s">
        <v>27</v>
      </c>
      <c r="K1799" s="1" t="s">
        <v>28</v>
      </c>
      <c r="L1799" s="1" t="s">
        <v>5</v>
      </c>
      <c r="M1799" s="1" t="s">
        <v>23</v>
      </c>
      <c r="N1799" s="1" t="s">
        <v>7</v>
      </c>
      <c r="O1799" s="6"/>
    </row>
    <row r="1800">
      <c r="A1800" s="5">
        <v>104251.0</v>
      </c>
      <c r="B1800" s="2">
        <v>45866.0</v>
      </c>
      <c r="C1800" s="1" t="s">
        <v>24</v>
      </c>
      <c r="D1800" s="7">
        <v>326.0</v>
      </c>
      <c r="E1800" s="4">
        <v>45863.0</v>
      </c>
      <c r="F1800" s="5">
        <v>300.0</v>
      </c>
      <c r="G1800" s="5">
        <v>70.22</v>
      </c>
      <c r="H1800" s="5">
        <v>20647.18</v>
      </c>
      <c r="I1800" s="1" t="s">
        <v>33</v>
      </c>
      <c r="J1800" s="1" t="s">
        <v>27</v>
      </c>
      <c r="K1800" s="1" t="s">
        <v>28</v>
      </c>
      <c r="L1800" s="1" t="s">
        <v>5</v>
      </c>
      <c r="M1800" s="1" t="s">
        <v>23</v>
      </c>
      <c r="N1800" s="1" t="s">
        <v>7</v>
      </c>
      <c r="O1800" s="6"/>
    </row>
    <row r="1801">
      <c r="A1801" s="5">
        <v>104251.0</v>
      </c>
      <c r="B1801" s="2">
        <v>45866.0</v>
      </c>
      <c r="C1801" s="1" t="s">
        <v>24</v>
      </c>
      <c r="D1801" s="3" t="s">
        <v>254</v>
      </c>
      <c r="E1801" s="4">
        <v>45863.0</v>
      </c>
      <c r="F1801" s="5">
        <v>48.0</v>
      </c>
      <c r="G1801" s="5">
        <v>282.24</v>
      </c>
      <c r="H1801" s="5">
        <v>13279.07</v>
      </c>
      <c r="I1801" s="1" t="s">
        <v>21</v>
      </c>
      <c r="J1801" s="1" t="s">
        <v>27</v>
      </c>
      <c r="K1801" s="1" t="s">
        <v>28</v>
      </c>
      <c r="L1801" s="1" t="s">
        <v>5</v>
      </c>
      <c r="M1801" s="1" t="s">
        <v>23</v>
      </c>
      <c r="N1801" s="1" t="s">
        <v>7</v>
      </c>
      <c r="O1801" s="6"/>
    </row>
    <row r="1802">
      <c r="A1802" s="5">
        <v>104251.0</v>
      </c>
      <c r="B1802" s="2">
        <v>45866.0</v>
      </c>
      <c r="C1802" s="1" t="s">
        <v>24</v>
      </c>
      <c r="D1802" s="3" t="s">
        <v>325</v>
      </c>
      <c r="E1802" s="4">
        <v>45863.0</v>
      </c>
      <c r="F1802" s="5">
        <v>14.0</v>
      </c>
      <c r="G1802" s="5">
        <v>739.2</v>
      </c>
      <c r="H1802" s="5">
        <v>10144.32</v>
      </c>
      <c r="I1802" s="1" t="s">
        <v>21</v>
      </c>
      <c r="J1802" s="1" t="s">
        <v>27</v>
      </c>
      <c r="K1802" s="1" t="s">
        <v>28</v>
      </c>
      <c r="L1802" s="1" t="s">
        <v>5</v>
      </c>
      <c r="M1802" s="1" t="s">
        <v>23</v>
      </c>
      <c r="N1802" s="1" t="s">
        <v>7</v>
      </c>
      <c r="O1802" s="6"/>
    </row>
    <row r="1803">
      <c r="A1803" s="5">
        <v>104251.0</v>
      </c>
      <c r="B1803" s="2">
        <v>45866.0</v>
      </c>
      <c r="C1803" s="1" t="s">
        <v>24</v>
      </c>
      <c r="D1803" s="3" t="s">
        <v>315</v>
      </c>
      <c r="E1803" s="4">
        <v>45863.0</v>
      </c>
      <c r="F1803" s="5">
        <v>30.0</v>
      </c>
      <c r="G1803" s="5">
        <v>329.28</v>
      </c>
      <c r="H1803" s="5">
        <v>9683.33</v>
      </c>
      <c r="I1803" s="1" t="s">
        <v>21</v>
      </c>
      <c r="J1803" s="1" t="s">
        <v>27</v>
      </c>
      <c r="K1803" s="1" t="s">
        <v>28</v>
      </c>
      <c r="L1803" s="1" t="s">
        <v>5</v>
      </c>
      <c r="M1803" s="1" t="s">
        <v>23</v>
      </c>
      <c r="N1803" s="1" t="s">
        <v>7</v>
      </c>
      <c r="O1803" s="6"/>
    </row>
    <row r="1804">
      <c r="A1804" s="5">
        <v>104251.0</v>
      </c>
      <c r="B1804" s="2">
        <v>45866.0</v>
      </c>
      <c r="C1804" s="1" t="s">
        <v>24</v>
      </c>
      <c r="D1804" s="7">
        <v>131.0</v>
      </c>
      <c r="E1804" s="4">
        <v>45863.0</v>
      </c>
      <c r="F1804" s="5">
        <v>150.0</v>
      </c>
      <c r="G1804" s="5">
        <v>157.44</v>
      </c>
      <c r="H1804" s="5">
        <v>23146.19</v>
      </c>
      <c r="I1804" s="1" t="s">
        <v>21</v>
      </c>
      <c r="J1804" s="1" t="s">
        <v>27</v>
      </c>
      <c r="K1804" s="1" t="s">
        <v>28</v>
      </c>
      <c r="L1804" s="1" t="s">
        <v>5</v>
      </c>
      <c r="M1804" s="1" t="s">
        <v>23</v>
      </c>
      <c r="N1804" s="1" t="s">
        <v>7</v>
      </c>
      <c r="O1804" s="6"/>
    </row>
    <row r="1805">
      <c r="A1805" s="5">
        <v>104251.0</v>
      </c>
      <c r="B1805" s="2">
        <v>45866.0</v>
      </c>
      <c r="C1805" s="1" t="s">
        <v>24</v>
      </c>
      <c r="D1805" s="7">
        <v>145.0</v>
      </c>
      <c r="E1805" s="4">
        <v>45863.0</v>
      </c>
      <c r="F1805" s="5">
        <v>70.0</v>
      </c>
      <c r="G1805" s="5">
        <v>208.8</v>
      </c>
      <c r="H1805" s="5">
        <v>14326.18</v>
      </c>
      <c r="I1805" s="1" t="s">
        <v>21</v>
      </c>
      <c r="J1805" s="1" t="s">
        <v>27</v>
      </c>
      <c r="K1805" s="1" t="s">
        <v>28</v>
      </c>
      <c r="L1805" s="1" t="s">
        <v>5</v>
      </c>
      <c r="M1805" s="1" t="s">
        <v>23</v>
      </c>
      <c r="N1805" s="1" t="s">
        <v>7</v>
      </c>
      <c r="O1805" s="6"/>
    </row>
    <row r="1806">
      <c r="A1806" s="5">
        <v>104251.0</v>
      </c>
      <c r="B1806" s="2">
        <v>45866.0</v>
      </c>
      <c r="C1806" s="1" t="s">
        <v>24</v>
      </c>
      <c r="D1806" s="7">
        <v>153.0</v>
      </c>
      <c r="E1806" s="4">
        <v>45863.0</v>
      </c>
      <c r="F1806" s="5">
        <v>75.0</v>
      </c>
      <c r="G1806" s="5">
        <v>364.8</v>
      </c>
      <c r="H1806" s="5">
        <v>26815.31</v>
      </c>
      <c r="I1806" s="1" t="s">
        <v>21</v>
      </c>
      <c r="J1806" s="1" t="s">
        <v>27</v>
      </c>
      <c r="K1806" s="1" t="s">
        <v>28</v>
      </c>
      <c r="L1806" s="1" t="s">
        <v>5</v>
      </c>
      <c r="M1806" s="1" t="s">
        <v>23</v>
      </c>
      <c r="N1806" s="1" t="s">
        <v>7</v>
      </c>
      <c r="O1806" s="6"/>
    </row>
    <row r="1807">
      <c r="A1807" s="5">
        <v>104251.0</v>
      </c>
      <c r="B1807" s="2">
        <v>45866.0</v>
      </c>
      <c r="C1807" s="1" t="s">
        <v>24</v>
      </c>
      <c r="D1807" s="3" t="s">
        <v>67</v>
      </c>
      <c r="E1807" s="4">
        <v>45863.0</v>
      </c>
      <c r="F1807" s="5">
        <v>60.0</v>
      </c>
      <c r="G1807" s="5">
        <v>198.72</v>
      </c>
      <c r="H1807" s="5">
        <v>11687.24</v>
      </c>
      <c r="I1807" s="1" t="s">
        <v>21</v>
      </c>
      <c r="J1807" s="1" t="s">
        <v>27</v>
      </c>
      <c r="K1807" s="1" t="s">
        <v>28</v>
      </c>
      <c r="L1807" s="1" t="s">
        <v>5</v>
      </c>
      <c r="M1807" s="1" t="s">
        <v>23</v>
      </c>
      <c r="N1807" s="1" t="s">
        <v>7</v>
      </c>
      <c r="O1807" s="6"/>
    </row>
    <row r="1808">
      <c r="A1808" s="5">
        <v>104251.0</v>
      </c>
      <c r="B1808" s="2">
        <v>45866.0</v>
      </c>
      <c r="C1808" s="1" t="s">
        <v>24</v>
      </c>
      <c r="D1808" s="3" t="s">
        <v>639</v>
      </c>
      <c r="E1808" s="4">
        <v>45863.0</v>
      </c>
      <c r="F1808" s="5">
        <v>33.0</v>
      </c>
      <c r="G1808" s="5">
        <v>224.64</v>
      </c>
      <c r="H1808" s="5">
        <v>7267.36</v>
      </c>
      <c r="I1808" s="1" t="s">
        <v>21</v>
      </c>
      <c r="J1808" s="1" t="s">
        <v>27</v>
      </c>
      <c r="K1808" s="1" t="s">
        <v>28</v>
      </c>
      <c r="L1808" s="1" t="s">
        <v>5</v>
      </c>
      <c r="M1808" s="1" t="s">
        <v>23</v>
      </c>
      <c r="N1808" s="1" t="s">
        <v>7</v>
      </c>
      <c r="O1808" s="6"/>
    </row>
    <row r="1809">
      <c r="A1809" s="5">
        <v>104251.0</v>
      </c>
      <c r="B1809" s="2">
        <v>45866.0</v>
      </c>
      <c r="C1809" s="1" t="s">
        <v>24</v>
      </c>
      <c r="D1809" s="3" t="s">
        <v>119</v>
      </c>
      <c r="E1809" s="4">
        <v>45863.0</v>
      </c>
      <c r="F1809" s="5">
        <v>14.0</v>
      </c>
      <c r="G1809" s="5">
        <v>758.4</v>
      </c>
      <c r="H1809" s="5">
        <v>10407.75</v>
      </c>
      <c r="I1809" s="1" t="s">
        <v>21</v>
      </c>
      <c r="J1809" s="1" t="s">
        <v>27</v>
      </c>
      <c r="K1809" s="1" t="s">
        <v>28</v>
      </c>
      <c r="L1809" s="1" t="s">
        <v>5</v>
      </c>
      <c r="M1809" s="1" t="s">
        <v>23</v>
      </c>
      <c r="N1809" s="1" t="s">
        <v>7</v>
      </c>
      <c r="O1809" s="6"/>
    </row>
    <row r="1810">
      <c r="A1810" s="5">
        <v>104251.0</v>
      </c>
      <c r="B1810" s="2">
        <v>45866.0</v>
      </c>
      <c r="C1810" s="1" t="s">
        <v>24</v>
      </c>
      <c r="D1810" s="7">
        <v>150.0</v>
      </c>
      <c r="E1810" s="4">
        <v>45863.0</v>
      </c>
      <c r="F1810" s="5">
        <v>42.0</v>
      </c>
      <c r="G1810" s="5">
        <v>614.4</v>
      </c>
      <c r="H1810" s="5">
        <v>25291.21</v>
      </c>
      <c r="I1810" s="1" t="s">
        <v>21</v>
      </c>
      <c r="J1810" s="1" t="s">
        <v>27</v>
      </c>
      <c r="K1810" s="1" t="s">
        <v>28</v>
      </c>
      <c r="L1810" s="1" t="s">
        <v>5</v>
      </c>
      <c r="M1810" s="1" t="s">
        <v>23</v>
      </c>
      <c r="N1810" s="1" t="s">
        <v>7</v>
      </c>
      <c r="O1810" s="6"/>
    </row>
    <row r="1811">
      <c r="A1811" s="5">
        <v>104251.0</v>
      </c>
      <c r="B1811" s="2">
        <v>45866.0</v>
      </c>
      <c r="C1811" s="1" t="s">
        <v>24</v>
      </c>
      <c r="D1811" s="7">
        <v>105.0</v>
      </c>
      <c r="E1811" s="4">
        <v>45863.0</v>
      </c>
      <c r="F1811" s="5">
        <v>240.0</v>
      </c>
      <c r="G1811" s="5">
        <v>263.04</v>
      </c>
      <c r="H1811" s="5">
        <v>61869.54</v>
      </c>
      <c r="I1811" s="1" t="s">
        <v>21</v>
      </c>
      <c r="J1811" s="1" t="s">
        <v>27</v>
      </c>
      <c r="K1811" s="1" t="s">
        <v>28</v>
      </c>
      <c r="L1811" s="1" t="s">
        <v>5</v>
      </c>
      <c r="M1811" s="1" t="s">
        <v>23</v>
      </c>
      <c r="N1811" s="1" t="s">
        <v>7</v>
      </c>
      <c r="O1811" s="6"/>
    </row>
    <row r="1812">
      <c r="A1812" s="5">
        <v>104251.0</v>
      </c>
      <c r="B1812" s="2">
        <v>45866.0</v>
      </c>
      <c r="C1812" s="1" t="s">
        <v>24</v>
      </c>
      <c r="D1812" s="7">
        <v>323.0</v>
      </c>
      <c r="E1812" s="4">
        <v>45863.0</v>
      </c>
      <c r="F1812" s="5">
        <v>600.0</v>
      </c>
      <c r="G1812" s="5">
        <v>40.13</v>
      </c>
      <c r="H1812" s="5">
        <v>23598.95</v>
      </c>
      <c r="I1812" s="1" t="s">
        <v>33</v>
      </c>
      <c r="J1812" s="1" t="s">
        <v>27</v>
      </c>
      <c r="K1812" s="1" t="s">
        <v>28</v>
      </c>
      <c r="L1812" s="1" t="s">
        <v>5</v>
      </c>
      <c r="M1812" s="1" t="s">
        <v>23</v>
      </c>
      <c r="N1812" s="1" t="s">
        <v>7</v>
      </c>
      <c r="O1812" s="6"/>
    </row>
    <row r="1813">
      <c r="A1813" s="5">
        <v>104251.0</v>
      </c>
      <c r="B1813" s="2">
        <v>45866.0</v>
      </c>
      <c r="C1813" s="1" t="s">
        <v>24</v>
      </c>
      <c r="D1813" s="3" t="s">
        <v>628</v>
      </c>
      <c r="E1813" s="4">
        <v>45863.0</v>
      </c>
      <c r="F1813" s="5">
        <v>33.0</v>
      </c>
      <c r="G1813" s="5">
        <v>213.12</v>
      </c>
      <c r="H1813" s="5">
        <v>6894.8</v>
      </c>
      <c r="I1813" s="1" t="s">
        <v>21</v>
      </c>
      <c r="J1813" s="1" t="s">
        <v>27</v>
      </c>
      <c r="K1813" s="1" t="s">
        <v>28</v>
      </c>
      <c r="L1813" s="1" t="s">
        <v>5</v>
      </c>
      <c r="M1813" s="1" t="s">
        <v>23</v>
      </c>
      <c r="N1813" s="1" t="s">
        <v>7</v>
      </c>
      <c r="O1813" s="6"/>
    </row>
    <row r="1814">
      <c r="A1814" s="5">
        <v>104251.0</v>
      </c>
      <c r="B1814" s="2">
        <v>45866.0</v>
      </c>
      <c r="C1814" s="1" t="s">
        <v>24</v>
      </c>
      <c r="D1814" s="3" t="s">
        <v>257</v>
      </c>
      <c r="E1814" s="4">
        <v>45863.0</v>
      </c>
      <c r="F1814" s="5">
        <v>26.0</v>
      </c>
      <c r="G1814" s="5">
        <v>681.6</v>
      </c>
      <c r="H1814" s="5">
        <v>17369.67</v>
      </c>
      <c r="I1814" s="1" t="s">
        <v>21</v>
      </c>
      <c r="J1814" s="1" t="s">
        <v>27</v>
      </c>
      <c r="K1814" s="1" t="s">
        <v>28</v>
      </c>
      <c r="L1814" s="1" t="s">
        <v>5</v>
      </c>
      <c r="M1814" s="1" t="s">
        <v>23</v>
      </c>
      <c r="N1814" s="1" t="s">
        <v>7</v>
      </c>
      <c r="O1814" s="6"/>
    </row>
    <row r="1815">
      <c r="A1815" s="5">
        <v>104251.0</v>
      </c>
      <c r="B1815" s="2">
        <v>45866.0</v>
      </c>
      <c r="C1815" s="1" t="s">
        <v>24</v>
      </c>
      <c r="D1815" s="3" t="s">
        <v>35</v>
      </c>
      <c r="E1815" s="4">
        <v>45863.0</v>
      </c>
      <c r="F1815" s="5">
        <v>330.0</v>
      </c>
      <c r="G1815" s="5">
        <v>152.64</v>
      </c>
      <c r="H1815" s="5">
        <v>49366.3</v>
      </c>
      <c r="I1815" s="1" t="s">
        <v>21</v>
      </c>
      <c r="J1815" s="1" t="s">
        <v>27</v>
      </c>
      <c r="K1815" s="1" t="s">
        <v>28</v>
      </c>
      <c r="L1815" s="1" t="s">
        <v>5</v>
      </c>
      <c r="M1815" s="1" t="s">
        <v>23</v>
      </c>
      <c r="N1815" s="1" t="s">
        <v>7</v>
      </c>
      <c r="O1815" s="6"/>
    </row>
    <row r="1816">
      <c r="A1816" s="5">
        <v>104251.0</v>
      </c>
      <c r="B1816" s="2">
        <v>45866.0</v>
      </c>
      <c r="C1816" s="1" t="s">
        <v>24</v>
      </c>
      <c r="D1816" s="7">
        <v>129.0</v>
      </c>
      <c r="E1816" s="4">
        <v>45863.0</v>
      </c>
      <c r="F1816" s="5">
        <v>72.0</v>
      </c>
      <c r="G1816" s="5">
        <v>226.56</v>
      </c>
      <c r="H1816" s="5">
        <v>15988.58</v>
      </c>
      <c r="I1816" s="1" t="s">
        <v>21</v>
      </c>
      <c r="J1816" s="1" t="s">
        <v>27</v>
      </c>
      <c r="K1816" s="1" t="s">
        <v>28</v>
      </c>
      <c r="L1816" s="1" t="s">
        <v>5</v>
      </c>
      <c r="M1816" s="1" t="s">
        <v>23</v>
      </c>
      <c r="N1816" s="1" t="s">
        <v>7</v>
      </c>
      <c r="O1816" s="6"/>
    </row>
    <row r="1817">
      <c r="A1817" s="5">
        <v>104251.0</v>
      </c>
      <c r="B1817" s="2">
        <v>45866.0</v>
      </c>
      <c r="C1817" s="1" t="s">
        <v>24</v>
      </c>
      <c r="D1817" s="7">
        <v>144.0</v>
      </c>
      <c r="E1817" s="4">
        <v>45863.0</v>
      </c>
      <c r="F1817" s="5">
        <v>360.0</v>
      </c>
      <c r="G1817" s="5">
        <v>93.6</v>
      </c>
      <c r="H1817" s="5">
        <v>33024.59</v>
      </c>
      <c r="I1817" s="1" t="s">
        <v>21</v>
      </c>
      <c r="J1817" s="1" t="s">
        <v>27</v>
      </c>
      <c r="K1817" s="1" t="s">
        <v>28</v>
      </c>
      <c r="L1817" s="1" t="s">
        <v>5</v>
      </c>
      <c r="M1817" s="1" t="s">
        <v>23</v>
      </c>
      <c r="N1817" s="1" t="s">
        <v>7</v>
      </c>
      <c r="O1817" s="6"/>
    </row>
    <row r="1818">
      <c r="A1818" s="5">
        <v>104251.0</v>
      </c>
      <c r="B1818" s="2">
        <v>45866.0</v>
      </c>
      <c r="C1818" s="1" t="s">
        <v>24</v>
      </c>
      <c r="D1818" s="7">
        <v>187.0</v>
      </c>
      <c r="E1818" s="4">
        <v>45863.0</v>
      </c>
      <c r="F1818" s="5">
        <v>220.0</v>
      </c>
      <c r="G1818" s="5">
        <v>243.84</v>
      </c>
      <c r="H1818" s="5">
        <v>52574.43</v>
      </c>
      <c r="I1818" s="1" t="s">
        <v>21</v>
      </c>
      <c r="J1818" s="1" t="s">
        <v>27</v>
      </c>
      <c r="K1818" s="1" t="s">
        <v>28</v>
      </c>
      <c r="L1818" s="1" t="s">
        <v>5</v>
      </c>
      <c r="M1818" s="1" t="s">
        <v>23</v>
      </c>
      <c r="N1818" s="1" t="s">
        <v>7</v>
      </c>
      <c r="O1818" s="6"/>
    </row>
    <row r="1819">
      <c r="A1819" s="5">
        <v>104261.0</v>
      </c>
      <c r="B1819" s="2">
        <v>45867.0</v>
      </c>
      <c r="C1819" s="1" t="s">
        <v>11</v>
      </c>
      <c r="D1819" s="7">
        <v>124.0</v>
      </c>
      <c r="E1819" s="4">
        <v>45863.0</v>
      </c>
      <c r="F1819" s="5">
        <v>184.0</v>
      </c>
      <c r="G1819" s="5">
        <v>126.72</v>
      </c>
      <c r="H1819" s="5">
        <v>23319.21</v>
      </c>
      <c r="I1819" s="1" t="s">
        <v>21</v>
      </c>
      <c r="J1819" s="1" t="s">
        <v>12</v>
      </c>
      <c r="K1819" s="1" t="s">
        <v>13</v>
      </c>
      <c r="L1819" s="1" t="s">
        <v>5</v>
      </c>
      <c r="M1819" s="1" t="s">
        <v>23</v>
      </c>
      <c r="N1819" s="1" t="s">
        <v>7</v>
      </c>
      <c r="O1819" s="6"/>
    </row>
    <row r="1820">
      <c r="A1820" s="5">
        <v>104261.0</v>
      </c>
      <c r="B1820" s="2">
        <v>45867.0</v>
      </c>
      <c r="C1820" s="1" t="s">
        <v>11</v>
      </c>
      <c r="D1820" s="7">
        <v>331.0</v>
      </c>
      <c r="E1820" s="4">
        <v>45863.0</v>
      </c>
      <c r="F1820" s="5">
        <v>624.0</v>
      </c>
      <c r="G1820" s="5">
        <v>35.52</v>
      </c>
      <c r="H1820" s="5">
        <v>22167.21</v>
      </c>
      <c r="I1820" s="1" t="s">
        <v>21</v>
      </c>
      <c r="J1820" s="1" t="s">
        <v>12</v>
      </c>
      <c r="K1820" s="1" t="s">
        <v>13</v>
      </c>
      <c r="L1820" s="1" t="s">
        <v>5</v>
      </c>
      <c r="M1820" s="1" t="s">
        <v>23</v>
      </c>
      <c r="N1820" s="1" t="s">
        <v>7</v>
      </c>
      <c r="O1820" s="6"/>
    </row>
    <row r="1821">
      <c r="A1821" s="5">
        <v>201133.0</v>
      </c>
      <c r="B1821" s="2">
        <v>45867.0</v>
      </c>
      <c r="C1821" s="1" t="s">
        <v>223</v>
      </c>
      <c r="D1821" s="3" t="s">
        <v>640</v>
      </c>
      <c r="E1821" s="4">
        <v>45863.0</v>
      </c>
      <c r="F1821" s="5">
        <v>32.0</v>
      </c>
      <c r="G1821" s="5">
        <v>370.3</v>
      </c>
      <c r="H1821" s="5">
        <v>11851.02</v>
      </c>
      <c r="I1821" s="1" t="s">
        <v>75</v>
      </c>
      <c r="J1821" s="1" t="s">
        <v>224</v>
      </c>
      <c r="K1821" s="1" t="s">
        <v>111</v>
      </c>
      <c r="L1821" s="1" t="s">
        <v>5</v>
      </c>
      <c r="M1821" s="1" t="s">
        <v>6</v>
      </c>
      <c r="N1821" s="1" t="s">
        <v>7</v>
      </c>
      <c r="O1821" s="6"/>
    </row>
    <row r="1822">
      <c r="A1822" s="5">
        <v>201134.0</v>
      </c>
      <c r="B1822" s="2">
        <v>45867.0</v>
      </c>
      <c r="C1822" s="1" t="s">
        <v>223</v>
      </c>
      <c r="D1822" s="3" t="s">
        <v>85</v>
      </c>
      <c r="E1822" s="4">
        <v>45863.0</v>
      </c>
      <c r="F1822" s="5">
        <v>800.0</v>
      </c>
      <c r="G1822" s="5">
        <v>13.93</v>
      </c>
      <c r="H1822" s="5">
        <v>11145.35</v>
      </c>
      <c r="I1822" s="1" t="s">
        <v>75</v>
      </c>
      <c r="J1822" s="1" t="s">
        <v>224</v>
      </c>
      <c r="K1822" s="1" t="s">
        <v>111</v>
      </c>
      <c r="L1822" s="1" t="s">
        <v>5</v>
      </c>
      <c r="M1822" s="1" t="s">
        <v>6</v>
      </c>
      <c r="N1822" s="1" t="s">
        <v>7</v>
      </c>
      <c r="O1822" s="6"/>
    </row>
    <row r="1823">
      <c r="A1823" s="5">
        <v>201134.0</v>
      </c>
      <c r="B1823" s="2">
        <v>45867.0</v>
      </c>
      <c r="C1823" s="1" t="s">
        <v>223</v>
      </c>
      <c r="D1823" s="3" t="s">
        <v>181</v>
      </c>
      <c r="E1823" s="4">
        <v>45863.0</v>
      </c>
      <c r="F1823" s="5">
        <v>600.0</v>
      </c>
      <c r="G1823" s="5">
        <v>6.09</v>
      </c>
      <c r="H1823" s="5">
        <v>3655.35</v>
      </c>
      <c r="I1823" s="1" t="s">
        <v>75</v>
      </c>
      <c r="J1823" s="1" t="s">
        <v>224</v>
      </c>
      <c r="K1823" s="1" t="s">
        <v>111</v>
      </c>
      <c r="L1823" s="1" t="s">
        <v>5</v>
      </c>
      <c r="M1823" s="1" t="s">
        <v>6</v>
      </c>
      <c r="N1823" s="1" t="s">
        <v>7</v>
      </c>
      <c r="O1823" s="6"/>
    </row>
    <row r="1824">
      <c r="A1824" s="5">
        <v>201134.0</v>
      </c>
      <c r="B1824" s="2">
        <v>45867.0</v>
      </c>
      <c r="C1824" s="1" t="s">
        <v>223</v>
      </c>
      <c r="D1824" s="3" t="s">
        <v>402</v>
      </c>
      <c r="E1824" s="4">
        <v>45863.0</v>
      </c>
      <c r="F1824" s="5">
        <v>70.0</v>
      </c>
      <c r="G1824" s="5">
        <v>114.38</v>
      </c>
      <c r="H1824" s="5">
        <v>8007.95</v>
      </c>
      <c r="I1824" s="1" t="s">
        <v>75</v>
      </c>
      <c r="J1824" s="1" t="s">
        <v>224</v>
      </c>
      <c r="K1824" s="1" t="s">
        <v>111</v>
      </c>
      <c r="L1824" s="1" t="s">
        <v>5</v>
      </c>
      <c r="M1824" s="1" t="s">
        <v>6</v>
      </c>
      <c r="N1824" s="1" t="s">
        <v>7</v>
      </c>
      <c r="O1824" s="6"/>
    </row>
    <row r="1825">
      <c r="A1825" s="5">
        <v>201134.0</v>
      </c>
      <c r="B1825" s="2">
        <v>45867.0</v>
      </c>
      <c r="C1825" s="1" t="s">
        <v>223</v>
      </c>
      <c r="D1825" s="3" t="s">
        <v>283</v>
      </c>
      <c r="E1825" s="4">
        <v>45863.0</v>
      </c>
      <c r="F1825" s="5">
        <v>200.0</v>
      </c>
      <c r="G1825" s="5">
        <v>32.48</v>
      </c>
      <c r="H1825" s="5">
        <v>6497.35</v>
      </c>
      <c r="I1825" s="1" t="s">
        <v>75</v>
      </c>
      <c r="J1825" s="1" t="s">
        <v>224</v>
      </c>
      <c r="K1825" s="1" t="s">
        <v>111</v>
      </c>
      <c r="L1825" s="1" t="s">
        <v>5</v>
      </c>
      <c r="M1825" s="1" t="s">
        <v>6</v>
      </c>
      <c r="N1825" s="1" t="s">
        <v>7</v>
      </c>
      <c r="O1825" s="6"/>
    </row>
    <row r="1826">
      <c r="A1826" s="5">
        <v>201134.0</v>
      </c>
      <c r="B1826" s="2">
        <v>45867.0</v>
      </c>
      <c r="C1826" s="1" t="s">
        <v>223</v>
      </c>
      <c r="D1826" s="3" t="s">
        <v>609</v>
      </c>
      <c r="E1826" s="4">
        <v>45863.0</v>
      </c>
      <c r="F1826" s="5">
        <v>300.0</v>
      </c>
      <c r="G1826" s="5">
        <v>27.3</v>
      </c>
      <c r="H1826" s="5">
        <v>8191.35</v>
      </c>
      <c r="I1826" s="1" t="s">
        <v>75</v>
      </c>
      <c r="J1826" s="1" t="s">
        <v>224</v>
      </c>
      <c r="K1826" s="1" t="s">
        <v>111</v>
      </c>
      <c r="L1826" s="1" t="s">
        <v>5</v>
      </c>
      <c r="M1826" s="1" t="s">
        <v>6</v>
      </c>
      <c r="N1826" s="1" t="s">
        <v>7</v>
      </c>
      <c r="O1826" s="6"/>
    </row>
    <row r="1827">
      <c r="A1827" s="5">
        <v>201134.0</v>
      </c>
      <c r="B1827" s="2">
        <v>45867.0</v>
      </c>
      <c r="C1827" s="1" t="s">
        <v>223</v>
      </c>
      <c r="D1827" s="3" t="s">
        <v>193</v>
      </c>
      <c r="E1827" s="4">
        <v>45863.0</v>
      </c>
      <c r="F1827" s="5">
        <v>600.0</v>
      </c>
      <c r="G1827" s="5">
        <v>9.94</v>
      </c>
      <c r="H1827" s="5">
        <v>5965.35</v>
      </c>
      <c r="I1827" s="1" t="s">
        <v>75</v>
      </c>
      <c r="J1827" s="1" t="s">
        <v>224</v>
      </c>
      <c r="K1827" s="1" t="s">
        <v>111</v>
      </c>
      <c r="L1827" s="1" t="s">
        <v>5</v>
      </c>
      <c r="M1827" s="1" t="s">
        <v>6</v>
      </c>
      <c r="N1827" s="1" t="s">
        <v>7</v>
      </c>
      <c r="O1827" s="6"/>
    </row>
    <row r="1828">
      <c r="A1828" s="5">
        <v>201134.0</v>
      </c>
      <c r="B1828" s="2">
        <v>45867.0</v>
      </c>
      <c r="C1828" s="1" t="s">
        <v>223</v>
      </c>
      <c r="D1828" s="3" t="s">
        <v>297</v>
      </c>
      <c r="E1828" s="4">
        <v>45863.0</v>
      </c>
      <c r="F1828" s="5">
        <v>80.0</v>
      </c>
      <c r="G1828" s="5">
        <v>21.7</v>
      </c>
      <c r="H1828" s="5">
        <v>1737.35</v>
      </c>
      <c r="I1828" s="1" t="s">
        <v>75</v>
      </c>
      <c r="J1828" s="1" t="s">
        <v>224</v>
      </c>
      <c r="K1828" s="1" t="s">
        <v>111</v>
      </c>
      <c r="L1828" s="1" t="s">
        <v>5</v>
      </c>
      <c r="M1828" s="1" t="s">
        <v>6</v>
      </c>
      <c r="N1828" s="1" t="s">
        <v>7</v>
      </c>
      <c r="O1828" s="6"/>
    </row>
    <row r="1829">
      <c r="A1829" s="5">
        <v>201134.0</v>
      </c>
      <c r="B1829" s="2">
        <v>45867.0</v>
      </c>
      <c r="C1829" s="1" t="s">
        <v>223</v>
      </c>
      <c r="D1829" s="3" t="s">
        <v>299</v>
      </c>
      <c r="E1829" s="4">
        <v>45863.0</v>
      </c>
      <c r="F1829" s="5">
        <v>150.0</v>
      </c>
      <c r="G1829" s="5">
        <v>47.6</v>
      </c>
      <c r="H1829" s="5">
        <v>7141.35</v>
      </c>
      <c r="I1829" s="1" t="s">
        <v>75</v>
      </c>
      <c r="J1829" s="1" t="s">
        <v>224</v>
      </c>
      <c r="K1829" s="1" t="s">
        <v>111</v>
      </c>
      <c r="L1829" s="1" t="s">
        <v>5</v>
      </c>
      <c r="M1829" s="1" t="s">
        <v>6</v>
      </c>
      <c r="N1829" s="1" t="s">
        <v>7</v>
      </c>
      <c r="O1829" s="6"/>
    </row>
    <row r="1830">
      <c r="A1830" s="5">
        <v>201134.0</v>
      </c>
      <c r="B1830" s="2">
        <v>45867.0</v>
      </c>
      <c r="C1830" s="1" t="s">
        <v>223</v>
      </c>
      <c r="D1830" s="3" t="s">
        <v>154</v>
      </c>
      <c r="E1830" s="4">
        <v>45863.0</v>
      </c>
      <c r="F1830" s="5">
        <v>300.0</v>
      </c>
      <c r="G1830" s="5">
        <v>18.16</v>
      </c>
      <c r="H1830" s="5">
        <v>5449.35</v>
      </c>
      <c r="I1830" s="1" t="s">
        <v>75</v>
      </c>
      <c r="J1830" s="1" t="s">
        <v>224</v>
      </c>
      <c r="K1830" s="1" t="s">
        <v>111</v>
      </c>
      <c r="L1830" s="1" t="s">
        <v>5</v>
      </c>
      <c r="M1830" s="1" t="s">
        <v>6</v>
      </c>
      <c r="N1830" s="1" t="s">
        <v>7</v>
      </c>
      <c r="O1830" s="6"/>
    </row>
    <row r="1831">
      <c r="A1831" s="5">
        <v>201134.0</v>
      </c>
      <c r="B1831" s="2">
        <v>45867.0</v>
      </c>
      <c r="C1831" s="1" t="s">
        <v>223</v>
      </c>
      <c r="D1831" s="3" t="s">
        <v>188</v>
      </c>
      <c r="E1831" s="4">
        <v>45863.0</v>
      </c>
      <c r="F1831" s="5">
        <v>400.0</v>
      </c>
      <c r="G1831" s="5">
        <v>13.65</v>
      </c>
      <c r="H1831" s="5">
        <v>5461.35</v>
      </c>
      <c r="I1831" s="1" t="s">
        <v>75</v>
      </c>
      <c r="J1831" s="1" t="s">
        <v>224</v>
      </c>
      <c r="K1831" s="1" t="s">
        <v>111</v>
      </c>
      <c r="L1831" s="1" t="s">
        <v>5</v>
      </c>
      <c r="M1831" s="1" t="s">
        <v>6</v>
      </c>
      <c r="N1831" s="1" t="s">
        <v>7</v>
      </c>
      <c r="O1831" s="6"/>
    </row>
    <row r="1832">
      <c r="A1832" s="5">
        <v>201134.0</v>
      </c>
      <c r="B1832" s="2">
        <v>45867.0</v>
      </c>
      <c r="C1832" s="1" t="s">
        <v>223</v>
      </c>
      <c r="D1832" s="3" t="s">
        <v>287</v>
      </c>
      <c r="E1832" s="4">
        <v>45863.0</v>
      </c>
      <c r="F1832" s="5">
        <v>100.0</v>
      </c>
      <c r="G1832" s="5">
        <v>31.15</v>
      </c>
      <c r="H1832" s="5">
        <v>3116.35</v>
      </c>
      <c r="I1832" s="1" t="s">
        <v>75</v>
      </c>
      <c r="J1832" s="1" t="s">
        <v>224</v>
      </c>
      <c r="K1832" s="1" t="s">
        <v>111</v>
      </c>
      <c r="L1832" s="1" t="s">
        <v>5</v>
      </c>
      <c r="M1832" s="1" t="s">
        <v>6</v>
      </c>
      <c r="N1832" s="1" t="s">
        <v>7</v>
      </c>
      <c r="O1832" s="6"/>
    </row>
    <row r="1833">
      <c r="A1833" s="5">
        <v>201134.0</v>
      </c>
      <c r="B1833" s="2">
        <v>45867.0</v>
      </c>
      <c r="C1833" s="1" t="s">
        <v>223</v>
      </c>
      <c r="D1833" s="3" t="s">
        <v>463</v>
      </c>
      <c r="E1833" s="4">
        <v>45863.0</v>
      </c>
      <c r="F1833" s="5">
        <v>2000.0</v>
      </c>
      <c r="G1833" s="5">
        <v>1.61</v>
      </c>
      <c r="H1833" s="5">
        <v>3221.35</v>
      </c>
      <c r="I1833" s="1" t="s">
        <v>75</v>
      </c>
      <c r="J1833" s="1" t="s">
        <v>224</v>
      </c>
      <c r="K1833" s="1" t="s">
        <v>111</v>
      </c>
      <c r="L1833" s="1" t="s">
        <v>5</v>
      </c>
      <c r="M1833" s="1" t="s">
        <v>6</v>
      </c>
      <c r="N1833" s="1" t="s">
        <v>7</v>
      </c>
      <c r="O1833" s="6"/>
    </row>
    <row r="1834">
      <c r="A1834" s="5">
        <v>201134.0</v>
      </c>
      <c r="B1834" s="2">
        <v>45867.0</v>
      </c>
      <c r="C1834" s="1" t="s">
        <v>223</v>
      </c>
      <c r="D1834" s="3" t="s">
        <v>187</v>
      </c>
      <c r="E1834" s="4">
        <v>45863.0</v>
      </c>
      <c r="F1834" s="5">
        <v>550.0</v>
      </c>
      <c r="G1834" s="5">
        <v>129.15</v>
      </c>
      <c r="H1834" s="5">
        <v>71033.85</v>
      </c>
      <c r="I1834" s="1" t="s">
        <v>75</v>
      </c>
      <c r="J1834" s="1" t="s">
        <v>224</v>
      </c>
      <c r="K1834" s="1" t="s">
        <v>111</v>
      </c>
      <c r="L1834" s="1" t="s">
        <v>5</v>
      </c>
      <c r="M1834" s="1" t="s">
        <v>6</v>
      </c>
      <c r="N1834" s="1" t="s">
        <v>7</v>
      </c>
      <c r="O1834" s="6"/>
    </row>
    <row r="1835">
      <c r="A1835" s="5">
        <v>201134.0</v>
      </c>
      <c r="B1835" s="2">
        <v>45867.0</v>
      </c>
      <c r="C1835" s="1" t="s">
        <v>223</v>
      </c>
      <c r="D1835" s="3" t="s">
        <v>290</v>
      </c>
      <c r="E1835" s="4">
        <v>45863.0</v>
      </c>
      <c r="F1835" s="5">
        <v>150.0</v>
      </c>
      <c r="G1835" s="5">
        <v>32.9</v>
      </c>
      <c r="H1835" s="5">
        <v>4936.35</v>
      </c>
      <c r="I1835" s="1" t="s">
        <v>75</v>
      </c>
      <c r="J1835" s="1" t="s">
        <v>224</v>
      </c>
      <c r="K1835" s="1" t="s">
        <v>111</v>
      </c>
      <c r="L1835" s="1" t="s">
        <v>5</v>
      </c>
      <c r="M1835" s="1" t="s">
        <v>6</v>
      </c>
      <c r="N1835" s="1" t="s">
        <v>7</v>
      </c>
      <c r="O1835" s="6"/>
    </row>
    <row r="1836">
      <c r="A1836" s="5">
        <v>201134.0</v>
      </c>
      <c r="B1836" s="2">
        <v>45867.0</v>
      </c>
      <c r="C1836" s="1" t="s">
        <v>223</v>
      </c>
      <c r="D1836" s="3" t="s">
        <v>156</v>
      </c>
      <c r="E1836" s="4">
        <v>45863.0</v>
      </c>
      <c r="F1836" s="5">
        <v>50.0</v>
      </c>
      <c r="G1836" s="5">
        <v>128.8</v>
      </c>
      <c r="H1836" s="5">
        <v>6441.35</v>
      </c>
      <c r="I1836" s="1" t="s">
        <v>75</v>
      </c>
      <c r="J1836" s="1" t="s">
        <v>224</v>
      </c>
      <c r="K1836" s="1" t="s">
        <v>111</v>
      </c>
      <c r="L1836" s="1" t="s">
        <v>5</v>
      </c>
      <c r="M1836" s="1" t="s">
        <v>6</v>
      </c>
      <c r="N1836" s="1" t="s">
        <v>7</v>
      </c>
      <c r="O1836" s="6"/>
    </row>
    <row r="1837">
      <c r="A1837" s="5">
        <v>201134.0</v>
      </c>
      <c r="B1837" s="2">
        <v>45867.0</v>
      </c>
      <c r="C1837" s="1" t="s">
        <v>223</v>
      </c>
      <c r="D1837" s="3" t="s">
        <v>277</v>
      </c>
      <c r="E1837" s="4">
        <v>45863.0</v>
      </c>
      <c r="F1837" s="5">
        <v>100.0</v>
      </c>
      <c r="G1837" s="5">
        <v>35.98</v>
      </c>
      <c r="H1837" s="5">
        <v>3599.35</v>
      </c>
      <c r="I1837" s="1" t="s">
        <v>75</v>
      </c>
      <c r="J1837" s="1" t="s">
        <v>224</v>
      </c>
      <c r="K1837" s="1" t="s">
        <v>111</v>
      </c>
      <c r="L1837" s="1" t="s">
        <v>5</v>
      </c>
      <c r="M1837" s="1" t="s">
        <v>6</v>
      </c>
      <c r="N1837" s="1" t="s">
        <v>7</v>
      </c>
      <c r="O1837" s="6"/>
    </row>
    <row r="1838">
      <c r="A1838" s="5">
        <v>201134.0</v>
      </c>
      <c r="B1838" s="2">
        <v>45867.0</v>
      </c>
      <c r="C1838" s="1" t="s">
        <v>223</v>
      </c>
      <c r="D1838" s="3" t="s">
        <v>197</v>
      </c>
      <c r="E1838" s="4">
        <v>45863.0</v>
      </c>
      <c r="F1838" s="5">
        <v>300.0</v>
      </c>
      <c r="G1838" s="5">
        <v>30.8</v>
      </c>
      <c r="H1838" s="5">
        <v>9241.35</v>
      </c>
      <c r="I1838" s="1" t="s">
        <v>75</v>
      </c>
      <c r="J1838" s="1" t="s">
        <v>224</v>
      </c>
      <c r="K1838" s="1" t="s">
        <v>111</v>
      </c>
      <c r="L1838" s="1" t="s">
        <v>5</v>
      </c>
      <c r="M1838" s="1" t="s">
        <v>6</v>
      </c>
      <c r="N1838" s="1" t="s">
        <v>7</v>
      </c>
      <c r="O1838" s="6"/>
    </row>
    <row r="1839">
      <c r="A1839" s="5">
        <v>201134.0</v>
      </c>
      <c r="B1839" s="2">
        <v>45867.0</v>
      </c>
      <c r="C1839" s="1" t="s">
        <v>223</v>
      </c>
      <c r="D1839" s="3" t="s">
        <v>160</v>
      </c>
      <c r="E1839" s="4">
        <v>45863.0</v>
      </c>
      <c r="F1839" s="5">
        <v>150.0</v>
      </c>
      <c r="G1839" s="5">
        <v>59.08</v>
      </c>
      <c r="H1839" s="5">
        <v>8863.35</v>
      </c>
      <c r="I1839" s="1" t="s">
        <v>75</v>
      </c>
      <c r="J1839" s="1" t="s">
        <v>224</v>
      </c>
      <c r="K1839" s="1" t="s">
        <v>111</v>
      </c>
      <c r="L1839" s="1" t="s">
        <v>5</v>
      </c>
      <c r="M1839" s="1" t="s">
        <v>6</v>
      </c>
      <c r="N1839" s="1" t="s">
        <v>7</v>
      </c>
      <c r="O1839" s="6"/>
    </row>
    <row r="1840">
      <c r="A1840" s="5">
        <v>201134.0</v>
      </c>
      <c r="B1840" s="2">
        <v>45867.0</v>
      </c>
      <c r="C1840" s="1" t="s">
        <v>223</v>
      </c>
      <c r="D1840" s="3" t="s">
        <v>79</v>
      </c>
      <c r="E1840" s="4">
        <v>45863.0</v>
      </c>
      <c r="F1840" s="5">
        <v>150.0</v>
      </c>
      <c r="G1840" s="5">
        <v>30.17</v>
      </c>
      <c r="H1840" s="5">
        <v>4526.85</v>
      </c>
      <c r="I1840" s="1" t="s">
        <v>75</v>
      </c>
      <c r="J1840" s="1" t="s">
        <v>224</v>
      </c>
      <c r="K1840" s="1" t="s">
        <v>111</v>
      </c>
      <c r="L1840" s="1" t="s">
        <v>5</v>
      </c>
      <c r="M1840" s="1" t="s">
        <v>6</v>
      </c>
      <c r="N1840" s="1" t="s">
        <v>7</v>
      </c>
      <c r="O1840" s="6"/>
    </row>
    <row r="1841">
      <c r="A1841" s="5">
        <v>201134.0</v>
      </c>
      <c r="B1841" s="2">
        <v>45867.0</v>
      </c>
      <c r="C1841" s="1" t="s">
        <v>223</v>
      </c>
      <c r="D1841" s="3" t="s">
        <v>563</v>
      </c>
      <c r="E1841" s="4">
        <v>45863.0</v>
      </c>
      <c r="F1841" s="5">
        <v>2000.0</v>
      </c>
      <c r="G1841" s="5">
        <v>4.16</v>
      </c>
      <c r="H1841" s="5">
        <v>8321.35</v>
      </c>
      <c r="I1841" s="1" t="s">
        <v>75</v>
      </c>
      <c r="J1841" s="1" t="s">
        <v>224</v>
      </c>
      <c r="K1841" s="1" t="s">
        <v>111</v>
      </c>
      <c r="L1841" s="1" t="s">
        <v>5</v>
      </c>
      <c r="M1841" s="1" t="s">
        <v>6</v>
      </c>
      <c r="N1841" s="1" t="s">
        <v>7</v>
      </c>
      <c r="O1841" s="6"/>
    </row>
    <row r="1842">
      <c r="A1842" s="5">
        <v>201134.0</v>
      </c>
      <c r="B1842" s="2">
        <v>45867.0</v>
      </c>
      <c r="C1842" s="1" t="s">
        <v>223</v>
      </c>
      <c r="D1842" s="3" t="s">
        <v>158</v>
      </c>
      <c r="E1842" s="4">
        <v>45863.0</v>
      </c>
      <c r="F1842" s="5">
        <v>300.0</v>
      </c>
      <c r="G1842" s="5">
        <v>208.95</v>
      </c>
      <c r="H1842" s="5">
        <v>62686.35</v>
      </c>
      <c r="I1842" s="1" t="s">
        <v>75</v>
      </c>
      <c r="J1842" s="1" t="s">
        <v>224</v>
      </c>
      <c r="K1842" s="1" t="s">
        <v>111</v>
      </c>
      <c r="L1842" s="1" t="s">
        <v>5</v>
      </c>
      <c r="M1842" s="1" t="s">
        <v>6</v>
      </c>
      <c r="N1842" s="1" t="s">
        <v>7</v>
      </c>
      <c r="O1842" s="6"/>
    </row>
    <row r="1843">
      <c r="A1843" s="5">
        <v>201134.0</v>
      </c>
      <c r="B1843" s="2">
        <v>45867.0</v>
      </c>
      <c r="C1843" s="1" t="s">
        <v>223</v>
      </c>
      <c r="D1843" s="3" t="s">
        <v>74</v>
      </c>
      <c r="E1843" s="4">
        <v>45863.0</v>
      </c>
      <c r="F1843" s="5">
        <v>100.0</v>
      </c>
      <c r="G1843" s="5">
        <v>40.6</v>
      </c>
      <c r="H1843" s="5">
        <v>4061.35</v>
      </c>
      <c r="I1843" s="1" t="s">
        <v>75</v>
      </c>
      <c r="J1843" s="1" t="s">
        <v>224</v>
      </c>
      <c r="K1843" s="1" t="s">
        <v>111</v>
      </c>
      <c r="L1843" s="1" t="s">
        <v>5</v>
      </c>
      <c r="M1843" s="1" t="s">
        <v>6</v>
      </c>
      <c r="N1843" s="1" t="s">
        <v>7</v>
      </c>
      <c r="O1843" s="6"/>
    </row>
    <row r="1844">
      <c r="A1844" s="5">
        <v>201134.0</v>
      </c>
      <c r="B1844" s="2">
        <v>45867.0</v>
      </c>
      <c r="C1844" s="1" t="s">
        <v>223</v>
      </c>
      <c r="D1844" s="3" t="s">
        <v>480</v>
      </c>
      <c r="E1844" s="4">
        <v>45863.0</v>
      </c>
      <c r="F1844" s="5">
        <v>200.0</v>
      </c>
      <c r="G1844" s="5">
        <v>59.18</v>
      </c>
      <c r="H1844" s="5">
        <v>11837.35</v>
      </c>
      <c r="I1844" s="1" t="s">
        <v>75</v>
      </c>
      <c r="J1844" s="1" t="s">
        <v>224</v>
      </c>
      <c r="K1844" s="1" t="s">
        <v>111</v>
      </c>
      <c r="L1844" s="1" t="s">
        <v>5</v>
      </c>
      <c r="M1844" s="1" t="s">
        <v>6</v>
      </c>
      <c r="N1844" s="1" t="s">
        <v>7</v>
      </c>
      <c r="O1844" s="6"/>
    </row>
    <row r="1845">
      <c r="A1845" s="5">
        <v>201134.0</v>
      </c>
      <c r="B1845" s="2">
        <v>45867.0</v>
      </c>
      <c r="C1845" s="1" t="s">
        <v>223</v>
      </c>
      <c r="D1845" s="3" t="s">
        <v>293</v>
      </c>
      <c r="E1845" s="4">
        <v>45863.0</v>
      </c>
      <c r="F1845" s="5">
        <v>2000.0</v>
      </c>
      <c r="G1845" s="5">
        <v>2.87</v>
      </c>
      <c r="H1845" s="5">
        <v>5741.35</v>
      </c>
      <c r="I1845" s="1" t="s">
        <v>75</v>
      </c>
      <c r="J1845" s="1" t="s">
        <v>224</v>
      </c>
      <c r="K1845" s="1" t="s">
        <v>111</v>
      </c>
      <c r="L1845" s="1" t="s">
        <v>5</v>
      </c>
      <c r="M1845" s="1" t="s">
        <v>6</v>
      </c>
      <c r="N1845" s="1" t="s">
        <v>7</v>
      </c>
      <c r="O1845" s="6"/>
    </row>
    <row r="1846">
      <c r="A1846" s="5">
        <v>201139.0</v>
      </c>
      <c r="B1846" s="2">
        <v>45867.0</v>
      </c>
      <c r="C1846" s="1" t="s">
        <v>223</v>
      </c>
      <c r="D1846" s="3" t="s">
        <v>46</v>
      </c>
      <c r="E1846" s="4">
        <v>45863.0</v>
      </c>
      <c r="F1846" s="5">
        <v>11000.0</v>
      </c>
      <c r="G1846" s="5">
        <v>4100.6</v>
      </c>
      <c r="H1846" s="5">
        <v>45109.22</v>
      </c>
      <c r="I1846" s="1" t="s">
        <v>43</v>
      </c>
      <c r="J1846" s="1" t="s">
        <v>224</v>
      </c>
      <c r="K1846" s="1" t="s">
        <v>111</v>
      </c>
      <c r="L1846" s="1" t="s">
        <v>5</v>
      </c>
      <c r="M1846" s="1" t="s">
        <v>44</v>
      </c>
      <c r="N1846" s="1" t="s">
        <v>7</v>
      </c>
      <c r="O1846" s="6"/>
    </row>
    <row r="1847">
      <c r="A1847" s="5">
        <v>201139.0</v>
      </c>
      <c r="B1847" s="2">
        <v>45867.0</v>
      </c>
      <c r="C1847" s="1" t="s">
        <v>223</v>
      </c>
      <c r="D1847" s="3" t="s">
        <v>45</v>
      </c>
      <c r="E1847" s="4">
        <v>45863.0</v>
      </c>
      <c r="F1847" s="5">
        <v>5500.0</v>
      </c>
      <c r="G1847" s="5">
        <v>2050.3</v>
      </c>
      <c r="H1847" s="5">
        <v>22555.92</v>
      </c>
      <c r="I1847" s="1" t="s">
        <v>43</v>
      </c>
      <c r="J1847" s="1" t="s">
        <v>224</v>
      </c>
      <c r="K1847" s="1" t="s">
        <v>111</v>
      </c>
      <c r="L1847" s="1" t="s">
        <v>5</v>
      </c>
      <c r="M1847" s="1" t="s">
        <v>44</v>
      </c>
      <c r="N1847" s="1" t="s">
        <v>7</v>
      </c>
      <c r="O1847" s="6"/>
    </row>
    <row r="1848">
      <c r="A1848" s="5">
        <v>201139.0</v>
      </c>
      <c r="B1848" s="2">
        <v>45867.0</v>
      </c>
      <c r="C1848" s="1" t="s">
        <v>223</v>
      </c>
      <c r="D1848" s="3" t="s">
        <v>47</v>
      </c>
      <c r="E1848" s="4">
        <v>45863.0</v>
      </c>
      <c r="F1848" s="5">
        <v>4500.0</v>
      </c>
      <c r="G1848" s="5">
        <v>3075.45</v>
      </c>
      <c r="H1848" s="5">
        <v>18455.32</v>
      </c>
      <c r="I1848" s="1" t="s">
        <v>43</v>
      </c>
      <c r="J1848" s="1" t="s">
        <v>224</v>
      </c>
      <c r="K1848" s="1" t="s">
        <v>111</v>
      </c>
      <c r="L1848" s="1" t="s">
        <v>5</v>
      </c>
      <c r="M1848" s="1" t="s">
        <v>44</v>
      </c>
      <c r="N1848" s="1" t="s">
        <v>7</v>
      </c>
      <c r="O1848" s="6"/>
    </row>
    <row r="1849">
      <c r="A1849" s="5">
        <v>201139.0</v>
      </c>
      <c r="B1849" s="2">
        <v>45867.0</v>
      </c>
      <c r="C1849" s="1" t="s">
        <v>223</v>
      </c>
      <c r="D1849" s="3" t="s">
        <v>641</v>
      </c>
      <c r="E1849" s="4">
        <v>45863.0</v>
      </c>
      <c r="F1849" s="5">
        <v>10.0</v>
      </c>
      <c r="G1849" s="5">
        <v>125.0</v>
      </c>
      <c r="H1849" s="5">
        <v>1252.62</v>
      </c>
      <c r="I1849" s="1" t="s">
        <v>642</v>
      </c>
      <c r="J1849" s="1" t="s">
        <v>224</v>
      </c>
      <c r="K1849" s="1" t="s">
        <v>111</v>
      </c>
      <c r="L1849" s="1" t="s">
        <v>5</v>
      </c>
      <c r="M1849" s="1" t="s">
        <v>6</v>
      </c>
      <c r="N1849" s="1" t="s">
        <v>7</v>
      </c>
      <c r="O1849" s="6"/>
    </row>
    <row r="1850">
      <c r="A1850" s="5">
        <v>201140.0</v>
      </c>
      <c r="B1850" s="2">
        <v>45867.0</v>
      </c>
      <c r="C1850" s="1" t="s">
        <v>223</v>
      </c>
      <c r="D1850" s="3" t="s">
        <v>643</v>
      </c>
      <c r="E1850" s="4">
        <v>45863.0</v>
      </c>
      <c r="F1850" s="5">
        <v>6.0</v>
      </c>
      <c r="G1850" s="5">
        <v>468.0</v>
      </c>
      <c r="H1850" s="5">
        <v>2807.63</v>
      </c>
      <c r="I1850" s="1" t="s">
        <v>644</v>
      </c>
      <c r="J1850" s="1" t="s">
        <v>224</v>
      </c>
      <c r="K1850" s="1" t="s">
        <v>111</v>
      </c>
      <c r="L1850" s="1" t="s">
        <v>5</v>
      </c>
      <c r="M1850" s="1" t="s">
        <v>645</v>
      </c>
      <c r="N1850" s="1" t="s">
        <v>7</v>
      </c>
      <c r="O1850" s="6"/>
    </row>
    <row r="1851">
      <c r="A1851" s="5">
        <v>300193.0</v>
      </c>
      <c r="B1851" s="2">
        <v>45868.0</v>
      </c>
      <c r="C1851" s="1" t="s">
        <v>104</v>
      </c>
      <c r="D1851" s="3" t="s">
        <v>10</v>
      </c>
      <c r="E1851" s="4">
        <v>45863.0</v>
      </c>
      <c r="F1851" s="5">
        <v>20.0</v>
      </c>
      <c r="G1851" s="5">
        <v>1150.22</v>
      </c>
      <c r="H1851" s="5">
        <v>22544.31</v>
      </c>
      <c r="I1851" s="1" t="s">
        <v>2</v>
      </c>
      <c r="J1851" s="1" t="s">
        <v>92</v>
      </c>
      <c r="K1851" s="1" t="s">
        <v>13</v>
      </c>
      <c r="L1851" s="1" t="s">
        <v>5</v>
      </c>
      <c r="M1851" s="1" t="s">
        <v>6</v>
      </c>
      <c r="N1851" s="1" t="s">
        <v>7</v>
      </c>
      <c r="O1851" s="6"/>
    </row>
    <row r="1852">
      <c r="A1852" s="5">
        <v>300193.0</v>
      </c>
      <c r="B1852" s="2">
        <v>45868.0</v>
      </c>
      <c r="C1852" s="1" t="s">
        <v>104</v>
      </c>
      <c r="D1852" s="3" t="s">
        <v>106</v>
      </c>
      <c r="E1852" s="4">
        <v>45863.0</v>
      </c>
      <c r="F1852" s="5">
        <v>52.0</v>
      </c>
      <c r="G1852" s="5">
        <v>1150.22</v>
      </c>
      <c r="H1852" s="5">
        <v>58615.21</v>
      </c>
      <c r="I1852" s="1" t="s">
        <v>2</v>
      </c>
      <c r="J1852" s="1" t="s">
        <v>92</v>
      </c>
      <c r="K1852" s="1" t="s">
        <v>13</v>
      </c>
      <c r="L1852" s="1" t="s">
        <v>5</v>
      </c>
      <c r="M1852" s="1" t="s">
        <v>6</v>
      </c>
      <c r="N1852" s="1" t="s">
        <v>7</v>
      </c>
      <c r="O1852" s="6"/>
    </row>
    <row r="1853">
      <c r="A1853" s="5">
        <v>300194.0</v>
      </c>
      <c r="B1853" s="2">
        <v>45868.0</v>
      </c>
      <c r="C1853" s="1" t="s">
        <v>122</v>
      </c>
      <c r="D1853" s="3" t="s">
        <v>225</v>
      </c>
      <c r="E1853" s="4">
        <v>45863.0</v>
      </c>
      <c r="F1853" s="5">
        <v>8.0</v>
      </c>
      <c r="G1853" s="5">
        <v>550.07</v>
      </c>
      <c r="H1853" s="5">
        <v>4401.09</v>
      </c>
      <c r="I1853" s="1" t="s">
        <v>2</v>
      </c>
      <c r="J1853" s="1" t="s">
        <v>123</v>
      </c>
      <c r="K1853" s="1" t="s">
        <v>13</v>
      </c>
      <c r="L1853" s="1" t="s">
        <v>5</v>
      </c>
      <c r="M1853" s="1" t="s">
        <v>6</v>
      </c>
      <c r="N1853" s="1" t="s">
        <v>7</v>
      </c>
      <c r="O1853" s="6"/>
    </row>
    <row r="1854">
      <c r="A1854" s="5">
        <v>201142.0</v>
      </c>
      <c r="B1854" s="2">
        <v>45868.0</v>
      </c>
      <c r="C1854" s="1" t="s">
        <v>122</v>
      </c>
      <c r="D1854" s="3" t="s">
        <v>85</v>
      </c>
      <c r="E1854" s="4">
        <v>45863.0</v>
      </c>
      <c r="F1854" s="5">
        <v>400.0</v>
      </c>
      <c r="G1854" s="5">
        <v>14.32</v>
      </c>
      <c r="H1854" s="5">
        <v>5729.56</v>
      </c>
      <c r="I1854" s="1" t="s">
        <v>75</v>
      </c>
      <c r="J1854" s="1" t="s">
        <v>123</v>
      </c>
      <c r="K1854" s="1" t="s">
        <v>13</v>
      </c>
      <c r="L1854" s="1" t="s">
        <v>5</v>
      </c>
      <c r="M1854" s="1" t="s">
        <v>6</v>
      </c>
      <c r="N1854" s="1" t="s">
        <v>7</v>
      </c>
      <c r="O1854" s="6"/>
    </row>
    <row r="1855">
      <c r="A1855" s="5">
        <v>201142.0</v>
      </c>
      <c r="B1855" s="2">
        <v>45868.0</v>
      </c>
      <c r="C1855" s="1" t="s">
        <v>122</v>
      </c>
      <c r="D1855" s="3" t="s">
        <v>354</v>
      </c>
      <c r="E1855" s="4">
        <v>45863.0</v>
      </c>
      <c r="F1855" s="5">
        <v>6.0</v>
      </c>
      <c r="G1855" s="5">
        <v>712.8</v>
      </c>
      <c r="H1855" s="5">
        <v>4278.36</v>
      </c>
      <c r="I1855" s="1" t="s">
        <v>75</v>
      </c>
      <c r="J1855" s="1" t="s">
        <v>123</v>
      </c>
      <c r="K1855" s="1" t="s">
        <v>13</v>
      </c>
      <c r="L1855" s="1" t="s">
        <v>5</v>
      </c>
      <c r="M1855" s="1" t="s">
        <v>6</v>
      </c>
      <c r="N1855" s="1" t="s">
        <v>7</v>
      </c>
      <c r="O1855" s="6"/>
    </row>
    <row r="1856">
      <c r="A1856" s="5">
        <v>201142.0</v>
      </c>
      <c r="B1856" s="2">
        <v>45868.0</v>
      </c>
      <c r="C1856" s="1" t="s">
        <v>122</v>
      </c>
      <c r="D1856" s="3" t="s">
        <v>646</v>
      </c>
      <c r="E1856" s="4">
        <v>45863.0</v>
      </c>
      <c r="F1856" s="5">
        <v>15.0</v>
      </c>
      <c r="G1856" s="5">
        <v>125.28</v>
      </c>
      <c r="H1856" s="5">
        <v>1880.76</v>
      </c>
      <c r="I1856" s="1" t="s">
        <v>75</v>
      </c>
      <c r="J1856" s="1" t="s">
        <v>123</v>
      </c>
      <c r="K1856" s="1" t="s">
        <v>13</v>
      </c>
      <c r="L1856" s="1" t="s">
        <v>5</v>
      </c>
      <c r="M1856" s="1" t="s">
        <v>6</v>
      </c>
      <c r="N1856" s="1" t="s">
        <v>7</v>
      </c>
      <c r="O1856" s="6"/>
    </row>
    <row r="1857">
      <c r="A1857" s="5">
        <v>201142.0</v>
      </c>
      <c r="B1857" s="2">
        <v>45868.0</v>
      </c>
      <c r="C1857" s="1" t="s">
        <v>122</v>
      </c>
      <c r="D1857" s="3" t="s">
        <v>360</v>
      </c>
      <c r="E1857" s="4">
        <v>45863.0</v>
      </c>
      <c r="F1857" s="5">
        <v>50.0</v>
      </c>
      <c r="G1857" s="5">
        <v>287.28</v>
      </c>
      <c r="H1857" s="5">
        <v>14365.56</v>
      </c>
      <c r="I1857" s="1" t="s">
        <v>75</v>
      </c>
      <c r="J1857" s="1" t="s">
        <v>123</v>
      </c>
      <c r="K1857" s="1" t="s">
        <v>13</v>
      </c>
      <c r="L1857" s="1" t="s">
        <v>5</v>
      </c>
      <c r="M1857" s="1" t="s">
        <v>6</v>
      </c>
      <c r="N1857" s="1" t="s">
        <v>7</v>
      </c>
      <c r="O1857" s="6"/>
    </row>
    <row r="1858">
      <c r="A1858" s="5">
        <v>201142.0</v>
      </c>
      <c r="B1858" s="2">
        <v>45868.0</v>
      </c>
      <c r="C1858" s="1" t="s">
        <v>122</v>
      </c>
      <c r="D1858" s="3" t="s">
        <v>352</v>
      </c>
      <c r="E1858" s="4">
        <v>45863.0</v>
      </c>
      <c r="F1858" s="5">
        <v>30.0</v>
      </c>
      <c r="G1858" s="5">
        <v>656.06</v>
      </c>
      <c r="H1858" s="5">
        <v>19683.36</v>
      </c>
      <c r="I1858" s="1" t="s">
        <v>75</v>
      </c>
      <c r="J1858" s="1" t="s">
        <v>123</v>
      </c>
      <c r="K1858" s="1" t="s">
        <v>13</v>
      </c>
      <c r="L1858" s="1" t="s">
        <v>5</v>
      </c>
      <c r="M1858" s="1" t="s">
        <v>6</v>
      </c>
      <c r="N1858" s="1" t="s">
        <v>7</v>
      </c>
      <c r="O1858" s="6"/>
    </row>
    <row r="1859">
      <c r="A1859" s="5">
        <v>201142.0</v>
      </c>
      <c r="B1859" s="2">
        <v>45868.0</v>
      </c>
      <c r="C1859" s="1" t="s">
        <v>122</v>
      </c>
      <c r="D1859" s="3" t="s">
        <v>294</v>
      </c>
      <c r="E1859" s="4">
        <v>45863.0</v>
      </c>
      <c r="F1859" s="5">
        <v>100.0</v>
      </c>
      <c r="G1859" s="5">
        <v>333.72</v>
      </c>
      <c r="H1859" s="5">
        <v>33373.56</v>
      </c>
      <c r="I1859" s="1" t="s">
        <v>75</v>
      </c>
      <c r="J1859" s="1" t="s">
        <v>123</v>
      </c>
      <c r="K1859" s="1" t="s">
        <v>13</v>
      </c>
      <c r="L1859" s="1" t="s">
        <v>5</v>
      </c>
      <c r="M1859" s="1" t="s">
        <v>6</v>
      </c>
      <c r="N1859" s="1" t="s">
        <v>7</v>
      </c>
      <c r="O1859" s="6"/>
    </row>
    <row r="1860">
      <c r="A1860" s="5">
        <v>201142.0</v>
      </c>
      <c r="B1860" s="2">
        <v>45868.0</v>
      </c>
      <c r="C1860" s="1" t="s">
        <v>122</v>
      </c>
      <c r="D1860" s="3" t="s">
        <v>353</v>
      </c>
      <c r="E1860" s="4">
        <v>45863.0</v>
      </c>
      <c r="F1860" s="5">
        <v>50.0</v>
      </c>
      <c r="G1860" s="5">
        <v>121.68</v>
      </c>
      <c r="H1860" s="5">
        <v>6085.56</v>
      </c>
      <c r="I1860" s="1" t="s">
        <v>75</v>
      </c>
      <c r="J1860" s="1" t="s">
        <v>123</v>
      </c>
      <c r="K1860" s="1" t="s">
        <v>13</v>
      </c>
      <c r="L1860" s="1" t="s">
        <v>5</v>
      </c>
      <c r="M1860" s="1" t="s">
        <v>6</v>
      </c>
      <c r="N1860" s="1" t="s">
        <v>7</v>
      </c>
      <c r="O1860" s="6"/>
    </row>
    <row r="1861">
      <c r="A1861" s="5">
        <v>201142.0</v>
      </c>
      <c r="B1861" s="2">
        <v>45868.0</v>
      </c>
      <c r="C1861" s="1" t="s">
        <v>122</v>
      </c>
      <c r="D1861" s="3" t="s">
        <v>169</v>
      </c>
      <c r="E1861" s="4">
        <v>45863.0</v>
      </c>
      <c r="F1861" s="5">
        <v>200.0</v>
      </c>
      <c r="G1861" s="5">
        <v>35.92</v>
      </c>
      <c r="H1861" s="5">
        <v>7185.56</v>
      </c>
      <c r="I1861" s="1" t="s">
        <v>75</v>
      </c>
      <c r="J1861" s="1" t="s">
        <v>123</v>
      </c>
      <c r="K1861" s="1" t="s">
        <v>13</v>
      </c>
      <c r="L1861" s="1" t="s">
        <v>5</v>
      </c>
      <c r="M1861" s="1" t="s">
        <v>6</v>
      </c>
      <c r="N1861" s="1" t="s">
        <v>7</v>
      </c>
      <c r="O1861" s="6"/>
    </row>
    <row r="1862">
      <c r="A1862" s="5">
        <v>201142.0</v>
      </c>
      <c r="B1862" s="2">
        <v>45868.0</v>
      </c>
      <c r="C1862" s="1" t="s">
        <v>122</v>
      </c>
      <c r="D1862" s="3" t="s">
        <v>647</v>
      </c>
      <c r="E1862" s="4">
        <v>45863.0</v>
      </c>
      <c r="F1862" s="5">
        <v>15.0</v>
      </c>
      <c r="G1862" s="5">
        <v>251.28</v>
      </c>
      <c r="H1862" s="5">
        <v>3770.76</v>
      </c>
      <c r="I1862" s="1" t="s">
        <v>75</v>
      </c>
      <c r="J1862" s="1" t="s">
        <v>123</v>
      </c>
      <c r="K1862" s="1" t="s">
        <v>13</v>
      </c>
      <c r="L1862" s="1" t="s">
        <v>5</v>
      </c>
      <c r="M1862" s="1" t="s">
        <v>6</v>
      </c>
      <c r="N1862" s="1" t="s">
        <v>7</v>
      </c>
      <c r="O1862" s="6"/>
    </row>
    <row r="1863">
      <c r="A1863" s="5">
        <v>201142.0</v>
      </c>
      <c r="B1863" s="2">
        <v>45868.0</v>
      </c>
      <c r="C1863" s="1" t="s">
        <v>122</v>
      </c>
      <c r="D1863" s="3" t="s">
        <v>349</v>
      </c>
      <c r="E1863" s="4">
        <v>45863.0</v>
      </c>
      <c r="F1863" s="5">
        <v>30.0</v>
      </c>
      <c r="G1863" s="5">
        <v>662.4</v>
      </c>
      <c r="H1863" s="5">
        <v>19873.56</v>
      </c>
      <c r="I1863" s="1" t="s">
        <v>75</v>
      </c>
      <c r="J1863" s="1" t="s">
        <v>123</v>
      </c>
      <c r="K1863" s="1" t="s">
        <v>13</v>
      </c>
      <c r="L1863" s="1" t="s">
        <v>5</v>
      </c>
      <c r="M1863" s="1" t="s">
        <v>6</v>
      </c>
      <c r="N1863" s="1" t="s">
        <v>7</v>
      </c>
      <c r="O1863" s="6"/>
    </row>
    <row r="1864">
      <c r="A1864" s="5">
        <v>201142.0</v>
      </c>
      <c r="B1864" s="2">
        <v>45868.0</v>
      </c>
      <c r="C1864" s="1" t="s">
        <v>122</v>
      </c>
      <c r="D1864" s="3" t="s">
        <v>79</v>
      </c>
      <c r="E1864" s="4">
        <v>45863.0</v>
      </c>
      <c r="F1864" s="5">
        <v>750.0</v>
      </c>
      <c r="G1864" s="5">
        <v>31.03</v>
      </c>
      <c r="H1864" s="5">
        <v>23274.06</v>
      </c>
      <c r="I1864" s="1" t="s">
        <v>75</v>
      </c>
      <c r="J1864" s="1" t="s">
        <v>123</v>
      </c>
      <c r="K1864" s="1" t="s">
        <v>13</v>
      </c>
      <c r="L1864" s="1" t="s">
        <v>5</v>
      </c>
      <c r="M1864" s="1" t="s">
        <v>6</v>
      </c>
      <c r="N1864" s="1" t="s">
        <v>7</v>
      </c>
      <c r="O1864" s="6"/>
    </row>
    <row r="1865">
      <c r="A1865" s="5">
        <v>201142.0</v>
      </c>
      <c r="B1865" s="2">
        <v>45868.0</v>
      </c>
      <c r="C1865" s="1" t="s">
        <v>122</v>
      </c>
      <c r="D1865" s="3" t="s">
        <v>159</v>
      </c>
      <c r="E1865" s="4">
        <v>45863.0</v>
      </c>
      <c r="F1865" s="5">
        <v>120.0</v>
      </c>
      <c r="G1865" s="5">
        <v>59.18</v>
      </c>
      <c r="H1865" s="5">
        <v>7103.16</v>
      </c>
      <c r="I1865" s="1" t="s">
        <v>75</v>
      </c>
      <c r="J1865" s="1" t="s">
        <v>123</v>
      </c>
      <c r="K1865" s="1" t="s">
        <v>13</v>
      </c>
      <c r="L1865" s="1" t="s">
        <v>5</v>
      </c>
      <c r="M1865" s="1" t="s">
        <v>6</v>
      </c>
      <c r="N1865" s="1" t="s">
        <v>7</v>
      </c>
      <c r="O1865" s="6"/>
    </row>
    <row r="1866">
      <c r="A1866" s="5">
        <v>201142.0</v>
      </c>
      <c r="B1866" s="2">
        <v>45868.0</v>
      </c>
      <c r="C1866" s="1" t="s">
        <v>122</v>
      </c>
      <c r="D1866" s="3" t="s">
        <v>481</v>
      </c>
      <c r="E1866" s="4">
        <v>45863.0</v>
      </c>
      <c r="F1866" s="5">
        <v>30.0</v>
      </c>
      <c r="G1866" s="5">
        <v>197.28</v>
      </c>
      <c r="H1866" s="5">
        <v>5919.96</v>
      </c>
      <c r="I1866" s="1" t="s">
        <v>75</v>
      </c>
      <c r="J1866" s="1" t="s">
        <v>123</v>
      </c>
      <c r="K1866" s="1" t="s">
        <v>13</v>
      </c>
      <c r="L1866" s="1" t="s">
        <v>5</v>
      </c>
      <c r="M1866" s="1" t="s">
        <v>6</v>
      </c>
      <c r="N1866" s="1" t="s">
        <v>7</v>
      </c>
      <c r="O1866" s="6"/>
    </row>
    <row r="1867">
      <c r="A1867" s="5">
        <v>201142.0</v>
      </c>
      <c r="B1867" s="2">
        <v>45868.0</v>
      </c>
      <c r="C1867" s="1" t="s">
        <v>122</v>
      </c>
      <c r="D1867" s="3" t="s">
        <v>648</v>
      </c>
      <c r="E1867" s="4">
        <v>45863.0</v>
      </c>
      <c r="F1867" s="5">
        <v>25.0</v>
      </c>
      <c r="G1867" s="5">
        <v>125.28</v>
      </c>
      <c r="H1867" s="5">
        <v>3133.56</v>
      </c>
      <c r="I1867" s="1" t="s">
        <v>75</v>
      </c>
      <c r="J1867" s="1" t="s">
        <v>123</v>
      </c>
      <c r="K1867" s="1" t="s">
        <v>13</v>
      </c>
      <c r="L1867" s="1" t="s">
        <v>5</v>
      </c>
      <c r="M1867" s="1" t="s">
        <v>6</v>
      </c>
      <c r="N1867" s="1" t="s">
        <v>7</v>
      </c>
      <c r="O1867" s="6"/>
    </row>
    <row r="1868">
      <c r="A1868" s="5">
        <v>201142.0</v>
      </c>
      <c r="B1868" s="2">
        <v>45868.0</v>
      </c>
      <c r="C1868" s="1" t="s">
        <v>122</v>
      </c>
      <c r="D1868" s="3" t="s">
        <v>166</v>
      </c>
      <c r="E1868" s="4">
        <v>45863.0</v>
      </c>
      <c r="F1868" s="5">
        <v>50.0</v>
      </c>
      <c r="G1868" s="5">
        <v>381.09</v>
      </c>
      <c r="H1868" s="5">
        <v>19056.06</v>
      </c>
      <c r="I1868" s="1" t="s">
        <v>75</v>
      </c>
      <c r="J1868" s="1" t="s">
        <v>123</v>
      </c>
      <c r="K1868" s="1" t="s">
        <v>13</v>
      </c>
      <c r="L1868" s="1" t="s">
        <v>5</v>
      </c>
      <c r="M1868" s="1" t="s">
        <v>6</v>
      </c>
      <c r="N1868" s="1" t="s">
        <v>7</v>
      </c>
      <c r="O1868" s="6"/>
    </row>
    <row r="1869">
      <c r="A1869" s="5">
        <v>201142.0</v>
      </c>
      <c r="B1869" s="2">
        <v>45868.0</v>
      </c>
      <c r="C1869" s="1" t="s">
        <v>122</v>
      </c>
      <c r="D1869" s="3" t="s">
        <v>649</v>
      </c>
      <c r="E1869" s="4">
        <v>45863.0</v>
      </c>
      <c r="F1869" s="5">
        <v>4.0</v>
      </c>
      <c r="G1869" s="5">
        <v>683.28</v>
      </c>
      <c r="H1869" s="5">
        <v>2734.68</v>
      </c>
      <c r="I1869" s="1" t="s">
        <v>75</v>
      </c>
      <c r="J1869" s="1" t="s">
        <v>123</v>
      </c>
      <c r="K1869" s="1" t="s">
        <v>13</v>
      </c>
      <c r="L1869" s="1" t="s">
        <v>5</v>
      </c>
      <c r="M1869" s="1" t="s">
        <v>6</v>
      </c>
      <c r="N1869" s="1" t="s">
        <v>7</v>
      </c>
      <c r="O1869" s="6"/>
    </row>
    <row r="1870">
      <c r="A1870" s="5">
        <v>201142.0</v>
      </c>
      <c r="B1870" s="2">
        <v>45868.0</v>
      </c>
      <c r="C1870" s="1" t="s">
        <v>122</v>
      </c>
      <c r="D1870" s="3" t="s">
        <v>358</v>
      </c>
      <c r="E1870" s="4">
        <v>45863.0</v>
      </c>
      <c r="F1870" s="5">
        <v>80.0</v>
      </c>
      <c r="G1870" s="5">
        <v>790.56</v>
      </c>
      <c r="H1870" s="5">
        <v>63246.36</v>
      </c>
      <c r="I1870" s="1" t="s">
        <v>75</v>
      </c>
      <c r="J1870" s="1" t="s">
        <v>123</v>
      </c>
      <c r="K1870" s="1" t="s">
        <v>13</v>
      </c>
      <c r="L1870" s="1" t="s">
        <v>5</v>
      </c>
      <c r="M1870" s="1" t="s">
        <v>6</v>
      </c>
      <c r="N1870" s="1" t="s">
        <v>7</v>
      </c>
      <c r="O1870" s="6"/>
    </row>
    <row r="1871">
      <c r="A1871" s="5">
        <v>201142.0</v>
      </c>
      <c r="B1871" s="2">
        <v>45868.0</v>
      </c>
      <c r="C1871" s="1" t="s">
        <v>122</v>
      </c>
      <c r="D1871" s="3" t="s">
        <v>143</v>
      </c>
      <c r="E1871" s="4">
        <v>45863.0</v>
      </c>
      <c r="F1871" s="5">
        <v>40.0</v>
      </c>
      <c r="G1871" s="5">
        <v>56.88</v>
      </c>
      <c r="H1871" s="5">
        <v>2276.76</v>
      </c>
      <c r="I1871" s="1" t="s">
        <v>75</v>
      </c>
      <c r="J1871" s="1" t="s">
        <v>123</v>
      </c>
      <c r="K1871" s="1" t="s">
        <v>13</v>
      </c>
      <c r="L1871" s="1" t="s">
        <v>5</v>
      </c>
      <c r="M1871" s="1" t="s">
        <v>6</v>
      </c>
      <c r="N1871" s="1" t="s">
        <v>7</v>
      </c>
      <c r="O1871" s="6"/>
    </row>
    <row r="1872">
      <c r="A1872" s="5">
        <v>201142.0</v>
      </c>
      <c r="B1872" s="2">
        <v>45868.0</v>
      </c>
      <c r="C1872" s="1" t="s">
        <v>122</v>
      </c>
      <c r="D1872" s="3" t="s">
        <v>650</v>
      </c>
      <c r="E1872" s="4">
        <v>45863.0</v>
      </c>
      <c r="F1872" s="5">
        <v>36.0</v>
      </c>
      <c r="G1872" s="5">
        <v>321.12</v>
      </c>
      <c r="H1872" s="5">
        <v>11561.88</v>
      </c>
      <c r="I1872" s="1" t="s">
        <v>75</v>
      </c>
      <c r="J1872" s="1" t="s">
        <v>123</v>
      </c>
      <c r="K1872" s="1" t="s">
        <v>13</v>
      </c>
      <c r="L1872" s="1" t="s">
        <v>5</v>
      </c>
      <c r="M1872" s="1" t="s">
        <v>6</v>
      </c>
      <c r="N1872" s="1" t="s">
        <v>7</v>
      </c>
      <c r="O1872" s="6"/>
    </row>
    <row r="1873">
      <c r="A1873" s="5">
        <v>201142.0</v>
      </c>
      <c r="B1873" s="2">
        <v>45868.0</v>
      </c>
      <c r="C1873" s="1" t="s">
        <v>122</v>
      </c>
      <c r="D1873" s="3" t="s">
        <v>160</v>
      </c>
      <c r="E1873" s="4">
        <v>45863.0</v>
      </c>
      <c r="F1873" s="5">
        <v>150.0</v>
      </c>
      <c r="G1873" s="5">
        <v>60.76</v>
      </c>
      <c r="H1873" s="5">
        <v>9115.56</v>
      </c>
      <c r="I1873" s="1" t="s">
        <v>75</v>
      </c>
      <c r="J1873" s="1" t="s">
        <v>123</v>
      </c>
      <c r="K1873" s="1" t="s">
        <v>13</v>
      </c>
      <c r="L1873" s="1" t="s">
        <v>5</v>
      </c>
      <c r="M1873" s="1" t="s">
        <v>6</v>
      </c>
      <c r="N1873" s="1" t="s">
        <v>7</v>
      </c>
      <c r="O1873" s="6"/>
    </row>
    <row r="1874">
      <c r="A1874" s="5">
        <v>201142.0</v>
      </c>
      <c r="B1874" s="2">
        <v>45868.0</v>
      </c>
      <c r="C1874" s="1" t="s">
        <v>122</v>
      </c>
      <c r="D1874" s="3" t="s">
        <v>357</v>
      </c>
      <c r="E1874" s="4">
        <v>45863.0</v>
      </c>
      <c r="F1874" s="5">
        <v>25.0</v>
      </c>
      <c r="G1874" s="5">
        <v>305.56</v>
      </c>
      <c r="H1874" s="5">
        <v>7640.56</v>
      </c>
      <c r="I1874" s="1" t="s">
        <v>75</v>
      </c>
      <c r="J1874" s="1" t="s">
        <v>123</v>
      </c>
      <c r="K1874" s="1" t="s">
        <v>13</v>
      </c>
      <c r="L1874" s="1" t="s">
        <v>5</v>
      </c>
      <c r="M1874" s="1" t="s">
        <v>6</v>
      </c>
      <c r="N1874" s="1" t="s">
        <v>7</v>
      </c>
      <c r="O1874" s="6"/>
    </row>
    <row r="1875">
      <c r="A1875" s="5">
        <v>201142.0</v>
      </c>
      <c r="B1875" s="2">
        <v>45868.0</v>
      </c>
      <c r="C1875" s="1" t="s">
        <v>122</v>
      </c>
      <c r="D1875" s="3" t="s">
        <v>172</v>
      </c>
      <c r="E1875" s="4">
        <v>45863.0</v>
      </c>
      <c r="F1875" s="5">
        <v>96.0</v>
      </c>
      <c r="G1875" s="5">
        <v>121.36</v>
      </c>
      <c r="H1875" s="5">
        <v>11652.12</v>
      </c>
      <c r="I1875" s="1" t="s">
        <v>75</v>
      </c>
      <c r="J1875" s="1" t="s">
        <v>123</v>
      </c>
      <c r="K1875" s="1" t="s">
        <v>13</v>
      </c>
      <c r="L1875" s="1" t="s">
        <v>5</v>
      </c>
      <c r="M1875" s="1" t="s">
        <v>6</v>
      </c>
      <c r="N1875" s="1" t="s">
        <v>7</v>
      </c>
      <c r="O1875" s="6"/>
    </row>
    <row r="1876">
      <c r="A1876" s="5">
        <v>201142.0</v>
      </c>
      <c r="B1876" s="2">
        <v>45868.0</v>
      </c>
      <c r="C1876" s="1" t="s">
        <v>122</v>
      </c>
      <c r="D1876" s="3" t="s">
        <v>78</v>
      </c>
      <c r="E1876" s="4">
        <v>45863.0</v>
      </c>
      <c r="F1876" s="5">
        <v>800.0</v>
      </c>
      <c r="G1876" s="5">
        <v>7.16</v>
      </c>
      <c r="H1876" s="5">
        <v>5729.56</v>
      </c>
      <c r="I1876" s="1" t="s">
        <v>75</v>
      </c>
      <c r="J1876" s="1" t="s">
        <v>123</v>
      </c>
      <c r="K1876" s="1" t="s">
        <v>13</v>
      </c>
      <c r="L1876" s="1" t="s">
        <v>5</v>
      </c>
      <c r="M1876" s="1" t="s">
        <v>6</v>
      </c>
      <c r="N1876" s="1" t="s">
        <v>7</v>
      </c>
      <c r="O1876" s="6"/>
    </row>
    <row r="1877">
      <c r="A1877" s="5">
        <v>201142.0</v>
      </c>
      <c r="B1877" s="2">
        <v>45868.0</v>
      </c>
      <c r="C1877" s="1" t="s">
        <v>122</v>
      </c>
      <c r="D1877" s="3" t="s">
        <v>350</v>
      </c>
      <c r="E1877" s="4">
        <v>45863.0</v>
      </c>
      <c r="F1877" s="5">
        <v>40.0</v>
      </c>
      <c r="G1877" s="5">
        <v>120.24</v>
      </c>
      <c r="H1877" s="5">
        <v>4811.16</v>
      </c>
      <c r="I1877" s="1" t="s">
        <v>75</v>
      </c>
      <c r="J1877" s="1" t="s">
        <v>123</v>
      </c>
      <c r="K1877" s="1" t="s">
        <v>13</v>
      </c>
      <c r="L1877" s="1" t="s">
        <v>5</v>
      </c>
      <c r="M1877" s="1" t="s">
        <v>6</v>
      </c>
      <c r="N1877" s="1" t="s">
        <v>7</v>
      </c>
      <c r="O1877" s="6"/>
    </row>
    <row r="1878">
      <c r="A1878" s="5">
        <v>201142.0</v>
      </c>
      <c r="B1878" s="2">
        <v>45868.0</v>
      </c>
      <c r="C1878" s="1" t="s">
        <v>122</v>
      </c>
      <c r="D1878" s="3" t="s">
        <v>165</v>
      </c>
      <c r="E1878" s="4">
        <v>45863.0</v>
      </c>
      <c r="F1878" s="5">
        <v>80.0</v>
      </c>
      <c r="G1878" s="5">
        <v>25.16</v>
      </c>
      <c r="H1878" s="5">
        <v>2014.36</v>
      </c>
      <c r="I1878" s="1" t="s">
        <v>75</v>
      </c>
      <c r="J1878" s="1" t="s">
        <v>123</v>
      </c>
      <c r="K1878" s="1" t="s">
        <v>13</v>
      </c>
      <c r="L1878" s="1" t="s">
        <v>5</v>
      </c>
      <c r="M1878" s="1" t="s">
        <v>6</v>
      </c>
      <c r="N1878" s="1" t="s">
        <v>7</v>
      </c>
      <c r="O1878" s="6"/>
    </row>
    <row r="1879">
      <c r="A1879" s="5">
        <v>201142.0</v>
      </c>
      <c r="B1879" s="2">
        <v>45868.0</v>
      </c>
      <c r="C1879" s="1" t="s">
        <v>122</v>
      </c>
      <c r="D1879" s="3" t="s">
        <v>156</v>
      </c>
      <c r="E1879" s="4">
        <v>45863.0</v>
      </c>
      <c r="F1879" s="5">
        <v>50.0</v>
      </c>
      <c r="G1879" s="5">
        <v>132.48</v>
      </c>
      <c r="H1879" s="5">
        <v>6625.56</v>
      </c>
      <c r="I1879" s="1" t="s">
        <v>75</v>
      </c>
      <c r="J1879" s="1" t="s">
        <v>123</v>
      </c>
      <c r="K1879" s="1" t="s">
        <v>13</v>
      </c>
      <c r="L1879" s="1" t="s">
        <v>5</v>
      </c>
      <c r="M1879" s="1" t="s">
        <v>6</v>
      </c>
      <c r="N1879" s="1" t="s">
        <v>7</v>
      </c>
      <c r="O1879" s="6"/>
    </row>
    <row r="1880">
      <c r="A1880" s="5">
        <v>201142.0</v>
      </c>
      <c r="B1880" s="2">
        <v>45868.0</v>
      </c>
      <c r="C1880" s="1" t="s">
        <v>122</v>
      </c>
      <c r="D1880" s="3" t="s">
        <v>161</v>
      </c>
      <c r="E1880" s="4">
        <v>45863.0</v>
      </c>
      <c r="F1880" s="5">
        <v>50.0</v>
      </c>
      <c r="G1880" s="5">
        <v>345.02</v>
      </c>
      <c r="H1880" s="5">
        <v>17252.56</v>
      </c>
      <c r="I1880" s="1" t="s">
        <v>75</v>
      </c>
      <c r="J1880" s="1" t="s">
        <v>123</v>
      </c>
      <c r="K1880" s="1" t="s">
        <v>13</v>
      </c>
      <c r="L1880" s="1" t="s">
        <v>5</v>
      </c>
      <c r="M1880" s="1" t="s">
        <v>6</v>
      </c>
      <c r="N1880" s="1" t="s">
        <v>7</v>
      </c>
      <c r="O1880" s="6"/>
    </row>
    <row r="1881">
      <c r="A1881" s="5">
        <v>201142.0</v>
      </c>
      <c r="B1881" s="2">
        <v>45868.0</v>
      </c>
      <c r="C1881" s="1" t="s">
        <v>122</v>
      </c>
      <c r="D1881" s="3" t="s">
        <v>153</v>
      </c>
      <c r="E1881" s="4">
        <v>45863.0</v>
      </c>
      <c r="F1881" s="5">
        <v>150.0</v>
      </c>
      <c r="G1881" s="5">
        <v>463.32</v>
      </c>
      <c r="H1881" s="5">
        <v>69499.56</v>
      </c>
      <c r="I1881" s="1" t="s">
        <v>75</v>
      </c>
      <c r="J1881" s="1" t="s">
        <v>123</v>
      </c>
      <c r="K1881" s="1" t="s">
        <v>13</v>
      </c>
      <c r="L1881" s="1" t="s">
        <v>5</v>
      </c>
      <c r="M1881" s="1" t="s">
        <v>6</v>
      </c>
      <c r="N1881" s="1" t="s">
        <v>7</v>
      </c>
      <c r="O1881" s="6"/>
    </row>
    <row r="1882">
      <c r="A1882" s="5">
        <v>201142.0</v>
      </c>
      <c r="B1882" s="2">
        <v>45868.0</v>
      </c>
      <c r="C1882" s="1" t="s">
        <v>122</v>
      </c>
      <c r="D1882" s="3" t="s">
        <v>183</v>
      </c>
      <c r="E1882" s="4">
        <v>45863.0</v>
      </c>
      <c r="F1882" s="5">
        <v>200.0</v>
      </c>
      <c r="G1882" s="5">
        <v>10.0</v>
      </c>
      <c r="H1882" s="5">
        <v>2001.56</v>
      </c>
      <c r="I1882" s="1" t="s">
        <v>75</v>
      </c>
      <c r="J1882" s="1" t="s">
        <v>123</v>
      </c>
      <c r="K1882" s="1" t="s">
        <v>13</v>
      </c>
      <c r="L1882" s="1" t="s">
        <v>5</v>
      </c>
      <c r="M1882" s="1" t="s">
        <v>6</v>
      </c>
      <c r="N1882" s="1" t="s">
        <v>7</v>
      </c>
      <c r="O1882" s="6"/>
    </row>
    <row r="1883">
      <c r="A1883" s="5">
        <v>201142.0</v>
      </c>
      <c r="B1883" s="2">
        <v>45868.0</v>
      </c>
      <c r="C1883" s="1" t="s">
        <v>122</v>
      </c>
      <c r="D1883" s="3" t="s">
        <v>359</v>
      </c>
      <c r="E1883" s="4">
        <v>45863.0</v>
      </c>
      <c r="F1883" s="5">
        <v>100.0</v>
      </c>
      <c r="G1883" s="5">
        <v>78.48</v>
      </c>
      <c r="H1883" s="5">
        <v>7849.56</v>
      </c>
      <c r="I1883" s="1" t="s">
        <v>75</v>
      </c>
      <c r="J1883" s="1" t="s">
        <v>123</v>
      </c>
      <c r="K1883" s="1" t="s">
        <v>13</v>
      </c>
      <c r="L1883" s="1" t="s">
        <v>5</v>
      </c>
      <c r="M1883" s="1" t="s">
        <v>6</v>
      </c>
      <c r="N1883" s="1" t="s">
        <v>7</v>
      </c>
      <c r="O1883" s="6"/>
    </row>
    <row r="1884">
      <c r="A1884" s="5">
        <v>201142.0</v>
      </c>
      <c r="B1884" s="2">
        <v>45868.0</v>
      </c>
      <c r="C1884" s="1" t="s">
        <v>122</v>
      </c>
      <c r="D1884" s="3" t="s">
        <v>363</v>
      </c>
      <c r="E1884" s="4">
        <v>45863.0</v>
      </c>
      <c r="F1884" s="5">
        <v>36.0</v>
      </c>
      <c r="G1884" s="5">
        <v>305.28</v>
      </c>
      <c r="H1884" s="5">
        <v>10991.64</v>
      </c>
      <c r="I1884" s="1" t="s">
        <v>75</v>
      </c>
      <c r="J1884" s="1" t="s">
        <v>123</v>
      </c>
      <c r="K1884" s="1" t="s">
        <v>13</v>
      </c>
      <c r="L1884" s="1" t="s">
        <v>5</v>
      </c>
      <c r="M1884" s="1" t="s">
        <v>6</v>
      </c>
      <c r="N1884" s="1" t="s">
        <v>7</v>
      </c>
      <c r="O1884" s="6"/>
    </row>
    <row r="1885">
      <c r="A1885" s="5">
        <v>201142.0</v>
      </c>
      <c r="B1885" s="2">
        <v>45868.0</v>
      </c>
      <c r="C1885" s="1" t="s">
        <v>122</v>
      </c>
      <c r="D1885" s="3" t="s">
        <v>171</v>
      </c>
      <c r="E1885" s="4">
        <v>45863.0</v>
      </c>
      <c r="F1885" s="5">
        <v>100.0</v>
      </c>
      <c r="G1885" s="5">
        <v>168.76</v>
      </c>
      <c r="H1885" s="5">
        <v>16877.56</v>
      </c>
      <c r="I1885" s="1" t="s">
        <v>75</v>
      </c>
      <c r="J1885" s="1" t="s">
        <v>123</v>
      </c>
      <c r="K1885" s="1" t="s">
        <v>13</v>
      </c>
      <c r="L1885" s="1" t="s">
        <v>5</v>
      </c>
      <c r="M1885" s="1" t="s">
        <v>6</v>
      </c>
      <c r="N1885" s="1" t="s">
        <v>7</v>
      </c>
      <c r="O1885" s="6"/>
    </row>
    <row r="1886">
      <c r="A1886" s="5">
        <v>201142.0</v>
      </c>
      <c r="B1886" s="2">
        <v>45868.0</v>
      </c>
      <c r="C1886" s="1" t="s">
        <v>122</v>
      </c>
      <c r="D1886" s="3" t="s">
        <v>277</v>
      </c>
      <c r="E1886" s="4">
        <v>45863.0</v>
      </c>
      <c r="F1886" s="5">
        <v>100.0</v>
      </c>
      <c r="G1886" s="5">
        <v>37.0</v>
      </c>
      <c r="H1886" s="5">
        <v>3701.56</v>
      </c>
      <c r="I1886" s="1" t="s">
        <v>75</v>
      </c>
      <c r="J1886" s="1" t="s">
        <v>123</v>
      </c>
      <c r="K1886" s="1" t="s">
        <v>13</v>
      </c>
      <c r="L1886" s="1" t="s">
        <v>5</v>
      </c>
      <c r="M1886" s="1" t="s">
        <v>6</v>
      </c>
      <c r="N1886" s="1" t="s">
        <v>7</v>
      </c>
      <c r="O1886" s="6"/>
    </row>
    <row r="1887">
      <c r="A1887" s="5">
        <v>201143.0</v>
      </c>
      <c r="B1887" s="2">
        <v>45868.0</v>
      </c>
      <c r="C1887" s="1" t="s">
        <v>122</v>
      </c>
      <c r="D1887" s="3" t="s">
        <v>651</v>
      </c>
      <c r="E1887" s="4">
        <v>45863.0</v>
      </c>
      <c r="F1887" s="5">
        <v>100.0</v>
      </c>
      <c r="G1887" s="5">
        <v>43.09</v>
      </c>
      <c r="H1887" s="5">
        <v>4310.62</v>
      </c>
      <c r="I1887" s="1" t="s">
        <v>127</v>
      </c>
      <c r="J1887" s="1" t="s">
        <v>123</v>
      </c>
      <c r="K1887" s="1" t="s">
        <v>13</v>
      </c>
      <c r="L1887" s="1" t="s">
        <v>5</v>
      </c>
      <c r="M1887" s="1" t="s">
        <v>6</v>
      </c>
      <c r="N1887" s="1" t="s">
        <v>7</v>
      </c>
      <c r="O1887" s="6"/>
    </row>
    <row r="1888">
      <c r="A1888" s="5">
        <v>201143.0</v>
      </c>
      <c r="B1888" s="2">
        <v>45868.0</v>
      </c>
      <c r="C1888" s="1" t="s">
        <v>122</v>
      </c>
      <c r="D1888" s="3" t="s">
        <v>369</v>
      </c>
      <c r="E1888" s="4">
        <v>45863.0</v>
      </c>
      <c r="F1888" s="5">
        <v>8.0</v>
      </c>
      <c r="G1888" s="5">
        <v>152.76</v>
      </c>
      <c r="H1888" s="5">
        <v>1223.7</v>
      </c>
      <c r="I1888" s="1" t="s">
        <v>127</v>
      </c>
      <c r="J1888" s="1" t="s">
        <v>123</v>
      </c>
      <c r="K1888" s="1" t="s">
        <v>13</v>
      </c>
      <c r="L1888" s="1" t="s">
        <v>5</v>
      </c>
      <c r="M1888" s="1" t="s">
        <v>6</v>
      </c>
      <c r="N1888" s="1" t="s">
        <v>7</v>
      </c>
      <c r="O1888" s="6"/>
    </row>
    <row r="1889">
      <c r="A1889" s="5">
        <v>201143.0</v>
      </c>
      <c r="B1889" s="2">
        <v>45868.0</v>
      </c>
      <c r="C1889" s="1" t="s">
        <v>122</v>
      </c>
      <c r="D1889" s="3" t="s">
        <v>455</v>
      </c>
      <c r="E1889" s="4">
        <v>45863.0</v>
      </c>
      <c r="F1889" s="5">
        <v>40.0</v>
      </c>
      <c r="G1889" s="5">
        <v>61.99</v>
      </c>
      <c r="H1889" s="5">
        <v>2481.22</v>
      </c>
      <c r="I1889" s="1" t="s">
        <v>127</v>
      </c>
      <c r="J1889" s="1" t="s">
        <v>123</v>
      </c>
      <c r="K1889" s="1" t="s">
        <v>13</v>
      </c>
      <c r="L1889" s="1" t="s">
        <v>5</v>
      </c>
      <c r="M1889" s="1" t="s">
        <v>6</v>
      </c>
      <c r="N1889" s="1" t="s">
        <v>7</v>
      </c>
      <c r="O1889" s="6"/>
    </row>
    <row r="1890">
      <c r="A1890" s="5">
        <v>201143.0</v>
      </c>
      <c r="B1890" s="2">
        <v>45868.0</v>
      </c>
      <c r="C1890" s="1" t="s">
        <v>122</v>
      </c>
      <c r="D1890" s="7">
        <v>5171.0</v>
      </c>
      <c r="E1890" s="4">
        <v>45863.0</v>
      </c>
      <c r="F1890" s="5">
        <v>100.0</v>
      </c>
      <c r="G1890" s="5">
        <v>129.66</v>
      </c>
      <c r="H1890" s="5">
        <v>12967.62</v>
      </c>
      <c r="I1890" s="1" t="s">
        <v>125</v>
      </c>
      <c r="J1890" s="1" t="s">
        <v>123</v>
      </c>
      <c r="K1890" s="1" t="s">
        <v>13</v>
      </c>
      <c r="L1890" s="1" t="s">
        <v>5</v>
      </c>
      <c r="M1890" s="1" t="s">
        <v>6</v>
      </c>
      <c r="N1890" s="1" t="s">
        <v>7</v>
      </c>
      <c r="O1890" s="6"/>
    </row>
    <row r="1891">
      <c r="A1891" s="5">
        <v>201143.0</v>
      </c>
      <c r="B1891" s="2">
        <v>45868.0</v>
      </c>
      <c r="C1891" s="1" t="s">
        <v>122</v>
      </c>
      <c r="D1891" s="3" t="s">
        <v>390</v>
      </c>
      <c r="E1891" s="4">
        <v>45863.0</v>
      </c>
      <c r="F1891" s="5">
        <v>50.0</v>
      </c>
      <c r="G1891" s="5">
        <v>119.55</v>
      </c>
      <c r="H1891" s="5">
        <v>5979.12</v>
      </c>
      <c r="I1891" s="1" t="s">
        <v>125</v>
      </c>
      <c r="J1891" s="1" t="s">
        <v>123</v>
      </c>
      <c r="K1891" s="1" t="s">
        <v>13</v>
      </c>
      <c r="L1891" s="1" t="s">
        <v>5</v>
      </c>
      <c r="M1891" s="1" t="s">
        <v>6</v>
      </c>
      <c r="N1891" s="1" t="s">
        <v>7</v>
      </c>
      <c r="O1891" s="6"/>
    </row>
    <row r="1892">
      <c r="A1892" s="5">
        <v>201143.0</v>
      </c>
      <c r="B1892" s="2">
        <v>45868.0</v>
      </c>
      <c r="C1892" s="1" t="s">
        <v>122</v>
      </c>
      <c r="D1892" s="3" t="s">
        <v>652</v>
      </c>
      <c r="E1892" s="4">
        <v>45863.0</v>
      </c>
      <c r="F1892" s="5">
        <v>15.0</v>
      </c>
      <c r="G1892" s="5">
        <v>111.47</v>
      </c>
      <c r="H1892" s="5">
        <v>1673.67</v>
      </c>
      <c r="I1892" s="1" t="s">
        <v>127</v>
      </c>
      <c r="J1892" s="1" t="s">
        <v>123</v>
      </c>
      <c r="K1892" s="1" t="s">
        <v>13</v>
      </c>
      <c r="L1892" s="1" t="s">
        <v>5</v>
      </c>
      <c r="M1892" s="1" t="s">
        <v>6</v>
      </c>
      <c r="N1892" s="1" t="s">
        <v>7</v>
      </c>
      <c r="O1892" s="6"/>
    </row>
    <row r="1893">
      <c r="A1893" s="5">
        <v>201143.0</v>
      </c>
      <c r="B1893" s="2">
        <v>45868.0</v>
      </c>
      <c r="C1893" s="1" t="s">
        <v>122</v>
      </c>
      <c r="D1893" s="3" t="s">
        <v>372</v>
      </c>
      <c r="E1893" s="4">
        <v>45863.0</v>
      </c>
      <c r="F1893" s="5">
        <v>12.0</v>
      </c>
      <c r="G1893" s="5">
        <v>135.79</v>
      </c>
      <c r="H1893" s="5">
        <v>1631.1</v>
      </c>
      <c r="I1893" s="1" t="s">
        <v>127</v>
      </c>
      <c r="J1893" s="1" t="s">
        <v>123</v>
      </c>
      <c r="K1893" s="1" t="s">
        <v>13</v>
      </c>
      <c r="L1893" s="1" t="s">
        <v>5</v>
      </c>
      <c r="M1893" s="1" t="s">
        <v>6</v>
      </c>
      <c r="N1893" s="1" t="s">
        <v>7</v>
      </c>
      <c r="O1893" s="6"/>
    </row>
    <row r="1894">
      <c r="A1894" s="5">
        <v>201143.0</v>
      </c>
      <c r="B1894" s="2">
        <v>45868.0</v>
      </c>
      <c r="C1894" s="1" t="s">
        <v>122</v>
      </c>
      <c r="D1894" s="3" t="s">
        <v>370</v>
      </c>
      <c r="E1894" s="4">
        <v>45863.0</v>
      </c>
      <c r="F1894" s="5">
        <v>5.0</v>
      </c>
      <c r="G1894" s="5">
        <v>1276.8</v>
      </c>
      <c r="H1894" s="5">
        <v>6385.62</v>
      </c>
      <c r="I1894" s="1" t="s">
        <v>127</v>
      </c>
      <c r="J1894" s="1" t="s">
        <v>123</v>
      </c>
      <c r="K1894" s="1" t="s">
        <v>13</v>
      </c>
      <c r="L1894" s="1" t="s">
        <v>5</v>
      </c>
      <c r="M1894" s="1" t="s">
        <v>6</v>
      </c>
      <c r="N1894" s="1" t="s">
        <v>7</v>
      </c>
      <c r="O1894" s="6"/>
    </row>
    <row r="1895">
      <c r="A1895" s="5">
        <v>201143.0</v>
      </c>
      <c r="B1895" s="2">
        <v>45868.0</v>
      </c>
      <c r="C1895" s="1" t="s">
        <v>122</v>
      </c>
      <c r="D1895" s="3" t="s">
        <v>653</v>
      </c>
      <c r="E1895" s="4">
        <v>45863.0</v>
      </c>
      <c r="F1895" s="5">
        <v>75.0</v>
      </c>
      <c r="G1895" s="5">
        <v>81.91</v>
      </c>
      <c r="H1895" s="5">
        <v>6144.87</v>
      </c>
      <c r="I1895" s="1" t="s">
        <v>125</v>
      </c>
      <c r="J1895" s="1" t="s">
        <v>123</v>
      </c>
      <c r="K1895" s="1" t="s">
        <v>13</v>
      </c>
      <c r="L1895" s="1" t="s">
        <v>5</v>
      </c>
      <c r="M1895" s="1" t="s">
        <v>6</v>
      </c>
      <c r="N1895" s="1" t="s">
        <v>7</v>
      </c>
      <c r="O1895" s="6"/>
    </row>
    <row r="1896">
      <c r="A1896" s="5">
        <v>201143.0</v>
      </c>
      <c r="B1896" s="2">
        <v>45868.0</v>
      </c>
      <c r="C1896" s="1" t="s">
        <v>122</v>
      </c>
      <c r="D1896" s="3" t="s">
        <v>144</v>
      </c>
      <c r="E1896" s="4">
        <v>45863.0</v>
      </c>
      <c r="F1896" s="5">
        <v>20.0</v>
      </c>
      <c r="G1896" s="5">
        <v>484.4</v>
      </c>
      <c r="H1896" s="5">
        <v>9689.62</v>
      </c>
      <c r="I1896" s="1" t="s">
        <v>125</v>
      </c>
      <c r="J1896" s="1" t="s">
        <v>123</v>
      </c>
      <c r="K1896" s="1" t="s">
        <v>13</v>
      </c>
      <c r="L1896" s="1" t="s">
        <v>5</v>
      </c>
      <c r="M1896" s="1" t="s">
        <v>6</v>
      </c>
      <c r="N1896" s="1" t="s">
        <v>7</v>
      </c>
      <c r="O1896" s="6"/>
    </row>
    <row r="1897">
      <c r="A1897" s="5">
        <v>201143.0</v>
      </c>
      <c r="B1897" s="2">
        <v>45868.0</v>
      </c>
      <c r="C1897" s="1" t="s">
        <v>122</v>
      </c>
      <c r="D1897" s="3" t="s">
        <v>654</v>
      </c>
      <c r="E1897" s="4">
        <v>45863.0</v>
      </c>
      <c r="F1897" s="5">
        <v>20.0</v>
      </c>
      <c r="G1897" s="5">
        <v>331.36</v>
      </c>
      <c r="H1897" s="5">
        <v>6628.82</v>
      </c>
      <c r="I1897" s="1" t="s">
        <v>127</v>
      </c>
      <c r="J1897" s="1" t="s">
        <v>123</v>
      </c>
      <c r="K1897" s="1" t="s">
        <v>13</v>
      </c>
      <c r="L1897" s="1" t="s">
        <v>5</v>
      </c>
      <c r="M1897" s="1" t="s">
        <v>6</v>
      </c>
      <c r="N1897" s="1" t="s">
        <v>7</v>
      </c>
      <c r="O1897" s="6"/>
    </row>
    <row r="1898">
      <c r="A1898" s="5">
        <v>201143.0</v>
      </c>
      <c r="B1898" s="2">
        <v>45868.0</v>
      </c>
      <c r="C1898" s="1" t="s">
        <v>122</v>
      </c>
      <c r="D1898" s="3" t="s">
        <v>530</v>
      </c>
      <c r="E1898" s="4">
        <v>45863.0</v>
      </c>
      <c r="F1898" s="5">
        <v>6.0</v>
      </c>
      <c r="G1898" s="5">
        <v>327.67</v>
      </c>
      <c r="H1898" s="5">
        <v>1967.64</v>
      </c>
      <c r="I1898" s="1" t="s">
        <v>127</v>
      </c>
      <c r="J1898" s="1" t="s">
        <v>123</v>
      </c>
      <c r="K1898" s="1" t="s">
        <v>13</v>
      </c>
      <c r="L1898" s="1" t="s">
        <v>5</v>
      </c>
      <c r="M1898" s="1" t="s">
        <v>6</v>
      </c>
      <c r="N1898" s="1" t="s">
        <v>7</v>
      </c>
      <c r="O1898" s="6"/>
    </row>
    <row r="1899">
      <c r="A1899" s="5">
        <v>201143.0</v>
      </c>
      <c r="B1899" s="2">
        <v>45868.0</v>
      </c>
      <c r="C1899" s="1" t="s">
        <v>122</v>
      </c>
      <c r="D1899" s="3" t="s">
        <v>366</v>
      </c>
      <c r="E1899" s="4">
        <v>45863.0</v>
      </c>
      <c r="F1899" s="5">
        <v>5.0</v>
      </c>
      <c r="G1899" s="5">
        <v>1829.8</v>
      </c>
      <c r="H1899" s="5">
        <v>9150.62</v>
      </c>
      <c r="I1899" s="1" t="s">
        <v>127</v>
      </c>
      <c r="J1899" s="1" t="s">
        <v>123</v>
      </c>
      <c r="K1899" s="1" t="s">
        <v>13</v>
      </c>
      <c r="L1899" s="1" t="s">
        <v>5</v>
      </c>
      <c r="M1899" s="1" t="s">
        <v>6</v>
      </c>
      <c r="N1899" s="1" t="s">
        <v>7</v>
      </c>
      <c r="O1899" s="6"/>
    </row>
    <row r="1900">
      <c r="A1900" s="5">
        <v>201143.0</v>
      </c>
      <c r="B1900" s="2">
        <v>45868.0</v>
      </c>
      <c r="C1900" s="1" t="s">
        <v>122</v>
      </c>
      <c r="D1900" s="3" t="s">
        <v>128</v>
      </c>
      <c r="E1900" s="4">
        <v>45863.0</v>
      </c>
      <c r="F1900" s="5">
        <v>28.0</v>
      </c>
      <c r="G1900" s="5">
        <v>272.32</v>
      </c>
      <c r="H1900" s="5">
        <v>7626.58</v>
      </c>
      <c r="I1900" s="1" t="s">
        <v>125</v>
      </c>
      <c r="J1900" s="1" t="s">
        <v>123</v>
      </c>
      <c r="K1900" s="1" t="s">
        <v>13</v>
      </c>
      <c r="L1900" s="1" t="s">
        <v>5</v>
      </c>
      <c r="M1900" s="1" t="s">
        <v>6</v>
      </c>
      <c r="N1900" s="1" t="s">
        <v>7</v>
      </c>
      <c r="O1900" s="6"/>
    </row>
    <row r="1901">
      <c r="A1901" s="5">
        <v>201143.0</v>
      </c>
      <c r="B1901" s="2">
        <v>45868.0</v>
      </c>
      <c r="C1901" s="1" t="s">
        <v>122</v>
      </c>
      <c r="D1901" s="3" t="s">
        <v>129</v>
      </c>
      <c r="E1901" s="4">
        <v>45863.0</v>
      </c>
      <c r="F1901" s="5">
        <v>60.0</v>
      </c>
      <c r="G1901" s="5">
        <v>1741.6</v>
      </c>
      <c r="H1901" s="5">
        <v>104497.62</v>
      </c>
      <c r="I1901" s="1" t="s">
        <v>125</v>
      </c>
      <c r="J1901" s="1" t="s">
        <v>123</v>
      </c>
      <c r="K1901" s="1" t="s">
        <v>13</v>
      </c>
      <c r="L1901" s="1" t="s">
        <v>5</v>
      </c>
      <c r="M1901" s="1" t="s">
        <v>6</v>
      </c>
      <c r="N1901" s="1" t="s">
        <v>7</v>
      </c>
      <c r="O1901" s="6"/>
    </row>
    <row r="1902">
      <c r="A1902" s="5">
        <v>201143.0</v>
      </c>
      <c r="B1902" s="2">
        <v>45868.0</v>
      </c>
      <c r="C1902" s="1" t="s">
        <v>122</v>
      </c>
      <c r="D1902" s="3" t="s">
        <v>375</v>
      </c>
      <c r="E1902" s="4">
        <v>45863.0</v>
      </c>
      <c r="F1902" s="5">
        <v>12.0</v>
      </c>
      <c r="G1902" s="5">
        <v>470.84</v>
      </c>
      <c r="H1902" s="5">
        <v>5651.7</v>
      </c>
      <c r="I1902" s="1" t="s">
        <v>127</v>
      </c>
      <c r="J1902" s="1" t="s">
        <v>123</v>
      </c>
      <c r="K1902" s="1" t="s">
        <v>13</v>
      </c>
      <c r="L1902" s="1" t="s">
        <v>5</v>
      </c>
      <c r="M1902" s="1" t="s">
        <v>6</v>
      </c>
      <c r="N1902" s="1" t="s">
        <v>7</v>
      </c>
      <c r="O1902" s="6"/>
    </row>
    <row r="1903">
      <c r="A1903" s="5">
        <v>201143.0</v>
      </c>
      <c r="B1903" s="2">
        <v>45868.0</v>
      </c>
      <c r="C1903" s="1" t="s">
        <v>122</v>
      </c>
      <c r="D1903" s="3" t="s">
        <v>134</v>
      </c>
      <c r="E1903" s="4">
        <v>45863.0</v>
      </c>
      <c r="F1903" s="5">
        <v>15.0</v>
      </c>
      <c r="G1903" s="5">
        <v>128.41</v>
      </c>
      <c r="H1903" s="5">
        <v>1927.77</v>
      </c>
      <c r="I1903" s="1" t="s">
        <v>127</v>
      </c>
      <c r="J1903" s="1" t="s">
        <v>123</v>
      </c>
      <c r="K1903" s="1" t="s">
        <v>13</v>
      </c>
      <c r="L1903" s="1" t="s">
        <v>5</v>
      </c>
      <c r="M1903" s="1" t="s">
        <v>6</v>
      </c>
      <c r="N1903" s="1" t="s">
        <v>7</v>
      </c>
      <c r="O1903" s="6"/>
    </row>
    <row r="1904">
      <c r="A1904" s="5">
        <v>201143.0</v>
      </c>
      <c r="B1904" s="2">
        <v>45868.0</v>
      </c>
      <c r="C1904" s="1" t="s">
        <v>122</v>
      </c>
      <c r="D1904" s="3" t="s">
        <v>655</v>
      </c>
      <c r="E1904" s="4">
        <v>45863.0</v>
      </c>
      <c r="F1904" s="5">
        <v>20.0</v>
      </c>
      <c r="G1904" s="5">
        <v>382.9</v>
      </c>
      <c r="H1904" s="5">
        <v>7659.62</v>
      </c>
      <c r="I1904" s="1" t="s">
        <v>127</v>
      </c>
      <c r="J1904" s="1" t="s">
        <v>123</v>
      </c>
      <c r="K1904" s="1" t="s">
        <v>13</v>
      </c>
      <c r="L1904" s="1" t="s">
        <v>5</v>
      </c>
      <c r="M1904" s="1" t="s">
        <v>6</v>
      </c>
      <c r="N1904" s="1" t="s">
        <v>7</v>
      </c>
      <c r="O1904" s="6"/>
    </row>
    <row r="1905">
      <c r="A1905" s="5">
        <v>201143.0</v>
      </c>
      <c r="B1905" s="2">
        <v>45868.0</v>
      </c>
      <c r="C1905" s="1" t="s">
        <v>122</v>
      </c>
      <c r="D1905" s="3" t="s">
        <v>145</v>
      </c>
      <c r="E1905" s="4">
        <v>45863.0</v>
      </c>
      <c r="F1905" s="5">
        <v>36.0</v>
      </c>
      <c r="G1905" s="5">
        <v>104.79</v>
      </c>
      <c r="H1905" s="5">
        <v>3774.06</v>
      </c>
      <c r="I1905" s="1" t="s">
        <v>125</v>
      </c>
      <c r="J1905" s="1" t="s">
        <v>123</v>
      </c>
      <c r="K1905" s="1" t="s">
        <v>13</v>
      </c>
      <c r="L1905" s="1" t="s">
        <v>5</v>
      </c>
      <c r="M1905" s="1" t="s">
        <v>6</v>
      </c>
      <c r="N1905" s="1" t="s">
        <v>7</v>
      </c>
      <c r="O1905" s="6"/>
    </row>
    <row r="1906">
      <c r="A1906" s="5">
        <v>201143.0</v>
      </c>
      <c r="B1906" s="2">
        <v>45868.0</v>
      </c>
      <c r="C1906" s="1" t="s">
        <v>122</v>
      </c>
      <c r="D1906" s="3" t="s">
        <v>214</v>
      </c>
      <c r="E1906" s="4">
        <v>45863.0</v>
      </c>
      <c r="F1906" s="5">
        <v>70.0</v>
      </c>
      <c r="G1906" s="5">
        <v>964.6</v>
      </c>
      <c r="H1906" s="5">
        <v>67523.62</v>
      </c>
      <c r="I1906" s="1" t="s">
        <v>125</v>
      </c>
      <c r="J1906" s="1" t="s">
        <v>123</v>
      </c>
      <c r="K1906" s="1" t="s">
        <v>13</v>
      </c>
      <c r="L1906" s="1" t="s">
        <v>5</v>
      </c>
      <c r="M1906" s="1" t="s">
        <v>6</v>
      </c>
      <c r="N1906" s="1" t="s">
        <v>7</v>
      </c>
      <c r="O1906" s="6"/>
    </row>
    <row r="1907">
      <c r="A1907" s="5">
        <v>201143.0</v>
      </c>
      <c r="B1907" s="2">
        <v>45868.0</v>
      </c>
      <c r="C1907" s="1" t="s">
        <v>122</v>
      </c>
      <c r="D1907" s="3" t="s">
        <v>371</v>
      </c>
      <c r="E1907" s="4">
        <v>45863.0</v>
      </c>
      <c r="F1907" s="5">
        <v>20.0</v>
      </c>
      <c r="G1907" s="5">
        <v>181.84</v>
      </c>
      <c r="H1907" s="5">
        <v>3638.42</v>
      </c>
      <c r="I1907" s="1" t="s">
        <v>127</v>
      </c>
      <c r="J1907" s="1" t="s">
        <v>123</v>
      </c>
      <c r="K1907" s="1" t="s">
        <v>13</v>
      </c>
      <c r="L1907" s="1" t="s">
        <v>5</v>
      </c>
      <c r="M1907" s="1" t="s">
        <v>6</v>
      </c>
      <c r="N1907" s="1" t="s">
        <v>7</v>
      </c>
      <c r="O1907" s="6"/>
    </row>
    <row r="1908">
      <c r="A1908" s="5">
        <v>201143.0</v>
      </c>
      <c r="B1908" s="2">
        <v>45868.0</v>
      </c>
      <c r="C1908" s="1" t="s">
        <v>122</v>
      </c>
      <c r="D1908" s="3" t="s">
        <v>146</v>
      </c>
      <c r="E1908" s="4">
        <v>45863.0</v>
      </c>
      <c r="F1908" s="5">
        <v>100.0</v>
      </c>
      <c r="G1908" s="5">
        <v>52.91</v>
      </c>
      <c r="H1908" s="5">
        <v>5292.62</v>
      </c>
      <c r="I1908" s="1" t="s">
        <v>127</v>
      </c>
      <c r="J1908" s="1" t="s">
        <v>123</v>
      </c>
      <c r="K1908" s="1" t="s">
        <v>13</v>
      </c>
      <c r="L1908" s="1" t="s">
        <v>5</v>
      </c>
      <c r="M1908" s="1" t="s">
        <v>6</v>
      </c>
      <c r="N1908" s="1" t="s">
        <v>7</v>
      </c>
      <c r="O1908" s="6"/>
    </row>
    <row r="1909">
      <c r="A1909" s="5">
        <v>201143.0</v>
      </c>
      <c r="B1909" s="2">
        <v>45868.0</v>
      </c>
      <c r="C1909" s="1" t="s">
        <v>122</v>
      </c>
      <c r="D1909" s="3" t="s">
        <v>147</v>
      </c>
      <c r="E1909" s="4">
        <v>45863.0</v>
      </c>
      <c r="F1909" s="5">
        <v>12.0</v>
      </c>
      <c r="G1909" s="5">
        <v>251.69</v>
      </c>
      <c r="H1909" s="5">
        <v>3021.9</v>
      </c>
      <c r="I1909" s="1" t="s">
        <v>127</v>
      </c>
      <c r="J1909" s="1" t="s">
        <v>123</v>
      </c>
      <c r="K1909" s="1" t="s">
        <v>13</v>
      </c>
      <c r="L1909" s="1" t="s">
        <v>5</v>
      </c>
      <c r="M1909" s="1" t="s">
        <v>6</v>
      </c>
      <c r="N1909" s="1" t="s">
        <v>7</v>
      </c>
      <c r="O1909" s="6"/>
    </row>
    <row r="1910">
      <c r="A1910" s="5">
        <v>201143.0</v>
      </c>
      <c r="B1910" s="2">
        <v>45868.0</v>
      </c>
      <c r="C1910" s="1" t="s">
        <v>122</v>
      </c>
      <c r="D1910" s="3" t="s">
        <v>391</v>
      </c>
      <c r="E1910" s="4">
        <v>45863.0</v>
      </c>
      <c r="F1910" s="5">
        <v>50.0</v>
      </c>
      <c r="G1910" s="5">
        <v>58.3</v>
      </c>
      <c r="H1910" s="5">
        <v>2916.62</v>
      </c>
      <c r="I1910" s="1" t="s">
        <v>125</v>
      </c>
      <c r="J1910" s="1" t="s">
        <v>123</v>
      </c>
      <c r="K1910" s="1" t="s">
        <v>13</v>
      </c>
      <c r="L1910" s="1" t="s">
        <v>5</v>
      </c>
      <c r="M1910" s="1" t="s">
        <v>6</v>
      </c>
      <c r="N1910" s="1" t="s">
        <v>7</v>
      </c>
      <c r="O1910" s="6"/>
    </row>
    <row r="1911">
      <c r="A1911" s="5">
        <v>201143.0</v>
      </c>
      <c r="B1911" s="2">
        <v>45868.0</v>
      </c>
      <c r="C1911" s="1" t="s">
        <v>122</v>
      </c>
      <c r="D1911" s="3" t="s">
        <v>124</v>
      </c>
      <c r="E1911" s="4">
        <v>45863.0</v>
      </c>
      <c r="F1911" s="5">
        <v>180.0</v>
      </c>
      <c r="G1911" s="5">
        <v>482.3</v>
      </c>
      <c r="H1911" s="5">
        <v>86815.62</v>
      </c>
      <c r="I1911" s="1" t="s">
        <v>125</v>
      </c>
      <c r="J1911" s="1" t="s">
        <v>123</v>
      </c>
      <c r="K1911" s="1" t="s">
        <v>13</v>
      </c>
      <c r="L1911" s="1" t="s">
        <v>5</v>
      </c>
      <c r="M1911" s="1" t="s">
        <v>6</v>
      </c>
      <c r="N1911" s="1" t="s">
        <v>7</v>
      </c>
      <c r="O1911" s="6"/>
    </row>
    <row r="1912">
      <c r="A1912" s="5">
        <v>201143.0</v>
      </c>
      <c r="B1912" s="2">
        <v>45868.0</v>
      </c>
      <c r="C1912" s="1" t="s">
        <v>122</v>
      </c>
      <c r="D1912" s="3" t="s">
        <v>126</v>
      </c>
      <c r="E1912" s="4">
        <v>45863.0</v>
      </c>
      <c r="F1912" s="5">
        <v>150.0</v>
      </c>
      <c r="G1912" s="5">
        <v>30.95</v>
      </c>
      <c r="H1912" s="5">
        <v>4644.12</v>
      </c>
      <c r="I1912" s="1" t="s">
        <v>127</v>
      </c>
      <c r="J1912" s="1" t="s">
        <v>123</v>
      </c>
      <c r="K1912" s="1" t="s">
        <v>13</v>
      </c>
      <c r="L1912" s="1" t="s">
        <v>5</v>
      </c>
      <c r="M1912" s="1" t="s">
        <v>6</v>
      </c>
      <c r="N1912" s="1" t="s">
        <v>7</v>
      </c>
      <c r="O1912" s="6"/>
    </row>
    <row r="1913">
      <c r="A1913" s="5">
        <v>201143.0</v>
      </c>
      <c r="B1913" s="2">
        <v>45868.0</v>
      </c>
      <c r="C1913" s="1" t="s">
        <v>122</v>
      </c>
      <c r="D1913" s="3" t="s">
        <v>141</v>
      </c>
      <c r="E1913" s="4">
        <v>45863.0</v>
      </c>
      <c r="F1913" s="5">
        <v>60.0</v>
      </c>
      <c r="G1913" s="5">
        <v>27.08</v>
      </c>
      <c r="H1913" s="5">
        <v>1626.42</v>
      </c>
      <c r="I1913" s="1" t="s">
        <v>127</v>
      </c>
      <c r="J1913" s="1" t="s">
        <v>123</v>
      </c>
      <c r="K1913" s="1" t="s">
        <v>13</v>
      </c>
      <c r="L1913" s="1" t="s">
        <v>5</v>
      </c>
      <c r="M1913" s="1" t="s">
        <v>6</v>
      </c>
      <c r="N1913" s="1" t="s">
        <v>7</v>
      </c>
      <c r="O1913" s="6"/>
    </row>
    <row r="1914">
      <c r="A1914" s="5">
        <v>201143.0</v>
      </c>
      <c r="B1914" s="2">
        <v>45868.0</v>
      </c>
      <c r="C1914" s="1" t="s">
        <v>122</v>
      </c>
      <c r="D1914" s="3" t="s">
        <v>537</v>
      </c>
      <c r="E1914" s="4">
        <v>45863.0</v>
      </c>
      <c r="F1914" s="5">
        <v>24.0</v>
      </c>
      <c r="G1914" s="5">
        <v>67.3</v>
      </c>
      <c r="H1914" s="5">
        <v>1616.82</v>
      </c>
      <c r="I1914" s="1" t="s">
        <v>125</v>
      </c>
      <c r="J1914" s="1" t="s">
        <v>123</v>
      </c>
      <c r="K1914" s="1" t="s">
        <v>13</v>
      </c>
      <c r="L1914" s="1" t="s">
        <v>5</v>
      </c>
      <c r="M1914" s="1" t="s">
        <v>6</v>
      </c>
      <c r="N1914" s="1" t="s">
        <v>7</v>
      </c>
      <c r="O1914" s="6"/>
    </row>
    <row r="1915">
      <c r="A1915" s="5">
        <v>201143.0</v>
      </c>
      <c r="B1915" s="2">
        <v>45868.0</v>
      </c>
      <c r="C1915" s="1" t="s">
        <v>122</v>
      </c>
      <c r="D1915" s="3" t="s">
        <v>133</v>
      </c>
      <c r="E1915" s="4">
        <v>45863.0</v>
      </c>
      <c r="F1915" s="5">
        <v>300.0</v>
      </c>
      <c r="G1915" s="5">
        <v>46.49</v>
      </c>
      <c r="H1915" s="5">
        <v>13948.62</v>
      </c>
      <c r="I1915" s="1" t="s">
        <v>125</v>
      </c>
      <c r="J1915" s="1" t="s">
        <v>123</v>
      </c>
      <c r="K1915" s="1" t="s">
        <v>13</v>
      </c>
      <c r="L1915" s="1" t="s">
        <v>5</v>
      </c>
      <c r="M1915" s="1" t="s">
        <v>6</v>
      </c>
      <c r="N1915" s="1" t="s">
        <v>7</v>
      </c>
      <c r="O1915" s="6"/>
    </row>
    <row r="1916">
      <c r="A1916" s="5">
        <v>201144.0</v>
      </c>
      <c r="B1916" s="2">
        <v>45868.0</v>
      </c>
      <c r="C1916" s="1" t="s">
        <v>122</v>
      </c>
      <c r="D1916" s="3" t="s">
        <v>199</v>
      </c>
      <c r="E1916" s="4">
        <v>45863.0</v>
      </c>
      <c r="F1916" s="5">
        <v>300.0</v>
      </c>
      <c r="G1916" s="5">
        <v>5.12</v>
      </c>
      <c r="H1916" s="5">
        <v>1536.54</v>
      </c>
      <c r="I1916" s="1" t="s">
        <v>71</v>
      </c>
      <c r="J1916" s="1" t="s">
        <v>123</v>
      </c>
      <c r="K1916" s="1" t="s">
        <v>13</v>
      </c>
      <c r="L1916" s="1" t="s">
        <v>5</v>
      </c>
      <c r="M1916" s="1" t="s">
        <v>6</v>
      </c>
      <c r="N1916" s="1" t="s">
        <v>7</v>
      </c>
      <c r="O1916" s="6"/>
    </row>
    <row r="1917">
      <c r="A1917" s="5">
        <v>201144.0</v>
      </c>
      <c r="B1917" s="2">
        <v>45868.0</v>
      </c>
      <c r="C1917" s="1" t="s">
        <v>122</v>
      </c>
      <c r="D1917" s="3" t="s">
        <v>385</v>
      </c>
      <c r="E1917" s="4">
        <v>45863.0</v>
      </c>
      <c r="F1917" s="5">
        <v>20.0</v>
      </c>
      <c r="G1917" s="5">
        <v>96.38</v>
      </c>
      <c r="H1917" s="5">
        <v>1928.14</v>
      </c>
      <c r="I1917" s="1" t="s">
        <v>71</v>
      </c>
      <c r="J1917" s="1" t="s">
        <v>123</v>
      </c>
      <c r="K1917" s="1" t="s">
        <v>13</v>
      </c>
      <c r="L1917" s="1" t="s">
        <v>5</v>
      </c>
      <c r="M1917" s="1" t="s">
        <v>6</v>
      </c>
      <c r="N1917" s="1" t="s">
        <v>7</v>
      </c>
      <c r="O1917" s="6"/>
    </row>
    <row r="1918">
      <c r="A1918" s="5">
        <v>201144.0</v>
      </c>
      <c r="B1918" s="2">
        <v>45868.0</v>
      </c>
      <c r="C1918" s="1" t="s">
        <v>122</v>
      </c>
      <c r="D1918" s="3" t="s">
        <v>389</v>
      </c>
      <c r="E1918" s="4">
        <v>45863.0</v>
      </c>
      <c r="F1918" s="5">
        <v>100.0</v>
      </c>
      <c r="G1918" s="5">
        <v>89.29</v>
      </c>
      <c r="H1918" s="5">
        <v>8929.54</v>
      </c>
      <c r="I1918" s="1" t="s">
        <v>71</v>
      </c>
      <c r="J1918" s="1" t="s">
        <v>123</v>
      </c>
      <c r="K1918" s="1" t="s">
        <v>13</v>
      </c>
      <c r="L1918" s="1" t="s">
        <v>5</v>
      </c>
      <c r="M1918" s="1" t="s">
        <v>6</v>
      </c>
      <c r="N1918" s="1" t="s">
        <v>7</v>
      </c>
      <c r="O1918" s="6"/>
    </row>
    <row r="1919">
      <c r="A1919" s="5">
        <v>201144.0</v>
      </c>
      <c r="B1919" s="2">
        <v>45868.0</v>
      </c>
      <c r="C1919" s="1" t="s">
        <v>122</v>
      </c>
      <c r="D1919" s="3" t="s">
        <v>195</v>
      </c>
      <c r="E1919" s="4">
        <v>45863.0</v>
      </c>
      <c r="F1919" s="5">
        <v>150.0</v>
      </c>
      <c r="G1919" s="5">
        <v>26.56</v>
      </c>
      <c r="H1919" s="5">
        <v>3984.54</v>
      </c>
      <c r="I1919" s="1" t="s">
        <v>71</v>
      </c>
      <c r="J1919" s="1" t="s">
        <v>123</v>
      </c>
      <c r="K1919" s="1" t="s">
        <v>13</v>
      </c>
      <c r="L1919" s="1" t="s">
        <v>5</v>
      </c>
      <c r="M1919" s="1" t="s">
        <v>6</v>
      </c>
      <c r="N1919" s="1" t="s">
        <v>7</v>
      </c>
      <c r="O1919" s="6"/>
    </row>
    <row r="1920">
      <c r="A1920" s="5">
        <v>201144.0</v>
      </c>
      <c r="B1920" s="2">
        <v>45868.0</v>
      </c>
      <c r="C1920" s="1" t="s">
        <v>122</v>
      </c>
      <c r="D1920" s="3" t="s">
        <v>378</v>
      </c>
      <c r="E1920" s="4">
        <v>45863.0</v>
      </c>
      <c r="F1920" s="5">
        <v>36.0</v>
      </c>
      <c r="G1920" s="5">
        <v>84.13</v>
      </c>
      <c r="H1920" s="5">
        <v>3029.22</v>
      </c>
      <c r="I1920" s="1" t="s">
        <v>71</v>
      </c>
      <c r="J1920" s="1" t="s">
        <v>123</v>
      </c>
      <c r="K1920" s="1" t="s">
        <v>13</v>
      </c>
      <c r="L1920" s="1" t="s">
        <v>5</v>
      </c>
      <c r="M1920" s="1" t="s">
        <v>6</v>
      </c>
      <c r="N1920" s="1" t="s">
        <v>7</v>
      </c>
      <c r="O1920" s="6"/>
    </row>
    <row r="1921">
      <c r="A1921" s="5">
        <v>201144.0</v>
      </c>
      <c r="B1921" s="2">
        <v>45868.0</v>
      </c>
      <c r="C1921" s="1" t="s">
        <v>122</v>
      </c>
      <c r="D1921" s="3" t="s">
        <v>656</v>
      </c>
      <c r="E1921" s="4">
        <v>45863.0</v>
      </c>
      <c r="F1921" s="5">
        <v>68.0</v>
      </c>
      <c r="G1921" s="5">
        <v>44.28</v>
      </c>
      <c r="H1921" s="5">
        <v>3011.58</v>
      </c>
      <c r="I1921" s="1" t="s">
        <v>71</v>
      </c>
      <c r="J1921" s="1" t="s">
        <v>123</v>
      </c>
      <c r="K1921" s="1" t="s">
        <v>13</v>
      </c>
      <c r="L1921" s="1" t="s">
        <v>5</v>
      </c>
      <c r="M1921" s="1" t="s">
        <v>6</v>
      </c>
      <c r="N1921" s="1" t="s">
        <v>7</v>
      </c>
      <c r="O1921" s="6"/>
    </row>
    <row r="1922">
      <c r="A1922" s="5">
        <v>201144.0</v>
      </c>
      <c r="B1922" s="2">
        <v>45868.0</v>
      </c>
      <c r="C1922" s="1" t="s">
        <v>122</v>
      </c>
      <c r="D1922" s="3" t="s">
        <v>657</v>
      </c>
      <c r="E1922" s="4">
        <v>45863.0</v>
      </c>
      <c r="F1922" s="5">
        <v>4.0</v>
      </c>
      <c r="G1922" s="5">
        <v>327.67</v>
      </c>
      <c r="H1922" s="5">
        <v>1311.22</v>
      </c>
      <c r="I1922" s="1" t="s">
        <v>71</v>
      </c>
      <c r="J1922" s="1" t="s">
        <v>123</v>
      </c>
      <c r="K1922" s="1" t="s">
        <v>13</v>
      </c>
      <c r="L1922" s="1" t="s">
        <v>5</v>
      </c>
      <c r="M1922" s="1" t="s">
        <v>6</v>
      </c>
      <c r="N1922" s="1" t="s">
        <v>7</v>
      </c>
      <c r="O1922" s="6"/>
    </row>
    <row r="1923">
      <c r="A1923" s="5">
        <v>201144.0</v>
      </c>
      <c r="B1923" s="2">
        <v>45868.0</v>
      </c>
      <c r="C1923" s="1" t="s">
        <v>122</v>
      </c>
      <c r="D1923" s="3" t="s">
        <v>426</v>
      </c>
      <c r="E1923" s="4">
        <v>45863.0</v>
      </c>
      <c r="F1923" s="5">
        <v>40.0</v>
      </c>
      <c r="G1923" s="5">
        <v>18.37</v>
      </c>
      <c r="H1923" s="5">
        <v>735.34</v>
      </c>
      <c r="I1923" s="1" t="s">
        <v>71</v>
      </c>
      <c r="J1923" s="1" t="s">
        <v>123</v>
      </c>
      <c r="K1923" s="1" t="s">
        <v>13</v>
      </c>
      <c r="L1923" s="1" t="s">
        <v>5</v>
      </c>
      <c r="M1923" s="1" t="s">
        <v>6</v>
      </c>
      <c r="N1923" s="1" t="s">
        <v>7</v>
      </c>
      <c r="O1923" s="6"/>
    </row>
    <row r="1924">
      <c r="A1924" s="5">
        <v>201144.0</v>
      </c>
      <c r="B1924" s="2">
        <v>45868.0</v>
      </c>
      <c r="C1924" s="1" t="s">
        <v>122</v>
      </c>
      <c r="D1924" s="3" t="s">
        <v>500</v>
      </c>
      <c r="E1924" s="4">
        <v>45863.0</v>
      </c>
      <c r="F1924" s="5">
        <v>50.0</v>
      </c>
      <c r="G1924" s="5">
        <v>18.22</v>
      </c>
      <c r="H1924" s="5">
        <v>911.54</v>
      </c>
      <c r="I1924" s="1" t="s">
        <v>71</v>
      </c>
      <c r="J1924" s="1" t="s">
        <v>123</v>
      </c>
      <c r="K1924" s="1" t="s">
        <v>13</v>
      </c>
      <c r="L1924" s="1" t="s">
        <v>5</v>
      </c>
      <c r="M1924" s="1" t="s">
        <v>6</v>
      </c>
      <c r="N1924" s="1" t="s">
        <v>7</v>
      </c>
      <c r="O1924" s="6"/>
    </row>
    <row r="1925">
      <c r="A1925" s="5">
        <v>201144.0</v>
      </c>
      <c r="B1925" s="2">
        <v>45868.0</v>
      </c>
      <c r="C1925" s="1" t="s">
        <v>122</v>
      </c>
      <c r="D1925" s="3" t="s">
        <v>588</v>
      </c>
      <c r="E1925" s="4">
        <v>45863.0</v>
      </c>
      <c r="F1925" s="5">
        <v>80.0</v>
      </c>
      <c r="G1925" s="5">
        <v>25.79</v>
      </c>
      <c r="H1925" s="5">
        <v>2063.74</v>
      </c>
      <c r="I1925" s="1" t="s">
        <v>71</v>
      </c>
      <c r="J1925" s="1" t="s">
        <v>123</v>
      </c>
      <c r="K1925" s="1" t="s">
        <v>13</v>
      </c>
      <c r="L1925" s="1" t="s">
        <v>5</v>
      </c>
      <c r="M1925" s="1" t="s">
        <v>6</v>
      </c>
      <c r="N1925" s="1" t="s">
        <v>7</v>
      </c>
      <c r="O1925" s="6"/>
    </row>
    <row r="1926">
      <c r="A1926" s="5">
        <v>201144.0</v>
      </c>
      <c r="B1926" s="2">
        <v>45868.0</v>
      </c>
      <c r="C1926" s="1" t="s">
        <v>122</v>
      </c>
      <c r="D1926" s="3" t="s">
        <v>196</v>
      </c>
      <c r="E1926" s="4">
        <v>45863.0</v>
      </c>
      <c r="F1926" s="5">
        <v>80.0</v>
      </c>
      <c r="G1926" s="5">
        <v>9.15</v>
      </c>
      <c r="H1926" s="5">
        <v>732.54</v>
      </c>
      <c r="I1926" s="1" t="s">
        <v>71</v>
      </c>
      <c r="J1926" s="1" t="s">
        <v>123</v>
      </c>
      <c r="K1926" s="1" t="s">
        <v>13</v>
      </c>
      <c r="L1926" s="1" t="s">
        <v>5</v>
      </c>
      <c r="M1926" s="1" t="s">
        <v>6</v>
      </c>
      <c r="N1926" s="1" t="s">
        <v>7</v>
      </c>
      <c r="O1926" s="6"/>
    </row>
    <row r="1927">
      <c r="A1927" s="5">
        <v>201144.0</v>
      </c>
      <c r="B1927" s="2">
        <v>45868.0</v>
      </c>
      <c r="C1927" s="1" t="s">
        <v>122</v>
      </c>
      <c r="D1927" s="3" t="s">
        <v>380</v>
      </c>
      <c r="E1927" s="4">
        <v>45863.0</v>
      </c>
      <c r="F1927" s="5">
        <v>40.0</v>
      </c>
      <c r="G1927" s="5">
        <v>82.65</v>
      </c>
      <c r="H1927" s="5">
        <v>3306.54</v>
      </c>
      <c r="I1927" s="1" t="s">
        <v>71</v>
      </c>
      <c r="J1927" s="1" t="s">
        <v>123</v>
      </c>
      <c r="K1927" s="1" t="s">
        <v>13</v>
      </c>
      <c r="L1927" s="1" t="s">
        <v>5</v>
      </c>
      <c r="M1927" s="1" t="s">
        <v>6</v>
      </c>
      <c r="N1927" s="1" t="s">
        <v>7</v>
      </c>
      <c r="O1927" s="6"/>
    </row>
    <row r="1928">
      <c r="A1928" s="5">
        <v>201144.0</v>
      </c>
      <c r="B1928" s="2">
        <v>45868.0</v>
      </c>
      <c r="C1928" s="1" t="s">
        <v>122</v>
      </c>
      <c r="D1928" s="3" t="s">
        <v>383</v>
      </c>
      <c r="E1928" s="4">
        <v>45863.0</v>
      </c>
      <c r="F1928" s="5">
        <v>30.0</v>
      </c>
      <c r="G1928" s="5">
        <v>146.86</v>
      </c>
      <c r="H1928" s="5">
        <v>4406.34</v>
      </c>
      <c r="I1928" s="1" t="s">
        <v>71</v>
      </c>
      <c r="J1928" s="1" t="s">
        <v>123</v>
      </c>
      <c r="K1928" s="1" t="s">
        <v>13</v>
      </c>
      <c r="L1928" s="1" t="s">
        <v>5</v>
      </c>
      <c r="M1928" s="1" t="s">
        <v>6</v>
      </c>
      <c r="N1928" s="1" t="s">
        <v>7</v>
      </c>
      <c r="O1928" s="6"/>
    </row>
    <row r="1929">
      <c r="A1929" s="5">
        <v>201144.0</v>
      </c>
      <c r="B1929" s="2">
        <v>45868.0</v>
      </c>
      <c r="C1929" s="1" t="s">
        <v>122</v>
      </c>
      <c r="D1929" s="3" t="s">
        <v>658</v>
      </c>
      <c r="E1929" s="4">
        <v>45863.0</v>
      </c>
      <c r="F1929" s="5">
        <v>18.0</v>
      </c>
      <c r="G1929" s="5">
        <v>283.39</v>
      </c>
      <c r="H1929" s="5">
        <v>5101.56</v>
      </c>
      <c r="I1929" s="1" t="s">
        <v>71</v>
      </c>
      <c r="J1929" s="1" t="s">
        <v>123</v>
      </c>
      <c r="K1929" s="1" t="s">
        <v>13</v>
      </c>
      <c r="L1929" s="1" t="s">
        <v>5</v>
      </c>
      <c r="M1929" s="1" t="s">
        <v>6</v>
      </c>
      <c r="N1929" s="1" t="s">
        <v>7</v>
      </c>
      <c r="O1929" s="6"/>
    </row>
    <row r="1930">
      <c r="A1930" s="5">
        <v>201144.0</v>
      </c>
      <c r="B1930" s="2">
        <v>45868.0</v>
      </c>
      <c r="C1930" s="1" t="s">
        <v>122</v>
      </c>
      <c r="D1930" s="3" t="s">
        <v>495</v>
      </c>
      <c r="E1930" s="4">
        <v>45863.0</v>
      </c>
      <c r="F1930" s="5">
        <v>20.0</v>
      </c>
      <c r="G1930" s="5">
        <v>242.8</v>
      </c>
      <c r="H1930" s="5">
        <v>4856.54</v>
      </c>
      <c r="I1930" s="1" t="s">
        <v>71</v>
      </c>
      <c r="J1930" s="1" t="s">
        <v>123</v>
      </c>
      <c r="K1930" s="1" t="s">
        <v>13</v>
      </c>
      <c r="L1930" s="1" t="s">
        <v>5</v>
      </c>
      <c r="M1930" s="1" t="s">
        <v>6</v>
      </c>
      <c r="N1930" s="1" t="s">
        <v>7</v>
      </c>
      <c r="O1930" s="6"/>
    </row>
    <row r="1931">
      <c r="A1931" s="5">
        <v>201144.0</v>
      </c>
      <c r="B1931" s="2">
        <v>45868.0</v>
      </c>
      <c r="C1931" s="1" t="s">
        <v>122</v>
      </c>
      <c r="D1931" s="3" t="s">
        <v>387</v>
      </c>
      <c r="E1931" s="4">
        <v>45863.0</v>
      </c>
      <c r="F1931" s="5">
        <v>40.0</v>
      </c>
      <c r="G1931" s="5">
        <v>690.12</v>
      </c>
      <c r="H1931" s="5">
        <v>27605.34</v>
      </c>
      <c r="I1931" s="1" t="s">
        <v>71</v>
      </c>
      <c r="J1931" s="1" t="s">
        <v>123</v>
      </c>
      <c r="K1931" s="1" t="s">
        <v>13</v>
      </c>
      <c r="L1931" s="1" t="s">
        <v>5</v>
      </c>
      <c r="M1931" s="1" t="s">
        <v>6</v>
      </c>
      <c r="N1931" s="1" t="s">
        <v>7</v>
      </c>
      <c r="O1931" s="6"/>
    </row>
    <row r="1932">
      <c r="A1932" s="5">
        <v>201144.0</v>
      </c>
      <c r="B1932" s="2">
        <v>45868.0</v>
      </c>
      <c r="C1932" s="1" t="s">
        <v>122</v>
      </c>
      <c r="D1932" s="3" t="s">
        <v>497</v>
      </c>
      <c r="E1932" s="4">
        <v>45863.0</v>
      </c>
      <c r="F1932" s="5">
        <v>80.0</v>
      </c>
      <c r="G1932" s="5">
        <v>20.95</v>
      </c>
      <c r="H1932" s="5">
        <v>1676.54</v>
      </c>
      <c r="I1932" s="1" t="s">
        <v>71</v>
      </c>
      <c r="J1932" s="1" t="s">
        <v>123</v>
      </c>
      <c r="K1932" s="1" t="s">
        <v>13</v>
      </c>
      <c r="L1932" s="1" t="s">
        <v>5</v>
      </c>
      <c r="M1932" s="1" t="s">
        <v>6</v>
      </c>
      <c r="N1932" s="1" t="s">
        <v>7</v>
      </c>
      <c r="O1932" s="6"/>
    </row>
    <row r="1933">
      <c r="A1933" s="5">
        <v>201144.0</v>
      </c>
      <c r="B1933" s="2">
        <v>45868.0</v>
      </c>
      <c r="C1933" s="1" t="s">
        <v>122</v>
      </c>
      <c r="D1933" s="3" t="s">
        <v>531</v>
      </c>
      <c r="E1933" s="4">
        <v>45863.0</v>
      </c>
      <c r="F1933" s="5">
        <v>150.0</v>
      </c>
      <c r="G1933" s="5">
        <v>40.59</v>
      </c>
      <c r="H1933" s="5">
        <v>6089.04</v>
      </c>
      <c r="I1933" s="1" t="s">
        <v>71</v>
      </c>
      <c r="J1933" s="1" t="s">
        <v>123</v>
      </c>
      <c r="K1933" s="1" t="s">
        <v>13</v>
      </c>
      <c r="L1933" s="1" t="s">
        <v>5</v>
      </c>
      <c r="M1933" s="1" t="s">
        <v>6</v>
      </c>
      <c r="N1933" s="1" t="s">
        <v>7</v>
      </c>
      <c r="O1933" s="6"/>
    </row>
    <row r="1934">
      <c r="A1934" s="5">
        <v>201145.0</v>
      </c>
      <c r="B1934" s="2">
        <v>45868.0</v>
      </c>
      <c r="C1934" s="1" t="s">
        <v>122</v>
      </c>
      <c r="D1934" s="7">
        <v>5161.0</v>
      </c>
      <c r="E1934" s="4">
        <v>45863.0</v>
      </c>
      <c r="F1934" s="5">
        <v>108.0</v>
      </c>
      <c r="G1934" s="5">
        <v>13.8</v>
      </c>
      <c r="H1934" s="5">
        <v>1491.64</v>
      </c>
      <c r="I1934" s="1" t="s">
        <v>125</v>
      </c>
      <c r="J1934" s="1" t="s">
        <v>123</v>
      </c>
      <c r="K1934" s="1" t="s">
        <v>13</v>
      </c>
      <c r="L1934" s="1" t="s">
        <v>5</v>
      </c>
      <c r="M1934" s="1" t="s">
        <v>6</v>
      </c>
      <c r="N1934" s="1" t="s">
        <v>7</v>
      </c>
      <c r="O1934" s="6"/>
    </row>
    <row r="1935">
      <c r="A1935" s="5">
        <v>201145.0</v>
      </c>
      <c r="B1935" s="2">
        <v>45868.0</v>
      </c>
      <c r="C1935" s="1" t="s">
        <v>122</v>
      </c>
      <c r="D1935" s="3" t="s">
        <v>144</v>
      </c>
      <c r="E1935" s="4">
        <v>45863.0</v>
      </c>
      <c r="F1935" s="5">
        <v>50.0</v>
      </c>
      <c r="G1935" s="5">
        <v>484.4</v>
      </c>
      <c r="H1935" s="5">
        <v>24221.24</v>
      </c>
      <c r="I1935" s="1" t="s">
        <v>125</v>
      </c>
      <c r="J1935" s="1" t="s">
        <v>123</v>
      </c>
      <c r="K1935" s="1" t="s">
        <v>13</v>
      </c>
      <c r="L1935" s="1" t="s">
        <v>5</v>
      </c>
      <c r="M1935" s="1" t="s">
        <v>6</v>
      </c>
      <c r="N1935" s="1" t="s">
        <v>7</v>
      </c>
      <c r="O1935" s="6"/>
    </row>
    <row r="1936">
      <c r="A1936" s="5">
        <v>201145.0</v>
      </c>
      <c r="B1936" s="2">
        <v>45868.0</v>
      </c>
      <c r="C1936" s="1" t="s">
        <v>122</v>
      </c>
      <c r="D1936" s="3" t="s">
        <v>365</v>
      </c>
      <c r="E1936" s="4">
        <v>45863.0</v>
      </c>
      <c r="F1936" s="5">
        <v>14.0</v>
      </c>
      <c r="G1936" s="5">
        <v>103.76</v>
      </c>
      <c r="H1936" s="5">
        <v>1453.88</v>
      </c>
      <c r="I1936" s="1" t="s">
        <v>127</v>
      </c>
      <c r="J1936" s="1" t="s">
        <v>123</v>
      </c>
      <c r="K1936" s="1" t="s">
        <v>13</v>
      </c>
      <c r="L1936" s="1" t="s">
        <v>5</v>
      </c>
      <c r="M1936" s="1" t="s">
        <v>6</v>
      </c>
      <c r="N1936" s="1" t="s">
        <v>7</v>
      </c>
      <c r="O1936" s="6"/>
    </row>
    <row r="1937">
      <c r="A1937" s="5">
        <v>201145.0</v>
      </c>
      <c r="B1937" s="2">
        <v>45868.0</v>
      </c>
      <c r="C1937" s="1" t="s">
        <v>122</v>
      </c>
      <c r="D1937" s="3" t="s">
        <v>392</v>
      </c>
      <c r="E1937" s="4">
        <v>45863.0</v>
      </c>
      <c r="F1937" s="5">
        <v>10.0</v>
      </c>
      <c r="G1937" s="5">
        <v>1426.6</v>
      </c>
      <c r="H1937" s="5">
        <v>14267.24</v>
      </c>
      <c r="I1937" s="1" t="s">
        <v>125</v>
      </c>
      <c r="J1937" s="1" t="s">
        <v>123</v>
      </c>
      <c r="K1937" s="1" t="s">
        <v>13</v>
      </c>
      <c r="L1937" s="1" t="s">
        <v>5</v>
      </c>
      <c r="M1937" s="1" t="s">
        <v>6</v>
      </c>
      <c r="N1937" s="1" t="s">
        <v>7</v>
      </c>
      <c r="O1937" s="6"/>
    </row>
    <row r="1938">
      <c r="A1938" s="5">
        <v>201146.0</v>
      </c>
      <c r="B1938" s="2">
        <v>45868.0</v>
      </c>
      <c r="C1938" s="1" t="s">
        <v>122</v>
      </c>
      <c r="D1938" s="3" t="s">
        <v>129</v>
      </c>
      <c r="E1938" s="4">
        <v>45863.0</v>
      </c>
      <c r="F1938" s="5">
        <v>10.0</v>
      </c>
      <c r="G1938" s="5">
        <v>1741.6</v>
      </c>
      <c r="H1938" s="5">
        <v>17417.46</v>
      </c>
      <c r="I1938" s="1" t="s">
        <v>125</v>
      </c>
      <c r="J1938" s="1" t="s">
        <v>123</v>
      </c>
      <c r="K1938" s="1" t="s">
        <v>13</v>
      </c>
      <c r="L1938" s="1" t="s">
        <v>5</v>
      </c>
      <c r="M1938" s="1" t="s">
        <v>6</v>
      </c>
      <c r="N1938" s="1" t="s">
        <v>7</v>
      </c>
      <c r="O1938" s="6"/>
    </row>
    <row r="1939">
      <c r="A1939" s="5">
        <v>201146.0</v>
      </c>
      <c r="B1939" s="2">
        <v>45868.0</v>
      </c>
      <c r="C1939" s="1" t="s">
        <v>122</v>
      </c>
      <c r="D1939" s="3" t="s">
        <v>144</v>
      </c>
      <c r="E1939" s="4">
        <v>45863.0</v>
      </c>
      <c r="F1939" s="5">
        <v>5.0</v>
      </c>
      <c r="G1939" s="5">
        <v>484.4</v>
      </c>
      <c r="H1939" s="5">
        <v>2423.46</v>
      </c>
      <c r="I1939" s="1" t="s">
        <v>125</v>
      </c>
      <c r="J1939" s="1" t="s">
        <v>123</v>
      </c>
      <c r="K1939" s="1" t="s">
        <v>13</v>
      </c>
      <c r="L1939" s="1" t="s">
        <v>5</v>
      </c>
      <c r="M1939" s="1" t="s">
        <v>6</v>
      </c>
      <c r="N1939" s="1" t="s">
        <v>7</v>
      </c>
      <c r="O1939" s="6"/>
    </row>
    <row r="1940">
      <c r="A1940" s="5">
        <v>201146.0</v>
      </c>
      <c r="B1940" s="2">
        <v>45868.0</v>
      </c>
      <c r="C1940" s="1" t="s">
        <v>122</v>
      </c>
      <c r="D1940" s="3" t="s">
        <v>214</v>
      </c>
      <c r="E1940" s="4">
        <v>45863.0</v>
      </c>
      <c r="F1940" s="5">
        <v>20.0</v>
      </c>
      <c r="G1940" s="5">
        <v>964.6</v>
      </c>
      <c r="H1940" s="5">
        <v>19293.46</v>
      </c>
      <c r="I1940" s="1" t="s">
        <v>125</v>
      </c>
      <c r="J1940" s="1" t="s">
        <v>123</v>
      </c>
      <c r="K1940" s="1" t="s">
        <v>13</v>
      </c>
      <c r="L1940" s="1" t="s">
        <v>5</v>
      </c>
      <c r="M1940" s="1" t="s">
        <v>6</v>
      </c>
      <c r="N1940" s="1" t="s">
        <v>7</v>
      </c>
      <c r="O1940" s="6"/>
    </row>
    <row r="1941">
      <c r="A1941" s="5">
        <v>201146.0</v>
      </c>
      <c r="B1941" s="2">
        <v>45868.0</v>
      </c>
      <c r="C1941" s="1" t="s">
        <v>122</v>
      </c>
      <c r="D1941" s="3" t="s">
        <v>124</v>
      </c>
      <c r="E1941" s="4">
        <v>45863.0</v>
      </c>
      <c r="F1941" s="5">
        <v>20.0</v>
      </c>
      <c r="G1941" s="5">
        <v>482.3</v>
      </c>
      <c r="H1941" s="5">
        <v>9647.46</v>
      </c>
      <c r="I1941" s="1" t="s">
        <v>125</v>
      </c>
      <c r="J1941" s="1" t="s">
        <v>123</v>
      </c>
      <c r="K1941" s="1" t="s">
        <v>13</v>
      </c>
      <c r="L1941" s="1" t="s">
        <v>5</v>
      </c>
      <c r="M1941" s="1" t="s">
        <v>6</v>
      </c>
      <c r="N1941" s="1" t="s">
        <v>7</v>
      </c>
      <c r="O1941" s="6"/>
    </row>
    <row r="1942">
      <c r="A1942" s="5">
        <v>201147.0</v>
      </c>
      <c r="B1942" s="2">
        <v>45868.0</v>
      </c>
      <c r="C1942" s="1" t="s">
        <v>122</v>
      </c>
      <c r="D1942" s="3" t="s">
        <v>46</v>
      </c>
      <c r="E1942" s="4">
        <v>45863.0</v>
      </c>
      <c r="F1942" s="5">
        <v>3000.0</v>
      </c>
      <c r="G1942" s="5">
        <v>4400.75</v>
      </c>
      <c r="H1942" s="5">
        <v>13203.57</v>
      </c>
      <c r="I1942" s="1" t="s">
        <v>43</v>
      </c>
      <c r="J1942" s="1" t="s">
        <v>123</v>
      </c>
      <c r="K1942" s="1" t="s">
        <v>13</v>
      </c>
      <c r="L1942" s="1" t="s">
        <v>5</v>
      </c>
      <c r="M1942" s="1" t="s">
        <v>44</v>
      </c>
      <c r="N1942" s="1" t="s">
        <v>7</v>
      </c>
      <c r="O1942" s="6"/>
    </row>
    <row r="1943">
      <c r="A1943" s="5">
        <v>201147.0</v>
      </c>
      <c r="B1943" s="2">
        <v>45868.0</v>
      </c>
      <c r="C1943" s="1" t="s">
        <v>122</v>
      </c>
      <c r="D1943" s="3" t="s">
        <v>42</v>
      </c>
      <c r="E1943" s="4">
        <v>45863.0</v>
      </c>
      <c r="F1943" s="5">
        <v>2000.0</v>
      </c>
      <c r="G1943" s="5">
        <v>8801.5</v>
      </c>
      <c r="H1943" s="5">
        <v>8802.82</v>
      </c>
      <c r="I1943" s="1" t="s">
        <v>43</v>
      </c>
      <c r="J1943" s="1" t="s">
        <v>123</v>
      </c>
      <c r="K1943" s="1" t="s">
        <v>13</v>
      </c>
      <c r="L1943" s="1" t="s">
        <v>5</v>
      </c>
      <c r="M1943" s="1" t="s">
        <v>44</v>
      </c>
      <c r="N1943" s="1" t="s">
        <v>7</v>
      </c>
      <c r="O1943" s="6"/>
    </row>
    <row r="1944">
      <c r="A1944" s="5">
        <v>201148.0</v>
      </c>
      <c r="B1944" s="2">
        <v>45868.0</v>
      </c>
      <c r="C1944" s="1" t="s">
        <v>122</v>
      </c>
      <c r="D1944" s="3" t="s">
        <v>45</v>
      </c>
      <c r="E1944" s="4">
        <v>45863.0</v>
      </c>
      <c r="F1944" s="5">
        <v>1500.0</v>
      </c>
      <c r="G1944" s="5">
        <v>2200.37</v>
      </c>
      <c r="H1944" s="5">
        <v>6601.9</v>
      </c>
      <c r="I1944" s="1" t="s">
        <v>43</v>
      </c>
      <c r="J1944" s="1" t="s">
        <v>123</v>
      </c>
      <c r="K1944" s="1" t="s">
        <v>13</v>
      </c>
      <c r="L1944" s="1" t="s">
        <v>5</v>
      </c>
      <c r="M1944" s="1" t="s">
        <v>44</v>
      </c>
      <c r="N1944" s="1" t="s">
        <v>7</v>
      </c>
      <c r="O1944" s="6"/>
    </row>
    <row r="1945">
      <c r="A1945" s="5">
        <v>201170.0</v>
      </c>
      <c r="B1945" s="2">
        <v>45868.0</v>
      </c>
      <c r="C1945" s="1" t="s">
        <v>261</v>
      </c>
      <c r="D1945" s="3" t="s">
        <v>541</v>
      </c>
      <c r="E1945" s="4">
        <v>45863.0</v>
      </c>
      <c r="F1945" s="5">
        <v>2000.0</v>
      </c>
      <c r="G1945" s="5">
        <v>2550.19</v>
      </c>
      <c r="H1945" s="5">
        <v>9999.1</v>
      </c>
      <c r="I1945" s="1" t="s">
        <v>43</v>
      </c>
      <c r="J1945" s="1" t="s">
        <v>216</v>
      </c>
      <c r="K1945" s="1" t="s">
        <v>28</v>
      </c>
      <c r="L1945" s="1" t="s">
        <v>5</v>
      </c>
      <c r="M1945" s="1" t="s">
        <v>44</v>
      </c>
      <c r="N1945" s="1" t="s">
        <v>7</v>
      </c>
      <c r="O1945" s="6"/>
    </row>
    <row r="1946">
      <c r="A1946" s="5">
        <v>201170.0</v>
      </c>
      <c r="B1946" s="2">
        <v>45868.0</v>
      </c>
      <c r="C1946" s="1" t="s">
        <v>261</v>
      </c>
      <c r="D1946" s="3" t="s">
        <v>542</v>
      </c>
      <c r="E1946" s="4">
        <v>45863.0</v>
      </c>
      <c r="F1946" s="5">
        <v>4000.0</v>
      </c>
      <c r="G1946" s="5">
        <v>5101.54</v>
      </c>
      <c r="H1946" s="5">
        <v>20000.39</v>
      </c>
      <c r="I1946" s="1" t="s">
        <v>43</v>
      </c>
      <c r="J1946" s="1" t="s">
        <v>216</v>
      </c>
      <c r="K1946" s="1" t="s">
        <v>28</v>
      </c>
      <c r="L1946" s="1" t="s">
        <v>5</v>
      </c>
      <c r="M1946" s="1" t="s">
        <v>44</v>
      </c>
      <c r="N1946" s="1" t="s">
        <v>7</v>
      </c>
      <c r="O1946" s="6"/>
    </row>
    <row r="1947">
      <c r="A1947" s="5">
        <v>201170.0</v>
      </c>
      <c r="B1947" s="2">
        <v>45868.0</v>
      </c>
      <c r="C1947" s="1" t="s">
        <v>261</v>
      </c>
      <c r="D1947" s="3" t="s">
        <v>47</v>
      </c>
      <c r="E1947" s="4">
        <v>45863.0</v>
      </c>
      <c r="F1947" s="5">
        <v>7500.0</v>
      </c>
      <c r="G1947" s="5">
        <v>3075.45</v>
      </c>
      <c r="H1947" s="5">
        <v>30141.77</v>
      </c>
      <c r="I1947" s="1" t="s">
        <v>43</v>
      </c>
      <c r="J1947" s="1" t="s">
        <v>216</v>
      </c>
      <c r="K1947" s="1" t="s">
        <v>28</v>
      </c>
      <c r="L1947" s="1" t="s">
        <v>5</v>
      </c>
      <c r="M1947" s="1" t="s">
        <v>44</v>
      </c>
      <c r="N1947" s="1" t="s">
        <v>7</v>
      </c>
      <c r="O1947" s="6"/>
    </row>
    <row r="1948">
      <c r="A1948" s="5">
        <v>201170.0</v>
      </c>
      <c r="B1948" s="2">
        <v>45868.0</v>
      </c>
      <c r="C1948" s="1" t="s">
        <v>261</v>
      </c>
      <c r="D1948" s="3" t="s">
        <v>46</v>
      </c>
      <c r="E1948" s="4">
        <v>45863.0</v>
      </c>
      <c r="F1948" s="5">
        <v>6000.0</v>
      </c>
      <c r="G1948" s="5">
        <v>4100.6</v>
      </c>
      <c r="H1948" s="5">
        <v>24113.89</v>
      </c>
      <c r="I1948" s="1" t="s">
        <v>43</v>
      </c>
      <c r="J1948" s="1" t="s">
        <v>216</v>
      </c>
      <c r="K1948" s="1" t="s">
        <v>28</v>
      </c>
      <c r="L1948" s="1" t="s">
        <v>5</v>
      </c>
      <c r="M1948" s="1" t="s">
        <v>44</v>
      </c>
      <c r="N1948" s="1" t="s">
        <v>7</v>
      </c>
      <c r="O1948" s="6"/>
    </row>
    <row r="1949">
      <c r="A1949" s="5">
        <v>201170.0</v>
      </c>
      <c r="B1949" s="2">
        <v>45868.0</v>
      </c>
      <c r="C1949" s="1" t="s">
        <v>261</v>
      </c>
      <c r="D1949" s="3" t="s">
        <v>45</v>
      </c>
      <c r="E1949" s="4">
        <v>45863.0</v>
      </c>
      <c r="F1949" s="5">
        <v>3000.0</v>
      </c>
      <c r="G1949" s="5">
        <v>2050.3</v>
      </c>
      <c r="H1949" s="5">
        <v>12058.12</v>
      </c>
      <c r="I1949" s="1" t="s">
        <v>43</v>
      </c>
      <c r="J1949" s="1" t="s">
        <v>216</v>
      </c>
      <c r="K1949" s="1" t="s">
        <v>28</v>
      </c>
      <c r="L1949" s="1" t="s">
        <v>5</v>
      </c>
      <c r="M1949" s="1" t="s">
        <v>44</v>
      </c>
      <c r="N1949" s="1" t="s">
        <v>7</v>
      </c>
      <c r="O1949" s="6"/>
    </row>
    <row r="1950">
      <c r="A1950" s="5">
        <v>201171.0</v>
      </c>
      <c r="B1950" s="2">
        <v>45868.0</v>
      </c>
      <c r="C1950" s="1" t="s">
        <v>261</v>
      </c>
      <c r="D1950" s="3" t="s">
        <v>641</v>
      </c>
      <c r="E1950" s="4">
        <v>45863.0</v>
      </c>
      <c r="F1950" s="5">
        <v>10.0</v>
      </c>
      <c r="G1950" s="5">
        <v>125.0</v>
      </c>
      <c r="H1950" s="5">
        <v>1225.0</v>
      </c>
      <c r="I1950" s="1" t="s">
        <v>642</v>
      </c>
      <c r="J1950" s="1" t="s">
        <v>216</v>
      </c>
      <c r="K1950" s="1" t="s">
        <v>28</v>
      </c>
      <c r="L1950" s="1" t="s">
        <v>5</v>
      </c>
      <c r="M1950" s="1" t="s">
        <v>6</v>
      </c>
      <c r="N1950" s="1" t="s">
        <v>7</v>
      </c>
      <c r="O1950" s="6"/>
    </row>
    <row r="1951">
      <c r="A1951" s="5">
        <v>201173.0</v>
      </c>
      <c r="B1951" s="2">
        <v>45868.0</v>
      </c>
      <c r="C1951" s="1" t="s">
        <v>517</v>
      </c>
      <c r="D1951" s="3" t="s">
        <v>298</v>
      </c>
      <c r="E1951" s="4">
        <v>45863.0</v>
      </c>
      <c r="F1951" s="5">
        <v>44.0</v>
      </c>
      <c r="G1951" s="5">
        <v>114.8</v>
      </c>
      <c r="H1951" s="5">
        <v>5052.15</v>
      </c>
      <c r="I1951" s="1" t="s">
        <v>75</v>
      </c>
      <c r="J1951" s="1" t="s">
        <v>518</v>
      </c>
      <c r="K1951" s="1" t="s">
        <v>4</v>
      </c>
      <c r="L1951" s="1" t="s">
        <v>5</v>
      </c>
      <c r="M1951" s="1" t="s">
        <v>6</v>
      </c>
      <c r="N1951" s="1" t="s">
        <v>7</v>
      </c>
      <c r="O1951" s="6"/>
    </row>
    <row r="1952">
      <c r="A1952" s="5">
        <v>201173.0</v>
      </c>
      <c r="B1952" s="2">
        <v>45868.0</v>
      </c>
      <c r="C1952" s="1" t="s">
        <v>517</v>
      </c>
      <c r="D1952" s="3" t="s">
        <v>380</v>
      </c>
      <c r="E1952" s="4">
        <v>45863.0</v>
      </c>
      <c r="F1952" s="5">
        <v>40.0</v>
      </c>
      <c r="G1952" s="5">
        <v>82.88</v>
      </c>
      <c r="H1952" s="5">
        <v>3316.15</v>
      </c>
      <c r="I1952" s="1" t="s">
        <v>71</v>
      </c>
      <c r="J1952" s="1" t="s">
        <v>518</v>
      </c>
      <c r="K1952" s="1" t="s">
        <v>4</v>
      </c>
      <c r="L1952" s="1" t="s">
        <v>5</v>
      </c>
      <c r="M1952" s="1" t="s">
        <v>6</v>
      </c>
      <c r="N1952" s="1" t="s">
        <v>7</v>
      </c>
      <c r="O1952" s="6"/>
    </row>
    <row r="1953">
      <c r="A1953" s="5">
        <v>201173.0</v>
      </c>
      <c r="B1953" s="2">
        <v>45868.0</v>
      </c>
      <c r="C1953" s="1" t="s">
        <v>517</v>
      </c>
      <c r="D1953" s="3" t="s">
        <v>659</v>
      </c>
      <c r="E1953" s="4">
        <v>45863.0</v>
      </c>
      <c r="F1953" s="5">
        <v>50.0</v>
      </c>
      <c r="G1953" s="5">
        <v>5.47</v>
      </c>
      <c r="H1953" s="5">
        <v>274.45</v>
      </c>
      <c r="I1953" s="1" t="s">
        <v>71</v>
      </c>
      <c r="J1953" s="1" t="s">
        <v>518</v>
      </c>
      <c r="K1953" s="1" t="s">
        <v>4</v>
      </c>
      <c r="L1953" s="1" t="s">
        <v>5</v>
      </c>
      <c r="M1953" s="1" t="s">
        <v>6</v>
      </c>
      <c r="N1953" s="1" t="s">
        <v>7</v>
      </c>
      <c r="O1953" s="6"/>
    </row>
    <row r="1954">
      <c r="A1954" s="5">
        <v>201173.0</v>
      </c>
      <c r="B1954" s="2">
        <v>45868.0</v>
      </c>
      <c r="C1954" s="1" t="s">
        <v>517</v>
      </c>
      <c r="D1954" s="3" t="s">
        <v>184</v>
      </c>
      <c r="E1954" s="4">
        <v>45863.0</v>
      </c>
      <c r="F1954" s="5">
        <v>100.0</v>
      </c>
      <c r="G1954" s="5">
        <v>34.3</v>
      </c>
      <c r="H1954" s="5">
        <v>3430.95</v>
      </c>
      <c r="I1954" s="1" t="s">
        <v>75</v>
      </c>
      <c r="J1954" s="1" t="s">
        <v>518</v>
      </c>
      <c r="K1954" s="1" t="s">
        <v>4</v>
      </c>
      <c r="L1954" s="1" t="s">
        <v>5</v>
      </c>
      <c r="M1954" s="1" t="s">
        <v>6</v>
      </c>
      <c r="N1954" s="1" t="s">
        <v>7</v>
      </c>
      <c r="O1954" s="6"/>
    </row>
    <row r="1955">
      <c r="A1955" s="5">
        <v>201173.0</v>
      </c>
      <c r="B1955" s="2">
        <v>45868.0</v>
      </c>
      <c r="C1955" s="1" t="s">
        <v>517</v>
      </c>
      <c r="D1955" s="3" t="s">
        <v>660</v>
      </c>
      <c r="E1955" s="4">
        <v>45863.0</v>
      </c>
      <c r="F1955" s="5">
        <v>75.0</v>
      </c>
      <c r="G1955" s="5">
        <v>17.02</v>
      </c>
      <c r="H1955" s="5">
        <v>1277.45</v>
      </c>
      <c r="I1955" s="1" t="s">
        <v>71</v>
      </c>
      <c r="J1955" s="1" t="s">
        <v>518</v>
      </c>
      <c r="K1955" s="1" t="s">
        <v>4</v>
      </c>
      <c r="L1955" s="1" t="s">
        <v>5</v>
      </c>
      <c r="M1955" s="1" t="s">
        <v>6</v>
      </c>
      <c r="N1955" s="1" t="s">
        <v>7</v>
      </c>
      <c r="O1955" s="6"/>
    </row>
    <row r="1956">
      <c r="A1956" s="5">
        <v>201173.0</v>
      </c>
      <c r="B1956" s="2">
        <v>45868.0</v>
      </c>
      <c r="C1956" s="1" t="s">
        <v>517</v>
      </c>
      <c r="D1956" s="3" t="s">
        <v>505</v>
      </c>
      <c r="E1956" s="4">
        <v>45863.0</v>
      </c>
      <c r="F1956" s="5">
        <v>100.0</v>
      </c>
      <c r="G1956" s="5">
        <v>32.56</v>
      </c>
      <c r="H1956" s="5">
        <v>3256.95</v>
      </c>
      <c r="I1956" s="1" t="s">
        <v>71</v>
      </c>
      <c r="J1956" s="1" t="s">
        <v>518</v>
      </c>
      <c r="K1956" s="1" t="s">
        <v>4</v>
      </c>
      <c r="L1956" s="1" t="s">
        <v>5</v>
      </c>
      <c r="M1956" s="1" t="s">
        <v>6</v>
      </c>
      <c r="N1956" s="1" t="s">
        <v>7</v>
      </c>
      <c r="O1956" s="6"/>
    </row>
    <row r="1957">
      <c r="A1957" s="5">
        <v>201173.0</v>
      </c>
      <c r="B1957" s="2">
        <v>45868.0</v>
      </c>
      <c r="C1957" s="1" t="s">
        <v>517</v>
      </c>
      <c r="D1957" s="3" t="s">
        <v>472</v>
      </c>
      <c r="E1957" s="4">
        <v>45863.0</v>
      </c>
      <c r="F1957" s="5">
        <v>96.0</v>
      </c>
      <c r="G1957" s="5">
        <v>343.0</v>
      </c>
      <c r="H1957" s="5">
        <v>32928.95</v>
      </c>
      <c r="I1957" s="1" t="s">
        <v>75</v>
      </c>
      <c r="J1957" s="1" t="s">
        <v>518</v>
      </c>
      <c r="K1957" s="1" t="s">
        <v>4</v>
      </c>
      <c r="L1957" s="1" t="s">
        <v>5</v>
      </c>
      <c r="M1957" s="1" t="s">
        <v>6</v>
      </c>
      <c r="N1957" s="1" t="s">
        <v>7</v>
      </c>
      <c r="O1957" s="6"/>
    </row>
    <row r="1958">
      <c r="A1958" s="5">
        <v>201173.0</v>
      </c>
      <c r="B1958" s="2">
        <v>45868.0</v>
      </c>
      <c r="C1958" s="1" t="s">
        <v>517</v>
      </c>
      <c r="D1958" s="3" t="s">
        <v>661</v>
      </c>
      <c r="E1958" s="4">
        <v>45863.0</v>
      </c>
      <c r="F1958" s="5">
        <v>75.0</v>
      </c>
      <c r="G1958" s="5">
        <v>12.72</v>
      </c>
      <c r="H1958" s="5">
        <v>954.95</v>
      </c>
      <c r="I1958" s="1" t="s">
        <v>71</v>
      </c>
      <c r="J1958" s="1" t="s">
        <v>518</v>
      </c>
      <c r="K1958" s="1" t="s">
        <v>4</v>
      </c>
      <c r="L1958" s="1" t="s">
        <v>5</v>
      </c>
      <c r="M1958" s="1" t="s">
        <v>6</v>
      </c>
      <c r="N1958" s="1" t="s">
        <v>7</v>
      </c>
      <c r="O1958" s="6"/>
    </row>
    <row r="1959">
      <c r="A1959" s="5">
        <v>201173.0</v>
      </c>
      <c r="B1959" s="2">
        <v>45868.0</v>
      </c>
      <c r="C1959" s="1" t="s">
        <v>517</v>
      </c>
      <c r="D1959" s="3" t="s">
        <v>187</v>
      </c>
      <c r="E1959" s="4">
        <v>45863.0</v>
      </c>
      <c r="F1959" s="5">
        <v>165.0</v>
      </c>
      <c r="G1959" s="5">
        <v>129.15</v>
      </c>
      <c r="H1959" s="5">
        <v>21310.7</v>
      </c>
      <c r="I1959" s="1" t="s">
        <v>75</v>
      </c>
      <c r="J1959" s="1" t="s">
        <v>518</v>
      </c>
      <c r="K1959" s="1" t="s">
        <v>4</v>
      </c>
      <c r="L1959" s="1" t="s">
        <v>5</v>
      </c>
      <c r="M1959" s="1" t="s">
        <v>6</v>
      </c>
      <c r="N1959" s="1" t="s">
        <v>7</v>
      </c>
      <c r="O1959" s="6"/>
    </row>
    <row r="1960">
      <c r="A1960" s="5">
        <v>201173.0</v>
      </c>
      <c r="B1960" s="2">
        <v>45868.0</v>
      </c>
      <c r="C1960" s="1" t="s">
        <v>517</v>
      </c>
      <c r="D1960" s="3" t="s">
        <v>195</v>
      </c>
      <c r="E1960" s="4">
        <v>45863.0</v>
      </c>
      <c r="F1960" s="5">
        <v>150.0</v>
      </c>
      <c r="G1960" s="5">
        <v>26.64</v>
      </c>
      <c r="H1960" s="5">
        <v>3996.95</v>
      </c>
      <c r="I1960" s="1" t="s">
        <v>71</v>
      </c>
      <c r="J1960" s="1" t="s">
        <v>518</v>
      </c>
      <c r="K1960" s="1" t="s">
        <v>4</v>
      </c>
      <c r="L1960" s="1" t="s">
        <v>5</v>
      </c>
      <c r="M1960" s="1" t="s">
        <v>6</v>
      </c>
      <c r="N1960" s="1" t="s">
        <v>7</v>
      </c>
      <c r="O1960" s="6"/>
    </row>
    <row r="1961">
      <c r="A1961" s="5">
        <v>201173.0</v>
      </c>
      <c r="B1961" s="2">
        <v>45868.0</v>
      </c>
      <c r="C1961" s="1" t="s">
        <v>517</v>
      </c>
      <c r="D1961" s="3" t="s">
        <v>293</v>
      </c>
      <c r="E1961" s="4">
        <v>45863.0</v>
      </c>
      <c r="F1961" s="5">
        <v>5000.0</v>
      </c>
      <c r="G1961" s="5">
        <v>2.87</v>
      </c>
      <c r="H1961" s="5">
        <v>14350.95</v>
      </c>
      <c r="I1961" s="1" t="s">
        <v>75</v>
      </c>
      <c r="J1961" s="1" t="s">
        <v>518</v>
      </c>
      <c r="K1961" s="1" t="s">
        <v>4</v>
      </c>
      <c r="L1961" s="1" t="s">
        <v>5</v>
      </c>
      <c r="M1961" s="1" t="s">
        <v>6</v>
      </c>
      <c r="N1961" s="1" t="s">
        <v>7</v>
      </c>
      <c r="O1961" s="6"/>
    </row>
    <row r="1962">
      <c r="A1962" s="5">
        <v>201173.0</v>
      </c>
      <c r="B1962" s="2">
        <v>45868.0</v>
      </c>
      <c r="C1962" s="1" t="s">
        <v>517</v>
      </c>
      <c r="D1962" s="3" t="s">
        <v>662</v>
      </c>
      <c r="E1962" s="4">
        <v>45863.0</v>
      </c>
      <c r="F1962" s="5">
        <v>80.0</v>
      </c>
      <c r="G1962" s="5">
        <v>17.02</v>
      </c>
      <c r="H1962" s="5">
        <v>1362.55</v>
      </c>
      <c r="I1962" s="1" t="s">
        <v>71</v>
      </c>
      <c r="J1962" s="1" t="s">
        <v>518</v>
      </c>
      <c r="K1962" s="1" t="s">
        <v>4</v>
      </c>
      <c r="L1962" s="1" t="s">
        <v>5</v>
      </c>
      <c r="M1962" s="1" t="s">
        <v>6</v>
      </c>
      <c r="N1962" s="1" t="s">
        <v>7</v>
      </c>
      <c r="O1962" s="6"/>
    </row>
    <row r="1963">
      <c r="A1963" s="5">
        <v>201173.0</v>
      </c>
      <c r="B1963" s="2">
        <v>45868.0</v>
      </c>
      <c r="C1963" s="1" t="s">
        <v>517</v>
      </c>
      <c r="D1963" s="3" t="s">
        <v>158</v>
      </c>
      <c r="E1963" s="4">
        <v>45863.0</v>
      </c>
      <c r="F1963" s="5">
        <v>90.0</v>
      </c>
      <c r="G1963" s="5">
        <v>208.95</v>
      </c>
      <c r="H1963" s="5">
        <v>18806.45</v>
      </c>
      <c r="I1963" s="1" t="s">
        <v>75</v>
      </c>
      <c r="J1963" s="1" t="s">
        <v>518</v>
      </c>
      <c r="K1963" s="1" t="s">
        <v>4</v>
      </c>
      <c r="L1963" s="1" t="s">
        <v>5</v>
      </c>
      <c r="M1963" s="1" t="s">
        <v>6</v>
      </c>
      <c r="N1963" s="1" t="s">
        <v>7</v>
      </c>
      <c r="O1963" s="6"/>
    </row>
    <row r="1964">
      <c r="A1964" s="5">
        <v>201173.0</v>
      </c>
      <c r="B1964" s="2">
        <v>45868.0</v>
      </c>
      <c r="C1964" s="1" t="s">
        <v>517</v>
      </c>
      <c r="D1964" s="3" t="s">
        <v>536</v>
      </c>
      <c r="E1964" s="4">
        <v>45863.0</v>
      </c>
      <c r="F1964" s="5">
        <v>20.0</v>
      </c>
      <c r="G1964" s="5">
        <v>32.26</v>
      </c>
      <c r="H1964" s="5">
        <v>646.15</v>
      </c>
      <c r="I1964" s="1" t="s">
        <v>71</v>
      </c>
      <c r="J1964" s="1" t="s">
        <v>518</v>
      </c>
      <c r="K1964" s="1" t="s">
        <v>4</v>
      </c>
      <c r="L1964" s="1" t="s">
        <v>5</v>
      </c>
      <c r="M1964" s="1" t="s">
        <v>6</v>
      </c>
      <c r="N1964" s="1" t="s">
        <v>7</v>
      </c>
      <c r="O1964" s="6"/>
    </row>
    <row r="1965">
      <c r="A1965" s="5">
        <v>104402.0</v>
      </c>
      <c r="B1965" s="2">
        <v>45868.0</v>
      </c>
      <c r="C1965" s="1" t="s">
        <v>517</v>
      </c>
      <c r="D1965" s="3" t="s">
        <v>557</v>
      </c>
      <c r="E1965" s="4">
        <v>45863.0</v>
      </c>
      <c r="F1965" s="5">
        <v>25.0</v>
      </c>
      <c r="G1965" s="5">
        <v>230.3</v>
      </c>
      <c r="H1965" s="5">
        <v>5759.23</v>
      </c>
      <c r="I1965" s="1" t="s">
        <v>320</v>
      </c>
      <c r="J1965" s="1" t="s">
        <v>518</v>
      </c>
      <c r="K1965" s="1" t="s">
        <v>4</v>
      </c>
      <c r="L1965" s="1" t="s">
        <v>5</v>
      </c>
      <c r="M1965" s="1" t="s">
        <v>59</v>
      </c>
      <c r="N1965" s="1" t="s">
        <v>7</v>
      </c>
      <c r="O1965" s="6"/>
    </row>
    <row r="1966">
      <c r="A1966" s="5">
        <v>104402.0</v>
      </c>
      <c r="B1966" s="2">
        <v>45868.0</v>
      </c>
      <c r="C1966" s="1" t="s">
        <v>517</v>
      </c>
      <c r="D1966" s="3" t="s">
        <v>539</v>
      </c>
      <c r="E1966" s="4">
        <v>45863.0</v>
      </c>
      <c r="F1966" s="5">
        <v>10.0</v>
      </c>
      <c r="G1966" s="5">
        <v>1659.1</v>
      </c>
      <c r="H1966" s="5">
        <v>16592.73</v>
      </c>
      <c r="I1966" s="1" t="s">
        <v>58</v>
      </c>
      <c r="J1966" s="1" t="s">
        <v>518</v>
      </c>
      <c r="K1966" s="1" t="s">
        <v>4</v>
      </c>
      <c r="L1966" s="1" t="s">
        <v>5</v>
      </c>
      <c r="M1966" s="1" t="s">
        <v>59</v>
      </c>
      <c r="N1966" s="1" t="s">
        <v>7</v>
      </c>
      <c r="O1966" s="6"/>
    </row>
    <row r="1967">
      <c r="A1967" s="5">
        <v>104402.0</v>
      </c>
      <c r="B1967" s="2">
        <v>45868.0</v>
      </c>
      <c r="C1967" s="1" t="s">
        <v>517</v>
      </c>
      <c r="D1967" s="3" t="s">
        <v>88</v>
      </c>
      <c r="E1967" s="4">
        <v>45863.0</v>
      </c>
      <c r="F1967" s="5">
        <v>25.0</v>
      </c>
      <c r="G1967" s="5">
        <v>1908.2</v>
      </c>
      <c r="H1967" s="5">
        <v>47706.73</v>
      </c>
      <c r="I1967" s="1" t="s">
        <v>58</v>
      </c>
      <c r="J1967" s="1" t="s">
        <v>518</v>
      </c>
      <c r="K1967" s="1" t="s">
        <v>4</v>
      </c>
      <c r="L1967" s="1" t="s">
        <v>5</v>
      </c>
      <c r="M1967" s="1" t="s">
        <v>59</v>
      </c>
      <c r="N1967" s="1" t="s">
        <v>7</v>
      </c>
      <c r="O1967" s="6"/>
    </row>
    <row r="1968">
      <c r="A1968" s="5">
        <v>104402.0</v>
      </c>
      <c r="B1968" s="2">
        <v>45868.0</v>
      </c>
      <c r="C1968" s="1" t="s">
        <v>517</v>
      </c>
      <c r="D1968" s="3" t="s">
        <v>558</v>
      </c>
      <c r="E1968" s="4">
        <v>45863.0</v>
      </c>
      <c r="F1968" s="5">
        <v>25.0</v>
      </c>
      <c r="G1968" s="5">
        <v>216.2</v>
      </c>
      <c r="H1968" s="5">
        <v>5406.73</v>
      </c>
      <c r="I1968" s="1" t="s">
        <v>320</v>
      </c>
      <c r="J1968" s="1" t="s">
        <v>518</v>
      </c>
      <c r="K1968" s="1" t="s">
        <v>4</v>
      </c>
      <c r="L1968" s="1" t="s">
        <v>5</v>
      </c>
      <c r="M1968" s="1" t="s">
        <v>59</v>
      </c>
      <c r="N1968" s="1" t="s">
        <v>7</v>
      </c>
      <c r="O1968" s="6"/>
    </row>
    <row r="1969">
      <c r="A1969" s="5">
        <v>104402.0</v>
      </c>
      <c r="B1969" s="2">
        <v>45868.0</v>
      </c>
      <c r="C1969" s="1" t="s">
        <v>517</v>
      </c>
      <c r="D1969" s="3" t="s">
        <v>556</v>
      </c>
      <c r="E1969" s="4">
        <v>45863.0</v>
      </c>
      <c r="F1969" s="5">
        <v>25.0</v>
      </c>
      <c r="G1969" s="5">
        <v>216.2</v>
      </c>
      <c r="H1969" s="5">
        <v>5406.73</v>
      </c>
      <c r="I1969" s="1" t="s">
        <v>320</v>
      </c>
      <c r="J1969" s="1" t="s">
        <v>518</v>
      </c>
      <c r="K1969" s="1" t="s">
        <v>4</v>
      </c>
      <c r="L1969" s="1" t="s">
        <v>5</v>
      </c>
      <c r="M1969" s="1" t="s">
        <v>59</v>
      </c>
      <c r="N1969" s="1" t="s">
        <v>7</v>
      </c>
      <c r="O1969" s="6"/>
    </row>
    <row r="1970">
      <c r="A1970" s="5">
        <v>104402.0</v>
      </c>
      <c r="B1970" s="2">
        <v>45868.0</v>
      </c>
      <c r="C1970" s="1" t="s">
        <v>517</v>
      </c>
      <c r="D1970" s="3" t="s">
        <v>555</v>
      </c>
      <c r="E1970" s="4">
        <v>45863.0</v>
      </c>
      <c r="F1970" s="5">
        <v>25.0</v>
      </c>
      <c r="G1970" s="5">
        <v>230.3</v>
      </c>
      <c r="H1970" s="5">
        <v>5759.23</v>
      </c>
      <c r="I1970" s="1" t="s">
        <v>320</v>
      </c>
      <c r="J1970" s="1" t="s">
        <v>518</v>
      </c>
      <c r="K1970" s="1" t="s">
        <v>4</v>
      </c>
      <c r="L1970" s="1" t="s">
        <v>5</v>
      </c>
      <c r="M1970" s="1" t="s">
        <v>59</v>
      </c>
      <c r="N1970" s="1" t="s">
        <v>7</v>
      </c>
      <c r="O1970" s="6"/>
    </row>
    <row r="1971">
      <c r="A1971" s="5">
        <v>104419.0</v>
      </c>
      <c r="B1971" s="2">
        <v>45868.0</v>
      </c>
      <c r="C1971" s="1" t="s">
        <v>99</v>
      </c>
      <c r="D1971" s="7">
        <v>191.0</v>
      </c>
      <c r="E1971" s="4">
        <v>45863.0</v>
      </c>
      <c r="F1971" s="5">
        <v>135.0</v>
      </c>
      <c r="G1971" s="5">
        <v>272.64</v>
      </c>
      <c r="H1971" s="5">
        <v>36810.67</v>
      </c>
      <c r="I1971" s="1" t="s">
        <v>21</v>
      </c>
      <c r="J1971" s="1" t="s">
        <v>22</v>
      </c>
      <c r="K1971" s="1" t="s">
        <v>4</v>
      </c>
      <c r="L1971" s="1" t="s">
        <v>5</v>
      </c>
      <c r="M1971" s="1" t="s">
        <v>23</v>
      </c>
      <c r="N1971" s="1" t="s">
        <v>7</v>
      </c>
      <c r="O1971" s="6"/>
    </row>
    <row r="1972">
      <c r="A1972" s="5">
        <v>104419.0</v>
      </c>
      <c r="B1972" s="2">
        <v>45868.0</v>
      </c>
      <c r="C1972" s="1" t="s">
        <v>99</v>
      </c>
      <c r="D1972" s="7">
        <v>153.0</v>
      </c>
      <c r="E1972" s="4">
        <v>45863.0</v>
      </c>
      <c r="F1972" s="5">
        <v>150.0</v>
      </c>
      <c r="G1972" s="5">
        <v>364.8</v>
      </c>
      <c r="H1972" s="5">
        <v>54724.27</v>
      </c>
      <c r="I1972" s="1" t="s">
        <v>21</v>
      </c>
      <c r="J1972" s="1" t="s">
        <v>22</v>
      </c>
      <c r="K1972" s="1" t="s">
        <v>4</v>
      </c>
      <c r="L1972" s="1" t="s">
        <v>5</v>
      </c>
      <c r="M1972" s="1" t="s">
        <v>23</v>
      </c>
      <c r="N1972" s="1" t="s">
        <v>7</v>
      </c>
      <c r="O1972" s="6"/>
    </row>
    <row r="1973">
      <c r="A1973" s="5">
        <v>104419.0</v>
      </c>
      <c r="B1973" s="2">
        <v>45868.0</v>
      </c>
      <c r="C1973" s="1" t="s">
        <v>99</v>
      </c>
      <c r="D1973" s="7">
        <v>147.0</v>
      </c>
      <c r="E1973" s="4">
        <v>45863.0</v>
      </c>
      <c r="F1973" s="5">
        <v>210.0</v>
      </c>
      <c r="G1973" s="5">
        <v>285.12</v>
      </c>
      <c r="H1973" s="5">
        <v>59879.47</v>
      </c>
      <c r="I1973" s="1" t="s">
        <v>21</v>
      </c>
      <c r="J1973" s="1" t="s">
        <v>22</v>
      </c>
      <c r="K1973" s="1" t="s">
        <v>4</v>
      </c>
      <c r="L1973" s="1" t="s">
        <v>5</v>
      </c>
      <c r="M1973" s="1" t="s">
        <v>23</v>
      </c>
      <c r="N1973" s="1" t="s">
        <v>7</v>
      </c>
      <c r="O1973" s="6"/>
    </row>
    <row r="1974">
      <c r="A1974" s="5">
        <v>104419.0</v>
      </c>
      <c r="B1974" s="2">
        <v>45868.0</v>
      </c>
      <c r="C1974" s="1" t="s">
        <v>99</v>
      </c>
      <c r="D1974" s="7">
        <v>151.0</v>
      </c>
      <c r="E1974" s="4">
        <v>45863.0</v>
      </c>
      <c r="F1974" s="5">
        <v>490.0</v>
      </c>
      <c r="G1974" s="5">
        <v>143.04</v>
      </c>
      <c r="H1974" s="5">
        <v>70093.87</v>
      </c>
      <c r="I1974" s="1" t="s">
        <v>21</v>
      </c>
      <c r="J1974" s="1" t="s">
        <v>22</v>
      </c>
      <c r="K1974" s="1" t="s">
        <v>4</v>
      </c>
      <c r="L1974" s="1" t="s">
        <v>5</v>
      </c>
      <c r="M1974" s="1" t="s">
        <v>23</v>
      </c>
      <c r="N1974" s="1" t="s">
        <v>7</v>
      </c>
      <c r="O1974" s="6"/>
    </row>
    <row r="1975">
      <c r="A1975" s="5">
        <v>104419.0</v>
      </c>
      <c r="B1975" s="2">
        <v>45868.0</v>
      </c>
      <c r="C1975" s="1" t="s">
        <v>99</v>
      </c>
      <c r="D1975" s="7">
        <v>103.0</v>
      </c>
      <c r="E1975" s="4">
        <v>45863.0</v>
      </c>
      <c r="F1975" s="5">
        <v>216.0</v>
      </c>
      <c r="G1975" s="5">
        <v>52.8</v>
      </c>
      <c r="H1975" s="5">
        <v>11409.07</v>
      </c>
      <c r="I1975" s="1" t="s">
        <v>21</v>
      </c>
      <c r="J1975" s="1" t="s">
        <v>22</v>
      </c>
      <c r="K1975" s="1" t="s">
        <v>4</v>
      </c>
      <c r="L1975" s="1" t="s">
        <v>5</v>
      </c>
      <c r="M1975" s="1" t="s">
        <v>23</v>
      </c>
      <c r="N1975" s="1" t="s">
        <v>7</v>
      </c>
      <c r="O1975" s="6"/>
    </row>
    <row r="1976">
      <c r="A1976" s="5">
        <v>104419.0</v>
      </c>
      <c r="B1976" s="2">
        <v>45868.0</v>
      </c>
      <c r="C1976" s="1" t="s">
        <v>99</v>
      </c>
      <c r="D1976" s="7">
        <v>112.0</v>
      </c>
      <c r="E1976" s="4">
        <v>45863.0</v>
      </c>
      <c r="F1976" s="5">
        <v>504.0</v>
      </c>
      <c r="G1976" s="5">
        <v>42.24</v>
      </c>
      <c r="H1976" s="5">
        <v>21293.23</v>
      </c>
      <c r="I1976" s="1" t="s">
        <v>21</v>
      </c>
      <c r="J1976" s="1" t="s">
        <v>22</v>
      </c>
      <c r="K1976" s="1" t="s">
        <v>4</v>
      </c>
      <c r="L1976" s="1" t="s">
        <v>5</v>
      </c>
      <c r="M1976" s="1" t="s">
        <v>23</v>
      </c>
      <c r="N1976" s="1" t="s">
        <v>7</v>
      </c>
      <c r="O1976" s="6"/>
    </row>
    <row r="1977">
      <c r="A1977" s="5">
        <v>104419.0</v>
      </c>
      <c r="B1977" s="2">
        <v>45868.0</v>
      </c>
      <c r="C1977" s="1" t="s">
        <v>99</v>
      </c>
      <c r="D1977" s="7">
        <v>152.0</v>
      </c>
      <c r="E1977" s="4">
        <v>45863.0</v>
      </c>
      <c r="F1977" s="5">
        <v>396.0</v>
      </c>
      <c r="G1977" s="5">
        <v>215.04</v>
      </c>
      <c r="H1977" s="5">
        <v>85160.11</v>
      </c>
      <c r="I1977" s="1" t="s">
        <v>21</v>
      </c>
      <c r="J1977" s="1" t="s">
        <v>22</v>
      </c>
      <c r="K1977" s="1" t="s">
        <v>4</v>
      </c>
      <c r="L1977" s="1" t="s">
        <v>5</v>
      </c>
      <c r="M1977" s="1" t="s">
        <v>23</v>
      </c>
      <c r="N1977" s="1" t="s">
        <v>7</v>
      </c>
      <c r="O1977" s="6"/>
    </row>
    <row r="1978">
      <c r="A1978" s="5">
        <v>104419.0</v>
      </c>
      <c r="B1978" s="2">
        <v>45868.0</v>
      </c>
      <c r="C1978" s="1" t="s">
        <v>99</v>
      </c>
      <c r="D1978" s="3" t="s">
        <v>96</v>
      </c>
      <c r="E1978" s="4">
        <v>45863.0</v>
      </c>
      <c r="F1978" s="5">
        <v>48.0</v>
      </c>
      <c r="G1978" s="5">
        <v>302.4</v>
      </c>
      <c r="H1978" s="5">
        <v>14519.47</v>
      </c>
      <c r="I1978" s="1" t="s">
        <v>21</v>
      </c>
      <c r="J1978" s="1" t="s">
        <v>22</v>
      </c>
      <c r="K1978" s="1" t="s">
        <v>4</v>
      </c>
      <c r="L1978" s="1" t="s">
        <v>5</v>
      </c>
      <c r="M1978" s="1" t="s">
        <v>23</v>
      </c>
      <c r="N1978" s="1" t="s">
        <v>7</v>
      </c>
      <c r="O1978" s="6"/>
    </row>
    <row r="1979">
      <c r="A1979" s="5">
        <v>104419.0</v>
      </c>
      <c r="B1979" s="2">
        <v>45868.0</v>
      </c>
      <c r="C1979" s="1" t="s">
        <v>99</v>
      </c>
      <c r="D1979" s="7">
        <v>3272.0</v>
      </c>
      <c r="E1979" s="4">
        <v>45863.0</v>
      </c>
      <c r="F1979" s="5">
        <v>1200.0</v>
      </c>
      <c r="G1979" s="5">
        <v>30.1</v>
      </c>
      <c r="H1979" s="5">
        <v>36124.27</v>
      </c>
      <c r="I1979" s="1" t="s">
        <v>229</v>
      </c>
      <c r="J1979" s="1" t="s">
        <v>22</v>
      </c>
      <c r="K1979" s="1" t="s">
        <v>4</v>
      </c>
      <c r="L1979" s="1" t="s">
        <v>5</v>
      </c>
      <c r="M1979" s="1" t="s">
        <v>23</v>
      </c>
      <c r="N1979" s="1" t="s">
        <v>7</v>
      </c>
      <c r="O1979" s="6"/>
    </row>
    <row r="1980">
      <c r="A1980" s="5">
        <v>104419.0</v>
      </c>
      <c r="B1980" s="2">
        <v>45868.0</v>
      </c>
      <c r="C1980" s="1" t="s">
        <v>99</v>
      </c>
      <c r="D1980" s="7">
        <v>144.0</v>
      </c>
      <c r="E1980" s="4">
        <v>45863.0</v>
      </c>
      <c r="F1980" s="5">
        <v>90.0</v>
      </c>
      <c r="G1980" s="5">
        <v>93.6</v>
      </c>
      <c r="H1980" s="5">
        <v>8428.27</v>
      </c>
      <c r="I1980" s="1" t="s">
        <v>21</v>
      </c>
      <c r="J1980" s="1" t="s">
        <v>22</v>
      </c>
      <c r="K1980" s="1" t="s">
        <v>4</v>
      </c>
      <c r="L1980" s="1" t="s">
        <v>5</v>
      </c>
      <c r="M1980" s="1" t="s">
        <v>23</v>
      </c>
      <c r="N1980" s="1" t="s">
        <v>7</v>
      </c>
      <c r="O1980" s="6"/>
    </row>
    <row r="1981">
      <c r="A1981" s="5">
        <v>104419.0</v>
      </c>
      <c r="B1981" s="2">
        <v>45868.0</v>
      </c>
      <c r="C1981" s="1" t="s">
        <v>99</v>
      </c>
      <c r="D1981" s="7">
        <v>187.0</v>
      </c>
      <c r="E1981" s="4">
        <v>45863.0</v>
      </c>
      <c r="F1981" s="5">
        <v>176.0</v>
      </c>
      <c r="G1981" s="5">
        <v>243.84</v>
      </c>
      <c r="H1981" s="5">
        <v>42920.11</v>
      </c>
      <c r="I1981" s="1" t="s">
        <v>21</v>
      </c>
      <c r="J1981" s="1" t="s">
        <v>22</v>
      </c>
      <c r="K1981" s="1" t="s">
        <v>4</v>
      </c>
      <c r="L1981" s="1" t="s">
        <v>5</v>
      </c>
      <c r="M1981" s="1" t="s">
        <v>23</v>
      </c>
      <c r="N1981" s="1" t="s">
        <v>7</v>
      </c>
      <c r="O1981" s="6"/>
    </row>
    <row r="1982">
      <c r="A1982" s="5">
        <v>104419.0</v>
      </c>
      <c r="B1982" s="2">
        <v>45868.0</v>
      </c>
      <c r="C1982" s="1" t="s">
        <v>99</v>
      </c>
      <c r="D1982" s="7">
        <v>113.0</v>
      </c>
      <c r="E1982" s="4">
        <v>45863.0</v>
      </c>
      <c r="F1982" s="5">
        <v>202.0</v>
      </c>
      <c r="G1982" s="5">
        <v>42.24</v>
      </c>
      <c r="H1982" s="5">
        <v>8536.75</v>
      </c>
      <c r="I1982" s="1" t="s">
        <v>21</v>
      </c>
      <c r="J1982" s="1" t="s">
        <v>22</v>
      </c>
      <c r="K1982" s="1" t="s">
        <v>4</v>
      </c>
      <c r="L1982" s="1" t="s">
        <v>5</v>
      </c>
      <c r="M1982" s="1" t="s">
        <v>23</v>
      </c>
      <c r="N1982" s="1" t="s">
        <v>7</v>
      </c>
      <c r="O1982" s="6"/>
    </row>
    <row r="1983">
      <c r="A1983" s="5">
        <v>104419.0</v>
      </c>
      <c r="B1983" s="2">
        <v>45868.0</v>
      </c>
      <c r="C1983" s="1" t="s">
        <v>99</v>
      </c>
      <c r="D1983" s="7">
        <v>200.0</v>
      </c>
      <c r="E1983" s="4">
        <v>45863.0</v>
      </c>
      <c r="F1983" s="5">
        <v>120.0</v>
      </c>
      <c r="G1983" s="5">
        <v>228.48</v>
      </c>
      <c r="H1983" s="5">
        <v>27421.87</v>
      </c>
      <c r="I1983" s="1" t="s">
        <v>21</v>
      </c>
      <c r="J1983" s="1" t="s">
        <v>22</v>
      </c>
      <c r="K1983" s="1" t="s">
        <v>4</v>
      </c>
      <c r="L1983" s="1" t="s">
        <v>5</v>
      </c>
      <c r="M1983" s="1" t="s">
        <v>23</v>
      </c>
      <c r="N1983" s="1" t="s">
        <v>7</v>
      </c>
      <c r="O1983" s="6"/>
    </row>
    <row r="1984">
      <c r="A1984" s="5">
        <v>104419.0</v>
      </c>
      <c r="B1984" s="2">
        <v>45868.0</v>
      </c>
      <c r="C1984" s="1" t="s">
        <v>99</v>
      </c>
      <c r="D1984" s="7">
        <v>161.0</v>
      </c>
      <c r="E1984" s="4">
        <v>45863.0</v>
      </c>
      <c r="F1984" s="5">
        <v>242.0</v>
      </c>
      <c r="G1984" s="5">
        <v>88.32</v>
      </c>
      <c r="H1984" s="5">
        <v>21377.71</v>
      </c>
      <c r="I1984" s="1" t="s">
        <v>21</v>
      </c>
      <c r="J1984" s="1" t="s">
        <v>22</v>
      </c>
      <c r="K1984" s="1" t="s">
        <v>4</v>
      </c>
      <c r="L1984" s="1" t="s">
        <v>5</v>
      </c>
      <c r="M1984" s="1" t="s">
        <v>23</v>
      </c>
      <c r="N1984" s="1" t="s">
        <v>7</v>
      </c>
      <c r="O1984" s="6"/>
    </row>
    <row r="1985">
      <c r="A1985" s="5">
        <v>104449.0</v>
      </c>
      <c r="B1985" s="2">
        <v>45868.0</v>
      </c>
      <c r="C1985" s="1" t="s">
        <v>24</v>
      </c>
      <c r="D1985" s="3" t="s">
        <v>552</v>
      </c>
      <c r="E1985" s="4">
        <v>45863.0</v>
      </c>
      <c r="F1985" s="5">
        <v>69.0</v>
      </c>
      <c r="G1985" s="5">
        <v>255.36</v>
      </c>
      <c r="H1985" s="5">
        <v>17269.25</v>
      </c>
      <c r="I1985" s="1" t="s">
        <v>21</v>
      </c>
      <c r="J1985" s="1" t="s">
        <v>27</v>
      </c>
      <c r="K1985" s="1" t="s">
        <v>28</v>
      </c>
      <c r="L1985" s="1" t="s">
        <v>5</v>
      </c>
      <c r="M1985" s="1" t="s">
        <v>23</v>
      </c>
      <c r="N1985" s="1" t="s">
        <v>7</v>
      </c>
      <c r="O1985" s="6"/>
    </row>
    <row r="1986">
      <c r="A1986" s="5">
        <v>104449.0</v>
      </c>
      <c r="B1986" s="2">
        <v>45868.0</v>
      </c>
      <c r="C1986" s="1" t="s">
        <v>24</v>
      </c>
      <c r="D1986" s="3" t="s">
        <v>663</v>
      </c>
      <c r="E1986" s="4">
        <v>45863.0</v>
      </c>
      <c r="F1986" s="5">
        <v>46.0</v>
      </c>
      <c r="G1986" s="5">
        <v>271.68</v>
      </c>
      <c r="H1986" s="5">
        <v>12249.14</v>
      </c>
      <c r="I1986" s="1" t="s">
        <v>21</v>
      </c>
      <c r="J1986" s="1" t="s">
        <v>27</v>
      </c>
      <c r="K1986" s="1" t="s">
        <v>28</v>
      </c>
      <c r="L1986" s="1" t="s">
        <v>5</v>
      </c>
      <c r="M1986" s="1" t="s">
        <v>23</v>
      </c>
      <c r="N1986" s="1" t="s">
        <v>7</v>
      </c>
      <c r="O1986" s="6"/>
    </row>
    <row r="1987">
      <c r="A1987" s="5">
        <v>104464.0</v>
      </c>
      <c r="B1987" s="2">
        <v>45869.0</v>
      </c>
      <c r="C1987" s="1" t="s">
        <v>99</v>
      </c>
      <c r="D1987" s="3" t="s">
        <v>254</v>
      </c>
      <c r="E1987" s="4">
        <v>45863.0</v>
      </c>
      <c r="F1987" s="5">
        <v>24.0</v>
      </c>
      <c r="G1987" s="5">
        <v>282.24</v>
      </c>
      <c r="H1987" s="5">
        <v>6774.98</v>
      </c>
      <c r="I1987" s="1" t="s">
        <v>21</v>
      </c>
      <c r="J1987" s="1" t="s">
        <v>22</v>
      </c>
      <c r="K1987" s="1" t="s">
        <v>4</v>
      </c>
      <c r="L1987" s="1" t="s">
        <v>5</v>
      </c>
      <c r="M1987" s="1" t="s">
        <v>23</v>
      </c>
      <c r="N1987" s="1" t="s">
        <v>7</v>
      </c>
      <c r="O1987" s="6"/>
    </row>
    <row r="1988">
      <c r="A1988" s="5">
        <v>104464.0</v>
      </c>
      <c r="B1988" s="2">
        <v>45869.0</v>
      </c>
      <c r="C1988" s="1" t="s">
        <v>99</v>
      </c>
      <c r="D1988" s="3" t="s">
        <v>639</v>
      </c>
      <c r="E1988" s="4">
        <v>45863.0</v>
      </c>
      <c r="F1988" s="5">
        <v>30.0</v>
      </c>
      <c r="G1988" s="5">
        <v>224.64</v>
      </c>
      <c r="H1988" s="5">
        <v>6740.42</v>
      </c>
      <c r="I1988" s="1" t="s">
        <v>21</v>
      </c>
      <c r="J1988" s="1" t="s">
        <v>22</v>
      </c>
      <c r="K1988" s="1" t="s">
        <v>4</v>
      </c>
      <c r="L1988" s="1" t="s">
        <v>5</v>
      </c>
      <c r="M1988" s="1" t="s">
        <v>23</v>
      </c>
      <c r="N1988" s="1" t="s">
        <v>7</v>
      </c>
      <c r="O1988" s="6"/>
    </row>
    <row r="1989">
      <c r="A1989" s="5">
        <v>104464.0</v>
      </c>
      <c r="B1989" s="2">
        <v>45869.0</v>
      </c>
      <c r="C1989" s="1" t="s">
        <v>99</v>
      </c>
      <c r="D1989" s="3" t="s">
        <v>259</v>
      </c>
      <c r="E1989" s="4">
        <v>45863.0</v>
      </c>
      <c r="F1989" s="5">
        <v>66.0</v>
      </c>
      <c r="G1989" s="5">
        <v>147.84</v>
      </c>
      <c r="H1989" s="5">
        <v>9758.67</v>
      </c>
      <c r="I1989" s="1" t="s">
        <v>21</v>
      </c>
      <c r="J1989" s="1" t="s">
        <v>22</v>
      </c>
      <c r="K1989" s="1" t="s">
        <v>4</v>
      </c>
      <c r="L1989" s="1" t="s">
        <v>5</v>
      </c>
      <c r="M1989" s="1" t="s">
        <v>23</v>
      </c>
      <c r="N1989" s="1" t="s">
        <v>7</v>
      </c>
      <c r="O1989" s="6"/>
    </row>
    <row r="1990">
      <c r="A1990" s="5">
        <v>104464.0</v>
      </c>
      <c r="B1990" s="2">
        <v>45869.0</v>
      </c>
      <c r="C1990" s="1" t="s">
        <v>99</v>
      </c>
      <c r="D1990" s="3" t="s">
        <v>552</v>
      </c>
      <c r="E1990" s="4">
        <v>45863.0</v>
      </c>
      <c r="F1990" s="5">
        <v>23.0</v>
      </c>
      <c r="G1990" s="5">
        <v>255.36</v>
      </c>
      <c r="H1990" s="5">
        <v>5874.49</v>
      </c>
      <c r="I1990" s="1" t="s">
        <v>21</v>
      </c>
      <c r="J1990" s="1" t="s">
        <v>22</v>
      </c>
      <c r="K1990" s="1" t="s">
        <v>4</v>
      </c>
      <c r="L1990" s="1" t="s">
        <v>5</v>
      </c>
      <c r="M1990" s="1" t="s">
        <v>23</v>
      </c>
      <c r="N1990" s="1" t="s">
        <v>7</v>
      </c>
      <c r="O1990" s="6"/>
    </row>
    <row r="1991">
      <c r="A1991" s="5">
        <v>104464.0</v>
      </c>
      <c r="B1991" s="2">
        <v>45869.0</v>
      </c>
      <c r="C1991" s="1" t="s">
        <v>99</v>
      </c>
      <c r="D1991" s="3" t="s">
        <v>35</v>
      </c>
      <c r="E1991" s="4">
        <v>45863.0</v>
      </c>
      <c r="F1991" s="5">
        <v>132.0</v>
      </c>
      <c r="G1991" s="5">
        <v>152.64</v>
      </c>
      <c r="H1991" s="5">
        <v>20149.74</v>
      </c>
      <c r="I1991" s="1" t="s">
        <v>21</v>
      </c>
      <c r="J1991" s="1" t="s">
        <v>22</v>
      </c>
      <c r="K1991" s="1" t="s">
        <v>4</v>
      </c>
      <c r="L1991" s="1" t="s">
        <v>5</v>
      </c>
      <c r="M1991" s="1" t="s">
        <v>23</v>
      </c>
      <c r="N1991" s="1" t="s">
        <v>7</v>
      </c>
      <c r="O1991" s="6"/>
    </row>
    <row r="1992">
      <c r="A1992" s="5">
        <v>104464.0</v>
      </c>
      <c r="B1992" s="2">
        <v>45869.0</v>
      </c>
      <c r="C1992" s="1" t="s">
        <v>99</v>
      </c>
      <c r="D1992" s="3" t="s">
        <v>628</v>
      </c>
      <c r="E1992" s="4">
        <v>45863.0</v>
      </c>
      <c r="F1992" s="5">
        <v>60.0</v>
      </c>
      <c r="G1992" s="5">
        <v>213.12</v>
      </c>
      <c r="H1992" s="5">
        <v>12788.43</v>
      </c>
      <c r="I1992" s="1" t="s">
        <v>21</v>
      </c>
      <c r="J1992" s="1" t="s">
        <v>22</v>
      </c>
      <c r="K1992" s="1" t="s">
        <v>4</v>
      </c>
      <c r="L1992" s="1" t="s">
        <v>5</v>
      </c>
      <c r="M1992" s="1" t="s">
        <v>23</v>
      </c>
      <c r="N1992" s="1" t="s">
        <v>7</v>
      </c>
      <c r="O1992" s="6"/>
    </row>
    <row r="1993">
      <c r="A1993" s="5">
        <v>104464.0</v>
      </c>
      <c r="B1993" s="2">
        <v>45869.0</v>
      </c>
      <c r="C1993" s="1" t="s">
        <v>99</v>
      </c>
      <c r="D1993" s="3" t="s">
        <v>37</v>
      </c>
      <c r="E1993" s="4">
        <v>45863.0</v>
      </c>
      <c r="F1993" s="5">
        <v>33.0</v>
      </c>
      <c r="G1993" s="5">
        <v>156.48</v>
      </c>
      <c r="H1993" s="5">
        <v>5165.05</v>
      </c>
      <c r="I1993" s="1" t="s">
        <v>21</v>
      </c>
      <c r="J1993" s="1" t="s">
        <v>22</v>
      </c>
      <c r="K1993" s="1" t="s">
        <v>4</v>
      </c>
      <c r="L1993" s="1" t="s">
        <v>5</v>
      </c>
      <c r="M1993" s="1" t="s">
        <v>23</v>
      </c>
      <c r="N1993" s="1" t="s">
        <v>7</v>
      </c>
      <c r="O1993" s="6"/>
    </row>
    <row r="1994">
      <c r="A1994" s="5">
        <v>104464.0</v>
      </c>
      <c r="B1994" s="2">
        <v>45869.0</v>
      </c>
      <c r="C1994" s="1" t="s">
        <v>99</v>
      </c>
      <c r="D1994" s="3" t="s">
        <v>663</v>
      </c>
      <c r="E1994" s="4">
        <v>45863.0</v>
      </c>
      <c r="F1994" s="5">
        <v>23.0</v>
      </c>
      <c r="G1994" s="5">
        <v>271.68</v>
      </c>
      <c r="H1994" s="5">
        <v>6249.86</v>
      </c>
      <c r="I1994" s="1" t="s">
        <v>21</v>
      </c>
      <c r="J1994" s="1" t="s">
        <v>22</v>
      </c>
      <c r="K1994" s="1" t="s">
        <v>4</v>
      </c>
      <c r="L1994" s="1" t="s">
        <v>5</v>
      </c>
      <c r="M1994" s="1" t="s">
        <v>23</v>
      </c>
      <c r="N1994" s="1" t="s">
        <v>7</v>
      </c>
      <c r="O1994" s="6"/>
    </row>
    <row r="1995">
      <c r="A1995" s="5">
        <v>104464.0</v>
      </c>
      <c r="B1995" s="2">
        <v>45869.0</v>
      </c>
      <c r="C1995" s="1" t="s">
        <v>99</v>
      </c>
      <c r="D1995" s="3" t="s">
        <v>325</v>
      </c>
      <c r="E1995" s="4">
        <v>45863.0</v>
      </c>
      <c r="F1995" s="5">
        <v>14.0</v>
      </c>
      <c r="G1995" s="5">
        <v>739.2</v>
      </c>
      <c r="H1995" s="5">
        <v>10350.03</v>
      </c>
      <c r="I1995" s="1" t="s">
        <v>21</v>
      </c>
      <c r="J1995" s="1" t="s">
        <v>22</v>
      </c>
      <c r="K1995" s="1" t="s">
        <v>4</v>
      </c>
      <c r="L1995" s="1" t="s">
        <v>5</v>
      </c>
      <c r="M1995" s="1" t="s">
        <v>23</v>
      </c>
      <c r="N1995" s="1" t="s">
        <v>7</v>
      </c>
      <c r="O1995" s="6"/>
    </row>
    <row r="1996">
      <c r="A1996" s="5">
        <v>104464.0</v>
      </c>
      <c r="B1996" s="2">
        <v>45869.0</v>
      </c>
      <c r="C1996" s="1" t="s">
        <v>99</v>
      </c>
      <c r="D1996" s="3" t="s">
        <v>315</v>
      </c>
      <c r="E1996" s="4">
        <v>45863.0</v>
      </c>
      <c r="F1996" s="5">
        <v>30.0</v>
      </c>
      <c r="G1996" s="5">
        <v>329.28</v>
      </c>
      <c r="H1996" s="5">
        <v>9879.63</v>
      </c>
      <c r="I1996" s="1" t="s">
        <v>21</v>
      </c>
      <c r="J1996" s="1" t="s">
        <v>22</v>
      </c>
      <c r="K1996" s="1" t="s">
        <v>4</v>
      </c>
      <c r="L1996" s="1" t="s">
        <v>5</v>
      </c>
      <c r="M1996" s="1" t="s">
        <v>23</v>
      </c>
      <c r="N1996" s="1" t="s">
        <v>7</v>
      </c>
      <c r="O1996" s="6"/>
    </row>
    <row r="1997">
      <c r="A1997" s="5">
        <v>104464.0</v>
      </c>
      <c r="B1997" s="2">
        <v>45869.0</v>
      </c>
      <c r="C1997" s="1" t="s">
        <v>99</v>
      </c>
      <c r="D1997" s="3" t="s">
        <v>36</v>
      </c>
      <c r="E1997" s="4">
        <v>45863.0</v>
      </c>
      <c r="F1997" s="5">
        <v>132.0</v>
      </c>
      <c r="G1997" s="5">
        <v>143.04</v>
      </c>
      <c r="H1997" s="5">
        <v>18882.53</v>
      </c>
      <c r="I1997" s="1" t="s">
        <v>21</v>
      </c>
      <c r="J1997" s="1" t="s">
        <v>22</v>
      </c>
      <c r="K1997" s="1" t="s">
        <v>4</v>
      </c>
      <c r="L1997" s="1" t="s">
        <v>5</v>
      </c>
      <c r="M1997" s="1" t="s">
        <v>23</v>
      </c>
      <c r="N1997" s="1" t="s">
        <v>7</v>
      </c>
      <c r="O1997" s="6"/>
    </row>
    <row r="1998">
      <c r="A1998" s="5">
        <v>104464.0</v>
      </c>
      <c r="B1998" s="2">
        <v>45869.0</v>
      </c>
      <c r="C1998" s="1" t="s">
        <v>99</v>
      </c>
      <c r="D1998" s="3" t="s">
        <v>119</v>
      </c>
      <c r="E1998" s="4">
        <v>45863.0</v>
      </c>
      <c r="F1998" s="5">
        <v>14.0</v>
      </c>
      <c r="G1998" s="5">
        <v>758.4</v>
      </c>
      <c r="H1998" s="5">
        <v>10618.83</v>
      </c>
      <c r="I1998" s="1" t="s">
        <v>21</v>
      </c>
      <c r="J1998" s="1" t="s">
        <v>22</v>
      </c>
      <c r="K1998" s="1" t="s">
        <v>4</v>
      </c>
      <c r="L1998" s="1" t="s">
        <v>5</v>
      </c>
      <c r="M1998" s="1" t="s">
        <v>23</v>
      </c>
      <c r="N1998" s="1" t="s">
        <v>7</v>
      </c>
      <c r="O1998" s="6"/>
    </row>
    <row r="1999">
      <c r="A1999" s="5">
        <v>104464.0</v>
      </c>
      <c r="B1999" s="2">
        <v>45869.0</v>
      </c>
      <c r="C1999" s="1" t="s">
        <v>99</v>
      </c>
      <c r="D1999" s="3" t="s">
        <v>40</v>
      </c>
      <c r="E1999" s="4">
        <v>45863.0</v>
      </c>
      <c r="F1999" s="5">
        <v>30.0</v>
      </c>
      <c r="G1999" s="5">
        <v>311.04</v>
      </c>
      <c r="H1999" s="5">
        <v>9332.42</v>
      </c>
      <c r="I1999" s="1" t="s">
        <v>21</v>
      </c>
      <c r="J1999" s="1" t="s">
        <v>22</v>
      </c>
      <c r="K1999" s="1" t="s">
        <v>4</v>
      </c>
      <c r="L1999" s="1" t="s">
        <v>5</v>
      </c>
      <c r="M1999" s="1" t="s">
        <v>23</v>
      </c>
      <c r="N1999" s="1" t="s">
        <v>7</v>
      </c>
      <c r="O1999" s="6"/>
    </row>
    <row r="2000">
      <c r="A2000" s="5">
        <v>104464.0</v>
      </c>
      <c r="B2000" s="2">
        <v>45869.0</v>
      </c>
      <c r="C2000" s="1" t="s">
        <v>99</v>
      </c>
      <c r="D2000" s="3" t="s">
        <v>638</v>
      </c>
      <c r="E2000" s="4">
        <v>45863.0</v>
      </c>
      <c r="F2000" s="5">
        <v>24.0</v>
      </c>
      <c r="G2000" s="5">
        <v>301.44</v>
      </c>
      <c r="H2000" s="5">
        <v>7235.78</v>
      </c>
      <c r="I2000" s="1" t="s">
        <v>21</v>
      </c>
      <c r="J2000" s="1" t="s">
        <v>22</v>
      </c>
      <c r="K2000" s="1" t="s">
        <v>4</v>
      </c>
      <c r="L2000" s="1" t="s">
        <v>5</v>
      </c>
      <c r="M2000" s="1" t="s">
        <v>23</v>
      </c>
      <c r="N2000" s="1" t="s">
        <v>7</v>
      </c>
      <c r="O2000" s="6"/>
    </row>
    <row r="2001">
      <c r="A2001" s="5">
        <v>400157.0</v>
      </c>
      <c r="B2001" s="2">
        <v>45869.0</v>
      </c>
      <c r="C2001" s="1" t="s">
        <v>664</v>
      </c>
      <c r="D2001" s="7">
        <v>4044.0</v>
      </c>
      <c r="E2001" s="4">
        <v>45863.0</v>
      </c>
      <c r="F2001" s="5">
        <v>10.0</v>
      </c>
      <c r="G2001" s="5">
        <v>525.12</v>
      </c>
      <c r="H2001" s="5">
        <v>5148.08</v>
      </c>
      <c r="I2001" s="1" t="s">
        <v>644</v>
      </c>
      <c r="J2001" s="1" t="s">
        <v>221</v>
      </c>
      <c r="K2001" s="1" t="s">
        <v>111</v>
      </c>
      <c r="L2001" s="1" t="s">
        <v>5</v>
      </c>
      <c r="M2001" s="1" t="s">
        <v>645</v>
      </c>
      <c r="N2001" s="1" t="s">
        <v>7</v>
      </c>
      <c r="O2001" s="6"/>
    </row>
    <row r="2002">
      <c r="A2002" s="5">
        <v>400157.0</v>
      </c>
      <c r="B2002" s="2">
        <v>45869.0</v>
      </c>
      <c r="C2002" s="1" t="s">
        <v>664</v>
      </c>
      <c r="D2002" s="7">
        <v>4043.0</v>
      </c>
      <c r="E2002" s="4">
        <v>45863.0</v>
      </c>
      <c r="F2002" s="5">
        <v>20.0</v>
      </c>
      <c r="G2002" s="5">
        <v>1850.22</v>
      </c>
      <c r="H2002" s="5">
        <v>36266.22</v>
      </c>
      <c r="I2002" s="1" t="s">
        <v>644</v>
      </c>
      <c r="J2002" s="1" t="s">
        <v>221</v>
      </c>
      <c r="K2002" s="1" t="s">
        <v>111</v>
      </c>
      <c r="L2002" s="1" t="s">
        <v>5</v>
      </c>
      <c r="M2002" s="1" t="s">
        <v>645</v>
      </c>
      <c r="N2002" s="1" t="s">
        <v>7</v>
      </c>
      <c r="O2002" s="6"/>
    </row>
    <row r="2003">
      <c r="A2003" s="5">
        <v>400157.0</v>
      </c>
      <c r="B2003" s="2">
        <v>45869.0</v>
      </c>
      <c r="C2003" s="1" t="s">
        <v>664</v>
      </c>
      <c r="D2003" s="7">
        <v>4045.0</v>
      </c>
      <c r="E2003" s="4">
        <v>45863.0</v>
      </c>
      <c r="F2003" s="5">
        <v>10.0</v>
      </c>
      <c r="G2003" s="5">
        <v>525.12</v>
      </c>
      <c r="H2003" s="5">
        <v>5148.08</v>
      </c>
      <c r="I2003" s="1" t="s">
        <v>644</v>
      </c>
      <c r="J2003" s="1" t="s">
        <v>221</v>
      </c>
      <c r="K2003" s="1" t="s">
        <v>111</v>
      </c>
      <c r="L2003" s="1" t="s">
        <v>5</v>
      </c>
      <c r="M2003" s="1" t="s">
        <v>645</v>
      </c>
      <c r="N2003" s="1" t="s">
        <v>7</v>
      </c>
      <c r="O2003" s="6"/>
    </row>
    <row r="2004">
      <c r="A2004" s="5">
        <v>104486.0</v>
      </c>
      <c r="B2004" s="2">
        <v>45869.0</v>
      </c>
      <c r="C2004" s="1" t="s">
        <v>217</v>
      </c>
      <c r="D2004" s="3" t="s">
        <v>41</v>
      </c>
      <c r="E2004" s="4">
        <v>45863.0</v>
      </c>
      <c r="F2004" s="5">
        <v>29.0</v>
      </c>
      <c r="G2004" s="5">
        <v>187.2</v>
      </c>
      <c r="H2004" s="5">
        <v>5321.83</v>
      </c>
      <c r="I2004" s="1" t="s">
        <v>21</v>
      </c>
      <c r="J2004" s="1" t="s">
        <v>22</v>
      </c>
      <c r="K2004" s="1" t="s">
        <v>4</v>
      </c>
      <c r="L2004" s="1" t="s">
        <v>5</v>
      </c>
      <c r="M2004" s="1" t="s">
        <v>23</v>
      </c>
      <c r="N2004" s="1" t="s">
        <v>7</v>
      </c>
      <c r="O2004" s="6"/>
    </row>
    <row r="2005">
      <c r="A2005" s="5">
        <v>104486.0</v>
      </c>
      <c r="B2005" s="2">
        <v>45869.0</v>
      </c>
      <c r="C2005" s="1" t="s">
        <v>217</v>
      </c>
      <c r="D2005" s="7">
        <v>144.0</v>
      </c>
      <c r="E2005" s="4">
        <v>45863.0</v>
      </c>
      <c r="F2005" s="5">
        <v>90.0</v>
      </c>
      <c r="G2005" s="5">
        <v>93.6</v>
      </c>
      <c r="H2005" s="5">
        <v>8257.12</v>
      </c>
      <c r="I2005" s="1" t="s">
        <v>21</v>
      </c>
      <c r="J2005" s="1" t="s">
        <v>22</v>
      </c>
      <c r="K2005" s="1" t="s">
        <v>4</v>
      </c>
      <c r="L2005" s="1" t="s">
        <v>5</v>
      </c>
      <c r="M2005" s="1" t="s">
        <v>23</v>
      </c>
      <c r="N2005" s="1" t="s">
        <v>7</v>
      </c>
      <c r="O2005" s="6"/>
    </row>
    <row r="2006">
      <c r="A2006" s="5">
        <v>104486.0</v>
      </c>
      <c r="B2006" s="2">
        <v>45869.0</v>
      </c>
      <c r="C2006" s="1" t="s">
        <v>217</v>
      </c>
      <c r="D2006" s="7">
        <v>200.0</v>
      </c>
      <c r="E2006" s="4">
        <v>45863.0</v>
      </c>
      <c r="F2006" s="5">
        <v>30.0</v>
      </c>
      <c r="G2006" s="5">
        <v>228.48</v>
      </c>
      <c r="H2006" s="5">
        <v>6718.91</v>
      </c>
      <c r="I2006" s="1" t="s">
        <v>21</v>
      </c>
      <c r="J2006" s="1" t="s">
        <v>22</v>
      </c>
      <c r="K2006" s="1" t="s">
        <v>4</v>
      </c>
      <c r="L2006" s="1" t="s">
        <v>5</v>
      </c>
      <c r="M2006" s="1" t="s">
        <v>23</v>
      </c>
      <c r="N2006" s="1" t="s">
        <v>7</v>
      </c>
      <c r="O2006" s="6"/>
    </row>
    <row r="2007">
      <c r="A2007" s="5">
        <v>104486.0</v>
      </c>
      <c r="B2007" s="2">
        <v>45869.0</v>
      </c>
      <c r="C2007" s="1" t="s">
        <v>217</v>
      </c>
      <c r="D2007" s="7">
        <v>124.0</v>
      </c>
      <c r="E2007" s="4">
        <v>45863.0</v>
      </c>
      <c r="F2007" s="5">
        <v>92.0</v>
      </c>
      <c r="G2007" s="5">
        <v>126.72</v>
      </c>
      <c r="H2007" s="5">
        <v>11426.68</v>
      </c>
      <c r="I2007" s="1" t="s">
        <v>21</v>
      </c>
      <c r="J2007" s="1" t="s">
        <v>22</v>
      </c>
      <c r="K2007" s="1" t="s">
        <v>4</v>
      </c>
      <c r="L2007" s="1" t="s">
        <v>5</v>
      </c>
      <c r="M2007" s="1" t="s">
        <v>23</v>
      </c>
      <c r="N2007" s="1" t="s">
        <v>7</v>
      </c>
      <c r="O2007" s="6"/>
    </row>
    <row r="2008">
      <c r="A2008" s="5">
        <v>104486.0</v>
      </c>
      <c r="B2008" s="2">
        <v>45869.0</v>
      </c>
      <c r="C2008" s="1" t="s">
        <v>217</v>
      </c>
      <c r="D2008" s="7">
        <v>701.0</v>
      </c>
      <c r="E2008" s="4">
        <v>45863.0</v>
      </c>
      <c r="F2008" s="5">
        <v>100.0</v>
      </c>
      <c r="G2008" s="5">
        <v>423.05</v>
      </c>
      <c r="H2008" s="5">
        <v>41460.5</v>
      </c>
      <c r="I2008" s="1" t="s">
        <v>56</v>
      </c>
      <c r="J2008" s="1" t="s">
        <v>22</v>
      </c>
      <c r="K2008" s="1" t="s">
        <v>4</v>
      </c>
      <c r="L2008" s="1" t="s">
        <v>5</v>
      </c>
      <c r="M2008" s="1" t="s">
        <v>23</v>
      </c>
      <c r="N2008" s="1" t="s">
        <v>7</v>
      </c>
      <c r="O2008" s="6"/>
    </row>
    <row r="2009">
      <c r="A2009" s="5">
        <v>104486.0</v>
      </c>
      <c r="B2009" s="2">
        <v>45869.0</v>
      </c>
      <c r="C2009" s="1" t="s">
        <v>217</v>
      </c>
      <c r="D2009" s="7">
        <v>129.0</v>
      </c>
      <c r="E2009" s="4">
        <v>45863.0</v>
      </c>
      <c r="F2009" s="5">
        <v>24.0</v>
      </c>
      <c r="G2009" s="5">
        <v>226.56</v>
      </c>
      <c r="H2009" s="5">
        <v>5330.29</v>
      </c>
      <c r="I2009" s="1" t="s">
        <v>21</v>
      </c>
      <c r="J2009" s="1" t="s">
        <v>22</v>
      </c>
      <c r="K2009" s="1" t="s">
        <v>4</v>
      </c>
      <c r="L2009" s="1" t="s">
        <v>5</v>
      </c>
      <c r="M2009" s="1" t="s">
        <v>23</v>
      </c>
      <c r="N2009" s="1" t="s">
        <v>7</v>
      </c>
      <c r="O2009" s="6"/>
    </row>
    <row r="2010">
      <c r="A2010" s="5">
        <v>104495.0</v>
      </c>
      <c r="B2010" s="2">
        <v>45869.0</v>
      </c>
      <c r="C2010" s="1" t="s">
        <v>664</v>
      </c>
      <c r="D2010" s="3" t="s">
        <v>60</v>
      </c>
      <c r="E2010" s="4">
        <v>45863.0</v>
      </c>
      <c r="F2010" s="5">
        <v>4.0</v>
      </c>
      <c r="G2010" s="5">
        <v>3144.3</v>
      </c>
      <c r="H2010" s="5">
        <v>12327.17</v>
      </c>
      <c r="I2010" s="1" t="s">
        <v>58</v>
      </c>
      <c r="J2010" s="1" t="s">
        <v>221</v>
      </c>
      <c r="K2010" s="1" t="s">
        <v>111</v>
      </c>
      <c r="L2010" s="1" t="s">
        <v>5</v>
      </c>
      <c r="M2010" s="1" t="s">
        <v>59</v>
      </c>
      <c r="N2010" s="1" t="s">
        <v>7</v>
      </c>
      <c r="O2010" s="6"/>
    </row>
    <row r="2011">
      <c r="A2011" s="5">
        <v>104496.0</v>
      </c>
      <c r="B2011" s="2">
        <v>45869.0</v>
      </c>
      <c r="C2011" s="1" t="s">
        <v>664</v>
      </c>
      <c r="D2011" s="3" t="s">
        <v>246</v>
      </c>
      <c r="E2011" s="4">
        <v>45863.0</v>
      </c>
      <c r="F2011" s="5">
        <v>50.0</v>
      </c>
      <c r="G2011" s="5">
        <v>110.4</v>
      </c>
      <c r="H2011" s="5">
        <v>5410.37</v>
      </c>
      <c r="I2011" s="1" t="s">
        <v>26</v>
      </c>
      <c r="J2011" s="1" t="s">
        <v>221</v>
      </c>
      <c r="K2011" s="1" t="s">
        <v>111</v>
      </c>
      <c r="L2011" s="1" t="s">
        <v>5</v>
      </c>
      <c r="M2011" s="1" t="s">
        <v>29</v>
      </c>
      <c r="N2011" s="1" t="s">
        <v>7</v>
      </c>
      <c r="O2011" s="6"/>
    </row>
    <row r="2012">
      <c r="A2012" s="5">
        <v>104496.0</v>
      </c>
      <c r="B2012" s="2">
        <v>45869.0</v>
      </c>
      <c r="C2012" s="1" t="s">
        <v>664</v>
      </c>
      <c r="D2012" s="3" t="s">
        <v>665</v>
      </c>
      <c r="E2012" s="4">
        <v>45863.0</v>
      </c>
      <c r="F2012" s="5">
        <v>2.0</v>
      </c>
      <c r="G2012" s="5">
        <v>2603.6</v>
      </c>
      <c r="H2012" s="5">
        <v>5103.82</v>
      </c>
      <c r="I2012" s="1" t="s">
        <v>61</v>
      </c>
      <c r="J2012" s="1" t="s">
        <v>221</v>
      </c>
      <c r="K2012" s="1" t="s">
        <v>111</v>
      </c>
      <c r="L2012" s="1" t="s">
        <v>5</v>
      </c>
      <c r="M2012" s="1" t="s">
        <v>29</v>
      </c>
      <c r="N2012" s="1" t="s">
        <v>7</v>
      </c>
      <c r="O2012" s="6"/>
    </row>
    <row r="2013">
      <c r="A2013" s="5">
        <v>104496.0</v>
      </c>
      <c r="B2013" s="2">
        <v>45869.0</v>
      </c>
      <c r="C2013" s="1" t="s">
        <v>664</v>
      </c>
      <c r="D2013" s="7">
        <v>6808.0</v>
      </c>
      <c r="E2013" s="4">
        <v>45863.0</v>
      </c>
      <c r="F2013" s="5">
        <v>2.0</v>
      </c>
      <c r="G2013" s="5">
        <v>593.4</v>
      </c>
      <c r="H2013" s="5">
        <v>1163.83</v>
      </c>
      <c r="I2013" s="1" t="s">
        <v>61</v>
      </c>
      <c r="J2013" s="1" t="s">
        <v>221</v>
      </c>
      <c r="K2013" s="1" t="s">
        <v>111</v>
      </c>
      <c r="L2013" s="1" t="s">
        <v>5</v>
      </c>
      <c r="M2013" s="1" t="s">
        <v>29</v>
      </c>
      <c r="N2013" s="1" t="s">
        <v>7</v>
      </c>
      <c r="O2013" s="6"/>
    </row>
    <row r="2014">
      <c r="A2014" s="5">
        <v>104496.0</v>
      </c>
      <c r="B2014" s="2">
        <v>45869.0</v>
      </c>
      <c r="C2014" s="1" t="s">
        <v>664</v>
      </c>
      <c r="D2014" s="3" t="s">
        <v>666</v>
      </c>
      <c r="E2014" s="4">
        <v>45863.0</v>
      </c>
      <c r="F2014" s="5">
        <v>12.0</v>
      </c>
      <c r="G2014" s="5">
        <v>409.4</v>
      </c>
      <c r="H2014" s="5">
        <v>4815.31</v>
      </c>
      <c r="I2014" s="1" t="s">
        <v>26</v>
      </c>
      <c r="J2014" s="1" t="s">
        <v>221</v>
      </c>
      <c r="K2014" s="1" t="s">
        <v>111</v>
      </c>
      <c r="L2014" s="1" t="s">
        <v>5</v>
      </c>
      <c r="M2014" s="1" t="s">
        <v>29</v>
      </c>
      <c r="N2014" s="1" t="s">
        <v>7</v>
      </c>
      <c r="O2014" s="6"/>
    </row>
    <row r="2015">
      <c r="A2015" s="5">
        <v>104496.0</v>
      </c>
      <c r="B2015" s="2">
        <v>45869.0</v>
      </c>
      <c r="C2015" s="1" t="s">
        <v>664</v>
      </c>
      <c r="D2015" s="3" t="s">
        <v>318</v>
      </c>
      <c r="E2015" s="4">
        <v>45863.0</v>
      </c>
      <c r="F2015" s="5">
        <v>24.0</v>
      </c>
      <c r="G2015" s="5">
        <v>120.0</v>
      </c>
      <c r="H2015" s="5">
        <v>2823.17</v>
      </c>
      <c r="I2015" s="1" t="s">
        <v>26</v>
      </c>
      <c r="J2015" s="1" t="s">
        <v>221</v>
      </c>
      <c r="K2015" s="1" t="s">
        <v>111</v>
      </c>
      <c r="L2015" s="1" t="s">
        <v>5</v>
      </c>
      <c r="M2015" s="1" t="s">
        <v>29</v>
      </c>
      <c r="N2015" s="1" t="s">
        <v>7</v>
      </c>
      <c r="O2015" s="6"/>
    </row>
    <row r="2016">
      <c r="A2016" s="5">
        <v>104496.0</v>
      </c>
      <c r="B2016" s="2">
        <v>45869.0</v>
      </c>
      <c r="C2016" s="1" t="s">
        <v>664</v>
      </c>
      <c r="D2016" s="3" t="s">
        <v>667</v>
      </c>
      <c r="E2016" s="4">
        <v>45863.0</v>
      </c>
      <c r="F2016" s="5">
        <v>2.0</v>
      </c>
      <c r="G2016" s="5">
        <v>2203.4</v>
      </c>
      <c r="H2016" s="5">
        <v>4319.43</v>
      </c>
      <c r="I2016" s="1" t="s">
        <v>61</v>
      </c>
      <c r="J2016" s="1" t="s">
        <v>221</v>
      </c>
      <c r="K2016" s="1" t="s">
        <v>111</v>
      </c>
      <c r="L2016" s="1" t="s">
        <v>5</v>
      </c>
      <c r="M2016" s="1" t="s">
        <v>29</v>
      </c>
      <c r="N2016" s="1" t="s">
        <v>7</v>
      </c>
      <c r="O2016" s="6"/>
    </row>
    <row r="2017">
      <c r="A2017" s="5">
        <v>104496.0</v>
      </c>
      <c r="B2017" s="2">
        <v>45869.0</v>
      </c>
      <c r="C2017" s="1" t="s">
        <v>664</v>
      </c>
      <c r="D2017" s="7">
        <v>6852.0</v>
      </c>
      <c r="E2017" s="4">
        <v>45863.0</v>
      </c>
      <c r="F2017" s="5">
        <v>4.0</v>
      </c>
      <c r="G2017" s="5">
        <v>2152.8</v>
      </c>
      <c r="H2017" s="5">
        <v>8439.74</v>
      </c>
      <c r="I2017" s="1" t="s">
        <v>61</v>
      </c>
      <c r="J2017" s="1" t="s">
        <v>221</v>
      </c>
      <c r="K2017" s="1" t="s">
        <v>111</v>
      </c>
      <c r="L2017" s="1" t="s">
        <v>5</v>
      </c>
      <c r="M2017" s="1" t="s">
        <v>29</v>
      </c>
      <c r="N2017" s="1" t="s">
        <v>7</v>
      </c>
      <c r="O2017" s="6"/>
    </row>
    <row r="2018">
      <c r="A2018" s="5">
        <v>104496.0</v>
      </c>
      <c r="B2018" s="2">
        <v>45869.0</v>
      </c>
      <c r="C2018" s="1" t="s">
        <v>664</v>
      </c>
      <c r="D2018" s="3" t="s">
        <v>668</v>
      </c>
      <c r="E2018" s="4">
        <v>45863.0</v>
      </c>
      <c r="F2018" s="5">
        <v>2.0</v>
      </c>
      <c r="G2018" s="5">
        <v>1002.8</v>
      </c>
      <c r="H2018" s="5">
        <v>1966.26</v>
      </c>
      <c r="I2018" s="1" t="s">
        <v>61</v>
      </c>
      <c r="J2018" s="1" t="s">
        <v>221</v>
      </c>
      <c r="K2018" s="1" t="s">
        <v>111</v>
      </c>
      <c r="L2018" s="1" t="s">
        <v>5</v>
      </c>
      <c r="M2018" s="1" t="s">
        <v>29</v>
      </c>
      <c r="N2018" s="1" t="s">
        <v>7</v>
      </c>
      <c r="O2018" s="6"/>
    </row>
    <row r="2019">
      <c r="A2019" s="5">
        <v>104496.0</v>
      </c>
      <c r="B2019" s="2">
        <v>45869.0</v>
      </c>
      <c r="C2019" s="1" t="s">
        <v>664</v>
      </c>
      <c r="D2019" s="3" t="s">
        <v>669</v>
      </c>
      <c r="E2019" s="4">
        <v>45863.0</v>
      </c>
      <c r="F2019" s="5">
        <v>6.0</v>
      </c>
      <c r="G2019" s="5">
        <v>1817.0</v>
      </c>
      <c r="H2019" s="5">
        <v>10684.73</v>
      </c>
      <c r="I2019" s="1" t="s">
        <v>61</v>
      </c>
      <c r="J2019" s="1" t="s">
        <v>221</v>
      </c>
      <c r="K2019" s="1" t="s">
        <v>111</v>
      </c>
      <c r="L2019" s="1" t="s">
        <v>5</v>
      </c>
      <c r="M2019" s="1" t="s">
        <v>29</v>
      </c>
      <c r="N2019" s="1" t="s">
        <v>7</v>
      </c>
      <c r="O2019" s="6"/>
    </row>
    <row r="2020">
      <c r="A2020" s="5">
        <v>104496.0</v>
      </c>
      <c r="B2020" s="2">
        <v>45869.0</v>
      </c>
      <c r="C2020" s="1" t="s">
        <v>664</v>
      </c>
      <c r="D2020" s="7">
        <v>6851.0</v>
      </c>
      <c r="E2020" s="4">
        <v>45863.0</v>
      </c>
      <c r="F2020" s="5">
        <v>4.0</v>
      </c>
      <c r="G2020" s="5">
        <v>1444.4</v>
      </c>
      <c r="H2020" s="5">
        <v>5662.82</v>
      </c>
      <c r="I2020" s="1" t="s">
        <v>61</v>
      </c>
      <c r="J2020" s="1" t="s">
        <v>221</v>
      </c>
      <c r="K2020" s="1" t="s">
        <v>111</v>
      </c>
      <c r="L2020" s="1" t="s">
        <v>5</v>
      </c>
      <c r="M2020" s="1" t="s">
        <v>29</v>
      </c>
      <c r="N2020" s="1" t="s">
        <v>7</v>
      </c>
      <c r="O2020" s="6"/>
    </row>
    <row r="2021">
      <c r="A2021" s="5">
        <v>104496.0</v>
      </c>
      <c r="B2021" s="2">
        <v>45869.0</v>
      </c>
      <c r="C2021" s="1" t="s">
        <v>664</v>
      </c>
      <c r="D2021" s="3" t="s">
        <v>670</v>
      </c>
      <c r="E2021" s="4">
        <v>45863.0</v>
      </c>
      <c r="F2021" s="5">
        <v>2.0</v>
      </c>
      <c r="G2021" s="5">
        <v>3877.8</v>
      </c>
      <c r="H2021" s="5">
        <v>7601.26</v>
      </c>
      <c r="I2021" s="1" t="s">
        <v>61</v>
      </c>
      <c r="J2021" s="1" t="s">
        <v>221</v>
      </c>
      <c r="K2021" s="1" t="s">
        <v>111</v>
      </c>
      <c r="L2021" s="1" t="s">
        <v>5</v>
      </c>
      <c r="M2021" s="1" t="s">
        <v>29</v>
      </c>
      <c r="N2021" s="1" t="s">
        <v>7</v>
      </c>
      <c r="O2021" s="6"/>
    </row>
    <row r="2022">
      <c r="A2022" s="5">
        <v>104496.0</v>
      </c>
      <c r="B2022" s="2">
        <v>45869.0</v>
      </c>
      <c r="C2022" s="1" t="s">
        <v>664</v>
      </c>
      <c r="D2022" s="3" t="s">
        <v>671</v>
      </c>
      <c r="E2022" s="4">
        <v>45863.0</v>
      </c>
      <c r="F2022" s="5">
        <v>2.0</v>
      </c>
      <c r="G2022" s="5">
        <v>1844.6</v>
      </c>
      <c r="H2022" s="5">
        <v>3616.18</v>
      </c>
      <c r="I2022" s="1" t="s">
        <v>61</v>
      </c>
      <c r="J2022" s="1" t="s">
        <v>221</v>
      </c>
      <c r="K2022" s="1" t="s">
        <v>111</v>
      </c>
      <c r="L2022" s="1" t="s">
        <v>5</v>
      </c>
      <c r="M2022" s="1" t="s">
        <v>29</v>
      </c>
      <c r="N2022" s="1" t="s">
        <v>7</v>
      </c>
      <c r="O2022" s="6"/>
    </row>
    <row r="2023">
      <c r="A2023" s="5">
        <v>104496.0</v>
      </c>
      <c r="B2023" s="2">
        <v>45869.0</v>
      </c>
      <c r="C2023" s="1" t="s">
        <v>664</v>
      </c>
      <c r="D2023" s="3" t="s">
        <v>672</v>
      </c>
      <c r="E2023" s="4">
        <v>45863.0</v>
      </c>
      <c r="F2023" s="5">
        <v>10.0</v>
      </c>
      <c r="G2023" s="5">
        <v>616.4</v>
      </c>
      <c r="H2023" s="5">
        <v>6041.49</v>
      </c>
      <c r="I2023" s="1" t="s">
        <v>26</v>
      </c>
      <c r="J2023" s="1" t="s">
        <v>221</v>
      </c>
      <c r="K2023" s="1" t="s">
        <v>111</v>
      </c>
      <c r="L2023" s="1" t="s">
        <v>5</v>
      </c>
      <c r="M2023" s="1" t="s">
        <v>29</v>
      </c>
      <c r="N2023" s="1" t="s">
        <v>7</v>
      </c>
      <c r="O2023" s="6"/>
    </row>
    <row r="2024">
      <c r="A2024" s="5">
        <v>104496.0</v>
      </c>
      <c r="B2024" s="2">
        <v>45869.0</v>
      </c>
      <c r="C2024" s="1" t="s">
        <v>664</v>
      </c>
      <c r="D2024" s="3" t="s">
        <v>673</v>
      </c>
      <c r="E2024" s="4">
        <v>45863.0</v>
      </c>
      <c r="F2024" s="5">
        <v>2.0</v>
      </c>
      <c r="G2024" s="5">
        <v>2203.4</v>
      </c>
      <c r="H2024" s="5">
        <v>4319.43</v>
      </c>
      <c r="I2024" s="1" t="s">
        <v>61</v>
      </c>
      <c r="J2024" s="1" t="s">
        <v>221</v>
      </c>
      <c r="K2024" s="1" t="s">
        <v>111</v>
      </c>
      <c r="L2024" s="1" t="s">
        <v>5</v>
      </c>
      <c r="M2024" s="1" t="s">
        <v>29</v>
      </c>
      <c r="N2024" s="1" t="s">
        <v>7</v>
      </c>
      <c r="O2024" s="6"/>
    </row>
    <row r="2025">
      <c r="A2025" s="5">
        <v>104496.0</v>
      </c>
      <c r="B2025" s="2">
        <v>45869.0</v>
      </c>
      <c r="C2025" s="1" t="s">
        <v>664</v>
      </c>
      <c r="D2025" s="3" t="s">
        <v>674</v>
      </c>
      <c r="E2025" s="4">
        <v>45863.0</v>
      </c>
      <c r="F2025" s="5">
        <v>2.0</v>
      </c>
      <c r="G2025" s="5">
        <v>4305.6</v>
      </c>
      <c r="H2025" s="5">
        <v>8439.74</v>
      </c>
      <c r="I2025" s="1" t="s">
        <v>61</v>
      </c>
      <c r="J2025" s="1" t="s">
        <v>221</v>
      </c>
      <c r="K2025" s="1" t="s">
        <v>111</v>
      </c>
      <c r="L2025" s="1" t="s">
        <v>5</v>
      </c>
      <c r="M2025" s="1" t="s">
        <v>29</v>
      </c>
      <c r="N2025" s="1" t="s">
        <v>7</v>
      </c>
      <c r="O2025" s="6"/>
    </row>
    <row r="2026">
      <c r="A2026" s="5">
        <v>104496.0</v>
      </c>
      <c r="B2026" s="2">
        <v>45869.0</v>
      </c>
      <c r="C2026" s="1" t="s">
        <v>664</v>
      </c>
      <c r="D2026" s="3" t="s">
        <v>675</v>
      </c>
      <c r="E2026" s="4">
        <v>45863.0</v>
      </c>
      <c r="F2026" s="5">
        <v>2.0</v>
      </c>
      <c r="G2026" s="5">
        <v>1844.6</v>
      </c>
      <c r="H2026" s="5">
        <v>3616.18</v>
      </c>
      <c r="I2026" s="1" t="s">
        <v>61</v>
      </c>
      <c r="J2026" s="1" t="s">
        <v>221</v>
      </c>
      <c r="K2026" s="1" t="s">
        <v>111</v>
      </c>
      <c r="L2026" s="1" t="s">
        <v>5</v>
      </c>
      <c r="M2026" s="1" t="s">
        <v>29</v>
      </c>
      <c r="N2026" s="1" t="s">
        <v>7</v>
      </c>
      <c r="O2026" s="6"/>
    </row>
    <row r="2027">
      <c r="A2027" s="5">
        <v>104496.0</v>
      </c>
      <c r="B2027" s="2">
        <v>45869.0</v>
      </c>
      <c r="C2027" s="1" t="s">
        <v>664</v>
      </c>
      <c r="D2027" s="3" t="s">
        <v>50</v>
      </c>
      <c r="E2027" s="4">
        <v>45863.0</v>
      </c>
      <c r="F2027" s="5">
        <v>44.0</v>
      </c>
      <c r="G2027" s="5">
        <v>318.08</v>
      </c>
      <c r="H2027" s="5">
        <v>13716.38</v>
      </c>
      <c r="I2027" s="1" t="s">
        <v>26</v>
      </c>
      <c r="J2027" s="1" t="s">
        <v>221</v>
      </c>
      <c r="K2027" s="1" t="s">
        <v>111</v>
      </c>
      <c r="L2027" s="1" t="s">
        <v>5</v>
      </c>
      <c r="M2027" s="1" t="s">
        <v>29</v>
      </c>
      <c r="N2027" s="1" t="s">
        <v>7</v>
      </c>
      <c r="O2027" s="6"/>
    </row>
    <row r="2028">
      <c r="A2028" s="5">
        <v>104496.0</v>
      </c>
      <c r="B2028" s="2">
        <v>45869.0</v>
      </c>
      <c r="C2028" s="1" t="s">
        <v>664</v>
      </c>
      <c r="D2028" s="7">
        <v>6803.0</v>
      </c>
      <c r="E2028" s="4">
        <v>45863.0</v>
      </c>
      <c r="F2028" s="5">
        <v>6.0</v>
      </c>
      <c r="G2028" s="5">
        <v>1223.6</v>
      </c>
      <c r="H2028" s="5">
        <v>7195.54</v>
      </c>
      <c r="I2028" s="1" t="s">
        <v>61</v>
      </c>
      <c r="J2028" s="1" t="s">
        <v>221</v>
      </c>
      <c r="K2028" s="1" t="s">
        <v>111</v>
      </c>
      <c r="L2028" s="1" t="s">
        <v>5</v>
      </c>
      <c r="M2028" s="1" t="s">
        <v>29</v>
      </c>
      <c r="N2028" s="1" t="s">
        <v>7</v>
      </c>
      <c r="O2028" s="6"/>
    </row>
    <row r="2029">
      <c r="A2029" s="5">
        <v>104496.0</v>
      </c>
      <c r="B2029" s="2">
        <v>45869.0</v>
      </c>
      <c r="C2029" s="1" t="s">
        <v>664</v>
      </c>
      <c r="D2029" s="3" t="s">
        <v>676</v>
      </c>
      <c r="E2029" s="4">
        <v>45863.0</v>
      </c>
      <c r="F2029" s="5">
        <v>2.0</v>
      </c>
      <c r="G2029" s="5">
        <v>2603.6</v>
      </c>
      <c r="H2029" s="5">
        <v>5103.82</v>
      </c>
      <c r="I2029" s="1" t="s">
        <v>61</v>
      </c>
      <c r="J2029" s="1" t="s">
        <v>221</v>
      </c>
      <c r="K2029" s="1" t="s">
        <v>111</v>
      </c>
      <c r="L2029" s="1" t="s">
        <v>5</v>
      </c>
      <c r="M2029" s="1" t="s">
        <v>29</v>
      </c>
      <c r="N2029" s="1" t="s">
        <v>7</v>
      </c>
      <c r="O2029" s="6"/>
    </row>
    <row r="2030">
      <c r="A2030" s="5">
        <v>104496.0</v>
      </c>
      <c r="B2030" s="2">
        <v>45869.0</v>
      </c>
      <c r="C2030" s="1" t="s">
        <v>664</v>
      </c>
      <c r="D2030" s="3" t="s">
        <v>677</v>
      </c>
      <c r="E2030" s="4">
        <v>45863.0</v>
      </c>
      <c r="F2030" s="5">
        <v>10.0</v>
      </c>
      <c r="G2030" s="5">
        <v>1830.8</v>
      </c>
      <c r="H2030" s="5">
        <v>17942.61</v>
      </c>
      <c r="I2030" s="1" t="s">
        <v>61</v>
      </c>
      <c r="J2030" s="1" t="s">
        <v>221</v>
      </c>
      <c r="K2030" s="1" t="s">
        <v>111</v>
      </c>
      <c r="L2030" s="1" t="s">
        <v>5</v>
      </c>
      <c r="M2030" s="1" t="s">
        <v>29</v>
      </c>
      <c r="N2030" s="1" t="s">
        <v>7</v>
      </c>
      <c r="O2030" s="6"/>
    </row>
    <row r="2031">
      <c r="A2031" s="5">
        <v>104496.0</v>
      </c>
      <c r="B2031" s="2">
        <v>45869.0</v>
      </c>
      <c r="C2031" s="1" t="s">
        <v>664</v>
      </c>
      <c r="D2031" s="3" t="s">
        <v>247</v>
      </c>
      <c r="E2031" s="4">
        <v>45863.0</v>
      </c>
      <c r="F2031" s="5">
        <v>50.0</v>
      </c>
      <c r="G2031" s="5">
        <v>110.4</v>
      </c>
      <c r="H2031" s="5">
        <v>5410.37</v>
      </c>
      <c r="I2031" s="1" t="s">
        <v>26</v>
      </c>
      <c r="J2031" s="1" t="s">
        <v>221</v>
      </c>
      <c r="K2031" s="1" t="s">
        <v>111</v>
      </c>
      <c r="L2031" s="1" t="s">
        <v>5</v>
      </c>
      <c r="M2031" s="1" t="s">
        <v>29</v>
      </c>
      <c r="N2031" s="1" t="s">
        <v>7</v>
      </c>
      <c r="O2031" s="6"/>
    </row>
    <row r="2032">
      <c r="A2032" s="5">
        <v>104496.0</v>
      </c>
      <c r="B2032" s="2">
        <v>45869.0</v>
      </c>
      <c r="C2032" s="1" t="s">
        <v>664</v>
      </c>
      <c r="D2032" s="3" t="s">
        <v>678</v>
      </c>
      <c r="E2032" s="4">
        <v>45863.0</v>
      </c>
      <c r="F2032" s="5">
        <v>2.0</v>
      </c>
      <c r="G2032" s="5">
        <v>2888.8</v>
      </c>
      <c r="H2032" s="5">
        <v>5662.82</v>
      </c>
      <c r="I2032" s="1" t="s">
        <v>61</v>
      </c>
      <c r="J2032" s="1" t="s">
        <v>221</v>
      </c>
      <c r="K2032" s="1" t="s">
        <v>111</v>
      </c>
      <c r="L2032" s="1" t="s">
        <v>5</v>
      </c>
      <c r="M2032" s="1" t="s">
        <v>29</v>
      </c>
      <c r="N2032" s="1" t="s">
        <v>7</v>
      </c>
      <c r="O2032" s="6"/>
    </row>
    <row r="2033">
      <c r="A2033" s="5">
        <v>104496.0</v>
      </c>
      <c r="B2033" s="2">
        <v>45869.0</v>
      </c>
      <c r="C2033" s="1" t="s">
        <v>664</v>
      </c>
      <c r="D2033" s="3" t="s">
        <v>679</v>
      </c>
      <c r="E2033" s="4">
        <v>45863.0</v>
      </c>
      <c r="F2033" s="5">
        <v>2.0</v>
      </c>
      <c r="G2033" s="5">
        <v>3877.8</v>
      </c>
      <c r="H2033" s="5">
        <v>7601.26</v>
      </c>
      <c r="I2033" s="1" t="s">
        <v>61</v>
      </c>
      <c r="J2033" s="1" t="s">
        <v>221</v>
      </c>
      <c r="K2033" s="1" t="s">
        <v>111</v>
      </c>
      <c r="L2033" s="1" t="s">
        <v>5</v>
      </c>
      <c r="M2033" s="1" t="s">
        <v>29</v>
      </c>
      <c r="N2033" s="1" t="s">
        <v>7</v>
      </c>
      <c r="O2033" s="6"/>
    </row>
    <row r="2034">
      <c r="A2034" s="5">
        <v>104496.0</v>
      </c>
      <c r="B2034" s="2">
        <v>45869.0</v>
      </c>
      <c r="C2034" s="1" t="s">
        <v>664</v>
      </c>
      <c r="D2034" s="3" t="s">
        <v>680</v>
      </c>
      <c r="E2034" s="4">
        <v>45863.0</v>
      </c>
      <c r="F2034" s="5">
        <v>2.0</v>
      </c>
      <c r="G2034" s="5">
        <v>2005.6</v>
      </c>
      <c r="H2034" s="5">
        <v>3931.74</v>
      </c>
      <c r="I2034" s="1" t="s">
        <v>61</v>
      </c>
      <c r="J2034" s="1" t="s">
        <v>221</v>
      </c>
      <c r="K2034" s="1" t="s">
        <v>111</v>
      </c>
      <c r="L2034" s="1" t="s">
        <v>5</v>
      </c>
      <c r="M2034" s="1" t="s">
        <v>29</v>
      </c>
      <c r="N2034" s="1" t="s">
        <v>7</v>
      </c>
      <c r="O2034" s="6"/>
    </row>
    <row r="2035">
      <c r="A2035" s="5">
        <v>104497.0</v>
      </c>
      <c r="B2035" s="2">
        <v>45869.0</v>
      </c>
      <c r="C2035" s="1" t="s">
        <v>664</v>
      </c>
      <c r="D2035" s="3" t="s">
        <v>55</v>
      </c>
      <c r="E2035" s="4">
        <v>45863.0</v>
      </c>
      <c r="F2035" s="5">
        <v>120.0</v>
      </c>
      <c r="G2035" s="5">
        <v>60.01</v>
      </c>
      <c r="H2035" s="5">
        <v>7058.74</v>
      </c>
      <c r="I2035" s="1" t="s">
        <v>56</v>
      </c>
      <c r="J2035" s="1" t="s">
        <v>221</v>
      </c>
      <c r="K2035" s="1" t="s">
        <v>111</v>
      </c>
      <c r="L2035" s="1" t="s">
        <v>5</v>
      </c>
      <c r="M2035" s="1" t="s">
        <v>23</v>
      </c>
      <c r="N2035" s="1" t="s">
        <v>7</v>
      </c>
      <c r="O2035" s="6"/>
    </row>
    <row r="2036">
      <c r="A2036" s="5">
        <v>104497.0</v>
      </c>
      <c r="B2036" s="2">
        <v>45869.0</v>
      </c>
      <c r="C2036" s="1" t="s">
        <v>664</v>
      </c>
      <c r="D2036" s="7">
        <v>701.0</v>
      </c>
      <c r="E2036" s="4">
        <v>45863.0</v>
      </c>
      <c r="F2036" s="5">
        <v>50.0</v>
      </c>
      <c r="G2036" s="5">
        <v>441.1</v>
      </c>
      <c r="H2036" s="5">
        <v>21615.47</v>
      </c>
      <c r="I2036" s="1" t="s">
        <v>56</v>
      </c>
      <c r="J2036" s="1" t="s">
        <v>221</v>
      </c>
      <c r="K2036" s="1" t="s">
        <v>111</v>
      </c>
      <c r="L2036" s="1" t="s">
        <v>5</v>
      </c>
      <c r="M2036" s="1" t="s">
        <v>23</v>
      </c>
      <c r="N2036" s="1" t="s">
        <v>7</v>
      </c>
      <c r="O2036" s="6"/>
    </row>
    <row r="2037">
      <c r="A2037" s="5">
        <v>104497.0</v>
      </c>
      <c r="B2037" s="2">
        <v>45869.0</v>
      </c>
      <c r="C2037" s="1" t="s">
        <v>664</v>
      </c>
      <c r="D2037" s="7">
        <v>704.0</v>
      </c>
      <c r="E2037" s="4">
        <v>45863.0</v>
      </c>
      <c r="F2037" s="5">
        <v>50.0</v>
      </c>
      <c r="G2037" s="5">
        <v>432.07</v>
      </c>
      <c r="H2037" s="5">
        <v>21173.0</v>
      </c>
      <c r="I2037" s="1" t="s">
        <v>56</v>
      </c>
      <c r="J2037" s="1" t="s">
        <v>221</v>
      </c>
      <c r="K2037" s="1" t="s">
        <v>111</v>
      </c>
      <c r="L2037" s="1" t="s">
        <v>5</v>
      </c>
      <c r="M2037" s="1" t="s">
        <v>23</v>
      </c>
      <c r="N2037" s="1" t="s">
        <v>7</v>
      </c>
      <c r="O2037" s="6"/>
    </row>
    <row r="2038">
      <c r="A2038" s="5">
        <v>104497.0</v>
      </c>
      <c r="B2038" s="2">
        <v>45869.0</v>
      </c>
      <c r="C2038" s="1" t="s">
        <v>664</v>
      </c>
      <c r="D2038" s="3" t="s">
        <v>624</v>
      </c>
      <c r="E2038" s="4">
        <v>45863.0</v>
      </c>
      <c r="F2038" s="5">
        <v>10.0</v>
      </c>
      <c r="G2038" s="5">
        <v>130.01</v>
      </c>
      <c r="H2038" s="5">
        <v>1275.66</v>
      </c>
      <c r="I2038" s="1" t="s">
        <v>21</v>
      </c>
      <c r="J2038" s="1" t="s">
        <v>221</v>
      </c>
      <c r="K2038" s="1" t="s">
        <v>111</v>
      </c>
      <c r="L2038" s="1" t="s">
        <v>5</v>
      </c>
      <c r="M2038" s="1" t="s">
        <v>23</v>
      </c>
      <c r="N2038" s="1" t="s">
        <v>7</v>
      </c>
      <c r="O2038" s="6"/>
    </row>
    <row r="2039">
      <c r="A2039" s="5">
        <v>104498.0</v>
      </c>
      <c r="B2039" s="2">
        <v>45869.0</v>
      </c>
      <c r="C2039" s="1" t="s">
        <v>664</v>
      </c>
      <c r="D2039" s="7">
        <v>5308.0</v>
      </c>
      <c r="E2039" s="4">
        <v>45863.0</v>
      </c>
      <c r="F2039" s="5">
        <v>10.0</v>
      </c>
      <c r="G2039" s="5">
        <v>450.8</v>
      </c>
      <c r="H2039" s="5">
        <v>4418.25</v>
      </c>
      <c r="I2039" s="1" t="s">
        <v>61</v>
      </c>
      <c r="J2039" s="1" t="s">
        <v>221</v>
      </c>
      <c r="K2039" s="1" t="s">
        <v>111</v>
      </c>
      <c r="L2039" s="1" t="s">
        <v>5</v>
      </c>
      <c r="M2039" s="1" t="s">
        <v>29</v>
      </c>
      <c r="N2039" s="1" t="s">
        <v>7</v>
      </c>
      <c r="O2039" s="6"/>
    </row>
    <row r="2040">
      <c r="A2040" s="5">
        <v>104498.0</v>
      </c>
      <c r="B2040" s="2">
        <v>45869.0</v>
      </c>
      <c r="C2040" s="1" t="s">
        <v>664</v>
      </c>
      <c r="D2040" s="3" t="s">
        <v>681</v>
      </c>
      <c r="E2040" s="4">
        <v>45863.0</v>
      </c>
      <c r="F2040" s="5">
        <v>22.0</v>
      </c>
      <c r="G2040" s="5">
        <v>202.86</v>
      </c>
      <c r="H2040" s="5">
        <v>4374.07</v>
      </c>
      <c r="I2040" s="1" t="s">
        <v>61</v>
      </c>
      <c r="J2040" s="1" t="s">
        <v>221</v>
      </c>
      <c r="K2040" s="1" t="s">
        <v>111</v>
      </c>
      <c r="L2040" s="1" t="s">
        <v>5</v>
      </c>
      <c r="M2040" s="1" t="s">
        <v>29</v>
      </c>
      <c r="N2040" s="1" t="s">
        <v>7</v>
      </c>
      <c r="O2040" s="6"/>
    </row>
    <row r="2041">
      <c r="A2041" s="5">
        <v>104498.0</v>
      </c>
      <c r="B2041" s="2">
        <v>45869.0</v>
      </c>
      <c r="C2041" s="1" t="s">
        <v>664</v>
      </c>
      <c r="D2041" s="7">
        <v>5314.0</v>
      </c>
      <c r="E2041" s="4">
        <v>45863.0</v>
      </c>
      <c r="F2041" s="5">
        <v>5.0</v>
      </c>
      <c r="G2041" s="5">
        <v>685.4</v>
      </c>
      <c r="H2041" s="5">
        <v>3358.87</v>
      </c>
      <c r="I2041" s="1" t="s">
        <v>61</v>
      </c>
      <c r="J2041" s="1" t="s">
        <v>221</v>
      </c>
      <c r="K2041" s="1" t="s">
        <v>111</v>
      </c>
      <c r="L2041" s="1" t="s">
        <v>5</v>
      </c>
      <c r="M2041" s="1" t="s">
        <v>29</v>
      </c>
      <c r="N2041" s="1" t="s">
        <v>7</v>
      </c>
      <c r="O2041" s="6"/>
    </row>
    <row r="2042">
      <c r="A2042" s="5">
        <v>104498.0</v>
      </c>
      <c r="B2042" s="2">
        <v>45869.0</v>
      </c>
      <c r="C2042" s="1" t="s">
        <v>664</v>
      </c>
      <c r="D2042" s="7">
        <v>5320.0</v>
      </c>
      <c r="E2042" s="4">
        <v>45863.0</v>
      </c>
      <c r="F2042" s="5">
        <v>10.0</v>
      </c>
      <c r="G2042" s="5">
        <v>455.4</v>
      </c>
      <c r="H2042" s="5">
        <v>4463.33</v>
      </c>
      <c r="I2042" s="1" t="s">
        <v>61</v>
      </c>
      <c r="J2042" s="1" t="s">
        <v>221</v>
      </c>
      <c r="K2042" s="1" t="s">
        <v>111</v>
      </c>
      <c r="L2042" s="1" t="s">
        <v>5</v>
      </c>
      <c r="M2042" s="1" t="s">
        <v>29</v>
      </c>
      <c r="N2042" s="1" t="s">
        <v>7</v>
      </c>
      <c r="O2042" s="6"/>
    </row>
    <row r="2043">
      <c r="A2043" s="5">
        <v>104498.0</v>
      </c>
      <c r="B2043" s="2">
        <v>45869.0</v>
      </c>
      <c r="C2043" s="1" t="s">
        <v>664</v>
      </c>
      <c r="D2043" s="7">
        <v>5375.0</v>
      </c>
      <c r="E2043" s="4">
        <v>45863.0</v>
      </c>
      <c r="F2043" s="5">
        <v>2.0</v>
      </c>
      <c r="G2043" s="5">
        <v>1830.8</v>
      </c>
      <c r="H2043" s="5">
        <v>3588.78</v>
      </c>
      <c r="I2043" s="1" t="s">
        <v>61</v>
      </c>
      <c r="J2043" s="1" t="s">
        <v>221</v>
      </c>
      <c r="K2043" s="1" t="s">
        <v>111</v>
      </c>
      <c r="L2043" s="1" t="s">
        <v>5</v>
      </c>
      <c r="M2043" s="1" t="s">
        <v>29</v>
      </c>
      <c r="N2043" s="1" t="s">
        <v>7</v>
      </c>
      <c r="O2043" s="6"/>
    </row>
    <row r="2044">
      <c r="A2044" s="5">
        <v>104498.0</v>
      </c>
      <c r="B2044" s="2">
        <v>45869.0</v>
      </c>
      <c r="C2044" s="1" t="s">
        <v>664</v>
      </c>
      <c r="D2044" s="3" t="s">
        <v>682</v>
      </c>
      <c r="E2044" s="4">
        <v>45863.0</v>
      </c>
      <c r="F2044" s="5">
        <v>2.0</v>
      </c>
      <c r="G2044" s="5">
        <v>759.0</v>
      </c>
      <c r="H2044" s="5">
        <v>1488.05</v>
      </c>
      <c r="I2044" s="1" t="s">
        <v>26</v>
      </c>
      <c r="J2044" s="1" t="s">
        <v>221</v>
      </c>
      <c r="K2044" s="1" t="s">
        <v>111</v>
      </c>
      <c r="L2044" s="1" t="s">
        <v>5</v>
      </c>
      <c r="M2044" s="1" t="s">
        <v>29</v>
      </c>
      <c r="N2044" s="1" t="s">
        <v>7</v>
      </c>
      <c r="O2044" s="6"/>
    </row>
    <row r="2045">
      <c r="A2045" s="5">
        <v>104498.0</v>
      </c>
      <c r="B2045" s="2">
        <v>45869.0</v>
      </c>
      <c r="C2045" s="1" t="s">
        <v>664</v>
      </c>
      <c r="D2045" s="7">
        <v>5365.0</v>
      </c>
      <c r="E2045" s="4">
        <v>45863.0</v>
      </c>
      <c r="F2045" s="5">
        <v>5.0</v>
      </c>
      <c r="G2045" s="5">
        <v>1324.8</v>
      </c>
      <c r="H2045" s="5">
        <v>6491.93</v>
      </c>
      <c r="I2045" s="1" t="s">
        <v>61</v>
      </c>
      <c r="J2045" s="1" t="s">
        <v>221</v>
      </c>
      <c r="K2045" s="1" t="s">
        <v>111</v>
      </c>
      <c r="L2045" s="1" t="s">
        <v>5</v>
      </c>
      <c r="M2045" s="1" t="s">
        <v>29</v>
      </c>
      <c r="N2045" s="1" t="s">
        <v>7</v>
      </c>
      <c r="O2045" s="6"/>
    </row>
    <row r="2046">
      <c r="A2046" s="5">
        <v>104498.0</v>
      </c>
      <c r="B2046" s="2">
        <v>45869.0</v>
      </c>
      <c r="C2046" s="1" t="s">
        <v>664</v>
      </c>
      <c r="D2046" s="3" t="s">
        <v>48</v>
      </c>
      <c r="E2046" s="4">
        <v>45863.0</v>
      </c>
      <c r="F2046" s="5">
        <v>5.0</v>
      </c>
      <c r="G2046" s="5">
        <v>110.4</v>
      </c>
      <c r="H2046" s="5">
        <v>541.37</v>
      </c>
      <c r="I2046" s="1" t="s">
        <v>26</v>
      </c>
      <c r="J2046" s="1" t="s">
        <v>221</v>
      </c>
      <c r="K2046" s="1" t="s">
        <v>111</v>
      </c>
      <c r="L2046" s="1" t="s">
        <v>5</v>
      </c>
      <c r="M2046" s="1" t="s">
        <v>29</v>
      </c>
      <c r="N2046" s="1" t="s">
        <v>7</v>
      </c>
      <c r="O2046" s="6"/>
    </row>
    <row r="2047">
      <c r="A2047" s="5">
        <v>104498.0</v>
      </c>
      <c r="B2047" s="2">
        <v>45869.0</v>
      </c>
      <c r="C2047" s="1" t="s">
        <v>664</v>
      </c>
      <c r="D2047" s="7">
        <v>5316.0</v>
      </c>
      <c r="E2047" s="4">
        <v>45863.0</v>
      </c>
      <c r="F2047" s="5">
        <v>5.0</v>
      </c>
      <c r="G2047" s="5">
        <v>634.8</v>
      </c>
      <c r="H2047" s="5">
        <v>3110.93</v>
      </c>
      <c r="I2047" s="1" t="s">
        <v>61</v>
      </c>
      <c r="J2047" s="1" t="s">
        <v>221</v>
      </c>
      <c r="K2047" s="1" t="s">
        <v>111</v>
      </c>
      <c r="L2047" s="1" t="s">
        <v>5</v>
      </c>
      <c r="M2047" s="1" t="s">
        <v>29</v>
      </c>
      <c r="N2047" s="1" t="s">
        <v>7</v>
      </c>
      <c r="O2047" s="6"/>
    </row>
    <row r="2048">
      <c r="A2048" s="5">
        <v>104498.0</v>
      </c>
      <c r="B2048" s="2">
        <v>45869.0</v>
      </c>
      <c r="C2048" s="1" t="s">
        <v>664</v>
      </c>
      <c r="D2048" s="7">
        <v>5318.0</v>
      </c>
      <c r="E2048" s="4">
        <v>45863.0</v>
      </c>
      <c r="F2048" s="5">
        <v>10.0</v>
      </c>
      <c r="G2048" s="5">
        <v>441.6</v>
      </c>
      <c r="H2048" s="5">
        <v>4328.09</v>
      </c>
      <c r="I2048" s="1" t="s">
        <v>61</v>
      </c>
      <c r="J2048" s="1" t="s">
        <v>221</v>
      </c>
      <c r="K2048" s="1" t="s">
        <v>111</v>
      </c>
      <c r="L2048" s="1" t="s">
        <v>5</v>
      </c>
      <c r="M2048" s="1" t="s">
        <v>29</v>
      </c>
      <c r="N2048" s="1" t="s">
        <v>7</v>
      </c>
      <c r="O2048" s="6"/>
    </row>
    <row r="2049">
      <c r="A2049" s="5">
        <v>104498.0</v>
      </c>
      <c r="B2049" s="2">
        <v>45869.0</v>
      </c>
      <c r="C2049" s="1" t="s">
        <v>664</v>
      </c>
      <c r="D2049" s="7">
        <v>5306.0</v>
      </c>
      <c r="E2049" s="4">
        <v>45863.0</v>
      </c>
      <c r="F2049" s="5">
        <v>10.0</v>
      </c>
      <c r="G2049" s="5">
        <v>363.4</v>
      </c>
      <c r="H2049" s="5">
        <v>3561.73</v>
      </c>
      <c r="I2049" s="1" t="s">
        <v>61</v>
      </c>
      <c r="J2049" s="1" t="s">
        <v>221</v>
      </c>
      <c r="K2049" s="1" t="s">
        <v>111</v>
      </c>
      <c r="L2049" s="1" t="s">
        <v>5</v>
      </c>
      <c r="M2049" s="1" t="s">
        <v>29</v>
      </c>
      <c r="N2049" s="1" t="s">
        <v>7</v>
      </c>
      <c r="O2049" s="6"/>
    </row>
    <row r="2050">
      <c r="A2050" s="5">
        <v>104498.0</v>
      </c>
      <c r="B2050" s="2">
        <v>45869.0</v>
      </c>
      <c r="C2050" s="1" t="s">
        <v>664</v>
      </c>
      <c r="D2050" s="7">
        <v>5302.0</v>
      </c>
      <c r="E2050" s="4">
        <v>45863.0</v>
      </c>
      <c r="F2050" s="5">
        <v>5.0</v>
      </c>
      <c r="G2050" s="5">
        <v>455.4</v>
      </c>
      <c r="H2050" s="5">
        <v>2231.87</v>
      </c>
      <c r="I2050" s="1" t="s">
        <v>61</v>
      </c>
      <c r="J2050" s="1" t="s">
        <v>221</v>
      </c>
      <c r="K2050" s="1" t="s">
        <v>111</v>
      </c>
      <c r="L2050" s="1" t="s">
        <v>5</v>
      </c>
      <c r="M2050" s="1" t="s">
        <v>29</v>
      </c>
      <c r="N2050" s="1" t="s">
        <v>7</v>
      </c>
      <c r="O2050" s="6"/>
    </row>
    <row r="2051">
      <c r="A2051" s="5">
        <v>104498.0</v>
      </c>
      <c r="B2051" s="2">
        <v>45869.0</v>
      </c>
      <c r="C2051" s="1" t="s">
        <v>664</v>
      </c>
      <c r="D2051" s="3" t="s">
        <v>683</v>
      </c>
      <c r="E2051" s="4">
        <v>45863.0</v>
      </c>
      <c r="F2051" s="5">
        <v>2.0</v>
      </c>
      <c r="G2051" s="5">
        <v>685.4</v>
      </c>
      <c r="H2051" s="5">
        <v>1343.79</v>
      </c>
      <c r="I2051" s="1" t="s">
        <v>26</v>
      </c>
      <c r="J2051" s="1" t="s">
        <v>221</v>
      </c>
      <c r="K2051" s="1" t="s">
        <v>111</v>
      </c>
      <c r="L2051" s="1" t="s">
        <v>5</v>
      </c>
      <c r="M2051" s="1" t="s">
        <v>29</v>
      </c>
      <c r="N2051" s="1" t="s">
        <v>7</v>
      </c>
      <c r="O2051" s="6"/>
    </row>
    <row r="2052">
      <c r="A2052" s="5">
        <v>104520.0</v>
      </c>
      <c r="B2052" s="2">
        <v>45869.0</v>
      </c>
      <c r="C2052" s="1" t="s">
        <v>223</v>
      </c>
      <c r="D2052" s="7">
        <v>5375.0</v>
      </c>
      <c r="E2052" s="4">
        <v>45863.0</v>
      </c>
      <c r="F2052" s="5">
        <v>10.0</v>
      </c>
      <c r="G2052" s="5">
        <v>1830.8</v>
      </c>
      <c r="H2052" s="5">
        <v>18309.5</v>
      </c>
      <c r="I2052" s="1" t="s">
        <v>61</v>
      </c>
      <c r="J2052" s="1" t="s">
        <v>224</v>
      </c>
      <c r="K2052" s="1" t="s">
        <v>111</v>
      </c>
      <c r="L2052" s="1" t="s">
        <v>5</v>
      </c>
      <c r="M2052" s="1" t="s">
        <v>29</v>
      </c>
      <c r="N2052" s="1" t="s">
        <v>7</v>
      </c>
      <c r="O2052" s="6"/>
    </row>
    <row r="2053">
      <c r="A2053" s="5">
        <v>104520.0</v>
      </c>
      <c r="B2053" s="2">
        <v>45869.0</v>
      </c>
      <c r="C2053" s="1" t="s">
        <v>223</v>
      </c>
      <c r="D2053" s="7">
        <v>5302.0</v>
      </c>
      <c r="E2053" s="4">
        <v>45863.0</v>
      </c>
      <c r="F2053" s="5">
        <v>10.0</v>
      </c>
      <c r="G2053" s="5">
        <v>455.4</v>
      </c>
      <c r="H2053" s="5">
        <v>4555.5</v>
      </c>
      <c r="I2053" s="1" t="s">
        <v>61</v>
      </c>
      <c r="J2053" s="1" t="s">
        <v>224</v>
      </c>
      <c r="K2053" s="1" t="s">
        <v>111</v>
      </c>
      <c r="L2053" s="1" t="s">
        <v>5</v>
      </c>
      <c r="M2053" s="1" t="s">
        <v>29</v>
      </c>
      <c r="N2053" s="1" t="s">
        <v>7</v>
      </c>
      <c r="O2053" s="6"/>
    </row>
    <row r="2054">
      <c r="A2054" s="5">
        <v>104520.0</v>
      </c>
      <c r="B2054" s="2">
        <v>45869.0</v>
      </c>
      <c r="C2054" s="1" t="s">
        <v>223</v>
      </c>
      <c r="D2054" s="7">
        <v>5208.0</v>
      </c>
      <c r="E2054" s="4">
        <v>45863.0</v>
      </c>
      <c r="F2054" s="5">
        <v>32.0</v>
      </c>
      <c r="G2054" s="5">
        <v>455.4</v>
      </c>
      <c r="H2054" s="5">
        <v>14574.3</v>
      </c>
      <c r="I2054" s="1" t="s">
        <v>61</v>
      </c>
      <c r="J2054" s="1" t="s">
        <v>224</v>
      </c>
      <c r="K2054" s="1" t="s">
        <v>111</v>
      </c>
      <c r="L2054" s="1" t="s">
        <v>5</v>
      </c>
      <c r="M2054" s="1" t="s">
        <v>29</v>
      </c>
      <c r="N2054" s="1" t="s">
        <v>7</v>
      </c>
      <c r="O2054" s="6"/>
    </row>
    <row r="2055">
      <c r="A2055" s="5">
        <v>104529.0</v>
      </c>
      <c r="B2055" s="2">
        <v>45869.0</v>
      </c>
      <c r="C2055" s="1" t="s">
        <v>239</v>
      </c>
      <c r="D2055" s="7">
        <v>144.0</v>
      </c>
      <c r="E2055" s="4">
        <v>45863.0</v>
      </c>
      <c r="F2055" s="5">
        <v>360.0</v>
      </c>
      <c r="G2055" s="5">
        <v>93.6</v>
      </c>
      <c r="H2055" s="5">
        <v>33701.3</v>
      </c>
      <c r="I2055" s="1" t="s">
        <v>21</v>
      </c>
      <c r="J2055" s="1" t="s">
        <v>240</v>
      </c>
      <c r="K2055" s="1" t="s">
        <v>111</v>
      </c>
      <c r="L2055" s="1" t="s">
        <v>5</v>
      </c>
      <c r="M2055" s="1" t="s">
        <v>23</v>
      </c>
      <c r="N2055" s="1" t="s">
        <v>7</v>
      </c>
      <c r="O2055" s="6"/>
    </row>
    <row r="2056">
      <c r="A2056" s="5">
        <v>104529.0</v>
      </c>
      <c r="B2056" s="2">
        <v>45869.0</v>
      </c>
      <c r="C2056" s="1" t="s">
        <v>239</v>
      </c>
      <c r="D2056" s="3" t="s">
        <v>312</v>
      </c>
      <c r="E2056" s="4">
        <v>45863.0</v>
      </c>
      <c r="F2056" s="5">
        <v>100.0</v>
      </c>
      <c r="G2056" s="5">
        <v>80.01</v>
      </c>
      <c r="H2056" s="5">
        <v>8006.3</v>
      </c>
      <c r="I2056" s="1" t="s">
        <v>21</v>
      </c>
      <c r="J2056" s="1" t="s">
        <v>240</v>
      </c>
      <c r="K2056" s="1" t="s">
        <v>111</v>
      </c>
      <c r="L2056" s="1" t="s">
        <v>5</v>
      </c>
      <c r="M2056" s="1" t="s">
        <v>23</v>
      </c>
      <c r="N2056" s="1" t="s">
        <v>7</v>
      </c>
      <c r="O2056" s="6"/>
    </row>
    <row r="2057">
      <c r="A2057" s="5">
        <v>104529.0</v>
      </c>
      <c r="B2057" s="2">
        <v>45869.0</v>
      </c>
      <c r="C2057" s="1" t="s">
        <v>239</v>
      </c>
      <c r="D2057" s="7">
        <v>129.0</v>
      </c>
      <c r="E2057" s="4">
        <v>45863.0</v>
      </c>
      <c r="F2057" s="5">
        <v>96.0</v>
      </c>
      <c r="G2057" s="5">
        <v>226.56</v>
      </c>
      <c r="H2057" s="5">
        <v>21755.06</v>
      </c>
      <c r="I2057" s="1" t="s">
        <v>21</v>
      </c>
      <c r="J2057" s="1" t="s">
        <v>240</v>
      </c>
      <c r="K2057" s="1" t="s">
        <v>111</v>
      </c>
      <c r="L2057" s="1" t="s">
        <v>5</v>
      </c>
      <c r="M2057" s="1" t="s">
        <v>23</v>
      </c>
      <c r="N2057" s="1" t="s">
        <v>7</v>
      </c>
      <c r="O2057" s="6"/>
    </row>
    <row r="2058">
      <c r="A2058" s="5">
        <v>104529.0</v>
      </c>
      <c r="B2058" s="2">
        <v>45869.0</v>
      </c>
      <c r="C2058" s="1" t="s">
        <v>239</v>
      </c>
      <c r="D2058" s="7">
        <v>513.0</v>
      </c>
      <c r="E2058" s="4">
        <v>45863.0</v>
      </c>
      <c r="F2058" s="5">
        <v>100.0</v>
      </c>
      <c r="G2058" s="5">
        <v>225.05</v>
      </c>
      <c r="H2058" s="5">
        <v>22510.3</v>
      </c>
      <c r="I2058" s="1" t="s">
        <v>53</v>
      </c>
      <c r="J2058" s="1" t="s">
        <v>240</v>
      </c>
      <c r="K2058" s="1" t="s">
        <v>111</v>
      </c>
      <c r="L2058" s="1" t="s">
        <v>5</v>
      </c>
      <c r="M2058" s="1" t="s">
        <v>23</v>
      </c>
      <c r="N2058" s="1" t="s">
        <v>7</v>
      </c>
      <c r="O2058" s="6"/>
    </row>
    <row r="2059">
      <c r="A2059" s="5">
        <v>104529.0</v>
      </c>
      <c r="B2059" s="2">
        <v>45869.0</v>
      </c>
      <c r="C2059" s="1" t="s">
        <v>239</v>
      </c>
      <c r="D2059" s="7">
        <v>130.0</v>
      </c>
      <c r="E2059" s="4">
        <v>45863.0</v>
      </c>
      <c r="F2059" s="5">
        <v>132.0</v>
      </c>
      <c r="G2059" s="5">
        <v>142.08</v>
      </c>
      <c r="H2059" s="5">
        <v>18759.86</v>
      </c>
      <c r="I2059" s="1" t="s">
        <v>21</v>
      </c>
      <c r="J2059" s="1" t="s">
        <v>240</v>
      </c>
      <c r="K2059" s="1" t="s">
        <v>111</v>
      </c>
      <c r="L2059" s="1" t="s">
        <v>5</v>
      </c>
      <c r="M2059" s="1" t="s">
        <v>23</v>
      </c>
      <c r="N2059" s="1" t="s">
        <v>7</v>
      </c>
      <c r="O2059" s="6"/>
    </row>
    <row r="2060">
      <c r="A2060" s="5">
        <v>104529.0</v>
      </c>
      <c r="B2060" s="2">
        <v>45869.0</v>
      </c>
      <c r="C2060" s="1" t="s">
        <v>239</v>
      </c>
      <c r="D2060" s="7">
        <v>517.0</v>
      </c>
      <c r="E2060" s="4">
        <v>45863.0</v>
      </c>
      <c r="F2060" s="5">
        <v>20.0</v>
      </c>
      <c r="G2060" s="5">
        <v>261.05</v>
      </c>
      <c r="H2060" s="5">
        <v>5226.3</v>
      </c>
      <c r="I2060" s="1" t="s">
        <v>53</v>
      </c>
      <c r="J2060" s="1" t="s">
        <v>240</v>
      </c>
      <c r="K2060" s="1" t="s">
        <v>111</v>
      </c>
      <c r="L2060" s="1" t="s">
        <v>5</v>
      </c>
      <c r="M2060" s="1" t="s">
        <v>23</v>
      </c>
      <c r="N2060" s="1" t="s">
        <v>7</v>
      </c>
      <c r="O2060" s="6"/>
    </row>
    <row r="2061">
      <c r="A2061" s="5">
        <v>104529.0</v>
      </c>
      <c r="B2061" s="2">
        <v>45869.0</v>
      </c>
      <c r="C2061" s="1" t="s">
        <v>239</v>
      </c>
      <c r="D2061" s="7">
        <v>145.0</v>
      </c>
      <c r="E2061" s="4">
        <v>45863.0</v>
      </c>
      <c r="F2061" s="5">
        <v>35.0</v>
      </c>
      <c r="G2061" s="5">
        <v>208.8</v>
      </c>
      <c r="H2061" s="5">
        <v>7313.3</v>
      </c>
      <c r="I2061" s="1" t="s">
        <v>21</v>
      </c>
      <c r="J2061" s="1" t="s">
        <v>240</v>
      </c>
      <c r="K2061" s="1" t="s">
        <v>111</v>
      </c>
      <c r="L2061" s="1" t="s">
        <v>5</v>
      </c>
      <c r="M2061" s="1" t="s">
        <v>23</v>
      </c>
      <c r="N2061" s="1" t="s">
        <v>7</v>
      </c>
      <c r="O2061" s="6"/>
    </row>
    <row r="2062">
      <c r="A2062" s="5">
        <v>104529.0</v>
      </c>
      <c r="B2062" s="2">
        <v>45869.0</v>
      </c>
      <c r="C2062" s="1" t="s">
        <v>239</v>
      </c>
      <c r="D2062" s="7">
        <v>121.0</v>
      </c>
      <c r="E2062" s="4">
        <v>45863.0</v>
      </c>
      <c r="F2062" s="5">
        <v>864.0</v>
      </c>
      <c r="G2062" s="5">
        <v>95.52</v>
      </c>
      <c r="H2062" s="5">
        <v>82534.58</v>
      </c>
      <c r="I2062" s="1" t="s">
        <v>21</v>
      </c>
      <c r="J2062" s="1" t="s">
        <v>240</v>
      </c>
      <c r="K2062" s="1" t="s">
        <v>111</v>
      </c>
      <c r="L2062" s="1" t="s">
        <v>5</v>
      </c>
      <c r="M2062" s="1" t="s">
        <v>23</v>
      </c>
      <c r="N2062" s="1" t="s">
        <v>7</v>
      </c>
      <c r="O2062" s="6"/>
    </row>
    <row r="2063">
      <c r="A2063" s="5">
        <v>104529.0</v>
      </c>
      <c r="B2063" s="2">
        <v>45869.0</v>
      </c>
      <c r="C2063" s="1" t="s">
        <v>239</v>
      </c>
      <c r="D2063" s="7">
        <v>151.0</v>
      </c>
      <c r="E2063" s="4">
        <v>45863.0</v>
      </c>
      <c r="F2063" s="5">
        <v>490.0</v>
      </c>
      <c r="G2063" s="5">
        <v>143.04</v>
      </c>
      <c r="H2063" s="5">
        <v>70094.9</v>
      </c>
      <c r="I2063" s="1" t="s">
        <v>21</v>
      </c>
      <c r="J2063" s="1" t="s">
        <v>240</v>
      </c>
      <c r="K2063" s="1" t="s">
        <v>111</v>
      </c>
      <c r="L2063" s="1" t="s">
        <v>5</v>
      </c>
      <c r="M2063" s="1" t="s">
        <v>23</v>
      </c>
      <c r="N2063" s="1" t="s">
        <v>7</v>
      </c>
      <c r="O2063" s="6"/>
    </row>
    <row r="2064">
      <c r="A2064" s="5">
        <v>104529.0</v>
      </c>
      <c r="B2064" s="2">
        <v>45869.0</v>
      </c>
      <c r="C2064" s="1" t="s">
        <v>239</v>
      </c>
      <c r="D2064" s="7">
        <v>124.0</v>
      </c>
      <c r="E2064" s="4">
        <v>45863.0</v>
      </c>
      <c r="F2064" s="5">
        <v>368.0</v>
      </c>
      <c r="G2064" s="5">
        <v>126.72</v>
      </c>
      <c r="H2064" s="5">
        <v>46638.26</v>
      </c>
      <c r="I2064" s="1" t="s">
        <v>21</v>
      </c>
      <c r="J2064" s="1" t="s">
        <v>240</v>
      </c>
      <c r="K2064" s="1" t="s">
        <v>111</v>
      </c>
      <c r="L2064" s="1" t="s">
        <v>5</v>
      </c>
      <c r="M2064" s="1" t="s">
        <v>23</v>
      </c>
      <c r="N2064" s="1" t="s">
        <v>7</v>
      </c>
      <c r="O2064" s="6"/>
    </row>
    <row r="2065">
      <c r="A2065" s="5">
        <v>104529.0</v>
      </c>
      <c r="B2065" s="2">
        <v>45869.0</v>
      </c>
      <c r="C2065" s="1" t="s">
        <v>239</v>
      </c>
      <c r="D2065" s="7">
        <v>701.0</v>
      </c>
      <c r="E2065" s="4">
        <v>45863.0</v>
      </c>
      <c r="F2065" s="5">
        <v>400.0</v>
      </c>
      <c r="G2065" s="5">
        <v>423.72</v>
      </c>
      <c r="H2065" s="5">
        <v>169493.3</v>
      </c>
      <c r="I2065" s="1" t="s">
        <v>56</v>
      </c>
      <c r="J2065" s="1" t="s">
        <v>240</v>
      </c>
      <c r="K2065" s="1" t="s">
        <v>111</v>
      </c>
      <c r="L2065" s="1" t="s">
        <v>5</v>
      </c>
      <c r="M2065" s="1" t="s">
        <v>23</v>
      </c>
      <c r="N2065" s="1" t="s">
        <v>7</v>
      </c>
      <c r="O2065" s="6"/>
    </row>
    <row r="2066">
      <c r="A2066" s="5">
        <v>104530.0</v>
      </c>
      <c r="B2066" s="2">
        <v>45869.0</v>
      </c>
      <c r="C2066" s="1" t="s">
        <v>239</v>
      </c>
      <c r="D2066" s="7">
        <v>130.0</v>
      </c>
      <c r="E2066" s="4">
        <v>45863.0</v>
      </c>
      <c r="F2066" s="5">
        <v>198.0</v>
      </c>
      <c r="G2066" s="5">
        <v>142.08</v>
      </c>
      <c r="H2066" s="5">
        <v>28135.22</v>
      </c>
      <c r="I2066" s="1" t="s">
        <v>21</v>
      </c>
      <c r="J2066" s="1" t="s">
        <v>240</v>
      </c>
      <c r="K2066" s="1" t="s">
        <v>111</v>
      </c>
      <c r="L2066" s="1" t="s">
        <v>5</v>
      </c>
      <c r="M2066" s="1" t="s">
        <v>23</v>
      </c>
      <c r="N2066" s="1" t="s">
        <v>7</v>
      </c>
      <c r="O2066" s="6"/>
    </row>
    <row r="2067">
      <c r="A2067" s="5">
        <v>104531.0</v>
      </c>
      <c r="B2067" s="2">
        <v>45869.0</v>
      </c>
      <c r="C2067" s="1" t="s">
        <v>223</v>
      </c>
      <c r="D2067" s="7">
        <v>187.0</v>
      </c>
      <c r="E2067" s="4">
        <v>45863.0</v>
      </c>
      <c r="F2067" s="5">
        <v>22.0</v>
      </c>
      <c r="G2067" s="5">
        <v>243.84</v>
      </c>
      <c r="H2067" s="5">
        <v>5365.44</v>
      </c>
      <c r="I2067" s="1" t="s">
        <v>21</v>
      </c>
      <c r="J2067" s="1" t="s">
        <v>224</v>
      </c>
      <c r="K2067" s="1" t="s">
        <v>111</v>
      </c>
      <c r="L2067" s="1" t="s">
        <v>5</v>
      </c>
      <c r="M2067" s="1" t="s">
        <v>23</v>
      </c>
      <c r="N2067" s="1" t="s">
        <v>7</v>
      </c>
      <c r="O2067" s="6"/>
    </row>
    <row r="2068">
      <c r="A2068" s="5">
        <v>104531.0</v>
      </c>
      <c r="B2068" s="2">
        <v>45869.0</v>
      </c>
      <c r="C2068" s="1" t="s">
        <v>223</v>
      </c>
      <c r="D2068" s="7">
        <v>344.0</v>
      </c>
      <c r="E2068" s="4">
        <v>45863.0</v>
      </c>
      <c r="F2068" s="5">
        <v>100.0</v>
      </c>
      <c r="G2068" s="5">
        <v>78.4</v>
      </c>
      <c r="H2068" s="5">
        <v>7840.96</v>
      </c>
      <c r="I2068" s="1" t="s">
        <v>229</v>
      </c>
      <c r="J2068" s="1" t="s">
        <v>224</v>
      </c>
      <c r="K2068" s="1" t="s">
        <v>111</v>
      </c>
      <c r="L2068" s="1" t="s">
        <v>5</v>
      </c>
      <c r="M2068" s="1" t="s">
        <v>23</v>
      </c>
      <c r="N2068" s="1" t="s">
        <v>7</v>
      </c>
      <c r="O2068" s="6"/>
    </row>
    <row r="2069">
      <c r="A2069" s="5">
        <v>104531.0</v>
      </c>
      <c r="B2069" s="2">
        <v>45869.0</v>
      </c>
      <c r="C2069" s="1" t="s">
        <v>223</v>
      </c>
      <c r="D2069" s="3" t="s">
        <v>632</v>
      </c>
      <c r="E2069" s="4">
        <v>45863.0</v>
      </c>
      <c r="F2069" s="5">
        <v>4.0</v>
      </c>
      <c r="G2069" s="5">
        <v>902.4</v>
      </c>
      <c r="H2069" s="5">
        <v>3610.56</v>
      </c>
      <c r="I2069" s="1" t="s">
        <v>21</v>
      </c>
      <c r="J2069" s="1" t="s">
        <v>224</v>
      </c>
      <c r="K2069" s="1" t="s">
        <v>111</v>
      </c>
      <c r="L2069" s="1" t="s">
        <v>5</v>
      </c>
      <c r="M2069" s="1" t="s">
        <v>23</v>
      </c>
      <c r="N2069" s="1" t="s">
        <v>7</v>
      </c>
      <c r="O2069" s="6"/>
    </row>
    <row r="2070">
      <c r="A2070" s="5">
        <v>104531.0</v>
      </c>
      <c r="B2070" s="2">
        <v>45869.0</v>
      </c>
      <c r="C2070" s="1" t="s">
        <v>223</v>
      </c>
      <c r="D2070" s="7">
        <v>153.0</v>
      </c>
      <c r="E2070" s="4">
        <v>45863.0</v>
      </c>
      <c r="F2070" s="5">
        <v>75.0</v>
      </c>
      <c r="G2070" s="5">
        <v>364.8</v>
      </c>
      <c r="H2070" s="5">
        <v>27360.96</v>
      </c>
      <c r="I2070" s="1" t="s">
        <v>21</v>
      </c>
      <c r="J2070" s="1" t="s">
        <v>224</v>
      </c>
      <c r="K2070" s="1" t="s">
        <v>111</v>
      </c>
      <c r="L2070" s="1" t="s">
        <v>5</v>
      </c>
      <c r="M2070" s="1" t="s">
        <v>23</v>
      </c>
      <c r="N2070" s="1" t="s">
        <v>7</v>
      </c>
      <c r="O2070" s="6"/>
    </row>
    <row r="2071">
      <c r="A2071" s="5">
        <v>104531.0</v>
      </c>
      <c r="B2071" s="2">
        <v>45869.0</v>
      </c>
      <c r="C2071" s="1" t="s">
        <v>223</v>
      </c>
      <c r="D2071" s="7">
        <v>200.0</v>
      </c>
      <c r="E2071" s="4">
        <v>45863.0</v>
      </c>
      <c r="F2071" s="5">
        <v>30.0</v>
      </c>
      <c r="G2071" s="5">
        <v>228.48</v>
      </c>
      <c r="H2071" s="5">
        <v>6855.36</v>
      </c>
      <c r="I2071" s="1" t="s">
        <v>21</v>
      </c>
      <c r="J2071" s="1" t="s">
        <v>224</v>
      </c>
      <c r="K2071" s="1" t="s">
        <v>111</v>
      </c>
      <c r="L2071" s="1" t="s">
        <v>5</v>
      </c>
      <c r="M2071" s="1" t="s">
        <v>23</v>
      </c>
      <c r="N2071" s="1" t="s">
        <v>7</v>
      </c>
      <c r="O2071" s="6"/>
    </row>
    <row r="2072">
      <c r="A2072" s="5">
        <v>104531.0</v>
      </c>
      <c r="B2072" s="2">
        <v>45869.0</v>
      </c>
      <c r="C2072" s="1" t="s">
        <v>223</v>
      </c>
      <c r="D2072" s="7">
        <v>343.0</v>
      </c>
      <c r="E2072" s="4">
        <v>45863.0</v>
      </c>
      <c r="F2072" s="5">
        <v>110.0</v>
      </c>
      <c r="G2072" s="5">
        <v>52.8</v>
      </c>
      <c r="H2072" s="5">
        <v>5808.96</v>
      </c>
      <c r="I2072" s="1" t="s">
        <v>229</v>
      </c>
      <c r="J2072" s="1" t="s">
        <v>224</v>
      </c>
      <c r="K2072" s="1" t="s">
        <v>111</v>
      </c>
      <c r="L2072" s="1" t="s">
        <v>5</v>
      </c>
      <c r="M2072" s="1" t="s">
        <v>23</v>
      </c>
      <c r="N2072" s="1" t="s">
        <v>7</v>
      </c>
      <c r="O2072" s="6"/>
    </row>
    <row r="2073">
      <c r="A2073" s="5">
        <v>104531.0</v>
      </c>
      <c r="B2073" s="2">
        <v>45869.0</v>
      </c>
      <c r="C2073" s="1" t="s">
        <v>223</v>
      </c>
      <c r="D2073" s="7">
        <v>124.0</v>
      </c>
      <c r="E2073" s="4">
        <v>45863.0</v>
      </c>
      <c r="F2073" s="5">
        <v>92.0</v>
      </c>
      <c r="G2073" s="5">
        <v>126.72</v>
      </c>
      <c r="H2073" s="5">
        <v>11659.2</v>
      </c>
      <c r="I2073" s="1" t="s">
        <v>21</v>
      </c>
      <c r="J2073" s="1" t="s">
        <v>224</v>
      </c>
      <c r="K2073" s="1" t="s">
        <v>111</v>
      </c>
      <c r="L2073" s="1" t="s">
        <v>5</v>
      </c>
      <c r="M2073" s="1" t="s">
        <v>23</v>
      </c>
      <c r="N2073" s="1" t="s">
        <v>7</v>
      </c>
      <c r="O2073" s="6"/>
    </row>
    <row r="2074">
      <c r="A2074" s="5">
        <v>104531.0</v>
      </c>
      <c r="B2074" s="2">
        <v>45869.0</v>
      </c>
      <c r="C2074" s="1" t="s">
        <v>223</v>
      </c>
      <c r="D2074" s="7">
        <v>521.0</v>
      </c>
      <c r="E2074" s="4">
        <v>45863.0</v>
      </c>
      <c r="F2074" s="5">
        <v>52.0</v>
      </c>
      <c r="G2074" s="5">
        <v>142.08</v>
      </c>
      <c r="H2074" s="5">
        <v>7389.12</v>
      </c>
      <c r="I2074" s="1" t="s">
        <v>21</v>
      </c>
      <c r="J2074" s="1" t="s">
        <v>224</v>
      </c>
      <c r="K2074" s="1" t="s">
        <v>111</v>
      </c>
      <c r="L2074" s="1" t="s">
        <v>5</v>
      </c>
      <c r="M2074" s="1" t="s">
        <v>23</v>
      </c>
      <c r="N2074" s="1" t="s">
        <v>7</v>
      </c>
      <c r="O2074" s="6"/>
    </row>
    <row r="2075">
      <c r="A2075" s="5">
        <v>104531.0</v>
      </c>
      <c r="B2075" s="2">
        <v>45869.0</v>
      </c>
      <c r="C2075" s="1" t="s">
        <v>223</v>
      </c>
      <c r="D2075" s="7">
        <v>516.0</v>
      </c>
      <c r="E2075" s="4">
        <v>45863.0</v>
      </c>
      <c r="F2075" s="5">
        <v>20.0</v>
      </c>
      <c r="G2075" s="5">
        <v>250.04</v>
      </c>
      <c r="H2075" s="5">
        <v>5001.76</v>
      </c>
      <c r="I2075" s="1" t="s">
        <v>53</v>
      </c>
      <c r="J2075" s="1" t="s">
        <v>224</v>
      </c>
      <c r="K2075" s="1" t="s">
        <v>111</v>
      </c>
      <c r="L2075" s="1" t="s">
        <v>5</v>
      </c>
      <c r="M2075" s="1" t="s">
        <v>23</v>
      </c>
      <c r="N2075" s="1" t="s">
        <v>7</v>
      </c>
      <c r="O2075" s="6"/>
    </row>
    <row r="2076">
      <c r="A2076" s="5">
        <v>104531.0</v>
      </c>
      <c r="B2076" s="2">
        <v>45869.0</v>
      </c>
      <c r="C2076" s="1" t="s">
        <v>223</v>
      </c>
      <c r="D2076" s="7">
        <v>127.0</v>
      </c>
      <c r="E2076" s="4">
        <v>45863.0</v>
      </c>
      <c r="F2076" s="5">
        <v>66.0</v>
      </c>
      <c r="G2076" s="5">
        <v>109.44</v>
      </c>
      <c r="H2076" s="5">
        <v>7224.0</v>
      </c>
      <c r="I2076" s="1" t="s">
        <v>21</v>
      </c>
      <c r="J2076" s="1" t="s">
        <v>224</v>
      </c>
      <c r="K2076" s="1" t="s">
        <v>111</v>
      </c>
      <c r="L2076" s="1" t="s">
        <v>5</v>
      </c>
      <c r="M2076" s="1" t="s">
        <v>23</v>
      </c>
      <c r="N2076" s="1" t="s">
        <v>7</v>
      </c>
      <c r="O2076" s="6"/>
    </row>
    <row r="2077">
      <c r="A2077" s="5">
        <v>104531.0</v>
      </c>
      <c r="B2077" s="2">
        <v>45869.0</v>
      </c>
      <c r="C2077" s="1" t="s">
        <v>223</v>
      </c>
      <c r="D2077" s="7">
        <v>5211.0</v>
      </c>
      <c r="E2077" s="4">
        <v>45863.0</v>
      </c>
      <c r="F2077" s="5">
        <v>26.0</v>
      </c>
      <c r="G2077" s="5">
        <v>142.08</v>
      </c>
      <c r="H2077" s="5">
        <v>3695.04</v>
      </c>
      <c r="I2077" s="1" t="s">
        <v>21</v>
      </c>
      <c r="J2077" s="1" t="s">
        <v>224</v>
      </c>
      <c r="K2077" s="1" t="s">
        <v>111</v>
      </c>
      <c r="L2077" s="1" t="s">
        <v>5</v>
      </c>
      <c r="M2077" s="1" t="s">
        <v>23</v>
      </c>
      <c r="N2077" s="1" t="s">
        <v>7</v>
      </c>
      <c r="O2077" s="6"/>
    </row>
    <row r="2078">
      <c r="A2078" s="5">
        <v>104531.0</v>
      </c>
      <c r="B2078" s="2">
        <v>45869.0</v>
      </c>
      <c r="C2078" s="1" t="s">
        <v>223</v>
      </c>
      <c r="D2078" s="3" t="s">
        <v>684</v>
      </c>
      <c r="E2078" s="4">
        <v>45863.0</v>
      </c>
      <c r="F2078" s="5">
        <v>20.0</v>
      </c>
      <c r="G2078" s="5">
        <v>250.04</v>
      </c>
      <c r="H2078" s="5">
        <v>5001.76</v>
      </c>
      <c r="I2078" s="1" t="s">
        <v>53</v>
      </c>
      <c r="J2078" s="1" t="s">
        <v>224</v>
      </c>
      <c r="K2078" s="1" t="s">
        <v>111</v>
      </c>
      <c r="L2078" s="1" t="s">
        <v>5</v>
      </c>
      <c r="M2078" s="1" t="s">
        <v>23</v>
      </c>
      <c r="N2078" s="1" t="s">
        <v>7</v>
      </c>
      <c r="O2078" s="6"/>
    </row>
    <row r="2079">
      <c r="A2079" s="5">
        <v>104531.0</v>
      </c>
      <c r="B2079" s="2">
        <v>45869.0</v>
      </c>
      <c r="C2079" s="1" t="s">
        <v>223</v>
      </c>
      <c r="D2079" s="7">
        <v>144.0</v>
      </c>
      <c r="E2079" s="4">
        <v>45863.0</v>
      </c>
      <c r="F2079" s="5">
        <v>90.0</v>
      </c>
      <c r="G2079" s="5">
        <v>93.6</v>
      </c>
      <c r="H2079" s="5">
        <v>8424.96</v>
      </c>
      <c r="I2079" s="1" t="s">
        <v>21</v>
      </c>
      <c r="J2079" s="1" t="s">
        <v>224</v>
      </c>
      <c r="K2079" s="1" t="s">
        <v>111</v>
      </c>
      <c r="L2079" s="1" t="s">
        <v>5</v>
      </c>
      <c r="M2079" s="1" t="s">
        <v>23</v>
      </c>
      <c r="N2079" s="1" t="s">
        <v>7</v>
      </c>
      <c r="O2079" s="6"/>
    </row>
    <row r="2080">
      <c r="A2080" s="5">
        <v>104531.0</v>
      </c>
      <c r="B2080" s="2">
        <v>45869.0</v>
      </c>
      <c r="C2080" s="1" t="s">
        <v>223</v>
      </c>
      <c r="D2080" s="7">
        <v>551.0</v>
      </c>
      <c r="E2080" s="4">
        <v>45863.0</v>
      </c>
      <c r="F2080" s="5">
        <v>6.0</v>
      </c>
      <c r="G2080" s="5">
        <v>1190.4</v>
      </c>
      <c r="H2080" s="5">
        <v>7143.36</v>
      </c>
      <c r="I2080" s="1" t="s">
        <v>265</v>
      </c>
      <c r="J2080" s="1" t="s">
        <v>224</v>
      </c>
      <c r="K2080" s="1" t="s">
        <v>111</v>
      </c>
      <c r="L2080" s="1" t="s">
        <v>5</v>
      </c>
      <c r="M2080" s="1" t="s">
        <v>23</v>
      </c>
      <c r="N2080" s="1" t="s">
        <v>7</v>
      </c>
      <c r="O2080" s="6"/>
    </row>
    <row r="2081">
      <c r="A2081" s="5">
        <v>104532.0</v>
      </c>
      <c r="B2081" s="2">
        <v>45869.0</v>
      </c>
      <c r="C2081" s="1" t="s">
        <v>223</v>
      </c>
      <c r="D2081" s="3" t="s">
        <v>685</v>
      </c>
      <c r="E2081" s="4">
        <v>45863.0</v>
      </c>
      <c r="F2081" s="5">
        <v>12.0</v>
      </c>
      <c r="G2081" s="5">
        <v>512.0</v>
      </c>
      <c r="H2081" s="5">
        <v>6144.8</v>
      </c>
      <c r="I2081" s="1" t="s">
        <v>21</v>
      </c>
      <c r="J2081" s="1" t="s">
        <v>224</v>
      </c>
      <c r="K2081" s="1" t="s">
        <v>111</v>
      </c>
      <c r="L2081" s="1" t="s">
        <v>5</v>
      </c>
      <c r="M2081" s="1" t="s">
        <v>23</v>
      </c>
      <c r="N2081" s="1" t="s">
        <v>7</v>
      </c>
      <c r="O2081" s="6"/>
    </row>
    <row r="2082">
      <c r="A2082" s="5">
        <v>104532.0</v>
      </c>
      <c r="B2082" s="2">
        <v>45869.0</v>
      </c>
      <c r="C2082" s="1" t="s">
        <v>223</v>
      </c>
      <c r="D2082" s="3" t="s">
        <v>686</v>
      </c>
      <c r="E2082" s="4">
        <v>45863.0</v>
      </c>
      <c r="F2082" s="5">
        <v>12.0</v>
      </c>
      <c r="G2082" s="5">
        <v>592.0</v>
      </c>
      <c r="H2082" s="5">
        <v>7104.8</v>
      </c>
      <c r="I2082" s="1" t="s">
        <v>21</v>
      </c>
      <c r="J2082" s="1" t="s">
        <v>224</v>
      </c>
      <c r="K2082" s="1" t="s">
        <v>111</v>
      </c>
      <c r="L2082" s="1" t="s">
        <v>5</v>
      </c>
      <c r="M2082" s="1" t="s">
        <v>23</v>
      </c>
      <c r="N2082" s="1" t="s">
        <v>7</v>
      </c>
      <c r="O2082" s="6"/>
    </row>
    <row r="2083">
      <c r="A2083" s="5">
        <v>104533.0</v>
      </c>
      <c r="B2083" s="2">
        <v>45869.0</v>
      </c>
      <c r="C2083" s="1" t="s">
        <v>223</v>
      </c>
      <c r="D2083" s="3" t="s">
        <v>602</v>
      </c>
      <c r="E2083" s="4">
        <v>45863.0</v>
      </c>
      <c r="F2083" s="5">
        <v>6.0</v>
      </c>
      <c r="G2083" s="5">
        <v>672.0</v>
      </c>
      <c r="H2083" s="5">
        <v>4032.0</v>
      </c>
      <c r="I2083" s="1" t="s">
        <v>21</v>
      </c>
      <c r="J2083" s="1" t="s">
        <v>224</v>
      </c>
      <c r="K2083" s="1" t="s">
        <v>111</v>
      </c>
      <c r="L2083" s="1" t="s">
        <v>5</v>
      </c>
      <c r="M2083" s="1" t="s">
        <v>23</v>
      </c>
      <c r="N2083" s="1" t="s">
        <v>7</v>
      </c>
      <c r="O2083" s="6"/>
    </row>
    <row r="2084">
      <c r="A2084" s="5">
        <v>104534.0</v>
      </c>
      <c r="B2084" s="2">
        <v>45869.0</v>
      </c>
      <c r="C2084" s="1" t="s">
        <v>223</v>
      </c>
      <c r="D2084" s="7">
        <v>151.0</v>
      </c>
      <c r="E2084" s="4">
        <v>45863.0</v>
      </c>
      <c r="F2084" s="5">
        <v>350.0</v>
      </c>
      <c r="G2084" s="5">
        <v>143.04</v>
      </c>
      <c r="H2084" s="5">
        <v>50065.87</v>
      </c>
      <c r="I2084" s="1" t="s">
        <v>21</v>
      </c>
      <c r="J2084" s="1" t="s">
        <v>224</v>
      </c>
      <c r="K2084" s="1" t="s">
        <v>111</v>
      </c>
      <c r="L2084" s="1" t="s">
        <v>5</v>
      </c>
      <c r="M2084" s="1" t="s">
        <v>23</v>
      </c>
      <c r="N2084" s="1" t="s">
        <v>7</v>
      </c>
      <c r="O2084" s="6"/>
    </row>
    <row r="2085">
      <c r="A2085" s="5">
        <v>104534.0</v>
      </c>
      <c r="B2085" s="2">
        <v>45869.0</v>
      </c>
      <c r="C2085" s="1" t="s">
        <v>223</v>
      </c>
      <c r="D2085" s="7">
        <v>551.0</v>
      </c>
      <c r="E2085" s="4">
        <v>45863.0</v>
      </c>
      <c r="F2085" s="5">
        <v>12.0</v>
      </c>
      <c r="G2085" s="5">
        <v>1190.4</v>
      </c>
      <c r="H2085" s="5">
        <v>14286.67</v>
      </c>
      <c r="I2085" s="1" t="s">
        <v>265</v>
      </c>
      <c r="J2085" s="1" t="s">
        <v>224</v>
      </c>
      <c r="K2085" s="1" t="s">
        <v>111</v>
      </c>
      <c r="L2085" s="1" t="s">
        <v>5</v>
      </c>
      <c r="M2085" s="1" t="s">
        <v>23</v>
      </c>
      <c r="N2085" s="1" t="s">
        <v>7</v>
      </c>
      <c r="O2085" s="6"/>
    </row>
    <row r="2086">
      <c r="A2086" s="5">
        <v>104534.0</v>
      </c>
      <c r="B2086" s="2">
        <v>45869.0</v>
      </c>
      <c r="C2086" s="1" t="s">
        <v>223</v>
      </c>
      <c r="D2086" s="7">
        <v>1491.0</v>
      </c>
      <c r="E2086" s="4">
        <v>45863.0</v>
      </c>
      <c r="F2086" s="5">
        <v>30.0</v>
      </c>
      <c r="G2086" s="5">
        <v>234.24</v>
      </c>
      <c r="H2086" s="5">
        <v>7029.07</v>
      </c>
      <c r="I2086" s="1" t="s">
        <v>21</v>
      </c>
      <c r="J2086" s="1" t="s">
        <v>224</v>
      </c>
      <c r="K2086" s="1" t="s">
        <v>111</v>
      </c>
      <c r="L2086" s="1" t="s">
        <v>5</v>
      </c>
      <c r="M2086" s="1" t="s">
        <v>23</v>
      </c>
      <c r="N2086" s="1" t="s">
        <v>7</v>
      </c>
      <c r="O2086" s="6"/>
    </row>
    <row r="2087">
      <c r="A2087" s="5">
        <v>104534.0</v>
      </c>
      <c r="B2087" s="2">
        <v>45869.0</v>
      </c>
      <c r="C2087" s="1" t="s">
        <v>223</v>
      </c>
      <c r="D2087" s="7">
        <v>121.0</v>
      </c>
      <c r="E2087" s="4">
        <v>45863.0</v>
      </c>
      <c r="F2087" s="5">
        <v>108.0</v>
      </c>
      <c r="G2087" s="5">
        <v>95.52</v>
      </c>
      <c r="H2087" s="5">
        <v>10318.03</v>
      </c>
      <c r="I2087" s="1" t="s">
        <v>21</v>
      </c>
      <c r="J2087" s="1" t="s">
        <v>224</v>
      </c>
      <c r="K2087" s="1" t="s">
        <v>111</v>
      </c>
      <c r="L2087" s="1" t="s">
        <v>5</v>
      </c>
      <c r="M2087" s="1" t="s">
        <v>23</v>
      </c>
      <c r="N2087" s="1" t="s">
        <v>7</v>
      </c>
      <c r="O2087" s="6"/>
    </row>
    <row r="2088">
      <c r="A2088" s="5">
        <v>104534.0</v>
      </c>
      <c r="B2088" s="2">
        <v>45869.0</v>
      </c>
      <c r="C2088" s="1" t="s">
        <v>223</v>
      </c>
      <c r="D2088" s="7">
        <v>127.0</v>
      </c>
      <c r="E2088" s="4">
        <v>45863.0</v>
      </c>
      <c r="F2088" s="5">
        <v>66.0</v>
      </c>
      <c r="G2088" s="5">
        <v>109.44</v>
      </c>
      <c r="H2088" s="5">
        <v>7224.91</v>
      </c>
      <c r="I2088" s="1" t="s">
        <v>21</v>
      </c>
      <c r="J2088" s="1" t="s">
        <v>224</v>
      </c>
      <c r="K2088" s="1" t="s">
        <v>111</v>
      </c>
      <c r="L2088" s="1" t="s">
        <v>5</v>
      </c>
      <c r="M2088" s="1" t="s">
        <v>23</v>
      </c>
      <c r="N2088" s="1" t="s">
        <v>7</v>
      </c>
      <c r="O2088" s="6"/>
    </row>
    <row r="2089">
      <c r="A2089" s="5">
        <v>104534.0</v>
      </c>
      <c r="B2089" s="2">
        <v>45869.0</v>
      </c>
      <c r="C2089" s="1" t="s">
        <v>223</v>
      </c>
      <c r="D2089" s="7">
        <v>144.0</v>
      </c>
      <c r="E2089" s="4">
        <v>45863.0</v>
      </c>
      <c r="F2089" s="5">
        <v>90.0</v>
      </c>
      <c r="G2089" s="5">
        <v>93.6</v>
      </c>
      <c r="H2089" s="5">
        <v>8425.87</v>
      </c>
      <c r="I2089" s="1" t="s">
        <v>21</v>
      </c>
      <c r="J2089" s="1" t="s">
        <v>224</v>
      </c>
      <c r="K2089" s="1" t="s">
        <v>111</v>
      </c>
      <c r="L2089" s="1" t="s">
        <v>5</v>
      </c>
      <c r="M2089" s="1" t="s">
        <v>23</v>
      </c>
      <c r="N2089" s="1" t="s">
        <v>7</v>
      </c>
      <c r="O2089" s="6"/>
    </row>
    <row r="2090">
      <c r="A2090" s="5">
        <v>104534.0</v>
      </c>
      <c r="B2090" s="2">
        <v>45869.0</v>
      </c>
      <c r="C2090" s="1" t="s">
        <v>223</v>
      </c>
      <c r="D2090" s="7">
        <v>124.0</v>
      </c>
      <c r="E2090" s="4">
        <v>45863.0</v>
      </c>
      <c r="F2090" s="5">
        <v>92.0</v>
      </c>
      <c r="G2090" s="5">
        <v>126.72</v>
      </c>
      <c r="H2090" s="5">
        <v>11660.11</v>
      </c>
      <c r="I2090" s="1" t="s">
        <v>21</v>
      </c>
      <c r="J2090" s="1" t="s">
        <v>224</v>
      </c>
      <c r="K2090" s="1" t="s">
        <v>111</v>
      </c>
      <c r="L2090" s="1" t="s">
        <v>5</v>
      </c>
      <c r="M2090" s="1" t="s">
        <v>23</v>
      </c>
      <c r="N2090" s="1" t="s">
        <v>7</v>
      </c>
      <c r="O2090" s="6"/>
    </row>
    <row r="2091">
      <c r="A2091" s="5">
        <v>201203.0</v>
      </c>
      <c r="B2091" s="2">
        <v>45869.0</v>
      </c>
      <c r="C2091" s="1" t="s">
        <v>519</v>
      </c>
      <c r="D2091" s="3" t="s">
        <v>157</v>
      </c>
      <c r="E2091" s="4">
        <v>45863.0</v>
      </c>
      <c r="F2091" s="5">
        <v>500.0</v>
      </c>
      <c r="G2091" s="5">
        <v>142.92</v>
      </c>
      <c r="H2091" s="5">
        <v>71460.81</v>
      </c>
      <c r="I2091" s="1" t="s">
        <v>71</v>
      </c>
      <c r="J2091" s="1" t="s">
        <v>520</v>
      </c>
      <c r="K2091" s="1" t="s">
        <v>13</v>
      </c>
      <c r="L2091" s="1" t="s">
        <v>5</v>
      </c>
      <c r="M2091" s="1" t="s">
        <v>6</v>
      </c>
      <c r="N2091" s="1" t="s">
        <v>7</v>
      </c>
      <c r="O2091" s="6"/>
    </row>
    <row r="2092">
      <c r="A2092" s="5">
        <v>201203.0</v>
      </c>
      <c r="B2092" s="2">
        <v>45869.0</v>
      </c>
      <c r="C2092" s="1" t="s">
        <v>519</v>
      </c>
      <c r="D2092" s="3" t="s">
        <v>383</v>
      </c>
      <c r="E2092" s="4">
        <v>45863.0</v>
      </c>
      <c r="F2092" s="5">
        <v>10.0</v>
      </c>
      <c r="G2092" s="5">
        <v>143.28</v>
      </c>
      <c r="H2092" s="5">
        <v>1433.61</v>
      </c>
      <c r="I2092" s="1" t="s">
        <v>71</v>
      </c>
      <c r="J2092" s="1" t="s">
        <v>520</v>
      </c>
      <c r="K2092" s="1" t="s">
        <v>13</v>
      </c>
      <c r="L2092" s="1" t="s">
        <v>5</v>
      </c>
      <c r="M2092" s="1" t="s">
        <v>6</v>
      </c>
      <c r="N2092" s="1" t="s">
        <v>7</v>
      </c>
      <c r="O2092" s="6"/>
    </row>
    <row r="2093">
      <c r="A2093" s="5">
        <v>201203.0</v>
      </c>
      <c r="B2093" s="2">
        <v>45869.0</v>
      </c>
      <c r="C2093" s="1" t="s">
        <v>519</v>
      </c>
      <c r="D2093" s="3" t="s">
        <v>200</v>
      </c>
      <c r="E2093" s="4">
        <v>45863.0</v>
      </c>
      <c r="F2093" s="5">
        <v>200.0</v>
      </c>
      <c r="G2093" s="5">
        <v>15.76</v>
      </c>
      <c r="H2093" s="5">
        <v>3152.81</v>
      </c>
      <c r="I2093" s="1" t="s">
        <v>71</v>
      </c>
      <c r="J2093" s="1" t="s">
        <v>520</v>
      </c>
      <c r="K2093" s="1" t="s">
        <v>13</v>
      </c>
      <c r="L2093" s="1" t="s">
        <v>5</v>
      </c>
      <c r="M2093" s="1" t="s">
        <v>6</v>
      </c>
      <c r="N2093" s="1" t="s">
        <v>7</v>
      </c>
      <c r="O2093" s="6"/>
    </row>
    <row r="2094">
      <c r="A2094" s="5">
        <v>201203.0</v>
      </c>
      <c r="B2094" s="2">
        <v>45869.0</v>
      </c>
      <c r="C2094" s="1" t="s">
        <v>519</v>
      </c>
      <c r="D2094" s="3" t="s">
        <v>186</v>
      </c>
      <c r="E2094" s="4">
        <v>45863.0</v>
      </c>
      <c r="F2094" s="5">
        <v>300.0</v>
      </c>
      <c r="G2094" s="5">
        <v>8.92</v>
      </c>
      <c r="H2094" s="5">
        <v>2676.81</v>
      </c>
      <c r="I2094" s="1" t="s">
        <v>71</v>
      </c>
      <c r="J2094" s="1" t="s">
        <v>520</v>
      </c>
      <c r="K2094" s="1" t="s">
        <v>13</v>
      </c>
      <c r="L2094" s="1" t="s">
        <v>5</v>
      </c>
      <c r="M2094" s="1" t="s">
        <v>6</v>
      </c>
      <c r="N2094" s="1" t="s">
        <v>7</v>
      </c>
      <c r="O2094" s="6"/>
    </row>
    <row r="2095">
      <c r="A2095" s="5">
        <v>201203.0</v>
      </c>
      <c r="B2095" s="2">
        <v>45869.0</v>
      </c>
      <c r="C2095" s="1" t="s">
        <v>519</v>
      </c>
      <c r="D2095" s="3" t="s">
        <v>384</v>
      </c>
      <c r="E2095" s="4">
        <v>45863.0</v>
      </c>
      <c r="F2095" s="5">
        <v>20.0</v>
      </c>
      <c r="G2095" s="5">
        <v>287.64</v>
      </c>
      <c r="H2095" s="5">
        <v>5753.61</v>
      </c>
      <c r="I2095" s="1" t="s">
        <v>71</v>
      </c>
      <c r="J2095" s="1" t="s">
        <v>520</v>
      </c>
      <c r="K2095" s="1" t="s">
        <v>13</v>
      </c>
      <c r="L2095" s="1" t="s">
        <v>5</v>
      </c>
      <c r="M2095" s="1" t="s">
        <v>6</v>
      </c>
      <c r="N2095" s="1" t="s">
        <v>7</v>
      </c>
      <c r="O2095" s="6"/>
    </row>
    <row r="2096">
      <c r="A2096" s="5">
        <v>201203.0</v>
      </c>
      <c r="B2096" s="2">
        <v>45869.0</v>
      </c>
      <c r="C2096" s="1" t="s">
        <v>519</v>
      </c>
      <c r="D2096" s="3" t="s">
        <v>457</v>
      </c>
      <c r="E2096" s="4">
        <v>45863.0</v>
      </c>
      <c r="F2096" s="5">
        <v>22.0</v>
      </c>
      <c r="G2096" s="5">
        <v>95.04</v>
      </c>
      <c r="H2096" s="5">
        <v>2091.69</v>
      </c>
      <c r="I2096" s="1" t="s">
        <v>127</v>
      </c>
      <c r="J2096" s="1" t="s">
        <v>520</v>
      </c>
      <c r="K2096" s="1" t="s">
        <v>13</v>
      </c>
      <c r="L2096" s="1" t="s">
        <v>5</v>
      </c>
      <c r="M2096" s="1" t="s">
        <v>6</v>
      </c>
      <c r="N2096" s="1" t="s">
        <v>7</v>
      </c>
      <c r="O2096" s="6"/>
    </row>
    <row r="2097">
      <c r="A2097" s="5">
        <v>201203.0</v>
      </c>
      <c r="B2097" s="2">
        <v>45869.0</v>
      </c>
      <c r="C2097" s="1" t="s">
        <v>519</v>
      </c>
      <c r="D2097" s="3" t="s">
        <v>139</v>
      </c>
      <c r="E2097" s="4">
        <v>45863.0</v>
      </c>
      <c r="F2097" s="5">
        <v>360.0</v>
      </c>
      <c r="G2097" s="5">
        <v>92.16</v>
      </c>
      <c r="H2097" s="5">
        <v>33178.41</v>
      </c>
      <c r="I2097" s="1" t="s">
        <v>127</v>
      </c>
      <c r="J2097" s="1" t="s">
        <v>520</v>
      </c>
      <c r="K2097" s="1" t="s">
        <v>13</v>
      </c>
      <c r="L2097" s="1" t="s">
        <v>5</v>
      </c>
      <c r="M2097" s="1" t="s">
        <v>6</v>
      </c>
      <c r="N2097" s="1" t="s">
        <v>7</v>
      </c>
      <c r="O2097" s="6"/>
    </row>
    <row r="2098">
      <c r="A2098" s="5">
        <v>201203.0</v>
      </c>
      <c r="B2098" s="2">
        <v>45869.0</v>
      </c>
      <c r="C2098" s="1" t="s">
        <v>519</v>
      </c>
      <c r="D2098" s="7">
        <v>5171.0</v>
      </c>
      <c r="E2098" s="4">
        <v>45863.0</v>
      </c>
      <c r="F2098" s="5">
        <v>60.0</v>
      </c>
      <c r="G2098" s="5">
        <v>126.5</v>
      </c>
      <c r="H2098" s="5">
        <v>7590.81</v>
      </c>
      <c r="I2098" s="1" t="s">
        <v>125</v>
      </c>
      <c r="J2098" s="1" t="s">
        <v>520</v>
      </c>
      <c r="K2098" s="1" t="s">
        <v>13</v>
      </c>
      <c r="L2098" s="1" t="s">
        <v>5</v>
      </c>
      <c r="M2098" s="1" t="s">
        <v>6</v>
      </c>
      <c r="N2098" s="1" t="s">
        <v>7</v>
      </c>
      <c r="O2098" s="6"/>
    </row>
    <row r="2099">
      <c r="A2099" s="5">
        <v>201203.0</v>
      </c>
      <c r="B2099" s="2">
        <v>45869.0</v>
      </c>
      <c r="C2099" s="1" t="s">
        <v>519</v>
      </c>
      <c r="D2099" s="3" t="s">
        <v>78</v>
      </c>
      <c r="E2099" s="4">
        <v>45863.0</v>
      </c>
      <c r="F2099" s="5">
        <v>800.0</v>
      </c>
      <c r="G2099" s="5">
        <v>7.16</v>
      </c>
      <c r="H2099" s="5">
        <v>5728.81</v>
      </c>
      <c r="I2099" s="1" t="s">
        <v>75</v>
      </c>
      <c r="J2099" s="1" t="s">
        <v>520</v>
      </c>
      <c r="K2099" s="1" t="s">
        <v>13</v>
      </c>
      <c r="L2099" s="1" t="s">
        <v>5</v>
      </c>
      <c r="M2099" s="1" t="s">
        <v>6</v>
      </c>
      <c r="N2099" s="1" t="s">
        <v>7</v>
      </c>
      <c r="O2099" s="6"/>
    </row>
    <row r="2100">
      <c r="A2100" s="5">
        <v>201203.0</v>
      </c>
      <c r="B2100" s="2">
        <v>45869.0</v>
      </c>
      <c r="C2100" s="1" t="s">
        <v>519</v>
      </c>
      <c r="D2100" s="3" t="s">
        <v>197</v>
      </c>
      <c r="E2100" s="4">
        <v>45863.0</v>
      </c>
      <c r="F2100" s="5">
        <v>150.0</v>
      </c>
      <c r="G2100" s="5">
        <v>31.68</v>
      </c>
      <c r="H2100" s="5">
        <v>4752.81</v>
      </c>
      <c r="I2100" s="1" t="s">
        <v>75</v>
      </c>
      <c r="J2100" s="1" t="s">
        <v>520</v>
      </c>
      <c r="K2100" s="1" t="s">
        <v>13</v>
      </c>
      <c r="L2100" s="1" t="s">
        <v>5</v>
      </c>
      <c r="M2100" s="1" t="s">
        <v>6</v>
      </c>
      <c r="N2100" s="1" t="s">
        <v>7</v>
      </c>
      <c r="O2100" s="6"/>
    </row>
    <row r="2101">
      <c r="A2101" s="5">
        <v>201203.0</v>
      </c>
      <c r="B2101" s="2">
        <v>45869.0</v>
      </c>
      <c r="C2101" s="1" t="s">
        <v>519</v>
      </c>
      <c r="D2101" s="3" t="s">
        <v>292</v>
      </c>
      <c r="E2101" s="4">
        <v>45863.0</v>
      </c>
      <c r="F2101" s="5">
        <v>40.0</v>
      </c>
      <c r="G2101" s="5">
        <v>53.28</v>
      </c>
      <c r="H2101" s="5">
        <v>2132.01</v>
      </c>
      <c r="I2101" s="1" t="s">
        <v>75</v>
      </c>
      <c r="J2101" s="1" t="s">
        <v>520</v>
      </c>
      <c r="K2101" s="1" t="s">
        <v>13</v>
      </c>
      <c r="L2101" s="1" t="s">
        <v>5</v>
      </c>
      <c r="M2101" s="1" t="s">
        <v>6</v>
      </c>
      <c r="N2101" s="1" t="s">
        <v>7</v>
      </c>
      <c r="O2101" s="6"/>
    </row>
    <row r="2102">
      <c r="A2102" s="5">
        <v>201203.0</v>
      </c>
      <c r="B2102" s="2">
        <v>45869.0</v>
      </c>
      <c r="C2102" s="1" t="s">
        <v>519</v>
      </c>
      <c r="D2102" s="3" t="s">
        <v>85</v>
      </c>
      <c r="E2102" s="4">
        <v>45863.0</v>
      </c>
      <c r="F2102" s="5">
        <v>400.0</v>
      </c>
      <c r="G2102" s="5">
        <v>14.32</v>
      </c>
      <c r="H2102" s="5">
        <v>5728.81</v>
      </c>
      <c r="I2102" s="1" t="s">
        <v>75</v>
      </c>
      <c r="J2102" s="1" t="s">
        <v>520</v>
      </c>
      <c r="K2102" s="1" t="s">
        <v>13</v>
      </c>
      <c r="L2102" s="1" t="s">
        <v>5</v>
      </c>
      <c r="M2102" s="1" t="s">
        <v>6</v>
      </c>
      <c r="N2102" s="1" t="s">
        <v>7</v>
      </c>
      <c r="O2102" s="6"/>
    </row>
    <row r="2103">
      <c r="A2103" s="5">
        <v>201203.0</v>
      </c>
      <c r="B2103" s="2">
        <v>45869.0</v>
      </c>
      <c r="C2103" s="1" t="s">
        <v>519</v>
      </c>
      <c r="D2103" s="3" t="s">
        <v>291</v>
      </c>
      <c r="E2103" s="4">
        <v>45863.0</v>
      </c>
      <c r="F2103" s="5">
        <v>500.0</v>
      </c>
      <c r="G2103" s="5">
        <v>4.96</v>
      </c>
      <c r="H2103" s="5">
        <v>2480.81</v>
      </c>
      <c r="I2103" s="1" t="s">
        <v>75</v>
      </c>
      <c r="J2103" s="1" t="s">
        <v>520</v>
      </c>
      <c r="K2103" s="1" t="s">
        <v>13</v>
      </c>
      <c r="L2103" s="1" t="s">
        <v>5</v>
      </c>
      <c r="M2103" s="1" t="s">
        <v>6</v>
      </c>
      <c r="N2103" s="1" t="s">
        <v>7</v>
      </c>
      <c r="O2103" s="6"/>
    </row>
    <row r="2104">
      <c r="A2104" s="5">
        <v>201203.0</v>
      </c>
      <c r="B2104" s="2">
        <v>45869.0</v>
      </c>
      <c r="C2104" s="1" t="s">
        <v>519</v>
      </c>
      <c r="D2104" s="3" t="s">
        <v>167</v>
      </c>
      <c r="E2104" s="4">
        <v>45863.0</v>
      </c>
      <c r="F2104" s="5">
        <v>75.0</v>
      </c>
      <c r="G2104" s="5">
        <v>60.76</v>
      </c>
      <c r="H2104" s="5">
        <v>4557.81</v>
      </c>
      <c r="I2104" s="1" t="s">
        <v>75</v>
      </c>
      <c r="J2104" s="1" t="s">
        <v>520</v>
      </c>
      <c r="K2104" s="1" t="s">
        <v>13</v>
      </c>
      <c r="L2104" s="1" t="s">
        <v>5</v>
      </c>
      <c r="M2104" s="1" t="s">
        <v>6</v>
      </c>
      <c r="N2104" s="1" t="s">
        <v>7</v>
      </c>
      <c r="O2104" s="6"/>
    </row>
    <row r="2105">
      <c r="A2105" s="5">
        <v>201203.0</v>
      </c>
      <c r="B2105" s="2">
        <v>45869.0</v>
      </c>
      <c r="C2105" s="1" t="s">
        <v>519</v>
      </c>
      <c r="D2105" s="3" t="s">
        <v>422</v>
      </c>
      <c r="E2105" s="4">
        <v>45863.0</v>
      </c>
      <c r="F2105" s="5">
        <v>150.0</v>
      </c>
      <c r="G2105" s="5">
        <v>19.04</v>
      </c>
      <c r="H2105" s="5">
        <v>2856.81</v>
      </c>
      <c r="I2105" s="1" t="s">
        <v>71</v>
      </c>
      <c r="J2105" s="1" t="s">
        <v>520</v>
      </c>
      <c r="K2105" s="1" t="s">
        <v>13</v>
      </c>
      <c r="L2105" s="1" t="s">
        <v>5</v>
      </c>
      <c r="M2105" s="1" t="s">
        <v>6</v>
      </c>
      <c r="N2105" s="1" t="s">
        <v>7</v>
      </c>
      <c r="O2105" s="6"/>
    </row>
    <row r="2106">
      <c r="A2106" s="5">
        <v>201203.0</v>
      </c>
      <c r="B2106" s="2">
        <v>45869.0</v>
      </c>
      <c r="C2106" s="1" t="s">
        <v>519</v>
      </c>
      <c r="D2106" s="3" t="s">
        <v>588</v>
      </c>
      <c r="E2106" s="4">
        <v>45863.0</v>
      </c>
      <c r="F2106" s="5">
        <v>80.0</v>
      </c>
      <c r="G2106" s="5">
        <v>25.16</v>
      </c>
      <c r="H2106" s="5">
        <v>2013.61</v>
      </c>
      <c r="I2106" s="1" t="s">
        <v>71</v>
      </c>
      <c r="J2106" s="1" t="s">
        <v>520</v>
      </c>
      <c r="K2106" s="1" t="s">
        <v>13</v>
      </c>
      <c r="L2106" s="1" t="s">
        <v>5</v>
      </c>
      <c r="M2106" s="1" t="s">
        <v>6</v>
      </c>
      <c r="N2106" s="1" t="s">
        <v>7</v>
      </c>
      <c r="O2106" s="6"/>
    </row>
    <row r="2107">
      <c r="A2107" s="5">
        <v>201203.0</v>
      </c>
      <c r="B2107" s="2">
        <v>45869.0</v>
      </c>
      <c r="C2107" s="1" t="s">
        <v>519</v>
      </c>
      <c r="D2107" s="3" t="s">
        <v>411</v>
      </c>
      <c r="E2107" s="4">
        <v>45863.0</v>
      </c>
      <c r="F2107" s="5">
        <v>200.0</v>
      </c>
      <c r="G2107" s="5">
        <v>8.56</v>
      </c>
      <c r="H2107" s="5">
        <v>1712.81</v>
      </c>
      <c r="I2107" s="1" t="s">
        <v>71</v>
      </c>
      <c r="J2107" s="1" t="s">
        <v>520</v>
      </c>
      <c r="K2107" s="1" t="s">
        <v>13</v>
      </c>
      <c r="L2107" s="1" t="s">
        <v>5</v>
      </c>
      <c r="M2107" s="1" t="s">
        <v>6</v>
      </c>
      <c r="N2107" s="1" t="s">
        <v>7</v>
      </c>
      <c r="O2107" s="6"/>
    </row>
    <row r="2108">
      <c r="A2108" s="5">
        <v>201203.0</v>
      </c>
      <c r="B2108" s="2">
        <v>45869.0</v>
      </c>
      <c r="C2108" s="1" t="s">
        <v>519</v>
      </c>
      <c r="D2108" s="3" t="s">
        <v>426</v>
      </c>
      <c r="E2108" s="4">
        <v>45863.0</v>
      </c>
      <c r="F2108" s="5">
        <v>40.0</v>
      </c>
      <c r="G2108" s="5">
        <v>17.92</v>
      </c>
      <c r="H2108" s="5">
        <v>717.61</v>
      </c>
      <c r="I2108" s="1" t="s">
        <v>71</v>
      </c>
      <c r="J2108" s="1" t="s">
        <v>520</v>
      </c>
      <c r="K2108" s="1" t="s">
        <v>13</v>
      </c>
      <c r="L2108" s="1" t="s">
        <v>5</v>
      </c>
      <c r="M2108" s="1" t="s">
        <v>6</v>
      </c>
      <c r="N2108" s="1" t="s">
        <v>7</v>
      </c>
      <c r="O2108" s="6"/>
    </row>
    <row r="2109">
      <c r="A2109" s="5">
        <v>201203.0</v>
      </c>
      <c r="B2109" s="2">
        <v>45869.0</v>
      </c>
      <c r="C2109" s="1" t="s">
        <v>519</v>
      </c>
      <c r="D2109" s="3" t="s">
        <v>687</v>
      </c>
      <c r="E2109" s="4">
        <v>45863.0</v>
      </c>
      <c r="F2109" s="5">
        <v>75.0</v>
      </c>
      <c r="G2109" s="5">
        <v>33.26</v>
      </c>
      <c r="H2109" s="5">
        <v>2495.31</v>
      </c>
      <c r="I2109" s="1" t="s">
        <v>127</v>
      </c>
      <c r="J2109" s="1" t="s">
        <v>520</v>
      </c>
      <c r="K2109" s="1" t="s">
        <v>13</v>
      </c>
      <c r="L2109" s="1" t="s">
        <v>5</v>
      </c>
      <c r="M2109" s="1" t="s">
        <v>6</v>
      </c>
      <c r="N2109" s="1" t="s">
        <v>7</v>
      </c>
      <c r="O2109" s="6"/>
    </row>
    <row r="2110">
      <c r="A2110" s="5">
        <v>201203.0</v>
      </c>
      <c r="B2110" s="2">
        <v>45869.0</v>
      </c>
      <c r="C2110" s="1" t="s">
        <v>519</v>
      </c>
      <c r="D2110" s="3" t="s">
        <v>688</v>
      </c>
      <c r="E2110" s="4">
        <v>45863.0</v>
      </c>
      <c r="F2110" s="5">
        <v>70.0</v>
      </c>
      <c r="G2110" s="5">
        <v>40.32</v>
      </c>
      <c r="H2110" s="5">
        <v>2823.21</v>
      </c>
      <c r="I2110" s="1" t="s">
        <v>127</v>
      </c>
      <c r="J2110" s="1" t="s">
        <v>520</v>
      </c>
      <c r="K2110" s="1" t="s">
        <v>13</v>
      </c>
      <c r="L2110" s="1" t="s">
        <v>5</v>
      </c>
      <c r="M2110" s="1" t="s">
        <v>6</v>
      </c>
      <c r="N2110" s="1" t="s">
        <v>7</v>
      </c>
      <c r="O2110" s="6"/>
    </row>
    <row r="2111">
      <c r="A2111" s="5">
        <v>201203.0</v>
      </c>
      <c r="B2111" s="2">
        <v>45869.0</v>
      </c>
      <c r="C2111" s="1" t="s">
        <v>519</v>
      </c>
      <c r="D2111" s="3" t="s">
        <v>447</v>
      </c>
      <c r="E2111" s="4">
        <v>45863.0</v>
      </c>
      <c r="F2111" s="5">
        <v>52.0</v>
      </c>
      <c r="G2111" s="5">
        <v>87.84</v>
      </c>
      <c r="H2111" s="5">
        <v>4568.49</v>
      </c>
      <c r="I2111" s="1" t="s">
        <v>127</v>
      </c>
      <c r="J2111" s="1" t="s">
        <v>520</v>
      </c>
      <c r="K2111" s="1" t="s">
        <v>13</v>
      </c>
      <c r="L2111" s="1" t="s">
        <v>5</v>
      </c>
      <c r="M2111" s="1" t="s">
        <v>6</v>
      </c>
      <c r="N2111" s="1" t="s">
        <v>7</v>
      </c>
      <c r="O2111" s="6"/>
    </row>
    <row r="2112">
      <c r="A2112" s="5">
        <v>201203.0</v>
      </c>
      <c r="B2112" s="2">
        <v>45869.0</v>
      </c>
      <c r="C2112" s="1" t="s">
        <v>519</v>
      </c>
      <c r="D2112" s="3" t="s">
        <v>79</v>
      </c>
      <c r="E2112" s="4">
        <v>45863.0</v>
      </c>
      <c r="F2112" s="5">
        <v>450.0</v>
      </c>
      <c r="G2112" s="5">
        <v>31.03</v>
      </c>
      <c r="H2112" s="5">
        <v>13964.31</v>
      </c>
      <c r="I2112" s="1" t="s">
        <v>75</v>
      </c>
      <c r="J2112" s="1" t="s">
        <v>520</v>
      </c>
      <c r="K2112" s="1" t="s">
        <v>13</v>
      </c>
      <c r="L2112" s="1" t="s">
        <v>5</v>
      </c>
      <c r="M2112" s="1" t="s">
        <v>6</v>
      </c>
      <c r="N2112" s="1" t="s">
        <v>7</v>
      </c>
      <c r="O2112" s="6"/>
    </row>
    <row r="2113">
      <c r="A2113" s="5">
        <v>201203.0</v>
      </c>
      <c r="B2113" s="2">
        <v>45869.0</v>
      </c>
      <c r="C2113" s="1" t="s">
        <v>519</v>
      </c>
      <c r="D2113" s="3" t="s">
        <v>387</v>
      </c>
      <c r="E2113" s="4">
        <v>45863.0</v>
      </c>
      <c r="F2113" s="5">
        <v>20.0</v>
      </c>
      <c r="G2113" s="5">
        <v>690.12</v>
      </c>
      <c r="H2113" s="5">
        <v>13803.21</v>
      </c>
      <c r="I2113" s="1" t="s">
        <v>71</v>
      </c>
      <c r="J2113" s="1" t="s">
        <v>520</v>
      </c>
      <c r="K2113" s="1" t="s">
        <v>13</v>
      </c>
      <c r="L2113" s="1" t="s">
        <v>5</v>
      </c>
      <c r="M2113" s="1" t="s">
        <v>6</v>
      </c>
      <c r="N2113" s="1" t="s">
        <v>7</v>
      </c>
      <c r="O2113" s="6"/>
    </row>
    <row r="2114">
      <c r="A2114" s="5">
        <v>201203.0</v>
      </c>
      <c r="B2114" s="2">
        <v>45869.0</v>
      </c>
      <c r="C2114" s="1" t="s">
        <v>519</v>
      </c>
      <c r="D2114" s="3" t="s">
        <v>496</v>
      </c>
      <c r="E2114" s="4">
        <v>45863.0</v>
      </c>
      <c r="F2114" s="5">
        <v>150.0</v>
      </c>
      <c r="G2114" s="5">
        <v>11.16</v>
      </c>
      <c r="H2114" s="5">
        <v>1674.81</v>
      </c>
      <c r="I2114" s="1" t="s">
        <v>71</v>
      </c>
      <c r="J2114" s="1" t="s">
        <v>520</v>
      </c>
      <c r="K2114" s="1" t="s">
        <v>13</v>
      </c>
      <c r="L2114" s="1" t="s">
        <v>5</v>
      </c>
      <c r="M2114" s="1" t="s">
        <v>6</v>
      </c>
      <c r="N2114" s="1" t="s">
        <v>7</v>
      </c>
      <c r="O2114" s="6"/>
    </row>
    <row r="2115">
      <c r="A2115" s="5">
        <v>201203.0</v>
      </c>
      <c r="B2115" s="2">
        <v>45869.0</v>
      </c>
      <c r="C2115" s="1" t="s">
        <v>519</v>
      </c>
      <c r="D2115" s="3" t="s">
        <v>424</v>
      </c>
      <c r="E2115" s="4">
        <v>45863.0</v>
      </c>
      <c r="F2115" s="5">
        <v>80.0</v>
      </c>
      <c r="G2115" s="5">
        <v>74.88</v>
      </c>
      <c r="H2115" s="5">
        <v>5991.21</v>
      </c>
      <c r="I2115" s="1" t="s">
        <v>71</v>
      </c>
      <c r="J2115" s="1" t="s">
        <v>520</v>
      </c>
      <c r="K2115" s="1" t="s">
        <v>13</v>
      </c>
      <c r="L2115" s="1" t="s">
        <v>5</v>
      </c>
      <c r="M2115" s="1" t="s">
        <v>6</v>
      </c>
      <c r="N2115" s="1" t="s">
        <v>7</v>
      </c>
      <c r="O2115" s="6"/>
    </row>
    <row r="2116">
      <c r="A2116" s="5">
        <v>201203.0</v>
      </c>
      <c r="B2116" s="2">
        <v>45869.0</v>
      </c>
      <c r="C2116" s="1" t="s">
        <v>519</v>
      </c>
      <c r="D2116" s="3" t="s">
        <v>388</v>
      </c>
      <c r="E2116" s="4">
        <v>45863.0</v>
      </c>
      <c r="F2116" s="5">
        <v>150.0</v>
      </c>
      <c r="G2116" s="5">
        <v>24.62</v>
      </c>
      <c r="H2116" s="5">
        <v>3693.81</v>
      </c>
      <c r="I2116" s="1" t="s">
        <v>71</v>
      </c>
      <c r="J2116" s="1" t="s">
        <v>520</v>
      </c>
      <c r="K2116" s="1" t="s">
        <v>13</v>
      </c>
      <c r="L2116" s="1" t="s">
        <v>5</v>
      </c>
      <c r="M2116" s="1" t="s">
        <v>6</v>
      </c>
      <c r="N2116" s="1" t="s">
        <v>7</v>
      </c>
      <c r="O2116" s="6"/>
    </row>
    <row r="2117">
      <c r="A2117" s="5">
        <v>201203.0</v>
      </c>
      <c r="B2117" s="2">
        <v>45869.0</v>
      </c>
      <c r="C2117" s="1" t="s">
        <v>519</v>
      </c>
      <c r="D2117" s="3" t="s">
        <v>689</v>
      </c>
      <c r="E2117" s="4">
        <v>45863.0</v>
      </c>
      <c r="F2117" s="5">
        <v>12.0</v>
      </c>
      <c r="G2117" s="5">
        <v>238.71</v>
      </c>
      <c r="H2117" s="5">
        <v>2865.33</v>
      </c>
      <c r="I2117" s="1" t="s">
        <v>71</v>
      </c>
      <c r="J2117" s="1" t="s">
        <v>520</v>
      </c>
      <c r="K2117" s="1" t="s">
        <v>13</v>
      </c>
      <c r="L2117" s="1" t="s">
        <v>5</v>
      </c>
      <c r="M2117" s="1" t="s">
        <v>6</v>
      </c>
      <c r="N2117" s="1" t="s">
        <v>7</v>
      </c>
      <c r="O2117" s="6"/>
    </row>
    <row r="2118">
      <c r="A2118" s="5">
        <v>201203.0</v>
      </c>
      <c r="B2118" s="2">
        <v>45869.0</v>
      </c>
      <c r="C2118" s="1" t="s">
        <v>519</v>
      </c>
      <c r="D2118" s="3" t="s">
        <v>690</v>
      </c>
      <c r="E2118" s="4">
        <v>45863.0</v>
      </c>
      <c r="F2118" s="5">
        <v>12.0</v>
      </c>
      <c r="G2118" s="5">
        <v>231.84</v>
      </c>
      <c r="H2118" s="5">
        <v>2782.89</v>
      </c>
      <c r="I2118" s="1" t="s">
        <v>127</v>
      </c>
      <c r="J2118" s="1" t="s">
        <v>520</v>
      </c>
      <c r="K2118" s="1" t="s">
        <v>13</v>
      </c>
      <c r="L2118" s="1" t="s">
        <v>5</v>
      </c>
      <c r="M2118" s="1" t="s">
        <v>6</v>
      </c>
      <c r="N2118" s="1" t="s">
        <v>7</v>
      </c>
      <c r="O2118" s="6"/>
    </row>
    <row r="2119">
      <c r="A2119" s="5">
        <v>201203.0</v>
      </c>
      <c r="B2119" s="2">
        <v>45869.0</v>
      </c>
      <c r="C2119" s="1" t="s">
        <v>519</v>
      </c>
      <c r="D2119" s="3" t="s">
        <v>368</v>
      </c>
      <c r="E2119" s="4">
        <v>45863.0</v>
      </c>
      <c r="F2119" s="5">
        <v>40.0</v>
      </c>
      <c r="G2119" s="5">
        <v>271.44</v>
      </c>
      <c r="H2119" s="5">
        <v>10858.41</v>
      </c>
      <c r="I2119" s="1" t="s">
        <v>127</v>
      </c>
      <c r="J2119" s="1" t="s">
        <v>520</v>
      </c>
      <c r="K2119" s="1" t="s">
        <v>13</v>
      </c>
      <c r="L2119" s="1" t="s">
        <v>5</v>
      </c>
      <c r="M2119" s="1" t="s">
        <v>6</v>
      </c>
      <c r="N2119" s="1" t="s">
        <v>7</v>
      </c>
      <c r="O2119" s="6"/>
    </row>
    <row r="2120">
      <c r="A2120" s="5">
        <v>201203.0</v>
      </c>
      <c r="B2120" s="2">
        <v>45869.0</v>
      </c>
      <c r="C2120" s="1" t="s">
        <v>519</v>
      </c>
      <c r="D2120" s="3" t="s">
        <v>133</v>
      </c>
      <c r="E2120" s="4">
        <v>45863.0</v>
      </c>
      <c r="F2120" s="5">
        <v>150.0</v>
      </c>
      <c r="G2120" s="5">
        <v>45.36</v>
      </c>
      <c r="H2120" s="5">
        <v>6804.81</v>
      </c>
      <c r="I2120" s="1" t="s">
        <v>125</v>
      </c>
      <c r="J2120" s="1" t="s">
        <v>520</v>
      </c>
      <c r="K2120" s="1" t="s">
        <v>13</v>
      </c>
      <c r="L2120" s="1" t="s">
        <v>5</v>
      </c>
      <c r="M2120" s="1" t="s">
        <v>6</v>
      </c>
      <c r="N2120" s="1" t="s">
        <v>7</v>
      </c>
      <c r="O2120" s="6"/>
    </row>
    <row r="2121">
      <c r="A2121" s="5">
        <v>201203.0</v>
      </c>
      <c r="B2121" s="2">
        <v>45869.0</v>
      </c>
      <c r="C2121" s="1" t="s">
        <v>519</v>
      </c>
      <c r="D2121" s="3" t="s">
        <v>137</v>
      </c>
      <c r="E2121" s="4">
        <v>45863.0</v>
      </c>
      <c r="F2121" s="5">
        <v>200.0</v>
      </c>
      <c r="G2121" s="5">
        <v>32.36</v>
      </c>
      <c r="H2121" s="5">
        <v>6472.81</v>
      </c>
      <c r="I2121" s="1" t="s">
        <v>75</v>
      </c>
      <c r="J2121" s="1" t="s">
        <v>520</v>
      </c>
      <c r="K2121" s="1" t="s">
        <v>13</v>
      </c>
      <c r="L2121" s="1" t="s">
        <v>5</v>
      </c>
      <c r="M2121" s="1" t="s">
        <v>6</v>
      </c>
      <c r="N2121" s="1" t="s">
        <v>7</v>
      </c>
      <c r="O2121" s="6"/>
    </row>
    <row r="2122">
      <c r="A2122" s="5">
        <v>201203.0</v>
      </c>
      <c r="B2122" s="2">
        <v>45869.0</v>
      </c>
      <c r="C2122" s="1" t="s">
        <v>519</v>
      </c>
      <c r="D2122" s="3" t="s">
        <v>131</v>
      </c>
      <c r="E2122" s="4">
        <v>45863.0</v>
      </c>
      <c r="F2122" s="5">
        <v>200.0</v>
      </c>
      <c r="G2122" s="5">
        <v>8.85</v>
      </c>
      <c r="H2122" s="5">
        <v>1770.81</v>
      </c>
      <c r="I2122" s="1" t="s">
        <v>75</v>
      </c>
      <c r="J2122" s="1" t="s">
        <v>520</v>
      </c>
      <c r="K2122" s="1" t="s">
        <v>13</v>
      </c>
      <c r="L2122" s="1" t="s">
        <v>5</v>
      </c>
      <c r="M2122" s="1" t="s">
        <v>6</v>
      </c>
      <c r="N2122" s="1" t="s">
        <v>7</v>
      </c>
      <c r="O2122" s="6"/>
    </row>
    <row r="2123">
      <c r="A2123" s="5">
        <v>201203.0</v>
      </c>
      <c r="B2123" s="2">
        <v>45869.0</v>
      </c>
      <c r="C2123" s="1" t="s">
        <v>519</v>
      </c>
      <c r="D2123" s="3" t="s">
        <v>158</v>
      </c>
      <c r="E2123" s="4">
        <v>45863.0</v>
      </c>
      <c r="F2123" s="5">
        <v>90.0</v>
      </c>
      <c r="G2123" s="5">
        <v>214.92</v>
      </c>
      <c r="H2123" s="5">
        <v>19343.61</v>
      </c>
      <c r="I2123" s="1" t="s">
        <v>75</v>
      </c>
      <c r="J2123" s="1" t="s">
        <v>520</v>
      </c>
      <c r="K2123" s="1" t="s">
        <v>13</v>
      </c>
      <c r="L2123" s="1" t="s">
        <v>5</v>
      </c>
      <c r="M2123" s="1" t="s">
        <v>6</v>
      </c>
      <c r="N2123" s="1" t="s">
        <v>7</v>
      </c>
      <c r="O2123" s="6"/>
    </row>
    <row r="2124">
      <c r="A2124" s="5">
        <v>201203.0</v>
      </c>
      <c r="B2124" s="2">
        <v>45869.0</v>
      </c>
      <c r="C2124" s="1" t="s">
        <v>519</v>
      </c>
      <c r="D2124" s="3" t="s">
        <v>154</v>
      </c>
      <c r="E2124" s="4">
        <v>45863.0</v>
      </c>
      <c r="F2124" s="5">
        <v>300.0</v>
      </c>
      <c r="G2124" s="5">
        <v>18.68</v>
      </c>
      <c r="H2124" s="5">
        <v>5604.81</v>
      </c>
      <c r="I2124" s="1" t="s">
        <v>75</v>
      </c>
      <c r="J2124" s="1" t="s">
        <v>520</v>
      </c>
      <c r="K2124" s="1" t="s">
        <v>13</v>
      </c>
      <c r="L2124" s="1" t="s">
        <v>5</v>
      </c>
      <c r="M2124" s="1" t="s">
        <v>6</v>
      </c>
      <c r="N2124" s="1" t="s">
        <v>7</v>
      </c>
      <c r="O2124" s="6"/>
    </row>
    <row r="2125">
      <c r="A2125" s="5">
        <v>201203.0</v>
      </c>
      <c r="B2125" s="2">
        <v>45869.0</v>
      </c>
      <c r="C2125" s="1" t="s">
        <v>519</v>
      </c>
      <c r="D2125" s="3" t="s">
        <v>298</v>
      </c>
      <c r="E2125" s="4">
        <v>45863.0</v>
      </c>
      <c r="F2125" s="5">
        <v>44.0</v>
      </c>
      <c r="G2125" s="5">
        <v>118.08</v>
      </c>
      <c r="H2125" s="5">
        <v>5196.33</v>
      </c>
      <c r="I2125" s="1" t="s">
        <v>75</v>
      </c>
      <c r="J2125" s="1" t="s">
        <v>520</v>
      </c>
      <c r="K2125" s="1" t="s">
        <v>13</v>
      </c>
      <c r="L2125" s="1" t="s">
        <v>5</v>
      </c>
      <c r="M2125" s="1" t="s">
        <v>6</v>
      </c>
      <c r="N2125" s="1" t="s">
        <v>7</v>
      </c>
      <c r="O2125" s="6"/>
    </row>
    <row r="2126">
      <c r="A2126" s="5">
        <v>201203.0</v>
      </c>
      <c r="B2126" s="2">
        <v>45869.0</v>
      </c>
      <c r="C2126" s="1" t="s">
        <v>519</v>
      </c>
      <c r="D2126" s="3" t="s">
        <v>691</v>
      </c>
      <c r="E2126" s="4">
        <v>45863.0</v>
      </c>
      <c r="F2126" s="5">
        <v>75.0</v>
      </c>
      <c r="G2126" s="5">
        <v>125.28</v>
      </c>
      <c r="H2126" s="5">
        <v>9396.81</v>
      </c>
      <c r="I2126" s="1" t="s">
        <v>75</v>
      </c>
      <c r="J2126" s="1" t="s">
        <v>520</v>
      </c>
      <c r="K2126" s="1" t="s">
        <v>13</v>
      </c>
      <c r="L2126" s="1" t="s">
        <v>5</v>
      </c>
      <c r="M2126" s="1" t="s">
        <v>6</v>
      </c>
      <c r="N2126" s="1" t="s">
        <v>7</v>
      </c>
      <c r="O2126" s="6"/>
    </row>
    <row r="2127">
      <c r="A2127" s="5">
        <v>201203.0</v>
      </c>
      <c r="B2127" s="2">
        <v>45869.0</v>
      </c>
      <c r="C2127" s="1" t="s">
        <v>519</v>
      </c>
      <c r="D2127" s="3" t="s">
        <v>199</v>
      </c>
      <c r="E2127" s="4">
        <v>45863.0</v>
      </c>
      <c r="F2127" s="5">
        <v>1500.0</v>
      </c>
      <c r="G2127" s="5">
        <v>5.0</v>
      </c>
      <c r="H2127" s="5">
        <v>7500.81</v>
      </c>
      <c r="I2127" s="1" t="s">
        <v>71</v>
      </c>
      <c r="J2127" s="1" t="s">
        <v>520</v>
      </c>
      <c r="K2127" s="1" t="s">
        <v>13</v>
      </c>
      <c r="L2127" s="1" t="s">
        <v>5</v>
      </c>
      <c r="M2127" s="1" t="s">
        <v>6</v>
      </c>
      <c r="N2127" s="1" t="s">
        <v>7</v>
      </c>
      <c r="O2127" s="6"/>
    </row>
    <row r="2128">
      <c r="A2128" s="5">
        <v>201203.0</v>
      </c>
      <c r="B2128" s="2">
        <v>45869.0</v>
      </c>
      <c r="C2128" s="1" t="s">
        <v>519</v>
      </c>
      <c r="D2128" s="3" t="s">
        <v>189</v>
      </c>
      <c r="E2128" s="4">
        <v>45863.0</v>
      </c>
      <c r="F2128" s="5">
        <v>450.0</v>
      </c>
      <c r="G2128" s="5">
        <v>16.48</v>
      </c>
      <c r="H2128" s="5">
        <v>7416.81</v>
      </c>
      <c r="I2128" s="1" t="s">
        <v>71</v>
      </c>
      <c r="J2128" s="1" t="s">
        <v>520</v>
      </c>
      <c r="K2128" s="1" t="s">
        <v>13</v>
      </c>
      <c r="L2128" s="1" t="s">
        <v>5</v>
      </c>
      <c r="M2128" s="1" t="s">
        <v>6</v>
      </c>
      <c r="N2128" s="1" t="s">
        <v>7</v>
      </c>
      <c r="O2128" s="6"/>
    </row>
    <row r="2129">
      <c r="A2129" s="5">
        <v>201203.0</v>
      </c>
      <c r="B2129" s="2">
        <v>45869.0</v>
      </c>
      <c r="C2129" s="1" t="s">
        <v>519</v>
      </c>
      <c r="D2129" s="3" t="s">
        <v>436</v>
      </c>
      <c r="E2129" s="4">
        <v>45863.0</v>
      </c>
      <c r="F2129" s="5">
        <v>40.0</v>
      </c>
      <c r="G2129" s="5">
        <v>70.56</v>
      </c>
      <c r="H2129" s="5">
        <v>2823.21</v>
      </c>
      <c r="I2129" s="1" t="s">
        <v>71</v>
      </c>
      <c r="J2129" s="1" t="s">
        <v>520</v>
      </c>
      <c r="K2129" s="1" t="s">
        <v>13</v>
      </c>
      <c r="L2129" s="1" t="s">
        <v>5</v>
      </c>
      <c r="M2129" s="1" t="s">
        <v>6</v>
      </c>
      <c r="N2129" s="1" t="s">
        <v>7</v>
      </c>
      <c r="O2129" s="6"/>
    </row>
    <row r="2130">
      <c r="A2130" s="5">
        <v>201203.0</v>
      </c>
      <c r="B2130" s="2">
        <v>45869.0</v>
      </c>
      <c r="C2130" s="1" t="s">
        <v>519</v>
      </c>
      <c r="D2130" s="3" t="s">
        <v>441</v>
      </c>
      <c r="E2130" s="4">
        <v>45863.0</v>
      </c>
      <c r="F2130" s="5">
        <v>60.0</v>
      </c>
      <c r="G2130" s="5">
        <v>11.08</v>
      </c>
      <c r="H2130" s="5">
        <v>665.61</v>
      </c>
      <c r="I2130" s="1" t="s">
        <v>71</v>
      </c>
      <c r="J2130" s="1" t="s">
        <v>520</v>
      </c>
      <c r="K2130" s="1" t="s">
        <v>13</v>
      </c>
      <c r="L2130" s="1" t="s">
        <v>5</v>
      </c>
      <c r="M2130" s="1" t="s">
        <v>6</v>
      </c>
      <c r="N2130" s="1" t="s">
        <v>7</v>
      </c>
      <c r="O2130" s="6"/>
    </row>
    <row r="2131">
      <c r="A2131" s="5">
        <v>201203.0</v>
      </c>
      <c r="B2131" s="2">
        <v>45869.0</v>
      </c>
      <c r="C2131" s="1" t="s">
        <v>519</v>
      </c>
      <c r="D2131" s="3" t="s">
        <v>529</v>
      </c>
      <c r="E2131" s="4">
        <v>45863.0</v>
      </c>
      <c r="F2131" s="5">
        <v>20.0</v>
      </c>
      <c r="G2131" s="5">
        <v>44.64</v>
      </c>
      <c r="H2131" s="5">
        <v>893.61</v>
      </c>
      <c r="I2131" s="1" t="s">
        <v>71</v>
      </c>
      <c r="J2131" s="1" t="s">
        <v>520</v>
      </c>
      <c r="K2131" s="1" t="s">
        <v>13</v>
      </c>
      <c r="L2131" s="1" t="s">
        <v>5</v>
      </c>
      <c r="M2131" s="1" t="s">
        <v>6</v>
      </c>
      <c r="N2131" s="1" t="s">
        <v>7</v>
      </c>
      <c r="O2131" s="6"/>
    </row>
    <row r="2132">
      <c r="A2132" s="5">
        <v>201203.0</v>
      </c>
      <c r="B2132" s="2">
        <v>45869.0</v>
      </c>
      <c r="C2132" s="1" t="s">
        <v>519</v>
      </c>
      <c r="D2132" s="3" t="s">
        <v>141</v>
      </c>
      <c r="E2132" s="4">
        <v>45863.0</v>
      </c>
      <c r="F2132" s="5">
        <v>60.0</v>
      </c>
      <c r="G2132" s="5">
        <v>26.42</v>
      </c>
      <c r="H2132" s="5">
        <v>1586.01</v>
      </c>
      <c r="I2132" s="1" t="s">
        <v>127</v>
      </c>
      <c r="J2132" s="1" t="s">
        <v>520</v>
      </c>
      <c r="K2132" s="1" t="s">
        <v>13</v>
      </c>
      <c r="L2132" s="1" t="s">
        <v>5</v>
      </c>
      <c r="M2132" s="1" t="s">
        <v>6</v>
      </c>
      <c r="N2132" s="1" t="s">
        <v>7</v>
      </c>
      <c r="O2132" s="6"/>
    </row>
    <row r="2133">
      <c r="A2133" s="5">
        <v>201203.0</v>
      </c>
      <c r="B2133" s="2">
        <v>45869.0</v>
      </c>
      <c r="C2133" s="1" t="s">
        <v>519</v>
      </c>
      <c r="D2133" s="3" t="s">
        <v>527</v>
      </c>
      <c r="E2133" s="4">
        <v>45863.0</v>
      </c>
      <c r="F2133" s="5">
        <v>75.0</v>
      </c>
      <c r="G2133" s="5">
        <v>37.72</v>
      </c>
      <c r="H2133" s="5">
        <v>2829.81</v>
      </c>
      <c r="I2133" s="1" t="s">
        <v>127</v>
      </c>
      <c r="J2133" s="1" t="s">
        <v>520</v>
      </c>
      <c r="K2133" s="1" t="s">
        <v>13</v>
      </c>
      <c r="L2133" s="1" t="s">
        <v>5</v>
      </c>
      <c r="M2133" s="1" t="s">
        <v>6</v>
      </c>
      <c r="N2133" s="1" t="s">
        <v>7</v>
      </c>
      <c r="O2133" s="6"/>
    </row>
    <row r="2134">
      <c r="A2134" s="5">
        <v>201203.0</v>
      </c>
      <c r="B2134" s="2">
        <v>45869.0</v>
      </c>
      <c r="C2134" s="1" t="s">
        <v>519</v>
      </c>
      <c r="D2134" s="3" t="s">
        <v>187</v>
      </c>
      <c r="E2134" s="4">
        <v>45863.0</v>
      </c>
      <c r="F2134" s="5">
        <v>165.0</v>
      </c>
      <c r="G2134" s="5">
        <v>132.84</v>
      </c>
      <c r="H2134" s="5">
        <v>21919.41</v>
      </c>
      <c r="I2134" s="1" t="s">
        <v>75</v>
      </c>
      <c r="J2134" s="1" t="s">
        <v>520</v>
      </c>
      <c r="K2134" s="1" t="s">
        <v>13</v>
      </c>
      <c r="L2134" s="1" t="s">
        <v>5</v>
      </c>
      <c r="M2134" s="1" t="s">
        <v>6</v>
      </c>
      <c r="N2134" s="1" t="s">
        <v>7</v>
      </c>
      <c r="O2134" s="6"/>
    </row>
    <row r="2135">
      <c r="A2135" s="5">
        <v>201203.0</v>
      </c>
      <c r="B2135" s="2">
        <v>45869.0</v>
      </c>
      <c r="C2135" s="1" t="s">
        <v>519</v>
      </c>
      <c r="D2135" s="3" t="s">
        <v>346</v>
      </c>
      <c r="E2135" s="4">
        <v>45863.0</v>
      </c>
      <c r="F2135" s="5">
        <v>10.0</v>
      </c>
      <c r="G2135" s="5">
        <v>492.48</v>
      </c>
      <c r="H2135" s="5">
        <v>4925.61</v>
      </c>
      <c r="I2135" s="1" t="s">
        <v>75</v>
      </c>
      <c r="J2135" s="1" t="s">
        <v>520</v>
      </c>
      <c r="K2135" s="1" t="s">
        <v>13</v>
      </c>
      <c r="L2135" s="1" t="s">
        <v>5</v>
      </c>
      <c r="M2135" s="1" t="s">
        <v>6</v>
      </c>
      <c r="N2135" s="1" t="s">
        <v>7</v>
      </c>
      <c r="O2135" s="6"/>
    </row>
    <row r="2136">
      <c r="A2136" s="5">
        <v>201203.0</v>
      </c>
      <c r="B2136" s="2">
        <v>45869.0</v>
      </c>
      <c r="C2136" s="1" t="s">
        <v>519</v>
      </c>
      <c r="D2136" s="3" t="s">
        <v>395</v>
      </c>
      <c r="E2136" s="4">
        <v>45863.0</v>
      </c>
      <c r="F2136" s="5">
        <v>50.0</v>
      </c>
      <c r="G2136" s="5">
        <v>89.64</v>
      </c>
      <c r="H2136" s="5">
        <v>4482.81</v>
      </c>
      <c r="I2136" s="1" t="s">
        <v>75</v>
      </c>
      <c r="J2136" s="1" t="s">
        <v>520</v>
      </c>
      <c r="K2136" s="1" t="s">
        <v>13</v>
      </c>
      <c r="L2136" s="1" t="s">
        <v>5</v>
      </c>
      <c r="M2136" s="1" t="s">
        <v>6</v>
      </c>
      <c r="N2136" s="1" t="s">
        <v>7</v>
      </c>
      <c r="O2136" s="6"/>
    </row>
    <row r="2137">
      <c r="A2137" s="5">
        <v>201203.0</v>
      </c>
      <c r="B2137" s="2">
        <v>45869.0</v>
      </c>
      <c r="C2137" s="1" t="s">
        <v>519</v>
      </c>
      <c r="D2137" s="3" t="s">
        <v>605</v>
      </c>
      <c r="E2137" s="4">
        <v>45863.0</v>
      </c>
      <c r="F2137" s="5">
        <v>75.0</v>
      </c>
      <c r="G2137" s="5">
        <v>132.48</v>
      </c>
      <c r="H2137" s="5">
        <v>9936.81</v>
      </c>
      <c r="I2137" s="1" t="s">
        <v>75</v>
      </c>
      <c r="J2137" s="1" t="s">
        <v>520</v>
      </c>
      <c r="K2137" s="1" t="s">
        <v>13</v>
      </c>
      <c r="L2137" s="1" t="s">
        <v>5</v>
      </c>
      <c r="M2137" s="1" t="s">
        <v>6</v>
      </c>
      <c r="N2137" s="1" t="s">
        <v>7</v>
      </c>
      <c r="O2137" s="6"/>
    </row>
    <row r="2138">
      <c r="A2138" s="5">
        <v>201203.0</v>
      </c>
      <c r="B2138" s="2">
        <v>45869.0</v>
      </c>
      <c r="C2138" s="1" t="s">
        <v>519</v>
      </c>
      <c r="D2138" s="3" t="s">
        <v>173</v>
      </c>
      <c r="E2138" s="4">
        <v>45863.0</v>
      </c>
      <c r="F2138" s="5">
        <v>100.0</v>
      </c>
      <c r="G2138" s="5">
        <v>37.22</v>
      </c>
      <c r="H2138" s="5">
        <v>3722.81</v>
      </c>
      <c r="I2138" s="1" t="s">
        <v>71</v>
      </c>
      <c r="J2138" s="1" t="s">
        <v>520</v>
      </c>
      <c r="K2138" s="1" t="s">
        <v>13</v>
      </c>
      <c r="L2138" s="1" t="s">
        <v>5</v>
      </c>
      <c r="M2138" s="1" t="s">
        <v>6</v>
      </c>
      <c r="N2138" s="1" t="s">
        <v>7</v>
      </c>
      <c r="O2138" s="6"/>
    </row>
    <row r="2139">
      <c r="A2139" s="5">
        <v>201203.0</v>
      </c>
      <c r="B2139" s="2">
        <v>45869.0</v>
      </c>
      <c r="C2139" s="1" t="s">
        <v>519</v>
      </c>
      <c r="D2139" s="3" t="s">
        <v>81</v>
      </c>
      <c r="E2139" s="4">
        <v>45863.0</v>
      </c>
      <c r="F2139" s="5">
        <v>50.0</v>
      </c>
      <c r="G2139" s="5">
        <v>33.04</v>
      </c>
      <c r="H2139" s="5">
        <v>1652.81</v>
      </c>
      <c r="I2139" s="1" t="s">
        <v>71</v>
      </c>
      <c r="J2139" s="1" t="s">
        <v>520</v>
      </c>
      <c r="K2139" s="1" t="s">
        <v>13</v>
      </c>
      <c r="L2139" s="1" t="s">
        <v>5</v>
      </c>
      <c r="M2139" s="1" t="s">
        <v>6</v>
      </c>
      <c r="N2139" s="1" t="s">
        <v>7</v>
      </c>
      <c r="O2139" s="6"/>
    </row>
    <row r="2140">
      <c r="A2140" s="5">
        <v>201203.0</v>
      </c>
      <c r="B2140" s="2">
        <v>45869.0</v>
      </c>
      <c r="C2140" s="1" t="s">
        <v>519</v>
      </c>
      <c r="D2140" s="3" t="s">
        <v>425</v>
      </c>
      <c r="E2140" s="4">
        <v>45863.0</v>
      </c>
      <c r="F2140" s="5">
        <v>500.0</v>
      </c>
      <c r="G2140" s="5">
        <v>3.78</v>
      </c>
      <c r="H2140" s="5">
        <v>1890.81</v>
      </c>
      <c r="I2140" s="1" t="s">
        <v>71</v>
      </c>
      <c r="J2140" s="1" t="s">
        <v>520</v>
      </c>
      <c r="K2140" s="1" t="s">
        <v>13</v>
      </c>
      <c r="L2140" s="1" t="s">
        <v>5</v>
      </c>
      <c r="M2140" s="1" t="s">
        <v>6</v>
      </c>
      <c r="N2140" s="1" t="s">
        <v>7</v>
      </c>
      <c r="O2140" s="6"/>
    </row>
    <row r="2141">
      <c r="A2141" s="5">
        <v>201203.0</v>
      </c>
      <c r="B2141" s="2">
        <v>45869.0</v>
      </c>
      <c r="C2141" s="1" t="s">
        <v>519</v>
      </c>
      <c r="D2141" s="3" t="s">
        <v>692</v>
      </c>
      <c r="E2141" s="4">
        <v>45863.0</v>
      </c>
      <c r="F2141" s="5">
        <v>20.0</v>
      </c>
      <c r="G2141" s="5">
        <v>64.08</v>
      </c>
      <c r="H2141" s="5">
        <v>1282.41</v>
      </c>
      <c r="I2141" s="1" t="s">
        <v>71</v>
      </c>
      <c r="J2141" s="1" t="s">
        <v>520</v>
      </c>
      <c r="K2141" s="1" t="s">
        <v>13</v>
      </c>
      <c r="L2141" s="1" t="s">
        <v>5</v>
      </c>
      <c r="M2141" s="1" t="s">
        <v>6</v>
      </c>
      <c r="N2141" s="1" t="s">
        <v>7</v>
      </c>
      <c r="O2141" s="6"/>
    </row>
    <row r="2142">
      <c r="A2142" s="5">
        <v>201203.0</v>
      </c>
      <c r="B2142" s="2">
        <v>45869.0</v>
      </c>
      <c r="C2142" s="1" t="s">
        <v>519</v>
      </c>
      <c r="D2142" s="3" t="s">
        <v>146</v>
      </c>
      <c r="E2142" s="4">
        <v>45863.0</v>
      </c>
      <c r="F2142" s="5">
        <v>100.0</v>
      </c>
      <c r="G2142" s="5">
        <v>51.62</v>
      </c>
      <c r="H2142" s="5">
        <v>5162.81</v>
      </c>
      <c r="I2142" s="1" t="s">
        <v>127</v>
      </c>
      <c r="J2142" s="1" t="s">
        <v>520</v>
      </c>
      <c r="K2142" s="1" t="s">
        <v>13</v>
      </c>
      <c r="L2142" s="1" t="s">
        <v>5</v>
      </c>
      <c r="M2142" s="1" t="s">
        <v>6</v>
      </c>
      <c r="N2142" s="1" t="s">
        <v>7</v>
      </c>
      <c r="O2142" s="6"/>
    </row>
    <row r="2143">
      <c r="A2143" s="5">
        <v>201203.0</v>
      </c>
      <c r="B2143" s="2">
        <v>45869.0</v>
      </c>
      <c r="C2143" s="1" t="s">
        <v>519</v>
      </c>
      <c r="D2143" s="3" t="s">
        <v>455</v>
      </c>
      <c r="E2143" s="4">
        <v>45863.0</v>
      </c>
      <c r="F2143" s="5">
        <v>80.0</v>
      </c>
      <c r="G2143" s="5">
        <v>60.48</v>
      </c>
      <c r="H2143" s="5">
        <v>4839.21</v>
      </c>
      <c r="I2143" s="1" t="s">
        <v>127</v>
      </c>
      <c r="J2143" s="1" t="s">
        <v>520</v>
      </c>
      <c r="K2143" s="1" t="s">
        <v>13</v>
      </c>
      <c r="L2143" s="1" t="s">
        <v>5</v>
      </c>
      <c r="M2143" s="1" t="s">
        <v>6</v>
      </c>
      <c r="N2143" s="1" t="s">
        <v>7</v>
      </c>
      <c r="O2143" s="6"/>
    </row>
    <row r="2144">
      <c r="A2144" s="5">
        <v>201203.0</v>
      </c>
      <c r="B2144" s="2">
        <v>45869.0</v>
      </c>
      <c r="C2144" s="1" t="s">
        <v>519</v>
      </c>
      <c r="D2144" s="3" t="s">
        <v>147</v>
      </c>
      <c r="E2144" s="4">
        <v>45863.0</v>
      </c>
      <c r="F2144" s="5">
        <v>6.0</v>
      </c>
      <c r="G2144" s="5">
        <v>245.55</v>
      </c>
      <c r="H2144" s="5">
        <v>1474.11</v>
      </c>
      <c r="I2144" s="1" t="s">
        <v>127</v>
      </c>
      <c r="J2144" s="1" t="s">
        <v>520</v>
      </c>
      <c r="K2144" s="1" t="s">
        <v>13</v>
      </c>
      <c r="L2144" s="1" t="s">
        <v>5</v>
      </c>
      <c r="M2144" s="1" t="s">
        <v>6</v>
      </c>
      <c r="N2144" s="1" t="s">
        <v>7</v>
      </c>
      <c r="O2144" s="6"/>
    </row>
    <row r="2145">
      <c r="A2145" s="5">
        <v>201203.0</v>
      </c>
      <c r="B2145" s="2">
        <v>45869.0</v>
      </c>
      <c r="C2145" s="1" t="s">
        <v>519</v>
      </c>
      <c r="D2145" s="3" t="s">
        <v>70</v>
      </c>
      <c r="E2145" s="4">
        <v>45863.0</v>
      </c>
      <c r="F2145" s="5">
        <v>40.0</v>
      </c>
      <c r="G2145" s="5">
        <v>315.72</v>
      </c>
      <c r="H2145" s="5">
        <v>12629.61</v>
      </c>
      <c r="I2145" s="1" t="s">
        <v>71</v>
      </c>
      <c r="J2145" s="1" t="s">
        <v>520</v>
      </c>
      <c r="K2145" s="1" t="s">
        <v>13</v>
      </c>
      <c r="L2145" s="1" t="s">
        <v>5</v>
      </c>
      <c r="M2145" s="1" t="s">
        <v>6</v>
      </c>
      <c r="N2145" s="1" t="s">
        <v>7</v>
      </c>
      <c r="O2145" s="6"/>
    </row>
    <row r="2146">
      <c r="A2146" s="5">
        <v>201203.0</v>
      </c>
      <c r="B2146" s="2">
        <v>45869.0</v>
      </c>
      <c r="C2146" s="1" t="s">
        <v>519</v>
      </c>
      <c r="D2146" s="3" t="s">
        <v>195</v>
      </c>
      <c r="E2146" s="4">
        <v>45863.0</v>
      </c>
      <c r="F2146" s="5">
        <v>300.0</v>
      </c>
      <c r="G2146" s="5">
        <v>25.92</v>
      </c>
      <c r="H2146" s="5">
        <v>7776.81</v>
      </c>
      <c r="I2146" s="1" t="s">
        <v>71</v>
      </c>
      <c r="J2146" s="1" t="s">
        <v>520</v>
      </c>
      <c r="K2146" s="1" t="s">
        <v>13</v>
      </c>
      <c r="L2146" s="1" t="s">
        <v>5</v>
      </c>
      <c r="M2146" s="1" t="s">
        <v>6</v>
      </c>
      <c r="N2146" s="1" t="s">
        <v>7</v>
      </c>
      <c r="O2146" s="6"/>
    </row>
    <row r="2147">
      <c r="A2147" s="5">
        <v>201203.0</v>
      </c>
      <c r="B2147" s="2">
        <v>45869.0</v>
      </c>
      <c r="C2147" s="1" t="s">
        <v>519</v>
      </c>
      <c r="D2147" s="3" t="s">
        <v>660</v>
      </c>
      <c r="E2147" s="4">
        <v>45863.0</v>
      </c>
      <c r="F2147" s="5">
        <v>75.0</v>
      </c>
      <c r="G2147" s="5">
        <v>16.56</v>
      </c>
      <c r="H2147" s="5">
        <v>1242.81</v>
      </c>
      <c r="I2147" s="1" t="s">
        <v>71</v>
      </c>
      <c r="J2147" s="1" t="s">
        <v>520</v>
      </c>
      <c r="K2147" s="1" t="s">
        <v>13</v>
      </c>
      <c r="L2147" s="1" t="s">
        <v>5</v>
      </c>
      <c r="M2147" s="1" t="s">
        <v>6</v>
      </c>
      <c r="N2147" s="1" t="s">
        <v>7</v>
      </c>
      <c r="O2147" s="6"/>
    </row>
    <row r="2148">
      <c r="A2148" s="5">
        <v>201203.0</v>
      </c>
      <c r="B2148" s="2">
        <v>45869.0</v>
      </c>
      <c r="C2148" s="1" t="s">
        <v>519</v>
      </c>
      <c r="D2148" s="3" t="s">
        <v>418</v>
      </c>
      <c r="E2148" s="4">
        <v>45863.0</v>
      </c>
      <c r="F2148" s="5">
        <v>150.0</v>
      </c>
      <c r="G2148" s="5">
        <v>16.38</v>
      </c>
      <c r="H2148" s="5">
        <v>2457.81</v>
      </c>
      <c r="I2148" s="1" t="s">
        <v>71</v>
      </c>
      <c r="J2148" s="1" t="s">
        <v>520</v>
      </c>
      <c r="K2148" s="1" t="s">
        <v>13</v>
      </c>
      <c r="L2148" s="1" t="s">
        <v>5</v>
      </c>
      <c r="M2148" s="1" t="s">
        <v>6</v>
      </c>
      <c r="N2148" s="1" t="s">
        <v>7</v>
      </c>
      <c r="O2148" s="6"/>
    </row>
    <row r="2149">
      <c r="A2149" s="5">
        <v>201203.0</v>
      </c>
      <c r="B2149" s="2">
        <v>45869.0</v>
      </c>
      <c r="C2149" s="1" t="s">
        <v>519</v>
      </c>
      <c r="D2149" s="3" t="s">
        <v>500</v>
      </c>
      <c r="E2149" s="4">
        <v>45863.0</v>
      </c>
      <c r="F2149" s="5">
        <v>300.0</v>
      </c>
      <c r="G2149" s="5">
        <v>17.78</v>
      </c>
      <c r="H2149" s="5">
        <v>5334.81</v>
      </c>
      <c r="I2149" s="1" t="s">
        <v>71</v>
      </c>
      <c r="J2149" s="1" t="s">
        <v>520</v>
      </c>
      <c r="K2149" s="1" t="s">
        <v>13</v>
      </c>
      <c r="L2149" s="1" t="s">
        <v>5</v>
      </c>
      <c r="M2149" s="1" t="s">
        <v>6</v>
      </c>
      <c r="N2149" s="1" t="s">
        <v>7</v>
      </c>
      <c r="O2149" s="6"/>
    </row>
    <row r="2150">
      <c r="A2150" s="5">
        <v>201203.0</v>
      </c>
      <c r="B2150" s="2">
        <v>45869.0</v>
      </c>
      <c r="C2150" s="1" t="s">
        <v>519</v>
      </c>
      <c r="D2150" s="3" t="s">
        <v>523</v>
      </c>
      <c r="E2150" s="4">
        <v>45863.0</v>
      </c>
      <c r="F2150" s="5">
        <v>40.0</v>
      </c>
      <c r="G2150" s="5">
        <v>34.84</v>
      </c>
      <c r="H2150" s="5">
        <v>1394.41</v>
      </c>
      <c r="I2150" s="1" t="s">
        <v>127</v>
      </c>
      <c r="J2150" s="1" t="s">
        <v>520</v>
      </c>
      <c r="K2150" s="1" t="s">
        <v>13</v>
      </c>
      <c r="L2150" s="1" t="s">
        <v>5</v>
      </c>
      <c r="M2150" s="1" t="s">
        <v>6</v>
      </c>
      <c r="N2150" s="1" t="s">
        <v>7</v>
      </c>
      <c r="O2150" s="6"/>
    </row>
    <row r="2151">
      <c r="A2151" s="5">
        <v>201203.0</v>
      </c>
      <c r="B2151" s="2">
        <v>45869.0</v>
      </c>
      <c r="C2151" s="1" t="s">
        <v>519</v>
      </c>
      <c r="D2151" s="3" t="s">
        <v>693</v>
      </c>
      <c r="E2151" s="4">
        <v>45863.0</v>
      </c>
      <c r="F2151" s="5">
        <v>40.0</v>
      </c>
      <c r="G2151" s="5">
        <v>182.16</v>
      </c>
      <c r="H2151" s="5">
        <v>7287.21</v>
      </c>
      <c r="I2151" s="1" t="s">
        <v>127</v>
      </c>
      <c r="J2151" s="1" t="s">
        <v>520</v>
      </c>
      <c r="K2151" s="1" t="s">
        <v>13</v>
      </c>
      <c r="L2151" s="1" t="s">
        <v>5</v>
      </c>
      <c r="M2151" s="1" t="s">
        <v>6</v>
      </c>
      <c r="N2151" s="1" t="s">
        <v>7</v>
      </c>
      <c r="O2151" s="6"/>
    </row>
    <row r="2152">
      <c r="A2152" s="5">
        <v>201203.0</v>
      </c>
      <c r="B2152" s="2">
        <v>45869.0</v>
      </c>
      <c r="C2152" s="1" t="s">
        <v>519</v>
      </c>
      <c r="D2152" s="3" t="s">
        <v>145</v>
      </c>
      <c r="E2152" s="4">
        <v>45863.0</v>
      </c>
      <c r="F2152" s="5">
        <v>72.0</v>
      </c>
      <c r="G2152" s="5">
        <v>102.24</v>
      </c>
      <c r="H2152" s="5">
        <v>7362.09</v>
      </c>
      <c r="I2152" s="1" t="s">
        <v>125</v>
      </c>
      <c r="J2152" s="1" t="s">
        <v>520</v>
      </c>
      <c r="K2152" s="1" t="s">
        <v>13</v>
      </c>
      <c r="L2152" s="1" t="s">
        <v>5</v>
      </c>
      <c r="M2152" s="1" t="s">
        <v>6</v>
      </c>
      <c r="N2152" s="1" t="s">
        <v>7</v>
      </c>
      <c r="O2152" s="6"/>
    </row>
    <row r="2153">
      <c r="A2153" s="5">
        <v>201203.0</v>
      </c>
      <c r="B2153" s="2">
        <v>45869.0</v>
      </c>
      <c r="C2153" s="1" t="s">
        <v>519</v>
      </c>
      <c r="D2153" s="3" t="s">
        <v>294</v>
      </c>
      <c r="E2153" s="4">
        <v>45863.0</v>
      </c>
      <c r="F2153" s="5">
        <v>40.0</v>
      </c>
      <c r="G2153" s="5">
        <v>333.72</v>
      </c>
      <c r="H2153" s="5">
        <v>13349.61</v>
      </c>
      <c r="I2153" s="1" t="s">
        <v>75</v>
      </c>
      <c r="J2153" s="1" t="s">
        <v>520</v>
      </c>
      <c r="K2153" s="1" t="s">
        <v>13</v>
      </c>
      <c r="L2153" s="1" t="s">
        <v>5</v>
      </c>
      <c r="M2153" s="1" t="s">
        <v>6</v>
      </c>
      <c r="N2153" s="1" t="s">
        <v>7</v>
      </c>
      <c r="O2153" s="6"/>
    </row>
    <row r="2154">
      <c r="A2154" s="5">
        <v>201203.0</v>
      </c>
      <c r="B2154" s="2">
        <v>45869.0</v>
      </c>
      <c r="C2154" s="1" t="s">
        <v>519</v>
      </c>
      <c r="D2154" s="3" t="s">
        <v>288</v>
      </c>
      <c r="E2154" s="4">
        <v>45863.0</v>
      </c>
      <c r="F2154" s="5">
        <v>150.0</v>
      </c>
      <c r="G2154" s="5">
        <v>40.32</v>
      </c>
      <c r="H2154" s="5">
        <v>6048.81</v>
      </c>
      <c r="I2154" s="1" t="s">
        <v>75</v>
      </c>
      <c r="J2154" s="1" t="s">
        <v>520</v>
      </c>
      <c r="K2154" s="1" t="s">
        <v>13</v>
      </c>
      <c r="L2154" s="1" t="s">
        <v>5</v>
      </c>
      <c r="M2154" s="1" t="s">
        <v>6</v>
      </c>
      <c r="N2154" s="1" t="s">
        <v>7</v>
      </c>
      <c r="O2154" s="6"/>
    </row>
    <row r="2155">
      <c r="A2155" s="5">
        <v>201203.0</v>
      </c>
      <c r="B2155" s="2">
        <v>45869.0</v>
      </c>
      <c r="C2155" s="1" t="s">
        <v>519</v>
      </c>
      <c r="D2155" s="3" t="s">
        <v>160</v>
      </c>
      <c r="E2155" s="4">
        <v>45863.0</v>
      </c>
      <c r="F2155" s="5">
        <v>150.0</v>
      </c>
      <c r="G2155" s="5">
        <v>60.76</v>
      </c>
      <c r="H2155" s="5">
        <v>9114.81</v>
      </c>
      <c r="I2155" s="1" t="s">
        <v>75</v>
      </c>
      <c r="J2155" s="1" t="s">
        <v>520</v>
      </c>
      <c r="K2155" s="1" t="s">
        <v>13</v>
      </c>
      <c r="L2155" s="1" t="s">
        <v>5</v>
      </c>
      <c r="M2155" s="1" t="s">
        <v>6</v>
      </c>
      <c r="N2155" s="1" t="s">
        <v>7</v>
      </c>
      <c r="O2155" s="6"/>
    </row>
    <row r="2156">
      <c r="A2156" s="5">
        <v>201204.0</v>
      </c>
      <c r="B2156" s="2">
        <v>45869.0</v>
      </c>
      <c r="C2156" s="1" t="s">
        <v>519</v>
      </c>
      <c r="D2156" s="3" t="s">
        <v>47</v>
      </c>
      <c r="E2156" s="4">
        <v>45863.0</v>
      </c>
      <c r="F2156" s="5">
        <v>1500.0</v>
      </c>
      <c r="G2156" s="5">
        <v>3075.45</v>
      </c>
      <c r="H2156" s="5">
        <v>6154.62</v>
      </c>
      <c r="I2156" s="1" t="s">
        <v>43</v>
      </c>
      <c r="J2156" s="1" t="s">
        <v>520</v>
      </c>
      <c r="K2156" s="1" t="s">
        <v>13</v>
      </c>
      <c r="L2156" s="1" t="s">
        <v>5</v>
      </c>
      <c r="M2156" s="1" t="s">
        <v>44</v>
      </c>
      <c r="N2156" s="1" t="s">
        <v>7</v>
      </c>
      <c r="O2156" s="6"/>
    </row>
    <row r="2157">
      <c r="A2157" s="5">
        <v>201204.0</v>
      </c>
      <c r="B2157" s="2">
        <v>45869.0</v>
      </c>
      <c r="C2157" s="1" t="s">
        <v>519</v>
      </c>
      <c r="D2157" s="3" t="s">
        <v>45</v>
      </c>
      <c r="E2157" s="4">
        <v>45863.0</v>
      </c>
      <c r="F2157" s="5">
        <v>10000.0</v>
      </c>
      <c r="G2157" s="5">
        <v>2050.3</v>
      </c>
      <c r="H2157" s="5">
        <v>41009.72</v>
      </c>
      <c r="I2157" s="1" t="s">
        <v>43</v>
      </c>
      <c r="J2157" s="1" t="s">
        <v>520</v>
      </c>
      <c r="K2157" s="1" t="s">
        <v>13</v>
      </c>
      <c r="L2157" s="1" t="s">
        <v>5</v>
      </c>
      <c r="M2157" s="1" t="s">
        <v>44</v>
      </c>
      <c r="N2157" s="1" t="s">
        <v>7</v>
      </c>
      <c r="O2157" s="6"/>
    </row>
    <row r="2158">
      <c r="A2158" s="5">
        <v>201204.0</v>
      </c>
      <c r="B2158" s="2">
        <v>45869.0</v>
      </c>
      <c r="C2158" s="1" t="s">
        <v>519</v>
      </c>
      <c r="D2158" s="3" t="s">
        <v>694</v>
      </c>
      <c r="E2158" s="4">
        <v>45863.0</v>
      </c>
      <c r="F2158" s="5">
        <v>9000.0</v>
      </c>
      <c r="G2158" s="5">
        <v>15309.0</v>
      </c>
      <c r="H2158" s="5">
        <v>45930.72</v>
      </c>
      <c r="I2158" s="1" t="s">
        <v>43</v>
      </c>
      <c r="J2158" s="1" t="s">
        <v>520</v>
      </c>
      <c r="K2158" s="1" t="s">
        <v>13</v>
      </c>
      <c r="L2158" s="1" t="s">
        <v>5</v>
      </c>
      <c r="M2158" s="1" t="s">
        <v>44</v>
      </c>
      <c r="N2158" s="1" t="s">
        <v>7</v>
      </c>
      <c r="O2158" s="6"/>
    </row>
    <row r="2159">
      <c r="A2159" s="5">
        <v>201205.0</v>
      </c>
      <c r="B2159" s="2">
        <v>45869.0</v>
      </c>
      <c r="C2159" s="1" t="s">
        <v>519</v>
      </c>
      <c r="D2159" s="3" t="s">
        <v>45</v>
      </c>
      <c r="E2159" s="4">
        <v>45863.0</v>
      </c>
      <c r="F2159" s="5">
        <v>2500.0</v>
      </c>
      <c r="G2159" s="5">
        <v>2050.3</v>
      </c>
      <c r="H2159" s="5">
        <v>10252.73</v>
      </c>
      <c r="I2159" s="1" t="s">
        <v>43</v>
      </c>
      <c r="J2159" s="1" t="s">
        <v>520</v>
      </c>
      <c r="K2159" s="1" t="s">
        <v>13</v>
      </c>
      <c r="L2159" s="1" t="s">
        <v>5</v>
      </c>
      <c r="M2159" s="1" t="s">
        <v>44</v>
      </c>
      <c r="N2159" s="1" t="s">
        <v>7</v>
      </c>
      <c r="O2159" s="6"/>
    </row>
    <row r="2160">
      <c r="A2160" s="5">
        <v>201206.0</v>
      </c>
      <c r="B2160" s="2">
        <v>45869.0</v>
      </c>
      <c r="C2160" s="1" t="s">
        <v>519</v>
      </c>
      <c r="D2160" s="3" t="s">
        <v>695</v>
      </c>
      <c r="E2160" s="4">
        <v>45863.0</v>
      </c>
      <c r="F2160" s="5">
        <v>200.0</v>
      </c>
      <c r="G2160" s="5">
        <v>151.92</v>
      </c>
      <c r="H2160" s="5">
        <v>30388.17</v>
      </c>
      <c r="I2160" s="1" t="s">
        <v>696</v>
      </c>
      <c r="J2160" s="1" t="s">
        <v>520</v>
      </c>
      <c r="K2160" s="1" t="s">
        <v>13</v>
      </c>
      <c r="L2160" s="1" t="s">
        <v>5</v>
      </c>
      <c r="M2160" s="1" t="s">
        <v>6</v>
      </c>
      <c r="N2160" s="1" t="s">
        <v>7</v>
      </c>
      <c r="O2160" s="6"/>
    </row>
    <row r="2161">
      <c r="A2161" s="5">
        <v>201206.0</v>
      </c>
      <c r="B2161" s="2">
        <v>45869.0</v>
      </c>
      <c r="C2161" s="1" t="s">
        <v>519</v>
      </c>
      <c r="D2161" s="3" t="s">
        <v>697</v>
      </c>
      <c r="E2161" s="4">
        <v>45863.0</v>
      </c>
      <c r="F2161" s="5">
        <v>200.0</v>
      </c>
      <c r="G2161" s="5">
        <v>195.84</v>
      </c>
      <c r="H2161" s="5">
        <v>39172.17</v>
      </c>
      <c r="I2161" s="1" t="s">
        <v>696</v>
      </c>
      <c r="J2161" s="1" t="s">
        <v>520</v>
      </c>
      <c r="K2161" s="1" t="s">
        <v>13</v>
      </c>
      <c r="L2161" s="1" t="s">
        <v>5</v>
      </c>
      <c r="M2161" s="1" t="s">
        <v>6</v>
      </c>
      <c r="N2161" s="1" t="s">
        <v>7</v>
      </c>
      <c r="O2161" s="6"/>
    </row>
    <row r="2162">
      <c r="A2162" s="5">
        <v>104543.0</v>
      </c>
      <c r="B2162" s="2">
        <v>45869.0</v>
      </c>
      <c r="C2162" s="1" t="s">
        <v>517</v>
      </c>
      <c r="D2162" s="7">
        <v>129.0</v>
      </c>
      <c r="E2162" s="4">
        <v>45863.0</v>
      </c>
      <c r="F2162" s="5">
        <v>72.0</v>
      </c>
      <c r="G2162" s="5">
        <v>226.56</v>
      </c>
      <c r="H2162" s="5">
        <v>16314.66</v>
      </c>
      <c r="I2162" s="1" t="s">
        <v>21</v>
      </c>
      <c r="J2162" s="1" t="s">
        <v>518</v>
      </c>
      <c r="K2162" s="1" t="s">
        <v>4</v>
      </c>
      <c r="L2162" s="1" t="s">
        <v>5</v>
      </c>
      <c r="M2162" s="1" t="s">
        <v>23</v>
      </c>
      <c r="N2162" s="1" t="s">
        <v>7</v>
      </c>
      <c r="O2162" s="6"/>
    </row>
    <row r="2163">
      <c r="A2163" s="5">
        <v>104543.0</v>
      </c>
      <c r="B2163" s="2">
        <v>45869.0</v>
      </c>
      <c r="C2163" s="1" t="s">
        <v>517</v>
      </c>
      <c r="D2163" s="3" t="s">
        <v>698</v>
      </c>
      <c r="E2163" s="4">
        <v>45863.0</v>
      </c>
      <c r="F2163" s="5">
        <v>66.0</v>
      </c>
      <c r="G2163" s="5">
        <v>155.52</v>
      </c>
      <c r="H2163" s="5">
        <v>10266.66</v>
      </c>
      <c r="I2163" s="1" t="s">
        <v>21</v>
      </c>
      <c r="J2163" s="1" t="s">
        <v>518</v>
      </c>
      <c r="K2163" s="1" t="s">
        <v>4</v>
      </c>
      <c r="L2163" s="1" t="s">
        <v>5</v>
      </c>
      <c r="M2163" s="1" t="s">
        <v>23</v>
      </c>
      <c r="N2163" s="1" t="s">
        <v>7</v>
      </c>
      <c r="O2163" s="6"/>
    </row>
    <row r="2164">
      <c r="A2164" s="5">
        <v>104543.0</v>
      </c>
      <c r="B2164" s="2">
        <v>45869.0</v>
      </c>
      <c r="C2164" s="1" t="s">
        <v>517</v>
      </c>
      <c r="D2164" s="7">
        <v>521.0</v>
      </c>
      <c r="E2164" s="4">
        <v>45863.0</v>
      </c>
      <c r="F2164" s="5">
        <v>26.0</v>
      </c>
      <c r="G2164" s="5">
        <v>142.08</v>
      </c>
      <c r="H2164" s="5">
        <v>3696.42</v>
      </c>
      <c r="I2164" s="1" t="s">
        <v>21</v>
      </c>
      <c r="J2164" s="1" t="s">
        <v>518</v>
      </c>
      <c r="K2164" s="1" t="s">
        <v>4</v>
      </c>
      <c r="L2164" s="1" t="s">
        <v>5</v>
      </c>
      <c r="M2164" s="1" t="s">
        <v>23</v>
      </c>
      <c r="N2164" s="1" t="s">
        <v>7</v>
      </c>
      <c r="O2164" s="6"/>
    </row>
    <row r="2165">
      <c r="A2165" s="5">
        <v>104543.0</v>
      </c>
      <c r="B2165" s="2">
        <v>45869.0</v>
      </c>
      <c r="C2165" s="1" t="s">
        <v>517</v>
      </c>
      <c r="D2165" s="7">
        <v>516.0</v>
      </c>
      <c r="E2165" s="4">
        <v>45863.0</v>
      </c>
      <c r="F2165" s="5">
        <v>40.0</v>
      </c>
      <c r="G2165" s="5">
        <v>216.05</v>
      </c>
      <c r="H2165" s="5">
        <v>8644.34</v>
      </c>
      <c r="I2165" s="1" t="s">
        <v>53</v>
      </c>
      <c r="J2165" s="1" t="s">
        <v>518</v>
      </c>
      <c r="K2165" s="1" t="s">
        <v>4</v>
      </c>
      <c r="L2165" s="1" t="s">
        <v>5</v>
      </c>
      <c r="M2165" s="1" t="s">
        <v>23</v>
      </c>
      <c r="N2165" s="1" t="s">
        <v>7</v>
      </c>
      <c r="O2165" s="6"/>
    </row>
    <row r="2166">
      <c r="A2166" s="5">
        <v>104543.0</v>
      </c>
      <c r="B2166" s="2">
        <v>45869.0</v>
      </c>
      <c r="C2166" s="1" t="s">
        <v>517</v>
      </c>
      <c r="D2166" s="7">
        <v>121.0</v>
      </c>
      <c r="E2166" s="4">
        <v>45863.0</v>
      </c>
      <c r="F2166" s="5">
        <v>432.0</v>
      </c>
      <c r="G2166" s="5">
        <v>95.52</v>
      </c>
      <c r="H2166" s="5">
        <v>41266.98</v>
      </c>
      <c r="I2166" s="1" t="s">
        <v>21</v>
      </c>
      <c r="J2166" s="1" t="s">
        <v>518</v>
      </c>
      <c r="K2166" s="1" t="s">
        <v>4</v>
      </c>
      <c r="L2166" s="1" t="s">
        <v>5</v>
      </c>
      <c r="M2166" s="1" t="s">
        <v>23</v>
      </c>
      <c r="N2166" s="1" t="s">
        <v>7</v>
      </c>
      <c r="O2166" s="6"/>
    </row>
    <row r="2167">
      <c r="A2167" s="5">
        <v>104543.0</v>
      </c>
      <c r="B2167" s="2">
        <v>45869.0</v>
      </c>
      <c r="C2167" s="1" t="s">
        <v>517</v>
      </c>
      <c r="D2167" s="7">
        <v>145.0</v>
      </c>
      <c r="E2167" s="4">
        <v>45863.0</v>
      </c>
      <c r="F2167" s="5">
        <v>140.0</v>
      </c>
      <c r="G2167" s="5">
        <v>208.8</v>
      </c>
      <c r="H2167" s="5">
        <v>29234.34</v>
      </c>
      <c r="I2167" s="1" t="s">
        <v>21</v>
      </c>
      <c r="J2167" s="1" t="s">
        <v>518</v>
      </c>
      <c r="K2167" s="1" t="s">
        <v>4</v>
      </c>
      <c r="L2167" s="1" t="s">
        <v>5</v>
      </c>
      <c r="M2167" s="1" t="s">
        <v>23</v>
      </c>
      <c r="N2167" s="1" t="s">
        <v>7</v>
      </c>
      <c r="O2167" s="6"/>
    </row>
    <row r="2168">
      <c r="A2168" s="5">
        <v>104543.0</v>
      </c>
      <c r="B2168" s="2">
        <v>45869.0</v>
      </c>
      <c r="C2168" s="1" t="s">
        <v>517</v>
      </c>
      <c r="D2168" s="7">
        <v>187.0</v>
      </c>
      <c r="E2168" s="4">
        <v>45863.0</v>
      </c>
      <c r="F2168" s="5">
        <v>88.0</v>
      </c>
      <c r="G2168" s="5">
        <v>243.84</v>
      </c>
      <c r="H2168" s="5">
        <v>21460.26</v>
      </c>
      <c r="I2168" s="1" t="s">
        <v>21</v>
      </c>
      <c r="J2168" s="1" t="s">
        <v>518</v>
      </c>
      <c r="K2168" s="1" t="s">
        <v>4</v>
      </c>
      <c r="L2168" s="1" t="s">
        <v>5</v>
      </c>
      <c r="M2168" s="1" t="s">
        <v>23</v>
      </c>
      <c r="N2168" s="1" t="s">
        <v>7</v>
      </c>
      <c r="O2168" s="6"/>
    </row>
    <row r="2169">
      <c r="A2169" s="5">
        <v>104543.0</v>
      </c>
      <c r="B2169" s="2">
        <v>45869.0</v>
      </c>
      <c r="C2169" s="1" t="s">
        <v>517</v>
      </c>
      <c r="D2169" s="7">
        <v>701.0</v>
      </c>
      <c r="E2169" s="4">
        <v>45863.0</v>
      </c>
      <c r="F2169" s="5">
        <v>10.0</v>
      </c>
      <c r="G2169" s="5">
        <v>423.05</v>
      </c>
      <c r="H2169" s="5">
        <v>4232.84</v>
      </c>
      <c r="I2169" s="1" t="s">
        <v>56</v>
      </c>
      <c r="J2169" s="1" t="s">
        <v>518</v>
      </c>
      <c r="K2169" s="1" t="s">
        <v>4</v>
      </c>
      <c r="L2169" s="1" t="s">
        <v>5</v>
      </c>
      <c r="M2169" s="1" t="s">
        <v>23</v>
      </c>
      <c r="N2169" s="1" t="s">
        <v>7</v>
      </c>
      <c r="O2169" s="6"/>
    </row>
    <row r="2170">
      <c r="A2170" s="5">
        <v>104543.0</v>
      </c>
      <c r="B2170" s="2">
        <v>45869.0</v>
      </c>
      <c r="C2170" s="1" t="s">
        <v>517</v>
      </c>
      <c r="D2170" s="7">
        <v>124.0</v>
      </c>
      <c r="E2170" s="4">
        <v>45863.0</v>
      </c>
      <c r="F2170" s="5">
        <v>644.0</v>
      </c>
      <c r="G2170" s="5">
        <v>126.72</v>
      </c>
      <c r="H2170" s="5">
        <v>81610.02</v>
      </c>
      <c r="I2170" s="1" t="s">
        <v>21</v>
      </c>
      <c r="J2170" s="1" t="s">
        <v>518</v>
      </c>
      <c r="K2170" s="1" t="s">
        <v>4</v>
      </c>
      <c r="L2170" s="1" t="s">
        <v>5</v>
      </c>
      <c r="M2170" s="1" t="s">
        <v>23</v>
      </c>
      <c r="N2170" s="1" t="s">
        <v>7</v>
      </c>
      <c r="O2170" s="6"/>
    </row>
    <row r="2171">
      <c r="A2171" s="5">
        <v>104543.0</v>
      </c>
      <c r="B2171" s="2">
        <v>45869.0</v>
      </c>
      <c r="C2171" s="1" t="s">
        <v>517</v>
      </c>
      <c r="D2171" s="7">
        <v>150.0</v>
      </c>
      <c r="E2171" s="4">
        <v>45863.0</v>
      </c>
      <c r="F2171" s="5">
        <v>14.0</v>
      </c>
      <c r="G2171" s="5">
        <v>614.4</v>
      </c>
      <c r="H2171" s="5">
        <v>8603.94</v>
      </c>
      <c r="I2171" s="1" t="s">
        <v>21</v>
      </c>
      <c r="J2171" s="1" t="s">
        <v>518</v>
      </c>
      <c r="K2171" s="1" t="s">
        <v>4</v>
      </c>
      <c r="L2171" s="1" t="s">
        <v>5</v>
      </c>
      <c r="M2171" s="1" t="s">
        <v>23</v>
      </c>
      <c r="N2171" s="1" t="s">
        <v>7</v>
      </c>
      <c r="O2171" s="6"/>
    </row>
    <row r="2172">
      <c r="A2172" s="5">
        <v>104543.0</v>
      </c>
      <c r="B2172" s="2">
        <v>45869.0</v>
      </c>
      <c r="C2172" s="1" t="s">
        <v>517</v>
      </c>
      <c r="D2172" s="7">
        <v>188.0</v>
      </c>
      <c r="E2172" s="4">
        <v>45863.0</v>
      </c>
      <c r="F2172" s="5">
        <v>22.0</v>
      </c>
      <c r="G2172" s="5">
        <v>286.08</v>
      </c>
      <c r="H2172" s="5">
        <v>6296.1</v>
      </c>
      <c r="I2172" s="1" t="s">
        <v>21</v>
      </c>
      <c r="J2172" s="1" t="s">
        <v>518</v>
      </c>
      <c r="K2172" s="1" t="s">
        <v>4</v>
      </c>
      <c r="L2172" s="1" t="s">
        <v>5</v>
      </c>
      <c r="M2172" s="1" t="s">
        <v>23</v>
      </c>
      <c r="N2172" s="1" t="s">
        <v>7</v>
      </c>
      <c r="O2172" s="6"/>
    </row>
    <row r="2173">
      <c r="A2173" s="5">
        <v>104543.0</v>
      </c>
      <c r="B2173" s="2">
        <v>45869.0</v>
      </c>
      <c r="C2173" s="1" t="s">
        <v>517</v>
      </c>
      <c r="D2173" s="7">
        <v>513.0</v>
      </c>
      <c r="E2173" s="4">
        <v>45863.0</v>
      </c>
      <c r="F2173" s="5">
        <v>60.0</v>
      </c>
      <c r="G2173" s="5">
        <v>216.05</v>
      </c>
      <c r="H2173" s="5">
        <v>12965.34</v>
      </c>
      <c r="I2173" s="1" t="s">
        <v>53</v>
      </c>
      <c r="J2173" s="1" t="s">
        <v>518</v>
      </c>
      <c r="K2173" s="1" t="s">
        <v>4</v>
      </c>
      <c r="L2173" s="1" t="s">
        <v>5</v>
      </c>
      <c r="M2173" s="1" t="s">
        <v>23</v>
      </c>
      <c r="N2173" s="1" t="s">
        <v>7</v>
      </c>
      <c r="O2173" s="6"/>
    </row>
    <row r="2174">
      <c r="A2174" s="5">
        <v>104543.0</v>
      </c>
      <c r="B2174" s="2">
        <v>45869.0</v>
      </c>
      <c r="C2174" s="1" t="s">
        <v>517</v>
      </c>
      <c r="D2174" s="7">
        <v>130.0</v>
      </c>
      <c r="E2174" s="4">
        <v>45863.0</v>
      </c>
      <c r="F2174" s="5">
        <v>66.0</v>
      </c>
      <c r="G2174" s="5">
        <v>142.08</v>
      </c>
      <c r="H2174" s="5">
        <v>9379.62</v>
      </c>
      <c r="I2174" s="1" t="s">
        <v>21</v>
      </c>
      <c r="J2174" s="1" t="s">
        <v>518</v>
      </c>
      <c r="K2174" s="1" t="s">
        <v>4</v>
      </c>
      <c r="L2174" s="1" t="s">
        <v>5</v>
      </c>
      <c r="M2174" s="1" t="s">
        <v>23</v>
      </c>
      <c r="N2174" s="1" t="s">
        <v>7</v>
      </c>
      <c r="O2174" s="6"/>
    </row>
    <row r="2175">
      <c r="A2175" s="5">
        <v>104543.0</v>
      </c>
      <c r="B2175" s="2">
        <v>45869.0</v>
      </c>
      <c r="C2175" s="1" t="s">
        <v>517</v>
      </c>
      <c r="D2175" s="3" t="s">
        <v>699</v>
      </c>
      <c r="E2175" s="4">
        <v>45863.0</v>
      </c>
      <c r="F2175" s="5">
        <v>13.0</v>
      </c>
      <c r="G2175" s="5">
        <v>285.12</v>
      </c>
      <c r="H2175" s="5">
        <v>3708.9</v>
      </c>
      <c r="I2175" s="1" t="s">
        <v>21</v>
      </c>
      <c r="J2175" s="1" t="s">
        <v>518</v>
      </c>
      <c r="K2175" s="1" t="s">
        <v>4</v>
      </c>
      <c r="L2175" s="1" t="s">
        <v>5</v>
      </c>
      <c r="M2175" s="1" t="s">
        <v>23</v>
      </c>
      <c r="N2175" s="1" t="s">
        <v>7</v>
      </c>
      <c r="O2175" s="6"/>
    </row>
    <row r="2176">
      <c r="A2176" s="5">
        <v>104543.0</v>
      </c>
      <c r="B2176" s="2">
        <v>45869.0</v>
      </c>
      <c r="C2176" s="1" t="s">
        <v>517</v>
      </c>
      <c r="D2176" s="7">
        <v>5211.0</v>
      </c>
      <c r="E2176" s="4">
        <v>45863.0</v>
      </c>
      <c r="F2176" s="5">
        <v>52.0</v>
      </c>
      <c r="G2176" s="5">
        <v>142.08</v>
      </c>
      <c r="H2176" s="5">
        <v>7390.5</v>
      </c>
      <c r="I2176" s="1" t="s">
        <v>21</v>
      </c>
      <c r="J2176" s="1" t="s">
        <v>518</v>
      </c>
      <c r="K2176" s="1" t="s">
        <v>4</v>
      </c>
      <c r="L2176" s="1" t="s">
        <v>5</v>
      </c>
      <c r="M2176" s="1" t="s">
        <v>23</v>
      </c>
      <c r="N2176" s="1" t="s">
        <v>7</v>
      </c>
      <c r="O2176" s="6"/>
    </row>
    <row r="2177">
      <c r="A2177" s="5">
        <v>104543.0</v>
      </c>
      <c r="B2177" s="2">
        <v>45869.0</v>
      </c>
      <c r="C2177" s="1" t="s">
        <v>517</v>
      </c>
      <c r="D2177" s="7">
        <v>135.0</v>
      </c>
      <c r="E2177" s="4">
        <v>45863.0</v>
      </c>
      <c r="F2177" s="5">
        <v>13.0</v>
      </c>
      <c r="G2177" s="5">
        <v>547.2</v>
      </c>
      <c r="H2177" s="5">
        <v>7115.94</v>
      </c>
      <c r="I2177" s="1" t="s">
        <v>21</v>
      </c>
      <c r="J2177" s="1" t="s">
        <v>518</v>
      </c>
      <c r="K2177" s="1" t="s">
        <v>4</v>
      </c>
      <c r="L2177" s="1" t="s">
        <v>5</v>
      </c>
      <c r="M2177" s="1" t="s">
        <v>23</v>
      </c>
      <c r="N2177" s="1" t="s">
        <v>7</v>
      </c>
      <c r="O2177" s="6"/>
    </row>
    <row r="2178">
      <c r="A2178" s="5">
        <v>104543.0</v>
      </c>
      <c r="B2178" s="2">
        <v>45869.0</v>
      </c>
      <c r="C2178" s="1" t="s">
        <v>517</v>
      </c>
      <c r="D2178" s="3" t="s">
        <v>700</v>
      </c>
      <c r="E2178" s="4">
        <v>45863.0</v>
      </c>
      <c r="F2178" s="5">
        <v>66.0</v>
      </c>
      <c r="G2178" s="5">
        <v>107.52</v>
      </c>
      <c r="H2178" s="5">
        <v>7098.66</v>
      </c>
      <c r="I2178" s="1" t="s">
        <v>21</v>
      </c>
      <c r="J2178" s="1" t="s">
        <v>518</v>
      </c>
      <c r="K2178" s="1" t="s">
        <v>4</v>
      </c>
      <c r="L2178" s="1" t="s">
        <v>5</v>
      </c>
      <c r="M2178" s="1" t="s">
        <v>23</v>
      </c>
      <c r="N2178" s="1" t="s">
        <v>7</v>
      </c>
      <c r="O2178" s="6"/>
    </row>
    <row r="2179">
      <c r="A2179" s="5">
        <v>104543.0</v>
      </c>
      <c r="B2179" s="2">
        <v>45869.0</v>
      </c>
      <c r="C2179" s="1" t="s">
        <v>517</v>
      </c>
      <c r="D2179" s="7">
        <v>151.0</v>
      </c>
      <c r="E2179" s="4">
        <v>45863.0</v>
      </c>
      <c r="F2179" s="5">
        <v>350.0</v>
      </c>
      <c r="G2179" s="5">
        <v>143.04</v>
      </c>
      <c r="H2179" s="5">
        <v>50066.34</v>
      </c>
      <c r="I2179" s="1" t="s">
        <v>21</v>
      </c>
      <c r="J2179" s="1" t="s">
        <v>518</v>
      </c>
      <c r="K2179" s="1" t="s">
        <v>4</v>
      </c>
      <c r="L2179" s="1" t="s">
        <v>5</v>
      </c>
      <c r="M2179" s="1" t="s">
        <v>23</v>
      </c>
      <c r="N2179" s="1" t="s">
        <v>7</v>
      </c>
      <c r="O2179" s="6"/>
    </row>
    <row r="2180">
      <c r="A2180" s="5">
        <v>104543.0</v>
      </c>
      <c r="B2180" s="2">
        <v>45869.0</v>
      </c>
      <c r="C2180" s="1" t="s">
        <v>517</v>
      </c>
      <c r="D2180" s="7">
        <v>144.0</v>
      </c>
      <c r="E2180" s="4">
        <v>45863.0</v>
      </c>
      <c r="F2180" s="5">
        <v>360.0</v>
      </c>
      <c r="G2180" s="5">
        <v>93.6</v>
      </c>
      <c r="H2180" s="5">
        <v>33698.34</v>
      </c>
      <c r="I2180" s="1" t="s">
        <v>21</v>
      </c>
      <c r="J2180" s="1" t="s">
        <v>518</v>
      </c>
      <c r="K2180" s="1" t="s">
        <v>4</v>
      </c>
      <c r="L2180" s="1" t="s">
        <v>5</v>
      </c>
      <c r="M2180" s="1" t="s">
        <v>23</v>
      </c>
      <c r="N2180" s="1" t="s">
        <v>7</v>
      </c>
      <c r="O2180" s="6"/>
    </row>
    <row r="2181">
      <c r="A2181" s="5">
        <v>104543.0</v>
      </c>
      <c r="B2181" s="2">
        <v>45869.0</v>
      </c>
      <c r="C2181" s="1" t="s">
        <v>517</v>
      </c>
      <c r="D2181" s="7">
        <v>194.0</v>
      </c>
      <c r="E2181" s="4">
        <v>45863.0</v>
      </c>
      <c r="F2181" s="5">
        <v>28.0</v>
      </c>
      <c r="G2181" s="5">
        <v>139.2</v>
      </c>
      <c r="H2181" s="5">
        <v>3899.94</v>
      </c>
      <c r="I2181" s="1" t="s">
        <v>21</v>
      </c>
      <c r="J2181" s="1" t="s">
        <v>518</v>
      </c>
      <c r="K2181" s="1" t="s">
        <v>4</v>
      </c>
      <c r="L2181" s="1" t="s">
        <v>5</v>
      </c>
      <c r="M2181" s="1" t="s">
        <v>23</v>
      </c>
      <c r="N2181" s="1" t="s">
        <v>7</v>
      </c>
      <c r="O2181" s="6"/>
    </row>
    <row r="2182">
      <c r="A2182" s="5">
        <v>104543.0</v>
      </c>
      <c r="B2182" s="2">
        <v>45869.0</v>
      </c>
      <c r="C2182" s="1" t="s">
        <v>517</v>
      </c>
      <c r="D2182" s="7">
        <v>701.0</v>
      </c>
      <c r="E2182" s="4">
        <v>45863.0</v>
      </c>
      <c r="F2182" s="5">
        <v>100.0</v>
      </c>
      <c r="G2182" s="5">
        <v>423.05</v>
      </c>
      <c r="H2182" s="5">
        <v>42307.34</v>
      </c>
      <c r="I2182" s="1" t="s">
        <v>56</v>
      </c>
      <c r="J2182" s="1" t="s">
        <v>518</v>
      </c>
      <c r="K2182" s="1" t="s">
        <v>4</v>
      </c>
      <c r="L2182" s="1" t="s">
        <v>5</v>
      </c>
      <c r="M2182" s="1" t="s">
        <v>23</v>
      </c>
      <c r="N2182" s="1" t="s">
        <v>7</v>
      </c>
      <c r="O2182" s="6"/>
    </row>
    <row r="2183">
      <c r="A2183" s="5">
        <v>500156.0</v>
      </c>
      <c r="B2183" s="2">
        <v>45869.0</v>
      </c>
      <c r="C2183" s="1" t="s">
        <v>664</v>
      </c>
      <c r="D2183" s="7">
        <v>4291.0</v>
      </c>
      <c r="E2183" s="4">
        <v>45863.0</v>
      </c>
      <c r="F2183" s="5">
        <v>12.0</v>
      </c>
      <c r="G2183" s="5">
        <v>4000.13</v>
      </c>
      <c r="H2183" s="5">
        <v>47054.8</v>
      </c>
      <c r="I2183" s="1" t="s">
        <v>644</v>
      </c>
      <c r="J2183" s="1" t="s">
        <v>221</v>
      </c>
      <c r="K2183" s="1" t="s">
        <v>111</v>
      </c>
      <c r="L2183" s="1" t="s">
        <v>5</v>
      </c>
      <c r="M2183" s="1" t="s">
        <v>645</v>
      </c>
      <c r="N2183" s="1" t="s">
        <v>7</v>
      </c>
      <c r="O2183" s="6"/>
    </row>
    <row r="2184">
      <c r="A2184" s="5">
        <v>500156.0</v>
      </c>
      <c r="B2184" s="2">
        <v>45869.0</v>
      </c>
      <c r="C2184" s="1" t="s">
        <v>664</v>
      </c>
      <c r="D2184" s="7">
        <v>4570.0</v>
      </c>
      <c r="E2184" s="4">
        <v>45863.0</v>
      </c>
      <c r="F2184" s="5">
        <v>8.0</v>
      </c>
      <c r="G2184" s="5">
        <v>4056.98</v>
      </c>
      <c r="H2184" s="5">
        <v>31819.99</v>
      </c>
      <c r="I2184" s="1" t="s">
        <v>644</v>
      </c>
      <c r="J2184" s="1" t="s">
        <v>221</v>
      </c>
      <c r="K2184" s="1" t="s">
        <v>111</v>
      </c>
      <c r="L2184" s="1" t="s">
        <v>5</v>
      </c>
      <c r="M2184" s="1" t="s">
        <v>645</v>
      </c>
      <c r="N2184" s="1" t="s">
        <v>7</v>
      </c>
      <c r="O2184" s="6"/>
    </row>
    <row r="2185">
      <c r="A2185" s="5">
        <v>500156.0</v>
      </c>
      <c r="B2185" s="2">
        <v>45869.0</v>
      </c>
      <c r="C2185" s="1" t="s">
        <v>664</v>
      </c>
      <c r="D2185" s="7">
        <v>4653.0</v>
      </c>
      <c r="E2185" s="4">
        <v>45863.0</v>
      </c>
      <c r="F2185" s="5">
        <v>4.0</v>
      </c>
      <c r="G2185" s="5">
        <v>547.2</v>
      </c>
      <c r="H2185" s="5">
        <v>2158.29</v>
      </c>
      <c r="I2185" s="1" t="s">
        <v>644</v>
      </c>
      <c r="J2185" s="1" t="s">
        <v>221</v>
      </c>
      <c r="K2185" s="1" t="s">
        <v>111</v>
      </c>
      <c r="L2185" s="1" t="s">
        <v>5</v>
      </c>
      <c r="M2185" s="1" t="s">
        <v>645</v>
      </c>
      <c r="N2185" s="1" t="s">
        <v>7</v>
      </c>
      <c r="O2185" s="6"/>
    </row>
    <row r="2186">
      <c r="A2186" s="5">
        <v>500156.0</v>
      </c>
      <c r="B2186" s="2">
        <v>45869.0</v>
      </c>
      <c r="C2186" s="1" t="s">
        <v>664</v>
      </c>
      <c r="D2186" s="7">
        <v>4701.0</v>
      </c>
      <c r="E2186" s="4">
        <v>45863.0</v>
      </c>
      <c r="F2186" s="5">
        <v>6.0</v>
      </c>
      <c r="G2186" s="5">
        <v>1141.43</v>
      </c>
      <c r="H2186" s="5">
        <v>6724.88</v>
      </c>
      <c r="I2186" s="1" t="s">
        <v>644</v>
      </c>
      <c r="J2186" s="1" t="s">
        <v>221</v>
      </c>
      <c r="K2186" s="1" t="s">
        <v>111</v>
      </c>
      <c r="L2186" s="1" t="s">
        <v>5</v>
      </c>
      <c r="M2186" s="1" t="s">
        <v>645</v>
      </c>
      <c r="N2186" s="1" t="s">
        <v>7</v>
      </c>
      <c r="O2186" s="6"/>
    </row>
    <row r="2187">
      <c r="A2187" s="5">
        <v>500156.0</v>
      </c>
      <c r="B2187" s="2">
        <v>45869.0</v>
      </c>
      <c r="C2187" s="1" t="s">
        <v>664</v>
      </c>
      <c r="D2187" s="7">
        <v>4722.0</v>
      </c>
      <c r="E2187" s="4">
        <v>45863.0</v>
      </c>
      <c r="F2187" s="5">
        <v>3.0</v>
      </c>
      <c r="G2187" s="5">
        <v>2103.3</v>
      </c>
      <c r="H2187" s="5">
        <v>6196.97</v>
      </c>
      <c r="I2187" s="1" t="s">
        <v>644</v>
      </c>
      <c r="J2187" s="1" t="s">
        <v>221</v>
      </c>
      <c r="K2187" s="1" t="s">
        <v>111</v>
      </c>
      <c r="L2187" s="1" t="s">
        <v>5</v>
      </c>
      <c r="M2187" s="1" t="s">
        <v>645</v>
      </c>
      <c r="N2187" s="1" t="s">
        <v>7</v>
      </c>
      <c r="O2187" s="6"/>
    </row>
    <row r="2188">
      <c r="A2188" s="5">
        <v>500156.0</v>
      </c>
      <c r="B2188" s="2">
        <v>45869.0</v>
      </c>
      <c r="C2188" s="1" t="s">
        <v>664</v>
      </c>
      <c r="D2188" s="7">
        <v>4795.0</v>
      </c>
      <c r="E2188" s="4">
        <v>45863.0</v>
      </c>
      <c r="F2188" s="5">
        <v>2.0</v>
      </c>
      <c r="G2188" s="5">
        <v>1162.8</v>
      </c>
      <c r="H2188" s="5">
        <v>2292.36</v>
      </c>
      <c r="I2188" s="1" t="s">
        <v>644</v>
      </c>
      <c r="J2188" s="1" t="s">
        <v>221</v>
      </c>
      <c r="K2188" s="1" t="s">
        <v>111</v>
      </c>
      <c r="L2188" s="1" t="s">
        <v>5</v>
      </c>
      <c r="M2188" s="1" t="s">
        <v>645</v>
      </c>
      <c r="N2188" s="1" t="s">
        <v>7</v>
      </c>
      <c r="O2188" s="6"/>
    </row>
    <row r="2189">
      <c r="A2189" s="5">
        <v>500156.0</v>
      </c>
      <c r="B2189" s="2">
        <v>45869.0</v>
      </c>
      <c r="C2189" s="1" t="s">
        <v>664</v>
      </c>
      <c r="D2189" s="3" t="s">
        <v>701</v>
      </c>
      <c r="E2189" s="4">
        <v>45863.0</v>
      </c>
      <c r="F2189" s="5">
        <v>4.0</v>
      </c>
      <c r="G2189" s="5">
        <v>2340.6</v>
      </c>
      <c r="H2189" s="5">
        <v>9188.42</v>
      </c>
      <c r="I2189" s="1" t="s">
        <v>58</v>
      </c>
      <c r="J2189" s="1" t="s">
        <v>221</v>
      </c>
      <c r="K2189" s="1" t="s">
        <v>111</v>
      </c>
      <c r="L2189" s="1" t="s">
        <v>5</v>
      </c>
      <c r="M2189" s="1" t="s">
        <v>59</v>
      </c>
      <c r="N2189" s="1" t="s">
        <v>7</v>
      </c>
      <c r="O2189" s="6"/>
    </row>
    <row r="2190">
      <c r="A2190" s="5">
        <v>500156.0</v>
      </c>
      <c r="B2190" s="2">
        <v>45869.0</v>
      </c>
      <c r="C2190" s="1" t="s">
        <v>664</v>
      </c>
      <c r="D2190" s="7">
        <v>4256.0</v>
      </c>
      <c r="E2190" s="4">
        <v>45863.0</v>
      </c>
      <c r="F2190" s="5">
        <v>2.0</v>
      </c>
      <c r="G2190" s="5">
        <v>4000.0</v>
      </c>
      <c r="H2190" s="5">
        <v>7853.27</v>
      </c>
      <c r="I2190" s="1" t="s">
        <v>644</v>
      </c>
      <c r="J2190" s="1" t="s">
        <v>221</v>
      </c>
      <c r="K2190" s="1" t="s">
        <v>111</v>
      </c>
      <c r="L2190" s="1" t="s">
        <v>5</v>
      </c>
      <c r="M2190" s="1" t="s">
        <v>645</v>
      </c>
      <c r="N2190" s="1" t="s">
        <v>7</v>
      </c>
      <c r="O2190" s="6"/>
    </row>
    <row r="2191">
      <c r="A2191" s="5">
        <v>500156.0</v>
      </c>
      <c r="B2191" s="2">
        <v>45869.0</v>
      </c>
      <c r="C2191" s="1" t="s">
        <v>664</v>
      </c>
      <c r="D2191" s="7">
        <v>4365.0</v>
      </c>
      <c r="E2191" s="4">
        <v>45863.0</v>
      </c>
      <c r="F2191" s="5">
        <v>19.0</v>
      </c>
      <c r="G2191" s="5">
        <v>4000.0</v>
      </c>
      <c r="H2191" s="5">
        <v>74493.27</v>
      </c>
      <c r="I2191" s="1" t="s">
        <v>644</v>
      </c>
      <c r="J2191" s="1" t="s">
        <v>221</v>
      </c>
      <c r="K2191" s="1" t="s">
        <v>111</v>
      </c>
      <c r="L2191" s="1" t="s">
        <v>5</v>
      </c>
      <c r="M2191" s="1" t="s">
        <v>645</v>
      </c>
      <c r="N2191" s="1" t="s">
        <v>7</v>
      </c>
      <c r="O2191" s="6"/>
    </row>
    <row r="2192">
      <c r="A2192" s="5">
        <v>500156.0</v>
      </c>
      <c r="B2192" s="2">
        <v>45869.0</v>
      </c>
      <c r="C2192" s="1" t="s">
        <v>664</v>
      </c>
      <c r="D2192" s="7">
        <v>4642.0</v>
      </c>
      <c r="E2192" s="4">
        <v>45863.0</v>
      </c>
      <c r="F2192" s="5">
        <v>12.0</v>
      </c>
      <c r="G2192" s="5">
        <v>701.1</v>
      </c>
      <c r="H2192" s="5">
        <v>8258.21</v>
      </c>
      <c r="I2192" s="1" t="s">
        <v>644</v>
      </c>
      <c r="J2192" s="1" t="s">
        <v>221</v>
      </c>
      <c r="K2192" s="1" t="s">
        <v>111</v>
      </c>
      <c r="L2192" s="1" t="s">
        <v>5</v>
      </c>
      <c r="M2192" s="1" t="s">
        <v>645</v>
      </c>
      <c r="N2192" s="1" t="s">
        <v>7</v>
      </c>
      <c r="O2192" s="6"/>
    </row>
    <row r="2193">
      <c r="A2193" s="5">
        <v>500156.0</v>
      </c>
      <c r="B2193" s="2">
        <v>45869.0</v>
      </c>
      <c r="C2193" s="1" t="s">
        <v>664</v>
      </c>
      <c r="D2193" s="7">
        <v>4671.0</v>
      </c>
      <c r="E2193" s="4">
        <v>45863.0</v>
      </c>
      <c r="F2193" s="5">
        <v>6.0</v>
      </c>
      <c r="G2193" s="5">
        <v>158.18</v>
      </c>
      <c r="H2193" s="5">
        <v>943.37</v>
      </c>
      <c r="I2193" s="1" t="s">
        <v>644</v>
      </c>
      <c r="J2193" s="1" t="s">
        <v>221</v>
      </c>
      <c r="K2193" s="1" t="s">
        <v>111</v>
      </c>
      <c r="L2193" s="1" t="s">
        <v>5</v>
      </c>
      <c r="M2193" s="1" t="s">
        <v>645</v>
      </c>
      <c r="N2193" s="1" t="s">
        <v>7</v>
      </c>
      <c r="O2193" s="6"/>
    </row>
    <row r="2194">
      <c r="A2194" s="5">
        <v>500156.0</v>
      </c>
      <c r="B2194" s="2">
        <v>45869.0</v>
      </c>
      <c r="C2194" s="1" t="s">
        <v>664</v>
      </c>
      <c r="D2194" s="7">
        <v>4709.0</v>
      </c>
      <c r="E2194" s="4">
        <v>45863.0</v>
      </c>
      <c r="F2194" s="5">
        <v>6.0</v>
      </c>
      <c r="G2194" s="5">
        <v>850.73</v>
      </c>
      <c r="H2194" s="5">
        <v>5015.56</v>
      </c>
      <c r="I2194" s="1" t="s">
        <v>644</v>
      </c>
      <c r="J2194" s="1" t="s">
        <v>221</v>
      </c>
      <c r="K2194" s="1" t="s">
        <v>111</v>
      </c>
      <c r="L2194" s="1" t="s">
        <v>5</v>
      </c>
      <c r="M2194" s="1" t="s">
        <v>645</v>
      </c>
      <c r="N2194" s="1" t="s">
        <v>7</v>
      </c>
      <c r="O2194" s="6"/>
    </row>
    <row r="2195">
      <c r="A2195" s="5">
        <v>500156.0</v>
      </c>
      <c r="B2195" s="2">
        <v>45869.0</v>
      </c>
      <c r="C2195" s="1" t="s">
        <v>664</v>
      </c>
      <c r="D2195" s="7">
        <v>4793.0</v>
      </c>
      <c r="E2195" s="4">
        <v>45863.0</v>
      </c>
      <c r="F2195" s="5">
        <v>2.0</v>
      </c>
      <c r="G2195" s="5">
        <v>1162.8</v>
      </c>
      <c r="H2195" s="5">
        <v>2292.36</v>
      </c>
      <c r="I2195" s="1" t="s">
        <v>644</v>
      </c>
      <c r="J2195" s="1" t="s">
        <v>221</v>
      </c>
      <c r="K2195" s="1" t="s">
        <v>111</v>
      </c>
      <c r="L2195" s="1" t="s">
        <v>5</v>
      </c>
      <c r="M2195" s="1" t="s">
        <v>645</v>
      </c>
      <c r="N2195" s="1" t="s">
        <v>7</v>
      </c>
      <c r="O2195" s="6"/>
    </row>
    <row r="2196">
      <c r="A2196" s="5">
        <v>500156.0</v>
      </c>
      <c r="B2196" s="2">
        <v>45869.0</v>
      </c>
      <c r="C2196" s="1" t="s">
        <v>664</v>
      </c>
      <c r="D2196" s="7">
        <v>4260.0</v>
      </c>
      <c r="E2196" s="4">
        <v>45863.0</v>
      </c>
      <c r="F2196" s="5">
        <v>15.0</v>
      </c>
      <c r="G2196" s="5">
        <v>4000.26</v>
      </c>
      <c r="H2196" s="5">
        <v>58817.09</v>
      </c>
      <c r="I2196" s="1" t="s">
        <v>644</v>
      </c>
      <c r="J2196" s="1" t="s">
        <v>221</v>
      </c>
      <c r="K2196" s="1" t="s">
        <v>111</v>
      </c>
      <c r="L2196" s="1" t="s">
        <v>5</v>
      </c>
      <c r="M2196" s="1" t="s">
        <v>645</v>
      </c>
      <c r="N2196" s="1" t="s">
        <v>7</v>
      </c>
      <c r="O2196" s="6"/>
    </row>
    <row r="2197">
      <c r="A2197" s="5">
        <v>500156.0</v>
      </c>
      <c r="B2197" s="2">
        <v>45869.0</v>
      </c>
      <c r="C2197" s="1" t="s">
        <v>664</v>
      </c>
      <c r="D2197" s="7">
        <v>4565.0</v>
      </c>
      <c r="E2197" s="4">
        <v>45863.0</v>
      </c>
      <c r="F2197" s="5">
        <v>2.0</v>
      </c>
      <c r="G2197" s="5">
        <v>2851.43</v>
      </c>
      <c r="H2197" s="5">
        <v>5602.07</v>
      </c>
      <c r="I2197" s="1" t="s">
        <v>644</v>
      </c>
      <c r="J2197" s="1" t="s">
        <v>221</v>
      </c>
      <c r="K2197" s="1" t="s">
        <v>111</v>
      </c>
      <c r="L2197" s="1" t="s">
        <v>5</v>
      </c>
      <c r="M2197" s="1" t="s">
        <v>645</v>
      </c>
      <c r="N2197" s="1" t="s">
        <v>7</v>
      </c>
      <c r="O2197" s="6"/>
    </row>
    <row r="2198">
      <c r="A2198" s="5">
        <v>500156.0</v>
      </c>
      <c r="B2198" s="2">
        <v>45869.0</v>
      </c>
      <c r="C2198" s="1" t="s">
        <v>664</v>
      </c>
      <c r="D2198" s="7">
        <v>4652.0</v>
      </c>
      <c r="E2198" s="4">
        <v>45863.0</v>
      </c>
      <c r="F2198" s="5">
        <v>4.0</v>
      </c>
      <c r="G2198" s="5">
        <v>367.65</v>
      </c>
      <c r="H2198" s="5">
        <v>1454.46</v>
      </c>
      <c r="I2198" s="1" t="s">
        <v>644</v>
      </c>
      <c r="J2198" s="1" t="s">
        <v>221</v>
      </c>
      <c r="K2198" s="1" t="s">
        <v>111</v>
      </c>
      <c r="L2198" s="1" t="s">
        <v>5</v>
      </c>
      <c r="M2198" s="1" t="s">
        <v>645</v>
      </c>
      <c r="N2198" s="1" t="s">
        <v>7</v>
      </c>
      <c r="O2198" s="6"/>
    </row>
    <row r="2199">
      <c r="A2199" s="5">
        <v>500156.0</v>
      </c>
      <c r="B2199" s="2">
        <v>45869.0</v>
      </c>
      <c r="C2199" s="1" t="s">
        <v>664</v>
      </c>
      <c r="D2199" s="7">
        <v>4614.0</v>
      </c>
      <c r="E2199" s="4">
        <v>45863.0</v>
      </c>
      <c r="F2199" s="5">
        <v>4.0</v>
      </c>
      <c r="G2199" s="5">
        <v>1735.65</v>
      </c>
      <c r="H2199" s="5">
        <v>6817.02</v>
      </c>
      <c r="I2199" s="1" t="s">
        <v>644</v>
      </c>
      <c r="J2199" s="1" t="s">
        <v>221</v>
      </c>
      <c r="K2199" s="1" t="s">
        <v>111</v>
      </c>
      <c r="L2199" s="1" t="s">
        <v>5</v>
      </c>
      <c r="M2199" s="1" t="s">
        <v>645</v>
      </c>
      <c r="N2199" s="1" t="s">
        <v>7</v>
      </c>
      <c r="O2199" s="6"/>
    </row>
    <row r="2200">
      <c r="A2200" s="5">
        <v>500156.0</v>
      </c>
      <c r="B2200" s="2">
        <v>45869.0</v>
      </c>
      <c r="C2200" s="1" t="s">
        <v>664</v>
      </c>
      <c r="D2200" s="7">
        <v>4718.0</v>
      </c>
      <c r="E2200" s="4">
        <v>45863.0</v>
      </c>
      <c r="F2200" s="5">
        <v>4.0</v>
      </c>
      <c r="G2200" s="5">
        <v>1333.8</v>
      </c>
      <c r="H2200" s="5">
        <v>5241.77</v>
      </c>
      <c r="I2200" s="1" t="s">
        <v>644</v>
      </c>
      <c r="J2200" s="1" t="s">
        <v>221</v>
      </c>
      <c r="K2200" s="1" t="s">
        <v>111</v>
      </c>
      <c r="L2200" s="1" t="s">
        <v>5</v>
      </c>
      <c r="M2200" s="1" t="s">
        <v>645</v>
      </c>
      <c r="N2200" s="1" t="s">
        <v>7</v>
      </c>
      <c r="O2200" s="6"/>
    </row>
    <row r="2201">
      <c r="A2201" s="5">
        <v>500156.0</v>
      </c>
      <c r="B2201" s="2">
        <v>45869.0</v>
      </c>
      <c r="C2201" s="1" t="s">
        <v>664</v>
      </c>
      <c r="D2201" s="7">
        <v>4727.0</v>
      </c>
      <c r="E2201" s="4">
        <v>45863.0</v>
      </c>
      <c r="F2201" s="5">
        <v>3.0</v>
      </c>
      <c r="G2201" s="5">
        <v>1333.8</v>
      </c>
      <c r="H2201" s="5">
        <v>3934.64</v>
      </c>
      <c r="I2201" s="1" t="s">
        <v>644</v>
      </c>
      <c r="J2201" s="1" t="s">
        <v>221</v>
      </c>
      <c r="K2201" s="1" t="s">
        <v>111</v>
      </c>
      <c r="L2201" s="1" t="s">
        <v>5</v>
      </c>
      <c r="M2201" s="1" t="s">
        <v>645</v>
      </c>
      <c r="N2201" s="1" t="s">
        <v>7</v>
      </c>
      <c r="O2201" s="6"/>
    </row>
    <row r="2202">
      <c r="A2202" s="5">
        <v>500156.0</v>
      </c>
      <c r="B2202" s="2">
        <v>45869.0</v>
      </c>
      <c r="C2202" s="1" t="s">
        <v>664</v>
      </c>
      <c r="D2202" s="3" t="s">
        <v>702</v>
      </c>
      <c r="E2202" s="4">
        <v>45863.0</v>
      </c>
      <c r="F2202" s="5">
        <v>50.0</v>
      </c>
      <c r="G2202" s="5">
        <v>229.98</v>
      </c>
      <c r="H2202" s="5">
        <v>11282.29</v>
      </c>
      <c r="I2202" s="1" t="s">
        <v>53</v>
      </c>
      <c r="J2202" s="1" t="s">
        <v>221</v>
      </c>
      <c r="K2202" s="1" t="s">
        <v>111</v>
      </c>
      <c r="L2202" s="1" t="s">
        <v>5</v>
      </c>
      <c r="M2202" s="1" t="s">
        <v>23</v>
      </c>
      <c r="N2202" s="1" t="s">
        <v>7</v>
      </c>
      <c r="O2202" s="6"/>
    </row>
    <row r="2203">
      <c r="A2203" s="5">
        <v>500156.0</v>
      </c>
      <c r="B2203" s="2">
        <v>45869.0</v>
      </c>
      <c r="C2203" s="1" t="s">
        <v>664</v>
      </c>
      <c r="D2203" s="7">
        <v>4353.0</v>
      </c>
      <c r="E2203" s="4">
        <v>45863.0</v>
      </c>
      <c r="F2203" s="5">
        <v>12.0</v>
      </c>
      <c r="G2203" s="5">
        <v>4000.56</v>
      </c>
      <c r="H2203" s="5">
        <v>47059.86</v>
      </c>
      <c r="I2203" s="1" t="s">
        <v>644</v>
      </c>
      <c r="J2203" s="1" t="s">
        <v>221</v>
      </c>
      <c r="K2203" s="1" t="s">
        <v>111</v>
      </c>
      <c r="L2203" s="1" t="s">
        <v>5</v>
      </c>
      <c r="M2203" s="1" t="s">
        <v>645</v>
      </c>
      <c r="N2203" s="1" t="s">
        <v>7</v>
      </c>
      <c r="O2203" s="6"/>
    </row>
    <row r="2204">
      <c r="A2204" s="5">
        <v>500156.0</v>
      </c>
      <c r="B2204" s="2">
        <v>45869.0</v>
      </c>
      <c r="C2204" s="1" t="s">
        <v>664</v>
      </c>
      <c r="D2204" s="7">
        <v>4580.0</v>
      </c>
      <c r="E2204" s="4">
        <v>45863.0</v>
      </c>
      <c r="F2204" s="5">
        <v>6.0</v>
      </c>
      <c r="G2204" s="5">
        <v>2034.9</v>
      </c>
      <c r="H2204" s="5">
        <v>11978.48</v>
      </c>
      <c r="I2204" s="1" t="s">
        <v>644</v>
      </c>
      <c r="J2204" s="1" t="s">
        <v>221</v>
      </c>
      <c r="K2204" s="1" t="s">
        <v>111</v>
      </c>
      <c r="L2204" s="1" t="s">
        <v>5</v>
      </c>
      <c r="M2204" s="1" t="s">
        <v>645</v>
      </c>
      <c r="N2204" s="1" t="s">
        <v>7</v>
      </c>
      <c r="O2204" s="6"/>
    </row>
    <row r="2205">
      <c r="A2205" s="5">
        <v>500156.0</v>
      </c>
      <c r="B2205" s="2">
        <v>45869.0</v>
      </c>
      <c r="C2205" s="1" t="s">
        <v>664</v>
      </c>
      <c r="D2205" s="7">
        <v>4661.0</v>
      </c>
      <c r="E2205" s="4">
        <v>45863.0</v>
      </c>
      <c r="F2205" s="5">
        <v>12.0</v>
      </c>
      <c r="G2205" s="5">
        <v>701.1</v>
      </c>
      <c r="H2205" s="5">
        <v>8258.21</v>
      </c>
      <c r="I2205" s="1" t="s">
        <v>644</v>
      </c>
      <c r="J2205" s="1" t="s">
        <v>221</v>
      </c>
      <c r="K2205" s="1" t="s">
        <v>111</v>
      </c>
      <c r="L2205" s="1" t="s">
        <v>5</v>
      </c>
      <c r="M2205" s="1" t="s">
        <v>645</v>
      </c>
      <c r="N2205" s="1" t="s">
        <v>7</v>
      </c>
      <c r="O2205" s="6"/>
    </row>
    <row r="2206">
      <c r="A2206" s="5">
        <v>500156.0</v>
      </c>
      <c r="B2206" s="2">
        <v>45869.0</v>
      </c>
      <c r="C2206" s="1" t="s">
        <v>664</v>
      </c>
      <c r="D2206" s="7">
        <v>4725.0</v>
      </c>
      <c r="E2206" s="4">
        <v>45863.0</v>
      </c>
      <c r="F2206" s="5">
        <v>3.0</v>
      </c>
      <c r="G2206" s="5">
        <v>1487.7</v>
      </c>
      <c r="H2206" s="5">
        <v>4387.11</v>
      </c>
      <c r="I2206" s="1" t="s">
        <v>644</v>
      </c>
      <c r="J2206" s="1" t="s">
        <v>221</v>
      </c>
      <c r="K2206" s="1" t="s">
        <v>111</v>
      </c>
      <c r="L2206" s="1" t="s">
        <v>5</v>
      </c>
      <c r="M2206" s="1" t="s">
        <v>645</v>
      </c>
      <c r="N2206" s="1" t="s">
        <v>7</v>
      </c>
      <c r="O2206" s="6"/>
    </row>
    <row r="2207">
      <c r="A2207" s="5">
        <v>500156.0</v>
      </c>
      <c r="B2207" s="2">
        <v>45869.0</v>
      </c>
      <c r="C2207" s="1" t="s">
        <v>664</v>
      </c>
      <c r="D2207" s="7">
        <v>4051.0</v>
      </c>
      <c r="E2207" s="4">
        <v>45863.0</v>
      </c>
      <c r="F2207" s="5">
        <v>12.0</v>
      </c>
      <c r="G2207" s="5">
        <v>782.33</v>
      </c>
      <c r="H2207" s="5">
        <v>9213.47</v>
      </c>
      <c r="I2207" s="1" t="s">
        <v>644</v>
      </c>
      <c r="J2207" s="1" t="s">
        <v>221</v>
      </c>
      <c r="K2207" s="1" t="s">
        <v>111</v>
      </c>
      <c r="L2207" s="1" t="s">
        <v>5</v>
      </c>
      <c r="M2207" s="1" t="s">
        <v>645</v>
      </c>
      <c r="N2207" s="1" t="s">
        <v>7</v>
      </c>
      <c r="O2207" s="6"/>
    </row>
    <row r="2208">
      <c r="A2208" s="5">
        <v>500156.0</v>
      </c>
      <c r="B2208" s="2">
        <v>45869.0</v>
      </c>
      <c r="C2208" s="1" t="s">
        <v>664</v>
      </c>
      <c r="D2208" s="7">
        <v>4361.0</v>
      </c>
      <c r="E2208" s="4">
        <v>45863.0</v>
      </c>
      <c r="F2208" s="5">
        <v>12.0</v>
      </c>
      <c r="G2208" s="5">
        <v>4000.0</v>
      </c>
      <c r="H2208" s="5">
        <v>47053.27</v>
      </c>
      <c r="I2208" s="1" t="s">
        <v>644</v>
      </c>
      <c r="J2208" s="1" t="s">
        <v>221</v>
      </c>
      <c r="K2208" s="1" t="s">
        <v>111</v>
      </c>
      <c r="L2208" s="1" t="s">
        <v>5</v>
      </c>
      <c r="M2208" s="1" t="s">
        <v>645</v>
      </c>
      <c r="N2208" s="1" t="s">
        <v>7</v>
      </c>
      <c r="O2208" s="6"/>
    </row>
    <row r="2209">
      <c r="A2209" s="5">
        <v>500156.0</v>
      </c>
      <c r="B2209" s="2">
        <v>45869.0</v>
      </c>
      <c r="C2209" s="1" t="s">
        <v>664</v>
      </c>
      <c r="D2209" s="7">
        <v>4230.0</v>
      </c>
      <c r="E2209" s="4">
        <v>45863.0</v>
      </c>
      <c r="F2209" s="5">
        <v>15.0</v>
      </c>
      <c r="G2209" s="5">
        <v>3999.52</v>
      </c>
      <c r="H2209" s="5">
        <v>58806.21</v>
      </c>
      <c r="I2209" s="1" t="s">
        <v>644</v>
      </c>
      <c r="J2209" s="1" t="s">
        <v>221</v>
      </c>
      <c r="K2209" s="1" t="s">
        <v>111</v>
      </c>
      <c r="L2209" s="1" t="s">
        <v>5</v>
      </c>
      <c r="M2209" s="1" t="s">
        <v>645</v>
      </c>
      <c r="N2209" s="1" t="s">
        <v>7</v>
      </c>
      <c r="O2209" s="6"/>
    </row>
    <row r="2210">
      <c r="A2210" s="5">
        <v>500156.0</v>
      </c>
      <c r="B2210" s="2">
        <v>45869.0</v>
      </c>
      <c r="C2210" s="1" t="s">
        <v>664</v>
      </c>
      <c r="D2210" s="7">
        <v>4364.0</v>
      </c>
      <c r="E2210" s="4">
        <v>45863.0</v>
      </c>
      <c r="F2210" s="5">
        <v>2.0</v>
      </c>
      <c r="G2210" s="5">
        <v>4000.0</v>
      </c>
      <c r="H2210" s="5">
        <v>7853.27</v>
      </c>
      <c r="I2210" s="1" t="s">
        <v>644</v>
      </c>
      <c r="J2210" s="1" t="s">
        <v>221</v>
      </c>
      <c r="K2210" s="1" t="s">
        <v>111</v>
      </c>
      <c r="L2210" s="1" t="s">
        <v>5</v>
      </c>
      <c r="M2210" s="1" t="s">
        <v>645</v>
      </c>
      <c r="N2210" s="1" t="s">
        <v>7</v>
      </c>
      <c r="O2210" s="6"/>
    </row>
    <row r="2211">
      <c r="A2211" s="5">
        <v>500156.0</v>
      </c>
      <c r="B2211" s="2">
        <v>45869.0</v>
      </c>
      <c r="C2211" s="1" t="s">
        <v>664</v>
      </c>
      <c r="D2211" s="7">
        <v>4521.0</v>
      </c>
      <c r="E2211" s="4">
        <v>45863.0</v>
      </c>
      <c r="F2211" s="5">
        <v>2.0</v>
      </c>
      <c r="G2211" s="5">
        <v>4001.4</v>
      </c>
      <c r="H2211" s="5">
        <v>7856.01</v>
      </c>
      <c r="I2211" s="1" t="s">
        <v>644</v>
      </c>
      <c r="J2211" s="1" t="s">
        <v>221</v>
      </c>
      <c r="K2211" s="1" t="s">
        <v>111</v>
      </c>
      <c r="L2211" s="1" t="s">
        <v>5</v>
      </c>
      <c r="M2211" s="1" t="s">
        <v>645</v>
      </c>
      <c r="N2211" s="1" t="s">
        <v>7</v>
      </c>
      <c r="O2211" s="6"/>
    </row>
    <row r="2212">
      <c r="A2212" s="5">
        <v>500156.0</v>
      </c>
      <c r="B2212" s="2">
        <v>45869.0</v>
      </c>
      <c r="C2212" s="1" t="s">
        <v>664</v>
      </c>
      <c r="D2212" s="7">
        <v>4660.0</v>
      </c>
      <c r="E2212" s="4">
        <v>45863.0</v>
      </c>
      <c r="F2212" s="5">
        <v>6.0</v>
      </c>
      <c r="G2212" s="5">
        <v>666.9</v>
      </c>
      <c r="H2212" s="5">
        <v>3934.64</v>
      </c>
      <c r="I2212" s="1" t="s">
        <v>644</v>
      </c>
      <c r="J2212" s="1" t="s">
        <v>221</v>
      </c>
      <c r="K2212" s="1" t="s">
        <v>111</v>
      </c>
      <c r="L2212" s="1" t="s">
        <v>5</v>
      </c>
      <c r="M2212" s="1" t="s">
        <v>645</v>
      </c>
      <c r="N2212" s="1" t="s">
        <v>7</v>
      </c>
      <c r="O2212" s="6"/>
    </row>
    <row r="2213">
      <c r="A2213" s="5">
        <v>500156.0</v>
      </c>
      <c r="B2213" s="2">
        <v>45869.0</v>
      </c>
      <c r="C2213" s="1" t="s">
        <v>664</v>
      </c>
      <c r="D2213" s="7">
        <v>4707.0</v>
      </c>
      <c r="E2213" s="4">
        <v>45863.0</v>
      </c>
      <c r="F2213" s="5">
        <v>4.0</v>
      </c>
      <c r="G2213" s="5">
        <v>1513.35</v>
      </c>
      <c r="H2213" s="5">
        <v>5945.6</v>
      </c>
      <c r="I2213" s="1" t="s">
        <v>644</v>
      </c>
      <c r="J2213" s="1" t="s">
        <v>221</v>
      </c>
      <c r="K2213" s="1" t="s">
        <v>111</v>
      </c>
      <c r="L2213" s="1" t="s">
        <v>5</v>
      </c>
      <c r="M2213" s="1" t="s">
        <v>645</v>
      </c>
      <c r="N2213" s="1" t="s">
        <v>7</v>
      </c>
      <c r="O2213" s="6"/>
    </row>
    <row r="2214">
      <c r="A2214" s="5">
        <v>500156.0</v>
      </c>
      <c r="B2214" s="2">
        <v>45869.0</v>
      </c>
      <c r="C2214" s="1" t="s">
        <v>664</v>
      </c>
      <c r="D2214" s="7">
        <v>4790.0</v>
      </c>
      <c r="E2214" s="4">
        <v>45863.0</v>
      </c>
      <c r="F2214" s="5">
        <v>2.0</v>
      </c>
      <c r="G2214" s="5">
        <v>1162.8</v>
      </c>
      <c r="H2214" s="5">
        <v>2292.36</v>
      </c>
      <c r="I2214" s="1" t="s">
        <v>644</v>
      </c>
      <c r="J2214" s="1" t="s">
        <v>221</v>
      </c>
      <c r="K2214" s="1" t="s">
        <v>111</v>
      </c>
      <c r="L2214" s="1" t="s">
        <v>5</v>
      </c>
      <c r="M2214" s="1" t="s">
        <v>645</v>
      </c>
      <c r="N2214" s="1" t="s">
        <v>7</v>
      </c>
      <c r="O2214" s="6"/>
    </row>
    <row r="2215">
      <c r="A2215" s="5">
        <v>500156.0</v>
      </c>
      <c r="B2215" s="2">
        <v>45869.0</v>
      </c>
      <c r="C2215" s="1" t="s">
        <v>664</v>
      </c>
      <c r="D2215" s="7">
        <v>4018.0</v>
      </c>
      <c r="E2215" s="4">
        <v>45863.0</v>
      </c>
      <c r="F2215" s="5">
        <v>10.0</v>
      </c>
      <c r="G2215" s="5">
        <v>850.73</v>
      </c>
      <c r="H2215" s="5">
        <v>8350.42</v>
      </c>
      <c r="I2215" s="1" t="s">
        <v>644</v>
      </c>
      <c r="J2215" s="1" t="s">
        <v>221</v>
      </c>
      <c r="K2215" s="1" t="s">
        <v>111</v>
      </c>
      <c r="L2215" s="1" t="s">
        <v>5</v>
      </c>
      <c r="M2215" s="1" t="s">
        <v>645</v>
      </c>
      <c r="N2215" s="1" t="s">
        <v>7</v>
      </c>
      <c r="O2215" s="6"/>
    </row>
    <row r="2216">
      <c r="A2216" s="5">
        <v>500156.0</v>
      </c>
      <c r="B2216" s="2">
        <v>45869.0</v>
      </c>
      <c r="C2216" s="1" t="s">
        <v>664</v>
      </c>
      <c r="D2216" s="7">
        <v>4005.0</v>
      </c>
      <c r="E2216" s="4">
        <v>45863.0</v>
      </c>
      <c r="F2216" s="5">
        <v>2.0</v>
      </c>
      <c r="G2216" s="5">
        <v>14449.5</v>
      </c>
      <c r="H2216" s="5">
        <v>28334.29</v>
      </c>
      <c r="I2216" s="1" t="s">
        <v>644</v>
      </c>
      <c r="J2216" s="1" t="s">
        <v>221</v>
      </c>
      <c r="K2216" s="1" t="s">
        <v>111</v>
      </c>
      <c r="L2216" s="1" t="s">
        <v>5</v>
      </c>
      <c r="M2216" s="1" t="s">
        <v>645</v>
      </c>
      <c r="N2216" s="1" t="s">
        <v>7</v>
      </c>
      <c r="O2216" s="6"/>
    </row>
    <row r="2217">
      <c r="A2217" s="5">
        <v>500156.0</v>
      </c>
      <c r="B2217" s="2">
        <v>45869.0</v>
      </c>
      <c r="C2217" s="1" t="s">
        <v>664</v>
      </c>
      <c r="D2217" s="7">
        <v>4302.0</v>
      </c>
      <c r="E2217" s="4">
        <v>45863.0</v>
      </c>
      <c r="F2217" s="5">
        <v>15.0</v>
      </c>
      <c r="G2217" s="5">
        <v>4000.3</v>
      </c>
      <c r="H2217" s="5">
        <v>58817.68</v>
      </c>
      <c r="I2217" s="1" t="s">
        <v>644</v>
      </c>
      <c r="J2217" s="1" t="s">
        <v>221</v>
      </c>
      <c r="K2217" s="1" t="s">
        <v>111</v>
      </c>
      <c r="L2217" s="1" t="s">
        <v>5</v>
      </c>
      <c r="M2217" s="1" t="s">
        <v>645</v>
      </c>
      <c r="N2217" s="1" t="s">
        <v>7</v>
      </c>
      <c r="O2217" s="6"/>
    </row>
    <row r="2218">
      <c r="A2218" s="5">
        <v>500156.0</v>
      </c>
      <c r="B2218" s="2">
        <v>45869.0</v>
      </c>
      <c r="C2218" s="1" t="s">
        <v>664</v>
      </c>
      <c r="D2218" s="7">
        <v>4535.0</v>
      </c>
      <c r="E2218" s="4">
        <v>45863.0</v>
      </c>
      <c r="F2218" s="5">
        <v>8.0</v>
      </c>
      <c r="G2218" s="5">
        <v>2257.2</v>
      </c>
      <c r="H2218" s="5">
        <v>17709.72</v>
      </c>
      <c r="I2218" s="1" t="s">
        <v>644</v>
      </c>
      <c r="J2218" s="1" t="s">
        <v>221</v>
      </c>
      <c r="K2218" s="1" t="s">
        <v>111</v>
      </c>
      <c r="L2218" s="1" t="s">
        <v>5</v>
      </c>
      <c r="M2218" s="1" t="s">
        <v>645</v>
      </c>
      <c r="N2218" s="1" t="s">
        <v>7</v>
      </c>
      <c r="O2218" s="6"/>
    </row>
    <row r="2219">
      <c r="A2219" s="5">
        <v>500156.0</v>
      </c>
      <c r="B2219" s="2">
        <v>45869.0</v>
      </c>
      <c r="C2219" s="1" t="s">
        <v>664</v>
      </c>
      <c r="D2219" s="7">
        <v>4655.0</v>
      </c>
      <c r="E2219" s="4">
        <v>45863.0</v>
      </c>
      <c r="F2219" s="5">
        <v>4.0</v>
      </c>
      <c r="G2219" s="5">
        <v>602.78</v>
      </c>
      <c r="H2219" s="5">
        <v>2376.17</v>
      </c>
      <c r="I2219" s="1" t="s">
        <v>644</v>
      </c>
      <c r="J2219" s="1" t="s">
        <v>221</v>
      </c>
      <c r="K2219" s="1" t="s">
        <v>111</v>
      </c>
      <c r="L2219" s="1" t="s">
        <v>5</v>
      </c>
      <c r="M2219" s="1" t="s">
        <v>645</v>
      </c>
      <c r="N2219" s="1" t="s">
        <v>7</v>
      </c>
      <c r="O2219" s="6"/>
    </row>
    <row r="2220">
      <c r="A2220" s="5">
        <v>500156.0</v>
      </c>
      <c r="B2220" s="2">
        <v>45869.0</v>
      </c>
      <c r="C2220" s="1" t="s">
        <v>664</v>
      </c>
      <c r="D2220" s="7">
        <v>4703.0</v>
      </c>
      <c r="E2220" s="4">
        <v>45863.0</v>
      </c>
      <c r="F2220" s="5">
        <v>4.0</v>
      </c>
      <c r="G2220" s="5">
        <v>1876.73</v>
      </c>
      <c r="H2220" s="5">
        <v>7370.05</v>
      </c>
      <c r="I2220" s="1" t="s">
        <v>644</v>
      </c>
      <c r="J2220" s="1" t="s">
        <v>221</v>
      </c>
      <c r="K2220" s="1" t="s">
        <v>111</v>
      </c>
      <c r="L2220" s="1" t="s">
        <v>5</v>
      </c>
      <c r="M2220" s="1" t="s">
        <v>645</v>
      </c>
      <c r="N2220" s="1" t="s">
        <v>7</v>
      </c>
      <c r="O2220" s="6"/>
    </row>
    <row r="2221">
      <c r="A2221" s="5">
        <v>500156.0</v>
      </c>
      <c r="B2221" s="2">
        <v>45869.0</v>
      </c>
      <c r="C2221" s="1" t="s">
        <v>664</v>
      </c>
      <c r="D2221" s="7">
        <v>4724.0</v>
      </c>
      <c r="E2221" s="4">
        <v>45863.0</v>
      </c>
      <c r="F2221" s="5">
        <v>2.0</v>
      </c>
      <c r="G2221" s="5">
        <v>1906.65</v>
      </c>
      <c r="H2221" s="5">
        <v>3750.3</v>
      </c>
      <c r="I2221" s="1" t="s">
        <v>644</v>
      </c>
      <c r="J2221" s="1" t="s">
        <v>221</v>
      </c>
      <c r="K2221" s="1" t="s">
        <v>111</v>
      </c>
      <c r="L2221" s="1" t="s">
        <v>5</v>
      </c>
      <c r="M2221" s="1" t="s">
        <v>645</v>
      </c>
      <c r="N2221" s="1" t="s">
        <v>7</v>
      </c>
      <c r="O2221" s="6"/>
    </row>
    <row r="2222">
      <c r="A2222" s="5">
        <v>500156.0</v>
      </c>
      <c r="B2222" s="2">
        <v>45869.0</v>
      </c>
      <c r="C2222" s="1" t="s">
        <v>664</v>
      </c>
      <c r="D2222" s="7">
        <v>4011.0</v>
      </c>
      <c r="E2222" s="4">
        <v>45863.0</v>
      </c>
      <c r="F2222" s="5">
        <v>25.0</v>
      </c>
      <c r="G2222" s="5">
        <v>592.09</v>
      </c>
      <c r="H2222" s="5">
        <v>14519.48</v>
      </c>
      <c r="I2222" s="1" t="s">
        <v>644</v>
      </c>
      <c r="J2222" s="1" t="s">
        <v>221</v>
      </c>
      <c r="K2222" s="1" t="s">
        <v>111</v>
      </c>
      <c r="L2222" s="1" t="s">
        <v>5</v>
      </c>
      <c r="M2222" s="1" t="s">
        <v>645</v>
      </c>
      <c r="N2222" s="1" t="s">
        <v>7</v>
      </c>
      <c r="O2222" s="6"/>
    </row>
    <row r="2223">
      <c r="A2223" s="5">
        <v>500156.0</v>
      </c>
      <c r="B2223" s="2">
        <v>45869.0</v>
      </c>
      <c r="C2223" s="1" t="s">
        <v>664</v>
      </c>
      <c r="D2223" s="3" t="s">
        <v>703</v>
      </c>
      <c r="E2223" s="4">
        <v>45863.0</v>
      </c>
      <c r="F2223" s="5">
        <v>6.0</v>
      </c>
      <c r="G2223" s="5">
        <v>2340.6</v>
      </c>
      <c r="H2223" s="5">
        <v>13776.0</v>
      </c>
      <c r="I2223" s="1" t="s">
        <v>58</v>
      </c>
      <c r="J2223" s="1" t="s">
        <v>221</v>
      </c>
      <c r="K2223" s="1" t="s">
        <v>111</v>
      </c>
      <c r="L2223" s="1" t="s">
        <v>5</v>
      </c>
      <c r="M2223" s="1" t="s">
        <v>59</v>
      </c>
      <c r="N2223" s="1" t="s">
        <v>7</v>
      </c>
      <c r="O2223" s="6"/>
    </row>
    <row r="2224">
      <c r="A2224" s="5">
        <v>104557.0</v>
      </c>
      <c r="B2224" s="2">
        <v>45869.0</v>
      </c>
      <c r="C2224" s="1" t="s">
        <v>11</v>
      </c>
      <c r="D2224" s="7">
        <v>116.0</v>
      </c>
      <c r="E2224" s="4">
        <v>45863.0</v>
      </c>
      <c r="F2224" s="5">
        <v>51.0</v>
      </c>
      <c r="G2224" s="5">
        <v>78.72</v>
      </c>
      <c r="H2224" s="5">
        <v>4016.04</v>
      </c>
      <c r="I2224" s="1" t="s">
        <v>21</v>
      </c>
      <c r="J2224" s="1" t="s">
        <v>12</v>
      </c>
      <c r="K2224" s="1" t="s">
        <v>13</v>
      </c>
      <c r="L2224" s="1" t="s">
        <v>5</v>
      </c>
      <c r="M2224" s="1" t="s">
        <v>23</v>
      </c>
      <c r="N2224" s="1" t="s">
        <v>7</v>
      </c>
      <c r="O2224" s="6"/>
    </row>
    <row r="2225">
      <c r="A2225" s="5">
        <v>104557.0</v>
      </c>
      <c r="B2225" s="2">
        <v>45869.0</v>
      </c>
      <c r="C2225" s="1" t="s">
        <v>11</v>
      </c>
      <c r="D2225" s="7">
        <v>153.0</v>
      </c>
      <c r="E2225" s="4">
        <v>45863.0</v>
      </c>
      <c r="F2225" s="5">
        <v>75.0</v>
      </c>
      <c r="G2225" s="5">
        <v>364.8</v>
      </c>
      <c r="H2225" s="5">
        <v>27361.32</v>
      </c>
      <c r="I2225" s="1" t="s">
        <v>21</v>
      </c>
      <c r="J2225" s="1" t="s">
        <v>12</v>
      </c>
      <c r="K2225" s="1" t="s">
        <v>13</v>
      </c>
      <c r="L2225" s="1" t="s">
        <v>5</v>
      </c>
      <c r="M2225" s="1" t="s">
        <v>23</v>
      </c>
      <c r="N2225" s="1" t="s">
        <v>7</v>
      </c>
      <c r="O2225" s="6"/>
    </row>
    <row r="2226">
      <c r="A2226" s="5">
        <v>104557.0</v>
      </c>
      <c r="B2226" s="2">
        <v>45869.0</v>
      </c>
      <c r="C2226" s="1" t="s">
        <v>11</v>
      </c>
      <c r="D2226" s="7">
        <v>1391.0</v>
      </c>
      <c r="E2226" s="4">
        <v>45863.0</v>
      </c>
      <c r="F2226" s="5">
        <v>100.0</v>
      </c>
      <c r="G2226" s="5">
        <v>78.72</v>
      </c>
      <c r="H2226" s="5">
        <v>7873.32</v>
      </c>
      <c r="I2226" s="1" t="s">
        <v>21</v>
      </c>
      <c r="J2226" s="1" t="s">
        <v>12</v>
      </c>
      <c r="K2226" s="1" t="s">
        <v>13</v>
      </c>
      <c r="L2226" s="1" t="s">
        <v>5</v>
      </c>
      <c r="M2226" s="1" t="s">
        <v>23</v>
      </c>
      <c r="N2226" s="1" t="s">
        <v>7</v>
      </c>
      <c r="O2226" s="6"/>
    </row>
    <row r="2227">
      <c r="A2227" s="5">
        <v>104557.0</v>
      </c>
      <c r="B2227" s="2">
        <v>45869.0</v>
      </c>
      <c r="C2227" s="1" t="s">
        <v>11</v>
      </c>
      <c r="D2227" s="7">
        <v>337.0</v>
      </c>
      <c r="E2227" s="4">
        <v>45863.0</v>
      </c>
      <c r="F2227" s="5">
        <v>100.0</v>
      </c>
      <c r="G2227" s="5">
        <v>24.0</v>
      </c>
      <c r="H2227" s="5">
        <v>2401.32</v>
      </c>
      <c r="I2227" s="1" t="s">
        <v>21</v>
      </c>
      <c r="J2227" s="1" t="s">
        <v>12</v>
      </c>
      <c r="K2227" s="1" t="s">
        <v>13</v>
      </c>
      <c r="L2227" s="1" t="s">
        <v>5</v>
      </c>
      <c r="M2227" s="1" t="s">
        <v>23</v>
      </c>
      <c r="N2227" s="1" t="s">
        <v>7</v>
      </c>
      <c r="O2227" s="6"/>
    </row>
    <row r="2228">
      <c r="A2228" s="5">
        <v>104557.0</v>
      </c>
      <c r="B2228" s="2">
        <v>45869.0</v>
      </c>
      <c r="C2228" s="1" t="s">
        <v>11</v>
      </c>
      <c r="D2228" s="7">
        <v>154.0</v>
      </c>
      <c r="E2228" s="4">
        <v>45863.0</v>
      </c>
      <c r="F2228" s="5">
        <v>75.0</v>
      </c>
      <c r="G2228" s="5">
        <v>441.6</v>
      </c>
      <c r="H2228" s="5">
        <v>33121.32</v>
      </c>
      <c r="I2228" s="1" t="s">
        <v>21</v>
      </c>
      <c r="J2228" s="1" t="s">
        <v>12</v>
      </c>
      <c r="K2228" s="1" t="s">
        <v>13</v>
      </c>
      <c r="L2228" s="1" t="s">
        <v>5</v>
      </c>
      <c r="M2228" s="1" t="s">
        <v>23</v>
      </c>
      <c r="N2228" s="1" t="s">
        <v>7</v>
      </c>
      <c r="O2228" s="6"/>
    </row>
    <row r="2229">
      <c r="A2229" s="5">
        <v>104557.0</v>
      </c>
      <c r="B2229" s="2">
        <v>45869.0</v>
      </c>
      <c r="C2229" s="1" t="s">
        <v>11</v>
      </c>
      <c r="D2229" s="7">
        <v>115.0</v>
      </c>
      <c r="E2229" s="4">
        <v>45863.0</v>
      </c>
      <c r="F2229" s="5">
        <v>51.0</v>
      </c>
      <c r="G2229" s="5">
        <v>77.76</v>
      </c>
      <c r="H2229" s="5">
        <v>3967.08</v>
      </c>
      <c r="I2229" s="1" t="s">
        <v>21</v>
      </c>
      <c r="J2229" s="1" t="s">
        <v>12</v>
      </c>
      <c r="K2229" s="1" t="s">
        <v>13</v>
      </c>
      <c r="L2229" s="1" t="s">
        <v>5</v>
      </c>
      <c r="M2229" s="1" t="s">
        <v>23</v>
      </c>
      <c r="N2229" s="1" t="s">
        <v>7</v>
      </c>
      <c r="O2229" s="6"/>
    </row>
    <row r="2230">
      <c r="A2230" s="5">
        <v>104557.0</v>
      </c>
      <c r="B2230" s="2">
        <v>45869.0</v>
      </c>
      <c r="C2230" s="1" t="s">
        <v>11</v>
      </c>
      <c r="D2230" s="7">
        <v>150.0</v>
      </c>
      <c r="E2230" s="4">
        <v>45863.0</v>
      </c>
      <c r="F2230" s="5">
        <v>14.0</v>
      </c>
      <c r="G2230" s="5">
        <v>614.4</v>
      </c>
      <c r="H2230" s="5">
        <v>8602.92</v>
      </c>
      <c r="I2230" s="1" t="s">
        <v>21</v>
      </c>
      <c r="J2230" s="1" t="s">
        <v>12</v>
      </c>
      <c r="K2230" s="1" t="s">
        <v>13</v>
      </c>
      <c r="L2230" s="1" t="s">
        <v>5</v>
      </c>
      <c r="M2230" s="1" t="s">
        <v>23</v>
      </c>
      <c r="N2230" s="1" t="s">
        <v>7</v>
      </c>
      <c r="O2230" s="6"/>
    </row>
    <row r="2231">
      <c r="A2231" s="5">
        <v>104557.0</v>
      </c>
      <c r="B2231" s="2">
        <v>45869.0</v>
      </c>
      <c r="C2231" s="1" t="s">
        <v>11</v>
      </c>
      <c r="D2231" s="7">
        <v>147.0</v>
      </c>
      <c r="E2231" s="4">
        <v>45863.0</v>
      </c>
      <c r="F2231" s="5">
        <v>30.0</v>
      </c>
      <c r="G2231" s="5">
        <v>285.12</v>
      </c>
      <c r="H2231" s="5">
        <v>8554.92</v>
      </c>
      <c r="I2231" s="1" t="s">
        <v>21</v>
      </c>
      <c r="J2231" s="1" t="s">
        <v>12</v>
      </c>
      <c r="K2231" s="1" t="s">
        <v>13</v>
      </c>
      <c r="L2231" s="1" t="s">
        <v>5</v>
      </c>
      <c r="M2231" s="1" t="s">
        <v>23</v>
      </c>
      <c r="N2231" s="1" t="s">
        <v>7</v>
      </c>
      <c r="O2231" s="6"/>
    </row>
    <row r="2232">
      <c r="A2232" s="5">
        <v>104557.0</v>
      </c>
      <c r="B2232" s="2">
        <v>45869.0</v>
      </c>
      <c r="C2232" s="1" t="s">
        <v>11</v>
      </c>
      <c r="D2232" s="3" t="s">
        <v>704</v>
      </c>
      <c r="E2232" s="4">
        <v>45863.0</v>
      </c>
      <c r="F2232" s="5">
        <v>13.0</v>
      </c>
      <c r="G2232" s="5">
        <v>687.36</v>
      </c>
      <c r="H2232" s="5">
        <v>8937.0</v>
      </c>
      <c r="I2232" s="1" t="s">
        <v>21</v>
      </c>
      <c r="J2232" s="1" t="s">
        <v>12</v>
      </c>
      <c r="K2232" s="1" t="s">
        <v>13</v>
      </c>
      <c r="L2232" s="1" t="s">
        <v>5</v>
      </c>
      <c r="M2232" s="1" t="s">
        <v>23</v>
      </c>
      <c r="N2232" s="1" t="s">
        <v>7</v>
      </c>
      <c r="O2232" s="6"/>
    </row>
    <row r="2233">
      <c r="A2233" s="5">
        <v>104557.0</v>
      </c>
      <c r="B2233" s="2">
        <v>45869.0</v>
      </c>
      <c r="C2233" s="1" t="s">
        <v>11</v>
      </c>
      <c r="D2233" s="7">
        <v>121.0</v>
      </c>
      <c r="E2233" s="4">
        <v>45863.0</v>
      </c>
      <c r="F2233" s="5">
        <v>216.0</v>
      </c>
      <c r="G2233" s="5">
        <v>95.52</v>
      </c>
      <c r="H2233" s="5">
        <v>20633.64</v>
      </c>
      <c r="I2233" s="1" t="s">
        <v>21</v>
      </c>
      <c r="J2233" s="1" t="s">
        <v>12</v>
      </c>
      <c r="K2233" s="1" t="s">
        <v>13</v>
      </c>
      <c r="L2233" s="1" t="s">
        <v>5</v>
      </c>
      <c r="M2233" s="1" t="s">
        <v>23</v>
      </c>
      <c r="N2233" s="1" t="s">
        <v>7</v>
      </c>
      <c r="O2233" s="6"/>
    </row>
    <row r="2234">
      <c r="A2234" s="5">
        <v>104557.0</v>
      </c>
      <c r="B2234" s="2">
        <v>45869.0</v>
      </c>
      <c r="C2234" s="1" t="s">
        <v>11</v>
      </c>
      <c r="D2234" s="7">
        <v>521.0</v>
      </c>
      <c r="E2234" s="4">
        <v>45863.0</v>
      </c>
      <c r="F2234" s="5">
        <v>52.0</v>
      </c>
      <c r="G2234" s="5">
        <v>142.08</v>
      </c>
      <c r="H2234" s="5">
        <v>7389.48</v>
      </c>
      <c r="I2234" s="1" t="s">
        <v>21</v>
      </c>
      <c r="J2234" s="1" t="s">
        <v>12</v>
      </c>
      <c r="K2234" s="1" t="s">
        <v>13</v>
      </c>
      <c r="L2234" s="1" t="s">
        <v>5</v>
      </c>
      <c r="M2234" s="1" t="s">
        <v>23</v>
      </c>
      <c r="N2234" s="1" t="s">
        <v>7</v>
      </c>
      <c r="O2234" s="6"/>
    </row>
    <row r="2235">
      <c r="A2235" s="5">
        <v>104557.0</v>
      </c>
      <c r="B2235" s="2">
        <v>45869.0</v>
      </c>
      <c r="C2235" s="1" t="s">
        <v>11</v>
      </c>
      <c r="D2235" s="3" t="s">
        <v>234</v>
      </c>
      <c r="E2235" s="4">
        <v>45863.0</v>
      </c>
      <c r="F2235" s="5">
        <v>13.0</v>
      </c>
      <c r="G2235" s="5">
        <v>329.28</v>
      </c>
      <c r="H2235" s="5">
        <v>4281.96</v>
      </c>
      <c r="I2235" s="1" t="s">
        <v>21</v>
      </c>
      <c r="J2235" s="1" t="s">
        <v>12</v>
      </c>
      <c r="K2235" s="1" t="s">
        <v>13</v>
      </c>
      <c r="L2235" s="1" t="s">
        <v>5</v>
      </c>
      <c r="M2235" s="1" t="s">
        <v>23</v>
      </c>
      <c r="N2235" s="1" t="s">
        <v>7</v>
      </c>
      <c r="O2235" s="6"/>
    </row>
    <row r="2236">
      <c r="A2236" s="5">
        <v>104557.0</v>
      </c>
      <c r="B2236" s="2">
        <v>45869.0</v>
      </c>
      <c r="C2236" s="1" t="s">
        <v>11</v>
      </c>
      <c r="D2236" s="7">
        <v>121.0</v>
      </c>
      <c r="E2236" s="4">
        <v>45863.0</v>
      </c>
      <c r="F2236" s="5">
        <v>216.0</v>
      </c>
      <c r="G2236" s="5">
        <v>95.52</v>
      </c>
      <c r="H2236" s="5">
        <v>20633.64</v>
      </c>
      <c r="I2236" s="1" t="s">
        <v>21</v>
      </c>
      <c r="J2236" s="1" t="s">
        <v>12</v>
      </c>
      <c r="K2236" s="1" t="s">
        <v>13</v>
      </c>
      <c r="L2236" s="1" t="s">
        <v>5</v>
      </c>
      <c r="M2236" s="1" t="s">
        <v>23</v>
      </c>
      <c r="N2236" s="1" t="s">
        <v>7</v>
      </c>
      <c r="O2236" s="6"/>
    </row>
    <row r="2237">
      <c r="A2237" s="5">
        <v>104557.0</v>
      </c>
      <c r="B2237" s="2">
        <v>45869.0</v>
      </c>
      <c r="C2237" s="1" t="s">
        <v>11</v>
      </c>
      <c r="D2237" s="3" t="s">
        <v>705</v>
      </c>
      <c r="E2237" s="4">
        <v>45863.0</v>
      </c>
      <c r="F2237" s="5">
        <v>23.0</v>
      </c>
      <c r="G2237" s="5">
        <v>271.68</v>
      </c>
      <c r="H2237" s="5">
        <v>6249.96</v>
      </c>
      <c r="I2237" s="1" t="s">
        <v>21</v>
      </c>
      <c r="J2237" s="1" t="s">
        <v>12</v>
      </c>
      <c r="K2237" s="1" t="s">
        <v>13</v>
      </c>
      <c r="L2237" s="1" t="s">
        <v>5</v>
      </c>
      <c r="M2237" s="1" t="s">
        <v>23</v>
      </c>
      <c r="N2237" s="1" t="s">
        <v>7</v>
      </c>
      <c r="O2237" s="6"/>
    </row>
    <row r="2238">
      <c r="A2238" s="5">
        <v>104557.0</v>
      </c>
      <c r="B2238" s="2">
        <v>45869.0</v>
      </c>
      <c r="C2238" s="1" t="s">
        <v>11</v>
      </c>
      <c r="D2238" s="7">
        <v>313.0</v>
      </c>
      <c r="E2238" s="4">
        <v>45863.0</v>
      </c>
      <c r="F2238" s="5">
        <v>30.0</v>
      </c>
      <c r="G2238" s="5">
        <v>50.88</v>
      </c>
      <c r="H2238" s="5">
        <v>1527.72</v>
      </c>
      <c r="I2238" s="1" t="s">
        <v>21</v>
      </c>
      <c r="J2238" s="1" t="s">
        <v>12</v>
      </c>
      <c r="K2238" s="1" t="s">
        <v>13</v>
      </c>
      <c r="L2238" s="1" t="s">
        <v>5</v>
      </c>
      <c r="M2238" s="1" t="s">
        <v>23</v>
      </c>
      <c r="N2238" s="1" t="s">
        <v>7</v>
      </c>
      <c r="O2238" s="6"/>
    </row>
    <row r="2239">
      <c r="A2239" s="5">
        <v>104558.0</v>
      </c>
      <c r="B2239" s="2">
        <v>45869.0</v>
      </c>
      <c r="C2239" s="1" t="s">
        <v>11</v>
      </c>
      <c r="D2239" s="3" t="s">
        <v>60</v>
      </c>
      <c r="E2239" s="4">
        <v>45863.0</v>
      </c>
      <c r="F2239" s="5">
        <v>20.0</v>
      </c>
      <c r="G2239" s="5">
        <v>3144.3</v>
      </c>
      <c r="H2239" s="5">
        <v>62889.08</v>
      </c>
      <c r="I2239" s="1" t="s">
        <v>58</v>
      </c>
      <c r="J2239" s="1" t="s">
        <v>12</v>
      </c>
      <c r="K2239" s="1" t="s">
        <v>13</v>
      </c>
      <c r="L2239" s="1" t="s">
        <v>5</v>
      </c>
      <c r="M2239" s="1" t="s">
        <v>59</v>
      </c>
      <c r="N2239" s="1" t="s">
        <v>7</v>
      </c>
      <c r="O2239" s="6"/>
    </row>
    <row r="2240">
      <c r="A2240" s="5">
        <v>104558.0</v>
      </c>
      <c r="B2240" s="2">
        <v>45869.0</v>
      </c>
      <c r="C2240" s="1" t="s">
        <v>11</v>
      </c>
      <c r="D2240" s="3" t="s">
        <v>88</v>
      </c>
      <c r="E2240" s="4">
        <v>45863.0</v>
      </c>
      <c r="F2240" s="5">
        <v>10.0</v>
      </c>
      <c r="G2240" s="5">
        <v>1908.2</v>
      </c>
      <c r="H2240" s="5">
        <v>19085.08</v>
      </c>
      <c r="I2240" s="1" t="s">
        <v>58</v>
      </c>
      <c r="J2240" s="1" t="s">
        <v>12</v>
      </c>
      <c r="K2240" s="1" t="s">
        <v>13</v>
      </c>
      <c r="L2240" s="1" t="s">
        <v>5</v>
      </c>
      <c r="M2240" s="1" t="s">
        <v>59</v>
      </c>
      <c r="N2240" s="1" t="s">
        <v>7</v>
      </c>
      <c r="O2240" s="6"/>
    </row>
    <row r="2241">
      <c r="A2241" s="5">
        <v>104558.0</v>
      </c>
      <c r="B2241" s="2">
        <v>45869.0</v>
      </c>
      <c r="C2241" s="1" t="s">
        <v>11</v>
      </c>
      <c r="D2241" s="3" t="s">
        <v>706</v>
      </c>
      <c r="E2241" s="4">
        <v>45863.0</v>
      </c>
      <c r="F2241" s="5">
        <v>7.0</v>
      </c>
      <c r="G2241" s="5">
        <v>1400.6</v>
      </c>
      <c r="H2241" s="5">
        <v>9807.28</v>
      </c>
      <c r="I2241" s="1" t="s">
        <v>58</v>
      </c>
      <c r="J2241" s="1" t="s">
        <v>12</v>
      </c>
      <c r="K2241" s="1" t="s">
        <v>13</v>
      </c>
      <c r="L2241" s="1" t="s">
        <v>5</v>
      </c>
      <c r="M2241" s="1" t="s">
        <v>59</v>
      </c>
      <c r="N2241" s="1" t="s">
        <v>7</v>
      </c>
      <c r="O2241" s="6"/>
    </row>
    <row r="2242">
      <c r="A2242" s="5">
        <v>104558.0</v>
      </c>
      <c r="B2242" s="2">
        <v>45869.0</v>
      </c>
      <c r="C2242" s="1" t="s">
        <v>11</v>
      </c>
      <c r="D2242" s="3" t="s">
        <v>707</v>
      </c>
      <c r="E2242" s="4">
        <v>45863.0</v>
      </c>
      <c r="F2242" s="5">
        <v>6.0</v>
      </c>
      <c r="G2242" s="5">
        <v>1814.2</v>
      </c>
      <c r="H2242" s="5">
        <v>10888.28</v>
      </c>
      <c r="I2242" s="1" t="s">
        <v>58</v>
      </c>
      <c r="J2242" s="1" t="s">
        <v>12</v>
      </c>
      <c r="K2242" s="1" t="s">
        <v>13</v>
      </c>
      <c r="L2242" s="1" t="s">
        <v>5</v>
      </c>
      <c r="M2242" s="1" t="s">
        <v>59</v>
      </c>
      <c r="N2242" s="1" t="s">
        <v>7</v>
      </c>
      <c r="O2242" s="6"/>
    </row>
    <row r="2243">
      <c r="A2243" s="5">
        <v>201234.0</v>
      </c>
      <c r="B2243" s="2">
        <v>45869.0</v>
      </c>
      <c r="C2243" s="1" t="s">
        <v>180</v>
      </c>
      <c r="D2243" s="3" t="s">
        <v>85</v>
      </c>
      <c r="E2243" s="4">
        <v>45863.0</v>
      </c>
      <c r="F2243" s="5">
        <v>800.0</v>
      </c>
      <c r="G2243" s="5">
        <v>13.93</v>
      </c>
      <c r="H2243" s="5">
        <v>11145.1</v>
      </c>
      <c r="I2243" s="1" t="s">
        <v>75</v>
      </c>
      <c r="J2243" s="1" t="s">
        <v>92</v>
      </c>
      <c r="K2243" s="1" t="s">
        <v>13</v>
      </c>
      <c r="L2243" s="1" t="s">
        <v>5</v>
      </c>
      <c r="M2243" s="1" t="s">
        <v>6</v>
      </c>
      <c r="N2243" s="1" t="s">
        <v>7</v>
      </c>
      <c r="O2243" s="6"/>
    </row>
    <row r="2244">
      <c r="A2244" s="5">
        <v>201234.0</v>
      </c>
      <c r="B2244" s="2">
        <v>45869.0</v>
      </c>
      <c r="C2244" s="1" t="s">
        <v>180</v>
      </c>
      <c r="D2244" s="3" t="s">
        <v>281</v>
      </c>
      <c r="E2244" s="4">
        <v>45863.0</v>
      </c>
      <c r="F2244" s="5">
        <v>250.0</v>
      </c>
      <c r="G2244" s="5">
        <v>17.08</v>
      </c>
      <c r="H2244" s="5">
        <v>4271.1</v>
      </c>
      <c r="I2244" s="1" t="s">
        <v>75</v>
      </c>
      <c r="J2244" s="1" t="s">
        <v>92</v>
      </c>
      <c r="K2244" s="1" t="s">
        <v>13</v>
      </c>
      <c r="L2244" s="1" t="s">
        <v>5</v>
      </c>
      <c r="M2244" s="1" t="s">
        <v>6</v>
      </c>
      <c r="N2244" s="1" t="s">
        <v>7</v>
      </c>
      <c r="O2244" s="6"/>
    </row>
    <row r="2245">
      <c r="A2245" s="5">
        <v>201234.0</v>
      </c>
      <c r="B2245" s="2">
        <v>45869.0</v>
      </c>
      <c r="C2245" s="1" t="s">
        <v>180</v>
      </c>
      <c r="D2245" s="3" t="s">
        <v>74</v>
      </c>
      <c r="E2245" s="4">
        <v>45863.0</v>
      </c>
      <c r="F2245" s="5">
        <v>100.0</v>
      </c>
      <c r="G2245" s="5">
        <v>40.6</v>
      </c>
      <c r="H2245" s="5">
        <v>4061.1</v>
      </c>
      <c r="I2245" s="1" t="s">
        <v>75</v>
      </c>
      <c r="J2245" s="1" t="s">
        <v>92</v>
      </c>
      <c r="K2245" s="1" t="s">
        <v>13</v>
      </c>
      <c r="L2245" s="1" t="s">
        <v>5</v>
      </c>
      <c r="M2245" s="1" t="s">
        <v>6</v>
      </c>
      <c r="N2245" s="1" t="s">
        <v>7</v>
      </c>
      <c r="O2245" s="6"/>
    </row>
    <row r="2246">
      <c r="A2246" s="5">
        <v>201234.0</v>
      </c>
      <c r="B2246" s="2">
        <v>45869.0</v>
      </c>
      <c r="C2246" s="1" t="s">
        <v>180</v>
      </c>
      <c r="D2246" s="3" t="s">
        <v>287</v>
      </c>
      <c r="E2246" s="4">
        <v>45863.0</v>
      </c>
      <c r="F2246" s="5">
        <v>50.0</v>
      </c>
      <c r="G2246" s="5">
        <v>31.15</v>
      </c>
      <c r="H2246" s="5">
        <v>1558.6</v>
      </c>
      <c r="I2246" s="1" t="s">
        <v>75</v>
      </c>
      <c r="J2246" s="1" t="s">
        <v>92</v>
      </c>
      <c r="K2246" s="1" t="s">
        <v>13</v>
      </c>
      <c r="L2246" s="1" t="s">
        <v>5</v>
      </c>
      <c r="M2246" s="1" t="s">
        <v>6</v>
      </c>
      <c r="N2246" s="1" t="s">
        <v>7</v>
      </c>
      <c r="O2246" s="6"/>
    </row>
    <row r="2247">
      <c r="A2247" s="5">
        <v>201234.0</v>
      </c>
      <c r="B2247" s="2">
        <v>45869.0</v>
      </c>
      <c r="C2247" s="1" t="s">
        <v>180</v>
      </c>
      <c r="D2247" s="3" t="s">
        <v>421</v>
      </c>
      <c r="E2247" s="4">
        <v>45863.0</v>
      </c>
      <c r="F2247" s="5">
        <v>450.0</v>
      </c>
      <c r="G2247" s="5">
        <v>74.52</v>
      </c>
      <c r="H2247" s="5">
        <v>33535.1</v>
      </c>
      <c r="I2247" s="1" t="s">
        <v>71</v>
      </c>
      <c r="J2247" s="1" t="s">
        <v>92</v>
      </c>
      <c r="K2247" s="1" t="s">
        <v>13</v>
      </c>
      <c r="L2247" s="1" t="s">
        <v>5</v>
      </c>
      <c r="M2247" s="1" t="s">
        <v>6</v>
      </c>
      <c r="N2247" s="1" t="s">
        <v>7</v>
      </c>
      <c r="O2247" s="6"/>
    </row>
    <row r="2248">
      <c r="A2248" s="5">
        <v>201234.0</v>
      </c>
      <c r="B2248" s="2">
        <v>45869.0</v>
      </c>
      <c r="C2248" s="1" t="s">
        <v>180</v>
      </c>
      <c r="D2248" s="3" t="s">
        <v>168</v>
      </c>
      <c r="E2248" s="4">
        <v>45863.0</v>
      </c>
      <c r="F2248" s="5">
        <v>500.0</v>
      </c>
      <c r="G2248" s="5">
        <v>12.69</v>
      </c>
      <c r="H2248" s="5">
        <v>6346.1</v>
      </c>
      <c r="I2248" s="1" t="s">
        <v>71</v>
      </c>
      <c r="J2248" s="1" t="s">
        <v>92</v>
      </c>
      <c r="K2248" s="1" t="s">
        <v>13</v>
      </c>
      <c r="L2248" s="1" t="s">
        <v>5</v>
      </c>
      <c r="M2248" s="1" t="s">
        <v>6</v>
      </c>
      <c r="N2248" s="1" t="s">
        <v>7</v>
      </c>
      <c r="O2248" s="6"/>
    </row>
    <row r="2249">
      <c r="A2249" s="5">
        <v>201234.0</v>
      </c>
      <c r="B2249" s="2">
        <v>45869.0</v>
      </c>
      <c r="C2249" s="1" t="s">
        <v>180</v>
      </c>
      <c r="D2249" s="3" t="s">
        <v>658</v>
      </c>
      <c r="E2249" s="4">
        <v>45863.0</v>
      </c>
      <c r="F2249" s="5">
        <v>12.0</v>
      </c>
      <c r="G2249" s="5">
        <v>283.39</v>
      </c>
      <c r="H2249" s="5">
        <v>3401.78</v>
      </c>
      <c r="I2249" s="1" t="s">
        <v>71</v>
      </c>
      <c r="J2249" s="1" t="s">
        <v>92</v>
      </c>
      <c r="K2249" s="1" t="s">
        <v>13</v>
      </c>
      <c r="L2249" s="1" t="s">
        <v>5</v>
      </c>
      <c r="M2249" s="1" t="s">
        <v>6</v>
      </c>
      <c r="N2249" s="1" t="s">
        <v>7</v>
      </c>
      <c r="O2249" s="6"/>
    </row>
    <row r="2250">
      <c r="A2250" s="5">
        <v>201234.0</v>
      </c>
      <c r="B2250" s="2">
        <v>45869.0</v>
      </c>
      <c r="C2250" s="1" t="s">
        <v>180</v>
      </c>
      <c r="D2250" s="3" t="s">
        <v>444</v>
      </c>
      <c r="E2250" s="4">
        <v>45863.0</v>
      </c>
      <c r="F2250" s="5">
        <v>60.0</v>
      </c>
      <c r="G2250" s="5">
        <v>48.37</v>
      </c>
      <c r="H2250" s="5">
        <v>2903.3</v>
      </c>
      <c r="I2250" s="1" t="s">
        <v>71</v>
      </c>
      <c r="J2250" s="1" t="s">
        <v>92</v>
      </c>
      <c r="K2250" s="1" t="s">
        <v>13</v>
      </c>
      <c r="L2250" s="1" t="s">
        <v>5</v>
      </c>
      <c r="M2250" s="1" t="s">
        <v>6</v>
      </c>
      <c r="N2250" s="1" t="s">
        <v>7</v>
      </c>
      <c r="O2250" s="6"/>
    </row>
    <row r="2251">
      <c r="A2251" s="5">
        <v>201234.0</v>
      </c>
      <c r="B2251" s="2">
        <v>45869.0</v>
      </c>
      <c r="C2251" s="1" t="s">
        <v>180</v>
      </c>
      <c r="D2251" s="3" t="s">
        <v>158</v>
      </c>
      <c r="E2251" s="4">
        <v>45863.0</v>
      </c>
      <c r="F2251" s="5">
        <v>150.0</v>
      </c>
      <c r="G2251" s="5">
        <v>208.95</v>
      </c>
      <c r="H2251" s="5">
        <v>31343.6</v>
      </c>
      <c r="I2251" s="1" t="s">
        <v>75</v>
      </c>
      <c r="J2251" s="1" t="s">
        <v>92</v>
      </c>
      <c r="K2251" s="1" t="s">
        <v>13</v>
      </c>
      <c r="L2251" s="1" t="s">
        <v>5</v>
      </c>
      <c r="M2251" s="1" t="s">
        <v>6</v>
      </c>
      <c r="N2251" s="1" t="s">
        <v>7</v>
      </c>
      <c r="O2251" s="6"/>
    </row>
    <row r="2252">
      <c r="A2252" s="5">
        <v>201234.0</v>
      </c>
      <c r="B2252" s="2">
        <v>45869.0</v>
      </c>
      <c r="C2252" s="1" t="s">
        <v>180</v>
      </c>
      <c r="D2252" s="3" t="s">
        <v>159</v>
      </c>
      <c r="E2252" s="4">
        <v>45863.0</v>
      </c>
      <c r="F2252" s="5">
        <v>20.0</v>
      </c>
      <c r="G2252" s="5">
        <v>57.54</v>
      </c>
      <c r="H2252" s="5">
        <v>1151.9</v>
      </c>
      <c r="I2252" s="1" t="s">
        <v>75</v>
      </c>
      <c r="J2252" s="1" t="s">
        <v>92</v>
      </c>
      <c r="K2252" s="1" t="s">
        <v>13</v>
      </c>
      <c r="L2252" s="1" t="s">
        <v>5</v>
      </c>
      <c r="M2252" s="1" t="s">
        <v>6</v>
      </c>
      <c r="N2252" s="1" t="s">
        <v>7</v>
      </c>
      <c r="O2252" s="6"/>
    </row>
    <row r="2253">
      <c r="A2253" s="5">
        <v>201234.0</v>
      </c>
      <c r="B2253" s="2">
        <v>45869.0</v>
      </c>
      <c r="C2253" s="1" t="s">
        <v>180</v>
      </c>
      <c r="D2253" s="3" t="s">
        <v>154</v>
      </c>
      <c r="E2253" s="4">
        <v>45863.0</v>
      </c>
      <c r="F2253" s="5">
        <v>600.0</v>
      </c>
      <c r="G2253" s="5">
        <v>18.16</v>
      </c>
      <c r="H2253" s="5">
        <v>10897.1</v>
      </c>
      <c r="I2253" s="1" t="s">
        <v>75</v>
      </c>
      <c r="J2253" s="1" t="s">
        <v>92</v>
      </c>
      <c r="K2253" s="1" t="s">
        <v>13</v>
      </c>
      <c r="L2253" s="1" t="s">
        <v>5</v>
      </c>
      <c r="M2253" s="1" t="s">
        <v>6</v>
      </c>
      <c r="N2253" s="1" t="s">
        <v>7</v>
      </c>
      <c r="O2253" s="6"/>
    </row>
    <row r="2254">
      <c r="A2254" s="5">
        <v>201234.0</v>
      </c>
      <c r="B2254" s="2">
        <v>45869.0</v>
      </c>
      <c r="C2254" s="1" t="s">
        <v>180</v>
      </c>
      <c r="D2254" s="3" t="s">
        <v>181</v>
      </c>
      <c r="E2254" s="4">
        <v>45863.0</v>
      </c>
      <c r="F2254" s="5">
        <v>1200.0</v>
      </c>
      <c r="G2254" s="5">
        <v>6.09</v>
      </c>
      <c r="H2254" s="5">
        <v>7309.1</v>
      </c>
      <c r="I2254" s="1" t="s">
        <v>75</v>
      </c>
      <c r="J2254" s="1" t="s">
        <v>92</v>
      </c>
      <c r="K2254" s="1" t="s">
        <v>13</v>
      </c>
      <c r="L2254" s="1" t="s">
        <v>5</v>
      </c>
      <c r="M2254" s="1" t="s">
        <v>6</v>
      </c>
      <c r="N2254" s="1" t="s">
        <v>7</v>
      </c>
      <c r="O2254" s="6"/>
    </row>
    <row r="2255">
      <c r="A2255" s="5">
        <v>201234.0</v>
      </c>
      <c r="B2255" s="2">
        <v>45869.0</v>
      </c>
      <c r="C2255" s="1" t="s">
        <v>180</v>
      </c>
      <c r="D2255" s="3" t="s">
        <v>553</v>
      </c>
      <c r="E2255" s="4">
        <v>45863.0</v>
      </c>
      <c r="F2255" s="5">
        <v>15.0</v>
      </c>
      <c r="G2255" s="5">
        <v>168.7</v>
      </c>
      <c r="H2255" s="5">
        <v>2531.6</v>
      </c>
      <c r="I2255" s="1" t="s">
        <v>75</v>
      </c>
      <c r="J2255" s="1" t="s">
        <v>92</v>
      </c>
      <c r="K2255" s="1" t="s">
        <v>13</v>
      </c>
      <c r="L2255" s="1" t="s">
        <v>5</v>
      </c>
      <c r="M2255" s="1" t="s">
        <v>6</v>
      </c>
      <c r="N2255" s="1" t="s">
        <v>7</v>
      </c>
      <c r="O2255" s="6"/>
    </row>
    <row r="2256">
      <c r="A2256" s="5">
        <v>201234.0</v>
      </c>
      <c r="B2256" s="2">
        <v>45869.0</v>
      </c>
      <c r="C2256" s="1" t="s">
        <v>180</v>
      </c>
      <c r="D2256" s="3" t="s">
        <v>415</v>
      </c>
      <c r="E2256" s="4">
        <v>45863.0</v>
      </c>
      <c r="F2256" s="5">
        <v>45.0</v>
      </c>
      <c r="G2256" s="5">
        <v>197.64</v>
      </c>
      <c r="H2256" s="5">
        <v>8894.9</v>
      </c>
      <c r="I2256" s="1" t="s">
        <v>71</v>
      </c>
      <c r="J2256" s="1" t="s">
        <v>92</v>
      </c>
      <c r="K2256" s="1" t="s">
        <v>13</v>
      </c>
      <c r="L2256" s="1" t="s">
        <v>5</v>
      </c>
      <c r="M2256" s="1" t="s">
        <v>6</v>
      </c>
      <c r="N2256" s="1" t="s">
        <v>7</v>
      </c>
      <c r="O2256" s="6"/>
    </row>
    <row r="2257">
      <c r="A2257" s="5">
        <v>201234.0</v>
      </c>
      <c r="B2257" s="2">
        <v>45869.0</v>
      </c>
      <c r="C2257" s="1" t="s">
        <v>180</v>
      </c>
      <c r="D2257" s="3" t="s">
        <v>195</v>
      </c>
      <c r="E2257" s="4">
        <v>45863.0</v>
      </c>
      <c r="F2257" s="5">
        <v>150.0</v>
      </c>
      <c r="G2257" s="5">
        <v>26.56</v>
      </c>
      <c r="H2257" s="5">
        <v>3985.1</v>
      </c>
      <c r="I2257" s="1" t="s">
        <v>71</v>
      </c>
      <c r="J2257" s="1" t="s">
        <v>92</v>
      </c>
      <c r="K2257" s="1" t="s">
        <v>13</v>
      </c>
      <c r="L2257" s="1" t="s">
        <v>5</v>
      </c>
      <c r="M2257" s="1" t="s">
        <v>6</v>
      </c>
      <c r="N2257" s="1" t="s">
        <v>7</v>
      </c>
      <c r="O2257" s="6"/>
    </row>
    <row r="2258">
      <c r="A2258" s="5">
        <v>201234.0</v>
      </c>
      <c r="B2258" s="2">
        <v>45869.0</v>
      </c>
      <c r="C2258" s="1" t="s">
        <v>180</v>
      </c>
      <c r="D2258" s="3" t="s">
        <v>500</v>
      </c>
      <c r="E2258" s="4">
        <v>45863.0</v>
      </c>
      <c r="F2258" s="5">
        <v>200.0</v>
      </c>
      <c r="G2258" s="5">
        <v>18.22</v>
      </c>
      <c r="H2258" s="5">
        <v>3645.1</v>
      </c>
      <c r="I2258" s="1" t="s">
        <v>71</v>
      </c>
      <c r="J2258" s="1" t="s">
        <v>92</v>
      </c>
      <c r="K2258" s="1" t="s">
        <v>13</v>
      </c>
      <c r="L2258" s="1" t="s">
        <v>5</v>
      </c>
      <c r="M2258" s="1" t="s">
        <v>6</v>
      </c>
      <c r="N2258" s="1" t="s">
        <v>7</v>
      </c>
      <c r="O2258" s="6"/>
    </row>
    <row r="2259">
      <c r="A2259" s="5">
        <v>201234.0</v>
      </c>
      <c r="B2259" s="2">
        <v>45869.0</v>
      </c>
      <c r="C2259" s="1" t="s">
        <v>180</v>
      </c>
      <c r="D2259" s="3" t="s">
        <v>78</v>
      </c>
      <c r="E2259" s="4">
        <v>45863.0</v>
      </c>
      <c r="F2259" s="5">
        <v>3200.0</v>
      </c>
      <c r="G2259" s="5">
        <v>6.96</v>
      </c>
      <c r="H2259" s="5">
        <v>22273.1</v>
      </c>
      <c r="I2259" s="1" t="s">
        <v>75</v>
      </c>
      <c r="J2259" s="1" t="s">
        <v>92</v>
      </c>
      <c r="K2259" s="1" t="s">
        <v>13</v>
      </c>
      <c r="L2259" s="1" t="s">
        <v>5</v>
      </c>
      <c r="M2259" s="1" t="s">
        <v>6</v>
      </c>
      <c r="N2259" s="1" t="s">
        <v>7</v>
      </c>
      <c r="O2259" s="6"/>
    </row>
    <row r="2260">
      <c r="A2260" s="5">
        <v>201234.0</v>
      </c>
      <c r="B2260" s="2">
        <v>45869.0</v>
      </c>
      <c r="C2260" s="1" t="s">
        <v>180</v>
      </c>
      <c r="D2260" s="3" t="s">
        <v>183</v>
      </c>
      <c r="E2260" s="4">
        <v>45863.0</v>
      </c>
      <c r="F2260" s="5">
        <v>200.0</v>
      </c>
      <c r="G2260" s="5">
        <v>9.73</v>
      </c>
      <c r="H2260" s="5">
        <v>1947.1</v>
      </c>
      <c r="I2260" s="1" t="s">
        <v>75</v>
      </c>
      <c r="J2260" s="1" t="s">
        <v>92</v>
      </c>
      <c r="K2260" s="1" t="s">
        <v>13</v>
      </c>
      <c r="L2260" s="1" t="s">
        <v>5</v>
      </c>
      <c r="M2260" s="1" t="s">
        <v>6</v>
      </c>
      <c r="N2260" s="1" t="s">
        <v>7</v>
      </c>
      <c r="O2260" s="6"/>
    </row>
    <row r="2261">
      <c r="A2261" s="5">
        <v>201234.0</v>
      </c>
      <c r="B2261" s="2">
        <v>45869.0</v>
      </c>
      <c r="C2261" s="1" t="s">
        <v>180</v>
      </c>
      <c r="D2261" s="3" t="s">
        <v>290</v>
      </c>
      <c r="E2261" s="4">
        <v>45863.0</v>
      </c>
      <c r="F2261" s="5">
        <v>150.0</v>
      </c>
      <c r="G2261" s="5">
        <v>32.9</v>
      </c>
      <c r="H2261" s="5">
        <v>4936.1</v>
      </c>
      <c r="I2261" s="1" t="s">
        <v>75</v>
      </c>
      <c r="J2261" s="1" t="s">
        <v>92</v>
      </c>
      <c r="K2261" s="1" t="s">
        <v>13</v>
      </c>
      <c r="L2261" s="1" t="s">
        <v>5</v>
      </c>
      <c r="M2261" s="1" t="s">
        <v>6</v>
      </c>
      <c r="N2261" s="1" t="s">
        <v>7</v>
      </c>
      <c r="O2261" s="6"/>
    </row>
    <row r="2262">
      <c r="A2262" s="5">
        <v>201234.0</v>
      </c>
      <c r="B2262" s="2">
        <v>45869.0</v>
      </c>
      <c r="C2262" s="1" t="s">
        <v>180</v>
      </c>
      <c r="D2262" s="3" t="s">
        <v>396</v>
      </c>
      <c r="E2262" s="4">
        <v>45863.0</v>
      </c>
      <c r="F2262" s="5">
        <v>20.0</v>
      </c>
      <c r="G2262" s="5">
        <v>59.15</v>
      </c>
      <c r="H2262" s="5">
        <v>1184.1</v>
      </c>
      <c r="I2262" s="1" t="s">
        <v>75</v>
      </c>
      <c r="J2262" s="1" t="s">
        <v>92</v>
      </c>
      <c r="K2262" s="1" t="s">
        <v>13</v>
      </c>
      <c r="L2262" s="1" t="s">
        <v>5</v>
      </c>
      <c r="M2262" s="1" t="s">
        <v>6</v>
      </c>
      <c r="N2262" s="1" t="s">
        <v>7</v>
      </c>
      <c r="O2262" s="6"/>
    </row>
    <row r="2263">
      <c r="A2263" s="5">
        <v>201234.0</v>
      </c>
      <c r="B2263" s="2">
        <v>45869.0</v>
      </c>
      <c r="C2263" s="1" t="s">
        <v>180</v>
      </c>
      <c r="D2263" s="3" t="s">
        <v>438</v>
      </c>
      <c r="E2263" s="4">
        <v>45863.0</v>
      </c>
      <c r="F2263" s="5">
        <v>30.0</v>
      </c>
      <c r="G2263" s="5">
        <v>263.52</v>
      </c>
      <c r="H2263" s="5">
        <v>7906.7</v>
      </c>
      <c r="I2263" s="1" t="s">
        <v>71</v>
      </c>
      <c r="J2263" s="1" t="s">
        <v>92</v>
      </c>
      <c r="K2263" s="1" t="s">
        <v>13</v>
      </c>
      <c r="L2263" s="1" t="s">
        <v>5</v>
      </c>
      <c r="M2263" s="1" t="s">
        <v>6</v>
      </c>
      <c r="N2263" s="1" t="s">
        <v>7</v>
      </c>
      <c r="O2263" s="6"/>
    </row>
    <row r="2264">
      <c r="A2264" s="5">
        <v>201234.0</v>
      </c>
      <c r="B2264" s="2">
        <v>45869.0</v>
      </c>
      <c r="C2264" s="1" t="s">
        <v>180</v>
      </c>
      <c r="D2264" s="3" t="s">
        <v>199</v>
      </c>
      <c r="E2264" s="4">
        <v>45863.0</v>
      </c>
      <c r="F2264" s="5">
        <v>900.0</v>
      </c>
      <c r="G2264" s="5">
        <v>5.12</v>
      </c>
      <c r="H2264" s="5">
        <v>4609.1</v>
      </c>
      <c r="I2264" s="1" t="s">
        <v>71</v>
      </c>
      <c r="J2264" s="1" t="s">
        <v>92</v>
      </c>
      <c r="K2264" s="1" t="s">
        <v>13</v>
      </c>
      <c r="L2264" s="1" t="s">
        <v>5</v>
      </c>
      <c r="M2264" s="1" t="s">
        <v>6</v>
      </c>
      <c r="N2264" s="1" t="s">
        <v>7</v>
      </c>
      <c r="O2264" s="6"/>
    </row>
    <row r="2265">
      <c r="A2265" s="5">
        <v>201234.0</v>
      </c>
      <c r="B2265" s="2">
        <v>45869.0</v>
      </c>
      <c r="C2265" s="1" t="s">
        <v>180</v>
      </c>
      <c r="D2265" s="3" t="s">
        <v>385</v>
      </c>
      <c r="E2265" s="4">
        <v>45863.0</v>
      </c>
      <c r="F2265" s="5">
        <v>20.0</v>
      </c>
      <c r="G2265" s="5">
        <v>96.38</v>
      </c>
      <c r="H2265" s="5">
        <v>1928.7</v>
      </c>
      <c r="I2265" s="1" t="s">
        <v>71</v>
      </c>
      <c r="J2265" s="1" t="s">
        <v>92</v>
      </c>
      <c r="K2265" s="1" t="s">
        <v>13</v>
      </c>
      <c r="L2265" s="1" t="s">
        <v>5</v>
      </c>
      <c r="M2265" s="1" t="s">
        <v>6</v>
      </c>
      <c r="N2265" s="1" t="s">
        <v>7</v>
      </c>
      <c r="O2265" s="6"/>
    </row>
    <row r="2266">
      <c r="A2266" s="5">
        <v>201234.0</v>
      </c>
      <c r="B2266" s="2">
        <v>45869.0</v>
      </c>
      <c r="C2266" s="1" t="s">
        <v>180</v>
      </c>
      <c r="D2266" s="3" t="s">
        <v>420</v>
      </c>
      <c r="E2266" s="4">
        <v>45863.0</v>
      </c>
      <c r="F2266" s="5">
        <v>60.0</v>
      </c>
      <c r="G2266" s="5">
        <v>34.35</v>
      </c>
      <c r="H2266" s="5">
        <v>2062.1</v>
      </c>
      <c r="I2266" s="1" t="s">
        <v>71</v>
      </c>
      <c r="J2266" s="1" t="s">
        <v>92</v>
      </c>
      <c r="K2266" s="1" t="s">
        <v>13</v>
      </c>
      <c r="L2266" s="1" t="s">
        <v>5</v>
      </c>
      <c r="M2266" s="1" t="s">
        <v>6</v>
      </c>
      <c r="N2266" s="1" t="s">
        <v>7</v>
      </c>
      <c r="O2266" s="6"/>
    </row>
    <row r="2267">
      <c r="A2267" s="5">
        <v>201234.0</v>
      </c>
      <c r="B2267" s="2">
        <v>45869.0</v>
      </c>
      <c r="C2267" s="1" t="s">
        <v>180</v>
      </c>
      <c r="D2267" s="3" t="s">
        <v>358</v>
      </c>
      <c r="E2267" s="4">
        <v>45863.0</v>
      </c>
      <c r="F2267" s="5">
        <v>20.0</v>
      </c>
      <c r="G2267" s="5">
        <v>768.6</v>
      </c>
      <c r="H2267" s="5">
        <v>15373.1</v>
      </c>
      <c r="I2267" s="1" t="s">
        <v>75</v>
      </c>
      <c r="J2267" s="1" t="s">
        <v>92</v>
      </c>
      <c r="K2267" s="1" t="s">
        <v>13</v>
      </c>
      <c r="L2267" s="1" t="s">
        <v>5</v>
      </c>
      <c r="M2267" s="1" t="s">
        <v>6</v>
      </c>
      <c r="N2267" s="1" t="s">
        <v>7</v>
      </c>
      <c r="O2267" s="6"/>
    </row>
    <row r="2268">
      <c r="A2268" s="5">
        <v>201234.0</v>
      </c>
      <c r="B2268" s="2">
        <v>45869.0</v>
      </c>
      <c r="C2268" s="1" t="s">
        <v>180</v>
      </c>
      <c r="D2268" s="3" t="s">
        <v>353</v>
      </c>
      <c r="E2268" s="4">
        <v>45863.0</v>
      </c>
      <c r="F2268" s="5">
        <v>20.0</v>
      </c>
      <c r="G2268" s="5">
        <v>118.3</v>
      </c>
      <c r="H2268" s="5">
        <v>2367.1</v>
      </c>
      <c r="I2268" s="1" t="s">
        <v>75</v>
      </c>
      <c r="J2268" s="1" t="s">
        <v>92</v>
      </c>
      <c r="K2268" s="1" t="s">
        <v>13</v>
      </c>
      <c r="L2268" s="1" t="s">
        <v>5</v>
      </c>
      <c r="M2268" s="1" t="s">
        <v>6</v>
      </c>
      <c r="N2268" s="1" t="s">
        <v>7</v>
      </c>
      <c r="O2268" s="6"/>
    </row>
    <row r="2269">
      <c r="A2269" s="5">
        <v>201234.0</v>
      </c>
      <c r="B2269" s="2">
        <v>45869.0</v>
      </c>
      <c r="C2269" s="1" t="s">
        <v>180</v>
      </c>
      <c r="D2269" s="3" t="s">
        <v>361</v>
      </c>
      <c r="E2269" s="4">
        <v>45863.0</v>
      </c>
      <c r="F2269" s="5">
        <v>40.0</v>
      </c>
      <c r="G2269" s="5">
        <v>146.3</v>
      </c>
      <c r="H2269" s="5">
        <v>5853.1</v>
      </c>
      <c r="I2269" s="1" t="s">
        <v>75</v>
      </c>
      <c r="J2269" s="1" t="s">
        <v>92</v>
      </c>
      <c r="K2269" s="1" t="s">
        <v>13</v>
      </c>
      <c r="L2269" s="1" t="s">
        <v>5</v>
      </c>
      <c r="M2269" s="1" t="s">
        <v>6</v>
      </c>
      <c r="N2269" s="1" t="s">
        <v>7</v>
      </c>
      <c r="O2269" s="6"/>
    </row>
    <row r="2270">
      <c r="A2270" s="5">
        <v>201234.0</v>
      </c>
      <c r="B2270" s="2">
        <v>45869.0</v>
      </c>
      <c r="C2270" s="1" t="s">
        <v>180</v>
      </c>
      <c r="D2270" s="3" t="s">
        <v>193</v>
      </c>
      <c r="E2270" s="4">
        <v>45863.0</v>
      </c>
      <c r="F2270" s="5">
        <v>1200.0</v>
      </c>
      <c r="G2270" s="5">
        <v>9.94</v>
      </c>
      <c r="H2270" s="5">
        <v>11929.1</v>
      </c>
      <c r="I2270" s="1" t="s">
        <v>75</v>
      </c>
      <c r="J2270" s="1" t="s">
        <v>92</v>
      </c>
      <c r="K2270" s="1" t="s">
        <v>13</v>
      </c>
      <c r="L2270" s="1" t="s">
        <v>5</v>
      </c>
      <c r="M2270" s="1" t="s">
        <v>6</v>
      </c>
      <c r="N2270" s="1" t="s">
        <v>7</v>
      </c>
      <c r="O2270" s="6"/>
    </row>
    <row r="2271">
      <c r="A2271" s="5">
        <v>201234.0</v>
      </c>
      <c r="B2271" s="2">
        <v>45869.0</v>
      </c>
      <c r="C2271" s="1" t="s">
        <v>180</v>
      </c>
      <c r="D2271" s="3" t="s">
        <v>194</v>
      </c>
      <c r="E2271" s="4">
        <v>45863.0</v>
      </c>
      <c r="F2271" s="5">
        <v>150.0</v>
      </c>
      <c r="G2271" s="5">
        <v>99.36</v>
      </c>
      <c r="H2271" s="5">
        <v>14905.1</v>
      </c>
      <c r="I2271" s="1" t="s">
        <v>71</v>
      </c>
      <c r="J2271" s="1" t="s">
        <v>92</v>
      </c>
      <c r="K2271" s="1" t="s">
        <v>13</v>
      </c>
      <c r="L2271" s="1" t="s">
        <v>5</v>
      </c>
      <c r="M2271" s="1" t="s">
        <v>6</v>
      </c>
      <c r="N2271" s="1" t="s">
        <v>7</v>
      </c>
      <c r="O2271" s="6"/>
    </row>
    <row r="2272">
      <c r="A2272" s="5">
        <v>201234.0</v>
      </c>
      <c r="B2272" s="2">
        <v>45869.0</v>
      </c>
      <c r="C2272" s="1" t="s">
        <v>180</v>
      </c>
      <c r="D2272" s="3" t="s">
        <v>433</v>
      </c>
      <c r="E2272" s="4">
        <v>45863.0</v>
      </c>
      <c r="F2272" s="5">
        <v>20.0</v>
      </c>
      <c r="G2272" s="5">
        <v>237.96</v>
      </c>
      <c r="H2272" s="5">
        <v>4760.3</v>
      </c>
      <c r="I2272" s="1" t="s">
        <v>71</v>
      </c>
      <c r="J2272" s="1" t="s">
        <v>92</v>
      </c>
      <c r="K2272" s="1" t="s">
        <v>13</v>
      </c>
      <c r="L2272" s="1" t="s">
        <v>5</v>
      </c>
      <c r="M2272" s="1" t="s">
        <v>6</v>
      </c>
      <c r="N2272" s="1" t="s">
        <v>7</v>
      </c>
      <c r="O2272" s="6"/>
    </row>
    <row r="2273">
      <c r="A2273" s="5">
        <v>201234.0</v>
      </c>
      <c r="B2273" s="2">
        <v>45869.0</v>
      </c>
      <c r="C2273" s="1" t="s">
        <v>180</v>
      </c>
      <c r="D2273" s="3" t="s">
        <v>189</v>
      </c>
      <c r="E2273" s="4">
        <v>45863.0</v>
      </c>
      <c r="F2273" s="5">
        <v>600.0</v>
      </c>
      <c r="G2273" s="5">
        <v>16.9</v>
      </c>
      <c r="H2273" s="5">
        <v>10141.1</v>
      </c>
      <c r="I2273" s="1" t="s">
        <v>71</v>
      </c>
      <c r="J2273" s="1" t="s">
        <v>92</v>
      </c>
      <c r="K2273" s="1" t="s">
        <v>13</v>
      </c>
      <c r="L2273" s="1" t="s">
        <v>5</v>
      </c>
      <c r="M2273" s="1" t="s">
        <v>6</v>
      </c>
      <c r="N2273" s="1" t="s">
        <v>7</v>
      </c>
      <c r="O2273" s="6"/>
    </row>
    <row r="2274">
      <c r="A2274" s="5">
        <v>201234.0</v>
      </c>
      <c r="B2274" s="2">
        <v>45869.0</v>
      </c>
      <c r="C2274" s="1" t="s">
        <v>180</v>
      </c>
      <c r="D2274" s="3" t="s">
        <v>689</v>
      </c>
      <c r="E2274" s="4">
        <v>45863.0</v>
      </c>
      <c r="F2274" s="5">
        <v>18.0</v>
      </c>
      <c r="G2274" s="5">
        <v>244.68</v>
      </c>
      <c r="H2274" s="5">
        <v>4405.34</v>
      </c>
      <c r="I2274" s="1" t="s">
        <v>71</v>
      </c>
      <c r="J2274" s="1" t="s">
        <v>92</v>
      </c>
      <c r="K2274" s="1" t="s">
        <v>13</v>
      </c>
      <c r="L2274" s="1" t="s">
        <v>5</v>
      </c>
      <c r="M2274" s="1" t="s">
        <v>6</v>
      </c>
      <c r="N2274" s="1" t="s">
        <v>7</v>
      </c>
      <c r="O2274" s="6"/>
    </row>
    <row r="2275">
      <c r="A2275" s="5">
        <v>201234.0</v>
      </c>
      <c r="B2275" s="2">
        <v>45869.0</v>
      </c>
      <c r="C2275" s="1" t="s">
        <v>180</v>
      </c>
      <c r="D2275" s="3" t="s">
        <v>187</v>
      </c>
      <c r="E2275" s="4">
        <v>45863.0</v>
      </c>
      <c r="F2275" s="5">
        <v>275.0</v>
      </c>
      <c r="G2275" s="5">
        <v>129.15</v>
      </c>
      <c r="H2275" s="5">
        <v>35517.35</v>
      </c>
      <c r="I2275" s="1" t="s">
        <v>75</v>
      </c>
      <c r="J2275" s="1" t="s">
        <v>92</v>
      </c>
      <c r="K2275" s="1" t="s">
        <v>13</v>
      </c>
      <c r="L2275" s="1" t="s">
        <v>5</v>
      </c>
      <c r="M2275" s="1" t="s">
        <v>6</v>
      </c>
      <c r="N2275" s="1" t="s">
        <v>7</v>
      </c>
      <c r="O2275" s="6"/>
    </row>
    <row r="2276">
      <c r="A2276" s="5">
        <v>201234.0</v>
      </c>
      <c r="B2276" s="2">
        <v>45869.0</v>
      </c>
      <c r="C2276" s="1" t="s">
        <v>180</v>
      </c>
      <c r="D2276" s="3" t="s">
        <v>137</v>
      </c>
      <c r="E2276" s="4">
        <v>45863.0</v>
      </c>
      <c r="F2276" s="5">
        <v>200.0</v>
      </c>
      <c r="G2276" s="5">
        <v>31.46</v>
      </c>
      <c r="H2276" s="5">
        <v>6293.1</v>
      </c>
      <c r="I2276" s="1" t="s">
        <v>75</v>
      </c>
      <c r="J2276" s="1" t="s">
        <v>92</v>
      </c>
      <c r="K2276" s="1" t="s">
        <v>13</v>
      </c>
      <c r="L2276" s="1" t="s">
        <v>5</v>
      </c>
      <c r="M2276" s="1" t="s">
        <v>6</v>
      </c>
      <c r="N2276" s="1" t="s">
        <v>7</v>
      </c>
      <c r="O2276" s="6"/>
    </row>
    <row r="2277">
      <c r="A2277" s="5">
        <v>201234.0</v>
      </c>
      <c r="B2277" s="2">
        <v>45869.0</v>
      </c>
      <c r="C2277" s="1" t="s">
        <v>180</v>
      </c>
      <c r="D2277" s="3" t="s">
        <v>191</v>
      </c>
      <c r="E2277" s="4">
        <v>45863.0</v>
      </c>
      <c r="F2277" s="5">
        <v>1000.0</v>
      </c>
      <c r="G2277" s="5">
        <v>11.34</v>
      </c>
      <c r="H2277" s="5">
        <v>11341.1</v>
      </c>
      <c r="I2277" s="1" t="s">
        <v>75</v>
      </c>
      <c r="J2277" s="1" t="s">
        <v>92</v>
      </c>
      <c r="K2277" s="1" t="s">
        <v>13</v>
      </c>
      <c r="L2277" s="1" t="s">
        <v>5</v>
      </c>
      <c r="M2277" s="1" t="s">
        <v>6</v>
      </c>
      <c r="N2277" s="1" t="s">
        <v>7</v>
      </c>
      <c r="O2277" s="6"/>
    </row>
    <row r="2278">
      <c r="A2278" s="5">
        <v>201234.0</v>
      </c>
      <c r="B2278" s="2">
        <v>45869.0</v>
      </c>
      <c r="C2278" s="1" t="s">
        <v>180</v>
      </c>
      <c r="D2278" s="3" t="s">
        <v>481</v>
      </c>
      <c r="E2278" s="4">
        <v>45863.0</v>
      </c>
      <c r="F2278" s="5">
        <v>30.0</v>
      </c>
      <c r="G2278" s="5">
        <v>191.8</v>
      </c>
      <c r="H2278" s="5">
        <v>5755.1</v>
      </c>
      <c r="I2278" s="1" t="s">
        <v>75</v>
      </c>
      <c r="J2278" s="1" t="s">
        <v>92</v>
      </c>
      <c r="K2278" s="1" t="s">
        <v>13</v>
      </c>
      <c r="L2278" s="1" t="s">
        <v>5</v>
      </c>
      <c r="M2278" s="1" t="s">
        <v>6</v>
      </c>
      <c r="N2278" s="1" t="s">
        <v>7</v>
      </c>
      <c r="O2278" s="6"/>
    </row>
    <row r="2279">
      <c r="A2279" s="5">
        <v>201234.0</v>
      </c>
      <c r="B2279" s="2">
        <v>45869.0</v>
      </c>
      <c r="C2279" s="1" t="s">
        <v>180</v>
      </c>
      <c r="D2279" s="3" t="s">
        <v>79</v>
      </c>
      <c r="E2279" s="4">
        <v>45863.0</v>
      </c>
      <c r="F2279" s="5">
        <v>600.0</v>
      </c>
      <c r="G2279" s="5">
        <v>30.17</v>
      </c>
      <c r="H2279" s="5">
        <v>18103.1</v>
      </c>
      <c r="I2279" s="1" t="s">
        <v>75</v>
      </c>
      <c r="J2279" s="1" t="s">
        <v>92</v>
      </c>
      <c r="K2279" s="1" t="s">
        <v>13</v>
      </c>
      <c r="L2279" s="1" t="s">
        <v>5</v>
      </c>
      <c r="M2279" s="1" t="s">
        <v>6</v>
      </c>
      <c r="N2279" s="1" t="s">
        <v>7</v>
      </c>
      <c r="O2279" s="6"/>
    </row>
    <row r="2280">
      <c r="A2280" s="5">
        <v>201234.0</v>
      </c>
      <c r="B2280" s="2">
        <v>45869.0</v>
      </c>
      <c r="C2280" s="1" t="s">
        <v>180</v>
      </c>
      <c r="D2280" s="3" t="s">
        <v>157</v>
      </c>
      <c r="E2280" s="4">
        <v>45863.0</v>
      </c>
      <c r="F2280" s="5">
        <v>300.0</v>
      </c>
      <c r="G2280" s="5">
        <v>142.92</v>
      </c>
      <c r="H2280" s="5">
        <v>42877.1</v>
      </c>
      <c r="I2280" s="1" t="s">
        <v>71</v>
      </c>
      <c r="J2280" s="1" t="s">
        <v>92</v>
      </c>
      <c r="K2280" s="1" t="s">
        <v>13</v>
      </c>
      <c r="L2280" s="1" t="s">
        <v>5</v>
      </c>
      <c r="M2280" s="1" t="s">
        <v>6</v>
      </c>
      <c r="N2280" s="1" t="s">
        <v>7</v>
      </c>
      <c r="O2280" s="6"/>
    </row>
    <row r="2281">
      <c r="A2281" s="5">
        <v>201234.0</v>
      </c>
      <c r="B2281" s="2">
        <v>45869.0</v>
      </c>
      <c r="C2281" s="1" t="s">
        <v>180</v>
      </c>
      <c r="D2281" s="3" t="s">
        <v>422</v>
      </c>
      <c r="E2281" s="4">
        <v>45863.0</v>
      </c>
      <c r="F2281" s="5">
        <v>150.0</v>
      </c>
      <c r="G2281" s="5">
        <v>19.52</v>
      </c>
      <c r="H2281" s="5">
        <v>2929.1</v>
      </c>
      <c r="I2281" s="1" t="s">
        <v>71</v>
      </c>
      <c r="J2281" s="1" t="s">
        <v>92</v>
      </c>
      <c r="K2281" s="1" t="s">
        <v>13</v>
      </c>
      <c r="L2281" s="1" t="s">
        <v>5</v>
      </c>
      <c r="M2281" s="1" t="s">
        <v>6</v>
      </c>
      <c r="N2281" s="1" t="s">
        <v>7</v>
      </c>
      <c r="O2281" s="6"/>
    </row>
    <row r="2282">
      <c r="A2282" s="5">
        <v>201234.0</v>
      </c>
      <c r="B2282" s="2">
        <v>45869.0</v>
      </c>
      <c r="C2282" s="1" t="s">
        <v>180</v>
      </c>
      <c r="D2282" s="3" t="s">
        <v>586</v>
      </c>
      <c r="E2282" s="4">
        <v>45863.0</v>
      </c>
      <c r="F2282" s="5">
        <v>80.0</v>
      </c>
      <c r="G2282" s="5">
        <v>86.34</v>
      </c>
      <c r="H2282" s="5">
        <v>6908.3</v>
      </c>
      <c r="I2282" s="1" t="s">
        <v>71</v>
      </c>
      <c r="J2282" s="1" t="s">
        <v>92</v>
      </c>
      <c r="K2282" s="1" t="s">
        <v>13</v>
      </c>
      <c r="L2282" s="1" t="s">
        <v>5</v>
      </c>
      <c r="M2282" s="1" t="s">
        <v>6</v>
      </c>
      <c r="N2282" s="1" t="s">
        <v>7</v>
      </c>
      <c r="O2282" s="6"/>
    </row>
    <row r="2283">
      <c r="A2283" s="5">
        <v>201234.0</v>
      </c>
      <c r="B2283" s="2">
        <v>45869.0</v>
      </c>
      <c r="C2283" s="1" t="s">
        <v>180</v>
      </c>
      <c r="D2283" s="3" t="s">
        <v>708</v>
      </c>
      <c r="E2283" s="4">
        <v>45863.0</v>
      </c>
      <c r="F2283" s="5">
        <v>10.0</v>
      </c>
      <c r="G2283" s="5">
        <v>145.12</v>
      </c>
      <c r="H2283" s="5">
        <v>1452.3</v>
      </c>
      <c r="I2283" s="1" t="s">
        <v>71</v>
      </c>
      <c r="J2283" s="1" t="s">
        <v>92</v>
      </c>
      <c r="K2283" s="1" t="s">
        <v>13</v>
      </c>
      <c r="L2283" s="1" t="s">
        <v>5</v>
      </c>
      <c r="M2283" s="1" t="s">
        <v>6</v>
      </c>
      <c r="N2283" s="1" t="s">
        <v>7</v>
      </c>
      <c r="O2283" s="6"/>
    </row>
    <row r="2284">
      <c r="A2284" s="5">
        <v>201234.0</v>
      </c>
      <c r="B2284" s="2">
        <v>45869.0</v>
      </c>
      <c r="C2284" s="1" t="s">
        <v>180</v>
      </c>
      <c r="D2284" s="3" t="s">
        <v>400</v>
      </c>
      <c r="E2284" s="4">
        <v>45863.0</v>
      </c>
      <c r="F2284" s="5">
        <v>20.0</v>
      </c>
      <c r="G2284" s="5">
        <v>644.7</v>
      </c>
      <c r="H2284" s="5">
        <v>12895.1</v>
      </c>
      <c r="I2284" s="1" t="s">
        <v>75</v>
      </c>
      <c r="J2284" s="1" t="s">
        <v>92</v>
      </c>
      <c r="K2284" s="1" t="s">
        <v>13</v>
      </c>
      <c r="L2284" s="1" t="s">
        <v>5</v>
      </c>
      <c r="M2284" s="1" t="s">
        <v>6</v>
      </c>
      <c r="N2284" s="1" t="s">
        <v>7</v>
      </c>
      <c r="O2284" s="6"/>
    </row>
    <row r="2285">
      <c r="A2285" s="5">
        <v>201234.0</v>
      </c>
      <c r="B2285" s="2">
        <v>45869.0</v>
      </c>
      <c r="C2285" s="1" t="s">
        <v>180</v>
      </c>
      <c r="D2285" s="3" t="s">
        <v>609</v>
      </c>
      <c r="E2285" s="4">
        <v>45863.0</v>
      </c>
      <c r="F2285" s="5">
        <v>300.0</v>
      </c>
      <c r="G2285" s="5">
        <v>27.3</v>
      </c>
      <c r="H2285" s="5">
        <v>8191.1</v>
      </c>
      <c r="I2285" s="1" t="s">
        <v>75</v>
      </c>
      <c r="J2285" s="1" t="s">
        <v>92</v>
      </c>
      <c r="K2285" s="1" t="s">
        <v>13</v>
      </c>
      <c r="L2285" s="1" t="s">
        <v>5</v>
      </c>
      <c r="M2285" s="1" t="s">
        <v>6</v>
      </c>
      <c r="N2285" s="1" t="s">
        <v>7</v>
      </c>
      <c r="O2285" s="6"/>
    </row>
    <row r="2286">
      <c r="A2286" s="5">
        <v>201234.0</v>
      </c>
      <c r="B2286" s="2">
        <v>45869.0</v>
      </c>
      <c r="C2286" s="1" t="s">
        <v>180</v>
      </c>
      <c r="D2286" s="3" t="s">
        <v>197</v>
      </c>
      <c r="E2286" s="4">
        <v>45863.0</v>
      </c>
      <c r="F2286" s="5">
        <v>450.0</v>
      </c>
      <c r="G2286" s="5">
        <v>30.8</v>
      </c>
      <c r="H2286" s="5">
        <v>13861.1</v>
      </c>
      <c r="I2286" s="1" t="s">
        <v>75</v>
      </c>
      <c r="J2286" s="1" t="s">
        <v>92</v>
      </c>
      <c r="K2286" s="1" t="s">
        <v>13</v>
      </c>
      <c r="L2286" s="1" t="s">
        <v>5</v>
      </c>
      <c r="M2286" s="1" t="s">
        <v>6</v>
      </c>
      <c r="N2286" s="1" t="s">
        <v>7</v>
      </c>
      <c r="O2286" s="6"/>
    </row>
    <row r="2287">
      <c r="A2287" s="5">
        <v>201234.0</v>
      </c>
      <c r="B2287" s="2">
        <v>45869.0</v>
      </c>
      <c r="C2287" s="1" t="s">
        <v>180</v>
      </c>
      <c r="D2287" s="3" t="s">
        <v>359</v>
      </c>
      <c r="E2287" s="4">
        <v>45863.0</v>
      </c>
      <c r="F2287" s="5">
        <v>50.0</v>
      </c>
      <c r="G2287" s="5">
        <v>76.3</v>
      </c>
      <c r="H2287" s="5">
        <v>3816.1</v>
      </c>
      <c r="I2287" s="1" t="s">
        <v>75</v>
      </c>
      <c r="J2287" s="1" t="s">
        <v>92</v>
      </c>
      <c r="K2287" s="1" t="s">
        <v>13</v>
      </c>
      <c r="L2287" s="1" t="s">
        <v>5</v>
      </c>
      <c r="M2287" s="1" t="s">
        <v>6</v>
      </c>
      <c r="N2287" s="1" t="s">
        <v>7</v>
      </c>
      <c r="O2287" s="6"/>
    </row>
    <row r="2288">
      <c r="A2288" s="5">
        <v>201234.0</v>
      </c>
      <c r="B2288" s="2">
        <v>45869.0</v>
      </c>
      <c r="C2288" s="1" t="s">
        <v>180</v>
      </c>
      <c r="D2288" s="3" t="s">
        <v>428</v>
      </c>
      <c r="E2288" s="4">
        <v>45863.0</v>
      </c>
      <c r="F2288" s="5">
        <v>100.0</v>
      </c>
      <c r="G2288" s="5">
        <v>191.16</v>
      </c>
      <c r="H2288" s="5">
        <v>19117.1</v>
      </c>
      <c r="I2288" s="1" t="s">
        <v>71</v>
      </c>
      <c r="J2288" s="1" t="s">
        <v>92</v>
      </c>
      <c r="K2288" s="1" t="s">
        <v>13</v>
      </c>
      <c r="L2288" s="1" t="s">
        <v>5</v>
      </c>
      <c r="M2288" s="1" t="s">
        <v>6</v>
      </c>
      <c r="N2288" s="1" t="s">
        <v>7</v>
      </c>
      <c r="O2288" s="6"/>
    </row>
    <row r="2289">
      <c r="A2289" s="5">
        <v>201234.0</v>
      </c>
      <c r="B2289" s="2">
        <v>45869.0</v>
      </c>
      <c r="C2289" s="1" t="s">
        <v>180</v>
      </c>
      <c r="D2289" s="3" t="s">
        <v>70</v>
      </c>
      <c r="E2289" s="4">
        <v>45863.0</v>
      </c>
      <c r="F2289" s="5">
        <v>16.0</v>
      </c>
      <c r="G2289" s="5">
        <v>315.72</v>
      </c>
      <c r="H2289" s="5">
        <v>5052.62</v>
      </c>
      <c r="I2289" s="1" t="s">
        <v>71</v>
      </c>
      <c r="J2289" s="1" t="s">
        <v>92</v>
      </c>
      <c r="K2289" s="1" t="s">
        <v>13</v>
      </c>
      <c r="L2289" s="1" t="s">
        <v>5</v>
      </c>
      <c r="M2289" s="1" t="s">
        <v>6</v>
      </c>
      <c r="N2289" s="1" t="s">
        <v>7</v>
      </c>
      <c r="O2289" s="6"/>
    </row>
    <row r="2290">
      <c r="A2290" s="5">
        <v>201234.0</v>
      </c>
      <c r="B2290" s="2">
        <v>45869.0</v>
      </c>
      <c r="C2290" s="1" t="s">
        <v>180</v>
      </c>
      <c r="D2290" s="3" t="s">
        <v>536</v>
      </c>
      <c r="E2290" s="4">
        <v>45863.0</v>
      </c>
      <c r="F2290" s="5">
        <v>60.0</v>
      </c>
      <c r="G2290" s="5">
        <v>32.17</v>
      </c>
      <c r="H2290" s="5">
        <v>1931.3</v>
      </c>
      <c r="I2290" s="1" t="s">
        <v>71</v>
      </c>
      <c r="J2290" s="1" t="s">
        <v>92</v>
      </c>
      <c r="K2290" s="1" t="s">
        <v>13</v>
      </c>
      <c r="L2290" s="1" t="s">
        <v>5</v>
      </c>
      <c r="M2290" s="1" t="s">
        <v>6</v>
      </c>
      <c r="N2290" s="1" t="s">
        <v>7</v>
      </c>
      <c r="O2290" s="6"/>
    </row>
    <row r="2291">
      <c r="A2291" s="5">
        <v>201234.0</v>
      </c>
      <c r="B2291" s="2">
        <v>45869.0</v>
      </c>
      <c r="C2291" s="1" t="s">
        <v>180</v>
      </c>
      <c r="D2291" s="3" t="s">
        <v>603</v>
      </c>
      <c r="E2291" s="4">
        <v>45863.0</v>
      </c>
      <c r="F2291" s="5">
        <v>60.0</v>
      </c>
      <c r="G2291" s="5">
        <v>25.94</v>
      </c>
      <c r="H2291" s="5">
        <v>1557.5</v>
      </c>
      <c r="I2291" s="1" t="s">
        <v>71</v>
      </c>
      <c r="J2291" s="1" t="s">
        <v>92</v>
      </c>
      <c r="K2291" s="1" t="s">
        <v>13</v>
      </c>
      <c r="L2291" s="1" t="s">
        <v>5</v>
      </c>
      <c r="M2291" s="1" t="s">
        <v>6</v>
      </c>
      <c r="N2291" s="1" t="s">
        <v>7</v>
      </c>
      <c r="O2291" s="6"/>
    </row>
    <row r="2292">
      <c r="A2292" s="5">
        <v>201235.0</v>
      </c>
      <c r="B2292" s="2">
        <v>45869.0</v>
      </c>
      <c r="C2292" s="1" t="s">
        <v>180</v>
      </c>
      <c r="D2292" s="3" t="s">
        <v>709</v>
      </c>
      <c r="E2292" s="4">
        <v>45863.0</v>
      </c>
      <c r="F2292" s="5">
        <v>45.0</v>
      </c>
      <c r="G2292" s="5">
        <v>23.76</v>
      </c>
      <c r="H2292" s="5">
        <v>1070.24</v>
      </c>
      <c r="I2292" s="1" t="s">
        <v>127</v>
      </c>
      <c r="J2292" s="1" t="s">
        <v>92</v>
      </c>
      <c r="K2292" s="1" t="s">
        <v>13</v>
      </c>
      <c r="L2292" s="1" t="s">
        <v>5</v>
      </c>
      <c r="M2292" s="1" t="s">
        <v>6</v>
      </c>
      <c r="N2292" s="1" t="s">
        <v>7</v>
      </c>
      <c r="O2292" s="6"/>
    </row>
    <row r="2293">
      <c r="A2293" s="5">
        <v>201235.0</v>
      </c>
      <c r="B2293" s="2">
        <v>45869.0</v>
      </c>
      <c r="C2293" s="1" t="s">
        <v>180</v>
      </c>
      <c r="D2293" s="3" t="s">
        <v>710</v>
      </c>
      <c r="E2293" s="4">
        <v>45863.0</v>
      </c>
      <c r="F2293" s="5">
        <v>128.0</v>
      </c>
      <c r="G2293" s="5">
        <v>70.4</v>
      </c>
      <c r="H2293" s="5">
        <v>9012.24</v>
      </c>
      <c r="I2293" s="1" t="s">
        <v>127</v>
      </c>
      <c r="J2293" s="1" t="s">
        <v>92</v>
      </c>
      <c r="K2293" s="1" t="s">
        <v>13</v>
      </c>
      <c r="L2293" s="1" t="s">
        <v>5</v>
      </c>
      <c r="M2293" s="1" t="s">
        <v>6</v>
      </c>
      <c r="N2293" s="1" t="s">
        <v>7</v>
      </c>
      <c r="O2293" s="6"/>
    </row>
    <row r="2294">
      <c r="A2294" s="5">
        <v>201235.0</v>
      </c>
      <c r="B2294" s="2">
        <v>45869.0</v>
      </c>
      <c r="C2294" s="1" t="s">
        <v>180</v>
      </c>
      <c r="D2294" s="3" t="s">
        <v>141</v>
      </c>
      <c r="E2294" s="4">
        <v>45863.0</v>
      </c>
      <c r="F2294" s="5">
        <v>180.0</v>
      </c>
      <c r="G2294" s="5">
        <v>27.08</v>
      </c>
      <c r="H2294" s="5">
        <v>4875.44</v>
      </c>
      <c r="I2294" s="1" t="s">
        <v>127</v>
      </c>
      <c r="J2294" s="1" t="s">
        <v>92</v>
      </c>
      <c r="K2294" s="1" t="s">
        <v>13</v>
      </c>
      <c r="L2294" s="1" t="s">
        <v>5</v>
      </c>
      <c r="M2294" s="1" t="s">
        <v>6</v>
      </c>
      <c r="N2294" s="1" t="s">
        <v>7</v>
      </c>
      <c r="O2294" s="6"/>
    </row>
    <row r="2295">
      <c r="A2295" s="5">
        <v>201235.0</v>
      </c>
      <c r="B2295" s="2">
        <v>45869.0</v>
      </c>
      <c r="C2295" s="1" t="s">
        <v>180</v>
      </c>
      <c r="D2295" s="3" t="s">
        <v>366</v>
      </c>
      <c r="E2295" s="4">
        <v>45863.0</v>
      </c>
      <c r="F2295" s="5">
        <v>10.0</v>
      </c>
      <c r="G2295" s="5">
        <v>1882.08</v>
      </c>
      <c r="H2295" s="5">
        <v>18821.84</v>
      </c>
      <c r="I2295" s="1" t="s">
        <v>127</v>
      </c>
      <c r="J2295" s="1" t="s">
        <v>92</v>
      </c>
      <c r="K2295" s="1" t="s">
        <v>13</v>
      </c>
      <c r="L2295" s="1" t="s">
        <v>5</v>
      </c>
      <c r="M2295" s="1" t="s">
        <v>6</v>
      </c>
      <c r="N2295" s="1" t="s">
        <v>7</v>
      </c>
      <c r="O2295" s="6"/>
    </row>
    <row r="2296">
      <c r="A2296" s="5">
        <v>201235.0</v>
      </c>
      <c r="B2296" s="2">
        <v>45869.0</v>
      </c>
      <c r="C2296" s="1" t="s">
        <v>180</v>
      </c>
      <c r="D2296" s="7">
        <v>5171.0</v>
      </c>
      <c r="E2296" s="4">
        <v>45863.0</v>
      </c>
      <c r="F2296" s="5">
        <v>20.0</v>
      </c>
      <c r="G2296" s="5">
        <v>129.66</v>
      </c>
      <c r="H2296" s="5">
        <v>2594.24</v>
      </c>
      <c r="I2296" s="1" t="s">
        <v>125</v>
      </c>
      <c r="J2296" s="1" t="s">
        <v>92</v>
      </c>
      <c r="K2296" s="1" t="s">
        <v>13</v>
      </c>
      <c r="L2296" s="1" t="s">
        <v>5</v>
      </c>
      <c r="M2296" s="1" t="s">
        <v>6</v>
      </c>
      <c r="N2296" s="1" t="s">
        <v>7</v>
      </c>
      <c r="O2296" s="6"/>
    </row>
    <row r="2297">
      <c r="A2297" s="5">
        <v>201235.0</v>
      </c>
      <c r="B2297" s="2">
        <v>45869.0</v>
      </c>
      <c r="C2297" s="1" t="s">
        <v>180</v>
      </c>
      <c r="D2297" s="3" t="s">
        <v>462</v>
      </c>
      <c r="E2297" s="4">
        <v>45863.0</v>
      </c>
      <c r="F2297" s="5">
        <v>100.0</v>
      </c>
      <c r="G2297" s="5">
        <v>33.94</v>
      </c>
      <c r="H2297" s="5">
        <v>3395.04</v>
      </c>
      <c r="I2297" s="1" t="s">
        <v>125</v>
      </c>
      <c r="J2297" s="1" t="s">
        <v>92</v>
      </c>
      <c r="K2297" s="1" t="s">
        <v>13</v>
      </c>
      <c r="L2297" s="1" t="s">
        <v>5</v>
      </c>
      <c r="M2297" s="1" t="s">
        <v>6</v>
      </c>
      <c r="N2297" s="1" t="s">
        <v>7</v>
      </c>
      <c r="O2297" s="6"/>
    </row>
    <row r="2298">
      <c r="A2298" s="5">
        <v>201235.0</v>
      </c>
      <c r="B2298" s="2">
        <v>45869.0</v>
      </c>
      <c r="C2298" s="1" t="s">
        <v>180</v>
      </c>
      <c r="D2298" s="3" t="s">
        <v>446</v>
      </c>
      <c r="E2298" s="4">
        <v>45863.0</v>
      </c>
      <c r="F2298" s="5">
        <v>20.0</v>
      </c>
      <c r="G2298" s="5">
        <v>72.69</v>
      </c>
      <c r="H2298" s="5">
        <v>1454.84</v>
      </c>
      <c r="I2298" s="1" t="s">
        <v>125</v>
      </c>
      <c r="J2298" s="1" t="s">
        <v>92</v>
      </c>
      <c r="K2298" s="1" t="s">
        <v>13</v>
      </c>
      <c r="L2298" s="1" t="s">
        <v>5</v>
      </c>
      <c r="M2298" s="1" t="s">
        <v>6</v>
      </c>
      <c r="N2298" s="1" t="s">
        <v>7</v>
      </c>
      <c r="O2298" s="6"/>
    </row>
    <row r="2299">
      <c r="A2299" s="5">
        <v>201235.0</v>
      </c>
      <c r="B2299" s="2">
        <v>45869.0</v>
      </c>
      <c r="C2299" s="1" t="s">
        <v>180</v>
      </c>
      <c r="D2299" s="3" t="s">
        <v>214</v>
      </c>
      <c r="E2299" s="4">
        <v>45863.0</v>
      </c>
      <c r="F2299" s="5">
        <v>30.0</v>
      </c>
      <c r="G2299" s="5">
        <v>992.16</v>
      </c>
      <c r="H2299" s="5">
        <v>29765.84</v>
      </c>
      <c r="I2299" s="1" t="s">
        <v>125</v>
      </c>
      <c r="J2299" s="1" t="s">
        <v>92</v>
      </c>
      <c r="K2299" s="1" t="s">
        <v>13</v>
      </c>
      <c r="L2299" s="1" t="s">
        <v>5</v>
      </c>
      <c r="M2299" s="1" t="s">
        <v>6</v>
      </c>
      <c r="N2299" s="1" t="s">
        <v>7</v>
      </c>
      <c r="O2299" s="6"/>
    </row>
    <row r="2300">
      <c r="A2300" s="5">
        <v>201235.0</v>
      </c>
      <c r="B2300" s="2">
        <v>45869.0</v>
      </c>
      <c r="C2300" s="1" t="s">
        <v>180</v>
      </c>
      <c r="D2300" s="3" t="s">
        <v>209</v>
      </c>
      <c r="E2300" s="4">
        <v>45863.0</v>
      </c>
      <c r="F2300" s="5">
        <v>75.0</v>
      </c>
      <c r="G2300" s="5">
        <v>62.13</v>
      </c>
      <c r="H2300" s="5">
        <v>4660.79</v>
      </c>
      <c r="I2300" s="1" t="s">
        <v>127</v>
      </c>
      <c r="J2300" s="1" t="s">
        <v>92</v>
      </c>
      <c r="K2300" s="1" t="s">
        <v>13</v>
      </c>
      <c r="L2300" s="1" t="s">
        <v>5</v>
      </c>
      <c r="M2300" s="1" t="s">
        <v>6</v>
      </c>
      <c r="N2300" s="1" t="s">
        <v>7</v>
      </c>
      <c r="O2300" s="6"/>
    </row>
    <row r="2301">
      <c r="A2301" s="5">
        <v>201235.0</v>
      </c>
      <c r="B2301" s="2">
        <v>45869.0</v>
      </c>
      <c r="C2301" s="1" t="s">
        <v>180</v>
      </c>
      <c r="D2301" s="3" t="s">
        <v>450</v>
      </c>
      <c r="E2301" s="4">
        <v>45863.0</v>
      </c>
      <c r="F2301" s="5">
        <v>180.0</v>
      </c>
      <c r="G2301" s="5">
        <v>51.14</v>
      </c>
      <c r="H2301" s="5">
        <v>9206.24</v>
      </c>
      <c r="I2301" s="1" t="s">
        <v>127</v>
      </c>
      <c r="J2301" s="1" t="s">
        <v>92</v>
      </c>
      <c r="K2301" s="1" t="s">
        <v>13</v>
      </c>
      <c r="L2301" s="1" t="s">
        <v>5</v>
      </c>
      <c r="M2301" s="1" t="s">
        <v>6</v>
      </c>
      <c r="N2301" s="1" t="s">
        <v>7</v>
      </c>
      <c r="O2301" s="6"/>
    </row>
    <row r="2302">
      <c r="A2302" s="5">
        <v>201235.0</v>
      </c>
      <c r="B2302" s="2">
        <v>45869.0</v>
      </c>
      <c r="C2302" s="1" t="s">
        <v>180</v>
      </c>
      <c r="D2302" s="3" t="s">
        <v>139</v>
      </c>
      <c r="E2302" s="4">
        <v>45863.0</v>
      </c>
      <c r="F2302" s="5">
        <v>240.0</v>
      </c>
      <c r="G2302" s="5">
        <v>94.46</v>
      </c>
      <c r="H2302" s="5">
        <v>22671.44</v>
      </c>
      <c r="I2302" s="1" t="s">
        <v>127</v>
      </c>
      <c r="J2302" s="1" t="s">
        <v>92</v>
      </c>
      <c r="K2302" s="1" t="s">
        <v>13</v>
      </c>
      <c r="L2302" s="1" t="s">
        <v>5</v>
      </c>
      <c r="M2302" s="1" t="s">
        <v>6</v>
      </c>
      <c r="N2302" s="1" t="s">
        <v>7</v>
      </c>
      <c r="O2302" s="6"/>
    </row>
    <row r="2303">
      <c r="A2303" s="5">
        <v>201235.0</v>
      </c>
      <c r="B2303" s="2">
        <v>45869.0</v>
      </c>
      <c r="C2303" s="1" t="s">
        <v>180</v>
      </c>
      <c r="D2303" s="7">
        <v>5161.0</v>
      </c>
      <c r="E2303" s="4">
        <v>45863.0</v>
      </c>
      <c r="F2303" s="5">
        <v>108.0</v>
      </c>
      <c r="G2303" s="5">
        <v>13.8</v>
      </c>
      <c r="H2303" s="5">
        <v>1491.44</v>
      </c>
      <c r="I2303" s="1" t="s">
        <v>125</v>
      </c>
      <c r="J2303" s="1" t="s">
        <v>92</v>
      </c>
      <c r="K2303" s="1" t="s">
        <v>13</v>
      </c>
      <c r="L2303" s="1" t="s">
        <v>5</v>
      </c>
      <c r="M2303" s="1" t="s">
        <v>6</v>
      </c>
      <c r="N2303" s="1" t="s">
        <v>7</v>
      </c>
      <c r="O2303" s="6"/>
    </row>
    <row r="2304">
      <c r="A2304" s="5">
        <v>201235.0</v>
      </c>
      <c r="B2304" s="2">
        <v>45869.0</v>
      </c>
      <c r="C2304" s="1" t="s">
        <v>180</v>
      </c>
      <c r="D2304" s="3" t="s">
        <v>711</v>
      </c>
      <c r="E2304" s="4">
        <v>45863.0</v>
      </c>
      <c r="F2304" s="5">
        <v>40.0</v>
      </c>
      <c r="G2304" s="5">
        <v>39.85</v>
      </c>
      <c r="H2304" s="5">
        <v>1595.04</v>
      </c>
      <c r="I2304" s="1" t="s">
        <v>125</v>
      </c>
      <c r="J2304" s="1" t="s">
        <v>92</v>
      </c>
      <c r="K2304" s="1" t="s">
        <v>13</v>
      </c>
      <c r="L2304" s="1" t="s">
        <v>5</v>
      </c>
      <c r="M2304" s="1" t="s">
        <v>6</v>
      </c>
      <c r="N2304" s="1" t="s">
        <v>7</v>
      </c>
      <c r="O2304" s="6"/>
    </row>
    <row r="2305">
      <c r="A2305" s="5">
        <v>201235.0</v>
      </c>
      <c r="B2305" s="2">
        <v>45869.0</v>
      </c>
      <c r="C2305" s="1" t="s">
        <v>180</v>
      </c>
      <c r="D2305" s="3" t="s">
        <v>132</v>
      </c>
      <c r="E2305" s="4">
        <v>45863.0</v>
      </c>
      <c r="F2305" s="5">
        <v>30.0</v>
      </c>
      <c r="G2305" s="5">
        <v>91.51</v>
      </c>
      <c r="H2305" s="5">
        <v>2746.34</v>
      </c>
      <c r="I2305" s="1" t="s">
        <v>125</v>
      </c>
      <c r="J2305" s="1" t="s">
        <v>92</v>
      </c>
      <c r="K2305" s="1" t="s">
        <v>13</v>
      </c>
      <c r="L2305" s="1" t="s">
        <v>5</v>
      </c>
      <c r="M2305" s="1" t="s">
        <v>6</v>
      </c>
      <c r="N2305" s="1" t="s">
        <v>7</v>
      </c>
      <c r="O2305" s="6"/>
    </row>
    <row r="2306">
      <c r="A2306" s="5">
        <v>201235.0</v>
      </c>
      <c r="B2306" s="2">
        <v>45869.0</v>
      </c>
      <c r="C2306" s="1" t="s">
        <v>180</v>
      </c>
      <c r="D2306" s="3" t="s">
        <v>712</v>
      </c>
      <c r="E2306" s="4">
        <v>45863.0</v>
      </c>
      <c r="F2306" s="5">
        <v>140.0</v>
      </c>
      <c r="G2306" s="5">
        <v>17.19</v>
      </c>
      <c r="H2306" s="5">
        <v>2407.64</v>
      </c>
      <c r="I2306" s="1" t="s">
        <v>127</v>
      </c>
      <c r="J2306" s="1" t="s">
        <v>92</v>
      </c>
      <c r="K2306" s="1" t="s">
        <v>13</v>
      </c>
      <c r="L2306" s="1" t="s">
        <v>5</v>
      </c>
      <c r="M2306" s="1" t="s">
        <v>6</v>
      </c>
      <c r="N2306" s="1" t="s">
        <v>7</v>
      </c>
      <c r="O2306" s="6"/>
    </row>
    <row r="2307">
      <c r="A2307" s="5">
        <v>201235.0</v>
      </c>
      <c r="B2307" s="2">
        <v>45869.0</v>
      </c>
      <c r="C2307" s="1" t="s">
        <v>180</v>
      </c>
      <c r="D2307" s="3" t="s">
        <v>134</v>
      </c>
      <c r="E2307" s="4">
        <v>45863.0</v>
      </c>
      <c r="F2307" s="5">
        <v>150.0</v>
      </c>
      <c r="G2307" s="5">
        <v>128.41</v>
      </c>
      <c r="H2307" s="5">
        <v>19262.54</v>
      </c>
      <c r="I2307" s="1" t="s">
        <v>127</v>
      </c>
      <c r="J2307" s="1" t="s">
        <v>92</v>
      </c>
      <c r="K2307" s="1" t="s">
        <v>13</v>
      </c>
      <c r="L2307" s="1" t="s">
        <v>5</v>
      </c>
      <c r="M2307" s="1" t="s">
        <v>6</v>
      </c>
      <c r="N2307" s="1" t="s">
        <v>7</v>
      </c>
      <c r="O2307" s="6"/>
    </row>
    <row r="2308">
      <c r="A2308" s="5">
        <v>201235.0</v>
      </c>
      <c r="B2308" s="2">
        <v>45869.0</v>
      </c>
      <c r="C2308" s="1" t="s">
        <v>180</v>
      </c>
      <c r="D2308" s="3" t="s">
        <v>204</v>
      </c>
      <c r="E2308" s="4">
        <v>45863.0</v>
      </c>
      <c r="F2308" s="5">
        <v>30.0</v>
      </c>
      <c r="G2308" s="5">
        <v>1133.28</v>
      </c>
      <c r="H2308" s="5">
        <v>33999.44</v>
      </c>
      <c r="I2308" s="1" t="s">
        <v>127</v>
      </c>
      <c r="J2308" s="1" t="s">
        <v>92</v>
      </c>
      <c r="K2308" s="1" t="s">
        <v>13</v>
      </c>
      <c r="L2308" s="1" t="s">
        <v>5</v>
      </c>
      <c r="M2308" s="1" t="s">
        <v>6</v>
      </c>
      <c r="N2308" s="1" t="s">
        <v>7</v>
      </c>
      <c r="O2308" s="6"/>
    </row>
    <row r="2309">
      <c r="A2309" s="5">
        <v>201235.0</v>
      </c>
      <c r="B2309" s="2">
        <v>45869.0</v>
      </c>
      <c r="C2309" s="1" t="s">
        <v>180</v>
      </c>
      <c r="D2309" s="3" t="s">
        <v>537</v>
      </c>
      <c r="E2309" s="4">
        <v>45863.0</v>
      </c>
      <c r="F2309" s="5">
        <v>96.0</v>
      </c>
      <c r="G2309" s="5">
        <v>67.3</v>
      </c>
      <c r="H2309" s="5">
        <v>6461.84</v>
      </c>
      <c r="I2309" s="1" t="s">
        <v>125</v>
      </c>
      <c r="J2309" s="1" t="s">
        <v>92</v>
      </c>
      <c r="K2309" s="1" t="s">
        <v>13</v>
      </c>
      <c r="L2309" s="1" t="s">
        <v>5</v>
      </c>
      <c r="M2309" s="1" t="s">
        <v>6</v>
      </c>
      <c r="N2309" s="1" t="s">
        <v>7</v>
      </c>
      <c r="O2309" s="6"/>
    </row>
    <row r="2310">
      <c r="A2310" s="5">
        <v>201235.0</v>
      </c>
      <c r="B2310" s="2">
        <v>45869.0</v>
      </c>
      <c r="C2310" s="1" t="s">
        <v>180</v>
      </c>
      <c r="D2310" s="3" t="s">
        <v>145</v>
      </c>
      <c r="E2310" s="4">
        <v>45863.0</v>
      </c>
      <c r="F2310" s="5">
        <v>24.0</v>
      </c>
      <c r="G2310" s="5">
        <v>104.79</v>
      </c>
      <c r="H2310" s="5">
        <v>2516.0</v>
      </c>
      <c r="I2310" s="1" t="s">
        <v>125</v>
      </c>
      <c r="J2310" s="1" t="s">
        <v>92</v>
      </c>
      <c r="K2310" s="1" t="s">
        <v>13</v>
      </c>
      <c r="L2310" s="1" t="s">
        <v>5</v>
      </c>
      <c r="M2310" s="1" t="s">
        <v>6</v>
      </c>
      <c r="N2310" s="1" t="s">
        <v>7</v>
      </c>
      <c r="O2310" s="6"/>
    </row>
    <row r="2311">
      <c r="A2311" s="5">
        <v>201235.0</v>
      </c>
      <c r="B2311" s="2">
        <v>45869.0</v>
      </c>
      <c r="C2311" s="1" t="s">
        <v>180</v>
      </c>
      <c r="D2311" s="3" t="s">
        <v>211</v>
      </c>
      <c r="E2311" s="4">
        <v>45863.0</v>
      </c>
      <c r="F2311" s="5">
        <v>90.0</v>
      </c>
      <c r="G2311" s="5">
        <v>26.86</v>
      </c>
      <c r="H2311" s="5">
        <v>2418.44</v>
      </c>
      <c r="I2311" s="1" t="s">
        <v>127</v>
      </c>
      <c r="J2311" s="1" t="s">
        <v>92</v>
      </c>
      <c r="K2311" s="1" t="s">
        <v>13</v>
      </c>
      <c r="L2311" s="1" t="s">
        <v>5</v>
      </c>
      <c r="M2311" s="1" t="s">
        <v>6</v>
      </c>
      <c r="N2311" s="1" t="s">
        <v>7</v>
      </c>
      <c r="O2311" s="6"/>
    </row>
    <row r="2312">
      <c r="A2312" s="5">
        <v>201235.0</v>
      </c>
      <c r="B2312" s="2">
        <v>45869.0</v>
      </c>
      <c r="C2312" s="1" t="s">
        <v>180</v>
      </c>
      <c r="D2312" s="3" t="s">
        <v>367</v>
      </c>
      <c r="E2312" s="4">
        <v>45863.0</v>
      </c>
      <c r="F2312" s="5">
        <v>250.0</v>
      </c>
      <c r="G2312" s="5">
        <v>83.43</v>
      </c>
      <c r="H2312" s="5">
        <v>20858.54</v>
      </c>
      <c r="I2312" s="1" t="s">
        <v>127</v>
      </c>
      <c r="J2312" s="1" t="s">
        <v>92</v>
      </c>
      <c r="K2312" s="1" t="s">
        <v>13</v>
      </c>
      <c r="L2312" s="1" t="s">
        <v>5</v>
      </c>
      <c r="M2312" s="1" t="s">
        <v>6</v>
      </c>
      <c r="N2312" s="1" t="s">
        <v>7</v>
      </c>
      <c r="O2312" s="6"/>
    </row>
    <row r="2313">
      <c r="A2313" s="5">
        <v>201235.0</v>
      </c>
      <c r="B2313" s="2">
        <v>45869.0</v>
      </c>
      <c r="C2313" s="1" t="s">
        <v>180</v>
      </c>
      <c r="D2313" s="3" t="s">
        <v>370</v>
      </c>
      <c r="E2313" s="4">
        <v>45863.0</v>
      </c>
      <c r="F2313" s="5">
        <v>10.0</v>
      </c>
      <c r="G2313" s="5">
        <v>1313.28</v>
      </c>
      <c r="H2313" s="5">
        <v>13133.84</v>
      </c>
      <c r="I2313" s="1" t="s">
        <v>127</v>
      </c>
      <c r="J2313" s="1" t="s">
        <v>92</v>
      </c>
      <c r="K2313" s="1" t="s">
        <v>13</v>
      </c>
      <c r="L2313" s="1" t="s">
        <v>5</v>
      </c>
      <c r="M2313" s="1" t="s">
        <v>6</v>
      </c>
      <c r="N2313" s="1" t="s">
        <v>7</v>
      </c>
      <c r="O2313" s="6"/>
    </row>
    <row r="2314">
      <c r="A2314" s="5">
        <v>201235.0</v>
      </c>
      <c r="B2314" s="2">
        <v>45869.0</v>
      </c>
      <c r="C2314" s="1" t="s">
        <v>180</v>
      </c>
      <c r="D2314" s="7">
        <v>5963.0</v>
      </c>
      <c r="E2314" s="4">
        <v>45863.0</v>
      </c>
      <c r="F2314" s="5">
        <v>140.0</v>
      </c>
      <c r="G2314" s="5">
        <v>85.53</v>
      </c>
      <c r="H2314" s="5">
        <v>11975.24</v>
      </c>
      <c r="I2314" s="1" t="s">
        <v>125</v>
      </c>
      <c r="J2314" s="1" t="s">
        <v>92</v>
      </c>
      <c r="K2314" s="1" t="s">
        <v>13</v>
      </c>
      <c r="L2314" s="1" t="s">
        <v>5</v>
      </c>
      <c r="M2314" s="1" t="s">
        <v>6</v>
      </c>
      <c r="N2314" s="1" t="s">
        <v>7</v>
      </c>
      <c r="O2314" s="6"/>
    </row>
    <row r="2315">
      <c r="A2315" s="5">
        <v>201235.0</v>
      </c>
      <c r="B2315" s="2">
        <v>45869.0</v>
      </c>
      <c r="C2315" s="1" t="s">
        <v>180</v>
      </c>
      <c r="D2315" s="3" t="s">
        <v>391</v>
      </c>
      <c r="E2315" s="4">
        <v>45863.0</v>
      </c>
      <c r="F2315" s="5">
        <v>25.0</v>
      </c>
      <c r="G2315" s="5">
        <v>58.3</v>
      </c>
      <c r="H2315" s="5">
        <v>1458.54</v>
      </c>
      <c r="I2315" s="1" t="s">
        <v>125</v>
      </c>
      <c r="J2315" s="1" t="s">
        <v>92</v>
      </c>
      <c r="K2315" s="1" t="s">
        <v>13</v>
      </c>
      <c r="L2315" s="1" t="s">
        <v>5</v>
      </c>
      <c r="M2315" s="1" t="s">
        <v>6</v>
      </c>
      <c r="N2315" s="1" t="s">
        <v>7</v>
      </c>
      <c r="O2315" s="6"/>
    </row>
    <row r="2316">
      <c r="A2316" s="5">
        <v>201235.0</v>
      </c>
      <c r="B2316" s="2">
        <v>45869.0</v>
      </c>
      <c r="C2316" s="1" t="s">
        <v>180</v>
      </c>
      <c r="D2316" s="3" t="s">
        <v>449</v>
      </c>
      <c r="E2316" s="4">
        <v>45863.0</v>
      </c>
      <c r="F2316" s="5">
        <v>20.0</v>
      </c>
      <c r="G2316" s="5">
        <v>790.56</v>
      </c>
      <c r="H2316" s="5">
        <v>15812.24</v>
      </c>
      <c r="I2316" s="1" t="s">
        <v>125</v>
      </c>
      <c r="J2316" s="1" t="s">
        <v>92</v>
      </c>
      <c r="K2316" s="1" t="s">
        <v>13</v>
      </c>
      <c r="L2316" s="1" t="s">
        <v>5</v>
      </c>
      <c r="M2316" s="1" t="s">
        <v>6</v>
      </c>
      <c r="N2316" s="1" t="s">
        <v>7</v>
      </c>
      <c r="O2316" s="6"/>
    </row>
    <row r="2317">
      <c r="A2317" s="5">
        <v>201235.0</v>
      </c>
      <c r="B2317" s="2">
        <v>45869.0</v>
      </c>
      <c r="C2317" s="1" t="s">
        <v>180</v>
      </c>
      <c r="D2317" s="3" t="s">
        <v>713</v>
      </c>
      <c r="E2317" s="4">
        <v>45863.0</v>
      </c>
      <c r="F2317" s="5">
        <v>64.0</v>
      </c>
      <c r="G2317" s="5">
        <v>36.23</v>
      </c>
      <c r="H2317" s="5">
        <v>2319.76</v>
      </c>
      <c r="I2317" s="1" t="s">
        <v>127</v>
      </c>
      <c r="J2317" s="1" t="s">
        <v>92</v>
      </c>
      <c r="K2317" s="1" t="s">
        <v>13</v>
      </c>
      <c r="L2317" s="1" t="s">
        <v>5</v>
      </c>
      <c r="M2317" s="1" t="s">
        <v>6</v>
      </c>
      <c r="N2317" s="1" t="s">
        <v>7</v>
      </c>
      <c r="O2317" s="6"/>
    </row>
    <row r="2318">
      <c r="A2318" s="5">
        <v>201235.0</v>
      </c>
      <c r="B2318" s="2">
        <v>45869.0</v>
      </c>
      <c r="C2318" s="1" t="s">
        <v>180</v>
      </c>
      <c r="D2318" s="3" t="s">
        <v>652</v>
      </c>
      <c r="E2318" s="4">
        <v>45863.0</v>
      </c>
      <c r="F2318" s="5">
        <v>150.0</v>
      </c>
      <c r="G2318" s="5">
        <v>111.47</v>
      </c>
      <c r="H2318" s="5">
        <v>16721.54</v>
      </c>
      <c r="I2318" s="1" t="s">
        <v>127</v>
      </c>
      <c r="J2318" s="1" t="s">
        <v>92</v>
      </c>
      <c r="K2318" s="1" t="s">
        <v>13</v>
      </c>
      <c r="L2318" s="1" t="s">
        <v>5</v>
      </c>
      <c r="M2318" s="1" t="s">
        <v>6</v>
      </c>
      <c r="N2318" s="1" t="s">
        <v>7</v>
      </c>
      <c r="O2318" s="6"/>
    </row>
    <row r="2319">
      <c r="A2319" s="5">
        <v>201235.0</v>
      </c>
      <c r="B2319" s="2">
        <v>45869.0</v>
      </c>
      <c r="C2319" s="1" t="s">
        <v>180</v>
      </c>
      <c r="D2319" s="3" t="s">
        <v>455</v>
      </c>
      <c r="E2319" s="4">
        <v>45863.0</v>
      </c>
      <c r="F2319" s="5">
        <v>160.0</v>
      </c>
      <c r="G2319" s="5">
        <v>61.99</v>
      </c>
      <c r="H2319" s="5">
        <v>9919.44</v>
      </c>
      <c r="I2319" s="1" t="s">
        <v>127</v>
      </c>
      <c r="J2319" s="1" t="s">
        <v>92</v>
      </c>
      <c r="K2319" s="1" t="s">
        <v>13</v>
      </c>
      <c r="L2319" s="1" t="s">
        <v>5</v>
      </c>
      <c r="M2319" s="1" t="s">
        <v>6</v>
      </c>
      <c r="N2319" s="1" t="s">
        <v>7</v>
      </c>
      <c r="O2319" s="6"/>
    </row>
    <row r="2320">
      <c r="A2320" s="5">
        <v>201235.0</v>
      </c>
      <c r="B2320" s="2">
        <v>45869.0</v>
      </c>
      <c r="C2320" s="1" t="s">
        <v>180</v>
      </c>
      <c r="D2320" s="7">
        <v>5961.0</v>
      </c>
      <c r="E2320" s="4">
        <v>45863.0</v>
      </c>
      <c r="F2320" s="5">
        <v>156.0</v>
      </c>
      <c r="G2320" s="5">
        <v>11.58</v>
      </c>
      <c r="H2320" s="5">
        <v>1807.52</v>
      </c>
      <c r="I2320" s="1" t="s">
        <v>125</v>
      </c>
      <c r="J2320" s="1" t="s">
        <v>92</v>
      </c>
      <c r="K2320" s="1" t="s">
        <v>13</v>
      </c>
      <c r="L2320" s="1" t="s">
        <v>5</v>
      </c>
      <c r="M2320" s="1" t="s">
        <v>6</v>
      </c>
      <c r="N2320" s="1" t="s">
        <v>7</v>
      </c>
      <c r="O2320" s="6"/>
    </row>
    <row r="2321">
      <c r="A2321" s="5">
        <v>201235.0</v>
      </c>
      <c r="B2321" s="2">
        <v>45869.0</v>
      </c>
      <c r="C2321" s="1" t="s">
        <v>180</v>
      </c>
      <c r="D2321" s="3" t="s">
        <v>714</v>
      </c>
      <c r="E2321" s="4">
        <v>45863.0</v>
      </c>
      <c r="F2321" s="5">
        <v>70.0</v>
      </c>
      <c r="G2321" s="5">
        <v>29.52</v>
      </c>
      <c r="H2321" s="5">
        <v>2067.44</v>
      </c>
      <c r="I2321" s="1" t="s">
        <v>125</v>
      </c>
      <c r="J2321" s="1" t="s">
        <v>92</v>
      </c>
      <c r="K2321" s="1" t="s">
        <v>13</v>
      </c>
      <c r="L2321" s="1" t="s">
        <v>5</v>
      </c>
      <c r="M2321" s="1" t="s">
        <v>6</v>
      </c>
      <c r="N2321" s="1" t="s">
        <v>7</v>
      </c>
      <c r="O2321" s="6"/>
    </row>
    <row r="2322">
      <c r="A2322" s="5">
        <v>201235.0</v>
      </c>
      <c r="B2322" s="2">
        <v>45869.0</v>
      </c>
      <c r="C2322" s="1" t="s">
        <v>180</v>
      </c>
      <c r="D2322" s="3" t="s">
        <v>133</v>
      </c>
      <c r="E2322" s="4">
        <v>45863.0</v>
      </c>
      <c r="F2322" s="5">
        <v>60.0</v>
      </c>
      <c r="G2322" s="5">
        <v>46.49</v>
      </c>
      <c r="H2322" s="5">
        <v>2790.44</v>
      </c>
      <c r="I2322" s="1" t="s">
        <v>125</v>
      </c>
      <c r="J2322" s="1" t="s">
        <v>92</v>
      </c>
      <c r="K2322" s="1" t="s">
        <v>13</v>
      </c>
      <c r="L2322" s="1" t="s">
        <v>5</v>
      </c>
      <c r="M2322" s="1" t="s">
        <v>6</v>
      </c>
      <c r="N2322" s="1" t="s">
        <v>7</v>
      </c>
      <c r="O2322" s="6"/>
    </row>
    <row r="2323">
      <c r="A2323" s="5">
        <v>201235.0</v>
      </c>
      <c r="B2323" s="2">
        <v>45869.0</v>
      </c>
      <c r="C2323" s="1" t="s">
        <v>180</v>
      </c>
      <c r="D2323" s="3" t="s">
        <v>202</v>
      </c>
      <c r="E2323" s="4">
        <v>45863.0</v>
      </c>
      <c r="F2323" s="5">
        <v>125.0</v>
      </c>
      <c r="G2323" s="5">
        <v>43.32</v>
      </c>
      <c r="H2323" s="5">
        <v>5416.04</v>
      </c>
      <c r="I2323" s="1" t="s">
        <v>127</v>
      </c>
      <c r="J2323" s="1" t="s">
        <v>92</v>
      </c>
      <c r="K2323" s="1" t="s">
        <v>13</v>
      </c>
      <c r="L2323" s="1" t="s">
        <v>5</v>
      </c>
      <c r="M2323" s="1" t="s">
        <v>6</v>
      </c>
      <c r="N2323" s="1" t="s">
        <v>7</v>
      </c>
      <c r="O2323" s="6"/>
    </row>
    <row r="2324">
      <c r="A2324" s="5">
        <v>201235.0</v>
      </c>
      <c r="B2324" s="2">
        <v>45869.0</v>
      </c>
      <c r="C2324" s="1" t="s">
        <v>180</v>
      </c>
      <c r="D2324" s="3" t="s">
        <v>534</v>
      </c>
      <c r="E2324" s="4">
        <v>45863.0</v>
      </c>
      <c r="F2324" s="5">
        <v>100.0</v>
      </c>
      <c r="G2324" s="5">
        <v>82.65</v>
      </c>
      <c r="H2324" s="5">
        <v>8266.04</v>
      </c>
      <c r="I2324" s="1" t="s">
        <v>127</v>
      </c>
      <c r="J2324" s="1" t="s">
        <v>92</v>
      </c>
      <c r="K2324" s="1" t="s">
        <v>13</v>
      </c>
      <c r="L2324" s="1" t="s">
        <v>5</v>
      </c>
      <c r="M2324" s="1" t="s">
        <v>6</v>
      </c>
      <c r="N2324" s="1" t="s">
        <v>7</v>
      </c>
      <c r="O2324" s="6"/>
    </row>
    <row r="2325">
      <c r="A2325" s="5">
        <v>201235.0</v>
      </c>
      <c r="B2325" s="2">
        <v>45869.0</v>
      </c>
      <c r="C2325" s="1" t="s">
        <v>180</v>
      </c>
      <c r="D2325" s="3" t="s">
        <v>543</v>
      </c>
      <c r="E2325" s="4">
        <v>45863.0</v>
      </c>
      <c r="F2325" s="5">
        <v>20.0</v>
      </c>
      <c r="G2325" s="5">
        <v>167.04</v>
      </c>
      <c r="H2325" s="5">
        <v>3341.84</v>
      </c>
      <c r="I2325" s="1" t="s">
        <v>127</v>
      </c>
      <c r="J2325" s="1" t="s">
        <v>92</v>
      </c>
      <c r="K2325" s="1" t="s">
        <v>13</v>
      </c>
      <c r="L2325" s="1" t="s">
        <v>5</v>
      </c>
      <c r="M2325" s="1" t="s">
        <v>6</v>
      </c>
      <c r="N2325" s="1" t="s">
        <v>7</v>
      </c>
      <c r="O2325" s="6"/>
    </row>
    <row r="2326">
      <c r="A2326" s="5">
        <v>201235.0</v>
      </c>
      <c r="B2326" s="2">
        <v>45869.0</v>
      </c>
      <c r="C2326" s="1" t="s">
        <v>180</v>
      </c>
      <c r="D2326" s="3" t="s">
        <v>528</v>
      </c>
      <c r="E2326" s="4">
        <v>45863.0</v>
      </c>
      <c r="F2326" s="5">
        <v>84.0</v>
      </c>
      <c r="G2326" s="5">
        <v>76.41</v>
      </c>
      <c r="H2326" s="5">
        <v>6419.48</v>
      </c>
      <c r="I2326" s="1" t="s">
        <v>125</v>
      </c>
      <c r="J2326" s="1" t="s">
        <v>92</v>
      </c>
      <c r="K2326" s="1" t="s">
        <v>13</v>
      </c>
      <c r="L2326" s="1" t="s">
        <v>5</v>
      </c>
      <c r="M2326" s="1" t="s">
        <v>6</v>
      </c>
      <c r="N2326" s="1" t="s">
        <v>7</v>
      </c>
      <c r="O2326" s="6"/>
    </row>
    <row r="2327">
      <c r="A2327" s="5">
        <v>104559.0</v>
      </c>
      <c r="B2327" s="2">
        <v>45869.0</v>
      </c>
      <c r="C2327" s="1" t="s">
        <v>11</v>
      </c>
      <c r="D2327" s="3" t="s">
        <v>715</v>
      </c>
      <c r="E2327" s="4">
        <v>45863.0</v>
      </c>
      <c r="F2327" s="5">
        <v>10.0</v>
      </c>
      <c r="G2327" s="5">
        <v>685.4</v>
      </c>
      <c r="H2327" s="5">
        <v>6855.5</v>
      </c>
      <c r="I2327" s="1" t="s">
        <v>61</v>
      </c>
      <c r="J2327" s="1" t="s">
        <v>12</v>
      </c>
      <c r="K2327" s="1" t="s">
        <v>13</v>
      </c>
      <c r="L2327" s="1" t="s">
        <v>5</v>
      </c>
      <c r="M2327" s="1" t="s">
        <v>29</v>
      </c>
      <c r="N2327" s="1" t="s">
        <v>7</v>
      </c>
      <c r="O2327" s="6"/>
    </row>
    <row r="2328">
      <c r="A2328" s="5">
        <v>104559.0</v>
      </c>
      <c r="B2328" s="2">
        <v>45869.0</v>
      </c>
      <c r="C2328" s="1" t="s">
        <v>11</v>
      </c>
      <c r="D2328" s="7">
        <v>6810.0</v>
      </c>
      <c r="E2328" s="4">
        <v>45863.0</v>
      </c>
      <c r="F2328" s="5">
        <v>50.0</v>
      </c>
      <c r="G2328" s="5">
        <v>363.4</v>
      </c>
      <c r="H2328" s="5">
        <v>18171.5</v>
      </c>
      <c r="I2328" s="1" t="s">
        <v>61</v>
      </c>
      <c r="J2328" s="1" t="s">
        <v>12</v>
      </c>
      <c r="K2328" s="1" t="s">
        <v>13</v>
      </c>
      <c r="L2328" s="1" t="s">
        <v>5</v>
      </c>
      <c r="M2328" s="1" t="s">
        <v>29</v>
      </c>
      <c r="N2328" s="1" t="s">
        <v>7</v>
      </c>
      <c r="O2328" s="6"/>
    </row>
    <row r="2329">
      <c r="A2329" s="5">
        <v>104560.0</v>
      </c>
      <c r="B2329" s="2">
        <v>45869.0</v>
      </c>
      <c r="C2329" s="1" t="s">
        <v>11</v>
      </c>
      <c r="D2329" s="7">
        <v>552.0</v>
      </c>
      <c r="E2329" s="4">
        <v>45863.0</v>
      </c>
      <c r="F2329" s="5">
        <v>6.0</v>
      </c>
      <c r="G2329" s="5">
        <v>571.2</v>
      </c>
      <c r="H2329" s="5">
        <v>3427.2</v>
      </c>
      <c r="I2329" s="1" t="s">
        <v>21</v>
      </c>
      <c r="J2329" s="1" t="s">
        <v>12</v>
      </c>
      <c r="K2329" s="1" t="s">
        <v>13</v>
      </c>
      <c r="L2329" s="1" t="s">
        <v>5</v>
      </c>
      <c r="M2329" s="1" t="s">
        <v>23</v>
      </c>
      <c r="N2329" s="1" t="s">
        <v>7</v>
      </c>
      <c r="O2329" s="6"/>
    </row>
    <row r="2330">
      <c r="A2330" s="5">
        <v>201236.0</v>
      </c>
      <c r="B2330" s="2">
        <v>45869.0</v>
      </c>
      <c r="C2330" s="1" t="s">
        <v>180</v>
      </c>
      <c r="D2330" s="3" t="s">
        <v>716</v>
      </c>
      <c r="E2330" s="4">
        <v>45863.0</v>
      </c>
      <c r="F2330" s="5">
        <v>40.0</v>
      </c>
      <c r="G2330" s="5">
        <v>171.72</v>
      </c>
      <c r="H2330" s="5">
        <v>6868.8</v>
      </c>
      <c r="I2330" s="1" t="s">
        <v>696</v>
      </c>
      <c r="J2330" s="1" t="s">
        <v>92</v>
      </c>
      <c r="K2330" s="1" t="s">
        <v>13</v>
      </c>
      <c r="L2330" s="1" t="s">
        <v>5</v>
      </c>
      <c r="M2330" s="1" t="s">
        <v>6</v>
      </c>
      <c r="N2330" s="1" t="s">
        <v>7</v>
      </c>
      <c r="O2330" s="6"/>
    </row>
    <row r="2331">
      <c r="A2331" s="5">
        <v>201236.0</v>
      </c>
      <c r="B2331" s="2">
        <v>45869.0</v>
      </c>
      <c r="C2331" s="1" t="s">
        <v>180</v>
      </c>
      <c r="D2331" s="3" t="s">
        <v>695</v>
      </c>
      <c r="E2331" s="4">
        <v>45863.0</v>
      </c>
      <c r="F2331" s="5">
        <v>100.0</v>
      </c>
      <c r="G2331" s="5">
        <v>151.92</v>
      </c>
      <c r="H2331" s="5">
        <v>15192.0</v>
      </c>
      <c r="I2331" s="1" t="s">
        <v>696</v>
      </c>
      <c r="J2331" s="1" t="s">
        <v>92</v>
      </c>
      <c r="K2331" s="1" t="s">
        <v>13</v>
      </c>
      <c r="L2331" s="1" t="s">
        <v>5</v>
      </c>
      <c r="M2331" s="1" t="s">
        <v>6</v>
      </c>
      <c r="N2331" s="1" t="s">
        <v>7</v>
      </c>
      <c r="O2331" s="6"/>
    </row>
    <row r="2332">
      <c r="A2332" s="5">
        <v>104561.0</v>
      </c>
      <c r="B2332" s="2">
        <v>45869.0</v>
      </c>
      <c r="C2332" s="1" t="s">
        <v>11</v>
      </c>
      <c r="D2332" s="7">
        <v>701.0</v>
      </c>
      <c r="E2332" s="4">
        <v>45863.0</v>
      </c>
      <c r="F2332" s="5">
        <v>100.0</v>
      </c>
      <c r="G2332" s="5">
        <v>423.05</v>
      </c>
      <c r="H2332" s="5">
        <v>42306.61</v>
      </c>
      <c r="I2332" s="1" t="s">
        <v>56</v>
      </c>
      <c r="J2332" s="1" t="s">
        <v>12</v>
      </c>
      <c r="K2332" s="1" t="s">
        <v>13</v>
      </c>
      <c r="L2332" s="1" t="s">
        <v>5</v>
      </c>
      <c r="M2332" s="1" t="s">
        <v>23</v>
      </c>
      <c r="N2332" s="1" t="s">
        <v>7</v>
      </c>
      <c r="O2332" s="6"/>
    </row>
    <row r="2333">
      <c r="A2333" s="5">
        <v>104561.0</v>
      </c>
      <c r="B2333" s="2">
        <v>45869.0</v>
      </c>
      <c r="C2333" s="1" t="s">
        <v>11</v>
      </c>
      <c r="D2333" s="7">
        <v>516.0</v>
      </c>
      <c r="E2333" s="4">
        <v>45863.0</v>
      </c>
      <c r="F2333" s="5">
        <v>60.0</v>
      </c>
      <c r="G2333" s="5">
        <v>216.05</v>
      </c>
      <c r="H2333" s="5">
        <v>12964.61</v>
      </c>
      <c r="I2333" s="1" t="s">
        <v>53</v>
      </c>
      <c r="J2333" s="1" t="s">
        <v>12</v>
      </c>
      <c r="K2333" s="1" t="s">
        <v>13</v>
      </c>
      <c r="L2333" s="1" t="s">
        <v>5</v>
      </c>
      <c r="M2333" s="1" t="s">
        <v>23</v>
      </c>
      <c r="N2333" s="1" t="s">
        <v>7</v>
      </c>
      <c r="O2333" s="6"/>
    </row>
    <row r="2334">
      <c r="A2334" s="5">
        <v>104561.0</v>
      </c>
      <c r="B2334" s="2">
        <v>45869.0</v>
      </c>
      <c r="C2334" s="1" t="s">
        <v>11</v>
      </c>
      <c r="D2334" s="7">
        <v>517.0</v>
      </c>
      <c r="E2334" s="4">
        <v>45863.0</v>
      </c>
      <c r="F2334" s="5">
        <v>10.0</v>
      </c>
      <c r="G2334" s="5">
        <v>256.53</v>
      </c>
      <c r="H2334" s="5">
        <v>2566.91</v>
      </c>
      <c r="I2334" s="1" t="s">
        <v>53</v>
      </c>
      <c r="J2334" s="1" t="s">
        <v>12</v>
      </c>
      <c r="K2334" s="1" t="s">
        <v>13</v>
      </c>
      <c r="L2334" s="1" t="s">
        <v>5</v>
      </c>
      <c r="M2334" s="1" t="s">
        <v>23</v>
      </c>
      <c r="N2334" s="1" t="s">
        <v>7</v>
      </c>
      <c r="O2334" s="6"/>
    </row>
    <row r="2335">
      <c r="A2335" s="5">
        <v>104561.0</v>
      </c>
      <c r="B2335" s="2">
        <v>45869.0</v>
      </c>
      <c r="C2335" s="1" t="s">
        <v>11</v>
      </c>
      <c r="D2335" s="7">
        <v>513.0</v>
      </c>
      <c r="E2335" s="4">
        <v>45863.0</v>
      </c>
      <c r="F2335" s="5">
        <v>20.0</v>
      </c>
      <c r="G2335" s="5">
        <v>216.05</v>
      </c>
      <c r="H2335" s="5">
        <v>4322.61</v>
      </c>
      <c r="I2335" s="1" t="s">
        <v>53</v>
      </c>
      <c r="J2335" s="1" t="s">
        <v>12</v>
      </c>
      <c r="K2335" s="1" t="s">
        <v>13</v>
      </c>
      <c r="L2335" s="1" t="s">
        <v>5</v>
      </c>
      <c r="M2335" s="1" t="s">
        <v>23</v>
      </c>
      <c r="N2335" s="1" t="s">
        <v>7</v>
      </c>
      <c r="O2335" s="6"/>
    </row>
    <row r="2336">
      <c r="A2336" s="5">
        <v>104561.0</v>
      </c>
      <c r="B2336" s="2">
        <v>45869.0</v>
      </c>
      <c r="C2336" s="1" t="s">
        <v>11</v>
      </c>
      <c r="D2336" s="7">
        <v>501.0</v>
      </c>
      <c r="E2336" s="4">
        <v>45863.0</v>
      </c>
      <c r="F2336" s="5">
        <v>10.0</v>
      </c>
      <c r="G2336" s="5">
        <v>504.04</v>
      </c>
      <c r="H2336" s="5">
        <v>5042.01</v>
      </c>
      <c r="I2336" s="1" t="s">
        <v>56</v>
      </c>
      <c r="J2336" s="1" t="s">
        <v>12</v>
      </c>
      <c r="K2336" s="1" t="s">
        <v>13</v>
      </c>
      <c r="L2336" s="1" t="s">
        <v>5</v>
      </c>
      <c r="M2336" s="1" t="s">
        <v>23</v>
      </c>
      <c r="N2336" s="1" t="s">
        <v>7</v>
      </c>
      <c r="O2336" s="6"/>
    </row>
    <row r="2337">
      <c r="A2337" s="5">
        <v>104562.0</v>
      </c>
      <c r="B2337" s="2">
        <v>45869.0</v>
      </c>
      <c r="C2337" s="1" t="s">
        <v>11</v>
      </c>
      <c r="D2337" s="3" t="s">
        <v>88</v>
      </c>
      <c r="E2337" s="4">
        <v>45863.0</v>
      </c>
      <c r="F2337" s="5">
        <v>20.0</v>
      </c>
      <c r="G2337" s="5">
        <v>1908.2</v>
      </c>
      <c r="H2337" s="5">
        <v>38168.58</v>
      </c>
      <c r="I2337" s="1" t="s">
        <v>58</v>
      </c>
      <c r="J2337" s="1" t="s">
        <v>12</v>
      </c>
      <c r="K2337" s="1" t="s">
        <v>13</v>
      </c>
      <c r="L2337" s="1" t="s">
        <v>5</v>
      </c>
      <c r="M2337" s="1" t="s">
        <v>59</v>
      </c>
      <c r="N2337" s="1" t="s">
        <v>7</v>
      </c>
      <c r="O2337" s="6"/>
    </row>
    <row r="2338">
      <c r="A2338" s="5">
        <v>104563.0</v>
      </c>
      <c r="B2338" s="2">
        <v>45869.0</v>
      </c>
      <c r="C2338" s="1" t="s">
        <v>11</v>
      </c>
      <c r="D2338" s="7">
        <v>1111.0</v>
      </c>
      <c r="E2338" s="4">
        <v>45863.0</v>
      </c>
      <c r="F2338" s="5">
        <v>330.0</v>
      </c>
      <c r="G2338" s="5">
        <v>24.0</v>
      </c>
      <c r="H2338" s="5">
        <v>7921.85</v>
      </c>
      <c r="I2338" s="1" t="s">
        <v>21</v>
      </c>
      <c r="J2338" s="1" t="s">
        <v>12</v>
      </c>
      <c r="K2338" s="1" t="s">
        <v>13</v>
      </c>
      <c r="L2338" s="1" t="s">
        <v>5</v>
      </c>
      <c r="M2338" s="1" t="s">
        <v>23</v>
      </c>
      <c r="N2338" s="1" t="s">
        <v>7</v>
      </c>
      <c r="O2338" s="6"/>
    </row>
    <row r="2339">
      <c r="A2339" s="5">
        <v>104563.0</v>
      </c>
      <c r="B2339" s="2">
        <v>45869.0</v>
      </c>
      <c r="C2339" s="1" t="s">
        <v>11</v>
      </c>
      <c r="D2339" s="7">
        <v>194.0</v>
      </c>
      <c r="E2339" s="4">
        <v>45863.0</v>
      </c>
      <c r="F2339" s="5">
        <v>28.0</v>
      </c>
      <c r="G2339" s="5">
        <v>139.2</v>
      </c>
      <c r="H2339" s="5">
        <v>3899.45</v>
      </c>
      <c r="I2339" s="1" t="s">
        <v>21</v>
      </c>
      <c r="J2339" s="1" t="s">
        <v>12</v>
      </c>
      <c r="K2339" s="1" t="s">
        <v>13</v>
      </c>
      <c r="L2339" s="1" t="s">
        <v>5</v>
      </c>
      <c r="M2339" s="1" t="s">
        <v>23</v>
      </c>
      <c r="N2339" s="1" t="s">
        <v>7</v>
      </c>
      <c r="O2339" s="6"/>
    </row>
    <row r="2340">
      <c r="A2340" s="5">
        <v>104563.0</v>
      </c>
      <c r="B2340" s="2">
        <v>45869.0</v>
      </c>
      <c r="C2340" s="1" t="s">
        <v>11</v>
      </c>
      <c r="D2340" s="7">
        <v>1391.0</v>
      </c>
      <c r="E2340" s="4">
        <v>45863.0</v>
      </c>
      <c r="F2340" s="5">
        <v>100.0</v>
      </c>
      <c r="G2340" s="5">
        <v>78.72</v>
      </c>
      <c r="H2340" s="5">
        <v>7873.85</v>
      </c>
      <c r="I2340" s="1" t="s">
        <v>21</v>
      </c>
      <c r="J2340" s="1" t="s">
        <v>12</v>
      </c>
      <c r="K2340" s="1" t="s">
        <v>13</v>
      </c>
      <c r="L2340" s="1" t="s">
        <v>5</v>
      </c>
      <c r="M2340" s="1" t="s">
        <v>23</v>
      </c>
      <c r="N2340" s="1" t="s">
        <v>7</v>
      </c>
      <c r="O2340" s="6"/>
    </row>
    <row r="2341">
      <c r="A2341" s="5">
        <v>104563.0</v>
      </c>
      <c r="B2341" s="2">
        <v>45869.0</v>
      </c>
      <c r="C2341" s="1" t="s">
        <v>11</v>
      </c>
      <c r="D2341" s="7">
        <v>154.0</v>
      </c>
      <c r="E2341" s="4">
        <v>45863.0</v>
      </c>
      <c r="F2341" s="5">
        <v>50.0</v>
      </c>
      <c r="G2341" s="5">
        <v>441.6</v>
      </c>
      <c r="H2341" s="5">
        <v>22081.85</v>
      </c>
      <c r="I2341" s="1" t="s">
        <v>21</v>
      </c>
      <c r="J2341" s="1" t="s">
        <v>12</v>
      </c>
      <c r="K2341" s="1" t="s">
        <v>13</v>
      </c>
      <c r="L2341" s="1" t="s">
        <v>5</v>
      </c>
      <c r="M2341" s="1" t="s">
        <v>23</v>
      </c>
      <c r="N2341" s="1" t="s">
        <v>7</v>
      </c>
      <c r="O2341" s="6"/>
    </row>
    <row r="2342">
      <c r="A2342" s="5">
        <v>104563.0</v>
      </c>
      <c r="B2342" s="2">
        <v>45869.0</v>
      </c>
      <c r="C2342" s="1" t="s">
        <v>11</v>
      </c>
      <c r="D2342" s="7">
        <v>124.0</v>
      </c>
      <c r="E2342" s="4">
        <v>45863.0</v>
      </c>
      <c r="F2342" s="5">
        <v>184.0</v>
      </c>
      <c r="G2342" s="5">
        <v>126.72</v>
      </c>
      <c r="H2342" s="5">
        <v>23318.33</v>
      </c>
      <c r="I2342" s="1" t="s">
        <v>21</v>
      </c>
      <c r="J2342" s="1" t="s">
        <v>12</v>
      </c>
      <c r="K2342" s="1" t="s">
        <v>13</v>
      </c>
      <c r="L2342" s="1" t="s">
        <v>5</v>
      </c>
      <c r="M2342" s="1" t="s">
        <v>23</v>
      </c>
      <c r="N2342" s="1" t="s">
        <v>7</v>
      </c>
      <c r="O2342" s="6"/>
    </row>
    <row r="2343">
      <c r="A2343" s="5">
        <v>104563.0</v>
      </c>
      <c r="B2343" s="2">
        <v>45869.0</v>
      </c>
      <c r="C2343" s="1" t="s">
        <v>11</v>
      </c>
      <c r="D2343" s="7">
        <v>153.0</v>
      </c>
      <c r="E2343" s="4">
        <v>45863.0</v>
      </c>
      <c r="F2343" s="5">
        <v>75.0</v>
      </c>
      <c r="G2343" s="5">
        <v>364.8</v>
      </c>
      <c r="H2343" s="5">
        <v>27361.85</v>
      </c>
      <c r="I2343" s="1" t="s">
        <v>21</v>
      </c>
      <c r="J2343" s="1" t="s">
        <v>12</v>
      </c>
      <c r="K2343" s="1" t="s">
        <v>13</v>
      </c>
      <c r="L2343" s="1" t="s">
        <v>5</v>
      </c>
      <c r="M2343" s="1" t="s">
        <v>23</v>
      </c>
      <c r="N2343" s="1" t="s">
        <v>7</v>
      </c>
      <c r="O2343" s="6"/>
    </row>
    <row r="2344">
      <c r="A2344" s="5">
        <v>104564.0</v>
      </c>
      <c r="B2344" s="2">
        <v>45869.0</v>
      </c>
      <c r="C2344" s="1" t="s">
        <v>11</v>
      </c>
      <c r="D2344" s="3" t="s">
        <v>602</v>
      </c>
      <c r="E2344" s="4">
        <v>45863.0</v>
      </c>
      <c r="F2344" s="5">
        <v>12.0</v>
      </c>
      <c r="G2344" s="5">
        <v>672.0</v>
      </c>
      <c r="H2344" s="5">
        <v>8065.14</v>
      </c>
      <c r="I2344" s="1" t="s">
        <v>21</v>
      </c>
      <c r="J2344" s="1" t="s">
        <v>12</v>
      </c>
      <c r="K2344" s="1" t="s">
        <v>13</v>
      </c>
      <c r="L2344" s="1" t="s">
        <v>5</v>
      </c>
      <c r="M2344" s="1" t="s">
        <v>23</v>
      </c>
      <c r="N2344" s="1" t="s">
        <v>7</v>
      </c>
      <c r="O2344" s="6"/>
    </row>
    <row r="2345">
      <c r="A2345" s="5">
        <v>104564.0</v>
      </c>
      <c r="B2345" s="2">
        <v>45869.0</v>
      </c>
      <c r="C2345" s="1" t="s">
        <v>11</v>
      </c>
      <c r="D2345" s="3" t="s">
        <v>686</v>
      </c>
      <c r="E2345" s="4">
        <v>45863.0</v>
      </c>
      <c r="F2345" s="5">
        <v>24.0</v>
      </c>
      <c r="G2345" s="5">
        <v>592.0</v>
      </c>
      <c r="H2345" s="5">
        <v>14209.14</v>
      </c>
      <c r="I2345" s="1" t="s">
        <v>21</v>
      </c>
      <c r="J2345" s="1" t="s">
        <v>12</v>
      </c>
      <c r="K2345" s="1" t="s">
        <v>13</v>
      </c>
      <c r="L2345" s="1" t="s">
        <v>5</v>
      </c>
      <c r="M2345" s="1" t="s">
        <v>23</v>
      </c>
      <c r="N2345" s="1" t="s">
        <v>7</v>
      </c>
      <c r="O2345" s="6"/>
    </row>
    <row r="2346">
      <c r="A2346" s="5">
        <v>104564.0</v>
      </c>
      <c r="B2346" s="2">
        <v>45869.0</v>
      </c>
      <c r="C2346" s="1" t="s">
        <v>11</v>
      </c>
      <c r="D2346" s="3" t="s">
        <v>685</v>
      </c>
      <c r="E2346" s="4">
        <v>45863.0</v>
      </c>
      <c r="F2346" s="5">
        <v>12.0</v>
      </c>
      <c r="G2346" s="5">
        <v>512.0</v>
      </c>
      <c r="H2346" s="5">
        <v>6145.14</v>
      </c>
      <c r="I2346" s="1" t="s">
        <v>21</v>
      </c>
      <c r="J2346" s="1" t="s">
        <v>12</v>
      </c>
      <c r="K2346" s="1" t="s">
        <v>13</v>
      </c>
      <c r="L2346" s="1" t="s">
        <v>5</v>
      </c>
      <c r="M2346" s="1" t="s">
        <v>23</v>
      </c>
      <c r="N2346" s="1" t="s">
        <v>7</v>
      </c>
      <c r="O2346" s="6"/>
    </row>
    <row r="2347">
      <c r="A2347" s="5">
        <v>104567.0</v>
      </c>
      <c r="B2347" s="2">
        <v>45869.0</v>
      </c>
      <c r="C2347" s="1" t="s">
        <v>567</v>
      </c>
      <c r="D2347" s="3" t="s">
        <v>685</v>
      </c>
      <c r="E2347" s="4">
        <v>45863.0</v>
      </c>
      <c r="F2347" s="5">
        <v>12.0</v>
      </c>
      <c r="G2347" s="5">
        <v>512.0</v>
      </c>
      <c r="H2347" s="5">
        <v>6021.77</v>
      </c>
      <c r="I2347" s="1" t="s">
        <v>21</v>
      </c>
      <c r="J2347" s="1" t="s">
        <v>568</v>
      </c>
      <c r="K2347" s="1" t="s">
        <v>13</v>
      </c>
      <c r="L2347" s="1" t="s">
        <v>5</v>
      </c>
      <c r="M2347" s="1" t="s">
        <v>23</v>
      </c>
      <c r="N2347" s="1" t="s">
        <v>7</v>
      </c>
      <c r="O2347" s="6"/>
    </row>
    <row r="2348">
      <c r="A2348" s="5">
        <v>104567.0</v>
      </c>
      <c r="B2348" s="2">
        <v>45869.0</v>
      </c>
      <c r="C2348" s="1" t="s">
        <v>567</v>
      </c>
      <c r="D2348" s="3" t="s">
        <v>602</v>
      </c>
      <c r="E2348" s="4">
        <v>45863.0</v>
      </c>
      <c r="F2348" s="5">
        <v>6.0</v>
      </c>
      <c r="G2348" s="5">
        <v>672.0</v>
      </c>
      <c r="H2348" s="5">
        <v>3952.01</v>
      </c>
      <c r="I2348" s="1" t="s">
        <v>21</v>
      </c>
      <c r="J2348" s="1" t="s">
        <v>568</v>
      </c>
      <c r="K2348" s="1" t="s">
        <v>13</v>
      </c>
      <c r="L2348" s="1" t="s">
        <v>5</v>
      </c>
      <c r="M2348" s="1" t="s">
        <v>23</v>
      </c>
      <c r="N2348" s="1" t="s">
        <v>7</v>
      </c>
      <c r="O2348" s="6"/>
    </row>
    <row r="2349">
      <c r="A2349" s="5">
        <v>104567.0</v>
      </c>
      <c r="B2349" s="2">
        <v>45869.0</v>
      </c>
      <c r="C2349" s="1" t="s">
        <v>567</v>
      </c>
      <c r="D2349" s="3" t="s">
        <v>337</v>
      </c>
      <c r="E2349" s="4">
        <v>45863.0</v>
      </c>
      <c r="F2349" s="5">
        <v>6.0</v>
      </c>
      <c r="G2349" s="5">
        <v>712.0</v>
      </c>
      <c r="H2349" s="5">
        <v>4187.21</v>
      </c>
      <c r="I2349" s="1" t="s">
        <v>21</v>
      </c>
      <c r="J2349" s="1" t="s">
        <v>568</v>
      </c>
      <c r="K2349" s="1" t="s">
        <v>13</v>
      </c>
      <c r="L2349" s="1" t="s">
        <v>5</v>
      </c>
      <c r="M2349" s="1" t="s">
        <v>23</v>
      </c>
      <c r="N2349" s="1" t="s">
        <v>7</v>
      </c>
      <c r="O2349" s="6"/>
    </row>
    <row r="2350">
      <c r="A2350" s="5">
        <v>104567.0</v>
      </c>
      <c r="B2350" s="2">
        <v>45869.0</v>
      </c>
      <c r="C2350" s="1" t="s">
        <v>567</v>
      </c>
      <c r="D2350" s="3" t="s">
        <v>686</v>
      </c>
      <c r="E2350" s="4">
        <v>45863.0</v>
      </c>
      <c r="F2350" s="5">
        <v>12.0</v>
      </c>
      <c r="G2350" s="5">
        <v>592.0</v>
      </c>
      <c r="H2350" s="5">
        <v>6962.57</v>
      </c>
      <c r="I2350" s="1" t="s">
        <v>21</v>
      </c>
      <c r="J2350" s="1" t="s">
        <v>568</v>
      </c>
      <c r="K2350" s="1" t="s">
        <v>13</v>
      </c>
      <c r="L2350" s="1" t="s">
        <v>5</v>
      </c>
      <c r="M2350" s="1" t="s">
        <v>23</v>
      </c>
      <c r="N2350" s="1" t="s">
        <v>7</v>
      </c>
      <c r="O2350" s="6"/>
    </row>
    <row r="2351">
      <c r="A2351" s="5">
        <v>201243.0</v>
      </c>
      <c r="B2351" s="2">
        <v>45869.0</v>
      </c>
      <c r="C2351" s="1" t="s">
        <v>174</v>
      </c>
      <c r="D2351" s="3" t="s">
        <v>175</v>
      </c>
      <c r="E2351" s="4">
        <v>45863.0</v>
      </c>
      <c r="F2351" s="5">
        <v>25000.0</v>
      </c>
      <c r="G2351" s="5">
        <v>20503.0</v>
      </c>
      <c r="H2351" s="5">
        <v>100477.0</v>
      </c>
      <c r="I2351" s="1" t="s">
        <v>43</v>
      </c>
      <c r="J2351" s="1" t="s">
        <v>176</v>
      </c>
      <c r="K2351" s="1" t="s">
        <v>111</v>
      </c>
      <c r="L2351" s="1" t="s">
        <v>5</v>
      </c>
      <c r="M2351" s="1" t="s">
        <v>44</v>
      </c>
      <c r="N2351" s="1" t="s">
        <v>7</v>
      </c>
      <c r="O2351" s="6"/>
    </row>
    <row r="2352">
      <c r="A2352" s="5">
        <v>201244.0</v>
      </c>
      <c r="B2352" s="2">
        <v>45869.0</v>
      </c>
      <c r="C2352" s="1" t="s">
        <v>567</v>
      </c>
      <c r="D2352" s="3" t="s">
        <v>78</v>
      </c>
      <c r="E2352" s="4">
        <v>45863.0</v>
      </c>
      <c r="F2352" s="5">
        <v>800.0</v>
      </c>
      <c r="G2352" s="5">
        <v>7.16</v>
      </c>
      <c r="H2352" s="5">
        <v>5614.22</v>
      </c>
      <c r="I2352" s="1" t="s">
        <v>75</v>
      </c>
      <c r="J2352" s="1" t="s">
        <v>568</v>
      </c>
      <c r="K2352" s="1" t="s">
        <v>13</v>
      </c>
      <c r="L2352" s="1" t="s">
        <v>5</v>
      </c>
      <c r="M2352" s="1" t="s">
        <v>6</v>
      </c>
      <c r="N2352" s="1" t="s">
        <v>7</v>
      </c>
      <c r="O2352" s="6"/>
    </row>
    <row r="2353">
      <c r="A2353" s="5">
        <v>201244.0</v>
      </c>
      <c r="B2353" s="2">
        <v>45869.0</v>
      </c>
      <c r="C2353" s="1" t="s">
        <v>567</v>
      </c>
      <c r="D2353" s="3" t="s">
        <v>183</v>
      </c>
      <c r="E2353" s="4">
        <v>45863.0</v>
      </c>
      <c r="F2353" s="5">
        <v>200.0</v>
      </c>
      <c r="G2353" s="5">
        <v>10.0</v>
      </c>
      <c r="H2353" s="5">
        <v>1960.78</v>
      </c>
      <c r="I2353" s="1" t="s">
        <v>75</v>
      </c>
      <c r="J2353" s="1" t="s">
        <v>568</v>
      </c>
      <c r="K2353" s="1" t="s">
        <v>13</v>
      </c>
      <c r="L2353" s="1" t="s">
        <v>5</v>
      </c>
      <c r="M2353" s="1" t="s">
        <v>6</v>
      </c>
      <c r="N2353" s="1" t="s">
        <v>7</v>
      </c>
      <c r="O2353" s="6"/>
    </row>
    <row r="2354">
      <c r="A2354" s="5">
        <v>201244.0</v>
      </c>
      <c r="B2354" s="2">
        <v>45869.0</v>
      </c>
      <c r="C2354" s="1" t="s">
        <v>567</v>
      </c>
      <c r="D2354" s="3" t="s">
        <v>197</v>
      </c>
      <c r="E2354" s="4">
        <v>45863.0</v>
      </c>
      <c r="F2354" s="5">
        <v>150.0</v>
      </c>
      <c r="G2354" s="5">
        <v>31.68</v>
      </c>
      <c r="H2354" s="5">
        <v>4657.74</v>
      </c>
      <c r="I2354" s="1" t="s">
        <v>75</v>
      </c>
      <c r="J2354" s="1" t="s">
        <v>568</v>
      </c>
      <c r="K2354" s="1" t="s">
        <v>13</v>
      </c>
      <c r="L2354" s="1" t="s">
        <v>5</v>
      </c>
      <c r="M2354" s="1" t="s">
        <v>6</v>
      </c>
      <c r="N2354" s="1" t="s">
        <v>7</v>
      </c>
      <c r="O2354" s="6"/>
    </row>
    <row r="2355">
      <c r="A2355" s="5">
        <v>201244.0</v>
      </c>
      <c r="B2355" s="2">
        <v>45869.0</v>
      </c>
      <c r="C2355" s="1" t="s">
        <v>567</v>
      </c>
      <c r="D2355" s="3" t="s">
        <v>181</v>
      </c>
      <c r="E2355" s="4">
        <v>45863.0</v>
      </c>
      <c r="F2355" s="5">
        <v>600.0</v>
      </c>
      <c r="G2355" s="5">
        <v>6.26</v>
      </c>
      <c r="H2355" s="5">
        <v>3681.66</v>
      </c>
      <c r="I2355" s="1" t="s">
        <v>75</v>
      </c>
      <c r="J2355" s="1" t="s">
        <v>568</v>
      </c>
      <c r="K2355" s="1" t="s">
        <v>13</v>
      </c>
      <c r="L2355" s="1" t="s">
        <v>5</v>
      </c>
      <c r="M2355" s="1" t="s">
        <v>6</v>
      </c>
      <c r="N2355" s="1" t="s">
        <v>7</v>
      </c>
      <c r="O2355" s="6"/>
    </row>
    <row r="2356">
      <c r="A2356" s="5">
        <v>201244.0</v>
      </c>
      <c r="B2356" s="2">
        <v>45869.0</v>
      </c>
      <c r="C2356" s="1" t="s">
        <v>567</v>
      </c>
      <c r="D2356" s="3" t="s">
        <v>198</v>
      </c>
      <c r="E2356" s="4">
        <v>45863.0</v>
      </c>
      <c r="F2356" s="5">
        <v>100.0</v>
      </c>
      <c r="G2356" s="5">
        <v>13.96</v>
      </c>
      <c r="H2356" s="5">
        <v>1368.86</v>
      </c>
      <c r="I2356" s="1" t="s">
        <v>75</v>
      </c>
      <c r="J2356" s="1" t="s">
        <v>568</v>
      </c>
      <c r="K2356" s="1" t="s">
        <v>13</v>
      </c>
      <c r="L2356" s="1" t="s">
        <v>5</v>
      </c>
      <c r="M2356" s="1" t="s">
        <v>6</v>
      </c>
      <c r="N2356" s="1" t="s">
        <v>7</v>
      </c>
      <c r="O2356" s="6"/>
    </row>
    <row r="2357">
      <c r="A2357" s="5">
        <v>201244.0</v>
      </c>
      <c r="B2357" s="2">
        <v>45869.0</v>
      </c>
      <c r="C2357" s="1" t="s">
        <v>567</v>
      </c>
      <c r="D2357" s="3" t="s">
        <v>717</v>
      </c>
      <c r="E2357" s="4">
        <v>45863.0</v>
      </c>
      <c r="F2357" s="5">
        <v>100.0</v>
      </c>
      <c r="G2357" s="5">
        <v>12.38</v>
      </c>
      <c r="H2357" s="5">
        <v>1214.02</v>
      </c>
      <c r="I2357" s="1" t="s">
        <v>75</v>
      </c>
      <c r="J2357" s="1" t="s">
        <v>568</v>
      </c>
      <c r="K2357" s="1" t="s">
        <v>13</v>
      </c>
      <c r="L2357" s="1" t="s">
        <v>5</v>
      </c>
      <c r="M2357" s="1" t="s">
        <v>6</v>
      </c>
      <c r="N2357" s="1" t="s">
        <v>7</v>
      </c>
      <c r="O2357" s="6"/>
    </row>
    <row r="2358">
      <c r="A2358" s="5">
        <v>201244.0</v>
      </c>
      <c r="B2358" s="2">
        <v>45869.0</v>
      </c>
      <c r="C2358" s="1" t="s">
        <v>567</v>
      </c>
      <c r="D2358" s="3" t="s">
        <v>470</v>
      </c>
      <c r="E2358" s="4">
        <v>45863.0</v>
      </c>
      <c r="F2358" s="5">
        <v>30.0</v>
      </c>
      <c r="G2358" s="5">
        <v>19.51</v>
      </c>
      <c r="H2358" s="5">
        <v>574.38</v>
      </c>
      <c r="I2358" s="1" t="s">
        <v>75</v>
      </c>
      <c r="J2358" s="1" t="s">
        <v>568</v>
      </c>
      <c r="K2358" s="1" t="s">
        <v>13</v>
      </c>
      <c r="L2358" s="1" t="s">
        <v>5</v>
      </c>
      <c r="M2358" s="1" t="s">
        <v>6</v>
      </c>
      <c r="N2358" s="1" t="s">
        <v>7</v>
      </c>
      <c r="O2358" s="6"/>
    </row>
    <row r="2359">
      <c r="A2359" s="5">
        <v>201244.0</v>
      </c>
      <c r="B2359" s="2">
        <v>45869.0</v>
      </c>
      <c r="C2359" s="1" t="s">
        <v>567</v>
      </c>
      <c r="D2359" s="3" t="s">
        <v>569</v>
      </c>
      <c r="E2359" s="4">
        <v>45863.0</v>
      </c>
      <c r="F2359" s="5">
        <v>100.0</v>
      </c>
      <c r="G2359" s="5">
        <v>11.84</v>
      </c>
      <c r="H2359" s="5">
        <v>1161.1</v>
      </c>
      <c r="I2359" s="1" t="s">
        <v>75</v>
      </c>
      <c r="J2359" s="1" t="s">
        <v>568</v>
      </c>
      <c r="K2359" s="1" t="s">
        <v>13</v>
      </c>
      <c r="L2359" s="1" t="s">
        <v>5</v>
      </c>
      <c r="M2359" s="1" t="s">
        <v>6</v>
      </c>
      <c r="N2359" s="1" t="s">
        <v>7</v>
      </c>
      <c r="O2359" s="6"/>
    </row>
    <row r="2360">
      <c r="A2360" s="5">
        <v>201244.0</v>
      </c>
      <c r="B2360" s="2">
        <v>45869.0</v>
      </c>
      <c r="C2360" s="1" t="s">
        <v>567</v>
      </c>
      <c r="D2360" s="3" t="s">
        <v>282</v>
      </c>
      <c r="E2360" s="4">
        <v>45863.0</v>
      </c>
      <c r="F2360" s="5">
        <v>150.0</v>
      </c>
      <c r="G2360" s="5">
        <v>89.49</v>
      </c>
      <c r="H2360" s="5">
        <v>13155.81</v>
      </c>
      <c r="I2360" s="1" t="s">
        <v>75</v>
      </c>
      <c r="J2360" s="1" t="s">
        <v>568</v>
      </c>
      <c r="K2360" s="1" t="s">
        <v>13</v>
      </c>
      <c r="L2360" s="1" t="s">
        <v>5</v>
      </c>
      <c r="M2360" s="1" t="s">
        <v>6</v>
      </c>
      <c r="N2360" s="1" t="s">
        <v>7</v>
      </c>
      <c r="O2360" s="6"/>
    </row>
    <row r="2361">
      <c r="A2361" s="5">
        <v>201244.0</v>
      </c>
      <c r="B2361" s="2">
        <v>45869.0</v>
      </c>
      <c r="C2361" s="1" t="s">
        <v>567</v>
      </c>
      <c r="D2361" s="3" t="s">
        <v>279</v>
      </c>
      <c r="E2361" s="4">
        <v>45863.0</v>
      </c>
      <c r="F2361" s="5">
        <v>150.0</v>
      </c>
      <c r="G2361" s="5">
        <v>88.63</v>
      </c>
      <c r="H2361" s="5">
        <v>13029.39</v>
      </c>
      <c r="I2361" s="1" t="s">
        <v>75</v>
      </c>
      <c r="J2361" s="1" t="s">
        <v>568</v>
      </c>
      <c r="K2361" s="1" t="s">
        <v>13</v>
      </c>
      <c r="L2361" s="1" t="s">
        <v>5</v>
      </c>
      <c r="M2361" s="1" t="s">
        <v>6</v>
      </c>
      <c r="N2361" s="1" t="s">
        <v>7</v>
      </c>
      <c r="O2361" s="6"/>
    </row>
    <row r="2362">
      <c r="A2362" s="5">
        <v>201244.0</v>
      </c>
      <c r="B2362" s="2">
        <v>45869.0</v>
      </c>
      <c r="C2362" s="1" t="s">
        <v>567</v>
      </c>
      <c r="D2362" s="3" t="s">
        <v>297</v>
      </c>
      <c r="E2362" s="4">
        <v>45863.0</v>
      </c>
      <c r="F2362" s="5">
        <v>80.0</v>
      </c>
      <c r="G2362" s="5">
        <v>22.32</v>
      </c>
      <c r="H2362" s="5">
        <v>1750.67</v>
      </c>
      <c r="I2362" s="1" t="s">
        <v>75</v>
      </c>
      <c r="J2362" s="1" t="s">
        <v>568</v>
      </c>
      <c r="K2362" s="1" t="s">
        <v>13</v>
      </c>
      <c r="L2362" s="1" t="s">
        <v>5</v>
      </c>
      <c r="M2362" s="1" t="s">
        <v>6</v>
      </c>
      <c r="N2362" s="1" t="s">
        <v>7</v>
      </c>
      <c r="O2362" s="6"/>
    </row>
    <row r="2363">
      <c r="A2363" s="5">
        <v>201244.0</v>
      </c>
      <c r="B2363" s="2">
        <v>45869.0</v>
      </c>
      <c r="C2363" s="1" t="s">
        <v>567</v>
      </c>
      <c r="D2363" s="3" t="s">
        <v>718</v>
      </c>
      <c r="E2363" s="4">
        <v>45863.0</v>
      </c>
      <c r="F2363" s="5">
        <v>100.0</v>
      </c>
      <c r="G2363" s="5">
        <v>57.16</v>
      </c>
      <c r="H2363" s="5">
        <v>5602.46</v>
      </c>
      <c r="I2363" s="1" t="s">
        <v>75</v>
      </c>
      <c r="J2363" s="1" t="s">
        <v>568</v>
      </c>
      <c r="K2363" s="1" t="s">
        <v>13</v>
      </c>
      <c r="L2363" s="1" t="s">
        <v>5</v>
      </c>
      <c r="M2363" s="1" t="s">
        <v>6</v>
      </c>
      <c r="N2363" s="1" t="s">
        <v>7</v>
      </c>
      <c r="O2363" s="6"/>
    </row>
    <row r="2364">
      <c r="A2364" s="5">
        <v>201244.0</v>
      </c>
      <c r="B2364" s="2">
        <v>45869.0</v>
      </c>
      <c r="C2364" s="1" t="s">
        <v>567</v>
      </c>
      <c r="D2364" s="3" t="s">
        <v>82</v>
      </c>
      <c r="E2364" s="4">
        <v>45863.0</v>
      </c>
      <c r="F2364" s="5">
        <v>150.0</v>
      </c>
      <c r="G2364" s="5">
        <v>53.56</v>
      </c>
      <c r="H2364" s="5">
        <v>7874.1</v>
      </c>
      <c r="I2364" s="1" t="s">
        <v>75</v>
      </c>
      <c r="J2364" s="1" t="s">
        <v>568</v>
      </c>
      <c r="K2364" s="1" t="s">
        <v>13</v>
      </c>
      <c r="L2364" s="1" t="s">
        <v>5</v>
      </c>
      <c r="M2364" s="1" t="s">
        <v>6</v>
      </c>
      <c r="N2364" s="1" t="s">
        <v>7</v>
      </c>
      <c r="O2364" s="6"/>
    </row>
    <row r="2365">
      <c r="A2365" s="5">
        <v>201244.0</v>
      </c>
      <c r="B2365" s="2">
        <v>45869.0</v>
      </c>
      <c r="C2365" s="1" t="s">
        <v>567</v>
      </c>
      <c r="D2365" s="3" t="s">
        <v>286</v>
      </c>
      <c r="E2365" s="4">
        <v>45863.0</v>
      </c>
      <c r="F2365" s="5">
        <v>48.0</v>
      </c>
      <c r="G2365" s="5">
        <v>72.98</v>
      </c>
      <c r="H2365" s="5">
        <v>3433.76</v>
      </c>
      <c r="I2365" s="1" t="s">
        <v>75</v>
      </c>
      <c r="J2365" s="1" t="s">
        <v>568</v>
      </c>
      <c r="K2365" s="1" t="s">
        <v>13</v>
      </c>
      <c r="L2365" s="1" t="s">
        <v>5</v>
      </c>
      <c r="M2365" s="1" t="s">
        <v>6</v>
      </c>
      <c r="N2365" s="1" t="s">
        <v>7</v>
      </c>
      <c r="O2365" s="6"/>
    </row>
    <row r="2366">
      <c r="A2366" s="5">
        <v>201244.0</v>
      </c>
      <c r="B2366" s="2">
        <v>45869.0</v>
      </c>
      <c r="C2366" s="1" t="s">
        <v>567</v>
      </c>
      <c r="D2366" s="3" t="s">
        <v>158</v>
      </c>
      <c r="E2366" s="4">
        <v>45863.0</v>
      </c>
      <c r="F2366" s="5">
        <v>300.0</v>
      </c>
      <c r="G2366" s="5">
        <v>214.92</v>
      </c>
      <c r="H2366" s="5">
        <v>63187.26</v>
      </c>
      <c r="I2366" s="1" t="s">
        <v>75</v>
      </c>
      <c r="J2366" s="1" t="s">
        <v>568</v>
      </c>
      <c r="K2366" s="1" t="s">
        <v>13</v>
      </c>
      <c r="L2366" s="1" t="s">
        <v>5</v>
      </c>
      <c r="M2366" s="1" t="s">
        <v>6</v>
      </c>
      <c r="N2366" s="1" t="s">
        <v>7</v>
      </c>
      <c r="O2366" s="6"/>
    </row>
    <row r="2367">
      <c r="A2367" s="5">
        <v>201244.0</v>
      </c>
      <c r="B2367" s="2">
        <v>45869.0</v>
      </c>
      <c r="C2367" s="1" t="s">
        <v>567</v>
      </c>
      <c r="D2367" s="3" t="s">
        <v>353</v>
      </c>
      <c r="E2367" s="4">
        <v>45863.0</v>
      </c>
      <c r="F2367" s="5">
        <v>50.0</v>
      </c>
      <c r="G2367" s="5">
        <v>121.68</v>
      </c>
      <c r="H2367" s="5">
        <v>5963.1</v>
      </c>
      <c r="I2367" s="1" t="s">
        <v>75</v>
      </c>
      <c r="J2367" s="1" t="s">
        <v>568</v>
      </c>
      <c r="K2367" s="1" t="s">
        <v>13</v>
      </c>
      <c r="L2367" s="1" t="s">
        <v>5</v>
      </c>
      <c r="M2367" s="1" t="s">
        <v>6</v>
      </c>
      <c r="N2367" s="1" t="s">
        <v>7</v>
      </c>
      <c r="O2367" s="6"/>
    </row>
    <row r="2368">
      <c r="A2368" s="5">
        <v>201244.0</v>
      </c>
      <c r="B2368" s="2">
        <v>45869.0</v>
      </c>
      <c r="C2368" s="1" t="s">
        <v>567</v>
      </c>
      <c r="D2368" s="3" t="s">
        <v>154</v>
      </c>
      <c r="E2368" s="4">
        <v>45863.0</v>
      </c>
      <c r="F2368" s="5">
        <v>300.0</v>
      </c>
      <c r="G2368" s="5">
        <v>18.68</v>
      </c>
      <c r="H2368" s="5">
        <v>5492.7</v>
      </c>
      <c r="I2368" s="1" t="s">
        <v>75</v>
      </c>
      <c r="J2368" s="1" t="s">
        <v>568</v>
      </c>
      <c r="K2368" s="1" t="s">
        <v>13</v>
      </c>
      <c r="L2368" s="1" t="s">
        <v>5</v>
      </c>
      <c r="M2368" s="1" t="s">
        <v>6</v>
      </c>
      <c r="N2368" s="1" t="s">
        <v>7</v>
      </c>
      <c r="O2368" s="6"/>
    </row>
    <row r="2369">
      <c r="A2369" s="5">
        <v>201244.0</v>
      </c>
      <c r="B2369" s="2">
        <v>45869.0</v>
      </c>
      <c r="C2369" s="1" t="s">
        <v>567</v>
      </c>
      <c r="D2369" s="3" t="s">
        <v>74</v>
      </c>
      <c r="E2369" s="4">
        <v>45863.0</v>
      </c>
      <c r="F2369" s="5">
        <v>100.0</v>
      </c>
      <c r="G2369" s="5">
        <v>41.76</v>
      </c>
      <c r="H2369" s="5">
        <v>4093.26</v>
      </c>
      <c r="I2369" s="1" t="s">
        <v>75</v>
      </c>
      <c r="J2369" s="1" t="s">
        <v>568</v>
      </c>
      <c r="K2369" s="1" t="s">
        <v>13</v>
      </c>
      <c r="L2369" s="1" t="s">
        <v>5</v>
      </c>
      <c r="M2369" s="1" t="s">
        <v>6</v>
      </c>
      <c r="N2369" s="1" t="s">
        <v>7</v>
      </c>
      <c r="O2369" s="6"/>
    </row>
    <row r="2370">
      <c r="A2370" s="5">
        <v>201244.0</v>
      </c>
      <c r="B2370" s="2">
        <v>45869.0</v>
      </c>
      <c r="C2370" s="1" t="s">
        <v>567</v>
      </c>
      <c r="D2370" s="3" t="s">
        <v>476</v>
      </c>
      <c r="E2370" s="4">
        <v>45863.0</v>
      </c>
      <c r="F2370" s="5">
        <v>100.0</v>
      </c>
      <c r="G2370" s="5">
        <v>28.44</v>
      </c>
      <c r="H2370" s="5">
        <v>2787.9</v>
      </c>
      <c r="I2370" s="1" t="s">
        <v>75</v>
      </c>
      <c r="J2370" s="1" t="s">
        <v>568</v>
      </c>
      <c r="K2370" s="1" t="s">
        <v>13</v>
      </c>
      <c r="L2370" s="1" t="s">
        <v>5</v>
      </c>
      <c r="M2370" s="1" t="s">
        <v>6</v>
      </c>
      <c r="N2370" s="1" t="s">
        <v>7</v>
      </c>
      <c r="O2370" s="6"/>
    </row>
    <row r="2371">
      <c r="A2371" s="5">
        <v>201244.0</v>
      </c>
      <c r="B2371" s="2">
        <v>45869.0</v>
      </c>
      <c r="C2371" s="1" t="s">
        <v>567</v>
      </c>
      <c r="D2371" s="3" t="s">
        <v>280</v>
      </c>
      <c r="E2371" s="4">
        <v>45863.0</v>
      </c>
      <c r="F2371" s="5">
        <v>600.0</v>
      </c>
      <c r="G2371" s="5">
        <v>6.98</v>
      </c>
      <c r="H2371" s="5">
        <v>4105.02</v>
      </c>
      <c r="I2371" s="1" t="s">
        <v>75</v>
      </c>
      <c r="J2371" s="1" t="s">
        <v>568</v>
      </c>
      <c r="K2371" s="1" t="s">
        <v>13</v>
      </c>
      <c r="L2371" s="1" t="s">
        <v>5</v>
      </c>
      <c r="M2371" s="1" t="s">
        <v>6</v>
      </c>
      <c r="N2371" s="1" t="s">
        <v>7</v>
      </c>
      <c r="O2371" s="6"/>
    </row>
    <row r="2372">
      <c r="A2372" s="5">
        <v>201244.0</v>
      </c>
      <c r="B2372" s="2">
        <v>45869.0</v>
      </c>
      <c r="C2372" s="1" t="s">
        <v>567</v>
      </c>
      <c r="D2372" s="3" t="s">
        <v>575</v>
      </c>
      <c r="E2372" s="4">
        <v>45863.0</v>
      </c>
      <c r="F2372" s="5">
        <v>100.0</v>
      </c>
      <c r="G2372" s="5">
        <v>8.49</v>
      </c>
      <c r="H2372" s="5">
        <v>832.8</v>
      </c>
      <c r="I2372" s="1" t="s">
        <v>75</v>
      </c>
      <c r="J2372" s="1" t="s">
        <v>568</v>
      </c>
      <c r="K2372" s="1" t="s">
        <v>13</v>
      </c>
      <c r="L2372" s="1" t="s">
        <v>5</v>
      </c>
      <c r="M2372" s="1" t="s">
        <v>6</v>
      </c>
      <c r="N2372" s="1" t="s">
        <v>7</v>
      </c>
      <c r="O2372" s="6"/>
    </row>
    <row r="2373">
      <c r="A2373" s="5">
        <v>201244.0</v>
      </c>
      <c r="B2373" s="2">
        <v>45869.0</v>
      </c>
      <c r="C2373" s="1" t="s">
        <v>567</v>
      </c>
      <c r="D2373" s="3" t="s">
        <v>579</v>
      </c>
      <c r="E2373" s="4">
        <v>45863.0</v>
      </c>
      <c r="F2373" s="5">
        <v>100.0</v>
      </c>
      <c r="G2373" s="5">
        <v>13.6</v>
      </c>
      <c r="H2373" s="5">
        <v>1333.58</v>
      </c>
      <c r="I2373" s="1" t="s">
        <v>75</v>
      </c>
      <c r="J2373" s="1" t="s">
        <v>568</v>
      </c>
      <c r="K2373" s="1" t="s">
        <v>13</v>
      </c>
      <c r="L2373" s="1" t="s">
        <v>5</v>
      </c>
      <c r="M2373" s="1" t="s">
        <v>6</v>
      </c>
      <c r="N2373" s="1" t="s">
        <v>7</v>
      </c>
      <c r="O2373" s="6"/>
    </row>
    <row r="2374">
      <c r="A2374" s="5">
        <v>201244.0</v>
      </c>
      <c r="B2374" s="2">
        <v>45869.0</v>
      </c>
      <c r="C2374" s="1" t="s">
        <v>567</v>
      </c>
      <c r="D2374" s="3" t="s">
        <v>607</v>
      </c>
      <c r="E2374" s="4">
        <v>45863.0</v>
      </c>
      <c r="F2374" s="5">
        <v>100.0</v>
      </c>
      <c r="G2374" s="5">
        <v>39.24</v>
      </c>
      <c r="H2374" s="5">
        <v>3846.3</v>
      </c>
      <c r="I2374" s="1" t="s">
        <v>75</v>
      </c>
      <c r="J2374" s="1" t="s">
        <v>568</v>
      </c>
      <c r="K2374" s="1" t="s">
        <v>13</v>
      </c>
      <c r="L2374" s="1" t="s">
        <v>5</v>
      </c>
      <c r="M2374" s="1" t="s">
        <v>6</v>
      </c>
      <c r="N2374" s="1" t="s">
        <v>7</v>
      </c>
      <c r="O2374" s="6"/>
    </row>
    <row r="2375">
      <c r="A2375" s="5">
        <v>201244.0</v>
      </c>
      <c r="B2375" s="2">
        <v>45869.0</v>
      </c>
      <c r="C2375" s="1" t="s">
        <v>567</v>
      </c>
      <c r="D2375" s="3" t="s">
        <v>130</v>
      </c>
      <c r="E2375" s="4">
        <v>45863.0</v>
      </c>
      <c r="F2375" s="5">
        <v>100.0</v>
      </c>
      <c r="G2375" s="5">
        <v>91.58</v>
      </c>
      <c r="H2375" s="5">
        <v>8975.62</v>
      </c>
      <c r="I2375" s="1" t="s">
        <v>75</v>
      </c>
      <c r="J2375" s="1" t="s">
        <v>568</v>
      </c>
      <c r="K2375" s="1" t="s">
        <v>13</v>
      </c>
      <c r="L2375" s="1" t="s">
        <v>5</v>
      </c>
      <c r="M2375" s="1" t="s">
        <v>6</v>
      </c>
      <c r="N2375" s="1" t="s">
        <v>7</v>
      </c>
      <c r="O2375" s="6"/>
    </row>
    <row r="2376">
      <c r="A2376" s="5">
        <v>201244.0</v>
      </c>
      <c r="B2376" s="2">
        <v>45869.0</v>
      </c>
      <c r="C2376" s="1" t="s">
        <v>567</v>
      </c>
      <c r="D2376" s="3" t="s">
        <v>402</v>
      </c>
      <c r="E2376" s="4">
        <v>45863.0</v>
      </c>
      <c r="F2376" s="5">
        <v>70.0</v>
      </c>
      <c r="G2376" s="5">
        <v>117.64</v>
      </c>
      <c r="H2376" s="5">
        <v>8070.89</v>
      </c>
      <c r="I2376" s="1" t="s">
        <v>75</v>
      </c>
      <c r="J2376" s="1" t="s">
        <v>568</v>
      </c>
      <c r="K2376" s="1" t="s">
        <v>13</v>
      </c>
      <c r="L2376" s="1" t="s">
        <v>5</v>
      </c>
      <c r="M2376" s="1" t="s">
        <v>6</v>
      </c>
      <c r="N2376" s="1" t="s">
        <v>7</v>
      </c>
      <c r="O2376" s="6"/>
    </row>
    <row r="2377">
      <c r="A2377" s="5">
        <v>201244.0</v>
      </c>
      <c r="B2377" s="2">
        <v>45869.0</v>
      </c>
      <c r="C2377" s="1" t="s">
        <v>567</v>
      </c>
      <c r="D2377" s="3" t="s">
        <v>142</v>
      </c>
      <c r="E2377" s="4">
        <v>45863.0</v>
      </c>
      <c r="F2377" s="5">
        <v>100.0</v>
      </c>
      <c r="G2377" s="5">
        <v>57.09</v>
      </c>
      <c r="H2377" s="5">
        <v>5595.6</v>
      </c>
      <c r="I2377" s="1" t="s">
        <v>75</v>
      </c>
      <c r="J2377" s="1" t="s">
        <v>568</v>
      </c>
      <c r="K2377" s="1" t="s">
        <v>13</v>
      </c>
      <c r="L2377" s="1" t="s">
        <v>5</v>
      </c>
      <c r="M2377" s="1" t="s">
        <v>6</v>
      </c>
      <c r="N2377" s="1" t="s">
        <v>7</v>
      </c>
      <c r="O2377" s="6"/>
    </row>
    <row r="2378">
      <c r="A2378" s="5">
        <v>201244.0</v>
      </c>
      <c r="B2378" s="2">
        <v>45869.0</v>
      </c>
      <c r="C2378" s="1" t="s">
        <v>567</v>
      </c>
      <c r="D2378" s="3" t="s">
        <v>284</v>
      </c>
      <c r="E2378" s="4">
        <v>45863.0</v>
      </c>
      <c r="F2378" s="5">
        <v>200.0</v>
      </c>
      <c r="G2378" s="5">
        <v>38.08</v>
      </c>
      <c r="H2378" s="5">
        <v>7464.46</v>
      </c>
      <c r="I2378" s="1" t="s">
        <v>75</v>
      </c>
      <c r="J2378" s="1" t="s">
        <v>568</v>
      </c>
      <c r="K2378" s="1" t="s">
        <v>13</v>
      </c>
      <c r="L2378" s="1" t="s">
        <v>5</v>
      </c>
      <c r="M2378" s="1" t="s">
        <v>6</v>
      </c>
      <c r="N2378" s="1" t="s">
        <v>7</v>
      </c>
      <c r="O2378" s="6"/>
    </row>
    <row r="2379">
      <c r="A2379" s="5">
        <v>201244.0</v>
      </c>
      <c r="B2379" s="2">
        <v>45869.0</v>
      </c>
      <c r="C2379" s="1" t="s">
        <v>567</v>
      </c>
      <c r="D2379" s="3" t="s">
        <v>299</v>
      </c>
      <c r="E2379" s="4">
        <v>45863.0</v>
      </c>
      <c r="F2379" s="5">
        <v>150.0</v>
      </c>
      <c r="G2379" s="5">
        <v>48.96</v>
      </c>
      <c r="H2379" s="5">
        <v>7197.9</v>
      </c>
      <c r="I2379" s="1" t="s">
        <v>75</v>
      </c>
      <c r="J2379" s="1" t="s">
        <v>568</v>
      </c>
      <c r="K2379" s="1" t="s">
        <v>13</v>
      </c>
      <c r="L2379" s="1" t="s">
        <v>5</v>
      </c>
      <c r="M2379" s="1" t="s">
        <v>6</v>
      </c>
      <c r="N2379" s="1" t="s">
        <v>7</v>
      </c>
      <c r="O2379" s="6"/>
    </row>
    <row r="2380">
      <c r="A2380" s="5">
        <v>201244.0</v>
      </c>
      <c r="B2380" s="2">
        <v>45869.0</v>
      </c>
      <c r="C2380" s="1" t="s">
        <v>567</v>
      </c>
      <c r="D2380" s="3" t="s">
        <v>294</v>
      </c>
      <c r="E2380" s="4">
        <v>45863.0</v>
      </c>
      <c r="F2380" s="5">
        <v>160.0</v>
      </c>
      <c r="G2380" s="5">
        <v>333.72</v>
      </c>
      <c r="H2380" s="5">
        <v>52328.08</v>
      </c>
      <c r="I2380" s="1" t="s">
        <v>75</v>
      </c>
      <c r="J2380" s="1" t="s">
        <v>568</v>
      </c>
      <c r="K2380" s="1" t="s">
        <v>13</v>
      </c>
      <c r="L2380" s="1" t="s">
        <v>5</v>
      </c>
      <c r="M2380" s="1" t="s">
        <v>6</v>
      </c>
      <c r="N2380" s="1" t="s">
        <v>7</v>
      </c>
      <c r="O2380" s="6"/>
    </row>
    <row r="2381">
      <c r="A2381" s="5">
        <v>201244.0</v>
      </c>
      <c r="B2381" s="2">
        <v>45869.0</v>
      </c>
      <c r="C2381" s="1" t="s">
        <v>567</v>
      </c>
      <c r="D2381" s="3" t="s">
        <v>609</v>
      </c>
      <c r="E2381" s="4">
        <v>45863.0</v>
      </c>
      <c r="F2381" s="5">
        <v>300.0</v>
      </c>
      <c r="G2381" s="5">
        <v>28.08</v>
      </c>
      <c r="H2381" s="5">
        <v>8256.3</v>
      </c>
      <c r="I2381" s="1" t="s">
        <v>75</v>
      </c>
      <c r="J2381" s="1" t="s">
        <v>568</v>
      </c>
      <c r="K2381" s="1" t="s">
        <v>13</v>
      </c>
      <c r="L2381" s="1" t="s">
        <v>5</v>
      </c>
      <c r="M2381" s="1" t="s">
        <v>6</v>
      </c>
      <c r="N2381" s="1" t="s">
        <v>7</v>
      </c>
      <c r="O2381" s="6"/>
    </row>
    <row r="2382">
      <c r="A2382" s="5">
        <v>201244.0</v>
      </c>
      <c r="B2382" s="2">
        <v>45869.0</v>
      </c>
      <c r="C2382" s="1" t="s">
        <v>567</v>
      </c>
      <c r="D2382" s="3" t="s">
        <v>288</v>
      </c>
      <c r="E2382" s="4">
        <v>45863.0</v>
      </c>
      <c r="F2382" s="5">
        <v>150.0</v>
      </c>
      <c r="G2382" s="5">
        <v>40.32</v>
      </c>
      <c r="H2382" s="5">
        <v>5927.82</v>
      </c>
      <c r="I2382" s="1" t="s">
        <v>75</v>
      </c>
      <c r="J2382" s="1" t="s">
        <v>568</v>
      </c>
      <c r="K2382" s="1" t="s">
        <v>13</v>
      </c>
      <c r="L2382" s="1" t="s">
        <v>5</v>
      </c>
      <c r="M2382" s="1" t="s">
        <v>6</v>
      </c>
      <c r="N2382" s="1" t="s">
        <v>7</v>
      </c>
      <c r="O2382" s="6"/>
    </row>
    <row r="2383">
      <c r="A2383" s="5">
        <v>201244.0</v>
      </c>
      <c r="B2383" s="2">
        <v>45869.0</v>
      </c>
      <c r="C2383" s="1" t="s">
        <v>567</v>
      </c>
      <c r="D2383" s="3" t="s">
        <v>300</v>
      </c>
      <c r="E2383" s="4">
        <v>45863.0</v>
      </c>
      <c r="F2383" s="5">
        <v>80.0</v>
      </c>
      <c r="G2383" s="5">
        <v>67.68</v>
      </c>
      <c r="H2383" s="5">
        <v>5306.9</v>
      </c>
      <c r="I2383" s="1" t="s">
        <v>75</v>
      </c>
      <c r="J2383" s="1" t="s">
        <v>568</v>
      </c>
      <c r="K2383" s="1" t="s">
        <v>13</v>
      </c>
      <c r="L2383" s="1" t="s">
        <v>5</v>
      </c>
      <c r="M2383" s="1" t="s">
        <v>6</v>
      </c>
      <c r="N2383" s="1" t="s">
        <v>7</v>
      </c>
      <c r="O2383" s="6"/>
    </row>
    <row r="2384">
      <c r="A2384" s="5">
        <v>201244.0</v>
      </c>
      <c r="B2384" s="2">
        <v>45869.0</v>
      </c>
      <c r="C2384" s="1" t="s">
        <v>567</v>
      </c>
      <c r="D2384" s="3" t="s">
        <v>465</v>
      </c>
      <c r="E2384" s="4">
        <v>45863.0</v>
      </c>
      <c r="F2384" s="5">
        <v>100.0</v>
      </c>
      <c r="G2384" s="5">
        <v>10.22</v>
      </c>
      <c r="H2384" s="5">
        <v>1002.34</v>
      </c>
      <c r="I2384" s="1" t="s">
        <v>75</v>
      </c>
      <c r="J2384" s="1" t="s">
        <v>568</v>
      </c>
      <c r="K2384" s="1" t="s">
        <v>13</v>
      </c>
      <c r="L2384" s="1" t="s">
        <v>5</v>
      </c>
      <c r="M2384" s="1" t="s">
        <v>6</v>
      </c>
      <c r="N2384" s="1" t="s">
        <v>7</v>
      </c>
      <c r="O2384" s="6"/>
    </row>
    <row r="2385">
      <c r="A2385" s="5">
        <v>201244.0</v>
      </c>
      <c r="B2385" s="2">
        <v>45869.0</v>
      </c>
      <c r="C2385" s="1" t="s">
        <v>567</v>
      </c>
      <c r="D2385" s="3" t="s">
        <v>477</v>
      </c>
      <c r="E2385" s="4">
        <v>45863.0</v>
      </c>
      <c r="F2385" s="5">
        <v>100.0</v>
      </c>
      <c r="G2385" s="5">
        <v>13.82</v>
      </c>
      <c r="H2385" s="5">
        <v>1355.14</v>
      </c>
      <c r="I2385" s="1" t="s">
        <v>75</v>
      </c>
      <c r="J2385" s="1" t="s">
        <v>568</v>
      </c>
      <c r="K2385" s="1" t="s">
        <v>13</v>
      </c>
      <c r="L2385" s="1" t="s">
        <v>5</v>
      </c>
      <c r="M2385" s="1" t="s">
        <v>6</v>
      </c>
      <c r="N2385" s="1" t="s">
        <v>7</v>
      </c>
      <c r="O2385" s="6"/>
    </row>
    <row r="2386">
      <c r="A2386" s="5">
        <v>201244.0</v>
      </c>
      <c r="B2386" s="2">
        <v>45869.0</v>
      </c>
      <c r="C2386" s="1" t="s">
        <v>567</v>
      </c>
      <c r="D2386" s="3" t="s">
        <v>483</v>
      </c>
      <c r="E2386" s="4">
        <v>45863.0</v>
      </c>
      <c r="F2386" s="5">
        <v>50.0</v>
      </c>
      <c r="G2386" s="5">
        <v>13.14</v>
      </c>
      <c r="H2386" s="5">
        <v>644.64</v>
      </c>
      <c r="I2386" s="1" t="s">
        <v>75</v>
      </c>
      <c r="J2386" s="1" t="s">
        <v>568</v>
      </c>
      <c r="K2386" s="1" t="s">
        <v>13</v>
      </c>
      <c r="L2386" s="1" t="s">
        <v>5</v>
      </c>
      <c r="M2386" s="1" t="s">
        <v>6</v>
      </c>
      <c r="N2386" s="1" t="s">
        <v>7</v>
      </c>
      <c r="O2386" s="6"/>
    </row>
    <row r="2387">
      <c r="A2387" s="5">
        <v>201244.0</v>
      </c>
      <c r="B2387" s="2">
        <v>45869.0</v>
      </c>
      <c r="C2387" s="1" t="s">
        <v>567</v>
      </c>
      <c r="D2387" s="3" t="s">
        <v>574</v>
      </c>
      <c r="E2387" s="4">
        <v>45863.0</v>
      </c>
      <c r="F2387" s="5">
        <v>50.0</v>
      </c>
      <c r="G2387" s="5">
        <v>18.64</v>
      </c>
      <c r="H2387" s="5">
        <v>914.14</v>
      </c>
      <c r="I2387" s="1" t="s">
        <v>75</v>
      </c>
      <c r="J2387" s="1" t="s">
        <v>568</v>
      </c>
      <c r="K2387" s="1" t="s">
        <v>13</v>
      </c>
      <c r="L2387" s="1" t="s">
        <v>5</v>
      </c>
      <c r="M2387" s="1" t="s">
        <v>6</v>
      </c>
      <c r="N2387" s="1" t="s">
        <v>7</v>
      </c>
      <c r="O2387" s="6"/>
    </row>
    <row r="2388">
      <c r="A2388" s="5">
        <v>201244.0</v>
      </c>
      <c r="B2388" s="2">
        <v>45869.0</v>
      </c>
      <c r="C2388" s="1" t="s">
        <v>567</v>
      </c>
      <c r="D2388" s="3" t="s">
        <v>160</v>
      </c>
      <c r="E2388" s="4">
        <v>45863.0</v>
      </c>
      <c r="F2388" s="5">
        <v>150.0</v>
      </c>
      <c r="G2388" s="5">
        <v>60.76</v>
      </c>
      <c r="H2388" s="5">
        <v>8932.5</v>
      </c>
      <c r="I2388" s="1" t="s">
        <v>75</v>
      </c>
      <c r="J2388" s="1" t="s">
        <v>568</v>
      </c>
      <c r="K2388" s="1" t="s">
        <v>13</v>
      </c>
      <c r="L2388" s="1" t="s">
        <v>5</v>
      </c>
      <c r="M2388" s="1" t="s">
        <v>6</v>
      </c>
      <c r="N2388" s="1" t="s">
        <v>7</v>
      </c>
      <c r="O2388" s="6"/>
    </row>
    <row r="2389">
      <c r="A2389" s="5">
        <v>201244.0</v>
      </c>
      <c r="B2389" s="2">
        <v>45869.0</v>
      </c>
      <c r="C2389" s="1" t="s">
        <v>567</v>
      </c>
      <c r="D2389" s="3" t="s">
        <v>86</v>
      </c>
      <c r="E2389" s="4">
        <v>45863.0</v>
      </c>
      <c r="F2389" s="5">
        <v>100.0</v>
      </c>
      <c r="G2389" s="5">
        <v>94.39</v>
      </c>
      <c r="H2389" s="5">
        <v>9251.0</v>
      </c>
      <c r="I2389" s="1" t="s">
        <v>75</v>
      </c>
      <c r="J2389" s="1" t="s">
        <v>568</v>
      </c>
      <c r="K2389" s="1" t="s">
        <v>13</v>
      </c>
      <c r="L2389" s="1" t="s">
        <v>5</v>
      </c>
      <c r="M2389" s="1" t="s">
        <v>6</v>
      </c>
      <c r="N2389" s="1" t="s">
        <v>7</v>
      </c>
      <c r="O2389" s="6"/>
    </row>
    <row r="2390">
      <c r="A2390" s="5">
        <v>201244.0</v>
      </c>
      <c r="B2390" s="2">
        <v>45869.0</v>
      </c>
      <c r="C2390" s="1" t="s">
        <v>567</v>
      </c>
      <c r="D2390" s="3" t="s">
        <v>409</v>
      </c>
      <c r="E2390" s="4">
        <v>45863.0</v>
      </c>
      <c r="F2390" s="5">
        <v>40.0</v>
      </c>
      <c r="G2390" s="5">
        <v>181.94</v>
      </c>
      <c r="H2390" s="5">
        <v>7132.83</v>
      </c>
      <c r="I2390" s="1" t="s">
        <v>75</v>
      </c>
      <c r="J2390" s="1" t="s">
        <v>568</v>
      </c>
      <c r="K2390" s="1" t="s">
        <v>13</v>
      </c>
      <c r="L2390" s="1" t="s">
        <v>5</v>
      </c>
      <c r="M2390" s="1" t="s">
        <v>6</v>
      </c>
      <c r="N2390" s="1" t="s">
        <v>7</v>
      </c>
      <c r="O2390" s="6"/>
    </row>
    <row r="2391">
      <c r="A2391" s="5">
        <v>201244.0</v>
      </c>
      <c r="B2391" s="2">
        <v>45869.0</v>
      </c>
      <c r="C2391" s="1" t="s">
        <v>567</v>
      </c>
      <c r="D2391" s="3" t="s">
        <v>719</v>
      </c>
      <c r="E2391" s="4">
        <v>45863.0</v>
      </c>
      <c r="F2391" s="5">
        <v>100.0</v>
      </c>
      <c r="G2391" s="5">
        <v>89.42</v>
      </c>
      <c r="H2391" s="5">
        <v>8763.94</v>
      </c>
      <c r="I2391" s="1" t="s">
        <v>75</v>
      </c>
      <c r="J2391" s="1" t="s">
        <v>568</v>
      </c>
      <c r="K2391" s="1" t="s">
        <v>13</v>
      </c>
      <c r="L2391" s="1" t="s">
        <v>5</v>
      </c>
      <c r="M2391" s="1" t="s">
        <v>6</v>
      </c>
      <c r="N2391" s="1" t="s">
        <v>7</v>
      </c>
      <c r="O2391" s="6"/>
    </row>
    <row r="2392">
      <c r="A2392" s="5">
        <v>201244.0</v>
      </c>
      <c r="B2392" s="2">
        <v>45869.0</v>
      </c>
      <c r="C2392" s="1" t="s">
        <v>567</v>
      </c>
      <c r="D2392" s="3" t="s">
        <v>295</v>
      </c>
      <c r="E2392" s="4">
        <v>45863.0</v>
      </c>
      <c r="F2392" s="5">
        <v>150.0</v>
      </c>
      <c r="G2392" s="5">
        <v>49.75</v>
      </c>
      <c r="H2392" s="5">
        <v>7314.03</v>
      </c>
      <c r="I2392" s="1" t="s">
        <v>75</v>
      </c>
      <c r="J2392" s="1" t="s">
        <v>568</v>
      </c>
      <c r="K2392" s="1" t="s">
        <v>13</v>
      </c>
      <c r="L2392" s="1" t="s">
        <v>5</v>
      </c>
      <c r="M2392" s="1" t="s">
        <v>6</v>
      </c>
      <c r="N2392" s="1" t="s">
        <v>7</v>
      </c>
      <c r="O2392" s="6"/>
    </row>
    <row r="2393">
      <c r="A2393" s="5">
        <v>201244.0</v>
      </c>
      <c r="B2393" s="2">
        <v>45869.0</v>
      </c>
      <c r="C2393" s="1" t="s">
        <v>567</v>
      </c>
      <c r="D2393" s="3" t="s">
        <v>720</v>
      </c>
      <c r="E2393" s="4">
        <v>45863.0</v>
      </c>
      <c r="F2393" s="5">
        <v>40.0</v>
      </c>
      <c r="G2393" s="5">
        <v>100.08</v>
      </c>
      <c r="H2393" s="5">
        <v>3923.92</v>
      </c>
      <c r="I2393" s="1" t="s">
        <v>75</v>
      </c>
      <c r="J2393" s="1" t="s">
        <v>568</v>
      </c>
      <c r="K2393" s="1" t="s">
        <v>13</v>
      </c>
      <c r="L2393" s="1" t="s">
        <v>5</v>
      </c>
      <c r="M2393" s="1" t="s">
        <v>6</v>
      </c>
      <c r="N2393" s="1" t="s">
        <v>7</v>
      </c>
      <c r="O2393" s="6"/>
    </row>
    <row r="2394">
      <c r="A2394" s="5">
        <v>201244.0</v>
      </c>
      <c r="B2394" s="2">
        <v>45869.0</v>
      </c>
      <c r="C2394" s="1" t="s">
        <v>567</v>
      </c>
      <c r="D2394" s="3" t="s">
        <v>137</v>
      </c>
      <c r="E2394" s="4">
        <v>45863.0</v>
      </c>
      <c r="F2394" s="5">
        <v>200.0</v>
      </c>
      <c r="G2394" s="5">
        <v>32.36</v>
      </c>
      <c r="H2394" s="5">
        <v>6343.34</v>
      </c>
      <c r="I2394" s="1" t="s">
        <v>75</v>
      </c>
      <c r="J2394" s="1" t="s">
        <v>568</v>
      </c>
      <c r="K2394" s="1" t="s">
        <v>13</v>
      </c>
      <c r="L2394" s="1" t="s">
        <v>5</v>
      </c>
      <c r="M2394" s="1" t="s">
        <v>6</v>
      </c>
      <c r="N2394" s="1" t="s">
        <v>7</v>
      </c>
      <c r="O2394" s="6"/>
    </row>
    <row r="2395">
      <c r="A2395" s="5">
        <v>201244.0</v>
      </c>
      <c r="B2395" s="2">
        <v>45869.0</v>
      </c>
      <c r="C2395" s="1" t="s">
        <v>567</v>
      </c>
      <c r="D2395" s="3" t="s">
        <v>604</v>
      </c>
      <c r="E2395" s="4">
        <v>45863.0</v>
      </c>
      <c r="F2395" s="5">
        <v>60.0</v>
      </c>
      <c r="G2395" s="5">
        <v>38.16</v>
      </c>
      <c r="H2395" s="5">
        <v>2244.59</v>
      </c>
      <c r="I2395" s="1" t="s">
        <v>75</v>
      </c>
      <c r="J2395" s="1" t="s">
        <v>568</v>
      </c>
      <c r="K2395" s="1" t="s">
        <v>13</v>
      </c>
      <c r="L2395" s="1" t="s">
        <v>5</v>
      </c>
      <c r="M2395" s="1" t="s">
        <v>6</v>
      </c>
      <c r="N2395" s="1" t="s">
        <v>7</v>
      </c>
      <c r="O2395" s="6"/>
    </row>
    <row r="2396">
      <c r="A2396" s="5">
        <v>201244.0</v>
      </c>
      <c r="B2396" s="2">
        <v>45869.0</v>
      </c>
      <c r="C2396" s="1" t="s">
        <v>567</v>
      </c>
      <c r="D2396" s="3" t="s">
        <v>721</v>
      </c>
      <c r="E2396" s="4">
        <v>45863.0</v>
      </c>
      <c r="F2396" s="5">
        <v>80.0</v>
      </c>
      <c r="G2396" s="5">
        <v>48.96</v>
      </c>
      <c r="H2396" s="5">
        <v>3839.25</v>
      </c>
      <c r="I2396" s="1" t="s">
        <v>75</v>
      </c>
      <c r="J2396" s="1" t="s">
        <v>568</v>
      </c>
      <c r="K2396" s="1" t="s">
        <v>13</v>
      </c>
      <c r="L2396" s="1" t="s">
        <v>5</v>
      </c>
      <c r="M2396" s="1" t="s">
        <v>6</v>
      </c>
      <c r="N2396" s="1" t="s">
        <v>7</v>
      </c>
      <c r="O2396" s="6"/>
    </row>
    <row r="2397">
      <c r="A2397" s="5">
        <v>201244.0</v>
      </c>
      <c r="B2397" s="2">
        <v>45869.0</v>
      </c>
      <c r="C2397" s="1" t="s">
        <v>567</v>
      </c>
      <c r="D2397" s="3" t="s">
        <v>296</v>
      </c>
      <c r="E2397" s="4">
        <v>45863.0</v>
      </c>
      <c r="F2397" s="5">
        <v>300.0</v>
      </c>
      <c r="G2397" s="5">
        <v>20.37</v>
      </c>
      <c r="H2397" s="5">
        <v>5989.56</v>
      </c>
      <c r="I2397" s="1" t="s">
        <v>75</v>
      </c>
      <c r="J2397" s="1" t="s">
        <v>568</v>
      </c>
      <c r="K2397" s="1" t="s">
        <v>13</v>
      </c>
      <c r="L2397" s="1" t="s">
        <v>5</v>
      </c>
      <c r="M2397" s="1" t="s">
        <v>6</v>
      </c>
      <c r="N2397" s="1" t="s">
        <v>7</v>
      </c>
      <c r="O2397" s="6"/>
    </row>
    <row r="2398">
      <c r="A2398" s="5">
        <v>201244.0</v>
      </c>
      <c r="B2398" s="2">
        <v>45869.0</v>
      </c>
      <c r="C2398" s="1" t="s">
        <v>567</v>
      </c>
      <c r="D2398" s="3" t="s">
        <v>131</v>
      </c>
      <c r="E2398" s="4">
        <v>45863.0</v>
      </c>
      <c r="F2398" s="5">
        <v>200.0</v>
      </c>
      <c r="G2398" s="5">
        <v>8.85</v>
      </c>
      <c r="H2398" s="5">
        <v>1735.38</v>
      </c>
      <c r="I2398" s="1" t="s">
        <v>75</v>
      </c>
      <c r="J2398" s="1" t="s">
        <v>568</v>
      </c>
      <c r="K2398" s="1" t="s">
        <v>13</v>
      </c>
      <c r="L2398" s="1" t="s">
        <v>5</v>
      </c>
      <c r="M2398" s="1" t="s">
        <v>6</v>
      </c>
      <c r="N2398" s="1" t="s">
        <v>7</v>
      </c>
      <c r="O2398" s="6"/>
    </row>
    <row r="2399">
      <c r="A2399" s="5">
        <v>201244.0</v>
      </c>
      <c r="B2399" s="2">
        <v>45869.0</v>
      </c>
      <c r="C2399" s="1" t="s">
        <v>567</v>
      </c>
      <c r="D2399" s="3" t="s">
        <v>722</v>
      </c>
      <c r="E2399" s="4">
        <v>45863.0</v>
      </c>
      <c r="F2399" s="5">
        <v>50.0</v>
      </c>
      <c r="G2399" s="5">
        <v>21.38</v>
      </c>
      <c r="H2399" s="5">
        <v>1048.4</v>
      </c>
      <c r="I2399" s="1" t="s">
        <v>75</v>
      </c>
      <c r="J2399" s="1" t="s">
        <v>568</v>
      </c>
      <c r="K2399" s="1" t="s">
        <v>13</v>
      </c>
      <c r="L2399" s="1" t="s">
        <v>5</v>
      </c>
      <c r="M2399" s="1" t="s">
        <v>6</v>
      </c>
      <c r="N2399" s="1" t="s">
        <v>7</v>
      </c>
      <c r="O2399" s="6"/>
    </row>
    <row r="2400">
      <c r="A2400" s="5">
        <v>201244.0</v>
      </c>
      <c r="B2400" s="2">
        <v>45869.0</v>
      </c>
      <c r="C2400" s="1" t="s">
        <v>567</v>
      </c>
      <c r="D2400" s="3" t="s">
        <v>723</v>
      </c>
      <c r="E2400" s="4">
        <v>45863.0</v>
      </c>
      <c r="F2400" s="5">
        <v>50.0</v>
      </c>
      <c r="G2400" s="5">
        <v>20.44</v>
      </c>
      <c r="H2400" s="5">
        <v>1002.34</v>
      </c>
      <c r="I2400" s="1" t="s">
        <v>75</v>
      </c>
      <c r="J2400" s="1" t="s">
        <v>568</v>
      </c>
      <c r="K2400" s="1" t="s">
        <v>13</v>
      </c>
      <c r="L2400" s="1" t="s">
        <v>5</v>
      </c>
      <c r="M2400" s="1" t="s">
        <v>6</v>
      </c>
      <c r="N2400" s="1" t="s">
        <v>7</v>
      </c>
      <c r="O2400" s="6"/>
    </row>
    <row r="2401">
      <c r="A2401" s="5">
        <v>201244.0</v>
      </c>
      <c r="B2401" s="2">
        <v>45869.0</v>
      </c>
      <c r="C2401" s="1" t="s">
        <v>567</v>
      </c>
      <c r="D2401" s="3" t="s">
        <v>136</v>
      </c>
      <c r="E2401" s="4">
        <v>45863.0</v>
      </c>
      <c r="F2401" s="5">
        <v>30.0</v>
      </c>
      <c r="G2401" s="5">
        <v>39.52</v>
      </c>
      <c r="H2401" s="5">
        <v>1162.67</v>
      </c>
      <c r="I2401" s="1" t="s">
        <v>75</v>
      </c>
      <c r="J2401" s="1" t="s">
        <v>568</v>
      </c>
      <c r="K2401" s="1" t="s">
        <v>13</v>
      </c>
      <c r="L2401" s="1" t="s">
        <v>5</v>
      </c>
      <c r="M2401" s="1" t="s">
        <v>6</v>
      </c>
      <c r="N2401" s="1" t="s">
        <v>7</v>
      </c>
      <c r="O2401" s="6"/>
    </row>
    <row r="2402">
      <c r="A2402" s="5">
        <v>201244.0</v>
      </c>
      <c r="B2402" s="2">
        <v>45869.0</v>
      </c>
      <c r="C2402" s="1" t="s">
        <v>567</v>
      </c>
      <c r="D2402" s="3" t="s">
        <v>360</v>
      </c>
      <c r="E2402" s="4">
        <v>45863.0</v>
      </c>
      <c r="F2402" s="5">
        <v>25.0</v>
      </c>
      <c r="G2402" s="5">
        <v>287.28</v>
      </c>
      <c r="H2402" s="5">
        <v>7039.14</v>
      </c>
      <c r="I2402" s="1" t="s">
        <v>75</v>
      </c>
      <c r="J2402" s="1" t="s">
        <v>568</v>
      </c>
      <c r="K2402" s="1" t="s">
        <v>13</v>
      </c>
      <c r="L2402" s="1" t="s">
        <v>5</v>
      </c>
      <c r="M2402" s="1" t="s">
        <v>6</v>
      </c>
      <c r="N2402" s="1" t="s">
        <v>7</v>
      </c>
      <c r="O2402" s="6"/>
    </row>
    <row r="2403">
      <c r="A2403" s="5">
        <v>201244.0</v>
      </c>
      <c r="B2403" s="2">
        <v>45869.0</v>
      </c>
      <c r="C2403" s="1" t="s">
        <v>567</v>
      </c>
      <c r="D2403" s="3" t="s">
        <v>357</v>
      </c>
      <c r="E2403" s="4">
        <v>45863.0</v>
      </c>
      <c r="F2403" s="5">
        <v>25.0</v>
      </c>
      <c r="G2403" s="5">
        <v>305.56</v>
      </c>
      <c r="H2403" s="5">
        <v>7487.0</v>
      </c>
      <c r="I2403" s="1" t="s">
        <v>75</v>
      </c>
      <c r="J2403" s="1" t="s">
        <v>568</v>
      </c>
      <c r="K2403" s="1" t="s">
        <v>13</v>
      </c>
      <c r="L2403" s="1" t="s">
        <v>5</v>
      </c>
      <c r="M2403" s="1" t="s">
        <v>6</v>
      </c>
      <c r="N2403" s="1" t="s">
        <v>7</v>
      </c>
      <c r="O2403" s="6"/>
    </row>
    <row r="2404">
      <c r="A2404" s="5">
        <v>201244.0</v>
      </c>
      <c r="B2404" s="2">
        <v>45869.0</v>
      </c>
      <c r="C2404" s="1" t="s">
        <v>567</v>
      </c>
      <c r="D2404" s="3" t="s">
        <v>292</v>
      </c>
      <c r="E2404" s="4">
        <v>45863.0</v>
      </c>
      <c r="F2404" s="5">
        <v>40.0</v>
      </c>
      <c r="G2404" s="5">
        <v>53.28</v>
      </c>
      <c r="H2404" s="5">
        <v>2089.36</v>
      </c>
      <c r="I2404" s="1" t="s">
        <v>75</v>
      </c>
      <c r="J2404" s="1" t="s">
        <v>568</v>
      </c>
      <c r="K2404" s="1" t="s">
        <v>13</v>
      </c>
      <c r="L2404" s="1" t="s">
        <v>5</v>
      </c>
      <c r="M2404" s="1" t="s">
        <v>6</v>
      </c>
      <c r="N2404" s="1" t="s">
        <v>7</v>
      </c>
      <c r="O2404" s="6"/>
    </row>
    <row r="2405">
      <c r="A2405" s="5">
        <v>201244.0</v>
      </c>
      <c r="B2405" s="2">
        <v>45869.0</v>
      </c>
      <c r="C2405" s="1" t="s">
        <v>567</v>
      </c>
      <c r="D2405" s="3" t="s">
        <v>277</v>
      </c>
      <c r="E2405" s="4">
        <v>45863.0</v>
      </c>
      <c r="F2405" s="5">
        <v>100.0</v>
      </c>
      <c r="G2405" s="5">
        <v>37.0</v>
      </c>
      <c r="H2405" s="5">
        <v>3626.78</v>
      </c>
      <c r="I2405" s="1" t="s">
        <v>75</v>
      </c>
      <c r="J2405" s="1" t="s">
        <v>568</v>
      </c>
      <c r="K2405" s="1" t="s">
        <v>13</v>
      </c>
      <c r="L2405" s="1" t="s">
        <v>5</v>
      </c>
      <c r="M2405" s="1" t="s">
        <v>6</v>
      </c>
      <c r="N2405" s="1" t="s">
        <v>7</v>
      </c>
      <c r="O2405" s="6"/>
    </row>
    <row r="2406">
      <c r="A2406" s="5">
        <v>201244.0</v>
      </c>
      <c r="B2406" s="2">
        <v>45869.0</v>
      </c>
      <c r="C2406" s="1" t="s">
        <v>567</v>
      </c>
      <c r="D2406" s="3" t="s">
        <v>475</v>
      </c>
      <c r="E2406" s="4">
        <v>45863.0</v>
      </c>
      <c r="F2406" s="5">
        <v>500.0</v>
      </c>
      <c r="G2406" s="5">
        <v>3.52</v>
      </c>
      <c r="H2406" s="5">
        <v>1725.58</v>
      </c>
      <c r="I2406" s="1" t="s">
        <v>75</v>
      </c>
      <c r="J2406" s="1" t="s">
        <v>568</v>
      </c>
      <c r="K2406" s="1" t="s">
        <v>13</v>
      </c>
      <c r="L2406" s="1" t="s">
        <v>5</v>
      </c>
      <c r="M2406" s="1" t="s">
        <v>6</v>
      </c>
      <c r="N2406" s="1" t="s">
        <v>7</v>
      </c>
      <c r="O2406" s="6"/>
    </row>
    <row r="2407">
      <c r="A2407" s="5">
        <v>201244.0</v>
      </c>
      <c r="B2407" s="2">
        <v>45869.0</v>
      </c>
      <c r="C2407" s="1" t="s">
        <v>567</v>
      </c>
      <c r="D2407" s="3" t="s">
        <v>640</v>
      </c>
      <c r="E2407" s="4">
        <v>45863.0</v>
      </c>
      <c r="F2407" s="5">
        <v>32.0</v>
      </c>
      <c r="G2407" s="5">
        <v>380.88</v>
      </c>
      <c r="H2407" s="5">
        <v>11945.18</v>
      </c>
      <c r="I2407" s="1" t="s">
        <v>75</v>
      </c>
      <c r="J2407" s="1" t="s">
        <v>568</v>
      </c>
      <c r="K2407" s="1" t="s">
        <v>13</v>
      </c>
      <c r="L2407" s="1" t="s">
        <v>5</v>
      </c>
      <c r="M2407" s="1" t="s">
        <v>6</v>
      </c>
      <c r="N2407" s="1" t="s">
        <v>7</v>
      </c>
      <c r="O2407" s="6"/>
    </row>
    <row r="2408">
      <c r="A2408" s="5">
        <v>201244.0</v>
      </c>
      <c r="B2408" s="2">
        <v>45869.0</v>
      </c>
      <c r="C2408" s="1" t="s">
        <v>567</v>
      </c>
      <c r="D2408" s="3" t="s">
        <v>187</v>
      </c>
      <c r="E2408" s="4">
        <v>45863.0</v>
      </c>
      <c r="F2408" s="5">
        <v>275.0</v>
      </c>
      <c r="G2408" s="5">
        <v>132.84</v>
      </c>
      <c r="H2408" s="5">
        <v>35801.16</v>
      </c>
      <c r="I2408" s="1" t="s">
        <v>75</v>
      </c>
      <c r="J2408" s="1" t="s">
        <v>568</v>
      </c>
      <c r="K2408" s="1" t="s">
        <v>13</v>
      </c>
      <c r="L2408" s="1" t="s">
        <v>5</v>
      </c>
      <c r="M2408" s="1" t="s">
        <v>6</v>
      </c>
      <c r="N2408" s="1" t="s">
        <v>7</v>
      </c>
      <c r="O2408" s="6"/>
    </row>
    <row r="2409">
      <c r="A2409" s="5">
        <v>201244.0</v>
      </c>
      <c r="B2409" s="2">
        <v>45869.0</v>
      </c>
      <c r="C2409" s="1" t="s">
        <v>567</v>
      </c>
      <c r="D2409" s="3" t="s">
        <v>159</v>
      </c>
      <c r="E2409" s="4">
        <v>45863.0</v>
      </c>
      <c r="F2409" s="5">
        <v>120.0</v>
      </c>
      <c r="G2409" s="5">
        <v>59.18</v>
      </c>
      <c r="H2409" s="5">
        <v>6960.35</v>
      </c>
      <c r="I2409" s="1" t="s">
        <v>75</v>
      </c>
      <c r="J2409" s="1" t="s">
        <v>568</v>
      </c>
      <c r="K2409" s="1" t="s">
        <v>13</v>
      </c>
      <c r="L2409" s="1" t="s">
        <v>5</v>
      </c>
      <c r="M2409" s="1" t="s">
        <v>6</v>
      </c>
      <c r="N2409" s="1" t="s">
        <v>7</v>
      </c>
      <c r="O2409" s="6"/>
    </row>
    <row r="2410">
      <c r="A2410" s="5">
        <v>201244.0</v>
      </c>
      <c r="B2410" s="2">
        <v>45869.0</v>
      </c>
      <c r="C2410" s="1" t="s">
        <v>567</v>
      </c>
      <c r="D2410" s="3" t="s">
        <v>191</v>
      </c>
      <c r="E2410" s="4">
        <v>45863.0</v>
      </c>
      <c r="F2410" s="5">
        <v>500.0</v>
      </c>
      <c r="G2410" s="5">
        <v>11.66</v>
      </c>
      <c r="H2410" s="5">
        <v>5714.18</v>
      </c>
      <c r="I2410" s="1" t="s">
        <v>75</v>
      </c>
      <c r="J2410" s="1" t="s">
        <v>568</v>
      </c>
      <c r="K2410" s="1" t="s">
        <v>13</v>
      </c>
      <c r="L2410" s="1" t="s">
        <v>5</v>
      </c>
      <c r="M2410" s="1" t="s">
        <v>6</v>
      </c>
      <c r="N2410" s="1" t="s">
        <v>7</v>
      </c>
      <c r="O2410" s="6"/>
    </row>
    <row r="2411">
      <c r="A2411" s="5">
        <v>201244.0</v>
      </c>
      <c r="B2411" s="2">
        <v>45869.0</v>
      </c>
      <c r="C2411" s="1" t="s">
        <v>567</v>
      </c>
      <c r="D2411" s="3" t="s">
        <v>290</v>
      </c>
      <c r="E2411" s="4">
        <v>45863.0</v>
      </c>
      <c r="F2411" s="5">
        <v>150.0</v>
      </c>
      <c r="G2411" s="5">
        <v>33.84</v>
      </c>
      <c r="H2411" s="5">
        <v>4975.26</v>
      </c>
      <c r="I2411" s="1" t="s">
        <v>75</v>
      </c>
      <c r="J2411" s="1" t="s">
        <v>568</v>
      </c>
      <c r="K2411" s="1" t="s">
        <v>13</v>
      </c>
      <c r="L2411" s="1" t="s">
        <v>5</v>
      </c>
      <c r="M2411" s="1" t="s">
        <v>6</v>
      </c>
      <c r="N2411" s="1" t="s">
        <v>7</v>
      </c>
      <c r="O2411" s="6"/>
    </row>
    <row r="2412">
      <c r="A2412" s="5">
        <v>201244.0</v>
      </c>
      <c r="B2412" s="2">
        <v>45869.0</v>
      </c>
      <c r="C2412" s="1" t="s">
        <v>567</v>
      </c>
      <c r="D2412" s="3" t="s">
        <v>188</v>
      </c>
      <c r="E2412" s="4">
        <v>45863.0</v>
      </c>
      <c r="F2412" s="5">
        <v>400.0</v>
      </c>
      <c r="G2412" s="5">
        <v>14.04</v>
      </c>
      <c r="H2412" s="5">
        <v>5504.46</v>
      </c>
      <c r="I2412" s="1" t="s">
        <v>75</v>
      </c>
      <c r="J2412" s="1" t="s">
        <v>568</v>
      </c>
      <c r="K2412" s="1" t="s">
        <v>13</v>
      </c>
      <c r="L2412" s="1" t="s">
        <v>5</v>
      </c>
      <c r="M2412" s="1" t="s">
        <v>6</v>
      </c>
      <c r="N2412" s="1" t="s">
        <v>7</v>
      </c>
      <c r="O2412" s="6"/>
    </row>
    <row r="2413">
      <c r="A2413" s="5">
        <v>201244.0</v>
      </c>
      <c r="B2413" s="2">
        <v>45869.0</v>
      </c>
      <c r="C2413" s="1" t="s">
        <v>567</v>
      </c>
      <c r="D2413" s="3" t="s">
        <v>155</v>
      </c>
      <c r="E2413" s="4">
        <v>45863.0</v>
      </c>
      <c r="F2413" s="5">
        <v>100.0</v>
      </c>
      <c r="G2413" s="5">
        <v>17.42</v>
      </c>
      <c r="H2413" s="5">
        <v>1707.94</v>
      </c>
      <c r="I2413" s="1" t="s">
        <v>75</v>
      </c>
      <c r="J2413" s="1" t="s">
        <v>568</v>
      </c>
      <c r="K2413" s="1" t="s">
        <v>13</v>
      </c>
      <c r="L2413" s="1" t="s">
        <v>5</v>
      </c>
      <c r="M2413" s="1" t="s">
        <v>6</v>
      </c>
      <c r="N2413" s="1" t="s">
        <v>7</v>
      </c>
      <c r="O2413" s="6"/>
    </row>
    <row r="2414">
      <c r="A2414" s="5">
        <v>201244.0</v>
      </c>
      <c r="B2414" s="2">
        <v>45869.0</v>
      </c>
      <c r="C2414" s="1" t="s">
        <v>567</v>
      </c>
      <c r="D2414" s="3" t="s">
        <v>571</v>
      </c>
      <c r="E2414" s="4">
        <v>45863.0</v>
      </c>
      <c r="F2414" s="5">
        <v>100.0</v>
      </c>
      <c r="G2414" s="5">
        <v>11.62</v>
      </c>
      <c r="H2414" s="5">
        <v>1139.54</v>
      </c>
      <c r="I2414" s="1" t="s">
        <v>75</v>
      </c>
      <c r="J2414" s="1" t="s">
        <v>568</v>
      </c>
      <c r="K2414" s="1" t="s">
        <v>13</v>
      </c>
      <c r="L2414" s="1" t="s">
        <v>5</v>
      </c>
      <c r="M2414" s="1" t="s">
        <v>6</v>
      </c>
      <c r="N2414" s="1" t="s">
        <v>7</v>
      </c>
      <c r="O2414" s="6"/>
    </row>
    <row r="2415">
      <c r="A2415" s="5">
        <v>201244.0</v>
      </c>
      <c r="B2415" s="2">
        <v>45869.0</v>
      </c>
      <c r="C2415" s="1" t="s">
        <v>567</v>
      </c>
      <c r="D2415" s="3" t="s">
        <v>577</v>
      </c>
      <c r="E2415" s="4">
        <v>45863.0</v>
      </c>
      <c r="F2415" s="5">
        <v>50.0</v>
      </c>
      <c r="G2415" s="5">
        <v>15.04</v>
      </c>
      <c r="H2415" s="5">
        <v>737.74</v>
      </c>
      <c r="I2415" s="1" t="s">
        <v>75</v>
      </c>
      <c r="J2415" s="1" t="s">
        <v>568</v>
      </c>
      <c r="K2415" s="1" t="s">
        <v>13</v>
      </c>
      <c r="L2415" s="1" t="s">
        <v>5</v>
      </c>
      <c r="M2415" s="1" t="s">
        <v>6</v>
      </c>
      <c r="N2415" s="1" t="s">
        <v>7</v>
      </c>
      <c r="O2415" s="6"/>
    </row>
    <row r="2416">
      <c r="A2416" s="5">
        <v>201244.0</v>
      </c>
      <c r="B2416" s="2">
        <v>45869.0</v>
      </c>
      <c r="C2416" s="1" t="s">
        <v>567</v>
      </c>
      <c r="D2416" s="3" t="s">
        <v>608</v>
      </c>
      <c r="E2416" s="4">
        <v>45863.0</v>
      </c>
      <c r="F2416" s="5">
        <v>200.0</v>
      </c>
      <c r="G2416" s="5">
        <v>23.76</v>
      </c>
      <c r="H2416" s="5">
        <v>4657.74</v>
      </c>
      <c r="I2416" s="1" t="s">
        <v>75</v>
      </c>
      <c r="J2416" s="1" t="s">
        <v>568</v>
      </c>
      <c r="K2416" s="1" t="s">
        <v>13</v>
      </c>
      <c r="L2416" s="1" t="s">
        <v>5</v>
      </c>
      <c r="M2416" s="1" t="s">
        <v>6</v>
      </c>
      <c r="N2416" s="1" t="s">
        <v>7</v>
      </c>
      <c r="O2416" s="6"/>
    </row>
    <row r="2417">
      <c r="A2417" s="5">
        <v>201244.0</v>
      </c>
      <c r="B2417" s="2">
        <v>45869.0</v>
      </c>
      <c r="C2417" s="1" t="s">
        <v>567</v>
      </c>
      <c r="D2417" s="3" t="s">
        <v>166</v>
      </c>
      <c r="E2417" s="4">
        <v>45863.0</v>
      </c>
      <c r="F2417" s="5">
        <v>25.0</v>
      </c>
      <c r="G2417" s="5">
        <v>381.09</v>
      </c>
      <c r="H2417" s="5">
        <v>9337.49</v>
      </c>
      <c r="I2417" s="1" t="s">
        <v>75</v>
      </c>
      <c r="J2417" s="1" t="s">
        <v>568</v>
      </c>
      <c r="K2417" s="1" t="s">
        <v>13</v>
      </c>
      <c r="L2417" s="1" t="s">
        <v>5</v>
      </c>
      <c r="M2417" s="1" t="s">
        <v>6</v>
      </c>
      <c r="N2417" s="1" t="s">
        <v>7</v>
      </c>
      <c r="O2417" s="6"/>
    </row>
    <row r="2418">
      <c r="A2418" s="5">
        <v>201244.0</v>
      </c>
      <c r="B2418" s="2">
        <v>45869.0</v>
      </c>
      <c r="C2418" s="1" t="s">
        <v>567</v>
      </c>
      <c r="D2418" s="3" t="s">
        <v>480</v>
      </c>
      <c r="E2418" s="4">
        <v>45863.0</v>
      </c>
      <c r="F2418" s="5">
        <v>100.0</v>
      </c>
      <c r="G2418" s="5">
        <v>60.87</v>
      </c>
      <c r="H2418" s="5">
        <v>5966.04</v>
      </c>
      <c r="I2418" s="1" t="s">
        <v>75</v>
      </c>
      <c r="J2418" s="1" t="s">
        <v>568</v>
      </c>
      <c r="K2418" s="1" t="s">
        <v>13</v>
      </c>
      <c r="L2418" s="1" t="s">
        <v>5</v>
      </c>
      <c r="M2418" s="1" t="s">
        <v>6</v>
      </c>
      <c r="N2418" s="1" t="s">
        <v>7</v>
      </c>
      <c r="O2418" s="6"/>
    </row>
    <row r="2419">
      <c r="A2419" s="5">
        <v>201244.0</v>
      </c>
      <c r="B2419" s="2">
        <v>45869.0</v>
      </c>
      <c r="C2419" s="1" t="s">
        <v>567</v>
      </c>
      <c r="D2419" s="3" t="s">
        <v>79</v>
      </c>
      <c r="E2419" s="4">
        <v>45863.0</v>
      </c>
      <c r="F2419" s="5">
        <v>150.0</v>
      </c>
      <c r="G2419" s="5">
        <v>31.03</v>
      </c>
      <c r="H2419" s="5">
        <v>4562.19</v>
      </c>
      <c r="I2419" s="1" t="s">
        <v>75</v>
      </c>
      <c r="J2419" s="1" t="s">
        <v>568</v>
      </c>
      <c r="K2419" s="1" t="s">
        <v>13</v>
      </c>
      <c r="L2419" s="1" t="s">
        <v>5</v>
      </c>
      <c r="M2419" s="1" t="s">
        <v>6</v>
      </c>
      <c r="N2419" s="1" t="s">
        <v>7</v>
      </c>
      <c r="O2419" s="6"/>
    </row>
    <row r="2420">
      <c r="A2420" s="5">
        <v>201244.0</v>
      </c>
      <c r="B2420" s="2">
        <v>45869.0</v>
      </c>
      <c r="C2420" s="1" t="s">
        <v>567</v>
      </c>
      <c r="D2420" s="3" t="s">
        <v>167</v>
      </c>
      <c r="E2420" s="4">
        <v>45863.0</v>
      </c>
      <c r="F2420" s="5">
        <v>75.0</v>
      </c>
      <c r="G2420" s="5">
        <v>60.76</v>
      </c>
      <c r="H2420" s="5">
        <v>4466.64</v>
      </c>
      <c r="I2420" s="1" t="s">
        <v>75</v>
      </c>
      <c r="J2420" s="1" t="s">
        <v>568</v>
      </c>
      <c r="K2420" s="1" t="s">
        <v>13</v>
      </c>
      <c r="L2420" s="1" t="s">
        <v>5</v>
      </c>
      <c r="M2420" s="1" t="s">
        <v>6</v>
      </c>
      <c r="N2420" s="1" t="s">
        <v>7</v>
      </c>
      <c r="O2420" s="6"/>
    </row>
    <row r="2421">
      <c r="A2421" s="5">
        <v>201244.0</v>
      </c>
      <c r="B2421" s="2">
        <v>45869.0</v>
      </c>
      <c r="C2421" s="1" t="s">
        <v>567</v>
      </c>
      <c r="D2421" s="3" t="s">
        <v>283</v>
      </c>
      <c r="E2421" s="4">
        <v>45863.0</v>
      </c>
      <c r="F2421" s="5">
        <v>200.0</v>
      </c>
      <c r="G2421" s="5">
        <v>33.4</v>
      </c>
      <c r="H2421" s="5">
        <v>6547.18</v>
      </c>
      <c r="I2421" s="1" t="s">
        <v>75</v>
      </c>
      <c r="J2421" s="1" t="s">
        <v>568</v>
      </c>
      <c r="K2421" s="1" t="s">
        <v>13</v>
      </c>
      <c r="L2421" s="1" t="s">
        <v>5</v>
      </c>
      <c r="M2421" s="1" t="s">
        <v>6</v>
      </c>
      <c r="N2421" s="1" t="s">
        <v>7</v>
      </c>
      <c r="O2421" s="6"/>
    </row>
    <row r="2422">
      <c r="A2422" s="5">
        <v>201244.0</v>
      </c>
      <c r="B2422" s="2">
        <v>45869.0</v>
      </c>
      <c r="C2422" s="1" t="s">
        <v>567</v>
      </c>
      <c r="D2422" s="3" t="s">
        <v>85</v>
      </c>
      <c r="E2422" s="4">
        <v>45863.0</v>
      </c>
      <c r="F2422" s="5">
        <v>800.0</v>
      </c>
      <c r="G2422" s="5">
        <v>14.32</v>
      </c>
      <c r="H2422" s="5">
        <v>11227.66</v>
      </c>
      <c r="I2422" s="1" t="s">
        <v>75</v>
      </c>
      <c r="J2422" s="1" t="s">
        <v>568</v>
      </c>
      <c r="K2422" s="1" t="s">
        <v>13</v>
      </c>
      <c r="L2422" s="1" t="s">
        <v>5</v>
      </c>
      <c r="M2422" s="1" t="s">
        <v>6</v>
      </c>
      <c r="N2422" s="1" t="s">
        <v>7</v>
      </c>
      <c r="O2422" s="6"/>
    </row>
    <row r="2423">
      <c r="A2423" s="5">
        <v>201244.0</v>
      </c>
      <c r="B2423" s="2">
        <v>45869.0</v>
      </c>
      <c r="C2423" s="1" t="s">
        <v>567</v>
      </c>
      <c r="D2423" s="3" t="s">
        <v>281</v>
      </c>
      <c r="E2423" s="4">
        <v>45863.0</v>
      </c>
      <c r="F2423" s="5">
        <v>250.0</v>
      </c>
      <c r="G2423" s="5">
        <v>17.56</v>
      </c>
      <c r="H2423" s="5">
        <v>4302.98</v>
      </c>
      <c r="I2423" s="1" t="s">
        <v>75</v>
      </c>
      <c r="J2423" s="1" t="s">
        <v>568</v>
      </c>
      <c r="K2423" s="1" t="s">
        <v>13</v>
      </c>
      <c r="L2423" s="1" t="s">
        <v>5</v>
      </c>
      <c r="M2423" s="1" t="s">
        <v>6</v>
      </c>
      <c r="N2423" s="1" t="s">
        <v>7</v>
      </c>
      <c r="O2423" s="6"/>
    </row>
    <row r="2424">
      <c r="A2424" s="5">
        <v>201244.0</v>
      </c>
      <c r="B2424" s="2">
        <v>45869.0</v>
      </c>
      <c r="C2424" s="1" t="s">
        <v>567</v>
      </c>
      <c r="D2424" s="3" t="s">
        <v>724</v>
      </c>
      <c r="E2424" s="4">
        <v>45863.0</v>
      </c>
      <c r="F2424" s="5">
        <v>50.0</v>
      </c>
      <c r="G2424" s="5">
        <v>60.48</v>
      </c>
      <c r="H2424" s="5">
        <v>2964.3</v>
      </c>
      <c r="I2424" s="1" t="s">
        <v>75</v>
      </c>
      <c r="J2424" s="1" t="s">
        <v>568</v>
      </c>
      <c r="K2424" s="1" t="s">
        <v>13</v>
      </c>
      <c r="L2424" s="1" t="s">
        <v>5</v>
      </c>
      <c r="M2424" s="1" t="s">
        <v>6</v>
      </c>
      <c r="N2424" s="1" t="s">
        <v>7</v>
      </c>
      <c r="O2424" s="6"/>
    </row>
    <row r="2425">
      <c r="A2425" s="5">
        <v>201244.0</v>
      </c>
      <c r="B2425" s="2">
        <v>45869.0</v>
      </c>
      <c r="C2425" s="1" t="s">
        <v>567</v>
      </c>
      <c r="D2425" s="3" t="s">
        <v>193</v>
      </c>
      <c r="E2425" s="4">
        <v>45863.0</v>
      </c>
      <c r="F2425" s="5">
        <v>600.0</v>
      </c>
      <c r="G2425" s="5">
        <v>10.22</v>
      </c>
      <c r="H2425" s="5">
        <v>6010.14</v>
      </c>
      <c r="I2425" s="1" t="s">
        <v>75</v>
      </c>
      <c r="J2425" s="1" t="s">
        <v>568</v>
      </c>
      <c r="K2425" s="1" t="s">
        <v>13</v>
      </c>
      <c r="L2425" s="1" t="s">
        <v>5</v>
      </c>
      <c r="M2425" s="1" t="s">
        <v>6</v>
      </c>
      <c r="N2425" s="1" t="s">
        <v>7</v>
      </c>
      <c r="O2425" s="6"/>
    </row>
    <row r="2426">
      <c r="A2426" s="5">
        <v>201244.0</v>
      </c>
      <c r="B2426" s="2">
        <v>45869.0</v>
      </c>
      <c r="C2426" s="1" t="s">
        <v>567</v>
      </c>
      <c r="D2426" s="3" t="s">
        <v>291</v>
      </c>
      <c r="E2426" s="4">
        <v>45863.0</v>
      </c>
      <c r="F2426" s="5">
        <v>500.0</v>
      </c>
      <c r="G2426" s="5">
        <v>4.96</v>
      </c>
      <c r="H2426" s="5">
        <v>2431.18</v>
      </c>
      <c r="I2426" s="1" t="s">
        <v>75</v>
      </c>
      <c r="J2426" s="1" t="s">
        <v>568</v>
      </c>
      <c r="K2426" s="1" t="s">
        <v>13</v>
      </c>
      <c r="L2426" s="1" t="s">
        <v>5</v>
      </c>
      <c r="M2426" s="1" t="s">
        <v>6</v>
      </c>
      <c r="N2426" s="1" t="s">
        <v>7</v>
      </c>
      <c r="O2426" s="6"/>
    </row>
    <row r="2427">
      <c r="A2427" s="5">
        <v>201244.0</v>
      </c>
      <c r="B2427" s="2">
        <v>45869.0</v>
      </c>
      <c r="C2427" s="1" t="s">
        <v>567</v>
      </c>
      <c r="D2427" s="3" t="s">
        <v>725</v>
      </c>
      <c r="E2427" s="4">
        <v>45863.0</v>
      </c>
      <c r="F2427" s="5">
        <v>50.0</v>
      </c>
      <c r="G2427" s="5">
        <v>21.31</v>
      </c>
      <c r="H2427" s="5">
        <v>1044.97</v>
      </c>
      <c r="I2427" s="1" t="s">
        <v>75</v>
      </c>
      <c r="J2427" s="1" t="s">
        <v>568</v>
      </c>
      <c r="K2427" s="1" t="s">
        <v>13</v>
      </c>
      <c r="L2427" s="1" t="s">
        <v>5</v>
      </c>
      <c r="M2427" s="1" t="s">
        <v>6</v>
      </c>
      <c r="N2427" s="1" t="s">
        <v>7</v>
      </c>
      <c r="O2427" s="6"/>
    </row>
    <row r="2428">
      <c r="A2428" s="5">
        <v>201244.0</v>
      </c>
      <c r="B2428" s="2">
        <v>45869.0</v>
      </c>
      <c r="C2428" s="1" t="s">
        <v>567</v>
      </c>
      <c r="D2428" s="3" t="s">
        <v>407</v>
      </c>
      <c r="E2428" s="4">
        <v>45863.0</v>
      </c>
      <c r="F2428" s="5">
        <v>30.0</v>
      </c>
      <c r="G2428" s="5">
        <v>32.97</v>
      </c>
      <c r="H2428" s="5">
        <v>970.1</v>
      </c>
      <c r="I2428" s="1" t="s">
        <v>75</v>
      </c>
      <c r="J2428" s="1" t="s">
        <v>568</v>
      </c>
      <c r="K2428" s="1" t="s">
        <v>13</v>
      </c>
      <c r="L2428" s="1" t="s">
        <v>5</v>
      </c>
      <c r="M2428" s="1" t="s">
        <v>6</v>
      </c>
      <c r="N2428" s="1" t="s">
        <v>7</v>
      </c>
      <c r="O2428" s="6"/>
    </row>
    <row r="2429">
      <c r="A2429" s="5">
        <v>201244.0</v>
      </c>
      <c r="B2429" s="2">
        <v>45869.0</v>
      </c>
      <c r="C2429" s="1" t="s">
        <v>567</v>
      </c>
      <c r="D2429" s="3" t="s">
        <v>572</v>
      </c>
      <c r="E2429" s="4">
        <v>45863.0</v>
      </c>
      <c r="F2429" s="5">
        <v>50.0</v>
      </c>
      <c r="G2429" s="5">
        <v>16.7</v>
      </c>
      <c r="H2429" s="5">
        <v>819.08</v>
      </c>
      <c r="I2429" s="1" t="s">
        <v>75</v>
      </c>
      <c r="J2429" s="1" t="s">
        <v>568</v>
      </c>
      <c r="K2429" s="1" t="s">
        <v>13</v>
      </c>
      <c r="L2429" s="1" t="s">
        <v>5</v>
      </c>
      <c r="M2429" s="1" t="s">
        <v>6</v>
      </c>
      <c r="N2429" s="1" t="s">
        <v>7</v>
      </c>
      <c r="O2429" s="6"/>
    </row>
    <row r="2430">
      <c r="A2430" s="5">
        <v>201244.0</v>
      </c>
      <c r="B2430" s="2">
        <v>45869.0</v>
      </c>
      <c r="C2430" s="1" t="s">
        <v>567</v>
      </c>
      <c r="D2430" s="3" t="s">
        <v>156</v>
      </c>
      <c r="E2430" s="4">
        <v>45863.0</v>
      </c>
      <c r="F2430" s="5">
        <v>50.0</v>
      </c>
      <c r="G2430" s="5">
        <v>132.48</v>
      </c>
      <c r="H2430" s="5">
        <v>6492.3</v>
      </c>
      <c r="I2430" s="1" t="s">
        <v>75</v>
      </c>
      <c r="J2430" s="1" t="s">
        <v>568</v>
      </c>
      <c r="K2430" s="1" t="s">
        <v>13</v>
      </c>
      <c r="L2430" s="1" t="s">
        <v>5</v>
      </c>
      <c r="M2430" s="1" t="s">
        <v>6</v>
      </c>
      <c r="N2430" s="1" t="s">
        <v>7</v>
      </c>
      <c r="O2430" s="6"/>
    </row>
    <row r="2431">
      <c r="A2431" s="5">
        <v>201244.0</v>
      </c>
      <c r="B2431" s="2">
        <v>45869.0</v>
      </c>
      <c r="C2431" s="1" t="s">
        <v>567</v>
      </c>
      <c r="D2431" s="3" t="s">
        <v>171</v>
      </c>
      <c r="E2431" s="4">
        <v>45863.0</v>
      </c>
      <c r="F2431" s="5">
        <v>50.0</v>
      </c>
      <c r="G2431" s="5">
        <v>168.76</v>
      </c>
      <c r="H2431" s="5">
        <v>8270.02</v>
      </c>
      <c r="I2431" s="1" t="s">
        <v>75</v>
      </c>
      <c r="J2431" s="1" t="s">
        <v>568</v>
      </c>
      <c r="K2431" s="1" t="s">
        <v>13</v>
      </c>
      <c r="L2431" s="1" t="s">
        <v>5</v>
      </c>
      <c r="M2431" s="1" t="s">
        <v>6</v>
      </c>
      <c r="N2431" s="1" t="s">
        <v>7</v>
      </c>
      <c r="O2431" s="6"/>
    </row>
    <row r="2432">
      <c r="A2432" s="5">
        <v>201244.0</v>
      </c>
      <c r="B2432" s="2">
        <v>45869.0</v>
      </c>
      <c r="C2432" s="1" t="s">
        <v>567</v>
      </c>
      <c r="D2432" s="3" t="s">
        <v>287</v>
      </c>
      <c r="E2432" s="4">
        <v>45863.0</v>
      </c>
      <c r="F2432" s="5">
        <v>50.0</v>
      </c>
      <c r="G2432" s="5">
        <v>32.04</v>
      </c>
      <c r="H2432" s="5">
        <v>1570.74</v>
      </c>
      <c r="I2432" s="1" t="s">
        <v>75</v>
      </c>
      <c r="J2432" s="1" t="s">
        <v>568</v>
      </c>
      <c r="K2432" s="1" t="s">
        <v>13</v>
      </c>
      <c r="L2432" s="1" t="s">
        <v>5</v>
      </c>
      <c r="M2432" s="1" t="s">
        <v>6</v>
      </c>
      <c r="N2432" s="1" t="s">
        <v>7</v>
      </c>
      <c r="O2432" s="6"/>
    </row>
    <row r="2433">
      <c r="A2433" s="5">
        <v>201244.0</v>
      </c>
      <c r="B2433" s="2">
        <v>45869.0</v>
      </c>
      <c r="C2433" s="1" t="s">
        <v>567</v>
      </c>
      <c r="D2433" s="3" t="s">
        <v>691</v>
      </c>
      <c r="E2433" s="4">
        <v>45863.0</v>
      </c>
      <c r="F2433" s="5">
        <v>75.0</v>
      </c>
      <c r="G2433" s="5">
        <v>125.28</v>
      </c>
      <c r="H2433" s="5">
        <v>9208.86</v>
      </c>
      <c r="I2433" s="1" t="s">
        <v>75</v>
      </c>
      <c r="J2433" s="1" t="s">
        <v>568</v>
      </c>
      <c r="K2433" s="1" t="s">
        <v>13</v>
      </c>
      <c r="L2433" s="1" t="s">
        <v>5</v>
      </c>
      <c r="M2433" s="1" t="s">
        <v>6</v>
      </c>
      <c r="N2433" s="1" t="s">
        <v>7</v>
      </c>
      <c r="O2433" s="6"/>
    </row>
    <row r="2434">
      <c r="A2434" s="5">
        <v>201244.0</v>
      </c>
      <c r="B2434" s="2">
        <v>45869.0</v>
      </c>
      <c r="C2434" s="1" t="s">
        <v>567</v>
      </c>
      <c r="D2434" s="3" t="s">
        <v>293</v>
      </c>
      <c r="E2434" s="4">
        <v>45863.0</v>
      </c>
      <c r="F2434" s="5">
        <v>2000.0</v>
      </c>
      <c r="G2434" s="5">
        <v>2.95</v>
      </c>
      <c r="H2434" s="5">
        <v>5782.78</v>
      </c>
      <c r="I2434" s="1" t="s">
        <v>75</v>
      </c>
      <c r="J2434" s="1" t="s">
        <v>568</v>
      </c>
      <c r="K2434" s="1" t="s">
        <v>13</v>
      </c>
      <c r="L2434" s="1" t="s">
        <v>5</v>
      </c>
      <c r="M2434" s="1" t="s">
        <v>6</v>
      </c>
      <c r="N2434" s="1" t="s">
        <v>7</v>
      </c>
      <c r="O2434" s="6"/>
    </row>
    <row r="2435">
      <c r="A2435" s="5">
        <v>201244.0</v>
      </c>
      <c r="B2435" s="2">
        <v>45869.0</v>
      </c>
      <c r="C2435" s="1" t="s">
        <v>567</v>
      </c>
      <c r="D2435" s="3" t="s">
        <v>172</v>
      </c>
      <c r="E2435" s="4">
        <v>45863.0</v>
      </c>
      <c r="F2435" s="5">
        <v>48.0</v>
      </c>
      <c r="G2435" s="5">
        <v>121.36</v>
      </c>
      <c r="H2435" s="5">
        <v>5709.56</v>
      </c>
      <c r="I2435" s="1" t="s">
        <v>75</v>
      </c>
      <c r="J2435" s="1" t="s">
        <v>568</v>
      </c>
      <c r="K2435" s="1" t="s">
        <v>13</v>
      </c>
      <c r="L2435" s="1" t="s">
        <v>5</v>
      </c>
      <c r="M2435" s="1" t="s">
        <v>6</v>
      </c>
      <c r="N2435" s="1" t="s">
        <v>7</v>
      </c>
      <c r="O2435" s="6"/>
    </row>
    <row r="2436">
      <c r="A2436" s="5">
        <v>201245.0</v>
      </c>
      <c r="B2436" s="2">
        <v>45869.0</v>
      </c>
      <c r="C2436" s="1" t="s">
        <v>567</v>
      </c>
      <c r="D2436" s="3" t="s">
        <v>209</v>
      </c>
      <c r="E2436" s="4">
        <v>45863.0</v>
      </c>
      <c r="F2436" s="5">
        <v>30.0</v>
      </c>
      <c r="G2436" s="5">
        <v>62.13</v>
      </c>
      <c r="H2436" s="5">
        <v>1827.2</v>
      </c>
      <c r="I2436" s="1" t="s">
        <v>127</v>
      </c>
      <c r="J2436" s="1" t="s">
        <v>568</v>
      </c>
      <c r="K2436" s="1" t="s">
        <v>13</v>
      </c>
      <c r="L2436" s="1" t="s">
        <v>5</v>
      </c>
      <c r="M2436" s="1" t="s">
        <v>6</v>
      </c>
      <c r="N2436" s="1" t="s">
        <v>7</v>
      </c>
      <c r="O2436" s="6"/>
    </row>
    <row r="2437">
      <c r="A2437" s="5">
        <v>201245.0</v>
      </c>
      <c r="B2437" s="2">
        <v>45869.0</v>
      </c>
      <c r="C2437" s="1" t="s">
        <v>567</v>
      </c>
      <c r="D2437" s="3" t="s">
        <v>365</v>
      </c>
      <c r="E2437" s="4">
        <v>45863.0</v>
      </c>
      <c r="F2437" s="5">
        <v>28.0</v>
      </c>
      <c r="G2437" s="5">
        <v>103.76</v>
      </c>
      <c r="H2437" s="5">
        <v>2847.75</v>
      </c>
      <c r="I2437" s="1" t="s">
        <v>127</v>
      </c>
      <c r="J2437" s="1" t="s">
        <v>568</v>
      </c>
      <c r="K2437" s="1" t="s">
        <v>13</v>
      </c>
      <c r="L2437" s="1" t="s">
        <v>5</v>
      </c>
      <c r="M2437" s="1" t="s">
        <v>6</v>
      </c>
      <c r="N2437" s="1" t="s">
        <v>7</v>
      </c>
      <c r="O2437" s="6"/>
    </row>
    <row r="2438">
      <c r="A2438" s="5">
        <v>201245.0</v>
      </c>
      <c r="B2438" s="2">
        <v>45869.0</v>
      </c>
      <c r="C2438" s="1" t="s">
        <v>567</v>
      </c>
      <c r="D2438" s="3" t="s">
        <v>450</v>
      </c>
      <c r="E2438" s="4">
        <v>45863.0</v>
      </c>
      <c r="F2438" s="5">
        <v>90.0</v>
      </c>
      <c r="G2438" s="5">
        <v>51.14</v>
      </c>
      <c r="H2438" s="5">
        <v>4511.13</v>
      </c>
      <c r="I2438" s="1" t="s">
        <v>127</v>
      </c>
      <c r="J2438" s="1" t="s">
        <v>568</v>
      </c>
      <c r="K2438" s="1" t="s">
        <v>13</v>
      </c>
      <c r="L2438" s="1" t="s">
        <v>5</v>
      </c>
      <c r="M2438" s="1" t="s">
        <v>6</v>
      </c>
      <c r="N2438" s="1" t="s">
        <v>7</v>
      </c>
      <c r="O2438" s="6"/>
    </row>
    <row r="2439">
      <c r="A2439" s="5">
        <v>201245.0</v>
      </c>
      <c r="B2439" s="2">
        <v>45869.0</v>
      </c>
      <c r="C2439" s="1" t="s">
        <v>567</v>
      </c>
      <c r="D2439" s="3" t="s">
        <v>726</v>
      </c>
      <c r="E2439" s="4">
        <v>45863.0</v>
      </c>
      <c r="F2439" s="5">
        <v>25.0</v>
      </c>
      <c r="G2439" s="5">
        <v>76.41</v>
      </c>
      <c r="H2439" s="5">
        <v>1872.62</v>
      </c>
      <c r="I2439" s="1" t="s">
        <v>127</v>
      </c>
      <c r="J2439" s="1" t="s">
        <v>568</v>
      </c>
      <c r="K2439" s="1" t="s">
        <v>13</v>
      </c>
      <c r="L2439" s="1" t="s">
        <v>5</v>
      </c>
      <c r="M2439" s="1" t="s">
        <v>6</v>
      </c>
      <c r="N2439" s="1" t="s">
        <v>7</v>
      </c>
      <c r="O2439" s="6"/>
    </row>
    <row r="2440">
      <c r="A2440" s="5">
        <v>201245.0</v>
      </c>
      <c r="B2440" s="2">
        <v>45869.0</v>
      </c>
      <c r="C2440" s="1" t="s">
        <v>567</v>
      </c>
      <c r="D2440" s="3" t="s">
        <v>523</v>
      </c>
      <c r="E2440" s="4">
        <v>45863.0</v>
      </c>
      <c r="F2440" s="5">
        <v>40.0</v>
      </c>
      <c r="G2440" s="5">
        <v>35.71</v>
      </c>
      <c r="H2440" s="5">
        <v>1400.41</v>
      </c>
      <c r="I2440" s="1" t="s">
        <v>127</v>
      </c>
      <c r="J2440" s="1" t="s">
        <v>568</v>
      </c>
      <c r="K2440" s="1" t="s">
        <v>13</v>
      </c>
      <c r="L2440" s="1" t="s">
        <v>5</v>
      </c>
      <c r="M2440" s="1" t="s">
        <v>6</v>
      </c>
      <c r="N2440" s="1" t="s">
        <v>7</v>
      </c>
      <c r="O2440" s="6"/>
    </row>
    <row r="2441">
      <c r="A2441" s="5">
        <v>201245.0</v>
      </c>
      <c r="B2441" s="2">
        <v>45869.0</v>
      </c>
      <c r="C2441" s="1" t="s">
        <v>567</v>
      </c>
      <c r="D2441" s="3" t="s">
        <v>139</v>
      </c>
      <c r="E2441" s="4">
        <v>45863.0</v>
      </c>
      <c r="F2441" s="5">
        <v>96.0</v>
      </c>
      <c r="G2441" s="5">
        <v>94.46</v>
      </c>
      <c r="H2441" s="5">
        <v>8887.38</v>
      </c>
      <c r="I2441" s="1" t="s">
        <v>127</v>
      </c>
      <c r="J2441" s="1" t="s">
        <v>568</v>
      </c>
      <c r="K2441" s="1" t="s">
        <v>13</v>
      </c>
      <c r="L2441" s="1" t="s">
        <v>5</v>
      </c>
      <c r="M2441" s="1" t="s">
        <v>6</v>
      </c>
      <c r="N2441" s="1" t="s">
        <v>7</v>
      </c>
      <c r="O2441" s="6"/>
    </row>
    <row r="2442">
      <c r="A2442" s="5">
        <v>201245.0</v>
      </c>
      <c r="B2442" s="2">
        <v>45869.0</v>
      </c>
      <c r="C2442" s="1" t="s">
        <v>567</v>
      </c>
      <c r="D2442" s="3" t="s">
        <v>445</v>
      </c>
      <c r="E2442" s="4">
        <v>45863.0</v>
      </c>
      <c r="F2442" s="5">
        <v>100.0</v>
      </c>
      <c r="G2442" s="5">
        <v>26.9</v>
      </c>
      <c r="H2442" s="5">
        <v>2636.78</v>
      </c>
      <c r="I2442" s="1" t="s">
        <v>127</v>
      </c>
      <c r="J2442" s="1" t="s">
        <v>568</v>
      </c>
      <c r="K2442" s="1" t="s">
        <v>13</v>
      </c>
      <c r="L2442" s="1" t="s">
        <v>5</v>
      </c>
      <c r="M2442" s="1" t="s">
        <v>6</v>
      </c>
      <c r="N2442" s="1" t="s">
        <v>7</v>
      </c>
      <c r="O2442" s="6"/>
    </row>
    <row r="2443">
      <c r="A2443" s="5">
        <v>201245.0</v>
      </c>
      <c r="B2443" s="2">
        <v>45869.0</v>
      </c>
      <c r="C2443" s="1" t="s">
        <v>567</v>
      </c>
      <c r="D2443" s="3" t="s">
        <v>207</v>
      </c>
      <c r="E2443" s="4">
        <v>45863.0</v>
      </c>
      <c r="F2443" s="5">
        <v>20.0</v>
      </c>
      <c r="G2443" s="5">
        <v>552.02</v>
      </c>
      <c r="H2443" s="5">
        <v>10820.17</v>
      </c>
      <c r="I2443" s="1" t="s">
        <v>127</v>
      </c>
      <c r="J2443" s="1" t="s">
        <v>568</v>
      </c>
      <c r="K2443" s="1" t="s">
        <v>13</v>
      </c>
      <c r="L2443" s="1" t="s">
        <v>5</v>
      </c>
      <c r="M2443" s="1" t="s">
        <v>6</v>
      </c>
      <c r="N2443" s="1" t="s">
        <v>7</v>
      </c>
      <c r="O2443" s="6"/>
    </row>
    <row r="2444">
      <c r="A2444" s="5">
        <v>201245.0</v>
      </c>
      <c r="B2444" s="2">
        <v>45869.0</v>
      </c>
      <c r="C2444" s="1" t="s">
        <v>567</v>
      </c>
      <c r="D2444" s="3" t="s">
        <v>366</v>
      </c>
      <c r="E2444" s="4">
        <v>45863.0</v>
      </c>
      <c r="F2444" s="5">
        <v>10.0</v>
      </c>
      <c r="G2444" s="5">
        <v>1929.13</v>
      </c>
      <c r="H2444" s="5">
        <v>18906.05</v>
      </c>
      <c r="I2444" s="1" t="s">
        <v>127</v>
      </c>
      <c r="J2444" s="1" t="s">
        <v>568</v>
      </c>
      <c r="K2444" s="1" t="s">
        <v>13</v>
      </c>
      <c r="L2444" s="1" t="s">
        <v>5</v>
      </c>
      <c r="M2444" s="1" t="s">
        <v>6</v>
      </c>
      <c r="N2444" s="1" t="s">
        <v>7</v>
      </c>
      <c r="O2444" s="6"/>
    </row>
    <row r="2445">
      <c r="A2445" s="5">
        <v>201245.0</v>
      </c>
      <c r="B2445" s="2">
        <v>45869.0</v>
      </c>
      <c r="C2445" s="1" t="s">
        <v>567</v>
      </c>
      <c r="D2445" s="3" t="s">
        <v>727</v>
      </c>
      <c r="E2445" s="4">
        <v>45863.0</v>
      </c>
      <c r="F2445" s="5">
        <v>50.0</v>
      </c>
      <c r="G2445" s="5">
        <v>25.09</v>
      </c>
      <c r="H2445" s="5">
        <v>1229.99</v>
      </c>
      <c r="I2445" s="1" t="s">
        <v>127</v>
      </c>
      <c r="J2445" s="1" t="s">
        <v>568</v>
      </c>
      <c r="K2445" s="1" t="s">
        <v>13</v>
      </c>
      <c r="L2445" s="1" t="s">
        <v>5</v>
      </c>
      <c r="M2445" s="1" t="s">
        <v>6</v>
      </c>
      <c r="N2445" s="1" t="s">
        <v>7</v>
      </c>
      <c r="O2445" s="6"/>
    </row>
    <row r="2446">
      <c r="A2446" s="5">
        <v>201245.0</v>
      </c>
      <c r="B2446" s="2">
        <v>45869.0</v>
      </c>
      <c r="C2446" s="1" t="s">
        <v>567</v>
      </c>
      <c r="D2446" s="3" t="s">
        <v>728</v>
      </c>
      <c r="E2446" s="4">
        <v>45863.0</v>
      </c>
      <c r="F2446" s="5">
        <v>75.0</v>
      </c>
      <c r="G2446" s="5">
        <v>27.97</v>
      </c>
      <c r="H2446" s="5">
        <v>2056.37</v>
      </c>
      <c r="I2446" s="1" t="s">
        <v>127</v>
      </c>
      <c r="J2446" s="1" t="s">
        <v>568</v>
      </c>
      <c r="K2446" s="1" t="s">
        <v>13</v>
      </c>
      <c r="L2446" s="1" t="s">
        <v>5</v>
      </c>
      <c r="M2446" s="1" t="s">
        <v>6</v>
      </c>
      <c r="N2446" s="1" t="s">
        <v>7</v>
      </c>
      <c r="O2446" s="6"/>
    </row>
    <row r="2447">
      <c r="A2447" s="5">
        <v>201245.0</v>
      </c>
      <c r="B2447" s="2">
        <v>45869.0</v>
      </c>
      <c r="C2447" s="1" t="s">
        <v>567</v>
      </c>
      <c r="D2447" s="3" t="s">
        <v>364</v>
      </c>
      <c r="E2447" s="4">
        <v>45863.0</v>
      </c>
      <c r="F2447" s="5">
        <v>10.0</v>
      </c>
      <c r="G2447" s="5">
        <v>279.25</v>
      </c>
      <c r="H2447" s="5">
        <v>2737.23</v>
      </c>
      <c r="I2447" s="1" t="s">
        <v>127</v>
      </c>
      <c r="J2447" s="1" t="s">
        <v>568</v>
      </c>
      <c r="K2447" s="1" t="s">
        <v>13</v>
      </c>
      <c r="L2447" s="1" t="s">
        <v>5</v>
      </c>
      <c r="M2447" s="1" t="s">
        <v>6</v>
      </c>
      <c r="N2447" s="1" t="s">
        <v>7</v>
      </c>
      <c r="O2447" s="6"/>
    </row>
    <row r="2448">
      <c r="A2448" s="5">
        <v>201245.0</v>
      </c>
      <c r="B2448" s="2">
        <v>45869.0</v>
      </c>
      <c r="C2448" s="1" t="s">
        <v>567</v>
      </c>
      <c r="D2448" s="3" t="s">
        <v>729</v>
      </c>
      <c r="E2448" s="4">
        <v>45863.0</v>
      </c>
      <c r="F2448" s="5">
        <v>140.0</v>
      </c>
      <c r="G2448" s="5">
        <v>19.92</v>
      </c>
      <c r="H2448" s="5">
        <v>2733.6</v>
      </c>
      <c r="I2448" s="1" t="s">
        <v>127</v>
      </c>
      <c r="J2448" s="1" t="s">
        <v>568</v>
      </c>
      <c r="K2448" s="1" t="s">
        <v>13</v>
      </c>
      <c r="L2448" s="1" t="s">
        <v>5</v>
      </c>
      <c r="M2448" s="1" t="s">
        <v>6</v>
      </c>
      <c r="N2448" s="1" t="s">
        <v>7</v>
      </c>
      <c r="O2448" s="6"/>
    </row>
    <row r="2449">
      <c r="A2449" s="5">
        <v>201245.0</v>
      </c>
      <c r="B2449" s="2">
        <v>45869.0</v>
      </c>
      <c r="C2449" s="1" t="s">
        <v>567</v>
      </c>
      <c r="D2449" s="3" t="s">
        <v>457</v>
      </c>
      <c r="E2449" s="4">
        <v>45863.0</v>
      </c>
      <c r="F2449" s="5">
        <v>22.0</v>
      </c>
      <c r="G2449" s="5">
        <v>97.41</v>
      </c>
      <c r="H2449" s="5">
        <v>2100.74</v>
      </c>
      <c r="I2449" s="1" t="s">
        <v>127</v>
      </c>
      <c r="J2449" s="1" t="s">
        <v>568</v>
      </c>
      <c r="K2449" s="1" t="s">
        <v>13</v>
      </c>
      <c r="L2449" s="1" t="s">
        <v>5</v>
      </c>
      <c r="M2449" s="1" t="s">
        <v>6</v>
      </c>
      <c r="N2449" s="1" t="s">
        <v>7</v>
      </c>
      <c r="O2449" s="6"/>
    </row>
    <row r="2450">
      <c r="A2450" s="5">
        <v>201245.0</v>
      </c>
      <c r="B2450" s="2">
        <v>45869.0</v>
      </c>
      <c r="C2450" s="1" t="s">
        <v>567</v>
      </c>
      <c r="D2450" s="3" t="s">
        <v>141</v>
      </c>
      <c r="E2450" s="4">
        <v>45863.0</v>
      </c>
      <c r="F2450" s="5">
        <v>60.0</v>
      </c>
      <c r="G2450" s="5">
        <v>27.08</v>
      </c>
      <c r="H2450" s="5">
        <v>1592.88</v>
      </c>
      <c r="I2450" s="1" t="s">
        <v>127</v>
      </c>
      <c r="J2450" s="1" t="s">
        <v>568</v>
      </c>
      <c r="K2450" s="1" t="s">
        <v>13</v>
      </c>
      <c r="L2450" s="1" t="s">
        <v>5</v>
      </c>
      <c r="M2450" s="1" t="s">
        <v>6</v>
      </c>
      <c r="N2450" s="1" t="s">
        <v>7</v>
      </c>
      <c r="O2450" s="6"/>
    </row>
    <row r="2451">
      <c r="A2451" s="5">
        <v>201245.0</v>
      </c>
      <c r="B2451" s="2">
        <v>45869.0</v>
      </c>
      <c r="C2451" s="1" t="s">
        <v>567</v>
      </c>
      <c r="D2451" s="3" t="s">
        <v>447</v>
      </c>
      <c r="E2451" s="4">
        <v>45863.0</v>
      </c>
      <c r="F2451" s="5">
        <v>26.0</v>
      </c>
      <c r="G2451" s="5">
        <v>90.03</v>
      </c>
      <c r="H2451" s="5">
        <v>2294.54</v>
      </c>
      <c r="I2451" s="1" t="s">
        <v>127</v>
      </c>
      <c r="J2451" s="1" t="s">
        <v>568</v>
      </c>
      <c r="K2451" s="1" t="s">
        <v>13</v>
      </c>
      <c r="L2451" s="1" t="s">
        <v>5</v>
      </c>
      <c r="M2451" s="1" t="s">
        <v>6</v>
      </c>
      <c r="N2451" s="1" t="s">
        <v>7</v>
      </c>
      <c r="O2451" s="6"/>
    </row>
    <row r="2452">
      <c r="A2452" s="5">
        <v>201245.0</v>
      </c>
      <c r="B2452" s="2">
        <v>45869.0</v>
      </c>
      <c r="C2452" s="1" t="s">
        <v>567</v>
      </c>
      <c r="D2452" s="3" t="s">
        <v>730</v>
      </c>
      <c r="E2452" s="4">
        <v>45863.0</v>
      </c>
      <c r="F2452" s="5">
        <v>40.0</v>
      </c>
      <c r="G2452" s="5">
        <v>82.65</v>
      </c>
      <c r="H2452" s="5">
        <v>3240.46</v>
      </c>
      <c r="I2452" s="1" t="s">
        <v>127</v>
      </c>
      <c r="J2452" s="1" t="s">
        <v>568</v>
      </c>
      <c r="K2452" s="1" t="s">
        <v>13</v>
      </c>
      <c r="L2452" s="1" t="s">
        <v>5</v>
      </c>
      <c r="M2452" s="1" t="s">
        <v>6</v>
      </c>
      <c r="N2452" s="1" t="s">
        <v>7</v>
      </c>
      <c r="O2452" s="6"/>
    </row>
    <row r="2453">
      <c r="A2453" s="5">
        <v>201245.0</v>
      </c>
      <c r="B2453" s="2">
        <v>45869.0</v>
      </c>
      <c r="C2453" s="1" t="s">
        <v>567</v>
      </c>
      <c r="D2453" s="3" t="s">
        <v>140</v>
      </c>
      <c r="E2453" s="4">
        <v>45863.0</v>
      </c>
      <c r="F2453" s="5">
        <v>20.0</v>
      </c>
      <c r="G2453" s="5">
        <v>792.61</v>
      </c>
      <c r="H2453" s="5">
        <v>15535.73</v>
      </c>
      <c r="I2453" s="1" t="s">
        <v>127</v>
      </c>
      <c r="J2453" s="1" t="s">
        <v>568</v>
      </c>
      <c r="K2453" s="1" t="s">
        <v>13</v>
      </c>
      <c r="L2453" s="1" t="s">
        <v>5</v>
      </c>
      <c r="M2453" s="1" t="s">
        <v>6</v>
      </c>
      <c r="N2453" s="1" t="s">
        <v>7</v>
      </c>
      <c r="O2453" s="6"/>
    </row>
    <row r="2454">
      <c r="A2454" s="5">
        <v>201245.0</v>
      </c>
      <c r="B2454" s="2">
        <v>45869.0</v>
      </c>
      <c r="C2454" s="1" t="s">
        <v>567</v>
      </c>
      <c r="D2454" s="3" t="s">
        <v>202</v>
      </c>
      <c r="E2454" s="4">
        <v>45863.0</v>
      </c>
      <c r="F2454" s="5">
        <v>75.0</v>
      </c>
      <c r="G2454" s="5">
        <v>43.32</v>
      </c>
      <c r="H2454" s="5">
        <v>3184.6</v>
      </c>
      <c r="I2454" s="1" t="s">
        <v>127</v>
      </c>
      <c r="J2454" s="1" t="s">
        <v>568</v>
      </c>
      <c r="K2454" s="1" t="s">
        <v>13</v>
      </c>
      <c r="L2454" s="1" t="s">
        <v>5</v>
      </c>
      <c r="M2454" s="1" t="s">
        <v>6</v>
      </c>
      <c r="N2454" s="1" t="s">
        <v>7</v>
      </c>
      <c r="O2454" s="6"/>
    </row>
    <row r="2455">
      <c r="A2455" s="5">
        <v>201245.0</v>
      </c>
      <c r="B2455" s="2">
        <v>45869.0</v>
      </c>
      <c r="C2455" s="1" t="s">
        <v>567</v>
      </c>
      <c r="D2455" s="3" t="s">
        <v>710</v>
      </c>
      <c r="E2455" s="4">
        <v>45863.0</v>
      </c>
      <c r="F2455" s="5">
        <v>64.0</v>
      </c>
      <c r="G2455" s="5">
        <v>70.4</v>
      </c>
      <c r="H2455" s="5">
        <v>4416.07</v>
      </c>
      <c r="I2455" s="1" t="s">
        <v>127</v>
      </c>
      <c r="J2455" s="1" t="s">
        <v>568</v>
      </c>
      <c r="K2455" s="1" t="s">
        <v>13</v>
      </c>
      <c r="L2455" s="1" t="s">
        <v>5</v>
      </c>
      <c r="M2455" s="1" t="s">
        <v>6</v>
      </c>
      <c r="N2455" s="1" t="s">
        <v>7</v>
      </c>
      <c r="O2455" s="6"/>
    </row>
    <row r="2456">
      <c r="A2456" s="5">
        <v>201245.0</v>
      </c>
      <c r="B2456" s="2">
        <v>45869.0</v>
      </c>
      <c r="C2456" s="1" t="s">
        <v>567</v>
      </c>
      <c r="D2456" s="3" t="s">
        <v>373</v>
      </c>
      <c r="E2456" s="4">
        <v>45863.0</v>
      </c>
      <c r="F2456" s="5">
        <v>16.0</v>
      </c>
      <c r="G2456" s="5">
        <v>231.36</v>
      </c>
      <c r="H2456" s="5">
        <v>3628.3</v>
      </c>
      <c r="I2456" s="1" t="s">
        <v>127</v>
      </c>
      <c r="J2456" s="1" t="s">
        <v>568</v>
      </c>
      <c r="K2456" s="1" t="s">
        <v>13</v>
      </c>
      <c r="L2456" s="1" t="s">
        <v>5</v>
      </c>
      <c r="M2456" s="1" t="s">
        <v>6</v>
      </c>
      <c r="N2456" s="1" t="s">
        <v>7</v>
      </c>
      <c r="O2456" s="6"/>
    </row>
    <row r="2457">
      <c r="A2457" s="5">
        <v>201245.0</v>
      </c>
      <c r="B2457" s="2">
        <v>45869.0</v>
      </c>
      <c r="C2457" s="1" t="s">
        <v>567</v>
      </c>
      <c r="D2457" s="3" t="s">
        <v>687</v>
      </c>
      <c r="E2457" s="4">
        <v>45863.0</v>
      </c>
      <c r="F2457" s="5">
        <v>75.0</v>
      </c>
      <c r="G2457" s="5">
        <v>34.09</v>
      </c>
      <c r="H2457" s="5">
        <v>2506.19</v>
      </c>
      <c r="I2457" s="1" t="s">
        <v>127</v>
      </c>
      <c r="J2457" s="1" t="s">
        <v>568</v>
      </c>
      <c r="K2457" s="1" t="s">
        <v>13</v>
      </c>
      <c r="L2457" s="1" t="s">
        <v>5</v>
      </c>
      <c r="M2457" s="1" t="s">
        <v>6</v>
      </c>
      <c r="N2457" s="1" t="s">
        <v>7</v>
      </c>
      <c r="O2457" s="6"/>
    </row>
    <row r="2458">
      <c r="A2458" s="5">
        <v>201245.0</v>
      </c>
      <c r="B2458" s="2">
        <v>45869.0</v>
      </c>
      <c r="C2458" s="1" t="s">
        <v>567</v>
      </c>
      <c r="D2458" s="3" t="s">
        <v>134</v>
      </c>
      <c r="E2458" s="4">
        <v>45863.0</v>
      </c>
      <c r="F2458" s="5">
        <v>45.0</v>
      </c>
      <c r="G2458" s="5">
        <v>128.41</v>
      </c>
      <c r="H2458" s="5">
        <v>5663.46</v>
      </c>
      <c r="I2458" s="1" t="s">
        <v>127</v>
      </c>
      <c r="J2458" s="1" t="s">
        <v>568</v>
      </c>
      <c r="K2458" s="1" t="s">
        <v>13</v>
      </c>
      <c r="L2458" s="1" t="s">
        <v>5</v>
      </c>
      <c r="M2458" s="1" t="s">
        <v>6</v>
      </c>
      <c r="N2458" s="1" t="s">
        <v>7</v>
      </c>
      <c r="O2458" s="6"/>
    </row>
    <row r="2459">
      <c r="A2459" s="5">
        <v>201245.0</v>
      </c>
      <c r="B2459" s="2">
        <v>45869.0</v>
      </c>
      <c r="C2459" s="1" t="s">
        <v>567</v>
      </c>
      <c r="D2459" s="3" t="s">
        <v>368</v>
      </c>
      <c r="E2459" s="4">
        <v>45863.0</v>
      </c>
      <c r="F2459" s="5">
        <v>16.0</v>
      </c>
      <c r="G2459" s="5">
        <v>278.22</v>
      </c>
      <c r="H2459" s="5">
        <v>4363.07</v>
      </c>
      <c r="I2459" s="1" t="s">
        <v>127</v>
      </c>
      <c r="J2459" s="1" t="s">
        <v>568</v>
      </c>
      <c r="K2459" s="1" t="s">
        <v>13</v>
      </c>
      <c r="L2459" s="1" t="s">
        <v>5</v>
      </c>
      <c r="M2459" s="1" t="s">
        <v>6</v>
      </c>
      <c r="N2459" s="1" t="s">
        <v>7</v>
      </c>
      <c r="O2459" s="6"/>
    </row>
    <row r="2460">
      <c r="A2460" s="5">
        <v>201245.0</v>
      </c>
      <c r="B2460" s="2">
        <v>45869.0</v>
      </c>
      <c r="C2460" s="1" t="s">
        <v>567</v>
      </c>
      <c r="D2460" s="3" t="s">
        <v>731</v>
      </c>
      <c r="E2460" s="4">
        <v>45863.0</v>
      </c>
      <c r="F2460" s="5">
        <v>40.0</v>
      </c>
      <c r="G2460" s="5">
        <v>76.71</v>
      </c>
      <c r="H2460" s="5">
        <v>3007.61</v>
      </c>
      <c r="I2460" s="1" t="s">
        <v>127</v>
      </c>
      <c r="J2460" s="1" t="s">
        <v>568</v>
      </c>
      <c r="K2460" s="1" t="s">
        <v>13</v>
      </c>
      <c r="L2460" s="1" t="s">
        <v>5</v>
      </c>
      <c r="M2460" s="1" t="s">
        <v>6</v>
      </c>
      <c r="N2460" s="1" t="s">
        <v>7</v>
      </c>
      <c r="O2460" s="6"/>
    </row>
    <row r="2461">
      <c r="A2461" s="5">
        <v>201245.0</v>
      </c>
      <c r="B2461" s="2">
        <v>45869.0</v>
      </c>
      <c r="C2461" s="1" t="s">
        <v>567</v>
      </c>
      <c r="D2461" s="3" t="s">
        <v>370</v>
      </c>
      <c r="E2461" s="4">
        <v>45863.0</v>
      </c>
      <c r="F2461" s="5">
        <v>10.0</v>
      </c>
      <c r="G2461" s="5">
        <v>1346.11</v>
      </c>
      <c r="H2461" s="5">
        <v>13192.46</v>
      </c>
      <c r="I2461" s="1" t="s">
        <v>127</v>
      </c>
      <c r="J2461" s="1" t="s">
        <v>568</v>
      </c>
      <c r="K2461" s="1" t="s">
        <v>13</v>
      </c>
      <c r="L2461" s="1" t="s">
        <v>5</v>
      </c>
      <c r="M2461" s="1" t="s">
        <v>6</v>
      </c>
      <c r="N2461" s="1" t="s">
        <v>7</v>
      </c>
      <c r="O2461" s="6"/>
    </row>
    <row r="2462">
      <c r="A2462" s="5">
        <v>201245.0</v>
      </c>
      <c r="B2462" s="2">
        <v>45869.0</v>
      </c>
      <c r="C2462" s="1" t="s">
        <v>567</v>
      </c>
      <c r="D2462" s="3" t="s">
        <v>732</v>
      </c>
      <c r="E2462" s="4">
        <v>45863.0</v>
      </c>
      <c r="F2462" s="5">
        <v>75.0</v>
      </c>
      <c r="G2462" s="5">
        <v>14.83</v>
      </c>
      <c r="H2462" s="5">
        <v>1090.58</v>
      </c>
      <c r="I2462" s="1" t="s">
        <v>127</v>
      </c>
      <c r="J2462" s="1" t="s">
        <v>568</v>
      </c>
      <c r="K2462" s="1" t="s">
        <v>13</v>
      </c>
      <c r="L2462" s="1" t="s">
        <v>5</v>
      </c>
      <c r="M2462" s="1" t="s">
        <v>6</v>
      </c>
      <c r="N2462" s="1" t="s">
        <v>7</v>
      </c>
      <c r="O2462" s="6"/>
    </row>
    <row r="2463">
      <c r="A2463" s="5">
        <v>201245.0</v>
      </c>
      <c r="B2463" s="2">
        <v>45869.0</v>
      </c>
      <c r="C2463" s="1" t="s">
        <v>567</v>
      </c>
      <c r="D2463" s="3" t="s">
        <v>733</v>
      </c>
      <c r="E2463" s="4">
        <v>45863.0</v>
      </c>
      <c r="F2463" s="5">
        <v>120.0</v>
      </c>
      <c r="G2463" s="5">
        <v>13.13</v>
      </c>
      <c r="H2463" s="5">
        <v>1544.67</v>
      </c>
      <c r="I2463" s="1" t="s">
        <v>127</v>
      </c>
      <c r="J2463" s="1" t="s">
        <v>568</v>
      </c>
      <c r="K2463" s="1" t="s">
        <v>13</v>
      </c>
      <c r="L2463" s="1" t="s">
        <v>5</v>
      </c>
      <c r="M2463" s="1" t="s">
        <v>6</v>
      </c>
      <c r="N2463" s="1" t="s">
        <v>7</v>
      </c>
      <c r="O2463" s="6"/>
    </row>
    <row r="2464">
      <c r="A2464" s="5">
        <v>201245.0</v>
      </c>
      <c r="B2464" s="2">
        <v>45869.0</v>
      </c>
      <c r="C2464" s="1" t="s">
        <v>567</v>
      </c>
      <c r="D2464" s="3" t="s">
        <v>652</v>
      </c>
      <c r="E2464" s="4">
        <v>45863.0</v>
      </c>
      <c r="F2464" s="5">
        <v>60.0</v>
      </c>
      <c r="G2464" s="5">
        <v>111.47</v>
      </c>
      <c r="H2464" s="5">
        <v>6555.01</v>
      </c>
      <c r="I2464" s="1" t="s">
        <v>127</v>
      </c>
      <c r="J2464" s="1" t="s">
        <v>568</v>
      </c>
      <c r="K2464" s="1" t="s">
        <v>13</v>
      </c>
      <c r="L2464" s="1" t="s">
        <v>5</v>
      </c>
      <c r="M2464" s="1" t="s">
        <v>6</v>
      </c>
      <c r="N2464" s="1" t="s">
        <v>7</v>
      </c>
      <c r="O2464" s="6"/>
    </row>
    <row r="2465">
      <c r="A2465" s="5">
        <v>201245.0</v>
      </c>
      <c r="B2465" s="2">
        <v>45869.0</v>
      </c>
      <c r="C2465" s="1" t="s">
        <v>567</v>
      </c>
      <c r="D2465" s="3" t="s">
        <v>734</v>
      </c>
      <c r="E2465" s="4">
        <v>45863.0</v>
      </c>
      <c r="F2465" s="5">
        <v>200.0</v>
      </c>
      <c r="G2465" s="5">
        <v>9.66</v>
      </c>
      <c r="H2465" s="5">
        <v>1893.94</v>
      </c>
      <c r="I2465" s="1" t="s">
        <v>127</v>
      </c>
      <c r="J2465" s="1" t="s">
        <v>568</v>
      </c>
      <c r="K2465" s="1" t="s">
        <v>13</v>
      </c>
      <c r="L2465" s="1" t="s">
        <v>5</v>
      </c>
      <c r="M2465" s="1" t="s">
        <v>6</v>
      </c>
      <c r="N2465" s="1" t="s">
        <v>7</v>
      </c>
      <c r="O2465" s="6"/>
    </row>
    <row r="2466">
      <c r="A2466" s="5">
        <v>201245.0</v>
      </c>
      <c r="B2466" s="2">
        <v>45869.0</v>
      </c>
      <c r="C2466" s="1" t="s">
        <v>567</v>
      </c>
      <c r="D2466" s="3" t="s">
        <v>146</v>
      </c>
      <c r="E2466" s="4">
        <v>45863.0</v>
      </c>
      <c r="F2466" s="5">
        <v>50.0</v>
      </c>
      <c r="G2466" s="5">
        <v>52.91</v>
      </c>
      <c r="H2466" s="5">
        <v>2593.17</v>
      </c>
      <c r="I2466" s="1" t="s">
        <v>127</v>
      </c>
      <c r="J2466" s="1" t="s">
        <v>568</v>
      </c>
      <c r="K2466" s="1" t="s">
        <v>13</v>
      </c>
      <c r="L2466" s="1" t="s">
        <v>5</v>
      </c>
      <c r="M2466" s="1" t="s">
        <v>6</v>
      </c>
      <c r="N2466" s="1" t="s">
        <v>7</v>
      </c>
      <c r="O2466" s="6"/>
    </row>
    <row r="2467">
      <c r="A2467" s="5">
        <v>201245.0</v>
      </c>
      <c r="B2467" s="2">
        <v>45869.0</v>
      </c>
      <c r="C2467" s="1" t="s">
        <v>567</v>
      </c>
      <c r="D2467" s="3" t="s">
        <v>376</v>
      </c>
      <c r="E2467" s="4">
        <v>45863.0</v>
      </c>
      <c r="F2467" s="5">
        <v>250.0</v>
      </c>
      <c r="G2467" s="5">
        <v>10.84</v>
      </c>
      <c r="H2467" s="5">
        <v>2656.38</v>
      </c>
      <c r="I2467" s="1" t="s">
        <v>127</v>
      </c>
      <c r="J2467" s="1" t="s">
        <v>568</v>
      </c>
      <c r="K2467" s="1" t="s">
        <v>13</v>
      </c>
      <c r="L2467" s="1" t="s">
        <v>5</v>
      </c>
      <c r="M2467" s="1" t="s">
        <v>6</v>
      </c>
      <c r="N2467" s="1" t="s">
        <v>7</v>
      </c>
      <c r="O2467" s="6"/>
    </row>
    <row r="2468">
      <c r="A2468" s="5">
        <v>201245.0</v>
      </c>
      <c r="B2468" s="2">
        <v>45869.0</v>
      </c>
      <c r="C2468" s="1" t="s">
        <v>567</v>
      </c>
      <c r="D2468" s="3" t="s">
        <v>458</v>
      </c>
      <c r="E2468" s="4">
        <v>45863.0</v>
      </c>
      <c r="F2468" s="5">
        <v>36.0</v>
      </c>
      <c r="G2468" s="5">
        <v>63.87</v>
      </c>
      <c r="H2468" s="5">
        <v>2253.91</v>
      </c>
      <c r="I2468" s="1" t="s">
        <v>127</v>
      </c>
      <c r="J2468" s="1" t="s">
        <v>568</v>
      </c>
      <c r="K2468" s="1" t="s">
        <v>13</v>
      </c>
      <c r="L2468" s="1" t="s">
        <v>5</v>
      </c>
      <c r="M2468" s="1" t="s">
        <v>6</v>
      </c>
      <c r="N2468" s="1" t="s">
        <v>7</v>
      </c>
      <c r="O2468" s="6"/>
    </row>
    <row r="2469">
      <c r="A2469" s="5">
        <v>201245.0</v>
      </c>
      <c r="B2469" s="2">
        <v>45869.0</v>
      </c>
      <c r="C2469" s="1" t="s">
        <v>567</v>
      </c>
      <c r="D2469" s="3" t="s">
        <v>735</v>
      </c>
      <c r="E2469" s="4">
        <v>45863.0</v>
      </c>
      <c r="F2469" s="5">
        <v>25.0</v>
      </c>
      <c r="G2469" s="5">
        <v>112.21</v>
      </c>
      <c r="H2469" s="5">
        <v>2749.72</v>
      </c>
      <c r="I2469" s="1" t="s">
        <v>127</v>
      </c>
      <c r="J2469" s="1" t="s">
        <v>568</v>
      </c>
      <c r="K2469" s="1" t="s">
        <v>13</v>
      </c>
      <c r="L2469" s="1" t="s">
        <v>5</v>
      </c>
      <c r="M2469" s="1" t="s">
        <v>6</v>
      </c>
      <c r="N2469" s="1" t="s">
        <v>7</v>
      </c>
      <c r="O2469" s="6"/>
    </row>
    <row r="2470">
      <c r="A2470" s="5">
        <v>201245.0</v>
      </c>
      <c r="B2470" s="2">
        <v>45869.0</v>
      </c>
      <c r="C2470" s="1" t="s">
        <v>567</v>
      </c>
      <c r="D2470" s="3" t="s">
        <v>655</v>
      </c>
      <c r="E2470" s="4">
        <v>45863.0</v>
      </c>
      <c r="F2470" s="5">
        <v>20.0</v>
      </c>
      <c r="G2470" s="5">
        <v>403.68</v>
      </c>
      <c r="H2470" s="5">
        <v>7912.71</v>
      </c>
      <c r="I2470" s="1" t="s">
        <v>127</v>
      </c>
      <c r="J2470" s="1" t="s">
        <v>568</v>
      </c>
      <c r="K2470" s="1" t="s">
        <v>13</v>
      </c>
      <c r="L2470" s="1" t="s">
        <v>5</v>
      </c>
      <c r="M2470" s="1" t="s">
        <v>6</v>
      </c>
      <c r="N2470" s="1" t="s">
        <v>7</v>
      </c>
      <c r="O2470" s="6"/>
    </row>
    <row r="2471">
      <c r="A2471" s="5">
        <v>201245.0</v>
      </c>
      <c r="B2471" s="2">
        <v>45869.0</v>
      </c>
      <c r="C2471" s="1" t="s">
        <v>567</v>
      </c>
      <c r="D2471" s="3" t="s">
        <v>713</v>
      </c>
      <c r="E2471" s="4">
        <v>45863.0</v>
      </c>
      <c r="F2471" s="5">
        <v>32.0</v>
      </c>
      <c r="G2471" s="5">
        <v>36.23</v>
      </c>
      <c r="H2471" s="5">
        <v>1136.75</v>
      </c>
      <c r="I2471" s="1" t="s">
        <v>127</v>
      </c>
      <c r="J2471" s="1" t="s">
        <v>568</v>
      </c>
      <c r="K2471" s="1" t="s">
        <v>13</v>
      </c>
      <c r="L2471" s="1" t="s">
        <v>5</v>
      </c>
      <c r="M2471" s="1" t="s">
        <v>6</v>
      </c>
      <c r="N2471" s="1" t="s">
        <v>7</v>
      </c>
      <c r="O2471" s="6"/>
    </row>
    <row r="2472">
      <c r="A2472" s="5">
        <v>201245.0</v>
      </c>
      <c r="B2472" s="2">
        <v>45869.0</v>
      </c>
      <c r="C2472" s="1" t="s">
        <v>567</v>
      </c>
      <c r="D2472" s="3" t="s">
        <v>651</v>
      </c>
      <c r="E2472" s="4">
        <v>45863.0</v>
      </c>
      <c r="F2472" s="5">
        <v>50.0</v>
      </c>
      <c r="G2472" s="5">
        <v>43.09</v>
      </c>
      <c r="H2472" s="5">
        <v>2111.99</v>
      </c>
      <c r="I2472" s="1" t="s">
        <v>127</v>
      </c>
      <c r="J2472" s="1" t="s">
        <v>568</v>
      </c>
      <c r="K2472" s="1" t="s">
        <v>13</v>
      </c>
      <c r="L2472" s="1" t="s">
        <v>5</v>
      </c>
      <c r="M2472" s="1" t="s">
        <v>6</v>
      </c>
      <c r="N2472" s="1" t="s">
        <v>7</v>
      </c>
      <c r="O2472" s="6"/>
    </row>
    <row r="2473">
      <c r="A2473" s="5">
        <v>201245.0</v>
      </c>
      <c r="B2473" s="2">
        <v>45869.0</v>
      </c>
      <c r="C2473" s="1" t="s">
        <v>567</v>
      </c>
      <c r="D2473" s="3" t="s">
        <v>736</v>
      </c>
      <c r="E2473" s="4">
        <v>45863.0</v>
      </c>
      <c r="F2473" s="5">
        <v>120.0</v>
      </c>
      <c r="G2473" s="5">
        <v>22.87</v>
      </c>
      <c r="H2473" s="5">
        <v>2690.09</v>
      </c>
      <c r="I2473" s="1" t="s">
        <v>127</v>
      </c>
      <c r="J2473" s="1" t="s">
        <v>568</v>
      </c>
      <c r="K2473" s="1" t="s">
        <v>13</v>
      </c>
      <c r="L2473" s="1" t="s">
        <v>5</v>
      </c>
      <c r="M2473" s="1" t="s">
        <v>6</v>
      </c>
      <c r="N2473" s="1" t="s">
        <v>7</v>
      </c>
      <c r="O2473" s="6"/>
    </row>
    <row r="2474">
      <c r="A2474" s="5">
        <v>201245.0</v>
      </c>
      <c r="B2474" s="2">
        <v>45869.0</v>
      </c>
      <c r="C2474" s="1" t="s">
        <v>567</v>
      </c>
      <c r="D2474" s="3" t="s">
        <v>126</v>
      </c>
      <c r="E2474" s="4">
        <v>45863.0</v>
      </c>
      <c r="F2474" s="5">
        <v>75.0</v>
      </c>
      <c r="G2474" s="5">
        <v>30.95</v>
      </c>
      <c r="H2474" s="5">
        <v>2275.4</v>
      </c>
      <c r="I2474" s="1" t="s">
        <v>127</v>
      </c>
      <c r="J2474" s="1" t="s">
        <v>568</v>
      </c>
      <c r="K2474" s="1" t="s">
        <v>13</v>
      </c>
      <c r="L2474" s="1" t="s">
        <v>5</v>
      </c>
      <c r="M2474" s="1" t="s">
        <v>6</v>
      </c>
      <c r="N2474" s="1" t="s">
        <v>7</v>
      </c>
      <c r="O2474" s="6"/>
    </row>
    <row r="2475">
      <c r="A2475" s="5">
        <v>201245.0</v>
      </c>
      <c r="B2475" s="2">
        <v>45869.0</v>
      </c>
      <c r="C2475" s="1" t="s">
        <v>567</v>
      </c>
      <c r="D2475" s="3" t="s">
        <v>372</v>
      </c>
      <c r="E2475" s="4">
        <v>45863.0</v>
      </c>
      <c r="F2475" s="5">
        <v>12.0</v>
      </c>
      <c r="G2475" s="5">
        <v>135.79</v>
      </c>
      <c r="H2475" s="5">
        <v>1597.47</v>
      </c>
      <c r="I2475" s="1" t="s">
        <v>127</v>
      </c>
      <c r="J2475" s="1" t="s">
        <v>568</v>
      </c>
      <c r="K2475" s="1" t="s">
        <v>13</v>
      </c>
      <c r="L2475" s="1" t="s">
        <v>5</v>
      </c>
      <c r="M2475" s="1" t="s">
        <v>6</v>
      </c>
      <c r="N2475" s="1" t="s">
        <v>7</v>
      </c>
      <c r="O2475" s="6"/>
    </row>
    <row r="2476">
      <c r="A2476" s="5">
        <v>201245.0</v>
      </c>
      <c r="B2476" s="2">
        <v>45869.0</v>
      </c>
      <c r="C2476" s="1" t="s">
        <v>567</v>
      </c>
      <c r="D2476" s="3" t="s">
        <v>455</v>
      </c>
      <c r="E2476" s="4">
        <v>45863.0</v>
      </c>
      <c r="F2476" s="5">
        <v>80.0</v>
      </c>
      <c r="G2476" s="5">
        <v>61.99</v>
      </c>
      <c r="H2476" s="5">
        <v>4860.59</v>
      </c>
      <c r="I2476" s="1" t="s">
        <v>127</v>
      </c>
      <c r="J2476" s="1" t="s">
        <v>568</v>
      </c>
      <c r="K2476" s="1" t="s">
        <v>13</v>
      </c>
      <c r="L2476" s="1" t="s">
        <v>5</v>
      </c>
      <c r="M2476" s="1" t="s">
        <v>6</v>
      </c>
      <c r="N2476" s="1" t="s">
        <v>7</v>
      </c>
      <c r="O2476" s="6"/>
    </row>
    <row r="2477">
      <c r="A2477" s="5">
        <v>201245.0</v>
      </c>
      <c r="B2477" s="2">
        <v>45869.0</v>
      </c>
      <c r="C2477" s="1" t="s">
        <v>567</v>
      </c>
      <c r="D2477" s="3" t="s">
        <v>535</v>
      </c>
      <c r="E2477" s="4">
        <v>45863.0</v>
      </c>
      <c r="F2477" s="5">
        <v>36.0</v>
      </c>
      <c r="G2477" s="5">
        <v>110.92</v>
      </c>
      <c r="H2477" s="5">
        <v>3913.84</v>
      </c>
      <c r="I2477" s="1" t="s">
        <v>127</v>
      </c>
      <c r="J2477" s="1" t="s">
        <v>568</v>
      </c>
      <c r="K2477" s="1" t="s">
        <v>13</v>
      </c>
      <c r="L2477" s="1" t="s">
        <v>5</v>
      </c>
      <c r="M2477" s="1" t="s">
        <v>6</v>
      </c>
      <c r="N2477" s="1" t="s">
        <v>7</v>
      </c>
      <c r="O2477" s="6"/>
    </row>
    <row r="2478">
      <c r="A2478" s="5">
        <v>201245.0</v>
      </c>
      <c r="B2478" s="2">
        <v>45869.0</v>
      </c>
      <c r="C2478" s="1" t="s">
        <v>567</v>
      </c>
      <c r="D2478" s="3" t="s">
        <v>459</v>
      </c>
      <c r="E2478" s="4">
        <v>45863.0</v>
      </c>
      <c r="F2478" s="5">
        <v>15.0</v>
      </c>
      <c r="G2478" s="5">
        <v>293.72</v>
      </c>
      <c r="H2478" s="5">
        <v>4318.26</v>
      </c>
      <c r="I2478" s="1" t="s">
        <v>127</v>
      </c>
      <c r="J2478" s="1" t="s">
        <v>568</v>
      </c>
      <c r="K2478" s="1" t="s">
        <v>13</v>
      </c>
      <c r="L2478" s="1" t="s">
        <v>5</v>
      </c>
      <c r="M2478" s="1" t="s">
        <v>6</v>
      </c>
      <c r="N2478" s="1" t="s">
        <v>7</v>
      </c>
      <c r="O2478" s="6"/>
    </row>
    <row r="2479">
      <c r="A2479" s="5">
        <v>201245.0</v>
      </c>
      <c r="B2479" s="2">
        <v>45869.0</v>
      </c>
      <c r="C2479" s="1" t="s">
        <v>567</v>
      </c>
      <c r="D2479" s="3" t="s">
        <v>204</v>
      </c>
      <c r="E2479" s="4">
        <v>45863.0</v>
      </c>
      <c r="F2479" s="5">
        <v>20.0</v>
      </c>
      <c r="G2479" s="5">
        <v>1161.61</v>
      </c>
      <c r="H2479" s="5">
        <v>22768.13</v>
      </c>
      <c r="I2479" s="1" t="s">
        <v>127</v>
      </c>
      <c r="J2479" s="1" t="s">
        <v>568</v>
      </c>
      <c r="K2479" s="1" t="s">
        <v>13</v>
      </c>
      <c r="L2479" s="1" t="s">
        <v>5</v>
      </c>
      <c r="M2479" s="1" t="s">
        <v>6</v>
      </c>
      <c r="N2479" s="1" t="s">
        <v>7</v>
      </c>
      <c r="O2479" s="6"/>
    </row>
    <row r="2480">
      <c r="A2480" s="5">
        <v>201245.0</v>
      </c>
      <c r="B2480" s="2">
        <v>45869.0</v>
      </c>
      <c r="C2480" s="1" t="s">
        <v>567</v>
      </c>
      <c r="D2480" s="3" t="s">
        <v>211</v>
      </c>
      <c r="E2480" s="4">
        <v>45863.0</v>
      </c>
      <c r="F2480" s="5">
        <v>90.0</v>
      </c>
      <c r="G2480" s="5">
        <v>26.86</v>
      </c>
      <c r="H2480" s="5">
        <v>2369.63</v>
      </c>
      <c r="I2480" s="1" t="s">
        <v>127</v>
      </c>
      <c r="J2480" s="1" t="s">
        <v>568</v>
      </c>
      <c r="K2480" s="1" t="s">
        <v>13</v>
      </c>
      <c r="L2480" s="1" t="s">
        <v>5</v>
      </c>
      <c r="M2480" s="1" t="s">
        <v>6</v>
      </c>
      <c r="N2480" s="1" t="s">
        <v>7</v>
      </c>
      <c r="O2480" s="6"/>
    </row>
    <row r="2481">
      <c r="A2481" s="5">
        <v>201245.0</v>
      </c>
      <c r="B2481" s="2">
        <v>45869.0</v>
      </c>
      <c r="C2481" s="1" t="s">
        <v>567</v>
      </c>
      <c r="D2481" s="3" t="s">
        <v>737</v>
      </c>
      <c r="E2481" s="4">
        <v>45863.0</v>
      </c>
      <c r="F2481" s="5">
        <v>75.0</v>
      </c>
      <c r="G2481" s="5">
        <v>32.1</v>
      </c>
      <c r="H2481" s="5">
        <v>2359.93</v>
      </c>
      <c r="I2481" s="1" t="s">
        <v>127</v>
      </c>
      <c r="J2481" s="1" t="s">
        <v>568</v>
      </c>
      <c r="K2481" s="1" t="s">
        <v>13</v>
      </c>
      <c r="L2481" s="1" t="s">
        <v>5</v>
      </c>
      <c r="M2481" s="1" t="s">
        <v>6</v>
      </c>
      <c r="N2481" s="1" t="s">
        <v>7</v>
      </c>
      <c r="O2481" s="6"/>
    </row>
    <row r="2482">
      <c r="A2482" s="5">
        <v>201245.0</v>
      </c>
      <c r="B2482" s="2">
        <v>45869.0</v>
      </c>
      <c r="C2482" s="1" t="s">
        <v>567</v>
      </c>
      <c r="D2482" s="3" t="s">
        <v>367</v>
      </c>
      <c r="E2482" s="4">
        <v>45863.0</v>
      </c>
      <c r="F2482" s="5">
        <v>100.0</v>
      </c>
      <c r="G2482" s="5">
        <v>83.43</v>
      </c>
      <c r="H2482" s="5">
        <v>8176.72</v>
      </c>
      <c r="I2482" s="1" t="s">
        <v>127</v>
      </c>
      <c r="J2482" s="1" t="s">
        <v>568</v>
      </c>
      <c r="K2482" s="1" t="s">
        <v>13</v>
      </c>
      <c r="L2482" s="1" t="s">
        <v>5</v>
      </c>
      <c r="M2482" s="1" t="s">
        <v>6</v>
      </c>
      <c r="N2482" s="1" t="s">
        <v>7</v>
      </c>
      <c r="O2482" s="6"/>
    </row>
    <row r="2483">
      <c r="A2483" s="5">
        <v>201245.0</v>
      </c>
      <c r="B2483" s="2">
        <v>45869.0</v>
      </c>
      <c r="C2483" s="1" t="s">
        <v>567</v>
      </c>
      <c r="D2483" s="3" t="s">
        <v>135</v>
      </c>
      <c r="E2483" s="4">
        <v>45863.0</v>
      </c>
      <c r="F2483" s="5">
        <v>110.0</v>
      </c>
      <c r="G2483" s="5">
        <v>15.79</v>
      </c>
      <c r="H2483" s="5">
        <v>1702.74</v>
      </c>
      <c r="I2483" s="1" t="s">
        <v>127</v>
      </c>
      <c r="J2483" s="1" t="s">
        <v>568</v>
      </c>
      <c r="K2483" s="1" t="s">
        <v>13</v>
      </c>
      <c r="L2483" s="1" t="s">
        <v>5</v>
      </c>
      <c r="M2483" s="1" t="s">
        <v>6</v>
      </c>
      <c r="N2483" s="1" t="s">
        <v>7</v>
      </c>
      <c r="O2483" s="6"/>
    </row>
    <row r="2484">
      <c r="A2484" s="5">
        <v>201245.0</v>
      </c>
      <c r="B2484" s="2">
        <v>45869.0</v>
      </c>
      <c r="C2484" s="1" t="s">
        <v>567</v>
      </c>
      <c r="D2484" s="3" t="s">
        <v>534</v>
      </c>
      <c r="E2484" s="4">
        <v>45863.0</v>
      </c>
      <c r="F2484" s="5">
        <v>75.0</v>
      </c>
      <c r="G2484" s="5">
        <v>82.65</v>
      </c>
      <c r="H2484" s="5">
        <v>6075.35</v>
      </c>
      <c r="I2484" s="1" t="s">
        <v>127</v>
      </c>
      <c r="J2484" s="1" t="s">
        <v>568</v>
      </c>
      <c r="K2484" s="1" t="s">
        <v>13</v>
      </c>
      <c r="L2484" s="1" t="s">
        <v>5</v>
      </c>
      <c r="M2484" s="1" t="s">
        <v>6</v>
      </c>
      <c r="N2484" s="1" t="s">
        <v>7</v>
      </c>
      <c r="O2484" s="6"/>
    </row>
    <row r="2485">
      <c r="A2485" s="5">
        <v>201245.0</v>
      </c>
      <c r="B2485" s="2">
        <v>45869.0</v>
      </c>
      <c r="C2485" s="1" t="s">
        <v>567</v>
      </c>
      <c r="D2485" s="3" t="s">
        <v>693</v>
      </c>
      <c r="E2485" s="4">
        <v>45863.0</v>
      </c>
      <c r="F2485" s="5">
        <v>20.0</v>
      </c>
      <c r="G2485" s="5">
        <v>186.71</v>
      </c>
      <c r="H2485" s="5">
        <v>3660.09</v>
      </c>
      <c r="I2485" s="1" t="s">
        <v>127</v>
      </c>
      <c r="J2485" s="1" t="s">
        <v>568</v>
      </c>
      <c r="K2485" s="1" t="s">
        <v>13</v>
      </c>
      <c r="L2485" s="1" t="s">
        <v>5</v>
      </c>
      <c r="M2485" s="1" t="s">
        <v>6</v>
      </c>
      <c r="N2485" s="1" t="s">
        <v>7</v>
      </c>
      <c r="O2485" s="6"/>
    </row>
    <row r="2486">
      <c r="A2486" s="5">
        <v>201245.0</v>
      </c>
      <c r="B2486" s="2">
        <v>45869.0</v>
      </c>
      <c r="C2486" s="1" t="s">
        <v>567</v>
      </c>
      <c r="D2486" s="3" t="s">
        <v>532</v>
      </c>
      <c r="E2486" s="4">
        <v>45863.0</v>
      </c>
      <c r="F2486" s="5">
        <v>75.0</v>
      </c>
      <c r="G2486" s="5">
        <v>45.79</v>
      </c>
      <c r="H2486" s="5">
        <v>3366.14</v>
      </c>
      <c r="I2486" s="1" t="s">
        <v>127</v>
      </c>
      <c r="J2486" s="1" t="s">
        <v>568</v>
      </c>
      <c r="K2486" s="1" t="s">
        <v>13</v>
      </c>
      <c r="L2486" s="1" t="s">
        <v>5</v>
      </c>
      <c r="M2486" s="1" t="s">
        <v>6</v>
      </c>
      <c r="N2486" s="1" t="s">
        <v>7</v>
      </c>
      <c r="O2486" s="6"/>
    </row>
    <row r="2487">
      <c r="A2487" s="5">
        <v>201245.0</v>
      </c>
      <c r="B2487" s="2">
        <v>45869.0</v>
      </c>
      <c r="C2487" s="1" t="s">
        <v>567</v>
      </c>
      <c r="D2487" s="3" t="s">
        <v>213</v>
      </c>
      <c r="E2487" s="4">
        <v>45863.0</v>
      </c>
      <c r="F2487" s="5">
        <v>20.0</v>
      </c>
      <c r="G2487" s="5">
        <v>810.32</v>
      </c>
      <c r="H2487" s="5">
        <v>15882.85</v>
      </c>
      <c r="I2487" s="1" t="s">
        <v>127</v>
      </c>
      <c r="J2487" s="1" t="s">
        <v>568</v>
      </c>
      <c r="K2487" s="1" t="s">
        <v>13</v>
      </c>
      <c r="L2487" s="1" t="s">
        <v>5</v>
      </c>
      <c r="M2487" s="1" t="s">
        <v>6</v>
      </c>
      <c r="N2487" s="1" t="s">
        <v>7</v>
      </c>
      <c r="O2487" s="6"/>
    </row>
    <row r="2488">
      <c r="A2488" s="5">
        <v>201246.0</v>
      </c>
      <c r="B2488" s="2">
        <v>45869.0</v>
      </c>
      <c r="C2488" s="1" t="s">
        <v>567</v>
      </c>
      <c r="D2488" s="7">
        <v>5171.0</v>
      </c>
      <c r="E2488" s="4">
        <v>45863.0</v>
      </c>
      <c r="F2488" s="5">
        <v>30.0</v>
      </c>
      <c r="G2488" s="5">
        <v>129.66</v>
      </c>
      <c r="H2488" s="5">
        <v>3813.04</v>
      </c>
      <c r="I2488" s="1" t="s">
        <v>125</v>
      </c>
      <c r="J2488" s="1" t="s">
        <v>568</v>
      </c>
      <c r="K2488" s="1" t="s">
        <v>13</v>
      </c>
      <c r="L2488" s="1" t="s">
        <v>5</v>
      </c>
      <c r="M2488" s="1" t="s">
        <v>6</v>
      </c>
      <c r="N2488" s="1" t="s">
        <v>7</v>
      </c>
      <c r="O2488" s="6"/>
    </row>
    <row r="2489">
      <c r="A2489" s="5">
        <v>201246.0</v>
      </c>
      <c r="B2489" s="2">
        <v>45869.0</v>
      </c>
      <c r="C2489" s="1" t="s">
        <v>567</v>
      </c>
      <c r="D2489" s="3" t="s">
        <v>133</v>
      </c>
      <c r="E2489" s="4">
        <v>45863.0</v>
      </c>
      <c r="F2489" s="5">
        <v>60.0</v>
      </c>
      <c r="G2489" s="5">
        <v>46.49</v>
      </c>
      <c r="H2489" s="5">
        <v>2734.65</v>
      </c>
      <c r="I2489" s="1" t="s">
        <v>125</v>
      </c>
      <c r="J2489" s="1" t="s">
        <v>568</v>
      </c>
      <c r="K2489" s="1" t="s">
        <v>13</v>
      </c>
      <c r="L2489" s="1" t="s">
        <v>5</v>
      </c>
      <c r="M2489" s="1" t="s">
        <v>6</v>
      </c>
      <c r="N2489" s="1" t="s">
        <v>7</v>
      </c>
      <c r="O2489" s="6"/>
    </row>
    <row r="2490">
      <c r="A2490" s="5">
        <v>201246.0</v>
      </c>
      <c r="B2490" s="2">
        <v>45869.0</v>
      </c>
      <c r="C2490" s="1" t="s">
        <v>567</v>
      </c>
      <c r="D2490" s="3" t="s">
        <v>738</v>
      </c>
      <c r="E2490" s="4">
        <v>45863.0</v>
      </c>
      <c r="F2490" s="5">
        <v>20.0</v>
      </c>
      <c r="G2490" s="5">
        <v>80.44</v>
      </c>
      <c r="H2490" s="5">
        <v>1577.66</v>
      </c>
      <c r="I2490" s="1" t="s">
        <v>125</v>
      </c>
      <c r="J2490" s="1" t="s">
        <v>568</v>
      </c>
      <c r="K2490" s="1" t="s">
        <v>13</v>
      </c>
      <c r="L2490" s="1" t="s">
        <v>5</v>
      </c>
      <c r="M2490" s="1" t="s">
        <v>6</v>
      </c>
      <c r="N2490" s="1" t="s">
        <v>7</v>
      </c>
      <c r="O2490" s="6"/>
    </row>
    <row r="2491">
      <c r="A2491" s="5">
        <v>201246.0</v>
      </c>
      <c r="B2491" s="2">
        <v>45869.0</v>
      </c>
      <c r="C2491" s="1" t="s">
        <v>567</v>
      </c>
      <c r="D2491" s="3" t="s">
        <v>214</v>
      </c>
      <c r="E2491" s="4">
        <v>45863.0</v>
      </c>
      <c r="F2491" s="5">
        <v>40.0</v>
      </c>
      <c r="G2491" s="5">
        <v>1016.96</v>
      </c>
      <c r="H2491" s="5">
        <v>39865.87</v>
      </c>
      <c r="I2491" s="1" t="s">
        <v>125</v>
      </c>
      <c r="J2491" s="1" t="s">
        <v>568</v>
      </c>
      <c r="K2491" s="1" t="s">
        <v>13</v>
      </c>
      <c r="L2491" s="1" t="s">
        <v>5</v>
      </c>
      <c r="M2491" s="1" t="s">
        <v>6</v>
      </c>
      <c r="N2491" s="1" t="s">
        <v>7</v>
      </c>
      <c r="O2491" s="6"/>
    </row>
    <row r="2492">
      <c r="A2492" s="5">
        <v>201246.0</v>
      </c>
      <c r="B2492" s="2">
        <v>45869.0</v>
      </c>
      <c r="C2492" s="1" t="s">
        <v>567</v>
      </c>
      <c r="D2492" s="3" t="s">
        <v>528</v>
      </c>
      <c r="E2492" s="4">
        <v>45863.0</v>
      </c>
      <c r="F2492" s="5">
        <v>56.0</v>
      </c>
      <c r="G2492" s="5">
        <v>76.41</v>
      </c>
      <c r="H2492" s="5">
        <v>4194.42</v>
      </c>
      <c r="I2492" s="1" t="s">
        <v>125</v>
      </c>
      <c r="J2492" s="1" t="s">
        <v>568</v>
      </c>
      <c r="K2492" s="1" t="s">
        <v>13</v>
      </c>
      <c r="L2492" s="1" t="s">
        <v>5</v>
      </c>
      <c r="M2492" s="1" t="s">
        <v>6</v>
      </c>
      <c r="N2492" s="1" t="s">
        <v>7</v>
      </c>
      <c r="O2492" s="6"/>
    </row>
    <row r="2493">
      <c r="A2493" s="5">
        <v>201246.0</v>
      </c>
      <c r="B2493" s="2">
        <v>45869.0</v>
      </c>
      <c r="C2493" s="1" t="s">
        <v>567</v>
      </c>
      <c r="D2493" s="3" t="s">
        <v>145</v>
      </c>
      <c r="E2493" s="4">
        <v>45863.0</v>
      </c>
      <c r="F2493" s="5">
        <v>24.0</v>
      </c>
      <c r="G2493" s="5">
        <v>104.79</v>
      </c>
      <c r="H2493" s="5">
        <v>2465.7</v>
      </c>
      <c r="I2493" s="1" t="s">
        <v>125</v>
      </c>
      <c r="J2493" s="1" t="s">
        <v>568</v>
      </c>
      <c r="K2493" s="1" t="s">
        <v>13</v>
      </c>
      <c r="L2493" s="1" t="s">
        <v>5</v>
      </c>
      <c r="M2493" s="1" t="s">
        <v>6</v>
      </c>
      <c r="N2493" s="1" t="s">
        <v>7</v>
      </c>
      <c r="O2493" s="6"/>
    </row>
    <row r="2494">
      <c r="A2494" s="5">
        <v>201246.0</v>
      </c>
      <c r="B2494" s="2">
        <v>45869.0</v>
      </c>
      <c r="C2494" s="1" t="s">
        <v>567</v>
      </c>
      <c r="D2494" s="3" t="s">
        <v>739</v>
      </c>
      <c r="E2494" s="4">
        <v>45863.0</v>
      </c>
      <c r="F2494" s="5">
        <v>24.0</v>
      </c>
      <c r="G2494" s="5">
        <v>65.68</v>
      </c>
      <c r="H2494" s="5">
        <v>1545.83</v>
      </c>
      <c r="I2494" s="1" t="s">
        <v>125</v>
      </c>
      <c r="J2494" s="1" t="s">
        <v>568</v>
      </c>
      <c r="K2494" s="1" t="s">
        <v>13</v>
      </c>
      <c r="L2494" s="1" t="s">
        <v>5</v>
      </c>
      <c r="M2494" s="1" t="s">
        <v>6</v>
      </c>
      <c r="N2494" s="1" t="s">
        <v>7</v>
      </c>
      <c r="O2494" s="6"/>
    </row>
    <row r="2495">
      <c r="A2495" s="5">
        <v>201246.0</v>
      </c>
      <c r="B2495" s="2">
        <v>45869.0</v>
      </c>
      <c r="C2495" s="1" t="s">
        <v>567</v>
      </c>
      <c r="D2495" s="3" t="s">
        <v>392</v>
      </c>
      <c r="E2495" s="4">
        <v>45863.0</v>
      </c>
      <c r="F2495" s="5">
        <v>15.0</v>
      </c>
      <c r="G2495" s="5">
        <v>1504.04</v>
      </c>
      <c r="H2495" s="5">
        <v>22110.42</v>
      </c>
      <c r="I2495" s="1" t="s">
        <v>125</v>
      </c>
      <c r="J2495" s="1" t="s">
        <v>568</v>
      </c>
      <c r="K2495" s="1" t="s">
        <v>13</v>
      </c>
      <c r="L2495" s="1" t="s">
        <v>5</v>
      </c>
      <c r="M2495" s="1" t="s">
        <v>6</v>
      </c>
      <c r="N2495" s="1" t="s">
        <v>7</v>
      </c>
      <c r="O2495" s="6"/>
    </row>
    <row r="2496">
      <c r="A2496" s="5">
        <v>201246.0</v>
      </c>
      <c r="B2496" s="2">
        <v>45869.0</v>
      </c>
      <c r="C2496" s="1" t="s">
        <v>567</v>
      </c>
      <c r="D2496" s="3" t="s">
        <v>537</v>
      </c>
      <c r="E2496" s="4">
        <v>45863.0</v>
      </c>
      <c r="F2496" s="5">
        <v>48.0</v>
      </c>
      <c r="G2496" s="5">
        <v>67.3</v>
      </c>
      <c r="H2496" s="5">
        <v>3166.83</v>
      </c>
      <c r="I2496" s="1" t="s">
        <v>125</v>
      </c>
      <c r="J2496" s="1" t="s">
        <v>568</v>
      </c>
      <c r="K2496" s="1" t="s">
        <v>13</v>
      </c>
      <c r="L2496" s="1" t="s">
        <v>5</v>
      </c>
      <c r="M2496" s="1" t="s">
        <v>6</v>
      </c>
      <c r="N2496" s="1" t="s">
        <v>7</v>
      </c>
      <c r="O2496" s="6"/>
    </row>
    <row r="2497">
      <c r="A2497" s="5">
        <v>201246.0</v>
      </c>
      <c r="B2497" s="2">
        <v>45869.0</v>
      </c>
      <c r="C2497" s="1" t="s">
        <v>567</v>
      </c>
      <c r="D2497" s="3" t="s">
        <v>462</v>
      </c>
      <c r="E2497" s="4">
        <v>45863.0</v>
      </c>
      <c r="F2497" s="5">
        <v>100.0</v>
      </c>
      <c r="G2497" s="5">
        <v>33.94</v>
      </c>
      <c r="H2497" s="5">
        <v>3327.16</v>
      </c>
      <c r="I2497" s="1" t="s">
        <v>125</v>
      </c>
      <c r="J2497" s="1" t="s">
        <v>568</v>
      </c>
      <c r="K2497" s="1" t="s">
        <v>13</v>
      </c>
      <c r="L2497" s="1" t="s">
        <v>5</v>
      </c>
      <c r="M2497" s="1" t="s">
        <v>6</v>
      </c>
      <c r="N2497" s="1" t="s">
        <v>7</v>
      </c>
      <c r="O2497" s="6"/>
    </row>
    <row r="2498">
      <c r="A2498" s="5">
        <v>201246.0</v>
      </c>
      <c r="B2498" s="2">
        <v>45869.0</v>
      </c>
      <c r="C2498" s="1" t="s">
        <v>567</v>
      </c>
      <c r="D2498" s="3" t="s">
        <v>132</v>
      </c>
      <c r="E2498" s="4">
        <v>45863.0</v>
      </c>
      <c r="F2498" s="5">
        <v>15.0</v>
      </c>
      <c r="G2498" s="5">
        <v>91.51</v>
      </c>
      <c r="H2498" s="5">
        <v>1346.23</v>
      </c>
      <c r="I2498" s="1" t="s">
        <v>125</v>
      </c>
      <c r="J2498" s="1" t="s">
        <v>568</v>
      </c>
      <c r="K2498" s="1" t="s">
        <v>13</v>
      </c>
      <c r="L2498" s="1" t="s">
        <v>5</v>
      </c>
      <c r="M2498" s="1" t="s">
        <v>6</v>
      </c>
      <c r="N2498" s="1" t="s">
        <v>7</v>
      </c>
      <c r="O2498" s="6"/>
    </row>
    <row r="2499">
      <c r="A2499" s="5">
        <v>201246.0</v>
      </c>
      <c r="B2499" s="2">
        <v>45869.0</v>
      </c>
      <c r="C2499" s="1" t="s">
        <v>567</v>
      </c>
      <c r="D2499" s="3" t="s">
        <v>449</v>
      </c>
      <c r="E2499" s="4">
        <v>45863.0</v>
      </c>
      <c r="F2499" s="5">
        <v>40.0</v>
      </c>
      <c r="G2499" s="5">
        <v>810.32</v>
      </c>
      <c r="H2499" s="5">
        <v>31765.58</v>
      </c>
      <c r="I2499" s="1" t="s">
        <v>125</v>
      </c>
      <c r="J2499" s="1" t="s">
        <v>568</v>
      </c>
      <c r="K2499" s="1" t="s">
        <v>13</v>
      </c>
      <c r="L2499" s="1" t="s">
        <v>5</v>
      </c>
      <c r="M2499" s="1" t="s">
        <v>6</v>
      </c>
      <c r="N2499" s="1" t="s">
        <v>7</v>
      </c>
      <c r="O2499" s="6"/>
    </row>
    <row r="2500">
      <c r="A2500" s="5">
        <v>201246.0</v>
      </c>
      <c r="B2500" s="2">
        <v>45869.0</v>
      </c>
      <c r="C2500" s="1" t="s">
        <v>567</v>
      </c>
      <c r="D2500" s="7">
        <v>5961.0</v>
      </c>
      <c r="E2500" s="4">
        <v>45863.0</v>
      </c>
      <c r="F2500" s="5">
        <v>156.0</v>
      </c>
      <c r="G2500" s="5">
        <v>11.58</v>
      </c>
      <c r="H2500" s="5">
        <v>1771.39</v>
      </c>
      <c r="I2500" s="1" t="s">
        <v>125</v>
      </c>
      <c r="J2500" s="1" t="s">
        <v>568</v>
      </c>
      <c r="K2500" s="1" t="s">
        <v>13</v>
      </c>
      <c r="L2500" s="1" t="s">
        <v>5</v>
      </c>
      <c r="M2500" s="1" t="s">
        <v>6</v>
      </c>
      <c r="N2500" s="1" t="s">
        <v>7</v>
      </c>
      <c r="O2500" s="6"/>
    </row>
    <row r="2501">
      <c r="A2501" s="5">
        <v>201246.0</v>
      </c>
      <c r="B2501" s="2">
        <v>45869.0</v>
      </c>
      <c r="C2501" s="1" t="s">
        <v>567</v>
      </c>
      <c r="D2501" s="3" t="s">
        <v>653</v>
      </c>
      <c r="E2501" s="4">
        <v>45863.0</v>
      </c>
      <c r="F2501" s="5">
        <v>30.0</v>
      </c>
      <c r="G2501" s="5">
        <v>81.91</v>
      </c>
      <c r="H2501" s="5">
        <v>2409.19</v>
      </c>
      <c r="I2501" s="1" t="s">
        <v>125</v>
      </c>
      <c r="J2501" s="1" t="s">
        <v>568</v>
      </c>
      <c r="K2501" s="1" t="s">
        <v>13</v>
      </c>
      <c r="L2501" s="1" t="s">
        <v>5</v>
      </c>
      <c r="M2501" s="1" t="s">
        <v>6</v>
      </c>
      <c r="N2501" s="1" t="s">
        <v>7</v>
      </c>
      <c r="O2501" s="6"/>
    </row>
    <row r="2502">
      <c r="A2502" s="5">
        <v>201246.0</v>
      </c>
      <c r="B2502" s="2">
        <v>45869.0</v>
      </c>
      <c r="C2502" s="1" t="s">
        <v>567</v>
      </c>
      <c r="D2502" s="3" t="s">
        <v>740</v>
      </c>
      <c r="E2502" s="4">
        <v>45863.0</v>
      </c>
      <c r="F2502" s="5">
        <v>60.0</v>
      </c>
      <c r="G2502" s="5">
        <v>43.43</v>
      </c>
      <c r="H2502" s="5">
        <v>2554.72</v>
      </c>
      <c r="I2502" s="1" t="s">
        <v>125</v>
      </c>
      <c r="J2502" s="1" t="s">
        <v>568</v>
      </c>
      <c r="K2502" s="1" t="s">
        <v>13</v>
      </c>
      <c r="L2502" s="1" t="s">
        <v>5</v>
      </c>
      <c r="M2502" s="1" t="s">
        <v>6</v>
      </c>
      <c r="N2502" s="1" t="s">
        <v>7</v>
      </c>
      <c r="O2502" s="6"/>
    </row>
    <row r="2503">
      <c r="A2503" s="5">
        <v>201246.0</v>
      </c>
      <c r="B2503" s="2">
        <v>45869.0</v>
      </c>
      <c r="C2503" s="1" t="s">
        <v>567</v>
      </c>
      <c r="D2503" s="3" t="s">
        <v>453</v>
      </c>
      <c r="E2503" s="4">
        <v>45863.0</v>
      </c>
      <c r="F2503" s="5">
        <v>40.0</v>
      </c>
      <c r="G2503" s="5">
        <v>507.74</v>
      </c>
      <c r="H2503" s="5">
        <v>19904.44</v>
      </c>
      <c r="I2503" s="1" t="s">
        <v>125</v>
      </c>
      <c r="J2503" s="1" t="s">
        <v>568</v>
      </c>
      <c r="K2503" s="1" t="s">
        <v>13</v>
      </c>
      <c r="L2503" s="1" t="s">
        <v>5</v>
      </c>
      <c r="M2503" s="1" t="s">
        <v>6</v>
      </c>
      <c r="N2503" s="1" t="s">
        <v>7</v>
      </c>
      <c r="O2503" s="6"/>
    </row>
    <row r="2504">
      <c r="A2504" s="5">
        <v>201246.0</v>
      </c>
      <c r="B2504" s="2">
        <v>45869.0</v>
      </c>
      <c r="C2504" s="1" t="s">
        <v>567</v>
      </c>
      <c r="D2504" s="7">
        <v>5161.0</v>
      </c>
      <c r="E2504" s="4">
        <v>45863.0</v>
      </c>
      <c r="F2504" s="5">
        <v>108.0</v>
      </c>
      <c r="G2504" s="5">
        <v>13.8</v>
      </c>
      <c r="H2504" s="5">
        <v>1461.63</v>
      </c>
      <c r="I2504" s="1" t="s">
        <v>125</v>
      </c>
      <c r="J2504" s="1" t="s">
        <v>568</v>
      </c>
      <c r="K2504" s="1" t="s">
        <v>13</v>
      </c>
      <c r="L2504" s="1" t="s">
        <v>5</v>
      </c>
      <c r="M2504" s="1" t="s">
        <v>6</v>
      </c>
      <c r="N2504" s="1" t="s">
        <v>7</v>
      </c>
      <c r="O2504" s="6"/>
    </row>
    <row r="2505">
      <c r="A2505" s="5">
        <v>201246.0</v>
      </c>
      <c r="B2505" s="2">
        <v>45869.0</v>
      </c>
      <c r="C2505" s="1" t="s">
        <v>567</v>
      </c>
      <c r="D2505" s="3" t="s">
        <v>446</v>
      </c>
      <c r="E2505" s="4">
        <v>45863.0</v>
      </c>
      <c r="F2505" s="5">
        <v>40.0</v>
      </c>
      <c r="G2505" s="5">
        <v>72.69</v>
      </c>
      <c r="H2505" s="5">
        <v>2850.48</v>
      </c>
      <c r="I2505" s="1" t="s">
        <v>125</v>
      </c>
      <c r="J2505" s="1" t="s">
        <v>568</v>
      </c>
      <c r="K2505" s="1" t="s">
        <v>13</v>
      </c>
      <c r="L2505" s="1" t="s">
        <v>5</v>
      </c>
      <c r="M2505" s="1" t="s">
        <v>6</v>
      </c>
      <c r="N2505" s="1" t="s">
        <v>7</v>
      </c>
      <c r="O2505" s="6"/>
    </row>
    <row r="2506">
      <c r="A2506" s="5">
        <v>201246.0</v>
      </c>
      <c r="B2506" s="2">
        <v>45869.0</v>
      </c>
      <c r="C2506" s="1" t="s">
        <v>567</v>
      </c>
      <c r="D2506" s="3" t="s">
        <v>138</v>
      </c>
      <c r="E2506" s="4">
        <v>45863.0</v>
      </c>
      <c r="F2506" s="5">
        <v>40.0</v>
      </c>
      <c r="G2506" s="5">
        <v>66.53</v>
      </c>
      <c r="H2506" s="5">
        <v>2609.01</v>
      </c>
      <c r="I2506" s="1" t="s">
        <v>125</v>
      </c>
      <c r="J2506" s="1" t="s">
        <v>568</v>
      </c>
      <c r="K2506" s="1" t="s">
        <v>13</v>
      </c>
      <c r="L2506" s="1" t="s">
        <v>5</v>
      </c>
      <c r="M2506" s="1" t="s">
        <v>6</v>
      </c>
      <c r="N2506" s="1" t="s">
        <v>7</v>
      </c>
      <c r="O2506" s="6"/>
    </row>
    <row r="2507">
      <c r="A2507" s="5">
        <v>201246.0</v>
      </c>
      <c r="B2507" s="2">
        <v>45869.0</v>
      </c>
      <c r="C2507" s="1" t="s">
        <v>567</v>
      </c>
      <c r="D2507" s="3" t="s">
        <v>208</v>
      </c>
      <c r="E2507" s="4">
        <v>45863.0</v>
      </c>
      <c r="F2507" s="5">
        <v>40.0</v>
      </c>
      <c r="G2507" s="5">
        <v>712.9</v>
      </c>
      <c r="H2507" s="5">
        <v>27946.72</v>
      </c>
      <c r="I2507" s="1" t="s">
        <v>125</v>
      </c>
      <c r="J2507" s="1" t="s">
        <v>568</v>
      </c>
      <c r="K2507" s="1" t="s">
        <v>13</v>
      </c>
      <c r="L2507" s="1" t="s">
        <v>5</v>
      </c>
      <c r="M2507" s="1" t="s">
        <v>6</v>
      </c>
      <c r="N2507" s="1" t="s">
        <v>7</v>
      </c>
      <c r="O2507" s="6"/>
    </row>
    <row r="2508">
      <c r="A2508" s="5">
        <v>201246.0</v>
      </c>
      <c r="B2508" s="2">
        <v>45869.0</v>
      </c>
      <c r="C2508" s="1" t="s">
        <v>567</v>
      </c>
      <c r="D2508" s="7">
        <v>5131.0</v>
      </c>
      <c r="E2508" s="4">
        <v>45863.0</v>
      </c>
      <c r="F2508" s="5">
        <v>8.0</v>
      </c>
      <c r="G2508" s="5">
        <v>114.39</v>
      </c>
      <c r="H2508" s="5">
        <v>897.85</v>
      </c>
      <c r="I2508" s="1" t="s">
        <v>125</v>
      </c>
      <c r="J2508" s="1" t="s">
        <v>568</v>
      </c>
      <c r="K2508" s="1" t="s">
        <v>13</v>
      </c>
      <c r="L2508" s="1" t="s">
        <v>5</v>
      </c>
      <c r="M2508" s="1" t="s">
        <v>6</v>
      </c>
      <c r="N2508" s="1" t="s">
        <v>7</v>
      </c>
      <c r="O2508" s="6"/>
    </row>
    <row r="2509">
      <c r="A2509" s="5">
        <v>201246.0</v>
      </c>
      <c r="B2509" s="2">
        <v>45869.0</v>
      </c>
      <c r="C2509" s="1" t="s">
        <v>567</v>
      </c>
      <c r="D2509" s="3" t="s">
        <v>741</v>
      </c>
      <c r="E2509" s="4">
        <v>45863.0</v>
      </c>
      <c r="F2509" s="5">
        <v>30.0</v>
      </c>
      <c r="G2509" s="5">
        <v>59.04</v>
      </c>
      <c r="H2509" s="5">
        <v>1736.81</v>
      </c>
      <c r="I2509" s="1" t="s">
        <v>125</v>
      </c>
      <c r="J2509" s="1" t="s">
        <v>568</v>
      </c>
      <c r="K2509" s="1" t="s">
        <v>13</v>
      </c>
      <c r="L2509" s="1" t="s">
        <v>5</v>
      </c>
      <c r="M2509" s="1" t="s">
        <v>6</v>
      </c>
      <c r="N2509" s="1" t="s">
        <v>7</v>
      </c>
      <c r="O2509" s="6"/>
    </row>
    <row r="2510">
      <c r="A2510" s="5">
        <v>201246.0</v>
      </c>
      <c r="B2510" s="2">
        <v>45869.0</v>
      </c>
      <c r="C2510" s="1" t="s">
        <v>567</v>
      </c>
      <c r="D2510" s="3" t="s">
        <v>390</v>
      </c>
      <c r="E2510" s="4">
        <v>45863.0</v>
      </c>
      <c r="F2510" s="5">
        <v>10.0</v>
      </c>
      <c r="G2510" s="5">
        <v>119.55</v>
      </c>
      <c r="H2510" s="5">
        <v>1172.63</v>
      </c>
      <c r="I2510" s="1" t="s">
        <v>125</v>
      </c>
      <c r="J2510" s="1" t="s">
        <v>568</v>
      </c>
      <c r="K2510" s="1" t="s">
        <v>13</v>
      </c>
      <c r="L2510" s="1" t="s">
        <v>5</v>
      </c>
      <c r="M2510" s="1" t="s">
        <v>6</v>
      </c>
      <c r="N2510" s="1" t="s">
        <v>7</v>
      </c>
      <c r="O2510" s="6"/>
    </row>
    <row r="2511">
      <c r="A2511" s="5">
        <v>201246.0</v>
      </c>
      <c r="B2511" s="2">
        <v>45869.0</v>
      </c>
      <c r="C2511" s="1" t="s">
        <v>567</v>
      </c>
      <c r="D2511" s="3" t="s">
        <v>742</v>
      </c>
      <c r="E2511" s="4">
        <v>45863.0</v>
      </c>
      <c r="F2511" s="5">
        <v>12.0</v>
      </c>
      <c r="G2511" s="5">
        <v>117.34</v>
      </c>
      <c r="H2511" s="5">
        <v>1380.95</v>
      </c>
      <c r="I2511" s="1" t="s">
        <v>125</v>
      </c>
      <c r="J2511" s="1" t="s">
        <v>568</v>
      </c>
      <c r="K2511" s="1" t="s">
        <v>13</v>
      </c>
      <c r="L2511" s="1" t="s">
        <v>5</v>
      </c>
      <c r="M2511" s="1" t="s">
        <v>6</v>
      </c>
      <c r="N2511" s="1" t="s">
        <v>7</v>
      </c>
      <c r="O2511" s="6"/>
    </row>
    <row r="2512">
      <c r="A2512" s="5">
        <v>201246.0</v>
      </c>
      <c r="B2512" s="2">
        <v>45869.0</v>
      </c>
      <c r="C2512" s="1" t="s">
        <v>567</v>
      </c>
      <c r="D2512" s="3" t="s">
        <v>129</v>
      </c>
      <c r="E2512" s="4">
        <v>45863.0</v>
      </c>
      <c r="F2512" s="5">
        <v>15.0</v>
      </c>
      <c r="G2512" s="5">
        <v>1836.14</v>
      </c>
      <c r="H2512" s="5">
        <v>26992.29</v>
      </c>
      <c r="I2512" s="1" t="s">
        <v>125</v>
      </c>
      <c r="J2512" s="1" t="s">
        <v>568</v>
      </c>
      <c r="K2512" s="1" t="s">
        <v>13</v>
      </c>
      <c r="L2512" s="1" t="s">
        <v>5</v>
      </c>
      <c r="M2512" s="1" t="s">
        <v>6</v>
      </c>
      <c r="N2512" s="1" t="s">
        <v>7</v>
      </c>
      <c r="O2512" s="6"/>
    </row>
    <row r="2513">
      <c r="A2513" s="5">
        <v>201249.0</v>
      </c>
      <c r="B2513" s="2">
        <v>45869.0</v>
      </c>
      <c r="C2513" s="1" t="s">
        <v>11</v>
      </c>
      <c r="D2513" s="3" t="s">
        <v>46</v>
      </c>
      <c r="E2513" s="4">
        <v>45863.0</v>
      </c>
      <c r="F2513" s="5">
        <v>9000.0</v>
      </c>
      <c r="G2513" s="5">
        <v>4800.95</v>
      </c>
      <c r="H2513" s="5">
        <v>43212.77</v>
      </c>
      <c r="I2513" s="1" t="s">
        <v>43</v>
      </c>
      <c r="J2513" s="1" t="s">
        <v>12</v>
      </c>
      <c r="K2513" s="1" t="s">
        <v>13</v>
      </c>
      <c r="L2513" s="1" t="s">
        <v>5</v>
      </c>
      <c r="M2513" s="1" t="s">
        <v>44</v>
      </c>
      <c r="N2513" s="1" t="s">
        <v>7</v>
      </c>
      <c r="O2513" s="6"/>
    </row>
    <row r="2514">
      <c r="A2514" s="5">
        <v>201249.0</v>
      </c>
      <c r="B2514" s="2">
        <v>45869.0</v>
      </c>
      <c r="C2514" s="1" t="s">
        <v>11</v>
      </c>
      <c r="D2514" s="3" t="s">
        <v>45</v>
      </c>
      <c r="E2514" s="4">
        <v>45863.0</v>
      </c>
      <c r="F2514" s="5">
        <v>10000.0</v>
      </c>
      <c r="G2514" s="5">
        <v>2400.47</v>
      </c>
      <c r="H2514" s="5">
        <v>48013.62</v>
      </c>
      <c r="I2514" s="1" t="s">
        <v>43</v>
      </c>
      <c r="J2514" s="1" t="s">
        <v>12</v>
      </c>
      <c r="K2514" s="1" t="s">
        <v>13</v>
      </c>
      <c r="L2514" s="1" t="s">
        <v>5</v>
      </c>
      <c r="M2514" s="1" t="s">
        <v>44</v>
      </c>
      <c r="N2514" s="1" t="s">
        <v>7</v>
      </c>
      <c r="O2514" s="6"/>
    </row>
    <row r="2515">
      <c r="A2515" s="5">
        <v>201249.0</v>
      </c>
      <c r="B2515" s="2">
        <v>45869.0</v>
      </c>
      <c r="C2515" s="1" t="s">
        <v>11</v>
      </c>
      <c r="D2515" s="3" t="s">
        <v>47</v>
      </c>
      <c r="E2515" s="4">
        <v>45863.0</v>
      </c>
      <c r="F2515" s="5">
        <v>3000.0</v>
      </c>
      <c r="G2515" s="5">
        <v>3600.71</v>
      </c>
      <c r="H2515" s="5">
        <v>14407.06</v>
      </c>
      <c r="I2515" s="1" t="s">
        <v>43</v>
      </c>
      <c r="J2515" s="1" t="s">
        <v>12</v>
      </c>
      <c r="K2515" s="1" t="s">
        <v>13</v>
      </c>
      <c r="L2515" s="1" t="s">
        <v>5</v>
      </c>
      <c r="M2515" s="1" t="s">
        <v>44</v>
      </c>
      <c r="N2515" s="1" t="s">
        <v>7</v>
      </c>
      <c r="O2515" s="6"/>
    </row>
    <row r="2516">
      <c r="A2516" s="5">
        <v>201250.0</v>
      </c>
      <c r="B2516" s="2">
        <v>45869.0</v>
      </c>
      <c r="C2516" s="1" t="s">
        <v>11</v>
      </c>
      <c r="D2516" s="3" t="s">
        <v>45</v>
      </c>
      <c r="E2516" s="4">
        <v>45863.0</v>
      </c>
      <c r="F2516" s="5">
        <v>1000.0</v>
      </c>
      <c r="G2516" s="5">
        <v>2400.47</v>
      </c>
      <c r="H2516" s="5">
        <v>4801.52</v>
      </c>
      <c r="I2516" s="1" t="s">
        <v>43</v>
      </c>
      <c r="J2516" s="1" t="s">
        <v>12</v>
      </c>
      <c r="K2516" s="1" t="s">
        <v>13</v>
      </c>
      <c r="L2516" s="1" t="s">
        <v>5</v>
      </c>
      <c r="M2516" s="1" t="s">
        <v>44</v>
      </c>
      <c r="N2516" s="1" t="s">
        <v>7</v>
      </c>
      <c r="O2516" s="6"/>
    </row>
    <row r="2517">
      <c r="A2517" s="5">
        <v>201251.0</v>
      </c>
      <c r="B2517" s="2">
        <v>45869.0</v>
      </c>
      <c r="C2517" s="1" t="s">
        <v>11</v>
      </c>
      <c r="D2517" s="3" t="s">
        <v>42</v>
      </c>
      <c r="E2517" s="4">
        <v>45863.0</v>
      </c>
      <c r="F2517" s="5">
        <v>2000.0</v>
      </c>
      <c r="G2517" s="5">
        <v>8201.2</v>
      </c>
      <c r="H2517" s="5">
        <v>8203.84</v>
      </c>
      <c r="I2517" s="1" t="s">
        <v>43</v>
      </c>
      <c r="J2517" s="1" t="s">
        <v>12</v>
      </c>
      <c r="K2517" s="1" t="s">
        <v>13</v>
      </c>
      <c r="L2517" s="1" t="s">
        <v>5</v>
      </c>
      <c r="M2517" s="1" t="s">
        <v>44</v>
      </c>
      <c r="N2517" s="1" t="s">
        <v>7</v>
      </c>
      <c r="O2517" s="6"/>
    </row>
    <row r="2518">
      <c r="A2518" s="5">
        <v>201251.0</v>
      </c>
      <c r="B2518" s="2">
        <v>45869.0</v>
      </c>
      <c r="C2518" s="1" t="s">
        <v>11</v>
      </c>
      <c r="D2518" s="3" t="s">
        <v>45</v>
      </c>
      <c r="E2518" s="4">
        <v>45863.0</v>
      </c>
      <c r="F2518" s="5">
        <v>4500.0</v>
      </c>
      <c r="G2518" s="5">
        <v>2050.3</v>
      </c>
      <c r="H2518" s="5">
        <v>18455.34</v>
      </c>
      <c r="I2518" s="1" t="s">
        <v>43</v>
      </c>
      <c r="J2518" s="1" t="s">
        <v>12</v>
      </c>
      <c r="K2518" s="1" t="s">
        <v>13</v>
      </c>
      <c r="L2518" s="1" t="s">
        <v>5</v>
      </c>
      <c r="M2518" s="1" t="s">
        <v>44</v>
      </c>
      <c r="N2518" s="1" t="s">
        <v>7</v>
      </c>
      <c r="O2518" s="6"/>
    </row>
    <row r="2519">
      <c r="A2519" s="5">
        <v>201251.0</v>
      </c>
      <c r="B2519" s="2">
        <v>45869.0</v>
      </c>
      <c r="C2519" s="1" t="s">
        <v>11</v>
      </c>
      <c r="D2519" s="3" t="s">
        <v>47</v>
      </c>
      <c r="E2519" s="4">
        <v>45863.0</v>
      </c>
      <c r="F2519" s="5">
        <v>6000.0</v>
      </c>
      <c r="G2519" s="5">
        <v>3075.45</v>
      </c>
      <c r="H2519" s="5">
        <v>24606.24</v>
      </c>
      <c r="I2519" s="1" t="s">
        <v>43</v>
      </c>
      <c r="J2519" s="1" t="s">
        <v>12</v>
      </c>
      <c r="K2519" s="1" t="s">
        <v>13</v>
      </c>
      <c r="L2519" s="1" t="s">
        <v>5</v>
      </c>
      <c r="M2519" s="1" t="s">
        <v>44</v>
      </c>
      <c r="N2519" s="1" t="s">
        <v>7</v>
      </c>
      <c r="O2519" s="6"/>
    </row>
    <row r="2520">
      <c r="A2520" s="5">
        <v>201251.0</v>
      </c>
      <c r="B2520" s="2">
        <v>45869.0</v>
      </c>
      <c r="C2520" s="1" t="s">
        <v>11</v>
      </c>
      <c r="D2520" s="3" t="s">
        <v>46</v>
      </c>
      <c r="E2520" s="4">
        <v>45863.0</v>
      </c>
      <c r="F2520" s="5">
        <v>9000.0</v>
      </c>
      <c r="G2520" s="5">
        <v>4100.6</v>
      </c>
      <c r="H2520" s="5">
        <v>36908.04</v>
      </c>
      <c r="I2520" s="1" t="s">
        <v>43</v>
      </c>
      <c r="J2520" s="1" t="s">
        <v>12</v>
      </c>
      <c r="K2520" s="1" t="s">
        <v>13</v>
      </c>
      <c r="L2520" s="1" t="s">
        <v>5</v>
      </c>
      <c r="M2520" s="1" t="s">
        <v>44</v>
      </c>
      <c r="N2520" s="1" t="s">
        <v>7</v>
      </c>
      <c r="O2520" s="6"/>
    </row>
    <row r="2521">
      <c r="A2521" s="5">
        <v>201252.0</v>
      </c>
      <c r="B2521" s="2">
        <v>45869.0</v>
      </c>
      <c r="C2521" s="1" t="s">
        <v>11</v>
      </c>
      <c r="D2521" s="3" t="s">
        <v>46</v>
      </c>
      <c r="E2521" s="4">
        <v>45863.0</v>
      </c>
      <c r="F2521" s="5">
        <v>1000.0</v>
      </c>
      <c r="G2521" s="5">
        <v>4100.6</v>
      </c>
      <c r="H2521" s="5">
        <v>4101.1</v>
      </c>
      <c r="I2521" s="1" t="s">
        <v>43</v>
      </c>
      <c r="J2521" s="1" t="s">
        <v>12</v>
      </c>
      <c r="K2521" s="1" t="s">
        <v>13</v>
      </c>
      <c r="L2521" s="1" t="s">
        <v>5</v>
      </c>
      <c r="M2521" s="1" t="s">
        <v>44</v>
      </c>
      <c r="N2521" s="1" t="s">
        <v>7</v>
      </c>
      <c r="O2521" s="6"/>
    </row>
    <row r="2522">
      <c r="A2522" s="5">
        <v>201253.0</v>
      </c>
      <c r="B2522" s="2">
        <v>45869.0</v>
      </c>
      <c r="C2522" s="1" t="s">
        <v>11</v>
      </c>
      <c r="D2522" s="3" t="s">
        <v>79</v>
      </c>
      <c r="E2522" s="4">
        <v>45863.0</v>
      </c>
      <c r="F2522" s="5">
        <v>900.0</v>
      </c>
      <c r="G2522" s="5">
        <v>30.17</v>
      </c>
      <c r="H2522" s="5">
        <v>27163.15</v>
      </c>
      <c r="I2522" s="1" t="s">
        <v>75</v>
      </c>
      <c r="J2522" s="1" t="s">
        <v>12</v>
      </c>
      <c r="K2522" s="1" t="s">
        <v>13</v>
      </c>
      <c r="L2522" s="1" t="s">
        <v>5</v>
      </c>
      <c r="M2522" s="1" t="s">
        <v>6</v>
      </c>
      <c r="N2522" s="1" t="s">
        <v>7</v>
      </c>
      <c r="O2522" s="6"/>
    </row>
    <row r="2523">
      <c r="A2523" s="5">
        <v>201253.0</v>
      </c>
      <c r="B2523" s="2">
        <v>45869.0</v>
      </c>
      <c r="C2523" s="1" t="s">
        <v>11</v>
      </c>
      <c r="D2523" s="3" t="s">
        <v>187</v>
      </c>
      <c r="E2523" s="4">
        <v>45863.0</v>
      </c>
      <c r="F2523" s="5">
        <v>1100.0</v>
      </c>
      <c r="G2523" s="5">
        <v>129.15</v>
      </c>
      <c r="H2523" s="5">
        <v>142075.15</v>
      </c>
      <c r="I2523" s="1" t="s">
        <v>75</v>
      </c>
      <c r="J2523" s="1" t="s">
        <v>12</v>
      </c>
      <c r="K2523" s="1" t="s">
        <v>13</v>
      </c>
      <c r="L2523" s="1" t="s">
        <v>5</v>
      </c>
      <c r="M2523" s="1" t="s">
        <v>6</v>
      </c>
      <c r="N2523" s="1" t="s">
        <v>7</v>
      </c>
      <c r="O2523" s="6"/>
    </row>
    <row r="2524">
      <c r="A2524" s="5">
        <v>104604.0</v>
      </c>
      <c r="B2524" s="2">
        <v>45869.0</v>
      </c>
      <c r="C2524" s="1" t="s">
        <v>11</v>
      </c>
      <c r="D2524" s="3" t="s">
        <v>60</v>
      </c>
      <c r="E2524" s="4">
        <v>45863.0</v>
      </c>
      <c r="F2524" s="5">
        <v>16.0</v>
      </c>
      <c r="G2524" s="5">
        <v>3144.3</v>
      </c>
      <c r="H2524" s="5">
        <v>50314.84</v>
      </c>
      <c r="I2524" s="1" t="s">
        <v>58</v>
      </c>
      <c r="J2524" s="1" t="s">
        <v>12</v>
      </c>
      <c r="K2524" s="1" t="s">
        <v>13</v>
      </c>
      <c r="L2524" s="1" t="s">
        <v>5</v>
      </c>
      <c r="M2524" s="1" t="s">
        <v>59</v>
      </c>
      <c r="N2524" s="1" t="s">
        <v>7</v>
      </c>
      <c r="O2524" s="6"/>
    </row>
    <row r="2525">
      <c r="A2525" s="5">
        <v>104610.0</v>
      </c>
      <c r="B2525" s="2">
        <v>45869.0</v>
      </c>
      <c r="C2525" s="1" t="s">
        <v>99</v>
      </c>
      <c r="D2525" s="3" t="s">
        <v>632</v>
      </c>
      <c r="E2525" s="4">
        <v>45863.0</v>
      </c>
      <c r="F2525" s="5">
        <v>56.0</v>
      </c>
      <c r="G2525" s="5">
        <v>902.4</v>
      </c>
      <c r="H2525" s="5">
        <v>50540.46</v>
      </c>
      <c r="I2525" s="1" t="s">
        <v>21</v>
      </c>
      <c r="J2525" s="1" t="s">
        <v>22</v>
      </c>
      <c r="K2525" s="1" t="s">
        <v>4</v>
      </c>
      <c r="L2525" s="1" t="s">
        <v>5</v>
      </c>
      <c r="M2525" s="1" t="s">
        <v>23</v>
      </c>
      <c r="N2525" s="1" t="s">
        <v>7</v>
      </c>
      <c r="O2525" s="6"/>
    </row>
    <row r="2526">
      <c r="A2526" s="5">
        <v>104617.0</v>
      </c>
      <c r="B2526" s="2">
        <v>45869.0</v>
      </c>
      <c r="C2526" s="1" t="s">
        <v>180</v>
      </c>
      <c r="D2526" s="3" t="s">
        <v>743</v>
      </c>
      <c r="E2526" s="4">
        <v>45863.0</v>
      </c>
      <c r="F2526" s="5">
        <v>20.0</v>
      </c>
      <c r="G2526" s="5">
        <v>2364.17</v>
      </c>
      <c r="H2526" s="5">
        <v>47289.07</v>
      </c>
      <c r="I2526" s="1" t="s">
        <v>61</v>
      </c>
      <c r="J2526" s="1" t="s">
        <v>92</v>
      </c>
      <c r="K2526" s="1" t="s">
        <v>13</v>
      </c>
      <c r="L2526" s="1" t="s">
        <v>5</v>
      </c>
      <c r="M2526" s="1" t="s">
        <v>29</v>
      </c>
      <c r="N2526" s="1" t="s">
        <v>7</v>
      </c>
      <c r="O2526" s="6"/>
    </row>
    <row r="2527">
      <c r="A2527" s="5">
        <v>104631.0</v>
      </c>
      <c r="B2527" s="2">
        <v>45869.0</v>
      </c>
      <c r="C2527" s="1" t="s">
        <v>266</v>
      </c>
      <c r="D2527" s="7">
        <v>324.0</v>
      </c>
      <c r="E2527" s="4">
        <v>45863.0</v>
      </c>
      <c r="F2527" s="5">
        <v>600.0</v>
      </c>
      <c r="G2527" s="5">
        <v>49.25</v>
      </c>
      <c r="H2527" s="5">
        <v>29554.63</v>
      </c>
      <c r="I2527" s="1" t="s">
        <v>33</v>
      </c>
      <c r="J2527" s="1" t="s">
        <v>267</v>
      </c>
      <c r="K2527" s="1" t="s">
        <v>13</v>
      </c>
      <c r="L2527" s="1" t="s">
        <v>5</v>
      </c>
      <c r="M2527" s="1" t="s">
        <v>23</v>
      </c>
      <c r="N2527" s="1" t="s">
        <v>7</v>
      </c>
      <c r="O2527" s="6"/>
    </row>
    <row r="2528">
      <c r="A2528" s="5">
        <v>104631.0</v>
      </c>
      <c r="B2528" s="2">
        <v>45869.0</v>
      </c>
      <c r="C2528" s="1" t="s">
        <v>266</v>
      </c>
      <c r="D2528" s="7">
        <v>326.0</v>
      </c>
      <c r="E2528" s="4">
        <v>45863.0</v>
      </c>
      <c r="F2528" s="5">
        <v>600.0</v>
      </c>
      <c r="G2528" s="5">
        <v>70.22</v>
      </c>
      <c r="H2528" s="5">
        <v>42136.63</v>
      </c>
      <c r="I2528" s="1" t="s">
        <v>33</v>
      </c>
      <c r="J2528" s="1" t="s">
        <v>267</v>
      </c>
      <c r="K2528" s="1" t="s">
        <v>13</v>
      </c>
      <c r="L2528" s="1" t="s">
        <v>5</v>
      </c>
      <c r="M2528" s="1" t="s">
        <v>23</v>
      </c>
      <c r="N2528" s="1" t="s">
        <v>7</v>
      </c>
      <c r="O2528" s="6"/>
    </row>
    <row r="2529">
      <c r="A2529" s="5">
        <v>104631.0</v>
      </c>
      <c r="B2529" s="2">
        <v>45869.0</v>
      </c>
      <c r="C2529" s="1" t="s">
        <v>266</v>
      </c>
      <c r="D2529" s="7">
        <v>701.0</v>
      </c>
      <c r="E2529" s="4">
        <v>45863.0</v>
      </c>
      <c r="F2529" s="5">
        <v>100.0</v>
      </c>
      <c r="G2529" s="5">
        <v>441.1</v>
      </c>
      <c r="H2529" s="5">
        <v>44114.63</v>
      </c>
      <c r="I2529" s="1" t="s">
        <v>56</v>
      </c>
      <c r="J2529" s="1" t="s">
        <v>267</v>
      </c>
      <c r="K2529" s="1" t="s">
        <v>13</v>
      </c>
      <c r="L2529" s="1" t="s">
        <v>5</v>
      </c>
      <c r="M2529" s="1" t="s">
        <v>23</v>
      </c>
      <c r="N2529" s="1" t="s">
        <v>7</v>
      </c>
      <c r="O2529" s="6"/>
    </row>
    <row r="2530">
      <c r="A2530" s="5">
        <v>104689.0</v>
      </c>
      <c r="B2530" s="2">
        <v>45869.0</v>
      </c>
      <c r="C2530" s="1" t="s">
        <v>223</v>
      </c>
      <c r="D2530" s="3" t="s">
        <v>744</v>
      </c>
      <c r="E2530" s="4">
        <v>45863.0</v>
      </c>
      <c r="F2530" s="5">
        <v>70.0</v>
      </c>
      <c r="G2530" s="5">
        <v>138.24</v>
      </c>
      <c r="H2530" s="5">
        <v>9677.96</v>
      </c>
      <c r="I2530" s="1" t="s">
        <v>21</v>
      </c>
      <c r="J2530" s="1" t="s">
        <v>224</v>
      </c>
      <c r="K2530" s="1" t="s">
        <v>111</v>
      </c>
      <c r="L2530" s="1" t="s">
        <v>5</v>
      </c>
      <c r="M2530" s="1" t="s">
        <v>23</v>
      </c>
      <c r="N2530" s="1" t="s">
        <v>7</v>
      </c>
      <c r="O2530" s="6"/>
    </row>
    <row r="2531">
      <c r="A2531" s="5">
        <v>104690.0</v>
      </c>
      <c r="B2531" s="2">
        <v>45869.0</v>
      </c>
      <c r="C2531" s="1" t="s">
        <v>223</v>
      </c>
      <c r="D2531" s="3" t="s">
        <v>50</v>
      </c>
      <c r="E2531" s="4">
        <v>45863.0</v>
      </c>
      <c r="F2531" s="5">
        <v>300.0</v>
      </c>
      <c r="G2531" s="5">
        <v>318.08</v>
      </c>
      <c r="H2531" s="5">
        <v>95435.45</v>
      </c>
      <c r="I2531" s="1" t="s">
        <v>26</v>
      </c>
      <c r="J2531" s="1" t="s">
        <v>224</v>
      </c>
      <c r="K2531" s="1" t="s">
        <v>111</v>
      </c>
      <c r="L2531" s="1" t="s">
        <v>5</v>
      </c>
      <c r="M2531" s="1" t="s">
        <v>29</v>
      </c>
      <c r="N2531" s="1" t="s">
        <v>7</v>
      </c>
      <c r="O2531" s="6"/>
    </row>
    <row r="2532">
      <c r="A2532" s="5">
        <v>104708.0</v>
      </c>
      <c r="B2532" s="2">
        <v>45869.0</v>
      </c>
      <c r="C2532" s="1" t="s">
        <v>745</v>
      </c>
      <c r="D2532" s="3" t="s">
        <v>50</v>
      </c>
      <c r="E2532" s="4">
        <v>45863.0</v>
      </c>
      <c r="F2532" s="5">
        <v>44.0</v>
      </c>
      <c r="G2532" s="5">
        <v>317.98</v>
      </c>
      <c r="H2532" s="5">
        <v>13713.43</v>
      </c>
      <c r="I2532" s="1" t="s">
        <v>26</v>
      </c>
      <c r="J2532" s="1" t="s">
        <v>221</v>
      </c>
      <c r="K2532" s="1" t="s">
        <v>111</v>
      </c>
      <c r="L2532" s="1" t="s">
        <v>5</v>
      </c>
      <c r="M2532" s="1" t="s">
        <v>29</v>
      </c>
      <c r="N2532" s="1" t="s">
        <v>7</v>
      </c>
      <c r="O2532" s="6"/>
    </row>
    <row r="2533">
      <c r="A2533" s="5">
        <v>104708.0</v>
      </c>
      <c r="B2533" s="2">
        <v>45869.0</v>
      </c>
      <c r="C2533" s="1" t="s">
        <v>745</v>
      </c>
      <c r="D2533" s="3" t="s">
        <v>316</v>
      </c>
      <c r="E2533" s="4">
        <v>45863.0</v>
      </c>
      <c r="F2533" s="5">
        <v>2400.0</v>
      </c>
      <c r="G2533" s="5">
        <v>9.0</v>
      </c>
      <c r="H2533" s="5">
        <v>21170.14</v>
      </c>
      <c r="I2533" s="1" t="s">
        <v>317</v>
      </c>
      <c r="J2533" s="1" t="s">
        <v>221</v>
      </c>
      <c r="K2533" s="1" t="s">
        <v>111</v>
      </c>
      <c r="L2533" s="1" t="s">
        <v>5</v>
      </c>
      <c r="M2533" s="1" t="s">
        <v>29</v>
      </c>
      <c r="N2533" s="1" t="s">
        <v>7</v>
      </c>
      <c r="O2533" s="6"/>
    </row>
    <row r="2534">
      <c r="A2534" s="5">
        <v>104709.0</v>
      </c>
      <c r="B2534" s="2">
        <v>45869.0</v>
      </c>
      <c r="C2534" s="1" t="s">
        <v>745</v>
      </c>
      <c r="D2534" s="7">
        <v>341.0</v>
      </c>
      <c r="E2534" s="4">
        <v>45863.0</v>
      </c>
      <c r="F2534" s="5">
        <v>300.0</v>
      </c>
      <c r="G2534" s="5">
        <v>27.2</v>
      </c>
      <c r="H2534" s="5">
        <v>7998.25</v>
      </c>
      <c r="I2534" s="1" t="s">
        <v>229</v>
      </c>
      <c r="J2534" s="1" t="s">
        <v>221</v>
      </c>
      <c r="K2534" s="1" t="s">
        <v>111</v>
      </c>
      <c r="L2534" s="1" t="s">
        <v>5</v>
      </c>
      <c r="M2534" s="1" t="s">
        <v>23</v>
      </c>
      <c r="N2534" s="1" t="s">
        <v>7</v>
      </c>
      <c r="O2534" s="6"/>
    </row>
    <row r="2535">
      <c r="A2535" s="5">
        <v>104709.0</v>
      </c>
      <c r="B2535" s="2">
        <v>45869.0</v>
      </c>
      <c r="C2535" s="1" t="s">
        <v>745</v>
      </c>
      <c r="D2535" s="7">
        <v>701.0</v>
      </c>
      <c r="E2535" s="4">
        <v>45863.0</v>
      </c>
      <c r="F2535" s="5">
        <v>100.0</v>
      </c>
      <c r="G2535" s="5">
        <v>441.1</v>
      </c>
      <c r="H2535" s="5">
        <v>43229.25</v>
      </c>
      <c r="I2535" s="1" t="s">
        <v>56</v>
      </c>
      <c r="J2535" s="1" t="s">
        <v>221</v>
      </c>
      <c r="K2535" s="1" t="s">
        <v>111</v>
      </c>
      <c r="L2535" s="1" t="s">
        <v>5</v>
      </c>
      <c r="M2535" s="1" t="s">
        <v>23</v>
      </c>
      <c r="N2535" s="1" t="s">
        <v>7</v>
      </c>
      <c r="O2535" s="6"/>
    </row>
    <row r="2536">
      <c r="A2536" s="5">
        <v>104709.0</v>
      </c>
      <c r="B2536" s="2">
        <v>45869.0</v>
      </c>
      <c r="C2536" s="1" t="s">
        <v>745</v>
      </c>
      <c r="D2536" s="3" t="s">
        <v>746</v>
      </c>
      <c r="E2536" s="4">
        <v>45863.0</v>
      </c>
      <c r="F2536" s="5">
        <v>50.0</v>
      </c>
      <c r="G2536" s="5">
        <v>80.01</v>
      </c>
      <c r="H2536" s="5">
        <v>3921.94</v>
      </c>
      <c r="I2536" s="1" t="s">
        <v>21</v>
      </c>
      <c r="J2536" s="1" t="s">
        <v>221</v>
      </c>
      <c r="K2536" s="1" t="s">
        <v>111</v>
      </c>
      <c r="L2536" s="1" t="s">
        <v>5</v>
      </c>
      <c r="M2536" s="1" t="s">
        <v>23</v>
      </c>
      <c r="N2536" s="1" t="s">
        <v>7</v>
      </c>
      <c r="O2536" s="6"/>
    </row>
    <row r="2537">
      <c r="A2537" s="5">
        <v>104709.0</v>
      </c>
      <c r="B2537" s="2">
        <v>45869.0</v>
      </c>
      <c r="C2537" s="1" t="s">
        <v>745</v>
      </c>
      <c r="D2537" s="7">
        <v>325.0</v>
      </c>
      <c r="E2537" s="4">
        <v>45863.0</v>
      </c>
      <c r="F2537" s="5">
        <v>300.0</v>
      </c>
      <c r="G2537" s="5">
        <v>58.37</v>
      </c>
      <c r="H2537" s="5">
        <v>17162.23</v>
      </c>
      <c r="I2537" s="1" t="s">
        <v>33</v>
      </c>
      <c r="J2537" s="1" t="s">
        <v>221</v>
      </c>
      <c r="K2537" s="1" t="s">
        <v>111</v>
      </c>
      <c r="L2537" s="1" t="s">
        <v>5</v>
      </c>
      <c r="M2537" s="1" t="s">
        <v>23</v>
      </c>
      <c r="N2537" s="1" t="s">
        <v>7</v>
      </c>
      <c r="O2537" s="6"/>
    </row>
    <row r="2538">
      <c r="A2538" s="5">
        <v>104709.0</v>
      </c>
      <c r="B2538" s="2">
        <v>45869.0</v>
      </c>
      <c r="C2538" s="1" t="s">
        <v>745</v>
      </c>
      <c r="D2538" s="7">
        <v>3272.0</v>
      </c>
      <c r="E2538" s="4">
        <v>45863.0</v>
      </c>
      <c r="F2538" s="5">
        <v>600.0</v>
      </c>
      <c r="G2538" s="5">
        <v>30.1</v>
      </c>
      <c r="H2538" s="5">
        <v>17700.25</v>
      </c>
      <c r="I2538" s="1" t="s">
        <v>229</v>
      </c>
      <c r="J2538" s="1" t="s">
        <v>221</v>
      </c>
      <c r="K2538" s="1" t="s">
        <v>111</v>
      </c>
      <c r="L2538" s="1" t="s">
        <v>5</v>
      </c>
      <c r="M2538" s="1" t="s">
        <v>23</v>
      </c>
      <c r="N2538" s="1" t="s">
        <v>7</v>
      </c>
      <c r="O2538" s="6"/>
    </row>
    <row r="2539">
      <c r="A2539" s="5">
        <v>104709.0</v>
      </c>
      <c r="B2539" s="2">
        <v>45869.0</v>
      </c>
      <c r="C2539" s="1" t="s">
        <v>745</v>
      </c>
      <c r="D2539" s="7">
        <v>516.0</v>
      </c>
      <c r="E2539" s="4">
        <v>45863.0</v>
      </c>
      <c r="F2539" s="5">
        <v>40.0</v>
      </c>
      <c r="G2539" s="5">
        <v>225.04</v>
      </c>
      <c r="H2539" s="5">
        <v>8823.01</v>
      </c>
      <c r="I2539" s="1" t="s">
        <v>53</v>
      </c>
      <c r="J2539" s="1" t="s">
        <v>221</v>
      </c>
      <c r="K2539" s="1" t="s">
        <v>111</v>
      </c>
      <c r="L2539" s="1" t="s">
        <v>5</v>
      </c>
      <c r="M2539" s="1" t="s">
        <v>23</v>
      </c>
      <c r="N2539" s="1" t="s">
        <v>7</v>
      </c>
      <c r="O2539" s="6"/>
    </row>
    <row r="2540">
      <c r="A2540" s="5">
        <v>104709.0</v>
      </c>
      <c r="B2540" s="2">
        <v>45869.0</v>
      </c>
      <c r="C2540" s="1" t="s">
        <v>745</v>
      </c>
      <c r="D2540" s="7">
        <v>326.0</v>
      </c>
      <c r="E2540" s="4">
        <v>45863.0</v>
      </c>
      <c r="F2540" s="5">
        <v>300.0</v>
      </c>
      <c r="G2540" s="5">
        <v>70.22</v>
      </c>
      <c r="H2540" s="5">
        <v>20646.13</v>
      </c>
      <c r="I2540" s="1" t="s">
        <v>33</v>
      </c>
      <c r="J2540" s="1" t="s">
        <v>221</v>
      </c>
      <c r="K2540" s="1" t="s">
        <v>111</v>
      </c>
      <c r="L2540" s="1" t="s">
        <v>5</v>
      </c>
      <c r="M2540" s="1" t="s">
        <v>23</v>
      </c>
      <c r="N2540" s="1" t="s">
        <v>7</v>
      </c>
      <c r="O2540" s="6"/>
    </row>
    <row r="2541">
      <c r="A2541" s="5">
        <v>104709.0</v>
      </c>
      <c r="B2541" s="2">
        <v>45869.0</v>
      </c>
      <c r="C2541" s="1" t="s">
        <v>745</v>
      </c>
      <c r="D2541" s="7">
        <v>508.0</v>
      </c>
      <c r="E2541" s="4">
        <v>45863.0</v>
      </c>
      <c r="F2541" s="5">
        <v>20.0</v>
      </c>
      <c r="G2541" s="5">
        <v>611.86</v>
      </c>
      <c r="H2541" s="5">
        <v>11993.9</v>
      </c>
      <c r="I2541" s="1" t="s">
        <v>56</v>
      </c>
      <c r="J2541" s="1" t="s">
        <v>221</v>
      </c>
      <c r="K2541" s="1" t="s">
        <v>111</v>
      </c>
      <c r="L2541" s="1" t="s">
        <v>5</v>
      </c>
      <c r="M2541" s="1" t="s">
        <v>23</v>
      </c>
      <c r="N2541" s="1" t="s">
        <v>7</v>
      </c>
      <c r="O2541" s="6"/>
    </row>
    <row r="2542">
      <c r="A2542" s="5">
        <v>104709.0</v>
      </c>
      <c r="B2542" s="2">
        <v>45869.0</v>
      </c>
      <c r="C2542" s="1" t="s">
        <v>745</v>
      </c>
      <c r="D2542" s="3" t="s">
        <v>312</v>
      </c>
      <c r="E2542" s="4">
        <v>45863.0</v>
      </c>
      <c r="F2542" s="5">
        <v>50.0</v>
      </c>
      <c r="G2542" s="5">
        <v>80.01</v>
      </c>
      <c r="H2542" s="5">
        <v>3921.94</v>
      </c>
      <c r="I2542" s="1" t="s">
        <v>21</v>
      </c>
      <c r="J2542" s="1" t="s">
        <v>221</v>
      </c>
      <c r="K2542" s="1" t="s">
        <v>111</v>
      </c>
      <c r="L2542" s="1" t="s">
        <v>5</v>
      </c>
      <c r="M2542" s="1" t="s">
        <v>23</v>
      </c>
      <c r="N2542" s="1" t="s">
        <v>7</v>
      </c>
      <c r="O2542" s="6"/>
    </row>
    <row r="2543">
      <c r="A2543" s="5">
        <v>104709.0</v>
      </c>
      <c r="B2543" s="2">
        <v>45869.0</v>
      </c>
      <c r="C2543" s="1" t="s">
        <v>745</v>
      </c>
      <c r="D2543" s="7">
        <v>323.0</v>
      </c>
      <c r="E2543" s="4">
        <v>45863.0</v>
      </c>
      <c r="F2543" s="5">
        <v>300.0</v>
      </c>
      <c r="G2543" s="5">
        <v>40.13</v>
      </c>
      <c r="H2543" s="5">
        <v>11799.67</v>
      </c>
      <c r="I2543" s="1" t="s">
        <v>33</v>
      </c>
      <c r="J2543" s="1" t="s">
        <v>221</v>
      </c>
      <c r="K2543" s="1" t="s">
        <v>111</v>
      </c>
      <c r="L2543" s="1" t="s">
        <v>5</v>
      </c>
      <c r="M2543" s="1" t="s">
        <v>23</v>
      </c>
      <c r="N2543" s="1" t="s">
        <v>7</v>
      </c>
      <c r="O2543" s="6"/>
    </row>
    <row r="2544">
      <c r="A2544" s="5">
        <v>104709.0</v>
      </c>
      <c r="B2544" s="2">
        <v>45869.0</v>
      </c>
      <c r="C2544" s="1" t="s">
        <v>745</v>
      </c>
      <c r="D2544" s="7">
        <v>360.0</v>
      </c>
      <c r="E2544" s="4">
        <v>45863.0</v>
      </c>
      <c r="F2544" s="5">
        <v>50.0</v>
      </c>
      <c r="G2544" s="5">
        <v>144.0</v>
      </c>
      <c r="H2544" s="5">
        <v>7057.45</v>
      </c>
      <c r="I2544" s="1" t="s">
        <v>229</v>
      </c>
      <c r="J2544" s="1" t="s">
        <v>221</v>
      </c>
      <c r="K2544" s="1" t="s">
        <v>111</v>
      </c>
      <c r="L2544" s="1" t="s">
        <v>5</v>
      </c>
      <c r="M2544" s="1" t="s">
        <v>23</v>
      </c>
      <c r="N2544" s="1" t="s">
        <v>7</v>
      </c>
      <c r="O2544" s="6"/>
    </row>
    <row r="2545">
      <c r="A2545" s="5">
        <v>104709.0</v>
      </c>
      <c r="B2545" s="2">
        <v>45869.0</v>
      </c>
      <c r="C2545" s="1" t="s">
        <v>745</v>
      </c>
      <c r="D2545" s="7">
        <v>725.0</v>
      </c>
      <c r="E2545" s="4">
        <v>45863.0</v>
      </c>
      <c r="F2545" s="5">
        <v>20.0</v>
      </c>
      <c r="G2545" s="5">
        <v>328.56</v>
      </c>
      <c r="H2545" s="5">
        <v>6441.22</v>
      </c>
      <c r="I2545" s="1" t="s">
        <v>53</v>
      </c>
      <c r="J2545" s="1" t="s">
        <v>221</v>
      </c>
      <c r="K2545" s="1" t="s">
        <v>111</v>
      </c>
      <c r="L2545" s="1" t="s">
        <v>5</v>
      </c>
      <c r="M2545" s="1" t="s">
        <v>23</v>
      </c>
      <c r="N2545" s="1" t="s">
        <v>7</v>
      </c>
      <c r="O2545" s="6"/>
    </row>
    <row r="2546">
      <c r="A2546" s="5">
        <v>104709.0</v>
      </c>
      <c r="B2546" s="2">
        <v>45869.0</v>
      </c>
      <c r="C2546" s="1" t="s">
        <v>745</v>
      </c>
      <c r="D2546" s="7">
        <v>324.0</v>
      </c>
      <c r="E2546" s="4">
        <v>45863.0</v>
      </c>
      <c r="F2546" s="5">
        <v>300.0</v>
      </c>
      <c r="G2546" s="5">
        <v>49.25</v>
      </c>
      <c r="H2546" s="5">
        <v>14480.95</v>
      </c>
      <c r="I2546" s="1" t="s">
        <v>33</v>
      </c>
      <c r="J2546" s="1" t="s">
        <v>221</v>
      </c>
      <c r="K2546" s="1" t="s">
        <v>111</v>
      </c>
      <c r="L2546" s="1" t="s">
        <v>5</v>
      </c>
      <c r="M2546" s="1" t="s">
        <v>23</v>
      </c>
      <c r="N2546" s="1" t="s">
        <v>7</v>
      </c>
      <c r="O2546" s="6"/>
    </row>
    <row r="2547">
      <c r="A2547" s="5">
        <v>104709.0</v>
      </c>
      <c r="B2547" s="2">
        <v>45869.0</v>
      </c>
      <c r="C2547" s="1" t="s">
        <v>745</v>
      </c>
      <c r="D2547" s="7">
        <v>361.0</v>
      </c>
      <c r="E2547" s="4">
        <v>45863.0</v>
      </c>
      <c r="F2547" s="5">
        <v>50.0</v>
      </c>
      <c r="G2547" s="5">
        <v>172.8</v>
      </c>
      <c r="H2547" s="5">
        <v>8468.65</v>
      </c>
      <c r="I2547" s="1" t="s">
        <v>229</v>
      </c>
      <c r="J2547" s="1" t="s">
        <v>221</v>
      </c>
      <c r="K2547" s="1" t="s">
        <v>111</v>
      </c>
      <c r="L2547" s="1" t="s">
        <v>5</v>
      </c>
      <c r="M2547" s="1" t="s">
        <v>23</v>
      </c>
      <c r="N2547" s="1" t="s">
        <v>7</v>
      </c>
      <c r="O2547" s="6"/>
    </row>
    <row r="2548">
      <c r="A2548" s="5">
        <v>104709.0</v>
      </c>
      <c r="B2548" s="2">
        <v>45869.0</v>
      </c>
      <c r="C2548" s="1" t="s">
        <v>745</v>
      </c>
      <c r="D2548" s="7">
        <v>514.0</v>
      </c>
      <c r="E2548" s="4">
        <v>45863.0</v>
      </c>
      <c r="F2548" s="5">
        <v>24.0</v>
      </c>
      <c r="G2548" s="5">
        <v>279.05</v>
      </c>
      <c r="H2548" s="5">
        <v>6564.7</v>
      </c>
      <c r="I2548" s="1" t="s">
        <v>53</v>
      </c>
      <c r="J2548" s="1" t="s">
        <v>221</v>
      </c>
      <c r="K2548" s="1" t="s">
        <v>111</v>
      </c>
      <c r="L2548" s="1" t="s">
        <v>5</v>
      </c>
      <c r="M2548" s="1" t="s">
        <v>23</v>
      </c>
      <c r="N2548" s="1" t="s">
        <v>7</v>
      </c>
      <c r="O2548" s="6"/>
    </row>
    <row r="2549">
      <c r="A2549" s="5">
        <v>104709.0</v>
      </c>
      <c r="B2549" s="2">
        <v>45869.0</v>
      </c>
      <c r="C2549" s="1" t="s">
        <v>745</v>
      </c>
      <c r="D2549" s="7">
        <v>342.0</v>
      </c>
      <c r="E2549" s="4">
        <v>45863.0</v>
      </c>
      <c r="F2549" s="5">
        <v>100.0</v>
      </c>
      <c r="G2549" s="5">
        <v>41.6</v>
      </c>
      <c r="H2549" s="5">
        <v>4078.25</v>
      </c>
      <c r="I2549" s="1" t="s">
        <v>229</v>
      </c>
      <c r="J2549" s="1" t="s">
        <v>221</v>
      </c>
      <c r="K2549" s="1" t="s">
        <v>111</v>
      </c>
      <c r="L2549" s="1" t="s">
        <v>5</v>
      </c>
      <c r="M2549" s="1" t="s">
        <v>23</v>
      </c>
      <c r="N2549" s="1" t="s">
        <v>7</v>
      </c>
      <c r="O2549" s="6"/>
    </row>
    <row r="2550">
      <c r="A2550" s="5">
        <v>104709.0</v>
      </c>
      <c r="B2550" s="2">
        <v>45869.0</v>
      </c>
      <c r="C2550" s="1" t="s">
        <v>745</v>
      </c>
      <c r="D2550" s="7">
        <v>724.0</v>
      </c>
      <c r="E2550" s="4">
        <v>45863.0</v>
      </c>
      <c r="F2550" s="5">
        <v>20.0</v>
      </c>
      <c r="G2550" s="5">
        <v>328.56</v>
      </c>
      <c r="H2550" s="5">
        <v>6441.22</v>
      </c>
      <c r="I2550" s="1" t="s">
        <v>53</v>
      </c>
      <c r="J2550" s="1" t="s">
        <v>221</v>
      </c>
      <c r="K2550" s="1" t="s">
        <v>111</v>
      </c>
      <c r="L2550" s="1" t="s">
        <v>5</v>
      </c>
      <c r="M2550" s="1" t="s">
        <v>23</v>
      </c>
      <c r="N2550" s="1" t="s">
        <v>7</v>
      </c>
      <c r="O2550" s="6"/>
    </row>
    <row r="2551">
      <c r="A2551" s="5">
        <v>104711.0</v>
      </c>
      <c r="B2551" s="2">
        <v>45869.0</v>
      </c>
      <c r="C2551" s="1" t="s">
        <v>745</v>
      </c>
      <c r="D2551" s="7">
        <v>3274.0</v>
      </c>
      <c r="E2551" s="4">
        <v>45863.0</v>
      </c>
      <c r="F2551" s="5">
        <v>400.0</v>
      </c>
      <c r="G2551" s="5">
        <v>35.57</v>
      </c>
      <c r="H2551" s="5">
        <v>13945.15</v>
      </c>
      <c r="I2551" s="1" t="s">
        <v>229</v>
      </c>
      <c r="J2551" s="1" t="s">
        <v>221</v>
      </c>
      <c r="K2551" s="1" t="s">
        <v>111</v>
      </c>
      <c r="L2551" s="1" t="s">
        <v>5</v>
      </c>
      <c r="M2551" s="1" t="s">
        <v>23</v>
      </c>
      <c r="N2551" s="1" t="s">
        <v>7</v>
      </c>
      <c r="O2551" s="6"/>
    </row>
    <row r="2552">
      <c r="A2552" s="5">
        <v>104712.0</v>
      </c>
      <c r="B2552" s="2">
        <v>45869.0</v>
      </c>
      <c r="C2552" s="1" t="s">
        <v>745</v>
      </c>
      <c r="D2552" s="3" t="s">
        <v>747</v>
      </c>
      <c r="E2552" s="4">
        <v>45863.0</v>
      </c>
      <c r="F2552" s="5">
        <v>10.0</v>
      </c>
      <c r="G2552" s="5">
        <v>42.3</v>
      </c>
      <c r="H2552" s="5">
        <v>414.81</v>
      </c>
      <c r="I2552" s="1" t="s">
        <v>320</v>
      </c>
      <c r="J2552" s="1" t="s">
        <v>221</v>
      </c>
      <c r="K2552" s="1" t="s">
        <v>111</v>
      </c>
      <c r="L2552" s="1" t="s">
        <v>5</v>
      </c>
      <c r="M2552" s="1" t="s">
        <v>59</v>
      </c>
      <c r="N2552" s="1" t="s">
        <v>7</v>
      </c>
      <c r="O2552" s="6"/>
    </row>
    <row r="2553">
      <c r="A2553" s="5">
        <v>104712.0</v>
      </c>
      <c r="B2553" s="2">
        <v>45869.0</v>
      </c>
      <c r="C2553" s="1" t="s">
        <v>745</v>
      </c>
      <c r="D2553" s="3" t="s">
        <v>615</v>
      </c>
      <c r="E2553" s="4">
        <v>45863.0</v>
      </c>
      <c r="F2553" s="5">
        <v>20.0</v>
      </c>
      <c r="G2553" s="5">
        <v>225.6</v>
      </c>
      <c r="H2553" s="5">
        <v>4422.03</v>
      </c>
      <c r="I2553" s="1" t="s">
        <v>320</v>
      </c>
      <c r="J2553" s="1" t="s">
        <v>221</v>
      </c>
      <c r="K2553" s="1" t="s">
        <v>111</v>
      </c>
      <c r="L2553" s="1" t="s">
        <v>5</v>
      </c>
      <c r="M2553" s="1" t="s">
        <v>59</v>
      </c>
      <c r="N2553" s="1" t="s">
        <v>7</v>
      </c>
      <c r="O2553" s="6"/>
    </row>
    <row r="2554">
      <c r="A2554" s="5">
        <v>104712.0</v>
      </c>
      <c r="B2554" s="2">
        <v>45869.0</v>
      </c>
      <c r="C2554" s="1" t="s">
        <v>745</v>
      </c>
      <c r="D2554" s="3" t="s">
        <v>748</v>
      </c>
      <c r="E2554" s="4">
        <v>45863.0</v>
      </c>
      <c r="F2554" s="5">
        <v>20.0</v>
      </c>
      <c r="G2554" s="5">
        <v>126.9</v>
      </c>
      <c r="H2554" s="5">
        <v>2487.51</v>
      </c>
      <c r="I2554" s="1" t="s">
        <v>320</v>
      </c>
      <c r="J2554" s="1" t="s">
        <v>221</v>
      </c>
      <c r="K2554" s="1" t="s">
        <v>111</v>
      </c>
      <c r="L2554" s="1" t="s">
        <v>5</v>
      </c>
      <c r="M2554" s="1" t="s">
        <v>59</v>
      </c>
      <c r="N2554" s="1" t="s">
        <v>7</v>
      </c>
      <c r="O2554" s="6"/>
    </row>
    <row r="2555">
      <c r="A2555" s="5">
        <v>104712.0</v>
      </c>
      <c r="B2555" s="2">
        <v>45869.0</v>
      </c>
      <c r="C2555" s="1" t="s">
        <v>745</v>
      </c>
      <c r="D2555" s="3" t="s">
        <v>749</v>
      </c>
      <c r="E2555" s="4">
        <v>45863.0</v>
      </c>
      <c r="F2555" s="5">
        <v>20.0</v>
      </c>
      <c r="G2555" s="5">
        <v>42.3</v>
      </c>
      <c r="H2555" s="5">
        <v>829.35</v>
      </c>
      <c r="I2555" s="1" t="s">
        <v>320</v>
      </c>
      <c r="J2555" s="1" t="s">
        <v>221</v>
      </c>
      <c r="K2555" s="1" t="s">
        <v>111</v>
      </c>
      <c r="L2555" s="1" t="s">
        <v>5</v>
      </c>
      <c r="M2555" s="1" t="s">
        <v>59</v>
      </c>
      <c r="N2555" s="1" t="s">
        <v>7</v>
      </c>
      <c r="O2555" s="6"/>
    </row>
    <row r="2556">
      <c r="A2556" s="5">
        <v>104712.0</v>
      </c>
      <c r="B2556" s="2">
        <v>45869.0</v>
      </c>
      <c r="C2556" s="1" t="s">
        <v>745</v>
      </c>
      <c r="D2556" s="3" t="s">
        <v>750</v>
      </c>
      <c r="E2556" s="4">
        <v>45863.0</v>
      </c>
      <c r="F2556" s="5">
        <v>20.0</v>
      </c>
      <c r="G2556" s="5">
        <v>136.3</v>
      </c>
      <c r="H2556" s="5">
        <v>2671.75</v>
      </c>
      <c r="I2556" s="1" t="s">
        <v>320</v>
      </c>
      <c r="J2556" s="1" t="s">
        <v>221</v>
      </c>
      <c r="K2556" s="1" t="s">
        <v>111</v>
      </c>
      <c r="L2556" s="1" t="s">
        <v>5</v>
      </c>
      <c r="M2556" s="1" t="s">
        <v>59</v>
      </c>
      <c r="N2556" s="1" t="s">
        <v>7</v>
      </c>
      <c r="O2556" s="6"/>
    </row>
    <row r="2557">
      <c r="A2557" s="5">
        <v>104712.0</v>
      </c>
      <c r="B2557" s="2">
        <v>45869.0</v>
      </c>
      <c r="C2557" s="1" t="s">
        <v>745</v>
      </c>
      <c r="D2557" s="3" t="s">
        <v>751</v>
      </c>
      <c r="E2557" s="4">
        <v>45863.0</v>
      </c>
      <c r="F2557" s="5">
        <v>20.0</v>
      </c>
      <c r="G2557" s="5">
        <v>61.1</v>
      </c>
      <c r="H2557" s="5">
        <v>1197.83</v>
      </c>
      <c r="I2557" s="1" t="s">
        <v>320</v>
      </c>
      <c r="J2557" s="1" t="s">
        <v>221</v>
      </c>
      <c r="K2557" s="1" t="s">
        <v>111</v>
      </c>
      <c r="L2557" s="1" t="s">
        <v>5</v>
      </c>
      <c r="M2557" s="1" t="s">
        <v>59</v>
      </c>
      <c r="N2557" s="1" t="s">
        <v>7</v>
      </c>
      <c r="O2557" s="6"/>
    </row>
    <row r="2558">
      <c r="A2558" s="5">
        <v>104712.0</v>
      </c>
      <c r="B2558" s="2">
        <v>45869.0</v>
      </c>
      <c r="C2558" s="1" t="s">
        <v>745</v>
      </c>
      <c r="D2558" s="3" t="s">
        <v>752</v>
      </c>
      <c r="E2558" s="4">
        <v>45863.0</v>
      </c>
      <c r="F2558" s="5">
        <v>20.0</v>
      </c>
      <c r="G2558" s="5">
        <v>211.5</v>
      </c>
      <c r="H2558" s="5">
        <v>4145.67</v>
      </c>
      <c r="I2558" s="1" t="s">
        <v>320</v>
      </c>
      <c r="J2558" s="1" t="s">
        <v>221</v>
      </c>
      <c r="K2558" s="1" t="s">
        <v>111</v>
      </c>
      <c r="L2558" s="1" t="s">
        <v>5</v>
      </c>
      <c r="M2558" s="1" t="s">
        <v>59</v>
      </c>
      <c r="N2558" s="1" t="s">
        <v>7</v>
      </c>
      <c r="O2558" s="6"/>
    </row>
    <row r="2559">
      <c r="A2559" s="5">
        <v>104712.0</v>
      </c>
      <c r="B2559" s="2">
        <v>45869.0</v>
      </c>
      <c r="C2559" s="1" t="s">
        <v>745</v>
      </c>
      <c r="D2559" s="3" t="s">
        <v>753</v>
      </c>
      <c r="E2559" s="4">
        <v>45863.0</v>
      </c>
      <c r="F2559" s="5">
        <v>20.0</v>
      </c>
      <c r="G2559" s="5">
        <v>108.1</v>
      </c>
      <c r="H2559" s="5">
        <v>2119.03</v>
      </c>
      <c r="I2559" s="1" t="s">
        <v>320</v>
      </c>
      <c r="J2559" s="1" t="s">
        <v>221</v>
      </c>
      <c r="K2559" s="1" t="s">
        <v>111</v>
      </c>
      <c r="L2559" s="1" t="s">
        <v>5</v>
      </c>
      <c r="M2559" s="1" t="s">
        <v>59</v>
      </c>
      <c r="N2559" s="1" t="s">
        <v>7</v>
      </c>
      <c r="O2559" s="6"/>
    </row>
    <row r="2560">
      <c r="A2560" s="5">
        <v>104712.0</v>
      </c>
      <c r="B2560" s="2">
        <v>45869.0</v>
      </c>
      <c r="C2560" s="1" t="s">
        <v>745</v>
      </c>
      <c r="D2560" s="3" t="s">
        <v>754</v>
      </c>
      <c r="E2560" s="4">
        <v>45863.0</v>
      </c>
      <c r="F2560" s="5">
        <v>20.0</v>
      </c>
      <c r="G2560" s="5">
        <v>61.1</v>
      </c>
      <c r="H2560" s="5">
        <v>1197.83</v>
      </c>
      <c r="I2560" s="1" t="s">
        <v>320</v>
      </c>
      <c r="J2560" s="1" t="s">
        <v>221</v>
      </c>
      <c r="K2560" s="1" t="s">
        <v>111</v>
      </c>
      <c r="L2560" s="1" t="s">
        <v>5</v>
      </c>
      <c r="M2560" s="1" t="s">
        <v>59</v>
      </c>
      <c r="N2560" s="1" t="s">
        <v>7</v>
      </c>
      <c r="O2560" s="6"/>
    </row>
    <row r="2561">
      <c r="A2561" s="5">
        <v>104726.0</v>
      </c>
      <c r="B2561" s="2">
        <v>45869.0</v>
      </c>
      <c r="C2561" s="1" t="s">
        <v>745</v>
      </c>
      <c r="D2561" s="7">
        <v>124.0</v>
      </c>
      <c r="E2561" s="4">
        <v>45863.0</v>
      </c>
      <c r="F2561" s="5">
        <v>92.0</v>
      </c>
      <c r="G2561" s="5">
        <v>126.72</v>
      </c>
      <c r="H2561" s="5">
        <v>11426.45</v>
      </c>
      <c r="I2561" s="1" t="s">
        <v>21</v>
      </c>
      <c r="J2561" s="1" t="s">
        <v>221</v>
      </c>
      <c r="K2561" s="1" t="s">
        <v>111</v>
      </c>
      <c r="L2561" s="1" t="s">
        <v>5</v>
      </c>
      <c r="M2561" s="1" t="s">
        <v>23</v>
      </c>
      <c r="N2561" s="1" t="s">
        <v>7</v>
      </c>
      <c r="O2561" s="6"/>
    </row>
    <row r="2562">
      <c r="A2562" s="5">
        <v>104726.0</v>
      </c>
      <c r="B2562" s="2">
        <v>45869.0</v>
      </c>
      <c r="C2562" s="1" t="s">
        <v>745</v>
      </c>
      <c r="D2562" s="3" t="s">
        <v>315</v>
      </c>
      <c r="E2562" s="4">
        <v>45863.0</v>
      </c>
      <c r="F2562" s="5">
        <v>30.0</v>
      </c>
      <c r="G2562" s="5">
        <v>329.28</v>
      </c>
      <c r="H2562" s="5">
        <v>9682.21</v>
      </c>
      <c r="I2562" s="1" t="s">
        <v>21</v>
      </c>
      <c r="J2562" s="1" t="s">
        <v>221</v>
      </c>
      <c r="K2562" s="1" t="s">
        <v>111</v>
      </c>
      <c r="L2562" s="1" t="s">
        <v>5</v>
      </c>
      <c r="M2562" s="1" t="s">
        <v>23</v>
      </c>
      <c r="N2562" s="1" t="s">
        <v>7</v>
      </c>
      <c r="O2562" s="6"/>
    </row>
    <row r="2563">
      <c r="A2563" s="5">
        <v>104726.0</v>
      </c>
      <c r="B2563" s="2">
        <v>45869.0</v>
      </c>
      <c r="C2563" s="1" t="s">
        <v>745</v>
      </c>
      <c r="D2563" s="3" t="s">
        <v>755</v>
      </c>
      <c r="E2563" s="4">
        <v>45863.0</v>
      </c>
      <c r="F2563" s="5">
        <v>54.0</v>
      </c>
      <c r="G2563" s="5">
        <v>111.72</v>
      </c>
      <c r="H2563" s="5">
        <v>5913.6</v>
      </c>
      <c r="I2563" s="1" t="s">
        <v>21</v>
      </c>
      <c r="J2563" s="1" t="s">
        <v>221</v>
      </c>
      <c r="K2563" s="1" t="s">
        <v>111</v>
      </c>
      <c r="L2563" s="1" t="s">
        <v>5</v>
      </c>
      <c r="M2563" s="1" t="s">
        <v>23</v>
      </c>
      <c r="N2563" s="1" t="s">
        <v>7</v>
      </c>
      <c r="O2563" s="6"/>
    </row>
    <row r="2564">
      <c r="A2564" s="5">
        <v>104726.0</v>
      </c>
      <c r="B2564" s="2">
        <v>45869.0</v>
      </c>
      <c r="C2564" s="1" t="s">
        <v>745</v>
      </c>
      <c r="D2564" s="7">
        <v>152.0</v>
      </c>
      <c r="E2564" s="4">
        <v>45863.0</v>
      </c>
      <c r="F2564" s="5">
        <v>132.0</v>
      </c>
      <c r="G2564" s="5">
        <v>215.04</v>
      </c>
      <c r="H2564" s="5">
        <v>27818.95</v>
      </c>
      <c r="I2564" s="1" t="s">
        <v>21</v>
      </c>
      <c r="J2564" s="1" t="s">
        <v>221</v>
      </c>
      <c r="K2564" s="1" t="s">
        <v>111</v>
      </c>
      <c r="L2564" s="1" t="s">
        <v>5</v>
      </c>
      <c r="M2564" s="1" t="s">
        <v>23</v>
      </c>
      <c r="N2564" s="1" t="s">
        <v>7</v>
      </c>
      <c r="O2564" s="6"/>
    </row>
    <row r="2565">
      <c r="A2565" s="5">
        <v>104726.0</v>
      </c>
      <c r="B2565" s="2">
        <v>45869.0</v>
      </c>
      <c r="C2565" s="1" t="s">
        <v>745</v>
      </c>
      <c r="D2565" s="3" t="s">
        <v>37</v>
      </c>
      <c r="E2565" s="4">
        <v>45863.0</v>
      </c>
      <c r="F2565" s="5">
        <v>33.0</v>
      </c>
      <c r="G2565" s="5">
        <v>156.48</v>
      </c>
      <c r="H2565" s="5">
        <v>5061.94</v>
      </c>
      <c r="I2565" s="1" t="s">
        <v>21</v>
      </c>
      <c r="J2565" s="1" t="s">
        <v>221</v>
      </c>
      <c r="K2565" s="1" t="s">
        <v>111</v>
      </c>
      <c r="L2565" s="1" t="s">
        <v>5</v>
      </c>
      <c r="M2565" s="1" t="s">
        <v>23</v>
      </c>
      <c r="N2565" s="1" t="s">
        <v>7</v>
      </c>
      <c r="O2565" s="6"/>
    </row>
    <row r="2566">
      <c r="A2566" s="5">
        <v>104726.0</v>
      </c>
      <c r="B2566" s="2">
        <v>45869.0</v>
      </c>
      <c r="C2566" s="1" t="s">
        <v>745</v>
      </c>
      <c r="D2566" s="3" t="s">
        <v>333</v>
      </c>
      <c r="E2566" s="4">
        <v>45863.0</v>
      </c>
      <c r="F2566" s="5">
        <v>54.0</v>
      </c>
      <c r="G2566" s="5">
        <v>95.04</v>
      </c>
      <c r="H2566" s="5">
        <v>5030.9</v>
      </c>
      <c r="I2566" s="1" t="s">
        <v>21</v>
      </c>
      <c r="J2566" s="1" t="s">
        <v>221</v>
      </c>
      <c r="K2566" s="1" t="s">
        <v>111</v>
      </c>
      <c r="L2566" s="1" t="s">
        <v>5</v>
      </c>
      <c r="M2566" s="1" t="s">
        <v>23</v>
      </c>
      <c r="N2566" s="1" t="s">
        <v>7</v>
      </c>
      <c r="O2566" s="6"/>
    </row>
    <row r="2567">
      <c r="A2567" s="5">
        <v>104726.0</v>
      </c>
      <c r="B2567" s="2">
        <v>45869.0</v>
      </c>
      <c r="C2567" s="1" t="s">
        <v>745</v>
      </c>
      <c r="D2567" s="3" t="s">
        <v>41</v>
      </c>
      <c r="E2567" s="4">
        <v>45863.0</v>
      </c>
      <c r="F2567" s="5">
        <v>29.0</v>
      </c>
      <c r="G2567" s="5">
        <v>187.2</v>
      </c>
      <c r="H2567" s="5">
        <v>5321.6</v>
      </c>
      <c r="I2567" s="1" t="s">
        <v>21</v>
      </c>
      <c r="J2567" s="1" t="s">
        <v>221</v>
      </c>
      <c r="K2567" s="1" t="s">
        <v>111</v>
      </c>
      <c r="L2567" s="1" t="s">
        <v>5</v>
      </c>
      <c r="M2567" s="1" t="s">
        <v>23</v>
      </c>
      <c r="N2567" s="1" t="s">
        <v>7</v>
      </c>
      <c r="O2567" s="6"/>
    </row>
    <row r="2568">
      <c r="A2568" s="5">
        <v>104726.0</v>
      </c>
      <c r="B2568" s="2">
        <v>45869.0</v>
      </c>
      <c r="C2568" s="1" t="s">
        <v>745</v>
      </c>
      <c r="D2568" s="7">
        <v>144.0</v>
      </c>
      <c r="E2568" s="4">
        <v>45863.0</v>
      </c>
      <c r="F2568" s="5">
        <v>270.0</v>
      </c>
      <c r="G2568" s="5">
        <v>93.6</v>
      </c>
      <c r="H2568" s="5">
        <v>24767.94</v>
      </c>
      <c r="I2568" s="1" t="s">
        <v>21</v>
      </c>
      <c r="J2568" s="1" t="s">
        <v>221</v>
      </c>
      <c r="K2568" s="1" t="s">
        <v>111</v>
      </c>
      <c r="L2568" s="1" t="s">
        <v>5</v>
      </c>
      <c r="M2568" s="1" t="s">
        <v>23</v>
      </c>
      <c r="N2568" s="1" t="s">
        <v>7</v>
      </c>
      <c r="O2568" s="6"/>
    </row>
    <row r="2569">
      <c r="A2569" s="5">
        <v>104726.0</v>
      </c>
      <c r="B2569" s="2">
        <v>45869.0</v>
      </c>
      <c r="C2569" s="1" t="s">
        <v>745</v>
      </c>
      <c r="D2569" s="3" t="s">
        <v>35</v>
      </c>
      <c r="E2569" s="4">
        <v>45863.0</v>
      </c>
      <c r="F2569" s="5">
        <v>66.0</v>
      </c>
      <c r="G2569" s="5">
        <v>152.64</v>
      </c>
      <c r="H2569" s="5">
        <v>9874.13</v>
      </c>
      <c r="I2569" s="1" t="s">
        <v>21</v>
      </c>
      <c r="J2569" s="1" t="s">
        <v>221</v>
      </c>
      <c r="K2569" s="1" t="s">
        <v>111</v>
      </c>
      <c r="L2569" s="1" t="s">
        <v>5</v>
      </c>
      <c r="M2569" s="1" t="s">
        <v>23</v>
      </c>
      <c r="N2569" s="1" t="s">
        <v>7</v>
      </c>
      <c r="O2569" s="6"/>
    </row>
    <row r="2570">
      <c r="A2570" s="5">
        <v>104726.0</v>
      </c>
      <c r="B2570" s="2">
        <v>45869.0</v>
      </c>
      <c r="C2570" s="1" t="s">
        <v>745</v>
      </c>
      <c r="D2570" s="3" t="s">
        <v>756</v>
      </c>
      <c r="E2570" s="4">
        <v>45863.0</v>
      </c>
      <c r="F2570" s="5">
        <v>90.0</v>
      </c>
      <c r="G2570" s="5">
        <v>88.16</v>
      </c>
      <c r="H2570" s="5">
        <v>7777.09</v>
      </c>
      <c r="I2570" s="1" t="s">
        <v>21</v>
      </c>
      <c r="J2570" s="1" t="s">
        <v>221</v>
      </c>
      <c r="K2570" s="1" t="s">
        <v>111</v>
      </c>
      <c r="L2570" s="1" t="s">
        <v>5</v>
      </c>
      <c r="M2570" s="1" t="s">
        <v>23</v>
      </c>
      <c r="N2570" s="1" t="s">
        <v>7</v>
      </c>
      <c r="O2570" s="6"/>
    </row>
    <row r="2571">
      <c r="A2571" s="5">
        <v>104726.0</v>
      </c>
      <c r="B2571" s="2">
        <v>45869.0</v>
      </c>
      <c r="C2571" s="1" t="s">
        <v>745</v>
      </c>
      <c r="D2571" s="3" t="s">
        <v>757</v>
      </c>
      <c r="E2571" s="4">
        <v>45863.0</v>
      </c>
      <c r="F2571" s="5">
        <v>30.0</v>
      </c>
      <c r="G2571" s="5">
        <v>296.64</v>
      </c>
      <c r="H2571" s="5">
        <v>8722.6</v>
      </c>
      <c r="I2571" s="1" t="s">
        <v>21</v>
      </c>
      <c r="J2571" s="1" t="s">
        <v>221</v>
      </c>
      <c r="K2571" s="1" t="s">
        <v>111</v>
      </c>
      <c r="L2571" s="1" t="s">
        <v>5</v>
      </c>
      <c r="M2571" s="1" t="s">
        <v>23</v>
      </c>
      <c r="N2571" s="1" t="s">
        <v>7</v>
      </c>
      <c r="O2571" s="6"/>
    </row>
    <row r="2572">
      <c r="A2572" s="5">
        <v>104726.0</v>
      </c>
      <c r="B2572" s="2">
        <v>45869.0</v>
      </c>
      <c r="C2572" s="1" t="s">
        <v>745</v>
      </c>
      <c r="D2572" s="3" t="s">
        <v>334</v>
      </c>
      <c r="E2572" s="4">
        <v>45863.0</v>
      </c>
      <c r="F2572" s="5">
        <v>108.0</v>
      </c>
      <c r="G2572" s="5">
        <v>70.08</v>
      </c>
      <c r="H2572" s="5">
        <v>7418.65</v>
      </c>
      <c r="I2572" s="1" t="s">
        <v>21</v>
      </c>
      <c r="J2572" s="1" t="s">
        <v>221</v>
      </c>
      <c r="K2572" s="1" t="s">
        <v>111</v>
      </c>
      <c r="L2572" s="1" t="s">
        <v>5</v>
      </c>
      <c r="M2572" s="1" t="s">
        <v>23</v>
      </c>
      <c r="N2572" s="1" t="s">
        <v>7</v>
      </c>
      <c r="O2572" s="6"/>
    </row>
    <row r="2573">
      <c r="A2573" s="5">
        <v>104726.0</v>
      </c>
      <c r="B2573" s="2">
        <v>45869.0</v>
      </c>
      <c r="C2573" s="1" t="s">
        <v>745</v>
      </c>
      <c r="D2573" s="3" t="s">
        <v>758</v>
      </c>
      <c r="E2573" s="4">
        <v>45863.0</v>
      </c>
      <c r="F2573" s="5">
        <v>30.0</v>
      </c>
      <c r="G2573" s="5">
        <v>225.72</v>
      </c>
      <c r="H2573" s="5">
        <v>6637.55</v>
      </c>
      <c r="I2573" s="1" t="s">
        <v>21</v>
      </c>
      <c r="J2573" s="1" t="s">
        <v>221</v>
      </c>
      <c r="K2573" s="1" t="s">
        <v>111</v>
      </c>
      <c r="L2573" s="1" t="s">
        <v>5</v>
      </c>
      <c r="M2573" s="1" t="s">
        <v>23</v>
      </c>
      <c r="N2573" s="1" t="s">
        <v>7</v>
      </c>
      <c r="O2573" s="6"/>
    </row>
    <row r="2574">
      <c r="A2574" s="5">
        <v>104726.0</v>
      </c>
      <c r="B2574" s="2">
        <v>45869.0</v>
      </c>
      <c r="C2574" s="1" t="s">
        <v>745</v>
      </c>
      <c r="D2574" s="7">
        <v>121.0</v>
      </c>
      <c r="E2574" s="4">
        <v>45863.0</v>
      </c>
      <c r="F2574" s="5">
        <v>108.0</v>
      </c>
      <c r="G2574" s="5">
        <v>95.52</v>
      </c>
      <c r="H2574" s="5">
        <v>10111.22</v>
      </c>
      <c r="I2574" s="1" t="s">
        <v>21</v>
      </c>
      <c r="J2574" s="1" t="s">
        <v>221</v>
      </c>
      <c r="K2574" s="1" t="s">
        <v>111</v>
      </c>
      <c r="L2574" s="1" t="s">
        <v>5</v>
      </c>
      <c r="M2574" s="1" t="s">
        <v>23</v>
      </c>
      <c r="N2574" s="1" t="s">
        <v>7</v>
      </c>
      <c r="O2574" s="6"/>
    </row>
    <row r="2575">
      <c r="A2575" s="5">
        <v>104726.0</v>
      </c>
      <c r="B2575" s="2">
        <v>45869.0</v>
      </c>
      <c r="C2575" s="1" t="s">
        <v>745</v>
      </c>
      <c r="D2575" s="3" t="s">
        <v>639</v>
      </c>
      <c r="E2575" s="4">
        <v>45863.0</v>
      </c>
      <c r="F2575" s="5">
        <v>33.0</v>
      </c>
      <c r="G2575" s="5">
        <v>224.64</v>
      </c>
      <c r="H2575" s="5">
        <v>7266.24</v>
      </c>
      <c r="I2575" s="1" t="s">
        <v>21</v>
      </c>
      <c r="J2575" s="1" t="s">
        <v>221</v>
      </c>
      <c r="K2575" s="1" t="s">
        <v>111</v>
      </c>
      <c r="L2575" s="1" t="s">
        <v>5</v>
      </c>
      <c r="M2575" s="1" t="s">
        <v>23</v>
      </c>
      <c r="N2575" s="1" t="s">
        <v>7</v>
      </c>
      <c r="O2575" s="6"/>
    </row>
    <row r="2576">
      <c r="A2576" s="5">
        <v>104726.0</v>
      </c>
      <c r="B2576" s="2">
        <v>45869.0</v>
      </c>
      <c r="C2576" s="1" t="s">
        <v>745</v>
      </c>
      <c r="D2576" s="3" t="s">
        <v>759</v>
      </c>
      <c r="E2576" s="4">
        <v>45863.0</v>
      </c>
      <c r="F2576" s="5">
        <v>108.0</v>
      </c>
      <c r="G2576" s="5">
        <v>85.12</v>
      </c>
      <c r="H2576" s="5">
        <v>9010.48</v>
      </c>
      <c r="I2576" s="1" t="s">
        <v>21</v>
      </c>
      <c r="J2576" s="1" t="s">
        <v>221</v>
      </c>
      <c r="K2576" s="1" t="s">
        <v>111</v>
      </c>
      <c r="L2576" s="1" t="s">
        <v>5</v>
      </c>
      <c r="M2576" s="1" t="s">
        <v>23</v>
      </c>
      <c r="N2576" s="1" t="s">
        <v>7</v>
      </c>
      <c r="O2576" s="6"/>
    </row>
    <row r="2577">
      <c r="A2577" s="5">
        <v>104726.0</v>
      </c>
      <c r="B2577" s="2">
        <v>45869.0</v>
      </c>
      <c r="C2577" s="1" t="s">
        <v>745</v>
      </c>
      <c r="D2577" s="7">
        <v>151.0</v>
      </c>
      <c r="E2577" s="4">
        <v>45863.0</v>
      </c>
      <c r="F2577" s="5">
        <v>280.0</v>
      </c>
      <c r="G2577" s="5">
        <v>143.04</v>
      </c>
      <c r="H2577" s="5">
        <v>39251.56</v>
      </c>
      <c r="I2577" s="1" t="s">
        <v>21</v>
      </c>
      <c r="J2577" s="1" t="s">
        <v>221</v>
      </c>
      <c r="K2577" s="1" t="s">
        <v>111</v>
      </c>
      <c r="L2577" s="1" t="s">
        <v>5</v>
      </c>
      <c r="M2577" s="1" t="s">
        <v>23</v>
      </c>
      <c r="N2577" s="1" t="s">
        <v>7</v>
      </c>
      <c r="O2577" s="6"/>
    </row>
    <row r="2578">
      <c r="A2578" s="5">
        <v>104726.0</v>
      </c>
      <c r="B2578" s="2">
        <v>45869.0</v>
      </c>
      <c r="C2578" s="1" t="s">
        <v>745</v>
      </c>
      <c r="D2578" s="3" t="s">
        <v>34</v>
      </c>
      <c r="E2578" s="4">
        <v>45863.0</v>
      </c>
      <c r="F2578" s="5">
        <v>30.0</v>
      </c>
      <c r="G2578" s="5">
        <v>275.52</v>
      </c>
      <c r="H2578" s="5">
        <v>8101.67</v>
      </c>
      <c r="I2578" s="1" t="s">
        <v>21</v>
      </c>
      <c r="J2578" s="1" t="s">
        <v>221</v>
      </c>
      <c r="K2578" s="1" t="s">
        <v>111</v>
      </c>
      <c r="L2578" s="1" t="s">
        <v>5</v>
      </c>
      <c r="M2578" s="1" t="s">
        <v>23</v>
      </c>
      <c r="N2578" s="1" t="s">
        <v>7</v>
      </c>
      <c r="O2578" s="6"/>
    </row>
    <row r="2579">
      <c r="A2579" s="5">
        <v>104726.0</v>
      </c>
      <c r="B2579" s="2">
        <v>45869.0</v>
      </c>
      <c r="C2579" s="1" t="s">
        <v>745</v>
      </c>
      <c r="D2579" s="3" t="s">
        <v>51</v>
      </c>
      <c r="E2579" s="4">
        <v>45863.0</v>
      </c>
      <c r="F2579" s="5">
        <v>30.0</v>
      </c>
      <c r="G2579" s="5">
        <v>329.28</v>
      </c>
      <c r="H2579" s="5">
        <v>9682.21</v>
      </c>
      <c r="I2579" s="1" t="s">
        <v>21</v>
      </c>
      <c r="J2579" s="1" t="s">
        <v>221</v>
      </c>
      <c r="K2579" s="1" t="s">
        <v>111</v>
      </c>
      <c r="L2579" s="1" t="s">
        <v>5</v>
      </c>
      <c r="M2579" s="1" t="s">
        <v>23</v>
      </c>
      <c r="N2579" s="1" t="s">
        <v>7</v>
      </c>
      <c r="O2579" s="6"/>
    </row>
    <row r="2580">
      <c r="A2580" s="5">
        <v>104726.0</v>
      </c>
      <c r="B2580" s="2">
        <v>45869.0</v>
      </c>
      <c r="C2580" s="1" t="s">
        <v>745</v>
      </c>
      <c r="D2580" s="3" t="s">
        <v>760</v>
      </c>
      <c r="E2580" s="4">
        <v>45863.0</v>
      </c>
      <c r="F2580" s="5">
        <v>30.0</v>
      </c>
      <c r="G2580" s="5">
        <v>217.36</v>
      </c>
      <c r="H2580" s="5">
        <v>6391.76</v>
      </c>
      <c r="I2580" s="1" t="s">
        <v>21</v>
      </c>
      <c r="J2580" s="1" t="s">
        <v>221</v>
      </c>
      <c r="K2580" s="1" t="s">
        <v>111</v>
      </c>
      <c r="L2580" s="1" t="s">
        <v>5</v>
      </c>
      <c r="M2580" s="1" t="s">
        <v>23</v>
      </c>
      <c r="N2580" s="1" t="s">
        <v>7</v>
      </c>
      <c r="O2580" s="6"/>
    </row>
    <row r="2581">
      <c r="A2581" s="5">
        <v>104749.0</v>
      </c>
      <c r="B2581" s="2">
        <v>45869.0</v>
      </c>
      <c r="C2581" s="1" t="s">
        <v>180</v>
      </c>
      <c r="D2581" s="3" t="s">
        <v>40</v>
      </c>
      <c r="E2581" s="4">
        <v>45863.0</v>
      </c>
      <c r="F2581" s="5">
        <v>30.0</v>
      </c>
      <c r="G2581" s="5">
        <v>311.04</v>
      </c>
      <c r="H2581" s="5">
        <v>9332.43</v>
      </c>
      <c r="I2581" s="1" t="s">
        <v>21</v>
      </c>
      <c r="J2581" s="1" t="s">
        <v>92</v>
      </c>
      <c r="K2581" s="1" t="s">
        <v>13</v>
      </c>
      <c r="L2581" s="1" t="s">
        <v>5</v>
      </c>
      <c r="M2581" s="1" t="s">
        <v>23</v>
      </c>
      <c r="N2581" s="1" t="s">
        <v>7</v>
      </c>
      <c r="O2581" s="6"/>
    </row>
    <row r="2582">
      <c r="A2582" s="5">
        <v>104749.0</v>
      </c>
      <c r="B2582" s="2">
        <v>45869.0</v>
      </c>
      <c r="C2582" s="1" t="s">
        <v>180</v>
      </c>
      <c r="D2582" s="3" t="s">
        <v>761</v>
      </c>
      <c r="E2582" s="4">
        <v>45863.0</v>
      </c>
      <c r="F2582" s="5">
        <v>24.0</v>
      </c>
      <c r="G2582" s="5">
        <v>301.44</v>
      </c>
      <c r="H2582" s="5">
        <v>7235.79</v>
      </c>
      <c r="I2582" s="1" t="s">
        <v>21</v>
      </c>
      <c r="J2582" s="1" t="s">
        <v>92</v>
      </c>
      <c r="K2582" s="1" t="s">
        <v>13</v>
      </c>
      <c r="L2582" s="1" t="s">
        <v>5</v>
      </c>
      <c r="M2582" s="1" t="s">
        <v>23</v>
      </c>
      <c r="N2582" s="1" t="s">
        <v>7</v>
      </c>
      <c r="O2582" s="6"/>
    </row>
    <row r="2583">
      <c r="A2583" s="5">
        <v>104749.0</v>
      </c>
      <c r="B2583" s="2">
        <v>45869.0</v>
      </c>
      <c r="C2583" s="1" t="s">
        <v>180</v>
      </c>
      <c r="D2583" s="7">
        <v>1831.0</v>
      </c>
      <c r="E2583" s="4">
        <v>45863.0</v>
      </c>
      <c r="F2583" s="5">
        <v>14.0</v>
      </c>
      <c r="G2583" s="5">
        <v>191.04</v>
      </c>
      <c r="H2583" s="5">
        <v>2675.79</v>
      </c>
      <c r="I2583" s="1" t="s">
        <v>21</v>
      </c>
      <c r="J2583" s="1" t="s">
        <v>92</v>
      </c>
      <c r="K2583" s="1" t="s">
        <v>13</v>
      </c>
      <c r="L2583" s="1" t="s">
        <v>5</v>
      </c>
      <c r="M2583" s="1" t="s">
        <v>23</v>
      </c>
      <c r="N2583" s="1" t="s">
        <v>7</v>
      </c>
      <c r="O2583" s="6"/>
    </row>
    <row r="2584">
      <c r="A2584" s="5">
        <v>104749.0</v>
      </c>
      <c r="B2584" s="2">
        <v>45869.0</v>
      </c>
      <c r="C2584" s="1" t="s">
        <v>180</v>
      </c>
      <c r="D2584" s="7">
        <v>342.0</v>
      </c>
      <c r="E2584" s="4">
        <v>45863.0</v>
      </c>
      <c r="F2584" s="5">
        <v>100.0</v>
      </c>
      <c r="G2584" s="5">
        <v>41.6</v>
      </c>
      <c r="H2584" s="5">
        <v>4161.23</v>
      </c>
      <c r="I2584" s="1" t="s">
        <v>229</v>
      </c>
      <c r="J2584" s="1" t="s">
        <v>92</v>
      </c>
      <c r="K2584" s="1" t="s">
        <v>13</v>
      </c>
      <c r="L2584" s="1" t="s">
        <v>5</v>
      </c>
      <c r="M2584" s="1" t="s">
        <v>23</v>
      </c>
      <c r="N2584" s="1" t="s">
        <v>7</v>
      </c>
      <c r="O2584" s="6"/>
    </row>
    <row r="2585">
      <c r="A2585" s="5">
        <v>104749.0</v>
      </c>
      <c r="B2585" s="2">
        <v>45869.0</v>
      </c>
      <c r="C2585" s="1" t="s">
        <v>180</v>
      </c>
      <c r="D2585" s="3" t="s">
        <v>552</v>
      </c>
      <c r="E2585" s="4">
        <v>45863.0</v>
      </c>
      <c r="F2585" s="5">
        <v>23.0</v>
      </c>
      <c r="G2585" s="5">
        <v>255.36</v>
      </c>
      <c r="H2585" s="5">
        <v>5874.51</v>
      </c>
      <c r="I2585" s="1" t="s">
        <v>21</v>
      </c>
      <c r="J2585" s="1" t="s">
        <v>92</v>
      </c>
      <c r="K2585" s="1" t="s">
        <v>13</v>
      </c>
      <c r="L2585" s="1" t="s">
        <v>5</v>
      </c>
      <c r="M2585" s="1" t="s">
        <v>23</v>
      </c>
      <c r="N2585" s="1" t="s">
        <v>7</v>
      </c>
      <c r="O2585" s="6"/>
    </row>
    <row r="2586">
      <c r="A2586" s="5">
        <v>104749.0</v>
      </c>
      <c r="B2586" s="2">
        <v>45869.0</v>
      </c>
      <c r="C2586" s="1" t="s">
        <v>180</v>
      </c>
      <c r="D2586" s="3" t="s">
        <v>762</v>
      </c>
      <c r="E2586" s="4">
        <v>45863.0</v>
      </c>
      <c r="F2586" s="5">
        <v>23.0</v>
      </c>
      <c r="G2586" s="5">
        <v>271.68</v>
      </c>
      <c r="H2586" s="5">
        <v>6249.87</v>
      </c>
      <c r="I2586" s="1" t="s">
        <v>21</v>
      </c>
      <c r="J2586" s="1" t="s">
        <v>92</v>
      </c>
      <c r="K2586" s="1" t="s">
        <v>13</v>
      </c>
      <c r="L2586" s="1" t="s">
        <v>5</v>
      </c>
      <c r="M2586" s="1" t="s">
        <v>23</v>
      </c>
      <c r="N2586" s="1" t="s">
        <v>7</v>
      </c>
      <c r="O2586" s="6"/>
    </row>
    <row r="2587">
      <c r="A2587" s="5">
        <v>104749.0</v>
      </c>
      <c r="B2587" s="2">
        <v>45869.0</v>
      </c>
      <c r="C2587" s="1" t="s">
        <v>180</v>
      </c>
      <c r="D2587" s="7">
        <v>153.0</v>
      </c>
      <c r="E2587" s="4">
        <v>45863.0</v>
      </c>
      <c r="F2587" s="5">
        <v>75.0</v>
      </c>
      <c r="G2587" s="5">
        <v>364.8</v>
      </c>
      <c r="H2587" s="5">
        <v>27361.23</v>
      </c>
      <c r="I2587" s="1" t="s">
        <v>21</v>
      </c>
      <c r="J2587" s="1" t="s">
        <v>92</v>
      </c>
      <c r="K2587" s="1" t="s">
        <v>13</v>
      </c>
      <c r="L2587" s="1" t="s">
        <v>5</v>
      </c>
      <c r="M2587" s="1" t="s">
        <v>23</v>
      </c>
      <c r="N2587" s="1" t="s">
        <v>7</v>
      </c>
      <c r="O2587" s="6"/>
    </row>
    <row r="2588">
      <c r="A2588" s="5">
        <v>104749.0</v>
      </c>
      <c r="B2588" s="2">
        <v>45869.0</v>
      </c>
      <c r="C2588" s="1" t="s">
        <v>180</v>
      </c>
      <c r="D2588" s="3" t="s">
        <v>763</v>
      </c>
      <c r="E2588" s="4">
        <v>45863.0</v>
      </c>
      <c r="F2588" s="5">
        <v>13.0</v>
      </c>
      <c r="G2588" s="5">
        <v>681.6</v>
      </c>
      <c r="H2588" s="5">
        <v>8862.03</v>
      </c>
      <c r="I2588" s="1" t="s">
        <v>21</v>
      </c>
      <c r="J2588" s="1" t="s">
        <v>92</v>
      </c>
      <c r="K2588" s="1" t="s">
        <v>13</v>
      </c>
      <c r="L2588" s="1" t="s">
        <v>5</v>
      </c>
      <c r="M2588" s="1" t="s">
        <v>23</v>
      </c>
      <c r="N2588" s="1" t="s">
        <v>7</v>
      </c>
      <c r="O2588" s="6"/>
    </row>
    <row r="2589">
      <c r="A2589" s="5">
        <v>104749.0</v>
      </c>
      <c r="B2589" s="2">
        <v>45869.0</v>
      </c>
      <c r="C2589" s="1" t="s">
        <v>180</v>
      </c>
      <c r="D2589" s="3" t="s">
        <v>764</v>
      </c>
      <c r="E2589" s="4">
        <v>45863.0</v>
      </c>
      <c r="F2589" s="5">
        <v>30.0</v>
      </c>
      <c r="G2589" s="5">
        <v>329.28</v>
      </c>
      <c r="H2589" s="5">
        <v>9879.63</v>
      </c>
      <c r="I2589" s="1" t="s">
        <v>21</v>
      </c>
      <c r="J2589" s="1" t="s">
        <v>92</v>
      </c>
      <c r="K2589" s="1" t="s">
        <v>13</v>
      </c>
      <c r="L2589" s="1" t="s">
        <v>5</v>
      </c>
      <c r="M2589" s="1" t="s">
        <v>23</v>
      </c>
      <c r="N2589" s="1" t="s">
        <v>7</v>
      </c>
      <c r="O2589" s="6"/>
    </row>
    <row r="2590">
      <c r="A2590" s="5">
        <v>104749.0</v>
      </c>
      <c r="B2590" s="2">
        <v>45869.0</v>
      </c>
      <c r="C2590" s="1" t="s">
        <v>180</v>
      </c>
      <c r="D2590" s="7">
        <v>151.0</v>
      </c>
      <c r="E2590" s="4">
        <v>45863.0</v>
      </c>
      <c r="F2590" s="5">
        <v>70.0</v>
      </c>
      <c r="G2590" s="5">
        <v>143.04</v>
      </c>
      <c r="H2590" s="5">
        <v>10014.03</v>
      </c>
      <c r="I2590" s="1" t="s">
        <v>21</v>
      </c>
      <c r="J2590" s="1" t="s">
        <v>92</v>
      </c>
      <c r="K2590" s="1" t="s">
        <v>13</v>
      </c>
      <c r="L2590" s="1" t="s">
        <v>5</v>
      </c>
      <c r="M2590" s="1" t="s">
        <v>23</v>
      </c>
      <c r="N2590" s="1" t="s">
        <v>7</v>
      </c>
      <c r="O2590" s="6"/>
    </row>
    <row r="2591">
      <c r="A2591" s="5">
        <v>104749.0</v>
      </c>
      <c r="B2591" s="2">
        <v>45869.0</v>
      </c>
      <c r="C2591" s="1" t="s">
        <v>180</v>
      </c>
      <c r="D2591" s="7">
        <v>701.0</v>
      </c>
      <c r="E2591" s="4">
        <v>45863.0</v>
      </c>
      <c r="F2591" s="5">
        <v>50.0</v>
      </c>
      <c r="G2591" s="5">
        <v>441.1</v>
      </c>
      <c r="H2591" s="5">
        <v>22056.23</v>
      </c>
      <c r="I2591" s="1" t="s">
        <v>56</v>
      </c>
      <c r="J2591" s="1" t="s">
        <v>92</v>
      </c>
      <c r="K2591" s="1" t="s">
        <v>13</v>
      </c>
      <c r="L2591" s="1" t="s">
        <v>5</v>
      </c>
      <c r="M2591" s="1" t="s">
        <v>23</v>
      </c>
      <c r="N2591" s="1" t="s">
        <v>7</v>
      </c>
      <c r="O2591" s="6"/>
    </row>
    <row r="2592">
      <c r="A2592" s="5">
        <v>104749.0</v>
      </c>
      <c r="B2592" s="2">
        <v>45869.0</v>
      </c>
      <c r="C2592" s="1" t="s">
        <v>180</v>
      </c>
      <c r="D2592" s="3" t="s">
        <v>93</v>
      </c>
      <c r="E2592" s="4">
        <v>45863.0</v>
      </c>
      <c r="F2592" s="5">
        <v>33.0</v>
      </c>
      <c r="G2592" s="5">
        <v>156.48</v>
      </c>
      <c r="H2592" s="5">
        <v>5165.07</v>
      </c>
      <c r="I2592" s="1" t="s">
        <v>21</v>
      </c>
      <c r="J2592" s="1" t="s">
        <v>92</v>
      </c>
      <c r="K2592" s="1" t="s">
        <v>13</v>
      </c>
      <c r="L2592" s="1" t="s">
        <v>5</v>
      </c>
      <c r="M2592" s="1" t="s">
        <v>23</v>
      </c>
      <c r="N2592" s="1" t="s">
        <v>7</v>
      </c>
      <c r="O2592" s="6"/>
    </row>
    <row r="2593">
      <c r="A2593" s="5">
        <v>104749.0</v>
      </c>
      <c r="B2593" s="2">
        <v>45869.0</v>
      </c>
      <c r="C2593" s="1" t="s">
        <v>180</v>
      </c>
      <c r="D2593" s="7">
        <v>183.0</v>
      </c>
      <c r="E2593" s="4">
        <v>45863.0</v>
      </c>
      <c r="F2593" s="5">
        <v>14.0</v>
      </c>
      <c r="G2593" s="5">
        <v>207.36</v>
      </c>
      <c r="H2593" s="5">
        <v>2904.27</v>
      </c>
      <c r="I2593" s="1" t="s">
        <v>21</v>
      </c>
      <c r="J2593" s="1" t="s">
        <v>92</v>
      </c>
      <c r="K2593" s="1" t="s">
        <v>13</v>
      </c>
      <c r="L2593" s="1" t="s">
        <v>5</v>
      </c>
      <c r="M2593" s="1" t="s">
        <v>23</v>
      </c>
      <c r="N2593" s="1" t="s">
        <v>7</v>
      </c>
      <c r="O2593" s="6"/>
    </row>
    <row r="2594">
      <c r="A2594" s="5">
        <v>104749.0</v>
      </c>
      <c r="B2594" s="2">
        <v>45869.0</v>
      </c>
      <c r="C2594" s="1" t="s">
        <v>180</v>
      </c>
      <c r="D2594" s="7">
        <v>341.0</v>
      </c>
      <c r="E2594" s="4">
        <v>45863.0</v>
      </c>
      <c r="F2594" s="5">
        <v>300.0</v>
      </c>
      <c r="G2594" s="5">
        <v>27.2</v>
      </c>
      <c r="H2594" s="5">
        <v>8161.23</v>
      </c>
      <c r="I2594" s="1" t="s">
        <v>229</v>
      </c>
      <c r="J2594" s="1" t="s">
        <v>92</v>
      </c>
      <c r="K2594" s="1" t="s">
        <v>13</v>
      </c>
      <c r="L2594" s="1" t="s">
        <v>5</v>
      </c>
      <c r="M2594" s="1" t="s">
        <v>23</v>
      </c>
      <c r="N2594" s="1" t="s">
        <v>7</v>
      </c>
      <c r="O2594" s="6"/>
    </row>
    <row r="2595">
      <c r="A2595" s="5">
        <v>104749.0</v>
      </c>
      <c r="B2595" s="2">
        <v>45869.0</v>
      </c>
      <c r="C2595" s="1" t="s">
        <v>180</v>
      </c>
      <c r="D2595" s="3" t="s">
        <v>36</v>
      </c>
      <c r="E2595" s="4">
        <v>45863.0</v>
      </c>
      <c r="F2595" s="5">
        <v>132.0</v>
      </c>
      <c r="G2595" s="5">
        <v>143.04</v>
      </c>
      <c r="H2595" s="5">
        <v>18882.51</v>
      </c>
      <c r="I2595" s="1" t="s">
        <v>21</v>
      </c>
      <c r="J2595" s="1" t="s">
        <v>92</v>
      </c>
      <c r="K2595" s="1" t="s">
        <v>13</v>
      </c>
      <c r="L2595" s="1" t="s">
        <v>5</v>
      </c>
      <c r="M2595" s="1" t="s">
        <v>23</v>
      </c>
      <c r="N2595" s="1" t="s">
        <v>7</v>
      </c>
      <c r="O2595" s="6"/>
    </row>
    <row r="2596">
      <c r="A2596" s="5">
        <v>104749.0</v>
      </c>
      <c r="B2596" s="2">
        <v>45869.0</v>
      </c>
      <c r="C2596" s="1" t="s">
        <v>180</v>
      </c>
      <c r="D2596" s="3" t="s">
        <v>765</v>
      </c>
      <c r="E2596" s="4">
        <v>45863.0</v>
      </c>
      <c r="F2596" s="5">
        <v>66.0</v>
      </c>
      <c r="G2596" s="5">
        <v>152.64</v>
      </c>
      <c r="H2596" s="5">
        <v>10075.47</v>
      </c>
      <c r="I2596" s="1" t="s">
        <v>21</v>
      </c>
      <c r="J2596" s="1" t="s">
        <v>92</v>
      </c>
      <c r="K2596" s="1" t="s">
        <v>13</v>
      </c>
      <c r="L2596" s="1" t="s">
        <v>5</v>
      </c>
      <c r="M2596" s="1" t="s">
        <v>23</v>
      </c>
      <c r="N2596" s="1" t="s">
        <v>7</v>
      </c>
      <c r="O2596" s="6"/>
    </row>
    <row r="2597">
      <c r="A2597" s="5">
        <v>104749.0</v>
      </c>
      <c r="B2597" s="2">
        <v>45869.0</v>
      </c>
      <c r="C2597" s="1" t="s">
        <v>180</v>
      </c>
      <c r="D2597" s="7">
        <v>152.0</v>
      </c>
      <c r="E2597" s="4">
        <v>45863.0</v>
      </c>
      <c r="F2597" s="5">
        <v>66.0</v>
      </c>
      <c r="G2597" s="5">
        <v>215.04</v>
      </c>
      <c r="H2597" s="5">
        <v>14193.87</v>
      </c>
      <c r="I2597" s="1" t="s">
        <v>21</v>
      </c>
      <c r="J2597" s="1" t="s">
        <v>92</v>
      </c>
      <c r="K2597" s="1" t="s">
        <v>13</v>
      </c>
      <c r="L2597" s="1" t="s">
        <v>5</v>
      </c>
      <c r="M2597" s="1" t="s">
        <v>23</v>
      </c>
      <c r="N2597" s="1" t="s">
        <v>7</v>
      </c>
      <c r="O2597" s="6"/>
    </row>
    <row r="2598">
      <c r="A2598" s="5">
        <v>104749.0</v>
      </c>
      <c r="B2598" s="2">
        <v>45869.0</v>
      </c>
      <c r="C2598" s="1" t="s">
        <v>180</v>
      </c>
      <c r="D2598" s="7">
        <v>704.0</v>
      </c>
      <c r="E2598" s="4">
        <v>45863.0</v>
      </c>
      <c r="F2598" s="5">
        <v>50.0</v>
      </c>
      <c r="G2598" s="5">
        <v>432.07</v>
      </c>
      <c r="H2598" s="5">
        <v>21604.73</v>
      </c>
      <c r="I2598" s="1" t="s">
        <v>56</v>
      </c>
      <c r="J2598" s="1" t="s">
        <v>92</v>
      </c>
      <c r="K2598" s="1" t="s">
        <v>13</v>
      </c>
      <c r="L2598" s="1" t="s">
        <v>5</v>
      </c>
      <c r="M2598" s="1" t="s">
        <v>23</v>
      </c>
      <c r="N2598" s="1" t="s">
        <v>7</v>
      </c>
      <c r="O2598" s="6"/>
    </row>
    <row r="2599">
      <c r="A2599" s="5">
        <v>104749.0</v>
      </c>
      <c r="B2599" s="2">
        <v>45869.0</v>
      </c>
      <c r="C2599" s="1" t="s">
        <v>180</v>
      </c>
      <c r="D2599" s="3" t="s">
        <v>257</v>
      </c>
      <c r="E2599" s="4">
        <v>45863.0</v>
      </c>
      <c r="F2599" s="5">
        <v>13.0</v>
      </c>
      <c r="G2599" s="5">
        <v>681.6</v>
      </c>
      <c r="H2599" s="5">
        <v>8862.03</v>
      </c>
      <c r="I2599" s="1" t="s">
        <v>21</v>
      </c>
      <c r="J2599" s="1" t="s">
        <v>92</v>
      </c>
      <c r="K2599" s="1" t="s">
        <v>13</v>
      </c>
      <c r="L2599" s="1" t="s">
        <v>5</v>
      </c>
      <c r="M2599" s="1" t="s">
        <v>23</v>
      </c>
      <c r="N2599" s="1" t="s">
        <v>7</v>
      </c>
      <c r="O2599" s="6"/>
    </row>
    <row r="2600">
      <c r="A2600" s="5">
        <v>104749.0</v>
      </c>
      <c r="B2600" s="2">
        <v>45869.0</v>
      </c>
      <c r="C2600" s="1" t="s">
        <v>180</v>
      </c>
      <c r="D2600" s="3" t="s">
        <v>766</v>
      </c>
      <c r="E2600" s="4">
        <v>45863.0</v>
      </c>
      <c r="F2600" s="5">
        <v>30.0</v>
      </c>
      <c r="G2600" s="5">
        <v>329.28</v>
      </c>
      <c r="H2600" s="5">
        <v>9879.63</v>
      </c>
      <c r="I2600" s="1" t="s">
        <v>21</v>
      </c>
      <c r="J2600" s="1" t="s">
        <v>92</v>
      </c>
      <c r="K2600" s="1" t="s">
        <v>13</v>
      </c>
      <c r="L2600" s="1" t="s">
        <v>5</v>
      </c>
      <c r="M2600" s="1" t="s">
        <v>23</v>
      </c>
      <c r="N2600" s="1" t="s">
        <v>7</v>
      </c>
      <c r="O2600" s="6"/>
    </row>
    <row r="2601">
      <c r="A2601" s="5">
        <v>104749.0</v>
      </c>
      <c r="B2601" s="2">
        <v>45869.0</v>
      </c>
      <c r="C2601" s="1" t="s">
        <v>180</v>
      </c>
      <c r="D2601" s="3" t="s">
        <v>96</v>
      </c>
      <c r="E2601" s="4">
        <v>45863.0</v>
      </c>
      <c r="F2601" s="5">
        <v>19.0</v>
      </c>
      <c r="G2601" s="5">
        <v>302.4</v>
      </c>
      <c r="H2601" s="5">
        <v>5746.83</v>
      </c>
      <c r="I2601" s="1" t="s">
        <v>21</v>
      </c>
      <c r="J2601" s="1" t="s">
        <v>92</v>
      </c>
      <c r="K2601" s="1" t="s">
        <v>13</v>
      </c>
      <c r="L2601" s="1" t="s">
        <v>5</v>
      </c>
      <c r="M2601" s="1" t="s">
        <v>23</v>
      </c>
      <c r="N2601" s="1" t="s">
        <v>7</v>
      </c>
      <c r="O2601" s="6"/>
    </row>
    <row r="2602">
      <c r="A2602" s="5">
        <v>104749.0</v>
      </c>
      <c r="B2602" s="2">
        <v>45869.0</v>
      </c>
      <c r="C2602" s="1" t="s">
        <v>180</v>
      </c>
      <c r="D2602" s="7">
        <v>3272.0</v>
      </c>
      <c r="E2602" s="4">
        <v>45863.0</v>
      </c>
      <c r="F2602" s="5">
        <v>200.0</v>
      </c>
      <c r="G2602" s="5">
        <v>31.68</v>
      </c>
      <c r="H2602" s="5">
        <v>6337.23</v>
      </c>
      <c r="I2602" s="1" t="s">
        <v>229</v>
      </c>
      <c r="J2602" s="1" t="s">
        <v>92</v>
      </c>
      <c r="K2602" s="1" t="s">
        <v>13</v>
      </c>
      <c r="L2602" s="1" t="s">
        <v>5</v>
      </c>
      <c r="M2602" s="1" t="s">
        <v>23</v>
      </c>
      <c r="N2602" s="1" t="s">
        <v>7</v>
      </c>
      <c r="O2602" s="6"/>
    </row>
    <row r="2603">
      <c r="A2603" s="5">
        <v>104807.0</v>
      </c>
      <c r="B2603" s="2">
        <v>45880.0</v>
      </c>
      <c r="C2603" s="1" t="s">
        <v>239</v>
      </c>
      <c r="D2603" s="3" t="s">
        <v>50</v>
      </c>
      <c r="E2603" s="4">
        <v>45894.0</v>
      </c>
      <c r="F2603" s="5">
        <v>200.0</v>
      </c>
      <c r="G2603" s="5">
        <v>318.08</v>
      </c>
      <c r="H2603" s="5">
        <v>62351.31</v>
      </c>
      <c r="I2603" s="1" t="s">
        <v>26</v>
      </c>
      <c r="J2603" s="1" t="s">
        <v>240</v>
      </c>
      <c r="K2603" s="1" t="s">
        <v>111</v>
      </c>
      <c r="L2603" s="1" t="s">
        <v>5</v>
      </c>
      <c r="M2603" s="1" t="s">
        <v>29</v>
      </c>
      <c r="N2603" s="1" t="s">
        <v>7</v>
      </c>
      <c r="O2603" s="6"/>
    </row>
    <row r="2604">
      <c r="A2604" s="5">
        <v>400175.0</v>
      </c>
      <c r="B2604" s="2">
        <v>45880.0</v>
      </c>
      <c r="C2604" s="1" t="s">
        <v>266</v>
      </c>
      <c r="D2604" s="7">
        <v>4043.0</v>
      </c>
      <c r="E2604" s="4">
        <v>45894.0</v>
      </c>
      <c r="F2604" s="5">
        <v>24.0</v>
      </c>
      <c r="G2604" s="5">
        <v>1850.22</v>
      </c>
      <c r="H2604" s="5">
        <v>44407.56</v>
      </c>
      <c r="I2604" s="1" t="s">
        <v>644</v>
      </c>
      <c r="J2604" s="1" t="s">
        <v>267</v>
      </c>
      <c r="K2604" s="1" t="s">
        <v>13</v>
      </c>
      <c r="L2604" s="1" t="s">
        <v>5</v>
      </c>
      <c r="M2604" s="1" t="s">
        <v>645</v>
      </c>
      <c r="N2604" s="1" t="s">
        <v>7</v>
      </c>
      <c r="O2604" s="6"/>
    </row>
    <row r="2605">
      <c r="A2605" s="5">
        <v>400175.0</v>
      </c>
      <c r="B2605" s="2">
        <v>45880.0</v>
      </c>
      <c r="C2605" s="1" t="s">
        <v>266</v>
      </c>
      <c r="D2605" s="7">
        <v>4044.0</v>
      </c>
      <c r="E2605" s="4">
        <v>45894.0</v>
      </c>
      <c r="F2605" s="5">
        <v>12.0</v>
      </c>
      <c r="G2605" s="5">
        <v>525.12</v>
      </c>
      <c r="H2605" s="5">
        <v>6303.72</v>
      </c>
      <c r="I2605" s="1" t="s">
        <v>644</v>
      </c>
      <c r="J2605" s="1" t="s">
        <v>267</v>
      </c>
      <c r="K2605" s="1" t="s">
        <v>13</v>
      </c>
      <c r="L2605" s="1" t="s">
        <v>5</v>
      </c>
      <c r="M2605" s="1" t="s">
        <v>645</v>
      </c>
      <c r="N2605" s="1" t="s">
        <v>7</v>
      </c>
      <c r="O2605" s="6"/>
    </row>
    <row r="2606">
      <c r="A2606" s="5">
        <v>400175.0</v>
      </c>
      <c r="B2606" s="2">
        <v>45880.0</v>
      </c>
      <c r="C2606" s="1" t="s">
        <v>266</v>
      </c>
      <c r="D2606" s="7">
        <v>4045.0</v>
      </c>
      <c r="E2606" s="4">
        <v>45894.0</v>
      </c>
      <c r="F2606" s="5">
        <v>12.0</v>
      </c>
      <c r="G2606" s="5">
        <v>525.12</v>
      </c>
      <c r="H2606" s="5">
        <v>6303.72</v>
      </c>
      <c r="I2606" s="1" t="s">
        <v>644</v>
      </c>
      <c r="J2606" s="1" t="s">
        <v>267</v>
      </c>
      <c r="K2606" s="1" t="s">
        <v>13</v>
      </c>
      <c r="L2606" s="1" t="s">
        <v>5</v>
      </c>
      <c r="M2606" s="1" t="s">
        <v>645</v>
      </c>
      <c r="N2606" s="1" t="s">
        <v>7</v>
      </c>
      <c r="O2606" s="6"/>
    </row>
    <row r="2607">
      <c r="A2607" s="5">
        <v>104883.0</v>
      </c>
      <c r="B2607" s="2">
        <v>45882.0</v>
      </c>
      <c r="C2607" s="1" t="s">
        <v>180</v>
      </c>
      <c r="D2607" s="3" t="s">
        <v>259</v>
      </c>
      <c r="E2607" s="4">
        <v>45894.0</v>
      </c>
      <c r="F2607" s="5">
        <v>99.0</v>
      </c>
      <c r="G2607" s="5">
        <v>147.84</v>
      </c>
      <c r="H2607" s="5">
        <v>14637.33</v>
      </c>
      <c r="I2607" s="1" t="s">
        <v>21</v>
      </c>
      <c r="J2607" s="1" t="s">
        <v>92</v>
      </c>
      <c r="K2607" s="1" t="s">
        <v>13</v>
      </c>
      <c r="L2607" s="1" t="s">
        <v>5</v>
      </c>
      <c r="M2607" s="1" t="s">
        <v>23</v>
      </c>
      <c r="N2607" s="1" t="s">
        <v>7</v>
      </c>
      <c r="O2607" s="6"/>
    </row>
    <row r="2608">
      <c r="A2608" s="5">
        <v>104883.0</v>
      </c>
      <c r="B2608" s="2">
        <v>45882.0</v>
      </c>
      <c r="C2608" s="1" t="s">
        <v>180</v>
      </c>
      <c r="D2608" s="3" t="s">
        <v>628</v>
      </c>
      <c r="E2608" s="4">
        <v>45894.0</v>
      </c>
      <c r="F2608" s="5">
        <v>90.0</v>
      </c>
      <c r="G2608" s="5">
        <v>213.12</v>
      </c>
      <c r="H2608" s="5">
        <v>19181.97</v>
      </c>
      <c r="I2608" s="1" t="s">
        <v>21</v>
      </c>
      <c r="J2608" s="1" t="s">
        <v>92</v>
      </c>
      <c r="K2608" s="1" t="s">
        <v>13</v>
      </c>
      <c r="L2608" s="1" t="s">
        <v>5</v>
      </c>
      <c r="M2608" s="1" t="s">
        <v>23</v>
      </c>
      <c r="N2608" s="1" t="s">
        <v>7</v>
      </c>
      <c r="O2608" s="6"/>
    </row>
    <row r="2609">
      <c r="A2609" s="5">
        <v>104883.0</v>
      </c>
      <c r="B2609" s="2">
        <v>45882.0</v>
      </c>
      <c r="C2609" s="1" t="s">
        <v>180</v>
      </c>
      <c r="D2609" s="3" t="s">
        <v>254</v>
      </c>
      <c r="E2609" s="4">
        <v>45894.0</v>
      </c>
      <c r="F2609" s="5">
        <v>24.0</v>
      </c>
      <c r="G2609" s="5">
        <v>282.24</v>
      </c>
      <c r="H2609" s="5">
        <v>6774.93</v>
      </c>
      <c r="I2609" s="1" t="s">
        <v>21</v>
      </c>
      <c r="J2609" s="1" t="s">
        <v>92</v>
      </c>
      <c r="K2609" s="1" t="s">
        <v>13</v>
      </c>
      <c r="L2609" s="1" t="s">
        <v>5</v>
      </c>
      <c r="M2609" s="1" t="s">
        <v>23</v>
      </c>
      <c r="N2609" s="1" t="s">
        <v>7</v>
      </c>
      <c r="O2609" s="6"/>
    </row>
    <row r="2610">
      <c r="A2610" s="5">
        <v>104883.0</v>
      </c>
      <c r="B2610" s="2">
        <v>45882.0</v>
      </c>
      <c r="C2610" s="1" t="s">
        <v>180</v>
      </c>
      <c r="D2610" s="3" t="s">
        <v>67</v>
      </c>
      <c r="E2610" s="4">
        <v>45894.0</v>
      </c>
      <c r="F2610" s="5">
        <v>30.0</v>
      </c>
      <c r="G2610" s="5">
        <v>198.72</v>
      </c>
      <c r="H2610" s="5">
        <v>5962.77</v>
      </c>
      <c r="I2610" s="1" t="s">
        <v>21</v>
      </c>
      <c r="J2610" s="1" t="s">
        <v>92</v>
      </c>
      <c r="K2610" s="1" t="s">
        <v>13</v>
      </c>
      <c r="L2610" s="1" t="s">
        <v>5</v>
      </c>
      <c r="M2610" s="1" t="s">
        <v>23</v>
      </c>
      <c r="N2610" s="1" t="s">
        <v>7</v>
      </c>
      <c r="O2610" s="6"/>
    </row>
    <row r="2611">
      <c r="A2611" s="5">
        <v>104883.0</v>
      </c>
      <c r="B2611" s="2">
        <v>45882.0</v>
      </c>
      <c r="C2611" s="1" t="s">
        <v>180</v>
      </c>
      <c r="D2611" s="3" t="s">
        <v>327</v>
      </c>
      <c r="E2611" s="4">
        <v>45894.0</v>
      </c>
      <c r="F2611" s="5">
        <v>30.0</v>
      </c>
      <c r="G2611" s="5">
        <v>311.04</v>
      </c>
      <c r="H2611" s="5">
        <v>9332.37</v>
      </c>
      <c r="I2611" s="1" t="s">
        <v>21</v>
      </c>
      <c r="J2611" s="1" t="s">
        <v>92</v>
      </c>
      <c r="K2611" s="1" t="s">
        <v>13</v>
      </c>
      <c r="L2611" s="1" t="s">
        <v>5</v>
      </c>
      <c r="M2611" s="1" t="s">
        <v>23</v>
      </c>
      <c r="N2611" s="1" t="s">
        <v>7</v>
      </c>
      <c r="O2611" s="6"/>
    </row>
    <row r="2612">
      <c r="A2612" s="5">
        <v>104883.0</v>
      </c>
      <c r="B2612" s="2">
        <v>45882.0</v>
      </c>
      <c r="C2612" s="1" t="s">
        <v>180</v>
      </c>
      <c r="D2612" s="3" t="s">
        <v>324</v>
      </c>
      <c r="E2612" s="4">
        <v>45894.0</v>
      </c>
      <c r="F2612" s="5">
        <v>12.0</v>
      </c>
      <c r="G2612" s="5">
        <v>808.8</v>
      </c>
      <c r="H2612" s="5">
        <v>9706.77</v>
      </c>
      <c r="I2612" s="1" t="s">
        <v>21</v>
      </c>
      <c r="J2612" s="1" t="s">
        <v>92</v>
      </c>
      <c r="K2612" s="1" t="s">
        <v>13</v>
      </c>
      <c r="L2612" s="1" t="s">
        <v>5</v>
      </c>
      <c r="M2612" s="1" t="s">
        <v>23</v>
      </c>
      <c r="N2612" s="1" t="s">
        <v>7</v>
      </c>
      <c r="O2612" s="6"/>
    </row>
    <row r="2613">
      <c r="A2613" s="5">
        <v>104883.0</v>
      </c>
      <c r="B2613" s="2">
        <v>45882.0</v>
      </c>
      <c r="C2613" s="1" t="s">
        <v>180</v>
      </c>
      <c r="D2613" s="3" t="s">
        <v>767</v>
      </c>
      <c r="E2613" s="4">
        <v>45894.0</v>
      </c>
      <c r="F2613" s="5">
        <v>30.0</v>
      </c>
      <c r="G2613" s="5">
        <v>210.24</v>
      </c>
      <c r="H2613" s="5">
        <v>6308.37</v>
      </c>
      <c r="I2613" s="1" t="s">
        <v>21</v>
      </c>
      <c r="J2613" s="1" t="s">
        <v>92</v>
      </c>
      <c r="K2613" s="1" t="s">
        <v>13</v>
      </c>
      <c r="L2613" s="1" t="s">
        <v>5</v>
      </c>
      <c r="M2613" s="1" t="s">
        <v>23</v>
      </c>
      <c r="N2613" s="1" t="s">
        <v>7</v>
      </c>
      <c r="O2613" s="6"/>
    </row>
    <row r="2614">
      <c r="A2614" s="5">
        <v>104883.0</v>
      </c>
      <c r="B2614" s="2">
        <v>45882.0</v>
      </c>
      <c r="C2614" s="1" t="s">
        <v>180</v>
      </c>
      <c r="D2614" s="3" t="s">
        <v>97</v>
      </c>
      <c r="E2614" s="4">
        <v>45894.0</v>
      </c>
      <c r="F2614" s="5">
        <v>30.0</v>
      </c>
      <c r="G2614" s="5">
        <v>209.28</v>
      </c>
      <c r="H2614" s="5">
        <v>6279.57</v>
      </c>
      <c r="I2614" s="1" t="s">
        <v>21</v>
      </c>
      <c r="J2614" s="1" t="s">
        <v>92</v>
      </c>
      <c r="K2614" s="1" t="s">
        <v>13</v>
      </c>
      <c r="L2614" s="1" t="s">
        <v>5</v>
      </c>
      <c r="M2614" s="1" t="s">
        <v>23</v>
      </c>
      <c r="N2614" s="1" t="s">
        <v>7</v>
      </c>
      <c r="O2614" s="6"/>
    </row>
    <row r="2615">
      <c r="A2615" s="5">
        <v>201340.0</v>
      </c>
      <c r="B2615" s="2">
        <v>45882.0</v>
      </c>
      <c r="C2615" s="1" t="s">
        <v>519</v>
      </c>
      <c r="D2615" s="3" t="s">
        <v>433</v>
      </c>
      <c r="E2615" s="4">
        <v>45894.0</v>
      </c>
      <c r="F2615" s="5">
        <v>100.0</v>
      </c>
      <c r="G2615" s="5">
        <v>237.96</v>
      </c>
      <c r="H2615" s="5">
        <v>23798.85</v>
      </c>
      <c r="I2615" s="1" t="s">
        <v>71</v>
      </c>
      <c r="J2615" s="1" t="s">
        <v>520</v>
      </c>
      <c r="K2615" s="1" t="s">
        <v>13</v>
      </c>
      <c r="L2615" s="1" t="s">
        <v>5</v>
      </c>
      <c r="M2615" s="1" t="s">
        <v>6</v>
      </c>
      <c r="N2615" s="1" t="s">
        <v>7</v>
      </c>
      <c r="O2615" s="6"/>
    </row>
    <row r="2616">
      <c r="A2616" s="5">
        <v>104901.0</v>
      </c>
      <c r="B2616" s="2">
        <v>45883.0</v>
      </c>
      <c r="C2616" s="1" t="s">
        <v>24</v>
      </c>
      <c r="D2616" s="3" t="s">
        <v>768</v>
      </c>
      <c r="E2616" s="4">
        <v>45894.0</v>
      </c>
      <c r="F2616" s="5">
        <v>14.0</v>
      </c>
      <c r="G2616" s="5">
        <v>836.16</v>
      </c>
      <c r="H2616" s="5">
        <v>11473.77</v>
      </c>
      <c r="I2616" s="1" t="s">
        <v>21</v>
      </c>
      <c r="J2616" s="1" t="s">
        <v>27</v>
      </c>
      <c r="K2616" s="1" t="s">
        <v>28</v>
      </c>
      <c r="L2616" s="1" t="s">
        <v>5</v>
      </c>
      <c r="M2616" s="1" t="s">
        <v>23</v>
      </c>
      <c r="N2616" s="1" t="s">
        <v>7</v>
      </c>
      <c r="O2616" s="6"/>
    </row>
    <row r="2617">
      <c r="A2617" s="5">
        <v>104901.0</v>
      </c>
      <c r="B2617" s="2">
        <v>45883.0</v>
      </c>
      <c r="C2617" s="1" t="s">
        <v>24</v>
      </c>
      <c r="D2617" s="3" t="s">
        <v>39</v>
      </c>
      <c r="E2617" s="4">
        <v>45894.0</v>
      </c>
      <c r="F2617" s="5">
        <v>12.0</v>
      </c>
      <c r="G2617" s="5">
        <v>846.72</v>
      </c>
      <c r="H2617" s="5">
        <v>9959.08</v>
      </c>
      <c r="I2617" s="1" t="s">
        <v>21</v>
      </c>
      <c r="J2617" s="1" t="s">
        <v>27</v>
      </c>
      <c r="K2617" s="1" t="s">
        <v>28</v>
      </c>
      <c r="L2617" s="1" t="s">
        <v>5</v>
      </c>
      <c r="M2617" s="1" t="s">
        <v>23</v>
      </c>
      <c r="N2617" s="1" t="s">
        <v>7</v>
      </c>
      <c r="O2617" s="6"/>
    </row>
    <row r="2618">
      <c r="A2618" s="5">
        <v>104901.0</v>
      </c>
      <c r="B2618" s="2">
        <v>45883.0</v>
      </c>
      <c r="C2618" s="1" t="s">
        <v>24</v>
      </c>
      <c r="D2618" s="3" t="s">
        <v>324</v>
      </c>
      <c r="E2618" s="4">
        <v>45894.0</v>
      </c>
      <c r="F2618" s="5">
        <v>24.0</v>
      </c>
      <c r="G2618" s="5">
        <v>808.8</v>
      </c>
      <c r="H2618" s="5">
        <v>19024.63</v>
      </c>
      <c r="I2618" s="1" t="s">
        <v>21</v>
      </c>
      <c r="J2618" s="1" t="s">
        <v>27</v>
      </c>
      <c r="K2618" s="1" t="s">
        <v>28</v>
      </c>
      <c r="L2618" s="1" t="s">
        <v>5</v>
      </c>
      <c r="M2618" s="1" t="s">
        <v>23</v>
      </c>
      <c r="N2618" s="1" t="s">
        <v>7</v>
      </c>
      <c r="O2618" s="6"/>
    </row>
    <row r="2619">
      <c r="A2619" s="5">
        <v>201354.0</v>
      </c>
      <c r="B2619" s="2">
        <v>45883.0</v>
      </c>
      <c r="C2619" s="1" t="s">
        <v>180</v>
      </c>
      <c r="D2619" s="3" t="s">
        <v>187</v>
      </c>
      <c r="E2619" s="4">
        <v>45894.0</v>
      </c>
      <c r="F2619" s="5">
        <v>275.0</v>
      </c>
      <c r="G2619" s="5">
        <v>129.15</v>
      </c>
      <c r="H2619" s="5">
        <v>35519.1</v>
      </c>
      <c r="I2619" s="1" t="s">
        <v>75</v>
      </c>
      <c r="J2619" s="1" t="s">
        <v>92</v>
      </c>
      <c r="K2619" s="1" t="s">
        <v>13</v>
      </c>
      <c r="L2619" s="1" t="s">
        <v>5</v>
      </c>
      <c r="M2619" s="1" t="s">
        <v>6</v>
      </c>
      <c r="N2619" s="1" t="s">
        <v>7</v>
      </c>
      <c r="O2619" s="6"/>
    </row>
    <row r="2620">
      <c r="A2620" s="5">
        <v>201354.0</v>
      </c>
      <c r="B2620" s="2">
        <v>45883.0</v>
      </c>
      <c r="C2620" s="1" t="s">
        <v>180</v>
      </c>
      <c r="D2620" s="3" t="s">
        <v>158</v>
      </c>
      <c r="E2620" s="4">
        <v>45894.0</v>
      </c>
      <c r="F2620" s="5">
        <v>150.0</v>
      </c>
      <c r="G2620" s="5">
        <v>208.95</v>
      </c>
      <c r="H2620" s="5">
        <v>31345.35</v>
      </c>
      <c r="I2620" s="1" t="s">
        <v>75</v>
      </c>
      <c r="J2620" s="1" t="s">
        <v>92</v>
      </c>
      <c r="K2620" s="1" t="s">
        <v>13</v>
      </c>
      <c r="L2620" s="1" t="s">
        <v>5</v>
      </c>
      <c r="M2620" s="1" t="s">
        <v>6</v>
      </c>
      <c r="N2620" s="1" t="s">
        <v>7</v>
      </c>
      <c r="O2620" s="6"/>
    </row>
    <row r="2621">
      <c r="A2621" s="5">
        <v>201354.0</v>
      </c>
      <c r="B2621" s="2">
        <v>45883.0</v>
      </c>
      <c r="C2621" s="1" t="s">
        <v>180</v>
      </c>
      <c r="D2621" s="3" t="s">
        <v>358</v>
      </c>
      <c r="E2621" s="4">
        <v>45894.0</v>
      </c>
      <c r="F2621" s="5">
        <v>20.0</v>
      </c>
      <c r="G2621" s="5">
        <v>768.6</v>
      </c>
      <c r="H2621" s="5">
        <v>15374.85</v>
      </c>
      <c r="I2621" s="1" t="s">
        <v>75</v>
      </c>
      <c r="J2621" s="1" t="s">
        <v>92</v>
      </c>
      <c r="K2621" s="1" t="s">
        <v>13</v>
      </c>
      <c r="L2621" s="1" t="s">
        <v>5</v>
      </c>
      <c r="M2621" s="1" t="s">
        <v>6</v>
      </c>
      <c r="N2621" s="1" t="s">
        <v>7</v>
      </c>
      <c r="O2621" s="6"/>
    </row>
    <row r="2622">
      <c r="A2622" s="5">
        <v>201354.0</v>
      </c>
      <c r="B2622" s="2">
        <v>45883.0</v>
      </c>
      <c r="C2622" s="1" t="s">
        <v>180</v>
      </c>
      <c r="D2622" s="3" t="s">
        <v>400</v>
      </c>
      <c r="E2622" s="4">
        <v>45894.0</v>
      </c>
      <c r="F2622" s="5">
        <v>20.0</v>
      </c>
      <c r="G2622" s="5">
        <v>644.7</v>
      </c>
      <c r="H2622" s="5">
        <v>12896.85</v>
      </c>
      <c r="I2622" s="1" t="s">
        <v>75</v>
      </c>
      <c r="J2622" s="1" t="s">
        <v>92</v>
      </c>
      <c r="K2622" s="1" t="s">
        <v>13</v>
      </c>
      <c r="L2622" s="1" t="s">
        <v>5</v>
      </c>
      <c r="M2622" s="1" t="s">
        <v>6</v>
      </c>
      <c r="N2622" s="1" t="s">
        <v>7</v>
      </c>
      <c r="O2622" s="6"/>
    </row>
    <row r="2623">
      <c r="A2623" s="5">
        <v>105074.0</v>
      </c>
      <c r="B2623" s="2">
        <v>45888.0</v>
      </c>
      <c r="C2623" s="1" t="s">
        <v>769</v>
      </c>
      <c r="D2623" s="7">
        <v>105.0</v>
      </c>
      <c r="E2623" s="4">
        <v>45894.0</v>
      </c>
      <c r="F2623" s="5">
        <v>16.0</v>
      </c>
      <c r="G2623" s="5">
        <v>268.52</v>
      </c>
      <c r="H2623" s="5">
        <v>4211.06</v>
      </c>
      <c r="I2623" s="1" t="s">
        <v>21</v>
      </c>
      <c r="J2623" s="1" t="s">
        <v>32</v>
      </c>
      <c r="K2623" s="1" t="s">
        <v>4</v>
      </c>
      <c r="L2623" s="1" t="s">
        <v>5</v>
      </c>
      <c r="M2623" s="1" t="s">
        <v>23</v>
      </c>
      <c r="N2623" s="1" t="s">
        <v>7</v>
      </c>
      <c r="O2623" s="6"/>
    </row>
    <row r="2624">
      <c r="A2624" s="5">
        <v>105074.0</v>
      </c>
      <c r="B2624" s="2">
        <v>45888.0</v>
      </c>
      <c r="C2624" s="1" t="s">
        <v>769</v>
      </c>
      <c r="D2624" s="7">
        <v>187.0</v>
      </c>
      <c r="E2624" s="4">
        <v>45894.0</v>
      </c>
      <c r="F2624" s="5">
        <v>22.0</v>
      </c>
      <c r="G2624" s="5">
        <v>248.92</v>
      </c>
      <c r="H2624" s="5">
        <v>5367.38</v>
      </c>
      <c r="I2624" s="1" t="s">
        <v>21</v>
      </c>
      <c r="J2624" s="1" t="s">
        <v>32</v>
      </c>
      <c r="K2624" s="1" t="s">
        <v>4</v>
      </c>
      <c r="L2624" s="1" t="s">
        <v>5</v>
      </c>
      <c r="M2624" s="1" t="s">
        <v>23</v>
      </c>
      <c r="N2624" s="1" t="s">
        <v>7</v>
      </c>
      <c r="O2624" s="6"/>
    </row>
    <row r="2625">
      <c r="A2625" s="5">
        <v>105074.0</v>
      </c>
      <c r="B2625" s="2">
        <v>45888.0</v>
      </c>
      <c r="C2625" s="1" t="s">
        <v>769</v>
      </c>
      <c r="D2625" s="3" t="s">
        <v>770</v>
      </c>
      <c r="E2625" s="4">
        <v>45894.0</v>
      </c>
      <c r="F2625" s="5">
        <v>13.0</v>
      </c>
      <c r="G2625" s="5">
        <v>558.6</v>
      </c>
      <c r="H2625" s="5">
        <v>7117.23</v>
      </c>
      <c r="I2625" s="1" t="s">
        <v>21</v>
      </c>
      <c r="J2625" s="1" t="s">
        <v>32</v>
      </c>
      <c r="K2625" s="1" t="s">
        <v>4</v>
      </c>
      <c r="L2625" s="1" t="s">
        <v>5</v>
      </c>
      <c r="M2625" s="1" t="s">
        <v>23</v>
      </c>
      <c r="N2625" s="1" t="s">
        <v>7</v>
      </c>
      <c r="O2625" s="6"/>
    </row>
    <row r="2626">
      <c r="A2626" s="5">
        <v>105074.0</v>
      </c>
      <c r="B2626" s="2">
        <v>45888.0</v>
      </c>
      <c r="C2626" s="1" t="s">
        <v>769</v>
      </c>
      <c r="D2626" s="3" t="s">
        <v>101</v>
      </c>
      <c r="E2626" s="4">
        <v>45894.0</v>
      </c>
      <c r="F2626" s="5">
        <v>60.0</v>
      </c>
      <c r="G2626" s="5">
        <v>129.36</v>
      </c>
      <c r="H2626" s="5">
        <v>7607.03</v>
      </c>
      <c r="I2626" s="1" t="s">
        <v>21</v>
      </c>
      <c r="J2626" s="1" t="s">
        <v>32</v>
      </c>
      <c r="K2626" s="1" t="s">
        <v>4</v>
      </c>
      <c r="L2626" s="1" t="s">
        <v>5</v>
      </c>
      <c r="M2626" s="1" t="s">
        <v>23</v>
      </c>
      <c r="N2626" s="1" t="s">
        <v>7</v>
      </c>
      <c r="O2626" s="6"/>
    </row>
    <row r="2627">
      <c r="A2627" s="5">
        <v>105074.0</v>
      </c>
      <c r="B2627" s="2">
        <v>45888.0</v>
      </c>
      <c r="C2627" s="1" t="s">
        <v>769</v>
      </c>
      <c r="D2627" s="3" t="s">
        <v>771</v>
      </c>
      <c r="E2627" s="4">
        <v>45894.0</v>
      </c>
      <c r="F2627" s="5">
        <v>6.0</v>
      </c>
      <c r="G2627" s="5">
        <v>734.02</v>
      </c>
      <c r="H2627" s="5">
        <v>4316.7</v>
      </c>
      <c r="I2627" s="1" t="s">
        <v>21</v>
      </c>
      <c r="J2627" s="1" t="s">
        <v>32</v>
      </c>
      <c r="K2627" s="1" t="s">
        <v>4</v>
      </c>
      <c r="L2627" s="1" t="s">
        <v>5</v>
      </c>
      <c r="M2627" s="1" t="s">
        <v>23</v>
      </c>
      <c r="N2627" s="1" t="s">
        <v>7</v>
      </c>
      <c r="O2627" s="6"/>
    </row>
    <row r="2628">
      <c r="A2628" s="5">
        <v>105074.0</v>
      </c>
      <c r="B2628" s="2">
        <v>45888.0</v>
      </c>
      <c r="C2628" s="1" t="s">
        <v>769</v>
      </c>
      <c r="D2628" s="3" t="s">
        <v>772</v>
      </c>
      <c r="E2628" s="4">
        <v>45894.0</v>
      </c>
      <c r="F2628" s="5">
        <v>14.0</v>
      </c>
      <c r="G2628" s="5">
        <v>627.2</v>
      </c>
      <c r="H2628" s="5">
        <v>8605.85</v>
      </c>
      <c r="I2628" s="1" t="s">
        <v>21</v>
      </c>
      <c r="J2628" s="1" t="s">
        <v>32</v>
      </c>
      <c r="K2628" s="1" t="s">
        <v>4</v>
      </c>
      <c r="L2628" s="1" t="s">
        <v>5</v>
      </c>
      <c r="M2628" s="1" t="s">
        <v>23</v>
      </c>
      <c r="N2628" s="1" t="s">
        <v>7</v>
      </c>
      <c r="O2628" s="6"/>
    </row>
    <row r="2629">
      <c r="A2629" s="5">
        <v>105074.0</v>
      </c>
      <c r="B2629" s="2">
        <v>45888.0</v>
      </c>
      <c r="C2629" s="1" t="s">
        <v>769</v>
      </c>
      <c r="D2629" s="3" t="s">
        <v>55</v>
      </c>
      <c r="E2629" s="4">
        <v>45894.0</v>
      </c>
      <c r="F2629" s="5">
        <v>12.0</v>
      </c>
      <c r="G2629" s="5">
        <v>60.01</v>
      </c>
      <c r="H2629" s="5">
        <v>706.38</v>
      </c>
      <c r="I2629" s="1" t="s">
        <v>56</v>
      </c>
      <c r="J2629" s="1" t="s">
        <v>32</v>
      </c>
      <c r="K2629" s="1" t="s">
        <v>4</v>
      </c>
      <c r="L2629" s="1" t="s">
        <v>5</v>
      </c>
      <c r="M2629" s="1" t="s">
        <v>23</v>
      </c>
      <c r="N2629" s="1" t="s">
        <v>7</v>
      </c>
      <c r="O2629" s="6"/>
    </row>
    <row r="2630">
      <c r="A2630" s="5">
        <v>105075.0</v>
      </c>
      <c r="B2630" s="2">
        <v>45888.0</v>
      </c>
      <c r="C2630" s="1" t="s">
        <v>769</v>
      </c>
      <c r="D2630" s="3" t="s">
        <v>773</v>
      </c>
      <c r="E2630" s="4">
        <v>45894.0</v>
      </c>
      <c r="F2630" s="5">
        <v>4.0</v>
      </c>
      <c r="G2630" s="5">
        <v>606.3</v>
      </c>
      <c r="H2630" s="5">
        <v>2377.05</v>
      </c>
      <c r="I2630" s="1" t="s">
        <v>26</v>
      </c>
      <c r="J2630" s="1" t="s">
        <v>32</v>
      </c>
      <c r="K2630" s="1" t="s">
        <v>4</v>
      </c>
      <c r="L2630" s="1" t="s">
        <v>5</v>
      </c>
      <c r="M2630" s="1" t="s">
        <v>29</v>
      </c>
      <c r="N2630" s="1" t="s">
        <v>7</v>
      </c>
      <c r="O2630" s="6"/>
    </row>
    <row r="2631">
      <c r="A2631" s="5">
        <v>105075.0</v>
      </c>
      <c r="B2631" s="2">
        <v>45888.0</v>
      </c>
      <c r="C2631" s="1" t="s">
        <v>769</v>
      </c>
      <c r="D2631" s="3" t="s">
        <v>774</v>
      </c>
      <c r="E2631" s="4">
        <v>45894.0</v>
      </c>
      <c r="F2631" s="5">
        <v>4.0</v>
      </c>
      <c r="G2631" s="5">
        <v>559.3</v>
      </c>
      <c r="H2631" s="5">
        <v>2192.81</v>
      </c>
      <c r="I2631" s="1" t="s">
        <v>26</v>
      </c>
      <c r="J2631" s="1" t="s">
        <v>32</v>
      </c>
      <c r="K2631" s="1" t="s">
        <v>4</v>
      </c>
      <c r="L2631" s="1" t="s">
        <v>5</v>
      </c>
      <c r="M2631" s="1" t="s">
        <v>29</v>
      </c>
      <c r="N2631" s="1" t="s">
        <v>7</v>
      </c>
      <c r="O2631" s="6"/>
    </row>
    <row r="2632">
      <c r="A2632" s="5">
        <v>105075.0</v>
      </c>
      <c r="B2632" s="2">
        <v>45888.0</v>
      </c>
      <c r="C2632" s="1" t="s">
        <v>769</v>
      </c>
      <c r="D2632" s="3" t="s">
        <v>775</v>
      </c>
      <c r="E2632" s="4">
        <v>45894.0</v>
      </c>
      <c r="F2632" s="5">
        <v>4.0</v>
      </c>
      <c r="G2632" s="5">
        <v>559.3</v>
      </c>
      <c r="H2632" s="5">
        <v>2192.81</v>
      </c>
      <c r="I2632" s="1" t="s">
        <v>26</v>
      </c>
      <c r="J2632" s="1" t="s">
        <v>32</v>
      </c>
      <c r="K2632" s="1" t="s">
        <v>4</v>
      </c>
      <c r="L2632" s="1" t="s">
        <v>5</v>
      </c>
      <c r="M2632" s="1" t="s">
        <v>29</v>
      </c>
      <c r="N2632" s="1" t="s">
        <v>7</v>
      </c>
      <c r="O2632" s="6"/>
    </row>
    <row r="2633">
      <c r="A2633" s="5">
        <v>105075.0</v>
      </c>
      <c r="B2633" s="2">
        <v>45888.0</v>
      </c>
      <c r="C2633" s="1" t="s">
        <v>769</v>
      </c>
      <c r="D2633" s="3" t="s">
        <v>776</v>
      </c>
      <c r="E2633" s="4">
        <v>45894.0</v>
      </c>
      <c r="F2633" s="5">
        <v>5.0</v>
      </c>
      <c r="G2633" s="5">
        <v>625.1</v>
      </c>
      <c r="H2633" s="5">
        <v>3063.34</v>
      </c>
      <c r="I2633" s="1" t="s">
        <v>26</v>
      </c>
      <c r="J2633" s="1" t="s">
        <v>32</v>
      </c>
      <c r="K2633" s="1" t="s">
        <v>4</v>
      </c>
      <c r="L2633" s="1" t="s">
        <v>5</v>
      </c>
      <c r="M2633" s="1" t="s">
        <v>29</v>
      </c>
      <c r="N2633" s="1" t="s">
        <v>7</v>
      </c>
      <c r="O2633" s="6"/>
    </row>
    <row r="2634">
      <c r="A2634" s="5">
        <v>105075.0</v>
      </c>
      <c r="B2634" s="2">
        <v>45888.0</v>
      </c>
      <c r="C2634" s="1" t="s">
        <v>769</v>
      </c>
      <c r="D2634" s="3" t="s">
        <v>777</v>
      </c>
      <c r="E2634" s="4">
        <v>45894.0</v>
      </c>
      <c r="F2634" s="5">
        <v>8.0</v>
      </c>
      <c r="G2634" s="5">
        <v>737.9</v>
      </c>
      <c r="H2634" s="5">
        <v>5785.49</v>
      </c>
      <c r="I2634" s="1" t="s">
        <v>26</v>
      </c>
      <c r="J2634" s="1" t="s">
        <v>32</v>
      </c>
      <c r="K2634" s="1" t="s">
        <v>4</v>
      </c>
      <c r="L2634" s="1" t="s">
        <v>5</v>
      </c>
      <c r="M2634" s="1" t="s">
        <v>29</v>
      </c>
      <c r="N2634" s="1" t="s">
        <v>7</v>
      </c>
      <c r="O2634" s="6"/>
    </row>
    <row r="2635">
      <c r="A2635" s="5">
        <v>105075.0</v>
      </c>
      <c r="B2635" s="2">
        <v>45888.0</v>
      </c>
      <c r="C2635" s="1" t="s">
        <v>769</v>
      </c>
      <c r="D2635" s="3" t="s">
        <v>778</v>
      </c>
      <c r="E2635" s="4">
        <v>45894.0</v>
      </c>
      <c r="F2635" s="5">
        <v>6.0</v>
      </c>
      <c r="G2635" s="5">
        <v>465.3</v>
      </c>
      <c r="H2635" s="5">
        <v>2736.31</v>
      </c>
      <c r="I2635" s="1" t="s">
        <v>26</v>
      </c>
      <c r="J2635" s="1" t="s">
        <v>32</v>
      </c>
      <c r="K2635" s="1" t="s">
        <v>4</v>
      </c>
      <c r="L2635" s="1" t="s">
        <v>5</v>
      </c>
      <c r="M2635" s="1" t="s">
        <v>29</v>
      </c>
      <c r="N2635" s="1" t="s">
        <v>7</v>
      </c>
      <c r="O2635" s="6"/>
    </row>
    <row r="2636">
      <c r="A2636" s="5">
        <v>105075.0</v>
      </c>
      <c r="B2636" s="2">
        <v>45888.0</v>
      </c>
      <c r="C2636" s="1" t="s">
        <v>769</v>
      </c>
      <c r="D2636" s="7">
        <v>9096.0</v>
      </c>
      <c r="E2636" s="4">
        <v>45894.0</v>
      </c>
      <c r="F2636" s="5">
        <v>4.0</v>
      </c>
      <c r="G2636" s="5">
        <v>794.3</v>
      </c>
      <c r="H2636" s="5">
        <v>3114.01</v>
      </c>
      <c r="I2636" s="1" t="s">
        <v>61</v>
      </c>
      <c r="J2636" s="1" t="s">
        <v>32</v>
      </c>
      <c r="K2636" s="1" t="s">
        <v>4</v>
      </c>
      <c r="L2636" s="1" t="s">
        <v>5</v>
      </c>
      <c r="M2636" s="1" t="s">
        <v>29</v>
      </c>
      <c r="N2636" s="1" t="s">
        <v>7</v>
      </c>
      <c r="O2636" s="6"/>
    </row>
    <row r="2637">
      <c r="A2637" s="5">
        <v>105075.0</v>
      </c>
      <c r="B2637" s="2">
        <v>45888.0</v>
      </c>
      <c r="C2637" s="1" t="s">
        <v>769</v>
      </c>
      <c r="D2637" s="7">
        <v>9095.0</v>
      </c>
      <c r="E2637" s="4">
        <v>45894.0</v>
      </c>
      <c r="F2637" s="5">
        <v>6.0</v>
      </c>
      <c r="G2637" s="5">
        <v>512.3</v>
      </c>
      <c r="H2637" s="5">
        <v>3012.67</v>
      </c>
      <c r="I2637" s="1" t="s">
        <v>61</v>
      </c>
      <c r="J2637" s="1" t="s">
        <v>32</v>
      </c>
      <c r="K2637" s="1" t="s">
        <v>4</v>
      </c>
      <c r="L2637" s="1" t="s">
        <v>5</v>
      </c>
      <c r="M2637" s="1" t="s">
        <v>29</v>
      </c>
      <c r="N2637" s="1" t="s">
        <v>7</v>
      </c>
      <c r="O2637" s="6"/>
    </row>
    <row r="2638">
      <c r="A2638" s="5">
        <v>105075.0</v>
      </c>
      <c r="B2638" s="2">
        <v>45888.0</v>
      </c>
      <c r="C2638" s="1" t="s">
        <v>769</v>
      </c>
      <c r="D2638" s="3" t="s">
        <v>779</v>
      </c>
      <c r="E2638" s="4">
        <v>45894.0</v>
      </c>
      <c r="F2638" s="5">
        <v>5.0</v>
      </c>
      <c r="G2638" s="5">
        <v>465.3</v>
      </c>
      <c r="H2638" s="5">
        <v>2280.32</v>
      </c>
      <c r="I2638" s="1" t="s">
        <v>26</v>
      </c>
      <c r="J2638" s="1" t="s">
        <v>32</v>
      </c>
      <c r="K2638" s="1" t="s">
        <v>4</v>
      </c>
      <c r="L2638" s="1" t="s">
        <v>5</v>
      </c>
      <c r="M2638" s="1" t="s">
        <v>29</v>
      </c>
      <c r="N2638" s="1" t="s">
        <v>7</v>
      </c>
      <c r="O2638" s="6"/>
    </row>
    <row r="2639">
      <c r="A2639" s="5">
        <v>105075.0</v>
      </c>
      <c r="B2639" s="2">
        <v>45888.0</v>
      </c>
      <c r="C2639" s="1" t="s">
        <v>769</v>
      </c>
      <c r="D2639" s="7">
        <v>6196.0</v>
      </c>
      <c r="E2639" s="4">
        <v>45894.0</v>
      </c>
      <c r="F2639" s="5">
        <v>4.0</v>
      </c>
      <c r="G2639" s="5">
        <v>700.3</v>
      </c>
      <c r="H2639" s="5">
        <v>2745.53</v>
      </c>
      <c r="I2639" s="1" t="s">
        <v>61</v>
      </c>
      <c r="J2639" s="1" t="s">
        <v>32</v>
      </c>
      <c r="K2639" s="1" t="s">
        <v>4</v>
      </c>
      <c r="L2639" s="1" t="s">
        <v>5</v>
      </c>
      <c r="M2639" s="1" t="s">
        <v>29</v>
      </c>
      <c r="N2639" s="1" t="s">
        <v>7</v>
      </c>
      <c r="O2639" s="6"/>
    </row>
    <row r="2640">
      <c r="A2640" s="5">
        <v>105075.0</v>
      </c>
      <c r="B2640" s="2">
        <v>45888.0</v>
      </c>
      <c r="C2640" s="1" t="s">
        <v>769</v>
      </c>
      <c r="D2640" s="3" t="s">
        <v>780</v>
      </c>
      <c r="E2640" s="4">
        <v>45894.0</v>
      </c>
      <c r="F2640" s="5">
        <v>3.0</v>
      </c>
      <c r="G2640" s="5">
        <v>700.3</v>
      </c>
      <c r="H2640" s="5">
        <v>2059.23</v>
      </c>
      <c r="I2640" s="1" t="s">
        <v>26</v>
      </c>
      <c r="J2640" s="1" t="s">
        <v>32</v>
      </c>
      <c r="K2640" s="1" t="s">
        <v>4</v>
      </c>
      <c r="L2640" s="1" t="s">
        <v>5</v>
      </c>
      <c r="M2640" s="1" t="s">
        <v>29</v>
      </c>
      <c r="N2640" s="1" t="s">
        <v>7</v>
      </c>
      <c r="O2640" s="6"/>
    </row>
    <row r="2641">
      <c r="A2641" s="5">
        <v>105075.0</v>
      </c>
      <c r="B2641" s="2">
        <v>45888.0</v>
      </c>
      <c r="C2641" s="1" t="s">
        <v>769</v>
      </c>
      <c r="D2641" s="7">
        <v>6195.0</v>
      </c>
      <c r="E2641" s="4">
        <v>45894.0</v>
      </c>
      <c r="F2641" s="5">
        <v>6.0</v>
      </c>
      <c r="G2641" s="5">
        <v>465.3</v>
      </c>
      <c r="H2641" s="5">
        <v>2736.31</v>
      </c>
      <c r="I2641" s="1" t="s">
        <v>61</v>
      </c>
      <c r="J2641" s="1" t="s">
        <v>32</v>
      </c>
      <c r="K2641" s="1" t="s">
        <v>4</v>
      </c>
      <c r="L2641" s="1" t="s">
        <v>5</v>
      </c>
      <c r="M2641" s="1" t="s">
        <v>29</v>
      </c>
      <c r="N2641" s="1" t="s">
        <v>7</v>
      </c>
      <c r="O2641" s="6"/>
    </row>
    <row r="2642">
      <c r="A2642" s="5">
        <v>105076.0</v>
      </c>
      <c r="B2642" s="2">
        <v>45888.0</v>
      </c>
      <c r="C2642" s="1" t="s">
        <v>769</v>
      </c>
      <c r="D2642" s="3" t="s">
        <v>781</v>
      </c>
      <c r="E2642" s="4">
        <v>45894.0</v>
      </c>
      <c r="F2642" s="5">
        <v>4.0</v>
      </c>
      <c r="G2642" s="5">
        <v>559.3</v>
      </c>
      <c r="H2642" s="5">
        <v>2192.81</v>
      </c>
      <c r="I2642" s="1" t="s">
        <v>26</v>
      </c>
      <c r="J2642" s="1" t="s">
        <v>32</v>
      </c>
      <c r="K2642" s="1" t="s">
        <v>4</v>
      </c>
      <c r="L2642" s="1" t="s">
        <v>5</v>
      </c>
      <c r="M2642" s="1" t="s">
        <v>29</v>
      </c>
      <c r="N2642" s="1" t="s">
        <v>7</v>
      </c>
      <c r="O2642" s="6"/>
    </row>
    <row r="2643">
      <c r="A2643" s="5">
        <v>105076.0</v>
      </c>
      <c r="B2643" s="2">
        <v>45888.0</v>
      </c>
      <c r="C2643" s="1" t="s">
        <v>769</v>
      </c>
      <c r="D2643" s="3" t="s">
        <v>782</v>
      </c>
      <c r="E2643" s="4">
        <v>45894.0</v>
      </c>
      <c r="F2643" s="5">
        <v>7.0</v>
      </c>
      <c r="G2643" s="5">
        <v>559.3</v>
      </c>
      <c r="H2643" s="5">
        <v>3837.15</v>
      </c>
      <c r="I2643" s="1" t="s">
        <v>26</v>
      </c>
      <c r="J2643" s="1" t="s">
        <v>32</v>
      </c>
      <c r="K2643" s="1" t="s">
        <v>4</v>
      </c>
      <c r="L2643" s="1" t="s">
        <v>5</v>
      </c>
      <c r="M2643" s="1" t="s">
        <v>29</v>
      </c>
      <c r="N2643" s="1" t="s">
        <v>7</v>
      </c>
      <c r="O2643" s="6"/>
    </row>
    <row r="2644">
      <c r="A2644" s="5">
        <v>105076.0</v>
      </c>
      <c r="B2644" s="2">
        <v>45888.0</v>
      </c>
      <c r="C2644" s="1" t="s">
        <v>769</v>
      </c>
      <c r="D2644" s="3" t="s">
        <v>783</v>
      </c>
      <c r="E2644" s="4">
        <v>45894.0</v>
      </c>
      <c r="F2644" s="5">
        <v>6.0</v>
      </c>
      <c r="G2644" s="5">
        <v>441.8</v>
      </c>
      <c r="H2644" s="5">
        <v>2598.14</v>
      </c>
      <c r="I2644" s="1" t="s">
        <v>26</v>
      </c>
      <c r="J2644" s="1" t="s">
        <v>32</v>
      </c>
      <c r="K2644" s="1" t="s">
        <v>4</v>
      </c>
      <c r="L2644" s="1" t="s">
        <v>5</v>
      </c>
      <c r="M2644" s="1" t="s">
        <v>29</v>
      </c>
      <c r="N2644" s="1" t="s">
        <v>7</v>
      </c>
      <c r="O2644" s="6"/>
    </row>
    <row r="2645">
      <c r="A2645" s="5">
        <v>105077.0</v>
      </c>
      <c r="B2645" s="2">
        <v>45888.0</v>
      </c>
      <c r="C2645" s="1" t="s">
        <v>769</v>
      </c>
      <c r="D2645" s="3" t="s">
        <v>784</v>
      </c>
      <c r="E2645" s="4">
        <v>45894.0</v>
      </c>
      <c r="F2645" s="5">
        <v>9.0</v>
      </c>
      <c r="G2645" s="5">
        <v>667.4</v>
      </c>
      <c r="H2645" s="5">
        <v>5887.19</v>
      </c>
      <c r="I2645" s="1" t="s">
        <v>61</v>
      </c>
      <c r="J2645" s="1" t="s">
        <v>32</v>
      </c>
      <c r="K2645" s="1" t="s">
        <v>4</v>
      </c>
      <c r="L2645" s="1" t="s">
        <v>5</v>
      </c>
      <c r="M2645" s="1" t="s">
        <v>29</v>
      </c>
      <c r="N2645" s="1" t="s">
        <v>7</v>
      </c>
      <c r="O2645" s="6"/>
    </row>
    <row r="2646">
      <c r="A2646" s="5">
        <v>105140.0</v>
      </c>
      <c r="B2646" s="2">
        <v>45889.0</v>
      </c>
      <c r="C2646" s="1" t="s">
        <v>11</v>
      </c>
      <c r="D2646" s="7">
        <v>5208.0</v>
      </c>
      <c r="E2646" s="4">
        <v>45894.0</v>
      </c>
      <c r="F2646" s="5">
        <v>40.0</v>
      </c>
      <c r="G2646" s="5">
        <v>455.4</v>
      </c>
      <c r="H2646" s="5">
        <v>18217.16</v>
      </c>
      <c r="I2646" s="1" t="s">
        <v>61</v>
      </c>
      <c r="J2646" s="1" t="s">
        <v>12</v>
      </c>
      <c r="K2646" s="1" t="s">
        <v>13</v>
      </c>
      <c r="L2646" s="1" t="s">
        <v>5</v>
      </c>
      <c r="M2646" s="1" t="s">
        <v>29</v>
      </c>
      <c r="N2646" s="1" t="s">
        <v>7</v>
      </c>
      <c r="O2646" s="6"/>
    </row>
    <row r="2647">
      <c r="A2647" s="5">
        <v>105140.0</v>
      </c>
      <c r="B2647" s="2">
        <v>45889.0</v>
      </c>
      <c r="C2647" s="1" t="s">
        <v>11</v>
      </c>
      <c r="D2647" s="7">
        <v>5308.0</v>
      </c>
      <c r="E2647" s="4">
        <v>45894.0</v>
      </c>
      <c r="F2647" s="5">
        <v>20.0</v>
      </c>
      <c r="G2647" s="5">
        <v>450.8</v>
      </c>
      <c r="H2647" s="5">
        <v>9017.16</v>
      </c>
      <c r="I2647" s="1" t="s">
        <v>61</v>
      </c>
      <c r="J2647" s="1" t="s">
        <v>12</v>
      </c>
      <c r="K2647" s="1" t="s">
        <v>13</v>
      </c>
      <c r="L2647" s="1" t="s">
        <v>5</v>
      </c>
      <c r="M2647" s="1" t="s">
        <v>29</v>
      </c>
      <c r="N2647" s="1" t="s">
        <v>7</v>
      </c>
      <c r="O2647" s="6"/>
    </row>
    <row r="2648">
      <c r="A2648" s="5">
        <v>105140.0</v>
      </c>
      <c r="B2648" s="2">
        <v>45889.0</v>
      </c>
      <c r="C2648" s="1" t="s">
        <v>11</v>
      </c>
      <c r="D2648" s="7">
        <v>6875.0</v>
      </c>
      <c r="E2648" s="4">
        <v>45894.0</v>
      </c>
      <c r="F2648" s="5">
        <v>6.0</v>
      </c>
      <c r="G2648" s="5">
        <v>2295.4</v>
      </c>
      <c r="H2648" s="5">
        <v>13773.56</v>
      </c>
      <c r="I2648" s="1" t="s">
        <v>61</v>
      </c>
      <c r="J2648" s="1" t="s">
        <v>12</v>
      </c>
      <c r="K2648" s="1" t="s">
        <v>13</v>
      </c>
      <c r="L2648" s="1" t="s">
        <v>5</v>
      </c>
      <c r="M2648" s="1" t="s">
        <v>29</v>
      </c>
      <c r="N2648" s="1" t="s">
        <v>7</v>
      </c>
      <c r="O2648" s="6"/>
    </row>
    <row r="2649">
      <c r="A2649" s="5">
        <v>105140.0</v>
      </c>
      <c r="B2649" s="2">
        <v>45889.0</v>
      </c>
      <c r="C2649" s="1" t="s">
        <v>11</v>
      </c>
      <c r="D2649" s="7">
        <v>6851.0</v>
      </c>
      <c r="E2649" s="4">
        <v>45894.0</v>
      </c>
      <c r="F2649" s="5">
        <v>10.0</v>
      </c>
      <c r="G2649" s="5">
        <v>1444.4</v>
      </c>
      <c r="H2649" s="5">
        <v>14445.16</v>
      </c>
      <c r="I2649" s="1" t="s">
        <v>61</v>
      </c>
      <c r="J2649" s="1" t="s">
        <v>12</v>
      </c>
      <c r="K2649" s="1" t="s">
        <v>13</v>
      </c>
      <c r="L2649" s="1" t="s">
        <v>5</v>
      </c>
      <c r="M2649" s="1" t="s">
        <v>29</v>
      </c>
      <c r="N2649" s="1" t="s">
        <v>7</v>
      </c>
      <c r="O2649" s="6"/>
    </row>
    <row r="2650">
      <c r="A2650" s="5">
        <v>105140.0</v>
      </c>
      <c r="B2650" s="2">
        <v>45889.0</v>
      </c>
      <c r="C2650" s="1" t="s">
        <v>11</v>
      </c>
      <c r="D2650" s="7">
        <v>5306.0</v>
      </c>
      <c r="E2650" s="4">
        <v>45894.0</v>
      </c>
      <c r="F2650" s="5">
        <v>10.0</v>
      </c>
      <c r="G2650" s="5">
        <v>363.4</v>
      </c>
      <c r="H2650" s="5">
        <v>3635.16</v>
      </c>
      <c r="I2650" s="1" t="s">
        <v>61</v>
      </c>
      <c r="J2650" s="1" t="s">
        <v>12</v>
      </c>
      <c r="K2650" s="1" t="s">
        <v>13</v>
      </c>
      <c r="L2650" s="1" t="s">
        <v>5</v>
      </c>
      <c r="M2650" s="1" t="s">
        <v>29</v>
      </c>
      <c r="N2650" s="1" t="s">
        <v>7</v>
      </c>
      <c r="O2650" s="6"/>
    </row>
    <row r="2651">
      <c r="A2651" s="5">
        <v>105140.0</v>
      </c>
      <c r="B2651" s="2">
        <v>45889.0</v>
      </c>
      <c r="C2651" s="1" t="s">
        <v>11</v>
      </c>
      <c r="D2651" s="7">
        <v>5314.0</v>
      </c>
      <c r="E2651" s="4">
        <v>45894.0</v>
      </c>
      <c r="F2651" s="5">
        <v>10.0</v>
      </c>
      <c r="G2651" s="5">
        <v>685.4</v>
      </c>
      <c r="H2651" s="5">
        <v>6855.16</v>
      </c>
      <c r="I2651" s="1" t="s">
        <v>61</v>
      </c>
      <c r="J2651" s="1" t="s">
        <v>12</v>
      </c>
      <c r="K2651" s="1" t="s">
        <v>13</v>
      </c>
      <c r="L2651" s="1" t="s">
        <v>5</v>
      </c>
      <c r="M2651" s="1" t="s">
        <v>29</v>
      </c>
      <c r="N2651" s="1" t="s">
        <v>7</v>
      </c>
      <c r="O2651" s="6"/>
    </row>
    <row r="2652">
      <c r="A2652" s="5">
        <v>105140.0</v>
      </c>
      <c r="B2652" s="2">
        <v>45889.0</v>
      </c>
      <c r="C2652" s="1" t="s">
        <v>11</v>
      </c>
      <c r="D2652" s="7">
        <v>5210.0</v>
      </c>
      <c r="E2652" s="4">
        <v>45894.0</v>
      </c>
      <c r="F2652" s="5">
        <v>20.0</v>
      </c>
      <c r="G2652" s="5">
        <v>294.4</v>
      </c>
      <c r="H2652" s="5">
        <v>5889.16</v>
      </c>
      <c r="I2652" s="1" t="s">
        <v>61</v>
      </c>
      <c r="J2652" s="1" t="s">
        <v>12</v>
      </c>
      <c r="K2652" s="1" t="s">
        <v>13</v>
      </c>
      <c r="L2652" s="1" t="s">
        <v>5</v>
      </c>
      <c r="M2652" s="1" t="s">
        <v>29</v>
      </c>
      <c r="N2652" s="1" t="s">
        <v>7</v>
      </c>
      <c r="O2652" s="6"/>
    </row>
    <row r="2653">
      <c r="A2653" s="5">
        <v>105140.0</v>
      </c>
      <c r="B2653" s="2">
        <v>45889.0</v>
      </c>
      <c r="C2653" s="1" t="s">
        <v>11</v>
      </c>
      <c r="D2653" s="7">
        <v>5310.0</v>
      </c>
      <c r="E2653" s="4">
        <v>45894.0</v>
      </c>
      <c r="F2653" s="5">
        <v>20.0</v>
      </c>
      <c r="G2653" s="5">
        <v>274.16</v>
      </c>
      <c r="H2653" s="5">
        <v>5484.36</v>
      </c>
      <c r="I2653" s="1" t="s">
        <v>61</v>
      </c>
      <c r="J2653" s="1" t="s">
        <v>12</v>
      </c>
      <c r="K2653" s="1" t="s">
        <v>13</v>
      </c>
      <c r="L2653" s="1" t="s">
        <v>5</v>
      </c>
      <c r="M2653" s="1" t="s">
        <v>29</v>
      </c>
      <c r="N2653" s="1" t="s">
        <v>7</v>
      </c>
      <c r="O2653" s="6"/>
    </row>
    <row r="2654">
      <c r="A2654" s="5">
        <v>105141.0</v>
      </c>
      <c r="B2654" s="2">
        <v>45889.0</v>
      </c>
      <c r="C2654" s="1" t="s">
        <v>11</v>
      </c>
      <c r="D2654" s="3" t="s">
        <v>549</v>
      </c>
      <c r="E2654" s="4">
        <v>45894.0</v>
      </c>
      <c r="F2654" s="5">
        <v>8.0</v>
      </c>
      <c r="G2654" s="5">
        <v>5992.5</v>
      </c>
      <c r="H2654" s="5">
        <v>47945.75</v>
      </c>
      <c r="I2654" s="1" t="s">
        <v>58</v>
      </c>
      <c r="J2654" s="1" t="s">
        <v>12</v>
      </c>
      <c r="K2654" s="1" t="s">
        <v>13</v>
      </c>
      <c r="L2654" s="1" t="s">
        <v>5</v>
      </c>
      <c r="M2654" s="1" t="s">
        <v>59</v>
      </c>
      <c r="N2654" s="1" t="s">
        <v>7</v>
      </c>
      <c r="O2654" s="6"/>
    </row>
    <row r="2655">
      <c r="A2655" s="5">
        <v>105142.0</v>
      </c>
      <c r="B2655" s="2">
        <v>45889.0</v>
      </c>
      <c r="C2655" s="1" t="s">
        <v>11</v>
      </c>
      <c r="D2655" s="3" t="s">
        <v>37</v>
      </c>
      <c r="E2655" s="4">
        <v>45894.0</v>
      </c>
      <c r="F2655" s="5">
        <v>33.0</v>
      </c>
      <c r="G2655" s="5">
        <v>179.52</v>
      </c>
      <c r="H2655" s="5">
        <v>5926.27</v>
      </c>
      <c r="I2655" s="1" t="s">
        <v>21</v>
      </c>
      <c r="J2655" s="1" t="s">
        <v>12</v>
      </c>
      <c r="K2655" s="1" t="s">
        <v>13</v>
      </c>
      <c r="L2655" s="1" t="s">
        <v>5</v>
      </c>
      <c r="M2655" s="1" t="s">
        <v>23</v>
      </c>
      <c r="N2655" s="1" t="s">
        <v>7</v>
      </c>
      <c r="O2655" s="6"/>
    </row>
    <row r="2656">
      <c r="A2656" s="5">
        <v>105142.0</v>
      </c>
      <c r="B2656" s="2">
        <v>45889.0</v>
      </c>
      <c r="C2656" s="1" t="s">
        <v>11</v>
      </c>
      <c r="D2656" s="7">
        <v>121.0</v>
      </c>
      <c r="E2656" s="4">
        <v>45894.0</v>
      </c>
      <c r="F2656" s="5">
        <v>216.0</v>
      </c>
      <c r="G2656" s="5">
        <v>99.84</v>
      </c>
      <c r="H2656" s="5">
        <v>21567.55</v>
      </c>
      <c r="I2656" s="1" t="s">
        <v>21</v>
      </c>
      <c r="J2656" s="1" t="s">
        <v>12</v>
      </c>
      <c r="K2656" s="1" t="s">
        <v>13</v>
      </c>
      <c r="L2656" s="1" t="s">
        <v>5</v>
      </c>
      <c r="M2656" s="1" t="s">
        <v>23</v>
      </c>
      <c r="N2656" s="1" t="s">
        <v>7</v>
      </c>
      <c r="O2656" s="6"/>
    </row>
    <row r="2657">
      <c r="A2657" s="5">
        <v>105142.0</v>
      </c>
      <c r="B2657" s="2">
        <v>45889.0</v>
      </c>
      <c r="C2657" s="1" t="s">
        <v>11</v>
      </c>
      <c r="D2657" s="7">
        <v>124.0</v>
      </c>
      <c r="E2657" s="4">
        <v>45894.0</v>
      </c>
      <c r="F2657" s="5">
        <v>368.0</v>
      </c>
      <c r="G2657" s="5">
        <v>132.48</v>
      </c>
      <c r="H2657" s="5">
        <v>48754.75</v>
      </c>
      <c r="I2657" s="1" t="s">
        <v>21</v>
      </c>
      <c r="J2657" s="1" t="s">
        <v>12</v>
      </c>
      <c r="K2657" s="1" t="s">
        <v>13</v>
      </c>
      <c r="L2657" s="1" t="s">
        <v>5</v>
      </c>
      <c r="M2657" s="1" t="s">
        <v>23</v>
      </c>
      <c r="N2657" s="1" t="s">
        <v>7</v>
      </c>
      <c r="O2657" s="6"/>
    </row>
    <row r="2658">
      <c r="A2658" s="5">
        <v>105142.0</v>
      </c>
      <c r="B2658" s="2">
        <v>45889.0</v>
      </c>
      <c r="C2658" s="1" t="s">
        <v>11</v>
      </c>
      <c r="D2658" s="7">
        <v>145.0</v>
      </c>
      <c r="E2658" s="4">
        <v>45894.0</v>
      </c>
      <c r="F2658" s="5">
        <v>35.0</v>
      </c>
      <c r="G2658" s="5">
        <v>212.16</v>
      </c>
      <c r="H2658" s="5">
        <v>7427.71</v>
      </c>
      <c r="I2658" s="1" t="s">
        <v>21</v>
      </c>
      <c r="J2658" s="1" t="s">
        <v>12</v>
      </c>
      <c r="K2658" s="1" t="s">
        <v>13</v>
      </c>
      <c r="L2658" s="1" t="s">
        <v>5</v>
      </c>
      <c r="M2658" s="1" t="s">
        <v>23</v>
      </c>
      <c r="N2658" s="1" t="s">
        <v>7</v>
      </c>
      <c r="O2658" s="6"/>
    </row>
    <row r="2659">
      <c r="A2659" s="5">
        <v>105142.0</v>
      </c>
      <c r="B2659" s="2">
        <v>45889.0</v>
      </c>
      <c r="C2659" s="1" t="s">
        <v>11</v>
      </c>
      <c r="D2659" s="3" t="s">
        <v>96</v>
      </c>
      <c r="E2659" s="4">
        <v>45894.0</v>
      </c>
      <c r="F2659" s="5">
        <v>48.0</v>
      </c>
      <c r="G2659" s="5">
        <v>322.56</v>
      </c>
      <c r="H2659" s="5">
        <v>15484.99</v>
      </c>
      <c r="I2659" s="1" t="s">
        <v>21</v>
      </c>
      <c r="J2659" s="1" t="s">
        <v>12</v>
      </c>
      <c r="K2659" s="1" t="s">
        <v>13</v>
      </c>
      <c r="L2659" s="1" t="s">
        <v>5</v>
      </c>
      <c r="M2659" s="1" t="s">
        <v>23</v>
      </c>
      <c r="N2659" s="1" t="s">
        <v>7</v>
      </c>
      <c r="O2659" s="6"/>
    </row>
    <row r="2660">
      <c r="A2660" s="5">
        <v>105142.0</v>
      </c>
      <c r="B2660" s="2">
        <v>45889.0</v>
      </c>
      <c r="C2660" s="1" t="s">
        <v>11</v>
      </c>
      <c r="D2660" s="3" t="s">
        <v>96</v>
      </c>
      <c r="E2660" s="4">
        <v>45894.0</v>
      </c>
      <c r="F2660" s="5">
        <v>24.0</v>
      </c>
      <c r="G2660" s="5">
        <v>322.56</v>
      </c>
      <c r="H2660" s="5">
        <v>7743.55</v>
      </c>
      <c r="I2660" s="1" t="s">
        <v>21</v>
      </c>
      <c r="J2660" s="1" t="s">
        <v>12</v>
      </c>
      <c r="K2660" s="1" t="s">
        <v>13</v>
      </c>
      <c r="L2660" s="1" t="s">
        <v>5</v>
      </c>
      <c r="M2660" s="1" t="s">
        <v>23</v>
      </c>
      <c r="N2660" s="1" t="s">
        <v>7</v>
      </c>
      <c r="O2660" s="6"/>
    </row>
    <row r="2661">
      <c r="A2661" s="5">
        <v>105142.0</v>
      </c>
      <c r="B2661" s="2">
        <v>45889.0</v>
      </c>
      <c r="C2661" s="1" t="s">
        <v>11</v>
      </c>
      <c r="D2661" s="7">
        <v>130.0</v>
      </c>
      <c r="E2661" s="4">
        <v>45894.0</v>
      </c>
      <c r="F2661" s="5">
        <v>132.0</v>
      </c>
      <c r="G2661" s="5">
        <v>143.04</v>
      </c>
      <c r="H2661" s="5">
        <v>18883.39</v>
      </c>
      <c r="I2661" s="1" t="s">
        <v>21</v>
      </c>
      <c r="J2661" s="1" t="s">
        <v>12</v>
      </c>
      <c r="K2661" s="1" t="s">
        <v>13</v>
      </c>
      <c r="L2661" s="1" t="s">
        <v>5</v>
      </c>
      <c r="M2661" s="1" t="s">
        <v>23</v>
      </c>
      <c r="N2661" s="1" t="s">
        <v>7</v>
      </c>
      <c r="O2661" s="6"/>
    </row>
    <row r="2662">
      <c r="A2662" s="5">
        <v>105142.0</v>
      </c>
      <c r="B2662" s="2">
        <v>45889.0</v>
      </c>
      <c r="C2662" s="1" t="s">
        <v>11</v>
      </c>
      <c r="D2662" s="3" t="s">
        <v>31</v>
      </c>
      <c r="E2662" s="4">
        <v>45894.0</v>
      </c>
      <c r="F2662" s="5">
        <v>18.0</v>
      </c>
      <c r="G2662" s="5">
        <v>739.2</v>
      </c>
      <c r="H2662" s="5">
        <v>13307.71</v>
      </c>
      <c r="I2662" s="1" t="s">
        <v>21</v>
      </c>
      <c r="J2662" s="1" t="s">
        <v>12</v>
      </c>
      <c r="K2662" s="1" t="s">
        <v>13</v>
      </c>
      <c r="L2662" s="1" t="s">
        <v>5</v>
      </c>
      <c r="M2662" s="1" t="s">
        <v>23</v>
      </c>
      <c r="N2662" s="1" t="s">
        <v>7</v>
      </c>
      <c r="O2662" s="6"/>
    </row>
    <row r="2663">
      <c r="A2663" s="5">
        <v>105142.0</v>
      </c>
      <c r="B2663" s="2">
        <v>45889.0</v>
      </c>
      <c r="C2663" s="1" t="s">
        <v>11</v>
      </c>
      <c r="D2663" s="7">
        <v>144.0</v>
      </c>
      <c r="E2663" s="4">
        <v>45894.0</v>
      </c>
      <c r="F2663" s="5">
        <v>450.0</v>
      </c>
      <c r="G2663" s="5">
        <v>97.92</v>
      </c>
      <c r="H2663" s="5">
        <v>44066.11</v>
      </c>
      <c r="I2663" s="1" t="s">
        <v>21</v>
      </c>
      <c r="J2663" s="1" t="s">
        <v>12</v>
      </c>
      <c r="K2663" s="1" t="s">
        <v>13</v>
      </c>
      <c r="L2663" s="1" t="s">
        <v>5</v>
      </c>
      <c r="M2663" s="1" t="s">
        <v>23</v>
      </c>
      <c r="N2663" s="1" t="s">
        <v>7</v>
      </c>
      <c r="O2663" s="6"/>
    </row>
    <row r="2664">
      <c r="A2664" s="5">
        <v>105142.0</v>
      </c>
      <c r="B2664" s="2">
        <v>45889.0</v>
      </c>
      <c r="C2664" s="1" t="s">
        <v>11</v>
      </c>
      <c r="D2664" s="3" t="s">
        <v>785</v>
      </c>
      <c r="E2664" s="4">
        <v>45894.0</v>
      </c>
      <c r="F2664" s="5">
        <v>60.0</v>
      </c>
      <c r="G2664" s="5">
        <v>211.2</v>
      </c>
      <c r="H2664" s="5">
        <v>12674.11</v>
      </c>
      <c r="I2664" s="1" t="s">
        <v>21</v>
      </c>
      <c r="J2664" s="1" t="s">
        <v>12</v>
      </c>
      <c r="K2664" s="1" t="s">
        <v>13</v>
      </c>
      <c r="L2664" s="1" t="s">
        <v>5</v>
      </c>
      <c r="M2664" s="1" t="s">
        <v>23</v>
      </c>
      <c r="N2664" s="1" t="s">
        <v>7</v>
      </c>
      <c r="O2664" s="6"/>
    </row>
    <row r="2665">
      <c r="A2665" s="5">
        <v>105142.0</v>
      </c>
      <c r="B2665" s="2">
        <v>45889.0</v>
      </c>
      <c r="C2665" s="1" t="s">
        <v>11</v>
      </c>
      <c r="D2665" s="7">
        <v>123.0</v>
      </c>
      <c r="E2665" s="4">
        <v>45894.0</v>
      </c>
      <c r="F2665" s="5">
        <v>60.0</v>
      </c>
      <c r="G2665" s="5">
        <v>113.28</v>
      </c>
      <c r="H2665" s="5">
        <v>6798.91</v>
      </c>
      <c r="I2665" s="1" t="s">
        <v>21</v>
      </c>
      <c r="J2665" s="1" t="s">
        <v>12</v>
      </c>
      <c r="K2665" s="1" t="s">
        <v>13</v>
      </c>
      <c r="L2665" s="1" t="s">
        <v>5</v>
      </c>
      <c r="M2665" s="1" t="s">
        <v>23</v>
      </c>
      <c r="N2665" s="1" t="s">
        <v>7</v>
      </c>
      <c r="O2665" s="6"/>
    </row>
    <row r="2666">
      <c r="A2666" s="5">
        <v>105142.0</v>
      </c>
      <c r="B2666" s="2">
        <v>45889.0</v>
      </c>
      <c r="C2666" s="1" t="s">
        <v>11</v>
      </c>
      <c r="D2666" s="3" t="s">
        <v>638</v>
      </c>
      <c r="E2666" s="4">
        <v>45894.0</v>
      </c>
      <c r="F2666" s="5">
        <v>24.0</v>
      </c>
      <c r="G2666" s="5">
        <v>339.84</v>
      </c>
      <c r="H2666" s="5">
        <v>8158.27</v>
      </c>
      <c r="I2666" s="1" t="s">
        <v>21</v>
      </c>
      <c r="J2666" s="1" t="s">
        <v>12</v>
      </c>
      <c r="K2666" s="1" t="s">
        <v>13</v>
      </c>
      <c r="L2666" s="1" t="s">
        <v>5</v>
      </c>
      <c r="M2666" s="1" t="s">
        <v>23</v>
      </c>
      <c r="N2666" s="1" t="s">
        <v>7</v>
      </c>
      <c r="O2666" s="6"/>
    </row>
    <row r="2667">
      <c r="A2667" s="5">
        <v>105166.0</v>
      </c>
      <c r="B2667" s="2">
        <v>45889.0</v>
      </c>
      <c r="C2667" s="1" t="s">
        <v>11</v>
      </c>
      <c r="D2667" s="3" t="s">
        <v>37</v>
      </c>
      <c r="E2667" s="4">
        <v>45894.0</v>
      </c>
      <c r="F2667" s="5">
        <v>33.0</v>
      </c>
      <c r="G2667" s="5">
        <v>179.52</v>
      </c>
      <c r="H2667" s="5">
        <v>5925.7</v>
      </c>
      <c r="I2667" s="1" t="s">
        <v>21</v>
      </c>
      <c r="J2667" s="1" t="s">
        <v>12</v>
      </c>
      <c r="K2667" s="1" t="s">
        <v>13</v>
      </c>
      <c r="L2667" s="1" t="s">
        <v>5</v>
      </c>
      <c r="M2667" s="1" t="s">
        <v>23</v>
      </c>
      <c r="N2667" s="1" t="s">
        <v>7</v>
      </c>
      <c r="O2667" s="6"/>
    </row>
    <row r="2668">
      <c r="A2668" s="5">
        <v>105166.0</v>
      </c>
      <c r="B2668" s="2">
        <v>45889.0</v>
      </c>
      <c r="C2668" s="1" t="s">
        <v>11</v>
      </c>
      <c r="D2668" s="7">
        <v>348.0</v>
      </c>
      <c r="E2668" s="4">
        <v>45894.0</v>
      </c>
      <c r="F2668" s="5">
        <v>200.0</v>
      </c>
      <c r="G2668" s="5">
        <v>86.64</v>
      </c>
      <c r="H2668" s="5">
        <v>17329.54</v>
      </c>
      <c r="I2668" s="1" t="s">
        <v>33</v>
      </c>
      <c r="J2668" s="1" t="s">
        <v>12</v>
      </c>
      <c r="K2668" s="1" t="s">
        <v>13</v>
      </c>
      <c r="L2668" s="1" t="s">
        <v>5</v>
      </c>
      <c r="M2668" s="1" t="s">
        <v>23</v>
      </c>
      <c r="N2668" s="1" t="s">
        <v>7</v>
      </c>
      <c r="O2668" s="6"/>
    </row>
    <row r="2669">
      <c r="A2669" s="5">
        <v>105166.0</v>
      </c>
      <c r="B2669" s="2">
        <v>45889.0</v>
      </c>
      <c r="C2669" s="1" t="s">
        <v>11</v>
      </c>
      <c r="D2669" s="7">
        <v>360.0</v>
      </c>
      <c r="E2669" s="4">
        <v>45894.0</v>
      </c>
      <c r="F2669" s="5">
        <v>50.0</v>
      </c>
      <c r="G2669" s="5">
        <v>144.0</v>
      </c>
      <c r="H2669" s="5">
        <v>7201.54</v>
      </c>
      <c r="I2669" s="1" t="s">
        <v>229</v>
      </c>
      <c r="J2669" s="1" t="s">
        <v>12</v>
      </c>
      <c r="K2669" s="1" t="s">
        <v>13</v>
      </c>
      <c r="L2669" s="1" t="s">
        <v>5</v>
      </c>
      <c r="M2669" s="1" t="s">
        <v>23</v>
      </c>
      <c r="N2669" s="1" t="s">
        <v>7</v>
      </c>
      <c r="O2669" s="6"/>
    </row>
    <row r="2670">
      <c r="A2670" s="5">
        <v>105166.0</v>
      </c>
      <c r="B2670" s="2">
        <v>45889.0</v>
      </c>
      <c r="C2670" s="1" t="s">
        <v>11</v>
      </c>
      <c r="D2670" s="3" t="s">
        <v>259</v>
      </c>
      <c r="E2670" s="4">
        <v>45894.0</v>
      </c>
      <c r="F2670" s="5">
        <v>66.0</v>
      </c>
      <c r="G2670" s="5">
        <v>169.92</v>
      </c>
      <c r="H2670" s="5">
        <v>11216.26</v>
      </c>
      <c r="I2670" s="1" t="s">
        <v>21</v>
      </c>
      <c r="J2670" s="1" t="s">
        <v>12</v>
      </c>
      <c r="K2670" s="1" t="s">
        <v>13</v>
      </c>
      <c r="L2670" s="1" t="s">
        <v>5</v>
      </c>
      <c r="M2670" s="1" t="s">
        <v>23</v>
      </c>
      <c r="N2670" s="1" t="s">
        <v>7</v>
      </c>
      <c r="O2670" s="6"/>
    </row>
    <row r="2671">
      <c r="A2671" s="5">
        <v>105166.0</v>
      </c>
      <c r="B2671" s="2">
        <v>45889.0</v>
      </c>
      <c r="C2671" s="1" t="s">
        <v>11</v>
      </c>
      <c r="D2671" s="7">
        <v>129.0</v>
      </c>
      <c r="E2671" s="4">
        <v>45894.0</v>
      </c>
      <c r="F2671" s="5">
        <v>30.0</v>
      </c>
      <c r="G2671" s="5">
        <v>233.28</v>
      </c>
      <c r="H2671" s="5">
        <v>6999.94</v>
      </c>
      <c r="I2671" s="1" t="s">
        <v>21</v>
      </c>
      <c r="J2671" s="1" t="s">
        <v>12</v>
      </c>
      <c r="K2671" s="1" t="s">
        <v>13</v>
      </c>
      <c r="L2671" s="1" t="s">
        <v>5</v>
      </c>
      <c r="M2671" s="1" t="s">
        <v>23</v>
      </c>
      <c r="N2671" s="1" t="s">
        <v>7</v>
      </c>
      <c r="O2671" s="6"/>
    </row>
    <row r="2672">
      <c r="A2672" s="5">
        <v>105166.0</v>
      </c>
      <c r="B2672" s="2">
        <v>45889.0</v>
      </c>
      <c r="C2672" s="1" t="s">
        <v>11</v>
      </c>
      <c r="D2672" s="3" t="s">
        <v>786</v>
      </c>
      <c r="E2672" s="4">
        <v>45894.0</v>
      </c>
      <c r="F2672" s="5">
        <v>13.0</v>
      </c>
      <c r="G2672" s="5">
        <v>354.24</v>
      </c>
      <c r="H2672" s="5">
        <v>4606.66</v>
      </c>
      <c r="I2672" s="1" t="s">
        <v>21</v>
      </c>
      <c r="J2672" s="1" t="s">
        <v>12</v>
      </c>
      <c r="K2672" s="1" t="s">
        <v>13</v>
      </c>
      <c r="L2672" s="1" t="s">
        <v>5</v>
      </c>
      <c r="M2672" s="1" t="s">
        <v>23</v>
      </c>
      <c r="N2672" s="1" t="s">
        <v>7</v>
      </c>
      <c r="O2672" s="6"/>
    </row>
    <row r="2673">
      <c r="A2673" s="5">
        <v>105166.0</v>
      </c>
      <c r="B2673" s="2">
        <v>45889.0</v>
      </c>
      <c r="C2673" s="1" t="s">
        <v>11</v>
      </c>
      <c r="D2673" s="7">
        <v>129.0</v>
      </c>
      <c r="E2673" s="4">
        <v>45894.0</v>
      </c>
      <c r="F2673" s="5">
        <v>30.0</v>
      </c>
      <c r="G2673" s="5">
        <v>233.28</v>
      </c>
      <c r="H2673" s="5">
        <v>6999.94</v>
      </c>
      <c r="I2673" s="1" t="s">
        <v>21</v>
      </c>
      <c r="J2673" s="1" t="s">
        <v>12</v>
      </c>
      <c r="K2673" s="1" t="s">
        <v>13</v>
      </c>
      <c r="L2673" s="1" t="s">
        <v>5</v>
      </c>
      <c r="M2673" s="1" t="s">
        <v>23</v>
      </c>
      <c r="N2673" s="1" t="s">
        <v>7</v>
      </c>
      <c r="O2673" s="6"/>
    </row>
    <row r="2674">
      <c r="A2674" s="5">
        <v>105166.0</v>
      </c>
      <c r="B2674" s="2">
        <v>45889.0</v>
      </c>
      <c r="C2674" s="1" t="s">
        <v>11</v>
      </c>
      <c r="D2674" s="7">
        <v>144.0</v>
      </c>
      <c r="E2674" s="4">
        <v>45894.0</v>
      </c>
      <c r="F2674" s="5">
        <v>180.0</v>
      </c>
      <c r="G2674" s="5">
        <v>97.92</v>
      </c>
      <c r="H2674" s="5">
        <v>17627.14</v>
      </c>
      <c r="I2674" s="1" t="s">
        <v>21</v>
      </c>
      <c r="J2674" s="1" t="s">
        <v>12</v>
      </c>
      <c r="K2674" s="1" t="s">
        <v>13</v>
      </c>
      <c r="L2674" s="1" t="s">
        <v>5</v>
      </c>
      <c r="M2674" s="1" t="s">
        <v>23</v>
      </c>
      <c r="N2674" s="1" t="s">
        <v>7</v>
      </c>
      <c r="O2674" s="6"/>
    </row>
    <row r="2675">
      <c r="A2675" s="5">
        <v>105166.0</v>
      </c>
      <c r="B2675" s="2">
        <v>45889.0</v>
      </c>
      <c r="C2675" s="1" t="s">
        <v>11</v>
      </c>
      <c r="D2675" s="7">
        <v>127.0</v>
      </c>
      <c r="E2675" s="4">
        <v>45894.0</v>
      </c>
      <c r="F2675" s="5">
        <v>60.0</v>
      </c>
      <c r="G2675" s="5">
        <v>114.24</v>
      </c>
      <c r="H2675" s="5">
        <v>6855.94</v>
      </c>
      <c r="I2675" s="1" t="s">
        <v>21</v>
      </c>
      <c r="J2675" s="1" t="s">
        <v>12</v>
      </c>
      <c r="K2675" s="1" t="s">
        <v>13</v>
      </c>
      <c r="L2675" s="1" t="s">
        <v>5</v>
      </c>
      <c r="M2675" s="1" t="s">
        <v>23</v>
      </c>
      <c r="N2675" s="1" t="s">
        <v>7</v>
      </c>
      <c r="O2675" s="6"/>
    </row>
    <row r="2676">
      <c r="A2676" s="5">
        <v>105166.0</v>
      </c>
      <c r="B2676" s="2">
        <v>45889.0</v>
      </c>
      <c r="C2676" s="1" t="s">
        <v>11</v>
      </c>
      <c r="D2676" s="7">
        <v>186.0</v>
      </c>
      <c r="E2676" s="4">
        <v>45894.0</v>
      </c>
      <c r="F2676" s="5">
        <v>50.0</v>
      </c>
      <c r="G2676" s="5">
        <v>59.52</v>
      </c>
      <c r="H2676" s="5">
        <v>2977.54</v>
      </c>
      <c r="I2676" s="1" t="s">
        <v>21</v>
      </c>
      <c r="J2676" s="1" t="s">
        <v>12</v>
      </c>
      <c r="K2676" s="1" t="s">
        <v>13</v>
      </c>
      <c r="L2676" s="1" t="s">
        <v>5</v>
      </c>
      <c r="M2676" s="1" t="s">
        <v>23</v>
      </c>
      <c r="N2676" s="1" t="s">
        <v>7</v>
      </c>
      <c r="O2676" s="6"/>
    </row>
    <row r="2677">
      <c r="A2677" s="5">
        <v>105166.0</v>
      </c>
      <c r="B2677" s="2">
        <v>45889.0</v>
      </c>
      <c r="C2677" s="1" t="s">
        <v>11</v>
      </c>
      <c r="D2677" s="7">
        <v>124.0</v>
      </c>
      <c r="E2677" s="4">
        <v>45894.0</v>
      </c>
      <c r="F2677" s="5">
        <v>138.0</v>
      </c>
      <c r="G2677" s="5">
        <v>132.48</v>
      </c>
      <c r="H2677" s="5">
        <v>18283.78</v>
      </c>
      <c r="I2677" s="1" t="s">
        <v>21</v>
      </c>
      <c r="J2677" s="1" t="s">
        <v>12</v>
      </c>
      <c r="K2677" s="1" t="s">
        <v>13</v>
      </c>
      <c r="L2677" s="1" t="s">
        <v>5</v>
      </c>
      <c r="M2677" s="1" t="s">
        <v>23</v>
      </c>
      <c r="N2677" s="1" t="s">
        <v>7</v>
      </c>
      <c r="O2677" s="6"/>
    </row>
    <row r="2678">
      <c r="A2678" s="5">
        <v>105166.0</v>
      </c>
      <c r="B2678" s="2">
        <v>45889.0</v>
      </c>
      <c r="C2678" s="1" t="s">
        <v>11</v>
      </c>
      <c r="D2678" s="7">
        <v>324.0</v>
      </c>
      <c r="E2678" s="4">
        <v>45894.0</v>
      </c>
      <c r="F2678" s="5">
        <v>900.0</v>
      </c>
      <c r="G2678" s="5">
        <v>53.81</v>
      </c>
      <c r="H2678" s="5">
        <v>48430.54</v>
      </c>
      <c r="I2678" s="1" t="s">
        <v>33</v>
      </c>
      <c r="J2678" s="1" t="s">
        <v>12</v>
      </c>
      <c r="K2678" s="1" t="s">
        <v>13</v>
      </c>
      <c r="L2678" s="1" t="s">
        <v>5</v>
      </c>
      <c r="M2678" s="1" t="s">
        <v>23</v>
      </c>
      <c r="N2678" s="1" t="s">
        <v>7</v>
      </c>
      <c r="O2678" s="6"/>
    </row>
    <row r="2679">
      <c r="A2679" s="5">
        <v>300216.0</v>
      </c>
      <c r="B2679" s="2">
        <v>45895.0</v>
      </c>
      <c r="C2679" s="1" t="s">
        <v>308</v>
      </c>
      <c r="D2679" s="3" t="s">
        <v>106</v>
      </c>
      <c r="E2679" s="4">
        <v>45894.0</v>
      </c>
      <c r="F2679" s="5">
        <v>56.0</v>
      </c>
      <c r="G2679" s="5">
        <v>1150.31</v>
      </c>
      <c r="H2679" s="5">
        <v>63136.74</v>
      </c>
      <c r="I2679" s="1" t="s">
        <v>2</v>
      </c>
      <c r="J2679" s="1" t="s">
        <v>309</v>
      </c>
      <c r="K2679" s="1" t="s">
        <v>13</v>
      </c>
      <c r="L2679" s="1" t="s">
        <v>5</v>
      </c>
      <c r="M2679" s="1" t="s">
        <v>6</v>
      </c>
      <c r="N2679" s="1" t="s">
        <v>7</v>
      </c>
      <c r="O2679" s="6"/>
    </row>
    <row r="2680">
      <c r="A2680" s="5">
        <v>105423.0</v>
      </c>
      <c r="B2680" s="2">
        <v>45896.0</v>
      </c>
      <c r="C2680" s="1" t="s">
        <v>11</v>
      </c>
      <c r="D2680" s="7">
        <v>129.0</v>
      </c>
      <c r="E2680" s="4">
        <v>45894.0</v>
      </c>
      <c r="F2680" s="5">
        <v>72.0</v>
      </c>
      <c r="G2680" s="5">
        <v>233.28</v>
      </c>
      <c r="H2680" s="5">
        <v>16797.72</v>
      </c>
      <c r="I2680" s="1" t="s">
        <v>21</v>
      </c>
      <c r="J2680" s="1" t="s">
        <v>12</v>
      </c>
      <c r="K2680" s="1" t="s">
        <v>13</v>
      </c>
      <c r="L2680" s="1" t="s">
        <v>5</v>
      </c>
      <c r="M2680" s="1" t="s">
        <v>23</v>
      </c>
      <c r="N2680" s="1" t="s">
        <v>7</v>
      </c>
      <c r="O2680" s="6"/>
    </row>
    <row r="2681">
      <c r="A2681" s="5">
        <v>105423.0</v>
      </c>
      <c r="B2681" s="2">
        <v>45896.0</v>
      </c>
      <c r="C2681" s="1" t="s">
        <v>11</v>
      </c>
      <c r="D2681" s="3" t="s">
        <v>340</v>
      </c>
      <c r="E2681" s="4">
        <v>45894.0</v>
      </c>
      <c r="F2681" s="5">
        <v>33.0</v>
      </c>
      <c r="G2681" s="5">
        <v>179.52</v>
      </c>
      <c r="H2681" s="5">
        <v>5925.72</v>
      </c>
      <c r="I2681" s="1" t="s">
        <v>21</v>
      </c>
      <c r="J2681" s="1" t="s">
        <v>12</v>
      </c>
      <c r="K2681" s="1" t="s">
        <v>13</v>
      </c>
      <c r="L2681" s="1" t="s">
        <v>5</v>
      </c>
      <c r="M2681" s="1" t="s">
        <v>23</v>
      </c>
      <c r="N2681" s="1" t="s">
        <v>7</v>
      </c>
      <c r="O2681" s="6"/>
    </row>
    <row r="2682">
      <c r="A2682" s="5">
        <v>105423.0</v>
      </c>
      <c r="B2682" s="2">
        <v>45896.0</v>
      </c>
      <c r="C2682" s="1" t="s">
        <v>11</v>
      </c>
      <c r="D2682" s="7">
        <v>1831.0</v>
      </c>
      <c r="E2682" s="4">
        <v>45894.0</v>
      </c>
      <c r="F2682" s="5">
        <v>56.0</v>
      </c>
      <c r="G2682" s="5">
        <v>196.8</v>
      </c>
      <c r="H2682" s="5">
        <v>11022.36</v>
      </c>
      <c r="I2682" s="1" t="s">
        <v>21</v>
      </c>
      <c r="J2682" s="1" t="s">
        <v>12</v>
      </c>
      <c r="K2682" s="1" t="s">
        <v>13</v>
      </c>
      <c r="L2682" s="1" t="s">
        <v>5</v>
      </c>
      <c r="M2682" s="1" t="s">
        <v>23</v>
      </c>
      <c r="N2682" s="1" t="s">
        <v>7</v>
      </c>
      <c r="O2682" s="6"/>
    </row>
    <row r="2683">
      <c r="A2683" s="5">
        <v>105423.0</v>
      </c>
      <c r="B2683" s="2">
        <v>45896.0</v>
      </c>
      <c r="C2683" s="1" t="s">
        <v>11</v>
      </c>
      <c r="D2683" s="7">
        <v>124.0</v>
      </c>
      <c r="E2683" s="4">
        <v>45894.0</v>
      </c>
      <c r="F2683" s="5">
        <v>138.0</v>
      </c>
      <c r="G2683" s="5">
        <v>132.48</v>
      </c>
      <c r="H2683" s="5">
        <v>18283.8</v>
      </c>
      <c r="I2683" s="1" t="s">
        <v>21</v>
      </c>
      <c r="J2683" s="1" t="s">
        <v>12</v>
      </c>
      <c r="K2683" s="1" t="s">
        <v>13</v>
      </c>
      <c r="L2683" s="1" t="s">
        <v>5</v>
      </c>
      <c r="M2683" s="1" t="s">
        <v>23</v>
      </c>
      <c r="N2683" s="1" t="s">
        <v>7</v>
      </c>
      <c r="O2683" s="6"/>
    </row>
    <row r="2684">
      <c r="A2684" s="5">
        <v>105436.0</v>
      </c>
      <c r="B2684" s="2">
        <v>45896.0</v>
      </c>
      <c r="C2684" s="1" t="s">
        <v>664</v>
      </c>
      <c r="D2684" s="7">
        <v>5350.0</v>
      </c>
      <c r="E2684" s="4">
        <v>45894.0</v>
      </c>
      <c r="F2684" s="5">
        <v>5.0</v>
      </c>
      <c r="G2684" s="5">
        <v>1145.4</v>
      </c>
      <c r="H2684" s="5">
        <v>5613.28</v>
      </c>
      <c r="I2684" s="1" t="s">
        <v>61</v>
      </c>
      <c r="J2684" s="1" t="s">
        <v>221</v>
      </c>
      <c r="K2684" s="1" t="s">
        <v>111</v>
      </c>
      <c r="L2684" s="1" t="s">
        <v>5</v>
      </c>
      <c r="M2684" s="1" t="s">
        <v>29</v>
      </c>
      <c r="N2684" s="1" t="s">
        <v>7</v>
      </c>
      <c r="O2684" s="6"/>
    </row>
    <row r="2685">
      <c r="A2685" s="5">
        <v>105436.0</v>
      </c>
      <c r="B2685" s="2">
        <v>45896.0</v>
      </c>
      <c r="C2685" s="1" t="s">
        <v>664</v>
      </c>
      <c r="D2685" s="7">
        <v>5306.0</v>
      </c>
      <c r="E2685" s="4">
        <v>45894.0</v>
      </c>
      <c r="F2685" s="5">
        <v>12.0</v>
      </c>
      <c r="G2685" s="5">
        <v>363.4</v>
      </c>
      <c r="H2685" s="5">
        <v>4274.4</v>
      </c>
      <c r="I2685" s="1" t="s">
        <v>61</v>
      </c>
      <c r="J2685" s="1" t="s">
        <v>221</v>
      </c>
      <c r="K2685" s="1" t="s">
        <v>111</v>
      </c>
      <c r="L2685" s="1" t="s">
        <v>5</v>
      </c>
      <c r="M2685" s="1" t="s">
        <v>29</v>
      </c>
      <c r="N2685" s="1" t="s">
        <v>7</v>
      </c>
      <c r="O2685" s="6"/>
    </row>
    <row r="2686">
      <c r="A2686" s="5">
        <v>105436.0</v>
      </c>
      <c r="B2686" s="2">
        <v>45896.0</v>
      </c>
      <c r="C2686" s="1" t="s">
        <v>664</v>
      </c>
      <c r="D2686" s="3" t="s">
        <v>787</v>
      </c>
      <c r="E2686" s="4">
        <v>45894.0</v>
      </c>
      <c r="F2686" s="5">
        <v>2.0</v>
      </c>
      <c r="G2686" s="5">
        <v>1186.8</v>
      </c>
      <c r="H2686" s="5">
        <v>2326.95</v>
      </c>
      <c r="I2686" s="1" t="s">
        <v>61</v>
      </c>
      <c r="J2686" s="1" t="s">
        <v>221</v>
      </c>
      <c r="K2686" s="1" t="s">
        <v>111</v>
      </c>
      <c r="L2686" s="1" t="s">
        <v>5</v>
      </c>
      <c r="M2686" s="1" t="s">
        <v>29</v>
      </c>
      <c r="N2686" s="1" t="s">
        <v>7</v>
      </c>
      <c r="O2686" s="6"/>
    </row>
    <row r="2687">
      <c r="A2687" s="5">
        <v>105436.0</v>
      </c>
      <c r="B2687" s="2">
        <v>45896.0</v>
      </c>
      <c r="C2687" s="1" t="s">
        <v>664</v>
      </c>
      <c r="D2687" s="7">
        <v>5302.0</v>
      </c>
      <c r="E2687" s="4">
        <v>45894.0</v>
      </c>
      <c r="F2687" s="5">
        <v>12.0</v>
      </c>
      <c r="G2687" s="5">
        <v>455.4</v>
      </c>
      <c r="H2687" s="5">
        <v>5356.32</v>
      </c>
      <c r="I2687" s="1" t="s">
        <v>61</v>
      </c>
      <c r="J2687" s="1" t="s">
        <v>221</v>
      </c>
      <c r="K2687" s="1" t="s">
        <v>111</v>
      </c>
      <c r="L2687" s="1" t="s">
        <v>5</v>
      </c>
      <c r="M2687" s="1" t="s">
        <v>29</v>
      </c>
      <c r="N2687" s="1" t="s">
        <v>7</v>
      </c>
      <c r="O2687" s="6"/>
    </row>
    <row r="2688">
      <c r="A2688" s="5">
        <v>105436.0</v>
      </c>
      <c r="B2688" s="2">
        <v>45896.0</v>
      </c>
      <c r="C2688" s="1" t="s">
        <v>664</v>
      </c>
      <c r="D2688" s="3" t="s">
        <v>788</v>
      </c>
      <c r="E2688" s="4">
        <v>45894.0</v>
      </c>
      <c r="F2688" s="5">
        <v>3.0</v>
      </c>
      <c r="G2688" s="5">
        <v>1359.07</v>
      </c>
      <c r="H2688" s="5">
        <v>3996.48</v>
      </c>
      <c r="I2688" s="1" t="s">
        <v>61</v>
      </c>
      <c r="J2688" s="1" t="s">
        <v>221</v>
      </c>
      <c r="K2688" s="1" t="s">
        <v>111</v>
      </c>
      <c r="L2688" s="1" t="s">
        <v>5</v>
      </c>
      <c r="M2688" s="1" t="s">
        <v>29</v>
      </c>
      <c r="N2688" s="1" t="s">
        <v>7</v>
      </c>
      <c r="O2688" s="6"/>
    </row>
    <row r="2689">
      <c r="A2689" s="5">
        <v>105436.0</v>
      </c>
      <c r="B2689" s="2">
        <v>45896.0</v>
      </c>
      <c r="C2689" s="1" t="s">
        <v>664</v>
      </c>
      <c r="D2689" s="3" t="s">
        <v>789</v>
      </c>
      <c r="E2689" s="4">
        <v>45894.0</v>
      </c>
      <c r="F2689" s="5">
        <v>4.0</v>
      </c>
      <c r="G2689" s="5">
        <v>993.6</v>
      </c>
      <c r="H2689" s="5">
        <v>3895.73</v>
      </c>
      <c r="I2689" s="1" t="s">
        <v>61</v>
      </c>
      <c r="J2689" s="1" t="s">
        <v>221</v>
      </c>
      <c r="K2689" s="1" t="s">
        <v>111</v>
      </c>
      <c r="L2689" s="1" t="s">
        <v>5</v>
      </c>
      <c r="M2689" s="1" t="s">
        <v>29</v>
      </c>
      <c r="N2689" s="1" t="s">
        <v>7</v>
      </c>
      <c r="O2689" s="6"/>
    </row>
    <row r="2690">
      <c r="A2690" s="5">
        <v>105436.0</v>
      </c>
      <c r="B2690" s="2">
        <v>45896.0</v>
      </c>
      <c r="C2690" s="1" t="s">
        <v>664</v>
      </c>
      <c r="D2690" s="3" t="s">
        <v>790</v>
      </c>
      <c r="E2690" s="4">
        <v>45894.0</v>
      </c>
      <c r="F2690" s="5">
        <v>3.0</v>
      </c>
      <c r="G2690" s="5">
        <v>1359.07</v>
      </c>
      <c r="H2690" s="5">
        <v>3996.48</v>
      </c>
      <c r="I2690" s="1" t="s">
        <v>61</v>
      </c>
      <c r="J2690" s="1" t="s">
        <v>221</v>
      </c>
      <c r="K2690" s="1" t="s">
        <v>111</v>
      </c>
      <c r="L2690" s="1" t="s">
        <v>5</v>
      </c>
      <c r="M2690" s="1" t="s">
        <v>29</v>
      </c>
      <c r="N2690" s="1" t="s">
        <v>7</v>
      </c>
      <c r="O2690" s="6"/>
    </row>
    <row r="2691">
      <c r="A2691" s="5">
        <v>105436.0</v>
      </c>
      <c r="B2691" s="2">
        <v>45896.0</v>
      </c>
      <c r="C2691" s="1" t="s">
        <v>664</v>
      </c>
      <c r="D2691" s="7">
        <v>5312.0</v>
      </c>
      <c r="E2691" s="4">
        <v>45894.0</v>
      </c>
      <c r="F2691" s="5">
        <v>6.0</v>
      </c>
      <c r="G2691" s="5">
        <v>621.0</v>
      </c>
      <c r="H2691" s="5">
        <v>3652.3</v>
      </c>
      <c r="I2691" s="1" t="s">
        <v>61</v>
      </c>
      <c r="J2691" s="1" t="s">
        <v>221</v>
      </c>
      <c r="K2691" s="1" t="s">
        <v>111</v>
      </c>
      <c r="L2691" s="1" t="s">
        <v>5</v>
      </c>
      <c r="M2691" s="1" t="s">
        <v>29</v>
      </c>
      <c r="N2691" s="1" t="s">
        <v>7</v>
      </c>
      <c r="O2691" s="6"/>
    </row>
    <row r="2692">
      <c r="A2692" s="5">
        <v>105436.0</v>
      </c>
      <c r="B2692" s="2">
        <v>45896.0</v>
      </c>
      <c r="C2692" s="1" t="s">
        <v>664</v>
      </c>
      <c r="D2692" s="3" t="s">
        <v>791</v>
      </c>
      <c r="E2692" s="4">
        <v>45894.0</v>
      </c>
      <c r="F2692" s="5">
        <v>4.0</v>
      </c>
      <c r="G2692" s="5">
        <v>993.6</v>
      </c>
      <c r="H2692" s="5">
        <v>3895.73</v>
      </c>
      <c r="I2692" s="1" t="s">
        <v>61</v>
      </c>
      <c r="J2692" s="1" t="s">
        <v>221</v>
      </c>
      <c r="K2692" s="1" t="s">
        <v>111</v>
      </c>
      <c r="L2692" s="1" t="s">
        <v>5</v>
      </c>
      <c r="M2692" s="1" t="s">
        <v>29</v>
      </c>
      <c r="N2692" s="1" t="s">
        <v>7</v>
      </c>
      <c r="O2692" s="6"/>
    </row>
    <row r="2693">
      <c r="A2693" s="5">
        <v>105436.0</v>
      </c>
      <c r="B2693" s="2">
        <v>45896.0</v>
      </c>
      <c r="C2693" s="1" t="s">
        <v>664</v>
      </c>
      <c r="D2693" s="7">
        <v>5311.0</v>
      </c>
      <c r="E2693" s="4">
        <v>45894.0</v>
      </c>
      <c r="F2693" s="5">
        <v>6.0</v>
      </c>
      <c r="G2693" s="5">
        <v>547.4</v>
      </c>
      <c r="H2693" s="5">
        <v>3219.53</v>
      </c>
      <c r="I2693" s="1" t="s">
        <v>61</v>
      </c>
      <c r="J2693" s="1" t="s">
        <v>221</v>
      </c>
      <c r="K2693" s="1" t="s">
        <v>111</v>
      </c>
      <c r="L2693" s="1" t="s">
        <v>5</v>
      </c>
      <c r="M2693" s="1" t="s">
        <v>29</v>
      </c>
      <c r="N2693" s="1" t="s">
        <v>7</v>
      </c>
      <c r="O2693" s="6"/>
    </row>
    <row r="2694">
      <c r="A2694" s="5">
        <v>105436.0</v>
      </c>
      <c r="B2694" s="2">
        <v>45896.0</v>
      </c>
      <c r="C2694" s="1" t="s">
        <v>664</v>
      </c>
      <c r="D2694" s="3" t="s">
        <v>792</v>
      </c>
      <c r="E2694" s="4">
        <v>45894.0</v>
      </c>
      <c r="F2694" s="5">
        <v>4.0</v>
      </c>
      <c r="G2694" s="5">
        <v>1507.65</v>
      </c>
      <c r="H2694" s="5">
        <v>5910.81</v>
      </c>
      <c r="I2694" s="1" t="s">
        <v>61</v>
      </c>
      <c r="J2694" s="1" t="s">
        <v>221</v>
      </c>
      <c r="K2694" s="1" t="s">
        <v>111</v>
      </c>
      <c r="L2694" s="1" t="s">
        <v>5</v>
      </c>
      <c r="M2694" s="1" t="s">
        <v>29</v>
      </c>
      <c r="N2694" s="1" t="s">
        <v>7</v>
      </c>
      <c r="O2694" s="6"/>
    </row>
    <row r="2695">
      <c r="A2695" s="5">
        <v>105436.0</v>
      </c>
      <c r="B2695" s="2">
        <v>45896.0</v>
      </c>
      <c r="C2695" s="1" t="s">
        <v>664</v>
      </c>
      <c r="D2695" s="3" t="s">
        <v>793</v>
      </c>
      <c r="E2695" s="4">
        <v>45894.0</v>
      </c>
      <c r="F2695" s="5">
        <v>4.0</v>
      </c>
      <c r="G2695" s="5">
        <v>1113.2</v>
      </c>
      <c r="H2695" s="5">
        <v>4364.56</v>
      </c>
      <c r="I2695" s="1" t="s">
        <v>61</v>
      </c>
      <c r="J2695" s="1" t="s">
        <v>221</v>
      </c>
      <c r="K2695" s="1" t="s">
        <v>111</v>
      </c>
      <c r="L2695" s="1" t="s">
        <v>5</v>
      </c>
      <c r="M2695" s="1" t="s">
        <v>29</v>
      </c>
      <c r="N2695" s="1" t="s">
        <v>7</v>
      </c>
      <c r="O2695" s="6"/>
    </row>
    <row r="2696">
      <c r="A2696" s="5">
        <v>105436.0</v>
      </c>
      <c r="B2696" s="2">
        <v>45896.0</v>
      </c>
      <c r="C2696" s="1" t="s">
        <v>664</v>
      </c>
      <c r="D2696" s="3" t="s">
        <v>618</v>
      </c>
      <c r="E2696" s="4">
        <v>45894.0</v>
      </c>
      <c r="F2696" s="5">
        <v>20.0</v>
      </c>
      <c r="G2696" s="5">
        <v>1743.63</v>
      </c>
      <c r="H2696" s="5">
        <v>34175.97</v>
      </c>
      <c r="I2696" s="1" t="s">
        <v>61</v>
      </c>
      <c r="J2696" s="1" t="s">
        <v>221</v>
      </c>
      <c r="K2696" s="1" t="s">
        <v>111</v>
      </c>
      <c r="L2696" s="1" t="s">
        <v>5</v>
      </c>
      <c r="M2696" s="1" t="s">
        <v>29</v>
      </c>
      <c r="N2696" s="1" t="s">
        <v>7</v>
      </c>
      <c r="O2696" s="6"/>
    </row>
    <row r="2697">
      <c r="A2697" s="5">
        <v>105436.0</v>
      </c>
      <c r="B2697" s="2">
        <v>45896.0</v>
      </c>
      <c r="C2697" s="1" t="s">
        <v>664</v>
      </c>
      <c r="D2697" s="3" t="s">
        <v>621</v>
      </c>
      <c r="E2697" s="4">
        <v>45894.0</v>
      </c>
      <c r="F2697" s="5">
        <v>20.0</v>
      </c>
      <c r="G2697" s="5">
        <v>1743.63</v>
      </c>
      <c r="H2697" s="5">
        <v>34175.97</v>
      </c>
      <c r="I2697" s="1" t="s">
        <v>61</v>
      </c>
      <c r="J2697" s="1" t="s">
        <v>221</v>
      </c>
      <c r="K2697" s="1" t="s">
        <v>111</v>
      </c>
      <c r="L2697" s="1" t="s">
        <v>5</v>
      </c>
      <c r="M2697" s="1" t="s">
        <v>29</v>
      </c>
      <c r="N2697" s="1" t="s">
        <v>7</v>
      </c>
      <c r="O2697" s="6"/>
    </row>
    <row r="2698">
      <c r="A2698" s="5">
        <v>105436.0</v>
      </c>
      <c r="B2698" s="2">
        <v>45896.0</v>
      </c>
      <c r="C2698" s="1" t="s">
        <v>664</v>
      </c>
      <c r="D2698" s="3" t="s">
        <v>794</v>
      </c>
      <c r="E2698" s="4">
        <v>45894.0</v>
      </c>
      <c r="F2698" s="5">
        <v>10.0</v>
      </c>
      <c r="G2698" s="5">
        <v>651.13</v>
      </c>
      <c r="H2698" s="5">
        <v>6381.89</v>
      </c>
      <c r="I2698" s="1" t="s">
        <v>61</v>
      </c>
      <c r="J2698" s="1" t="s">
        <v>221</v>
      </c>
      <c r="K2698" s="1" t="s">
        <v>111</v>
      </c>
      <c r="L2698" s="1" t="s">
        <v>5</v>
      </c>
      <c r="M2698" s="1" t="s">
        <v>29</v>
      </c>
      <c r="N2698" s="1" t="s">
        <v>7</v>
      </c>
      <c r="O2698" s="6"/>
    </row>
    <row r="2699">
      <c r="A2699" s="5">
        <v>105436.0</v>
      </c>
      <c r="B2699" s="2">
        <v>45896.0</v>
      </c>
      <c r="C2699" s="1" t="s">
        <v>664</v>
      </c>
      <c r="D2699" s="7">
        <v>6895.0</v>
      </c>
      <c r="E2699" s="4">
        <v>45894.0</v>
      </c>
      <c r="F2699" s="5">
        <v>4.0</v>
      </c>
      <c r="G2699" s="5">
        <v>455.4</v>
      </c>
      <c r="H2699" s="5">
        <v>1785.99</v>
      </c>
      <c r="I2699" s="1" t="s">
        <v>61</v>
      </c>
      <c r="J2699" s="1" t="s">
        <v>221</v>
      </c>
      <c r="K2699" s="1" t="s">
        <v>111</v>
      </c>
      <c r="L2699" s="1" t="s">
        <v>5</v>
      </c>
      <c r="M2699" s="1" t="s">
        <v>29</v>
      </c>
      <c r="N2699" s="1" t="s">
        <v>7</v>
      </c>
      <c r="O2699" s="6"/>
    </row>
    <row r="2700">
      <c r="A2700" s="5">
        <v>105436.0</v>
      </c>
      <c r="B2700" s="2">
        <v>45896.0</v>
      </c>
      <c r="C2700" s="1" t="s">
        <v>664</v>
      </c>
      <c r="D2700" s="7">
        <v>5314.0</v>
      </c>
      <c r="E2700" s="4">
        <v>45894.0</v>
      </c>
      <c r="F2700" s="5">
        <v>12.0</v>
      </c>
      <c r="G2700" s="5">
        <v>685.4</v>
      </c>
      <c r="H2700" s="5">
        <v>8061.12</v>
      </c>
      <c r="I2700" s="1" t="s">
        <v>61</v>
      </c>
      <c r="J2700" s="1" t="s">
        <v>221</v>
      </c>
      <c r="K2700" s="1" t="s">
        <v>111</v>
      </c>
      <c r="L2700" s="1" t="s">
        <v>5</v>
      </c>
      <c r="M2700" s="1" t="s">
        <v>29</v>
      </c>
      <c r="N2700" s="1" t="s">
        <v>7</v>
      </c>
      <c r="O2700" s="6"/>
    </row>
    <row r="2701">
      <c r="A2701" s="5">
        <v>105436.0</v>
      </c>
      <c r="B2701" s="2">
        <v>45896.0</v>
      </c>
      <c r="C2701" s="1" t="s">
        <v>664</v>
      </c>
      <c r="D2701" s="3" t="s">
        <v>795</v>
      </c>
      <c r="E2701" s="4">
        <v>45894.0</v>
      </c>
      <c r="F2701" s="5">
        <v>3.0</v>
      </c>
      <c r="G2701" s="5">
        <v>823.4</v>
      </c>
      <c r="H2701" s="5">
        <v>2421.61</v>
      </c>
      <c r="I2701" s="1" t="s">
        <v>61</v>
      </c>
      <c r="J2701" s="1" t="s">
        <v>221</v>
      </c>
      <c r="K2701" s="1" t="s">
        <v>111</v>
      </c>
      <c r="L2701" s="1" t="s">
        <v>5</v>
      </c>
      <c r="M2701" s="1" t="s">
        <v>29</v>
      </c>
      <c r="N2701" s="1" t="s">
        <v>7</v>
      </c>
      <c r="O2701" s="6"/>
    </row>
    <row r="2702">
      <c r="A2702" s="5">
        <v>105436.0</v>
      </c>
      <c r="B2702" s="2">
        <v>45896.0</v>
      </c>
      <c r="C2702" s="1" t="s">
        <v>664</v>
      </c>
      <c r="D2702" s="3" t="s">
        <v>796</v>
      </c>
      <c r="E2702" s="4">
        <v>45894.0</v>
      </c>
      <c r="F2702" s="5">
        <v>10.0</v>
      </c>
      <c r="G2702" s="5">
        <v>651.13</v>
      </c>
      <c r="H2702" s="5">
        <v>6381.89</v>
      </c>
      <c r="I2702" s="1" t="s">
        <v>61</v>
      </c>
      <c r="J2702" s="1" t="s">
        <v>221</v>
      </c>
      <c r="K2702" s="1" t="s">
        <v>111</v>
      </c>
      <c r="L2702" s="1" t="s">
        <v>5</v>
      </c>
      <c r="M2702" s="1" t="s">
        <v>29</v>
      </c>
      <c r="N2702" s="1" t="s">
        <v>7</v>
      </c>
      <c r="O2702" s="6"/>
    </row>
    <row r="2703">
      <c r="A2703" s="5">
        <v>105436.0</v>
      </c>
      <c r="B2703" s="2">
        <v>45896.0</v>
      </c>
      <c r="C2703" s="1" t="s">
        <v>664</v>
      </c>
      <c r="D2703" s="3" t="s">
        <v>797</v>
      </c>
      <c r="E2703" s="4">
        <v>45894.0</v>
      </c>
      <c r="F2703" s="5">
        <v>10.0</v>
      </c>
      <c r="G2703" s="5">
        <v>620.54</v>
      </c>
      <c r="H2703" s="5">
        <v>6082.11</v>
      </c>
      <c r="I2703" s="1" t="s">
        <v>61</v>
      </c>
      <c r="J2703" s="1" t="s">
        <v>221</v>
      </c>
      <c r="K2703" s="1" t="s">
        <v>111</v>
      </c>
      <c r="L2703" s="1" t="s">
        <v>5</v>
      </c>
      <c r="M2703" s="1" t="s">
        <v>29</v>
      </c>
      <c r="N2703" s="1" t="s">
        <v>7</v>
      </c>
      <c r="O2703" s="6"/>
    </row>
    <row r="2704">
      <c r="A2704" s="5">
        <v>105436.0</v>
      </c>
      <c r="B2704" s="2">
        <v>45896.0</v>
      </c>
      <c r="C2704" s="1" t="s">
        <v>664</v>
      </c>
      <c r="D2704" s="7">
        <v>5316.0</v>
      </c>
      <c r="E2704" s="4">
        <v>45894.0</v>
      </c>
      <c r="F2704" s="5">
        <v>8.0</v>
      </c>
      <c r="G2704" s="5">
        <v>634.8</v>
      </c>
      <c r="H2704" s="5">
        <v>4977.65</v>
      </c>
      <c r="I2704" s="1" t="s">
        <v>61</v>
      </c>
      <c r="J2704" s="1" t="s">
        <v>221</v>
      </c>
      <c r="K2704" s="1" t="s">
        <v>111</v>
      </c>
      <c r="L2704" s="1" t="s">
        <v>5</v>
      </c>
      <c r="M2704" s="1" t="s">
        <v>29</v>
      </c>
      <c r="N2704" s="1" t="s">
        <v>7</v>
      </c>
      <c r="O2704" s="6"/>
    </row>
    <row r="2705">
      <c r="A2705" s="5">
        <v>105436.0</v>
      </c>
      <c r="B2705" s="2">
        <v>45896.0</v>
      </c>
      <c r="C2705" s="1" t="s">
        <v>664</v>
      </c>
      <c r="D2705" s="7">
        <v>5396.0</v>
      </c>
      <c r="E2705" s="4">
        <v>45894.0</v>
      </c>
      <c r="F2705" s="5">
        <v>4.0</v>
      </c>
      <c r="G2705" s="5">
        <v>667.0</v>
      </c>
      <c r="H2705" s="5">
        <v>2615.46</v>
      </c>
      <c r="I2705" s="1" t="s">
        <v>61</v>
      </c>
      <c r="J2705" s="1" t="s">
        <v>221</v>
      </c>
      <c r="K2705" s="1" t="s">
        <v>111</v>
      </c>
      <c r="L2705" s="1" t="s">
        <v>5</v>
      </c>
      <c r="M2705" s="1" t="s">
        <v>29</v>
      </c>
      <c r="N2705" s="1" t="s">
        <v>7</v>
      </c>
      <c r="O2705" s="6"/>
    </row>
    <row r="2706">
      <c r="A2706" s="5">
        <v>105436.0</v>
      </c>
      <c r="B2706" s="2">
        <v>45896.0</v>
      </c>
      <c r="C2706" s="1" t="s">
        <v>664</v>
      </c>
      <c r="D2706" s="3" t="s">
        <v>798</v>
      </c>
      <c r="E2706" s="4">
        <v>45894.0</v>
      </c>
      <c r="F2706" s="5">
        <v>10.0</v>
      </c>
      <c r="G2706" s="5">
        <v>620.54</v>
      </c>
      <c r="H2706" s="5">
        <v>6082.11</v>
      </c>
      <c r="I2706" s="1" t="s">
        <v>61</v>
      </c>
      <c r="J2706" s="1" t="s">
        <v>221</v>
      </c>
      <c r="K2706" s="1" t="s">
        <v>111</v>
      </c>
      <c r="L2706" s="1" t="s">
        <v>5</v>
      </c>
      <c r="M2706" s="1" t="s">
        <v>29</v>
      </c>
      <c r="N2706" s="1" t="s">
        <v>7</v>
      </c>
      <c r="O2706" s="6"/>
    </row>
    <row r="2707">
      <c r="A2707" s="5">
        <v>105436.0</v>
      </c>
      <c r="B2707" s="2">
        <v>45896.0</v>
      </c>
      <c r="C2707" s="1" t="s">
        <v>664</v>
      </c>
      <c r="D2707" s="3" t="s">
        <v>799</v>
      </c>
      <c r="E2707" s="4">
        <v>45894.0</v>
      </c>
      <c r="F2707" s="5">
        <v>3.0</v>
      </c>
      <c r="G2707" s="5">
        <v>823.4</v>
      </c>
      <c r="H2707" s="5">
        <v>2421.61</v>
      </c>
      <c r="I2707" s="1" t="s">
        <v>61</v>
      </c>
      <c r="J2707" s="1" t="s">
        <v>221</v>
      </c>
      <c r="K2707" s="1" t="s">
        <v>111</v>
      </c>
      <c r="L2707" s="1" t="s">
        <v>5</v>
      </c>
      <c r="M2707" s="1" t="s">
        <v>29</v>
      </c>
      <c r="N2707" s="1" t="s">
        <v>7</v>
      </c>
      <c r="O2707" s="6"/>
    </row>
    <row r="2708">
      <c r="A2708" s="5">
        <v>105436.0</v>
      </c>
      <c r="B2708" s="2">
        <v>45896.0</v>
      </c>
      <c r="C2708" s="1" t="s">
        <v>664</v>
      </c>
      <c r="D2708" s="7">
        <v>5395.0</v>
      </c>
      <c r="E2708" s="4">
        <v>45894.0</v>
      </c>
      <c r="F2708" s="5">
        <v>15.0</v>
      </c>
      <c r="G2708" s="5">
        <v>409.4</v>
      </c>
      <c r="H2708" s="5">
        <v>6019.0</v>
      </c>
      <c r="I2708" s="1" t="s">
        <v>61</v>
      </c>
      <c r="J2708" s="1" t="s">
        <v>221</v>
      </c>
      <c r="K2708" s="1" t="s">
        <v>111</v>
      </c>
      <c r="L2708" s="1" t="s">
        <v>5</v>
      </c>
      <c r="M2708" s="1" t="s">
        <v>29</v>
      </c>
      <c r="N2708" s="1" t="s">
        <v>7</v>
      </c>
      <c r="O2708" s="6"/>
    </row>
    <row r="2709">
      <c r="A2709" s="5">
        <v>105436.0</v>
      </c>
      <c r="B2709" s="2">
        <v>45896.0</v>
      </c>
      <c r="C2709" s="1" t="s">
        <v>664</v>
      </c>
      <c r="D2709" s="7">
        <v>5318.0</v>
      </c>
      <c r="E2709" s="4">
        <v>45894.0</v>
      </c>
      <c r="F2709" s="5">
        <v>12.0</v>
      </c>
      <c r="G2709" s="5">
        <v>441.6</v>
      </c>
      <c r="H2709" s="5">
        <v>5194.03</v>
      </c>
      <c r="I2709" s="1" t="s">
        <v>61</v>
      </c>
      <c r="J2709" s="1" t="s">
        <v>221</v>
      </c>
      <c r="K2709" s="1" t="s">
        <v>111</v>
      </c>
      <c r="L2709" s="1" t="s">
        <v>5</v>
      </c>
      <c r="M2709" s="1" t="s">
        <v>29</v>
      </c>
      <c r="N2709" s="1" t="s">
        <v>7</v>
      </c>
      <c r="O2709" s="6"/>
    </row>
    <row r="2710">
      <c r="A2710" s="5">
        <v>105436.0</v>
      </c>
      <c r="B2710" s="2">
        <v>45896.0</v>
      </c>
      <c r="C2710" s="1" t="s">
        <v>664</v>
      </c>
      <c r="D2710" s="3" t="s">
        <v>800</v>
      </c>
      <c r="E2710" s="4">
        <v>45894.0</v>
      </c>
      <c r="F2710" s="5">
        <v>3.0</v>
      </c>
      <c r="G2710" s="5">
        <v>910.8</v>
      </c>
      <c r="H2710" s="5">
        <v>2678.57</v>
      </c>
      <c r="I2710" s="1" t="s">
        <v>61</v>
      </c>
      <c r="J2710" s="1" t="s">
        <v>221</v>
      </c>
      <c r="K2710" s="1" t="s">
        <v>111</v>
      </c>
      <c r="L2710" s="1" t="s">
        <v>5</v>
      </c>
      <c r="M2710" s="1" t="s">
        <v>29</v>
      </c>
      <c r="N2710" s="1" t="s">
        <v>7</v>
      </c>
      <c r="O2710" s="6"/>
    </row>
    <row r="2711">
      <c r="A2711" s="5">
        <v>105436.0</v>
      </c>
      <c r="B2711" s="2">
        <v>45896.0</v>
      </c>
      <c r="C2711" s="1" t="s">
        <v>664</v>
      </c>
      <c r="D2711" s="7">
        <v>5310.0</v>
      </c>
      <c r="E2711" s="4">
        <v>45894.0</v>
      </c>
      <c r="F2711" s="5">
        <v>24.0</v>
      </c>
      <c r="G2711" s="5">
        <v>274.16</v>
      </c>
      <c r="H2711" s="5">
        <v>6449.06</v>
      </c>
      <c r="I2711" s="1" t="s">
        <v>61</v>
      </c>
      <c r="J2711" s="1" t="s">
        <v>221</v>
      </c>
      <c r="K2711" s="1" t="s">
        <v>111</v>
      </c>
      <c r="L2711" s="1" t="s">
        <v>5</v>
      </c>
      <c r="M2711" s="1" t="s">
        <v>29</v>
      </c>
      <c r="N2711" s="1" t="s">
        <v>7</v>
      </c>
      <c r="O2711" s="6"/>
    </row>
    <row r="2712">
      <c r="A2712" s="5">
        <v>105436.0</v>
      </c>
      <c r="B2712" s="2">
        <v>45896.0</v>
      </c>
      <c r="C2712" s="1" t="s">
        <v>664</v>
      </c>
      <c r="D2712" s="7">
        <v>5320.0</v>
      </c>
      <c r="E2712" s="4">
        <v>45894.0</v>
      </c>
      <c r="F2712" s="5">
        <v>24.0</v>
      </c>
      <c r="G2712" s="5">
        <v>455.4</v>
      </c>
      <c r="H2712" s="5">
        <v>10711.83</v>
      </c>
      <c r="I2712" s="1" t="s">
        <v>61</v>
      </c>
      <c r="J2712" s="1" t="s">
        <v>221</v>
      </c>
      <c r="K2712" s="1" t="s">
        <v>111</v>
      </c>
      <c r="L2712" s="1" t="s">
        <v>5</v>
      </c>
      <c r="M2712" s="1" t="s">
        <v>29</v>
      </c>
      <c r="N2712" s="1" t="s">
        <v>7</v>
      </c>
      <c r="O2712" s="6"/>
    </row>
    <row r="2713">
      <c r="A2713" s="5">
        <v>105436.0</v>
      </c>
      <c r="B2713" s="2">
        <v>45896.0</v>
      </c>
      <c r="C2713" s="1" t="s">
        <v>664</v>
      </c>
      <c r="D2713" s="7">
        <v>5375.0</v>
      </c>
      <c r="E2713" s="4">
        <v>45894.0</v>
      </c>
      <c r="F2713" s="5">
        <v>5.0</v>
      </c>
      <c r="G2713" s="5">
        <v>1830.8</v>
      </c>
      <c r="H2713" s="5">
        <v>8971.74</v>
      </c>
      <c r="I2713" s="1" t="s">
        <v>61</v>
      </c>
      <c r="J2713" s="1" t="s">
        <v>221</v>
      </c>
      <c r="K2713" s="1" t="s">
        <v>111</v>
      </c>
      <c r="L2713" s="1" t="s">
        <v>5</v>
      </c>
      <c r="M2713" s="1" t="s">
        <v>29</v>
      </c>
      <c r="N2713" s="1" t="s">
        <v>7</v>
      </c>
      <c r="O2713" s="6"/>
    </row>
    <row r="2714">
      <c r="A2714" s="5">
        <v>105436.0</v>
      </c>
      <c r="B2714" s="2">
        <v>45896.0</v>
      </c>
      <c r="C2714" s="1" t="s">
        <v>664</v>
      </c>
      <c r="D2714" s="3" t="s">
        <v>801</v>
      </c>
      <c r="E2714" s="4">
        <v>45894.0</v>
      </c>
      <c r="F2714" s="5">
        <v>2.0</v>
      </c>
      <c r="G2714" s="5">
        <v>1071.8</v>
      </c>
      <c r="H2714" s="5">
        <v>2101.55</v>
      </c>
      <c r="I2714" s="1" t="s">
        <v>61</v>
      </c>
      <c r="J2714" s="1" t="s">
        <v>221</v>
      </c>
      <c r="K2714" s="1" t="s">
        <v>111</v>
      </c>
      <c r="L2714" s="1" t="s">
        <v>5</v>
      </c>
      <c r="M2714" s="1" t="s">
        <v>29</v>
      </c>
      <c r="N2714" s="1" t="s">
        <v>7</v>
      </c>
      <c r="O2714" s="6"/>
    </row>
    <row r="2715">
      <c r="A2715" s="5">
        <v>105436.0</v>
      </c>
      <c r="B2715" s="2">
        <v>45896.0</v>
      </c>
      <c r="C2715" s="1" t="s">
        <v>664</v>
      </c>
      <c r="D2715" s="7">
        <v>5355.0</v>
      </c>
      <c r="E2715" s="4">
        <v>45894.0</v>
      </c>
      <c r="F2715" s="5">
        <v>5.0</v>
      </c>
      <c r="G2715" s="5">
        <v>1278.8</v>
      </c>
      <c r="H2715" s="5">
        <v>6266.94</v>
      </c>
      <c r="I2715" s="1" t="s">
        <v>61</v>
      </c>
      <c r="J2715" s="1" t="s">
        <v>221</v>
      </c>
      <c r="K2715" s="1" t="s">
        <v>111</v>
      </c>
      <c r="L2715" s="1" t="s">
        <v>5</v>
      </c>
      <c r="M2715" s="1" t="s">
        <v>29</v>
      </c>
      <c r="N2715" s="1" t="s">
        <v>7</v>
      </c>
      <c r="O2715" s="6"/>
    </row>
    <row r="2716">
      <c r="A2716" s="5">
        <v>105436.0</v>
      </c>
      <c r="B2716" s="2">
        <v>45896.0</v>
      </c>
      <c r="C2716" s="1" t="s">
        <v>664</v>
      </c>
      <c r="D2716" s="3" t="s">
        <v>802</v>
      </c>
      <c r="E2716" s="4">
        <v>45894.0</v>
      </c>
      <c r="F2716" s="5">
        <v>2.0</v>
      </c>
      <c r="G2716" s="5">
        <v>1071.8</v>
      </c>
      <c r="H2716" s="5">
        <v>2101.55</v>
      </c>
      <c r="I2716" s="1" t="s">
        <v>61</v>
      </c>
      <c r="J2716" s="1" t="s">
        <v>221</v>
      </c>
      <c r="K2716" s="1" t="s">
        <v>111</v>
      </c>
      <c r="L2716" s="1" t="s">
        <v>5</v>
      </c>
      <c r="M2716" s="1" t="s">
        <v>29</v>
      </c>
      <c r="N2716" s="1" t="s">
        <v>7</v>
      </c>
      <c r="O2716" s="6"/>
    </row>
    <row r="2717">
      <c r="A2717" s="5">
        <v>105436.0</v>
      </c>
      <c r="B2717" s="2">
        <v>45896.0</v>
      </c>
      <c r="C2717" s="1" t="s">
        <v>664</v>
      </c>
      <c r="D2717" s="7">
        <v>5308.0</v>
      </c>
      <c r="E2717" s="4">
        <v>45894.0</v>
      </c>
      <c r="F2717" s="5">
        <v>24.0</v>
      </c>
      <c r="G2717" s="5">
        <v>450.8</v>
      </c>
      <c r="H2717" s="5">
        <v>10603.63</v>
      </c>
      <c r="I2717" s="1" t="s">
        <v>61</v>
      </c>
      <c r="J2717" s="1" t="s">
        <v>221</v>
      </c>
      <c r="K2717" s="1" t="s">
        <v>111</v>
      </c>
      <c r="L2717" s="1" t="s">
        <v>5</v>
      </c>
      <c r="M2717" s="1" t="s">
        <v>29</v>
      </c>
      <c r="N2717" s="1" t="s">
        <v>7</v>
      </c>
      <c r="O2717" s="6"/>
    </row>
    <row r="2718">
      <c r="A2718" s="5">
        <v>105439.0</v>
      </c>
      <c r="B2718" s="2">
        <v>45896.0</v>
      </c>
      <c r="C2718" s="1" t="s">
        <v>664</v>
      </c>
      <c r="D2718" s="3" t="s">
        <v>803</v>
      </c>
      <c r="E2718" s="4">
        <v>45894.0</v>
      </c>
      <c r="F2718" s="5">
        <v>2.0</v>
      </c>
      <c r="G2718" s="5">
        <v>174.8</v>
      </c>
      <c r="H2718" s="5">
        <v>349.87</v>
      </c>
      <c r="I2718" s="1" t="s">
        <v>61</v>
      </c>
      <c r="J2718" s="1" t="s">
        <v>221</v>
      </c>
      <c r="K2718" s="1" t="s">
        <v>111</v>
      </c>
      <c r="L2718" s="1" t="s">
        <v>5</v>
      </c>
      <c r="M2718" s="1" t="s">
        <v>29</v>
      </c>
      <c r="N2718" s="1" t="s">
        <v>7</v>
      </c>
      <c r="O2718" s="6"/>
    </row>
    <row r="2719">
      <c r="A2719" s="5">
        <v>105439.0</v>
      </c>
      <c r="B2719" s="2">
        <v>45896.0</v>
      </c>
      <c r="C2719" s="1" t="s">
        <v>664</v>
      </c>
      <c r="D2719" s="3" t="s">
        <v>804</v>
      </c>
      <c r="E2719" s="4">
        <v>45894.0</v>
      </c>
      <c r="F2719" s="5">
        <v>10.0</v>
      </c>
      <c r="G2719" s="5">
        <v>354.2</v>
      </c>
      <c r="H2719" s="5">
        <v>3542.27</v>
      </c>
      <c r="I2719" s="1" t="s">
        <v>61</v>
      </c>
      <c r="J2719" s="1" t="s">
        <v>221</v>
      </c>
      <c r="K2719" s="1" t="s">
        <v>111</v>
      </c>
      <c r="L2719" s="1" t="s">
        <v>5</v>
      </c>
      <c r="M2719" s="1" t="s">
        <v>29</v>
      </c>
      <c r="N2719" s="1" t="s">
        <v>7</v>
      </c>
      <c r="O2719" s="6"/>
    </row>
    <row r="2720">
      <c r="A2720" s="5">
        <v>105439.0</v>
      </c>
      <c r="B2720" s="2">
        <v>45896.0</v>
      </c>
      <c r="C2720" s="1" t="s">
        <v>664</v>
      </c>
      <c r="D2720" s="3" t="s">
        <v>805</v>
      </c>
      <c r="E2720" s="4">
        <v>45894.0</v>
      </c>
      <c r="F2720" s="5">
        <v>6.0</v>
      </c>
      <c r="G2720" s="5">
        <v>496.8</v>
      </c>
      <c r="H2720" s="5">
        <v>2981.07</v>
      </c>
      <c r="I2720" s="1" t="s">
        <v>61</v>
      </c>
      <c r="J2720" s="1" t="s">
        <v>221</v>
      </c>
      <c r="K2720" s="1" t="s">
        <v>111</v>
      </c>
      <c r="L2720" s="1" t="s">
        <v>5</v>
      </c>
      <c r="M2720" s="1" t="s">
        <v>29</v>
      </c>
      <c r="N2720" s="1" t="s">
        <v>7</v>
      </c>
      <c r="O2720" s="6"/>
    </row>
    <row r="2721">
      <c r="A2721" s="5">
        <v>105439.0</v>
      </c>
      <c r="B2721" s="2">
        <v>45896.0</v>
      </c>
      <c r="C2721" s="1" t="s">
        <v>664</v>
      </c>
      <c r="D2721" s="3" t="s">
        <v>806</v>
      </c>
      <c r="E2721" s="4">
        <v>45894.0</v>
      </c>
      <c r="F2721" s="5">
        <v>6.0</v>
      </c>
      <c r="G2721" s="5">
        <v>450.8</v>
      </c>
      <c r="H2721" s="5">
        <v>2705.07</v>
      </c>
      <c r="I2721" s="1" t="s">
        <v>61</v>
      </c>
      <c r="J2721" s="1" t="s">
        <v>221</v>
      </c>
      <c r="K2721" s="1" t="s">
        <v>111</v>
      </c>
      <c r="L2721" s="1" t="s">
        <v>5</v>
      </c>
      <c r="M2721" s="1" t="s">
        <v>29</v>
      </c>
      <c r="N2721" s="1" t="s">
        <v>7</v>
      </c>
      <c r="O2721" s="6"/>
    </row>
    <row r="2722">
      <c r="A2722" s="5">
        <v>105439.0</v>
      </c>
      <c r="B2722" s="2">
        <v>45896.0</v>
      </c>
      <c r="C2722" s="1" t="s">
        <v>664</v>
      </c>
      <c r="D2722" s="3" t="s">
        <v>807</v>
      </c>
      <c r="E2722" s="4">
        <v>45894.0</v>
      </c>
      <c r="F2722" s="5">
        <v>5.0</v>
      </c>
      <c r="G2722" s="5">
        <v>317.4</v>
      </c>
      <c r="H2722" s="5">
        <v>1587.27</v>
      </c>
      <c r="I2722" s="1" t="s">
        <v>26</v>
      </c>
      <c r="J2722" s="1" t="s">
        <v>221</v>
      </c>
      <c r="K2722" s="1" t="s">
        <v>111</v>
      </c>
      <c r="L2722" s="1" t="s">
        <v>5</v>
      </c>
      <c r="M2722" s="1" t="s">
        <v>29</v>
      </c>
      <c r="N2722" s="1" t="s">
        <v>7</v>
      </c>
      <c r="O2722" s="6"/>
    </row>
    <row r="2723">
      <c r="A2723" s="5">
        <v>105612.0</v>
      </c>
      <c r="B2723" s="2">
        <v>45898.0</v>
      </c>
      <c r="C2723" s="1" t="s">
        <v>99</v>
      </c>
      <c r="D2723" s="7">
        <v>324.0</v>
      </c>
      <c r="E2723" s="4">
        <v>45894.0</v>
      </c>
      <c r="F2723" s="5">
        <v>1000.0</v>
      </c>
      <c r="G2723" s="5">
        <v>53.81</v>
      </c>
      <c r="H2723" s="5">
        <v>53812.87</v>
      </c>
      <c r="I2723" s="1" t="s">
        <v>33</v>
      </c>
      <c r="J2723" s="1" t="s">
        <v>22</v>
      </c>
      <c r="K2723" s="1" t="s">
        <v>4</v>
      </c>
      <c r="L2723" s="1" t="s">
        <v>5</v>
      </c>
      <c r="M2723" s="1" t="s">
        <v>23</v>
      </c>
      <c r="N2723" s="1" t="s">
        <v>7</v>
      </c>
      <c r="O2723" s="6"/>
    </row>
    <row r="2724">
      <c r="A2724" s="5">
        <v>105612.0</v>
      </c>
      <c r="B2724" s="2">
        <v>45898.0</v>
      </c>
      <c r="C2724" s="1" t="s">
        <v>99</v>
      </c>
      <c r="D2724" s="7">
        <v>130.0</v>
      </c>
      <c r="E2724" s="4">
        <v>45894.0</v>
      </c>
      <c r="F2724" s="5">
        <v>132.0</v>
      </c>
      <c r="G2724" s="5">
        <v>143.04</v>
      </c>
      <c r="H2724" s="5">
        <v>18884.15</v>
      </c>
      <c r="I2724" s="1" t="s">
        <v>21</v>
      </c>
      <c r="J2724" s="1" t="s">
        <v>22</v>
      </c>
      <c r="K2724" s="1" t="s">
        <v>4</v>
      </c>
      <c r="L2724" s="1" t="s">
        <v>5</v>
      </c>
      <c r="M2724" s="1" t="s">
        <v>23</v>
      </c>
      <c r="N2724" s="1" t="s">
        <v>7</v>
      </c>
      <c r="O2724" s="6"/>
    </row>
    <row r="2725">
      <c r="A2725" s="5">
        <v>105612.0</v>
      </c>
      <c r="B2725" s="2">
        <v>45898.0</v>
      </c>
      <c r="C2725" s="1" t="s">
        <v>99</v>
      </c>
      <c r="D2725" s="7">
        <v>325.0</v>
      </c>
      <c r="E2725" s="4">
        <v>45894.0</v>
      </c>
      <c r="F2725" s="5">
        <v>300.0</v>
      </c>
      <c r="G2725" s="5">
        <v>63.84</v>
      </c>
      <c r="H2725" s="5">
        <v>19154.87</v>
      </c>
      <c r="I2725" s="1" t="s">
        <v>33</v>
      </c>
      <c r="J2725" s="1" t="s">
        <v>22</v>
      </c>
      <c r="K2725" s="1" t="s">
        <v>4</v>
      </c>
      <c r="L2725" s="1" t="s">
        <v>5</v>
      </c>
      <c r="M2725" s="1" t="s">
        <v>23</v>
      </c>
      <c r="N2725" s="1" t="s">
        <v>7</v>
      </c>
      <c r="O2725" s="6"/>
    </row>
    <row r="2726">
      <c r="A2726" s="5">
        <v>105612.0</v>
      </c>
      <c r="B2726" s="2">
        <v>45898.0</v>
      </c>
      <c r="C2726" s="1" t="s">
        <v>99</v>
      </c>
      <c r="D2726" s="7">
        <v>144.0</v>
      </c>
      <c r="E2726" s="4">
        <v>45894.0</v>
      </c>
      <c r="F2726" s="5">
        <v>540.0</v>
      </c>
      <c r="G2726" s="5">
        <v>97.92</v>
      </c>
      <c r="H2726" s="5">
        <v>52879.67</v>
      </c>
      <c r="I2726" s="1" t="s">
        <v>21</v>
      </c>
      <c r="J2726" s="1" t="s">
        <v>22</v>
      </c>
      <c r="K2726" s="1" t="s">
        <v>4</v>
      </c>
      <c r="L2726" s="1" t="s">
        <v>5</v>
      </c>
      <c r="M2726" s="1" t="s">
        <v>23</v>
      </c>
      <c r="N2726" s="1" t="s">
        <v>7</v>
      </c>
      <c r="O2726" s="6"/>
    </row>
    <row r="2727">
      <c r="A2727" s="5">
        <v>105612.0</v>
      </c>
      <c r="B2727" s="2">
        <v>45898.0</v>
      </c>
      <c r="C2727" s="1" t="s">
        <v>99</v>
      </c>
      <c r="D2727" s="7">
        <v>186.0</v>
      </c>
      <c r="E2727" s="4">
        <v>45894.0</v>
      </c>
      <c r="F2727" s="5">
        <v>64.0</v>
      </c>
      <c r="G2727" s="5">
        <v>59.52</v>
      </c>
      <c r="H2727" s="5">
        <v>3812.15</v>
      </c>
      <c r="I2727" s="1" t="s">
        <v>21</v>
      </c>
      <c r="J2727" s="1" t="s">
        <v>22</v>
      </c>
      <c r="K2727" s="1" t="s">
        <v>4</v>
      </c>
      <c r="L2727" s="1" t="s">
        <v>5</v>
      </c>
      <c r="M2727" s="1" t="s">
        <v>23</v>
      </c>
      <c r="N2727" s="1" t="s">
        <v>7</v>
      </c>
      <c r="O2727" s="6"/>
    </row>
    <row r="2728">
      <c r="A2728" s="5">
        <v>105612.0</v>
      </c>
      <c r="B2728" s="2">
        <v>45898.0</v>
      </c>
      <c r="C2728" s="1" t="s">
        <v>99</v>
      </c>
      <c r="D2728" s="7">
        <v>1391.0</v>
      </c>
      <c r="E2728" s="4">
        <v>45894.0</v>
      </c>
      <c r="F2728" s="5">
        <v>192.0</v>
      </c>
      <c r="G2728" s="5">
        <v>78.72</v>
      </c>
      <c r="H2728" s="5">
        <v>15117.11</v>
      </c>
      <c r="I2728" s="1" t="s">
        <v>21</v>
      </c>
      <c r="J2728" s="1" t="s">
        <v>22</v>
      </c>
      <c r="K2728" s="1" t="s">
        <v>4</v>
      </c>
      <c r="L2728" s="1" t="s">
        <v>5</v>
      </c>
      <c r="M2728" s="1" t="s">
        <v>23</v>
      </c>
      <c r="N2728" s="1" t="s">
        <v>7</v>
      </c>
      <c r="O2728" s="6"/>
    </row>
    <row r="2729">
      <c r="A2729" s="5">
        <v>105612.0</v>
      </c>
      <c r="B2729" s="2">
        <v>45898.0</v>
      </c>
      <c r="C2729" s="1" t="s">
        <v>99</v>
      </c>
      <c r="D2729" s="7">
        <v>103.0</v>
      </c>
      <c r="E2729" s="4">
        <v>45894.0</v>
      </c>
      <c r="F2729" s="5">
        <v>108.0</v>
      </c>
      <c r="G2729" s="5">
        <v>52.8</v>
      </c>
      <c r="H2729" s="5">
        <v>5705.27</v>
      </c>
      <c r="I2729" s="1" t="s">
        <v>21</v>
      </c>
      <c r="J2729" s="1" t="s">
        <v>22</v>
      </c>
      <c r="K2729" s="1" t="s">
        <v>4</v>
      </c>
      <c r="L2729" s="1" t="s">
        <v>5</v>
      </c>
      <c r="M2729" s="1" t="s">
        <v>23</v>
      </c>
      <c r="N2729" s="1" t="s">
        <v>7</v>
      </c>
      <c r="O2729" s="6"/>
    </row>
    <row r="2730">
      <c r="A2730" s="5">
        <v>105612.0</v>
      </c>
      <c r="B2730" s="2">
        <v>45898.0</v>
      </c>
      <c r="C2730" s="1" t="s">
        <v>99</v>
      </c>
      <c r="D2730" s="3" t="s">
        <v>102</v>
      </c>
      <c r="E2730" s="4">
        <v>45894.0</v>
      </c>
      <c r="F2730" s="5">
        <v>540.0</v>
      </c>
      <c r="G2730" s="5">
        <v>99.84</v>
      </c>
      <c r="H2730" s="5">
        <v>53916.47</v>
      </c>
      <c r="I2730" s="1" t="s">
        <v>21</v>
      </c>
      <c r="J2730" s="1" t="s">
        <v>22</v>
      </c>
      <c r="K2730" s="1" t="s">
        <v>4</v>
      </c>
      <c r="L2730" s="1" t="s">
        <v>5</v>
      </c>
      <c r="M2730" s="1" t="s">
        <v>23</v>
      </c>
      <c r="N2730" s="1" t="s">
        <v>7</v>
      </c>
      <c r="O2730" s="6"/>
    </row>
    <row r="2731">
      <c r="A2731" s="5">
        <v>105612.0</v>
      </c>
      <c r="B2731" s="2">
        <v>45898.0</v>
      </c>
      <c r="C2731" s="1" t="s">
        <v>99</v>
      </c>
      <c r="D2731" s="3" t="s">
        <v>101</v>
      </c>
      <c r="E2731" s="4">
        <v>45894.0</v>
      </c>
      <c r="F2731" s="5">
        <v>300.0</v>
      </c>
      <c r="G2731" s="5">
        <v>132.48</v>
      </c>
      <c r="H2731" s="5">
        <v>39746.87</v>
      </c>
      <c r="I2731" s="1" t="s">
        <v>21</v>
      </c>
      <c r="J2731" s="1" t="s">
        <v>22</v>
      </c>
      <c r="K2731" s="1" t="s">
        <v>4</v>
      </c>
      <c r="L2731" s="1" t="s">
        <v>5</v>
      </c>
      <c r="M2731" s="1" t="s">
        <v>23</v>
      </c>
      <c r="N2731" s="1" t="s">
        <v>7</v>
      </c>
      <c r="O2731" s="6"/>
    </row>
    <row r="2732">
      <c r="A2732" s="5">
        <v>105612.0</v>
      </c>
      <c r="B2732" s="2">
        <v>45898.0</v>
      </c>
      <c r="C2732" s="1" t="s">
        <v>99</v>
      </c>
      <c r="D2732" s="7">
        <v>113.0</v>
      </c>
      <c r="E2732" s="4">
        <v>45894.0</v>
      </c>
      <c r="F2732" s="5">
        <v>168.0</v>
      </c>
      <c r="G2732" s="5">
        <v>45.12</v>
      </c>
      <c r="H2732" s="5">
        <v>7583.03</v>
      </c>
      <c r="I2732" s="1" t="s">
        <v>21</v>
      </c>
      <c r="J2732" s="1" t="s">
        <v>22</v>
      </c>
      <c r="K2732" s="1" t="s">
        <v>4</v>
      </c>
      <c r="L2732" s="1" t="s">
        <v>5</v>
      </c>
      <c r="M2732" s="1" t="s">
        <v>23</v>
      </c>
      <c r="N2732" s="1" t="s">
        <v>7</v>
      </c>
      <c r="O2732" s="6"/>
    </row>
    <row r="2733">
      <c r="A2733" s="5">
        <v>105612.0</v>
      </c>
      <c r="B2733" s="2">
        <v>45898.0</v>
      </c>
      <c r="C2733" s="1" t="s">
        <v>99</v>
      </c>
      <c r="D2733" s="7">
        <v>187.0</v>
      </c>
      <c r="E2733" s="4">
        <v>45894.0</v>
      </c>
      <c r="F2733" s="5">
        <v>44.0</v>
      </c>
      <c r="G2733" s="5">
        <v>263.04</v>
      </c>
      <c r="H2733" s="5">
        <v>11576.63</v>
      </c>
      <c r="I2733" s="1" t="s">
        <v>21</v>
      </c>
      <c r="J2733" s="1" t="s">
        <v>22</v>
      </c>
      <c r="K2733" s="1" t="s">
        <v>4</v>
      </c>
      <c r="L2733" s="1" t="s">
        <v>5</v>
      </c>
      <c r="M2733" s="1" t="s">
        <v>23</v>
      </c>
      <c r="N2733" s="1" t="s">
        <v>7</v>
      </c>
      <c r="O2733" s="6"/>
    </row>
    <row r="2734">
      <c r="A2734" s="5">
        <v>105612.0</v>
      </c>
      <c r="B2734" s="2">
        <v>45898.0</v>
      </c>
      <c r="C2734" s="1" t="s">
        <v>99</v>
      </c>
      <c r="D2734" s="3" t="s">
        <v>808</v>
      </c>
      <c r="E2734" s="4">
        <v>45894.0</v>
      </c>
      <c r="F2734" s="5">
        <v>24.0</v>
      </c>
      <c r="G2734" s="5">
        <v>233.28</v>
      </c>
      <c r="H2734" s="5">
        <v>5601.59</v>
      </c>
      <c r="I2734" s="1" t="s">
        <v>21</v>
      </c>
      <c r="J2734" s="1" t="s">
        <v>22</v>
      </c>
      <c r="K2734" s="1" t="s">
        <v>4</v>
      </c>
      <c r="L2734" s="1" t="s">
        <v>5</v>
      </c>
      <c r="M2734" s="1" t="s">
        <v>23</v>
      </c>
      <c r="N2734" s="1" t="s">
        <v>7</v>
      </c>
      <c r="O2734" s="6"/>
    </row>
    <row r="2735">
      <c r="A2735" s="5">
        <v>105612.0</v>
      </c>
      <c r="B2735" s="2">
        <v>45898.0</v>
      </c>
      <c r="C2735" s="1" t="s">
        <v>99</v>
      </c>
      <c r="D2735" s="7">
        <v>5211.0</v>
      </c>
      <c r="E2735" s="4">
        <v>45894.0</v>
      </c>
      <c r="F2735" s="5">
        <v>26.0</v>
      </c>
      <c r="G2735" s="5">
        <v>142.08</v>
      </c>
      <c r="H2735" s="5">
        <v>3696.95</v>
      </c>
      <c r="I2735" s="1" t="s">
        <v>21</v>
      </c>
      <c r="J2735" s="1" t="s">
        <v>22</v>
      </c>
      <c r="K2735" s="1" t="s">
        <v>4</v>
      </c>
      <c r="L2735" s="1" t="s">
        <v>5</v>
      </c>
      <c r="M2735" s="1" t="s">
        <v>23</v>
      </c>
      <c r="N2735" s="1" t="s">
        <v>7</v>
      </c>
      <c r="O2735" s="6"/>
    </row>
    <row r="2736">
      <c r="A2736" s="5">
        <v>105612.0</v>
      </c>
      <c r="B2736" s="2">
        <v>45898.0</v>
      </c>
      <c r="C2736" s="1" t="s">
        <v>99</v>
      </c>
      <c r="D2736" s="3" t="s">
        <v>771</v>
      </c>
      <c r="E2736" s="4">
        <v>45894.0</v>
      </c>
      <c r="F2736" s="5">
        <v>12.0</v>
      </c>
      <c r="G2736" s="5">
        <v>739.2</v>
      </c>
      <c r="H2736" s="5">
        <v>8873.27</v>
      </c>
      <c r="I2736" s="1" t="s">
        <v>21</v>
      </c>
      <c r="J2736" s="1" t="s">
        <v>22</v>
      </c>
      <c r="K2736" s="1" t="s">
        <v>4</v>
      </c>
      <c r="L2736" s="1" t="s">
        <v>5</v>
      </c>
      <c r="M2736" s="1" t="s">
        <v>23</v>
      </c>
      <c r="N2736" s="1" t="s">
        <v>7</v>
      </c>
      <c r="O2736" s="6"/>
    </row>
    <row r="2737">
      <c r="A2737" s="5">
        <v>105612.0</v>
      </c>
      <c r="B2737" s="2">
        <v>45898.0</v>
      </c>
      <c r="C2737" s="1" t="s">
        <v>99</v>
      </c>
      <c r="D2737" s="7">
        <v>151.0</v>
      </c>
      <c r="E2737" s="4">
        <v>45894.0</v>
      </c>
      <c r="F2737" s="5">
        <v>280.0</v>
      </c>
      <c r="G2737" s="5">
        <v>143.04</v>
      </c>
      <c r="H2737" s="5">
        <v>40054.07</v>
      </c>
      <c r="I2737" s="1" t="s">
        <v>21</v>
      </c>
      <c r="J2737" s="1" t="s">
        <v>22</v>
      </c>
      <c r="K2737" s="1" t="s">
        <v>4</v>
      </c>
      <c r="L2737" s="1" t="s">
        <v>5</v>
      </c>
      <c r="M2737" s="1" t="s">
        <v>23</v>
      </c>
      <c r="N2737" s="1" t="s">
        <v>7</v>
      </c>
      <c r="O2737" s="6"/>
    </row>
    <row r="2738">
      <c r="A2738" s="5">
        <v>105612.0</v>
      </c>
      <c r="B2738" s="2">
        <v>45898.0</v>
      </c>
      <c r="C2738" s="1" t="s">
        <v>99</v>
      </c>
      <c r="D2738" s="7">
        <v>121.0</v>
      </c>
      <c r="E2738" s="4">
        <v>45894.0</v>
      </c>
      <c r="F2738" s="5">
        <v>216.0</v>
      </c>
      <c r="G2738" s="5">
        <v>99.84</v>
      </c>
      <c r="H2738" s="5">
        <v>21568.31</v>
      </c>
      <c r="I2738" s="1" t="s">
        <v>21</v>
      </c>
      <c r="J2738" s="1" t="s">
        <v>22</v>
      </c>
      <c r="K2738" s="1" t="s">
        <v>4</v>
      </c>
      <c r="L2738" s="1" t="s">
        <v>5</v>
      </c>
      <c r="M2738" s="1" t="s">
        <v>23</v>
      </c>
      <c r="N2738" s="1" t="s">
        <v>7</v>
      </c>
      <c r="O2738" s="6"/>
    </row>
    <row r="2739">
      <c r="A2739" s="5">
        <v>105612.0</v>
      </c>
      <c r="B2739" s="2">
        <v>45898.0</v>
      </c>
      <c r="C2739" s="1" t="s">
        <v>99</v>
      </c>
      <c r="D2739" s="7">
        <v>124.0</v>
      </c>
      <c r="E2739" s="4">
        <v>45894.0</v>
      </c>
      <c r="F2739" s="5">
        <v>92.0</v>
      </c>
      <c r="G2739" s="5">
        <v>132.48</v>
      </c>
      <c r="H2739" s="5">
        <v>12191.03</v>
      </c>
      <c r="I2739" s="1" t="s">
        <v>21</v>
      </c>
      <c r="J2739" s="1" t="s">
        <v>22</v>
      </c>
      <c r="K2739" s="1" t="s">
        <v>4</v>
      </c>
      <c r="L2739" s="1" t="s">
        <v>5</v>
      </c>
      <c r="M2739" s="1" t="s">
        <v>23</v>
      </c>
      <c r="N2739" s="1" t="s">
        <v>7</v>
      </c>
      <c r="O2739" s="6"/>
    </row>
    <row r="2740">
      <c r="A2740" s="5">
        <v>105612.0</v>
      </c>
      <c r="B2740" s="2">
        <v>45898.0</v>
      </c>
      <c r="C2740" s="1" t="s">
        <v>99</v>
      </c>
      <c r="D2740" s="7">
        <v>152.0</v>
      </c>
      <c r="E2740" s="4">
        <v>45894.0</v>
      </c>
      <c r="F2740" s="5">
        <v>264.0</v>
      </c>
      <c r="G2740" s="5">
        <v>215.04</v>
      </c>
      <c r="H2740" s="5">
        <v>56773.43</v>
      </c>
      <c r="I2740" s="1" t="s">
        <v>21</v>
      </c>
      <c r="J2740" s="1" t="s">
        <v>22</v>
      </c>
      <c r="K2740" s="1" t="s">
        <v>4</v>
      </c>
      <c r="L2740" s="1" t="s">
        <v>5</v>
      </c>
      <c r="M2740" s="1" t="s">
        <v>23</v>
      </c>
      <c r="N2740" s="1" t="s">
        <v>7</v>
      </c>
      <c r="O2740" s="6"/>
    </row>
    <row r="2741">
      <c r="A2741" s="5">
        <v>105632.0</v>
      </c>
      <c r="B2741" s="2">
        <v>45898.0</v>
      </c>
      <c r="C2741" s="1" t="s">
        <v>99</v>
      </c>
      <c r="D2741" s="3" t="s">
        <v>67</v>
      </c>
      <c r="E2741" s="4">
        <v>45894.0</v>
      </c>
      <c r="F2741" s="5">
        <v>30.0</v>
      </c>
      <c r="G2741" s="5">
        <v>198.72</v>
      </c>
      <c r="H2741" s="5">
        <v>5962.34</v>
      </c>
      <c r="I2741" s="1" t="s">
        <v>21</v>
      </c>
      <c r="J2741" s="1" t="s">
        <v>22</v>
      </c>
      <c r="K2741" s="1" t="s">
        <v>4</v>
      </c>
      <c r="L2741" s="1" t="s">
        <v>5</v>
      </c>
      <c r="M2741" s="1" t="s">
        <v>23</v>
      </c>
      <c r="N2741" s="1" t="s">
        <v>7</v>
      </c>
      <c r="O2741" s="6"/>
    </row>
    <row r="2742">
      <c r="A2742" s="5">
        <v>105632.0</v>
      </c>
      <c r="B2742" s="2">
        <v>45898.0</v>
      </c>
      <c r="C2742" s="1" t="s">
        <v>99</v>
      </c>
      <c r="D2742" s="3" t="s">
        <v>121</v>
      </c>
      <c r="E2742" s="4">
        <v>45894.0</v>
      </c>
      <c r="F2742" s="5">
        <v>30.0</v>
      </c>
      <c r="G2742" s="5">
        <v>210.24</v>
      </c>
      <c r="H2742" s="5">
        <v>6307.94</v>
      </c>
      <c r="I2742" s="1" t="s">
        <v>21</v>
      </c>
      <c r="J2742" s="1" t="s">
        <v>22</v>
      </c>
      <c r="K2742" s="1" t="s">
        <v>4</v>
      </c>
      <c r="L2742" s="1" t="s">
        <v>5</v>
      </c>
      <c r="M2742" s="1" t="s">
        <v>23</v>
      </c>
      <c r="N2742" s="1" t="s">
        <v>7</v>
      </c>
      <c r="O2742" s="6"/>
    </row>
    <row r="2743">
      <c r="A2743" s="5">
        <v>105661.0</v>
      </c>
      <c r="B2743" s="2">
        <v>45899.0</v>
      </c>
      <c r="C2743" s="1" t="s">
        <v>239</v>
      </c>
      <c r="D2743" s="7">
        <v>187.0</v>
      </c>
      <c r="E2743" s="4">
        <v>45894.0</v>
      </c>
      <c r="F2743" s="5">
        <v>44.0</v>
      </c>
      <c r="G2743" s="5">
        <v>263.04</v>
      </c>
      <c r="H2743" s="5">
        <v>11344.52</v>
      </c>
      <c r="I2743" s="1" t="s">
        <v>21</v>
      </c>
      <c r="J2743" s="1" t="s">
        <v>240</v>
      </c>
      <c r="K2743" s="1" t="s">
        <v>111</v>
      </c>
      <c r="L2743" s="1" t="s">
        <v>5</v>
      </c>
      <c r="M2743" s="1" t="s">
        <v>23</v>
      </c>
      <c r="N2743" s="1" t="s">
        <v>7</v>
      </c>
      <c r="O2743" s="6"/>
    </row>
    <row r="2744">
      <c r="A2744" s="5">
        <v>105661.0</v>
      </c>
      <c r="B2744" s="2">
        <v>45899.0</v>
      </c>
      <c r="C2744" s="1" t="s">
        <v>239</v>
      </c>
      <c r="D2744" s="7">
        <v>323.0</v>
      </c>
      <c r="E2744" s="4">
        <v>45894.0</v>
      </c>
      <c r="F2744" s="5">
        <v>200.0</v>
      </c>
      <c r="G2744" s="5">
        <v>43.78</v>
      </c>
      <c r="H2744" s="5">
        <v>8583.12</v>
      </c>
      <c r="I2744" s="1" t="s">
        <v>33</v>
      </c>
      <c r="J2744" s="1" t="s">
        <v>240</v>
      </c>
      <c r="K2744" s="1" t="s">
        <v>111</v>
      </c>
      <c r="L2744" s="1" t="s">
        <v>5</v>
      </c>
      <c r="M2744" s="1" t="s">
        <v>23</v>
      </c>
      <c r="N2744" s="1" t="s">
        <v>7</v>
      </c>
      <c r="O2744" s="6"/>
    </row>
    <row r="2745">
      <c r="A2745" s="5">
        <v>105661.0</v>
      </c>
      <c r="B2745" s="2">
        <v>45899.0</v>
      </c>
      <c r="C2745" s="1" t="s">
        <v>239</v>
      </c>
      <c r="D2745" s="7">
        <v>324.0</v>
      </c>
      <c r="E2745" s="4">
        <v>45894.0</v>
      </c>
      <c r="F2745" s="5">
        <v>600.0</v>
      </c>
      <c r="G2745" s="5">
        <v>53.81</v>
      </c>
      <c r="H2745" s="5">
        <v>31642.52</v>
      </c>
      <c r="I2745" s="1" t="s">
        <v>33</v>
      </c>
      <c r="J2745" s="1" t="s">
        <v>240</v>
      </c>
      <c r="K2745" s="1" t="s">
        <v>111</v>
      </c>
      <c r="L2745" s="1" t="s">
        <v>5</v>
      </c>
      <c r="M2745" s="1" t="s">
        <v>23</v>
      </c>
      <c r="N2745" s="1" t="s">
        <v>7</v>
      </c>
      <c r="O2745" s="6"/>
    </row>
    <row r="2746">
      <c r="A2746" s="5">
        <v>105661.0</v>
      </c>
      <c r="B2746" s="2">
        <v>45899.0</v>
      </c>
      <c r="C2746" s="1" t="s">
        <v>239</v>
      </c>
      <c r="D2746" s="7">
        <v>121.0</v>
      </c>
      <c r="E2746" s="4">
        <v>45894.0</v>
      </c>
      <c r="F2746" s="5">
        <v>540.0</v>
      </c>
      <c r="G2746" s="5">
        <v>99.84</v>
      </c>
      <c r="H2746" s="5">
        <v>52837.57</v>
      </c>
      <c r="I2746" s="1" t="s">
        <v>21</v>
      </c>
      <c r="J2746" s="1" t="s">
        <v>240</v>
      </c>
      <c r="K2746" s="1" t="s">
        <v>111</v>
      </c>
      <c r="L2746" s="1" t="s">
        <v>5</v>
      </c>
      <c r="M2746" s="1" t="s">
        <v>23</v>
      </c>
      <c r="N2746" s="1" t="s">
        <v>7</v>
      </c>
      <c r="O2746" s="6"/>
    </row>
    <row r="2747">
      <c r="A2747" s="5">
        <v>105661.0</v>
      </c>
      <c r="B2747" s="2">
        <v>45899.0</v>
      </c>
      <c r="C2747" s="1" t="s">
        <v>239</v>
      </c>
      <c r="D2747" s="7">
        <v>326.0</v>
      </c>
      <c r="E2747" s="4">
        <v>45894.0</v>
      </c>
      <c r="F2747" s="5">
        <v>200.0</v>
      </c>
      <c r="G2747" s="5">
        <v>76.61</v>
      </c>
      <c r="H2747" s="5">
        <v>15017.8</v>
      </c>
      <c r="I2747" s="1" t="s">
        <v>33</v>
      </c>
      <c r="J2747" s="1" t="s">
        <v>240</v>
      </c>
      <c r="K2747" s="1" t="s">
        <v>111</v>
      </c>
      <c r="L2747" s="1" t="s">
        <v>5</v>
      </c>
      <c r="M2747" s="1" t="s">
        <v>23</v>
      </c>
      <c r="N2747" s="1" t="s">
        <v>7</v>
      </c>
      <c r="O2747" s="6"/>
    </row>
    <row r="2748">
      <c r="A2748" s="5">
        <v>105661.0</v>
      </c>
      <c r="B2748" s="2">
        <v>45899.0</v>
      </c>
      <c r="C2748" s="1" t="s">
        <v>239</v>
      </c>
      <c r="D2748" s="3" t="s">
        <v>235</v>
      </c>
      <c r="E2748" s="4">
        <v>45894.0</v>
      </c>
      <c r="F2748" s="5">
        <v>100.0</v>
      </c>
      <c r="G2748" s="5">
        <v>63.84</v>
      </c>
      <c r="H2748" s="5">
        <v>6258.56</v>
      </c>
      <c r="I2748" s="1" t="s">
        <v>33</v>
      </c>
      <c r="J2748" s="1" t="s">
        <v>240</v>
      </c>
      <c r="K2748" s="1" t="s">
        <v>111</v>
      </c>
      <c r="L2748" s="1" t="s">
        <v>5</v>
      </c>
      <c r="M2748" s="1" t="s">
        <v>23</v>
      </c>
      <c r="N2748" s="1" t="s">
        <v>7</v>
      </c>
      <c r="O2748" s="6"/>
    </row>
    <row r="2749">
      <c r="A2749" s="5">
        <v>105661.0</v>
      </c>
      <c r="B2749" s="2">
        <v>45899.0</v>
      </c>
      <c r="C2749" s="1" t="s">
        <v>239</v>
      </c>
      <c r="D2749" s="7">
        <v>124.0</v>
      </c>
      <c r="E2749" s="4">
        <v>45894.0</v>
      </c>
      <c r="F2749" s="5">
        <v>184.0</v>
      </c>
      <c r="G2749" s="5">
        <v>132.48</v>
      </c>
      <c r="H2749" s="5">
        <v>23891.03</v>
      </c>
      <c r="I2749" s="1" t="s">
        <v>21</v>
      </c>
      <c r="J2749" s="1" t="s">
        <v>240</v>
      </c>
      <c r="K2749" s="1" t="s">
        <v>111</v>
      </c>
      <c r="L2749" s="1" t="s">
        <v>5</v>
      </c>
      <c r="M2749" s="1" t="s">
        <v>23</v>
      </c>
      <c r="N2749" s="1" t="s">
        <v>7</v>
      </c>
      <c r="O2749" s="6"/>
    </row>
    <row r="2750">
      <c r="A2750" s="5">
        <v>105661.0</v>
      </c>
      <c r="B2750" s="2">
        <v>45899.0</v>
      </c>
      <c r="C2750" s="1" t="s">
        <v>239</v>
      </c>
      <c r="D2750" s="7">
        <v>127.0</v>
      </c>
      <c r="E2750" s="4">
        <v>45894.0</v>
      </c>
      <c r="F2750" s="5">
        <v>132.0</v>
      </c>
      <c r="G2750" s="5">
        <v>114.24</v>
      </c>
      <c r="H2750" s="5">
        <v>14780.32</v>
      </c>
      <c r="I2750" s="1" t="s">
        <v>21</v>
      </c>
      <c r="J2750" s="1" t="s">
        <v>240</v>
      </c>
      <c r="K2750" s="1" t="s">
        <v>111</v>
      </c>
      <c r="L2750" s="1" t="s">
        <v>5</v>
      </c>
      <c r="M2750" s="1" t="s">
        <v>23</v>
      </c>
      <c r="N2750" s="1" t="s">
        <v>7</v>
      </c>
      <c r="O2750" s="6"/>
    </row>
    <row r="2751">
      <c r="A2751" s="5">
        <v>105661.0</v>
      </c>
      <c r="B2751" s="2">
        <v>45899.0</v>
      </c>
      <c r="C2751" s="1" t="s">
        <v>239</v>
      </c>
      <c r="D2751" s="7">
        <v>129.0</v>
      </c>
      <c r="E2751" s="4">
        <v>45894.0</v>
      </c>
      <c r="F2751" s="5">
        <v>48.0</v>
      </c>
      <c r="G2751" s="5">
        <v>233.28</v>
      </c>
      <c r="H2751" s="5">
        <v>10975.73</v>
      </c>
      <c r="I2751" s="1" t="s">
        <v>21</v>
      </c>
      <c r="J2751" s="1" t="s">
        <v>240</v>
      </c>
      <c r="K2751" s="1" t="s">
        <v>111</v>
      </c>
      <c r="L2751" s="1" t="s">
        <v>5</v>
      </c>
      <c r="M2751" s="1" t="s">
        <v>23</v>
      </c>
      <c r="N2751" s="1" t="s">
        <v>7</v>
      </c>
      <c r="O2751" s="6"/>
    </row>
    <row r="2752">
      <c r="A2752" s="5">
        <v>105661.0</v>
      </c>
      <c r="B2752" s="2">
        <v>45899.0</v>
      </c>
      <c r="C2752" s="1" t="s">
        <v>239</v>
      </c>
      <c r="D2752" s="7">
        <v>144.0</v>
      </c>
      <c r="E2752" s="4">
        <v>45894.0</v>
      </c>
      <c r="F2752" s="5">
        <v>270.0</v>
      </c>
      <c r="G2752" s="5">
        <v>97.92</v>
      </c>
      <c r="H2752" s="5">
        <v>25911.87</v>
      </c>
      <c r="I2752" s="1" t="s">
        <v>21</v>
      </c>
      <c r="J2752" s="1" t="s">
        <v>240</v>
      </c>
      <c r="K2752" s="1" t="s">
        <v>111</v>
      </c>
      <c r="L2752" s="1" t="s">
        <v>5</v>
      </c>
      <c r="M2752" s="1" t="s">
        <v>23</v>
      </c>
      <c r="N2752" s="1" t="s">
        <v>7</v>
      </c>
      <c r="O2752" s="6"/>
    </row>
    <row r="2753">
      <c r="A2753" s="5">
        <v>105661.0</v>
      </c>
      <c r="B2753" s="2">
        <v>45899.0</v>
      </c>
      <c r="C2753" s="1" t="s">
        <v>239</v>
      </c>
      <c r="D2753" s="7">
        <v>150.0</v>
      </c>
      <c r="E2753" s="4">
        <v>45894.0</v>
      </c>
      <c r="F2753" s="5">
        <v>14.0</v>
      </c>
      <c r="G2753" s="5">
        <v>647.04</v>
      </c>
      <c r="H2753" s="5">
        <v>8879.63</v>
      </c>
      <c r="I2753" s="1" t="s">
        <v>21</v>
      </c>
      <c r="J2753" s="1" t="s">
        <v>240</v>
      </c>
      <c r="K2753" s="1" t="s">
        <v>111</v>
      </c>
      <c r="L2753" s="1" t="s">
        <v>5</v>
      </c>
      <c r="M2753" s="1" t="s">
        <v>23</v>
      </c>
      <c r="N2753" s="1" t="s">
        <v>7</v>
      </c>
      <c r="O2753" s="6"/>
    </row>
    <row r="2754">
      <c r="A2754" s="5">
        <v>105661.0</v>
      </c>
      <c r="B2754" s="2">
        <v>45899.0</v>
      </c>
      <c r="C2754" s="1" t="s">
        <v>239</v>
      </c>
      <c r="D2754" s="3" t="s">
        <v>151</v>
      </c>
      <c r="E2754" s="4">
        <v>45894.0</v>
      </c>
      <c r="F2754" s="5">
        <v>180.0</v>
      </c>
      <c r="G2754" s="5">
        <v>52.0</v>
      </c>
      <c r="H2754" s="5">
        <v>9175.04</v>
      </c>
      <c r="I2754" s="1" t="s">
        <v>21</v>
      </c>
      <c r="J2754" s="1" t="s">
        <v>240</v>
      </c>
      <c r="K2754" s="1" t="s">
        <v>111</v>
      </c>
      <c r="L2754" s="1" t="s">
        <v>5</v>
      </c>
      <c r="M2754" s="1" t="s">
        <v>23</v>
      </c>
      <c r="N2754" s="1" t="s">
        <v>7</v>
      </c>
      <c r="O2754" s="6"/>
    </row>
    <row r="2755">
      <c r="A2755" s="5">
        <v>105669.0</v>
      </c>
      <c r="B2755" s="2">
        <v>45899.0</v>
      </c>
      <c r="C2755" s="1" t="s">
        <v>592</v>
      </c>
      <c r="D2755" s="3" t="s">
        <v>50</v>
      </c>
      <c r="E2755" s="4">
        <v>45894.0</v>
      </c>
      <c r="F2755" s="5">
        <v>88.0</v>
      </c>
      <c r="G2755" s="5">
        <v>318.08</v>
      </c>
      <c r="H2755" s="5">
        <v>27434.58</v>
      </c>
      <c r="I2755" s="1" t="s">
        <v>26</v>
      </c>
      <c r="J2755" s="1" t="s">
        <v>568</v>
      </c>
      <c r="K2755" s="1" t="s">
        <v>13</v>
      </c>
      <c r="L2755" s="1" t="s">
        <v>5</v>
      </c>
      <c r="M2755" s="1" t="s">
        <v>29</v>
      </c>
      <c r="N2755" s="1" t="s">
        <v>7</v>
      </c>
      <c r="O2755" s="6"/>
    </row>
    <row r="2756">
      <c r="A2756" s="5">
        <v>105671.0</v>
      </c>
      <c r="B2756" s="2">
        <v>45899.0</v>
      </c>
      <c r="C2756" s="1" t="s">
        <v>592</v>
      </c>
      <c r="D2756" s="7">
        <v>344.0</v>
      </c>
      <c r="E2756" s="4">
        <v>45894.0</v>
      </c>
      <c r="F2756" s="5">
        <v>50.0</v>
      </c>
      <c r="G2756" s="5">
        <v>95.2</v>
      </c>
      <c r="H2756" s="5">
        <v>4665.73</v>
      </c>
      <c r="I2756" s="1" t="s">
        <v>229</v>
      </c>
      <c r="J2756" s="1" t="s">
        <v>568</v>
      </c>
      <c r="K2756" s="1" t="s">
        <v>13</v>
      </c>
      <c r="L2756" s="1" t="s">
        <v>5</v>
      </c>
      <c r="M2756" s="1" t="s">
        <v>23</v>
      </c>
      <c r="N2756" s="1" t="s">
        <v>7</v>
      </c>
      <c r="O2756" s="6"/>
    </row>
    <row r="2757">
      <c r="A2757" s="5">
        <v>105671.0</v>
      </c>
      <c r="B2757" s="2">
        <v>45899.0</v>
      </c>
      <c r="C2757" s="1" t="s">
        <v>592</v>
      </c>
      <c r="D2757" s="3" t="s">
        <v>41</v>
      </c>
      <c r="E2757" s="4">
        <v>45894.0</v>
      </c>
      <c r="F2757" s="5">
        <v>58.0</v>
      </c>
      <c r="G2757" s="5">
        <v>201.6</v>
      </c>
      <c r="H2757" s="5">
        <v>11459.87</v>
      </c>
      <c r="I2757" s="1" t="s">
        <v>21</v>
      </c>
      <c r="J2757" s="1" t="s">
        <v>568</v>
      </c>
      <c r="K2757" s="1" t="s">
        <v>13</v>
      </c>
      <c r="L2757" s="1" t="s">
        <v>5</v>
      </c>
      <c r="M2757" s="1" t="s">
        <v>23</v>
      </c>
      <c r="N2757" s="1" t="s">
        <v>7</v>
      </c>
      <c r="O2757" s="6"/>
    </row>
    <row r="2758">
      <c r="A2758" s="5">
        <v>105671.0</v>
      </c>
      <c r="B2758" s="2">
        <v>45899.0</v>
      </c>
      <c r="C2758" s="1" t="s">
        <v>592</v>
      </c>
      <c r="D2758" s="7">
        <v>341.0</v>
      </c>
      <c r="E2758" s="4">
        <v>45894.0</v>
      </c>
      <c r="F2758" s="5">
        <v>300.0</v>
      </c>
      <c r="G2758" s="5">
        <v>33.6</v>
      </c>
      <c r="H2758" s="5">
        <v>9879.33</v>
      </c>
      <c r="I2758" s="1" t="s">
        <v>229</v>
      </c>
      <c r="J2758" s="1" t="s">
        <v>568</v>
      </c>
      <c r="K2758" s="1" t="s">
        <v>13</v>
      </c>
      <c r="L2758" s="1" t="s">
        <v>5</v>
      </c>
      <c r="M2758" s="1" t="s">
        <v>23</v>
      </c>
      <c r="N2758" s="1" t="s">
        <v>7</v>
      </c>
      <c r="O2758" s="6"/>
    </row>
    <row r="2759">
      <c r="A2759" s="5">
        <v>105671.0</v>
      </c>
      <c r="B2759" s="2">
        <v>45899.0</v>
      </c>
      <c r="C2759" s="1" t="s">
        <v>592</v>
      </c>
      <c r="D2759" s="7">
        <v>343.0</v>
      </c>
      <c r="E2759" s="4">
        <v>45894.0</v>
      </c>
      <c r="F2759" s="5">
        <v>110.0</v>
      </c>
      <c r="G2759" s="5">
        <v>64.0</v>
      </c>
      <c r="H2759" s="5">
        <v>6900.13</v>
      </c>
      <c r="I2759" s="1" t="s">
        <v>229</v>
      </c>
      <c r="J2759" s="1" t="s">
        <v>568</v>
      </c>
      <c r="K2759" s="1" t="s">
        <v>13</v>
      </c>
      <c r="L2759" s="1" t="s">
        <v>5</v>
      </c>
      <c r="M2759" s="1" t="s">
        <v>23</v>
      </c>
      <c r="N2759" s="1" t="s">
        <v>7</v>
      </c>
      <c r="O2759" s="6"/>
    </row>
    <row r="2760">
      <c r="A2760" s="5">
        <v>105671.0</v>
      </c>
      <c r="B2760" s="2">
        <v>45899.0</v>
      </c>
      <c r="C2760" s="1" t="s">
        <v>592</v>
      </c>
      <c r="D2760" s="7">
        <v>342.0</v>
      </c>
      <c r="E2760" s="4">
        <v>45894.0</v>
      </c>
      <c r="F2760" s="5">
        <v>100.0</v>
      </c>
      <c r="G2760" s="5">
        <v>50.4</v>
      </c>
      <c r="H2760" s="5">
        <v>4940.13</v>
      </c>
      <c r="I2760" s="1" t="s">
        <v>229</v>
      </c>
      <c r="J2760" s="1" t="s">
        <v>568</v>
      </c>
      <c r="K2760" s="1" t="s">
        <v>13</v>
      </c>
      <c r="L2760" s="1" t="s">
        <v>5</v>
      </c>
      <c r="M2760" s="1" t="s">
        <v>23</v>
      </c>
      <c r="N2760" s="1" t="s">
        <v>7</v>
      </c>
      <c r="O2760" s="6"/>
    </row>
    <row r="2761">
      <c r="A2761" s="5">
        <v>105673.0</v>
      </c>
      <c r="B2761" s="2">
        <v>45899.0</v>
      </c>
      <c r="C2761" s="1" t="s">
        <v>745</v>
      </c>
      <c r="D2761" s="7">
        <v>145.0</v>
      </c>
      <c r="E2761" s="4">
        <v>45894.0</v>
      </c>
      <c r="F2761" s="5">
        <v>35.0</v>
      </c>
      <c r="G2761" s="5">
        <v>212.16</v>
      </c>
      <c r="H2761" s="5">
        <v>7278.1</v>
      </c>
      <c r="I2761" s="1" t="s">
        <v>21</v>
      </c>
      <c r="J2761" s="1" t="s">
        <v>221</v>
      </c>
      <c r="K2761" s="1" t="s">
        <v>111</v>
      </c>
      <c r="L2761" s="1" t="s">
        <v>5</v>
      </c>
      <c r="M2761" s="1" t="s">
        <v>23</v>
      </c>
      <c r="N2761" s="1" t="s">
        <v>7</v>
      </c>
      <c r="O2761" s="6"/>
    </row>
    <row r="2762">
      <c r="A2762" s="5">
        <v>105673.0</v>
      </c>
      <c r="B2762" s="2">
        <v>45899.0</v>
      </c>
      <c r="C2762" s="1" t="s">
        <v>745</v>
      </c>
      <c r="D2762" s="3" t="s">
        <v>809</v>
      </c>
      <c r="E2762" s="4">
        <v>45894.0</v>
      </c>
      <c r="F2762" s="5">
        <v>13.0</v>
      </c>
      <c r="G2762" s="5">
        <v>743.04</v>
      </c>
      <c r="H2762" s="5">
        <v>9467.34</v>
      </c>
      <c r="I2762" s="1" t="s">
        <v>21</v>
      </c>
      <c r="J2762" s="1" t="s">
        <v>221</v>
      </c>
      <c r="K2762" s="1" t="s">
        <v>111</v>
      </c>
      <c r="L2762" s="1" t="s">
        <v>5</v>
      </c>
      <c r="M2762" s="1" t="s">
        <v>23</v>
      </c>
      <c r="N2762" s="1" t="s">
        <v>7</v>
      </c>
      <c r="O2762" s="6"/>
    </row>
    <row r="2763">
      <c r="A2763" s="5">
        <v>105673.0</v>
      </c>
      <c r="B2763" s="2">
        <v>45899.0</v>
      </c>
      <c r="C2763" s="1" t="s">
        <v>745</v>
      </c>
      <c r="D2763" s="3" t="s">
        <v>55</v>
      </c>
      <c r="E2763" s="4">
        <v>45894.0</v>
      </c>
      <c r="F2763" s="5">
        <v>100.0</v>
      </c>
      <c r="G2763" s="5">
        <v>60.01</v>
      </c>
      <c r="H2763" s="5">
        <v>5881.99</v>
      </c>
      <c r="I2763" s="1" t="s">
        <v>56</v>
      </c>
      <c r="J2763" s="1" t="s">
        <v>221</v>
      </c>
      <c r="K2763" s="1" t="s">
        <v>111</v>
      </c>
      <c r="L2763" s="1" t="s">
        <v>5</v>
      </c>
      <c r="M2763" s="1" t="s">
        <v>23</v>
      </c>
      <c r="N2763" s="1" t="s">
        <v>7</v>
      </c>
      <c r="O2763" s="6"/>
    </row>
    <row r="2764">
      <c r="A2764" s="5">
        <v>105673.0</v>
      </c>
      <c r="B2764" s="2">
        <v>45899.0</v>
      </c>
      <c r="C2764" s="1" t="s">
        <v>745</v>
      </c>
      <c r="D2764" s="3" t="s">
        <v>810</v>
      </c>
      <c r="E2764" s="4">
        <v>45894.0</v>
      </c>
      <c r="F2764" s="5">
        <v>20.0</v>
      </c>
      <c r="G2764" s="5">
        <v>310.05</v>
      </c>
      <c r="H2764" s="5">
        <v>6077.99</v>
      </c>
      <c r="I2764" s="1" t="s">
        <v>21</v>
      </c>
      <c r="J2764" s="1" t="s">
        <v>221</v>
      </c>
      <c r="K2764" s="1" t="s">
        <v>111</v>
      </c>
      <c r="L2764" s="1" t="s">
        <v>5</v>
      </c>
      <c r="M2764" s="1" t="s">
        <v>23</v>
      </c>
      <c r="N2764" s="1" t="s">
        <v>7</v>
      </c>
      <c r="O2764" s="6"/>
    </row>
    <row r="2765">
      <c r="A2765" s="5">
        <v>105673.0</v>
      </c>
      <c r="B2765" s="2">
        <v>45899.0</v>
      </c>
      <c r="C2765" s="1" t="s">
        <v>745</v>
      </c>
      <c r="D2765" s="7">
        <v>103.0</v>
      </c>
      <c r="E2765" s="4">
        <v>45894.0</v>
      </c>
      <c r="F2765" s="5">
        <v>108.0</v>
      </c>
      <c r="G2765" s="5">
        <v>52.8</v>
      </c>
      <c r="H2765" s="5">
        <v>5589.36</v>
      </c>
      <c r="I2765" s="1" t="s">
        <v>21</v>
      </c>
      <c r="J2765" s="1" t="s">
        <v>221</v>
      </c>
      <c r="K2765" s="1" t="s">
        <v>111</v>
      </c>
      <c r="L2765" s="1" t="s">
        <v>5</v>
      </c>
      <c r="M2765" s="1" t="s">
        <v>23</v>
      </c>
      <c r="N2765" s="1" t="s">
        <v>7</v>
      </c>
      <c r="O2765" s="6"/>
    </row>
    <row r="2766">
      <c r="A2766" s="5">
        <v>105673.0</v>
      </c>
      <c r="B2766" s="2">
        <v>45899.0</v>
      </c>
      <c r="C2766" s="1" t="s">
        <v>745</v>
      </c>
      <c r="D2766" s="7">
        <v>142.0</v>
      </c>
      <c r="E2766" s="4">
        <v>45894.0</v>
      </c>
      <c r="F2766" s="5">
        <v>132.0</v>
      </c>
      <c r="G2766" s="5">
        <v>100.8</v>
      </c>
      <c r="H2766" s="5">
        <v>13040.5</v>
      </c>
      <c r="I2766" s="1" t="s">
        <v>21</v>
      </c>
      <c r="J2766" s="1" t="s">
        <v>221</v>
      </c>
      <c r="K2766" s="1" t="s">
        <v>111</v>
      </c>
      <c r="L2766" s="1" t="s">
        <v>5</v>
      </c>
      <c r="M2766" s="1" t="s">
        <v>23</v>
      </c>
      <c r="N2766" s="1" t="s">
        <v>7</v>
      </c>
      <c r="O2766" s="6"/>
    </row>
    <row r="2767">
      <c r="A2767" s="5">
        <v>105673.0</v>
      </c>
      <c r="B2767" s="2">
        <v>45899.0</v>
      </c>
      <c r="C2767" s="1" t="s">
        <v>745</v>
      </c>
      <c r="D2767" s="7">
        <v>146.0</v>
      </c>
      <c r="E2767" s="4">
        <v>45894.0</v>
      </c>
      <c r="F2767" s="5">
        <v>64.0</v>
      </c>
      <c r="G2767" s="5">
        <v>163.2</v>
      </c>
      <c r="H2767" s="5">
        <v>10236.91</v>
      </c>
      <c r="I2767" s="1" t="s">
        <v>21</v>
      </c>
      <c r="J2767" s="1" t="s">
        <v>221</v>
      </c>
      <c r="K2767" s="1" t="s">
        <v>111</v>
      </c>
      <c r="L2767" s="1" t="s">
        <v>5</v>
      </c>
      <c r="M2767" s="1" t="s">
        <v>23</v>
      </c>
      <c r="N2767" s="1" t="s">
        <v>7</v>
      </c>
      <c r="O2767" s="6"/>
    </row>
    <row r="2768">
      <c r="A2768" s="5">
        <v>105675.0</v>
      </c>
      <c r="B2768" s="2">
        <v>45899.0</v>
      </c>
      <c r="C2768" s="1" t="s">
        <v>745</v>
      </c>
      <c r="D2768" s="3" t="s">
        <v>751</v>
      </c>
      <c r="E2768" s="4">
        <v>45894.0</v>
      </c>
      <c r="F2768" s="5">
        <v>20.0</v>
      </c>
      <c r="G2768" s="5">
        <v>63.45</v>
      </c>
      <c r="H2768" s="5">
        <v>1243.62</v>
      </c>
      <c r="I2768" s="1" t="s">
        <v>320</v>
      </c>
      <c r="J2768" s="1" t="s">
        <v>221</v>
      </c>
      <c r="K2768" s="1" t="s">
        <v>111</v>
      </c>
      <c r="L2768" s="1" t="s">
        <v>5</v>
      </c>
      <c r="M2768" s="1" t="s">
        <v>59</v>
      </c>
      <c r="N2768" s="1" t="s">
        <v>7</v>
      </c>
      <c r="O2768" s="6"/>
    </row>
    <row r="2769">
      <c r="A2769" s="5">
        <v>105675.0</v>
      </c>
      <c r="B2769" s="2">
        <v>45899.0</v>
      </c>
      <c r="C2769" s="1" t="s">
        <v>745</v>
      </c>
      <c r="D2769" s="3" t="s">
        <v>749</v>
      </c>
      <c r="E2769" s="4">
        <v>45894.0</v>
      </c>
      <c r="F2769" s="5">
        <v>20.0</v>
      </c>
      <c r="G2769" s="5">
        <v>42.3</v>
      </c>
      <c r="H2769" s="5">
        <v>829.08</v>
      </c>
      <c r="I2769" s="1" t="s">
        <v>320</v>
      </c>
      <c r="J2769" s="1" t="s">
        <v>221</v>
      </c>
      <c r="K2769" s="1" t="s">
        <v>111</v>
      </c>
      <c r="L2769" s="1" t="s">
        <v>5</v>
      </c>
      <c r="M2769" s="1" t="s">
        <v>59</v>
      </c>
      <c r="N2769" s="1" t="s">
        <v>7</v>
      </c>
      <c r="O2769" s="6"/>
    </row>
    <row r="2770">
      <c r="A2770" s="5">
        <v>105675.0</v>
      </c>
      <c r="B2770" s="2">
        <v>45899.0</v>
      </c>
      <c r="C2770" s="1" t="s">
        <v>745</v>
      </c>
      <c r="D2770" s="3" t="s">
        <v>747</v>
      </c>
      <c r="E2770" s="4">
        <v>45894.0</v>
      </c>
      <c r="F2770" s="5">
        <v>20.0</v>
      </c>
      <c r="G2770" s="5">
        <v>42.3</v>
      </c>
      <c r="H2770" s="5">
        <v>829.08</v>
      </c>
      <c r="I2770" s="1" t="s">
        <v>320</v>
      </c>
      <c r="J2770" s="1" t="s">
        <v>221</v>
      </c>
      <c r="K2770" s="1" t="s">
        <v>111</v>
      </c>
      <c r="L2770" s="1" t="s">
        <v>5</v>
      </c>
      <c r="M2770" s="1" t="s">
        <v>59</v>
      </c>
      <c r="N2770" s="1" t="s">
        <v>7</v>
      </c>
      <c r="O2770" s="6"/>
    </row>
    <row r="2771">
      <c r="A2771" s="5">
        <v>105675.0</v>
      </c>
      <c r="B2771" s="2">
        <v>45899.0</v>
      </c>
      <c r="C2771" s="1" t="s">
        <v>745</v>
      </c>
      <c r="D2771" s="3" t="s">
        <v>754</v>
      </c>
      <c r="E2771" s="4">
        <v>45894.0</v>
      </c>
      <c r="F2771" s="5">
        <v>20.0</v>
      </c>
      <c r="G2771" s="5">
        <v>63.45</v>
      </c>
      <c r="H2771" s="5">
        <v>1243.62</v>
      </c>
      <c r="I2771" s="1" t="s">
        <v>320</v>
      </c>
      <c r="J2771" s="1" t="s">
        <v>221</v>
      </c>
      <c r="K2771" s="1" t="s">
        <v>111</v>
      </c>
      <c r="L2771" s="1" t="s">
        <v>5</v>
      </c>
      <c r="M2771" s="1" t="s">
        <v>59</v>
      </c>
      <c r="N2771" s="1" t="s">
        <v>7</v>
      </c>
      <c r="O2771" s="6"/>
    </row>
    <row r="2772">
      <c r="A2772" s="5">
        <v>105677.0</v>
      </c>
      <c r="B2772" s="2">
        <v>45899.0</v>
      </c>
      <c r="C2772" s="1" t="s">
        <v>745</v>
      </c>
      <c r="D2772" s="3" t="s">
        <v>34</v>
      </c>
      <c r="E2772" s="4">
        <v>45894.0</v>
      </c>
      <c r="F2772" s="5">
        <v>30.0</v>
      </c>
      <c r="G2772" s="5">
        <v>281.28</v>
      </c>
      <c r="H2772" s="5">
        <v>8270.67</v>
      </c>
      <c r="I2772" s="1" t="s">
        <v>21</v>
      </c>
      <c r="J2772" s="1" t="s">
        <v>221</v>
      </c>
      <c r="K2772" s="1" t="s">
        <v>111</v>
      </c>
      <c r="L2772" s="1" t="s">
        <v>5</v>
      </c>
      <c r="M2772" s="1" t="s">
        <v>23</v>
      </c>
      <c r="N2772" s="1" t="s">
        <v>7</v>
      </c>
      <c r="O2772" s="6"/>
    </row>
    <row r="2773">
      <c r="A2773" s="5">
        <v>105677.0</v>
      </c>
      <c r="B2773" s="2">
        <v>45899.0</v>
      </c>
      <c r="C2773" s="1" t="s">
        <v>745</v>
      </c>
      <c r="D2773" s="7">
        <v>103.0</v>
      </c>
      <c r="E2773" s="4">
        <v>45894.0</v>
      </c>
      <c r="F2773" s="5">
        <v>108.0</v>
      </c>
      <c r="G2773" s="5">
        <v>52.8</v>
      </c>
      <c r="H2773" s="5">
        <v>5589.39</v>
      </c>
      <c r="I2773" s="1" t="s">
        <v>21</v>
      </c>
      <c r="J2773" s="1" t="s">
        <v>221</v>
      </c>
      <c r="K2773" s="1" t="s">
        <v>111</v>
      </c>
      <c r="L2773" s="1" t="s">
        <v>5</v>
      </c>
      <c r="M2773" s="1" t="s">
        <v>23</v>
      </c>
      <c r="N2773" s="1" t="s">
        <v>7</v>
      </c>
      <c r="O2773" s="6"/>
    </row>
    <row r="2774">
      <c r="A2774" s="5">
        <v>105677.0</v>
      </c>
      <c r="B2774" s="2">
        <v>45899.0</v>
      </c>
      <c r="C2774" s="1" t="s">
        <v>745</v>
      </c>
      <c r="D2774" s="7">
        <v>142.0</v>
      </c>
      <c r="E2774" s="4">
        <v>45894.0</v>
      </c>
      <c r="F2774" s="5">
        <v>132.0</v>
      </c>
      <c r="G2774" s="5">
        <v>100.8</v>
      </c>
      <c r="H2774" s="5">
        <v>13040.53</v>
      </c>
      <c r="I2774" s="1" t="s">
        <v>21</v>
      </c>
      <c r="J2774" s="1" t="s">
        <v>221</v>
      </c>
      <c r="K2774" s="1" t="s">
        <v>111</v>
      </c>
      <c r="L2774" s="1" t="s">
        <v>5</v>
      </c>
      <c r="M2774" s="1" t="s">
        <v>23</v>
      </c>
      <c r="N2774" s="1" t="s">
        <v>7</v>
      </c>
      <c r="O2774" s="6"/>
    </row>
    <row r="2775">
      <c r="A2775" s="5">
        <v>105677.0</v>
      </c>
      <c r="B2775" s="2">
        <v>45899.0</v>
      </c>
      <c r="C2775" s="1" t="s">
        <v>745</v>
      </c>
      <c r="D2775" s="3" t="s">
        <v>624</v>
      </c>
      <c r="E2775" s="4">
        <v>45894.0</v>
      </c>
      <c r="F2775" s="5">
        <v>20.0</v>
      </c>
      <c r="G2775" s="5">
        <v>130.01</v>
      </c>
      <c r="H2775" s="5">
        <v>2549.24</v>
      </c>
      <c r="I2775" s="1" t="s">
        <v>21</v>
      </c>
      <c r="J2775" s="1" t="s">
        <v>221</v>
      </c>
      <c r="K2775" s="1" t="s">
        <v>111</v>
      </c>
      <c r="L2775" s="1" t="s">
        <v>5</v>
      </c>
      <c r="M2775" s="1" t="s">
        <v>23</v>
      </c>
      <c r="N2775" s="1" t="s">
        <v>7</v>
      </c>
      <c r="O2775" s="6"/>
    </row>
    <row r="2776">
      <c r="A2776" s="5">
        <v>105677.0</v>
      </c>
      <c r="B2776" s="2">
        <v>45899.0</v>
      </c>
      <c r="C2776" s="1" t="s">
        <v>745</v>
      </c>
      <c r="D2776" s="7">
        <v>144.0</v>
      </c>
      <c r="E2776" s="4">
        <v>45894.0</v>
      </c>
      <c r="F2776" s="5">
        <v>180.0</v>
      </c>
      <c r="G2776" s="5">
        <v>97.92</v>
      </c>
      <c r="H2776" s="5">
        <v>17274.13</v>
      </c>
      <c r="I2776" s="1" t="s">
        <v>21</v>
      </c>
      <c r="J2776" s="1" t="s">
        <v>221</v>
      </c>
      <c r="K2776" s="1" t="s">
        <v>111</v>
      </c>
      <c r="L2776" s="1" t="s">
        <v>5</v>
      </c>
      <c r="M2776" s="1" t="s">
        <v>23</v>
      </c>
      <c r="N2776" s="1" t="s">
        <v>7</v>
      </c>
      <c r="O2776" s="6"/>
    </row>
    <row r="2777">
      <c r="A2777" s="5">
        <v>105677.0</v>
      </c>
      <c r="B2777" s="2">
        <v>45899.0</v>
      </c>
      <c r="C2777" s="1" t="s">
        <v>745</v>
      </c>
      <c r="D2777" s="3" t="s">
        <v>55</v>
      </c>
      <c r="E2777" s="4">
        <v>45894.0</v>
      </c>
      <c r="F2777" s="5">
        <v>100.0</v>
      </c>
      <c r="G2777" s="5">
        <v>60.01</v>
      </c>
      <c r="H2777" s="5">
        <v>5882.02</v>
      </c>
      <c r="I2777" s="1" t="s">
        <v>56</v>
      </c>
      <c r="J2777" s="1" t="s">
        <v>221</v>
      </c>
      <c r="K2777" s="1" t="s">
        <v>111</v>
      </c>
      <c r="L2777" s="1" t="s">
        <v>5</v>
      </c>
      <c r="M2777" s="1" t="s">
        <v>23</v>
      </c>
      <c r="N2777" s="1" t="s">
        <v>7</v>
      </c>
      <c r="O2777" s="6"/>
    </row>
    <row r="2778">
      <c r="A2778" s="5">
        <v>105677.0</v>
      </c>
      <c r="B2778" s="2">
        <v>45899.0</v>
      </c>
      <c r="C2778" s="1" t="s">
        <v>745</v>
      </c>
      <c r="D2778" s="7">
        <v>145.0</v>
      </c>
      <c r="E2778" s="4">
        <v>45894.0</v>
      </c>
      <c r="F2778" s="5">
        <v>35.0</v>
      </c>
      <c r="G2778" s="5">
        <v>212.16</v>
      </c>
      <c r="H2778" s="5">
        <v>7278.13</v>
      </c>
      <c r="I2778" s="1" t="s">
        <v>21</v>
      </c>
      <c r="J2778" s="1" t="s">
        <v>221</v>
      </c>
      <c r="K2778" s="1" t="s">
        <v>111</v>
      </c>
      <c r="L2778" s="1" t="s">
        <v>5</v>
      </c>
      <c r="M2778" s="1" t="s">
        <v>23</v>
      </c>
      <c r="N2778" s="1" t="s">
        <v>7</v>
      </c>
      <c r="O2778" s="6"/>
    </row>
    <row r="2779">
      <c r="A2779" s="5">
        <v>105677.0</v>
      </c>
      <c r="B2779" s="2">
        <v>45899.0</v>
      </c>
      <c r="C2779" s="1" t="s">
        <v>745</v>
      </c>
      <c r="D2779" s="3" t="s">
        <v>269</v>
      </c>
      <c r="E2779" s="4">
        <v>45894.0</v>
      </c>
      <c r="F2779" s="5">
        <v>20.0</v>
      </c>
      <c r="G2779" s="5">
        <v>20.0</v>
      </c>
      <c r="H2779" s="5">
        <v>393.04</v>
      </c>
      <c r="I2779" s="1" t="s">
        <v>21</v>
      </c>
      <c r="J2779" s="1" t="s">
        <v>221</v>
      </c>
      <c r="K2779" s="1" t="s">
        <v>111</v>
      </c>
      <c r="L2779" s="1" t="s">
        <v>5</v>
      </c>
      <c r="M2779" s="1" t="s">
        <v>23</v>
      </c>
      <c r="N2779" s="1" t="s">
        <v>7</v>
      </c>
      <c r="O2779" s="6"/>
    </row>
    <row r="2780">
      <c r="A2780" s="5">
        <v>105677.0</v>
      </c>
      <c r="B2780" s="2">
        <v>45899.0</v>
      </c>
      <c r="C2780" s="1" t="s">
        <v>745</v>
      </c>
      <c r="D2780" s="3" t="s">
        <v>270</v>
      </c>
      <c r="E2780" s="4">
        <v>45894.0</v>
      </c>
      <c r="F2780" s="5">
        <v>20.0</v>
      </c>
      <c r="G2780" s="5">
        <v>20.0</v>
      </c>
      <c r="H2780" s="5">
        <v>393.04</v>
      </c>
      <c r="I2780" s="1" t="s">
        <v>21</v>
      </c>
      <c r="J2780" s="1" t="s">
        <v>221</v>
      </c>
      <c r="K2780" s="1" t="s">
        <v>111</v>
      </c>
      <c r="L2780" s="1" t="s">
        <v>5</v>
      </c>
      <c r="M2780" s="1" t="s">
        <v>23</v>
      </c>
      <c r="N2780" s="1" t="s">
        <v>7</v>
      </c>
      <c r="O2780" s="6"/>
    </row>
    <row r="2781">
      <c r="A2781" s="5">
        <v>105677.0</v>
      </c>
      <c r="B2781" s="2">
        <v>45899.0</v>
      </c>
      <c r="C2781" s="1" t="s">
        <v>745</v>
      </c>
      <c r="D2781" s="7">
        <v>146.0</v>
      </c>
      <c r="E2781" s="4">
        <v>45894.0</v>
      </c>
      <c r="F2781" s="5">
        <v>64.0</v>
      </c>
      <c r="G2781" s="5">
        <v>163.2</v>
      </c>
      <c r="H2781" s="5">
        <v>10236.95</v>
      </c>
      <c r="I2781" s="1" t="s">
        <v>21</v>
      </c>
      <c r="J2781" s="1" t="s">
        <v>221</v>
      </c>
      <c r="K2781" s="1" t="s">
        <v>111</v>
      </c>
      <c r="L2781" s="1" t="s">
        <v>5</v>
      </c>
      <c r="M2781" s="1" t="s">
        <v>23</v>
      </c>
      <c r="N2781" s="1" t="s">
        <v>7</v>
      </c>
      <c r="O2781" s="6"/>
    </row>
    <row r="2782">
      <c r="A2782" s="5">
        <v>105677.0</v>
      </c>
      <c r="B2782" s="2">
        <v>45899.0</v>
      </c>
      <c r="C2782" s="1" t="s">
        <v>745</v>
      </c>
      <c r="D2782" s="7">
        <v>147.0</v>
      </c>
      <c r="E2782" s="4">
        <v>45894.0</v>
      </c>
      <c r="F2782" s="5">
        <v>30.0</v>
      </c>
      <c r="G2782" s="5">
        <v>285.12</v>
      </c>
      <c r="H2782" s="5">
        <v>8383.57</v>
      </c>
      <c r="I2782" s="1" t="s">
        <v>21</v>
      </c>
      <c r="J2782" s="1" t="s">
        <v>221</v>
      </c>
      <c r="K2782" s="1" t="s">
        <v>111</v>
      </c>
      <c r="L2782" s="1" t="s">
        <v>5</v>
      </c>
      <c r="M2782" s="1" t="s">
        <v>23</v>
      </c>
      <c r="N2782" s="1" t="s">
        <v>7</v>
      </c>
      <c r="O2782" s="6"/>
    </row>
    <row r="2783">
      <c r="A2783" s="5">
        <v>105677.0</v>
      </c>
      <c r="B2783" s="2">
        <v>45899.0</v>
      </c>
      <c r="C2783" s="1" t="s">
        <v>745</v>
      </c>
      <c r="D2783" s="3" t="s">
        <v>810</v>
      </c>
      <c r="E2783" s="4">
        <v>45894.0</v>
      </c>
      <c r="F2783" s="5">
        <v>20.0</v>
      </c>
      <c r="G2783" s="5">
        <v>310.05</v>
      </c>
      <c r="H2783" s="5">
        <v>6078.02</v>
      </c>
      <c r="I2783" s="1" t="s">
        <v>21</v>
      </c>
      <c r="J2783" s="1" t="s">
        <v>221</v>
      </c>
      <c r="K2783" s="1" t="s">
        <v>111</v>
      </c>
      <c r="L2783" s="1" t="s">
        <v>5</v>
      </c>
      <c r="M2783" s="1" t="s">
        <v>23</v>
      </c>
      <c r="N2783" s="1" t="s">
        <v>7</v>
      </c>
      <c r="O2783" s="6"/>
    </row>
    <row r="2784">
      <c r="A2784" s="5">
        <v>105677.0</v>
      </c>
      <c r="B2784" s="2">
        <v>45899.0</v>
      </c>
      <c r="C2784" s="1" t="s">
        <v>745</v>
      </c>
      <c r="D2784" s="3" t="s">
        <v>686</v>
      </c>
      <c r="E2784" s="4">
        <v>45894.0</v>
      </c>
      <c r="F2784" s="5">
        <v>24.0</v>
      </c>
      <c r="G2784" s="5">
        <v>592.0</v>
      </c>
      <c r="H2784" s="5">
        <v>13924.88</v>
      </c>
      <c r="I2784" s="1" t="s">
        <v>21</v>
      </c>
      <c r="J2784" s="1" t="s">
        <v>221</v>
      </c>
      <c r="K2784" s="1" t="s">
        <v>111</v>
      </c>
      <c r="L2784" s="1" t="s">
        <v>5</v>
      </c>
      <c r="M2784" s="1" t="s">
        <v>23</v>
      </c>
      <c r="N2784" s="1" t="s">
        <v>7</v>
      </c>
      <c r="O2784" s="6"/>
    </row>
    <row r="2785">
      <c r="A2785" s="5">
        <v>105677.0</v>
      </c>
      <c r="B2785" s="2">
        <v>45899.0</v>
      </c>
      <c r="C2785" s="1" t="s">
        <v>745</v>
      </c>
      <c r="D2785" s="3" t="s">
        <v>809</v>
      </c>
      <c r="E2785" s="4">
        <v>45894.0</v>
      </c>
      <c r="F2785" s="5">
        <v>13.0</v>
      </c>
      <c r="G2785" s="5">
        <v>743.04</v>
      </c>
      <c r="H2785" s="5">
        <v>9467.37</v>
      </c>
      <c r="I2785" s="1" t="s">
        <v>21</v>
      </c>
      <c r="J2785" s="1" t="s">
        <v>221</v>
      </c>
      <c r="K2785" s="1" t="s">
        <v>111</v>
      </c>
      <c r="L2785" s="1" t="s">
        <v>5</v>
      </c>
      <c r="M2785" s="1" t="s">
        <v>23</v>
      </c>
      <c r="N2785" s="1" t="s">
        <v>7</v>
      </c>
      <c r="O2785" s="6"/>
    </row>
    <row r="2786">
      <c r="A2786" s="5">
        <v>105677.0</v>
      </c>
      <c r="B2786" s="2">
        <v>45899.0</v>
      </c>
      <c r="C2786" s="1" t="s">
        <v>745</v>
      </c>
      <c r="D2786" s="3" t="s">
        <v>755</v>
      </c>
      <c r="E2786" s="4">
        <v>45894.0</v>
      </c>
      <c r="F2786" s="5">
        <v>54.0</v>
      </c>
      <c r="G2786" s="5">
        <v>111.72</v>
      </c>
      <c r="H2786" s="5">
        <v>5913.26</v>
      </c>
      <c r="I2786" s="1" t="s">
        <v>21</v>
      </c>
      <c r="J2786" s="1" t="s">
        <v>221</v>
      </c>
      <c r="K2786" s="1" t="s">
        <v>111</v>
      </c>
      <c r="L2786" s="1" t="s">
        <v>5</v>
      </c>
      <c r="M2786" s="1" t="s">
        <v>23</v>
      </c>
      <c r="N2786" s="1" t="s">
        <v>7</v>
      </c>
      <c r="O2786" s="6"/>
    </row>
    <row r="2787">
      <c r="A2787" s="5">
        <v>105677.0</v>
      </c>
      <c r="B2787" s="2">
        <v>45899.0</v>
      </c>
      <c r="C2787" s="1" t="s">
        <v>745</v>
      </c>
      <c r="D2787" s="7">
        <v>121.0</v>
      </c>
      <c r="E2787" s="4">
        <v>45894.0</v>
      </c>
      <c r="F2787" s="5">
        <v>216.0</v>
      </c>
      <c r="G2787" s="5">
        <v>99.84</v>
      </c>
      <c r="H2787" s="5">
        <v>21135.17</v>
      </c>
      <c r="I2787" s="1" t="s">
        <v>21</v>
      </c>
      <c r="J2787" s="1" t="s">
        <v>221</v>
      </c>
      <c r="K2787" s="1" t="s">
        <v>111</v>
      </c>
      <c r="L2787" s="1" t="s">
        <v>5</v>
      </c>
      <c r="M2787" s="1" t="s">
        <v>23</v>
      </c>
      <c r="N2787" s="1" t="s">
        <v>7</v>
      </c>
      <c r="O2787" s="6"/>
    </row>
    <row r="2788">
      <c r="A2788" s="5">
        <v>105677.0</v>
      </c>
      <c r="B2788" s="2">
        <v>45899.0</v>
      </c>
      <c r="C2788" s="1" t="s">
        <v>745</v>
      </c>
      <c r="D2788" s="7">
        <v>124.0</v>
      </c>
      <c r="E2788" s="4">
        <v>45894.0</v>
      </c>
      <c r="F2788" s="5">
        <v>92.0</v>
      </c>
      <c r="G2788" s="5">
        <v>132.48</v>
      </c>
      <c r="H2788" s="5">
        <v>11945.44</v>
      </c>
      <c r="I2788" s="1" t="s">
        <v>21</v>
      </c>
      <c r="J2788" s="1" t="s">
        <v>221</v>
      </c>
      <c r="K2788" s="1" t="s">
        <v>111</v>
      </c>
      <c r="L2788" s="1" t="s">
        <v>5</v>
      </c>
      <c r="M2788" s="1" t="s">
        <v>23</v>
      </c>
      <c r="N2788" s="1" t="s">
        <v>7</v>
      </c>
      <c r="O2788" s="6"/>
    </row>
    <row r="2789">
      <c r="A2789" s="5">
        <v>105677.0</v>
      </c>
      <c r="B2789" s="2">
        <v>45899.0</v>
      </c>
      <c r="C2789" s="1" t="s">
        <v>745</v>
      </c>
      <c r="D2789" s="3" t="s">
        <v>760</v>
      </c>
      <c r="E2789" s="4">
        <v>45894.0</v>
      </c>
      <c r="F2789" s="5">
        <v>30.0</v>
      </c>
      <c r="G2789" s="5">
        <v>217.36</v>
      </c>
      <c r="H2789" s="5">
        <v>6391.43</v>
      </c>
      <c r="I2789" s="1" t="s">
        <v>21</v>
      </c>
      <c r="J2789" s="1" t="s">
        <v>221</v>
      </c>
      <c r="K2789" s="1" t="s">
        <v>111</v>
      </c>
      <c r="L2789" s="1" t="s">
        <v>5</v>
      </c>
      <c r="M2789" s="1" t="s">
        <v>23</v>
      </c>
      <c r="N2789" s="1" t="s">
        <v>7</v>
      </c>
      <c r="O2789" s="6"/>
    </row>
    <row r="2790">
      <c r="A2790" s="5">
        <v>105677.0</v>
      </c>
      <c r="B2790" s="2">
        <v>45899.0</v>
      </c>
      <c r="C2790" s="1" t="s">
        <v>745</v>
      </c>
      <c r="D2790" s="7">
        <v>130.0</v>
      </c>
      <c r="E2790" s="4">
        <v>45894.0</v>
      </c>
      <c r="F2790" s="5">
        <v>66.0</v>
      </c>
      <c r="G2790" s="5">
        <v>143.04</v>
      </c>
      <c r="H2790" s="5">
        <v>9252.87</v>
      </c>
      <c r="I2790" s="1" t="s">
        <v>21</v>
      </c>
      <c r="J2790" s="1" t="s">
        <v>221</v>
      </c>
      <c r="K2790" s="1" t="s">
        <v>111</v>
      </c>
      <c r="L2790" s="1" t="s">
        <v>5</v>
      </c>
      <c r="M2790" s="1" t="s">
        <v>23</v>
      </c>
      <c r="N2790" s="1" t="s">
        <v>7</v>
      </c>
      <c r="O2790" s="6"/>
    </row>
    <row r="2791">
      <c r="A2791" s="5">
        <v>105677.0</v>
      </c>
      <c r="B2791" s="2">
        <v>45899.0</v>
      </c>
      <c r="C2791" s="1" t="s">
        <v>745</v>
      </c>
      <c r="D2791" s="3" t="s">
        <v>758</v>
      </c>
      <c r="E2791" s="4">
        <v>45894.0</v>
      </c>
      <c r="F2791" s="5">
        <v>30.0</v>
      </c>
      <c r="G2791" s="5">
        <v>225.72</v>
      </c>
      <c r="H2791" s="5">
        <v>6637.21</v>
      </c>
      <c r="I2791" s="1" t="s">
        <v>21</v>
      </c>
      <c r="J2791" s="1" t="s">
        <v>221</v>
      </c>
      <c r="K2791" s="1" t="s">
        <v>111</v>
      </c>
      <c r="L2791" s="1" t="s">
        <v>5</v>
      </c>
      <c r="M2791" s="1" t="s">
        <v>23</v>
      </c>
      <c r="N2791" s="1" t="s">
        <v>7</v>
      </c>
      <c r="O2791" s="6"/>
    </row>
    <row r="2792">
      <c r="A2792" s="5">
        <v>105704.0</v>
      </c>
      <c r="B2792" s="2">
        <v>45899.0</v>
      </c>
      <c r="C2792" s="1" t="s">
        <v>24</v>
      </c>
      <c r="D2792" s="7">
        <v>152.0</v>
      </c>
      <c r="E2792" s="4">
        <v>45894.0</v>
      </c>
      <c r="F2792" s="5">
        <v>198.0</v>
      </c>
      <c r="G2792" s="5">
        <v>215.04</v>
      </c>
      <c r="H2792" s="5">
        <v>41729.01</v>
      </c>
      <c r="I2792" s="1" t="s">
        <v>21</v>
      </c>
      <c r="J2792" s="1" t="s">
        <v>27</v>
      </c>
      <c r="K2792" s="1" t="s">
        <v>28</v>
      </c>
      <c r="L2792" s="1" t="s">
        <v>5</v>
      </c>
      <c r="M2792" s="1" t="s">
        <v>23</v>
      </c>
      <c r="N2792" s="1" t="s">
        <v>7</v>
      </c>
      <c r="O2792" s="6"/>
    </row>
    <row r="2793">
      <c r="A2793" s="5">
        <v>105704.0</v>
      </c>
      <c r="B2793" s="2">
        <v>45899.0</v>
      </c>
      <c r="C2793" s="1" t="s">
        <v>24</v>
      </c>
      <c r="D2793" s="7">
        <v>362.0</v>
      </c>
      <c r="E2793" s="4">
        <v>45894.0</v>
      </c>
      <c r="F2793" s="5">
        <v>50.0</v>
      </c>
      <c r="G2793" s="5">
        <v>217.6</v>
      </c>
      <c r="H2793" s="5">
        <v>10665.05</v>
      </c>
      <c r="I2793" s="1" t="s">
        <v>229</v>
      </c>
      <c r="J2793" s="1" t="s">
        <v>27</v>
      </c>
      <c r="K2793" s="1" t="s">
        <v>28</v>
      </c>
      <c r="L2793" s="1" t="s">
        <v>5</v>
      </c>
      <c r="M2793" s="1" t="s">
        <v>23</v>
      </c>
      <c r="N2793" s="1" t="s">
        <v>7</v>
      </c>
      <c r="O2793" s="6"/>
    </row>
    <row r="2794">
      <c r="A2794" s="5">
        <v>105704.0</v>
      </c>
      <c r="B2794" s="2">
        <v>45899.0</v>
      </c>
      <c r="C2794" s="1" t="s">
        <v>24</v>
      </c>
      <c r="D2794" s="7">
        <v>344.0</v>
      </c>
      <c r="E2794" s="4">
        <v>45894.0</v>
      </c>
      <c r="F2794" s="5">
        <v>50.0</v>
      </c>
      <c r="G2794" s="5">
        <v>95.2</v>
      </c>
      <c r="H2794" s="5">
        <v>4667.45</v>
      </c>
      <c r="I2794" s="1" t="s">
        <v>229</v>
      </c>
      <c r="J2794" s="1" t="s">
        <v>27</v>
      </c>
      <c r="K2794" s="1" t="s">
        <v>28</v>
      </c>
      <c r="L2794" s="1" t="s">
        <v>5</v>
      </c>
      <c r="M2794" s="1" t="s">
        <v>23</v>
      </c>
      <c r="N2794" s="1" t="s">
        <v>7</v>
      </c>
      <c r="O2794" s="6"/>
    </row>
    <row r="2795">
      <c r="A2795" s="5">
        <v>105704.0</v>
      </c>
      <c r="B2795" s="2">
        <v>45899.0</v>
      </c>
      <c r="C2795" s="1" t="s">
        <v>24</v>
      </c>
      <c r="D2795" s="7">
        <v>151.0</v>
      </c>
      <c r="E2795" s="4">
        <v>45894.0</v>
      </c>
      <c r="F2795" s="5">
        <v>210.0</v>
      </c>
      <c r="G2795" s="5">
        <v>143.04</v>
      </c>
      <c r="H2795" s="5">
        <v>29440.28</v>
      </c>
      <c r="I2795" s="1" t="s">
        <v>21</v>
      </c>
      <c r="J2795" s="1" t="s">
        <v>27</v>
      </c>
      <c r="K2795" s="1" t="s">
        <v>28</v>
      </c>
      <c r="L2795" s="1" t="s">
        <v>5</v>
      </c>
      <c r="M2795" s="1" t="s">
        <v>23</v>
      </c>
      <c r="N2795" s="1" t="s">
        <v>7</v>
      </c>
      <c r="O2795" s="6"/>
    </row>
    <row r="2796">
      <c r="A2796" s="5">
        <v>105708.0</v>
      </c>
      <c r="B2796" s="2">
        <v>45899.0</v>
      </c>
      <c r="C2796" s="1" t="s">
        <v>261</v>
      </c>
      <c r="D2796" s="3" t="s">
        <v>811</v>
      </c>
      <c r="E2796" s="4">
        <v>45894.0</v>
      </c>
      <c r="F2796" s="5">
        <v>22.0</v>
      </c>
      <c r="G2796" s="5">
        <v>277.44</v>
      </c>
      <c r="H2796" s="5">
        <v>6105.4</v>
      </c>
      <c r="I2796" s="1" t="s">
        <v>21</v>
      </c>
      <c r="J2796" s="1" t="s">
        <v>216</v>
      </c>
      <c r="K2796" s="1" t="s">
        <v>28</v>
      </c>
      <c r="L2796" s="1" t="s">
        <v>5</v>
      </c>
      <c r="M2796" s="1" t="s">
        <v>23</v>
      </c>
      <c r="N2796" s="1" t="s">
        <v>7</v>
      </c>
      <c r="O2796" s="6"/>
    </row>
    <row r="2797">
      <c r="A2797" s="5">
        <v>105708.0</v>
      </c>
      <c r="B2797" s="2">
        <v>45899.0</v>
      </c>
      <c r="C2797" s="1" t="s">
        <v>261</v>
      </c>
      <c r="D2797" s="3" t="s">
        <v>315</v>
      </c>
      <c r="E2797" s="4">
        <v>45894.0</v>
      </c>
      <c r="F2797" s="5">
        <v>30.0</v>
      </c>
      <c r="G2797" s="5">
        <v>365.76</v>
      </c>
      <c r="H2797" s="5">
        <v>10974.52</v>
      </c>
      <c r="I2797" s="1" t="s">
        <v>21</v>
      </c>
      <c r="J2797" s="1" t="s">
        <v>216</v>
      </c>
      <c r="K2797" s="1" t="s">
        <v>28</v>
      </c>
      <c r="L2797" s="1" t="s">
        <v>5</v>
      </c>
      <c r="M2797" s="1" t="s">
        <v>23</v>
      </c>
      <c r="N2797" s="1" t="s">
        <v>7</v>
      </c>
      <c r="O2797" s="6"/>
    </row>
    <row r="2798">
      <c r="A2798" s="5">
        <v>105708.0</v>
      </c>
      <c r="B2798" s="2">
        <v>45899.0</v>
      </c>
      <c r="C2798" s="1" t="s">
        <v>261</v>
      </c>
      <c r="D2798" s="3" t="s">
        <v>35</v>
      </c>
      <c r="E2798" s="4">
        <v>45894.0</v>
      </c>
      <c r="F2798" s="5">
        <v>132.0</v>
      </c>
      <c r="G2798" s="5">
        <v>164.16</v>
      </c>
      <c r="H2798" s="5">
        <v>21670.84</v>
      </c>
      <c r="I2798" s="1" t="s">
        <v>21</v>
      </c>
      <c r="J2798" s="1" t="s">
        <v>216</v>
      </c>
      <c r="K2798" s="1" t="s">
        <v>28</v>
      </c>
      <c r="L2798" s="1" t="s">
        <v>5</v>
      </c>
      <c r="M2798" s="1" t="s">
        <v>23</v>
      </c>
      <c r="N2798" s="1" t="s">
        <v>7</v>
      </c>
      <c r="O2798" s="6"/>
    </row>
    <row r="2799">
      <c r="A2799" s="5">
        <v>105708.0</v>
      </c>
      <c r="B2799" s="2">
        <v>45899.0</v>
      </c>
      <c r="C2799" s="1" t="s">
        <v>261</v>
      </c>
      <c r="D2799" s="3" t="s">
        <v>120</v>
      </c>
      <c r="E2799" s="4">
        <v>45894.0</v>
      </c>
      <c r="F2799" s="5">
        <v>44.0</v>
      </c>
      <c r="G2799" s="5">
        <v>277.44</v>
      </c>
      <c r="H2799" s="5">
        <v>12209.08</v>
      </c>
      <c r="I2799" s="1" t="s">
        <v>21</v>
      </c>
      <c r="J2799" s="1" t="s">
        <v>216</v>
      </c>
      <c r="K2799" s="1" t="s">
        <v>28</v>
      </c>
      <c r="L2799" s="1" t="s">
        <v>5</v>
      </c>
      <c r="M2799" s="1" t="s">
        <v>23</v>
      </c>
      <c r="N2799" s="1" t="s">
        <v>7</v>
      </c>
      <c r="O2799" s="6"/>
    </row>
    <row r="2800">
      <c r="A2800" s="5">
        <v>105708.0</v>
      </c>
      <c r="B2800" s="2">
        <v>45899.0</v>
      </c>
      <c r="C2800" s="1" t="s">
        <v>261</v>
      </c>
      <c r="D2800" s="3" t="s">
        <v>259</v>
      </c>
      <c r="E2800" s="4">
        <v>45894.0</v>
      </c>
      <c r="F2800" s="5">
        <v>99.0</v>
      </c>
      <c r="G2800" s="5">
        <v>169.92</v>
      </c>
      <c r="H2800" s="5">
        <v>16823.8</v>
      </c>
      <c r="I2800" s="1" t="s">
        <v>21</v>
      </c>
      <c r="J2800" s="1" t="s">
        <v>216</v>
      </c>
      <c r="K2800" s="1" t="s">
        <v>28</v>
      </c>
      <c r="L2800" s="1" t="s">
        <v>5</v>
      </c>
      <c r="M2800" s="1" t="s">
        <v>23</v>
      </c>
      <c r="N2800" s="1" t="s">
        <v>7</v>
      </c>
      <c r="O2800" s="6"/>
    </row>
    <row r="2801">
      <c r="A2801" s="5">
        <v>105708.0</v>
      </c>
      <c r="B2801" s="2">
        <v>45899.0</v>
      </c>
      <c r="C2801" s="1" t="s">
        <v>261</v>
      </c>
      <c r="D2801" s="7">
        <v>187.0</v>
      </c>
      <c r="E2801" s="4">
        <v>45894.0</v>
      </c>
      <c r="F2801" s="5">
        <v>22.0</v>
      </c>
      <c r="G2801" s="5">
        <v>263.04</v>
      </c>
      <c r="H2801" s="5">
        <v>5788.6</v>
      </c>
      <c r="I2801" s="1" t="s">
        <v>21</v>
      </c>
      <c r="J2801" s="1" t="s">
        <v>216</v>
      </c>
      <c r="K2801" s="1" t="s">
        <v>28</v>
      </c>
      <c r="L2801" s="1" t="s">
        <v>5</v>
      </c>
      <c r="M2801" s="1" t="s">
        <v>23</v>
      </c>
      <c r="N2801" s="1" t="s">
        <v>7</v>
      </c>
      <c r="O2801" s="6"/>
    </row>
    <row r="2802">
      <c r="A2802" s="5">
        <v>105708.0</v>
      </c>
      <c r="B2802" s="2">
        <v>45899.0</v>
      </c>
      <c r="C2802" s="1" t="s">
        <v>261</v>
      </c>
      <c r="D2802" s="7">
        <v>522.0</v>
      </c>
      <c r="E2802" s="4">
        <v>45894.0</v>
      </c>
      <c r="F2802" s="5">
        <v>24.0</v>
      </c>
      <c r="G2802" s="5">
        <v>157.44</v>
      </c>
      <c r="H2802" s="5">
        <v>3780.28</v>
      </c>
      <c r="I2802" s="1" t="s">
        <v>21</v>
      </c>
      <c r="J2802" s="1" t="s">
        <v>216</v>
      </c>
      <c r="K2802" s="1" t="s">
        <v>28</v>
      </c>
      <c r="L2802" s="1" t="s">
        <v>5</v>
      </c>
      <c r="M2802" s="1" t="s">
        <v>23</v>
      </c>
      <c r="N2802" s="1" t="s">
        <v>7</v>
      </c>
      <c r="O2802" s="6"/>
    </row>
    <row r="2803">
      <c r="A2803" s="5">
        <v>105708.0</v>
      </c>
      <c r="B2803" s="2">
        <v>45899.0</v>
      </c>
      <c r="C2803" s="1" t="s">
        <v>261</v>
      </c>
      <c r="D2803" s="3" t="s">
        <v>93</v>
      </c>
      <c r="E2803" s="4">
        <v>45894.0</v>
      </c>
      <c r="F2803" s="5">
        <v>99.0</v>
      </c>
      <c r="G2803" s="5">
        <v>179.52</v>
      </c>
      <c r="H2803" s="5">
        <v>17774.2</v>
      </c>
      <c r="I2803" s="1" t="s">
        <v>21</v>
      </c>
      <c r="J2803" s="1" t="s">
        <v>216</v>
      </c>
      <c r="K2803" s="1" t="s">
        <v>28</v>
      </c>
      <c r="L2803" s="1" t="s">
        <v>5</v>
      </c>
      <c r="M2803" s="1" t="s">
        <v>23</v>
      </c>
      <c r="N2803" s="1" t="s">
        <v>7</v>
      </c>
      <c r="O2803" s="6"/>
    </row>
    <row r="2804">
      <c r="A2804" s="5">
        <v>105708.0</v>
      </c>
      <c r="B2804" s="2">
        <v>45899.0</v>
      </c>
      <c r="C2804" s="1" t="s">
        <v>261</v>
      </c>
      <c r="D2804" s="7">
        <v>5221.0</v>
      </c>
      <c r="E2804" s="4">
        <v>45894.0</v>
      </c>
      <c r="F2804" s="5">
        <v>24.0</v>
      </c>
      <c r="G2804" s="5">
        <v>157.44</v>
      </c>
      <c r="H2804" s="5">
        <v>3780.28</v>
      </c>
      <c r="I2804" s="1" t="s">
        <v>21</v>
      </c>
      <c r="J2804" s="1" t="s">
        <v>216</v>
      </c>
      <c r="K2804" s="1" t="s">
        <v>28</v>
      </c>
      <c r="L2804" s="1" t="s">
        <v>5</v>
      </c>
      <c r="M2804" s="1" t="s">
        <v>23</v>
      </c>
      <c r="N2804" s="1" t="s">
        <v>7</v>
      </c>
      <c r="O2804" s="6"/>
    </row>
    <row r="2805">
      <c r="A2805" s="5">
        <v>105708.0</v>
      </c>
      <c r="B2805" s="2">
        <v>45899.0</v>
      </c>
      <c r="C2805" s="1" t="s">
        <v>261</v>
      </c>
      <c r="D2805" s="3" t="s">
        <v>761</v>
      </c>
      <c r="E2805" s="4">
        <v>45894.0</v>
      </c>
      <c r="F2805" s="5">
        <v>24.0</v>
      </c>
      <c r="G2805" s="5">
        <v>339.84</v>
      </c>
      <c r="H2805" s="5">
        <v>8157.88</v>
      </c>
      <c r="I2805" s="1" t="s">
        <v>21</v>
      </c>
      <c r="J2805" s="1" t="s">
        <v>216</v>
      </c>
      <c r="K2805" s="1" t="s">
        <v>28</v>
      </c>
      <c r="L2805" s="1" t="s">
        <v>5</v>
      </c>
      <c r="M2805" s="1" t="s">
        <v>23</v>
      </c>
      <c r="N2805" s="1" t="s">
        <v>7</v>
      </c>
      <c r="O2805" s="6"/>
    </row>
    <row r="2806">
      <c r="A2806" s="5">
        <v>105708.0</v>
      </c>
      <c r="B2806" s="2">
        <v>45899.0</v>
      </c>
      <c r="C2806" s="1" t="s">
        <v>261</v>
      </c>
      <c r="D2806" s="7">
        <v>112.0</v>
      </c>
      <c r="E2806" s="4">
        <v>45894.0</v>
      </c>
      <c r="F2806" s="5">
        <v>168.0</v>
      </c>
      <c r="G2806" s="5">
        <v>45.12</v>
      </c>
      <c r="H2806" s="5">
        <v>7581.88</v>
      </c>
      <c r="I2806" s="1" t="s">
        <v>21</v>
      </c>
      <c r="J2806" s="1" t="s">
        <v>216</v>
      </c>
      <c r="K2806" s="1" t="s">
        <v>28</v>
      </c>
      <c r="L2806" s="1" t="s">
        <v>5</v>
      </c>
      <c r="M2806" s="1" t="s">
        <v>23</v>
      </c>
      <c r="N2806" s="1" t="s">
        <v>7</v>
      </c>
      <c r="O2806" s="6"/>
    </row>
    <row r="2807">
      <c r="A2807" s="5">
        <v>105708.0</v>
      </c>
      <c r="B2807" s="2">
        <v>45899.0</v>
      </c>
      <c r="C2807" s="1" t="s">
        <v>261</v>
      </c>
      <c r="D2807" s="7">
        <v>113.0</v>
      </c>
      <c r="E2807" s="4">
        <v>45894.0</v>
      </c>
      <c r="F2807" s="5">
        <v>168.0</v>
      </c>
      <c r="G2807" s="5">
        <v>45.12</v>
      </c>
      <c r="H2807" s="5">
        <v>7581.88</v>
      </c>
      <c r="I2807" s="1" t="s">
        <v>21</v>
      </c>
      <c r="J2807" s="1" t="s">
        <v>216</v>
      </c>
      <c r="K2807" s="1" t="s">
        <v>28</v>
      </c>
      <c r="L2807" s="1" t="s">
        <v>5</v>
      </c>
      <c r="M2807" s="1" t="s">
        <v>23</v>
      </c>
      <c r="N2807" s="1" t="s">
        <v>7</v>
      </c>
      <c r="O2807" s="6"/>
    </row>
    <row r="2808">
      <c r="A2808" s="5">
        <v>105708.0</v>
      </c>
      <c r="B2808" s="2">
        <v>45899.0</v>
      </c>
      <c r="C2808" s="1" t="s">
        <v>261</v>
      </c>
      <c r="D2808" s="3" t="s">
        <v>767</v>
      </c>
      <c r="E2808" s="4">
        <v>45894.0</v>
      </c>
      <c r="F2808" s="5">
        <v>30.0</v>
      </c>
      <c r="G2808" s="5">
        <v>231.36</v>
      </c>
      <c r="H2808" s="5">
        <v>6942.52</v>
      </c>
      <c r="I2808" s="1" t="s">
        <v>21</v>
      </c>
      <c r="J2808" s="1" t="s">
        <v>216</v>
      </c>
      <c r="K2808" s="1" t="s">
        <v>28</v>
      </c>
      <c r="L2808" s="1" t="s">
        <v>5</v>
      </c>
      <c r="M2808" s="1" t="s">
        <v>23</v>
      </c>
      <c r="N2808" s="1" t="s">
        <v>7</v>
      </c>
      <c r="O2808" s="6"/>
    </row>
    <row r="2809">
      <c r="A2809" s="5">
        <v>105708.0</v>
      </c>
      <c r="B2809" s="2">
        <v>45899.0</v>
      </c>
      <c r="C2809" s="1" t="s">
        <v>261</v>
      </c>
      <c r="D2809" s="7">
        <v>323.0</v>
      </c>
      <c r="E2809" s="4">
        <v>45894.0</v>
      </c>
      <c r="F2809" s="5">
        <v>200.0</v>
      </c>
      <c r="G2809" s="5">
        <v>43.78</v>
      </c>
      <c r="H2809" s="5">
        <v>8757.72</v>
      </c>
      <c r="I2809" s="1" t="s">
        <v>33</v>
      </c>
      <c r="J2809" s="1" t="s">
        <v>216</v>
      </c>
      <c r="K2809" s="1" t="s">
        <v>28</v>
      </c>
      <c r="L2809" s="1" t="s">
        <v>5</v>
      </c>
      <c r="M2809" s="1" t="s">
        <v>23</v>
      </c>
      <c r="N2809" s="1" t="s">
        <v>7</v>
      </c>
      <c r="O2809" s="6"/>
    </row>
    <row r="2810">
      <c r="A2810" s="5">
        <v>105708.0</v>
      </c>
      <c r="B2810" s="2">
        <v>45899.0</v>
      </c>
      <c r="C2810" s="1" t="s">
        <v>261</v>
      </c>
      <c r="D2810" s="3" t="s">
        <v>765</v>
      </c>
      <c r="E2810" s="4">
        <v>45894.0</v>
      </c>
      <c r="F2810" s="5">
        <v>132.0</v>
      </c>
      <c r="G2810" s="5">
        <v>164.16</v>
      </c>
      <c r="H2810" s="5">
        <v>21670.84</v>
      </c>
      <c r="I2810" s="1" t="s">
        <v>21</v>
      </c>
      <c r="J2810" s="1" t="s">
        <v>216</v>
      </c>
      <c r="K2810" s="1" t="s">
        <v>28</v>
      </c>
      <c r="L2810" s="1" t="s">
        <v>5</v>
      </c>
      <c r="M2810" s="1" t="s">
        <v>23</v>
      </c>
      <c r="N2810" s="1" t="s">
        <v>7</v>
      </c>
      <c r="O2810" s="6"/>
    </row>
    <row r="2811">
      <c r="A2811" s="5">
        <v>105708.0</v>
      </c>
      <c r="B2811" s="2">
        <v>45899.0</v>
      </c>
      <c r="C2811" s="1" t="s">
        <v>261</v>
      </c>
      <c r="D2811" s="7">
        <v>115.0</v>
      </c>
      <c r="E2811" s="4">
        <v>45894.0</v>
      </c>
      <c r="F2811" s="5">
        <v>102.0</v>
      </c>
      <c r="G2811" s="5">
        <v>83.52</v>
      </c>
      <c r="H2811" s="5">
        <v>8520.76</v>
      </c>
      <c r="I2811" s="1" t="s">
        <v>21</v>
      </c>
      <c r="J2811" s="1" t="s">
        <v>216</v>
      </c>
      <c r="K2811" s="1" t="s">
        <v>28</v>
      </c>
      <c r="L2811" s="1" t="s">
        <v>5</v>
      </c>
      <c r="M2811" s="1" t="s">
        <v>23</v>
      </c>
      <c r="N2811" s="1" t="s">
        <v>7</v>
      </c>
      <c r="O2811" s="6"/>
    </row>
    <row r="2812">
      <c r="A2812" s="5">
        <v>105708.0</v>
      </c>
      <c r="B2812" s="2">
        <v>45899.0</v>
      </c>
      <c r="C2812" s="1" t="s">
        <v>261</v>
      </c>
      <c r="D2812" s="7">
        <v>324.0</v>
      </c>
      <c r="E2812" s="4">
        <v>45894.0</v>
      </c>
      <c r="F2812" s="5">
        <v>500.0</v>
      </c>
      <c r="G2812" s="5">
        <v>53.81</v>
      </c>
      <c r="H2812" s="5">
        <v>26906.72</v>
      </c>
      <c r="I2812" s="1" t="s">
        <v>33</v>
      </c>
      <c r="J2812" s="1" t="s">
        <v>216</v>
      </c>
      <c r="K2812" s="1" t="s">
        <v>28</v>
      </c>
      <c r="L2812" s="1" t="s">
        <v>5</v>
      </c>
      <c r="M2812" s="1" t="s">
        <v>23</v>
      </c>
      <c r="N2812" s="1" t="s">
        <v>7</v>
      </c>
      <c r="O2812" s="6"/>
    </row>
    <row r="2813">
      <c r="A2813" s="5">
        <v>105708.0</v>
      </c>
      <c r="B2813" s="2">
        <v>45899.0</v>
      </c>
      <c r="C2813" s="1" t="s">
        <v>261</v>
      </c>
      <c r="D2813" s="3" t="s">
        <v>762</v>
      </c>
      <c r="E2813" s="4">
        <v>45894.0</v>
      </c>
      <c r="F2813" s="5">
        <v>46.0</v>
      </c>
      <c r="G2813" s="5">
        <v>319.68</v>
      </c>
      <c r="H2813" s="5">
        <v>14707.0</v>
      </c>
      <c r="I2813" s="1" t="s">
        <v>21</v>
      </c>
      <c r="J2813" s="1" t="s">
        <v>216</v>
      </c>
      <c r="K2813" s="1" t="s">
        <v>28</v>
      </c>
      <c r="L2813" s="1" t="s">
        <v>5</v>
      </c>
      <c r="M2813" s="1" t="s">
        <v>23</v>
      </c>
      <c r="N2813" s="1" t="s">
        <v>7</v>
      </c>
      <c r="O2813" s="6"/>
    </row>
    <row r="2814">
      <c r="A2814" s="5">
        <v>105708.0</v>
      </c>
      <c r="B2814" s="2">
        <v>45899.0</v>
      </c>
      <c r="C2814" s="1" t="s">
        <v>261</v>
      </c>
      <c r="D2814" s="7">
        <v>116.0</v>
      </c>
      <c r="E2814" s="4">
        <v>45894.0</v>
      </c>
      <c r="F2814" s="5">
        <v>102.0</v>
      </c>
      <c r="G2814" s="5">
        <v>83.52</v>
      </c>
      <c r="H2814" s="5">
        <v>8520.76</v>
      </c>
      <c r="I2814" s="1" t="s">
        <v>21</v>
      </c>
      <c r="J2814" s="1" t="s">
        <v>216</v>
      </c>
      <c r="K2814" s="1" t="s">
        <v>28</v>
      </c>
      <c r="L2814" s="1" t="s">
        <v>5</v>
      </c>
      <c r="M2814" s="1" t="s">
        <v>23</v>
      </c>
      <c r="N2814" s="1" t="s">
        <v>7</v>
      </c>
      <c r="O2814" s="6"/>
    </row>
    <row r="2815">
      <c r="A2815" s="5">
        <v>105708.0</v>
      </c>
      <c r="B2815" s="2">
        <v>45899.0</v>
      </c>
      <c r="C2815" s="1" t="s">
        <v>261</v>
      </c>
      <c r="D2815" s="7">
        <v>326.0</v>
      </c>
      <c r="E2815" s="4">
        <v>45894.0</v>
      </c>
      <c r="F2815" s="5">
        <v>300.0</v>
      </c>
      <c r="G2815" s="5">
        <v>76.61</v>
      </c>
      <c r="H2815" s="5">
        <v>22984.72</v>
      </c>
      <c r="I2815" s="1" t="s">
        <v>33</v>
      </c>
      <c r="J2815" s="1" t="s">
        <v>216</v>
      </c>
      <c r="K2815" s="1" t="s">
        <v>28</v>
      </c>
      <c r="L2815" s="1" t="s">
        <v>5</v>
      </c>
      <c r="M2815" s="1" t="s">
        <v>23</v>
      </c>
      <c r="N2815" s="1" t="s">
        <v>7</v>
      </c>
      <c r="O2815" s="6"/>
    </row>
    <row r="2816">
      <c r="A2816" s="5">
        <v>105708.0</v>
      </c>
      <c r="B2816" s="2">
        <v>45899.0</v>
      </c>
      <c r="C2816" s="1" t="s">
        <v>261</v>
      </c>
      <c r="D2816" s="7">
        <v>124.0</v>
      </c>
      <c r="E2816" s="4">
        <v>45894.0</v>
      </c>
      <c r="F2816" s="5">
        <v>92.0</v>
      </c>
      <c r="G2816" s="5">
        <v>132.48</v>
      </c>
      <c r="H2816" s="5">
        <v>12189.88</v>
      </c>
      <c r="I2816" s="1" t="s">
        <v>21</v>
      </c>
      <c r="J2816" s="1" t="s">
        <v>216</v>
      </c>
      <c r="K2816" s="1" t="s">
        <v>28</v>
      </c>
      <c r="L2816" s="1" t="s">
        <v>5</v>
      </c>
      <c r="M2816" s="1" t="s">
        <v>23</v>
      </c>
      <c r="N2816" s="1" t="s">
        <v>7</v>
      </c>
      <c r="O2816" s="6"/>
    </row>
    <row r="2817">
      <c r="A2817" s="5">
        <v>105708.0</v>
      </c>
      <c r="B2817" s="2">
        <v>45899.0</v>
      </c>
      <c r="C2817" s="1" t="s">
        <v>261</v>
      </c>
      <c r="D2817" s="3" t="s">
        <v>766</v>
      </c>
      <c r="E2817" s="4">
        <v>45894.0</v>
      </c>
      <c r="F2817" s="5">
        <v>60.0</v>
      </c>
      <c r="G2817" s="5">
        <v>365.76</v>
      </c>
      <c r="H2817" s="5">
        <v>21947.32</v>
      </c>
      <c r="I2817" s="1" t="s">
        <v>21</v>
      </c>
      <c r="J2817" s="1" t="s">
        <v>216</v>
      </c>
      <c r="K2817" s="1" t="s">
        <v>28</v>
      </c>
      <c r="L2817" s="1" t="s">
        <v>5</v>
      </c>
      <c r="M2817" s="1" t="s">
        <v>23</v>
      </c>
      <c r="N2817" s="1" t="s">
        <v>7</v>
      </c>
      <c r="O2817" s="6"/>
    </row>
    <row r="2818">
      <c r="A2818" s="5">
        <v>105708.0</v>
      </c>
      <c r="B2818" s="2">
        <v>45899.0</v>
      </c>
      <c r="C2818" s="1" t="s">
        <v>261</v>
      </c>
      <c r="D2818" s="7">
        <v>103.0</v>
      </c>
      <c r="E2818" s="4">
        <v>45894.0</v>
      </c>
      <c r="F2818" s="5">
        <v>216.0</v>
      </c>
      <c r="G2818" s="5">
        <v>52.8</v>
      </c>
      <c r="H2818" s="5">
        <v>11406.52</v>
      </c>
      <c r="I2818" s="1" t="s">
        <v>21</v>
      </c>
      <c r="J2818" s="1" t="s">
        <v>216</v>
      </c>
      <c r="K2818" s="1" t="s">
        <v>28</v>
      </c>
      <c r="L2818" s="1" t="s">
        <v>5</v>
      </c>
      <c r="M2818" s="1" t="s">
        <v>23</v>
      </c>
      <c r="N2818" s="1" t="s">
        <v>7</v>
      </c>
      <c r="O2818" s="6"/>
    </row>
    <row r="2819">
      <c r="A2819" s="5">
        <v>105708.0</v>
      </c>
      <c r="B2819" s="2">
        <v>45899.0</v>
      </c>
      <c r="C2819" s="1" t="s">
        <v>261</v>
      </c>
      <c r="D2819" s="7">
        <v>132.0</v>
      </c>
      <c r="E2819" s="4">
        <v>45894.0</v>
      </c>
      <c r="F2819" s="5">
        <v>104.0</v>
      </c>
      <c r="G2819" s="5">
        <v>308.16</v>
      </c>
      <c r="H2819" s="5">
        <v>32050.36</v>
      </c>
      <c r="I2819" s="1" t="s">
        <v>21</v>
      </c>
      <c r="J2819" s="1" t="s">
        <v>216</v>
      </c>
      <c r="K2819" s="1" t="s">
        <v>28</v>
      </c>
      <c r="L2819" s="1" t="s">
        <v>5</v>
      </c>
      <c r="M2819" s="1" t="s">
        <v>23</v>
      </c>
      <c r="N2819" s="1" t="s">
        <v>7</v>
      </c>
      <c r="O2819" s="6"/>
    </row>
    <row r="2820">
      <c r="A2820" s="5">
        <v>105708.0</v>
      </c>
      <c r="B2820" s="2">
        <v>45899.0</v>
      </c>
      <c r="C2820" s="1" t="s">
        <v>261</v>
      </c>
      <c r="D2820" s="3" t="s">
        <v>764</v>
      </c>
      <c r="E2820" s="4">
        <v>45894.0</v>
      </c>
      <c r="F2820" s="5">
        <v>90.0</v>
      </c>
      <c r="G2820" s="5">
        <v>365.76</v>
      </c>
      <c r="H2820" s="5">
        <v>32920.12</v>
      </c>
      <c r="I2820" s="1" t="s">
        <v>21</v>
      </c>
      <c r="J2820" s="1" t="s">
        <v>216</v>
      </c>
      <c r="K2820" s="1" t="s">
        <v>28</v>
      </c>
      <c r="L2820" s="1" t="s">
        <v>5</v>
      </c>
      <c r="M2820" s="1" t="s">
        <v>23</v>
      </c>
      <c r="N2820" s="1" t="s">
        <v>7</v>
      </c>
      <c r="O2820" s="6"/>
    </row>
    <row r="2821">
      <c r="A2821" s="5">
        <v>105708.0</v>
      </c>
      <c r="B2821" s="2">
        <v>45899.0</v>
      </c>
      <c r="C2821" s="1" t="s">
        <v>261</v>
      </c>
      <c r="D2821" s="3" t="s">
        <v>96</v>
      </c>
      <c r="E2821" s="4">
        <v>45894.0</v>
      </c>
      <c r="F2821" s="5">
        <v>72.0</v>
      </c>
      <c r="G2821" s="5">
        <v>322.56</v>
      </c>
      <c r="H2821" s="5">
        <v>23226.04</v>
      </c>
      <c r="I2821" s="1" t="s">
        <v>21</v>
      </c>
      <c r="J2821" s="1" t="s">
        <v>216</v>
      </c>
      <c r="K2821" s="1" t="s">
        <v>28</v>
      </c>
      <c r="L2821" s="1" t="s">
        <v>5</v>
      </c>
      <c r="M2821" s="1" t="s">
        <v>23</v>
      </c>
      <c r="N2821" s="1" t="s">
        <v>7</v>
      </c>
      <c r="O2821" s="6"/>
    </row>
    <row r="2822">
      <c r="A2822" s="5">
        <v>105708.0</v>
      </c>
      <c r="B2822" s="2">
        <v>45899.0</v>
      </c>
      <c r="C2822" s="1" t="s">
        <v>261</v>
      </c>
      <c r="D2822" s="3" t="s">
        <v>51</v>
      </c>
      <c r="E2822" s="4">
        <v>45894.0</v>
      </c>
      <c r="F2822" s="5">
        <v>30.0</v>
      </c>
      <c r="G2822" s="5">
        <v>365.76</v>
      </c>
      <c r="H2822" s="5">
        <v>10974.52</v>
      </c>
      <c r="I2822" s="1" t="s">
        <v>21</v>
      </c>
      <c r="J2822" s="1" t="s">
        <v>216</v>
      </c>
      <c r="K2822" s="1" t="s">
        <v>28</v>
      </c>
      <c r="L2822" s="1" t="s">
        <v>5</v>
      </c>
      <c r="M2822" s="1" t="s">
        <v>23</v>
      </c>
      <c r="N2822" s="1" t="s">
        <v>7</v>
      </c>
      <c r="O2822" s="6"/>
    </row>
    <row r="2823">
      <c r="A2823" s="5">
        <v>105709.0</v>
      </c>
      <c r="B2823" s="2">
        <v>45899.0</v>
      </c>
      <c r="C2823" s="1" t="s">
        <v>261</v>
      </c>
      <c r="D2823" s="3" t="s">
        <v>327</v>
      </c>
      <c r="E2823" s="4">
        <v>45894.0</v>
      </c>
      <c r="F2823" s="5">
        <v>60.0</v>
      </c>
      <c r="G2823" s="5">
        <v>345.6</v>
      </c>
      <c r="H2823" s="5">
        <v>20738.49</v>
      </c>
      <c r="I2823" s="1" t="s">
        <v>21</v>
      </c>
      <c r="J2823" s="1" t="s">
        <v>216</v>
      </c>
      <c r="K2823" s="1" t="s">
        <v>28</v>
      </c>
      <c r="L2823" s="1" t="s">
        <v>5</v>
      </c>
      <c r="M2823" s="1" t="s">
        <v>23</v>
      </c>
      <c r="N2823" s="1" t="s">
        <v>7</v>
      </c>
      <c r="O2823" s="6"/>
    </row>
    <row r="2824">
      <c r="A2824" s="5">
        <v>105709.0</v>
      </c>
      <c r="B2824" s="2">
        <v>45899.0</v>
      </c>
      <c r="C2824" s="1" t="s">
        <v>261</v>
      </c>
      <c r="D2824" s="3" t="s">
        <v>40</v>
      </c>
      <c r="E2824" s="4">
        <v>45894.0</v>
      </c>
      <c r="F2824" s="5">
        <v>60.0</v>
      </c>
      <c r="G2824" s="5">
        <v>345.6</v>
      </c>
      <c r="H2824" s="5">
        <v>20738.49</v>
      </c>
      <c r="I2824" s="1" t="s">
        <v>21</v>
      </c>
      <c r="J2824" s="1" t="s">
        <v>216</v>
      </c>
      <c r="K2824" s="1" t="s">
        <v>28</v>
      </c>
      <c r="L2824" s="1" t="s">
        <v>5</v>
      </c>
      <c r="M2824" s="1" t="s">
        <v>23</v>
      </c>
      <c r="N2824" s="1" t="s">
        <v>7</v>
      </c>
      <c r="O2824" s="6"/>
    </row>
    <row r="2825">
      <c r="A2825" s="5">
        <v>105710.0</v>
      </c>
      <c r="B2825" s="2">
        <v>45899.0</v>
      </c>
      <c r="C2825" s="1" t="s">
        <v>261</v>
      </c>
      <c r="D2825" s="3" t="s">
        <v>812</v>
      </c>
      <c r="E2825" s="4">
        <v>45894.0</v>
      </c>
      <c r="F2825" s="5">
        <v>33.0</v>
      </c>
      <c r="G2825" s="5">
        <v>224.64</v>
      </c>
      <c r="H2825" s="5">
        <v>7414.79</v>
      </c>
      <c r="I2825" s="1" t="s">
        <v>21</v>
      </c>
      <c r="J2825" s="1" t="s">
        <v>216</v>
      </c>
      <c r="K2825" s="1" t="s">
        <v>28</v>
      </c>
      <c r="L2825" s="1" t="s">
        <v>5</v>
      </c>
      <c r="M2825" s="1" t="s">
        <v>23</v>
      </c>
      <c r="N2825" s="1" t="s">
        <v>7</v>
      </c>
      <c r="O2825" s="6"/>
    </row>
    <row r="2826">
      <c r="A2826" s="5">
        <v>105710.0</v>
      </c>
      <c r="B2826" s="2">
        <v>45899.0</v>
      </c>
      <c r="C2826" s="1" t="s">
        <v>261</v>
      </c>
      <c r="D2826" s="3" t="s">
        <v>639</v>
      </c>
      <c r="E2826" s="4">
        <v>45894.0</v>
      </c>
      <c r="F2826" s="5">
        <v>33.0</v>
      </c>
      <c r="G2826" s="5">
        <v>224.64</v>
      </c>
      <c r="H2826" s="5">
        <v>7414.79</v>
      </c>
      <c r="I2826" s="1" t="s">
        <v>21</v>
      </c>
      <c r="J2826" s="1" t="s">
        <v>216</v>
      </c>
      <c r="K2826" s="1" t="s">
        <v>28</v>
      </c>
      <c r="L2826" s="1" t="s">
        <v>5</v>
      </c>
      <c r="M2826" s="1" t="s">
        <v>23</v>
      </c>
      <c r="N2826" s="1" t="s">
        <v>7</v>
      </c>
      <c r="O2826" s="6"/>
    </row>
    <row r="2827">
      <c r="A2827" s="5">
        <v>105710.0</v>
      </c>
      <c r="B2827" s="2">
        <v>45899.0</v>
      </c>
      <c r="C2827" s="1" t="s">
        <v>261</v>
      </c>
      <c r="D2827" s="3" t="s">
        <v>813</v>
      </c>
      <c r="E2827" s="4">
        <v>45894.0</v>
      </c>
      <c r="F2827" s="5">
        <v>26.0</v>
      </c>
      <c r="G2827" s="5">
        <v>783.36</v>
      </c>
      <c r="H2827" s="5">
        <v>20369.03</v>
      </c>
      <c r="I2827" s="1" t="s">
        <v>21</v>
      </c>
      <c r="J2827" s="1" t="s">
        <v>216</v>
      </c>
      <c r="K2827" s="1" t="s">
        <v>28</v>
      </c>
      <c r="L2827" s="1" t="s">
        <v>5</v>
      </c>
      <c r="M2827" s="1" t="s">
        <v>23</v>
      </c>
      <c r="N2827" s="1" t="s">
        <v>7</v>
      </c>
      <c r="O2827" s="6"/>
    </row>
    <row r="2828">
      <c r="A2828" s="5">
        <v>105710.0</v>
      </c>
      <c r="B2828" s="2">
        <v>45899.0</v>
      </c>
      <c r="C2828" s="1" t="s">
        <v>261</v>
      </c>
      <c r="D2828" s="3" t="s">
        <v>814</v>
      </c>
      <c r="E2828" s="4">
        <v>45894.0</v>
      </c>
      <c r="F2828" s="5">
        <v>26.0</v>
      </c>
      <c r="G2828" s="5">
        <v>743.04</v>
      </c>
      <c r="H2828" s="5">
        <v>19320.71</v>
      </c>
      <c r="I2828" s="1" t="s">
        <v>21</v>
      </c>
      <c r="J2828" s="1" t="s">
        <v>216</v>
      </c>
      <c r="K2828" s="1" t="s">
        <v>28</v>
      </c>
      <c r="L2828" s="1" t="s">
        <v>5</v>
      </c>
      <c r="M2828" s="1" t="s">
        <v>23</v>
      </c>
      <c r="N2828" s="1" t="s">
        <v>7</v>
      </c>
      <c r="O2828" s="6"/>
    </row>
    <row r="2829">
      <c r="A2829" s="5">
        <v>105710.0</v>
      </c>
      <c r="B2829" s="2">
        <v>45899.0</v>
      </c>
      <c r="C2829" s="1" t="s">
        <v>261</v>
      </c>
      <c r="D2829" s="3" t="s">
        <v>815</v>
      </c>
      <c r="E2829" s="4">
        <v>45894.0</v>
      </c>
      <c r="F2829" s="5">
        <v>28.0</v>
      </c>
      <c r="G2829" s="5">
        <v>834.24</v>
      </c>
      <c r="H2829" s="5">
        <v>23360.39</v>
      </c>
      <c r="I2829" s="1" t="s">
        <v>21</v>
      </c>
      <c r="J2829" s="1" t="s">
        <v>216</v>
      </c>
      <c r="K2829" s="1" t="s">
        <v>28</v>
      </c>
      <c r="L2829" s="1" t="s">
        <v>5</v>
      </c>
      <c r="M2829" s="1" t="s">
        <v>23</v>
      </c>
      <c r="N2829" s="1" t="s">
        <v>7</v>
      </c>
      <c r="O2829" s="6"/>
    </row>
    <row r="2830">
      <c r="A2830" s="5">
        <v>105710.0</v>
      </c>
      <c r="B2830" s="2">
        <v>45899.0</v>
      </c>
      <c r="C2830" s="1" t="s">
        <v>261</v>
      </c>
      <c r="D2830" s="3" t="s">
        <v>816</v>
      </c>
      <c r="E2830" s="4">
        <v>45894.0</v>
      </c>
      <c r="F2830" s="5">
        <v>14.0</v>
      </c>
      <c r="G2830" s="5">
        <v>838.08</v>
      </c>
      <c r="H2830" s="5">
        <v>11734.79</v>
      </c>
      <c r="I2830" s="1" t="s">
        <v>21</v>
      </c>
      <c r="J2830" s="1" t="s">
        <v>216</v>
      </c>
      <c r="K2830" s="1" t="s">
        <v>28</v>
      </c>
      <c r="L2830" s="1" t="s">
        <v>5</v>
      </c>
      <c r="M2830" s="1" t="s">
        <v>23</v>
      </c>
      <c r="N2830" s="1" t="s">
        <v>7</v>
      </c>
      <c r="O2830" s="6"/>
    </row>
    <row r="2831">
      <c r="A2831" s="5">
        <v>105710.0</v>
      </c>
      <c r="B2831" s="2">
        <v>45899.0</v>
      </c>
      <c r="C2831" s="1" t="s">
        <v>261</v>
      </c>
      <c r="D2831" s="3" t="s">
        <v>254</v>
      </c>
      <c r="E2831" s="4">
        <v>45894.0</v>
      </c>
      <c r="F2831" s="5">
        <v>24.0</v>
      </c>
      <c r="G2831" s="5">
        <v>319.68</v>
      </c>
      <c r="H2831" s="5">
        <v>7673.99</v>
      </c>
      <c r="I2831" s="1" t="s">
        <v>21</v>
      </c>
      <c r="J2831" s="1" t="s">
        <v>216</v>
      </c>
      <c r="K2831" s="1" t="s">
        <v>28</v>
      </c>
      <c r="L2831" s="1" t="s">
        <v>5</v>
      </c>
      <c r="M2831" s="1" t="s">
        <v>23</v>
      </c>
      <c r="N2831" s="1" t="s">
        <v>7</v>
      </c>
      <c r="O2831" s="6"/>
    </row>
    <row r="2832">
      <c r="A2832" s="5">
        <v>105715.0</v>
      </c>
      <c r="B2832" s="2">
        <v>45899.0</v>
      </c>
      <c r="C2832" s="1" t="s">
        <v>11</v>
      </c>
      <c r="D2832" s="3" t="s">
        <v>321</v>
      </c>
      <c r="E2832" s="4">
        <v>45894.0</v>
      </c>
      <c r="F2832" s="5">
        <v>40.0</v>
      </c>
      <c r="G2832" s="5">
        <v>143.35</v>
      </c>
      <c r="H2832" s="5">
        <v>5734.59</v>
      </c>
      <c r="I2832" s="1" t="s">
        <v>320</v>
      </c>
      <c r="J2832" s="1" t="s">
        <v>12</v>
      </c>
      <c r="K2832" s="1" t="s">
        <v>13</v>
      </c>
      <c r="L2832" s="1" t="s">
        <v>5</v>
      </c>
      <c r="M2832" s="1" t="s">
        <v>59</v>
      </c>
      <c r="N2832" s="1" t="s">
        <v>7</v>
      </c>
      <c r="O2832" s="6"/>
    </row>
    <row r="2833">
      <c r="A2833" s="5">
        <v>105715.0</v>
      </c>
      <c r="B2833" s="2">
        <v>45899.0</v>
      </c>
      <c r="C2833" s="1" t="s">
        <v>11</v>
      </c>
      <c r="D2833" s="3" t="s">
        <v>319</v>
      </c>
      <c r="E2833" s="4">
        <v>45894.0</v>
      </c>
      <c r="F2833" s="5">
        <v>40.0</v>
      </c>
      <c r="G2833" s="5">
        <v>143.35</v>
      </c>
      <c r="H2833" s="5">
        <v>5734.59</v>
      </c>
      <c r="I2833" s="1" t="s">
        <v>320</v>
      </c>
      <c r="J2833" s="1" t="s">
        <v>12</v>
      </c>
      <c r="K2833" s="1" t="s">
        <v>13</v>
      </c>
      <c r="L2833" s="1" t="s">
        <v>5</v>
      </c>
      <c r="M2833" s="1" t="s">
        <v>59</v>
      </c>
      <c r="N2833" s="1" t="s">
        <v>7</v>
      </c>
      <c r="O2833" s="6"/>
    </row>
    <row r="2834">
      <c r="A2834" s="5">
        <v>105715.0</v>
      </c>
      <c r="B2834" s="2">
        <v>45899.0</v>
      </c>
      <c r="C2834" s="1" t="s">
        <v>11</v>
      </c>
      <c r="D2834" s="3" t="s">
        <v>754</v>
      </c>
      <c r="E2834" s="4">
        <v>45894.0</v>
      </c>
      <c r="F2834" s="5">
        <v>100.0</v>
      </c>
      <c r="G2834" s="5">
        <v>63.45</v>
      </c>
      <c r="H2834" s="5">
        <v>6345.59</v>
      </c>
      <c r="I2834" s="1" t="s">
        <v>320</v>
      </c>
      <c r="J2834" s="1" t="s">
        <v>12</v>
      </c>
      <c r="K2834" s="1" t="s">
        <v>13</v>
      </c>
      <c r="L2834" s="1" t="s">
        <v>5</v>
      </c>
      <c r="M2834" s="1" t="s">
        <v>59</v>
      </c>
      <c r="N2834" s="1" t="s">
        <v>7</v>
      </c>
      <c r="O2834" s="6"/>
    </row>
    <row r="2835">
      <c r="A2835" s="5">
        <v>105715.0</v>
      </c>
      <c r="B2835" s="2">
        <v>45899.0</v>
      </c>
      <c r="C2835" s="1" t="s">
        <v>11</v>
      </c>
      <c r="D2835" s="3" t="s">
        <v>751</v>
      </c>
      <c r="E2835" s="4">
        <v>45894.0</v>
      </c>
      <c r="F2835" s="5">
        <v>100.0</v>
      </c>
      <c r="G2835" s="5">
        <v>63.45</v>
      </c>
      <c r="H2835" s="5">
        <v>6345.59</v>
      </c>
      <c r="I2835" s="1" t="s">
        <v>320</v>
      </c>
      <c r="J2835" s="1" t="s">
        <v>12</v>
      </c>
      <c r="K2835" s="1" t="s">
        <v>13</v>
      </c>
      <c r="L2835" s="1" t="s">
        <v>5</v>
      </c>
      <c r="M2835" s="1" t="s">
        <v>59</v>
      </c>
      <c r="N2835" s="1" t="s">
        <v>7</v>
      </c>
      <c r="O2835" s="6"/>
    </row>
    <row r="2836">
      <c r="A2836" s="5">
        <v>105715.0</v>
      </c>
      <c r="B2836" s="2">
        <v>45899.0</v>
      </c>
      <c r="C2836" s="1" t="s">
        <v>11</v>
      </c>
      <c r="D2836" s="3" t="s">
        <v>817</v>
      </c>
      <c r="E2836" s="4">
        <v>45894.0</v>
      </c>
      <c r="F2836" s="5">
        <v>100.0</v>
      </c>
      <c r="G2836" s="5">
        <v>49.35</v>
      </c>
      <c r="H2836" s="5">
        <v>4935.59</v>
      </c>
      <c r="I2836" s="1" t="s">
        <v>320</v>
      </c>
      <c r="J2836" s="1" t="s">
        <v>12</v>
      </c>
      <c r="K2836" s="1" t="s">
        <v>13</v>
      </c>
      <c r="L2836" s="1" t="s">
        <v>5</v>
      </c>
      <c r="M2836" s="1" t="s">
        <v>59</v>
      </c>
      <c r="N2836" s="1" t="s">
        <v>7</v>
      </c>
      <c r="O2836" s="6"/>
    </row>
    <row r="2837">
      <c r="A2837" s="5">
        <v>105715.0</v>
      </c>
      <c r="B2837" s="2">
        <v>45899.0</v>
      </c>
      <c r="C2837" s="1" t="s">
        <v>11</v>
      </c>
      <c r="D2837" s="3" t="s">
        <v>818</v>
      </c>
      <c r="E2837" s="4">
        <v>45894.0</v>
      </c>
      <c r="F2837" s="5">
        <v>100.0</v>
      </c>
      <c r="G2837" s="5">
        <v>49.35</v>
      </c>
      <c r="H2837" s="5">
        <v>4935.59</v>
      </c>
      <c r="I2837" s="1" t="s">
        <v>320</v>
      </c>
      <c r="J2837" s="1" t="s">
        <v>12</v>
      </c>
      <c r="K2837" s="1" t="s">
        <v>13</v>
      </c>
      <c r="L2837" s="1" t="s">
        <v>5</v>
      </c>
      <c r="M2837" s="1" t="s">
        <v>59</v>
      </c>
      <c r="N2837" s="1" t="s">
        <v>7</v>
      </c>
      <c r="O2837" s="6"/>
    </row>
    <row r="2838">
      <c r="A2838" s="5">
        <v>105715.0</v>
      </c>
      <c r="B2838" s="2">
        <v>45899.0</v>
      </c>
      <c r="C2838" s="1" t="s">
        <v>11</v>
      </c>
      <c r="D2838" s="3" t="s">
        <v>557</v>
      </c>
      <c r="E2838" s="4">
        <v>45894.0</v>
      </c>
      <c r="F2838" s="5">
        <v>40.0</v>
      </c>
      <c r="G2838" s="5">
        <v>239.7</v>
      </c>
      <c r="H2838" s="5">
        <v>9588.59</v>
      </c>
      <c r="I2838" s="1" t="s">
        <v>320</v>
      </c>
      <c r="J2838" s="1" t="s">
        <v>12</v>
      </c>
      <c r="K2838" s="1" t="s">
        <v>13</v>
      </c>
      <c r="L2838" s="1" t="s">
        <v>5</v>
      </c>
      <c r="M2838" s="1" t="s">
        <v>59</v>
      </c>
      <c r="N2838" s="1" t="s">
        <v>7</v>
      </c>
      <c r="O2838" s="6"/>
    </row>
    <row r="2839">
      <c r="A2839" s="5">
        <v>105715.0</v>
      </c>
      <c r="B2839" s="2">
        <v>45899.0</v>
      </c>
      <c r="C2839" s="1" t="s">
        <v>11</v>
      </c>
      <c r="D2839" s="3" t="s">
        <v>555</v>
      </c>
      <c r="E2839" s="4">
        <v>45894.0</v>
      </c>
      <c r="F2839" s="5">
        <v>20.0</v>
      </c>
      <c r="G2839" s="5">
        <v>239.7</v>
      </c>
      <c r="H2839" s="5">
        <v>4794.59</v>
      </c>
      <c r="I2839" s="1" t="s">
        <v>320</v>
      </c>
      <c r="J2839" s="1" t="s">
        <v>12</v>
      </c>
      <c r="K2839" s="1" t="s">
        <v>13</v>
      </c>
      <c r="L2839" s="1" t="s">
        <v>5</v>
      </c>
      <c r="M2839" s="1" t="s">
        <v>59</v>
      </c>
      <c r="N2839" s="1" t="s">
        <v>7</v>
      </c>
      <c r="O2839" s="6"/>
    </row>
    <row r="2840">
      <c r="A2840" s="5">
        <v>105715.0</v>
      </c>
      <c r="B2840" s="2">
        <v>45899.0</v>
      </c>
      <c r="C2840" s="1" t="s">
        <v>11</v>
      </c>
      <c r="D2840" s="3" t="s">
        <v>749</v>
      </c>
      <c r="E2840" s="4">
        <v>45894.0</v>
      </c>
      <c r="F2840" s="5">
        <v>50.0</v>
      </c>
      <c r="G2840" s="5">
        <v>42.3</v>
      </c>
      <c r="H2840" s="5">
        <v>2115.59</v>
      </c>
      <c r="I2840" s="1" t="s">
        <v>320</v>
      </c>
      <c r="J2840" s="1" t="s">
        <v>12</v>
      </c>
      <c r="K2840" s="1" t="s">
        <v>13</v>
      </c>
      <c r="L2840" s="1" t="s">
        <v>5</v>
      </c>
      <c r="M2840" s="1" t="s">
        <v>59</v>
      </c>
      <c r="N2840" s="1" t="s">
        <v>7</v>
      </c>
      <c r="O2840" s="6"/>
    </row>
    <row r="2841">
      <c r="A2841" s="5">
        <v>105715.0</v>
      </c>
      <c r="B2841" s="2">
        <v>45899.0</v>
      </c>
      <c r="C2841" s="1" t="s">
        <v>11</v>
      </c>
      <c r="D2841" s="3" t="s">
        <v>819</v>
      </c>
      <c r="E2841" s="4">
        <v>45894.0</v>
      </c>
      <c r="F2841" s="5">
        <v>50.0</v>
      </c>
      <c r="G2841" s="5">
        <v>32.9</v>
      </c>
      <c r="H2841" s="5">
        <v>1645.59</v>
      </c>
      <c r="I2841" s="1" t="s">
        <v>320</v>
      </c>
      <c r="J2841" s="1" t="s">
        <v>12</v>
      </c>
      <c r="K2841" s="1" t="s">
        <v>13</v>
      </c>
      <c r="L2841" s="1" t="s">
        <v>5</v>
      </c>
      <c r="M2841" s="1" t="s">
        <v>59</v>
      </c>
      <c r="N2841" s="1" t="s">
        <v>7</v>
      </c>
      <c r="O2841" s="6"/>
    </row>
    <row r="2842">
      <c r="A2842" s="5">
        <v>105715.0</v>
      </c>
      <c r="B2842" s="2">
        <v>45899.0</v>
      </c>
      <c r="C2842" s="1" t="s">
        <v>11</v>
      </c>
      <c r="D2842" s="3" t="s">
        <v>747</v>
      </c>
      <c r="E2842" s="4">
        <v>45894.0</v>
      </c>
      <c r="F2842" s="5">
        <v>50.0</v>
      </c>
      <c r="G2842" s="5">
        <v>42.3</v>
      </c>
      <c r="H2842" s="5">
        <v>2115.59</v>
      </c>
      <c r="I2842" s="1" t="s">
        <v>320</v>
      </c>
      <c r="J2842" s="1" t="s">
        <v>12</v>
      </c>
      <c r="K2842" s="1" t="s">
        <v>13</v>
      </c>
      <c r="L2842" s="1" t="s">
        <v>5</v>
      </c>
      <c r="M2842" s="1" t="s">
        <v>59</v>
      </c>
      <c r="N2842" s="1" t="s">
        <v>7</v>
      </c>
      <c r="O2842" s="6"/>
    </row>
    <row r="2843">
      <c r="A2843" s="5">
        <v>105717.0</v>
      </c>
      <c r="B2843" s="2">
        <v>45899.0</v>
      </c>
      <c r="C2843" s="1" t="s">
        <v>11</v>
      </c>
      <c r="D2843" s="7">
        <v>105.0</v>
      </c>
      <c r="E2843" s="4">
        <v>45894.0</v>
      </c>
      <c r="F2843" s="5">
        <v>64.0</v>
      </c>
      <c r="G2843" s="5">
        <v>282.24</v>
      </c>
      <c r="H2843" s="5">
        <v>18065.53</v>
      </c>
      <c r="I2843" s="1" t="s">
        <v>21</v>
      </c>
      <c r="J2843" s="1" t="s">
        <v>12</v>
      </c>
      <c r="K2843" s="1" t="s">
        <v>13</v>
      </c>
      <c r="L2843" s="1" t="s">
        <v>5</v>
      </c>
      <c r="M2843" s="1" t="s">
        <v>23</v>
      </c>
      <c r="N2843" s="1" t="s">
        <v>7</v>
      </c>
      <c r="O2843" s="6"/>
    </row>
    <row r="2844">
      <c r="A2844" s="5">
        <v>105719.0</v>
      </c>
      <c r="B2844" s="2">
        <v>45899.0</v>
      </c>
      <c r="C2844" s="1" t="s">
        <v>11</v>
      </c>
      <c r="D2844" s="7">
        <v>105.0</v>
      </c>
      <c r="E2844" s="4">
        <v>45894.0</v>
      </c>
      <c r="F2844" s="5">
        <v>64.0</v>
      </c>
      <c r="G2844" s="5">
        <v>282.24</v>
      </c>
      <c r="H2844" s="5">
        <v>18065.53</v>
      </c>
      <c r="I2844" s="1" t="s">
        <v>21</v>
      </c>
      <c r="J2844" s="1" t="s">
        <v>12</v>
      </c>
      <c r="K2844" s="1" t="s">
        <v>13</v>
      </c>
      <c r="L2844" s="1" t="s">
        <v>5</v>
      </c>
      <c r="M2844" s="1" t="s">
        <v>23</v>
      </c>
      <c r="N2844" s="1" t="s">
        <v>7</v>
      </c>
      <c r="O2844" s="6"/>
    </row>
    <row r="2845">
      <c r="A2845" s="5">
        <v>105727.0</v>
      </c>
      <c r="B2845" s="2">
        <v>45899.0</v>
      </c>
      <c r="C2845" s="1" t="s">
        <v>30</v>
      </c>
      <c r="D2845" s="7">
        <v>187.0</v>
      </c>
      <c r="E2845" s="4">
        <v>45894.0</v>
      </c>
      <c r="F2845" s="5">
        <v>132.0</v>
      </c>
      <c r="G2845" s="5">
        <v>263.04</v>
      </c>
      <c r="H2845" s="5">
        <v>34725.08</v>
      </c>
      <c r="I2845" s="1" t="s">
        <v>21</v>
      </c>
      <c r="J2845" s="1" t="s">
        <v>32</v>
      </c>
      <c r="K2845" s="1" t="s">
        <v>4</v>
      </c>
      <c r="L2845" s="1" t="s">
        <v>5</v>
      </c>
      <c r="M2845" s="1" t="s">
        <v>23</v>
      </c>
      <c r="N2845" s="1" t="s">
        <v>7</v>
      </c>
      <c r="O2845" s="6"/>
    </row>
    <row r="2846">
      <c r="A2846" s="5">
        <v>105727.0</v>
      </c>
      <c r="B2846" s="2">
        <v>45899.0</v>
      </c>
      <c r="C2846" s="1" t="s">
        <v>30</v>
      </c>
      <c r="D2846" s="7">
        <v>153.0</v>
      </c>
      <c r="E2846" s="4">
        <v>45894.0</v>
      </c>
      <c r="F2846" s="5">
        <v>150.0</v>
      </c>
      <c r="G2846" s="5">
        <v>364.8</v>
      </c>
      <c r="H2846" s="5">
        <v>54723.8</v>
      </c>
      <c r="I2846" s="1" t="s">
        <v>21</v>
      </c>
      <c r="J2846" s="1" t="s">
        <v>32</v>
      </c>
      <c r="K2846" s="1" t="s">
        <v>4</v>
      </c>
      <c r="L2846" s="1" t="s">
        <v>5</v>
      </c>
      <c r="M2846" s="1" t="s">
        <v>23</v>
      </c>
      <c r="N2846" s="1" t="s">
        <v>7</v>
      </c>
      <c r="O2846" s="6"/>
    </row>
    <row r="2847">
      <c r="A2847" s="5">
        <v>105727.0</v>
      </c>
      <c r="B2847" s="2">
        <v>45899.0</v>
      </c>
      <c r="C2847" s="1" t="s">
        <v>30</v>
      </c>
      <c r="D2847" s="7">
        <v>129.0</v>
      </c>
      <c r="E2847" s="4">
        <v>45894.0</v>
      </c>
      <c r="F2847" s="5">
        <v>24.0</v>
      </c>
      <c r="G2847" s="5">
        <v>233.28</v>
      </c>
      <c r="H2847" s="5">
        <v>5602.52</v>
      </c>
      <c r="I2847" s="1" t="s">
        <v>21</v>
      </c>
      <c r="J2847" s="1" t="s">
        <v>32</v>
      </c>
      <c r="K2847" s="1" t="s">
        <v>4</v>
      </c>
      <c r="L2847" s="1" t="s">
        <v>5</v>
      </c>
      <c r="M2847" s="1" t="s">
        <v>23</v>
      </c>
      <c r="N2847" s="1" t="s">
        <v>7</v>
      </c>
      <c r="O2847" s="6"/>
    </row>
    <row r="2848">
      <c r="A2848" s="5">
        <v>105776.0</v>
      </c>
      <c r="B2848" s="2">
        <v>45899.0</v>
      </c>
      <c r="C2848" s="1" t="s">
        <v>11</v>
      </c>
      <c r="D2848" s="3" t="s">
        <v>247</v>
      </c>
      <c r="E2848" s="4">
        <v>45894.0</v>
      </c>
      <c r="F2848" s="5">
        <v>60.0</v>
      </c>
      <c r="G2848" s="5">
        <v>110.4</v>
      </c>
      <c r="H2848" s="5">
        <v>6624.66</v>
      </c>
      <c r="I2848" s="1" t="s">
        <v>26</v>
      </c>
      <c r="J2848" s="1" t="s">
        <v>12</v>
      </c>
      <c r="K2848" s="1" t="s">
        <v>13</v>
      </c>
      <c r="L2848" s="1" t="s">
        <v>5</v>
      </c>
      <c r="M2848" s="1" t="s">
        <v>29</v>
      </c>
      <c r="N2848" s="1" t="s">
        <v>7</v>
      </c>
      <c r="O2848" s="6"/>
    </row>
    <row r="2849">
      <c r="A2849" s="5">
        <v>105776.0</v>
      </c>
      <c r="B2849" s="2">
        <v>45899.0</v>
      </c>
      <c r="C2849" s="1" t="s">
        <v>11</v>
      </c>
      <c r="D2849" s="3" t="s">
        <v>820</v>
      </c>
      <c r="E2849" s="4">
        <v>45894.0</v>
      </c>
      <c r="F2849" s="5">
        <v>10.0</v>
      </c>
      <c r="G2849" s="5">
        <v>340.4</v>
      </c>
      <c r="H2849" s="5">
        <v>3404.66</v>
      </c>
      <c r="I2849" s="1" t="s">
        <v>61</v>
      </c>
      <c r="J2849" s="1" t="s">
        <v>12</v>
      </c>
      <c r="K2849" s="1" t="s">
        <v>13</v>
      </c>
      <c r="L2849" s="1" t="s">
        <v>5</v>
      </c>
      <c r="M2849" s="1" t="s">
        <v>29</v>
      </c>
      <c r="N2849" s="1" t="s">
        <v>7</v>
      </c>
      <c r="O2849" s="6"/>
    </row>
    <row r="2850">
      <c r="A2850" s="5">
        <v>105776.0</v>
      </c>
      <c r="B2850" s="2">
        <v>45899.0</v>
      </c>
      <c r="C2850" s="1" t="s">
        <v>11</v>
      </c>
      <c r="D2850" s="3" t="s">
        <v>794</v>
      </c>
      <c r="E2850" s="4">
        <v>45894.0</v>
      </c>
      <c r="F2850" s="5">
        <v>10.0</v>
      </c>
      <c r="G2850" s="5">
        <v>651.13</v>
      </c>
      <c r="H2850" s="5">
        <v>6511.96</v>
      </c>
      <c r="I2850" s="1" t="s">
        <v>61</v>
      </c>
      <c r="J2850" s="1" t="s">
        <v>12</v>
      </c>
      <c r="K2850" s="1" t="s">
        <v>13</v>
      </c>
      <c r="L2850" s="1" t="s">
        <v>5</v>
      </c>
      <c r="M2850" s="1" t="s">
        <v>29</v>
      </c>
      <c r="N2850" s="1" t="s">
        <v>7</v>
      </c>
      <c r="O2850" s="6"/>
    </row>
    <row r="2851">
      <c r="A2851" s="5">
        <v>105777.0</v>
      </c>
      <c r="B2851" s="2">
        <v>45899.0</v>
      </c>
      <c r="C2851" s="1" t="s">
        <v>11</v>
      </c>
      <c r="D2851" s="3" t="s">
        <v>340</v>
      </c>
      <c r="E2851" s="4">
        <v>45894.0</v>
      </c>
      <c r="F2851" s="5">
        <v>66.0</v>
      </c>
      <c r="G2851" s="5">
        <v>179.52</v>
      </c>
      <c r="H2851" s="5">
        <v>11849.93</v>
      </c>
      <c r="I2851" s="1" t="s">
        <v>21</v>
      </c>
      <c r="J2851" s="1" t="s">
        <v>12</v>
      </c>
      <c r="K2851" s="1" t="s">
        <v>13</v>
      </c>
      <c r="L2851" s="1" t="s">
        <v>5</v>
      </c>
      <c r="M2851" s="1" t="s">
        <v>23</v>
      </c>
      <c r="N2851" s="1" t="s">
        <v>7</v>
      </c>
      <c r="O2851" s="6"/>
    </row>
    <row r="2852">
      <c r="A2852" s="5">
        <v>105777.0</v>
      </c>
      <c r="B2852" s="2">
        <v>45899.0</v>
      </c>
      <c r="C2852" s="1" t="s">
        <v>11</v>
      </c>
      <c r="D2852" s="3" t="s">
        <v>276</v>
      </c>
      <c r="E2852" s="4">
        <v>45894.0</v>
      </c>
      <c r="F2852" s="5">
        <v>66.0</v>
      </c>
      <c r="G2852" s="5">
        <v>180.48</v>
      </c>
      <c r="H2852" s="5">
        <v>11913.29</v>
      </c>
      <c r="I2852" s="1" t="s">
        <v>21</v>
      </c>
      <c r="J2852" s="1" t="s">
        <v>12</v>
      </c>
      <c r="K2852" s="1" t="s">
        <v>13</v>
      </c>
      <c r="L2852" s="1" t="s">
        <v>5</v>
      </c>
      <c r="M2852" s="1" t="s">
        <v>23</v>
      </c>
      <c r="N2852" s="1" t="s">
        <v>7</v>
      </c>
      <c r="O2852" s="6"/>
    </row>
    <row r="2853">
      <c r="A2853" s="5">
        <v>105777.0</v>
      </c>
      <c r="B2853" s="2">
        <v>45899.0</v>
      </c>
      <c r="C2853" s="1" t="s">
        <v>11</v>
      </c>
      <c r="D2853" s="3" t="s">
        <v>633</v>
      </c>
      <c r="E2853" s="4">
        <v>45894.0</v>
      </c>
      <c r="F2853" s="5">
        <v>30.0</v>
      </c>
      <c r="G2853" s="5">
        <v>219.84</v>
      </c>
      <c r="H2853" s="5">
        <v>6596.81</v>
      </c>
      <c r="I2853" s="1" t="s">
        <v>21</v>
      </c>
      <c r="J2853" s="1" t="s">
        <v>12</v>
      </c>
      <c r="K2853" s="1" t="s">
        <v>13</v>
      </c>
      <c r="L2853" s="1" t="s">
        <v>5</v>
      </c>
      <c r="M2853" s="1" t="s">
        <v>23</v>
      </c>
      <c r="N2853" s="1" t="s">
        <v>7</v>
      </c>
      <c r="O2853" s="6"/>
    </row>
    <row r="2854">
      <c r="A2854" s="5">
        <v>105777.0</v>
      </c>
      <c r="B2854" s="2">
        <v>45899.0</v>
      </c>
      <c r="C2854" s="1" t="s">
        <v>11</v>
      </c>
      <c r="D2854" s="3" t="s">
        <v>255</v>
      </c>
      <c r="E2854" s="4">
        <v>45894.0</v>
      </c>
      <c r="F2854" s="5">
        <v>72.0</v>
      </c>
      <c r="G2854" s="5">
        <v>330.24</v>
      </c>
      <c r="H2854" s="5">
        <v>23778.89</v>
      </c>
      <c r="I2854" s="1" t="s">
        <v>21</v>
      </c>
      <c r="J2854" s="1" t="s">
        <v>12</v>
      </c>
      <c r="K2854" s="1" t="s">
        <v>13</v>
      </c>
      <c r="L2854" s="1" t="s">
        <v>5</v>
      </c>
      <c r="M2854" s="1" t="s">
        <v>23</v>
      </c>
      <c r="N2854" s="1" t="s">
        <v>7</v>
      </c>
      <c r="O2854" s="6"/>
    </row>
    <row r="2855">
      <c r="A2855" s="5">
        <v>105777.0</v>
      </c>
      <c r="B2855" s="2">
        <v>45899.0</v>
      </c>
      <c r="C2855" s="1" t="s">
        <v>11</v>
      </c>
      <c r="D2855" s="3" t="s">
        <v>821</v>
      </c>
      <c r="E2855" s="4">
        <v>45894.0</v>
      </c>
      <c r="F2855" s="5">
        <v>33.0</v>
      </c>
      <c r="G2855" s="5">
        <v>191.04</v>
      </c>
      <c r="H2855" s="5">
        <v>6305.93</v>
      </c>
      <c r="I2855" s="1" t="s">
        <v>21</v>
      </c>
      <c r="J2855" s="1" t="s">
        <v>12</v>
      </c>
      <c r="K2855" s="1" t="s">
        <v>13</v>
      </c>
      <c r="L2855" s="1" t="s">
        <v>5</v>
      </c>
      <c r="M2855" s="1" t="s">
        <v>23</v>
      </c>
      <c r="N2855" s="1" t="s">
        <v>7</v>
      </c>
      <c r="O2855" s="6"/>
    </row>
    <row r="2856">
      <c r="A2856" s="5">
        <v>105777.0</v>
      </c>
      <c r="B2856" s="2">
        <v>45899.0</v>
      </c>
      <c r="C2856" s="1" t="s">
        <v>11</v>
      </c>
      <c r="D2856" s="3" t="s">
        <v>259</v>
      </c>
      <c r="E2856" s="4">
        <v>45894.0</v>
      </c>
      <c r="F2856" s="5">
        <v>99.0</v>
      </c>
      <c r="G2856" s="5">
        <v>169.92</v>
      </c>
      <c r="H2856" s="5">
        <v>16823.69</v>
      </c>
      <c r="I2856" s="1" t="s">
        <v>21</v>
      </c>
      <c r="J2856" s="1" t="s">
        <v>12</v>
      </c>
      <c r="K2856" s="1" t="s">
        <v>13</v>
      </c>
      <c r="L2856" s="1" t="s">
        <v>5</v>
      </c>
      <c r="M2856" s="1" t="s">
        <v>23</v>
      </c>
      <c r="N2856" s="1" t="s">
        <v>7</v>
      </c>
      <c r="O2856" s="6"/>
    </row>
    <row r="2857">
      <c r="A2857" s="5">
        <v>105777.0</v>
      </c>
      <c r="B2857" s="2">
        <v>45899.0</v>
      </c>
      <c r="C2857" s="1" t="s">
        <v>11</v>
      </c>
      <c r="D2857" s="3" t="s">
        <v>637</v>
      </c>
      <c r="E2857" s="4">
        <v>45894.0</v>
      </c>
      <c r="F2857" s="5">
        <v>33.0</v>
      </c>
      <c r="G2857" s="5">
        <v>181.44</v>
      </c>
      <c r="H2857" s="5">
        <v>5989.13</v>
      </c>
      <c r="I2857" s="1" t="s">
        <v>21</v>
      </c>
      <c r="J2857" s="1" t="s">
        <v>12</v>
      </c>
      <c r="K2857" s="1" t="s">
        <v>13</v>
      </c>
      <c r="L2857" s="1" t="s">
        <v>5</v>
      </c>
      <c r="M2857" s="1" t="s">
        <v>23</v>
      </c>
      <c r="N2857" s="1" t="s">
        <v>7</v>
      </c>
      <c r="O2857" s="6"/>
    </row>
    <row r="2858">
      <c r="A2858" s="5">
        <v>105777.0</v>
      </c>
      <c r="B2858" s="2">
        <v>45899.0</v>
      </c>
      <c r="C2858" s="1" t="s">
        <v>11</v>
      </c>
      <c r="D2858" s="3" t="s">
        <v>67</v>
      </c>
      <c r="E2858" s="4">
        <v>45894.0</v>
      </c>
      <c r="F2858" s="5">
        <v>90.0</v>
      </c>
      <c r="G2858" s="5">
        <v>218.88</v>
      </c>
      <c r="H2858" s="5">
        <v>19700.81</v>
      </c>
      <c r="I2858" s="1" t="s">
        <v>21</v>
      </c>
      <c r="J2858" s="1" t="s">
        <v>12</v>
      </c>
      <c r="K2858" s="1" t="s">
        <v>13</v>
      </c>
      <c r="L2858" s="1" t="s">
        <v>5</v>
      </c>
      <c r="M2858" s="1" t="s">
        <v>23</v>
      </c>
      <c r="N2858" s="1" t="s">
        <v>7</v>
      </c>
      <c r="O2858" s="6"/>
    </row>
    <row r="2859">
      <c r="A2859" s="5">
        <v>105777.0</v>
      </c>
      <c r="B2859" s="2">
        <v>45899.0</v>
      </c>
      <c r="C2859" s="1" t="s">
        <v>11</v>
      </c>
      <c r="D2859" s="3" t="s">
        <v>40</v>
      </c>
      <c r="E2859" s="4">
        <v>45894.0</v>
      </c>
      <c r="F2859" s="5">
        <v>30.0</v>
      </c>
      <c r="G2859" s="5">
        <v>345.6</v>
      </c>
      <c r="H2859" s="5">
        <v>10369.61</v>
      </c>
      <c r="I2859" s="1" t="s">
        <v>21</v>
      </c>
      <c r="J2859" s="1" t="s">
        <v>12</v>
      </c>
      <c r="K2859" s="1" t="s">
        <v>13</v>
      </c>
      <c r="L2859" s="1" t="s">
        <v>5</v>
      </c>
      <c r="M2859" s="1" t="s">
        <v>23</v>
      </c>
      <c r="N2859" s="1" t="s">
        <v>7</v>
      </c>
      <c r="O2859" s="6"/>
    </row>
    <row r="2860">
      <c r="A2860" s="5">
        <v>105777.0</v>
      </c>
      <c r="B2860" s="2">
        <v>45899.0</v>
      </c>
      <c r="C2860" s="1" t="s">
        <v>11</v>
      </c>
      <c r="D2860" s="3" t="s">
        <v>36</v>
      </c>
      <c r="E2860" s="4">
        <v>45894.0</v>
      </c>
      <c r="F2860" s="5">
        <v>132.0</v>
      </c>
      <c r="G2860" s="5">
        <v>155.52</v>
      </c>
      <c r="H2860" s="5">
        <v>20530.25</v>
      </c>
      <c r="I2860" s="1" t="s">
        <v>21</v>
      </c>
      <c r="J2860" s="1" t="s">
        <v>12</v>
      </c>
      <c r="K2860" s="1" t="s">
        <v>13</v>
      </c>
      <c r="L2860" s="1" t="s">
        <v>5</v>
      </c>
      <c r="M2860" s="1" t="s">
        <v>23</v>
      </c>
      <c r="N2860" s="1" t="s">
        <v>7</v>
      </c>
      <c r="O2860" s="6"/>
    </row>
    <row r="2861">
      <c r="A2861" s="5">
        <v>105778.0</v>
      </c>
      <c r="B2861" s="2">
        <v>45899.0</v>
      </c>
      <c r="C2861" s="1" t="s">
        <v>11</v>
      </c>
      <c r="D2861" s="7">
        <v>121.0</v>
      </c>
      <c r="E2861" s="4">
        <v>45894.0</v>
      </c>
      <c r="F2861" s="5">
        <v>648.0</v>
      </c>
      <c r="G2861" s="5">
        <v>99.84</v>
      </c>
      <c r="H2861" s="5">
        <v>64701.61</v>
      </c>
      <c r="I2861" s="1" t="s">
        <v>21</v>
      </c>
      <c r="J2861" s="1" t="s">
        <v>12</v>
      </c>
      <c r="K2861" s="1" t="s">
        <v>13</v>
      </c>
      <c r="L2861" s="1" t="s">
        <v>5</v>
      </c>
      <c r="M2861" s="1" t="s">
        <v>23</v>
      </c>
      <c r="N2861" s="1" t="s">
        <v>7</v>
      </c>
      <c r="O2861" s="6"/>
    </row>
    <row r="2862">
      <c r="A2862" s="5">
        <v>105778.0</v>
      </c>
      <c r="B2862" s="2">
        <v>45899.0</v>
      </c>
      <c r="C2862" s="1" t="s">
        <v>11</v>
      </c>
      <c r="D2862" s="7">
        <v>121.0</v>
      </c>
      <c r="E2862" s="4">
        <v>45894.0</v>
      </c>
      <c r="F2862" s="5">
        <v>324.0</v>
      </c>
      <c r="G2862" s="5">
        <v>99.84</v>
      </c>
      <c r="H2862" s="5">
        <v>32353.45</v>
      </c>
      <c r="I2862" s="1" t="s">
        <v>21</v>
      </c>
      <c r="J2862" s="1" t="s">
        <v>12</v>
      </c>
      <c r="K2862" s="1" t="s">
        <v>13</v>
      </c>
      <c r="L2862" s="1" t="s">
        <v>5</v>
      </c>
      <c r="M2862" s="1" t="s">
        <v>23</v>
      </c>
      <c r="N2862" s="1" t="s">
        <v>7</v>
      </c>
      <c r="O2862" s="6"/>
    </row>
    <row r="2863">
      <c r="A2863" s="5">
        <v>105778.0</v>
      </c>
      <c r="B2863" s="2">
        <v>45899.0</v>
      </c>
      <c r="C2863" s="1" t="s">
        <v>11</v>
      </c>
      <c r="D2863" s="7">
        <v>124.0</v>
      </c>
      <c r="E2863" s="4">
        <v>45894.0</v>
      </c>
      <c r="F2863" s="5">
        <v>368.0</v>
      </c>
      <c r="G2863" s="5">
        <v>132.48</v>
      </c>
      <c r="H2863" s="5">
        <v>48757.93</v>
      </c>
      <c r="I2863" s="1" t="s">
        <v>21</v>
      </c>
      <c r="J2863" s="1" t="s">
        <v>12</v>
      </c>
      <c r="K2863" s="1" t="s">
        <v>13</v>
      </c>
      <c r="L2863" s="1" t="s">
        <v>5</v>
      </c>
      <c r="M2863" s="1" t="s">
        <v>23</v>
      </c>
      <c r="N2863" s="1" t="s">
        <v>7</v>
      </c>
      <c r="O2863" s="6"/>
    </row>
    <row r="2864">
      <c r="A2864" s="5">
        <v>105778.0</v>
      </c>
      <c r="B2864" s="2">
        <v>45899.0</v>
      </c>
      <c r="C2864" s="1" t="s">
        <v>11</v>
      </c>
      <c r="D2864" s="7">
        <v>124.0</v>
      </c>
      <c r="E2864" s="4">
        <v>45894.0</v>
      </c>
      <c r="F2864" s="5">
        <v>230.0</v>
      </c>
      <c r="G2864" s="5">
        <v>132.48</v>
      </c>
      <c r="H2864" s="5">
        <v>30475.69</v>
      </c>
      <c r="I2864" s="1" t="s">
        <v>21</v>
      </c>
      <c r="J2864" s="1" t="s">
        <v>12</v>
      </c>
      <c r="K2864" s="1" t="s">
        <v>13</v>
      </c>
      <c r="L2864" s="1" t="s">
        <v>5</v>
      </c>
      <c r="M2864" s="1" t="s">
        <v>23</v>
      </c>
      <c r="N2864" s="1" t="s">
        <v>7</v>
      </c>
      <c r="O2864" s="6"/>
    </row>
    <row r="2865">
      <c r="A2865" s="5">
        <v>105779.0</v>
      </c>
      <c r="B2865" s="2">
        <v>45899.0</v>
      </c>
      <c r="C2865" s="1" t="s">
        <v>11</v>
      </c>
      <c r="D2865" s="7">
        <v>144.0</v>
      </c>
      <c r="E2865" s="4">
        <v>45894.0</v>
      </c>
      <c r="F2865" s="5">
        <v>810.0</v>
      </c>
      <c r="G2865" s="5">
        <v>97.92</v>
      </c>
      <c r="H2865" s="5">
        <v>79319.24</v>
      </c>
      <c r="I2865" s="1" t="s">
        <v>21</v>
      </c>
      <c r="J2865" s="1" t="s">
        <v>12</v>
      </c>
      <c r="K2865" s="1" t="s">
        <v>13</v>
      </c>
      <c r="L2865" s="1" t="s">
        <v>5</v>
      </c>
      <c r="M2865" s="1" t="s">
        <v>23</v>
      </c>
      <c r="N2865" s="1" t="s">
        <v>7</v>
      </c>
      <c r="O2865" s="6"/>
    </row>
    <row r="2866">
      <c r="A2866" s="5">
        <v>105779.0</v>
      </c>
      <c r="B2866" s="2">
        <v>45899.0</v>
      </c>
      <c r="C2866" s="1" t="s">
        <v>11</v>
      </c>
      <c r="D2866" s="7">
        <v>144.0</v>
      </c>
      <c r="E2866" s="4">
        <v>45894.0</v>
      </c>
      <c r="F2866" s="5">
        <v>270.0</v>
      </c>
      <c r="G2866" s="5">
        <v>97.92</v>
      </c>
      <c r="H2866" s="5">
        <v>26442.44</v>
      </c>
      <c r="I2866" s="1" t="s">
        <v>21</v>
      </c>
      <c r="J2866" s="1" t="s">
        <v>12</v>
      </c>
      <c r="K2866" s="1" t="s">
        <v>13</v>
      </c>
      <c r="L2866" s="1" t="s">
        <v>5</v>
      </c>
      <c r="M2866" s="1" t="s">
        <v>23</v>
      </c>
      <c r="N2866" s="1" t="s">
        <v>7</v>
      </c>
      <c r="O2866" s="6"/>
    </row>
    <row r="2867">
      <c r="A2867" s="5">
        <v>105779.0</v>
      </c>
      <c r="B2867" s="2">
        <v>45899.0</v>
      </c>
      <c r="C2867" s="1" t="s">
        <v>11</v>
      </c>
      <c r="D2867" s="7">
        <v>139.0</v>
      </c>
      <c r="E2867" s="4">
        <v>45894.0</v>
      </c>
      <c r="F2867" s="5">
        <v>180.0</v>
      </c>
      <c r="G2867" s="5">
        <v>75.84</v>
      </c>
      <c r="H2867" s="5">
        <v>13655.24</v>
      </c>
      <c r="I2867" s="1" t="s">
        <v>21</v>
      </c>
      <c r="J2867" s="1" t="s">
        <v>12</v>
      </c>
      <c r="K2867" s="1" t="s">
        <v>13</v>
      </c>
      <c r="L2867" s="1" t="s">
        <v>5</v>
      </c>
      <c r="M2867" s="1" t="s">
        <v>23</v>
      </c>
      <c r="N2867" s="1" t="s">
        <v>7</v>
      </c>
      <c r="O2867" s="6"/>
    </row>
    <row r="2868">
      <c r="A2868" s="5">
        <v>105779.0</v>
      </c>
      <c r="B2868" s="2">
        <v>45899.0</v>
      </c>
      <c r="C2868" s="1" t="s">
        <v>11</v>
      </c>
      <c r="D2868" s="7">
        <v>1391.0</v>
      </c>
      <c r="E2868" s="4">
        <v>45894.0</v>
      </c>
      <c r="F2868" s="5">
        <v>192.0</v>
      </c>
      <c r="G2868" s="5">
        <v>78.72</v>
      </c>
      <c r="H2868" s="5">
        <v>15118.28</v>
      </c>
      <c r="I2868" s="1" t="s">
        <v>21</v>
      </c>
      <c r="J2868" s="1" t="s">
        <v>12</v>
      </c>
      <c r="K2868" s="1" t="s">
        <v>13</v>
      </c>
      <c r="L2868" s="1" t="s">
        <v>5</v>
      </c>
      <c r="M2868" s="1" t="s">
        <v>23</v>
      </c>
      <c r="N2868" s="1" t="s">
        <v>7</v>
      </c>
      <c r="O2868" s="6"/>
    </row>
    <row r="2869">
      <c r="A2869" s="5">
        <v>105780.0</v>
      </c>
      <c r="B2869" s="2">
        <v>45899.0</v>
      </c>
      <c r="C2869" s="1" t="s">
        <v>11</v>
      </c>
      <c r="D2869" s="3" t="s">
        <v>822</v>
      </c>
      <c r="E2869" s="4">
        <v>45894.0</v>
      </c>
      <c r="F2869" s="5">
        <v>30.0</v>
      </c>
      <c r="G2869" s="5">
        <v>280.44</v>
      </c>
      <c r="H2869" s="5">
        <v>8414.1</v>
      </c>
      <c r="I2869" s="1" t="s">
        <v>21</v>
      </c>
      <c r="J2869" s="1" t="s">
        <v>12</v>
      </c>
      <c r="K2869" s="1" t="s">
        <v>13</v>
      </c>
      <c r="L2869" s="1" t="s">
        <v>5</v>
      </c>
      <c r="M2869" s="1" t="s">
        <v>23</v>
      </c>
      <c r="N2869" s="1" t="s">
        <v>7</v>
      </c>
      <c r="O2869" s="6"/>
    </row>
    <row r="2870">
      <c r="A2870" s="5">
        <v>105780.0</v>
      </c>
      <c r="B2870" s="2">
        <v>45899.0</v>
      </c>
      <c r="C2870" s="1" t="s">
        <v>11</v>
      </c>
      <c r="D2870" s="3" t="s">
        <v>823</v>
      </c>
      <c r="E2870" s="4">
        <v>45894.0</v>
      </c>
      <c r="F2870" s="5">
        <v>23.0</v>
      </c>
      <c r="G2870" s="5">
        <v>283.2</v>
      </c>
      <c r="H2870" s="5">
        <v>6514.5</v>
      </c>
      <c r="I2870" s="1" t="s">
        <v>21</v>
      </c>
      <c r="J2870" s="1" t="s">
        <v>12</v>
      </c>
      <c r="K2870" s="1" t="s">
        <v>13</v>
      </c>
      <c r="L2870" s="1" t="s">
        <v>5</v>
      </c>
      <c r="M2870" s="1" t="s">
        <v>23</v>
      </c>
      <c r="N2870" s="1" t="s">
        <v>7</v>
      </c>
      <c r="O2870" s="6"/>
    </row>
    <row r="2871">
      <c r="A2871" s="5">
        <v>105789.0</v>
      </c>
      <c r="B2871" s="2">
        <v>45899.0</v>
      </c>
      <c r="C2871" s="1" t="s">
        <v>11</v>
      </c>
      <c r="D2871" s="7">
        <v>501.0</v>
      </c>
      <c r="E2871" s="4">
        <v>45894.0</v>
      </c>
      <c r="F2871" s="5">
        <v>20.0</v>
      </c>
      <c r="G2871" s="5">
        <v>504.04</v>
      </c>
      <c r="H2871" s="5">
        <v>10083.9</v>
      </c>
      <c r="I2871" s="1" t="s">
        <v>56</v>
      </c>
      <c r="J2871" s="1" t="s">
        <v>12</v>
      </c>
      <c r="K2871" s="1" t="s">
        <v>13</v>
      </c>
      <c r="L2871" s="1" t="s">
        <v>5</v>
      </c>
      <c r="M2871" s="1" t="s">
        <v>23</v>
      </c>
      <c r="N2871" s="1" t="s">
        <v>7</v>
      </c>
      <c r="O2871" s="6"/>
    </row>
    <row r="2872">
      <c r="A2872" s="5">
        <v>105789.0</v>
      </c>
      <c r="B2872" s="2">
        <v>45899.0</v>
      </c>
      <c r="C2872" s="1" t="s">
        <v>11</v>
      </c>
      <c r="D2872" s="7">
        <v>516.0</v>
      </c>
      <c r="E2872" s="4">
        <v>45894.0</v>
      </c>
      <c r="F2872" s="5">
        <v>80.0</v>
      </c>
      <c r="G2872" s="5">
        <v>216.05</v>
      </c>
      <c r="H2872" s="5">
        <v>17287.1</v>
      </c>
      <c r="I2872" s="1" t="s">
        <v>53</v>
      </c>
      <c r="J2872" s="1" t="s">
        <v>12</v>
      </c>
      <c r="K2872" s="1" t="s">
        <v>13</v>
      </c>
      <c r="L2872" s="1" t="s">
        <v>5</v>
      </c>
      <c r="M2872" s="1" t="s">
        <v>23</v>
      </c>
      <c r="N2872" s="1" t="s">
        <v>7</v>
      </c>
      <c r="O2872" s="6"/>
    </row>
    <row r="2873">
      <c r="A2873" s="5">
        <v>105789.0</v>
      </c>
      <c r="B2873" s="2">
        <v>45899.0</v>
      </c>
      <c r="C2873" s="1" t="s">
        <v>11</v>
      </c>
      <c r="D2873" s="7">
        <v>516.0</v>
      </c>
      <c r="E2873" s="4">
        <v>45894.0</v>
      </c>
      <c r="F2873" s="5">
        <v>40.0</v>
      </c>
      <c r="G2873" s="5">
        <v>216.05</v>
      </c>
      <c r="H2873" s="5">
        <v>8645.1</v>
      </c>
      <c r="I2873" s="1" t="s">
        <v>53</v>
      </c>
      <c r="J2873" s="1" t="s">
        <v>12</v>
      </c>
      <c r="K2873" s="1" t="s">
        <v>13</v>
      </c>
      <c r="L2873" s="1" t="s">
        <v>5</v>
      </c>
      <c r="M2873" s="1" t="s">
        <v>23</v>
      </c>
      <c r="N2873" s="1" t="s">
        <v>7</v>
      </c>
      <c r="O2873" s="6"/>
    </row>
    <row r="2874">
      <c r="A2874" s="5">
        <v>105789.0</v>
      </c>
      <c r="B2874" s="2">
        <v>45899.0</v>
      </c>
      <c r="C2874" s="1" t="s">
        <v>11</v>
      </c>
      <c r="D2874" s="7">
        <v>701.0</v>
      </c>
      <c r="E2874" s="4">
        <v>45894.0</v>
      </c>
      <c r="F2874" s="5">
        <v>20.0</v>
      </c>
      <c r="G2874" s="5">
        <v>423.02</v>
      </c>
      <c r="H2874" s="5">
        <v>8463.5</v>
      </c>
      <c r="I2874" s="1" t="s">
        <v>56</v>
      </c>
      <c r="J2874" s="1" t="s">
        <v>12</v>
      </c>
      <c r="K2874" s="1" t="s">
        <v>13</v>
      </c>
      <c r="L2874" s="1" t="s">
        <v>5</v>
      </c>
      <c r="M2874" s="1" t="s">
        <v>23</v>
      </c>
      <c r="N2874" s="1" t="s">
        <v>7</v>
      </c>
      <c r="O2874" s="6"/>
    </row>
    <row r="2875">
      <c r="A2875" s="5">
        <v>105789.0</v>
      </c>
      <c r="B2875" s="2">
        <v>45899.0</v>
      </c>
      <c r="C2875" s="1" t="s">
        <v>11</v>
      </c>
      <c r="D2875" s="7">
        <v>701.0</v>
      </c>
      <c r="E2875" s="4">
        <v>45894.0</v>
      </c>
      <c r="F2875" s="5">
        <v>200.0</v>
      </c>
      <c r="G2875" s="5">
        <v>423.02</v>
      </c>
      <c r="H2875" s="5">
        <v>84607.1</v>
      </c>
      <c r="I2875" s="1" t="s">
        <v>56</v>
      </c>
      <c r="J2875" s="1" t="s">
        <v>12</v>
      </c>
      <c r="K2875" s="1" t="s">
        <v>13</v>
      </c>
      <c r="L2875" s="1" t="s">
        <v>5</v>
      </c>
      <c r="M2875" s="1" t="s">
        <v>23</v>
      </c>
      <c r="N2875" s="1" t="s">
        <v>7</v>
      </c>
      <c r="O2875" s="6"/>
    </row>
    <row r="2876">
      <c r="A2876" s="5">
        <v>105790.0</v>
      </c>
      <c r="B2876" s="2">
        <v>45899.0</v>
      </c>
      <c r="C2876" s="1" t="s">
        <v>11</v>
      </c>
      <c r="D2876" s="7">
        <v>103.0</v>
      </c>
      <c r="E2876" s="4">
        <v>45894.0</v>
      </c>
      <c r="F2876" s="5">
        <v>216.0</v>
      </c>
      <c r="G2876" s="5">
        <v>52.8</v>
      </c>
      <c r="H2876" s="5">
        <v>11406.46</v>
      </c>
      <c r="I2876" s="1" t="s">
        <v>21</v>
      </c>
      <c r="J2876" s="1" t="s">
        <v>12</v>
      </c>
      <c r="K2876" s="1" t="s">
        <v>13</v>
      </c>
      <c r="L2876" s="1" t="s">
        <v>5</v>
      </c>
      <c r="M2876" s="1" t="s">
        <v>23</v>
      </c>
      <c r="N2876" s="1" t="s">
        <v>7</v>
      </c>
      <c r="O2876" s="6"/>
    </row>
    <row r="2877">
      <c r="A2877" s="5">
        <v>105790.0</v>
      </c>
      <c r="B2877" s="2">
        <v>45899.0</v>
      </c>
      <c r="C2877" s="1" t="s">
        <v>11</v>
      </c>
      <c r="D2877" s="7">
        <v>187.0</v>
      </c>
      <c r="E2877" s="4">
        <v>45894.0</v>
      </c>
      <c r="F2877" s="5">
        <v>110.0</v>
      </c>
      <c r="G2877" s="5">
        <v>263.04</v>
      </c>
      <c r="H2877" s="5">
        <v>28936.06</v>
      </c>
      <c r="I2877" s="1" t="s">
        <v>21</v>
      </c>
      <c r="J2877" s="1" t="s">
        <v>12</v>
      </c>
      <c r="K2877" s="1" t="s">
        <v>13</v>
      </c>
      <c r="L2877" s="1" t="s">
        <v>5</v>
      </c>
      <c r="M2877" s="1" t="s">
        <v>23</v>
      </c>
      <c r="N2877" s="1" t="s">
        <v>7</v>
      </c>
      <c r="O2877" s="6"/>
    </row>
    <row r="2878">
      <c r="A2878" s="5">
        <v>105790.0</v>
      </c>
      <c r="B2878" s="2">
        <v>45899.0</v>
      </c>
      <c r="C2878" s="1" t="s">
        <v>11</v>
      </c>
      <c r="D2878" s="3" t="s">
        <v>120</v>
      </c>
      <c r="E2878" s="4">
        <v>45894.0</v>
      </c>
      <c r="F2878" s="5">
        <v>44.0</v>
      </c>
      <c r="G2878" s="5">
        <v>277.44</v>
      </c>
      <c r="H2878" s="5">
        <v>12209.02</v>
      </c>
      <c r="I2878" s="1" t="s">
        <v>21</v>
      </c>
      <c r="J2878" s="1" t="s">
        <v>12</v>
      </c>
      <c r="K2878" s="1" t="s">
        <v>13</v>
      </c>
      <c r="L2878" s="1" t="s">
        <v>5</v>
      </c>
      <c r="M2878" s="1" t="s">
        <v>23</v>
      </c>
      <c r="N2878" s="1" t="s">
        <v>7</v>
      </c>
      <c r="O2878" s="6"/>
    </row>
    <row r="2879">
      <c r="A2879" s="5">
        <v>105790.0</v>
      </c>
      <c r="B2879" s="2">
        <v>45899.0</v>
      </c>
      <c r="C2879" s="1" t="s">
        <v>11</v>
      </c>
      <c r="D2879" s="7">
        <v>103.0</v>
      </c>
      <c r="E2879" s="4">
        <v>45894.0</v>
      </c>
      <c r="F2879" s="5">
        <v>216.0</v>
      </c>
      <c r="G2879" s="5">
        <v>52.8</v>
      </c>
      <c r="H2879" s="5">
        <v>11406.46</v>
      </c>
      <c r="I2879" s="1" t="s">
        <v>21</v>
      </c>
      <c r="J2879" s="1" t="s">
        <v>12</v>
      </c>
      <c r="K2879" s="1" t="s">
        <v>13</v>
      </c>
      <c r="L2879" s="1" t="s">
        <v>5</v>
      </c>
      <c r="M2879" s="1" t="s">
        <v>23</v>
      </c>
      <c r="N2879" s="1" t="s">
        <v>7</v>
      </c>
      <c r="O2879" s="6"/>
    </row>
    <row r="2880">
      <c r="A2880" s="5">
        <v>105790.0</v>
      </c>
      <c r="B2880" s="2">
        <v>45899.0</v>
      </c>
      <c r="C2880" s="1" t="s">
        <v>11</v>
      </c>
      <c r="D2880" s="3" t="s">
        <v>785</v>
      </c>
      <c r="E2880" s="4">
        <v>45894.0</v>
      </c>
      <c r="F2880" s="5">
        <v>30.0</v>
      </c>
      <c r="G2880" s="5">
        <v>211.2</v>
      </c>
      <c r="H2880" s="5">
        <v>6337.66</v>
      </c>
      <c r="I2880" s="1" t="s">
        <v>21</v>
      </c>
      <c r="J2880" s="1" t="s">
        <v>12</v>
      </c>
      <c r="K2880" s="1" t="s">
        <v>13</v>
      </c>
      <c r="L2880" s="1" t="s">
        <v>5</v>
      </c>
      <c r="M2880" s="1" t="s">
        <v>23</v>
      </c>
      <c r="N2880" s="1" t="s">
        <v>7</v>
      </c>
      <c r="O2880" s="6"/>
    </row>
    <row r="2881">
      <c r="A2881" s="5">
        <v>105790.0</v>
      </c>
      <c r="B2881" s="2">
        <v>45899.0</v>
      </c>
      <c r="C2881" s="1" t="s">
        <v>11</v>
      </c>
      <c r="D2881" s="3" t="s">
        <v>785</v>
      </c>
      <c r="E2881" s="4">
        <v>45894.0</v>
      </c>
      <c r="F2881" s="5">
        <v>60.0</v>
      </c>
      <c r="G2881" s="5">
        <v>211.2</v>
      </c>
      <c r="H2881" s="5">
        <v>12673.66</v>
      </c>
      <c r="I2881" s="1" t="s">
        <v>21</v>
      </c>
      <c r="J2881" s="1" t="s">
        <v>12</v>
      </c>
      <c r="K2881" s="1" t="s">
        <v>13</v>
      </c>
      <c r="L2881" s="1" t="s">
        <v>5</v>
      </c>
      <c r="M2881" s="1" t="s">
        <v>23</v>
      </c>
      <c r="N2881" s="1" t="s">
        <v>7</v>
      </c>
      <c r="O2881" s="6"/>
    </row>
    <row r="2882">
      <c r="A2882" s="5">
        <v>105790.0</v>
      </c>
      <c r="B2882" s="2">
        <v>45899.0</v>
      </c>
      <c r="C2882" s="1" t="s">
        <v>11</v>
      </c>
      <c r="D2882" s="3" t="s">
        <v>38</v>
      </c>
      <c r="E2882" s="4">
        <v>45894.0</v>
      </c>
      <c r="F2882" s="5">
        <v>60.0</v>
      </c>
      <c r="G2882" s="5">
        <v>234.24</v>
      </c>
      <c r="H2882" s="5">
        <v>14056.06</v>
      </c>
      <c r="I2882" s="1" t="s">
        <v>21</v>
      </c>
      <c r="J2882" s="1" t="s">
        <v>12</v>
      </c>
      <c r="K2882" s="1" t="s">
        <v>13</v>
      </c>
      <c r="L2882" s="1" t="s">
        <v>5</v>
      </c>
      <c r="M2882" s="1" t="s">
        <v>23</v>
      </c>
      <c r="N2882" s="1" t="s">
        <v>7</v>
      </c>
      <c r="O2882" s="6"/>
    </row>
    <row r="2883">
      <c r="A2883" s="5">
        <v>105790.0</v>
      </c>
      <c r="B2883" s="2">
        <v>45899.0</v>
      </c>
      <c r="C2883" s="1" t="s">
        <v>11</v>
      </c>
      <c r="D2883" s="3" t="s">
        <v>38</v>
      </c>
      <c r="E2883" s="4">
        <v>45894.0</v>
      </c>
      <c r="F2883" s="5">
        <v>30.0</v>
      </c>
      <c r="G2883" s="5">
        <v>234.24</v>
      </c>
      <c r="H2883" s="5">
        <v>7028.86</v>
      </c>
      <c r="I2883" s="1" t="s">
        <v>21</v>
      </c>
      <c r="J2883" s="1" t="s">
        <v>12</v>
      </c>
      <c r="K2883" s="1" t="s">
        <v>13</v>
      </c>
      <c r="L2883" s="1" t="s">
        <v>5</v>
      </c>
      <c r="M2883" s="1" t="s">
        <v>23</v>
      </c>
      <c r="N2883" s="1" t="s">
        <v>7</v>
      </c>
      <c r="O2883" s="6"/>
    </row>
    <row r="2884">
      <c r="A2884" s="5">
        <v>105790.0</v>
      </c>
      <c r="B2884" s="2">
        <v>45899.0</v>
      </c>
      <c r="C2884" s="1" t="s">
        <v>11</v>
      </c>
      <c r="D2884" s="3" t="s">
        <v>96</v>
      </c>
      <c r="E2884" s="4">
        <v>45894.0</v>
      </c>
      <c r="F2884" s="5">
        <v>48.0</v>
      </c>
      <c r="G2884" s="5">
        <v>322.56</v>
      </c>
      <c r="H2884" s="5">
        <v>15484.54</v>
      </c>
      <c r="I2884" s="1" t="s">
        <v>21</v>
      </c>
      <c r="J2884" s="1" t="s">
        <v>12</v>
      </c>
      <c r="K2884" s="1" t="s">
        <v>13</v>
      </c>
      <c r="L2884" s="1" t="s">
        <v>5</v>
      </c>
      <c r="M2884" s="1" t="s">
        <v>23</v>
      </c>
      <c r="N2884" s="1" t="s">
        <v>7</v>
      </c>
      <c r="O2884" s="6"/>
    </row>
    <row r="2885">
      <c r="A2885" s="5">
        <v>105790.0</v>
      </c>
      <c r="B2885" s="2">
        <v>45899.0</v>
      </c>
      <c r="C2885" s="1" t="s">
        <v>11</v>
      </c>
      <c r="D2885" s="3" t="s">
        <v>41</v>
      </c>
      <c r="E2885" s="4">
        <v>45894.0</v>
      </c>
      <c r="F2885" s="5">
        <v>58.0</v>
      </c>
      <c r="G2885" s="5">
        <v>201.6</v>
      </c>
      <c r="H2885" s="5">
        <v>11694.46</v>
      </c>
      <c r="I2885" s="1" t="s">
        <v>21</v>
      </c>
      <c r="J2885" s="1" t="s">
        <v>12</v>
      </c>
      <c r="K2885" s="1" t="s">
        <v>13</v>
      </c>
      <c r="L2885" s="1" t="s">
        <v>5</v>
      </c>
      <c r="M2885" s="1" t="s">
        <v>23</v>
      </c>
      <c r="N2885" s="1" t="s">
        <v>7</v>
      </c>
      <c r="O2885" s="6"/>
    </row>
    <row r="2886">
      <c r="A2886" s="5">
        <v>105790.0</v>
      </c>
      <c r="B2886" s="2">
        <v>45899.0</v>
      </c>
      <c r="C2886" s="1" t="s">
        <v>11</v>
      </c>
      <c r="D2886" s="3" t="s">
        <v>41</v>
      </c>
      <c r="E2886" s="4">
        <v>45894.0</v>
      </c>
      <c r="F2886" s="5">
        <v>29.0</v>
      </c>
      <c r="G2886" s="5">
        <v>201.6</v>
      </c>
      <c r="H2886" s="5">
        <v>5848.06</v>
      </c>
      <c r="I2886" s="1" t="s">
        <v>21</v>
      </c>
      <c r="J2886" s="1" t="s">
        <v>12</v>
      </c>
      <c r="K2886" s="1" t="s">
        <v>13</v>
      </c>
      <c r="L2886" s="1" t="s">
        <v>5</v>
      </c>
      <c r="M2886" s="1" t="s">
        <v>23</v>
      </c>
      <c r="N2886" s="1" t="s">
        <v>7</v>
      </c>
      <c r="O2886" s="6"/>
    </row>
    <row r="2887">
      <c r="A2887" s="5">
        <v>105790.0</v>
      </c>
      <c r="B2887" s="2">
        <v>45899.0</v>
      </c>
      <c r="C2887" s="1" t="s">
        <v>11</v>
      </c>
      <c r="D2887" s="7">
        <v>187.0</v>
      </c>
      <c r="E2887" s="4">
        <v>45894.0</v>
      </c>
      <c r="F2887" s="5">
        <v>110.0</v>
      </c>
      <c r="G2887" s="5">
        <v>263.04</v>
      </c>
      <c r="H2887" s="5">
        <v>28936.06</v>
      </c>
      <c r="I2887" s="1" t="s">
        <v>21</v>
      </c>
      <c r="J2887" s="1" t="s">
        <v>12</v>
      </c>
      <c r="K2887" s="1" t="s">
        <v>13</v>
      </c>
      <c r="L2887" s="1" t="s">
        <v>5</v>
      </c>
      <c r="M2887" s="1" t="s">
        <v>23</v>
      </c>
      <c r="N2887" s="1" t="s">
        <v>7</v>
      </c>
      <c r="O2887" s="6"/>
    </row>
    <row r="2888">
      <c r="A2888" s="5">
        <v>105791.0</v>
      </c>
      <c r="B2888" s="2">
        <v>45899.0</v>
      </c>
      <c r="C2888" s="1" t="s">
        <v>223</v>
      </c>
      <c r="D2888" s="3" t="s">
        <v>779</v>
      </c>
      <c r="E2888" s="4">
        <v>45894.0</v>
      </c>
      <c r="F2888" s="5">
        <v>6.0</v>
      </c>
      <c r="G2888" s="5">
        <v>455.4</v>
      </c>
      <c r="H2888" s="5">
        <v>2733.12</v>
      </c>
      <c r="I2888" s="1" t="s">
        <v>26</v>
      </c>
      <c r="J2888" s="1" t="s">
        <v>224</v>
      </c>
      <c r="K2888" s="1" t="s">
        <v>111</v>
      </c>
      <c r="L2888" s="1" t="s">
        <v>5</v>
      </c>
      <c r="M2888" s="1" t="s">
        <v>29</v>
      </c>
      <c r="N2888" s="1" t="s">
        <v>7</v>
      </c>
      <c r="O2888" s="6"/>
    </row>
    <row r="2889">
      <c r="A2889" s="5">
        <v>105791.0</v>
      </c>
      <c r="B2889" s="2">
        <v>45899.0</v>
      </c>
      <c r="C2889" s="1" t="s">
        <v>223</v>
      </c>
      <c r="D2889" s="3" t="s">
        <v>775</v>
      </c>
      <c r="E2889" s="4">
        <v>45894.0</v>
      </c>
      <c r="F2889" s="5">
        <v>6.0</v>
      </c>
      <c r="G2889" s="5">
        <v>547.4</v>
      </c>
      <c r="H2889" s="5">
        <v>3285.12</v>
      </c>
      <c r="I2889" s="1" t="s">
        <v>26</v>
      </c>
      <c r="J2889" s="1" t="s">
        <v>224</v>
      </c>
      <c r="K2889" s="1" t="s">
        <v>111</v>
      </c>
      <c r="L2889" s="1" t="s">
        <v>5</v>
      </c>
      <c r="M2889" s="1" t="s">
        <v>29</v>
      </c>
      <c r="N2889" s="1" t="s">
        <v>7</v>
      </c>
      <c r="O2889" s="6"/>
    </row>
    <row r="2890">
      <c r="A2890" s="5">
        <v>105791.0</v>
      </c>
      <c r="B2890" s="2">
        <v>45899.0</v>
      </c>
      <c r="C2890" s="1" t="s">
        <v>223</v>
      </c>
      <c r="D2890" s="3" t="s">
        <v>824</v>
      </c>
      <c r="E2890" s="4">
        <v>45894.0</v>
      </c>
      <c r="F2890" s="5">
        <v>6.0</v>
      </c>
      <c r="G2890" s="5">
        <v>685.4</v>
      </c>
      <c r="H2890" s="5">
        <v>4113.12</v>
      </c>
      <c r="I2890" s="1" t="s">
        <v>26</v>
      </c>
      <c r="J2890" s="1" t="s">
        <v>224</v>
      </c>
      <c r="K2890" s="1" t="s">
        <v>111</v>
      </c>
      <c r="L2890" s="1" t="s">
        <v>5</v>
      </c>
      <c r="M2890" s="1" t="s">
        <v>29</v>
      </c>
      <c r="N2890" s="1" t="s">
        <v>7</v>
      </c>
      <c r="O2890" s="6"/>
    </row>
    <row r="2891">
      <c r="A2891" s="5">
        <v>105791.0</v>
      </c>
      <c r="B2891" s="2">
        <v>45899.0</v>
      </c>
      <c r="C2891" s="1" t="s">
        <v>223</v>
      </c>
      <c r="D2891" s="3" t="s">
        <v>807</v>
      </c>
      <c r="E2891" s="4">
        <v>45894.0</v>
      </c>
      <c r="F2891" s="5">
        <v>20.0</v>
      </c>
      <c r="G2891" s="5">
        <v>317.4</v>
      </c>
      <c r="H2891" s="5">
        <v>6348.72</v>
      </c>
      <c r="I2891" s="1" t="s">
        <v>26</v>
      </c>
      <c r="J2891" s="1" t="s">
        <v>224</v>
      </c>
      <c r="K2891" s="1" t="s">
        <v>111</v>
      </c>
      <c r="L2891" s="1" t="s">
        <v>5</v>
      </c>
      <c r="M2891" s="1" t="s">
        <v>29</v>
      </c>
      <c r="N2891" s="1" t="s">
        <v>7</v>
      </c>
      <c r="O2891" s="6"/>
    </row>
    <row r="2892">
      <c r="A2892" s="5">
        <v>105791.0</v>
      </c>
      <c r="B2892" s="2">
        <v>45899.0</v>
      </c>
      <c r="C2892" s="1" t="s">
        <v>223</v>
      </c>
      <c r="D2892" s="7">
        <v>5308.0</v>
      </c>
      <c r="E2892" s="4">
        <v>45894.0</v>
      </c>
      <c r="F2892" s="5">
        <v>30.0</v>
      </c>
      <c r="G2892" s="5">
        <v>450.8</v>
      </c>
      <c r="H2892" s="5">
        <v>13524.72</v>
      </c>
      <c r="I2892" s="1" t="s">
        <v>61</v>
      </c>
      <c r="J2892" s="1" t="s">
        <v>224</v>
      </c>
      <c r="K2892" s="1" t="s">
        <v>111</v>
      </c>
      <c r="L2892" s="1" t="s">
        <v>5</v>
      </c>
      <c r="M2892" s="1" t="s">
        <v>29</v>
      </c>
      <c r="N2892" s="1" t="s">
        <v>7</v>
      </c>
      <c r="O2892" s="6"/>
    </row>
    <row r="2893">
      <c r="A2893" s="5">
        <v>105792.0</v>
      </c>
      <c r="B2893" s="2">
        <v>45899.0</v>
      </c>
      <c r="C2893" s="1" t="s">
        <v>223</v>
      </c>
      <c r="D2893" s="7">
        <v>551.0</v>
      </c>
      <c r="E2893" s="4">
        <v>45894.0</v>
      </c>
      <c r="F2893" s="5">
        <v>6.0</v>
      </c>
      <c r="G2893" s="5">
        <v>1382.4</v>
      </c>
      <c r="H2893" s="5">
        <v>8295.94</v>
      </c>
      <c r="I2893" s="1" t="s">
        <v>265</v>
      </c>
      <c r="J2893" s="1" t="s">
        <v>224</v>
      </c>
      <c r="K2893" s="1" t="s">
        <v>111</v>
      </c>
      <c r="L2893" s="1" t="s">
        <v>5</v>
      </c>
      <c r="M2893" s="1" t="s">
        <v>23</v>
      </c>
      <c r="N2893" s="1" t="s">
        <v>7</v>
      </c>
      <c r="O2893" s="6"/>
    </row>
    <row r="2894">
      <c r="A2894" s="5">
        <v>105792.0</v>
      </c>
      <c r="B2894" s="2">
        <v>45899.0</v>
      </c>
      <c r="C2894" s="1" t="s">
        <v>223</v>
      </c>
      <c r="D2894" s="7">
        <v>121.0</v>
      </c>
      <c r="E2894" s="4">
        <v>45894.0</v>
      </c>
      <c r="F2894" s="5">
        <v>324.0</v>
      </c>
      <c r="G2894" s="5">
        <v>99.84</v>
      </c>
      <c r="H2894" s="5">
        <v>32349.7</v>
      </c>
      <c r="I2894" s="1" t="s">
        <v>21</v>
      </c>
      <c r="J2894" s="1" t="s">
        <v>224</v>
      </c>
      <c r="K2894" s="1" t="s">
        <v>111</v>
      </c>
      <c r="L2894" s="1" t="s">
        <v>5</v>
      </c>
      <c r="M2894" s="1" t="s">
        <v>23</v>
      </c>
      <c r="N2894" s="1" t="s">
        <v>7</v>
      </c>
      <c r="O2894" s="6"/>
    </row>
    <row r="2895">
      <c r="A2895" s="5">
        <v>105792.0</v>
      </c>
      <c r="B2895" s="2">
        <v>45899.0</v>
      </c>
      <c r="C2895" s="1" t="s">
        <v>223</v>
      </c>
      <c r="D2895" s="7">
        <v>124.0</v>
      </c>
      <c r="E2895" s="4">
        <v>45894.0</v>
      </c>
      <c r="F2895" s="5">
        <v>184.0</v>
      </c>
      <c r="G2895" s="5">
        <v>132.48</v>
      </c>
      <c r="H2895" s="5">
        <v>24377.86</v>
      </c>
      <c r="I2895" s="1" t="s">
        <v>21</v>
      </c>
      <c r="J2895" s="1" t="s">
        <v>224</v>
      </c>
      <c r="K2895" s="1" t="s">
        <v>111</v>
      </c>
      <c r="L2895" s="1" t="s">
        <v>5</v>
      </c>
      <c r="M2895" s="1" t="s">
        <v>23</v>
      </c>
      <c r="N2895" s="1" t="s">
        <v>7</v>
      </c>
      <c r="O2895" s="6"/>
    </row>
    <row r="2896">
      <c r="A2896" s="5">
        <v>105792.0</v>
      </c>
      <c r="B2896" s="2">
        <v>45899.0</v>
      </c>
      <c r="C2896" s="1" t="s">
        <v>223</v>
      </c>
      <c r="D2896" s="7">
        <v>667.0</v>
      </c>
      <c r="E2896" s="4">
        <v>45894.0</v>
      </c>
      <c r="F2896" s="5">
        <v>6.0</v>
      </c>
      <c r="G2896" s="5">
        <v>955.2</v>
      </c>
      <c r="H2896" s="5">
        <v>5732.74</v>
      </c>
      <c r="I2896" s="1" t="s">
        <v>265</v>
      </c>
      <c r="J2896" s="1" t="s">
        <v>224</v>
      </c>
      <c r="K2896" s="1" t="s">
        <v>111</v>
      </c>
      <c r="L2896" s="1" t="s">
        <v>5</v>
      </c>
      <c r="M2896" s="1" t="s">
        <v>23</v>
      </c>
      <c r="N2896" s="1" t="s">
        <v>7</v>
      </c>
      <c r="O2896" s="6"/>
    </row>
    <row r="2897">
      <c r="A2897" s="5">
        <v>105792.0</v>
      </c>
      <c r="B2897" s="2">
        <v>45899.0</v>
      </c>
      <c r="C2897" s="1" t="s">
        <v>223</v>
      </c>
      <c r="D2897" s="7">
        <v>153.0</v>
      </c>
      <c r="E2897" s="4">
        <v>45894.0</v>
      </c>
      <c r="F2897" s="5">
        <v>75.0</v>
      </c>
      <c r="G2897" s="5">
        <v>364.8</v>
      </c>
      <c r="H2897" s="5">
        <v>27361.54</v>
      </c>
      <c r="I2897" s="1" t="s">
        <v>21</v>
      </c>
      <c r="J2897" s="1" t="s">
        <v>224</v>
      </c>
      <c r="K2897" s="1" t="s">
        <v>111</v>
      </c>
      <c r="L2897" s="1" t="s">
        <v>5</v>
      </c>
      <c r="M2897" s="1" t="s">
        <v>23</v>
      </c>
      <c r="N2897" s="1" t="s">
        <v>7</v>
      </c>
      <c r="O2897" s="6"/>
    </row>
    <row r="2898">
      <c r="A2898" s="5">
        <v>105792.0</v>
      </c>
      <c r="B2898" s="2">
        <v>45899.0</v>
      </c>
      <c r="C2898" s="1" t="s">
        <v>223</v>
      </c>
      <c r="D2898" s="7">
        <v>127.0</v>
      </c>
      <c r="E2898" s="4">
        <v>45894.0</v>
      </c>
      <c r="F2898" s="5">
        <v>132.0</v>
      </c>
      <c r="G2898" s="5">
        <v>114.24</v>
      </c>
      <c r="H2898" s="5">
        <v>15081.22</v>
      </c>
      <c r="I2898" s="1" t="s">
        <v>21</v>
      </c>
      <c r="J2898" s="1" t="s">
        <v>224</v>
      </c>
      <c r="K2898" s="1" t="s">
        <v>111</v>
      </c>
      <c r="L2898" s="1" t="s">
        <v>5</v>
      </c>
      <c r="M2898" s="1" t="s">
        <v>23</v>
      </c>
      <c r="N2898" s="1" t="s">
        <v>7</v>
      </c>
      <c r="O2898" s="6"/>
    </row>
    <row r="2899">
      <c r="A2899" s="5">
        <v>105792.0</v>
      </c>
      <c r="B2899" s="2">
        <v>45899.0</v>
      </c>
      <c r="C2899" s="1" t="s">
        <v>223</v>
      </c>
      <c r="D2899" s="7">
        <v>130.0</v>
      </c>
      <c r="E2899" s="4">
        <v>45894.0</v>
      </c>
      <c r="F2899" s="5">
        <v>66.0</v>
      </c>
      <c r="G2899" s="5">
        <v>143.04</v>
      </c>
      <c r="H2899" s="5">
        <v>9442.18</v>
      </c>
      <c r="I2899" s="1" t="s">
        <v>21</v>
      </c>
      <c r="J2899" s="1" t="s">
        <v>224</v>
      </c>
      <c r="K2899" s="1" t="s">
        <v>111</v>
      </c>
      <c r="L2899" s="1" t="s">
        <v>5</v>
      </c>
      <c r="M2899" s="1" t="s">
        <v>23</v>
      </c>
      <c r="N2899" s="1" t="s">
        <v>7</v>
      </c>
      <c r="O2899" s="6"/>
    </row>
    <row r="2900">
      <c r="A2900" s="5">
        <v>105792.0</v>
      </c>
      <c r="B2900" s="2">
        <v>45899.0</v>
      </c>
      <c r="C2900" s="1" t="s">
        <v>223</v>
      </c>
      <c r="D2900" s="7">
        <v>343.0</v>
      </c>
      <c r="E2900" s="4">
        <v>45894.0</v>
      </c>
      <c r="F2900" s="5">
        <v>110.0</v>
      </c>
      <c r="G2900" s="5">
        <v>76.8</v>
      </c>
      <c r="H2900" s="5">
        <v>8449.54</v>
      </c>
      <c r="I2900" s="1" t="s">
        <v>229</v>
      </c>
      <c r="J2900" s="1" t="s">
        <v>224</v>
      </c>
      <c r="K2900" s="1" t="s">
        <v>111</v>
      </c>
      <c r="L2900" s="1" t="s">
        <v>5</v>
      </c>
      <c r="M2900" s="1" t="s">
        <v>23</v>
      </c>
      <c r="N2900" s="1" t="s">
        <v>7</v>
      </c>
      <c r="O2900" s="6"/>
    </row>
    <row r="2901">
      <c r="A2901" s="5">
        <v>105792.0</v>
      </c>
      <c r="B2901" s="2">
        <v>45899.0</v>
      </c>
      <c r="C2901" s="1" t="s">
        <v>223</v>
      </c>
      <c r="D2901" s="7">
        <v>342.0</v>
      </c>
      <c r="E2901" s="4">
        <v>45894.0</v>
      </c>
      <c r="F2901" s="5">
        <v>100.0</v>
      </c>
      <c r="G2901" s="5">
        <v>60.48</v>
      </c>
      <c r="H2901" s="5">
        <v>6049.54</v>
      </c>
      <c r="I2901" s="1" t="s">
        <v>229</v>
      </c>
      <c r="J2901" s="1" t="s">
        <v>224</v>
      </c>
      <c r="K2901" s="1" t="s">
        <v>111</v>
      </c>
      <c r="L2901" s="1" t="s">
        <v>5</v>
      </c>
      <c r="M2901" s="1" t="s">
        <v>23</v>
      </c>
      <c r="N2901" s="1" t="s">
        <v>7</v>
      </c>
      <c r="O2901" s="6"/>
    </row>
    <row r="2902">
      <c r="A2902" s="5">
        <v>105792.0</v>
      </c>
      <c r="B2902" s="2">
        <v>45899.0</v>
      </c>
      <c r="C2902" s="1" t="s">
        <v>223</v>
      </c>
      <c r="D2902" s="7">
        <v>144.0</v>
      </c>
      <c r="E2902" s="4">
        <v>45894.0</v>
      </c>
      <c r="F2902" s="5">
        <v>540.0</v>
      </c>
      <c r="G2902" s="5">
        <v>97.92</v>
      </c>
      <c r="H2902" s="5">
        <v>52878.34</v>
      </c>
      <c r="I2902" s="1" t="s">
        <v>21</v>
      </c>
      <c r="J2902" s="1" t="s">
        <v>224</v>
      </c>
      <c r="K2902" s="1" t="s">
        <v>111</v>
      </c>
      <c r="L2902" s="1" t="s">
        <v>5</v>
      </c>
      <c r="M2902" s="1" t="s">
        <v>23</v>
      </c>
      <c r="N2902" s="1" t="s">
        <v>7</v>
      </c>
      <c r="O2902" s="6"/>
    </row>
    <row r="2903">
      <c r="A2903" s="5">
        <v>105792.0</v>
      </c>
      <c r="B2903" s="2">
        <v>45899.0</v>
      </c>
      <c r="C2903" s="1" t="s">
        <v>223</v>
      </c>
      <c r="D2903" s="7">
        <v>344.0</v>
      </c>
      <c r="E2903" s="4">
        <v>45894.0</v>
      </c>
      <c r="F2903" s="5">
        <v>100.0</v>
      </c>
      <c r="G2903" s="5">
        <v>114.24</v>
      </c>
      <c r="H2903" s="5">
        <v>11425.54</v>
      </c>
      <c r="I2903" s="1" t="s">
        <v>229</v>
      </c>
      <c r="J2903" s="1" t="s">
        <v>224</v>
      </c>
      <c r="K2903" s="1" t="s">
        <v>111</v>
      </c>
      <c r="L2903" s="1" t="s">
        <v>5</v>
      </c>
      <c r="M2903" s="1" t="s">
        <v>23</v>
      </c>
      <c r="N2903" s="1" t="s">
        <v>7</v>
      </c>
      <c r="O2903" s="6"/>
    </row>
    <row r="2904">
      <c r="A2904" s="5">
        <v>105792.0</v>
      </c>
      <c r="B2904" s="2">
        <v>45899.0</v>
      </c>
      <c r="C2904" s="1" t="s">
        <v>223</v>
      </c>
      <c r="D2904" s="7">
        <v>145.0</v>
      </c>
      <c r="E2904" s="4">
        <v>45894.0</v>
      </c>
      <c r="F2904" s="5">
        <v>35.0</v>
      </c>
      <c r="G2904" s="5">
        <v>212.16</v>
      </c>
      <c r="H2904" s="5">
        <v>7427.14</v>
      </c>
      <c r="I2904" s="1" t="s">
        <v>21</v>
      </c>
      <c r="J2904" s="1" t="s">
        <v>224</v>
      </c>
      <c r="K2904" s="1" t="s">
        <v>111</v>
      </c>
      <c r="L2904" s="1" t="s">
        <v>5</v>
      </c>
      <c r="M2904" s="1" t="s">
        <v>23</v>
      </c>
      <c r="N2904" s="1" t="s">
        <v>7</v>
      </c>
      <c r="O2904" s="6"/>
    </row>
    <row r="2905">
      <c r="A2905" s="5">
        <v>105792.0</v>
      </c>
      <c r="B2905" s="2">
        <v>45899.0</v>
      </c>
      <c r="C2905" s="1" t="s">
        <v>223</v>
      </c>
      <c r="D2905" s="7">
        <v>3272.0</v>
      </c>
      <c r="E2905" s="4">
        <v>45894.0</v>
      </c>
      <c r="F2905" s="5">
        <v>200.0</v>
      </c>
      <c r="G2905" s="5">
        <v>34.56</v>
      </c>
      <c r="H2905" s="5">
        <v>6913.54</v>
      </c>
      <c r="I2905" s="1" t="s">
        <v>229</v>
      </c>
      <c r="J2905" s="1" t="s">
        <v>224</v>
      </c>
      <c r="K2905" s="1" t="s">
        <v>111</v>
      </c>
      <c r="L2905" s="1" t="s">
        <v>5</v>
      </c>
      <c r="M2905" s="1" t="s">
        <v>23</v>
      </c>
      <c r="N2905" s="1" t="s">
        <v>7</v>
      </c>
      <c r="O2905" s="6"/>
    </row>
    <row r="2906">
      <c r="A2906" s="5">
        <v>105792.0</v>
      </c>
      <c r="B2906" s="2">
        <v>45899.0</v>
      </c>
      <c r="C2906" s="1" t="s">
        <v>223</v>
      </c>
      <c r="D2906" s="7">
        <v>521.0</v>
      </c>
      <c r="E2906" s="4">
        <v>45894.0</v>
      </c>
      <c r="F2906" s="5">
        <v>52.0</v>
      </c>
      <c r="G2906" s="5">
        <v>142.08</v>
      </c>
      <c r="H2906" s="5">
        <v>7389.7</v>
      </c>
      <c r="I2906" s="1" t="s">
        <v>21</v>
      </c>
      <c r="J2906" s="1" t="s">
        <v>224</v>
      </c>
      <c r="K2906" s="1" t="s">
        <v>111</v>
      </c>
      <c r="L2906" s="1" t="s">
        <v>5</v>
      </c>
      <c r="M2906" s="1" t="s">
        <v>23</v>
      </c>
      <c r="N2906" s="1" t="s">
        <v>7</v>
      </c>
      <c r="O2906" s="6"/>
    </row>
    <row r="2907">
      <c r="A2907" s="5">
        <v>105792.0</v>
      </c>
      <c r="B2907" s="2">
        <v>45899.0</v>
      </c>
      <c r="C2907" s="1" t="s">
        <v>223</v>
      </c>
      <c r="D2907" s="3" t="s">
        <v>685</v>
      </c>
      <c r="E2907" s="4">
        <v>45894.0</v>
      </c>
      <c r="F2907" s="5">
        <v>12.0</v>
      </c>
      <c r="G2907" s="5">
        <v>512.0</v>
      </c>
      <c r="H2907" s="5">
        <v>6145.54</v>
      </c>
      <c r="I2907" s="1" t="s">
        <v>21</v>
      </c>
      <c r="J2907" s="1" t="s">
        <v>224</v>
      </c>
      <c r="K2907" s="1" t="s">
        <v>111</v>
      </c>
      <c r="L2907" s="1" t="s">
        <v>5</v>
      </c>
      <c r="M2907" s="1" t="s">
        <v>23</v>
      </c>
      <c r="N2907" s="1" t="s">
        <v>7</v>
      </c>
      <c r="O2907" s="6"/>
    </row>
    <row r="2908">
      <c r="A2908" s="5">
        <v>105792.0</v>
      </c>
      <c r="B2908" s="2">
        <v>45899.0</v>
      </c>
      <c r="C2908" s="1" t="s">
        <v>223</v>
      </c>
      <c r="D2908" s="7">
        <v>5211.0</v>
      </c>
      <c r="E2908" s="4">
        <v>45894.0</v>
      </c>
      <c r="F2908" s="5">
        <v>52.0</v>
      </c>
      <c r="G2908" s="5">
        <v>142.08</v>
      </c>
      <c r="H2908" s="5">
        <v>7389.7</v>
      </c>
      <c r="I2908" s="1" t="s">
        <v>21</v>
      </c>
      <c r="J2908" s="1" t="s">
        <v>224</v>
      </c>
      <c r="K2908" s="1" t="s">
        <v>111</v>
      </c>
      <c r="L2908" s="1" t="s">
        <v>5</v>
      </c>
      <c r="M2908" s="1" t="s">
        <v>23</v>
      </c>
      <c r="N2908" s="1" t="s">
        <v>7</v>
      </c>
      <c r="O2908" s="6"/>
    </row>
    <row r="2909">
      <c r="A2909" s="5">
        <v>105792.0</v>
      </c>
      <c r="B2909" s="2">
        <v>45899.0</v>
      </c>
      <c r="C2909" s="1" t="s">
        <v>223</v>
      </c>
      <c r="D2909" s="7">
        <v>195.0</v>
      </c>
      <c r="E2909" s="4">
        <v>45894.0</v>
      </c>
      <c r="F2909" s="5">
        <v>38.0</v>
      </c>
      <c r="G2909" s="5">
        <v>90.24</v>
      </c>
      <c r="H2909" s="5">
        <v>3430.66</v>
      </c>
      <c r="I2909" s="1" t="s">
        <v>21</v>
      </c>
      <c r="J2909" s="1" t="s">
        <v>224</v>
      </c>
      <c r="K2909" s="1" t="s">
        <v>111</v>
      </c>
      <c r="L2909" s="1" t="s">
        <v>5</v>
      </c>
      <c r="M2909" s="1" t="s">
        <v>23</v>
      </c>
      <c r="N2909" s="1" t="s">
        <v>7</v>
      </c>
      <c r="O2909" s="6"/>
    </row>
    <row r="2910">
      <c r="A2910" s="5">
        <v>105792.0</v>
      </c>
      <c r="B2910" s="2">
        <v>45899.0</v>
      </c>
      <c r="C2910" s="1" t="s">
        <v>223</v>
      </c>
      <c r="D2910" s="3" t="s">
        <v>686</v>
      </c>
      <c r="E2910" s="4">
        <v>45894.0</v>
      </c>
      <c r="F2910" s="5">
        <v>12.0</v>
      </c>
      <c r="G2910" s="5">
        <v>592.0</v>
      </c>
      <c r="H2910" s="5">
        <v>7105.54</v>
      </c>
      <c r="I2910" s="1" t="s">
        <v>21</v>
      </c>
      <c r="J2910" s="1" t="s">
        <v>224</v>
      </c>
      <c r="K2910" s="1" t="s">
        <v>111</v>
      </c>
      <c r="L2910" s="1" t="s">
        <v>5</v>
      </c>
      <c r="M2910" s="1" t="s">
        <v>23</v>
      </c>
      <c r="N2910" s="1" t="s">
        <v>7</v>
      </c>
      <c r="O2910" s="6"/>
    </row>
    <row r="2911">
      <c r="A2911" s="5">
        <v>105792.0</v>
      </c>
      <c r="B2911" s="2">
        <v>45899.0</v>
      </c>
      <c r="C2911" s="1" t="s">
        <v>223</v>
      </c>
      <c r="D2911" s="7">
        <v>1961.0</v>
      </c>
      <c r="E2911" s="4">
        <v>45894.0</v>
      </c>
      <c r="F2911" s="5">
        <v>27.0</v>
      </c>
      <c r="G2911" s="5">
        <v>119.04</v>
      </c>
      <c r="H2911" s="5">
        <v>3215.62</v>
      </c>
      <c r="I2911" s="1" t="s">
        <v>21</v>
      </c>
      <c r="J2911" s="1" t="s">
        <v>224</v>
      </c>
      <c r="K2911" s="1" t="s">
        <v>111</v>
      </c>
      <c r="L2911" s="1" t="s">
        <v>5</v>
      </c>
      <c r="M2911" s="1" t="s">
        <v>23</v>
      </c>
      <c r="N2911" s="1" t="s">
        <v>7</v>
      </c>
      <c r="O2911" s="6"/>
    </row>
    <row r="2912">
      <c r="A2912" s="5">
        <v>105792.0</v>
      </c>
      <c r="B2912" s="2">
        <v>45899.0</v>
      </c>
      <c r="C2912" s="1" t="s">
        <v>223</v>
      </c>
      <c r="D2912" s="3" t="s">
        <v>825</v>
      </c>
      <c r="E2912" s="4">
        <v>45894.0</v>
      </c>
      <c r="F2912" s="5">
        <v>50.0</v>
      </c>
      <c r="G2912" s="5">
        <v>119.6</v>
      </c>
      <c r="H2912" s="5">
        <v>5981.54</v>
      </c>
      <c r="I2912" s="1" t="s">
        <v>26</v>
      </c>
      <c r="J2912" s="1" t="s">
        <v>224</v>
      </c>
      <c r="K2912" s="1" t="s">
        <v>111</v>
      </c>
      <c r="L2912" s="1" t="s">
        <v>5</v>
      </c>
      <c r="M2912" s="1" t="s">
        <v>29</v>
      </c>
      <c r="N2912" s="1" t="s">
        <v>7</v>
      </c>
      <c r="O2912" s="6"/>
    </row>
    <row r="2913">
      <c r="A2913" s="5">
        <v>105815.0</v>
      </c>
      <c r="B2913" s="2">
        <v>45899.0</v>
      </c>
      <c r="C2913" s="1" t="s">
        <v>517</v>
      </c>
      <c r="D2913" s="7">
        <v>124.0</v>
      </c>
      <c r="E2913" s="4">
        <v>45894.0</v>
      </c>
      <c r="F2913" s="5">
        <v>322.0</v>
      </c>
      <c r="G2913" s="5">
        <v>132.48</v>
      </c>
      <c r="H2913" s="5">
        <v>42661.5</v>
      </c>
      <c r="I2913" s="1" t="s">
        <v>21</v>
      </c>
      <c r="J2913" s="1" t="s">
        <v>518</v>
      </c>
      <c r="K2913" s="1" t="s">
        <v>4</v>
      </c>
      <c r="L2913" s="1" t="s">
        <v>5</v>
      </c>
      <c r="M2913" s="1" t="s">
        <v>23</v>
      </c>
      <c r="N2913" s="1" t="s">
        <v>7</v>
      </c>
      <c r="O2913" s="6"/>
    </row>
    <row r="2914">
      <c r="A2914" s="5">
        <v>105815.0</v>
      </c>
      <c r="B2914" s="2">
        <v>45899.0</v>
      </c>
      <c r="C2914" s="1" t="s">
        <v>517</v>
      </c>
      <c r="D2914" s="7">
        <v>147.0</v>
      </c>
      <c r="E2914" s="4">
        <v>45894.0</v>
      </c>
      <c r="F2914" s="5">
        <v>30.0</v>
      </c>
      <c r="G2914" s="5">
        <v>285.12</v>
      </c>
      <c r="H2914" s="5">
        <v>8556.54</v>
      </c>
      <c r="I2914" s="1" t="s">
        <v>21</v>
      </c>
      <c r="J2914" s="1" t="s">
        <v>518</v>
      </c>
      <c r="K2914" s="1" t="s">
        <v>4</v>
      </c>
      <c r="L2914" s="1" t="s">
        <v>5</v>
      </c>
      <c r="M2914" s="1" t="s">
        <v>23</v>
      </c>
      <c r="N2914" s="1" t="s">
        <v>7</v>
      </c>
      <c r="O2914" s="6"/>
    </row>
    <row r="2915">
      <c r="A2915" s="5">
        <v>105815.0</v>
      </c>
      <c r="B2915" s="2">
        <v>45899.0</v>
      </c>
      <c r="C2915" s="1" t="s">
        <v>517</v>
      </c>
      <c r="D2915" s="7">
        <v>1391.0</v>
      </c>
      <c r="E2915" s="4">
        <v>45894.0</v>
      </c>
      <c r="F2915" s="5">
        <v>192.0</v>
      </c>
      <c r="G2915" s="5">
        <v>78.72</v>
      </c>
      <c r="H2915" s="5">
        <v>15117.18</v>
      </c>
      <c r="I2915" s="1" t="s">
        <v>21</v>
      </c>
      <c r="J2915" s="1" t="s">
        <v>518</v>
      </c>
      <c r="K2915" s="1" t="s">
        <v>4</v>
      </c>
      <c r="L2915" s="1" t="s">
        <v>5</v>
      </c>
      <c r="M2915" s="1" t="s">
        <v>23</v>
      </c>
      <c r="N2915" s="1" t="s">
        <v>7</v>
      </c>
      <c r="O2915" s="6"/>
    </row>
    <row r="2916">
      <c r="A2916" s="5">
        <v>105815.0</v>
      </c>
      <c r="B2916" s="2">
        <v>45899.0</v>
      </c>
      <c r="C2916" s="1" t="s">
        <v>517</v>
      </c>
      <c r="D2916" s="7">
        <v>187.0</v>
      </c>
      <c r="E2916" s="4">
        <v>45894.0</v>
      </c>
      <c r="F2916" s="5">
        <v>88.0</v>
      </c>
      <c r="G2916" s="5">
        <v>263.04</v>
      </c>
      <c r="H2916" s="5">
        <v>23150.46</v>
      </c>
      <c r="I2916" s="1" t="s">
        <v>21</v>
      </c>
      <c r="J2916" s="1" t="s">
        <v>518</v>
      </c>
      <c r="K2916" s="1" t="s">
        <v>4</v>
      </c>
      <c r="L2916" s="1" t="s">
        <v>5</v>
      </c>
      <c r="M2916" s="1" t="s">
        <v>23</v>
      </c>
      <c r="N2916" s="1" t="s">
        <v>7</v>
      </c>
      <c r="O2916" s="6"/>
    </row>
    <row r="2917">
      <c r="A2917" s="5">
        <v>105815.0</v>
      </c>
      <c r="B2917" s="2">
        <v>45899.0</v>
      </c>
      <c r="C2917" s="1" t="s">
        <v>517</v>
      </c>
      <c r="D2917" s="7">
        <v>188.0</v>
      </c>
      <c r="E2917" s="4">
        <v>45894.0</v>
      </c>
      <c r="F2917" s="5">
        <v>22.0</v>
      </c>
      <c r="G2917" s="5">
        <v>295.68</v>
      </c>
      <c r="H2917" s="5">
        <v>6507.9</v>
      </c>
      <c r="I2917" s="1" t="s">
        <v>21</v>
      </c>
      <c r="J2917" s="1" t="s">
        <v>518</v>
      </c>
      <c r="K2917" s="1" t="s">
        <v>4</v>
      </c>
      <c r="L2917" s="1" t="s">
        <v>5</v>
      </c>
      <c r="M2917" s="1" t="s">
        <v>23</v>
      </c>
      <c r="N2917" s="1" t="s">
        <v>7</v>
      </c>
      <c r="O2917" s="6"/>
    </row>
    <row r="2918">
      <c r="A2918" s="5">
        <v>105815.0</v>
      </c>
      <c r="B2918" s="2">
        <v>45899.0</v>
      </c>
      <c r="C2918" s="1" t="s">
        <v>517</v>
      </c>
      <c r="D2918" s="7">
        <v>5211.0</v>
      </c>
      <c r="E2918" s="4">
        <v>45894.0</v>
      </c>
      <c r="F2918" s="5">
        <v>26.0</v>
      </c>
      <c r="G2918" s="5">
        <v>142.08</v>
      </c>
      <c r="H2918" s="5">
        <v>3697.02</v>
      </c>
      <c r="I2918" s="1" t="s">
        <v>21</v>
      </c>
      <c r="J2918" s="1" t="s">
        <v>518</v>
      </c>
      <c r="K2918" s="1" t="s">
        <v>4</v>
      </c>
      <c r="L2918" s="1" t="s">
        <v>5</v>
      </c>
      <c r="M2918" s="1" t="s">
        <v>23</v>
      </c>
      <c r="N2918" s="1" t="s">
        <v>7</v>
      </c>
      <c r="O2918" s="6"/>
    </row>
    <row r="2919">
      <c r="A2919" s="5">
        <v>105815.0</v>
      </c>
      <c r="B2919" s="2">
        <v>45899.0</v>
      </c>
      <c r="C2919" s="1" t="s">
        <v>517</v>
      </c>
      <c r="D2919" s="7">
        <v>151.0</v>
      </c>
      <c r="E2919" s="4">
        <v>45894.0</v>
      </c>
      <c r="F2919" s="5">
        <v>420.0</v>
      </c>
      <c r="G2919" s="5">
        <v>143.04</v>
      </c>
      <c r="H2919" s="5">
        <v>60079.74</v>
      </c>
      <c r="I2919" s="1" t="s">
        <v>21</v>
      </c>
      <c r="J2919" s="1" t="s">
        <v>518</v>
      </c>
      <c r="K2919" s="1" t="s">
        <v>4</v>
      </c>
      <c r="L2919" s="1" t="s">
        <v>5</v>
      </c>
      <c r="M2919" s="1" t="s">
        <v>23</v>
      </c>
      <c r="N2919" s="1" t="s">
        <v>7</v>
      </c>
      <c r="O2919" s="6"/>
    </row>
    <row r="2920">
      <c r="A2920" s="5">
        <v>105815.0</v>
      </c>
      <c r="B2920" s="2">
        <v>45899.0</v>
      </c>
      <c r="C2920" s="1" t="s">
        <v>517</v>
      </c>
      <c r="D2920" s="7">
        <v>152.0</v>
      </c>
      <c r="E2920" s="4">
        <v>45894.0</v>
      </c>
      <c r="F2920" s="5">
        <v>198.0</v>
      </c>
      <c r="G2920" s="5">
        <v>215.04</v>
      </c>
      <c r="H2920" s="5">
        <v>42580.86</v>
      </c>
      <c r="I2920" s="1" t="s">
        <v>21</v>
      </c>
      <c r="J2920" s="1" t="s">
        <v>518</v>
      </c>
      <c r="K2920" s="1" t="s">
        <v>4</v>
      </c>
      <c r="L2920" s="1" t="s">
        <v>5</v>
      </c>
      <c r="M2920" s="1" t="s">
        <v>23</v>
      </c>
      <c r="N2920" s="1" t="s">
        <v>7</v>
      </c>
      <c r="O2920" s="6"/>
    </row>
    <row r="2921">
      <c r="A2921" s="5">
        <v>105815.0</v>
      </c>
      <c r="B2921" s="2">
        <v>45899.0</v>
      </c>
      <c r="C2921" s="1" t="s">
        <v>517</v>
      </c>
      <c r="D2921" s="7">
        <v>324.0</v>
      </c>
      <c r="E2921" s="4">
        <v>45894.0</v>
      </c>
      <c r="F2921" s="5">
        <v>700.0</v>
      </c>
      <c r="G2921" s="5">
        <v>53.81</v>
      </c>
      <c r="H2921" s="5">
        <v>37669.94</v>
      </c>
      <c r="I2921" s="1" t="s">
        <v>33</v>
      </c>
      <c r="J2921" s="1" t="s">
        <v>518</v>
      </c>
      <c r="K2921" s="1" t="s">
        <v>4</v>
      </c>
      <c r="L2921" s="1" t="s">
        <v>5</v>
      </c>
      <c r="M2921" s="1" t="s">
        <v>23</v>
      </c>
      <c r="N2921" s="1" t="s">
        <v>7</v>
      </c>
      <c r="O2921" s="6"/>
    </row>
    <row r="2922">
      <c r="A2922" s="5">
        <v>105815.0</v>
      </c>
      <c r="B2922" s="2">
        <v>45899.0</v>
      </c>
      <c r="C2922" s="1" t="s">
        <v>517</v>
      </c>
      <c r="D2922" s="7">
        <v>121.0</v>
      </c>
      <c r="E2922" s="4">
        <v>45894.0</v>
      </c>
      <c r="F2922" s="5">
        <v>108.0</v>
      </c>
      <c r="G2922" s="5">
        <v>99.84</v>
      </c>
      <c r="H2922" s="5">
        <v>10785.66</v>
      </c>
      <c r="I2922" s="1" t="s">
        <v>21</v>
      </c>
      <c r="J2922" s="1" t="s">
        <v>518</v>
      </c>
      <c r="K2922" s="1" t="s">
        <v>4</v>
      </c>
      <c r="L2922" s="1" t="s">
        <v>5</v>
      </c>
      <c r="M2922" s="1" t="s">
        <v>23</v>
      </c>
      <c r="N2922" s="1" t="s">
        <v>7</v>
      </c>
      <c r="O2922" s="6"/>
    </row>
    <row r="2923">
      <c r="A2923" s="5">
        <v>105815.0</v>
      </c>
      <c r="B2923" s="2">
        <v>45899.0</v>
      </c>
      <c r="C2923" s="1" t="s">
        <v>517</v>
      </c>
      <c r="D2923" s="7">
        <v>325.0</v>
      </c>
      <c r="E2923" s="4">
        <v>45894.0</v>
      </c>
      <c r="F2923" s="5">
        <v>300.0</v>
      </c>
      <c r="G2923" s="5">
        <v>63.84</v>
      </c>
      <c r="H2923" s="5">
        <v>19154.94</v>
      </c>
      <c r="I2923" s="1" t="s">
        <v>33</v>
      </c>
      <c r="J2923" s="1" t="s">
        <v>518</v>
      </c>
      <c r="K2923" s="1" t="s">
        <v>4</v>
      </c>
      <c r="L2923" s="1" t="s">
        <v>5</v>
      </c>
      <c r="M2923" s="1" t="s">
        <v>23</v>
      </c>
      <c r="N2923" s="1" t="s">
        <v>7</v>
      </c>
      <c r="O2923" s="6"/>
    </row>
    <row r="2924">
      <c r="A2924" s="5">
        <v>105834.0</v>
      </c>
      <c r="B2924" s="2">
        <v>45899.0</v>
      </c>
      <c r="C2924" s="1" t="s">
        <v>117</v>
      </c>
      <c r="D2924" s="3" t="s">
        <v>96</v>
      </c>
      <c r="E2924" s="4">
        <v>45894.0</v>
      </c>
      <c r="F2924" s="5">
        <v>38.0</v>
      </c>
      <c r="G2924" s="5">
        <v>322.56</v>
      </c>
      <c r="H2924" s="5">
        <v>12259.57</v>
      </c>
      <c r="I2924" s="1" t="s">
        <v>21</v>
      </c>
      <c r="J2924" s="1" t="s">
        <v>118</v>
      </c>
      <c r="K2924" s="1" t="s">
        <v>4</v>
      </c>
      <c r="L2924" s="1" t="s">
        <v>5</v>
      </c>
      <c r="M2924" s="1" t="s">
        <v>23</v>
      </c>
      <c r="N2924" s="1" t="s">
        <v>7</v>
      </c>
      <c r="O2924" s="6"/>
    </row>
    <row r="2925">
      <c r="A2925" s="5">
        <v>105834.0</v>
      </c>
      <c r="B2925" s="2">
        <v>45899.0</v>
      </c>
      <c r="C2925" s="1" t="s">
        <v>117</v>
      </c>
      <c r="D2925" s="3" t="s">
        <v>41</v>
      </c>
      <c r="E2925" s="4">
        <v>45894.0</v>
      </c>
      <c r="F2925" s="5">
        <v>88.0</v>
      </c>
      <c r="G2925" s="5">
        <v>201.6</v>
      </c>
      <c r="H2925" s="5">
        <v>17743.09</v>
      </c>
      <c r="I2925" s="1" t="s">
        <v>21</v>
      </c>
      <c r="J2925" s="1" t="s">
        <v>118</v>
      </c>
      <c r="K2925" s="1" t="s">
        <v>4</v>
      </c>
      <c r="L2925" s="1" t="s">
        <v>5</v>
      </c>
      <c r="M2925" s="1" t="s">
        <v>23</v>
      </c>
      <c r="N2925" s="1" t="s">
        <v>7</v>
      </c>
      <c r="O2925" s="6"/>
    </row>
    <row r="2926">
      <c r="A2926" s="5">
        <v>105834.0</v>
      </c>
      <c r="B2926" s="2">
        <v>45899.0</v>
      </c>
      <c r="C2926" s="1" t="s">
        <v>117</v>
      </c>
      <c r="D2926" s="7">
        <v>153.0</v>
      </c>
      <c r="E2926" s="4">
        <v>45894.0</v>
      </c>
      <c r="F2926" s="5">
        <v>75.0</v>
      </c>
      <c r="G2926" s="5">
        <v>364.8</v>
      </c>
      <c r="H2926" s="5">
        <v>27362.29</v>
      </c>
      <c r="I2926" s="1" t="s">
        <v>21</v>
      </c>
      <c r="J2926" s="1" t="s">
        <v>118</v>
      </c>
      <c r="K2926" s="1" t="s">
        <v>4</v>
      </c>
      <c r="L2926" s="1" t="s">
        <v>5</v>
      </c>
      <c r="M2926" s="1" t="s">
        <v>23</v>
      </c>
      <c r="N2926" s="1" t="s">
        <v>7</v>
      </c>
      <c r="O2926" s="6"/>
    </row>
    <row r="2927">
      <c r="A2927" s="5">
        <v>105836.0</v>
      </c>
      <c r="B2927" s="2">
        <v>45899.0</v>
      </c>
      <c r="C2927" s="1" t="s">
        <v>117</v>
      </c>
      <c r="D2927" s="7">
        <v>121.0</v>
      </c>
      <c r="E2927" s="4">
        <v>45894.0</v>
      </c>
      <c r="F2927" s="5">
        <v>108.0</v>
      </c>
      <c r="G2927" s="5">
        <v>99.84</v>
      </c>
      <c r="H2927" s="5">
        <v>10783.75</v>
      </c>
      <c r="I2927" s="1" t="s">
        <v>21</v>
      </c>
      <c r="J2927" s="1" t="s">
        <v>118</v>
      </c>
      <c r="K2927" s="1" t="s">
        <v>4</v>
      </c>
      <c r="L2927" s="1" t="s">
        <v>5</v>
      </c>
      <c r="M2927" s="1" t="s">
        <v>23</v>
      </c>
      <c r="N2927" s="1" t="s">
        <v>7</v>
      </c>
      <c r="O2927" s="6"/>
    </row>
    <row r="2928">
      <c r="A2928" s="5">
        <v>105836.0</v>
      </c>
      <c r="B2928" s="2">
        <v>45899.0</v>
      </c>
      <c r="C2928" s="1" t="s">
        <v>117</v>
      </c>
      <c r="D2928" s="7">
        <v>124.0</v>
      </c>
      <c r="E2928" s="4">
        <v>45894.0</v>
      </c>
      <c r="F2928" s="5">
        <v>46.0</v>
      </c>
      <c r="G2928" s="5">
        <v>132.48</v>
      </c>
      <c r="H2928" s="5">
        <v>6095.11</v>
      </c>
      <c r="I2928" s="1" t="s">
        <v>21</v>
      </c>
      <c r="J2928" s="1" t="s">
        <v>118</v>
      </c>
      <c r="K2928" s="1" t="s">
        <v>4</v>
      </c>
      <c r="L2928" s="1" t="s">
        <v>5</v>
      </c>
      <c r="M2928" s="1" t="s">
        <v>23</v>
      </c>
      <c r="N2928" s="1" t="s">
        <v>7</v>
      </c>
      <c r="O2928" s="6"/>
    </row>
    <row r="2929">
      <c r="A2929" s="5">
        <v>105836.0</v>
      </c>
      <c r="B2929" s="2">
        <v>45899.0</v>
      </c>
      <c r="C2929" s="1" t="s">
        <v>117</v>
      </c>
      <c r="D2929" s="7">
        <v>144.0</v>
      </c>
      <c r="E2929" s="4">
        <v>45894.0</v>
      </c>
      <c r="F2929" s="5">
        <v>90.0</v>
      </c>
      <c r="G2929" s="5">
        <v>97.92</v>
      </c>
      <c r="H2929" s="5">
        <v>8813.83</v>
      </c>
      <c r="I2929" s="1" t="s">
        <v>21</v>
      </c>
      <c r="J2929" s="1" t="s">
        <v>118</v>
      </c>
      <c r="K2929" s="1" t="s">
        <v>4</v>
      </c>
      <c r="L2929" s="1" t="s">
        <v>5</v>
      </c>
      <c r="M2929" s="1" t="s">
        <v>23</v>
      </c>
      <c r="N2929" s="1" t="s">
        <v>7</v>
      </c>
      <c r="O2929" s="6"/>
    </row>
    <row r="2930">
      <c r="A2930" s="5">
        <v>105864.0</v>
      </c>
      <c r="B2930" s="2">
        <v>45900.0</v>
      </c>
      <c r="C2930" s="1" t="s">
        <v>11</v>
      </c>
      <c r="D2930" s="7">
        <v>152.0</v>
      </c>
      <c r="E2930" s="4">
        <v>45894.0</v>
      </c>
      <c r="F2930" s="5">
        <v>66.0</v>
      </c>
      <c r="G2930" s="5">
        <v>215.04</v>
      </c>
      <c r="H2930" s="5">
        <v>14194.41</v>
      </c>
      <c r="I2930" s="1" t="s">
        <v>21</v>
      </c>
      <c r="J2930" s="1" t="s">
        <v>12</v>
      </c>
      <c r="K2930" s="1" t="s">
        <v>13</v>
      </c>
      <c r="L2930" s="1" t="s">
        <v>5</v>
      </c>
      <c r="M2930" s="1" t="s">
        <v>23</v>
      </c>
      <c r="N2930" s="1" t="s">
        <v>7</v>
      </c>
      <c r="O2930" s="6"/>
    </row>
    <row r="2931">
      <c r="A2931" s="5">
        <v>105864.0</v>
      </c>
      <c r="B2931" s="2">
        <v>45900.0</v>
      </c>
      <c r="C2931" s="1" t="s">
        <v>11</v>
      </c>
      <c r="D2931" s="7">
        <v>153.0</v>
      </c>
      <c r="E2931" s="4">
        <v>45894.0</v>
      </c>
      <c r="F2931" s="5">
        <v>75.0</v>
      </c>
      <c r="G2931" s="5">
        <v>364.8</v>
      </c>
      <c r="H2931" s="5">
        <v>27361.77</v>
      </c>
      <c r="I2931" s="1" t="s">
        <v>21</v>
      </c>
      <c r="J2931" s="1" t="s">
        <v>12</v>
      </c>
      <c r="K2931" s="1" t="s">
        <v>13</v>
      </c>
      <c r="L2931" s="1" t="s">
        <v>5</v>
      </c>
      <c r="M2931" s="1" t="s">
        <v>23</v>
      </c>
      <c r="N2931" s="1" t="s">
        <v>7</v>
      </c>
      <c r="O2931" s="6"/>
    </row>
    <row r="2932">
      <c r="A2932" s="5">
        <v>105864.0</v>
      </c>
      <c r="B2932" s="2">
        <v>45900.0</v>
      </c>
      <c r="C2932" s="1" t="s">
        <v>11</v>
      </c>
      <c r="D2932" s="7">
        <v>188.0</v>
      </c>
      <c r="E2932" s="4">
        <v>45894.0</v>
      </c>
      <c r="F2932" s="5">
        <v>66.0</v>
      </c>
      <c r="G2932" s="5">
        <v>295.68</v>
      </c>
      <c r="H2932" s="5">
        <v>19516.65</v>
      </c>
      <c r="I2932" s="1" t="s">
        <v>21</v>
      </c>
      <c r="J2932" s="1" t="s">
        <v>12</v>
      </c>
      <c r="K2932" s="1" t="s">
        <v>13</v>
      </c>
      <c r="L2932" s="1" t="s">
        <v>5</v>
      </c>
      <c r="M2932" s="1" t="s">
        <v>23</v>
      </c>
      <c r="N2932" s="1" t="s">
        <v>7</v>
      </c>
      <c r="O2932" s="6"/>
    </row>
    <row r="2933">
      <c r="A2933" s="5">
        <v>105864.0</v>
      </c>
      <c r="B2933" s="2">
        <v>45900.0</v>
      </c>
      <c r="C2933" s="1" t="s">
        <v>11</v>
      </c>
      <c r="D2933" s="7">
        <v>188.0</v>
      </c>
      <c r="E2933" s="4">
        <v>45894.0</v>
      </c>
      <c r="F2933" s="5">
        <v>66.0</v>
      </c>
      <c r="G2933" s="5">
        <v>295.68</v>
      </c>
      <c r="H2933" s="5">
        <v>19516.65</v>
      </c>
      <c r="I2933" s="1" t="s">
        <v>21</v>
      </c>
      <c r="J2933" s="1" t="s">
        <v>12</v>
      </c>
      <c r="K2933" s="1" t="s">
        <v>13</v>
      </c>
      <c r="L2933" s="1" t="s">
        <v>5</v>
      </c>
      <c r="M2933" s="1" t="s">
        <v>23</v>
      </c>
      <c r="N2933" s="1" t="s">
        <v>7</v>
      </c>
      <c r="O2933" s="6"/>
    </row>
    <row r="2934">
      <c r="A2934" s="5">
        <v>105864.0</v>
      </c>
      <c r="B2934" s="2">
        <v>45900.0</v>
      </c>
      <c r="C2934" s="1" t="s">
        <v>11</v>
      </c>
      <c r="D2934" s="7">
        <v>323.0</v>
      </c>
      <c r="E2934" s="4">
        <v>45894.0</v>
      </c>
      <c r="F2934" s="5">
        <v>200.0</v>
      </c>
      <c r="G2934" s="5">
        <v>43.78</v>
      </c>
      <c r="H2934" s="5">
        <v>8757.77</v>
      </c>
      <c r="I2934" s="1" t="s">
        <v>33</v>
      </c>
      <c r="J2934" s="1" t="s">
        <v>12</v>
      </c>
      <c r="K2934" s="1" t="s">
        <v>13</v>
      </c>
      <c r="L2934" s="1" t="s">
        <v>5</v>
      </c>
      <c r="M2934" s="1" t="s">
        <v>23</v>
      </c>
      <c r="N2934" s="1" t="s">
        <v>7</v>
      </c>
      <c r="O2934" s="6"/>
    </row>
    <row r="2935">
      <c r="A2935" s="5">
        <v>105864.0</v>
      </c>
      <c r="B2935" s="2">
        <v>45900.0</v>
      </c>
      <c r="C2935" s="1" t="s">
        <v>11</v>
      </c>
      <c r="D2935" s="7">
        <v>324.0</v>
      </c>
      <c r="E2935" s="4">
        <v>45894.0</v>
      </c>
      <c r="F2935" s="5">
        <v>200.0</v>
      </c>
      <c r="G2935" s="5">
        <v>53.81</v>
      </c>
      <c r="H2935" s="5">
        <v>10763.77</v>
      </c>
      <c r="I2935" s="1" t="s">
        <v>33</v>
      </c>
      <c r="J2935" s="1" t="s">
        <v>12</v>
      </c>
      <c r="K2935" s="1" t="s">
        <v>13</v>
      </c>
      <c r="L2935" s="1" t="s">
        <v>5</v>
      </c>
      <c r="M2935" s="1" t="s">
        <v>23</v>
      </c>
      <c r="N2935" s="1" t="s">
        <v>7</v>
      </c>
      <c r="O2935" s="6"/>
    </row>
    <row r="2936">
      <c r="A2936" s="5">
        <v>105864.0</v>
      </c>
      <c r="B2936" s="2">
        <v>45900.0</v>
      </c>
      <c r="C2936" s="1" t="s">
        <v>11</v>
      </c>
      <c r="D2936" s="7">
        <v>325.0</v>
      </c>
      <c r="E2936" s="4">
        <v>45894.0</v>
      </c>
      <c r="F2936" s="5">
        <v>300.0</v>
      </c>
      <c r="G2936" s="5">
        <v>63.84</v>
      </c>
      <c r="H2936" s="5">
        <v>19153.77</v>
      </c>
      <c r="I2936" s="1" t="s">
        <v>33</v>
      </c>
      <c r="J2936" s="1" t="s">
        <v>12</v>
      </c>
      <c r="K2936" s="1" t="s">
        <v>13</v>
      </c>
      <c r="L2936" s="1" t="s">
        <v>5</v>
      </c>
      <c r="M2936" s="1" t="s">
        <v>23</v>
      </c>
      <c r="N2936" s="1" t="s">
        <v>7</v>
      </c>
      <c r="O2936" s="6"/>
    </row>
    <row r="2937">
      <c r="A2937" s="5">
        <v>105864.0</v>
      </c>
      <c r="B2937" s="2">
        <v>45900.0</v>
      </c>
      <c r="C2937" s="1" t="s">
        <v>11</v>
      </c>
      <c r="D2937" s="7">
        <v>326.0</v>
      </c>
      <c r="E2937" s="4">
        <v>45894.0</v>
      </c>
      <c r="F2937" s="5">
        <v>300.0</v>
      </c>
      <c r="G2937" s="5">
        <v>76.61</v>
      </c>
      <c r="H2937" s="5">
        <v>22984.77</v>
      </c>
      <c r="I2937" s="1" t="s">
        <v>33</v>
      </c>
      <c r="J2937" s="1" t="s">
        <v>12</v>
      </c>
      <c r="K2937" s="1" t="s">
        <v>13</v>
      </c>
      <c r="L2937" s="1" t="s">
        <v>5</v>
      </c>
      <c r="M2937" s="1" t="s">
        <v>23</v>
      </c>
      <c r="N2937" s="1" t="s">
        <v>7</v>
      </c>
      <c r="O2937" s="6"/>
    </row>
    <row r="2938">
      <c r="A2938" s="5">
        <v>105864.0</v>
      </c>
      <c r="B2938" s="2">
        <v>45900.0</v>
      </c>
      <c r="C2938" s="1" t="s">
        <v>11</v>
      </c>
      <c r="D2938" s="7">
        <v>343.0</v>
      </c>
      <c r="E2938" s="4">
        <v>45894.0</v>
      </c>
      <c r="F2938" s="5">
        <v>110.0</v>
      </c>
      <c r="G2938" s="5">
        <v>64.0</v>
      </c>
      <c r="H2938" s="5">
        <v>7041.77</v>
      </c>
      <c r="I2938" s="1" t="s">
        <v>229</v>
      </c>
      <c r="J2938" s="1" t="s">
        <v>12</v>
      </c>
      <c r="K2938" s="1" t="s">
        <v>13</v>
      </c>
      <c r="L2938" s="1" t="s">
        <v>5</v>
      </c>
      <c r="M2938" s="1" t="s">
        <v>23</v>
      </c>
      <c r="N2938" s="1" t="s">
        <v>7</v>
      </c>
      <c r="O2938" s="6"/>
    </row>
    <row r="2939">
      <c r="A2939" s="5">
        <v>105864.0</v>
      </c>
      <c r="B2939" s="2">
        <v>45900.0</v>
      </c>
      <c r="C2939" s="1" t="s">
        <v>11</v>
      </c>
      <c r="D2939" s="7">
        <v>5211.0</v>
      </c>
      <c r="E2939" s="4">
        <v>45894.0</v>
      </c>
      <c r="F2939" s="5">
        <v>26.0</v>
      </c>
      <c r="G2939" s="5">
        <v>142.08</v>
      </c>
      <c r="H2939" s="5">
        <v>3695.85</v>
      </c>
      <c r="I2939" s="1" t="s">
        <v>21</v>
      </c>
      <c r="J2939" s="1" t="s">
        <v>12</v>
      </c>
      <c r="K2939" s="1" t="s">
        <v>13</v>
      </c>
      <c r="L2939" s="1" t="s">
        <v>5</v>
      </c>
      <c r="M2939" s="1" t="s">
        <v>23</v>
      </c>
      <c r="N2939" s="1" t="s">
        <v>7</v>
      </c>
      <c r="O2939" s="6"/>
    </row>
    <row r="2940">
      <c r="A2940" s="5">
        <v>105864.0</v>
      </c>
      <c r="B2940" s="2">
        <v>45900.0</v>
      </c>
      <c r="C2940" s="1" t="s">
        <v>11</v>
      </c>
      <c r="D2940" s="7">
        <v>151.0</v>
      </c>
      <c r="E2940" s="4">
        <v>45894.0</v>
      </c>
      <c r="F2940" s="5">
        <v>140.0</v>
      </c>
      <c r="G2940" s="5">
        <v>143.04</v>
      </c>
      <c r="H2940" s="5">
        <v>20027.37</v>
      </c>
      <c r="I2940" s="1" t="s">
        <v>21</v>
      </c>
      <c r="J2940" s="1" t="s">
        <v>12</v>
      </c>
      <c r="K2940" s="1" t="s">
        <v>13</v>
      </c>
      <c r="L2940" s="1" t="s">
        <v>5</v>
      </c>
      <c r="M2940" s="1" t="s">
        <v>23</v>
      </c>
      <c r="N2940" s="1" t="s">
        <v>7</v>
      </c>
      <c r="O2940" s="6"/>
    </row>
    <row r="2941">
      <c r="A2941" s="5">
        <v>105864.0</v>
      </c>
      <c r="B2941" s="2">
        <v>45900.0</v>
      </c>
      <c r="C2941" s="1" t="s">
        <v>11</v>
      </c>
      <c r="D2941" s="7">
        <v>522.0</v>
      </c>
      <c r="E2941" s="4">
        <v>45894.0</v>
      </c>
      <c r="F2941" s="5">
        <v>24.0</v>
      </c>
      <c r="G2941" s="5">
        <v>157.44</v>
      </c>
      <c r="H2941" s="5">
        <v>3780.33</v>
      </c>
      <c r="I2941" s="1" t="s">
        <v>21</v>
      </c>
      <c r="J2941" s="1" t="s">
        <v>12</v>
      </c>
      <c r="K2941" s="1" t="s">
        <v>13</v>
      </c>
      <c r="L2941" s="1" t="s">
        <v>5</v>
      </c>
      <c r="M2941" s="1" t="s">
        <v>23</v>
      </c>
      <c r="N2941" s="1" t="s">
        <v>7</v>
      </c>
      <c r="O2941" s="6"/>
    </row>
    <row r="2942">
      <c r="A2942" s="5">
        <v>105866.0</v>
      </c>
      <c r="B2942" s="2">
        <v>45900.0</v>
      </c>
      <c r="C2942" s="1" t="s">
        <v>11</v>
      </c>
      <c r="D2942" s="7">
        <v>147.0</v>
      </c>
      <c r="E2942" s="4">
        <v>45894.0</v>
      </c>
      <c r="F2942" s="5">
        <v>60.0</v>
      </c>
      <c r="G2942" s="5">
        <v>285.12</v>
      </c>
      <c r="H2942" s="5">
        <v>17108.49</v>
      </c>
      <c r="I2942" s="1" t="s">
        <v>21</v>
      </c>
      <c r="J2942" s="1" t="s">
        <v>12</v>
      </c>
      <c r="K2942" s="1" t="s">
        <v>13</v>
      </c>
      <c r="L2942" s="1" t="s">
        <v>5</v>
      </c>
      <c r="M2942" s="1" t="s">
        <v>23</v>
      </c>
      <c r="N2942" s="1" t="s">
        <v>7</v>
      </c>
      <c r="O2942" s="6"/>
    </row>
    <row r="2943">
      <c r="A2943" s="5">
        <v>105866.0</v>
      </c>
      <c r="B2943" s="2">
        <v>45900.0</v>
      </c>
      <c r="C2943" s="1" t="s">
        <v>11</v>
      </c>
      <c r="D2943" s="3" t="s">
        <v>36</v>
      </c>
      <c r="E2943" s="4">
        <v>45894.0</v>
      </c>
      <c r="F2943" s="5">
        <v>66.0</v>
      </c>
      <c r="G2943" s="5">
        <v>155.52</v>
      </c>
      <c r="H2943" s="5">
        <v>10265.61</v>
      </c>
      <c r="I2943" s="1" t="s">
        <v>21</v>
      </c>
      <c r="J2943" s="1" t="s">
        <v>12</v>
      </c>
      <c r="K2943" s="1" t="s">
        <v>13</v>
      </c>
      <c r="L2943" s="1" t="s">
        <v>5</v>
      </c>
      <c r="M2943" s="1" t="s">
        <v>23</v>
      </c>
      <c r="N2943" s="1" t="s">
        <v>7</v>
      </c>
      <c r="O2943" s="6"/>
    </row>
    <row r="2944">
      <c r="A2944" s="5">
        <v>105866.0</v>
      </c>
      <c r="B2944" s="2">
        <v>45900.0</v>
      </c>
      <c r="C2944" s="1" t="s">
        <v>11</v>
      </c>
      <c r="D2944" s="3" t="s">
        <v>628</v>
      </c>
      <c r="E2944" s="4">
        <v>45894.0</v>
      </c>
      <c r="F2944" s="5">
        <v>66.0</v>
      </c>
      <c r="G2944" s="5">
        <v>213.12</v>
      </c>
      <c r="H2944" s="5">
        <v>14067.21</v>
      </c>
      <c r="I2944" s="1" t="s">
        <v>21</v>
      </c>
      <c r="J2944" s="1" t="s">
        <v>12</v>
      </c>
      <c r="K2944" s="1" t="s">
        <v>13</v>
      </c>
      <c r="L2944" s="1" t="s">
        <v>5</v>
      </c>
      <c r="M2944" s="1" t="s">
        <v>23</v>
      </c>
      <c r="N2944" s="1" t="s">
        <v>7</v>
      </c>
      <c r="O2944" s="6"/>
    </row>
    <row r="2945">
      <c r="A2945" s="5">
        <v>105866.0</v>
      </c>
      <c r="B2945" s="2">
        <v>45900.0</v>
      </c>
      <c r="C2945" s="1" t="s">
        <v>11</v>
      </c>
      <c r="D2945" s="7">
        <v>132.0</v>
      </c>
      <c r="E2945" s="4">
        <v>45894.0</v>
      </c>
      <c r="F2945" s="5">
        <v>26.0</v>
      </c>
      <c r="G2945" s="5">
        <v>308.16</v>
      </c>
      <c r="H2945" s="5">
        <v>8013.45</v>
      </c>
      <c r="I2945" s="1" t="s">
        <v>21</v>
      </c>
      <c r="J2945" s="1" t="s">
        <v>12</v>
      </c>
      <c r="K2945" s="1" t="s">
        <v>13</v>
      </c>
      <c r="L2945" s="1" t="s">
        <v>5</v>
      </c>
      <c r="M2945" s="1" t="s">
        <v>23</v>
      </c>
      <c r="N2945" s="1" t="s">
        <v>7</v>
      </c>
      <c r="O2945" s="6"/>
    </row>
    <row r="2946">
      <c r="A2946" s="5">
        <v>105866.0</v>
      </c>
      <c r="B2946" s="2">
        <v>45900.0</v>
      </c>
      <c r="C2946" s="1" t="s">
        <v>11</v>
      </c>
      <c r="D2946" s="3" t="s">
        <v>51</v>
      </c>
      <c r="E2946" s="4">
        <v>45894.0</v>
      </c>
      <c r="F2946" s="5">
        <v>30.0</v>
      </c>
      <c r="G2946" s="5">
        <v>365.76</v>
      </c>
      <c r="H2946" s="5">
        <v>10974.09</v>
      </c>
      <c r="I2946" s="1" t="s">
        <v>21</v>
      </c>
      <c r="J2946" s="1" t="s">
        <v>12</v>
      </c>
      <c r="K2946" s="1" t="s">
        <v>13</v>
      </c>
      <c r="L2946" s="1" t="s">
        <v>5</v>
      </c>
      <c r="M2946" s="1" t="s">
        <v>23</v>
      </c>
      <c r="N2946" s="1" t="s">
        <v>7</v>
      </c>
      <c r="O2946" s="6"/>
    </row>
    <row r="2947">
      <c r="A2947" s="5">
        <v>105866.0</v>
      </c>
      <c r="B2947" s="2">
        <v>45900.0</v>
      </c>
      <c r="C2947" s="1" t="s">
        <v>11</v>
      </c>
      <c r="D2947" s="3" t="s">
        <v>826</v>
      </c>
      <c r="E2947" s="4">
        <v>45894.0</v>
      </c>
      <c r="F2947" s="5">
        <v>13.0</v>
      </c>
      <c r="G2947" s="5">
        <v>783.36</v>
      </c>
      <c r="H2947" s="5">
        <v>10184.97</v>
      </c>
      <c r="I2947" s="1" t="s">
        <v>21</v>
      </c>
      <c r="J2947" s="1" t="s">
        <v>12</v>
      </c>
      <c r="K2947" s="1" t="s">
        <v>13</v>
      </c>
      <c r="L2947" s="1" t="s">
        <v>5</v>
      </c>
      <c r="M2947" s="1" t="s">
        <v>23</v>
      </c>
      <c r="N2947" s="1" t="s">
        <v>7</v>
      </c>
      <c r="O2947" s="6"/>
    </row>
    <row r="2948">
      <c r="A2948" s="5">
        <v>105866.0</v>
      </c>
      <c r="B2948" s="2">
        <v>45900.0</v>
      </c>
      <c r="C2948" s="1" t="s">
        <v>11</v>
      </c>
      <c r="D2948" s="3" t="s">
        <v>638</v>
      </c>
      <c r="E2948" s="4">
        <v>45894.0</v>
      </c>
      <c r="F2948" s="5">
        <v>24.0</v>
      </c>
      <c r="G2948" s="5">
        <v>339.84</v>
      </c>
      <c r="H2948" s="5">
        <v>8157.45</v>
      </c>
      <c r="I2948" s="1" t="s">
        <v>21</v>
      </c>
      <c r="J2948" s="1" t="s">
        <v>12</v>
      </c>
      <c r="K2948" s="1" t="s">
        <v>13</v>
      </c>
      <c r="L2948" s="1" t="s">
        <v>5</v>
      </c>
      <c r="M2948" s="1" t="s">
        <v>23</v>
      </c>
      <c r="N2948" s="1" t="s">
        <v>7</v>
      </c>
      <c r="O2948" s="6"/>
    </row>
    <row r="2949">
      <c r="A2949" s="5">
        <v>105866.0</v>
      </c>
      <c r="B2949" s="2">
        <v>45900.0</v>
      </c>
      <c r="C2949" s="1" t="s">
        <v>11</v>
      </c>
      <c r="D2949" s="3" t="s">
        <v>663</v>
      </c>
      <c r="E2949" s="4">
        <v>45894.0</v>
      </c>
      <c r="F2949" s="5">
        <v>23.0</v>
      </c>
      <c r="G2949" s="5">
        <v>319.68</v>
      </c>
      <c r="H2949" s="5">
        <v>7353.93</v>
      </c>
      <c r="I2949" s="1" t="s">
        <v>21</v>
      </c>
      <c r="J2949" s="1" t="s">
        <v>12</v>
      </c>
      <c r="K2949" s="1" t="s">
        <v>13</v>
      </c>
      <c r="L2949" s="1" t="s">
        <v>5</v>
      </c>
      <c r="M2949" s="1" t="s">
        <v>23</v>
      </c>
      <c r="N2949" s="1" t="s">
        <v>7</v>
      </c>
      <c r="O2949" s="6"/>
    </row>
    <row r="2950">
      <c r="A2950" s="5">
        <v>105866.0</v>
      </c>
      <c r="B2950" s="2">
        <v>45900.0</v>
      </c>
      <c r="C2950" s="1" t="s">
        <v>11</v>
      </c>
      <c r="D2950" s="7">
        <v>130.0</v>
      </c>
      <c r="E2950" s="4">
        <v>45894.0</v>
      </c>
      <c r="F2950" s="5">
        <v>66.0</v>
      </c>
      <c r="G2950" s="5">
        <v>143.04</v>
      </c>
      <c r="H2950" s="5">
        <v>9441.93</v>
      </c>
      <c r="I2950" s="1" t="s">
        <v>21</v>
      </c>
      <c r="J2950" s="1" t="s">
        <v>12</v>
      </c>
      <c r="K2950" s="1" t="s">
        <v>13</v>
      </c>
      <c r="L2950" s="1" t="s">
        <v>5</v>
      </c>
      <c r="M2950" s="1" t="s">
        <v>23</v>
      </c>
      <c r="N2950" s="1" t="s">
        <v>7</v>
      </c>
      <c r="O2950" s="6"/>
    </row>
    <row r="2951">
      <c r="A2951" s="5">
        <v>105866.0</v>
      </c>
      <c r="B2951" s="2">
        <v>45900.0</v>
      </c>
      <c r="C2951" s="1" t="s">
        <v>11</v>
      </c>
      <c r="D2951" s="3" t="s">
        <v>612</v>
      </c>
      <c r="E2951" s="4">
        <v>45894.0</v>
      </c>
      <c r="F2951" s="5">
        <v>23.0</v>
      </c>
      <c r="G2951" s="5">
        <v>309.12</v>
      </c>
      <c r="H2951" s="5">
        <v>7111.05</v>
      </c>
      <c r="I2951" s="1" t="s">
        <v>21</v>
      </c>
      <c r="J2951" s="1" t="s">
        <v>12</v>
      </c>
      <c r="K2951" s="1" t="s">
        <v>13</v>
      </c>
      <c r="L2951" s="1" t="s">
        <v>5</v>
      </c>
      <c r="M2951" s="1" t="s">
        <v>23</v>
      </c>
      <c r="N2951" s="1" t="s">
        <v>7</v>
      </c>
      <c r="O2951" s="6"/>
    </row>
    <row r="2952">
      <c r="A2952" s="5">
        <v>105866.0</v>
      </c>
      <c r="B2952" s="2">
        <v>45900.0</v>
      </c>
      <c r="C2952" s="1" t="s">
        <v>11</v>
      </c>
      <c r="D2952" s="3" t="s">
        <v>256</v>
      </c>
      <c r="E2952" s="4">
        <v>45894.0</v>
      </c>
      <c r="F2952" s="5">
        <v>132.0</v>
      </c>
      <c r="G2952" s="5">
        <v>160.32</v>
      </c>
      <c r="H2952" s="5">
        <v>21163.53</v>
      </c>
      <c r="I2952" s="1" t="s">
        <v>21</v>
      </c>
      <c r="J2952" s="1" t="s">
        <v>12</v>
      </c>
      <c r="K2952" s="1" t="s">
        <v>13</v>
      </c>
      <c r="L2952" s="1" t="s">
        <v>5</v>
      </c>
      <c r="M2952" s="1" t="s">
        <v>23</v>
      </c>
      <c r="N2952" s="1" t="s">
        <v>7</v>
      </c>
      <c r="O2952" s="6"/>
    </row>
    <row r="2953">
      <c r="A2953" s="5">
        <v>105866.0</v>
      </c>
      <c r="B2953" s="2">
        <v>45900.0</v>
      </c>
      <c r="C2953" s="1" t="s">
        <v>11</v>
      </c>
      <c r="D2953" s="7">
        <v>129.0</v>
      </c>
      <c r="E2953" s="4">
        <v>45894.0</v>
      </c>
      <c r="F2953" s="5">
        <v>24.0</v>
      </c>
      <c r="G2953" s="5">
        <v>233.28</v>
      </c>
      <c r="H2953" s="5">
        <v>5600.01</v>
      </c>
      <c r="I2953" s="1" t="s">
        <v>21</v>
      </c>
      <c r="J2953" s="1" t="s">
        <v>12</v>
      </c>
      <c r="K2953" s="1" t="s">
        <v>13</v>
      </c>
      <c r="L2953" s="1" t="s">
        <v>5</v>
      </c>
      <c r="M2953" s="1" t="s">
        <v>23</v>
      </c>
      <c r="N2953" s="1" t="s">
        <v>7</v>
      </c>
      <c r="O2953" s="6"/>
    </row>
    <row r="2954">
      <c r="A2954" s="5">
        <v>105868.0</v>
      </c>
      <c r="B2954" s="2">
        <v>45900.0</v>
      </c>
      <c r="C2954" s="1" t="s">
        <v>664</v>
      </c>
      <c r="D2954" s="7">
        <v>6808.0</v>
      </c>
      <c r="E2954" s="4">
        <v>45894.0</v>
      </c>
      <c r="F2954" s="5">
        <v>20.0</v>
      </c>
      <c r="G2954" s="5">
        <v>593.4</v>
      </c>
      <c r="H2954" s="5">
        <v>11631.16</v>
      </c>
      <c r="I2954" s="1" t="s">
        <v>61</v>
      </c>
      <c r="J2954" s="1" t="s">
        <v>221</v>
      </c>
      <c r="K2954" s="1" t="s">
        <v>111</v>
      </c>
      <c r="L2954" s="1" t="s">
        <v>5</v>
      </c>
      <c r="M2954" s="1" t="s">
        <v>29</v>
      </c>
      <c r="N2954" s="1" t="s">
        <v>7</v>
      </c>
      <c r="O2954" s="6"/>
    </row>
    <row r="2955">
      <c r="A2955" s="5">
        <v>105868.0</v>
      </c>
      <c r="B2955" s="2">
        <v>45900.0</v>
      </c>
      <c r="C2955" s="1" t="s">
        <v>664</v>
      </c>
      <c r="D2955" s="7">
        <v>6855.0</v>
      </c>
      <c r="E2955" s="4">
        <v>45894.0</v>
      </c>
      <c r="F2955" s="5">
        <v>2.0</v>
      </c>
      <c r="G2955" s="5">
        <v>1421.4</v>
      </c>
      <c r="H2955" s="5">
        <v>2786.47</v>
      </c>
      <c r="I2955" s="1" t="s">
        <v>61</v>
      </c>
      <c r="J2955" s="1" t="s">
        <v>221</v>
      </c>
      <c r="K2955" s="1" t="s">
        <v>111</v>
      </c>
      <c r="L2955" s="1" t="s">
        <v>5</v>
      </c>
      <c r="M2955" s="1" t="s">
        <v>29</v>
      </c>
      <c r="N2955" s="1" t="s">
        <v>7</v>
      </c>
      <c r="O2955" s="6"/>
    </row>
    <row r="2956">
      <c r="A2956" s="5">
        <v>105868.0</v>
      </c>
      <c r="B2956" s="2">
        <v>45900.0</v>
      </c>
      <c r="C2956" s="1" t="s">
        <v>664</v>
      </c>
      <c r="D2956" s="7">
        <v>5250.0</v>
      </c>
      <c r="E2956" s="4">
        <v>45894.0</v>
      </c>
      <c r="F2956" s="5">
        <v>4.0</v>
      </c>
      <c r="G2956" s="5">
        <v>1145.4</v>
      </c>
      <c r="H2956" s="5">
        <v>4490.49</v>
      </c>
      <c r="I2956" s="1" t="s">
        <v>61</v>
      </c>
      <c r="J2956" s="1" t="s">
        <v>221</v>
      </c>
      <c r="K2956" s="1" t="s">
        <v>111</v>
      </c>
      <c r="L2956" s="1" t="s">
        <v>5</v>
      </c>
      <c r="M2956" s="1" t="s">
        <v>29</v>
      </c>
      <c r="N2956" s="1" t="s">
        <v>7</v>
      </c>
      <c r="O2956" s="6"/>
    </row>
    <row r="2957">
      <c r="A2957" s="5">
        <v>105868.0</v>
      </c>
      <c r="B2957" s="2">
        <v>45900.0</v>
      </c>
      <c r="C2957" s="1" t="s">
        <v>664</v>
      </c>
      <c r="D2957" s="7">
        <v>5218.0</v>
      </c>
      <c r="E2957" s="4">
        <v>45894.0</v>
      </c>
      <c r="F2957" s="5">
        <v>10.0</v>
      </c>
      <c r="G2957" s="5">
        <v>441.6</v>
      </c>
      <c r="H2957" s="5">
        <v>4328.2</v>
      </c>
      <c r="I2957" s="1" t="s">
        <v>61</v>
      </c>
      <c r="J2957" s="1" t="s">
        <v>221</v>
      </c>
      <c r="K2957" s="1" t="s">
        <v>111</v>
      </c>
      <c r="L2957" s="1" t="s">
        <v>5</v>
      </c>
      <c r="M2957" s="1" t="s">
        <v>29</v>
      </c>
      <c r="N2957" s="1" t="s">
        <v>7</v>
      </c>
      <c r="O2957" s="6"/>
    </row>
    <row r="2958">
      <c r="A2958" s="5">
        <v>105868.0</v>
      </c>
      <c r="B2958" s="2">
        <v>45900.0</v>
      </c>
      <c r="C2958" s="1" t="s">
        <v>664</v>
      </c>
      <c r="D2958" s="3" t="s">
        <v>805</v>
      </c>
      <c r="E2958" s="4">
        <v>45894.0</v>
      </c>
      <c r="F2958" s="5">
        <v>10.0</v>
      </c>
      <c r="G2958" s="5">
        <v>496.8</v>
      </c>
      <c r="H2958" s="5">
        <v>4869.16</v>
      </c>
      <c r="I2958" s="1" t="s">
        <v>61</v>
      </c>
      <c r="J2958" s="1" t="s">
        <v>221</v>
      </c>
      <c r="K2958" s="1" t="s">
        <v>111</v>
      </c>
      <c r="L2958" s="1" t="s">
        <v>5</v>
      </c>
      <c r="M2958" s="1" t="s">
        <v>29</v>
      </c>
      <c r="N2958" s="1" t="s">
        <v>7</v>
      </c>
      <c r="O2958" s="6"/>
    </row>
    <row r="2959">
      <c r="A2959" s="5">
        <v>105868.0</v>
      </c>
      <c r="B2959" s="2">
        <v>45900.0</v>
      </c>
      <c r="C2959" s="1" t="s">
        <v>664</v>
      </c>
      <c r="D2959" s="7">
        <v>6820.0</v>
      </c>
      <c r="E2959" s="4">
        <v>45894.0</v>
      </c>
      <c r="F2959" s="5">
        <v>10.0</v>
      </c>
      <c r="G2959" s="5">
        <v>552.0</v>
      </c>
      <c r="H2959" s="5">
        <v>5410.12</v>
      </c>
      <c r="I2959" s="1" t="s">
        <v>61</v>
      </c>
      <c r="J2959" s="1" t="s">
        <v>221</v>
      </c>
      <c r="K2959" s="1" t="s">
        <v>111</v>
      </c>
      <c r="L2959" s="1" t="s">
        <v>5</v>
      </c>
      <c r="M2959" s="1" t="s">
        <v>29</v>
      </c>
      <c r="N2959" s="1" t="s">
        <v>7</v>
      </c>
      <c r="O2959" s="6"/>
    </row>
    <row r="2960">
      <c r="A2960" s="5">
        <v>105868.0</v>
      </c>
      <c r="B2960" s="2">
        <v>45900.0</v>
      </c>
      <c r="C2960" s="1" t="s">
        <v>664</v>
      </c>
      <c r="D2960" s="7">
        <v>6810.0</v>
      </c>
      <c r="E2960" s="4">
        <v>45894.0</v>
      </c>
      <c r="F2960" s="5">
        <v>20.0</v>
      </c>
      <c r="G2960" s="5">
        <v>363.4</v>
      </c>
      <c r="H2960" s="5">
        <v>7123.16</v>
      </c>
      <c r="I2960" s="1" t="s">
        <v>61</v>
      </c>
      <c r="J2960" s="1" t="s">
        <v>221</v>
      </c>
      <c r="K2960" s="1" t="s">
        <v>111</v>
      </c>
      <c r="L2960" s="1" t="s">
        <v>5</v>
      </c>
      <c r="M2960" s="1" t="s">
        <v>29</v>
      </c>
      <c r="N2960" s="1" t="s">
        <v>7</v>
      </c>
      <c r="O2960" s="6"/>
    </row>
    <row r="2961">
      <c r="A2961" s="5">
        <v>105868.0</v>
      </c>
      <c r="B2961" s="2">
        <v>45900.0</v>
      </c>
      <c r="C2961" s="1" t="s">
        <v>664</v>
      </c>
      <c r="D2961" s="7">
        <v>6875.0</v>
      </c>
      <c r="E2961" s="4">
        <v>45894.0</v>
      </c>
      <c r="F2961" s="5">
        <v>3.0</v>
      </c>
      <c r="G2961" s="5">
        <v>2295.4</v>
      </c>
      <c r="H2961" s="5">
        <v>6749.0</v>
      </c>
      <c r="I2961" s="1" t="s">
        <v>61</v>
      </c>
      <c r="J2961" s="1" t="s">
        <v>221</v>
      </c>
      <c r="K2961" s="1" t="s">
        <v>111</v>
      </c>
      <c r="L2961" s="1" t="s">
        <v>5</v>
      </c>
      <c r="M2961" s="1" t="s">
        <v>29</v>
      </c>
      <c r="N2961" s="1" t="s">
        <v>7</v>
      </c>
      <c r="O2961" s="6"/>
    </row>
    <row r="2962">
      <c r="A2962" s="5">
        <v>105868.0</v>
      </c>
      <c r="B2962" s="2">
        <v>45900.0</v>
      </c>
      <c r="C2962" s="1" t="s">
        <v>664</v>
      </c>
      <c r="D2962" s="7">
        <v>5265.0</v>
      </c>
      <c r="E2962" s="4">
        <v>45894.0</v>
      </c>
      <c r="F2962" s="5">
        <v>2.0</v>
      </c>
      <c r="G2962" s="5">
        <v>1324.8</v>
      </c>
      <c r="H2962" s="5">
        <v>2597.13</v>
      </c>
      <c r="I2962" s="1" t="s">
        <v>61</v>
      </c>
      <c r="J2962" s="1" t="s">
        <v>221</v>
      </c>
      <c r="K2962" s="1" t="s">
        <v>111</v>
      </c>
      <c r="L2962" s="1" t="s">
        <v>5</v>
      </c>
      <c r="M2962" s="1" t="s">
        <v>29</v>
      </c>
      <c r="N2962" s="1" t="s">
        <v>7</v>
      </c>
      <c r="O2962" s="6"/>
    </row>
    <row r="2963">
      <c r="A2963" s="5">
        <v>105868.0</v>
      </c>
      <c r="B2963" s="2">
        <v>45900.0</v>
      </c>
      <c r="C2963" s="1" t="s">
        <v>664</v>
      </c>
      <c r="D2963" s="7">
        <v>5275.0</v>
      </c>
      <c r="E2963" s="4">
        <v>45894.0</v>
      </c>
      <c r="F2963" s="5">
        <v>6.0</v>
      </c>
      <c r="G2963" s="5">
        <v>1835.4</v>
      </c>
      <c r="H2963" s="5">
        <v>10792.67</v>
      </c>
      <c r="I2963" s="1" t="s">
        <v>61</v>
      </c>
      <c r="J2963" s="1" t="s">
        <v>221</v>
      </c>
      <c r="K2963" s="1" t="s">
        <v>111</v>
      </c>
      <c r="L2963" s="1" t="s">
        <v>5</v>
      </c>
      <c r="M2963" s="1" t="s">
        <v>29</v>
      </c>
      <c r="N2963" s="1" t="s">
        <v>7</v>
      </c>
      <c r="O2963" s="6"/>
    </row>
    <row r="2964">
      <c r="A2964" s="5">
        <v>105868.0</v>
      </c>
      <c r="B2964" s="2">
        <v>45900.0</v>
      </c>
      <c r="C2964" s="1" t="s">
        <v>664</v>
      </c>
      <c r="D2964" s="7">
        <v>6811.0</v>
      </c>
      <c r="E2964" s="4">
        <v>45894.0</v>
      </c>
      <c r="F2964" s="5">
        <v>2.0</v>
      </c>
      <c r="G2964" s="5">
        <v>662.4</v>
      </c>
      <c r="H2964" s="5">
        <v>1298.83</v>
      </c>
      <c r="I2964" s="1" t="s">
        <v>61</v>
      </c>
      <c r="J2964" s="1" t="s">
        <v>221</v>
      </c>
      <c r="K2964" s="1" t="s">
        <v>111</v>
      </c>
      <c r="L2964" s="1" t="s">
        <v>5</v>
      </c>
      <c r="M2964" s="1" t="s">
        <v>29</v>
      </c>
      <c r="N2964" s="1" t="s">
        <v>7</v>
      </c>
      <c r="O2964" s="6"/>
    </row>
    <row r="2965">
      <c r="A2965" s="5">
        <v>105868.0</v>
      </c>
      <c r="B2965" s="2">
        <v>45900.0</v>
      </c>
      <c r="C2965" s="1" t="s">
        <v>664</v>
      </c>
      <c r="D2965" s="3" t="s">
        <v>48</v>
      </c>
      <c r="E2965" s="4">
        <v>45894.0</v>
      </c>
      <c r="F2965" s="5">
        <v>20.0</v>
      </c>
      <c r="G2965" s="5">
        <v>110.4</v>
      </c>
      <c r="H2965" s="5">
        <v>2164.36</v>
      </c>
      <c r="I2965" s="1" t="s">
        <v>26</v>
      </c>
      <c r="J2965" s="1" t="s">
        <v>221</v>
      </c>
      <c r="K2965" s="1" t="s">
        <v>111</v>
      </c>
      <c r="L2965" s="1" t="s">
        <v>5</v>
      </c>
      <c r="M2965" s="1" t="s">
        <v>29</v>
      </c>
      <c r="N2965" s="1" t="s">
        <v>7</v>
      </c>
      <c r="O2965" s="6"/>
    </row>
    <row r="2966">
      <c r="A2966" s="5">
        <v>105868.0</v>
      </c>
      <c r="B2966" s="2">
        <v>45900.0</v>
      </c>
      <c r="C2966" s="1" t="s">
        <v>664</v>
      </c>
      <c r="D2966" s="7">
        <v>5365.0</v>
      </c>
      <c r="E2966" s="4">
        <v>45894.0</v>
      </c>
      <c r="F2966" s="5">
        <v>2.0</v>
      </c>
      <c r="G2966" s="5">
        <v>1324.8</v>
      </c>
      <c r="H2966" s="5">
        <v>2597.13</v>
      </c>
      <c r="I2966" s="1" t="s">
        <v>61</v>
      </c>
      <c r="J2966" s="1" t="s">
        <v>221</v>
      </c>
      <c r="K2966" s="1" t="s">
        <v>111</v>
      </c>
      <c r="L2966" s="1" t="s">
        <v>5</v>
      </c>
      <c r="M2966" s="1" t="s">
        <v>29</v>
      </c>
      <c r="N2966" s="1" t="s">
        <v>7</v>
      </c>
      <c r="O2966" s="6"/>
    </row>
    <row r="2967">
      <c r="A2967" s="5">
        <v>105868.0</v>
      </c>
      <c r="B2967" s="2">
        <v>45900.0</v>
      </c>
      <c r="C2967" s="1" t="s">
        <v>664</v>
      </c>
      <c r="D2967" s="3" t="s">
        <v>827</v>
      </c>
      <c r="E2967" s="4">
        <v>45894.0</v>
      </c>
      <c r="F2967" s="5">
        <v>10.0</v>
      </c>
      <c r="G2967" s="5">
        <v>340.4</v>
      </c>
      <c r="H2967" s="5">
        <v>3336.44</v>
      </c>
      <c r="I2967" s="1" t="s">
        <v>61</v>
      </c>
      <c r="J2967" s="1" t="s">
        <v>221</v>
      </c>
      <c r="K2967" s="1" t="s">
        <v>111</v>
      </c>
      <c r="L2967" s="1" t="s">
        <v>5</v>
      </c>
      <c r="M2967" s="1" t="s">
        <v>29</v>
      </c>
      <c r="N2967" s="1" t="s">
        <v>7</v>
      </c>
      <c r="O2967" s="6"/>
    </row>
    <row r="2968">
      <c r="A2968" s="5">
        <v>105868.0</v>
      </c>
      <c r="B2968" s="2">
        <v>45900.0</v>
      </c>
      <c r="C2968" s="1" t="s">
        <v>664</v>
      </c>
      <c r="D2968" s="7">
        <v>5255.0</v>
      </c>
      <c r="E2968" s="4">
        <v>45894.0</v>
      </c>
      <c r="F2968" s="5">
        <v>4.0</v>
      </c>
      <c r="G2968" s="5">
        <v>1278.8</v>
      </c>
      <c r="H2968" s="5">
        <v>5013.42</v>
      </c>
      <c r="I2968" s="1" t="s">
        <v>61</v>
      </c>
      <c r="J2968" s="1" t="s">
        <v>221</v>
      </c>
      <c r="K2968" s="1" t="s">
        <v>111</v>
      </c>
      <c r="L2968" s="1" t="s">
        <v>5</v>
      </c>
      <c r="M2968" s="1" t="s">
        <v>29</v>
      </c>
      <c r="N2968" s="1" t="s">
        <v>7</v>
      </c>
      <c r="O2968" s="6"/>
    </row>
    <row r="2969">
      <c r="A2969" s="5">
        <v>105868.0</v>
      </c>
      <c r="B2969" s="2">
        <v>45900.0</v>
      </c>
      <c r="C2969" s="1" t="s">
        <v>664</v>
      </c>
      <c r="D2969" s="3" t="s">
        <v>804</v>
      </c>
      <c r="E2969" s="4">
        <v>45894.0</v>
      </c>
      <c r="F2969" s="5">
        <v>12.0</v>
      </c>
      <c r="G2969" s="5">
        <v>354.2</v>
      </c>
      <c r="H2969" s="5">
        <v>4165.91</v>
      </c>
      <c r="I2969" s="1" t="s">
        <v>61</v>
      </c>
      <c r="J2969" s="1" t="s">
        <v>221</v>
      </c>
      <c r="K2969" s="1" t="s">
        <v>111</v>
      </c>
      <c r="L2969" s="1" t="s">
        <v>5</v>
      </c>
      <c r="M2969" s="1" t="s">
        <v>29</v>
      </c>
      <c r="N2969" s="1" t="s">
        <v>7</v>
      </c>
      <c r="O2969" s="6"/>
    </row>
    <row r="2970">
      <c r="A2970" s="5">
        <v>105868.0</v>
      </c>
      <c r="B2970" s="2">
        <v>45900.0</v>
      </c>
      <c r="C2970" s="1" t="s">
        <v>664</v>
      </c>
      <c r="D2970" s="7">
        <v>6812.0</v>
      </c>
      <c r="E2970" s="4">
        <v>45894.0</v>
      </c>
      <c r="F2970" s="5">
        <v>2.0</v>
      </c>
      <c r="G2970" s="5">
        <v>864.8</v>
      </c>
      <c r="H2970" s="5">
        <v>1695.53</v>
      </c>
      <c r="I2970" s="1" t="s">
        <v>61</v>
      </c>
      <c r="J2970" s="1" t="s">
        <v>221</v>
      </c>
      <c r="K2970" s="1" t="s">
        <v>111</v>
      </c>
      <c r="L2970" s="1" t="s">
        <v>5</v>
      </c>
      <c r="M2970" s="1" t="s">
        <v>29</v>
      </c>
      <c r="N2970" s="1" t="s">
        <v>7</v>
      </c>
      <c r="O2970" s="6"/>
    </row>
    <row r="2971">
      <c r="A2971" s="5">
        <v>105868.0</v>
      </c>
      <c r="B2971" s="2">
        <v>45900.0</v>
      </c>
      <c r="C2971" s="1" t="s">
        <v>664</v>
      </c>
      <c r="D2971" s="3" t="s">
        <v>561</v>
      </c>
      <c r="E2971" s="4">
        <v>45894.0</v>
      </c>
      <c r="F2971" s="5">
        <v>2.0</v>
      </c>
      <c r="G2971" s="5">
        <v>409.4</v>
      </c>
      <c r="H2971" s="5">
        <v>802.95</v>
      </c>
      <c r="I2971" s="1" t="s">
        <v>26</v>
      </c>
      <c r="J2971" s="1" t="s">
        <v>221</v>
      </c>
      <c r="K2971" s="1" t="s">
        <v>111</v>
      </c>
      <c r="L2971" s="1" t="s">
        <v>5</v>
      </c>
      <c r="M2971" s="1" t="s">
        <v>29</v>
      </c>
      <c r="N2971" s="1" t="s">
        <v>7</v>
      </c>
      <c r="O2971" s="6"/>
    </row>
    <row r="2972">
      <c r="A2972" s="5">
        <v>105868.0</v>
      </c>
      <c r="B2972" s="2">
        <v>45900.0</v>
      </c>
      <c r="C2972" s="1" t="s">
        <v>664</v>
      </c>
      <c r="D2972" s="7">
        <v>5208.0</v>
      </c>
      <c r="E2972" s="4">
        <v>45894.0</v>
      </c>
      <c r="F2972" s="5">
        <v>24.0</v>
      </c>
      <c r="G2972" s="5">
        <v>455.4</v>
      </c>
      <c r="H2972" s="5">
        <v>10711.53</v>
      </c>
      <c r="I2972" s="1" t="s">
        <v>61</v>
      </c>
      <c r="J2972" s="1" t="s">
        <v>221</v>
      </c>
      <c r="K2972" s="1" t="s">
        <v>111</v>
      </c>
      <c r="L2972" s="1" t="s">
        <v>5</v>
      </c>
      <c r="M2972" s="1" t="s">
        <v>29</v>
      </c>
      <c r="N2972" s="1" t="s">
        <v>7</v>
      </c>
      <c r="O2972" s="6"/>
    </row>
    <row r="2973">
      <c r="A2973" s="5">
        <v>105868.0</v>
      </c>
      <c r="B2973" s="2">
        <v>45900.0</v>
      </c>
      <c r="C2973" s="1" t="s">
        <v>664</v>
      </c>
      <c r="D2973" s="7">
        <v>5220.0</v>
      </c>
      <c r="E2973" s="4">
        <v>45894.0</v>
      </c>
      <c r="F2973" s="5">
        <v>20.0</v>
      </c>
      <c r="G2973" s="5">
        <v>455.4</v>
      </c>
      <c r="H2973" s="5">
        <v>8926.36</v>
      </c>
      <c r="I2973" s="1" t="s">
        <v>61</v>
      </c>
      <c r="J2973" s="1" t="s">
        <v>221</v>
      </c>
      <c r="K2973" s="1" t="s">
        <v>111</v>
      </c>
      <c r="L2973" s="1" t="s">
        <v>5</v>
      </c>
      <c r="M2973" s="1" t="s">
        <v>29</v>
      </c>
      <c r="N2973" s="1" t="s">
        <v>7</v>
      </c>
      <c r="O2973" s="6"/>
    </row>
    <row r="2974">
      <c r="A2974" s="5">
        <v>105868.0</v>
      </c>
      <c r="B2974" s="2">
        <v>45900.0</v>
      </c>
      <c r="C2974" s="1" t="s">
        <v>664</v>
      </c>
      <c r="D2974" s="7">
        <v>6818.0</v>
      </c>
      <c r="E2974" s="4">
        <v>45894.0</v>
      </c>
      <c r="F2974" s="5">
        <v>4.0</v>
      </c>
      <c r="G2974" s="5">
        <v>538.2</v>
      </c>
      <c r="H2974" s="5">
        <v>2110.27</v>
      </c>
      <c r="I2974" s="1" t="s">
        <v>61</v>
      </c>
      <c r="J2974" s="1" t="s">
        <v>221</v>
      </c>
      <c r="K2974" s="1" t="s">
        <v>111</v>
      </c>
      <c r="L2974" s="1" t="s">
        <v>5</v>
      </c>
      <c r="M2974" s="1" t="s">
        <v>29</v>
      </c>
      <c r="N2974" s="1" t="s">
        <v>7</v>
      </c>
      <c r="O2974" s="6"/>
    </row>
    <row r="2975">
      <c r="A2975" s="5">
        <v>105868.0</v>
      </c>
      <c r="B2975" s="2">
        <v>45900.0</v>
      </c>
      <c r="C2975" s="1" t="s">
        <v>664</v>
      </c>
      <c r="D2975" s="7">
        <v>5206.0</v>
      </c>
      <c r="E2975" s="4">
        <v>45894.0</v>
      </c>
      <c r="F2975" s="5">
        <v>8.0</v>
      </c>
      <c r="G2975" s="5">
        <v>386.4</v>
      </c>
      <c r="H2975" s="5">
        <v>3029.9</v>
      </c>
      <c r="I2975" s="1" t="s">
        <v>61</v>
      </c>
      <c r="J2975" s="1" t="s">
        <v>221</v>
      </c>
      <c r="K2975" s="1" t="s">
        <v>111</v>
      </c>
      <c r="L2975" s="1" t="s">
        <v>5</v>
      </c>
      <c r="M2975" s="1" t="s">
        <v>29</v>
      </c>
      <c r="N2975" s="1" t="s">
        <v>7</v>
      </c>
      <c r="O2975" s="6"/>
    </row>
    <row r="2976">
      <c r="A2976" s="5">
        <v>105868.0</v>
      </c>
      <c r="B2976" s="2">
        <v>45900.0</v>
      </c>
      <c r="C2976" s="1" t="s">
        <v>664</v>
      </c>
      <c r="D2976" s="7">
        <v>6814.0</v>
      </c>
      <c r="E2976" s="4">
        <v>45894.0</v>
      </c>
      <c r="F2976" s="5">
        <v>8.0</v>
      </c>
      <c r="G2976" s="5">
        <v>777.4</v>
      </c>
      <c r="H2976" s="5">
        <v>6095.34</v>
      </c>
      <c r="I2976" s="1" t="s">
        <v>61</v>
      </c>
      <c r="J2976" s="1" t="s">
        <v>221</v>
      </c>
      <c r="K2976" s="1" t="s">
        <v>111</v>
      </c>
      <c r="L2976" s="1" t="s">
        <v>5</v>
      </c>
      <c r="M2976" s="1" t="s">
        <v>29</v>
      </c>
      <c r="N2976" s="1" t="s">
        <v>7</v>
      </c>
      <c r="O2976" s="6"/>
    </row>
    <row r="2977">
      <c r="A2977" s="5">
        <v>105868.0</v>
      </c>
      <c r="B2977" s="2">
        <v>45900.0</v>
      </c>
      <c r="C2977" s="1" t="s">
        <v>664</v>
      </c>
      <c r="D2977" s="3" t="s">
        <v>828</v>
      </c>
      <c r="E2977" s="4">
        <v>45894.0</v>
      </c>
      <c r="F2977" s="5">
        <v>2.0</v>
      </c>
      <c r="G2977" s="5">
        <v>409.4</v>
      </c>
      <c r="H2977" s="5">
        <v>802.95</v>
      </c>
      <c r="I2977" s="1" t="s">
        <v>26</v>
      </c>
      <c r="J2977" s="1" t="s">
        <v>221</v>
      </c>
      <c r="K2977" s="1" t="s">
        <v>111</v>
      </c>
      <c r="L2977" s="1" t="s">
        <v>5</v>
      </c>
      <c r="M2977" s="1" t="s">
        <v>29</v>
      </c>
      <c r="N2977" s="1" t="s">
        <v>7</v>
      </c>
      <c r="O2977" s="6"/>
    </row>
    <row r="2978">
      <c r="A2978" s="5">
        <v>105868.0</v>
      </c>
      <c r="B2978" s="2">
        <v>45900.0</v>
      </c>
      <c r="C2978" s="1" t="s">
        <v>664</v>
      </c>
      <c r="D2978" s="7">
        <v>6850.0</v>
      </c>
      <c r="E2978" s="4">
        <v>45894.0</v>
      </c>
      <c r="F2978" s="5">
        <v>2.0</v>
      </c>
      <c r="G2978" s="5">
        <v>1375.4</v>
      </c>
      <c r="H2978" s="5">
        <v>2696.31</v>
      </c>
      <c r="I2978" s="1" t="s">
        <v>61</v>
      </c>
      <c r="J2978" s="1" t="s">
        <v>221</v>
      </c>
      <c r="K2978" s="1" t="s">
        <v>111</v>
      </c>
      <c r="L2978" s="1" t="s">
        <v>5</v>
      </c>
      <c r="M2978" s="1" t="s">
        <v>29</v>
      </c>
      <c r="N2978" s="1" t="s">
        <v>7</v>
      </c>
      <c r="O2978" s="6"/>
    </row>
    <row r="2979">
      <c r="A2979" s="5">
        <v>105868.0</v>
      </c>
      <c r="B2979" s="2">
        <v>45900.0</v>
      </c>
      <c r="C2979" s="1" t="s">
        <v>664</v>
      </c>
      <c r="D2979" s="7">
        <v>6816.0</v>
      </c>
      <c r="E2979" s="4">
        <v>45894.0</v>
      </c>
      <c r="F2979" s="5">
        <v>6.0</v>
      </c>
      <c r="G2979" s="5">
        <v>708.4</v>
      </c>
      <c r="H2979" s="5">
        <v>4165.91</v>
      </c>
      <c r="I2979" s="1" t="s">
        <v>61</v>
      </c>
      <c r="J2979" s="1" t="s">
        <v>221</v>
      </c>
      <c r="K2979" s="1" t="s">
        <v>111</v>
      </c>
      <c r="L2979" s="1" t="s">
        <v>5</v>
      </c>
      <c r="M2979" s="1" t="s">
        <v>29</v>
      </c>
      <c r="N2979" s="1" t="s">
        <v>7</v>
      </c>
      <c r="O2979" s="6"/>
    </row>
    <row r="2980">
      <c r="A2980" s="5">
        <v>105868.0</v>
      </c>
      <c r="B2980" s="2">
        <v>45900.0</v>
      </c>
      <c r="C2980" s="1" t="s">
        <v>664</v>
      </c>
      <c r="D2980" s="3" t="s">
        <v>617</v>
      </c>
      <c r="E2980" s="4">
        <v>45894.0</v>
      </c>
      <c r="F2980" s="5">
        <v>4.0</v>
      </c>
      <c r="G2980" s="5">
        <v>869.4</v>
      </c>
      <c r="H2980" s="5">
        <v>3408.57</v>
      </c>
      <c r="I2980" s="1" t="s">
        <v>61</v>
      </c>
      <c r="J2980" s="1" t="s">
        <v>221</v>
      </c>
      <c r="K2980" s="1" t="s">
        <v>111</v>
      </c>
      <c r="L2980" s="1" t="s">
        <v>5</v>
      </c>
      <c r="M2980" s="1" t="s">
        <v>29</v>
      </c>
      <c r="N2980" s="1" t="s">
        <v>7</v>
      </c>
      <c r="O2980" s="6"/>
    </row>
    <row r="2981">
      <c r="A2981" s="5">
        <v>105868.0</v>
      </c>
      <c r="B2981" s="2">
        <v>45900.0</v>
      </c>
      <c r="C2981" s="1" t="s">
        <v>664</v>
      </c>
      <c r="D2981" s="7">
        <v>5202.0</v>
      </c>
      <c r="E2981" s="4">
        <v>45894.0</v>
      </c>
      <c r="F2981" s="5">
        <v>6.0</v>
      </c>
      <c r="G2981" s="5">
        <v>455.4</v>
      </c>
      <c r="H2981" s="5">
        <v>2678.27</v>
      </c>
      <c r="I2981" s="1" t="s">
        <v>61</v>
      </c>
      <c r="J2981" s="1" t="s">
        <v>221</v>
      </c>
      <c r="K2981" s="1" t="s">
        <v>111</v>
      </c>
      <c r="L2981" s="1" t="s">
        <v>5</v>
      </c>
      <c r="M2981" s="1" t="s">
        <v>29</v>
      </c>
      <c r="N2981" s="1" t="s">
        <v>7</v>
      </c>
      <c r="O2981" s="6"/>
    </row>
    <row r="2982">
      <c r="A2982" s="5">
        <v>105868.0</v>
      </c>
      <c r="B2982" s="2">
        <v>45900.0</v>
      </c>
      <c r="C2982" s="1" t="s">
        <v>664</v>
      </c>
      <c r="D2982" s="7">
        <v>5298.0</v>
      </c>
      <c r="E2982" s="4">
        <v>45894.0</v>
      </c>
      <c r="F2982" s="5">
        <v>12.0</v>
      </c>
      <c r="G2982" s="5">
        <v>777.4</v>
      </c>
      <c r="H2982" s="5">
        <v>9142.75</v>
      </c>
      <c r="I2982" s="1" t="s">
        <v>61</v>
      </c>
      <c r="J2982" s="1" t="s">
        <v>221</v>
      </c>
      <c r="K2982" s="1" t="s">
        <v>111</v>
      </c>
      <c r="L2982" s="1" t="s">
        <v>5</v>
      </c>
      <c r="M2982" s="1" t="s">
        <v>29</v>
      </c>
      <c r="N2982" s="1" t="s">
        <v>7</v>
      </c>
      <c r="O2982" s="6"/>
    </row>
    <row r="2983">
      <c r="A2983" s="5">
        <v>105868.0</v>
      </c>
      <c r="B2983" s="2">
        <v>45900.0</v>
      </c>
      <c r="C2983" s="1" t="s">
        <v>664</v>
      </c>
      <c r="D2983" s="3" t="s">
        <v>829</v>
      </c>
      <c r="E2983" s="4">
        <v>45894.0</v>
      </c>
      <c r="F2983" s="5">
        <v>15.0</v>
      </c>
      <c r="G2983" s="5">
        <v>115.0</v>
      </c>
      <c r="H2983" s="5">
        <v>1691.02</v>
      </c>
      <c r="I2983" s="1" t="s">
        <v>61</v>
      </c>
      <c r="J2983" s="1" t="s">
        <v>221</v>
      </c>
      <c r="K2983" s="1" t="s">
        <v>111</v>
      </c>
      <c r="L2983" s="1" t="s">
        <v>5</v>
      </c>
      <c r="M2983" s="1" t="s">
        <v>29</v>
      </c>
      <c r="N2983" s="1" t="s">
        <v>7</v>
      </c>
      <c r="O2983" s="6"/>
    </row>
    <row r="2984">
      <c r="A2984" s="5">
        <v>105868.0</v>
      </c>
      <c r="B2984" s="2">
        <v>45900.0</v>
      </c>
      <c r="C2984" s="1" t="s">
        <v>664</v>
      </c>
      <c r="D2984" s="7">
        <v>5214.0</v>
      </c>
      <c r="E2984" s="4">
        <v>45894.0</v>
      </c>
      <c r="F2984" s="5">
        <v>12.0</v>
      </c>
      <c r="G2984" s="5">
        <v>731.4</v>
      </c>
      <c r="H2984" s="5">
        <v>8601.79</v>
      </c>
      <c r="I2984" s="1" t="s">
        <v>61</v>
      </c>
      <c r="J2984" s="1" t="s">
        <v>221</v>
      </c>
      <c r="K2984" s="1" t="s">
        <v>111</v>
      </c>
      <c r="L2984" s="1" t="s">
        <v>5</v>
      </c>
      <c r="M2984" s="1" t="s">
        <v>29</v>
      </c>
      <c r="N2984" s="1" t="s">
        <v>7</v>
      </c>
      <c r="O2984" s="6"/>
    </row>
    <row r="2985">
      <c r="A2985" s="5">
        <v>105868.0</v>
      </c>
      <c r="B2985" s="2">
        <v>45900.0</v>
      </c>
      <c r="C2985" s="1" t="s">
        <v>664</v>
      </c>
      <c r="D2985" s="7">
        <v>5295.0</v>
      </c>
      <c r="E2985" s="4">
        <v>45894.0</v>
      </c>
      <c r="F2985" s="5">
        <v>6.0</v>
      </c>
      <c r="G2985" s="5">
        <v>432.4</v>
      </c>
      <c r="H2985" s="5">
        <v>2543.03</v>
      </c>
      <c r="I2985" s="1" t="s">
        <v>61</v>
      </c>
      <c r="J2985" s="1" t="s">
        <v>221</v>
      </c>
      <c r="K2985" s="1" t="s">
        <v>111</v>
      </c>
      <c r="L2985" s="1" t="s">
        <v>5</v>
      </c>
      <c r="M2985" s="1" t="s">
        <v>29</v>
      </c>
      <c r="N2985" s="1" t="s">
        <v>7</v>
      </c>
      <c r="O2985" s="6"/>
    </row>
    <row r="2986">
      <c r="A2986" s="5">
        <v>105868.0</v>
      </c>
      <c r="B2986" s="2">
        <v>45900.0</v>
      </c>
      <c r="C2986" s="1" t="s">
        <v>664</v>
      </c>
      <c r="D2986" s="3" t="s">
        <v>806</v>
      </c>
      <c r="E2986" s="4">
        <v>45894.0</v>
      </c>
      <c r="F2986" s="5">
        <v>10.0</v>
      </c>
      <c r="G2986" s="5">
        <v>450.8</v>
      </c>
      <c r="H2986" s="5">
        <v>4418.36</v>
      </c>
      <c r="I2986" s="1" t="s">
        <v>61</v>
      </c>
      <c r="J2986" s="1" t="s">
        <v>221</v>
      </c>
      <c r="K2986" s="1" t="s">
        <v>111</v>
      </c>
      <c r="L2986" s="1" t="s">
        <v>5</v>
      </c>
      <c r="M2986" s="1" t="s">
        <v>29</v>
      </c>
      <c r="N2986" s="1" t="s">
        <v>7</v>
      </c>
      <c r="O2986" s="6"/>
    </row>
    <row r="2987">
      <c r="A2987" s="5">
        <v>105868.0</v>
      </c>
      <c r="B2987" s="2">
        <v>45900.0</v>
      </c>
      <c r="C2987" s="1" t="s">
        <v>664</v>
      </c>
      <c r="D2987" s="3" t="s">
        <v>622</v>
      </c>
      <c r="E2987" s="4">
        <v>45894.0</v>
      </c>
      <c r="F2987" s="5">
        <v>4.0</v>
      </c>
      <c r="G2987" s="5">
        <v>869.4</v>
      </c>
      <c r="H2987" s="5">
        <v>3408.57</v>
      </c>
      <c r="I2987" s="1" t="s">
        <v>61</v>
      </c>
      <c r="J2987" s="1" t="s">
        <v>221</v>
      </c>
      <c r="K2987" s="1" t="s">
        <v>111</v>
      </c>
      <c r="L2987" s="1" t="s">
        <v>5</v>
      </c>
      <c r="M2987" s="1" t="s">
        <v>29</v>
      </c>
      <c r="N2987" s="1" t="s">
        <v>7</v>
      </c>
      <c r="O2987" s="6"/>
    </row>
    <row r="2988">
      <c r="A2988" s="5">
        <v>105868.0</v>
      </c>
      <c r="B2988" s="2">
        <v>45900.0</v>
      </c>
      <c r="C2988" s="1" t="s">
        <v>664</v>
      </c>
      <c r="D2988" s="3" t="s">
        <v>830</v>
      </c>
      <c r="E2988" s="4">
        <v>45894.0</v>
      </c>
      <c r="F2988" s="5">
        <v>15.0</v>
      </c>
      <c r="G2988" s="5">
        <v>115.0</v>
      </c>
      <c r="H2988" s="5">
        <v>1691.02</v>
      </c>
      <c r="I2988" s="1" t="s">
        <v>61</v>
      </c>
      <c r="J2988" s="1" t="s">
        <v>221</v>
      </c>
      <c r="K2988" s="1" t="s">
        <v>111</v>
      </c>
      <c r="L2988" s="1" t="s">
        <v>5</v>
      </c>
      <c r="M2988" s="1" t="s">
        <v>29</v>
      </c>
      <c r="N2988" s="1" t="s">
        <v>7</v>
      </c>
      <c r="O2988" s="6"/>
    </row>
    <row r="2989">
      <c r="A2989" s="5">
        <v>105868.0</v>
      </c>
      <c r="B2989" s="2">
        <v>45900.0</v>
      </c>
      <c r="C2989" s="1" t="s">
        <v>664</v>
      </c>
      <c r="D2989" s="3" t="s">
        <v>515</v>
      </c>
      <c r="E2989" s="4">
        <v>45894.0</v>
      </c>
      <c r="F2989" s="5">
        <v>4.0</v>
      </c>
      <c r="G2989" s="5">
        <v>547.4</v>
      </c>
      <c r="H2989" s="5">
        <v>2146.33</v>
      </c>
      <c r="I2989" s="1" t="s">
        <v>61</v>
      </c>
      <c r="J2989" s="1" t="s">
        <v>221</v>
      </c>
      <c r="K2989" s="1" t="s">
        <v>111</v>
      </c>
      <c r="L2989" s="1" t="s">
        <v>5</v>
      </c>
      <c r="M2989" s="1" t="s">
        <v>29</v>
      </c>
      <c r="N2989" s="1" t="s">
        <v>7</v>
      </c>
      <c r="O2989" s="6"/>
    </row>
    <row r="2990">
      <c r="A2990" s="5">
        <v>105868.0</v>
      </c>
      <c r="B2990" s="2">
        <v>45900.0</v>
      </c>
      <c r="C2990" s="1" t="s">
        <v>664</v>
      </c>
      <c r="D2990" s="7">
        <v>5216.0</v>
      </c>
      <c r="E2990" s="4">
        <v>45894.0</v>
      </c>
      <c r="F2990" s="5">
        <v>8.0</v>
      </c>
      <c r="G2990" s="5">
        <v>639.4</v>
      </c>
      <c r="H2990" s="5">
        <v>5013.42</v>
      </c>
      <c r="I2990" s="1" t="s">
        <v>61</v>
      </c>
      <c r="J2990" s="1" t="s">
        <v>221</v>
      </c>
      <c r="K2990" s="1" t="s">
        <v>111</v>
      </c>
      <c r="L2990" s="1" t="s">
        <v>5</v>
      </c>
      <c r="M2990" s="1" t="s">
        <v>29</v>
      </c>
      <c r="N2990" s="1" t="s">
        <v>7</v>
      </c>
      <c r="O2990" s="6"/>
    </row>
    <row r="2991">
      <c r="A2991" s="5">
        <v>105868.0</v>
      </c>
      <c r="B2991" s="2">
        <v>45900.0</v>
      </c>
      <c r="C2991" s="1" t="s">
        <v>664</v>
      </c>
      <c r="D2991" s="3" t="s">
        <v>820</v>
      </c>
      <c r="E2991" s="4">
        <v>45894.0</v>
      </c>
      <c r="F2991" s="5">
        <v>1.0</v>
      </c>
      <c r="G2991" s="5">
        <v>340.4</v>
      </c>
      <c r="H2991" s="5">
        <v>334.11</v>
      </c>
      <c r="I2991" s="1" t="s">
        <v>61</v>
      </c>
      <c r="J2991" s="1" t="s">
        <v>221</v>
      </c>
      <c r="K2991" s="1" t="s">
        <v>111</v>
      </c>
      <c r="L2991" s="1" t="s">
        <v>5</v>
      </c>
      <c r="M2991" s="1" t="s">
        <v>29</v>
      </c>
      <c r="N2991" s="1" t="s">
        <v>7</v>
      </c>
      <c r="O2991" s="6"/>
    </row>
    <row r="2992">
      <c r="A2992" s="5">
        <v>105868.0</v>
      </c>
      <c r="B2992" s="2">
        <v>45900.0</v>
      </c>
      <c r="C2992" s="1" t="s">
        <v>664</v>
      </c>
      <c r="D2992" s="3" t="s">
        <v>831</v>
      </c>
      <c r="E2992" s="4">
        <v>45894.0</v>
      </c>
      <c r="F2992" s="5">
        <v>15.0</v>
      </c>
      <c r="G2992" s="5">
        <v>216.2</v>
      </c>
      <c r="H2992" s="5">
        <v>3178.66</v>
      </c>
      <c r="I2992" s="1" t="s">
        <v>61</v>
      </c>
      <c r="J2992" s="1" t="s">
        <v>221</v>
      </c>
      <c r="K2992" s="1" t="s">
        <v>111</v>
      </c>
      <c r="L2992" s="1" t="s">
        <v>5</v>
      </c>
      <c r="M2992" s="1" t="s">
        <v>29</v>
      </c>
      <c r="N2992" s="1" t="s">
        <v>7</v>
      </c>
      <c r="O2992" s="6"/>
    </row>
    <row r="2993">
      <c r="A2993" s="5">
        <v>105868.0</v>
      </c>
      <c r="B2993" s="2">
        <v>45900.0</v>
      </c>
      <c r="C2993" s="1" t="s">
        <v>664</v>
      </c>
      <c r="D2993" s="7">
        <v>5203.0</v>
      </c>
      <c r="E2993" s="4">
        <v>45894.0</v>
      </c>
      <c r="F2993" s="5">
        <v>4.0</v>
      </c>
      <c r="G2993" s="5">
        <v>1053.4</v>
      </c>
      <c r="H2993" s="5">
        <v>4129.85</v>
      </c>
      <c r="I2993" s="1" t="s">
        <v>61</v>
      </c>
      <c r="J2993" s="1" t="s">
        <v>221</v>
      </c>
      <c r="K2993" s="1" t="s">
        <v>111</v>
      </c>
      <c r="L2993" s="1" t="s">
        <v>5</v>
      </c>
      <c r="M2993" s="1" t="s">
        <v>29</v>
      </c>
      <c r="N2993" s="1" t="s">
        <v>7</v>
      </c>
      <c r="O2993" s="6"/>
    </row>
    <row r="2994">
      <c r="A2994" s="5">
        <v>105868.0</v>
      </c>
      <c r="B2994" s="2">
        <v>45900.0</v>
      </c>
      <c r="C2994" s="1" t="s">
        <v>664</v>
      </c>
      <c r="D2994" s="7">
        <v>5212.0</v>
      </c>
      <c r="E2994" s="4">
        <v>45894.0</v>
      </c>
      <c r="F2994" s="5">
        <v>4.0</v>
      </c>
      <c r="G2994" s="5">
        <v>634.8</v>
      </c>
      <c r="H2994" s="5">
        <v>2488.94</v>
      </c>
      <c r="I2994" s="1" t="s">
        <v>61</v>
      </c>
      <c r="J2994" s="1" t="s">
        <v>221</v>
      </c>
      <c r="K2994" s="1" t="s">
        <v>111</v>
      </c>
      <c r="L2994" s="1" t="s">
        <v>5</v>
      </c>
      <c r="M2994" s="1" t="s">
        <v>29</v>
      </c>
      <c r="N2994" s="1" t="s">
        <v>7</v>
      </c>
      <c r="O2994" s="6"/>
    </row>
    <row r="2995">
      <c r="A2995" s="5">
        <v>105868.0</v>
      </c>
      <c r="B2995" s="2">
        <v>45900.0</v>
      </c>
      <c r="C2995" s="1" t="s">
        <v>664</v>
      </c>
      <c r="D2995" s="7">
        <v>6802.0</v>
      </c>
      <c r="E2995" s="4">
        <v>45894.0</v>
      </c>
      <c r="F2995" s="5">
        <v>6.0</v>
      </c>
      <c r="G2995" s="5">
        <v>634.8</v>
      </c>
      <c r="H2995" s="5">
        <v>3733.15</v>
      </c>
      <c r="I2995" s="1" t="s">
        <v>61</v>
      </c>
      <c r="J2995" s="1" t="s">
        <v>221</v>
      </c>
      <c r="K2995" s="1" t="s">
        <v>111</v>
      </c>
      <c r="L2995" s="1" t="s">
        <v>5</v>
      </c>
      <c r="M2995" s="1" t="s">
        <v>29</v>
      </c>
      <c r="N2995" s="1" t="s">
        <v>7</v>
      </c>
      <c r="O2995" s="6"/>
    </row>
    <row r="2996">
      <c r="A2996" s="5">
        <v>105868.0</v>
      </c>
      <c r="B2996" s="2">
        <v>45900.0</v>
      </c>
      <c r="C2996" s="1" t="s">
        <v>664</v>
      </c>
      <c r="D2996" s="3" t="s">
        <v>832</v>
      </c>
      <c r="E2996" s="4">
        <v>45894.0</v>
      </c>
      <c r="F2996" s="5">
        <v>5.0</v>
      </c>
      <c r="G2996" s="5">
        <v>620.54</v>
      </c>
      <c r="H2996" s="5">
        <v>3041.17</v>
      </c>
      <c r="I2996" s="1" t="s">
        <v>61</v>
      </c>
      <c r="J2996" s="1" t="s">
        <v>221</v>
      </c>
      <c r="K2996" s="1" t="s">
        <v>111</v>
      </c>
      <c r="L2996" s="1" t="s">
        <v>5</v>
      </c>
      <c r="M2996" s="1" t="s">
        <v>29</v>
      </c>
      <c r="N2996" s="1" t="s">
        <v>7</v>
      </c>
      <c r="O2996" s="6"/>
    </row>
    <row r="2997">
      <c r="A2997" s="5">
        <v>105868.0</v>
      </c>
      <c r="B2997" s="2">
        <v>45900.0</v>
      </c>
      <c r="C2997" s="1" t="s">
        <v>664</v>
      </c>
      <c r="D2997" s="3" t="s">
        <v>681</v>
      </c>
      <c r="E2997" s="4">
        <v>45894.0</v>
      </c>
      <c r="F2997" s="5">
        <v>33.0</v>
      </c>
      <c r="G2997" s="5">
        <v>202.86</v>
      </c>
      <c r="H2997" s="5">
        <v>6561.01</v>
      </c>
      <c r="I2997" s="1" t="s">
        <v>61</v>
      </c>
      <c r="J2997" s="1" t="s">
        <v>221</v>
      </c>
      <c r="K2997" s="1" t="s">
        <v>111</v>
      </c>
      <c r="L2997" s="1" t="s">
        <v>5</v>
      </c>
      <c r="M2997" s="1" t="s">
        <v>29</v>
      </c>
      <c r="N2997" s="1" t="s">
        <v>7</v>
      </c>
      <c r="O2997" s="6"/>
    </row>
    <row r="2998">
      <c r="A2998" s="5">
        <v>105868.0</v>
      </c>
      <c r="B2998" s="2">
        <v>45900.0</v>
      </c>
      <c r="C2998" s="1" t="s">
        <v>664</v>
      </c>
      <c r="D2998" s="7">
        <v>6806.0</v>
      </c>
      <c r="E2998" s="4">
        <v>45894.0</v>
      </c>
      <c r="F2998" s="5">
        <v>4.0</v>
      </c>
      <c r="G2998" s="5">
        <v>501.4</v>
      </c>
      <c r="H2998" s="5">
        <v>1966.01</v>
      </c>
      <c r="I2998" s="1" t="s">
        <v>61</v>
      </c>
      <c r="J2998" s="1" t="s">
        <v>221</v>
      </c>
      <c r="K2998" s="1" t="s">
        <v>111</v>
      </c>
      <c r="L2998" s="1" t="s">
        <v>5</v>
      </c>
      <c r="M2998" s="1" t="s">
        <v>29</v>
      </c>
      <c r="N2998" s="1" t="s">
        <v>7</v>
      </c>
      <c r="O2998" s="6"/>
    </row>
    <row r="2999">
      <c r="A2999" s="5">
        <v>105868.0</v>
      </c>
      <c r="B2999" s="2">
        <v>45900.0</v>
      </c>
      <c r="C2999" s="1" t="s">
        <v>664</v>
      </c>
      <c r="D2999" s="3" t="s">
        <v>514</v>
      </c>
      <c r="E2999" s="4">
        <v>45894.0</v>
      </c>
      <c r="F2999" s="5">
        <v>5.0</v>
      </c>
      <c r="G2999" s="5">
        <v>620.54</v>
      </c>
      <c r="H2999" s="5">
        <v>3041.17</v>
      </c>
      <c r="I2999" s="1" t="s">
        <v>61</v>
      </c>
      <c r="J2999" s="1" t="s">
        <v>221</v>
      </c>
      <c r="K2999" s="1" t="s">
        <v>111</v>
      </c>
      <c r="L2999" s="1" t="s">
        <v>5</v>
      </c>
      <c r="M2999" s="1" t="s">
        <v>29</v>
      </c>
      <c r="N2999" s="1" t="s">
        <v>7</v>
      </c>
      <c r="O2999" s="6"/>
    </row>
    <row r="3000">
      <c r="A3000" s="5">
        <v>105868.0</v>
      </c>
      <c r="B3000" s="2">
        <v>45900.0</v>
      </c>
      <c r="C3000" s="1" t="s">
        <v>664</v>
      </c>
      <c r="D3000" s="3" t="s">
        <v>833</v>
      </c>
      <c r="E3000" s="4">
        <v>45894.0</v>
      </c>
      <c r="F3000" s="5">
        <v>24.0</v>
      </c>
      <c r="G3000" s="5">
        <v>119.6</v>
      </c>
      <c r="H3000" s="5">
        <v>2813.51</v>
      </c>
      <c r="I3000" s="1" t="s">
        <v>26</v>
      </c>
      <c r="J3000" s="1" t="s">
        <v>221</v>
      </c>
      <c r="K3000" s="1" t="s">
        <v>111</v>
      </c>
      <c r="L3000" s="1" t="s">
        <v>5</v>
      </c>
      <c r="M3000" s="1" t="s">
        <v>29</v>
      </c>
      <c r="N3000" s="1" t="s">
        <v>7</v>
      </c>
      <c r="O3000" s="6"/>
    </row>
    <row r="3001">
      <c r="A3001" s="5">
        <v>105868.0</v>
      </c>
      <c r="B3001" s="2">
        <v>45900.0</v>
      </c>
      <c r="C3001" s="1" t="s">
        <v>664</v>
      </c>
      <c r="D3001" s="7">
        <v>5251.0</v>
      </c>
      <c r="E3001" s="4">
        <v>45894.0</v>
      </c>
      <c r="F3001" s="5">
        <v>4.0</v>
      </c>
      <c r="G3001" s="5">
        <v>1278.8</v>
      </c>
      <c r="H3001" s="5">
        <v>5013.42</v>
      </c>
      <c r="I3001" s="1" t="s">
        <v>61</v>
      </c>
      <c r="J3001" s="1" t="s">
        <v>221</v>
      </c>
      <c r="K3001" s="1" t="s">
        <v>111</v>
      </c>
      <c r="L3001" s="1" t="s">
        <v>5</v>
      </c>
      <c r="M3001" s="1" t="s">
        <v>29</v>
      </c>
      <c r="N3001" s="1" t="s">
        <v>7</v>
      </c>
      <c r="O3001" s="6"/>
    </row>
    <row r="3002">
      <c r="A3002" s="5">
        <v>105868.0</v>
      </c>
      <c r="B3002" s="2">
        <v>45900.0</v>
      </c>
      <c r="C3002" s="1" t="s">
        <v>664</v>
      </c>
      <c r="D3002" s="7">
        <v>5252.0</v>
      </c>
      <c r="E3002" s="4">
        <v>45894.0</v>
      </c>
      <c r="F3002" s="5">
        <v>4.0</v>
      </c>
      <c r="G3002" s="5">
        <v>1909.0</v>
      </c>
      <c r="H3002" s="5">
        <v>7483.8</v>
      </c>
      <c r="I3002" s="1" t="s">
        <v>61</v>
      </c>
      <c r="J3002" s="1" t="s">
        <v>221</v>
      </c>
      <c r="K3002" s="1" t="s">
        <v>111</v>
      </c>
      <c r="L3002" s="1" t="s">
        <v>5</v>
      </c>
      <c r="M3002" s="1" t="s">
        <v>29</v>
      </c>
      <c r="N3002" s="1" t="s">
        <v>7</v>
      </c>
      <c r="O3002" s="6"/>
    </row>
    <row r="3003">
      <c r="A3003" s="5">
        <v>201520.0</v>
      </c>
      <c r="B3003" s="2">
        <v>45900.0</v>
      </c>
      <c r="C3003" s="1" t="s">
        <v>251</v>
      </c>
      <c r="D3003" s="3" t="s">
        <v>47</v>
      </c>
      <c r="E3003" s="4">
        <v>45894.0</v>
      </c>
      <c r="F3003" s="5">
        <v>5250.0</v>
      </c>
      <c r="G3003" s="5">
        <v>3075.45</v>
      </c>
      <c r="H3003" s="5">
        <v>21100.7</v>
      </c>
      <c r="I3003" s="1" t="s">
        <v>43</v>
      </c>
      <c r="J3003" s="1" t="s">
        <v>252</v>
      </c>
      <c r="K3003" s="1" t="s">
        <v>13</v>
      </c>
      <c r="L3003" s="1" t="s">
        <v>5</v>
      </c>
      <c r="M3003" s="1" t="s">
        <v>44</v>
      </c>
      <c r="N3003" s="1" t="s">
        <v>7</v>
      </c>
      <c r="O3003" s="6"/>
    </row>
    <row r="3004">
      <c r="A3004" s="5">
        <v>201520.0</v>
      </c>
      <c r="B3004" s="2">
        <v>45900.0</v>
      </c>
      <c r="C3004" s="1" t="s">
        <v>251</v>
      </c>
      <c r="D3004" s="3" t="s">
        <v>46</v>
      </c>
      <c r="E3004" s="4">
        <v>45894.0</v>
      </c>
      <c r="F3004" s="5">
        <v>10000.0</v>
      </c>
      <c r="G3004" s="5">
        <v>4100.6</v>
      </c>
      <c r="H3004" s="5">
        <v>40188.99</v>
      </c>
      <c r="I3004" s="1" t="s">
        <v>43</v>
      </c>
      <c r="J3004" s="1" t="s">
        <v>252</v>
      </c>
      <c r="K3004" s="1" t="s">
        <v>13</v>
      </c>
      <c r="L3004" s="1" t="s">
        <v>5</v>
      </c>
      <c r="M3004" s="1" t="s">
        <v>44</v>
      </c>
      <c r="N3004" s="1" t="s">
        <v>7</v>
      </c>
      <c r="O3004" s="6"/>
    </row>
    <row r="3005">
      <c r="A3005" s="5">
        <v>201520.0</v>
      </c>
      <c r="B3005" s="2">
        <v>45900.0</v>
      </c>
      <c r="C3005" s="1" t="s">
        <v>251</v>
      </c>
      <c r="D3005" s="3" t="s">
        <v>179</v>
      </c>
      <c r="E3005" s="4">
        <v>45894.0</v>
      </c>
      <c r="F3005" s="5">
        <v>3000.0</v>
      </c>
      <c r="G3005" s="5">
        <v>5101.25</v>
      </c>
      <c r="H3005" s="5">
        <v>15000.79</v>
      </c>
      <c r="I3005" s="1" t="s">
        <v>43</v>
      </c>
      <c r="J3005" s="1" t="s">
        <v>252</v>
      </c>
      <c r="K3005" s="1" t="s">
        <v>13</v>
      </c>
      <c r="L3005" s="1" t="s">
        <v>5</v>
      </c>
      <c r="M3005" s="1" t="s">
        <v>44</v>
      </c>
      <c r="N3005" s="1" t="s">
        <v>7</v>
      </c>
      <c r="O3005" s="6"/>
    </row>
    <row r="3006">
      <c r="A3006" s="5">
        <v>201521.0</v>
      </c>
      <c r="B3006" s="2">
        <v>45900.0</v>
      </c>
      <c r="C3006" s="1" t="s">
        <v>251</v>
      </c>
      <c r="D3006" s="3" t="s">
        <v>542</v>
      </c>
      <c r="E3006" s="4">
        <v>45894.0</v>
      </c>
      <c r="F3006" s="5">
        <v>4000.0</v>
      </c>
      <c r="G3006" s="5">
        <v>5101.54</v>
      </c>
      <c r="H3006" s="5">
        <v>20000.48</v>
      </c>
      <c r="I3006" s="1" t="s">
        <v>43</v>
      </c>
      <c r="J3006" s="1" t="s">
        <v>252</v>
      </c>
      <c r="K3006" s="1" t="s">
        <v>13</v>
      </c>
      <c r="L3006" s="1" t="s">
        <v>5</v>
      </c>
      <c r="M3006" s="1" t="s">
        <v>44</v>
      </c>
      <c r="N3006" s="1" t="s">
        <v>7</v>
      </c>
      <c r="O3006" s="6"/>
    </row>
    <row r="3007">
      <c r="A3007" s="5">
        <v>201536.0</v>
      </c>
      <c r="B3007" s="2">
        <v>45900.0</v>
      </c>
      <c r="C3007" s="1" t="s">
        <v>11</v>
      </c>
      <c r="D3007" s="3" t="s">
        <v>70</v>
      </c>
      <c r="E3007" s="4">
        <v>45894.0</v>
      </c>
      <c r="F3007" s="5">
        <v>40.0</v>
      </c>
      <c r="G3007" s="5">
        <v>324.49</v>
      </c>
      <c r="H3007" s="5">
        <v>12982.29</v>
      </c>
      <c r="I3007" s="1" t="s">
        <v>71</v>
      </c>
      <c r="J3007" s="1" t="s">
        <v>12</v>
      </c>
      <c r="K3007" s="1" t="s">
        <v>13</v>
      </c>
      <c r="L3007" s="1" t="s">
        <v>5</v>
      </c>
      <c r="M3007" s="1" t="s">
        <v>6</v>
      </c>
      <c r="N3007" s="1" t="s">
        <v>7</v>
      </c>
      <c r="O3007" s="6"/>
    </row>
    <row r="3008">
      <c r="A3008" s="5">
        <v>201536.0</v>
      </c>
      <c r="B3008" s="2">
        <v>45900.0</v>
      </c>
      <c r="C3008" s="1" t="s">
        <v>11</v>
      </c>
      <c r="D3008" s="3" t="s">
        <v>421</v>
      </c>
      <c r="E3008" s="4">
        <v>45894.0</v>
      </c>
      <c r="F3008" s="5">
        <v>150.0</v>
      </c>
      <c r="G3008" s="5">
        <v>76.59</v>
      </c>
      <c r="H3008" s="5">
        <v>11491.19</v>
      </c>
      <c r="I3008" s="1" t="s">
        <v>71</v>
      </c>
      <c r="J3008" s="1" t="s">
        <v>12</v>
      </c>
      <c r="K3008" s="1" t="s">
        <v>13</v>
      </c>
      <c r="L3008" s="1" t="s">
        <v>5</v>
      </c>
      <c r="M3008" s="1" t="s">
        <v>6</v>
      </c>
      <c r="N3008" s="1" t="s">
        <v>7</v>
      </c>
      <c r="O3008" s="6"/>
    </row>
    <row r="3009">
      <c r="A3009" s="5">
        <v>201536.0</v>
      </c>
      <c r="B3009" s="2">
        <v>45900.0</v>
      </c>
      <c r="C3009" s="1" t="s">
        <v>11</v>
      </c>
      <c r="D3009" s="3" t="s">
        <v>162</v>
      </c>
      <c r="E3009" s="4">
        <v>45894.0</v>
      </c>
      <c r="F3009" s="5">
        <v>300.0</v>
      </c>
      <c r="G3009" s="5">
        <v>103.23</v>
      </c>
      <c r="H3009" s="5">
        <v>30971.69</v>
      </c>
      <c r="I3009" s="1" t="s">
        <v>71</v>
      </c>
      <c r="J3009" s="1" t="s">
        <v>12</v>
      </c>
      <c r="K3009" s="1" t="s">
        <v>13</v>
      </c>
      <c r="L3009" s="1" t="s">
        <v>5</v>
      </c>
      <c r="M3009" s="1" t="s">
        <v>6</v>
      </c>
      <c r="N3009" s="1" t="s">
        <v>7</v>
      </c>
      <c r="O3009" s="6"/>
    </row>
    <row r="3010">
      <c r="A3010" s="5">
        <v>201536.0</v>
      </c>
      <c r="B3010" s="2">
        <v>45900.0</v>
      </c>
      <c r="C3010" s="1" t="s">
        <v>11</v>
      </c>
      <c r="D3010" s="3" t="s">
        <v>157</v>
      </c>
      <c r="E3010" s="4">
        <v>45894.0</v>
      </c>
      <c r="F3010" s="5">
        <v>200.0</v>
      </c>
      <c r="G3010" s="5">
        <v>146.89</v>
      </c>
      <c r="H3010" s="5">
        <v>29380.69</v>
      </c>
      <c r="I3010" s="1" t="s">
        <v>71</v>
      </c>
      <c r="J3010" s="1" t="s">
        <v>12</v>
      </c>
      <c r="K3010" s="1" t="s">
        <v>13</v>
      </c>
      <c r="L3010" s="1" t="s">
        <v>5</v>
      </c>
      <c r="M3010" s="1" t="s">
        <v>6</v>
      </c>
      <c r="N3010" s="1" t="s">
        <v>7</v>
      </c>
      <c r="O3010" s="6"/>
    </row>
    <row r="3011">
      <c r="A3011" s="5">
        <v>201537.0</v>
      </c>
      <c r="B3011" s="2">
        <v>45900.0</v>
      </c>
      <c r="C3011" s="1" t="s">
        <v>11</v>
      </c>
      <c r="D3011" s="3" t="s">
        <v>156</v>
      </c>
      <c r="E3011" s="4">
        <v>45894.0</v>
      </c>
      <c r="F3011" s="5">
        <v>150.0</v>
      </c>
      <c r="G3011" s="5">
        <v>128.8</v>
      </c>
      <c r="H3011" s="5">
        <v>19321.45</v>
      </c>
      <c r="I3011" s="1" t="s">
        <v>75</v>
      </c>
      <c r="J3011" s="1" t="s">
        <v>12</v>
      </c>
      <c r="K3011" s="1" t="s">
        <v>13</v>
      </c>
      <c r="L3011" s="1" t="s">
        <v>5</v>
      </c>
      <c r="M3011" s="1" t="s">
        <v>6</v>
      </c>
      <c r="N3011" s="1" t="s">
        <v>7</v>
      </c>
      <c r="O3011" s="6"/>
    </row>
    <row r="3012">
      <c r="A3012" s="5">
        <v>201537.0</v>
      </c>
      <c r="B3012" s="2">
        <v>45900.0</v>
      </c>
      <c r="C3012" s="1" t="s">
        <v>11</v>
      </c>
      <c r="D3012" s="3" t="s">
        <v>158</v>
      </c>
      <c r="E3012" s="4">
        <v>45894.0</v>
      </c>
      <c r="F3012" s="5">
        <v>30.0</v>
      </c>
      <c r="G3012" s="5">
        <v>208.95</v>
      </c>
      <c r="H3012" s="5">
        <v>6269.95</v>
      </c>
      <c r="I3012" s="1" t="s">
        <v>75</v>
      </c>
      <c r="J3012" s="1" t="s">
        <v>12</v>
      </c>
      <c r="K3012" s="1" t="s">
        <v>13</v>
      </c>
      <c r="L3012" s="1" t="s">
        <v>5</v>
      </c>
      <c r="M3012" s="1" t="s">
        <v>6</v>
      </c>
      <c r="N3012" s="1" t="s">
        <v>7</v>
      </c>
      <c r="O3012" s="6"/>
    </row>
    <row r="3013">
      <c r="A3013" s="5">
        <v>201537.0</v>
      </c>
      <c r="B3013" s="2">
        <v>45900.0</v>
      </c>
      <c r="C3013" s="1" t="s">
        <v>11</v>
      </c>
      <c r="D3013" s="3" t="s">
        <v>153</v>
      </c>
      <c r="E3013" s="4">
        <v>45894.0</v>
      </c>
      <c r="F3013" s="5">
        <v>60.0</v>
      </c>
      <c r="G3013" s="5">
        <v>450.45</v>
      </c>
      <c r="H3013" s="5">
        <v>27028.45</v>
      </c>
      <c r="I3013" s="1" t="s">
        <v>75</v>
      </c>
      <c r="J3013" s="1" t="s">
        <v>12</v>
      </c>
      <c r="K3013" s="1" t="s">
        <v>13</v>
      </c>
      <c r="L3013" s="1" t="s">
        <v>5</v>
      </c>
      <c r="M3013" s="1" t="s">
        <v>6</v>
      </c>
      <c r="N3013" s="1" t="s">
        <v>7</v>
      </c>
      <c r="O3013" s="6"/>
    </row>
    <row r="3014">
      <c r="A3014" s="5">
        <v>201537.0</v>
      </c>
      <c r="B3014" s="2">
        <v>45900.0</v>
      </c>
      <c r="C3014" s="1" t="s">
        <v>11</v>
      </c>
      <c r="D3014" s="3" t="s">
        <v>78</v>
      </c>
      <c r="E3014" s="4">
        <v>45894.0</v>
      </c>
      <c r="F3014" s="5">
        <v>2400.0</v>
      </c>
      <c r="G3014" s="5">
        <v>6.96</v>
      </c>
      <c r="H3014" s="5">
        <v>16705.45</v>
      </c>
      <c r="I3014" s="1" t="s">
        <v>75</v>
      </c>
      <c r="J3014" s="1" t="s">
        <v>12</v>
      </c>
      <c r="K3014" s="1" t="s">
        <v>13</v>
      </c>
      <c r="L3014" s="1" t="s">
        <v>5</v>
      </c>
      <c r="M3014" s="1" t="s">
        <v>6</v>
      </c>
      <c r="N3014" s="1" t="s">
        <v>7</v>
      </c>
      <c r="O3014" s="6"/>
    </row>
    <row r="3015">
      <c r="A3015" s="5">
        <v>201537.0</v>
      </c>
      <c r="B3015" s="2">
        <v>45900.0</v>
      </c>
      <c r="C3015" s="1" t="s">
        <v>11</v>
      </c>
      <c r="D3015" s="3" t="s">
        <v>85</v>
      </c>
      <c r="E3015" s="4">
        <v>45894.0</v>
      </c>
      <c r="F3015" s="5">
        <v>1200.0</v>
      </c>
      <c r="G3015" s="5">
        <v>13.93</v>
      </c>
      <c r="H3015" s="5">
        <v>16717.45</v>
      </c>
      <c r="I3015" s="1" t="s">
        <v>75</v>
      </c>
      <c r="J3015" s="1" t="s">
        <v>12</v>
      </c>
      <c r="K3015" s="1" t="s">
        <v>13</v>
      </c>
      <c r="L3015" s="1" t="s">
        <v>5</v>
      </c>
      <c r="M3015" s="1" t="s">
        <v>6</v>
      </c>
      <c r="N3015" s="1" t="s">
        <v>7</v>
      </c>
      <c r="O3015" s="6"/>
    </row>
    <row r="3016">
      <c r="A3016" s="5">
        <v>201537.0</v>
      </c>
      <c r="B3016" s="2">
        <v>45900.0</v>
      </c>
      <c r="C3016" s="1" t="s">
        <v>11</v>
      </c>
      <c r="D3016" s="3" t="s">
        <v>154</v>
      </c>
      <c r="E3016" s="4">
        <v>45894.0</v>
      </c>
      <c r="F3016" s="5">
        <v>600.0</v>
      </c>
      <c r="G3016" s="5">
        <v>18.16</v>
      </c>
      <c r="H3016" s="5">
        <v>10897.45</v>
      </c>
      <c r="I3016" s="1" t="s">
        <v>75</v>
      </c>
      <c r="J3016" s="1" t="s">
        <v>12</v>
      </c>
      <c r="K3016" s="1" t="s">
        <v>13</v>
      </c>
      <c r="L3016" s="1" t="s">
        <v>5</v>
      </c>
      <c r="M3016" s="1" t="s">
        <v>6</v>
      </c>
      <c r="N3016" s="1" t="s">
        <v>7</v>
      </c>
      <c r="O3016" s="6"/>
    </row>
    <row r="3017">
      <c r="A3017" s="5">
        <v>201537.0</v>
      </c>
      <c r="B3017" s="2">
        <v>45900.0</v>
      </c>
      <c r="C3017" s="1" t="s">
        <v>11</v>
      </c>
      <c r="D3017" s="3" t="s">
        <v>834</v>
      </c>
      <c r="E3017" s="4">
        <v>45894.0</v>
      </c>
      <c r="F3017" s="5">
        <v>200.0</v>
      </c>
      <c r="G3017" s="5">
        <v>16.1</v>
      </c>
      <c r="H3017" s="5">
        <v>3221.45</v>
      </c>
      <c r="I3017" s="1" t="s">
        <v>75</v>
      </c>
      <c r="J3017" s="1" t="s">
        <v>12</v>
      </c>
      <c r="K3017" s="1" t="s">
        <v>13</v>
      </c>
      <c r="L3017" s="1" t="s">
        <v>5</v>
      </c>
      <c r="M3017" s="1" t="s">
        <v>6</v>
      </c>
      <c r="N3017" s="1" t="s">
        <v>7</v>
      </c>
      <c r="O3017" s="6"/>
    </row>
    <row r="3018">
      <c r="A3018" s="5">
        <v>201537.0</v>
      </c>
      <c r="B3018" s="2">
        <v>45900.0</v>
      </c>
      <c r="C3018" s="1" t="s">
        <v>11</v>
      </c>
      <c r="D3018" s="3" t="s">
        <v>197</v>
      </c>
      <c r="E3018" s="4">
        <v>45894.0</v>
      </c>
      <c r="F3018" s="5">
        <v>150.0</v>
      </c>
      <c r="G3018" s="5">
        <v>30.8</v>
      </c>
      <c r="H3018" s="5">
        <v>4621.45</v>
      </c>
      <c r="I3018" s="1" t="s">
        <v>75</v>
      </c>
      <c r="J3018" s="1" t="s">
        <v>12</v>
      </c>
      <c r="K3018" s="1" t="s">
        <v>13</v>
      </c>
      <c r="L3018" s="1" t="s">
        <v>5</v>
      </c>
      <c r="M3018" s="1" t="s">
        <v>6</v>
      </c>
      <c r="N3018" s="1" t="s">
        <v>7</v>
      </c>
      <c r="O3018" s="6"/>
    </row>
    <row r="3019">
      <c r="A3019" s="5">
        <v>201537.0</v>
      </c>
      <c r="B3019" s="2">
        <v>45900.0</v>
      </c>
      <c r="C3019" s="1" t="s">
        <v>11</v>
      </c>
      <c r="D3019" s="3" t="s">
        <v>280</v>
      </c>
      <c r="E3019" s="4">
        <v>45894.0</v>
      </c>
      <c r="F3019" s="5">
        <v>600.0</v>
      </c>
      <c r="G3019" s="5">
        <v>6.79</v>
      </c>
      <c r="H3019" s="5">
        <v>4075.45</v>
      </c>
      <c r="I3019" s="1" t="s">
        <v>75</v>
      </c>
      <c r="J3019" s="1" t="s">
        <v>12</v>
      </c>
      <c r="K3019" s="1" t="s">
        <v>13</v>
      </c>
      <c r="L3019" s="1" t="s">
        <v>5</v>
      </c>
      <c r="M3019" s="1" t="s">
        <v>6</v>
      </c>
      <c r="N3019" s="1" t="s">
        <v>7</v>
      </c>
      <c r="O3019" s="6"/>
    </row>
    <row r="3020">
      <c r="A3020" s="5">
        <v>201538.0</v>
      </c>
      <c r="B3020" s="2">
        <v>45900.0</v>
      </c>
      <c r="C3020" s="1" t="s">
        <v>11</v>
      </c>
      <c r="D3020" s="3" t="s">
        <v>835</v>
      </c>
      <c r="E3020" s="4">
        <v>45894.0</v>
      </c>
      <c r="F3020" s="5">
        <v>40.0</v>
      </c>
      <c r="G3020" s="5">
        <v>315.21</v>
      </c>
      <c r="H3020" s="5">
        <v>12610.46</v>
      </c>
      <c r="I3020" s="1" t="s">
        <v>75</v>
      </c>
      <c r="J3020" s="1" t="s">
        <v>12</v>
      </c>
      <c r="K3020" s="1" t="s">
        <v>13</v>
      </c>
      <c r="L3020" s="1" t="s">
        <v>5</v>
      </c>
      <c r="M3020" s="1" t="s">
        <v>6</v>
      </c>
      <c r="N3020" s="1" t="s">
        <v>7</v>
      </c>
      <c r="O3020" s="6"/>
    </row>
    <row r="3021">
      <c r="A3021" s="5">
        <v>201538.0</v>
      </c>
      <c r="B3021" s="2">
        <v>45900.0</v>
      </c>
      <c r="C3021" s="1" t="s">
        <v>11</v>
      </c>
      <c r="D3021" s="3" t="s">
        <v>397</v>
      </c>
      <c r="E3021" s="4">
        <v>45894.0</v>
      </c>
      <c r="F3021" s="5">
        <v>90.0</v>
      </c>
      <c r="G3021" s="5">
        <v>69.3</v>
      </c>
      <c r="H3021" s="5">
        <v>6239.06</v>
      </c>
      <c r="I3021" s="1" t="s">
        <v>75</v>
      </c>
      <c r="J3021" s="1" t="s">
        <v>12</v>
      </c>
      <c r="K3021" s="1" t="s">
        <v>13</v>
      </c>
      <c r="L3021" s="1" t="s">
        <v>5</v>
      </c>
      <c r="M3021" s="1" t="s">
        <v>6</v>
      </c>
      <c r="N3021" s="1" t="s">
        <v>7</v>
      </c>
      <c r="O3021" s="6"/>
    </row>
    <row r="3022">
      <c r="A3022" s="5">
        <v>201538.0</v>
      </c>
      <c r="B3022" s="2">
        <v>45900.0</v>
      </c>
      <c r="C3022" s="1" t="s">
        <v>11</v>
      </c>
      <c r="D3022" s="3" t="s">
        <v>406</v>
      </c>
      <c r="E3022" s="4">
        <v>45894.0</v>
      </c>
      <c r="F3022" s="5">
        <v>60.0</v>
      </c>
      <c r="G3022" s="5">
        <v>120.4</v>
      </c>
      <c r="H3022" s="5">
        <v>7226.06</v>
      </c>
      <c r="I3022" s="1" t="s">
        <v>75</v>
      </c>
      <c r="J3022" s="1" t="s">
        <v>12</v>
      </c>
      <c r="K3022" s="1" t="s">
        <v>13</v>
      </c>
      <c r="L3022" s="1" t="s">
        <v>5</v>
      </c>
      <c r="M3022" s="1" t="s">
        <v>6</v>
      </c>
      <c r="N3022" s="1" t="s">
        <v>7</v>
      </c>
      <c r="O3022" s="6"/>
    </row>
    <row r="3023">
      <c r="A3023" s="5">
        <v>201538.0</v>
      </c>
      <c r="B3023" s="2">
        <v>45900.0</v>
      </c>
      <c r="C3023" s="1" t="s">
        <v>11</v>
      </c>
      <c r="D3023" s="3" t="s">
        <v>79</v>
      </c>
      <c r="E3023" s="4">
        <v>45894.0</v>
      </c>
      <c r="F3023" s="5">
        <v>900.0</v>
      </c>
      <c r="G3023" s="5">
        <v>30.17</v>
      </c>
      <c r="H3023" s="5">
        <v>27155.06</v>
      </c>
      <c r="I3023" s="1" t="s">
        <v>75</v>
      </c>
      <c r="J3023" s="1" t="s">
        <v>12</v>
      </c>
      <c r="K3023" s="1" t="s">
        <v>13</v>
      </c>
      <c r="L3023" s="1" t="s">
        <v>5</v>
      </c>
      <c r="M3023" s="1" t="s">
        <v>6</v>
      </c>
      <c r="N3023" s="1" t="s">
        <v>7</v>
      </c>
      <c r="O3023" s="6"/>
    </row>
    <row r="3024">
      <c r="A3024" s="5">
        <v>201538.0</v>
      </c>
      <c r="B3024" s="2">
        <v>45900.0</v>
      </c>
      <c r="C3024" s="1" t="s">
        <v>11</v>
      </c>
      <c r="D3024" s="3" t="s">
        <v>691</v>
      </c>
      <c r="E3024" s="4">
        <v>45894.0</v>
      </c>
      <c r="F3024" s="5">
        <v>75.0</v>
      </c>
      <c r="G3024" s="5">
        <v>121.8</v>
      </c>
      <c r="H3024" s="5">
        <v>9137.06</v>
      </c>
      <c r="I3024" s="1" t="s">
        <v>75</v>
      </c>
      <c r="J3024" s="1" t="s">
        <v>12</v>
      </c>
      <c r="K3024" s="1" t="s">
        <v>13</v>
      </c>
      <c r="L3024" s="1" t="s">
        <v>5</v>
      </c>
      <c r="M3024" s="1" t="s">
        <v>6</v>
      </c>
      <c r="N3024" s="1" t="s">
        <v>7</v>
      </c>
      <c r="O3024" s="6"/>
    </row>
    <row r="3025">
      <c r="A3025" s="5">
        <v>201538.0</v>
      </c>
      <c r="B3025" s="2">
        <v>45900.0</v>
      </c>
      <c r="C3025" s="1" t="s">
        <v>11</v>
      </c>
      <c r="D3025" s="3" t="s">
        <v>283</v>
      </c>
      <c r="E3025" s="4">
        <v>45894.0</v>
      </c>
      <c r="F3025" s="5">
        <v>200.0</v>
      </c>
      <c r="G3025" s="5">
        <v>32.48</v>
      </c>
      <c r="H3025" s="5">
        <v>6498.06</v>
      </c>
      <c r="I3025" s="1" t="s">
        <v>75</v>
      </c>
      <c r="J3025" s="1" t="s">
        <v>12</v>
      </c>
      <c r="K3025" s="1" t="s">
        <v>13</v>
      </c>
      <c r="L3025" s="1" t="s">
        <v>5</v>
      </c>
      <c r="M3025" s="1" t="s">
        <v>6</v>
      </c>
      <c r="N3025" s="1" t="s">
        <v>7</v>
      </c>
      <c r="O3025" s="6"/>
    </row>
    <row r="3026">
      <c r="A3026" s="5">
        <v>201538.0</v>
      </c>
      <c r="B3026" s="2">
        <v>45900.0</v>
      </c>
      <c r="C3026" s="1" t="s">
        <v>11</v>
      </c>
      <c r="D3026" s="3" t="s">
        <v>172</v>
      </c>
      <c r="E3026" s="4">
        <v>45894.0</v>
      </c>
      <c r="F3026" s="5">
        <v>96.0</v>
      </c>
      <c r="G3026" s="5">
        <v>121.36</v>
      </c>
      <c r="H3026" s="5">
        <v>11652.62</v>
      </c>
      <c r="I3026" s="1" t="s">
        <v>75</v>
      </c>
      <c r="J3026" s="1" t="s">
        <v>12</v>
      </c>
      <c r="K3026" s="1" t="s">
        <v>13</v>
      </c>
      <c r="L3026" s="1" t="s">
        <v>5</v>
      </c>
      <c r="M3026" s="1" t="s">
        <v>6</v>
      </c>
      <c r="N3026" s="1" t="s">
        <v>7</v>
      </c>
      <c r="O3026" s="6"/>
    </row>
    <row r="3027">
      <c r="A3027" s="5">
        <v>201538.0</v>
      </c>
      <c r="B3027" s="2">
        <v>45900.0</v>
      </c>
      <c r="C3027" s="1" t="s">
        <v>11</v>
      </c>
      <c r="D3027" s="3" t="s">
        <v>480</v>
      </c>
      <c r="E3027" s="4">
        <v>45894.0</v>
      </c>
      <c r="F3027" s="5">
        <v>500.0</v>
      </c>
      <c r="G3027" s="5">
        <v>59.18</v>
      </c>
      <c r="H3027" s="5">
        <v>29592.06</v>
      </c>
      <c r="I3027" s="1" t="s">
        <v>75</v>
      </c>
      <c r="J3027" s="1" t="s">
        <v>12</v>
      </c>
      <c r="K3027" s="1" t="s">
        <v>13</v>
      </c>
      <c r="L3027" s="1" t="s">
        <v>5</v>
      </c>
      <c r="M3027" s="1" t="s">
        <v>6</v>
      </c>
      <c r="N3027" s="1" t="s">
        <v>7</v>
      </c>
      <c r="O3027" s="6"/>
    </row>
    <row r="3028">
      <c r="A3028" s="5">
        <v>201538.0</v>
      </c>
      <c r="B3028" s="2">
        <v>45900.0</v>
      </c>
      <c r="C3028" s="1" t="s">
        <v>11</v>
      </c>
      <c r="D3028" s="3" t="s">
        <v>402</v>
      </c>
      <c r="E3028" s="4">
        <v>45894.0</v>
      </c>
      <c r="F3028" s="5">
        <v>350.0</v>
      </c>
      <c r="G3028" s="5">
        <v>114.38</v>
      </c>
      <c r="H3028" s="5">
        <v>40035.06</v>
      </c>
      <c r="I3028" s="1" t="s">
        <v>75</v>
      </c>
      <c r="J3028" s="1" t="s">
        <v>12</v>
      </c>
      <c r="K3028" s="1" t="s">
        <v>13</v>
      </c>
      <c r="L3028" s="1" t="s">
        <v>5</v>
      </c>
      <c r="M3028" s="1" t="s">
        <v>6</v>
      </c>
      <c r="N3028" s="1" t="s">
        <v>7</v>
      </c>
      <c r="O3028" s="6"/>
    </row>
    <row r="3029">
      <c r="A3029" s="5">
        <v>201538.0</v>
      </c>
      <c r="B3029" s="2">
        <v>45900.0</v>
      </c>
      <c r="C3029" s="1" t="s">
        <v>11</v>
      </c>
      <c r="D3029" s="3" t="s">
        <v>409</v>
      </c>
      <c r="E3029" s="4">
        <v>45894.0</v>
      </c>
      <c r="F3029" s="5">
        <v>120.0</v>
      </c>
      <c r="G3029" s="5">
        <v>176.89</v>
      </c>
      <c r="H3029" s="5">
        <v>21228.86</v>
      </c>
      <c r="I3029" s="1" t="s">
        <v>75</v>
      </c>
      <c r="J3029" s="1" t="s">
        <v>12</v>
      </c>
      <c r="K3029" s="1" t="s">
        <v>13</v>
      </c>
      <c r="L3029" s="1" t="s">
        <v>5</v>
      </c>
      <c r="M3029" s="1" t="s">
        <v>6</v>
      </c>
      <c r="N3029" s="1" t="s">
        <v>7</v>
      </c>
      <c r="O3029" s="6"/>
    </row>
    <row r="3030">
      <c r="A3030" s="5">
        <v>201539.0</v>
      </c>
      <c r="B3030" s="2">
        <v>45900.0</v>
      </c>
      <c r="C3030" s="1" t="s">
        <v>11</v>
      </c>
      <c r="D3030" s="3" t="s">
        <v>836</v>
      </c>
      <c r="E3030" s="4">
        <v>45894.0</v>
      </c>
      <c r="F3030" s="5">
        <v>30.0</v>
      </c>
      <c r="G3030" s="5">
        <v>366.3</v>
      </c>
      <c r="H3030" s="5">
        <v>10992.87</v>
      </c>
      <c r="I3030" s="1" t="s">
        <v>127</v>
      </c>
      <c r="J3030" s="1" t="s">
        <v>12</v>
      </c>
      <c r="K3030" s="1" t="s">
        <v>13</v>
      </c>
      <c r="L3030" s="1" t="s">
        <v>5</v>
      </c>
      <c r="M3030" s="1" t="s">
        <v>6</v>
      </c>
      <c r="N3030" s="1" t="s">
        <v>7</v>
      </c>
      <c r="O3030" s="6"/>
    </row>
    <row r="3031">
      <c r="A3031" s="5">
        <v>201539.0</v>
      </c>
      <c r="B3031" s="2">
        <v>45900.0</v>
      </c>
      <c r="C3031" s="1" t="s">
        <v>11</v>
      </c>
      <c r="D3031" s="3" t="s">
        <v>837</v>
      </c>
      <c r="E3031" s="4">
        <v>45894.0</v>
      </c>
      <c r="F3031" s="5">
        <v>30.0</v>
      </c>
      <c r="G3031" s="5">
        <v>547.6</v>
      </c>
      <c r="H3031" s="5">
        <v>16431.87</v>
      </c>
      <c r="I3031" s="1" t="s">
        <v>127</v>
      </c>
      <c r="J3031" s="1" t="s">
        <v>12</v>
      </c>
      <c r="K3031" s="1" t="s">
        <v>13</v>
      </c>
      <c r="L3031" s="1" t="s">
        <v>5</v>
      </c>
      <c r="M3031" s="1" t="s">
        <v>6</v>
      </c>
      <c r="N3031" s="1" t="s">
        <v>7</v>
      </c>
      <c r="O3031" s="6"/>
    </row>
    <row r="3032">
      <c r="A3032" s="5">
        <v>201539.0</v>
      </c>
      <c r="B3032" s="2">
        <v>45900.0</v>
      </c>
      <c r="C3032" s="1" t="s">
        <v>11</v>
      </c>
      <c r="D3032" s="3" t="s">
        <v>207</v>
      </c>
      <c r="E3032" s="4">
        <v>45894.0</v>
      </c>
      <c r="F3032" s="5">
        <v>80.0</v>
      </c>
      <c r="G3032" s="5">
        <v>553.52</v>
      </c>
      <c r="H3032" s="5">
        <v>44285.47</v>
      </c>
      <c r="I3032" s="1" t="s">
        <v>127</v>
      </c>
      <c r="J3032" s="1" t="s">
        <v>12</v>
      </c>
      <c r="K3032" s="1" t="s">
        <v>13</v>
      </c>
      <c r="L3032" s="1" t="s">
        <v>5</v>
      </c>
      <c r="M3032" s="1" t="s">
        <v>6</v>
      </c>
      <c r="N3032" s="1" t="s">
        <v>7</v>
      </c>
      <c r="O3032" s="6"/>
    </row>
    <row r="3033">
      <c r="A3033" s="5">
        <v>201539.0</v>
      </c>
      <c r="B3033" s="2">
        <v>45900.0</v>
      </c>
      <c r="C3033" s="1" t="s">
        <v>11</v>
      </c>
      <c r="D3033" s="3" t="s">
        <v>213</v>
      </c>
      <c r="E3033" s="4">
        <v>45894.0</v>
      </c>
      <c r="F3033" s="5">
        <v>80.0</v>
      </c>
      <c r="G3033" s="5">
        <v>812.52</v>
      </c>
      <c r="H3033" s="5">
        <v>65005.47</v>
      </c>
      <c r="I3033" s="1" t="s">
        <v>127</v>
      </c>
      <c r="J3033" s="1" t="s">
        <v>12</v>
      </c>
      <c r="K3033" s="1" t="s">
        <v>13</v>
      </c>
      <c r="L3033" s="1" t="s">
        <v>5</v>
      </c>
      <c r="M3033" s="1" t="s">
        <v>6</v>
      </c>
      <c r="N3033" s="1" t="s">
        <v>7</v>
      </c>
      <c r="O3033" s="6"/>
    </row>
    <row r="3034">
      <c r="A3034" s="5">
        <v>201539.0</v>
      </c>
      <c r="B3034" s="2">
        <v>45900.0</v>
      </c>
      <c r="C3034" s="1" t="s">
        <v>11</v>
      </c>
      <c r="D3034" s="3" t="s">
        <v>838</v>
      </c>
      <c r="E3034" s="4">
        <v>45894.0</v>
      </c>
      <c r="F3034" s="5">
        <v>10.0</v>
      </c>
      <c r="G3034" s="5">
        <v>2477.52</v>
      </c>
      <c r="H3034" s="5">
        <v>24779.07</v>
      </c>
      <c r="I3034" s="1" t="s">
        <v>127</v>
      </c>
      <c r="J3034" s="1" t="s">
        <v>12</v>
      </c>
      <c r="K3034" s="1" t="s">
        <v>13</v>
      </c>
      <c r="L3034" s="1" t="s">
        <v>5</v>
      </c>
      <c r="M3034" s="1" t="s">
        <v>6</v>
      </c>
      <c r="N3034" s="1" t="s">
        <v>7</v>
      </c>
      <c r="O3034" s="6"/>
    </row>
    <row r="3035">
      <c r="A3035" s="5">
        <v>201540.0</v>
      </c>
      <c r="B3035" s="2">
        <v>45900.0</v>
      </c>
      <c r="C3035" s="1" t="s">
        <v>839</v>
      </c>
      <c r="D3035" s="3" t="s">
        <v>47</v>
      </c>
      <c r="E3035" s="4">
        <v>45894.0</v>
      </c>
      <c r="F3035" s="5">
        <v>2250.0</v>
      </c>
      <c r="G3035" s="5">
        <v>3075.45</v>
      </c>
      <c r="H3035" s="5">
        <v>9229.71</v>
      </c>
      <c r="I3035" s="1" t="s">
        <v>43</v>
      </c>
      <c r="J3035" s="1" t="s">
        <v>840</v>
      </c>
      <c r="K3035" s="1" t="s">
        <v>111</v>
      </c>
      <c r="L3035" s="1" t="s">
        <v>5</v>
      </c>
      <c r="M3035" s="1" t="s">
        <v>44</v>
      </c>
      <c r="N3035" s="1" t="s">
        <v>7</v>
      </c>
      <c r="O3035" s="6"/>
    </row>
    <row r="3036">
      <c r="A3036" s="5">
        <v>201540.0</v>
      </c>
      <c r="B3036" s="2">
        <v>45900.0</v>
      </c>
      <c r="C3036" s="1" t="s">
        <v>839</v>
      </c>
      <c r="D3036" s="3" t="s">
        <v>46</v>
      </c>
      <c r="E3036" s="4">
        <v>45894.0</v>
      </c>
      <c r="F3036" s="5">
        <v>12000.0</v>
      </c>
      <c r="G3036" s="5">
        <v>4100.6</v>
      </c>
      <c r="H3036" s="5">
        <v>49210.56</v>
      </c>
      <c r="I3036" s="1" t="s">
        <v>43</v>
      </c>
      <c r="J3036" s="1" t="s">
        <v>840</v>
      </c>
      <c r="K3036" s="1" t="s">
        <v>111</v>
      </c>
      <c r="L3036" s="1" t="s">
        <v>5</v>
      </c>
      <c r="M3036" s="1" t="s">
        <v>44</v>
      </c>
      <c r="N3036" s="1" t="s">
        <v>7</v>
      </c>
      <c r="O3036" s="6"/>
    </row>
    <row r="3037">
      <c r="A3037" s="5">
        <v>201540.0</v>
      </c>
      <c r="B3037" s="2">
        <v>45900.0</v>
      </c>
      <c r="C3037" s="1" t="s">
        <v>839</v>
      </c>
      <c r="D3037" s="3" t="s">
        <v>179</v>
      </c>
      <c r="E3037" s="4">
        <v>45894.0</v>
      </c>
      <c r="F3037" s="5">
        <v>5000.0</v>
      </c>
      <c r="G3037" s="5">
        <v>5101.25</v>
      </c>
      <c r="H3037" s="5">
        <v>25509.61</v>
      </c>
      <c r="I3037" s="1" t="s">
        <v>43</v>
      </c>
      <c r="J3037" s="1" t="s">
        <v>840</v>
      </c>
      <c r="K3037" s="1" t="s">
        <v>111</v>
      </c>
      <c r="L3037" s="1" t="s">
        <v>5</v>
      </c>
      <c r="M3037" s="1" t="s">
        <v>44</v>
      </c>
      <c r="N3037" s="1" t="s">
        <v>7</v>
      </c>
      <c r="O3037" s="6"/>
    </row>
    <row r="3038">
      <c r="A3038" s="5">
        <v>201548.0</v>
      </c>
      <c r="B3038" s="2">
        <v>45900.0</v>
      </c>
      <c r="C3038" s="1" t="s">
        <v>11</v>
      </c>
      <c r="D3038" s="3" t="s">
        <v>389</v>
      </c>
      <c r="E3038" s="4">
        <v>45894.0</v>
      </c>
      <c r="F3038" s="5">
        <v>150.0</v>
      </c>
      <c r="G3038" s="5">
        <v>89.54</v>
      </c>
      <c r="H3038" s="5">
        <v>13431.93</v>
      </c>
      <c r="I3038" s="1" t="s">
        <v>71</v>
      </c>
      <c r="J3038" s="1" t="s">
        <v>12</v>
      </c>
      <c r="K3038" s="1" t="s">
        <v>13</v>
      </c>
      <c r="L3038" s="1" t="s">
        <v>5</v>
      </c>
      <c r="M3038" s="1" t="s">
        <v>6</v>
      </c>
      <c r="N3038" s="1" t="s">
        <v>7</v>
      </c>
      <c r="O3038" s="6"/>
    </row>
    <row r="3039">
      <c r="A3039" s="5">
        <v>201548.0</v>
      </c>
      <c r="B3039" s="2">
        <v>45900.0</v>
      </c>
      <c r="C3039" s="1" t="s">
        <v>11</v>
      </c>
      <c r="D3039" s="3" t="s">
        <v>173</v>
      </c>
      <c r="E3039" s="4">
        <v>45894.0</v>
      </c>
      <c r="F3039" s="5">
        <v>100.0</v>
      </c>
      <c r="G3039" s="5">
        <v>38.25</v>
      </c>
      <c r="H3039" s="5">
        <v>3825.93</v>
      </c>
      <c r="I3039" s="1" t="s">
        <v>71</v>
      </c>
      <c r="J3039" s="1" t="s">
        <v>12</v>
      </c>
      <c r="K3039" s="1" t="s">
        <v>13</v>
      </c>
      <c r="L3039" s="1" t="s">
        <v>5</v>
      </c>
      <c r="M3039" s="1" t="s">
        <v>6</v>
      </c>
      <c r="N3039" s="1" t="s">
        <v>7</v>
      </c>
      <c r="O3039" s="6"/>
    </row>
    <row r="3040">
      <c r="A3040" s="5">
        <v>201548.0</v>
      </c>
      <c r="B3040" s="2">
        <v>45900.0</v>
      </c>
      <c r="C3040" s="1" t="s">
        <v>11</v>
      </c>
      <c r="D3040" s="3" t="s">
        <v>485</v>
      </c>
      <c r="E3040" s="4">
        <v>45894.0</v>
      </c>
      <c r="F3040" s="5">
        <v>300.0</v>
      </c>
      <c r="G3040" s="5">
        <v>28.86</v>
      </c>
      <c r="H3040" s="5">
        <v>8658.93</v>
      </c>
      <c r="I3040" s="1" t="s">
        <v>71</v>
      </c>
      <c r="J3040" s="1" t="s">
        <v>12</v>
      </c>
      <c r="K3040" s="1" t="s">
        <v>13</v>
      </c>
      <c r="L3040" s="1" t="s">
        <v>5</v>
      </c>
      <c r="M3040" s="1" t="s">
        <v>6</v>
      </c>
      <c r="N3040" s="1" t="s">
        <v>7</v>
      </c>
      <c r="O3040" s="6"/>
    </row>
    <row r="3041">
      <c r="A3041" s="5">
        <v>201548.0</v>
      </c>
      <c r="B3041" s="2">
        <v>45900.0</v>
      </c>
      <c r="C3041" s="1" t="s">
        <v>11</v>
      </c>
      <c r="D3041" s="3" t="s">
        <v>841</v>
      </c>
      <c r="E3041" s="4">
        <v>45894.0</v>
      </c>
      <c r="F3041" s="5">
        <v>300.0</v>
      </c>
      <c r="G3041" s="5">
        <v>32.56</v>
      </c>
      <c r="H3041" s="5">
        <v>9768.93</v>
      </c>
      <c r="I3041" s="1" t="s">
        <v>71</v>
      </c>
      <c r="J3041" s="1" t="s">
        <v>12</v>
      </c>
      <c r="K3041" s="1" t="s">
        <v>13</v>
      </c>
      <c r="L3041" s="1" t="s">
        <v>5</v>
      </c>
      <c r="M3041" s="1" t="s">
        <v>6</v>
      </c>
      <c r="N3041" s="1" t="s">
        <v>7</v>
      </c>
      <c r="O3041" s="6"/>
    </row>
    <row r="3042">
      <c r="A3042" s="5">
        <v>201548.0</v>
      </c>
      <c r="B3042" s="2">
        <v>45900.0</v>
      </c>
      <c r="C3042" s="1" t="s">
        <v>11</v>
      </c>
      <c r="D3042" s="3" t="s">
        <v>489</v>
      </c>
      <c r="E3042" s="4">
        <v>45894.0</v>
      </c>
      <c r="F3042" s="5">
        <v>480.0</v>
      </c>
      <c r="G3042" s="5">
        <v>44.4</v>
      </c>
      <c r="H3042" s="5">
        <v>21312.93</v>
      </c>
      <c r="I3042" s="1" t="s">
        <v>71</v>
      </c>
      <c r="J3042" s="1" t="s">
        <v>12</v>
      </c>
      <c r="K3042" s="1" t="s">
        <v>13</v>
      </c>
      <c r="L3042" s="1" t="s">
        <v>5</v>
      </c>
      <c r="M3042" s="1" t="s">
        <v>6</v>
      </c>
      <c r="N3042" s="1" t="s">
        <v>7</v>
      </c>
      <c r="O3042" s="6"/>
    </row>
    <row r="3043">
      <c r="A3043" s="5">
        <v>201548.0</v>
      </c>
      <c r="B3043" s="2">
        <v>45900.0</v>
      </c>
      <c r="C3043" s="1" t="s">
        <v>11</v>
      </c>
      <c r="D3043" s="3" t="s">
        <v>429</v>
      </c>
      <c r="E3043" s="4">
        <v>45894.0</v>
      </c>
      <c r="F3043" s="5">
        <v>80.0</v>
      </c>
      <c r="G3043" s="5">
        <v>52.39</v>
      </c>
      <c r="H3043" s="5">
        <v>4192.13</v>
      </c>
      <c r="I3043" s="1" t="s">
        <v>71</v>
      </c>
      <c r="J3043" s="1" t="s">
        <v>12</v>
      </c>
      <c r="K3043" s="1" t="s">
        <v>13</v>
      </c>
      <c r="L3043" s="1" t="s">
        <v>5</v>
      </c>
      <c r="M3043" s="1" t="s">
        <v>6</v>
      </c>
      <c r="N3043" s="1" t="s">
        <v>7</v>
      </c>
      <c r="O3043" s="6"/>
    </row>
    <row r="3044">
      <c r="A3044" s="5">
        <v>201548.0</v>
      </c>
      <c r="B3044" s="2">
        <v>45900.0</v>
      </c>
      <c r="C3044" s="1" t="s">
        <v>11</v>
      </c>
      <c r="D3044" s="3" t="s">
        <v>842</v>
      </c>
      <c r="E3044" s="4">
        <v>45894.0</v>
      </c>
      <c r="F3044" s="5">
        <v>120.0</v>
      </c>
      <c r="G3044" s="5">
        <v>15.02</v>
      </c>
      <c r="H3044" s="5">
        <v>1803.33</v>
      </c>
      <c r="I3044" s="1" t="s">
        <v>71</v>
      </c>
      <c r="J3044" s="1" t="s">
        <v>12</v>
      </c>
      <c r="K3044" s="1" t="s">
        <v>13</v>
      </c>
      <c r="L3044" s="1" t="s">
        <v>5</v>
      </c>
      <c r="M3044" s="1" t="s">
        <v>6</v>
      </c>
      <c r="N3044" s="1" t="s">
        <v>7</v>
      </c>
      <c r="O3044" s="6"/>
    </row>
    <row r="3045">
      <c r="A3045" s="5">
        <v>201548.0</v>
      </c>
      <c r="B3045" s="2">
        <v>45900.0</v>
      </c>
      <c r="C3045" s="1" t="s">
        <v>11</v>
      </c>
      <c r="D3045" s="3" t="s">
        <v>190</v>
      </c>
      <c r="E3045" s="4">
        <v>45894.0</v>
      </c>
      <c r="F3045" s="5">
        <v>250.0</v>
      </c>
      <c r="G3045" s="5">
        <v>82.88</v>
      </c>
      <c r="H3045" s="5">
        <v>20720.93</v>
      </c>
      <c r="I3045" s="1" t="s">
        <v>71</v>
      </c>
      <c r="J3045" s="1" t="s">
        <v>12</v>
      </c>
      <c r="K3045" s="1" t="s">
        <v>13</v>
      </c>
      <c r="L3045" s="1" t="s">
        <v>5</v>
      </c>
      <c r="M3045" s="1" t="s">
        <v>6</v>
      </c>
      <c r="N3045" s="1" t="s">
        <v>7</v>
      </c>
      <c r="O3045" s="6"/>
    </row>
    <row r="3046">
      <c r="A3046" s="5">
        <v>201548.0</v>
      </c>
      <c r="B3046" s="2">
        <v>45900.0</v>
      </c>
      <c r="C3046" s="1" t="s">
        <v>11</v>
      </c>
      <c r="D3046" s="3" t="s">
        <v>427</v>
      </c>
      <c r="E3046" s="4">
        <v>45894.0</v>
      </c>
      <c r="F3046" s="5">
        <v>45.0</v>
      </c>
      <c r="G3046" s="5">
        <v>247.16</v>
      </c>
      <c r="H3046" s="5">
        <v>11123.13</v>
      </c>
      <c r="I3046" s="1" t="s">
        <v>71</v>
      </c>
      <c r="J3046" s="1" t="s">
        <v>12</v>
      </c>
      <c r="K3046" s="1" t="s">
        <v>13</v>
      </c>
      <c r="L3046" s="1" t="s">
        <v>5</v>
      </c>
      <c r="M3046" s="1" t="s">
        <v>6</v>
      </c>
      <c r="N3046" s="1" t="s">
        <v>7</v>
      </c>
      <c r="O3046" s="6"/>
    </row>
    <row r="3047">
      <c r="A3047" s="5">
        <v>201548.0</v>
      </c>
      <c r="B3047" s="2">
        <v>45900.0</v>
      </c>
      <c r="C3047" s="1" t="s">
        <v>11</v>
      </c>
      <c r="D3047" s="3" t="s">
        <v>497</v>
      </c>
      <c r="E3047" s="4">
        <v>45894.0</v>
      </c>
      <c r="F3047" s="5">
        <v>320.0</v>
      </c>
      <c r="G3047" s="5">
        <v>21.01</v>
      </c>
      <c r="H3047" s="5">
        <v>6724.13</v>
      </c>
      <c r="I3047" s="1" t="s">
        <v>71</v>
      </c>
      <c r="J3047" s="1" t="s">
        <v>12</v>
      </c>
      <c r="K3047" s="1" t="s">
        <v>13</v>
      </c>
      <c r="L3047" s="1" t="s">
        <v>5</v>
      </c>
      <c r="M3047" s="1" t="s">
        <v>6</v>
      </c>
      <c r="N3047" s="1" t="s">
        <v>7</v>
      </c>
      <c r="O3047" s="6"/>
    </row>
    <row r="3048">
      <c r="A3048" s="5">
        <v>201548.0</v>
      </c>
      <c r="B3048" s="2">
        <v>45900.0</v>
      </c>
      <c r="C3048" s="1" t="s">
        <v>11</v>
      </c>
      <c r="D3048" s="3" t="s">
        <v>843</v>
      </c>
      <c r="E3048" s="4">
        <v>45894.0</v>
      </c>
      <c r="F3048" s="5">
        <v>200.0</v>
      </c>
      <c r="G3048" s="5">
        <v>11.32</v>
      </c>
      <c r="H3048" s="5">
        <v>2264.93</v>
      </c>
      <c r="I3048" s="1" t="s">
        <v>71</v>
      </c>
      <c r="J3048" s="1" t="s">
        <v>12</v>
      </c>
      <c r="K3048" s="1" t="s">
        <v>13</v>
      </c>
      <c r="L3048" s="1" t="s">
        <v>5</v>
      </c>
      <c r="M3048" s="1" t="s">
        <v>6</v>
      </c>
      <c r="N3048" s="1" t="s">
        <v>7</v>
      </c>
      <c r="O3048" s="6"/>
    </row>
    <row r="3049">
      <c r="A3049" s="5">
        <v>201548.0</v>
      </c>
      <c r="B3049" s="2">
        <v>45900.0</v>
      </c>
      <c r="C3049" s="1" t="s">
        <v>11</v>
      </c>
      <c r="D3049" s="3" t="s">
        <v>844</v>
      </c>
      <c r="E3049" s="4">
        <v>45894.0</v>
      </c>
      <c r="F3049" s="5">
        <v>150.0</v>
      </c>
      <c r="G3049" s="5">
        <v>39.96</v>
      </c>
      <c r="H3049" s="5">
        <v>5994.93</v>
      </c>
      <c r="I3049" s="1" t="s">
        <v>71</v>
      </c>
      <c r="J3049" s="1" t="s">
        <v>12</v>
      </c>
      <c r="K3049" s="1" t="s">
        <v>13</v>
      </c>
      <c r="L3049" s="1" t="s">
        <v>5</v>
      </c>
      <c r="M3049" s="1" t="s">
        <v>6</v>
      </c>
      <c r="N3049" s="1" t="s">
        <v>7</v>
      </c>
      <c r="O3049" s="6"/>
    </row>
    <row r="3050">
      <c r="A3050" s="5">
        <v>201548.0</v>
      </c>
      <c r="B3050" s="2">
        <v>45900.0</v>
      </c>
      <c r="C3050" s="1" t="s">
        <v>11</v>
      </c>
      <c r="D3050" s="3" t="s">
        <v>845</v>
      </c>
      <c r="E3050" s="4">
        <v>45894.0</v>
      </c>
      <c r="F3050" s="5">
        <v>200.0</v>
      </c>
      <c r="G3050" s="5">
        <v>15.02</v>
      </c>
      <c r="H3050" s="5">
        <v>3004.93</v>
      </c>
      <c r="I3050" s="1" t="s">
        <v>71</v>
      </c>
      <c r="J3050" s="1" t="s">
        <v>12</v>
      </c>
      <c r="K3050" s="1" t="s">
        <v>13</v>
      </c>
      <c r="L3050" s="1" t="s">
        <v>5</v>
      </c>
      <c r="M3050" s="1" t="s">
        <v>6</v>
      </c>
      <c r="N3050" s="1" t="s">
        <v>7</v>
      </c>
      <c r="O3050" s="6"/>
    </row>
    <row r="3051">
      <c r="A3051" s="5">
        <v>201548.0</v>
      </c>
      <c r="B3051" s="2">
        <v>45900.0</v>
      </c>
      <c r="C3051" s="1" t="s">
        <v>11</v>
      </c>
      <c r="D3051" s="3" t="s">
        <v>503</v>
      </c>
      <c r="E3051" s="4">
        <v>45894.0</v>
      </c>
      <c r="F3051" s="5">
        <v>32.0</v>
      </c>
      <c r="G3051" s="5">
        <v>269.36</v>
      </c>
      <c r="H3051" s="5">
        <v>8620.45</v>
      </c>
      <c r="I3051" s="1" t="s">
        <v>71</v>
      </c>
      <c r="J3051" s="1" t="s">
        <v>12</v>
      </c>
      <c r="K3051" s="1" t="s">
        <v>13</v>
      </c>
      <c r="L3051" s="1" t="s">
        <v>5</v>
      </c>
      <c r="M3051" s="1" t="s">
        <v>6</v>
      </c>
      <c r="N3051" s="1" t="s">
        <v>7</v>
      </c>
      <c r="O3051" s="6"/>
    </row>
    <row r="3052">
      <c r="A3052" s="5">
        <v>201548.0</v>
      </c>
      <c r="B3052" s="2">
        <v>45900.0</v>
      </c>
      <c r="C3052" s="1" t="s">
        <v>11</v>
      </c>
      <c r="D3052" s="3" t="s">
        <v>846</v>
      </c>
      <c r="E3052" s="4">
        <v>45894.0</v>
      </c>
      <c r="F3052" s="5">
        <v>32.0</v>
      </c>
      <c r="G3052" s="5">
        <v>276.76</v>
      </c>
      <c r="H3052" s="5">
        <v>8857.25</v>
      </c>
      <c r="I3052" s="1" t="s">
        <v>71</v>
      </c>
      <c r="J3052" s="1" t="s">
        <v>12</v>
      </c>
      <c r="K3052" s="1" t="s">
        <v>13</v>
      </c>
      <c r="L3052" s="1" t="s">
        <v>5</v>
      </c>
      <c r="M3052" s="1" t="s">
        <v>6</v>
      </c>
      <c r="N3052" s="1" t="s">
        <v>7</v>
      </c>
      <c r="O3052" s="6"/>
    </row>
    <row r="3053">
      <c r="A3053" s="5">
        <v>201548.0</v>
      </c>
      <c r="B3053" s="2">
        <v>45900.0</v>
      </c>
      <c r="C3053" s="1" t="s">
        <v>11</v>
      </c>
      <c r="D3053" s="3" t="s">
        <v>388</v>
      </c>
      <c r="E3053" s="4">
        <v>45894.0</v>
      </c>
      <c r="F3053" s="5">
        <v>100.0</v>
      </c>
      <c r="G3053" s="5">
        <v>25.3</v>
      </c>
      <c r="H3053" s="5">
        <v>2530.93</v>
      </c>
      <c r="I3053" s="1" t="s">
        <v>71</v>
      </c>
      <c r="J3053" s="1" t="s">
        <v>12</v>
      </c>
      <c r="K3053" s="1" t="s">
        <v>13</v>
      </c>
      <c r="L3053" s="1" t="s">
        <v>5</v>
      </c>
      <c r="M3053" s="1" t="s">
        <v>6</v>
      </c>
      <c r="N3053" s="1" t="s">
        <v>7</v>
      </c>
      <c r="O3053" s="6"/>
    </row>
    <row r="3054">
      <c r="A3054" s="5">
        <v>201548.0</v>
      </c>
      <c r="B3054" s="2">
        <v>45900.0</v>
      </c>
      <c r="C3054" s="1" t="s">
        <v>11</v>
      </c>
      <c r="D3054" s="3" t="s">
        <v>199</v>
      </c>
      <c r="E3054" s="4">
        <v>45894.0</v>
      </c>
      <c r="F3054" s="5">
        <v>600.0</v>
      </c>
      <c r="G3054" s="5">
        <v>5.14</v>
      </c>
      <c r="H3054" s="5">
        <v>3084.93</v>
      </c>
      <c r="I3054" s="1" t="s">
        <v>71</v>
      </c>
      <c r="J3054" s="1" t="s">
        <v>12</v>
      </c>
      <c r="K3054" s="1" t="s">
        <v>13</v>
      </c>
      <c r="L3054" s="1" t="s">
        <v>5</v>
      </c>
      <c r="M3054" s="1" t="s">
        <v>6</v>
      </c>
      <c r="N3054" s="1" t="s">
        <v>7</v>
      </c>
      <c r="O3054" s="6"/>
    </row>
    <row r="3055">
      <c r="A3055" s="5">
        <v>201548.0</v>
      </c>
      <c r="B3055" s="2">
        <v>45900.0</v>
      </c>
      <c r="C3055" s="1" t="s">
        <v>11</v>
      </c>
      <c r="D3055" s="3" t="s">
        <v>847</v>
      </c>
      <c r="E3055" s="4">
        <v>45894.0</v>
      </c>
      <c r="F3055" s="5">
        <v>32.0</v>
      </c>
      <c r="G3055" s="5">
        <v>259.37</v>
      </c>
      <c r="H3055" s="5">
        <v>8300.77</v>
      </c>
      <c r="I3055" s="1" t="s">
        <v>71</v>
      </c>
      <c r="J3055" s="1" t="s">
        <v>12</v>
      </c>
      <c r="K3055" s="1" t="s">
        <v>13</v>
      </c>
      <c r="L3055" s="1" t="s">
        <v>5</v>
      </c>
      <c r="M3055" s="1" t="s">
        <v>6</v>
      </c>
      <c r="N3055" s="1" t="s">
        <v>7</v>
      </c>
      <c r="O3055" s="6"/>
    </row>
    <row r="3056">
      <c r="A3056" s="5">
        <v>201548.0</v>
      </c>
      <c r="B3056" s="2">
        <v>45900.0</v>
      </c>
      <c r="C3056" s="1" t="s">
        <v>11</v>
      </c>
      <c r="D3056" s="3" t="s">
        <v>583</v>
      </c>
      <c r="E3056" s="4">
        <v>45894.0</v>
      </c>
      <c r="F3056" s="5">
        <v>200.0</v>
      </c>
      <c r="G3056" s="5">
        <v>7.54</v>
      </c>
      <c r="H3056" s="5">
        <v>1508.93</v>
      </c>
      <c r="I3056" s="1" t="s">
        <v>71</v>
      </c>
      <c r="J3056" s="1" t="s">
        <v>12</v>
      </c>
      <c r="K3056" s="1" t="s">
        <v>13</v>
      </c>
      <c r="L3056" s="1" t="s">
        <v>5</v>
      </c>
      <c r="M3056" s="1" t="s">
        <v>6</v>
      </c>
      <c r="N3056" s="1" t="s">
        <v>7</v>
      </c>
      <c r="O3056" s="6"/>
    </row>
    <row r="3057">
      <c r="A3057" s="5">
        <v>201548.0</v>
      </c>
      <c r="B3057" s="2">
        <v>45900.0</v>
      </c>
      <c r="C3057" s="1" t="s">
        <v>11</v>
      </c>
      <c r="D3057" s="3" t="s">
        <v>501</v>
      </c>
      <c r="E3057" s="4">
        <v>45894.0</v>
      </c>
      <c r="F3057" s="5">
        <v>800.0</v>
      </c>
      <c r="G3057" s="5">
        <v>7.25</v>
      </c>
      <c r="H3057" s="5">
        <v>5800.93</v>
      </c>
      <c r="I3057" s="1" t="s">
        <v>71</v>
      </c>
      <c r="J3057" s="1" t="s">
        <v>12</v>
      </c>
      <c r="K3057" s="1" t="s">
        <v>13</v>
      </c>
      <c r="L3057" s="1" t="s">
        <v>5</v>
      </c>
      <c r="M3057" s="1" t="s">
        <v>6</v>
      </c>
      <c r="N3057" s="1" t="s">
        <v>7</v>
      </c>
      <c r="O3057" s="6"/>
    </row>
    <row r="3058">
      <c r="A3058" s="5">
        <v>201548.0</v>
      </c>
      <c r="B3058" s="2">
        <v>45900.0</v>
      </c>
      <c r="C3058" s="1" t="s">
        <v>11</v>
      </c>
      <c r="D3058" s="3" t="s">
        <v>168</v>
      </c>
      <c r="E3058" s="4">
        <v>45894.0</v>
      </c>
      <c r="F3058" s="5">
        <v>500.0</v>
      </c>
      <c r="G3058" s="5">
        <v>12.72</v>
      </c>
      <c r="H3058" s="5">
        <v>6360.93</v>
      </c>
      <c r="I3058" s="1" t="s">
        <v>71</v>
      </c>
      <c r="J3058" s="1" t="s">
        <v>12</v>
      </c>
      <c r="K3058" s="1" t="s">
        <v>13</v>
      </c>
      <c r="L3058" s="1" t="s">
        <v>5</v>
      </c>
      <c r="M3058" s="1" t="s">
        <v>6</v>
      </c>
      <c r="N3058" s="1" t="s">
        <v>7</v>
      </c>
      <c r="O3058" s="6"/>
    </row>
    <row r="3059">
      <c r="A3059" s="5">
        <v>201548.0</v>
      </c>
      <c r="B3059" s="2">
        <v>45900.0</v>
      </c>
      <c r="C3059" s="1" t="s">
        <v>11</v>
      </c>
      <c r="D3059" s="3" t="s">
        <v>848</v>
      </c>
      <c r="E3059" s="4">
        <v>45894.0</v>
      </c>
      <c r="F3059" s="5">
        <v>200.0</v>
      </c>
      <c r="G3059" s="5">
        <v>64.38</v>
      </c>
      <c r="H3059" s="5">
        <v>12876.93</v>
      </c>
      <c r="I3059" s="1" t="s">
        <v>71</v>
      </c>
      <c r="J3059" s="1" t="s">
        <v>12</v>
      </c>
      <c r="K3059" s="1" t="s">
        <v>13</v>
      </c>
      <c r="L3059" s="1" t="s">
        <v>5</v>
      </c>
      <c r="M3059" s="1" t="s">
        <v>6</v>
      </c>
      <c r="N3059" s="1" t="s">
        <v>7</v>
      </c>
      <c r="O3059" s="6"/>
    </row>
    <row r="3060">
      <c r="A3060" s="5">
        <v>201549.0</v>
      </c>
      <c r="B3060" s="2">
        <v>45900.0</v>
      </c>
      <c r="C3060" s="1" t="s">
        <v>11</v>
      </c>
      <c r="D3060" s="3" t="s">
        <v>849</v>
      </c>
      <c r="E3060" s="4">
        <v>45894.0</v>
      </c>
      <c r="F3060" s="5">
        <v>40.0</v>
      </c>
      <c r="G3060" s="5">
        <v>47.8</v>
      </c>
      <c r="H3060" s="5">
        <v>1912.81</v>
      </c>
      <c r="I3060" s="1" t="s">
        <v>127</v>
      </c>
      <c r="J3060" s="1" t="s">
        <v>12</v>
      </c>
      <c r="K3060" s="1" t="s">
        <v>13</v>
      </c>
      <c r="L3060" s="1" t="s">
        <v>5</v>
      </c>
      <c r="M3060" s="1" t="s">
        <v>6</v>
      </c>
      <c r="N3060" s="1" t="s">
        <v>7</v>
      </c>
      <c r="O3060" s="6"/>
    </row>
    <row r="3061">
      <c r="A3061" s="5">
        <v>201549.0</v>
      </c>
      <c r="B3061" s="2">
        <v>45900.0</v>
      </c>
      <c r="C3061" s="1" t="s">
        <v>11</v>
      </c>
      <c r="D3061" s="3" t="s">
        <v>462</v>
      </c>
      <c r="E3061" s="4">
        <v>45894.0</v>
      </c>
      <c r="F3061" s="5">
        <v>150.0</v>
      </c>
      <c r="G3061" s="5">
        <v>34.04</v>
      </c>
      <c r="H3061" s="5">
        <v>5106.81</v>
      </c>
      <c r="I3061" s="1" t="s">
        <v>125</v>
      </c>
      <c r="J3061" s="1" t="s">
        <v>12</v>
      </c>
      <c r="K3061" s="1" t="s">
        <v>13</v>
      </c>
      <c r="L3061" s="1" t="s">
        <v>5</v>
      </c>
      <c r="M3061" s="1" t="s">
        <v>6</v>
      </c>
      <c r="N3061" s="1" t="s">
        <v>7</v>
      </c>
      <c r="O3061" s="6"/>
    </row>
    <row r="3062">
      <c r="A3062" s="5">
        <v>201549.0</v>
      </c>
      <c r="B3062" s="2">
        <v>45900.0</v>
      </c>
      <c r="C3062" s="1" t="s">
        <v>11</v>
      </c>
      <c r="D3062" s="3" t="s">
        <v>133</v>
      </c>
      <c r="E3062" s="4">
        <v>45894.0</v>
      </c>
      <c r="F3062" s="5">
        <v>150.0</v>
      </c>
      <c r="G3062" s="5">
        <v>46.62</v>
      </c>
      <c r="H3062" s="5">
        <v>6993.81</v>
      </c>
      <c r="I3062" s="1" t="s">
        <v>125</v>
      </c>
      <c r="J3062" s="1" t="s">
        <v>12</v>
      </c>
      <c r="K3062" s="1" t="s">
        <v>13</v>
      </c>
      <c r="L3062" s="1" t="s">
        <v>5</v>
      </c>
      <c r="M3062" s="1" t="s">
        <v>6</v>
      </c>
      <c r="N3062" s="1" t="s">
        <v>7</v>
      </c>
      <c r="O3062" s="6"/>
    </row>
    <row r="3063">
      <c r="A3063" s="5">
        <v>201549.0</v>
      </c>
      <c r="B3063" s="2">
        <v>45900.0</v>
      </c>
      <c r="C3063" s="1" t="s">
        <v>11</v>
      </c>
      <c r="D3063" s="3" t="s">
        <v>850</v>
      </c>
      <c r="E3063" s="4">
        <v>45894.0</v>
      </c>
      <c r="F3063" s="5">
        <v>150.0</v>
      </c>
      <c r="G3063" s="5">
        <v>13.98</v>
      </c>
      <c r="H3063" s="5">
        <v>2097.81</v>
      </c>
      <c r="I3063" s="1" t="s">
        <v>127</v>
      </c>
      <c r="J3063" s="1" t="s">
        <v>12</v>
      </c>
      <c r="K3063" s="1" t="s">
        <v>13</v>
      </c>
      <c r="L3063" s="1" t="s">
        <v>5</v>
      </c>
      <c r="M3063" s="1" t="s">
        <v>6</v>
      </c>
      <c r="N3063" s="1" t="s">
        <v>7</v>
      </c>
      <c r="O3063" s="6"/>
    </row>
    <row r="3064">
      <c r="A3064" s="5">
        <v>201549.0</v>
      </c>
      <c r="B3064" s="2">
        <v>45900.0</v>
      </c>
      <c r="C3064" s="1" t="s">
        <v>11</v>
      </c>
      <c r="D3064" s="3" t="s">
        <v>376</v>
      </c>
      <c r="E3064" s="4">
        <v>45894.0</v>
      </c>
      <c r="F3064" s="5">
        <v>250.0</v>
      </c>
      <c r="G3064" s="5">
        <v>10.87</v>
      </c>
      <c r="H3064" s="5">
        <v>2718.31</v>
      </c>
      <c r="I3064" s="1" t="s">
        <v>127</v>
      </c>
      <c r="J3064" s="1" t="s">
        <v>12</v>
      </c>
      <c r="K3064" s="1" t="s">
        <v>13</v>
      </c>
      <c r="L3064" s="1" t="s">
        <v>5</v>
      </c>
      <c r="M3064" s="1" t="s">
        <v>6</v>
      </c>
      <c r="N3064" s="1" t="s">
        <v>7</v>
      </c>
      <c r="O3064" s="6"/>
    </row>
    <row r="3065">
      <c r="A3065" s="5">
        <v>201549.0</v>
      </c>
      <c r="B3065" s="2">
        <v>45900.0</v>
      </c>
      <c r="C3065" s="1" t="s">
        <v>11</v>
      </c>
      <c r="D3065" s="3" t="s">
        <v>728</v>
      </c>
      <c r="E3065" s="4">
        <v>45894.0</v>
      </c>
      <c r="F3065" s="5">
        <v>300.0</v>
      </c>
      <c r="G3065" s="5">
        <v>28.04</v>
      </c>
      <c r="H3065" s="5">
        <v>8412.81</v>
      </c>
      <c r="I3065" s="1" t="s">
        <v>127</v>
      </c>
      <c r="J3065" s="1" t="s">
        <v>12</v>
      </c>
      <c r="K3065" s="1" t="s">
        <v>13</v>
      </c>
      <c r="L3065" s="1" t="s">
        <v>5</v>
      </c>
      <c r="M3065" s="1" t="s">
        <v>6</v>
      </c>
      <c r="N3065" s="1" t="s">
        <v>7</v>
      </c>
      <c r="O3065" s="6"/>
    </row>
    <row r="3066">
      <c r="A3066" s="5">
        <v>201549.0</v>
      </c>
      <c r="B3066" s="2">
        <v>45900.0</v>
      </c>
      <c r="C3066" s="1" t="s">
        <v>11</v>
      </c>
      <c r="D3066" s="3" t="s">
        <v>651</v>
      </c>
      <c r="E3066" s="4">
        <v>45894.0</v>
      </c>
      <c r="F3066" s="5">
        <v>300.0</v>
      </c>
      <c r="G3066" s="5">
        <v>43.21</v>
      </c>
      <c r="H3066" s="5">
        <v>12963.81</v>
      </c>
      <c r="I3066" s="1" t="s">
        <v>127</v>
      </c>
      <c r="J3066" s="1" t="s">
        <v>12</v>
      </c>
      <c r="K3066" s="1" t="s">
        <v>13</v>
      </c>
      <c r="L3066" s="1" t="s">
        <v>5</v>
      </c>
      <c r="M3066" s="1" t="s">
        <v>6</v>
      </c>
      <c r="N3066" s="1" t="s">
        <v>7</v>
      </c>
      <c r="O3066" s="6"/>
    </row>
    <row r="3067">
      <c r="A3067" s="5">
        <v>201549.0</v>
      </c>
      <c r="B3067" s="2">
        <v>45900.0</v>
      </c>
      <c r="C3067" s="1" t="s">
        <v>11</v>
      </c>
      <c r="D3067" s="3" t="s">
        <v>147</v>
      </c>
      <c r="E3067" s="4">
        <v>45894.0</v>
      </c>
      <c r="F3067" s="5">
        <v>12.0</v>
      </c>
      <c r="G3067" s="5">
        <v>252.37</v>
      </c>
      <c r="H3067" s="5">
        <v>3029.25</v>
      </c>
      <c r="I3067" s="1" t="s">
        <v>127</v>
      </c>
      <c r="J3067" s="1" t="s">
        <v>12</v>
      </c>
      <c r="K3067" s="1" t="s">
        <v>13</v>
      </c>
      <c r="L3067" s="1" t="s">
        <v>5</v>
      </c>
      <c r="M3067" s="1" t="s">
        <v>6</v>
      </c>
      <c r="N3067" s="1" t="s">
        <v>7</v>
      </c>
      <c r="O3067" s="6"/>
    </row>
    <row r="3068">
      <c r="A3068" s="5">
        <v>201549.0</v>
      </c>
      <c r="B3068" s="2">
        <v>45900.0</v>
      </c>
      <c r="C3068" s="1" t="s">
        <v>11</v>
      </c>
      <c r="D3068" s="3" t="s">
        <v>528</v>
      </c>
      <c r="E3068" s="4">
        <v>45894.0</v>
      </c>
      <c r="F3068" s="5">
        <v>196.0</v>
      </c>
      <c r="G3068" s="5">
        <v>76.62</v>
      </c>
      <c r="H3068" s="5">
        <v>15018.33</v>
      </c>
      <c r="I3068" s="1" t="s">
        <v>125</v>
      </c>
      <c r="J3068" s="1" t="s">
        <v>12</v>
      </c>
      <c r="K3068" s="1" t="s">
        <v>13</v>
      </c>
      <c r="L3068" s="1" t="s">
        <v>5</v>
      </c>
      <c r="M3068" s="1" t="s">
        <v>6</v>
      </c>
      <c r="N3068" s="1" t="s">
        <v>7</v>
      </c>
      <c r="O3068" s="6"/>
    </row>
    <row r="3069">
      <c r="A3069" s="5">
        <v>201549.0</v>
      </c>
      <c r="B3069" s="2">
        <v>45900.0</v>
      </c>
      <c r="C3069" s="1" t="s">
        <v>11</v>
      </c>
      <c r="D3069" s="3" t="s">
        <v>710</v>
      </c>
      <c r="E3069" s="4">
        <v>45894.0</v>
      </c>
      <c r="F3069" s="5">
        <v>192.0</v>
      </c>
      <c r="G3069" s="5">
        <v>70.59</v>
      </c>
      <c r="H3069" s="5">
        <v>13554.09</v>
      </c>
      <c r="I3069" s="1" t="s">
        <v>127</v>
      </c>
      <c r="J3069" s="1" t="s">
        <v>12</v>
      </c>
      <c r="K3069" s="1" t="s">
        <v>13</v>
      </c>
      <c r="L3069" s="1" t="s">
        <v>5</v>
      </c>
      <c r="M3069" s="1" t="s">
        <v>6</v>
      </c>
      <c r="N3069" s="1" t="s">
        <v>7</v>
      </c>
      <c r="O3069" s="6"/>
    </row>
    <row r="3070">
      <c r="A3070" s="5">
        <v>201549.0</v>
      </c>
      <c r="B3070" s="2">
        <v>45900.0</v>
      </c>
      <c r="C3070" s="1" t="s">
        <v>11</v>
      </c>
      <c r="D3070" s="3" t="s">
        <v>652</v>
      </c>
      <c r="E3070" s="4">
        <v>45894.0</v>
      </c>
      <c r="F3070" s="5">
        <v>105.0</v>
      </c>
      <c r="G3070" s="5">
        <v>111.77</v>
      </c>
      <c r="H3070" s="5">
        <v>11736.66</v>
      </c>
      <c r="I3070" s="1" t="s">
        <v>127</v>
      </c>
      <c r="J3070" s="1" t="s">
        <v>12</v>
      </c>
      <c r="K3070" s="1" t="s">
        <v>13</v>
      </c>
      <c r="L3070" s="1" t="s">
        <v>5</v>
      </c>
      <c r="M3070" s="1" t="s">
        <v>6</v>
      </c>
      <c r="N3070" s="1" t="s">
        <v>7</v>
      </c>
      <c r="O3070" s="6"/>
    </row>
    <row r="3071">
      <c r="A3071" s="5">
        <v>201549.0</v>
      </c>
      <c r="B3071" s="2">
        <v>45900.0</v>
      </c>
      <c r="C3071" s="1" t="s">
        <v>11</v>
      </c>
      <c r="D3071" s="3" t="s">
        <v>537</v>
      </c>
      <c r="E3071" s="4">
        <v>45894.0</v>
      </c>
      <c r="F3071" s="5">
        <v>24.0</v>
      </c>
      <c r="G3071" s="5">
        <v>67.48</v>
      </c>
      <c r="H3071" s="5">
        <v>1620.33</v>
      </c>
      <c r="I3071" s="1" t="s">
        <v>125</v>
      </c>
      <c r="J3071" s="1" t="s">
        <v>12</v>
      </c>
      <c r="K3071" s="1" t="s">
        <v>13</v>
      </c>
      <c r="L3071" s="1" t="s">
        <v>5</v>
      </c>
      <c r="M3071" s="1" t="s">
        <v>6</v>
      </c>
      <c r="N3071" s="1" t="s">
        <v>7</v>
      </c>
      <c r="O3071" s="6"/>
    </row>
    <row r="3072">
      <c r="A3072" s="5">
        <v>201549.0</v>
      </c>
      <c r="B3072" s="2">
        <v>45900.0</v>
      </c>
      <c r="C3072" s="1" t="s">
        <v>11</v>
      </c>
      <c r="D3072" s="3" t="s">
        <v>450</v>
      </c>
      <c r="E3072" s="4">
        <v>45894.0</v>
      </c>
      <c r="F3072" s="5">
        <v>270.0</v>
      </c>
      <c r="G3072" s="5">
        <v>51.28</v>
      </c>
      <c r="H3072" s="5">
        <v>13846.41</v>
      </c>
      <c r="I3072" s="1" t="s">
        <v>127</v>
      </c>
      <c r="J3072" s="1" t="s">
        <v>12</v>
      </c>
      <c r="K3072" s="1" t="s">
        <v>13</v>
      </c>
      <c r="L3072" s="1" t="s">
        <v>5</v>
      </c>
      <c r="M3072" s="1" t="s">
        <v>6</v>
      </c>
      <c r="N3072" s="1" t="s">
        <v>7</v>
      </c>
      <c r="O3072" s="6"/>
    </row>
    <row r="3073">
      <c r="A3073" s="5">
        <v>201549.0</v>
      </c>
      <c r="B3073" s="2">
        <v>45900.0</v>
      </c>
      <c r="C3073" s="1" t="s">
        <v>11</v>
      </c>
      <c r="D3073" s="7">
        <v>5793.0</v>
      </c>
      <c r="E3073" s="4">
        <v>45894.0</v>
      </c>
      <c r="F3073" s="5">
        <v>25.0</v>
      </c>
      <c r="G3073" s="5">
        <v>71.78</v>
      </c>
      <c r="H3073" s="5">
        <v>1795.31</v>
      </c>
      <c r="I3073" s="1" t="s">
        <v>125</v>
      </c>
      <c r="J3073" s="1" t="s">
        <v>12</v>
      </c>
      <c r="K3073" s="1" t="s">
        <v>13</v>
      </c>
      <c r="L3073" s="1" t="s">
        <v>5</v>
      </c>
      <c r="M3073" s="1" t="s">
        <v>6</v>
      </c>
      <c r="N3073" s="1" t="s">
        <v>7</v>
      </c>
      <c r="O3073" s="6"/>
    </row>
    <row r="3074">
      <c r="A3074" s="5">
        <v>201549.0</v>
      </c>
      <c r="B3074" s="2">
        <v>45900.0</v>
      </c>
      <c r="C3074" s="1" t="s">
        <v>11</v>
      </c>
      <c r="D3074" s="7">
        <v>5791.0</v>
      </c>
      <c r="E3074" s="4">
        <v>45894.0</v>
      </c>
      <c r="F3074" s="5">
        <v>24.0</v>
      </c>
      <c r="G3074" s="5">
        <v>47.8</v>
      </c>
      <c r="H3074" s="5">
        <v>1148.01</v>
      </c>
      <c r="I3074" s="1" t="s">
        <v>125</v>
      </c>
      <c r="J3074" s="1" t="s">
        <v>12</v>
      </c>
      <c r="K3074" s="1" t="s">
        <v>13</v>
      </c>
      <c r="L3074" s="1" t="s">
        <v>5</v>
      </c>
      <c r="M3074" s="1" t="s">
        <v>6</v>
      </c>
      <c r="N3074" s="1" t="s">
        <v>7</v>
      </c>
      <c r="O3074" s="6"/>
    </row>
    <row r="3075">
      <c r="A3075" s="5">
        <v>201549.0</v>
      </c>
      <c r="B3075" s="2">
        <v>45900.0</v>
      </c>
      <c r="C3075" s="1" t="s">
        <v>11</v>
      </c>
      <c r="D3075" s="3" t="s">
        <v>367</v>
      </c>
      <c r="E3075" s="4">
        <v>45894.0</v>
      </c>
      <c r="F3075" s="5">
        <v>200.0</v>
      </c>
      <c r="G3075" s="5">
        <v>83.65</v>
      </c>
      <c r="H3075" s="5">
        <v>16730.81</v>
      </c>
      <c r="I3075" s="1" t="s">
        <v>127</v>
      </c>
      <c r="J3075" s="1" t="s">
        <v>12</v>
      </c>
      <c r="K3075" s="1" t="s">
        <v>13</v>
      </c>
      <c r="L3075" s="1" t="s">
        <v>5</v>
      </c>
      <c r="M3075" s="1" t="s">
        <v>6</v>
      </c>
      <c r="N3075" s="1" t="s">
        <v>7</v>
      </c>
      <c r="O3075" s="6"/>
    </row>
    <row r="3076">
      <c r="A3076" s="5">
        <v>201549.0</v>
      </c>
      <c r="B3076" s="2">
        <v>45900.0</v>
      </c>
      <c r="C3076" s="1" t="s">
        <v>11</v>
      </c>
      <c r="D3076" s="7">
        <v>5771.0</v>
      </c>
      <c r="E3076" s="4">
        <v>45894.0</v>
      </c>
      <c r="F3076" s="5">
        <v>60.0</v>
      </c>
      <c r="G3076" s="5">
        <v>147.4</v>
      </c>
      <c r="H3076" s="5">
        <v>8844.81</v>
      </c>
      <c r="I3076" s="1" t="s">
        <v>125</v>
      </c>
      <c r="J3076" s="1" t="s">
        <v>12</v>
      </c>
      <c r="K3076" s="1" t="s">
        <v>13</v>
      </c>
      <c r="L3076" s="1" t="s">
        <v>5</v>
      </c>
      <c r="M3076" s="1" t="s">
        <v>6</v>
      </c>
      <c r="N3076" s="1" t="s">
        <v>7</v>
      </c>
      <c r="O3076" s="6"/>
    </row>
    <row r="3077">
      <c r="A3077" s="5">
        <v>201549.0</v>
      </c>
      <c r="B3077" s="2">
        <v>45900.0</v>
      </c>
      <c r="C3077" s="1" t="s">
        <v>11</v>
      </c>
      <c r="D3077" s="3" t="s">
        <v>851</v>
      </c>
      <c r="E3077" s="4">
        <v>45894.0</v>
      </c>
      <c r="F3077" s="5">
        <v>15.0</v>
      </c>
      <c r="G3077" s="5">
        <v>7.1</v>
      </c>
      <c r="H3077" s="5">
        <v>107.31</v>
      </c>
      <c r="I3077" s="1" t="s">
        <v>127</v>
      </c>
      <c r="J3077" s="1" t="s">
        <v>12</v>
      </c>
      <c r="K3077" s="1" t="s">
        <v>13</v>
      </c>
      <c r="L3077" s="1" t="s">
        <v>5</v>
      </c>
      <c r="M3077" s="1" t="s">
        <v>6</v>
      </c>
      <c r="N3077" s="1" t="s">
        <v>7</v>
      </c>
      <c r="O3077" s="6"/>
    </row>
    <row r="3078">
      <c r="A3078" s="5">
        <v>201549.0</v>
      </c>
      <c r="B3078" s="2">
        <v>45900.0</v>
      </c>
      <c r="C3078" s="1" t="s">
        <v>11</v>
      </c>
      <c r="D3078" s="3" t="s">
        <v>852</v>
      </c>
      <c r="E3078" s="4">
        <v>45894.0</v>
      </c>
      <c r="F3078" s="5">
        <v>10.0</v>
      </c>
      <c r="G3078" s="5">
        <v>15.24</v>
      </c>
      <c r="H3078" s="5">
        <v>153.21</v>
      </c>
      <c r="I3078" s="1" t="s">
        <v>127</v>
      </c>
      <c r="J3078" s="1" t="s">
        <v>12</v>
      </c>
      <c r="K3078" s="1" t="s">
        <v>13</v>
      </c>
      <c r="L3078" s="1" t="s">
        <v>5</v>
      </c>
      <c r="M3078" s="1" t="s">
        <v>6</v>
      </c>
      <c r="N3078" s="1" t="s">
        <v>7</v>
      </c>
      <c r="O3078" s="6"/>
    </row>
    <row r="3079">
      <c r="A3079" s="5">
        <v>201549.0</v>
      </c>
      <c r="B3079" s="2">
        <v>45900.0</v>
      </c>
      <c r="C3079" s="1" t="s">
        <v>11</v>
      </c>
      <c r="D3079" s="7">
        <v>5171.0</v>
      </c>
      <c r="E3079" s="4">
        <v>45894.0</v>
      </c>
      <c r="F3079" s="5">
        <v>60.0</v>
      </c>
      <c r="G3079" s="5">
        <v>130.01</v>
      </c>
      <c r="H3079" s="5">
        <v>7801.41</v>
      </c>
      <c r="I3079" s="1" t="s">
        <v>125</v>
      </c>
      <c r="J3079" s="1" t="s">
        <v>12</v>
      </c>
      <c r="K3079" s="1" t="s">
        <v>13</v>
      </c>
      <c r="L3079" s="1" t="s">
        <v>5</v>
      </c>
      <c r="M3079" s="1" t="s">
        <v>6</v>
      </c>
      <c r="N3079" s="1" t="s">
        <v>7</v>
      </c>
      <c r="O3079" s="6"/>
    </row>
    <row r="3080">
      <c r="A3080" s="5">
        <v>201550.0</v>
      </c>
      <c r="B3080" s="2">
        <v>45900.0</v>
      </c>
      <c r="C3080" s="1" t="s">
        <v>839</v>
      </c>
      <c r="D3080" s="3" t="s">
        <v>379</v>
      </c>
      <c r="E3080" s="4">
        <v>45894.0</v>
      </c>
      <c r="F3080" s="5">
        <v>30.0</v>
      </c>
      <c r="G3080" s="5">
        <v>208.24</v>
      </c>
      <c r="H3080" s="5">
        <v>6247.84</v>
      </c>
      <c r="I3080" s="1" t="s">
        <v>71</v>
      </c>
      <c r="J3080" s="1" t="s">
        <v>840</v>
      </c>
      <c r="K3080" s="1" t="s">
        <v>111</v>
      </c>
      <c r="L3080" s="1" t="s">
        <v>5</v>
      </c>
      <c r="M3080" s="1" t="s">
        <v>6</v>
      </c>
      <c r="N3080" s="1" t="s">
        <v>7</v>
      </c>
      <c r="O3080" s="6"/>
    </row>
    <row r="3081">
      <c r="A3081" s="5">
        <v>201550.0</v>
      </c>
      <c r="B3081" s="2">
        <v>45900.0</v>
      </c>
      <c r="C3081" s="1" t="s">
        <v>839</v>
      </c>
      <c r="D3081" s="3" t="s">
        <v>137</v>
      </c>
      <c r="E3081" s="4">
        <v>45894.0</v>
      </c>
      <c r="F3081" s="5">
        <v>200.0</v>
      </c>
      <c r="G3081" s="5">
        <v>31.46</v>
      </c>
      <c r="H3081" s="5">
        <v>6292.64</v>
      </c>
      <c r="I3081" s="1" t="s">
        <v>75</v>
      </c>
      <c r="J3081" s="1" t="s">
        <v>840</v>
      </c>
      <c r="K3081" s="1" t="s">
        <v>111</v>
      </c>
      <c r="L3081" s="1" t="s">
        <v>5</v>
      </c>
      <c r="M3081" s="1" t="s">
        <v>6</v>
      </c>
      <c r="N3081" s="1" t="s">
        <v>7</v>
      </c>
      <c r="O3081" s="6"/>
    </row>
    <row r="3082">
      <c r="A3082" s="5">
        <v>201550.0</v>
      </c>
      <c r="B3082" s="2">
        <v>45900.0</v>
      </c>
      <c r="C3082" s="1" t="s">
        <v>839</v>
      </c>
      <c r="D3082" s="3" t="s">
        <v>298</v>
      </c>
      <c r="E3082" s="4">
        <v>45894.0</v>
      </c>
      <c r="F3082" s="5">
        <v>44.0</v>
      </c>
      <c r="G3082" s="5">
        <v>114.8</v>
      </c>
      <c r="H3082" s="5">
        <v>5051.84</v>
      </c>
      <c r="I3082" s="1" t="s">
        <v>75</v>
      </c>
      <c r="J3082" s="1" t="s">
        <v>840</v>
      </c>
      <c r="K3082" s="1" t="s">
        <v>111</v>
      </c>
      <c r="L3082" s="1" t="s">
        <v>5</v>
      </c>
      <c r="M3082" s="1" t="s">
        <v>6</v>
      </c>
      <c r="N3082" s="1" t="s">
        <v>7</v>
      </c>
      <c r="O3082" s="6"/>
    </row>
    <row r="3083">
      <c r="A3083" s="5">
        <v>201550.0</v>
      </c>
      <c r="B3083" s="2">
        <v>45900.0</v>
      </c>
      <c r="C3083" s="1" t="s">
        <v>839</v>
      </c>
      <c r="D3083" s="3" t="s">
        <v>853</v>
      </c>
      <c r="E3083" s="4">
        <v>45894.0</v>
      </c>
      <c r="F3083" s="5">
        <v>40.0</v>
      </c>
      <c r="G3083" s="5">
        <v>89.68</v>
      </c>
      <c r="H3083" s="5">
        <v>3587.84</v>
      </c>
      <c r="I3083" s="1" t="s">
        <v>71</v>
      </c>
      <c r="J3083" s="1" t="s">
        <v>840</v>
      </c>
      <c r="K3083" s="1" t="s">
        <v>111</v>
      </c>
      <c r="L3083" s="1" t="s">
        <v>5</v>
      </c>
      <c r="M3083" s="1" t="s">
        <v>6</v>
      </c>
      <c r="N3083" s="1" t="s">
        <v>7</v>
      </c>
      <c r="O3083" s="6"/>
    </row>
    <row r="3084">
      <c r="A3084" s="5">
        <v>201550.0</v>
      </c>
      <c r="B3084" s="2">
        <v>45900.0</v>
      </c>
      <c r="C3084" s="1" t="s">
        <v>839</v>
      </c>
      <c r="D3084" s="3" t="s">
        <v>289</v>
      </c>
      <c r="E3084" s="4">
        <v>45894.0</v>
      </c>
      <c r="F3084" s="5">
        <v>26.0</v>
      </c>
      <c r="G3084" s="5">
        <v>198.8</v>
      </c>
      <c r="H3084" s="5">
        <v>5169.44</v>
      </c>
      <c r="I3084" s="1" t="s">
        <v>75</v>
      </c>
      <c r="J3084" s="1" t="s">
        <v>840</v>
      </c>
      <c r="K3084" s="1" t="s">
        <v>111</v>
      </c>
      <c r="L3084" s="1" t="s">
        <v>5</v>
      </c>
      <c r="M3084" s="1" t="s">
        <v>6</v>
      </c>
      <c r="N3084" s="1" t="s">
        <v>7</v>
      </c>
      <c r="O3084" s="6"/>
    </row>
    <row r="3085">
      <c r="A3085" s="5">
        <v>201550.0</v>
      </c>
      <c r="B3085" s="2">
        <v>45900.0</v>
      </c>
      <c r="C3085" s="1" t="s">
        <v>839</v>
      </c>
      <c r="D3085" s="3" t="s">
        <v>854</v>
      </c>
      <c r="E3085" s="4">
        <v>45894.0</v>
      </c>
      <c r="F3085" s="5">
        <v>30.0</v>
      </c>
      <c r="G3085" s="5">
        <v>20.63</v>
      </c>
      <c r="H3085" s="5">
        <v>619.54</v>
      </c>
      <c r="I3085" s="1" t="s">
        <v>71</v>
      </c>
      <c r="J3085" s="1" t="s">
        <v>840</v>
      </c>
      <c r="K3085" s="1" t="s">
        <v>111</v>
      </c>
      <c r="L3085" s="1" t="s">
        <v>5</v>
      </c>
      <c r="M3085" s="1" t="s">
        <v>6</v>
      </c>
      <c r="N3085" s="1" t="s">
        <v>7</v>
      </c>
      <c r="O3085" s="6"/>
    </row>
    <row r="3086">
      <c r="A3086" s="5">
        <v>201550.0</v>
      </c>
      <c r="B3086" s="2">
        <v>45900.0</v>
      </c>
      <c r="C3086" s="1" t="s">
        <v>839</v>
      </c>
      <c r="D3086" s="3" t="s">
        <v>288</v>
      </c>
      <c r="E3086" s="4">
        <v>45894.0</v>
      </c>
      <c r="F3086" s="5">
        <v>150.0</v>
      </c>
      <c r="G3086" s="5">
        <v>39.2</v>
      </c>
      <c r="H3086" s="5">
        <v>5880.64</v>
      </c>
      <c r="I3086" s="1" t="s">
        <v>75</v>
      </c>
      <c r="J3086" s="1" t="s">
        <v>840</v>
      </c>
      <c r="K3086" s="1" t="s">
        <v>111</v>
      </c>
      <c r="L3086" s="1" t="s">
        <v>5</v>
      </c>
      <c r="M3086" s="1" t="s">
        <v>6</v>
      </c>
      <c r="N3086" s="1" t="s">
        <v>7</v>
      </c>
      <c r="O3086" s="6"/>
    </row>
    <row r="3087">
      <c r="A3087" s="5">
        <v>201550.0</v>
      </c>
      <c r="B3087" s="2">
        <v>45900.0</v>
      </c>
      <c r="C3087" s="1" t="s">
        <v>839</v>
      </c>
      <c r="D3087" s="3" t="s">
        <v>381</v>
      </c>
      <c r="E3087" s="4">
        <v>45894.0</v>
      </c>
      <c r="F3087" s="5">
        <v>30.0</v>
      </c>
      <c r="G3087" s="5">
        <v>58.52</v>
      </c>
      <c r="H3087" s="5">
        <v>1756.24</v>
      </c>
      <c r="I3087" s="1" t="s">
        <v>71</v>
      </c>
      <c r="J3087" s="1" t="s">
        <v>840</v>
      </c>
      <c r="K3087" s="1" t="s">
        <v>111</v>
      </c>
      <c r="L3087" s="1" t="s">
        <v>5</v>
      </c>
      <c r="M3087" s="1" t="s">
        <v>6</v>
      </c>
      <c r="N3087" s="1" t="s">
        <v>7</v>
      </c>
      <c r="O3087" s="6"/>
    </row>
    <row r="3088">
      <c r="A3088" s="5">
        <v>201550.0</v>
      </c>
      <c r="B3088" s="2">
        <v>45900.0</v>
      </c>
      <c r="C3088" s="1" t="s">
        <v>839</v>
      </c>
      <c r="D3088" s="3" t="s">
        <v>290</v>
      </c>
      <c r="E3088" s="4">
        <v>45894.0</v>
      </c>
      <c r="F3088" s="5">
        <v>150.0</v>
      </c>
      <c r="G3088" s="5">
        <v>32.9</v>
      </c>
      <c r="H3088" s="5">
        <v>4935.64</v>
      </c>
      <c r="I3088" s="1" t="s">
        <v>75</v>
      </c>
      <c r="J3088" s="1" t="s">
        <v>840</v>
      </c>
      <c r="K3088" s="1" t="s">
        <v>111</v>
      </c>
      <c r="L3088" s="1" t="s">
        <v>5</v>
      </c>
      <c r="M3088" s="1" t="s">
        <v>6</v>
      </c>
      <c r="N3088" s="1" t="s">
        <v>7</v>
      </c>
      <c r="O3088" s="6"/>
    </row>
    <row r="3089">
      <c r="A3089" s="5">
        <v>201550.0</v>
      </c>
      <c r="B3089" s="2">
        <v>45900.0</v>
      </c>
      <c r="C3089" s="1" t="s">
        <v>839</v>
      </c>
      <c r="D3089" s="3" t="s">
        <v>282</v>
      </c>
      <c r="E3089" s="4">
        <v>45894.0</v>
      </c>
      <c r="F3089" s="5">
        <v>50.0</v>
      </c>
      <c r="G3089" s="5">
        <v>87.01</v>
      </c>
      <c r="H3089" s="5">
        <v>4351.14</v>
      </c>
      <c r="I3089" s="1" t="s">
        <v>75</v>
      </c>
      <c r="J3089" s="1" t="s">
        <v>840</v>
      </c>
      <c r="K3089" s="1" t="s">
        <v>111</v>
      </c>
      <c r="L3089" s="1" t="s">
        <v>5</v>
      </c>
      <c r="M3089" s="1" t="s">
        <v>6</v>
      </c>
      <c r="N3089" s="1" t="s">
        <v>7</v>
      </c>
      <c r="O3089" s="6"/>
    </row>
    <row r="3090">
      <c r="A3090" s="5">
        <v>201550.0</v>
      </c>
      <c r="B3090" s="2">
        <v>45900.0</v>
      </c>
      <c r="C3090" s="1" t="s">
        <v>839</v>
      </c>
      <c r="D3090" s="3" t="s">
        <v>156</v>
      </c>
      <c r="E3090" s="4">
        <v>45894.0</v>
      </c>
      <c r="F3090" s="5">
        <v>50.0</v>
      </c>
      <c r="G3090" s="5">
        <v>128.8</v>
      </c>
      <c r="H3090" s="5">
        <v>6440.64</v>
      </c>
      <c r="I3090" s="1" t="s">
        <v>75</v>
      </c>
      <c r="J3090" s="1" t="s">
        <v>840</v>
      </c>
      <c r="K3090" s="1" t="s">
        <v>111</v>
      </c>
      <c r="L3090" s="1" t="s">
        <v>5</v>
      </c>
      <c r="M3090" s="1" t="s">
        <v>6</v>
      </c>
      <c r="N3090" s="1" t="s">
        <v>7</v>
      </c>
      <c r="O3090" s="6"/>
    </row>
    <row r="3091">
      <c r="A3091" s="5">
        <v>201550.0</v>
      </c>
      <c r="B3091" s="2">
        <v>45900.0</v>
      </c>
      <c r="C3091" s="1" t="s">
        <v>839</v>
      </c>
      <c r="D3091" s="3" t="s">
        <v>378</v>
      </c>
      <c r="E3091" s="4">
        <v>45894.0</v>
      </c>
      <c r="F3091" s="5">
        <v>90.0</v>
      </c>
      <c r="G3091" s="5">
        <v>86.64</v>
      </c>
      <c r="H3091" s="5">
        <v>7798.24</v>
      </c>
      <c r="I3091" s="1" t="s">
        <v>71</v>
      </c>
      <c r="J3091" s="1" t="s">
        <v>840</v>
      </c>
      <c r="K3091" s="1" t="s">
        <v>111</v>
      </c>
      <c r="L3091" s="1" t="s">
        <v>5</v>
      </c>
      <c r="M3091" s="1" t="s">
        <v>6</v>
      </c>
      <c r="N3091" s="1" t="s">
        <v>7</v>
      </c>
      <c r="O3091" s="6"/>
    </row>
    <row r="3092">
      <c r="A3092" s="5">
        <v>201550.0</v>
      </c>
      <c r="B3092" s="2">
        <v>45900.0</v>
      </c>
      <c r="C3092" s="1" t="s">
        <v>839</v>
      </c>
      <c r="D3092" s="3" t="s">
        <v>74</v>
      </c>
      <c r="E3092" s="4">
        <v>45894.0</v>
      </c>
      <c r="F3092" s="5">
        <v>100.0</v>
      </c>
      <c r="G3092" s="5">
        <v>40.6</v>
      </c>
      <c r="H3092" s="5">
        <v>4060.64</v>
      </c>
      <c r="I3092" s="1" t="s">
        <v>75</v>
      </c>
      <c r="J3092" s="1" t="s">
        <v>840</v>
      </c>
      <c r="K3092" s="1" t="s">
        <v>111</v>
      </c>
      <c r="L3092" s="1" t="s">
        <v>5</v>
      </c>
      <c r="M3092" s="1" t="s">
        <v>6</v>
      </c>
      <c r="N3092" s="1" t="s">
        <v>7</v>
      </c>
      <c r="O3092" s="6"/>
    </row>
    <row r="3093">
      <c r="A3093" s="5">
        <v>201550.0</v>
      </c>
      <c r="B3093" s="2">
        <v>45900.0</v>
      </c>
      <c r="C3093" s="1" t="s">
        <v>839</v>
      </c>
      <c r="D3093" s="3" t="s">
        <v>280</v>
      </c>
      <c r="E3093" s="4">
        <v>45894.0</v>
      </c>
      <c r="F3093" s="5">
        <v>200.0</v>
      </c>
      <c r="G3093" s="5">
        <v>6.79</v>
      </c>
      <c r="H3093" s="5">
        <v>1358.64</v>
      </c>
      <c r="I3093" s="1" t="s">
        <v>75</v>
      </c>
      <c r="J3093" s="1" t="s">
        <v>840</v>
      </c>
      <c r="K3093" s="1" t="s">
        <v>111</v>
      </c>
      <c r="L3093" s="1" t="s">
        <v>5</v>
      </c>
      <c r="M3093" s="1" t="s">
        <v>6</v>
      </c>
      <c r="N3093" s="1" t="s">
        <v>7</v>
      </c>
      <c r="O3093" s="6"/>
    </row>
    <row r="3094">
      <c r="A3094" s="5">
        <v>201550.0</v>
      </c>
      <c r="B3094" s="2">
        <v>45900.0</v>
      </c>
      <c r="C3094" s="1" t="s">
        <v>839</v>
      </c>
      <c r="D3094" s="3" t="s">
        <v>855</v>
      </c>
      <c r="E3094" s="4">
        <v>45894.0</v>
      </c>
      <c r="F3094" s="5">
        <v>5.0</v>
      </c>
      <c r="G3094" s="5">
        <v>56.24</v>
      </c>
      <c r="H3094" s="5">
        <v>281.84</v>
      </c>
      <c r="I3094" s="1" t="s">
        <v>71</v>
      </c>
      <c r="J3094" s="1" t="s">
        <v>840</v>
      </c>
      <c r="K3094" s="1" t="s">
        <v>111</v>
      </c>
      <c r="L3094" s="1" t="s">
        <v>5</v>
      </c>
      <c r="M3094" s="1" t="s">
        <v>6</v>
      </c>
      <c r="N3094" s="1" t="s">
        <v>7</v>
      </c>
      <c r="O3094" s="6"/>
    </row>
    <row r="3095">
      <c r="A3095" s="5">
        <v>201550.0</v>
      </c>
      <c r="B3095" s="2">
        <v>45900.0</v>
      </c>
      <c r="C3095" s="1" t="s">
        <v>839</v>
      </c>
      <c r="D3095" s="3" t="s">
        <v>360</v>
      </c>
      <c r="E3095" s="4">
        <v>45894.0</v>
      </c>
      <c r="F3095" s="5">
        <v>25.0</v>
      </c>
      <c r="G3095" s="5">
        <v>279.3</v>
      </c>
      <c r="H3095" s="5">
        <v>6983.14</v>
      </c>
      <c r="I3095" s="1" t="s">
        <v>75</v>
      </c>
      <c r="J3095" s="1" t="s">
        <v>840</v>
      </c>
      <c r="K3095" s="1" t="s">
        <v>111</v>
      </c>
      <c r="L3095" s="1" t="s">
        <v>5</v>
      </c>
      <c r="M3095" s="1" t="s">
        <v>6</v>
      </c>
      <c r="N3095" s="1" t="s">
        <v>7</v>
      </c>
      <c r="O3095" s="6"/>
    </row>
    <row r="3096">
      <c r="A3096" s="5">
        <v>201550.0</v>
      </c>
      <c r="B3096" s="2">
        <v>45900.0</v>
      </c>
      <c r="C3096" s="1" t="s">
        <v>839</v>
      </c>
      <c r="D3096" s="3" t="s">
        <v>504</v>
      </c>
      <c r="E3096" s="4">
        <v>45894.0</v>
      </c>
      <c r="F3096" s="5">
        <v>216.0</v>
      </c>
      <c r="G3096" s="5">
        <v>29.64</v>
      </c>
      <c r="H3096" s="5">
        <v>6402.88</v>
      </c>
      <c r="I3096" s="1" t="s">
        <v>71</v>
      </c>
      <c r="J3096" s="1" t="s">
        <v>840</v>
      </c>
      <c r="K3096" s="1" t="s">
        <v>111</v>
      </c>
      <c r="L3096" s="1" t="s">
        <v>5</v>
      </c>
      <c r="M3096" s="1" t="s">
        <v>6</v>
      </c>
      <c r="N3096" s="1" t="s">
        <v>7</v>
      </c>
      <c r="O3096" s="6"/>
    </row>
    <row r="3097">
      <c r="A3097" s="5">
        <v>201550.0</v>
      </c>
      <c r="B3097" s="2">
        <v>45900.0</v>
      </c>
      <c r="C3097" s="1" t="s">
        <v>839</v>
      </c>
      <c r="D3097" s="3" t="s">
        <v>717</v>
      </c>
      <c r="E3097" s="4">
        <v>45894.0</v>
      </c>
      <c r="F3097" s="5">
        <v>100.0</v>
      </c>
      <c r="G3097" s="5">
        <v>12.04</v>
      </c>
      <c r="H3097" s="5">
        <v>1204.64</v>
      </c>
      <c r="I3097" s="1" t="s">
        <v>75</v>
      </c>
      <c r="J3097" s="1" t="s">
        <v>840</v>
      </c>
      <c r="K3097" s="1" t="s">
        <v>111</v>
      </c>
      <c r="L3097" s="1" t="s">
        <v>5</v>
      </c>
      <c r="M3097" s="1" t="s">
        <v>6</v>
      </c>
      <c r="N3097" s="1" t="s">
        <v>7</v>
      </c>
      <c r="O3097" s="6"/>
    </row>
    <row r="3098">
      <c r="A3098" s="5">
        <v>201550.0</v>
      </c>
      <c r="B3098" s="2">
        <v>45900.0</v>
      </c>
      <c r="C3098" s="1" t="s">
        <v>839</v>
      </c>
      <c r="D3098" s="3" t="s">
        <v>86</v>
      </c>
      <c r="E3098" s="4">
        <v>45894.0</v>
      </c>
      <c r="F3098" s="5">
        <v>25.0</v>
      </c>
      <c r="G3098" s="5">
        <v>91.77</v>
      </c>
      <c r="H3098" s="5">
        <v>2294.89</v>
      </c>
      <c r="I3098" s="1" t="s">
        <v>75</v>
      </c>
      <c r="J3098" s="1" t="s">
        <v>840</v>
      </c>
      <c r="K3098" s="1" t="s">
        <v>111</v>
      </c>
      <c r="L3098" s="1" t="s">
        <v>5</v>
      </c>
      <c r="M3098" s="1" t="s">
        <v>6</v>
      </c>
      <c r="N3098" s="1" t="s">
        <v>7</v>
      </c>
      <c r="O3098" s="6"/>
    </row>
    <row r="3099">
      <c r="A3099" s="5">
        <v>201550.0</v>
      </c>
      <c r="B3099" s="2">
        <v>45900.0</v>
      </c>
      <c r="C3099" s="1" t="s">
        <v>839</v>
      </c>
      <c r="D3099" s="3" t="s">
        <v>483</v>
      </c>
      <c r="E3099" s="4">
        <v>45894.0</v>
      </c>
      <c r="F3099" s="5">
        <v>100.0</v>
      </c>
      <c r="G3099" s="5">
        <v>12.77</v>
      </c>
      <c r="H3099" s="5">
        <v>1277.64</v>
      </c>
      <c r="I3099" s="1" t="s">
        <v>75</v>
      </c>
      <c r="J3099" s="1" t="s">
        <v>840</v>
      </c>
      <c r="K3099" s="1" t="s">
        <v>111</v>
      </c>
      <c r="L3099" s="1" t="s">
        <v>5</v>
      </c>
      <c r="M3099" s="1" t="s">
        <v>6</v>
      </c>
      <c r="N3099" s="1" t="s">
        <v>7</v>
      </c>
      <c r="O3099" s="6"/>
    </row>
    <row r="3100">
      <c r="A3100" s="5">
        <v>201550.0</v>
      </c>
      <c r="B3100" s="2">
        <v>45900.0</v>
      </c>
      <c r="C3100" s="1" t="s">
        <v>839</v>
      </c>
      <c r="D3100" s="3" t="s">
        <v>656</v>
      </c>
      <c r="E3100" s="4">
        <v>45894.0</v>
      </c>
      <c r="F3100" s="5">
        <v>68.0</v>
      </c>
      <c r="G3100" s="5">
        <v>45.6</v>
      </c>
      <c r="H3100" s="5">
        <v>3101.44</v>
      </c>
      <c r="I3100" s="1" t="s">
        <v>71</v>
      </c>
      <c r="J3100" s="1" t="s">
        <v>840</v>
      </c>
      <c r="K3100" s="1" t="s">
        <v>111</v>
      </c>
      <c r="L3100" s="1" t="s">
        <v>5</v>
      </c>
      <c r="M3100" s="1" t="s">
        <v>6</v>
      </c>
      <c r="N3100" s="1" t="s">
        <v>7</v>
      </c>
      <c r="O3100" s="6"/>
    </row>
    <row r="3101">
      <c r="A3101" s="5">
        <v>201550.0</v>
      </c>
      <c r="B3101" s="2">
        <v>45900.0</v>
      </c>
      <c r="C3101" s="1" t="s">
        <v>839</v>
      </c>
      <c r="D3101" s="3" t="s">
        <v>279</v>
      </c>
      <c r="E3101" s="4">
        <v>45894.0</v>
      </c>
      <c r="F3101" s="5">
        <v>50.0</v>
      </c>
      <c r="G3101" s="5">
        <v>86.17</v>
      </c>
      <c r="H3101" s="5">
        <v>4309.14</v>
      </c>
      <c r="I3101" s="1" t="s">
        <v>75</v>
      </c>
      <c r="J3101" s="1" t="s">
        <v>840</v>
      </c>
      <c r="K3101" s="1" t="s">
        <v>111</v>
      </c>
      <c r="L3101" s="1" t="s">
        <v>5</v>
      </c>
      <c r="M3101" s="1" t="s">
        <v>6</v>
      </c>
      <c r="N3101" s="1" t="s">
        <v>7</v>
      </c>
      <c r="O3101" s="6"/>
    </row>
    <row r="3102">
      <c r="A3102" s="5">
        <v>201550.0</v>
      </c>
      <c r="B3102" s="2">
        <v>45900.0</v>
      </c>
      <c r="C3102" s="1" t="s">
        <v>839</v>
      </c>
      <c r="D3102" s="3" t="s">
        <v>470</v>
      </c>
      <c r="E3102" s="4">
        <v>45894.0</v>
      </c>
      <c r="F3102" s="5">
        <v>50.0</v>
      </c>
      <c r="G3102" s="5">
        <v>18.97</v>
      </c>
      <c r="H3102" s="5">
        <v>949.14</v>
      </c>
      <c r="I3102" s="1" t="s">
        <v>75</v>
      </c>
      <c r="J3102" s="1" t="s">
        <v>840</v>
      </c>
      <c r="K3102" s="1" t="s">
        <v>111</v>
      </c>
      <c r="L3102" s="1" t="s">
        <v>5</v>
      </c>
      <c r="M3102" s="1" t="s">
        <v>6</v>
      </c>
      <c r="N3102" s="1" t="s">
        <v>7</v>
      </c>
      <c r="O3102" s="6"/>
    </row>
    <row r="3103">
      <c r="A3103" s="5">
        <v>201550.0</v>
      </c>
      <c r="B3103" s="2">
        <v>45900.0</v>
      </c>
      <c r="C3103" s="1" t="s">
        <v>839</v>
      </c>
      <c r="D3103" s="3" t="s">
        <v>187</v>
      </c>
      <c r="E3103" s="4">
        <v>45894.0</v>
      </c>
      <c r="F3103" s="5">
        <v>165.0</v>
      </c>
      <c r="G3103" s="5">
        <v>129.15</v>
      </c>
      <c r="H3103" s="5">
        <v>21310.39</v>
      </c>
      <c r="I3103" s="1" t="s">
        <v>75</v>
      </c>
      <c r="J3103" s="1" t="s">
        <v>840</v>
      </c>
      <c r="K3103" s="1" t="s">
        <v>111</v>
      </c>
      <c r="L3103" s="1" t="s">
        <v>5</v>
      </c>
      <c r="M3103" s="1" t="s">
        <v>6</v>
      </c>
      <c r="N3103" s="1" t="s">
        <v>7</v>
      </c>
      <c r="O3103" s="6"/>
    </row>
    <row r="3104">
      <c r="A3104" s="5">
        <v>201550.0</v>
      </c>
      <c r="B3104" s="2">
        <v>45900.0</v>
      </c>
      <c r="C3104" s="1" t="s">
        <v>839</v>
      </c>
      <c r="D3104" s="3" t="s">
        <v>380</v>
      </c>
      <c r="E3104" s="4">
        <v>45894.0</v>
      </c>
      <c r="F3104" s="5">
        <v>80.0</v>
      </c>
      <c r="G3104" s="5">
        <v>85.12</v>
      </c>
      <c r="H3104" s="5">
        <v>6810.24</v>
      </c>
      <c r="I3104" s="1" t="s">
        <v>71</v>
      </c>
      <c r="J3104" s="1" t="s">
        <v>840</v>
      </c>
      <c r="K3104" s="1" t="s">
        <v>111</v>
      </c>
      <c r="L3104" s="1" t="s">
        <v>5</v>
      </c>
      <c r="M3104" s="1" t="s">
        <v>6</v>
      </c>
      <c r="N3104" s="1" t="s">
        <v>7</v>
      </c>
      <c r="O3104" s="6"/>
    </row>
    <row r="3105">
      <c r="A3105" s="5">
        <v>201550.0</v>
      </c>
      <c r="B3105" s="2">
        <v>45900.0</v>
      </c>
      <c r="C3105" s="1" t="s">
        <v>839</v>
      </c>
      <c r="D3105" s="3" t="s">
        <v>171</v>
      </c>
      <c r="E3105" s="4">
        <v>45894.0</v>
      </c>
      <c r="F3105" s="5">
        <v>50.0</v>
      </c>
      <c r="G3105" s="5">
        <v>164.08</v>
      </c>
      <c r="H3105" s="5">
        <v>8204.64</v>
      </c>
      <c r="I3105" s="1" t="s">
        <v>75</v>
      </c>
      <c r="J3105" s="1" t="s">
        <v>840</v>
      </c>
      <c r="K3105" s="1" t="s">
        <v>111</v>
      </c>
      <c r="L3105" s="1" t="s">
        <v>5</v>
      </c>
      <c r="M3105" s="1" t="s">
        <v>6</v>
      </c>
      <c r="N3105" s="1" t="s">
        <v>7</v>
      </c>
      <c r="O3105" s="6"/>
    </row>
    <row r="3106">
      <c r="A3106" s="5">
        <v>201550.0</v>
      </c>
      <c r="B3106" s="2">
        <v>45900.0</v>
      </c>
      <c r="C3106" s="1" t="s">
        <v>839</v>
      </c>
      <c r="D3106" s="3" t="s">
        <v>136</v>
      </c>
      <c r="E3106" s="4">
        <v>45894.0</v>
      </c>
      <c r="F3106" s="5">
        <v>50.0</v>
      </c>
      <c r="G3106" s="5">
        <v>38.43</v>
      </c>
      <c r="H3106" s="5">
        <v>1922.14</v>
      </c>
      <c r="I3106" s="1" t="s">
        <v>75</v>
      </c>
      <c r="J3106" s="1" t="s">
        <v>840</v>
      </c>
      <c r="K3106" s="1" t="s">
        <v>111</v>
      </c>
      <c r="L3106" s="1" t="s">
        <v>5</v>
      </c>
      <c r="M3106" s="1" t="s">
        <v>6</v>
      </c>
      <c r="N3106" s="1" t="s">
        <v>7</v>
      </c>
      <c r="O3106" s="6"/>
    </row>
    <row r="3107">
      <c r="A3107" s="5">
        <v>201550.0</v>
      </c>
      <c r="B3107" s="2">
        <v>45900.0</v>
      </c>
      <c r="C3107" s="1" t="s">
        <v>839</v>
      </c>
      <c r="D3107" s="3" t="s">
        <v>294</v>
      </c>
      <c r="E3107" s="4">
        <v>45894.0</v>
      </c>
      <c r="F3107" s="5">
        <v>80.0</v>
      </c>
      <c r="G3107" s="5">
        <v>324.45</v>
      </c>
      <c r="H3107" s="5">
        <v>25956.64</v>
      </c>
      <c r="I3107" s="1" t="s">
        <v>75</v>
      </c>
      <c r="J3107" s="1" t="s">
        <v>840</v>
      </c>
      <c r="K3107" s="1" t="s">
        <v>111</v>
      </c>
      <c r="L3107" s="1" t="s">
        <v>5</v>
      </c>
      <c r="M3107" s="1" t="s">
        <v>6</v>
      </c>
      <c r="N3107" s="1" t="s">
        <v>7</v>
      </c>
      <c r="O3107" s="6"/>
    </row>
    <row r="3108">
      <c r="A3108" s="5">
        <v>201550.0</v>
      </c>
      <c r="B3108" s="2">
        <v>45900.0</v>
      </c>
      <c r="C3108" s="1" t="s">
        <v>839</v>
      </c>
      <c r="D3108" s="3" t="s">
        <v>357</v>
      </c>
      <c r="E3108" s="4">
        <v>45894.0</v>
      </c>
      <c r="F3108" s="5">
        <v>25.0</v>
      </c>
      <c r="G3108" s="5">
        <v>297.08</v>
      </c>
      <c r="H3108" s="5">
        <v>7427.64</v>
      </c>
      <c r="I3108" s="1" t="s">
        <v>75</v>
      </c>
      <c r="J3108" s="1" t="s">
        <v>840</v>
      </c>
      <c r="K3108" s="1" t="s">
        <v>111</v>
      </c>
      <c r="L3108" s="1" t="s">
        <v>5</v>
      </c>
      <c r="M3108" s="1" t="s">
        <v>6</v>
      </c>
      <c r="N3108" s="1" t="s">
        <v>7</v>
      </c>
      <c r="O3108" s="6"/>
    </row>
    <row r="3109">
      <c r="A3109" s="5">
        <v>201550.0</v>
      </c>
      <c r="B3109" s="2">
        <v>45900.0</v>
      </c>
      <c r="C3109" s="1" t="s">
        <v>839</v>
      </c>
      <c r="D3109" s="3" t="s">
        <v>856</v>
      </c>
      <c r="E3109" s="4">
        <v>45894.0</v>
      </c>
      <c r="F3109" s="5">
        <v>108.0</v>
      </c>
      <c r="G3109" s="5">
        <v>31.92</v>
      </c>
      <c r="H3109" s="5">
        <v>3448.0</v>
      </c>
      <c r="I3109" s="1" t="s">
        <v>71</v>
      </c>
      <c r="J3109" s="1" t="s">
        <v>840</v>
      </c>
      <c r="K3109" s="1" t="s">
        <v>111</v>
      </c>
      <c r="L3109" s="1" t="s">
        <v>5</v>
      </c>
      <c r="M3109" s="1" t="s">
        <v>6</v>
      </c>
      <c r="N3109" s="1" t="s">
        <v>7</v>
      </c>
      <c r="O3109" s="6"/>
    </row>
    <row r="3110">
      <c r="A3110" s="5">
        <v>201550.0</v>
      </c>
      <c r="B3110" s="2">
        <v>45900.0</v>
      </c>
      <c r="C3110" s="1" t="s">
        <v>839</v>
      </c>
      <c r="D3110" s="3" t="s">
        <v>383</v>
      </c>
      <c r="E3110" s="4">
        <v>45894.0</v>
      </c>
      <c r="F3110" s="5">
        <v>10.0</v>
      </c>
      <c r="G3110" s="5">
        <v>151.24</v>
      </c>
      <c r="H3110" s="5">
        <v>1513.04</v>
      </c>
      <c r="I3110" s="1" t="s">
        <v>71</v>
      </c>
      <c r="J3110" s="1" t="s">
        <v>840</v>
      </c>
      <c r="K3110" s="1" t="s">
        <v>111</v>
      </c>
      <c r="L3110" s="1" t="s">
        <v>5</v>
      </c>
      <c r="M3110" s="1" t="s">
        <v>6</v>
      </c>
      <c r="N3110" s="1" t="s">
        <v>7</v>
      </c>
      <c r="O3110" s="6"/>
    </row>
    <row r="3111">
      <c r="A3111" s="5">
        <v>201550.0</v>
      </c>
      <c r="B3111" s="2">
        <v>45900.0</v>
      </c>
      <c r="C3111" s="1" t="s">
        <v>839</v>
      </c>
      <c r="D3111" s="3" t="s">
        <v>857</v>
      </c>
      <c r="E3111" s="4">
        <v>45894.0</v>
      </c>
      <c r="F3111" s="5">
        <v>68.0</v>
      </c>
      <c r="G3111" s="5">
        <v>49.4</v>
      </c>
      <c r="H3111" s="5">
        <v>3359.84</v>
      </c>
      <c r="I3111" s="1" t="s">
        <v>71</v>
      </c>
      <c r="J3111" s="1" t="s">
        <v>840</v>
      </c>
      <c r="K3111" s="1" t="s">
        <v>111</v>
      </c>
      <c r="L3111" s="1" t="s">
        <v>5</v>
      </c>
      <c r="M3111" s="1" t="s">
        <v>6</v>
      </c>
      <c r="N3111" s="1" t="s">
        <v>7</v>
      </c>
      <c r="O3111" s="6"/>
    </row>
    <row r="3112">
      <c r="A3112" s="5">
        <v>201550.0</v>
      </c>
      <c r="B3112" s="2">
        <v>45900.0</v>
      </c>
      <c r="C3112" s="1" t="s">
        <v>839</v>
      </c>
      <c r="D3112" s="3" t="s">
        <v>78</v>
      </c>
      <c r="E3112" s="4">
        <v>45894.0</v>
      </c>
      <c r="F3112" s="5">
        <v>800.0</v>
      </c>
      <c r="G3112" s="5">
        <v>6.96</v>
      </c>
      <c r="H3112" s="5">
        <v>5568.64</v>
      </c>
      <c r="I3112" s="1" t="s">
        <v>75</v>
      </c>
      <c r="J3112" s="1" t="s">
        <v>840</v>
      </c>
      <c r="K3112" s="1" t="s">
        <v>111</v>
      </c>
      <c r="L3112" s="1" t="s">
        <v>5</v>
      </c>
      <c r="M3112" s="1" t="s">
        <v>6</v>
      </c>
      <c r="N3112" s="1" t="s">
        <v>7</v>
      </c>
      <c r="O3112" s="6"/>
    </row>
    <row r="3113">
      <c r="A3113" s="5">
        <v>201550.0</v>
      </c>
      <c r="B3113" s="2">
        <v>45900.0</v>
      </c>
      <c r="C3113" s="1" t="s">
        <v>839</v>
      </c>
      <c r="D3113" s="3" t="s">
        <v>285</v>
      </c>
      <c r="E3113" s="4">
        <v>45894.0</v>
      </c>
      <c r="F3113" s="5">
        <v>75.0</v>
      </c>
      <c r="G3113" s="5">
        <v>61.6</v>
      </c>
      <c r="H3113" s="5">
        <v>4620.64</v>
      </c>
      <c r="I3113" s="1" t="s">
        <v>75</v>
      </c>
      <c r="J3113" s="1" t="s">
        <v>840</v>
      </c>
      <c r="K3113" s="1" t="s">
        <v>111</v>
      </c>
      <c r="L3113" s="1" t="s">
        <v>5</v>
      </c>
      <c r="M3113" s="1" t="s">
        <v>6</v>
      </c>
      <c r="N3113" s="1" t="s">
        <v>7</v>
      </c>
      <c r="O3113" s="6"/>
    </row>
    <row r="3114">
      <c r="A3114" s="5">
        <v>105877.0</v>
      </c>
      <c r="B3114" s="2">
        <v>45900.0</v>
      </c>
      <c r="C3114" s="1" t="s">
        <v>745</v>
      </c>
      <c r="D3114" s="3" t="s">
        <v>810</v>
      </c>
      <c r="E3114" s="4">
        <v>45894.0</v>
      </c>
      <c r="F3114" s="5">
        <v>80.0</v>
      </c>
      <c r="G3114" s="5">
        <v>310.05</v>
      </c>
      <c r="H3114" s="5">
        <v>24310.9</v>
      </c>
      <c r="I3114" s="1" t="s">
        <v>21</v>
      </c>
      <c r="J3114" s="1" t="s">
        <v>221</v>
      </c>
      <c r="K3114" s="1" t="s">
        <v>111</v>
      </c>
      <c r="L3114" s="1" t="s">
        <v>5</v>
      </c>
      <c r="M3114" s="1" t="s">
        <v>23</v>
      </c>
      <c r="N3114" s="1" t="s">
        <v>7</v>
      </c>
      <c r="O3114" s="6"/>
    </row>
    <row r="3115">
      <c r="A3115" s="5">
        <v>105880.0</v>
      </c>
      <c r="B3115" s="2">
        <v>45900.0</v>
      </c>
      <c r="C3115" s="1" t="s">
        <v>517</v>
      </c>
      <c r="D3115" s="3" t="s">
        <v>88</v>
      </c>
      <c r="E3115" s="4">
        <v>45894.0</v>
      </c>
      <c r="F3115" s="5">
        <v>10.0</v>
      </c>
      <c r="G3115" s="5">
        <v>1983.4</v>
      </c>
      <c r="H3115" s="5">
        <v>19835.62</v>
      </c>
      <c r="I3115" s="1" t="s">
        <v>58</v>
      </c>
      <c r="J3115" s="1" t="s">
        <v>518</v>
      </c>
      <c r="K3115" s="1" t="s">
        <v>4</v>
      </c>
      <c r="L3115" s="1" t="s">
        <v>5</v>
      </c>
      <c r="M3115" s="1" t="s">
        <v>59</v>
      </c>
      <c r="N3115" s="1" t="s">
        <v>7</v>
      </c>
      <c r="O3115" s="6"/>
    </row>
    <row r="3116">
      <c r="A3116" s="5">
        <v>105880.0</v>
      </c>
      <c r="B3116" s="2">
        <v>45900.0</v>
      </c>
      <c r="C3116" s="1" t="s">
        <v>517</v>
      </c>
      <c r="D3116" s="3" t="s">
        <v>557</v>
      </c>
      <c r="E3116" s="4">
        <v>45894.0</v>
      </c>
      <c r="F3116" s="5">
        <v>30.0</v>
      </c>
      <c r="G3116" s="5">
        <v>239.7</v>
      </c>
      <c r="H3116" s="5">
        <v>7192.62</v>
      </c>
      <c r="I3116" s="1" t="s">
        <v>320</v>
      </c>
      <c r="J3116" s="1" t="s">
        <v>518</v>
      </c>
      <c r="K3116" s="1" t="s">
        <v>4</v>
      </c>
      <c r="L3116" s="1" t="s">
        <v>5</v>
      </c>
      <c r="M3116" s="1" t="s">
        <v>59</v>
      </c>
      <c r="N3116" s="1" t="s">
        <v>7</v>
      </c>
      <c r="O3116" s="6"/>
    </row>
    <row r="3117">
      <c r="A3117" s="5">
        <v>201561.0</v>
      </c>
      <c r="B3117" s="2">
        <v>45900.0</v>
      </c>
      <c r="C3117" s="1" t="s">
        <v>839</v>
      </c>
      <c r="D3117" s="3" t="s">
        <v>858</v>
      </c>
      <c r="E3117" s="4">
        <v>45894.0</v>
      </c>
      <c r="F3117" s="5">
        <v>116.0</v>
      </c>
      <c r="G3117" s="5">
        <v>991.8</v>
      </c>
      <c r="H3117" s="5">
        <v>115051.5</v>
      </c>
      <c r="I3117" s="1" t="s">
        <v>71</v>
      </c>
      <c r="J3117" s="1" t="s">
        <v>840</v>
      </c>
      <c r="K3117" s="1" t="s">
        <v>111</v>
      </c>
      <c r="L3117" s="1" t="s">
        <v>5</v>
      </c>
      <c r="M3117" s="1" t="s">
        <v>6</v>
      </c>
      <c r="N3117" s="1" t="s">
        <v>7</v>
      </c>
      <c r="O3117" s="6"/>
    </row>
    <row r="3118">
      <c r="A3118" s="5">
        <v>201561.0</v>
      </c>
      <c r="B3118" s="2">
        <v>45900.0</v>
      </c>
      <c r="C3118" s="1" t="s">
        <v>839</v>
      </c>
      <c r="D3118" s="3" t="s">
        <v>710</v>
      </c>
      <c r="E3118" s="4">
        <v>45894.0</v>
      </c>
      <c r="F3118" s="5">
        <v>128.0</v>
      </c>
      <c r="G3118" s="5">
        <v>72.5</v>
      </c>
      <c r="H3118" s="5">
        <v>9282.7</v>
      </c>
      <c r="I3118" s="1" t="s">
        <v>127</v>
      </c>
      <c r="J3118" s="1" t="s">
        <v>840</v>
      </c>
      <c r="K3118" s="1" t="s">
        <v>111</v>
      </c>
      <c r="L3118" s="1" t="s">
        <v>5</v>
      </c>
      <c r="M3118" s="1" t="s">
        <v>6</v>
      </c>
      <c r="N3118" s="1" t="s">
        <v>7</v>
      </c>
      <c r="O3118" s="6"/>
    </row>
    <row r="3119">
      <c r="A3119" s="5">
        <v>201561.0</v>
      </c>
      <c r="B3119" s="2">
        <v>45900.0</v>
      </c>
      <c r="C3119" s="1" t="s">
        <v>839</v>
      </c>
      <c r="D3119" s="3" t="s">
        <v>652</v>
      </c>
      <c r="E3119" s="4">
        <v>45894.0</v>
      </c>
      <c r="F3119" s="5">
        <v>30.0</v>
      </c>
      <c r="G3119" s="5">
        <v>114.79</v>
      </c>
      <c r="H3119" s="5">
        <v>3446.4</v>
      </c>
      <c r="I3119" s="1" t="s">
        <v>127</v>
      </c>
      <c r="J3119" s="1" t="s">
        <v>840</v>
      </c>
      <c r="K3119" s="1" t="s">
        <v>111</v>
      </c>
      <c r="L3119" s="1" t="s">
        <v>5</v>
      </c>
      <c r="M3119" s="1" t="s">
        <v>6</v>
      </c>
      <c r="N3119" s="1" t="s">
        <v>7</v>
      </c>
      <c r="O3119" s="6"/>
    </row>
    <row r="3120">
      <c r="A3120" s="5">
        <v>201561.0</v>
      </c>
      <c r="B3120" s="2">
        <v>45900.0</v>
      </c>
      <c r="C3120" s="1" t="s">
        <v>839</v>
      </c>
      <c r="D3120" s="3" t="s">
        <v>450</v>
      </c>
      <c r="E3120" s="4">
        <v>45894.0</v>
      </c>
      <c r="F3120" s="5">
        <v>225.0</v>
      </c>
      <c r="G3120" s="5">
        <v>52.66</v>
      </c>
      <c r="H3120" s="5">
        <v>11851.2</v>
      </c>
      <c r="I3120" s="1" t="s">
        <v>127</v>
      </c>
      <c r="J3120" s="1" t="s">
        <v>840</v>
      </c>
      <c r="K3120" s="1" t="s">
        <v>111</v>
      </c>
      <c r="L3120" s="1" t="s">
        <v>5</v>
      </c>
      <c r="M3120" s="1" t="s">
        <v>6</v>
      </c>
      <c r="N3120" s="1" t="s">
        <v>7</v>
      </c>
      <c r="O3120" s="6"/>
    </row>
    <row r="3121">
      <c r="A3121" s="5">
        <v>201561.0</v>
      </c>
      <c r="B3121" s="2">
        <v>45900.0</v>
      </c>
      <c r="C3121" s="1" t="s">
        <v>839</v>
      </c>
      <c r="D3121" s="3" t="s">
        <v>376</v>
      </c>
      <c r="E3121" s="4">
        <v>45894.0</v>
      </c>
      <c r="F3121" s="5">
        <v>1000.0</v>
      </c>
      <c r="G3121" s="5">
        <v>11.17</v>
      </c>
      <c r="H3121" s="5">
        <v>11172.7</v>
      </c>
      <c r="I3121" s="1" t="s">
        <v>127</v>
      </c>
      <c r="J3121" s="1" t="s">
        <v>840</v>
      </c>
      <c r="K3121" s="1" t="s">
        <v>111</v>
      </c>
      <c r="L3121" s="1" t="s">
        <v>5</v>
      </c>
      <c r="M3121" s="1" t="s">
        <v>6</v>
      </c>
      <c r="N3121" s="1" t="s">
        <v>7</v>
      </c>
      <c r="O3121" s="6"/>
    </row>
    <row r="3122">
      <c r="A3122" s="5">
        <v>201561.0</v>
      </c>
      <c r="B3122" s="2">
        <v>45900.0</v>
      </c>
      <c r="C3122" s="1" t="s">
        <v>839</v>
      </c>
      <c r="D3122" s="3" t="s">
        <v>207</v>
      </c>
      <c r="E3122" s="4">
        <v>45894.0</v>
      </c>
      <c r="F3122" s="5">
        <v>20.0</v>
      </c>
      <c r="G3122" s="5">
        <v>568.48</v>
      </c>
      <c r="H3122" s="5">
        <v>11372.3</v>
      </c>
      <c r="I3122" s="1" t="s">
        <v>127</v>
      </c>
      <c r="J3122" s="1" t="s">
        <v>840</v>
      </c>
      <c r="K3122" s="1" t="s">
        <v>111</v>
      </c>
      <c r="L3122" s="1" t="s">
        <v>5</v>
      </c>
      <c r="M3122" s="1" t="s">
        <v>6</v>
      </c>
      <c r="N3122" s="1" t="s">
        <v>7</v>
      </c>
      <c r="O3122" s="6"/>
    </row>
    <row r="3123">
      <c r="A3123" s="5">
        <v>201561.0</v>
      </c>
      <c r="B3123" s="2">
        <v>45900.0</v>
      </c>
      <c r="C3123" s="1" t="s">
        <v>839</v>
      </c>
      <c r="D3123" s="3" t="s">
        <v>213</v>
      </c>
      <c r="E3123" s="4">
        <v>45894.0</v>
      </c>
      <c r="F3123" s="5">
        <v>20.0</v>
      </c>
      <c r="G3123" s="5">
        <v>834.48</v>
      </c>
      <c r="H3123" s="5">
        <v>16692.3</v>
      </c>
      <c r="I3123" s="1" t="s">
        <v>127</v>
      </c>
      <c r="J3123" s="1" t="s">
        <v>840</v>
      </c>
      <c r="K3123" s="1" t="s">
        <v>111</v>
      </c>
      <c r="L3123" s="1" t="s">
        <v>5</v>
      </c>
      <c r="M3123" s="1" t="s">
        <v>6</v>
      </c>
      <c r="N3123" s="1" t="s">
        <v>7</v>
      </c>
      <c r="O3123" s="6"/>
    </row>
    <row r="3124">
      <c r="A3124" s="5">
        <v>201561.0</v>
      </c>
      <c r="B3124" s="2">
        <v>45900.0</v>
      </c>
      <c r="C3124" s="1" t="s">
        <v>839</v>
      </c>
      <c r="D3124" s="3" t="s">
        <v>133</v>
      </c>
      <c r="E3124" s="4">
        <v>45894.0</v>
      </c>
      <c r="F3124" s="5">
        <v>30.0</v>
      </c>
      <c r="G3124" s="5">
        <v>47.88</v>
      </c>
      <c r="H3124" s="5">
        <v>1439.1</v>
      </c>
      <c r="I3124" s="1" t="s">
        <v>125</v>
      </c>
      <c r="J3124" s="1" t="s">
        <v>840</v>
      </c>
      <c r="K3124" s="1" t="s">
        <v>111</v>
      </c>
      <c r="L3124" s="1" t="s">
        <v>5</v>
      </c>
      <c r="M3124" s="1" t="s">
        <v>6</v>
      </c>
      <c r="N3124" s="1" t="s">
        <v>7</v>
      </c>
      <c r="O3124" s="6"/>
    </row>
    <row r="3125">
      <c r="A3125" s="5">
        <v>201562.0</v>
      </c>
      <c r="B3125" s="2">
        <v>45900.0</v>
      </c>
      <c r="C3125" s="1" t="s">
        <v>117</v>
      </c>
      <c r="D3125" s="3" t="s">
        <v>277</v>
      </c>
      <c r="E3125" s="4">
        <v>45894.0</v>
      </c>
      <c r="F3125" s="5">
        <v>300.0</v>
      </c>
      <c r="G3125" s="5">
        <v>35.98</v>
      </c>
      <c r="H3125" s="5">
        <v>10797.04</v>
      </c>
      <c r="I3125" s="1" t="s">
        <v>75</v>
      </c>
      <c r="J3125" s="1" t="s">
        <v>118</v>
      </c>
      <c r="K3125" s="1" t="s">
        <v>4</v>
      </c>
      <c r="L3125" s="1" t="s">
        <v>5</v>
      </c>
      <c r="M3125" s="1" t="s">
        <v>6</v>
      </c>
      <c r="N3125" s="1" t="s">
        <v>7</v>
      </c>
      <c r="O3125" s="6"/>
    </row>
    <row r="3126">
      <c r="A3126" s="5">
        <v>201562.0</v>
      </c>
      <c r="B3126" s="2">
        <v>45900.0</v>
      </c>
      <c r="C3126" s="1" t="s">
        <v>117</v>
      </c>
      <c r="D3126" s="3" t="s">
        <v>187</v>
      </c>
      <c r="E3126" s="4">
        <v>45894.0</v>
      </c>
      <c r="F3126" s="5">
        <v>1650.0</v>
      </c>
      <c r="G3126" s="5">
        <v>129.15</v>
      </c>
      <c r="H3126" s="5">
        <v>213100.54</v>
      </c>
      <c r="I3126" s="1" t="s">
        <v>75</v>
      </c>
      <c r="J3126" s="1" t="s">
        <v>118</v>
      </c>
      <c r="K3126" s="1" t="s">
        <v>4</v>
      </c>
      <c r="L3126" s="1" t="s">
        <v>5</v>
      </c>
      <c r="M3126" s="1" t="s">
        <v>6</v>
      </c>
      <c r="N3126" s="1" t="s">
        <v>7</v>
      </c>
      <c r="O3126" s="6"/>
    </row>
    <row r="3127">
      <c r="A3127" s="5">
        <v>201562.0</v>
      </c>
      <c r="B3127" s="2">
        <v>45900.0</v>
      </c>
      <c r="C3127" s="1" t="s">
        <v>117</v>
      </c>
      <c r="D3127" s="3" t="s">
        <v>181</v>
      </c>
      <c r="E3127" s="4">
        <v>45894.0</v>
      </c>
      <c r="F3127" s="5">
        <v>1800.0</v>
      </c>
      <c r="G3127" s="5">
        <v>6.09</v>
      </c>
      <c r="H3127" s="5">
        <v>10965.04</v>
      </c>
      <c r="I3127" s="1" t="s">
        <v>75</v>
      </c>
      <c r="J3127" s="1" t="s">
        <v>118</v>
      </c>
      <c r="K3127" s="1" t="s">
        <v>4</v>
      </c>
      <c r="L3127" s="1" t="s">
        <v>5</v>
      </c>
      <c r="M3127" s="1" t="s">
        <v>6</v>
      </c>
      <c r="N3127" s="1" t="s">
        <v>7</v>
      </c>
      <c r="O3127" s="6"/>
    </row>
    <row r="3128">
      <c r="A3128" s="5">
        <v>201562.0</v>
      </c>
      <c r="B3128" s="2">
        <v>45900.0</v>
      </c>
      <c r="C3128" s="1" t="s">
        <v>117</v>
      </c>
      <c r="D3128" s="3" t="s">
        <v>193</v>
      </c>
      <c r="E3128" s="4">
        <v>45894.0</v>
      </c>
      <c r="F3128" s="5">
        <v>1800.0</v>
      </c>
      <c r="G3128" s="5">
        <v>9.94</v>
      </c>
      <c r="H3128" s="5">
        <v>17895.04</v>
      </c>
      <c r="I3128" s="1" t="s">
        <v>75</v>
      </c>
      <c r="J3128" s="1" t="s">
        <v>118</v>
      </c>
      <c r="K3128" s="1" t="s">
        <v>4</v>
      </c>
      <c r="L3128" s="1" t="s">
        <v>5</v>
      </c>
      <c r="M3128" s="1" t="s">
        <v>6</v>
      </c>
      <c r="N3128" s="1" t="s">
        <v>7</v>
      </c>
      <c r="O3128" s="6"/>
    </row>
    <row r="3129">
      <c r="A3129" s="5">
        <v>201562.0</v>
      </c>
      <c r="B3129" s="2">
        <v>45900.0</v>
      </c>
      <c r="C3129" s="1" t="s">
        <v>117</v>
      </c>
      <c r="D3129" s="3" t="s">
        <v>284</v>
      </c>
      <c r="E3129" s="4">
        <v>45894.0</v>
      </c>
      <c r="F3129" s="5">
        <v>200.0</v>
      </c>
      <c r="G3129" s="5">
        <v>37.03</v>
      </c>
      <c r="H3129" s="5">
        <v>7409.04</v>
      </c>
      <c r="I3129" s="1" t="s">
        <v>75</v>
      </c>
      <c r="J3129" s="1" t="s">
        <v>118</v>
      </c>
      <c r="K3129" s="1" t="s">
        <v>4</v>
      </c>
      <c r="L3129" s="1" t="s">
        <v>5</v>
      </c>
      <c r="M3129" s="1" t="s">
        <v>6</v>
      </c>
      <c r="N3129" s="1" t="s">
        <v>7</v>
      </c>
      <c r="O3129" s="6"/>
    </row>
    <row r="3130">
      <c r="A3130" s="5">
        <v>201562.0</v>
      </c>
      <c r="B3130" s="2">
        <v>45900.0</v>
      </c>
      <c r="C3130" s="1" t="s">
        <v>117</v>
      </c>
      <c r="D3130" s="3" t="s">
        <v>158</v>
      </c>
      <c r="E3130" s="4">
        <v>45894.0</v>
      </c>
      <c r="F3130" s="5">
        <v>600.0</v>
      </c>
      <c r="G3130" s="5">
        <v>208.95</v>
      </c>
      <c r="H3130" s="5">
        <v>125373.04</v>
      </c>
      <c r="I3130" s="1" t="s">
        <v>75</v>
      </c>
      <c r="J3130" s="1" t="s">
        <v>118</v>
      </c>
      <c r="K3130" s="1" t="s">
        <v>4</v>
      </c>
      <c r="L3130" s="1" t="s">
        <v>5</v>
      </c>
      <c r="M3130" s="1" t="s">
        <v>6</v>
      </c>
      <c r="N3130" s="1" t="s">
        <v>7</v>
      </c>
      <c r="O3130" s="6"/>
    </row>
    <row r="3131">
      <c r="A3131" s="5">
        <v>201562.0</v>
      </c>
      <c r="B3131" s="2">
        <v>45900.0</v>
      </c>
      <c r="C3131" s="1" t="s">
        <v>117</v>
      </c>
      <c r="D3131" s="3" t="s">
        <v>283</v>
      </c>
      <c r="E3131" s="4">
        <v>45894.0</v>
      </c>
      <c r="F3131" s="5">
        <v>200.0</v>
      </c>
      <c r="G3131" s="5">
        <v>32.48</v>
      </c>
      <c r="H3131" s="5">
        <v>6499.04</v>
      </c>
      <c r="I3131" s="1" t="s">
        <v>75</v>
      </c>
      <c r="J3131" s="1" t="s">
        <v>118</v>
      </c>
      <c r="K3131" s="1" t="s">
        <v>4</v>
      </c>
      <c r="L3131" s="1" t="s">
        <v>5</v>
      </c>
      <c r="M3131" s="1" t="s">
        <v>6</v>
      </c>
      <c r="N3131" s="1" t="s">
        <v>7</v>
      </c>
      <c r="O3131" s="6"/>
    </row>
    <row r="3132">
      <c r="A3132" s="5">
        <v>201562.0</v>
      </c>
      <c r="B3132" s="2">
        <v>45900.0</v>
      </c>
      <c r="C3132" s="1" t="s">
        <v>117</v>
      </c>
      <c r="D3132" s="3" t="s">
        <v>78</v>
      </c>
      <c r="E3132" s="4">
        <v>45894.0</v>
      </c>
      <c r="F3132" s="5">
        <v>3200.0</v>
      </c>
      <c r="G3132" s="5">
        <v>6.96</v>
      </c>
      <c r="H3132" s="5">
        <v>22275.04</v>
      </c>
      <c r="I3132" s="1" t="s">
        <v>75</v>
      </c>
      <c r="J3132" s="1" t="s">
        <v>118</v>
      </c>
      <c r="K3132" s="1" t="s">
        <v>4</v>
      </c>
      <c r="L3132" s="1" t="s">
        <v>5</v>
      </c>
      <c r="M3132" s="1" t="s">
        <v>6</v>
      </c>
      <c r="N3132" s="1" t="s">
        <v>7</v>
      </c>
      <c r="O3132" s="6"/>
    </row>
    <row r="3133">
      <c r="A3133" s="5">
        <v>201562.0</v>
      </c>
      <c r="B3133" s="2">
        <v>45900.0</v>
      </c>
      <c r="C3133" s="1" t="s">
        <v>117</v>
      </c>
      <c r="D3133" s="3" t="s">
        <v>280</v>
      </c>
      <c r="E3133" s="4">
        <v>45894.0</v>
      </c>
      <c r="F3133" s="5">
        <v>600.0</v>
      </c>
      <c r="G3133" s="5">
        <v>6.79</v>
      </c>
      <c r="H3133" s="5">
        <v>4077.04</v>
      </c>
      <c r="I3133" s="1" t="s">
        <v>75</v>
      </c>
      <c r="J3133" s="1" t="s">
        <v>118</v>
      </c>
      <c r="K3133" s="1" t="s">
        <v>4</v>
      </c>
      <c r="L3133" s="1" t="s">
        <v>5</v>
      </c>
      <c r="M3133" s="1" t="s">
        <v>6</v>
      </c>
      <c r="N3133" s="1" t="s">
        <v>7</v>
      </c>
      <c r="O3133" s="6"/>
    </row>
    <row r="3134">
      <c r="A3134" s="5">
        <v>201562.0</v>
      </c>
      <c r="B3134" s="2">
        <v>45900.0</v>
      </c>
      <c r="C3134" s="1" t="s">
        <v>117</v>
      </c>
      <c r="D3134" s="3" t="s">
        <v>160</v>
      </c>
      <c r="E3134" s="4">
        <v>45894.0</v>
      </c>
      <c r="F3134" s="5">
        <v>750.0</v>
      </c>
      <c r="G3134" s="5">
        <v>59.08</v>
      </c>
      <c r="H3134" s="5">
        <v>44313.04</v>
      </c>
      <c r="I3134" s="1" t="s">
        <v>75</v>
      </c>
      <c r="J3134" s="1" t="s">
        <v>118</v>
      </c>
      <c r="K3134" s="1" t="s">
        <v>4</v>
      </c>
      <c r="L3134" s="1" t="s">
        <v>5</v>
      </c>
      <c r="M3134" s="1" t="s">
        <v>6</v>
      </c>
      <c r="N3134" s="1" t="s">
        <v>7</v>
      </c>
      <c r="O3134" s="6"/>
    </row>
    <row r="3135">
      <c r="A3135" s="5">
        <v>201562.0</v>
      </c>
      <c r="B3135" s="2">
        <v>45900.0</v>
      </c>
      <c r="C3135" s="1" t="s">
        <v>117</v>
      </c>
      <c r="D3135" s="3" t="s">
        <v>85</v>
      </c>
      <c r="E3135" s="4">
        <v>45894.0</v>
      </c>
      <c r="F3135" s="5">
        <v>1200.0</v>
      </c>
      <c r="G3135" s="5">
        <v>13.93</v>
      </c>
      <c r="H3135" s="5">
        <v>16719.04</v>
      </c>
      <c r="I3135" s="1" t="s">
        <v>75</v>
      </c>
      <c r="J3135" s="1" t="s">
        <v>118</v>
      </c>
      <c r="K3135" s="1" t="s">
        <v>4</v>
      </c>
      <c r="L3135" s="1" t="s">
        <v>5</v>
      </c>
      <c r="M3135" s="1" t="s">
        <v>6</v>
      </c>
      <c r="N3135" s="1" t="s">
        <v>7</v>
      </c>
      <c r="O3135" s="6"/>
    </row>
    <row r="3136">
      <c r="A3136" s="5">
        <v>201562.0</v>
      </c>
      <c r="B3136" s="2">
        <v>45900.0</v>
      </c>
      <c r="C3136" s="1" t="s">
        <v>117</v>
      </c>
      <c r="D3136" s="3" t="s">
        <v>183</v>
      </c>
      <c r="E3136" s="4">
        <v>45894.0</v>
      </c>
      <c r="F3136" s="5">
        <v>200.0</v>
      </c>
      <c r="G3136" s="5">
        <v>9.73</v>
      </c>
      <c r="H3136" s="5">
        <v>1949.04</v>
      </c>
      <c r="I3136" s="1" t="s">
        <v>75</v>
      </c>
      <c r="J3136" s="1" t="s">
        <v>118</v>
      </c>
      <c r="K3136" s="1" t="s">
        <v>4</v>
      </c>
      <c r="L3136" s="1" t="s">
        <v>5</v>
      </c>
      <c r="M3136" s="1" t="s">
        <v>6</v>
      </c>
      <c r="N3136" s="1" t="s">
        <v>7</v>
      </c>
      <c r="O3136" s="6"/>
    </row>
    <row r="3137">
      <c r="A3137" s="5">
        <v>201562.0</v>
      </c>
      <c r="B3137" s="2">
        <v>45900.0</v>
      </c>
      <c r="C3137" s="1" t="s">
        <v>117</v>
      </c>
      <c r="D3137" s="3" t="s">
        <v>156</v>
      </c>
      <c r="E3137" s="4">
        <v>45894.0</v>
      </c>
      <c r="F3137" s="5">
        <v>100.0</v>
      </c>
      <c r="G3137" s="5">
        <v>128.8</v>
      </c>
      <c r="H3137" s="5">
        <v>12883.04</v>
      </c>
      <c r="I3137" s="1" t="s">
        <v>75</v>
      </c>
      <c r="J3137" s="1" t="s">
        <v>118</v>
      </c>
      <c r="K3137" s="1" t="s">
        <v>4</v>
      </c>
      <c r="L3137" s="1" t="s">
        <v>5</v>
      </c>
      <c r="M3137" s="1" t="s">
        <v>6</v>
      </c>
      <c r="N3137" s="1" t="s">
        <v>7</v>
      </c>
      <c r="O3137" s="6"/>
    </row>
    <row r="3138">
      <c r="A3138" s="5">
        <v>201562.0</v>
      </c>
      <c r="B3138" s="2">
        <v>45900.0</v>
      </c>
      <c r="C3138" s="1" t="s">
        <v>117</v>
      </c>
      <c r="D3138" s="3" t="s">
        <v>281</v>
      </c>
      <c r="E3138" s="4">
        <v>45894.0</v>
      </c>
      <c r="F3138" s="5">
        <v>250.0</v>
      </c>
      <c r="G3138" s="5">
        <v>17.08</v>
      </c>
      <c r="H3138" s="5">
        <v>4273.04</v>
      </c>
      <c r="I3138" s="1" t="s">
        <v>75</v>
      </c>
      <c r="J3138" s="1" t="s">
        <v>118</v>
      </c>
      <c r="K3138" s="1" t="s">
        <v>4</v>
      </c>
      <c r="L3138" s="1" t="s">
        <v>5</v>
      </c>
      <c r="M3138" s="1" t="s">
        <v>6</v>
      </c>
      <c r="N3138" s="1" t="s">
        <v>7</v>
      </c>
      <c r="O3138" s="6"/>
    </row>
    <row r="3139">
      <c r="A3139" s="5">
        <v>201562.0</v>
      </c>
      <c r="B3139" s="2">
        <v>45900.0</v>
      </c>
      <c r="C3139" s="1" t="s">
        <v>117</v>
      </c>
      <c r="D3139" s="3" t="s">
        <v>480</v>
      </c>
      <c r="E3139" s="4">
        <v>45894.0</v>
      </c>
      <c r="F3139" s="5">
        <v>100.0</v>
      </c>
      <c r="G3139" s="5">
        <v>59.18</v>
      </c>
      <c r="H3139" s="5">
        <v>5921.04</v>
      </c>
      <c r="I3139" s="1" t="s">
        <v>75</v>
      </c>
      <c r="J3139" s="1" t="s">
        <v>118</v>
      </c>
      <c r="K3139" s="1" t="s">
        <v>4</v>
      </c>
      <c r="L3139" s="1" t="s">
        <v>5</v>
      </c>
      <c r="M3139" s="1" t="s">
        <v>6</v>
      </c>
      <c r="N3139" s="1" t="s">
        <v>7</v>
      </c>
      <c r="O3139" s="6"/>
    </row>
    <row r="3140">
      <c r="A3140" s="5">
        <v>201562.0</v>
      </c>
      <c r="B3140" s="2">
        <v>45900.0</v>
      </c>
      <c r="C3140" s="1" t="s">
        <v>117</v>
      </c>
      <c r="D3140" s="3" t="s">
        <v>191</v>
      </c>
      <c r="E3140" s="4">
        <v>45894.0</v>
      </c>
      <c r="F3140" s="5">
        <v>1500.0</v>
      </c>
      <c r="G3140" s="5">
        <v>11.34</v>
      </c>
      <c r="H3140" s="5">
        <v>17013.04</v>
      </c>
      <c r="I3140" s="1" t="s">
        <v>75</v>
      </c>
      <c r="J3140" s="1" t="s">
        <v>118</v>
      </c>
      <c r="K3140" s="1" t="s">
        <v>4</v>
      </c>
      <c r="L3140" s="1" t="s">
        <v>5</v>
      </c>
      <c r="M3140" s="1" t="s">
        <v>6</v>
      </c>
      <c r="N3140" s="1" t="s">
        <v>7</v>
      </c>
      <c r="O3140" s="6"/>
    </row>
    <row r="3141">
      <c r="A3141" s="5">
        <v>201562.0</v>
      </c>
      <c r="B3141" s="2">
        <v>45900.0</v>
      </c>
      <c r="C3141" s="1" t="s">
        <v>117</v>
      </c>
      <c r="D3141" s="3" t="s">
        <v>402</v>
      </c>
      <c r="E3141" s="4">
        <v>45894.0</v>
      </c>
      <c r="F3141" s="5">
        <v>140.0</v>
      </c>
      <c r="G3141" s="5">
        <v>114.38</v>
      </c>
      <c r="H3141" s="5">
        <v>16016.24</v>
      </c>
      <c r="I3141" s="1" t="s">
        <v>75</v>
      </c>
      <c r="J3141" s="1" t="s">
        <v>118</v>
      </c>
      <c r="K3141" s="1" t="s">
        <v>4</v>
      </c>
      <c r="L3141" s="1" t="s">
        <v>5</v>
      </c>
      <c r="M3141" s="1" t="s">
        <v>6</v>
      </c>
      <c r="N3141" s="1" t="s">
        <v>7</v>
      </c>
      <c r="O3141" s="6"/>
    </row>
    <row r="3142">
      <c r="A3142" s="5">
        <v>201562.0</v>
      </c>
      <c r="B3142" s="2">
        <v>45900.0</v>
      </c>
      <c r="C3142" s="1" t="s">
        <v>117</v>
      </c>
      <c r="D3142" s="3" t="s">
        <v>154</v>
      </c>
      <c r="E3142" s="4">
        <v>45894.0</v>
      </c>
      <c r="F3142" s="5">
        <v>300.0</v>
      </c>
      <c r="G3142" s="5">
        <v>18.16</v>
      </c>
      <c r="H3142" s="5">
        <v>5451.04</v>
      </c>
      <c r="I3142" s="1" t="s">
        <v>75</v>
      </c>
      <c r="J3142" s="1" t="s">
        <v>118</v>
      </c>
      <c r="K3142" s="1" t="s">
        <v>4</v>
      </c>
      <c r="L3142" s="1" t="s">
        <v>5</v>
      </c>
      <c r="M3142" s="1" t="s">
        <v>6</v>
      </c>
      <c r="N3142" s="1" t="s">
        <v>7</v>
      </c>
      <c r="O3142" s="6"/>
    </row>
    <row r="3143">
      <c r="A3143" s="5">
        <v>201562.0</v>
      </c>
      <c r="B3143" s="2">
        <v>45900.0</v>
      </c>
      <c r="C3143" s="1" t="s">
        <v>117</v>
      </c>
      <c r="D3143" s="3" t="s">
        <v>297</v>
      </c>
      <c r="E3143" s="4">
        <v>45894.0</v>
      </c>
      <c r="F3143" s="5">
        <v>80.0</v>
      </c>
      <c r="G3143" s="5">
        <v>21.7</v>
      </c>
      <c r="H3143" s="5">
        <v>1739.04</v>
      </c>
      <c r="I3143" s="1" t="s">
        <v>75</v>
      </c>
      <c r="J3143" s="1" t="s">
        <v>118</v>
      </c>
      <c r="K3143" s="1" t="s">
        <v>4</v>
      </c>
      <c r="L3143" s="1" t="s">
        <v>5</v>
      </c>
      <c r="M3143" s="1" t="s">
        <v>6</v>
      </c>
      <c r="N3143" s="1" t="s">
        <v>7</v>
      </c>
      <c r="O3143" s="6"/>
    </row>
    <row r="3144">
      <c r="A3144" s="5">
        <v>201562.0</v>
      </c>
      <c r="B3144" s="2">
        <v>45900.0</v>
      </c>
      <c r="C3144" s="1" t="s">
        <v>117</v>
      </c>
      <c r="D3144" s="3" t="s">
        <v>290</v>
      </c>
      <c r="E3144" s="4">
        <v>45894.0</v>
      </c>
      <c r="F3144" s="5">
        <v>150.0</v>
      </c>
      <c r="G3144" s="5">
        <v>32.9</v>
      </c>
      <c r="H3144" s="5">
        <v>4938.04</v>
      </c>
      <c r="I3144" s="1" t="s">
        <v>75</v>
      </c>
      <c r="J3144" s="1" t="s">
        <v>118</v>
      </c>
      <c r="K3144" s="1" t="s">
        <v>4</v>
      </c>
      <c r="L3144" s="1" t="s">
        <v>5</v>
      </c>
      <c r="M3144" s="1" t="s">
        <v>6</v>
      </c>
      <c r="N3144" s="1" t="s">
        <v>7</v>
      </c>
      <c r="O3144" s="6"/>
    </row>
    <row r="3145">
      <c r="A3145" s="5">
        <v>201562.0</v>
      </c>
      <c r="B3145" s="2">
        <v>45900.0</v>
      </c>
      <c r="C3145" s="1" t="s">
        <v>117</v>
      </c>
      <c r="D3145" s="3" t="s">
        <v>287</v>
      </c>
      <c r="E3145" s="4">
        <v>45894.0</v>
      </c>
      <c r="F3145" s="5">
        <v>100.0</v>
      </c>
      <c r="G3145" s="5">
        <v>31.15</v>
      </c>
      <c r="H3145" s="5">
        <v>3118.04</v>
      </c>
      <c r="I3145" s="1" t="s">
        <v>75</v>
      </c>
      <c r="J3145" s="1" t="s">
        <v>118</v>
      </c>
      <c r="K3145" s="1" t="s">
        <v>4</v>
      </c>
      <c r="L3145" s="1" t="s">
        <v>5</v>
      </c>
      <c r="M3145" s="1" t="s">
        <v>6</v>
      </c>
      <c r="N3145" s="1" t="s">
        <v>7</v>
      </c>
      <c r="O3145" s="6"/>
    </row>
    <row r="3146">
      <c r="A3146" s="5">
        <v>201562.0</v>
      </c>
      <c r="B3146" s="2">
        <v>45900.0</v>
      </c>
      <c r="C3146" s="1" t="s">
        <v>117</v>
      </c>
      <c r="D3146" s="3" t="s">
        <v>79</v>
      </c>
      <c r="E3146" s="4">
        <v>45894.0</v>
      </c>
      <c r="F3146" s="5">
        <v>750.0</v>
      </c>
      <c r="G3146" s="5">
        <v>30.17</v>
      </c>
      <c r="H3146" s="5">
        <v>22630.54</v>
      </c>
      <c r="I3146" s="1" t="s">
        <v>75</v>
      </c>
      <c r="J3146" s="1" t="s">
        <v>118</v>
      </c>
      <c r="K3146" s="1" t="s">
        <v>4</v>
      </c>
      <c r="L3146" s="1" t="s">
        <v>5</v>
      </c>
      <c r="M3146" s="1" t="s">
        <v>6</v>
      </c>
      <c r="N3146" s="1" t="s">
        <v>7</v>
      </c>
      <c r="O3146" s="6"/>
    </row>
    <row r="3147">
      <c r="A3147" s="5">
        <v>201562.0</v>
      </c>
      <c r="B3147" s="2">
        <v>45900.0</v>
      </c>
      <c r="C3147" s="1" t="s">
        <v>117</v>
      </c>
      <c r="D3147" s="3" t="s">
        <v>74</v>
      </c>
      <c r="E3147" s="4">
        <v>45894.0</v>
      </c>
      <c r="F3147" s="5">
        <v>200.0</v>
      </c>
      <c r="G3147" s="5">
        <v>40.6</v>
      </c>
      <c r="H3147" s="5">
        <v>8123.04</v>
      </c>
      <c r="I3147" s="1" t="s">
        <v>75</v>
      </c>
      <c r="J3147" s="1" t="s">
        <v>118</v>
      </c>
      <c r="K3147" s="1" t="s">
        <v>4</v>
      </c>
      <c r="L3147" s="1" t="s">
        <v>5</v>
      </c>
      <c r="M3147" s="1" t="s">
        <v>6</v>
      </c>
      <c r="N3147" s="1" t="s">
        <v>7</v>
      </c>
      <c r="O3147" s="6"/>
    </row>
    <row r="3148">
      <c r="A3148" s="5">
        <v>201563.0</v>
      </c>
      <c r="B3148" s="2">
        <v>45900.0</v>
      </c>
      <c r="C3148" s="1" t="s">
        <v>117</v>
      </c>
      <c r="D3148" s="3" t="s">
        <v>45</v>
      </c>
      <c r="E3148" s="4">
        <v>45894.0</v>
      </c>
      <c r="F3148" s="5">
        <v>1000.0</v>
      </c>
      <c r="G3148" s="5">
        <v>2050.3</v>
      </c>
      <c r="H3148" s="5">
        <v>4100.6</v>
      </c>
      <c r="I3148" s="1" t="s">
        <v>43</v>
      </c>
      <c r="J3148" s="1" t="s">
        <v>118</v>
      </c>
      <c r="K3148" s="1" t="s">
        <v>4</v>
      </c>
      <c r="L3148" s="1" t="s">
        <v>5</v>
      </c>
      <c r="M3148" s="1" t="s">
        <v>44</v>
      </c>
      <c r="N3148" s="1" t="s">
        <v>7</v>
      </c>
      <c r="O3148" s="6"/>
    </row>
    <row r="3149">
      <c r="A3149" s="5">
        <v>201563.0</v>
      </c>
      <c r="B3149" s="2">
        <v>45900.0</v>
      </c>
      <c r="C3149" s="1" t="s">
        <v>117</v>
      </c>
      <c r="D3149" s="3" t="s">
        <v>47</v>
      </c>
      <c r="E3149" s="4">
        <v>45894.0</v>
      </c>
      <c r="F3149" s="5">
        <v>3000.0</v>
      </c>
      <c r="G3149" s="5">
        <v>3075.45</v>
      </c>
      <c r="H3149" s="5">
        <v>12301.8</v>
      </c>
      <c r="I3149" s="1" t="s">
        <v>43</v>
      </c>
      <c r="J3149" s="1" t="s">
        <v>118</v>
      </c>
      <c r="K3149" s="1" t="s">
        <v>4</v>
      </c>
      <c r="L3149" s="1" t="s">
        <v>5</v>
      </c>
      <c r="M3149" s="1" t="s">
        <v>44</v>
      </c>
      <c r="N3149" s="1" t="s">
        <v>7</v>
      </c>
      <c r="O3149" s="6"/>
    </row>
    <row r="3150">
      <c r="A3150" s="5">
        <v>201563.0</v>
      </c>
      <c r="B3150" s="2">
        <v>45900.0</v>
      </c>
      <c r="C3150" s="1" t="s">
        <v>117</v>
      </c>
      <c r="D3150" s="3" t="s">
        <v>46</v>
      </c>
      <c r="E3150" s="4">
        <v>45894.0</v>
      </c>
      <c r="F3150" s="5">
        <v>36000.0</v>
      </c>
      <c r="G3150" s="5">
        <v>4100.6</v>
      </c>
      <c r="H3150" s="5">
        <v>147621.6</v>
      </c>
      <c r="I3150" s="1" t="s">
        <v>43</v>
      </c>
      <c r="J3150" s="1" t="s">
        <v>118</v>
      </c>
      <c r="K3150" s="1" t="s">
        <v>4</v>
      </c>
      <c r="L3150" s="1" t="s">
        <v>5</v>
      </c>
      <c r="M3150" s="1" t="s">
        <v>44</v>
      </c>
      <c r="N3150" s="1" t="s">
        <v>7</v>
      </c>
      <c r="O3150" s="6"/>
    </row>
    <row r="3151">
      <c r="A3151" s="5">
        <v>201565.0</v>
      </c>
      <c r="B3151" s="2">
        <v>45900.0</v>
      </c>
      <c r="C3151" s="1" t="s">
        <v>180</v>
      </c>
      <c r="D3151" s="3" t="s">
        <v>189</v>
      </c>
      <c r="E3151" s="4">
        <v>45894.0</v>
      </c>
      <c r="F3151" s="5">
        <v>300.0</v>
      </c>
      <c r="G3151" s="5">
        <v>16.94</v>
      </c>
      <c r="H3151" s="5">
        <v>5084.47</v>
      </c>
      <c r="I3151" s="1" t="s">
        <v>71</v>
      </c>
      <c r="J3151" s="1" t="s">
        <v>92</v>
      </c>
      <c r="K3151" s="1" t="s">
        <v>13</v>
      </c>
      <c r="L3151" s="1" t="s">
        <v>5</v>
      </c>
      <c r="M3151" s="1" t="s">
        <v>6</v>
      </c>
      <c r="N3151" s="1" t="s">
        <v>7</v>
      </c>
      <c r="O3151" s="6"/>
    </row>
    <row r="3152">
      <c r="A3152" s="5">
        <v>201565.0</v>
      </c>
      <c r="B3152" s="2">
        <v>45900.0</v>
      </c>
      <c r="C3152" s="1" t="s">
        <v>180</v>
      </c>
      <c r="D3152" s="3" t="s">
        <v>78</v>
      </c>
      <c r="E3152" s="4">
        <v>45894.0</v>
      </c>
      <c r="F3152" s="5">
        <v>1600.0</v>
      </c>
      <c r="G3152" s="5">
        <v>6.96</v>
      </c>
      <c r="H3152" s="5">
        <v>11138.47</v>
      </c>
      <c r="I3152" s="1" t="s">
        <v>75</v>
      </c>
      <c r="J3152" s="1" t="s">
        <v>92</v>
      </c>
      <c r="K3152" s="1" t="s">
        <v>13</v>
      </c>
      <c r="L3152" s="1" t="s">
        <v>5</v>
      </c>
      <c r="M3152" s="1" t="s">
        <v>6</v>
      </c>
      <c r="N3152" s="1" t="s">
        <v>7</v>
      </c>
      <c r="O3152" s="6"/>
    </row>
    <row r="3153">
      <c r="A3153" s="5">
        <v>201565.0</v>
      </c>
      <c r="B3153" s="2">
        <v>45900.0</v>
      </c>
      <c r="C3153" s="1" t="s">
        <v>180</v>
      </c>
      <c r="D3153" s="3" t="s">
        <v>292</v>
      </c>
      <c r="E3153" s="4">
        <v>45894.0</v>
      </c>
      <c r="F3153" s="5">
        <v>80.0</v>
      </c>
      <c r="G3153" s="5">
        <v>51.8</v>
      </c>
      <c r="H3153" s="5">
        <v>4146.47</v>
      </c>
      <c r="I3153" s="1" t="s">
        <v>75</v>
      </c>
      <c r="J3153" s="1" t="s">
        <v>92</v>
      </c>
      <c r="K3153" s="1" t="s">
        <v>13</v>
      </c>
      <c r="L3153" s="1" t="s">
        <v>5</v>
      </c>
      <c r="M3153" s="1" t="s">
        <v>6</v>
      </c>
      <c r="N3153" s="1" t="s">
        <v>7</v>
      </c>
      <c r="O3153" s="6"/>
    </row>
    <row r="3154">
      <c r="A3154" s="5">
        <v>201565.0</v>
      </c>
      <c r="B3154" s="2">
        <v>45900.0</v>
      </c>
      <c r="C3154" s="1" t="s">
        <v>180</v>
      </c>
      <c r="D3154" s="3" t="s">
        <v>79</v>
      </c>
      <c r="E3154" s="4">
        <v>45894.0</v>
      </c>
      <c r="F3154" s="5">
        <v>300.0</v>
      </c>
      <c r="G3154" s="5">
        <v>30.17</v>
      </c>
      <c r="H3154" s="5">
        <v>9053.47</v>
      </c>
      <c r="I3154" s="1" t="s">
        <v>75</v>
      </c>
      <c r="J3154" s="1" t="s">
        <v>92</v>
      </c>
      <c r="K3154" s="1" t="s">
        <v>13</v>
      </c>
      <c r="L3154" s="1" t="s">
        <v>5</v>
      </c>
      <c r="M3154" s="1" t="s">
        <v>6</v>
      </c>
      <c r="N3154" s="1" t="s">
        <v>7</v>
      </c>
      <c r="O3154" s="6"/>
    </row>
    <row r="3155">
      <c r="A3155" s="5">
        <v>201565.0</v>
      </c>
      <c r="B3155" s="2">
        <v>45900.0</v>
      </c>
      <c r="C3155" s="1" t="s">
        <v>180</v>
      </c>
      <c r="D3155" s="3" t="s">
        <v>200</v>
      </c>
      <c r="E3155" s="4">
        <v>45894.0</v>
      </c>
      <c r="F3155" s="5">
        <v>300.0</v>
      </c>
      <c r="G3155" s="5">
        <v>16.2</v>
      </c>
      <c r="H3155" s="5">
        <v>4862.47</v>
      </c>
      <c r="I3155" s="1" t="s">
        <v>71</v>
      </c>
      <c r="J3155" s="1" t="s">
        <v>92</v>
      </c>
      <c r="K3155" s="1" t="s">
        <v>13</v>
      </c>
      <c r="L3155" s="1" t="s">
        <v>5</v>
      </c>
      <c r="M3155" s="1" t="s">
        <v>6</v>
      </c>
      <c r="N3155" s="1" t="s">
        <v>7</v>
      </c>
      <c r="O3155" s="6"/>
    </row>
    <row r="3156">
      <c r="A3156" s="5">
        <v>201565.0</v>
      </c>
      <c r="B3156" s="2">
        <v>45900.0</v>
      </c>
      <c r="C3156" s="1" t="s">
        <v>180</v>
      </c>
      <c r="D3156" s="3" t="s">
        <v>85</v>
      </c>
      <c r="E3156" s="4">
        <v>45894.0</v>
      </c>
      <c r="F3156" s="5">
        <v>1200.0</v>
      </c>
      <c r="G3156" s="5">
        <v>13.93</v>
      </c>
      <c r="H3156" s="5">
        <v>16718.47</v>
      </c>
      <c r="I3156" s="1" t="s">
        <v>75</v>
      </c>
      <c r="J3156" s="1" t="s">
        <v>92</v>
      </c>
      <c r="K3156" s="1" t="s">
        <v>13</v>
      </c>
      <c r="L3156" s="1" t="s">
        <v>5</v>
      </c>
      <c r="M3156" s="1" t="s">
        <v>6</v>
      </c>
      <c r="N3156" s="1" t="s">
        <v>7</v>
      </c>
      <c r="O3156" s="6"/>
    </row>
    <row r="3157">
      <c r="A3157" s="5">
        <v>201565.0</v>
      </c>
      <c r="B3157" s="2">
        <v>45900.0</v>
      </c>
      <c r="C3157" s="1" t="s">
        <v>180</v>
      </c>
      <c r="D3157" s="3" t="s">
        <v>411</v>
      </c>
      <c r="E3157" s="4">
        <v>45894.0</v>
      </c>
      <c r="F3157" s="5">
        <v>400.0</v>
      </c>
      <c r="G3157" s="5">
        <v>8.8</v>
      </c>
      <c r="H3157" s="5">
        <v>3522.47</v>
      </c>
      <c r="I3157" s="1" t="s">
        <v>71</v>
      </c>
      <c r="J3157" s="1" t="s">
        <v>92</v>
      </c>
      <c r="K3157" s="1" t="s">
        <v>13</v>
      </c>
      <c r="L3157" s="1" t="s">
        <v>5</v>
      </c>
      <c r="M3157" s="1" t="s">
        <v>6</v>
      </c>
      <c r="N3157" s="1" t="s">
        <v>7</v>
      </c>
      <c r="O3157" s="6"/>
    </row>
    <row r="3158">
      <c r="A3158" s="5">
        <v>201565.0</v>
      </c>
      <c r="B3158" s="2">
        <v>45900.0</v>
      </c>
      <c r="C3158" s="1" t="s">
        <v>180</v>
      </c>
      <c r="D3158" s="3" t="s">
        <v>724</v>
      </c>
      <c r="E3158" s="4">
        <v>45894.0</v>
      </c>
      <c r="F3158" s="5">
        <v>200.0</v>
      </c>
      <c r="G3158" s="5">
        <v>58.8</v>
      </c>
      <c r="H3158" s="5">
        <v>11762.47</v>
      </c>
      <c r="I3158" s="1" t="s">
        <v>75</v>
      </c>
      <c r="J3158" s="1" t="s">
        <v>92</v>
      </c>
      <c r="K3158" s="1" t="s">
        <v>13</v>
      </c>
      <c r="L3158" s="1" t="s">
        <v>5</v>
      </c>
      <c r="M3158" s="1" t="s">
        <v>6</v>
      </c>
      <c r="N3158" s="1" t="s">
        <v>7</v>
      </c>
      <c r="O3158" s="6"/>
    </row>
    <row r="3159">
      <c r="A3159" s="5">
        <v>201565.0</v>
      </c>
      <c r="B3159" s="2">
        <v>45900.0</v>
      </c>
      <c r="C3159" s="1" t="s">
        <v>180</v>
      </c>
      <c r="D3159" s="3" t="s">
        <v>277</v>
      </c>
      <c r="E3159" s="4">
        <v>45894.0</v>
      </c>
      <c r="F3159" s="5">
        <v>100.0</v>
      </c>
      <c r="G3159" s="5">
        <v>35.98</v>
      </c>
      <c r="H3159" s="5">
        <v>3600.47</v>
      </c>
      <c r="I3159" s="1" t="s">
        <v>75</v>
      </c>
      <c r="J3159" s="1" t="s">
        <v>92</v>
      </c>
      <c r="K3159" s="1" t="s">
        <v>13</v>
      </c>
      <c r="L3159" s="1" t="s">
        <v>5</v>
      </c>
      <c r="M3159" s="1" t="s">
        <v>6</v>
      </c>
      <c r="N3159" s="1" t="s">
        <v>7</v>
      </c>
      <c r="O3159" s="6"/>
    </row>
    <row r="3160">
      <c r="A3160" s="5">
        <v>201565.0</v>
      </c>
      <c r="B3160" s="2">
        <v>45900.0</v>
      </c>
      <c r="C3160" s="1" t="s">
        <v>180</v>
      </c>
      <c r="D3160" s="3" t="s">
        <v>605</v>
      </c>
      <c r="E3160" s="4">
        <v>45894.0</v>
      </c>
      <c r="F3160" s="5">
        <v>75.0</v>
      </c>
      <c r="G3160" s="5">
        <v>128.8</v>
      </c>
      <c r="H3160" s="5">
        <v>9662.47</v>
      </c>
      <c r="I3160" s="1" t="s">
        <v>75</v>
      </c>
      <c r="J3160" s="1" t="s">
        <v>92</v>
      </c>
      <c r="K3160" s="1" t="s">
        <v>13</v>
      </c>
      <c r="L3160" s="1" t="s">
        <v>5</v>
      </c>
      <c r="M3160" s="1" t="s">
        <v>6</v>
      </c>
      <c r="N3160" s="1" t="s">
        <v>7</v>
      </c>
      <c r="O3160" s="6"/>
    </row>
    <row r="3161">
      <c r="A3161" s="5">
        <v>201565.0</v>
      </c>
      <c r="B3161" s="2">
        <v>45900.0</v>
      </c>
      <c r="C3161" s="1" t="s">
        <v>180</v>
      </c>
      <c r="D3161" s="3" t="s">
        <v>425</v>
      </c>
      <c r="E3161" s="4">
        <v>45894.0</v>
      </c>
      <c r="F3161" s="5">
        <v>1000.0</v>
      </c>
      <c r="G3161" s="5">
        <v>3.88</v>
      </c>
      <c r="H3161" s="5">
        <v>3882.47</v>
      </c>
      <c r="I3161" s="1" t="s">
        <v>71</v>
      </c>
      <c r="J3161" s="1" t="s">
        <v>92</v>
      </c>
      <c r="K3161" s="1" t="s">
        <v>13</v>
      </c>
      <c r="L3161" s="1" t="s">
        <v>5</v>
      </c>
      <c r="M3161" s="1" t="s">
        <v>6</v>
      </c>
      <c r="N3161" s="1" t="s">
        <v>7</v>
      </c>
      <c r="O3161" s="6"/>
    </row>
    <row r="3162">
      <c r="A3162" s="5">
        <v>201565.0</v>
      </c>
      <c r="B3162" s="2">
        <v>45900.0</v>
      </c>
      <c r="C3162" s="1" t="s">
        <v>180</v>
      </c>
      <c r="D3162" s="3" t="s">
        <v>859</v>
      </c>
      <c r="E3162" s="4">
        <v>45894.0</v>
      </c>
      <c r="F3162" s="5">
        <v>40.0</v>
      </c>
      <c r="G3162" s="5">
        <v>138.6</v>
      </c>
      <c r="H3162" s="5">
        <v>5546.47</v>
      </c>
      <c r="I3162" s="1" t="s">
        <v>75</v>
      </c>
      <c r="J3162" s="1" t="s">
        <v>92</v>
      </c>
      <c r="K3162" s="1" t="s">
        <v>13</v>
      </c>
      <c r="L3162" s="1" t="s">
        <v>5</v>
      </c>
      <c r="M3162" s="1" t="s">
        <v>6</v>
      </c>
      <c r="N3162" s="1" t="s">
        <v>7</v>
      </c>
      <c r="O3162" s="6"/>
    </row>
    <row r="3163">
      <c r="A3163" s="5">
        <v>201565.0</v>
      </c>
      <c r="B3163" s="2">
        <v>45900.0</v>
      </c>
      <c r="C3163" s="1" t="s">
        <v>180</v>
      </c>
      <c r="D3163" s="3" t="s">
        <v>465</v>
      </c>
      <c r="E3163" s="4">
        <v>45894.0</v>
      </c>
      <c r="F3163" s="5">
        <v>500.0</v>
      </c>
      <c r="G3163" s="5">
        <v>9.94</v>
      </c>
      <c r="H3163" s="5">
        <v>4972.47</v>
      </c>
      <c r="I3163" s="1" t="s">
        <v>75</v>
      </c>
      <c r="J3163" s="1" t="s">
        <v>92</v>
      </c>
      <c r="K3163" s="1" t="s">
        <v>13</v>
      </c>
      <c r="L3163" s="1" t="s">
        <v>5</v>
      </c>
      <c r="M3163" s="1" t="s">
        <v>6</v>
      </c>
      <c r="N3163" s="1" t="s">
        <v>7</v>
      </c>
      <c r="O3163" s="6"/>
    </row>
    <row r="3164">
      <c r="A3164" s="5">
        <v>201565.0</v>
      </c>
      <c r="B3164" s="2">
        <v>45900.0</v>
      </c>
      <c r="C3164" s="1" t="s">
        <v>180</v>
      </c>
      <c r="D3164" s="3" t="s">
        <v>525</v>
      </c>
      <c r="E3164" s="4">
        <v>45894.0</v>
      </c>
      <c r="F3164" s="5">
        <v>400.0</v>
      </c>
      <c r="G3164" s="5">
        <v>21.46</v>
      </c>
      <c r="H3164" s="5">
        <v>8586.47</v>
      </c>
      <c r="I3164" s="1" t="s">
        <v>71</v>
      </c>
      <c r="J3164" s="1" t="s">
        <v>92</v>
      </c>
      <c r="K3164" s="1" t="s">
        <v>13</v>
      </c>
      <c r="L3164" s="1" t="s">
        <v>5</v>
      </c>
      <c r="M3164" s="1" t="s">
        <v>6</v>
      </c>
      <c r="N3164" s="1" t="s">
        <v>7</v>
      </c>
      <c r="O3164" s="6"/>
    </row>
    <row r="3165">
      <c r="A3165" s="5">
        <v>201565.0</v>
      </c>
      <c r="B3165" s="2">
        <v>45900.0</v>
      </c>
      <c r="C3165" s="1" t="s">
        <v>180</v>
      </c>
      <c r="D3165" s="3" t="s">
        <v>172</v>
      </c>
      <c r="E3165" s="4">
        <v>45894.0</v>
      </c>
      <c r="F3165" s="5">
        <v>96.0</v>
      </c>
      <c r="G3165" s="5">
        <v>121.36</v>
      </c>
      <c r="H3165" s="5">
        <v>11653.03</v>
      </c>
      <c r="I3165" s="1" t="s">
        <v>75</v>
      </c>
      <c r="J3165" s="1" t="s">
        <v>92</v>
      </c>
      <c r="K3165" s="1" t="s">
        <v>13</v>
      </c>
      <c r="L3165" s="1" t="s">
        <v>5</v>
      </c>
      <c r="M3165" s="1" t="s">
        <v>6</v>
      </c>
      <c r="N3165" s="1" t="s">
        <v>7</v>
      </c>
      <c r="O3165" s="6"/>
    </row>
    <row r="3166">
      <c r="A3166" s="5">
        <v>201565.0</v>
      </c>
      <c r="B3166" s="2">
        <v>45900.0</v>
      </c>
      <c r="C3166" s="1" t="s">
        <v>180</v>
      </c>
      <c r="D3166" s="3" t="s">
        <v>187</v>
      </c>
      <c r="E3166" s="4">
        <v>45894.0</v>
      </c>
      <c r="F3166" s="5">
        <v>825.0</v>
      </c>
      <c r="G3166" s="5">
        <v>129.15</v>
      </c>
      <c r="H3166" s="5">
        <v>106551.22</v>
      </c>
      <c r="I3166" s="1" t="s">
        <v>75</v>
      </c>
      <c r="J3166" s="1" t="s">
        <v>92</v>
      </c>
      <c r="K3166" s="1" t="s">
        <v>13</v>
      </c>
      <c r="L3166" s="1" t="s">
        <v>5</v>
      </c>
      <c r="M3166" s="1" t="s">
        <v>6</v>
      </c>
      <c r="N3166" s="1" t="s">
        <v>7</v>
      </c>
      <c r="O3166" s="6"/>
    </row>
    <row r="3167">
      <c r="A3167" s="5">
        <v>201565.0</v>
      </c>
      <c r="B3167" s="2">
        <v>45900.0</v>
      </c>
      <c r="C3167" s="1" t="s">
        <v>180</v>
      </c>
      <c r="D3167" s="3" t="s">
        <v>280</v>
      </c>
      <c r="E3167" s="4">
        <v>45894.0</v>
      </c>
      <c r="F3167" s="5">
        <v>600.0</v>
      </c>
      <c r="G3167" s="5">
        <v>6.79</v>
      </c>
      <c r="H3167" s="5">
        <v>4076.47</v>
      </c>
      <c r="I3167" s="1" t="s">
        <v>75</v>
      </c>
      <c r="J3167" s="1" t="s">
        <v>92</v>
      </c>
      <c r="K3167" s="1" t="s">
        <v>13</v>
      </c>
      <c r="L3167" s="1" t="s">
        <v>5</v>
      </c>
      <c r="M3167" s="1" t="s">
        <v>6</v>
      </c>
      <c r="N3167" s="1" t="s">
        <v>7</v>
      </c>
      <c r="O3167" s="6"/>
    </row>
    <row r="3168">
      <c r="A3168" s="5">
        <v>201565.0</v>
      </c>
      <c r="B3168" s="2">
        <v>45900.0</v>
      </c>
      <c r="C3168" s="1" t="s">
        <v>180</v>
      </c>
      <c r="D3168" s="3" t="s">
        <v>472</v>
      </c>
      <c r="E3168" s="4">
        <v>45894.0</v>
      </c>
      <c r="F3168" s="5">
        <v>32.0</v>
      </c>
      <c r="G3168" s="5">
        <v>343.0</v>
      </c>
      <c r="H3168" s="5">
        <v>10978.47</v>
      </c>
      <c r="I3168" s="1" t="s">
        <v>75</v>
      </c>
      <c r="J3168" s="1" t="s">
        <v>92</v>
      </c>
      <c r="K3168" s="1" t="s">
        <v>13</v>
      </c>
      <c r="L3168" s="1" t="s">
        <v>5</v>
      </c>
      <c r="M3168" s="1" t="s">
        <v>6</v>
      </c>
      <c r="N3168" s="1" t="s">
        <v>7</v>
      </c>
      <c r="O3168" s="6"/>
    </row>
    <row r="3169">
      <c r="A3169" s="5">
        <v>201565.0</v>
      </c>
      <c r="B3169" s="2">
        <v>45900.0</v>
      </c>
      <c r="C3169" s="1" t="s">
        <v>180</v>
      </c>
      <c r="D3169" s="3" t="s">
        <v>158</v>
      </c>
      <c r="E3169" s="4">
        <v>45894.0</v>
      </c>
      <c r="F3169" s="5">
        <v>450.0</v>
      </c>
      <c r="G3169" s="5">
        <v>208.95</v>
      </c>
      <c r="H3169" s="5">
        <v>94029.97</v>
      </c>
      <c r="I3169" s="1" t="s">
        <v>75</v>
      </c>
      <c r="J3169" s="1" t="s">
        <v>92</v>
      </c>
      <c r="K3169" s="1" t="s">
        <v>13</v>
      </c>
      <c r="L3169" s="1" t="s">
        <v>5</v>
      </c>
      <c r="M3169" s="1" t="s">
        <v>6</v>
      </c>
      <c r="N3169" s="1" t="s">
        <v>7</v>
      </c>
      <c r="O3169" s="6"/>
    </row>
    <row r="3170">
      <c r="A3170" s="5">
        <v>201565.0</v>
      </c>
      <c r="B3170" s="2">
        <v>45900.0</v>
      </c>
      <c r="C3170" s="1" t="s">
        <v>180</v>
      </c>
      <c r="D3170" s="3" t="s">
        <v>160</v>
      </c>
      <c r="E3170" s="4">
        <v>45894.0</v>
      </c>
      <c r="F3170" s="5">
        <v>150.0</v>
      </c>
      <c r="G3170" s="5">
        <v>59.08</v>
      </c>
      <c r="H3170" s="5">
        <v>8864.47</v>
      </c>
      <c r="I3170" s="1" t="s">
        <v>75</v>
      </c>
      <c r="J3170" s="1" t="s">
        <v>92</v>
      </c>
      <c r="K3170" s="1" t="s">
        <v>13</v>
      </c>
      <c r="L3170" s="1" t="s">
        <v>5</v>
      </c>
      <c r="M3170" s="1" t="s">
        <v>6</v>
      </c>
      <c r="N3170" s="1" t="s">
        <v>7</v>
      </c>
      <c r="O3170" s="6"/>
    </row>
    <row r="3171">
      <c r="A3171" s="5">
        <v>201565.0</v>
      </c>
      <c r="B3171" s="2">
        <v>45900.0</v>
      </c>
      <c r="C3171" s="1" t="s">
        <v>180</v>
      </c>
      <c r="D3171" s="3" t="s">
        <v>421</v>
      </c>
      <c r="E3171" s="4">
        <v>45894.0</v>
      </c>
      <c r="F3171" s="5">
        <v>600.0</v>
      </c>
      <c r="G3171" s="5">
        <v>76.59</v>
      </c>
      <c r="H3171" s="5">
        <v>45956.47</v>
      </c>
      <c r="I3171" s="1" t="s">
        <v>71</v>
      </c>
      <c r="J3171" s="1" t="s">
        <v>92</v>
      </c>
      <c r="K3171" s="1" t="s">
        <v>13</v>
      </c>
      <c r="L3171" s="1" t="s">
        <v>5</v>
      </c>
      <c r="M3171" s="1" t="s">
        <v>6</v>
      </c>
      <c r="N3171" s="1" t="s">
        <v>7</v>
      </c>
      <c r="O3171" s="6"/>
    </row>
    <row r="3172">
      <c r="A3172" s="5">
        <v>201565.0</v>
      </c>
      <c r="B3172" s="2">
        <v>45900.0</v>
      </c>
      <c r="C3172" s="1" t="s">
        <v>180</v>
      </c>
      <c r="D3172" s="3" t="s">
        <v>402</v>
      </c>
      <c r="E3172" s="4">
        <v>45894.0</v>
      </c>
      <c r="F3172" s="5">
        <v>140.0</v>
      </c>
      <c r="G3172" s="5">
        <v>114.38</v>
      </c>
      <c r="H3172" s="5">
        <v>16015.67</v>
      </c>
      <c r="I3172" s="1" t="s">
        <v>75</v>
      </c>
      <c r="J3172" s="1" t="s">
        <v>92</v>
      </c>
      <c r="K3172" s="1" t="s">
        <v>13</v>
      </c>
      <c r="L3172" s="1" t="s">
        <v>5</v>
      </c>
      <c r="M3172" s="1" t="s">
        <v>6</v>
      </c>
      <c r="N3172" s="1" t="s">
        <v>7</v>
      </c>
      <c r="O3172" s="6"/>
    </row>
    <row r="3173">
      <c r="A3173" s="5">
        <v>201565.0</v>
      </c>
      <c r="B3173" s="2">
        <v>45900.0</v>
      </c>
      <c r="C3173" s="1" t="s">
        <v>180</v>
      </c>
      <c r="D3173" s="3" t="s">
        <v>182</v>
      </c>
      <c r="E3173" s="4">
        <v>45894.0</v>
      </c>
      <c r="F3173" s="5">
        <v>550.0</v>
      </c>
      <c r="G3173" s="5">
        <v>113.4</v>
      </c>
      <c r="H3173" s="5">
        <v>62372.47</v>
      </c>
      <c r="I3173" s="1" t="s">
        <v>75</v>
      </c>
      <c r="J3173" s="1" t="s">
        <v>92</v>
      </c>
      <c r="K3173" s="1" t="s">
        <v>13</v>
      </c>
      <c r="L3173" s="1" t="s">
        <v>5</v>
      </c>
      <c r="M3173" s="1" t="s">
        <v>6</v>
      </c>
      <c r="N3173" s="1" t="s">
        <v>7</v>
      </c>
      <c r="O3173" s="6"/>
    </row>
    <row r="3174">
      <c r="A3174" s="5">
        <v>201565.0</v>
      </c>
      <c r="B3174" s="2">
        <v>45900.0</v>
      </c>
      <c r="C3174" s="1" t="s">
        <v>180</v>
      </c>
      <c r="D3174" s="3" t="s">
        <v>157</v>
      </c>
      <c r="E3174" s="4">
        <v>45894.0</v>
      </c>
      <c r="F3174" s="5">
        <v>400.0</v>
      </c>
      <c r="G3174" s="5">
        <v>146.89</v>
      </c>
      <c r="H3174" s="5">
        <v>58758.47</v>
      </c>
      <c r="I3174" s="1" t="s">
        <v>71</v>
      </c>
      <c r="J3174" s="1" t="s">
        <v>92</v>
      </c>
      <c r="K3174" s="1" t="s">
        <v>13</v>
      </c>
      <c r="L3174" s="1" t="s">
        <v>5</v>
      </c>
      <c r="M3174" s="1" t="s">
        <v>6</v>
      </c>
      <c r="N3174" s="1" t="s">
        <v>7</v>
      </c>
      <c r="O3174" s="6"/>
    </row>
    <row r="3175">
      <c r="A3175" s="5">
        <v>201565.0</v>
      </c>
      <c r="B3175" s="2">
        <v>45900.0</v>
      </c>
      <c r="C3175" s="1" t="s">
        <v>180</v>
      </c>
      <c r="D3175" s="3" t="s">
        <v>409</v>
      </c>
      <c r="E3175" s="4">
        <v>45894.0</v>
      </c>
      <c r="F3175" s="5">
        <v>40.0</v>
      </c>
      <c r="G3175" s="5">
        <v>176.89</v>
      </c>
      <c r="H3175" s="5">
        <v>7078.07</v>
      </c>
      <c r="I3175" s="1" t="s">
        <v>75</v>
      </c>
      <c r="J3175" s="1" t="s">
        <v>92</v>
      </c>
      <c r="K3175" s="1" t="s">
        <v>13</v>
      </c>
      <c r="L3175" s="1" t="s">
        <v>5</v>
      </c>
      <c r="M3175" s="1" t="s">
        <v>6</v>
      </c>
      <c r="N3175" s="1" t="s">
        <v>7</v>
      </c>
      <c r="O3175" s="6"/>
    </row>
    <row r="3176">
      <c r="A3176" s="5">
        <v>201565.0</v>
      </c>
      <c r="B3176" s="2">
        <v>45900.0</v>
      </c>
      <c r="C3176" s="1" t="s">
        <v>180</v>
      </c>
      <c r="D3176" s="3" t="s">
        <v>192</v>
      </c>
      <c r="E3176" s="4">
        <v>45894.0</v>
      </c>
      <c r="F3176" s="5">
        <v>300.0</v>
      </c>
      <c r="G3176" s="5">
        <v>174.3</v>
      </c>
      <c r="H3176" s="5">
        <v>52292.47</v>
      </c>
      <c r="I3176" s="1" t="s">
        <v>75</v>
      </c>
      <c r="J3176" s="1" t="s">
        <v>92</v>
      </c>
      <c r="K3176" s="1" t="s">
        <v>13</v>
      </c>
      <c r="L3176" s="1" t="s">
        <v>5</v>
      </c>
      <c r="M3176" s="1" t="s">
        <v>6</v>
      </c>
      <c r="N3176" s="1" t="s">
        <v>7</v>
      </c>
      <c r="O3176" s="6"/>
    </row>
    <row r="3177">
      <c r="A3177" s="5">
        <v>201565.0</v>
      </c>
      <c r="B3177" s="2">
        <v>45900.0</v>
      </c>
      <c r="C3177" s="1" t="s">
        <v>180</v>
      </c>
      <c r="D3177" s="3" t="s">
        <v>199</v>
      </c>
      <c r="E3177" s="4">
        <v>45894.0</v>
      </c>
      <c r="F3177" s="5">
        <v>600.0</v>
      </c>
      <c r="G3177" s="5">
        <v>5.14</v>
      </c>
      <c r="H3177" s="5">
        <v>3086.47</v>
      </c>
      <c r="I3177" s="1" t="s">
        <v>71</v>
      </c>
      <c r="J3177" s="1" t="s">
        <v>92</v>
      </c>
      <c r="K3177" s="1" t="s">
        <v>13</v>
      </c>
      <c r="L3177" s="1" t="s">
        <v>5</v>
      </c>
      <c r="M3177" s="1" t="s">
        <v>6</v>
      </c>
      <c r="N3177" s="1" t="s">
        <v>7</v>
      </c>
      <c r="O3177" s="6"/>
    </row>
    <row r="3178">
      <c r="A3178" s="5">
        <v>201565.0</v>
      </c>
      <c r="B3178" s="2">
        <v>45900.0</v>
      </c>
      <c r="C3178" s="1" t="s">
        <v>180</v>
      </c>
      <c r="D3178" s="3" t="s">
        <v>195</v>
      </c>
      <c r="E3178" s="4">
        <v>45894.0</v>
      </c>
      <c r="F3178" s="5">
        <v>450.0</v>
      </c>
      <c r="G3178" s="5">
        <v>26.64</v>
      </c>
      <c r="H3178" s="5">
        <v>11990.47</v>
      </c>
      <c r="I3178" s="1" t="s">
        <v>71</v>
      </c>
      <c r="J3178" s="1" t="s">
        <v>92</v>
      </c>
      <c r="K3178" s="1" t="s">
        <v>13</v>
      </c>
      <c r="L3178" s="1" t="s">
        <v>5</v>
      </c>
      <c r="M3178" s="1" t="s">
        <v>6</v>
      </c>
      <c r="N3178" s="1" t="s">
        <v>7</v>
      </c>
      <c r="O3178" s="6"/>
    </row>
    <row r="3179">
      <c r="A3179" s="5">
        <v>201565.0</v>
      </c>
      <c r="B3179" s="2">
        <v>45900.0</v>
      </c>
      <c r="C3179" s="1" t="s">
        <v>180</v>
      </c>
      <c r="D3179" s="3" t="s">
        <v>400</v>
      </c>
      <c r="E3179" s="4">
        <v>45894.0</v>
      </c>
      <c r="F3179" s="5">
        <v>20.0</v>
      </c>
      <c r="G3179" s="5">
        <v>644.7</v>
      </c>
      <c r="H3179" s="5">
        <v>12896.47</v>
      </c>
      <c r="I3179" s="1" t="s">
        <v>75</v>
      </c>
      <c r="J3179" s="1" t="s">
        <v>92</v>
      </c>
      <c r="K3179" s="1" t="s">
        <v>13</v>
      </c>
      <c r="L3179" s="1" t="s">
        <v>5</v>
      </c>
      <c r="M3179" s="1" t="s">
        <v>6</v>
      </c>
      <c r="N3179" s="1" t="s">
        <v>7</v>
      </c>
      <c r="O3179" s="6"/>
    </row>
    <row r="3180">
      <c r="A3180" s="5">
        <v>201565.0</v>
      </c>
      <c r="B3180" s="2">
        <v>45900.0</v>
      </c>
      <c r="C3180" s="1" t="s">
        <v>180</v>
      </c>
      <c r="D3180" s="3" t="s">
        <v>398</v>
      </c>
      <c r="E3180" s="4">
        <v>45894.0</v>
      </c>
      <c r="F3180" s="5">
        <v>15.0</v>
      </c>
      <c r="G3180" s="5">
        <v>562.17</v>
      </c>
      <c r="H3180" s="5">
        <v>8435.02</v>
      </c>
      <c r="I3180" s="1" t="s">
        <v>75</v>
      </c>
      <c r="J3180" s="1" t="s">
        <v>92</v>
      </c>
      <c r="K3180" s="1" t="s">
        <v>13</v>
      </c>
      <c r="L3180" s="1" t="s">
        <v>5</v>
      </c>
      <c r="M3180" s="1" t="s">
        <v>6</v>
      </c>
      <c r="N3180" s="1" t="s">
        <v>7</v>
      </c>
      <c r="O3180" s="6"/>
    </row>
    <row r="3181">
      <c r="A3181" s="5">
        <v>201568.0</v>
      </c>
      <c r="B3181" s="2">
        <v>45900.0</v>
      </c>
      <c r="C3181" s="1" t="s">
        <v>180</v>
      </c>
      <c r="D3181" s="3" t="s">
        <v>695</v>
      </c>
      <c r="E3181" s="4">
        <v>45894.0</v>
      </c>
      <c r="F3181" s="5">
        <v>150.0</v>
      </c>
      <c r="G3181" s="5">
        <v>156.14</v>
      </c>
      <c r="H3181" s="5">
        <v>23424.52</v>
      </c>
      <c r="I3181" s="1" t="s">
        <v>696</v>
      </c>
      <c r="J3181" s="1" t="s">
        <v>92</v>
      </c>
      <c r="K3181" s="1" t="s">
        <v>13</v>
      </c>
      <c r="L3181" s="1" t="s">
        <v>5</v>
      </c>
      <c r="M3181" s="1" t="s">
        <v>6</v>
      </c>
      <c r="N3181" s="1" t="s">
        <v>7</v>
      </c>
      <c r="O3181" s="6"/>
    </row>
    <row r="3182">
      <c r="A3182" s="5">
        <v>201568.0</v>
      </c>
      <c r="B3182" s="2">
        <v>45900.0</v>
      </c>
      <c r="C3182" s="1" t="s">
        <v>180</v>
      </c>
      <c r="D3182" s="3" t="s">
        <v>716</v>
      </c>
      <c r="E3182" s="4">
        <v>45894.0</v>
      </c>
      <c r="F3182" s="5">
        <v>200.0</v>
      </c>
      <c r="G3182" s="5">
        <v>176.49</v>
      </c>
      <c r="H3182" s="5">
        <v>35301.52</v>
      </c>
      <c r="I3182" s="1" t="s">
        <v>696</v>
      </c>
      <c r="J3182" s="1" t="s">
        <v>92</v>
      </c>
      <c r="K3182" s="1" t="s">
        <v>13</v>
      </c>
      <c r="L3182" s="1" t="s">
        <v>5</v>
      </c>
      <c r="M3182" s="1" t="s">
        <v>6</v>
      </c>
      <c r="N3182" s="1" t="s">
        <v>7</v>
      </c>
      <c r="O3182" s="6"/>
    </row>
    <row r="3183">
      <c r="A3183" s="5">
        <v>201570.0</v>
      </c>
      <c r="B3183" s="2">
        <v>45900.0</v>
      </c>
      <c r="C3183" s="1" t="s">
        <v>180</v>
      </c>
      <c r="D3183" s="3" t="s">
        <v>45</v>
      </c>
      <c r="E3183" s="4">
        <v>45894.0</v>
      </c>
      <c r="F3183" s="5">
        <v>15000.0</v>
      </c>
      <c r="G3183" s="5">
        <v>2050.3</v>
      </c>
      <c r="H3183" s="5">
        <v>61515.64</v>
      </c>
      <c r="I3183" s="1" t="s">
        <v>43</v>
      </c>
      <c r="J3183" s="1" t="s">
        <v>92</v>
      </c>
      <c r="K3183" s="1" t="s">
        <v>13</v>
      </c>
      <c r="L3183" s="1" t="s">
        <v>5</v>
      </c>
      <c r="M3183" s="1" t="s">
        <v>44</v>
      </c>
      <c r="N3183" s="1" t="s">
        <v>7</v>
      </c>
      <c r="O3183" s="6"/>
    </row>
    <row r="3184">
      <c r="A3184" s="5">
        <v>201570.0</v>
      </c>
      <c r="B3184" s="2">
        <v>45900.0</v>
      </c>
      <c r="C3184" s="1" t="s">
        <v>180</v>
      </c>
      <c r="D3184" s="3" t="s">
        <v>47</v>
      </c>
      <c r="E3184" s="4">
        <v>45894.0</v>
      </c>
      <c r="F3184" s="5">
        <v>7500.0</v>
      </c>
      <c r="G3184" s="5">
        <v>3075.45</v>
      </c>
      <c r="H3184" s="5">
        <v>30761.14</v>
      </c>
      <c r="I3184" s="1" t="s">
        <v>43</v>
      </c>
      <c r="J3184" s="1" t="s">
        <v>92</v>
      </c>
      <c r="K3184" s="1" t="s">
        <v>13</v>
      </c>
      <c r="L3184" s="1" t="s">
        <v>5</v>
      </c>
      <c r="M3184" s="1" t="s">
        <v>44</v>
      </c>
      <c r="N3184" s="1" t="s">
        <v>7</v>
      </c>
      <c r="O3184" s="6"/>
    </row>
    <row r="3185">
      <c r="A3185" s="5">
        <v>201570.0</v>
      </c>
      <c r="B3185" s="2">
        <v>45900.0</v>
      </c>
      <c r="C3185" s="1" t="s">
        <v>180</v>
      </c>
      <c r="D3185" s="3" t="s">
        <v>46</v>
      </c>
      <c r="E3185" s="4">
        <v>45894.0</v>
      </c>
      <c r="F3185" s="5">
        <v>18000.0</v>
      </c>
      <c r="G3185" s="5">
        <v>4100.6</v>
      </c>
      <c r="H3185" s="5">
        <v>73817.44</v>
      </c>
      <c r="I3185" s="1" t="s">
        <v>43</v>
      </c>
      <c r="J3185" s="1" t="s">
        <v>92</v>
      </c>
      <c r="K3185" s="1" t="s">
        <v>13</v>
      </c>
      <c r="L3185" s="1" t="s">
        <v>5</v>
      </c>
      <c r="M3185" s="1" t="s">
        <v>44</v>
      </c>
      <c r="N3185" s="1" t="s">
        <v>7</v>
      </c>
      <c r="O3185" s="6"/>
    </row>
    <row r="3186">
      <c r="A3186" s="5">
        <v>201572.0</v>
      </c>
      <c r="B3186" s="2">
        <v>45900.0</v>
      </c>
      <c r="C3186" s="1" t="s">
        <v>180</v>
      </c>
      <c r="D3186" s="3" t="s">
        <v>45</v>
      </c>
      <c r="E3186" s="4">
        <v>45894.0</v>
      </c>
      <c r="F3186" s="5">
        <v>500.0</v>
      </c>
      <c r="G3186" s="5">
        <v>2050.3</v>
      </c>
      <c r="H3186" s="5">
        <v>2051.41</v>
      </c>
      <c r="I3186" s="1" t="s">
        <v>43</v>
      </c>
      <c r="J3186" s="1" t="s">
        <v>92</v>
      </c>
      <c r="K3186" s="1" t="s">
        <v>13</v>
      </c>
      <c r="L3186" s="1" t="s">
        <v>5</v>
      </c>
      <c r="M3186" s="1" t="s">
        <v>44</v>
      </c>
      <c r="N3186" s="1" t="s">
        <v>7</v>
      </c>
      <c r="O3186" s="6"/>
    </row>
    <row r="3187">
      <c r="A3187" s="5">
        <v>201572.0</v>
      </c>
      <c r="B3187" s="2">
        <v>45900.0</v>
      </c>
      <c r="C3187" s="1" t="s">
        <v>180</v>
      </c>
      <c r="D3187" s="3" t="s">
        <v>46</v>
      </c>
      <c r="E3187" s="4">
        <v>45894.0</v>
      </c>
      <c r="F3187" s="5">
        <v>4000.0</v>
      </c>
      <c r="G3187" s="5">
        <v>4100.6</v>
      </c>
      <c r="H3187" s="5">
        <v>16403.51</v>
      </c>
      <c r="I3187" s="1" t="s">
        <v>43</v>
      </c>
      <c r="J3187" s="1" t="s">
        <v>92</v>
      </c>
      <c r="K3187" s="1" t="s">
        <v>13</v>
      </c>
      <c r="L3187" s="1" t="s">
        <v>5</v>
      </c>
      <c r="M3187" s="1" t="s">
        <v>44</v>
      </c>
      <c r="N3187" s="1" t="s">
        <v>7</v>
      </c>
      <c r="O3187" s="6"/>
    </row>
    <row r="3188">
      <c r="A3188" s="5">
        <v>105928.0</v>
      </c>
      <c r="B3188" s="2">
        <v>45900.0</v>
      </c>
      <c r="C3188" s="1" t="s">
        <v>180</v>
      </c>
      <c r="D3188" s="3" t="s">
        <v>860</v>
      </c>
      <c r="E3188" s="4">
        <v>45894.0</v>
      </c>
      <c r="F3188" s="5">
        <v>108.0</v>
      </c>
      <c r="G3188" s="5">
        <v>101.76</v>
      </c>
      <c r="H3188" s="5">
        <v>10990.87</v>
      </c>
      <c r="I3188" s="1" t="s">
        <v>21</v>
      </c>
      <c r="J3188" s="1" t="s">
        <v>92</v>
      </c>
      <c r="K3188" s="1" t="s">
        <v>13</v>
      </c>
      <c r="L3188" s="1" t="s">
        <v>5</v>
      </c>
      <c r="M3188" s="1" t="s">
        <v>23</v>
      </c>
      <c r="N3188" s="1" t="s">
        <v>7</v>
      </c>
      <c r="O3188" s="6"/>
    </row>
    <row r="3189">
      <c r="A3189" s="5">
        <v>105928.0</v>
      </c>
      <c r="B3189" s="2">
        <v>45900.0</v>
      </c>
      <c r="C3189" s="1" t="s">
        <v>180</v>
      </c>
      <c r="D3189" s="7">
        <v>513.0</v>
      </c>
      <c r="E3189" s="4">
        <v>45894.0</v>
      </c>
      <c r="F3189" s="5">
        <v>40.0</v>
      </c>
      <c r="G3189" s="5">
        <v>225.05</v>
      </c>
      <c r="H3189" s="5">
        <v>9002.79</v>
      </c>
      <c r="I3189" s="1" t="s">
        <v>53</v>
      </c>
      <c r="J3189" s="1" t="s">
        <v>92</v>
      </c>
      <c r="K3189" s="1" t="s">
        <v>13</v>
      </c>
      <c r="L3189" s="1" t="s">
        <v>5</v>
      </c>
      <c r="M3189" s="1" t="s">
        <v>23</v>
      </c>
      <c r="N3189" s="1" t="s">
        <v>7</v>
      </c>
      <c r="O3189" s="6"/>
    </row>
    <row r="3190">
      <c r="A3190" s="5">
        <v>105928.0</v>
      </c>
      <c r="B3190" s="2">
        <v>45900.0</v>
      </c>
      <c r="C3190" s="1" t="s">
        <v>180</v>
      </c>
      <c r="D3190" s="7">
        <v>517.0</v>
      </c>
      <c r="E3190" s="4">
        <v>45894.0</v>
      </c>
      <c r="F3190" s="5">
        <v>30.0</v>
      </c>
      <c r="G3190" s="5">
        <v>261.04</v>
      </c>
      <c r="H3190" s="5">
        <v>7831.99</v>
      </c>
      <c r="I3190" s="1" t="s">
        <v>53</v>
      </c>
      <c r="J3190" s="1" t="s">
        <v>92</v>
      </c>
      <c r="K3190" s="1" t="s">
        <v>13</v>
      </c>
      <c r="L3190" s="1" t="s">
        <v>5</v>
      </c>
      <c r="M3190" s="1" t="s">
        <v>23</v>
      </c>
      <c r="N3190" s="1" t="s">
        <v>7</v>
      </c>
      <c r="O3190" s="6"/>
    </row>
    <row r="3191">
      <c r="A3191" s="5">
        <v>105928.0</v>
      </c>
      <c r="B3191" s="2">
        <v>45900.0</v>
      </c>
      <c r="C3191" s="1" t="s">
        <v>180</v>
      </c>
      <c r="D3191" s="3" t="s">
        <v>98</v>
      </c>
      <c r="E3191" s="4">
        <v>45894.0</v>
      </c>
      <c r="F3191" s="5">
        <v>54.0</v>
      </c>
      <c r="G3191" s="5">
        <v>105.64</v>
      </c>
      <c r="H3191" s="5">
        <v>5705.35</v>
      </c>
      <c r="I3191" s="1" t="s">
        <v>21</v>
      </c>
      <c r="J3191" s="1" t="s">
        <v>92</v>
      </c>
      <c r="K3191" s="1" t="s">
        <v>13</v>
      </c>
      <c r="L3191" s="1" t="s">
        <v>5</v>
      </c>
      <c r="M3191" s="1" t="s">
        <v>23</v>
      </c>
      <c r="N3191" s="1" t="s">
        <v>7</v>
      </c>
      <c r="O3191" s="6"/>
    </row>
    <row r="3192">
      <c r="A3192" s="5">
        <v>105928.0</v>
      </c>
      <c r="B3192" s="2">
        <v>45900.0</v>
      </c>
      <c r="C3192" s="1" t="s">
        <v>180</v>
      </c>
      <c r="D3192" s="3" t="s">
        <v>271</v>
      </c>
      <c r="E3192" s="4">
        <v>45894.0</v>
      </c>
      <c r="F3192" s="5">
        <v>24.0</v>
      </c>
      <c r="G3192" s="5">
        <v>163.4</v>
      </c>
      <c r="H3192" s="5">
        <v>3922.39</v>
      </c>
      <c r="I3192" s="1" t="s">
        <v>21</v>
      </c>
      <c r="J3192" s="1" t="s">
        <v>92</v>
      </c>
      <c r="K3192" s="1" t="s">
        <v>13</v>
      </c>
      <c r="L3192" s="1" t="s">
        <v>5</v>
      </c>
      <c r="M3192" s="1" t="s">
        <v>23</v>
      </c>
      <c r="N3192" s="1" t="s">
        <v>7</v>
      </c>
      <c r="O3192" s="6"/>
    </row>
    <row r="3193">
      <c r="A3193" s="5">
        <v>105928.0</v>
      </c>
      <c r="B3193" s="2">
        <v>45900.0</v>
      </c>
      <c r="C3193" s="1" t="s">
        <v>180</v>
      </c>
      <c r="D3193" s="3" t="s">
        <v>861</v>
      </c>
      <c r="E3193" s="4">
        <v>45894.0</v>
      </c>
      <c r="F3193" s="5">
        <v>66.0</v>
      </c>
      <c r="G3193" s="5">
        <v>97.28</v>
      </c>
      <c r="H3193" s="5">
        <v>6421.27</v>
      </c>
      <c r="I3193" s="1" t="s">
        <v>21</v>
      </c>
      <c r="J3193" s="1" t="s">
        <v>92</v>
      </c>
      <c r="K3193" s="1" t="s">
        <v>13</v>
      </c>
      <c r="L3193" s="1" t="s">
        <v>5</v>
      </c>
      <c r="M3193" s="1" t="s">
        <v>23</v>
      </c>
      <c r="N3193" s="1" t="s">
        <v>7</v>
      </c>
      <c r="O3193" s="6"/>
    </row>
    <row r="3194">
      <c r="A3194" s="5">
        <v>105928.0</v>
      </c>
      <c r="B3194" s="2">
        <v>45900.0</v>
      </c>
      <c r="C3194" s="1" t="s">
        <v>180</v>
      </c>
      <c r="D3194" s="3" t="s">
        <v>862</v>
      </c>
      <c r="E3194" s="4">
        <v>45894.0</v>
      </c>
      <c r="F3194" s="5">
        <v>30.0</v>
      </c>
      <c r="G3194" s="5">
        <v>112.48</v>
      </c>
      <c r="H3194" s="5">
        <v>3375.19</v>
      </c>
      <c r="I3194" s="1" t="s">
        <v>21</v>
      </c>
      <c r="J3194" s="1" t="s">
        <v>92</v>
      </c>
      <c r="K3194" s="1" t="s">
        <v>13</v>
      </c>
      <c r="L3194" s="1" t="s">
        <v>5</v>
      </c>
      <c r="M3194" s="1" t="s">
        <v>23</v>
      </c>
      <c r="N3194" s="1" t="s">
        <v>7</v>
      </c>
      <c r="O3194" s="6"/>
    </row>
    <row r="3195">
      <c r="A3195" s="5">
        <v>105928.0</v>
      </c>
      <c r="B3195" s="2">
        <v>45900.0</v>
      </c>
      <c r="C3195" s="1" t="s">
        <v>180</v>
      </c>
      <c r="D3195" s="3" t="s">
        <v>95</v>
      </c>
      <c r="E3195" s="4">
        <v>45894.0</v>
      </c>
      <c r="F3195" s="5">
        <v>90.0</v>
      </c>
      <c r="G3195" s="5">
        <v>83.6</v>
      </c>
      <c r="H3195" s="5">
        <v>7524.79</v>
      </c>
      <c r="I3195" s="1" t="s">
        <v>21</v>
      </c>
      <c r="J3195" s="1" t="s">
        <v>92</v>
      </c>
      <c r="K3195" s="1" t="s">
        <v>13</v>
      </c>
      <c r="L3195" s="1" t="s">
        <v>5</v>
      </c>
      <c r="M3195" s="1" t="s">
        <v>23</v>
      </c>
      <c r="N3195" s="1" t="s">
        <v>7</v>
      </c>
      <c r="O3195" s="6"/>
    </row>
    <row r="3196">
      <c r="A3196" s="5">
        <v>105928.0</v>
      </c>
      <c r="B3196" s="2">
        <v>45900.0</v>
      </c>
      <c r="C3196" s="1" t="s">
        <v>180</v>
      </c>
      <c r="D3196" s="3" t="s">
        <v>863</v>
      </c>
      <c r="E3196" s="4">
        <v>45894.0</v>
      </c>
      <c r="F3196" s="5">
        <v>30.0</v>
      </c>
      <c r="G3196" s="5">
        <v>151.24</v>
      </c>
      <c r="H3196" s="5">
        <v>4537.99</v>
      </c>
      <c r="I3196" s="1" t="s">
        <v>21</v>
      </c>
      <c r="J3196" s="1" t="s">
        <v>92</v>
      </c>
      <c r="K3196" s="1" t="s">
        <v>13</v>
      </c>
      <c r="L3196" s="1" t="s">
        <v>5</v>
      </c>
      <c r="M3196" s="1" t="s">
        <v>23</v>
      </c>
      <c r="N3196" s="1" t="s">
        <v>7</v>
      </c>
      <c r="O3196" s="6"/>
    </row>
    <row r="3197">
      <c r="A3197" s="5">
        <v>105928.0</v>
      </c>
      <c r="B3197" s="2">
        <v>45900.0</v>
      </c>
      <c r="C3197" s="1" t="s">
        <v>180</v>
      </c>
      <c r="D3197" s="3" t="s">
        <v>272</v>
      </c>
      <c r="E3197" s="4">
        <v>45894.0</v>
      </c>
      <c r="F3197" s="5">
        <v>30.0</v>
      </c>
      <c r="G3197" s="5">
        <v>212.8</v>
      </c>
      <c r="H3197" s="5">
        <v>6384.79</v>
      </c>
      <c r="I3197" s="1" t="s">
        <v>21</v>
      </c>
      <c r="J3197" s="1" t="s">
        <v>92</v>
      </c>
      <c r="K3197" s="1" t="s">
        <v>13</v>
      </c>
      <c r="L3197" s="1" t="s">
        <v>5</v>
      </c>
      <c r="M3197" s="1" t="s">
        <v>23</v>
      </c>
      <c r="N3197" s="1" t="s">
        <v>7</v>
      </c>
      <c r="O3197" s="6"/>
    </row>
    <row r="3198">
      <c r="A3198" s="5">
        <v>105928.0</v>
      </c>
      <c r="B3198" s="2">
        <v>45900.0</v>
      </c>
      <c r="C3198" s="1" t="s">
        <v>180</v>
      </c>
      <c r="D3198" s="3" t="s">
        <v>864</v>
      </c>
      <c r="E3198" s="4">
        <v>45894.0</v>
      </c>
      <c r="F3198" s="5">
        <v>30.0</v>
      </c>
      <c r="G3198" s="5">
        <v>205.2</v>
      </c>
      <c r="H3198" s="5">
        <v>6156.79</v>
      </c>
      <c r="I3198" s="1" t="s">
        <v>21</v>
      </c>
      <c r="J3198" s="1" t="s">
        <v>92</v>
      </c>
      <c r="K3198" s="1" t="s">
        <v>13</v>
      </c>
      <c r="L3198" s="1" t="s">
        <v>5</v>
      </c>
      <c r="M3198" s="1" t="s">
        <v>23</v>
      </c>
      <c r="N3198" s="1" t="s">
        <v>7</v>
      </c>
      <c r="O3198" s="6"/>
    </row>
    <row r="3199">
      <c r="A3199" s="5">
        <v>105928.0</v>
      </c>
      <c r="B3199" s="2">
        <v>45900.0</v>
      </c>
      <c r="C3199" s="1" t="s">
        <v>180</v>
      </c>
      <c r="D3199" s="7">
        <v>511.0</v>
      </c>
      <c r="E3199" s="4">
        <v>45894.0</v>
      </c>
      <c r="F3199" s="5">
        <v>30.0</v>
      </c>
      <c r="G3199" s="5">
        <v>225.04</v>
      </c>
      <c r="H3199" s="5">
        <v>6751.99</v>
      </c>
      <c r="I3199" s="1" t="s">
        <v>53</v>
      </c>
      <c r="J3199" s="1" t="s">
        <v>92</v>
      </c>
      <c r="K3199" s="1" t="s">
        <v>13</v>
      </c>
      <c r="L3199" s="1" t="s">
        <v>5</v>
      </c>
      <c r="M3199" s="1" t="s">
        <v>23</v>
      </c>
      <c r="N3199" s="1" t="s">
        <v>7</v>
      </c>
      <c r="O3199" s="6"/>
    </row>
    <row r="3200">
      <c r="A3200" s="5">
        <v>201575.0</v>
      </c>
      <c r="B3200" s="2">
        <v>45900.0</v>
      </c>
      <c r="C3200" s="1" t="s">
        <v>517</v>
      </c>
      <c r="D3200" s="3" t="s">
        <v>293</v>
      </c>
      <c r="E3200" s="4">
        <v>45894.0</v>
      </c>
      <c r="F3200" s="5">
        <v>5000.0</v>
      </c>
      <c r="G3200" s="5">
        <v>2.87</v>
      </c>
      <c r="H3200" s="5">
        <v>14350.99</v>
      </c>
      <c r="I3200" s="1" t="s">
        <v>75</v>
      </c>
      <c r="J3200" s="1" t="s">
        <v>518</v>
      </c>
      <c r="K3200" s="1" t="s">
        <v>4</v>
      </c>
      <c r="L3200" s="1" t="s">
        <v>5</v>
      </c>
      <c r="M3200" s="1" t="s">
        <v>6</v>
      </c>
      <c r="N3200" s="1" t="s">
        <v>7</v>
      </c>
      <c r="O3200" s="6"/>
    </row>
    <row r="3201">
      <c r="A3201" s="5">
        <v>201575.0</v>
      </c>
      <c r="B3201" s="2">
        <v>45900.0</v>
      </c>
      <c r="C3201" s="1" t="s">
        <v>517</v>
      </c>
      <c r="D3201" s="3" t="s">
        <v>472</v>
      </c>
      <c r="E3201" s="4">
        <v>45894.0</v>
      </c>
      <c r="F3201" s="5">
        <v>96.0</v>
      </c>
      <c r="G3201" s="5">
        <v>343.0</v>
      </c>
      <c r="H3201" s="5">
        <v>32928.99</v>
      </c>
      <c r="I3201" s="1" t="s">
        <v>75</v>
      </c>
      <c r="J3201" s="1" t="s">
        <v>518</v>
      </c>
      <c r="K3201" s="1" t="s">
        <v>4</v>
      </c>
      <c r="L3201" s="1" t="s">
        <v>5</v>
      </c>
      <c r="M3201" s="1" t="s">
        <v>6</v>
      </c>
      <c r="N3201" s="1" t="s">
        <v>7</v>
      </c>
      <c r="O3201" s="6"/>
    </row>
    <row r="3202">
      <c r="A3202" s="5">
        <v>201575.0</v>
      </c>
      <c r="B3202" s="2">
        <v>45900.0</v>
      </c>
      <c r="C3202" s="1" t="s">
        <v>517</v>
      </c>
      <c r="D3202" s="3" t="s">
        <v>536</v>
      </c>
      <c r="E3202" s="4">
        <v>45894.0</v>
      </c>
      <c r="F3202" s="5">
        <v>60.0</v>
      </c>
      <c r="G3202" s="5">
        <v>32.26</v>
      </c>
      <c r="H3202" s="5">
        <v>1936.59</v>
      </c>
      <c r="I3202" s="1" t="s">
        <v>71</v>
      </c>
      <c r="J3202" s="1" t="s">
        <v>518</v>
      </c>
      <c r="K3202" s="1" t="s">
        <v>4</v>
      </c>
      <c r="L3202" s="1" t="s">
        <v>5</v>
      </c>
      <c r="M3202" s="1" t="s">
        <v>6</v>
      </c>
      <c r="N3202" s="1" t="s">
        <v>7</v>
      </c>
      <c r="O3202" s="6"/>
    </row>
    <row r="3203">
      <c r="A3203" s="5">
        <v>201575.0</v>
      </c>
      <c r="B3203" s="2">
        <v>45900.0</v>
      </c>
      <c r="C3203" s="1" t="s">
        <v>517</v>
      </c>
      <c r="D3203" s="3" t="s">
        <v>583</v>
      </c>
      <c r="E3203" s="4">
        <v>45894.0</v>
      </c>
      <c r="F3203" s="5">
        <v>200.0</v>
      </c>
      <c r="G3203" s="5">
        <v>7.54</v>
      </c>
      <c r="H3203" s="5">
        <v>1508.99</v>
      </c>
      <c r="I3203" s="1" t="s">
        <v>71</v>
      </c>
      <c r="J3203" s="1" t="s">
        <v>518</v>
      </c>
      <c r="K3203" s="1" t="s">
        <v>4</v>
      </c>
      <c r="L3203" s="1" t="s">
        <v>5</v>
      </c>
      <c r="M3203" s="1" t="s">
        <v>6</v>
      </c>
      <c r="N3203" s="1" t="s">
        <v>7</v>
      </c>
      <c r="O3203" s="6"/>
    </row>
    <row r="3204">
      <c r="A3204" s="5">
        <v>201575.0</v>
      </c>
      <c r="B3204" s="2">
        <v>45900.0</v>
      </c>
      <c r="C3204" s="1" t="s">
        <v>517</v>
      </c>
      <c r="D3204" s="3" t="s">
        <v>865</v>
      </c>
      <c r="E3204" s="4">
        <v>45894.0</v>
      </c>
      <c r="F3204" s="5">
        <v>150.0</v>
      </c>
      <c r="G3204" s="5">
        <v>42.18</v>
      </c>
      <c r="H3204" s="5">
        <v>6327.99</v>
      </c>
      <c r="I3204" s="1" t="s">
        <v>71</v>
      </c>
      <c r="J3204" s="1" t="s">
        <v>518</v>
      </c>
      <c r="K3204" s="1" t="s">
        <v>4</v>
      </c>
      <c r="L3204" s="1" t="s">
        <v>5</v>
      </c>
      <c r="M3204" s="1" t="s">
        <v>6</v>
      </c>
      <c r="N3204" s="1" t="s">
        <v>7</v>
      </c>
      <c r="O3204" s="6"/>
    </row>
    <row r="3205">
      <c r="A3205" s="5">
        <v>201575.0</v>
      </c>
      <c r="B3205" s="2">
        <v>45900.0</v>
      </c>
      <c r="C3205" s="1" t="s">
        <v>517</v>
      </c>
      <c r="D3205" s="3" t="s">
        <v>866</v>
      </c>
      <c r="E3205" s="4">
        <v>45894.0</v>
      </c>
      <c r="F3205" s="5">
        <v>150.0</v>
      </c>
      <c r="G3205" s="5">
        <v>25.16</v>
      </c>
      <c r="H3205" s="5">
        <v>3774.99</v>
      </c>
      <c r="I3205" s="1" t="s">
        <v>71</v>
      </c>
      <c r="J3205" s="1" t="s">
        <v>518</v>
      </c>
      <c r="K3205" s="1" t="s">
        <v>4</v>
      </c>
      <c r="L3205" s="1" t="s">
        <v>5</v>
      </c>
      <c r="M3205" s="1" t="s">
        <v>6</v>
      </c>
      <c r="N3205" s="1" t="s">
        <v>7</v>
      </c>
      <c r="O3205" s="6"/>
    </row>
    <row r="3206">
      <c r="A3206" s="5">
        <v>201575.0</v>
      </c>
      <c r="B3206" s="2">
        <v>45900.0</v>
      </c>
      <c r="C3206" s="1" t="s">
        <v>517</v>
      </c>
      <c r="D3206" s="3" t="s">
        <v>494</v>
      </c>
      <c r="E3206" s="4">
        <v>45894.0</v>
      </c>
      <c r="F3206" s="5">
        <v>80.0</v>
      </c>
      <c r="G3206" s="5">
        <v>16.16</v>
      </c>
      <c r="H3206" s="5">
        <v>1293.79</v>
      </c>
      <c r="I3206" s="1" t="s">
        <v>71</v>
      </c>
      <c r="J3206" s="1" t="s">
        <v>518</v>
      </c>
      <c r="K3206" s="1" t="s">
        <v>4</v>
      </c>
      <c r="L3206" s="1" t="s">
        <v>5</v>
      </c>
      <c r="M3206" s="1" t="s">
        <v>6</v>
      </c>
      <c r="N3206" s="1" t="s">
        <v>7</v>
      </c>
      <c r="O3206" s="6"/>
    </row>
    <row r="3207">
      <c r="A3207" s="5">
        <v>201575.0</v>
      </c>
      <c r="B3207" s="2">
        <v>45900.0</v>
      </c>
      <c r="C3207" s="1" t="s">
        <v>517</v>
      </c>
      <c r="D3207" s="3" t="s">
        <v>844</v>
      </c>
      <c r="E3207" s="4">
        <v>45894.0</v>
      </c>
      <c r="F3207" s="5">
        <v>75.0</v>
      </c>
      <c r="G3207" s="5">
        <v>39.96</v>
      </c>
      <c r="H3207" s="5">
        <v>2997.99</v>
      </c>
      <c r="I3207" s="1" t="s">
        <v>71</v>
      </c>
      <c r="J3207" s="1" t="s">
        <v>518</v>
      </c>
      <c r="K3207" s="1" t="s">
        <v>4</v>
      </c>
      <c r="L3207" s="1" t="s">
        <v>5</v>
      </c>
      <c r="M3207" s="1" t="s">
        <v>6</v>
      </c>
      <c r="N3207" s="1" t="s">
        <v>7</v>
      </c>
      <c r="O3207" s="6"/>
    </row>
    <row r="3208">
      <c r="A3208" s="5">
        <v>201575.0</v>
      </c>
      <c r="B3208" s="2">
        <v>45900.0</v>
      </c>
      <c r="C3208" s="1" t="s">
        <v>517</v>
      </c>
      <c r="D3208" s="3" t="s">
        <v>867</v>
      </c>
      <c r="E3208" s="4">
        <v>45894.0</v>
      </c>
      <c r="F3208" s="5">
        <v>32.0</v>
      </c>
      <c r="G3208" s="5">
        <v>280.46</v>
      </c>
      <c r="H3208" s="5">
        <v>8975.71</v>
      </c>
      <c r="I3208" s="1" t="s">
        <v>71</v>
      </c>
      <c r="J3208" s="1" t="s">
        <v>518</v>
      </c>
      <c r="K3208" s="1" t="s">
        <v>4</v>
      </c>
      <c r="L3208" s="1" t="s">
        <v>5</v>
      </c>
      <c r="M3208" s="1" t="s">
        <v>6</v>
      </c>
      <c r="N3208" s="1" t="s">
        <v>7</v>
      </c>
      <c r="O3208" s="6"/>
    </row>
    <row r="3209">
      <c r="A3209" s="5">
        <v>201579.0</v>
      </c>
      <c r="B3209" s="2">
        <v>45900.0</v>
      </c>
      <c r="C3209" s="1" t="s">
        <v>839</v>
      </c>
      <c r="D3209" s="3" t="s">
        <v>381</v>
      </c>
      <c r="E3209" s="4">
        <v>45894.0</v>
      </c>
      <c r="F3209" s="5">
        <v>1.0</v>
      </c>
      <c r="G3209" s="5">
        <v>58.52</v>
      </c>
      <c r="H3209" s="5">
        <v>59.0</v>
      </c>
      <c r="I3209" s="1" t="s">
        <v>71</v>
      </c>
      <c r="J3209" s="1" t="s">
        <v>840</v>
      </c>
      <c r="K3209" s="1" t="s">
        <v>111</v>
      </c>
      <c r="L3209" s="1" t="s">
        <v>5</v>
      </c>
      <c r="M3209" s="1" t="s">
        <v>6</v>
      </c>
      <c r="N3209" s="1" t="s">
        <v>7</v>
      </c>
      <c r="O3209" s="6"/>
    </row>
    <row r="3210">
      <c r="A3210" s="5">
        <v>201579.0</v>
      </c>
      <c r="B3210" s="2">
        <v>45900.0</v>
      </c>
      <c r="C3210" s="1" t="s">
        <v>839</v>
      </c>
      <c r="D3210" s="3" t="s">
        <v>853</v>
      </c>
      <c r="E3210" s="4">
        <v>45894.0</v>
      </c>
      <c r="F3210" s="5">
        <v>40.0</v>
      </c>
      <c r="G3210" s="5">
        <v>89.68</v>
      </c>
      <c r="H3210" s="5">
        <v>3587.68</v>
      </c>
      <c r="I3210" s="1" t="s">
        <v>71</v>
      </c>
      <c r="J3210" s="1" t="s">
        <v>840</v>
      </c>
      <c r="K3210" s="1" t="s">
        <v>111</v>
      </c>
      <c r="L3210" s="1" t="s">
        <v>5</v>
      </c>
      <c r="M3210" s="1" t="s">
        <v>6</v>
      </c>
      <c r="N3210" s="1" t="s">
        <v>7</v>
      </c>
      <c r="O3210" s="6"/>
    </row>
    <row r="3211">
      <c r="A3211" s="5">
        <v>201579.0</v>
      </c>
      <c r="B3211" s="2">
        <v>45900.0</v>
      </c>
      <c r="C3211" s="1" t="s">
        <v>839</v>
      </c>
      <c r="D3211" s="3" t="s">
        <v>137</v>
      </c>
      <c r="E3211" s="4">
        <v>45894.0</v>
      </c>
      <c r="F3211" s="5">
        <v>200.0</v>
      </c>
      <c r="G3211" s="5">
        <v>31.46</v>
      </c>
      <c r="H3211" s="5">
        <v>6292.48</v>
      </c>
      <c r="I3211" s="1" t="s">
        <v>75</v>
      </c>
      <c r="J3211" s="1" t="s">
        <v>840</v>
      </c>
      <c r="K3211" s="1" t="s">
        <v>111</v>
      </c>
      <c r="L3211" s="1" t="s">
        <v>5</v>
      </c>
      <c r="M3211" s="1" t="s">
        <v>6</v>
      </c>
      <c r="N3211" s="1" t="s">
        <v>7</v>
      </c>
      <c r="O3211" s="6"/>
    </row>
    <row r="3212">
      <c r="A3212" s="5">
        <v>201579.0</v>
      </c>
      <c r="B3212" s="2">
        <v>45900.0</v>
      </c>
      <c r="C3212" s="1" t="s">
        <v>839</v>
      </c>
      <c r="D3212" s="3" t="s">
        <v>298</v>
      </c>
      <c r="E3212" s="4">
        <v>45894.0</v>
      </c>
      <c r="F3212" s="5">
        <v>44.0</v>
      </c>
      <c r="G3212" s="5">
        <v>114.8</v>
      </c>
      <c r="H3212" s="5">
        <v>5051.68</v>
      </c>
      <c r="I3212" s="1" t="s">
        <v>75</v>
      </c>
      <c r="J3212" s="1" t="s">
        <v>840</v>
      </c>
      <c r="K3212" s="1" t="s">
        <v>111</v>
      </c>
      <c r="L3212" s="1" t="s">
        <v>5</v>
      </c>
      <c r="M3212" s="1" t="s">
        <v>6</v>
      </c>
      <c r="N3212" s="1" t="s">
        <v>7</v>
      </c>
      <c r="O3212" s="6"/>
    </row>
    <row r="3213">
      <c r="A3213" s="5">
        <v>201579.0</v>
      </c>
      <c r="B3213" s="2">
        <v>45900.0</v>
      </c>
      <c r="C3213" s="1" t="s">
        <v>839</v>
      </c>
      <c r="D3213" s="3" t="s">
        <v>360</v>
      </c>
      <c r="E3213" s="4">
        <v>45894.0</v>
      </c>
      <c r="F3213" s="5">
        <v>25.0</v>
      </c>
      <c r="G3213" s="5">
        <v>279.3</v>
      </c>
      <c r="H3213" s="5">
        <v>6982.98</v>
      </c>
      <c r="I3213" s="1" t="s">
        <v>75</v>
      </c>
      <c r="J3213" s="1" t="s">
        <v>840</v>
      </c>
      <c r="K3213" s="1" t="s">
        <v>111</v>
      </c>
      <c r="L3213" s="1" t="s">
        <v>5</v>
      </c>
      <c r="M3213" s="1" t="s">
        <v>6</v>
      </c>
      <c r="N3213" s="1" t="s">
        <v>7</v>
      </c>
      <c r="O3213" s="6"/>
    </row>
    <row r="3214">
      <c r="A3214" s="5">
        <v>201579.0</v>
      </c>
      <c r="B3214" s="2">
        <v>45900.0</v>
      </c>
      <c r="C3214" s="1" t="s">
        <v>839</v>
      </c>
      <c r="D3214" s="3" t="s">
        <v>293</v>
      </c>
      <c r="E3214" s="4">
        <v>45894.0</v>
      </c>
      <c r="F3214" s="5">
        <v>2000.0</v>
      </c>
      <c r="G3214" s="5">
        <v>2.87</v>
      </c>
      <c r="H3214" s="5">
        <v>5740.48</v>
      </c>
      <c r="I3214" s="1" t="s">
        <v>75</v>
      </c>
      <c r="J3214" s="1" t="s">
        <v>840</v>
      </c>
      <c r="K3214" s="1" t="s">
        <v>111</v>
      </c>
      <c r="L3214" s="1" t="s">
        <v>5</v>
      </c>
      <c r="M3214" s="1" t="s">
        <v>6</v>
      </c>
      <c r="N3214" s="1" t="s">
        <v>7</v>
      </c>
      <c r="O3214" s="6"/>
    </row>
    <row r="3215">
      <c r="A3215" s="5">
        <v>201579.0</v>
      </c>
      <c r="B3215" s="2">
        <v>45900.0</v>
      </c>
      <c r="C3215" s="1" t="s">
        <v>839</v>
      </c>
      <c r="D3215" s="3" t="s">
        <v>379</v>
      </c>
      <c r="E3215" s="4">
        <v>45894.0</v>
      </c>
      <c r="F3215" s="5">
        <v>1.0</v>
      </c>
      <c r="G3215" s="5">
        <v>208.24</v>
      </c>
      <c r="H3215" s="5">
        <v>208.72</v>
      </c>
      <c r="I3215" s="1" t="s">
        <v>71</v>
      </c>
      <c r="J3215" s="1" t="s">
        <v>840</v>
      </c>
      <c r="K3215" s="1" t="s">
        <v>111</v>
      </c>
      <c r="L3215" s="1" t="s">
        <v>5</v>
      </c>
      <c r="M3215" s="1" t="s">
        <v>6</v>
      </c>
      <c r="N3215" s="1" t="s">
        <v>7</v>
      </c>
      <c r="O3215" s="6"/>
    </row>
    <row r="3216">
      <c r="A3216" s="5">
        <v>201603.0</v>
      </c>
      <c r="B3216" s="2">
        <v>45900.0</v>
      </c>
      <c r="C3216" s="1" t="s">
        <v>266</v>
      </c>
      <c r="D3216" s="3" t="s">
        <v>360</v>
      </c>
      <c r="E3216" s="4">
        <v>45894.0</v>
      </c>
      <c r="F3216" s="5">
        <v>25.0</v>
      </c>
      <c r="G3216" s="5">
        <v>279.3</v>
      </c>
      <c r="H3216" s="5">
        <v>6984.64</v>
      </c>
      <c r="I3216" s="1" t="s">
        <v>75</v>
      </c>
      <c r="J3216" s="1" t="s">
        <v>267</v>
      </c>
      <c r="K3216" s="1" t="s">
        <v>13</v>
      </c>
      <c r="L3216" s="1" t="s">
        <v>5</v>
      </c>
      <c r="M3216" s="1" t="s">
        <v>6</v>
      </c>
      <c r="N3216" s="1" t="s">
        <v>7</v>
      </c>
      <c r="O3216" s="6"/>
    </row>
    <row r="3217">
      <c r="A3217" s="5">
        <v>201603.0</v>
      </c>
      <c r="B3217" s="2">
        <v>45900.0</v>
      </c>
      <c r="C3217" s="1" t="s">
        <v>266</v>
      </c>
      <c r="D3217" s="3" t="s">
        <v>197</v>
      </c>
      <c r="E3217" s="4">
        <v>45894.0</v>
      </c>
      <c r="F3217" s="5">
        <v>150.0</v>
      </c>
      <c r="G3217" s="5">
        <v>30.8</v>
      </c>
      <c r="H3217" s="5">
        <v>4622.14</v>
      </c>
      <c r="I3217" s="1" t="s">
        <v>75</v>
      </c>
      <c r="J3217" s="1" t="s">
        <v>267</v>
      </c>
      <c r="K3217" s="1" t="s">
        <v>13</v>
      </c>
      <c r="L3217" s="1" t="s">
        <v>5</v>
      </c>
      <c r="M3217" s="1" t="s">
        <v>6</v>
      </c>
      <c r="N3217" s="1" t="s">
        <v>7</v>
      </c>
      <c r="O3217" s="6"/>
    </row>
    <row r="3218">
      <c r="A3218" s="5">
        <v>201603.0</v>
      </c>
      <c r="B3218" s="2">
        <v>45900.0</v>
      </c>
      <c r="C3218" s="1" t="s">
        <v>266</v>
      </c>
      <c r="D3218" s="3" t="s">
        <v>195</v>
      </c>
      <c r="E3218" s="4">
        <v>45894.0</v>
      </c>
      <c r="F3218" s="5">
        <v>450.0</v>
      </c>
      <c r="G3218" s="5">
        <v>26.64</v>
      </c>
      <c r="H3218" s="5">
        <v>11990.14</v>
      </c>
      <c r="I3218" s="1" t="s">
        <v>71</v>
      </c>
      <c r="J3218" s="1" t="s">
        <v>267</v>
      </c>
      <c r="K3218" s="1" t="s">
        <v>13</v>
      </c>
      <c r="L3218" s="1" t="s">
        <v>5</v>
      </c>
      <c r="M3218" s="1" t="s">
        <v>6</v>
      </c>
      <c r="N3218" s="1" t="s">
        <v>7</v>
      </c>
      <c r="O3218" s="6"/>
    </row>
    <row r="3219">
      <c r="A3219" s="5">
        <v>201603.0</v>
      </c>
      <c r="B3219" s="2">
        <v>45900.0</v>
      </c>
      <c r="C3219" s="1" t="s">
        <v>266</v>
      </c>
      <c r="D3219" s="3" t="s">
        <v>724</v>
      </c>
      <c r="E3219" s="4">
        <v>45894.0</v>
      </c>
      <c r="F3219" s="5">
        <v>200.0</v>
      </c>
      <c r="G3219" s="5">
        <v>58.8</v>
      </c>
      <c r="H3219" s="5">
        <v>11762.14</v>
      </c>
      <c r="I3219" s="1" t="s">
        <v>75</v>
      </c>
      <c r="J3219" s="1" t="s">
        <v>267</v>
      </c>
      <c r="K3219" s="1" t="s">
        <v>13</v>
      </c>
      <c r="L3219" s="1" t="s">
        <v>5</v>
      </c>
      <c r="M3219" s="1" t="s">
        <v>6</v>
      </c>
      <c r="N3219" s="1" t="s">
        <v>7</v>
      </c>
      <c r="O3219" s="6"/>
    </row>
    <row r="3220">
      <c r="A3220" s="5">
        <v>201603.0</v>
      </c>
      <c r="B3220" s="2">
        <v>45900.0</v>
      </c>
      <c r="C3220" s="1" t="s">
        <v>266</v>
      </c>
      <c r="D3220" s="3" t="s">
        <v>357</v>
      </c>
      <c r="E3220" s="4">
        <v>45894.0</v>
      </c>
      <c r="F3220" s="5">
        <v>25.0</v>
      </c>
      <c r="G3220" s="5">
        <v>297.08</v>
      </c>
      <c r="H3220" s="5">
        <v>7429.14</v>
      </c>
      <c r="I3220" s="1" t="s">
        <v>75</v>
      </c>
      <c r="J3220" s="1" t="s">
        <v>267</v>
      </c>
      <c r="K3220" s="1" t="s">
        <v>13</v>
      </c>
      <c r="L3220" s="1" t="s">
        <v>5</v>
      </c>
      <c r="M3220" s="1" t="s">
        <v>6</v>
      </c>
      <c r="N3220" s="1" t="s">
        <v>7</v>
      </c>
      <c r="O3220" s="6"/>
    </row>
    <row r="3221">
      <c r="A3221" s="5">
        <v>201603.0</v>
      </c>
      <c r="B3221" s="2">
        <v>45900.0</v>
      </c>
      <c r="C3221" s="1" t="s">
        <v>266</v>
      </c>
      <c r="D3221" s="3" t="s">
        <v>416</v>
      </c>
      <c r="E3221" s="4">
        <v>45894.0</v>
      </c>
      <c r="F3221" s="5">
        <v>400.0</v>
      </c>
      <c r="G3221" s="5">
        <v>7.25</v>
      </c>
      <c r="H3221" s="5">
        <v>2902.14</v>
      </c>
      <c r="I3221" s="1" t="s">
        <v>71</v>
      </c>
      <c r="J3221" s="1" t="s">
        <v>267</v>
      </c>
      <c r="K3221" s="1" t="s">
        <v>13</v>
      </c>
      <c r="L3221" s="1" t="s">
        <v>5</v>
      </c>
      <c r="M3221" s="1" t="s">
        <v>6</v>
      </c>
      <c r="N3221" s="1" t="s">
        <v>7</v>
      </c>
      <c r="O3221" s="6"/>
    </row>
    <row r="3222">
      <c r="A3222" s="5">
        <v>201603.0</v>
      </c>
      <c r="B3222" s="2">
        <v>45900.0</v>
      </c>
      <c r="C3222" s="1" t="s">
        <v>266</v>
      </c>
      <c r="D3222" s="3" t="s">
        <v>287</v>
      </c>
      <c r="E3222" s="4">
        <v>45894.0</v>
      </c>
      <c r="F3222" s="5">
        <v>200.0</v>
      </c>
      <c r="G3222" s="5">
        <v>31.15</v>
      </c>
      <c r="H3222" s="5">
        <v>6232.14</v>
      </c>
      <c r="I3222" s="1" t="s">
        <v>75</v>
      </c>
      <c r="J3222" s="1" t="s">
        <v>267</v>
      </c>
      <c r="K3222" s="1" t="s">
        <v>13</v>
      </c>
      <c r="L3222" s="1" t="s">
        <v>5</v>
      </c>
      <c r="M3222" s="1" t="s">
        <v>6</v>
      </c>
      <c r="N3222" s="1" t="s">
        <v>7</v>
      </c>
      <c r="O3222" s="6"/>
    </row>
    <row r="3223">
      <c r="A3223" s="5">
        <v>201603.0</v>
      </c>
      <c r="B3223" s="2">
        <v>45900.0</v>
      </c>
      <c r="C3223" s="1" t="s">
        <v>266</v>
      </c>
      <c r="D3223" s="3" t="s">
        <v>721</v>
      </c>
      <c r="E3223" s="4">
        <v>45894.0</v>
      </c>
      <c r="F3223" s="5">
        <v>80.0</v>
      </c>
      <c r="G3223" s="5">
        <v>47.6</v>
      </c>
      <c r="H3223" s="5">
        <v>3810.14</v>
      </c>
      <c r="I3223" s="1" t="s">
        <v>75</v>
      </c>
      <c r="J3223" s="1" t="s">
        <v>267</v>
      </c>
      <c r="K3223" s="1" t="s">
        <v>13</v>
      </c>
      <c r="L3223" s="1" t="s">
        <v>5</v>
      </c>
      <c r="M3223" s="1" t="s">
        <v>6</v>
      </c>
      <c r="N3223" s="1" t="s">
        <v>7</v>
      </c>
      <c r="O3223" s="6"/>
    </row>
    <row r="3224">
      <c r="A3224" s="5">
        <v>201603.0</v>
      </c>
      <c r="B3224" s="2">
        <v>45900.0</v>
      </c>
      <c r="C3224" s="1" t="s">
        <v>266</v>
      </c>
      <c r="D3224" s="3" t="s">
        <v>189</v>
      </c>
      <c r="E3224" s="4">
        <v>45894.0</v>
      </c>
      <c r="F3224" s="5">
        <v>150.0</v>
      </c>
      <c r="G3224" s="5">
        <v>16.94</v>
      </c>
      <c r="H3224" s="5">
        <v>2543.14</v>
      </c>
      <c r="I3224" s="1" t="s">
        <v>71</v>
      </c>
      <c r="J3224" s="1" t="s">
        <v>267</v>
      </c>
      <c r="K3224" s="1" t="s">
        <v>13</v>
      </c>
      <c r="L3224" s="1" t="s">
        <v>5</v>
      </c>
      <c r="M3224" s="1" t="s">
        <v>6</v>
      </c>
      <c r="N3224" s="1" t="s">
        <v>7</v>
      </c>
      <c r="O3224" s="6"/>
    </row>
    <row r="3225">
      <c r="A3225" s="5">
        <v>201603.0</v>
      </c>
      <c r="B3225" s="2">
        <v>45900.0</v>
      </c>
      <c r="C3225" s="1" t="s">
        <v>266</v>
      </c>
      <c r="D3225" s="3" t="s">
        <v>181</v>
      </c>
      <c r="E3225" s="4">
        <v>45894.0</v>
      </c>
      <c r="F3225" s="5">
        <v>1200.0</v>
      </c>
      <c r="G3225" s="5">
        <v>6.09</v>
      </c>
      <c r="H3225" s="5">
        <v>7310.14</v>
      </c>
      <c r="I3225" s="1" t="s">
        <v>75</v>
      </c>
      <c r="J3225" s="1" t="s">
        <v>267</v>
      </c>
      <c r="K3225" s="1" t="s">
        <v>13</v>
      </c>
      <c r="L3225" s="1" t="s">
        <v>5</v>
      </c>
      <c r="M3225" s="1" t="s">
        <v>6</v>
      </c>
      <c r="N3225" s="1" t="s">
        <v>7</v>
      </c>
      <c r="O3225" s="6"/>
    </row>
    <row r="3226">
      <c r="A3226" s="5">
        <v>201603.0</v>
      </c>
      <c r="B3226" s="2">
        <v>45900.0</v>
      </c>
      <c r="C3226" s="1" t="s">
        <v>266</v>
      </c>
      <c r="D3226" s="3" t="s">
        <v>79</v>
      </c>
      <c r="E3226" s="4">
        <v>45894.0</v>
      </c>
      <c r="F3226" s="5">
        <v>900.0</v>
      </c>
      <c r="G3226" s="5">
        <v>30.17</v>
      </c>
      <c r="H3226" s="5">
        <v>27155.14</v>
      </c>
      <c r="I3226" s="1" t="s">
        <v>75</v>
      </c>
      <c r="J3226" s="1" t="s">
        <v>267</v>
      </c>
      <c r="K3226" s="1" t="s">
        <v>13</v>
      </c>
      <c r="L3226" s="1" t="s">
        <v>5</v>
      </c>
      <c r="M3226" s="1" t="s">
        <v>6</v>
      </c>
      <c r="N3226" s="1" t="s">
        <v>7</v>
      </c>
      <c r="O3226" s="6"/>
    </row>
    <row r="3227">
      <c r="A3227" s="5">
        <v>201603.0</v>
      </c>
      <c r="B3227" s="2">
        <v>45900.0</v>
      </c>
      <c r="C3227" s="1" t="s">
        <v>266</v>
      </c>
      <c r="D3227" s="3" t="s">
        <v>497</v>
      </c>
      <c r="E3227" s="4">
        <v>45894.0</v>
      </c>
      <c r="F3227" s="5">
        <v>80.0</v>
      </c>
      <c r="G3227" s="5">
        <v>21.01</v>
      </c>
      <c r="H3227" s="5">
        <v>1682.94</v>
      </c>
      <c r="I3227" s="1" t="s">
        <v>71</v>
      </c>
      <c r="J3227" s="1" t="s">
        <v>267</v>
      </c>
      <c r="K3227" s="1" t="s">
        <v>13</v>
      </c>
      <c r="L3227" s="1" t="s">
        <v>5</v>
      </c>
      <c r="M3227" s="1" t="s">
        <v>6</v>
      </c>
      <c r="N3227" s="1" t="s">
        <v>7</v>
      </c>
      <c r="O3227" s="6"/>
    </row>
    <row r="3228">
      <c r="A3228" s="5">
        <v>201603.0</v>
      </c>
      <c r="B3228" s="2">
        <v>45900.0</v>
      </c>
      <c r="C3228" s="1" t="s">
        <v>266</v>
      </c>
      <c r="D3228" s="3" t="s">
        <v>294</v>
      </c>
      <c r="E3228" s="4">
        <v>45894.0</v>
      </c>
      <c r="F3228" s="5">
        <v>100.0</v>
      </c>
      <c r="G3228" s="5">
        <v>324.45</v>
      </c>
      <c r="H3228" s="5">
        <v>32447.14</v>
      </c>
      <c r="I3228" s="1" t="s">
        <v>75</v>
      </c>
      <c r="J3228" s="1" t="s">
        <v>267</v>
      </c>
      <c r="K3228" s="1" t="s">
        <v>13</v>
      </c>
      <c r="L3228" s="1" t="s">
        <v>5</v>
      </c>
      <c r="M3228" s="1" t="s">
        <v>6</v>
      </c>
      <c r="N3228" s="1" t="s">
        <v>7</v>
      </c>
      <c r="O3228" s="6"/>
    </row>
    <row r="3229">
      <c r="A3229" s="5">
        <v>201603.0</v>
      </c>
      <c r="B3229" s="2">
        <v>45900.0</v>
      </c>
      <c r="C3229" s="1" t="s">
        <v>266</v>
      </c>
      <c r="D3229" s="3" t="s">
        <v>187</v>
      </c>
      <c r="E3229" s="4">
        <v>45894.0</v>
      </c>
      <c r="F3229" s="5">
        <v>825.0</v>
      </c>
      <c r="G3229" s="5">
        <v>129.15</v>
      </c>
      <c r="H3229" s="5">
        <v>106550.89</v>
      </c>
      <c r="I3229" s="1" t="s">
        <v>75</v>
      </c>
      <c r="J3229" s="1" t="s">
        <v>267</v>
      </c>
      <c r="K3229" s="1" t="s">
        <v>13</v>
      </c>
      <c r="L3229" s="1" t="s">
        <v>5</v>
      </c>
      <c r="M3229" s="1" t="s">
        <v>6</v>
      </c>
      <c r="N3229" s="1" t="s">
        <v>7</v>
      </c>
      <c r="O3229" s="6"/>
    </row>
    <row r="3230">
      <c r="A3230" s="5">
        <v>201603.0</v>
      </c>
      <c r="B3230" s="2">
        <v>45900.0</v>
      </c>
      <c r="C3230" s="1" t="s">
        <v>266</v>
      </c>
      <c r="D3230" s="3" t="s">
        <v>500</v>
      </c>
      <c r="E3230" s="4">
        <v>45894.0</v>
      </c>
      <c r="F3230" s="5">
        <v>200.0</v>
      </c>
      <c r="G3230" s="5">
        <v>18.27</v>
      </c>
      <c r="H3230" s="5">
        <v>3656.14</v>
      </c>
      <c r="I3230" s="1" t="s">
        <v>71</v>
      </c>
      <c r="J3230" s="1" t="s">
        <v>267</v>
      </c>
      <c r="K3230" s="1" t="s">
        <v>13</v>
      </c>
      <c r="L3230" s="1" t="s">
        <v>5</v>
      </c>
      <c r="M3230" s="1" t="s">
        <v>6</v>
      </c>
      <c r="N3230" s="1" t="s">
        <v>7</v>
      </c>
      <c r="O3230" s="6"/>
    </row>
    <row r="3231">
      <c r="A3231" s="5">
        <v>201603.0</v>
      </c>
      <c r="B3231" s="2">
        <v>45900.0</v>
      </c>
      <c r="C3231" s="1" t="s">
        <v>266</v>
      </c>
      <c r="D3231" s="3" t="s">
        <v>691</v>
      </c>
      <c r="E3231" s="4">
        <v>45894.0</v>
      </c>
      <c r="F3231" s="5">
        <v>150.0</v>
      </c>
      <c r="G3231" s="5">
        <v>121.8</v>
      </c>
      <c r="H3231" s="5">
        <v>18272.14</v>
      </c>
      <c r="I3231" s="1" t="s">
        <v>75</v>
      </c>
      <c r="J3231" s="1" t="s">
        <v>267</v>
      </c>
      <c r="K3231" s="1" t="s">
        <v>13</v>
      </c>
      <c r="L3231" s="1" t="s">
        <v>5</v>
      </c>
      <c r="M3231" s="1" t="s">
        <v>6</v>
      </c>
      <c r="N3231" s="1" t="s">
        <v>7</v>
      </c>
      <c r="O3231" s="6"/>
    </row>
    <row r="3232">
      <c r="A3232" s="5">
        <v>201603.0</v>
      </c>
      <c r="B3232" s="2">
        <v>45900.0</v>
      </c>
      <c r="C3232" s="1" t="s">
        <v>266</v>
      </c>
      <c r="D3232" s="3" t="s">
        <v>193</v>
      </c>
      <c r="E3232" s="4">
        <v>45894.0</v>
      </c>
      <c r="F3232" s="5">
        <v>1200.0</v>
      </c>
      <c r="G3232" s="5">
        <v>9.94</v>
      </c>
      <c r="H3232" s="5">
        <v>11930.14</v>
      </c>
      <c r="I3232" s="1" t="s">
        <v>75</v>
      </c>
      <c r="J3232" s="1" t="s">
        <v>267</v>
      </c>
      <c r="K3232" s="1" t="s">
        <v>13</v>
      </c>
      <c r="L3232" s="1" t="s">
        <v>5</v>
      </c>
      <c r="M3232" s="1" t="s">
        <v>6</v>
      </c>
      <c r="N3232" s="1" t="s">
        <v>7</v>
      </c>
      <c r="O3232" s="6"/>
    </row>
    <row r="3233">
      <c r="A3233" s="5">
        <v>201603.0</v>
      </c>
      <c r="B3233" s="2">
        <v>45900.0</v>
      </c>
      <c r="C3233" s="1" t="s">
        <v>266</v>
      </c>
      <c r="D3233" s="3" t="s">
        <v>471</v>
      </c>
      <c r="E3233" s="4">
        <v>45894.0</v>
      </c>
      <c r="F3233" s="5">
        <v>80.0</v>
      </c>
      <c r="G3233" s="5">
        <v>207.9</v>
      </c>
      <c r="H3233" s="5">
        <v>16634.14</v>
      </c>
      <c r="I3233" s="1" t="s">
        <v>75</v>
      </c>
      <c r="J3233" s="1" t="s">
        <v>267</v>
      </c>
      <c r="K3233" s="1" t="s">
        <v>13</v>
      </c>
      <c r="L3233" s="1" t="s">
        <v>5</v>
      </c>
      <c r="M3233" s="1" t="s">
        <v>6</v>
      </c>
      <c r="N3233" s="1" t="s">
        <v>7</v>
      </c>
      <c r="O3233" s="6"/>
    </row>
    <row r="3234">
      <c r="A3234" s="5">
        <v>201603.0</v>
      </c>
      <c r="B3234" s="2">
        <v>45900.0</v>
      </c>
      <c r="C3234" s="1" t="s">
        <v>266</v>
      </c>
      <c r="D3234" s="3" t="s">
        <v>505</v>
      </c>
      <c r="E3234" s="4">
        <v>45894.0</v>
      </c>
      <c r="F3234" s="5">
        <v>200.0</v>
      </c>
      <c r="G3234" s="5">
        <v>32.56</v>
      </c>
      <c r="H3234" s="5">
        <v>6514.14</v>
      </c>
      <c r="I3234" s="1" t="s">
        <v>71</v>
      </c>
      <c r="J3234" s="1" t="s">
        <v>267</v>
      </c>
      <c r="K3234" s="1" t="s">
        <v>13</v>
      </c>
      <c r="L3234" s="1" t="s">
        <v>5</v>
      </c>
      <c r="M3234" s="1" t="s">
        <v>6</v>
      </c>
      <c r="N3234" s="1" t="s">
        <v>7</v>
      </c>
      <c r="O3234" s="6"/>
    </row>
    <row r="3235">
      <c r="A3235" s="5">
        <v>201603.0</v>
      </c>
      <c r="B3235" s="2">
        <v>45900.0</v>
      </c>
      <c r="C3235" s="1" t="s">
        <v>266</v>
      </c>
      <c r="D3235" s="3" t="s">
        <v>158</v>
      </c>
      <c r="E3235" s="4">
        <v>45894.0</v>
      </c>
      <c r="F3235" s="5">
        <v>900.0</v>
      </c>
      <c r="G3235" s="5">
        <v>208.95</v>
      </c>
      <c r="H3235" s="5">
        <v>188057.14</v>
      </c>
      <c r="I3235" s="1" t="s">
        <v>75</v>
      </c>
      <c r="J3235" s="1" t="s">
        <v>267</v>
      </c>
      <c r="K3235" s="1" t="s">
        <v>13</v>
      </c>
      <c r="L3235" s="1" t="s">
        <v>5</v>
      </c>
      <c r="M3235" s="1" t="s">
        <v>6</v>
      </c>
      <c r="N3235" s="1" t="s">
        <v>7</v>
      </c>
      <c r="O3235" s="6"/>
    </row>
    <row r="3236">
      <c r="A3236" s="5">
        <v>201603.0</v>
      </c>
      <c r="B3236" s="2">
        <v>45900.0</v>
      </c>
      <c r="C3236" s="1" t="s">
        <v>266</v>
      </c>
      <c r="D3236" s="3" t="s">
        <v>296</v>
      </c>
      <c r="E3236" s="4">
        <v>45894.0</v>
      </c>
      <c r="F3236" s="5">
        <v>300.0</v>
      </c>
      <c r="G3236" s="5">
        <v>19.81</v>
      </c>
      <c r="H3236" s="5">
        <v>5945.14</v>
      </c>
      <c r="I3236" s="1" t="s">
        <v>75</v>
      </c>
      <c r="J3236" s="1" t="s">
        <v>267</v>
      </c>
      <c r="K3236" s="1" t="s">
        <v>13</v>
      </c>
      <c r="L3236" s="1" t="s">
        <v>5</v>
      </c>
      <c r="M3236" s="1" t="s">
        <v>6</v>
      </c>
      <c r="N3236" s="1" t="s">
        <v>7</v>
      </c>
      <c r="O3236" s="6"/>
    </row>
    <row r="3237">
      <c r="A3237" s="5">
        <v>201603.0</v>
      </c>
      <c r="B3237" s="2">
        <v>45900.0</v>
      </c>
      <c r="C3237" s="1" t="s">
        <v>266</v>
      </c>
      <c r="D3237" s="3" t="s">
        <v>78</v>
      </c>
      <c r="E3237" s="4">
        <v>45894.0</v>
      </c>
      <c r="F3237" s="5">
        <v>1600.0</v>
      </c>
      <c r="G3237" s="5">
        <v>6.96</v>
      </c>
      <c r="H3237" s="5">
        <v>11138.14</v>
      </c>
      <c r="I3237" s="1" t="s">
        <v>75</v>
      </c>
      <c r="J3237" s="1" t="s">
        <v>267</v>
      </c>
      <c r="K3237" s="1" t="s">
        <v>13</v>
      </c>
      <c r="L3237" s="1" t="s">
        <v>5</v>
      </c>
      <c r="M3237" s="1" t="s">
        <v>6</v>
      </c>
      <c r="N3237" s="1" t="s">
        <v>7</v>
      </c>
      <c r="O3237" s="6"/>
    </row>
    <row r="3238">
      <c r="A3238" s="5">
        <v>201603.0</v>
      </c>
      <c r="B3238" s="2">
        <v>45900.0</v>
      </c>
      <c r="C3238" s="1" t="s">
        <v>266</v>
      </c>
      <c r="D3238" s="3" t="s">
        <v>284</v>
      </c>
      <c r="E3238" s="4">
        <v>45894.0</v>
      </c>
      <c r="F3238" s="5">
        <v>400.0</v>
      </c>
      <c r="G3238" s="5">
        <v>37.03</v>
      </c>
      <c r="H3238" s="5">
        <v>14814.14</v>
      </c>
      <c r="I3238" s="1" t="s">
        <v>75</v>
      </c>
      <c r="J3238" s="1" t="s">
        <v>267</v>
      </c>
      <c r="K3238" s="1" t="s">
        <v>13</v>
      </c>
      <c r="L3238" s="1" t="s">
        <v>5</v>
      </c>
      <c r="M3238" s="1" t="s">
        <v>6</v>
      </c>
      <c r="N3238" s="1" t="s">
        <v>7</v>
      </c>
      <c r="O3238" s="6"/>
    </row>
    <row r="3239">
      <c r="A3239" s="5">
        <v>201603.0</v>
      </c>
      <c r="B3239" s="2">
        <v>45900.0</v>
      </c>
      <c r="C3239" s="1" t="s">
        <v>266</v>
      </c>
      <c r="D3239" s="3" t="s">
        <v>188</v>
      </c>
      <c r="E3239" s="4">
        <v>45894.0</v>
      </c>
      <c r="F3239" s="5">
        <v>400.0</v>
      </c>
      <c r="G3239" s="5">
        <v>13.65</v>
      </c>
      <c r="H3239" s="5">
        <v>5462.14</v>
      </c>
      <c r="I3239" s="1" t="s">
        <v>75</v>
      </c>
      <c r="J3239" s="1" t="s">
        <v>267</v>
      </c>
      <c r="K3239" s="1" t="s">
        <v>13</v>
      </c>
      <c r="L3239" s="1" t="s">
        <v>5</v>
      </c>
      <c r="M3239" s="1" t="s">
        <v>6</v>
      </c>
      <c r="N3239" s="1" t="s">
        <v>7</v>
      </c>
      <c r="O3239" s="6"/>
    </row>
    <row r="3240">
      <c r="A3240" s="5">
        <v>201603.0</v>
      </c>
      <c r="B3240" s="2">
        <v>45900.0</v>
      </c>
      <c r="C3240" s="1" t="s">
        <v>266</v>
      </c>
      <c r="D3240" s="3" t="s">
        <v>85</v>
      </c>
      <c r="E3240" s="4">
        <v>45894.0</v>
      </c>
      <c r="F3240" s="5">
        <v>800.0</v>
      </c>
      <c r="G3240" s="5">
        <v>13.93</v>
      </c>
      <c r="H3240" s="5">
        <v>11146.14</v>
      </c>
      <c r="I3240" s="1" t="s">
        <v>75</v>
      </c>
      <c r="J3240" s="1" t="s">
        <v>267</v>
      </c>
      <c r="K3240" s="1" t="s">
        <v>13</v>
      </c>
      <c r="L3240" s="1" t="s">
        <v>5</v>
      </c>
      <c r="M3240" s="1" t="s">
        <v>6</v>
      </c>
      <c r="N3240" s="1" t="s">
        <v>7</v>
      </c>
      <c r="O3240" s="6"/>
    </row>
    <row r="3241">
      <c r="A3241" s="5">
        <v>201603.0</v>
      </c>
      <c r="B3241" s="2">
        <v>45900.0</v>
      </c>
      <c r="C3241" s="1" t="s">
        <v>266</v>
      </c>
      <c r="D3241" s="3" t="s">
        <v>293</v>
      </c>
      <c r="E3241" s="4">
        <v>45894.0</v>
      </c>
      <c r="F3241" s="5">
        <v>5000.0</v>
      </c>
      <c r="G3241" s="5">
        <v>2.87</v>
      </c>
      <c r="H3241" s="5">
        <v>14352.14</v>
      </c>
      <c r="I3241" s="1" t="s">
        <v>75</v>
      </c>
      <c r="J3241" s="1" t="s">
        <v>267</v>
      </c>
      <c r="K3241" s="1" t="s">
        <v>13</v>
      </c>
      <c r="L3241" s="1" t="s">
        <v>5</v>
      </c>
      <c r="M3241" s="1" t="s">
        <v>6</v>
      </c>
      <c r="N3241" s="1" t="s">
        <v>7</v>
      </c>
      <c r="O3241" s="6"/>
    </row>
    <row r="3242">
      <c r="A3242" s="5">
        <v>201603.0</v>
      </c>
      <c r="B3242" s="2">
        <v>45900.0</v>
      </c>
      <c r="C3242" s="1" t="s">
        <v>266</v>
      </c>
      <c r="D3242" s="3" t="s">
        <v>476</v>
      </c>
      <c r="E3242" s="4">
        <v>45894.0</v>
      </c>
      <c r="F3242" s="5">
        <v>250.0</v>
      </c>
      <c r="G3242" s="5">
        <v>27.65</v>
      </c>
      <c r="H3242" s="5">
        <v>6914.64</v>
      </c>
      <c r="I3242" s="1" t="s">
        <v>75</v>
      </c>
      <c r="J3242" s="1" t="s">
        <v>267</v>
      </c>
      <c r="K3242" s="1" t="s">
        <v>13</v>
      </c>
      <c r="L3242" s="1" t="s">
        <v>5</v>
      </c>
      <c r="M3242" s="1" t="s">
        <v>6</v>
      </c>
      <c r="N3242" s="1" t="s">
        <v>7</v>
      </c>
      <c r="O3242" s="6"/>
    </row>
    <row r="3243">
      <c r="A3243" s="5">
        <v>201603.0</v>
      </c>
      <c r="B3243" s="2">
        <v>45900.0</v>
      </c>
      <c r="C3243" s="1" t="s">
        <v>266</v>
      </c>
      <c r="D3243" s="3" t="s">
        <v>137</v>
      </c>
      <c r="E3243" s="4">
        <v>45894.0</v>
      </c>
      <c r="F3243" s="5">
        <v>400.0</v>
      </c>
      <c r="G3243" s="5">
        <v>31.46</v>
      </c>
      <c r="H3243" s="5">
        <v>12586.14</v>
      </c>
      <c r="I3243" s="1" t="s">
        <v>75</v>
      </c>
      <c r="J3243" s="1" t="s">
        <v>267</v>
      </c>
      <c r="K3243" s="1" t="s">
        <v>13</v>
      </c>
      <c r="L3243" s="1" t="s">
        <v>5</v>
      </c>
      <c r="M3243" s="1" t="s">
        <v>6</v>
      </c>
      <c r="N3243" s="1" t="s">
        <v>7</v>
      </c>
      <c r="O3243" s="6"/>
    </row>
    <row r="3244">
      <c r="A3244" s="5">
        <v>201603.0</v>
      </c>
      <c r="B3244" s="2">
        <v>45900.0</v>
      </c>
      <c r="C3244" s="1" t="s">
        <v>266</v>
      </c>
      <c r="D3244" s="3" t="s">
        <v>606</v>
      </c>
      <c r="E3244" s="4">
        <v>45894.0</v>
      </c>
      <c r="F3244" s="5">
        <v>200.0</v>
      </c>
      <c r="G3244" s="5">
        <v>28.63</v>
      </c>
      <c r="H3244" s="5">
        <v>5728.14</v>
      </c>
      <c r="I3244" s="1" t="s">
        <v>75</v>
      </c>
      <c r="J3244" s="1" t="s">
        <v>267</v>
      </c>
      <c r="K3244" s="1" t="s">
        <v>13</v>
      </c>
      <c r="L3244" s="1" t="s">
        <v>5</v>
      </c>
      <c r="M3244" s="1" t="s">
        <v>6</v>
      </c>
      <c r="N3244" s="1" t="s">
        <v>7</v>
      </c>
      <c r="O3244" s="6"/>
    </row>
    <row r="3245">
      <c r="A3245" s="5">
        <v>201603.0</v>
      </c>
      <c r="B3245" s="2">
        <v>45900.0</v>
      </c>
      <c r="C3245" s="1" t="s">
        <v>266</v>
      </c>
      <c r="D3245" s="3" t="s">
        <v>199</v>
      </c>
      <c r="E3245" s="4">
        <v>45894.0</v>
      </c>
      <c r="F3245" s="5">
        <v>600.0</v>
      </c>
      <c r="G3245" s="5">
        <v>5.14</v>
      </c>
      <c r="H3245" s="5">
        <v>3086.14</v>
      </c>
      <c r="I3245" s="1" t="s">
        <v>71</v>
      </c>
      <c r="J3245" s="1" t="s">
        <v>267</v>
      </c>
      <c r="K3245" s="1" t="s">
        <v>13</v>
      </c>
      <c r="L3245" s="1" t="s">
        <v>5</v>
      </c>
      <c r="M3245" s="1" t="s">
        <v>6</v>
      </c>
      <c r="N3245" s="1" t="s">
        <v>7</v>
      </c>
      <c r="O3245" s="6"/>
    </row>
    <row r="3246">
      <c r="A3246" s="5">
        <v>201603.0</v>
      </c>
      <c r="B3246" s="2">
        <v>45900.0</v>
      </c>
      <c r="C3246" s="1" t="s">
        <v>266</v>
      </c>
      <c r="D3246" s="3" t="s">
        <v>156</v>
      </c>
      <c r="E3246" s="4">
        <v>45894.0</v>
      </c>
      <c r="F3246" s="5">
        <v>50.0</v>
      </c>
      <c r="G3246" s="5">
        <v>128.8</v>
      </c>
      <c r="H3246" s="5">
        <v>6442.14</v>
      </c>
      <c r="I3246" s="1" t="s">
        <v>75</v>
      </c>
      <c r="J3246" s="1" t="s">
        <v>267</v>
      </c>
      <c r="K3246" s="1" t="s">
        <v>13</v>
      </c>
      <c r="L3246" s="1" t="s">
        <v>5</v>
      </c>
      <c r="M3246" s="1" t="s">
        <v>6</v>
      </c>
      <c r="N3246" s="1" t="s">
        <v>7</v>
      </c>
      <c r="O3246" s="6"/>
    </row>
    <row r="3247">
      <c r="A3247" s="5">
        <v>201603.0</v>
      </c>
      <c r="B3247" s="2">
        <v>45900.0</v>
      </c>
      <c r="C3247" s="1" t="s">
        <v>266</v>
      </c>
      <c r="D3247" s="3" t="s">
        <v>168</v>
      </c>
      <c r="E3247" s="4">
        <v>45894.0</v>
      </c>
      <c r="F3247" s="5">
        <v>500.0</v>
      </c>
      <c r="G3247" s="5">
        <v>12.72</v>
      </c>
      <c r="H3247" s="5">
        <v>6362.14</v>
      </c>
      <c r="I3247" s="1" t="s">
        <v>71</v>
      </c>
      <c r="J3247" s="1" t="s">
        <v>267</v>
      </c>
      <c r="K3247" s="1" t="s">
        <v>13</v>
      </c>
      <c r="L3247" s="1" t="s">
        <v>5</v>
      </c>
      <c r="M3247" s="1" t="s">
        <v>6</v>
      </c>
      <c r="N3247" s="1" t="s">
        <v>7</v>
      </c>
      <c r="O3247" s="6"/>
    </row>
    <row r="3248">
      <c r="A3248" s="5">
        <v>201603.0</v>
      </c>
      <c r="B3248" s="2">
        <v>45900.0</v>
      </c>
      <c r="C3248" s="1" t="s">
        <v>266</v>
      </c>
      <c r="D3248" s="3" t="s">
        <v>191</v>
      </c>
      <c r="E3248" s="4">
        <v>45894.0</v>
      </c>
      <c r="F3248" s="5">
        <v>500.0</v>
      </c>
      <c r="G3248" s="5">
        <v>11.34</v>
      </c>
      <c r="H3248" s="5">
        <v>5672.14</v>
      </c>
      <c r="I3248" s="1" t="s">
        <v>75</v>
      </c>
      <c r="J3248" s="1" t="s">
        <v>267</v>
      </c>
      <c r="K3248" s="1" t="s">
        <v>13</v>
      </c>
      <c r="L3248" s="1" t="s">
        <v>5</v>
      </c>
      <c r="M3248" s="1" t="s">
        <v>6</v>
      </c>
      <c r="N3248" s="1" t="s">
        <v>7</v>
      </c>
      <c r="O3248" s="6"/>
    </row>
    <row r="3249">
      <c r="A3249" s="5">
        <v>201604.0</v>
      </c>
      <c r="B3249" s="2">
        <v>45900.0</v>
      </c>
      <c r="C3249" s="1" t="s">
        <v>266</v>
      </c>
      <c r="D3249" s="3" t="s">
        <v>652</v>
      </c>
      <c r="E3249" s="4">
        <v>45894.0</v>
      </c>
      <c r="F3249" s="5">
        <v>75.0</v>
      </c>
      <c r="G3249" s="5">
        <v>111.77</v>
      </c>
      <c r="H3249" s="5">
        <v>8383.97</v>
      </c>
      <c r="I3249" s="1" t="s">
        <v>127</v>
      </c>
      <c r="J3249" s="1" t="s">
        <v>267</v>
      </c>
      <c r="K3249" s="1" t="s">
        <v>13</v>
      </c>
      <c r="L3249" s="1" t="s">
        <v>5</v>
      </c>
      <c r="M3249" s="1" t="s">
        <v>6</v>
      </c>
      <c r="N3249" s="1" t="s">
        <v>7</v>
      </c>
      <c r="O3249" s="6"/>
    </row>
    <row r="3250">
      <c r="A3250" s="5">
        <v>201604.0</v>
      </c>
      <c r="B3250" s="2">
        <v>45900.0</v>
      </c>
      <c r="C3250" s="1" t="s">
        <v>266</v>
      </c>
      <c r="D3250" s="3" t="s">
        <v>133</v>
      </c>
      <c r="E3250" s="4">
        <v>45894.0</v>
      </c>
      <c r="F3250" s="5">
        <v>300.0</v>
      </c>
      <c r="G3250" s="5">
        <v>46.62</v>
      </c>
      <c r="H3250" s="5">
        <v>13987.22</v>
      </c>
      <c r="I3250" s="1" t="s">
        <v>125</v>
      </c>
      <c r="J3250" s="1" t="s">
        <v>267</v>
      </c>
      <c r="K3250" s="1" t="s">
        <v>13</v>
      </c>
      <c r="L3250" s="1" t="s">
        <v>5</v>
      </c>
      <c r="M3250" s="1" t="s">
        <v>6</v>
      </c>
      <c r="N3250" s="1" t="s">
        <v>7</v>
      </c>
      <c r="O3250" s="6"/>
    </row>
    <row r="3251">
      <c r="A3251" s="5">
        <v>201604.0</v>
      </c>
      <c r="B3251" s="2">
        <v>45900.0</v>
      </c>
      <c r="C3251" s="1" t="s">
        <v>266</v>
      </c>
      <c r="D3251" s="3" t="s">
        <v>740</v>
      </c>
      <c r="E3251" s="4">
        <v>45894.0</v>
      </c>
      <c r="F3251" s="5">
        <v>70.0</v>
      </c>
      <c r="G3251" s="5">
        <v>43.54</v>
      </c>
      <c r="H3251" s="5">
        <v>3049.02</v>
      </c>
      <c r="I3251" s="1" t="s">
        <v>125</v>
      </c>
      <c r="J3251" s="1" t="s">
        <v>267</v>
      </c>
      <c r="K3251" s="1" t="s">
        <v>13</v>
      </c>
      <c r="L3251" s="1" t="s">
        <v>5</v>
      </c>
      <c r="M3251" s="1" t="s">
        <v>6</v>
      </c>
      <c r="N3251" s="1" t="s">
        <v>7</v>
      </c>
      <c r="O3251" s="6"/>
    </row>
    <row r="3252">
      <c r="A3252" s="5">
        <v>201604.0</v>
      </c>
      <c r="B3252" s="2">
        <v>45900.0</v>
      </c>
      <c r="C3252" s="1" t="s">
        <v>266</v>
      </c>
      <c r="D3252" s="3" t="s">
        <v>367</v>
      </c>
      <c r="E3252" s="4">
        <v>45894.0</v>
      </c>
      <c r="F3252" s="5">
        <v>250.0</v>
      </c>
      <c r="G3252" s="5">
        <v>83.65</v>
      </c>
      <c r="H3252" s="5">
        <v>20913.72</v>
      </c>
      <c r="I3252" s="1" t="s">
        <v>127</v>
      </c>
      <c r="J3252" s="1" t="s">
        <v>267</v>
      </c>
      <c r="K3252" s="1" t="s">
        <v>13</v>
      </c>
      <c r="L3252" s="1" t="s">
        <v>5</v>
      </c>
      <c r="M3252" s="1" t="s">
        <v>6</v>
      </c>
      <c r="N3252" s="1" t="s">
        <v>7</v>
      </c>
      <c r="O3252" s="6"/>
    </row>
    <row r="3253">
      <c r="A3253" s="5">
        <v>201604.0</v>
      </c>
      <c r="B3253" s="2">
        <v>45900.0</v>
      </c>
      <c r="C3253" s="1" t="s">
        <v>266</v>
      </c>
      <c r="D3253" s="3" t="s">
        <v>836</v>
      </c>
      <c r="E3253" s="4">
        <v>45894.0</v>
      </c>
      <c r="F3253" s="5">
        <v>25.0</v>
      </c>
      <c r="G3253" s="5">
        <v>366.3</v>
      </c>
      <c r="H3253" s="5">
        <v>9158.72</v>
      </c>
      <c r="I3253" s="1" t="s">
        <v>127</v>
      </c>
      <c r="J3253" s="1" t="s">
        <v>267</v>
      </c>
      <c r="K3253" s="1" t="s">
        <v>13</v>
      </c>
      <c r="L3253" s="1" t="s">
        <v>5</v>
      </c>
      <c r="M3253" s="1" t="s">
        <v>6</v>
      </c>
      <c r="N3253" s="1" t="s">
        <v>7</v>
      </c>
      <c r="O3253" s="6"/>
    </row>
    <row r="3254">
      <c r="A3254" s="5">
        <v>201604.0</v>
      </c>
      <c r="B3254" s="2">
        <v>45900.0</v>
      </c>
      <c r="C3254" s="1" t="s">
        <v>266</v>
      </c>
      <c r="D3254" s="3" t="s">
        <v>138</v>
      </c>
      <c r="E3254" s="4">
        <v>45894.0</v>
      </c>
      <c r="F3254" s="5">
        <v>40.0</v>
      </c>
      <c r="G3254" s="5">
        <v>66.71</v>
      </c>
      <c r="H3254" s="5">
        <v>2669.62</v>
      </c>
      <c r="I3254" s="1" t="s">
        <v>125</v>
      </c>
      <c r="J3254" s="1" t="s">
        <v>267</v>
      </c>
      <c r="K3254" s="1" t="s">
        <v>13</v>
      </c>
      <c r="L3254" s="1" t="s">
        <v>5</v>
      </c>
      <c r="M3254" s="1" t="s">
        <v>6</v>
      </c>
      <c r="N3254" s="1" t="s">
        <v>7</v>
      </c>
      <c r="O3254" s="6"/>
    </row>
    <row r="3255">
      <c r="A3255" s="5">
        <v>201604.0</v>
      </c>
      <c r="B3255" s="2">
        <v>45900.0</v>
      </c>
      <c r="C3255" s="1" t="s">
        <v>266</v>
      </c>
      <c r="D3255" s="3" t="s">
        <v>132</v>
      </c>
      <c r="E3255" s="4">
        <v>45894.0</v>
      </c>
      <c r="F3255" s="5">
        <v>30.0</v>
      </c>
      <c r="G3255" s="5">
        <v>91.76</v>
      </c>
      <c r="H3255" s="5">
        <v>2754.02</v>
      </c>
      <c r="I3255" s="1" t="s">
        <v>125</v>
      </c>
      <c r="J3255" s="1" t="s">
        <v>267</v>
      </c>
      <c r="K3255" s="1" t="s">
        <v>13</v>
      </c>
      <c r="L3255" s="1" t="s">
        <v>5</v>
      </c>
      <c r="M3255" s="1" t="s">
        <v>6</v>
      </c>
      <c r="N3255" s="1" t="s">
        <v>7</v>
      </c>
      <c r="O3255" s="6"/>
    </row>
    <row r="3256">
      <c r="A3256" s="5">
        <v>201604.0</v>
      </c>
      <c r="B3256" s="2">
        <v>45900.0</v>
      </c>
      <c r="C3256" s="1" t="s">
        <v>266</v>
      </c>
      <c r="D3256" s="3" t="s">
        <v>211</v>
      </c>
      <c r="E3256" s="4">
        <v>45894.0</v>
      </c>
      <c r="F3256" s="5">
        <v>90.0</v>
      </c>
      <c r="G3256" s="5">
        <v>26.93</v>
      </c>
      <c r="H3256" s="5">
        <v>2424.92</v>
      </c>
      <c r="I3256" s="1" t="s">
        <v>127</v>
      </c>
      <c r="J3256" s="1" t="s">
        <v>267</v>
      </c>
      <c r="K3256" s="1" t="s">
        <v>13</v>
      </c>
      <c r="L3256" s="1" t="s">
        <v>5</v>
      </c>
      <c r="M3256" s="1" t="s">
        <v>6</v>
      </c>
      <c r="N3256" s="1" t="s">
        <v>7</v>
      </c>
      <c r="O3256" s="6"/>
    </row>
    <row r="3257">
      <c r="A3257" s="5">
        <v>201604.0</v>
      </c>
      <c r="B3257" s="2">
        <v>45900.0</v>
      </c>
      <c r="C3257" s="1" t="s">
        <v>266</v>
      </c>
      <c r="D3257" s="3" t="s">
        <v>837</v>
      </c>
      <c r="E3257" s="4">
        <v>45894.0</v>
      </c>
      <c r="F3257" s="5">
        <v>50.0</v>
      </c>
      <c r="G3257" s="5">
        <v>547.6</v>
      </c>
      <c r="H3257" s="5">
        <v>27381.22</v>
      </c>
      <c r="I3257" s="1" t="s">
        <v>127</v>
      </c>
      <c r="J3257" s="1" t="s">
        <v>267</v>
      </c>
      <c r="K3257" s="1" t="s">
        <v>13</v>
      </c>
      <c r="L3257" s="1" t="s">
        <v>5</v>
      </c>
      <c r="M3257" s="1" t="s">
        <v>6</v>
      </c>
      <c r="N3257" s="1" t="s">
        <v>7</v>
      </c>
      <c r="O3257" s="6"/>
    </row>
    <row r="3258">
      <c r="A3258" s="5">
        <v>201604.0</v>
      </c>
      <c r="B3258" s="2">
        <v>45900.0</v>
      </c>
      <c r="C3258" s="1" t="s">
        <v>266</v>
      </c>
      <c r="D3258" s="7">
        <v>4761.0</v>
      </c>
      <c r="E3258" s="4">
        <v>45894.0</v>
      </c>
      <c r="F3258" s="5">
        <v>250.0</v>
      </c>
      <c r="G3258" s="5">
        <v>5.99</v>
      </c>
      <c r="H3258" s="5">
        <v>1498.72</v>
      </c>
      <c r="I3258" s="1" t="s">
        <v>125</v>
      </c>
      <c r="J3258" s="1" t="s">
        <v>267</v>
      </c>
      <c r="K3258" s="1" t="s">
        <v>13</v>
      </c>
      <c r="L3258" s="1" t="s">
        <v>5</v>
      </c>
      <c r="M3258" s="1" t="s">
        <v>6</v>
      </c>
      <c r="N3258" s="1" t="s">
        <v>7</v>
      </c>
      <c r="O3258" s="6"/>
    </row>
    <row r="3259">
      <c r="A3259" s="5">
        <v>201604.0</v>
      </c>
      <c r="B3259" s="2">
        <v>45900.0</v>
      </c>
      <c r="C3259" s="1" t="s">
        <v>266</v>
      </c>
      <c r="D3259" s="3" t="s">
        <v>202</v>
      </c>
      <c r="E3259" s="4">
        <v>45894.0</v>
      </c>
      <c r="F3259" s="5">
        <v>50.0</v>
      </c>
      <c r="G3259" s="5">
        <v>43.43</v>
      </c>
      <c r="H3259" s="5">
        <v>2172.72</v>
      </c>
      <c r="I3259" s="1" t="s">
        <v>127</v>
      </c>
      <c r="J3259" s="1" t="s">
        <v>267</v>
      </c>
      <c r="K3259" s="1" t="s">
        <v>13</v>
      </c>
      <c r="L3259" s="1" t="s">
        <v>5</v>
      </c>
      <c r="M3259" s="1" t="s">
        <v>6</v>
      </c>
      <c r="N3259" s="1" t="s">
        <v>7</v>
      </c>
      <c r="O3259" s="6"/>
    </row>
    <row r="3260">
      <c r="A3260" s="5">
        <v>201604.0</v>
      </c>
      <c r="B3260" s="2">
        <v>45900.0</v>
      </c>
      <c r="C3260" s="1" t="s">
        <v>266</v>
      </c>
      <c r="D3260" s="3" t="s">
        <v>453</v>
      </c>
      <c r="E3260" s="4">
        <v>45894.0</v>
      </c>
      <c r="F3260" s="5">
        <v>20.0</v>
      </c>
      <c r="G3260" s="5">
        <v>509.12</v>
      </c>
      <c r="H3260" s="5">
        <v>10183.62</v>
      </c>
      <c r="I3260" s="1" t="s">
        <v>125</v>
      </c>
      <c r="J3260" s="1" t="s">
        <v>267</v>
      </c>
      <c r="K3260" s="1" t="s">
        <v>13</v>
      </c>
      <c r="L3260" s="1" t="s">
        <v>5</v>
      </c>
      <c r="M3260" s="1" t="s">
        <v>6</v>
      </c>
      <c r="N3260" s="1" t="s">
        <v>7</v>
      </c>
      <c r="O3260" s="6"/>
    </row>
    <row r="3261">
      <c r="A3261" s="5">
        <v>201604.0</v>
      </c>
      <c r="B3261" s="2">
        <v>45900.0</v>
      </c>
      <c r="C3261" s="1" t="s">
        <v>266</v>
      </c>
      <c r="D3261" s="3" t="s">
        <v>868</v>
      </c>
      <c r="E3261" s="4">
        <v>45894.0</v>
      </c>
      <c r="F3261" s="5">
        <v>125.0</v>
      </c>
      <c r="G3261" s="5">
        <v>14.2</v>
      </c>
      <c r="H3261" s="5">
        <v>1776.22</v>
      </c>
      <c r="I3261" s="1" t="s">
        <v>127</v>
      </c>
      <c r="J3261" s="1" t="s">
        <v>267</v>
      </c>
      <c r="K3261" s="1" t="s">
        <v>13</v>
      </c>
      <c r="L3261" s="1" t="s">
        <v>5</v>
      </c>
      <c r="M3261" s="1" t="s">
        <v>6</v>
      </c>
      <c r="N3261" s="1" t="s">
        <v>7</v>
      </c>
      <c r="O3261" s="6"/>
    </row>
    <row r="3262">
      <c r="A3262" s="5">
        <v>201604.0</v>
      </c>
      <c r="B3262" s="2">
        <v>45900.0</v>
      </c>
      <c r="C3262" s="1" t="s">
        <v>266</v>
      </c>
      <c r="D3262" s="7">
        <v>5761.0</v>
      </c>
      <c r="E3262" s="4">
        <v>45894.0</v>
      </c>
      <c r="F3262" s="5">
        <v>266.0</v>
      </c>
      <c r="G3262" s="5">
        <v>7.1</v>
      </c>
      <c r="H3262" s="5">
        <v>1889.82</v>
      </c>
      <c r="I3262" s="1" t="s">
        <v>125</v>
      </c>
      <c r="J3262" s="1" t="s">
        <v>267</v>
      </c>
      <c r="K3262" s="1" t="s">
        <v>13</v>
      </c>
      <c r="L3262" s="1" t="s">
        <v>5</v>
      </c>
      <c r="M3262" s="1" t="s">
        <v>6</v>
      </c>
      <c r="N3262" s="1" t="s">
        <v>7</v>
      </c>
      <c r="O3262" s="6"/>
    </row>
    <row r="3263">
      <c r="A3263" s="5">
        <v>201604.0</v>
      </c>
      <c r="B3263" s="2">
        <v>45900.0</v>
      </c>
      <c r="C3263" s="1" t="s">
        <v>266</v>
      </c>
      <c r="D3263" s="3" t="s">
        <v>208</v>
      </c>
      <c r="E3263" s="4">
        <v>45894.0</v>
      </c>
      <c r="F3263" s="5">
        <v>80.0</v>
      </c>
      <c r="G3263" s="5">
        <v>714.84</v>
      </c>
      <c r="H3263" s="5">
        <v>57188.42</v>
      </c>
      <c r="I3263" s="1" t="s">
        <v>125</v>
      </c>
      <c r="J3263" s="1" t="s">
        <v>267</v>
      </c>
      <c r="K3263" s="1" t="s">
        <v>13</v>
      </c>
      <c r="L3263" s="1" t="s">
        <v>5</v>
      </c>
      <c r="M3263" s="1" t="s">
        <v>6</v>
      </c>
      <c r="N3263" s="1" t="s">
        <v>7</v>
      </c>
      <c r="O3263" s="6"/>
    </row>
    <row r="3264">
      <c r="A3264" s="5">
        <v>201604.0</v>
      </c>
      <c r="B3264" s="2">
        <v>45900.0</v>
      </c>
      <c r="C3264" s="1" t="s">
        <v>266</v>
      </c>
      <c r="D3264" s="3" t="s">
        <v>869</v>
      </c>
      <c r="E3264" s="4">
        <v>45894.0</v>
      </c>
      <c r="F3264" s="5">
        <v>220.0</v>
      </c>
      <c r="G3264" s="5">
        <v>24.42</v>
      </c>
      <c r="H3264" s="5">
        <v>5373.62</v>
      </c>
      <c r="I3264" s="1" t="s">
        <v>127</v>
      </c>
      <c r="J3264" s="1" t="s">
        <v>267</v>
      </c>
      <c r="K3264" s="1" t="s">
        <v>13</v>
      </c>
      <c r="L3264" s="1" t="s">
        <v>5</v>
      </c>
      <c r="M3264" s="1" t="s">
        <v>6</v>
      </c>
      <c r="N3264" s="1" t="s">
        <v>7</v>
      </c>
      <c r="O3264" s="6"/>
    </row>
    <row r="3265">
      <c r="A3265" s="5">
        <v>201604.0</v>
      </c>
      <c r="B3265" s="2">
        <v>45900.0</v>
      </c>
      <c r="C3265" s="1" t="s">
        <v>266</v>
      </c>
      <c r="D3265" s="7">
        <v>5961.0</v>
      </c>
      <c r="E3265" s="4">
        <v>45894.0</v>
      </c>
      <c r="F3265" s="5">
        <v>156.0</v>
      </c>
      <c r="G3265" s="5">
        <v>11.61</v>
      </c>
      <c r="H3265" s="5">
        <v>1812.38</v>
      </c>
      <c r="I3265" s="1" t="s">
        <v>125</v>
      </c>
      <c r="J3265" s="1" t="s">
        <v>267</v>
      </c>
      <c r="K3265" s="1" t="s">
        <v>13</v>
      </c>
      <c r="L3265" s="1" t="s">
        <v>5</v>
      </c>
      <c r="M3265" s="1" t="s">
        <v>6</v>
      </c>
      <c r="N3265" s="1" t="s">
        <v>7</v>
      </c>
      <c r="O3265" s="6"/>
    </row>
    <row r="3266">
      <c r="A3266" s="5">
        <v>201604.0</v>
      </c>
      <c r="B3266" s="2">
        <v>45900.0</v>
      </c>
      <c r="C3266" s="1" t="s">
        <v>266</v>
      </c>
      <c r="D3266" s="3" t="s">
        <v>214</v>
      </c>
      <c r="E3266" s="4">
        <v>45894.0</v>
      </c>
      <c r="F3266" s="5">
        <v>40.0</v>
      </c>
      <c r="G3266" s="5">
        <v>1019.72</v>
      </c>
      <c r="H3266" s="5">
        <v>40790.02</v>
      </c>
      <c r="I3266" s="1" t="s">
        <v>125</v>
      </c>
      <c r="J3266" s="1" t="s">
        <v>267</v>
      </c>
      <c r="K3266" s="1" t="s">
        <v>13</v>
      </c>
      <c r="L3266" s="1" t="s">
        <v>5</v>
      </c>
      <c r="M3266" s="1" t="s">
        <v>6</v>
      </c>
      <c r="N3266" s="1" t="s">
        <v>7</v>
      </c>
      <c r="O3266" s="6"/>
    </row>
    <row r="3267">
      <c r="A3267" s="5">
        <v>201604.0</v>
      </c>
      <c r="B3267" s="2">
        <v>45900.0</v>
      </c>
      <c r="C3267" s="1" t="s">
        <v>266</v>
      </c>
      <c r="D3267" s="3" t="s">
        <v>446</v>
      </c>
      <c r="E3267" s="4">
        <v>45894.0</v>
      </c>
      <c r="F3267" s="5">
        <v>60.0</v>
      </c>
      <c r="G3267" s="5">
        <v>72.89</v>
      </c>
      <c r="H3267" s="5">
        <v>4374.62</v>
      </c>
      <c r="I3267" s="1" t="s">
        <v>125</v>
      </c>
      <c r="J3267" s="1" t="s">
        <v>267</v>
      </c>
      <c r="K3267" s="1" t="s">
        <v>13</v>
      </c>
      <c r="L3267" s="1" t="s">
        <v>5</v>
      </c>
      <c r="M3267" s="1" t="s">
        <v>6</v>
      </c>
      <c r="N3267" s="1" t="s">
        <v>7</v>
      </c>
      <c r="O3267" s="6"/>
    </row>
    <row r="3268">
      <c r="A3268" s="5">
        <v>201604.0</v>
      </c>
      <c r="B3268" s="2">
        <v>45900.0</v>
      </c>
      <c r="C3268" s="1" t="s">
        <v>266</v>
      </c>
      <c r="D3268" s="3" t="s">
        <v>712</v>
      </c>
      <c r="E3268" s="4">
        <v>45894.0</v>
      </c>
      <c r="F3268" s="5">
        <v>200.0</v>
      </c>
      <c r="G3268" s="5">
        <v>17.24</v>
      </c>
      <c r="H3268" s="5">
        <v>3449.22</v>
      </c>
      <c r="I3268" s="1" t="s">
        <v>127</v>
      </c>
      <c r="J3268" s="1" t="s">
        <v>267</v>
      </c>
      <c r="K3268" s="1" t="s">
        <v>13</v>
      </c>
      <c r="L3268" s="1" t="s">
        <v>5</v>
      </c>
      <c r="M3268" s="1" t="s">
        <v>6</v>
      </c>
      <c r="N3268" s="1" t="s">
        <v>7</v>
      </c>
      <c r="O3268" s="6"/>
    </row>
    <row r="3269">
      <c r="A3269" s="5">
        <v>201604.0</v>
      </c>
      <c r="B3269" s="2">
        <v>45900.0</v>
      </c>
      <c r="C3269" s="1" t="s">
        <v>266</v>
      </c>
      <c r="D3269" s="3" t="s">
        <v>145</v>
      </c>
      <c r="E3269" s="4">
        <v>45894.0</v>
      </c>
      <c r="F3269" s="5">
        <v>60.0</v>
      </c>
      <c r="G3269" s="5">
        <v>105.08</v>
      </c>
      <c r="H3269" s="5">
        <v>6306.02</v>
      </c>
      <c r="I3269" s="1" t="s">
        <v>125</v>
      </c>
      <c r="J3269" s="1" t="s">
        <v>267</v>
      </c>
      <c r="K3269" s="1" t="s">
        <v>13</v>
      </c>
      <c r="L3269" s="1" t="s">
        <v>5</v>
      </c>
      <c r="M3269" s="1" t="s">
        <v>6</v>
      </c>
      <c r="N3269" s="1" t="s">
        <v>7</v>
      </c>
      <c r="O3269" s="6"/>
    </row>
    <row r="3270">
      <c r="A3270" s="5">
        <v>201604.0</v>
      </c>
      <c r="B3270" s="2">
        <v>45900.0</v>
      </c>
      <c r="C3270" s="1" t="s">
        <v>266</v>
      </c>
      <c r="D3270" s="3" t="s">
        <v>870</v>
      </c>
      <c r="E3270" s="4">
        <v>45894.0</v>
      </c>
      <c r="F3270" s="5">
        <v>100.0</v>
      </c>
      <c r="G3270" s="5">
        <v>46.17</v>
      </c>
      <c r="H3270" s="5">
        <v>4618.22</v>
      </c>
      <c r="I3270" s="1" t="s">
        <v>127</v>
      </c>
      <c r="J3270" s="1" t="s">
        <v>267</v>
      </c>
      <c r="K3270" s="1" t="s">
        <v>13</v>
      </c>
      <c r="L3270" s="1" t="s">
        <v>5</v>
      </c>
      <c r="M3270" s="1" t="s">
        <v>6</v>
      </c>
      <c r="N3270" s="1" t="s">
        <v>7</v>
      </c>
      <c r="O3270" s="6"/>
    </row>
    <row r="3271">
      <c r="A3271" s="5">
        <v>201604.0</v>
      </c>
      <c r="B3271" s="2">
        <v>45900.0</v>
      </c>
      <c r="C3271" s="1" t="s">
        <v>266</v>
      </c>
      <c r="D3271" s="3" t="s">
        <v>871</v>
      </c>
      <c r="E3271" s="4">
        <v>45894.0</v>
      </c>
      <c r="F3271" s="5">
        <v>45.0</v>
      </c>
      <c r="G3271" s="5">
        <v>120.02</v>
      </c>
      <c r="H3271" s="5">
        <v>5402.12</v>
      </c>
      <c r="I3271" s="1" t="s">
        <v>127</v>
      </c>
      <c r="J3271" s="1" t="s">
        <v>267</v>
      </c>
      <c r="K3271" s="1" t="s">
        <v>13</v>
      </c>
      <c r="L3271" s="1" t="s">
        <v>5</v>
      </c>
      <c r="M3271" s="1" t="s">
        <v>6</v>
      </c>
      <c r="N3271" s="1" t="s">
        <v>7</v>
      </c>
      <c r="O3271" s="6"/>
    </row>
    <row r="3272">
      <c r="A3272" s="5">
        <v>201604.0</v>
      </c>
      <c r="B3272" s="2">
        <v>45900.0</v>
      </c>
      <c r="C3272" s="1" t="s">
        <v>266</v>
      </c>
      <c r="D3272" s="3" t="s">
        <v>462</v>
      </c>
      <c r="E3272" s="4">
        <v>45894.0</v>
      </c>
      <c r="F3272" s="5">
        <v>200.0</v>
      </c>
      <c r="G3272" s="5">
        <v>34.04</v>
      </c>
      <c r="H3272" s="5">
        <v>6809.22</v>
      </c>
      <c r="I3272" s="1" t="s">
        <v>125</v>
      </c>
      <c r="J3272" s="1" t="s">
        <v>267</v>
      </c>
      <c r="K3272" s="1" t="s">
        <v>13</v>
      </c>
      <c r="L3272" s="1" t="s">
        <v>5</v>
      </c>
      <c r="M3272" s="1" t="s">
        <v>6</v>
      </c>
      <c r="N3272" s="1" t="s">
        <v>7</v>
      </c>
      <c r="O3272" s="6"/>
    </row>
    <row r="3273">
      <c r="A3273" s="5">
        <v>105995.0</v>
      </c>
      <c r="B3273" s="2">
        <v>45902.0</v>
      </c>
      <c r="C3273" s="1" t="s">
        <v>266</v>
      </c>
      <c r="D3273" s="7">
        <v>124.0</v>
      </c>
      <c r="E3273" s="4">
        <v>45925.0</v>
      </c>
      <c r="F3273" s="5">
        <v>138.0</v>
      </c>
      <c r="G3273" s="5">
        <v>132.48</v>
      </c>
      <c r="H3273" s="5">
        <v>18284.0</v>
      </c>
      <c r="I3273" s="1" t="s">
        <v>21</v>
      </c>
      <c r="J3273" s="1" t="s">
        <v>267</v>
      </c>
      <c r="K3273" s="1" t="s">
        <v>13</v>
      </c>
      <c r="L3273" s="1" t="s">
        <v>5</v>
      </c>
      <c r="M3273" s="1" t="s">
        <v>23</v>
      </c>
      <c r="N3273" s="1" t="s">
        <v>7</v>
      </c>
      <c r="O3273" s="6"/>
    </row>
    <row r="3274">
      <c r="A3274" s="5">
        <v>105995.0</v>
      </c>
      <c r="B3274" s="2">
        <v>45902.0</v>
      </c>
      <c r="C3274" s="1" t="s">
        <v>266</v>
      </c>
      <c r="D3274" s="7">
        <v>144.0</v>
      </c>
      <c r="E3274" s="4">
        <v>45925.0</v>
      </c>
      <c r="F3274" s="5">
        <v>180.0</v>
      </c>
      <c r="G3274" s="5">
        <v>97.92</v>
      </c>
      <c r="H3274" s="5">
        <v>17627.0</v>
      </c>
      <c r="I3274" s="1" t="s">
        <v>21</v>
      </c>
      <c r="J3274" s="1" t="s">
        <v>267</v>
      </c>
      <c r="K3274" s="1" t="s">
        <v>13</v>
      </c>
      <c r="L3274" s="1" t="s">
        <v>5</v>
      </c>
      <c r="M3274" s="1" t="s">
        <v>23</v>
      </c>
      <c r="N3274" s="1" t="s">
        <v>7</v>
      </c>
      <c r="O3274" s="6"/>
    </row>
    <row r="3275">
      <c r="A3275" s="5">
        <v>105995.0</v>
      </c>
      <c r="B3275" s="2">
        <v>45902.0</v>
      </c>
      <c r="C3275" s="1" t="s">
        <v>266</v>
      </c>
      <c r="D3275" s="3" t="s">
        <v>872</v>
      </c>
      <c r="E3275" s="4">
        <v>45925.0</v>
      </c>
      <c r="F3275" s="5">
        <v>30.0</v>
      </c>
      <c r="G3275" s="5">
        <v>162.24</v>
      </c>
      <c r="H3275" s="5">
        <v>4869.0</v>
      </c>
      <c r="I3275" s="1" t="s">
        <v>21</v>
      </c>
      <c r="J3275" s="1" t="s">
        <v>267</v>
      </c>
      <c r="K3275" s="1" t="s">
        <v>13</v>
      </c>
      <c r="L3275" s="1" t="s">
        <v>5</v>
      </c>
      <c r="M3275" s="1" t="s">
        <v>23</v>
      </c>
      <c r="N3275" s="1" t="s">
        <v>7</v>
      </c>
      <c r="O3275" s="6"/>
    </row>
    <row r="3276">
      <c r="A3276" s="5">
        <v>105995.0</v>
      </c>
      <c r="B3276" s="2">
        <v>45902.0</v>
      </c>
      <c r="C3276" s="1" t="s">
        <v>266</v>
      </c>
      <c r="D3276" s="7">
        <v>121.0</v>
      </c>
      <c r="E3276" s="4">
        <v>45925.0</v>
      </c>
      <c r="F3276" s="5">
        <v>108.0</v>
      </c>
      <c r="G3276" s="5">
        <v>99.84</v>
      </c>
      <c r="H3276" s="5">
        <v>10784.0</v>
      </c>
      <c r="I3276" s="1" t="s">
        <v>21</v>
      </c>
      <c r="J3276" s="1" t="s">
        <v>267</v>
      </c>
      <c r="K3276" s="1" t="s">
        <v>13</v>
      </c>
      <c r="L3276" s="1" t="s">
        <v>5</v>
      </c>
      <c r="M3276" s="1" t="s">
        <v>23</v>
      </c>
      <c r="N3276" s="1" t="s">
        <v>7</v>
      </c>
      <c r="O3276" s="6"/>
    </row>
    <row r="3277">
      <c r="A3277" s="5">
        <v>106008.0</v>
      </c>
      <c r="B3277" s="2">
        <v>45904.0</v>
      </c>
      <c r="C3277" s="1" t="s">
        <v>745</v>
      </c>
      <c r="D3277" s="3" t="s">
        <v>873</v>
      </c>
      <c r="E3277" s="4">
        <v>45925.0</v>
      </c>
      <c r="F3277" s="5">
        <v>10.0</v>
      </c>
      <c r="G3277" s="5">
        <v>409.4</v>
      </c>
      <c r="H3277" s="5">
        <v>4013.0</v>
      </c>
      <c r="I3277" s="1" t="s">
        <v>26</v>
      </c>
      <c r="J3277" s="1" t="s">
        <v>221</v>
      </c>
      <c r="K3277" s="1" t="s">
        <v>111</v>
      </c>
      <c r="L3277" s="1" t="s">
        <v>5</v>
      </c>
      <c r="M3277" s="1" t="s">
        <v>29</v>
      </c>
      <c r="N3277" s="1" t="s">
        <v>7</v>
      </c>
      <c r="O3277" s="6"/>
    </row>
    <row r="3278">
      <c r="A3278" s="5">
        <v>106008.0</v>
      </c>
      <c r="B3278" s="2">
        <v>45904.0</v>
      </c>
      <c r="C3278" s="1" t="s">
        <v>745</v>
      </c>
      <c r="D3278" s="3" t="s">
        <v>874</v>
      </c>
      <c r="E3278" s="4">
        <v>45925.0</v>
      </c>
      <c r="F3278" s="5">
        <v>10.0</v>
      </c>
      <c r="G3278" s="5">
        <v>455.4</v>
      </c>
      <c r="H3278" s="5">
        <v>4463.0</v>
      </c>
      <c r="I3278" s="1" t="s">
        <v>26</v>
      </c>
      <c r="J3278" s="1" t="s">
        <v>221</v>
      </c>
      <c r="K3278" s="1" t="s">
        <v>111</v>
      </c>
      <c r="L3278" s="1" t="s">
        <v>5</v>
      </c>
      <c r="M3278" s="1" t="s">
        <v>29</v>
      </c>
      <c r="N3278" s="1" t="s">
        <v>7</v>
      </c>
      <c r="O3278" s="6"/>
    </row>
    <row r="3279">
      <c r="A3279" s="5">
        <v>106052.0</v>
      </c>
      <c r="B3279" s="2">
        <v>45906.0</v>
      </c>
      <c r="C3279" s="1" t="s">
        <v>664</v>
      </c>
      <c r="D3279" s="3" t="s">
        <v>514</v>
      </c>
      <c r="E3279" s="4">
        <v>45925.0</v>
      </c>
      <c r="F3279" s="5">
        <v>5.0</v>
      </c>
      <c r="G3279" s="5">
        <v>620.54</v>
      </c>
      <c r="H3279" s="5">
        <v>3041.0</v>
      </c>
      <c r="I3279" s="1" t="s">
        <v>61</v>
      </c>
      <c r="J3279" s="1" t="s">
        <v>221</v>
      </c>
      <c r="K3279" s="1" t="s">
        <v>111</v>
      </c>
      <c r="L3279" s="1" t="s">
        <v>5</v>
      </c>
      <c r="M3279" s="1" t="s">
        <v>29</v>
      </c>
      <c r="N3279" s="1" t="s">
        <v>7</v>
      </c>
      <c r="O3279" s="6"/>
    </row>
    <row r="3280">
      <c r="A3280" s="5">
        <v>106052.0</v>
      </c>
      <c r="B3280" s="2">
        <v>45906.0</v>
      </c>
      <c r="C3280" s="1" t="s">
        <v>664</v>
      </c>
      <c r="D3280" s="3" t="s">
        <v>832</v>
      </c>
      <c r="E3280" s="4">
        <v>45925.0</v>
      </c>
      <c r="F3280" s="5">
        <v>5.0</v>
      </c>
      <c r="G3280" s="5">
        <v>620.54</v>
      </c>
      <c r="H3280" s="5">
        <v>3041.0</v>
      </c>
      <c r="I3280" s="1" t="s">
        <v>61</v>
      </c>
      <c r="J3280" s="1" t="s">
        <v>221</v>
      </c>
      <c r="K3280" s="1" t="s">
        <v>111</v>
      </c>
      <c r="L3280" s="1" t="s">
        <v>5</v>
      </c>
      <c r="M3280" s="1" t="s">
        <v>29</v>
      </c>
      <c r="N3280" s="1" t="s">
        <v>7</v>
      </c>
      <c r="O3280" s="6"/>
    </row>
    <row r="3281">
      <c r="A3281" s="5">
        <v>106076.0</v>
      </c>
      <c r="B3281" s="2">
        <v>45908.0</v>
      </c>
      <c r="C3281" s="1" t="s">
        <v>20</v>
      </c>
      <c r="D3281" s="3" t="s">
        <v>875</v>
      </c>
      <c r="E3281" s="4">
        <v>45925.0</v>
      </c>
      <c r="F3281" s="5">
        <v>20.0</v>
      </c>
      <c r="G3281" s="5">
        <v>409.4</v>
      </c>
      <c r="H3281" s="5">
        <v>8025.0</v>
      </c>
      <c r="I3281" s="1" t="s">
        <v>26</v>
      </c>
      <c r="J3281" s="1" t="s">
        <v>22</v>
      </c>
      <c r="K3281" s="1" t="s">
        <v>4</v>
      </c>
      <c r="L3281" s="1" t="s">
        <v>5</v>
      </c>
      <c r="M3281" s="1" t="s">
        <v>29</v>
      </c>
      <c r="N3281" s="1" t="s">
        <v>7</v>
      </c>
      <c r="O3281" s="6"/>
    </row>
    <row r="3282">
      <c r="A3282" s="5">
        <v>106076.0</v>
      </c>
      <c r="B3282" s="2">
        <v>45908.0</v>
      </c>
      <c r="C3282" s="1" t="s">
        <v>20</v>
      </c>
      <c r="D3282" s="7">
        <v>5350.0</v>
      </c>
      <c r="E3282" s="4">
        <v>45925.0</v>
      </c>
      <c r="F3282" s="5">
        <v>10.0</v>
      </c>
      <c r="G3282" s="5">
        <v>1145.4</v>
      </c>
      <c r="H3282" s="5">
        <v>11226.0</v>
      </c>
      <c r="I3282" s="1" t="s">
        <v>61</v>
      </c>
      <c r="J3282" s="1" t="s">
        <v>22</v>
      </c>
      <c r="K3282" s="1" t="s">
        <v>4</v>
      </c>
      <c r="L3282" s="1" t="s">
        <v>5</v>
      </c>
      <c r="M3282" s="1" t="s">
        <v>29</v>
      </c>
      <c r="N3282" s="1" t="s">
        <v>7</v>
      </c>
      <c r="O3282" s="6"/>
    </row>
    <row r="3283">
      <c r="A3283" s="5">
        <v>106076.0</v>
      </c>
      <c r="B3283" s="2">
        <v>45908.0</v>
      </c>
      <c r="C3283" s="1" t="s">
        <v>20</v>
      </c>
      <c r="D3283" s="7">
        <v>5375.0</v>
      </c>
      <c r="E3283" s="4">
        <v>45925.0</v>
      </c>
      <c r="F3283" s="5">
        <v>10.0</v>
      </c>
      <c r="G3283" s="5">
        <v>1830.8</v>
      </c>
      <c r="H3283" s="5">
        <v>17943.0</v>
      </c>
      <c r="I3283" s="1" t="s">
        <v>61</v>
      </c>
      <c r="J3283" s="1" t="s">
        <v>22</v>
      </c>
      <c r="K3283" s="1" t="s">
        <v>4</v>
      </c>
      <c r="L3283" s="1" t="s">
        <v>5</v>
      </c>
      <c r="M3283" s="1" t="s">
        <v>29</v>
      </c>
      <c r="N3283" s="1" t="s">
        <v>7</v>
      </c>
      <c r="O3283" s="6"/>
    </row>
    <row r="3284">
      <c r="A3284" s="5">
        <v>106076.0</v>
      </c>
      <c r="B3284" s="2">
        <v>45908.0</v>
      </c>
      <c r="C3284" s="1" t="s">
        <v>20</v>
      </c>
      <c r="D3284" s="7">
        <v>5306.0</v>
      </c>
      <c r="E3284" s="4">
        <v>45925.0</v>
      </c>
      <c r="F3284" s="5">
        <v>10.0</v>
      </c>
      <c r="G3284" s="5">
        <v>363.4</v>
      </c>
      <c r="H3284" s="5">
        <v>3563.0</v>
      </c>
      <c r="I3284" s="1" t="s">
        <v>61</v>
      </c>
      <c r="J3284" s="1" t="s">
        <v>22</v>
      </c>
      <c r="K3284" s="1" t="s">
        <v>4</v>
      </c>
      <c r="L3284" s="1" t="s">
        <v>5</v>
      </c>
      <c r="M3284" s="1" t="s">
        <v>29</v>
      </c>
      <c r="N3284" s="1" t="s">
        <v>7</v>
      </c>
      <c r="O3284" s="6"/>
    </row>
    <row r="3285">
      <c r="A3285" s="5">
        <v>106076.0</v>
      </c>
      <c r="B3285" s="2">
        <v>45908.0</v>
      </c>
      <c r="C3285" s="1" t="s">
        <v>20</v>
      </c>
      <c r="D3285" s="7">
        <v>5310.0</v>
      </c>
      <c r="E3285" s="4">
        <v>45925.0</v>
      </c>
      <c r="F3285" s="5">
        <v>50.0</v>
      </c>
      <c r="G3285" s="5">
        <v>274.16</v>
      </c>
      <c r="H3285" s="5">
        <v>13435.0</v>
      </c>
      <c r="I3285" s="1" t="s">
        <v>61</v>
      </c>
      <c r="J3285" s="1" t="s">
        <v>22</v>
      </c>
      <c r="K3285" s="1" t="s">
        <v>4</v>
      </c>
      <c r="L3285" s="1" t="s">
        <v>5</v>
      </c>
      <c r="M3285" s="1" t="s">
        <v>29</v>
      </c>
      <c r="N3285" s="1" t="s">
        <v>7</v>
      </c>
      <c r="O3285" s="6"/>
    </row>
    <row r="3286">
      <c r="A3286" s="5">
        <v>106076.0</v>
      </c>
      <c r="B3286" s="2">
        <v>45908.0</v>
      </c>
      <c r="C3286" s="1" t="s">
        <v>20</v>
      </c>
      <c r="D3286" s="7">
        <v>5355.0</v>
      </c>
      <c r="E3286" s="4">
        <v>45925.0</v>
      </c>
      <c r="F3286" s="5">
        <v>5.0</v>
      </c>
      <c r="G3286" s="5">
        <v>1278.8</v>
      </c>
      <c r="H3286" s="5">
        <v>6267.0</v>
      </c>
      <c r="I3286" s="1" t="s">
        <v>61</v>
      </c>
      <c r="J3286" s="1" t="s">
        <v>22</v>
      </c>
      <c r="K3286" s="1" t="s">
        <v>4</v>
      </c>
      <c r="L3286" s="1" t="s">
        <v>5</v>
      </c>
      <c r="M3286" s="1" t="s">
        <v>29</v>
      </c>
      <c r="N3286" s="1" t="s">
        <v>7</v>
      </c>
      <c r="O3286" s="6"/>
    </row>
    <row r="3287">
      <c r="A3287" s="5">
        <v>106077.0</v>
      </c>
      <c r="B3287" s="2">
        <v>45908.0</v>
      </c>
      <c r="C3287" s="1" t="s">
        <v>20</v>
      </c>
      <c r="D3287" s="7">
        <v>147.0</v>
      </c>
      <c r="E3287" s="4">
        <v>45925.0</v>
      </c>
      <c r="F3287" s="5">
        <v>60.0</v>
      </c>
      <c r="G3287" s="5">
        <v>285.12</v>
      </c>
      <c r="H3287" s="5">
        <v>16766.0</v>
      </c>
      <c r="I3287" s="1" t="s">
        <v>21</v>
      </c>
      <c r="J3287" s="1" t="s">
        <v>22</v>
      </c>
      <c r="K3287" s="1" t="s">
        <v>4</v>
      </c>
      <c r="L3287" s="1" t="s">
        <v>5</v>
      </c>
      <c r="M3287" s="1" t="s">
        <v>23</v>
      </c>
      <c r="N3287" s="1" t="s">
        <v>7</v>
      </c>
      <c r="O3287" s="6"/>
    </row>
    <row r="3288">
      <c r="A3288" s="5">
        <v>106077.0</v>
      </c>
      <c r="B3288" s="2">
        <v>45908.0</v>
      </c>
      <c r="C3288" s="1" t="s">
        <v>20</v>
      </c>
      <c r="D3288" s="3" t="s">
        <v>219</v>
      </c>
      <c r="E3288" s="4">
        <v>45925.0</v>
      </c>
      <c r="F3288" s="5">
        <v>40.0</v>
      </c>
      <c r="G3288" s="5">
        <v>169.92</v>
      </c>
      <c r="H3288" s="5">
        <v>6662.0</v>
      </c>
      <c r="I3288" s="1" t="s">
        <v>21</v>
      </c>
      <c r="J3288" s="1" t="s">
        <v>22</v>
      </c>
      <c r="K3288" s="1" t="s">
        <v>4</v>
      </c>
      <c r="L3288" s="1" t="s">
        <v>5</v>
      </c>
      <c r="M3288" s="1" t="s">
        <v>23</v>
      </c>
      <c r="N3288" s="1" t="s">
        <v>7</v>
      </c>
      <c r="O3288" s="6"/>
    </row>
    <row r="3289">
      <c r="A3289" s="5">
        <v>106077.0</v>
      </c>
      <c r="B3289" s="2">
        <v>45908.0</v>
      </c>
      <c r="C3289" s="1" t="s">
        <v>20</v>
      </c>
      <c r="D3289" s="7">
        <v>195.0</v>
      </c>
      <c r="E3289" s="4">
        <v>45925.0</v>
      </c>
      <c r="F3289" s="5">
        <v>38.0</v>
      </c>
      <c r="G3289" s="5">
        <v>90.24</v>
      </c>
      <c r="H3289" s="5">
        <v>3362.0</v>
      </c>
      <c r="I3289" s="1" t="s">
        <v>21</v>
      </c>
      <c r="J3289" s="1" t="s">
        <v>22</v>
      </c>
      <c r="K3289" s="1" t="s">
        <v>4</v>
      </c>
      <c r="L3289" s="1" t="s">
        <v>5</v>
      </c>
      <c r="M3289" s="1" t="s">
        <v>23</v>
      </c>
      <c r="N3289" s="1" t="s">
        <v>7</v>
      </c>
      <c r="O3289" s="6"/>
    </row>
    <row r="3290">
      <c r="A3290" s="5">
        <v>106077.0</v>
      </c>
      <c r="B3290" s="2">
        <v>45908.0</v>
      </c>
      <c r="C3290" s="1" t="s">
        <v>20</v>
      </c>
      <c r="D3290" s="7">
        <v>112.0</v>
      </c>
      <c r="E3290" s="4">
        <v>45925.0</v>
      </c>
      <c r="F3290" s="5">
        <v>168.0</v>
      </c>
      <c r="G3290" s="5">
        <v>45.12</v>
      </c>
      <c r="H3290" s="5">
        <v>7430.0</v>
      </c>
      <c r="I3290" s="1" t="s">
        <v>21</v>
      </c>
      <c r="J3290" s="1" t="s">
        <v>22</v>
      </c>
      <c r="K3290" s="1" t="s">
        <v>4</v>
      </c>
      <c r="L3290" s="1" t="s">
        <v>5</v>
      </c>
      <c r="M3290" s="1" t="s">
        <v>23</v>
      </c>
      <c r="N3290" s="1" t="s">
        <v>7</v>
      </c>
      <c r="O3290" s="6"/>
    </row>
    <row r="3291">
      <c r="A3291" s="5">
        <v>106077.0</v>
      </c>
      <c r="B3291" s="2">
        <v>45908.0</v>
      </c>
      <c r="C3291" s="1" t="s">
        <v>20</v>
      </c>
      <c r="D3291" s="7">
        <v>113.0</v>
      </c>
      <c r="E3291" s="4">
        <v>45925.0</v>
      </c>
      <c r="F3291" s="5">
        <v>168.0</v>
      </c>
      <c r="G3291" s="5">
        <v>45.12</v>
      </c>
      <c r="H3291" s="5">
        <v>7430.0</v>
      </c>
      <c r="I3291" s="1" t="s">
        <v>21</v>
      </c>
      <c r="J3291" s="1" t="s">
        <v>22</v>
      </c>
      <c r="K3291" s="1" t="s">
        <v>4</v>
      </c>
      <c r="L3291" s="1" t="s">
        <v>5</v>
      </c>
      <c r="M3291" s="1" t="s">
        <v>23</v>
      </c>
      <c r="N3291" s="1" t="s">
        <v>7</v>
      </c>
      <c r="O3291" s="6"/>
    </row>
    <row r="3292">
      <c r="A3292" s="5">
        <v>106101.0</v>
      </c>
      <c r="B3292" s="2">
        <v>45909.0</v>
      </c>
      <c r="C3292" s="1" t="s">
        <v>117</v>
      </c>
      <c r="D3292" s="3" t="s">
        <v>36</v>
      </c>
      <c r="E3292" s="4">
        <v>45925.0</v>
      </c>
      <c r="F3292" s="5">
        <v>264.0</v>
      </c>
      <c r="G3292" s="5">
        <v>155.52</v>
      </c>
      <c r="H3292" s="5">
        <v>41060.0</v>
      </c>
      <c r="I3292" s="1" t="s">
        <v>21</v>
      </c>
      <c r="J3292" s="1" t="s">
        <v>118</v>
      </c>
      <c r="K3292" s="1" t="s">
        <v>4</v>
      </c>
      <c r="L3292" s="1" t="s">
        <v>5</v>
      </c>
      <c r="M3292" s="1" t="s">
        <v>23</v>
      </c>
      <c r="N3292" s="1" t="s">
        <v>7</v>
      </c>
      <c r="O3292" s="6"/>
    </row>
    <row r="3293">
      <c r="A3293" s="5">
        <v>106101.0</v>
      </c>
      <c r="B3293" s="2">
        <v>45909.0</v>
      </c>
      <c r="C3293" s="1" t="s">
        <v>117</v>
      </c>
      <c r="D3293" s="3" t="s">
        <v>40</v>
      </c>
      <c r="E3293" s="4">
        <v>45925.0</v>
      </c>
      <c r="F3293" s="5">
        <v>30.0</v>
      </c>
      <c r="G3293" s="5">
        <v>345.6</v>
      </c>
      <c r="H3293" s="5">
        <v>10370.0</v>
      </c>
      <c r="I3293" s="1" t="s">
        <v>21</v>
      </c>
      <c r="J3293" s="1" t="s">
        <v>118</v>
      </c>
      <c r="K3293" s="1" t="s">
        <v>4</v>
      </c>
      <c r="L3293" s="1" t="s">
        <v>5</v>
      </c>
      <c r="M3293" s="1" t="s">
        <v>23</v>
      </c>
      <c r="N3293" s="1" t="s">
        <v>7</v>
      </c>
      <c r="O3293" s="6"/>
    </row>
    <row r="3294">
      <c r="A3294" s="5">
        <v>106101.0</v>
      </c>
      <c r="B3294" s="2">
        <v>45909.0</v>
      </c>
      <c r="C3294" s="1" t="s">
        <v>117</v>
      </c>
      <c r="D3294" s="3" t="s">
        <v>763</v>
      </c>
      <c r="E3294" s="4">
        <v>45925.0</v>
      </c>
      <c r="F3294" s="5">
        <v>13.0</v>
      </c>
      <c r="G3294" s="5">
        <v>700.8</v>
      </c>
      <c r="H3294" s="5">
        <v>9113.0</v>
      </c>
      <c r="I3294" s="1" t="s">
        <v>21</v>
      </c>
      <c r="J3294" s="1" t="s">
        <v>118</v>
      </c>
      <c r="K3294" s="1" t="s">
        <v>4</v>
      </c>
      <c r="L3294" s="1" t="s">
        <v>5</v>
      </c>
      <c r="M3294" s="1" t="s">
        <v>23</v>
      </c>
      <c r="N3294" s="1" t="s">
        <v>7</v>
      </c>
      <c r="O3294" s="6"/>
    </row>
    <row r="3295">
      <c r="A3295" s="5">
        <v>106104.0</v>
      </c>
      <c r="B3295" s="2">
        <v>45909.0</v>
      </c>
      <c r="C3295" s="1" t="s">
        <v>117</v>
      </c>
      <c r="D3295" s="3" t="s">
        <v>340</v>
      </c>
      <c r="E3295" s="4">
        <v>45925.0</v>
      </c>
      <c r="F3295" s="5">
        <v>66.0</v>
      </c>
      <c r="G3295" s="5">
        <v>179.52</v>
      </c>
      <c r="H3295" s="5">
        <v>11851.0</v>
      </c>
      <c r="I3295" s="1" t="s">
        <v>21</v>
      </c>
      <c r="J3295" s="1" t="s">
        <v>118</v>
      </c>
      <c r="K3295" s="1" t="s">
        <v>4</v>
      </c>
      <c r="L3295" s="1" t="s">
        <v>5</v>
      </c>
      <c r="M3295" s="1" t="s">
        <v>23</v>
      </c>
      <c r="N3295" s="1" t="s">
        <v>7</v>
      </c>
      <c r="O3295" s="6"/>
    </row>
    <row r="3296">
      <c r="A3296" s="5">
        <v>106104.0</v>
      </c>
      <c r="B3296" s="2">
        <v>45909.0</v>
      </c>
      <c r="C3296" s="1" t="s">
        <v>117</v>
      </c>
      <c r="D3296" s="3" t="s">
        <v>342</v>
      </c>
      <c r="E3296" s="4">
        <v>45925.0</v>
      </c>
      <c r="F3296" s="5">
        <v>66.0</v>
      </c>
      <c r="G3296" s="5">
        <v>164.16</v>
      </c>
      <c r="H3296" s="5">
        <v>10837.0</v>
      </c>
      <c r="I3296" s="1" t="s">
        <v>21</v>
      </c>
      <c r="J3296" s="1" t="s">
        <v>118</v>
      </c>
      <c r="K3296" s="1" t="s">
        <v>4</v>
      </c>
      <c r="L3296" s="1" t="s">
        <v>5</v>
      </c>
      <c r="M3296" s="1" t="s">
        <v>23</v>
      </c>
      <c r="N3296" s="1" t="s">
        <v>7</v>
      </c>
      <c r="O3296" s="6"/>
    </row>
    <row r="3297">
      <c r="A3297" s="5">
        <v>106104.0</v>
      </c>
      <c r="B3297" s="2">
        <v>45909.0</v>
      </c>
      <c r="C3297" s="1" t="s">
        <v>117</v>
      </c>
      <c r="D3297" s="3" t="s">
        <v>37</v>
      </c>
      <c r="E3297" s="4">
        <v>45925.0</v>
      </c>
      <c r="F3297" s="5">
        <v>165.0</v>
      </c>
      <c r="G3297" s="5">
        <v>179.52</v>
      </c>
      <c r="H3297" s="5">
        <v>29623.0</v>
      </c>
      <c r="I3297" s="1" t="s">
        <v>21</v>
      </c>
      <c r="J3297" s="1" t="s">
        <v>118</v>
      </c>
      <c r="K3297" s="1" t="s">
        <v>4</v>
      </c>
      <c r="L3297" s="1" t="s">
        <v>5</v>
      </c>
      <c r="M3297" s="1" t="s">
        <v>23</v>
      </c>
      <c r="N3297" s="1" t="s">
        <v>7</v>
      </c>
      <c r="O3297" s="6"/>
    </row>
    <row r="3298">
      <c r="A3298" s="5">
        <v>106104.0</v>
      </c>
      <c r="B3298" s="2">
        <v>45909.0</v>
      </c>
      <c r="C3298" s="1" t="s">
        <v>117</v>
      </c>
      <c r="D3298" s="3" t="s">
        <v>259</v>
      </c>
      <c r="E3298" s="4">
        <v>45925.0</v>
      </c>
      <c r="F3298" s="5">
        <v>198.0</v>
      </c>
      <c r="G3298" s="5">
        <v>169.92</v>
      </c>
      <c r="H3298" s="5">
        <v>33647.0</v>
      </c>
      <c r="I3298" s="1" t="s">
        <v>21</v>
      </c>
      <c r="J3298" s="1" t="s">
        <v>118</v>
      </c>
      <c r="K3298" s="1" t="s">
        <v>4</v>
      </c>
      <c r="L3298" s="1" t="s">
        <v>5</v>
      </c>
      <c r="M3298" s="1" t="s">
        <v>23</v>
      </c>
      <c r="N3298" s="1" t="s">
        <v>7</v>
      </c>
      <c r="O3298" s="6"/>
    </row>
    <row r="3299">
      <c r="A3299" s="5">
        <v>106105.0</v>
      </c>
      <c r="B3299" s="2">
        <v>45909.0</v>
      </c>
      <c r="C3299" s="1" t="s">
        <v>24</v>
      </c>
      <c r="D3299" s="7">
        <v>121.0</v>
      </c>
      <c r="E3299" s="4">
        <v>45925.0</v>
      </c>
      <c r="F3299" s="5">
        <v>324.0</v>
      </c>
      <c r="G3299" s="5">
        <v>99.84</v>
      </c>
      <c r="H3299" s="5">
        <v>31704.0</v>
      </c>
      <c r="I3299" s="1" t="s">
        <v>21</v>
      </c>
      <c r="J3299" s="1" t="s">
        <v>27</v>
      </c>
      <c r="K3299" s="1" t="s">
        <v>28</v>
      </c>
      <c r="L3299" s="1" t="s">
        <v>5</v>
      </c>
      <c r="M3299" s="1" t="s">
        <v>23</v>
      </c>
      <c r="N3299" s="1" t="s">
        <v>7</v>
      </c>
      <c r="O3299" s="6"/>
    </row>
    <row r="3300">
      <c r="A3300" s="5">
        <v>106105.0</v>
      </c>
      <c r="B3300" s="2">
        <v>45909.0</v>
      </c>
      <c r="C3300" s="1" t="s">
        <v>24</v>
      </c>
      <c r="D3300" s="7">
        <v>124.0</v>
      </c>
      <c r="E3300" s="4">
        <v>45925.0</v>
      </c>
      <c r="F3300" s="5">
        <v>230.0</v>
      </c>
      <c r="G3300" s="5">
        <v>132.48</v>
      </c>
      <c r="H3300" s="5">
        <v>29864.0</v>
      </c>
      <c r="I3300" s="1" t="s">
        <v>21</v>
      </c>
      <c r="J3300" s="1" t="s">
        <v>27</v>
      </c>
      <c r="K3300" s="1" t="s">
        <v>28</v>
      </c>
      <c r="L3300" s="1" t="s">
        <v>5</v>
      </c>
      <c r="M3300" s="1" t="s">
        <v>23</v>
      </c>
      <c r="N3300" s="1" t="s">
        <v>7</v>
      </c>
      <c r="O3300" s="6"/>
    </row>
    <row r="3301">
      <c r="A3301" s="5">
        <v>106105.0</v>
      </c>
      <c r="B3301" s="2">
        <v>45909.0</v>
      </c>
      <c r="C3301" s="1" t="s">
        <v>24</v>
      </c>
      <c r="D3301" s="7">
        <v>130.0</v>
      </c>
      <c r="E3301" s="4">
        <v>45925.0</v>
      </c>
      <c r="F3301" s="5">
        <v>132.0</v>
      </c>
      <c r="G3301" s="5">
        <v>143.04</v>
      </c>
      <c r="H3301" s="5">
        <v>18507.0</v>
      </c>
      <c r="I3301" s="1" t="s">
        <v>21</v>
      </c>
      <c r="J3301" s="1" t="s">
        <v>27</v>
      </c>
      <c r="K3301" s="1" t="s">
        <v>28</v>
      </c>
      <c r="L3301" s="1" t="s">
        <v>5</v>
      </c>
      <c r="M3301" s="1" t="s">
        <v>23</v>
      </c>
      <c r="N3301" s="1" t="s">
        <v>7</v>
      </c>
      <c r="O3301" s="6"/>
    </row>
    <row r="3302">
      <c r="A3302" s="5">
        <v>106188.0</v>
      </c>
      <c r="B3302" s="2">
        <v>45910.0</v>
      </c>
      <c r="C3302" s="1" t="s">
        <v>20</v>
      </c>
      <c r="D3302" s="7">
        <v>129.0</v>
      </c>
      <c r="E3302" s="4">
        <v>45925.0</v>
      </c>
      <c r="F3302" s="5">
        <v>24.0</v>
      </c>
      <c r="G3302" s="5">
        <v>233.28</v>
      </c>
      <c r="H3302" s="5">
        <v>5487.0</v>
      </c>
      <c r="I3302" s="1" t="s">
        <v>21</v>
      </c>
      <c r="J3302" s="1" t="s">
        <v>22</v>
      </c>
      <c r="K3302" s="1" t="s">
        <v>4</v>
      </c>
      <c r="L3302" s="1" t="s">
        <v>5</v>
      </c>
      <c r="M3302" s="1" t="s">
        <v>23</v>
      </c>
      <c r="N3302" s="1" t="s">
        <v>7</v>
      </c>
      <c r="O3302" s="6"/>
    </row>
    <row r="3303">
      <c r="A3303" s="5">
        <v>106191.0</v>
      </c>
      <c r="B3303" s="2">
        <v>45910.0</v>
      </c>
      <c r="C3303" s="1" t="s">
        <v>117</v>
      </c>
      <c r="D3303" s="3" t="s">
        <v>67</v>
      </c>
      <c r="E3303" s="4">
        <v>45925.0</v>
      </c>
      <c r="F3303" s="5">
        <v>30.0</v>
      </c>
      <c r="G3303" s="5">
        <v>218.88</v>
      </c>
      <c r="H3303" s="5">
        <v>6567.0</v>
      </c>
      <c r="I3303" s="1" t="s">
        <v>21</v>
      </c>
      <c r="J3303" s="1" t="s">
        <v>118</v>
      </c>
      <c r="K3303" s="1" t="s">
        <v>4</v>
      </c>
      <c r="L3303" s="1" t="s">
        <v>5</v>
      </c>
      <c r="M3303" s="1" t="s">
        <v>23</v>
      </c>
      <c r="N3303" s="1" t="s">
        <v>7</v>
      </c>
      <c r="O3303" s="6"/>
    </row>
    <row r="3304">
      <c r="A3304" s="5">
        <v>106241.0</v>
      </c>
      <c r="B3304" s="2">
        <v>45911.0</v>
      </c>
      <c r="C3304" s="1" t="s">
        <v>664</v>
      </c>
      <c r="D3304" s="3" t="s">
        <v>876</v>
      </c>
      <c r="E3304" s="4">
        <v>45925.0</v>
      </c>
      <c r="F3304" s="5">
        <v>5.0</v>
      </c>
      <c r="G3304" s="5">
        <v>248.4</v>
      </c>
      <c r="H3304" s="5">
        <v>1217.0</v>
      </c>
      <c r="I3304" s="1" t="s">
        <v>26</v>
      </c>
      <c r="J3304" s="1" t="s">
        <v>221</v>
      </c>
      <c r="K3304" s="1" t="s">
        <v>111</v>
      </c>
      <c r="L3304" s="1" t="s">
        <v>5</v>
      </c>
      <c r="M3304" s="1" t="s">
        <v>29</v>
      </c>
      <c r="N3304" s="1" t="s">
        <v>7</v>
      </c>
      <c r="O3304" s="6"/>
    </row>
    <row r="3305">
      <c r="A3305" s="5">
        <v>106244.0</v>
      </c>
      <c r="B3305" s="2">
        <v>45911.0</v>
      </c>
      <c r="C3305" s="1" t="s">
        <v>877</v>
      </c>
      <c r="D3305" s="7">
        <v>154.0</v>
      </c>
      <c r="E3305" s="4">
        <v>45925.0</v>
      </c>
      <c r="F3305" s="5">
        <v>75.0</v>
      </c>
      <c r="G3305" s="5">
        <v>441.6</v>
      </c>
      <c r="H3305" s="5">
        <v>32459.0</v>
      </c>
      <c r="I3305" s="1" t="s">
        <v>21</v>
      </c>
      <c r="J3305" s="1" t="s">
        <v>878</v>
      </c>
      <c r="K3305" s="1" t="s">
        <v>13</v>
      </c>
      <c r="L3305" s="1" t="s">
        <v>5</v>
      </c>
      <c r="M3305" s="1" t="s">
        <v>23</v>
      </c>
      <c r="N3305" s="1" t="s">
        <v>7</v>
      </c>
      <c r="O3305" s="6"/>
    </row>
    <row r="3306">
      <c r="A3306" s="5">
        <v>106244.0</v>
      </c>
      <c r="B3306" s="2">
        <v>45911.0</v>
      </c>
      <c r="C3306" s="1" t="s">
        <v>877</v>
      </c>
      <c r="D3306" s="7">
        <v>129.0</v>
      </c>
      <c r="E3306" s="4">
        <v>45925.0</v>
      </c>
      <c r="F3306" s="5">
        <v>24.0</v>
      </c>
      <c r="G3306" s="5">
        <v>233.28</v>
      </c>
      <c r="H3306" s="5">
        <v>5488.0</v>
      </c>
      <c r="I3306" s="1" t="s">
        <v>21</v>
      </c>
      <c r="J3306" s="1" t="s">
        <v>878</v>
      </c>
      <c r="K3306" s="1" t="s">
        <v>13</v>
      </c>
      <c r="L3306" s="1" t="s">
        <v>5</v>
      </c>
      <c r="M3306" s="1" t="s">
        <v>23</v>
      </c>
      <c r="N3306" s="1" t="s">
        <v>7</v>
      </c>
      <c r="O3306" s="6"/>
    </row>
    <row r="3307">
      <c r="A3307" s="5">
        <v>106244.0</v>
      </c>
      <c r="B3307" s="2">
        <v>45911.0</v>
      </c>
      <c r="C3307" s="1" t="s">
        <v>877</v>
      </c>
      <c r="D3307" s="7">
        <v>144.0</v>
      </c>
      <c r="E3307" s="4">
        <v>45925.0</v>
      </c>
      <c r="F3307" s="5">
        <v>180.0</v>
      </c>
      <c r="G3307" s="5">
        <v>97.92</v>
      </c>
      <c r="H3307" s="5">
        <v>17275.0</v>
      </c>
      <c r="I3307" s="1" t="s">
        <v>21</v>
      </c>
      <c r="J3307" s="1" t="s">
        <v>878</v>
      </c>
      <c r="K3307" s="1" t="s">
        <v>13</v>
      </c>
      <c r="L3307" s="1" t="s">
        <v>5</v>
      </c>
      <c r="M3307" s="1" t="s">
        <v>23</v>
      </c>
      <c r="N3307" s="1" t="s">
        <v>7</v>
      </c>
      <c r="O3307" s="6"/>
    </row>
    <row r="3308">
      <c r="A3308" s="5">
        <v>106244.0</v>
      </c>
      <c r="B3308" s="2">
        <v>45911.0</v>
      </c>
      <c r="C3308" s="1" t="s">
        <v>877</v>
      </c>
      <c r="D3308" s="7">
        <v>155.0</v>
      </c>
      <c r="E3308" s="4">
        <v>45925.0</v>
      </c>
      <c r="F3308" s="5">
        <v>50.0</v>
      </c>
      <c r="G3308" s="5">
        <v>652.8</v>
      </c>
      <c r="H3308" s="5">
        <v>31989.0</v>
      </c>
      <c r="I3308" s="1" t="s">
        <v>21</v>
      </c>
      <c r="J3308" s="1" t="s">
        <v>878</v>
      </c>
      <c r="K3308" s="1" t="s">
        <v>13</v>
      </c>
      <c r="L3308" s="1" t="s">
        <v>5</v>
      </c>
      <c r="M3308" s="1" t="s">
        <v>23</v>
      </c>
      <c r="N3308" s="1" t="s">
        <v>7</v>
      </c>
      <c r="O3308" s="6"/>
    </row>
    <row r="3309">
      <c r="A3309" s="5">
        <v>106244.0</v>
      </c>
      <c r="B3309" s="2">
        <v>45911.0</v>
      </c>
      <c r="C3309" s="1" t="s">
        <v>877</v>
      </c>
      <c r="D3309" s="7">
        <v>186.0</v>
      </c>
      <c r="E3309" s="4">
        <v>45925.0</v>
      </c>
      <c r="F3309" s="5">
        <v>64.0</v>
      </c>
      <c r="G3309" s="5">
        <v>59.52</v>
      </c>
      <c r="H3309" s="5">
        <v>3735.0</v>
      </c>
      <c r="I3309" s="1" t="s">
        <v>21</v>
      </c>
      <c r="J3309" s="1" t="s">
        <v>878</v>
      </c>
      <c r="K3309" s="1" t="s">
        <v>13</v>
      </c>
      <c r="L3309" s="1" t="s">
        <v>5</v>
      </c>
      <c r="M3309" s="1" t="s">
        <v>23</v>
      </c>
      <c r="N3309" s="1" t="s">
        <v>7</v>
      </c>
      <c r="O3309" s="6"/>
    </row>
    <row r="3310">
      <c r="A3310" s="5">
        <v>106244.0</v>
      </c>
      <c r="B3310" s="2">
        <v>45911.0</v>
      </c>
      <c r="C3310" s="1" t="s">
        <v>877</v>
      </c>
      <c r="D3310" s="3" t="s">
        <v>599</v>
      </c>
      <c r="E3310" s="4">
        <v>45925.0</v>
      </c>
      <c r="F3310" s="5">
        <v>180.0</v>
      </c>
      <c r="G3310" s="5">
        <v>57.01</v>
      </c>
      <c r="H3310" s="5">
        <v>10058.0</v>
      </c>
      <c r="I3310" s="1" t="s">
        <v>21</v>
      </c>
      <c r="J3310" s="1" t="s">
        <v>878</v>
      </c>
      <c r="K3310" s="1" t="s">
        <v>13</v>
      </c>
      <c r="L3310" s="1" t="s">
        <v>5</v>
      </c>
      <c r="M3310" s="1" t="s">
        <v>23</v>
      </c>
      <c r="N3310" s="1" t="s">
        <v>7</v>
      </c>
      <c r="O3310" s="6"/>
    </row>
    <row r="3311">
      <c r="A3311" s="5">
        <v>106244.0</v>
      </c>
      <c r="B3311" s="2">
        <v>45911.0</v>
      </c>
      <c r="C3311" s="1" t="s">
        <v>877</v>
      </c>
      <c r="D3311" s="7">
        <v>145.0</v>
      </c>
      <c r="E3311" s="4">
        <v>45925.0</v>
      </c>
      <c r="F3311" s="5">
        <v>35.0</v>
      </c>
      <c r="G3311" s="5">
        <v>212.16</v>
      </c>
      <c r="H3311" s="5">
        <v>7279.0</v>
      </c>
      <c r="I3311" s="1" t="s">
        <v>21</v>
      </c>
      <c r="J3311" s="1" t="s">
        <v>878</v>
      </c>
      <c r="K3311" s="1" t="s">
        <v>13</v>
      </c>
      <c r="L3311" s="1" t="s">
        <v>5</v>
      </c>
      <c r="M3311" s="1" t="s">
        <v>23</v>
      </c>
      <c r="N3311" s="1" t="s">
        <v>7</v>
      </c>
      <c r="O3311" s="6"/>
    </row>
    <row r="3312">
      <c r="A3312" s="5">
        <v>106244.0</v>
      </c>
      <c r="B3312" s="2">
        <v>45911.0</v>
      </c>
      <c r="C3312" s="1" t="s">
        <v>877</v>
      </c>
      <c r="D3312" s="7">
        <v>151.0</v>
      </c>
      <c r="E3312" s="4">
        <v>45925.0</v>
      </c>
      <c r="F3312" s="5">
        <v>140.0</v>
      </c>
      <c r="G3312" s="5">
        <v>143.04</v>
      </c>
      <c r="H3312" s="5">
        <v>19627.0</v>
      </c>
      <c r="I3312" s="1" t="s">
        <v>21</v>
      </c>
      <c r="J3312" s="1" t="s">
        <v>878</v>
      </c>
      <c r="K3312" s="1" t="s">
        <v>13</v>
      </c>
      <c r="L3312" s="1" t="s">
        <v>5</v>
      </c>
      <c r="M3312" s="1" t="s">
        <v>23</v>
      </c>
      <c r="N3312" s="1" t="s">
        <v>7</v>
      </c>
      <c r="O3312" s="6"/>
    </row>
    <row r="3313">
      <c r="A3313" s="5">
        <v>106244.0</v>
      </c>
      <c r="B3313" s="2">
        <v>45911.0</v>
      </c>
      <c r="C3313" s="1" t="s">
        <v>877</v>
      </c>
      <c r="D3313" s="7">
        <v>341.0</v>
      </c>
      <c r="E3313" s="4">
        <v>45925.0</v>
      </c>
      <c r="F3313" s="5">
        <v>150.0</v>
      </c>
      <c r="G3313" s="5">
        <v>26.5</v>
      </c>
      <c r="H3313" s="5">
        <v>3897.0</v>
      </c>
      <c r="I3313" s="1" t="s">
        <v>229</v>
      </c>
      <c r="J3313" s="1" t="s">
        <v>878</v>
      </c>
      <c r="K3313" s="1" t="s">
        <v>13</v>
      </c>
      <c r="L3313" s="1" t="s">
        <v>5</v>
      </c>
      <c r="M3313" s="1" t="s">
        <v>23</v>
      </c>
      <c r="N3313" s="1" t="s">
        <v>7</v>
      </c>
      <c r="O3313" s="6"/>
    </row>
    <row r="3314">
      <c r="A3314" s="5">
        <v>106244.0</v>
      </c>
      <c r="B3314" s="2">
        <v>45911.0</v>
      </c>
      <c r="C3314" s="1" t="s">
        <v>877</v>
      </c>
      <c r="D3314" s="3" t="s">
        <v>879</v>
      </c>
      <c r="E3314" s="4">
        <v>45925.0</v>
      </c>
      <c r="F3314" s="5">
        <v>60.0</v>
      </c>
      <c r="G3314" s="5">
        <v>86.01</v>
      </c>
      <c r="H3314" s="5">
        <v>5059.0</v>
      </c>
      <c r="I3314" s="1" t="s">
        <v>21</v>
      </c>
      <c r="J3314" s="1" t="s">
        <v>878</v>
      </c>
      <c r="K3314" s="1" t="s">
        <v>13</v>
      </c>
      <c r="L3314" s="1" t="s">
        <v>5</v>
      </c>
      <c r="M3314" s="1" t="s">
        <v>23</v>
      </c>
      <c r="N3314" s="1" t="s">
        <v>7</v>
      </c>
      <c r="O3314" s="6"/>
    </row>
    <row r="3315">
      <c r="A3315" s="5">
        <v>106244.0</v>
      </c>
      <c r="B3315" s="2">
        <v>45911.0</v>
      </c>
      <c r="C3315" s="1" t="s">
        <v>877</v>
      </c>
      <c r="D3315" s="7">
        <v>152.0</v>
      </c>
      <c r="E3315" s="4">
        <v>45925.0</v>
      </c>
      <c r="F3315" s="5">
        <v>66.0</v>
      </c>
      <c r="G3315" s="5">
        <v>215.04</v>
      </c>
      <c r="H3315" s="5">
        <v>13911.0</v>
      </c>
      <c r="I3315" s="1" t="s">
        <v>21</v>
      </c>
      <c r="J3315" s="1" t="s">
        <v>878</v>
      </c>
      <c r="K3315" s="1" t="s">
        <v>13</v>
      </c>
      <c r="L3315" s="1" t="s">
        <v>5</v>
      </c>
      <c r="M3315" s="1" t="s">
        <v>23</v>
      </c>
      <c r="N3315" s="1" t="s">
        <v>7</v>
      </c>
      <c r="O3315" s="6"/>
    </row>
    <row r="3316">
      <c r="A3316" s="5">
        <v>106244.0</v>
      </c>
      <c r="B3316" s="2">
        <v>45911.0</v>
      </c>
      <c r="C3316" s="1" t="s">
        <v>877</v>
      </c>
      <c r="D3316" s="7">
        <v>105.0</v>
      </c>
      <c r="E3316" s="4">
        <v>45925.0</v>
      </c>
      <c r="F3316" s="5">
        <v>32.0</v>
      </c>
      <c r="G3316" s="5">
        <v>282.24</v>
      </c>
      <c r="H3316" s="5">
        <v>8853.0</v>
      </c>
      <c r="I3316" s="1" t="s">
        <v>21</v>
      </c>
      <c r="J3316" s="1" t="s">
        <v>878</v>
      </c>
      <c r="K3316" s="1" t="s">
        <v>13</v>
      </c>
      <c r="L3316" s="1" t="s">
        <v>5</v>
      </c>
      <c r="M3316" s="1" t="s">
        <v>23</v>
      </c>
      <c r="N3316" s="1" t="s">
        <v>7</v>
      </c>
      <c r="O3316" s="6"/>
    </row>
    <row r="3317">
      <c r="A3317" s="5">
        <v>106244.0</v>
      </c>
      <c r="B3317" s="2">
        <v>45911.0</v>
      </c>
      <c r="C3317" s="1" t="s">
        <v>877</v>
      </c>
      <c r="D3317" s="7">
        <v>342.0</v>
      </c>
      <c r="E3317" s="4">
        <v>45925.0</v>
      </c>
      <c r="F3317" s="5">
        <v>100.0</v>
      </c>
      <c r="G3317" s="5">
        <v>40.0</v>
      </c>
      <c r="H3317" s="5">
        <v>3922.0</v>
      </c>
      <c r="I3317" s="1" t="s">
        <v>229</v>
      </c>
      <c r="J3317" s="1" t="s">
        <v>878</v>
      </c>
      <c r="K3317" s="1" t="s">
        <v>13</v>
      </c>
      <c r="L3317" s="1" t="s">
        <v>5</v>
      </c>
      <c r="M3317" s="1" t="s">
        <v>23</v>
      </c>
      <c r="N3317" s="1" t="s">
        <v>7</v>
      </c>
      <c r="O3317" s="6"/>
    </row>
    <row r="3318">
      <c r="A3318" s="5">
        <v>106244.0</v>
      </c>
      <c r="B3318" s="2">
        <v>45911.0</v>
      </c>
      <c r="C3318" s="1" t="s">
        <v>877</v>
      </c>
      <c r="D3318" s="7">
        <v>153.0</v>
      </c>
      <c r="E3318" s="4">
        <v>45925.0</v>
      </c>
      <c r="F3318" s="5">
        <v>75.0</v>
      </c>
      <c r="G3318" s="5">
        <v>364.8</v>
      </c>
      <c r="H3318" s="5">
        <v>26815.0</v>
      </c>
      <c r="I3318" s="1" t="s">
        <v>21</v>
      </c>
      <c r="J3318" s="1" t="s">
        <v>878</v>
      </c>
      <c r="K3318" s="1" t="s">
        <v>13</v>
      </c>
      <c r="L3318" s="1" t="s">
        <v>5</v>
      </c>
      <c r="M3318" s="1" t="s">
        <v>23</v>
      </c>
      <c r="N3318" s="1" t="s">
        <v>7</v>
      </c>
      <c r="O3318" s="6"/>
    </row>
    <row r="3319">
      <c r="A3319" s="5">
        <v>106244.0</v>
      </c>
      <c r="B3319" s="2">
        <v>45911.0</v>
      </c>
      <c r="C3319" s="1" t="s">
        <v>877</v>
      </c>
      <c r="D3319" s="7">
        <v>121.0</v>
      </c>
      <c r="E3319" s="4">
        <v>45925.0</v>
      </c>
      <c r="F3319" s="5">
        <v>216.0</v>
      </c>
      <c r="G3319" s="5">
        <v>99.84</v>
      </c>
      <c r="H3319" s="5">
        <v>21136.0</v>
      </c>
      <c r="I3319" s="1" t="s">
        <v>21</v>
      </c>
      <c r="J3319" s="1" t="s">
        <v>878</v>
      </c>
      <c r="K3319" s="1" t="s">
        <v>13</v>
      </c>
      <c r="L3319" s="1" t="s">
        <v>5</v>
      </c>
      <c r="M3319" s="1" t="s">
        <v>23</v>
      </c>
      <c r="N3319" s="1" t="s">
        <v>7</v>
      </c>
      <c r="O3319" s="6"/>
    </row>
    <row r="3320">
      <c r="A3320" s="5">
        <v>400213.0</v>
      </c>
      <c r="B3320" s="2">
        <v>45913.0</v>
      </c>
      <c r="C3320" s="1" t="s">
        <v>24</v>
      </c>
      <c r="D3320" s="7">
        <v>4043.0</v>
      </c>
      <c r="E3320" s="4">
        <v>45925.0</v>
      </c>
      <c r="F3320" s="5">
        <v>32.0</v>
      </c>
      <c r="G3320" s="5">
        <v>1749.38</v>
      </c>
      <c r="H3320" s="5">
        <v>54865.0</v>
      </c>
      <c r="I3320" s="1" t="s">
        <v>644</v>
      </c>
      <c r="J3320" s="1" t="s">
        <v>27</v>
      </c>
      <c r="K3320" s="1" t="s">
        <v>28</v>
      </c>
      <c r="L3320" s="1" t="s">
        <v>5</v>
      </c>
      <c r="M3320" s="1" t="s">
        <v>645</v>
      </c>
      <c r="N3320" s="1" t="s">
        <v>7</v>
      </c>
      <c r="O3320" s="6"/>
    </row>
    <row r="3321">
      <c r="A3321" s="5">
        <v>400213.0</v>
      </c>
      <c r="B3321" s="2">
        <v>45913.0</v>
      </c>
      <c r="C3321" s="1" t="s">
        <v>24</v>
      </c>
      <c r="D3321" s="7">
        <v>4044.0</v>
      </c>
      <c r="E3321" s="4">
        <v>45925.0</v>
      </c>
      <c r="F3321" s="5">
        <v>32.0</v>
      </c>
      <c r="G3321" s="5">
        <v>496.5</v>
      </c>
      <c r="H3321" s="5">
        <v>15575.0</v>
      </c>
      <c r="I3321" s="1" t="s">
        <v>644</v>
      </c>
      <c r="J3321" s="1" t="s">
        <v>27</v>
      </c>
      <c r="K3321" s="1" t="s">
        <v>28</v>
      </c>
      <c r="L3321" s="1" t="s">
        <v>5</v>
      </c>
      <c r="M3321" s="1" t="s">
        <v>645</v>
      </c>
      <c r="N3321" s="1" t="s">
        <v>7</v>
      </c>
      <c r="O3321" s="6"/>
    </row>
    <row r="3322">
      <c r="A3322" s="5">
        <v>106337.0</v>
      </c>
      <c r="B3322" s="2">
        <v>45915.0</v>
      </c>
      <c r="C3322" s="1" t="s">
        <v>24</v>
      </c>
      <c r="D3322" s="3" t="s">
        <v>812</v>
      </c>
      <c r="E3322" s="4">
        <v>45925.0</v>
      </c>
      <c r="F3322" s="5">
        <v>33.0</v>
      </c>
      <c r="G3322" s="5">
        <v>224.64</v>
      </c>
      <c r="H3322" s="5">
        <v>7266.0</v>
      </c>
      <c r="I3322" s="1" t="s">
        <v>21</v>
      </c>
      <c r="J3322" s="1" t="s">
        <v>27</v>
      </c>
      <c r="K3322" s="1" t="s">
        <v>28</v>
      </c>
      <c r="L3322" s="1" t="s">
        <v>5</v>
      </c>
      <c r="M3322" s="1" t="s">
        <v>23</v>
      </c>
      <c r="N3322" s="1" t="s">
        <v>7</v>
      </c>
      <c r="O3322" s="6"/>
    </row>
    <row r="3323">
      <c r="A3323" s="5">
        <v>106337.0</v>
      </c>
      <c r="B3323" s="2">
        <v>45915.0</v>
      </c>
      <c r="C3323" s="1" t="s">
        <v>24</v>
      </c>
      <c r="D3323" s="3" t="s">
        <v>880</v>
      </c>
      <c r="E3323" s="4">
        <v>45925.0</v>
      </c>
      <c r="F3323" s="5">
        <v>54.0</v>
      </c>
      <c r="G3323" s="5">
        <v>145.92</v>
      </c>
      <c r="H3323" s="5">
        <v>7723.0</v>
      </c>
      <c r="I3323" s="1" t="s">
        <v>21</v>
      </c>
      <c r="J3323" s="1" t="s">
        <v>27</v>
      </c>
      <c r="K3323" s="1" t="s">
        <v>28</v>
      </c>
      <c r="L3323" s="1" t="s">
        <v>5</v>
      </c>
      <c r="M3323" s="1" t="s">
        <v>23</v>
      </c>
      <c r="N3323" s="1" t="s">
        <v>7</v>
      </c>
      <c r="O3323" s="6"/>
    </row>
    <row r="3324">
      <c r="A3324" s="5">
        <v>106337.0</v>
      </c>
      <c r="B3324" s="2">
        <v>45915.0</v>
      </c>
      <c r="C3324" s="1" t="s">
        <v>24</v>
      </c>
      <c r="D3324" s="3" t="s">
        <v>881</v>
      </c>
      <c r="E3324" s="4">
        <v>45925.0</v>
      </c>
      <c r="F3324" s="5">
        <v>28.0</v>
      </c>
      <c r="G3324" s="5">
        <v>272.64</v>
      </c>
      <c r="H3324" s="5">
        <v>7482.0</v>
      </c>
      <c r="I3324" s="1" t="s">
        <v>21</v>
      </c>
      <c r="J3324" s="1" t="s">
        <v>27</v>
      </c>
      <c r="K3324" s="1" t="s">
        <v>28</v>
      </c>
      <c r="L3324" s="1" t="s">
        <v>5</v>
      </c>
      <c r="M3324" s="1" t="s">
        <v>23</v>
      </c>
      <c r="N3324" s="1" t="s">
        <v>7</v>
      </c>
      <c r="O3324" s="6"/>
    </row>
    <row r="3325">
      <c r="A3325" s="5">
        <v>106337.0</v>
      </c>
      <c r="B3325" s="2">
        <v>45915.0</v>
      </c>
      <c r="C3325" s="1" t="s">
        <v>24</v>
      </c>
      <c r="D3325" s="3" t="s">
        <v>882</v>
      </c>
      <c r="E3325" s="4">
        <v>45925.0</v>
      </c>
      <c r="F3325" s="5">
        <v>35.0</v>
      </c>
      <c r="G3325" s="5">
        <v>243.84</v>
      </c>
      <c r="H3325" s="5">
        <v>8365.0</v>
      </c>
      <c r="I3325" s="1" t="s">
        <v>21</v>
      </c>
      <c r="J3325" s="1" t="s">
        <v>27</v>
      </c>
      <c r="K3325" s="1" t="s">
        <v>28</v>
      </c>
      <c r="L3325" s="1" t="s">
        <v>5</v>
      </c>
      <c r="M3325" s="1" t="s">
        <v>23</v>
      </c>
      <c r="N3325" s="1" t="s">
        <v>7</v>
      </c>
      <c r="O3325" s="6"/>
    </row>
    <row r="3326">
      <c r="A3326" s="5">
        <v>106337.0</v>
      </c>
      <c r="B3326" s="2">
        <v>45915.0</v>
      </c>
      <c r="C3326" s="1" t="s">
        <v>24</v>
      </c>
      <c r="D3326" s="3" t="s">
        <v>765</v>
      </c>
      <c r="E3326" s="4">
        <v>45925.0</v>
      </c>
      <c r="F3326" s="5">
        <v>66.0</v>
      </c>
      <c r="G3326" s="5">
        <v>164.16</v>
      </c>
      <c r="H3326" s="5">
        <v>10619.0</v>
      </c>
      <c r="I3326" s="1" t="s">
        <v>21</v>
      </c>
      <c r="J3326" s="1" t="s">
        <v>27</v>
      </c>
      <c r="K3326" s="1" t="s">
        <v>28</v>
      </c>
      <c r="L3326" s="1" t="s">
        <v>5</v>
      </c>
      <c r="M3326" s="1" t="s">
        <v>23</v>
      </c>
      <c r="N3326" s="1" t="s">
        <v>7</v>
      </c>
      <c r="O3326" s="6"/>
    </row>
    <row r="3327">
      <c r="A3327" s="5">
        <v>106337.0</v>
      </c>
      <c r="B3327" s="2">
        <v>45915.0</v>
      </c>
      <c r="C3327" s="1" t="s">
        <v>24</v>
      </c>
      <c r="D3327" s="3" t="s">
        <v>883</v>
      </c>
      <c r="E3327" s="4">
        <v>45925.0</v>
      </c>
      <c r="F3327" s="5">
        <v>33.0</v>
      </c>
      <c r="G3327" s="5">
        <v>171.84</v>
      </c>
      <c r="H3327" s="5">
        <v>5558.0</v>
      </c>
      <c r="I3327" s="1" t="s">
        <v>21</v>
      </c>
      <c r="J3327" s="1" t="s">
        <v>27</v>
      </c>
      <c r="K3327" s="1" t="s">
        <v>28</v>
      </c>
      <c r="L3327" s="1" t="s">
        <v>5</v>
      </c>
      <c r="M3327" s="1" t="s">
        <v>23</v>
      </c>
      <c r="N3327" s="1" t="s">
        <v>7</v>
      </c>
      <c r="O3327" s="6"/>
    </row>
    <row r="3328">
      <c r="A3328" s="5">
        <v>106337.0</v>
      </c>
      <c r="B3328" s="2">
        <v>45915.0</v>
      </c>
      <c r="C3328" s="1" t="s">
        <v>24</v>
      </c>
      <c r="D3328" s="3" t="s">
        <v>884</v>
      </c>
      <c r="E3328" s="4">
        <v>45925.0</v>
      </c>
      <c r="F3328" s="5">
        <v>30.0</v>
      </c>
      <c r="G3328" s="5">
        <v>301.44</v>
      </c>
      <c r="H3328" s="5">
        <v>8863.0</v>
      </c>
      <c r="I3328" s="1" t="s">
        <v>21</v>
      </c>
      <c r="J3328" s="1" t="s">
        <v>27</v>
      </c>
      <c r="K3328" s="1" t="s">
        <v>28</v>
      </c>
      <c r="L3328" s="1" t="s">
        <v>5</v>
      </c>
      <c r="M3328" s="1" t="s">
        <v>23</v>
      </c>
      <c r="N3328" s="1" t="s">
        <v>7</v>
      </c>
      <c r="O3328" s="6"/>
    </row>
    <row r="3329">
      <c r="A3329" s="5">
        <v>106337.0</v>
      </c>
      <c r="B3329" s="2">
        <v>45915.0</v>
      </c>
      <c r="C3329" s="1" t="s">
        <v>24</v>
      </c>
      <c r="D3329" s="3" t="s">
        <v>259</v>
      </c>
      <c r="E3329" s="4">
        <v>45925.0</v>
      </c>
      <c r="F3329" s="5">
        <v>33.0</v>
      </c>
      <c r="G3329" s="5">
        <v>169.92</v>
      </c>
      <c r="H3329" s="5">
        <v>5496.0</v>
      </c>
      <c r="I3329" s="1" t="s">
        <v>21</v>
      </c>
      <c r="J3329" s="1" t="s">
        <v>27</v>
      </c>
      <c r="K3329" s="1" t="s">
        <v>28</v>
      </c>
      <c r="L3329" s="1" t="s">
        <v>5</v>
      </c>
      <c r="M3329" s="1" t="s">
        <v>23</v>
      </c>
      <c r="N3329" s="1" t="s">
        <v>7</v>
      </c>
      <c r="O3329" s="6"/>
    </row>
    <row r="3330">
      <c r="A3330" s="5">
        <v>106337.0</v>
      </c>
      <c r="B3330" s="2">
        <v>45915.0</v>
      </c>
      <c r="C3330" s="1" t="s">
        <v>24</v>
      </c>
      <c r="D3330" s="3" t="s">
        <v>885</v>
      </c>
      <c r="E3330" s="4">
        <v>45925.0</v>
      </c>
      <c r="F3330" s="5">
        <v>66.0</v>
      </c>
      <c r="G3330" s="5">
        <v>128.64</v>
      </c>
      <c r="H3330" s="5">
        <v>8321.0</v>
      </c>
      <c r="I3330" s="1" t="s">
        <v>21</v>
      </c>
      <c r="J3330" s="1" t="s">
        <v>27</v>
      </c>
      <c r="K3330" s="1" t="s">
        <v>28</v>
      </c>
      <c r="L3330" s="1" t="s">
        <v>5</v>
      </c>
      <c r="M3330" s="1" t="s">
        <v>23</v>
      </c>
      <c r="N3330" s="1" t="s">
        <v>7</v>
      </c>
      <c r="O3330" s="6"/>
    </row>
    <row r="3331">
      <c r="A3331" s="5">
        <v>106337.0</v>
      </c>
      <c r="B3331" s="2">
        <v>45915.0</v>
      </c>
      <c r="C3331" s="1" t="s">
        <v>24</v>
      </c>
      <c r="D3331" s="3" t="s">
        <v>886</v>
      </c>
      <c r="E3331" s="4">
        <v>45925.0</v>
      </c>
      <c r="F3331" s="5">
        <v>13.0</v>
      </c>
      <c r="G3331" s="5">
        <v>334.08</v>
      </c>
      <c r="H3331" s="5">
        <v>4257.0</v>
      </c>
      <c r="I3331" s="1" t="s">
        <v>21</v>
      </c>
      <c r="J3331" s="1" t="s">
        <v>27</v>
      </c>
      <c r="K3331" s="1" t="s">
        <v>28</v>
      </c>
      <c r="L3331" s="1" t="s">
        <v>5</v>
      </c>
      <c r="M3331" s="1" t="s">
        <v>23</v>
      </c>
      <c r="N3331" s="1" t="s">
        <v>7</v>
      </c>
      <c r="O3331" s="6"/>
    </row>
    <row r="3332">
      <c r="A3332" s="5">
        <v>106337.0</v>
      </c>
      <c r="B3332" s="2">
        <v>45915.0</v>
      </c>
      <c r="C3332" s="1" t="s">
        <v>24</v>
      </c>
      <c r="D3332" s="3" t="s">
        <v>628</v>
      </c>
      <c r="E3332" s="4">
        <v>45925.0</v>
      </c>
      <c r="F3332" s="5">
        <v>33.0</v>
      </c>
      <c r="G3332" s="5">
        <v>213.12</v>
      </c>
      <c r="H3332" s="5">
        <v>6893.0</v>
      </c>
      <c r="I3332" s="1" t="s">
        <v>21</v>
      </c>
      <c r="J3332" s="1" t="s">
        <v>27</v>
      </c>
      <c r="K3332" s="1" t="s">
        <v>28</v>
      </c>
      <c r="L3332" s="1" t="s">
        <v>5</v>
      </c>
      <c r="M3332" s="1" t="s">
        <v>23</v>
      </c>
      <c r="N3332" s="1" t="s">
        <v>7</v>
      </c>
      <c r="O3332" s="6"/>
    </row>
    <row r="3333">
      <c r="A3333" s="5">
        <v>106337.0</v>
      </c>
      <c r="B3333" s="2">
        <v>45915.0</v>
      </c>
      <c r="C3333" s="1" t="s">
        <v>24</v>
      </c>
      <c r="D3333" s="3" t="s">
        <v>887</v>
      </c>
      <c r="E3333" s="4">
        <v>45925.0</v>
      </c>
      <c r="F3333" s="5">
        <v>30.0</v>
      </c>
      <c r="G3333" s="5">
        <v>205.44</v>
      </c>
      <c r="H3333" s="5">
        <v>6041.0</v>
      </c>
      <c r="I3333" s="1" t="s">
        <v>21</v>
      </c>
      <c r="J3333" s="1" t="s">
        <v>27</v>
      </c>
      <c r="K3333" s="1" t="s">
        <v>28</v>
      </c>
      <c r="L3333" s="1" t="s">
        <v>5</v>
      </c>
      <c r="M3333" s="1" t="s">
        <v>23</v>
      </c>
      <c r="N3333" s="1" t="s">
        <v>7</v>
      </c>
      <c r="O3333" s="6"/>
    </row>
    <row r="3334">
      <c r="A3334" s="5">
        <v>106337.0</v>
      </c>
      <c r="B3334" s="2">
        <v>45915.0</v>
      </c>
      <c r="C3334" s="1" t="s">
        <v>24</v>
      </c>
      <c r="D3334" s="3" t="s">
        <v>36</v>
      </c>
      <c r="E3334" s="4">
        <v>45925.0</v>
      </c>
      <c r="F3334" s="5">
        <v>66.0</v>
      </c>
      <c r="G3334" s="5">
        <v>155.52</v>
      </c>
      <c r="H3334" s="5">
        <v>10060.0</v>
      </c>
      <c r="I3334" s="1" t="s">
        <v>21</v>
      </c>
      <c r="J3334" s="1" t="s">
        <v>27</v>
      </c>
      <c r="K3334" s="1" t="s">
        <v>28</v>
      </c>
      <c r="L3334" s="1" t="s">
        <v>5</v>
      </c>
      <c r="M3334" s="1" t="s">
        <v>23</v>
      </c>
      <c r="N3334" s="1" t="s">
        <v>7</v>
      </c>
      <c r="O3334" s="6"/>
    </row>
    <row r="3335">
      <c r="A3335" s="5">
        <v>106337.0</v>
      </c>
      <c r="B3335" s="2">
        <v>45915.0</v>
      </c>
      <c r="C3335" s="1" t="s">
        <v>24</v>
      </c>
      <c r="D3335" s="3" t="s">
        <v>93</v>
      </c>
      <c r="E3335" s="4">
        <v>45925.0</v>
      </c>
      <c r="F3335" s="5">
        <v>33.0</v>
      </c>
      <c r="G3335" s="5">
        <v>179.52</v>
      </c>
      <c r="H3335" s="5">
        <v>5807.0</v>
      </c>
      <c r="I3335" s="1" t="s">
        <v>21</v>
      </c>
      <c r="J3335" s="1" t="s">
        <v>27</v>
      </c>
      <c r="K3335" s="1" t="s">
        <v>28</v>
      </c>
      <c r="L3335" s="1" t="s">
        <v>5</v>
      </c>
      <c r="M3335" s="1" t="s">
        <v>23</v>
      </c>
      <c r="N3335" s="1" t="s">
        <v>7</v>
      </c>
      <c r="O3335" s="6"/>
    </row>
    <row r="3336">
      <c r="A3336" s="5">
        <v>106337.0</v>
      </c>
      <c r="B3336" s="2">
        <v>45915.0</v>
      </c>
      <c r="C3336" s="1" t="s">
        <v>24</v>
      </c>
      <c r="D3336" s="3" t="s">
        <v>327</v>
      </c>
      <c r="E3336" s="4">
        <v>45925.0</v>
      </c>
      <c r="F3336" s="5">
        <v>30.0</v>
      </c>
      <c r="G3336" s="5">
        <v>345.6</v>
      </c>
      <c r="H3336" s="5">
        <v>10162.0</v>
      </c>
      <c r="I3336" s="1" t="s">
        <v>21</v>
      </c>
      <c r="J3336" s="1" t="s">
        <v>27</v>
      </c>
      <c r="K3336" s="1" t="s">
        <v>28</v>
      </c>
      <c r="L3336" s="1" t="s">
        <v>5</v>
      </c>
      <c r="M3336" s="1" t="s">
        <v>23</v>
      </c>
      <c r="N3336" s="1" t="s">
        <v>7</v>
      </c>
      <c r="O3336" s="6"/>
    </row>
    <row r="3337">
      <c r="A3337" s="5">
        <v>106337.0</v>
      </c>
      <c r="B3337" s="2">
        <v>45915.0</v>
      </c>
      <c r="C3337" s="1" t="s">
        <v>24</v>
      </c>
      <c r="D3337" s="3" t="s">
        <v>888</v>
      </c>
      <c r="E3337" s="4">
        <v>45925.0</v>
      </c>
      <c r="F3337" s="5">
        <v>33.0</v>
      </c>
      <c r="G3337" s="5">
        <v>157.44</v>
      </c>
      <c r="H3337" s="5">
        <v>5093.0</v>
      </c>
      <c r="I3337" s="1" t="s">
        <v>21</v>
      </c>
      <c r="J3337" s="1" t="s">
        <v>27</v>
      </c>
      <c r="K3337" s="1" t="s">
        <v>28</v>
      </c>
      <c r="L3337" s="1" t="s">
        <v>5</v>
      </c>
      <c r="M3337" s="1" t="s">
        <v>23</v>
      </c>
      <c r="N3337" s="1" t="s">
        <v>7</v>
      </c>
      <c r="O3337" s="6"/>
    </row>
    <row r="3338">
      <c r="A3338" s="5">
        <v>106406.0</v>
      </c>
      <c r="B3338" s="2">
        <v>45917.0</v>
      </c>
      <c r="C3338" s="1" t="s">
        <v>11</v>
      </c>
      <c r="D3338" s="7">
        <v>144.0</v>
      </c>
      <c r="E3338" s="4">
        <v>45925.0</v>
      </c>
      <c r="F3338" s="5">
        <v>270.0</v>
      </c>
      <c r="G3338" s="5">
        <v>97.92</v>
      </c>
      <c r="H3338" s="5">
        <v>26442.0</v>
      </c>
      <c r="I3338" s="1" t="s">
        <v>21</v>
      </c>
      <c r="J3338" s="1" t="s">
        <v>12</v>
      </c>
      <c r="K3338" s="1" t="s">
        <v>13</v>
      </c>
      <c r="L3338" s="1" t="s">
        <v>5</v>
      </c>
      <c r="M3338" s="1" t="s">
        <v>23</v>
      </c>
      <c r="N3338" s="1" t="s">
        <v>7</v>
      </c>
      <c r="O3338" s="6"/>
    </row>
    <row r="3339">
      <c r="A3339" s="5">
        <v>106407.0</v>
      </c>
      <c r="B3339" s="2">
        <v>45917.0</v>
      </c>
      <c r="C3339" s="1" t="s">
        <v>11</v>
      </c>
      <c r="D3339" s="3" t="s">
        <v>39</v>
      </c>
      <c r="E3339" s="4">
        <v>45925.0</v>
      </c>
      <c r="F3339" s="5">
        <v>12.0</v>
      </c>
      <c r="G3339" s="5">
        <v>910.08</v>
      </c>
      <c r="H3339" s="5">
        <v>10922.0</v>
      </c>
      <c r="I3339" s="1" t="s">
        <v>21</v>
      </c>
      <c r="J3339" s="1" t="s">
        <v>12</v>
      </c>
      <c r="K3339" s="1" t="s">
        <v>13</v>
      </c>
      <c r="L3339" s="1" t="s">
        <v>5</v>
      </c>
      <c r="M3339" s="1" t="s">
        <v>23</v>
      </c>
      <c r="N3339" s="1" t="s">
        <v>7</v>
      </c>
      <c r="O3339" s="6"/>
    </row>
    <row r="3340">
      <c r="A3340" s="5">
        <v>106408.0</v>
      </c>
      <c r="B3340" s="2">
        <v>45917.0</v>
      </c>
      <c r="C3340" s="1" t="s">
        <v>11</v>
      </c>
      <c r="D3340" s="3" t="s">
        <v>37</v>
      </c>
      <c r="E3340" s="4">
        <v>45925.0</v>
      </c>
      <c r="F3340" s="5">
        <v>66.0</v>
      </c>
      <c r="G3340" s="5">
        <v>179.52</v>
      </c>
      <c r="H3340" s="5">
        <v>11850.0</v>
      </c>
      <c r="I3340" s="1" t="s">
        <v>21</v>
      </c>
      <c r="J3340" s="1" t="s">
        <v>12</v>
      </c>
      <c r="K3340" s="1" t="s">
        <v>13</v>
      </c>
      <c r="L3340" s="1" t="s">
        <v>5</v>
      </c>
      <c r="M3340" s="1" t="s">
        <v>23</v>
      </c>
      <c r="N3340" s="1" t="s">
        <v>7</v>
      </c>
      <c r="O3340" s="6"/>
    </row>
    <row r="3341">
      <c r="A3341" s="5">
        <v>106409.0</v>
      </c>
      <c r="B3341" s="2">
        <v>45917.0</v>
      </c>
      <c r="C3341" s="1" t="s">
        <v>11</v>
      </c>
      <c r="D3341" s="3" t="s">
        <v>339</v>
      </c>
      <c r="E3341" s="4">
        <v>45925.0</v>
      </c>
      <c r="F3341" s="5">
        <v>6.0</v>
      </c>
      <c r="G3341" s="5">
        <v>910.08</v>
      </c>
      <c r="H3341" s="5">
        <v>5461.0</v>
      </c>
      <c r="I3341" s="1" t="s">
        <v>21</v>
      </c>
      <c r="J3341" s="1" t="s">
        <v>12</v>
      </c>
      <c r="K3341" s="1" t="s">
        <v>13</v>
      </c>
      <c r="L3341" s="1" t="s">
        <v>5</v>
      </c>
      <c r="M3341" s="1" t="s">
        <v>23</v>
      </c>
      <c r="N3341" s="1" t="s">
        <v>7</v>
      </c>
      <c r="O3341" s="6"/>
    </row>
    <row r="3342">
      <c r="A3342" s="5">
        <v>106413.0</v>
      </c>
      <c r="B3342" s="2">
        <v>45917.0</v>
      </c>
      <c r="C3342" s="1" t="s">
        <v>11</v>
      </c>
      <c r="D3342" s="3" t="s">
        <v>889</v>
      </c>
      <c r="E3342" s="4">
        <v>45925.0</v>
      </c>
      <c r="F3342" s="5">
        <v>132.0</v>
      </c>
      <c r="G3342" s="5">
        <v>164.16</v>
      </c>
      <c r="H3342" s="5">
        <v>21670.0</v>
      </c>
      <c r="I3342" s="1" t="s">
        <v>21</v>
      </c>
      <c r="J3342" s="1" t="s">
        <v>12</v>
      </c>
      <c r="K3342" s="1" t="s">
        <v>13</v>
      </c>
      <c r="L3342" s="1" t="s">
        <v>5</v>
      </c>
      <c r="M3342" s="1" t="s">
        <v>23</v>
      </c>
      <c r="N3342" s="1" t="s">
        <v>7</v>
      </c>
      <c r="O3342" s="6"/>
    </row>
    <row r="3343">
      <c r="A3343" s="5">
        <v>106413.0</v>
      </c>
      <c r="B3343" s="2">
        <v>45917.0</v>
      </c>
      <c r="C3343" s="1" t="s">
        <v>11</v>
      </c>
      <c r="D3343" s="3" t="s">
        <v>890</v>
      </c>
      <c r="E3343" s="4">
        <v>45925.0</v>
      </c>
      <c r="F3343" s="5">
        <v>13.0</v>
      </c>
      <c r="G3343" s="5">
        <v>365.76</v>
      </c>
      <c r="H3343" s="5">
        <v>4756.0</v>
      </c>
      <c r="I3343" s="1" t="s">
        <v>21</v>
      </c>
      <c r="J3343" s="1" t="s">
        <v>12</v>
      </c>
      <c r="K3343" s="1" t="s">
        <v>13</v>
      </c>
      <c r="L3343" s="1" t="s">
        <v>5</v>
      </c>
      <c r="M3343" s="1" t="s">
        <v>23</v>
      </c>
      <c r="N3343" s="1" t="s">
        <v>7</v>
      </c>
      <c r="O3343" s="6"/>
    </row>
    <row r="3344">
      <c r="A3344" s="5">
        <v>106413.0</v>
      </c>
      <c r="B3344" s="2">
        <v>45917.0</v>
      </c>
      <c r="C3344" s="1" t="s">
        <v>11</v>
      </c>
      <c r="D3344" s="3" t="s">
        <v>891</v>
      </c>
      <c r="E3344" s="4">
        <v>45925.0</v>
      </c>
      <c r="F3344" s="5">
        <v>33.0</v>
      </c>
      <c r="G3344" s="5">
        <v>191.04</v>
      </c>
      <c r="H3344" s="5">
        <v>6306.0</v>
      </c>
      <c r="I3344" s="1" t="s">
        <v>21</v>
      </c>
      <c r="J3344" s="1" t="s">
        <v>12</v>
      </c>
      <c r="K3344" s="1" t="s">
        <v>13</v>
      </c>
      <c r="L3344" s="1" t="s">
        <v>5</v>
      </c>
      <c r="M3344" s="1" t="s">
        <v>23</v>
      </c>
      <c r="N3344" s="1" t="s">
        <v>7</v>
      </c>
      <c r="O3344" s="6"/>
    </row>
    <row r="3345">
      <c r="A3345" s="5">
        <v>106413.0</v>
      </c>
      <c r="B3345" s="2">
        <v>45917.0</v>
      </c>
      <c r="C3345" s="1" t="s">
        <v>11</v>
      </c>
      <c r="D3345" s="3" t="s">
        <v>892</v>
      </c>
      <c r="E3345" s="4">
        <v>45925.0</v>
      </c>
      <c r="F3345" s="5">
        <v>13.0</v>
      </c>
      <c r="G3345" s="5">
        <v>783.36</v>
      </c>
      <c r="H3345" s="5">
        <v>10185.0</v>
      </c>
      <c r="I3345" s="1" t="s">
        <v>21</v>
      </c>
      <c r="J3345" s="1" t="s">
        <v>12</v>
      </c>
      <c r="K3345" s="1" t="s">
        <v>13</v>
      </c>
      <c r="L3345" s="1" t="s">
        <v>5</v>
      </c>
      <c r="M3345" s="1" t="s">
        <v>23</v>
      </c>
      <c r="N3345" s="1" t="s">
        <v>7</v>
      </c>
      <c r="O3345" s="6"/>
    </row>
    <row r="3346">
      <c r="A3346" s="5">
        <v>106413.0</v>
      </c>
      <c r="B3346" s="2">
        <v>45917.0</v>
      </c>
      <c r="C3346" s="1" t="s">
        <v>11</v>
      </c>
      <c r="D3346" s="3" t="s">
        <v>893</v>
      </c>
      <c r="E3346" s="4">
        <v>45925.0</v>
      </c>
      <c r="F3346" s="5">
        <v>23.0</v>
      </c>
      <c r="G3346" s="5">
        <v>319.68</v>
      </c>
      <c r="H3346" s="5">
        <v>7354.0</v>
      </c>
      <c r="I3346" s="1" t="s">
        <v>21</v>
      </c>
      <c r="J3346" s="1" t="s">
        <v>12</v>
      </c>
      <c r="K3346" s="1" t="s">
        <v>13</v>
      </c>
      <c r="L3346" s="1" t="s">
        <v>5</v>
      </c>
      <c r="M3346" s="1" t="s">
        <v>23</v>
      </c>
      <c r="N3346" s="1" t="s">
        <v>7</v>
      </c>
      <c r="O3346" s="6"/>
    </row>
    <row r="3347">
      <c r="A3347" s="5">
        <v>106413.0</v>
      </c>
      <c r="B3347" s="2">
        <v>45917.0</v>
      </c>
      <c r="C3347" s="1" t="s">
        <v>11</v>
      </c>
      <c r="D3347" s="3" t="s">
        <v>894</v>
      </c>
      <c r="E3347" s="4">
        <v>45925.0</v>
      </c>
      <c r="F3347" s="5">
        <v>24.0</v>
      </c>
      <c r="G3347" s="5">
        <v>339.84</v>
      </c>
      <c r="H3347" s="5">
        <v>8158.0</v>
      </c>
      <c r="I3347" s="1" t="s">
        <v>21</v>
      </c>
      <c r="J3347" s="1" t="s">
        <v>12</v>
      </c>
      <c r="K3347" s="1" t="s">
        <v>13</v>
      </c>
      <c r="L3347" s="1" t="s">
        <v>5</v>
      </c>
      <c r="M3347" s="1" t="s">
        <v>23</v>
      </c>
      <c r="N3347" s="1" t="s">
        <v>7</v>
      </c>
      <c r="O3347" s="6"/>
    </row>
    <row r="3348">
      <c r="A3348" s="5">
        <v>106413.0</v>
      </c>
      <c r="B3348" s="2">
        <v>45917.0</v>
      </c>
      <c r="C3348" s="1" t="s">
        <v>11</v>
      </c>
      <c r="D3348" s="3" t="s">
        <v>895</v>
      </c>
      <c r="E3348" s="4">
        <v>45925.0</v>
      </c>
      <c r="F3348" s="5">
        <v>30.0</v>
      </c>
      <c r="G3348" s="5">
        <v>386.88</v>
      </c>
      <c r="H3348" s="5">
        <v>11608.0</v>
      </c>
      <c r="I3348" s="1" t="s">
        <v>21</v>
      </c>
      <c r="J3348" s="1" t="s">
        <v>12</v>
      </c>
      <c r="K3348" s="1" t="s">
        <v>13</v>
      </c>
      <c r="L3348" s="1" t="s">
        <v>5</v>
      </c>
      <c r="M3348" s="1" t="s">
        <v>23</v>
      </c>
      <c r="N3348" s="1" t="s">
        <v>7</v>
      </c>
      <c r="O3348" s="6"/>
    </row>
    <row r="3349">
      <c r="A3349" s="5">
        <v>106413.0</v>
      </c>
      <c r="B3349" s="2">
        <v>45917.0</v>
      </c>
      <c r="C3349" s="1" t="s">
        <v>11</v>
      </c>
      <c r="D3349" s="3" t="s">
        <v>896</v>
      </c>
      <c r="E3349" s="4">
        <v>45925.0</v>
      </c>
      <c r="F3349" s="5">
        <v>30.0</v>
      </c>
      <c r="G3349" s="5">
        <v>231.36</v>
      </c>
      <c r="H3349" s="5">
        <v>6942.0</v>
      </c>
      <c r="I3349" s="1" t="s">
        <v>21</v>
      </c>
      <c r="J3349" s="1" t="s">
        <v>12</v>
      </c>
      <c r="K3349" s="1" t="s">
        <v>13</v>
      </c>
      <c r="L3349" s="1" t="s">
        <v>5</v>
      </c>
      <c r="M3349" s="1" t="s">
        <v>23</v>
      </c>
      <c r="N3349" s="1" t="s">
        <v>7</v>
      </c>
      <c r="O3349" s="6"/>
    </row>
    <row r="3350">
      <c r="A3350" s="5">
        <v>106413.0</v>
      </c>
      <c r="B3350" s="2">
        <v>45917.0</v>
      </c>
      <c r="C3350" s="1" t="s">
        <v>11</v>
      </c>
      <c r="D3350" s="3" t="s">
        <v>897</v>
      </c>
      <c r="E3350" s="4">
        <v>45925.0</v>
      </c>
      <c r="F3350" s="5">
        <v>30.0</v>
      </c>
      <c r="G3350" s="5">
        <v>365.76</v>
      </c>
      <c r="H3350" s="5">
        <v>10974.0</v>
      </c>
      <c r="I3350" s="1" t="s">
        <v>21</v>
      </c>
      <c r="J3350" s="1" t="s">
        <v>12</v>
      </c>
      <c r="K3350" s="1" t="s">
        <v>13</v>
      </c>
      <c r="L3350" s="1" t="s">
        <v>5</v>
      </c>
      <c r="M3350" s="1" t="s">
        <v>23</v>
      </c>
      <c r="N3350" s="1" t="s">
        <v>7</v>
      </c>
      <c r="O3350" s="6"/>
    </row>
    <row r="3351">
      <c r="A3351" s="5">
        <v>106413.0</v>
      </c>
      <c r="B3351" s="2">
        <v>45917.0</v>
      </c>
      <c r="C3351" s="1" t="s">
        <v>11</v>
      </c>
      <c r="D3351" s="3" t="s">
        <v>898</v>
      </c>
      <c r="E3351" s="4">
        <v>45925.0</v>
      </c>
      <c r="F3351" s="5">
        <v>66.0</v>
      </c>
      <c r="G3351" s="5">
        <v>179.52</v>
      </c>
      <c r="H3351" s="5">
        <v>11850.0</v>
      </c>
      <c r="I3351" s="1" t="s">
        <v>21</v>
      </c>
      <c r="J3351" s="1" t="s">
        <v>12</v>
      </c>
      <c r="K3351" s="1" t="s">
        <v>13</v>
      </c>
      <c r="L3351" s="1" t="s">
        <v>5</v>
      </c>
      <c r="M3351" s="1" t="s">
        <v>23</v>
      </c>
      <c r="N3351" s="1" t="s">
        <v>7</v>
      </c>
      <c r="O3351" s="6"/>
    </row>
    <row r="3352">
      <c r="A3352" s="5">
        <v>106413.0</v>
      </c>
      <c r="B3352" s="2">
        <v>45917.0</v>
      </c>
      <c r="C3352" s="1" t="s">
        <v>11</v>
      </c>
      <c r="D3352" s="3" t="s">
        <v>899</v>
      </c>
      <c r="E3352" s="4">
        <v>45925.0</v>
      </c>
      <c r="F3352" s="5">
        <v>28.0</v>
      </c>
      <c r="G3352" s="5">
        <v>834.24</v>
      </c>
      <c r="H3352" s="5">
        <v>23360.0</v>
      </c>
      <c r="I3352" s="1" t="s">
        <v>21</v>
      </c>
      <c r="J3352" s="1" t="s">
        <v>12</v>
      </c>
      <c r="K3352" s="1" t="s">
        <v>13</v>
      </c>
      <c r="L3352" s="1" t="s">
        <v>5</v>
      </c>
      <c r="M3352" s="1" t="s">
        <v>23</v>
      </c>
      <c r="N3352" s="1" t="s">
        <v>7</v>
      </c>
      <c r="O3352" s="6"/>
    </row>
    <row r="3353">
      <c r="A3353" s="5">
        <v>106413.0</v>
      </c>
      <c r="B3353" s="2">
        <v>45917.0</v>
      </c>
      <c r="C3353" s="1" t="s">
        <v>11</v>
      </c>
      <c r="D3353" s="3" t="s">
        <v>900</v>
      </c>
      <c r="E3353" s="4">
        <v>45925.0</v>
      </c>
      <c r="F3353" s="5">
        <v>30.0</v>
      </c>
      <c r="G3353" s="5">
        <v>349.44</v>
      </c>
      <c r="H3353" s="5">
        <v>10485.0</v>
      </c>
      <c r="I3353" s="1" t="s">
        <v>21</v>
      </c>
      <c r="J3353" s="1" t="s">
        <v>12</v>
      </c>
      <c r="K3353" s="1" t="s">
        <v>13</v>
      </c>
      <c r="L3353" s="1" t="s">
        <v>5</v>
      </c>
      <c r="M3353" s="1" t="s">
        <v>23</v>
      </c>
      <c r="N3353" s="1" t="s">
        <v>7</v>
      </c>
      <c r="O3353" s="6"/>
    </row>
    <row r="3354">
      <c r="A3354" s="5">
        <v>106413.0</v>
      </c>
      <c r="B3354" s="2">
        <v>45917.0</v>
      </c>
      <c r="C3354" s="1" t="s">
        <v>11</v>
      </c>
      <c r="D3354" s="3" t="s">
        <v>901</v>
      </c>
      <c r="E3354" s="4">
        <v>45925.0</v>
      </c>
      <c r="F3354" s="5">
        <v>66.0</v>
      </c>
      <c r="G3354" s="5">
        <v>224.64</v>
      </c>
      <c r="H3354" s="5">
        <v>14828.0</v>
      </c>
      <c r="I3354" s="1" t="s">
        <v>21</v>
      </c>
      <c r="J3354" s="1" t="s">
        <v>12</v>
      </c>
      <c r="K3354" s="1" t="s">
        <v>13</v>
      </c>
      <c r="L3354" s="1" t="s">
        <v>5</v>
      </c>
      <c r="M3354" s="1" t="s">
        <v>23</v>
      </c>
      <c r="N3354" s="1" t="s">
        <v>7</v>
      </c>
      <c r="O3354" s="6"/>
    </row>
    <row r="3355">
      <c r="A3355" s="5">
        <v>106413.0</v>
      </c>
      <c r="B3355" s="2">
        <v>45917.0</v>
      </c>
      <c r="C3355" s="1" t="s">
        <v>11</v>
      </c>
      <c r="D3355" s="7">
        <v>105.0</v>
      </c>
      <c r="E3355" s="4">
        <v>45925.0</v>
      </c>
      <c r="F3355" s="5">
        <v>36.0</v>
      </c>
      <c r="G3355" s="5">
        <v>282.24</v>
      </c>
      <c r="H3355" s="5">
        <v>10162.0</v>
      </c>
      <c r="I3355" s="1" t="s">
        <v>21</v>
      </c>
      <c r="J3355" s="1" t="s">
        <v>12</v>
      </c>
      <c r="K3355" s="1" t="s">
        <v>13</v>
      </c>
      <c r="L3355" s="1" t="s">
        <v>5</v>
      </c>
      <c r="M3355" s="1" t="s">
        <v>23</v>
      </c>
      <c r="N3355" s="1" t="s">
        <v>7</v>
      </c>
      <c r="O3355" s="6"/>
    </row>
    <row r="3356">
      <c r="A3356" s="5">
        <v>201723.0</v>
      </c>
      <c r="B3356" s="2">
        <v>45923.0</v>
      </c>
      <c r="C3356" s="1" t="s">
        <v>11</v>
      </c>
      <c r="D3356" s="3" t="s">
        <v>300</v>
      </c>
      <c r="E3356" s="4">
        <v>45925.0</v>
      </c>
      <c r="F3356" s="5">
        <v>80.0</v>
      </c>
      <c r="G3356" s="5">
        <v>65.8</v>
      </c>
      <c r="H3356" s="5">
        <v>5266.0</v>
      </c>
      <c r="I3356" s="1" t="s">
        <v>75</v>
      </c>
      <c r="J3356" s="1" t="s">
        <v>12</v>
      </c>
      <c r="K3356" s="1" t="s">
        <v>13</v>
      </c>
      <c r="L3356" s="1" t="s">
        <v>5</v>
      </c>
      <c r="M3356" s="1" t="s">
        <v>6</v>
      </c>
      <c r="N3356" s="1" t="s">
        <v>7</v>
      </c>
      <c r="O3356" s="6"/>
    </row>
    <row r="3357">
      <c r="A3357" s="5">
        <v>201723.0</v>
      </c>
      <c r="B3357" s="2">
        <v>45923.0</v>
      </c>
      <c r="C3357" s="1" t="s">
        <v>11</v>
      </c>
      <c r="D3357" s="3" t="s">
        <v>131</v>
      </c>
      <c r="E3357" s="4">
        <v>45925.0</v>
      </c>
      <c r="F3357" s="5">
        <v>200.0</v>
      </c>
      <c r="G3357" s="5">
        <v>8.61</v>
      </c>
      <c r="H3357" s="5">
        <v>1724.0</v>
      </c>
      <c r="I3357" s="1" t="s">
        <v>75</v>
      </c>
      <c r="J3357" s="1" t="s">
        <v>12</v>
      </c>
      <c r="K3357" s="1" t="s">
        <v>13</v>
      </c>
      <c r="L3357" s="1" t="s">
        <v>5</v>
      </c>
      <c r="M3357" s="1" t="s">
        <v>6</v>
      </c>
      <c r="N3357" s="1" t="s">
        <v>7</v>
      </c>
      <c r="O3357" s="6"/>
    </row>
    <row r="3358">
      <c r="A3358" s="5">
        <v>201723.0</v>
      </c>
      <c r="B3358" s="2">
        <v>45923.0</v>
      </c>
      <c r="C3358" s="1" t="s">
        <v>11</v>
      </c>
      <c r="D3358" s="3" t="s">
        <v>291</v>
      </c>
      <c r="E3358" s="4">
        <v>45925.0</v>
      </c>
      <c r="F3358" s="5">
        <v>300.0</v>
      </c>
      <c r="G3358" s="5">
        <v>4.83</v>
      </c>
      <c r="H3358" s="5">
        <v>1451.0</v>
      </c>
      <c r="I3358" s="1" t="s">
        <v>75</v>
      </c>
      <c r="J3358" s="1" t="s">
        <v>12</v>
      </c>
      <c r="K3358" s="1" t="s">
        <v>13</v>
      </c>
      <c r="L3358" s="1" t="s">
        <v>5</v>
      </c>
      <c r="M3358" s="1" t="s">
        <v>6</v>
      </c>
      <c r="N3358" s="1" t="s">
        <v>7</v>
      </c>
      <c r="O3358" s="6"/>
    </row>
    <row r="3359">
      <c r="A3359" s="5">
        <v>201723.0</v>
      </c>
      <c r="B3359" s="2">
        <v>45923.0</v>
      </c>
      <c r="C3359" s="1" t="s">
        <v>11</v>
      </c>
      <c r="D3359" s="3" t="s">
        <v>535</v>
      </c>
      <c r="E3359" s="4">
        <v>45925.0</v>
      </c>
      <c r="F3359" s="5">
        <v>60.0</v>
      </c>
      <c r="G3359" s="5">
        <v>112.54</v>
      </c>
      <c r="H3359" s="5">
        <v>6754.0</v>
      </c>
      <c r="I3359" s="1" t="s">
        <v>127</v>
      </c>
      <c r="J3359" s="1" t="s">
        <v>12</v>
      </c>
      <c r="K3359" s="1" t="s">
        <v>13</v>
      </c>
      <c r="L3359" s="1" t="s">
        <v>5</v>
      </c>
      <c r="M3359" s="1" t="s">
        <v>6</v>
      </c>
      <c r="N3359" s="1" t="s">
        <v>7</v>
      </c>
      <c r="O3359" s="6"/>
    </row>
    <row r="3360">
      <c r="A3360" s="5">
        <v>201723.0</v>
      </c>
      <c r="B3360" s="2">
        <v>45923.0</v>
      </c>
      <c r="C3360" s="1" t="s">
        <v>11</v>
      </c>
      <c r="D3360" s="3" t="s">
        <v>415</v>
      </c>
      <c r="E3360" s="4">
        <v>45925.0</v>
      </c>
      <c r="F3360" s="5">
        <v>75.0</v>
      </c>
      <c r="G3360" s="5">
        <v>205.54</v>
      </c>
      <c r="H3360" s="5">
        <v>15418.0</v>
      </c>
      <c r="I3360" s="1" t="s">
        <v>71</v>
      </c>
      <c r="J3360" s="1" t="s">
        <v>12</v>
      </c>
      <c r="K3360" s="1" t="s">
        <v>13</v>
      </c>
      <c r="L3360" s="1" t="s">
        <v>5</v>
      </c>
      <c r="M3360" s="1" t="s">
        <v>6</v>
      </c>
      <c r="N3360" s="1" t="s">
        <v>7</v>
      </c>
      <c r="O3360" s="6"/>
    </row>
    <row r="3361">
      <c r="A3361" s="5">
        <v>201723.0</v>
      </c>
      <c r="B3361" s="2">
        <v>45923.0</v>
      </c>
      <c r="C3361" s="1" t="s">
        <v>11</v>
      </c>
      <c r="D3361" s="3" t="s">
        <v>183</v>
      </c>
      <c r="E3361" s="4">
        <v>45925.0</v>
      </c>
      <c r="F3361" s="5">
        <v>200.0</v>
      </c>
      <c r="G3361" s="5">
        <v>9.73</v>
      </c>
      <c r="H3361" s="5">
        <v>1948.0</v>
      </c>
      <c r="I3361" s="1" t="s">
        <v>75</v>
      </c>
      <c r="J3361" s="1" t="s">
        <v>12</v>
      </c>
      <c r="K3361" s="1" t="s">
        <v>13</v>
      </c>
      <c r="L3361" s="1" t="s">
        <v>5</v>
      </c>
      <c r="M3361" s="1" t="s">
        <v>6</v>
      </c>
      <c r="N3361" s="1" t="s">
        <v>7</v>
      </c>
      <c r="O3361" s="6"/>
    </row>
    <row r="3362">
      <c r="A3362" s="5">
        <v>201723.0</v>
      </c>
      <c r="B3362" s="2">
        <v>45923.0</v>
      </c>
      <c r="C3362" s="1" t="s">
        <v>11</v>
      </c>
      <c r="D3362" s="3" t="s">
        <v>296</v>
      </c>
      <c r="E3362" s="4">
        <v>45925.0</v>
      </c>
      <c r="F3362" s="5">
        <v>300.0</v>
      </c>
      <c r="G3362" s="5">
        <v>19.81</v>
      </c>
      <c r="H3362" s="5">
        <v>5945.0</v>
      </c>
      <c r="I3362" s="1" t="s">
        <v>75</v>
      </c>
      <c r="J3362" s="1" t="s">
        <v>12</v>
      </c>
      <c r="K3362" s="1" t="s">
        <v>13</v>
      </c>
      <c r="L3362" s="1" t="s">
        <v>5</v>
      </c>
      <c r="M3362" s="1" t="s">
        <v>6</v>
      </c>
      <c r="N3362" s="1" t="s">
        <v>7</v>
      </c>
      <c r="O3362" s="6"/>
    </row>
    <row r="3363">
      <c r="A3363" s="5">
        <v>201723.0</v>
      </c>
      <c r="B3363" s="2">
        <v>45923.0</v>
      </c>
      <c r="C3363" s="1" t="s">
        <v>11</v>
      </c>
      <c r="D3363" s="3" t="s">
        <v>158</v>
      </c>
      <c r="E3363" s="4">
        <v>45925.0</v>
      </c>
      <c r="F3363" s="5">
        <v>600.0</v>
      </c>
      <c r="G3363" s="5">
        <v>208.95</v>
      </c>
      <c r="H3363" s="5">
        <v>125372.07</v>
      </c>
      <c r="I3363" s="1" t="s">
        <v>75</v>
      </c>
      <c r="J3363" s="1" t="s">
        <v>12</v>
      </c>
      <c r="K3363" s="1" t="s">
        <v>13</v>
      </c>
      <c r="L3363" s="1" t="s">
        <v>5</v>
      </c>
      <c r="M3363" s="1" t="s">
        <v>6</v>
      </c>
      <c r="N3363" s="1" t="s">
        <v>7</v>
      </c>
      <c r="O3363" s="6"/>
    </row>
    <row r="3364">
      <c r="A3364" s="5">
        <v>201723.0</v>
      </c>
      <c r="B3364" s="2">
        <v>45923.0</v>
      </c>
      <c r="C3364" s="1" t="s">
        <v>11</v>
      </c>
      <c r="D3364" s="3" t="s">
        <v>604</v>
      </c>
      <c r="E3364" s="4">
        <v>45925.0</v>
      </c>
      <c r="F3364" s="5">
        <v>60.0</v>
      </c>
      <c r="G3364" s="5">
        <v>37.1</v>
      </c>
      <c r="H3364" s="5">
        <v>2228.0</v>
      </c>
      <c r="I3364" s="1" t="s">
        <v>75</v>
      </c>
      <c r="J3364" s="1" t="s">
        <v>12</v>
      </c>
      <c r="K3364" s="1" t="s">
        <v>13</v>
      </c>
      <c r="L3364" s="1" t="s">
        <v>5</v>
      </c>
      <c r="M3364" s="1" t="s">
        <v>6</v>
      </c>
      <c r="N3364" s="1" t="s">
        <v>7</v>
      </c>
      <c r="O3364" s="6"/>
    </row>
    <row r="3365">
      <c r="A3365" s="5">
        <v>201723.0</v>
      </c>
      <c r="B3365" s="2">
        <v>45923.0</v>
      </c>
      <c r="C3365" s="1" t="s">
        <v>11</v>
      </c>
      <c r="D3365" s="3" t="s">
        <v>287</v>
      </c>
      <c r="E3365" s="4">
        <v>45925.0</v>
      </c>
      <c r="F3365" s="5">
        <v>200.0</v>
      </c>
      <c r="G3365" s="5">
        <v>31.15</v>
      </c>
      <c r="H3365" s="5">
        <v>6232.0</v>
      </c>
      <c r="I3365" s="1" t="s">
        <v>75</v>
      </c>
      <c r="J3365" s="1" t="s">
        <v>12</v>
      </c>
      <c r="K3365" s="1" t="s">
        <v>13</v>
      </c>
      <c r="L3365" s="1" t="s">
        <v>5</v>
      </c>
      <c r="M3365" s="1" t="s">
        <v>6</v>
      </c>
      <c r="N3365" s="1" t="s">
        <v>7</v>
      </c>
      <c r="O3365" s="6"/>
    </row>
    <row r="3366">
      <c r="A3366" s="5">
        <v>201724.0</v>
      </c>
      <c r="B3366" s="2">
        <v>45923.0</v>
      </c>
      <c r="C3366" s="1" t="s">
        <v>11</v>
      </c>
      <c r="D3366" s="3" t="s">
        <v>45</v>
      </c>
      <c r="E3366" s="4">
        <v>45925.0</v>
      </c>
      <c r="F3366" s="5">
        <v>6000.0</v>
      </c>
      <c r="G3366" s="5">
        <v>2050.3</v>
      </c>
      <c r="H3366" s="5">
        <v>24607.0</v>
      </c>
      <c r="I3366" s="1" t="s">
        <v>43</v>
      </c>
      <c r="J3366" s="1" t="s">
        <v>12</v>
      </c>
      <c r="K3366" s="1" t="s">
        <v>13</v>
      </c>
      <c r="L3366" s="1" t="s">
        <v>5</v>
      </c>
      <c r="M3366" s="1" t="s">
        <v>44</v>
      </c>
      <c r="N3366" s="1" t="s">
        <v>7</v>
      </c>
      <c r="O3366" s="6"/>
    </row>
    <row r="3367">
      <c r="A3367" s="5">
        <v>201724.0</v>
      </c>
      <c r="B3367" s="2">
        <v>45923.0</v>
      </c>
      <c r="C3367" s="1" t="s">
        <v>11</v>
      </c>
      <c r="D3367" s="3" t="s">
        <v>47</v>
      </c>
      <c r="E3367" s="4">
        <v>45925.0</v>
      </c>
      <c r="F3367" s="5">
        <v>6750.0</v>
      </c>
      <c r="G3367" s="5">
        <v>3075.45</v>
      </c>
      <c r="H3367" s="5">
        <v>27683.0</v>
      </c>
      <c r="I3367" s="1" t="s">
        <v>43</v>
      </c>
      <c r="J3367" s="1" t="s">
        <v>12</v>
      </c>
      <c r="K3367" s="1" t="s">
        <v>13</v>
      </c>
      <c r="L3367" s="1" t="s">
        <v>5</v>
      </c>
      <c r="M3367" s="1" t="s">
        <v>44</v>
      </c>
      <c r="N3367" s="1" t="s">
        <v>7</v>
      </c>
      <c r="O3367" s="6"/>
    </row>
    <row r="3368">
      <c r="A3368" s="5">
        <v>201724.0</v>
      </c>
      <c r="B3368" s="2">
        <v>45923.0</v>
      </c>
      <c r="C3368" s="1" t="s">
        <v>11</v>
      </c>
      <c r="D3368" s="3" t="s">
        <v>46</v>
      </c>
      <c r="E3368" s="4">
        <v>45925.0</v>
      </c>
      <c r="F3368" s="5">
        <v>10000.0</v>
      </c>
      <c r="G3368" s="5">
        <v>4100.6</v>
      </c>
      <c r="H3368" s="5">
        <v>41010.0</v>
      </c>
      <c r="I3368" s="1" t="s">
        <v>43</v>
      </c>
      <c r="J3368" s="1" t="s">
        <v>12</v>
      </c>
      <c r="K3368" s="1" t="s">
        <v>13</v>
      </c>
      <c r="L3368" s="1" t="s">
        <v>5</v>
      </c>
      <c r="M3368" s="1" t="s">
        <v>44</v>
      </c>
      <c r="N3368" s="1" t="s">
        <v>7</v>
      </c>
      <c r="O3368" s="6"/>
    </row>
    <row r="3369">
      <c r="A3369" s="5">
        <v>201725.0</v>
      </c>
      <c r="B3369" s="2">
        <v>45923.0</v>
      </c>
      <c r="C3369" s="1" t="s">
        <v>11</v>
      </c>
      <c r="D3369" s="3" t="s">
        <v>183</v>
      </c>
      <c r="E3369" s="4">
        <v>45925.0</v>
      </c>
      <c r="F3369" s="5">
        <v>600.0</v>
      </c>
      <c r="G3369" s="5">
        <v>9.73</v>
      </c>
      <c r="H3369" s="5">
        <v>5840.0</v>
      </c>
      <c r="I3369" s="1" t="s">
        <v>75</v>
      </c>
      <c r="J3369" s="1" t="s">
        <v>12</v>
      </c>
      <c r="K3369" s="1" t="s">
        <v>13</v>
      </c>
      <c r="L3369" s="1" t="s">
        <v>5</v>
      </c>
      <c r="M3369" s="1" t="s">
        <v>6</v>
      </c>
      <c r="N3369" s="1" t="s">
        <v>7</v>
      </c>
      <c r="O3369" s="6"/>
    </row>
    <row r="3370">
      <c r="A3370" s="5">
        <v>201725.0</v>
      </c>
      <c r="B3370" s="2">
        <v>45923.0</v>
      </c>
      <c r="C3370" s="1" t="s">
        <v>11</v>
      </c>
      <c r="D3370" s="3" t="s">
        <v>293</v>
      </c>
      <c r="E3370" s="4">
        <v>45925.0</v>
      </c>
      <c r="F3370" s="5">
        <v>10000.0</v>
      </c>
      <c r="G3370" s="5">
        <v>2.87</v>
      </c>
      <c r="H3370" s="5">
        <v>28702.0</v>
      </c>
      <c r="I3370" s="1" t="s">
        <v>75</v>
      </c>
      <c r="J3370" s="1" t="s">
        <v>12</v>
      </c>
      <c r="K3370" s="1" t="s">
        <v>13</v>
      </c>
      <c r="L3370" s="1" t="s">
        <v>5</v>
      </c>
      <c r="M3370" s="1" t="s">
        <v>6</v>
      </c>
      <c r="N3370" s="1" t="s">
        <v>7</v>
      </c>
      <c r="O3370" s="6"/>
    </row>
    <row r="3371">
      <c r="A3371" s="5">
        <v>201725.0</v>
      </c>
      <c r="B3371" s="2">
        <v>45923.0</v>
      </c>
      <c r="C3371" s="1" t="s">
        <v>11</v>
      </c>
      <c r="D3371" s="3" t="s">
        <v>193</v>
      </c>
      <c r="E3371" s="4">
        <v>45925.0</v>
      </c>
      <c r="F3371" s="5">
        <v>120.0</v>
      </c>
      <c r="G3371" s="5">
        <v>9.94</v>
      </c>
      <c r="H3371" s="5">
        <v>1195.0</v>
      </c>
      <c r="I3371" s="1" t="s">
        <v>75</v>
      </c>
      <c r="J3371" s="1" t="s">
        <v>12</v>
      </c>
      <c r="K3371" s="1" t="s">
        <v>13</v>
      </c>
      <c r="L3371" s="1" t="s">
        <v>5</v>
      </c>
      <c r="M3371" s="1" t="s">
        <v>6</v>
      </c>
      <c r="N3371" s="1" t="s">
        <v>7</v>
      </c>
      <c r="O3371" s="6"/>
    </row>
    <row r="3372">
      <c r="A3372" s="5">
        <v>201725.0</v>
      </c>
      <c r="B3372" s="2">
        <v>45923.0</v>
      </c>
      <c r="C3372" s="1" t="s">
        <v>11</v>
      </c>
      <c r="D3372" s="3" t="s">
        <v>181</v>
      </c>
      <c r="E3372" s="4">
        <v>45925.0</v>
      </c>
      <c r="F3372" s="5">
        <v>1600.0</v>
      </c>
      <c r="G3372" s="5">
        <v>6.09</v>
      </c>
      <c r="H3372" s="5">
        <v>9746.0</v>
      </c>
      <c r="I3372" s="1" t="s">
        <v>75</v>
      </c>
      <c r="J3372" s="1" t="s">
        <v>12</v>
      </c>
      <c r="K3372" s="1" t="s">
        <v>13</v>
      </c>
      <c r="L3372" s="1" t="s">
        <v>5</v>
      </c>
      <c r="M3372" s="1" t="s">
        <v>6</v>
      </c>
      <c r="N3372" s="1" t="s">
        <v>7</v>
      </c>
      <c r="O3372" s="6"/>
    </row>
    <row r="3373">
      <c r="A3373" s="5">
        <v>201725.0</v>
      </c>
      <c r="B3373" s="2">
        <v>45923.0</v>
      </c>
      <c r="C3373" s="1" t="s">
        <v>11</v>
      </c>
      <c r="D3373" s="3" t="s">
        <v>154</v>
      </c>
      <c r="E3373" s="4">
        <v>45925.0</v>
      </c>
      <c r="F3373" s="5">
        <v>1200.0</v>
      </c>
      <c r="G3373" s="5">
        <v>18.16</v>
      </c>
      <c r="H3373" s="5">
        <v>21794.0</v>
      </c>
      <c r="I3373" s="1" t="s">
        <v>75</v>
      </c>
      <c r="J3373" s="1" t="s">
        <v>12</v>
      </c>
      <c r="K3373" s="1" t="s">
        <v>13</v>
      </c>
      <c r="L3373" s="1" t="s">
        <v>5</v>
      </c>
      <c r="M3373" s="1" t="s">
        <v>6</v>
      </c>
      <c r="N3373" s="1" t="s">
        <v>7</v>
      </c>
      <c r="O3373" s="6"/>
    </row>
    <row r="3374">
      <c r="A3374" s="5">
        <v>201725.0</v>
      </c>
      <c r="B3374" s="2">
        <v>45923.0</v>
      </c>
      <c r="C3374" s="1" t="s">
        <v>11</v>
      </c>
      <c r="D3374" s="3" t="s">
        <v>160</v>
      </c>
      <c r="E3374" s="4">
        <v>45925.0</v>
      </c>
      <c r="F3374" s="5">
        <v>600.0</v>
      </c>
      <c r="G3374" s="5">
        <v>59.08</v>
      </c>
      <c r="H3374" s="5">
        <v>35450.0</v>
      </c>
      <c r="I3374" s="1" t="s">
        <v>75</v>
      </c>
      <c r="J3374" s="1" t="s">
        <v>12</v>
      </c>
      <c r="K3374" s="1" t="s">
        <v>13</v>
      </c>
      <c r="L3374" s="1" t="s">
        <v>5</v>
      </c>
      <c r="M3374" s="1" t="s">
        <v>6</v>
      </c>
      <c r="N3374" s="1" t="s">
        <v>7</v>
      </c>
      <c r="O3374" s="6"/>
    </row>
    <row r="3375">
      <c r="A3375" s="5">
        <v>201725.0</v>
      </c>
      <c r="B3375" s="2">
        <v>45923.0</v>
      </c>
      <c r="C3375" s="1" t="s">
        <v>11</v>
      </c>
      <c r="D3375" s="3" t="s">
        <v>377</v>
      </c>
      <c r="E3375" s="4">
        <v>45925.0</v>
      </c>
      <c r="F3375" s="5">
        <v>60.0</v>
      </c>
      <c r="G3375" s="5">
        <v>25.75</v>
      </c>
      <c r="H3375" s="5">
        <v>1547.0</v>
      </c>
      <c r="I3375" s="1" t="s">
        <v>71</v>
      </c>
      <c r="J3375" s="1" t="s">
        <v>12</v>
      </c>
      <c r="K3375" s="1" t="s">
        <v>13</v>
      </c>
      <c r="L3375" s="1" t="s">
        <v>5</v>
      </c>
      <c r="M3375" s="1" t="s">
        <v>6</v>
      </c>
      <c r="N3375" s="1" t="s">
        <v>7</v>
      </c>
      <c r="O3375" s="6"/>
    </row>
    <row r="3376">
      <c r="A3376" s="5">
        <v>201725.0</v>
      </c>
      <c r="B3376" s="2">
        <v>45923.0</v>
      </c>
      <c r="C3376" s="1" t="s">
        <v>11</v>
      </c>
      <c r="D3376" s="3" t="s">
        <v>79</v>
      </c>
      <c r="E3376" s="4">
        <v>45925.0</v>
      </c>
      <c r="F3376" s="5">
        <v>1500.0</v>
      </c>
      <c r="G3376" s="5">
        <v>30.17</v>
      </c>
      <c r="H3376" s="5">
        <v>45257.0</v>
      </c>
      <c r="I3376" s="1" t="s">
        <v>75</v>
      </c>
      <c r="J3376" s="1" t="s">
        <v>12</v>
      </c>
      <c r="K3376" s="1" t="s">
        <v>13</v>
      </c>
      <c r="L3376" s="1" t="s">
        <v>5</v>
      </c>
      <c r="M3376" s="1" t="s">
        <v>6</v>
      </c>
      <c r="N3376" s="1" t="s">
        <v>7</v>
      </c>
      <c r="O3376" s="6"/>
    </row>
    <row r="3377">
      <c r="A3377" s="5">
        <v>201725.0</v>
      </c>
      <c r="B3377" s="2">
        <v>45923.0</v>
      </c>
      <c r="C3377" s="1" t="s">
        <v>11</v>
      </c>
      <c r="D3377" s="3" t="s">
        <v>843</v>
      </c>
      <c r="E3377" s="4">
        <v>45925.0</v>
      </c>
      <c r="F3377" s="5">
        <v>100.0</v>
      </c>
      <c r="G3377" s="5">
        <v>11.45</v>
      </c>
      <c r="H3377" s="5">
        <v>1147.0</v>
      </c>
      <c r="I3377" s="1" t="s">
        <v>71</v>
      </c>
      <c r="J3377" s="1" t="s">
        <v>12</v>
      </c>
      <c r="K3377" s="1" t="s">
        <v>13</v>
      </c>
      <c r="L3377" s="1" t="s">
        <v>5</v>
      </c>
      <c r="M3377" s="1" t="s">
        <v>6</v>
      </c>
      <c r="N3377" s="1" t="s">
        <v>7</v>
      </c>
      <c r="O3377" s="6"/>
    </row>
    <row r="3378">
      <c r="A3378" s="5">
        <v>201725.0</v>
      </c>
      <c r="B3378" s="2">
        <v>45923.0</v>
      </c>
      <c r="C3378" s="1" t="s">
        <v>11</v>
      </c>
      <c r="D3378" s="3" t="s">
        <v>191</v>
      </c>
      <c r="E3378" s="4">
        <v>45925.0</v>
      </c>
      <c r="F3378" s="5">
        <v>1200.0</v>
      </c>
      <c r="G3378" s="5">
        <v>11.34</v>
      </c>
      <c r="H3378" s="5">
        <v>13610.0</v>
      </c>
      <c r="I3378" s="1" t="s">
        <v>75</v>
      </c>
      <c r="J3378" s="1" t="s">
        <v>12</v>
      </c>
      <c r="K3378" s="1" t="s">
        <v>13</v>
      </c>
      <c r="L3378" s="1" t="s">
        <v>5</v>
      </c>
      <c r="M3378" s="1" t="s">
        <v>6</v>
      </c>
      <c r="N3378" s="1" t="s">
        <v>7</v>
      </c>
      <c r="O3378" s="6"/>
    </row>
    <row r="3379">
      <c r="A3379" s="5">
        <v>201725.0</v>
      </c>
      <c r="B3379" s="2">
        <v>45923.0</v>
      </c>
      <c r="C3379" s="1" t="s">
        <v>11</v>
      </c>
      <c r="D3379" s="3" t="s">
        <v>845</v>
      </c>
      <c r="E3379" s="4">
        <v>45925.0</v>
      </c>
      <c r="F3379" s="5">
        <v>100.0</v>
      </c>
      <c r="G3379" s="5">
        <v>15.2</v>
      </c>
      <c r="H3379" s="5">
        <v>1522.0</v>
      </c>
      <c r="I3379" s="1" t="s">
        <v>71</v>
      </c>
      <c r="J3379" s="1" t="s">
        <v>12</v>
      </c>
      <c r="K3379" s="1" t="s">
        <v>13</v>
      </c>
      <c r="L3379" s="1" t="s">
        <v>5</v>
      </c>
      <c r="M3379" s="1" t="s">
        <v>6</v>
      </c>
      <c r="N3379" s="1" t="s">
        <v>7</v>
      </c>
      <c r="O3379" s="6"/>
    </row>
    <row r="3380">
      <c r="A3380" s="5">
        <v>201725.0</v>
      </c>
      <c r="B3380" s="2">
        <v>45923.0</v>
      </c>
      <c r="C3380" s="1" t="s">
        <v>11</v>
      </c>
      <c r="D3380" s="3" t="s">
        <v>902</v>
      </c>
      <c r="E3380" s="4">
        <v>45925.0</v>
      </c>
      <c r="F3380" s="5">
        <v>400.0</v>
      </c>
      <c r="G3380" s="5">
        <v>2.2</v>
      </c>
      <c r="H3380" s="5">
        <v>882.0</v>
      </c>
      <c r="I3380" s="1" t="s">
        <v>71</v>
      </c>
      <c r="J3380" s="1" t="s">
        <v>12</v>
      </c>
      <c r="K3380" s="1" t="s">
        <v>13</v>
      </c>
      <c r="L3380" s="1" t="s">
        <v>5</v>
      </c>
      <c r="M3380" s="1" t="s">
        <v>6</v>
      </c>
      <c r="N3380" s="1" t="s">
        <v>7</v>
      </c>
      <c r="O3380" s="6"/>
    </row>
    <row r="3381">
      <c r="A3381" s="5">
        <v>201725.0</v>
      </c>
      <c r="B3381" s="2">
        <v>45923.0</v>
      </c>
      <c r="C3381" s="1" t="s">
        <v>11</v>
      </c>
      <c r="D3381" s="3" t="s">
        <v>277</v>
      </c>
      <c r="E3381" s="4">
        <v>45925.0</v>
      </c>
      <c r="F3381" s="5">
        <v>500.0</v>
      </c>
      <c r="G3381" s="5">
        <v>35.98</v>
      </c>
      <c r="H3381" s="5">
        <v>17992.0</v>
      </c>
      <c r="I3381" s="1" t="s">
        <v>75</v>
      </c>
      <c r="J3381" s="1" t="s">
        <v>12</v>
      </c>
      <c r="K3381" s="1" t="s">
        <v>13</v>
      </c>
      <c r="L3381" s="1" t="s">
        <v>5</v>
      </c>
      <c r="M3381" s="1" t="s">
        <v>6</v>
      </c>
      <c r="N3381" s="1" t="s">
        <v>7</v>
      </c>
      <c r="O3381" s="6"/>
    </row>
    <row r="3382">
      <c r="A3382" s="5">
        <v>106651.0</v>
      </c>
      <c r="B3382" s="2">
        <v>45923.0</v>
      </c>
      <c r="C3382" s="1" t="s">
        <v>664</v>
      </c>
      <c r="D3382" s="7">
        <v>5306.0</v>
      </c>
      <c r="E3382" s="4">
        <v>45925.0</v>
      </c>
      <c r="F3382" s="5">
        <v>12.0</v>
      </c>
      <c r="G3382" s="5">
        <v>363.4</v>
      </c>
      <c r="H3382" s="5">
        <v>4274.0</v>
      </c>
      <c r="I3382" s="1" t="s">
        <v>61</v>
      </c>
      <c r="J3382" s="1" t="s">
        <v>221</v>
      </c>
      <c r="K3382" s="1" t="s">
        <v>111</v>
      </c>
      <c r="L3382" s="1" t="s">
        <v>5</v>
      </c>
      <c r="M3382" s="1" t="s">
        <v>29</v>
      </c>
      <c r="N3382" s="1" t="s">
        <v>7</v>
      </c>
      <c r="O3382" s="6"/>
    </row>
    <row r="3383">
      <c r="A3383" s="5">
        <v>106651.0</v>
      </c>
      <c r="B3383" s="2">
        <v>45923.0</v>
      </c>
      <c r="C3383" s="1" t="s">
        <v>664</v>
      </c>
      <c r="D3383" s="3" t="s">
        <v>561</v>
      </c>
      <c r="E3383" s="4">
        <v>45925.0</v>
      </c>
      <c r="F3383" s="5">
        <v>8.0</v>
      </c>
      <c r="G3383" s="5">
        <v>409.4</v>
      </c>
      <c r="H3383" s="5">
        <v>3210.0</v>
      </c>
      <c r="I3383" s="1" t="s">
        <v>26</v>
      </c>
      <c r="J3383" s="1" t="s">
        <v>221</v>
      </c>
      <c r="K3383" s="1" t="s">
        <v>111</v>
      </c>
      <c r="L3383" s="1" t="s">
        <v>5</v>
      </c>
      <c r="M3383" s="1" t="s">
        <v>29</v>
      </c>
      <c r="N3383" s="1" t="s">
        <v>7</v>
      </c>
      <c r="O3383" s="6"/>
    </row>
    <row r="3384">
      <c r="A3384" s="5">
        <v>106651.0</v>
      </c>
      <c r="B3384" s="2">
        <v>45923.0</v>
      </c>
      <c r="C3384" s="1" t="s">
        <v>664</v>
      </c>
      <c r="D3384" s="7">
        <v>5296.0</v>
      </c>
      <c r="E3384" s="4">
        <v>45925.0</v>
      </c>
      <c r="F3384" s="5">
        <v>4.0</v>
      </c>
      <c r="G3384" s="5">
        <v>676.2</v>
      </c>
      <c r="H3384" s="5">
        <v>2651.0</v>
      </c>
      <c r="I3384" s="1" t="s">
        <v>61</v>
      </c>
      <c r="J3384" s="1" t="s">
        <v>221</v>
      </c>
      <c r="K3384" s="1" t="s">
        <v>111</v>
      </c>
      <c r="L3384" s="1" t="s">
        <v>5</v>
      </c>
      <c r="M3384" s="1" t="s">
        <v>29</v>
      </c>
      <c r="N3384" s="1" t="s">
        <v>7</v>
      </c>
      <c r="O3384" s="6"/>
    </row>
    <row r="3385">
      <c r="A3385" s="5">
        <v>106651.0</v>
      </c>
      <c r="B3385" s="2">
        <v>45923.0</v>
      </c>
      <c r="C3385" s="1" t="s">
        <v>664</v>
      </c>
      <c r="D3385" s="3" t="s">
        <v>903</v>
      </c>
      <c r="E3385" s="4">
        <v>45925.0</v>
      </c>
      <c r="F3385" s="5">
        <v>4.0</v>
      </c>
      <c r="G3385" s="5">
        <v>340.4</v>
      </c>
      <c r="H3385" s="5">
        <v>1335.0</v>
      </c>
      <c r="I3385" s="1" t="s">
        <v>26</v>
      </c>
      <c r="J3385" s="1" t="s">
        <v>221</v>
      </c>
      <c r="K3385" s="1" t="s">
        <v>111</v>
      </c>
      <c r="L3385" s="1" t="s">
        <v>5</v>
      </c>
      <c r="M3385" s="1" t="s">
        <v>29</v>
      </c>
      <c r="N3385" s="1" t="s">
        <v>7</v>
      </c>
      <c r="O3385" s="6"/>
    </row>
    <row r="3386">
      <c r="A3386" s="5">
        <v>106651.0</v>
      </c>
      <c r="B3386" s="2">
        <v>45923.0</v>
      </c>
      <c r="C3386" s="1" t="s">
        <v>664</v>
      </c>
      <c r="D3386" s="7">
        <v>5355.0</v>
      </c>
      <c r="E3386" s="4">
        <v>45925.0</v>
      </c>
      <c r="F3386" s="5">
        <v>2.0</v>
      </c>
      <c r="G3386" s="5">
        <v>1278.8</v>
      </c>
      <c r="H3386" s="5">
        <v>2507.0</v>
      </c>
      <c r="I3386" s="1" t="s">
        <v>61</v>
      </c>
      <c r="J3386" s="1" t="s">
        <v>221</v>
      </c>
      <c r="K3386" s="1" t="s">
        <v>111</v>
      </c>
      <c r="L3386" s="1" t="s">
        <v>5</v>
      </c>
      <c r="M3386" s="1" t="s">
        <v>29</v>
      </c>
      <c r="N3386" s="1" t="s">
        <v>7</v>
      </c>
      <c r="O3386" s="6"/>
    </row>
    <row r="3387">
      <c r="A3387" s="5">
        <v>106651.0</v>
      </c>
      <c r="B3387" s="2">
        <v>45923.0</v>
      </c>
      <c r="C3387" s="1" t="s">
        <v>664</v>
      </c>
      <c r="D3387" s="3" t="s">
        <v>904</v>
      </c>
      <c r="E3387" s="4">
        <v>45925.0</v>
      </c>
      <c r="F3387" s="5">
        <v>12.0</v>
      </c>
      <c r="G3387" s="5">
        <v>355.0</v>
      </c>
      <c r="H3387" s="5">
        <v>4175.0</v>
      </c>
      <c r="I3387" s="1" t="s">
        <v>26</v>
      </c>
      <c r="J3387" s="1" t="s">
        <v>221</v>
      </c>
      <c r="K3387" s="1" t="s">
        <v>111</v>
      </c>
      <c r="L3387" s="1" t="s">
        <v>5</v>
      </c>
      <c r="M3387" s="1" t="s">
        <v>29</v>
      </c>
      <c r="N3387" s="1" t="s">
        <v>7</v>
      </c>
      <c r="O3387" s="6"/>
    </row>
    <row r="3388">
      <c r="A3388" s="5">
        <v>106651.0</v>
      </c>
      <c r="B3388" s="2">
        <v>45923.0</v>
      </c>
      <c r="C3388" s="1" t="s">
        <v>664</v>
      </c>
      <c r="D3388" s="7">
        <v>5202.0</v>
      </c>
      <c r="E3388" s="4">
        <v>45925.0</v>
      </c>
      <c r="F3388" s="5">
        <v>4.0</v>
      </c>
      <c r="G3388" s="5">
        <v>455.4</v>
      </c>
      <c r="H3388" s="5">
        <v>1786.0</v>
      </c>
      <c r="I3388" s="1" t="s">
        <v>61</v>
      </c>
      <c r="J3388" s="1" t="s">
        <v>221</v>
      </c>
      <c r="K3388" s="1" t="s">
        <v>111</v>
      </c>
      <c r="L3388" s="1" t="s">
        <v>5</v>
      </c>
      <c r="M3388" s="1" t="s">
        <v>29</v>
      </c>
      <c r="N3388" s="1" t="s">
        <v>7</v>
      </c>
      <c r="O3388" s="6"/>
    </row>
    <row r="3389">
      <c r="A3389" s="5">
        <v>106651.0</v>
      </c>
      <c r="B3389" s="2">
        <v>45923.0</v>
      </c>
      <c r="C3389" s="1" t="s">
        <v>664</v>
      </c>
      <c r="D3389" s="3" t="s">
        <v>905</v>
      </c>
      <c r="E3389" s="4">
        <v>45925.0</v>
      </c>
      <c r="F3389" s="5">
        <v>4.0</v>
      </c>
      <c r="G3389" s="5">
        <v>363.4</v>
      </c>
      <c r="H3389" s="5">
        <v>1425.0</v>
      </c>
      <c r="I3389" s="1" t="s">
        <v>26</v>
      </c>
      <c r="J3389" s="1" t="s">
        <v>221</v>
      </c>
      <c r="K3389" s="1" t="s">
        <v>111</v>
      </c>
      <c r="L3389" s="1" t="s">
        <v>5</v>
      </c>
      <c r="M3389" s="1" t="s">
        <v>29</v>
      </c>
      <c r="N3389" s="1" t="s">
        <v>7</v>
      </c>
      <c r="O3389" s="6"/>
    </row>
    <row r="3390">
      <c r="A3390" s="5">
        <v>106651.0</v>
      </c>
      <c r="B3390" s="2">
        <v>45923.0</v>
      </c>
      <c r="C3390" s="1" t="s">
        <v>664</v>
      </c>
      <c r="D3390" s="7">
        <v>5314.0</v>
      </c>
      <c r="E3390" s="4">
        <v>45925.0</v>
      </c>
      <c r="F3390" s="5">
        <v>20.0</v>
      </c>
      <c r="G3390" s="5">
        <v>685.4</v>
      </c>
      <c r="H3390" s="5">
        <v>13434.0</v>
      </c>
      <c r="I3390" s="1" t="s">
        <v>61</v>
      </c>
      <c r="J3390" s="1" t="s">
        <v>221</v>
      </c>
      <c r="K3390" s="1" t="s">
        <v>111</v>
      </c>
      <c r="L3390" s="1" t="s">
        <v>5</v>
      </c>
      <c r="M3390" s="1" t="s">
        <v>29</v>
      </c>
      <c r="N3390" s="1" t="s">
        <v>7</v>
      </c>
      <c r="O3390" s="6"/>
    </row>
    <row r="3391">
      <c r="A3391" s="5">
        <v>106651.0</v>
      </c>
      <c r="B3391" s="2">
        <v>45923.0</v>
      </c>
      <c r="C3391" s="1" t="s">
        <v>664</v>
      </c>
      <c r="D3391" s="7">
        <v>5318.0</v>
      </c>
      <c r="E3391" s="4">
        <v>45925.0</v>
      </c>
      <c r="F3391" s="5">
        <v>8.0</v>
      </c>
      <c r="G3391" s="5">
        <v>441.6</v>
      </c>
      <c r="H3391" s="5">
        <v>3463.0</v>
      </c>
      <c r="I3391" s="1" t="s">
        <v>61</v>
      </c>
      <c r="J3391" s="1" t="s">
        <v>221</v>
      </c>
      <c r="K3391" s="1" t="s">
        <v>111</v>
      </c>
      <c r="L3391" s="1" t="s">
        <v>5</v>
      </c>
      <c r="M3391" s="1" t="s">
        <v>29</v>
      </c>
      <c r="N3391" s="1" t="s">
        <v>7</v>
      </c>
      <c r="O3391" s="6"/>
    </row>
    <row r="3392">
      <c r="A3392" s="5">
        <v>106651.0</v>
      </c>
      <c r="B3392" s="2">
        <v>45923.0</v>
      </c>
      <c r="C3392" s="1" t="s">
        <v>664</v>
      </c>
      <c r="D3392" s="3" t="s">
        <v>782</v>
      </c>
      <c r="E3392" s="4">
        <v>45925.0</v>
      </c>
      <c r="F3392" s="5">
        <v>2.0</v>
      </c>
      <c r="G3392" s="5">
        <v>547.4</v>
      </c>
      <c r="H3392" s="5">
        <v>1073.0</v>
      </c>
      <c r="I3392" s="1" t="s">
        <v>26</v>
      </c>
      <c r="J3392" s="1" t="s">
        <v>221</v>
      </c>
      <c r="K3392" s="1" t="s">
        <v>111</v>
      </c>
      <c r="L3392" s="1" t="s">
        <v>5</v>
      </c>
      <c r="M3392" s="1" t="s">
        <v>29</v>
      </c>
      <c r="N3392" s="1" t="s">
        <v>7</v>
      </c>
      <c r="O3392" s="6"/>
    </row>
    <row r="3393">
      <c r="A3393" s="5">
        <v>106651.0</v>
      </c>
      <c r="B3393" s="2">
        <v>45923.0</v>
      </c>
      <c r="C3393" s="1" t="s">
        <v>664</v>
      </c>
      <c r="D3393" s="3" t="s">
        <v>774</v>
      </c>
      <c r="E3393" s="4">
        <v>45925.0</v>
      </c>
      <c r="F3393" s="5">
        <v>4.0</v>
      </c>
      <c r="G3393" s="5">
        <v>547.4</v>
      </c>
      <c r="H3393" s="5">
        <v>2146.0</v>
      </c>
      <c r="I3393" s="1" t="s">
        <v>26</v>
      </c>
      <c r="J3393" s="1" t="s">
        <v>221</v>
      </c>
      <c r="K3393" s="1" t="s">
        <v>111</v>
      </c>
      <c r="L3393" s="1" t="s">
        <v>5</v>
      </c>
      <c r="M3393" s="1" t="s">
        <v>29</v>
      </c>
      <c r="N3393" s="1" t="s">
        <v>7</v>
      </c>
      <c r="O3393" s="6"/>
    </row>
    <row r="3394">
      <c r="A3394" s="5">
        <v>106651.0</v>
      </c>
      <c r="B3394" s="2">
        <v>45923.0</v>
      </c>
      <c r="C3394" s="1" t="s">
        <v>664</v>
      </c>
      <c r="D3394" s="3" t="s">
        <v>777</v>
      </c>
      <c r="E3394" s="4">
        <v>45925.0</v>
      </c>
      <c r="F3394" s="5">
        <v>2.0</v>
      </c>
      <c r="G3394" s="5">
        <v>722.2</v>
      </c>
      <c r="H3394" s="5">
        <v>1416.0</v>
      </c>
      <c r="I3394" s="1" t="s">
        <v>26</v>
      </c>
      <c r="J3394" s="1" t="s">
        <v>221</v>
      </c>
      <c r="K3394" s="1" t="s">
        <v>111</v>
      </c>
      <c r="L3394" s="1" t="s">
        <v>5</v>
      </c>
      <c r="M3394" s="1" t="s">
        <v>29</v>
      </c>
      <c r="N3394" s="1" t="s">
        <v>7</v>
      </c>
      <c r="O3394" s="6"/>
    </row>
    <row r="3395">
      <c r="A3395" s="5">
        <v>106651.0</v>
      </c>
      <c r="B3395" s="2">
        <v>45923.0</v>
      </c>
      <c r="C3395" s="1" t="s">
        <v>664</v>
      </c>
      <c r="D3395" s="7">
        <v>5320.0</v>
      </c>
      <c r="E3395" s="4">
        <v>45925.0</v>
      </c>
      <c r="F3395" s="5">
        <v>12.0</v>
      </c>
      <c r="G3395" s="5">
        <v>455.4</v>
      </c>
      <c r="H3395" s="5">
        <v>5356.0</v>
      </c>
      <c r="I3395" s="1" t="s">
        <v>61</v>
      </c>
      <c r="J3395" s="1" t="s">
        <v>221</v>
      </c>
      <c r="K3395" s="1" t="s">
        <v>111</v>
      </c>
      <c r="L3395" s="1" t="s">
        <v>5</v>
      </c>
      <c r="M3395" s="1" t="s">
        <v>29</v>
      </c>
      <c r="N3395" s="1" t="s">
        <v>7</v>
      </c>
      <c r="O3395" s="6"/>
    </row>
    <row r="3396">
      <c r="A3396" s="5">
        <v>106651.0</v>
      </c>
      <c r="B3396" s="2">
        <v>45923.0</v>
      </c>
      <c r="C3396" s="1" t="s">
        <v>664</v>
      </c>
      <c r="D3396" s="7">
        <v>5210.0</v>
      </c>
      <c r="E3396" s="4">
        <v>45925.0</v>
      </c>
      <c r="F3396" s="5">
        <v>32.0</v>
      </c>
      <c r="G3396" s="5">
        <v>294.4</v>
      </c>
      <c r="H3396" s="5">
        <v>9233.0</v>
      </c>
      <c r="I3396" s="1" t="s">
        <v>61</v>
      </c>
      <c r="J3396" s="1" t="s">
        <v>221</v>
      </c>
      <c r="K3396" s="1" t="s">
        <v>111</v>
      </c>
      <c r="L3396" s="1" t="s">
        <v>5</v>
      </c>
      <c r="M3396" s="1" t="s">
        <v>29</v>
      </c>
      <c r="N3396" s="1" t="s">
        <v>7</v>
      </c>
      <c r="O3396" s="6"/>
    </row>
    <row r="3397">
      <c r="A3397" s="5">
        <v>106651.0</v>
      </c>
      <c r="B3397" s="2">
        <v>45923.0</v>
      </c>
      <c r="C3397" s="1" t="s">
        <v>664</v>
      </c>
      <c r="D3397" s="3" t="s">
        <v>776</v>
      </c>
      <c r="E3397" s="4">
        <v>45925.0</v>
      </c>
      <c r="F3397" s="5">
        <v>4.0</v>
      </c>
      <c r="G3397" s="5">
        <v>611.8</v>
      </c>
      <c r="H3397" s="5">
        <v>2399.0</v>
      </c>
      <c r="I3397" s="1" t="s">
        <v>26</v>
      </c>
      <c r="J3397" s="1" t="s">
        <v>221</v>
      </c>
      <c r="K3397" s="1" t="s">
        <v>111</v>
      </c>
      <c r="L3397" s="1" t="s">
        <v>5</v>
      </c>
      <c r="M3397" s="1" t="s">
        <v>29</v>
      </c>
      <c r="N3397" s="1" t="s">
        <v>7</v>
      </c>
      <c r="O3397" s="6"/>
    </row>
    <row r="3398">
      <c r="A3398" s="5">
        <v>106651.0</v>
      </c>
      <c r="B3398" s="2">
        <v>45923.0</v>
      </c>
      <c r="C3398" s="1" t="s">
        <v>664</v>
      </c>
      <c r="D3398" s="3" t="s">
        <v>906</v>
      </c>
      <c r="E3398" s="4">
        <v>45925.0</v>
      </c>
      <c r="F3398" s="5">
        <v>6.0</v>
      </c>
      <c r="G3398" s="5">
        <v>731.4</v>
      </c>
      <c r="H3398" s="5">
        <v>4301.0</v>
      </c>
      <c r="I3398" s="1" t="s">
        <v>26</v>
      </c>
      <c r="J3398" s="1" t="s">
        <v>221</v>
      </c>
      <c r="K3398" s="1" t="s">
        <v>111</v>
      </c>
      <c r="L3398" s="1" t="s">
        <v>5</v>
      </c>
      <c r="M3398" s="1" t="s">
        <v>29</v>
      </c>
      <c r="N3398" s="1" t="s">
        <v>7</v>
      </c>
      <c r="O3398" s="6"/>
    </row>
    <row r="3399">
      <c r="A3399" s="5">
        <v>106651.0</v>
      </c>
      <c r="B3399" s="2">
        <v>45923.0</v>
      </c>
      <c r="C3399" s="1" t="s">
        <v>664</v>
      </c>
      <c r="D3399" s="7">
        <v>5214.0</v>
      </c>
      <c r="E3399" s="4">
        <v>45925.0</v>
      </c>
      <c r="F3399" s="5">
        <v>12.0</v>
      </c>
      <c r="G3399" s="5">
        <v>731.4</v>
      </c>
      <c r="H3399" s="5">
        <v>8602.0</v>
      </c>
      <c r="I3399" s="1" t="s">
        <v>61</v>
      </c>
      <c r="J3399" s="1" t="s">
        <v>221</v>
      </c>
      <c r="K3399" s="1" t="s">
        <v>111</v>
      </c>
      <c r="L3399" s="1" t="s">
        <v>5</v>
      </c>
      <c r="M3399" s="1" t="s">
        <v>29</v>
      </c>
      <c r="N3399" s="1" t="s">
        <v>7</v>
      </c>
      <c r="O3399" s="6"/>
    </row>
    <row r="3400">
      <c r="A3400" s="5">
        <v>106651.0</v>
      </c>
      <c r="B3400" s="2">
        <v>45923.0</v>
      </c>
      <c r="C3400" s="1" t="s">
        <v>664</v>
      </c>
      <c r="D3400" s="3" t="s">
        <v>907</v>
      </c>
      <c r="E3400" s="4">
        <v>45925.0</v>
      </c>
      <c r="F3400" s="5">
        <v>8.0</v>
      </c>
      <c r="G3400" s="5">
        <v>547.4</v>
      </c>
      <c r="H3400" s="5">
        <v>4292.0</v>
      </c>
      <c r="I3400" s="1" t="s">
        <v>26</v>
      </c>
      <c r="J3400" s="1" t="s">
        <v>221</v>
      </c>
      <c r="K3400" s="1" t="s">
        <v>111</v>
      </c>
      <c r="L3400" s="1" t="s">
        <v>5</v>
      </c>
      <c r="M3400" s="1" t="s">
        <v>29</v>
      </c>
      <c r="N3400" s="1" t="s">
        <v>7</v>
      </c>
      <c r="O3400" s="6"/>
    </row>
    <row r="3401">
      <c r="A3401" s="5">
        <v>106651.0</v>
      </c>
      <c r="B3401" s="2">
        <v>45923.0</v>
      </c>
      <c r="C3401" s="1" t="s">
        <v>664</v>
      </c>
      <c r="D3401" s="7">
        <v>5375.0</v>
      </c>
      <c r="E3401" s="4">
        <v>45925.0</v>
      </c>
      <c r="F3401" s="5">
        <v>5.0</v>
      </c>
      <c r="G3401" s="5">
        <v>1830.8</v>
      </c>
      <c r="H3401" s="5">
        <v>8971.0</v>
      </c>
      <c r="I3401" s="1" t="s">
        <v>61</v>
      </c>
      <c r="J3401" s="1" t="s">
        <v>221</v>
      </c>
      <c r="K3401" s="1" t="s">
        <v>111</v>
      </c>
      <c r="L3401" s="1" t="s">
        <v>5</v>
      </c>
      <c r="M3401" s="1" t="s">
        <v>29</v>
      </c>
      <c r="N3401" s="1" t="s">
        <v>7</v>
      </c>
      <c r="O3401" s="6"/>
    </row>
    <row r="3402">
      <c r="A3402" s="5">
        <v>106651.0</v>
      </c>
      <c r="B3402" s="2">
        <v>45923.0</v>
      </c>
      <c r="C3402" s="1" t="s">
        <v>664</v>
      </c>
      <c r="D3402" s="3" t="s">
        <v>672</v>
      </c>
      <c r="E3402" s="4">
        <v>45925.0</v>
      </c>
      <c r="F3402" s="5">
        <v>12.0</v>
      </c>
      <c r="G3402" s="5">
        <v>616.4</v>
      </c>
      <c r="H3402" s="5">
        <v>7249.0</v>
      </c>
      <c r="I3402" s="1" t="s">
        <v>26</v>
      </c>
      <c r="J3402" s="1" t="s">
        <v>221</v>
      </c>
      <c r="K3402" s="1" t="s">
        <v>111</v>
      </c>
      <c r="L3402" s="1" t="s">
        <v>5</v>
      </c>
      <c r="M3402" s="1" t="s">
        <v>29</v>
      </c>
      <c r="N3402" s="1" t="s">
        <v>7</v>
      </c>
      <c r="O3402" s="6"/>
    </row>
    <row r="3403">
      <c r="A3403" s="5">
        <v>106651.0</v>
      </c>
      <c r="B3403" s="2">
        <v>45923.0</v>
      </c>
      <c r="C3403" s="1" t="s">
        <v>664</v>
      </c>
      <c r="D3403" s="7">
        <v>6805.0</v>
      </c>
      <c r="E3403" s="4">
        <v>45925.0</v>
      </c>
      <c r="F3403" s="5">
        <v>4.0</v>
      </c>
      <c r="G3403" s="5">
        <v>561.2</v>
      </c>
      <c r="H3403" s="5">
        <v>2200.0</v>
      </c>
      <c r="I3403" s="1" t="s">
        <v>61</v>
      </c>
      <c r="J3403" s="1" t="s">
        <v>221</v>
      </c>
      <c r="K3403" s="1" t="s">
        <v>111</v>
      </c>
      <c r="L3403" s="1" t="s">
        <v>5</v>
      </c>
      <c r="M3403" s="1" t="s">
        <v>29</v>
      </c>
      <c r="N3403" s="1" t="s">
        <v>7</v>
      </c>
      <c r="O3403" s="6"/>
    </row>
    <row r="3404">
      <c r="A3404" s="5">
        <v>106651.0</v>
      </c>
      <c r="B3404" s="2">
        <v>45923.0</v>
      </c>
      <c r="C3404" s="1" t="s">
        <v>664</v>
      </c>
      <c r="D3404" s="3" t="s">
        <v>908</v>
      </c>
      <c r="E3404" s="4">
        <v>45925.0</v>
      </c>
      <c r="F3404" s="5">
        <v>6.0</v>
      </c>
      <c r="G3404" s="5">
        <v>731.4</v>
      </c>
      <c r="H3404" s="5">
        <v>4301.0</v>
      </c>
      <c r="I3404" s="1" t="s">
        <v>26</v>
      </c>
      <c r="J3404" s="1" t="s">
        <v>221</v>
      </c>
      <c r="K3404" s="1" t="s">
        <v>111</v>
      </c>
      <c r="L3404" s="1" t="s">
        <v>5</v>
      </c>
      <c r="M3404" s="1" t="s">
        <v>29</v>
      </c>
      <c r="N3404" s="1" t="s">
        <v>7</v>
      </c>
      <c r="O3404" s="6"/>
    </row>
    <row r="3405">
      <c r="A3405" s="5">
        <v>106651.0</v>
      </c>
      <c r="B3405" s="2">
        <v>45923.0</v>
      </c>
      <c r="C3405" s="1" t="s">
        <v>664</v>
      </c>
      <c r="D3405" s="7">
        <v>5208.0</v>
      </c>
      <c r="E3405" s="4">
        <v>45925.0</v>
      </c>
      <c r="F3405" s="5">
        <v>20.0</v>
      </c>
      <c r="G3405" s="5">
        <v>455.4</v>
      </c>
      <c r="H3405" s="5">
        <v>8926.0</v>
      </c>
      <c r="I3405" s="1" t="s">
        <v>61</v>
      </c>
      <c r="J3405" s="1" t="s">
        <v>221</v>
      </c>
      <c r="K3405" s="1" t="s">
        <v>111</v>
      </c>
      <c r="L3405" s="1" t="s">
        <v>5</v>
      </c>
      <c r="M3405" s="1" t="s">
        <v>29</v>
      </c>
      <c r="N3405" s="1" t="s">
        <v>7</v>
      </c>
      <c r="O3405" s="6"/>
    </row>
    <row r="3406">
      <c r="A3406" s="5">
        <v>106651.0</v>
      </c>
      <c r="B3406" s="2">
        <v>45923.0</v>
      </c>
      <c r="C3406" s="1" t="s">
        <v>664</v>
      </c>
      <c r="D3406" s="3" t="s">
        <v>828</v>
      </c>
      <c r="E3406" s="4">
        <v>45925.0</v>
      </c>
      <c r="F3406" s="5">
        <v>8.0</v>
      </c>
      <c r="G3406" s="5">
        <v>409.4</v>
      </c>
      <c r="H3406" s="5">
        <v>3210.0</v>
      </c>
      <c r="I3406" s="1" t="s">
        <v>26</v>
      </c>
      <c r="J3406" s="1" t="s">
        <v>221</v>
      </c>
      <c r="K3406" s="1" t="s">
        <v>111</v>
      </c>
      <c r="L3406" s="1" t="s">
        <v>5</v>
      </c>
      <c r="M3406" s="1" t="s">
        <v>29</v>
      </c>
      <c r="N3406" s="1" t="s">
        <v>7</v>
      </c>
      <c r="O3406" s="6"/>
    </row>
    <row r="3407">
      <c r="A3407" s="5">
        <v>106651.0</v>
      </c>
      <c r="B3407" s="2">
        <v>45923.0</v>
      </c>
      <c r="C3407" s="1" t="s">
        <v>664</v>
      </c>
      <c r="D3407" s="3" t="s">
        <v>909</v>
      </c>
      <c r="E3407" s="4">
        <v>45925.0</v>
      </c>
      <c r="F3407" s="5">
        <v>12.0</v>
      </c>
      <c r="G3407" s="5">
        <v>386.4</v>
      </c>
      <c r="H3407" s="5">
        <v>4545.0</v>
      </c>
      <c r="I3407" s="1" t="s">
        <v>26</v>
      </c>
      <c r="J3407" s="1" t="s">
        <v>221</v>
      </c>
      <c r="K3407" s="1" t="s">
        <v>111</v>
      </c>
      <c r="L3407" s="1" t="s">
        <v>5</v>
      </c>
      <c r="M3407" s="1" t="s">
        <v>29</v>
      </c>
      <c r="N3407" s="1" t="s">
        <v>7</v>
      </c>
      <c r="O3407" s="6"/>
    </row>
    <row r="3408">
      <c r="A3408" s="5">
        <v>106651.0</v>
      </c>
      <c r="B3408" s="2">
        <v>45923.0</v>
      </c>
      <c r="C3408" s="1" t="s">
        <v>664</v>
      </c>
      <c r="D3408" s="7">
        <v>5310.0</v>
      </c>
      <c r="E3408" s="4">
        <v>45925.0</v>
      </c>
      <c r="F3408" s="5">
        <v>24.0</v>
      </c>
      <c r="G3408" s="5">
        <v>274.16</v>
      </c>
      <c r="H3408" s="5">
        <v>6449.0</v>
      </c>
      <c r="I3408" s="1" t="s">
        <v>61</v>
      </c>
      <c r="J3408" s="1" t="s">
        <v>221</v>
      </c>
      <c r="K3408" s="1" t="s">
        <v>111</v>
      </c>
      <c r="L3408" s="1" t="s">
        <v>5</v>
      </c>
      <c r="M3408" s="1" t="s">
        <v>29</v>
      </c>
      <c r="N3408" s="1" t="s">
        <v>7</v>
      </c>
      <c r="O3408" s="6"/>
    </row>
    <row r="3409">
      <c r="A3409" s="5">
        <v>106651.0</v>
      </c>
      <c r="B3409" s="2">
        <v>45923.0</v>
      </c>
      <c r="C3409" s="1" t="s">
        <v>664</v>
      </c>
      <c r="D3409" s="3" t="s">
        <v>246</v>
      </c>
      <c r="E3409" s="4">
        <v>45925.0</v>
      </c>
      <c r="F3409" s="5">
        <v>24.0</v>
      </c>
      <c r="G3409" s="5">
        <v>110.4</v>
      </c>
      <c r="H3409" s="5">
        <v>2597.0</v>
      </c>
      <c r="I3409" s="1" t="s">
        <v>26</v>
      </c>
      <c r="J3409" s="1" t="s">
        <v>221</v>
      </c>
      <c r="K3409" s="1" t="s">
        <v>111</v>
      </c>
      <c r="L3409" s="1" t="s">
        <v>5</v>
      </c>
      <c r="M3409" s="1" t="s">
        <v>29</v>
      </c>
      <c r="N3409" s="1" t="s">
        <v>7</v>
      </c>
      <c r="O3409" s="6"/>
    </row>
    <row r="3410">
      <c r="A3410" s="5">
        <v>106651.0</v>
      </c>
      <c r="B3410" s="2">
        <v>45923.0</v>
      </c>
      <c r="C3410" s="1" t="s">
        <v>664</v>
      </c>
      <c r="D3410" s="7">
        <v>5308.0</v>
      </c>
      <c r="E3410" s="4">
        <v>45925.0</v>
      </c>
      <c r="F3410" s="5">
        <v>30.0</v>
      </c>
      <c r="G3410" s="5">
        <v>450.8</v>
      </c>
      <c r="H3410" s="5">
        <v>13254.0</v>
      </c>
      <c r="I3410" s="1" t="s">
        <v>61</v>
      </c>
      <c r="J3410" s="1" t="s">
        <v>221</v>
      </c>
      <c r="K3410" s="1" t="s">
        <v>111</v>
      </c>
      <c r="L3410" s="1" t="s">
        <v>5</v>
      </c>
      <c r="M3410" s="1" t="s">
        <v>29</v>
      </c>
      <c r="N3410" s="1" t="s">
        <v>7</v>
      </c>
      <c r="O3410" s="6"/>
    </row>
    <row r="3411">
      <c r="A3411" s="5">
        <v>106651.0</v>
      </c>
      <c r="B3411" s="2">
        <v>45923.0</v>
      </c>
      <c r="C3411" s="1" t="s">
        <v>664</v>
      </c>
      <c r="D3411" s="3" t="s">
        <v>910</v>
      </c>
      <c r="E3411" s="4">
        <v>45925.0</v>
      </c>
      <c r="F3411" s="5">
        <v>4.0</v>
      </c>
      <c r="G3411" s="5">
        <v>427.8</v>
      </c>
      <c r="H3411" s="5">
        <v>1678.0</v>
      </c>
      <c r="I3411" s="1" t="s">
        <v>26</v>
      </c>
      <c r="J3411" s="1" t="s">
        <v>221</v>
      </c>
      <c r="K3411" s="1" t="s">
        <v>111</v>
      </c>
      <c r="L3411" s="1" t="s">
        <v>5</v>
      </c>
      <c r="M3411" s="1" t="s">
        <v>29</v>
      </c>
      <c r="N3411" s="1" t="s">
        <v>7</v>
      </c>
      <c r="O3411" s="6"/>
    </row>
    <row r="3412">
      <c r="A3412" s="5">
        <v>106651.0</v>
      </c>
      <c r="B3412" s="2">
        <v>45923.0</v>
      </c>
      <c r="C3412" s="1" t="s">
        <v>664</v>
      </c>
      <c r="D3412" s="7">
        <v>5316.0</v>
      </c>
      <c r="E3412" s="4">
        <v>45925.0</v>
      </c>
      <c r="F3412" s="5">
        <v>15.0</v>
      </c>
      <c r="G3412" s="5">
        <v>634.8</v>
      </c>
      <c r="H3412" s="5">
        <v>9332.0</v>
      </c>
      <c r="I3412" s="1" t="s">
        <v>61</v>
      </c>
      <c r="J3412" s="1" t="s">
        <v>221</v>
      </c>
      <c r="K3412" s="1" t="s">
        <v>111</v>
      </c>
      <c r="L3412" s="1" t="s">
        <v>5</v>
      </c>
      <c r="M3412" s="1" t="s">
        <v>29</v>
      </c>
      <c r="N3412" s="1" t="s">
        <v>7</v>
      </c>
      <c r="O3412" s="6"/>
    </row>
    <row r="3413">
      <c r="A3413" s="5">
        <v>106651.0</v>
      </c>
      <c r="B3413" s="2">
        <v>45923.0</v>
      </c>
      <c r="C3413" s="1" t="s">
        <v>664</v>
      </c>
      <c r="D3413" s="7">
        <v>5203.0</v>
      </c>
      <c r="E3413" s="4">
        <v>45925.0</v>
      </c>
      <c r="F3413" s="5">
        <v>4.0</v>
      </c>
      <c r="G3413" s="5">
        <v>1053.4</v>
      </c>
      <c r="H3413" s="5">
        <v>4130.0</v>
      </c>
      <c r="I3413" s="1" t="s">
        <v>61</v>
      </c>
      <c r="J3413" s="1" t="s">
        <v>221</v>
      </c>
      <c r="K3413" s="1" t="s">
        <v>111</v>
      </c>
      <c r="L3413" s="1" t="s">
        <v>5</v>
      </c>
      <c r="M3413" s="1" t="s">
        <v>29</v>
      </c>
      <c r="N3413" s="1" t="s">
        <v>7</v>
      </c>
      <c r="O3413" s="6"/>
    </row>
    <row r="3414">
      <c r="A3414" s="5">
        <v>106651.0</v>
      </c>
      <c r="B3414" s="2">
        <v>45923.0</v>
      </c>
      <c r="C3414" s="1" t="s">
        <v>664</v>
      </c>
      <c r="D3414" s="3" t="s">
        <v>247</v>
      </c>
      <c r="E3414" s="4">
        <v>45925.0</v>
      </c>
      <c r="F3414" s="5">
        <v>30.0</v>
      </c>
      <c r="G3414" s="5">
        <v>110.4</v>
      </c>
      <c r="H3414" s="5">
        <v>3246.0</v>
      </c>
      <c r="I3414" s="1" t="s">
        <v>26</v>
      </c>
      <c r="J3414" s="1" t="s">
        <v>221</v>
      </c>
      <c r="K3414" s="1" t="s">
        <v>111</v>
      </c>
      <c r="L3414" s="1" t="s">
        <v>5</v>
      </c>
      <c r="M3414" s="1" t="s">
        <v>29</v>
      </c>
      <c r="N3414" s="1" t="s">
        <v>7</v>
      </c>
      <c r="O3414" s="6"/>
    </row>
    <row r="3415">
      <c r="A3415" s="5">
        <v>106651.0</v>
      </c>
      <c r="B3415" s="2">
        <v>45923.0</v>
      </c>
      <c r="C3415" s="1" t="s">
        <v>664</v>
      </c>
      <c r="D3415" s="3" t="s">
        <v>911</v>
      </c>
      <c r="E3415" s="4">
        <v>45925.0</v>
      </c>
      <c r="F3415" s="5">
        <v>12.0</v>
      </c>
      <c r="G3415" s="5">
        <v>271.4</v>
      </c>
      <c r="H3415" s="5">
        <v>3192.0</v>
      </c>
      <c r="I3415" s="1" t="s">
        <v>26</v>
      </c>
      <c r="J3415" s="1" t="s">
        <v>221</v>
      </c>
      <c r="K3415" s="1" t="s">
        <v>111</v>
      </c>
      <c r="L3415" s="1" t="s">
        <v>5</v>
      </c>
      <c r="M3415" s="1" t="s">
        <v>29</v>
      </c>
      <c r="N3415" s="1" t="s">
        <v>7</v>
      </c>
      <c r="O3415" s="6"/>
    </row>
    <row r="3416">
      <c r="A3416" s="5">
        <v>106651.0</v>
      </c>
      <c r="B3416" s="2">
        <v>45923.0</v>
      </c>
      <c r="C3416" s="1" t="s">
        <v>664</v>
      </c>
      <c r="D3416" s="7">
        <v>5312.0</v>
      </c>
      <c r="E3416" s="4">
        <v>45925.0</v>
      </c>
      <c r="F3416" s="5">
        <v>4.0</v>
      </c>
      <c r="G3416" s="5">
        <v>621.0</v>
      </c>
      <c r="H3416" s="5">
        <v>2435.0</v>
      </c>
      <c r="I3416" s="1" t="s">
        <v>61</v>
      </c>
      <c r="J3416" s="1" t="s">
        <v>221</v>
      </c>
      <c r="K3416" s="1" t="s">
        <v>111</v>
      </c>
      <c r="L3416" s="1" t="s">
        <v>5</v>
      </c>
      <c r="M3416" s="1" t="s">
        <v>29</v>
      </c>
      <c r="N3416" s="1" t="s">
        <v>7</v>
      </c>
      <c r="O3416" s="6"/>
    </row>
    <row r="3417">
      <c r="A3417" s="5">
        <v>106652.0</v>
      </c>
      <c r="B3417" s="2">
        <v>45923.0</v>
      </c>
      <c r="C3417" s="1" t="s">
        <v>664</v>
      </c>
      <c r="D3417" s="3" t="s">
        <v>912</v>
      </c>
      <c r="E3417" s="4">
        <v>45925.0</v>
      </c>
      <c r="F3417" s="5">
        <v>4.0</v>
      </c>
      <c r="G3417" s="5">
        <v>519.8</v>
      </c>
      <c r="H3417" s="5">
        <v>2038.0</v>
      </c>
      <c r="I3417" s="1" t="s">
        <v>26</v>
      </c>
      <c r="J3417" s="1" t="s">
        <v>221</v>
      </c>
      <c r="K3417" s="1" t="s">
        <v>111</v>
      </c>
      <c r="L3417" s="1" t="s">
        <v>5</v>
      </c>
      <c r="M3417" s="1" t="s">
        <v>29</v>
      </c>
      <c r="N3417" s="1" t="s">
        <v>7</v>
      </c>
      <c r="O3417" s="6"/>
    </row>
    <row r="3418">
      <c r="A3418" s="5">
        <v>106723.0</v>
      </c>
      <c r="B3418" s="2">
        <v>45925.0</v>
      </c>
      <c r="C3418" s="1" t="s">
        <v>11</v>
      </c>
      <c r="D3418" s="7">
        <v>129.0</v>
      </c>
      <c r="E3418" s="4">
        <v>45925.0</v>
      </c>
      <c r="F3418" s="5">
        <v>60.0</v>
      </c>
      <c r="G3418" s="5">
        <v>233.28</v>
      </c>
      <c r="H3418" s="5">
        <v>13998.0</v>
      </c>
      <c r="I3418" s="1" t="s">
        <v>21</v>
      </c>
      <c r="J3418" s="1" t="s">
        <v>12</v>
      </c>
      <c r="K3418" s="1" t="s">
        <v>13</v>
      </c>
      <c r="L3418" s="1" t="s">
        <v>5</v>
      </c>
      <c r="M3418" s="1" t="s">
        <v>23</v>
      </c>
      <c r="N3418" s="1" t="s">
        <v>7</v>
      </c>
      <c r="O3418" s="6"/>
    </row>
    <row r="3419">
      <c r="A3419" s="5">
        <v>106723.0</v>
      </c>
      <c r="B3419" s="2">
        <v>45925.0</v>
      </c>
      <c r="C3419" s="1" t="s">
        <v>11</v>
      </c>
      <c r="D3419" s="7">
        <v>132.0</v>
      </c>
      <c r="E3419" s="4">
        <v>45925.0</v>
      </c>
      <c r="F3419" s="5">
        <v>26.0</v>
      </c>
      <c r="G3419" s="5">
        <v>308.16</v>
      </c>
      <c r="H3419" s="5">
        <v>8014.0</v>
      </c>
      <c r="I3419" s="1" t="s">
        <v>21</v>
      </c>
      <c r="J3419" s="1" t="s">
        <v>12</v>
      </c>
      <c r="K3419" s="1" t="s">
        <v>13</v>
      </c>
      <c r="L3419" s="1" t="s">
        <v>5</v>
      </c>
      <c r="M3419" s="1" t="s">
        <v>23</v>
      </c>
      <c r="N3419" s="1" t="s">
        <v>7</v>
      </c>
      <c r="O3419" s="6"/>
    </row>
    <row r="3420">
      <c r="A3420" s="5">
        <v>106723.0</v>
      </c>
      <c r="B3420" s="2">
        <v>45925.0</v>
      </c>
      <c r="C3420" s="1" t="s">
        <v>11</v>
      </c>
      <c r="D3420" s="3" t="s">
        <v>31</v>
      </c>
      <c r="E3420" s="4">
        <v>45925.0</v>
      </c>
      <c r="F3420" s="5">
        <v>18.0</v>
      </c>
      <c r="G3420" s="5">
        <v>739.2</v>
      </c>
      <c r="H3420" s="5">
        <v>13307.0</v>
      </c>
      <c r="I3420" s="1" t="s">
        <v>21</v>
      </c>
      <c r="J3420" s="1" t="s">
        <v>12</v>
      </c>
      <c r="K3420" s="1" t="s">
        <v>13</v>
      </c>
      <c r="L3420" s="1" t="s">
        <v>5</v>
      </c>
      <c r="M3420" s="1" t="s">
        <v>23</v>
      </c>
      <c r="N3420" s="1" t="s">
        <v>7</v>
      </c>
      <c r="O3420" s="6"/>
    </row>
    <row r="3421">
      <c r="A3421" s="5">
        <v>106723.0</v>
      </c>
      <c r="B3421" s="2">
        <v>45925.0</v>
      </c>
      <c r="C3421" s="1" t="s">
        <v>11</v>
      </c>
      <c r="D3421" s="7">
        <v>127.0</v>
      </c>
      <c r="E3421" s="4">
        <v>45925.0</v>
      </c>
      <c r="F3421" s="5">
        <v>66.0</v>
      </c>
      <c r="G3421" s="5">
        <v>114.24</v>
      </c>
      <c r="H3421" s="5">
        <v>7541.0</v>
      </c>
      <c r="I3421" s="1" t="s">
        <v>21</v>
      </c>
      <c r="J3421" s="1" t="s">
        <v>12</v>
      </c>
      <c r="K3421" s="1" t="s">
        <v>13</v>
      </c>
      <c r="L3421" s="1" t="s">
        <v>5</v>
      </c>
      <c r="M3421" s="1" t="s">
        <v>23</v>
      </c>
      <c r="N3421" s="1" t="s">
        <v>7</v>
      </c>
      <c r="O3421" s="6"/>
    </row>
    <row r="3422">
      <c r="A3422" s="5">
        <v>106723.0</v>
      </c>
      <c r="B3422" s="2">
        <v>45925.0</v>
      </c>
      <c r="C3422" s="1" t="s">
        <v>11</v>
      </c>
      <c r="D3422" s="7">
        <v>145.0</v>
      </c>
      <c r="E3422" s="4">
        <v>45925.0</v>
      </c>
      <c r="F3422" s="5">
        <v>70.0</v>
      </c>
      <c r="G3422" s="5">
        <v>212.16</v>
      </c>
      <c r="H3422" s="5">
        <v>14853.0</v>
      </c>
      <c r="I3422" s="1" t="s">
        <v>21</v>
      </c>
      <c r="J3422" s="1" t="s">
        <v>12</v>
      </c>
      <c r="K3422" s="1" t="s">
        <v>13</v>
      </c>
      <c r="L3422" s="1" t="s">
        <v>5</v>
      </c>
      <c r="M3422" s="1" t="s">
        <v>23</v>
      </c>
      <c r="N3422" s="1" t="s">
        <v>7</v>
      </c>
      <c r="O3422" s="6"/>
    </row>
    <row r="3423">
      <c r="A3423" s="5">
        <v>106723.0</v>
      </c>
      <c r="B3423" s="2">
        <v>45925.0</v>
      </c>
      <c r="C3423" s="1" t="s">
        <v>11</v>
      </c>
      <c r="D3423" s="7">
        <v>147.0</v>
      </c>
      <c r="E3423" s="4">
        <v>45925.0</v>
      </c>
      <c r="F3423" s="5">
        <v>60.0</v>
      </c>
      <c r="G3423" s="5">
        <v>285.12</v>
      </c>
      <c r="H3423" s="5">
        <v>17109.0</v>
      </c>
      <c r="I3423" s="1" t="s">
        <v>21</v>
      </c>
      <c r="J3423" s="1" t="s">
        <v>12</v>
      </c>
      <c r="K3423" s="1" t="s">
        <v>13</v>
      </c>
      <c r="L3423" s="1" t="s">
        <v>5</v>
      </c>
      <c r="M3423" s="1" t="s">
        <v>23</v>
      </c>
      <c r="N3423" s="1" t="s">
        <v>7</v>
      </c>
      <c r="O3423" s="6"/>
    </row>
    <row r="3424">
      <c r="A3424" s="5">
        <v>106724.0</v>
      </c>
      <c r="B3424" s="2">
        <v>45925.0</v>
      </c>
      <c r="C3424" s="1" t="s">
        <v>11</v>
      </c>
      <c r="D3424" s="3" t="s">
        <v>630</v>
      </c>
      <c r="E3424" s="4">
        <v>45925.0</v>
      </c>
      <c r="F3424" s="5">
        <v>66.0</v>
      </c>
      <c r="G3424" s="5">
        <v>164.16</v>
      </c>
      <c r="H3424" s="5">
        <v>10836.0</v>
      </c>
      <c r="I3424" s="1" t="s">
        <v>21</v>
      </c>
      <c r="J3424" s="1" t="s">
        <v>12</v>
      </c>
      <c r="K3424" s="1" t="s">
        <v>13</v>
      </c>
      <c r="L3424" s="1" t="s">
        <v>5</v>
      </c>
      <c r="M3424" s="1" t="s">
        <v>23</v>
      </c>
      <c r="N3424" s="1" t="s">
        <v>7</v>
      </c>
      <c r="O3424" s="6"/>
    </row>
    <row r="3425">
      <c r="A3425" s="5">
        <v>106724.0</v>
      </c>
      <c r="B3425" s="2">
        <v>45925.0</v>
      </c>
      <c r="C3425" s="1" t="s">
        <v>11</v>
      </c>
      <c r="D3425" s="7">
        <v>150.0</v>
      </c>
      <c r="E3425" s="4">
        <v>45925.0</v>
      </c>
      <c r="F3425" s="5">
        <v>28.0</v>
      </c>
      <c r="G3425" s="5">
        <v>647.04</v>
      </c>
      <c r="H3425" s="5">
        <v>18119.0</v>
      </c>
      <c r="I3425" s="1" t="s">
        <v>21</v>
      </c>
      <c r="J3425" s="1" t="s">
        <v>12</v>
      </c>
      <c r="K3425" s="1" t="s">
        <v>13</v>
      </c>
      <c r="L3425" s="1" t="s">
        <v>5</v>
      </c>
      <c r="M3425" s="1" t="s">
        <v>23</v>
      </c>
      <c r="N3425" s="1" t="s">
        <v>7</v>
      </c>
      <c r="O3425" s="6"/>
    </row>
    <row r="3426">
      <c r="A3426" s="5">
        <v>106726.0</v>
      </c>
      <c r="B3426" s="2">
        <v>45925.0</v>
      </c>
      <c r="C3426" s="1" t="s">
        <v>11</v>
      </c>
      <c r="D3426" s="7">
        <v>186.0</v>
      </c>
      <c r="E3426" s="4">
        <v>45925.0</v>
      </c>
      <c r="F3426" s="5">
        <v>128.0</v>
      </c>
      <c r="G3426" s="5">
        <v>59.52</v>
      </c>
      <c r="H3426" s="5">
        <v>7620.0</v>
      </c>
      <c r="I3426" s="1" t="s">
        <v>21</v>
      </c>
      <c r="J3426" s="1" t="s">
        <v>12</v>
      </c>
      <c r="K3426" s="1" t="s">
        <v>13</v>
      </c>
      <c r="L3426" s="1" t="s">
        <v>5</v>
      </c>
      <c r="M3426" s="1" t="s">
        <v>23</v>
      </c>
      <c r="N3426" s="1" t="s">
        <v>7</v>
      </c>
      <c r="O3426" s="6"/>
    </row>
    <row r="3427">
      <c r="A3427" s="5">
        <v>106726.0</v>
      </c>
      <c r="B3427" s="2">
        <v>45925.0</v>
      </c>
      <c r="C3427" s="1" t="s">
        <v>11</v>
      </c>
      <c r="D3427" s="3" t="s">
        <v>96</v>
      </c>
      <c r="E3427" s="4">
        <v>45925.0</v>
      </c>
      <c r="F3427" s="5">
        <v>48.0</v>
      </c>
      <c r="G3427" s="5">
        <v>322.56</v>
      </c>
      <c r="H3427" s="5">
        <v>15484.0</v>
      </c>
      <c r="I3427" s="1" t="s">
        <v>21</v>
      </c>
      <c r="J3427" s="1" t="s">
        <v>12</v>
      </c>
      <c r="K3427" s="1" t="s">
        <v>13</v>
      </c>
      <c r="L3427" s="1" t="s">
        <v>5</v>
      </c>
      <c r="M3427" s="1" t="s">
        <v>23</v>
      </c>
      <c r="N3427" s="1" t="s">
        <v>7</v>
      </c>
      <c r="O3427" s="6"/>
    </row>
    <row r="3428">
      <c r="A3428" s="5">
        <v>106726.0</v>
      </c>
      <c r="B3428" s="2">
        <v>45925.0</v>
      </c>
      <c r="C3428" s="1" t="s">
        <v>11</v>
      </c>
      <c r="D3428" s="7">
        <v>196.0</v>
      </c>
      <c r="E3428" s="4">
        <v>45925.0</v>
      </c>
      <c r="F3428" s="5">
        <v>78.0</v>
      </c>
      <c r="G3428" s="5">
        <v>119.04</v>
      </c>
      <c r="H3428" s="5">
        <v>9286.0</v>
      </c>
      <c r="I3428" s="1" t="s">
        <v>21</v>
      </c>
      <c r="J3428" s="1" t="s">
        <v>12</v>
      </c>
      <c r="K3428" s="1" t="s">
        <v>13</v>
      </c>
      <c r="L3428" s="1" t="s">
        <v>5</v>
      </c>
      <c r="M3428" s="1" t="s">
        <v>23</v>
      </c>
      <c r="N3428" s="1" t="s">
        <v>7</v>
      </c>
      <c r="O3428" s="6"/>
    </row>
    <row r="3429">
      <c r="A3429" s="5">
        <v>106726.0</v>
      </c>
      <c r="B3429" s="2">
        <v>45925.0</v>
      </c>
      <c r="C3429" s="1" t="s">
        <v>11</v>
      </c>
      <c r="D3429" s="7">
        <v>190.0</v>
      </c>
      <c r="E3429" s="4">
        <v>45925.0</v>
      </c>
      <c r="F3429" s="5">
        <v>28.0</v>
      </c>
      <c r="G3429" s="5">
        <v>199.68</v>
      </c>
      <c r="H3429" s="5">
        <v>5592.0</v>
      </c>
      <c r="I3429" s="1" t="s">
        <v>21</v>
      </c>
      <c r="J3429" s="1" t="s">
        <v>12</v>
      </c>
      <c r="K3429" s="1" t="s">
        <v>13</v>
      </c>
      <c r="L3429" s="1" t="s">
        <v>5</v>
      </c>
      <c r="M3429" s="1" t="s">
        <v>23</v>
      </c>
      <c r="N3429" s="1" t="s">
        <v>7</v>
      </c>
      <c r="O3429" s="6"/>
    </row>
    <row r="3430">
      <c r="A3430" s="5">
        <v>106726.0</v>
      </c>
      <c r="B3430" s="2">
        <v>45925.0</v>
      </c>
      <c r="C3430" s="1" t="s">
        <v>11</v>
      </c>
      <c r="D3430" s="7">
        <v>1951.0</v>
      </c>
      <c r="E3430" s="4">
        <v>45925.0</v>
      </c>
      <c r="F3430" s="5">
        <v>52.0</v>
      </c>
      <c r="G3430" s="5">
        <v>88.32</v>
      </c>
      <c r="H3430" s="5">
        <v>4594.0</v>
      </c>
      <c r="I3430" s="1" t="s">
        <v>21</v>
      </c>
      <c r="J3430" s="1" t="s">
        <v>12</v>
      </c>
      <c r="K3430" s="1" t="s">
        <v>13</v>
      </c>
      <c r="L3430" s="1" t="s">
        <v>5</v>
      </c>
      <c r="M3430" s="1" t="s">
        <v>23</v>
      </c>
      <c r="N3430" s="1" t="s">
        <v>7</v>
      </c>
      <c r="O3430" s="6"/>
    </row>
    <row r="3431">
      <c r="A3431" s="5">
        <v>106726.0</v>
      </c>
      <c r="B3431" s="2">
        <v>45925.0</v>
      </c>
      <c r="C3431" s="1" t="s">
        <v>11</v>
      </c>
      <c r="D3431" s="7">
        <v>1831.0</v>
      </c>
      <c r="E3431" s="4">
        <v>45925.0</v>
      </c>
      <c r="F3431" s="5">
        <v>28.0</v>
      </c>
      <c r="G3431" s="5">
        <v>196.8</v>
      </c>
      <c r="H3431" s="5">
        <v>5511.0</v>
      </c>
      <c r="I3431" s="1" t="s">
        <v>21</v>
      </c>
      <c r="J3431" s="1" t="s">
        <v>12</v>
      </c>
      <c r="K3431" s="1" t="s">
        <v>13</v>
      </c>
      <c r="L3431" s="1" t="s">
        <v>5</v>
      </c>
      <c r="M3431" s="1" t="s">
        <v>23</v>
      </c>
      <c r="N3431" s="1" t="s">
        <v>7</v>
      </c>
      <c r="O3431" s="6"/>
    </row>
    <row r="3432">
      <c r="A3432" s="5">
        <v>106726.0</v>
      </c>
      <c r="B3432" s="2">
        <v>45925.0</v>
      </c>
      <c r="C3432" s="1" t="s">
        <v>11</v>
      </c>
      <c r="D3432" s="7">
        <v>128.0</v>
      </c>
      <c r="E3432" s="4">
        <v>45925.0</v>
      </c>
      <c r="F3432" s="5">
        <v>320.0</v>
      </c>
      <c r="G3432" s="5">
        <v>27.84</v>
      </c>
      <c r="H3432" s="5">
        <v>8910.0</v>
      </c>
      <c r="I3432" s="1" t="s">
        <v>21</v>
      </c>
      <c r="J3432" s="1" t="s">
        <v>12</v>
      </c>
      <c r="K3432" s="1" t="s">
        <v>13</v>
      </c>
      <c r="L3432" s="1" t="s">
        <v>5</v>
      </c>
      <c r="M3432" s="1" t="s">
        <v>23</v>
      </c>
      <c r="N3432" s="1" t="s">
        <v>7</v>
      </c>
      <c r="O3432" s="6"/>
    </row>
    <row r="3433">
      <c r="A3433" s="5">
        <v>106727.0</v>
      </c>
      <c r="B3433" s="2">
        <v>45925.0</v>
      </c>
      <c r="C3433" s="1" t="s">
        <v>11</v>
      </c>
      <c r="D3433" s="3" t="s">
        <v>96</v>
      </c>
      <c r="E3433" s="4">
        <v>45925.0</v>
      </c>
      <c r="F3433" s="5">
        <v>72.0</v>
      </c>
      <c r="G3433" s="5">
        <v>322.56</v>
      </c>
      <c r="H3433" s="5">
        <v>23226.0</v>
      </c>
      <c r="I3433" s="1" t="s">
        <v>21</v>
      </c>
      <c r="J3433" s="1" t="s">
        <v>12</v>
      </c>
      <c r="K3433" s="1" t="s">
        <v>13</v>
      </c>
      <c r="L3433" s="1" t="s">
        <v>5</v>
      </c>
      <c r="M3433" s="1" t="s">
        <v>23</v>
      </c>
      <c r="N3433" s="1" t="s">
        <v>7</v>
      </c>
      <c r="O3433" s="6"/>
    </row>
    <row r="3434">
      <c r="A3434" s="5">
        <v>106727.0</v>
      </c>
      <c r="B3434" s="2">
        <v>45925.0</v>
      </c>
      <c r="C3434" s="1" t="s">
        <v>11</v>
      </c>
      <c r="D3434" s="7">
        <v>151.0</v>
      </c>
      <c r="E3434" s="4">
        <v>45925.0</v>
      </c>
      <c r="F3434" s="5">
        <v>140.0</v>
      </c>
      <c r="G3434" s="5">
        <v>143.04</v>
      </c>
      <c r="H3434" s="5">
        <v>20028.0</v>
      </c>
      <c r="I3434" s="1" t="s">
        <v>21</v>
      </c>
      <c r="J3434" s="1" t="s">
        <v>12</v>
      </c>
      <c r="K3434" s="1" t="s">
        <v>13</v>
      </c>
      <c r="L3434" s="1" t="s">
        <v>5</v>
      </c>
      <c r="M3434" s="1" t="s">
        <v>23</v>
      </c>
      <c r="N3434" s="1" t="s">
        <v>7</v>
      </c>
      <c r="O3434" s="6"/>
    </row>
    <row r="3435">
      <c r="A3435" s="5">
        <v>106727.0</v>
      </c>
      <c r="B3435" s="2">
        <v>45925.0</v>
      </c>
      <c r="C3435" s="1" t="s">
        <v>11</v>
      </c>
      <c r="D3435" s="7">
        <v>155.0</v>
      </c>
      <c r="E3435" s="4">
        <v>45925.0</v>
      </c>
      <c r="F3435" s="5">
        <v>50.0</v>
      </c>
      <c r="G3435" s="5">
        <v>652.8</v>
      </c>
      <c r="H3435" s="5">
        <v>32642.0</v>
      </c>
      <c r="I3435" s="1" t="s">
        <v>21</v>
      </c>
      <c r="J3435" s="1" t="s">
        <v>12</v>
      </c>
      <c r="K3435" s="1" t="s">
        <v>13</v>
      </c>
      <c r="L3435" s="1" t="s">
        <v>5</v>
      </c>
      <c r="M3435" s="1" t="s">
        <v>23</v>
      </c>
      <c r="N3435" s="1" t="s">
        <v>7</v>
      </c>
      <c r="O3435" s="6"/>
    </row>
    <row r="3436">
      <c r="A3436" s="5">
        <v>106727.0</v>
      </c>
      <c r="B3436" s="2">
        <v>45925.0</v>
      </c>
      <c r="C3436" s="1" t="s">
        <v>11</v>
      </c>
      <c r="D3436" s="3" t="s">
        <v>259</v>
      </c>
      <c r="E3436" s="4">
        <v>45925.0</v>
      </c>
      <c r="F3436" s="5">
        <v>66.0</v>
      </c>
      <c r="G3436" s="5">
        <v>169.92</v>
      </c>
      <c r="H3436" s="5">
        <v>11217.0</v>
      </c>
      <c r="I3436" s="1" t="s">
        <v>21</v>
      </c>
      <c r="J3436" s="1" t="s">
        <v>12</v>
      </c>
      <c r="K3436" s="1" t="s">
        <v>13</v>
      </c>
      <c r="L3436" s="1" t="s">
        <v>5</v>
      </c>
      <c r="M3436" s="1" t="s">
        <v>23</v>
      </c>
      <c r="N3436" s="1" t="s">
        <v>7</v>
      </c>
      <c r="O3436" s="6"/>
    </row>
    <row r="3437">
      <c r="A3437" s="5">
        <v>106727.0</v>
      </c>
      <c r="B3437" s="2">
        <v>45925.0</v>
      </c>
      <c r="C3437" s="1" t="s">
        <v>11</v>
      </c>
      <c r="D3437" s="7">
        <v>167.0</v>
      </c>
      <c r="E3437" s="4">
        <v>45925.0</v>
      </c>
      <c r="F3437" s="5">
        <v>100.0</v>
      </c>
      <c r="G3437" s="5">
        <v>36.48</v>
      </c>
      <c r="H3437" s="5">
        <v>3650.0</v>
      </c>
      <c r="I3437" s="1" t="s">
        <v>21</v>
      </c>
      <c r="J3437" s="1" t="s">
        <v>12</v>
      </c>
      <c r="K3437" s="1" t="s">
        <v>13</v>
      </c>
      <c r="L3437" s="1" t="s">
        <v>5</v>
      </c>
      <c r="M3437" s="1" t="s">
        <v>23</v>
      </c>
      <c r="N3437" s="1" t="s">
        <v>7</v>
      </c>
      <c r="O3437" s="6"/>
    </row>
    <row r="3438">
      <c r="A3438" s="5">
        <v>106727.0</v>
      </c>
      <c r="B3438" s="2">
        <v>45925.0</v>
      </c>
      <c r="C3438" s="1" t="s">
        <v>11</v>
      </c>
      <c r="D3438" s="7">
        <v>124.0</v>
      </c>
      <c r="E3438" s="4">
        <v>45925.0</v>
      </c>
      <c r="F3438" s="5">
        <v>138.0</v>
      </c>
      <c r="G3438" s="5">
        <v>132.48</v>
      </c>
      <c r="H3438" s="5">
        <v>18284.0</v>
      </c>
      <c r="I3438" s="1" t="s">
        <v>21</v>
      </c>
      <c r="J3438" s="1" t="s">
        <v>12</v>
      </c>
      <c r="K3438" s="1" t="s">
        <v>13</v>
      </c>
      <c r="L3438" s="1" t="s">
        <v>5</v>
      </c>
      <c r="M3438" s="1" t="s">
        <v>23</v>
      </c>
      <c r="N3438" s="1" t="s">
        <v>7</v>
      </c>
      <c r="O3438" s="6"/>
    </row>
    <row r="3439">
      <c r="A3439" s="5">
        <v>106727.0</v>
      </c>
      <c r="B3439" s="2">
        <v>45925.0</v>
      </c>
      <c r="C3439" s="1" t="s">
        <v>11</v>
      </c>
      <c r="D3439" s="7">
        <v>124.0</v>
      </c>
      <c r="E3439" s="4">
        <v>45925.0</v>
      </c>
      <c r="F3439" s="5">
        <v>138.0</v>
      </c>
      <c r="G3439" s="5">
        <v>132.48</v>
      </c>
      <c r="H3439" s="5">
        <v>18284.0</v>
      </c>
      <c r="I3439" s="1" t="s">
        <v>21</v>
      </c>
      <c r="J3439" s="1" t="s">
        <v>12</v>
      </c>
      <c r="K3439" s="1" t="s">
        <v>13</v>
      </c>
      <c r="L3439" s="1" t="s">
        <v>5</v>
      </c>
      <c r="M3439" s="1" t="s">
        <v>23</v>
      </c>
      <c r="N3439" s="1" t="s">
        <v>7</v>
      </c>
      <c r="O3439" s="6"/>
    </row>
    <row r="3440">
      <c r="A3440" s="5">
        <v>106727.0</v>
      </c>
      <c r="B3440" s="2">
        <v>45925.0</v>
      </c>
      <c r="C3440" s="1" t="s">
        <v>11</v>
      </c>
      <c r="D3440" s="7">
        <v>177.0</v>
      </c>
      <c r="E3440" s="4">
        <v>45925.0</v>
      </c>
      <c r="F3440" s="5">
        <v>50.0</v>
      </c>
      <c r="G3440" s="5">
        <v>137.28</v>
      </c>
      <c r="H3440" s="5">
        <v>6866.0</v>
      </c>
      <c r="I3440" s="1" t="s">
        <v>21</v>
      </c>
      <c r="J3440" s="1" t="s">
        <v>12</v>
      </c>
      <c r="K3440" s="1" t="s">
        <v>13</v>
      </c>
      <c r="L3440" s="1" t="s">
        <v>5</v>
      </c>
      <c r="M3440" s="1" t="s">
        <v>23</v>
      </c>
      <c r="N3440" s="1" t="s">
        <v>7</v>
      </c>
      <c r="O3440" s="6"/>
    </row>
    <row r="3441">
      <c r="A3441" s="5">
        <v>106727.0</v>
      </c>
      <c r="B3441" s="2">
        <v>45925.0</v>
      </c>
      <c r="C3441" s="1" t="s">
        <v>11</v>
      </c>
      <c r="D3441" s="7">
        <v>127.0</v>
      </c>
      <c r="E3441" s="4">
        <v>45925.0</v>
      </c>
      <c r="F3441" s="5">
        <v>66.0</v>
      </c>
      <c r="G3441" s="5">
        <v>114.24</v>
      </c>
      <c r="H3441" s="5">
        <v>7542.0</v>
      </c>
      <c r="I3441" s="1" t="s">
        <v>21</v>
      </c>
      <c r="J3441" s="1" t="s">
        <v>12</v>
      </c>
      <c r="K3441" s="1" t="s">
        <v>13</v>
      </c>
      <c r="L3441" s="1" t="s">
        <v>5</v>
      </c>
      <c r="M3441" s="1" t="s">
        <v>23</v>
      </c>
      <c r="N3441" s="1" t="s">
        <v>7</v>
      </c>
      <c r="O3441" s="6"/>
    </row>
    <row r="3442">
      <c r="A3442" s="5">
        <v>106727.0</v>
      </c>
      <c r="B3442" s="2">
        <v>45925.0</v>
      </c>
      <c r="C3442" s="1" t="s">
        <v>11</v>
      </c>
      <c r="D3442" s="3" t="s">
        <v>31</v>
      </c>
      <c r="E3442" s="4">
        <v>45925.0</v>
      </c>
      <c r="F3442" s="5">
        <v>18.0</v>
      </c>
      <c r="G3442" s="5">
        <v>739.2</v>
      </c>
      <c r="H3442" s="5">
        <v>13308.0</v>
      </c>
      <c r="I3442" s="1" t="s">
        <v>21</v>
      </c>
      <c r="J3442" s="1" t="s">
        <v>12</v>
      </c>
      <c r="K3442" s="1" t="s">
        <v>13</v>
      </c>
      <c r="L3442" s="1" t="s">
        <v>5</v>
      </c>
      <c r="M3442" s="1" t="s">
        <v>23</v>
      </c>
      <c r="N3442" s="1" t="s">
        <v>7</v>
      </c>
      <c r="O3442" s="6"/>
    </row>
    <row r="3443">
      <c r="A3443" s="5">
        <v>106727.0</v>
      </c>
      <c r="B3443" s="2">
        <v>45925.0</v>
      </c>
      <c r="C3443" s="1" t="s">
        <v>11</v>
      </c>
      <c r="D3443" s="7">
        <v>145.0</v>
      </c>
      <c r="E3443" s="4">
        <v>45925.0</v>
      </c>
      <c r="F3443" s="5">
        <v>105.0</v>
      </c>
      <c r="G3443" s="5">
        <v>212.16</v>
      </c>
      <c r="H3443" s="5">
        <v>22279.0</v>
      </c>
      <c r="I3443" s="1" t="s">
        <v>21</v>
      </c>
      <c r="J3443" s="1" t="s">
        <v>12</v>
      </c>
      <c r="K3443" s="1" t="s">
        <v>13</v>
      </c>
      <c r="L3443" s="1" t="s">
        <v>5</v>
      </c>
      <c r="M3443" s="1" t="s">
        <v>23</v>
      </c>
      <c r="N3443" s="1" t="s">
        <v>7</v>
      </c>
      <c r="O3443" s="6"/>
    </row>
    <row r="3444">
      <c r="A3444" s="5">
        <v>106760.0</v>
      </c>
      <c r="B3444" s="2">
        <v>45926.0</v>
      </c>
      <c r="C3444" s="1" t="s">
        <v>11</v>
      </c>
      <c r="D3444" s="3" t="s">
        <v>591</v>
      </c>
      <c r="E3444" s="4">
        <v>45925.0</v>
      </c>
      <c r="F3444" s="5">
        <v>12.0</v>
      </c>
      <c r="G3444" s="5">
        <v>2768.3</v>
      </c>
      <c r="H3444" s="5">
        <v>33223.0</v>
      </c>
      <c r="I3444" s="1" t="s">
        <v>58</v>
      </c>
      <c r="J3444" s="1" t="s">
        <v>12</v>
      </c>
      <c r="K3444" s="1" t="s">
        <v>13</v>
      </c>
      <c r="L3444" s="1" t="s">
        <v>5</v>
      </c>
      <c r="M3444" s="1" t="s">
        <v>59</v>
      </c>
      <c r="N3444" s="1" t="s">
        <v>7</v>
      </c>
      <c r="O3444" s="6"/>
    </row>
    <row r="3445">
      <c r="A3445" s="5">
        <v>106760.0</v>
      </c>
      <c r="B3445" s="2">
        <v>45926.0</v>
      </c>
      <c r="C3445" s="1" t="s">
        <v>11</v>
      </c>
      <c r="D3445" s="3" t="s">
        <v>152</v>
      </c>
      <c r="E3445" s="4">
        <v>45925.0</v>
      </c>
      <c r="F3445" s="5">
        <v>6.0</v>
      </c>
      <c r="G3445" s="5">
        <v>7017.1</v>
      </c>
      <c r="H3445" s="5">
        <v>42106.0</v>
      </c>
      <c r="I3445" s="1" t="s">
        <v>58</v>
      </c>
      <c r="J3445" s="1" t="s">
        <v>12</v>
      </c>
      <c r="K3445" s="1" t="s">
        <v>13</v>
      </c>
      <c r="L3445" s="1" t="s">
        <v>5</v>
      </c>
      <c r="M3445" s="1" t="s">
        <v>59</v>
      </c>
      <c r="N3445" s="1" t="s">
        <v>7</v>
      </c>
      <c r="O3445" s="6"/>
    </row>
    <row r="3446">
      <c r="A3446" s="5">
        <v>106760.0</v>
      </c>
      <c r="B3446" s="2">
        <v>45926.0</v>
      </c>
      <c r="C3446" s="1" t="s">
        <v>11</v>
      </c>
      <c r="D3446" s="3" t="s">
        <v>706</v>
      </c>
      <c r="E3446" s="4">
        <v>45925.0</v>
      </c>
      <c r="F3446" s="5">
        <v>14.0</v>
      </c>
      <c r="G3446" s="5">
        <v>1480.5</v>
      </c>
      <c r="H3446" s="5">
        <v>20731.0</v>
      </c>
      <c r="I3446" s="1" t="s">
        <v>58</v>
      </c>
      <c r="J3446" s="1" t="s">
        <v>12</v>
      </c>
      <c r="K3446" s="1" t="s">
        <v>13</v>
      </c>
      <c r="L3446" s="1" t="s">
        <v>5</v>
      </c>
      <c r="M3446" s="1" t="s">
        <v>59</v>
      </c>
      <c r="N3446" s="1" t="s">
        <v>7</v>
      </c>
      <c r="O3446" s="6"/>
    </row>
    <row r="3447">
      <c r="A3447" s="5">
        <v>106760.0</v>
      </c>
      <c r="B3447" s="2">
        <v>45926.0</v>
      </c>
      <c r="C3447" s="1" t="s">
        <v>11</v>
      </c>
      <c r="D3447" s="3" t="s">
        <v>88</v>
      </c>
      <c r="E3447" s="4">
        <v>45925.0</v>
      </c>
      <c r="F3447" s="5">
        <v>15.0</v>
      </c>
      <c r="G3447" s="5">
        <v>1983.4</v>
      </c>
      <c r="H3447" s="5">
        <v>29755.0</v>
      </c>
      <c r="I3447" s="1" t="s">
        <v>58</v>
      </c>
      <c r="J3447" s="1" t="s">
        <v>12</v>
      </c>
      <c r="K3447" s="1" t="s">
        <v>13</v>
      </c>
      <c r="L3447" s="1" t="s">
        <v>5</v>
      </c>
      <c r="M3447" s="1" t="s">
        <v>59</v>
      </c>
      <c r="N3447" s="1" t="s">
        <v>7</v>
      </c>
      <c r="O3447" s="6"/>
    </row>
    <row r="3448">
      <c r="A3448" s="5">
        <v>106760.0</v>
      </c>
      <c r="B3448" s="2">
        <v>45926.0</v>
      </c>
      <c r="C3448" s="1" t="s">
        <v>11</v>
      </c>
      <c r="D3448" s="3" t="s">
        <v>539</v>
      </c>
      <c r="E3448" s="4">
        <v>45925.0</v>
      </c>
      <c r="F3448" s="5">
        <v>15.0</v>
      </c>
      <c r="G3448" s="5">
        <v>1724.9</v>
      </c>
      <c r="H3448" s="5">
        <v>25877.0</v>
      </c>
      <c r="I3448" s="1" t="s">
        <v>58</v>
      </c>
      <c r="J3448" s="1" t="s">
        <v>12</v>
      </c>
      <c r="K3448" s="1" t="s">
        <v>13</v>
      </c>
      <c r="L3448" s="1" t="s">
        <v>5</v>
      </c>
      <c r="M3448" s="1" t="s">
        <v>59</v>
      </c>
      <c r="N3448" s="1" t="s">
        <v>7</v>
      </c>
      <c r="O3448" s="6"/>
    </row>
    <row r="3449">
      <c r="A3449" s="5">
        <v>106761.0</v>
      </c>
      <c r="B3449" s="2">
        <v>45926.0</v>
      </c>
      <c r="C3449" s="1" t="s">
        <v>11</v>
      </c>
      <c r="D3449" s="3" t="s">
        <v>60</v>
      </c>
      <c r="E3449" s="4">
        <v>45925.0</v>
      </c>
      <c r="F3449" s="5">
        <v>16.0</v>
      </c>
      <c r="G3449" s="5">
        <v>3266.5</v>
      </c>
      <c r="H3449" s="5">
        <v>52270.0</v>
      </c>
      <c r="I3449" s="1" t="s">
        <v>58</v>
      </c>
      <c r="J3449" s="1" t="s">
        <v>12</v>
      </c>
      <c r="K3449" s="1" t="s">
        <v>13</v>
      </c>
      <c r="L3449" s="1" t="s">
        <v>5</v>
      </c>
      <c r="M3449" s="1" t="s">
        <v>59</v>
      </c>
      <c r="N3449" s="1" t="s">
        <v>7</v>
      </c>
      <c r="O3449" s="6"/>
    </row>
    <row r="3450">
      <c r="A3450" s="5">
        <v>107046.0</v>
      </c>
      <c r="B3450" s="2">
        <v>45930.0</v>
      </c>
      <c r="C3450" s="1" t="s">
        <v>261</v>
      </c>
      <c r="D3450" s="3" t="s">
        <v>913</v>
      </c>
      <c r="E3450" s="4">
        <v>45925.0</v>
      </c>
      <c r="F3450" s="5">
        <v>18.0</v>
      </c>
      <c r="G3450" s="5">
        <v>910.08</v>
      </c>
      <c r="H3450" s="5">
        <v>16383.0</v>
      </c>
      <c r="I3450" s="1" t="s">
        <v>21</v>
      </c>
      <c r="J3450" s="1" t="s">
        <v>216</v>
      </c>
      <c r="K3450" s="1" t="s">
        <v>28</v>
      </c>
      <c r="L3450" s="1" t="s">
        <v>5</v>
      </c>
      <c r="M3450" s="1" t="s">
        <v>23</v>
      </c>
      <c r="N3450" s="1" t="s">
        <v>7</v>
      </c>
      <c r="O3450" s="6"/>
    </row>
    <row r="3451">
      <c r="A3451" s="5">
        <v>107047.0</v>
      </c>
      <c r="B3451" s="2">
        <v>45930.0</v>
      </c>
      <c r="C3451" s="1" t="s">
        <v>261</v>
      </c>
      <c r="D3451" s="3" t="s">
        <v>914</v>
      </c>
      <c r="E3451" s="4">
        <v>45925.0</v>
      </c>
      <c r="F3451" s="5">
        <v>64.0</v>
      </c>
      <c r="G3451" s="5">
        <v>504.0</v>
      </c>
      <c r="H3451" s="5">
        <v>32260.0</v>
      </c>
      <c r="I3451" s="1" t="s">
        <v>21</v>
      </c>
      <c r="J3451" s="1" t="s">
        <v>216</v>
      </c>
      <c r="K3451" s="1" t="s">
        <v>28</v>
      </c>
      <c r="L3451" s="1" t="s">
        <v>5</v>
      </c>
      <c r="M3451" s="1" t="s">
        <v>23</v>
      </c>
      <c r="N3451" s="1" t="s">
        <v>7</v>
      </c>
      <c r="O3451" s="6"/>
    </row>
    <row r="3452">
      <c r="A3452" s="5">
        <v>107051.0</v>
      </c>
      <c r="B3452" s="2">
        <v>45930.0</v>
      </c>
      <c r="C3452" s="1" t="s">
        <v>117</v>
      </c>
      <c r="D3452" s="7">
        <v>701.0</v>
      </c>
      <c r="E3452" s="4">
        <v>45925.0</v>
      </c>
      <c r="F3452" s="5">
        <v>200.0</v>
      </c>
      <c r="G3452" s="5">
        <v>423.02</v>
      </c>
      <c r="H3452" s="5">
        <v>84614.0</v>
      </c>
      <c r="I3452" s="1" t="s">
        <v>56</v>
      </c>
      <c r="J3452" s="1" t="s">
        <v>118</v>
      </c>
      <c r="K3452" s="1" t="s">
        <v>4</v>
      </c>
      <c r="L3452" s="1" t="s">
        <v>5</v>
      </c>
      <c r="M3452" s="1" t="s">
        <v>23</v>
      </c>
      <c r="N3452" s="1" t="s">
        <v>7</v>
      </c>
      <c r="O3452" s="6"/>
    </row>
    <row r="3453">
      <c r="A3453" s="5">
        <v>201854.0</v>
      </c>
      <c r="B3453" s="2">
        <v>45930.0</v>
      </c>
      <c r="C3453" s="1" t="s">
        <v>261</v>
      </c>
      <c r="D3453" s="3" t="s">
        <v>158</v>
      </c>
      <c r="E3453" s="4">
        <v>45925.0</v>
      </c>
      <c r="F3453" s="5">
        <v>300.0</v>
      </c>
      <c r="G3453" s="5">
        <v>208.95</v>
      </c>
      <c r="H3453" s="5">
        <v>62687.0</v>
      </c>
      <c r="I3453" s="1" t="s">
        <v>75</v>
      </c>
      <c r="J3453" s="1" t="s">
        <v>216</v>
      </c>
      <c r="K3453" s="1" t="s">
        <v>28</v>
      </c>
      <c r="L3453" s="1" t="s">
        <v>5</v>
      </c>
      <c r="M3453" s="1" t="s">
        <v>6</v>
      </c>
      <c r="N3453" s="1" t="s">
        <v>7</v>
      </c>
      <c r="O3453" s="6"/>
    </row>
    <row r="3454">
      <c r="A3454" s="5">
        <v>201854.0</v>
      </c>
      <c r="B3454" s="2">
        <v>45930.0</v>
      </c>
      <c r="C3454" s="1" t="s">
        <v>261</v>
      </c>
      <c r="D3454" s="3" t="s">
        <v>287</v>
      </c>
      <c r="E3454" s="4">
        <v>45925.0</v>
      </c>
      <c r="F3454" s="5">
        <v>500.0</v>
      </c>
      <c r="G3454" s="5">
        <v>31.15</v>
      </c>
      <c r="H3454" s="5">
        <v>15577.0</v>
      </c>
      <c r="I3454" s="1" t="s">
        <v>75</v>
      </c>
      <c r="J3454" s="1" t="s">
        <v>216</v>
      </c>
      <c r="K3454" s="1" t="s">
        <v>28</v>
      </c>
      <c r="L3454" s="1" t="s">
        <v>5</v>
      </c>
      <c r="M3454" s="1" t="s">
        <v>6</v>
      </c>
      <c r="N3454" s="1" t="s">
        <v>7</v>
      </c>
      <c r="O3454" s="6"/>
    </row>
    <row r="3455">
      <c r="A3455" s="5">
        <v>201854.0</v>
      </c>
      <c r="B3455" s="2">
        <v>45930.0</v>
      </c>
      <c r="C3455" s="1" t="s">
        <v>261</v>
      </c>
      <c r="D3455" s="3" t="s">
        <v>131</v>
      </c>
      <c r="E3455" s="4">
        <v>45925.0</v>
      </c>
      <c r="F3455" s="5">
        <v>400.0</v>
      </c>
      <c r="G3455" s="5">
        <v>8.61</v>
      </c>
      <c r="H3455" s="5">
        <v>3446.0</v>
      </c>
      <c r="I3455" s="1" t="s">
        <v>75</v>
      </c>
      <c r="J3455" s="1" t="s">
        <v>216</v>
      </c>
      <c r="K3455" s="1" t="s">
        <v>28</v>
      </c>
      <c r="L3455" s="1" t="s">
        <v>5</v>
      </c>
      <c r="M3455" s="1" t="s">
        <v>6</v>
      </c>
      <c r="N3455" s="1" t="s">
        <v>7</v>
      </c>
      <c r="O3455" s="6"/>
    </row>
    <row r="3456">
      <c r="A3456" s="5">
        <v>201854.0</v>
      </c>
      <c r="B3456" s="2">
        <v>45930.0</v>
      </c>
      <c r="C3456" s="1" t="s">
        <v>261</v>
      </c>
      <c r="D3456" s="3" t="s">
        <v>290</v>
      </c>
      <c r="E3456" s="4">
        <v>45925.0</v>
      </c>
      <c r="F3456" s="5">
        <v>150.0</v>
      </c>
      <c r="G3456" s="5">
        <v>32.9</v>
      </c>
      <c r="H3456" s="5">
        <v>4937.0</v>
      </c>
      <c r="I3456" s="1" t="s">
        <v>75</v>
      </c>
      <c r="J3456" s="1" t="s">
        <v>216</v>
      </c>
      <c r="K3456" s="1" t="s">
        <v>28</v>
      </c>
      <c r="L3456" s="1" t="s">
        <v>5</v>
      </c>
      <c r="M3456" s="1" t="s">
        <v>6</v>
      </c>
      <c r="N3456" s="1" t="s">
        <v>7</v>
      </c>
      <c r="O3456" s="6"/>
    </row>
    <row r="3457">
      <c r="A3457" s="5">
        <v>201854.0</v>
      </c>
      <c r="B3457" s="2">
        <v>45930.0</v>
      </c>
      <c r="C3457" s="1" t="s">
        <v>261</v>
      </c>
      <c r="D3457" s="3" t="s">
        <v>167</v>
      </c>
      <c r="E3457" s="4">
        <v>45925.0</v>
      </c>
      <c r="F3457" s="5">
        <v>300.0</v>
      </c>
      <c r="G3457" s="5">
        <v>59.08</v>
      </c>
      <c r="H3457" s="5">
        <v>17726.0</v>
      </c>
      <c r="I3457" s="1" t="s">
        <v>75</v>
      </c>
      <c r="J3457" s="1" t="s">
        <v>216</v>
      </c>
      <c r="K3457" s="1" t="s">
        <v>28</v>
      </c>
      <c r="L3457" s="1" t="s">
        <v>5</v>
      </c>
      <c r="M3457" s="1" t="s">
        <v>6</v>
      </c>
      <c r="N3457" s="1" t="s">
        <v>7</v>
      </c>
      <c r="O3457" s="6"/>
    </row>
    <row r="3458">
      <c r="A3458" s="5">
        <v>201854.0</v>
      </c>
      <c r="B3458" s="2">
        <v>45930.0</v>
      </c>
      <c r="C3458" s="1" t="s">
        <v>261</v>
      </c>
      <c r="D3458" s="3" t="s">
        <v>156</v>
      </c>
      <c r="E3458" s="4">
        <v>45925.0</v>
      </c>
      <c r="F3458" s="5">
        <v>200.0</v>
      </c>
      <c r="G3458" s="5">
        <v>128.8</v>
      </c>
      <c r="H3458" s="5">
        <v>25762.0</v>
      </c>
      <c r="I3458" s="1" t="s">
        <v>75</v>
      </c>
      <c r="J3458" s="1" t="s">
        <v>216</v>
      </c>
      <c r="K3458" s="1" t="s">
        <v>28</v>
      </c>
      <c r="L3458" s="1" t="s">
        <v>5</v>
      </c>
      <c r="M3458" s="1" t="s">
        <v>6</v>
      </c>
      <c r="N3458" s="1" t="s">
        <v>7</v>
      </c>
      <c r="O3458" s="6"/>
    </row>
    <row r="3459">
      <c r="A3459" s="5">
        <v>201854.0</v>
      </c>
      <c r="B3459" s="2">
        <v>45930.0</v>
      </c>
      <c r="C3459" s="1" t="s">
        <v>261</v>
      </c>
      <c r="D3459" s="3" t="s">
        <v>605</v>
      </c>
      <c r="E3459" s="4">
        <v>45925.0</v>
      </c>
      <c r="F3459" s="5">
        <v>150.0</v>
      </c>
      <c r="G3459" s="5">
        <v>128.8</v>
      </c>
      <c r="H3459" s="5">
        <v>19322.0</v>
      </c>
      <c r="I3459" s="1" t="s">
        <v>75</v>
      </c>
      <c r="J3459" s="1" t="s">
        <v>216</v>
      </c>
      <c r="K3459" s="1" t="s">
        <v>28</v>
      </c>
      <c r="L3459" s="1" t="s">
        <v>5</v>
      </c>
      <c r="M3459" s="1" t="s">
        <v>6</v>
      </c>
      <c r="N3459" s="1" t="s">
        <v>7</v>
      </c>
      <c r="O3459" s="6"/>
    </row>
    <row r="3460">
      <c r="A3460" s="5">
        <v>201854.0</v>
      </c>
      <c r="B3460" s="2">
        <v>45930.0</v>
      </c>
      <c r="C3460" s="1" t="s">
        <v>261</v>
      </c>
      <c r="D3460" s="3" t="s">
        <v>130</v>
      </c>
      <c r="E3460" s="4">
        <v>45925.0</v>
      </c>
      <c r="F3460" s="5">
        <v>200.0</v>
      </c>
      <c r="G3460" s="5">
        <v>89.04</v>
      </c>
      <c r="H3460" s="5">
        <v>17810.0</v>
      </c>
      <c r="I3460" s="1" t="s">
        <v>75</v>
      </c>
      <c r="J3460" s="1" t="s">
        <v>216</v>
      </c>
      <c r="K3460" s="1" t="s">
        <v>28</v>
      </c>
      <c r="L3460" s="1" t="s">
        <v>5</v>
      </c>
      <c r="M3460" s="1" t="s">
        <v>6</v>
      </c>
      <c r="N3460" s="1" t="s">
        <v>7</v>
      </c>
      <c r="O3460" s="6"/>
    </row>
    <row r="3461">
      <c r="A3461" s="5">
        <v>201854.0</v>
      </c>
      <c r="B3461" s="2">
        <v>45930.0</v>
      </c>
      <c r="C3461" s="1" t="s">
        <v>261</v>
      </c>
      <c r="D3461" s="3" t="s">
        <v>78</v>
      </c>
      <c r="E3461" s="4">
        <v>45925.0</v>
      </c>
      <c r="F3461" s="5">
        <v>800.0</v>
      </c>
      <c r="G3461" s="5">
        <v>6.96</v>
      </c>
      <c r="H3461" s="5">
        <v>5570.0</v>
      </c>
      <c r="I3461" s="1" t="s">
        <v>75</v>
      </c>
      <c r="J3461" s="1" t="s">
        <v>216</v>
      </c>
      <c r="K3461" s="1" t="s">
        <v>28</v>
      </c>
      <c r="L3461" s="1" t="s">
        <v>5</v>
      </c>
      <c r="M3461" s="1" t="s">
        <v>6</v>
      </c>
      <c r="N3461" s="1" t="s">
        <v>7</v>
      </c>
      <c r="O3461" s="6"/>
    </row>
    <row r="3462">
      <c r="A3462" s="5">
        <v>201854.0</v>
      </c>
      <c r="B3462" s="2">
        <v>45930.0</v>
      </c>
      <c r="C3462" s="1" t="s">
        <v>261</v>
      </c>
      <c r="D3462" s="3" t="s">
        <v>280</v>
      </c>
      <c r="E3462" s="4">
        <v>45925.0</v>
      </c>
      <c r="F3462" s="5">
        <v>1200.0</v>
      </c>
      <c r="G3462" s="5">
        <v>6.79</v>
      </c>
      <c r="H3462" s="5">
        <v>8150.0</v>
      </c>
      <c r="I3462" s="1" t="s">
        <v>75</v>
      </c>
      <c r="J3462" s="1" t="s">
        <v>216</v>
      </c>
      <c r="K3462" s="1" t="s">
        <v>28</v>
      </c>
      <c r="L3462" s="1" t="s">
        <v>5</v>
      </c>
      <c r="M3462" s="1" t="s">
        <v>6</v>
      </c>
      <c r="N3462" s="1" t="s">
        <v>7</v>
      </c>
      <c r="O3462" s="6"/>
    </row>
    <row r="3463">
      <c r="A3463" s="5">
        <v>201854.0</v>
      </c>
      <c r="B3463" s="2">
        <v>45930.0</v>
      </c>
      <c r="C3463" s="1" t="s">
        <v>261</v>
      </c>
      <c r="D3463" s="3" t="s">
        <v>79</v>
      </c>
      <c r="E3463" s="4">
        <v>45925.0</v>
      </c>
      <c r="F3463" s="5">
        <v>600.0</v>
      </c>
      <c r="G3463" s="5">
        <v>30.17</v>
      </c>
      <c r="H3463" s="5">
        <v>18104.0</v>
      </c>
      <c r="I3463" s="1" t="s">
        <v>75</v>
      </c>
      <c r="J3463" s="1" t="s">
        <v>216</v>
      </c>
      <c r="K3463" s="1" t="s">
        <v>28</v>
      </c>
      <c r="L3463" s="1" t="s">
        <v>5</v>
      </c>
      <c r="M3463" s="1" t="s">
        <v>6</v>
      </c>
      <c r="N3463" s="1" t="s">
        <v>7</v>
      </c>
      <c r="O3463" s="6"/>
    </row>
    <row r="3464">
      <c r="A3464" s="5">
        <v>201854.0</v>
      </c>
      <c r="B3464" s="2">
        <v>45930.0</v>
      </c>
      <c r="C3464" s="1" t="s">
        <v>261</v>
      </c>
      <c r="D3464" s="3" t="s">
        <v>74</v>
      </c>
      <c r="E3464" s="4">
        <v>45925.0</v>
      </c>
      <c r="F3464" s="5">
        <v>500.0</v>
      </c>
      <c r="G3464" s="5">
        <v>40.6</v>
      </c>
      <c r="H3464" s="5">
        <v>20302.0</v>
      </c>
      <c r="I3464" s="1" t="s">
        <v>75</v>
      </c>
      <c r="J3464" s="1" t="s">
        <v>216</v>
      </c>
      <c r="K3464" s="1" t="s">
        <v>28</v>
      </c>
      <c r="L3464" s="1" t="s">
        <v>5</v>
      </c>
      <c r="M3464" s="1" t="s">
        <v>6</v>
      </c>
      <c r="N3464" s="1" t="s">
        <v>7</v>
      </c>
      <c r="O3464" s="6"/>
    </row>
    <row r="3465">
      <c r="A3465" s="5">
        <v>201854.0</v>
      </c>
      <c r="B3465" s="2">
        <v>45930.0</v>
      </c>
      <c r="C3465" s="1" t="s">
        <v>261</v>
      </c>
      <c r="D3465" s="3" t="s">
        <v>86</v>
      </c>
      <c r="E3465" s="4">
        <v>45925.0</v>
      </c>
      <c r="F3465" s="5">
        <v>200.0</v>
      </c>
      <c r="G3465" s="5">
        <v>91.77</v>
      </c>
      <c r="H3465" s="5">
        <v>18356.0</v>
      </c>
      <c r="I3465" s="1" t="s">
        <v>75</v>
      </c>
      <c r="J3465" s="1" t="s">
        <v>216</v>
      </c>
      <c r="K3465" s="1" t="s">
        <v>28</v>
      </c>
      <c r="L3465" s="1" t="s">
        <v>5</v>
      </c>
      <c r="M3465" s="1" t="s">
        <v>6</v>
      </c>
      <c r="N3465" s="1" t="s">
        <v>7</v>
      </c>
      <c r="O3465" s="6"/>
    </row>
    <row r="3466">
      <c r="A3466" s="5">
        <v>201854.0</v>
      </c>
      <c r="B3466" s="2">
        <v>45930.0</v>
      </c>
      <c r="C3466" s="1" t="s">
        <v>261</v>
      </c>
      <c r="D3466" s="3" t="s">
        <v>609</v>
      </c>
      <c r="E3466" s="4">
        <v>45925.0</v>
      </c>
      <c r="F3466" s="5">
        <v>300.0</v>
      </c>
      <c r="G3466" s="5">
        <v>27.3</v>
      </c>
      <c r="H3466" s="5">
        <v>8192.0</v>
      </c>
      <c r="I3466" s="1" t="s">
        <v>75</v>
      </c>
      <c r="J3466" s="1" t="s">
        <v>216</v>
      </c>
      <c r="K3466" s="1" t="s">
        <v>28</v>
      </c>
      <c r="L3466" s="1" t="s">
        <v>5</v>
      </c>
      <c r="M3466" s="1" t="s">
        <v>6</v>
      </c>
      <c r="N3466" s="1" t="s">
        <v>7</v>
      </c>
      <c r="O3466" s="6"/>
    </row>
    <row r="3467">
      <c r="A3467" s="5">
        <v>201854.0</v>
      </c>
      <c r="B3467" s="2">
        <v>45930.0</v>
      </c>
      <c r="C3467" s="1" t="s">
        <v>261</v>
      </c>
      <c r="D3467" s="3" t="s">
        <v>181</v>
      </c>
      <c r="E3467" s="4">
        <v>45925.0</v>
      </c>
      <c r="F3467" s="5">
        <v>1800.0</v>
      </c>
      <c r="G3467" s="5">
        <v>6.09</v>
      </c>
      <c r="H3467" s="5">
        <v>10964.0</v>
      </c>
      <c r="I3467" s="1" t="s">
        <v>75</v>
      </c>
      <c r="J3467" s="1" t="s">
        <v>216</v>
      </c>
      <c r="K3467" s="1" t="s">
        <v>28</v>
      </c>
      <c r="L3467" s="1" t="s">
        <v>5</v>
      </c>
      <c r="M3467" s="1" t="s">
        <v>6</v>
      </c>
      <c r="N3467" s="1" t="s">
        <v>7</v>
      </c>
      <c r="O3467" s="6"/>
    </row>
    <row r="3468">
      <c r="A3468" s="5">
        <v>201854.0</v>
      </c>
      <c r="B3468" s="2">
        <v>45930.0</v>
      </c>
      <c r="C3468" s="1" t="s">
        <v>261</v>
      </c>
      <c r="D3468" s="3" t="s">
        <v>142</v>
      </c>
      <c r="E3468" s="4">
        <v>45925.0</v>
      </c>
      <c r="F3468" s="5">
        <v>100.0</v>
      </c>
      <c r="G3468" s="5">
        <v>55.51</v>
      </c>
      <c r="H3468" s="5">
        <v>5553.0</v>
      </c>
      <c r="I3468" s="1" t="s">
        <v>75</v>
      </c>
      <c r="J3468" s="1" t="s">
        <v>216</v>
      </c>
      <c r="K3468" s="1" t="s">
        <v>28</v>
      </c>
      <c r="L3468" s="1" t="s">
        <v>5</v>
      </c>
      <c r="M3468" s="1" t="s">
        <v>6</v>
      </c>
      <c r="N3468" s="1" t="s">
        <v>7</v>
      </c>
      <c r="O3468" s="6"/>
    </row>
    <row r="3469">
      <c r="A3469" s="5">
        <v>201854.0</v>
      </c>
      <c r="B3469" s="2">
        <v>45930.0</v>
      </c>
      <c r="C3469" s="1" t="s">
        <v>261</v>
      </c>
      <c r="D3469" s="3" t="s">
        <v>717</v>
      </c>
      <c r="E3469" s="4">
        <v>45925.0</v>
      </c>
      <c r="F3469" s="5">
        <v>300.0</v>
      </c>
      <c r="G3469" s="5">
        <v>12.04</v>
      </c>
      <c r="H3469" s="5">
        <v>3614.0</v>
      </c>
      <c r="I3469" s="1" t="s">
        <v>75</v>
      </c>
      <c r="J3469" s="1" t="s">
        <v>216</v>
      </c>
      <c r="K3469" s="1" t="s">
        <v>28</v>
      </c>
      <c r="L3469" s="1" t="s">
        <v>5</v>
      </c>
      <c r="M3469" s="1" t="s">
        <v>6</v>
      </c>
      <c r="N3469" s="1" t="s">
        <v>7</v>
      </c>
      <c r="O3469" s="6"/>
    </row>
    <row r="3470">
      <c r="A3470" s="5">
        <v>201854.0</v>
      </c>
      <c r="B3470" s="2">
        <v>45930.0</v>
      </c>
      <c r="C3470" s="1" t="s">
        <v>261</v>
      </c>
      <c r="D3470" s="3" t="s">
        <v>915</v>
      </c>
      <c r="E3470" s="4">
        <v>45925.0</v>
      </c>
      <c r="F3470" s="5">
        <v>100.0</v>
      </c>
      <c r="G3470" s="5">
        <v>55.51</v>
      </c>
      <c r="H3470" s="5">
        <v>5553.0</v>
      </c>
      <c r="I3470" s="1" t="s">
        <v>75</v>
      </c>
      <c r="J3470" s="1" t="s">
        <v>216</v>
      </c>
      <c r="K3470" s="1" t="s">
        <v>28</v>
      </c>
      <c r="L3470" s="1" t="s">
        <v>5</v>
      </c>
      <c r="M3470" s="1" t="s">
        <v>6</v>
      </c>
      <c r="N3470" s="1" t="s">
        <v>7</v>
      </c>
      <c r="O3470" s="6"/>
    </row>
    <row r="3471">
      <c r="A3471" s="5">
        <v>201854.0</v>
      </c>
      <c r="B3471" s="2">
        <v>45930.0</v>
      </c>
      <c r="C3471" s="1" t="s">
        <v>261</v>
      </c>
      <c r="D3471" s="3" t="s">
        <v>723</v>
      </c>
      <c r="E3471" s="4">
        <v>45925.0</v>
      </c>
      <c r="F3471" s="5">
        <v>400.0</v>
      </c>
      <c r="G3471" s="5">
        <v>19.88</v>
      </c>
      <c r="H3471" s="5">
        <v>7954.0</v>
      </c>
      <c r="I3471" s="1" t="s">
        <v>75</v>
      </c>
      <c r="J3471" s="1" t="s">
        <v>216</v>
      </c>
      <c r="K3471" s="1" t="s">
        <v>28</v>
      </c>
      <c r="L3471" s="1" t="s">
        <v>5</v>
      </c>
      <c r="M3471" s="1" t="s">
        <v>6</v>
      </c>
      <c r="N3471" s="1" t="s">
        <v>7</v>
      </c>
      <c r="O3471" s="6"/>
    </row>
    <row r="3472">
      <c r="A3472" s="5">
        <v>201854.0</v>
      </c>
      <c r="B3472" s="2">
        <v>45930.0</v>
      </c>
      <c r="C3472" s="1" t="s">
        <v>261</v>
      </c>
      <c r="D3472" s="3" t="s">
        <v>188</v>
      </c>
      <c r="E3472" s="4">
        <v>45925.0</v>
      </c>
      <c r="F3472" s="5">
        <v>400.0</v>
      </c>
      <c r="G3472" s="5">
        <v>13.65</v>
      </c>
      <c r="H3472" s="5">
        <v>5462.0</v>
      </c>
      <c r="I3472" s="1" t="s">
        <v>75</v>
      </c>
      <c r="J3472" s="1" t="s">
        <v>216</v>
      </c>
      <c r="K3472" s="1" t="s">
        <v>28</v>
      </c>
      <c r="L3472" s="1" t="s">
        <v>5</v>
      </c>
      <c r="M3472" s="1" t="s">
        <v>6</v>
      </c>
      <c r="N3472" s="1" t="s">
        <v>7</v>
      </c>
      <c r="O3472" s="6"/>
    </row>
    <row r="3473">
      <c r="A3473" s="5">
        <v>201854.0</v>
      </c>
      <c r="B3473" s="2">
        <v>45930.0</v>
      </c>
      <c r="C3473" s="1" t="s">
        <v>261</v>
      </c>
      <c r="D3473" s="3" t="s">
        <v>284</v>
      </c>
      <c r="E3473" s="4">
        <v>45925.0</v>
      </c>
      <c r="F3473" s="5">
        <v>200.0</v>
      </c>
      <c r="G3473" s="5">
        <v>37.03</v>
      </c>
      <c r="H3473" s="5">
        <v>7408.0</v>
      </c>
      <c r="I3473" s="1" t="s">
        <v>75</v>
      </c>
      <c r="J3473" s="1" t="s">
        <v>216</v>
      </c>
      <c r="K3473" s="1" t="s">
        <v>28</v>
      </c>
      <c r="L3473" s="1" t="s">
        <v>5</v>
      </c>
      <c r="M3473" s="1" t="s">
        <v>6</v>
      </c>
      <c r="N3473" s="1" t="s">
        <v>7</v>
      </c>
      <c r="O3473" s="6"/>
    </row>
    <row r="3474">
      <c r="A3474" s="5">
        <v>201854.0</v>
      </c>
      <c r="B3474" s="2">
        <v>45930.0</v>
      </c>
      <c r="C3474" s="1" t="s">
        <v>261</v>
      </c>
      <c r="D3474" s="3" t="s">
        <v>183</v>
      </c>
      <c r="E3474" s="4">
        <v>45925.0</v>
      </c>
      <c r="F3474" s="5">
        <v>200.0</v>
      </c>
      <c r="G3474" s="5">
        <v>9.73</v>
      </c>
      <c r="H3474" s="5">
        <v>1948.0</v>
      </c>
      <c r="I3474" s="1" t="s">
        <v>75</v>
      </c>
      <c r="J3474" s="1" t="s">
        <v>216</v>
      </c>
      <c r="K3474" s="1" t="s">
        <v>28</v>
      </c>
      <c r="L3474" s="1" t="s">
        <v>5</v>
      </c>
      <c r="M3474" s="1" t="s">
        <v>6</v>
      </c>
      <c r="N3474" s="1" t="s">
        <v>7</v>
      </c>
      <c r="O3474" s="6"/>
    </row>
    <row r="3475">
      <c r="A3475" s="5">
        <v>201854.0</v>
      </c>
      <c r="B3475" s="2">
        <v>45930.0</v>
      </c>
      <c r="C3475" s="1" t="s">
        <v>261</v>
      </c>
      <c r="D3475" s="3" t="s">
        <v>279</v>
      </c>
      <c r="E3475" s="4">
        <v>45925.0</v>
      </c>
      <c r="F3475" s="5">
        <v>150.0</v>
      </c>
      <c r="G3475" s="5">
        <v>86.17</v>
      </c>
      <c r="H3475" s="5">
        <v>12927.0</v>
      </c>
      <c r="I3475" s="1" t="s">
        <v>75</v>
      </c>
      <c r="J3475" s="1" t="s">
        <v>216</v>
      </c>
      <c r="K3475" s="1" t="s">
        <v>28</v>
      </c>
      <c r="L3475" s="1" t="s">
        <v>5</v>
      </c>
      <c r="M3475" s="1" t="s">
        <v>6</v>
      </c>
      <c r="N3475" s="1" t="s">
        <v>7</v>
      </c>
      <c r="O3475" s="6"/>
    </row>
    <row r="3476">
      <c r="A3476" s="5">
        <v>201854.0</v>
      </c>
      <c r="B3476" s="2">
        <v>45930.0</v>
      </c>
      <c r="C3476" s="1" t="s">
        <v>261</v>
      </c>
      <c r="D3476" s="3" t="s">
        <v>719</v>
      </c>
      <c r="E3476" s="4">
        <v>45925.0</v>
      </c>
      <c r="F3476" s="5">
        <v>200.0</v>
      </c>
      <c r="G3476" s="5">
        <v>86.94</v>
      </c>
      <c r="H3476" s="5">
        <v>17390.0</v>
      </c>
      <c r="I3476" s="1" t="s">
        <v>75</v>
      </c>
      <c r="J3476" s="1" t="s">
        <v>216</v>
      </c>
      <c r="K3476" s="1" t="s">
        <v>28</v>
      </c>
      <c r="L3476" s="1" t="s">
        <v>5</v>
      </c>
      <c r="M3476" s="1" t="s">
        <v>6</v>
      </c>
      <c r="N3476" s="1" t="s">
        <v>7</v>
      </c>
      <c r="O3476" s="6"/>
    </row>
    <row r="3477">
      <c r="A3477" s="5">
        <v>201854.0</v>
      </c>
      <c r="B3477" s="2">
        <v>45930.0</v>
      </c>
      <c r="C3477" s="1" t="s">
        <v>261</v>
      </c>
      <c r="D3477" s="3" t="s">
        <v>579</v>
      </c>
      <c r="E3477" s="4">
        <v>45925.0</v>
      </c>
      <c r="F3477" s="5">
        <v>500.0</v>
      </c>
      <c r="G3477" s="5">
        <v>13.23</v>
      </c>
      <c r="H3477" s="5">
        <v>6617.0</v>
      </c>
      <c r="I3477" s="1" t="s">
        <v>75</v>
      </c>
      <c r="J3477" s="1" t="s">
        <v>216</v>
      </c>
      <c r="K3477" s="1" t="s">
        <v>28</v>
      </c>
      <c r="L3477" s="1" t="s">
        <v>5</v>
      </c>
      <c r="M3477" s="1" t="s">
        <v>6</v>
      </c>
      <c r="N3477" s="1" t="s">
        <v>7</v>
      </c>
      <c r="O3477" s="6"/>
    </row>
    <row r="3478">
      <c r="A3478" s="5">
        <v>201854.0</v>
      </c>
      <c r="B3478" s="2">
        <v>45930.0</v>
      </c>
      <c r="C3478" s="1" t="s">
        <v>261</v>
      </c>
      <c r="D3478" s="3" t="s">
        <v>295</v>
      </c>
      <c r="E3478" s="4">
        <v>45925.0</v>
      </c>
      <c r="F3478" s="5">
        <v>150.0</v>
      </c>
      <c r="G3478" s="5">
        <v>48.37</v>
      </c>
      <c r="H3478" s="5">
        <v>7257.0</v>
      </c>
      <c r="I3478" s="1" t="s">
        <v>75</v>
      </c>
      <c r="J3478" s="1" t="s">
        <v>216</v>
      </c>
      <c r="K3478" s="1" t="s">
        <v>28</v>
      </c>
      <c r="L3478" s="1" t="s">
        <v>5</v>
      </c>
      <c r="M3478" s="1" t="s">
        <v>6</v>
      </c>
      <c r="N3478" s="1" t="s">
        <v>7</v>
      </c>
      <c r="O3478" s="6"/>
    </row>
    <row r="3479">
      <c r="A3479" s="5">
        <v>201854.0</v>
      </c>
      <c r="B3479" s="2">
        <v>45930.0</v>
      </c>
      <c r="C3479" s="1" t="s">
        <v>261</v>
      </c>
      <c r="D3479" s="3" t="s">
        <v>718</v>
      </c>
      <c r="E3479" s="4">
        <v>45925.0</v>
      </c>
      <c r="F3479" s="5">
        <v>200.0</v>
      </c>
      <c r="G3479" s="5">
        <v>55.58</v>
      </c>
      <c r="H3479" s="5">
        <v>11118.0</v>
      </c>
      <c r="I3479" s="1" t="s">
        <v>75</v>
      </c>
      <c r="J3479" s="1" t="s">
        <v>216</v>
      </c>
      <c r="K3479" s="1" t="s">
        <v>28</v>
      </c>
      <c r="L3479" s="1" t="s">
        <v>5</v>
      </c>
      <c r="M3479" s="1" t="s">
        <v>6</v>
      </c>
      <c r="N3479" s="1" t="s">
        <v>7</v>
      </c>
      <c r="O3479" s="6"/>
    </row>
    <row r="3480">
      <c r="A3480" s="5">
        <v>201854.0</v>
      </c>
      <c r="B3480" s="2">
        <v>45930.0</v>
      </c>
      <c r="C3480" s="1" t="s">
        <v>261</v>
      </c>
      <c r="D3480" s="3" t="s">
        <v>606</v>
      </c>
      <c r="E3480" s="4">
        <v>45925.0</v>
      </c>
      <c r="F3480" s="5">
        <v>200.0</v>
      </c>
      <c r="G3480" s="5">
        <v>28.63</v>
      </c>
      <c r="H3480" s="5">
        <v>5728.0</v>
      </c>
      <c r="I3480" s="1" t="s">
        <v>75</v>
      </c>
      <c r="J3480" s="1" t="s">
        <v>216</v>
      </c>
      <c r="K3480" s="1" t="s">
        <v>28</v>
      </c>
      <c r="L3480" s="1" t="s">
        <v>5</v>
      </c>
      <c r="M3480" s="1" t="s">
        <v>6</v>
      </c>
      <c r="N3480" s="1" t="s">
        <v>7</v>
      </c>
      <c r="O3480" s="6"/>
    </row>
    <row r="3481">
      <c r="A3481" s="5">
        <v>201854.0</v>
      </c>
      <c r="B3481" s="2">
        <v>45930.0</v>
      </c>
      <c r="C3481" s="1" t="s">
        <v>261</v>
      </c>
      <c r="D3481" s="3" t="s">
        <v>171</v>
      </c>
      <c r="E3481" s="4">
        <v>45925.0</v>
      </c>
      <c r="F3481" s="5">
        <v>150.0</v>
      </c>
      <c r="G3481" s="5">
        <v>164.08</v>
      </c>
      <c r="H3481" s="5">
        <v>24614.0</v>
      </c>
      <c r="I3481" s="1" t="s">
        <v>75</v>
      </c>
      <c r="J3481" s="1" t="s">
        <v>216</v>
      </c>
      <c r="K3481" s="1" t="s">
        <v>28</v>
      </c>
      <c r="L3481" s="1" t="s">
        <v>5</v>
      </c>
      <c r="M3481" s="1" t="s">
        <v>6</v>
      </c>
      <c r="N3481" s="1" t="s">
        <v>7</v>
      </c>
      <c r="O3481" s="6"/>
    </row>
    <row r="3482">
      <c r="A3482" s="5">
        <v>201854.0</v>
      </c>
      <c r="B3482" s="2">
        <v>45930.0</v>
      </c>
      <c r="C3482" s="1" t="s">
        <v>261</v>
      </c>
      <c r="D3482" s="3" t="s">
        <v>281</v>
      </c>
      <c r="E3482" s="4">
        <v>45925.0</v>
      </c>
      <c r="F3482" s="5">
        <v>250.0</v>
      </c>
      <c r="G3482" s="5">
        <v>17.08</v>
      </c>
      <c r="H3482" s="5">
        <v>4272.0</v>
      </c>
      <c r="I3482" s="1" t="s">
        <v>75</v>
      </c>
      <c r="J3482" s="1" t="s">
        <v>216</v>
      </c>
      <c r="K3482" s="1" t="s">
        <v>28</v>
      </c>
      <c r="L3482" s="1" t="s">
        <v>5</v>
      </c>
      <c r="M3482" s="1" t="s">
        <v>6</v>
      </c>
      <c r="N3482" s="1" t="s">
        <v>7</v>
      </c>
      <c r="O3482" s="6"/>
    </row>
    <row r="3483">
      <c r="A3483" s="5">
        <v>201854.0</v>
      </c>
      <c r="B3483" s="2">
        <v>45930.0</v>
      </c>
      <c r="C3483" s="1" t="s">
        <v>261</v>
      </c>
      <c r="D3483" s="3" t="s">
        <v>82</v>
      </c>
      <c r="E3483" s="4">
        <v>45925.0</v>
      </c>
      <c r="F3483" s="5">
        <v>150.0</v>
      </c>
      <c r="G3483" s="5">
        <v>52.08</v>
      </c>
      <c r="H3483" s="5">
        <v>7814.0</v>
      </c>
      <c r="I3483" s="1" t="s">
        <v>75</v>
      </c>
      <c r="J3483" s="1" t="s">
        <v>216</v>
      </c>
      <c r="K3483" s="1" t="s">
        <v>28</v>
      </c>
      <c r="L3483" s="1" t="s">
        <v>5</v>
      </c>
      <c r="M3483" s="1" t="s">
        <v>6</v>
      </c>
      <c r="N3483" s="1" t="s">
        <v>7</v>
      </c>
      <c r="O3483" s="6"/>
    </row>
    <row r="3484">
      <c r="A3484" s="5">
        <v>201854.0</v>
      </c>
      <c r="B3484" s="2">
        <v>45930.0</v>
      </c>
      <c r="C3484" s="1" t="s">
        <v>261</v>
      </c>
      <c r="D3484" s="3" t="s">
        <v>297</v>
      </c>
      <c r="E3484" s="4">
        <v>45925.0</v>
      </c>
      <c r="F3484" s="5">
        <v>160.0</v>
      </c>
      <c r="G3484" s="5">
        <v>21.7</v>
      </c>
      <c r="H3484" s="5">
        <v>3474.0</v>
      </c>
      <c r="I3484" s="1" t="s">
        <v>75</v>
      </c>
      <c r="J3484" s="1" t="s">
        <v>216</v>
      </c>
      <c r="K3484" s="1" t="s">
        <v>28</v>
      </c>
      <c r="L3484" s="1" t="s">
        <v>5</v>
      </c>
      <c r="M3484" s="1" t="s">
        <v>6</v>
      </c>
      <c r="N3484" s="1" t="s">
        <v>7</v>
      </c>
      <c r="O3484" s="6"/>
    </row>
    <row r="3485">
      <c r="A3485" s="5">
        <v>201854.0</v>
      </c>
      <c r="B3485" s="2">
        <v>45930.0</v>
      </c>
      <c r="C3485" s="1" t="s">
        <v>261</v>
      </c>
      <c r="D3485" s="3" t="s">
        <v>187</v>
      </c>
      <c r="E3485" s="4">
        <v>45925.0</v>
      </c>
      <c r="F3485" s="5">
        <v>605.0</v>
      </c>
      <c r="G3485" s="5">
        <v>129.15</v>
      </c>
      <c r="H3485" s="5">
        <v>78137.0</v>
      </c>
      <c r="I3485" s="1" t="s">
        <v>75</v>
      </c>
      <c r="J3485" s="1" t="s">
        <v>216</v>
      </c>
      <c r="K3485" s="1" t="s">
        <v>28</v>
      </c>
      <c r="L3485" s="1" t="s">
        <v>5</v>
      </c>
      <c r="M3485" s="1" t="s">
        <v>6</v>
      </c>
      <c r="N3485" s="1" t="s">
        <v>7</v>
      </c>
      <c r="O3485" s="6"/>
    </row>
    <row r="3486">
      <c r="A3486" s="5">
        <v>201854.0</v>
      </c>
      <c r="B3486" s="2">
        <v>45930.0</v>
      </c>
      <c r="C3486" s="1" t="s">
        <v>261</v>
      </c>
      <c r="D3486" s="3" t="s">
        <v>197</v>
      </c>
      <c r="E3486" s="4">
        <v>45925.0</v>
      </c>
      <c r="F3486" s="5">
        <v>300.0</v>
      </c>
      <c r="G3486" s="5">
        <v>30.8</v>
      </c>
      <c r="H3486" s="5">
        <v>9242.0</v>
      </c>
      <c r="I3486" s="1" t="s">
        <v>75</v>
      </c>
      <c r="J3486" s="1" t="s">
        <v>216</v>
      </c>
      <c r="K3486" s="1" t="s">
        <v>28</v>
      </c>
      <c r="L3486" s="1" t="s">
        <v>5</v>
      </c>
      <c r="M3486" s="1" t="s">
        <v>6</v>
      </c>
      <c r="N3486" s="1" t="s">
        <v>7</v>
      </c>
      <c r="O3486" s="6"/>
    </row>
    <row r="3487">
      <c r="A3487" s="5">
        <v>201854.0</v>
      </c>
      <c r="B3487" s="2">
        <v>45930.0</v>
      </c>
      <c r="C3487" s="1" t="s">
        <v>261</v>
      </c>
      <c r="D3487" s="3" t="s">
        <v>291</v>
      </c>
      <c r="E3487" s="4">
        <v>45925.0</v>
      </c>
      <c r="F3487" s="5">
        <v>500.0</v>
      </c>
      <c r="G3487" s="5">
        <v>4.83</v>
      </c>
      <c r="H3487" s="5">
        <v>2417.0</v>
      </c>
      <c r="I3487" s="1" t="s">
        <v>75</v>
      </c>
      <c r="J3487" s="1" t="s">
        <v>216</v>
      </c>
      <c r="K3487" s="1" t="s">
        <v>28</v>
      </c>
      <c r="L3487" s="1" t="s">
        <v>5</v>
      </c>
      <c r="M3487" s="1" t="s">
        <v>6</v>
      </c>
      <c r="N3487" s="1" t="s">
        <v>7</v>
      </c>
      <c r="O3487" s="6"/>
    </row>
    <row r="3488">
      <c r="A3488" s="5">
        <v>201854.0</v>
      </c>
      <c r="B3488" s="2">
        <v>45930.0</v>
      </c>
      <c r="C3488" s="1" t="s">
        <v>261</v>
      </c>
      <c r="D3488" s="3" t="s">
        <v>691</v>
      </c>
      <c r="E3488" s="4">
        <v>45925.0</v>
      </c>
      <c r="F3488" s="5">
        <v>150.0</v>
      </c>
      <c r="G3488" s="5">
        <v>121.8</v>
      </c>
      <c r="H3488" s="5">
        <v>18272.0</v>
      </c>
      <c r="I3488" s="1" t="s">
        <v>75</v>
      </c>
      <c r="J3488" s="1" t="s">
        <v>216</v>
      </c>
      <c r="K3488" s="1" t="s">
        <v>28</v>
      </c>
      <c r="L3488" s="1" t="s">
        <v>5</v>
      </c>
      <c r="M3488" s="1" t="s">
        <v>6</v>
      </c>
      <c r="N3488" s="1" t="s">
        <v>7</v>
      </c>
      <c r="O3488" s="6"/>
    </row>
    <row r="3489">
      <c r="A3489" s="5">
        <v>201854.0</v>
      </c>
      <c r="B3489" s="2">
        <v>45930.0</v>
      </c>
      <c r="C3489" s="1" t="s">
        <v>261</v>
      </c>
      <c r="D3489" s="3" t="s">
        <v>572</v>
      </c>
      <c r="E3489" s="4">
        <v>45925.0</v>
      </c>
      <c r="F3489" s="5">
        <v>200.0</v>
      </c>
      <c r="G3489" s="5">
        <v>16.24</v>
      </c>
      <c r="H3489" s="5">
        <v>3250.0</v>
      </c>
      <c r="I3489" s="1" t="s">
        <v>75</v>
      </c>
      <c r="J3489" s="1" t="s">
        <v>216</v>
      </c>
      <c r="K3489" s="1" t="s">
        <v>28</v>
      </c>
      <c r="L3489" s="1" t="s">
        <v>5</v>
      </c>
      <c r="M3489" s="1" t="s">
        <v>6</v>
      </c>
      <c r="N3489" s="1" t="s">
        <v>7</v>
      </c>
      <c r="O3489" s="6"/>
    </row>
    <row r="3490">
      <c r="A3490" s="5">
        <v>201855.0</v>
      </c>
      <c r="B3490" s="2">
        <v>45930.0</v>
      </c>
      <c r="C3490" s="1" t="s">
        <v>117</v>
      </c>
      <c r="D3490" s="3" t="s">
        <v>45</v>
      </c>
      <c r="E3490" s="4">
        <v>45925.0</v>
      </c>
      <c r="F3490" s="5">
        <v>1500.0</v>
      </c>
      <c r="G3490" s="5">
        <v>2050.3</v>
      </c>
      <c r="H3490" s="5">
        <v>6155.0</v>
      </c>
      <c r="I3490" s="1" t="s">
        <v>43</v>
      </c>
      <c r="J3490" s="1" t="s">
        <v>118</v>
      </c>
      <c r="K3490" s="1" t="s">
        <v>4</v>
      </c>
      <c r="L3490" s="1" t="s">
        <v>5</v>
      </c>
      <c r="M3490" s="1" t="s">
        <v>44</v>
      </c>
      <c r="N3490" s="1" t="s">
        <v>7</v>
      </c>
      <c r="O3490" s="6"/>
    </row>
    <row r="3491">
      <c r="A3491" s="5">
        <v>201855.0</v>
      </c>
      <c r="B3491" s="2">
        <v>45930.0</v>
      </c>
      <c r="C3491" s="1" t="s">
        <v>117</v>
      </c>
      <c r="D3491" s="3" t="s">
        <v>47</v>
      </c>
      <c r="E3491" s="4">
        <v>45925.0</v>
      </c>
      <c r="F3491" s="5">
        <v>3000.0</v>
      </c>
      <c r="G3491" s="5">
        <v>3075.45</v>
      </c>
      <c r="H3491" s="5">
        <v>12305.0</v>
      </c>
      <c r="I3491" s="1" t="s">
        <v>43</v>
      </c>
      <c r="J3491" s="1" t="s">
        <v>118</v>
      </c>
      <c r="K3491" s="1" t="s">
        <v>4</v>
      </c>
      <c r="L3491" s="1" t="s">
        <v>5</v>
      </c>
      <c r="M3491" s="1" t="s">
        <v>44</v>
      </c>
      <c r="N3491" s="1" t="s">
        <v>7</v>
      </c>
      <c r="O3491" s="6"/>
    </row>
    <row r="3492">
      <c r="A3492" s="5">
        <v>201855.0</v>
      </c>
      <c r="B3492" s="2">
        <v>45930.0</v>
      </c>
      <c r="C3492" s="1" t="s">
        <v>117</v>
      </c>
      <c r="D3492" s="3" t="s">
        <v>46</v>
      </c>
      <c r="E3492" s="4">
        <v>45925.0</v>
      </c>
      <c r="F3492" s="5">
        <v>18000.0</v>
      </c>
      <c r="G3492" s="5">
        <v>4100.6</v>
      </c>
      <c r="H3492" s="5">
        <v>73814.0</v>
      </c>
      <c r="I3492" s="1" t="s">
        <v>43</v>
      </c>
      <c r="J3492" s="1" t="s">
        <v>118</v>
      </c>
      <c r="K3492" s="1" t="s">
        <v>4</v>
      </c>
      <c r="L3492" s="1" t="s">
        <v>5</v>
      </c>
      <c r="M3492" s="1" t="s">
        <v>44</v>
      </c>
      <c r="N3492" s="1" t="s">
        <v>7</v>
      </c>
      <c r="O3492" s="6"/>
    </row>
    <row r="3493">
      <c r="A3493" s="5">
        <v>300244.0</v>
      </c>
      <c r="B3493" s="2">
        <v>45930.0</v>
      </c>
      <c r="C3493" s="1" t="s">
        <v>117</v>
      </c>
      <c r="D3493" s="3" t="s">
        <v>9</v>
      </c>
      <c r="E3493" s="4">
        <v>45925.0</v>
      </c>
      <c r="F3493" s="5">
        <v>8.0</v>
      </c>
      <c r="G3493" s="5">
        <v>534.14</v>
      </c>
      <c r="H3493" s="5">
        <v>4274.0</v>
      </c>
      <c r="I3493" s="1" t="s">
        <v>2</v>
      </c>
      <c r="J3493" s="1" t="s">
        <v>118</v>
      </c>
      <c r="K3493" s="1" t="s">
        <v>4</v>
      </c>
      <c r="L3493" s="1" t="s">
        <v>5</v>
      </c>
      <c r="M3493" s="1" t="s">
        <v>6</v>
      </c>
      <c r="N3493" s="1" t="s">
        <v>7</v>
      </c>
      <c r="O3493" s="6"/>
    </row>
    <row r="3494">
      <c r="A3494" s="5">
        <v>300244.0</v>
      </c>
      <c r="B3494" s="2">
        <v>45930.0</v>
      </c>
      <c r="C3494" s="1" t="s">
        <v>117</v>
      </c>
      <c r="D3494" s="3" t="s">
        <v>8</v>
      </c>
      <c r="E3494" s="4">
        <v>45925.0</v>
      </c>
      <c r="F3494" s="5">
        <v>12.0</v>
      </c>
      <c r="G3494" s="5">
        <v>728.02</v>
      </c>
      <c r="H3494" s="5">
        <v>8737.0</v>
      </c>
      <c r="I3494" s="1" t="s">
        <v>2</v>
      </c>
      <c r="J3494" s="1" t="s">
        <v>118</v>
      </c>
      <c r="K3494" s="1" t="s">
        <v>4</v>
      </c>
      <c r="L3494" s="1" t="s">
        <v>5</v>
      </c>
      <c r="M3494" s="1" t="s">
        <v>6</v>
      </c>
      <c r="N3494" s="1" t="s">
        <v>7</v>
      </c>
      <c r="O3494" s="6"/>
    </row>
    <row r="3495">
      <c r="A3495" s="5">
        <v>300245.0</v>
      </c>
      <c r="B3495" s="2">
        <v>45930.0</v>
      </c>
      <c r="C3495" s="1" t="s">
        <v>30</v>
      </c>
      <c r="D3495" s="3" t="s">
        <v>9</v>
      </c>
      <c r="E3495" s="4">
        <v>45925.0</v>
      </c>
      <c r="F3495" s="5">
        <v>56.0</v>
      </c>
      <c r="G3495" s="5">
        <v>568.12</v>
      </c>
      <c r="H3495" s="5">
        <v>31817.0</v>
      </c>
      <c r="I3495" s="1" t="s">
        <v>2</v>
      </c>
      <c r="J3495" s="1" t="s">
        <v>32</v>
      </c>
      <c r="K3495" s="1" t="s">
        <v>4</v>
      </c>
      <c r="L3495" s="1" t="s">
        <v>5</v>
      </c>
      <c r="M3495" s="1" t="s">
        <v>6</v>
      </c>
      <c r="N3495" s="1" t="s">
        <v>7</v>
      </c>
      <c r="O3495" s="6"/>
    </row>
    <row r="3496">
      <c r="A3496" s="5">
        <v>300245.0</v>
      </c>
      <c r="B3496" s="2">
        <v>45930.0</v>
      </c>
      <c r="C3496" s="1" t="s">
        <v>30</v>
      </c>
      <c r="D3496" s="3" t="s">
        <v>8</v>
      </c>
      <c r="E3496" s="4">
        <v>45925.0</v>
      </c>
      <c r="F3496" s="5">
        <v>24.0</v>
      </c>
      <c r="G3496" s="5">
        <v>768.06</v>
      </c>
      <c r="H3496" s="5">
        <v>18436.0</v>
      </c>
      <c r="I3496" s="1" t="s">
        <v>2</v>
      </c>
      <c r="J3496" s="1" t="s">
        <v>32</v>
      </c>
      <c r="K3496" s="1" t="s">
        <v>4</v>
      </c>
      <c r="L3496" s="1" t="s">
        <v>5</v>
      </c>
      <c r="M3496" s="1" t="s">
        <v>6</v>
      </c>
      <c r="N3496" s="1" t="s">
        <v>7</v>
      </c>
      <c r="O3496" s="6"/>
    </row>
    <row r="3497">
      <c r="A3497" s="5">
        <v>300245.0</v>
      </c>
      <c r="B3497" s="2">
        <v>45930.0</v>
      </c>
      <c r="C3497" s="1" t="s">
        <v>30</v>
      </c>
      <c r="D3497" s="3" t="s">
        <v>10</v>
      </c>
      <c r="E3497" s="4">
        <v>45925.0</v>
      </c>
      <c r="F3497" s="5">
        <v>4.0</v>
      </c>
      <c r="G3497" s="5">
        <v>1188.04</v>
      </c>
      <c r="H3497" s="5">
        <v>4754.0</v>
      </c>
      <c r="I3497" s="1" t="s">
        <v>2</v>
      </c>
      <c r="J3497" s="1" t="s">
        <v>32</v>
      </c>
      <c r="K3497" s="1" t="s">
        <v>4</v>
      </c>
      <c r="L3497" s="1" t="s">
        <v>5</v>
      </c>
      <c r="M3497" s="1" t="s">
        <v>6</v>
      </c>
      <c r="N3497" s="1" t="s">
        <v>7</v>
      </c>
      <c r="O3497" s="6"/>
    </row>
    <row r="3498">
      <c r="A3498" s="5">
        <v>300245.0</v>
      </c>
      <c r="B3498" s="2">
        <v>45930.0</v>
      </c>
      <c r="C3498" s="1" t="s">
        <v>30</v>
      </c>
      <c r="D3498" s="3" t="s">
        <v>1</v>
      </c>
      <c r="E3498" s="4">
        <v>45925.0</v>
      </c>
      <c r="F3498" s="5">
        <v>36.0</v>
      </c>
      <c r="G3498" s="5">
        <v>384.1</v>
      </c>
      <c r="H3498" s="5">
        <v>13830.0</v>
      </c>
      <c r="I3498" s="1" t="s">
        <v>2</v>
      </c>
      <c r="J3498" s="1" t="s">
        <v>32</v>
      </c>
      <c r="K3498" s="1" t="s">
        <v>4</v>
      </c>
      <c r="L3498" s="1" t="s">
        <v>5</v>
      </c>
      <c r="M3498" s="1" t="s">
        <v>6</v>
      </c>
      <c r="N3498" s="1" t="s">
        <v>7</v>
      </c>
      <c r="O3498" s="6"/>
    </row>
    <row r="3499">
      <c r="A3499" s="5">
        <v>201859.0</v>
      </c>
      <c r="B3499" s="2">
        <v>45930.0</v>
      </c>
      <c r="C3499" s="1" t="s">
        <v>117</v>
      </c>
      <c r="D3499" s="3" t="s">
        <v>187</v>
      </c>
      <c r="E3499" s="4">
        <v>45925.0</v>
      </c>
      <c r="F3499" s="5">
        <v>1375.0</v>
      </c>
      <c r="G3499" s="5">
        <v>129.15</v>
      </c>
      <c r="H3499" s="5">
        <v>177593.26</v>
      </c>
      <c r="I3499" s="1" t="s">
        <v>75</v>
      </c>
      <c r="J3499" s="1" t="s">
        <v>118</v>
      </c>
      <c r="K3499" s="1" t="s">
        <v>4</v>
      </c>
      <c r="L3499" s="1" t="s">
        <v>5</v>
      </c>
      <c r="M3499" s="1" t="s">
        <v>6</v>
      </c>
      <c r="N3499" s="1" t="s">
        <v>7</v>
      </c>
      <c r="O3499" s="6"/>
    </row>
    <row r="3500">
      <c r="A3500" s="5">
        <v>201859.0</v>
      </c>
      <c r="B3500" s="2">
        <v>45930.0</v>
      </c>
      <c r="C3500" s="1" t="s">
        <v>117</v>
      </c>
      <c r="D3500" s="3" t="s">
        <v>158</v>
      </c>
      <c r="E3500" s="4">
        <v>45925.0</v>
      </c>
      <c r="F3500" s="5">
        <v>450.0</v>
      </c>
      <c r="G3500" s="5">
        <v>208.95</v>
      </c>
      <c r="H3500" s="5">
        <v>94040.0</v>
      </c>
      <c r="I3500" s="1" t="s">
        <v>75</v>
      </c>
      <c r="J3500" s="1" t="s">
        <v>118</v>
      </c>
      <c r="K3500" s="1" t="s">
        <v>4</v>
      </c>
      <c r="L3500" s="1" t="s">
        <v>5</v>
      </c>
      <c r="M3500" s="1" t="s">
        <v>6</v>
      </c>
      <c r="N3500" s="1" t="s">
        <v>7</v>
      </c>
      <c r="O3500" s="6"/>
    </row>
    <row r="3501">
      <c r="A3501" s="5">
        <v>201859.0</v>
      </c>
      <c r="B3501" s="2">
        <v>45930.0</v>
      </c>
      <c r="C3501" s="1" t="s">
        <v>117</v>
      </c>
      <c r="D3501" s="3" t="s">
        <v>293</v>
      </c>
      <c r="E3501" s="4">
        <v>45925.0</v>
      </c>
      <c r="F3501" s="5">
        <v>10000.0</v>
      </c>
      <c r="G3501" s="5">
        <v>2.87</v>
      </c>
      <c r="H3501" s="5">
        <v>28712.0</v>
      </c>
      <c r="I3501" s="1" t="s">
        <v>75</v>
      </c>
      <c r="J3501" s="1" t="s">
        <v>118</v>
      </c>
      <c r="K3501" s="1" t="s">
        <v>4</v>
      </c>
      <c r="L3501" s="1" t="s">
        <v>5</v>
      </c>
      <c r="M3501" s="1" t="s">
        <v>6</v>
      </c>
      <c r="N3501" s="1" t="s">
        <v>7</v>
      </c>
      <c r="O3501" s="6"/>
    </row>
    <row r="3502">
      <c r="A3502" s="5">
        <v>300247.0</v>
      </c>
      <c r="B3502" s="2">
        <v>45930.0</v>
      </c>
      <c r="C3502" s="1" t="s">
        <v>117</v>
      </c>
      <c r="D3502" s="3" t="s">
        <v>8</v>
      </c>
      <c r="E3502" s="4">
        <v>45925.0</v>
      </c>
      <c r="F3502" s="5">
        <v>72.0</v>
      </c>
      <c r="G3502" s="5">
        <v>720.12</v>
      </c>
      <c r="H3502" s="5">
        <v>51855.0</v>
      </c>
      <c r="I3502" s="1" t="s">
        <v>2</v>
      </c>
      <c r="J3502" s="1" t="s">
        <v>118</v>
      </c>
      <c r="K3502" s="1" t="s">
        <v>4</v>
      </c>
      <c r="L3502" s="1" t="s">
        <v>5</v>
      </c>
      <c r="M3502" s="1" t="s">
        <v>6</v>
      </c>
      <c r="N3502" s="1" t="s">
        <v>7</v>
      </c>
      <c r="O3502" s="6"/>
    </row>
    <row r="3503">
      <c r="A3503" s="5">
        <v>201861.0</v>
      </c>
      <c r="B3503" s="2">
        <v>45930.0</v>
      </c>
      <c r="C3503" s="1" t="s">
        <v>567</v>
      </c>
      <c r="D3503" s="3" t="s">
        <v>710</v>
      </c>
      <c r="E3503" s="4">
        <v>45925.0</v>
      </c>
      <c r="F3503" s="5">
        <v>192.0</v>
      </c>
      <c r="G3503" s="5">
        <v>72.5</v>
      </c>
      <c r="H3503" s="5">
        <v>13644.0</v>
      </c>
      <c r="I3503" s="1" t="s">
        <v>127</v>
      </c>
      <c r="J3503" s="1" t="s">
        <v>568</v>
      </c>
      <c r="K3503" s="1" t="s">
        <v>13</v>
      </c>
      <c r="L3503" s="1" t="s">
        <v>5</v>
      </c>
      <c r="M3503" s="1" t="s">
        <v>6</v>
      </c>
      <c r="N3503" s="1" t="s">
        <v>7</v>
      </c>
      <c r="O3503" s="6"/>
    </row>
    <row r="3504">
      <c r="A3504" s="5">
        <v>201861.0</v>
      </c>
      <c r="B3504" s="2">
        <v>45930.0</v>
      </c>
      <c r="C3504" s="1" t="s">
        <v>567</v>
      </c>
      <c r="D3504" s="3" t="s">
        <v>79</v>
      </c>
      <c r="E3504" s="4">
        <v>45925.0</v>
      </c>
      <c r="F3504" s="5">
        <v>300.0</v>
      </c>
      <c r="G3504" s="5">
        <v>31.03</v>
      </c>
      <c r="H3504" s="5">
        <v>9125.0</v>
      </c>
      <c r="I3504" s="1" t="s">
        <v>75</v>
      </c>
      <c r="J3504" s="1" t="s">
        <v>568</v>
      </c>
      <c r="K3504" s="1" t="s">
        <v>13</v>
      </c>
      <c r="L3504" s="1" t="s">
        <v>5</v>
      </c>
      <c r="M3504" s="1" t="s">
        <v>6</v>
      </c>
      <c r="N3504" s="1" t="s">
        <v>7</v>
      </c>
      <c r="O3504" s="6"/>
    </row>
    <row r="3505">
      <c r="A3505" s="5">
        <v>201861.0</v>
      </c>
      <c r="B3505" s="2">
        <v>45930.0</v>
      </c>
      <c r="C3505" s="1" t="s">
        <v>567</v>
      </c>
      <c r="D3505" s="3" t="s">
        <v>916</v>
      </c>
      <c r="E3505" s="4">
        <v>45925.0</v>
      </c>
      <c r="F3505" s="5">
        <v>150.0</v>
      </c>
      <c r="G3505" s="5">
        <v>24.92</v>
      </c>
      <c r="H3505" s="5">
        <v>3665.0</v>
      </c>
      <c r="I3505" s="1" t="s">
        <v>127</v>
      </c>
      <c r="J3505" s="1" t="s">
        <v>568</v>
      </c>
      <c r="K3505" s="1" t="s">
        <v>13</v>
      </c>
      <c r="L3505" s="1" t="s">
        <v>5</v>
      </c>
      <c r="M3505" s="1" t="s">
        <v>6</v>
      </c>
      <c r="N3505" s="1" t="s">
        <v>7</v>
      </c>
      <c r="O3505" s="6"/>
    </row>
    <row r="3506">
      <c r="A3506" s="5">
        <v>201861.0</v>
      </c>
      <c r="B3506" s="2">
        <v>45930.0</v>
      </c>
      <c r="C3506" s="1" t="s">
        <v>567</v>
      </c>
      <c r="D3506" s="7">
        <v>5171.0</v>
      </c>
      <c r="E3506" s="4">
        <v>45925.0</v>
      </c>
      <c r="F3506" s="5">
        <v>20.0</v>
      </c>
      <c r="G3506" s="5">
        <v>133.53</v>
      </c>
      <c r="H3506" s="5">
        <v>2619.0</v>
      </c>
      <c r="I3506" s="1" t="s">
        <v>125</v>
      </c>
      <c r="J3506" s="1" t="s">
        <v>568</v>
      </c>
      <c r="K3506" s="1" t="s">
        <v>13</v>
      </c>
      <c r="L3506" s="1" t="s">
        <v>5</v>
      </c>
      <c r="M3506" s="1" t="s">
        <v>6</v>
      </c>
      <c r="N3506" s="1" t="s">
        <v>7</v>
      </c>
      <c r="O3506" s="6"/>
    </row>
    <row r="3507">
      <c r="A3507" s="5">
        <v>201861.0</v>
      </c>
      <c r="B3507" s="2">
        <v>45930.0</v>
      </c>
      <c r="C3507" s="1" t="s">
        <v>567</v>
      </c>
      <c r="D3507" s="3" t="s">
        <v>142</v>
      </c>
      <c r="E3507" s="4">
        <v>45925.0</v>
      </c>
      <c r="F3507" s="5">
        <v>100.0</v>
      </c>
      <c r="G3507" s="5">
        <v>57.09</v>
      </c>
      <c r="H3507" s="5">
        <v>5597.0</v>
      </c>
      <c r="I3507" s="1" t="s">
        <v>75</v>
      </c>
      <c r="J3507" s="1" t="s">
        <v>568</v>
      </c>
      <c r="K3507" s="1" t="s">
        <v>13</v>
      </c>
      <c r="L3507" s="1" t="s">
        <v>5</v>
      </c>
      <c r="M3507" s="1" t="s">
        <v>6</v>
      </c>
      <c r="N3507" s="1" t="s">
        <v>7</v>
      </c>
      <c r="O3507" s="6"/>
    </row>
    <row r="3508">
      <c r="A3508" s="5">
        <v>201861.0</v>
      </c>
      <c r="B3508" s="2">
        <v>45930.0</v>
      </c>
      <c r="C3508" s="1" t="s">
        <v>567</v>
      </c>
      <c r="D3508" s="3" t="s">
        <v>652</v>
      </c>
      <c r="E3508" s="4">
        <v>45925.0</v>
      </c>
      <c r="F3508" s="5">
        <v>60.0</v>
      </c>
      <c r="G3508" s="5">
        <v>114.79</v>
      </c>
      <c r="H3508" s="5">
        <v>6752.0</v>
      </c>
      <c r="I3508" s="1" t="s">
        <v>127</v>
      </c>
      <c r="J3508" s="1" t="s">
        <v>568</v>
      </c>
      <c r="K3508" s="1" t="s">
        <v>13</v>
      </c>
      <c r="L3508" s="1" t="s">
        <v>5</v>
      </c>
      <c r="M3508" s="1" t="s">
        <v>6</v>
      </c>
      <c r="N3508" s="1" t="s">
        <v>7</v>
      </c>
      <c r="O3508" s="6"/>
    </row>
    <row r="3509">
      <c r="A3509" s="5">
        <v>201861.0</v>
      </c>
      <c r="B3509" s="2">
        <v>45930.0</v>
      </c>
      <c r="C3509" s="1" t="s">
        <v>567</v>
      </c>
      <c r="D3509" s="3" t="s">
        <v>133</v>
      </c>
      <c r="E3509" s="4">
        <v>45925.0</v>
      </c>
      <c r="F3509" s="5">
        <v>60.0</v>
      </c>
      <c r="G3509" s="5">
        <v>47.88</v>
      </c>
      <c r="H3509" s="5">
        <v>2817.0</v>
      </c>
      <c r="I3509" s="1" t="s">
        <v>125</v>
      </c>
      <c r="J3509" s="1" t="s">
        <v>568</v>
      </c>
      <c r="K3509" s="1" t="s">
        <v>13</v>
      </c>
      <c r="L3509" s="1" t="s">
        <v>5</v>
      </c>
      <c r="M3509" s="1" t="s">
        <v>6</v>
      </c>
      <c r="N3509" s="1" t="s">
        <v>7</v>
      </c>
      <c r="O3509" s="6"/>
    </row>
    <row r="3510">
      <c r="A3510" s="5">
        <v>201861.0</v>
      </c>
      <c r="B3510" s="2">
        <v>45930.0</v>
      </c>
      <c r="C3510" s="1" t="s">
        <v>567</v>
      </c>
      <c r="D3510" s="3" t="s">
        <v>293</v>
      </c>
      <c r="E3510" s="4">
        <v>45925.0</v>
      </c>
      <c r="F3510" s="5">
        <v>30000.0</v>
      </c>
      <c r="G3510" s="5">
        <v>2.95</v>
      </c>
      <c r="H3510" s="5">
        <v>86732.0</v>
      </c>
      <c r="I3510" s="1" t="s">
        <v>75</v>
      </c>
      <c r="J3510" s="1" t="s">
        <v>568</v>
      </c>
      <c r="K3510" s="1" t="s">
        <v>13</v>
      </c>
      <c r="L3510" s="1" t="s">
        <v>5</v>
      </c>
      <c r="M3510" s="1" t="s">
        <v>6</v>
      </c>
      <c r="N3510" s="1" t="s">
        <v>7</v>
      </c>
      <c r="O3510" s="6"/>
    </row>
    <row r="3511">
      <c r="A3511" s="5">
        <v>201861.0</v>
      </c>
      <c r="B3511" s="2">
        <v>45930.0</v>
      </c>
      <c r="C3511" s="1" t="s">
        <v>567</v>
      </c>
      <c r="D3511" s="3" t="s">
        <v>450</v>
      </c>
      <c r="E3511" s="4">
        <v>45925.0</v>
      </c>
      <c r="F3511" s="5">
        <v>270.0</v>
      </c>
      <c r="G3511" s="5">
        <v>52.66</v>
      </c>
      <c r="H3511" s="5">
        <v>13936.0</v>
      </c>
      <c r="I3511" s="1" t="s">
        <v>127</v>
      </c>
      <c r="J3511" s="1" t="s">
        <v>568</v>
      </c>
      <c r="K3511" s="1" t="s">
        <v>13</v>
      </c>
      <c r="L3511" s="1" t="s">
        <v>5</v>
      </c>
      <c r="M3511" s="1" t="s">
        <v>6</v>
      </c>
      <c r="N3511" s="1" t="s">
        <v>7</v>
      </c>
      <c r="O3511" s="6"/>
    </row>
    <row r="3512">
      <c r="A3512" s="5">
        <v>201861.0</v>
      </c>
      <c r="B3512" s="2">
        <v>45930.0</v>
      </c>
      <c r="C3512" s="1" t="s">
        <v>567</v>
      </c>
      <c r="D3512" s="3" t="s">
        <v>367</v>
      </c>
      <c r="E3512" s="4">
        <v>45925.0</v>
      </c>
      <c r="F3512" s="5">
        <v>100.0</v>
      </c>
      <c r="G3512" s="5">
        <v>85.91</v>
      </c>
      <c r="H3512" s="5">
        <v>8421.0</v>
      </c>
      <c r="I3512" s="1" t="s">
        <v>127</v>
      </c>
      <c r="J3512" s="1" t="s">
        <v>568</v>
      </c>
      <c r="K3512" s="1" t="s">
        <v>13</v>
      </c>
      <c r="L3512" s="1" t="s">
        <v>5</v>
      </c>
      <c r="M3512" s="1" t="s">
        <v>6</v>
      </c>
      <c r="N3512" s="1" t="s">
        <v>7</v>
      </c>
      <c r="O3512" s="6"/>
    </row>
    <row r="3513">
      <c r="A3513" s="5">
        <v>201861.0</v>
      </c>
      <c r="B3513" s="2">
        <v>45930.0</v>
      </c>
      <c r="C3513" s="1" t="s">
        <v>567</v>
      </c>
      <c r="D3513" s="3" t="s">
        <v>278</v>
      </c>
      <c r="E3513" s="4">
        <v>45925.0</v>
      </c>
      <c r="F3513" s="5">
        <v>48.0</v>
      </c>
      <c r="G3513" s="5">
        <v>44.28</v>
      </c>
      <c r="H3513" s="5">
        <v>2085.0</v>
      </c>
      <c r="I3513" s="1" t="s">
        <v>75</v>
      </c>
      <c r="J3513" s="1" t="s">
        <v>568</v>
      </c>
      <c r="K3513" s="1" t="s">
        <v>13</v>
      </c>
      <c r="L3513" s="1" t="s">
        <v>5</v>
      </c>
      <c r="M3513" s="1" t="s">
        <v>6</v>
      </c>
      <c r="N3513" s="1" t="s">
        <v>7</v>
      </c>
      <c r="O3513" s="6"/>
    </row>
    <row r="3514">
      <c r="A3514" s="5">
        <v>201861.0</v>
      </c>
      <c r="B3514" s="2">
        <v>45930.0</v>
      </c>
      <c r="C3514" s="1" t="s">
        <v>567</v>
      </c>
      <c r="D3514" s="3" t="s">
        <v>917</v>
      </c>
      <c r="E3514" s="4">
        <v>45925.0</v>
      </c>
      <c r="F3514" s="5">
        <v>400.0</v>
      </c>
      <c r="G3514" s="5">
        <v>6.15</v>
      </c>
      <c r="H3514" s="5">
        <v>2413.0</v>
      </c>
      <c r="I3514" s="1" t="s">
        <v>127</v>
      </c>
      <c r="J3514" s="1" t="s">
        <v>568</v>
      </c>
      <c r="K3514" s="1" t="s">
        <v>13</v>
      </c>
      <c r="L3514" s="1" t="s">
        <v>5</v>
      </c>
      <c r="M3514" s="1" t="s">
        <v>6</v>
      </c>
      <c r="N3514" s="1" t="s">
        <v>7</v>
      </c>
      <c r="O3514" s="6"/>
    </row>
    <row r="3515">
      <c r="A3515" s="5">
        <v>201861.0</v>
      </c>
      <c r="B3515" s="2">
        <v>45930.0</v>
      </c>
      <c r="C3515" s="1" t="s">
        <v>567</v>
      </c>
      <c r="D3515" s="3" t="s">
        <v>582</v>
      </c>
      <c r="E3515" s="4">
        <v>45925.0</v>
      </c>
      <c r="F3515" s="5">
        <v>12.0</v>
      </c>
      <c r="G3515" s="5">
        <v>223.86</v>
      </c>
      <c r="H3515" s="5">
        <v>2635.0</v>
      </c>
      <c r="I3515" s="1" t="s">
        <v>75</v>
      </c>
      <c r="J3515" s="1" t="s">
        <v>568</v>
      </c>
      <c r="K3515" s="1" t="s">
        <v>13</v>
      </c>
      <c r="L3515" s="1" t="s">
        <v>5</v>
      </c>
      <c r="M3515" s="1" t="s">
        <v>6</v>
      </c>
      <c r="N3515" s="1" t="s">
        <v>7</v>
      </c>
      <c r="O3515" s="6"/>
    </row>
    <row r="3516">
      <c r="A3516" s="5">
        <v>201861.0</v>
      </c>
      <c r="B3516" s="2">
        <v>45930.0</v>
      </c>
      <c r="C3516" s="1" t="s">
        <v>567</v>
      </c>
      <c r="D3516" s="3" t="s">
        <v>158</v>
      </c>
      <c r="E3516" s="4">
        <v>45925.0</v>
      </c>
      <c r="F3516" s="5">
        <v>600.0</v>
      </c>
      <c r="G3516" s="5">
        <v>214.92</v>
      </c>
      <c r="H3516" s="5">
        <v>126375.09</v>
      </c>
      <c r="I3516" s="1" t="s">
        <v>75</v>
      </c>
      <c r="J3516" s="1" t="s">
        <v>568</v>
      </c>
      <c r="K3516" s="1" t="s">
        <v>13</v>
      </c>
      <c r="L3516" s="1" t="s">
        <v>5</v>
      </c>
      <c r="M3516" s="1" t="s">
        <v>6</v>
      </c>
      <c r="N3516" s="1" t="s">
        <v>7</v>
      </c>
      <c r="O3516" s="6"/>
    </row>
    <row r="3517">
      <c r="A3517" s="5">
        <v>201861.0</v>
      </c>
      <c r="B3517" s="2">
        <v>45930.0</v>
      </c>
      <c r="C3517" s="1" t="s">
        <v>567</v>
      </c>
      <c r="D3517" s="3" t="s">
        <v>183</v>
      </c>
      <c r="E3517" s="4">
        <v>45925.0</v>
      </c>
      <c r="F3517" s="5">
        <v>200.0</v>
      </c>
      <c r="G3517" s="5">
        <v>10.0</v>
      </c>
      <c r="H3517" s="5">
        <v>1962.0</v>
      </c>
      <c r="I3517" s="1" t="s">
        <v>75</v>
      </c>
      <c r="J3517" s="1" t="s">
        <v>568</v>
      </c>
      <c r="K3517" s="1" t="s">
        <v>13</v>
      </c>
      <c r="L3517" s="1" t="s">
        <v>5</v>
      </c>
      <c r="M3517" s="1" t="s">
        <v>6</v>
      </c>
      <c r="N3517" s="1" t="s">
        <v>7</v>
      </c>
      <c r="O3517" s="6"/>
    </row>
    <row r="3518">
      <c r="A3518" s="5">
        <v>201861.0</v>
      </c>
      <c r="B3518" s="2">
        <v>45930.0</v>
      </c>
      <c r="C3518" s="1" t="s">
        <v>567</v>
      </c>
      <c r="D3518" s="3" t="s">
        <v>651</v>
      </c>
      <c r="E3518" s="4">
        <v>45925.0</v>
      </c>
      <c r="F3518" s="5">
        <v>100.0</v>
      </c>
      <c r="G3518" s="5">
        <v>44.38</v>
      </c>
      <c r="H3518" s="5">
        <v>4351.0</v>
      </c>
      <c r="I3518" s="1" t="s">
        <v>127</v>
      </c>
      <c r="J3518" s="1" t="s">
        <v>568</v>
      </c>
      <c r="K3518" s="1" t="s">
        <v>13</v>
      </c>
      <c r="L3518" s="1" t="s">
        <v>5</v>
      </c>
      <c r="M3518" s="1" t="s">
        <v>6</v>
      </c>
      <c r="N3518" s="1" t="s">
        <v>7</v>
      </c>
      <c r="O3518" s="6"/>
    </row>
    <row r="3519">
      <c r="A3519" s="5">
        <v>201861.0</v>
      </c>
      <c r="B3519" s="2">
        <v>45930.0</v>
      </c>
      <c r="C3519" s="1" t="s">
        <v>567</v>
      </c>
      <c r="D3519" s="3" t="s">
        <v>850</v>
      </c>
      <c r="E3519" s="4">
        <v>45925.0</v>
      </c>
      <c r="F3519" s="5">
        <v>150.0</v>
      </c>
      <c r="G3519" s="5">
        <v>14.36</v>
      </c>
      <c r="H3519" s="5">
        <v>2113.0</v>
      </c>
      <c r="I3519" s="1" t="s">
        <v>127</v>
      </c>
      <c r="J3519" s="1" t="s">
        <v>568</v>
      </c>
      <c r="K3519" s="1" t="s">
        <v>13</v>
      </c>
      <c r="L3519" s="1" t="s">
        <v>5</v>
      </c>
      <c r="M3519" s="1" t="s">
        <v>6</v>
      </c>
      <c r="N3519" s="1" t="s">
        <v>7</v>
      </c>
      <c r="O3519" s="6"/>
    </row>
    <row r="3520">
      <c r="A3520" s="5">
        <v>201862.0</v>
      </c>
      <c r="B3520" s="2">
        <v>45930.0</v>
      </c>
      <c r="C3520" s="1" t="s">
        <v>567</v>
      </c>
      <c r="D3520" s="3" t="s">
        <v>918</v>
      </c>
      <c r="E3520" s="4">
        <v>45925.0</v>
      </c>
      <c r="F3520" s="5">
        <v>4.0</v>
      </c>
      <c r="G3520" s="5">
        <v>776.0</v>
      </c>
      <c r="H3520" s="5">
        <v>3042.0</v>
      </c>
      <c r="I3520" s="1" t="s">
        <v>644</v>
      </c>
      <c r="J3520" s="1" t="s">
        <v>568</v>
      </c>
      <c r="K3520" s="1" t="s">
        <v>13</v>
      </c>
      <c r="L3520" s="1" t="s">
        <v>5</v>
      </c>
      <c r="M3520" s="1" t="s">
        <v>645</v>
      </c>
      <c r="N3520" s="1" t="s">
        <v>7</v>
      </c>
      <c r="O3520" s="6"/>
    </row>
    <row r="3521">
      <c r="A3521" s="5">
        <v>201862.0</v>
      </c>
      <c r="B3521" s="2">
        <v>45930.0</v>
      </c>
      <c r="C3521" s="1" t="s">
        <v>567</v>
      </c>
      <c r="D3521" s="3" t="s">
        <v>919</v>
      </c>
      <c r="E3521" s="4">
        <v>45925.0</v>
      </c>
      <c r="F3521" s="5">
        <v>4.0</v>
      </c>
      <c r="G3521" s="5">
        <v>2196.0</v>
      </c>
      <c r="H3521" s="5">
        <v>8609.0</v>
      </c>
      <c r="I3521" s="1" t="s">
        <v>644</v>
      </c>
      <c r="J3521" s="1" t="s">
        <v>568</v>
      </c>
      <c r="K3521" s="1" t="s">
        <v>13</v>
      </c>
      <c r="L3521" s="1" t="s">
        <v>5</v>
      </c>
      <c r="M3521" s="1" t="s">
        <v>645</v>
      </c>
      <c r="N3521" s="1" t="s">
        <v>7</v>
      </c>
      <c r="O3521" s="6"/>
    </row>
    <row r="3522">
      <c r="A3522" s="5">
        <v>201862.0</v>
      </c>
      <c r="B3522" s="2">
        <v>45930.0</v>
      </c>
      <c r="C3522" s="1" t="s">
        <v>567</v>
      </c>
      <c r="D3522" s="3" t="s">
        <v>920</v>
      </c>
      <c r="E3522" s="4">
        <v>45925.0</v>
      </c>
      <c r="F3522" s="5">
        <v>10.0</v>
      </c>
      <c r="G3522" s="5">
        <v>349.6</v>
      </c>
      <c r="H3522" s="5">
        <v>3427.0</v>
      </c>
      <c r="I3522" s="1" t="s">
        <v>644</v>
      </c>
      <c r="J3522" s="1" t="s">
        <v>568</v>
      </c>
      <c r="K3522" s="1" t="s">
        <v>13</v>
      </c>
      <c r="L3522" s="1" t="s">
        <v>5</v>
      </c>
      <c r="M3522" s="1" t="s">
        <v>645</v>
      </c>
      <c r="N3522" s="1" t="s">
        <v>7</v>
      </c>
      <c r="O3522" s="6"/>
    </row>
    <row r="3523">
      <c r="A3523" s="5">
        <v>201862.0</v>
      </c>
      <c r="B3523" s="2">
        <v>45930.0</v>
      </c>
      <c r="C3523" s="1" t="s">
        <v>567</v>
      </c>
      <c r="D3523" s="3" t="s">
        <v>643</v>
      </c>
      <c r="E3523" s="4">
        <v>45925.0</v>
      </c>
      <c r="F3523" s="5">
        <v>6.0</v>
      </c>
      <c r="G3523" s="5">
        <v>468.0</v>
      </c>
      <c r="H3523" s="5">
        <v>2752.0</v>
      </c>
      <c r="I3523" s="1" t="s">
        <v>644</v>
      </c>
      <c r="J3523" s="1" t="s">
        <v>568</v>
      </c>
      <c r="K3523" s="1" t="s">
        <v>13</v>
      </c>
      <c r="L3523" s="1" t="s">
        <v>5</v>
      </c>
      <c r="M3523" s="1" t="s">
        <v>645</v>
      </c>
      <c r="N3523" s="1" t="s">
        <v>7</v>
      </c>
      <c r="O3523" s="6"/>
    </row>
    <row r="3524">
      <c r="A3524" s="5">
        <v>201862.0</v>
      </c>
      <c r="B3524" s="2">
        <v>45930.0</v>
      </c>
      <c r="C3524" s="1" t="s">
        <v>567</v>
      </c>
      <c r="D3524" s="3" t="s">
        <v>921</v>
      </c>
      <c r="E3524" s="4">
        <v>45925.0</v>
      </c>
      <c r="F3524" s="5">
        <v>6.0</v>
      </c>
      <c r="G3524" s="5">
        <v>556.0</v>
      </c>
      <c r="H3524" s="5">
        <v>3270.0</v>
      </c>
      <c r="I3524" s="1" t="s">
        <v>644</v>
      </c>
      <c r="J3524" s="1" t="s">
        <v>568</v>
      </c>
      <c r="K3524" s="1" t="s">
        <v>13</v>
      </c>
      <c r="L3524" s="1" t="s">
        <v>5</v>
      </c>
      <c r="M3524" s="1" t="s">
        <v>645</v>
      </c>
      <c r="N3524" s="1" t="s">
        <v>7</v>
      </c>
      <c r="O3524" s="6"/>
    </row>
    <row r="3525">
      <c r="A3525" s="5">
        <v>201863.0</v>
      </c>
      <c r="B3525" s="2">
        <v>45930.0</v>
      </c>
      <c r="C3525" s="1" t="s">
        <v>567</v>
      </c>
      <c r="D3525" s="3" t="s">
        <v>541</v>
      </c>
      <c r="E3525" s="4">
        <v>45925.0</v>
      </c>
      <c r="F3525" s="5">
        <v>2000.0</v>
      </c>
      <c r="G3525" s="5">
        <v>3398.0</v>
      </c>
      <c r="H3525" s="5">
        <v>13322.0</v>
      </c>
      <c r="I3525" s="1" t="s">
        <v>43</v>
      </c>
      <c r="J3525" s="1" t="s">
        <v>568</v>
      </c>
      <c r="K3525" s="1" t="s">
        <v>13</v>
      </c>
      <c r="L3525" s="1" t="s">
        <v>5</v>
      </c>
      <c r="M3525" s="1" t="s">
        <v>44</v>
      </c>
      <c r="N3525" s="1" t="s">
        <v>7</v>
      </c>
      <c r="O3525" s="6"/>
    </row>
    <row r="3526">
      <c r="A3526" s="5">
        <v>201863.0</v>
      </c>
      <c r="B3526" s="2">
        <v>45930.0</v>
      </c>
      <c r="C3526" s="1" t="s">
        <v>567</v>
      </c>
      <c r="D3526" s="3" t="s">
        <v>540</v>
      </c>
      <c r="E3526" s="4">
        <v>45925.0</v>
      </c>
      <c r="F3526" s="5">
        <v>3000.0</v>
      </c>
      <c r="G3526" s="5">
        <v>4798.0</v>
      </c>
      <c r="H3526" s="5">
        <v>18810.0</v>
      </c>
      <c r="I3526" s="1" t="s">
        <v>43</v>
      </c>
      <c r="J3526" s="1" t="s">
        <v>568</v>
      </c>
      <c r="K3526" s="1" t="s">
        <v>13</v>
      </c>
      <c r="L3526" s="1" t="s">
        <v>5</v>
      </c>
      <c r="M3526" s="1" t="s">
        <v>44</v>
      </c>
      <c r="N3526" s="1" t="s">
        <v>7</v>
      </c>
      <c r="O3526" s="6"/>
    </row>
    <row r="3527">
      <c r="A3527" s="5">
        <v>201863.0</v>
      </c>
      <c r="B3527" s="2">
        <v>45930.0</v>
      </c>
      <c r="C3527" s="1" t="s">
        <v>567</v>
      </c>
      <c r="D3527" s="3" t="s">
        <v>542</v>
      </c>
      <c r="E3527" s="4">
        <v>45925.0</v>
      </c>
      <c r="F3527" s="5">
        <v>4000.0</v>
      </c>
      <c r="G3527" s="5">
        <v>6998.0</v>
      </c>
      <c r="H3527" s="5">
        <v>27434.0</v>
      </c>
      <c r="I3527" s="1" t="s">
        <v>43</v>
      </c>
      <c r="J3527" s="1" t="s">
        <v>568</v>
      </c>
      <c r="K3527" s="1" t="s">
        <v>13</v>
      </c>
      <c r="L3527" s="1" t="s">
        <v>5</v>
      </c>
      <c r="M3527" s="1" t="s">
        <v>44</v>
      </c>
      <c r="N3527" s="1" t="s">
        <v>7</v>
      </c>
      <c r="O3527" s="6"/>
    </row>
    <row r="3528">
      <c r="A3528" s="5">
        <v>201863.0</v>
      </c>
      <c r="B3528" s="2">
        <v>45930.0</v>
      </c>
      <c r="C3528" s="1" t="s">
        <v>567</v>
      </c>
      <c r="D3528" s="3" t="s">
        <v>47</v>
      </c>
      <c r="E3528" s="4">
        <v>45925.0</v>
      </c>
      <c r="F3528" s="5">
        <v>3000.0</v>
      </c>
      <c r="G3528" s="5">
        <v>3075.45</v>
      </c>
      <c r="H3528" s="5">
        <v>12058.0</v>
      </c>
      <c r="I3528" s="1" t="s">
        <v>43</v>
      </c>
      <c r="J3528" s="1" t="s">
        <v>568</v>
      </c>
      <c r="K3528" s="1" t="s">
        <v>13</v>
      </c>
      <c r="L3528" s="1" t="s">
        <v>5</v>
      </c>
      <c r="M3528" s="1" t="s">
        <v>44</v>
      </c>
      <c r="N3528" s="1" t="s">
        <v>7</v>
      </c>
      <c r="O3528" s="6"/>
    </row>
    <row r="3529">
      <c r="A3529" s="5">
        <v>201863.0</v>
      </c>
      <c r="B3529" s="2">
        <v>45930.0</v>
      </c>
      <c r="C3529" s="1" t="s">
        <v>567</v>
      </c>
      <c r="D3529" s="3" t="s">
        <v>177</v>
      </c>
      <c r="E3529" s="4">
        <v>45925.0</v>
      </c>
      <c r="F3529" s="5">
        <v>3500.0</v>
      </c>
      <c r="G3529" s="5">
        <v>2550.62</v>
      </c>
      <c r="H3529" s="5">
        <v>17499.0</v>
      </c>
      <c r="I3529" s="1" t="s">
        <v>43</v>
      </c>
      <c r="J3529" s="1" t="s">
        <v>568</v>
      </c>
      <c r="K3529" s="1" t="s">
        <v>13</v>
      </c>
      <c r="L3529" s="1" t="s">
        <v>5</v>
      </c>
      <c r="M3529" s="1" t="s">
        <v>44</v>
      </c>
      <c r="N3529" s="1" t="s">
        <v>7</v>
      </c>
      <c r="O3529" s="6"/>
    </row>
    <row r="3530">
      <c r="A3530" s="5">
        <v>201863.0</v>
      </c>
      <c r="B3530" s="2">
        <v>45930.0</v>
      </c>
      <c r="C3530" s="1" t="s">
        <v>567</v>
      </c>
      <c r="D3530" s="3" t="s">
        <v>178</v>
      </c>
      <c r="E3530" s="4">
        <v>45925.0</v>
      </c>
      <c r="F3530" s="5">
        <v>3000.0</v>
      </c>
      <c r="G3530" s="5">
        <v>3825.93</v>
      </c>
      <c r="H3530" s="5">
        <v>15000.0</v>
      </c>
      <c r="I3530" s="1" t="s">
        <v>43</v>
      </c>
      <c r="J3530" s="1" t="s">
        <v>568</v>
      </c>
      <c r="K3530" s="1" t="s">
        <v>13</v>
      </c>
      <c r="L3530" s="1" t="s">
        <v>5</v>
      </c>
      <c r="M3530" s="1" t="s">
        <v>44</v>
      </c>
      <c r="N3530" s="1" t="s">
        <v>7</v>
      </c>
      <c r="O3530" s="6"/>
    </row>
    <row r="3531">
      <c r="A3531" s="5">
        <v>201863.0</v>
      </c>
      <c r="B3531" s="2">
        <v>45930.0</v>
      </c>
      <c r="C3531" s="1" t="s">
        <v>567</v>
      </c>
      <c r="D3531" s="3" t="s">
        <v>179</v>
      </c>
      <c r="E3531" s="4">
        <v>45925.0</v>
      </c>
      <c r="F3531" s="5">
        <v>4000.0</v>
      </c>
      <c r="G3531" s="5">
        <v>5101.25</v>
      </c>
      <c r="H3531" s="5">
        <v>19999.0</v>
      </c>
      <c r="I3531" s="1" t="s">
        <v>43</v>
      </c>
      <c r="J3531" s="1" t="s">
        <v>568</v>
      </c>
      <c r="K3531" s="1" t="s">
        <v>13</v>
      </c>
      <c r="L3531" s="1" t="s">
        <v>5</v>
      </c>
      <c r="M3531" s="1" t="s">
        <v>44</v>
      </c>
      <c r="N3531" s="1" t="s">
        <v>7</v>
      </c>
      <c r="O3531" s="6"/>
    </row>
    <row r="3532">
      <c r="A3532" s="5">
        <v>201864.0</v>
      </c>
      <c r="B3532" s="2">
        <v>45930.0</v>
      </c>
      <c r="C3532" s="1" t="s">
        <v>117</v>
      </c>
      <c r="D3532" s="3" t="s">
        <v>45</v>
      </c>
      <c r="E3532" s="4">
        <v>45925.0</v>
      </c>
      <c r="F3532" s="5">
        <v>4500.0</v>
      </c>
      <c r="G3532" s="5">
        <v>2050.3</v>
      </c>
      <c r="H3532" s="5">
        <v>18455.0</v>
      </c>
      <c r="I3532" s="1" t="s">
        <v>43</v>
      </c>
      <c r="J3532" s="1" t="s">
        <v>118</v>
      </c>
      <c r="K3532" s="1" t="s">
        <v>4</v>
      </c>
      <c r="L3532" s="1" t="s">
        <v>5</v>
      </c>
      <c r="M3532" s="1" t="s">
        <v>44</v>
      </c>
      <c r="N3532" s="1" t="s">
        <v>7</v>
      </c>
      <c r="O3532" s="6"/>
    </row>
    <row r="3533">
      <c r="A3533" s="5">
        <v>201864.0</v>
      </c>
      <c r="B3533" s="2">
        <v>45930.0</v>
      </c>
      <c r="C3533" s="1" t="s">
        <v>117</v>
      </c>
      <c r="D3533" s="3" t="s">
        <v>47</v>
      </c>
      <c r="E3533" s="4">
        <v>45925.0</v>
      </c>
      <c r="F3533" s="5">
        <v>6000.0</v>
      </c>
      <c r="G3533" s="5">
        <v>3075.45</v>
      </c>
      <c r="H3533" s="5">
        <v>24606.0</v>
      </c>
      <c r="I3533" s="1" t="s">
        <v>43</v>
      </c>
      <c r="J3533" s="1" t="s">
        <v>118</v>
      </c>
      <c r="K3533" s="1" t="s">
        <v>4</v>
      </c>
      <c r="L3533" s="1" t="s">
        <v>5</v>
      </c>
      <c r="M3533" s="1" t="s">
        <v>44</v>
      </c>
      <c r="N3533" s="1" t="s">
        <v>7</v>
      </c>
      <c r="O3533" s="6"/>
    </row>
    <row r="3534">
      <c r="A3534" s="5">
        <v>201864.0</v>
      </c>
      <c r="B3534" s="2">
        <v>45930.0</v>
      </c>
      <c r="C3534" s="1" t="s">
        <v>117</v>
      </c>
      <c r="D3534" s="3" t="s">
        <v>46</v>
      </c>
      <c r="E3534" s="4">
        <v>45925.0</v>
      </c>
      <c r="F3534" s="5">
        <v>12000.0</v>
      </c>
      <c r="G3534" s="5">
        <v>4100.6</v>
      </c>
      <c r="H3534" s="5">
        <v>49210.0</v>
      </c>
      <c r="I3534" s="1" t="s">
        <v>43</v>
      </c>
      <c r="J3534" s="1" t="s">
        <v>118</v>
      </c>
      <c r="K3534" s="1" t="s">
        <v>4</v>
      </c>
      <c r="L3534" s="1" t="s">
        <v>5</v>
      </c>
      <c r="M3534" s="1" t="s">
        <v>44</v>
      </c>
      <c r="N3534" s="1" t="s">
        <v>7</v>
      </c>
      <c r="O3534" s="6"/>
    </row>
    <row r="3535">
      <c r="A3535" s="5">
        <v>201864.0</v>
      </c>
      <c r="B3535" s="2">
        <v>45930.0</v>
      </c>
      <c r="C3535" s="1" t="s">
        <v>117</v>
      </c>
      <c r="D3535" s="3" t="s">
        <v>641</v>
      </c>
      <c r="E3535" s="4">
        <v>45925.0</v>
      </c>
      <c r="F3535" s="5">
        <v>2.0</v>
      </c>
      <c r="G3535" s="5">
        <v>125.0</v>
      </c>
      <c r="H3535" s="5">
        <v>253.0</v>
      </c>
      <c r="I3535" s="1" t="s">
        <v>642</v>
      </c>
      <c r="J3535" s="1" t="s">
        <v>118</v>
      </c>
      <c r="K3535" s="1" t="s">
        <v>4</v>
      </c>
      <c r="L3535" s="1" t="s">
        <v>5</v>
      </c>
      <c r="M3535" s="1" t="s">
        <v>6</v>
      </c>
      <c r="N3535" s="1" t="s">
        <v>7</v>
      </c>
      <c r="O3535" s="6"/>
    </row>
    <row r="3536">
      <c r="A3536" s="5">
        <v>300248.0</v>
      </c>
      <c r="B3536" s="2">
        <v>45930.0</v>
      </c>
      <c r="C3536" s="1" t="s">
        <v>24</v>
      </c>
      <c r="D3536" s="3" t="s">
        <v>1</v>
      </c>
      <c r="E3536" s="4">
        <v>45925.0</v>
      </c>
      <c r="F3536" s="5">
        <v>12.0</v>
      </c>
      <c r="G3536" s="5">
        <v>380.11</v>
      </c>
      <c r="H3536" s="5">
        <v>4471.0</v>
      </c>
      <c r="I3536" s="1" t="s">
        <v>2</v>
      </c>
      <c r="J3536" s="1" t="s">
        <v>27</v>
      </c>
      <c r="K3536" s="1" t="s">
        <v>28</v>
      </c>
      <c r="L3536" s="1" t="s">
        <v>5</v>
      </c>
      <c r="M3536" s="1" t="s">
        <v>6</v>
      </c>
      <c r="N3536" s="1" t="s">
        <v>7</v>
      </c>
      <c r="O3536" s="6"/>
    </row>
    <row r="3537">
      <c r="A3537" s="5">
        <v>300248.0</v>
      </c>
      <c r="B3537" s="2">
        <v>45930.0</v>
      </c>
      <c r="C3537" s="1" t="s">
        <v>24</v>
      </c>
      <c r="D3537" s="3" t="s">
        <v>302</v>
      </c>
      <c r="E3537" s="4">
        <v>45925.0</v>
      </c>
      <c r="F3537" s="5">
        <v>6.0</v>
      </c>
      <c r="G3537" s="5">
        <v>760.15</v>
      </c>
      <c r="H3537" s="5">
        <v>4470.0</v>
      </c>
      <c r="I3537" s="1" t="s">
        <v>2</v>
      </c>
      <c r="J3537" s="1" t="s">
        <v>27</v>
      </c>
      <c r="K3537" s="1" t="s">
        <v>28</v>
      </c>
      <c r="L3537" s="1" t="s">
        <v>5</v>
      </c>
      <c r="M3537" s="1" t="s">
        <v>6</v>
      </c>
      <c r="N3537" s="1" t="s">
        <v>7</v>
      </c>
      <c r="O3537" s="6"/>
    </row>
    <row r="3538">
      <c r="A3538" s="5">
        <v>300248.0</v>
      </c>
      <c r="B3538" s="2">
        <v>45930.0</v>
      </c>
      <c r="C3538" s="1" t="s">
        <v>24</v>
      </c>
      <c r="D3538" s="3" t="s">
        <v>304</v>
      </c>
      <c r="E3538" s="4">
        <v>45925.0</v>
      </c>
      <c r="F3538" s="5">
        <v>8.0</v>
      </c>
      <c r="G3538" s="5">
        <v>562.17</v>
      </c>
      <c r="H3538" s="5">
        <v>4408.0</v>
      </c>
      <c r="I3538" s="1" t="s">
        <v>2</v>
      </c>
      <c r="J3538" s="1" t="s">
        <v>27</v>
      </c>
      <c r="K3538" s="1" t="s">
        <v>28</v>
      </c>
      <c r="L3538" s="1" t="s">
        <v>5</v>
      </c>
      <c r="M3538" s="1" t="s">
        <v>6</v>
      </c>
      <c r="N3538" s="1" t="s">
        <v>7</v>
      </c>
      <c r="O3538" s="6"/>
    </row>
    <row r="3539">
      <c r="A3539" s="5">
        <v>300248.0</v>
      </c>
      <c r="B3539" s="2">
        <v>45930.0</v>
      </c>
      <c r="C3539" s="1" t="s">
        <v>24</v>
      </c>
      <c r="D3539" s="3" t="s">
        <v>18</v>
      </c>
      <c r="E3539" s="4">
        <v>45925.0</v>
      </c>
      <c r="F3539" s="5">
        <v>12.0</v>
      </c>
      <c r="G3539" s="5">
        <v>380.11</v>
      </c>
      <c r="H3539" s="5">
        <v>4471.0</v>
      </c>
      <c r="I3539" s="1" t="s">
        <v>2</v>
      </c>
      <c r="J3539" s="1" t="s">
        <v>27</v>
      </c>
      <c r="K3539" s="1" t="s">
        <v>28</v>
      </c>
      <c r="L3539" s="1" t="s">
        <v>5</v>
      </c>
      <c r="M3539" s="1" t="s">
        <v>6</v>
      </c>
      <c r="N3539" s="1" t="s">
        <v>7</v>
      </c>
      <c r="O3539" s="6"/>
    </row>
    <row r="3540">
      <c r="A3540" s="5">
        <v>300248.0</v>
      </c>
      <c r="B3540" s="2">
        <v>45930.0</v>
      </c>
      <c r="C3540" s="1" t="s">
        <v>24</v>
      </c>
      <c r="D3540" s="3" t="s">
        <v>9</v>
      </c>
      <c r="E3540" s="4">
        <v>45925.0</v>
      </c>
      <c r="F3540" s="5">
        <v>8.0</v>
      </c>
      <c r="G3540" s="5">
        <v>562.17</v>
      </c>
      <c r="H3540" s="5">
        <v>4408.0</v>
      </c>
      <c r="I3540" s="1" t="s">
        <v>2</v>
      </c>
      <c r="J3540" s="1" t="s">
        <v>27</v>
      </c>
      <c r="K3540" s="1" t="s">
        <v>28</v>
      </c>
      <c r="L3540" s="1" t="s">
        <v>5</v>
      </c>
      <c r="M3540" s="1" t="s">
        <v>6</v>
      </c>
      <c r="N3540" s="1" t="s">
        <v>7</v>
      </c>
      <c r="O3540" s="6"/>
    </row>
    <row r="3541">
      <c r="A3541" s="5">
        <v>300248.0</v>
      </c>
      <c r="B3541" s="2">
        <v>45930.0</v>
      </c>
      <c r="C3541" s="1" t="s">
        <v>24</v>
      </c>
      <c r="D3541" s="3" t="s">
        <v>305</v>
      </c>
      <c r="E3541" s="4">
        <v>45925.0</v>
      </c>
      <c r="F3541" s="5">
        <v>6.0</v>
      </c>
      <c r="G3541" s="5">
        <v>760.15</v>
      </c>
      <c r="H3541" s="5">
        <v>4470.0</v>
      </c>
      <c r="I3541" s="1" t="s">
        <v>2</v>
      </c>
      <c r="J3541" s="1" t="s">
        <v>27</v>
      </c>
      <c r="K3541" s="1" t="s">
        <v>28</v>
      </c>
      <c r="L3541" s="1" t="s">
        <v>5</v>
      </c>
      <c r="M3541" s="1" t="s">
        <v>6</v>
      </c>
      <c r="N3541" s="1" t="s">
        <v>7</v>
      </c>
      <c r="O3541" s="6"/>
    </row>
    <row r="3542">
      <c r="A3542" s="5">
        <v>300248.0</v>
      </c>
      <c r="B3542" s="2">
        <v>45930.0</v>
      </c>
      <c r="C3542" s="1" t="s">
        <v>24</v>
      </c>
      <c r="D3542" s="3" t="s">
        <v>16</v>
      </c>
      <c r="E3542" s="4">
        <v>45925.0</v>
      </c>
      <c r="F3542" s="5">
        <v>12.0</v>
      </c>
      <c r="G3542" s="5">
        <v>380.11</v>
      </c>
      <c r="H3542" s="5">
        <v>4471.0</v>
      </c>
      <c r="I3542" s="1" t="s">
        <v>2</v>
      </c>
      <c r="J3542" s="1" t="s">
        <v>27</v>
      </c>
      <c r="K3542" s="1" t="s">
        <v>28</v>
      </c>
      <c r="L3542" s="1" t="s">
        <v>5</v>
      </c>
      <c r="M3542" s="1" t="s">
        <v>6</v>
      </c>
      <c r="N3542" s="1" t="s">
        <v>7</v>
      </c>
      <c r="O3542" s="6"/>
    </row>
    <row r="3543">
      <c r="A3543" s="5">
        <v>300248.0</v>
      </c>
      <c r="B3543" s="2">
        <v>45930.0</v>
      </c>
      <c r="C3543" s="1" t="s">
        <v>24</v>
      </c>
      <c r="D3543" s="3" t="s">
        <v>545</v>
      </c>
      <c r="E3543" s="4">
        <v>45925.0</v>
      </c>
      <c r="F3543" s="5">
        <v>8.0</v>
      </c>
      <c r="G3543" s="5">
        <v>562.17</v>
      </c>
      <c r="H3543" s="5">
        <v>4408.0</v>
      </c>
      <c r="I3543" s="1" t="s">
        <v>2</v>
      </c>
      <c r="J3543" s="1" t="s">
        <v>27</v>
      </c>
      <c r="K3543" s="1" t="s">
        <v>28</v>
      </c>
      <c r="L3543" s="1" t="s">
        <v>5</v>
      </c>
      <c r="M3543" s="1" t="s">
        <v>6</v>
      </c>
      <c r="N3543" s="1" t="s">
        <v>7</v>
      </c>
      <c r="O3543" s="6"/>
    </row>
    <row r="3544">
      <c r="A3544" s="5">
        <v>300248.0</v>
      </c>
      <c r="B3544" s="2">
        <v>45930.0</v>
      </c>
      <c r="C3544" s="1" t="s">
        <v>24</v>
      </c>
      <c r="D3544" s="3" t="s">
        <v>10</v>
      </c>
      <c r="E3544" s="4">
        <v>45925.0</v>
      </c>
      <c r="F3544" s="5">
        <v>8.0</v>
      </c>
      <c r="G3544" s="5">
        <v>1176.17</v>
      </c>
      <c r="H3544" s="5">
        <v>9222.0</v>
      </c>
      <c r="I3544" s="1" t="s">
        <v>2</v>
      </c>
      <c r="J3544" s="1" t="s">
        <v>27</v>
      </c>
      <c r="K3544" s="1" t="s">
        <v>28</v>
      </c>
      <c r="L3544" s="1" t="s">
        <v>5</v>
      </c>
      <c r="M3544" s="1" t="s">
        <v>6</v>
      </c>
      <c r="N3544" s="1" t="s">
        <v>7</v>
      </c>
      <c r="O3544" s="6"/>
    </row>
    <row r="3545">
      <c r="A3545" s="5">
        <v>300248.0</v>
      </c>
      <c r="B3545" s="2">
        <v>45930.0</v>
      </c>
      <c r="C3545" s="1" t="s">
        <v>24</v>
      </c>
      <c r="D3545" s="3" t="s">
        <v>8</v>
      </c>
      <c r="E3545" s="4">
        <v>45925.0</v>
      </c>
      <c r="F3545" s="5">
        <v>12.0</v>
      </c>
      <c r="G3545" s="5">
        <v>760.15</v>
      </c>
      <c r="H3545" s="5">
        <v>8940.0</v>
      </c>
      <c r="I3545" s="1" t="s">
        <v>2</v>
      </c>
      <c r="J3545" s="1" t="s">
        <v>27</v>
      </c>
      <c r="K3545" s="1" t="s">
        <v>28</v>
      </c>
      <c r="L3545" s="1" t="s">
        <v>5</v>
      </c>
      <c r="M3545" s="1" t="s">
        <v>6</v>
      </c>
      <c r="N3545" s="1" t="s">
        <v>7</v>
      </c>
      <c r="O3545" s="6"/>
    </row>
    <row r="3546">
      <c r="A3546" s="5">
        <v>300248.0</v>
      </c>
      <c r="B3546" s="2">
        <v>45930.0</v>
      </c>
      <c r="C3546" s="1" t="s">
        <v>24</v>
      </c>
      <c r="D3546" s="3" t="s">
        <v>268</v>
      </c>
      <c r="E3546" s="4">
        <v>45925.0</v>
      </c>
      <c r="F3546" s="5">
        <v>12.0</v>
      </c>
      <c r="G3546" s="5">
        <v>380.11</v>
      </c>
      <c r="H3546" s="5">
        <v>4471.0</v>
      </c>
      <c r="I3546" s="1" t="s">
        <v>2</v>
      </c>
      <c r="J3546" s="1" t="s">
        <v>27</v>
      </c>
      <c r="K3546" s="1" t="s">
        <v>28</v>
      </c>
      <c r="L3546" s="1" t="s">
        <v>5</v>
      </c>
      <c r="M3546" s="1" t="s">
        <v>6</v>
      </c>
      <c r="N3546" s="1" t="s">
        <v>7</v>
      </c>
      <c r="O3546" s="6"/>
    </row>
    <row r="3547">
      <c r="A3547" s="5">
        <v>300248.0</v>
      </c>
      <c r="B3547" s="2">
        <v>45930.0</v>
      </c>
      <c r="C3547" s="1" t="s">
        <v>24</v>
      </c>
      <c r="D3547" s="3" t="s">
        <v>19</v>
      </c>
      <c r="E3547" s="4">
        <v>45925.0</v>
      </c>
      <c r="F3547" s="5">
        <v>6.0</v>
      </c>
      <c r="G3547" s="5">
        <v>760.15</v>
      </c>
      <c r="H3547" s="5">
        <v>4470.0</v>
      </c>
      <c r="I3547" s="1" t="s">
        <v>2</v>
      </c>
      <c r="J3547" s="1" t="s">
        <v>27</v>
      </c>
      <c r="K3547" s="1" t="s">
        <v>28</v>
      </c>
      <c r="L3547" s="1" t="s">
        <v>5</v>
      </c>
      <c r="M3547" s="1" t="s">
        <v>6</v>
      </c>
      <c r="N3547" s="1" t="s">
        <v>7</v>
      </c>
      <c r="O3547" s="6"/>
    </row>
    <row r="3548">
      <c r="A3548" s="5">
        <v>300248.0</v>
      </c>
      <c r="B3548" s="2">
        <v>45930.0</v>
      </c>
      <c r="C3548" s="1" t="s">
        <v>24</v>
      </c>
      <c r="D3548" s="3" t="s">
        <v>109</v>
      </c>
      <c r="E3548" s="4">
        <v>45925.0</v>
      </c>
      <c r="F3548" s="5">
        <v>12.0</v>
      </c>
      <c r="G3548" s="5">
        <v>380.11</v>
      </c>
      <c r="H3548" s="5">
        <v>4471.0</v>
      </c>
      <c r="I3548" s="1" t="s">
        <v>2</v>
      </c>
      <c r="J3548" s="1" t="s">
        <v>27</v>
      </c>
      <c r="K3548" s="1" t="s">
        <v>28</v>
      </c>
      <c r="L3548" s="1" t="s">
        <v>5</v>
      </c>
      <c r="M3548" s="1" t="s">
        <v>6</v>
      </c>
      <c r="N3548" s="1" t="s">
        <v>7</v>
      </c>
      <c r="O3548" s="6"/>
    </row>
    <row r="3549">
      <c r="A3549" s="5">
        <v>300248.0</v>
      </c>
      <c r="B3549" s="2">
        <v>45930.0</v>
      </c>
      <c r="C3549" s="1" t="s">
        <v>24</v>
      </c>
      <c r="D3549" s="3" t="s">
        <v>105</v>
      </c>
      <c r="E3549" s="4">
        <v>45925.0</v>
      </c>
      <c r="F3549" s="5">
        <v>8.0</v>
      </c>
      <c r="G3549" s="5">
        <v>562.17</v>
      </c>
      <c r="H3549" s="5">
        <v>4408.0</v>
      </c>
      <c r="I3549" s="1" t="s">
        <v>2</v>
      </c>
      <c r="J3549" s="1" t="s">
        <v>27</v>
      </c>
      <c r="K3549" s="1" t="s">
        <v>28</v>
      </c>
      <c r="L3549" s="1" t="s">
        <v>5</v>
      </c>
      <c r="M3549" s="1" t="s">
        <v>6</v>
      </c>
      <c r="N3549" s="1" t="s">
        <v>7</v>
      </c>
      <c r="O3549" s="6"/>
    </row>
    <row r="3550">
      <c r="A3550" s="5">
        <v>300248.0</v>
      </c>
      <c r="B3550" s="2">
        <v>45930.0</v>
      </c>
      <c r="C3550" s="1" t="s">
        <v>24</v>
      </c>
      <c r="D3550" s="3" t="s">
        <v>222</v>
      </c>
      <c r="E3550" s="4">
        <v>45925.0</v>
      </c>
      <c r="F3550" s="5">
        <v>12.0</v>
      </c>
      <c r="G3550" s="5">
        <v>760.15</v>
      </c>
      <c r="H3550" s="5">
        <v>8940.0</v>
      </c>
      <c r="I3550" s="1" t="s">
        <v>2</v>
      </c>
      <c r="J3550" s="1" t="s">
        <v>27</v>
      </c>
      <c r="K3550" s="1" t="s">
        <v>28</v>
      </c>
      <c r="L3550" s="1" t="s">
        <v>5</v>
      </c>
      <c r="M3550" s="1" t="s">
        <v>6</v>
      </c>
      <c r="N3550" s="1" t="s">
        <v>7</v>
      </c>
      <c r="O3550" s="6"/>
    </row>
    <row r="3551">
      <c r="A3551" s="5">
        <v>107066.0</v>
      </c>
      <c r="B3551" s="2">
        <v>45930.0</v>
      </c>
      <c r="C3551" s="1" t="s">
        <v>548</v>
      </c>
      <c r="D3551" s="3" t="s">
        <v>922</v>
      </c>
      <c r="E3551" s="4">
        <v>45925.0</v>
      </c>
      <c r="F3551" s="5">
        <v>8.0</v>
      </c>
      <c r="G3551" s="5">
        <v>4779.9</v>
      </c>
      <c r="H3551" s="5">
        <v>37479.0</v>
      </c>
      <c r="I3551" s="1" t="s">
        <v>58</v>
      </c>
      <c r="J3551" s="1" t="s">
        <v>550</v>
      </c>
      <c r="K3551" s="1" t="s">
        <v>28</v>
      </c>
      <c r="L3551" s="1" t="s">
        <v>5</v>
      </c>
      <c r="M3551" s="1" t="s">
        <v>59</v>
      </c>
      <c r="N3551" s="1" t="s">
        <v>7</v>
      </c>
      <c r="O3551" s="6"/>
    </row>
    <row r="3552">
      <c r="A3552" s="5">
        <v>107079.0</v>
      </c>
      <c r="B3552" s="2">
        <v>45930.0</v>
      </c>
      <c r="C3552" s="1" t="s">
        <v>11</v>
      </c>
      <c r="D3552" s="3" t="s">
        <v>923</v>
      </c>
      <c r="E3552" s="4">
        <v>45925.0</v>
      </c>
      <c r="F3552" s="5">
        <v>10.0</v>
      </c>
      <c r="G3552" s="5">
        <v>915.4</v>
      </c>
      <c r="H3552" s="5">
        <v>9155.0</v>
      </c>
      <c r="I3552" s="1" t="s">
        <v>26</v>
      </c>
      <c r="J3552" s="1" t="s">
        <v>12</v>
      </c>
      <c r="K3552" s="1" t="s">
        <v>13</v>
      </c>
      <c r="L3552" s="1" t="s">
        <v>5</v>
      </c>
      <c r="M3552" s="1" t="s">
        <v>29</v>
      </c>
      <c r="N3552" s="1" t="s">
        <v>7</v>
      </c>
      <c r="O3552" s="6"/>
    </row>
    <row r="3553">
      <c r="A3553" s="5">
        <v>107079.0</v>
      </c>
      <c r="B3553" s="2">
        <v>45930.0</v>
      </c>
      <c r="C3553" s="1" t="s">
        <v>11</v>
      </c>
      <c r="D3553" s="3" t="s">
        <v>908</v>
      </c>
      <c r="E3553" s="4">
        <v>45925.0</v>
      </c>
      <c r="F3553" s="5">
        <v>10.0</v>
      </c>
      <c r="G3553" s="5">
        <v>731.4</v>
      </c>
      <c r="H3553" s="5">
        <v>7315.0</v>
      </c>
      <c r="I3553" s="1" t="s">
        <v>26</v>
      </c>
      <c r="J3553" s="1" t="s">
        <v>12</v>
      </c>
      <c r="K3553" s="1" t="s">
        <v>13</v>
      </c>
      <c r="L3553" s="1" t="s">
        <v>5</v>
      </c>
      <c r="M3553" s="1" t="s">
        <v>29</v>
      </c>
      <c r="N3553" s="1" t="s">
        <v>7</v>
      </c>
      <c r="O3553" s="6"/>
    </row>
    <row r="3554">
      <c r="A3554" s="5">
        <v>107080.0</v>
      </c>
      <c r="B3554" s="2">
        <v>45930.0</v>
      </c>
      <c r="C3554" s="1" t="s">
        <v>11</v>
      </c>
      <c r="D3554" s="3" t="s">
        <v>31</v>
      </c>
      <c r="E3554" s="4">
        <v>45925.0</v>
      </c>
      <c r="F3554" s="5">
        <v>12.0</v>
      </c>
      <c r="G3554" s="5">
        <v>739.2</v>
      </c>
      <c r="H3554" s="5">
        <v>8871.0</v>
      </c>
      <c r="I3554" s="1" t="s">
        <v>21</v>
      </c>
      <c r="J3554" s="1" t="s">
        <v>12</v>
      </c>
      <c r="K3554" s="1" t="s">
        <v>13</v>
      </c>
      <c r="L3554" s="1" t="s">
        <v>5</v>
      </c>
      <c r="M3554" s="1" t="s">
        <v>23</v>
      </c>
      <c r="N3554" s="1" t="s">
        <v>7</v>
      </c>
      <c r="O3554" s="6"/>
    </row>
    <row r="3555">
      <c r="A3555" s="5">
        <v>107081.0</v>
      </c>
      <c r="B3555" s="2">
        <v>45930.0</v>
      </c>
      <c r="C3555" s="1" t="s">
        <v>11</v>
      </c>
      <c r="D3555" s="7">
        <v>178.0</v>
      </c>
      <c r="E3555" s="4">
        <v>45925.0</v>
      </c>
      <c r="F3555" s="5">
        <v>40.0</v>
      </c>
      <c r="G3555" s="5">
        <v>206.4</v>
      </c>
      <c r="H3555" s="5">
        <v>8257.0</v>
      </c>
      <c r="I3555" s="1" t="s">
        <v>21</v>
      </c>
      <c r="J3555" s="1" t="s">
        <v>12</v>
      </c>
      <c r="K3555" s="1" t="s">
        <v>13</v>
      </c>
      <c r="L3555" s="1" t="s">
        <v>5</v>
      </c>
      <c r="M3555" s="1" t="s">
        <v>23</v>
      </c>
      <c r="N3555" s="1" t="s">
        <v>7</v>
      </c>
      <c r="O3555" s="6"/>
    </row>
    <row r="3556">
      <c r="A3556" s="5">
        <v>107082.0</v>
      </c>
      <c r="B3556" s="2">
        <v>45930.0</v>
      </c>
      <c r="C3556" s="1" t="s">
        <v>11</v>
      </c>
      <c r="D3556" s="3" t="s">
        <v>88</v>
      </c>
      <c r="E3556" s="4">
        <v>45925.0</v>
      </c>
      <c r="F3556" s="5">
        <v>20.0</v>
      </c>
      <c r="G3556" s="5">
        <v>1983.4</v>
      </c>
      <c r="H3556" s="5">
        <v>39673.0</v>
      </c>
      <c r="I3556" s="1" t="s">
        <v>58</v>
      </c>
      <c r="J3556" s="1" t="s">
        <v>12</v>
      </c>
      <c r="K3556" s="1" t="s">
        <v>13</v>
      </c>
      <c r="L3556" s="1" t="s">
        <v>5</v>
      </c>
      <c r="M3556" s="1" t="s">
        <v>59</v>
      </c>
      <c r="N3556" s="1" t="s">
        <v>7</v>
      </c>
      <c r="O3556" s="6"/>
    </row>
    <row r="3557">
      <c r="A3557" s="5">
        <v>107083.0</v>
      </c>
      <c r="B3557" s="2">
        <v>45930.0</v>
      </c>
      <c r="C3557" s="1" t="s">
        <v>11</v>
      </c>
      <c r="D3557" s="7">
        <v>1961.0</v>
      </c>
      <c r="E3557" s="4">
        <v>45925.0</v>
      </c>
      <c r="F3557" s="5">
        <v>27.0</v>
      </c>
      <c r="G3557" s="5">
        <v>119.04</v>
      </c>
      <c r="H3557" s="5">
        <v>3214.0</v>
      </c>
      <c r="I3557" s="1" t="s">
        <v>21</v>
      </c>
      <c r="J3557" s="1" t="s">
        <v>12</v>
      </c>
      <c r="K3557" s="1" t="s">
        <v>13</v>
      </c>
      <c r="L3557" s="1" t="s">
        <v>5</v>
      </c>
      <c r="M3557" s="1" t="s">
        <v>23</v>
      </c>
      <c r="N3557" s="1" t="s">
        <v>7</v>
      </c>
      <c r="O3557" s="6"/>
    </row>
    <row r="3558">
      <c r="A3558" s="5">
        <v>107084.0</v>
      </c>
      <c r="B3558" s="2">
        <v>45930.0</v>
      </c>
      <c r="C3558" s="1" t="s">
        <v>11</v>
      </c>
      <c r="D3558" s="3" t="s">
        <v>924</v>
      </c>
      <c r="E3558" s="4">
        <v>45925.0</v>
      </c>
      <c r="F3558" s="5">
        <v>10.0</v>
      </c>
      <c r="G3558" s="5">
        <v>869.4</v>
      </c>
      <c r="H3558" s="5">
        <v>8697.0</v>
      </c>
      <c r="I3558" s="1" t="s">
        <v>26</v>
      </c>
      <c r="J3558" s="1" t="s">
        <v>12</v>
      </c>
      <c r="K3558" s="1" t="s">
        <v>13</v>
      </c>
      <c r="L3558" s="1" t="s">
        <v>5</v>
      </c>
      <c r="M3558" s="1" t="s">
        <v>29</v>
      </c>
      <c r="N3558" s="1" t="s">
        <v>7</v>
      </c>
      <c r="O3558" s="6"/>
    </row>
    <row r="3559">
      <c r="A3559" s="5">
        <v>107084.0</v>
      </c>
      <c r="B3559" s="2">
        <v>45930.0</v>
      </c>
      <c r="C3559" s="1" t="s">
        <v>11</v>
      </c>
      <c r="D3559" s="3" t="s">
        <v>621</v>
      </c>
      <c r="E3559" s="4">
        <v>45925.0</v>
      </c>
      <c r="F3559" s="5">
        <v>20.0</v>
      </c>
      <c r="G3559" s="5">
        <v>1743.63</v>
      </c>
      <c r="H3559" s="5">
        <v>34875.0</v>
      </c>
      <c r="I3559" s="1" t="s">
        <v>61</v>
      </c>
      <c r="J3559" s="1" t="s">
        <v>12</v>
      </c>
      <c r="K3559" s="1" t="s">
        <v>13</v>
      </c>
      <c r="L3559" s="1" t="s">
        <v>5</v>
      </c>
      <c r="M3559" s="1" t="s">
        <v>29</v>
      </c>
      <c r="N3559" s="1" t="s">
        <v>7</v>
      </c>
      <c r="O3559" s="6"/>
    </row>
    <row r="3560">
      <c r="A3560" s="5">
        <v>107085.0</v>
      </c>
      <c r="B3560" s="2">
        <v>45930.0</v>
      </c>
      <c r="C3560" s="1" t="s">
        <v>11</v>
      </c>
      <c r="D3560" s="3" t="s">
        <v>591</v>
      </c>
      <c r="E3560" s="4">
        <v>45925.0</v>
      </c>
      <c r="F3560" s="5">
        <v>4.0</v>
      </c>
      <c r="G3560" s="5">
        <v>2768.3</v>
      </c>
      <c r="H3560" s="5">
        <v>11075.0</v>
      </c>
      <c r="I3560" s="1" t="s">
        <v>58</v>
      </c>
      <c r="J3560" s="1" t="s">
        <v>12</v>
      </c>
      <c r="K3560" s="1" t="s">
        <v>13</v>
      </c>
      <c r="L3560" s="1" t="s">
        <v>5</v>
      </c>
      <c r="M3560" s="1" t="s">
        <v>59</v>
      </c>
      <c r="N3560" s="1" t="s">
        <v>7</v>
      </c>
      <c r="O3560" s="6"/>
    </row>
    <row r="3561">
      <c r="A3561" s="5">
        <v>107086.0</v>
      </c>
      <c r="B3561" s="2">
        <v>45930.0</v>
      </c>
      <c r="C3561" s="1" t="s">
        <v>11</v>
      </c>
      <c r="D3561" s="3" t="s">
        <v>925</v>
      </c>
      <c r="E3561" s="4">
        <v>45925.0</v>
      </c>
      <c r="F3561" s="5">
        <v>12.0</v>
      </c>
      <c r="G3561" s="5">
        <v>820.8</v>
      </c>
      <c r="H3561" s="5">
        <v>9851.0</v>
      </c>
      <c r="I3561" s="1" t="s">
        <v>21</v>
      </c>
      <c r="J3561" s="1" t="s">
        <v>12</v>
      </c>
      <c r="K3561" s="1" t="s">
        <v>13</v>
      </c>
      <c r="L3561" s="1" t="s">
        <v>5</v>
      </c>
      <c r="M3561" s="1" t="s">
        <v>23</v>
      </c>
      <c r="N3561" s="1" t="s">
        <v>7</v>
      </c>
      <c r="O3561" s="6"/>
    </row>
    <row r="3562">
      <c r="A3562" s="5">
        <v>107086.0</v>
      </c>
      <c r="B3562" s="2">
        <v>45930.0</v>
      </c>
      <c r="C3562" s="1" t="s">
        <v>11</v>
      </c>
      <c r="D3562" s="3" t="s">
        <v>634</v>
      </c>
      <c r="E3562" s="4">
        <v>45925.0</v>
      </c>
      <c r="F3562" s="5">
        <v>12.0</v>
      </c>
      <c r="G3562" s="5">
        <v>844.8</v>
      </c>
      <c r="H3562" s="5">
        <v>10139.0</v>
      </c>
      <c r="I3562" s="1" t="s">
        <v>21</v>
      </c>
      <c r="J3562" s="1" t="s">
        <v>12</v>
      </c>
      <c r="K3562" s="1" t="s">
        <v>13</v>
      </c>
      <c r="L3562" s="1" t="s">
        <v>5</v>
      </c>
      <c r="M3562" s="1" t="s">
        <v>23</v>
      </c>
      <c r="N3562" s="1" t="s">
        <v>7</v>
      </c>
      <c r="O3562" s="6"/>
    </row>
    <row r="3563">
      <c r="A3563" s="5">
        <v>107086.0</v>
      </c>
      <c r="B3563" s="2">
        <v>45930.0</v>
      </c>
      <c r="C3563" s="1" t="s">
        <v>11</v>
      </c>
      <c r="D3563" s="3" t="s">
        <v>324</v>
      </c>
      <c r="E3563" s="4">
        <v>45925.0</v>
      </c>
      <c r="F3563" s="5">
        <v>24.0</v>
      </c>
      <c r="G3563" s="5">
        <v>859.2</v>
      </c>
      <c r="H3563" s="5">
        <v>20623.0</v>
      </c>
      <c r="I3563" s="1" t="s">
        <v>21</v>
      </c>
      <c r="J3563" s="1" t="s">
        <v>12</v>
      </c>
      <c r="K3563" s="1" t="s">
        <v>13</v>
      </c>
      <c r="L3563" s="1" t="s">
        <v>5</v>
      </c>
      <c r="M3563" s="1" t="s">
        <v>23</v>
      </c>
      <c r="N3563" s="1" t="s">
        <v>7</v>
      </c>
      <c r="O3563" s="6"/>
    </row>
    <row r="3564">
      <c r="A3564" s="5">
        <v>107086.0</v>
      </c>
      <c r="B3564" s="2">
        <v>45930.0</v>
      </c>
      <c r="C3564" s="1" t="s">
        <v>11</v>
      </c>
      <c r="D3564" s="3" t="s">
        <v>260</v>
      </c>
      <c r="E3564" s="4">
        <v>45925.0</v>
      </c>
      <c r="F3564" s="5">
        <v>18.0</v>
      </c>
      <c r="G3564" s="5">
        <v>883.2</v>
      </c>
      <c r="H3564" s="5">
        <v>15899.0</v>
      </c>
      <c r="I3564" s="1" t="s">
        <v>21</v>
      </c>
      <c r="J3564" s="1" t="s">
        <v>12</v>
      </c>
      <c r="K3564" s="1" t="s">
        <v>13</v>
      </c>
      <c r="L3564" s="1" t="s">
        <v>5</v>
      </c>
      <c r="M3564" s="1" t="s">
        <v>23</v>
      </c>
      <c r="N3564" s="1" t="s">
        <v>7</v>
      </c>
      <c r="O3564" s="6"/>
    </row>
    <row r="3565">
      <c r="A3565" s="5">
        <v>107087.0</v>
      </c>
      <c r="B3565" s="2">
        <v>45930.0</v>
      </c>
      <c r="C3565" s="1" t="s">
        <v>11</v>
      </c>
      <c r="D3565" s="7">
        <v>178.0</v>
      </c>
      <c r="E3565" s="4">
        <v>45925.0</v>
      </c>
      <c r="F3565" s="5">
        <v>40.0</v>
      </c>
      <c r="G3565" s="5">
        <v>206.4</v>
      </c>
      <c r="H3565" s="5">
        <v>8257.0</v>
      </c>
      <c r="I3565" s="1" t="s">
        <v>21</v>
      </c>
      <c r="J3565" s="1" t="s">
        <v>12</v>
      </c>
      <c r="K3565" s="1" t="s">
        <v>13</v>
      </c>
      <c r="L3565" s="1" t="s">
        <v>5</v>
      </c>
      <c r="M3565" s="1" t="s">
        <v>23</v>
      </c>
      <c r="N3565" s="1" t="s">
        <v>7</v>
      </c>
      <c r="O3565" s="6"/>
    </row>
    <row r="3566">
      <c r="A3566" s="5">
        <v>107088.0</v>
      </c>
      <c r="B3566" s="2">
        <v>45930.0</v>
      </c>
      <c r="C3566" s="1" t="s">
        <v>11</v>
      </c>
      <c r="D3566" s="3" t="s">
        <v>926</v>
      </c>
      <c r="E3566" s="4">
        <v>45925.0</v>
      </c>
      <c r="F3566" s="5">
        <v>12.0</v>
      </c>
      <c r="G3566" s="5">
        <v>910.08</v>
      </c>
      <c r="H3566" s="5">
        <v>10922.0</v>
      </c>
      <c r="I3566" s="1" t="s">
        <v>21</v>
      </c>
      <c r="J3566" s="1" t="s">
        <v>12</v>
      </c>
      <c r="K3566" s="1" t="s">
        <v>13</v>
      </c>
      <c r="L3566" s="1" t="s">
        <v>5</v>
      </c>
      <c r="M3566" s="1" t="s">
        <v>23</v>
      </c>
      <c r="N3566" s="1" t="s">
        <v>7</v>
      </c>
      <c r="O3566" s="6"/>
    </row>
    <row r="3567">
      <c r="A3567" s="5">
        <v>107089.0</v>
      </c>
      <c r="B3567" s="2">
        <v>45930.0</v>
      </c>
      <c r="C3567" s="1" t="s">
        <v>11</v>
      </c>
      <c r="D3567" s="3" t="s">
        <v>927</v>
      </c>
      <c r="E3567" s="4">
        <v>45925.0</v>
      </c>
      <c r="F3567" s="5">
        <v>30.0</v>
      </c>
      <c r="G3567" s="5">
        <v>163.2</v>
      </c>
      <c r="H3567" s="5">
        <v>4897.0</v>
      </c>
      <c r="I3567" s="1" t="s">
        <v>21</v>
      </c>
      <c r="J3567" s="1" t="s">
        <v>12</v>
      </c>
      <c r="K3567" s="1" t="s">
        <v>13</v>
      </c>
      <c r="L3567" s="1" t="s">
        <v>5</v>
      </c>
      <c r="M3567" s="1" t="s">
        <v>23</v>
      </c>
      <c r="N3567" s="1" t="s">
        <v>7</v>
      </c>
      <c r="O3567" s="6"/>
    </row>
    <row r="3568">
      <c r="A3568" s="5">
        <v>107089.0</v>
      </c>
      <c r="B3568" s="2">
        <v>45930.0</v>
      </c>
      <c r="C3568" s="1" t="s">
        <v>11</v>
      </c>
      <c r="D3568" s="7">
        <v>1951.0</v>
      </c>
      <c r="E3568" s="4">
        <v>45925.0</v>
      </c>
      <c r="F3568" s="5">
        <v>30.0</v>
      </c>
      <c r="G3568" s="5">
        <v>88.32</v>
      </c>
      <c r="H3568" s="5">
        <v>2650.0</v>
      </c>
      <c r="I3568" s="1" t="s">
        <v>21</v>
      </c>
      <c r="J3568" s="1" t="s">
        <v>12</v>
      </c>
      <c r="K3568" s="1" t="s">
        <v>13</v>
      </c>
      <c r="L3568" s="1" t="s">
        <v>5</v>
      </c>
      <c r="M3568" s="1" t="s">
        <v>23</v>
      </c>
      <c r="N3568" s="1" t="s">
        <v>7</v>
      </c>
      <c r="O3568" s="6"/>
    </row>
    <row r="3569">
      <c r="A3569" s="5">
        <v>107089.0</v>
      </c>
      <c r="B3569" s="2">
        <v>45930.0</v>
      </c>
      <c r="C3569" s="1" t="s">
        <v>11</v>
      </c>
      <c r="D3569" s="7">
        <v>1961.0</v>
      </c>
      <c r="E3569" s="4">
        <v>45925.0</v>
      </c>
      <c r="F3569" s="5">
        <v>30.0</v>
      </c>
      <c r="G3569" s="5">
        <v>119.04</v>
      </c>
      <c r="H3569" s="5">
        <v>3572.0</v>
      </c>
      <c r="I3569" s="1" t="s">
        <v>21</v>
      </c>
      <c r="J3569" s="1" t="s">
        <v>12</v>
      </c>
      <c r="K3569" s="1" t="s">
        <v>13</v>
      </c>
      <c r="L3569" s="1" t="s">
        <v>5</v>
      </c>
      <c r="M3569" s="1" t="s">
        <v>23</v>
      </c>
      <c r="N3569" s="1" t="s">
        <v>7</v>
      </c>
      <c r="O3569" s="6"/>
    </row>
    <row r="3570">
      <c r="A3570" s="5">
        <v>107089.0</v>
      </c>
      <c r="B3570" s="2">
        <v>45930.0</v>
      </c>
      <c r="C3570" s="1" t="s">
        <v>11</v>
      </c>
      <c r="D3570" s="3" t="s">
        <v>928</v>
      </c>
      <c r="E3570" s="4">
        <v>45925.0</v>
      </c>
      <c r="F3570" s="5">
        <v>30.0</v>
      </c>
      <c r="G3570" s="5">
        <v>176.64</v>
      </c>
      <c r="H3570" s="5">
        <v>5300.0</v>
      </c>
      <c r="I3570" s="1" t="s">
        <v>21</v>
      </c>
      <c r="J3570" s="1" t="s">
        <v>12</v>
      </c>
      <c r="K3570" s="1" t="s">
        <v>13</v>
      </c>
      <c r="L3570" s="1" t="s">
        <v>5</v>
      </c>
      <c r="M3570" s="1" t="s">
        <v>23</v>
      </c>
      <c r="N3570" s="1" t="s">
        <v>7</v>
      </c>
      <c r="O3570" s="6"/>
    </row>
    <row r="3571">
      <c r="A3571" s="5">
        <v>107089.0</v>
      </c>
      <c r="B3571" s="2">
        <v>45930.0</v>
      </c>
      <c r="C3571" s="1" t="s">
        <v>11</v>
      </c>
      <c r="D3571" s="3" t="s">
        <v>35</v>
      </c>
      <c r="E3571" s="4">
        <v>45925.0</v>
      </c>
      <c r="F3571" s="5">
        <v>66.0</v>
      </c>
      <c r="G3571" s="5">
        <v>164.16</v>
      </c>
      <c r="H3571" s="5">
        <v>10835.0</v>
      </c>
      <c r="I3571" s="1" t="s">
        <v>21</v>
      </c>
      <c r="J3571" s="1" t="s">
        <v>12</v>
      </c>
      <c r="K3571" s="1" t="s">
        <v>13</v>
      </c>
      <c r="L3571" s="1" t="s">
        <v>5</v>
      </c>
      <c r="M3571" s="1" t="s">
        <v>23</v>
      </c>
      <c r="N3571" s="1" t="s">
        <v>7</v>
      </c>
      <c r="O3571" s="6"/>
    </row>
    <row r="3572">
      <c r="A3572" s="5">
        <v>107089.0</v>
      </c>
      <c r="B3572" s="2">
        <v>45930.0</v>
      </c>
      <c r="C3572" s="1" t="s">
        <v>11</v>
      </c>
      <c r="D3572" s="7">
        <v>190.0</v>
      </c>
      <c r="E3572" s="4">
        <v>45925.0</v>
      </c>
      <c r="F3572" s="5">
        <v>30.0</v>
      </c>
      <c r="G3572" s="5">
        <v>199.68</v>
      </c>
      <c r="H3572" s="5">
        <v>5991.0</v>
      </c>
      <c r="I3572" s="1" t="s">
        <v>21</v>
      </c>
      <c r="J3572" s="1" t="s">
        <v>12</v>
      </c>
      <c r="K3572" s="1" t="s">
        <v>13</v>
      </c>
      <c r="L3572" s="1" t="s">
        <v>5</v>
      </c>
      <c r="M3572" s="1" t="s">
        <v>23</v>
      </c>
      <c r="N3572" s="1" t="s">
        <v>7</v>
      </c>
      <c r="O3572" s="6"/>
    </row>
    <row r="3573">
      <c r="A3573" s="5">
        <v>107089.0</v>
      </c>
      <c r="B3573" s="2">
        <v>45930.0</v>
      </c>
      <c r="C3573" s="1" t="s">
        <v>11</v>
      </c>
      <c r="D3573" s="7">
        <v>1842.0</v>
      </c>
      <c r="E3573" s="4">
        <v>45925.0</v>
      </c>
      <c r="F3573" s="5">
        <v>40.0</v>
      </c>
      <c r="G3573" s="5">
        <v>101.76</v>
      </c>
      <c r="H3573" s="5">
        <v>4071.0</v>
      </c>
      <c r="I3573" s="1" t="s">
        <v>21</v>
      </c>
      <c r="J3573" s="1" t="s">
        <v>12</v>
      </c>
      <c r="K3573" s="1" t="s">
        <v>13</v>
      </c>
      <c r="L3573" s="1" t="s">
        <v>5</v>
      </c>
      <c r="M3573" s="1" t="s">
        <v>23</v>
      </c>
      <c r="N3573" s="1" t="s">
        <v>7</v>
      </c>
      <c r="O3573" s="6"/>
    </row>
    <row r="3574">
      <c r="A3574" s="5">
        <v>107089.0</v>
      </c>
      <c r="B3574" s="2">
        <v>45930.0</v>
      </c>
      <c r="C3574" s="1" t="s">
        <v>11</v>
      </c>
      <c r="D3574" s="3" t="s">
        <v>629</v>
      </c>
      <c r="E3574" s="4">
        <v>45925.0</v>
      </c>
      <c r="F3574" s="5">
        <v>33.0</v>
      </c>
      <c r="G3574" s="5">
        <v>186.24</v>
      </c>
      <c r="H3574" s="5">
        <v>6147.0</v>
      </c>
      <c r="I3574" s="1" t="s">
        <v>21</v>
      </c>
      <c r="J3574" s="1" t="s">
        <v>12</v>
      </c>
      <c r="K3574" s="1" t="s">
        <v>13</v>
      </c>
      <c r="L3574" s="1" t="s">
        <v>5</v>
      </c>
      <c r="M3574" s="1" t="s">
        <v>23</v>
      </c>
      <c r="N3574" s="1" t="s">
        <v>7</v>
      </c>
      <c r="O3574" s="6"/>
    </row>
    <row r="3575">
      <c r="A3575" s="5">
        <v>107089.0</v>
      </c>
      <c r="B3575" s="2">
        <v>45930.0</v>
      </c>
      <c r="C3575" s="1" t="s">
        <v>11</v>
      </c>
      <c r="D3575" s="3" t="s">
        <v>599</v>
      </c>
      <c r="E3575" s="4">
        <v>45925.0</v>
      </c>
      <c r="F3575" s="5">
        <v>90.0</v>
      </c>
      <c r="G3575" s="5">
        <v>57.01</v>
      </c>
      <c r="H3575" s="5">
        <v>5132.0</v>
      </c>
      <c r="I3575" s="1" t="s">
        <v>21</v>
      </c>
      <c r="J3575" s="1" t="s">
        <v>12</v>
      </c>
      <c r="K3575" s="1" t="s">
        <v>13</v>
      </c>
      <c r="L3575" s="1" t="s">
        <v>5</v>
      </c>
      <c r="M3575" s="1" t="s">
        <v>23</v>
      </c>
      <c r="N3575" s="1" t="s">
        <v>7</v>
      </c>
      <c r="O3575" s="6"/>
    </row>
    <row r="3576">
      <c r="A3576" s="5">
        <v>107089.0</v>
      </c>
      <c r="B3576" s="2">
        <v>45930.0</v>
      </c>
      <c r="C3576" s="1" t="s">
        <v>11</v>
      </c>
      <c r="D3576" s="7">
        <v>147.0</v>
      </c>
      <c r="E3576" s="4">
        <v>45925.0</v>
      </c>
      <c r="F3576" s="5">
        <v>30.0</v>
      </c>
      <c r="G3576" s="5">
        <v>285.12</v>
      </c>
      <c r="H3576" s="5">
        <v>8554.0</v>
      </c>
      <c r="I3576" s="1" t="s">
        <v>21</v>
      </c>
      <c r="J3576" s="1" t="s">
        <v>12</v>
      </c>
      <c r="K3576" s="1" t="s">
        <v>13</v>
      </c>
      <c r="L3576" s="1" t="s">
        <v>5</v>
      </c>
      <c r="M3576" s="1" t="s">
        <v>23</v>
      </c>
      <c r="N3576" s="1" t="s">
        <v>7</v>
      </c>
      <c r="O3576" s="6"/>
    </row>
    <row r="3577">
      <c r="A3577" s="5">
        <v>107089.0</v>
      </c>
      <c r="B3577" s="2">
        <v>45930.0</v>
      </c>
      <c r="C3577" s="1" t="s">
        <v>11</v>
      </c>
      <c r="D3577" s="7">
        <v>1951.0</v>
      </c>
      <c r="E3577" s="4">
        <v>45925.0</v>
      </c>
      <c r="F3577" s="5">
        <v>30.0</v>
      </c>
      <c r="G3577" s="5">
        <v>88.32</v>
      </c>
      <c r="H3577" s="5">
        <v>2650.0</v>
      </c>
      <c r="I3577" s="1" t="s">
        <v>21</v>
      </c>
      <c r="J3577" s="1" t="s">
        <v>12</v>
      </c>
      <c r="K3577" s="1" t="s">
        <v>13</v>
      </c>
      <c r="L3577" s="1" t="s">
        <v>5</v>
      </c>
      <c r="M3577" s="1" t="s">
        <v>23</v>
      </c>
      <c r="N3577" s="1" t="s">
        <v>7</v>
      </c>
      <c r="O3577" s="6"/>
    </row>
    <row r="3578">
      <c r="A3578" s="5">
        <v>107089.0</v>
      </c>
      <c r="B3578" s="2">
        <v>45930.0</v>
      </c>
      <c r="C3578" s="1" t="s">
        <v>11</v>
      </c>
      <c r="D3578" s="3" t="s">
        <v>929</v>
      </c>
      <c r="E3578" s="4">
        <v>45925.0</v>
      </c>
      <c r="F3578" s="5">
        <v>60.0</v>
      </c>
      <c r="G3578" s="5">
        <v>143.64</v>
      </c>
      <c r="H3578" s="5">
        <v>8619.0</v>
      </c>
      <c r="I3578" s="1" t="s">
        <v>21</v>
      </c>
      <c r="J3578" s="1" t="s">
        <v>12</v>
      </c>
      <c r="K3578" s="1" t="s">
        <v>13</v>
      </c>
      <c r="L3578" s="1" t="s">
        <v>5</v>
      </c>
      <c r="M3578" s="1" t="s">
        <v>23</v>
      </c>
      <c r="N3578" s="1" t="s">
        <v>7</v>
      </c>
      <c r="O3578" s="6"/>
    </row>
    <row r="3579">
      <c r="A3579" s="5">
        <v>107090.0</v>
      </c>
      <c r="B3579" s="2">
        <v>45930.0</v>
      </c>
      <c r="C3579" s="1" t="s">
        <v>11</v>
      </c>
      <c r="D3579" s="3" t="s">
        <v>258</v>
      </c>
      <c r="E3579" s="4">
        <v>45925.0</v>
      </c>
      <c r="F3579" s="5">
        <v>12.0</v>
      </c>
      <c r="G3579" s="5">
        <v>739.2</v>
      </c>
      <c r="H3579" s="5">
        <v>8871.0</v>
      </c>
      <c r="I3579" s="1" t="s">
        <v>21</v>
      </c>
      <c r="J3579" s="1" t="s">
        <v>12</v>
      </c>
      <c r="K3579" s="1" t="s">
        <v>13</v>
      </c>
      <c r="L3579" s="1" t="s">
        <v>5</v>
      </c>
      <c r="M3579" s="1" t="s">
        <v>23</v>
      </c>
      <c r="N3579" s="1" t="s">
        <v>7</v>
      </c>
      <c r="O3579" s="6"/>
    </row>
    <row r="3580">
      <c r="A3580" s="5">
        <v>107090.0</v>
      </c>
      <c r="B3580" s="2">
        <v>45930.0</v>
      </c>
      <c r="C3580" s="1" t="s">
        <v>11</v>
      </c>
      <c r="D3580" s="3" t="s">
        <v>930</v>
      </c>
      <c r="E3580" s="4">
        <v>45925.0</v>
      </c>
      <c r="F3580" s="5">
        <v>12.0</v>
      </c>
      <c r="G3580" s="5">
        <v>700.8</v>
      </c>
      <c r="H3580" s="5">
        <v>8411.0</v>
      </c>
      <c r="I3580" s="1" t="s">
        <v>21</v>
      </c>
      <c r="J3580" s="1" t="s">
        <v>12</v>
      </c>
      <c r="K3580" s="1" t="s">
        <v>13</v>
      </c>
      <c r="L3580" s="1" t="s">
        <v>5</v>
      </c>
      <c r="M3580" s="1" t="s">
        <v>23</v>
      </c>
      <c r="N3580" s="1" t="s">
        <v>7</v>
      </c>
      <c r="O3580" s="6"/>
    </row>
    <row r="3581">
      <c r="A3581" s="5">
        <v>107090.0</v>
      </c>
      <c r="B3581" s="2">
        <v>45930.0</v>
      </c>
      <c r="C3581" s="1" t="s">
        <v>11</v>
      </c>
      <c r="D3581" s="3" t="s">
        <v>253</v>
      </c>
      <c r="E3581" s="4">
        <v>45925.0</v>
      </c>
      <c r="F3581" s="5">
        <v>30.0</v>
      </c>
      <c r="G3581" s="5">
        <v>355.2</v>
      </c>
      <c r="H3581" s="5">
        <v>10657.0</v>
      </c>
      <c r="I3581" s="1" t="s">
        <v>21</v>
      </c>
      <c r="J3581" s="1" t="s">
        <v>12</v>
      </c>
      <c r="K3581" s="1" t="s">
        <v>13</v>
      </c>
      <c r="L3581" s="1" t="s">
        <v>5</v>
      </c>
      <c r="M3581" s="1" t="s">
        <v>23</v>
      </c>
      <c r="N3581" s="1" t="s">
        <v>7</v>
      </c>
      <c r="O3581" s="6"/>
    </row>
    <row r="3582">
      <c r="A3582" s="5">
        <v>107090.0</v>
      </c>
      <c r="B3582" s="2">
        <v>45930.0</v>
      </c>
      <c r="C3582" s="1" t="s">
        <v>11</v>
      </c>
      <c r="D3582" s="3" t="s">
        <v>931</v>
      </c>
      <c r="E3582" s="4">
        <v>45925.0</v>
      </c>
      <c r="F3582" s="5">
        <v>20.0</v>
      </c>
      <c r="G3582" s="5">
        <v>355.2</v>
      </c>
      <c r="H3582" s="5">
        <v>7105.0</v>
      </c>
      <c r="I3582" s="1" t="s">
        <v>21</v>
      </c>
      <c r="J3582" s="1" t="s">
        <v>12</v>
      </c>
      <c r="K3582" s="1" t="s">
        <v>13</v>
      </c>
      <c r="L3582" s="1" t="s">
        <v>5</v>
      </c>
      <c r="M3582" s="1" t="s">
        <v>23</v>
      </c>
      <c r="N3582" s="1" t="s">
        <v>7</v>
      </c>
      <c r="O3582" s="6"/>
    </row>
    <row r="3583">
      <c r="A3583" s="5">
        <v>107091.0</v>
      </c>
      <c r="B3583" s="2">
        <v>45930.0</v>
      </c>
      <c r="C3583" s="1" t="s">
        <v>11</v>
      </c>
      <c r="D3583" s="3" t="s">
        <v>119</v>
      </c>
      <c r="E3583" s="4">
        <v>45925.0</v>
      </c>
      <c r="F3583" s="5">
        <v>14.0</v>
      </c>
      <c r="G3583" s="5">
        <v>834.24</v>
      </c>
      <c r="H3583" s="5">
        <v>11681.0</v>
      </c>
      <c r="I3583" s="1" t="s">
        <v>21</v>
      </c>
      <c r="J3583" s="1" t="s">
        <v>12</v>
      </c>
      <c r="K3583" s="1" t="s">
        <v>13</v>
      </c>
      <c r="L3583" s="1" t="s">
        <v>5</v>
      </c>
      <c r="M3583" s="1" t="s">
        <v>23</v>
      </c>
      <c r="N3583" s="1" t="s">
        <v>7</v>
      </c>
      <c r="O3583" s="6"/>
    </row>
    <row r="3584">
      <c r="A3584" s="5">
        <v>107092.0</v>
      </c>
      <c r="B3584" s="2">
        <v>45930.0</v>
      </c>
      <c r="C3584" s="1" t="s">
        <v>11</v>
      </c>
      <c r="D3584" s="7">
        <v>5212.0</v>
      </c>
      <c r="E3584" s="4">
        <v>45925.0</v>
      </c>
      <c r="F3584" s="5">
        <v>15.0</v>
      </c>
      <c r="G3584" s="5">
        <v>634.8</v>
      </c>
      <c r="H3584" s="5">
        <v>9523.0</v>
      </c>
      <c r="I3584" s="1" t="s">
        <v>61</v>
      </c>
      <c r="J3584" s="1" t="s">
        <v>12</v>
      </c>
      <c r="K3584" s="1" t="s">
        <v>13</v>
      </c>
      <c r="L3584" s="1" t="s">
        <v>5</v>
      </c>
      <c r="M3584" s="1" t="s">
        <v>29</v>
      </c>
      <c r="N3584" s="1" t="s">
        <v>7</v>
      </c>
      <c r="O3584" s="6"/>
    </row>
    <row r="3585">
      <c r="A3585" s="5">
        <v>107092.0</v>
      </c>
      <c r="B3585" s="2">
        <v>45930.0</v>
      </c>
      <c r="C3585" s="1" t="s">
        <v>11</v>
      </c>
      <c r="D3585" s="3" t="s">
        <v>932</v>
      </c>
      <c r="E3585" s="4">
        <v>45925.0</v>
      </c>
      <c r="F3585" s="5">
        <v>10.0</v>
      </c>
      <c r="G3585" s="5">
        <v>620.54</v>
      </c>
      <c r="H3585" s="5">
        <v>6207.0</v>
      </c>
      <c r="I3585" s="1" t="s">
        <v>61</v>
      </c>
      <c r="J3585" s="1" t="s">
        <v>12</v>
      </c>
      <c r="K3585" s="1" t="s">
        <v>13</v>
      </c>
      <c r="L3585" s="1" t="s">
        <v>5</v>
      </c>
      <c r="M3585" s="1" t="s">
        <v>29</v>
      </c>
      <c r="N3585" s="1" t="s">
        <v>7</v>
      </c>
      <c r="O3585" s="6"/>
    </row>
    <row r="3586">
      <c r="A3586" s="5">
        <v>107092.0</v>
      </c>
      <c r="B3586" s="2">
        <v>45930.0</v>
      </c>
      <c r="C3586" s="1" t="s">
        <v>11</v>
      </c>
      <c r="D3586" s="7">
        <v>5252.0</v>
      </c>
      <c r="E3586" s="4">
        <v>45925.0</v>
      </c>
      <c r="F3586" s="5">
        <v>5.0</v>
      </c>
      <c r="G3586" s="5">
        <v>1909.0</v>
      </c>
      <c r="H3586" s="5">
        <v>9546.0</v>
      </c>
      <c r="I3586" s="1" t="s">
        <v>61</v>
      </c>
      <c r="J3586" s="1" t="s">
        <v>12</v>
      </c>
      <c r="K3586" s="1" t="s">
        <v>13</v>
      </c>
      <c r="L3586" s="1" t="s">
        <v>5</v>
      </c>
      <c r="M3586" s="1" t="s">
        <v>29</v>
      </c>
      <c r="N3586" s="1" t="s">
        <v>7</v>
      </c>
      <c r="O3586" s="6"/>
    </row>
    <row r="3587">
      <c r="A3587" s="5">
        <v>107092.0</v>
      </c>
      <c r="B3587" s="2">
        <v>45930.0</v>
      </c>
      <c r="C3587" s="1" t="s">
        <v>11</v>
      </c>
      <c r="D3587" s="7">
        <v>6851.0</v>
      </c>
      <c r="E3587" s="4">
        <v>45925.0</v>
      </c>
      <c r="F3587" s="5">
        <v>6.0</v>
      </c>
      <c r="G3587" s="5">
        <v>1444.4</v>
      </c>
      <c r="H3587" s="5">
        <v>8668.0</v>
      </c>
      <c r="I3587" s="1" t="s">
        <v>61</v>
      </c>
      <c r="J3587" s="1" t="s">
        <v>12</v>
      </c>
      <c r="K3587" s="1" t="s">
        <v>13</v>
      </c>
      <c r="L3587" s="1" t="s">
        <v>5</v>
      </c>
      <c r="M3587" s="1" t="s">
        <v>29</v>
      </c>
      <c r="N3587" s="1" t="s">
        <v>7</v>
      </c>
      <c r="O3587" s="6"/>
    </row>
    <row r="3588">
      <c r="A3588" s="5">
        <v>107092.0</v>
      </c>
      <c r="B3588" s="2">
        <v>45930.0</v>
      </c>
      <c r="C3588" s="1" t="s">
        <v>11</v>
      </c>
      <c r="D3588" s="7">
        <v>6875.0</v>
      </c>
      <c r="E3588" s="4">
        <v>45925.0</v>
      </c>
      <c r="F3588" s="5">
        <v>6.0</v>
      </c>
      <c r="G3588" s="5">
        <v>2295.4</v>
      </c>
      <c r="H3588" s="5">
        <v>13774.0</v>
      </c>
      <c r="I3588" s="1" t="s">
        <v>61</v>
      </c>
      <c r="J3588" s="1" t="s">
        <v>12</v>
      </c>
      <c r="K3588" s="1" t="s">
        <v>13</v>
      </c>
      <c r="L3588" s="1" t="s">
        <v>5</v>
      </c>
      <c r="M3588" s="1" t="s">
        <v>29</v>
      </c>
      <c r="N3588" s="1" t="s">
        <v>7</v>
      </c>
      <c r="O3588" s="6"/>
    </row>
    <row r="3589">
      <c r="A3589" s="5">
        <v>107093.0</v>
      </c>
      <c r="B3589" s="2">
        <v>45930.0</v>
      </c>
      <c r="C3589" s="1" t="s">
        <v>11</v>
      </c>
      <c r="D3589" s="3" t="s">
        <v>226</v>
      </c>
      <c r="E3589" s="4">
        <v>45925.0</v>
      </c>
      <c r="F3589" s="5">
        <v>60.0</v>
      </c>
      <c r="G3589" s="5">
        <v>138.0</v>
      </c>
      <c r="H3589" s="5">
        <v>8281.0</v>
      </c>
      <c r="I3589" s="1" t="s">
        <v>61</v>
      </c>
      <c r="J3589" s="1" t="s">
        <v>12</v>
      </c>
      <c r="K3589" s="1" t="s">
        <v>13</v>
      </c>
      <c r="L3589" s="1" t="s">
        <v>5</v>
      </c>
      <c r="M3589" s="1" t="s">
        <v>29</v>
      </c>
      <c r="N3589" s="1" t="s">
        <v>7</v>
      </c>
      <c r="O3589" s="6"/>
    </row>
    <row r="3590">
      <c r="A3590" s="5">
        <v>107094.0</v>
      </c>
      <c r="B3590" s="2">
        <v>45930.0</v>
      </c>
      <c r="C3590" s="1" t="s">
        <v>11</v>
      </c>
      <c r="D3590" s="3" t="s">
        <v>933</v>
      </c>
      <c r="E3590" s="4">
        <v>45925.0</v>
      </c>
      <c r="F3590" s="5">
        <v>6.0</v>
      </c>
      <c r="G3590" s="5">
        <v>547.4</v>
      </c>
      <c r="H3590" s="5">
        <v>3285.0</v>
      </c>
      <c r="I3590" s="1" t="s">
        <v>61</v>
      </c>
      <c r="J3590" s="1" t="s">
        <v>12</v>
      </c>
      <c r="K3590" s="1" t="s">
        <v>13</v>
      </c>
      <c r="L3590" s="1" t="s">
        <v>5</v>
      </c>
      <c r="M3590" s="1" t="s">
        <v>29</v>
      </c>
      <c r="N3590" s="1" t="s">
        <v>7</v>
      </c>
      <c r="O3590" s="6"/>
    </row>
    <row r="3591">
      <c r="A3591" s="5">
        <v>107094.0</v>
      </c>
      <c r="B3591" s="2">
        <v>45930.0</v>
      </c>
      <c r="C3591" s="1" t="s">
        <v>11</v>
      </c>
      <c r="D3591" s="3" t="s">
        <v>830</v>
      </c>
      <c r="E3591" s="4">
        <v>45925.0</v>
      </c>
      <c r="F3591" s="5">
        <v>20.0</v>
      </c>
      <c r="G3591" s="5">
        <v>115.0</v>
      </c>
      <c r="H3591" s="5">
        <v>2301.0</v>
      </c>
      <c r="I3591" s="1" t="s">
        <v>61</v>
      </c>
      <c r="J3591" s="1" t="s">
        <v>12</v>
      </c>
      <c r="K3591" s="1" t="s">
        <v>13</v>
      </c>
      <c r="L3591" s="1" t="s">
        <v>5</v>
      </c>
      <c r="M3591" s="1" t="s">
        <v>29</v>
      </c>
      <c r="N3591" s="1" t="s">
        <v>7</v>
      </c>
      <c r="O3591" s="6"/>
    </row>
    <row r="3592">
      <c r="A3592" s="5">
        <v>107094.0</v>
      </c>
      <c r="B3592" s="2">
        <v>45930.0</v>
      </c>
      <c r="C3592" s="1" t="s">
        <v>11</v>
      </c>
      <c r="D3592" s="7">
        <v>5295.0</v>
      </c>
      <c r="E3592" s="4">
        <v>45925.0</v>
      </c>
      <c r="F3592" s="5">
        <v>5.0</v>
      </c>
      <c r="G3592" s="5">
        <v>432.4</v>
      </c>
      <c r="H3592" s="5">
        <v>2163.0</v>
      </c>
      <c r="I3592" s="1" t="s">
        <v>61</v>
      </c>
      <c r="J3592" s="1" t="s">
        <v>12</v>
      </c>
      <c r="K3592" s="1" t="s">
        <v>13</v>
      </c>
      <c r="L3592" s="1" t="s">
        <v>5</v>
      </c>
      <c r="M3592" s="1" t="s">
        <v>29</v>
      </c>
      <c r="N3592" s="1" t="s">
        <v>7</v>
      </c>
      <c r="O3592" s="6"/>
    </row>
    <row r="3593">
      <c r="A3593" s="5">
        <v>107094.0</v>
      </c>
      <c r="B3593" s="2">
        <v>45930.0</v>
      </c>
      <c r="C3593" s="1" t="s">
        <v>11</v>
      </c>
      <c r="D3593" s="7">
        <v>5210.0</v>
      </c>
      <c r="E3593" s="4">
        <v>45925.0</v>
      </c>
      <c r="F3593" s="5">
        <v>100.0</v>
      </c>
      <c r="G3593" s="5">
        <v>294.4</v>
      </c>
      <c r="H3593" s="5">
        <v>29441.0</v>
      </c>
      <c r="I3593" s="1" t="s">
        <v>61</v>
      </c>
      <c r="J3593" s="1" t="s">
        <v>12</v>
      </c>
      <c r="K3593" s="1" t="s">
        <v>13</v>
      </c>
      <c r="L3593" s="1" t="s">
        <v>5</v>
      </c>
      <c r="M3593" s="1" t="s">
        <v>29</v>
      </c>
      <c r="N3593" s="1" t="s">
        <v>7</v>
      </c>
      <c r="O3593" s="6"/>
    </row>
    <row r="3594">
      <c r="A3594" s="5">
        <v>107094.0</v>
      </c>
      <c r="B3594" s="2">
        <v>45930.0</v>
      </c>
      <c r="C3594" s="1" t="s">
        <v>11</v>
      </c>
      <c r="D3594" s="7">
        <v>5208.0</v>
      </c>
      <c r="E3594" s="4">
        <v>45925.0</v>
      </c>
      <c r="F3594" s="5">
        <v>40.0</v>
      </c>
      <c r="G3594" s="5">
        <v>455.4</v>
      </c>
      <c r="H3594" s="5">
        <v>18217.0</v>
      </c>
      <c r="I3594" s="1" t="s">
        <v>61</v>
      </c>
      <c r="J3594" s="1" t="s">
        <v>12</v>
      </c>
      <c r="K3594" s="1" t="s">
        <v>13</v>
      </c>
      <c r="L3594" s="1" t="s">
        <v>5</v>
      </c>
      <c r="M3594" s="1" t="s">
        <v>29</v>
      </c>
      <c r="N3594" s="1" t="s">
        <v>7</v>
      </c>
      <c r="O3594" s="6"/>
    </row>
    <row r="3595">
      <c r="A3595" s="5">
        <v>107094.0</v>
      </c>
      <c r="B3595" s="2">
        <v>45930.0</v>
      </c>
      <c r="C3595" s="1" t="s">
        <v>11</v>
      </c>
      <c r="D3595" s="3" t="s">
        <v>782</v>
      </c>
      <c r="E3595" s="4">
        <v>45925.0</v>
      </c>
      <c r="F3595" s="5">
        <v>5.0</v>
      </c>
      <c r="G3595" s="5">
        <v>547.4</v>
      </c>
      <c r="H3595" s="5">
        <v>2738.0</v>
      </c>
      <c r="I3595" s="1" t="s">
        <v>26</v>
      </c>
      <c r="J3595" s="1" t="s">
        <v>12</v>
      </c>
      <c r="K3595" s="1" t="s">
        <v>13</v>
      </c>
      <c r="L3595" s="1" t="s">
        <v>5</v>
      </c>
      <c r="M3595" s="1" t="s">
        <v>29</v>
      </c>
      <c r="N3595" s="1" t="s">
        <v>7</v>
      </c>
      <c r="O3595" s="6"/>
    </row>
    <row r="3596">
      <c r="A3596" s="5">
        <v>107094.0</v>
      </c>
      <c r="B3596" s="2">
        <v>45930.0</v>
      </c>
      <c r="C3596" s="1" t="s">
        <v>11</v>
      </c>
      <c r="D3596" s="7">
        <v>5255.0</v>
      </c>
      <c r="E3596" s="4">
        <v>45925.0</v>
      </c>
      <c r="F3596" s="5">
        <v>5.0</v>
      </c>
      <c r="G3596" s="5">
        <v>1278.8</v>
      </c>
      <c r="H3596" s="5">
        <v>6395.0</v>
      </c>
      <c r="I3596" s="1" t="s">
        <v>61</v>
      </c>
      <c r="J3596" s="1" t="s">
        <v>12</v>
      </c>
      <c r="K3596" s="1" t="s">
        <v>13</v>
      </c>
      <c r="L3596" s="1" t="s">
        <v>5</v>
      </c>
      <c r="M3596" s="1" t="s">
        <v>29</v>
      </c>
      <c r="N3596" s="1" t="s">
        <v>7</v>
      </c>
      <c r="O3596" s="6"/>
    </row>
    <row r="3597">
      <c r="A3597" s="5">
        <v>107094.0</v>
      </c>
      <c r="B3597" s="2">
        <v>45930.0</v>
      </c>
      <c r="C3597" s="1" t="s">
        <v>11</v>
      </c>
      <c r="D3597" s="3" t="s">
        <v>777</v>
      </c>
      <c r="E3597" s="4">
        <v>45925.0</v>
      </c>
      <c r="F3597" s="5">
        <v>3.0</v>
      </c>
      <c r="G3597" s="5">
        <v>722.2</v>
      </c>
      <c r="H3597" s="5">
        <v>2168.0</v>
      </c>
      <c r="I3597" s="1" t="s">
        <v>26</v>
      </c>
      <c r="J3597" s="1" t="s">
        <v>12</v>
      </c>
      <c r="K3597" s="1" t="s">
        <v>13</v>
      </c>
      <c r="L3597" s="1" t="s">
        <v>5</v>
      </c>
      <c r="M3597" s="1" t="s">
        <v>29</v>
      </c>
      <c r="N3597" s="1" t="s">
        <v>7</v>
      </c>
      <c r="O3597" s="6"/>
    </row>
    <row r="3598">
      <c r="A3598" s="5">
        <v>107094.0</v>
      </c>
      <c r="B3598" s="2">
        <v>45930.0</v>
      </c>
      <c r="C3598" s="1" t="s">
        <v>11</v>
      </c>
      <c r="D3598" s="3" t="s">
        <v>781</v>
      </c>
      <c r="E3598" s="4">
        <v>45925.0</v>
      </c>
      <c r="F3598" s="5">
        <v>10.0</v>
      </c>
      <c r="G3598" s="5">
        <v>547.4</v>
      </c>
      <c r="H3598" s="5">
        <v>5475.0</v>
      </c>
      <c r="I3598" s="1" t="s">
        <v>26</v>
      </c>
      <c r="J3598" s="1" t="s">
        <v>12</v>
      </c>
      <c r="K3598" s="1" t="s">
        <v>13</v>
      </c>
      <c r="L3598" s="1" t="s">
        <v>5</v>
      </c>
      <c r="M3598" s="1" t="s">
        <v>29</v>
      </c>
      <c r="N3598" s="1" t="s">
        <v>7</v>
      </c>
      <c r="O3598" s="6"/>
    </row>
    <row r="3599">
      <c r="A3599" s="5">
        <v>107094.0</v>
      </c>
      <c r="B3599" s="2">
        <v>45930.0</v>
      </c>
      <c r="C3599" s="1" t="s">
        <v>11</v>
      </c>
      <c r="D3599" s="7">
        <v>5275.0</v>
      </c>
      <c r="E3599" s="4">
        <v>45925.0</v>
      </c>
      <c r="F3599" s="5">
        <v>6.0</v>
      </c>
      <c r="G3599" s="5">
        <v>1835.4</v>
      </c>
      <c r="H3599" s="5">
        <v>11013.0</v>
      </c>
      <c r="I3599" s="1" t="s">
        <v>61</v>
      </c>
      <c r="J3599" s="1" t="s">
        <v>12</v>
      </c>
      <c r="K3599" s="1" t="s">
        <v>13</v>
      </c>
      <c r="L3599" s="1" t="s">
        <v>5</v>
      </c>
      <c r="M3599" s="1" t="s">
        <v>29</v>
      </c>
      <c r="N3599" s="1" t="s">
        <v>7</v>
      </c>
      <c r="O3599" s="6"/>
    </row>
    <row r="3600">
      <c r="A3600" s="5">
        <v>107094.0</v>
      </c>
      <c r="B3600" s="2">
        <v>45930.0</v>
      </c>
      <c r="C3600" s="1" t="s">
        <v>11</v>
      </c>
      <c r="D3600" s="3" t="s">
        <v>934</v>
      </c>
      <c r="E3600" s="4">
        <v>45925.0</v>
      </c>
      <c r="F3600" s="5">
        <v>15.0</v>
      </c>
      <c r="G3600" s="5">
        <v>409.4</v>
      </c>
      <c r="H3600" s="5">
        <v>6142.0</v>
      </c>
      <c r="I3600" s="1" t="s">
        <v>26</v>
      </c>
      <c r="J3600" s="1" t="s">
        <v>12</v>
      </c>
      <c r="K3600" s="1" t="s">
        <v>13</v>
      </c>
      <c r="L3600" s="1" t="s">
        <v>5</v>
      </c>
      <c r="M3600" s="1" t="s">
        <v>29</v>
      </c>
      <c r="N3600" s="1" t="s">
        <v>7</v>
      </c>
      <c r="O3600" s="6"/>
    </row>
    <row r="3601">
      <c r="A3601" s="5">
        <v>107094.0</v>
      </c>
      <c r="B3601" s="2">
        <v>45930.0</v>
      </c>
      <c r="C3601" s="1" t="s">
        <v>11</v>
      </c>
      <c r="D3601" s="7">
        <v>5252.0</v>
      </c>
      <c r="E3601" s="4">
        <v>45925.0</v>
      </c>
      <c r="F3601" s="5">
        <v>5.0</v>
      </c>
      <c r="G3601" s="5">
        <v>1909.0</v>
      </c>
      <c r="H3601" s="5">
        <v>9546.0</v>
      </c>
      <c r="I3601" s="1" t="s">
        <v>61</v>
      </c>
      <c r="J3601" s="1" t="s">
        <v>12</v>
      </c>
      <c r="K3601" s="1" t="s">
        <v>13</v>
      </c>
      <c r="L3601" s="1" t="s">
        <v>5</v>
      </c>
      <c r="M3601" s="1" t="s">
        <v>29</v>
      </c>
      <c r="N3601" s="1" t="s">
        <v>7</v>
      </c>
      <c r="O3601" s="6"/>
    </row>
    <row r="3602">
      <c r="A3602" s="5">
        <v>201866.0</v>
      </c>
      <c r="B3602" s="2">
        <v>45930.0</v>
      </c>
      <c r="C3602" s="1" t="s">
        <v>122</v>
      </c>
      <c r="D3602" s="3" t="s">
        <v>139</v>
      </c>
      <c r="E3602" s="4">
        <v>45925.0</v>
      </c>
      <c r="F3602" s="5">
        <v>144.0</v>
      </c>
      <c r="G3602" s="5">
        <v>92.16</v>
      </c>
      <c r="H3602" s="5">
        <v>13007.0</v>
      </c>
      <c r="I3602" s="1" t="s">
        <v>127</v>
      </c>
      <c r="J3602" s="1" t="s">
        <v>123</v>
      </c>
      <c r="K3602" s="1" t="s">
        <v>13</v>
      </c>
      <c r="L3602" s="1" t="s">
        <v>5</v>
      </c>
      <c r="M3602" s="1" t="s">
        <v>6</v>
      </c>
      <c r="N3602" s="1" t="s">
        <v>7</v>
      </c>
      <c r="O3602" s="6"/>
    </row>
    <row r="3603">
      <c r="A3603" s="5">
        <v>201866.0</v>
      </c>
      <c r="B3603" s="2">
        <v>45930.0</v>
      </c>
      <c r="C3603" s="1" t="s">
        <v>122</v>
      </c>
      <c r="D3603" s="3" t="s">
        <v>144</v>
      </c>
      <c r="E3603" s="4">
        <v>45925.0</v>
      </c>
      <c r="F3603" s="5">
        <v>90.0</v>
      </c>
      <c r="G3603" s="5">
        <v>484.4</v>
      </c>
      <c r="H3603" s="5">
        <v>42726.0</v>
      </c>
      <c r="I3603" s="1" t="s">
        <v>125</v>
      </c>
      <c r="J3603" s="1" t="s">
        <v>123</v>
      </c>
      <c r="K3603" s="1" t="s">
        <v>13</v>
      </c>
      <c r="L3603" s="1" t="s">
        <v>5</v>
      </c>
      <c r="M3603" s="1" t="s">
        <v>6</v>
      </c>
      <c r="N3603" s="1" t="s">
        <v>7</v>
      </c>
      <c r="O3603" s="6"/>
    </row>
    <row r="3604">
      <c r="A3604" s="5">
        <v>201866.0</v>
      </c>
      <c r="B3604" s="2">
        <v>45930.0</v>
      </c>
      <c r="C3604" s="1" t="s">
        <v>122</v>
      </c>
      <c r="D3604" s="3" t="s">
        <v>935</v>
      </c>
      <c r="E3604" s="4">
        <v>45925.0</v>
      </c>
      <c r="F3604" s="5">
        <v>5.0</v>
      </c>
      <c r="G3604" s="5">
        <v>203.04</v>
      </c>
      <c r="H3604" s="5">
        <v>997.0</v>
      </c>
      <c r="I3604" s="1" t="s">
        <v>125</v>
      </c>
      <c r="J3604" s="1" t="s">
        <v>123</v>
      </c>
      <c r="K3604" s="1" t="s">
        <v>13</v>
      </c>
      <c r="L3604" s="1" t="s">
        <v>5</v>
      </c>
      <c r="M3604" s="1" t="s">
        <v>6</v>
      </c>
      <c r="N3604" s="1" t="s">
        <v>7</v>
      </c>
      <c r="O3604" s="6"/>
    </row>
    <row r="3605">
      <c r="A3605" s="5">
        <v>201866.0</v>
      </c>
      <c r="B3605" s="2">
        <v>45930.0</v>
      </c>
      <c r="C3605" s="1" t="s">
        <v>122</v>
      </c>
      <c r="D3605" s="7">
        <v>5171.0</v>
      </c>
      <c r="E3605" s="4">
        <v>45925.0</v>
      </c>
      <c r="F3605" s="5">
        <v>60.0</v>
      </c>
      <c r="G3605" s="5">
        <v>126.5</v>
      </c>
      <c r="H3605" s="5">
        <v>7440.0</v>
      </c>
      <c r="I3605" s="1" t="s">
        <v>125</v>
      </c>
      <c r="J3605" s="1" t="s">
        <v>123</v>
      </c>
      <c r="K3605" s="1" t="s">
        <v>13</v>
      </c>
      <c r="L3605" s="1" t="s">
        <v>5</v>
      </c>
      <c r="M3605" s="1" t="s">
        <v>6</v>
      </c>
      <c r="N3605" s="1" t="s">
        <v>7</v>
      </c>
      <c r="O3605" s="6"/>
    </row>
    <row r="3606">
      <c r="A3606" s="5">
        <v>201866.0</v>
      </c>
      <c r="B3606" s="2">
        <v>45930.0</v>
      </c>
      <c r="C3606" s="1" t="s">
        <v>122</v>
      </c>
      <c r="D3606" s="3" t="s">
        <v>367</v>
      </c>
      <c r="E3606" s="4">
        <v>45925.0</v>
      </c>
      <c r="F3606" s="5">
        <v>100.0</v>
      </c>
      <c r="G3606" s="5">
        <v>81.39</v>
      </c>
      <c r="H3606" s="5">
        <v>7978.0</v>
      </c>
      <c r="I3606" s="1" t="s">
        <v>127</v>
      </c>
      <c r="J3606" s="1" t="s">
        <v>123</v>
      </c>
      <c r="K3606" s="1" t="s">
        <v>13</v>
      </c>
      <c r="L3606" s="1" t="s">
        <v>5</v>
      </c>
      <c r="M3606" s="1" t="s">
        <v>6</v>
      </c>
      <c r="N3606" s="1" t="s">
        <v>7</v>
      </c>
      <c r="O3606" s="6"/>
    </row>
    <row r="3607">
      <c r="A3607" s="5">
        <v>201866.0</v>
      </c>
      <c r="B3607" s="2">
        <v>45930.0</v>
      </c>
      <c r="C3607" s="1" t="s">
        <v>122</v>
      </c>
      <c r="D3607" s="3" t="s">
        <v>373</v>
      </c>
      <c r="E3607" s="4">
        <v>45925.0</v>
      </c>
      <c r="F3607" s="5">
        <v>16.0</v>
      </c>
      <c r="G3607" s="5">
        <v>225.72</v>
      </c>
      <c r="H3607" s="5">
        <v>3541.0</v>
      </c>
      <c r="I3607" s="1" t="s">
        <v>127</v>
      </c>
      <c r="J3607" s="1" t="s">
        <v>123</v>
      </c>
      <c r="K3607" s="1" t="s">
        <v>13</v>
      </c>
      <c r="L3607" s="1" t="s">
        <v>5</v>
      </c>
      <c r="M3607" s="1" t="s">
        <v>6</v>
      </c>
      <c r="N3607" s="1" t="s">
        <v>7</v>
      </c>
      <c r="O3607" s="6"/>
    </row>
    <row r="3608">
      <c r="A3608" s="5">
        <v>201866.0</v>
      </c>
      <c r="B3608" s="2">
        <v>45930.0</v>
      </c>
      <c r="C3608" s="1" t="s">
        <v>122</v>
      </c>
      <c r="D3608" s="3" t="s">
        <v>145</v>
      </c>
      <c r="E3608" s="4">
        <v>45925.0</v>
      </c>
      <c r="F3608" s="5">
        <v>24.0</v>
      </c>
      <c r="G3608" s="5">
        <v>102.24</v>
      </c>
      <c r="H3608" s="5">
        <v>2406.0</v>
      </c>
      <c r="I3608" s="1" t="s">
        <v>125</v>
      </c>
      <c r="J3608" s="1" t="s">
        <v>123</v>
      </c>
      <c r="K3608" s="1" t="s">
        <v>13</v>
      </c>
      <c r="L3608" s="1" t="s">
        <v>5</v>
      </c>
      <c r="M3608" s="1" t="s">
        <v>6</v>
      </c>
      <c r="N3608" s="1" t="s">
        <v>7</v>
      </c>
      <c r="O3608" s="6"/>
    </row>
    <row r="3609">
      <c r="A3609" s="5">
        <v>201866.0</v>
      </c>
      <c r="B3609" s="2">
        <v>45930.0</v>
      </c>
      <c r="C3609" s="1" t="s">
        <v>122</v>
      </c>
      <c r="D3609" s="3" t="s">
        <v>391</v>
      </c>
      <c r="E3609" s="4">
        <v>45925.0</v>
      </c>
      <c r="F3609" s="5">
        <v>125.0</v>
      </c>
      <c r="G3609" s="5">
        <v>56.88</v>
      </c>
      <c r="H3609" s="5">
        <v>6970.0</v>
      </c>
      <c r="I3609" s="1" t="s">
        <v>125</v>
      </c>
      <c r="J3609" s="1" t="s">
        <v>123</v>
      </c>
      <c r="K3609" s="1" t="s">
        <v>13</v>
      </c>
      <c r="L3609" s="1" t="s">
        <v>5</v>
      </c>
      <c r="M3609" s="1" t="s">
        <v>6</v>
      </c>
      <c r="N3609" s="1" t="s">
        <v>7</v>
      </c>
      <c r="O3609" s="6"/>
    </row>
    <row r="3610">
      <c r="A3610" s="5">
        <v>201866.0</v>
      </c>
      <c r="B3610" s="2">
        <v>45930.0</v>
      </c>
      <c r="C3610" s="1" t="s">
        <v>122</v>
      </c>
      <c r="D3610" s="3" t="s">
        <v>693</v>
      </c>
      <c r="E3610" s="4">
        <v>45925.0</v>
      </c>
      <c r="F3610" s="5">
        <v>10.0</v>
      </c>
      <c r="G3610" s="5">
        <v>182.16</v>
      </c>
      <c r="H3610" s="5">
        <v>1787.0</v>
      </c>
      <c r="I3610" s="1" t="s">
        <v>127</v>
      </c>
      <c r="J3610" s="1" t="s">
        <v>123</v>
      </c>
      <c r="K3610" s="1" t="s">
        <v>13</v>
      </c>
      <c r="L3610" s="1" t="s">
        <v>5</v>
      </c>
      <c r="M3610" s="1" t="s">
        <v>6</v>
      </c>
      <c r="N3610" s="1" t="s">
        <v>7</v>
      </c>
      <c r="O3610" s="6"/>
    </row>
    <row r="3611">
      <c r="A3611" s="5">
        <v>201866.0</v>
      </c>
      <c r="B3611" s="2">
        <v>45930.0</v>
      </c>
      <c r="C3611" s="1" t="s">
        <v>122</v>
      </c>
      <c r="D3611" s="3" t="s">
        <v>936</v>
      </c>
      <c r="E3611" s="4">
        <v>45925.0</v>
      </c>
      <c r="F3611" s="5">
        <v>30.0</v>
      </c>
      <c r="G3611" s="5">
        <v>874.3</v>
      </c>
      <c r="H3611" s="5">
        <v>25706.0</v>
      </c>
      <c r="I3611" s="1" t="s">
        <v>125</v>
      </c>
      <c r="J3611" s="1" t="s">
        <v>123</v>
      </c>
      <c r="K3611" s="1" t="s">
        <v>13</v>
      </c>
      <c r="L3611" s="1" t="s">
        <v>5</v>
      </c>
      <c r="M3611" s="1" t="s">
        <v>6</v>
      </c>
      <c r="N3611" s="1" t="s">
        <v>7</v>
      </c>
      <c r="O3611" s="6"/>
    </row>
    <row r="3612">
      <c r="A3612" s="5">
        <v>201866.0</v>
      </c>
      <c r="B3612" s="2">
        <v>45930.0</v>
      </c>
      <c r="C3612" s="1" t="s">
        <v>122</v>
      </c>
      <c r="D3612" s="3" t="s">
        <v>214</v>
      </c>
      <c r="E3612" s="4">
        <v>45925.0</v>
      </c>
      <c r="F3612" s="5">
        <v>20.0</v>
      </c>
      <c r="G3612" s="5">
        <v>964.6</v>
      </c>
      <c r="H3612" s="5">
        <v>18908.0</v>
      </c>
      <c r="I3612" s="1" t="s">
        <v>125</v>
      </c>
      <c r="J3612" s="1" t="s">
        <v>123</v>
      </c>
      <c r="K3612" s="1" t="s">
        <v>13</v>
      </c>
      <c r="L3612" s="1" t="s">
        <v>5</v>
      </c>
      <c r="M3612" s="1" t="s">
        <v>6</v>
      </c>
      <c r="N3612" s="1" t="s">
        <v>7</v>
      </c>
      <c r="O3612" s="6"/>
    </row>
    <row r="3613">
      <c r="A3613" s="5">
        <v>201866.0</v>
      </c>
      <c r="B3613" s="2">
        <v>45930.0</v>
      </c>
      <c r="C3613" s="1" t="s">
        <v>122</v>
      </c>
      <c r="D3613" s="3" t="s">
        <v>368</v>
      </c>
      <c r="E3613" s="4">
        <v>45925.0</v>
      </c>
      <c r="F3613" s="5">
        <v>32.0</v>
      </c>
      <c r="G3613" s="5">
        <v>271.44</v>
      </c>
      <c r="H3613" s="5">
        <v>8514.0</v>
      </c>
      <c r="I3613" s="1" t="s">
        <v>127</v>
      </c>
      <c r="J3613" s="1" t="s">
        <v>123</v>
      </c>
      <c r="K3613" s="1" t="s">
        <v>13</v>
      </c>
      <c r="L3613" s="1" t="s">
        <v>5</v>
      </c>
      <c r="M3613" s="1" t="s">
        <v>6</v>
      </c>
      <c r="N3613" s="1" t="s">
        <v>7</v>
      </c>
      <c r="O3613" s="6"/>
    </row>
    <row r="3614">
      <c r="A3614" s="5">
        <v>201866.0</v>
      </c>
      <c r="B3614" s="2">
        <v>45930.0</v>
      </c>
      <c r="C3614" s="1" t="s">
        <v>122</v>
      </c>
      <c r="D3614" s="3" t="s">
        <v>937</v>
      </c>
      <c r="E3614" s="4">
        <v>45925.0</v>
      </c>
      <c r="F3614" s="5">
        <v>16.0</v>
      </c>
      <c r="G3614" s="5">
        <v>142.56</v>
      </c>
      <c r="H3614" s="5">
        <v>2237.0</v>
      </c>
      <c r="I3614" s="1" t="s">
        <v>125</v>
      </c>
      <c r="J3614" s="1" t="s">
        <v>123</v>
      </c>
      <c r="K3614" s="1" t="s">
        <v>13</v>
      </c>
      <c r="L3614" s="1" t="s">
        <v>5</v>
      </c>
      <c r="M3614" s="1" t="s">
        <v>6</v>
      </c>
      <c r="N3614" s="1" t="s">
        <v>7</v>
      </c>
      <c r="O3614" s="6"/>
    </row>
    <row r="3615">
      <c r="A3615" s="5">
        <v>201866.0</v>
      </c>
      <c r="B3615" s="2">
        <v>45930.0</v>
      </c>
      <c r="C3615" s="1" t="s">
        <v>122</v>
      </c>
      <c r="D3615" s="3" t="s">
        <v>651</v>
      </c>
      <c r="E3615" s="4">
        <v>45925.0</v>
      </c>
      <c r="F3615" s="5">
        <v>50.0</v>
      </c>
      <c r="G3615" s="5">
        <v>42.04</v>
      </c>
      <c r="H3615" s="5">
        <v>2062.0</v>
      </c>
      <c r="I3615" s="1" t="s">
        <v>127</v>
      </c>
      <c r="J3615" s="1" t="s">
        <v>123</v>
      </c>
      <c r="K3615" s="1" t="s">
        <v>13</v>
      </c>
      <c r="L3615" s="1" t="s">
        <v>5</v>
      </c>
      <c r="M3615" s="1" t="s">
        <v>6</v>
      </c>
      <c r="N3615" s="1" t="s">
        <v>7</v>
      </c>
      <c r="O3615" s="6"/>
    </row>
    <row r="3616">
      <c r="A3616" s="5">
        <v>201866.0</v>
      </c>
      <c r="B3616" s="2">
        <v>45930.0</v>
      </c>
      <c r="C3616" s="1" t="s">
        <v>122</v>
      </c>
      <c r="D3616" s="3" t="s">
        <v>126</v>
      </c>
      <c r="E3616" s="4">
        <v>45925.0</v>
      </c>
      <c r="F3616" s="5">
        <v>75.0</v>
      </c>
      <c r="G3616" s="5">
        <v>30.2</v>
      </c>
      <c r="H3616" s="5">
        <v>2222.0</v>
      </c>
      <c r="I3616" s="1" t="s">
        <v>127</v>
      </c>
      <c r="J3616" s="1" t="s">
        <v>123</v>
      </c>
      <c r="K3616" s="1" t="s">
        <v>13</v>
      </c>
      <c r="L3616" s="1" t="s">
        <v>5</v>
      </c>
      <c r="M3616" s="1" t="s">
        <v>6</v>
      </c>
      <c r="N3616" s="1" t="s">
        <v>7</v>
      </c>
      <c r="O3616" s="6"/>
    </row>
    <row r="3617">
      <c r="A3617" s="5">
        <v>201866.0</v>
      </c>
      <c r="B3617" s="2">
        <v>45930.0</v>
      </c>
      <c r="C3617" s="1" t="s">
        <v>122</v>
      </c>
      <c r="D3617" s="3" t="s">
        <v>128</v>
      </c>
      <c r="E3617" s="4">
        <v>45925.0</v>
      </c>
      <c r="F3617" s="5">
        <v>56.0</v>
      </c>
      <c r="G3617" s="5">
        <v>265.68</v>
      </c>
      <c r="H3617" s="5">
        <v>14582.0</v>
      </c>
      <c r="I3617" s="1" t="s">
        <v>125</v>
      </c>
      <c r="J3617" s="1" t="s">
        <v>123</v>
      </c>
      <c r="K3617" s="1" t="s">
        <v>13</v>
      </c>
      <c r="L3617" s="1" t="s">
        <v>5</v>
      </c>
      <c r="M3617" s="1" t="s">
        <v>6</v>
      </c>
      <c r="N3617" s="1" t="s">
        <v>7</v>
      </c>
      <c r="O3617" s="6"/>
    </row>
    <row r="3618">
      <c r="A3618" s="5">
        <v>201866.0</v>
      </c>
      <c r="B3618" s="2">
        <v>45930.0</v>
      </c>
      <c r="C3618" s="1" t="s">
        <v>122</v>
      </c>
      <c r="D3618" s="3" t="s">
        <v>938</v>
      </c>
      <c r="E3618" s="4">
        <v>45925.0</v>
      </c>
      <c r="F3618" s="5">
        <v>50.0</v>
      </c>
      <c r="G3618" s="5">
        <v>31.68</v>
      </c>
      <c r="H3618" s="5">
        <v>1554.0</v>
      </c>
      <c r="I3618" s="1" t="s">
        <v>125</v>
      </c>
      <c r="J3618" s="1" t="s">
        <v>123</v>
      </c>
      <c r="K3618" s="1" t="s">
        <v>13</v>
      </c>
      <c r="L3618" s="1" t="s">
        <v>5</v>
      </c>
      <c r="M3618" s="1" t="s">
        <v>6</v>
      </c>
      <c r="N3618" s="1" t="s">
        <v>7</v>
      </c>
      <c r="O3618" s="6"/>
    </row>
    <row r="3619">
      <c r="A3619" s="5">
        <v>201866.0</v>
      </c>
      <c r="B3619" s="2">
        <v>45930.0</v>
      </c>
      <c r="C3619" s="1" t="s">
        <v>122</v>
      </c>
      <c r="D3619" s="3" t="s">
        <v>726</v>
      </c>
      <c r="E3619" s="4">
        <v>45925.0</v>
      </c>
      <c r="F3619" s="5">
        <v>25.0</v>
      </c>
      <c r="G3619" s="5">
        <v>74.55</v>
      </c>
      <c r="H3619" s="5">
        <v>1828.0</v>
      </c>
      <c r="I3619" s="1" t="s">
        <v>127</v>
      </c>
      <c r="J3619" s="1" t="s">
        <v>123</v>
      </c>
      <c r="K3619" s="1" t="s">
        <v>13</v>
      </c>
      <c r="L3619" s="1" t="s">
        <v>5</v>
      </c>
      <c r="M3619" s="1" t="s">
        <v>6</v>
      </c>
      <c r="N3619" s="1" t="s">
        <v>7</v>
      </c>
      <c r="O3619" s="6"/>
    </row>
    <row r="3620">
      <c r="A3620" s="5">
        <v>201866.0</v>
      </c>
      <c r="B3620" s="2">
        <v>45930.0</v>
      </c>
      <c r="C3620" s="1" t="s">
        <v>122</v>
      </c>
      <c r="D3620" s="3" t="s">
        <v>655</v>
      </c>
      <c r="E3620" s="4">
        <v>45925.0</v>
      </c>
      <c r="F3620" s="5">
        <v>15.0</v>
      </c>
      <c r="G3620" s="5">
        <v>382.9</v>
      </c>
      <c r="H3620" s="5">
        <v>5630.0</v>
      </c>
      <c r="I3620" s="1" t="s">
        <v>127</v>
      </c>
      <c r="J3620" s="1" t="s">
        <v>123</v>
      </c>
      <c r="K3620" s="1" t="s">
        <v>13</v>
      </c>
      <c r="L3620" s="1" t="s">
        <v>5</v>
      </c>
      <c r="M3620" s="1" t="s">
        <v>6</v>
      </c>
      <c r="N3620" s="1" t="s">
        <v>7</v>
      </c>
      <c r="O3620" s="6"/>
    </row>
    <row r="3621">
      <c r="A3621" s="5">
        <v>201866.0</v>
      </c>
      <c r="B3621" s="2">
        <v>45930.0</v>
      </c>
      <c r="C3621" s="1" t="s">
        <v>122</v>
      </c>
      <c r="D3621" s="3" t="s">
        <v>365</v>
      </c>
      <c r="E3621" s="4">
        <v>45925.0</v>
      </c>
      <c r="F3621" s="5">
        <v>14.0</v>
      </c>
      <c r="G3621" s="5">
        <v>101.23</v>
      </c>
      <c r="H3621" s="5">
        <v>1391.0</v>
      </c>
      <c r="I3621" s="1" t="s">
        <v>127</v>
      </c>
      <c r="J3621" s="1" t="s">
        <v>123</v>
      </c>
      <c r="K3621" s="1" t="s">
        <v>13</v>
      </c>
      <c r="L3621" s="1" t="s">
        <v>5</v>
      </c>
      <c r="M3621" s="1" t="s">
        <v>6</v>
      </c>
      <c r="N3621" s="1" t="s">
        <v>7</v>
      </c>
      <c r="O3621" s="6"/>
    </row>
    <row r="3622">
      <c r="A3622" s="5">
        <v>201866.0</v>
      </c>
      <c r="B3622" s="2">
        <v>45930.0</v>
      </c>
      <c r="C3622" s="1" t="s">
        <v>122</v>
      </c>
      <c r="D3622" s="3" t="s">
        <v>129</v>
      </c>
      <c r="E3622" s="4">
        <v>45925.0</v>
      </c>
      <c r="F3622" s="5">
        <v>35.0</v>
      </c>
      <c r="G3622" s="5">
        <v>1741.6</v>
      </c>
      <c r="H3622" s="5">
        <v>59739.0</v>
      </c>
      <c r="I3622" s="1" t="s">
        <v>125</v>
      </c>
      <c r="J3622" s="1" t="s">
        <v>123</v>
      </c>
      <c r="K3622" s="1" t="s">
        <v>13</v>
      </c>
      <c r="L3622" s="1" t="s">
        <v>5</v>
      </c>
      <c r="M3622" s="1" t="s">
        <v>6</v>
      </c>
      <c r="N3622" s="1" t="s">
        <v>7</v>
      </c>
      <c r="O3622" s="6"/>
    </row>
    <row r="3623">
      <c r="A3623" s="5">
        <v>201866.0</v>
      </c>
      <c r="B3623" s="2">
        <v>45930.0</v>
      </c>
      <c r="C3623" s="1" t="s">
        <v>122</v>
      </c>
      <c r="D3623" s="3" t="s">
        <v>133</v>
      </c>
      <c r="E3623" s="4">
        <v>45925.0</v>
      </c>
      <c r="F3623" s="5">
        <v>90.0</v>
      </c>
      <c r="G3623" s="5">
        <v>45.36</v>
      </c>
      <c r="H3623" s="5">
        <v>4003.0</v>
      </c>
      <c r="I3623" s="1" t="s">
        <v>125</v>
      </c>
      <c r="J3623" s="1" t="s">
        <v>123</v>
      </c>
      <c r="K3623" s="1" t="s">
        <v>13</v>
      </c>
      <c r="L3623" s="1" t="s">
        <v>5</v>
      </c>
      <c r="M3623" s="1" t="s">
        <v>6</v>
      </c>
      <c r="N3623" s="1" t="s">
        <v>7</v>
      </c>
      <c r="O3623" s="6"/>
    </row>
    <row r="3624">
      <c r="A3624" s="5">
        <v>201866.0</v>
      </c>
      <c r="B3624" s="2">
        <v>45930.0</v>
      </c>
      <c r="C3624" s="1" t="s">
        <v>122</v>
      </c>
      <c r="D3624" s="3" t="s">
        <v>939</v>
      </c>
      <c r="E3624" s="4">
        <v>45925.0</v>
      </c>
      <c r="F3624" s="5">
        <v>40.0</v>
      </c>
      <c r="G3624" s="5">
        <v>75.67</v>
      </c>
      <c r="H3624" s="5">
        <v>2968.0</v>
      </c>
      <c r="I3624" s="1" t="s">
        <v>125</v>
      </c>
      <c r="J3624" s="1" t="s">
        <v>123</v>
      </c>
      <c r="K3624" s="1" t="s">
        <v>13</v>
      </c>
      <c r="L3624" s="1" t="s">
        <v>5</v>
      </c>
      <c r="M3624" s="1" t="s">
        <v>6</v>
      </c>
      <c r="N3624" s="1" t="s">
        <v>7</v>
      </c>
      <c r="O3624" s="6"/>
    </row>
    <row r="3625">
      <c r="A3625" s="5">
        <v>201866.0</v>
      </c>
      <c r="B3625" s="2">
        <v>45930.0</v>
      </c>
      <c r="C3625" s="1" t="s">
        <v>122</v>
      </c>
      <c r="D3625" s="3" t="s">
        <v>124</v>
      </c>
      <c r="E3625" s="4">
        <v>45925.0</v>
      </c>
      <c r="F3625" s="5">
        <v>220.0</v>
      </c>
      <c r="G3625" s="5">
        <v>482.3</v>
      </c>
      <c r="H3625" s="5">
        <v>103985.68</v>
      </c>
      <c r="I3625" s="1" t="s">
        <v>125</v>
      </c>
      <c r="J3625" s="1" t="s">
        <v>123</v>
      </c>
      <c r="K3625" s="1" t="s">
        <v>13</v>
      </c>
      <c r="L3625" s="1" t="s">
        <v>5</v>
      </c>
      <c r="M3625" s="1" t="s">
        <v>6</v>
      </c>
      <c r="N3625" s="1" t="s">
        <v>7</v>
      </c>
      <c r="O3625" s="6"/>
    </row>
    <row r="3626">
      <c r="A3626" s="5">
        <v>201866.0</v>
      </c>
      <c r="B3626" s="2">
        <v>45930.0</v>
      </c>
      <c r="C3626" s="1" t="s">
        <v>122</v>
      </c>
      <c r="D3626" s="3" t="s">
        <v>652</v>
      </c>
      <c r="E3626" s="4">
        <v>45925.0</v>
      </c>
      <c r="F3626" s="5">
        <v>15.0</v>
      </c>
      <c r="G3626" s="5">
        <v>108.75</v>
      </c>
      <c r="H3626" s="5">
        <v>1600.0</v>
      </c>
      <c r="I3626" s="1" t="s">
        <v>127</v>
      </c>
      <c r="J3626" s="1" t="s">
        <v>123</v>
      </c>
      <c r="K3626" s="1" t="s">
        <v>13</v>
      </c>
      <c r="L3626" s="1" t="s">
        <v>5</v>
      </c>
      <c r="M3626" s="1" t="s">
        <v>6</v>
      </c>
      <c r="N3626" s="1" t="s">
        <v>7</v>
      </c>
      <c r="O3626" s="6"/>
    </row>
    <row r="3627">
      <c r="A3627" s="5">
        <v>201866.0</v>
      </c>
      <c r="B3627" s="2">
        <v>45930.0</v>
      </c>
      <c r="C3627" s="1" t="s">
        <v>122</v>
      </c>
      <c r="D3627" s="3" t="s">
        <v>457</v>
      </c>
      <c r="E3627" s="4">
        <v>45925.0</v>
      </c>
      <c r="F3627" s="5">
        <v>22.0</v>
      </c>
      <c r="G3627" s="5">
        <v>95.04</v>
      </c>
      <c r="H3627" s="5">
        <v>2051.0</v>
      </c>
      <c r="I3627" s="1" t="s">
        <v>127</v>
      </c>
      <c r="J3627" s="1" t="s">
        <v>123</v>
      </c>
      <c r="K3627" s="1" t="s">
        <v>13</v>
      </c>
      <c r="L3627" s="1" t="s">
        <v>5</v>
      </c>
      <c r="M3627" s="1" t="s">
        <v>6</v>
      </c>
      <c r="N3627" s="1" t="s">
        <v>7</v>
      </c>
      <c r="O3627" s="6"/>
    </row>
    <row r="3628">
      <c r="A3628" s="5">
        <v>201866.0</v>
      </c>
      <c r="B3628" s="2">
        <v>45930.0</v>
      </c>
      <c r="C3628" s="1" t="s">
        <v>122</v>
      </c>
      <c r="D3628" s="3" t="s">
        <v>140</v>
      </c>
      <c r="E3628" s="4">
        <v>45925.0</v>
      </c>
      <c r="F3628" s="5">
        <v>10.0</v>
      </c>
      <c r="G3628" s="5">
        <v>751.8</v>
      </c>
      <c r="H3628" s="5">
        <v>7369.0</v>
      </c>
      <c r="I3628" s="1" t="s">
        <v>127</v>
      </c>
      <c r="J3628" s="1" t="s">
        <v>123</v>
      </c>
      <c r="K3628" s="1" t="s">
        <v>13</v>
      </c>
      <c r="L3628" s="1" t="s">
        <v>5</v>
      </c>
      <c r="M3628" s="1" t="s">
        <v>6</v>
      </c>
      <c r="N3628" s="1" t="s">
        <v>7</v>
      </c>
      <c r="O3628" s="6"/>
    </row>
    <row r="3629">
      <c r="A3629" s="5">
        <v>201866.0</v>
      </c>
      <c r="B3629" s="2">
        <v>45930.0</v>
      </c>
      <c r="C3629" s="1" t="s">
        <v>122</v>
      </c>
      <c r="D3629" s="3" t="s">
        <v>364</v>
      </c>
      <c r="E3629" s="4">
        <v>45925.0</v>
      </c>
      <c r="F3629" s="5">
        <v>5.0</v>
      </c>
      <c r="G3629" s="5">
        <v>272.44</v>
      </c>
      <c r="H3629" s="5">
        <v>1337.0</v>
      </c>
      <c r="I3629" s="1" t="s">
        <v>127</v>
      </c>
      <c r="J3629" s="1" t="s">
        <v>123</v>
      </c>
      <c r="K3629" s="1" t="s">
        <v>13</v>
      </c>
      <c r="L3629" s="1" t="s">
        <v>5</v>
      </c>
      <c r="M3629" s="1" t="s">
        <v>6</v>
      </c>
      <c r="N3629" s="1" t="s">
        <v>7</v>
      </c>
      <c r="O3629" s="6"/>
    </row>
    <row r="3630">
      <c r="A3630" s="5">
        <v>201866.0</v>
      </c>
      <c r="B3630" s="2">
        <v>45930.0</v>
      </c>
      <c r="C3630" s="1" t="s">
        <v>122</v>
      </c>
      <c r="D3630" s="3" t="s">
        <v>940</v>
      </c>
      <c r="E3630" s="4">
        <v>45925.0</v>
      </c>
      <c r="F3630" s="5">
        <v>120.0</v>
      </c>
      <c r="G3630" s="5">
        <v>870.8</v>
      </c>
      <c r="H3630" s="5">
        <v>102407.88</v>
      </c>
      <c r="I3630" s="1" t="s">
        <v>125</v>
      </c>
      <c r="J3630" s="1" t="s">
        <v>123</v>
      </c>
      <c r="K3630" s="1" t="s">
        <v>13</v>
      </c>
      <c r="L3630" s="1" t="s">
        <v>5</v>
      </c>
      <c r="M3630" s="1" t="s">
        <v>6</v>
      </c>
      <c r="N3630" s="1" t="s">
        <v>7</v>
      </c>
      <c r="O3630" s="6"/>
    </row>
    <row r="3631">
      <c r="A3631" s="5">
        <v>201866.0</v>
      </c>
      <c r="B3631" s="2">
        <v>45930.0</v>
      </c>
      <c r="C3631" s="1" t="s">
        <v>122</v>
      </c>
      <c r="D3631" s="3" t="s">
        <v>537</v>
      </c>
      <c r="E3631" s="4">
        <v>45925.0</v>
      </c>
      <c r="F3631" s="5">
        <v>48.0</v>
      </c>
      <c r="G3631" s="5">
        <v>65.66</v>
      </c>
      <c r="H3631" s="5">
        <v>3090.0</v>
      </c>
      <c r="I3631" s="1" t="s">
        <v>125</v>
      </c>
      <c r="J3631" s="1" t="s">
        <v>123</v>
      </c>
      <c r="K3631" s="1" t="s">
        <v>13</v>
      </c>
      <c r="L3631" s="1" t="s">
        <v>5</v>
      </c>
      <c r="M3631" s="1" t="s">
        <v>6</v>
      </c>
      <c r="N3631" s="1" t="s">
        <v>7</v>
      </c>
      <c r="O3631" s="6"/>
    </row>
    <row r="3632">
      <c r="A3632" s="5">
        <v>201866.0</v>
      </c>
      <c r="B3632" s="2">
        <v>45930.0</v>
      </c>
      <c r="C3632" s="1" t="s">
        <v>122</v>
      </c>
      <c r="D3632" s="3" t="s">
        <v>653</v>
      </c>
      <c r="E3632" s="4">
        <v>45925.0</v>
      </c>
      <c r="F3632" s="5">
        <v>105.0</v>
      </c>
      <c r="G3632" s="5">
        <v>79.92</v>
      </c>
      <c r="H3632" s="5">
        <v>8226.0</v>
      </c>
      <c r="I3632" s="1" t="s">
        <v>125</v>
      </c>
      <c r="J3632" s="1" t="s">
        <v>123</v>
      </c>
      <c r="K3632" s="1" t="s">
        <v>13</v>
      </c>
      <c r="L3632" s="1" t="s">
        <v>5</v>
      </c>
      <c r="M3632" s="1" t="s">
        <v>6</v>
      </c>
      <c r="N3632" s="1" t="s">
        <v>7</v>
      </c>
      <c r="O3632" s="6"/>
    </row>
    <row r="3633">
      <c r="A3633" s="5">
        <v>201866.0</v>
      </c>
      <c r="B3633" s="2">
        <v>45930.0</v>
      </c>
      <c r="C3633" s="1" t="s">
        <v>122</v>
      </c>
      <c r="D3633" s="3" t="s">
        <v>455</v>
      </c>
      <c r="E3633" s="4">
        <v>45925.0</v>
      </c>
      <c r="F3633" s="5">
        <v>40.0</v>
      </c>
      <c r="G3633" s="5">
        <v>60.48</v>
      </c>
      <c r="H3633" s="5">
        <v>2373.0</v>
      </c>
      <c r="I3633" s="1" t="s">
        <v>127</v>
      </c>
      <c r="J3633" s="1" t="s">
        <v>123</v>
      </c>
      <c r="K3633" s="1" t="s">
        <v>13</v>
      </c>
      <c r="L3633" s="1" t="s">
        <v>5</v>
      </c>
      <c r="M3633" s="1" t="s">
        <v>6</v>
      </c>
      <c r="N3633" s="1" t="s">
        <v>7</v>
      </c>
      <c r="O3633" s="6"/>
    </row>
    <row r="3634">
      <c r="A3634" s="5">
        <v>201867.0</v>
      </c>
      <c r="B3634" s="2">
        <v>45930.0</v>
      </c>
      <c r="C3634" s="1" t="s">
        <v>122</v>
      </c>
      <c r="D3634" s="3" t="s">
        <v>78</v>
      </c>
      <c r="E3634" s="4">
        <v>45925.0</v>
      </c>
      <c r="F3634" s="5">
        <v>800.0</v>
      </c>
      <c r="G3634" s="5">
        <v>7.16</v>
      </c>
      <c r="H3634" s="5">
        <v>5615.0</v>
      </c>
      <c r="I3634" s="1" t="s">
        <v>75</v>
      </c>
      <c r="J3634" s="1" t="s">
        <v>123</v>
      </c>
      <c r="K3634" s="1" t="s">
        <v>13</v>
      </c>
      <c r="L3634" s="1" t="s">
        <v>5</v>
      </c>
      <c r="M3634" s="1" t="s">
        <v>6</v>
      </c>
      <c r="N3634" s="1" t="s">
        <v>7</v>
      </c>
      <c r="O3634" s="6"/>
    </row>
    <row r="3635">
      <c r="A3635" s="5">
        <v>201867.0</v>
      </c>
      <c r="B3635" s="2">
        <v>45930.0</v>
      </c>
      <c r="C3635" s="1" t="s">
        <v>122</v>
      </c>
      <c r="D3635" s="3" t="s">
        <v>168</v>
      </c>
      <c r="E3635" s="4">
        <v>45925.0</v>
      </c>
      <c r="F3635" s="5">
        <v>500.0</v>
      </c>
      <c r="G3635" s="5">
        <v>12.38</v>
      </c>
      <c r="H3635" s="5">
        <v>6068.0</v>
      </c>
      <c r="I3635" s="1" t="s">
        <v>71</v>
      </c>
      <c r="J3635" s="1" t="s">
        <v>123</v>
      </c>
      <c r="K3635" s="1" t="s">
        <v>13</v>
      </c>
      <c r="L3635" s="1" t="s">
        <v>5</v>
      </c>
      <c r="M3635" s="1" t="s">
        <v>6</v>
      </c>
      <c r="N3635" s="1" t="s">
        <v>7</v>
      </c>
      <c r="O3635" s="6"/>
    </row>
    <row r="3636">
      <c r="A3636" s="5">
        <v>201867.0</v>
      </c>
      <c r="B3636" s="2">
        <v>45930.0</v>
      </c>
      <c r="C3636" s="1" t="s">
        <v>122</v>
      </c>
      <c r="D3636" s="3" t="s">
        <v>474</v>
      </c>
      <c r="E3636" s="4">
        <v>45925.0</v>
      </c>
      <c r="F3636" s="5">
        <v>100.0</v>
      </c>
      <c r="G3636" s="5">
        <v>38.16</v>
      </c>
      <c r="H3636" s="5">
        <v>3741.0</v>
      </c>
      <c r="I3636" s="1" t="s">
        <v>75</v>
      </c>
      <c r="J3636" s="1" t="s">
        <v>123</v>
      </c>
      <c r="K3636" s="1" t="s">
        <v>13</v>
      </c>
      <c r="L3636" s="1" t="s">
        <v>5</v>
      </c>
      <c r="M3636" s="1" t="s">
        <v>6</v>
      </c>
      <c r="N3636" s="1" t="s">
        <v>7</v>
      </c>
      <c r="O3636" s="6"/>
    </row>
    <row r="3637">
      <c r="A3637" s="5">
        <v>201867.0</v>
      </c>
      <c r="B3637" s="2">
        <v>45930.0</v>
      </c>
      <c r="C3637" s="1" t="s">
        <v>122</v>
      </c>
      <c r="D3637" s="3" t="s">
        <v>169</v>
      </c>
      <c r="E3637" s="4">
        <v>45925.0</v>
      </c>
      <c r="F3637" s="5">
        <v>200.0</v>
      </c>
      <c r="G3637" s="5">
        <v>35.92</v>
      </c>
      <c r="H3637" s="5">
        <v>7042.0</v>
      </c>
      <c r="I3637" s="1" t="s">
        <v>75</v>
      </c>
      <c r="J3637" s="1" t="s">
        <v>123</v>
      </c>
      <c r="K3637" s="1" t="s">
        <v>13</v>
      </c>
      <c r="L3637" s="1" t="s">
        <v>5</v>
      </c>
      <c r="M3637" s="1" t="s">
        <v>6</v>
      </c>
      <c r="N3637" s="1" t="s">
        <v>7</v>
      </c>
      <c r="O3637" s="6"/>
    </row>
    <row r="3638">
      <c r="A3638" s="5">
        <v>201867.0</v>
      </c>
      <c r="B3638" s="2">
        <v>45930.0</v>
      </c>
      <c r="C3638" s="1" t="s">
        <v>122</v>
      </c>
      <c r="D3638" s="3" t="s">
        <v>487</v>
      </c>
      <c r="E3638" s="4">
        <v>45925.0</v>
      </c>
      <c r="F3638" s="5">
        <v>200.0</v>
      </c>
      <c r="G3638" s="5">
        <v>5.61</v>
      </c>
      <c r="H3638" s="5">
        <v>1101.0</v>
      </c>
      <c r="I3638" s="1" t="s">
        <v>71</v>
      </c>
      <c r="J3638" s="1" t="s">
        <v>123</v>
      </c>
      <c r="K3638" s="1" t="s">
        <v>13</v>
      </c>
      <c r="L3638" s="1" t="s">
        <v>5</v>
      </c>
      <c r="M3638" s="1" t="s">
        <v>6</v>
      </c>
      <c r="N3638" s="1" t="s">
        <v>7</v>
      </c>
      <c r="O3638" s="6"/>
    </row>
    <row r="3639">
      <c r="A3639" s="5">
        <v>201867.0</v>
      </c>
      <c r="B3639" s="2">
        <v>45930.0</v>
      </c>
      <c r="C3639" s="1" t="s">
        <v>122</v>
      </c>
      <c r="D3639" s="3" t="s">
        <v>604</v>
      </c>
      <c r="E3639" s="4">
        <v>45925.0</v>
      </c>
      <c r="F3639" s="5">
        <v>120.0</v>
      </c>
      <c r="G3639" s="5">
        <v>38.16</v>
      </c>
      <c r="H3639" s="5">
        <v>4489.0</v>
      </c>
      <c r="I3639" s="1" t="s">
        <v>75</v>
      </c>
      <c r="J3639" s="1" t="s">
        <v>123</v>
      </c>
      <c r="K3639" s="1" t="s">
        <v>13</v>
      </c>
      <c r="L3639" s="1" t="s">
        <v>5</v>
      </c>
      <c r="M3639" s="1" t="s">
        <v>6</v>
      </c>
      <c r="N3639" s="1" t="s">
        <v>7</v>
      </c>
      <c r="O3639" s="6"/>
    </row>
    <row r="3640">
      <c r="A3640" s="5">
        <v>201867.0</v>
      </c>
      <c r="B3640" s="2">
        <v>45930.0</v>
      </c>
      <c r="C3640" s="1" t="s">
        <v>122</v>
      </c>
      <c r="D3640" s="3" t="s">
        <v>160</v>
      </c>
      <c r="E3640" s="4">
        <v>45925.0</v>
      </c>
      <c r="F3640" s="5">
        <v>300.0</v>
      </c>
      <c r="G3640" s="5">
        <v>60.76</v>
      </c>
      <c r="H3640" s="5">
        <v>17865.0</v>
      </c>
      <c r="I3640" s="1" t="s">
        <v>75</v>
      </c>
      <c r="J3640" s="1" t="s">
        <v>123</v>
      </c>
      <c r="K3640" s="1" t="s">
        <v>13</v>
      </c>
      <c r="L3640" s="1" t="s">
        <v>5</v>
      </c>
      <c r="M3640" s="1" t="s">
        <v>6</v>
      </c>
      <c r="N3640" s="1" t="s">
        <v>7</v>
      </c>
      <c r="O3640" s="6"/>
    </row>
    <row r="3641">
      <c r="A3641" s="5">
        <v>201867.0</v>
      </c>
      <c r="B3641" s="2">
        <v>45930.0</v>
      </c>
      <c r="C3641" s="1" t="s">
        <v>122</v>
      </c>
      <c r="D3641" s="3" t="s">
        <v>283</v>
      </c>
      <c r="E3641" s="4">
        <v>45925.0</v>
      </c>
      <c r="F3641" s="5">
        <v>200.0</v>
      </c>
      <c r="G3641" s="5">
        <v>33.4</v>
      </c>
      <c r="H3641" s="5">
        <v>6548.0</v>
      </c>
      <c r="I3641" s="1" t="s">
        <v>75</v>
      </c>
      <c r="J3641" s="1" t="s">
        <v>123</v>
      </c>
      <c r="K3641" s="1" t="s">
        <v>13</v>
      </c>
      <c r="L3641" s="1" t="s">
        <v>5</v>
      </c>
      <c r="M3641" s="1" t="s">
        <v>6</v>
      </c>
      <c r="N3641" s="1" t="s">
        <v>7</v>
      </c>
      <c r="O3641" s="6"/>
    </row>
    <row r="3642">
      <c r="A3642" s="5">
        <v>201867.0</v>
      </c>
      <c r="B3642" s="2">
        <v>45930.0</v>
      </c>
      <c r="C3642" s="1" t="s">
        <v>122</v>
      </c>
      <c r="D3642" s="3" t="s">
        <v>941</v>
      </c>
      <c r="E3642" s="4">
        <v>45925.0</v>
      </c>
      <c r="F3642" s="5">
        <v>25.0</v>
      </c>
      <c r="G3642" s="5">
        <v>41.04</v>
      </c>
      <c r="H3642" s="5">
        <v>1007.0</v>
      </c>
      <c r="I3642" s="1" t="s">
        <v>71</v>
      </c>
      <c r="J3642" s="1" t="s">
        <v>123</v>
      </c>
      <c r="K3642" s="1" t="s">
        <v>13</v>
      </c>
      <c r="L3642" s="1" t="s">
        <v>5</v>
      </c>
      <c r="M3642" s="1" t="s">
        <v>6</v>
      </c>
      <c r="N3642" s="1" t="s">
        <v>7</v>
      </c>
      <c r="O3642" s="6"/>
    </row>
    <row r="3643">
      <c r="A3643" s="5">
        <v>201867.0</v>
      </c>
      <c r="B3643" s="2">
        <v>45930.0</v>
      </c>
      <c r="C3643" s="1" t="s">
        <v>122</v>
      </c>
      <c r="D3643" s="3" t="s">
        <v>171</v>
      </c>
      <c r="E3643" s="4">
        <v>45925.0</v>
      </c>
      <c r="F3643" s="5">
        <v>50.0</v>
      </c>
      <c r="G3643" s="5">
        <v>168.76</v>
      </c>
      <c r="H3643" s="5">
        <v>8271.0</v>
      </c>
      <c r="I3643" s="1" t="s">
        <v>75</v>
      </c>
      <c r="J3643" s="1" t="s">
        <v>123</v>
      </c>
      <c r="K3643" s="1" t="s">
        <v>13</v>
      </c>
      <c r="L3643" s="1" t="s">
        <v>5</v>
      </c>
      <c r="M3643" s="1" t="s">
        <v>6</v>
      </c>
      <c r="N3643" s="1" t="s">
        <v>7</v>
      </c>
      <c r="O3643" s="6"/>
    </row>
    <row r="3644">
      <c r="A3644" s="5">
        <v>201867.0</v>
      </c>
      <c r="B3644" s="2">
        <v>45930.0</v>
      </c>
      <c r="C3644" s="1" t="s">
        <v>122</v>
      </c>
      <c r="D3644" s="3" t="s">
        <v>357</v>
      </c>
      <c r="E3644" s="4">
        <v>45925.0</v>
      </c>
      <c r="F3644" s="5">
        <v>50.0</v>
      </c>
      <c r="G3644" s="5">
        <v>305.56</v>
      </c>
      <c r="H3644" s="5">
        <v>14974.0</v>
      </c>
      <c r="I3644" s="1" t="s">
        <v>75</v>
      </c>
      <c r="J3644" s="1" t="s">
        <v>123</v>
      </c>
      <c r="K3644" s="1" t="s">
        <v>13</v>
      </c>
      <c r="L3644" s="1" t="s">
        <v>5</v>
      </c>
      <c r="M3644" s="1" t="s">
        <v>6</v>
      </c>
      <c r="N3644" s="1" t="s">
        <v>7</v>
      </c>
      <c r="O3644" s="6"/>
    </row>
    <row r="3645">
      <c r="A3645" s="5">
        <v>201867.0</v>
      </c>
      <c r="B3645" s="2">
        <v>45930.0</v>
      </c>
      <c r="C3645" s="1" t="s">
        <v>122</v>
      </c>
      <c r="D3645" s="3" t="s">
        <v>187</v>
      </c>
      <c r="E3645" s="4">
        <v>45925.0</v>
      </c>
      <c r="F3645" s="5">
        <v>550.0</v>
      </c>
      <c r="G3645" s="5">
        <v>129.15</v>
      </c>
      <c r="H3645" s="5">
        <v>69613.0</v>
      </c>
      <c r="I3645" s="1" t="s">
        <v>75</v>
      </c>
      <c r="J3645" s="1" t="s">
        <v>123</v>
      </c>
      <c r="K3645" s="1" t="s">
        <v>13</v>
      </c>
      <c r="L3645" s="1" t="s">
        <v>5</v>
      </c>
      <c r="M3645" s="1" t="s">
        <v>6</v>
      </c>
      <c r="N3645" s="1" t="s">
        <v>7</v>
      </c>
      <c r="O3645" s="6"/>
    </row>
    <row r="3646">
      <c r="A3646" s="5">
        <v>201867.0</v>
      </c>
      <c r="B3646" s="2">
        <v>45930.0</v>
      </c>
      <c r="C3646" s="1" t="s">
        <v>122</v>
      </c>
      <c r="D3646" s="3" t="s">
        <v>865</v>
      </c>
      <c r="E3646" s="4">
        <v>45925.0</v>
      </c>
      <c r="F3646" s="5">
        <v>25.0</v>
      </c>
      <c r="G3646" s="5">
        <v>41.04</v>
      </c>
      <c r="H3646" s="5">
        <v>1007.0</v>
      </c>
      <c r="I3646" s="1" t="s">
        <v>71</v>
      </c>
      <c r="J3646" s="1" t="s">
        <v>123</v>
      </c>
      <c r="K3646" s="1" t="s">
        <v>13</v>
      </c>
      <c r="L3646" s="1" t="s">
        <v>5</v>
      </c>
      <c r="M3646" s="1" t="s">
        <v>6</v>
      </c>
      <c r="N3646" s="1" t="s">
        <v>7</v>
      </c>
      <c r="O3646" s="6"/>
    </row>
    <row r="3647">
      <c r="A3647" s="5">
        <v>201867.0</v>
      </c>
      <c r="B3647" s="2">
        <v>45930.0</v>
      </c>
      <c r="C3647" s="1" t="s">
        <v>122</v>
      </c>
      <c r="D3647" s="3" t="s">
        <v>359</v>
      </c>
      <c r="E3647" s="4">
        <v>45925.0</v>
      </c>
      <c r="F3647" s="5">
        <v>50.0</v>
      </c>
      <c r="G3647" s="5">
        <v>78.48</v>
      </c>
      <c r="H3647" s="5">
        <v>3847.0</v>
      </c>
      <c r="I3647" s="1" t="s">
        <v>75</v>
      </c>
      <c r="J3647" s="1" t="s">
        <v>123</v>
      </c>
      <c r="K3647" s="1" t="s">
        <v>13</v>
      </c>
      <c r="L3647" s="1" t="s">
        <v>5</v>
      </c>
      <c r="M3647" s="1" t="s">
        <v>6</v>
      </c>
      <c r="N3647" s="1" t="s">
        <v>7</v>
      </c>
      <c r="O3647" s="6"/>
    </row>
    <row r="3648">
      <c r="A3648" s="5">
        <v>201867.0</v>
      </c>
      <c r="B3648" s="2">
        <v>45930.0</v>
      </c>
      <c r="C3648" s="1" t="s">
        <v>122</v>
      </c>
      <c r="D3648" s="3" t="s">
        <v>286</v>
      </c>
      <c r="E3648" s="4">
        <v>45925.0</v>
      </c>
      <c r="F3648" s="5">
        <v>144.0</v>
      </c>
      <c r="G3648" s="5">
        <v>72.98</v>
      </c>
      <c r="H3648" s="5">
        <v>10300.0</v>
      </c>
      <c r="I3648" s="1" t="s">
        <v>75</v>
      </c>
      <c r="J3648" s="1" t="s">
        <v>123</v>
      </c>
      <c r="K3648" s="1" t="s">
        <v>13</v>
      </c>
      <c r="L3648" s="1" t="s">
        <v>5</v>
      </c>
      <c r="M3648" s="1" t="s">
        <v>6</v>
      </c>
      <c r="N3648" s="1" t="s">
        <v>7</v>
      </c>
      <c r="O3648" s="6"/>
    </row>
    <row r="3649">
      <c r="A3649" s="5">
        <v>201867.0</v>
      </c>
      <c r="B3649" s="2">
        <v>45930.0</v>
      </c>
      <c r="C3649" s="1" t="s">
        <v>122</v>
      </c>
      <c r="D3649" s="3" t="s">
        <v>191</v>
      </c>
      <c r="E3649" s="4">
        <v>45925.0</v>
      </c>
      <c r="F3649" s="5">
        <v>500.0</v>
      </c>
      <c r="G3649" s="5">
        <v>11.66</v>
      </c>
      <c r="H3649" s="5">
        <v>5715.0</v>
      </c>
      <c r="I3649" s="1" t="s">
        <v>75</v>
      </c>
      <c r="J3649" s="1" t="s">
        <v>123</v>
      </c>
      <c r="K3649" s="1" t="s">
        <v>13</v>
      </c>
      <c r="L3649" s="1" t="s">
        <v>5</v>
      </c>
      <c r="M3649" s="1" t="s">
        <v>6</v>
      </c>
      <c r="N3649" s="1" t="s">
        <v>7</v>
      </c>
      <c r="O3649" s="6"/>
    </row>
    <row r="3650">
      <c r="A3650" s="5">
        <v>201867.0</v>
      </c>
      <c r="B3650" s="2">
        <v>45930.0</v>
      </c>
      <c r="C3650" s="1" t="s">
        <v>122</v>
      </c>
      <c r="D3650" s="3" t="s">
        <v>388</v>
      </c>
      <c r="E3650" s="4">
        <v>45925.0</v>
      </c>
      <c r="F3650" s="5">
        <v>50.0</v>
      </c>
      <c r="G3650" s="5">
        <v>24.62</v>
      </c>
      <c r="H3650" s="5">
        <v>1208.0</v>
      </c>
      <c r="I3650" s="1" t="s">
        <v>71</v>
      </c>
      <c r="J3650" s="1" t="s">
        <v>123</v>
      </c>
      <c r="K3650" s="1" t="s">
        <v>13</v>
      </c>
      <c r="L3650" s="1" t="s">
        <v>5</v>
      </c>
      <c r="M3650" s="1" t="s">
        <v>6</v>
      </c>
      <c r="N3650" s="1" t="s">
        <v>7</v>
      </c>
      <c r="O3650" s="6"/>
    </row>
    <row r="3651">
      <c r="A3651" s="5">
        <v>201867.0</v>
      </c>
      <c r="B3651" s="2">
        <v>45930.0</v>
      </c>
      <c r="C3651" s="1" t="s">
        <v>122</v>
      </c>
      <c r="D3651" s="3" t="s">
        <v>85</v>
      </c>
      <c r="E3651" s="4">
        <v>45925.0</v>
      </c>
      <c r="F3651" s="5">
        <v>400.0</v>
      </c>
      <c r="G3651" s="5">
        <v>14.32</v>
      </c>
      <c r="H3651" s="5">
        <v>5615.0</v>
      </c>
      <c r="I3651" s="1" t="s">
        <v>75</v>
      </c>
      <c r="J3651" s="1" t="s">
        <v>123</v>
      </c>
      <c r="K3651" s="1" t="s">
        <v>13</v>
      </c>
      <c r="L3651" s="1" t="s">
        <v>5</v>
      </c>
      <c r="M3651" s="1" t="s">
        <v>6</v>
      </c>
      <c r="N3651" s="1" t="s">
        <v>7</v>
      </c>
      <c r="O3651" s="6"/>
    </row>
    <row r="3652">
      <c r="A3652" s="5">
        <v>201867.0</v>
      </c>
      <c r="B3652" s="2">
        <v>45930.0</v>
      </c>
      <c r="C3652" s="1" t="s">
        <v>122</v>
      </c>
      <c r="D3652" s="3" t="s">
        <v>383</v>
      </c>
      <c r="E3652" s="4">
        <v>45925.0</v>
      </c>
      <c r="F3652" s="5">
        <v>10.0</v>
      </c>
      <c r="G3652" s="5">
        <v>143.28</v>
      </c>
      <c r="H3652" s="5">
        <v>1406.0</v>
      </c>
      <c r="I3652" s="1" t="s">
        <v>71</v>
      </c>
      <c r="J3652" s="1" t="s">
        <v>123</v>
      </c>
      <c r="K3652" s="1" t="s">
        <v>13</v>
      </c>
      <c r="L3652" s="1" t="s">
        <v>5</v>
      </c>
      <c r="M3652" s="1" t="s">
        <v>6</v>
      </c>
      <c r="N3652" s="1" t="s">
        <v>7</v>
      </c>
      <c r="O3652" s="6"/>
    </row>
    <row r="3653">
      <c r="A3653" s="5">
        <v>201867.0</v>
      </c>
      <c r="B3653" s="2">
        <v>45930.0</v>
      </c>
      <c r="C3653" s="1" t="s">
        <v>122</v>
      </c>
      <c r="D3653" s="3" t="s">
        <v>648</v>
      </c>
      <c r="E3653" s="4">
        <v>45925.0</v>
      </c>
      <c r="F3653" s="5">
        <v>15.0</v>
      </c>
      <c r="G3653" s="5">
        <v>125.28</v>
      </c>
      <c r="H3653" s="5">
        <v>1843.0</v>
      </c>
      <c r="I3653" s="1" t="s">
        <v>75</v>
      </c>
      <c r="J3653" s="1" t="s">
        <v>123</v>
      </c>
      <c r="K3653" s="1" t="s">
        <v>13</v>
      </c>
      <c r="L3653" s="1" t="s">
        <v>5</v>
      </c>
      <c r="M3653" s="1" t="s">
        <v>6</v>
      </c>
      <c r="N3653" s="1" t="s">
        <v>7</v>
      </c>
      <c r="O3653" s="6"/>
    </row>
    <row r="3654">
      <c r="A3654" s="5">
        <v>201867.0</v>
      </c>
      <c r="B3654" s="2">
        <v>45930.0</v>
      </c>
      <c r="C3654" s="1" t="s">
        <v>122</v>
      </c>
      <c r="D3654" s="3" t="s">
        <v>282</v>
      </c>
      <c r="E3654" s="4">
        <v>45925.0</v>
      </c>
      <c r="F3654" s="5">
        <v>150.0</v>
      </c>
      <c r="G3654" s="5">
        <v>89.49</v>
      </c>
      <c r="H3654" s="5">
        <v>13156.0</v>
      </c>
      <c r="I3654" s="1" t="s">
        <v>75</v>
      </c>
      <c r="J3654" s="1" t="s">
        <v>123</v>
      </c>
      <c r="K3654" s="1" t="s">
        <v>13</v>
      </c>
      <c r="L3654" s="1" t="s">
        <v>5</v>
      </c>
      <c r="M3654" s="1" t="s">
        <v>6</v>
      </c>
      <c r="N3654" s="1" t="s">
        <v>7</v>
      </c>
      <c r="O3654" s="6"/>
    </row>
    <row r="3655">
      <c r="A3655" s="5">
        <v>201867.0</v>
      </c>
      <c r="B3655" s="2">
        <v>45930.0</v>
      </c>
      <c r="C3655" s="1" t="s">
        <v>122</v>
      </c>
      <c r="D3655" s="3" t="s">
        <v>285</v>
      </c>
      <c r="E3655" s="4">
        <v>45925.0</v>
      </c>
      <c r="F3655" s="5">
        <v>75.0</v>
      </c>
      <c r="G3655" s="5">
        <v>63.36</v>
      </c>
      <c r="H3655" s="5">
        <v>4658.0</v>
      </c>
      <c r="I3655" s="1" t="s">
        <v>75</v>
      </c>
      <c r="J3655" s="1" t="s">
        <v>123</v>
      </c>
      <c r="K3655" s="1" t="s">
        <v>13</v>
      </c>
      <c r="L3655" s="1" t="s">
        <v>5</v>
      </c>
      <c r="M3655" s="1" t="s">
        <v>6</v>
      </c>
      <c r="N3655" s="1" t="s">
        <v>7</v>
      </c>
      <c r="O3655" s="6"/>
    </row>
    <row r="3656">
      <c r="A3656" s="5">
        <v>201867.0</v>
      </c>
      <c r="B3656" s="2">
        <v>45930.0</v>
      </c>
      <c r="C3656" s="1" t="s">
        <v>122</v>
      </c>
      <c r="D3656" s="3" t="s">
        <v>159</v>
      </c>
      <c r="E3656" s="4">
        <v>45925.0</v>
      </c>
      <c r="F3656" s="5">
        <v>240.0</v>
      </c>
      <c r="G3656" s="5">
        <v>59.18</v>
      </c>
      <c r="H3656" s="5">
        <v>13921.0</v>
      </c>
      <c r="I3656" s="1" t="s">
        <v>75</v>
      </c>
      <c r="J3656" s="1" t="s">
        <v>123</v>
      </c>
      <c r="K3656" s="1" t="s">
        <v>13</v>
      </c>
      <c r="L3656" s="1" t="s">
        <v>5</v>
      </c>
      <c r="M3656" s="1" t="s">
        <v>6</v>
      </c>
      <c r="N3656" s="1" t="s">
        <v>7</v>
      </c>
      <c r="O3656" s="6"/>
    </row>
    <row r="3657">
      <c r="A3657" s="5">
        <v>201867.0</v>
      </c>
      <c r="B3657" s="2">
        <v>45930.0</v>
      </c>
      <c r="C3657" s="1" t="s">
        <v>122</v>
      </c>
      <c r="D3657" s="3" t="s">
        <v>161</v>
      </c>
      <c r="E3657" s="4">
        <v>45925.0</v>
      </c>
      <c r="F3657" s="5">
        <v>25.0</v>
      </c>
      <c r="G3657" s="5">
        <v>345.02</v>
      </c>
      <c r="H3657" s="5">
        <v>8454.0</v>
      </c>
      <c r="I3657" s="1" t="s">
        <v>75</v>
      </c>
      <c r="J3657" s="1" t="s">
        <v>123</v>
      </c>
      <c r="K3657" s="1" t="s">
        <v>13</v>
      </c>
      <c r="L3657" s="1" t="s">
        <v>5</v>
      </c>
      <c r="M3657" s="1" t="s">
        <v>6</v>
      </c>
      <c r="N3657" s="1" t="s">
        <v>7</v>
      </c>
      <c r="O3657" s="6"/>
    </row>
    <row r="3658">
      <c r="A3658" s="5">
        <v>201867.0</v>
      </c>
      <c r="B3658" s="2">
        <v>45930.0</v>
      </c>
      <c r="C3658" s="1" t="s">
        <v>122</v>
      </c>
      <c r="D3658" s="3" t="s">
        <v>361</v>
      </c>
      <c r="E3658" s="4">
        <v>45925.0</v>
      </c>
      <c r="F3658" s="5">
        <v>40.0</v>
      </c>
      <c r="G3658" s="5">
        <v>150.48</v>
      </c>
      <c r="H3658" s="5">
        <v>5900.0</v>
      </c>
      <c r="I3658" s="1" t="s">
        <v>75</v>
      </c>
      <c r="J3658" s="1" t="s">
        <v>123</v>
      </c>
      <c r="K3658" s="1" t="s">
        <v>13</v>
      </c>
      <c r="L3658" s="1" t="s">
        <v>5</v>
      </c>
      <c r="M3658" s="1" t="s">
        <v>6</v>
      </c>
      <c r="N3658" s="1" t="s">
        <v>7</v>
      </c>
      <c r="O3658" s="6"/>
    </row>
    <row r="3659">
      <c r="A3659" s="5">
        <v>201867.0</v>
      </c>
      <c r="B3659" s="2">
        <v>45930.0</v>
      </c>
      <c r="C3659" s="1" t="s">
        <v>122</v>
      </c>
      <c r="D3659" s="3" t="s">
        <v>538</v>
      </c>
      <c r="E3659" s="4">
        <v>45925.0</v>
      </c>
      <c r="F3659" s="5">
        <v>75.0</v>
      </c>
      <c r="G3659" s="5">
        <v>37.44</v>
      </c>
      <c r="H3659" s="5">
        <v>2753.0</v>
      </c>
      <c r="I3659" s="1" t="s">
        <v>71</v>
      </c>
      <c r="J3659" s="1" t="s">
        <v>123</v>
      </c>
      <c r="K3659" s="1" t="s">
        <v>13</v>
      </c>
      <c r="L3659" s="1" t="s">
        <v>5</v>
      </c>
      <c r="M3659" s="1" t="s">
        <v>6</v>
      </c>
      <c r="N3659" s="1" t="s">
        <v>7</v>
      </c>
      <c r="O3659" s="6"/>
    </row>
    <row r="3660">
      <c r="A3660" s="5">
        <v>201867.0</v>
      </c>
      <c r="B3660" s="2">
        <v>45930.0</v>
      </c>
      <c r="C3660" s="1" t="s">
        <v>122</v>
      </c>
      <c r="D3660" s="3" t="s">
        <v>421</v>
      </c>
      <c r="E3660" s="4">
        <v>45925.0</v>
      </c>
      <c r="F3660" s="5">
        <v>60.0</v>
      </c>
      <c r="G3660" s="5">
        <v>74.52</v>
      </c>
      <c r="H3660" s="5">
        <v>4383.0</v>
      </c>
      <c r="I3660" s="1" t="s">
        <v>71</v>
      </c>
      <c r="J3660" s="1" t="s">
        <v>123</v>
      </c>
      <c r="K3660" s="1" t="s">
        <v>13</v>
      </c>
      <c r="L3660" s="1" t="s">
        <v>5</v>
      </c>
      <c r="M3660" s="1" t="s">
        <v>6</v>
      </c>
      <c r="N3660" s="1" t="s">
        <v>7</v>
      </c>
      <c r="O3660" s="6"/>
    </row>
    <row r="3661">
      <c r="A3661" s="5">
        <v>201867.0</v>
      </c>
      <c r="B3661" s="2">
        <v>45930.0</v>
      </c>
      <c r="C3661" s="1" t="s">
        <v>122</v>
      </c>
      <c r="D3661" s="3" t="s">
        <v>156</v>
      </c>
      <c r="E3661" s="4">
        <v>45925.0</v>
      </c>
      <c r="F3661" s="5">
        <v>100.0</v>
      </c>
      <c r="G3661" s="5">
        <v>132.48</v>
      </c>
      <c r="H3661" s="5">
        <v>12984.0</v>
      </c>
      <c r="I3661" s="1" t="s">
        <v>75</v>
      </c>
      <c r="J3661" s="1" t="s">
        <v>123</v>
      </c>
      <c r="K3661" s="1" t="s">
        <v>13</v>
      </c>
      <c r="L3661" s="1" t="s">
        <v>5</v>
      </c>
      <c r="M3661" s="1" t="s">
        <v>6</v>
      </c>
      <c r="N3661" s="1" t="s">
        <v>7</v>
      </c>
      <c r="O3661" s="6"/>
    </row>
    <row r="3662">
      <c r="A3662" s="5">
        <v>201867.0</v>
      </c>
      <c r="B3662" s="2">
        <v>45930.0</v>
      </c>
      <c r="C3662" s="1" t="s">
        <v>122</v>
      </c>
      <c r="D3662" s="3" t="s">
        <v>158</v>
      </c>
      <c r="E3662" s="4">
        <v>45925.0</v>
      </c>
      <c r="F3662" s="5">
        <v>360.0</v>
      </c>
      <c r="G3662" s="5">
        <v>208.95</v>
      </c>
      <c r="H3662" s="5">
        <v>73719.0</v>
      </c>
      <c r="I3662" s="1" t="s">
        <v>75</v>
      </c>
      <c r="J3662" s="1" t="s">
        <v>123</v>
      </c>
      <c r="K3662" s="1" t="s">
        <v>13</v>
      </c>
      <c r="L3662" s="1" t="s">
        <v>5</v>
      </c>
      <c r="M3662" s="1" t="s">
        <v>6</v>
      </c>
      <c r="N3662" s="1" t="s">
        <v>7</v>
      </c>
      <c r="O3662" s="6"/>
    </row>
    <row r="3663">
      <c r="A3663" s="5">
        <v>201867.0</v>
      </c>
      <c r="B3663" s="2">
        <v>45930.0</v>
      </c>
      <c r="C3663" s="1" t="s">
        <v>122</v>
      </c>
      <c r="D3663" s="3" t="s">
        <v>131</v>
      </c>
      <c r="E3663" s="4">
        <v>45925.0</v>
      </c>
      <c r="F3663" s="5">
        <v>200.0</v>
      </c>
      <c r="G3663" s="5">
        <v>8.85</v>
      </c>
      <c r="H3663" s="5">
        <v>1736.0</v>
      </c>
      <c r="I3663" s="1" t="s">
        <v>75</v>
      </c>
      <c r="J3663" s="1" t="s">
        <v>123</v>
      </c>
      <c r="K3663" s="1" t="s">
        <v>13</v>
      </c>
      <c r="L3663" s="1" t="s">
        <v>5</v>
      </c>
      <c r="M3663" s="1" t="s">
        <v>6</v>
      </c>
      <c r="N3663" s="1" t="s">
        <v>7</v>
      </c>
      <c r="O3663" s="6"/>
    </row>
    <row r="3664">
      <c r="A3664" s="5">
        <v>201867.0</v>
      </c>
      <c r="B3664" s="2">
        <v>45930.0</v>
      </c>
      <c r="C3664" s="1" t="s">
        <v>122</v>
      </c>
      <c r="D3664" s="3" t="s">
        <v>386</v>
      </c>
      <c r="E3664" s="4">
        <v>45925.0</v>
      </c>
      <c r="F3664" s="5">
        <v>16.0</v>
      </c>
      <c r="G3664" s="5">
        <v>157.68</v>
      </c>
      <c r="H3664" s="5">
        <v>2474.0</v>
      </c>
      <c r="I3664" s="1" t="s">
        <v>71</v>
      </c>
      <c r="J3664" s="1" t="s">
        <v>123</v>
      </c>
      <c r="K3664" s="1" t="s">
        <v>13</v>
      </c>
      <c r="L3664" s="1" t="s">
        <v>5</v>
      </c>
      <c r="M3664" s="1" t="s">
        <v>6</v>
      </c>
      <c r="N3664" s="1" t="s">
        <v>7</v>
      </c>
      <c r="O3664" s="6"/>
    </row>
    <row r="3665">
      <c r="A3665" s="5">
        <v>201867.0</v>
      </c>
      <c r="B3665" s="2">
        <v>45930.0</v>
      </c>
      <c r="C3665" s="1" t="s">
        <v>122</v>
      </c>
      <c r="D3665" s="3" t="s">
        <v>378</v>
      </c>
      <c r="E3665" s="4">
        <v>45925.0</v>
      </c>
      <c r="F3665" s="5">
        <v>18.0</v>
      </c>
      <c r="G3665" s="5">
        <v>82.08</v>
      </c>
      <c r="H3665" s="5">
        <v>1449.0</v>
      </c>
      <c r="I3665" s="1" t="s">
        <v>71</v>
      </c>
      <c r="J3665" s="1" t="s">
        <v>123</v>
      </c>
      <c r="K3665" s="1" t="s">
        <v>13</v>
      </c>
      <c r="L3665" s="1" t="s">
        <v>5</v>
      </c>
      <c r="M3665" s="1" t="s">
        <v>6</v>
      </c>
      <c r="N3665" s="1" t="s">
        <v>7</v>
      </c>
      <c r="O3665" s="6"/>
    </row>
    <row r="3666">
      <c r="A3666" s="5">
        <v>201867.0</v>
      </c>
      <c r="B3666" s="2">
        <v>45930.0</v>
      </c>
      <c r="C3666" s="1" t="s">
        <v>122</v>
      </c>
      <c r="D3666" s="3" t="s">
        <v>352</v>
      </c>
      <c r="E3666" s="4">
        <v>45925.0</v>
      </c>
      <c r="F3666" s="5">
        <v>15.0</v>
      </c>
      <c r="G3666" s="5">
        <v>656.06</v>
      </c>
      <c r="H3666" s="5">
        <v>9646.0</v>
      </c>
      <c r="I3666" s="1" t="s">
        <v>75</v>
      </c>
      <c r="J3666" s="1" t="s">
        <v>123</v>
      </c>
      <c r="K3666" s="1" t="s">
        <v>13</v>
      </c>
      <c r="L3666" s="1" t="s">
        <v>5</v>
      </c>
      <c r="M3666" s="1" t="s">
        <v>6</v>
      </c>
      <c r="N3666" s="1" t="s">
        <v>7</v>
      </c>
      <c r="O3666" s="6"/>
    </row>
    <row r="3667">
      <c r="A3667" s="5">
        <v>201867.0</v>
      </c>
      <c r="B3667" s="2">
        <v>45930.0</v>
      </c>
      <c r="C3667" s="1" t="s">
        <v>122</v>
      </c>
      <c r="D3667" s="3" t="s">
        <v>354</v>
      </c>
      <c r="E3667" s="4">
        <v>45925.0</v>
      </c>
      <c r="F3667" s="5">
        <v>6.0</v>
      </c>
      <c r="G3667" s="5">
        <v>712.8</v>
      </c>
      <c r="H3667" s="5">
        <v>4193.0</v>
      </c>
      <c r="I3667" s="1" t="s">
        <v>75</v>
      </c>
      <c r="J3667" s="1" t="s">
        <v>123</v>
      </c>
      <c r="K3667" s="1" t="s">
        <v>13</v>
      </c>
      <c r="L3667" s="1" t="s">
        <v>5</v>
      </c>
      <c r="M3667" s="1" t="s">
        <v>6</v>
      </c>
      <c r="N3667" s="1" t="s">
        <v>7</v>
      </c>
      <c r="O3667" s="6"/>
    </row>
    <row r="3668">
      <c r="A3668" s="5">
        <v>201867.0</v>
      </c>
      <c r="B3668" s="2">
        <v>45930.0</v>
      </c>
      <c r="C3668" s="1" t="s">
        <v>122</v>
      </c>
      <c r="D3668" s="3" t="s">
        <v>360</v>
      </c>
      <c r="E3668" s="4">
        <v>45925.0</v>
      </c>
      <c r="F3668" s="5">
        <v>25.0</v>
      </c>
      <c r="G3668" s="5">
        <v>287.28</v>
      </c>
      <c r="H3668" s="5">
        <v>7040.0</v>
      </c>
      <c r="I3668" s="1" t="s">
        <v>75</v>
      </c>
      <c r="J3668" s="1" t="s">
        <v>123</v>
      </c>
      <c r="K3668" s="1" t="s">
        <v>13</v>
      </c>
      <c r="L3668" s="1" t="s">
        <v>5</v>
      </c>
      <c r="M3668" s="1" t="s">
        <v>6</v>
      </c>
      <c r="N3668" s="1" t="s">
        <v>7</v>
      </c>
      <c r="O3668" s="6"/>
    </row>
    <row r="3669">
      <c r="A3669" s="5">
        <v>201867.0</v>
      </c>
      <c r="B3669" s="2">
        <v>45930.0</v>
      </c>
      <c r="C3669" s="1" t="s">
        <v>122</v>
      </c>
      <c r="D3669" s="3" t="s">
        <v>294</v>
      </c>
      <c r="E3669" s="4">
        <v>45925.0</v>
      </c>
      <c r="F3669" s="5">
        <v>100.0</v>
      </c>
      <c r="G3669" s="5">
        <v>324.45</v>
      </c>
      <c r="H3669" s="5">
        <v>31798.0</v>
      </c>
      <c r="I3669" s="1" t="s">
        <v>75</v>
      </c>
      <c r="J3669" s="1" t="s">
        <v>123</v>
      </c>
      <c r="K3669" s="1" t="s">
        <v>13</v>
      </c>
      <c r="L3669" s="1" t="s">
        <v>5</v>
      </c>
      <c r="M3669" s="1" t="s">
        <v>6</v>
      </c>
      <c r="N3669" s="1" t="s">
        <v>7</v>
      </c>
      <c r="O3669" s="6"/>
    </row>
    <row r="3670">
      <c r="A3670" s="5">
        <v>201867.0</v>
      </c>
      <c r="B3670" s="2">
        <v>45930.0</v>
      </c>
      <c r="C3670" s="1" t="s">
        <v>122</v>
      </c>
      <c r="D3670" s="3" t="s">
        <v>379</v>
      </c>
      <c r="E3670" s="4">
        <v>45925.0</v>
      </c>
      <c r="F3670" s="5">
        <v>6.0</v>
      </c>
      <c r="G3670" s="5">
        <v>197.28</v>
      </c>
      <c r="H3670" s="5">
        <v>1161.0</v>
      </c>
      <c r="I3670" s="1" t="s">
        <v>71</v>
      </c>
      <c r="J3670" s="1" t="s">
        <v>123</v>
      </c>
      <c r="K3670" s="1" t="s">
        <v>13</v>
      </c>
      <c r="L3670" s="1" t="s">
        <v>5</v>
      </c>
      <c r="M3670" s="1" t="s">
        <v>6</v>
      </c>
      <c r="N3670" s="1" t="s">
        <v>7</v>
      </c>
      <c r="O3670" s="6"/>
    </row>
    <row r="3671">
      <c r="A3671" s="5">
        <v>201867.0</v>
      </c>
      <c r="B3671" s="2">
        <v>45930.0</v>
      </c>
      <c r="C3671" s="1" t="s">
        <v>122</v>
      </c>
      <c r="D3671" s="3" t="s">
        <v>353</v>
      </c>
      <c r="E3671" s="4">
        <v>45925.0</v>
      </c>
      <c r="F3671" s="5">
        <v>50.0</v>
      </c>
      <c r="G3671" s="5">
        <v>121.68</v>
      </c>
      <c r="H3671" s="5">
        <v>5964.0</v>
      </c>
      <c r="I3671" s="1" t="s">
        <v>75</v>
      </c>
      <c r="J3671" s="1" t="s">
        <v>123</v>
      </c>
      <c r="K3671" s="1" t="s">
        <v>13</v>
      </c>
      <c r="L3671" s="1" t="s">
        <v>5</v>
      </c>
      <c r="M3671" s="1" t="s">
        <v>6</v>
      </c>
      <c r="N3671" s="1" t="s">
        <v>7</v>
      </c>
      <c r="O3671" s="6"/>
    </row>
    <row r="3672">
      <c r="A3672" s="5">
        <v>201867.0</v>
      </c>
      <c r="B3672" s="2">
        <v>45930.0</v>
      </c>
      <c r="C3672" s="1" t="s">
        <v>122</v>
      </c>
      <c r="D3672" s="3" t="s">
        <v>689</v>
      </c>
      <c r="E3672" s="4">
        <v>45925.0</v>
      </c>
      <c r="F3672" s="5">
        <v>12.0</v>
      </c>
      <c r="G3672" s="5">
        <v>238.71</v>
      </c>
      <c r="H3672" s="5">
        <v>2809.0</v>
      </c>
      <c r="I3672" s="1" t="s">
        <v>71</v>
      </c>
      <c r="J3672" s="1" t="s">
        <v>123</v>
      </c>
      <c r="K3672" s="1" t="s">
        <v>13</v>
      </c>
      <c r="L3672" s="1" t="s">
        <v>5</v>
      </c>
      <c r="M3672" s="1" t="s">
        <v>6</v>
      </c>
      <c r="N3672" s="1" t="s">
        <v>7</v>
      </c>
      <c r="O3672" s="6"/>
    </row>
    <row r="3673">
      <c r="A3673" s="5">
        <v>201867.0</v>
      </c>
      <c r="B3673" s="2">
        <v>45930.0</v>
      </c>
      <c r="C3673" s="1" t="s">
        <v>122</v>
      </c>
      <c r="D3673" s="3" t="s">
        <v>162</v>
      </c>
      <c r="E3673" s="4">
        <v>45925.0</v>
      </c>
      <c r="F3673" s="5">
        <v>100.0</v>
      </c>
      <c r="G3673" s="5">
        <v>100.44</v>
      </c>
      <c r="H3673" s="5">
        <v>9845.0</v>
      </c>
      <c r="I3673" s="1" t="s">
        <v>71</v>
      </c>
      <c r="J3673" s="1" t="s">
        <v>123</v>
      </c>
      <c r="K3673" s="1" t="s">
        <v>13</v>
      </c>
      <c r="L3673" s="1" t="s">
        <v>5</v>
      </c>
      <c r="M3673" s="1" t="s">
        <v>6</v>
      </c>
      <c r="N3673" s="1" t="s">
        <v>7</v>
      </c>
      <c r="O3673" s="6"/>
    </row>
    <row r="3674">
      <c r="A3674" s="5">
        <v>201867.0</v>
      </c>
      <c r="B3674" s="2">
        <v>45930.0</v>
      </c>
      <c r="C3674" s="1" t="s">
        <v>122</v>
      </c>
      <c r="D3674" s="3" t="s">
        <v>289</v>
      </c>
      <c r="E3674" s="4">
        <v>45925.0</v>
      </c>
      <c r="F3674" s="5">
        <v>52.0</v>
      </c>
      <c r="G3674" s="5">
        <v>204.48</v>
      </c>
      <c r="H3674" s="5">
        <v>10422.0</v>
      </c>
      <c r="I3674" s="1" t="s">
        <v>75</v>
      </c>
      <c r="J3674" s="1" t="s">
        <v>123</v>
      </c>
      <c r="K3674" s="1" t="s">
        <v>13</v>
      </c>
      <c r="L3674" s="1" t="s">
        <v>5</v>
      </c>
      <c r="M3674" s="1" t="s">
        <v>6</v>
      </c>
      <c r="N3674" s="1" t="s">
        <v>7</v>
      </c>
      <c r="O3674" s="6"/>
    </row>
    <row r="3675">
      <c r="A3675" s="5">
        <v>201867.0</v>
      </c>
      <c r="B3675" s="2">
        <v>45930.0</v>
      </c>
      <c r="C3675" s="1" t="s">
        <v>122</v>
      </c>
      <c r="D3675" s="3" t="s">
        <v>345</v>
      </c>
      <c r="E3675" s="4">
        <v>45925.0</v>
      </c>
      <c r="F3675" s="5">
        <v>5.0</v>
      </c>
      <c r="G3675" s="5">
        <v>143.28</v>
      </c>
      <c r="H3675" s="5">
        <v>704.0</v>
      </c>
      <c r="I3675" s="1" t="s">
        <v>75</v>
      </c>
      <c r="J3675" s="1" t="s">
        <v>123</v>
      </c>
      <c r="K3675" s="1" t="s">
        <v>13</v>
      </c>
      <c r="L3675" s="1" t="s">
        <v>5</v>
      </c>
      <c r="M3675" s="1" t="s">
        <v>6</v>
      </c>
      <c r="N3675" s="1" t="s">
        <v>7</v>
      </c>
      <c r="O3675" s="6"/>
    </row>
    <row r="3676">
      <c r="A3676" s="5">
        <v>201867.0</v>
      </c>
      <c r="B3676" s="2">
        <v>45930.0</v>
      </c>
      <c r="C3676" s="1" t="s">
        <v>122</v>
      </c>
      <c r="D3676" s="3" t="s">
        <v>848</v>
      </c>
      <c r="E3676" s="4">
        <v>45925.0</v>
      </c>
      <c r="F3676" s="5">
        <v>100.0</v>
      </c>
      <c r="G3676" s="5">
        <v>62.64</v>
      </c>
      <c r="H3676" s="5">
        <v>6140.0</v>
      </c>
      <c r="I3676" s="1" t="s">
        <v>71</v>
      </c>
      <c r="J3676" s="1" t="s">
        <v>123</v>
      </c>
      <c r="K3676" s="1" t="s">
        <v>13</v>
      </c>
      <c r="L3676" s="1" t="s">
        <v>5</v>
      </c>
      <c r="M3676" s="1" t="s">
        <v>6</v>
      </c>
      <c r="N3676" s="1" t="s">
        <v>7</v>
      </c>
      <c r="O3676" s="6"/>
    </row>
    <row r="3677">
      <c r="A3677" s="5">
        <v>201867.0</v>
      </c>
      <c r="B3677" s="2">
        <v>45930.0</v>
      </c>
      <c r="C3677" s="1" t="s">
        <v>122</v>
      </c>
      <c r="D3677" s="3" t="s">
        <v>414</v>
      </c>
      <c r="E3677" s="4">
        <v>45925.0</v>
      </c>
      <c r="F3677" s="5">
        <v>138.0</v>
      </c>
      <c r="G3677" s="5">
        <v>49.68</v>
      </c>
      <c r="H3677" s="5">
        <v>6720.0</v>
      </c>
      <c r="I3677" s="1" t="s">
        <v>71</v>
      </c>
      <c r="J3677" s="1" t="s">
        <v>123</v>
      </c>
      <c r="K3677" s="1" t="s">
        <v>13</v>
      </c>
      <c r="L3677" s="1" t="s">
        <v>5</v>
      </c>
      <c r="M3677" s="1" t="s">
        <v>6</v>
      </c>
      <c r="N3677" s="1" t="s">
        <v>7</v>
      </c>
      <c r="O3677" s="6"/>
    </row>
    <row r="3678">
      <c r="A3678" s="5">
        <v>201867.0</v>
      </c>
      <c r="B3678" s="2">
        <v>45930.0</v>
      </c>
      <c r="C3678" s="1" t="s">
        <v>122</v>
      </c>
      <c r="D3678" s="3" t="s">
        <v>74</v>
      </c>
      <c r="E3678" s="4">
        <v>45925.0</v>
      </c>
      <c r="F3678" s="5">
        <v>100.0</v>
      </c>
      <c r="G3678" s="5">
        <v>41.76</v>
      </c>
      <c r="H3678" s="5">
        <v>4094.0</v>
      </c>
      <c r="I3678" s="1" t="s">
        <v>75</v>
      </c>
      <c r="J3678" s="1" t="s">
        <v>123</v>
      </c>
      <c r="K3678" s="1" t="s">
        <v>13</v>
      </c>
      <c r="L3678" s="1" t="s">
        <v>5</v>
      </c>
      <c r="M3678" s="1" t="s">
        <v>6</v>
      </c>
      <c r="N3678" s="1" t="s">
        <v>7</v>
      </c>
      <c r="O3678" s="6"/>
    </row>
    <row r="3679">
      <c r="A3679" s="5">
        <v>201867.0</v>
      </c>
      <c r="B3679" s="2">
        <v>45930.0</v>
      </c>
      <c r="C3679" s="1" t="s">
        <v>122</v>
      </c>
      <c r="D3679" s="3" t="s">
        <v>389</v>
      </c>
      <c r="E3679" s="4">
        <v>45925.0</v>
      </c>
      <c r="F3679" s="5">
        <v>50.0</v>
      </c>
      <c r="G3679" s="5">
        <v>87.12</v>
      </c>
      <c r="H3679" s="5">
        <v>4270.0</v>
      </c>
      <c r="I3679" s="1" t="s">
        <v>71</v>
      </c>
      <c r="J3679" s="1" t="s">
        <v>123</v>
      </c>
      <c r="K3679" s="1" t="s">
        <v>13</v>
      </c>
      <c r="L3679" s="1" t="s">
        <v>5</v>
      </c>
      <c r="M3679" s="1" t="s">
        <v>6</v>
      </c>
      <c r="N3679" s="1" t="s">
        <v>7</v>
      </c>
      <c r="O3679" s="6"/>
    </row>
    <row r="3680">
      <c r="A3680" s="5">
        <v>201867.0</v>
      </c>
      <c r="B3680" s="2">
        <v>45930.0</v>
      </c>
      <c r="C3680" s="1" t="s">
        <v>122</v>
      </c>
      <c r="D3680" s="3" t="s">
        <v>79</v>
      </c>
      <c r="E3680" s="4">
        <v>45925.0</v>
      </c>
      <c r="F3680" s="5">
        <v>900.0</v>
      </c>
      <c r="G3680" s="5">
        <v>31.03</v>
      </c>
      <c r="H3680" s="5">
        <v>27370.0</v>
      </c>
      <c r="I3680" s="1" t="s">
        <v>75</v>
      </c>
      <c r="J3680" s="1" t="s">
        <v>123</v>
      </c>
      <c r="K3680" s="1" t="s">
        <v>13</v>
      </c>
      <c r="L3680" s="1" t="s">
        <v>5</v>
      </c>
      <c r="M3680" s="1" t="s">
        <v>6</v>
      </c>
      <c r="N3680" s="1" t="s">
        <v>7</v>
      </c>
      <c r="O3680" s="6"/>
    </row>
    <row r="3681">
      <c r="A3681" s="5">
        <v>201867.0</v>
      </c>
      <c r="B3681" s="2">
        <v>45930.0</v>
      </c>
      <c r="C3681" s="1" t="s">
        <v>122</v>
      </c>
      <c r="D3681" s="3" t="s">
        <v>942</v>
      </c>
      <c r="E3681" s="4">
        <v>45925.0</v>
      </c>
      <c r="F3681" s="5">
        <v>100.0</v>
      </c>
      <c r="G3681" s="5">
        <v>42.48</v>
      </c>
      <c r="H3681" s="5">
        <v>4164.0</v>
      </c>
      <c r="I3681" s="1" t="s">
        <v>75</v>
      </c>
      <c r="J3681" s="1" t="s">
        <v>123</v>
      </c>
      <c r="K3681" s="1" t="s">
        <v>13</v>
      </c>
      <c r="L3681" s="1" t="s">
        <v>5</v>
      </c>
      <c r="M3681" s="1" t="s">
        <v>6</v>
      </c>
      <c r="N3681" s="1" t="s">
        <v>7</v>
      </c>
      <c r="O3681" s="6"/>
    </row>
    <row r="3682">
      <c r="A3682" s="5">
        <v>201867.0</v>
      </c>
      <c r="B3682" s="2">
        <v>45930.0</v>
      </c>
      <c r="C3682" s="1" t="s">
        <v>122</v>
      </c>
      <c r="D3682" s="3" t="s">
        <v>166</v>
      </c>
      <c r="E3682" s="4">
        <v>45925.0</v>
      </c>
      <c r="F3682" s="5">
        <v>25.0</v>
      </c>
      <c r="G3682" s="5">
        <v>381.09</v>
      </c>
      <c r="H3682" s="5">
        <v>9338.0</v>
      </c>
      <c r="I3682" s="1" t="s">
        <v>75</v>
      </c>
      <c r="J3682" s="1" t="s">
        <v>123</v>
      </c>
      <c r="K3682" s="1" t="s">
        <v>13</v>
      </c>
      <c r="L3682" s="1" t="s">
        <v>5</v>
      </c>
      <c r="M3682" s="1" t="s">
        <v>6</v>
      </c>
      <c r="N3682" s="1" t="s">
        <v>7</v>
      </c>
      <c r="O3682" s="6"/>
    </row>
    <row r="3683">
      <c r="A3683" s="5">
        <v>201867.0</v>
      </c>
      <c r="B3683" s="2">
        <v>45930.0</v>
      </c>
      <c r="C3683" s="1" t="s">
        <v>122</v>
      </c>
      <c r="D3683" s="3" t="s">
        <v>153</v>
      </c>
      <c r="E3683" s="4">
        <v>45925.0</v>
      </c>
      <c r="F3683" s="5">
        <v>240.0</v>
      </c>
      <c r="G3683" s="5">
        <v>450.45</v>
      </c>
      <c r="H3683" s="5">
        <v>105947.29</v>
      </c>
      <c r="I3683" s="1" t="s">
        <v>75</v>
      </c>
      <c r="J3683" s="1" t="s">
        <v>123</v>
      </c>
      <c r="K3683" s="1" t="s">
        <v>13</v>
      </c>
      <c r="L3683" s="1" t="s">
        <v>5</v>
      </c>
      <c r="M3683" s="1" t="s">
        <v>6</v>
      </c>
      <c r="N3683" s="1" t="s">
        <v>7</v>
      </c>
      <c r="O3683" s="6"/>
    </row>
    <row r="3684">
      <c r="A3684" s="5">
        <v>201867.0</v>
      </c>
      <c r="B3684" s="2">
        <v>45930.0</v>
      </c>
      <c r="C3684" s="1" t="s">
        <v>122</v>
      </c>
      <c r="D3684" s="3" t="s">
        <v>363</v>
      </c>
      <c r="E3684" s="4">
        <v>45925.0</v>
      </c>
      <c r="F3684" s="5">
        <v>18.0</v>
      </c>
      <c r="G3684" s="5">
        <v>305.28</v>
      </c>
      <c r="H3684" s="5">
        <v>5387.0</v>
      </c>
      <c r="I3684" s="1" t="s">
        <v>75</v>
      </c>
      <c r="J3684" s="1" t="s">
        <v>123</v>
      </c>
      <c r="K3684" s="1" t="s">
        <v>13</v>
      </c>
      <c r="L3684" s="1" t="s">
        <v>5</v>
      </c>
      <c r="M3684" s="1" t="s">
        <v>6</v>
      </c>
      <c r="N3684" s="1" t="s">
        <v>7</v>
      </c>
      <c r="O3684" s="6"/>
    </row>
    <row r="3685">
      <c r="A3685" s="5">
        <v>201867.0</v>
      </c>
      <c r="B3685" s="2">
        <v>45930.0</v>
      </c>
      <c r="C3685" s="1" t="s">
        <v>122</v>
      </c>
      <c r="D3685" s="3" t="s">
        <v>157</v>
      </c>
      <c r="E3685" s="4">
        <v>45925.0</v>
      </c>
      <c r="F3685" s="5">
        <v>60.0</v>
      </c>
      <c r="G3685" s="5">
        <v>142.92</v>
      </c>
      <c r="H3685" s="5">
        <v>8405.0</v>
      </c>
      <c r="I3685" s="1" t="s">
        <v>71</v>
      </c>
      <c r="J3685" s="1" t="s">
        <v>123</v>
      </c>
      <c r="K3685" s="1" t="s">
        <v>13</v>
      </c>
      <c r="L3685" s="1" t="s">
        <v>5</v>
      </c>
      <c r="M3685" s="1" t="s">
        <v>6</v>
      </c>
      <c r="N3685" s="1" t="s">
        <v>7</v>
      </c>
      <c r="O3685" s="6"/>
    </row>
    <row r="3686">
      <c r="A3686" s="5">
        <v>201867.0</v>
      </c>
      <c r="B3686" s="2">
        <v>45930.0</v>
      </c>
      <c r="C3686" s="1" t="s">
        <v>122</v>
      </c>
      <c r="D3686" s="3" t="s">
        <v>346</v>
      </c>
      <c r="E3686" s="4">
        <v>45925.0</v>
      </c>
      <c r="F3686" s="5">
        <v>20.0</v>
      </c>
      <c r="G3686" s="5">
        <v>492.48</v>
      </c>
      <c r="H3686" s="5">
        <v>9654.0</v>
      </c>
      <c r="I3686" s="1" t="s">
        <v>75</v>
      </c>
      <c r="J3686" s="1" t="s">
        <v>123</v>
      </c>
      <c r="K3686" s="1" t="s">
        <v>13</v>
      </c>
      <c r="L3686" s="1" t="s">
        <v>5</v>
      </c>
      <c r="M3686" s="1" t="s">
        <v>6</v>
      </c>
      <c r="N3686" s="1" t="s">
        <v>7</v>
      </c>
      <c r="O3686" s="6"/>
    </row>
    <row r="3687">
      <c r="A3687" s="5">
        <v>201867.0</v>
      </c>
      <c r="B3687" s="2">
        <v>45930.0</v>
      </c>
      <c r="C3687" s="1" t="s">
        <v>122</v>
      </c>
      <c r="D3687" s="3" t="s">
        <v>658</v>
      </c>
      <c r="E3687" s="4">
        <v>45925.0</v>
      </c>
      <c r="F3687" s="5">
        <v>6.0</v>
      </c>
      <c r="G3687" s="5">
        <v>276.48</v>
      </c>
      <c r="H3687" s="5">
        <v>1627.0</v>
      </c>
      <c r="I3687" s="1" t="s">
        <v>71</v>
      </c>
      <c r="J3687" s="1" t="s">
        <v>123</v>
      </c>
      <c r="K3687" s="1" t="s">
        <v>13</v>
      </c>
      <c r="L3687" s="1" t="s">
        <v>5</v>
      </c>
      <c r="M3687" s="1" t="s">
        <v>6</v>
      </c>
      <c r="N3687" s="1" t="s">
        <v>7</v>
      </c>
      <c r="O3687" s="6"/>
    </row>
    <row r="3688">
      <c r="A3688" s="5">
        <v>201867.0</v>
      </c>
      <c r="B3688" s="2">
        <v>45930.0</v>
      </c>
      <c r="C3688" s="1" t="s">
        <v>122</v>
      </c>
      <c r="D3688" s="3" t="s">
        <v>293</v>
      </c>
      <c r="E3688" s="4">
        <v>45925.0</v>
      </c>
      <c r="F3688" s="5">
        <v>2000.0</v>
      </c>
      <c r="G3688" s="5">
        <v>2.95</v>
      </c>
      <c r="H3688" s="5">
        <v>5783.0</v>
      </c>
      <c r="I3688" s="1" t="s">
        <v>75</v>
      </c>
      <c r="J3688" s="1" t="s">
        <v>123</v>
      </c>
      <c r="K3688" s="1" t="s">
        <v>13</v>
      </c>
      <c r="L3688" s="1" t="s">
        <v>5</v>
      </c>
      <c r="M3688" s="1" t="s">
        <v>6</v>
      </c>
      <c r="N3688" s="1" t="s">
        <v>7</v>
      </c>
      <c r="O3688" s="6"/>
    </row>
    <row r="3689">
      <c r="A3689" s="5">
        <v>201867.0</v>
      </c>
      <c r="B3689" s="2">
        <v>45930.0</v>
      </c>
      <c r="C3689" s="1" t="s">
        <v>122</v>
      </c>
      <c r="D3689" s="3" t="s">
        <v>433</v>
      </c>
      <c r="E3689" s="4">
        <v>45925.0</v>
      </c>
      <c r="F3689" s="5">
        <v>40.0</v>
      </c>
      <c r="G3689" s="5">
        <v>237.96</v>
      </c>
      <c r="H3689" s="5">
        <v>9329.0</v>
      </c>
      <c r="I3689" s="1" t="s">
        <v>71</v>
      </c>
      <c r="J3689" s="1" t="s">
        <v>123</v>
      </c>
      <c r="K3689" s="1" t="s">
        <v>13</v>
      </c>
      <c r="L3689" s="1" t="s">
        <v>5</v>
      </c>
      <c r="M3689" s="1" t="s">
        <v>6</v>
      </c>
      <c r="N3689" s="1" t="s">
        <v>7</v>
      </c>
      <c r="O3689" s="6"/>
    </row>
    <row r="3690">
      <c r="A3690" s="5">
        <v>201867.0</v>
      </c>
      <c r="B3690" s="2">
        <v>45930.0</v>
      </c>
      <c r="C3690" s="1" t="s">
        <v>122</v>
      </c>
      <c r="D3690" s="3" t="s">
        <v>943</v>
      </c>
      <c r="E3690" s="4">
        <v>45925.0</v>
      </c>
      <c r="F3690" s="5">
        <v>100.0</v>
      </c>
      <c r="G3690" s="5">
        <v>46.08</v>
      </c>
      <c r="H3690" s="5">
        <v>4517.0</v>
      </c>
      <c r="I3690" s="1" t="s">
        <v>75</v>
      </c>
      <c r="J3690" s="1" t="s">
        <v>123</v>
      </c>
      <c r="K3690" s="1" t="s">
        <v>13</v>
      </c>
      <c r="L3690" s="1" t="s">
        <v>5</v>
      </c>
      <c r="M3690" s="1" t="s">
        <v>6</v>
      </c>
      <c r="N3690" s="1" t="s">
        <v>7</v>
      </c>
      <c r="O3690" s="6"/>
    </row>
    <row r="3691">
      <c r="A3691" s="5">
        <v>201867.0</v>
      </c>
      <c r="B3691" s="2">
        <v>45930.0</v>
      </c>
      <c r="C3691" s="1" t="s">
        <v>122</v>
      </c>
      <c r="D3691" s="3" t="s">
        <v>183</v>
      </c>
      <c r="E3691" s="4">
        <v>45925.0</v>
      </c>
      <c r="F3691" s="5">
        <v>200.0</v>
      </c>
      <c r="G3691" s="5">
        <v>10.0</v>
      </c>
      <c r="H3691" s="5">
        <v>1961.0</v>
      </c>
      <c r="I3691" s="1" t="s">
        <v>75</v>
      </c>
      <c r="J3691" s="1" t="s">
        <v>123</v>
      </c>
      <c r="K3691" s="1" t="s">
        <v>13</v>
      </c>
      <c r="L3691" s="1" t="s">
        <v>5</v>
      </c>
      <c r="M3691" s="1" t="s">
        <v>6</v>
      </c>
      <c r="N3691" s="1" t="s">
        <v>7</v>
      </c>
      <c r="O3691" s="6"/>
    </row>
    <row r="3692">
      <c r="A3692" s="5">
        <v>201867.0</v>
      </c>
      <c r="B3692" s="2">
        <v>45930.0</v>
      </c>
      <c r="C3692" s="1" t="s">
        <v>122</v>
      </c>
      <c r="D3692" s="3" t="s">
        <v>181</v>
      </c>
      <c r="E3692" s="4">
        <v>45925.0</v>
      </c>
      <c r="F3692" s="5">
        <v>600.0</v>
      </c>
      <c r="G3692" s="5">
        <v>6.26</v>
      </c>
      <c r="H3692" s="5">
        <v>3682.0</v>
      </c>
      <c r="I3692" s="1" t="s">
        <v>75</v>
      </c>
      <c r="J3692" s="1" t="s">
        <v>123</v>
      </c>
      <c r="K3692" s="1" t="s">
        <v>13</v>
      </c>
      <c r="L3692" s="1" t="s">
        <v>5</v>
      </c>
      <c r="M3692" s="1" t="s">
        <v>6</v>
      </c>
      <c r="N3692" s="1" t="s">
        <v>7</v>
      </c>
      <c r="O3692" s="6"/>
    </row>
    <row r="3693">
      <c r="A3693" s="5">
        <v>201867.0</v>
      </c>
      <c r="B3693" s="2">
        <v>45930.0</v>
      </c>
      <c r="C3693" s="1" t="s">
        <v>122</v>
      </c>
      <c r="D3693" s="3" t="s">
        <v>384</v>
      </c>
      <c r="E3693" s="4">
        <v>45925.0</v>
      </c>
      <c r="F3693" s="5">
        <v>20.0</v>
      </c>
      <c r="G3693" s="5">
        <v>287.64</v>
      </c>
      <c r="H3693" s="5">
        <v>5639.0</v>
      </c>
      <c r="I3693" s="1" t="s">
        <v>71</v>
      </c>
      <c r="J3693" s="1" t="s">
        <v>123</v>
      </c>
      <c r="K3693" s="1" t="s">
        <v>13</v>
      </c>
      <c r="L3693" s="1" t="s">
        <v>5</v>
      </c>
      <c r="M3693" s="1" t="s">
        <v>6</v>
      </c>
      <c r="N3693" s="1" t="s">
        <v>7</v>
      </c>
      <c r="O3693" s="6"/>
    </row>
    <row r="3694">
      <c r="A3694" s="5">
        <v>201867.0</v>
      </c>
      <c r="B3694" s="2">
        <v>45930.0</v>
      </c>
      <c r="C3694" s="1" t="s">
        <v>122</v>
      </c>
      <c r="D3694" s="3" t="s">
        <v>356</v>
      </c>
      <c r="E3694" s="4">
        <v>45925.0</v>
      </c>
      <c r="F3694" s="5">
        <v>10.0</v>
      </c>
      <c r="G3694" s="5">
        <v>503.28</v>
      </c>
      <c r="H3694" s="5">
        <v>4934.0</v>
      </c>
      <c r="I3694" s="1" t="s">
        <v>75</v>
      </c>
      <c r="J3694" s="1" t="s">
        <v>123</v>
      </c>
      <c r="K3694" s="1" t="s">
        <v>13</v>
      </c>
      <c r="L3694" s="1" t="s">
        <v>5</v>
      </c>
      <c r="M3694" s="1" t="s">
        <v>6</v>
      </c>
      <c r="N3694" s="1" t="s">
        <v>7</v>
      </c>
      <c r="O3694" s="6"/>
    </row>
    <row r="3695">
      <c r="A3695" s="5">
        <v>201867.0</v>
      </c>
      <c r="B3695" s="2">
        <v>45930.0</v>
      </c>
      <c r="C3695" s="1" t="s">
        <v>122</v>
      </c>
      <c r="D3695" s="3" t="s">
        <v>381</v>
      </c>
      <c r="E3695" s="4">
        <v>45925.0</v>
      </c>
      <c r="F3695" s="5">
        <v>15.0</v>
      </c>
      <c r="G3695" s="5">
        <v>55.44</v>
      </c>
      <c r="H3695" s="5">
        <v>816.0</v>
      </c>
      <c r="I3695" s="1" t="s">
        <v>71</v>
      </c>
      <c r="J3695" s="1" t="s">
        <v>123</v>
      </c>
      <c r="K3695" s="1" t="s">
        <v>13</v>
      </c>
      <c r="L3695" s="1" t="s">
        <v>5</v>
      </c>
      <c r="M3695" s="1" t="s">
        <v>6</v>
      </c>
      <c r="N3695" s="1" t="s">
        <v>7</v>
      </c>
      <c r="O3695" s="6"/>
    </row>
    <row r="3696">
      <c r="A3696" s="5">
        <v>201867.0</v>
      </c>
      <c r="B3696" s="2">
        <v>45930.0</v>
      </c>
      <c r="C3696" s="1" t="s">
        <v>122</v>
      </c>
      <c r="D3696" s="3" t="s">
        <v>349</v>
      </c>
      <c r="E3696" s="4">
        <v>45925.0</v>
      </c>
      <c r="F3696" s="5">
        <v>45.0</v>
      </c>
      <c r="G3696" s="5">
        <v>662.4</v>
      </c>
      <c r="H3696" s="5">
        <v>29213.0</v>
      </c>
      <c r="I3696" s="1" t="s">
        <v>75</v>
      </c>
      <c r="J3696" s="1" t="s">
        <v>123</v>
      </c>
      <c r="K3696" s="1" t="s">
        <v>13</v>
      </c>
      <c r="L3696" s="1" t="s">
        <v>5</v>
      </c>
      <c r="M3696" s="1" t="s">
        <v>6</v>
      </c>
      <c r="N3696" s="1" t="s">
        <v>7</v>
      </c>
      <c r="O3696" s="6"/>
    </row>
    <row r="3697">
      <c r="A3697" s="5">
        <v>201867.0</v>
      </c>
      <c r="B3697" s="2">
        <v>45930.0</v>
      </c>
      <c r="C3697" s="1" t="s">
        <v>122</v>
      </c>
      <c r="D3697" s="3" t="s">
        <v>358</v>
      </c>
      <c r="E3697" s="4">
        <v>45925.0</v>
      </c>
      <c r="F3697" s="5">
        <v>120.0</v>
      </c>
      <c r="G3697" s="5">
        <v>768.6</v>
      </c>
      <c r="H3697" s="5">
        <v>90389.0</v>
      </c>
      <c r="I3697" s="1" t="s">
        <v>75</v>
      </c>
      <c r="J3697" s="1" t="s">
        <v>123</v>
      </c>
      <c r="K3697" s="1" t="s">
        <v>13</v>
      </c>
      <c r="L3697" s="1" t="s">
        <v>5</v>
      </c>
      <c r="M3697" s="1" t="s">
        <v>6</v>
      </c>
      <c r="N3697" s="1" t="s">
        <v>7</v>
      </c>
      <c r="O3697" s="6"/>
    </row>
    <row r="3698">
      <c r="A3698" s="5">
        <v>201868.0</v>
      </c>
      <c r="B3698" s="2">
        <v>45930.0</v>
      </c>
      <c r="C3698" s="1" t="s">
        <v>122</v>
      </c>
      <c r="D3698" s="3" t="s">
        <v>42</v>
      </c>
      <c r="E3698" s="4">
        <v>45925.0</v>
      </c>
      <c r="F3698" s="5">
        <v>2000.0</v>
      </c>
      <c r="G3698" s="5">
        <v>8801.5</v>
      </c>
      <c r="H3698" s="5">
        <v>8627.0</v>
      </c>
      <c r="I3698" s="1" t="s">
        <v>43</v>
      </c>
      <c r="J3698" s="1" t="s">
        <v>123</v>
      </c>
      <c r="K3698" s="1" t="s">
        <v>13</v>
      </c>
      <c r="L3698" s="1" t="s">
        <v>5</v>
      </c>
      <c r="M3698" s="1" t="s">
        <v>44</v>
      </c>
      <c r="N3698" s="1" t="s">
        <v>7</v>
      </c>
      <c r="O3698" s="6"/>
    </row>
    <row r="3699">
      <c r="A3699" s="5">
        <v>300249.0</v>
      </c>
      <c r="B3699" s="2">
        <v>45930.0</v>
      </c>
      <c r="C3699" s="1" t="s">
        <v>122</v>
      </c>
      <c r="D3699" s="3" t="s">
        <v>18</v>
      </c>
      <c r="E3699" s="4">
        <v>45925.0</v>
      </c>
      <c r="F3699" s="5">
        <v>12.0</v>
      </c>
      <c r="G3699" s="5">
        <v>380.11</v>
      </c>
      <c r="H3699" s="5">
        <v>4471.0</v>
      </c>
      <c r="I3699" s="1" t="s">
        <v>2</v>
      </c>
      <c r="J3699" s="1" t="s">
        <v>123</v>
      </c>
      <c r="K3699" s="1" t="s">
        <v>13</v>
      </c>
      <c r="L3699" s="1" t="s">
        <v>5</v>
      </c>
      <c r="M3699" s="1" t="s">
        <v>6</v>
      </c>
      <c r="N3699" s="1" t="s">
        <v>7</v>
      </c>
      <c r="O3699" s="6"/>
    </row>
    <row r="3700">
      <c r="A3700" s="5">
        <v>300249.0</v>
      </c>
      <c r="B3700" s="2">
        <v>45930.0</v>
      </c>
      <c r="C3700" s="1" t="s">
        <v>122</v>
      </c>
      <c r="D3700" s="3" t="s">
        <v>225</v>
      </c>
      <c r="E3700" s="4">
        <v>45925.0</v>
      </c>
      <c r="F3700" s="5">
        <v>8.0</v>
      </c>
      <c r="G3700" s="5">
        <v>572.16</v>
      </c>
      <c r="H3700" s="5">
        <v>4486.0</v>
      </c>
      <c r="I3700" s="1" t="s">
        <v>2</v>
      </c>
      <c r="J3700" s="1" t="s">
        <v>123</v>
      </c>
      <c r="K3700" s="1" t="s">
        <v>13</v>
      </c>
      <c r="L3700" s="1" t="s">
        <v>5</v>
      </c>
      <c r="M3700" s="1" t="s">
        <v>6</v>
      </c>
      <c r="N3700" s="1" t="s">
        <v>7</v>
      </c>
      <c r="O3700" s="6"/>
    </row>
    <row r="3701">
      <c r="A3701" s="5">
        <v>107114.0</v>
      </c>
      <c r="B3701" s="2">
        <v>45930.0</v>
      </c>
      <c r="C3701" s="1" t="s">
        <v>745</v>
      </c>
      <c r="D3701" s="3" t="s">
        <v>316</v>
      </c>
      <c r="E3701" s="4">
        <v>45925.0</v>
      </c>
      <c r="F3701" s="5">
        <v>2400.0</v>
      </c>
      <c r="G3701" s="5">
        <v>9.0</v>
      </c>
      <c r="H3701" s="5">
        <v>21170.0</v>
      </c>
      <c r="I3701" s="1" t="s">
        <v>317</v>
      </c>
      <c r="J3701" s="1" t="s">
        <v>221</v>
      </c>
      <c r="K3701" s="1" t="s">
        <v>111</v>
      </c>
      <c r="L3701" s="1" t="s">
        <v>5</v>
      </c>
      <c r="M3701" s="1" t="s">
        <v>29</v>
      </c>
      <c r="N3701" s="1" t="s">
        <v>7</v>
      </c>
      <c r="O3701" s="6"/>
    </row>
    <row r="3702">
      <c r="A3702" s="5">
        <v>107114.0</v>
      </c>
      <c r="B3702" s="2">
        <v>45930.0</v>
      </c>
      <c r="C3702" s="1" t="s">
        <v>745</v>
      </c>
      <c r="D3702" s="3" t="s">
        <v>50</v>
      </c>
      <c r="E3702" s="4">
        <v>45925.0</v>
      </c>
      <c r="F3702" s="5">
        <v>123.0</v>
      </c>
      <c r="G3702" s="5">
        <v>318.08</v>
      </c>
      <c r="H3702" s="5">
        <v>38343.0</v>
      </c>
      <c r="I3702" s="1" t="s">
        <v>26</v>
      </c>
      <c r="J3702" s="1" t="s">
        <v>221</v>
      </c>
      <c r="K3702" s="1" t="s">
        <v>111</v>
      </c>
      <c r="L3702" s="1" t="s">
        <v>5</v>
      </c>
      <c r="M3702" s="1" t="s">
        <v>29</v>
      </c>
      <c r="N3702" s="1" t="s">
        <v>7</v>
      </c>
      <c r="O3702" s="6"/>
    </row>
    <row r="3703">
      <c r="A3703" s="5">
        <v>107114.0</v>
      </c>
      <c r="B3703" s="2">
        <v>45930.0</v>
      </c>
      <c r="C3703" s="1" t="s">
        <v>745</v>
      </c>
      <c r="D3703" s="3" t="s">
        <v>944</v>
      </c>
      <c r="E3703" s="4">
        <v>45925.0</v>
      </c>
      <c r="F3703" s="5">
        <v>24.0</v>
      </c>
      <c r="G3703" s="5">
        <v>110.4</v>
      </c>
      <c r="H3703" s="5">
        <v>2599.0</v>
      </c>
      <c r="I3703" s="1" t="s">
        <v>26</v>
      </c>
      <c r="J3703" s="1" t="s">
        <v>221</v>
      </c>
      <c r="K3703" s="1" t="s">
        <v>111</v>
      </c>
      <c r="L3703" s="1" t="s">
        <v>5</v>
      </c>
      <c r="M3703" s="1" t="s">
        <v>29</v>
      </c>
      <c r="N3703" s="1" t="s">
        <v>7</v>
      </c>
      <c r="O3703" s="6"/>
    </row>
    <row r="3704">
      <c r="A3704" s="5">
        <v>107114.0</v>
      </c>
      <c r="B3704" s="2">
        <v>45930.0</v>
      </c>
      <c r="C3704" s="1" t="s">
        <v>745</v>
      </c>
      <c r="D3704" s="3" t="s">
        <v>945</v>
      </c>
      <c r="E3704" s="4">
        <v>45925.0</v>
      </c>
      <c r="F3704" s="5">
        <v>24.0</v>
      </c>
      <c r="G3704" s="5">
        <v>110.4</v>
      </c>
      <c r="H3704" s="5">
        <v>2599.0</v>
      </c>
      <c r="I3704" s="1" t="s">
        <v>26</v>
      </c>
      <c r="J3704" s="1" t="s">
        <v>221</v>
      </c>
      <c r="K3704" s="1" t="s">
        <v>111</v>
      </c>
      <c r="L3704" s="1" t="s">
        <v>5</v>
      </c>
      <c r="M3704" s="1" t="s">
        <v>29</v>
      </c>
      <c r="N3704" s="1" t="s">
        <v>7</v>
      </c>
      <c r="O3704" s="6"/>
    </row>
    <row r="3705">
      <c r="A3705" s="5">
        <v>107115.0</v>
      </c>
      <c r="B3705" s="2">
        <v>45930.0</v>
      </c>
      <c r="C3705" s="1" t="s">
        <v>745</v>
      </c>
      <c r="D3705" s="7">
        <v>704.0</v>
      </c>
      <c r="E3705" s="4">
        <v>45925.0</v>
      </c>
      <c r="F3705" s="5">
        <v>50.0</v>
      </c>
      <c r="G3705" s="5">
        <v>441.1</v>
      </c>
      <c r="H3705" s="5">
        <v>21615.0</v>
      </c>
      <c r="I3705" s="1" t="s">
        <v>56</v>
      </c>
      <c r="J3705" s="1" t="s">
        <v>221</v>
      </c>
      <c r="K3705" s="1" t="s">
        <v>111</v>
      </c>
      <c r="L3705" s="1" t="s">
        <v>5</v>
      </c>
      <c r="M3705" s="1" t="s">
        <v>23</v>
      </c>
      <c r="N3705" s="1" t="s">
        <v>7</v>
      </c>
      <c r="O3705" s="6"/>
    </row>
    <row r="3706">
      <c r="A3706" s="5">
        <v>107115.0</v>
      </c>
      <c r="B3706" s="2">
        <v>45930.0</v>
      </c>
      <c r="C3706" s="1" t="s">
        <v>745</v>
      </c>
      <c r="D3706" s="3" t="s">
        <v>946</v>
      </c>
      <c r="E3706" s="4">
        <v>45925.0</v>
      </c>
      <c r="F3706" s="5">
        <v>66.0</v>
      </c>
      <c r="G3706" s="5">
        <v>128.64</v>
      </c>
      <c r="H3706" s="5">
        <v>8322.0</v>
      </c>
      <c r="I3706" s="1" t="s">
        <v>21</v>
      </c>
      <c r="J3706" s="1" t="s">
        <v>221</v>
      </c>
      <c r="K3706" s="1" t="s">
        <v>111</v>
      </c>
      <c r="L3706" s="1" t="s">
        <v>5</v>
      </c>
      <c r="M3706" s="1" t="s">
        <v>23</v>
      </c>
      <c r="N3706" s="1" t="s">
        <v>7</v>
      </c>
      <c r="O3706" s="6"/>
    </row>
    <row r="3707">
      <c r="A3707" s="5">
        <v>107115.0</v>
      </c>
      <c r="B3707" s="2">
        <v>45930.0</v>
      </c>
      <c r="C3707" s="1" t="s">
        <v>745</v>
      </c>
      <c r="D3707" s="3" t="s">
        <v>947</v>
      </c>
      <c r="E3707" s="4">
        <v>45925.0</v>
      </c>
      <c r="F3707" s="5">
        <v>13.0</v>
      </c>
      <c r="G3707" s="5">
        <v>313.92</v>
      </c>
      <c r="H3707" s="5">
        <v>4001.0</v>
      </c>
      <c r="I3707" s="1" t="s">
        <v>21</v>
      </c>
      <c r="J3707" s="1" t="s">
        <v>221</v>
      </c>
      <c r="K3707" s="1" t="s">
        <v>111</v>
      </c>
      <c r="L3707" s="1" t="s">
        <v>5</v>
      </c>
      <c r="M3707" s="1" t="s">
        <v>23</v>
      </c>
      <c r="N3707" s="1" t="s">
        <v>7</v>
      </c>
      <c r="O3707" s="6"/>
    </row>
    <row r="3708">
      <c r="A3708" s="5">
        <v>107115.0</v>
      </c>
      <c r="B3708" s="2">
        <v>45930.0</v>
      </c>
      <c r="C3708" s="1" t="s">
        <v>745</v>
      </c>
      <c r="D3708" s="3" t="s">
        <v>269</v>
      </c>
      <c r="E3708" s="4">
        <v>45925.0</v>
      </c>
      <c r="F3708" s="5">
        <v>20.0</v>
      </c>
      <c r="G3708" s="5">
        <v>20.0</v>
      </c>
      <c r="H3708" s="5">
        <v>393.0</v>
      </c>
      <c r="I3708" s="1" t="s">
        <v>21</v>
      </c>
      <c r="J3708" s="1" t="s">
        <v>221</v>
      </c>
      <c r="K3708" s="1" t="s">
        <v>111</v>
      </c>
      <c r="L3708" s="1" t="s">
        <v>5</v>
      </c>
      <c r="M3708" s="1" t="s">
        <v>23</v>
      </c>
      <c r="N3708" s="1" t="s">
        <v>7</v>
      </c>
      <c r="O3708" s="6"/>
    </row>
    <row r="3709">
      <c r="A3709" s="5">
        <v>107115.0</v>
      </c>
      <c r="B3709" s="2">
        <v>45930.0</v>
      </c>
      <c r="C3709" s="1" t="s">
        <v>745</v>
      </c>
      <c r="D3709" s="3" t="s">
        <v>948</v>
      </c>
      <c r="E3709" s="4">
        <v>45925.0</v>
      </c>
      <c r="F3709" s="5">
        <v>30.0</v>
      </c>
      <c r="G3709" s="5">
        <v>301.44</v>
      </c>
      <c r="H3709" s="5">
        <v>8864.0</v>
      </c>
      <c r="I3709" s="1" t="s">
        <v>21</v>
      </c>
      <c r="J3709" s="1" t="s">
        <v>221</v>
      </c>
      <c r="K3709" s="1" t="s">
        <v>111</v>
      </c>
      <c r="L3709" s="1" t="s">
        <v>5</v>
      </c>
      <c r="M3709" s="1" t="s">
        <v>23</v>
      </c>
      <c r="N3709" s="1" t="s">
        <v>7</v>
      </c>
      <c r="O3709" s="6"/>
    </row>
    <row r="3710">
      <c r="A3710" s="5">
        <v>107115.0</v>
      </c>
      <c r="B3710" s="2">
        <v>45930.0</v>
      </c>
      <c r="C3710" s="1" t="s">
        <v>745</v>
      </c>
      <c r="D3710" s="3" t="s">
        <v>270</v>
      </c>
      <c r="E3710" s="4">
        <v>45925.0</v>
      </c>
      <c r="F3710" s="5">
        <v>20.0</v>
      </c>
      <c r="G3710" s="5">
        <v>20.0</v>
      </c>
      <c r="H3710" s="5">
        <v>393.0</v>
      </c>
      <c r="I3710" s="1" t="s">
        <v>21</v>
      </c>
      <c r="J3710" s="1" t="s">
        <v>221</v>
      </c>
      <c r="K3710" s="1" t="s">
        <v>111</v>
      </c>
      <c r="L3710" s="1" t="s">
        <v>5</v>
      </c>
      <c r="M3710" s="1" t="s">
        <v>23</v>
      </c>
      <c r="N3710" s="1" t="s">
        <v>7</v>
      </c>
      <c r="O3710" s="6"/>
    </row>
    <row r="3711">
      <c r="A3711" s="5">
        <v>107115.0</v>
      </c>
      <c r="B3711" s="2">
        <v>45930.0</v>
      </c>
      <c r="C3711" s="1" t="s">
        <v>745</v>
      </c>
      <c r="D3711" s="3" t="s">
        <v>312</v>
      </c>
      <c r="E3711" s="4">
        <v>45925.0</v>
      </c>
      <c r="F3711" s="5">
        <v>50.0</v>
      </c>
      <c r="G3711" s="5">
        <v>80.01</v>
      </c>
      <c r="H3711" s="5">
        <v>3922.0</v>
      </c>
      <c r="I3711" s="1" t="s">
        <v>21</v>
      </c>
      <c r="J3711" s="1" t="s">
        <v>221</v>
      </c>
      <c r="K3711" s="1" t="s">
        <v>111</v>
      </c>
      <c r="L3711" s="1" t="s">
        <v>5</v>
      </c>
      <c r="M3711" s="1" t="s">
        <v>23</v>
      </c>
      <c r="N3711" s="1" t="s">
        <v>7</v>
      </c>
      <c r="O3711" s="6"/>
    </row>
    <row r="3712">
      <c r="A3712" s="5">
        <v>107115.0</v>
      </c>
      <c r="B3712" s="2">
        <v>45930.0</v>
      </c>
      <c r="C3712" s="1" t="s">
        <v>745</v>
      </c>
      <c r="D3712" s="7">
        <v>151.0</v>
      </c>
      <c r="E3712" s="4">
        <v>45925.0</v>
      </c>
      <c r="F3712" s="5">
        <v>210.0</v>
      </c>
      <c r="G3712" s="5">
        <v>143.04</v>
      </c>
      <c r="H3712" s="5">
        <v>29439.0</v>
      </c>
      <c r="I3712" s="1" t="s">
        <v>21</v>
      </c>
      <c r="J3712" s="1" t="s">
        <v>221</v>
      </c>
      <c r="K3712" s="1" t="s">
        <v>111</v>
      </c>
      <c r="L3712" s="1" t="s">
        <v>5</v>
      </c>
      <c r="M3712" s="1" t="s">
        <v>23</v>
      </c>
      <c r="N3712" s="1" t="s">
        <v>7</v>
      </c>
      <c r="O3712" s="6"/>
    </row>
    <row r="3713">
      <c r="A3713" s="5">
        <v>107115.0</v>
      </c>
      <c r="B3713" s="2">
        <v>45930.0</v>
      </c>
      <c r="C3713" s="1" t="s">
        <v>745</v>
      </c>
      <c r="D3713" s="7">
        <v>152.0</v>
      </c>
      <c r="E3713" s="4">
        <v>45925.0</v>
      </c>
      <c r="F3713" s="5">
        <v>132.0</v>
      </c>
      <c r="G3713" s="5">
        <v>215.04</v>
      </c>
      <c r="H3713" s="5">
        <v>27819.0</v>
      </c>
      <c r="I3713" s="1" t="s">
        <v>21</v>
      </c>
      <c r="J3713" s="1" t="s">
        <v>221</v>
      </c>
      <c r="K3713" s="1" t="s">
        <v>111</v>
      </c>
      <c r="L3713" s="1" t="s">
        <v>5</v>
      </c>
      <c r="M3713" s="1" t="s">
        <v>23</v>
      </c>
      <c r="N3713" s="1" t="s">
        <v>7</v>
      </c>
      <c r="O3713" s="6"/>
    </row>
    <row r="3714">
      <c r="A3714" s="5">
        <v>107115.0</v>
      </c>
      <c r="B3714" s="2">
        <v>45930.0</v>
      </c>
      <c r="C3714" s="1" t="s">
        <v>745</v>
      </c>
      <c r="D3714" s="3" t="s">
        <v>949</v>
      </c>
      <c r="E3714" s="4">
        <v>45925.0</v>
      </c>
      <c r="F3714" s="5">
        <v>54.0</v>
      </c>
      <c r="G3714" s="5">
        <v>145.92</v>
      </c>
      <c r="H3714" s="5">
        <v>7724.0</v>
      </c>
      <c r="I3714" s="1" t="s">
        <v>21</v>
      </c>
      <c r="J3714" s="1" t="s">
        <v>221</v>
      </c>
      <c r="K3714" s="1" t="s">
        <v>111</v>
      </c>
      <c r="L3714" s="1" t="s">
        <v>5</v>
      </c>
      <c r="M3714" s="1" t="s">
        <v>23</v>
      </c>
      <c r="N3714" s="1" t="s">
        <v>7</v>
      </c>
      <c r="O3714" s="6"/>
    </row>
    <row r="3715">
      <c r="A3715" s="5">
        <v>107115.0</v>
      </c>
      <c r="B3715" s="2">
        <v>45930.0</v>
      </c>
      <c r="C3715" s="1" t="s">
        <v>745</v>
      </c>
      <c r="D3715" s="3" t="s">
        <v>950</v>
      </c>
      <c r="E3715" s="4">
        <v>45925.0</v>
      </c>
      <c r="F3715" s="5">
        <v>33.0</v>
      </c>
      <c r="G3715" s="5">
        <v>171.84</v>
      </c>
      <c r="H3715" s="5">
        <v>5559.0</v>
      </c>
      <c r="I3715" s="1" t="s">
        <v>21</v>
      </c>
      <c r="J3715" s="1" t="s">
        <v>221</v>
      </c>
      <c r="K3715" s="1" t="s">
        <v>111</v>
      </c>
      <c r="L3715" s="1" t="s">
        <v>5</v>
      </c>
      <c r="M3715" s="1" t="s">
        <v>23</v>
      </c>
      <c r="N3715" s="1" t="s">
        <v>7</v>
      </c>
      <c r="O3715" s="6"/>
    </row>
    <row r="3716">
      <c r="A3716" s="5">
        <v>107115.0</v>
      </c>
      <c r="B3716" s="2">
        <v>45930.0</v>
      </c>
      <c r="C3716" s="1" t="s">
        <v>745</v>
      </c>
      <c r="D3716" s="7">
        <v>701.0</v>
      </c>
      <c r="E3716" s="4">
        <v>45925.0</v>
      </c>
      <c r="F3716" s="5">
        <v>50.0</v>
      </c>
      <c r="G3716" s="5">
        <v>441.03</v>
      </c>
      <c r="H3716" s="5">
        <v>21612.0</v>
      </c>
      <c r="I3716" s="1" t="s">
        <v>56</v>
      </c>
      <c r="J3716" s="1" t="s">
        <v>221</v>
      </c>
      <c r="K3716" s="1" t="s">
        <v>111</v>
      </c>
      <c r="L3716" s="1" t="s">
        <v>5</v>
      </c>
      <c r="M3716" s="1" t="s">
        <v>23</v>
      </c>
      <c r="N3716" s="1" t="s">
        <v>7</v>
      </c>
      <c r="O3716" s="6"/>
    </row>
    <row r="3717">
      <c r="A3717" s="5">
        <v>107118.0</v>
      </c>
      <c r="B3717" s="2">
        <v>45930.0</v>
      </c>
      <c r="C3717" s="1" t="s">
        <v>239</v>
      </c>
      <c r="D3717" s="7">
        <v>153.0</v>
      </c>
      <c r="E3717" s="4">
        <v>45925.0</v>
      </c>
      <c r="F3717" s="5">
        <v>150.0</v>
      </c>
      <c r="G3717" s="5">
        <v>364.8</v>
      </c>
      <c r="H3717" s="5">
        <v>53629.0</v>
      </c>
      <c r="I3717" s="1" t="s">
        <v>21</v>
      </c>
      <c r="J3717" s="1" t="s">
        <v>240</v>
      </c>
      <c r="K3717" s="1" t="s">
        <v>111</v>
      </c>
      <c r="L3717" s="1" t="s">
        <v>5</v>
      </c>
      <c r="M3717" s="1" t="s">
        <v>23</v>
      </c>
      <c r="N3717" s="1" t="s">
        <v>7</v>
      </c>
      <c r="O3717" s="6"/>
    </row>
    <row r="3718">
      <c r="A3718" s="5">
        <v>107118.0</v>
      </c>
      <c r="B3718" s="2">
        <v>45930.0</v>
      </c>
      <c r="C3718" s="1" t="s">
        <v>239</v>
      </c>
      <c r="D3718" s="3" t="s">
        <v>746</v>
      </c>
      <c r="E3718" s="4">
        <v>45925.0</v>
      </c>
      <c r="F3718" s="5">
        <v>50.0</v>
      </c>
      <c r="G3718" s="5">
        <v>80.01</v>
      </c>
      <c r="H3718" s="5">
        <v>3924.0</v>
      </c>
      <c r="I3718" s="1" t="s">
        <v>21</v>
      </c>
      <c r="J3718" s="1" t="s">
        <v>240</v>
      </c>
      <c r="K3718" s="1" t="s">
        <v>111</v>
      </c>
      <c r="L3718" s="1" t="s">
        <v>5</v>
      </c>
      <c r="M3718" s="1" t="s">
        <v>23</v>
      </c>
      <c r="N3718" s="1" t="s">
        <v>7</v>
      </c>
      <c r="O3718" s="6"/>
    </row>
    <row r="3719">
      <c r="A3719" s="5">
        <v>107118.0</v>
      </c>
      <c r="B3719" s="2">
        <v>45930.0</v>
      </c>
      <c r="C3719" s="1" t="s">
        <v>239</v>
      </c>
      <c r="D3719" s="7">
        <v>124.0</v>
      </c>
      <c r="E3719" s="4">
        <v>45925.0</v>
      </c>
      <c r="F3719" s="5">
        <v>368.0</v>
      </c>
      <c r="G3719" s="5">
        <v>132.48</v>
      </c>
      <c r="H3719" s="5">
        <v>47781.0</v>
      </c>
      <c r="I3719" s="1" t="s">
        <v>21</v>
      </c>
      <c r="J3719" s="1" t="s">
        <v>240</v>
      </c>
      <c r="K3719" s="1" t="s">
        <v>111</v>
      </c>
      <c r="L3719" s="1" t="s">
        <v>5</v>
      </c>
      <c r="M3719" s="1" t="s">
        <v>23</v>
      </c>
      <c r="N3719" s="1" t="s">
        <v>7</v>
      </c>
      <c r="O3719" s="6"/>
    </row>
    <row r="3720">
      <c r="A3720" s="5">
        <v>107118.0</v>
      </c>
      <c r="B3720" s="2">
        <v>45930.0</v>
      </c>
      <c r="C3720" s="1" t="s">
        <v>239</v>
      </c>
      <c r="D3720" s="7">
        <v>154.0</v>
      </c>
      <c r="E3720" s="4">
        <v>45925.0</v>
      </c>
      <c r="F3720" s="5">
        <v>75.0</v>
      </c>
      <c r="G3720" s="5">
        <v>441.6</v>
      </c>
      <c r="H3720" s="5">
        <v>32461.0</v>
      </c>
      <c r="I3720" s="1" t="s">
        <v>21</v>
      </c>
      <c r="J3720" s="1" t="s">
        <v>240</v>
      </c>
      <c r="K3720" s="1" t="s">
        <v>111</v>
      </c>
      <c r="L3720" s="1" t="s">
        <v>5</v>
      </c>
      <c r="M3720" s="1" t="s">
        <v>23</v>
      </c>
      <c r="N3720" s="1" t="s">
        <v>7</v>
      </c>
      <c r="O3720" s="6"/>
    </row>
    <row r="3721">
      <c r="A3721" s="5">
        <v>107118.0</v>
      </c>
      <c r="B3721" s="2">
        <v>45930.0</v>
      </c>
      <c r="C3721" s="1" t="s">
        <v>239</v>
      </c>
      <c r="D3721" s="7">
        <v>343.0</v>
      </c>
      <c r="E3721" s="4">
        <v>45925.0</v>
      </c>
      <c r="F3721" s="5">
        <v>50.0</v>
      </c>
      <c r="G3721" s="5">
        <v>52.0</v>
      </c>
      <c r="H3721" s="5">
        <v>2551.0</v>
      </c>
      <c r="I3721" s="1" t="s">
        <v>229</v>
      </c>
      <c r="J3721" s="1" t="s">
        <v>240</v>
      </c>
      <c r="K3721" s="1" t="s">
        <v>111</v>
      </c>
      <c r="L3721" s="1" t="s">
        <v>5</v>
      </c>
      <c r="M3721" s="1" t="s">
        <v>23</v>
      </c>
      <c r="N3721" s="1" t="s">
        <v>7</v>
      </c>
      <c r="O3721" s="6"/>
    </row>
    <row r="3722">
      <c r="A3722" s="5">
        <v>107118.0</v>
      </c>
      <c r="B3722" s="2">
        <v>45930.0</v>
      </c>
      <c r="C3722" s="1" t="s">
        <v>239</v>
      </c>
      <c r="D3722" s="7">
        <v>130.0</v>
      </c>
      <c r="E3722" s="4">
        <v>45925.0</v>
      </c>
      <c r="F3722" s="5">
        <v>132.0</v>
      </c>
      <c r="G3722" s="5">
        <v>143.04</v>
      </c>
      <c r="H3722" s="5">
        <v>18507.0</v>
      </c>
      <c r="I3722" s="1" t="s">
        <v>21</v>
      </c>
      <c r="J3722" s="1" t="s">
        <v>240</v>
      </c>
      <c r="K3722" s="1" t="s">
        <v>111</v>
      </c>
      <c r="L3722" s="1" t="s">
        <v>5</v>
      </c>
      <c r="M3722" s="1" t="s">
        <v>23</v>
      </c>
      <c r="N3722" s="1" t="s">
        <v>7</v>
      </c>
      <c r="O3722" s="6"/>
    </row>
    <row r="3723">
      <c r="A3723" s="5">
        <v>107118.0</v>
      </c>
      <c r="B3723" s="2">
        <v>45930.0</v>
      </c>
      <c r="C3723" s="1" t="s">
        <v>239</v>
      </c>
      <c r="D3723" s="3" t="s">
        <v>508</v>
      </c>
      <c r="E3723" s="4">
        <v>45925.0</v>
      </c>
      <c r="F3723" s="5">
        <v>180.0</v>
      </c>
      <c r="G3723" s="5">
        <v>81.01</v>
      </c>
      <c r="H3723" s="5">
        <v>14293.0</v>
      </c>
      <c r="I3723" s="1" t="s">
        <v>21</v>
      </c>
      <c r="J3723" s="1" t="s">
        <v>240</v>
      </c>
      <c r="K3723" s="1" t="s">
        <v>111</v>
      </c>
      <c r="L3723" s="1" t="s">
        <v>5</v>
      </c>
      <c r="M3723" s="1" t="s">
        <v>23</v>
      </c>
      <c r="N3723" s="1" t="s">
        <v>7</v>
      </c>
      <c r="O3723" s="6"/>
    </row>
    <row r="3724">
      <c r="A3724" s="5">
        <v>107118.0</v>
      </c>
      <c r="B3724" s="2">
        <v>45930.0</v>
      </c>
      <c r="C3724" s="1" t="s">
        <v>239</v>
      </c>
      <c r="D3724" s="7">
        <v>342.0</v>
      </c>
      <c r="E3724" s="4">
        <v>45925.0</v>
      </c>
      <c r="F3724" s="5">
        <v>100.0</v>
      </c>
      <c r="G3724" s="5">
        <v>40.0</v>
      </c>
      <c r="H3724" s="5">
        <v>3923.0</v>
      </c>
      <c r="I3724" s="1" t="s">
        <v>229</v>
      </c>
      <c r="J3724" s="1" t="s">
        <v>240</v>
      </c>
      <c r="K3724" s="1" t="s">
        <v>111</v>
      </c>
      <c r="L3724" s="1" t="s">
        <v>5</v>
      </c>
      <c r="M3724" s="1" t="s">
        <v>23</v>
      </c>
      <c r="N3724" s="1" t="s">
        <v>7</v>
      </c>
      <c r="O3724" s="6"/>
    </row>
    <row r="3725">
      <c r="A3725" s="5">
        <v>107118.0</v>
      </c>
      <c r="B3725" s="2">
        <v>45930.0</v>
      </c>
      <c r="C3725" s="1" t="s">
        <v>239</v>
      </c>
      <c r="D3725" s="7">
        <v>151.0</v>
      </c>
      <c r="E3725" s="4">
        <v>45925.0</v>
      </c>
      <c r="F3725" s="5">
        <v>490.0</v>
      </c>
      <c r="G3725" s="5">
        <v>143.04</v>
      </c>
      <c r="H3725" s="5">
        <v>68691.0</v>
      </c>
      <c r="I3725" s="1" t="s">
        <v>21</v>
      </c>
      <c r="J3725" s="1" t="s">
        <v>240</v>
      </c>
      <c r="K3725" s="1" t="s">
        <v>111</v>
      </c>
      <c r="L3725" s="1" t="s">
        <v>5</v>
      </c>
      <c r="M3725" s="1" t="s">
        <v>23</v>
      </c>
      <c r="N3725" s="1" t="s">
        <v>7</v>
      </c>
      <c r="O3725" s="6"/>
    </row>
    <row r="3726">
      <c r="A3726" s="5">
        <v>107118.0</v>
      </c>
      <c r="B3726" s="2">
        <v>45930.0</v>
      </c>
      <c r="C3726" s="1" t="s">
        <v>239</v>
      </c>
      <c r="D3726" s="7">
        <v>344.0</v>
      </c>
      <c r="E3726" s="4">
        <v>45925.0</v>
      </c>
      <c r="F3726" s="5">
        <v>50.0</v>
      </c>
      <c r="G3726" s="5">
        <v>76.01</v>
      </c>
      <c r="H3726" s="5">
        <v>3728.0</v>
      </c>
      <c r="I3726" s="1" t="s">
        <v>229</v>
      </c>
      <c r="J3726" s="1" t="s">
        <v>240</v>
      </c>
      <c r="K3726" s="1" t="s">
        <v>111</v>
      </c>
      <c r="L3726" s="1" t="s">
        <v>5</v>
      </c>
      <c r="M3726" s="1" t="s">
        <v>23</v>
      </c>
      <c r="N3726" s="1" t="s">
        <v>7</v>
      </c>
      <c r="O3726" s="6"/>
    </row>
    <row r="3727">
      <c r="A3727" s="5">
        <v>107118.0</v>
      </c>
      <c r="B3727" s="2">
        <v>45930.0</v>
      </c>
      <c r="C3727" s="1" t="s">
        <v>239</v>
      </c>
      <c r="D3727" s="3" t="s">
        <v>951</v>
      </c>
      <c r="E3727" s="4">
        <v>45925.0</v>
      </c>
      <c r="F3727" s="5">
        <v>100.0</v>
      </c>
      <c r="G3727" s="5">
        <v>120.0</v>
      </c>
      <c r="H3727" s="5">
        <v>11763.0</v>
      </c>
      <c r="I3727" s="1" t="s">
        <v>21</v>
      </c>
      <c r="J3727" s="1" t="s">
        <v>240</v>
      </c>
      <c r="K3727" s="1" t="s">
        <v>111</v>
      </c>
      <c r="L3727" s="1" t="s">
        <v>5</v>
      </c>
      <c r="M3727" s="1" t="s">
        <v>23</v>
      </c>
      <c r="N3727" s="1" t="s">
        <v>7</v>
      </c>
      <c r="O3727" s="6"/>
    </row>
    <row r="3728">
      <c r="A3728" s="5">
        <v>107118.0</v>
      </c>
      <c r="B3728" s="2">
        <v>45930.0</v>
      </c>
      <c r="C3728" s="1" t="s">
        <v>239</v>
      </c>
      <c r="D3728" s="7">
        <v>152.0</v>
      </c>
      <c r="E3728" s="4">
        <v>45925.0</v>
      </c>
      <c r="F3728" s="5">
        <v>198.0</v>
      </c>
      <c r="G3728" s="5">
        <v>215.04</v>
      </c>
      <c r="H3728" s="5">
        <v>41729.0</v>
      </c>
      <c r="I3728" s="1" t="s">
        <v>21</v>
      </c>
      <c r="J3728" s="1" t="s">
        <v>240</v>
      </c>
      <c r="K3728" s="1" t="s">
        <v>111</v>
      </c>
      <c r="L3728" s="1" t="s">
        <v>5</v>
      </c>
      <c r="M3728" s="1" t="s">
        <v>23</v>
      </c>
      <c r="N3728" s="1" t="s">
        <v>7</v>
      </c>
      <c r="O3728" s="6"/>
    </row>
    <row r="3729">
      <c r="A3729" s="5">
        <v>107122.0</v>
      </c>
      <c r="B3729" s="2">
        <v>45930.0</v>
      </c>
      <c r="C3729" s="1" t="s">
        <v>11</v>
      </c>
      <c r="D3729" s="3" t="s">
        <v>316</v>
      </c>
      <c r="E3729" s="4">
        <v>45925.0</v>
      </c>
      <c r="F3729" s="5">
        <v>2400.0</v>
      </c>
      <c r="G3729" s="5">
        <v>9.0</v>
      </c>
      <c r="H3729" s="5">
        <v>21603.0</v>
      </c>
      <c r="I3729" s="1" t="s">
        <v>317</v>
      </c>
      <c r="J3729" s="1" t="s">
        <v>12</v>
      </c>
      <c r="K3729" s="1" t="s">
        <v>13</v>
      </c>
      <c r="L3729" s="1" t="s">
        <v>5</v>
      </c>
      <c r="M3729" s="1" t="s">
        <v>29</v>
      </c>
      <c r="N3729" s="1" t="s">
        <v>7</v>
      </c>
      <c r="O3729" s="6"/>
    </row>
    <row r="3730">
      <c r="A3730" s="5">
        <v>107125.0</v>
      </c>
      <c r="B3730" s="2">
        <v>45930.0</v>
      </c>
      <c r="C3730" s="1" t="s">
        <v>117</v>
      </c>
      <c r="D3730" s="3" t="s">
        <v>274</v>
      </c>
      <c r="E3730" s="4">
        <v>45925.0</v>
      </c>
      <c r="F3730" s="5">
        <v>54.0</v>
      </c>
      <c r="G3730" s="5">
        <v>138.24</v>
      </c>
      <c r="H3730" s="5">
        <v>7466.0</v>
      </c>
      <c r="I3730" s="1" t="s">
        <v>21</v>
      </c>
      <c r="J3730" s="1" t="s">
        <v>118</v>
      </c>
      <c r="K3730" s="1" t="s">
        <v>4</v>
      </c>
      <c r="L3730" s="1" t="s">
        <v>5</v>
      </c>
      <c r="M3730" s="1" t="s">
        <v>23</v>
      </c>
      <c r="N3730" s="1" t="s">
        <v>7</v>
      </c>
      <c r="O3730" s="6"/>
    </row>
    <row r="3731">
      <c r="A3731" s="5">
        <v>107125.0</v>
      </c>
      <c r="B3731" s="2">
        <v>45930.0</v>
      </c>
      <c r="C3731" s="1" t="s">
        <v>117</v>
      </c>
      <c r="D3731" s="3" t="s">
        <v>552</v>
      </c>
      <c r="E3731" s="4">
        <v>45925.0</v>
      </c>
      <c r="F3731" s="5">
        <v>23.0</v>
      </c>
      <c r="G3731" s="5">
        <v>301.44</v>
      </c>
      <c r="H3731" s="5">
        <v>6934.0</v>
      </c>
      <c r="I3731" s="1" t="s">
        <v>21</v>
      </c>
      <c r="J3731" s="1" t="s">
        <v>118</v>
      </c>
      <c r="K3731" s="1" t="s">
        <v>4</v>
      </c>
      <c r="L3731" s="1" t="s">
        <v>5</v>
      </c>
      <c r="M3731" s="1" t="s">
        <v>23</v>
      </c>
      <c r="N3731" s="1" t="s">
        <v>7</v>
      </c>
      <c r="O3731" s="6"/>
    </row>
    <row r="3732">
      <c r="A3732" s="5">
        <v>107125.0</v>
      </c>
      <c r="B3732" s="2">
        <v>45930.0</v>
      </c>
      <c r="C3732" s="1" t="s">
        <v>117</v>
      </c>
      <c r="D3732" s="3" t="s">
        <v>947</v>
      </c>
      <c r="E3732" s="4">
        <v>45925.0</v>
      </c>
      <c r="F3732" s="5">
        <v>13.0</v>
      </c>
      <c r="G3732" s="5">
        <v>313.92</v>
      </c>
      <c r="H3732" s="5">
        <v>4082.0</v>
      </c>
      <c r="I3732" s="1" t="s">
        <v>21</v>
      </c>
      <c r="J3732" s="1" t="s">
        <v>118</v>
      </c>
      <c r="K3732" s="1" t="s">
        <v>4</v>
      </c>
      <c r="L3732" s="1" t="s">
        <v>5</v>
      </c>
      <c r="M3732" s="1" t="s">
        <v>23</v>
      </c>
      <c r="N3732" s="1" t="s">
        <v>7</v>
      </c>
      <c r="O3732" s="6"/>
    </row>
    <row r="3733">
      <c r="A3733" s="5">
        <v>107125.0</v>
      </c>
      <c r="B3733" s="2">
        <v>45930.0</v>
      </c>
      <c r="C3733" s="1" t="s">
        <v>117</v>
      </c>
      <c r="D3733" s="3" t="s">
        <v>96</v>
      </c>
      <c r="E3733" s="4">
        <v>45925.0</v>
      </c>
      <c r="F3733" s="5">
        <v>48.0</v>
      </c>
      <c r="G3733" s="5">
        <v>322.56</v>
      </c>
      <c r="H3733" s="5">
        <v>15484.0</v>
      </c>
      <c r="I3733" s="1" t="s">
        <v>21</v>
      </c>
      <c r="J3733" s="1" t="s">
        <v>118</v>
      </c>
      <c r="K3733" s="1" t="s">
        <v>4</v>
      </c>
      <c r="L3733" s="1" t="s">
        <v>5</v>
      </c>
      <c r="M3733" s="1" t="s">
        <v>23</v>
      </c>
      <c r="N3733" s="1" t="s">
        <v>7</v>
      </c>
      <c r="O3733" s="6"/>
    </row>
    <row r="3734">
      <c r="A3734" s="5">
        <v>107125.0</v>
      </c>
      <c r="B3734" s="2">
        <v>45930.0</v>
      </c>
      <c r="C3734" s="1" t="s">
        <v>117</v>
      </c>
      <c r="D3734" s="7">
        <v>324.0</v>
      </c>
      <c r="E3734" s="4">
        <v>45925.0</v>
      </c>
      <c r="F3734" s="5">
        <v>300.0</v>
      </c>
      <c r="G3734" s="5">
        <v>53.1</v>
      </c>
      <c r="H3734" s="5">
        <v>15931.0</v>
      </c>
      <c r="I3734" s="1" t="s">
        <v>33</v>
      </c>
      <c r="J3734" s="1" t="s">
        <v>118</v>
      </c>
      <c r="K3734" s="1" t="s">
        <v>4</v>
      </c>
      <c r="L3734" s="1" t="s">
        <v>5</v>
      </c>
      <c r="M3734" s="1" t="s">
        <v>23</v>
      </c>
      <c r="N3734" s="1" t="s">
        <v>7</v>
      </c>
      <c r="O3734" s="6"/>
    </row>
    <row r="3735">
      <c r="A3735" s="5">
        <v>107125.0</v>
      </c>
      <c r="B3735" s="2">
        <v>45930.0</v>
      </c>
      <c r="C3735" s="1" t="s">
        <v>117</v>
      </c>
      <c r="D3735" s="3" t="s">
        <v>512</v>
      </c>
      <c r="E3735" s="4">
        <v>45925.0</v>
      </c>
      <c r="F3735" s="5">
        <v>13.0</v>
      </c>
      <c r="G3735" s="5">
        <v>315.84</v>
      </c>
      <c r="H3735" s="5">
        <v>4107.0</v>
      </c>
      <c r="I3735" s="1" t="s">
        <v>21</v>
      </c>
      <c r="J3735" s="1" t="s">
        <v>118</v>
      </c>
      <c r="K3735" s="1" t="s">
        <v>4</v>
      </c>
      <c r="L3735" s="1" t="s">
        <v>5</v>
      </c>
      <c r="M3735" s="1" t="s">
        <v>23</v>
      </c>
      <c r="N3735" s="1" t="s">
        <v>7</v>
      </c>
      <c r="O3735" s="6"/>
    </row>
    <row r="3736">
      <c r="A3736" s="5">
        <v>107125.0</v>
      </c>
      <c r="B3736" s="2">
        <v>45930.0</v>
      </c>
      <c r="C3736" s="1" t="s">
        <v>117</v>
      </c>
      <c r="D3736" s="3" t="s">
        <v>326</v>
      </c>
      <c r="E3736" s="4">
        <v>45925.0</v>
      </c>
      <c r="F3736" s="5">
        <v>14.0</v>
      </c>
      <c r="G3736" s="5">
        <v>791.04</v>
      </c>
      <c r="H3736" s="5">
        <v>11076.0</v>
      </c>
      <c r="I3736" s="1" t="s">
        <v>21</v>
      </c>
      <c r="J3736" s="1" t="s">
        <v>118</v>
      </c>
      <c r="K3736" s="1" t="s">
        <v>4</v>
      </c>
      <c r="L3736" s="1" t="s">
        <v>5</v>
      </c>
      <c r="M3736" s="1" t="s">
        <v>23</v>
      </c>
      <c r="N3736" s="1" t="s">
        <v>7</v>
      </c>
      <c r="O3736" s="6"/>
    </row>
    <row r="3737">
      <c r="A3737" s="5">
        <v>107125.0</v>
      </c>
      <c r="B3737" s="2">
        <v>45930.0</v>
      </c>
      <c r="C3737" s="1" t="s">
        <v>117</v>
      </c>
      <c r="D3737" s="7">
        <v>121.0</v>
      </c>
      <c r="E3737" s="4">
        <v>45925.0</v>
      </c>
      <c r="F3737" s="5">
        <v>108.0</v>
      </c>
      <c r="G3737" s="5">
        <v>99.84</v>
      </c>
      <c r="H3737" s="5">
        <v>10784.0</v>
      </c>
      <c r="I3737" s="1" t="s">
        <v>21</v>
      </c>
      <c r="J3737" s="1" t="s">
        <v>118</v>
      </c>
      <c r="K3737" s="1" t="s">
        <v>4</v>
      </c>
      <c r="L3737" s="1" t="s">
        <v>5</v>
      </c>
      <c r="M3737" s="1" t="s">
        <v>23</v>
      </c>
      <c r="N3737" s="1" t="s">
        <v>7</v>
      </c>
      <c r="O3737" s="6"/>
    </row>
    <row r="3738">
      <c r="A3738" s="5">
        <v>107125.0</v>
      </c>
      <c r="B3738" s="2">
        <v>45930.0</v>
      </c>
      <c r="C3738" s="1" t="s">
        <v>117</v>
      </c>
      <c r="D3738" s="3" t="s">
        <v>952</v>
      </c>
      <c r="E3738" s="4">
        <v>45925.0</v>
      </c>
      <c r="F3738" s="5">
        <v>6.0</v>
      </c>
      <c r="G3738" s="5">
        <v>806.4</v>
      </c>
      <c r="H3738" s="5">
        <v>4839.0</v>
      </c>
      <c r="I3738" s="1" t="s">
        <v>21</v>
      </c>
      <c r="J3738" s="1" t="s">
        <v>118</v>
      </c>
      <c r="K3738" s="1" t="s">
        <v>4</v>
      </c>
      <c r="L3738" s="1" t="s">
        <v>5</v>
      </c>
      <c r="M3738" s="1" t="s">
        <v>23</v>
      </c>
      <c r="N3738" s="1" t="s">
        <v>7</v>
      </c>
      <c r="O3738" s="6"/>
    </row>
    <row r="3739">
      <c r="A3739" s="5">
        <v>107125.0</v>
      </c>
      <c r="B3739" s="2">
        <v>45930.0</v>
      </c>
      <c r="C3739" s="1" t="s">
        <v>117</v>
      </c>
      <c r="D3739" s="7">
        <v>124.0</v>
      </c>
      <c r="E3739" s="4">
        <v>45925.0</v>
      </c>
      <c r="F3739" s="5">
        <v>92.0</v>
      </c>
      <c r="G3739" s="5">
        <v>132.48</v>
      </c>
      <c r="H3739" s="5">
        <v>12189.0</v>
      </c>
      <c r="I3739" s="1" t="s">
        <v>21</v>
      </c>
      <c r="J3739" s="1" t="s">
        <v>118</v>
      </c>
      <c r="K3739" s="1" t="s">
        <v>4</v>
      </c>
      <c r="L3739" s="1" t="s">
        <v>5</v>
      </c>
      <c r="M3739" s="1" t="s">
        <v>23</v>
      </c>
      <c r="N3739" s="1" t="s">
        <v>7</v>
      </c>
      <c r="O3739" s="6"/>
    </row>
    <row r="3740">
      <c r="A3740" s="5">
        <v>107125.0</v>
      </c>
      <c r="B3740" s="2">
        <v>45930.0</v>
      </c>
      <c r="C3740" s="1" t="s">
        <v>117</v>
      </c>
      <c r="D3740" s="3" t="s">
        <v>324</v>
      </c>
      <c r="E3740" s="4">
        <v>45925.0</v>
      </c>
      <c r="F3740" s="5">
        <v>12.0</v>
      </c>
      <c r="G3740" s="5">
        <v>859.2</v>
      </c>
      <c r="H3740" s="5">
        <v>10311.0</v>
      </c>
      <c r="I3740" s="1" t="s">
        <v>21</v>
      </c>
      <c r="J3740" s="1" t="s">
        <v>118</v>
      </c>
      <c r="K3740" s="1" t="s">
        <v>4</v>
      </c>
      <c r="L3740" s="1" t="s">
        <v>5</v>
      </c>
      <c r="M3740" s="1" t="s">
        <v>23</v>
      </c>
      <c r="N3740" s="1" t="s">
        <v>7</v>
      </c>
      <c r="O3740" s="6"/>
    </row>
    <row r="3741">
      <c r="A3741" s="5">
        <v>107125.0</v>
      </c>
      <c r="B3741" s="2">
        <v>45930.0</v>
      </c>
      <c r="C3741" s="1" t="s">
        <v>117</v>
      </c>
      <c r="D3741" s="3" t="s">
        <v>325</v>
      </c>
      <c r="E3741" s="4">
        <v>45925.0</v>
      </c>
      <c r="F3741" s="5">
        <v>14.0</v>
      </c>
      <c r="G3741" s="5">
        <v>787.2</v>
      </c>
      <c r="H3741" s="5">
        <v>11022.0</v>
      </c>
      <c r="I3741" s="1" t="s">
        <v>21</v>
      </c>
      <c r="J3741" s="1" t="s">
        <v>118</v>
      </c>
      <c r="K3741" s="1" t="s">
        <v>4</v>
      </c>
      <c r="L3741" s="1" t="s">
        <v>5</v>
      </c>
      <c r="M3741" s="1" t="s">
        <v>23</v>
      </c>
      <c r="N3741" s="1" t="s">
        <v>7</v>
      </c>
      <c r="O3741" s="6"/>
    </row>
    <row r="3742">
      <c r="A3742" s="5">
        <v>107125.0</v>
      </c>
      <c r="B3742" s="2">
        <v>45930.0</v>
      </c>
      <c r="C3742" s="1" t="s">
        <v>117</v>
      </c>
      <c r="D3742" s="7">
        <v>144.0</v>
      </c>
      <c r="E3742" s="4">
        <v>45925.0</v>
      </c>
      <c r="F3742" s="5">
        <v>90.0</v>
      </c>
      <c r="G3742" s="5">
        <v>97.92</v>
      </c>
      <c r="H3742" s="5">
        <v>8814.0</v>
      </c>
      <c r="I3742" s="1" t="s">
        <v>21</v>
      </c>
      <c r="J3742" s="1" t="s">
        <v>118</v>
      </c>
      <c r="K3742" s="1" t="s">
        <v>4</v>
      </c>
      <c r="L3742" s="1" t="s">
        <v>5</v>
      </c>
      <c r="M3742" s="1" t="s">
        <v>23</v>
      </c>
      <c r="N3742" s="1" t="s">
        <v>7</v>
      </c>
      <c r="O3742" s="6"/>
    </row>
    <row r="3743">
      <c r="A3743" s="5">
        <v>107125.0</v>
      </c>
      <c r="B3743" s="2">
        <v>45930.0</v>
      </c>
      <c r="C3743" s="1" t="s">
        <v>117</v>
      </c>
      <c r="D3743" s="3" t="s">
        <v>953</v>
      </c>
      <c r="E3743" s="4">
        <v>45925.0</v>
      </c>
      <c r="F3743" s="5">
        <v>6.0</v>
      </c>
      <c r="G3743" s="5">
        <v>855.36</v>
      </c>
      <c r="H3743" s="5">
        <v>5133.0</v>
      </c>
      <c r="I3743" s="1" t="s">
        <v>21</v>
      </c>
      <c r="J3743" s="1" t="s">
        <v>118</v>
      </c>
      <c r="K3743" s="1" t="s">
        <v>4</v>
      </c>
      <c r="L3743" s="1" t="s">
        <v>5</v>
      </c>
      <c r="M3743" s="1" t="s">
        <v>23</v>
      </c>
      <c r="N3743" s="1" t="s">
        <v>7</v>
      </c>
      <c r="O3743" s="6"/>
    </row>
    <row r="3744">
      <c r="A3744" s="5">
        <v>107125.0</v>
      </c>
      <c r="B3744" s="2">
        <v>45930.0</v>
      </c>
      <c r="C3744" s="1" t="s">
        <v>117</v>
      </c>
      <c r="D3744" s="3" t="s">
        <v>35</v>
      </c>
      <c r="E3744" s="4">
        <v>45925.0</v>
      </c>
      <c r="F3744" s="5">
        <v>66.0</v>
      </c>
      <c r="G3744" s="5">
        <v>164.16</v>
      </c>
      <c r="H3744" s="5">
        <v>10836.0</v>
      </c>
      <c r="I3744" s="1" t="s">
        <v>21</v>
      </c>
      <c r="J3744" s="1" t="s">
        <v>118</v>
      </c>
      <c r="K3744" s="1" t="s">
        <v>4</v>
      </c>
      <c r="L3744" s="1" t="s">
        <v>5</v>
      </c>
      <c r="M3744" s="1" t="s">
        <v>23</v>
      </c>
      <c r="N3744" s="1" t="s">
        <v>7</v>
      </c>
      <c r="O3744" s="6"/>
    </row>
    <row r="3745">
      <c r="A3745" s="5">
        <v>107125.0</v>
      </c>
      <c r="B3745" s="2">
        <v>45930.0</v>
      </c>
      <c r="C3745" s="1" t="s">
        <v>117</v>
      </c>
      <c r="D3745" s="3" t="s">
        <v>954</v>
      </c>
      <c r="E3745" s="4">
        <v>45925.0</v>
      </c>
      <c r="F3745" s="5">
        <v>13.0</v>
      </c>
      <c r="G3745" s="5">
        <v>710.4</v>
      </c>
      <c r="H3745" s="5">
        <v>9236.0</v>
      </c>
      <c r="I3745" s="1" t="s">
        <v>21</v>
      </c>
      <c r="J3745" s="1" t="s">
        <v>118</v>
      </c>
      <c r="K3745" s="1" t="s">
        <v>4</v>
      </c>
      <c r="L3745" s="1" t="s">
        <v>5</v>
      </c>
      <c r="M3745" s="1" t="s">
        <v>23</v>
      </c>
      <c r="N3745" s="1" t="s">
        <v>7</v>
      </c>
      <c r="O3745" s="6"/>
    </row>
    <row r="3746">
      <c r="A3746" s="5">
        <v>107125.0</v>
      </c>
      <c r="B3746" s="2">
        <v>45930.0</v>
      </c>
      <c r="C3746" s="1" t="s">
        <v>117</v>
      </c>
      <c r="D3746" s="3" t="s">
        <v>254</v>
      </c>
      <c r="E3746" s="4">
        <v>45925.0</v>
      </c>
      <c r="F3746" s="5">
        <v>24.0</v>
      </c>
      <c r="G3746" s="5">
        <v>319.68</v>
      </c>
      <c r="H3746" s="5">
        <v>7673.0</v>
      </c>
      <c r="I3746" s="1" t="s">
        <v>21</v>
      </c>
      <c r="J3746" s="1" t="s">
        <v>118</v>
      </c>
      <c r="K3746" s="1" t="s">
        <v>4</v>
      </c>
      <c r="L3746" s="1" t="s">
        <v>5</v>
      </c>
      <c r="M3746" s="1" t="s">
        <v>23</v>
      </c>
      <c r="N3746" s="1" t="s">
        <v>7</v>
      </c>
      <c r="O3746" s="6"/>
    </row>
    <row r="3747">
      <c r="A3747" s="5">
        <v>107125.0</v>
      </c>
      <c r="B3747" s="2">
        <v>45930.0</v>
      </c>
      <c r="C3747" s="1" t="s">
        <v>117</v>
      </c>
      <c r="D3747" s="3" t="s">
        <v>39</v>
      </c>
      <c r="E3747" s="4">
        <v>45925.0</v>
      </c>
      <c r="F3747" s="5">
        <v>12.0</v>
      </c>
      <c r="G3747" s="5">
        <v>910.08</v>
      </c>
      <c r="H3747" s="5">
        <v>10922.0</v>
      </c>
      <c r="I3747" s="1" t="s">
        <v>21</v>
      </c>
      <c r="J3747" s="1" t="s">
        <v>118</v>
      </c>
      <c r="K3747" s="1" t="s">
        <v>4</v>
      </c>
      <c r="L3747" s="1" t="s">
        <v>5</v>
      </c>
      <c r="M3747" s="1" t="s">
        <v>23</v>
      </c>
      <c r="N3747" s="1" t="s">
        <v>7</v>
      </c>
      <c r="O3747" s="6"/>
    </row>
    <row r="3748">
      <c r="A3748" s="5">
        <v>107125.0</v>
      </c>
      <c r="B3748" s="2">
        <v>45930.0</v>
      </c>
      <c r="C3748" s="1" t="s">
        <v>117</v>
      </c>
      <c r="D3748" s="3" t="s">
        <v>955</v>
      </c>
      <c r="E3748" s="4">
        <v>45925.0</v>
      </c>
      <c r="F3748" s="5">
        <v>13.0</v>
      </c>
      <c r="G3748" s="5">
        <v>752.64</v>
      </c>
      <c r="H3748" s="5">
        <v>9785.0</v>
      </c>
      <c r="I3748" s="1" t="s">
        <v>21</v>
      </c>
      <c r="J3748" s="1" t="s">
        <v>118</v>
      </c>
      <c r="K3748" s="1" t="s">
        <v>4</v>
      </c>
      <c r="L3748" s="1" t="s">
        <v>5</v>
      </c>
      <c r="M3748" s="1" t="s">
        <v>23</v>
      </c>
      <c r="N3748" s="1" t="s">
        <v>7</v>
      </c>
      <c r="O3748" s="6"/>
    </row>
    <row r="3749">
      <c r="A3749" s="5">
        <v>107125.0</v>
      </c>
      <c r="B3749" s="2">
        <v>45930.0</v>
      </c>
      <c r="C3749" s="1" t="s">
        <v>117</v>
      </c>
      <c r="D3749" s="3" t="s">
        <v>259</v>
      </c>
      <c r="E3749" s="4">
        <v>45925.0</v>
      </c>
      <c r="F3749" s="5">
        <v>33.0</v>
      </c>
      <c r="G3749" s="5">
        <v>169.92</v>
      </c>
      <c r="H3749" s="5">
        <v>5608.0</v>
      </c>
      <c r="I3749" s="1" t="s">
        <v>21</v>
      </c>
      <c r="J3749" s="1" t="s">
        <v>118</v>
      </c>
      <c r="K3749" s="1" t="s">
        <v>4</v>
      </c>
      <c r="L3749" s="1" t="s">
        <v>5</v>
      </c>
      <c r="M3749" s="1" t="s">
        <v>23</v>
      </c>
      <c r="N3749" s="1" t="s">
        <v>7</v>
      </c>
      <c r="O3749" s="6"/>
    </row>
    <row r="3750">
      <c r="A3750" s="5">
        <v>107127.0</v>
      </c>
      <c r="B3750" s="2">
        <v>45930.0</v>
      </c>
      <c r="C3750" s="1" t="s">
        <v>117</v>
      </c>
      <c r="D3750" s="3" t="s">
        <v>96</v>
      </c>
      <c r="E3750" s="4">
        <v>45925.0</v>
      </c>
      <c r="F3750" s="5">
        <v>24.0</v>
      </c>
      <c r="G3750" s="5">
        <v>322.56</v>
      </c>
      <c r="H3750" s="5">
        <v>7743.0</v>
      </c>
      <c r="I3750" s="1" t="s">
        <v>21</v>
      </c>
      <c r="J3750" s="1" t="s">
        <v>118</v>
      </c>
      <c r="K3750" s="1" t="s">
        <v>4</v>
      </c>
      <c r="L3750" s="1" t="s">
        <v>5</v>
      </c>
      <c r="M3750" s="1" t="s">
        <v>23</v>
      </c>
      <c r="N3750" s="1" t="s">
        <v>7</v>
      </c>
      <c r="O3750" s="6"/>
    </row>
    <row r="3751">
      <c r="A3751" s="5">
        <v>107127.0</v>
      </c>
      <c r="B3751" s="2">
        <v>45930.0</v>
      </c>
      <c r="C3751" s="1" t="s">
        <v>117</v>
      </c>
      <c r="D3751" s="3" t="s">
        <v>638</v>
      </c>
      <c r="E3751" s="4">
        <v>45925.0</v>
      </c>
      <c r="F3751" s="5">
        <v>24.0</v>
      </c>
      <c r="G3751" s="5">
        <v>339.84</v>
      </c>
      <c r="H3751" s="5">
        <v>8157.0</v>
      </c>
      <c r="I3751" s="1" t="s">
        <v>21</v>
      </c>
      <c r="J3751" s="1" t="s">
        <v>118</v>
      </c>
      <c r="K3751" s="1" t="s">
        <v>4</v>
      </c>
      <c r="L3751" s="1" t="s">
        <v>5</v>
      </c>
      <c r="M3751" s="1" t="s">
        <v>23</v>
      </c>
      <c r="N3751" s="1" t="s">
        <v>7</v>
      </c>
      <c r="O3751" s="6"/>
    </row>
    <row r="3752">
      <c r="A3752" s="5">
        <v>107127.0</v>
      </c>
      <c r="B3752" s="2">
        <v>45930.0</v>
      </c>
      <c r="C3752" s="1" t="s">
        <v>117</v>
      </c>
      <c r="D3752" s="3" t="s">
        <v>36</v>
      </c>
      <c r="E3752" s="4">
        <v>45925.0</v>
      </c>
      <c r="F3752" s="5">
        <v>66.0</v>
      </c>
      <c r="G3752" s="5">
        <v>155.52</v>
      </c>
      <c r="H3752" s="5">
        <v>10265.0</v>
      </c>
      <c r="I3752" s="1" t="s">
        <v>21</v>
      </c>
      <c r="J3752" s="1" t="s">
        <v>118</v>
      </c>
      <c r="K3752" s="1" t="s">
        <v>4</v>
      </c>
      <c r="L3752" s="1" t="s">
        <v>5</v>
      </c>
      <c r="M3752" s="1" t="s">
        <v>23</v>
      </c>
      <c r="N3752" s="1" t="s">
        <v>7</v>
      </c>
      <c r="O3752" s="6"/>
    </row>
    <row r="3753">
      <c r="A3753" s="5">
        <v>107127.0</v>
      </c>
      <c r="B3753" s="2">
        <v>45930.0</v>
      </c>
      <c r="C3753" s="1" t="s">
        <v>117</v>
      </c>
      <c r="D3753" s="7">
        <v>506.0</v>
      </c>
      <c r="E3753" s="4">
        <v>45925.0</v>
      </c>
      <c r="F3753" s="5">
        <v>10.0</v>
      </c>
      <c r="G3753" s="5">
        <v>770.04</v>
      </c>
      <c r="H3753" s="5">
        <v>7701.0</v>
      </c>
      <c r="I3753" s="1" t="s">
        <v>56</v>
      </c>
      <c r="J3753" s="1" t="s">
        <v>118</v>
      </c>
      <c r="K3753" s="1" t="s">
        <v>4</v>
      </c>
      <c r="L3753" s="1" t="s">
        <v>5</v>
      </c>
      <c r="M3753" s="1" t="s">
        <v>23</v>
      </c>
      <c r="N3753" s="1" t="s">
        <v>7</v>
      </c>
      <c r="O3753" s="6"/>
    </row>
    <row r="3754">
      <c r="A3754" s="5">
        <v>107127.0</v>
      </c>
      <c r="B3754" s="2">
        <v>45930.0</v>
      </c>
      <c r="C3754" s="1" t="s">
        <v>117</v>
      </c>
      <c r="D3754" s="3" t="s">
        <v>552</v>
      </c>
      <c r="E3754" s="4">
        <v>45925.0</v>
      </c>
      <c r="F3754" s="5">
        <v>23.0</v>
      </c>
      <c r="G3754" s="5">
        <v>301.44</v>
      </c>
      <c r="H3754" s="5">
        <v>6934.0</v>
      </c>
      <c r="I3754" s="1" t="s">
        <v>21</v>
      </c>
      <c r="J3754" s="1" t="s">
        <v>118</v>
      </c>
      <c r="K3754" s="1" t="s">
        <v>4</v>
      </c>
      <c r="L3754" s="1" t="s">
        <v>5</v>
      </c>
      <c r="M3754" s="1" t="s">
        <v>23</v>
      </c>
      <c r="N3754" s="1" t="s">
        <v>7</v>
      </c>
      <c r="O3754" s="6"/>
    </row>
    <row r="3755">
      <c r="A3755" s="5">
        <v>107127.0</v>
      </c>
      <c r="B3755" s="2">
        <v>45930.0</v>
      </c>
      <c r="C3755" s="1" t="s">
        <v>117</v>
      </c>
      <c r="D3755" s="3" t="s">
        <v>40</v>
      </c>
      <c r="E3755" s="4">
        <v>45925.0</v>
      </c>
      <c r="F3755" s="5">
        <v>13.0</v>
      </c>
      <c r="G3755" s="5">
        <v>345.6</v>
      </c>
      <c r="H3755" s="5">
        <v>4494.0</v>
      </c>
      <c r="I3755" s="1" t="s">
        <v>21</v>
      </c>
      <c r="J3755" s="1" t="s">
        <v>118</v>
      </c>
      <c r="K3755" s="1" t="s">
        <v>4</v>
      </c>
      <c r="L3755" s="1" t="s">
        <v>5</v>
      </c>
      <c r="M3755" s="1" t="s">
        <v>23</v>
      </c>
      <c r="N3755" s="1" t="s">
        <v>7</v>
      </c>
      <c r="O3755" s="6"/>
    </row>
    <row r="3756">
      <c r="A3756" s="5">
        <v>107127.0</v>
      </c>
      <c r="B3756" s="2">
        <v>45930.0</v>
      </c>
      <c r="C3756" s="1" t="s">
        <v>117</v>
      </c>
      <c r="D3756" s="3" t="s">
        <v>259</v>
      </c>
      <c r="E3756" s="4">
        <v>45925.0</v>
      </c>
      <c r="F3756" s="5">
        <v>66.0</v>
      </c>
      <c r="G3756" s="5">
        <v>169.92</v>
      </c>
      <c r="H3756" s="5">
        <v>11216.0</v>
      </c>
      <c r="I3756" s="1" t="s">
        <v>21</v>
      </c>
      <c r="J3756" s="1" t="s">
        <v>118</v>
      </c>
      <c r="K3756" s="1" t="s">
        <v>4</v>
      </c>
      <c r="L3756" s="1" t="s">
        <v>5</v>
      </c>
      <c r="M3756" s="1" t="s">
        <v>23</v>
      </c>
      <c r="N3756" s="1" t="s">
        <v>7</v>
      </c>
      <c r="O3756" s="6"/>
    </row>
    <row r="3757">
      <c r="A3757" s="5">
        <v>107127.0</v>
      </c>
      <c r="B3757" s="2">
        <v>45930.0</v>
      </c>
      <c r="C3757" s="1" t="s">
        <v>117</v>
      </c>
      <c r="D3757" s="3" t="s">
        <v>51</v>
      </c>
      <c r="E3757" s="4">
        <v>45925.0</v>
      </c>
      <c r="F3757" s="5">
        <v>13.0</v>
      </c>
      <c r="G3757" s="5">
        <v>365.76</v>
      </c>
      <c r="H3757" s="5">
        <v>4756.0</v>
      </c>
      <c r="I3757" s="1" t="s">
        <v>21</v>
      </c>
      <c r="J3757" s="1" t="s">
        <v>118</v>
      </c>
      <c r="K3757" s="1" t="s">
        <v>4</v>
      </c>
      <c r="L3757" s="1" t="s">
        <v>5</v>
      </c>
      <c r="M3757" s="1" t="s">
        <v>23</v>
      </c>
      <c r="N3757" s="1" t="s">
        <v>7</v>
      </c>
      <c r="O3757" s="6"/>
    </row>
    <row r="3758">
      <c r="A3758" s="5">
        <v>107127.0</v>
      </c>
      <c r="B3758" s="2">
        <v>45930.0</v>
      </c>
      <c r="C3758" s="1" t="s">
        <v>117</v>
      </c>
      <c r="D3758" s="3" t="s">
        <v>37</v>
      </c>
      <c r="E3758" s="4">
        <v>45925.0</v>
      </c>
      <c r="F3758" s="5">
        <v>99.0</v>
      </c>
      <c r="G3758" s="5">
        <v>179.52</v>
      </c>
      <c r="H3758" s="5">
        <v>17774.0</v>
      </c>
      <c r="I3758" s="1" t="s">
        <v>21</v>
      </c>
      <c r="J3758" s="1" t="s">
        <v>118</v>
      </c>
      <c r="K3758" s="1" t="s">
        <v>4</v>
      </c>
      <c r="L3758" s="1" t="s">
        <v>5</v>
      </c>
      <c r="M3758" s="1" t="s">
        <v>23</v>
      </c>
      <c r="N3758" s="1" t="s">
        <v>7</v>
      </c>
      <c r="O3758" s="6"/>
    </row>
    <row r="3759">
      <c r="A3759" s="5">
        <v>107127.0</v>
      </c>
      <c r="B3759" s="2">
        <v>45930.0</v>
      </c>
      <c r="C3759" s="1" t="s">
        <v>117</v>
      </c>
      <c r="D3759" s="3" t="s">
        <v>826</v>
      </c>
      <c r="E3759" s="4">
        <v>45925.0</v>
      </c>
      <c r="F3759" s="5">
        <v>13.0</v>
      </c>
      <c r="G3759" s="5">
        <v>783.36</v>
      </c>
      <c r="H3759" s="5">
        <v>10185.0</v>
      </c>
      <c r="I3759" s="1" t="s">
        <v>21</v>
      </c>
      <c r="J3759" s="1" t="s">
        <v>118</v>
      </c>
      <c r="K3759" s="1" t="s">
        <v>4</v>
      </c>
      <c r="L3759" s="1" t="s">
        <v>5</v>
      </c>
      <c r="M3759" s="1" t="s">
        <v>23</v>
      </c>
      <c r="N3759" s="1" t="s">
        <v>7</v>
      </c>
      <c r="O3759" s="6"/>
    </row>
    <row r="3760">
      <c r="A3760" s="5">
        <v>201879.0</v>
      </c>
      <c r="B3760" s="2">
        <v>45930.0</v>
      </c>
      <c r="C3760" s="1" t="s">
        <v>180</v>
      </c>
      <c r="D3760" s="3" t="s">
        <v>277</v>
      </c>
      <c r="E3760" s="4">
        <v>45925.0</v>
      </c>
      <c r="F3760" s="5">
        <v>600.0</v>
      </c>
      <c r="G3760" s="5">
        <v>35.98</v>
      </c>
      <c r="H3760" s="5">
        <v>21590.0</v>
      </c>
      <c r="I3760" s="1" t="s">
        <v>75</v>
      </c>
      <c r="J3760" s="1" t="s">
        <v>92</v>
      </c>
      <c r="K3760" s="1" t="s">
        <v>13</v>
      </c>
      <c r="L3760" s="1" t="s">
        <v>5</v>
      </c>
      <c r="M3760" s="1" t="s">
        <v>6</v>
      </c>
      <c r="N3760" s="1" t="s">
        <v>7</v>
      </c>
      <c r="O3760" s="6"/>
    </row>
    <row r="3761">
      <c r="A3761" s="5">
        <v>201879.0</v>
      </c>
      <c r="B3761" s="2">
        <v>45930.0</v>
      </c>
      <c r="C3761" s="1" t="s">
        <v>180</v>
      </c>
      <c r="D3761" s="3" t="s">
        <v>188</v>
      </c>
      <c r="E3761" s="4">
        <v>45925.0</v>
      </c>
      <c r="F3761" s="5">
        <v>800.0</v>
      </c>
      <c r="G3761" s="5">
        <v>13.65</v>
      </c>
      <c r="H3761" s="5">
        <v>10922.0</v>
      </c>
      <c r="I3761" s="1" t="s">
        <v>75</v>
      </c>
      <c r="J3761" s="1" t="s">
        <v>92</v>
      </c>
      <c r="K3761" s="1" t="s">
        <v>13</v>
      </c>
      <c r="L3761" s="1" t="s">
        <v>5</v>
      </c>
      <c r="M3761" s="1" t="s">
        <v>6</v>
      </c>
      <c r="N3761" s="1" t="s">
        <v>7</v>
      </c>
      <c r="O3761" s="6"/>
    </row>
    <row r="3762">
      <c r="A3762" s="5">
        <v>201879.0</v>
      </c>
      <c r="B3762" s="2">
        <v>45930.0</v>
      </c>
      <c r="C3762" s="1" t="s">
        <v>180</v>
      </c>
      <c r="D3762" s="3" t="s">
        <v>418</v>
      </c>
      <c r="E3762" s="4">
        <v>45925.0</v>
      </c>
      <c r="F3762" s="5">
        <v>150.0</v>
      </c>
      <c r="G3762" s="5">
        <v>16.38</v>
      </c>
      <c r="H3762" s="5">
        <v>2459.0</v>
      </c>
      <c r="I3762" s="1" t="s">
        <v>71</v>
      </c>
      <c r="J3762" s="1" t="s">
        <v>92</v>
      </c>
      <c r="K3762" s="1" t="s">
        <v>13</v>
      </c>
      <c r="L3762" s="1" t="s">
        <v>5</v>
      </c>
      <c r="M3762" s="1" t="s">
        <v>6</v>
      </c>
      <c r="N3762" s="1" t="s">
        <v>7</v>
      </c>
      <c r="O3762" s="6"/>
    </row>
    <row r="3763">
      <c r="A3763" s="5">
        <v>201879.0</v>
      </c>
      <c r="B3763" s="2">
        <v>45930.0</v>
      </c>
      <c r="C3763" s="1" t="s">
        <v>180</v>
      </c>
      <c r="D3763" s="3" t="s">
        <v>421</v>
      </c>
      <c r="E3763" s="4">
        <v>45925.0</v>
      </c>
      <c r="F3763" s="5">
        <v>600.0</v>
      </c>
      <c r="G3763" s="5">
        <v>74.52</v>
      </c>
      <c r="H3763" s="5">
        <v>44714.0</v>
      </c>
      <c r="I3763" s="1" t="s">
        <v>71</v>
      </c>
      <c r="J3763" s="1" t="s">
        <v>92</v>
      </c>
      <c r="K3763" s="1" t="s">
        <v>13</v>
      </c>
      <c r="L3763" s="1" t="s">
        <v>5</v>
      </c>
      <c r="M3763" s="1" t="s">
        <v>6</v>
      </c>
      <c r="N3763" s="1" t="s">
        <v>7</v>
      </c>
      <c r="O3763" s="6"/>
    </row>
    <row r="3764">
      <c r="A3764" s="5">
        <v>201879.0</v>
      </c>
      <c r="B3764" s="2">
        <v>45930.0</v>
      </c>
      <c r="C3764" s="1" t="s">
        <v>180</v>
      </c>
      <c r="D3764" s="3" t="s">
        <v>291</v>
      </c>
      <c r="E3764" s="4">
        <v>45925.0</v>
      </c>
      <c r="F3764" s="5">
        <v>500.0</v>
      </c>
      <c r="G3764" s="5">
        <v>4.83</v>
      </c>
      <c r="H3764" s="5">
        <v>2417.0</v>
      </c>
      <c r="I3764" s="1" t="s">
        <v>75</v>
      </c>
      <c r="J3764" s="1" t="s">
        <v>92</v>
      </c>
      <c r="K3764" s="1" t="s">
        <v>13</v>
      </c>
      <c r="L3764" s="1" t="s">
        <v>5</v>
      </c>
      <c r="M3764" s="1" t="s">
        <v>6</v>
      </c>
      <c r="N3764" s="1" t="s">
        <v>7</v>
      </c>
      <c r="O3764" s="6"/>
    </row>
    <row r="3765">
      <c r="A3765" s="5">
        <v>201879.0</v>
      </c>
      <c r="B3765" s="2">
        <v>45930.0</v>
      </c>
      <c r="C3765" s="1" t="s">
        <v>180</v>
      </c>
      <c r="D3765" s="3" t="s">
        <v>284</v>
      </c>
      <c r="E3765" s="4">
        <v>45925.0</v>
      </c>
      <c r="F3765" s="5">
        <v>200.0</v>
      </c>
      <c r="G3765" s="5">
        <v>37.03</v>
      </c>
      <c r="H3765" s="5">
        <v>7408.0</v>
      </c>
      <c r="I3765" s="1" t="s">
        <v>75</v>
      </c>
      <c r="J3765" s="1" t="s">
        <v>92</v>
      </c>
      <c r="K3765" s="1" t="s">
        <v>13</v>
      </c>
      <c r="L3765" s="1" t="s">
        <v>5</v>
      </c>
      <c r="M3765" s="1" t="s">
        <v>6</v>
      </c>
      <c r="N3765" s="1" t="s">
        <v>7</v>
      </c>
      <c r="O3765" s="6"/>
    </row>
    <row r="3766">
      <c r="A3766" s="5">
        <v>201879.0</v>
      </c>
      <c r="B3766" s="2">
        <v>45930.0</v>
      </c>
      <c r="C3766" s="1" t="s">
        <v>180</v>
      </c>
      <c r="D3766" s="3" t="s">
        <v>388</v>
      </c>
      <c r="E3766" s="4">
        <v>45925.0</v>
      </c>
      <c r="F3766" s="5">
        <v>50.0</v>
      </c>
      <c r="G3766" s="5">
        <v>24.62</v>
      </c>
      <c r="H3766" s="5">
        <v>1233.0</v>
      </c>
      <c r="I3766" s="1" t="s">
        <v>71</v>
      </c>
      <c r="J3766" s="1" t="s">
        <v>92</v>
      </c>
      <c r="K3766" s="1" t="s">
        <v>13</v>
      </c>
      <c r="L3766" s="1" t="s">
        <v>5</v>
      </c>
      <c r="M3766" s="1" t="s">
        <v>6</v>
      </c>
      <c r="N3766" s="1" t="s">
        <v>7</v>
      </c>
      <c r="O3766" s="6"/>
    </row>
    <row r="3767">
      <c r="A3767" s="5">
        <v>201879.0</v>
      </c>
      <c r="B3767" s="2">
        <v>45930.0</v>
      </c>
      <c r="C3767" s="1" t="s">
        <v>180</v>
      </c>
      <c r="D3767" s="3" t="s">
        <v>157</v>
      </c>
      <c r="E3767" s="4">
        <v>45925.0</v>
      </c>
      <c r="F3767" s="5">
        <v>800.0</v>
      </c>
      <c r="G3767" s="5">
        <v>142.92</v>
      </c>
      <c r="H3767" s="5">
        <v>114337.97</v>
      </c>
      <c r="I3767" s="1" t="s">
        <v>71</v>
      </c>
      <c r="J3767" s="1" t="s">
        <v>92</v>
      </c>
      <c r="K3767" s="1" t="s">
        <v>13</v>
      </c>
      <c r="L3767" s="1" t="s">
        <v>5</v>
      </c>
      <c r="M3767" s="1" t="s">
        <v>6</v>
      </c>
      <c r="N3767" s="1" t="s">
        <v>7</v>
      </c>
      <c r="O3767" s="6"/>
    </row>
    <row r="3768">
      <c r="A3768" s="5">
        <v>201879.0</v>
      </c>
      <c r="B3768" s="2">
        <v>45930.0</v>
      </c>
      <c r="C3768" s="1" t="s">
        <v>180</v>
      </c>
      <c r="D3768" s="3" t="s">
        <v>293</v>
      </c>
      <c r="E3768" s="4">
        <v>45925.0</v>
      </c>
      <c r="F3768" s="5">
        <v>1000.0</v>
      </c>
      <c r="G3768" s="5">
        <v>2.87</v>
      </c>
      <c r="H3768" s="5">
        <v>2872.0</v>
      </c>
      <c r="I3768" s="1" t="s">
        <v>75</v>
      </c>
      <c r="J3768" s="1" t="s">
        <v>92</v>
      </c>
      <c r="K3768" s="1" t="s">
        <v>13</v>
      </c>
      <c r="L3768" s="1" t="s">
        <v>5</v>
      </c>
      <c r="M3768" s="1" t="s">
        <v>6</v>
      </c>
      <c r="N3768" s="1" t="s">
        <v>7</v>
      </c>
      <c r="O3768" s="6"/>
    </row>
    <row r="3769">
      <c r="A3769" s="5">
        <v>201879.0</v>
      </c>
      <c r="B3769" s="2">
        <v>45930.0</v>
      </c>
      <c r="C3769" s="1" t="s">
        <v>180</v>
      </c>
      <c r="D3769" s="3" t="s">
        <v>294</v>
      </c>
      <c r="E3769" s="4">
        <v>45925.0</v>
      </c>
      <c r="F3769" s="5">
        <v>80.0</v>
      </c>
      <c r="G3769" s="5">
        <v>324.45</v>
      </c>
      <c r="H3769" s="5">
        <v>25958.0</v>
      </c>
      <c r="I3769" s="1" t="s">
        <v>75</v>
      </c>
      <c r="J3769" s="1" t="s">
        <v>92</v>
      </c>
      <c r="K3769" s="1" t="s">
        <v>13</v>
      </c>
      <c r="L3769" s="1" t="s">
        <v>5</v>
      </c>
      <c r="M3769" s="1" t="s">
        <v>6</v>
      </c>
      <c r="N3769" s="1" t="s">
        <v>7</v>
      </c>
      <c r="O3769" s="6"/>
    </row>
    <row r="3770">
      <c r="A3770" s="5">
        <v>201879.0</v>
      </c>
      <c r="B3770" s="2">
        <v>45930.0</v>
      </c>
      <c r="C3770" s="1" t="s">
        <v>180</v>
      </c>
      <c r="D3770" s="3" t="s">
        <v>195</v>
      </c>
      <c r="E3770" s="4">
        <v>45925.0</v>
      </c>
      <c r="F3770" s="5">
        <v>300.0</v>
      </c>
      <c r="G3770" s="5">
        <v>25.92</v>
      </c>
      <c r="H3770" s="5">
        <v>7778.0</v>
      </c>
      <c r="I3770" s="1" t="s">
        <v>71</v>
      </c>
      <c r="J3770" s="1" t="s">
        <v>92</v>
      </c>
      <c r="K3770" s="1" t="s">
        <v>13</v>
      </c>
      <c r="L3770" s="1" t="s">
        <v>5</v>
      </c>
      <c r="M3770" s="1" t="s">
        <v>6</v>
      </c>
      <c r="N3770" s="1" t="s">
        <v>7</v>
      </c>
      <c r="O3770" s="6"/>
    </row>
    <row r="3771">
      <c r="A3771" s="5">
        <v>201879.0</v>
      </c>
      <c r="B3771" s="2">
        <v>45930.0</v>
      </c>
      <c r="C3771" s="1" t="s">
        <v>180</v>
      </c>
      <c r="D3771" s="3" t="s">
        <v>485</v>
      </c>
      <c r="E3771" s="4">
        <v>45925.0</v>
      </c>
      <c r="F3771" s="5">
        <v>100.0</v>
      </c>
      <c r="G3771" s="5">
        <v>28.08</v>
      </c>
      <c r="H3771" s="5">
        <v>2810.0</v>
      </c>
      <c r="I3771" s="1" t="s">
        <v>71</v>
      </c>
      <c r="J3771" s="1" t="s">
        <v>92</v>
      </c>
      <c r="K3771" s="1" t="s">
        <v>13</v>
      </c>
      <c r="L3771" s="1" t="s">
        <v>5</v>
      </c>
      <c r="M3771" s="1" t="s">
        <v>6</v>
      </c>
      <c r="N3771" s="1" t="s">
        <v>7</v>
      </c>
      <c r="O3771" s="6"/>
    </row>
    <row r="3772">
      <c r="A3772" s="5">
        <v>201879.0</v>
      </c>
      <c r="B3772" s="2">
        <v>45930.0</v>
      </c>
      <c r="C3772" s="1" t="s">
        <v>180</v>
      </c>
      <c r="D3772" s="3" t="s">
        <v>131</v>
      </c>
      <c r="E3772" s="4">
        <v>45925.0</v>
      </c>
      <c r="F3772" s="5">
        <v>200.0</v>
      </c>
      <c r="G3772" s="5">
        <v>8.61</v>
      </c>
      <c r="H3772" s="5">
        <v>1724.0</v>
      </c>
      <c r="I3772" s="1" t="s">
        <v>75</v>
      </c>
      <c r="J3772" s="1" t="s">
        <v>92</v>
      </c>
      <c r="K3772" s="1" t="s">
        <v>13</v>
      </c>
      <c r="L3772" s="1" t="s">
        <v>5</v>
      </c>
      <c r="M3772" s="1" t="s">
        <v>6</v>
      </c>
      <c r="N3772" s="1" t="s">
        <v>7</v>
      </c>
      <c r="O3772" s="6"/>
    </row>
    <row r="3773">
      <c r="A3773" s="5">
        <v>201879.0</v>
      </c>
      <c r="B3773" s="2">
        <v>45930.0</v>
      </c>
      <c r="C3773" s="1" t="s">
        <v>180</v>
      </c>
      <c r="D3773" s="3" t="s">
        <v>492</v>
      </c>
      <c r="E3773" s="4">
        <v>45925.0</v>
      </c>
      <c r="F3773" s="5">
        <v>200.0</v>
      </c>
      <c r="G3773" s="5">
        <v>10.87</v>
      </c>
      <c r="H3773" s="5">
        <v>2176.0</v>
      </c>
      <c r="I3773" s="1" t="s">
        <v>71</v>
      </c>
      <c r="J3773" s="1" t="s">
        <v>92</v>
      </c>
      <c r="K3773" s="1" t="s">
        <v>13</v>
      </c>
      <c r="L3773" s="1" t="s">
        <v>5</v>
      </c>
      <c r="M3773" s="1" t="s">
        <v>6</v>
      </c>
      <c r="N3773" s="1" t="s">
        <v>7</v>
      </c>
      <c r="O3773" s="6"/>
    </row>
    <row r="3774">
      <c r="A3774" s="5">
        <v>201879.0</v>
      </c>
      <c r="B3774" s="2">
        <v>45930.0</v>
      </c>
      <c r="C3774" s="1" t="s">
        <v>180</v>
      </c>
      <c r="D3774" s="3" t="s">
        <v>472</v>
      </c>
      <c r="E3774" s="4">
        <v>45925.0</v>
      </c>
      <c r="F3774" s="5">
        <v>32.0</v>
      </c>
      <c r="G3774" s="5">
        <v>343.0</v>
      </c>
      <c r="H3774" s="5">
        <v>10978.0</v>
      </c>
      <c r="I3774" s="1" t="s">
        <v>75</v>
      </c>
      <c r="J3774" s="1" t="s">
        <v>92</v>
      </c>
      <c r="K3774" s="1" t="s">
        <v>13</v>
      </c>
      <c r="L3774" s="1" t="s">
        <v>5</v>
      </c>
      <c r="M3774" s="1" t="s">
        <v>6</v>
      </c>
      <c r="N3774" s="1" t="s">
        <v>7</v>
      </c>
      <c r="O3774" s="6"/>
    </row>
    <row r="3775">
      <c r="A3775" s="5">
        <v>201879.0</v>
      </c>
      <c r="B3775" s="2">
        <v>45930.0</v>
      </c>
      <c r="C3775" s="1" t="s">
        <v>180</v>
      </c>
      <c r="D3775" s="3" t="s">
        <v>184</v>
      </c>
      <c r="E3775" s="4">
        <v>45925.0</v>
      </c>
      <c r="F3775" s="5">
        <v>50.0</v>
      </c>
      <c r="G3775" s="5">
        <v>34.3</v>
      </c>
      <c r="H3775" s="5">
        <v>1717.0</v>
      </c>
      <c r="I3775" s="1" t="s">
        <v>75</v>
      </c>
      <c r="J3775" s="1" t="s">
        <v>92</v>
      </c>
      <c r="K3775" s="1" t="s">
        <v>13</v>
      </c>
      <c r="L3775" s="1" t="s">
        <v>5</v>
      </c>
      <c r="M3775" s="1" t="s">
        <v>6</v>
      </c>
      <c r="N3775" s="1" t="s">
        <v>7</v>
      </c>
      <c r="O3775" s="6"/>
    </row>
    <row r="3776">
      <c r="A3776" s="5">
        <v>201879.0</v>
      </c>
      <c r="B3776" s="2">
        <v>45930.0</v>
      </c>
      <c r="C3776" s="1" t="s">
        <v>180</v>
      </c>
      <c r="D3776" s="3" t="s">
        <v>403</v>
      </c>
      <c r="E3776" s="4">
        <v>45925.0</v>
      </c>
      <c r="F3776" s="5">
        <v>80.0</v>
      </c>
      <c r="G3776" s="5">
        <v>272.3</v>
      </c>
      <c r="H3776" s="5">
        <v>21786.0</v>
      </c>
      <c r="I3776" s="1" t="s">
        <v>75</v>
      </c>
      <c r="J3776" s="1" t="s">
        <v>92</v>
      </c>
      <c r="K3776" s="1" t="s">
        <v>13</v>
      </c>
      <c r="L3776" s="1" t="s">
        <v>5</v>
      </c>
      <c r="M3776" s="1" t="s">
        <v>6</v>
      </c>
      <c r="N3776" s="1" t="s">
        <v>7</v>
      </c>
      <c r="O3776" s="6"/>
    </row>
    <row r="3777">
      <c r="A3777" s="5">
        <v>201879.0</v>
      </c>
      <c r="B3777" s="2">
        <v>45930.0</v>
      </c>
      <c r="C3777" s="1" t="s">
        <v>180</v>
      </c>
      <c r="D3777" s="3" t="s">
        <v>78</v>
      </c>
      <c r="E3777" s="4">
        <v>45925.0</v>
      </c>
      <c r="F3777" s="5">
        <v>1600.0</v>
      </c>
      <c r="G3777" s="5">
        <v>6.96</v>
      </c>
      <c r="H3777" s="5">
        <v>11138.0</v>
      </c>
      <c r="I3777" s="1" t="s">
        <v>75</v>
      </c>
      <c r="J3777" s="1" t="s">
        <v>92</v>
      </c>
      <c r="K3777" s="1" t="s">
        <v>13</v>
      </c>
      <c r="L3777" s="1" t="s">
        <v>5</v>
      </c>
      <c r="M3777" s="1" t="s">
        <v>6</v>
      </c>
      <c r="N3777" s="1" t="s">
        <v>7</v>
      </c>
      <c r="O3777" s="6"/>
    </row>
    <row r="3778">
      <c r="A3778" s="5">
        <v>201879.0</v>
      </c>
      <c r="B3778" s="2">
        <v>45930.0</v>
      </c>
      <c r="C3778" s="1" t="s">
        <v>180</v>
      </c>
      <c r="D3778" s="3" t="s">
        <v>194</v>
      </c>
      <c r="E3778" s="4">
        <v>45925.0</v>
      </c>
      <c r="F3778" s="5">
        <v>150.0</v>
      </c>
      <c r="G3778" s="5">
        <v>99.36</v>
      </c>
      <c r="H3778" s="5">
        <v>14906.0</v>
      </c>
      <c r="I3778" s="1" t="s">
        <v>71</v>
      </c>
      <c r="J3778" s="1" t="s">
        <v>92</v>
      </c>
      <c r="K3778" s="1" t="s">
        <v>13</v>
      </c>
      <c r="L3778" s="1" t="s">
        <v>5</v>
      </c>
      <c r="M3778" s="1" t="s">
        <v>6</v>
      </c>
      <c r="N3778" s="1" t="s">
        <v>7</v>
      </c>
      <c r="O3778" s="6"/>
    </row>
    <row r="3779">
      <c r="A3779" s="5">
        <v>201879.0</v>
      </c>
      <c r="B3779" s="2">
        <v>45930.0</v>
      </c>
      <c r="C3779" s="1" t="s">
        <v>180</v>
      </c>
      <c r="D3779" s="3" t="s">
        <v>843</v>
      </c>
      <c r="E3779" s="4">
        <v>45925.0</v>
      </c>
      <c r="F3779" s="5">
        <v>200.0</v>
      </c>
      <c r="G3779" s="5">
        <v>11.01</v>
      </c>
      <c r="H3779" s="5">
        <v>2204.0</v>
      </c>
      <c r="I3779" s="1" t="s">
        <v>71</v>
      </c>
      <c r="J3779" s="1" t="s">
        <v>92</v>
      </c>
      <c r="K3779" s="1" t="s">
        <v>13</v>
      </c>
      <c r="L3779" s="1" t="s">
        <v>5</v>
      </c>
      <c r="M3779" s="1" t="s">
        <v>6</v>
      </c>
      <c r="N3779" s="1" t="s">
        <v>7</v>
      </c>
      <c r="O3779" s="6"/>
    </row>
    <row r="3780">
      <c r="A3780" s="5">
        <v>201879.0</v>
      </c>
      <c r="B3780" s="2">
        <v>45930.0</v>
      </c>
      <c r="C3780" s="1" t="s">
        <v>180</v>
      </c>
      <c r="D3780" s="3" t="s">
        <v>287</v>
      </c>
      <c r="E3780" s="4">
        <v>45925.0</v>
      </c>
      <c r="F3780" s="5">
        <v>50.0</v>
      </c>
      <c r="G3780" s="5">
        <v>31.15</v>
      </c>
      <c r="H3780" s="5">
        <v>1559.0</v>
      </c>
      <c r="I3780" s="1" t="s">
        <v>75</v>
      </c>
      <c r="J3780" s="1" t="s">
        <v>92</v>
      </c>
      <c r="K3780" s="1" t="s">
        <v>13</v>
      </c>
      <c r="L3780" s="1" t="s">
        <v>5</v>
      </c>
      <c r="M3780" s="1" t="s">
        <v>6</v>
      </c>
      <c r="N3780" s="1" t="s">
        <v>7</v>
      </c>
      <c r="O3780" s="6"/>
    </row>
    <row r="3781">
      <c r="A3781" s="5">
        <v>201879.0</v>
      </c>
      <c r="B3781" s="2">
        <v>45930.0</v>
      </c>
      <c r="C3781" s="1" t="s">
        <v>180</v>
      </c>
      <c r="D3781" s="3" t="s">
        <v>79</v>
      </c>
      <c r="E3781" s="4">
        <v>45925.0</v>
      </c>
      <c r="F3781" s="5">
        <v>1200.0</v>
      </c>
      <c r="G3781" s="5">
        <v>30.17</v>
      </c>
      <c r="H3781" s="5">
        <v>36206.0</v>
      </c>
      <c r="I3781" s="1" t="s">
        <v>75</v>
      </c>
      <c r="J3781" s="1" t="s">
        <v>92</v>
      </c>
      <c r="K3781" s="1" t="s">
        <v>13</v>
      </c>
      <c r="L3781" s="1" t="s">
        <v>5</v>
      </c>
      <c r="M3781" s="1" t="s">
        <v>6</v>
      </c>
      <c r="N3781" s="1" t="s">
        <v>7</v>
      </c>
      <c r="O3781" s="6"/>
    </row>
    <row r="3782">
      <c r="A3782" s="5">
        <v>201879.0</v>
      </c>
      <c r="B3782" s="2">
        <v>45930.0</v>
      </c>
      <c r="C3782" s="1" t="s">
        <v>180</v>
      </c>
      <c r="D3782" s="3" t="s">
        <v>428</v>
      </c>
      <c r="E3782" s="4">
        <v>45925.0</v>
      </c>
      <c r="F3782" s="5">
        <v>100.0</v>
      </c>
      <c r="G3782" s="5">
        <v>191.16</v>
      </c>
      <c r="H3782" s="5">
        <v>19118.0</v>
      </c>
      <c r="I3782" s="1" t="s">
        <v>71</v>
      </c>
      <c r="J3782" s="1" t="s">
        <v>92</v>
      </c>
      <c r="K3782" s="1" t="s">
        <v>13</v>
      </c>
      <c r="L3782" s="1" t="s">
        <v>5</v>
      </c>
      <c r="M3782" s="1" t="s">
        <v>6</v>
      </c>
      <c r="N3782" s="1" t="s">
        <v>7</v>
      </c>
      <c r="O3782" s="6"/>
    </row>
    <row r="3783">
      <c r="A3783" s="5">
        <v>201879.0</v>
      </c>
      <c r="B3783" s="2">
        <v>45930.0</v>
      </c>
      <c r="C3783" s="1" t="s">
        <v>180</v>
      </c>
      <c r="D3783" s="3" t="s">
        <v>85</v>
      </c>
      <c r="E3783" s="4">
        <v>45925.0</v>
      </c>
      <c r="F3783" s="5">
        <v>2800.0</v>
      </c>
      <c r="G3783" s="5">
        <v>13.93</v>
      </c>
      <c r="H3783" s="5">
        <v>39006.0</v>
      </c>
      <c r="I3783" s="1" t="s">
        <v>75</v>
      </c>
      <c r="J3783" s="1" t="s">
        <v>92</v>
      </c>
      <c r="K3783" s="1" t="s">
        <v>13</v>
      </c>
      <c r="L3783" s="1" t="s">
        <v>5</v>
      </c>
      <c r="M3783" s="1" t="s">
        <v>6</v>
      </c>
      <c r="N3783" s="1" t="s">
        <v>7</v>
      </c>
      <c r="O3783" s="6"/>
    </row>
    <row r="3784">
      <c r="A3784" s="5">
        <v>201879.0</v>
      </c>
      <c r="B3784" s="2">
        <v>45930.0</v>
      </c>
      <c r="C3784" s="1" t="s">
        <v>180</v>
      </c>
      <c r="D3784" s="3" t="s">
        <v>845</v>
      </c>
      <c r="E3784" s="4">
        <v>45925.0</v>
      </c>
      <c r="F3784" s="5">
        <v>200.0</v>
      </c>
      <c r="G3784" s="5">
        <v>14.61</v>
      </c>
      <c r="H3784" s="5">
        <v>2924.0</v>
      </c>
      <c r="I3784" s="1" t="s">
        <v>71</v>
      </c>
      <c r="J3784" s="1" t="s">
        <v>92</v>
      </c>
      <c r="K3784" s="1" t="s">
        <v>13</v>
      </c>
      <c r="L3784" s="1" t="s">
        <v>5</v>
      </c>
      <c r="M3784" s="1" t="s">
        <v>6</v>
      </c>
      <c r="N3784" s="1" t="s">
        <v>7</v>
      </c>
      <c r="O3784" s="6"/>
    </row>
    <row r="3785">
      <c r="A3785" s="5">
        <v>201880.0</v>
      </c>
      <c r="B3785" s="2">
        <v>45930.0</v>
      </c>
      <c r="C3785" s="1" t="s">
        <v>180</v>
      </c>
      <c r="D3785" s="3" t="s">
        <v>204</v>
      </c>
      <c r="E3785" s="4">
        <v>45925.0</v>
      </c>
      <c r="F3785" s="5">
        <v>30.0</v>
      </c>
      <c r="G3785" s="5">
        <v>1133.28</v>
      </c>
      <c r="H3785" s="5">
        <v>34001.0</v>
      </c>
      <c r="I3785" s="1" t="s">
        <v>127</v>
      </c>
      <c r="J3785" s="1" t="s">
        <v>92</v>
      </c>
      <c r="K3785" s="1" t="s">
        <v>13</v>
      </c>
      <c r="L3785" s="1" t="s">
        <v>5</v>
      </c>
      <c r="M3785" s="1" t="s">
        <v>6</v>
      </c>
      <c r="N3785" s="1" t="s">
        <v>7</v>
      </c>
      <c r="O3785" s="6"/>
    </row>
    <row r="3786">
      <c r="A3786" s="5">
        <v>201880.0</v>
      </c>
      <c r="B3786" s="2">
        <v>45930.0</v>
      </c>
      <c r="C3786" s="1" t="s">
        <v>180</v>
      </c>
      <c r="D3786" s="3" t="s">
        <v>211</v>
      </c>
      <c r="E3786" s="4">
        <v>45925.0</v>
      </c>
      <c r="F3786" s="5">
        <v>225.0</v>
      </c>
      <c r="G3786" s="5">
        <v>26.2</v>
      </c>
      <c r="H3786" s="5">
        <v>5898.0</v>
      </c>
      <c r="I3786" s="1" t="s">
        <v>127</v>
      </c>
      <c r="J3786" s="1" t="s">
        <v>92</v>
      </c>
      <c r="K3786" s="1" t="s">
        <v>13</v>
      </c>
      <c r="L3786" s="1" t="s">
        <v>5</v>
      </c>
      <c r="M3786" s="1" t="s">
        <v>6</v>
      </c>
      <c r="N3786" s="1" t="s">
        <v>7</v>
      </c>
      <c r="O3786" s="6"/>
    </row>
    <row r="3787">
      <c r="A3787" s="5">
        <v>201880.0</v>
      </c>
      <c r="B3787" s="2">
        <v>45930.0</v>
      </c>
      <c r="C3787" s="1" t="s">
        <v>180</v>
      </c>
      <c r="D3787" s="3" t="s">
        <v>133</v>
      </c>
      <c r="E3787" s="4">
        <v>45925.0</v>
      </c>
      <c r="F3787" s="5">
        <v>450.0</v>
      </c>
      <c r="G3787" s="5">
        <v>45.36</v>
      </c>
      <c r="H3787" s="5">
        <v>20415.0</v>
      </c>
      <c r="I3787" s="1" t="s">
        <v>125</v>
      </c>
      <c r="J3787" s="1" t="s">
        <v>92</v>
      </c>
      <c r="K3787" s="1" t="s">
        <v>13</v>
      </c>
      <c r="L3787" s="1" t="s">
        <v>5</v>
      </c>
      <c r="M3787" s="1" t="s">
        <v>6</v>
      </c>
      <c r="N3787" s="1" t="s">
        <v>7</v>
      </c>
      <c r="O3787" s="6"/>
    </row>
    <row r="3788">
      <c r="A3788" s="5">
        <v>201880.0</v>
      </c>
      <c r="B3788" s="2">
        <v>45930.0</v>
      </c>
      <c r="C3788" s="1" t="s">
        <v>180</v>
      </c>
      <c r="D3788" s="3" t="s">
        <v>208</v>
      </c>
      <c r="E3788" s="4">
        <v>45925.0</v>
      </c>
      <c r="F3788" s="5">
        <v>50.0</v>
      </c>
      <c r="G3788" s="5">
        <v>695.52</v>
      </c>
      <c r="H3788" s="5">
        <v>34779.0</v>
      </c>
      <c r="I3788" s="1" t="s">
        <v>125</v>
      </c>
      <c r="J3788" s="1" t="s">
        <v>92</v>
      </c>
      <c r="K3788" s="1" t="s">
        <v>13</v>
      </c>
      <c r="L3788" s="1" t="s">
        <v>5</v>
      </c>
      <c r="M3788" s="1" t="s">
        <v>6</v>
      </c>
      <c r="N3788" s="1" t="s">
        <v>7</v>
      </c>
      <c r="O3788" s="6"/>
    </row>
    <row r="3789">
      <c r="A3789" s="5">
        <v>201880.0</v>
      </c>
      <c r="B3789" s="2">
        <v>45930.0</v>
      </c>
      <c r="C3789" s="1" t="s">
        <v>180</v>
      </c>
      <c r="D3789" s="3" t="s">
        <v>202</v>
      </c>
      <c r="E3789" s="4">
        <v>45925.0</v>
      </c>
      <c r="F3789" s="5">
        <v>150.0</v>
      </c>
      <c r="G3789" s="5">
        <v>42.26</v>
      </c>
      <c r="H3789" s="5">
        <v>6342.0</v>
      </c>
      <c r="I3789" s="1" t="s">
        <v>127</v>
      </c>
      <c r="J3789" s="1" t="s">
        <v>92</v>
      </c>
      <c r="K3789" s="1" t="s">
        <v>13</v>
      </c>
      <c r="L3789" s="1" t="s">
        <v>5</v>
      </c>
      <c r="M3789" s="1" t="s">
        <v>6</v>
      </c>
      <c r="N3789" s="1" t="s">
        <v>7</v>
      </c>
      <c r="O3789" s="6"/>
    </row>
    <row r="3790">
      <c r="A3790" s="5">
        <v>201880.0</v>
      </c>
      <c r="B3790" s="2">
        <v>45930.0</v>
      </c>
      <c r="C3790" s="1" t="s">
        <v>180</v>
      </c>
      <c r="D3790" s="3" t="s">
        <v>214</v>
      </c>
      <c r="E3790" s="4">
        <v>45925.0</v>
      </c>
      <c r="F3790" s="5">
        <v>50.0</v>
      </c>
      <c r="G3790" s="5">
        <v>992.16</v>
      </c>
      <c r="H3790" s="5">
        <v>49611.0</v>
      </c>
      <c r="I3790" s="1" t="s">
        <v>125</v>
      </c>
      <c r="J3790" s="1" t="s">
        <v>92</v>
      </c>
      <c r="K3790" s="1" t="s">
        <v>13</v>
      </c>
      <c r="L3790" s="1" t="s">
        <v>5</v>
      </c>
      <c r="M3790" s="1" t="s">
        <v>6</v>
      </c>
      <c r="N3790" s="1" t="s">
        <v>7</v>
      </c>
      <c r="O3790" s="6"/>
    </row>
    <row r="3791">
      <c r="A3791" s="5">
        <v>201880.0</v>
      </c>
      <c r="B3791" s="2">
        <v>45930.0</v>
      </c>
      <c r="C3791" s="1" t="s">
        <v>180</v>
      </c>
      <c r="D3791" s="3" t="s">
        <v>455</v>
      </c>
      <c r="E3791" s="4">
        <v>45925.0</v>
      </c>
      <c r="F3791" s="5">
        <v>120.0</v>
      </c>
      <c r="G3791" s="5">
        <v>60.48</v>
      </c>
      <c r="H3791" s="5">
        <v>7260.0</v>
      </c>
      <c r="I3791" s="1" t="s">
        <v>127</v>
      </c>
      <c r="J3791" s="1" t="s">
        <v>92</v>
      </c>
      <c r="K3791" s="1" t="s">
        <v>13</v>
      </c>
      <c r="L3791" s="1" t="s">
        <v>5</v>
      </c>
      <c r="M3791" s="1" t="s">
        <v>6</v>
      </c>
      <c r="N3791" s="1" t="s">
        <v>7</v>
      </c>
      <c r="O3791" s="6"/>
    </row>
    <row r="3792">
      <c r="A3792" s="5">
        <v>201880.0</v>
      </c>
      <c r="B3792" s="2">
        <v>45930.0</v>
      </c>
      <c r="C3792" s="1" t="s">
        <v>180</v>
      </c>
      <c r="D3792" s="3" t="s">
        <v>139</v>
      </c>
      <c r="E3792" s="4">
        <v>45925.0</v>
      </c>
      <c r="F3792" s="5">
        <v>144.0</v>
      </c>
      <c r="G3792" s="5">
        <v>92.16</v>
      </c>
      <c r="H3792" s="5">
        <v>13274.0</v>
      </c>
      <c r="I3792" s="1" t="s">
        <v>127</v>
      </c>
      <c r="J3792" s="1" t="s">
        <v>92</v>
      </c>
      <c r="K3792" s="1" t="s">
        <v>13</v>
      </c>
      <c r="L3792" s="1" t="s">
        <v>5</v>
      </c>
      <c r="M3792" s="1" t="s">
        <v>6</v>
      </c>
      <c r="N3792" s="1" t="s">
        <v>7</v>
      </c>
      <c r="O3792" s="6"/>
    </row>
    <row r="3793">
      <c r="A3793" s="5">
        <v>201880.0</v>
      </c>
      <c r="B3793" s="2">
        <v>45930.0</v>
      </c>
      <c r="C3793" s="1" t="s">
        <v>180</v>
      </c>
      <c r="D3793" s="3" t="s">
        <v>213</v>
      </c>
      <c r="E3793" s="4">
        <v>45925.0</v>
      </c>
      <c r="F3793" s="5">
        <v>30.0</v>
      </c>
      <c r="G3793" s="5">
        <v>790.56</v>
      </c>
      <c r="H3793" s="5">
        <v>23719.0</v>
      </c>
      <c r="I3793" s="1" t="s">
        <v>127</v>
      </c>
      <c r="J3793" s="1" t="s">
        <v>92</v>
      </c>
      <c r="K3793" s="1" t="s">
        <v>13</v>
      </c>
      <c r="L3793" s="1" t="s">
        <v>5</v>
      </c>
      <c r="M3793" s="1" t="s">
        <v>6</v>
      </c>
      <c r="N3793" s="1" t="s">
        <v>7</v>
      </c>
      <c r="O3793" s="6"/>
    </row>
    <row r="3794">
      <c r="A3794" s="5">
        <v>107141.0</v>
      </c>
      <c r="B3794" s="2">
        <v>45930.0</v>
      </c>
      <c r="C3794" s="1" t="s">
        <v>24</v>
      </c>
      <c r="D3794" s="7">
        <v>123.0</v>
      </c>
      <c r="E3794" s="4">
        <v>45925.0</v>
      </c>
      <c r="F3794" s="5">
        <v>60.0</v>
      </c>
      <c r="G3794" s="5">
        <v>113.28</v>
      </c>
      <c r="H3794" s="5">
        <v>6663.0</v>
      </c>
      <c r="I3794" s="1" t="s">
        <v>21</v>
      </c>
      <c r="J3794" s="1" t="s">
        <v>27</v>
      </c>
      <c r="K3794" s="1" t="s">
        <v>28</v>
      </c>
      <c r="L3794" s="1" t="s">
        <v>5</v>
      </c>
      <c r="M3794" s="1" t="s">
        <v>23</v>
      </c>
      <c r="N3794" s="1" t="s">
        <v>7</v>
      </c>
      <c r="O3794" s="6"/>
    </row>
    <row r="3795">
      <c r="A3795" s="5">
        <v>107141.0</v>
      </c>
      <c r="B3795" s="2">
        <v>45930.0</v>
      </c>
      <c r="C3795" s="1" t="s">
        <v>24</v>
      </c>
      <c r="D3795" s="7">
        <v>153.0</v>
      </c>
      <c r="E3795" s="4">
        <v>45925.0</v>
      </c>
      <c r="F3795" s="5">
        <v>150.0</v>
      </c>
      <c r="G3795" s="5">
        <v>364.8</v>
      </c>
      <c r="H3795" s="5">
        <v>53628.0</v>
      </c>
      <c r="I3795" s="1" t="s">
        <v>21</v>
      </c>
      <c r="J3795" s="1" t="s">
        <v>27</v>
      </c>
      <c r="K3795" s="1" t="s">
        <v>28</v>
      </c>
      <c r="L3795" s="1" t="s">
        <v>5</v>
      </c>
      <c r="M3795" s="1" t="s">
        <v>23</v>
      </c>
      <c r="N3795" s="1" t="s">
        <v>7</v>
      </c>
      <c r="O3795" s="6"/>
    </row>
    <row r="3796">
      <c r="A3796" s="5">
        <v>107141.0</v>
      </c>
      <c r="B3796" s="2">
        <v>45930.0</v>
      </c>
      <c r="C3796" s="1" t="s">
        <v>24</v>
      </c>
      <c r="D3796" s="3" t="s">
        <v>38</v>
      </c>
      <c r="E3796" s="4">
        <v>45925.0</v>
      </c>
      <c r="F3796" s="5">
        <v>60.0</v>
      </c>
      <c r="G3796" s="5">
        <v>234.24</v>
      </c>
      <c r="H3796" s="5">
        <v>13775.0</v>
      </c>
      <c r="I3796" s="1" t="s">
        <v>21</v>
      </c>
      <c r="J3796" s="1" t="s">
        <v>27</v>
      </c>
      <c r="K3796" s="1" t="s">
        <v>28</v>
      </c>
      <c r="L3796" s="1" t="s">
        <v>5</v>
      </c>
      <c r="M3796" s="1" t="s">
        <v>23</v>
      </c>
      <c r="N3796" s="1" t="s">
        <v>7</v>
      </c>
      <c r="O3796" s="6"/>
    </row>
    <row r="3797">
      <c r="A3797" s="5">
        <v>107141.0</v>
      </c>
      <c r="B3797" s="2">
        <v>45930.0</v>
      </c>
      <c r="C3797" s="1" t="s">
        <v>24</v>
      </c>
      <c r="D3797" s="3" t="s">
        <v>31</v>
      </c>
      <c r="E3797" s="4">
        <v>45925.0</v>
      </c>
      <c r="F3797" s="5">
        <v>24.0</v>
      </c>
      <c r="G3797" s="5">
        <v>739.2</v>
      </c>
      <c r="H3797" s="5">
        <v>17388.0</v>
      </c>
      <c r="I3797" s="1" t="s">
        <v>21</v>
      </c>
      <c r="J3797" s="1" t="s">
        <v>27</v>
      </c>
      <c r="K3797" s="1" t="s">
        <v>28</v>
      </c>
      <c r="L3797" s="1" t="s">
        <v>5</v>
      </c>
      <c r="M3797" s="1" t="s">
        <v>23</v>
      </c>
      <c r="N3797" s="1" t="s">
        <v>7</v>
      </c>
      <c r="O3797" s="6"/>
    </row>
    <row r="3798">
      <c r="A3798" s="5">
        <v>107141.0</v>
      </c>
      <c r="B3798" s="2">
        <v>45930.0</v>
      </c>
      <c r="C3798" s="1" t="s">
        <v>24</v>
      </c>
      <c r="D3798" s="3" t="s">
        <v>96</v>
      </c>
      <c r="E3798" s="4">
        <v>45925.0</v>
      </c>
      <c r="F3798" s="5">
        <v>48.0</v>
      </c>
      <c r="G3798" s="5">
        <v>322.56</v>
      </c>
      <c r="H3798" s="5">
        <v>15175.0</v>
      </c>
      <c r="I3798" s="1" t="s">
        <v>21</v>
      </c>
      <c r="J3798" s="1" t="s">
        <v>27</v>
      </c>
      <c r="K3798" s="1" t="s">
        <v>28</v>
      </c>
      <c r="L3798" s="1" t="s">
        <v>5</v>
      </c>
      <c r="M3798" s="1" t="s">
        <v>23</v>
      </c>
      <c r="N3798" s="1" t="s">
        <v>7</v>
      </c>
      <c r="O3798" s="6"/>
    </row>
    <row r="3799">
      <c r="A3799" s="5">
        <v>107141.0</v>
      </c>
      <c r="B3799" s="2">
        <v>45930.0</v>
      </c>
      <c r="C3799" s="1" t="s">
        <v>24</v>
      </c>
      <c r="D3799" s="3" t="s">
        <v>301</v>
      </c>
      <c r="E3799" s="4">
        <v>45925.0</v>
      </c>
      <c r="F3799" s="5">
        <v>180.0</v>
      </c>
      <c r="G3799" s="5">
        <v>88.32</v>
      </c>
      <c r="H3799" s="5">
        <v>15582.0</v>
      </c>
      <c r="I3799" s="1" t="s">
        <v>21</v>
      </c>
      <c r="J3799" s="1" t="s">
        <v>27</v>
      </c>
      <c r="K3799" s="1" t="s">
        <v>28</v>
      </c>
      <c r="L3799" s="1" t="s">
        <v>5</v>
      </c>
      <c r="M3799" s="1" t="s">
        <v>23</v>
      </c>
      <c r="N3799" s="1" t="s">
        <v>7</v>
      </c>
      <c r="O3799" s="6"/>
    </row>
    <row r="3800">
      <c r="A3800" s="5">
        <v>107141.0</v>
      </c>
      <c r="B3800" s="2">
        <v>45930.0</v>
      </c>
      <c r="C3800" s="1" t="s">
        <v>24</v>
      </c>
      <c r="D3800" s="7">
        <v>124.0</v>
      </c>
      <c r="E3800" s="4">
        <v>45925.0</v>
      </c>
      <c r="F3800" s="5">
        <v>138.0</v>
      </c>
      <c r="G3800" s="5">
        <v>132.48</v>
      </c>
      <c r="H3800" s="5">
        <v>17919.0</v>
      </c>
      <c r="I3800" s="1" t="s">
        <v>21</v>
      </c>
      <c r="J3800" s="1" t="s">
        <v>27</v>
      </c>
      <c r="K3800" s="1" t="s">
        <v>28</v>
      </c>
      <c r="L3800" s="1" t="s">
        <v>5</v>
      </c>
      <c r="M3800" s="1" t="s">
        <v>23</v>
      </c>
      <c r="N3800" s="1" t="s">
        <v>7</v>
      </c>
      <c r="O3800" s="6"/>
    </row>
    <row r="3801">
      <c r="A3801" s="5">
        <v>107141.0</v>
      </c>
      <c r="B3801" s="2">
        <v>45930.0</v>
      </c>
      <c r="C3801" s="1" t="s">
        <v>24</v>
      </c>
      <c r="D3801" s="7">
        <v>154.0</v>
      </c>
      <c r="E3801" s="4">
        <v>45925.0</v>
      </c>
      <c r="F3801" s="5">
        <v>75.0</v>
      </c>
      <c r="G3801" s="5">
        <v>441.6</v>
      </c>
      <c r="H3801" s="5">
        <v>32460.0</v>
      </c>
      <c r="I3801" s="1" t="s">
        <v>21</v>
      </c>
      <c r="J3801" s="1" t="s">
        <v>27</v>
      </c>
      <c r="K3801" s="1" t="s">
        <v>28</v>
      </c>
      <c r="L3801" s="1" t="s">
        <v>5</v>
      </c>
      <c r="M3801" s="1" t="s">
        <v>23</v>
      </c>
      <c r="N3801" s="1" t="s">
        <v>7</v>
      </c>
      <c r="O3801" s="6"/>
    </row>
    <row r="3802">
      <c r="A3802" s="5">
        <v>107141.0</v>
      </c>
      <c r="B3802" s="2">
        <v>45930.0</v>
      </c>
      <c r="C3802" s="1" t="s">
        <v>24</v>
      </c>
      <c r="D3802" s="7">
        <v>155.0</v>
      </c>
      <c r="E3802" s="4">
        <v>45925.0</v>
      </c>
      <c r="F3802" s="5">
        <v>10.0</v>
      </c>
      <c r="G3802" s="5">
        <v>652.8</v>
      </c>
      <c r="H3802" s="5">
        <v>6400.0</v>
      </c>
      <c r="I3802" s="1" t="s">
        <v>21</v>
      </c>
      <c r="J3802" s="1" t="s">
        <v>27</v>
      </c>
      <c r="K3802" s="1" t="s">
        <v>28</v>
      </c>
      <c r="L3802" s="1" t="s">
        <v>5</v>
      </c>
      <c r="M3802" s="1" t="s">
        <v>23</v>
      </c>
      <c r="N3802" s="1" t="s">
        <v>7</v>
      </c>
      <c r="O3802" s="6"/>
    </row>
    <row r="3803">
      <c r="A3803" s="5">
        <v>107141.0</v>
      </c>
      <c r="B3803" s="2">
        <v>45930.0</v>
      </c>
      <c r="C3803" s="1" t="s">
        <v>24</v>
      </c>
      <c r="D3803" s="7">
        <v>127.0</v>
      </c>
      <c r="E3803" s="4">
        <v>45925.0</v>
      </c>
      <c r="F3803" s="5">
        <v>66.0</v>
      </c>
      <c r="G3803" s="5">
        <v>114.24</v>
      </c>
      <c r="H3803" s="5">
        <v>7391.0</v>
      </c>
      <c r="I3803" s="1" t="s">
        <v>21</v>
      </c>
      <c r="J3803" s="1" t="s">
        <v>27</v>
      </c>
      <c r="K3803" s="1" t="s">
        <v>28</v>
      </c>
      <c r="L3803" s="1" t="s">
        <v>5</v>
      </c>
      <c r="M3803" s="1" t="s">
        <v>23</v>
      </c>
      <c r="N3803" s="1" t="s">
        <v>7</v>
      </c>
      <c r="O3803" s="6"/>
    </row>
    <row r="3804">
      <c r="A3804" s="5">
        <v>107141.0</v>
      </c>
      <c r="B3804" s="2">
        <v>45930.0</v>
      </c>
      <c r="C3804" s="1" t="s">
        <v>24</v>
      </c>
      <c r="D3804" s="7">
        <v>103.0</v>
      </c>
      <c r="E3804" s="4">
        <v>45925.0</v>
      </c>
      <c r="F3804" s="5">
        <v>108.0</v>
      </c>
      <c r="G3804" s="5">
        <v>52.8</v>
      </c>
      <c r="H3804" s="5">
        <v>5590.0</v>
      </c>
      <c r="I3804" s="1" t="s">
        <v>21</v>
      </c>
      <c r="J3804" s="1" t="s">
        <v>27</v>
      </c>
      <c r="K3804" s="1" t="s">
        <v>28</v>
      </c>
      <c r="L3804" s="1" t="s">
        <v>5</v>
      </c>
      <c r="M3804" s="1" t="s">
        <v>23</v>
      </c>
      <c r="N3804" s="1" t="s">
        <v>7</v>
      </c>
      <c r="O3804" s="6"/>
    </row>
    <row r="3805">
      <c r="A3805" s="5">
        <v>107141.0</v>
      </c>
      <c r="B3805" s="2">
        <v>45930.0</v>
      </c>
      <c r="C3805" s="1" t="s">
        <v>24</v>
      </c>
      <c r="D3805" s="3" t="s">
        <v>41</v>
      </c>
      <c r="E3805" s="4">
        <v>45925.0</v>
      </c>
      <c r="F3805" s="5">
        <v>87.0</v>
      </c>
      <c r="G3805" s="5">
        <v>201.6</v>
      </c>
      <c r="H3805" s="5">
        <v>17191.0</v>
      </c>
      <c r="I3805" s="1" t="s">
        <v>21</v>
      </c>
      <c r="J3805" s="1" t="s">
        <v>27</v>
      </c>
      <c r="K3805" s="1" t="s">
        <v>28</v>
      </c>
      <c r="L3805" s="1" t="s">
        <v>5</v>
      </c>
      <c r="M3805" s="1" t="s">
        <v>23</v>
      </c>
      <c r="N3805" s="1" t="s">
        <v>7</v>
      </c>
      <c r="O3805" s="6"/>
    </row>
    <row r="3806">
      <c r="A3806" s="5">
        <v>107141.0</v>
      </c>
      <c r="B3806" s="2">
        <v>45930.0</v>
      </c>
      <c r="C3806" s="1" t="s">
        <v>24</v>
      </c>
      <c r="D3806" s="7">
        <v>105.0</v>
      </c>
      <c r="E3806" s="4">
        <v>45925.0</v>
      </c>
      <c r="F3806" s="5">
        <v>128.0</v>
      </c>
      <c r="G3806" s="5">
        <v>282.24</v>
      </c>
      <c r="H3806" s="5">
        <v>35406.0</v>
      </c>
      <c r="I3806" s="1" t="s">
        <v>21</v>
      </c>
      <c r="J3806" s="1" t="s">
        <v>27</v>
      </c>
      <c r="K3806" s="1" t="s">
        <v>28</v>
      </c>
      <c r="L3806" s="1" t="s">
        <v>5</v>
      </c>
      <c r="M3806" s="1" t="s">
        <v>23</v>
      </c>
      <c r="N3806" s="1" t="s">
        <v>7</v>
      </c>
      <c r="O3806" s="6"/>
    </row>
    <row r="3807">
      <c r="A3807" s="5">
        <v>107141.0</v>
      </c>
      <c r="B3807" s="2">
        <v>45930.0</v>
      </c>
      <c r="C3807" s="1" t="s">
        <v>24</v>
      </c>
      <c r="D3807" s="7">
        <v>144.0</v>
      </c>
      <c r="E3807" s="4">
        <v>45925.0</v>
      </c>
      <c r="F3807" s="5">
        <v>180.0</v>
      </c>
      <c r="G3807" s="5">
        <v>97.92</v>
      </c>
      <c r="H3807" s="5">
        <v>17275.0</v>
      </c>
      <c r="I3807" s="1" t="s">
        <v>21</v>
      </c>
      <c r="J3807" s="1" t="s">
        <v>27</v>
      </c>
      <c r="K3807" s="1" t="s">
        <v>28</v>
      </c>
      <c r="L3807" s="1" t="s">
        <v>5</v>
      </c>
      <c r="M3807" s="1" t="s">
        <v>23</v>
      </c>
      <c r="N3807" s="1" t="s">
        <v>7</v>
      </c>
      <c r="O3807" s="6"/>
    </row>
    <row r="3808">
      <c r="A3808" s="5">
        <v>107141.0</v>
      </c>
      <c r="B3808" s="2">
        <v>45930.0</v>
      </c>
      <c r="C3808" s="1" t="s">
        <v>24</v>
      </c>
      <c r="D3808" s="7">
        <v>156.0</v>
      </c>
      <c r="E3808" s="4">
        <v>45925.0</v>
      </c>
      <c r="F3808" s="5">
        <v>10.0</v>
      </c>
      <c r="G3808" s="5">
        <v>950.4</v>
      </c>
      <c r="H3808" s="5">
        <v>9316.0</v>
      </c>
      <c r="I3808" s="1" t="s">
        <v>21</v>
      </c>
      <c r="J3808" s="1" t="s">
        <v>27</v>
      </c>
      <c r="K3808" s="1" t="s">
        <v>28</v>
      </c>
      <c r="L3808" s="1" t="s">
        <v>5</v>
      </c>
      <c r="M3808" s="1" t="s">
        <v>23</v>
      </c>
      <c r="N3808" s="1" t="s">
        <v>7</v>
      </c>
      <c r="O3808" s="6"/>
    </row>
    <row r="3809">
      <c r="A3809" s="5">
        <v>107141.0</v>
      </c>
      <c r="B3809" s="2">
        <v>45930.0</v>
      </c>
      <c r="C3809" s="1" t="s">
        <v>24</v>
      </c>
      <c r="D3809" s="7">
        <v>187.0</v>
      </c>
      <c r="E3809" s="4">
        <v>45925.0</v>
      </c>
      <c r="F3809" s="5">
        <v>110.0</v>
      </c>
      <c r="G3809" s="5">
        <v>263.04</v>
      </c>
      <c r="H3809" s="5">
        <v>28358.0</v>
      </c>
      <c r="I3809" s="1" t="s">
        <v>21</v>
      </c>
      <c r="J3809" s="1" t="s">
        <v>27</v>
      </c>
      <c r="K3809" s="1" t="s">
        <v>28</v>
      </c>
      <c r="L3809" s="1" t="s">
        <v>5</v>
      </c>
      <c r="M3809" s="1" t="s">
        <v>23</v>
      </c>
      <c r="N3809" s="1" t="s">
        <v>7</v>
      </c>
      <c r="O3809" s="6"/>
    </row>
    <row r="3810">
      <c r="A3810" s="5">
        <v>107141.0</v>
      </c>
      <c r="B3810" s="2">
        <v>45930.0</v>
      </c>
      <c r="C3810" s="1" t="s">
        <v>24</v>
      </c>
      <c r="D3810" s="7">
        <v>112.0</v>
      </c>
      <c r="E3810" s="4">
        <v>45925.0</v>
      </c>
      <c r="F3810" s="5">
        <v>94.0</v>
      </c>
      <c r="G3810" s="5">
        <v>45.12</v>
      </c>
      <c r="H3810" s="5">
        <v>4159.0</v>
      </c>
      <c r="I3810" s="1" t="s">
        <v>21</v>
      </c>
      <c r="J3810" s="1" t="s">
        <v>27</v>
      </c>
      <c r="K3810" s="1" t="s">
        <v>28</v>
      </c>
      <c r="L3810" s="1" t="s">
        <v>5</v>
      </c>
      <c r="M3810" s="1" t="s">
        <v>23</v>
      </c>
      <c r="N3810" s="1" t="s">
        <v>7</v>
      </c>
      <c r="O3810" s="6"/>
    </row>
    <row r="3811">
      <c r="A3811" s="5">
        <v>107141.0</v>
      </c>
      <c r="B3811" s="2">
        <v>45930.0</v>
      </c>
      <c r="C3811" s="1" t="s">
        <v>24</v>
      </c>
      <c r="D3811" s="7">
        <v>151.0</v>
      </c>
      <c r="E3811" s="4">
        <v>45925.0</v>
      </c>
      <c r="F3811" s="5">
        <v>140.0</v>
      </c>
      <c r="G3811" s="5">
        <v>143.04</v>
      </c>
      <c r="H3811" s="5">
        <v>19627.0</v>
      </c>
      <c r="I3811" s="1" t="s">
        <v>21</v>
      </c>
      <c r="J3811" s="1" t="s">
        <v>27</v>
      </c>
      <c r="K3811" s="1" t="s">
        <v>28</v>
      </c>
      <c r="L3811" s="1" t="s">
        <v>5</v>
      </c>
      <c r="M3811" s="1" t="s">
        <v>23</v>
      </c>
      <c r="N3811" s="1" t="s">
        <v>7</v>
      </c>
      <c r="O3811" s="6"/>
    </row>
    <row r="3812">
      <c r="A3812" s="5">
        <v>107141.0</v>
      </c>
      <c r="B3812" s="2">
        <v>45930.0</v>
      </c>
      <c r="C3812" s="1" t="s">
        <v>24</v>
      </c>
      <c r="D3812" s="7">
        <v>145.0</v>
      </c>
      <c r="E3812" s="4">
        <v>45925.0</v>
      </c>
      <c r="F3812" s="5">
        <v>35.0</v>
      </c>
      <c r="G3812" s="5">
        <v>212.16</v>
      </c>
      <c r="H3812" s="5">
        <v>7279.0</v>
      </c>
      <c r="I3812" s="1" t="s">
        <v>21</v>
      </c>
      <c r="J3812" s="1" t="s">
        <v>27</v>
      </c>
      <c r="K3812" s="1" t="s">
        <v>28</v>
      </c>
      <c r="L3812" s="1" t="s">
        <v>5</v>
      </c>
      <c r="M3812" s="1" t="s">
        <v>23</v>
      </c>
      <c r="N3812" s="1" t="s">
        <v>7</v>
      </c>
      <c r="O3812" s="6"/>
    </row>
    <row r="3813">
      <c r="A3813" s="5">
        <v>107141.0</v>
      </c>
      <c r="B3813" s="2">
        <v>45930.0</v>
      </c>
      <c r="C3813" s="1" t="s">
        <v>24</v>
      </c>
      <c r="D3813" s="7">
        <v>152.0</v>
      </c>
      <c r="E3813" s="4">
        <v>45925.0</v>
      </c>
      <c r="F3813" s="5">
        <v>132.0</v>
      </c>
      <c r="G3813" s="5">
        <v>215.04</v>
      </c>
      <c r="H3813" s="5">
        <v>27820.0</v>
      </c>
      <c r="I3813" s="1" t="s">
        <v>21</v>
      </c>
      <c r="J3813" s="1" t="s">
        <v>27</v>
      </c>
      <c r="K3813" s="1" t="s">
        <v>28</v>
      </c>
      <c r="L3813" s="1" t="s">
        <v>5</v>
      </c>
      <c r="M3813" s="1" t="s">
        <v>23</v>
      </c>
      <c r="N3813" s="1" t="s">
        <v>7</v>
      </c>
      <c r="O3813" s="6"/>
    </row>
    <row r="3814">
      <c r="A3814" s="5">
        <v>107141.0</v>
      </c>
      <c r="B3814" s="2">
        <v>45930.0</v>
      </c>
      <c r="C3814" s="1" t="s">
        <v>24</v>
      </c>
      <c r="D3814" s="7">
        <v>150.0</v>
      </c>
      <c r="E3814" s="4">
        <v>45925.0</v>
      </c>
      <c r="F3814" s="5">
        <v>14.0</v>
      </c>
      <c r="G3814" s="5">
        <v>647.04</v>
      </c>
      <c r="H3814" s="5">
        <v>8879.0</v>
      </c>
      <c r="I3814" s="1" t="s">
        <v>21</v>
      </c>
      <c r="J3814" s="1" t="s">
        <v>27</v>
      </c>
      <c r="K3814" s="1" t="s">
        <v>28</v>
      </c>
      <c r="L3814" s="1" t="s">
        <v>5</v>
      </c>
      <c r="M3814" s="1" t="s">
        <v>23</v>
      </c>
      <c r="N3814" s="1" t="s">
        <v>7</v>
      </c>
      <c r="O3814" s="6"/>
    </row>
    <row r="3815">
      <c r="A3815" s="5">
        <v>107141.0</v>
      </c>
      <c r="B3815" s="2">
        <v>45930.0</v>
      </c>
      <c r="C3815" s="1" t="s">
        <v>24</v>
      </c>
      <c r="D3815" s="3" t="s">
        <v>38</v>
      </c>
      <c r="E3815" s="4">
        <v>45925.0</v>
      </c>
      <c r="F3815" s="5">
        <v>30.0</v>
      </c>
      <c r="G3815" s="5">
        <v>234.24</v>
      </c>
      <c r="H3815" s="5">
        <v>6889.0</v>
      </c>
      <c r="I3815" s="1" t="s">
        <v>21</v>
      </c>
      <c r="J3815" s="1" t="s">
        <v>27</v>
      </c>
      <c r="K3815" s="1" t="s">
        <v>28</v>
      </c>
      <c r="L3815" s="1" t="s">
        <v>5</v>
      </c>
      <c r="M3815" s="1" t="s">
        <v>23</v>
      </c>
      <c r="N3815" s="1" t="s">
        <v>7</v>
      </c>
      <c r="O3815" s="6"/>
    </row>
    <row r="3816">
      <c r="A3816" s="5">
        <v>107141.0</v>
      </c>
      <c r="B3816" s="2">
        <v>45930.0</v>
      </c>
      <c r="C3816" s="1" t="s">
        <v>24</v>
      </c>
      <c r="D3816" s="7">
        <v>121.0</v>
      </c>
      <c r="E3816" s="4">
        <v>45925.0</v>
      </c>
      <c r="F3816" s="5">
        <v>216.0</v>
      </c>
      <c r="G3816" s="5">
        <v>99.84</v>
      </c>
      <c r="H3816" s="5">
        <v>21136.0</v>
      </c>
      <c r="I3816" s="1" t="s">
        <v>21</v>
      </c>
      <c r="J3816" s="1" t="s">
        <v>27</v>
      </c>
      <c r="K3816" s="1" t="s">
        <v>28</v>
      </c>
      <c r="L3816" s="1" t="s">
        <v>5</v>
      </c>
      <c r="M3816" s="1" t="s">
        <v>23</v>
      </c>
      <c r="N3816" s="1" t="s">
        <v>7</v>
      </c>
      <c r="O3816" s="6"/>
    </row>
    <row r="3817">
      <c r="A3817" s="5">
        <v>201885.0</v>
      </c>
      <c r="B3817" s="2">
        <v>45930.0</v>
      </c>
      <c r="C3817" s="1" t="s">
        <v>266</v>
      </c>
      <c r="D3817" s="3" t="s">
        <v>370</v>
      </c>
      <c r="E3817" s="4">
        <v>45925.0</v>
      </c>
      <c r="F3817" s="5">
        <v>5.0</v>
      </c>
      <c r="G3817" s="5">
        <v>1313.28</v>
      </c>
      <c r="H3817" s="5">
        <v>6568.0</v>
      </c>
      <c r="I3817" s="1" t="s">
        <v>127</v>
      </c>
      <c r="J3817" s="1" t="s">
        <v>267</v>
      </c>
      <c r="K3817" s="1" t="s">
        <v>13</v>
      </c>
      <c r="L3817" s="1" t="s">
        <v>5</v>
      </c>
      <c r="M3817" s="1" t="s">
        <v>6</v>
      </c>
      <c r="N3817" s="1" t="s">
        <v>7</v>
      </c>
      <c r="O3817" s="6"/>
    </row>
    <row r="3818">
      <c r="A3818" s="5">
        <v>201885.0</v>
      </c>
      <c r="B3818" s="2">
        <v>45930.0</v>
      </c>
      <c r="C3818" s="1" t="s">
        <v>266</v>
      </c>
      <c r="D3818" s="7">
        <v>5771.0</v>
      </c>
      <c r="E3818" s="4">
        <v>45925.0</v>
      </c>
      <c r="F3818" s="5">
        <v>50.0</v>
      </c>
      <c r="G3818" s="5">
        <v>143.42</v>
      </c>
      <c r="H3818" s="5">
        <v>7173.0</v>
      </c>
      <c r="I3818" s="1" t="s">
        <v>125</v>
      </c>
      <c r="J3818" s="1" t="s">
        <v>267</v>
      </c>
      <c r="K3818" s="1" t="s">
        <v>13</v>
      </c>
      <c r="L3818" s="1" t="s">
        <v>5</v>
      </c>
      <c r="M3818" s="1" t="s">
        <v>6</v>
      </c>
      <c r="N3818" s="1" t="s">
        <v>7</v>
      </c>
      <c r="O3818" s="6"/>
    </row>
    <row r="3819">
      <c r="A3819" s="5">
        <v>201885.0</v>
      </c>
      <c r="B3819" s="2">
        <v>45930.0</v>
      </c>
      <c r="C3819" s="1" t="s">
        <v>266</v>
      </c>
      <c r="D3819" s="3" t="s">
        <v>652</v>
      </c>
      <c r="E3819" s="4">
        <v>45925.0</v>
      </c>
      <c r="F3819" s="5">
        <v>150.0</v>
      </c>
      <c r="G3819" s="5">
        <v>108.75</v>
      </c>
      <c r="H3819" s="5">
        <v>16314.0</v>
      </c>
      <c r="I3819" s="1" t="s">
        <v>127</v>
      </c>
      <c r="J3819" s="1" t="s">
        <v>267</v>
      </c>
      <c r="K3819" s="1" t="s">
        <v>13</v>
      </c>
      <c r="L3819" s="1" t="s">
        <v>5</v>
      </c>
      <c r="M3819" s="1" t="s">
        <v>6</v>
      </c>
      <c r="N3819" s="1" t="s">
        <v>7</v>
      </c>
      <c r="O3819" s="6"/>
    </row>
    <row r="3820">
      <c r="A3820" s="5">
        <v>201885.0</v>
      </c>
      <c r="B3820" s="2">
        <v>45930.0</v>
      </c>
      <c r="C3820" s="1" t="s">
        <v>266</v>
      </c>
      <c r="D3820" s="7">
        <v>5171.0</v>
      </c>
      <c r="E3820" s="4">
        <v>45925.0</v>
      </c>
      <c r="F3820" s="5">
        <v>50.0</v>
      </c>
      <c r="G3820" s="5">
        <v>126.5</v>
      </c>
      <c r="H3820" s="5">
        <v>6327.0</v>
      </c>
      <c r="I3820" s="1" t="s">
        <v>125</v>
      </c>
      <c r="J3820" s="1" t="s">
        <v>267</v>
      </c>
      <c r="K3820" s="1" t="s">
        <v>13</v>
      </c>
      <c r="L3820" s="1" t="s">
        <v>5</v>
      </c>
      <c r="M3820" s="1" t="s">
        <v>6</v>
      </c>
      <c r="N3820" s="1" t="s">
        <v>7</v>
      </c>
      <c r="O3820" s="6"/>
    </row>
    <row r="3821">
      <c r="A3821" s="5">
        <v>201885.0</v>
      </c>
      <c r="B3821" s="2">
        <v>45930.0</v>
      </c>
      <c r="C3821" s="1" t="s">
        <v>266</v>
      </c>
      <c r="D3821" s="3" t="s">
        <v>364</v>
      </c>
      <c r="E3821" s="4">
        <v>45925.0</v>
      </c>
      <c r="F3821" s="5">
        <v>10.0</v>
      </c>
      <c r="G3821" s="5">
        <v>272.44</v>
      </c>
      <c r="H3821" s="5">
        <v>2726.0</v>
      </c>
      <c r="I3821" s="1" t="s">
        <v>127</v>
      </c>
      <c r="J3821" s="1" t="s">
        <v>267</v>
      </c>
      <c r="K3821" s="1" t="s">
        <v>13</v>
      </c>
      <c r="L3821" s="1" t="s">
        <v>5</v>
      </c>
      <c r="M3821" s="1" t="s">
        <v>6</v>
      </c>
      <c r="N3821" s="1" t="s">
        <v>7</v>
      </c>
      <c r="O3821" s="6"/>
    </row>
    <row r="3822">
      <c r="A3822" s="5">
        <v>201885.0</v>
      </c>
      <c r="B3822" s="2">
        <v>45930.0</v>
      </c>
      <c r="C3822" s="1" t="s">
        <v>266</v>
      </c>
      <c r="D3822" s="3" t="s">
        <v>208</v>
      </c>
      <c r="E3822" s="4">
        <v>45925.0</v>
      </c>
      <c r="F3822" s="5">
        <v>50.0</v>
      </c>
      <c r="G3822" s="5">
        <v>695.52</v>
      </c>
      <c r="H3822" s="5">
        <v>34778.0</v>
      </c>
      <c r="I3822" s="1" t="s">
        <v>125</v>
      </c>
      <c r="J3822" s="1" t="s">
        <v>267</v>
      </c>
      <c r="K3822" s="1" t="s">
        <v>13</v>
      </c>
      <c r="L3822" s="1" t="s">
        <v>5</v>
      </c>
      <c r="M3822" s="1" t="s">
        <v>6</v>
      </c>
      <c r="N3822" s="1" t="s">
        <v>7</v>
      </c>
      <c r="O3822" s="6"/>
    </row>
    <row r="3823">
      <c r="A3823" s="5">
        <v>201885.0</v>
      </c>
      <c r="B3823" s="2">
        <v>45930.0</v>
      </c>
      <c r="C3823" s="1" t="s">
        <v>266</v>
      </c>
      <c r="D3823" s="3" t="s">
        <v>367</v>
      </c>
      <c r="E3823" s="4">
        <v>45925.0</v>
      </c>
      <c r="F3823" s="5">
        <v>200.0</v>
      </c>
      <c r="G3823" s="5">
        <v>81.39</v>
      </c>
      <c r="H3823" s="5">
        <v>16280.0</v>
      </c>
      <c r="I3823" s="1" t="s">
        <v>127</v>
      </c>
      <c r="J3823" s="1" t="s">
        <v>267</v>
      </c>
      <c r="K3823" s="1" t="s">
        <v>13</v>
      </c>
      <c r="L3823" s="1" t="s">
        <v>5</v>
      </c>
      <c r="M3823" s="1" t="s">
        <v>6</v>
      </c>
      <c r="N3823" s="1" t="s">
        <v>7</v>
      </c>
      <c r="O3823" s="6"/>
    </row>
    <row r="3824">
      <c r="A3824" s="5">
        <v>201885.0</v>
      </c>
      <c r="B3824" s="2">
        <v>45930.0</v>
      </c>
      <c r="C3824" s="1" t="s">
        <v>266</v>
      </c>
      <c r="D3824" s="3" t="s">
        <v>695</v>
      </c>
      <c r="E3824" s="4">
        <v>45925.0</v>
      </c>
      <c r="F3824" s="5">
        <v>150.0</v>
      </c>
      <c r="G3824" s="5">
        <v>151.92</v>
      </c>
      <c r="H3824" s="5">
        <v>22790.0</v>
      </c>
      <c r="I3824" s="1" t="s">
        <v>696</v>
      </c>
      <c r="J3824" s="1" t="s">
        <v>267</v>
      </c>
      <c r="K3824" s="1" t="s">
        <v>13</v>
      </c>
      <c r="L3824" s="1" t="s">
        <v>5</v>
      </c>
      <c r="M3824" s="1" t="s">
        <v>6</v>
      </c>
      <c r="N3824" s="1" t="s">
        <v>7</v>
      </c>
      <c r="O3824" s="6"/>
    </row>
    <row r="3825">
      <c r="A3825" s="5">
        <v>201885.0</v>
      </c>
      <c r="B3825" s="2">
        <v>45930.0</v>
      </c>
      <c r="C3825" s="1" t="s">
        <v>266</v>
      </c>
      <c r="D3825" s="3" t="s">
        <v>373</v>
      </c>
      <c r="E3825" s="4">
        <v>45925.0</v>
      </c>
      <c r="F3825" s="5">
        <v>16.0</v>
      </c>
      <c r="G3825" s="5">
        <v>225.72</v>
      </c>
      <c r="H3825" s="5">
        <v>3613.0</v>
      </c>
      <c r="I3825" s="1" t="s">
        <v>127</v>
      </c>
      <c r="J3825" s="1" t="s">
        <v>267</v>
      </c>
      <c r="K3825" s="1" t="s">
        <v>13</v>
      </c>
      <c r="L3825" s="1" t="s">
        <v>5</v>
      </c>
      <c r="M3825" s="1" t="s">
        <v>6</v>
      </c>
      <c r="N3825" s="1" t="s">
        <v>7</v>
      </c>
      <c r="O3825" s="6"/>
    </row>
    <row r="3826">
      <c r="A3826" s="5">
        <v>201886.0</v>
      </c>
      <c r="B3826" s="2">
        <v>45930.0</v>
      </c>
      <c r="C3826" s="1" t="s">
        <v>266</v>
      </c>
      <c r="D3826" s="3" t="s">
        <v>45</v>
      </c>
      <c r="E3826" s="4">
        <v>45925.0</v>
      </c>
      <c r="F3826" s="5">
        <v>2000.0</v>
      </c>
      <c r="G3826" s="5">
        <v>2050.3</v>
      </c>
      <c r="H3826" s="5">
        <v>8204.0</v>
      </c>
      <c r="I3826" s="1" t="s">
        <v>43</v>
      </c>
      <c r="J3826" s="1" t="s">
        <v>267</v>
      </c>
      <c r="K3826" s="1" t="s">
        <v>13</v>
      </c>
      <c r="L3826" s="1" t="s">
        <v>5</v>
      </c>
      <c r="M3826" s="1" t="s">
        <v>44</v>
      </c>
      <c r="N3826" s="1" t="s">
        <v>7</v>
      </c>
      <c r="O3826" s="6"/>
    </row>
    <row r="3827">
      <c r="A3827" s="5">
        <v>201886.0</v>
      </c>
      <c r="B3827" s="2">
        <v>45930.0</v>
      </c>
      <c r="C3827" s="1" t="s">
        <v>266</v>
      </c>
      <c r="D3827" s="3" t="s">
        <v>47</v>
      </c>
      <c r="E3827" s="4">
        <v>45925.0</v>
      </c>
      <c r="F3827" s="5">
        <v>1500.0</v>
      </c>
      <c r="G3827" s="5">
        <v>3075.45</v>
      </c>
      <c r="H3827" s="5">
        <v>6154.0</v>
      </c>
      <c r="I3827" s="1" t="s">
        <v>43</v>
      </c>
      <c r="J3827" s="1" t="s">
        <v>267</v>
      </c>
      <c r="K3827" s="1" t="s">
        <v>13</v>
      </c>
      <c r="L3827" s="1" t="s">
        <v>5</v>
      </c>
      <c r="M3827" s="1" t="s">
        <v>44</v>
      </c>
      <c r="N3827" s="1" t="s">
        <v>7</v>
      </c>
      <c r="O3827" s="6"/>
    </row>
    <row r="3828">
      <c r="A3828" s="5">
        <v>201886.0</v>
      </c>
      <c r="B3828" s="2">
        <v>45930.0</v>
      </c>
      <c r="C3828" s="1" t="s">
        <v>266</v>
      </c>
      <c r="D3828" s="3" t="s">
        <v>46</v>
      </c>
      <c r="E3828" s="4">
        <v>45925.0</v>
      </c>
      <c r="F3828" s="5">
        <v>3000.0</v>
      </c>
      <c r="G3828" s="5">
        <v>4100.6</v>
      </c>
      <c r="H3828" s="5">
        <v>12304.0</v>
      </c>
      <c r="I3828" s="1" t="s">
        <v>43</v>
      </c>
      <c r="J3828" s="1" t="s">
        <v>267</v>
      </c>
      <c r="K3828" s="1" t="s">
        <v>13</v>
      </c>
      <c r="L3828" s="1" t="s">
        <v>5</v>
      </c>
      <c r="M3828" s="1" t="s">
        <v>44</v>
      </c>
      <c r="N3828" s="1" t="s">
        <v>7</v>
      </c>
      <c r="O3828" s="6"/>
    </row>
    <row r="3829">
      <c r="A3829" s="5">
        <v>201886.0</v>
      </c>
      <c r="B3829" s="2">
        <v>45930.0</v>
      </c>
      <c r="C3829" s="1" t="s">
        <v>266</v>
      </c>
      <c r="D3829" s="3" t="s">
        <v>541</v>
      </c>
      <c r="E3829" s="4">
        <v>45925.0</v>
      </c>
      <c r="F3829" s="5">
        <v>5000.0</v>
      </c>
      <c r="G3829" s="5">
        <v>3398.0</v>
      </c>
      <c r="H3829" s="5">
        <v>33983.0</v>
      </c>
      <c r="I3829" s="1" t="s">
        <v>43</v>
      </c>
      <c r="J3829" s="1" t="s">
        <v>267</v>
      </c>
      <c r="K3829" s="1" t="s">
        <v>13</v>
      </c>
      <c r="L3829" s="1" t="s">
        <v>5</v>
      </c>
      <c r="M3829" s="1" t="s">
        <v>44</v>
      </c>
      <c r="N3829" s="1" t="s">
        <v>7</v>
      </c>
      <c r="O3829" s="6"/>
    </row>
    <row r="3830">
      <c r="A3830" s="5">
        <v>201886.0</v>
      </c>
      <c r="B3830" s="2">
        <v>45930.0</v>
      </c>
      <c r="C3830" s="1" t="s">
        <v>266</v>
      </c>
      <c r="D3830" s="3" t="s">
        <v>540</v>
      </c>
      <c r="E3830" s="4">
        <v>45925.0</v>
      </c>
      <c r="F3830" s="5">
        <v>1500.0</v>
      </c>
      <c r="G3830" s="5">
        <v>4798.0</v>
      </c>
      <c r="H3830" s="5">
        <v>9599.0</v>
      </c>
      <c r="I3830" s="1" t="s">
        <v>43</v>
      </c>
      <c r="J3830" s="1" t="s">
        <v>267</v>
      </c>
      <c r="K3830" s="1" t="s">
        <v>13</v>
      </c>
      <c r="L3830" s="1" t="s">
        <v>5</v>
      </c>
      <c r="M3830" s="1" t="s">
        <v>44</v>
      </c>
      <c r="N3830" s="1" t="s">
        <v>7</v>
      </c>
      <c r="O3830" s="6"/>
    </row>
    <row r="3831">
      <c r="A3831" s="5">
        <v>201886.0</v>
      </c>
      <c r="B3831" s="2">
        <v>45930.0</v>
      </c>
      <c r="C3831" s="1" t="s">
        <v>266</v>
      </c>
      <c r="D3831" s="3" t="s">
        <v>542</v>
      </c>
      <c r="E3831" s="4">
        <v>45925.0</v>
      </c>
      <c r="F3831" s="5">
        <v>9000.0</v>
      </c>
      <c r="G3831" s="5">
        <v>6998.0</v>
      </c>
      <c r="H3831" s="5">
        <v>62985.0</v>
      </c>
      <c r="I3831" s="1" t="s">
        <v>43</v>
      </c>
      <c r="J3831" s="1" t="s">
        <v>267</v>
      </c>
      <c r="K3831" s="1" t="s">
        <v>13</v>
      </c>
      <c r="L3831" s="1" t="s">
        <v>5</v>
      </c>
      <c r="M3831" s="1" t="s">
        <v>44</v>
      </c>
      <c r="N3831" s="1" t="s">
        <v>7</v>
      </c>
      <c r="O3831" s="6"/>
    </row>
    <row r="3832">
      <c r="A3832" s="5">
        <v>201887.0</v>
      </c>
      <c r="B3832" s="2">
        <v>45930.0</v>
      </c>
      <c r="C3832" s="1" t="s">
        <v>266</v>
      </c>
      <c r="D3832" s="3" t="s">
        <v>399</v>
      </c>
      <c r="E3832" s="4">
        <v>45925.0</v>
      </c>
      <c r="F3832" s="5">
        <v>15.0</v>
      </c>
      <c r="G3832" s="5">
        <v>139.3</v>
      </c>
      <c r="H3832" s="5">
        <v>2091.0</v>
      </c>
      <c r="I3832" s="1" t="s">
        <v>75</v>
      </c>
      <c r="J3832" s="1" t="s">
        <v>267</v>
      </c>
      <c r="K3832" s="1" t="s">
        <v>13</v>
      </c>
      <c r="L3832" s="1" t="s">
        <v>5</v>
      </c>
      <c r="M3832" s="1" t="s">
        <v>6</v>
      </c>
      <c r="N3832" s="1" t="s">
        <v>7</v>
      </c>
      <c r="O3832" s="6"/>
    </row>
    <row r="3833">
      <c r="A3833" s="5">
        <v>201887.0</v>
      </c>
      <c r="B3833" s="2">
        <v>45930.0</v>
      </c>
      <c r="C3833" s="1" t="s">
        <v>266</v>
      </c>
      <c r="D3833" s="3" t="s">
        <v>78</v>
      </c>
      <c r="E3833" s="4">
        <v>45925.0</v>
      </c>
      <c r="F3833" s="5">
        <v>1600.0</v>
      </c>
      <c r="G3833" s="5">
        <v>6.96</v>
      </c>
      <c r="H3833" s="5">
        <v>11138.0</v>
      </c>
      <c r="I3833" s="1" t="s">
        <v>75</v>
      </c>
      <c r="J3833" s="1" t="s">
        <v>267</v>
      </c>
      <c r="K3833" s="1" t="s">
        <v>13</v>
      </c>
      <c r="L3833" s="1" t="s">
        <v>5</v>
      </c>
      <c r="M3833" s="1" t="s">
        <v>6</v>
      </c>
      <c r="N3833" s="1" t="s">
        <v>7</v>
      </c>
      <c r="O3833" s="6"/>
    </row>
    <row r="3834">
      <c r="A3834" s="5">
        <v>201887.0</v>
      </c>
      <c r="B3834" s="2">
        <v>45930.0</v>
      </c>
      <c r="C3834" s="1" t="s">
        <v>266</v>
      </c>
      <c r="D3834" s="3" t="s">
        <v>288</v>
      </c>
      <c r="E3834" s="4">
        <v>45925.0</v>
      </c>
      <c r="F3834" s="5">
        <v>300.0</v>
      </c>
      <c r="G3834" s="5">
        <v>39.2</v>
      </c>
      <c r="H3834" s="5">
        <v>11762.0</v>
      </c>
      <c r="I3834" s="1" t="s">
        <v>75</v>
      </c>
      <c r="J3834" s="1" t="s">
        <v>267</v>
      </c>
      <c r="K3834" s="1" t="s">
        <v>13</v>
      </c>
      <c r="L3834" s="1" t="s">
        <v>5</v>
      </c>
      <c r="M3834" s="1" t="s">
        <v>6</v>
      </c>
      <c r="N3834" s="1" t="s">
        <v>7</v>
      </c>
      <c r="O3834" s="6"/>
    </row>
    <row r="3835">
      <c r="A3835" s="5">
        <v>201887.0</v>
      </c>
      <c r="B3835" s="2">
        <v>45930.0</v>
      </c>
      <c r="C3835" s="1" t="s">
        <v>266</v>
      </c>
      <c r="D3835" s="3" t="s">
        <v>488</v>
      </c>
      <c r="E3835" s="4">
        <v>45925.0</v>
      </c>
      <c r="F3835" s="5">
        <v>150.0</v>
      </c>
      <c r="G3835" s="5">
        <v>62.64</v>
      </c>
      <c r="H3835" s="5">
        <v>9398.0</v>
      </c>
      <c r="I3835" s="1" t="s">
        <v>71</v>
      </c>
      <c r="J3835" s="1" t="s">
        <v>267</v>
      </c>
      <c r="K3835" s="1" t="s">
        <v>13</v>
      </c>
      <c r="L3835" s="1" t="s">
        <v>5</v>
      </c>
      <c r="M3835" s="1" t="s">
        <v>6</v>
      </c>
      <c r="N3835" s="1" t="s">
        <v>7</v>
      </c>
      <c r="O3835" s="6"/>
    </row>
    <row r="3836">
      <c r="A3836" s="5">
        <v>201887.0</v>
      </c>
      <c r="B3836" s="2">
        <v>45930.0</v>
      </c>
      <c r="C3836" s="1" t="s">
        <v>266</v>
      </c>
      <c r="D3836" s="3" t="s">
        <v>277</v>
      </c>
      <c r="E3836" s="4">
        <v>45925.0</v>
      </c>
      <c r="F3836" s="5">
        <v>200.0</v>
      </c>
      <c r="G3836" s="5">
        <v>35.98</v>
      </c>
      <c r="H3836" s="5">
        <v>7198.0</v>
      </c>
      <c r="I3836" s="1" t="s">
        <v>75</v>
      </c>
      <c r="J3836" s="1" t="s">
        <v>267</v>
      </c>
      <c r="K3836" s="1" t="s">
        <v>13</v>
      </c>
      <c r="L3836" s="1" t="s">
        <v>5</v>
      </c>
      <c r="M3836" s="1" t="s">
        <v>6</v>
      </c>
      <c r="N3836" s="1" t="s">
        <v>7</v>
      </c>
      <c r="O3836" s="6"/>
    </row>
    <row r="3837">
      <c r="A3837" s="5">
        <v>201887.0</v>
      </c>
      <c r="B3837" s="2">
        <v>45930.0</v>
      </c>
      <c r="C3837" s="1" t="s">
        <v>266</v>
      </c>
      <c r="D3837" s="3" t="s">
        <v>298</v>
      </c>
      <c r="E3837" s="4">
        <v>45925.0</v>
      </c>
      <c r="F3837" s="5">
        <v>220.0</v>
      </c>
      <c r="G3837" s="5">
        <v>114.8</v>
      </c>
      <c r="H3837" s="5">
        <v>25258.0</v>
      </c>
      <c r="I3837" s="1" t="s">
        <v>75</v>
      </c>
      <c r="J3837" s="1" t="s">
        <v>267</v>
      </c>
      <c r="K3837" s="1" t="s">
        <v>13</v>
      </c>
      <c r="L3837" s="1" t="s">
        <v>5</v>
      </c>
      <c r="M3837" s="1" t="s">
        <v>6</v>
      </c>
      <c r="N3837" s="1" t="s">
        <v>7</v>
      </c>
      <c r="O3837" s="6"/>
    </row>
    <row r="3838">
      <c r="A3838" s="5">
        <v>201887.0</v>
      </c>
      <c r="B3838" s="2">
        <v>45930.0</v>
      </c>
      <c r="C3838" s="1" t="s">
        <v>266</v>
      </c>
      <c r="D3838" s="3" t="s">
        <v>289</v>
      </c>
      <c r="E3838" s="4">
        <v>45925.0</v>
      </c>
      <c r="F3838" s="5">
        <v>52.0</v>
      </c>
      <c r="G3838" s="5">
        <v>198.8</v>
      </c>
      <c r="H3838" s="5">
        <v>10339.0</v>
      </c>
      <c r="I3838" s="1" t="s">
        <v>75</v>
      </c>
      <c r="J3838" s="1" t="s">
        <v>267</v>
      </c>
      <c r="K3838" s="1" t="s">
        <v>13</v>
      </c>
      <c r="L3838" s="1" t="s">
        <v>5</v>
      </c>
      <c r="M3838" s="1" t="s">
        <v>6</v>
      </c>
      <c r="N3838" s="1" t="s">
        <v>7</v>
      </c>
      <c r="O3838" s="6"/>
    </row>
    <row r="3839">
      <c r="A3839" s="5">
        <v>201887.0</v>
      </c>
      <c r="B3839" s="2">
        <v>45930.0</v>
      </c>
      <c r="C3839" s="1" t="s">
        <v>266</v>
      </c>
      <c r="D3839" s="3" t="s">
        <v>167</v>
      </c>
      <c r="E3839" s="4">
        <v>45925.0</v>
      </c>
      <c r="F3839" s="5">
        <v>75.0</v>
      </c>
      <c r="G3839" s="5">
        <v>59.08</v>
      </c>
      <c r="H3839" s="5">
        <v>4433.0</v>
      </c>
      <c r="I3839" s="1" t="s">
        <v>75</v>
      </c>
      <c r="J3839" s="1" t="s">
        <v>267</v>
      </c>
      <c r="K3839" s="1" t="s">
        <v>13</v>
      </c>
      <c r="L3839" s="1" t="s">
        <v>5</v>
      </c>
      <c r="M3839" s="1" t="s">
        <v>6</v>
      </c>
      <c r="N3839" s="1" t="s">
        <v>7</v>
      </c>
      <c r="O3839" s="6"/>
    </row>
    <row r="3840">
      <c r="A3840" s="5">
        <v>201887.0</v>
      </c>
      <c r="B3840" s="2">
        <v>45930.0</v>
      </c>
      <c r="C3840" s="1" t="s">
        <v>266</v>
      </c>
      <c r="D3840" s="3" t="s">
        <v>956</v>
      </c>
      <c r="E3840" s="4">
        <v>45925.0</v>
      </c>
      <c r="F3840" s="5">
        <v>100.0</v>
      </c>
      <c r="G3840" s="5">
        <v>26.64</v>
      </c>
      <c r="H3840" s="5">
        <v>2666.0</v>
      </c>
      <c r="I3840" s="1" t="s">
        <v>71</v>
      </c>
      <c r="J3840" s="1" t="s">
        <v>267</v>
      </c>
      <c r="K3840" s="1" t="s">
        <v>13</v>
      </c>
      <c r="L3840" s="1" t="s">
        <v>5</v>
      </c>
      <c r="M3840" s="1" t="s">
        <v>6</v>
      </c>
      <c r="N3840" s="1" t="s">
        <v>7</v>
      </c>
      <c r="O3840" s="6"/>
    </row>
    <row r="3841">
      <c r="A3841" s="5">
        <v>201887.0</v>
      </c>
      <c r="B3841" s="2">
        <v>45930.0</v>
      </c>
      <c r="C3841" s="1" t="s">
        <v>266</v>
      </c>
      <c r="D3841" s="3" t="s">
        <v>300</v>
      </c>
      <c r="E3841" s="4">
        <v>45925.0</v>
      </c>
      <c r="F3841" s="5">
        <v>160.0</v>
      </c>
      <c r="G3841" s="5">
        <v>65.8</v>
      </c>
      <c r="H3841" s="5">
        <v>10530.0</v>
      </c>
      <c r="I3841" s="1" t="s">
        <v>75</v>
      </c>
      <c r="J3841" s="1" t="s">
        <v>267</v>
      </c>
      <c r="K3841" s="1" t="s">
        <v>13</v>
      </c>
      <c r="L3841" s="1" t="s">
        <v>5</v>
      </c>
      <c r="M3841" s="1" t="s">
        <v>6</v>
      </c>
      <c r="N3841" s="1" t="s">
        <v>7</v>
      </c>
      <c r="O3841" s="6"/>
    </row>
    <row r="3842">
      <c r="A3842" s="5">
        <v>201887.0</v>
      </c>
      <c r="B3842" s="2">
        <v>45930.0</v>
      </c>
      <c r="C3842" s="1" t="s">
        <v>266</v>
      </c>
      <c r="D3842" s="3" t="s">
        <v>293</v>
      </c>
      <c r="E3842" s="4">
        <v>45925.0</v>
      </c>
      <c r="F3842" s="5">
        <v>6000.0</v>
      </c>
      <c r="G3842" s="5">
        <v>2.87</v>
      </c>
      <c r="H3842" s="5">
        <v>17222.0</v>
      </c>
      <c r="I3842" s="1" t="s">
        <v>75</v>
      </c>
      <c r="J3842" s="1" t="s">
        <v>267</v>
      </c>
      <c r="K3842" s="1" t="s">
        <v>13</v>
      </c>
      <c r="L3842" s="1" t="s">
        <v>5</v>
      </c>
      <c r="M3842" s="1" t="s">
        <v>6</v>
      </c>
      <c r="N3842" s="1" t="s">
        <v>7</v>
      </c>
      <c r="O3842" s="6"/>
    </row>
    <row r="3843">
      <c r="A3843" s="5">
        <v>201887.0</v>
      </c>
      <c r="B3843" s="2">
        <v>45930.0</v>
      </c>
      <c r="C3843" s="1" t="s">
        <v>266</v>
      </c>
      <c r="D3843" s="3" t="s">
        <v>137</v>
      </c>
      <c r="E3843" s="4">
        <v>45925.0</v>
      </c>
      <c r="F3843" s="5">
        <v>400.0</v>
      </c>
      <c r="G3843" s="5">
        <v>31.46</v>
      </c>
      <c r="H3843" s="5">
        <v>12586.0</v>
      </c>
      <c r="I3843" s="1" t="s">
        <v>75</v>
      </c>
      <c r="J3843" s="1" t="s">
        <v>267</v>
      </c>
      <c r="K3843" s="1" t="s">
        <v>13</v>
      </c>
      <c r="L3843" s="1" t="s">
        <v>5</v>
      </c>
      <c r="M3843" s="1" t="s">
        <v>6</v>
      </c>
      <c r="N3843" s="1" t="s">
        <v>7</v>
      </c>
      <c r="O3843" s="6"/>
    </row>
    <row r="3844">
      <c r="A3844" s="5">
        <v>201887.0</v>
      </c>
      <c r="B3844" s="2">
        <v>45930.0</v>
      </c>
      <c r="C3844" s="1" t="s">
        <v>266</v>
      </c>
      <c r="D3844" s="3" t="s">
        <v>957</v>
      </c>
      <c r="E3844" s="4">
        <v>45925.0</v>
      </c>
      <c r="F3844" s="5">
        <v>64.0</v>
      </c>
      <c r="G3844" s="5">
        <v>343.0</v>
      </c>
      <c r="H3844" s="5">
        <v>21954.0</v>
      </c>
      <c r="I3844" s="1" t="s">
        <v>75</v>
      </c>
      <c r="J3844" s="1" t="s">
        <v>267</v>
      </c>
      <c r="K3844" s="1" t="s">
        <v>13</v>
      </c>
      <c r="L3844" s="1" t="s">
        <v>5</v>
      </c>
      <c r="M3844" s="1" t="s">
        <v>6</v>
      </c>
      <c r="N3844" s="1" t="s">
        <v>7</v>
      </c>
      <c r="O3844" s="6"/>
    </row>
    <row r="3845">
      <c r="A3845" s="5">
        <v>201887.0</v>
      </c>
      <c r="B3845" s="2">
        <v>45930.0</v>
      </c>
      <c r="C3845" s="1" t="s">
        <v>266</v>
      </c>
      <c r="D3845" s="3" t="s">
        <v>504</v>
      </c>
      <c r="E3845" s="4">
        <v>45925.0</v>
      </c>
      <c r="F3845" s="5">
        <v>108.0</v>
      </c>
      <c r="G3845" s="5">
        <v>28.08</v>
      </c>
      <c r="H3845" s="5">
        <v>3034.0</v>
      </c>
      <c r="I3845" s="1" t="s">
        <v>71</v>
      </c>
      <c r="J3845" s="1" t="s">
        <v>267</v>
      </c>
      <c r="K3845" s="1" t="s">
        <v>13</v>
      </c>
      <c r="L3845" s="1" t="s">
        <v>5</v>
      </c>
      <c r="M3845" s="1" t="s">
        <v>6</v>
      </c>
      <c r="N3845" s="1" t="s">
        <v>7</v>
      </c>
      <c r="O3845" s="6"/>
    </row>
    <row r="3846">
      <c r="A3846" s="5">
        <v>201887.0</v>
      </c>
      <c r="B3846" s="2">
        <v>45930.0</v>
      </c>
      <c r="C3846" s="1" t="s">
        <v>266</v>
      </c>
      <c r="D3846" s="3" t="s">
        <v>183</v>
      </c>
      <c r="E3846" s="4">
        <v>45925.0</v>
      </c>
      <c r="F3846" s="5">
        <v>200.0</v>
      </c>
      <c r="G3846" s="5">
        <v>9.73</v>
      </c>
      <c r="H3846" s="5">
        <v>1948.0</v>
      </c>
      <c r="I3846" s="1" t="s">
        <v>75</v>
      </c>
      <c r="J3846" s="1" t="s">
        <v>267</v>
      </c>
      <c r="K3846" s="1" t="s">
        <v>13</v>
      </c>
      <c r="L3846" s="1" t="s">
        <v>5</v>
      </c>
      <c r="M3846" s="1" t="s">
        <v>6</v>
      </c>
      <c r="N3846" s="1" t="s">
        <v>7</v>
      </c>
      <c r="O3846" s="6"/>
    </row>
    <row r="3847">
      <c r="A3847" s="5">
        <v>201887.0</v>
      </c>
      <c r="B3847" s="2">
        <v>45930.0</v>
      </c>
      <c r="C3847" s="1" t="s">
        <v>266</v>
      </c>
      <c r="D3847" s="3" t="s">
        <v>605</v>
      </c>
      <c r="E3847" s="4">
        <v>45925.0</v>
      </c>
      <c r="F3847" s="5">
        <v>75.0</v>
      </c>
      <c r="G3847" s="5">
        <v>128.8</v>
      </c>
      <c r="H3847" s="5">
        <v>9662.0</v>
      </c>
      <c r="I3847" s="1" t="s">
        <v>75</v>
      </c>
      <c r="J3847" s="1" t="s">
        <v>267</v>
      </c>
      <c r="K3847" s="1" t="s">
        <v>13</v>
      </c>
      <c r="L3847" s="1" t="s">
        <v>5</v>
      </c>
      <c r="M3847" s="1" t="s">
        <v>6</v>
      </c>
      <c r="N3847" s="1" t="s">
        <v>7</v>
      </c>
      <c r="O3847" s="6"/>
    </row>
    <row r="3848">
      <c r="A3848" s="5">
        <v>201887.0</v>
      </c>
      <c r="B3848" s="2">
        <v>45930.0</v>
      </c>
      <c r="C3848" s="1" t="s">
        <v>266</v>
      </c>
      <c r="D3848" s="3" t="s">
        <v>291</v>
      </c>
      <c r="E3848" s="4">
        <v>45925.0</v>
      </c>
      <c r="F3848" s="5">
        <v>500.0</v>
      </c>
      <c r="G3848" s="5">
        <v>4.83</v>
      </c>
      <c r="H3848" s="5">
        <v>2417.0</v>
      </c>
      <c r="I3848" s="1" t="s">
        <v>75</v>
      </c>
      <c r="J3848" s="1" t="s">
        <v>267</v>
      </c>
      <c r="K3848" s="1" t="s">
        <v>13</v>
      </c>
      <c r="L3848" s="1" t="s">
        <v>5</v>
      </c>
      <c r="M3848" s="1" t="s">
        <v>6</v>
      </c>
      <c r="N3848" s="1" t="s">
        <v>7</v>
      </c>
      <c r="O3848" s="6"/>
    </row>
    <row r="3849">
      <c r="A3849" s="5">
        <v>201887.0</v>
      </c>
      <c r="B3849" s="2">
        <v>45930.0</v>
      </c>
      <c r="C3849" s="1" t="s">
        <v>266</v>
      </c>
      <c r="D3849" s="3" t="s">
        <v>79</v>
      </c>
      <c r="E3849" s="4">
        <v>45925.0</v>
      </c>
      <c r="F3849" s="5">
        <v>1500.0</v>
      </c>
      <c r="G3849" s="5">
        <v>30.17</v>
      </c>
      <c r="H3849" s="5">
        <v>45257.0</v>
      </c>
      <c r="I3849" s="1" t="s">
        <v>75</v>
      </c>
      <c r="J3849" s="1" t="s">
        <v>267</v>
      </c>
      <c r="K3849" s="1" t="s">
        <v>13</v>
      </c>
      <c r="L3849" s="1" t="s">
        <v>5</v>
      </c>
      <c r="M3849" s="1" t="s">
        <v>6</v>
      </c>
      <c r="N3849" s="1" t="s">
        <v>7</v>
      </c>
      <c r="O3849" s="6"/>
    </row>
    <row r="3850">
      <c r="A3850" s="5">
        <v>201887.0</v>
      </c>
      <c r="B3850" s="2">
        <v>45930.0</v>
      </c>
      <c r="C3850" s="1" t="s">
        <v>266</v>
      </c>
      <c r="D3850" s="3" t="s">
        <v>187</v>
      </c>
      <c r="E3850" s="4">
        <v>45925.0</v>
      </c>
      <c r="F3850" s="5">
        <v>275.0</v>
      </c>
      <c r="G3850" s="5">
        <v>129.15</v>
      </c>
      <c r="H3850" s="5">
        <v>35518.0</v>
      </c>
      <c r="I3850" s="1" t="s">
        <v>75</v>
      </c>
      <c r="J3850" s="1" t="s">
        <v>267</v>
      </c>
      <c r="K3850" s="1" t="s">
        <v>13</v>
      </c>
      <c r="L3850" s="1" t="s">
        <v>5</v>
      </c>
      <c r="M3850" s="1" t="s">
        <v>6</v>
      </c>
      <c r="N3850" s="1" t="s">
        <v>7</v>
      </c>
      <c r="O3850" s="6"/>
    </row>
    <row r="3851">
      <c r="A3851" s="5">
        <v>201887.0</v>
      </c>
      <c r="B3851" s="2">
        <v>45930.0</v>
      </c>
      <c r="C3851" s="1" t="s">
        <v>266</v>
      </c>
      <c r="D3851" s="3" t="s">
        <v>531</v>
      </c>
      <c r="E3851" s="4">
        <v>45925.0</v>
      </c>
      <c r="F3851" s="5">
        <v>300.0</v>
      </c>
      <c r="G3851" s="5">
        <v>39.6</v>
      </c>
      <c r="H3851" s="5">
        <v>11882.0</v>
      </c>
      <c r="I3851" s="1" t="s">
        <v>71</v>
      </c>
      <c r="J3851" s="1" t="s">
        <v>267</v>
      </c>
      <c r="K3851" s="1" t="s">
        <v>13</v>
      </c>
      <c r="L3851" s="1" t="s">
        <v>5</v>
      </c>
      <c r="M3851" s="1" t="s">
        <v>6</v>
      </c>
      <c r="N3851" s="1" t="s">
        <v>7</v>
      </c>
      <c r="O3851" s="6"/>
    </row>
    <row r="3852">
      <c r="A3852" s="5">
        <v>201887.0</v>
      </c>
      <c r="B3852" s="2">
        <v>45930.0</v>
      </c>
      <c r="C3852" s="1" t="s">
        <v>266</v>
      </c>
      <c r="D3852" s="3" t="s">
        <v>142</v>
      </c>
      <c r="E3852" s="4">
        <v>45925.0</v>
      </c>
      <c r="F3852" s="5">
        <v>200.0</v>
      </c>
      <c r="G3852" s="5">
        <v>55.51</v>
      </c>
      <c r="H3852" s="5">
        <v>11104.0</v>
      </c>
      <c r="I3852" s="1" t="s">
        <v>75</v>
      </c>
      <c r="J3852" s="1" t="s">
        <v>267</v>
      </c>
      <c r="K3852" s="1" t="s">
        <v>13</v>
      </c>
      <c r="L3852" s="1" t="s">
        <v>5</v>
      </c>
      <c r="M3852" s="1" t="s">
        <v>6</v>
      </c>
      <c r="N3852" s="1" t="s">
        <v>7</v>
      </c>
      <c r="O3852" s="6"/>
    </row>
    <row r="3853">
      <c r="A3853" s="5">
        <v>201887.0</v>
      </c>
      <c r="B3853" s="2">
        <v>45930.0</v>
      </c>
      <c r="C3853" s="1" t="s">
        <v>266</v>
      </c>
      <c r="D3853" s="3" t="s">
        <v>281</v>
      </c>
      <c r="E3853" s="4">
        <v>45925.0</v>
      </c>
      <c r="F3853" s="5">
        <v>500.0</v>
      </c>
      <c r="G3853" s="5">
        <v>17.08</v>
      </c>
      <c r="H3853" s="5">
        <v>8542.0</v>
      </c>
      <c r="I3853" s="1" t="s">
        <v>75</v>
      </c>
      <c r="J3853" s="1" t="s">
        <v>267</v>
      </c>
      <c r="K3853" s="1" t="s">
        <v>13</v>
      </c>
      <c r="L3853" s="1" t="s">
        <v>5</v>
      </c>
      <c r="M3853" s="1" t="s">
        <v>6</v>
      </c>
      <c r="N3853" s="1" t="s">
        <v>7</v>
      </c>
      <c r="O3853" s="6"/>
    </row>
    <row r="3854">
      <c r="A3854" s="5">
        <v>201887.0</v>
      </c>
      <c r="B3854" s="2">
        <v>45930.0</v>
      </c>
      <c r="C3854" s="1" t="s">
        <v>266</v>
      </c>
      <c r="D3854" s="3" t="s">
        <v>958</v>
      </c>
      <c r="E3854" s="4">
        <v>45925.0</v>
      </c>
      <c r="F3854" s="5">
        <v>40.0</v>
      </c>
      <c r="G3854" s="5">
        <v>74.48</v>
      </c>
      <c r="H3854" s="5">
        <v>2981.0</v>
      </c>
      <c r="I3854" s="1" t="s">
        <v>75</v>
      </c>
      <c r="J3854" s="1" t="s">
        <v>267</v>
      </c>
      <c r="K3854" s="1" t="s">
        <v>13</v>
      </c>
      <c r="L3854" s="1" t="s">
        <v>5</v>
      </c>
      <c r="M3854" s="1" t="s">
        <v>6</v>
      </c>
      <c r="N3854" s="1" t="s">
        <v>7</v>
      </c>
      <c r="O3854" s="6"/>
    </row>
    <row r="3855">
      <c r="A3855" s="5">
        <v>201887.0</v>
      </c>
      <c r="B3855" s="2">
        <v>45930.0</v>
      </c>
      <c r="C3855" s="1" t="s">
        <v>266</v>
      </c>
      <c r="D3855" s="3" t="s">
        <v>856</v>
      </c>
      <c r="E3855" s="4">
        <v>45925.0</v>
      </c>
      <c r="F3855" s="5">
        <v>108.0</v>
      </c>
      <c r="G3855" s="5">
        <v>30.24</v>
      </c>
      <c r="H3855" s="5">
        <v>3267.0</v>
      </c>
      <c r="I3855" s="1" t="s">
        <v>71</v>
      </c>
      <c r="J3855" s="1" t="s">
        <v>267</v>
      </c>
      <c r="K3855" s="1" t="s">
        <v>13</v>
      </c>
      <c r="L3855" s="1" t="s">
        <v>5</v>
      </c>
      <c r="M3855" s="1" t="s">
        <v>6</v>
      </c>
      <c r="N3855" s="1" t="s">
        <v>7</v>
      </c>
      <c r="O3855" s="6"/>
    </row>
    <row r="3856">
      <c r="A3856" s="5">
        <v>201887.0</v>
      </c>
      <c r="B3856" s="2">
        <v>45930.0</v>
      </c>
      <c r="C3856" s="1" t="s">
        <v>266</v>
      </c>
      <c r="D3856" s="3" t="s">
        <v>131</v>
      </c>
      <c r="E3856" s="4">
        <v>45925.0</v>
      </c>
      <c r="F3856" s="5">
        <v>200.0</v>
      </c>
      <c r="G3856" s="5">
        <v>8.61</v>
      </c>
      <c r="H3856" s="5">
        <v>1724.0</v>
      </c>
      <c r="I3856" s="1" t="s">
        <v>75</v>
      </c>
      <c r="J3856" s="1" t="s">
        <v>267</v>
      </c>
      <c r="K3856" s="1" t="s">
        <v>13</v>
      </c>
      <c r="L3856" s="1" t="s">
        <v>5</v>
      </c>
      <c r="M3856" s="1" t="s">
        <v>6</v>
      </c>
      <c r="N3856" s="1" t="s">
        <v>7</v>
      </c>
      <c r="O3856" s="6"/>
    </row>
    <row r="3857">
      <c r="A3857" s="5">
        <v>201887.0</v>
      </c>
      <c r="B3857" s="2">
        <v>45930.0</v>
      </c>
      <c r="C3857" s="1" t="s">
        <v>266</v>
      </c>
      <c r="D3857" s="3" t="s">
        <v>500</v>
      </c>
      <c r="E3857" s="4">
        <v>45925.0</v>
      </c>
      <c r="F3857" s="5">
        <v>250.0</v>
      </c>
      <c r="G3857" s="5">
        <v>17.78</v>
      </c>
      <c r="H3857" s="5">
        <v>4447.0</v>
      </c>
      <c r="I3857" s="1" t="s">
        <v>71</v>
      </c>
      <c r="J3857" s="1" t="s">
        <v>267</v>
      </c>
      <c r="K3857" s="1" t="s">
        <v>13</v>
      </c>
      <c r="L3857" s="1" t="s">
        <v>5</v>
      </c>
      <c r="M3857" s="1" t="s">
        <v>6</v>
      </c>
      <c r="N3857" s="1" t="s">
        <v>7</v>
      </c>
      <c r="O3857" s="6"/>
    </row>
    <row r="3858">
      <c r="A3858" s="5">
        <v>201887.0</v>
      </c>
      <c r="B3858" s="2">
        <v>45930.0</v>
      </c>
      <c r="C3858" s="1" t="s">
        <v>266</v>
      </c>
      <c r="D3858" s="3" t="s">
        <v>158</v>
      </c>
      <c r="E3858" s="4">
        <v>45925.0</v>
      </c>
      <c r="F3858" s="5">
        <v>300.0</v>
      </c>
      <c r="G3858" s="5">
        <v>208.95</v>
      </c>
      <c r="H3858" s="5">
        <v>62687.0</v>
      </c>
      <c r="I3858" s="1" t="s">
        <v>75</v>
      </c>
      <c r="J3858" s="1" t="s">
        <v>267</v>
      </c>
      <c r="K3858" s="1" t="s">
        <v>13</v>
      </c>
      <c r="L3858" s="1" t="s">
        <v>5</v>
      </c>
      <c r="M3858" s="1" t="s">
        <v>6</v>
      </c>
      <c r="N3858" s="1" t="s">
        <v>7</v>
      </c>
      <c r="O3858" s="6"/>
    </row>
    <row r="3859">
      <c r="A3859" s="5">
        <v>201887.0</v>
      </c>
      <c r="B3859" s="2">
        <v>45930.0</v>
      </c>
      <c r="C3859" s="1" t="s">
        <v>266</v>
      </c>
      <c r="D3859" s="3" t="s">
        <v>155</v>
      </c>
      <c r="E3859" s="4">
        <v>45925.0</v>
      </c>
      <c r="F3859" s="5">
        <v>200.0</v>
      </c>
      <c r="G3859" s="5">
        <v>16.94</v>
      </c>
      <c r="H3859" s="5">
        <v>3390.0</v>
      </c>
      <c r="I3859" s="1" t="s">
        <v>75</v>
      </c>
      <c r="J3859" s="1" t="s">
        <v>267</v>
      </c>
      <c r="K3859" s="1" t="s">
        <v>13</v>
      </c>
      <c r="L3859" s="1" t="s">
        <v>5</v>
      </c>
      <c r="M3859" s="1" t="s">
        <v>6</v>
      </c>
      <c r="N3859" s="1" t="s">
        <v>7</v>
      </c>
      <c r="O3859" s="6"/>
    </row>
    <row r="3860">
      <c r="A3860" s="5">
        <v>201887.0</v>
      </c>
      <c r="B3860" s="2">
        <v>45930.0</v>
      </c>
      <c r="C3860" s="1" t="s">
        <v>266</v>
      </c>
      <c r="D3860" s="3" t="s">
        <v>691</v>
      </c>
      <c r="E3860" s="4">
        <v>45925.0</v>
      </c>
      <c r="F3860" s="5">
        <v>150.0</v>
      </c>
      <c r="G3860" s="5">
        <v>121.8</v>
      </c>
      <c r="H3860" s="5">
        <v>18272.0</v>
      </c>
      <c r="I3860" s="1" t="s">
        <v>75</v>
      </c>
      <c r="J3860" s="1" t="s">
        <v>267</v>
      </c>
      <c r="K3860" s="1" t="s">
        <v>13</v>
      </c>
      <c r="L3860" s="1" t="s">
        <v>5</v>
      </c>
      <c r="M3860" s="1" t="s">
        <v>6</v>
      </c>
      <c r="N3860" s="1" t="s">
        <v>7</v>
      </c>
      <c r="O3860" s="6"/>
    </row>
    <row r="3861">
      <c r="A3861" s="5">
        <v>201887.0</v>
      </c>
      <c r="B3861" s="2">
        <v>45930.0</v>
      </c>
      <c r="C3861" s="1" t="s">
        <v>266</v>
      </c>
      <c r="D3861" s="3" t="s">
        <v>959</v>
      </c>
      <c r="E3861" s="4">
        <v>45925.0</v>
      </c>
      <c r="F3861" s="5">
        <v>30.0</v>
      </c>
      <c r="G3861" s="5">
        <v>125.58</v>
      </c>
      <c r="H3861" s="5">
        <v>3769.0</v>
      </c>
      <c r="I3861" s="1" t="s">
        <v>75</v>
      </c>
      <c r="J3861" s="1" t="s">
        <v>267</v>
      </c>
      <c r="K3861" s="1" t="s">
        <v>13</v>
      </c>
      <c r="L3861" s="1" t="s">
        <v>5</v>
      </c>
      <c r="M3861" s="1" t="s">
        <v>6</v>
      </c>
      <c r="N3861" s="1" t="s">
        <v>7</v>
      </c>
      <c r="O3861" s="6"/>
    </row>
    <row r="3862">
      <c r="A3862" s="5">
        <v>201887.0</v>
      </c>
      <c r="B3862" s="2">
        <v>45930.0</v>
      </c>
      <c r="C3862" s="1" t="s">
        <v>266</v>
      </c>
      <c r="D3862" s="3" t="s">
        <v>604</v>
      </c>
      <c r="E3862" s="4">
        <v>45925.0</v>
      </c>
      <c r="F3862" s="5">
        <v>120.0</v>
      </c>
      <c r="G3862" s="5">
        <v>37.1</v>
      </c>
      <c r="H3862" s="5">
        <v>4454.0</v>
      </c>
      <c r="I3862" s="1" t="s">
        <v>75</v>
      </c>
      <c r="J3862" s="1" t="s">
        <v>267</v>
      </c>
      <c r="K3862" s="1" t="s">
        <v>13</v>
      </c>
      <c r="L3862" s="1" t="s">
        <v>5</v>
      </c>
      <c r="M3862" s="1" t="s">
        <v>6</v>
      </c>
      <c r="N3862" s="1" t="s">
        <v>7</v>
      </c>
      <c r="O3862" s="6"/>
    </row>
    <row r="3863">
      <c r="A3863" s="5">
        <v>201887.0</v>
      </c>
      <c r="B3863" s="2">
        <v>45930.0</v>
      </c>
      <c r="C3863" s="1" t="s">
        <v>266</v>
      </c>
      <c r="D3863" s="3" t="s">
        <v>389</v>
      </c>
      <c r="E3863" s="4">
        <v>45925.0</v>
      </c>
      <c r="F3863" s="5">
        <v>100.0</v>
      </c>
      <c r="G3863" s="5">
        <v>87.12</v>
      </c>
      <c r="H3863" s="5">
        <v>8714.0</v>
      </c>
      <c r="I3863" s="1" t="s">
        <v>71</v>
      </c>
      <c r="J3863" s="1" t="s">
        <v>267</v>
      </c>
      <c r="K3863" s="1" t="s">
        <v>13</v>
      </c>
      <c r="L3863" s="1" t="s">
        <v>5</v>
      </c>
      <c r="M3863" s="1" t="s">
        <v>6</v>
      </c>
      <c r="N3863" s="1" t="s">
        <v>7</v>
      </c>
      <c r="O3863" s="6"/>
    </row>
    <row r="3864">
      <c r="A3864" s="5">
        <v>201887.0</v>
      </c>
      <c r="B3864" s="2">
        <v>45930.0</v>
      </c>
      <c r="C3864" s="1" t="s">
        <v>266</v>
      </c>
      <c r="D3864" s="3" t="s">
        <v>471</v>
      </c>
      <c r="E3864" s="4">
        <v>45925.0</v>
      </c>
      <c r="F3864" s="5">
        <v>40.0</v>
      </c>
      <c r="G3864" s="5">
        <v>207.9</v>
      </c>
      <c r="H3864" s="5">
        <v>8318.0</v>
      </c>
      <c r="I3864" s="1" t="s">
        <v>75</v>
      </c>
      <c r="J3864" s="1" t="s">
        <v>267</v>
      </c>
      <c r="K3864" s="1" t="s">
        <v>13</v>
      </c>
      <c r="L3864" s="1" t="s">
        <v>5</v>
      </c>
      <c r="M3864" s="1" t="s">
        <v>6</v>
      </c>
      <c r="N3864" s="1" t="s">
        <v>7</v>
      </c>
      <c r="O3864" s="6"/>
    </row>
    <row r="3865">
      <c r="A3865" s="5">
        <v>201887.0</v>
      </c>
      <c r="B3865" s="2">
        <v>45930.0</v>
      </c>
      <c r="C3865" s="1" t="s">
        <v>266</v>
      </c>
      <c r="D3865" s="3" t="s">
        <v>553</v>
      </c>
      <c r="E3865" s="4">
        <v>45925.0</v>
      </c>
      <c r="F3865" s="5">
        <v>45.0</v>
      </c>
      <c r="G3865" s="5">
        <v>168.7</v>
      </c>
      <c r="H3865" s="5">
        <v>7593.0</v>
      </c>
      <c r="I3865" s="1" t="s">
        <v>75</v>
      </c>
      <c r="J3865" s="1" t="s">
        <v>267</v>
      </c>
      <c r="K3865" s="1" t="s">
        <v>13</v>
      </c>
      <c r="L3865" s="1" t="s">
        <v>5</v>
      </c>
      <c r="M3865" s="1" t="s">
        <v>6</v>
      </c>
      <c r="N3865" s="1" t="s">
        <v>7</v>
      </c>
      <c r="O3865" s="6"/>
    </row>
    <row r="3866">
      <c r="A3866" s="5">
        <v>201887.0</v>
      </c>
      <c r="B3866" s="2">
        <v>45930.0</v>
      </c>
      <c r="C3866" s="1" t="s">
        <v>266</v>
      </c>
      <c r="D3866" s="3" t="s">
        <v>525</v>
      </c>
      <c r="E3866" s="4">
        <v>45925.0</v>
      </c>
      <c r="F3866" s="5">
        <v>200.0</v>
      </c>
      <c r="G3866" s="5">
        <v>20.88</v>
      </c>
      <c r="H3866" s="5">
        <v>4178.0</v>
      </c>
      <c r="I3866" s="1" t="s">
        <v>71</v>
      </c>
      <c r="J3866" s="1" t="s">
        <v>267</v>
      </c>
      <c r="K3866" s="1" t="s">
        <v>13</v>
      </c>
      <c r="L3866" s="1" t="s">
        <v>5</v>
      </c>
      <c r="M3866" s="1" t="s">
        <v>6</v>
      </c>
      <c r="N3866" s="1" t="s">
        <v>7</v>
      </c>
      <c r="O3866" s="6"/>
    </row>
    <row r="3867">
      <c r="A3867" s="5">
        <v>201887.0</v>
      </c>
      <c r="B3867" s="2">
        <v>45930.0</v>
      </c>
      <c r="C3867" s="1" t="s">
        <v>266</v>
      </c>
      <c r="D3867" s="3" t="s">
        <v>294</v>
      </c>
      <c r="E3867" s="4">
        <v>45925.0</v>
      </c>
      <c r="F3867" s="5">
        <v>200.0</v>
      </c>
      <c r="G3867" s="5">
        <v>324.45</v>
      </c>
      <c r="H3867" s="5">
        <v>64892.0</v>
      </c>
      <c r="I3867" s="1" t="s">
        <v>75</v>
      </c>
      <c r="J3867" s="1" t="s">
        <v>267</v>
      </c>
      <c r="K3867" s="1" t="s">
        <v>13</v>
      </c>
      <c r="L3867" s="1" t="s">
        <v>5</v>
      </c>
      <c r="M3867" s="1" t="s">
        <v>6</v>
      </c>
      <c r="N3867" s="1" t="s">
        <v>7</v>
      </c>
      <c r="O3867" s="6"/>
    </row>
    <row r="3868">
      <c r="A3868" s="5">
        <v>201887.0</v>
      </c>
      <c r="B3868" s="2">
        <v>45930.0</v>
      </c>
      <c r="C3868" s="1" t="s">
        <v>266</v>
      </c>
      <c r="D3868" s="3" t="s">
        <v>191</v>
      </c>
      <c r="E3868" s="4">
        <v>45925.0</v>
      </c>
      <c r="F3868" s="5">
        <v>1000.0</v>
      </c>
      <c r="G3868" s="5">
        <v>11.34</v>
      </c>
      <c r="H3868" s="5">
        <v>11342.0</v>
      </c>
      <c r="I3868" s="1" t="s">
        <v>75</v>
      </c>
      <c r="J3868" s="1" t="s">
        <v>267</v>
      </c>
      <c r="K3868" s="1" t="s">
        <v>13</v>
      </c>
      <c r="L3868" s="1" t="s">
        <v>5</v>
      </c>
      <c r="M3868" s="1" t="s">
        <v>6</v>
      </c>
      <c r="N3868" s="1" t="s">
        <v>7</v>
      </c>
      <c r="O3868" s="6"/>
    </row>
    <row r="3869">
      <c r="A3869" s="5">
        <v>201887.0</v>
      </c>
      <c r="B3869" s="2">
        <v>45930.0</v>
      </c>
      <c r="C3869" s="1" t="s">
        <v>266</v>
      </c>
      <c r="D3869" s="3" t="s">
        <v>136</v>
      </c>
      <c r="E3869" s="4">
        <v>45925.0</v>
      </c>
      <c r="F3869" s="5">
        <v>120.0</v>
      </c>
      <c r="G3869" s="5">
        <v>38.43</v>
      </c>
      <c r="H3869" s="5">
        <v>4613.0</v>
      </c>
      <c r="I3869" s="1" t="s">
        <v>75</v>
      </c>
      <c r="J3869" s="1" t="s">
        <v>267</v>
      </c>
      <c r="K3869" s="1" t="s">
        <v>13</v>
      </c>
      <c r="L3869" s="1" t="s">
        <v>5</v>
      </c>
      <c r="M3869" s="1" t="s">
        <v>6</v>
      </c>
      <c r="N3869" s="1" t="s">
        <v>7</v>
      </c>
      <c r="O3869" s="6"/>
    </row>
    <row r="3870">
      <c r="A3870" s="5">
        <v>107151.0</v>
      </c>
      <c r="B3870" s="2">
        <v>45930.0</v>
      </c>
      <c r="C3870" s="1" t="s">
        <v>261</v>
      </c>
      <c r="D3870" s="3" t="s">
        <v>36</v>
      </c>
      <c r="E3870" s="4">
        <v>45925.0</v>
      </c>
      <c r="F3870" s="5">
        <v>132.0</v>
      </c>
      <c r="G3870" s="5">
        <v>155.52</v>
      </c>
      <c r="H3870" s="5">
        <v>20121.0</v>
      </c>
      <c r="I3870" s="1" t="s">
        <v>21</v>
      </c>
      <c r="J3870" s="1" t="s">
        <v>216</v>
      </c>
      <c r="K3870" s="1" t="s">
        <v>28</v>
      </c>
      <c r="L3870" s="1" t="s">
        <v>5</v>
      </c>
      <c r="M3870" s="1" t="s">
        <v>23</v>
      </c>
      <c r="N3870" s="1" t="s">
        <v>7</v>
      </c>
      <c r="O3870" s="6"/>
    </row>
    <row r="3871">
      <c r="A3871" s="5">
        <v>107151.0</v>
      </c>
      <c r="B3871" s="2">
        <v>45930.0</v>
      </c>
      <c r="C3871" s="1" t="s">
        <v>261</v>
      </c>
      <c r="D3871" s="3" t="s">
        <v>324</v>
      </c>
      <c r="E3871" s="4">
        <v>45925.0</v>
      </c>
      <c r="F3871" s="5">
        <v>30.0</v>
      </c>
      <c r="G3871" s="5">
        <v>859.2</v>
      </c>
      <c r="H3871" s="5">
        <v>25263.0</v>
      </c>
      <c r="I3871" s="1" t="s">
        <v>21</v>
      </c>
      <c r="J3871" s="1" t="s">
        <v>216</v>
      </c>
      <c r="K3871" s="1" t="s">
        <v>28</v>
      </c>
      <c r="L3871" s="1" t="s">
        <v>5</v>
      </c>
      <c r="M3871" s="1" t="s">
        <v>23</v>
      </c>
      <c r="N3871" s="1" t="s">
        <v>7</v>
      </c>
      <c r="O3871" s="6"/>
    </row>
    <row r="3872">
      <c r="A3872" s="5">
        <v>107220.0</v>
      </c>
      <c r="B3872" s="2">
        <v>45930.0</v>
      </c>
      <c r="C3872" s="1" t="s">
        <v>266</v>
      </c>
      <c r="D3872" s="7">
        <v>701.0</v>
      </c>
      <c r="E3872" s="4">
        <v>45925.0</v>
      </c>
      <c r="F3872" s="5">
        <v>150.0</v>
      </c>
      <c r="G3872" s="5">
        <v>441.03</v>
      </c>
      <c r="H3872" s="5">
        <v>66162.0</v>
      </c>
      <c r="I3872" s="1" t="s">
        <v>56</v>
      </c>
      <c r="J3872" s="1" t="s">
        <v>267</v>
      </c>
      <c r="K3872" s="1" t="s">
        <v>13</v>
      </c>
      <c r="L3872" s="1" t="s">
        <v>5</v>
      </c>
      <c r="M3872" s="1" t="s">
        <v>23</v>
      </c>
      <c r="N3872" s="1" t="s">
        <v>7</v>
      </c>
      <c r="O3872" s="6"/>
    </row>
    <row r="3873">
      <c r="A3873" s="5">
        <v>107223.0</v>
      </c>
      <c r="B3873" s="2">
        <v>45930.0</v>
      </c>
      <c r="C3873" s="1" t="s">
        <v>266</v>
      </c>
      <c r="D3873" s="3" t="s">
        <v>784</v>
      </c>
      <c r="E3873" s="4">
        <v>45925.0</v>
      </c>
      <c r="F3873" s="5">
        <v>50.0</v>
      </c>
      <c r="G3873" s="5">
        <v>620.54</v>
      </c>
      <c r="H3873" s="5">
        <v>31031.0</v>
      </c>
      <c r="I3873" s="1" t="s">
        <v>61</v>
      </c>
      <c r="J3873" s="1" t="s">
        <v>267</v>
      </c>
      <c r="K3873" s="1" t="s">
        <v>13</v>
      </c>
      <c r="L3873" s="1" t="s">
        <v>5</v>
      </c>
      <c r="M3873" s="1" t="s">
        <v>29</v>
      </c>
      <c r="N3873" s="1" t="s">
        <v>7</v>
      </c>
      <c r="O3873" s="6"/>
    </row>
    <row r="3874">
      <c r="A3874" s="5">
        <v>107226.0</v>
      </c>
      <c r="B3874" s="2">
        <v>45930.0</v>
      </c>
      <c r="C3874" s="1" t="s">
        <v>99</v>
      </c>
      <c r="D3874" s="7">
        <v>144.0</v>
      </c>
      <c r="E3874" s="4">
        <v>45925.0</v>
      </c>
      <c r="F3874" s="5">
        <v>360.0</v>
      </c>
      <c r="G3874" s="5">
        <v>97.92</v>
      </c>
      <c r="H3874" s="5">
        <v>35253.0</v>
      </c>
      <c r="I3874" s="1" t="s">
        <v>21</v>
      </c>
      <c r="J3874" s="1" t="s">
        <v>22</v>
      </c>
      <c r="K3874" s="1" t="s">
        <v>4</v>
      </c>
      <c r="L3874" s="1" t="s">
        <v>5</v>
      </c>
      <c r="M3874" s="1" t="s">
        <v>23</v>
      </c>
      <c r="N3874" s="1" t="s">
        <v>7</v>
      </c>
      <c r="O3874" s="6"/>
    </row>
    <row r="3875">
      <c r="A3875" s="5">
        <v>107226.0</v>
      </c>
      <c r="B3875" s="2">
        <v>45930.0</v>
      </c>
      <c r="C3875" s="1" t="s">
        <v>99</v>
      </c>
      <c r="D3875" s="3" t="s">
        <v>218</v>
      </c>
      <c r="E3875" s="4">
        <v>45925.0</v>
      </c>
      <c r="F3875" s="5">
        <v>30.0</v>
      </c>
      <c r="G3875" s="5">
        <v>212.16</v>
      </c>
      <c r="H3875" s="5">
        <v>6367.0</v>
      </c>
      <c r="I3875" s="1" t="s">
        <v>21</v>
      </c>
      <c r="J3875" s="1" t="s">
        <v>22</v>
      </c>
      <c r="K3875" s="1" t="s">
        <v>4</v>
      </c>
      <c r="L3875" s="1" t="s">
        <v>5</v>
      </c>
      <c r="M3875" s="1" t="s">
        <v>23</v>
      </c>
      <c r="N3875" s="1" t="s">
        <v>7</v>
      </c>
      <c r="O3875" s="6"/>
    </row>
    <row r="3876">
      <c r="A3876" s="5">
        <v>107226.0</v>
      </c>
      <c r="B3876" s="2">
        <v>45930.0</v>
      </c>
      <c r="C3876" s="1" t="s">
        <v>99</v>
      </c>
      <c r="D3876" s="7">
        <v>321.0</v>
      </c>
      <c r="E3876" s="4">
        <v>45925.0</v>
      </c>
      <c r="F3876" s="5">
        <v>200.0</v>
      </c>
      <c r="G3876" s="5">
        <v>36.9</v>
      </c>
      <c r="H3876" s="5">
        <v>7382.0</v>
      </c>
      <c r="I3876" s="1" t="s">
        <v>33</v>
      </c>
      <c r="J3876" s="1" t="s">
        <v>22</v>
      </c>
      <c r="K3876" s="1" t="s">
        <v>4</v>
      </c>
      <c r="L3876" s="1" t="s">
        <v>5</v>
      </c>
      <c r="M3876" s="1" t="s">
        <v>23</v>
      </c>
      <c r="N3876" s="1" t="s">
        <v>7</v>
      </c>
      <c r="O3876" s="6"/>
    </row>
    <row r="3877">
      <c r="A3877" s="5">
        <v>107226.0</v>
      </c>
      <c r="B3877" s="2">
        <v>45930.0</v>
      </c>
      <c r="C3877" s="1" t="s">
        <v>99</v>
      </c>
      <c r="D3877" s="3" t="s">
        <v>772</v>
      </c>
      <c r="E3877" s="4">
        <v>45925.0</v>
      </c>
      <c r="F3877" s="5">
        <v>14.0</v>
      </c>
      <c r="G3877" s="5">
        <v>647.04</v>
      </c>
      <c r="H3877" s="5">
        <v>9061.0</v>
      </c>
      <c r="I3877" s="1" t="s">
        <v>21</v>
      </c>
      <c r="J3877" s="1" t="s">
        <v>22</v>
      </c>
      <c r="K3877" s="1" t="s">
        <v>4</v>
      </c>
      <c r="L3877" s="1" t="s">
        <v>5</v>
      </c>
      <c r="M3877" s="1" t="s">
        <v>23</v>
      </c>
      <c r="N3877" s="1" t="s">
        <v>7</v>
      </c>
      <c r="O3877" s="6"/>
    </row>
    <row r="3878">
      <c r="A3878" s="5">
        <v>107226.0</v>
      </c>
      <c r="B3878" s="2">
        <v>45930.0</v>
      </c>
      <c r="C3878" s="1" t="s">
        <v>99</v>
      </c>
      <c r="D3878" s="7">
        <v>186.0</v>
      </c>
      <c r="E3878" s="4">
        <v>45925.0</v>
      </c>
      <c r="F3878" s="5">
        <v>128.0</v>
      </c>
      <c r="G3878" s="5">
        <v>59.52</v>
      </c>
      <c r="H3878" s="5">
        <v>7621.0</v>
      </c>
      <c r="I3878" s="1" t="s">
        <v>21</v>
      </c>
      <c r="J3878" s="1" t="s">
        <v>22</v>
      </c>
      <c r="K3878" s="1" t="s">
        <v>4</v>
      </c>
      <c r="L3878" s="1" t="s">
        <v>5</v>
      </c>
      <c r="M3878" s="1" t="s">
        <v>23</v>
      </c>
      <c r="N3878" s="1" t="s">
        <v>7</v>
      </c>
      <c r="O3878" s="6"/>
    </row>
    <row r="3879">
      <c r="A3879" s="5">
        <v>107226.0</v>
      </c>
      <c r="B3879" s="2">
        <v>45930.0</v>
      </c>
      <c r="C3879" s="1" t="s">
        <v>99</v>
      </c>
      <c r="D3879" s="7">
        <v>323.0</v>
      </c>
      <c r="E3879" s="4">
        <v>45925.0</v>
      </c>
      <c r="F3879" s="5">
        <v>200.0</v>
      </c>
      <c r="G3879" s="5">
        <v>43.2</v>
      </c>
      <c r="H3879" s="5">
        <v>8642.0</v>
      </c>
      <c r="I3879" s="1" t="s">
        <v>33</v>
      </c>
      <c r="J3879" s="1" t="s">
        <v>22</v>
      </c>
      <c r="K3879" s="1" t="s">
        <v>4</v>
      </c>
      <c r="L3879" s="1" t="s">
        <v>5</v>
      </c>
      <c r="M3879" s="1" t="s">
        <v>23</v>
      </c>
      <c r="N3879" s="1" t="s">
        <v>7</v>
      </c>
      <c r="O3879" s="6"/>
    </row>
    <row r="3880">
      <c r="A3880" s="5">
        <v>107226.0</v>
      </c>
      <c r="B3880" s="2">
        <v>45930.0</v>
      </c>
      <c r="C3880" s="1" t="s">
        <v>99</v>
      </c>
      <c r="D3880" s="7">
        <v>1391.0</v>
      </c>
      <c r="E3880" s="4">
        <v>45925.0</v>
      </c>
      <c r="F3880" s="5">
        <v>192.0</v>
      </c>
      <c r="G3880" s="5">
        <v>78.72</v>
      </c>
      <c r="H3880" s="5">
        <v>15116.0</v>
      </c>
      <c r="I3880" s="1" t="s">
        <v>21</v>
      </c>
      <c r="J3880" s="1" t="s">
        <v>22</v>
      </c>
      <c r="K3880" s="1" t="s">
        <v>4</v>
      </c>
      <c r="L3880" s="1" t="s">
        <v>5</v>
      </c>
      <c r="M3880" s="1" t="s">
        <v>23</v>
      </c>
      <c r="N3880" s="1" t="s">
        <v>7</v>
      </c>
      <c r="O3880" s="6"/>
    </row>
    <row r="3881">
      <c r="A3881" s="5">
        <v>107226.0</v>
      </c>
      <c r="B3881" s="2">
        <v>45930.0</v>
      </c>
      <c r="C3881" s="1" t="s">
        <v>99</v>
      </c>
      <c r="D3881" s="7">
        <v>348.0</v>
      </c>
      <c r="E3881" s="4">
        <v>45925.0</v>
      </c>
      <c r="F3881" s="5">
        <v>50.0</v>
      </c>
      <c r="G3881" s="5">
        <v>85.5</v>
      </c>
      <c r="H3881" s="5">
        <v>4277.0</v>
      </c>
      <c r="I3881" s="1" t="s">
        <v>33</v>
      </c>
      <c r="J3881" s="1" t="s">
        <v>22</v>
      </c>
      <c r="K3881" s="1" t="s">
        <v>4</v>
      </c>
      <c r="L3881" s="1" t="s">
        <v>5</v>
      </c>
      <c r="M3881" s="1" t="s">
        <v>23</v>
      </c>
      <c r="N3881" s="1" t="s">
        <v>7</v>
      </c>
      <c r="O3881" s="6"/>
    </row>
    <row r="3882">
      <c r="A3882" s="5">
        <v>107226.0</v>
      </c>
      <c r="B3882" s="2">
        <v>45930.0</v>
      </c>
      <c r="C3882" s="1" t="s">
        <v>99</v>
      </c>
      <c r="D3882" s="7">
        <v>121.0</v>
      </c>
      <c r="E3882" s="4">
        <v>45925.0</v>
      </c>
      <c r="F3882" s="5">
        <v>432.0</v>
      </c>
      <c r="G3882" s="5">
        <v>99.84</v>
      </c>
      <c r="H3882" s="5">
        <v>43133.0</v>
      </c>
      <c r="I3882" s="1" t="s">
        <v>21</v>
      </c>
      <c r="J3882" s="1" t="s">
        <v>22</v>
      </c>
      <c r="K3882" s="1" t="s">
        <v>4</v>
      </c>
      <c r="L3882" s="1" t="s">
        <v>5</v>
      </c>
      <c r="M3882" s="1" t="s">
        <v>23</v>
      </c>
      <c r="N3882" s="1" t="s">
        <v>7</v>
      </c>
      <c r="O3882" s="6"/>
    </row>
    <row r="3883">
      <c r="A3883" s="5">
        <v>107226.0</v>
      </c>
      <c r="B3883" s="2">
        <v>45930.0</v>
      </c>
      <c r="C3883" s="1" t="s">
        <v>99</v>
      </c>
      <c r="D3883" s="7">
        <v>343.0</v>
      </c>
      <c r="E3883" s="4">
        <v>45925.0</v>
      </c>
      <c r="F3883" s="5">
        <v>110.0</v>
      </c>
      <c r="G3883" s="5">
        <v>52.0</v>
      </c>
      <c r="H3883" s="5">
        <v>5722.0</v>
      </c>
      <c r="I3883" s="1" t="s">
        <v>229</v>
      </c>
      <c r="J3883" s="1" t="s">
        <v>22</v>
      </c>
      <c r="K3883" s="1" t="s">
        <v>4</v>
      </c>
      <c r="L3883" s="1" t="s">
        <v>5</v>
      </c>
      <c r="M3883" s="1" t="s">
        <v>23</v>
      </c>
      <c r="N3883" s="1" t="s">
        <v>7</v>
      </c>
      <c r="O3883" s="6"/>
    </row>
    <row r="3884">
      <c r="A3884" s="5">
        <v>107226.0</v>
      </c>
      <c r="B3884" s="2">
        <v>45930.0</v>
      </c>
      <c r="C3884" s="1" t="s">
        <v>99</v>
      </c>
      <c r="D3884" s="7">
        <v>103.0</v>
      </c>
      <c r="E3884" s="4">
        <v>45925.0</v>
      </c>
      <c r="F3884" s="5">
        <v>108.0</v>
      </c>
      <c r="G3884" s="5">
        <v>52.8</v>
      </c>
      <c r="H3884" s="5">
        <v>5705.0</v>
      </c>
      <c r="I3884" s="1" t="s">
        <v>21</v>
      </c>
      <c r="J3884" s="1" t="s">
        <v>22</v>
      </c>
      <c r="K3884" s="1" t="s">
        <v>4</v>
      </c>
      <c r="L3884" s="1" t="s">
        <v>5</v>
      </c>
      <c r="M3884" s="1" t="s">
        <v>23</v>
      </c>
      <c r="N3884" s="1" t="s">
        <v>7</v>
      </c>
      <c r="O3884" s="6"/>
    </row>
    <row r="3885">
      <c r="A3885" s="5">
        <v>107226.0</v>
      </c>
      <c r="B3885" s="2">
        <v>45930.0</v>
      </c>
      <c r="C3885" s="1" t="s">
        <v>99</v>
      </c>
      <c r="D3885" s="7">
        <v>124.0</v>
      </c>
      <c r="E3885" s="4">
        <v>45925.0</v>
      </c>
      <c r="F3885" s="5">
        <v>230.0</v>
      </c>
      <c r="G3885" s="5">
        <v>132.48</v>
      </c>
      <c r="H3885" s="5">
        <v>30473.0</v>
      </c>
      <c r="I3885" s="1" t="s">
        <v>21</v>
      </c>
      <c r="J3885" s="1" t="s">
        <v>22</v>
      </c>
      <c r="K3885" s="1" t="s">
        <v>4</v>
      </c>
      <c r="L3885" s="1" t="s">
        <v>5</v>
      </c>
      <c r="M3885" s="1" t="s">
        <v>23</v>
      </c>
      <c r="N3885" s="1" t="s">
        <v>7</v>
      </c>
      <c r="O3885" s="6"/>
    </row>
    <row r="3886">
      <c r="A3886" s="5">
        <v>107226.0</v>
      </c>
      <c r="B3886" s="2">
        <v>45930.0</v>
      </c>
      <c r="C3886" s="1" t="s">
        <v>99</v>
      </c>
      <c r="D3886" s="7">
        <v>151.0</v>
      </c>
      <c r="E3886" s="4">
        <v>45925.0</v>
      </c>
      <c r="F3886" s="5">
        <v>420.0</v>
      </c>
      <c r="G3886" s="5">
        <v>143.04</v>
      </c>
      <c r="H3886" s="5">
        <v>60079.0</v>
      </c>
      <c r="I3886" s="1" t="s">
        <v>21</v>
      </c>
      <c r="J3886" s="1" t="s">
        <v>22</v>
      </c>
      <c r="K3886" s="1" t="s">
        <v>4</v>
      </c>
      <c r="L3886" s="1" t="s">
        <v>5</v>
      </c>
      <c r="M3886" s="1" t="s">
        <v>23</v>
      </c>
      <c r="N3886" s="1" t="s">
        <v>7</v>
      </c>
      <c r="O3886" s="6"/>
    </row>
    <row r="3887">
      <c r="A3887" s="5">
        <v>107226.0</v>
      </c>
      <c r="B3887" s="2">
        <v>45930.0</v>
      </c>
      <c r="C3887" s="1" t="s">
        <v>99</v>
      </c>
      <c r="D3887" s="7">
        <v>127.0</v>
      </c>
      <c r="E3887" s="4">
        <v>45925.0</v>
      </c>
      <c r="F3887" s="5">
        <v>66.0</v>
      </c>
      <c r="G3887" s="5">
        <v>114.24</v>
      </c>
      <c r="H3887" s="5">
        <v>7542.0</v>
      </c>
      <c r="I3887" s="1" t="s">
        <v>21</v>
      </c>
      <c r="J3887" s="1" t="s">
        <v>22</v>
      </c>
      <c r="K3887" s="1" t="s">
        <v>4</v>
      </c>
      <c r="L3887" s="1" t="s">
        <v>5</v>
      </c>
      <c r="M3887" s="1" t="s">
        <v>23</v>
      </c>
      <c r="N3887" s="1" t="s">
        <v>7</v>
      </c>
      <c r="O3887" s="6"/>
    </row>
    <row r="3888">
      <c r="A3888" s="5">
        <v>107226.0</v>
      </c>
      <c r="B3888" s="2">
        <v>45930.0</v>
      </c>
      <c r="C3888" s="1" t="s">
        <v>99</v>
      </c>
      <c r="D3888" s="7">
        <v>129.0</v>
      </c>
      <c r="E3888" s="4">
        <v>45925.0</v>
      </c>
      <c r="F3888" s="5">
        <v>72.0</v>
      </c>
      <c r="G3888" s="5">
        <v>233.28</v>
      </c>
      <c r="H3888" s="5">
        <v>16798.0</v>
      </c>
      <c r="I3888" s="1" t="s">
        <v>21</v>
      </c>
      <c r="J3888" s="1" t="s">
        <v>22</v>
      </c>
      <c r="K3888" s="1" t="s">
        <v>4</v>
      </c>
      <c r="L3888" s="1" t="s">
        <v>5</v>
      </c>
      <c r="M3888" s="1" t="s">
        <v>23</v>
      </c>
      <c r="N3888" s="1" t="s">
        <v>7</v>
      </c>
      <c r="O3888" s="6"/>
    </row>
    <row r="3889">
      <c r="A3889" s="5">
        <v>107226.0</v>
      </c>
      <c r="B3889" s="2">
        <v>45930.0</v>
      </c>
      <c r="C3889" s="1" t="s">
        <v>99</v>
      </c>
      <c r="D3889" s="7">
        <v>153.0</v>
      </c>
      <c r="E3889" s="4">
        <v>45925.0</v>
      </c>
      <c r="F3889" s="5">
        <v>75.0</v>
      </c>
      <c r="G3889" s="5">
        <v>364.8</v>
      </c>
      <c r="H3889" s="5">
        <v>27362.0</v>
      </c>
      <c r="I3889" s="1" t="s">
        <v>21</v>
      </c>
      <c r="J3889" s="1" t="s">
        <v>22</v>
      </c>
      <c r="K3889" s="1" t="s">
        <v>4</v>
      </c>
      <c r="L3889" s="1" t="s">
        <v>5</v>
      </c>
      <c r="M3889" s="1" t="s">
        <v>23</v>
      </c>
      <c r="N3889" s="1" t="s">
        <v>7</v>
      </c>
      <c r="O3889" s="6"/>
    </row>
    <row r="3890">
      <c r="A3890" s="5">
        <v>107227.0</v>
      </c>
      <c r="B3890" s="2">
        <v>45930.0</v>
      </c>
      <c r="C3890" s="1" t="s">
        <v>99</v>
      </c>
      <c r="D3890" s="3" t="s">
        <v>552</v>
      </c>
      <c r="E3890" s="4">
        <v>45925.0</v>
      </c>
      <c r="F3890" s="5">
        <v>46.0</v>
      </c>
      <c r="G3890" s="5">
        <v>301.44</v>
      </c>
      <c r="H3890" s="5">
        <v>13868.0</v>
      </c>
      <c r="I3890" s="1" t="s">
        <v>21</v>
      </c>
      <c r="J3890" s="1" t="s">
        <v>22</v>
      </c>
      <c r="K3890" s="1" t="s">
        <v>4</v>
      </c>
      <c r="L3890" s="1" t="s">
        <v>5</v>
      </c>
      <c r="M3890" s="1" t="s">
        <v>23</v>
      </c>
      <c r="N3890" s="1" t="s">
        <v>7</v>
      </c>
      <c r="O3890" s="6"/>
    </row>
    <row r="3891">
      <c r="A3891" s="5">
        <v>107227.0</v>
      </c>
      <c r="B3891" s="2">
        <v>45930.0</v>
      </c>
      <c r="C3891" s="1" t="s">
        <v>99</v>
      </c>
      <c r="D3891" s="3" t="s">
        <v>325</v>
      </c>
      <c r="E3891" s="4">
        <v>45925.0</v>
      </c>
      <c r="F3891" s="5">
        <v>14.0</v>
      </c>
      <c r="G3891" s="5">
        <v>787.2</v>
      </c>
      <c r="H3891" s="5">
        <v>11022.0</v>
      </c>
      <c r="I3891" s="1" t="s">
        <v>21</v>
      </c>
      <c r="J3891" s="1" t="s">
        <v>22</v>
      </c>
      <c r="K3891" s="1" t="s">
        <v>4</v>
      </c>
      <c r="L3891" s="1" t="s">
        <v>5</v>
      </c>
      <c r="M3891" s="1" t="s">
        <v>23</v>
      </c>
      <c r="N3891" s="1" t="s">
        <v>7</v>
      </c>
      <c r="O3891" s="6"/>
    </row>
    <row r="3892">
      <c r="A3892" s="5">
        <v>107227.0</v>
      </c>
      <c r="B3892" s="2">
        <v>45930.0</v>
      </c>
      <c r="C3892" s="1" t="s">
        <v>99</v>
      </c>
      <c r="D3892" s="3" t="s">
        <v>638</v>
      </c>
      <c r="E3892" s="4">
        <v>45925.0</v>
      </c>
      <c r="F3892" s="5">
        <v>24.0</v>
      </c>
      <c r="G3892" s="5">
        <v>339.84</v>
      </c>
      <c r="H3892" s="5">
        <v>8158.0</v>
      </c>
      <c r="I3892" s="1" t="s">
        <v>21</v>
      </c>
      <c r="J3892" s="1" t="s">
        <v>22</v>
      </c>
      <c r="K3892" s="1" t="s">
        <v>4</v>
      </c>
      <c r="L3892" s="1" t="s">
        <v>5</v>
      </c>
      <c r="M3892" s="1" t="s">
        <v>23</v>
      </c>
      <c r="N3892" s="1" t="s">
        <v>7</v>
      </c>
      <c r="O3892" s="6"/>
    </row>
    <row r="3893">
      <c r="A3893" s="5">
        <v>107227.0</v>
      </c>
      <c r="B3893" s="2">
        <v>45930.0</v>
      </c>
      <c r="C3893" s="1" t="s">
        <v>99</v>
      </c>
      <c r="D3893" s="3" t="s">
        <v>771</v>
      </c>
      <c r="E3893" s="4">
        <v>45925.0</v>
      </c>
      <c r="F3893" s="5">
        <v>24.0</v>
      </c>
      <c r="G3893" s="5">
        <v>739.2</v>
      </c>
      <c r="H3893" s="5">
        <v>17742.0</v>
      </c>
      <c r="I3893" s="1" t="s">
        <v>21</v>
      </c>
      <c r="J3893" s="1" t="s">
        <v>22</v>
      </c>
      <c r="K3893" s="1" t="s">
        <v>4</v>
      </c>
      <c r="L3893" s="1" t="s">
        <v>5</v>
      </c>
      <c r="M3893" s="1" t="s">
        <v>23</v>
      </c>
      <c r="N3893" s="1" t="s">
        <v>7</v>
      </c>
      <c r="O3893" s="6"/>
    </row>
    <row r="3894">
      <c r="A3894" s="5">
        <v>107233.0</v>
      </c>
      <c r="B3894" s="2">
        <v>45930.0</v>
      </c>
      <c r="C3894" s="1" t="s">
        <v>664</v>
      </c>
      <c r="D3894" s="3" t="s">
        <v>55</v>
      </c>
      <c r="E3894" s="4">
        <v>45925.0</v>
      </c>
      <c r="F3894" s="5">
        <v>100.0</v>
      </c>
      <c r="G3894" s="5">
        <v>60.01</v>
      </c>
      <c r="H3894" s="5">
        <v>5882.0</v>
      </c>
      <c r="I3894" s="1" t="s">
        <v>56</v>
      </c>
      <c r="J3894" s="1" t="s">
        <v>221</v>
      </c>
      <c r="K3894" s="1" t="s">
        <v>111</v>
      </c>
      <c r="L3894" s="1" t="s">
        <v>5</v>
      </c>
      <c r="M3894" s="1" t="s">
        <v>23</v>
      </c>
      <c r="N3894" s="1" t="s">
        <v>7</v>
      </c>
      <c r="O3894" s="6"/>
    </row>
    <row r="3895">
      <c r="A3895" s="5">
        <v>107233.0</v>
      </c>
      <c r="B3895" s="2">
        <v>45930.0</v>
      </c>
      <c r="C3895" s="1" t="s">
        <v>664</v>
      </c>
      <c r="D3895" s="3" t="s">
        <v>602</v>
      </c>
      <c r="E3895" s="4">
        <v>45925.0</v>
      </c>
      <c r="F3895" s="5">
        <v>6.0</v>
      </c>
      <c r="G3895" s="5">
        <v>672.0</v>
      </c>
      <c r="H3895" s="5">
        <v>3952.0</v>
      </c>
      <c r="I3895" s="1" t="s">
        <v>21</v>
      </c>
      <c r="J3895" s="1" t="s">
        <v>221</v>
      </c>
      <c r="K3895" s="1" t="s">
        <v>111</v>
      </c>
      <c r="L3895" s="1" t="s">
        <v>5</v>
      </c>
      <c r="M3895" s="1" t="s">
        <v>23</v>
      </c>
      <c r="N3895" s="1" t="s">
        <v>7</v>
      </c>
      <c r="O3895" s="6"/>
    </row>
    <row r="3896">
      <c r="A3896" s="5">
        <v>107233.0</v>
      </c>
      <c r="B3896" s="2">
        <v>45930.0</v>
      </c>
      <c r="C3896" s="1" t="s">
        <v>664</v>
      </c>
      <c r="D3896" s="3" t="s">
        <v>686</v>
      </c>
      <c r="E3896" s="4">
        <v>45925.0</v>
      </c>
      <c r="F3896" s="5">
        <v>6.0</v>
      </c>
      <c r="G3896" s="5">
        <v>592.0</v>
      </c>
      <c r="H3896" s="5">
        <v>3482.0</v>
      </c>
      <c r="I3896" s="1" t="s">
        <v>21</v>
      </c>
      <c r="J3896" s="1" t="s">
        <v>221</v>
      </c>
      <c r="K3896" s="1" t="s">
        <v>111</v>
      </c>
      <c r="L3896" s="1" t="s">
        <v>5</v>
      </c>
      <c r="M3896" s="1" t="s">
        <v>23</v>
      </c>
      <c r="N3896" s="1" t="s">
        <v>7</v>
      </c>
      <c r="O3896" s="6"/>
    </row>
    <row r="3897">
      <c r="A3897" s="5">
        <v>107243.0</v>
      </c>
      <c r="B3897" s="2">
        <v>45930.0</v>
      </c>
      <c r="C3897" s="1" t="s">
        <v>664</v>
      </c>
      <c r="D3897" s="7">
        <v>6855.0</v>
      </c>
      <c r="E3897" s="4">
        <v>45925.0</v>
      </c>
      <c r="F3897" s="5">
        <v>2.0</v>
      </c>
      <c r="G3897" s="5">
        <v>1421.4</v>
      </c>
      <c r="H3897" s="5">
        <v>2786.0</v>
      </c>
      <c r="I3897" s="1" t="s">
        <v>61</v>
      </c>
      <c r="J3897" s="1" t="s">
        <v>221</v>
      </c>
      <c r="K3897" s="1" t="s">
        <v>111</v>
      </c>
      <c r="L3897" s="1" t="s">
        <v>5</v>
      </c>
      <c r="M3897" s="1" t="s">
        <v>29</v>
      </c>
      <c r="N3897" s="1" t="s">
        <v>7</v>
      </c>
      <c r="O3897" s="6"/>
    </row>
    <row r="3898">
      <c r="A3898" s="5">
        <v>107243.0</v>
      </c>
      <c r="B3898" s="2">
        <v>45930.0</v>
      </c>
      <c r="C3898" s="1" t="s">
        <v>664</v>
      </c>
      <c r="D3898" s="3" t="s">
        <v>681</v>
      </c>
      <c r="E3898" s="4">
        <v>45925.0</v>
      </c>
      <c r="F3898" s="5">
        <v>55.0</v>
      </c>
      <c r="G3898" s="5">
        <v>202.86</v>
      </c>
      <c r="H3898" s="5">
        <v>10935.0</v>
      </c>
      <c r="I3898" s="1" t="s">
        <v>61</v>
      </c>
      <c r="J3898" s="1" t="s">
        <v>221</v>
      </c>
      <c r="K3898" s="1" t="s">
        <v>111</v>
      </c>
      <c r="L3898" s="1" t="s">
        <v>5</v>
      </c>
      <c r="M3898" s="1" t="s">
        <v>29</v>
      </c>
      <c r="N3898" s="1" t="s">
        <v>7</v>
      </c>
      <c r="O3898" s="6"/>
    </row>
    <row r="3899">
      <c r="A3899" s="5">
        <v>107243.0</v>
      </c>
      <c r="B3899" s="2">
        <v>45930.0</v>
      </c>
      <c r="C3899" s="1" t="s">
        <v>664</v>
      </c>
      <c r="D3899" s="3" t="s">
        <v>960</v>
      </c>
      <c r="E3899" s="4">
        <v>45925.0</v>
      </c>
      <c r="F3899" s="5">
        <v>5.0</v>
      </c>
      <c r="G3899" s="5">
        <v>1582.4</v>
      </c>
      <c r="H3899" s="5">
        <v>7754.0</v>
      </c>
      <c r="I3899" s="1" t="s">
        <v>26</v>
      </c>
      <c r="J3899" s="1" t="s">
        <v>221</v>
      </c>
      <c r="K3899" s="1" t="s">
        <v>111</v>
      </c>
      <c r="L3899" s="1" t="s">
        <v>5</v>
      </c>
      <c r="M3899" s="1" t="s">
        <v>29</v>
      </c>
      <c r="N3899" s="1" t="s">
        <v>7</v>
      </c>
      <c r="O3899" s="6"/>
    </row>
    <row r="3900">
      <c r="A3900" s="5">
        <v>107243.0</v>
      </c>
      <c r="B3900" s="2">
        <v>45930.0</v>
      </c>
      <c r="C3900" s="1" t="s">
        <v>664</v>
      </c>
      <c r="D3900" s="3" t="s">
        <v>682</v>
      </c>
      <c r="E3900" s="4">
        <v>45925.0</v>
      </c>
      <c r="F3900" s="5">
        <v>4.0</v>
      </c>
      <c r="G3900" s="5">
        <v>759.0</v>
      </c>
      <c r="H3900" s="5">
        <v>2976.0</v>
      </c>
      <c r="I3900" s="1" t="s">
        <v>26</v>
      </c>
      <c r="J3900" s="1" t="s">
        <v>221</v>
      </c>
      <c r="K3900" s="1" t="s">
        <v>111</v>
      </c>
      <c r="L3900" s="1" t="s">
        <v>5</v>
      </c>
      <c r="M3900" s="1" t="s">
        <v>29</v>
      </c>
      <c r="N3900" s="1" t="s">
        <v>7</v>
      </c>
      <c r="O3900" s="6"/>
    </row>
    <row r="3901">
      <c r="A3901" s="5">
        <v>107243.0</v>
      </c>
      <c r="B3901" s="2">
        <v>45930.0</v>
      </c>
      <c r="C3901" s="1" t="s">
        <v>664</v>
      </c>
      <c r="D3901" s="3" t="s">
        <v>961</v>
      </c>
      <c r="E3901" s="4">
        <v>45925.0</v>
      </c>
      <c r="F3901" s="5">
        <v>6.0</v>
      </c>
      <c r="G3901" s="5">
        <v>320.0</v>
      </c>
      <c r="H3901" s="5">
        <v>1882.0</v>
      </c>
      <c r="I3901" s="1" t="s">
        <v>26</v>
      </c>
      <c r="J3901" s="1" t="s">
        <v>221</v>
      </c>
      <c r="K3901" s="1" t="s">
        <v>111</v>
      </c>
      <c r="L3901" s="1" t="s">
        <v>5</v>
      </c>
      <c r="M3901" s="1" t="s">
        <v>29</v>
      </c>
      <c r="N3901" s="1" t="s">
        <v>7</v>
      </c>
      <c r="O3901" s="6"/>
    </row>
    <row r="3902">
      <c r="A3902" s="5">
        <v>107243.0</v>
      </c>
      <c r="B3902" s="2">
        <v>45930.0</v>
      </c>
      <c r="C3902" s="1" t="s">
        <v>664</v>
      </c>
      <c r="D3902" s="3" t="s">
        <v>318</v>
      </c>
      <c r="E3902" s="4">
        <v>45925.0</v>
      </c>
      <c r="F3902" s="5">
        <v>12.0</v>
      </c>
      <c r="G3902" s="5">
        <v>120.0</v>
      </c>
      <c r="H3902" s="5">
        <v>1412.0</v>
      </c>
      <c r="I3902" s="1" t="s">
        <v>26</v>
      </c>
      <c r="J3902" s="1" t="s">
        <v>221</v>
      </c>
      <c r="K3902" s="1" t="s">
        <v>111</v>
      </c>
      <c r="L3902" s="1" t="s">
        <v>5</v>
      </c>
      <c r="M3902" s="1" t="s">
        <v>29</v>
      </c>
      <c r="N3902" s="1" t="s">
        <v>7</v>
      </c>
      <c r="O3902" s="6"/>
    </row>
    <row r="3903">
      <c r="A3903" s="5">
        <v>107243.0</v>
      </c>
      <c r="B3903" s="2">
        <v>45930.0</v>
      </c>
      <c r="C3903" s="1" t="s">
        <v>664</v>
      </c>
      <c r="D3903" s="7">
        <v>5265.0</v>
      </c>
      <c r="E3903" s="4">
        <v>45925.0</v>
      </c>
      <c r="F3903" s="5">
        <v>2.0</v>
      </c>
      <c r="G3903" s="5">
        <v>1324.8</v>
      </c>
      <c r="H3903" s="5">
        <v>2597.0</v>
      </c>
      <c r="I3903" s="1" t="s">
        <v>61</v>
      </c>
      <c r="J3903" s="1" t="s">
        <v>221</v>
      </c>
      <c r="K3903" s="1" t="s">
        <v>111</v>
      </c>
      <c r="L3903" s="1" t="s">
        <v>5</v>
      </c>
      <c r="M3903" s="1" t="s">
        <v>29</v>
      </c>
      <c r="N3903" s="1" t="s">
        <v>7</v>
      </c>
      <c r="O3903" s="6"/>
    </row>
    <row r="3904">
      <c r="A3904" s="5">
        <v>107243.0</v>
      </c>
      <c r="B3904" s="2">
        <v>45930.0</v>
      </c>
      <c r="C3904" s="1" t="s">
        <v>664</v>
      </c>
      <c r="D3904" s="3" t="s">
        <v>903</v>
      </c>
      <c r="E3904" s="4">
        <v>45925.0</v>
      </c>
      <c r="F3904" s="5">
        <v>4.0</v>
      </c>
      <c r="G3904" s="5">
        <v>340.4</v>
      </c>
      <c r="H3904" s="5">
        <v>1335.0</v>
      </c>
      <c r="I3904" s="1" t="s">
        <v>26</v>
      </c>
      <c r="J3904" s="1" t="s">
        <v>221</v>
      </c>
      <c r="K3904" s="1" t="s">
        <v>111</v>
      </c>
      <c r="L3904" s="1" t="s">
        <v>5</v>
      </c>
      <c r="M3904" s="1" t="s">
        <v>29</v>
      </c>
      <c r="N3904" s="1" t="s">
        <v>7</v>
      </c>
      <c r="O3904" s="6"/>
    </row>
    <row r="3905">
      <c r="A3905" s="5">
        <v>107243.0</v>
      </c>
      <c r="B3905" s="2">
        <v>45930.0</v>
      </c>
      <c r="C3905" s="1" t="s">
        <v>664</v>
      </c>
      <c r="D3905" s="3" t="s">
        <v>246</v>
      </c>
      <c r="E3905" s="4">
        <v>45925.0</v>
      </c>
      <c r="F3905" s="5">
        <v>12.0</v>
      </c>
      <c r="G3905" s="5">
        <v>110.4</v>
      </c>
      <c r="H3905" s="5">
        <v>1299.0</v>
      </c>
      <c r="I3905" s="1" t="s">
        <v>26</v>
      </c>
      <c r="J3905" s="1" t="s">
        <v>221</v>
      </c>
      <c r="K3905" s="1" t="s">
        <v>111</v>
      </c>
      <c r="L3905" s="1" t="s">
        <v>5</v>
      </c>
      <c r="M3905" s="1" t="s">
        <v>29</v>
      </c>
      <c r="N3905" s="1" t="s">
        <v>7</v>
      </c>
      <c r="O3905" s="6"/>
    </row>
    <row r="3906">
      <c r="A3906" s="5">
        <v>107243.0</v>
      </c>
      <c r="B3906" s="2">
        <v>45930.0</v>
      </c>
      <c r="C3906" s="1" t="s">
        <v>664</v>
      </c>
      <c r="D3906" s="7">
        <v>5375.0</v>
      </c>
      <c r="E3906" s="4">
        <v>45925.0</v>
      </c>
      <c r="F3906" s="5">
        <v>4.0</v>
      </c>
      <c r="G3906" s="5">
        <v>1830.8</v>
      </c>
      <c r="H3906" s="5">
        <v>7177.0</v>
      </c>
      <c r="I3906" s="1" t="s">
        <v>61</v>
      </c>
      <c r="J3906" s="1" t="s">
        <v>221</v>
      </c>
      <c r="K3906" s="1" t="s">
        <v>111</v>
      </c>
      <c r="L3906" s="1" t="s">
        <v>5</v>
      </c>
      <c r="M3906" s="1" t="s">
        <v>29</v>
      </c>
      <c r="N3906" s="1" t="s">
        <v>7</v>
      </c>
      <c r="O3906" s="6"/>
    </row>
    <row r="3907">
      <c r="A3907" s="5">
        <v>107243.0</v>
      </c>
      <c r="B3907" s="2">
        <v>45930.0</v>
      </c>
      <c r="C3907" s="1" t="s">
        <v>664</v>
      </c>
      <c r="D3907" s="3" t="s">
        <v>909</v>
      </c>
      <c r="E3907" s="4">
        <v>45925.0</v>
      </c>
      <c r="F3907" s="5">
        <v>10.0</v>
      </c>
      <c r="G3907" s="5">
        <v>386.4</v>
      </c>
      <c r="H3907" s="5">
        <v>3787.0</v>
      </c>
      <c r="I3907" s="1" t="s">
        <v>26</v>
      </c>
      <c r="J3907" s="1" t="s">
        <v>221</v>
      </c>
      <c r="K3907" s="1" t="s">
        <v>111</v>
      </c>
      <c r="L3907" s="1" t="s">
        <v>5</v>
      </c>
      <c r="M3907" s="1" t="s">
        <v>29</v>
      </c>
      <c r="N3907" s="1" t="s">
        <v>7</v>
      </c>
      <c r="O3907" s="6"/>
    </row>
    <row r="3908">
      <c r="A3908" s="5">
        <v>107243.0</v>
      </c>
      <c r="B3908" s="2">
        <v>45930.0</v>
      </c>
      <c r="C3908" s="1" t="s">
        <v>664</v>
      </c>
      <c r="D3908" s="3" t="s">
        <v>962</v>
      </c>
      <c r="E3908" s="4">
        <v>45925.0</v>
      </c>
      <c r="F3908" s="5">
        <v>6.0</v>
      </c>
      <c r="G3908" s="5">
        <v>1076.4</v>
      </c>
      <c r="H3908" s="5">
        <v>6330.0</v>
      </c>
      <c r="I3908" s="1" t="s">
        <v>26</v>
      </c>
      <c r="J3908" s="1" t="s">
        <v>221</v>
      </c>
      <c r="K3908" s="1" t="s">
        <v>111</v>
      </c>
      <c r="L3908" s="1" t="s">
        <v>5</v>
      </c>
      <c r="M3908" s="1" t="s">
        <v>29</v>
      </c>
      <c r="N3908" s="1" t="s">
        <v>7</v>
      </c>
      <c r="O3908" s="6"/>
    </row>
    <row r="3909">
      <c r="A3909" s="5">
        <v>107243.0</v>
      </c>
      <c r="B3909" s="2">
        <v>45930.0</v>
      </c>
      <c r="C3909" s="1" t="s">
        <v>664</v>
      </c>
      <c r="D3909" s="3" t="s">
        <v>907</v>
      </c>
      <c r="E3909" s="4">
        <v>45925.0</v>
      </c>
      <c r="F3909" s="5">
        <v>6.0</v>
      </c>
      <c r="G3909" s="5">
        <v>547.4</v>
      </c>
      <c r="H3909" s="5">
        <v>3219.0</v>
      </c>
      <c r="I3909" s="1" t="s">
        <v>26</v>
      </c>
      <c r="J3909" s="1" t="s">
        <v>221</v>
      </c>
      <c r="K3909" s="1" t="s">
        <v>111</v>
      </c>
      <c r="L3909" s="1" t="s">
        <v>5</v>
      </c>
      <c r="M3909" s="1" t="s">
        <v>29</v>
      </c>
      <c r="N3909" s="1" t="s">
        <v>7</v>
      </c>
      <c r="O3909" s="6"/>
    </row>
    <row r="3910">
      <c r="A3910" s="5">
        <v>107243.0</v>
      </c>
      <c r="B3910" s="2">
        <v>45930.0</v>
      </c>
      <c r="C3910" s="1" t="s">
        <v>664</v>
      </c>
      <c r="D3910" s="7">
        <v>8116.0</v>
      </c>
      <c r="E3910" s="4">
        <v>45925.0</v>
      </c>
      <c r="F3910" s="5">
        <v>2.0</v>
      </c>
      <c r="G3910" s="5">
        <v>1053.4</v>
      </c>
      <c r="H3910" s="5">
        <v>2065.0</v>
      </c>
      <c r="I3910" s="1" t="s">
        <v>61</v>
      </c>
      <c r="J3910" s="1" t="s">
        <v>221</v>
      </c>
      <c r="K3910" s="1" t="s">
        <v>111</v>
      </c>
      <c r="L3910" s="1" t="s">
        <v>5</v>
      </c>
      <c r="M3910" s="1" t="s">
        <v>29</v>
      </c>
      <c r="N3910" s="1" t="s">
        <v>7</v>
      </c>
      <c r="O3910" s="6"/>
    </row>
    <row r="3911">
      <c r="A3911" s="5">
        <v>107243.0</v>
      </c>
      <c r="B3911" s="2">
        <v>45930.0</v>
      </c>
      <c r="C3911" s="1" t="s">
        <v>664</v>
      </c>
      <c r="D3911" s="7">
        <v>5365.0</v>
      </c>
      <c r="E3911" s="4">
        <v>45925.0</v>
      </c>
      <c r="F3911" s="5">
        <v>2.0</v>
      </c>
      <c r="G3911" s="5">
        <v>1324.8</v>
      </c>
      <c r="H3911" s="5">
        <v>2597.0</v>
      </c>
      <c r="I3911" s="1" t="s">
        <v>61</v>
      </c>
      <c r="J3911" s="1" t="s">
        <v>221</v>
      </c>
      <c r="K3911" s="1" t="s">
        <v>111</v>
      </c>
      <c r="L3911" s="1" t="s">
        <v>5</v>
      </c>
      <c r="M3911" s="1" t="s">
        <v>29</v>
      </c>
      <c r="N3911" s="1" t="s">
        <v>7</v>
      </c>
      <c r="O3911" s="6"/>
    </row>
    <row r="3912">
      <c r="A3912" s="5">
        <v>107243.0</v>
      </c>
      <c r="B3912" s="2">
        <v>45930.0</v>
      </c>
      <c r="C3912" s="1" t="s">
        <v>664</v>
      </c>
      <c r="D3912" s="3" t="s">
        <v>247</v>
      </c>
      <c r="E3912" s="4">
        <v>45925.0</v>
      </c>
      <c r="F3912" s="5">
        <v>12.0</v>
      </c>
      <c r="G3912" s="5">
        <v>110.4</v>
      </c>
      <c r="H3912" s="5">
        <v>1299.0</v>
      </c>
      <c r="I3912" s="1" t="s">
        <v>26</v>
      </c>
      <c r="J3912" s="1" t="s">
        <v>221</v>
      </c>
      <c r="K3912" s="1" t="s">
        <v>111</v>
      </c>
      <c r="L3912" s="1" t="s">
        <v>5</v>
      </c>
      <c r="M3912" s="1" t="s">
        <v>29</v>
      </c>
      <c r="N3912" s="1" t="s">
        <v>7</v>
      </c>
      <c r="O3912" s="6"/>
    </row>
    <row r="3913">
      <c r="A3913" s="5">
        <v>107243.0</v>
      </c>
      <c r="B3913" s="2">
        <v>45930.0</v>
      </c>
      <c r="C3913" s="1" t="s">
        <v>664</v>
      </c>
      <c r="D3913" s="7">
        <v>6810.0</v>
      </c>
      <c r="E3913" s="4">
        <v>45925.0</v>
      </c>
      <c r="F3913" s="5">
        <v>12.0</v>
      </c>
      <c r="G3913" s="5">
        <v>363.4</v>
      </c>
      <c r="H3913" s="5">
        <v>4274.0</v>
      </c>
      <c r="I3913" s="1" t="s">
        <v>61</v>
      </c>
      <c r="J3913" s="1" t="s">
        <v>221</v>
      </c>
      <c r="K3913" s="1" t="s">
        <v>111</v>
      </c>
      <c r="L3913" s="1" t="s">
        <v>5</v>
      </c>
      <c r="M3913" s="1" t="s">
        <v>29</v>
      </c>
      <c r="N3913" s="1" t="s">
        <v>7</v>
      </c>
      <c r="O3913" s="6"/>
    </row>
    <row r="3914">
      <c r="A3914" s="5">
        <v>107243.0</v>
      </c>
      <c r="B3914" s="2">
        <v>45930.0</v>
      </c>
      <c r="C3914" s="1" t="s">
        <v>664</v>
      </c>
      <c r="D3914" s="7">
        <v>5302.0</v>
      </c>
      <c r="E3914" s="4">
        <v>45925.0</v>
      </c>
      <c r="F3914" s="5">
        <v>4.0</v>
      </c>
      <c r="G3914" s="5">
        <v>455.4</v>
      </c>
      <c r="H3914" s="5">
        <v>1786.0</v>
      </c>
      <c r="I3914" s="1" t="s">
        <v>61</v>
      </c>
      <c r="J3914" s="1" t="s">
        <v>221</v>
      </c>
      <c r="K3914" s="1" t="s">
        <v>111</v>
      </c>
      <c r="L3914" s="1" t="s">
        <v>5</v>
      </c>
      <c r="M3914" s="1" t="s">
        <v>29</v>
      </c>
      <c r="N3914" s="1" t="s">
        <v>7</v>
      </c>
      <c r="O3914" s="6"/>
    </row>
    <row r="3915">
      <c r="A3915" s="5">
        <v>107243.0</v>
      </c>
      <c r="B3915" s="2">
        <v>45930.0</v>
      </c>
      <c r="C3915" s="1" t="s">
        <v>664</v>
      </c>
      <c r="D3915" s="3" t="s">
        <v>777</v>
      </c>
      <c r="E3915" s="4">
        <v>45925.0</v>
      </c>
      <c r="F3915" s="5">
        <v>4.0</v>
      </c>
      <c r="G3915" s="5">
        <v>722.2</v>
      </c>
      <c r="H3915" s="5">
        <v>2831.0</v>
      </c>
      <c r="I3915" s="1" t="s">
        <v>26</v>
      </c>
      <c r="J3915" s="1" t="s">
        <v>221</v>
      </c>
      <c r="K3915" s="1" t="s">
        <v>111</v>
      </c>
      <c r="L3915" s="1" t="s">
        <v>5</v>
      </c>
      <c r="M3915" s="1" t="s">
        <v>29</v>
      </c>
      <c r="N3915" s="1" t="s">
        <v>7</v>
      </c>
      <c r="O3915" s="6"/>
    </row>
    <row r="3916">
      <c r="A3916" s="5">
        <v>107243.0</v>
      </c>
      <c r="B3916" s="2">
        <v>45930.0</v>
      </c>
      <c r="C3916" s="1" t="s">
        <v>664</v>
      </c>
      <c r="D3916" s="7">
        <v>6875.0</v>
      </c>
      <c r="E3916" s="4">
        <v>45925.0</v>
      </c>
      <c r="F3916" s="5">
        <v>1.0</v>
      </c>
      <c r="G3916" s="5">
        <v>2295.4</v>
      </c>
      <c r="H3916" s="5">
        <v>2250.0</v>
      </c>
      <c r="I3916" s="1" t="s">
        <v>61</v>
      </c>
      <c r="J3916" s="1" t="s">
        <v>221</v>
      </c>
      <c r="K3916" s="1" t="s">
        <v>111</v>
      </c>
      <c r="L3916" s="1" t="s">
        <v>5</v>
      </c>
      <c r="M3916" s="1" t="s">
        <v>29</v>
      </c>
      <c r="N3916" s="1" t="s">
        <v>7</v>
      </c>
      <c r="O3916" s="6"/>
    </row>
    <row r="3917">
      <c r="A3917" s="5">
        <v>107243.0</v>
      </c>
      <c r="B3917" s="2">
        <v>45930.0</v>
      </c>
      <c r="C3917" s="1" t="s">
        <v>664</v>
      </c>
      <c r="D3917" s="3" t="s">
        <v>963</v>
      </c>
      <c r="E3917" s="4">
        <v>45925.0</v>
      </c>
      <c r="F3917" s="5">
        <v>2.0</v>
      </c>
      <c r="G3917" s="5">
        <v>1651.4</v>
      </c>
      <c r="H3917" s="5">
        <v>3237.0</v>
      </c>
      <c r="I3917" s="1" t="s">
        <v>26</v>
      </c>
      <c r="J3917" s="1" t="s">
        <v>221</v>
      </c>
      <c r="K3917" s="1" t="s">
        <v>111</v>
      </c>
      <c r="L3917" s="1" t="s">
        <v>5</v>
      </c>
      <c r="M3917" s="1" t="s">
        <v>29</v>
      </c>
      <c r="N3917" s="1" t="s">
        <v>7</v>
      </c>
      <c r="O3917" s="6"/>
    </row>
    <row r="3918">
      <c r="A3918" s="5">
        <v>107243.0</v>
      </c>
      <c r="B3918" s="2">
        <v>45930.0</v>
      </c>
      <c r="C3918" s="1" t="s">
        <v>664</v>
      </c>
      <c r="D3918" s="7">
        <v>6808.0</v>
      </c>
      <c r="E3918" s="4">
        <v>45925.0</v>
      </c>
      <c r="F3918" s="5">
        <v>12.0</v>
      </c>
      <c r="G3918" s="5">
        <v>593.4</v>
      </c>
      <c r="H3918" s="5">
        <v>6979.0</v>
      </c>
      <c r="I3918" s="1" t="s">
        <v>61</v>
      </c>
      <c r="J3918" s="1" t="s">
        <v>221</v>
      </c>
      <c r="K3918" s="1" t="s">
        <v>111</v>
      </c>
      <c r="L3918" s="1" t="s">
        <v>5</v>
      </c>
      <c r="M3918" s="1" t="s">
        <v>29</v>
      </c>
      <c r="N3918" s="1" t="s">
        <v>7</v>
      </c>
      <c r="O3918" s="6"/>
    </row>
    <row r="3919">
      <c r="A3919" s="5">
        <v>107243.0</v>
      </c>
      <c r="B3919" s="2">
        <v>45930.0</v>
      </c>
      <c r="C3919" s="1" t="s">
        <v>664</v>
      </c>
      <c r="D3919" s="7">
        <v>5351.0</v>
      </c>
      <c r="E3919" s="4">
        <v>45925.0</v>
      </c>
      <c r="F3919" s="5">
        <v>4.0</v>
      </c>
      <c r="G3919" s="5">
        <v>1366.2</v>
      </c>
      <c r="H3919" s="5">
        <v>5356.0</v>
      </c>
      <c r="I3919" s="1" t="s">
        <v>61</v>
      </c>
      <c r="J3919" s="1" t="s">
        <v>221</v>
      </c>
      <c r="K3919" s="1" t="s">
        <v>111</v>
      </c>
      <c r="L3919" s="1" t="s">
        <v>5</v>
      </c>
      <c r="M3919" s="1" t="s">
        <v>29</v>
      </c>
      <c r="N3919" s="1" t="s">
        <v>7</v>
      </c>
      <c r="O3919" s="6"/>
    </row>
    <row r="3920">
      <c r="A3920" s="5">
        <v>107243.0</v>
      </c>
      <c r="B3920" s="2">
        <v>45930.0</v>
      </c>
      <c r="C3920" s="1" t="s">
        <v>664</v>
      </c>
      <c r="D3920" s="3" t="s">
        <v>683</v>
      </c>
      <c r="E3920" s="4">
        <v>45925.0</v>
      </c>
      <c r="F3920" s="5">
        <v>4.0</v>
      </c>
      <c r="G3920" s="5">
        <v>685.4</v>
      </c>
      <c r="H3920" s="5">
        <v>2687.0</v>
      </c>
      <c r="I3920" s="1" t="s">
        <v>26</v>
      </c>
      <c r="J3920" s="1" t="s">
        <v>221</v>
      </c>
      <c r="K3920" s="1" t="s">
        <v>111</v>
      </c>
      <c r="L3920" s="1" t="s">
        <v>5</v>
      </c>
      <c r="M3920" s="1" t="s">
        <v>29</v>
      </c>
      <c r="N3920" s="1" t="s">
        <v>7</v>
      </c>
      <c r="O3920" s="6"/>
    </row>
    <row r="3921">
      <c r="A3921" s="5">
        <v>107277.0</v>
      </c>
      <c r="B3921" s="2">
        <v>45930.0</v>
      </c>
      <c r="C3921" s="1" t="s">
        <v>517</v>
      </c>
      <c r="D3921" s="7">
        <v>130.0</v>
      </c>
      <c r="E3921" s="4">
        <v>45925.0</v>
      </c>
      <c r="F3921" s="5">
        <v>132.0</v>
      </c>
      <c r="G3921" s="5">
        <v>143.04</v>
      </c>
      <c r="H3921" s="5">
        <v>18883.0</v>
      </c>
      <c r="I3921" s="1" t="s">
        <v>21</v>
      </c>
      <c r="J3921" s="1" t="s">
        <v>518</v>
      </c>
      <c r="K3921" s="1" t="s">
        <v>4</v>
      </c>
      <c r="L3921" s="1" t="s">
        <v>5</v>
      </c>
      <c r="M3921" s="1" t="s">
        <v>23</v>
      </c>
      <c r="N3921" s="1" t="s">
        <v>7</v>
      </c>
      <c r="O3921" s="6"/>
    </row>
    <row r="3922">
      <c r="A3922" s="5">
        <v>107277.0</v>
      </c>
      <c r="B3922" s="2">
        <v>45930.0</v>
      </c>
      <c r="C3922" s="1" t="s">
        <v>517</v>
      </c>
      <c r="D3922" s="7">
        <v>152.0</v>
      </c>
      <c r="E3922" s="4">
        <v>45925.0</v>
      </c>
      <c r="F3922" s="5">
        <v>66.0</v>
      </c>
      <c r="G3922" s="5">
        <v>215.04</v>
      </c>
      <c r="H3922" s="5">
        <v>14194.0</v>
      </c>
      <c r="I3922" s="1" t="s">
        <v>21</v>
      </c>
      <c r="J3922" s="1" t="s">
        <v>518</v>
      </c>
      <c r="K3922" s="1" t="s">
        <v>4</v>
      </c>
      <c r="L3922" s="1" t="s">
        <v>5</v>
      </c>
      <c r="M3922" s="1" t="s">
        <v>23</v>
      </c>
      <c r="N3922" s="1" t="s">
        <v>7</v>
      </c>
      <c r="O3922" s="6"/>
    </row>
    <row r="3923">
      <c r="A3923" s="5">
        <v>107277.0</v>
      </c>
      <c r="B3923" s="2">
        <v>45930.0</v>
      </c>
      <c r="C3923" s="1" t="s">
        <v>517</v>
      </c>
      <c r="D3923" s="7">
        <v>105.0</v>
      </c>
      <c r="E3923" s="4">
        <v>45925.0</v>
      </c>
      <c r="F3923" s="5">
        <v>16.0</v>
      </c>
      <c r="G3923" s="5">
        <v>282.24</v>
      </c>
      <c r="H3923" s="5">
        <v>4518.0</v>
      </c>
      <c r="I3923" s="1" t="s">
        <v>21</v>
      </c>
      <c r="J3923" s="1" t="s">
        <v>518</v>
      </c>
      <c r="K3923" s="1" t="s">
        <v>4</v>
      </c>
      <c r="L3923" s="1" t="s">
        <v>5</v>
      </c>
      <c r="M3923" s="1" t="s">
        <v>23</v>
      </c>
      <c r="N3923" s="1" t="s">
        <v>7</v>
      </c>
      <c r="O3923" s="6"/>
    </row>
    <row r="3924">
      <c r="A3924" s="5">
        <v>107277.0</v>
      </c>
      <c r="B3924" s="2">
        <v>45930.0</v>
      </c>
      <c r="C3924" s="1" t="s">
        <v>517</v>
      </c>
      <c r="D3924" s="7">
        <v>121.0</v>
      </c>
      <c r="E3924" s="4">
        <v>45925.0</v>
      </c>
      <c r="F3924" s="5">
        <v>108.0</v>
      </c>
      <c r="G3924" s="5">
        <v>99.84</v>
      </c>
      <c r="H3924" s="5">
        <v>10784.0</v>
      </c>
      <c r="I3924" s="1" t="s">
        <v>21</v>
      </c>
      <c r="J3924" s="1" t="s">
        <v>518</v>
      </c>
      <c r="K3924" s="1" t="s">
        <v>4</v>
      </c>
      <c r="L3924" s="1" t="s">
        <v>5</v>
      </c>
      <c r="M3924" s="1" t="s">
        <v>23</v>
      </c>
      <c r="N3924" s="1" t="s">
        <v>7</v>
      </c>
      <c r="O3924" s="6"/>
    </row>
    <row r="3925">
      <c r="A3925" s="5">
        <v>107277.0</v>
      </c>
      <c r="B3925" s="2">
        <v>45930.0</v>
      </c>
      <c r="C3925" s="1" t="s">
        <v>517</v>
      </c>
      <c r="D3925" s="3" t="s">
        <v>34</v>
      </c>
      <c r="E3925" s="4">
        <v>45925.0</v>
      </c>
      <c r="F3925" s="5">
        <v>30.0</v>
      </c>
      <c r="G3925" s="5">
        <v>281.28</v>
      </c>
      <c r="H3925" s="5">
        <v>8440.0</v>
      </c>
      <c r="I3925" s="1" t="s">
        <v>21</v>
      </c>
      <c r="J3925" s="1" t="s">
        <v>518</v>
      </c>
      <c r="K3925" s="1" t="s">
        <v>4</v>
      </c>
      <c r="L3925" s="1" t="s">
        <v>5</v>
      </c>
      <c r="M3925" s="1" t="s">
        <v>23</v>
      </c>
      <c r="N3925" s="1" t="s">
        <v>7</v>
      </c>
      <c r="O3925" s="6"/>
    </row>
    <row r="3926">
      <c r="A3926" s="5">
        <v>107277.0</v>
      </c>
      <c r="B3926" s="2">
        <v>45930.0</v>
      </c>
      <c r="C3926" s="1" t="s">
        <v>517</v>
      </c>
      <c r="D3926" s="7">
        <v>153.0</v>
      </c>
      <c r="E3926" s="4">
        <v>45925.0</v>
      </c>
      <c r="F3926" s="5">
        <v>75.0</v>
      </c>
      <c r="G3926" s="5">
        <v>364.8</v>
      </c>
      <c r="H3926" s="5">
        <v>27362.0</v>
      </c>
      <c r="I3926" s="1" t="s">
        <v>21</v>
      </c>
      <c r="J3926" s="1" t="s">
        <v>518</v>
      </c>
      <c r="K3926" s="1" t="s">
        <v>4</v>
      </c>
      <c r="L3926" s="1" t="s">
        <v>5</v>
      </c>
      <c r="M3926" s="1" t="s">
        <v>23</v>
      </c>
      <c r="N3926" s="1" t="s">
        <v>7</v>
      </c>
      <c r="O3926" s="6"/>
    </row>
    <row r="3927">
      <c r="A3927" s="5">
        <v>107277.0</v>
      </c>
      <c r="B3927" s="2">
        <v>45930.0</v>
      </c>
      <c r="C3927" s="1" t="s">
        <v>517</v>
      </c>
      <c r="D3927" s="7">
        <v>112.0</v>
      </c>
      <c r="E3927" s="4">
        <v>45925.0</v>
      </c>
      <c r="F3927" s="5">
        <v>60.0</v>
      </c>
      <c r="G3927" s="5">
        <v>45.12</v>
      </c>
      <c r="H3927" s="5">
        <v>2709.0</v>
      </c>
      <c r="I3927" s="1" t="s">
        <v>21</v>
      </c>
      <c r="J3927" s="1" t="s">
        <v>518</v>
      </c>
      <c r="K3927" s="1" t="s">
        <v>4</v>
      </c>
      <c r="L3927" s="1" t="s">
        <v>5</v>
      </c>
      <c r="M3927" s="1" t="s">
        <v>23</v>
      </c>
      <c r="N3927" s="1" t="s">
        <v>7</v>
      </c>
      <c r="O3927" s="6"/>
    </row>
    <row r="3928">
      <c r="A3928" s="5">
        <v>107277.0</v>
      </c>
      <c r="B3928" s="2">
        <v>45930.0</v>
      </c>
      <c r="C3928" s="1" t="s">
        <v>517</v>
      </c>
      <c r="D3928" s="7">
        <v>144.0</v>
      </c>
      <c r="E3928" s="4">
        <v>45925.0</v>
      </c>
      <c r="F3928" s="5">
        <v>90.0</v>
      </c>
      <c r="G3928" s="5">
        <v>97.92</v>
      </c>
      <c r="H3928" s="5">
        <v>8815.0</v>
      </c>
      <c r="I3928" s="1" t="s">
        <v>21</v>
      </c>
      <c r="J3928" s="1" t="s">
        <v>518</v>
      </c>
      <c r="K3928" s="1" t="s">
        <v>4</v>
      </c>
      <c r="L3928" s="1" t="s">
        <v>5</v>
      </c>
      <c r="M3928" s="1" t="s">
        <v>23</v>
      </c>
      <c r="N3928" s="1" t="s">
        <v>7</v>
      </c>
      <c r="O3928" s="6"/>
    </row>
    <row r="3929">
      <c r="A3929" s="5">
        <v>107277.0</v>
      </c>
      <c r="B3929" s="2">
        <v>45930.0</v>
      </c>
      <c r="C3929" s="1" t="s">
        <v>517</v>
      </c>
      <c r="D3929" s="7">
        <v>113.0</v>
      </c>
      <c r="E3929" s="4">
        <v>45925.0</v>
      </c>
      <c r="F3929" s="5">
        <v>60.0</v>
      </c>
      <c r="G3929" s="5">
        <v>45.12</v>
      </c>
      <c r="H3929" s="5">
        <v>2709.0</v>
      </c>
      <c r="I3929" s="1" t="s">
        <v>21</v>
      </c>
      <c r="J3929" s="1" t="s">
        <v>518</v>
      </c>
      <c r="K3929" s="1" t="s">
        <v>4</v>
      </c>
      <c r="L3929" s="1" t="s">
        <v>5</v>
      </c>
      <c r="M3929" s="1" t="s">
        <v>23</v>
      </c>
      <c r="N3929" s="1" t="s">
        <v>7</v>
      </c>
      <c r="O3929" s="6"/>
    </row>
    <row r="3930">
      <c r="A3930" s="5">
        <v>107277.0</v>
      </c>
      <c r="B3930" s="2">
        <v>45930.0</v>
      </c>
      <c r="C3930" s="1" t="s">
        <v>517</v>
      </c>
      <c r="D3930" s="7">
        <v>327.0</v>
      </c>
      <c r="E3930" s="4">
        <v>45925.0</v>
      </c>
      <c r="F3930" s="5">
        <v>100.0</v>
      </c>
      <c r="G3930" s="5">
        <v>33.3</v>
      </c>
      <c r="H3930" s="5">
        <v>3332.0</v>
      </c>
      <c r="I3930" s="1" t="s">
        <v>229</v>
      </c>
      <c r="J3930" s="1" t="s">
        <v>518</v>
      </c>
      <c r="K3930" s="1" t="s">
        <v>4</v>
      </c>
      <c r="L3930" s="1" t="s">
        <v>5</v>
      </c>
      <c r="M3930" s="1" t="s">
        <v>23</v>
      </c>
      <c r="N3930" s="1" t="s">
        <v>7</v>
      </c>
      <c r="O3930" s="6"/>
    </row>
    <row r="3931">
      <c r="A3931" s="5">
        <v>107277.0</v>
      </c>
      <c r="B3931" s="2">
        <v>45930.0</v>
      </c>
      <c r="C3931" s="1" t="s">
        <v>517</v>
      </c>
      <c r="D3931" s="7">
        <v>123.0</v>
      </c>
      <c r="E3931" s="4">
        <v>45925.0</v>
      </c>
      <c r="F3931" s="5">
        <v>60.0</v>
      </c>
      <c r="G3931" s="5">
        <v>113.28</v>
      </c>
      <c r="H3931" s="5">
        <v>6799.0</v>
      </c>
      <c r="I3931" s="1" t="s">
        <v>21</v>
      </c>
      <c r="J3931" s="1" t="s">
        <v>518</v>
      </c>
      <c r="K3931" s="1" t="s">
        <v>4</v>
      </c>
      <c r="L3931" s="1" t="s">
        <v>5</v>
      </c>
      <c r="M3931" s="1" t="s">
        <v>23</v>
      </c>
      <c r="N3931" s="1" t="s">
        <v>7</v>
      </c>
      <c r="O3931" s="6"/>
    </row>
    <row r="3932">
      <c r="A3932" s="5">
        <v>107277.0</v>
      </c>
      <c r="B3932" s="2">
        <v>45930.0</v>
      </c>
      <c r="C3932" s="1" t="s">
        <v>517</v>
      </c>
      <c r="D3932" s="7">
        <v>3272.0</v>
      </c>
      <c r="E3932" s="4">
        <v>45925.0</v>
      </c>
      <c r="F3932" s="5">
        <v>200.0</v>
      </c>
      <c r="G3932" s="5">
        <v>32.4</v>
      </c>
      <c r="H3932" s="5">
        <v>6482.0</v>
      </c>
      <c r="I3932" s="1" t="s">
        <v>229</v>
      </c>
      <c r="J3932" s="1" t="s">
        <v>518</v>
      </c>
      <c r="K3932" s="1" t="s">
        <v>4</v>
      </c>
      <c r="L3932" s="1" t="s">
        <v>5</v>
      </c>
      <c r="M3932" s="1" t="s">
        <v>23</v>
      </c>
      <c r="N3932" s="1" t="s">
        <v>7</v>
      </c>
      <c r="O3932" s="6"/>
    </row>
    <row r="3933">
      <c r="A3933" s="5">
        <v>107277.0</v>
      </c>
      <c r="B3933" s="2">
        <v>45930.0</v>
      </c>
      <c r="C3933" s="1" t="s">
        <v>517</v>
      </c>
      <c r="D3933" s="7">
        <v>187.0</v>
      </c>
      <c r="E3933" s="4">
        <v>45925.0</v>
      </c>
      <c r="F3933" s="5">
        <v>88.0</v>
      </c>
      <c r="G3933" s="5">
        <v>263.04</v>
      </c>
      <c r="H3933" s="5">
        <v>23149.0</v>
      </c>
      <c r="I3933" s="1" t="s">
        <v>21</v>
      </c>
      <c r="J3933" s="1" t="s">
        <v>518</v>
      </c>
      <c r="K3933" s="1" t="s">
        <v>4</v>
      </c>
      <c r="L3933" s="1" t="s">
        <v>5</v>
      </c>
      <c r="M3933" s="1" t="s">
        <v>23</v>
      </c>
      <c r="N3933" s="1" t="s">
        <v>7</v>
      </c>
      <c r="O3933" s="6"/>
    </row>
    <row r="3934">
      <c r="A3934" s="5">
        <v>107277.0</v>
      </c>
      <c r="B3934" s="2">
        <v>45930.0</v>
      </c>
      <c r="C3934" s="1" t="s">
        <v>517</v>
      </c>
      <c r="D3934" s="7">
        <v>147.0</v>
      </c>
      <c r="E3934" s="4">
        <v>45925.0</v>
      </c>
      <c r="F3934" s="5">
        <v>30.0</v>
      </c>
      <c r="G3934" s="5">
        <v>285.12</v>
      </c>
      <c r="H3934" s="5">
        <v>8555.0</v>
      </c>
      <c r="I3934" s="1" t="s">
        <v>21</v>
      </c>
      <c r="J3934" s="1" t="s">
        <v>518</v>
      </c>
      <c r="K3934" s="1" t="s">
        <v>4</v>
      </c>
      <c r="L3934" s="1" t="s">
        <v>5</v>
      </c>
      <c r="M3934" s="1" t="s">
        <v>23</v>
      </c>
      <c r="N3934" s="1" t="s">
        <v>7</v>
      </c>
      <c r="O3934" s="6"/>
    </row>
    <row r="3935">
      <c r="A3935" s="5">
        <v>107277.0</v>
      </c>
      <c r="B3935" s="2">
        <v>45930.0</v>
      </c>
      <c r="C3935" s="1" t="s">
        <v>517</v>
      </c>
      <c r="D3935" s="7">
        <v>124.0</v>
      </c>
      <c r="E3935" s="4">
        <v>45925.0</v>
      </c>
      <c r="F3935" s="5">
        <v>368.0</v>
      </c>
      <c r="G3935" s="5">
        <v>132.48</v>
      </c>
      <c r="H3935" s="5">
        <v>48754.0</v>
      </c>
      <c r="I3935" s="1" t="s">
        <v>21</v>
      </c>
      <c r="J3935" s="1" t="s">
        <v>518</v>
      </c>
      <c r="K3935" s="1" t="s">
        <v>4</v>
      </c>
      <c r="L3935" s="1" t="s">
        <v>5</v>
      </c>
      <c r="M3935" s="1" t="s">
        <v>23</v>
      </c>
      <c r="N3935" s="1" t="s">
        <v>7</v>
      </c>
      <c r="O3935" s="6"/>
    </row>
    <row r="3936">
      <c r="A3936" s="5">
        <v>107277.0</v>
      </c>
      <c r="B3936" s="2">
        <v>45930.0</v>
      </c>
      <c r="C3936" s="1" t="s">
        <v>517</v>
      </c>
      <c r="D3936" s="3" t="s">
        <v>757</v>
      </c>
      <c r="E3936" s="4">
        <v>45925.0</v>
      </c>
      <c r="F3936" s="5">
        <v>30.0</v>
      </c>
      <c r="G3936" s="5">
        <v>301.44</v>
      </c>
      <c r="H3936" s="5">
        <v>9045.0</v>
      </c>
      <c r="I3936" s="1" t="s">
        <v>21</v>
      </c>
      <c r="J3936" s="1" t="s">
        <v>518</v>
      </c>
      <c r="K3936" s="1" t="s">
        <v>4</v>
      </c>
      <c r="L3936" s="1" t="s">
        <v>5</v>
      </c>
      <c r="M3936" s="1" t="s">
        <v>23</v>
      </c>
      <c r="N3936" s="1" t="s">
        <v>7</v>
      </c>
      <c r="O3936" s="6"/>
    </row>
    <row r="3937">
      <c r="A3937" s="5">
        <v>107277.0</v>
      </c>
      <c r="B3937" s="2">
        <v>45930.0</v>
      </c>
      <c r="C3937" s="1" t="s">
        <v>517</v>
      </c>
      <c r="D3937" s="7">
        <v>5211.0</v>
      </c>
      <c r="E3937" s="4">
        <v>45925.0</v>
      </c>
      <c r="F3937" s="5">
        <v>52.0</v>
      </c>
      <c r="G3937" s="5">
        <v>142.08</v>
      </c>
      <c r="H3937" s="5">
        <v>7390.0</v>
      </c>
      <c r="I3937" s="1" t="s">
        <v>21</v>
      </c>
      <c r="J3937" s="1" t="s">
        <v>518</v>
      </c>
      <c r="K3937" s="1" t="s">
        <v>4</v>
      </c>
      <c r="L3937" s="1" t="s">
        <v>5</v>
      </c>
      <c r="M3937" s="1" t="s">
        <v>23</v>
      </c>
      <c r="N3937" s="1" t="s">
        <v>7</v>
      </c>
      <c r="O3937" s="6"/>
    </row>
    <row r="3938">
      <c r="A3938" s="5">
        <v>107277.0</v>
      </c>
      <c r="B3938" s="2">
        <v>45930.0</v>
      </c>
      <c r="C3938" s="1" t="s">
        <v>517</v>
      </c>
      <c r="D3938" s="7">
        <v>127.0</v>
      </c>
      <c r="E3938" s="4">
        <v>45925.0</v>
      </c>
      <c r="F3938" s="5">
        <v>66.0</v>
      </c>
      <c r="G3938" s="5">
        <v>114.24</v>
      </c>
      <c r="H3938" s="5">
        <v>7542.0</v>
      </c>
      <c r="I3938" s="1" t="s">
        <v>21</v>
      </c>
      <c r="J3938" s="1" t="s">
        <v>518</v>
      </c>
      <c r="K3938" s="1" t="s">
        <v>4</v>
      </c>
      <c r="L3938" s="1" t="s">
        <v>5</v>
      </c>
      <c r="M3938" s="1" t="s">
        <v>23</v>
      </c>
      <c r="N3938" s="1" t="s">
        <v>7</v>
      </c>
      <c r="O3938" s="6"/>
    </row>
    <row r="3939">
      <c r="A3939" s="5">
        <v>107277.0</v>
      </c>
      <c r="B3939" s="2">
        <v>45930.0</v>
      </c>
      <c r="C3939" s="1" t="s">
        <v>517</v>
      </c>
      <c r="D3939" s="7">
        <v>129.0</v>
      </c>
      <c r="E3939" s="4">
        <v>45925.0</v>
      </c>
      <c r="F3939" s="5">
        <v>120.0</v>
      </c>
      <c r="G3939" s="5">
        <v>233.28</v>
      </c>
      <c r="H3939" s="5">
        <v>27995.0</v>
      </c>
      <c r="I3939" s="1" t="s">
        <v>21</v>
      </c>
      <c r="J3939" s="1" t="s">
        <v>518</v>
      </c>
      <c r="K3939" s="1" t="s">
        <v>4</v>
      </c>
      <c r="L3939" s="1" t="s">
        <v>5</v>
      </c>
      <c r="M3939" s="1" t="s">
        <v>23</v>
      </c>
      <c r="N3939" s="1" t="s">
        <v>7</v>
      </c>
      <c r="O3939" s="6"/>
    </row>
    <row r="3940">
      <c r="A3940" s="5">
        <v>107277.0</v>
      </c>
      <c r="B3940" s="2">
        <v>45930.0</v>
      </c>
      <c r="C3940" s="1" t="s">
        <v>517</v>
      </c>
      <c r="D3940" s="7">
        <v>103.0</v>
      </c>
      <c r="E3940" s="4">
        <v>45925.0</v>
      </c>
      <c r="F3940" s="5">
        <v>108.0</v>
      </c>
      <c r="G3940" s="5">
        <v>52.8</v>
      </c>
      <c r="H3940" s="5">
        <v>5704.0</v>
      </c>
      <c r="I3940" s="1" t="s">
        <v>21</v>
      </c>
      <c r="J3940" s="1" t="s">
        <v>518</v>
      </c>
      <c r="K3940" s="1" t="s">
        <v>4</v>
      </c>
      <c r="L3940" s="1" t="s">
        <v>5</v>
      </c>
      <c r="M3940" s="1" t="s">
        <v>23</v>
      </c>
      <c r="N3940" s="1" t="s">
        <v>7</v>
      </c>
      <c r="O3940" s="6"/>
    </row>
    <row r="3941">
      <c r="A3941" s="5">
        <v>107277.0</v>
      </c>
      <c r="B3941" s="2">
        <v>45930.0</v>
      </c>
      <c r="C3941" s="1" t="s">
        <v>517</v>
      </c>
      <c r="D3941" s="7">
        <v>151.0</v>
      </c>
      <c r="E3941" s="4">
        <v>45925.0</v>
      </c>
      <c r="F3941" s="5">
        <v>350.0</v>
      </c>
      <c r="G3941" s="5">
        <v>143.04</v>
      </c>
      <c r="H3941" s="5">
        <v>50066.0</v>
      </c>
      <c r="I3941" s="1" t="s">
        <v>21</v>
      </c>
      <c r="J3941" s="1" t="s">
        <v>518</v>
      </c>
      <c r="K3941" s="1" t="s">
        <v>4</v>
      </c>
      <c r="L3941" s="1" t="s">
        <v>5</v>
      </c>
      <c r="M3941" s="1" t="s">
        <v>23</v>
      </c>
      <c r="N3941" s="1" t="s">
        <v>7</v>
      </c>
      <c r="O3941" s="6"/>
    </row>
    <row r="3942">
      <c r="A3942" s="5">
        <v>107278.0</v>
      </c>
      <c r="B3942" s="2">
        <v>45930.0</v>
      </c>
      <c r="C3942" s="1" t="s">
        <v>517</v>
      </c>
      <c r="D3942" s="3" t="s">
        <v>88</v>
      </c>
      <c r="E3942" s="4">
        <v>45925.0</v>
      </c>
      <c r="F3942" s="5">
        <v>25.0</v>
      </c>
      <c r="G3942" s="5">
        <v>1983.4</v>
      </c>
      <c r="H3942" s="5">
        <v>49587.0</v>
      </c>
      <c r="I3942" s="1" t="s">
        <v>58</v>
      </c>
      <c r="J3942" s="1" t="s">
        <v>518</v>
      </c>
      <c r="K3942" s="1" t="s">
        <v>4</v>
      </c>
      <c r="L3942" s="1" t="s">
        <v>5</v>
      </c>
      <c r="M3942" s="1" t="s">
        <v>59</v>
      </c>
      <c r="N3942" s="1" t="s">
        <v>7</v>
      </c>
      <c r="O3942" s="6"/>
    </row>
    <row r="3943">
      <c r="A3943" s="5">
        <v>107278.0</v>
      </c>
      <c r="B3943" s="2">
        <v>45930.0</v>
      </c>
      <c r="C3943" s="1" t="s">
        <v>517</v>
      </c>
      <c r="D3943" s="3" t="s">
        <v>557</v>
      </c>
      <c r="E3943" s="4">
        <v>45925.0</v>
      </c>
      <c r="F3943" s="5">
        <v>20.0</v>
      </c>
      <c r="G3943" s="5">
        <v>239.7</v>
      </c>
      <c r="H3943" s="5">
        <v>4796.0</v>
      </c>
      <c r="I3943" s="1" t="s">
        <v>320</v>
      </c>
      <c r="J3943" s="1" t="s">
        <v>518</v>
      </c>
      <c r="K3943" s="1" t="s">
        <v>4</v>
      </c>
      <c r="L3943" s="1" t="s">
        <v>5</v>
      </c>
      <c r="M3943" s="1" t="s">
        <v>59</v>
      </c>
      <c r="N3943" s="1" t="s">
        <v>7</v>
      </c>
      <c r="O3943" s="6"/>
    </row>
    <row r="3944">
      <c r="A3944" s="5">
        <v>107278.0</v>
      </c>
      <c r="B3944" s="2">
        <v>45930.0</v>
      </c>
      <c r="C3944" s="1" t="s">
        <v>517</v>
      </c>
      <c r="D3944" s="3" t="s">
        <v>558</v>
      </c>
      <c r="E3944" s="4">
        <v>45925.0</v>
      </c>
      <c r="F3944" s="5">
        <v>20.0</v>
      </c>
      <c r="G3944" s="5">
        <v>225.6</v>
      </c>
      <c r="H3944" s="5">
        <v>4514.0</v>
      </c>
      <c r="I3944" s="1" t="s">
        <v>320</v>
      </c>
      <c r="J3944" s="1" t="s">
        <v>518</v>
      </c>
      <c r="K3944" s="1" t="s">
        <v>4</v>
      </c>
      <c r="L3944" s="1" t="s">
        <v>5</v>
      </c>
      <c r="M3944" s="1" t="s">
        <v>59</v>
      </c>
      <c r="N3944" s="1" t="s">
        <v>7</v>
      </c>
      <c r="O3944" s="6"/>
    </row>
    <row r="3945">
      <c r="A3945" s="5">
        <v>201899.0</v>
      </c>
      <c r="B3945" s="2">
        <v>45930.0</v>
      </c>
      <c r="C3945" s="1" t="s">
        <v>517</v>
      </c>
      <c r="D3945" s="3" t="s">
        <v>472</v>
      </c>
      <c r="E3945" s="4">
        <v>45925.0</v>
      </c>
      <c r="F3945" s="5">
        <v>160.0</v>
      </c>
      <c r="G3945" s="5">
        <v>362.6</v>
      </c>
      <c r="H3945" s="5">
        <v>58017.0</v>
      </c>
      <c r="I3945" s="1" t="s">
        <v>75</v>
      </c>
      <c r="J3945" s="1" t="s">
        <v>518</v>
      </c>
      <c r="K3945" s="1" t="s">
        <v>4</v>
      </c>
      <c r="L3945" s="1" t="s">
        <v>5</v>
      </c>
      <c r="M3945" s="1" t="s">
        <v>6</v>
      </c>
      <c r="N3945" s="1" t="s">
        <v>7</v>
      </c>
      <c r="O3945" s="6"/>
    </row>
    <row r="3946">
      <c r="A3946" s="5">
        <v>201899.0</v>
      </c>
      <c r="B3946" s="2">
        <v>45930.0</v>
      </c>
      <c r="C3946" s="1" t="s">
        <v>517</v>
      </c>
      <c r="D3946" s="3" t="s">
        <v>603</v>
      </c>
      <c r="E3946" s="4">
        <v>45925.0</v>
      </c>
      <c r="F3946" s="5">
        <v>30.0</v>
      </c>
      <c r="G3946" s="5">
        <v>26.01</v>
      </c>
      <c r="H3946" s="5">
        <v>781.0</v>
      </c>
      <c r="I3946" s="1" t="s">
        <v>71</v>
      </c>
      <c r="J3946" s="1" t="s">
        <v>518</v>
      </c>
      <c r="K3946" s="1" t="s">
        <v>4</v>
      </c>
      <c r="L3946" s="1" t="s">
        <v>5</v>
      </c>
      <c r="M3946" s="1" t="s">
        <v>6</v>
      </c>
      <c r="N3946" s="1" t="s">
        <v>7</v>
      </c>
      <c r="O3946" s="6"/>
    </row>
    <row r="3947">
      <c r="A3947" s="5">
        <v>201899.0</v>
      </c>
      <c r="B3947" s="2">
        <v>45930.0</v>
      </c>
      <c r="C3947" s="1" t="s">
        <v>517</v>
      </c>
      <c r="D3947" s="3" t="s">
        <v>497</v>
      </c>
      <c r="E3947" s="4">
        <v>45925.0</v>
      </c>
      <c r="F3947" s="5">
        <v>80.0</v>
      </c>
      <c r="G3947" s="5">
        <v>21.01</v>
      </c>
      <c r="H3947" s="5">
        <v>1682.0</v>
      </c>
      <c r="I3947" s="1" t="s">
        <v>71</v>
      </c>
      <c r="J3947" s="1" t="s">
        <v>518</v>
      </c>
      <c r="K3947" s="1" t="s">
        <v>4</v>
      </c>
      <c r="L3947" s="1" t="s">
        <v>5</v>
      </c>
      <c r="M3947" s="1" t="s">
        <v>6</v>
      </c>
      <c r="N3947" s="1" t="s">
        <v>7</v>
      </c>
      <c r="O3947" s="6"/>
    </row>
    <row r="3948">
      <c r="A3948" s="5">
        <v>201899.0</v>
      </c>
      <c r="B3948" s="2">
        <v>45930.0</v>
      </c>
      <c r="C3948" s="1" t="s">
        <v>517</v>
      </c>
      <c r="D3948" s="3" t="s">
        <v>293</v>
      </c>
      <c r="E3948" s="4">
        <v>45925.0</v>
      </c>
      <c r="F3948" s="5">
        <v>3000.0</v>
      </c>
      <c r="G3948" s="5">
        <v>2.87</v>
      </c>
      <c r="H3948" s="5">
        <v>8611.0</v>
      </c>
      <c r="I3948" s="1" t="s">
        <v>75</v>
      </c>
      <c r="J3948" s="1" t="s">
        <v>518</v>
      </c>
      <c r="K3948" s="1" t="s">
        <v>4</v>
      </c>
      <c r="L3948" s="1" t="s">
        <v>5</v>
      </c>
      <c r="M3948" s="1" t="s">
        <v>6</v>
      </c>
      <c r="N3948" s="1" t="s">
        <v>7</v>
      </c>
      <c r="O3948" s="6"/>
    </row>
    <row r="3949">
      <c r="A3949" s="5">
        <v>201899.0</v>
      </c>
      <c r="B3949" s="2">
        <v>45930.0</v>
      </c>
      <c r="C3949" s="1" t="s">
        <v>517</v>
      </c>
      <c r="D3949" s="3" t="s">
        <v>187</v>
      </c>
      <c r="E3949" s="4">
        <v>45925.0</v>
      </c>
      <c r="F3949" s="5">
        <v>165.0</v>
      </c>
      <c r="G3949" s="5">
        <v>129.15</v>
      </c>
      <c r="H3949" s="5">
        <v>21311.0</v>
      </c>
      <c r="I3949" s="1" t="s">
        <v>75</v>
      </c>
      <c r="J3949" s="1" t="s">
        <v>518</v>
      </c>
      <c r="K3949" s="1" t="s">
        <v>4</v>
      </c>
      <c r="L3949" s="1" t="s">
        <v>5</v>
      </c>
      <c r="M3949" s="1" t="s">
        <v>6</v>
      </c>
      <c r="N3949" s="1" t="s">
        <v>7</v>
      </c>
      <c r="O3949" s="6"/>
    </row>
    <row r="3950">
      <c r="A3950" s="5">
        <v>201899.0</v>
      </c>
      <c r="B3950" s="2">
        <v>45930.0</v>
      </c>
      <c r="C3950" s="1" t="s">
        <v>517</v>
      </c>
      <c r="D3950" s="3" t="s">
        <v>421</v>
      </c>
      <c r="E3950" s="4">
        <v>45925.0</v>
      </c>
      <c r="F3950" s="5">
        <v>60.0</v>
      </c>
      <c r="G3950" s="5">
        <v>76.59</v>
      </c>
      <c r="H3950" s="5">
        <v>4597.0</v>
      </c>
      <c r="I3950" s="1" t="s">
        <v>71</v>
      </c>
      <c r="J3950" s="1" t="s">
        <v>518</v>
      </c>
      <c r="K3950" s="1" t="s">
        <v>4</v>
      </c>
      <c r="L3950" s="1" t="s">
        <v>5</v>
      </c>
      <c r="M3950" s="1" t="s">
        <v>6</v>
      </c>
      <c r="N3950" s="1" t="s">
        <v>7</v>
      </c>
      <c r="O3950" s="6"/>
    </row>
    <row r="3951">
      <c r="A3951" s="5">
        <v>201899.0</v>
      </c>
      <c r="B3951" s="2">
        <v>45930.0</v>
      </c>
      <c r="C3951" s="1" t="s">
        <v>517</v>
      </c>
      <c r="D3951" s="3" t="s">
        <v>964</v>
      </c>
      <c r="E3951" s="4">
        <v>45925.0</v>
      </c>
      <c r="F3951" s="5">
        <v>250.0</v>
      </c>
      <c r="G3951" s="5">
        <v>7.25</v>
      </c>
      <c r="H3951" s="5">
        <v>1814.0</v>
      </c>
      <c r="I3951" s="1" t="s">
        <v>71</v>
      </c>
      <c r="J3951" s="1" t="s">
        <v>518</v>
      </c>
      <c r="K3951" s="1" t="s">
        <v>4</v>
      </c>
      <c r="L3951" s="1" t="s">
        <v>5</v>
      </c>
      <c r="M3951" s="1" t="s">
        <v>6</v>
      </c>
      <c r="N3951" s="1" t="s">
        <v>7</v>
      </c>
      <c r="O3951" s="6"/>
    </row>
    <row r="3952">
      <c r="A3952" s="5">
        <v>201899.0</v>
      </c>
      <c r="B3952" s="2">
        <v>45930.0</v>
      </c>
      <c r="C3952" s="1" t="s">
        <v>517</v>
      </c>
      <c r="D3952" s="3" t="s">
        <v>162</v>
      </c>
      <c r="E3952" s="4">
        <v>45925.0</v>
      </c>
      <c r="F3952" s="5">
        <v>25.0</v>
      </c>
      <c r="G3952" s="5">
        <v>103.23</v>
      </c>
      <c r="H3952" s="5">
        <v>2582.0</v>
      </c>
      <c r="I3952" s="1" t="s">
        <v>71</v>
      </c>
      <c r="J3952" s="1" t="s">
        <v>518</v>
      </c>
      <c r="K3952" s="1" t="s">
        <v>4</v>
      </c>
      <c r="L3952" s="1" t="s">
        <v>5</v>
      </c>
      <c r="M3952" s="1" t="s">
        <v>6</v>
      </c>
      <c r="N3952" s="1" t="s">
        <v>7</v>
      </c>
      <c r="O3952" s="6"/>
    </row>
    <row r="3953">
      <c r="A3953" s="5">
        <v>201899.0</v>
      </c>
      <c r="B3953" s="2">
        <v>45930.0</v>
      </c>
      <c r="C3953" s="1" t="s">
        <v>517</v>
      </c>
      <c r="D3953" s="3" t="s">
        <v>163</v>
      </c>
      <c r="E3953" s="4">
        <v>45925.0</v>
      </c>
      <c r="F3953" s="5">
        <v>300.0</v>
      </c>
      <c r="G3953" s="5">
        <v>10.87</v>
      </c>
      <c r="H3953" s="5">
        <v>3262.0</v>
      </c>
      <c r="I3953" s="1" t="s">
        <v>71</v>
      </c>
      <c r="J3953" s="1" t="s">
        <v>518</v>
      </c>
      <c r="K3953" s="1" t="s">
        <v>4</v>
      </c>
      <c r="L3953" s="1" t="s">
        <v>5</v>
      </c>
      <c r="M3953" s="1" t="s">
        <v>6</v>
      </c>
      <c r="N3953" s="1" t="s">
        <v>7</v>
      </c>
      <c r="O3953" s="6"/>
    </row>
    <row r="3954">
      <c r="A3954" s="5">
        <v>201899.0</v>
      </c>
      <c r="B3954" s="2">
        <v>45930.0</v>
      </c>
      <c r="C3954" s="1" t="s">
        <v>517</v>
      </c>
      <c r="D3954" s="3" t="s">
        <v>656</v>
      </c>
      <c r="E3954" s="4">
        <v>45925.0</v>
      </c>
      <c r="F3954" s="5">
        <v>68.0</v>
      </c>
      <c r="G3954" s="5">
        <v>44.4</v>
      </c>
      <c r="H3954" s="5">
        <v>3020.0</v>
      </c>
      <c r="I3954" s="1" t="s">
        <v>71</v>
      </c>
      <c r="J3954" s="1" t="s">
        <v>518</v>
      </c>
      <c r="K3954" s="1" t="s">
        <v>4</v>
      </c>
      <c r="L3954" s="1" t="s">
        <v>5</v>
      </c>
      <c r="M3954" s="1" t="s">
        <v>6</v>
      </c>
      <c r="N3954" s="1" t="s">
        <v>7</v>
      </c>
      <c r="O3954" s="6"/>
    </row>
    <row r="3955">
      <c r="A3955" s="5">
        <v>201899.0</v>
      </c>
      <c r="B3955" s="2">
        <v>45930.0</v>
      </c>
      <c r="C3955" s="1" t="s">
        <v>517</v>
      </c>
      <c r="D3955" s="3" t="s">
        <v>848</v>
      </c>
      <c r="E3955" s="4">
        <v>45925.0</v>
      </c>
      <c r="F3955" s="5">
        <v>200.0</v>
      </c>
      <c r="G3955" s="5">
        <v>64.38</v>
      </c>
      <c r="H3955" s="5">
        <v>12877.0</v>
      </c>
      <c r="I3955" s="1" t="s">
        <v>71</v>
      </c>
      <c r="J3955" s="1" t="s">
        <v>518</v>
      </c>
      <c r="K3955" s="1" t="s">
        <v>4</v>
      </c>
      <c r="L3955" s="1" t="s">
        <v>5</v>
      </c>
      <c r="M3955" s="1" t="s">
        <v>6</v>
      </c>
      <c r="N3955" s="1" t="s">
        <v>7</v>
      </c>
      <c r="O3955" s="6"/>
    </row>
    <row r="3956">
      <c r="A3956" s="5">
        <v>201899.0</v>
      </c>
      <c r="B3956" s="2">
        <v>45930.0</v>
      </c>
      <c r="C3956" s="1" t="s">
        <v>517</v>
      </c>
      <c r="D3956" s="3" t="s">
        <v>525</v>
      </c>
      <c r="E3956" s="4">
        <v>45925.0</v>
      </c>
      <c r="F3956" s="5">
        <v>200.0</v>
      </c>
      <c r="G3956" s="5">
        <v>21.46</v>
      </c>
      <c r="H3956" s="5">
        <v>4293.0</v>
      </c>
      <c r="I3956" s="1" t="s">
        <v>71</v>
      </c>
      <c r="J3956" s="1" t="s">
        <v>518</v>
      </c>
      <c r="K3956" s="1" t="s">
        <v>4</v>
      </c>
      <c r="L3956" s="1" t="s">
        <v>5</v>
      </c>
      <c r="M3956" s="1" t="s">
        <v>6</v>
      </c>
      <c r="N3956" s="1" t="s">
        <v>7</v>
      </c>
      <c r="O3956" s="6"/>
    </row>
    <row r="3957">
      <c r="A3957" s="5">
        <v>201899.0</v>
      </c>
      <c r="B3957" s="2">
        <v>45930.0</v>
      </c>
      <c r="C3957" s="1" t="s">
        <v>517</v>
      </c>
      <c r="D3957" s="3" t="s">
        <v>494</v>
      </c>
      <c r="E3957" s="4">
        <v>45925.0</v>
      </c>
      <c r="F3957" s="5">
        <v>160.0</v>
      </c>
      <c r="G3957" s="5">
        <v>16.16</v>
      </c>
      <c r="H3957" s="5">
        <v>2587.0</v>
      </c>
      <c r="I3957" s="1" t="s">
        <v>71</v>
      </c>
      <c r="J3957" s="1" t="s">
        <v>518</v>
      </c>
      <c r="K3957" s="1" t="s">
        <v>4</v>
      </c>
      <c r="L3957" s="1" t="s">
        <v>5</v>
      </c>
      <c r="M3957" s="1" t="s">
        <v>6</v>
      </c>
      <c r="N3957" s="1" t="s">
        <v>7</v>
      </c>
      <c r="O3957" s="6"/>
    </row>
    <row r="3958">
      <c r="A3958" s="5">
        <v>107322.0</v>
      </c>
      <c r="B3958" s="2">
        <v>45930.0</v>
      </c>
      <c r="C3958" s="1" t="s">
        <v>664</v>
      </c>
      <c r="D3958" s="3" t="s">
        <v>965</v>
      </c>
      <c r="E3958" s="4">
        <v>45925.0</v>
      </c>
      <c r="F3958" s="5">
        <v>10.0</v>
      </c>
      <c r="G3958" s="5">
        <v>547.4</v>
      </c>
      <c r="H3958" s="5">
        <v>5365.0</v>
      </c>
      <c r="I3958" s="1" t="s">
        <v>26</v>
      </c>
      <c r="J3958" s="1" t="s">
        <v>221</v>
      </c>
      <c r="K3958" s="1" t="s">
        <v>111</v>
      </c>
      <c r="L3958" s="1" t="s">
        <v>5</v>
      </c>
      <c r="M3958" s="1" t="s">
        <v>29</v>
      </c>
      <c r="N3958" s="1" t="s">
        <v>7</v>
      </c>
      <c r="O3958" s="6"/>
    </row>
    <row r="3959">
      <c r="A3959" s="5">
        <v>107328.0</v>
      </c>
      <c r="B3959" s="2">
        <v>45933.0</v>
      </c>
      <c r="C3959" s="1" t="s">
        <v>548</v>
      </c>
      <c r="D3959" s="3" t="s">
        <v>922</v>
      </c>
      <c r="E3959" s="4">
        <v>45955.0</v>
      </c>
      <c r="F3959" s="5">
        <v>4.0</v>
      </c>
      <c r="G3959" s="5">
        <v>4780.0</v>
      </c>
      <c r="H3959" s="5">
        <v>18740.0</v>
      </c>
      <c r="I3959" s="1" t="s">
        <v>58</v>
      </c>
      <c r="J3959" s="1" t="s">
        <v>550</v>
      </c>
      <c r="K3959" s="1" t="s">
        <v>28</v>
      </c>
      <c r="L3959" s="1" t="s">
        <v>5</v>
      </c>
      <c r="M3959" s="1" t="s">
        <v>59</v>
      </c>
      <c r="N3959" s="1" t="s">
        <v>7</v>
      </c>
      <c r="O3959" s="6"/>
    </row>
    <row r="3960">
      <c r="A3960" s="5">
        <v>201915.0</v>
      </c>
      <c r="B3960" s="2">
        <v>45937.0</v>
      </c>
      <c r="C3960" s="1" t="s">
        <v>567</v>
      </c>
      <c r="D3960" s="3" t="s">
        <v>42</v>
      </c>
      <c r="E3960" s="4">
        <v>45955.0</v>
      </c>
      <c r="F3960" s="5">
        <v>2000.0</v>
      </c>
      <c r="G3960" s="5">
        <v>8201.0</v>
      </c>
      <c r="H3960" s="5">
        <v>8038.0</v>
      </c>
      <c r="I3960" s="1" t="s">
        <v>43</v>
      </c>
      <c r="J3960" s="1" t="s">
        <v>568</v>
      </c>
      <c r="K3960" s="1" t="s">
        <v>13</v>
      </c>
      <c r="L3960" s="1" t="s">
        <v>5</v>
      </c>
      <c r="M3960" s="1" t="s">
        <v>44</v>
      </c>
      <c r="N3960" s="1" t="s">
        <v>7</v>
      </c>
      <c r="O3960" s="6"/>
    </row>
    <row r="3961">
      <c r="A3961" s="5">
        <v>107411.0</v>
      </c>
      <c r="B3961" s="2">
        <v>45939.0</v>
      </c>
      <c r="C3961" s="1" t="s">
        <v>11</v>
      </c>
      <c r="D3961" s="3" t="s">
        <v>119</v>
      </c>
      <c r="E3961" s="4">
        <v>45955.0</v>
      </c>
      <c r="F3961" s="5">
        <v>28.0</v>
      </c>
      <c r="G3961" s="5">
        <v>834.24</v>
      </c>
      <c r="H3961" s="5">
        <v>23361.0</v>
      </c>
      <c r="I3961" s="1" t="s">
        <v>21</v>
      </c>
      <c r="J3961" s="1" t="s">
        <v>12</v>
      </c>
      <c r="K3961" s="1" t="s">
        <v>13</v>
      </c>
      <c r="L3961" s="1" t="s">
        <v>5</v>
      </c>
      <c r="M3961" s="1" t="s">
        <v>23</v>
      </c>
      <c r="N3961" s="1" t="s">
        <v>7</v>
      </c>
      <c r="O3961" s="6"/>
    </row>
    <row r="3962">
      <c r="A3962" s="5">
        <v>107411.0</v>
      </c>
      <c r="B3962" s="2">
        <v>45939.0</v>
      </c>
      <c r="C3962" s="1" t="s">
        <v>11</v>
      </c>
      <c r="D3962" s="3" t="s">
        <v>35</v>
      </c>
      <c r="E3962" s="4">
        <v>45955.0</v>
      </c>
      <c r="F3962" s="5">
        <v>66.0</v>
      </c>
      <c r="G3962" s="5">
        <v>164.16</v>
      </c>
      <c r="H3962" s="5">
        <v>10837.0</v>
      </c>
      <c r="I3962" s="1" t="s">
        <v>21</v>
      </c>
      <c r="J3962" s="1" t="s">
        <v>12</v>
      </c>
      <c r="K3962" s="1" t="s">
        <v>13</v>
      </c>
      <c r="L3962" s="1" t="s">
        <v>5</v>
      </c>
      <c r="M3962" s="1" t="s">
        <v>23</v>
      </c>
      <c r="N3962" s="1" t="s">
        <v>7</v>
      </c>
      <c r="O3962" s="6"/>
    </row>
    <row r="3963">
      <c r="A3963" s="5">
        <v>107411.0</v>
      </c>
      <c r="B3963" s="2">
        <v>45939.0</v>
      </c>
      <c r="C3963" s="1" t="s">
        <v>11</v>
      </c>
      <c r="D3963" s="3" t="s">
        <v>966</v>
      </c>
      <c r="E3963" s="4">
        <v>45955.0</v>
      </c>
      <c r="F3963" s="5">
        <v>138.0</v>
      </c>
      <c r="G3963" s="5">
        <v>137.28</v>
      </c>
      <c r="H3963" s="5">
        <v>18947.0</v>
      </c>
      <c r="I3963" s="1" t="s">
        <v>21</v>
      </c>
      <c r="J3963" s="1" t="s">
        <v>12</v>
      </c>
      <c r="K3963" s="1" t="s">
        <v>13</v>
      </c>
      <c r="L3963" s="1" t="s">
        <v>5</v>
      </c>
      <c r="M3963" s="1" t="s">
        <v>23</v>
      </c>
      <c r="N3963" s="1" t="s">
        <v>7</v>
      </c>
      <c r="O3963" s="6"/>
    </row>
    <row r="3964">
      <c r="A3964" s="5">
        <v>107411.0</v>
      </c>
      <c r="B3964" s="2">
        <v>45939.0</v>
      </c>
      <c r="C3964" s="1" t="s">
        <v>11</v>
      </c>
      <c r="D3964" s="3" t="s">
        <v>628</v>
      </c>
      <c r="E3964" s="4">
        <v>45955.0</v>
      </c>
      <c r="F3964" s="5">
        <v>99.0</v>
      </c>
      <c r="G3964" s="5">
        <v>213.12</v>
      </c>
      <c r="H3964" s="5">
        <v>21101.0</v>
      </c>
      <c r="I3964" s="1" t="s">
        <v>21</v>
      </c>
      <c r="J3964" s="1" t="s">
        <v>12</v>
      </c>
      <c r="K3964" s="1" t="s">
        <v>13</v>
      </c>
      <c r="L3964" s="1" t="s">
        <v>5</v>
      </c>
      <c r="M3964" s="1" t="s">
        <v>23</v>
      </c>
      <c r="N3964" s="1" t="s">
        <v>7</v>
      </c>
      <c r="O3964" s="6"/>
    </row>
    <row r="3965">
      <c r="A3965" s="5">
        <v>107411.0</v>
      </c>
      <c r="B3965" s="2">
        <v>45939.0</v>
      </c>
      <c r="C3965" s="1" t="s">
        <v>11</v>
      </c>
      <c r="D3965" s="3" t="s">
        <v>37</v>
      </c>
      <c r="E3965" s="4">
        <v>45955.0</v>
      </c>
      <c r="F3965" s="5">
        <v>165.0</v>
      </c>
      <c r="G3965" s="5">
        <v>179.52</v>
      </c>
      <c r="H3965" s="5">
        <v>29623.0</v>
      </c>
      <c r="I3965" s="1" t="s">
        <v>21</v>
      </c>
      <c r="J3965" s="1" t="s">
        <v>12</v>
      </c>
      <c r="K3965" s="1" t="s">
        <v>13</v>
      </c>
      <c r="L3965" s="1" t="s">
        <v>5</v>
      </c>
      <c r="M3965" s="1" t="s">
        <v>23</v>
      </c>
      <c r="N3965" s="1" t="s">
        <v>7</v>
      </c>
      <c r="O3965" s="6"/>
    </row>
    <row r="3966">
      <c r="A3966" s="5">
        <v>107411.0</v>
      </c>
      <c r="B3966" s="2">
        <v>45939.0</v>
      </c>
      <c r="C3966" s="1" t="s">
        <v>11</v>
      </c>
      <c r="D3966" s="3" t="s">
        <v>967</v>
      </c>
      <c r="E3966" s="4">
        <v>45955.0</v>
      </c>
      <c r="F3966" s="5">
        <v>92.0</v>
      </c>
      <c r="G3966" s="5">
        <v>118.08</v>
      </c>
      <c r="H3966" s="5">
        <v>10866.0</v>
      </c>
      <c r="I3966" s="1" t="s">
        <v>21</v>
      </c>
      <c r="J3966" s="1" t="s">
        <v>12</v>
      </c>
      <c r="K3966" s="1" t="s">
        <v>13</v>
      </c>
      <c r="L3966" s="1" t="s">
        <v>5</v>
      </c>
      <c r="M3966" s="1" t="s">
        <v>23</v>
      </c>
      <c r="N3966" s="1" t="s">
        <v>7</v>
      </c>
      <c r="O3966" s="6"/>
    </row>
    <row r="3967">
      <c r="A3967" s="5">
        <v>107411.0</v>
      </c>
      <c r="B3967" s="2">
        <v>45939.0</v>
      </c>
      <c r="C3967" s="1" t="s">
        <v>11</v>
      </c>
      <c r="D3967" s="3" t="s">
        <v>120</v>
      </c>
      <c r="E3967" s="4">
        <v>45955.0</v>
      </c>
      <c r="F3967" s="5">
        <v>44.0</v>
      </c>
      <c r="G3967" s="5">
        <v>277.44</v>
      </c>
      <c r="H3967" s="5">
        <v>12210.0</v>
      </c>
      <c r="I3967" s="1" t="s">
        <v>21</v>
      </c>
      <c r="J3967" s="1" t="s">
        <v>12</v>
      </c>
      <c r="K3967" s="1" t="s">
        <v>13</v>
      </c>
      <c r="L3967" s="1" t="s">
        <v>5</v>
      </c>
      <c r="M3967" s="1" t="s">
        <v>23</v>
      </c>
      <c r="N3967" s="1" t="s">
        <v>7</v>
      </c>
      <c r="O3967" s="6"/>
    </row>
    <row r="3968">
      <c r="A3968" s="5">
        <v>107412.0</v>
      </c>
      <c r="B3968" s="2">
        <v>45939.0</v>
      </c>
      <c r="C3968" s="1" t="s">
        <v>11</v>
      </c>
      <c r="D3968" s="7">
        <v>144.0</v>
      </c>
      <c r="E3968" s="4">
        <v>45955.0</v>
      </c>
      <c r="F3968" s="5">
        <v>270.0</v>
      </c>
      <c r="G3968" s="5">
        <v>97.92</v>
      </c>
      <c r="H3968" s="5">
        <v>26441.0</v>
      </c>
      <c r="I3968" s="1" t="s">
        <v>21</v>
      </c>
      <c r="J3968" s="1" t="s">
        <v>12</v>
      </c>
      <c r="K3968" s="1" t="s">
        <v>13</v>
      </c>
      <c r="L3968" s="1" t="s">
        <v>5</v>
      </c>
      <c r="M3968" s="1" t="s">
        <v>23</v>
      </c>
      <c r="N3968" s="1" t="s">
        <v>7</v>
      </c>
      <c r="O3968" s="6"/>
    </row>
    <row r="3969">
      <c r="A3969" s="5">
        <v>107412.0</v>
      </c>
      <c r="B3969" s="2">
        <v>45939.0</v>
      </c>
      <c r="C3969" s="1" t="s">
        <v>11</v>
      </c>
      <c r="D3969" s="7">
        <v>189.0</v>
      </c>
      <c r="E3969" s="4">
        <v>45955.0</v>
      </c>
      <c r="F3969" s="5">
        <v>110.0</v>
      </c>
      <c r="G3969" s="5">
        <v>161.28</v>
      </c>
      <c r="H3969" s="5">
        <v>17743.0</v>
      </c>
      <c r="I3969" s="1" t="s">
        <v>21</v>
      </c>
      <c r="J3969" s="1" t="s">
        <v>12</v>
      </c>
      <c r="K3969" s="1" t="s">
        <v>13</v>
      </c>
      <c r="L3969" s="1" t="s">
        <v>5</v>
      </c>
      <c r="M3969" s="1" t="s">
        <v>23</v>
      </c>
      <c r="N3969" s="1" t="s">
        <v>7</v>
      </c>
      <c r="O3969" s="6"/>
    </row>
    <row r="3970">
      <c r="A3970" s="5">
        <v>107412.0</v>
      </c>
      <c r="B3970" s="2">
        <v>45939.0</v>
      </c>
      <c r="C3970" s="1" t="s">
        <v>11</v>
      </c>
      <c r="D3970" s="3" t="s">
        <v>232</v>
      </c>
      <c r="E3970" s="4">
        <v>45955.0</v>
      </c>
      <c r="F3970" s="5">
        <v>66.0</v>
      </c>
      <c r="G3970" s="5">
        <v>169.92</v>
      </c>
      <c r="H3970" s="5">
        <v>11217.0</v>
      </c>
      <c r="I3970" s="1" t="s">
        <v>21</v>
      </c>
      <c r="J3970" s="1" t="s">
        <v>12</v>
      </c>
      <c r="K3970" s="1" t="s">
        <v>13</v>
      </c>
      <c r="L3970" s="1" t="s">
        <v>5</v>
      </c>
      <c r="M3970" s="1" t="s">
        <v>23</v>
      </c>
      <c r="N3970" s="1" t="s">
        <v>7</v>
      </c>
      <c r="O3970" s="6"/>
    </row>
    <row r="3971">
      <c r="A3971" s="5">
        <v>107412.0</v>
      </c>
      <c r="B3971" s="2">
        <v>45939.0</v>
      </c>
      <c r="C3971" s="1" t="s">
        <v>11</v>
      </c>
      <c r="D3971" s="7">
        <v>152.0</v>
      </c>
      <c r="E3971" s="4">
        <v>45955.0</v>
      </c>
      <c r="F3971" s="5">
        <v>132.0</v>
      </c>
      <c r="G3971" s="5">
        <v>215.04</v>
      </c>
      <c r="H3971" s="5">
        <v>28388.0</v>
      </c>
      <c r="I3971" s="1" t="s">
        <v>21</v>
      </c>
      <c r="J3971" s="1" t="s">
        <v>12</v>
      </c>
      <c r="K3971" s="1" t="s">
        <v>13</v>
      </c>
      <c r="L3971" s="1" t="s">
        <v>5</v>
      </c>
      <c r="M3971" s="1" t="s">
        <v>23</v>
      </c>
      <c r="N3971" s="1" t="s">
        <v>7</v>
      </c>
      <c r="O3971" s="6"/>
    </row>
    <row r="3972">
      <c r="A3972" s="5">
        <v>107412.0</v>
      </c>
      <c r="B3972" s="2">
        <v>45939.0</v>
      </c>
      <c r="C3972" s="1" t="s">
        <v>11</v>
      </c>
      <c r="D3972" s="7">
        <v>189.0</v>
      </c>
      <c r="E3972" s="4">
        <v>45955.0</v>
      </c>
      <c r="F3972" s="5">
        <v>110.0</v>
      </c>
      <c r="G3972" s="5">
        <v>161.28</v>
      </c>
      <c r="H3972" s="5">
        <v>17743.0</v>
      </c>
      <c r="I3972" s="1" t="s">
        <v>21</v>
      </c>
      <c r="J3972" s="1" t="s">
        <v>12</v>
      </c>
      <c r="K3972" s="1" t="s">
        <v>13</v>
      </c>
      <c r="L3972" s="1" t="s">
        <v>5</v>
      </c>
      <c r="M3972" s="1" t="s">
        <v>23</v>
      </c>
      <c r="N3972" s="1" t="s">
        <v>7</v>
      </c>
      <c r="O3972" s="6"/>
    </row>
    <row r="3973">
      <c r="A3973" s="5">
        <v>107412.0</v>
      </c>
      <c r="B3973" s="2">
        <v>45939.0</v>
      </c>
      <c r="C3973" s="1" t="s">
        <v>11</v>
      </c>
      <c r="D3973" s="7">
        <v>187.0</v>
      </c>
      <c r="E3973" s="4">
        <v>45955.0</v>
      </c>
      <c r="F3973" s="5">
        <v>88.0</v>
      </c>
      <c r="G3973" s="5">
        <v>263.04</v>
      </c>
      <c r="H3973" s="5">
        <v>23150.0</v>
      </c>
      <c r="I3973" s="1" t="s">
        <v>21</v>
      </c>
      <c r="J3973" s="1" t="s">
        <v>12</v>
      </c>
      <c r="K3973" s="1" t="s">
        <v>13</v>
      </c>
      <c r="L3973" s="1" t="s">
        <v>5</v>
      </c>
      <c r="M3973" s="1" t="s">
        <v>23</v>
      </c>
      <c r="N3973" s="1" t="s">
        <v>7</v>
      </c>
      <c r="O3973" s="6"/>
    </row>
    <row r="3974">
      <c r="A3974" s="5">
        <v>107412.0</v>
      </c>
      <c r="B3974" s="2">
        <v>45939.0</v>
      </c>
      <c r="C3974" s="1" t="s">
        <v>11</v>
      </c>
      <c r="D3974" s="7">
        <v>151.0</v>
      </c>
      <c r="E3974" s="4">
        <v>45955.0</v>
      </c>
      <c r="F3974" s="5">
        <v>140.0</v>
      </c>
      <c r="G3974" s="5">
        <v>143.04</v>
      </c>
      <c r="H3974" s="5">
        <v>20028.0</v>
      </c>
      <c r="I3974" s="1" t="s">
        <v>21</v>
      </c>
      <c r="J3974" s="1" t="s">
        <v>12</v>
      </c>
      <c r="K3974" s="1" t="s">
        <v>13</v>
      </c>
      <c r="L3974" s="1" t="s">
        <v>5</v>
      </c>
      <c r="M3974" s="1" t="s">
        <v>23</v>
      </c>
      <c r="N3974" s="1" t="s">
        <v>7</v>
      </c>
      <c r="O3974" s="6"/>
    </row>
    <row r="3975">
      <c r="A3975" s="5">
        <v>107412.0</v>
      </c>
      <c r="B3975" s="2">
        <v>45939.0</v>
      </c>
      <c r="C3975" s="1" t="s">
        <v>11</v>
      </c>
      <c r="D3975" s="7">
        <v>124.0</v>
      </c>
      <c r="E3975" s="4">
        <v>45955.0</v>
      </c>
      <c r="F3975" s="5">
        <v>184.0</v>
      </c>
      <c r="G3975" s="5">
        <v>132.48</v>
      </c>
      <c r="H3975" s="5">
        <v>24379.0</v>
      </c>
      <c r="I3975" s="1" t="s">
        <v>21</v>
      </c>
      <c r="J3975" s="1" t="s">
        <v>12</v>
      </c>
      <c r="K3975" s="1" t="s">
        <v>13</v>
      </c>
      <c r="L3975" s="1" t="s">
        <v>5</v>
      </c>
      <c r="M3975" s="1" t="s">
        <v>23</v>
      </c>
      <c r="N3975" s="1" t="s">
        <v>7</v>
      </c>
      <c r="O3975" s="6"/>
    </row>
    <row r="3976">
      <c r="A3976" s="5">
        <v>107412.0</v>
      </c>
      <c r="B3976" s="2">
        <v>45939.0</v>
      </c>
      <c r="C3976" s="1" t="s">
        <v>11</v>
      </c>
      <c r="D3976" s="7">
        <v>187.0</v>
      </c>
      <c r="E3976" s="4">
        <v>45955.0</v>
      </c>
      <c r="F3976" s="5">
        <v>88.0</v>
      </c>
      <c r="G3976" s="5">
        <v>263.04</v>
      </c>
      <c r="H3976" s="5">
        <v>23150.0</v>
      </c>
      <c r="I3976" s="1" t="s">
        <v>21</v>
      </c>
      <c r="J3976" s="1" t="s">
        <v>12</v>
      </c>
      <c r="K3976" s="1" t="s">
        <v>13</v>
      </c>
      <c r="L3976" s="1" t="s">
        <v>5</v>
      </c>
      <c r="M3976" s="1" t="s">
        <v>23</v>
      </c>
      <c r="N3976" s="1" t="s">
        <v>7</v>
      </c>
      <c r="O3976" s="6"/>
    </row>
    <row r="3977">
      <c r="A3977" s="5">
        <v>107615.0</v>
      </c>
      <c r="B3977" s="2">
        <v>45945.0</v>
      </c>
      <c r="C3977" s="1" t="s">
        <v>11</v>
      </c>
      <c r="D3977" s="3" t="s">
        <v>898</v>
      </c>
      <c r="E3977" s="4">
        <v>45955.0</v>
      </c>
      <c r="F3977" s="5">
        <v>66.0</v>
      </c>
      <c r="G3977" s="5">
        <v>179.52</v>
      </c>
      <c r="H3977" s="5">
        <v>11850.0</v>
      </c>
      <c r="I3977" s="1" t="s">
        <v>21</v>
      </c>
      <c r="J3977" s="1" t="s">
        <v>12</v>
      </c>
      <c r="K3977" s="1" t="s">
        <v>13</v>
      </c>
      <c r="L3977" s="1" t="s">
        <v>5</v>
      </c>
      <c r="M3977" s="1" t="s">
        <v>23</v>
      </c>
      <c r="N3977" s="1" t="s">
        <v>7</v>
      </c>
      <c r="O3977" s="6"/>
    </row>
    <row r="3978">
      <c r="A3978" s="5">
        <v>107615.0</v>
      </c>
      <c r="B3978" s="2">
        <v>45945.0</v>
      </c>
      <c r="C3978" s="1" t="s">
        <v>11</v>
      </c>
      <c r="D3978" s="3" t="s">
        <v>342</v>
      </c>
      <c r="E3978" s="4">
        <v>45955.0</v>
      </c>
      <c r="F3978" s="5">
        <v>30.0</v>
      </c>
      <c r="G3978" s="5">
        <v>164.16</v>
      </c>
      <c r="H3978" s="5">
        <v>4926.0</v>
      </c>
      <c r="I3978" s="1" t="s">
        <v>21</v>
      </c>
      <c r="J3978" s="1" t="s">
        <v>12</v>
      </c>
      <c r="K3978" s="1" t="s">
        <v>13</v>
      </c>
      <c r="L3978" s="1" t="s">
        <v>5</v>
      </c>
      <c r="M3978" s="1" t="s">
        <v>23</v>
      </c>
      <c r="N3978" s="1" t="s">
        <v>7</v>
      </c>
      <c r="O3978" s="6"/>
    </row>
    <row r="3979">
      <c r="A3979" s="5">
        <v>107615.0</v>
      </c>
      <c r="B3979" s="2">
        <v>45945.0</v>
      </c>
      <c r="C3979" s="1" t="s">
        <v>11</v>
      </c>
      <c r="D3979" s="7">
        <v>129.0</v>
      </c>
      <c r="E3979" s="4">
        <v>45955.0</v>
      </c>
      <c r="F3979" s="5">
        <v>60.0</v>
      </c>
      <c r="G3979" s="5">
        <v>233.28</v>
      </c>
      <c r="H3979" s="5">
        <v>13998.0</v>
      </c>
      <c r="I3979" s="1" t="s">
        <v>21</v>
      </c>
      <c r="J3979" s="1" t="s">
        <v>12</v>
      </c>
      <c r="K3979" s="1" t="s">
        <v>13</v>
      </c>
      <c r="L3979" s="1" t="s">
        <v>5</v>
      </c>
      <c r="M3979" s="1" t="s">
        <v>23</v>
      </c>
      <c r="N3979" s="1" t="s">
        <v>7</v>
      </c>
      <c r="O3979" s="6"/>
    </row>
    <row r="3980">
      <c r="A3980" s="5">
        <v>107615.0</v>
      </c>
      <c r="B3980" s="2">
        <v>45945.0</v>
      </c>
      <c r="C3980" s="1" t="s">
        <v>11</v>
      </c>
      <c r="D3980" s="7">
        <v>150.0</v>
      </c>
      <c r="E3980" s="4">
        <v>45955.0</v>
      </c>
      <c r="F3980" s="5">
        <v>14.0</v>
      </c>
      <c r="G3980" s="5">
        <v>647.04</v>
      </c>
      <c r="H3980" s="5">
        <v>9060.0</v>
      </c>
      <c r="I3980" s="1" t="s">
        <v>21</v>
      </c>
      <c r="J3980" s="1" t="s">
        <v>12</v>
      </c>
      <c r="K3980" s="1" t="s">
        <v>13</v>
      </c>
      <c r="L3980" s="1" t="s">
        <v>5</v>
      </c>
      <c r="M3980" s="1" t="s">
        <v>23</v>
      </c>
      <c r="N3980" s="1" t="s">
        <v>7</v>
      </c>
      <c r="O3980" s="6"/>
    </row>
    <row r="3981">
      <c r="A3981" s="5">
        <v>107615.0</v>
      </c>
      <c r="B3981" s="2">
        <v>45945.0</v>
      </c>
      <c r="C3981" s="1" t="s">
        <v>11</v>
      </c>
      <c r="D3981" s="3" t="s">
        <v>968</v>
      </c>
      <c r="E3981" s="4">
        <v>45955.0</v>
      </c>
      <c r="F3981" s="5">
        <v>30.0</v>
      </c>
      <c r="G3981" s="5">
        <v>349.44</v>
      </c>
      <c r="H3981" s="5">
        <v>10485.0</v>
      </c>
      <c r="I3981" s="1" t="s">
        <v>21</v>
      </c>
      <c r="J3981" s="1" t="s">
        <v>12</v>
      </c>
      <c r="K3981" s="1" t="s">
        <v>13</v>
      </c>
      <c r="L3981" s="1" t="s">
        <v>5</v>
      </c>
      <c r="M3981" s="1" t="s">
        <v>23</v>
      </c>
      <c r="N3981" s="1" t="s">
        <v>7</v>
      </c>
      <c r="O3981" s="6"/>
    </row>
    <row r="3982">
      <c r="A3982" s="5">
        <v>107615.0</v>
      </c>
      <c r="B3982" s="2">
        <v>45945.0</v>
      </c>
      <c r="C3982" s="1" t="s">
        <v>11</v>
      </c>
      <c r="D3982" s="3" t="s">
        <v>31</v>
      </c>
      <c r="E3982" s="4">
        <v>45955.0</v>
      </c>
      <c r="F3982" s="5">
        <v>18.0</v>
      </c>
      <c r="G3982" s="5">
        <v>739.2</v>
      </c>
      <c r="H3982" s="5">
        <v>13307.0</v>
      </c>
      <c r="I3982" s="1" t="s">
        <v>21</v>
      </c>
      <c r="J3982" s="1" t="s">
        <v>12</v>
      </c>
      <c r="K3982" s="1" t="s">
        <v>13</v>
      </c>
      <c r="L3982" s="1" t="s">
        <v>5</v>
      </c>
      <c r="M3982" s="1" t="s">
        <v>23</v>
      </c>
      <c r="N3982" s="1" t="s">
        <v>7</v>
      </c>
      <c r="O3982" s="6"/>
    </row>
    <row r="3983">
      <c r="A3983" s="5">
        <v>107615.0</v>
      </c>
      <c r="B3983" s="2">
        <v>45945.0</v>
      </c>
      <c r="C3983" s="1" t="s">
        <v>11</v>
      </c>
      <c r="D3983" s="3" t="s">
        <v>96</v>
      </c>
      <c r="E3983" s="4">
        <v>45955.0</v>
      </c>
      <c r="F3983" s="5">
        <v>72.0</v>
      </c>
      <c r="G3983" s="5">
        <v>322.56</v>
      </c>
      <c r="H3983" s="5">
        <v>23226.0</v>
      </c>
      <c r="I3983" s="1" t="s">
        <v>21</v>
      </c>
      <c r="J3983" s="1" t="s">
        <v>12</v>
      </c>
      <c r="K3983" s="1" t="s">
        <v>13</v>
      </c>
      <c r="L3983" s="1" t="s">
        <v>5</v>
      </c>
      <c r="M3983" s="1" t="s">
        <v>23</v>
      </c>
      <c r="N3983" s="1" t="s">
        <v>7</v>
      </c>
      <c r="O3983" s="6"/>
    </row>
    <row r="3984">
      <c r="A3984" s="5">
        <v>107615.0</v>
      </c>
      <c r="B3984" s="2">
        <v>45945.0</v>
      </c>
      <c r="C3984" s="1" t="s">
        <v>11</v>
      </c>
      <c r="D3984" s="7">
        <v>103.0</v>
      </c>
      <c r="E3984" s="4">
        <v>45955.0</v>
      </c>
      <c r="F3984" s="5">
        <v>220.0</v>
      </c>
      <c r="G3984" s="5">
        <v>52.8</v>
      </c>
      <c r="H3984" s="5">
        <v>11617.0</v>
      </c>
      <c r="I3984" s="1" t="s">
        <v>21</v>
      </c>
      <c r="J3984" s="1" t="s">
        <v>12</v>
      </c>
      <c r="K3984" s="1" t="s">
        <v>13</v>
      </c>
      <c r="L3984" s="1" t="s">
        <v>5</v>
      </c>
      <c r="M3984" s="1" t="s">
        <v>23</v>
      </c>
      <c r="N3984" s="1" t="s">
        <v>7</v>
      </c>
      <c r="O3984" s="6"/>
    </row>
    <row r="3985">
      <c r="A3985" s="5">
        <v>107615.0</v>
      </c>
      <c r="B3985" s="2">
        <v>45945.0</v>
      </c>
      <c r="C3985" s="1" t="s">
        <v>11</v>
      </c>
      <c r="D3985" s="7">
        <v>150.0</v>
      </c>
      <c r="E3985" s="4">
        <v>45955.0</v>
      </c>
      <c r="F3985" s="5">
        <v>14.0</v>
      </c>
      <c r="G3985" s="5">
        <v>647.04</v>
      </c>
      <c r="H3985" s="5">
        <v>9060.0</v>
      </c>
      <c r="I3985" s="1" t="s">
        <v>21</v>
      </c>
      <c r="J3985" s="1" t="s">
        <v>12</v>
      </c>
      <c r="K3985" s="1" t="s">
        <v>13</v>
      </c>
      <c r="L3985" s="1" t="s">
        <v>5</v>
      </c>
      <c r="M3985" s="1" t="s">
        <v>23</v>
      </c>
      <c r="N3985" s="1" t="s">
        <v>7</v>
      </c>
      <c r="O3985" s="6"/>
    </row>
    <row r="3986">
      <c r="A3986" s="5">
        <v>107615.0</v>
      </c>
      <c r="B3986" s="2">
        <v>45945.0</v>
      </c>
      <c r="C3986" s="1" t="s">
        <v>11</v>
      </c>
      <c r="D3986" s="7">
        <v>145.0</v>
      </c>
      <c r="E3986" s="4">
        <v>45955.0</v>
      </c>
      <c r="F3986" s="5">
        <v>60.0</v>
      </c>
      <c r="G3986" s="5">
        <v>212.16</v>
      </c>
      <c r="H3986" s="5">
        <v>12731.0</v>
      </c>
      <c r="I3986" s="1" t="s">
        <v>21</v>
      </c>
      <c r="J3986" s="1" t="s">
        <v>12</v>
      </c>
      <c r="K3986" s="1" t="s">
        <v>13</v>
      </c>
      <c r="L3986" s="1" t="s">
        <v>5</v>
      </c>
      <c r="M3986" s="1" t="s">
        <v>23</v>
      </c>
      <c r="N3986" s="1" t="s">
        <v>7</v>
      </c>
      <c r="O3986" s="6"/>
    </row>
    <row r="3987">
      <c r="A3987" s="5">
        <v>107628.0</v>
      </c>
      <c r="B3987" s="2">
        <v>45945.0</v>
      </c>
      <c r="C3987" s="1" t="s">
        <v>11</v>
      </c>
      <c r="D3987" s="3" t="s">
        <v>88</v>
      </c>
      <c r="E3987" s="4">
        <v>45955.0</v>
      </c>
      <c r="F3987" s="5">
        <v>30.0</v>
      </c>
      <c r="G3987" s="5">
        <v>1983.4</v>
      </c>
      <c r="H3987" s="5">
        <v>59505.0</v>
      </c>
      <c r="I3987" s="1" t="s">
        <v>58</v>
      </c>
      <c r="J3987" s="1" t="s">
        <v>12</v>
      </c>
      <c r="K3987" s="1" t="s">
        <v>13</v>
      </c>
      <c r="L3987" s="1" t="s">
        <v>5</v>
      </c>
      <c r="M3987" s="1" t="s">
        <v>59</v>
      </c>
      <c r="N3987" s="1" t="s">
        <v>7</v>
      </c>
      <c r="O3987" s="6"/>
    </row>
    <row r="3988">
      <c r="A3988" s="5">
        <v>107628.0</v>
      </c>
      <c r="B3988" s="2">
        <v>45945.0</v>
      </c>
      <c r="C3988" s="1" t="s">
        <v>11</v>
      </c>
      <c r="D3988" s="3" t="s">
        <v>615</v>
      </c>
      <c r="E3988" s="4">
        <v>45955.0</v>
      </c>
      <c r="F3988" s="5">
        <v>30.0</v>
      </c>
      <c r="G3988" s="5">
        <v>253.8</v>
      </c>
      <c r="H3988" s="5">
        <v>7617.0</v>
      </c>
      <c r="I3988" s="1" t="s">
        <v>320</v>
      </c>
      <c r="J3988" s="1" t="s">
        <v>12</v>
      </c>
      <c r="K3988" s="1" t="s">
        <v>13</v>
      </c>
      <c r="L3988" s="1" t="s">
        <v>5</v>
      </c>
      <c r="M3988" s="1" t="s">
        <v>59</v>
      </c>
      <c r="N3988" s="1" t="s">
        <v>7</v>
      </c>
      <c r="O3988" s="6"/>
    </row>
    <row r="3989">
      <c r="A3989" s="5">
        <v>107628.0</v>
      </c>
      <c r="B3989" s="2">
        <v>45945.0</v>
      </c>
      <c r="C3989" s="1" t="s">
        <v>11</v>
      </c>
      <c r="D3989" s="3" t="s">
        <v>752</v>
      </c>
      <c r="E3989" s="4">
        <v>45955.0</v>
      </c>
      <c r="F3989" s="5">
        <v>20.0</v>
      </c>
      <c r="G3989" s="5">
        <v>230.3</v>
      </c>
      <c r="H3989" s="5">
        <v>4609.0</v>
      </c>
      <c r="I3989" s="1" t="s">
        <v>320</v>
      </c>
      <c r="J3989" s="1" t="s">
        <v>12</v>
      </c>
      <c r="K3989" s="1" t="s">
        <v>13</v>
      </c>
      <c r="L3989" s="1" t="s">
        <v>5</v>
      </c>
      <c r="M3989" s="1" t="s">
        <v>59</v>
      </c>
      <c r="N3989" s="1" t="s">
        <v>7</v>
      </c>
      <c r="O3989" s="6"/>
    </row>
    <row r="3990">
      <c r="A3990" s="5">
        <v>107775.0</v>
      </c>
      <c r="B3990" s="2">
        <v>45955.0</v>
      </c>
      <c r="C3990" s="1" t="s">
        <v>592</v>
      </c>
      <c r="D3990" s="3" t="s">
        <v>41</v>
      </c>
      <c r="E3990" s="4">
        <v>45955.0</v>
      </c>
      <c r="F3990" s="5">
        <v>29.0</v>
      </c>
      <c r="G3990" s="5">
        <v>201.6</v>
      </c>
      <c r="H3990" s="5">
        <v>5730.0</v>
      </c>
      <c r="I3990" s="1" t="s">
        <v>21</v>
      </c>
      <c r="J3990" s="1" t="s">
        <v>568</v>
      </c>
      <c r="K3990" s="1" t="s">
        <v>13</v>
      </c>
      <c r="L3990" s="1" t="s">
        <v>5</v>
      </c>
      <c r="M3990" s="1" t="s">
        <v>23</v>
      </c>
      <c r="N3990" s="1" t="s">
        <v>7</v>
      </c>
      <c r="O3990" s="6"/>
    </row>
    <row r="3991">
      <c r="A3991" s="5">
        <v>107775.0</v>
      </c>
      <c r="B3991" s="2">
        <v>45955.0</v>
      </c>
      <c r="C3991" s="1" t="s">
        <v>592</v>
      </c>
      <c r="D3991" s="7">
        <v>123.0</v>
      </c>
      <c r="E3991" s="4">
        <v>45955.0</v>
      </c>
      <c r="F3991" s="5">
        <v>60.0</v>
      </c>
      <c r="G3991" s="5">
        <v>113.28</v>
      </c>
      <c r="H3991" s="5">
        <v>6662.0</v>
      </c>
      <c r="I3991" s="1" t="s">
        <v>21</v>
      </c>
      <c r="J3991" s="1" t="s">
        <v>568</v>
      </c>
      <c r="K3991" s="1" t="s">
        <v>13</v>
      </c>
      <c r="L3991" s="1" t="s">
        <v>5</v>
      </c>
      <c r="M3991" s="1" t="s">
        <v>23</v>
      </c>
      <c r="N3991" s="1" t="s">
        <v>7</v>
      </c>
      <c r="O3991" s="6"/>
    </row>
    <row r="3992">
      <c r="A3992" s="5">
        <v>107775.0</v>
      </c>
      <c r="B3992" s="2">
        <v>45955.0</v>
      </c>
      <c r="C3992" s="1" t="s">
        <v>592</v>
      </c>
      <c r="D3992" s="7">
        <v>144.0</v>
      </c>
      <c r="E3992" s="4">
        <v>45955.0</v>
      </c>
      <c r="F3992" s="5">
        <v>90.0</v>
      </c>
      <c r="G3992" s="5">
        <v>97.92</v>
      </c>
      <c r="H3992" s="5">
        <v>8637.0</v>
      </c>
      <c r="I3992" s="1" t="s">
        <v>21</v>
      </c>
      <c r="J3992" s="1" t="s">
        <v>568</v>
      </c>
      <c r="K3992" s="1" t="s">
        <v>13</v>
      </c>
      <c r="L3992" s="1" t="s">
        <v>5</v>
      </c>
      <c r="M3992" s="1" t="s">
        <v>23</v>
      </c>
      <c r="N3992" s="1" t="s">
        <v>7</v>
      </c>
      <c r="O3992" s="6"/>
    </row>
    <row r="3993">
      <c r="A3993" s="5">
        <v>107775.0</v>
      </c>
      <c r="B3993" s="2">
        <v>45955.0</v>
      </c>
      <c r="C3993" s="1" t="s">
        <v>592</v>
      </c>
      <c r="D3993" s="7">
        <v>124.0</v>
      </c>
      <c r="E3993" s="4">
        <v>45955.0</v>
      </c>
      <c r="F3993" s="5">
        <v>46.0</v>
      </c>
      <c r="G3993" s="5">
        <v>132.48</v>
      </c>
      <c r="H3993" s="5">
        <v>5973.0</v>
      </c>
      <c r="I3993" s="1" t="s">
        <v>21</v>
      </c>
      <c r="J3993" s="1" t="s">
        <v>568</v>
      </c>
      <c r="K3993" s="1" t="s">
        <v>13</v>
      </c>
      <c r="L3993" s="1" t="s">
        <v>5</v>
      </c>
      <c r="M3993" s="1" t="s">
        <v>23</v>
      </c>
      <c r="N3993" s="1" t="s">
        <v>7</v>
      </c>
      <c r="O3993" s="6"/>
    </row>
    <row r="3994">
      <c r="A3994" s="5">
        <v>107775.0</v>
      </c>
      <c r="B3994" s="2">
        <v>45955.0</v>
      </c>
      <c r="C3994" s="1" t="s">
        <v>592</v>
      </c>
      <c r="D3994" s="3" t="s">
        <v>705</v>
      </c>
      <c r="E3994" s="4">
        <v>45955.0</v>
      </c>
      <c r="F3994" s="5">
        <v>23.0</v>
      </c>
      <c r="G3994" s="5">
        <v>327.36</v>
      </c>
      <c r="H3994" s="5">
        <v>7380.0</v>
      </c>
      <c r="I3994" s="1" t="s">
        <v>21</v>
      </c>
      <c r="J3994" s="1" t="s">
        <v>568</v>
      </c>
      <c r="K3994" s="1" t="s">
        <v>13</v>
      </c>
      <c r="L3994" s="1" t="s">
        <v>5</v>
      </c>
      <c r="M3994" s="1" t="s">
        <v>23</v>
      </c>
      <c r="N3994" s="1" t="s">
        <v>7</v>
      </c>
      <c r="O3994" s="6"/>
    </row>
    <row r="3995">
      <c r="A3995" s="5">
        <v>107775.0</v>
      </c>
      <c r="B3995" s="2">
        <v>45955.0</v>
      </c>
      <c r="C3995" s="1" t="s">
        <v>592</v>
      </c>
      <c r="D3995" s="7">
        <v>130.0</v>
      </c>
      <c r="E3995" s="4">
        <v>45955.0</v>
      </c>
      <c r="F3995" s="5">
        <v>66.0</v>
      </c>
      <c r="G3995" s="5">
        <v>143.04</v>
      </c>
      <c r="H3995" s="5">
        <v>9253.0</v>
      </c>
      <c r="I3995" s="1" t="s">
        <v>21</v>
      </c>
      <c r="J3995" s="1" t="s">
        <v>568</v>
      </c>
      <c r="K3995" s="1" t="s">
        <v>13</v>
      </c>
      <c r="L3995" s="1" t="s">
        <v>5</v>
      </c>
      <c r="M3995" s="1" t="s">
        <v>23</v>
      </c>
      <c r="N3995" s="1" t="s">
        <v>7</v>
      </c>
      <c r="O3995" s="6"/>
    </row>
    <row r="3996">
      <c r="A3996" s="5">
        <v>107775.0</v>
      </c>
      <c r="B3996" s="2">
        <v>45955.0</v>
      </c>
      <c r="C3996" s="1" t="s">
        <v>592</v>
      </c>
      <c r="D3996" s="3" t="s">
        <v>232</v>
      </c>
      <c r="E3996" s="4">
        <v>45955.0</v>
      </c>
      <c r="F3996" s="5">
        <v>66.0</v>
      </c>
      <c r="G3996" s="5">
        <v>169.92</v>
      </c>
      <c r="H3996" s="5">
        <v>10991.0</v>
      </c>
      <c r="I3996" s="1" t="s">
        <v>21</v>
      </c>
      <c r="J3996" s="1" t="s">
        <v>568</v>
      </c>
      <c r="K3996" s="1" t="s">
        <v>13</v>
      </c>
      <c r="L3996" s="1" t="s">
        <v>5</v>
      </c>
      <c r="M3996" s="1" t="s">
        <v>23</v>
      </c>
      <c r="N3996" s="1" t="s">
        <v>7</v>
      </c>
      <c r="O3996" s="6"/>
    </row>
    <row r="3997">
      <c r="A3997" s="5">
        <v>107775.0</v>
      </c>
      <c r="B3997" s="2">
        <v>45955.0</v>
      </c>
      <c r="C3997" s="1" t="s">
        <v>592</v>
      </c>
      <c r="D3997" s="7">
        <v>152.0</v>
      </c>
      <c r="E3997" s="4">
        <v>45955.0</v>
      </c>
      <c r="F3997" s="5">
        <v>66.0</v>
      </c>
      <c r="G3997" s="5">
        <v>215.04</v>
      </c>
      <c r="H3997" s="5">
        <v>13910.0</v>
      </c>
      <c r="I3997" s="1" t="s">
        <v>21</v>
      </c>
      <c r="J3997" s="1" t="s">
        <v>568</v>
      </c>
      <c r="K3997" s="1" t="s">
        <v>13</v>
      </c>
      <c r="L3997" s="1" t="s">
        <v>5</v>
      </c>
      <c r="M3997" s="1" t="s">
        <v>23</v>
      </c>
      <c r="N3997" s="1" t="s">
        <v>7</v>
      </c>
      <c r="O3997" s="6"/>
    </row>
    <row r="3998">
      <c r="A3998" s="5">
        <v>107775.0</v>
      </c>
      <c r="B3998" s="2">
        <v>45955.0</v>
      </c>
      <c r="C3998" s="1" t="s">
        <v>592</v>
      </c>
      <c r="D3998" s="3" t="s">
        <v>611</v>
      </c>
      <c r="E3998" s="4">
        <v>45955.0</v>
      </c>
      <c r="F3998" s="5">
        <v>30.0</v>
      </c>
      <c r="G3998" s="5">
        <v>239.04</v>
      </c>
      <c r="H3998" s="5">
        <v>7029.0</v>
      </c>
      <c r="I3998" s="1" t="s">
        <v>21</v>
      </c>
      <c r="J3998" s="1" t="s">
        <v>568</v>
      </c>
      <c r="K3998" s="1" t="s">
        <v>13</v>
      </c>
      <c r="L3998" s="1" t="s">
        <v>5</v>
      </c>
      <c r="M3998" s="1" t="s">
        <v>23</v>
      </c>
      <c r="N3998" s="1" t="s">
        <v>7</v>
      </c>
      <c r="O3998" s="6"/>
    </row>
    <row r="3999">
      <c r="A3999" s="5">
        <v>107775.0</v>
      </c>
      <c r="B3999" s="2">
        <v>45955.0</v>
      </c>
      <c r="C3999" s="1" t="s">
        <v>592</v>
      </c>
      <c r="D3999" s="3" t="s">
        <v>599</v>
      </c>
      <c r="E3999" s="4">
        <v>45955.0</v>
      </c>
      <c r="F3999" s="5">
        <v>90.0</v>
      </c>
      <c r="G3999" s="5">
        <v>57.01</v>
      </c>
      <c r="H3999" s="5">
        <v>5029.0</v>
      </c>
      <c r="I3999" s="1" t="s">
        <v>21</v>
      </c>
      <c r="J3999" s="1" t="s">
        <v>568</v>
      </c>
      <c r="K3999" s="1" t="s">
        <v>13</v>
      </c>
      <c r="L3999" s="1" t="s">
        <v>5</v>
      </c>
      <c r="M3999" s="1" t="s">
        <v>23</v>
      </c>
      <c r="N3999" s="1" t="s">
        <v>7</v>
      </c>
      <c r="O3999" s="6"/>
    </row>
    <row r="4000">
      <c r="A4000" s="5">
        <v>107775.0</v>
      </c>
      <c r="B4000" s="2">
        <v>45955.0</v>
      </c>
      <c r="C4000" s="1" t="s">
        <v>592</v>
      </c>
      <c r="D4000" s="3" t="s">
        <v>602</v>
      </c>
      <c r="E4000" s="4">
        <v>45955.0</v>
      </c>
      <c r="F4000" s="5">
        <v>6.0</v>
      </c>
      <c r="G4000" s="5">
        <v>672.0</v>
      </c>
      <c r="H4000" s="5">
        <v>3952.0</v>
      </c>
      <c r="I4000" s="1" t="s">
        <v>21</v>
      </c>
      <c r="J4000" s="1" t="s">
        <v>568</v>
      </c>
      <c r="K4000" s="1" t="s">
        <v>13</v>
      </c>
      <c r="L4000" s="1" t="s">
        <v>5</v>
      </c>
      <c r="M4000" s="1" t="s">
        <v>23</v>
      </c>
      <c r="N4000" s="1" t="s">
        <v>7</v>
      </c>
      <c r="O4000" s="6"/>
    </row>
    <row r="4001">
      <c r="A4001" s="5">
        <v>107776.0</v>
      </c>
      <c r="B4001" s="2">
        <v>45955.0</v>
      </c>
      <c r="C4001" s="1" t="s">
        <v>592</v>
      </c>
      <c r="D4001" s="3" t="s">
        <v>50</v>
      </c>
      <c r="E4001" s="4">
        <v>45955.0</v>
      </c>
      <c r="F4001" s="5">
        <v>88.0</v>
      </c>
      <c r="G4001" s="5">
        <v>318.08</v>
      </c>
      <c r="H4001" s="5">
        <v>27435.0</v>
      </c>
      <c r="I4001" s="1" t="s">
        <v>26</v>
      </c>
      <c r="J4001" s="1" t="s">
        <v>568</v>
      </c>
      <c r="K4001" s="1" t="s">
        <v>13</v>
      </c>
      <c r="L4001" s="1" t="s">
        <v>5</v>
      </c>
      <c r="M4001" s="1" t="s">
        <v>29</v>
      </c>
      <c r="N4001" s="1" t="s">
        <v>7</v>
      </c>
      <c r="O4001" s="6"/>
    </row>
    <row r="4002">
      <c r="A4002" s="5">
        <v>107804.0</v>
      </c>
      <c r="B4002" s="2">
        <v>45955.0</v>
      </c>
      <c r="C4002" s="1" t="s">
        <v>11</v>
      </c>
      <c r="D4002" s="7">
        <v>323.0</v>
      </c>
      <c r="E4002" s="4">
        <v>45955.0</v>
      </c>
      <c r="F4002" s="5">
        <v>800.0</v>
      </c>
      <c r="G4002" s="5">
        <v>40.61</v>
      </c>
      <c r="H4002" s="5">
        <v>32490.0</v>
      </c>
      <c r="I4002" s="1" t="s">
        <v>33</v>
      </c>
      <c r="J4002" s="1" t="s">
        <v>12</v>
      </c>
      <c r="K4002" s="1" t="s">
        <v>13</v>
      </c>
      <c r="L4002" s="1" t="s">
        <v>5</v>
      </c>
      <c r="M4002" s="1" t="s">
        <v>23</v>
      </c>
      <c r="N4002" s="1" t="s">
        <v>7</v>
      </c>
      <c r="O4002" s="6"/>
    </row>
    <row r="4003">
      <c r="A4003" s="5">
        <v>107804.0</v>
      </c>
      <c r="B4003" s="2">
        <v>45955.0</v>
      </c>
      <c r="C4003" s="1" t="s">
        <v>11</v>
      </c>
      <c r="D4003" s="7">
        <v>350.0</v>
      </c>
      <c r="E4003" s="4">
        <v>45955.0</v>
      </c>
      <c r="F4003" s="5">
        <v>100.0</v>
      </c>
      <c r="G4003" s="5">
        <v>88.83</v>
      </c>
      <c r="H4003" s="5">
        <v>8885.0</v>
      </c>
      <c r="I4003" s="1" t="s">
        <v>33</v>
      </c>
      <c r="J4003" s="1" t="s">
        <v>12</v>
      </c>
      <c r="K4003" s="1" t="s">
        <v>13</v>
      </c>
      <c r="L4003" s="1" t="s">
        <v>5</v>
      </c>
      <c r="M4003" s="1" t="s">
        <v>23</v>
      </c>
      <c r="N4003" s="1" t="s">
        <v>7</v>
      </c>
      <c r="O4003" s="6"/>
    </row>
    <row r="4004">
      <c r="A4004" s="5">
        <v>107804.0</v>
      </c>
      <c r="B4004" s="2">
        <v>45955.0</v>
      </c>
      <c r="C4004" s="1" t="s">
        <v>11</v>
      </c>
      <c r="D4004" s="7">
        <v>348.0</v>
      </c>
      <c r="E4004" s="4">
        <v>45955.0</v>
      </c>
      <c r="F4004" s="5">
        <v>200.0</v>
      </c>
      <c r="G4004" s="5">
        <v>80.37</v>
      </c>
      <c r="H4004" s="5">
        <v>16076.0</v>
      </c>
      <c r="I4004" s="1" t="s">
        <v>33</v>
      </c>
      <c r="J4004" s="1" t="s">
        <v>12</v>
      </c>
      <c r="K4004" s="1" t="s">
        <v>13</v>
      </c>
      <c r="L4004" s="1" t="s">
        <v>5</v>
      </c>
      <c r="M4004" s="1" t="s">
        <v>23</v>
      </c>
      <c r="N4004" s="1" t="s">
        <v>7</v>
      </c>
      <c r="O4004" s="6"/>
    </row>
    <row r="4005">
      <c r="A4005" s="5">
        <v>107804.0</v>
      </c>
      <c r="B4005" s="2">
        <v>45955.0</v>
      </c>
      <c r="C4005" s="1" t="s">
        <v>11</v>
      </c>
      <c r="D4005" s="3" t="s">
        <v>554</v>
      </c>
      <c r="E4005" s="4">
        <v>45955.0</v>
      </c>
      <c r="F4005" s="5">
        <v>200.0</v>
      </c>
      <c r="G4005" s="5">
        <v>30.78</v>
      </c>
      <c r="H4005" s="5">
        <v>6158.0</v>
      </c>
      <c r="I4005" s="1" t="s">
        <v>229</v>
      </c>
      <c r="J4005" s="1" t="s">
        <v>12</v>
      </c>
      <c r="K4005" s="1" t="s">
        <v>13</v>
      </c>
      <c r="L4005" s="1" t="s">
        <v>5</v>
      </c>
      <c r="M4005" s="1" t="s">
        <v>23</v>
      </c>
      <c r="N4005" s="1" t="s">
        <v>7</v>
      </c>
      <c r="O4005" s="6"/>
    </row>
    <row r="4006">
      <c r="A4006" s="5">
        <v>107804.0</v>
      </c>
      <c r="B4006" s="2">
        <v>45955.0</v>
      </c>
      <c r="C4006" s="1" t="s">
        <v>11</v>
      </c>
      <c r="D4006" s="7">
        <v>327.0</v>
      </c>
      <c r="E4006" s="4">
        <v>45955.0</v>
      </c>
      <c r="F4006" s="5">
        <v>110.0</v>
      </c>
      <c r="G4006" s="5">
        <v>31.64</v>
      </c>
      <c r="H4006" s="5">
        <v>3482.0</v>
      </c>
      <c r="I4006" s="1" t="s">
        <v>229</v>
      </c>
      <c r="J4006" s="1" t="s">
        <v>12</v>
      </c>
      <c r="K4006" s="1" t="s">
        <v>13</v>
      </c>
      <c r="L4006" s="1" t="s">
        <v>5</v>
      </c>
      <c r="M4006" s="1" t="s">
        <v>23</v>
      </c>
      <c r="N4006" s="1" t="s">
        <v>7</v>
      </c>
      <c r="O4006" s="6"/>
    </row>
    <row r="4007">
      <c r="A4007" s="5">
        <v>107804.0</v>
      </c>
      <c r="B4007" s="2">
        <v>45955.0</v>
      </c>
      <c r="C4007" s="1" t="s">
        <v>11</v>
      </c>
      <c r="D4007" s="7">
        <v>3272.0</v>
      </c>
      <c r="E4007" s="4">
        <v>45955.0</v>
      </c>
      <c r="F4007" s="5">
        <v>200.0</v>
      </c>
      <c r="G4007" s="5">
        <v>30.78</v>
      </c>
      <c r="H4007" s="5">
        <v>6158.0</v>
      </c>
      <c r="I4007" s="1" t="s">
        <v>229</v>
      </c>
      <c r="J4007" s="1" t="s">
        <v>12</v>
      </c>
      <c r="K4007" s="1" t="s">
        <v>13</v>
      </c>
      <c r="L4007" s="1" t="s">
        <v>5</v>
      </c>
      <c r="M4007" s="1" t="s">
        <v>23</v>
      </c>
      <c r="N4007" s="1" t="s">
        <v>7</v>
      </c>
      <c r="O4007" s="6"/>
    </row>
    <row r="4008">
      <c r="A4008" s="5">
        <v>107804.0</v>
      </c>
      <c r="B4008" s="2">
        <v>45955.0</v>
      </c>
      <c r="C4008" s="1" t="s">
        <v>11</v>
      </c>
      <c r="D4008" s="7">
        <v>328.0</v>
      </c>
      <c r="E4008" s="4">
        <v>45955.0</v>
      </c>
      <c r="F4008" s="5">
        <v>110.0</v>
      </c>
      <c r="G4008" s="5">
        <v>33.35</v>
      </c>
      <c r="H4008" s="5">
        <v>3670.0</v>
      </c>
      <c r="I4008" s="1" t="s">
        <v>229</v>
      </c>
      <c r="J4008" s="1" t="s">
        <v>12</v>
      </c>
      <c r="K4008" s="1" t="s">
        <v>13</v>
      </c>
      <c r="L4008" s="1" t="s">
        <v>5</v>
      </c>
      <c r="M4008" s="1" t="s">
        <v>23</v>
      </c>
      <c r="N4008" s="1" t="s">
        <v>7</v>
      </c>
      <c r="O4008" s="6"/>
    </row>
    <row r="4009">
      <c r="A4009" s="5">
        <v>107804.0</v>
      </c>
      <c r="B4009" s="2">
        <v>45955.0</v>
      </c>
      <c r="C4009" s="1" t="s">
        <v>11</v>
      </c>
      <c r="D4009" s="7">
        <v>325.0</v>
      </c>
      <c r="E4009" s="4">
        <v>45955.0</v>
      </c>
      <c r="F4009" s="5">
        <v>300.0</v>
      </c>
      <c r="G4009" s="5">
        <v>59.22</v>
      </c>
      <c r="H4009" s="5">
        <v>17768.0</v>
      </c>
      <c r="I4009" s="1" t="s">
        <v>33</v>
      </c>
      <c r="J4009" s="1" t="s">
        <v>12</v>
      </c>
      <c r="K4009" s="1" t="s">
        <v>13</v>
      </c>
      <c r="L4009" s="1" t="s">
        <v>5</v>
      </c>
      <c r="M4009" s="1" t="s">
        <v>23</v>
      </c>
      <c r="N4009" s="1" t="s">
        <v>7</v>
      </c>
      <c r="O4009" s="6"/>
    </row>
    <row r="4010">
      <c r="A4010" s="5">
        <v>107804.0</v>
      </c>
      <c r="B4010" s="2">
        <v>45955.0</v>
      </c>
      <c r="C4010" s="1" t="s">
        <v>11</v>
      </c>
      <c r="D4010" s="7">
        <v>3274.0</v>
      </c>
      <c r="E4010" s="4">
        <v>45955.0</v>
      </c>
      <c r="F4010" s="5">
        <v>100.0</v>
      </c>
      <c r="G4010" s="5">
        <v>35.91</v>
      </c>
      <c r="H4010" s="5">
        <v>3593.0</v>
      </c>
      <c r="I4010" s="1" t="s">
        <v>229</v>
      </c>
      <c r="J4010" s="1" t="s">
        <v>12</v>
      </c>
      <c r="K4010" s="1" t="s">
        <v>13</v>
      </c>
      <c r="L4010" s="1" t="s">
        <v>5</v>
      </c>
      <c r="M4010" s="1" t="s">
        <v>23</v>
      </c>
      <c r="N4010" s="1" t="s">
        <v>7</v>
      </c>
      <c r="O4010" s="6"/>
    </row>
    <row r="4011">
      <c r="A4011" s="5">
        <v>107804.0</v>
      </c>
      <c r="B4011" s="2">
        <v>45955.0</v>
      </c>
      <c r="C4011" s="1" t="s">
        <v>11</v>
      </c>
      <c r="D4011" s="7">
        <v>3271.0</v>
      </c>
      <c r="E4011" s="4">
        <v>45955.0</v>
      </c>
      <c r="F4011" s="5">
        <v>300.0</v>
      </c>
      <c r="G4011" s="5">
        <v>52.16</v>
      </c>
      <c r="H4011" s="5">
        <v>15650.0</v>
      </c>
      <c r="I4011" s="1" t="s">
        <v>229</v>
      </c>
      <c r="J4011" s="1" t="s">
        <v>12</v>
      </c>
      <c r="K4011" s="1" t="s">
        <v>13</v>
      </c>
      <c r="L4011" s="1" t="s">
        <v>5</v>
      </c>
      <c r="M4011" s="1" t="s">
        <v>23</v>
      </c>
      <c r="N4011" s="1" t="s">
        <v>7</v>
      </c>
      <c r="O4011" s="6"/>
    </row>
    <row r="4012">
      <c r="A4012" s="5">
        <v>107804.0</v>
      </c>
      <c r="B4012" s="2">
        <v>45955.0</v>
      </c>
      <c r="C4012" s="1" t="s">
        <v>11</v>
      </c>
      <c r="D4012" s="7">
        <v>324.0</v>
      </c>
      <c r="E4012" s="4">
        <v>45955.0</v>
      </c>
      <c r="F4012" s="5">
        <v>800.0</v>
      </c>
      <c r="G4012" s="5">
        <v>49.91</v>
      </c>
      <c r="H4012" s="5">
        <v>39930.0</v>
      </c>
      <c r="I4012" s="1" t="s">
        <v>33</v>
      </c>
      <c r="J4012" s="1" t="s">
        <v>12</v>
      </c>
      <c r="K4012" s="1" t="s">
        <v>13</v>
      </c>
      <c r="L4012" s="1" t="s">
        <v>5</v>
      </c>
      <c r="M4012" s="1" t="s">
        <v>23</v>
      </c>
      <c r="N4012" s="1" t="s">
        <v>7</v>
      </c>
      <c r="O4012" s="6"/>
    </row>
    <row r="4013">
      <c r="A4013" s="5">
        <v>107806.0</v>
      </c>
      <c r="B4013" s="2">
        <v>45955.0</v>
      </c>
      <c r="C4013" s="1" t="s">
        <v>24</v>
      </c>
      <c r="D4013" s="7">
        <v>118.0</v>
      </c>
      <c r="E4013" s="4">
        <v>45955.0</v>
      </c>
      <c r="F4013" s="5">
        <v>24.0</v>
      </c>
      <c r="G4013" s="5">
        <v>64.32</v>
      </c>
      <c r="H4013" s="5">
        <v>1513.0</v>
      </c>
      <c r="I4013" s="1" t="s">
        <v>21</v>
      </c>
      <c r="J4013" s="1" t="s">
        <v>27</v>
      </c>
      <c r="K4013" s="1" t="s">
        <v>28</v>
      </c>
      <c r="L4013" s="1" t="s">
        <v>5</v>
      </c>
      <c r="M4013" s="1" t="s">
        <v>23</v>
      </c>
      <c r="N4013" s="1" t="s">
        <v>7</v>
      </c>
      <c r="O4013" s="6"/>
    </row>
    <row r="4014">
      <c r="A4014" s="5">
        <v>107806.0</v>
      </c>
      <c r="B4014" s="2">
        <v>45955.0</v>
      </c>
      <c r="C4014" s="1" t="s">
        <v>24</v>
      </c>
      <c r="D4014" s="7">
        <v>111.0</v>
      </c>
      <c r="E4014" s="4">
        <v>45955.0</v>
      </c>
      <c r="F4014" s="5">
        <v>48.0</v>
      </c>
      <c r="G4014" s="5">
        <v>29.76</v>
      </c>
      <c r="H4014" s="5">
        <v>1401.0</v>
      </c>
      <c r="I4014" s="1" t="s">
        <v>21</v>
      </c>
      <c r="J4014" s="1" t="s">
        <v>27</v>
      </c>
      <c r="K4014" s="1" t="s">
        <v>28</v>
      </c>
      <c r="L4014" s="1" t="s">
        <v>5</v>
      </c>
      <c r="M4014" s="1" t="s">
        <v>23</v>
      </c>
      <c r="N4014" s="1" t="s">
        <v>7</v>
      </c>
      <c r="O4014" s="6"/>
    </row>
    <row r="4015">
      <c r="A4015" s="5">
        <v>107806.0</v>
      </c>
      <c r="B4015" s="2">
        <v>45955.0</v>
      </c>
      <c r="C4015" s="1" t="s">
        <v>24</v>
      </c>
      <c r="D4015" s="7">
        <v>113.0</v>
      </c>
      <c r="E4015" s="4">
        <v>45955.0</v>
      </c>
      <c r="F4015" s="5">
        <v>168.0</v>
      </c>
      <c r="G4015" s="5">
        <v>45.12</v>
      </c>
      <c r="H4015" s="5">
        <v>7429.0</v>
      </c>
      <c r="I4015" s="1" t="s">
        <v>21</v>
      </c>
      <c r="J4015" s="1" t="s">
        <v>27</v>
      </c>
      <c r="K4015" s="1" t="s">
        <v>28</v>
      </c>
      <c r="L4015" s="1" t="s">
        <v>5</v>
      </c>
      <c r="M4015" s="1" t="s">
        <v>23</v>
      </c>
      <c r="N4015" s="1" t="s">
        <v>7</v>
      </c>
      <c r="O4015" s="6"/>
    </row>
    <row r="4016">
      <c r="A4016" s="5">
        <v>107806.0</v>
      </c>
      <c r="B4016" s="2">
        <v>45955.0</v>
      </c>
      <c r="C4016" s="1" t="s">
        <v>24</v>
      </c>
      <c r="D4016" s="3" t="s">
        <v>826</v>
      </c>
      <c r="E4016" s="4">
        <v>45955.0</v>
      </c>
      <c r="F4016" s="5">
        <v>13.0</v>
      </c>
      <c r="G4016" s="5">
        <v>783.36</v>
      </c>
      <c r="H4016" s="5">
        <v>9981.0</v>
      </c>
      <c r="I4016" s="1" t="s">
        <v>21</v>
      </c>
      <c r="J4016" s="1" t="s">
        <v>27</v>
      </c>
      <c r="K4016" s="1" t="s">
        <v>28</v>
      </c>
      <c r="L4016" s="1" t="s">
        <v>5</v>
      </c>
      <c r="M4016" s="1" t="s">
        <v>23</v>
      </c>
      <c r="N4016" s="1" t="s">
        <v>7</v>
      </c>
      <c r="O4016" s="6"/>
    </row>
    <row r="4017">
      <c r="A4017" s="5">
        <v>107806.0</v>
      </c>
      <c r="B4017" s="2">
        <v>45955.0</v>
      </c>
      <c r="C4017" s="1" t="s">
        <v>24</v>
      </c>
      <c r="D4017" s="7">
        <v>112.0</v>
      </c>
      <c r="E4017" s="4">
        <v>45955.0</v>
      </c>
      <c r="F4017" s="5">
        <v>168.0</v>
      </c>
      <c r="G4017" s="5">
        <v>45.12</v>
      </c>
      <c r="H4017" s="5">
        <v>7429.0</v>
      </c>
      <c r="I4017" s="1" t="s">
        <v>21</v>
      </c>
      <c r="J4017" s="1" t="s">
        <v>27</v>
      </c>
      <c r="K4017" s="1" t="s">
        <v>28</v>
      </c>
      <c r="L4017" s="1" t="s">
        <v>5</v>
      </c>
      <c r="M4017" s="1" t="s">
        <v>23</v>
      </c>
      <c r="N4017" s="1" t="s">
        <v>7</v>
      </c>
      <c r="O4017" s="6"/>
    </row>
    <row r="4018">
      <c r="A4018" s="5">
        <v>107806.0</v>
      </c>
      <c r="B4018" s="2">
        <v>45955.0</v>
      </c>
      <c r="C4018" s="1" t="s">
        <v>24</v>
      </c>
      <c r="D4018" s="7">
        <v>1111.0</v>
      </c>
      <c r="E4018" s="4">
        <v>45955.0</v>
      </c>
      <c r="F4018" s="5">
        <v>48.0</v>
      </c>
      <c r="G4018" s="5">
        <v>24.96</v>
      </c>
      <c r="H4018" s="5">
        <v>1175.0</v>
      </c>
      <c r="I4018" s="1" t="s">
        <v>21</v>
      </c>
      <c r="J4018" s="1" t="s">
        <v>27</v>
      </c>
      <c r="K4018" s="1" t="s">
        <v>28</v>
      </c>
      <c r="L4018" s="1" t="s">
        <v>5</v>
      </c>
      <c r="M4018" s="1" t="s">
        <v>23</v>
      </c>
      <c r="N4018" s="1" t="s">
        <v>7</v>
      </c>
      <c r="O4018" s="6"/>
    </row>
    <row r="4019">
      <c r="A4019" s="5">
        <v>107812.0</v>
      </c>
      <c r="B4019" s="2">
        <v>45955.0</v>
      </c>
      <c r="C4019" s="1" t="s">
        <v>24</v>
      </c>
      <c r="D4019" s="7">
        <v>5216.0</v>
      </c>
      <c r="E4019" s="4">
        <v>45955.0</v>
      </c>
      <c r="F4019" s="5">
        <v>5.0</v>
      </c>
      <c r="G4019" s="5">
        <v>639.4</v>
      </c>
      <c r="H4019" s="5">
        <v>3134.0</v>
      </c>
      <c r="I4019" s="1" t="s">
        <v>61</v>
      </c>
      <c r="J4019" s="1" t="s">
        <v>27</v>
      </c>
      <c r="K4019" s="1" t="s">
        <v>28</v>
      </c>
      <c r="L4019" s="1" t="s">
        <v>5</v>
      </c>
      <c r="M4019" s="1" t="s">
        <v>29</v>
      </c>
      <c r="N4019" s="1" t="s">
        <v>7</v>
      </c>
      <c r="O4019" s="6"/>
    </row>
    <row r="4020">
      <c r="A4020" s="5">
        <v>107812.0</v>
      </c>
      <c r="B4020" s="2">
        <v>45955.0</v>
      </c>
      <c r="C4020" s="1" t="s">
        <v>24</v>
      </c>
      <c r="D4020" s="7">
        <v>5202.0</v>
      </c>
      <c r="E4020" s="4">
        <v>45955.0</v>
      </c>
      <c r="F4020" s="5">
        <v>10.0</v>
      </c>
      <c r="G4020" s="5">
        <v>455.4</v>
      </c>
      <c r="H4020" s="5">
        <v>4464.0</v>
      </c>
      <c r="I4020" s="1" t="s">
        <v>61</v>
      </c>
      <c r="J4020" s="1" t="s">
        <v>27</v>
      </c>
      <c r="K4020" s="1" t="s">
        <v>28</v>
      </c>
      <c r="L4020" s="1" t="s">
        <v>5</v>
      </c>
      <c r="M4020" s="1" t="s">
        <v>29</v>
      </c>
      <c r="N4020" s="1" t="s">
        <v>7</v>
      </c>
      <c r="O4020" s="6"/>
    </row>
    <row r="4021">
      <c r="A4021" s="5">
        <v>107812.0</v>
      </c>
      <c r="B4021" s="2">
        <v>45955.0</v>
      </c>
      <c r="C4021" s="1" t="s">
        <v>24</v>
      </c>
      <c r="D4021" s="7">
        <v>5212.0</v>
      </c>
      <c r="E4021" s="4">
        <v>45955.0</v>
      </c>
      <c r="F4021" s="5">
        <v>15.0</v>
      </c>
      <c r="G4021" s="5">
        <v>634.8</v>
      </c>
      <c r="H4021" s="5">
        <v>9332.0</v>
      </c>
      <c r="I4021" s="1" t="s">
        <v>61</v>
      </c>
      <c r="J4021" s="1" t="s">
        <v>27</v>
      </c>
      <c r="K4021" s="1" t="s">
        <v>28</v>
      </c>
      <c r="L4021" s="1" t="s">
        <v>5</v>
      </c>
      <c r="M4021" s="1" t="s">
        <v>29</v>
      </c>
      <c r="N4021" s="1" t="s">
        <v>7</v>
      </c>
      <c r="O4021" s="6"/>
    </row>
    <row r="4022">
      <c r="A4022" s="5">
        <v>107812.0</v>
      </c>
      <c r="B4022" s="2">
        <v>45955.0</v>
      </c>
      <c r="C4022" s="1" t="s">
        <v>24</v>
      </c>
      <c r="D4022" s="7">
        <v>5203.0</v>
      </c>
      <c r="E4022" s="4">
        <v>45955.0</v>
      </c>
      <c r="F4022" s="5">
        <v>5.0</v>
      </c>
      <c r="G4022" s="5">
        <v>1053.4</v>
      </c>
      <c r="H4022" s="5">
        <v>5163.0</v>
      </c>
      <c r="I4022" s="1" t="s">
        <v>61</v>
      </c>
      <c r="J4022" s="1" t="s">
        <v>27</v>
      </c>
      <c r="K4022" s="1" t="s">
        <v>28</v>
      </c>
      <c r="L4022" s="1" t="s">
        <v>5</v>
      </c>
      <c r="M4022" s="1" t="s">
        <v>29</v>
      </c>
      <c r="N4022" s="1" t="s">
        <v>7</v>
      </c>
      <c r="O4022" s="6"/>
    </row>
    <row r="4023">
      <c r="A4023" s="5">
        <v>107812.0</v>
      </c>
      <c r="B4023" s="2">
        <v>45955.0</v>
      </c>
      <c r="C4023" s="1" t="s">
        <v>24</v>
      </c>
      <c r="D4023" s="7">
        <v>5218.0</v>
      </c>
      <c r="E4023" s="4">
        <v>45955.0</v>
      </c>
      <c r="F4023" s="5">
        <v>15.0</v>
      </c>
      <c r="G4023" s="5">
        <v>441.6</v>
      </c>
      <c r="H4023" s="5">
        <v>6492.0</v>
      </c>
      <c r="I4023" s="1" t="s">
        <v>61</v>
      </c>
      <c r="J4023" s="1" t="s">
        <v>27</v>
      </c>
      <c r="K4023" s="1" t="s">
        <v>28</v>
      </c>
      <c r="L4023" s="1" t="s">
        <v>5</v>
      </c>
      <c r="M4023" s="1" t="s">
        <v>29</v>
      </c>
      <c r="N4023" s="1" t="s">
        <v>7</v>
      </c>
      <c r="O4023" s="6"/>
    </row>
    <row r="4024">
      <c r="A4024" s="5">
        <v>107812.0</v>
      </c>
      <c r="B4024" s="2">
        <v>45955.0</v>
      </c>
      <c r="C4024" s="1" t="s">
        <v>24</v>
      </c>
      <c r="D4024" s="7">
        <v>5210.0</v>
      </c>
      <c r="E4024" s="4">
        <v>45955.0</v>
      </c>
      <c r="F4024" s="5">
        <v>50.0</v>
      </c>
      <c r="G4024" s="5">
        <v>294.4</v>
      </c>
      <c r="H4024" s="5">
        <v>14426.0</v>
      </c>
      <c r="I4024" s="1" t="s">
        <v>61</v>
      </c>
      <c r="J4024" s="1" t="s">
        <v>27</v>
      </c>
      <c r="K4024" s="1" t="s">
        <v>28</v>
      </c>
      <c r="L4024" s="1" t="s">
        <v>5</v>
      </c>
      <c r="M4024" s="1" t="s">
        <v>29</v>
      </c>
      <c r="N4024" s="1" t="s">
        <v>7</v>
      </c>
      <c r="O4024" s="6"/>
    </row>
    <row r="4025">
      <c r="A4025" s="5">
        <v>107812.0</v>
      </c>
      <c r="B4025" s="2">
        <v>45955.0</v>
      </c>
      <c r="C4025" s="1" t="s">
        <v>24</v>
      </c>
      <c r="D4025" s="7">
        <v>5214.0</v>
      </c>
      <c r="E4025" s="4">
        <v>45955.0</v>
      </c>
      <c r="F4025" s="5">
        <v>10.0</v>
      </c>
      <c r="G4025" s="5">
        <v>731.4</v>
      </c>
      <c r="H4025" s="5">
        <v>7169.0</v>
      </c>
      <c r="I4025" s="1" t="s">
        <v>61</v>
      </c>
      <c r="J4025" s="1" t="s">
        <v>27</v>
      </c>
      <c r="K4025" s="1" t="s">
        <v>28</v>
      </c>
      <c r="L4025" s="1" t="s">
        <v>5</v>
      </c>
      <c r="M4025" s="1" t="s">
        <v>29</v>
      </c>
      <c r="N4025" s="1" t="s">
        <v>7</v>
      </c>
      <c r="O4025" s="6"/>
    </row>
    <row r="4026">
      <c r="A4026" s="5">
        <v>107812.0</v>
      </c>
      <c r="B4026" s="2">
        <v>45955.0</v>
      </c>
      <c r="C4026" s="1" t="s">
        <v>24</v>
      </c>
      <c r="D4026" s="7">
        <v>5208.0</v>
      </c>
      <c r="E4026" s="4">
        <v>45955.0</v>
      </c>
      <c r="F4026" s="5">
        <v>20.0</v>
      </c>
      <c r="G4026" s="5">
        <v>455.4</v>
      </c>
      <c r="H4026" s="5">
        <v>8927.0</v>
      </c>
      <c r="I4026" s="1" t="s">
        <v>61</v>
      </c>
      <c r="J4026" s="1" t="s">
        <v>27</v>
      </c>
      <c r="K4026" s="1" t="s">
        <v>28</v>
      </c>
      <c r="L4026" s="1" t="s">
        <v>5</v>
      </c>
      <c r="M4026" s="1" t="s">
        <v>29</v>
      </c>
      <c r="N4026" s="1" t="s">
        <v>7</v>
      </c>
      <c r="O4026" s="6"/>
    </row>
    <row r="4027">
      <c r="A4027" s="5">
        <v>107812.0</v>
      </c>
      <c r="B4027" s="2">
        <v>45955.0</v>
      </c>
      <c r="C4027" s="1" t="s">
        <v>24</v>
      </c>
      <c r="D4027" s="3" t="s">
        <v>515</v>
      </c>
      <c r="E4027" s="4">
        <v>45955.0</v>
      </c>
      <c r="F4027" s="5">
        <v>15.0</v>
      </c>
      <c r="G4027" s="5">
        <v>547.4</v>
      </c>
      <c r="H4027" s="5">
        <v>8048.0</v>
      </c>
      <c r="I4027" s="1" t="s">
        <v>61</v>
      </c>
      <c r="J4027" s="1" t="s">
        <v>27</v>
      </c>
      <c r="K4027" s="1" t="s">
        <v>28</v>
      </c>
      <c r="L4027" s="1" t="s">
        <v>5</v>
      </c>
      <c r="M4027" s="1" t="s">
        <v>29</v>
      </c>
      <c r="N4027" s="1" t="s">
        <v>7</v>
      </c>
      <c r="O4027" s="6"/>
    </row>
    <row r="4028">
      <c r="A4028" s="5">
        <v>107812.0</v>
      </c>
      <c r="B4028" s="2">
        <v>45955.0</v>
      </c>
      <c r="C4028" s="1" t="s">
        <v>24</v>
      </c>
      <c r="D4028" s="7">
        <v>5206.0</v>
      </c>
      <c r="E4028" s="4">
        <v>45955.0</v>
      </c>
      <c r="F4028" s="5">
        <v>10.0</v>
      </c>
      <c r="G4028" s="5">
        <v>386.4</v>
      </c>
      <c r="H4028" s="5">
        <v>3788.0</v>
      </c>
      <c r="I4028" s="1" t="s">
        <v>61</v>
      </c>
      <c r="J4028" s="1" t="s">
        <v>27</v>
      </c>
      <c r="K4028" s="1" t="s">
        <v>28</v>
      </c>
      <c r="L4028" s="1" t="s">
        <v>5</v>
      </c>
      <c r="M4028" s="1" t="s">
        <v>29</v>
      </c>
      <c r="N4028" s="1" t="s">
        <v>7</v>
      </c>
      <c r="O4028" s="6"/>
    </row>
    <row r="4029">
      <c r="A4029" s="5">
        <v>107818.0</v>
      </c>
      <c r="B4029" s="2">
        <v>45955.0</v>
      </c>
      <c r="C4029" s="1" t="s">
        <v>664</v>
      </c>
      <c r="D4029" s="7">
        <v>704.0</v>
      </c>
      <c r="E4029" s="4">
        <v>45955.0</v>
      </c>
      <c r="F4029" s="5">
        <v>100.0</v>
      </c>
      <c r="G4029" s="5">
        <v>432.07</v>
      </c>
      <c r="H4029" s="5">
        <v>43212.0</v>
      </c>
      <c r="I4029" s="1" t="s">
        <v>56</v>
      </c>
      <c r="J4029" s="1" t="s">
        <v>221</v>
      </c>
      <c r="K4029" s="1" t="s">
        <v>111</v>
      </c>
      <c r="L4029" s="1" t="s">
        <v>5</v>
      </c>
      <c r="M4029" s="1" t="s">
        <v>23</v>
      </c>
      <c r="N4029" s="1" t="s">
        <v>7</v>
      </c>
      <c r="O4029" s="6"/>
    </row>
    <row r="4030">
      <c r="A4030" s="5">
        <v>107819.0</v>
      </c>
      <c r="B4030" s="2">
        <v>45955.0</v>
      </c>
      <c r="C4030" s="1" t="s">
        <v>664</v>
      </c>
      <c r="D4030" s="3" t="s">
        <v>706</v>
      </c>
      <c r="E4030" s="4">
        <v>45955.0</v>
      </c>
      <c r="F4030" s="5">
        <v>4.0</v>
      </c>
      <c r="G4030" s="5">
        <v>1480.5</v>
      </c>
      <c r="H4030" s="5">
        <v>5923.0</v>
      </c>
      <c r="I4030" s="1" t="s">
        <v>58</v>
      </c>
      <c r="J4030" s="1" t="s">
        <v>221</v>
      </c>
      <c r="K4030" s="1" t="s">
        <v>111</v>
      </c>
      <c r="L4030" s="1" t="s">
        <v>5</v>
      </c>
      <c r="M4030" s="1" t="s">
        <v>59</v>
      </c>
      <c r="N4030" s="1" t="s">
        <v>7</v>
      </c>
      <c r="O4030" s="6"/>
    </row>
    <row r="4031">
      <c r="A4031" s="5">
        <v>107819.0</v>
      </c>
      <c r="B4031" s="2">
        <v>45955.0</v>
      </c>
      <c r="C4031" s="1" t="s">
        <v>664</v>
      </c>
      <c r="D4031" s="3" t="s">
        <v>969</v>
      </c>
      <c r="E4031" s="4">
        <v>45955.0</v>
      </c>
      <c r="F4031" s="5">
        <v>12.0</v>
      </c>
      <c r="G4031" s="5">
        <v>199.75</v>
      </c>
      <c r="H4031" s="5">
        <v>2398.0</v>
      </c>
      <c r="I4031" s="1" t="s">
        <v>320</v>
      </c>
      <c r="J4031" s="1" t="s">
        <v>221</v>
      </c>
      <c r="K4031" s="1" t="s">
        <v>111</v>
      </c>
      <c r="L4031" s="1" t="s">
        <v>5</v>
      </c>
      <c r="M4031" s="1" t="s">
        <v>59</v>
      </c>
      <c r="N4031" s="1" t="s">
        <v>7</v>
      </c>
      <c r="O4031" s="6"/>
    </row>
    <row r="4032">
      <c r="A4032" s="5">
        <v>107819.0</v>
      </c>
      <c r="B4032" s="2">
        <v>45955.0</v>
      </c>
      <c r="C4032" s="1" t="s">
        <v>664</v>
      </c>
      <c r="D4032" s="3" t="s">
        <v>970</v>
      </c>
      <c r="E4032" s="4">
        <v>45955.0</v>
      </c>
      <c r="F4032" s="5">
        <v>12.0</v>
      </c>
      <c r="G4032" s="5">
        <v>199.75</v>
      </c>
      <c r="H4032" s="5">
        <v>2398.0</v>
      </c>
      <c r="I4032" s="1" t="s">
        <v>320</v>
      </c>
      <c r="J4032" s="1" t="s">
        <v>221</v>
      </c>
      <c r="K4032" s="1" t="s">
        <v>111</v>
      </c>
      <c r="L4032" s="1" t="s">
        <v>5</v>
      </c>
      <c r="M4032" s="1" t="s">
        <v>59</v>
      </c>
      <c r="N4032" s="1" t="s">
        <v>7</v>
      </c>
      <c r="O4032" s="6"/>
    </row>
    <row r="4033">
      <c r="A4033" s="5">
        <v>107819.0</v>
      </c>
      <c r="B4033" s="2">
        <v>45955.0</v>
      </c>
      <c r="C4033" s="1" t="s">
        <v>664</v>
      </c>
      <c r="D4033" s="3" t="s">
        <v>971</v>
      </c>
      <c r="E4033" s="4">
        <v>45955.0</v>
      </c>
      <c r="F4033" s="5">
        <v>2.0</v>
      </c>
      <c r="G4033" s="5">
        <v>3962.1</v>
      </c>
      <c r="H4033" s="5">
        <v>7925.0</v>
      </c>
      <c r="I4033" s="1" t="s">
        <v>58</v>
      </c>
      <c r="J4033" s="1" t="s">
        <v>221</v>
      </c>
      <c r="K4033" s="1" t="s">
        <v>111</v>
      </c>
      <c r="L4033" s="1" t="s">
        <v>5</v>
      </c>
      <c r="M4033" s="1" t="s">
        <v>59</v>
      </c>
      <c r="N4033" s="1" t="s">
        <v>7</v>
      </c>
      <c r="O4033" s="6"/>
    </row>
    <row r="4034">
      <c r="A4034" s="5">
        <v>107819.0</v>
      </c>
      <c r="B4034" s="2">
        <v>45955.0</v>
      </c>
      <c r="C4034" s="1" t="s">
        <v>664</v>
      </c>
      <c r="D4034" s="3" t="s">
        <v>972</v>
      </c>
      <c r="E4034" s="4">
        <v>45955.0</v>
      </c>
      <c r="F4034" s="5">
        <v>2.0</v>
      </c>
      <c r="G4034" s="5">
        <v>1400.6</v>
      </c>
      <c r="H4034" s="5">
        <v>2802.0</v>
      </c>
      <c r="I4034" s="1" t="s">
        <v>58</v>
      </c>
      <c r="J4034" s="1" t="s">
        <v>221</v>
      </c>
      <c r="K4034" s="1" t="s">
        <v>111</v>
      </c>
      <c r="L4034" s="1" t="s">
        <v>5</v>
      </c>
      <c r="M4034" s="1" t="s">
        <v>59</v>
      </c>
      <c r="N4034" s="1" t="s">
        <v>7</v>
      </c>
      <c r="O4034" s="6"/>
    </row>
    <row r="4035">
      <c r="A4035" s="5">
        <v>107821.0</v>
      </c>
      <c r="B4035" s="2">
        <v>45955.0</v>
      </c>
      <c r="C4035" s="1" t="s">
        <v>664</v>
      </c>
      <c r="D4035" s="7">
        <v>5308.0</v>
      </c>
      <c r="E4035" s="4">
        <v>45955.0</v>
      </c>
      <c r="F4035" s="5">
        <v>50.0</v>
      </c>
      <c r="G4035" s="5">
        <v>450.8</v>
      </c>
      <c r="H4035" s="5">
        <v>22541.0</v>
      </c>
      <c r="I4035" s="1" t="s">
        <v>61</v>
      </c>
      <c r="J4035" s="1" t="s">
        <v>221</v>
      </c>
      <c r="K4035" s="1" t="s">
        <v>111</v>
      </c>
      <c r="L4035" s="1" t="s">
        <v>5</v>
      </c>
      <c r="M4035" s="1" t="s">
        <v>29</v>
      </c>
      <c r="N4035" s="1" t="s">
        <v>7</v>
      </c>
      <c r="O4035" s="6"/>
    </row>
    <row r="4036">
      <c r="A4036" s="5">
        <v>107821.0</v>
      </c>
      <c r="B4036" s="2">
        <v>45955.0</v>
      </c>
      <c r="C4036" s="1" t="s">
        <v>664</v>
      </c>
      <c r="D4036" s="7">
        <v>5216.0</v>
      </c>
      <c r="E4036" s="4">
        <v>45955.0</v>
      </c>
      <c r="F4036" s="5">
        <v>4.0</v>
      </c>
      <c r="G4036" s="5">
        <v>639.4</v>
      </c>
      <c r="H4036" s="5">
        <v>2559.0</v>
      </c>
      <c r="I4036" s="1" t="s">
        <v>61</v>
      </c>
      <c r="J4036" s="1" t="s">
        <v>221</v>
      </c>
      <c r="K4036" s="1" t="s">
        <v>111</v>
      </c>
      <c r="L4036" s="1" t="s">
        <v>5</v>
      </c>
      <c r="M4036" s="1" t="s">
        <v>29</v>
      </c>
      <c r="N4036" s="1" t="s">
        <v>7</v>
      </c>
      <c r="O4036" s="6"/>
    </row>
    <row r="4037">
      <c r="A4037" s="5">
        <v>107821.0</v>
      </c>
      <c r="B4037" s="2">
        <v>45955.0</v>
      </c>
      <c r="C4037" s="1" t="s">
        <v>664</v>
      </c>
      <c r="D4037" s="7">
        <v>5206.0</v>
      </c>
      <c r="E4037" s="4">
        <v>45955.0</v>
      </c>
      <c r="F4037" s="5">
        <v>20.0</v>
      </c>
      <c r="G4037" s="5">
        <v>386.4</v>
      </c>
      <c r="H4037" s="5">
        <v>7729.0</v>
      </c>
      <c r="I4037" s="1" t="s">
        <v>61</v>
      </c>
      <c r="J4037" s="1" t="s">
        <v>221</v>
      </c>
      <c r="K4037" s="1" t="s">
        <v>111</v>
      </c>
      <c r="L4037" s="1" t="s">
        <v>5</v>
      </c>
      <c r="M4037" s="1" t="s">
        <v>29</v>
      </c>
      <c r="N4037" s="1" t="s">
        <v>7</v>
      </c>
      <c r="O4037" s="6"/>
    </row>
    <row r="4038">
      <c r="A4038" s="5">
        <v>107821.0</v>
      </c>
      <c r="B4038" s="2">
        <v>45955.0</v>
      </c>
      <c r="C4038" s="1" t="s">
        <v>664</v>
      </c>
      <c r="D4038" s="7">
        <v>5311.0</v>
      </c>
      <c r="E4038" s="4">
        <v>45955.0</v>
      </c>
      <c r="F4038" s="5">
        <v>8.0</v>
      </c>
      <c r="G4038" s="5">
        <v>547.4</v>
      </c>
      <c r="H4038" s="5">
        <v>4380.0</v>
      </c>
      <c r="I4038" s="1" t="s">
        <v>61</v>
      </c>
      <c r="J4038" s="1" t="s">
        <v>221</v>
      </c>
      <c r="K4038" s="1" t="s">
        <v>111</v>
      </c>
      <c r="L4038" s="1" t="s">
        <v>5</v>
      </c>
      <c r="M4038" s="1" t="s">
        <v>29</v>
      </c>
      <c r="N4038" s="1" t="s">
        <v>7</v>
      </c>
      <c r="O4038" s="6"/>
    </row>
    <row r="4039">
      <c r="A4039" s="5">
        <v>107821.0</v>
      </c>
      <c r="B4039" s="2">
        <v>45955.0</v>
      </c>
      <c r="C4039" s="1" t="s">
        <v>664</v>
      </c>
      <c r="D4039" s="7">
        <v>5320.0</v>
      </c>
      <c r="E4039" s="4">
        <v>45955.0</v>
      </c>
      <c r="F4039" s="5">
        <v>30.0</v>
      </c>
      <c r="G4039" s="5">
        <v>455.4</v>
      </c>
      <c r="H4039" s="5">
        <v>13663.0</v>
      </c>
      <c r="I4039" s="1" t="s">
        <v>61</v>
      </c>
      <c r="J4039" s="1" t="s">
        <v>221</v>
      </c>
      <c r="K4039" s="1" t="s">
        <v>111</v>
      </c>
      <c r="L4039" s="1" t="s">
        <v>5</v>
      </c>
      <c r="M4039" s="1" t="s">
        <v>29</v>
      </c>
      <c r="N4039" s="1" t="s">
        <v>7</v>
      </c>
      <c r="O4039" s="6"/>
    </row>
    <row r="4040">
      <c r="A4040" s="5">
        <v>107821.0</v>
      </c>
      <c r="B4040" s="2">
        <v>45955.0</v>
      </c>
      <c r="C4040" s="1" t="s">
        <v>664</v>
      </c>
      <c r="D4040" s="7">
        <v>5355.0</v>
      </c>
      <c r="E4040" s="4">
        <v>45955.0</v>
      </c>
      <c r="F4040" s="5">
        <v>6.0</v>
      </c>
      <c r="G4040" s="5">
        <v>1278.8</v>
      </c>
      <c r="H4040" s="5">
        <v>7674.0</v>
      </c>
      <c r="I4040" s="1" t="s">
        <v>61</v>
      </c>
      <c r="J4040" s="1" t="s">
        <v>221</v>
      </c>
      <c r="K4040" s="1" t="s">
        <v>111</v>
      </c>
      <c r="L4040" s="1" t="s">
        <v>5</v>
      </c>
      <c r="M4040" s="1" t="s">
        <v>29</v>
      </c>
      <c r="N4040" s="1" t="s">
        <v>7</v>
      </c>
      <c r="O4040" s="6"/>
    </row>
    <row r="4041">
      <c r="A4041" s="5">
        <v>107821.0</v>
      </c>
      <c r="B4041" s="2">
        <v>45955.0</v>
      </c>
      <c r="C4041" s="1" t="s">
        <v>664</v>
      </c>
      <c r="D4041" s="3" t="s">
        <v>681</v>
      </c>
      <c r="E4041" s="4">
        <v>45955.0</v>
      </c>
      <c r="F4041" s="5">
        <v>132.0</v>
      </c>
      <c r="G4041" s="5">
        <v>202.86</v>
      </c>
      <c r="H4041" s="5">
        <v>26778.0</v>
      </c>
      <c r="I4041" s="1" t="s">
        <v>61</v>
      </c>
      <c r="J4041" s="1" t="s">
        <v>221</v>
      </c>
      <c r="K4041" s="1" t="s">
        <v>111</v>
      </c>
      <c r="L4041" s="1" t="s">
        <v>5</v>
      </c>
      <c r="M4041" s="1" t="s">
        <v>29</v>
      </c>
      <c r="N4041" s="1" t="s">
        <v>7</v>
      </c>
      <c r="O4041" s="6"/>
    </row>
    <row r="4042">
      <c r="A4042" s="5">
        <v>107821.0</v>
      </c>
      <c r="B4042" s="2">
        <v>45955.0</v>
      </c>
      <c r="C4042" s="1" t="s">
        <v>664</v>
      </c>
      <c r="D4042" s="7">
        <v>5275.0</v>
      </c>
      <c r="E4042" s="4">
        <v>45955.0</v>
      </c>
      <c r="F4042" s="5">
        <v>4.0</v>
      </c>
      <c r="G4042" s="5">
        <v>1835.4</v>
      </c>
      <c r="H4042" s="5">
        <v>7343.0</v>
      </c>
      <c r="I4042" s="1" t="s">
        <v>61</v>
      </c>
      <c r="J4042" s="1" t="s">
        <v>221</v>
      </c>
      <c r="K4042" s="1" t="s">
        <v>111</v>
      </c>
      <c r="L4042" s="1" t="s">
        <v>5</v>
      </c>
      <c r="M4042" s="1" t="s">
        <v>29</v>
      </c>
      <c r="N4042" s="1" t="s">
        <v>7</v>
      </c>
      <c r="O4042" s="6"/>
    </row>
    <row r="4043">
      <c r="A4043" s="5">
        <v>107821.0</v>
      </c>
      <c r="B4043" s="2">
        <v>45955.0</v>
      </c>
      <c r="C4043" s="1" t="s">
        <v>664</v>
      </c>
      <c r="D4043" s="7">
        <v>5316.0</v>
      </c>
      <c r="E4043" s="4">
        <v>45955.0</v>
      </c>
      <c r="F4043" s="5">
        <v>6.0</v>
      </c>
      <c r="G4043" s="5">
        <v>634.8</v>
      </c>
      <c r="H4043" s="5">
        <v>3810.0</v>
      </c>
      <c r="I4043" s="1" t="s">
        <v>61</v>
      </c>
      <c r="J4043" s="1" t="s">
        <v>221</v>
      </c>
      <c r="K4043" s="1" t="s">
        <v>111</v>
      </c>
      <c r="L4043" s="1" t="s">
        <v>5</v>
      </c>
      <c r="M4043" s="1" t="s">
        <v>29</v>
      </c>
      <c r="N4043" s="1" t="s">
        <v>7</v>
      </c>
      <c r="O4043" s="6"/>
    </row>
    <row r="4044">
      <c r="A4044" s="5">
        <v>107821.0</v>
      </c>
      <c r="B4044" s="2">
        <v>45955.0</v>
      </c>
      <c r="C4044" s="1" t="s">
        <v>664</v>
      </c>
      <c r="D4044" s="7">
        <v>5250.0</v>
      </c>
      <c r="E4044" s="4">
        <v>45955.0</v>
      </c>
      <c r="F4044" s="5">
        <v>6.0</v>
      </c>
      <c r="G4044" s="5">
        <v>1145.4</v>
      </c>
      <c r="H4044" s="5">
        <v>6873.0</v>
      </c>
      <c r="I4044" s="1" t="s">
        <v>61</v>
      </c>
      <c r="J4044" s="1" t="s">
        <v>221</v>
      </c>
      <c r="K4044" s="1" t="s">
        <v>111</v>
      </c>
      <c r="L4044" s="1" t="s">
        <v>5</v>
      </c>
      <c r="M4044" s="1" t="s">
        <v>29</v>
      </c>
      <c r="N4044" s="1" t="s">
        <v>7</v>
      </c>
      <c r="O4044" s="6"/>
    </row>
    <row r="4045">
      <c r="A4045" s="5">
        <v>107821.0</v>
      </c>
      <c r="B4045" s="2">
        <v>45955.0</v>
      </c>
      <c r="C4045" s="1" t="s">
        <v>664</v>
      </c>
      <c r="D4045" s="7">
        <v>5295.0</v>
      </c>
      <c r="E4045" s="4">
        <v>45955.0</v>
      </c>
      <c r="F4045" s="5">
        <v>6.0</v>
      </c>
      <c r="G4045" s="5">
        <v>432.4</v>
      </c>
      <c r="H4045" s="5">
        <v>2595.0</v>
      </c>
      <c r="I4045" s="1" t="s">
        <v>61</v>
      </c>
      <c r="J4045" s="1" t="s">
        <v>221</v>
      </c>
      <c r="K4045" s="1" t="s">
        <v>111</v>
      </c>
      <c r="L4045" s="1" t="s">
        <v>5</v>
      </c>
      <c r="M4045" s="1" t="s">
        <v>29</v>
      </c>
      <c r="N4045" s="1" t="s">
        <v>7</v>
      </c>
      <c r="O4045" s="6"/>
    </row>
    <row r="4046">
      <c r="A4046" s="5">
        <v>107821.0</v>
      </c>
      <c r="B4046" s="2">
        <v>45955.0</v>
      </c>
      <c r="C4046" s="1" t="s">
        <v>664</v>
      </c>
      <c r="D4046" s="3" t="s">
        <v>912</v>
      </c>
      <c r="E4046" s="4">
        <v>45955.0</v>
      </c>
      <c r="F4046" s="5">
        <v>4.0</v>
      </c>
      <c r="G4046" s="5">
        <v>519.8</v>
      </c>
      <c r="H4046" s="5">
        <v>2080.0</v>
      </c>
      <c r="I4046" s="1" t="s">
        <v>26</v>
      </c>
      <c r="J4046" s="1" t="s">
        <v>221</v>
      </c>
      <c r="K4046" s="1" t="s">
        <v>111</v>
      </c>
      <c r="L4046" s="1" t="s">
        <v>5</v>
      </c>
      <c r="M4046" s="1" t="s">
        <v>29</v>
      </c>
      <c r="N4046" s="1" t="s">
        <v>7</v>
      </c>
      <c r="O4046" s="6"/>
    </row>
    <row r="4047">
      <c r="A4047" s="5">
        <v>107821.0</v>
      </c>
      <c r="B4047" s="2">
        <v>45955.0</v>
      </c>
      <c r="C4047" s="1" t="s">
        <v>664</v>
      </c>
      <c r="D4047" s="7">
        <v>5212.0</v>
      </c>
      <c r="E4047" s="4">
        <v>45955.0</v>
      </c>
      <c r="F4047" s="5">
        <v>12.0</v>
      </c>
      <c r="G4047" s="5">
        <v>634.8</v>
      </c>
      <c r="H4047" s="5">
        <v>7619.0</v>
      </c>
      <c r="I4047" s="1" t="s">
        <v>61</v>
      </c>
      <c r="J4047" s="1" t="s">
        <v>221</v>
      </c>
      <c r="K4047" s="1" t="s">
        <v>111</v>
      </c>
      <c r="L4047" s="1" t="s">
        <v>5</v>
      </c>
      <c r="M4047" s="1" t="s">
        <v>29</v>
      </c>
      <c r="N4047" s="1" t="s">
        <v>7</v>
      </c>
      <c r="O4047" s="6"/>
    </row>
    <row r="4048">
      <c r="A4048" s="5">
        <v>107821.0</v>
      </c>
      <c r="B4048" s="2">
        <v>45955.0</v>
      </c>
      <c r="C4048" s="1" t="s">
        <v>664</v>
      </c>
      <c r="D4048" s="3" t="s">
        <v>50</v>
      </c>
      <c r="E4048" s="4">
        <v>45955.0</v>
      </c>
      <c r="F4048" s="5">
        <v>50.0</v>
      </c>
      <c r="G4048" s="5">
        <v>318.08</v>
      </c>
      <c r="H4048" s="5">
        <v>15905.0</v>
      </c>
      <c r="I4048" s="1" t="s">
        <v>26</v>
      </c>
      <c r="J4048" s="1" t="s">
        <v>221</v>
      </c>
      <c r="K4048" s="1" t="s">
        <v>111</v>
      </c>
      <c r="L4048" s="1" t="s">
        <v>5</v>
      </c>
      <c r="M4048" s="1" t="s">
        <v>29</v>
      </c>
      <c r="N4048" s="1" t="s">
        <v>7</v>
      </c>
      <c r="O4048" s="6"/>
    </row>
    <row r="4049">
      <c r="A4049" s="5">
        <v>107821.0</v>
      </c>
      <c r="B4049" s="2">
        <v>45955.0</v>
      </c>
      <c r="C4049" s="1" t="s">
        <v>664</v>
      </c>
      <c r="D4049" s="7">
        <v>5214.0</v>
      </c>
      <c r="E4049" s="4">
        <v>45955.0</v>
      </c>
      <c r="F4049" s="5">
        <v>6.0</v>
      </c>
      <c r="G4049" s="5">
        <v>731.4</v>
      </c>
      <c r="H4049" s="5">
        <v>4389.0</v>
      </c>
      <c r="I4049" s="1" t="s">
        <v>61</v>
      </c>
      <c r="J4049" s="1" t="s">
        <v>221</v>
      </c>
      <c r="K4049" s="1" t="s">
        <v>111</v>
      </c>
      <c r="L4049" s="1" t="s">
        <v>5</v>
      </c>
      <c r="M4049" s="1" t="s">
        <v>29</v>
      </c>
      <c r="N4049" s="1" t="s">
        <v>7</v>
      </c>
      <c r="O4049" s="6"/>
    </row>
    <row r="4050">
      <c r="A4050" s="5">
        <v>107821.0</v>
      </c>
      <c r="B4050" s="2">
        <v>45955.0</v>
      </c>
      <c r="C4050" s="1" t="s">
        <v>664</v>
      </c>
      <c r="D4050" s="7">
        <v>5220.0</v>
      </c>
      <c r="E4050" s="4">
        <v>45955.0</v>
      </c>
      <c r="F4050" s="5">
        <v>8.0</v>
      </c>
      <c r="G4050" s="5">
        <v>455.4</v>
      </c>
      <c r="H4050" s="5">
        <v>3644.0</v>
      </c>
      <c r="I4050" s="1" t="s">
        <v>61</v>
      </c>
      <c r="J4050" s="1" t="s">
        <v>221</v>
      </c>
      <c r="K4050" s="1" t="s">
        <v>111</v>
      </c>
      <c r="L4050" s="1" t="s">
        <v>5</v>
      </c>
      <c r="M4050" s="1" t="s">
        <v>29</v>
      </c>
      <c r="N4050" s="1" t="s">
        <v>7</v>
      </c>
      <c r="O4050" s="6"/>
    </row>
    <row r="4051">
      <c r="A4051" s="5">
        <v>107821.0</v>
      </c>
      <c r="B4051" s="2">
        <v>45955.0</v>
      </c>
      <c r="C4051" s="1" t="s">
        <v>664</v>
      </c>
      <c r="D4051" s="7">
        <v>5350.0</v>
      </c>
      <c r="E4051" s="4">
        <v>45955.0</v>
      </c>
      <c r="F4051" s="5">
        <v>2.0</v>
      </c>
      <c r="G4051" s="5">
        <v>1145.4</v>
      </c>
      <c r="H4051" s="5">
        <v>2292.0</v>
      </c>
      <c r="I4051" s="1" t="s">
        <v>61</v>
      </c>
      <c r="J4051" s="1" t="s">
        <v>221</v>
      </c>
      <c r="K4051" s="1" t="s">
        <v>111</v>
      </c>
      <c r="L4051" s="1" t="s">
        <v>5</v>
      </c>
      <c r="M4051" s="1" t="s">
        <v>29</v>
      </c>
      <c r="N4051" s="1" t="s">
        <v>7</v>
      </c>
      <c r="O4051" s="6"/>
    </row>
    <row r="4052">
      <c r="A4052" s="5">
        <v>107821.0</v>
      </c>
      <c r="B4052" s="2">
        <v>45955.0</v>
      </c>
      <c r="C4052" s="1" t="s">
        <v>664</v>
      </c>
      <c r="D4052" s="3" t="s">
        <v>515</v>
      </c>
      <c r="E4052" s="4">
        <v>45955.0</v>
      </c>
      <c r="F4052" s="5">
        <v>12.0</v>
      </c>
      <c r="G4052" s="5">
        <v>547.4</v>
      </c>
      <c r="H4052" s="5">
        <v>6570.0</v>
      </c>
      <c r="I4052" s="1" t="s">
        <v>61</v>
      </c>
      <c r="J4052" s="1" t="s">
        <v>221</v>
      </c>
      <c r="K4052" s="1" t="s">
        <v>111</v>
      </c>
      <c r="L4052" s="1" t="s">
        <v>5</v>
      </c>
      <c r="M4052" s="1" t="s">
        <v>29</v>
      </c>
      <c r="N4052" s="1" t="s">
        <v>7</v>
      </c>
      <c r="O4052" s="6"/>
    </row>
    <row r="4053">
      <c r="A4053" s="5">
        <v>107821.0</v>
      </c>
      <c r="B4053" s="2">
        <v>45955.0</v>
      </c>
      <c r="C4053" s="1" t="s">
        <v>664</v>
      </c>
      <c r="D4053" s="7">
        <v>5310.0</v>
      </c>
      <c r="E4053" s="4">
        <v>45955.0</v>
      </c>
      <c r="F4053" s="5">
        <v>12.0</v>
      </c>
      <c r="G4053" s="5">
        <v>274.16</v>
      </c>
      <c r="H4053" s="5">
        <v>3291.0</v>
      </c>
      <c r="I4053" s="1" t="s">
        <v>61</v>
      </c>
      <c r="J4053" s="1" t="s">
        <v>221</v>
      </c>
      <c r="K4053" s="1" t="s">
        <v>111</v>
      </c>
      <c r="L4053" s="1" t="s">
        <v>5</v>
      </c>
      <c r="M4053" s="1" t="s">
        <v>29</v>
      </c>
      <c r="N4053" s="1" t="s">
        <v>7</v>
      </c>
      <c r="O4053" s="6"/>
    </row>
    <row r="4054">
      <c r="A4054" s="5">
        <v>107821.0</v>
      </c>
      <c r="B4054" s="2">
        <v>45955.0</v>
      </c>
      <c r="C4054" s="1" t="s">
        <v>664</v>
      </c>
      <c r="D4054" s="7">
        <v>5375.0</v>
      </c>
      <c r="E4054" s="4">
        <v>45955.0</v>
      </c>
      <c r="F4054" s="5">
        <v>3.0</v>
      </c>
      <c r="G4054" s="5">
        <v>1830.8</v>
      </c>
      <c r="H4054" s="5">
        <v>5493.0</v>
      </c>
      <c r="I4054" s="1" t="s">
        <v>61</v>
      </c>
      <c r="J4054" s="1" t="s">
        <v>221</v>
      </c>
      <c r="K4054" s="1" t="s">
        <v>111</v>
      </c>
      <c r="L4054" s="1" t="s">
        <v>5</v>
      </c>
      <c r="M4054" s="1" t="s">
        <v>29</v>
      </c>
      <c r="N4054" s="1" t="s">
        <v>7</v>
      </c>
      <c r="O4054" s="6"/>
    </row>
    <row r="4055">
      <c r="A4055" s="5">
        <v>107821.0</v>
      </c>
      <c r="B4055" s="2">
        <v>45955.0</v>
      </c>
      <c r="C4055" s="1" t="s">
        <v>664</v>
      </c>
      <c r="D4055" s="7">
        <v>5202.0</v>
      </c>
      <c r="E4055" s="4">
        <v>45955.0</v>
      </c>
      <c r="F4055" s="5">
        <v>12.0</v>
      </c>
      <c r="G4055" s="5">
        <v>455.4</v>
      </c>
      <c r="H4055" s="5">
        <v>5466.0</v>
      </c>
      <c r="I4055" s="1" t="s">
        <v>61</v>
      </c>
      <c r="J4055" s="1" t="s">
        <v>221</v>
      </c>
      <c r="K4055" s="1" t="s">
        <v>111</v>
      </c>
      <c r="L4055" s="1" t="s">
        <v>5</v>
      </c>
      <c r="M4055" s="1" t="s">
        <v>29</v>
      </c>
      <c r="N4055" s="1" t="s">
        <v>7</v>
      </c>
      <c r="O4055" s="6"/>
    </row>
    <row r="4056">
      <c r="A4056" s="5">
        <v>107821.0</v>
      </c>
      <c r="B4056" s="2">
        <v>45955.0</v>
      </c>
      <c r="C4056" s="1" t="s">
        <v>664</v>
      </c>
      <c r="D4056" s="7">
        <v>5210.0</v>
      </c>
      <c r="E4056" s="4">
        <v>45955.0</v>
      </c>
      <c r="F4056" s="5">
        <v>50.0</v>
      </c>
      <c r="G4056" s="5">
        <v>294.4</v>
      </c>
      <c r="H4056" s="5">
        <v>14721.0</v>
      </c>
      <c r="I4056" s="1" t="s">
        <v>61</v>
      </c>
      <c r="J4056" s="1" t="s">
        <v>221</v>
      </c>
      <c r="K4056" s="1" t="s">
        <v>111</v>
      </c>
      <c r="L4056" s="1" t="s">
        <v>5</v>
      </c>
      <c r="M4056" s="1" t="s">
        <v>29</v>
      </c>
      <c r="N4056" s="1" t="s">
        <v>7</v>
      </c>
      <c r="O4056" s="6"/>
    </row>
    <row r="4057">
      <c r="A4057" s="5">
        <v>107821.0</v>
      </c>
      <c r="B4057" s="2">
        <v>45955.0</v>
      </c>
      <c r="C4057" s="1" t="s">
        <v>664</v>
      </c>
      <c r="D4057" s="7">
        <v>5208.0</v>
      </c>
      <c r="E4057" s="4">
        <v>45955.0</v>
      </c>
      <c r="F4057" s="5">
        <v>50.0</v>
      </c>
      <c r="G4057" s="5">
        <v>455.4</v>
      </c>
      <c r="H4057" s="5">
        <v>22771.0</v>
      </c>
      <c r="I4057" s="1" t="s">
        <v>61</v>
      </c>
      <c r="J4057" s="1" t="s">
        <v>221</v>
      </c>
      <c r="K4057" s="1" t="s">
        <v>111</v>
      </c>
      <c r="L4057" s="1" t="s">
        <v>5</v>
      </c>
      <c r="M4057" s="1" t="s">
        <v>29</v>
      </c>
      <c r="N4057" s="1" t="s">
        <v>7</v>
      </c>
      <c r="O4057" s="6"/>
    </row>
    <row r="4058">
      <c r="A4058" s="5">
        <v>107821.0</v>
      </c>
      <c r="B4058" s="2">
        <v>45955.0</v>
      </c>
      <c r="C4058" s="1" t="s">
        <v>664</v>
      </c>
      <c r="D4058" s="7">
        <v>5312.0</v>
      </c>
      <c r="E4058" s="4">
        <v>45955.0</v>
      </c>
      <c r="F4058" s="5">
        <v>4.0</v>
      </c>
      <c r="G4058" s="5">
        <v>621.0</v>
      </c>
      <c r="H4058" s="5">
        <v>2485.0</v>
      </c>
      <c r="I4058" s="1" t="s">
        <v>61</v>
      </c>
      <c r="J4058" s="1" t="s">
        <v>221</v>
      </c>
      <c r="K4058" s="1" t="s">
        <v>111</v>
      </c>
      <c r="L4058" s="1" t="s">
        <v>5</v>
      </c>
      <c r="M4058" s="1" t="s">
        <v>29</v>
      </c>
      <c r="N4058" s="1" t="s">
        <v>7</v>
      </c>
      <c r="O4058" s="6"/>
    </row>
    <row r="4059">
      <c r="A4059" s="5">
        <v>107821.0</v>
      </c>
      <c r="B4059" s="2">
        <v>45955.0</v>
      </c>
      <c r="C4059" s="1" t="s">
        <v>664</v>
      </c>
      <c r="D4059" s="7">
        <v>5318.0</v>
      </c>
      <c r="E4059" s="4">
        <v>45955.0</v>
      </c>
      <c r="F4059" s="5">
        <v>20.0</v>
      </c>
      <c r="G4059" s="5">
        <v>441.6</v>
      </c>
      <c r="H4059" s="5">
        <v>8833.0</v>
      </c>
      <c r="I4059" s="1" t="s">
        <v>61</v>
      </c>
      <c r="J4059" s="1" t="s">
        <v>221</v>
      </c>
      <c r="K4059" s="1" t="s">
        <v>111</v>
      </c>
      <c r="L4059" s="1" t="s">
        <v>5</v>
      </c>
      <c r="M4059" s="1" t="s">
        <v>29</v>
      </c>
      <c r="N4059" s="1" t="s">
        <v>7</v>
      </c>
      <c r="O4059" s="6"/>
    </row>
    <row r="4060">
      <c r="A4060" s="5">
        <v>107821.0</v>
      </c>
      <c r="B4060" s="2">
        <v>45955.0</v>
      </c>
      <c r="C4060" s="1" t="s">
        <v>664</v>
      </c>
      <c r="D4060" s="7">
        <v>5306.0</v>
      </c>
      <c r="E4060" s="4">
        <v>45955.0</v>
      </c>
      <c r="F4060" s="5">
        <v>12.0</v>
      </c>
      <c r="G4060" s="5">
        <v>363.4</v>
      </c>
      <c r="H4060" s="5">
        <v>4362.0</v>
      </c>
      <c r="I4060" s="1" t="s">
        <v>61</v>
      </c>
      <c r="J4060" s="1" t="s">
        <v>221</v>
      </c>
      <c r="K4060" s="1" t="s">
        <v>111</v>
      </c>
      <c r="L4060" s="1" t="s">
        <v>5</v>
      </c>
      <c r="M4060" s="1" t="s">
        <v>29</v>
      </c>
      <c r="N4060" s="1" t="s">
        <v>7</v>
      </c>
      <c r="O4060" s="6"/>
    </row>
    <row r="4061">
      <c r="A4061" s="5">
        <v>107821.0</v>
      </c>
      <c r="B4061" s="2">
        <v>45955.0</v>
      </c>
      <c r="C4061" s="1" t="s">
        <v>664</v>
      </c>
      <c r="D4061" s="7">
        <v>5255.0</v>
      </c>
      <c r="E4061" s="4">
        <v>45955.0</v>
      </c>
      <c r="F4061" s="5">
        <v>2.0</v>
      </c>
      <c r="G4061" s="5">
        <v>1278.8</v>
      </c>
      <c r="H4061" s="5">
        <v>2559.0</v>
      </c>
      <c r="I4061" s="1" t="s">
        <v>61</v>
      </c>
      <c r="J4061" s="1" t="s">
        <v>221</v>
      </c>
      <c r="K4061" s="1" t="s">
        <v>111</v>
      </c>
      <c r="L4061" s="1" t="s">
        <v>5</v>
      </c>
      <c r="M4061" s="1" t="s">
        <v>29</v>
      </c>
      <c r="N4061" s="1" t="s">
        <v>7</v>
      </c>
      <c r="O4061" s="6"/>
    </row>
    <row r="4062">
      <c r="A4062" s="5">
        <v>107823.0</v>
      </c>
      <c r="B4062" s="2">
        <v>45955.0</v>
      </c>
      <c r="C4062" s="1" t="s">
        <v>664</v>
      </c>
      <c r="D4062" s="3" t="s">
        <v>973</v>
      </c>
      <c r="E4062" s="4">
        <v>45955.0</v>
      </c>
      <c r="F4062" s="5">
        <v>8.0</v>
      </c>
      <c r="G4062" s="5">
        <v>685.4</v>
      </c>
      <c r="H4062" s="5">
        <v>5484.0</v>
      </c>
      <c r="I4062" s="1" t="s">
        <v>26</v>
      </c>
      <c r="J4062" s="1" t="s">
        <v>221</v>
      </c>
      <c r="K4062" s="1" t="s">
        <v>111</v>
      </c>
      <c r="L4062" s="1" t="s">
        <v>5</v>
      </c>
      <c r="M4062" s="1" t="s">
        <v>29</v>
      </c>
      <c r="N4062" s="1" t="s">
        <v>7</v>
      </c>
      <c r="O4062" s="6"/>
    </row>
    <row r="4063">
      <c r="A4063" s="5">
        <v>107824.0</v>
      </c>
      <c r="B4063" s="2">
        <v>45955.0</v>
      </c>
      <c r="C4063" s="1" t="s">
        <v>664</v>
      </c>
      <c r="D4063" s="3" t="s">
        <v>807</v>
      </c>
      <c r="E4063" s="4">
        <v>45955.0</v>
      </c>
      <c r="F4063" s="5">
        <v>12.0</v>
      </c>
      <c r="G4063" s="5">
        <v>317.4</v>
      </c>
      <c r="H4063" s="5">
        <v>3809.0</v>
      </c>
      <c r="I4063" s="1" t="s">
        <v>26</v>
      </c>
      <c r="J4063" s="1" t="s">
        <v>221</v>
      </c>
      <c r="K4063" s="1" t="s">
        <v>111</v>
      </c>
      <c r="L4063" s="1" t="s">
        <v>5</v>
      </c>
      <c r="M4063" s="1" t="s">
        <v>29</v>
      </c>
      <c r="N4063" s="1" t="s">
        <v>7</v>
      </c>
      <c r="O4063" s="6"/>
    </row>
    <row r="4064">
      <c r="A4064" s="5">
        <v>107825.0</v>
      </c>
      <c r="B4064" s="2">
        <v>45955.0</v>
      </c>
      <c r="C4064" s="1" t="s">
        <v>664</v>
      </c>
      <c r="D4064" s="3" t="s">
        <v>974</v>
      </c>
      <c r="E4064" s="4">
        <v>45955.0</v>
      </c>
      <c r="F4064" s="5">
        <v>3.0</v>
      </c>
      <c r="G4064" s="5">
        <v>6696.0</v>
      </c>
      <c r="H4064" s="5">
        <v>20090.0</v>
      </c>
      <c r="I4064" s="1" t="s">
        <v>975</v>
      </c>
      <c r="J4064" s="1" t="s">
        <v>221</v>
      </c>
      <c r="K4064" s="1" t="s">
        <v>111</v>
      </c>
      <c r="L4064" s="1" t="s">
        <v>5</v>
      </c>
      <c r="M4064" s="1" t="s">
        <v>645</v>
      </c>
      <c r="N4064" s="1" t="s">
        <v>7</v>
      </c>
      <c r="O4064" s="6"/>
    </row>
    <row r="4065">
      <c r="A4065" s="5">
        <v>107825.0</v>
      </c>
      <c r="B4065" s="2">
        <v>45955.0</v>
      </c>
      <c r="C4065" s="1" t="s">
        <v>664</v>
      </c>
      <c r="D4065" s="3" t="s">
        <v>976</v>
      </c>
      <c r="E4065" s="4">
        <v>45955.0</v>
      </c>
      <c r="F4065" s="5">
        <v>5.0</v>
      </c>
      <c r="G4065" s="5">
        <v>2223.0</v>
      </c>
      <c r="H4065" s="5">
        <v>11117.0</v>
      </c>
      <c r="I4065" s="1" t="s">
        <v>975</v>
      </c>
      <c r="J4065" s="1" t="s">
        <v>221</v>
      </c>
      <c r="K4065" s="1" t="s">
        <v>111</v>
      </c>
      <c r="L4065" s="1" t="s">
        <v>5</v>
      </c>
      <c r="M4065" s="1" t="s">
        <v>645</v>
      </c>
      <c r="N4065" s="1" t="s">
        <v>7</v>
      </c>
      <c r="O4065" s="6"/>
    </row>
    <row r="4066">
      <c r="A4066" s="5">
        <v>107825.0</v>
      </c>
      <c r="B4066" s="2">
        <v>45955.0</v>
      </c>
      <c r="C4066" s="1" t="s">
        <v>664</v>
      </c>
      <c r="D4066" s="3" t="s">
        <v>977</v>
      </c>
      <c r="E4066" s="4">
        <v>45955.0</v>
      </c>
      <c r="F4066" s="5">
        <v>2.0</v>
      </c>
      <c r="G4066" s="5">
        <v>4023.0</v>
      </c>
      <c r="H4066" s="5">
        <v>8048.0</v>
      </c>
      <c r="I4066" s="1" t="s">
        <v>975</v>
      </c>
      <c r="J4066" s="1" t="s">
        <v>221</v>
      </c>
      <c r="K4066" s="1" t="s">
        <v>111</v>
      </c>
      <c r="L4066" s="1" t="s">
        <v>5</v>
      </c>
      <c r="M4066" s="1" t="s">
        <v>645</v>
      </c>
      <c r="N4066" s="1" t="s">
        <v>7</v>
      </c>
      <c r="O4066" s="6"/>
    </row>
    <row r="4067">
      <c r="A4067" s="5">
        <v>107825.0</v>
      </c>
      <c r="B4067" s="2">
        <v>45955.0</v>
      </c>
      <c r="C4067" s="1" t="s">
        <v>664</v>
      </c>
      <c r="D4067" s="3" t="s">
        <v>978</v>
      </c>
      <c r="E4067" s="4">
        <v>45955.0</v>
      </c>
      <c r="F4067" s="5">
        <v>2.0</v>
      </c>
      <c r="G4067" s="5">
        <v>5283.0</v>
      </c>
      <c r="H4067" s="5">
        <v>10568.0</v>
      </c>
      <c r="I4067" s="1" t="s">
        <v>975</v>
      </c>
      <c r="J4067" s="1" t="s">
        <v>221</v>
      </c>
      <c r="K4067" s="1" t="s">
        <v>111</v>
      </c>
      <c r="L4067" s="1" t="s">
        <v>5</v>
      </c>
      <c r="M4067" s="1" t="s">
        <v>645</v>
      </c>
      <c r="N4067" s="1" t="s">
        <v>7</v>
      </c>
      <c r="O4067" s="6"/>
    </row>
    <row r="4068">
      <c r="A4068" s="5">
        <v>107977.0</v>
      </c>
      <c r="B4068" s="2">
        <v>45958.0</v>
      </c>
      <c r="C4068" s="1" t="s">
        <v>664</v>
      </c>
      <c r="D4068" s="3" t="s">
        <v>974</v>
      </c>
      <c r="E4068" s="4">
        <v>45955.0</v>
      </c>
      <c r="F4068" s="5">
        <v>2.0</v>
      </c>
      <c r="G4068" s="5">
        <v>6696.0</v>
      </c>
      <c r="H4068" s="5">
        <v>13394.0</v>
      </c>
      <c r="I4068" s="1" t="s">
        <v>975</v>
      </c>
      <c r="J4068" s="1" t="s">
        <v>221</v>
      </c>
      <c r="K4068" s="1" t="s">
        <v>111</v>
      </c>
      <c r="L4068" s="1" t="s">
        <v>5</v>
      </c>
      <c r="M4068" s="1" t="s">
        <v>645</v>
      </c>
      <c r="N4068" s="1" t="s">
        <v>7</v>
      </c>
      <c r="O4068" s="6"/>
    </row>
    <row r="4069">
      <c r="A4069" s="5">
        <v>500262.0</v>
      </c>
      <c r="B4069" s="2">
        <v>45959.0</v>
      </c>
      <c r="C4069" s="1" t="s">
        <v>664</v>
      </c>
      <c r="D4069" s="3" t="s">
        <v>979</v>
      </c>
      <c r="E4069" s="4">
        <v>45955.0</v>
      </c>
      <c r="F4069" s="5">
        <v>2.0</v>
      </c>
      <c r="G4069" s="5">
        <v>5259.3</v>
      </c>
      <c r="H4069" s="5">
        <v>10531.0</v>
      </c>
      <c r="I4069" s="1" t="s">
        <v>58</v>
      </c>
      <c r="J4069" s="1" t="s">
        <v>221</v>
      </c>
      <c r="K4069" s="1" t="s">
        <v>111</v>
      </c>
      <c r="L4069" s="1" t="s">
        <v>5</v>
      </c>
      <c r="M4069" s="1" t="s">
        <v>59</v>
      </c>
      <c r="N4069" s="1" t="s">
        <v>7</v>
      </c>
      <c r="O4069" s="6"/>
    </row>
    <row r="4070">
      <c r="A4070" s="5">
        <v>500262.0</v>
      </c>
      <c r="B4070" s="2">
        <v>45959.0</v>
      </c>
      <c r="C4070" s="1" t="s">
        <v>664</v>
      </c>
      <c r="D4070" s="7">
        <v>4016.0</v>
      </c>
      <c r="E4070" s="4">
        <v>45955.0</v>
      </c>
      <c r="F4070" s="5">
        <v>6.0</v>
      </c>
      <c r="G4070" s="5">
        <v>1017.45</v>
      </c>
      <c r="H4070" s="5">
        <v>6117.0</v>
      </c>
      <c r="I4070" s="1" t="s">
        <v>644</v>
      </c>
      <c r="J4070" s="1" t="s">
        <v>221</v>
      </c>
      <c r="K4070" s="1" t="s">
        <v>111</v>
      </c>
      <c r="L4070" s="1" t="s">
        <v>5</v>
      </c>
      <c r="M4070" s="1" t="s">
        <v>645</v>
      </c>
      <c r="N4070" s="1" t="s">
        <v>7</v>
      </c>
      <c r="O4070" s="6"/>
    </row>
    <row r="4071">
      <c r="A4071" s="5">
        <v>500262.0</v>
      </c>
      <c r="B4071" s="2">
        <v>45959.0</v>
      </c>
      <c r="C4071" s="1" t="s">
        <v>664</v>
      </c>
      <c r="D4071" s="7">
        <v>4607.0</v>
      </c>
      <c r="E4071" s="4">
        <v>45955.0</v>
      </c>
      <c r="F4071" s="5">
        <v>5.0</v>
      </c>
      <c r="G4071" s="5">
        <v>1923.75</v>
      </c>
      <c r="H4071" s="5">
        <v>9631.0</v>
      </c>
      <c r="I4071" s="1" t="s">
        <v>644</v>
      </c>
      <c r="J4071" s="1" t="s">
        <v>221</v>
      </c>
      <c r="K4071" s="1" t="s">
        <v>111</v>
      </c>
      <c r="L4071" s="1" t="s">
        <v>5</v>
      </c>
      <c r="M4071" s="1" t="s">
        <v>645</v>
      </c>
      <c r="N4071" s="1" t="s">
        <v>7</v>
      </c>
      <c r="O4071" s="6"/>
    </row>
    <row r="4072">
      <c r="A4072" s="5">
        <v>500262.0</v>
      </c>
      <c r="B4072" s="2">
        <v>45959.0</v>
      </c>
      <c r="C4072" s="1" t="s">
        <v>664</v>
      </c>
      <c r="D4072" s="7">
        <v>4351.0</v>
      </c>
      <c r="E4072" s="4">
        <v>45955.0</v>
      </c>
      <c r="F4072" s="5">
        <v>12.0</v>
      </c>
      <c r="G4072" s="5">
        <v>4000.62</v>
      </c>
      <c r="H4072" s="5">
        <v>48020.0</v>
      </c>
      <c r="I4072" s="1" t="s">
        <v>644</v>
      </c>
      <c r="J4072" s="1" t="s">
        <v>221</v>
      </c>
      <c r="K4072" s="1" t="s">
        <v>111</v>
      </c>
      <c r="L4072" s="1" t="s">
        <v>5</v>
      </c>
      <c r="M4072" s="1" t="s">
        <v>645</v>
      </c>
      <c r="N4072" s="1" t="s">
        <v>7</v>
      </c>
      <c r="O4072" s="6"/>
    </row>
    <row r="4073">
      <c r="A4073" s="5">
        <v>500262.0</v>
      </c>
      <c r="B4073" s="2">
        <v>45959.0</v>
      </c>
      <c r="C4073" s="1" t="s">
        <v>664</v>
      </c>
      <c r="D4073" s="7">
        <v>4052.0</v>
      </c>
      <c r="E4073" s="4">
        <v>45955.0</v>
      </c>
      <c r="F4073" s="5">
        <v>18.0</v>
      </c>
      <c r="G4073" s="5">
        <v>931.95</v>
      </c>
      <c r="H4073" s="5">
        <v>16788.0</v>
      </c>
      <c r="I4073" s="1" t="s">
        <v>644</v>
      </c>
      <c r="J4073" s="1" t="s">
        <v>221</v>
      </c>
      <c r="K4073" s="1" t="s">
        <v>111</v>
      </c>
      <c r="L4073" s="1" t="s">
        <v>5</v>
      </c>
      <c r="M4073" s="1" t="s">
        <v>645</v>
      </c>
      <c r="N4073" s="1" t="s">
        <v>7</v>
      </c>
      <c r="O4073" s="6"/>
    </row>
    <row r="4074">
      <c r="A4074" s="5">
        <v>500262.0</v>
      </c>
      <c r="B4074" s="2">
        <v>45959.0</v>
      </c>
      <c r="C4074" s="1" t="s">
        <v>664</v>
      </c>
      <c r="D4074" s="7">
        <v>4012.0</v>
      </c>
      <c r="E4074" s="4">
        <v>45955.0</v>
      </c>
      <c r="F4074" s="5">
        <v>30.0</v>
      </c>
      <c r="G4074" s="5">
        <v>763.09</v>
      </c>
      <c r="H4074" s="5">
        <v>22905.0</v>
      </c>
      <c r="I4074" s="1" t="s">
        <v>644</v>
      </c>
      <c r="J4074" s="1" t="s">
        <v>221</v>
      </c>
      <c r="K4074" s="1" t="s">
        <v>111</v>
      </c>
      <c r="L4074" s="1" t="s">
        <v>5</v>
      </c>
      <c r="M4074" s="1" t="s">
        <v>645</v>
      </c>
      <c r="N4074" s="1" t="s">
        <v>7</v>
      </c>
      <c r="O4074" s="6"/>
    </row>
    <row r="4075">
      <c r="A4075" s="5">
        <v>500262.0</v>
      </c>
      <c r="B4075" s="2">
        <v>45959.0</v>
      </c>
      <c r="C4075" s="1" t="s">
        <v>664</v>
      </c>
      <c r="D4075" s="7">
        <v>4665.0</v>
      </c>
      <c r="E4075" s="4">
        <v>45955.0</v>
      </c>
      <c r="F4075" s="5">
        <v>5.0</v>
      </c>
      <c r="G4075" s="5">
        <v>957.6</v>
      </c>
      <c r="H4075" s="5">
        <v>4800.0</v>
      </c>
      <c r="I4075" s="1" t="s">
        <v>644</v>
      </c>
      <c r="J4075" s="1" t="s">
        <v>221</v>
      </c>
      <c r="K4075" s="1" t="s">
        <v>111</v>
      </c>
      <c r="L4075" s="1" t="s">
        <v>5</v>
      </c>
      <c r="M4075" s="1" t="s">
        <v>645</v>
      </c>
      <c r="N4075" s="1" t="s">
        <v>7</v>
      </c>
      <c r="O4075" s="6"/>
    </row>
    <row r="4076">
      <c r="A4076" s="5">
        <v>500262.0</v>
      </c>
      <c r="B4076" s="2">
        <v>45959.0</v>
      </c>
      <c r="C4076" s="1" t="s">
        <v>664</v>
      </c>
      <c r="D4076" s="3" t="s">
        <v>980</v>
      </c>
      <c r="E4076" s="4">
        <v>45955.0</v>
      </c>
      <c r="F4076" s="5">
        <v>2.0</v>
      </c>
      <c r="G4076" s="5">
        <v>6570.6</v>
      </c>
      <c r="H4076" s="5">
        <v>13154.0</v>
      </c>
      <c r="I4076" s="1" t="s">
        <v>58</v>
      </c>
      <c r="J4076" s="1" t="s">
        <v>221</v>
      </c>
      <c r="K4076" s="1" t="s">
        <v>111</v>
      </c>
      <c r="L4076" s="1" t="s">
        <v>5</v>
      </c>
      <c r="M4076" s="1" t="s">
        <v>59</v>
      </c>
      <c r="N4076" s="1" t="s">
        <v>7</v>
      </c>
      <c r="O4076" s="6"/>
    </row>
    <row r="4077">
      <c r="A4077" s="5">
        <v>500262.0</v>
      </c>
      <c r="B4077" s="2">
        <v>45959.0</v>
      </c>
      <c r="C4077" s="1" t="s">
        <v>664</v>
      </c>
      <c r="D4077" s="7">
        <v>4998.0</v>
      </c>
      <c r="E4077" s="4">
        <v>45955.0</v>
      </c>
      <c r="F4077" s="5">
        <v>5.0</v>
      </c>
      <c r="G4077" s="5">
        <v>1804.05</v>
      </c>
      <c r="H4077" s="5">
        <v>9033.0</v>
      </c>
      <c r="I4077" s="1" t="s">
        <v>644</v>
      </c>
      <c r="J4077" s="1" t="s">
        <v>221</v>
      </c>
      <c r="K4077" s="1" t="s">
        <v>111</v>
      </c>
      <c r="L4077" s="1" t="s">
        <v>5</v>
      </c>
      <c r="M4077" s="1" t="s">
        <v>645</v>
      </c>
      <c r="N4077" s="1" t="s">
        <v>7</v>
      </c>
      <c r="O4077" s="6"/>
    </row>
    <row r="4078">
      <c r="A4078" s="5">
        <v>500262.0</v>
      </c>
      <c r="B4078" s="2">
        <v>45959.0</v>
      </c>
      <c r="C4078" s="1" t="s">
        <v>664</v>
      </c>
      <c r="D4078" s="7">
        <v>4255.0</v>
      </c>
      <c r="E4078" s="4">
        <v>45955.0</v>
      </c>
      <c r="F4078" s="5">
        <v>6.0</v>
      </c>
      <c r="G4078" s="5">
        <v>4000.44</v>
      </c>
      <c r="H4078" s="5">
        <v>24015.0</v>
      </c>
      <c r="I4078" s="1" t="s">
        <v>644</v>
      </c>
      <c r="J4078" s="1" t="s">
        <v>221</v>
      </c>
      <c r="K4078" s="1" t="s">
        <v>111</v>
      </c>
      <c r="L4078" s="1" t="s">
        <v>5</v>
      </c>
      <c r="M4078" s="1" t="s">
        <v>645</v>
      </c>
      <c r="N4078" s="1" t="s">
        <v>7</v>
      </c>
      <c r="O4078" s="6"/>
    </row>
    <row r="4079">
      <c r="A4079" s="5">
        <v>500262.0</v>
      </c>
      <c r="B4079" s="2">
        <v>45959.0</v>
      </c>
      <c r="C4079" s="1" t="s">
        <v>664</v>
      </c>
      <c r="D4079" s="7">
        <v>4018.0</v>
      </c>
      <c r="E4079" s="4">
        <v>45955.0</v>
      </c>
      <c r="F4079" s="5">
        <v>34.0</v>
      </c>
      <c r="G4079" s="5">
        <v>850.73</v>
      </c>
      <c r="H4079" s="5">
        <v>28937.0</v>
      </c>
      <c r="I4079" s="1" t="s">
        <v>644</v>
      </c>
      <c r="J4079" s="1" t="s">
        <v>221</v>
      </c>
      <c r="K4079" s="1" t="s">
        <v>111</v>
      </c>
      <c r="L4079" s="1" t="s">
        <v>5</v>
      </c>
      <c r="M4079" s="1" t="s">
        <v>645</v>
      </c>
      <c r="N4079" s="1" t="s">
        <v>7</v>
      </c>
      <c r="O4079" s="6"/>
    </row>
    <row r="4080">
      <c r="A4080" s="5">
        <v>500262.0</v>
      </c>
      <c r="B4080" s="2">
        <v>45959.0</v>
      </c>
      <c r="C4080" s="1" t="s">
        <v>664</v>
      </c>
      <c r="D4080" s="7">
        <v>4648.0</v>
      </c>
      <c r="E4080" s="4">
        <v>45955.0</v>
      </c>
      <c r="F4080" s="5">
        <v>5.0</v>
      </c>
      <c r="G4080" s="5">
        <v>1442.81</v>
      </c>
      <c r="H4080" s="5">
        <v>7226.0</v>
      </c>
      <c r="I4080" s="1" t="s">
        <v>644</v>
      </c>
      <c r="J4080" s="1" t="s">
        <v>221</v>
      </c>
      <c r="K4080" s="1" t="s">
        <v>111</v>
      </c>
      <c r="L4080" s="1" t="s">
        <v>5</v>
      </c>
      <c r="M4080" s="1" t="s">
        <v>645</v>
      </c>
      <c r="N4080" s="1" t="s">
        <v>7</v>
      </c>
      <c r="O4080" s="6"/>
    </row>
    <row r="4081">
      <c r="A4081" s="5">
        <v>500262.0</v>
      </c>
      <c r="B4081" s="2">
        <v>45959.0</v>
      </c>
      <c r="C4081" s="1" t="s">
        <v>664</v>
      </c>
      <c r="D4081" s="7">
        <v>4705.0</v>
      </c>
      <c r="E4081" s="4">
        <v>45955.0</v>
      </c>
      <c r="F4081" s="5">
        <v>5.0</v>
      </c>
      <c r="G4081" s="5">
        <v>1846.8</v>
      </c>
      <c r="H4081" s="5">
        <v>9246.0</v>
      </c>
      <c r="I4081" s="1" t="s">
        <v>644</v>
      </c>
      <c r="J4081" s="1" t="s">
        <v>221</v>
      </c>
      <c r="K4081" s="1" t="s">
        <v>111</v>
      </c>
      <c r="L4081" s="1" t="s">
        <v>5</v>
      </c>
      <c r="M4081" s="1" t="s">
        <v>645</v>
      </c>
      <c r="N4081" s="1" t="s">
        <v>7</v>
      </c>
      <c r="O4081" s="6"/>
    </row>
    <row r="4082">
      <c r="A4082" s="5">
        <v>500262.0</v>
      </c>
      <c r="B4082" s="2">
        <v>45959.0</v>
      </c>
      <c r="C4082" s="1" t="s">
        <v>664</v>
      </c>
      <c r="D4082" s="7">
        <v>4302.0</v>
      </c>
      <c r="E4082" s="4">
        <v>45955.0</v>
      </c>
      <c r="F4082" s="5">
        <v>12.0</v>
      </c>
      <c r="G4082" s="5">
        <v>4000.3</v>
      </c>
      <c r="H4082" s="5">
        <v>48016.0</v>
      </c>
      <c r="I4082" s="1" t="s">
        <v>644</v>
      </c>
      <c r="J4082" s="1" t="s">
        <v>221</v>
      </c>
      <c r="K4082" s="1" t="s">
        <v>111</v>
      </c>
      <c r="L4082" s="1" t="s">
        <v>5</v>
      </c>
      <c r="M4082" s="1" t="s">
        <v>645</v>
      </c>
      <c r="N4082" s="1" t="s">
        <v>7</v>
      </c>
      <c r="O4082" s="6"/>
    </row>
    <row r="4083">
      <c r="A4083" s="5">
        <v>500262.0</v>
      </c>
      <c r="B4083" s="2">
        <v>45959.0</v>
      </c>
      <c r="C4083" s="1" t="s">
        <v>664</v>
      </c>
      <c r="D4083" s="7">
        <v>4831.0</v>
      </c>
      <c r="E4083" s="4">
        <v>45955.0</v>
      </c>
      <c r="F4083" s="5">
        <v>2.0</v>
      </c>
      <c r="G4083" s="5">
        <v>10537.88</v>
      </c>
      <c r="H4083" s="5">
        <v>21088.0</v>
      </c>
      <c r="I4083" s="1" t="s">
        <v>644</v>
      </c>
      <c r="J4083" s="1" t="s">
        <v>221</v>
      </c>
      <c r="K4083" s="1" t="s">
        <v>111</v>
      </c>
      <c r="L4083" s="1" t="s">
        <v>5</v>
      </c>
      <c r="M4083" s="1" t="s">
        <v>645</v>
      </c>
      <c r="N4083" s="1" t="s">
        <v>7</v>
      </c>
      <c r="O4083" s="6"/>
    </row>
    <row r="4084">
      <c r="A4084" s="5">
        <v>500262.0</v>
      </c>
      <c r="B4084" s="2">
        <v>45959.0</v>
      </c>
      <c r="C4084" s="1" t="s">
        <v>664</v>
      </c>
      <c r="D4084" s="7">
        <v>4658.0</v>
      </c>
      <c r="E4084" s="4">
        <v>45955.0</v>
      </c>
      <c r="F4084" s="5">
        <v>6.0</v>
      </c>
      <c r="G4084" s="5">
        <v>718.2</v>
      </c>
      <c r="H4084" s="5">
        <v>4322.0</v>
      </c>
      <c r="I4084" s="1" t="s">
        <v>644</v>
      </c>
      <c r="J4084" s="1" t="s">
        <v>221</v>
      </c>
      <c r="K4084" s="1" t="s">
        <v>111</v>
      </c>
      <c r="L4084" s="1" t="s">
        <v>5</v>
      </c>
      <c r="M4084" s="1" t="s">
        <v>645</v>
      </c>
      <c r="N4084" s="1" t="s">
        <v>7</v>
      </c>
      <c r="O4084" s="6"/>
    </row>
    <row r="4085">
      <c r="A4085" s="5">
        <v>500262.0</v>
      </c>
      <c r="B4085" s="2">
        <v>45959.0</v>
      </c>
      <c r="C4085" s="1" t="s">
        <v>664</v>
      </c>
      <c r="D4085" s="7">
        <v>4656.0</v>
      </c>
      <c r="E4085" s="4">
        <v>45955.0</v>
      </c>
      <c r="F4085" s="5">
        <v>8.0</v>
      </c>
      <c r="G4085" s="5">
        <v>842.18</v>
      </c>
      <c r="H4085" s="5">
        <v>6750.0</v>
      </c>
      <c r="I4085" s="1" t="s">
        <v>644</v>
      </c>
      <c r="J4085" s="1" t="s">
        <v>221</v>
      </c>
      <c r="K4085" s="1" t="s">
        <v>111</v>
      </c>
      <c r="L4085" s="1" t="s">
        <v>5</v>
      </c>
      <c r="M4085" s="1" t="s">
        <v>645</v>
      </c>
      <c r="N4085" s="1" t="s">
        <v>7</v>
      </c>
      <c r="O4085" s="6"/>
    </row>
    <row r="4086">
      <c r="A4086" s="5">
        <v>500262.0</v>
      </c>
      <c r="B4086" s="2">
        <v>45959.0</v>
      </c>
      <c r="C4086" s="1" t="s">
        <v>664</v>
      </c>
      <c r="D4086" s="7">
        <v>4704.0</v>
      </c>
      <c r="E4086" s="4">
        <v>45955.0</v>
      </c>
      <c r="F4086" s="5">
        <v>5.0</v>
      </c>
      <c r="G4086" s="5">
        <v>1098.68</v>
      </c>
      <c r="H4086" s="5">
        <v>5506.0</v>
      </c>
      <c r="I4086" s="1" t="s">
        <v>644</v>
      </c>
      <c r="J4086" s="1" t="s">
        <v>221</v>
      </c>
      <c r="K4086" s="1" t="s">
        <v>111</v>
      </c>
      <c r="L4086" s="1" t="s">
        <v>5</v>
      </c>
      <c r="M4086" s="1" t="s">
        <v>645</v>
      </c>
      <c r="N4086" s="1" t="s">
        <v>7</v>
      </c>
      <c r="O4086" s="6"/>
    </row>
    <row r="4087">
      <c r="A4087" s="5">
        <v>500262.0</v>
      </c>
      <c r="B4087" s="2">
        <v>45959.0</v>
      </c>
      <c r="C4087" s="1" t="s">
        <v>664</v>
      </c>
      <c r="D4087" s="3" t="s">
        <v>701</v>
      </c>
      <c r="E4087" s="4">
        <v>45955.0</v>
      </c>
      <c r="F4087" s="5">
        <v>2.0</v>
      </c>
      <c r="G4087" s="5">
        <v>2340.6</v>
      </c>
      <c r="H4087" s="5">
        <v>4694.0</v>
      </c>
      <c r="I4087" s="1" t="s">
        <v>58</v>
      </c>
      <c r="J4087" s="1" t="s">
        <v>221</v>
      </c>
      <c r="K4087" s="1" t="s">
        <v>111</v>
      </c>
      <c r="L4087" s="1" t="s">
        <v>5</v>
      </c>
      <c r="M4087" s="1" t="s">
        <v>59</v>
      </c>
      <c r="N4087" s="1" t="s">
        <v>7</v>
      </c>
      <c r="O4087" s="6"/>
    </row>
    <row r="4088">
      <c r="A4088" s="5">
        <v>500262.0</v>
      </c>
      <c r="B4088" s="2">
        <v>45959.0</v>
      </c>
      <c r="C4088" s="1" t="s">
        <v>664</v>
      </c>
      <c r="D4088" s="7">
        <v>4999.0</v>
      </c>
      <c r="E4088" s="4">
        <v>45955.0</v>
      </c>
      <c r="F4088" s="5">
        <v>6.0</v>
      </c>
      <c r="G4088" s="5">
        <v>692.55</v>
      </c>
      <c r="H4088" s="5">
        <v>4168.0</v>
      </c>
      <c r="I4088" s="1" t="s">
        <v>644</v>
      </c>
      <c r="J4088" s="1" t="s">
        <v>221</v>
      </c>
      <c r="K4088" s="1" t="s">
        <v>111</v>
      </c>
      <c r="L4088" s="1" t="s">
        <v>5</v>
      </c>
      <c r="M4088" s="1" t="s">
        <v>645</v>
      </c>
      <c r="N4088" s="1" t="s">
        <v>7</v>
      </c>
      <c r="O4088" s="6"/>
    </row>
    <row r="4089">
      <c r="A4089" s="5">
        <v>500262.0</v>
      </c>
      <c r="B4089" s="2">
        <v>45959.0</v>
      </c>
      <c r="C4089" s="1" t="s">
        <v>664</v>
      </c>
      <c r="D4089" s="7">
        <v>4654.0</v>
      </c>
      <c r="E4089" s="4">
        <v>45955.0</v>
      </c>
      <c r="F4089" s="5">
        <v>8.0</v>
      </c>
      <c r="G4089" s="5">
        <v>991.8</v>
      </c>
      <c r="H4089" s="5">
        <v>7947.0</v>
      </c>
      <c r="I4089" s="1" t="s">
        <v>644</v>
      </c>
      <c r="J4089" s="1" t="s">
        <v>221</v>
      </c>
      <c r="K4089" s="1" t="s">
        <v>111</v>
      </c>
      <c r="L4089" s="1" t="s">
        <v>5</v>
      </c>
      <c r="M4089" s="1" t="s">
        <v>645</v>
      </c>
      <c r="N4089" s="1" t="s">
        <v>7</v>
      </c>
      <c r="O4089" s="6"/>
    </row>
    <row r="4090">
      <c r="A4090" s="5">
        <v>500262.0</v>
      </c>
      <c r="B4090" s="2">
        <v>45959.0</v>
      </c>
      <c r="C4090" s="1" t="s">
        <v>664</v>
      </c>
      <c r="D4090" s="7">
        <v>4660.0</v>
      </c>
      <c r="E4090" s="4">
        <v>45955.0</v>
      </c>
      <c r="F4090" s="5">
        <v>6.0</v>
      </c>
      <c r="G4090" s="5">
        <v>666.9</v>
      </c>
      <c r="H4090" s="5">
        <v>4014.0</v>
      </c>
      <c r="I4090" s="1" t="s">
        <v>644</v>
      </c>
      <c r="J4090" s="1" t="s">
        <v>221</v>
      </c>
      <c r="K4090" s="1" t="s">
        <v>111</v>
      </c>
      <c r="L4090" s="1" t="s">
        <v>5</v>
      </c>
      <c r="M4090" s="1" t="s">
        <v>645</v>
      </c>
      <c r="N4090" s="1" t="s">
        <v>7</v>
      </c>
      <c r="O4090" s="6"/>
    </row>
    <row r="4091">
      <c r="A4091" s="5">
        <v>500262.0</v>
      </c>
      <c r="B4091" s="2">
        <v>45959.0</v>
      </c>
      <c r="C4091" s="1" t="s">
        <v>664</v>
      </c>
      <c r="D4091" s="7">
        <v>4051.0</v>
      </c>
      <c r="E4091" s="4">
        <v>45955.0</v>
      </c>
      <c r="F4091" s="5">
        <v>40.0</v>
      </c>
      <c r="G4091" s="5">
        <v>782.33</v>
      </c>
      <c r="H4091" s="5">
        <v>31306.0</v>
      </c>
      <c r="I4091" s="1" t="s">
        <v>644</v>
      </c>
      <c r="J4091" s="1" t="s">
        <v>221</v>
      </c>
      <c r="K4091" s="1" t="s">
        <v>111</v>
      </c>
      <c r="L4091" s="1" t="s">
        <v>5</v>
      </c>
      <c r="M4091" s="1" t="s">
        <v>645</v>
      </c>
      <c r="N4091" s="1" t="s">
        <v>7</v>
      </c>
      <c r="O4091" s="6"/>
    </row>
    <row r="4092">
      <c r="A4092" s="5">
        <v>500262.0</v>
      </c>
      <c r="B4092" s="2">
        <v>45959.0</v>
      </c>
      <c r="C4092" s="1" t="s">
        <v>664</v>
      </c>
      <c r="D4092" s="7">
        <v>4609.0</v>
      </c>
      <c r="E4092" s="4">
        <v>45955.0</v>
      </c>
      <c r="F4092" s="5">
        <v>6.0</v>
      </c>
      <c r="G4092" s="5">
        <v>2774.48</v>
      </c>
      <c r="H4092" s="5">
        <v>16659.0</v>
      </c>
      <c r="I4092" s="1" t="s">
        <v>644</v>
      </c>
      <c r="J4092" s="1" t="s">
        <v>221</v>
      </c>
      <c r="K4092" s="1" t="s">
        <v>111</v>
      </c>
      <c r="L4092" s="1" t="s">
        <v>5</v>
      </c>
      <c r="M4092" s="1" t="s">
        <v>645</v>
      </c>
      <c r="N4092" s="1" t="s">
        <v>7</v>
      </c>
      <c r="O4092" s="6"/>
    </row>
    <row r="4093">
      <c r="A4093" s="5">
        <v>500262.0</v>
      </c>
      <c r="B4093" s="2">
        <v>45959.0</v>
      </c>
      <c r="C4093" s="1" t="s">
        <v>664</v>
      </c>
      <c r="D4093" s="7">
        <v>4520.0</v>
      </c>
      <c r="E4093" s="4">
        <v>45955.0</v>
      </c>
      <c r="F4093" s="5">
        <v>6.0</v>
      </c>
      <c r="G4093" s="5">
        <v>4334.85</v>
      </c>
      <c r="H4093" s="5">
        <v>26022.0</v>
      </c>
      <c r="I4093" s="1" t="s">
        <v>644</v>
      </c>
      <c r="J4093" s="1" t="s">
        <v>221</v>
      </c>
      <c r="K4093" s="1" t="s">
        <v>111</v>
      </c>
      <c r="L4093" s="1" t="s">
        <v>5</v>
      </c>
      <c r="M4093" s="1" t="s">
        <v>645</v>
      </c>
      <c r="N4093" s="1" t="s">
        <v>7</v>
      </c>
      <c r="O4093" s="6"/>
    </row>
    <row r="4094">
      <c r="A4094" s="5">
        <v>500262.0</v>
      </c>
      <c r="B4094" s="2">
        <v>45959.0</v>
      </c>
      <c r="C4094" s="1" t="s">
        <v>664</v>
      </c>
      <c r="D4094" s="7">
        <v>4802.0</v>
      </c>
      <c r="E4094" s="4">
        <v>45955.0</v>
      </c>
      <c r="F4094" s="5">
        <v>2.0</v>
      </c>
      <c r="G4094" s="5">
        <v>4104.0</v>
      </c>
      <c r="H4094" s="5">
        <v>8220.0</v>
      </c>
      <c r="I4094" s="1" t="s">
        <v>644</v>
      </c>
      <c r="J4094" s="1" t="s">
        <v>221</v>
      </c>
      <c r="K4094" s="1" t="s">
        <v>111</v>
      </c>
      <c r="L4094" s="1" t="s">
        <v>5</v>
      </c>
      <c r="M4094" s="1" t="s">
        <v>645</v>
      </c>
      <c r="N4094" s="1" t="s">
        <v>7</v>
      </c>
      <c r="O4094" s="6"/>
    </row>
    <row r="4095">
      <c r="A4095" s="5">
        <v>500262.0</v>
      </c>
      <c r="B4095" s="2">
        <v>45959.0</v>
      </c>
      <c r="C4095" s="1" t="s">
        <v>664</v>
      </c>
      <c r="D4095" s="7">
        <v>4390.0</v>
      </c>
      <c r="E4095" s="4">
        <v>45955.0</v>
      </c>
      <c r="F4095" s="5">
        <v>12.0</v>
      </c>
      <c r="G4095" s="5">
        <v>3999.52</v>
      </c>
      <c r="H4095" s="5">
        <v>48007.0</v>
      </c>
      <c r="I4095" s="1" t="s">
        <v>644</v>
      </c>
      <c r="J4095" s="1" t="s">
        <v>221</v>
      </c>
      <c r="K4095" s="1" t="s">
        <v>111</v>
      </c>
      <c r="L4095" s="1" t="s">
        <v>5</v>
      </c>
      <c r="M4095" s="1" t="s">
        <v>645</v>
      </c>
      <c r="N4095" s="1" t="s">
        <v>7</v>
      </c>
      <c r="O4095" s="6"/>
    </row>
    <row r="4096">
      <c r="A4096" s="5">
        <v>500262.0</v>
      </c>
      <c r="B4096" s="2">
        <v>45959.0</v>
      </c>
      <c r="C4096" s="1" t="s">
        <v>664</v>
      </c>
      <c r="D4096" s="7">
        <v>4803.0</v>
      </c>
      <c r="E4096" s="4">
        <v>45955.0</v>
      </c>
      <c r="F4096" s="5">
        <v>2.0</v>
      </c>
      <c r="G4096" s="5">
        <v>4104.0</v>
      </c>
      <c r="H4096" s="5">
        <v>8220.0</v>
      </c>
      <c r="I4096" s="1" t="s">
        <v>644</v>
      </c>
      <c r="J4096" s="1" t="s">
        <v>221</v>
      </c>
      <c r="K4096" s="1" t="s">
        <v>111</v>
      </c>
      <c r="L4096" s="1" t="s">
        <v>5</v>
      </c>
      <c r="M4096" s="1" t="s">
        <v>645</v>
      </c>
      <c r="N4096" s="1" t="s">
        <v>7</v>
      </c>
      <c r="O4096" s="6"/>
    </row>
    <row r="4097">
      <c r="A4097" s="5">
        <v>500262.0</v>
      </c>
      <c r="B4097" s="2">
        <v>45959.0</v>
      </c>
      <c r="C4097" s="1" t="s">
        <v>664</v>
      </c>
      <c r="D4097" s="7">
        <v>4661.0</v>
      </c>
      <c r="E4097" s="4">
        <v>45955.0</v>
      </c>
      <c r="F4097" s="5">
        <v>4.0</v>
      </c>
      <c r="G4097" s="5">
        <v>701.1</v>
      </c>
      <c r="H4097" s="5">
        <v>2817.0</v>
      </c>
      <c r="I4097" s="1" t="s">
        <v>644</v>
      </c>
      <c r="J4097" s="1" t="s">
        <v>221</v>
      </c>
      <c r="K4097" s="1" t="s">
        <v>111</v>
      </c>
      <c r="L4097" s="1" t="s">
        <v>5</v>
      </c>
      <c r="M4097" s="1" t="s">
        <v>645</v>
      </c>
      <c r="N4097" s="1" t="s">
        <v>7</v>
      </c>
      <c r="O4097" s="6"/>
    </row>
    <row r="4098">
      <c r="A4098" s="5">
        <v>500262.0</v>
      </c>
      <c r="B4098" s="2">
        <v>45959.0</v>
      </c>
      <c r="C4098" s="1" t="s">
        <v>664</v>
      </c>
      <c r="D4098" s="7">
        <v>4521.0</v>
      </c>
      <c r="E4098" s="4">
        <v>45955.0</v>
      </c>
      <c r="F4098" s="5">
        <v>4.0</v>
      </c>
      <c r="G4098" s="5">
        <v>4001.4</v>
      </c>
      <c r="H4098" s="5">
        <v>16018.0</v>
      </c>
      <c r="I4098" s="1" t="s">
        <v>644</v>
      </c>
      <c r="J4098" s="1" t="s">
        <v>221</v>
      </c>
      <c r="K4098" s="1" t="s">
        <v>111</v>
      </c>
      <c r="L4098" s="1" t="s">
        <v>5</v>
      </c>
      <c r="M4098" s="1" t="s">
        <v>645</v>
      </c>
      <c r="N4098" s="1" t="s">
        <v>7</v>
      </c>
      <c r="O4098" s="6"/>
    </row>
    <row r="4099">
      <c r="A4099" s="5">
        <v>500262.0</v>
      </c>
      <c r="B4099" s="2">
        <v>45959.0</v>
      </c>
      <c r="C4099" s="1" t="s">
        <v>664</v>
      </c>
      <c r="D4099" s="7">
        <v>4728.0</v>
      </c>
      <c r="E4099" s="4">
        <v>45955.0</v>
      </c>
      <c r="F4099" s="5">
        <v>5.0</v>
      </c>
      <c r="G4099" s="5">
        <v>2214.45</v>
      </c>
      <c r="H4099" s="5">
        <v>11085.0</v>
      </c>
      <c r="I4099" s="1" t="s">
        <v>644</v>
      </c>
      <c r="J4099" s="1" t="s">
        <v>221</v>
      </c>
      <c r="K4099" s="1" t="s">
        <v>111</v>
      </c>
      <c r="L4099" s="1" t="s">
        <v>5</v>
      </c>
      <c r="M4099" s="1" t="s">
        <v>645</v>
      </c>
      <c r="N4099" s="1" t="s">
        <v>7</v>
      </c>
      <c r="O4099" s="6"/>
    </row>
    <row r="4100">
      <c r="A4100" s="5">
        <v>500262.0</v>
      </c>
      <c r="B4100" s="2">
        <v>45959.0</v>
      </c>
      <c r="C4100" s="1" t="s">
        <v>664</v>
      </c>
      <c r="D4100" s="7">
        <v>4653.0</v>
      </c>
      <c r="E4100" s="4">
        <v>45955.0</v>
      </c>
      <c r="F4100" s="5">
        <v>10.0</v>
      </c>
      <c r="G4100" s="5">
        <v>547.2</v>
      </c>
      <c r="H4100" s="5">
        <v>5484.0</v>
      </c>
      <c r="I4100" s="1" t="s">
        <v>644</v>
      </c>
      <c r="J4100" s="1" t="s">
        <v>221</v>
      </c>
      <c r="K4100" s="1" t="s">
        <v>111</v>
      </c>
      <c r="L4100" s="1" t="s">
        <v>5</v>
      </c>
      <c r="M4100" s="1" t="s">
        <v>645</v>
      </c>
      <c r="N4100" s="1" t="s">
        <v>7</v>
      </c>
      <c r="O4100" s="6"/>
    </row>
    <row r="4101">
      <c r="A4101" s="5">
        <v>500262.0</v>
      </c>
      <c r="B4101" s="2">
        <v>45959.0</v>
      </c>
      <c r="C4101" s="1" t="s">
        <v>664</v>
      </c>
      <c r="D4101" s="7">
        <v>4642.0</v>
      </c>
      <c r="E4101" s="4">
        <v>45955.0</v>
      </c>
      <c r="F4101" s="5">
        <v>6.0</v>
      </c>
      <c r="G4101" s="5">
        <v>701.1</v>
      </c>
      <c r="H4101" s="5">
        <v>4219.0</v>
      </c>
      <c r="I4101" s="1" t="s">
        <v>644</v>
      </c>
      <c r="J4101" s="1" t="s">
        <v>221</v>
      </c>
      <c r="K4101" s="1" t="s">
        <v>111</v>
      </c>
      <c r="L4101" s="1" t="s">
        <v>5</v>
      </c>
      <c r="M4101" s="1" t="s">
        <v>645</v>
      </c>
      <c r="N4101" s="1" t="s">
        <v>7</v>
      </c>
      <c r="O4101" s="6"/>
    </row>
    <row r="4102">
      <c r="A4102" s="5">
        <v>500262.0</v>
      </c>
      <c r="B4102" s="2">
        <v>45959.0</v>
      </c>
      <c r="C4102" s="1" t="s">
        <v>664</v>
      </c>
      <c r="D4102" s="7">
        <v>4707.0</v>
      </c>
      <c r="E4102" s="4">
        <v>45955.0</v>
      </c>
      <c r="F4102" s="5">
        <v>2.0</v>
      </c>
      <c r="G4102" s="5">
        <v>1513.35</v>
      </c>
      <c r="H4102" s="5">
        <v>3039.0</v>
      </c>
      <c r="I4102" s="1" t="s">
        <v>644</v>
      </c>
      <c r="J4102" s="1" t="s">
        <v>221</v>
      </c>
      <c r="K4102" s="1" t="s">
        <v>111</v>
      </c>
      <c r="L4102" s="1" t="s">
        <v>5</v>
      </c>
      <c r="M4102" s="1" t="s">
        <v>645</v>
      </c>
      <c r="N4102" s="1" t="s">
        <v>7</v>
      </c>
      <c r="O4102" s="6"/>
    </row>
    <row r="4103">
      <c r="A4103" s="5">
        <v>500262.0</v>
      </c>
      <c r="B4103" s="2">
        <v>45959.0</v>
      </c>
      <c r="C4103" s="1" t="s">
        <v>664</v>
      </c>
      <c r="D4103" s="7">
        <v>4706.0</v>
      </c>
      <c r="E4103" s="4">
        <v>45955.0</v>
      </c>
      <c r="F4103" s="5">
        <v>5.0</v>
      </c>
      <c r="G4103" s="5">
        <v>1141.43</v>
      </c>
      <c r="H4103" s="5">
        <v>5720.0</v>
      </c>
      <c r="I4103" s="1" t="s">
        <v>644</v>
      </c>
      <c r="J4103" s="1" t="s">
        <v>221</v>
      </c>
      <c r="K4103" s="1" t="s">
        <v>111</v>
      </c>
      <c r="L4103" s="1" t="s">
        <v>5</v>
      </c>
      <c r="M4103" s="1" t="s">
        <v>645</v>
      </c>
      <c r="N4103" s="1" t="s">
        <v>7</v>
      </c>
      <c r="O4103" s="6"/>
    </row>
    <row r="4104">
      <c r="A4104" s="5">
        <v>500262.0</v>
      </c>
      <c r="B4104" s="2">
        <v>45959.0</v>
      </c>
      <c r="C4104" s="1" t="s">
        <v>664</v>
      </c>
      <c r="D4104" s="3" t="s">
        <v>703</v>
      </c>
      <c r="E4104" s="4">
        <v>45955.0</v>
      </c>
      <c r="F4104" s="5">
        <v>2.0</v>
      </c>
      <c r="G4104" s="5">
        <v>2340.6</v>
      </c>
      <c r="H4104" s="5">
        <v>4694.0</v>
      </c>
      <c r="I4104" s="1" t="s">
        <v>58</v>
      </c>
      <c r="J4104" s="1" t="s">
        <v>221</v>
      </c>
      <c r="K4104" s="1" t="s">
        <v>111</v>
      </c>
      <c r="L4104" s="1" t="s">
        <v>5</v>
      </c>
      <c r="M4104" s="1" t="s">
        <v>59</v>
      </c>
      <c r="N4104" s="1" t="s">
        <v>7</v>
      </c>
      <c r="O4104" s="6"/>
    </row>
    <row r="4105">
      <c r="A4105" s="5">
        <v>500262.0</v>
      </c>
      <c r="B4105" s="2">
        <v>45959.0</v>
      </c>
      <c r="C4105" s="1" t="s">
        <v>664</v>
      </c>
      <c r="D4105" s="7">
        <v>4832.0</v>
      </c>
      <c r="E4105" s="4">
        <v>45955.0</v>
      </c>
      <c r="F4105" s="5">
        <v>2.0</v>
      </c>
      <c r="G4105" s="5">
        <v>10537.88</v>
      </c>
      <c r="H4105" s="5">
        <v>21088.0</v>
      </c>
      <c r="I4105" s="1" t="s">
        <v>644</v>
      </c>
      <c r="J4105" s="1" t="s">
        <v>221</v>
      </c>
      <c r="K4105" s="1" t="s">
        <v>111</v>
      </c>
      <c r="L4105" s="1" t="s">
        <v>5</v>
      </c>
      <c r="M4105" s="1" t="s">
        <v>645</v>
      </c>
      <c r="N4105" s="1" t="s">
        <v>7</v>
      </c>
      <c r="O4105" s="6"/>
    </row>
    <row r="4106">
      <c r="A4106" s="5">
        <v>500262.0</v>
      </c>
      <c r="B4106" s="2">
        <v>45959.0</v>
      </c>
      <c r="C4106" s="1" t="s">
        <v>664</v>
      </c>
      <c r="D4106" s="7">
        <v>4375.0</v>
      </c>
      <c r="E4106" s="4">
        <v>45955.0</v>
      </c>
      <c r="F4106" s="5">
        <v>6.0</v>
      </c>
      <c r="G4106" s="5">
        <v>4000.0</v>
      </c>
      <c r="H4106" s="5">
        <v>24012.0</v>
      </c>
      <c r="I4106" s="1" t="s">
        <v>644</v>
      </c>
      <c r="J4106" s="1" t="s">
        <v>221</v>
      </c>
      <c r="K4106" s="1" t="s">
        <v>111</v>
      </c>
      <c r="L4106" s="1" t="s">
        <v>5</v>
      </c>
      <c r="M4106" s="1" t="s">
        <v>645</v>
      </c>
      <c r="N4106" s="1" t="s">
        <v>7</v>
      </c>
      <c r="O4106" s="6"/>
    </row>
    <row r="4107">
      <c r="A4107" s="5">
        <v>500262.0</v>
      </c>
      <c r="B4107" s="2">
        <v>45959.0</v>
      </c>
      <c r="C4107" s="1" t="s">
        <v>664</v>
      </c>
      <c r="D4107" s="3" t="s">
        <v>981</v>
      </c>
      <c r="E4107" s="4">
        <v>45955.0</v>
      </c>
      <c r="F4107" s="5">
        <v>2.0</v>
      </c>
      <c r="G4107" s="5">
        <v>5630.6</v>
      </c>
      <c r="H4107" s="5">
        <v>11274.0</v>
      </c>
      <c r="I4107" s="1" t="s">
        <v>58</v>
      </c>
      <c r="J4107" s="1" t="s">
        <v>221</v>
      </c>
      <c r="K4107" s="1" t="s">
        <v>111</v>
      </c>
      <c r="L4107" s="1" t="s">
        <v>5</v>
      </c>
      <c r="M4107" s="1" t="s">
        <v>59</v>
      </c>
      <c r="N4107" s="1" t="s">
        <v>7</v>
      </c>
      <c r="O4107" s="6"/>
    </row>
    <row r="4108">
      <c r="A4108" s="5">
        <v>500262.0</v>
      </c>
      <c r="B4108" s="2">
        <v>45959.0</v>
      </c>
      <c r="C4108" s="1" t="s">
        <v>664</v>
      </c>
      <c r="D4108" s="3" t="s">
        <v>982</v>
      </c>
      <c r="E4108" s="4">
        <v>45955.0</v>
      </c>
      <c r="F4108" s="5">
        <v>2.0</v>
      </c>
      <c r="G4108" s="5">
        <v>6570.6</v>
      </c>
      <c r="H4108" s="5">
        <v>13154.0</v>
      </c>
      <c r="I4108" s="1" t="s">
        <v>58</v>
      </c>
      <c r="J4108" s="1" t="s">
        <v>221</v>
      </c>
      <c r="K4108" s="1" t="s">
        <v>111</v>
      </c>
      <c r="L4108" s="1" t="s">
        <v>5</v>
      </c>
      <c r="M4108" s="1" t="s">
        <v>59</v>
      </c>
      <c r="N4108" s="1" t="s">
        <v>7</v>
      </c>
      <c r="O4108" s="6"/>
    </row>
    <row r="4109">
      <c r="A4109" s="5">
        <v>500262.0</v>
      </c>
      <c r="B4109" s="2">
        <v>45959.0</v>
      </c>
      <c r="C4109" s="1" t="s">
        <v>664</v>
      </c>
      <c r="D4109" s="7">
        <v>4011.0</v>
      </c>
      <c r="E4109" s="4">
        <v>45955.0</v>
      </c>
      <c r="F4109" s="5">
        <v>99.0</v>
      </c>
      <c r="G4109" s="5">
        <v>592.09</v>
      </c>
      <c r="H4109" s="5">
        <v>58629.0</v>
      </c>
      <c r="I4109" s="1" t="s">
        <v>644</v>
      </c>
      <c r="J4109" s="1" t="s">
        <v>221</v>
      </c>
      <c r="K4109" s="1" t="s">
        <v>111</v>
      </c>
      <c r="L4109" s="1" t="s">
        <v>5</v>
      </c>
      <c r="M4109" s="1" t="s">
        <v>645</v>
      </c>
      <c r="N4109" s="1" t="s">
        <v>7</v>
      </c>
      <c r="O4109" s="6"/>
    </row>
    <row r="4110">
      <c r="A4110" s="5">
        <v>500263.0</v>
      </c>
      <c r="B4110" s="2">
        <v>45959.0</v>
      </c>
      <c r="C4110" s="1" t="s">
        <v>664</v>
      </c>
      <c r="D4110" s="7">
        <v>4704.0</v>
      </c>
      <c r="E4110" s="4">
        <v>45955.0</v>
      </c>
      <c r="F4110" s="5">
        <v>1.0</v>
      </c>
      <c r="G4110" s="5">
        <v>899.5</v>
      </c>
      <c r="H4110" s="5">
        <v>901.0</v>
      </c>
      <c r="I4110" s="1" t="s">
        <v>644</v>
      </c>
      <c r="J4110" s="1" t="s">
        <v>221</v>
      </c>
      <c r="K4110" s="1" t="s">
        <v>111</v>
      </c>
      <c r="L4110" s="1" t="s">
        <v>5</v>
      </c>
      <c r="M4110" s="1" t="s">
        <v>645</v>
      </c>
      <c r="N4110" s="1" t="s">
        <v>7</v>
      </c>
      <c r="O4110" s="6"/>
    </row>
    <row r="4111">
      <c r="A4111" s="5">
        <v>500263.0</v>
      </c>
      <c r="B4111" s="2">
        <v>45959.0</v>
      </c>
      <c r="C4111" s="1" t="s">
        <v>664</v>
      </c>
      <c r="D4111" s="7">
        <v>4535.0</v>
      </c>
      <c r="E4111" s="4">
        <v>45955.0</v>
      </c>
      <c r="F4111" s="5">
        <v>1.0</v>
      </c>
      <c r="G4111" s="5">
        <v>1848.0</v>
      </c>
      <c r="H4111" s="5">
        <v>1850.0</v>
      </c>
      <c r="I4111" s="1" t="s">
        <v>644</v>
      </c>
      <c r="J4111" s="1" t="s">
        <v>221</v>
      </c>
      <c r="K4111" s="1" t="s">
        <v>111</v>
      </c>
      <c r="L4111" s="1" t="s">
        <v>5</v>
      </c>
      <c r="M4111" s="1" t="s">
        <v>645</v>
      </c>
      <c r="N4111" s="1" t="s">
        <v>7</v>
      </c>
      <c r="O4111" s="6"/>
    </row>
    <row r="4112">
      <c r="A4112" s="5">
        <v>500263.0</v>
      </c>
      <c r="B4112" s="2">
        <v>45959.0</v>
      </c>
      <c r="C4112" s="1" t="s">
        <v>664</v>
      </c>
      <c r="D4112" s="7">
        <v>4998.0</v>
      </c>
      <c r="E4112" s="4">
        <v>45955.0</v>
      </c>
      <c r="F4112" s="5">
        <v>1.0</v>
      </c>
      <c r="G4112" s="5">
        <v>1477.0</v>
      </c>
      <c r="H4112" s="5">
        <v>1479.0</v>
      </c>
      <c r="I4112" s="1" t="s">
        <v>644</v>
      </c>
      <c r="J4112" s="1" t="s">
        <v>221</v>
      </c>
      <c r="K4112" s="1" t="s">
        <v>111</v>
      </c>
      <c r="L4112" s="1" t="s">
        <v>5</v>
      </c>
      <c r="M4112" s="1" t="s">
        <v>645</v>
      </c>
      <c r="N4112" s="1" t="s">
        <v>7</v>
      </c>
      <c r="O4112" s="6"/>
    </row>
    <row r="4113">
      <c r="A4113" s="5">
        <v>500263.0</v>
      </c>
      <c r="B4113" s="2">
        <v>45959.0</v>
      </c>
      <c r="C4113" s="1" t="s">
        <v>664</v>
      </c>
      <c r="D4113" s="7">
        <v>4665.0</v>
      </c>
      <c r="E4113" s="4">
        <v>45955.0</v>
      </c>
      <c r="F4113" s="5">
        <v>1.0</v>
      </c>
      <c r="G4113" s="5">
        <v>784.0</v>
      </c>
      <c r="H4113" s="5">
        <v>786.0</v>
      </c>
      <c r="I4113" s="1" t="s">
        <v>644</v>
      </c>
      <c r="J4113" s="1" t="s">
        <v>221</v>
      </c>
      <c r="K4113" s="1" t="s">
        <v>111</v>
      </c>
      <c r="L4113" s="1" t="s">
        <v>5</v>
      </c>
      <c r="M4113" s="1" t="s">
        <v>645</v>
      </c>
      <c r="N4113" s="1" t="s">
        <v>7</v>
      </c>
      <c r="O4113" s="6"/>
    </row>
    <row r="4114">
      <c r="A4114" s="5">
        <v>500263.0</v>
      </c>
      <c r="B4114" s="2">
        <v>45959.0</v>
      </c>
      <c r="C4114" s="1" t="s">
        <v>664</v>
      </c>
      <c r="D4114" s="7">
        <v>4718.0</v>
      </c>
      <c r="E4114" s="4">
        <v>45955.0</v>
      </c>
      <c r="F4114" s="5">
        <v>1.0</v>
      </c>
      <c r="G4114" s="5">
        <v>1092.0</v>
      </c>
      <c r="H4114" s="5">
        <v>1094.0</v>
      </c>
      <c r="I4114" s="1" t="s">
        <v>644</v>
      </c>
      <c r="J4114" s="1" t="s">
        <v>221</v>
      </c>
      <c r="K4114" s="1" t="s">
        <v>111</v>
      </c>
      <c r="L4114" s="1" t="s">
        <v>5</v>
      </c>
      <c r="M4114" s="1" t="s">
        <v>645</v>
      </c>
      <c r="N4114" s="1" t="s">
        <v>7</v>
      </c>
      <c r="O4114" s="6"/>
    </row>
    <row r="4115">
      <c r="A4115" s="5">
        <v>500263.0</v>
      </c>
      <c r="B4115" s="2">
        <v>45959.0</v>
      </c>
      <c r="C4115" s="1" t="s">
        <v>664</v>
      </c>
      <c r="D4115" s="7">
        <v>4707.0</v>
      </c>
      <c r="E4115" s="4">
        <v>45955.0</v>
      </c>
      <c r="F4115" s="5">
        <v>1.0</v>
      </c>
      <c r="G4115" s="5">
        <v>1239.0</v>
      </c>
      <c r="H4115" s="5">
        <v>1241.0</v>
      </c>
      <c r="I4115" s="1" t="s">
        <v>644</v>
      </c>
      <c r="J4115" s="1" t="s">
        <v>221</v>
      </c>
      <c r="K4115" s="1" t="s">
        <v>111</v>
      </c>
      <c r="L4115" s="1" t="s">
        <v>5</v>
      </c>
      <c r="M4115" s="1" t="s">
        <v>645</v>
      </c>
      <c r="N4115" s="1" t="s">
        <v>7</v>
      </c>
      <c r="O4115" s="6"/>
    </row>
    <row r="4116">
      <c r="A4116" s="5">
        <v>500263.0</v>
      </c>
      <c r="B4116" s="2">
        <v>45959.0</v>
      </c>
      <c r="C4116" s="1" t="s">
        <v>664</v>
      </c>
      <c r="D4116" s="7">
        <v>4705.0</v>
      </c>
      <c r="E4116" s="4">
        <v>45955.0</v>
      </c>
      <c r="F4116" s="5">
        <v>1.0</v>
      </c>
      <c r="G4116" s="5">
        <v>1512.0</v>
      </c>
      <c r="H4116" s="5">
        <v>1514.0</v>
      </c>
      <c r="I4116" s="1" t="s">
        <v>644</v>
      </c>
      <c r="J4116" s="1" t="s">
        <v>221</v>
      </c>
      <c r="K4116" s="1" t="s">
        <v>111</v>
      </c>
      <c r="L4116" s="1" t="s">
        <v>5</v>
      </c>
      <c r="M4116" s="1" t="s">
        <v>645</v>
      </c>
      <c r="N4116" s="1" t="s">
        <v>7</v>
      </c>
      <c r="O4116" s="6"/>
    </row>
    <row r="4117">
      <c r="A4117" s="5">
        <v>500263.0</v>
      </c>
      <c r="B4117" s="2">
        <v>45959.0</v>
      </c>
      <c r="C4117" s="1" t="s">
        <v>664</v>
      </c>
      <c r="D4117" s="7">
        <v>4728.0</v>
      </c>
      <c r="E4117" s="4">
        <v>45955.0</v>
      </c>
      <c r="F4117" s="5">
        <v>1.0</v>
      </c>
      <c r="G4117" s="5">
        <v>1813.0</v>
      </c>
      <c r="H4117" s="5">
        <v>1815.0</v>
      </c>
      <c r="I4117" s="1" t="s">
        <v>644</v>
      </c>
      <c r="J4117" s="1" t="s">
        <v>221</v>
      </c>
      <c r="K4117" s="1" t="s">
        <v>111</v>
      </c>
      <c r="L4117" s="1" t="s">
        <v>5</v>
      </c>
      <c r="M4117" s="1" t="s">
        <v>645</v>
      </c>
      <c r="N4117" s="1" t="s">
        <v>7</v>
      </c>
      <c r="O4117" s="6"/>
    </row>
    <row r="4118">
      <c r="A4118" s="5">
        <v>500263.0</v>
      </c>
      <c r="B4118" s="2">
        <v>45959.0</v>
      </c>
      <c r="C4118" s="1" t="s">
        <v>664</v>
      </c>
      <c r="D4118" s="7">
        <v>4580.0</v>
      </c>
      <c r="E4118" s="4">
        <v>45955.0</v>
      </c>
      <c r="F4118" s="5">
        <v>1.0</v>
      </c>
      <c r="G4118" s="5">
        <v>1666.0</v>
      </c>
      <c r="H4118" s="5">
        <v>1668.0</v>
      </c>
      <c r="I4118" s="1" t="s">
        <v>644</v>
      </c>
      <c r="J4118" s="1" t="s">
        <v>221</v>
      </c>
      <c r="K4118" s="1" t="s">
        <v>111</v>
      </c>
      <c r="L4118" s="1" t="s">
        <v>5</v>
      </c>
      <c r="M4118" s="1" t="s">
        <v>645</v>
      </c>
      <c r="N4118" s="1" t="s">
        <v>7</v>
      </c>
      <c r="O4118" s="6"/>
    </row>
    <row r="4119">
      <c r="A4119" s="5">
        <v>500263.0</v>
      </c>
      <c r="B4119" s="2">
        <v>45959.0</v>
      </c>
      <c r="C4119" s="1" t="s">
        <v>664</v>
      </c>
      <c r="D4119" s="3" t="s">
        <v>979</v>
      </c>
      <c r="E4119" s="4">
        <v>45955.0</v>
      </c>
      <c r="F4119" s="5">
        <v>1.0</v>
      </c>
      <c r="G4119" s="5">
        <v>3916.5</v>
      </c>
      <c r="H4119" s="5">
        <v>3918.0</v>
      </c>
      <c r="I4119" s="1" t="s">
        <v>58</v>
      </c>
      <c r="J4119" s="1" t="s">
        <v>221</v>
      </c>
      <c r="K4119" s="1" t="s">
        <v>111</v>
      </c>
      <c r="L4119" s="1" t="s">
        <v>5</v>
      </c>
      <c r="M4119" s="1" t="s">
        <v>59</v>
      </c>
      <c r="N4119" s="1" t="s">
        <v>7</v>
      </c>
      <c r="O4119" s="6"/>
    </row>
    <row r="4120">
      <c r="A4120" s="5">
        <v>500263.0</v>
      </c>
      <c r="B4120" s="2">
        <v>45959.0</v>
      </c>
      <c r="C4120" s="1" t="s">
        <v>664</v>
      </c>
      <c r="D4120" s="7">
        <v>4642.0</v>
      </c>
      <c r="E4120" s="4">
        <v>45955.0</v>
      </c>
      <c r="F4120" s="5">
        <v>1.0</v>
      </c>
      <c r="G4120" s="5">
        <v>574.0</v>
      </c>
      <c r="H4120" s="5">
        <v>576.0</v>
      </c>
      <c r="I4120" s="1" t="s">
        <v>644</v>
      </c>
      <c r="J4120" s="1" t="s">
        <v>221</v>
      </c>
      <c r="K4120" s="1" t="s">
        <v>111</v>
      </c>
      <c r="L4120" s="1" t="s">
        <v>5</v>
      </c>
      <c r="M4120" s="1" t="s">
        <v>645</v>
      </c>
      <c r="N4120" s="1" t="s">
        <v>7</v>
      </c>
      <c r="O4120" s="6"/>
    </row>
    <row r="4121">
      <c r="A4121" s="5">
        <v>500263.0</v>
      </c>
      <c r="B4121" s="2">
        <v>45959.0</v>
      </c>
      <c r="C4121" s="1" t="s">
        <v>664</v>
      </c>
      <c r="D4121" s="7">
        <v>4654.0</v>
      </c>
      <c r="E4121" s="4">
        <v>45955.0</v>
      </c>
      <c r="F4121" s="5">
        <v>1.0</v>
      </c>
      <c r="G4121" s="5">
        <v>812.0</v>
      </c>
      <c r="H4121" s="5">
        <v>814.0</v>
      </c>
      <c r="I4121" s="1" t="s">
        <v>644</v>
      </c>
      <c r="J4121" s="1" t="s">
        <v>221</v>
      </c>
      <c r="K4121" s="1" t="s">
        <v>111</v>
      </c>
      <c r="L4121" s="1" t="s">
        <v>5</v>
      </c>
      <c r="M4121" s="1" t="s">
        <v>645</v>
      </c>
      <c r="N4121" s="1" t="s">
        <v>7</v>
      </c>
      <c r="O4121" s="6"/>
    </row>
    <row r="4122">
      <c r="A4122" s="5">
        <v>500263.0</v>
      </c>
      <c r="B4122" s="2">
        <v>45959.0</v>
      </c>
      <c r="C4122" s="1" t="s">
        <v>664</v>
      </c>
      <c r="D4122" s="7">
        <v>4999.0</v>
      </c>
      <c r="E4122" s="4">
        <v>45955.0</v>
      </c>
      <c r="F4122" s="5">
        <v>1.0</v>
      </c>
      <c r="G4122" s="5">
        <v>567.0</v>
      </c>
      <c r="H4122" s="5">
        <v>569.0</v>
      </c>
      <c r="I4122" s="1" t="s">
        <v>644</v>
      </c>
      <c r="J4122" s="1" t="s">
        <v>221</v>
      </c>
      <c r="K4122" s="1" t="s">
        <v>111</v>
      </c>
      <c r="L4122" s="1" t="s">
        <v>5</v>
      </c>
      <c r="M4122" s="1" t="s">
        <v>645</v>
      </c>
      <c r="N4122" s="1" t="s">
        <v>7</v>
      </c>
      <c r="O4122" s="6"/>
    </row>
    <row r="4123">
      <c r="A4123" s="5">
        <v>500263.0</v>
      </c>
      <c r="B4123" s="2">
        <v>45959.0</v>
      </c>
      <c r="C4123" s="1" t="s">
        <v>664</v>
      </c>
      <c r="D4123" s="7">
        <v>4801.0</v>
      </c>
      <c r="E4123" s="4">
        <v>45955.0</v>
      </c>
      <c r="F4123" s="5">
        <v>1.0</v>
      </c>
      <c r="G4123" s="5">
        <v>3360.0</v>
      </c>
      <c r="H4123" s="5">
        <v>3362.0</v>
      </c>
      <c r="I4123" s="1" t="s">
        <v>644</v>
      </c>
      <c r="J4123" s="1" t="s">
        <v>221</v>
      </c>
      <c r="K4123" s="1" t="s">
        <v>111</v>
      </c>
      <c r="L4123" s="1" t="s">
        <v>5</v>
      </c>
      <c r="M4123" s="1" t="s">
        <v>645</v>
      </c>
      <c r="N4123" s="1" t="s">
        <v>7</v>
      </c>
      <c r="O4123" s="6"/>
    </row>
    <row r="4124">
      <c r="A4124" s="5">
        <v>500263.0</v>
      </c>
      <c r="B4124" s="2">
        <v>45959.0</v>
      </c>
      <c r="C4124" s="1" t="s">
        <v>664</v>
      </c>
      <c r="D4124" s="7">
        <v>4652.0</v>
      </c>
      <c r="E4124" s="4">
        <v>45955.0</v>
      </c>
      <c r="F4124" s="5">
        <v>1.0</v>
      </c>
      <c r="G4124" s="5">
        <v>301.0</v>
      </c>
      <c r="H4124" s="5">
        <v>303.0</v>
      </c>
      <c r="I4124" s="1" t="s">
        <v>644</v>
      </c>
      <c r="J4124" s="1" t="s">
        <v>221</v>
      </c>
      <c r="K4124" s="1" t="s">
        <v>111</v>
      </c>
      <c r="L4124" s="1" t="s">
        <v>5</v>
      </c>
      <c r="M4124" s="1" t="s">
        <v>645</v>
      </c>
      <c r="N4124" s="1" t="s">
        <v>7</v>
      </c>
      <c r="O4124" s="6"/>
    </row>
    <row r="4125">
      <c r="A4125" s="5">
        <v>500263.0</v>
      </c>
      <c r="B4125" s="2">
        <v>45959.0</v>
      </c>
      <c r="C4125" s="1" t="s">
        <v>664</v>
      </c>
      <c r="D4125" s="7">
        <v>4018.0</v>
      </c>
      <c r="E4125" s="4">
        <v>45955.0</v>
      </c>
      <c r="F4125" s="5">
        <v>1.0</v>
      </c>
      <c r="G4125" s="5">
        <v>696.5</v>
      </c>
      <c r="H4125" s="5">
        <v>698.0</v>
      </c>
      <c r="I4125" s="1" t="s">
        <v>644</v>
      </c>
      <c r="J4125" s="1" t="s">
        <v>221</v>
      </c>
      <c r="K4125" s="1" t="s">
        <v>111</v>
      </c>
      <c r="L4125" s="1" t="s">
        <v>5</v>
      </c>
      <c r="M4125" s="1" t="s">
        <v>645</v>
      </c>
      <c r="N4125" s="1" t="s">
        <v>7</v>
      </c>
      <c r="O4125" s="6"/>
    </row>
    <row r="4126">
      <c r="A4126" s="5">
        <v>500263.0</v>
      </c>
      <c r="B4126" s="2">
        <v>45959.0</v>
      </c>
      <c r="C4126" s="1" t="s">
        <v>664</v>
      </c>
      <c r="D4126" s="3" t="s">
        <v>703</v>
      </c>
      <c r="E4126" s="4">
        <v>45955.0</v>
      </c>
      <c r="F4126" s="5">
        <v>1.0</v>
      </c>
      <c r="G4126" s="5">
        <v>1743.0</v>
      </c>
      <c r="H4126" s="5">
        <v>1745.0</v>
      </c>
      <c r="I4126" s="1" t="s">
        <v>58</v>
      </c>
      <c r="J4126" s="1" t="s">
        <v>221</v>
      </c>
      <c r="K4126" s="1" t="s">
        <v>111</v>
      </c>
      <c r="L4126" s="1" t="s">
        <v>5</v>
      </c>
      <c r="M4126" s="1" t="s">
        <v>59</v>
      </c>
      <c r="N4126" s="1" t="s">
        <v>7</v>
      </c>
      <c r="O4126" s="6"/>
    </row>
    <row r="4127">
      <c r="A4127" s="5">
        <v>500263.0</v>
      </c>
      <c r="B4127" s="2">
        <v>45959.0</v>
      </c>
      <c r="C4127" s="1" t="s">
        <v>664</v>
      </c>
      <c r="D4127" s="7">
        <v>4661.0</v>
      </c>
      <c r="E4127" s="4">
        <v>45955.0</v>
      </c>
      <c r="F4127" s="5">
        <v>1.0</v>
      </c>
      <c r="G4127" s="5">
        <v>574.0</v>
      </c>
      <c r="H4127" s="5">
        <v>576.0</v>
      </c>
      <c r="I4127" s="1" t="s">
        <v>644</v>
      </c>
      <c r="J4127" s="1" t="s">
        <v>221</v>
      </c>
      <c r="K4127" s="1" t="s">
        <v>111</v>
      </c>
      <c r="L4127" s="1" t="s">
        <v>5</v>
      </c>
      <c r="M4127" s="1" t="s">
        <v>645</v>
      </c>
      <c r="N4127" s="1" t="s">
        <v>7</v>
      </c>
      <c r="O4127" s="6"/>
    </row>
    <row r="4128">
      <c r="A4128" s="5">
        <v>500263.0</v>
      </c>
      <c r="B4128" s="2">
        <v>45959.0</v>
      </c>
      <c r="C4128" s="1" t="s">
        <v>664</v>
      </c>
      <c r="D4128" s="7">
        <v>4701.0</v>
      </c>
      <c r="E4128" s="4">
        <v>45955.0</v>
      </c>
      <c r="F4128" s="5">
        <v>1.0</v>
      </c>
      <c r="G4128" s="5">
        <v>934.5</v>
      </c>
      <c r="H4128" s="5">
        <v>936.0</v>
      </c>
      <c r="I4128" s="1" t="s">
        <v>644</v>
      </c>
      <c r="J4128" s="1" t="s">
        <v>221</v>
      </c>
      <c r="K4128" s="1" t="s">
        <v>111</v>
      </c>
      <c r="L4128" s="1" t="s">
        <v>5</v>
      </c>
      <c r="M4128" s="1" t="s">
        <v>645</v>
      </c>
      <c r="N4128" s="1" t="s">
        <v>7</v>
      </c>
      <c r="O4128" s="6"/>
    </row>
    <row r="4129">
      <c r="A4129" s="5">
        <v>500263.0</v>
      </c>
      <c r="B4129" s="2">
        <v>45959.0</v>
      </c>
      <c r="C4129" s="1" t="s">
        <v>664</v>
      </c>
      <c r="D4129" s="3" t="s">
        <v>982</v>
      </c>
      <c r="E4129" s="4">
        <v>45955.0</v>
      </c>
      <c r="F4129" s="5">
        <v>1.0</v>
      </c>
      <c r="G4129" s="5">
        <v>4893.0</v>
      </c>
      <c r="H4129" s="5">
        <v>4895.0</v>
      </c>
      <c r="I4129" s="1" t="s">
        <v>58</v>
      </c>
      <c r="J4129" s="1" t="s">
        <v>221</v>
      </c>
      <c r="K4129" s="1" t="s">
        <v>111</v>
      </c>
      <c r="L4129" s="1" t="s">
        <v>5</v>
      </c>
      <c r="M4129" s="1" t="s">
        <v>59</v>
      </c>
      <c r="N4129" s="1" t="s">
        <v>7</v>
      </c>
      <c r="O4129" s="6"/>
    </row>
    <row r="4130">
      <c r="A4130" s="5">
        <v>500263.0</v>
      </c>
      <c r="B4130" s="2">
        <v>45959.0</v>
      </c>
      <c r="C4130" s="1" t="s">
        <v>664</v>
      </c>
      <c r="D4130" s="7">
        <v>4803.0</v>
      </c>
      <c r="E4130" s="4">
        <v>45955.0</v>
      </c>
      <c r="F4130" s="5">
        <v>1.0</v>
      </c>
      <c r="G4130" s="5">
        <v>3360.0</v>
      </c>
      <c r="H4130" s="5">
        <v>3362.0</v>
      </c>
      <c r="I4130" s="1" t="s">
        <v>644</v>
      </c>
      <c r="J4130" s="1" t="s">
        <v>221</v>
      </c>
      <c r="K4130" s="1" t="s">
        <v>111</v>
      </c>
      <c r="L4130" s="1" t="s">
        <v>5</v>
      </c>
      <c r="M4130" s="1" t="s">
        <v>645</v>
      </c>
      <c r="N4130" s="1" t="s">
        <v>7</v>
      </c>
      <c r="O4130" s="6"/>
    </row>
    <row r="4131">
      <c r="A4131" s="5">
        <v>500263.0</v>
      </c>
      <c r="B4131" s="2">
        <v>45959.0</v>
      </c>
      <c r="C4131" s="1" t="s">
        <v>664</v>
      </c>
      <c r="D4131" s="7">
        <v>4607.0</v>
      </c>
      <c r="E4131" s="4">
        <v>45955.0</v>
      </c>
      <c r="F4131" s="5">
        <v>1.0</v>
      </c>
      <c r="G4131" s="5">
        <v>1575.0</v>
      </c>
      <c r="H4131" s="5">
        <v>1577.0</v>
      </c>
      <c r="I4131" s="1" t="s">
        <v>644</v>
      </c>
      <c r="J4131" s="1" t="s">
        <v>221</v>
      </c>
      <c r="K4131" s="1" t="s">
        <v>111</v>
      </c>
      <c r="L4131" s="1" t="s">
        <v>5</v>
      </c>
      <c r="M4131" s="1" t="s">
        <v>645</v>
      </c>
      <c r="N4131" s="1" t="s">
        <v>7</v>
      </c>
      <c r="O4131" s="6"/>
    </row>
    <row r="4132">
      <c r="A4132" s="5">
        <v>500263.0</v>
      </c>
      <c r="B4132" s="2">
        <v>45959.0</v>
      </c>
      <c r="C4132" s="1" t="s">
        <v>664</v>
      </c>
      <c r="D4132" s="7">
        <v>4802.0</v>
      </c>
      <c r="E4132" s="4">
        <v>45955.0</v>
      </c>
      <c r="F4132" s="5">
        <v>1.0</v>
      </c>
      <c r="G4132" s="5">
        <v>3360.0</v>
      </c>
      <c r="H4132" s="5">
        <v>3362.0</v>
      </c>
      <c r="I4132" s="1" t="s">
        <v>644</v>
      </c>
      <c r="J4132" s="1" t="s">
        <v>221</v>
      </c>
      <c r="K4132" s="1" t="s">
        <v>111</v>
      </c>
      <c r="L4132" s="1" t="s">
        <v>5</v>
      </c>
      <c r="M4132" s="1" t="s">
        <v>645</v>
      </c>
      <c r="N4132" s="1" t="s">
        <v>7</v>
      </c>
      <c r="O4132" s="6"/>
    </row>
    <row r="4133">
      <c r="A4133" s="5">
        <v>500263.0</v>
      </c>
      <c r="B4133" s="2">
        <v>45959.0</v>
      </c>
      <c r="C4133" s="1" t="s">
        <v>664</v>
      </c>
      <c r="D4133" s="7">
        <v>4614.0</v>
      </c>
      <c r="E4133" s="4">
        <v>45955.0</v>
      </c>
      <c r="F4133" s="5">
        <v>1.0</v>
      </c>
      <c r="G4133" s="5">
        <v>1421.0</v>
      </c>
      <c r="H4133" s="5">
        <v>1423.0</v>
      </c>
      <c r="I4133" s="1" t="s">
        <v>644</v>
      </c>
      <c r="J4133" s="1" t="s">
        <v>221</v>
      </c>
      <c r="K4133" s="1" t="s">
        <v>111</v>
      </c>
      <c r="L4133" s="1" t="s">
        <v>5</v>
      </c>
      <c r="M4133" s="1" t="s">
        <v>645</v>
      </c>
      <c r="N4133" s="1" t="s">
        <v>7</v>
      </c>
      <c r="O4133" s="6"/>
    </row>
    <row r="4134">
      <c r="A4134" s="5">
        <v>500263.0</v>
      </c>
      <c r="B4134" s="2">
        <v>45959.0</v>
      </c>
      <c r="C4134" s="1" t="s">
        <v>664</v>
      </c>
      <c r="D4134" s="7">
        <v>4653.0</v>
      </c>
      <c r="E4134" s="4">
        <v>45955.0</v>
      </c>
      <c r="F4134" s="5">
        <v>1.0</v>
      </c>
      <c r="G4134" s="5">
        <v>448.0</v>
      </c>
      <c r="H4134" s="5">
        <v>450.0</v>
      </c>
      <c r="I4134" s="1" t="s">
        <v>644</v>
      </c>
      <c r="J4134" s="1" t="s">
        <v>221</v>
      </c>
      <c r="K4134" s="1" t="s">
        <v>111</v>
      </c>
      <c r="L4134" s="1" t="s">
        <v>5</v>
      </c>
      <c r="M4134" s="1" t="s">
        <v>645</v>
      </c>
      <c r="N4134" s="1" t="s">
        <v>7</v>
      </c>
      <c r="O4134" s="6"/>
    </row>
    <row r="4135">
      <c r="A4135" s="5">
        <v>500263.0</v>
      </c>
      <c r="B4135" s="2">
        <v>45959.0</v>
      </c>
      <c r="C4135" s="1" t="s">
        <v>664</v>
      </c>
      <c r="D4135" s="7">
        <v>4722.0</v>
      </c>
      <c r="E4135" s="4">
        <v>45955.0</v>
      </c>
      <c r="F4135" s="5">
        <v>1.0</v>
      </c>
      <c r="G4135" s="5">
        <v>1722.0</v>
      </c>
      <c r="H4135" s="5">
        <v>1724.0</v>
      </c>
      <c r="I4135" s="1" t="s">
        <v>644</v>
      </c>
      <c r="J4135" s="1" t="s">
        <v>221</v>
      </c>
      <c r="K4135" s="1" t="s">
        <v>111</v>
      </c>
      <c r="L4135" s="1" t="s">
        <v>5</v>
      </c>
      <c r="M4135" s="1" t="s">
        <v>645</v>
      </c>
      <c r="N4135" s="1" t="s">
        <v>7</v>
      </c>
      <c r="O4135" s="6"/>
    </row>
    <row r="4136">
      <c r="A4136" s="5">
        <v>500263.0</v>
      </c>
      <c r="B4136" s="2">
        <v>45959.0</v>
      </c>
      <c r="C4136" s="1" t="s">
        <v>664</v>
      </c>
      <c r="D4136" s="7">
        <v>4520.0</v>
      </c>
      <c r="E4136" s="4">
        <v>45955.0</v>
      </c>
      <c r="F4136" s="5">
        <v>1.0</v>
      </c>
      <c r="G4136" s="5">
        <v>3549.0</v>
      </c>
      <c r="H4136" s="5">
        <v>3551.0</v>
      </c>
      <c r="I4136" s="1" t="s">
        <v>644</v>
      </c>
      <c r="J4136" s="1" t="s">
        <v>221</v>
      </c>
      <c r="K4136" s="1" t="s">
        <v>111</v>
      </c>
      <c r="L4136" s="1" t="s">
        <v>5</v>
      </c>
      <c r="M4136" s="1" t="s">
        <v>645</v>
      </c>
      <c r="N4136" s="1" t="s">
        <v>7</v>
      </c>
      <c r="O4136" s="6"/>
    </row>
    <row r="4137">
      <c r="A4137" s="5">
        <v>500263.0</v>
      </c>
      <c r="B4137" s="2">
        <v>45959.0</v>
      </c>
      <c r="C4137" s="1" t="s">
        <v>664</v>
      </c>
      <c r="D4137" s="7">
        <v>4831.0</v>
      </c>
      <c r="E4137" s="4">
        <v>45955.0</v>
      </c>
      <c r="F4137" s="5">
        <v>1.0</v>
      </c>
      <c r="G4137" s="5">
        <v>8627.5</v>
      </c>
      <c r="H4137" s="5">
        <v>8629.0</v>
      </c>
      <c r="I4137" s="1" t="s">
        <v>644</v>
      </c>
      <c r="J4137" s="1" t="s">
        <v>221</v>
      </c>
      <c r="K4137" s="1" t="s">
        <v>111</v>
      </c>
      <c r="L4137" s="1" t="s">
        <v>5</v>
      </c>
      <c r="M4137" s="1" t="s">
        <v>645</v>
      </c>
      <c r="N4137" s="1" t="s">
        <v>7</v>
      </c>
      <c r="O4137" s="6"/>
    </row>
    <row r="4138">
      <c r="A4138" s="5">
        <v>500263.0</v>
      </c>
      <c r="B4138" s="2">
        <v>45959.0</v>
      </c>
      <c r="C4138" s="1" t="s">
        <v>664</v>
      </c>
      <c r="D4138" s="3" t="s">
        <v>980</v>
      </c>
      <c r="E4138" s="4">
        <v>45955.0</v>
      </c>
      <c r="F4138" s="5">
        <v>1.0</v>
      </c>
      <c r="G4138" s="5">
        <v>4893.0</v>
      </c>
      <c r="H4138" s="5">
        <v>4895.0</v>
      </c>
      <c r="I4138" s="1" t="s">
        <v>58</v>
      </c>
      <c r="J4138" s="1" t="s">
        <v>221</v>
      </c>
      <c r="K4138" s="1" t="s">
        <v>111</v>
      </c>
      <c r="L4138" s="1" t="s">
        <v>5</v>
      </c>
      <c r="M4138" s="1" t="s">
        <v>59</v>
      </c>
      <c r="N4138" s="1" t="s">
        <v>7</v>
      </c>
      <c r="O4138" s="6"/>
    </row>
    <row r="4139">
      <c r="A4139" s="5">
        <v>500263.0</v>
      </c>
      <c r="B4139" s="2">
        <v>45959.0</v>
      </c>
      <c r="C4139" s="1" t="s">
        <v>664</v>
      </c>
      <c r="D4139" s="7">
        <v>4648.0</v>
      </c>
      <c r="E4139" s="4">
        <v>45955.0</v>
      </c>
      <c r="F4139" s="5">
        <v>1.0</v>
      </c>
      <c r="G4139" s="5">
        <v>1181.25</v>
      </c>
      <c r="H4139" s="5">
        <v>1183.0</v>
      </c>
      <c r="I4139" s="1" t="s">
        <v>644</v>
      </c>
      <c r="J4139" s="1" t="s">
        <v>221</v>
      </c>
      <c r="K4139" s="1" t="s">
        <v>111</v>
      </c>
      <c r="L4139" s="1" t="s">
        <v>5</v>
      </c>
      <c r="M4139" s="1" t="s">
        <v>645</v>
      </c>
      <c r="N4139" s="1" t="s">
        <v>7</v>
      </c>
      <c r="O4139" s="6"/>
    </row>
    <row r="4140">
      <c r="A4140" s="5">
        <v>500263.0</v>
      </c>
      <c r="B4140" s="2">
        <v>45959.0</v>
      </c>
      <c r="C4140" s="1" t="s">
        <v>664</v>
      </c>
      <c r="D4140" s="7">
        <v>4727.0</v>
      </c>
      <c r="E4140" s="4">
        <v>45955.0</v>
      </c>
      <c r="F4140" s="5">
        <v>1.0</v>
      </c>
      <c r="G4140" s="5">
        <v>1092.0</v>
      </c>
      <c r="H4140" s="5">
        <v>1094.0</v>
      </c>
      <c r="I4140" s="1" t="s">
        <v>644</v>
      </c>
      <c r="J4140" s="1" t="s">
        <v>221</v>
      </c>
      <c r="K4140" s="1" t="s">
        <v>111</v>
      </c>
      <c r="L4140" s="1" t="s">
        <v>5</v>
      </c>
      <c r="M4140" s="1" t="s">
        <v>645</v>
      </c>
      <c r="N4140" s="1" t="s">
        <v>7</v>
      </c>
      <c r="O4140" s="6"/>
    </row>
    <row r="4141">
      <c r="A4141" s="5">
        <v>500263.0</v>
      </c>
      <c r="B4141" s="2">
        <v>45959.0</v>
      </c>
      <c r="C4141" s="1" t="s">
        <v>664</v>
      </c>
      <c r="D4141" s="7">
        <v>4570.0</v>
      </c>
      <c r="E4141" s="4">
        <v>45955.0</v>
      </c>
      <c r="F4141" s="5">
        <v>1.0</v>
      </c>
      <c r="G4141" s="5">
        <v>3321.5</v>
      </c>
      <c r="H4141" s="5">
        <v>3323.0</v>
      </c>
      <c r="I4141" s="1" t="s">
        <v>644</v>
      </c>
      <c r="J4141" s="1" t="s">
        <v>221</v>
      </c>
      <c r="K4141" s="1" t="s">
        <v>111</v>
      </c>
      <c r="L4141" s="1" t="s">
        <v>5</v>
      </c>
      <c r="M4141" s="1" t="s">
        <v>645</v>
      </c>
      <c r="N4141" s="1" t="s">
        <v>7</v>
      </c>
      <c r="O4141" s="6"/>
    </row>
    <row r="4142">
      <c r="A4142" s="5">
        <v>500263.0</v>
      </c>
      <c r="B4142" s="2">
        <v>45959.0</v>
      </c>
      <c r="C4142" s="1" t="s">
        <v>664</v>
      </c>
      <c r="D4142" s="3" t="s">
        <v>701</v>
      </c>
      <c r="E4142" s="4">
        <v>45955.0</v>
      </c>
      <c r="F4142" s="5">
        <v>1.0</v>
      </c>
      <c r="G4142" s="5">
        <v>1743.0</v>
      </c>
      <c r="H4142" s="5">
        <v>1745.0</v>
      </c>
      <c r="I4142" s="1" t="s">
        <v>58</v>
      </c>
      <c r="J4142" s="1" t="s">
        <v>221</v>
      </c>
      <c r="K4142" s="1" t="s">
        <v>111</v>
      </c>
      <c r="L4142" s="1" t="s">
        <v>5</v>
      </c>
      <c r="M4142" s="1" t="s">
        <v>59</v>
      </c>
      <c r="N4142" s="1" t="s">
        <v>7</v>
      </c>
      <c r="O4142" s="6"/>
    </row>
    <row r="4143">
      <c r="A4143" s="5">
        <v>500263.0</v>
      </c>
      <c r="B4143" s="2">
        <v>45959.0</v>
      </c>
      <c r="C4143" s="1" t="s">
        <v>664</v>
      </c>
      <c r="D4143" s="7">
        <v>4051.0</v>
      </c>
      <c r="E4143" s="4">
        <v>45955.0</v>
      </c>
      <c r="F4143" s="5">
        <v>1.0</v>
      </c>
      <c r="G4143" s="5">
        <v>640.5</v>
      </c>
      <c r="H4143" s="5">
        <v>642.0</v>
      </c>
      <c r="I4143" s="1" t="s">
        <v>644</v>
      </c>
      <c r="J4143" s="1" t="s">
        <v>221</v>
      </c>
      <c r="K4143" s="1" t="s">
        <v>111</v>
      </c>
      <c r="L4143" s="1" t="s">
        <v>5</v>
      </c>
      <c r="M4143" s="1" t="s">
        <v>645</v>
      </c>
      <c r="N4143" s="1" t="s">
        <v>7</v>
      </c>
      <c r="O4143" s="6"/>
    </row>
    <row r="4144">
      <c r="A4144" s="5">
        <v>500263.0</v>
      </c>
      <c r="B4144" s="2">
        <v>45959.0</v>
      </c>
      <c r="C4144" s="1" t="s">
        <v>664</v>
      </c>
      <c r="D4144" s="7">
        <v>4609.0</v>
      </c>
      <c r="E4144" s="4">
        <v>45955.0</v>
      </c>
      <c r="F4144" s="5">
        <v>1.0</v>
      </c>
      <c r="G4144" s="5">
        <v>2271.5</v>
      </c>
      <c r="H4144" s="5">
        <v>2273.0</v>
      </c>
      <c r="I4144" s="1" t="s">
        <v>644</v>
      </c>
      <c r="J4144" s="1" t="s">
        <v>221</v>
      </c>
      <c r="K4144" s="1" t="s">
        <v>111</v>
      </c>
      <c r="L4144" s="1" t="s">
        <v>5</v>
      </c>
      <c r="M4144" s="1" t="s">
        <v>645</v>
      </c>
      <c r="N4144" s="1" t="s">
        <v>7</v>
      </c>
      <c r="O4144" s="6"/>
    </row>
    <row r="4145">
      <c r="A4145" s="5">
        <v>500263.0</v>
      </c>
      <c r="B4145" s="2">
        <v>45959.0</v>
      </c>
      <c r="C4145" s="1" t="s">
        <v>664</v>
      </c>
      <c r="D4145" s="7">
        <v>4709.0</v>
      </c>
      <c r="E4145" s="4">
        <v>45955.0</v>
      </c>
      <c r="F4145" s="5">
        <v>1.0</v>
      </c>
      <c r="G4145" s="5">
        <v>696.5</v>
      </c>
      <c r="H4145" s="5">
        <v>698.0</v>
      </c>
      <c r="I4145" s="1" t="s">
        <v>644</v>
      </c>
      <c r="J4145" s="1" t="s">
        <v>221</v>
      </c>
      <c r="K4145" s="1" t="s">
        <v>111</v>
      </c>
      <c r="L4145" s="1" t="s">
        <v>5</v>
      </c>
      <c r="M4145" s="1" t="s">
        <v>645</v>
      </c>
      <c r="N4145" s="1" t="s">
        <v>7</v>
      </c>
      <c r="O4145" s="6"/>
    </row>
    <row r="4146">
      <c r="A4146" s="5">
        <v>500263.0</v>
      </c>
      <c r="B4146" s="2">
        <v>45959.0</v>
      </c>
      <c r="C4146" s="1" t="s">
        <v>664</v>
      </c>
      <c r="D4146" s="7">
        <v>4702.0</v>
      </c>
      <c r="E4146" s="4">
        <v>45955.0</v>
      </c>
      <c r="F4146" s="5">
        <v>1.0</v>
      </c>
      <c r="G4146" s="5">
        <v>1169.0</v>
      </c>
      <c r="H4146" s="5">
        <v>1171.0</v>
      </c>
      <c r="I4146" s="1" t="s">
        <v>644</v>
      </c>
      <c r="J4146" s="1" t="s">
        <v>221</v>
      </c>
      <c r="K4146" s="1" t="s">
        <v>111</v>
      </c>
      <c r="L4146" s="1" t="s">
        <v>5</v>
      </c>
      <c r="M4146" s="1" t="s">
        <v>645</v>
      </c>
      <c r="N4146" s="1" t="s">
        <v>7</v>
      </c>
      <c r="O4146" s="6"/>
    </row>
    <row r="4147">
      <c r="A4147" s="5">
        <v>500263.0</v>
      </c>
      <c r="B4147" s="2">
        <v>45959.0</v>
      </c>
      <c r="C4147" s="1" t="s">
        <v>664</v>
      </c>
      <c r="D4147" s="7">
        <v>4011.0</v>
      </c>
      <c r="E4147" s="4">
        <v>45955.0</v>
      </c>
      <c r="F4147" s="5">
        <v>1.0</v>
      </c>
      <c r="G4147" s="5">
        <v>484.75</v>
      </c>
      <c r="H4147" s="5">
        <v>486.0</v>
      </c>
      <c r="I4147" s="1" t="s">
        <v>644</v>
      </c>
      <c r="J4147" s="1" t="s">
        <v>221</v>
      </c>
      <c r="K4147" s="1" t="s">
        <v>111</v>
      </c>
      <c r="L4147" s="1" t="s">
        <v>5</v>
      </c>
      <c r="M4147" s="1" t="s">
        <v>645</v>
      </c>
      <c r="N4147" s="1" t="s">
        <v>7</v>
      </c>
      <c r="O4147" s="6"/>
    </row>
    <row r="4148">
      <c r="A4148" s="5">
        <v>500263.0</v>
      </c>
      <c r="B4148" s="2">
        <v>45959.0</v>
      </c>
      <c r="C4148" s="1" t="s">
        <v>664</v>
      </c>
      <c r="D4148" s="7">
        <v>4656.0</v>
      </c>
      <c r="E4148" s="4">
        <v>45955.0</v>
      </c>
      <c r="F4148" s="5">
        <v>1.0</v>
      </c>
      <c r="G4148" s="5">
        <v>689.5</v>
      </c>
      <c r="H4148" s="5">
        <v>691.0</v>
      </c>
      <c r="I4148" s="1" t="s">
        <v>644</v>
      </c>
      <c r="J4148" s="1" t="s">
        <v>221</v>
      </c>
      <c r="K4148" s="1" t="s">
        <v>111</v>
      </c>
      <c r="L4148" s="1" t="s">
        <v>5</v>
      </c>
      <c r="M4148" s="1" t="s">
        <v>645</v>
      </c>
      <c r="N4148" s="1" t="s">
        <v>7</v>
      </c>
      <c r="O4148" s="6"/>
    </row>
    <row r="4149">
      <c r="A4149" s="5">
        <v>500263.0</v>
      </c>
      <c r="B4149" s="2">
        <v>45959.0</v>
      </c>
      <c r="C4149" s="1" t="s">
        <v>664</v>
      </c>
      <c r="D4149" s="7">
        <v>4005.0</v>
      </c>
      <c r="E4149" s="4">
        <v>45955.0</v>
      </c>
      <c r="F4149" s="5">
        <v>1.0</v>
      </c>
      <c r="G4149" s="5">
        <v>11830.0</v>
      </c>
      <c r="H4149" s="5">
        <v>11832.0</v>
      </c>
      <c r="I4149" s="1" t="s">
        <v>644</v>
      </c>
      <c r="J4149" s="1" t="s">
        <v>221</v>
      </c>
      <c r="K4149" s="1" t="s">
        <v>111</v>
      </c>
      <c r="L4149" s="1" t="s">
        <v>5</v>
      </c>
      <c r="M4149" s="1" t="s">
        <v>645</v>
      </c>
      <c r="N4149" s="1" t="s">
        <v>7</v>
      </c>
      <c r="O4149" s="6"/>
    </row>
    <row r="4150">
      <c r="A4150" s="5">
        <v>500263.0</v>
      </c>
      <c r="B4150" s="2">
        <v>45959.0</v>
      </c>
      <c r="C4150" s="1" t="s">
        <v>664</v>
      </c>
      <c r="D4150" s="3" t="s">
        <v>981</v>
      </c>
      <c r="E4150" s="4">
        <v>45955.0</v>
      </c>
      <c r="F4150" s="5">
        <v>1.0</v>
      </c>
      <c r="G4150" s="5">
        <v>4193.0</v>
      </c>
      <c r="H4150" s="5">
        <v>4195.0</v>
      </c>
      <c r="I4150" s="1" t="s">
        <v>58</v>
      </c>
      <c r="J4150" s="1" t="s">
        <v>221</v>
      </c>
      <c r="K4150" s="1" t="s">
        <v>111</v>
      </c>
      <c r="L4150" s="1" t="s">
        <v>5</v>
      </c>
      <c r="M4150" s="1" t="s">
        <v>59</v>
      </c>
      <c r="N4150" s="1" t="s">
        <v>7</v>
      </c>
      <c r="O4150" s="6"/>
    </row>
    <row r="4151">
      <c r="A4151" s="5">
        <v>500263.0</v>
      </c>
      <c r="B4151" s="2">
        <v>45959.0</v>
      </c>
      <c r="C4151" s="1" t="s">
        <v>664</v>
      </c>
      <c r="D4151" s="7">
        <v>4724.0</v>
      </c>
      <c r="E4151" s="4">
        <v>45955.0</v>
      </c>
      <c r="F4151" s="5">
        <v>1.0</v>
      </c>
      <c r="G4151" s="5">
        <v>1561.0</v>
      </c>
      <c r="H4151" s="5">
        <v>1563.0</v>
      </c>
      <c r="I4151" s="1" t="s">
        <v>644</v>
      </c>
      <c r="J4151" s="1" t="s">
        <v>221</v>
      </c>
      <c r="K4151" s="1" t="s">
        <v>111</v>
      </c>
      <c r="L4151" s="1" t="s">
        <v>5</v>
      </c>
      <c r="M4151" s="1" t="s">
        <v>645</v>
      </c>
      <c r="N4151" s="1" t="s">
        <v>7</v>
      </c>
      <c r="O4151" s="6"/>
    </row>
    <row r="4152">
      <c r="A4152" s="5">
        <v>500263.0</v>
      </c>
      <c r="B4152" s="2">
        <v>45959.0</v>
      </c>
      <c r="C4152" s="1" t="s">
        <v>664</v>
      </c>
      <c r="D4152" s="7">
        <v>4660.0</v>
      </c>
      <c r="E4152" s="4">
        <v>45955.0</v>
      </c>
      <c r="F4152" s="5">
        <v>1.0</v>
      </c>
      <c r="G4152" s="5">
        <v>546.0</v>
      </c>
      <c r="H4152" s="5">
        <v>548.0</v>
      </c>
      <c r="I4152" s="1" t="s">
        <v>644</v>
      </c>
      <c r="J4152" s="1" t="s">
        <v>221</v>
      </c>
      <c r="K4152" s="1" t="s">
        <v>111</v>
      </c>
      <c r="L4152" s="1" t="s">
        <v>5</v>
      </c>
      <c r="M4152" s="1" t="s">
        <v>645</v>
      </c>
      <c r="N4152" s="1" t="s">
        <v>7</v>
      </c>
      <c r="O4152" s="6"/>
    </row>
    <row r="4153">
      <c r="A4153" s="5">
        <v>500263.0</v>
      </c>
      <c r="B4153" s="2">
        <v>45959.0</v>
      </c>
      <c r="C4153" s="1" t="s">
        <v>664</v>
      </c>
      <c r="D4153" s="7">
        <v>4658.0</v>
      </c>
      <c r="E4153" s="4">
        <v>45955.0</v>
      </c>
      <c r="F4153" s="5">
        <v>1.0</v>
      </c>
      <c r="G4153" s="5">
        <v>588.0</v>
      </c>
      <c r="H4153" s="5">
        <v>590.0</v>
      </c>
      <c r="I4153" s="1" t="s">
        <v>644</v>
      </c>
      <c r="J4153" s="1" t="s">
        <v>221</v>
      </c>
      <c r="K4153" s="1" t="s">
        <v>111</v>
      </c>
      <c r="L4153" s="1" t="s">
        <v>5</v>
      </c>
      <c r="M4153" s="1" t="s">
        <v>645</v>
      </c>
      <c r="N4153" s="1" t="s">
        <v>7</v>
      </c>
      <c r="O4153" s="6"/>
    </row>
    <row r="4154">
      <c r="A4154" s="5">
        <v>500263.0</v>
      </c>
      <c r="B4154" s="2">
        <v>45959.0</v>
      </c>
      <c r="C4154" s="1" t="s">
        <v>664</v>
      </c>
      <c r="D4154" s="7">
        <v>4725.0</v>
      </c>
      <c r="E4154" s="4">
        <v>45955.0</v>
      </c>
      <c r="F4154" s="5">
        <v>1.0</v>
      </c>
      <c r="G4154" s="5">
        <v>1218.0</v>
      </c>
      <c r="H4154" s="5">
        <v>1220.0</v>
      </c>
      <c r="I4154" s="1" t="s">
        <v>644</v>
      </c>
      <c r="J4154" s="1" t="s">
        <v>221</v>
      </c>
      <c r="K4154" s="1" t="s">
        <v>111</v>
      </c>
      <c r="L4154" s="1" t="s">
        <v>5</v>
      </c>
      <c r="M4154" s="1" t="s">
        <v>645</v>
      </c>
      <c r="N4154" s="1" t="s">
        <v>7</v>
      </c>
      <c r="O4154" s="6"/>
    </row>
    <row r="4155">
      <c r="A4155" s="5">
        <v>500263.0</v>
      </c>
      <c r="B4155" s="2">
        <v>45959.0</v>
      </c>
      <c r="C4155" s="1" t="s">
        <v>664</v>
      </c>
      <c r="D4155" s="7">
        <v>4706.0</v>
      </c>
      <c r="E4155" s="4">
        <v>45955.0</v>
      </c>
      <c r="F4155" s="5">
        <v>1.0</v>
      </c>
      <c r="G4155" s="5">
        <v>934.5</v>
      </c>
      <c r="H4155" s="5">
        <v>936.0</v>
      </c>
      <c r="I4155" s="1" t="s">
        <v>644</v>
      </c>
      <c r="J4155" s="1" t="s">
        <v>221</v>
      </c>
      <c r="K4155" s="1" t="s">
        <v>111</v>
      </c>
      <c r="L4155" s="1" t="s">
        <v>5</v>
      </c>
      <c r="M4155" s="1" t="s">
        <v>645</v>
      </c>
      <c r="N4155" s="1" t="s">
        <v>7</v>
      </c>
      <c r="O4155" s="6"/>
    </row>
    <row r="4156">
      <c r="A4156" s="5">
        <v>500263.0</v>
      </c>
      <c r="B4156" s="2">
        <v>45959.0</v>
      </c>
      <c r="C4156" s="1" t="s">
        <v>664</v>
      </c>
      <c r="D4156" s="7">
        <v>4703.0</v>
      </c>
      <c r="E4156" s="4">
        <v>45955.0</v>
      </c>
      <c r="F4156" s="5">
        <v>1.0</v>
      </c>
      <c r="G4156" s="5">
        <v>1536.5</v>
      </c>
      <c r="H4156" s="5">
        <v>1538.0</v>
      </c>
      <c r="I4156" s="1" t="s">
        <v>644</v>
      </c>
      <c r="J4156" s="1" t="s">
        <v>221</v>
      </c>
      <c r="K4156" s="1" t="s">
        <v>111</v>
      </c>
      <c r="L4156" s="1" t="s">
        <v>5</v>
      </c>
      <c r="M4156" s="1" t="s">
        <v>645</v>
      </c>
      <c r="N4156" s="1" t="s">
        <v>7</v>
      </c>
      <c r="O4156" s="6"/>
    </row>
    <row r="4157">
      <c r="A4157" s="5">
        <v>108063.0</v>
      </c>
      <c r="B4157" s="2">
        <v>45959.0</v>
      </c>
      <c r="C4157" s="1" t="s">
        <v>11</v>
      </c>
      <c r="D4157" s="3" t="s">
        <v>552</v>
      </c>
      <c r="E4157" s="4">
        <v>45955.0</v>
      </c>
      <c r="F4157" s="5">
        <v>46.0</v>
      </c>
      <c r="G4157" s="5">
        <v>301.44</v>
      </c>
      <c r="H4157" s="5">
        <v>13868.0</v>
      </c>
      <c r="I4157" s="1" t="s">
        <v>21</v>
      </c>
      <c r="J4157" s="1" t="s">
        <v>12</v>
      </c>
      <c r="K4157" s="1" t="s">
        <v>13</v>
      </c>
      <c r="L4157" s="1" t="s">
        <v>5</v>
      </c>
      <c r="M4157" s="1" t="s">
        <v>23</v>
      </c>
      <c r="N4157" s="1" t="s">
        <v>7</v>
      </c>
      <c r="O4157" s="6"/>
    </row>
    <row r="4158">
      <c r="A4158" s="5">
        <v>108063.0</v>
      </c>
      <c r="B4158" s="2">
        <v>45959.0</v>
      </c>
      <c r="C4158" s="1" t="s">
        <v>11</v>
      </c>
      <c r="D4158" s="7">
        <v>147.0</v>
      </c>
      <c r="E4158" s="4">
        <v>45955.0</v>
      </c>
      <c r="F4158" s="5">
        <v>30.0</v>
      </c>
      <c r="G4158" s="5">
        <v>285.12</v>
      </c>
      <c r="H4158" s="5">
        <v>8555.0</v>
      </c>
      <c r="I4158" s="1" t="s">
        <v>21</v>
      </c>
      <c r="J4158" s="1" t="s">
        <v>12</v>
      </c>
      <c r="K4158" s="1" t="s">
        <v>13</v>
      </c>
      <c r="L4158" s="1" t="s">
        <v>5</v>
      </c>
      <c r="M4158" s="1" t="s">
        <v>23</v>
      </c>
      <c r="N4158" s="1" t="s">
        <v>7</v>
      </c>
      <c r="O4158" s="6"/>
    </row>
    <row r="4159">
      <c r="A4159" s="5">
        <v>108063.0</v>
      </c>
      <c r="B4159" s="2">
        <v>45959.0</v>
      </c>
      <c r="C4159" s="1" t="s">
        <v>11</v>
      </c>
      <c r="D4159" s="3" t="s">
        <v>233</v>
      </c>
      <c r="E4159" s="4">
        <v>45955.0</v>
      </c>
      <c r="F4159" s="5">
        <v>66.0</v>
      </c>
      <c r="G4159" s="5">
        <v>191.04</v>
      </c>
      <c r="H4159" s="5">
        <v>12610.0</v>
      </c>
      <c r="I4159" s="1" t="s">
        <v>21</v>
      </c>
      <c r="J4159" s="1" t="s">
        <v>12</v>
      </c>
      <c r="K4159" s="1" t="s">
        <v>13</v>
      </c>
      <c r="L4159" s="1" t="s">
        <v>5</v>
      </c>
      <c r="M4159" s="1" t="s">
        <v>23</v>
      </c>
      <c r="N4159" s="1" t="s">
        <v>7</v>
      </c>
      <c r="O4159" s="6"/>
    </row>
    <row r="4160">
      <c r="A4160" s="5">
        <v>108063.0</v>
      </c>
      <c r="B4160" s="2">
        <v>45959.0</v>
      </c>
      <c r="C4160" s="1" t="s">
        <v>11</v>
      </c>
      <c r="D4160" s="7">
        <v>5211.0</v>
      </c>
      <c r="E4160" s="4">
        <v>45955.0</v>
      </c>
      <c r="F4160" s="5">
        <v>52.0</v>
      </c>
      <c r="G4160" s="5">
        <v>142.08</v>
      </c>
      <c r="H4160" s="5">
        <v>7389.0</v>
      </c>
      <c r="I4160" s="1" t="s">
        <v>21</v>
      </c>
      <c r="J4160" s="1" t="s">
        <v>12</v>
      </c>
      <c r="K4160" s="1" t="s">
        <v>13</v>
      </c>
      <c r="L4160" s="1" t="s">
        <v>5</v>
      </c>
      <c r="M4160" s="1" t="s">
        <v>23</v>
      </c>
      <c r="N4160" s="1" t="s">
        <v>7</v>
      </c>
      <c r="O4160" s="6"/>
    </row>
    <row r="4161">
      <c r="A4161" s="5">
        <v>108063.0</v>
      </c>
      <c r="B4161" s="2">
        <v>45959.0</v>
      </c>
      <c r="C4161" s="1" t="s">
        <v>11</v>
      </c>
      <c r="D4161" s="7">
        <v>5221.0</v>
      </c>
      <c r="E4161" s="4">
        <v>45955.0</v>
      </c>
      <c r="F4161" s="5">
        <v>24.0</v>
      </c>
      <c r="G4161" s="5">
        <v>157.44</v>
      </c>
      <c r="H4161" s="5">
        <v>3780.0</v>
      </c>
      <c r="I4161" s="1" t="s">
        <v>21</v>
      </c>
      <c r="J4161" s="1" t="s">
        <v>12</v>
      </c>
      <c r="K4161" s="1" t="s">
        <v>13</v>
      </c>
      <c r="L4161" s="1" t="s">
        <v>5</v>
      </c>
      <c r="M4161" s="1" t="s">
        <v>23</v>
      </c>
      <c r="N4161" s="1" t="s">
        <v>7</v>
      </c>
      <c r="O4161" s="6"/>
    </row>
    <row r="4162">
      <c r="A4162" s="5">
        <v>108063.0</v>
      </c>
      <c r="B4162" s="2">
        <v>45959.0</v>
      </c>
      <c r="C4162" s="1" t="s">
        <v>11</v>
      </c>
      <c r="D4162" s="7">
        <v>130.0</v>
      </c>
      <c r="E4162" s="4">
        <v>45955.0</v>
      </c>
      <c r="F4162" s="5">
        <v>66.0</v>
      </c>
      <c r="G4162" s="5">
        <v>143.04</v>
      </c>
      <c r="H4162" s="5">
        <v>9442.0</v>
      </c>
      <c r="I4162" s="1" t="s">
        <v>21</v>
      </c>
      <c r="J4162" s="1" t="s">
        <v>12</v>
      </c>
      <c r="K4162" s="1" t="s">
        <v>13</v>
      </c>
      <c r="L4162" s="1" t="s">
        <v>5</v>
      </c>
      <c r="M4162" s="1" t="s">
        <v>23</v>
      </c>
      <c r="N4162" s="1" t="s">
        <v>7</v>
      </c>
      <c r="O4162" s="6"/>
    </row>
    <row r="4163">
      <c r="A4163" s="5">
        <v>108063.0</v>
      </c>
      <c r="B4163" s="2">
        <v>45959.0</v>
      </c>
      <c r="C4163" s="1" t="s">
        <v>11</v>
      </c>
      <c r="D4163" s="7">
        <v>127.0</v>
      </c>
      <c r="E4163" s="4">
        <v>45955.0</v>
      </c>
      <c r="F4163" s="5">
        <v>66.0</v>
      </c>
      <c r="G4163" s="5">
        <v>114.24</v>
      </c>
      <c r="H4163" s="5">
        <v>7541.0</v>
      </c>
      <c r="I4163" s="1" t="s">
        <v>21</v>
      </c>
      <c r="J4163" s="1" t="s">
        <v>12</v>
      </c>
      <c r="K4163" s="1" t="s">
        <v>13</v>
      </c>
      <c r="L4163" s="1" t="s">
        <v>5</v>
      </c>
      <c r="M4163" s="1" t="s">
        <v>23</v>
      </c>
      <c r="N4163" s="1" t="s">
        <v>7</v>
      </c>
      <c r="O4163" s="6"/>
    </row>
    <row r="4164">
      <c r="A4164" s="5">
        <v>108063.0</v>
      </c>
      <c r="B4164" s="2">
        <v>45959.0</v>
      </c>
      <c r="C4164" s="1" t="s">
        <v>11</v>
      </c>
      <c r="D4164" s="3" t="s">
        <v>633</v>
      </c>
      <c r="E4164" s="4">
        <v>45955.0</v>
      </c>
      <c r="F4164" s="5">
        <v>30.0</v>
      </c>
      <c r="G4164" s="5">
        <v>219.84</v>
      </c>
      <c r="H4164" s="5">
        <v>6596.0</v>
      </c>
      <c r="I4164" s="1" t="s">
        <v>21</v>
      </c>
      <c r="J4164" s="1" t="s">
        <v>12</v>
      </c>
      <c r="K4164" s="1" t="s">
        <v>13</v>
      </c>
      <c r="L4164" s="1" t="s">
        <v>5</v>
      </c>
      <c r="M4164" s="1" t="s">
        <v>23</v>
      </c>
      <c r="N4164" s="1" t="s">
        <v>7</v>
      </c>
      <c r="O4164" s="6"/>
    </row>
    <row r="4165">
      <c r="A4165" s="5">
        <v>108063.0</v>
      </c>
      <c r="B4165" s="2">
        <v>45959.0</v>
      </c>
      <c r="C4165" s="1" t="s">
        <v>11</v>
      </c>
      <c r="D4165" s="7">
        <v>127.0</v>
      </c>
      <c r="E4165" s="4">
        <v>45955.0</v>
      </c>
      <c r="F4165" s="5">
        <v>66.0</v>
      </c>
      <c r="G4165" s="5">
        <v>114.24</v>
      </c>
      <c r="H4165" s="5">
        <v>7541.0</v>
      </c>
      <c r="I4165" s="1" t="s">
        <v>21</v>
      </c>
      <c r="J4165" s="1" t="s">
        <v>12</v>
      </c>
      <c r="K4165" s="1" t="s">
        <v>13</v>
      </c>
      <c r="L4165" s="1" t="s">
        <v>5</v>
      </c>
      <c r="M4165" s="1" t="s">
        <v>23</v>
      </c>
      <c r="N4165" s="1" t="s">
        <v>7</v>
      </c>
      <c r="O4165" s="6"/>
    </row>
    <row r="4166">
      <c r="A4166" s="5">
        <v>108063.0</v>
      </c>
      <c r="B4166" s="2">
        <v>45959.0</v>
      </c>
      <c r="C4166" s="1" t="s">
        <v>11</v>
      </c>
      <c r="D4166" s="3" t="s">
        <v>559</v>
      </c>
      <c r="E4166" s="4">
        <v>45955.0</v>
      </c>
      <c r="F4166" s="5">
        <v>30.0</v>
      </c>
      <c r="G4166" s="5">
        <v>232.32</v>
      </c>
      <c r="H4166" s="5">
        <v>6971.0</v>
      </c>
      <c r="I4166" s="1" t="s">
        <v>21</v>
      </c>
      <c r="J4166" s="1" t="s">
        <v>12</v>
      </c>
      <c r="K4166" s="1" t="s">
        <v>13</v>
      </c>
      <c r="L4166" s="1" t="s">
        <v>5</v>
      </c>
      <c r="M4166" s="1" t="s">
        <v>23</v>
      </c>
      <c r="N4166" s="1" t="s">
        <v>7</v>
      </c>
      <c r="O4166" s="6"/>
    </row>
    <row r="4167">
      <c r="A4167" s="5">
        <v>108063.0</v>
      </c>
      <c r="B4167" s="2">
        <v>45959.0</v>
      </c>
      <c r="C4167" s="1" t="s">
        <v>11</v>
      </c>
      <c r="D4167" s="7">
        <v>1391.0</v>
      </c>
      <c r="E4167" s="4">
        <v>45955.0</v>
      </c>
      <c r="F4167" s="5">
        <v>192.0</v>
      </c>
      <c r="G4167" s="5">
        <v>78.72</v>
      </c>
      <c r="H4167" s="5">
        <v>15116.0</v>
      </c>
      <c r="I4167" s="1" t="s">
        <v>21</v>
      </c>
      <c r="J4167" s="1" t="s">
        <v>12</v>
      </c>
      <c r="K4167" s="1" t="s">
        <v>13</v>
      </c>
      <c r="L4167" s="1" t="s">
        <v>5</v>
      </c>
      <c r="M4167" s="1" t="s">
        <v>23</v>
      </c>
      <c r="N4167" s="1" t="s">
        <v>7</v>
      </c>
      <c r="O4167" s="6"/>
    </row>
    <row r="4168">
      <c r="A4168" s="5">
        <v>108063.0</v>
      </c>
      <c r="B4168" s="2">
        <v>45959.0</v>
      </c>
      <c r="C4168" s="1" t="s">
        <v>11</v>
      </c>
      <c r="D4168" s="7">
        <v>145.0</v>
      </c>
      <c r="E4168" s="4">
        <v>45955.0</v>
      </c>
      <c r="F4168" s="5">
        <v>35.0</v>
      </c>
      <c r="G4168" s="5">
        <v>212.16</v>
      </c>
      <c r="H4168" s="5">
        <v>7427.0</v>
      </c>
      <c r="I4168" s="1" t="s">
        <v>21</v>
      </c>
      <c r="J4168" s="1" t="s">
        <v>12</v>
      </c>
      <c r="K4168" s="1" t="s">
        <v>13</v>
      </c>
      <c r="L4168" s="1" t="s">
        <v>5</v>
      </c>
      <c r="M4168" s="1" t="s">
        <v>23</v>
      </c>
      <c r="N4168" s="1" t="s">
        <v>7</v>
      </c>
      <c r="O4168" s="6"/>
    </row>
    <row r="4169">
      <c r="A4169" s="5">
        <v>108063.0</v>
      </c>
      <c r="B4169" s="2">
        <v>45959.0</v>
      </c>
      <c r="C4169" s="1" t="s">
        <v>11</v>
      </c>
      <c r="D4169" s="7">
        <v>124.0</v>
      </c>
      <c r="E4169" s="4">
        <v>45955.0</v>
      </c>
      <c r="F4169" s="5">
        <v>138.0</v>
      </c>
      <c r="G4169" s="5">
        <v>132.48</v>
      </c>
      <c r="H4169" s="5">
        <v>18284.0</v>
      </c>
      <c r="I4169" s="1" t="s">
        <v>21</v>
      </c>
      <c r="J4169" s="1" t="s">
        <v>12</v>
      </c>
      <c r="K4169" s="1" t="s">
        <v>13</v>
      </c>
      <c r="L4169" s="1" t="s">
        <v>5</v>
      </c>
      <c r="M4169" s="1" t="s">
        <v>23</v>
      </c>
      <c r="N4169" s="1" t="s">
        <v>7</v>
      </c>
      <c r="O4169" s="6"/>
    </row>
    <row r="4170">
      <c r="A4170" s="5">
        <v>108063.0</v>
      </c>
      <c r="B4170" s="2">
        <v>45959.0</v>
      </c>
      <c r="C4170" s="1" t="s">
        <v>11</v>
      </c>
      <c r="D4170" s="3" t="s">
        <v>36</v>
      </c>
      <c r="E4170" s="4">
        <v>45955.0</v>
      </c>
      <c r="F4170" s="5">
        <v>132.0</v>
      </c>
      <c r="G4170" s="5">
        <v>155.52</v>
      </c>
      <c r="H4170" s="5">
        <v>20530.0</v>
      </c>
      <c r="I4170" s="1" t="s">
        <v>21</v>
      </c>
      <c r="J4170" s="1" t="s">
        <v>12</v>
      </c>
      <c r="K4170" s="1" t="s">
        <v>13</v>
      </c>
      <c r="L4170" s="1" t="s">
        <v>5</v>
      </c>
      <c r="M4170" s="1" t="s">
        <v>23</v>
      </c>
      <c r="N4170" s="1" t="s">
        <v>7</v>
      </c>
      <c r="O4170" s="6"/>
    </row>
    <row r="4171">
      <c r="A4171" s="5">
        <v>108063.0</v>
      </c>
      <c r="B4171" s="2">
        <v>45959.0</v>
      </c>
      <c r="C4171" s="1" t="s">
        <v>11</v>
      </c>
      <c r="D4171" s="7">
        <v>144.0</v>
      </c>
      <c r="E4171" s="4">
        <v>45955.0</v>
      </c>
      <c r="F4171" s="5">
        <v>270.0</v>
      </c>
      <c r="G4171" s="5">
        <v>97.92</v>
      </c>
      <c r="H4171" s="5">
        <v>26440.0</v>
      </c>
      <c r="I4171" s="1" t="s">
        <v>21</v>
      </c>
      <c r="J4171" s="1" t="s">
        <v>12</v>
      </c>
      <c r="K4171" s="1" t="s">
        <v>13</v>
      </c>
      <c r="L4171" s="1" t="s">
        <v>5</v>
      </c>
      <c r="M4171" s="1" t="s">
        <v>23</v>
      </c>
      <c r="N4171" s="1" t="s">
        <v>7</v>
      </c>
      <c r="O4171" s="6"/>
    </row>
    <row r="4172">
      <c r="A4172" s="5">
        <v>108063.0</v>
      </c>
      <c r="B4172" s="2">
        <v>45959.0</v>
      </c>
      <c r="C4172" s="1" t="s">
        <v>11</v>
      </c>
      <c r="D4172" s="3" t="s">
        <v>983</v>
      </c>
      <c r="E4172" s="4">
        <v>45955.0</v>
      </c>
      <c r="F4172" s="5">
        <v>24.0</v>
      </c>
      <c r="G4172" s="5">
        <v>349.44</v>
      </c>
      <c r="H4172" s="5">
        <v>8388.0</v>
      </c>
      <c r="I4172" s="1" t="s">
        <v>21</v>
      </c>
      <c r="J4172" s="1" t="s">
        <v>12</v>
      </c>
      <c r="K4172" s="1" t="s">
        <v>13</v>
      </c>
      <c r="L4172" s="1" t="s">
        <v>5</v>
      </c>
      <c r="M4172" s="1" t="s">
        <v>23</v>
      </c>
      <c r="N4172" s="1" t="s">
        <v>7</v>
      </c>
      <c r="O4172" s="6"/>
    </row>
    <row r="4173">
      <c r="A4173" s="5">
        <v>108063.0</v>
      </c>
      <c r="B4173" s="2">
        <v>45959.0</v>
      </c>
      <c r="C4173" s="1" t="s">
        <v>11</v>
      </c>
      <c r="D4173" s="3" t="s">
        <v>254</v>
      </c>
      <c r="E4173" s="4">
        <v>45955.0</v>
      </c>
      <c r="F4173" s="5">
        <v>24.0</v>
      </c>
      <c r="G4173" s="5">
        <v>319.68</v>
      </c>
      <c r="H4173" s="5">
        <v>7674.0</v>
      </c>
      <c r="I4173" s="1" t="s">
        <v>21</v>
      </c>
      <c r="J4173" s="1" t="s">
        <v>12</v>
      </c>
      <c r="K4173" s="1" t="s">
        <v>13</v>
      </c>
      <c r="L4173" s="1" t="s">
        <v>5</v>
      </c>
      <c r="M4173" s="1" t="s">
        <v>23</v>
      </c>
      <c r="N4173" s="1" t="s">
        <v>7</v>
      </c>
      <c r="O4173" s="6"/>
    </row>
    <row r="4174">
      <c r="A4174" s="5">
        <v>108063.0</v>
      </c>
      <c r="B4174" s="2">
        <v>45959.0</v>
      </c>
      <c r="C4174" s="1" t="s">
        <v>11</v>
      </c>
      <c r="D4174" s="3" t="s">
        <v>259</v>
      </c>
      <c r="E4174" s="4">
        <v>45955.0</v>
      </c>
      <c r="F4174" s="5">
        <v>33.0</v>
      </c>
      <c r="G4174" s="5">
        <v>169.92</v>
      </c>
      <c r="H4174" s="5">
        <v>5609.0</v>
      </c>
      <c r="I4174" s="1" t="s">
        <v>21</v>
      </c>
      <c r="J4174" s="1" t="s">
        <v>12</v>
      </c>
      <c r="K4174" s="1" t="s">
        <v>13</v>
      </c>
      <c r="L4174" s="1" t="s">
        <v>5</v>
      </c>
      <c r="M4174" s="1" t="s">
        <v>23</v>
      </c>
      <c r="N4174" s="1" t="s">
        <v>7</v>
      </c>
      <c r="O4174" s="6"/>
    </row>
    <row r="4175">
      <c r="A4175" s="5">
        <v>108063.0</v>
      </c>
      <c r="B4175" s="2">
        <v>45959.0</v>
      </c>
      <c r="C4175" s="1" t="s">
        <v>11</v>
      </c>
      <c r="D4175" s="3" t="s">
        <v>314</v>
      </c>
      <c r="E4175" s="4">
        <v>45955.0</v>
      </c>
      <c r="F4175" s="5">
        <v>30.0</v>
      </c>
      <c r="G4175" s="5">
        <v>285.12</v>
      </c>
      <c r="H4175" s="5">
        <v>8555.0</v>
      </c>
      <c r="I4175" s="1" t="s">
        <v>21</v>
      </c>
      <c r="J4175" s="1" t="s">
        <v>12</v>
      </c>
      <c r="K4175" s="1" t="s">
        <v>13</v>
      </c>
      <c r="L4175" s="1" t="s">
        <v>5</v>
      </c>
      <c r="M4175" s="1" t="s">
        <v>23</v>
      </c>
      <c r="N4175" s="1" t="s">
        <v>7</v>
      </c>
      <c r="O4175" s="6"/>
    </row>
    <row r="4176">
      <c r="A4176" s="5">
        <v>108064.0</v>
      </c>
      <c r="B4176" s="2">
        <v>45959.0</v>
      </c>
      <c r="C4176" s="1" t="s">
        <v>11</v>
      </c>
      <c r="D4176" s="3" t="s">
        <v>984</v>
      </c>
      <c r="E4176" s="4">
        <v>45955.0</v>
      </c>
      <c r="F4176" s="5">
        <v>20.0</v>
      </c>
      <c r="G4176" s="5">
        <v>211.6</v>
      </c>
      <c r="H4176" s="5">
        <v>4232.0</v>
      </c>
      <c r="I4176" s="1" t="s">
        <v>61</v>
      </c>
      <c r="J4176" s="1" t="s">
        <v>12</v>
      </c>
      <c r="K4176" s="1" t="s">
        <v>13</v>
      </c>
      <c r="L4176" s="1" t="s">
        <v>5</v>
      </c>
      <c r="M4176" s="1" t="s">
        <v>29</v>
      </c>
      <c r="N4176" s="1" t="s">
        <v>7</v>
      </c>
      <c r="O4176" s="6"/>
    </row>
    <row r="4177">
      <c r="A4177" s="5">
        <v>108213.0</v>
      </c>
      <c r="B4177" s="2">
        <v>45961.0</v>
      </c>
      <c r="C4177" s="1" t="s">
        <v>20</v>
      </c>
      <c r="D4177" s="7">
        <v>195.0</v>
      </c>
      <c r="E4177" s="4">
        <v>45955.0</v>
      </c>
      <c r="F4177" s="5">
        <v>38.0</v>
      </c>
      <c r="G4177" s="5">
        <v>90.0</v>
      </c>
      <c r="H4177" s="5">
        <v>3363.0</v>
      </c>
      <c r="I4177" s="1" t="s">
        <v>21</v>
      </c>
      <c r="J4177" s="1" t="s">
        <v>22</v>
      </c>
      <c r="K4177" s="1" t="s">
        <v>4</v>
      </c>
      <c r="L4177" s="1" t="s">
        <v>5</v>
      </c>
      <c r="M4177" s="1" t="s">
        <v>23</v>
      </c>
      <c r="N4177" s="1" t="s">
        <v>7</v>
      </c>
      <c r="O4177" s="6"/>
    </row>
    <row r="4178">
      <c r="A4178" s="5">
        <v>108213.0</v>
      </c>
      <c r="B4178" s="2">
        <v>45961.0</v>
      </c>
      <c r="C4178" s="1" t="s">
        <v>20</v>
      </c>
      <c r="D4178" s="7">
        <v>323.0</v>
      </c>
      <c r="E4178" s="4">
        <v>45955.0</v>
      </c>
      <c r="F4178" s="5">
        <v>200.0</v>
      </c>
      <c r="G4178" s="5">
        <v>43.0</v>
      </c>
      <c r="H4178" s="5">
        <v>8470.0</v>
      </c>
      <c r="I4178" s="1" t="s">
        <v>33</v>
      </c>
      <c r="J4178" s="1" t="s">
        <v>22</v>
      </c>
      <c r="K4178" s="1" t="s">
        <v>4</v>
      </c>
      <c r="L4178" s="1" t="s">
        <v>5</v>
      </c>
      <c r="M4178" s="1" t="s">
        <v>23</v>
      </c>
      <c r="N4178" s="1" t="s">
        <v>7</v>
      </c>
      <c r="O4178" s="6"/>
    </row>
    <row r="4179">
      <c r="A4179" s="5">
        <v>108213.0</v>
      </c>
      <c r="B4179" s="2">
        <v>45961.0</v>
      </c>
      <c r="C4179" s="1" t="s">
        <v>20</v>
      </c>
      <c r="D4179" s="7">
        <v>144.0</v>
      </c>
      <c r="E4179" s="4">
        <v>45955.0</v>
      </c>
      <c r="F4179" s="5">
        <v>360.0</v>
      </c>
      <c r="G4179" s="5">
        <v>98.0</v>
      </c>
      <c r="H4179" s="5">
        <v>34549.0</v>
      </c>
      <c r="I4179" s="1" t="s">
        <v>21</v>
      </c>
      <c r="J4179" s="1" t="s">
        <v>22</v>
      </c>
      <c r="K4179" s="1" t="s">
        <v>4</v>
      </c>
      <c r="L4179" s="1" t="s">
        <v>5</v>
      </c>
      <c r="M4179" s="1" t="s">
        <v>23</v>
      </c>
      <c r="N4179" s="1" t="s">
        <v>7</v>
      </c>
      <c r="O4179" s="6"/>
    </row>
    <row r="4180">
      <c r="A4180" s="5">
        <v>108213.0</v>
      </c>
      <c r="B4180" s="2">
        <v>45961.0</v>
      </c>
      <c r="C4180" s="1" t="s">
        <v>20</v>
      </c>
      <c r="D4180" s="7">
        <v>151.0</v>
      </c>
      <c r="E4180" s="4">
        <v>45955.0</v>
      </c>
      <c r="F4180" s="5">
        <v>210.0</v>
      </c>
      <c r="G4180" s="5">
        <v>143.0</v>
      </c>
      <c r="H4180" s="5">
        <v>29440.0</v>
      </c>
      <c r="I4180" s="1" t="s">
        <v>21</v>
      </c>
      <c r="J4180" s="1" t="s">
        <v>22</v>
      </c>
      <c r="K4180" s="1" t="s">
        <v>4</v>
      </c>
      <c r="L4180" s="1" t="s">
        <v>5</v>
      </c>
      <c r="M4180" s="1" t="s">
        <v>23</v>
      </c>
      <c r="N4180" s="1" t="s">
        <v>7</v>
      </c>
      <c r="O4180" s="6"/>
    </row>
    <row r="4181">
      <c r="A4181" s="5">
        <v>108216.0</v>
      </c>
      <c r="B4181" s="2">
        <v>45961.0</v>
      </c>
      <c r="C4181" s="1" t="s">
        <v>239</v>
      </c>
      <c r="D4181" s="7">
        <v>151.0</v>
      </c>
      <c r="E4181" s="4">
        <v>45955.0</v>
      </c>
      <c r="F4181" s="5">
        <v>210.0</v>
      </c>
      <c r="G4181" s="5">
        <v>143.0</v>
      </c>
      <c r="H4181" s="5">
        <v>29439.0</v>
      </c>
      <c r="I4181" s="1" t="s">
        <v>21</v>
      </c>
      <c r="J4181" s="1" t="s">
        <v>240</v>
      </c>
      <c r="K4181" s="1" t="s">
        <v>111</v>
      </c>
      <c r="L4181" s="1" t="s">
        <v>5</v>
      </c>
      <c r="M4181" s="1" t="s">
        <v>23</v>
      </c>
      <c r="N4181" s="1" t="s">
        <v>7</v>
      </c>
      <c r="O4181" s="6"/>
    </row>
    <row r="4182">
      <c r="A4182" s="5">
        <v>108216.0</v>
      </c>
      <c r="B4182" s="2">
        <v>45961.0</v>
      </c>
      <c r="C4182" s="1" t="s">
        <v>239</v>
      </c>
      <c r="D4182" s="3" t="s">
        <v>826</v>
      </c>
      <c r="E4182" s="4">
        <v>45955.0</v>
      </c>
      <c r="F4182" s="5">
        <v>2.0</v>
      </c>
      <c r="G4182" s="5">
        <v>783.0</v>
      </c>
      <c r="H4182" s="5">
        <v>1536.0</v>
      </c>
      <c r="I4182" s="1" t="s">
        <v>21</v>
      </c>
      <c r="J4182" s="1" t="s">
        <v>240</v>
      </c>
      <c r="K4182" s="1" t="s">
        <v>111</v>
      </c>
      <c r="L4182" s="1" t="s">
        <v>5</v>
      </c>
      <c r="M4182" s="1" t="s">
        <v>23</v>
      </c>
      <c r="N4182" s="1" t="s">
        <v>7</v>
      </c>
      <c r="O4182" s="6"/>
    </row>
    <row r="4183">
      <c r="A4183" s="5">
        <v>108216.0</v>
      </c>
      <c r="B4183" s="2">
        <v>45961.0</v>
      </c>
      <c r="C4183" s="1" t="s">
        <v>239</v>
      </c>
      <c r="D4183" s="3" t="s">
        <v>238</v>
      </c>
      <c r="E4183" s="4">
        <v>45955.0</v>
      </c>
      <c r="F4183" s="5">
        <v>200.0</v>
      </c>
      <c r="G4183" s="5">
        <v>50.0</v>
      </c>
      <c r="H4183" s="5">
        <v>9721.0</v>
      </c>
      <c r="I4183" s="1" t="s">
        <v>33</v>
      </c>
      <c r="J4183" s="1" t="s">
        <v>240</v>
      </c>
      <c r="K4183" s="1" t="s">
        <v>111</v>
      </c>
      <c r="L4183" s="1" t="s">
        <v>5</v>
      </c>
      <c r="M4183" s="1" t="s">
        <v>23</v>
      </c>
      <c r="N4183" s="1" t="s">
        <v>7</v>
      </c>
      <c r="O4183" s="6"/>
    </row>
    <row r="4184">
      <c r="A4184" s="5">
        <v>108216.0</v>
      </c>
      <c r="B4184" s="2">
        <v>45961.0</v>
      </c>
      <c r="C4184" s="1" t="s">
        <v>239</v>
      </c>
      <c r="D4184" s="3" t="s">
        <v>639</v>
      </c>
      <c r="E4184" s="4">
        <v>45955.0</v>
      </c>
      <c r="F4184" s="5">
        <v>33.0</v>
      </c>
      <c r="G4184" s="5">
        <v>225.0</v>
      </c>
      <c r="H4184" s="5">
        <v>7266.0</v>
      </c>
      <c r="I4184" s="1" t="s">
        <v>21</v>
      </c>
      <c r="J4184" s="1" t="s">
        <v>240</v>
      </c>
      <c r="K4184" s="1" t="s">
        <v>111</v>
      </c>
      <c r="L4184" s="1" t="s">
        <v>5</v>
      </c>
      <c r="M4184" s="1" t="s">
        <v>23</v>
      </c>
      <c r="N4184" s="1" t="s">
        <v>7</v>
      </c>
      <c r="O4184" s="6"/>
    </row>
    <row r="4185">
      <c r="A4185" s="5">
        <v>108216.0</v>
      </c>
      <c r="B4185" s="2">
        <v>45961.0</v>
      </c>
      <c r="C4185" s="1" t="s">
        <v>239</v>
      </c>
      <c r="D4185" s="7">
        <v>361.0</v>
      </c>
      <c r="E4185" s="4">
        <v>45955.0</v>
      </c>
      <c r="F4185" s="5">
        <v>10.0</v>
      </c>
      <c r="G4185" s="5">
        <v>173.0</v>
      </c>
      <c r="H4185" s="5">
        <v>1695.0</v>
      </c>
      <c r="I4185" s="1" t="s">
        <v>229</v>
      </c>
      <c r="J4185" s="1" t="s">
        <v>240</v>
      </c>
      <c r="K4185" s="1" t="s">
        <v>111</v>
      </c>
      <c r="L4185" s="1" t="s">
        <v>5</v>
      </c>
      <c r="M4185" s="1" t="s">
        <v>23</v>
      </c>
      <c r="N4185" s="1" t="s">
        <v>7</v>
      </c>
      <c r="O4185" s="6"/>
    </row>
    <row r="4186">
      <c r="A4186" s="5">
        <v>108216.0</v>
      </c>
      <c r="B4186" s="2">
        <v>45961.0</v>
      </c>
      <c r="C4186" s="1" t="s">
        <v>239</v>
      </c>
      <c r="D4186" s="3" t="s">
        <v>35</v>
      </c>
      <c r="E4186" s="4">
        <v>45955.0</v>
      </c>
      <c r="F4186" s="5">
        <v>66.0</v>
      </c>
      <c r="G4186" s="5">
        <v>164.0</v>
      </c>
      <c r="H4186" s="5">
        <v>10619.0</v>
      </c>
      <c r="I4186" s="1" t="s">
        <v>21</v>
      </c>
      <c r="J4186" s="1" t="s">
        <v>240</v>
      </c>
      <c r="K4186" s="1" t="s">
        <v>111</v>
      </c>
      <c r="L4186" s="1" t="s">
        <v>5</v>
      </c>
      <c r="M4186" s="1" t="s">
        <v>23</v>
      </c>
      <c r="N4186" s="1" t="s">
        <v>7</v>
      </c>
      <c r="O4186" s="6"/>
    </row>
    <row r="4187">
      <c r="A4187" s="5">
        <v>108216.0</v>
      </c>
      <c r="B4187" s="2">
        <v>45961.0</v>
      </c>
      <c r="C4187" s="1" t="s">
        <v>239</v>
      </c>
      <c r="D4187" s="3" t="s">
        <v>638</v>
      </c>
      <c r="E4187" s="4">
        <v>45955.0</v>
      </c>
      <c r="F4187" s="5">
        <v>6.0</v>
      </c>
      <c r="G4187" s="5">
        <v>340.0</v>
      </c>
      <c r="H4187" s="5">
        <v>1999.0</v>
      </c>
      <c r="I4187" s="1" t="s">
        <v>21</v>
      </c>
      <c r="J4187" s="1" t="s">
        <v>240</v>
      </c>
      <c r="K4187" s="1" t="s">
        <v>111</v>
      </c>
      <c r="L4187" s="1" t="s">
        <v>5</v>
      </c>
      <c r="M4187" s="1" t="s">
        <v>23</v>
      </c>
      <c r="N4187" s="1" t="s">
        <v>7</v>
      </c>
      <c r="O4187" s="6"/>
    </row>
    <row r="4188">
      <c r="A4188" s="5">
        <v>108216.0</v>
      </c>
      <c r="B4188" s="2">
        <v>45961.0</v>
      </c>
      <c r="C4188" s="1" t="s">
        <v>239</v>
      </c>
      <c r="D4188" s="3" t="s">
        <v>315</v>
      </c>
      <c r="E4188" s="4">
        <v>45955.0</v>
      </c>
      <c r="F4188" s="5">
        <v>6.0</v>
      </c>
      <c r="G4188" s="5">
        <v>366.0</v>
      </c>
      <c r="H4188" s="5">
        <v>2152.0</v>
      </c>
      <c r="I4188" s="1" t="s">
        <v>21</v>
      </c>
      <c r="J4188" s="1" t="s">
        <v>240</v>
      </c>
      <c r="K4188" s="1" t="s">
        <v>111</v>
      </c>
      <c r="L4188" s="1" t="s">
        <v>5</v>
      </c>
      <c r="M4188" s="1" t="s">
        <v>23</v>
      </c>
      <c r="N4188" s="1" t="s">
        <v>7</v>
      </c>
      <c r="O4188" s="6"/>
    </row>
    <row r="4189">
      <c r="A4189" s="5">
        <v>108216.0</v>
      </c>
      <c r="B4189" s="2">
        <v>45961.0</v>
      </c>
      <c r="C4189" s="1" t="s">
        <v>239</v>
      </c>
      <c r="D4189" s="3" t="s">
        <v>686</v>
      </c>
      <c r="E4189" s="4">
        <v>45955.0</v>
      </c>
      <c r="F4189" s="5">
        <v>48.0</v>
      </c>
      <c r="G4189" s="5">
        <v>592.0</v>
      </c>
      <c r="H4189" s="5">
        <v>27849.0</v>
      </c>
      <c r="I4189" s="1" t="s">
        <v>21</v>
      </c>
      <c r="J4189" s="1" t="s">
        <v>240</v>
      </c>
      <c r="K4189" s="1" t="s">
        <v>111</v>
      </c>
      <c r="L4189" s="1" t="s">
        <v>5</v>
      </c>
      <c r="M4189" s="1" t="s">
        <v>23</v>
      </c>
      <c r="N4189" s="1" t="s">
        <v>7</v>
      </c>
      <c r="O4189" s="6"/>
    </row>
    <row r="4190">
      <c r="A4190" s="5">
        <v>108216.0</v>
      </c>
      <c r="B4190" s="2">
        <v>45961.0</v>
      </c>
      <c r="C4190" s="1" t="s">
        <v>239</v>
      </c>
      <c r="D4190" s="3" t="s">
        <v>39</v>
      </c>
      <c r="E4190" s="4">
        <v>45955.0</v>
      </c>
      <c r="F4190" s="5">
        <v>2.0</v>
      </c>
      <c r="G4190" s="5">
        <v>910.0</v>
      </c>
      <c r="H4190" s="5">
        <v>1785.0</v>
      </c>
      <c r="I4190" s="1" t="s">
        <v>21</v>
      </c>
      <c r="J4190" s="1" t="s">
        <v>240</v>
      </c>
      <c r="K4190" s="1" t="s">
        <v>111</v>
      </c>
      <c r="L4190" s="1" t="s">
        <v>5</v>
      </c>
      <c r="M4190" s="1" t="s">
        <v>23</v>
      </c>
      <c r="N4190" s="1" t="s">
        <v>7</v>
      </c>
      <c r="O4190" s="6"/>
    </row>
    <row r="4191">
      <c r="A4191" s="5">
        <v>108216.0</v>
      </c>
      <c r="B4191" s="2">
        <v>45961.0</v>
      </c>
      <c r="C4191" s="1" t="s">
        <v>239</v>
      </c>
      <c r="D4191" s="7">
        <v>144.0</v>
      </c>
      <c r="E4191" s="4">
        <v>45955.0</v>
      </c>
      <c r="F4191" s="5">
        <v>180.0</v>
      </c>
      <c r="G4191" s="5">
        <v>98.0</v>
      </c>
      <c r="H4191" s="5">
        <v>17274.0</v>
      </c>
      <c r="I4191" s="1" t="s">
        <v>21</v>
      </c>
      <c r="J4191" s="1" t="s">
        <v>240</v>
      </c>
      <c r="K4191" s="1" t="s">
        <v>111</v>
      </c>
      <c r="L4191" s="1" t="s">
        <v>5</v>
      </c>
      <c r="M4191" s="1" t="s">
        <v>23</v>
      </c>
      <c r="N4191" s="1" t="s">
        <v>7</v>
      </c>
      <c r="O4191" s="6"/>
    </row>
    <row r="4192">
      <c r="A4192" s="5">
        <v>108216.0</v>
      </c>
      <c r="B4192" s="2">
        <v>45961.0</v>
      </c>
      <c r="C4192" s="1" t="s">
        <v>239</v>
      </c>
      <c r="D4192" s="3" t="s">
        <v>663</v>
      </c>
      <c r="E4192" s="4">
        <v>45955.0</v>
      </c>
      <c r="F4192" s="5">
        <v>6.0</v>
      </c>
      <c r="G4192" s="5">
        <v>320.0</v>
      </c>
      <c r="H4192" s="5">
        <v>1881.0</v>
      </c>
      <c r="I4192" s="1" t="s">
        <v>21</v>
      </c>
      <c r="J4192" s="1" t="s">
        <v>240</v>
      </c>
      <c r="K4192" s="1" t="s">
        <v>111</v>
      </c>
      <c r="L4192" s="1" t="s">
        <v>5</v>
      </c>
      <c r="M4192" s="1" t="s">
        <v>23</v>
      </c>
      <c r="N4192" s="1" t="s">
        <v>7</v>
      </c>
      <c r="O4192" s="6"/>
    </row>
    <row r="4193">
      <c r="A4193" s="5">
        <v>108216.0</v>
      </c>
      <c r="B4193" s="2">
        <v>45961.0</v>
      </c>
      <c r="C4193" s="1" t="s">
        <v>239</v>
      </c>
      <c r="D4193" s="3" t="s">
        <v>602</v>
      </c>
      <c r="E4193" s="4">
        <v>45955.0</v>
      </c>
      <c r="F4193" s="5">
        <v>12.0</v>
      </c>
      <c r="G4193" s="5">
        <v>672.0</v>
      </c>
      <c r="H4193" s="5">
        <v>7904.0</v>
      </c>
      <c r="I4193" s="1" t="s">
        <v>21</v>
      </c>
      <c r="J4193" s="1" t="s">
        <v>240</v>
      </c>
      <c r="K4193" s="1" t="s">
        <v>111</v>
      </c>
      <c r="L4193" s="1" t="s">
        <v>5</v>
      </c>
      <c r="M4193" s="1" t="s">
        <v>23</v>
      </c>
      <c r="N4193" s="1" t="s">
        <v>7</v>
      </c>
      <c r="O4193" s="6"/>
    </row>
    <row r="4194">
      <c r="A4194" s="5">
        <v>108216.0</v>
      </c>
      <c r="B4194" s="2">
        <v>45961.0</v>
      </c>
      <c r="C4194" s="1" t="s">
        <v>239</v>
      </c>
      <c r="D4194" s="3" t="s">
        <v>235</v>
      </c>
      <c r="E4194" s="4">
        <v>45955.0</v>
      </c>
      <c r="F4194" s="5">
        <v>300.0</v>
      </c>
      <c r="G4194" s="5">
        <v>60.0</v>
      </c>
      <c r="H4194" s="5">
        <v>17597.0</v>
      </c>
      <c r="I4194" s="1" t="s">
        <v>33</v>
      </c>
      <c r="J4194" s="1" t="s">
        <v>240</v>
      </c>
      <c r="K4194" s="1" t="s">
        <v>111</v>
      </c>
      <c r="L4194" s="1" t="s">
        <v>5</v>
      </c>
      <c r="M4194" s="1" t="s">
        <v>23</v>
      </c>
      <c r="N4194" s="1" t="s">
        <v>7</v>
      </c>
      <c r="O4194" s="6"/>
    </row>
    <row r="4195">
      <c r="A4195" s="5">
        <v>108216.0</v>
      </c>
      <c r="B4195" s="2">
        <v>45961.0</v>
      </c>
      <c r="C4195" s="1" t="s">
        <v>239</v>
      </c>
      <c r="D4195" s="3" t="s">
        <v>685</v>
      </c>
      <c r="E4195" s="4">
        <v>45955.0</v>
      </c>
      <c r="F4195" s="5">
        <v>48.0</v>
      </c>
      <c r="G4195" s="5">
        <v>512.0</v>
      </c>
      <c r="H4195" s="5">
        <v>24086.0</v>
      </c>
      <c r="I4195" s="1" t="s">
        <v>21</v>
      </c>
      <c r="J4195" s="1" t="s">
        <v>240</v>
      </c>
      <c r="K4195" s="1" t="s">
        <v>111</v>
      </c>
      <c r="L4195" s="1" t="s">
        <v>5</v>
      </c>
      <c r="M4195" s="1" t="s">
        <v>23</v>
      </c>
      <c r="N4195" s="1" t="s">
        <v>7</v>
      </c>
      <c r="O4195" s="6"/>
    </row>
    <row r="4196">
      <c r="A4196" s="5">
        <v>108216.0</v>
      </c>
      <c r="B4196" s="2">
        <v>45961.0</v>
      </c>
      <c r="C4196" s="1" t="s">
        <v>239</v>
      </c>
      <c r="D4196" s="7">
        <v>132.0</v>
      </c>
      <c r="E4196" s="4">
        <v>45955.0</v>
      </c>
      <c r="F4196" s="5">
        <v>13.0</v>
      </c>
      <c r="G4196" s="5">
        <v>308.0</v>
      </c>
      <c r="H4196" s="5">
        <v>3927.0</v>
      </c>
      <c r="I4196" s="1" t="s">
        <v>21</v>
      </c>
      <c r="J4196" s="1" t="s">
        <v>240</v>
      </c>
      <c r="K4196" s="1" t="s">
        <v>111</v>
      </c>
      <c r="L4196" s="1" t="s">
        <v>5</v>
      </c>
      <c r="M4196" s="1" t="s">
        <v>23</v>
      </c>
      <c r="N4196" s="1" t="s">
        <v>7</v>
      </c>
      <c r="O4196" s="6"/>
    </row>
    <row r="4197">
      <c r="A4197" s="5">
        <v>108216.0</v>
      </c>
      <c r="B4197" s="2">
        <v>45961.0</v>
      </c>
      <c r="C4197" s="1" t="s">
        <v>239</v>
      </c>
      <c r="D4197" s="3" t="s">
        <v>809</v>
      </c>
      <c r="E4197" s="4">
        <v>45955.0</v>
      </c>
      <c r="F4197" s="5">
        <v>2.0</v>
      </c>
      <c r="G4197" s="5">
        <v>743.0</v>
      </c>
      <c r="H4197" s="5">
        <v>1457.0</v>
      </c>
      <c r="I4197" s="1" t="s">
        <v>21</v>
      </c>
      <c r="J4197" s="1" t="s">
        <v>240</v>
      </c>
      <c r="K4197" s="1" t="s">
        <v>111</v>
      </c>
      <c r="L4197" s="1" t="s">
        <v>5</v>
      </c>
      <c r="M4197" s="1" t="s">
        <v>23</v>
      </c>
      <c r="N4197" s="1" t="s">
        <v>7</v>
      </c>
      <c r="O4197" s="6"/>
    </row>
    <row r="4198">
      <c r="A4198" s="5">
        <v>108216.0</v>
      </c>
      <c r="B4198" s="2">
        <v>45961.0</v>
      </c>
      <c r="C4198" s="1" t="s">
        <v>239</v>
      </c>
      <c r="D4198" s="3" t="s">
        <v>121</v>
      </c>
      <c r="E4198" s="4">
        <v>45955.0</v>
      </c>
      <c r="F4198" s="5">
        <v>12.0</v>
      </c>
      <c r="G4198" s="5">
        <v>231.0</v>
      </c>
      <c r="H4198" s="5">
        <v>2722.0</v>
      </c>
      <c r="I4198" s="1" t="s">
        <v>21</v>
      </c>
      <c r="J4198" s="1" t="s">
        <v>240</v>
      </c>
      <c r="K4198" s="1" t="s">
        <v>111</v>
      </c>
      <c r="L4198" s="1" t="s">
        <v>5</v>
      </c>
      <c r="M4198" s="1" t="s">
        <v>23</v>
      </c>
      <c r="N4198" s="1" t="s">
        <v>7</v>
      </c>
      <c r="O4198" s="6"/>
    </row>
    <row r="4199">
      <c r="A4199" s="5">
        <v>108216.0</v>
      </c>
      <c r="B4199" s="2">
        <v>45961.0</v>
      </c>
      <c r="C4199" s="1" t="s">
        <v>239</v>
      </c>
      <c r="D4199" s="7">
        <v>147.0</v>
      </c>
      <c r="E4199" s="4">
        <v>45955.0</v>
      </c>
      <c r="F4199" s="5">
        <v>30.0</v>
      </c>
      <c r="G4199" s="5">
        <v>285.0</v>
      </c>
      <c r="H4199" s="5">
        <v>8384.0</v>
      </c>
      <c r="I4199" s="1" t="s">
        <v>21</v>
      </c>
      <c r="J4199" s="1" t="s">
        <v>240</v>
      </c>
      <c r="K4199" s="1" t="s">
        <v>111</v>
      </c>
      <c r="L4199" s="1" t="s">
        <v>5</v>
      </c>
      <c r="M4199" s="1" t="s">
        <v>23</v>
      </c>
      <c r="N4199" s="1" t="s">
        <v>7</v>
      </c>
      <c r="O4199" s="6"/>
    </row>
    <row r="4200">
      <c r="A4200" s="5">
        <v>108216.0</v>
      </c>
      <c r="B4200" s="2">
        <v>45961.0</v>
      </c>
      <c r="C4200" s="1" t="s">
        <v>239</v>
      </c>
      <c r="D4200" s="3" t="s">
        <v>119</v>
      </c>
      <c r="E4200" s="4">
        <v>45955.0</v>
      </c>
      <c r="F4200" s="5">
        <v>4.0</v>
      </c>
      <c r="G4200" s="5">
        <v>834.0</v>
      </c>
      <c r="H4200" s="5">
        <v>3271.0</v>
      </c>
      <c r="I4200" s="1" t="s">
        <v>21</v>
      </c>
      <c r="J4200" s="1" t="s">
        <v>240</v>
      </c>
      <c r="K4200" s="1" t="s">
        <v>111</v>
      </c>
      <c r="L4200" s="1" t="s">
        <v>5</v>
      </c>
      <c r="M4200" s="1" t="s">
        <v>23</v>
      </c>
      <c r="N4200" s="1" t="s">
        <v>7</v>
      </c>
      <c r="O4200" s="6"/>
    </row>
    <row r="4201">
      <c r="A4201" s="5">
        <v>108216.0</v>
      </c>
      <c r="B4201" s="2">
        <v>45961.0</v>
      </c>
      <c r="C4201" s="1" t="s">
        <v>239</v>
      </c>
      <c r="D4201" s="7">
        <v>323.0</v>
      </c>
      <c r="E4201" s="4">
        <v>45955.0</v>
      </c>
      <c r="F4201" s="5">
        <v>300.0</v>
      </c>
      <c r="G4201" s="5">
        <v>41.0</v>
      </c>
      <c r="H4201" s="5">
        <v>12067.0</v>
      </c>
      <c r="I4201" s="1" t="s">
        <v>33</v>
      </c>
      <c r="J4201" s="1" t="s">
        <v>240</v>
      </c>
      <c r="K4201" s="1" t="s">
        <v>111</v>
      </c>
      <c r="L4201" s="1" t="s">
        <v>5</v>
      </c>
      <c r="M4201" s="1" t="s">
        <v>23</v>
      </c>
      <c r="N4201" s="1" t="s">
        <v>7</v>
      </c>
      <c r="O4201" s="6"/>
    </row>
    <row r="4202">
      <c r="A4202" s="5">
        <v>108216.0</v>
      </c>
      <c r="B4202" s="2">
        <v>45961.0</v>
      </c>
      <c r="C4202" s="1" t="s">
        <v>239</v>
      </c>
      <c r="D4202" s="7">
        <v>121.0</v>
      </c>
      <c r="E4202" s="4">
        <v>45955.0</v>
      </c>
      <c r="F4202" s="5">
        <v>216.0</v>
      </c>
      <c r="G4202" s="5">
        <v>100.0</v>
      </c>
      <c r="H4202" s="5">
        <v>21135.0</v>
      </c>
      <c r="I4202" s="1" t="s">
        <v>21</v>
      </c>
      <c r="J4202" s="1" t="s">
        <v>240</v>
      </c>
      <c r="K4202" s="1" t="s">
        <v>111</v>
      </c>
      <c r="L4202" s="1" t="s">
        <v>5</v>
      </c>
      <c r="M4202" s="1" t="s">
        <v>23</v>
      </c>
      <c r="N4202" s="1" t="s">
        <v>7</v>
      </c>
      <c r="O4202" s="6"/>
    </row>
    <row r="4203">
      <c r="A4203" s="5">
        <v>108216.0</v>
      </c>
      <c r="B4203" s="2">
        <v>45961.0</v>
      </c>
      <c r="C4203" s="1" t="s">
        <v>239</v>
      </c>
      <c r="D4203" s="7">
        <v>362.0</v>
      </c>
      <c r="E4203" s="4">
        <v>45955.0</v>
      </c>
      <c r="F4203" s="5">
        <v>10.0</v>
      </c>
      <c r="G4203" s="5">
        <v>218.0</v>
      </c>
      <c r="H4203" s="5">
        <v>2134.0</v>
      </c>
      <c r="I4203" s="1" t="s">
        <v>229</v>
      </c>
      <c r="J4203" s="1" t="s">
        <v>240</v>
      </c>
      <c r="K4203" s="1" t="s">
        <v>111</v>
      </c>
      <c r="L4203" s="1" t="s">
        <v>5</v>
      </c>
      <c r="M4203" s="1" t="s">
        <v>23</v>
      </c>
      <c r="N4203" s="1" t="s">
        <v>7</v>
      </c>
      <c r="O4203" s="6"/>
    </row>
    <row r="4204">
      <c r="A4204" s="5">
        <v>108216.0</v>
      </c>
      <c r="B4204" s="2">
        <v>45961.0</v>
      </c>
      <c r="C4204" s="1" t="s">
        <v>239</v>
      </c>
      <c r="D4204" s="7">
        <v>324.0</v>
      </c>
      <c r="E4204" s="4">
        <v>45955.0</v>
      </c>
      <c r="F4204" s="5">
        <v>200.0</v>
      </c>
      <c r="G4204" s="5">
        <v>50.0</v>
      </c>
      <c r="H4204" s="5">
        <v>9889.0</v>
      </c>
      <c r="I4204" s="1" t="s">
        <v>33</v>
      </c>
      <c r="J4204" s="1" t="s">
        <v>240</v>
      </c>
      <c r="K4204" s="1" t="s">
        <v>111</v>
      </c>
      <c r="L4204" s="1" t="s">
        <v>5</v>
      </c>
      <c r="M4204" s="1" t="s">
        <v>23</v>
      </c>
      <c r="N4204" s="1" t="s">
        <v>7</v>
      </c>
      <c r="O4204" s="6"/>
    </row>
    <row r="4205">
      <c r="A4205" s="5">
        <v>108216.0</v>
      </c>
      <c r="B4205" s="2">
        <v>45961.0</v>
      </c>
      <c r="C4205" s="1" t="s">
        <v>239</v>
      </c>
      <c r="D4205" s="3" t="s">
        <v>37</v>
      </c>
      <c r="E4205" s="4">
        <v>45955.0</v>
      </c>
      <c r="F4205" s="5">
        <v>33.0</v>
      </c>
      <c r="G4205" s="5">
        <v>180.0</v>
      </c>
      <c r="H4205" s="5">
        <v>5807.0</v>
      </c>
      <c r="I4205" s="1" t="s">
        <v>21</v>
      </c>
      <c r="J4205" s="1" t="s">
        <v>240</v>
      </c>
      <c r="K4205" s="1" t="s">
        <v>111</v>
      </c>
      <c r="L4205" s="1" t="s">
        <v>5</v>
      </c>
      <c r="M4205" s="1" t="s">
        <v>23</v>
      </c>
      <c r="N4205" s="1" t="s">
        <v>7</v>
      </c>
      <c r="O4205" s="6"/>
    </row>
    <row r="4206">
      <c r="A4206" s="5">
        <v>108216.0</v>
      </c>
      <c r="B4206" s="2">
        <v>45961.0</v>
      </c>
      <c r="C4206" s="1" t="s">
        <v>239</v>
      </c>
      <c r="D4206" s="7">
        <v>360.0</v>
      </c>
      <c r="E4206" s="4">
        <v>45955.0</v>
      </c>
      <c r="F4206" s="5">
        <v>10.0</v>
      </c>
      <c r="G4206" s="5">
        <v>144.0</v>
      </c>
      <c r="H4206" s="5">
        <v>1412.0</v>
      </c>
      <c r="I4206" s="1" t="s">
        <v>229</v>
      </c>
      <c r="J4206" s="1" t="s">
        <v>240</v>
      </c>
      <c r="K4206" s="1" t="s">
        <v>111</v>
      </c>
      <c r="L4206" s="1" t="s">
        <v>5</v>
      </c>
      <c r="M4206" s="1" t="s">
        <v>23</v>
      </c>
      <c r="N4206" s="1" t="s">
        <v>7</v>
      </c>
      <c r="O4206" s="6"/>
    </row>
    <row r="4207">
      <c r="A4207" s="5">
        <v>108217.0</v>
      </c>
      <c r="B4207" s="2">
        <v>45961.0</v>
      </c>
      <c r="C4207" s="1" t="s">
        <v>239</v>
      </c>
      <c r="D4207" s="7">
        <v>3727.0</v>
      </c>
      <c r="E4207" s="4">
        <v>45955.0</v>
      </c>
      <c r="F4207" s="5">
        <v>36.0</v>
      </c>
      <c r="G4207" s="5">
        <v>86.0</v>
      </c>
      <c r="H4207" s="5">
        <v>3016.0</v>
      </c>
      <c r="I4207" s="1" t="s">
        <v>229</v>
      </c>
      <c r="J4207" s="1" t="s">
        <v>240</v>
      </c>
      <c r="K4207" s="1" t="s">
        <v>111</v>
      </c>
      <c r="L4207" s="1" t="s">
        <v>5</v>
      </c>
      <c r="M4207" s="1" t="s">
        <v>23</v>
      </c>
      <c r="N4207" s="1" t="s">
        <v>7</v>
      </c>
      <c r="O4207" s="6"/>
    </row>
    <row r="4208">
      <c r="A4208" s="5">
        <v>108230.0</v>
      </c>
      <c r="B4208" s="2">
        <v>45961.0</v>
      </c>
      <c r="C4208" s="1" t="s">
        <v>30</v>
      </c>
      <c r="D4208" s="7">
        <v>325.0</v>
      </c>
      <c r="E4208" s="4">
        <v>45955.0</v>
      </c>
      <c r="F4208" s="5">
        <v>600.0</v>
      </c>
      <c r="G4208" s="5">
        <v>60.0</v>
      </c>
      <c r="H4208" s="5">
        <v>35913.0</v>
      </c>
      <c r="I4208" s="1" t="s">
        <v>33</v>
      </c>
      <c r="J4208" s="1" t="s">
        <v>32</v>
      </c>
      <c r="K4208" s="1" t="s">
        <v>4</v>
      </c>
      <c r="L4208" s="1" t="s">
        <v>5</v>
      </c>
      <c r="M4208" s="1" t="s">
        <v>23</v>
      </c>
      <c r="N4208" s="1" t="s">
        <v>7</v>
      </c>
      <c r="O4208" s="6"/>
    </row>
    <row r="4209">
      <c r="A4209" s="5">
        <v>108230.0</v>
      </c>
      <c r="B4209" s="2">
        <v>45961.0</v>
      </c>
      <c r="C4209" s="1" t="s">
        <v>30</v>
      </c>
      <c r="D4209" s="7">
        <v>121.0</v>
      </c>
      <c r="E4209" s="4">
        <v>45955.0</v>
      </c>
      <c r="F4209" s="5">
        <v>540.0</v>
      </c>
      <c r="G4209" s="5">
        <v>100.0</v>
      </c>
      <c r="H4209" s="5">
        <v>53917.0</v>
      </c>
      <c r="I4209" s="1" t="s">
        <v>21</v>
      </c>
      <c r="J4209" s="1" t="s">
        <v>32</v>
      </c>
      <c r="K4209" s="1" t="s">
        <v>4</v>
      </c>
      <c r="L4209" s="1" t="s">
        <v>5</v>
      </c>
      <c r="M4209" s="1" t="s">
        <v>23</v>
      </c>
      <c r="N4209" s="1" t="s">
        <v>7</v>
      </c>
      <c r="O4209" s="6"/>
    </row>
    <row r="4210">
      <c r="A4210" s="5">
        <v>108230.0</v>
      </c>
      <c r="B4210" s="2">
        <v>45961.0</v>
      </c>
      <c r="C4210" s="1" t="s">
        <v>30</v>
      </c>
      <c r="D4210" s="7">
        <v>324.0</v>
      </c>
      <c r="E4210" s="4">
        <v>45955.0</v>
      </c>
      <c r="F4210" s="5">
        <v>1000.0</v>
      </c>
      <c r="G4210" s="5">
        <v>50.0</v>
      </c>
      <c r="H4210" s="5">
        <v>50453.0</v>
      </c>
      <c r="I4210" s="1" t="s">
        <v>33</v>
      </c>
      <c r="J4210" s="1" t="s">
        <v>32</v>
      </c>
      <c r="K4210" s="1" t="s">
        <v>4</v>
      </c>
      <c r="L4210" s="1" t="s">
        <v>5</v>
      </c>
      <c r="M4210" s="1" t="s">
        <v>23</v>
      </c>
      <c r="N4210" s="1" t="s">
        <v>7</v>
      </c>
      <c r="O4210" s="6"/>
    </row>
    <row r="4211">
      <c r="A4211" s="5">
        <v>108230.0</v>
      </c>
      <c r="B4211" s="2">
        <v>45961.0</v>
      </c>
      <c r="C4211" s="1" t="s">
        <v>30</v>
      </c>
      <c r="D4211" s="7">
        <v>145.0</v>
      </c>
      <c r="E4211" s="4">
        <v>45955.0</v>
      </c>
      <c r="F4211" s="5">
        <v>35.0</v>
      </c>
      <c r="G4211" s="5">
        <v>212.0</v>
      </c>
      <c r="H4211" s="5">
        <v>7429.0</v>
      </c>
      <c r="I4211" s="1" t="s">
        <v>21</v>
      </c>
      <c r="J4211" s="1" t="s">
        <v>32</v>
      </c>
      <c r="K4211" s="1" t="s">
        <v>4</v>
      </c>
      <c r="L4211" s="1" t="s">
        <v>5</v>
      </c>
      <c r="M4211" s="1" t="s">
        <v>23</v>
      </c>
      <c r="N4211" s="1" t="s">
        <v>7</v>
      </c>
      <c r="O4211" s="6"/>
    </row>
    <row r="4212">
      <c r="A4212" s="5">
        <v>108230.0</v>
      </c>
      <c r="B4212" s="2">
        <v>45961.0</v>
      </c>
      <c r="C4212" s="1" t="s">
        <v>30</v>
      </c>
      <c r="D4212" s="7">
        <v>152.0</v>
      </c>
      <c r="E4212" s="4">
        <v>45955.0</v>
      </c>
      <c r="F4212" s="5">
        <v>198.0</v>
      </c>
      <c r="G4212" s="5">
        <v>215.0</v>
      </c>
      <c r="H4212" s="5">
        <v>42581.0</v>
      </c>
      <c r="I4212" s="1" t="s">
        <v>21</v>
      </c>
      <c r="J4212" s="1" t="s">
        <v>32</v>
      </c>
      <c r="K4212" s="1" t="s">
        <v>4</v>
      </c>
      <c r="L4212" s="1" t="s">
        <v>5</v>
      </c>
      <c r="M4212" s="1" t="s">
        <v>23</v>
      </c>
      <c r="N4212" s="1" t="s">
        <v>7</v>
      </c>
      <c r="O4212" s="6"/>
    </row>
    <row r="4213">
      <c r="A4213" s="5">
        <v>108230.0</v>
      </c>
      <c r="B4213" s="2">
        <v>45961.0</v>
      </c>
      <c r="C4213" s="1" t="s">
        <v>30</v>
      </c>
      <c r="D4213" s="7">
        <v>1951.0</v>
      </c>
      <c r="E4213" s="4">
        <v>45955.0</v>
      </c>
      <c r="F4213" s="5">
        <v>52.0</v>
      </c>
      <c r="G4213" s="5">
        <v>88.0</v>
      </c>
      <c r="H4213" s="5">
        <v>4596.0</v>
      </c>
      <c r="I4213" s="1" t="s">
        <v>21</v>
      </c>
      <c r="J4213" s="1" t="s">
        <v>32</v>
      </c>
      <c r="K4213" s="1" t="s">
        <v>4</v>
      </c>
      <c r="L4213" s="1" t="s">
        <v>5</v>
      </c>
      <c r="M4213" s="1" t="s">
        <v>23</v>
      </c>
      <c r="N4213" s="1" t="s">
        <v>7</v>
      </c>
      <c r="O4213" s="6"/>
    </row>
    <row r="4214">
      <c r="A4214" s="5">
        <v>108230.0</v>
      </c>
      <c r="B4214" s="2">
        <v>45961.0</v>
      </c>
      <c r="C4214" s="1" t="s">
        <v>30</v>
      </c>
      <c r="D4214" s="7">
        <v>153.0</v>
      </c>
      <c r="E4214" s="4">
        <v>45955.0</v>
      </c>
      <c r="F4214" s="5">
        <v>75.0</v>
      </c>
      <c r="G4214" s="5">
        <v>365.0</v>
      </c>
      <c r="H4214" s="5">
        <v>27363.0</v>
      </c>
      <c r="I4214" s="1" t="s">
        <v>21</v>
      </c>
      <c r="J4214" s="1" t="s">
        <v>32</v>
      </c>
      <c r="K4214" s="1" t="s">
        <v>4</v>
      </c>
      <c r="L4214" s="1" t="s">
        <v>5</v>
      </c>
      <c r="M4214" s="1" t="s">
        <v>23</v>
      </c>
      <c r="N4214" s="1" t="s">
        <v>7</v>
      </c>
      <c r="O4214" s="6"/>
    </row>
    <row r="4215">
      <c r="A4215" s="5">
        <v>108230.0</v>
      </c>
      <c r="B4215" s="2">
        <v>45961.0</v>
      </c>
      <c r="C4215" s="1" t="s">
        <v>30</v>
      </c>
      <c r="D4215" s="3" t="s">
        <v>31</v>
      </c>
      <c r="E4215" s="4">
        <v>45955.0</v>
      </c>
      <c r="F4215" s="5">
        <v>12.0</v>
      </c>
      <c r="G4215" s="5">
        <v>739.0</v>
      </c>
      <c r="H4215" s="5">
        <v>8874.0</v>
      </c>
      <c r="I4215" s="1" t="s">
        <v>21</v>
      </c>
      <c r="J4215" s="1" t="s">
        <v>32</v>
      </c>
      <c r="K4215" s="1" t="s">
        <v>4</v>
      </c>
      <c r="L4215" s="1" t="s">
        <v>5</v>
      </c>
      <c r="M4215" s="1" t="s">
        <v>23</v>
      </c>
      <c r="N4215" s="1" t="s">
        <v>7</v>
      </c>
      <c r="O4215" s="6"/>
    </row>
    <row r="4216">
      <c r="A4216" s="5">
        <v>108230.0</v>
      </c>
      <c r="B4216" s="2">
        <v>45961.0</v>
      </c>
      <c r="C4216" s="1" t="s">
        <v>30</v>
      </c>
      <c r="D4216" s="7">
        <v>147.0</v>
      </c>
      <c r="E4216" s="4">
        <v>45955.0</v>
      </c>
      <c r="F4216" s="5">
        <v>60.0</v>
      </c>
      <c r="G4216" s="5">
        <v>285.0</v>
      </c>
      <c r="H4216" s="5">
        <v>17110.0</v>
      </c>
      <c r="I4216" s="1" t="s">
        <v>21</v>
      </c>
      <c r="J4216" s="1" t="s">
        <v>32</v>
      </c>
      <c r="K4216" s="1" t="s">
        <v>4</v>
      </c>
      <c r="L4216" s="1" t="s">
        <v>5</v>
      </c>
      <c r="M4216" s="1" t="s">
        <v>23</v>
      </c>
      <c r="N4216" s="1" t="s">
        <v>7</v>
      </c>
      <c r="O4216" s="6"/>
    </row>
    <row r="4217">
      <c r="A4217" s="5">
        <v>108230.0</v>
      </c>
      <c r="B4217" s="2">
        <v>45961.0</v>
      </c>
      <c r="C4217" s="1" t="s">
        <v>30</v>
      </c>
      <c r="D4217" s="7">
        <v>151.0</v>
      </c>
      <c r="E4217" s="4">
        <v>45955.0</v>
      </c>
      <c r="F4217" s="5">
        <v>210.0</v>
      </c>
      <c r="G4217" s="5">
        <v>143.0</v>
      </c>
      <c r="H4217" s="5">
        <v>30042.0</v>
      </c>
      <c r="I4217" s="1" t="s">
        <v>21</v>
      </c>
      <c r="J4217" s="1" t="s">
        <v>32</v>
      </c>
      <c r="K4217" s="1" t="s">
        <v>4</v>
      </c>
      <c r="L4217" s="1" t="s">
        <v>5</v>
      </c>
      <c r="M4217" s="1" t="s">
        <v>23</v>
      </c>
      <c r="N4217" s="1" t="s">
        <v>7</v>
      </c>
      <c r="O4217" s="6"/>
    </row>
    <row r="4218">
      <c r="A4218" s="5">
        <v>108230.0</v>
      </c>
      <c r="B4218" s="2">
        <v>45961.0</v>
      </c>
      <c r="C4218" s="1" t="s">
        <v>30</v>
      </c>
      <c r="D4218" s="7">
        <v>144.0</v>
      </c>
      <c r="E4218" s="4">
        <v>45955.0</v>
      </c>
      <c r="F4218" s="5">
        <v>270.0</v>
      </c>
      <c r="G4218" s="5">
        <v>98.0</v>
      </c>
      <c r="H4218" s="5">
        <v>26442.0</v>
      </c>
      <c r="I4218" s="1" t="s">
        <v>21</v>
      </c>
      <c r="J4218" s="1" t="s">
        <v>32</v>
      </c>
      <c r="K4218" s="1" t="s">
        <v>4</v>
      </c>
      <c r="L4218" s="1" t="s">
        <v>5</v>
      </c>
      <c r="M4218" s="1" t="s">
        <v>23</v>
      </c>
      <c r="N4218" s="1" t="s">
        <v>7</v>
      </c>
      <c r="O4218" s="6"/>
    </row>
    <row r="4219">
      <c r="A4219" s="5">
        <v>108230.0</v>
      </c>
      <c r="B4219" s="2">
        <v>45961.0</v>
      </c>
      <c r="C4219" s="1" t="s">
        <v>30</v>
      </c>
      <c r="D4219" s="7">
        <v>124.0</v>
      </c>
      <c r="E4219" s="4">
        <v>45955.0</v>
      </c>
      <c r="F4219" s="5">
        <v>230.0</v>
      </c>
      <c r="G4219" s="5">
        <v>132.0</v>
      </c>
      <c r="H4219" s="5">
        <v>30474.0</v>
      </c>
      <c r="I4219" s="1" t="s">
        <v>21</v>
      </c>
      <c r="J4219" s="1" t="s">
        <v>32</v>
      </c>
      <c r="K4219" s="1" t="s">
        <v>4</v>
      </c>
      <c r="L4219" s="1" t="s">
        <v>5</v>
      </c>
      <c r="M4219" s="1" t="s">
        <v>23</v>
      </c>
      <c r="N4219" s="1" t="s">
        <v>7</v>
      </c>
      <c r="O4219" s="6"/>
    </row>
    <row r="4220">
      <c r="A4220" s="5">
        <v>108230.0</v>
      </c>
      <c r="B4220" s="2">
        <v>45961.0</v>
      </c>
      <c r="C4220" s="1" t="s">
        <v>30</v>
      </c>
      <c r="D4220" s="7">
        <v>129.0</v>
      </c>
      <c r="E4220" s="4">
        <v>45955.0</v>
      </c>
      <c r="F4220" s="5">
        <v>24.0</v>
      </c>
      <c r="G4220" s="5">
        <v>233.0</v>
      </c>
      <c r="H4220" s="5">
        <v>5602.0</v>
      </c>
      <c r="I4220" s="1" t="s">
        <v>21</v>
      </c>
      <c r="J4220" s="1" t="s">
        <v>32</v>
      </c>
      <c r="K4220" s="1" t="s">
        <v>4</v>
      </c>
      <c r="L4220" s="1" t="s">
        <v>5</v>
      </c>
      <c r="M4220" s="1" t="s">
        <v>23</v>
      </c>
      <c r="N4220" s="1" t="s">
        <v>7</v>
      </c>
      <c r="O4220" s="6"/>
    </row>
    <row r="4221">
      <c r="A4221" s="5">
        <v>108230.0</v>
      </c>
      <c r="B4221" s="2">
        <v>45961.0</v>
      </c>
      <c r="C4221" s="1" t="s">
        <v>30</v>
      </c>
      <c r="D4221" s="7">
        <v>187.0</v>
      </c>
      <c r="E4221" s="4">
        <v>45955.0</v>
      </c>
      <c r="F4221" s="5">
        <v>110.0</v>
      </c>
      <c r="G4221" s="5">
        <v>263.0</v>
      </c>
      <c r="H4221" s="5">
        <v>28938.0</v>
      </c>
      <c r="I4221" s="1" t="s">
        <v>21</v>
      </c>
      <c r="J4221" s="1" t="s">
        <v>32</v>
      </c>
      <c r="K4221" s="1" t="s">
        <v>4</v>
      </c>
      <c r="L4221" s="1" t="s">
        <v>5</v>
      </c>
      <c r="M4221" s="1" t="s">
        <v>23</v>
      </c>
      <c r="N4221" s="1" t="s">
        <v>7</v>
      </c>
      <c r="O4221" s="6"/>
    </row>
    <row r="4222">
      <c r="A4222" s="5">
        <v>300270.0</v>
      </c>
      <c r="B4222" s="2">
        <v>45961.0</v>
      </c>
      <c r="C4222" s="1" t="s">
        <v>239</v>
      </c>
      <c r="D4222" s="3" t="s">
        <v>506</v>
      </c>
      <c r="E4222" s="4">
        <v>45955.0</v>
      </c>
      <c r="F4222" s="5">
        <v>12.0</v>
      </c>
      <c r="G4222" s="5">
        <v>750.0</v>
      </c>
      <c r="H4222" s="5">
        <v>8824.0</v>
      </c>
      <c r="I4222" s="1" t="s">
        <v>2</v>
      </c>
      <c r="J4222" s="1" t="s">
        <v>240</v>
      </c>
      <c r="K4222" s="1" t="s">
        <v>111</v>
      </c>
      <c r="L4222" s="1" t="s">
        <v>5</v>
      </c>
      <c r="M4222" s="1" t="s">
        <v>6</v>
      </c>
      <c r="N4222" s="1" t="s">
        <v>7</v>
      </c>
      <c r="O4222" s="6"/>
    </row>
    <row r="4223">
      <c r="A4223" s="5">
        <v>300270.0</v>
      </c>
      <c r="B4223" s="2">
        <v>45961.0</v>
      </c>
      <c r="C4223" s="1" t="s">
        <v>239</v>
      </c>
      <c r="D4223" s="3" t="s">
        <v>10</v>
      </c>
      <c r="E4223" s="4">
        <v>45955.0</v>
      </c>
      <c r="F4223" s="5">
        <v>16.0</v>
      </c>
      <c r="G4223" s="5">
        <v>1185.0</v>
      </c>
      <c r="H4223" s="5">
        <v>18583.0</v>
      </c>
      <c r="I4223" s="1" t="s">
        <v>2</v>
      </c>
      <c r="J4223" s="1" t="s">
        <v>240</v>
      </c>
      <c r="K4223" s="1" t="s">
        <v>111</v>
      </c>
      <c r="L4223" s="1" t="s">
        <v>5</v>
      </c>
      <c r="M4223" s="1" t="s">
        <v>6</v>
      </c>
      <c r="N4223" s="1" t="s">
        <v>7</v>
      </c>
      <c r="O4223" s="6"/>
    </row>
    <row r="4224">
      <c r="A4224" s="5">
        <v>300270.0</v>
      </c>
      <c r="B4224" s="2">
        <v>45961.0</v>
      </c>
      <c r="C4224" s="1" t="s">
        <v>239</v>
      </c>
      <c r="D4224" s="3" t="s">
        <v>302</v>
      </c>
      <c r="E4224" s="4">
        <v>45955.0</v>
      </c>
      <c r="F4224" s="5">
        <v>12.0</v>
      </c>
      <c r="G4224" s="5">
        <v>750.0</v>
      </c>
      <c r="H4224" s="5">
        <v>8824.0</v>
      </c>
      <c r="I4224" s="1" t="s">
        <v>2</v>
      </c>
      <c r="J4224" s="1" t="s">
        <v>240</v>
      </c>
      <c r="K4224" s="1" t="s">
        <v>111</v>
      </c>
      <c r="L4224" s="1" t="s">
        <v>5</v>
      </c>
      <c r="M4224" s="1" t="s">
        <v>6</v>
      </c>
      <c r="N4224" s="1" t="s">
        <v>7</v>
      </c>
      <c r="O4224" s="6"/>
    </row>
    <row r="4225">
      <c r="A4225" s="5">
        <v>300270.0</v>
      </c>
      <c r="B4225" s="2">
        <v>45961.0</v>
      </c>
      <c r="C4225" s="1" t="s">
        <v>239</v>
      </c>
      <c r="D4225" s="3" t="s">
        <v>115</v>
      </c>
      <c r="E4225" s="4">
        <v>45955.0</v>
      </c>
      <c r="F4225" s="5">
        <v>12.0</v>
      </c>
      <c r="G4225" s="5">
        <v>367.0</v>
      </c>
      <c r="H4225" s="5">
        <v>4318.0</v>
      </c>
      <c r="I4225" s="1" t="s">
        <v>2</v>
      </c>
      <c r="J4225" s="1" t="s">
        <v>240</v>
      </c>
      <c r="K4225" s="1" t="s">
        <v>111</v>
      </c>
      <c r="L4225" s="1" t="s">
        <v>5</v>
      </c>
      <c r="M4225" s="1" t="s">
        <v>6</v>
      </c>
      <c r="N4225" s="1" t="s">
        <v>7</v>
      </c>
      <c r="O4225" s="6"/>
    </row>
    <row r="4226">
      <c r="A4226" s="5">
        <v>300270.0</v>
      </c>
      <c r="B4226" s="2">
        <v>45961.0</v>
      </c>
      <c r="C4226" s="1" t="s">
        <v>239</v>
      </c>
      <c r="D4226" s="3" t="s">
        <v>268</v>
      </c>
      <c r="E4226" s="4">
        <v>45955.0</v>
      </c>
      <c r="F4226" s="5">
        <v>24.0</v>
      </c>
      <c r="G4226" s="5">
        <v>367.0</v>
      </c>
      <c r="H4226" s="5">
        <v>8635.0</v>
      </c>
      <c r="I4226" s="1" t="s">
        <v>2</v>
      </c>
      <c r="J4226" s="1" t="s">
        <v>240</v>
      </c>
      <c r="K4226" s="1" t="s">
        <v>111</v>
      </c>
      <c r="L4226" s="1" t="s">
        <v>5</v>
      </c>
      <c r="M4226" s="1" t="s">
        <v>6</v>
      </c>
      <c r="N4226" s="1" t="s">
        <v>7</v>
      </c>
      <c r="O4226" s="6"/>
    </row>
    <row r="4227">
      <c r="A4227" s="5">
        <v>300270.0</v>
      </c>
      <c r="B4227" s="2">
        <v>45961.0</v>
      </c>
      <c r="C4227" s="1" t="s">
        <v>239</v>
      </c>
      <c r="D4227" s="3" t="s">
        <v>545</v>
      </c>
      <c r="E4227" s="4">
        <v>45955.0</v>
      </c>
      <c r="F4227" s="5">
        <v>16.0</v>
      </c>
      <c r="G4227" s="5">
        <v>538.0</v>
      </c>
      <c r="H4227" s="5">
        <v>8440.0</v>
      </c>
      <c r="I4227" s="1" t="s">
        <v>2</v>
      </c>
      <c r="J4227" s="1" t="s">
        <v>240</v>
      </c>
      <c r="K4227" s="1" t="s">
        <v>111</v>
      </c>
      <c r="L4227" s="1" t="s">
        <v>5</v>
      </c>
      <c r="M4227" s="1" t="s">
        <v>6</v>
      </c>
      <c r="N4227" s="1" t="s">
        <v>7</v>
      </c>
      <c r="O4227" s="6"/>
    </row>
    <row r="4228">
      <c r="A4228" s="5">
        <v>300270.0</v>
      </c>
      <c r="B4228" s="2">
        <v>45961.0</v>
      </c>
      <c r="C4228" s="1" t="s">
        <v>239</v>
      </c>
      <c r="D4228" s="3" t="s">
        <v>113</v>
      </c>
      <c r="E4228" s="4">
        <v>45955.0</v>
      </c>
      <c r="F4228" s="5">
        <v>24.0</v>
      </c>
      <c r="G4228" s="5">
        <v>367.0</v>
      </c>
      <c r="H4228" s="5">
        <v>8635.0</v>
      </c>
      <c r="I4228" s="1" t="s">
        <v>2</v>
      </c>
      <c r="J4228" s="1" t="s">
        <v>240</v>
      </c>
      <c r="K4228" s="1" t="s">
        <v>111</v>
      </c>
      <c r="L4228" s="1" t="s">
        <v>5</v>
      </c>
      <c r="M4228" s="1" t="s">
        <v>6</v>
      </c>
      <c r="N4228" s="1" t="s">
        <v>7</v>
      </c>
      <c r="O4228" s="6"/>
    </row>
    <row r="4229">
      <c r="A4229" s="5">
        <v>300270.0</v>
      </c>
      <c r="B4229" s="2">
        <v>45961.0</v>
      </c>
      <c r="C4229" s="1" t="s">
        <v>239</v>
      </c>
      <c r="D4229" s="3" t="s">
        <v>304</v>
      </c>
      <c r="E4229" s="4">
        <v>45955.0</v>
      </c>
      <c r="F4229" s="5">
        <v>16.0</v>
      </c>
      <c r="G4229" s="5">
        <v>538.0</v>
      </c>
      <c r="H4229" s="5">
        <v>8440.0</v>
      </c>
      <c r="I4229" s="1" t="s">
        <v>2</v>
      </c>
      <c r="J4229" s="1" t="s">
        <v>240</v>
      </c>
      <c r="K4229" s="1" t="s">
        <v>111</v>
      </c>
      <c r="L4229" s="1" t="s">
        <v>5</v>
      </c>
      <c r="M4229" s="1" t="s">
        <v>6</v>
      </c>
      <c r="N4229" s="1" t="s">
        <v>7</v>
      </c>
      <c r="O4229" s="6"/>
    </row>
    <row r="4230">
      <c r="A4230" s="5">
        <v>300270.0</v>
      </c>
      <c r="B4230" s="2">
        <v>45961.0</v>
      </c>
      <c r="C4230" s="1" t="s">
        <v>239</v>
      </c>
      <c r="D4230" s="3" t="s">
        <v>109</v>
      </c>
      <c r="E4230" s="4">
        <v>45955.0</v>
      </c>
      <c r="F4230" s="5">
        <v>12.0</v>
      </c>
      <c r="G4230" s="5">
        <v>367.0</v>
      </c>
      <c r="H4230" s="5">
        <v>4318.0</v>
      </c>
      <c r="I4230" s="1" t="s">
        <v>2</v>
      </c>
      <c r="J4230" s="1" t="s">
        <v>240</v>
      </c>
      <c r="K4230" s="1" t="s">
        <v>111</v>
      </c>
      <c r="L4230" s="1" t="s">
        <v>5</v>
      </c>
      <c r="M4230" s="1" t="s">
        <v>6</v>
      </c>
      <c r="N4230" s="1" t="s">
        <v>7</v>
      </c>
      <c r="O4230" s="6"/>
    </row>
    <row r="4231">
      <c r="A4231" s="5">
        <v>300270.0</v>
      </c>
      <c r="B4231" s="2">
        <v>45961.0</v>
      </c>
      <c r="C4231" s="1" t="s">
        <v>239</v>
      </c>
      <c r="D4231" s="3" t="s">
        <v>8</v>
      </c>
      <c r="E4231" s="4">
        <v>45955.0</v>
      </c>
      <c r="F4231" s="5">
        <v>12.0</v>
      </c>
      <c r="G4231" s="5">
        <v>750.0</v>
      </c>
      <c r="H4231" s="5">
        <v>8824.0</v>
      </c>
      <c r="I4231" s="1" t="s">
        <v>2</v>
      </c>
      <c r="J4231" s="1" t="s">
        <v>240</v>
      </c>
      <c r="K4231" s="1" t="s">
        <v>111</v>
      </c>
      <c r="L4231" s="1" t="s">
        <v>5</v>
      </c>
      <c r="M4231" s="1" t="s">
        <v>6</v>
      </c>
      <c r="N4231" s="1" t="s">
        <v>7</v>
      </c>
      <c r="O4231" s="6"/>
    </row>
    <row r="4232">
      <c r="A4232" s="5">
        <v>108264.0</v>
      </c>
      <c r="B4232" s="2">
        <v>45961.0</v>
      </c>
      <c r="C4232" s="1" t="s">
        <v>239</v>
      </c>
      <c r="D4232" s="3" t="s">
        <v>945</v>
      </c>
      <c r="E4232" s="4">
        <v>45955.0</v>
      </c>
      <c r="F4232" s="5">
        <v>60.0</v>
      </c>
      <c r="G4232" s="5">
        <v>110.0</v>
      </c>
      <c r="H4232" s="5">
        <v>6492.0</v>
      </c>
      <c r="I4232" s="1" t="s">
        <v>26</v>
      </c>
      <c r="J4232" s="1" t="s">
        <v>240</v>
      </c>
      <c r="K4232" s="1" t="s">
        <v>111</v>
      </c>
      <c r="L4232" s="1" t="s">
        <v>5</v>
      </c>
      <c r="M4232" s="1" t="s">
        <v>29</v>
      </c>
      <c r="N4232" s="1" t="s">
        <v>7</v>
      </c>
      <c r="O4232" s="6"/>
    </row>
    <row r="4233">
      <c r="A4233" s="5">
        <v>108269.0</v>
      </c>
      <c r="B4233" s="2">
        <v>45961.0</v>
      </c>
      <c r="C4233" s="1" t="s">
        <v>20</v>
      </c>
      <c r="D4233" s="3" t="s">
        <v>945</v>
      </c>
      <c r="E4233" s="4">
        <v>45955.0</v>
      </c>
      <c r="F4233" s="5">
        <v>50.0</v>
      </c>
      <c r="G4233" s="5">
        <v>110.0</v>
      </c>
      <c r="H4233" s="5">
        <v>5410.0</v>
      </c>
      <c r="I4233" s="1" t="s">
        <v>26</v>
      </c>
      <c r="J4233" s="1" t="s">
        <v>22</v>
      </c>
      <c r="K4233" s="1" t="s">
        <v>4</v>
      </c>
      <c r="L4233" s="1" t="s">
        <v>5</v>
      </c>
      <c r="M4233" s="1" t="s">
        <v>29</v>
      </c>
      <c r="N4233" s="1" t="s">
        <v>7</v>
      </c>
      <c r="O4233" s="6"/>
    </row>
    <row r="4234">
      <c r="A4234" s="5">
        <v>108269.0</v>
      </c>
      <c r="B4234" s="2">
        <v>45961.0</v>
      </c>
      <c r="C4234" s="1" t="s">
        <v>20</v>
      </c>
      <c r="D4234" s="3" t="s">
        <v>985</v>
      </c>
      <c r="E4234" s="4">
        <v>45955.0</v>
      </c>
      <c r="F4234" s="5">
        <v>50.0</v>
      </c>
      <c r="G4234" s="5">
        <v>110.0</v>
      </c>
      <c r="H4234" s="5">
        <v>5410.0</v>
      </c>
      <c r="I4234" s="1" t="s">
        <v>26</v>
      </c>
      <c r="J4234" s="1" t="s">
        <v>22</v>
      </c>
      <c r="K4234" s="1" t="s">
        <v>4</v>
      </c>
      <c r="L4234" s="1" t="s">
        <v>5</v>
      </c>
      <c r="M4234" s="1" t="s">
        <v>29</v>
      </c>
      <c r="N4234" s="1" t="s">
        <v>7</v>
      </c>
      <c r="O4234" s="6"/>
    </row>
    <row r="4235">
      <c r="A4235" s="5">
        <v>500274.0</v>
      </c>
      <c r="B4235" s="2">
        <v>45961.0</v>
      </c>
      <c r="C4235" s="1" t="s">
        <v>149</v>
      </c>
      <c r="D4235" s="7">
        <v>4361.0</v>
      </c>
      <c r="E4235" s="4">
        <v>45955.0</v>
      </c>
      <c r="F4235" s="5">
        <v>20.0</v>
      </c>
      <c r="G4235" s="5">
        <v>4000.0</v>
      </c>
      <c r="H4235" s="5">
        <v>78456.0</v>
      </c>
      <c r="I4235" s="1" t="s">
        <v>644</v>
      </c>
      <c r="J4235" s="1" t="s">
        <v>150</v>
      </c>
      <c r="K4235" s="1" t="s">
        <v>13</v>
      </c>
      <c r="L4235" s="1" t="s">
        <v>5</v>
      </c>
      <c r="M4235" s="1" t="s">
        <v>645</v>
      </c>
      <c r="N4235" s="1" t="s">
        <v>7</v>
      </c>
      <c r="O4235" s="6"/>
    </row>
    <row r="4236">
      <c r="A4236" s="5">
        <v>500274.0</v>
      </c>
      <c r="B4236" s="2">
        <v>45961.0</v>
      </c>
      <c r="C4236" s="1" t="s">
        <v>149</v>
      </c>
      <c r="D4236" s="7">
        <v>4351.0</v>
      </c>
      <c r="E4236" s="4">
        <v>45955.0</v>
      </c>
      <c r="F4236" s="5">
        <v>20.0</v>
      </c>
      <c r="G4236" s="5">
        <v>4001.0</v>
      </c>
      <c r="H4236" s="5">
        <v>78468.0</v>
      </c>
      <c r="I4236" s="1" t="s">
        <v>644</v>
      </c>
      <c r="J4236" s="1" t="s">
        <v>150</v>
      </c>
      <c r="K4236" s="1" t="s">
        <v>13</v>
      </c>
      <c r="L4236" s="1" t="s">
        <v>5</v>
      </c>
      <c r="M4236" s="1" t="s">
        <v>645</v>
      </c>
      <c r="N4236" s="1" t="s">
        <v>7</v>
      </c>
      <c r="O4236" s="6"/>
    </row>
    <row r="4237">
      <c r="A4237" s="5">
        <v>500274.0</v>
      </c>
      <c r="B4237" s="2">
        <v>45961.0</v>
      </c>
      <c r="C4237" s="1" t="s">
        <v>149</v>
      </c>
      <c r="D4237" s="7">
        <v>4353.0</v>
      </c>
      <c r="E4237" s="4">
        <v>45955.0</v>
      </c>
      <c r="F4237" s="5">
        <v>15.0</v>
      </c>
      <c r="G4237" s="5">
        <v>4001.0</v>
      </c>
      <c r="H4237" s="5">
        <v>58864.0</v>
      </c>
      <c r="I4237" s="1" t="s">
        <v>644</v>
      </c>
      <c r="J4237" s="1" t="s">
        <v>150</v>
      </c>
      <c r="K4237" s="1" t="s">
        <v>13</v>
      </c>
      <c r="L4237" s="1" t="s">
        <v>5</v>
      </c>
      <c r="M4237" s="1" t="s">
        <v>645</v>
      </c>
      <c r="N4237" s="1" t="s">
        <v>7</v>
      </c>
      <c r="O4237" s="6"/>
    </row>
    <row r="4238">
      <c r="A4238" s="5">
        <v>500274.0</v>
      </c>
      <c r="B4238" s="2">
        <v>45961.0</v>
      </c>
      <c r="C4238" s="1" t="s">
        <v>149</v>
      </c>
      <c r="D4238" s="7">
        <v>4270.0</v>
      </c>
      <c r="E4238" s="4">
        <v>45955.0</v>
      </c>
      <c r="F4238" s="5">
        <v>15.0</v>
      </c>
      <c r="G4238" s="5">
        <v>4000.0</v>
      </c>
      <c r="H4238" s="5">
        <v>58850.0</v>
      </c>
      <c r="I4238" s="1" t="s">
        <v>644</v>
      </c>
      <c r="J4238" s="1" t="s">
        <v>150</v>
      </c>
      <c r="K4238" s="1" t="s">
        <v>13</v>
      </c>
      <c r="L4238" s="1" t="s">
        <v>5</v>
      </c>
      <c r="M4238" s="1" t="s">
        <v>645</v>
      </c>
      <c r="N4238" s="1" t="s">
        <v>7</v>
      </c>
      <c r="O4238" s="6"/>
    </row>
    <row r="4239">
      <c r="A4239" s="5">
        <v>500278.0</v>
      </c>
      <c r="B4239" s="2">
        <v>45961.0</v>
      </c>
      <c r="C4239" s="1" t="s">
        <v>986</v>
      </c>
      <c r="D4239" s="7">
        <v>4353.0</v>
      </c>
      <c r="E4239" s="4">
        <v>45955.0</v>
      </c>
      <c r="F4239" s="5">
        <v>5.0</v>
      </c>
      <c r="G4239" s="5">
        <v>4001.0</v>
      </c>
      <c r="H4239" s="5">
        <v>19617.0</v>
      </c>
      <c r="I4239" s="1" t="s">
        <v>644</v>
      </c>
      <c r="J4239" s="1" t="s">
        <v>878</v>
      </c>
      <c r="K4239" s="1" t="s">
        <v>13</v>
      </c>
      <c r="L4239" s="1" t="s">
        <v>5</v>
      </c>
      <c r="M4239" s="1" t="s">
        <v>645</v>
      </c>
      <c r="N4239" s="1" t="s">
        <v>7</v>
      </c>
      <c r="O4239" s="6"/>
    </row>
    <row r="4240">
      <c r="A4240" s="5">
        <v>500278.0</v>
      </c>
      <c r="B4240" s="2">
        <v>45961.0</v>
      </c>
      <c r="C4240" s="1" t="s">
        <v>986</v>
      </c>
      <c r="D4240" s="7">
        <v>4701.0</v>
      </c>
      <c r="E4240" s="4">
        <v>45955.0</v>
      </c>
      <c r="F4240" s="5">
        <v>4.0</v>
      </c>
      <c r="G4240" s="5">
        <v>1141.0</v>
      </c>
      <c r="H4240" s="5">
        <v>4489.0</v>
      </c>
      <c r="I4240" s="1" t="s">
        <v>644</v>
      </c>
      <c r="J4240" s="1" t="s">
        <v>878</v>
      </c>
      <c r="K4240" s="1" t="s">
        <v>13</v>
      </c>
      <c r="L4240" s="1" t="s">
        <v>5</v>
      </c>
      <c r="M4240" s="1" t="s">
        <v>645</v>
      </c>
      <c r="N4240" s="1" t="s">
        <v>7</v>
      </c>
      <c r="O4240" s="6"/>
    </row>
    <row r="4241">
      <c r="A4241" s="5">
        <v>500278.0</v>
      </c>
      <c r="B4241" s="2">
        <v>45961.0</v>
      </c>
      <c r="C4241" s="1" t="s">
        <v>986</v>
      </c>
      <c r="D4241" s="7">
        <v>4255.0</v>
      </c>
      <c r="E4241" s="4">
        <v>45955.0</v>
      </c>
      <c r="F4241" s="5">
        <v>10.0</v>
      </c>
      <c r="G4241" s="5">
        <v>4000.0</v>
      </c>
      <c r="H4241" s="5">
        <v>39219.0</v>
      </c>
      <c r="I4241" s="1" t="s">
        <v>644</v>
      </c>
      <c r="J4241" s="1" t="s">
        <v>878</v>
      </c>
      <c r="K4241" s="1" t="s">
        <v>13</v>
      </c>
      <c r="L4241" s="1" t="s">
        <v>5</v>
      </c>
      <c r="M4241" s="1" t="s">
        <v>645</v>
      </c>
      <c r="N4241" s="1" t="s">
        <v>7</v>
      </c>
      <c r="O4241" s="6"/>
    </row>
    <row r="4242">
      <c r="A4242" s="5">
        <v>500278.0</v>
      </c>
      <c r="B4242" s="2">
        <v>45961.0</v>
      </c>
      <c r="C4242" s="1" t="s">
        <v>986</v>
      </c>
      <c r="D4242" s="7">
        <v>4018.0</v>
      </c>
      <c r="E4242" s="4">
        <v>45955.0</v>
      </c>
      <c r="F4242" s="5">
        <v>10.0</v>
      </c>
      <c r="G4242" s="5">
        <v>851.0</v>
      </c>
      <c r="H4242" s="5">
        <v>8352.0</v>
      </c>
      <c r="I4242" s="1" t="s">
        <v>644</v>
      </c>
      <c r="J4242" s="1" t="s">
        <v>878</v>
      </c>
      <c r="K4242" s="1" t="s">
        <v>13</v>
      </c>
      <c r="L4242" s="1" t="s">
        <v>5</v>
      </c>
      <c r="M4242" s="1" t="s">
        <v>645</v>
      </c>
      <c r="N4242" s="1" t="s">
        <v>7</v>
      </c>
      <c r="O4242" s="6"/>
    </row>
    <row r="4243">
      <c r="A4243" s="5">
        <v>500278.0</v>
      </c>
      <c r="B4243" s="2">
        <v>45961.0</v>
      </c>
      <c r="C4243" s="1" t="s">
        <v>986</v>
      </c>
      <c r="D4243" s="7">
        <v>4727.0</v>
      </c>
      <c r="E4243" s="4">
        <v>45955.0</v>
      </c>
      <c r="F4243" s="5">
        <v>4.0</v>
      </c>
      <c r="G4243" s="5">
        <v>1334.0</v>
      </c>
      <c r="H4243" s="5">
        <v>5243.0</v>
      </c>
      <c r="I4243" s="1" t="s">
        <v>644</v>
      </c>
      <c r="J4243" s="1" t="s">
        <v>878</v>
      </c>
      <c r="K4243" s="1" t="s">
        <v>13</v>
      </c>
      <c r="L4243" s="1" t="s">
        <v>5</v>
      </c>
      <c r="M4243" s="1" t="s">
        <v>645</v>
      </c>
      <c r="N4243" s="1" t="s">
        <v>7</v>
      </c>
      <c r="O4243" s="6"/>
    </row>
    <row r="4244">
      <c r="A4244" s="5">
        <v>500278.0</v>
      </c>
      <c r="B4244" s="2">
        <v>45961.0</v>
      </c>
      <c r="C4244" s="1" t="s">
        <v>986</v>
      </c>
      <c r="D4244" s="7">
        <v>4709.0</v>
      </c>
      <c r="E4244" s="4">
        <v>45955.0</v>
      </c>
      <c r="F4244" s="5">
        <v>4.0</v>
      </c>
      <c r="G4244" s="5">
        <v>851.0</v>
      </c>
      <c r="H4244" s="5">
        <v>3349.0</v>
      </c>
      <c r="I4244" s="1" t="s">
        <v>644</v>
      </c>
      <c r="J4244" s="1" t="s">
        <v>878</v>
      </c>
      <c r="K4244" s="1" t="s">
        <v>13</v>
      </c>
      <c r="L4244" s="1" t="s">
        <v>5</v>
      </c>
      <c r="M4244" s="1" t="s">
        <v>645</v>
      </c>
      <c r="N4244" s="1" t="s">
        <v>7</v>
      </c>
      <c r="O4244" s="6"/>
    </row>
    <row r="4245">
      <c r="A4245" s="5">
        <v>500278.0</v>
      </c>
      <c r="B4245" s="2">
        <v>45961.0</v>
      </c>
      <c r="C4245" s="1" t="s">
        <v>986</v>
      </c>
      <c r="D4245" s="7">
        <v>4364.0</v>
      </c>
      <c r="E4245" s="4">
        <v>45955.0</v>
      </c>
      <c r="F4245" s="5">
        <v>5.0</v>
      </c>
      <c r="G4245" s="5">
        <v>4000.0</v>
      </c>
      <c r="H4245" s="5">
        <v>19614.0</v>
      </c>
      <c r="I4245" s="1" t="s">
        <v>644</v>
      </c>
      <c r="J4245" s="1" t="s">
        <v>878</v>
      </c>
      <c r="K4245" s="1" t="s">
        <v>13</v>
      </c>
      <c r="L4245" s="1" t="s">
        <v>5</v>
      </c>
      <c r="M4245" s="1" t="s">
        <v>645</v>
      </c>
      <c r="N4245" s="1" t="s">
        <v>7</v>
      </c>
      <c r="O4245" s="6"/>
    </row>
    <row r="4246">
      <c r="A4246" s="5">
        <v>500278.0</v>
      </c>
      <c r="B4246" s="2">
        <v>45961.0</v>
      </c>
      <c r="C4246" s="1" t="s">
        <v>986</v>
      </c>
      <c r="D4246" s="7">
        <v>4270.0</v>
      </c>
      <c r="E4246" s="4">
        <v>45955.0</v>
      </c>
      <c r="F4246" s="5">
        <v>10.0</v>
      </c>
      <c r="G4246" s="5">
        <v>4000.0</v>
      </c>
      <c r="H4246" s="5">
        <v>39210.0</v>
      </c>
      <c r="I4246" s="1" t="s">
        <v>644</v>
      </c>
      <c r="J4246" s="1" t="s">
        <v>878</v>
      </c>
      <c r="K4246" s="1" t="s">
        <v>13</v>
      </c>
      <c r="L4246" s="1" t="s">
        <v>5</v>
      </c>
      <c r="M4246" s="1" t="s">
        <v>645</v>
      </c>
      <c r="N4246" s="1" t="s">
        <v>7</v>
      </c>
      <c r="O4246" s="6"/>
    </row>
    <row r="4247">
      <c r="A4247" s="5">
        <v>500278.0</v>
      </c>
      <c r="B4247" s="2">
        <v>45961.0</v>
      </c>
      <c r="C4247" s="1" t="s">
        <v>986</v>
      </c>
      <c r="D4247" s="7">
        <v>4570.0</v>
      </c>
      <c r="E4247" s="4">
        <v>45955.0</v>
      </c>
      <c r="F4247" s="5">
        <v>5.0</v>
      </c>
      <c r="G4247" s="5">
        <v>4057.0</v>
      </c>
      <c r="H4247" s="5">
        <v>19894.0</v>
      </c>
      <c r="I4247" s="1" t="s">
        <v>644</v>
      </c>
      <c r="J4247" s="1" t="s">
        <v>878</v>
      </c>
      <c r="K4247" s="1" t="s">
        <v>13</v>
      </c>
      <c r="L4247" s="1" t="s">
        <v>5</v>
      </c>
      <c r="M4247" s="1" t="s">
        <v>645</v>
      </c>
      <c r="N4247" s="1" t="s">
        <v>7</v>
      </c>
      <c r="O4247" s="6"/>
    </row>
    <row r="4248">
      <c r="A4248" s="5">
        <v>300274.0</v>
      </c>
      <c r="B4248" s="2">
        <v>45961.0</v>
      </c>
      <c r="C4248" s="1" t="s">
        <v>0</v>
      </c>
      <c r="D4248" s="3" t="s">
        <v>10</v>
      </c>
      <c r="E4248" s="4">
        <v>45955.0</v>
      </c>
      <c r="F4248" s="5">
        <v>4.0</v>
      </c>
      <c r="G4248" s="5">
        <v>1185.0</v>
      </c>
      <c r="H4248" s="5">
        <v>4647.0</v>
      </c>
      <c r="I4248" s="1" t="s">
        <v>2</v>
      </c>
      <c r="J4248" s="1" t="s">
        <v>3</v>
      </c>
      <c r="K4248" s="1" t="s">
        <v>4</v>
      </c>
      <c r="L4248" s="1" t="s">
        <v>5</v>
      </c>
      <c r="M4248" s="1" t="s">
        <v>6</v>
      </c>
      <c r="N4248" s="1" t="s">
        <v>7</v>
      </c>
      <c r="O4248" s="6"/>
    </row>
    <row r="4249">
      <c r="A4249" s="5">
        <v>300274.0</v>
      </c>
      <c r="B4249" s="2">
        <v>45961.0</v>
      </c>
      <c r="C4249" s="1" t="s">
        <v>0</v>
      </c>
      <c r="D4249" s="3" t="s">
        <v>8</v>
      </c>
      <c r="E4249" s="4">
        <v>45955.0</v>
      </c>
      <c r="F4249" s="5">
        <v>42.0</v>
      </c>
      <c r="G4249" s="5">
        <v>750.0</v>
      </c>
      <c r="H4249" s="5">
        <v>30880.0</v>
      </c>
      <c r="I4249" s="1" t="s">
        <v>2</v>
      </c>
      <c r="J4249" s="1" t="s">
        <v>3</v>
      </c>
      <c r="K4249" s="1" t="s">
        <v>4</v>
      </c>
      <c r="L4249" s="1" t="s">
        <v>5</v>
      </c>
      <c r="M4249" s="1" t="s">
        <v>6</v>
      </c>
      <c r="N4249" s="1" t="s">
        <v>7</v>
      </c>
      <c r="O4249" s="6"/>
    </row>
    <row r="4250">
      <c r="A4250" s="5">
        <v>300274.0</v>
      </c>
      <c r="B4250" s="2">
        <v>45961.0</v>
      </c>
      <c r="C4250" s="1" t="s">
        <v>0</v>
      </c>
      <c r="D4250" s="3" t="s">
        <v>1</v>
      </c>
      <c r="E4250" s="4">
        <v>45955.0</v>
      </c>
      <c r="F4250" s="5">
        <v>12.0</v>
      </c>
      <c r="G4250" s="5">
        <v>375.0</v>
      </c>
      <c r="H4250" s="5">
        <v>4412.0</v>
      </c>
      <c r="I4250" s="1" t="s">
        <v>2</v>
      </c>
      <c r="J4250" s="1" t="s">
        <v>3</v>
      </c>
      <c r="K4250" s="1" t="s">
        <v>4</v>
      </c>
      <c r="L4250" s="1" t="s">
        <v>5</v>
      </c>
      <c r="M4250" s="1" t="s">
        <v>6</v>
      </c>
      <c r="N4250" s="1" t="s">
        <v>7</v>
      </c>
      <c r="O4250" s="6"/>
    </row>
    <row r="4251">
      <c r="A4251" s="5">
        <v>300274.0</v>
      </c>
      <c r="B4251" s="2">
        <v>45961.0</v>
      </c>
      <c r="C4251" s="1" t="s">
        <v>0</v>
      </c>
      <c r="D4251" s="3" t="s">
        <v>9</v>
      </c>
      <c r="E4251" s="4">
        <v>45955.0</v>
      </c>
      <c r="F4251" s="5">
        <v>32.0</v>
      </c>
      <c r="G4251" s="5">
        <v>545.0</v>
      </c>
      <c r="H4251" s="5">
        <v>17095.0</v>
      </c>
      <c r="I4251" s="1" t="s">
        <v>2</v>
      </c>
      <c r="J4251" s="1" t="s">
        <v>3</v>
      </c>
      <c r="K4251" s="1" t="s">
        <v>4</v>
      </c>
      <c r="L4251" s="1" t="s">
        <v>5</v>
      </c>
      <c r="M4251" s="1" t="s">
        <v>6</v>
      </c>
      <c r="N4251" s="1" t="s">
        <v>7</v>
      </c>
      <c r="O4251" s="6"/>
    </row>
    <row r="4252">
      <c r="A4252" s="5">
        <v>202152.0</v>
      </c>
      <c r="B4252" s="2">
        <v>45961.0</v>
      </c>
      <c r="C4252" s="1" t="s">
        <v>839</v>
      </c>
      <c r="D4252" s="3" t="s">
        <v>477</v>
      </c>
      <c r="E4252" s="4">
        <v>45955.0</v>
      </c>
      <c r="F4252" s="5">
        <v>100.0</v>
      </c>
      <c r="G4252" s="5">
        <v>13.0</v>
      </c>
      <c r="H4252" s="5">
        <v>1345.0</v>
      </c>
      <c r="I4252" s="1" t="s">
        <v>75</v>
      </c>
      <c r="J4252" s="1" t="s">
        <v>840</v>
      </c>
      <c r="K4252" s="1" t="s">
        <v>111</v>
      </c>
      <c r="L4252" s="1" t="s">
        <v>5</v>
      </c>
      <c r="M4252" s="1" t="s">
        <v>6</v>
      </c>
      <c r="N4252" s="1" t="s">
        <v>7</v>
      </c>
      <c r="O4252" s="6"/>
    </row>
    <row r="4253">
      <c r="A4253" s="5">
        <v>202152.0</v>
      </c>
      <c r="B4253" s="2">
        <v>45961.0</v>
      </c>
      <c r="C4253" s="1" t="s">
        <v>839</v>
      </c>
      <c r="D4253" s="3" t="s">
        <v>199</v>
      </c>
      <c r="E4253" s="4">
        <v>45955.0</v>
      </c>
      <c r="F4253" s="5">
        <v>600.0</v>
      </c>
      <c r="G4253" s="5">
        <v>5.0</v>
      </c>
      <c r="H4253" s="5">
        <v>3085.0</v>
      </c>
      <c r="I4253" s="1" t="s">
        <v>71</v>
      </c>
      <c r="J4253" s="1" t="s">
        <v>840</v>
      </c>
      <c r="K4253" s="1" t="s">
        <v>111</v>
      </c>
      <c r="L4253" s="1" t="s">
        <v>5</v>
      </c>
      <c r="M4253" s="1" t="s">
        <v>6</v>
      </c>
      <c r="N4253" s="1" t="s">
        <v>7</v>
      </c>
      <c r="O4253" s="6"/>
    </row>
    <row r="4254">
      <c r="A4254" s="5">
        <v>202152.0</v>
      </c>
      <c r="B4254" s="2">
        <v>45961.0</v>
      </c>
      <c r="C4254" s="1" t="s">
        <v>839</v>
      </c>
      <c r="D4254" s="3" t="s">
        <v>281</v>
      </c>
      <c r="E4254" s="4">
        <v>45955.0</v>
      </c>
      <c r="F4254" s="5">
        <v>100.0</v>
      </c>
      <c r="G4254" s="5">
        <v>17.0</v>
      </c>
      <c r="H4254" s="5">
        <v>1709.0</v>
      </c>
      <c r="I4254" s="1" t="s">
        <v>75</v>
      </c>
      <c r="J4254" s="1" t="s">
        <v>840</v>
      </c>
      <c r="K4254" s="1" t="s">
        <v>111</v>
      </c>
      <c r="L4254" s="1" t="s">
        <v>5</v>
      </c>
      <c r="M4254" s="1" t="s">
        <v>6</v>
      </c>
      <c r="N4254" s="1" t="s">
        <v>7</v>
      </c>
      <c r="O4254" s="6"/>
    </row>
    <row r="4255">
      <c r="A4255" s="5">
        <v>202152.0</v>
      </c>
      <c r="B4255" s="2">
        <v>45961.0</v>
      </c>
      <c r="C4255" s="1" t="s">
        <v>839</v>
      </c>
      <c r="D4255" s="3" t="s">
        <v>659</v>
      </c>
      <c r="E4255" s="4">
        <v>45955.0</v>
      </c>
      <c r="F4255" s="5">
        <v>250.0</v>
      </c>
      <c r="G4255" s="5">
        <v>5.0</v>
      </c>
      <c r="H4255" s="5">
        <v>1368.0</v>
      </c>
      <c r="I4255" s="1" t="s">
        <v>71</v>
      </c>
      <c r="J4255" s="1" t="s">
        <v>840</v>
      </c>
      <c r="K4255" s="1" t="s">
        <v>111</v>
      </c>
      <c r="L4255" s="1" t="s">
        <v>5</v>
      </c>
      <c r="M4255" s="1" t="s">
        <v>6</v>
      </c>
      <c r="N4255" s="1" t="s">
        <v>7</v>
      </c>
      <c r="O4255" s="6"/>
    </row>
    <row r="4256">
      <c r="A4256" s="5">
        <v>202152.0</v>
      </c>
      <c r="B4256" s="2">
        <v>45961.0</v>
      </c>
      <c r="C4256" s="1" t="s">
        <v>839</v>
      </c>
      <c r="D4256" s="3" t="s">
        <v>287</v>
      </c>
      <c r="E4256" s="4">
        <v>45955.0</v>
      </c>
      <c r="F4256" s="5">
        <v>50.0</v>
      </c>
      <c r="G4256" s="5">
        <v>31.0</v>
      </c>
      <c r="H4256" s="5">
        <v>1558.0</v>
      </c>
      <c r="I4256" s="1" t="s">
        <v>75</v>
      </c>
      <c r="J4256" s="1" t="s">
        <v>840</v>
      </c>
      <c r="K4256" s="1" t="s">
        <v>111</v>
      </c>
      <c r="L4256" s="1" t="s">
        <v>5</v>
      </c>
      <c r="M4256" s="1" t="s">
        <v>6</v>
      </c>
      <c r="N4256" s="1" t="s">
        <v>7</v>
      </c>
      <c r="O4256" s="6"/>
    </row>
    <row r="4257">
      <c r="A4257" s="5">
        <v>202152.0</v>
      </c>
      <c r="B4257" s="2">
        <v>45961.0</v>
      </c>
      <c r="C4257" s="1" t="s">
        <v>839</v>
      </c>
      <c r="D4257" s="3" t="s">
        <v>425</v>
      </c>
      <c r="E4257" s="4">
        <v>45955.0</v>
      </c>
      <c r="F4257" s="5">
        <v>500.0</v>
      </c>
      <c r="G4257" s="5">
        <v>4.0</v>
      </c>
      <c r="H4257" s="5">
        <v>1941.0</v>
      </c>
      <c r="I4257" s="1" t="s">
        <v>71</v>
      </c>
      <c r="J4257" s="1" t="s">
        <v>840</v>
      </c>
      <c r="K4257" s="1" t="s">
        <v>111</v>
      </c>
      <c r="L4257" s="1" t="s">
        <v>5</v>
      </c>
      <c r="M4257" s="1" t="s">
        <v>6</v>
      </c>
      <c r="N4257" s="1" t="s">
        <v>7</v>
      </c>
      <c r="O4257" s="6"/>
    </row>
    <row r="4258">
      <c r="A4258" s="5">
        <v>202152.0</v>
      </c>
      <c r="B4258" s="2">
        <v>45961.0</v>
      </c>
      <c r="C4258" s="1" t="s">
        <v>839</v>
      </c>
      <c r="D4258" s="3" t="s">
        <v>292</v>
      </c>
      <c r="E4258" s="4">
        <v>45955.0</v>
      </c>
      <c r="F4258" s="5">
        <v>40.0</v>
      </c>
      <c r="G4258" s="5">
        <v>52.0</v>
      </c>
      <c r="H4258" s="5">
        <v>2073.0</v>
      </c>
      <c r="I4258" s="1" t="s">
        <v>75</v>
      </c>
      <c r="J4258" s="1" t="s">
        <v>840</v>
      </c>
      <c r="K4258" s="1" t="s">
        <v>111</v>
      </c>
      <c r="L4258" s="1" t="s">
        <v>5</v>
      </c>
      <c r="M4258" s="1" t="s">
        <v>6</v>
      </c>
      <c r="N4258" s="1" t="s">
        <v>7</v>
      </c>
      <c r="O4258" s="6"/>
    </row>
    <row r="4259">
      <c r="A4259" s="5">
        <v>202152.0</v>
      </c>
      <c r="B4259" s="2">
        <v>45961.0</v>
      </c>
      <c r="C4259" s="1" t="s">
        <v>839</v>
      </c>
      <c r="D4259" s="3" t="s">
        <v>492</v>
      </c>
      <c r="E4259" s="4">
        <v>45955.0</v>
      </c>
      <c r="F4259" s="5">
        <v>200.0</v>
      </c>
      <c r="G4259" s="5">
        <v>11.0</v>
      </c>
      <c r="H4259" s="5">
        <v>2235.0</v>
      </c>
      <c r="I4259" s="1" t="s">
        <v>71</v>
      </c>
      <c r="J4259" s="1" t="s">
        <v>840</v>
      </c>
      <c r="K4259" s="1" t="s">
        <v>111</v>
      </c>
      <c r="L4259" s="1" t="s">
        <v>5</v>
      </c>
      <c r="M4259" s="1" t="s">
        <v>6</v>
      </c>
      <c r="N4259" s="1" t="s">
        <v>7</v>
      </c>
      <c r="O4259" s="6"/>
    </row>
    <row r="4260">
      <c r="A4260" s="5">
        <v>202152.0</v>
      </c>
      <c r="B4260" s="2">
        <v>45961.0</v>
      </c>
      <c r="C4260" s="1" t="s">
        <v>839</v>
      </c>
      <c r="D4260" s="3" t="s">
        <v>284</v>
      </c>
      <c r="E4260" s="4">
        <v>45955.0</v>
      </c>
      <c r="F4260" s="5">
        <v>200.0</v>
      </c>
      <c r="G4260" s="5">
        <v>37.0</v>
      </c>
      <c r="H4260" s="5">
        <v>7407.0</v>
      </c>
      <c r="I4260" s="1" t="s">
        <v>75</v>
      </c>
      <c r="J4260" s="1" t="s">
        <v>840</v>
      </c>
      <c r="K4260" s="1" t="s">
        <v>111</v>
      </c>
      <c r="L4260" s="1" t="s">
        <v>5</v>
      </c>
      <c r="M4260" s="1" t="s">
        <v>6</v>
      </c>
      <c r="N4260" s="1" t="s">
        <v>7</v>
      </c>
      <c r="O4260" s="6"/>
    </row>
    <row r="4261">
      <c r="A4261" s="5">
        <v>202152.0</v>
      </c>
      <c r="B4261" s="2">
        <v>45961.0</v>
      </c>
      <c r="C4261" s="1" t="s">
        <v>839</v>
      </c>
      <c r="D4261" s="3" t="s">
        <v>531</v>
      </c>
      <c r="E4261" s="4">
        <v>45955.0</v>
      </c>
      <c r="F4261" s="5">
        <v>150.0</v>
      </c>
      <c r="G4261" s="5">
        <v>41.0</v>
      </c>
      <c r="H4261" s="5">
        <v>6106.0</v>
      </c>
      <c r="I4261" s="1" t="s">
        <v>71</v>
      </c>
      <c r="J4261" s="1" t="s">
        <v>840</v>
      </c>
      <c r="K4261" s="1" t="s">
        <v>111</v>
      </c>
      <c r="L4261" s="1" t="s">
        <v>5</v>
      </c>
      <c r="M4261" s="1" t="s">
        <v>6</v>
      </c>
      <c r="N4261" s="1" t="s">
        <v>7</v>
      </c>
      <c r="O4261" s="6"/>
    </row>
    <row r="4262">
      <c r="A4262" s="5">
        <v>202152.0</v>
      </c>
      <c r="B4262" s="2">
        <v>45961.0</v>
      </c>
      <c r="C4262" s="1" t="s">
        <v>839</v>
      </c>
      <c r="D4262" s="3" t="s">
        <v>282</v>
      </c>
      <c r="E4262" s="4">
        <v>45955.0</v>
      </c>
      <c r="F4262" s="5">
        <v>50.0</v>
      </c>
      <c r="G4262" s="5">
        <v>87.0</v>
      </c>
      <c r="H4262" s="5">
        <v>4351.0</v>
      </c>
      <c r="I4262" s="1" t="s">
        <v>75</v>
      </c>
      <c r="J4262" s="1" t="s">
        <v>840</v>
      </c>
      <c r="K4262" s="1" t="s">
        <v>111</v>
      </c>
      <c r="L4262" s="1" t="s">
        <v>5</v>
      </c>
      <c r="M4262" s="1" t="s">
        <v>6</v>
      </c>
      <c r="N4262" s="1" t="s">
        <v>7</v>
      </c>
      <c r="O4262" s="6"/>
    </row>
    <row r="4263">
      <c r="A4263" s="5">
        <v>202152.0</v>
      </c>
      <c r="B4263" s="2">
        <v>45961.0</v>
      </c>
      <c r="C4263" s="1" t="s">
        <v>839</v>
      </c>
      <c r="D4263" s="3" t="s">
        <v>295</v>
      </c>
      <c r="E4263" s="4">
        <v>45955.0</v>
      </c>
      <c r="F4263" s="5">
        <v>50.0</v>
      </c>
      <c r="G4263" s="5">
        <v>48.0</v>
      </c>
      <c r="H4263" s="5">
        <v>2419.0</v>
      </c>
      <c r="I4263" s="1" t="s">
        <v>75</v>
      </c>
      <c r="J4263" s="1" t="s">
        <v>840</v>
      </c>
      <c r="K4263" s="1" t="s">
        <v>111</v>
      </c>
      <c r="L4263" s="1" t="s">
        <v>5</v>
      </c>
      <c r="M4263" s="1" t="s">
        <v>6</v>
      </c>
      <c r="N4263" s="1" t="s">
        <v>7</v>
      </c>
      <c r="O4263" s="6"/>
    </row>
    <row r="4264">
      <c r="A4264" s="5">
        <v>202152.0</v>
      </c>
      <c r="B4264" s="2">
        <v>45961.0</v>
      </c>
      <c r="C4264" s="1" t="s">
        <v>839</v>
      </c>
      <c r="D4264" s="3" t="s">
        <v>505</v>
      </c>
      <c r="E4264" s="4">
        <v>45955.0</v>
      </c>
      <c r="F4264" s="5">
        <v>200.0</v>
      </c>
      <c r="G4264" s="5">
        <v>33.0</v>
      </c>
      <c r="H4264" s="5">
        <v>6513.0</v>
      </c>
      <c r="I4264" s="1" t="s">
        <v>71</v>
      </c>
      <c r="J4264" s="1" t="s">
        <v>840</v>
      </c>
      <c r="K4264" s="1" t="s">
        <v>111</v>
      </c>
      <c r="L4264" s="1" t="s">
        <v>5</v>
      </c>
      <c r="M4264" s="1" t="s">
        <v>6</v>
      </c>
      <c r="N4264" s="1" t="s">
        <v>7</v>
      </c>
      <c r="O4264" s="6"/>
    </row>
    <row r="4265">
      <c r="A4265" s="5">
        <v>202152.0</v>
      </c>
      <c r="B4265" s="2">
        <v>45961.0</v>
      </c>
      <c r="C4265" s="1" t="s">
        <v>839</v>
      </c>
      <c r="D4265" s="3" t="s">
        <v>525</v>
      </c>
      <c r="E4265" s="4">
        <v>45955.0</v>
      </c>
      <c r="F4265" s="5">
        <v>200.0</v>
      </c>
      <c r="G4265" s="5">
        <v>21.0</v>
      </c>
      <c r="H4265" s="5">
        <v>4293.0</v>
      </c>
      <c r="I4265" s="1" t="s">
        <v>71</v>
      </c>
      <c r="J4265" s="1" t="s">
        <v>840</v>
      </c>
      <c r="K4265" s="1" t="s">
        <v>111</v>
      </c>
      <c r="L4265" s="1" t="s">
        <v>5</v>
      </c>
      <c r="M4265" s="1" t="s">
        <v>6</v>
      </c>
      <c r="N4265" s="1" t="s">
        <v>7</v>
      </c>
      <c r="O4265" s="6"/>
    </row>
    <row r="4266">
      <c r="A4266" s="5">
        <v>202152.0</v>
      </c>
      <c r="B4266" s="2">
        <v>45961.0</v>
      </c>
      <c r="C4266" s="1" t="s">
        <v>839</v>
      </c>
      <c r="D4266" s="3" t="s">
        <v>277</v>
      </c>
      <c r="E4266" s="4">
        <v>45955.0</v>
      </c>
      <c r="F4266" s="5">
        <v>200.0</v>
      </c>
      <c r="G4266" s="5">
        <v>36.0</v>
      </c>
      <c r="H4266" s="5">
        <v>7197.0</v>
      </c>
      <c r="I4266" s="1" t="s">
        <v>75</v>
      </c>
      <c r="J4266" s="1" t="s">
        <v>840</v>
      </c>
      <c r="K4266" s="1" t="s">
        <v>111</v>
      </c>
      <c r="L4266" s="1" t="s">
        <v>5</v>
      </c>
      <c r="M4266" s="1" t="s">
        <v>6</v>
      </c>
      <c r="N4266" s="1" t="s">
        <v>7</v>
      </c>
      <c r="O4266" s="6"/>
    </row>
    <row r="4267">
      <c r="A4267" s="5">
        <v>202152.0</v>
      </c>
      <c r="B4267" s="2">
        <v>45961.0</v>
      </c>
      <c r="C4267" s="1" t="s">
        <v>839</v>
      </c>
      <c r="D4267" s="3" t="s">
        <v>416</v>
      </c>
      <c r="E4267" s="4">
        <v>45955.0</v>
      </c>
      <c r="F4267" s="5">
        <v>400.0</v>
      </c>
      <c r="G4267" s="5">
        <v>7.0</v>
      </c>
      <c r="H4267" s="5">
        <v>2901.0</v>
      </c>
      <c r="I4267" s="1" t="s">
        <v>71</v>
      </c>
      <c r="J4267" s="1" t="s">
        <v>840</v>
      </c>
      <c r="K4267" s="1" t="s">
        <v>111</v>
      </c>
      <c r="L4267" s="1" t="s">
        <v>5</v>
      </c>
      <c r="M4267" s="1" t="s">
        <v>6</v>
      </c>
      <c r="N4267" s="1" t="s">
        <v>7</v>
      </c>
      <c r="O4267" s="6"/>
    </row>
    <row r="4268">
      <c r="A4268" s="5">
        <v>202152.0</v>
      </c>
      <c r="B4268" s="2">
        <v>45961.0</v>
      </c>
      <c r="C4268" s="1" t="s">
        <v>839</v>
      </c>
      <c r="D4268" s="3" t="s">
        <v>195</v>
      </c>
      <c r="E4268" s="4">
        <v>45955.0</v>
      </c>
      <c r="F4268" s="5">
        <v>300.0</v>
      </c>
      <c r="G4268" s="5">
        <v>27.0</v>
      </c>
      <c r="H4268" s="5">
        <v>7993.0</v>
      </c>
      <c r="I4268" s="1" t="s">
        <v>71</v>
      </c>
      <c r="J4268" s="1" t="s">
        <v>840</v>
      </c>
      <c r="K4268" s="1" t="s">
        <v>111</v>
      </c>
      <c r="L4268" s="1" t="s">
        <v>5</v>
      </c>
      <c r="M4268" s="1" t="s">
        <v>6</v>
      </c>
      <c r="N4268" s="1" t="s">
        <v>7</v>
      </c>
      <c r="O4268" s="6"/>
    </row>
    <row r="4269">
      <c r="A4269" s="5">
        <v>202152.0</v>
      </c>
      <c r="B4269" s="2">
        <v>45961.0</v>
      </c>
      <c r="C4269" s="1" t="s">
        <v>839</v>
      </c>
      <c r="D4269" s="3" t="s">
        <v>79</v>
      </c>
      <c r="E4269" s="4">
        <v>45955.0</v>
      </c>
      <c r="F4269" s="5">
        <v>450.0</v>
      </c>
      <c r="G4269" s="5">
        <v>30.0</v>
      </c>
      <c r="H4269" s="5">
        <v>13577.0</v>
      </c>
      <c r="I4269" s="1" t="s">
        <v>75</v>
      </c>
      <c r="J4269" s="1" t="s">
        <v>840</v>
      </c>
      <c r="K4269" s="1" t="s">
        <v>111</v>
      </c>
      <c r="L4269" s="1" t="s">
        <v>5</v>
      </c>
      <c r="M4269" s="1" t="s">
        <v>6</v>
      </c>
      <c r="N4269" s="1" t="s">
        <v>7</v>
      </c>
      <c r="O4269" s="6"/>
    </row>
    <row r="4270">
      <c r="A4270" s="5">
        <v>202152.0</v>
      </c>
      <c r="B4270" s="2">
        <v>45961.0</v>
      </c>
      <c r="C4270" s="1" t="s">
        <v>839</v>
      </c>
      <c r="D4270" s="3" t="s">
        <v>142</v>
      </c>
      <c r="E4270" s="4">
        <v>45955.0</v>
      </c>
      <c r="F4270" s="5">
        <v>200.0</v>
      </c>
      <c r="G4270" s="5">
        <v>56.0</v>
      </c>
      <c r="H4270" s="5">
        <v>11103.0</v>
      </c>
      <c r="I4270" s="1" t="s">
        <v>75</v>
      </c>
      <c r="J4270" s="1" t="s">
        <v>840</v>
      </c>
      <c r="K4270" s="1" t="s">
        <v>111</v>
      </c>
      <c r="L4270" s="1" t="s">
        <v>5</v>
      </c>
      <c r="M4270" s="1" t="s">
        <v>6</v>
      </c>
      <c r="N4270" s="1" t="s">
        <v>7</v>
      </c>
      <c r="O4270" s="6"/>
    </row>
    <row r="4271">
      <c r="A4271" s="5">
        <v>202152.0</v>
      </c>
      <c r="B4271" s="2">
        <v>45961.0</v>
      </c>
      <c r="C4271" s="1" t="s">
        <v>839</v>
      </c>
      <c r="D4271" s="3" t="s">
        <v>293</v>
      </c>
      <c r="E4271" s="4">
        <v>45955.0</v>
      </c>
      <c r="F4271" s="5">
        <v>1000.0</v>
      </c>
      <c r="G4271" s="5">
        <v>3.0</v>
      </c>
      <c r="H4271" s="5">
        <v>2871.0</v>
      </c>
      <c r="I4271" s="1" t="s">
        <v>75</v>
      </c>
      <c r="J4271" s="1" t="s">
        <v>840</v>
      </c>
      <c r="K4271" s="1" t="s">
        <v>111</v>
      </c>
      <c r="L4271" s="1" t="s">
        <v>5</v>
      </c>
      <c r="M4271" s="1" t="s">
        <v>6</v>
      </c>
      <c r="N4271" s="1" t="s">
        <v>7</v>
      </c>
      <c r="O4271" s="6"/>
    </row>
    <row r="4272">
      <c r="A4272" s="5">
        <v>202152.0</v>
      </c>
      <c r="B4272" s="2">
        <v>45961.0</v>
      </c>
      <c r="C4272" s="1" t="s">
        <v>839</v>
      </c>
      <c r="D4272" s="3" t="s">
        <v>609</v>
      </c>
      <c r="E4272" s="4">
        <v>45955.0</v>
      </c>
      <c r="F4272" s="5">
        <v>300.0</v>
      </c>
      <c r="G4272" s="5">
        <v>27.0</v>
      </c>
      <c r="H4272" s="5">
        <v>8191.0</v>
      </c>
      <c r="I4272" s="1" t="s">
        <v>75</v>
      </c>
      <c r="J4272" s="1" t="s">
        <v>840</v>
      </c>
      <c r="K4272" s="1" t="s">
        <v>111</v>
      </c>
      <c r="L4272" s="1" t="s">
        <v>5</v>
      </c>
      <c r="M4272" s="1" t="s">
        <v>6</v>
      </c>
      <c r="N4272" s="1" t="s">
        <v>7</v>
      </c>
      <c r="O4272" s="6"/>
    </row>
    <row r="4273">
      <c r="A4273" s="5">
        <v>202152.0</v>
      </c>
      <c r="B4273" s="2">
        <v>45961.0</v>
      </c>
      <c r="C4273" s="1" t="s">
        <v>839</v>
      </c>
      <c r="D4273" s="3" t="s">
        <v>412</v>
      </c>
      <c r="E4273" s="4">
        <v>45955.0</v>
      </c>
      <c r="F4273" s="5">
        <v>400.0</v>
      </c>
      <c r="G4273" s="5">
        <v>2.0</v>
      </c>
      <c r="H4273" s="5">
        <v>977.0</v>
      </c>
      <c r="I4273" s="1" t="s">
        <v>71</v>
      </c>
      <c r="J4273" s="1" t="s">
        <v>840</v>
      </c>
      <c r="K4273" s="1" t="s">
        <v>111</v>
      </c>
      <c r="L4273" s="1" t="s">
        <v>5</v>
      </c>
      <c r="M4273" s="1" t="s">
        <v>6</v>
      </c>
      <c r="N4273" s="1" t="s">
        <v>7</v>
      </c>
      <c r="O4273" s="6"/>
    </row>
    <row r="4274">
      <c r="A4274" s="5">
        <v>202152.0</v>
      </c>
      <c r="B4274" s="2">
        <v>45961.0</v>
      </c>
      <c r="C4274" s="1" t="s">
        <v>839</v>
      </c>
      <c r="D4274" s="3" t="s">
        <v>604</v>
      </c>
      <c r="E4274" s="4">
        <v>45955.0</v>
      </c>
      <c r="F4274" s="5">
        <v>60.0</v>
      </c>
      <c r="G4274" s="5">
        <v>37.0</v>
      </c>
      <c r="H4274" s="5">
        <v>2227.0</v>
      </c>
      <c r="I4274" s="1" t="s">
        <v>75</v>
      </c>
      <c r="J4274" s="1" t="s">
        <v>840</v>
      </c>
      <c r="K4274" s="1" t="s">
        <v>111</v>
      </c>
      <c r="L4274" s="1" t="s">
        <v>5</v>
      </c>
      <c r="M4274" s="1" t="s">
        <v>6</v>
      </c>
      <c r="N4274" s="1" t="s">
        <v>7</v>
      </c>
      <c r="O4274" s="6"/>
    </row>
    <row r="4275">
      <c r="A4275" s="5">
        <v>202152.0</v>
      </c>
      <c r="B4275" s="2">
        <v>45961.0</v>
      </c>
      <c r="C4275" s="1" t="s">
        <v>839</v>
      </c>
      <c r="D4275" s="3" t="s">
        <v>78</v>
      </c>
      <c r="E4275" s="4">
        <v>45955.0</v>
      </c>
      <c r="F4275" s="5">
        <v>2400.0</v>
      </c>
      <c r="G4275" s="5">
        <v>7.0</v>
      </c>
      <c r="H4275" s="5">
        <v>16705.0</v>
      </c>
      <c r="I4275" s="1" t="s">
        <v>75</v>
      </c>
      <c r="J4275" s="1" t="s">
        <v>840</v>
      </c>
      <c r="K4275" s="1" t="s">
        <v>111</v>
      </c>
      <c r="L4275" s="1" t="s">
        <v>5</v>
      </c>
      <c r="M4275" s="1" t="s">
        <v>6</v>
      </c>
      <c r="N4275" s="1" t="s">
        <v>7</v>
      </c>
      <c r="O4275" s="6"/>
    </row>
    <row r="4276">
      <c r="A4276" s="5">
        <v>202152.0</v>
      </c>
      <c r="B4276" s="2">
        <v>45961.0</v>
      </c>
      <c r="C4276" s="1" t="s">
        <v>839</v>
      </c>
      <c r="D4276" s="3" t="s">
        <v>183</v>
      </c>
      <c r="E4276" s="4">
        <v>45955.0</v>
      </c>
      <c r="F4276" s="5">
        <v>200.0</v>
      </c>
      <c r="G4276" s="5">
        <v>10.0</v>
      </c>
      <c r="H4276" s="5">
        <v>1947.0</v>
      </c>
      <c r="I4276" s="1" t="s">
        <v>75</v>
      </c>
      <c r="J4276" s="1" t="s">
        <v>840</v>
      </c>
      <c r="K4276" s="1" t="s">
        <v>111</v>
      </c>
      <c r="L4276" s="1" t="s">
        <v>5</v>
      </c>
      <c r="M4276" s="1" t="s">
        <v>6</v>
      </c>
      <c r="N4276" s="1" t="s">
        <v>7</v>
      </c>
      <c r="O4276" s="6"/>
    </row>
    <row r="4277">
      <c r="A4277" s="5">
        <v>202152.0</v>
      </c>
      <c r="B4277" s="2">
        <v>45961.0</v>
      </c>
      <c r="C4277" s="1" t="s">
        <v>839</v>
      </c>
      <c r="D4277" s="3" t="s">
        <v>85</v>
      </c>
      <c r="E4277" s="4">
        <v>45955.0</v>
      </c>
      <c r="F4277" s="5">
        <v>1200.0</v>
      </c>
      <c r="G4277" s="5">
        <v>14.0</v>
      </c>
      <c r="H4277" s="5">
        <v>16717.0</v>
      </c>
      <c r="I4277" s="1" t="s">
        <v>75</v>
      </c>
      <c r="J4277" s="1" t="s">
        <v>840</v>
      </c>
      <c r="K4277" s="1" t="s">
        <v>111</v>
      </c>
      <c r="L4277" s="1" t="s">
        <v>5</v>
      </c>
      <c r="M4277" s="1" t="s">
        <v>6</v>
      </c>
      <c r="N4277" s="1" t="s">
        <v>7</v>
      </c>
      <c r="O4277" s="6"/>
    </row>
    <row r="4278">
      <c r="A4278" s="5">
        <v>202153.0</v>
      </c>
      <c r="B4278" s="2">
        <v>45961.0</v>
      </c>
      <c r="C4278" s="1" t="s">
        <v>839</v>
      </c>
      <c r="D4278" s="3" t="s">
        <v>47</v>
      </c>
      <c r="E4278" s="4">
        <v>45955.0</v>
      </c>
      <c r="F4278" s="5">
        <v>3750.0</v>
      </c>
      <c r="G4278" s="5">
        <v>3075.0</v>
      </c>
      <c r="H4278" s="5">
        <v>15380.0</v>
      </c>
      <c r="I4278" s="1" t="s">
        <v>43</v>
      </c>
      <c r="J4278" s="1" t="s">
        <v>840</v>
      </c>
      <c r="K4278" s="1" t="s">
        <v>111</v>
      </c>
      <c r="L4278" s="1" t="s">
        <v>5</v>
      </c>
      <c r="M4278" s="1" t="s">
        <v>44</v>
      </c>
      <c r="N4278" s="1" t="s">
        <v>7</v>
      </c>
      <c r="O4278" s="6"/>
    </row>
    <row r="4279">
      <c r="A4279" s="5">
        <v>202153.0</v>
      </c>
      <c r="B4279" s="2">
        <v>45961.0</v>
      </c>
      <c r="C4279" s="1" t="s">
        <v>839</v>
      </c>
      <c r="D4279" s="3" t="s">
        <v>179</v>
      </c>
      <c r="E4279" s="4">
        <v>45955.0</v>
      </c>
      <c r="F4279" s="5">
        <v>6000.0</v>
      </c>
      <c r="G4279" s="5">
        <v>5101.0</v>
      </c>
      <c r="H4279" s="5">
        <v>30610.0</v>
      </c>
      <c r="I4279" s="1" t="s">
        <v>43</v>
      </c>
      <c r="J4279" s="1" t="s">
        <v>840</v>
      </c>
      <c r="K4279" s="1" t="s">
        <v>111</v>
      </c>
      <c r="L4279" s="1" t="s">
        <v>5</v>
      </c>
      <c r="M4279" s="1" t="s">
        <v>44</v>
      </c>
      <c r="N4279" s="1" t="s">
        <v>7</v>
      </c>
      <c r="O4279" s="6"/>
    </row>
    <row r="4280">
      <c r="A4280" s="5">
        <v>202153.0</v>
      </c>
      <c r="B4280" s="2">
        <v>45961.0</v>
      </c>
      <c r="C4280" s="1" t="s">
        <v>839</v>
      </c>
      <c r="D4280" s="3" t="s">
        <v>178</v>
      </c>
      <c r="E4280" s="4">
        <v>45955.0</v>
      </c>
      <c r="F4280" s="5">
        <v>1500.0</v>
      </c>
      <c r="G4280" s="5">
        <v>3826.0</v>
      </c>
      <c r="H4280" s="5">
        <v>7654.0</v>
      </c>
      <c r="I4280" s="1" t="s">
        <v>43</v>
      </c>
      <c r="J4280" s="1" t="s">
        <v>840</v>
      </c>
      <c r="K4280" s="1" t="s">
        <v>111</v>
      </c>
      <c r="L4280" s="1" t="s">
        <v>5</v>
      </c>
      <c r="M4280" s="1" t="s">
        <v>44</v>
      </c>
      <c r="N4280" s="1" t="s">
        <v>7</v>
      </c>
      <c r="O4280" s="6"/>
    </row>
    <row r="4281">
      <c r="A4281" s="5">
        <v>202153.0</v>
      </c>
      <c r="B4281" s="2">
        <v>45961.0</v>
      </c>
      <c r="C4281" s="1" t="s">
        <v>839</v>
      </c>
      <c r="D4281" s="3" t="s">
        <v>46</v>
      </c>
      <c r="E4281" s="4">
        <v>45955.0</v>
      </c>
      <c r="F4281" s="5">
        <v>9000.0</v>
      </c>
      <c r="G4281" s="5">
        <v>4101.0</v>
      </c>
      <c r="H4281" s="5">
        <v>36908.0</v>
      </c>
      <c r="I4281" s="1" t="s">
        <v>43</v>
      </c>
      <c r="J4281" s="1" t="s">
        <v>840</v>
      </c>
      <c r="K4281" s="1" t="s">
        <v>111</v>
      </c>
      <c r="L4281" s="1" t="s">
        <v>5</v>
      </c>
      <c r="M4281" s="1" t="s">
        <v>44</v>
      </c>
      <c r="N4281" s="1" t="s">
        <v>7</v>
      </c>
      <c r="O4281" s="6"/>
    </row>
    <row r="4282">
      <c r="A4282" s="5">
        <v>202153.0</v>
      </c>
      <c r="B4282" s="2">
        <v>45961.0</v>
      </c>
      <c r="C4282" s="1" t="s">
        <v>839</v>
      </c>
      <c r="D4282" s="3" t="s">
        <v>45</v>
      </c>
      <c r="E4282" s="4">
        <v>45955.0</v>
      </c>
      <c r="F4282" s="5">
        <v>1000.0</v>
      </c>
      <c r="G4282" s="5">
        <v>2050.0</v>
      </c>
      <c r="H4282" s="5">
        <v>4103.0</v>
      </c>
      <c r="I4282" s="1" t="s">
        <v>43</v>
      </c>
      <c r="J4282" s="1" t="s">
        <v>840</v>
      </c>
      <c r="K4282" s="1" t="s">
        <v>111</v>
      </c>
      <c r="L4282" s="1" t="s">
        <v>5</v>
      </c>
      <c r="M4282" s="1" t="s">
        <v>44</v>
      </c>
      <c r="N4282" s="1" t="s">
        <v>7</v>
      </c>
      <c r="O4282" s="6"/>
    </row>
    <row r="4283">
      <c r="A4283" s="5">
        <v>202154.0</v>
      </c>
      <c r="B4283" s="2">
        <v>45961.0</v>
      </c>
      <c r="C4283" s="1" t="s">
        <v>839</v>
      </c>
      <c r="D4283" s="3" t="s">
        <v>46</v>
      </c>
      <c r="E4283" s="4">
        <v>45955.0</v>
      </c>
      <c r="F4283" s="5">
        <v>1000.0</v>
      </c>
      <c r="G4283" s="5">
        <v>4101.0</v>
      </c>
      <c r="H4283" s="5">
        <v>4101.0</v>
      </c>
      <c r="I4283" s="1" t="s">
        <v>43</v>
      </c>
      <c r="J4283" s="1" t="s">
        <v>840</v>
      </c>
      <c r="K4283" s="1" t="s">
        <v>111</v>
      </c>
      <c r="L4283" s="1" t="s">
        <v>5</v>
      </c>
      <c r="M4283" s="1" t="s">
        <v>44</v>
      </c>
      <c r="N4283" s="1" t="s">
        <v>7</v>
      </c>
      <c r="O4283" s="6"/>
    </row>
    <row r="4284">
      <c r="A4284" s="5">
        <v>108411.0</v>
      </c>
      <c r="B4284" s="2">
        <v>45961.0</v>
      </c>
      <c r="C4284" s="1" t="s">
        <v>223</v>
      </c>
      <c r="D4284" s="7">
        <v>154.0</v>
      </c>
      <c r="E4284" s="4">
        <v>45955.0</v>
      </c>
      <c r="F4284" s="5">
        <v>15.0</v>
      </c>
      <c r="G4284" s="5">
        <v>442.0</v>
      </c>
      <c r="H4284" s="5">
        <v>6625.0</v>
      </c>
      <c r="I4284" s="1" t="s">
        <v>21</v>
      </c>
      <c r="J4284" s="1" t="s">
        <v>224</v>
      </c>
      <c r="K4284" s="1" t="s">
        <v>111</v>
      </c>
      <c r="L4284" s="1" t="s">
        <v>5</v>
      </c>
      <c r="M4284" s="1" t="s">
        <v>23</v>
      </c>
      <c r="N4284" s="1" t="s">
        <v>7</v>
      </c>
      <c r="O4284" s="6"/>
    </row>
    <row r="4285">
      <c r="A4285" s="5">
        <v>108411.0</v>
      </c>
      <c r="B4285" s="2">
        <v>45961.0</v>
      </c>
      <c r="C4285" s="1" t="s">
        <v>223</v>
      </c>
      <c r="D4285" s="7">
        <v>551.0</v>
      </c>
      <c r="E4285" s="4">
        <v>45955.0</v>
      </c>
      <c r="F4285" s="5">
        <v>6.0</v>
      </c>
      <c r="G4285" s="5">
        <v>1382.0</v>
      </c>
      <c r="H4285" s="5">
        <v>8295.0</v>
      </c>
      <c r="I4285" s="1" t="s">
        <v>265</v>
      </c>
      <c r="J4285" s="1" t="s">
        <v>224</v>
      </c>
      <c r="K4285" s="1" t="s">
        <v>111</v>
      </c>
      <c r="L4285" s="1" t="s">
        <v>5</v>
      </c>
      <c r="M4285" s="1" t="s">
        <v>23</v>
      </c>
      <c r="N4285" s="1" t="s">
        <v>7</v>
      </c>
      <c r="O4285" s="6"/>
    </row>
    <row r="4286">
      <c r="A4286" s="5">
        <v>108411.0</v>
      </c>
      <c r="B4286" s="2">
        <v>45961.0</v>
      </c>
      <c r="C4286" s="1" t="s">
        <v>223</v>
      </c>
      <c r="D4286" s="7">
        <v>155.0</v>
      </c>
      <c r="E4286" s="4">
        <v>45955.0</v>
      </c>
      <c r="F4286" s="5">
        <v>15.0</v>
      </c>
      <c r="G4286" s="5">
        <v>653.0</v>
      </c>
      <c r="H4286" s="5">
        <v>9793.0</v>
      </c>
      <c r="I4286" s="1" t="s">
        <v>21</v>
      </c>
      <c r="J4286" s="1" t="s">
        <v>224</v>
      </c>
      <c r="K4286" s="1" t="s">
        <v>111</v>
      </c>
      <c r="L4286" s="1" t="s">
        <v>5</v>
      </c>
      <c r="M4286" s="1" t="s">
        <v>23</v>
      </c>
      <c r="N4286" s="1" t="s">
        <v>7</v>
      </c>
      <c r="O4286" s="6"/>
    </row>
    <row r="4287">
      <c r="A4287" s="5">
        <v>108412.0</v>
      </c>
      <c r="B4287" s="2">
        <v>45961.0</v>
      </c>
      <c r="C4287" s="1" t="s">
        <v>223</v>
      </c>
      <c r="D4287" s="3" t="s">
        <v>50</v>
      </c>
      <c r="E4287" s="4">
        <v>45955.0</v>
      </c>
      <c r="F4287" s="5">
        <v>180.0</v>
      </c>
      <c r="G4287" s="5">
        <v>318.0</v>
      </c>
      <c r="H4287" s="5">
        <v>57261.0</v>
      </c>
      <c r="I4287" s="1" t="s">
        <v>26</v>
      </c>
      <c r="J4287" s="1" t="s">
        <v>224</v>
      </c>
      <c r="K4287" s="1" t="s">
        <v>111</v>
      </c>
      <c r="L4287" s="1" t="s">
        <v>5</v>
      </c>
      <c r="M4287" s="1" t="s">
        <v>29</v>
      </c>
      <c r="N4287" s="1" t="s">
        <v>7</v>
      </c>
      <c r="O4287" s="6"/>
    </row>
    <row r="4288">
      <c r="A4288" s="5">
        <v>300276.0</v>
      </c>
      <c r="B4288" s="2">
        <v>45961.0</v>
      </c>
      <c r="C4288" s="1" t="s">
        <v>0</v>
      </c>
      <c r="D4288" s="3" t="s">
        <v>8</v>
      </c>
      <c r="E4288" s="4">
        <v>45955.0</v>
      </c>
      <c r="F4288" s="5">
        <v>6.0</v>
      </c>
      <c r="G4288" s="5">
        <v>750.0</v>
      </c>
      <c r="H4288" s="5">
        <v>4412.0</v>
      </c>
      <c r="I4288" s="1" t="s">
        <v>2</v>
      </c>
      <c r="J4288" s="1" t="s">
        <v>3</v>
      </c>
      <c r="K4288" s="1" t="s">
        <v>4</v>
      </c>
      <c r="L4288" s="1" t="s">
        <v>5</v>
      </c>
      <c r="M4288" s="1" t="s">
        <v>6</v>
      </c>
      <c r="N4288" s="1" t="s">
        <v>7</v>
      </c>
      <c r="O4288" s="6"/>
    </row>
    <row r="4289">
      <c r="A4289" s="5">
        <v>202191.0</v>
      </c>
      <c r="B4289" s="2">
        <v>45961.0</v>
      </c>
      <c r="C4289" s="1" t="s">
        <v>11</v>
      </c>
      <c r="D4289" s="3" t="s">
        <v>987</v>
      </c>
      <c r="E4289" s="4">
        <v>45955.0</v>
      </c>
      <c r="F4289" s="5">
        <v>40.0</v>
      </c>
      <c r="G4289" s="5">
        <v>60.0</v>
      </c>
      <c r="H4289" s="5">
        <v>2421.0</v>
      </c>
      <c r="I4289" s="1" t="s">
        <v>71</v>
      </c>
      <c r="J4289" s="1" t="s">
        <v>12</v>
      </c>
      <c r="K4289" s="1" t="s">
        <v>13</v>
      </c>
      <c r="L4289" s="1" t="s">
        <v>5</v>
      </c>
      <c r="M4289" s="1" t="s">
        <v>6</v>
      </c>
      <c r="N4289" s="1" t="s">
        <v>7</v>
      </c>
      <c r="O4289" s="6"/>
    </row>
    <row r="4290">
      <c r="A4290" s="5">
        <v>202191.0</v>
      </c>
      <c r="B4290" s="2">
        <v>45961.0</v>
      </c>
      <c r="C4290" s="1" t="s">
        <v>11</v>
      </c>
      <c r="D4290" s="3" t="s">
        <v>988</v>
      </c>
      <c r="E4290" s="4">
        <v>45955.0</v>
      </c>
      <c r="F4290" s="5">
        <v>40.0</v>
      </c>
      <c r="G4290" s="5">
        <v>91.0</v>
      </c>
      <c r="H4290" s="5">
        <v>3659.0</v>
      </c>
      <c r="I4290" s="1" t="s">
        <v>71</v>
      </c>
      <c r="J4290" s="1" t="s">
        <v>12</v>
      </c>
      <c r="K4290" s="1" t="s">
        <v>13</v>
      </c>
      <c r="L4290" s="1" t="s">
        <v>5</v>
      </c>
      <c r="M4290" s="1" t="s">
        <v>6</v>
      </c>
      <c r="N4290" s="1" t="s">
        <v>7</v>
      </c>
      <c r="O4290" s="6"/>
    </row>
    <row r="4291">
      <c r="A4291" s="5">
        <v>202191.0</v>
      </c>
      <c r="B4291" s="2">
        <v>45961.0</v>
      </c>
      <c r="C4291" s="1" t="s">
        <v>11</v>
      </c>
      <c r="D4291" s="3" t="s">
        <v>989</v>
      </c>
      <c r="E4291" s="4">
        <v>45955.0</v>
      </c>
      <c r="F4291" s="5">
        <v>13.0</v>
      </c>
      <c r="G4291" s="5">
        <v>322.0</v>
      </c>
      <c r="H4291" s="5">
        <v>4186.0</v>
      </c>
      <c r="I4291" s="1" t="s">
        <v>71</v>
      </c>
      <c r="J4291" s="1" t="s">
        <v>12</v>
      </c>
      <c r="K4291" s="1" t="s">
        <v>13</v>
      </c>
      <c r="L4291" s="1" t="s">
        <v>5</v>
      </c>
      <c r="M4291" s="1" t="s">
        <v>6</v>
      </c>
      <c r="N4291" s="1" t="s">
        <v>7</v>
      </c>
      <c r="O4291" s="6"/>
    </row>
    <row r="4292">
      <c r="A4292" s="5">
        <v>202191.0</v>
      </c>
      <c r="B4292" s="2">
        <v>45961.0</v>
      </c>
      <c r="C4292" s="1" t="s">
        <v>11</v>
      </c>
      <c r="D4292" s="3" t="s">
        <v>990</v>
      </c>
      <c r="E4292" s="4">
        <v>45955.0</v>
      </c>
      <c r="F4292" s="5">
        <v>24.0</v>
      </c>
      <c r="G4292" s="5">
        <v>122.0</v>
      </c>
      <c r="H4292" s="5">
        <v>2922.0</v>
      </c>
      <c r="I4292" s="1" t="s">
        <v>71</v>
      </c>
      <c r="J4292" s="1" t="s">
        <v>12</v>
      </c>
      <c r="K4292" s="1" t="s">
        <v>13</v>
      </c>
      <c r="L4292" s="1" t="s">
        <v>5</v>
      </c>
      <c r="M4292" s="1" t="s">
        <v>6</v>
      </c>
      <c r="N4292" s="1" t="s">
        <v>7</v>
      </c>
      <c r="O4292" s="6"/>
    </row>
    <row r="4293">
      <c r="A4293" s="5">
        <v>202191.0</v>
      </c>
      <c r="B4293" s="2">
        <v>45961.0</v>
      </c>
      <c r="C4293" s="1" t="s">
        <v>11</v>
      </c>
      <c r="D4293" s="3" t="s">
        <v>858</v>
      </c>
      <c r="E4293" s="4">
        <v>45955.0</v>
      </c>
      <c r="F4293" s="5">
        <v>70.0</v>
      </c>
      <c r="G4293" s="5">
        <v>940.0</v>
      </c>
      <c r="H4293" s="5">
        <v>65774.0</v>
      </c>
      <c r="I4293" s="1" t="s">
        <v>71</v>
      </c>
      <c r="J4293" s="1" t="s">
        <v>12</v>
      </c>
      <c r="K4293" s="1" t="s">
        <v>13</v>
      </c>
      <c r="L4293" s="1" t="s">
        <v>5</v>
      </c>
      <c r="M4293" s="1" t="s">
        <v>6</v>
      </c>
      <c r="N4293" s="1" t="s">
        <v>7</v>
      </c>
      <c r="O4293" s="6"/>
    </row>
    <row r="4294">
      <c r="A4294" s="5">
        <v>202191.0</v>
      </c>
      <c r="B4294" s="2">
        <v>45961.0</v>
      </c>
      <c r="C4294" s="1" t="s">
        <v>11</v>
      </c>
      <c r="D4294" s="3" t="s">
        <v>991</v>
      </c>
      <c r="E4294" s="4">
        <v>45955.0</v>
      </c>
      <c r="F4294" s="5">
        <v>13.0</v>
      </c>
      <c r="G4294" s="5">
        <v>444.0</v>
      </c>
      <c r="H4294" s="5">
        <v>5777.0</v>
      </c>
      <c r="I4294" s="1" t="s">
        <v>71</v>
      </c>
      <c r="J4294" s="1" t="s">
        <v>12</v>
      </c>
      <c r="K4294" s="1" t="s">
        <v>13</v>
      </c>
      <c r="L4294" s="1" t="s">
        <v>5</v>
      </c>
      <c r="M4294" s="1" t="s">
        <v>6</v>
      </c>
      <c r="N4294" s="1" t="s">
        <v>7</v>
      </c>
      <c r="O4294" s="6"/>
    </row>
    <row r="4295">
      <c r="A4295" s="5">
        <v>202191.0</v>
      </c>
      <c r="B4295" s="2">
        <v>45961.0</v>
      </c>
      <c r="C4295" s="1" t="s">
        <v>11</v>
      </c>
      <c r="D4295" s="3" t="s">
        <v>378</v>
      </c>
      <c r="E4295" s="4">
        <v>45955.0</v>
      </c>
      <c r="F4295" s="5">
        <v>40.0</v>
      </c>
      <c r="G4295" s="5">
        <v>82.0</v>
      </c>
      <c r="H4295" s="5">
        <v>3285.0</v>
      </c>
      <c r="I4295" s="1" t="s">
        <v>71</v>
      </c>
      <c r="J4295" s="1" t="s">
        <v>12</v>
      </c>
      <c r="K4295" s="1" t="s">
        <v>13</v>
      </c>
      <c r="L4295" s="1" t="s">
        <v>5</v>
      </c>
      <c r="M4295" s="1" t="s">
        <v>6</v>
      </c>
      <c r="N4295" s="1" t="s">
        <v>7</v>
      </c>
      <c r="O4295" s="6"/>
    </row>
    <row r="4296">
      <c r="A4296" s="5">
        <v>202191.0</v>
      </c>
      <c r="B4296" s="2">
        <v>45961.0</v>
      </c>
      <c r="C4296" s="1" t="s">
        <v>11</v>
      </c>
      <c r="D4296" s="3" t="s">
        <v>383</v>
      </c>
      <c r="E4296" s="4">
        <v>45955.0</v>
      </c>
      <c r="F4296" s="5">
        <v>40.0</v>
      </c>
      <c r="G4296" s="5">
        <v>143.0</v>
      </c>
      <c r="H4296" s="5">
        <v>5733.0</v>
      </c>
      <c r="I4296" s="1" t="s">
        <v>71</v>
      </c>
      <c r="J4296" s="1" t="s">
        <v>12</v>
      </c>
      <c r="K4296" s="1" t="s">
        <v>13</v>
      </c>
      <c r="L4296" s="1" t="s">
        <v>5</v>
      </c>
      <c r="M4296" s="1" t="s">
        <v>6</v>
      </c>
      <c r="N4296" s="1" t="s">
        <v>7</v>
      </c>
      <c r="O4296" s="6"/>
    </row>
    <row r="4297">
      <c r="A4297" s="5">
        <v>202191.0</v>
      </c>
      <c r="B4297" s="2">
        <v>45961.0</v>
      </c>
      <c r="C4297" s="1" t="s">
        <v>11</v>
      </c>
      <c r="D4297" s="3" t="s">
        <v>992</v>
      </c>
      <c r="E4297" s="4">
        <v>45955.0</v>
      </c>
      <c r="F4297" s="5">
        <v>70.0</v>
      </c>
      <c r="G4297" s="5">
        <v>707.0</v>
      </c>
      <c r="H4297" s="5">
        <v>49520.0</v>
      </c>
      <c r="I4297" s="1" t="s">
        <v>71</v>
      </c>
      <c r="J4297" s="1" t="s">
        <v>12</v>
      </c>
      <c r="K4297" s="1" t="s">
        <v>13</v>
      </c>
      <c r="L4297" s="1" t="s">
        <v>5</v>
      </c>
      <c r="M4297" s="1" t="s">
        <v>6</v>
      </c>
      <c r="N4297" s="1" t="s">
        <v>7</v>
      </c>
      <c r="O4297" s="6"/>
    </row>
    <row r="4298">
      <c r="A4298" s="5">
        <v>202191.0</v>
      </c>
      <c r="B4298" s="2">
        <v>45961.0</v>
      </c>
      <c r="C4298" s="1" t="s">
        <v>11</v>
      </c>
      <c r="D4298" s="3" t="s">
        <v>173</v>
      </c>
      <c r="E4298" s="4">
        <v>45955.0</v>
      </c>
      <c r="F4298" s="5">
        <v>150.0</v>
      </c>
      <c r="G4298" s="5">
        <v>37.0</v>
      </c>
      <c r="H4298" s="5">
        <v>5585.0</v>
      </c>
      <c r="I4298" s="1" t="s">
        <v>71</v>
      </c>
      <c r="J4298" s="1" t="s">
        <v>12</v>
      </c>
      <c r="K4298" s="1" t="s">
        <v>13</v>
      </c>
      <c r="L4298" s="1" t="s">
        <v>5</v>
      </c>
      <c r="M4298" s="1" t="s">
        <v>6</v>
      </c>
      <c r="N4298" s="1" t="s">
        <v>7</v>
      </c>
      <c r="O4298" s="6"/>
    </row>
    <row r="4299">
      <c r="A4299" s="5">
        <v>202191.0</v>
      </c>
      <c r="B4299" s="2">
        <v>45961.0</v>
      </c>
      <c r="C4299" s="1" t="s">
        <v>11</v>
      </c>
      <c r="D4299" s="3" t="s">
        <v>993</v>
      </c>
      <c r="E4299" s="4">
        <v>45955.0</v>
      </c>
      <c r="F4299" s="5">
        <v>200.0</v>
      </c>
      <c r="G4299" s="5">
        <v>13.0</v>
      </c>
      <c r="H4299" s="5">
        <v>2600.0</v>
      </c>
      <c r="I4299" s="1" t="s">
        <v>71</v>
      </c>
      <c r="J4299" s="1" t="s">
        <v>12</v>
      </c>
      <c r="K4299" s="1" t="s">
        <v>13</v>
      </c>
      <c r="L4299" s="1" t="s">
        <v>5</v>
      </c>
      <c r="M4299" s="1" t="s">
        <v>6</v>
      </c>
      <c r="N4299" s="1" t="s">
        <v>7</v>
      </c>
      <c r="O4299" s="6"/>
    </row>
    <row r="4300">
      <c r="A4300" s="5">
        <v>202191.0</v>
      </c>
      <c r="B4300" s="2">
        <v>45961.0</v>
      </c>
      <c r="C4300" s="1" t="s">
        <v>11</v>
      </c>
      <c r="D4300" s="3" t="s">
        <v>438</v>
      </c>
      <c r="E4300" s="4">
        <v>45955.0</v>
      </c>
      <c r="F4300" s="5">
        <v>13.0</v>
      </c>
      <c r="G4300" s="5">
        <v>264.0</v>
      </c>
      <c r="H4300" s="5">
        <v>3428.0</v>
      </c>
      <c r="I4300" s="1" t="s">
        <v>71</v>
      </c>
      <c r="J4300" s="1" t="s">
        <v>12</v>
      </c>
      <c r="K4300" s="1" t="s">
        <v>13</v>
      </c>
      <c r="L4300" s="1" t="s">
        <v>5</v>
      </c>
      <c r="M4300" s="1" t="s">
        <v>6</v>
      </c>
      <c r="N4300" s="1" t="s">
        <v>7</v>
      </c>
      <c r="O4300" s="6"/>
    </row>
    <row r="4301">
      <c r="A4301" s="5">
        <v>202191.0</v>
      </c>
      <c r="B4301" s="2">
        <v>45961.0</v>
      </c>
      <c r="C4301" s="1" t="s">
        <v>11</v>
      </c>
      <c r="D4301" s="3" t="s">
        <v>994</v>
      </c>
      <c r="E4301" s="4">
        <v>45955.0</v>
      </c>
      <c r="F4301" s="5">
        <v>40.0</v>
      </c>
      <c r="G4301" s="5">
        <v>239.0</v>
      </c>
      <c r="H4301" s="5">
        <v>9563.0</v>
      </c>
      <c r="I4301" s="1" t="s">
        <v>71</v>
      </c>
      <c r="J4301" s="1" t="s">
        <v>12</v>
      </c>
      <c r="K4301" s="1" t="s">
        <v>13</v>
      </c>
      <c r="L4301" s="1" t="s">
        <v>5</v>
      </c>
      <c r="M4301" s="1" t="s">
        <v>6</v>
      </c>
      <c r="N4301" s="1" t="s">
        <v>7</v>
      </c>
      <c r="O4301" s="6"/>
    </row>
    <row r="4302">
      <c r="A4302" s="5">
        <v>202191.0</v>
      </c>
      <c r="B4302" s="2">
        <v>45961.0</v>
      </c>
      <c r="C4302" s="1" t="s">
        <v>11</v>
      </c>
      <c r="D4302" s="3" t="s">
        <v>422</v>
      </c>
      <c r="E4302" s="4">
        <v>45955.0</v>
      </c>
      <c r="F4302" s="5">
        <v>150.0</v>
      </c>
      <c r="G4302" s="5">
        <v>19.0</v>
      </c>
      <c r="H4302" s="5">
        <v>2858.0</v>
      </c>
      <c r="I4302" s="1" t="s">
        <v>71</v>
      </c>
      <c r="J4302" s="1" t="s">
        <v>12</v>
      </c>
      <c r="K4302" s="1" t="s">
        <v>13</v>
      </c>
      <c r="L4302" s="1" t="s">
        <v>5</v>
      </c>
      <c r="M4302" s="1" t="s">
        <v>6</v>
      </c>
      <c r="N4302" s="1" t="s">
        <v>7</v>
      </c>
      <c r="O4302" s="6"/>
    </row>
    <row r="4303">
      <c r="A4303" s="5">
        <v>202191.0</v>
      </c>
      <c r="B4303" s="2">
        <v>45961.0</v>
      </c>
      <c r="C4303" s="1" t="s">
        <v>11</v>
      </c>
      <c r="D4303" s="3" t="s">
        <v>418</v>
      </c>
      <c r="E4303" s="4">
        <v>45955.0</v>
      </c>
      <c r="F4303" s="5">
        <v>150.0</v>
      </c>
      <c r="G4303" s="5">
        <v>16.0</v>
      </c>
      <c r="H4303" s="5">
        <v>2459.0</v>
      </c>
      <c r="I4303" s="1" t="s">
        <v>71</v>
      </c>
      <c r="J4303" s="1" t="s">
        <v>12</v>
      </c>
      <c r="K4303" s="1" t="s">
        <v>13</v>
      </c>
      <c r="L4303" s="1" t="s">
        <v>5</v>
      </c>
      <c r="M4303" s="1" t="s">
        <v>6</v>
      </c>
      <c r="N4303" s="1" t="s">
        <v>7</v>
      </c>
      <c r="O4303" s="6"/>
    </row>
    <row r="4304">
      <c r="A4304" s="5">
        <v>202191.0</v>
      </c>
      <c r="B4304" s="2">
        <v>45961.0</v>
      </c>
      <c r="C4304" s="1" t="s">
        <v>11</v>
      </c>
      <c r="D4304" s="3" t="s">
        <v>657</v>
      </c>
      <c r="E4304" s="4">
        <v>45955.0</v>
      </c>
      <c r="F4304" s="5">
        <v>69.0</v>
      </c>
      <c r="G4304" s="5">
        <v>320.0</v>
      </c>
      <c r="H4304" s="5">
        <v>22060.0</v>
      </c>
      <c r="I4304" s="1" t="s">
        <v>71</v>
      </c>
      <c r="J4304" s="1" t="s">
        <v>12</v>
      </c>
      <c r="K4304" s="1" t="s">
        <v>13</v>
      </c>
      <c r="L4304" s="1" t="s">
        <v>5</v>
      </c>
      <c r="M4304" s="1" t="s">
        <v>6</v>
      </c>
      <c r="N4304" s="1" t="s">
        <v>7</v>
      </c>
      <c r="O4304" s="6"/>
    </row>
    <row r="4305">
      <c r="A4305" s="5">
        <v>202191.0</v>
      </c>
      <c r="B4305" s="2">
        <v>45961.0</v>
      </c>
      <c r="C4305" s="1" t="s">
        <v>11</v>
      </c>
      <c r="D4305" s="3" t="s">
        <v>388</v>
      </c>
      <c r="E4305" s="4">
        <v>45955.0</v>
      </c>
      <c r="F4305" s="5">
        <v>50.0</v>
      </c>
      <c r="G4305" s="5">
        <v>25.0</v>
      </c>
      <c r="H4305" s="5">
        <v>1233.0</v>
      </c>
      <c r="I4305" s="1" t="s">
        <v>71</v>
      </c>
      <c r="J4305" s="1" t="s">
        <v>12</v>
      </c>
      <c r="K4305" s="1" t="s">
        <v>13</v>
      </c>
      <c r="L4305" s="1" t="s">
        <v>5</v>
      </c>
      <c r="M4305" s="1" t="s">
        <v>6</v>
      </c>
      <c r="N4305" s="1" t="s">
        <v>7</v>
      </c>
      <c r="O4305" s="6"/>
    </row>
    <row r="4306">
      <c r="A4306" s="5">
        <v>202191.0</v>
      </c>
      <c r="B4306" s="2">
        <v>45961.0</v>
      </c>
      <c r="C4306" s="1" t="s">
        <v>11</v>
      </c>
      <c r="D4306" s="3" t="s">
        <v>995</v>
      </c>
      <c r="E4306" s="4">
        <v>45955.0</v>
      </c>
      <c r="F4306" s="5">
        <v>40.0</v>
      </c>
      <c r="G4306" s="5">
        <v>130.0</v>
      </c>
      <c r="H4306" s="5">
        <v>5215.0</v>
      </c>
      <c r="I4306" s="1" t="s">
        <v>71</v>
      </c>
      <c r="J4306" s="1" t="s">
        <v>12</v>
      </c>
      <c r="K4306" s="1" t="s">
        <v>13</v>
      </c>
      <c r="L4306" s="1" t="s">
        <v>5</v>
      </c>
      <c r="M4306" s="1" t="s">
        <v>6</v>
      </c>
      <c r="N4306" s="1" t="s">
        <v>7</v>
      </c>
      <c r="O4306" s="6"/>
    </row>
    <row r="4307">
      <c r="A4307" s="5">
        <v>202191.0</v>
      </c>
      <c r="B4307" s="2">
        <v>45961.0</v>
      </c>
      <c r="C4307" s="1" t="s">
        <v>11</v>
      </c>
      <c r="D4307" s="3" t="s">
        <v>428</v>
      </c>
      <c r="E4307" s="4">
        <v>45955.0</v>
      </c>
      <c r="F4307" s="5">
        <v>25.0</v>
      </c>
      <c r="G4307" s="5">
        <v>191.0</v>
      </c>
      <c r="H4307" s="5">
        <v>4781.0</v>
      </c>
      <c r="I4307" s="1" t="s">
        <v>71</v>
      </c>
      <c r="J4307" s="1" t="s">
        <v>12</v>
      </c>
      <c r="K4307" s="1" t="s">
        <v>13</v>
      </c>
      <c r="L4307" s="1" t="s">
        <v>5</v>
      </c>
      <c r="M4307" s="1" t="s">
        <v>6</v>
      </c>
      <c r="N4307" s="1" t="s">
        <v>7</v>
      </c>
      <c r="O4307" s="6"/>
    </row>
    <row r="4308">
      <c r="A4308" s="5">
        <v>202191.0</v>
      </c>
      <c r="B4308" s="2">
        <v>45961.0</v>
      </c>
      <c r="C4308" s="1" t="s">
        <v>11</v>
      </c>
      <c r="D4308" s="3" t="s">
        <v>996</v>
      </c>
      <c r="E4308" s="4">
        <v>45955.0</v>
      </c>
      <c r="F4308" s="5">
        <v>80.0</v>
      </c>
      <c r="G4308" s="5">
        <v>1372.0</v>
      </c>
      <c r="H4308" s="5">
        <v>109729.74</v>
      </c>
      <c r="I4308" s="1" t="s">
        <v>71</v>
      </c>
      <c r="J4308" s="1" t="s">
        <v>12</v>
      </c>
      <c r="K4308" s="1" t="s">
        <v>13</v>
      </c>
      <c r="L4308" s="1" t="s">
        <v>5</v>
      </c>
      <c r="M4308" s="1" t="s">
        <v>6</v>
      </c>
      <c r="N4308" s="1" t="s">
        <v>7</v>
      </c>
      <c r="O4308" s="6"/>
    </row>
    <row r="4309">
      <c r="A4309" s="5">
        <v>202191.0</v>
      </c>
      <c r="B4309" s="2">
        <v>45961.0</v>
      </c>
      <c r="C4309" s="1" t="s">
        <v>11</v>
      </c>
      <c r="D4309" s="3" t="s">
        <v>377</v>
      </c>
      <c r="E4309" s="4">
        <v>45955.0</v>
      </c>
      <c r="F4309" s="5">
        <v>100.0</v>
      </c>
      <c r="G4309" s="5">
        <v>25.0</v>
      </c>
      <c r="H4309" s="5">
        <v>2478.0</v>
      </c>
      <c r="I4309" s="1" t="s">
        <v>71</v>
      </c>
      <c r="J4309" s="1" t="s">
        <v>12</v>
      </c>
      <c r="K4309" s="1" t="s">
        <v>13</v>
      </c>
      <c r="L4309" s="1" t="s">
        <v>5</v>
      </c>
      <c r="M4309" s="1" t="s">
        <v>6</v>
      </c>
      <c r="N4309" s="1" t="s">
        <v>7</v>
      </c>
      <c r="O4309" s="6"/>
    </row>
    <row r="4310">
      <c r="A4310" s="5">
        <v>202191.0</v>
      </c>
      <c r="B4310" s="2">
        <v>45961.0</v>
      </c>
      <c r="C4310" s="1" t="s">
        <v>11</v>
      </c>
      <c r="D4310" s="3" t="s">
        <v>379</v>
      </c>
      <c r="E4310" s="4">
        <v>45955.0</v>
      </c>
      <c r="F4310" s="5">
        <v>18.0</v>
      </c>
      <c r="G4310" s="5">
        <v>197.0</v>
      </c>
      <c r="H4310" s="5">
        <v>3553.0</v>
      </c>
      <c r="I4310" s="1" t="s">
        <v>71</v>
      </c>
      <c r="J4310" s="1" t="s">
        <v>12</v>
      </c>
      <c r="K4310" s="1" t="s">
        <v>13</v>
      </c>
      <c r="L4310" s="1" t="s">
        <v>5</v>
      </c>
      <c r="M4310" s="1" t="s">
        <v>6</v>
      </c>
      <c r="N4310" s="1" t="s">
        <v>7</v>
      </c>
      <c r="O4310" s="6"/>
    </row>
    <row r="4311">
      <c r="A4311" s="5">
        <v>202193.0</v>
      </c>
      <c r="B4311" s="2">
        <v>45961.0</v>
      </c>
      <c r="C4311" s="1" t="s">
        <v>11</v>
      </c>
      <c r="D4311" s="3" t="s">
        <v>997</v>
      </c>
      <c r="E4311" s="4">
        <v>45955.0</v>
      </c>
      <c r="F4311" s="5">
        <v>10.0</v>
      </c>
      <c r="G4311" s="5">
        <v>17.0</v>
      </c>
      <c r="H4311" s="5">
        <v>170.0</v>
      </c>
      <c r="I4311" s="1" t="s">
        <v>71</v>
      </c>
      <c r="J4311" s="1" t="s">
        <v>12</v>
      </c>
      <c r="K4311" s="1" t="s">
        <v>13</v>
      </c>
      <c r="L4311" s="1" t="s">
        <v>5</v>
      </c>
      <c r="M4311" s="1" t="s">
        <v>6</v>
      </c>
      <c r="N4311" s="1" t="s">
        <v>7</v>
      </c>
      <c r="O4311" s="6"/>
    </row>
    <row r="4312">
      <c r="A4312" s="5">
        <v>202193.0</v>
      </c>
      <c r="B4312" s="2">
        <v>45961.0</v>
      </c>
      <c r="C4312" s="1" t="s">
        <v>11</v>
      </c>
      <c r="D4312" s="3" t="s">
        <v>418</v>
      </c>
      <c r="E4312" s="4">
        <v>45955.0</v>
      </c>
      <c r="F4312" s="5">
        <v>70.0</v>
      </c>
      <c r="G4312" s="5">
        <v>16.0</v>
      </c>
      <c r="H4312" s="5">
        <v>1147.0</v>
      </c>
      <c r="I4312" s="1" t="s">
        <v>71</v>
      </c>
      <c r="J4312" s="1" t="s">
        <v>12</v>
      </c>
      <c r="K4312" s="1" t="s">
        <v>13</v>
      </c>
      <c r="L4312" s="1" t="s">
        <v>5</v>
      </c>
      <c r="M4312" s="1" t="s">
        <v>6</v>
      </c>
      <c r="N4312" s="1" t="s">
        <v>7</v>
      </c>
      <c r="O4312" s="6"/>
    </row>
    <row r="4313">
      <c r="A4313" s="5">
        <v>202193.0</v>
      </c>
      <c r="B4313" s="2">
        <v>45961.0</v>
      </c>
      <c r="C4313" s="1" t="s">
        <v>11</v>
      </c>
      <c r="D4313" s="3" t="s">
        <v>433</v>
      </c>
      <c r="E4313" s="4">
        <v>45955.0</v>
      </c>
      <c r="F4313" s="5">
        <v>120.0</v>
      </c>
      <c r="G4313" s="5">
        <v>238.0</v>
      </c>
      <c r="H4313" s="5">
        <v>28556.0</v>
      </c>
      <c r="I4313" s="1" t="s">
        <v>71</v>
      </c>
      <c r="J4313" s="1" t="s">
        <v>12</v>
      </c>
      <c r="K4313" s="1" t="s">
        <v>13</v>
      </c>
      <c r="L4313" s="1" t="s">
        <v>5</v>
      </c>
      <c r="M4313" s="1" t="s">
        <v>6</v>
      </c>
      <c r="N4313" s="1" t="s">
        <v>7</v>
      </c>
      <c r="O4313" s="6"/>
    </row>
    <row r="4314">
      <c r="A4314" s="5">
        <v>202193.0</v>
      </c>
      <c r="B4314" s="2">
        <v>45961.0</v>
      </c>
      <c r="C4314" s="1" t="s">
        <v>11</v>
      </c>
      <c r="D4314" s="3" t="s">
        <v>386</v>
      </c>
      <c r="E4314" s="4">
        <v>45955.0</v>
      </c>
      <c r="F4314" s="5">
        <v>10.0</v>
      </c>
      <c r="G4314" s="5">
        <v>158.0</v>
      </c>
      <c r="H4314" s="5">
        <v>1577.0</v>
      </c>
      <c r="I4314" s="1" t="s">
        <v>71</v>
      </c>
      <c r="J4314" s="1" t="s">
        <v>12</v>
      </c>
      <c r="K4314" s="1" t="s">
        <v>13</v>
      </c>
      <c r="L4314" s="1" t="s">
        <v>5</v>
      </c>
      <c r="M4314" s="1" t="s">
        <v>6</v>
      </c>
      <c r="N4314" s="1" t="s">
        <v>7</v>
      </c>
      <c r="O4314" s="6"/>
    </row>
    <row r="4315">
      <c r="A4315" s="5">
        <v>202193.0</v>
      </c>
      <c r="B4315" s="2">
        <v>45961.0</v>
      </c>
      <c r="C4315" s="1" t="s">
        <v>11</v>
      </c>
      <c r="D4315" s="3" t="s">
        <v>417</v>
      </c>
      <c r="E4315" s="4">
        <v>45955.0</v>
      </c>
      <c r="F4315" s="5">
        <v>10.0</v>
      </c>
      <c r="G4315" s="5">
        <v>54.0</v>
      </c>
      <c r="H4315" s="5">
        <v>543.0</v>
      </c>
      <c r="I4315" s="1" t="s">
        <v>71</v>
      </c>
      <c r="J4315" s="1" t="s">
        <v>12</v>
      </c>
      <c r="K4315" s="1" t="s">
        <v>13</v>
      </c>
      <c r="L4315" s="1" t="s">
        <v>5</v>
      </c>
      <c r="M4315" s="1" t="s">
        <v>6</v>
      </c>
      <c r="N4315" s="1" t="s">
        <v>7</v>
      </c>
      <c r="O4315" s="6"/>
    </row>
    <row r="4316">
      <c r="A4316" s="5">
        <v>202193.0</v>
      </c>
      <c r="B4316" s="2">
        <v>45961.0</v>
      </c>
      <c r="C4316" s="1" t="s">
        <v>11</v>
      </c>
      <c r="D4316" s="3" t="s">
        <v>998</v>
      </c>
      <c r="E4316" s="4">
        <v>45955.0</v>
      </c>
      <c r="F4316" s="5">
        <v>20.0</v>
      </c>
      <c r="G4316" s="5">
        <v>30.0</v>
      </c>
      <c r="H4316" s="5">
        <v>591.0</v>
      </c>
      <c r="I4316" s="1" t="s">
        <v>71</v>
      </c>
      <c r="J4316" s="1" t="s">
        <v>12</v>
      </c>
      <c r="K4316" s="1" t="s">
        <v>13</v>
      </c>
      <c r="L4316" s="1" t="s">
        <v>5</v>
      </c>
      <c r="M4316" s="1" t="s">
        <v>6</v>
      </c>
      <c r="N4316" s="1" t="s">
        <v>7</v>
      </c>
      <c r="O4316" s="6"/>
    </row>
    <row r="4317">
      <c r="A4317" s="5">
        <v>202194.0</v>
      </c>
      <c r="B4317" s="2">
        <v>45961.0</v>
      </c>
      <c r="C4317" s="1" t="s">
        <v>11</v>
      </c>
      <c r="D4317" s="3" t="s">
        <v>999</v>
      </c>
      <c r="E4317" s="4">
        <v>45955.0</v>
      </c>
      <c r="F4317" s="5">
        <v>10.0</v>
      </c>
      <c r="G4317" s="5">
        <v>19.0</v>
      </c>
      <c r="H4317" s="5">
        <v>187.0</v>
      </c>
      <c r="I4317" s="1" t="s">
        <v>71</v>
      </c>
      <c r="J4317" s="1" t="s">
        <v>12</v>
      </c>
      <c r="K4317" s="1" t="s">
        <v>13</v>
      </c>
      <c r="L4317" s="1" t="s">
        <v>5</v>
      </c>
      <c r="M4317" s="1" t="s">
        <v>6</v>
      </c>
      <c r="N4317" s="1" t="s">
        <v>7</v>
      </c>
      <c r="O4317" s="6"/>
    </row>
    <row r="4318">
      <c r="A4318" s="5">
        <v>202194.0</v>
      </c>
      <c r="B4318" s="2">
        <v>45961.0</v>
      </c>
      <c r="C4318" s="1" t="s">
        <v>11</v>
      </c>
      <c r="D4318" s="3" t="s">
        <v>1000</v>
      </c>
      <c r="E4318" s="4">
        <v>45955.0</v>
      </c>
      <c r="F4318" s="5">
        <v>15.0</v>
      </c>
      <c r="G4318" s="5">
        <v>78.0</v>
      </c>
      <c r="H4318" s="5">
        <v>1166.0</v>
      </c>
      <c r="I4318" s="1" t="s">
        <v>71</v>
      </c>
      <c r="J4318" s="1" t="s">
        <v>12</v>
      </c>
      <c r="K4318" s="1" t="s">
        <v>13</v>
      </c>
      <c r="L4318" s="1" t="s">
        <v>5</v>
      </c>
      <c r="M4318" s="1" t="s">
        <v>6</v>
      </c>
      <c r="N4318" s="1" t="s">
        <v>7</v>
      </c>
      <c r="O4318" s="6"/>
    </row>
    <row r="4319">
      <c r="A4319" s="5">
        <v>202194.0</v>
      </c>
      <c r="B4319" s="2">
        <v>45961.0</v>
      </c>
      <c r="C4319" s="1" t="s">
        <v>11</v>
      </c>
      <c r="D4319" s="3" t="s">
        <v>381</v>
      </c>
      <c r="E4319" s="4">
        <v>45955.0</v>
      </c>
      <c r="F4319" s="5">
        <v>20.0</v>
      </c>
      <c r="G4319" s="5">
        <v>55.0</v>
      </c>
      <c r="H4319" s="5">
        <v>1109.0</v>
      </c>
      <c r="I4319" s="1" t="s">
        <v>71</v>
      </c>
      <c r="J4319" s="1" t="s">
        <v>12</v>
      </c>
      <c r="K4319" s="1" t="s">
        <v>13</v>
      </c>
      <c r="L4319" s="1" t="s">
        <v>5</v>
      </c>
      <c r="M4319" s="1" t="s">
        <v>6</v>
      </c>
      <c r="N4319" s="1" t="s">
        <v>7</v>
      </c>
      <c r="O4319" s="6"/>
    </row>
    <row r="4320">
      <c r="A4320" s="5">
        <v>202194.0</v>
      </c>
      <c r="B4320" s="2">
        <v>45961.0</v>
      </c>
      <c r="C4320" s="1" t="s">
        <v>11</v>
      </c>
      <c r="D4320" s="3" t="s">
        <v>1001</v>
      </c>
      <c r="E4320" s="4">
        <v>45955.0</v>
      </c>
      <c r="F4320" s="5">
        <v>20.0</v>
      </c>
      <c r="G4320" s="5">
        <v>22.0</v>
      </c>
      <c r="H4320" s="5">
        <v>446.0</v>
      </c>
      <c r="I4320" s="1" t="s">
        <v>71</v>
      </c>
      <c r="J4320" s="1" t="s">
        <v>12</v>
      </c>
      <c r="K4320" s="1" t="s">
        <v>13</v>
      </c>
      <c r="L4320" s="1" t="s">
        <v>5</v>
      </c>
      <c r="M4320" s="1" t="s">
        <v>6</v>
      </c>
      <c r="N4320" s="1" t="s">
        <v>7</v>
      </c>
      <c r="O4320" s="6"/>
    </row>
    <row r="4321">
      <c r="A4321" s="5">
        <v>202194.0</v>
      </c>
      <c r="B4321" s="2">
        <v>45961.0</v>
      </c>
      <c r="C4321" s="1" t="s">
        <v>11</v>
      </c>
      <c r="D4321" s="3" t="s">
        <v>845</v>
      </c>
      <c r="E4321" s="4">
        <v>45955.0</v>
      </c>
      <c r="F4321" s="5">
        <v>10.0</v>
      </c>
      <c r="G4321" s="5">
        <v>15.0</v>
      </c>
      <c r="H4321" s="5">
        <v>146.0</v>
      </c>
      <c r="I4321" s="1" t="s">
        <v>71</v>
      </c>
      <c r="J4321" s="1" t="s">
        <v>12</v>
      </c>
      <c r="K4321" s="1" t="s">
        <v>13</v>
      </c>
      <c r="L4321" s="1" t="s">
        <v>5</v>
      </c>
      <c r="M4321" s="1" t="s">
        <v>6</v>
      </c>
      <c r="N4321" s="1" t="s">
        <v>7</v>
      </c>
      <c r="O4321" s="6"/>
    </row>
    <row r="4322">
      <c r="A4322" s="5">
        <v>202194.0</v>
      </c>
      <c r="B4322" s="2">
        <v>45961.0</v>
      </c>
      <c r="C4322" s="1" t="s">
        <v>11</v>
      </c>
      <c r="D4322" s="3" t="s">
        <v>1002</v>
      </c>
      <c r="E4322" s="4">
        <v>45955.0</v>
      </c>
      <c r="F4322" s="5">
        <v>10.0</v>
      </c>
      <c r="G4322" s="5">
        <v>100.0</v>
      </c>
      <c r="H4322" s="5">
        <v>1001.0</v>
      </c>
      <c r="I4322" s="1" t="s">
        <v>71</v>
      </c>
      <c r="J4322" s="1" t="s">
        <v>12</v>
      </c>
      <c r="K4322" s="1" t="s">
        <v>13</v>
      </c>
      <c r="L4322" s="1" t="s">
        <v>5</v>
      </c>
      <c r="M4322" s="1" t="s">
        <v>6</v>
      </c>
      <c r="N4322" s="1" t="s">
        <v>7</v>
      </c>
      <c r="O4322" s="6"/>
    </row>
    <row r="4323">
      <c r="A4323" s="5">
        <v>202194.0</v>
      </c>
      <c r="B4323" s="2">
        <v>45961.0</v>
      </c>
      <c r="C4323" s="1" t="s">
        <v>11</v>
      </c>
      <c r="D4323" s="3" t="s">
        <v>1003</v>
      </c>
      <c r="E4323" s="4">
        <v>45955.0</v>
      </c>
      <c r="F4323" s="5">
        <v>30.0</v>
      </c>
      <c r="G4323" s="5">
        <v>89.0</v>
      </c>
      <c r="H4323" s="5">
        <v>2678.0</v>
      </c>
      <c r="I4323" s="1" t="s">
        <v>71</v>
      </c>
      <c r="J4323" s="1" t="s">
        <v>12</v>
      </c>
      <c r="K4323" s="1" t="s">
        <v>13</v>
      </c>
      <c r="L4323" s="1" t="s">
        <v>5</v>
      </c>
      <c r="M4323" s="1" t="s">
        <v>6</v>
      </c>
      <c r="N4323" s="1" t="s">
        <v>7</v>
      </c>
      <c r="O4323" s="6"/>
    </row>
    <row r="4324">
      <c r="A4324" s="5">
        <v>202195.0</v>
      </c>
      <c r="B4324" s="2">
        <v>45961.0</v>
      </c>
      <c r="C4324" s="1" t="s">
        <v>11</v>
      </c>
      <c r="D4324" s="3" t="s">
        <v>1004</v>
      </c>
      <c r="E4324" s="4">
        <v>45955.0</v>
      </c>
      <c r="F4324" s="5">
        <v>16.0</v>
      </c>
      <c r="G4324" s="5">
        <v>240.0</v>
      </c>
      <c r="H4324" s="5">
        <v>3848.0</v>
      </c>
      <c r="I4324" s="1" t="s">
        <v>71</v>
      </c>
      <c r="J4324" s="1" t="s">
        <v>12</v>
      </c>
      <c r="K4324" s="1" t="s">
        <v>13</v>
      </c>
      <c r="L4324" s="1" t="s">
        <v>5</v>
      </c>
      <c r="M4324" s="1" t="s">
        <v>6</v>
      </c>
      <c r="N4324" s="1" t="s">
        <v>7</v>
      </c>
      <c r="O4324" s="6"/>
    </row>
    <row r="4325">
      <c r="A4325" s="5">
        <v>202195.0</v>
      </c>
      <c r="B4325" s="2">
        <v>45961.0</v>
      </c>
      <c r="C4325" s="1" t="s">
        <v>11</v>
      </c>
      <c r="D4325" s="3" t="s">
        <v>379</v>
      </c>
      <c r="E4325" s="4">
        <v>45955.0</v>
      </c>
      <c r="F4325" s="5">
        <v>7.0</v>
      </c>
      <c r="G4325" s="5">
        <v>197.0</v>
      </c>
      <c r="H4325" s="5">
        <v>1381.0</v>
      </c>
      <c r="I4325" s="1" t="s">
        <v>71</v>
      </c>
      <c r="J4325" s="1" t="s">
        <v>12</v>
      </c>
      <c r="K4325" s="1" t="s">
        <v>13</v>
      </c>
      <c r="L4325" s="1" t="s">
        <v>5</v>
      </c>
      <c r="M4325" s="1" t="s">
        <v>6</v>
      </c>
      <c r="N4325" s="1" t="s">
        <v>7</v>
      </c>
      <c r="O4325" s="6"/>
    </row>
    <row r="4326">
      <c r="A4326" s="5">
        <v>202195.0</v>
      </c>
      <c r="B4326" s="2">
        <v>45961.0</v>
      </c>
      <c r="C4326" s="1" t="s">
        <v>11</v>
      </c>
      <c r="D4326" s="3" t="s">
        <v>1005</v>
      </c>
      <c r="E4326" s="4">
        <v>45955.0</v>
      </c>
      <c r="F4326" s="5">
        <v>8.0</v>
      </c>
      <c r="G4326" s="5">
        <v>82.0</v>
      </c>
      <c r="H4326" s="5">
        <v>657.0</v>
      </c>
      <c r="I4326" s="1" t="s">
        <v>71</v>
      </c>
      <c r="J4326" s="1" t="s">
        <v>12</v>
      </c>
      <c r="K4326" s="1" t="s">
        <v>13</v>
      </c>
      <c r="L4326" s="1" t="s">
        <v>5</v>
      </c>
      <c r="M4326" s="1" t="s">
        <v>6</v>
      </c>
      <c r="N4326" s="1" t="s">
        <v>7</v>
      </c>
      <c r="O4326" s="6"/>
    </row>
    <row r="4327">
      <c r="A4327" s="5">
        <v>202195.0</v>
      </c>
      <c r="B4327" s="2">
        <v>45961.0</v>
      </c>
      <c r="C4327" s="1" t="s">
        <v>11</v>
      </c>
      <c r="D4327" s="3" t="s">
        <v>378</v>
      </c>
      <c r="E4327" s="4">
        <v>45955.0</v>
      </c>
      <c r="F4327" s="5">
        <v>15.0</v>
      </c>
      <c r="G4327" s="5">
        <v>82.0</v>
      </c>
      <c r="H4327" s="5">
        <v>1231.0</v>
      </c>
      <c r="I4327" s="1" t="s">
        <v>71</v>
      </c>
      <c r="J4327" s="1" t="s">
        <v>12</v>
      </c>
      <c r="K4327" s="1" t="s">
        <v>13</v>
      </c>
      <c r="L4327" s="1" t="s">
        <v>5</v>
      </c>
      <c r="M4327" s="1" t="s">
        <v>6</v>
      </c>
      <c r="N4327" s="1" t="s">
        <v>7</v>
      </c>
      <c r="O4327" s="6"/>
    </row>
    <row r="4328">
      <c r="A4328" s="5">
        <v>202195.0</v>
      </c>
      <c r="B4328" s="2">
        <v>45961.0</v>
      </c>
      <c r="C4328" s="1" t="s">
        <v>11</v>
      </c>
      <c r="D4328" s="3" t="s">
        <v>708</v>
      </c>
      <c r="E4328" s="4">
        <v>45955.0</v>
      </c>
      <c r="F4328" s="5">
        <v>4.0</v>
      </c>
      <c r="G4328" s="5">
        <v>142.0</v>
      </c>
      <c r="H4328" s="5">
        <v>567.0</v>
      </c>
      <c r="I4328" s="1" t="s">
        <v>71</v>
      </c>
      <c r="J4328" s="1" t="s">
        <v>12</v>
      </c>
      <c r="K4328" s="1" t="s">
        <v>13</v>
      </c>
      <c r="L4328" s="1" t="s">
        <v>5</v>
      </c>
      <c r="M4328" s="1" t="s">
        <v>6</v>
      </c>
      <c r="N4328" s="1" t="s">
        <v>7</v>
      </c>
      <c r="O4328" s="6"/>
    </row>
    <row r="4329">
      <c r="A4329" s="5">
        <v>202195.0</v>
      </c>
      <c r="B4329" s="2">
        <v>45961.0</v>
      </c>
      <c r="C4329" s="1" t="s">
        <v>11</v>
      </c>
      <c r="D4329" s="3" t="s">
        <v>989</v>
      </c>
      <c r="E4329" s="4">
        <v>45955.0</v>
      </c>
      <c r="F4329" s="5">
        <v>4.0</v>
      </c>
      <c r="G4329" s="5">
        <v>322.0</v>
      </c>
      <c r="H4329" s="5">
        <v>1288.0</v>
      </c>
      <c r="I4329" s="1" t="s">
        <v>71</v>
      </c>
      <c r="J4329" s="1" t="s">
        <v>12</v>
      </c>
      <c r="K4329" s="1" t="s">
        <v>13</v>
      </c>
      <c r="L4329" s="1" t="s">
        <v>5</v>
      </c>
      <c r="M4329" s="1" t="s">
        <v>6</v>
      </c>
      <c r="N4329" s="1" t="s">
        <v>7</v>
      </c>
      <c r="O4329" s="6"/>
    </row>
    <row r="4330">
      <c r="A4330" s="5">
        <v>202195.0</v>
      </c>
      <c r="B4330" s="2">
        <v>45961.0</v>
      </c>
      <c r="C4330" s="1" t="s">
        <v>11</v>
      </c>
      <c r="D4330" s="3" t="s">
        <v>1006</v>
      </c>
      <c r="E4330" s="4">
        <v>45955.0</v>
      </c>
      <c r="F4330" s="5">
        <v>10.0</v>
      </c>
      <c r="G4330" s="5">
        <v>23.0</v>
      </c>
      <c r="H4330" s="5">
        <v>227.0</v>
      </c>
      <c r="I4330" s="1" t="s">
        <v>71</v>
      </c>
      <c r="J4330" s="1" t="s">
        <v>12</v>
      </c>
      <c r="K4330" s="1" t="s">
        <v>13</v>
      </c>
      <c r="L4330" s="1" t="s">
        <v>5</v>
      </c>
      <c r="M4330" s="1" t="s">
        <v>6</v>
      </c>
      <c r="N4330" s="1" t="s">
        <v>7</v>
      </c>
      <c r="O4330" s="6"/>
    </row>
    <row r="4331">
      <c r="A4331" s="5">
        <v>202195.0</v>
      </c>
      <c r="B4331" s="2">
        <v>45961.0</v>
      </c>
      <c r="C4331" s="1" t="s">
        <v>11</v>
      </c>
      <c r="D4331" s="3" t="s">
        <v>991</v>
      </c>
      <c r="E4331" s="4">
        <v>45955.0</v>
      </c>
      <c r="F4331" s="5">
        <v>4.0</v>
      </c>
      <c r="G4331" s="5">
        <v>444.0</v>
      </c>
      <c r="H4331" s="5">
        <v>1777.0</v>
      </c>
      <c r="I4331" s="1" t="s">
        <v>71</v>
      </c>
      <c r="J4331" s="1" t="s">
        <v>12</v>
      </c>
      <c r="K4331" s="1" t="s">
        <v>13</v>
      </c>
      <c r="L4331" s="1" t="s">
        <v>5</v>
      </c>
      <c r="M4331" s="1" t="s">
        <v>6</v>
      </c>
      <c r="N4331" s="1" t="s">
        <v>7</v>
      </c>
      <c r="O4331" s="6"/>
    </row>
    <row r="4332">
      <c r="A4332" s="5">
        <v>202195.0</v>
      </c>
      <c r="B4332" s="2">
        <v>45961.0</v>
      </c>
      <c r="C4332" s="1" t="s">
        <v>11</v>
      </c>
      <c r="D4332" s="3" t="s">
        <v>1001</v>
      </c>
      <c r="E4332" s="4">
        <v>45955.0</v>
      </c>
      <c r="F4332" s="5">
        <v>3.0</v>
      </c>
      <c r="G4332" s="5">
        <v>22.0</v>
      </c>
      <c r="H4332" s="5">
        <v>67.0</v>
      </c>
      <c r="I4332" s="1" t="s">
        <v>71</v>
      </c>
      <c r="J4332" s="1" t="s">
        <v>12</v>
      </c>
      <c r="K4332" s="1" t="s">
        <v>13</v>
      </c>
      <c r="L4332" s="1" t="s">
        <v>5</v>
      </c>
      <c r="M4332" s="1" t="s">
        <v>6</v>
      </c>
      <c r="N4332" s="1" t="s">
        <v>7</v>
      </c>
      <c r="O4332" s="6"/>
    </row>
    <row r="4333">
      <c r="A4333" s="5">
        <v>202195.0</v>
      </c>
      <c r="B4333" s="2">
        <v>45961.0</v>
      </c>
      <c r="C4333" s="1" t="s">
        <v>11</v>
      </c>
      <c r="D4333" s="3" t="s">
        <v>438</v>
      </c>
      <c r="E4333" s="4">
        <v>45955.0</v>
      </c>
      <c r="F4333" s="5">
        <v>4.0</v>
      </c>
      <c r="G4333" s="5">
        <v>264.0</v>
      </c>
      <c r="H4333" s="5">
        <v>1054.0</v>
      </c>
      <c r="I4333" s="1" t="s">
        <v>71</v>
      </c>
      <c r="J4333" s="1" t="s">
        <v>12</v>
      </c>
      <c r="K4333" s="1" t="s">
        <v>13</v>
      </c>
      <c r="L4333" s="1" t="s">
        <v>5</v>
      </c>
      <c r="M4333" s="1" t="s">
        <v>6</v>
      </c>
      <c r="N4333" s="1" t="s">
        <v>7</v>
      </c>
      <c r="O4333" s="6"/>
    </row>
    <row r="4334">
      <c r="A4334" s="5">
        <v>202195.0</v>
      </c>
      <c r="B4334" s="2">
        <v>45961.0</v>
      </c>
      <c r="C4334" s="1" t="s">
        <v>11</v>
      </c>
      <c r="D4334" s="3" t="s">
        <v>1007</v>
      </c>
      <c r="E4334" s="4">
        <v>45955.0</v>
      </c>
      <c r="F4334" s="5">
        <v>30.0</v>
      </c>
      <c r="G4334" s="5">
        <v>107.0</v>
      </c>
      <c r="H4334" s="5">
        <v>3197.0</v>
      </c>
      <c r="I4334" s="1" t="s">
        <v>71</v>
      </c>
      <c r="J4334" s="1" t="s">
        <v>12</v>
      </c>
      <c r="K4334" s="1" t="s">
        <v>13</v>
      </c>
      <c r="L4334" s="1" t="s">
        <v>5</v>
      </c>
      <c r="M4334" s="1" t="s">
        <v>6</v>
      </c>
      <c r="N4334" s="1" t="s">
        <v>7</v>
      </c>
      <c r="O4334" s="6"/>
    </row>
    <row r="4335">
      <c r="A4335" s="5">
        <v>202195.0</v>
      </c>
      <c r="B4335" s="2">
        <v>45961.0</v>
      </c>
      <c r="C4335" s="1" t="s">
        <v>11</v>
      </c>
      <c r="D4335" s="3" t="s">
        <v>1008</v>
      </c>
      <c r="E4335" s="4">
        <v>45955.0</v>
      </c>
      <c r="F4335" s="5">
        <v>4.0</v>
      </c>
      <c r="G4335" s="5">
        <v>431.0</v>
      </c>
      <c r="H4335" s="5">
        <v>1725.0</v>
      </c>
      <c r="I4335" s="1" t="s">
        <v>71</v>
      </c>
      <c r="J4335" s="1" t="s">
        <v>12</v>
      </c>
      <c r="K4335" s="1" t="s">
        <v>13</v>
      </c>
      <c r="L4335" s="1" t="s">
        <v>5</v>
      </c>
      <c r="M4335" s="1" t="s">
        <v>6</v>
      </c>
      <c r="N4335" s="1" t="s">
        <v>7</v>
      </c>
      <c r="O4335" s="6"/>
    </row>
    <row r="4336">
      <c r="A4336" s="5">
        <v>202195.0</v>
      </c>
      <c r="B4336" s="2">
        <v>45961.0</v>
      </c>
      <c r="C4336" s="1" t="s">
        <v>11</v>
      </c>
      <c r="D4336" s="3" t="s">
        <v>427</v>
      </c>
      <c r="E4336" s="4">
        <v>45955.0</v>
      </c>
      <c r="F4336" s="5">
        <v>45.0</v>
      </c>
      <c r="G4336" s="5">
        <v>240.0</v>
      </c>
      <c r="H4336" s="5">
        <v>10822.0</v>
      </c>
      <c r="I4336" s="1" t="s">
        <v>71</v>
      </c>
      <c r="J4336" s="1" t="s">
        <v>12</v>
      </c>
      <c r="K4336" s="1" t="s">
        <v>13</v>
      </c>
      <c r="L4336" s="1" t="s">
        <v>5</v>
      </c>
      <c r="M4336" s="1" t="s">
        <v>6</v>
      </c>
      <c r="N4336" s="1" t="s">
        <v>7</v>
      </c>
      <c r="O4336" s="6"/>
    </row>
    <row r="4337">
      <c r="A4337" s="5">
        <v>202195.0</v>
      </c>
      <c r="B4337" s="2">
        <v>45961.0</v>
      </c>
      <c r="C4337" s="1" t="s">
        <v>11</v>
      </c>
      <c r="D4337" s="3" t="s">
        <v>381</v>
      </c>
      <c r="E4337" s="4">
        <v>45955.0</v>
      </c>
      <c r="F4337" s="5">
        <v>1.0</v>
      </c>
      <c r="G4337" s="5">
        <v>55.0</v>
      </c>
      <c r="H4337" s="5">
        <v>56.0</v>
      </c>
      <c r="I4337" s="1" t="s">
        <v>71</v>
      </c>
      <c r="J4337" s="1" t="s">
        <v>12</v>
      </c>
      <c r="K4337" s="1" t="s">
        <v>13</v>
      </c>
      <c r="L4337" s="1" t="s">
        <v>5</v>
      </c>
      <c r="M4337" s="1" t="s">
        <v>6</v>
      </c>
      <c r="N4337" s="1" t="s">
        <v>7</v>
      </c>
      <c r="O4337" s="6"/>
    </row>
    <row r="4338">
      <c r="A4338" s="5">
        <v>202195.0</v>
      </c>
      <c r="B4338" s="2">
        <v>45961.0</v>
      </c>
      <c r="C4338" s="1" t="s">
        <v>11</v>
      </c>
      <c r="D4338" s="3" t="s">
        <v>77</v>
      </c>
      <c r="E4338" s="4">
        <v>45955.0</v>
      </c>
      <c r="F4338" s="5">
        <v>10.0</v>
      </c>
      <c r="G4338" s="5">
        <v>40.0</v>
      </c>
      <c r="H4338" s="5">
        <v>403.0</v>
      </c>
      <c r="I4338" s="1" t="s">
        <v>71</v>
      </c>
      <c r="J4338" s="1" t="s">
        <v>12</v>
      </c>
      <c r="K4338" s="1" t="s">
        <v>13</v>
      </c>
      <c r="L4338" s="1" t="s">
        <v>5</v>
      </c>
      <c r="M4338" s="1" t="s">
        <v>6</v>
      </c>
      <c r="N4338" s="1" t="s">
        <v>7</v>
      </c>
      <c r="O4338" s="6"/>
    </row>
    <row r="4339">
      <c r="A4339" s="5">
        <v>202195.0</v>
      </c>
      <c r="B4339" s="2">
        <v>45961.0</v>
      </c>
      <c r="C4339" s="1" t="s">
        <v>11</v>
      </c>
      <c r="D4339" s="3" t="s">
        <v>995</v>
      </c>
      <c r="E4339" s="4">
        <v>45955.0</v>
      </c>
      <c r="F4339" s="5">
        <v>8.0</v>
      </c>
      <c r="G4339" s="5">
        <v>130.0</v>
      </c>
      <c r="H4339" s="5">
        <v>1043.0</v>
      </c>
      <c r="I4339" s="1" t="s">
        <v>71</v>
      </c>
      <c r="J4339" s="1" t="s">
        <v>12</v>
      </c>
      <c r="K4339" s="1" t="s">
        <v>13</v>
      </c>
      <c r="L4339" s="1" t="s">
        <v>5</v>
      </c>
      <c r="M4339" s="1" t="s">
        <v>6</v>
      </c>
      <c r="N4339" s="1" t="s">
        <v>7</v>
      </c>
      <c r="O4339" s="6"/>
    </row>
    <row r="4340">
      <c r="A4340" s="5">
        <v>202195.0</v>
      </c>
      <c r="B4340" s="2">
        <v>45961.0</v>
      </c>
      <c r="C4340" s="1" t="s">
        <v>11</v>
      </c>
      <c r="D4340" s="3" t="s">
        <v>1002</v>
      </c>
      <c r="E4340" s="4">
        <v>45955.0</v>
      </c>
      <c r="F4340" s="5">
        <v>6.0</v>
      </c>
      <c r="G4340" s="5">
        <v>100.0</v>
      </c>
      <c r="H4340" s="5">
        <v>601.0</v>
      </c>
      <c r="I4340" s="1" t="s">
        <v>71</v>
      </c>
      <c r="J4340" s="1" t="s">
        <v>12</v>
      </c>
      <c r="K4340" s="1" t="s">
        <v>13</v>
      </c>
      <c r="L4340" s="1" t="s">
        <v>5</v>
      </c>
      <c r="M4340" s="1" t="s">
        <v>6</v>
      </c>
      <c r="N4340" s="1" t="s">
        <v>7</v>
      </c>
      <c r="O4340" s="6"/>
    </row>
    <row r="4341">
      <c r="A4341" s="5">
        <v>202195.0</v>
      </c>
      <c r="B4341" s="2">
        <v>45961.0</v>
      </c>
      <c r="C4341" s="1" t="s">
        <v>11</v>
      </c>
      <c r="D4341" s="3" t="s">
        <v>1009</v>
      </c>
      <c r="E4341" s="4">
        <v>45955.0</v>
      </c>
      <c r="F4341" s="5">
        <v>4.0</v>
      </c>
      <c r="G4341" s="5">
        <v>136.0</v>
      </c>
      <c r="H4341" s="5">
        <v>545.0</v>
      </c>
      <c r="I4341" s="1" t="s">
        <v>71</v>
      </c>
      <c r="J4341" s="1" t="s">
        <v>12</v>
      </c>
      <c r="K4341" s="1" t="s">
        <v>13</v>
      </c>
      <c r="L4341" s="1" t="s">
        <v>5</v>
      </c>
      <c r="M4341" s="1" t="s">
        <v>6</v>
      </c>
      <c r="N4341" s="1" t="s">
        <v>7</v>
      </c>
      <c r="O4341" s="6"/>
    </row>
    <row r="4342">
      <c r="A4342" s="5">
        <v>202195.0</v>
      </c>
      <c r="B4342" s="2">
        <v>45961.0</v>
      </c>
      <c r="C4342" s="1" t="s">
        <v>11</v>
      </c>
      <c r="D4342" s="3" t="s">
        <v>987</v>
      </c>
      <c r="E4342" s="4">
        <v>45955.0</v>
      </c>
      <c r="F4342" s="5">
        <v>10.0</v>
      </c>
      <c r="G4342" s="5">
        <v>60.0</v>
      </c>
      <c r="H4342" s="5">
        <v>605.0</v>
      </c>
      <c r="I4342" s="1" t="s">
        <v>71</v>
      </c>
      <c r="J4342" s="1" t="s">
        <v>12</v>
      </c>
      <c r="K4342" s="1" t="s">
        <v>13</v>
      </c>
      <c r="L4342" s="1" t="s">
        <v>5</v>
      </c>
      <c r="M4342" s="1" t="s">
        <v>6</v>
      </c>
      <c r="N4342" s="1" t="s">
        <v>7</v>
      </c>
      <c r="O4342" s="6"/>
    </row>
    <row r="4343">
      <c r="A4343" s="5">
        <v>202197.0</v>
      </c>
      <c r="B4343" s="2">
        <v>45961.0</v>
      </c>
      <c r="C4343" s="1" t="s">
        <v>11</v>
      </c>
      <c r="D4343" s="3" t="s">
        <v>297</v>
      </c>
      <c r="E4343" s="4">
        <v>45955.0</v>
      </c>
      <c r="F4343" s="5">
        <v>80.0</v>
      </c>
      <c r="G4343" s="5">
        <v>22.0</v>
      </c>
      <c r="H4343" s="5">
        <v>1737.0</v>
      </c>
      <c r="I4343" s="1" t="s">
        <v>75</v>
      </c>
      <c r="J4343" s="1" t="s">
        <v>12</v>
      </c>
      <c r="K4343" s="1" t="s">
        <v>13</v>
      </c>
      <c r="L4343" s="1" t="s">
        <v>5</v>
      </c>
      <c r="M4343" s="1" t="s">
        <v>6</v>
      </c>
      <c r="N4343" s="1" t="s">
        <v>7</v>
      </c>
      <c r="O4343" s="6"/>
    </row>
    <row r="4344">
      <c r="A4344" s="5">
        <v>202197.0</v>
      </c>
      <c r="B4344" s="2">
        <v>45961.0</v>
      </c>
      <c r="C4344" s="1" t="s">
        <v>11</v>
      </c>
      <c r="D4344" s="3" t="s">
        <v>292</v>
      </c>
      <c r="E4344" s="4">
        <v>45955.0</v>
      </c>
      <c r="F4344" s="5">
        <v>80.0</v>
      </c>
      <c r="G4344" s="5">
        <v>52.0</v>
      </c>
      <c r="H4344" s="5">
        <v>4145.0</v>
      </c>
      <c r="I4344" s="1" t="s">
        <v>75</v>
      </c>
      <c r="J4344" s="1" t="s">
        <v>12</v>
      </c>
      <c r="K4344" s="1" t="s">
        <v>13</v>
      </c>
      <c r="L4344" s="1" t="s">
        <v>5</v>
      </c>
      <c r="M4344" s="1" t="s">
        <v>6</v>
      </c>
      <c r="N4344" s="1" t="s">
        <v>7</v>
      </c>
      <c r="O4344" s="6"/>
    </row>
    <row r="4345">
      <c r="A4345" s="5">
        <v>202197.0</v>
      </c>
      <c r="B4345" s="2">
        <v>45961.0</v>
      </c>
      <c r="C4345" s="1" t="s">
        <v>11</v>
      </c>
      <c r="D4345" s="3" t="s">
        <v>154</v>
      </c>
      <c r="E4345" s="4">
        <v>45955.0</v>
      </c>
      <c r="F4345" s="5">
        <v>300.0</v>
      </c>
      <c r="G4345" s="5">
        <v>18.0</v>
      </c>
      <c r="H4345" s="5">
        <v>5449.0</v>
      </c>
      <c r="I4345" s="1" t="s">
        <v>75</v>
      </c>
      <c r="J4345" s="1" t="s">
        <v>12</v>
      </c>
      <c r="K4345" s="1" t="s">
        <v>13</v>
      </c>
      <c r="L4345" s="1" t="s">
        <v>5</v>
      </c>
      <c r="M4345" s="1" t="s">
        <v>6</v>
      </c>
      <c r="N4345" s="1" t="s">
        <v>7</v>
      </c>
      <c r="O4345" s="6"/>
    </row>
    <row r="4346">
      <c r="A4346" s="5">
        <v>202197.0</v>
      </c>
      <c r="B4346" s="2">
        <v>45961.0</v>
      </c>
      <c r="C4346" s="1" t="s">
        <v>11</v>
      </c>
      <c r="D4346" s="3" t="s">
        <v>74</v>
      </c>
      <c r="E4346" s="4">
        <v>45955.0</v>
      </c>
      <c r="F4346" s="5">
        <v>100.0</v>
      </c>
      <c r="G4346" s="5">
        <v>41.0</v>
      </c>
      <c r="H4346" s="5">
        <v>4061.0</v>
      </c>
      <c r="I4346" s="1" t="s">
        <v>75</v>
      </c>
      <c r="J4346" s="1" t="s">
        <v>12</v>
      </c>
      <c r="K4346" s="1" t="s">
        <v>13</v>
      </c>
      <c r="L4346" s="1" t="s">
        <v>5</v>
      </c>
      <c r="M4346" s="1" t="s">
        <v>6</v>
      </c>
      <c r="N4346" s="1" t="s">
        <v>7</v>
      </c>
      <c r="O4346" s="6"/>
    </row>
    <row r="4347">
      <c r="A4347" s="5">
        <v>202197.0</v>
      </c>
      <c r="B4347" s="2">
        <v>45961.0</v>
      </c>
      <c r="C4347" s="1" t="s">
        <v>11</v>
      </c>
      <c r="D4347" s="3" t="s">
        <v>360</v>
      </c>
      <c r="E4347" s="4">
        <v>45955.0</v>
      </c>
      <c r="F4347" s="5">
        <v>25.0</v>
      </c>
      <c r="G4347" s="5">
        <v>279.0</v>
      </c>
      <c r="H4347" s="5">
        <v>6983.0</v>
      </c>
      <c r="I4347" s="1" t="s">
        <v>75</v>
      </c>
      <c r="J4347" s="1" t="s">
        <v>12</v>
      </c>
      <c r="K4347" s="1" t="s">
        <v>13</v>
      </c>
      <c r="L4347" s="1" t="s">
        <v>5</v>
      </c>
      <c r="M4347" s="1" t="s">
        <v>6</v>
      </c>
      <c r="N4347" s="1" t="s">
        <v>7</v>
      </c>
      <c r="O4347" s="6"/>
    </row>
    <row r="4348">
      <c r="A4348" s="5">
        <v>202197.0</v>
      </c>
      <c r="B4348" s="2">
        <v>45961.0</v>
      </c>
      <c r="C4348" s="1" t="s">
        <v>11</v>
      </c>
      <c r="D4348" s="3" t="s">
        <v>287</v>
      </c>
      <c r="E4348" s="4">
        <v>45955.0</v>
      </c>
      <c r="F4348" s="5">
        <v>100.0</v>
      </c>
      <c r="G4348" s="5">
        <v>31.0</v>
      </c>
      <c r="H4348" s="5">
        <v>3116.0</v>
      </c>
      <c r="I4348" s="1" t="s">
        <v>75</v>
      </c>
      <c r="J4348" s="1" t="s">
        <v>12</v>
      </c>
      <c r="K4348" s="1" t="s">
        <v>13</v>
      </c>
      <c r="L4348" s="1" t="s">
        <v>5</v>
      </c>
      <c r="M4348" s="1" t="s">
        <v>6</v>
      </c>
      <c r="N4348" s="1" t="s">
        <v>7</v>
      </c>
      <c r="O4348" s="6"/>
    </row>
    <row r="4349">
      <c r="A4349" s="5">
        <v>202197.0</v>
      </c>
      <c r="B4349" s="2">
        <v>45961.0</v>
      </c>
      <c r="C4349" s="1" t="s">
        <v>11</v>
      </c>
      <c r="D4349" s="3" t="s">
        <v>409</v>
      </c>
      <c r="E4349" s="4">
        <v>45955.0</v>
      </c>
      <c r="F4349" s="5">
        <v>40.0</v>
      </c>
      <c r="G4349" s="5">
        <v>177.0</v>
      </c>
      <c r="H4349" s="5">
        <v>7076.0</v>
      </c>
      <c r="I4349" s="1" t="s">
        <v>75</v>
      </c>
      <c r="J4349" s="1" t="s">
        <v>12</v>
      </c>
      <c r="K4349" s="1" t="s">
        <v>13</v>
      </c>
      <c r="L4349" s="1" t="s">
        <v>5</v>
      </c>
      <c r="M4349" s="1" t="s">
        <v>6</v>
      </c>
      <c r="N4349" s="1" t="s">
        <v>7</v>
      </c>
      <c r="O4349" s="6"/>
    </row>
    <row r="4350">
      <c r="A4350" s="5">
        <v>202197.0</v>
      </c>
      <c r="B4350" s="2">
        <v>45961.0</v>
      </c>
      <c r="C4350" s="1" t="s">
        <v>11</v>
      </c>
      <c r="D4350" s="3" t="s">
        <v>137</v>
      </c>
      <c r="E4350" s="4">
        <v>45955.0</v>
      </c>
      <c r="F4350" s="5">
        <v>200.0</v>
      </c>
      <c r="G4350" s="5">
        <v>31.0</v>
      </c>
      <c r="H4350" s="5">
        <v>6293.0</v>
      </c>
      <c r="I4350" s="1" t="s">
        <v>75</v>
      </c>
      <c r="J4350" s="1" t="s">
        <v>12</v>
      </c>
      <c r="K4350" s="1" t="s">
        <v>13</v>
      </c>
      <c r="L4350" s="1" t="s">
        <v>5</v>
      </c>
      <c r="M4350" s="1" t="s">
        <v>6</v>
      </c>
      <c r="N4350" s="1" t="s">
        <v>7</v>
      </c>
      <c r="O4350" s="6"/>
    </row>
    <row r="4351">
      <c r="A4351" s="5">
        <v>202197.0</v>
      </c>
      <c r="B4351" s="2">
        <v>45961.0</v>
      </c>
      <c r="C4351" s="1" t="s">
        <v>11</v>
      </c>
      <c r="D4351" s="3" t="s">
        <v>191</v>
      </c>
      <c r="E4351" s="4">
        <v>45955.0</v>
      </c>
      <c r="F4351" s="5">
        <v>500.0</v>
      </c>
      <c r="G4351" s="5">
        <v>11.0</v>
      </c>
      <c r="H4351" s="5">
        <v>5671.0</v>
      </c>
      <c r="I4351" s="1" t="s">
        <v>75</v>
      </c>
      <c r="J4351" s="1" t="s">
        <v>12</v>
      </c>
      <c r="K4351" s="1" t="s">
        <v>13</v>
      </c>
      <c r="L4351" s="1" t="s">
        <v>5</v>
      </c>
      <c r="M4351" s="1" t="s">
        <v>6</v>
      </c>
      <c r="N4351" s="1" t="s">
        <v>7</v>
      </c>
      <c r="O4351" s="6"/>
    </row>
    <row r="4352">
      <c r="A4352" s="5">
        <v>202198.0</v>
      </c>
      <c r="B4352" s="2">
        <v>45961.0</v>
      </c>
      <c r="C4352" s="1" t="s">
        <v>517</v>
      </c>
      <c r="D4352" s="3" t="s">
        <v>47</v>
      </c>
      <c r="E4352" s="4">
        <v>45955.0</v>
      </c>
      <c r="F4352" s="5">
        <v>1500.0</v>
      </c>
      <c r="G4352" s="5">
        <v>3000.0</v>
      </c>
      <c r="H4352" s="5">
        <v>6004.0</v>
      </c>
      <c r="I4352" s="1" t="s">
        <v>43</v>
      </c>
      <c r="J4352" s="1" t="s">
        <v>518</v>
      </c>
      <c r="K4352" s="1" t="s">
        <v>4</v>
      </c>
      <c r="L4352" s="1" t="s">
        <v>5</v>
      </c>
      <c r="M4352" s="1" t="s">
        <v>44</v>
      </c>
      <c r="N4352" s="1" t="s">
        <v>7</v>
      </c>
      <c r="O4352" s="6"/>
    </row>
    <row r="4353">
      <c r="A4353" s="5">
        <v>202198.0</v>
      </c>
      <c r="B4353" s="2">
        <v>45961.0</v>
      </c>
      <c r="C4353" s="1" t="s">
        <v>517</v>
      </c>
      <c r="D4353" s="3" t="s">
        <v>45</v>
      </c>
      <c r="E4353" s="4">
        <v>45955.0</v>
      </c>
      <c r="F4353" s="5">
        <v>11000.0</v>
      </c>
      <c r="G4353" s="5">
        <v>2000.0</v>
      </c>
      <c r="H4353" s="5">
        <v>44010.0</v>
      </c>
      <c r="I4353" s="1" t="s">
        <v>43</v>
      </c>
      <c r="J4353" s="1" t="s">
        <v>518</v>
      </c>
      <c r="K4353" s="1" t="s">
        <v>4</v>
      </c>
      <c r="L4353" s="1" t="s">
        <v>5</v>
      </c>
      <c r="M4353" s="1" t="s">
        <v>44</v>
      </c>
      <c r="N4353" s="1" t="s">
        <v>7</v>
      </c>
      <c r="O4353" s="6"/>
    </row>
    <row r="4354">
      <c r="A4354" s="5">
        <v>202198.0</v>
      </c>
      <c r="B4354" s="2">
        <v>45961.0</v>
      </c>
      <c r="C4354" s="1" t="s">
        <v>517</v>
      </c>
      <c r="D4354" s="3" t="s">
        <v>46</v>
      </c>
      <c r="E4354" s="4">
        <v>45955.0</v>
      </c>
      <c r="F4354" s="5">
        <v>10000.0</v>
      </c>
      <c r="G4354" s="5">
        <v>4001.0</v>
      </c>
      <c r="H4354" s="5">
        <v>40009.0</v>
      </c>
      <c r="I4354" s="1" t="s">
        <v>43</v>
      </c>
      <c r="J4354" s="1" t="s">
        <v>518</v>
      </c>
      <c r="K4354" s="1" t="s">
        <v>4</v>
      </c>
      <c r="L4354" s="1" t="s">
        <v>5</v>
      </c>
      <c r="M4354" s="1" t="s">
        <v>44</v>
      </c>
      <c r="N4354" s="1" t="s">
        <v>7</v>
      </c>
      <c r="O4354" s="6"/>
    </row>
    <row r="4355">
      <c r="A4355" s="5">
        <v>202206.0</v>
      </c>
      <c r="B4355" s="2">
        <v>45961.0</v>
      </c>
      <c r="C4355" s="1" t="s">
        <v>180</v>
      </c>
      <c r="D4355" s="3" t="s">
        <v>716</v>
      </c>
      <c r="E4355" s="4">
        <v>45955.0</v>
      </c>
      <c r="F4355" s="5">
        <v>150.0</v>
      </c>
      <c r="G4355" s="5">
        <v>172.0</v>
      </c>
      <c r="H4355" s="5">
        <v>25762.0</v>
      </c>
      <c r="I4355" s="1" t="s">
        <v>696</v>
      </c>
      <c r="J4355" s="1" t="s">
        <v>92</v>
      </c>
      <c r="K4355" s="1" t="s">
        <v>13</v>
      </c>
      <c r="L4355" s="1" t="s">
        <v>5</v>
      </c>
      <c r="M4355" s="1" t="s">
        <v>6</v>
      </c>
      <c r="N4355" s="1" t="s">
        <v>7</v>
      </c>
      <c r="O4355" s="6"/>
    </row>
    <row r="4356">
      <c r="A4356" s="5">
        <v>202206.0</v>
      </c>
      <c r="B4356" s="2">
        <v>45961.0</v>
      </c>
      <c r="C4356" s="1" t="s">
        <v>180</v>
      </c>
      <c r="D4356" s="3" t="s">
        <v>695</v>
      </c>
      <c r="E4356" s="4">
        <v>45955.0</v>
      </c>
      <c r="F4356" s="5">
        <v>225.0</v>
      </c>
      <c r="G4356" s="5">
        <v>152.0</v>
      </c>
      <c r="H4356" s="5">
        <v>34186.0</v>
      </c>
      <c r="I4356" s="1" t="s">
        <v>696</v>
      </c>
      <c r="J4356" s="1" t="s">
        <v>92</v>
      </c>
      <c r="K4356" s="1" t="s">
        <v>13</v>
      </c>
      <c r="L4356" s="1" t="s">
        <v>5</v>
      </c>
      <c r="M4356" s="1" t="s">
        <v>6</v>
      </c>
      <c r="N4356" s="1" t="s">
        <v>7</v>
      </c>
      <c r="O4356" s="6"/>
    </row>
    <row r="4357">
      <c r="A4357" s="5">
        <v>202207.0</v>
      </c>
      <c r="B4357" s="2">
        <v>45961.0</v>
      </c>
      <c r="C4357" s="1" t="s">
        <v>180</v>
      </c>
      <c r="D4357" s="3" t="s">
        <v>46</v>
      </c>
      <c r="E4357" s="4">
        <v>45955.0</v>
      </c>
      <c r="F4357" s="5">
        <v>20000.0</v>
      </c>
      <c r="G4357" s="5">
        <v>4001.0</v>
      </c>
      <c r="H4357" s="5">
        <v>80021.0</v>
      </c>
      <c r="I4357" s="1" t="s">
        <v>43</v>
      </c>
      <c r="J4357" s="1" t="s">
        <v>92</v>
      </c>
      <c r="K4357" s="1" t="s">
        <v>13</v>
      </c>
      <c r="L4357" s="1" t="s">
        <v>5</v>
      </c>
      <c r="M4357" s="1" t="s">
        <v>44</v>
      </c>
      <c r="N4357" s="1" t="s">
        <v>7</v>
      </c>
      <c r="O4357" s="6"/>
    </row>
    <row r="4358">
      <c r="A4358" s="5">
        <v>202207.0</v>
      </c>
      <c r="B4358" s="2">
        <v>45961.0</v>
      </c>
      <c r="C4358" s="1" t="s">
        <v>180</v>
      </c>
      <c r="D4358" s="3" t="s">
        <v>45</v>
      </c>
      <c r="E4358" s="4">
        <v>45955.0</v>
      </c>
      <c r="F4358" s="5">
        <v>20000.0</v>
      </c>
      <c r="G4358" s="5">
        <v>2000.0</v>
      </c>
      <c r="H4358" s="5">
        <v>80020.0</v>
      </c>
      <c r="I4358" s="1" t="s">
        <v>43</v>
      </c>
      <c r="J4358" s="1" t="s">
        <v>92</v>
      </c>
      <c r="K4358" s="1" t="s">
        <v>13</v>
      </c>
      <c r="L4358" s="1" t="s">
        <v>5</v>
      </c>
      <c r="M4358" s="1" t="s">
        <v>44</v>
      </c>
      <c r="N4358" s="1" t="s">
        <v>7</v>
      </c>
      <c r="O4358" s="6"/>
    </row>
    <row r="4359">
      <c r="A4359" s="5">
        <v>202208.0</v>
      </c>
      <c r="B4359" s="2">
        <v>45961.0</v>
      </c>
      <c r="C4359" s="1" t="s">
        <v>180</v>
      </c>
      <c r="D4359" s="3" t="s">
        <v>45</v>
      </c>
      <c r="E4359" s="4">
        <v>45955.0</v>
      </c>
      <c r="F4359" s="5">
        <v>5000.0</v>
      </c>
      <c r="G4359" s="5">
        <v>2000.0</v>
      </c>
      <c r="H4359" s="5">
        <v>20005.0</v>
      </c>
      <c r="I4359" s="1" t="s">
        <v>43</v>
      </c>
      <c r="J4359" s="1" t="s">
        <v>92</v>
      </c>
      <c r="K4359" s="1" t="s">
        <v>13</v>
      </c>
      <c r="L4359" s="1" t="s">
        <v>5</v>
      </c>
      <c r="M4359" s="1" t="s">
        <v>44</v>
      </c>
      <c r="N4359" s="1" t="s">
        <v>7</v>
      </c>
      <c r="O4359" s="6"/>
    </row>
    <row r="4360">
      <c r="A4360" s="5">
        <v>202209.0</v>
      </c>
      <c r="B4360" s="2">
        <v>45961.0</v>
      </c>
      <c r="C4360" s="1" t="s">
        <v>180</v>
      </c>
      <c r="D4360" s="3" t="s">
        <v>283</v>
      </c>
      <c r="E4360" s="4">
        <v>45955.0</v>
      </c>
      <c r="F4360" s="5">
        <v>400.0</v>
      </c>
      <c r="G4360" s="5">
        <v>32.0</v>
      </c>
      <c r="H4360" s="5">
        <v>12994.0</v>
      </c>
      <c r="I4360" s="1" t="s">
        <v>75</v>
      </c>
      <c r="J4360" s="1" t="s">
        <v>92</v>
      </c>
      <c r="K4360" s="1" t="s">
        <v>13</v>
      </c>
      <c r="L4360" s="1" t="s">
        <v>5</v>
      </c>
      <c r="M4360" s="1" t="s">
        <v>6</v>
      </c>
      <c r="N4360" s="1" t="s">
        <v>7</v>
      </c>
      <c r="O4360" s="6"/>
    </row>
    <row r="4361">
      <c r="A4361" s="5">
        <v>300279.0</v>
      </c>
      <c r="B4361" s="2">
        <v>45961.0</v>
      </c>
      <c r="C4361" s="1" t="s">
        <v>266</v>
      </c>
      <c r="D4361" s="3" t="s">
        <v>506</v>
      </c>
      <c r="E4361" s="4">
        <v>45955.0</v>
      </c>
      <c r="F4361" s="5">
        <v>12.0</v>
      </c>
      <c r="G4361" s="5">
        <v>750.0</v>
      </c>
      <c r="H4361" s="5">
        <v>9004.0</v>
      </c>
      <c r="I4361" s="1" t="s">
        <v>2</v>
      </c>
      <c r="J4361" s="1" t="s">
        <v>267</v>
      </c>
      <c r="K4361" s="1" t="s">
        <v>13</v>
      </c>
      <c r="L4361" s="1" t="s">
        <v>5</v>
      </c>
      <c r="M4361" s="1" t="s">
        <v>6</v>
      </c>
      <c r="N4361" s="1" t="s">
        <v>7</v>
      </c>
      <c r="O4361" s="6"/>
    </row>
    <row r="4362">
      <c r="A4362" s="5">
        <v>300279.0</v>
      </c>
      <c r="B4362" s="2">
        <v>45961.0</v>
      </c>
      <c r="C4362" s="1" t="s">
        <v>266</v>
      </c>
      <c r="D4362" s="3" t="s">
        <v>302</v>
      </c>
      <c r="E4362" s="4">
        <v>45955.0</v>
      </c>
      <c r="F4362" s="5">
        <v>12.0</v>
      </c>
      <c r="G4362" s="5">
        <v>750.0</v>
      </c>
      <c r="H4362" s="5">
        <v>9004.0</v>
      </c>
      <c r="I4362" s="1" t="s">
        <v>2</v>
      </c>
      <c r="J4362" s="1" t="s">
        <v>267</v>
      </c>
      <c r="K4362" s="1" t="s">
        <v>13</v>
      </c>
      <c r="L4362" s="1" t="s">
        <v>5</v>
      </c>
      <c r="M4362" s="1" t="s">
        <v>6</v>
      </c>
      <c r="N4362" s="1" t="s">
        <v>7</v>
      </c>
      <c r="O4362" s="6"/>
    </row>
    <row r="4363">
      <c r="A4363" s="5">
        <v>300279.0</v>
      </c>
      <c r="B4363" s="2">
        <v>45961.0</v>
      </c>
      <c r="C4363" s="1" t="s">
        <v>266</v>
      </c>
      <c r="D4363" s="3" t="s">
        <v>268</v>
      </c>
      <c r="E4363" s="4">
        <v>45955.0</v>
      </c>
      <c r="F4363" s="5">
        <v>24.0</v>
      </c>
      <c r="G4363" s="5">
        <v>367.0</v>
      </c>
      <c r="H4363" s="5">
        <v>8811.0</v>
      </c>
      <c r="I4363" s="1" t="s">
        <v>2</v>
      </c>
      <c r="J4363" s="1" t="s">
        <v>267</v>
      </c>
      <c r="K4363" s="1" t="s">
        <v>13</v>
      </c>
      <c r="L4363" s="1" t="s">
        <v>5</v>
      </c>
      <c r="M4363" s="1" t="s">
        <v>6</v>
      </c>
      <c r="N4363" s="1" t="s">
        <v>7</v>
      </c>
      <c r="O4363" s="6"/>
    </row>
    <row r="4364">
      <c r="A4364" s="5">
        <v>300279.0</v>
      </c>
      <c r="B4364" s="2">
        <v>45961.0</v>
      </c>
      <c r="C4364" s="1" t="s">
        <v>266</v>
      </c>
      <c r="D4364" s="3" t="s">
        <v>222</v>
      </c>
      <c r="E4364" s="4">
        <v>45955.0</v>
      </c>
      <c r="F4364" s="5">
        <v>12.0</v>
      </c>
      <c r="G4364" s="5">
        <v>750.0</v>
      </c>
      <c r="H4364" s="5">
        <v>9004.0</v>
      </c>
      <c r="I4364" s="1" t="s">
        <v>2</v>
      </c>
      <c r="J4364" s="1" t="s">
        <v>267</v>
      </c>
      <c r="K4364" s="1" t="s">
        <v>13</v>
      </c>
      <c r="L4364" s="1" t="s">
        <v>5</v>
      </c>
      <c r="M4364" s="1" t="s">
        <v>6</v>
      </c>
      <c r="N4364" s="1" t="s">
        <v>7</v>
      </c>
      <c r="O4364" s="6"/>
    </row>
    <row r="4365">
      <c r="A4365" s="5">
        <v>300279.0</v>
      </c>
      <c r="B4365" s="2">
        <v>45961.0</v>
      </c>
      <c r="C4365" s="1" t="s">
        <v>266</v>
      </c>
      <c r="D4365" s="3" t="s">
        <v>305</v>
      </c>
      <c r="E4365" s="4">
        <v>45955.0</v>
      </c>
      <c r="F4365" s="5">
        <v>12.0</v>
      </c>
      <c r="G4365" s="5">
        <v>750.0</v>
      </c>
      <c r="H4365" s="5">
        <v>9004.0</v>
      </c>
      <c r="I4365" s="1" t="s">
        <v>2</v>
      </c>
      <c r="J4365" s="1" t="s">
        <v>267</v>
      </c>
      <c r="K4365" s="1" t="s">
        <v>13</v>
      </c>
      <c r="L4365" s="1" t="s">
        <v>5</v>
      </c>
      <c r="M4365" s="1" t="s">
        <v>6</v>
      </c>
      <c r="N4365" s="1" t="s">
        <v>7</v>
      </c>
      <c r="O4365" s="6"/>
    </row>
    <row r="4366">
      <c r="A4366" s="5">
        <v>300279.0</v>
      </c>
      <c r="B4366" s="2">
        <v>45961.0</v>
      </c>
      <c r="C4366" s="1" t="s">
        <v>266</v>
      </c>
      <c r="D4366" s="3" t="s">
        <v>106</v>
      </c>
      <c r="E4366" s="4">
        <v>45955.0</v>
      </c>
      <c r="F4366" s="5">
        <v>16.0</v>
      </c>
      <c r="G4366" s="5">
        <v>1185.0</v>
      </c>
      <c r="H4366" s="5">
        <v>18963.0</v>
      </c>
      <c r="I4366" s="1" t="s">
        <v>2</v>
      </c>
      <c r="J4366" s="1" t="s">
        <v>267</v>
      </c>
      <c r="K4366" s="1" t="s">
        <v>13</v>
      </c>
      <c r="L4366" s="1" t="s">
        <v>5</v>
      </c>
      <c r="M4366" s="1" t="s">
        <v>6</v>
      </c>
      <c r="N4366" s="1" t="s">
        <v>7</v>
      </c>
      <c r="O4366" s="6"/>
    </row>
    <row r="4367">
      <c r="A4367" s="5">
        <v>300280.0</v>
      </c>
      <c r="B4367" s="2">
        <v>45961.0</v>
      </c>
      <c r="C4367" s="1" t="s">
        <v>839</v>
      </c>
      <c r="D4367" s="3" t="s">
        <v>107</v>
      </c>
      <c r="E4367" s="4">
        <v>45955.0</v>
      </c>
      <c r="F4367" s="5">
        <v>24.0</v>
      </c>
      <c r="G4367" s="5">
        <v>367.0</v>
      </c>
      <c r="H4367" s="5">
        <v>8812.0</v>
      </c>
      <c r="I4367" s="1" t="s">
        <v>2</v>
      </c>
      <c r="J4367" s="1" t="s">
        <v>840</v>
      </c>
      <c r="K4367" s="1" t="s">
        <v>111</v>
      </c>
      <c r="L4367" s="1" t="s">
        <v>5</v>
      </c>
      <c r="M4367" s="1" t="s">
        <v>6</v>
      </c>
      <c r="N4367" s="1" t="s">
        <v>7</v>
      </c>
      <c r="O4367" s="6"/>
    </row>
    <row r="4368">
      <c r="A4368" s="5">
        <v>300280.0</v>
      </c>
      <c r="B4368" s="2">
        <v>45961.0</v>
      </c>
      <c r="C4368" s="1" t="s">
        <v>839</v>
      </c>
      <c r="D4368" s="3" t="s">
        <v>116</v>
      </c>
      <c r="E4368" s="4">
        <v>45955.0</v>
      </c>
      <c r="F4368" s="5">
        <v>12.0</v>
      </c>
      <c r="G4368" s="5">
        <v>978.0</v>
      </c>
      <c r="H4368" s="5">
        <v>11738.0</v>
      </c>
      <c r="I4368" s="1" t="s">
        <v>2</v>
      </c>
      <c r="J4368" s="1" t="s">
        <v>840</v>
      </c>
      <c r="K4368" s="1" t="s">
        <v>111</v>
      </c>
      <c r="L4368" s="1" t="s">
        <v>5</v>
      </c>
      <c r="M4368" s="1" t="s">
        <v>6</v>
      </c>
      <c r="N4368" s="1" t="s">
        <v>7</v>
      </c>
      <c r="O4368" s="6"/>
    </row>
    <row r="4369">
      <c r="A4369" s="5">
        <v>300280.0</v>
      </c>
      <c r="B4369" s="2">
        <v>45961.0</v>
      </c>
      <c r="C4369" s="1" t="s">
        <v>839</v>
      </c>
      <c r="D4369" s="3" t="s">
        <v>114</v>
      </c>
      <c r="E4369" s="4">
        <v>45955.0</v>
      </c>
      <c r="F4369" s="5">
        <v>16.0</v>
      </c>
      <c r="G4369" s="5">
        <v>756.0</v>
      </c>
      <c r="H4369" s="5">
        <v>12098.0</v>
      </c>
      <c r="I4369" s="1" t="s">
        <v>2</v>
      </c>
      <c r="J4369" s="1" t="s">
        <v>840</v>
      </c>
      <c r="K4369" s="1" t="s">
        <v>111</v>
      </c>
      <c r="L4369" s="1" t="s">
        <v>5</v>
      </c>
      <c r="M4369" s="1" t="s">
        <v>6</v>
      </c>
      <c r="N4369" s="1" t="s">
        <v>7</v>
      </c>
      <c r="O4369" s="6"/>
    </row>
    <row r="4370">
      <c r="A4370" s="5">
        <v>300280.0</v>
      </c>
      <c r="B4370" s="2">
        <v>45961.0</v>
      </c>
      <c r="C4370" s="1" t="s">
        <v>839</v>
      </c>
      <c r="D4370" s="3" t="s">
        <v>222</v>
      </c>
      <c r="E4370" s="4">
        <v>45955.0</v>
      </c>
      <c r="F4370" s="5">
        <v>24.0</v>
      </c>
      <c r="G4370" s="5">
        <v>750.0</v>
      </c>
      <c r="H4370" s="5">
        <v>18007.0</v>
      </c>
      <c r="I4370" s="1" t="s">
        <v>2</v>
      </c>
      <c r="J4370" s="1" t="s">
        <v>840</v>
      </c>
      <c r="K4370" s="1" t="s">
        <v>111</v>
      </c>
      <c r="L4370" s="1" t="s">
        <v>5</v>
      </c>
      <c r="M4370" s="1" t="s">
        <v>6</v>
      </c>
      <c r="N4370" s="1" t="s">
        <v>7</v>
      </c>
      <c r="O4370" s="6"/>
    </row>
    <row r="4371">
      <c r="A4371" s="5">
        <v>300280.0</v>
      </c>
      <c r="B4371" s="2">
        <v>45961.0</v>
      </c>
      <c r="C4371" s="1" t="s">
        <v>839</v>
      </c>
      <c r="D4371" s="3" t="s">
        <v>105</v>
      </c>
      <c r="E4371" s="4">
        <v>45955.0</v>
      </c>
      <c r="F4371" s="5">
        <v>32.0</v>
      </c>
      <c r="G4371" s="5">
        <v>538.0</v>
      </c>
      <c r="H4371" s="5">
        <v>17223.0</v>
      </c>
      <c r="I4371" s="1" t="s">
        <v>2</v>
      </c>
      <c r="J4371" s="1" t="s">
        <v>840</v>
      </c>
      <c r="K4371" s="1" t="s">
        <v>111</v>
      </c>
      <c r="L4371" s="1" t="s">
        <v>5</v>
      </c>
      <c r="M4371" s="1" t="s">
        <v>6</v>
      </c>
      <c r="N4371" s="1" t="s">
        <v>7</v>
      </c>
      <c r="O4371" s="6"/>
    </row>
    <row r="4372">
      <c r="A4372" s="5">
        <v>202210.0</v>
      </c>
      <c r="B4372" s="2">
        <v>45961.0</v>
      </c>
      <c r="C4372" s="1" t="s">
        <v>11</v>
      </c>
      <c r="D4372" s="3" t="s">
        <v>652</v>
      </c>
      <c r="E4372" s="4">
        <v>45955.0</v>
      </c>
      <c r="F4372" s="5">
        <v>150.0</v>
      </c>
      <c r="G4372" s="5">
        <v>109.0</v>
      </c>
      <c r="H4372" s="5">
        <v>16314.0</v>
      </c>
      <c r="I4372" s="1" t="s">
        <v>127</v>
      </c>
      <c r="J4372" s="1" t="s">
        <v>12</v>
      </c>
      <c r="K4372" s="1" t="s">
        <v>13</v>
      </c>
      <c r="L4372" s="1" t="s">
        <v>5</v>
      </c>
      <c r="M4372" s="1" t="s">
        <v>6</v>
      </c>
      <c r="N4372" s="1" t="s">
        <v>7</v>
      </c>
      <c r="O4372" s="6"/>
    </row>
    <row r="4373">
      <c r="A4373" s="5">
        <v>202210.0</v>
      </c>
      <c r="B4373" s="2">
        <v>45961.0</v>
      </c>
      <c r="C4373" s="1" t="s">
        <v>11</v>
      </c>
      <c r="D4373" s="3" t="s">
        <v>157</v>
      </c>
      <c r="E4373" s="4">
        <v>45955.0</v>
      </c>
      <c r="F4373" s="5">
        <v>80.0</v>
      </c>
      <c r="G4373" s="5">
        <v>143.0</v>
      </c>
      <c r="H4373" s="5">
        <v>11435.0</v>
      </c>
      <c r="I4373" s="1" t="s">
        <v>71</v>
      </c>
      <c r="J4373" s="1" t="s">
        <v>12</v>
      </c>
      <c r="K4373" s="1" t="s">
        <v>13</v>
      </c>
      <c r="L4373" s="1" t="s">
        <v>5</v>
      </c>
      <c r="M4373" s="1" t="s">
        <v>6</v>
      </c>
      <c r="N4373" s="1" t="s">
        <v>7</v>
      </c>
      <c r="O4373" s="6"/>
    </row>
    <row r="4374">
      <c r="A4374" s="5">
        <v>202210.0</v>
      </c>
      <c r="B4374" s="2">
        <v>45961.0</v>
      </c>
      <c r="C4374" s="1" t="s">
        <v>11</v>
      </c>
      <c r="D4374" s="3" t="s">
        <v>433</v>
      </c>
      <c r="E4374" s="4">
        <v>45955.0</v>
      </c>
      <c r="F4374" s="5">
        <v>40.0</v>
      </c>
      <c r="G4374" s="5">
        <v>238.0</v>
      </c>
      <c r="H4374" s="5">
        <v>9520.0</v>
      </c>
      <c r="I4374" s="1" t="s">
        <v>71</v>
      </c>
      <c r="J4374" s="1" t="s">
        <v>12</v>
      </c>
      <c r="K4374" s="1" t="s">
        <v>13</v>
      </c>
      <c r="L4374" s="1" t="s">
        <v>5</v>
      </c>
      <c r="M4374" s="1" t="s">
        <v>6</v>
      </c>
      <c r="N4374" s="1" t="s">
        <v>7</v>
      </c>
      <c r="O4374" s="6"/>
    </row>
    <row r="4375">
      <c r="A4375" s="5">
        <v>202210.0</v>
      </c>
      <c r="B4375" s="2">
        <v>45961.0</v>
      </c>
      <c r="C4375" s="1" t="s">
        <v>11</v>
      </c>
      <c r="D4375" s="7">
        <v>5963.0</v>
      </c>
      <c r="E4375" s="4">
        <v>45955.0</v>
      </c>
      <c r="F4375" s="5">
        <v>45.0</v>
      </c>
      <c r="G4375" s="5">
        <v>83.0</v>
      </c>
      <c r="H4375" s="5">
        <v>3756.0</v>
      </c>
      <c r="I4375" s="1" t="s">
        <v>125</v>
      </c>
      <c r="J4375" s="1" t="s">
        <v>12</v>
      </c>
      <c r="K4375" s="1" t="s">
        <v>13</v>
      </c>
      <c r="L4375" s="1" t="s">
        <v>5</v>
      </c>
      <c r="M4375" s="1" t="s">
        <v>6</v>
      </c>
      <c r="N4375" s="1" t="s">
        <v>7</v>
      </c>
      <c r="O4375" s="6"/>
    </row>
    <row r="4376">
      <c r="A4376" s="5">
        <v>202210.0</v>
      </c>
      <c r="B4376" s="2">
        <v>45961.0</v>
      </c>
      <c r="C4376" s="1" t="s">
        <v>11</v>
      </c>
      <c r="D4376" s="3" t="s">
        <v>1010</v>
      </c>
      <c r="E4376" s="4">
        <v>45955.0</v>
      </c>
      <c r="F4376" s="5">
        <v>50.0</v>
      </c>
      <c r="G4376" s="5">
        <v>42.0</v>
      </c>
      <c r="H4376" s="5">
        <v>2078.0</v>
      </c>
      <c r="I4376" s="1" t="s">
        <v>127</v>
      </c>
      <c r="J4376" s="1" t="s">
        <v>12</v>
      </c>
      <c r="K4376" s="1" t="s">
        <v>13</v>
      </c>
      <c r="L4376" s="1" t="s">
        <v>5</v>
      </c>
      <c r="M4376" s="1" t="s">
        <v>6</v>
      </c>
      <c r="N4376" s="1" t="s">
        <v>7</v>
      </c>
      <c r="O4376" s="6"/>
    </row>
    <row r="4377">
      <c r="A4377" s="5">
        <v>202210.0</v>
      </c>
      <c r="B4377" s="2">
        <v>45961.0</v>
      </c>
      <c r="C4377" s="1" t="s">
        <v>11</v>
      </c>
      <c r="D4377" s="3" t="s">
        <v>367</v>
      </c>
      <c r="E4377" s="4">
        <v>45955.0</v>
      </c>
      <c r="F4377" s="5">
        <v>250.0</v>
      </c>
      <c r="G4377" s="5">
        <v>81.0</v>
      </c>
      <c r="H4377" s="5">
        <v>20349.0</v>
      </c>
      <c r="I4377" s="1" t="s">
        <v>127</v>
      </c>
      <c r="J4377" s="1" t="s">
        <v>12</v>
      </c>
      <c r="K4377" s="1" t="s">
        <v>13</v>
      </c>
      <c r="L4377" s="1" t="s">
        <v>5</v>
      </c>
      <c r="M4377" s="1" t="s">
        <v>6</v>
      </c>
      <c r="N4377" s="1" t="s">
        <v>7</v>
      </c>
      <c r="O4377" s="6"/>
    </row>
    <row r="4378">
      <c r="A4378" s="5">
        <v>202210.0</v>
      </c>
      <c r="B4378" s="2">
        <v>45961.0</v>
      </c>
      <c r="C4378" s="1" t="s">
        <v>11</v>
      </c>
      <c r="D4378" s="3" t="s">
        <v>139</v>
      </c>
      <c r="E4378" s="4">
        <v>45955.0</v>
      </c>
      <c r="F4378" s="5">
        <v>144.0</v>
      </c>
      <c r="G4378" s="5">
        <v>92.0</v>
      </c>
      <c r="H4378" s="5">
        <v>13272.0</v>
      </c>
      <c r="I4378" s="1" t="s">
        <v>127</v>
      </c>
      <c r="J4378" s="1" t="s">
        <v>12</v>
      </c>
      <c r="K4378" s="1" t="s">
        <v>13</v>
      </c>
      <c r="L4378" s="1" t="s">
        <v>5</v>
      </c>
      <c r="M4378" s="1" t="s">
        <v>6</v>
      </c>
      <c r="N4378" s="1" t="s">
        <v>7</v>
      </c>
      <c r="O4378" s="6"/>
    </row>
    <row r="4379">
      <c r="A4379" s="5">
        <v>202210.0</v>
      </c>
      <c r="B4379" s="2">
        <v>45961.0</v>
      </c>
      <c r="C4379" s="1" t="s">
        <v>11</v>
      </c>
      <c r="D4379" s="3" t="s">
        <v>462</v>
      </c>
      <c r="E4379" s="4">
        <v>45955.0</v>
      </c>
      <c r="F4379" s="5">
        <v>150.0</v>
      </c>
      <c r="G4379" s="5">
        <v>33.0</v>
      </c>
      <c r="H4379" s="5">
        <v>4969.0</v>
      </c>
      <c r="I4379" s="1" t="s">
        <v>125</v>
      </c>
      <c r="J4379" s="1" t="s">
        <v>12</v>
      </c>
      <c r="K4379" s="1" t="s">
        <v>13</v>
      </c>
      <c r="L4379" s="1" t="s">
        <v>5</v>
      </c>
      <c r="M4379" s="1" t="s">
        <v>6</v>
      </c>
      <c r="N4379" s="1" t="s">
        <v>7</v>
      </c>
      <c r="O4379" s="6"/>
    </row>
    <row r="4380">
      <c r="A4380" s="5">
        <v>500292.0</v>
      </c>
      <c r="B4380" s="2">
        <v>45961.0</v>
      </c>
      <c r="C4380" s="1" t="s">
        <v>986</v>
      </c>
      <c r="D4380" s="7">
        <v>4270.0</v>
      </c>
      <c r="E4380" s="4">
        <v>45955.0</v>
      </c>
      <c r="F4380" s="5">
        <v>1.0</v>
      </c>
      <c r="G4380" s="5">
        <v>4000.0</v>
      </c>
      <c r="H4380" s="5">
        <v>3923.0</v>
      </c>
      <c r="I4380" s="1" t="s">
        <v>644</v>
      </c>
      <c r="J4380" s="1" t="s">
        <v>878</v>
      </c>
      <c r="K4380" s="1" t="s">
        <v>13</v>
      </c>
      <c r="L4380" s="1" t="s">
        <v>5</v>
      </c>
      <c r="M4380" s="1" t="s">
        <v>645</v>
      </c>
      <c r="N4380" s="1" t="s">
        <v>7</v>
      </c>
      <c r="O4380" s="6"/>
    </row>
    <row r="4381">
      <c r="A4381" s="5">
        <v>500292.0</v>
      </c>
      <c r="B4381" s="2">
        <v>45961.0</v>
      </c>
      <c r="C4381" s="1" t="s">
        <v>986</v>
      </c>
      <c r="D4381" s="7">
        <v>4051.0</v>
      </c>
      <c r="E4381" s="4">
        <v>45955.0</v>
      </c>
      <c r="F4381" s="5">
        <v>2.0</v>
      </c>
      <c r="G4381" s="5">
        <v>782.0</v>
      </c>
      <c r="H4381" s="5">
        <v>1537.0</v>
      </c>
      <c r="I4381" s="1" t="s">
        <v>644</v>
      </c>
      <c r="J4381" s="1" t="s">
        <v>878</v>
      </c>
      <c r="K4381" s="1" t="s">
        <v>13</v>
      </c>
      <c r="L4381" s="1" t="s">
        <v>5</v>
      </c>
      <c r="M4381" s="1" t="s">
        <v>645</v>
      </c>
      <c r="N4381" s="1" t="s">
        <v>7</v>
      </c>
      <c r="O4381" s="6"/>
    </row>
    <row r="4382">
      <c r="A4382" s="5">
        <v>500292.0</v>
      </c>
      <c r="B4382" s="2">
        <v>45961.0</v>
      </c>
      <c r="C4382" s="1" t="s">
        <v>986</v>
      </c>
      <c r="D4382" s="7">
        <v>4256.0</v>
      </c>
      <c r="E4382" s="4">
        <v>45955.0</v>
      </c>
      <c r="F4382" s="5">
        <v>1.0</v>
      </c>
      <c r="G4382" s="5">
        <v>4000.0</v>
      </c>
      <c r="H4382" s="5">
        <v>3923.0</v>
      </c>
      <c r="I4382" s="1" t="s">
        <v>644</v>
      </c>
      <c r="J4382" s="1" t="s">
        <v>878</v>
      </c>
      <c r="K4382" s="1" t="s">
        <v>13</v>
      </c>
      <c r="L4382" s="1" t="s">
        <v>5</v>
      </c>
      <c r="M4382" s="1" t="s">
        <v>645</v>
      </c>
      <c r="N4382" s="1" t="s">
        <v>7</v>
      </c>
      <c r="O4382" s="6"/>
    </row>
    <row r="4383">
      <c r="A4383" s="5">
        <v>500292.0</v>
      </c>
      <c r="B4383" s="2">
        <v>45961.0</v>
      </c>
      <c r="C4383" s="1" t="s">
        <v>986</v>
      </c>
      <c r="D4383" s="7">
        <v>4703.0</v>
      </c>
      <c r="E4383" s="4">
        <v>45955.0</v>
      </c>
      <c r="F4383" s="5">
        <v>1.0</v>
      </c>
      <c r="G4383" s="5">
        <v>1877.0</v>
      </c>
      <c r="H4383" s="5">
        <v>1842.0</v>
      </c>
      <c r="I4383" s="1" t="s">
        <v>644</v>
      </c>
      <c r="J4383" s="1" t="s">
        <v>878</v>
      </c>
      <c r="K4383" s="1" t="s">
        <v>13</v>
      </c>
      <c r="L4383" s="1" t="s">
        <v>5</v>
      </c>
      <c r="M4383" s="1" t="s">
        <v>645</v>
      </c>
      <c r="N4383" s="1" t="s">
        <v>7</v>
      </c>
      <c r="O4383" s="6"/>
    </row>
    <row r="4384">
      <c r="A4384" s="5">
        <v>500292.0</v>
      </c>
      <c r="B4384" s="2">
        <v>45961.0</v>
      </c>
      <c r="C4384" s="1" t="s">
        <v>986</v>
      </c>
      <c r="D4384" s="7">
        <v>4017.0</v>
      </c>
      <c r="E4384" s="4">
        <v>45955.0</v>
      </c>
      <c r="F4384" s="5">
        <v>8.0</v>
      </c>
      <c r="G4384" s="5">
        <v>1133.0</v>
      </c>
      <c r="H4384" s="5">
        <v>8885.0</v>
      </c>
      <c r="I4384" s="1" t="s">
        <v>644</v>
      </c>
      <c r="J4384" s="1" t="s">
        <v>878</v>
      </c>
      <c r="K4384" s="1" t="s">
        <v>13</v>
      </c>
      <c r="L4384" s="1" t="s">
        <v>5</v>
      </c>
      <c r="M4384" s="1" t="s">
        <v>645</v>
      </c>
      <c r="N4384" s="1" t="s">
        <v>7</v>
      </c>
      <c r="O4384" s="6"/>
    </row>
    <row r="4385">
      <c r="A4385" s="5">
        <v>500292.0</v>
      </c>
      <c r="B4385" s="2">
        <v>45961.0</v>
      </c>
      <c r="C4385" s="1" t="s">
        <v>986</v>
      </c>
      <c r="D4385" s="7">
        <v>4353.0</v>
      </c>
      <c r="E4385" s="4">
        <v>45955.0</v>
      </c>
      <c r="F4385" s="5">
        <v>1.0</v>
      </c>
      <c r="G4385" s="5">
        <v>4001.0</v>
      </c>
      <c r="H4385" s="5">
        <v>3924.0</v>
      </c>
      <c r="I4385" s="1" t="s">
        <v>644</v>
      </c>
      <c r="J4385" s="1" t="s">
        <v>878</v>
      </c>
      <c r="K4385" s="1" t="s">
        <v>13</v>
      </c>
      <c r="L4385" s="1" t="s">
        <v>5</v>
      </c>
      <c r="M4385" s="1" t="s">
        <v>645</v>
      </c>
      <c r="N4385" s="1" t="s">
        <v>7</v>
      </c>
      <c r="O4385" s="6"/>
    </row>
    <row r="4386">
      <c r="A4386" s="5">
        <v>500292.0</v>
      </c>
      <c r="B4386" s="2">
        <v>45961.0</v>
      </c>
      <c r="C4386" s="1" t="s">
        <v>986</v>
      </c>
      <c r="D4386" s="7">
        <v>4724.0</v>
      </c>
      <c r="E4386" s="4">
        <v>45955.0</v>
      </c>
      <c r="F4386" s="5">
        <v>1.0</v>
      </c>
      <c r="G4386" s="5">
        <v>1907.0</v>
      </c>
      <c r="H4386" s="5">
        <v>1872.0</v>
      </c>
      <c r="I4386" s="1" t="s">
        <v>644</v>
      </c>
      <c r="J4386" s="1" t="s">
        <v>878</v>
      </c>
      <c r="K4386" s="1" t="s">
        <v>13</v>
      </c>
      <c r="L4386" s="1" t="s">
        <v>5</v>
      </c>
      <c r="M4386" s="1" t="s">
        <v>645</v>
      </c>
      <c r="N4386" s="1" t="s">
        <v>7</v>
      </c>
      <c r="O4386" s="6"/>
    </row>
    <row r="4387">
      <c r="A4387" s="5">
        <v>500292.0</v>
      </c>
      <c r="B4387" s="2">
        <v>45961.0</v>
      </c>
      <c r="C4387" s="1" t="s">
        <v>986</v>
      </c>
      <c r="D4387" s="7">
        <v>4054.0</v>
      </c>
      <c r="E4387" s="4">
        <v>45955.0</v>
      </c>
      <c r="F4387" s="5">
        <v>3.0</v>
      </c>
      <c r="G4387" s="5">
        <v>898.0</v>
      </c>
      <c r="H4387" s="5">
        <v>2643.0</v>
      </c>
      <c r="I4387" s="1" t="s">
        <v>644</v>
      </c>
      <c r="J4387" s="1" t="s">
        <v>878</v>
      </c>
      <c r="K4387" s="1" t="s">
        <v>13</v>
      </c>
      <c r="L4387" s="1" t="s">
        <v>5</v>
      </c>
      <c r="M4387" s="1" t="s">
        <v>645</v>
      </c>
      <c r="N4387" s="1" t="s">
        <v>7</v>
      </c>
      <c r="O4387" s="6"/>
    </row>
    <row r="4388">
      <c r="A4388" s="5">
        <v>500292.0</v>
      </c>
      <c r="B4388" s="2">
        <v>45961.0</v>
      </c>
      <c r="C4388" s="1" t="s">
        <v>986</v>
      </c>
      <c r="D4388" s="7">
        <v>4255.0</v>
      </c>
      <c r="E4388" s="4">
        <v>45955.0</v>
      </c>
      <c r="F4388" s="5">
        <v>1.0</v>
      </c>
      <c r="G4388" s="5">
        <v>4000.0</v>
      </c>
      <c r="H4388" s="5">
        <v>3924.0</v>
      </c>
      <c r="I4388" s="1" t="s">
        <v>644</v>
      </c>
      <c r="J4388" s="1" t="s">
        <v>878</v>
      </c>
      <c r="K4388" s="1" t="s">
        <v>13</v>
      </c>
      <c r="L4388" s="1" t="s">
        <v>5</v>
      </c>
      <c r="M4388" s="1" t="s">
        <v>645</v>
      </c>
      <c r="N4388" s="1" t="s">
        <v>7</v>
      </c>
      <c r="O4388" s="6"/>
    </row>
    <row r="4389">
      <c r="A4389" s="5">
        <v>500292.0</v>
      </c>
      <c r="B4389" s="2">
        <v>45961.0</v>
      </c>
      <c r="C4389" s="1" t="s">
        <v>986</v>
      </c>
      <c r="D4389" s="7">
        <v>4053.0</v>
      </c>
      <c r="E4389" s="4">
        <v>45955.0</v>
      </c>
      <c r="F4389" s="5">
        <v>10.0</v>
      </c>
      <c r="G4389" s="5">
        <v>722.0</v>
      </c>
      <c r="H4389" s="5">
        <v>7084.0</v>
      </c>
      <c r="I4389" s="1" t="s">
        <v>644</v>
      </c>
      <c r="J4389" s="1" t="s">
        <v>878</v>
      </c>
      <c r="K4389" s="1" t="s">
        <v>13</v>
      </c>
      <c r="L4389" s="1" t="s">
        <v>5</v>
      </c>
      <c r="M4389" s="1" t="s">
        <v>645</v>
      </c>
      <c r="N4389" s="1" t="s">
        <v>7</v>
      </c>
      <c r="O4389" s="6"/>
    </row>
    <row r="4390">
      <c r="A4390" s="5">
        <v>108522.0</v>
      </c>
      <c r="B4390" s="2">
        <v>45961.0</v>
      </c>
      <c r="C4390" s="1" t="s">
        <v>217</v>
      </c>
      <c r="D4390" s="7">
        <v>186.0</v>
      </c>
      <c r="E4390" s="4">
        <v>45955.0</v>
      </c>
      <c r="F4390" s="5">
        <v>64.0</v>
      </c>
      <c r="G4390" s="5">
        <v>60.0</v>
      </c>
      <c r="H4390" s="5">
        <v>3735.0</v>
      </c>
      <c r="I4390" s="1" t="s">
        <v>21</v>
      </c>
      <c r="J4390" s="1" t="s">
        <v>22</v>
      </c>
      <c r="K4390" s="1" t="s">
        <v>4</v>
      </c>
      <c r="L4390" s="1" t="s">
        <v>5</v>
      </c>
      <c r="M4390" s="1" t="s">
        <v>23</v>
      </c>
      <c r="N4390" s="1" t="s">
        <v>7</v>
      </c>
      <c r="O4390" s="6"/>
    </row>
    <row r="4391">
      <c r="A4391" s="5">
        <v>108522.0</v>
      </c>
      <c r="B4391" s="2">
        <v>45961.0</v>
      </c>
      <c r="C4391" s="1" t="s">
        <v>217</v>
      </c>
      <c r="D4391" s="3" t="s">
        <v>41</v>
      </c>
      <c r="E4391" s="4">
        <v>45955.0</v>
      </c>
      <c r="F4391" s="5">
        <v>58.0</v>
      </c>
      <c r="G4391" s="5">
        <v>202.0</v>
      </c>
      <c r="H4391" s="5">
        <v>11460.0</v>
      </c>
      <c r="I4391" s="1" t="s">
        <v>21</v>
      </c>
      <c r="J4391" s="1" t="s">
        <v>22</v>
      </c>
      <c r="K4391" s="1" t="s">
        <v>4</v>
      </c>
      <c r="L4391" s="1" t="s">
        <v>5</v>
      </c>
      <c r="M4391" s="1" t="s">
        <v>23</v>
      </c>
      <c r="N4391" s="1" t="s">
        <v>7</v>
      </c>
      <c r="O4391" s="6"/>
    </row>
    <row r="4392">
      <c r="A4392" s="5">
        <v>108522.0</v>
      </c>
      <c r="B4392" s="2">
        <v>45961.0</v>
      </c>
      <c r="C4392" s="1" t="s">
        <v>217</v>
      </c>
      <c r="D4392" s="3" t="s">
        <v>102</v>
      </c>
      <c r="E4392" s="4">
        <v>45955.0</v>
      </c>
      <c r="F4392" s="5">
        <v>108.0</v>
      </c>
      <c r="G4392" s="5">
        <v>100.0</v>
      </c>
      <c r="H4392" s="5">
        <v>10569.0</v>
      </c>
      <c r="I4392" s="1" t="s">
        <v>21</v>
      </c>
      <c r="J4392" s="1" t="s">
        <v>22</v>
      </c>
      <c r="K4392" s="1" t="s">
        <v>4</v>
      </c>
      <c r="L4392" s="1" t="s">
        <v>5</v>
      </c>
      <c r="M4392" s="1" t="s">
        <v>23</v>
      </c>
      <c r="N4392" s="1" t="s">
        <v>7</v>
      </c>
      <c r="O4392" s="6"/>
    </row>
    <row r="4393">
      <c r="A4393" s="5">
        <v>108522.0</v>
      </c>
      <c r="B4393" s="2">
        <v>45961.0</v>
      </c>
      <c r="C4393" s="1" t="s">
        <v>217</v>
      </c>
      <c r="D4393" s="3" t="s">
        <v>101</v>
      </c>
      <c r="E4393" s="4">
        <v>45955.0</v>
      </c>
      <c r="F4393" s="5">
        <v>180.0</v>
      </c>
      <c r="G4393" s="5">
        <v>132.0</v>
      </c>
      <c r="H4393" s="5">
        <v>23371.0</v>
      </c>
      <c r="I4393" s="1" t="s">
        <v>21</v>
      </c>
      <c r="J4393" s="1" t="s">
        <v>22</v>
      </c>
      <c r="K4393" s="1" t="s">
        <v>4</v>
      </c>
      <c r="L4393" s="1" t="s">
        <v>5</v>
      </c>
      <c r="M4393" s="1" t="s">
        <v>23</v>
      </c>
      <c r="N4393" s="1" t="s">
        <v>7</v>
      </c>
      <c r="O4393" s="6"/>
    </row>
    <row r="4394">
      <c r="A4394" s="5">
        <v>108522.0</v>
      </c>
      <c r="B4394" s="2">
        <v>45961.0</v>
      </c>
      <c r="C4394" s="1" t="s">
        <v>217</v>
      </c>
      <c r="D4394" s="3" t="s">
        <v>100</v>
      </c>
      <c r="E4394" s="4">
        <v>45955.0</v>
      </c>
      <c r="F4394" s="5">
        <v>132.0</v>
      </c>
      <c r="G4394" s="5">
        <v>98.0</v>
      </c>
      <c r="H4394" s="5">
        <v>12668.0</v>
      </c>
      <c r="I4394" s="1" t="s">
        <v>21</v>
      </c>
      <c r="J4394" s="1" t="s">
        <v>22</v>
      </c>
      <c r="K4394" s="1" t="s">
        <v>4</v>
      </c>
      <c r="L4394" s="1" t="s">
        <v>5</v>
      </c>
      <c r="M4394" s="1" t="s">
        <v>23</v>
      </c>
      <c r="N4394" s="1" t="s">
        <v>7</v>
      </c>
      <c r="O4394" s="6"/>
    </row>
    <row r="4395">
      <c r="A4395" s="5">
        <v>108522.0</v>
      </c>
      <c r="B4395" s="2">
        <v>45961.0</v>
      </c>
      <c r="C4395" s="1" t="s">
        <v>217</v>
      </c>
      <c r="D4395" s="7">
        <v>191.0</v>
      </c>
      <c r="E4395" s="4">
        <v>45955.0</v>
      </c>
      <c r="F4395" s="5">
        <v>45.0</v>
      </c>
      <c r="G4395" s="5">
        <v>286.0</v>
      </c>
      <c r="H4395" s="5">
        <v>12618.0</v>
      </c>
      <c r="I4395" s="1" t="s">
        <v>21</v>
      </c>
      <c r="J4395" s="1" t="s">
        <v>22</v>
      </c>
      <c r="K4395" s="1" t="s">
        <v>4</v>
      </c>
      <c r="L4395" s="1" t="s">
        <v>5</v>
      </c>
      <c r="M4395" s="1" t="s">
        <v>23</v>
      </c>
      <c r="N4395" s="1" t="s">
        <v>7</v>
      </c>
      <c r="O4395" s="6"/>
    </row>
    <row r="4396">
      <c r="A4396" s="5">
        <v>108523.0</v>
      </c>
      <c r="B4396" s="2">
        <v>45961.0</v>
      </c>
      <c r="C4396" s="1" t="s">
        <v>11</v>
      </c>
      <c r="D4396" s="3" t="s">
        <v>1011</v>
      </c>
      <c r="E4396" s="4">
        <v>45955.0</v>
      </c>
      <c r="F4396" s="5">
        <v>150.0</v>
      </c>
      <c r="G4396" s="5">
        <v>100.0</v>
      </c>
      <c r="H4396" s="5">
        <v>14981.0</v>
      </c>
      <c r="I4396" s="1" t="s">
        <v>21</v>
      </c>
      <c r="J4396" s="1" t="s">
        <v>12</v>
      </c>
      <c r="K4396" s="1" t="s">
        <v>13</v>
      </c>
      <c r="L4396" s="1" t="s">
        <v>5</v>
      </c>
      <c r="M4396" s="1" t="s">
        <v>23</v>
      </c>
      <c r="N4396" s="1" t="s">
        <v>7</v>
      </c>
      <c r="O4396" s="6"/>
    </row>
    <row r="4397">
      <c r="A4397" s="5">
        <v>108523.0</v>
      </c>
      <c r="B4397" s="2">
        <v>45961.0</v>
      </c>
      <c r="C4397" s="1" t="s">
        <v>11</v>
      </c>
      <c r="D4397" s="3" t="s">
        <v>270</v>
      </c>
      <c r="E4397" s="4">
        <v>45955.0</v>
      </c>
      <c r="F4397" s="5">
        <v>50.0</v>
      </c>
      <c r="G4397" s="5">
        <v>20.0</v>
      </c>
      <c r="H4397" s="5">
        <v>1005.0</v>
      </c>
      <c r="I4397" s="1" t="s">
        <v>21</v>
      </c>
      <c r="J4397" s="1" t="s">
        <v>12</v>
      </c>
      <c r="K4397" s="1" t="s">
        <v>13</v>
      </c>
      <c r="L4397" s="1" t="s">
        <v>5</v>
      </c>
      <c r="M4397" s="1" t="s">
        <v>23</v>
      </c>
      <c r="N4397" s="1" t="s">
        <v>7</v>
      </c>
      <c r="O4397" s="6"/>
    </row>
    <row r="4398">
      <c r="A4398" s="5">
        <v>108523.0</v>
      </c>
      <c r="B4398" s="2">
        <v>45961.0</v>
      </c>
      <c r="C4398" s="1" t="s">
        <v>11</v>
      </c>
      <c r="D4398" s="3" t="s">
        <v>1012</v>
      </c>
      <c r="E4398" s="4">
        <v>45955.0</v>
      </c>
      <c r="F4398" s="5">
        <v>1012.0</v>
      </c>
      <c r="G4398" s="5">
        <v>113.0</v>
      </c>
      <c r="H4398" s="5">
        <v>114644.58</v>
      </c>
      <c r="I4398" s="1" t="s">
        <v>21</v>
      </c>
      <c r="J4398" s="1" t="s">
        <v>12</v>
      </c>
      <c r="K4398" s="1" t="s">
        <v>13</v>
      </c>
      <c r="L4398" s="1" t="s">
        <v>5</v>
      </c>
      <c r="M4398" s="1" t="s">
        <v>23</v>
      </c>
      <c r="N4398" s="1" t="s">
        <v>7</v>
      </c>
      <c r="O4398" s="6"/>
    </row>
    <row r="4399">
      <c r="A4399" s="5">
        <v>108534.0</v>
      </c>
      <c r="B4399" s="2">
        <v>45961.0</v>
      </c>
      <c r="C4399" s="1" t="s">
        <v>517</v>
      </c>
      <c r="D4399" s="3" t="s">
        <v>87</v>
      </c>
      <c r="E4399" s="4">
        <v>45955.0</v>
      </c>
      <c r="F4399" s="5">
        <v>4.0</v>
      </c>
      <c r="G4399" s="5">
        <v>3868.0</v>
      </c>
      <c r="H4399" s="5">
        <v>15474.0</v>
      </c>
      <c r="I4399" s="1" t="s">
        <v>58</v>
      </c>
      <c r="J4399" s="1" t="s">
        <v>518</v>
      </c>
      <c r="K4399" s="1" t="s">
        <v>4</v>
      </c>
      <c r="L4399" s="1" t="s">
        <v>5</v>
      </c>
      <c r="M4399" s="1" t="s">
        <v>59</v>
      </c>
      <c r="N4399" s="1" t="s">
        <v>7</v>
      </c>
      <c r="O4399" s="6"/>
    </row>
    <row r="4400">
      <c r="A4400" s="5">
        <v>108541.0</v>
      </c>
      <c r="B4400" s="2">
        <v>45961.0</v>
      </c>
      <c r="C4400" s="1" t="s">
        <v>261</v>
      </c>
      <c r="D4400" s="7">
        <v>134.0</v>
      </c>
      <c r="E4400" s="4">
        <v>45955.0</v>
      </c>
      <c r="F4400" s="5">
        <v>13.0</v>
      </c>
      <c r="G4400" s="5">
        <v>562.0</v>
      </c>
      <c r="H4400" s="5">
        <v>7302.0</v>
      </c>
      <c r="I4400" s="1" t="s">
        <v>21</v>
      </c>
      <c r="J4400" s="1" t="s">
        <v>216</v>
      </c>
      <c r="K4400" s="1" t="s">
        <v>28</v>
      </c>
      <c r="L4400" s="1" t="s">
        <v>5</v>
      </c>
      <c r="M4400" s="1" t="s">
        <v>23</v>
      </c>
      <c r="N4400" s="1" t="s">
        <v>7</v>
      </c>
      <c r="O4400" s="6"/>
    </row>
    <row r="4401">
      <c r="A4401" s="5">
        <v>108541.0</v>
      </c>
      <c r="B4401" s="2">
        <v>45961.0</v>
      </c>
      <c r="C4401" s="1" t="s">
        <v>261</v>
      </c>
      <c r="D4401" s="7">
        <v>145.0</v>
      </c>
      <c r="E4401" s="4">
        <v>45955.0</v>
      </c>
      <c r="F4401" s="5">
        <v>35.0</v>
      </c>
      <c r="G4401" s="5">
        <v>212.0</v>
      </c>
      <c r="H4401" s="5">
        <v>7427.0</v>
      </c>
      <c r="I4401" s="1" t="s">
        <v>21</v>
      </c>
      <c r="J4401" s="1" t="s">
        <v>216</v>
      </c>
      <c r="K4401" s="1" t="s">
        <v>28</v>
      </c>
      <c r="L4401" s="1" t="s">
        <v>5</v>
      </c>
      <c r="M4401" s="1" t="s">
        <v>23</v>
      </c>
      <c r="N4401" s="1" t="s">
        <v>7</v>
      </c>
      <c r="O4401" s="6"/>
    </row>
    <row r="4402">
      <c r="A4402" s="5">
        <v>108541.0</v>
      </c>
      <c r="B4402" s="2">
        <v>45961.0</v>
      </c>
      <c r="C4402" s="1" t="s">
        <v>261</v>
      </c>
      <c r="D4402" s="7">
        <v>121.0</v>
      </c>
      <c r="E4402" s="4">
        <v>45955.0</v>
      </c>
      <c r="F4402" s="5">
        <v>216.0</v>
      </c>
      <c r="G4402" s="5">
        <v>100.0</v>
      </c>
      <c r="H4402" s="5">
        <v>21567.0</v>
      </c>
      <c r="I4402" s="1" t="s">
        <v>21</v>
      </c>
      <c r="J4402" s="1" t="s">
        <v>216</v>
      </c>
      <c r="K4402" s="1" t="s">
        <v>28</v>
      </c>
      <c r="L4402" s="1" t="s">
        <v>5</v>
      </c>
      <c r="M4402" s="1" t="s">
        <v>23</v>
      </c>
      <c r="N4402" s="1" t="s">
        <v>7</v>
      </c>
      <c r="O4402" s="6"/>
    </row>
    <row r="4403">
      <c r="A4403" s="5">
        <v>108541.0</v>
      </c>
      <c r="B4403" s="2">
        <v>45961.0</v>
      </c>
      <c r="C4403" s="1" t="s">
        <v>261</v>
      </c>
      <c r="D4403" s="3" t="s">
        <v>40</v>
      </c>
      <c r="E4403" s="4">
        <v>45955.0</v>
      </c>
      <c r="F4403" s="5">
        <v>13.0</v>
      </c>
      <c r="G4403" s="5">
        <v>346.0</v>
      </c>
      <c r="H4403" s="5">
        <v>4494.0</v>
      </c>
      <c r="I4403" s="1" t="s">
        <v>21</v>
      </c>
      <c r="J4403" s="1" t="s">
        <v>216</v>
      </c>
      <c r="K4403" s="1" t="s">
        <v>28</v>
      </c>
      <c r="L4403" s="1" t="s">
        <v>5</v>
      </c>
      <c r="M4403" s="1" t="s">
        <v>23</v>
      </c>
      <c r="N4403" s="1" t="s">
        <v>7</v>
      </c>
      <c r="O4403" s="6"/>
    </row>
    <row r="4404">
      <c r="A4404" s="5">
        <v>108541.0</v>
      </c>
      <c r="B4404" s="2">
        <v>45961.0</v>
      </c>
      <c r="C4404" s="1" t="s">
        <v>261</v>
      </c>
      <c r="D4404" s="7">
        <v>189.0</v>
      </c>
      <c r="E4404" s="4">
        <v>45955.0</v>
      </c>
      <c r="F4404" s="5">
        <v>110.0</v>
      </c>
      <c r="G4404" s="5">
        <v>161.0</v>
      </c>
      <c r="H4404" s="5">
        <v>17742.0</v>
      </c>
      <c r="I4404" s="1" t="s">
        <v>21</v>
      </c>
      <c r="J4404" s="1" t="s">
        <v>216</v>
      </c>
      <c r="K4404" s="1" t="s">
        <v>28</v>
      </c>
      <c r="L4404" s="1" t="s">
        <v>5</v>
      </c>
      <c r="M4404" s="1" t="s">
        <v>23</v>
      </c>
      <c r="N4404" s="1" t="s">
        <v>7</v>
      </c>
      <c r="O4404" s="6"/>
    </row>
    <row r="4405">
      <c r="A4405" s="5">
        <v>108541.0</v>
      </c>
      <c r="B4405" s="2">
        <v>45961.0</v>
      </c>
      <c r="C4405" s="1" t="s">
        <v>261</v>
      </c>
      <c r="D4405" s="7">
        <v>135.0</v>
      </c>
      <c r="E4405" s="4">
        <v>45955.0</v>
      </c>
      <c r="F4405" s="5">
        <v>13.0</v>
      </c>
      <c r="G4405" s="5">
        <v>562.0</v>
      </c>
      <c r="H4405" s="5">
        <v>7302.0</v>
      </c>
      <c r="I4405" s="1" t="s">
        <v>21</v>
      </c>
      <c r="J4405" s="1" t="s">
        <v>216</v>
      </c>
      <c r="K4405" s="1" t="s">
        <v>28</v>
      </c>
      <c r="L4405" s="1" t="s">
        <v>5</v>
      </c>
      <c r="M4405" s="1" t="s">
        <v>23</v>
      </c>
      <c r="N4405" s="1" t="s">
        <v>7</v>
      </c>
      <c r="O4405" s="6"/>
    </row>
    <row r="4406">
      <c r="A4406" s="5">
        <v>108541.0</v>
      </c>
      <c r="B4406" s="2">
        <v>45961.0</v>
      </c>
      <c r="C4406" s="1" t="s">
        <v>261</v>
      </c>
      <c r="D4406" s="3" t="s">
        <v>327</v>
      </c>
      <c r="E4406" s="4">
        <v>45955.0</v>
      </c>
      <c r="F4406" s="5">
        <v>30.0</v>
      </c>
      <c r="G4406" s="5">
        <v>346.0</v>
      </c>
      <c r="H4406" s="5">
        <v>10369.0</v>
      </c>
      <c r="I4406" s="1" t="s">
        <v>21</v>
      </c>
      <c r="J4406" s="1" t="s">
        <v>216</v>
      </c>
      <c r="K4406" s="1" t="s">
        <v>28</v>
      </c>
      <c r="L4406" s="1" t="s">
        <v>5</v>
      </c>
      <c r="M4406" s="1" t="s">
        <v>23</v>
      </c>
      <c r="N4406" s="1" t="s">
        <v>7</v>
      </c>
      <c r="O4406" s="6"/>
    </row>
    <row r="4407">
      <c r="A4407" s="5">
        <v>108541.0</v>
      </c>
      <c r="B4407" s="2">
        <v>45961.0</v>
      </c>
      <c r="C4407" s="1" t="s">
        <v>261</v>
      </c>
      <c r="D4407" s="7">
        <v>124.0</v>
      </c>
      <c r="E4407" s="4">
        <v>45955.0</v>
      </c>
      <c r="F4407" s="5">
        <v>92.0</v>
      </c>
      <c r="G4407" s="5">
        <v>132.0</v>
      </c>
      <c r="H4407" s="5">
        <v>12189.0</v>
      </c>
      <c r="I4407" s="1" t="s">
        <v>21</v>
      </c>
      <c r="J4407" s="1" t="s">
        <v>216</v>
      </c>
      <c r="K4407" s="1" t="s">
        <v>28</v>
      </c>
      <c r="L4407" s="1" t="s">
        <v>5</v>
      </c>
      <c r="M4407" s="1" t="s">
        <v>23</v>
      </c>
      <c r="N4407" s="1" t="s">
        <v>7</v>
      </c>
      <c r="O4407" s="6"/>
    </row>
    <row r="4408">
      <c r="A4408" s="5">
        <v>108541.0</v>
      </c>
      <c r="B4408" s="2">
        <v>45961.0</v>
      </c>
      <c r="C4408" s="1" t="s">
        <v>261</v>
      </c>
      <c r="D4408" s="3" t="s">
        <v>631</v>
      </c>
      <c r="E4408" s="4">
        <v>45955.0</v>
      </c>
      <c r="F4408" s="5">
        <v>26.0</v>
      </c>
      <c r="G4408" s="5">
        <v>332.0</v>
      </c>
      <c r="H4408" s="5">
        <v>8637.0</v>
      </c>
      <c r="I4408" s="1" t="s">
        <v>21</v>
      </c>
      <c r="J4408" s="1" t="s">
        <v>216</v>
      </c>
      <c r="K4408" s="1" t="s">
        <v>28</v>
      </c>
      <c r="L4408" s="1" t="s">
        <v>5</v>
      </c>
      <c r="M4408" s="1" t="s">
        <v>23</v>
      </c>
      <c r="N4408" s="1" t="s">
        <v>7</v>
      </c>
      <c r="O4408" s="6"/>
    </row>
    <row r="4409">
      <c r="A4409" s="5">
        <v>108541.0</v>
      </c>
      <c r="B4409" s="2">
        <v>45961.0</v>
      </c>
      <c r="C4409" s="1" t="s">
        <v>261</v>
      </c>
      <c r="D4409" s="7">
        <v>721.0</v>
      </c>
      <c r="E4409" s="4">
        <v>45955.0</v>
      </c>
      <c r="F4409" s="5">
        <v>30.0</v>
      </c>
      <c r="G4409" s="5">
        <v>220.0</v>
      </c>
      <c r="H4409" s="5">
        <v>6603.0</v>
      </c>
      <c r="I4409" s="1" t="s">
        <v>53</v>
      </c>
      <c r="J4409" s="1" t="s">
        <v>216</v>
      </c>
      <c r="K4409" s="1" t="s">
        <v>28</v>
      </c>
      <c r="L4409" s="1" t="s">
        <v>5</v>
      </c>
      <c r="M4409" s="1" t="s">
        <v>23</v>
      </c>
      <c r="N4409" s="1" t="s">
        <v>7</v>
      </c>
      <c r="O4409" s="6"/>
    </row>
    <row r="4410">
      <c r="A4410" s="5">
        <v>108543.0</v>
      </c>
      <c r="B4410" s="2">
        <v>45961.0</v>
      </c>
      <c r="C4410" s="1" t="s">
        <v>517</v>
      </c>
      <c r="D4410" s="7">
        <v>187.0</v>
      </c>
      <c r="E4410" s="4">
        <v>45955.0</v>
      </c>
      <c r="F4410" s="5">
        <v>88.0</v>
      </c>
      <c r="G4410" s="5">
        <v>263.0</v>
      </c>
      <c r="H4410" s="5">
        <v>23149.0</v>
      </c>
      <c r="I4410" s="1" t="s">
        <v>21</v>
      </c>
      <c r="J4410" s="1" t="s">
        <v>518</v>
      </c>
      <c r="K4410" s="1" t="s">
        <v>4</v>
      </c>
      <c r="L4410" s="1" t="s">
        <v>5</v>
      </c>
      <c r="M4410" s="1" t="s">
        <v>23</v>
      </c>
      <c r="N4410" s="1" t="s">
        <v>7</v>
      </c>
      <c r="O4410" s="6"/>
    </row>
    <row r="4411">
      <c r="A4411" s="5">
        <v>108543.0</v>
      </c>
      <c r="B4411" s="2">
        <v>45961.0</v>
      </c>
      <c r="C4411" s="1" t="s">
        <v>517</v>
      </c>
      <c r="D4411" s="7">
        <v>150.0</v>
      </c>
      <c r="E4411" s="4">
        <v>45955.0</v>
      </c>
      <c r="F4411" s="5">
        <v>14.0</v>
      </c>
      <c r="G4411" s="5">
        <v>647.0</v>
      </c>
      <c r="H4411" s="5">
        <v>9060.0</v>
      </c>
      <c r="I4411" s="1" t="s">
        <v>21</v>
      </c>
      <c r="J4411" s="1" t="s">
        <v>518</v>
      </c>
      <c r="K4411" s="1" t="s">
        <v>4</v>
      </c>
      <c r="L4411" s="1" t="s">
        <v>5</v>
      </c>
      <c r="M4411" s="1" t="s">
        <v>23</v>
      </c>
      <c r="N4411" s="1" t="s">
        <v>7</v>
      </c>
      <c r="O4411" s="6"/>
    </row>
    <row r="4412">
      <c r="A4412" s="5">
        <v>108543.0</v>
      </c>
      <c r="B4412" s="2">
        <v>45961.0</v>
      </c>
      <c r="C4412" s="1" t="s">
        <v>517</v>
      </c>
      <c r="D4412" s="3" t="s">
        <v>663</v>
      </c>
      <c r="E4412" s="4">
        <v>45955.0</v>
      </c>
      <c r="F4412" s="5">
        <v>23.0</v>
      </c>
      <c r="G4412" s="5">
        <v>320.0</v>
      </c>
      <c r="H4412" s="5">
        <v>7354.0</v>
      </c>
      <c r="I4412" s="1" t="s">
        <v>21</v>
      </c>
      <c r="J4412" s="1" t="s">
        <v>518</v>
      </c>
      <c r="K4412" s="1" t="s">
        <v>4</v>
      </c>
      <c r="L4412" s="1" t="s">
        <v>5</v>
      </c>
      <c r="M4412" s="1" t="s">
        <v>23</v>
      </c>
      <c r="N4412" s="1" t="s">
        <v>7</v>
      </c>
      <c r="O4412" s="6"/>
    </row>
    <row r="4413">
      <c r="A4413" s="5">
        <v>108543.0</v>
      </c>
      <c r="B4413" s="2">
        <v>45961.0</v>
      </c>
      <c r="C4413" s="1" t="s">
        <v>517</v>
      </c>
      <c r="D4413" s="7">
        <v>1391.0</v>
      </c>
      <c r="E4413" s="4">
        <v>45955.0</v>
      </c>
      <c r="F4413" s="5">
        <v>192.0</v>
      </c>
      <c r="G4413" s="5">
        <v>79.0</v>
      </c>
      <c r="H4413" s="5">
        <v>15116.0</v>
      </c>
      <c r="I4413" s="1" t="s">
        <v>21</v>
      </c>
      <c r="J4413" s="1" t="s">
        <v>518</v>
      </c>
      <c r="K4413" s="1" t="s">
        <v>4</v>
      </c>
      <c r="L4413" s="1" t="s">
        <v>5</v>
      </c>
      <c r="M4413" s="1" t="s">
        <v>23</v>
      </c>
      <c r="N4413" s="1" t="s">
        <v>7</v>
      </c>
      <c r="O4413" s="6"/>
    </row>
    <row r="4414">
      <c r="A4414" s="5">
        <v>108543.0</v>
      </c>
      <c r="B4414" s="2">
        <v>45961.0</v>
      </c>
      <c r="C4414" s="1" t="s">
        <v>517</v>
      </c>
      <c r="D4414" s="7">
        <v>325.0</v>
      </c>
      <c r="E4414" s="4">
        <v>45955.0</v>
      </c>
      <c r="F4414" s="5">
        <v>100.0</v>
      </c>
      <c r="G4414" s="5">
        <v>60.0</v>
      </c>
      <c r="H4414" s="5">
        <v>5986.0</v>
      </c>
      <c r="I4414" s="1" t="s">
        <v>33</v>
      </c>
      <c r="J4414" s="1" t="s">
        <v>518</v>
      </c>
      <c r="K4414" s="1" t="s">
        <v>4</v>
      </c>
      <c r="L4414" s="1" t="s">
        <v>5</v>
      </c>
      <c r="M4414" s="1" t="s">
        <v>23</v>
      </c>
      <c r="N4414" s="1" t="s">
        <v>7</v>
      </c>
      <c r="O4414" s="6"/>
    </row>
    <row r="4415">
      <c r="A4415" s="5">
        <v>108543.0</v>
      </c>
      <c r="B4415" s="2">
        <v>45961.0</v>
      </c>
      <c r="C4415" s="1" t="s">
        <v>517</v>
      </c>
      <c r="D4415" s="3" t="s">
        <v>639</v>
      </c>
      <c r="E4415" s="4">
        <v>45955.0</v>
      </c>
      <c r="F4415" s="5">
        <v>33.0</v>
      </c>
      <c r="G4415" s="5">
        <v>225.0</v>
      </c>
      <c r="H4415" s="5">
        <v>7414.0</v>
      </c>
      <c r="I4415" s="1" t="s">
        <v>21</v>
      </c>
      <c r="J4415" s="1" t="s">
        <v>518</v>
      </c>
      <c r="K4415" s="1" t="s">
        <v>4</v>
      </c>
      <c r="L4415" s="1" t="s">
        <v>5</v>
      </c>
      <c r="M4415" s="1" t="s">
        <v>23</v>
      </c>
      <c r="N4415" s="1" t="s">
        <v>7</v>
      </c>
      <c r="O4415" s="6"/>
    </row>
    <row r="4416">
      <c r="A4416" s="5">
        <v>108543.0</v>
      </c>
      <c r="B4416" s="2">
        <v>45961.0</v>
      </c>
      <c r="C4416" s="1" t="s">
        <v>517</v>
      </c>
      <c r="D4416" s="7">
        <v>105.0</v>
      </c>
      <c r="E4416" s="4">
        <v>45955.0</v>
      </c>
      <c r="F4416" s="5">
        <v>64.0</v>
      </c>
      <c r="G4416" s="5">
        <v>282.0</v>
      </c>
      <c r="H4416" s="5">
        <v>18065.0</v>
      </c>
      <c r="I4416" s="1" t="s">
        <v>21</v>
      </c>
      <c r="J4416" s="1" t="s">
        <v>518</v>
      </c>
      <c r="K4416" s="1" t="s">
        <v>4</v>
      </c>
      <c r="L4416" s="1" t="s">
        <v>5</v>
      </c>
      <c r="M4416" s="1" t="s">
        <v>23</v>
      </c>
      <c r="N4416" s="1" t="s">
        <v>7</v>
      </c>
      <c r="O4416" s="6"/>
    </row>
    <row r="4417">
      <c r="A4417" s="5">
        <v>108543.0</v>
      </c>
      <c r="B4417" s="2">
        <v>45961.0</v>
      </c>
      <c r="C4417" s="1" t="s">
        <v>517</v>
      </c>
      <c r="D4417" s="7">
        <v>194.0</v>
      </c>
      <c r="E4417" s="4">
        <v>45955.0</v>
      </c>
      <c r="F4417" s="5">
        <v>28.0</v>
      </c>
      <c r="G4417" s="5">
        <v>139.0</v>
      </c>
      <c r="H4417" s="5">
        <v>3899.0</v>
      </c>
      <c r="I4417" s="1" t="s">
        <v>21</v>
      </c>
      <c r="J4417" s="1" t="s">
        <v>518</v>
      </c>
      <c r="K4417" s="1" t="s">
        <v>4</v>
      </c>
      <c r="L4417" s="1" t="s">
        <v>5</v>
      </c>
      <c r="M4417" s="1" t="s">
        <v>23</v>
      </c>
      <c r="N4417" s="1" t="s">
        <v>7</v>
      </c>
      <c r="O4417" s="6"/>
    </row>
    <row r="4418">
      <c r="A4418" s="5">
        <v>108543.0</v>
      </c>
      <c r="B4418" s="2">
        <v>45961.0</v>
      </c>
      <c r="C4418" s="1" t="s">
        <v>517</v>
      </c>
      <c r="D4418" s="3" t="s">
        <v>119</v>
      </c>
      <c r="E4418" s="4">
        <v>45955.0</v>
      </c>
      <c r="F4418" s="5">
        <v>14.0</v>
      </c>
      <c r="G4418" s="5">
        <v>834.0</v>
      </c>
      <c r="H4418" s="5">
        <v>11681.0</v>
      </c>
      <c r="I4418" s="1" t="s">
        <v>21</v>
      </c>
      <c r="J4418" s="1" t="s">
        <v>518</v>
      </c>
      <c r="K4418" s="1" t="s">
        <v>4</v>
      </c>
      <c r="L4418" s="1" t="s">
        <v>5</v>
      </c>
      <c r="M4418" s="1" t="s">
        <v>23</v>
      </c>
      <c r="N4418" s="1" t="s">
        <v>7</v>
      </c>
      <c r="O4418" s="6"/>
    </row>
    <row r="4419">
      <c r="A4419" s="5">
        <v>108543.0</v>
      </c>
      <c r="B4419" s="2">
        <v>45961.0</v>
      </c>
      <c r="C4419" s="1" t="s">
        <v>517</v>
      </c>
      <c r="D4419" s="3" t="s">
        <v>638</v>
      </c>
      <c r="E4419" s="4">
        <v>45955.0</v>
      </c>
      <c r="F4419" s="5">
        <v>24.0</v>
      </c>
      <c r="G4419" s="5">
        <v>340.0</v>
      </c>
      <c r="H4419" s="5">
        <v>8158.0</v>
      </c>
      <c r="I4419" s="1" t="s">
        <v>21</v>
      </c>
      <c r="J4419" s="1" t="s">
        <v>518</v>
      </c>
      <c r="K4419" s="1" t="s">
        <v>4</v>
      </c>
      <c r="L4419" s="1" t="s">
        <v>5</v>
      </c>
      <c r="M4419" s="1" t="s">
        <v>23</v>
      </c>
      <c r="N4419" s="1" t="s">
        <v>7</v>
      </c>
      <c r="O4419" s="6"/>
    </row>
    <row r="4420">
      <c r="A4420" s="5">
        <v>108543.0</v>
      </c>
      <c r="B4420" s="2">
        <v>45961.0</v>
      </c>
      <c r="C4420" s="1" t="s">
        <v>517</v>
      </c>
      <c r="D4420" s="7">
        <v>323.0</v>
      </c>
      <c r="E4420" s="4">
        <v>45955.0</v>
      </c>
      <c r="F4420" s="5">
        <v>300.0</v>
      </c>
      <c r="G4420" s="5">
        <v>41.0</v>
      </c>
      <c r="H4420" s="5">
        <v>12313.0</v>
      </c>
      <c r="I4420" s="1" t="s">
        <v>33</v>
      </c>
      <c r="J4420" s="1" t="s">
        <v>518</v>
      </c>
      <c r="K4420" s="1" t="s">
        <v>4</v>
      </c>
      <c r="L4420" s="1" t="s">
        <v>5</v>
      </c>
      <c r="M4420" s="1" t="s">
        <v>23</v>
      </c>
      <c r="N4420" s="1" t="s">
        <v>7</v>
      </c>
      <c r="O4420" s="6"/>
    </row>
    <row r="4421">
      <c r="A4421" s="5">
        <v>108543.0</v>
      </c>
      <c r="B4421" s="2">
        <v>45961.0</v>
      </c>
      <c r="C4421" s="1" t="s">
        <v>517</v>
      </c>
      <c r="D4421" s="7">
        <v>186.0</v>
      </c>
      <c r="E4421" s="4">
        <v>45955.0</v>
      </c>
      <c r="F4421" s="5">
        <v>64.0</v>
      </c>
      <c r="G4421" s="5">
        <v>60.0</v>
      </c>
      <c r="H4421" s="5">
        <v>3811.0</v>
      </c>
      <c r="I4421" s="1" t="s">
        <v>21</v>
      </c>
      <c r="J4421" s="1" t="s">
        <v>518</v>
      </c>
      <c r="K4421" s="1" t="s">
        <v>4</v>
      </c>
      <c r="L4421" s="1" t="s">
        <v>5</v>
      </c>
      <c r="M4421" s="1" t="s">
        <v>23</v>
      </c>
      <c r="N4421" s="1" t="s">
        <v>7</v>
      </c>
      <c r="O4421" s="6"/>
    </row>
    <row r="4422">
      <c r="A4422" s="5">
        <v>108543.0</v>
      </c>
      <c r="B4422" s="2">
        <v>45961.0</v>
      </c>
      <c r="C4422" s="1" t="s">
        <v>517</v>
      </c>
      <c r="D4422" s="7">
        <v>324.0</v>
      </c>
      <c r="E4422" s="4">
        <v>45955.0</v>
      </c>
      <c r="F4422" s="5">
        <v>600.0</v>
      </c>
      <c r="G4422" s="5">
        <v>50.0</v>
      </c>
      <c r="H4422" s="5">
        <v>30271.0</v>
      </c>
      <c r="I4422" s="1" t="s">
        <v>33</v>
      </c>
      <c r="J4422" s="1" t="s">
        <v>518</v>
      </c>
      <c r="K4422" s="1" t="s">
        <v>4</v>
      </c>
      <c r="L4422" s="1" t="s">
        <v>5</v>
      </c>
      <c r="M4422" s="1" t="s">
        <v>23</v>
      </c>
      <c r="N4422" s="1" t="s">
        <v>7</v>
      </c>
      <c r="O4422" s="6"/>
    </row>
    <row r="4423">
      <c r="A4423" s="5">
        <v>108543.0</v>
      </c>
      <c r="B4423" s="2">
        <v>45961.0</v>
      </c>
      <c r="C4423" s="1" t="s">
        <v>517</v>
      </c>
      <c r="D4423" s="7">
        <v>107.0</v>
      </c>
      <c r="E4423" s="4">
        <v>45955.0</v>
      </c>
      <c r="F4423" s="5">
        <v>18.0</v>
      </c>
      <c r="G4423" s="5">
        <v>152.0</v>
      </c>
      <c r="H4423" s="5">
        <v>2737.0</v>
      </c>
      <c r="I4423" s="1" t="s">
        <v>21</v>
      </c>
      <c r="J4423" s="1" t="s">
        <v>518</v>
      </c>
      <c r="K4423" s="1" t="s">
        <v>4</v>
      </c>
      <c r="L4423" s="1" t="s">
        <v>5</v>
      </c>
      <c r="M4423" s="1" t="s">
        <v>23</v>
      </c>
      <c r="N4423" s="1" t="s">
        <v>7</v>
      </c>
      <c r="O4423" s="6"/>
    </row>
    <row r="4424">
      <c r="A4424" s="5">
        <v>202211.0</v>
      </c>
      <c r="B4424" s="2">
        <v>45961.0</v>
      </c>
      <c r="C4424" s="1" t="s">
        <v>180</v>
      </c>
      <c r="D4424" s="3" t="s">
        <v>153</v>
      </c>
      <c r="E4424" s="4">
        <v>45955.0</v>
      </c>
      <c r="F4424" s="5">
        <v>30.0</v>
      </c>
      <c r="G4424" s="5">
        <v>450.0</v>
      </c>
      <c r="H4424" s="5">
        <v>13517.0</v>
      </c>
      <c r="I4424" s="1" t="s">
        <v>75</v>
      </c>
      <c r="J4424" s="1" t="s">
        <v>92</v>
      </c>
      <c r="K4424" s="1" t="s">
        <v>13</v>
      </c>
      <c r="L4424" s="1" t="s">
        <v>5</v>
      </c>
      <c r="M4424" s="1" t="s">
        <v>6</v>
      </c>
      <c r="N4424" s="1" t="s">
        <v>7</v>
      </c>
      <c r="O4424" s="6"/>
    </row>
    <row r="4425">
      <c r="A4425" s="5">
        <v>202211.0</v>
      </c>
      <c r="B4425" s="2">
        <v>45961.0</v>
      </c>
      <c r="C4425" s="1" t="s">
        <v>180</v>
      </c>
      <c r="D4425" s="7">
        <v>5771.0</v>
      </c>
      <c r="E4425" s="4">
        <v>45955.0</v>
      </c>
      <c r="F4425" s="5">
        <v>50.0</v>
      </c>
      <c r="G4425" s="5">
        <v>139.0</v>
      </c>
      <c r="H4425" s="5">
        <v>6976.0</v>
      </c>
      <c r="I4425" s="1" t="s">
        <v>125</v>
      </c>
      <c r="J4425" s="1" t="s">
        <v>92</v>
      </c>
      <c r="K4425" s="1" t="s">
        <v>13</v>
      </c>
      <c r="L4425" s="1" t="s">
        <v>5</v>
      </c>
      <c r="M4425" s="1" t="s">
        <v>6</v>
      </c>
      <c r="N4425" s="1" t="s">
        <v>7</v>
      </c>
      <c r="O4425" s="6"/>
    </row>
    <row r="4426">
      <c r="A4426" s="5">
        <v>202211.0</v>
      </c>
      <c r="B4426" s="2">
        <v>45961.0</v>
      </c>
      <c r="C4426" s="1" t="s">
        <v>180</v>
      </c>
      <c r="D4426" s="3" t="s">
        <v>605</v>
      </c>
      <c r="E4426" s="4">
        <v>45955.0</v>
      </c>
      <c r="F4426" s="5">
        <v>75.0</v>
      </c>
      <c r="G4426" s="5">
        <v>129.0</v>
      </c>
      <c r="H4426" s="5">
        <v>9664.0</v>
      </c>
      <c r="I4426" s="1" t="s">
        <v>75</v>
      </c>
      <c r="J4426" s="1" t="s">
        <v>92</v>
      </c>
      <c r="K4426" s="1" t="s">
        <v>13</v>
      </c>
      <c r="L4426" s="1" t="s">
        <v>5</v>
      </c>
      <c r="M4426" s="1" t="s">
        <v>6</v>
      </c>
      <c r="N4426" s="1" t="s">
        <v>7</v>
      </c>
      <c r="O4426" s="6"/>
    </row>
    <row r="4427">
      <c r="A4427" s="5">
        <v>202211.0</v>
      </c>
      <c r="B4427" s="2">
        <v>45961.0</v>
      </c>
      <c r="C4427" s="1" t="s">
        <v>180</v>
      </c>
      <c r="D4427" s="3" t="s">
        <v>1013</v>
      </c>
      <c r="E4427" s="4">
        <v>45955.0</v>
      </c>
      <c r="F4427" s="5">
        <v>50.0</v>
      </c>
      <c r="G4427" s="5">
        <v>26.0</v>
      </c>
      <c r="H4427" s="5">
        <v>1306.0</v>
      </c>
      <c r="I4427" s="1" t="s">
        <v>71</v>
      </c>
      <c r="J4427" s="1" t="s">
        <v>92</v>
      </c>
      <c r="K4427" s="1" t="s">
        <v>13</v>
      </c>
      <c r="L4427" s="1" t="s">
        <v>5</v>
      </c>
      <c r="M4427" s="1" t="s">
        <v>6</v>
      </c>
      <c r="N4427" s="1" t="s">
        <v>7</v>
      </c>
      <c r="O4427" s="6"/>
    </row>
    <row r="4428">
      <c r="A4428" s="5">
        <v>202211.0</v>
      </c>
      <c r="B4428" s="2">
        <v>45961.0</v>
      </c>
      <c r="C4428" s="1" t="s">
        <v>180</v>
      </c>
      <c r="D4428" s="3" t="s">
        <v>400</v>
      </c>
      <c r="E4428" s="4">
        <v>45955.0</v>
      </c>
      <c r="F4428" s="5">
        <v>30.0</v>
      </c>
      <c r="G4428" s="5">
        <v>645.0</v>
      </c>
      <c r="H4428" s="5">
        <v>19345.0</v>
      </c>
      <c r="I4428" s="1" t="s">
        <v>75</v>
      </c>
      <c r="J4428" s="1" t="s">
        <v>92</v>
      </c>
      <c r="K4428" s="1" t="s">
        <v>13</v>
      </c>
      <c r="L4428" s="1" t="s">
        <v>5</v>
      </c>
      <c r="M4428" s="1" t="s">
        <v>6</v>
      </c>
      <c r="N4428" s="1" t="s">
        <v>7</v>
      </c>
      <c r="O4428" s="6"/>
    </row>
    <row r="4429">
      <c r="A4429" s="5">
        <v>202211.0</v>
      </c>
      <c r="B4429" s="2">
        <v>45961.0</v>
      </c>
      <c r="C4429" s="1" t="s">
        <v>180</v>
      </c>
      <c r="D4429" s="7">
        <v>5171.0</v>
      </c>
      <c r="E4429" s="4">
        <v>45955.0</v>
      </c>
      <c r="F4429" s="5">
        <v>50.0</v>
      </c>
      <c r="G4429" s="5">
        <v>123.0</v>
      </c>
      <c r="H4429" s="5">
        <v>6153.0</v>
      </c>
      <c r="I4429" s="1" t="s">
        <v>125</v>
      </c>
      <c r="J4429" s="1" t="s">
        <v>92</v>
      </c>
      <c r="K4429" s="1" t="s">
        <v>13</v>
      </c>
      <c r="L4429" s="1" t="s">
        <v>5</v>
      </c>
      <c r="M4429" s="1" t="s">
        <v>6</v>
      </c>
      <c r="N4429" s="1" t="s">
        <v>7</v>
      </c>
      <c r="O4429" s="6"/>
    </row>
    <row r="4430">
      <c r="A4430" s="5">
        <v>202211.0</v>
      </c>
      <c r="B4430" s="2">
        <v>45961.0</v>
      </c>
      <c r="C4430" s="1" t="s">
        <v>180</v>
      </c>
      <c r="D4430" s="3" t="s">
        <v>421</v>
      </c>
      <c r="E4430" s="4">
        <v>45955.0</v>
      </c>
      <c r="F4430" s="5">
        <v>300.0</v>
      </c>
      <c r="G4430" s="5">
        <v>72.0</v>
      </c>
      <c r="H4430" s="5">
        <v>21739.0</v>
      </c>
      <c r="I4430" s="1" t="s">
        <v>71</v>
      </c>
      <c r="J4430" s="1" t="s">
        <v>92</v>
      </c>
      <c r="K4430" s="1" t="s">
        <v>13</v>
      </c>
      <c r="L4430" s="1" t="s">
        <v>5</v>
      </c>
      <c r="M4430" s="1" t="s">
        <v>6</v>
      </c>
      <c r="N4430" s="1" t="s">
        <v>7</v>
      </c>
      <c r="O4430" s="6"/>
    </row>
    <row r="4431">
      <c r="A4431" s="5">
        <v>202211.0</v>
      </c>
      <c r="B4431" s="2">
        <v>45961.0</v>
      </c>
      <c r="C4431" s="1" t="s">
        <v>180</v>
      </c>
      <c r="D4431" s="3" t="s">
        <v>79</v>
      </c>
      <c r="E4431" s="4">
        <v>45955.0</v>
      </c>
      <c r="F4431" s="5">
        <v>750.0</v>
      </c>
      <c r="G4431" s="5">
        <v>30.0</v>
      </c>
      <c r="H4431" s="5">
        <v>22631.0</v>
      </c>
      <c r="I4431" s="1" t="s">
        <v>75</v>
      </c>
      <c r="J4431" s="1" t="s">
        <v>92</v>
      </c>
      <c r="K4431" s="1" t="s">
        <v>13</v>
      </c>
      <c r="L4431" s="1" t="s">
        <v>5</v>
      </c>
      <c r="M4431" s="1" t="s">
        <v>6</v>
      </c>
      <c r="N4431" s="1" t="s">
        <v>7</v>
      </c>
      <c r="O4431" s="6"/>
    </row>
    <row r="4432">
      <c r="A4432" s="5">
        <v>202211.0</v>
      </c>
      <c r="B4432" s="2">
        <v>45961.0</v>
      </c>
      <c r="C4432" s="1" t="s">
        <v>180</v>
      </c>
      <c r="D4432" s="3" t="s">
        <v>157</v>
      </c>
      <c r="E4432" s="4">
        <v>45955.0</v>
      </c>
      <c r="F4432" s="5">
        <v>400.0</v>
      </c>
      <c r="G4432" s="5">
        <v>139.0</v>
      </c>
      <c r="H4432" s="5">
        <v>55584.0</v>
      </c>
      <c r="I4432" s="1" t="s">
        <v>71</v>
      </c>
      <c r="J4432" s="1" t="s">
        <v>92</v>
      </c>
      <c r="K4432" s="1" t="s">
        <v>13</v>
      </c>
      <c r="L4432" s="1" t="s">
        <v>5</v>
      </c>
      <c r="M4432" s="1" t="s">
        <v>6</v>
      </c>
      <c r="N4432" s="1" t="s">
        <v>7</v>
      </c>
      <c r="O4432" s="6"/>
    </row>
    <row r="4433">
      <c r="A4433" s="5">
        <v>202211.0</v>
      </c>
      <c r="B4433" s="2">
        <v>45961.0</v>
      </c>
      <c r="C4433" s="1" t="s">
        <v>180</v>
      </c>
      <c r="D4433" s="3" t="s">
        <v>133</v>
      </c>
      <c r="E4433" s="4">
        <v>45955.0</v>
      </c>
      <c r="F4433" s="5">
        <v>300.0</v>
      </c>
      <c r="G4433" s="5">
        <v>44.0</v>
      </c>
      <c r="H4433" s="5">
        <v>13234.0</v>
      </c>
      <c r="I4433" s="1" t="s">
        <v>125</v>
      </c>
      <c r="J4433" s="1" t="s">
        <v>92</v>
      </c>
      <c r="K4433" s="1" t="s">
        <v>13</v>
      </c>
      <c r="L4433" s="1" t="s">
        <v>5</v>
      </c>
      <c r="M4433" s="1" t="s">
        <v>6</v>
      </c>
      <c r="N4433" s="1" t="s">
        <v>7</v>
      </c>
      <c r="O4433" s="6"/>
    </row>
    <row r="4434">
      <c r="A4434" s="5">
        <v>202211.0</v>
      </c>
      <c r="B4434" s="2">
        <v>45961.0</v>
      </c>
      <c r="C4434" s="1" t="s">
        <v>180</v>
      </c>
      <c r="D4434" s="3" t="s">
        <v>277</v>
      </c>
      <c r="E4434" s="4">
        <v>45955.0</v>
      </c>
      <c r="F4434" s="5">
        <v>500.0</v>
      </c>
      <c r="G4434" s="5">
        <v>36.0</v>
      </c>
      <c r="H4434" s="5">
        <v>17994.0</v>
      </c>
      <c r="I4434" s="1" t="s">
        <v>75</v>
      </c>
      <c r="J4434" s="1" t="s">
        <v>92</v>
      </c>
      <c r="K4434" s="1" t="s">
        <v>13</v>
      </c>
      <c r="L4434" s="1" t="s">
        <v>5</v>
      </c>
      <c r="M4434" s="1" t="s">
        <v>6</v>
      </c>
      <c r="N4434" s="1" t="s">
        <v>7</v>
      </c>
      <c r="O4434" s="6"/>
    </row>
    <row r="4435">
      <c r="A4435" s="5">
        <v>202211.0</v>
      </c>
      <c r="B4435" s="2">
        <v>45961.0</v>
      </c>
      <c r="C4435" s="1" t="s">
        <v>180</v>
      </c>
      <c r="D4435" s="3" t="s">
        <v>462</v>
      </c>
      <c r="E4435" s="4">
        <v>45955.0</v>
      </c>
      <c r="F4435" s="5">
        <v>150.0</v>
      </c>
      <c r="G4435" s="5">
        <v>32.0</v>
      </c>
      <c r="H4435" s="5">
        <v>4834.0</v>
      </c>
      <c r="I4435" s="1" t="s">
        <v>125</v>
      </c>
      <c r="J4435" s="1" t="s">
        <v>92</v>
      </c>
      <c r="K4435" s="1" t="s">
        <v>13</v>
      </c>
      <c r="L4435" s="1" t="s">
        <v>5</v>
      </c>
      <c r="M4435" s="1" t="s">
        <v>6</v>
      </c>
      <c r="N4435" s="1" t="s">
        <v>7</v>
      </c>
      <c r="O4435" s="6"/>
    </row>
    <row r="4436">
      <c r="A4436" s="5">
        <v>202211.0</v>
      </c>
      <c r="B4436" s="2">
        <v>45961.0</v>
      </c>
      <c r="C4436" s="1" t="s">
        <v>180</v>
      </c>
      <c r="D4436" s="3" t="s">
        <v>187</v>
      </c>
      <c r="E4436" s="4">
        <v>45955.0</v>
      </c>
      <c r="F4436" s="5">
        <v>825.0</v>
      </c>
      <c r="G4436" s="5">
        <v>121.0</v>
      </c>
      <c r="H4436" s="5">
        <v>99458.0</v>
      </c>
      <c r="I4436" s="1" t="s">
        <v>75</v>
      </c>
      <c r="J4436" s="1" t="s">
        <v>92</v>
      </c>
      <c r="K4436" s="1" t="s">
        <v>13</v>
      </c>
      <c r="L4436" s="1" t="s">
        <v>5</v>
      </c>
      <c r="M4436" s="1" t="s">
        <v>6</v>
      </c>
      <c r="N4436" s="1" t="s">
        <v>7</v>
      </c>
      <c r="O4436" s="6"/>
    </row>
    <row r="4437">
      <c r="A4437" s="5">
        <v>202211.0</v>
      </c>
      <c r="B4437" s="2">
        <v>45961.0</v>
      </c>
      <c r="C4437" s="1" t="s">
        <v>180</v>
      </c>
      <c r="D4437" s="3" t="s">
        <v>286</v>
      </c>
      <c r="E4437" s="4">
        <v>45955.0</v>
      </c>
      <c r="F4437" s="5">
        <v>144.0</v>
      </c>
      <c r="G4437" s="5">
        <v>73.0</v>
      </c>
      <c r="H4437" s="5">
        <v>10513.0</v>
      </c>
      <c r="I4437" s="1" t="s">
        <v>75</v>
      </c>
      <c r="J4437" s="1" t="s">
        <v>92</v>
      </c>
      <c r="K4437" s="1" t="s">
        <v>13</v>
      </c>
      <c r="L4437" s="1" t="s">
        <v>5</v>
      </c>
      <c r="M4437" s="1" t="s">
        <v>6</v>
      </c>
      <c r="N4437" s="1" t="s">
        <v>7</v>
      </c>
      <c r="O4437" s="6"/>
    </row>
    <row r="4438">
      <c r="A4438" s="5">
        <v>202211.0</v>
      </c>
      <c r="B4438" s="2">
        <v>45961.0</v>
      </c>
      <c r="C4438" s="1" t="s">
        <v>180</v>
      </c>
      <c r="D4438" s="3" t="s">
        <v>186</v>
      </c>
      <c r="E4438" s="4">
        <v>45955.0</v>
      </c>
      <c r="F4438" s="5">
        <v>1500.0</v>
      </c>
      <c r="G4438" s="5">
        <v>9.0</v>
      </c>
      <c r="H4438" s="5">
        <v>13024.0</v>
      </c>
      <c r="I4438" s="1" t="s">
        <v>71</v>
      </c>
      <c r="J4438" s="1" t="s">
        <v>92</v>
      </c>
      <c r="K4438" s="1" t="s">
        <v>13</v>
      </c>
      <c r="L4438" s="1" t="s">
        <v>5</v>
      </c>
      <c r="M4438" s="1" t="s">
        <v>6</v>
      </c>
      <c r="N4438" s="1" t="s">
        <v>7</v>
      </c>
      <c r="O4438" s="6"/>
    </row>
    <row r="4439">
      <c r="A4439" s="5">
        <v>202211.0</v>
      </c>
      <c r="B4439" s="2">
        <v>45961.0</v>
      </c>
      <c r="C4439" s="1" t="s">
        <v>180</v>
      </c>
      <c r="D4439" s="3" t="s">
        <v>158</v>
      </c>
      <c r="E4439" s="4">
        <v>45955.0</v>
      </c>
      <c r="F4439" s="5">
        <v>1200.0</v>
      </c>
      <c r="G4439" s="5">
        <v>195.0</v>
      </c>
      <c r="H4439" s="5">
        <v>234039.84</v>
      </c>
      <c r="I4439" s="1" t="s">
        <v>75</v>
      </c>
      <c r="J4439" s="1" t="s">
        <v>92</v>
      </c>
      <c r="K4439" s="1" t="s">
        <v>13</v>
      </c>
      <c r="L4439" s="1" t="s">
        <v>5</v>
      </c>
      <c r="M4439" s="1" t="s">
        <v>6</v>
      </c>
      <c r="N4439" s="1" t="s">
        <v>7</v>
      </c>
      <c r="O4439" s="6"/>
    </row>
    <row r="4440">
      <c r="A4440" s="5">
        <v>202211.0</v>
      </c>
      <c r="B4440" s="2">
        <v>45961.0</v>
      </c>
      <c r="C4440" s="1" t="s">
        <v>180</v>
      </c>
      <c r="D4440" s="3" t="s">
        <v>172</v>
      </c>
      <c r="E4440" s="4">
        <v>45955.0</v>
      </c>
      <c r="F4440" s="5">
        <v>96.0</v>
      </c>
      <c r="G4440" s="5">
        <v>121.0</v>
      </c>
      <c r="H4440" s="5">
        <v>11654.0</v>
      </c>
      <c r="I4440" s="1" t="s">
        <v>75</v>
      </c>
      <c r="J4440" s="1" t="s">
        <v>92</v>
      </c>
      <c r="K4440" s="1" t="s">
        <v>13</v>
      </c>
      <c r="L4440" s="1" t="s">
        <v>5</v>
      </c>
      <c r="M4440" s="1" t="s">
        <v>6</v>
      </c>
      <c r="N4440" s="1" t="s">
        <v>7</v>
      </c>
      <c r="O4440" s="6"/>
    </row>
    <row r="4441">
      <c r="A4441" s="5">
        <v>202211.0</v>
      </c>
      <c r="B4441" s="2">
        <v>45961.0</v>
      </c>
      <c r="C4441" s="1" t="s">
        <v>180</v>
      </c>
      <c r="D4441" s="3" t="s">
        <v>168</v>
      </c>
      <c r="E4441" s="4">
        <v>45955.0</v>
      </c>
      <c r="F4441" s="5">
        <v>1250.0</v>
      </c>
      <c r="G4441" s="5">
        <v>12.0</v>
      </c>
      <c r="H4441" s="5">
        <v>15054.0</v>
      </c>
      <c r="I4441" s="1" t="s">
        <v>71</v>
      </c>
      <c r="J4441" s="1" t="s">
        <v>92</v>
      </c>
      <c r="K4441" s="1" t="s">
        <v>13</v>
      </c>
      <c r="L4441" s="1" t="s">
        <v>5</v>
      </c>
      <c r="M4441" s="1" t="s">
        <v>6</v>
      </c>
      <c r="N4441" s="1" t="s">
        <v>7</v>
      </c>
      <c r="O4441" s="6"/>
    </row>
    <row r="4442">
      <c r="A4442" s="5">
        <v>202221.0</v>
      </c>
      <c r="B4442" s="2">
        <v>45967.0</v>
      </c>
      <c r="C4442" s="1" t="s">
        <v>11</v>
      </c>
      <c r="D4442" s="3" t="s">
        <v>293</v>
      </c>
      <c r="E4442" s="4">
        <v>45986.0</v>
      </c>
      <c r="F4442" s="5">
        <v>3000.0</v>
      </c>
      <c r="G4442" s="5">
        <v>3.0</v>
      </c>
      <c r="H4442" s="5">
        <v>8611.0</v>
      </c>
      <c r="I4442" s="1" t="s">
        <v>75</v>
      </c>
      <c r="J4442" s="1" t="s">
        <v>12</v>
      </c>
      <c r="K4442" s="1" t="s">
        <v>13</v>
      </c>
      <c r="L4442" s="1" t="s">
        <v>5</v>
      </c>
      <c r="M4442" s="1" t="s">
        <v>6</v>
      </c>
      <c r="N4442" s="1" t="s">
        <v>7</v>
      </c>
      <c r="O4442" s="6"/>
    </row>
    <row r="4443">
      <c r="A4443" s="5">
        <v>202221.0</v>
      </c>
      <c r="B4443" s="2">
        <v>45967.0</v>
      </c>
      <c r="C4443" s="1" t="s">
        <v>11</v>
      </c>
      <c r="D4443" s="3" t="s">
        <v>79</v>
      </c>
      <c r="E4443" s="4">
        <v>45986.0</v>
      </c>
      <c r="F4443" s="5">
        <v>300.0</v>
      </c>
      <c r="G4443" s="5">
        <v>30.0</v>
      </c>
      <c r="H4443" s="5">
        <v>9052.0</v>
      </c>
      <c r="I4443" s="1" t="s">
        <v>75</v>
      </c>
      <c r="J4443" s="1" t="s">
        <v>12</v>
      </c>
      <c r="K4443" s="1" t="s">
        <v>13</v>
      </c>
      <c r="L4443" s="1" t="s">
        <v>5</v>
      </c>
      <c r="M4443" s="1" t="s">
        <v>6</v>
      </c>
      <c r="N4443" s="1" t="s">
        <v>7</v>
      </c>
      <c r="O4443" s="6"/>
    </row>
    <row r="4444">
      <c r="A4444" s="5">
        <v>202221.0</v>
      </c>
      <c r="B4444" s="2">
        <v>45967.0</v>
      </c>
      <c r="C4444" s="1" t="s">
        <v>11</v>
      </c>
      <c r="D4444" s="3" t="s">
        <v>608</v>
      </c>
      <c r="E4444" s="4">
        <v>45986.0</v>
      </c>
      <c r="F4444" s="5">
        <v>200.0</v>
      </c>
      <c r="G4444" s="5">
        <v>23.0</v>
      </c>
      <c r="H4444" s="5">
        <v>4621.0</v>
      </c>
      <c r="I4444" s="1" t="s">
        <v>75</v>
      </c>
      <c r="J4444" s="1" t="s">
        <v>12</v>
      </c>
      <c r="K4444" s="1" t="s">
        <v>13</v>
      </c>
      <c r="L4444" s="1" t="s">
        <v>5</v>
      </c>
      <c r="M4444" s="1" t="s">
        <v>6</v>
      </c>
      <c r="N4444" s="1" t="s">
        <v>7</v>
      </c>
      <c r="O4444" s="6"/>
    </row>
    <row r="4445">
      <c r="A4445" s="5">
        <v>202221.0</v>
      </c>
      <c r="B4445" s="2">
        <v>45967.0</v>
      </c>
      <c r="C4445" s="1" t="s">
        <v>11</v>
      </c>
      <c r="D4445" s="3" t="s">
        <v>187</v>
      </c>
      <c r="E4445" s="4">
        <v>45986.0</v>
      </c>
      <c r="F4445" s="5">
        <v>110.0</v>
      </c>
      <c r="G4445" s="5">
        <v>129.0</v>
      </c>
      <c r="H4445" s="5">
        <v>14207.0</v>
      </c>
      <c r="I4445" s="1" t="s">
        <v>75</v>
      </c>
      <c r="J4445" s="1" t="s">
        <v>12</v>
      </c>
      <c r="K4445" s="1" t="s">
        <v>13</v>
      </c>
      <c r="L4445" s="1" t="s">
        <v>5</v>
      </c>
      <c r="M4445" s="1" t="s">
        <v>6</v>
      </c>
      <c r="N4445" s="1" t="s">
        <v>7</v>
      </c>
      <c r="O4445" s="6"/>
    </row>
    <row r="4446">
      <c r="A4446" s="5">
        <v>202221.0</v>
      </c>
      <c r="B4446" s="2">
        <v>45967.0</v>
      </c>
      <c r="C4446" s="1" t="s">
        <v>11</v>
      </c>
      <c r="D4446" s="3" t="s">
        <v>78</v>
      </c>
      <c r="E4446" s="4">
        <v>45986.0</v>
      </c>
      <c r="F4446" s="5">
        <v>800.0</v>
      </c>
      <c r="G4446" s="5">
        <v>7.0</v>
      </c>
      <c r="H4446" s="5">
        <v>5569.0</v>
      </c>
      <c r="I4446" s="1" t="s">
        <v>75</v>
      </c>
      <c r="J4446" s="1" t="s">
        <v>12</v>
      </c>
      <c r="K4446" s="1" t="s">
        <v>13</v>
      </c>
      <c r="L4446" s="1" t="s">
        <v>5</v>
      </c>
      <c r="M4446" s="1" t="s">
        <v>6</v>
      </c>
      <c r="N4446" s="1" t="s">
        <v>7</v>
      </c>
      <c r="O4446" s="6"/>
    </row>
    <row r="4447">
      <c r="A4447" s="5">
        <v>202221.0</v>
      </c>
      <c r="B4447" s="2">
        <v>45967.0</v>
      </c>
      <c r="C4447" s="1" t="s">
        <v>11</v>
      </c>
      <c r="D4447" s="3" t="s">
        <v>367</v>
      </c>
      <c r="E4447" s="4">
        <v>45986.0</v>
      </c>
      <c r="F4447" s="5">
        <v>100.0</v>
      </c>
      <c r="G4447" s="5">
        <v>81.0</v>
      </c>
      <c r="H4447" s="5">
        <v>8140.0</v>
      </c>
      <c r="I4447" s="1" t="s">
        <v>127</v>
      </c>
      <c r="J4447" s="1" t="s">
        <v>12</v>
      </c>
      <c r="K4447" s="1" t="s">
        <v>13</v>
      </c>
      <c r="L4447" s="1" t="s">
        <v>5</v>
      </c>
      <c r="M4447" s="1" t="s">
        <v>6</v>
      </c>
      <c r="N4447" s="1" t="s">
        <v>7</v>
      </c>
      <c r="O4447" s="6"/>
    </row>
    <row r="4448">
      <c r="A4448" s="5">
        <v>202221.0</v>
      </c>
      <c r="B4448" s="2">
        <v>45967.0</v>
      </c>
      <c r="C4448" s="1" t="s">
        <v>11</v>
      </c>
      <c r="D4448" s="3" t="s">
        <v>85</v>
      </c>
      <c r="E4448" s="4">
        <v>45986.0</v>
      </c>
      <c r="F4448" s="5">
        <v>400.0</v>
      </c>
      <c r="G4448" s="5">
        <v>14.0</v>
      </c>
      <c r="H4448" s="5">
        <v>5573.0</v>
      </c>
      <c r="I4448" s="1" t="s">
        <v>75</v>
      </c>
      <c r="J4448" s="1" t="s">
        <v>12</v>
      </c>
      <c r="K4448" s="1" t="s">
        <v>13</v>
      </c>
      <c r="L4448" s="1" t="s">
        <v>5</v>
      </c>
      <c r="M4448" s="1" t="s">
        <v>6</v>
      </c>
      <c r="N4448" s="1" t="s">
        <v>7</v>
      </c>
      <c r="O4448" s="6"/>
    </row>
    <row r="4449">
      <c r="A4449" s="5">
        <v>202221.0</v>
      </c>
      <c r="B4449" s="2">
        <v>45967.0</v>
      </c>
      <c r="C4449" s="1" t="s">
        <v>11</v>
      </c>
      <c r="D4449" s="3" t="s">
        <v>139</v>
      </c>
      <c r="E4449" s="4">
        <v>45986.0</v>
      </c>
      <c r="F4449" s="5">
        <v>72.0</v>
      </c>
      <c r="G4449" s="5">
        <v>92.0</v>
      </c>
      <c r="H4449" s="5">
        <v>6636.0</v>
      </c>
      <c r="I4449" s="1" t="s">
        <v>127</v>
      </c>
      <c r="J4449" s="1" t="s">
        <v>12</v>
      </c>
      <c r="K4449" s="1" t="s">
        <v>13</v>
      </c>
      <c r="L4449" s="1" t="s">
        <v>5</v>
      </c>
      <c r="M4449" s="1" t="s">
        <v>6</v>
      </c>
      <c r="N4449" s="1" t="s">
        <v>7</v>
      </c>
      <c r="O4449" s="6"/>
    </row>
    <row r="4450">
      <c r="A4450" s="5">
        <v>202221.0</v>
      </c>
      <c r="B4450" s="2">
        <v>45967.0</v>
      </c>
      <c r="C4450" s="1" t="s">
        <v>11</v>
      </c>
      <c r="D4450" s="3" t="s">
        <v>1010</v>
      </c>
      <c r="E4450" s="4">
        <v>45986.0</v>
      </c>
      <c r="F4450" s="5">
        <v>25.0</v>
      </c>
      <c r="G4450" s="5">
        <v>42.0</v>
      </c>
      <c r="H4450" s="5">
        <v>1039.0</v>
      </c>
      <c r="I4450" s="1" t="s">
        <v>127</v>
      </c>
      <c r="J4450" s="1" t="s">
        <v>12</v>
      </c>
      <c r="K4450" s="1" t="s">
        <v>13</v>
      </c>
      <c r="L4450" s="1" t="s">
        <v>5</v>
      </c>
      <c r="M4450" s="1" t="s">
        <v>6</v>
      </c>
      <c r="N4450" s="1" t="s">
        <v>7</v>
      </c>
      <c r="O4450" s="6"/>
    </row>
    <row r="4451">
      <c r="A4451" s="5">
        <v>202221.0</v>
      </c>
      <c r="B4451" s="2">
        <v>45967.0</v>
      </c>
      <c r="C4451" s="1" t="s">
        <v>11</v>
      </c>
      <c r="D4451" s="3" t="s">
        <v>181</v>
      </c>
      <c r="E4451" s="4">
        <v>45986.0</v>
      </c>
      <c r="F4451" s="5">
        <v>600.0</v>
      </c>
      <c r="G4451" s="5">
        <v>6.0</v>
      </c>
      <c r="H4451" s="5">
        <v>3655.0</v>
      </c>
      <c r="I4451" s="1" t="s">
        <v>75</v>
      </c>
      <c r="J4451" s="1" t="s">
        <v>12</v>
      </c>
      <c r="K4451" s="1" t="s">
        <v>13</v>
      </c>
      <c r="L4451" s="1" t="s">
        <v>5</v>
      </c>
      <c r="M4451" s="1" t="s">
        <v>6</v>
      </c>
      <c r="N4451" s="1" t="s">
        <v>7</v>
      </c>
      <c r="O4451" s="6"/>
    </row>
    <row r="4452">
      <c r="A4452" s="5">
        <v>202221.0</v>
      </c>
      <c r="B4452" s="2">
        <v>45967.0</v>
      </c>
      <c r="C4452" s="1" t="s">
        <v>11</v>
      </c>
      <c r="D4452" s="3" t="s">
        <v>193</v>
      </c>
      <c r="E4452" s="4">
        <v>45986.0</v>
      </c>
      <c r="F4452" s="5">
        <v>600.0</v>
      </c>
      <c r="G4452" s="5">
        <v>10.0</v>
      </c>
      <c r="H4452" s="5">
        <v>5965.0</v>
      </c>
      <c r="I4452" s="1" t="s">
        <v>75</v>
      </c>
      <c r="J4452" s="1" t="s">
        <v>12</v>
      </c>
      <c r="K4452" s="1" t="s">
        <v>13</v>
      </c>
      <c r="L4452" s="1" t="s">
        <v>5</v>
      </c>
      <c r="M4452" s="1" t="s">
        <v>6</v>
      </c>
      <c r="N4452" s="1" t="s">
        <v>7</v>
      </c>
      <c r="O4452" s="6"/>
    </row>
    <row r="4453">
      <c r="A4453" s="5">
        <v>202221.0</v>
      </c>
      <c r="B4453" s="2">
        <v>45967.0</v>
      </c>
      <c r="C4453" s="1" t="s">
        <v>11</v>
      </c>
      <c r="D4453" s="3" t="s">
        <v>462</v>
      </c>
      <c r="E4453" s="4">
        <v>45986.0</v>
      </c>
      <c r="F4453" s="5">
        <v>50.0</v>
      </c>
      <c r="G4453" s="5">
        <v>33.0</v>
      </c>
      <c r="H4453" s="5">
        <v>1657.0</v>
      </c>
      <c r="I4453" s="1" t="s">
        <v>125</v>
      </c>
      <c r="J4453" s="1" t="s">
        <v>12</v>
      </c>
      <c r="K4453" s="1" t="s">
        <v>13</v>
      </c>
      <c r="L4453" s="1" t="s">
        <v>5</v>
      </c>
      <c r="M4453" s="1" t="s">
        <v>6</v>
      </c>
      <c r="N4453" s="1" t="s">
        <v>7</v>
      </c>
      <c r="O4453" s="6"/>
    </row>
    <row r="4454">
      <c r="A4454" s="5">
        <v>202221.0</v>
      </c>
      <c r="B4454" s="2">
        <v>45967.0</v>
      </c>
      <c r="C4454" s="1" t="s">
        <v>11</v>
      </c>
      <c r="D4454" s="3" t="s">
        <v>296</v>
      </c>
      <c r="E4454" s="4">
        <v>45986.0</v>
      </c>
      <c r="F4454" s="5">
        <v>300.0</v>
      </c>
      <c r="G4454" s="5">
        <v>20.0</v>
      </c>
      <c r="H4454" s="5">
        <v>5944.0</v>
      </c>
      <c r="I4454" s="1" t="s">
        <v>75</v>
      </c>
      <c r="J4454" s="1" t="s">
        <v>12</v>
      </c>
      <c r="K4454" s="1" t="s">
        <v>13</v>
      </c>
      <c r="L4454" s="1" t="s">
        <v>5</v>
      </c>
      <c r="M4454" s="1" t="s">
        <v>6</v>
      </c>
      <c r="N4454" s="1" t="s">
        <v>7</v>
      </c>
      <c r="O4454" s="6"/>
    </row>
    <row r="4455">
      <c r="A4455" s="5">
        <v>202221.0</v>
      </c>
      <c r="B4455" s="2">
        <v>45967.0</v>
      </c>
      <c r="C4455" s="1" t="s">
        <v>11</v>
      </c>
      <c r="D4455" s="7">
        <v>5963.0</v>
      </c>
      <c r="E4455" s="4">
        <v>45986.0</v>
      </c>
      <c r="F4455" s="5">
        <v>28.0</v>
      </c>
      <c r="G4455" s="5">
        <v>83.0</v>
      </c>
      <c r="H4455" s="5">
        <v>2337.0</v>
      </c>
      <c r="I4455" s="1" t="s">
        <v>125</v>
      </c>
      <c r="J4455" s="1" t="s">
        <v>12</v>
      </c>
      <c r="K4455" s="1" t="s">
        <v>13</v>
      </c>
      <c r="L4455" s="1" t="s">
        <v>5</v>
      </c>
      <c r="M4455" s="1" t="s">
        <v>6</v>
      </c>
      <c r="N4455" s="1" t="s">
        <v>7</v>
      </c>
      <c r="O4455" s="6"/>
    </row>
    <row r="4456">
      <c r="A4456" s="5">
        <v>202222.0</v>
      </c>
      <c r="B4456" s="2">
        <v>45967.0</v>
      </c>
      <c r="C4456" s="1" t="s">
        <v>11</v>
      </c>
      <c r="D4456" s="3" t="s">
        <v>46</v>
      </c>
      <c r="E4456" s="4">
        <v>45986.0</v>
      </c>
      <c r="F4456" s="5">
        <v>8000.0</v>
      </c>
      <c r="G4456" s="5">
        <v>4301.0</v>
      </c>
      <c r="H4456" s="5">
        <v>34410.0</v>
      </c>
      <c r="I4456" s="1" t="s">
        <v>43</v>
      </c>
      <c r="J4456" s="1" t="s">
        <v>12</v>
      </c>
      <c r="K4456" s="1" t="s">
        <v>13</v>
      </c>
      <c r="L4456" s="1" t="s">
        <v>5</v>
      </c>
      <c r="M4456" s="1" t="s">
        <v>44</v>
      </c>
      <c r="N4456" s="1" t="s">
        <v>7</v>
      </c>
      <c r="O4456" s="6"/>
    </row>
    <row r="4457">
      <c r="A4457" s="5">
        <v>500294.0</v>
      </c>
      <c r="B4457" s="2">
        <v>45968.0</v>
      </c>
      <c r="C4457" s="1" t="s">
        <v>149</v>
      </c>
      <c r="D4457" s="7">
        <v>4353.0</v>
      </c>
      <c r="E4457" s="4">
        <v>45986.0</v>
      </c>
      <c r="F4457" s="5">
        <v>4.0</v>
      </c>
      <c r="G4457" s="5">
        <v>4001.0</v>
      </c>
      <c r="H4457" s="5">
        <v>16015.0</v>
      </c>
      <c r="I4457" s="1" t="s">
        <v>644</v>
      </c>
      <c r="J4457" s="1" t="s">
        <v>150</v>
      </c>
      <c r="K4457" s="1" t="s">
        <v>13</v>
      </c>
      <c r="L4457" s="1" t="s">
        <v>5</v>
      </c>
      <c r="M4457" s="1" t="s">
        <v>645</v>
      </c>
      <c r="N4457" s="1" t="s">
        <v>7</v>
      </c>
      <c r="O4457" s="6"/>
    </row>
    <row r="4458">
      <c r="A4458" s="5">
        <v>500295.0</v>
      </c>
      <c r="B4458" s="2">
        <v>45968.0</v>
      </c>
      <c r="C4458" s="1" t="s">
        <v>986</v>
      </c>
      <c r="D4458" s="7">
        <v>4353.0</v>
      </c>
      <c r="E4458" s="4">
        <v>45986.0</v>
      </c>
      <c r="F4458" s="5">
        <v>1.0</v>
      </c>
      <c r="G4458" s="5">
        <v>4001.0</v>
      </c>
      <c r="H4458" s="5">
        <v>4001.0</v>
      </c>
      <c r="I4458" s="1" t="s">
        <v>644</v>
      </c>
      <c r="J4458" s="1" t="s">
        <v>878</v>
      </c>
      <c r="K4458" s="1" t="s">
        <v>13</v>
      </c>
      <c r="L4458" s="1" t="s">
        <v>5</v>
      </c>
      <c r="M4458" s="1" t="s">
        <v>645</v>
      </c>
      <c r="N4458" s="1" t="s">
        <v>7</v>
      </c>
      <c r="O4458" s="6"/>
    </row>
    <row r="4459">
      <c r="A4459" s="5">
        <v>202239.0</v>
      </c>
      <c r="B4459" s="2">
        <v>45969.0</v>
      </c>
      <c r="C4459" s="1" t="s">
        <v>180</v>
      </c>
      <c r="D4459" s="3" t="s">
        <v>535</v>
      </c>
      <c r="E4459" s="4">
        <v>45986.0</v>
      </c>
      <c r="F4459" s="5">
        <v>54.0</v>
      </c>
      <c r="G4459" s="5">
        <v>105.0</v>
      </c>
      <c r="H4459" s="5">
        <v>5683.0</v>
      </c>
      <c r="I4459" s="1" t="s">
        <v>127</v>
      </c>
      <c r="J4459" s="1" t="s">
        <v>92</v>
      </c>
      <c r="K4459" s="1" t="s">
        <v>13</v>
      </c>
      <c r="L4459" s="1" t="s">
        <v>5</v>
      </c>
      <c r="M4459" s="1" t="s">
        <v>6</v>
      </c>
      <c r="N4459" s="1" t="s">
        <v>7</v>
      </c>
      <c r="O4459" s="6"/>
    </row>
    <row r="4460">
      <c r="A4460" s="5">
        <v>202239.0</v>
      </c>
      <c r="B4460" s="2">
        <v>45969.0</v>
      </c>
      <c r="C4460" s="1" t="s">
        <v>180</v>
      </c>
      <c r="D4460" s="3" t="s">
        <v>456</v>
      </c>
      <c r="E4460" s="4">
        <v>45986.0</v>
      </c>
      <c r="F4460" s="5">
        <v>150.0</v>
      </c>
      <c r="G4460" s="5">
        <v>19.0</v>
      </c>
      <c r="H4460" s="5">
        <v>2826.0</v>
      </c>
      <c r="I4460" s="1" t="s">
        <v>127</v>
      </c>
      <c r="J4460" s="1" t="s">
        <v>92</v>
      </c>
      <c r="K4460" s="1" t="s">
        <v>13</v>
      </c>
      <c r="L4460" s="1" t="s">
        <v>5</v>
      </c>
      <c r="M4460" s="1" t="s">
        <v>6</v>
      </c>
      <c r="N4460" s="1" t="s">
        <v>7</v>
      </c>
      <c r="O4460" s="6"/>
    </row>
    <row r="4461">
      <c r="A4461" s="5">
        <v>202239.0</v>
      </c>
      <c r="B4461" s="2">
        <v>45969.0</v>
      </c>
      <c r="C4461" s="1" t="s">
        <v>180</v>
      </c>
      <c r="D4461" s="3" t="s">
        <v>202</v>
      </c>
      <c r="E4461" s="4">
        <v>45986.0</v>
      </c>
      <c r="F4461" s="5">
        <v>125.0</v>
      </c>
      <c r="G4461" s="5">
        <v>41.0</v>
      </c>
      <c r="H4461" s="5">
        <v>5138.0</v>
      </c>
      <c r="I4461" s="1" t="s">
        <v>127</v>
      </c>
      <c r="J4461" s="1" t="s">
        <v>92</v>
      </c>
      <c r="K4461" s="1" t="s">
        <v>13</v>
      </c>
      <c r="L4461" s="1" t="s">
        <v>5</v>
      </c>
      <c r="M4461" s="1" t="s">
        <v>6</v>
      </c>
      <c r="N4461" s="1" t="s">
        <v>7</v>
      </c>
      <c r="O4461" s="6"/>
    </row>
    <row r="4462">
      <c r="A4462" s="5">
        <v>202239.0</v>
      </c>
      <c r="B4462" s="2">
        <v>45969.0</v>
      </c>
      <c r="C4462" s="1" t="s">
        <v>180</v>
      </c>
      <c r="D4462" s="3" t="s">
        <v>445</v>
      </c>
      <c r="E4462" s="4">
        <v>45986.0</v>
      </c>
      <c r="F4462" s="5">
        <v>100.0</v>
      </c>
      <c r="G4462" s="5">
        <v>26.0</v>
      </c>
      <c r="H4462" s="5">
        <v>2552.0</v>
      </c>
      <c r="I4462" s="1" t="s">
        <v>127</v>
      </c>
      <c r="J4462" s="1" t="s">
        <v>92</v>
      </c>
      <c r="K4462" s="1" t="s">
        <v>13</v>
      </c>
      <c r="L4462" s="1" t="s">
        <v>5</v>
      </c>
      <c r="M4462" s="1" t="s">
        <v>6</v>
      </c>
      <c r="N4462" s="1" t="s">
        <v>7</v>
      </c>
      <c r="O4462" s="6"/>
    </row>
    <row r="4463">
      <c r="A4463" s="5">
        <v>202239.0</v>
      </c>
      <c r="B4463" s="2">
        <v>45969.0</v>
      </c>
      <c r="C4463" s="1" t="s">
        <v>180</v>
      </c>
      <c r="D4463" s="3" t="s">
        <v>652</v>
      </c>
      <c r="E4463" s="4">
        <v>45986.0</v>
      </c>
      <c r="F4463" s="5">
        <v>75.0</v>
      </c>
      <c r="G4463" s="5">
        <v>106.0</v>
      </c>
      <c r="H4463" s="5">
        <v>7931.0</v>
      </c>
      <c r="I4463" s="1" t="s">
        <v>127</v>
      </c>
      <c r="J4463" s="1" t="s">
        <v>92</v>
      </c>
      <c r="K4463" s="1" t="s">
        <v>13</v>
      </c>
      <c r="L4463" s="1" t="s">
        <v>5</v>
      </c>
      <c r="M4463" s="1" t="s">
        <v>6</v>
      </c>
      <c r="N4463" s="1" t="s">
        <v>7</v>
      </c>
      <c r="O4463" s="6"/>
    </row>
    <row r="4464">
      <c r="A4464" s="5">
        <v>202239.0</v>
      </c>
      <c r="B4464" s="2">
        <v>45969.0</v>
      </c>
      <c r="C4464" s="1" t="s">
        <v>180</v>
      </c>
      <c r="D4464" s="3" t="s">
        <v>450</v>
      </c>
      <c r="E4464" s="4">
        <v>45986.0</v>
      </c>
      <c r="F4464" s="5">
        <v>90.0</v>
      </c>
      <c r="G4464" s="5">
        <v>49.0</v>
      </c>
      <c r="H4464" s="5">
        <v>4367.0</v>
      </c>
      <c r="I4464" s="1" t="s">
        <v>127</v>
      </c>
      <c r="J4464" s="1" t="s">
        <v>92</v>
      </c>
      <c r="K4464" s="1" t="s">
        <v>13</v>
      </c>
      <c r="L4464" s="1" t="s">
        <v>5</v>
      </c>
      <c r="M4464" s="1" t="s">
        <v>6</v>
      </c>
      <c r="N4464" s="1" t="s">
        <v>7</v>
      </c>
      <c r="O4464" s="6"/>
    </row>
    <row r="4465">
      <c r="A4465" s="5">
        <v>202239.0</v>
      </c>
      <c r="B4465" s="2">
        <v>45969.0</v>
      </c>
      <c r="C4465" s="1" t="s">
        <v>180</v>
      </c>
      <c r="D4465" s="3" t="s">
        <v>210</v>
      </c>
      <c r="E4465" s="4">
        <v>45986.0</v>
      </c>
      <c r="F4465" s="5">
        <v>100.0</v>
      </c>
      <c r="G4465" s="5">
        <v>28.0</v>
      </c>
      <c r="H4465" s="5">
        <v>2815.0</v>
      </c>
      <c r="I4465" s="1" t="s">
        <v>127</v>
      </c>
      <c r="J4465" s="1" t="s">
        <v>92</v>
      </c>
      <c r="K4465" s="1" t="s">
        <v>13</v>
      </c>
      <c r="L4465" s="1" t="s">
        <v>5</v>
      </c>
      <c r="M4465" s="1" t="s">
        <v>6</v>
      </c>
      <c r="N4465" s="1" t="s">
        <v>7</v>
      </c>
      <c r="O4465" s="6"/>
    </row>
    <row r="4466">
      <c r="A4466" s="5">
        <v>202239.0</v>
      </c>
      <c r="B4466" s="2">
        <v>45969.0</v>
      </c>
      <c r="C4466" s="1" t="s">
        <v>180</v>
      </c>
      <c r="D4466" s="3" t="s">
        <v>532</v>
      </c>
      <c r="E4466" s="4">
        <v>45986.0</v>
      </c>
      <c r="F4466" s="5">
        <v>75.0</v>
      </c>
      <c r="G4466" s="5">
        <v>43.0</v>
      </c>
      <c r="H4466" s="5">
        <v>3259.0</v>
      </c>
      <c r="I4466" s="1" t="s">
        <v>127</v>
      </c>
      <c r="J4466" s="1" t="s">
        <v>92</v>
      </c>
      <c r="K4466" s="1" t="s">
        <v>13</v>
      </c>
      <c r="L4466" s="1" t="s">
        <v>5</v>
      </c>
      <c r="M4466" s="1" t="s">
        <v>6</v>
      </c>
      <c r="N4466" s="1" t="s">
        <v>7</v>
      </c>
      <c r="O4466" s="6"/>
    </row>
    <row r="4467">
      <c r="A4467" s="5">
        <v>202239.0</v>
      </c>
      <c r="B4467" s="2">
        <v>45969.0</v>
      </c>
      <c r="C4467" s="1" t="s">
        <v>180</v>
      </c>
      <c r="D4467" s="3" t="s">
        <v>367</v>
      </c>
      <c r="E4467" s="4">
        <v>45986.0</v>
      </c>
      <c r="F4467" s="5">
        <v>250.0</v>
      </c>
      <c r="G4467" s="5">
        <v>79.0</v>
      </c>
      <c r="H4467" s="5">
        <v>19784.0</v>
      </c>
      <c r="I4467" s="1" t="s">
        <v>127</v>
      </c>
      <c r="J4467" s="1" t="s">
        <v>92</v>
      </c>
      <c r="K4467" s="1" t="s">
        <v>13</v>
      </c>
      <c r="L4467" s="1" t="s">
        <v>5</v>
      </c>
      <c r="M4467" s="1" t="s">
        <v>6</v>
      </c>
      <c r="N4467" s="1" t="s">
        <v>7</v>
      </c>
      <c r="O4467" s="6"/>
    </row>
    <row r="4468">
      <c r="A4468" s="5">
        <v>202239.0</v>
      </c>
      <c r="B4468" s="2">
        <v>45969.0</v>
      </c>
      <c r="C4468" s="1" t="s">
        <v>180</v>
      </c>
      <c r="D4468" s="3" t="s">
        <v>204</v>
      </c>
      <c r="E4468" s="4">
        <v>45986.0</v>
      </c>
      <c r="F4468" s="5">
        <v>30.0</v>
      </c>
      <c r="G4468" s="5">
        <v>1075.0</v>
      </c>
      <c r="H4468" s="5">
        <v>32252.0</v>
      </c>
      <c r="I4468" s="1" t="s">
        <v>127</v>
      </c>
      <c r="J4468" s="1" t="s">
        <v>92</v>
      </c>
      <c r="K4468" s="1" t="s">
        <v>13</v>
      </c>
      <c r="L4468" s="1" t="s">
        <v>5</v>
      </c>
      <c r="M4468" s="1" t="s">
        <v>6</v>
      </c>
      <c r="N4468" s="1" t="s">
        <v>7</v>
      </c>
      <c r="O4468" s="6"/>
    </row>
    <row r="4469">
      <c r="A4469" s="5">
        <v>202239.0</v>
      </c>
      <c r="B4469" s="2">
        <v>45969.0</v>
      </c>
      <c r="C4469" s="1" t="s">
        <v>180</v>
      </c>
      <c r="D4469" s="3" t="s">
        <v>134</v>
      </c>
      <c r="E4469" s="4">
        <v>45986.0</v>
      </c>
      <c r="F4469" s="5">
        <v>150.0</v>
      </c>
      <c r="G4469" s="5">
        <v>122.0</v>
      </c>
      <c r="H4469" s="5">
        <v>18271.0</v>
      </c>
      <c r="I4469" s="1" t="s">
        <v>127</v>
      </c>
      <c r="J4469" s="1" t="s">
        <v>92</v>
      </c>
      <c r="K4469" s="1" t="s">
        <v>13</v>
      </c>
      <c r="L4469" s="1" t="s">
        <v>5</v>
      </c>
      <c r="M4469" s="1" t="s">
        <v>6</v>
      </c>
      <c r="N4469" s="1" t="s">
        <v>7</v>
      </c>
      <c r="O4469" s="6"/>
    </row>
    <row r="4470">
      <c r="A4470" s="5">
        <v>202239.0</v>
      </c>
      <c r="B4470" s="2">
        <v>45969.0</v>
      </c>
      <c r="C4470" s="1" t="s">
        <v>180</v>
      </c>
      <c r="D4470" s="3" t="s">
        <v>139</v>
      </c>
      <c r="E4470" s="4">
        <v>45986.0</v>
      </c>
      <c r="F4470" s="5">
        <v>240.0</v>
      </c>
      <c r="G4470" s="5">
        <v>90.0</v>
      </c>
      <c r="H4470" s="5">
        <v>21505.0</v>
      </c>
      <c r="I4470" s="1" t="s">
        <v>127</v>
      </c>
      <c r="J4470" s="1" t="s">
        <v>92</v>
      </c>
      <c r="K4470" s="1" t="s">
        <v>13</v>
      </c>
      <c r="L4470" s="1" t="s">
        <v>5</v>
      </c>
      <c r="M4470" s="1" t="s">
        <v>6</v>
      </c>
      <c r="N4470" s="1" t="s">
        <v>7</v>
      </c>
      <c r="O4470" s="6"/>
    </row>
    <row r="4471">
      <c r="A4471" s="5">
        <v>108674.0</v>
      </c>
      <c r="B4471" s="2">
        <v>45971.0</v>
      </c>
      <c r="C4471" s="1" t="s">
        <v>99</v>
      </c>
      <c r="D4471" s="3" t="s">
        <v>101</v>
      </c>
      <c r="E4471" s="4">
        <v>45986.0</v>
      </c>
      <c r="F4471" s="5">
        <v>240.0</v>
      </c>
      <c r="G4471" s="5">
        <v>132.48</v>
      </c>
      <c r="H4471" s="5">
        <v>31799.0</v>
      </c>
      <c r="I4471" s="1" t="s">
        <v>21</v>
      </c>
      <c r="J4471" s="1" t="s">
        <v>22</v>
      </c>
      <c r="K4471" s="1" t="s">
        <v>4</v>
      </c>
      <c r="L4471" s="1" t="s">
        <v>5</v>
      </c>
      <c r="M4471" s="1" t="s">
        <v>23</v>
      </c>
      <c r="N4471" s="1" t="s">
        <v>7</v>
      </c>
      <c r="O4471" s="6"/>
    </row>
    <row r="4472">
      <c r="A4472" s="5">
        <v>108674.0</v>
      </c>
      <c r="B4472" s="2">
        <v>45971.0</v>
      </c>
      <c r="C4472" s="1" t="s">
        <v>99</v>
      </c>
      <c r="D4472" s="7">
        <v>154.0</v>
      </c>
      <c r="E4472" s="4">
        <v>45986.0</v>
      </c>
      <c r="F4472" s="5">
        <v>30.0</v>
      </c>
      <c r="G4472" s="5">
        <v>441.6</v>
      </c>
      <c r="H4472" s="5">
        <v>13251.0</v>
      </c>
      <c r="I4472" s="1" t="s">
        <v>21</v>
      </c>
      <c r="J4472" s="1" t="s">
        <v>22</v>
      </c>
      <c r="K4472" s="1" t="s">
        <v>4</v>
      </c>
      <c r="L4472" s="1" t="s">
        <v>5</v>
      </c>
      <c r="M4472" s="1" t="s">
        <v>23</v>
      </c>
      <c r="N4472" s="1" t="s">
        <v>7</v>
      </c>
      <c r="O4472" s="6"/>
    </row>
    <row r="4473">
      <c r="A4473" s="5">
        <v>108674.0</v>
      </c>
      <c r="B4473" s="2">
        <v>45971.0</v>
      </c>
      <c r="C4473" s="1" t="s">
        <v>99</v>
      </c>
      <c r="D4473" s="7">
        <v>551.0</v>
      </c>
      <c r="E4473" s="4">
        <v>45986.0</v>
      </c>
      <c r="F4473" s="5">
        <v>30.0</v>
      </c>
      <c r="G4473" s="5">
        <v>1340.93</v>
      </c>
      <c r="H4473" s="5">
        <v>40231.0</v>
      </c>
      <c r="I4473" s="1" t="s">
        <v>265</v>
      </c>
      <c r="J4473" s="1" t="s">
        <v>22</v>
      </c>
      <c r="K4473" s="1" t="s">
        <v>4</v>
      </c>
      <c r="L4473" s="1" t="s">
        <v>5</v>
      </c>
      <c r="M4473" s="1" t="s">
        <v>23</v>
      </c>
      <c r="N4473" s="1" t="s">
        <v>7</v>
      </c>
      <c r="O4473" s="6"/>
    </row>
    <row r="4474">
      <c r="A4474" s="5">
        <v>108725.0</v>
      </c>
      <c r="B4474" s="2">
        <v>45973.0</v>
      </c>
      <c r="C4474" s="1" t="s">
        <v>99</v>
      </c>
      <c r="D4474" s="7">
        <v>200.0</v>
      </c>
      <c r="E4474" s="4">
        <v>45986.0</v>
      </c>
      <c r="F4474" s="5">
        <v>280.0</v>
      </c>
      <c r="G4474" s="5">
        <v>226.0</v>
      </c>
      <c r="H4474" s="5">
        <v>63366.0</v>
      </c>
      <c r="I4474" s="1" t="s">
        <v>21</v>
      </c>
      <c r="J4474" s="1" t="s">
        <v>22</v>
      </c>
      <c r="K4474" s="1" t="s">
        <v>4</v>
      </c>
      <c r="L4474" s="1" t="s">
        <v>5</v>
      </c>
      <c r="M4474" s="1" t="s">
        <v>23</v>
      </c>
      <c r="N4474" s="1" t="s">
        <v>7</v>
      </c>
      <c r="O4474" s="6"/>
    </row>
    <row r="4475">
      <c r="A4475" s="5">
        <v>108729.0</v>
      </c>
      <c r="B4475" s="2">
        <v>45973.0</v>
      </c>
      <c r="C4475" s="1" t="s">
        <v>11</v>
      </c>
      <c r="D4475" s="3" t="s">
        <v>889</v>
      </c>
      <c r="E4475" s="4">
        <v>45986.0</v>
      </c>
      <c r="F4475" s="5">
        <v>132.0</v>
      </c>
      <c r="G4475" s="5">
        <v>164.16</v>
      </c>
      <c r="H4475" s="5">
        <v>21672.0</v>
      </c>
      <c r="I4475" s="1" t="s">
        <v>21</v>
      </c>
      <c r="J4475" s="1" t="s">
        <v>12</v>
      </c>
      <c r="K4475" s="1" t="s">
        <v>13</v>
      </c>
      <c r="L4475" s="1" t="s">
        <v>5</v>
      </c>
      <c r="M4475" s="1" t="s">
        <v>23</v>
      </c>
      <c r="N4475" s="1" t="s">
        <v>7</v>
      </c>
      <c r="O4475" s="6"/>
    </row>
    <row r="4476">
      <c r="A4476" s="5">
        <v>108729.0</v>
      </c>
      <c r="B4476" s="2">
        <v>45973.0</v>
      </c>
      <c r="C4476" s="1" t="s">
        <v>11</v>
      </c>
      <c r="D4476" s="3" t="s">
        <v>966</v>
      </c>
      <c r="E4476" s="4">
        <v>45986.0</v>
      </c>
      <c r="F4476" s="5">
        <v>184.0</v>
      </c>
      <c r="G4476" s="5">
        <v>137.28</v>
      </c>
      <c r="H4476" s="5">
        <v>25262.0</v>
      </c>
      <c r="I4476" s="1" t="s">
        <v>21</v>
      </c>
      <c r="J4476" s="1" t="s">
        <v>12</v>
      </c>
      <c r="K4476" s="1" t="s">
        <v>13</v>
      </c>
      <c r="L4476" s="1" t="s">
        <v>5</v>
      </c>
      <c r="M4476" s="1" t="s">
        <v>23</v>
      </c>
      <c r="N4476" s="1" t="s">
        <v>7</v>
      </c>
      <c r="O4476" s="6"/>
    </row>
    <row r="4477">
      <c r="A4477" s="5">
        <v>108729.0</v>
      </c>
      <c r="B4477" s="2">
        <v>45973.0</v>
      </c>
      <c r="C4477" s="1" t="s">
        <v>11</v>
      </c>
      <c r="D4477" s="3" t="s">
        <v>325</v>
      </c>
      <c r="E4477" s="4">
        <v>45986.0</v>
      </c>
      <c r="F4477" s="5">
        <v>28.0</v>
      </c>
      <c r="G4477" s="5">
        <v>787.2</v>
      </c>
      <c r="H4477" s="5">
        <v>22044.0</v>
      </c>
      <c r="I4477" s="1" t="s">
        <v>21</v>
      </c>
      <c r="J4477" s="1" t="s">
        <v>12</v>
      </c>
      <c r="K4477" s="1" t="s">
        <v>13</v>
      </c>
      <c r="L4477" s="1" t="s">
        <v>5</v>
      </c>
      <c r="M4477" s="1" t="s">
        <v>23</v>
      </c>
      <c r="N4477" s="1" t="s">
        <v>7</v>
      </c>
      <c r="O4477" s="6"/>
    </row>
    <row r="4478">
      <c r="A4478" s="5">
        <v>108729.0</v>
      </c>
      <c r="B4478" s="2">
        <v>45973.0</v>
      </c>
      <c r="C4478" s="1" t="s">
        <v>11</v>
      </c>
      <c r="D4478" s="7">
        <v>124.0</v>
      </c>
      <c r="E4478" s="4">
        <v>45986.0</v>
      </c>
      <c r="F4478" s="5">
        <v>184.0</v>
      </c>
      <c r="G4478" s="5">
        <v>132.48</v>
      </c>
      <c r="H4478" s="5">
        <v>24379.0</v>
      </c>
      <c r="I4478" s="1" t="s">
        <v>21</v>
      </c>
      <c r="J4478" s="1" t="s">
        <v>12</v>
      </c>
      <c r="K4478" s="1" t="s">
        <v>13</v>
      </c>
      <c r="L4478" s="1" t="s">
        <v>5</v>
      </c>
      <c r="M4478" s="1" t="s">
        <v>23</v>
      </c>
      <c r="N4478" s="1" t="s">
        <v>7</v>
      </c>
      <c r="O4478" s="6"/>
    </row>
    <row r="4479">
      <c r="A4479" s="5">
        <v>108729.0</v>
      </c>
      <c r="B4479" s="2">
        <v>45973.0</v>
      </c>
      <c r="C4479" s="1" t="s">
        <v>11</v>
      </c>
      <c r="D4479" s="7">
        <v>128.0</v>
      </c>
      <c r="E4479" s="4">
        <v>45986.0</v>
      </c>
      <c r="F4479" s="5">
        <v>320.0</v>
      </c>
      <c r="G4479" s="5">
        <v>27.84</v>
      </c>
      <c r="H4479" s="5">
        <v>8911.0</v>
      </c>
      <c r="I4479" s="1" t="s">
        <v>21</v>
      </c>
      <c r="J4479" s="1" t="s">
        <v>12</v>
      </c>
      <c r="K4479" s="1" t="s">
        <v>13</v>
      </c>
      <c r="L4479" s="1" t="s">
        <v>5</v>
      </c>
      <c r="M4479" s="1" t="s">
        <v>23</v>
      </c>
      <c r="N4479" s="1" t="s">
        <v>7</v>
      </c>
      <c r="O4479" s="6"/>
    </row>
    <row r="4480">
      <c r="A4480" s="5">
        <v>108729.0</v>
      </c>
      <c r="B4480" s="2">
        <v>45973.0</v>
      </c>
      <c r="C4480" s="1" t="s">
        <v>11</v>
      </c>
      <c r="D4480" s="7">
        <v>144.0</v>
      </c>
      <c r="E4480" s="4">
        <v>45986.0</v>
      </c>
      <c r="F4480" s="5">
        <v>360.0</v>
      </c>
      <c r="G4480" s="5">
        <v>97.92</v>
      </c>
      <c r="H4480" s="5">
        <v>35254.0</v>
      </c>
      <c r="I4480" s="1" t="s">
        <v>21</v>
      </c>
      <c r="J4480" s="1" t="s">
        <v>12</v>
      </c>
      <c r="K4480" s="1" t="s">
        <v>13</v>
      </c>
      <c r="L4480" s="1" t="s">
        <v>5</v>
      </c>
      <c r="M4480" s="1" t="s">
        <v>23</v>
      </c>
      <c r="N4480" s="1" t="s">
        <v>7</v>
      </c>
      <c r="O4480" s="6"/>
    </row>
    <row r="4481">
      <c r="A4481" s="5">
        <v>108729.0</v>
      </c>
      <c r="B4481" s="2">
        <v>45973.0</v>
      </c>
      <c r="C4481" s="1" t="s">
        <v>11</v>
      </c>
      <c r="D4481" s="7">
        <v>187.0</v>
      </c>
      <c r="E4481" s="4">
        <v>45986.0</v>
      </c>
      <c r="F4481" s="5">
        <v>88.0</v>
      </c>
      <c r="G4481" s="5">
        <v>263.04</v>
      </c>
      <c r="H4481" s="5">
        <v>23150.0</v>
      </c>
      <c r="I4481" s="1" t="s">
        <v>21</v>
      </c>
      <c r="J4481" s="1" t="s">
        <v>12</v>
      </c>
      <c r="K4481" s="1" t="s">
        <v>13</v>
      </c>
      <c r="L4481" s="1" t="s">
        <v>5</v>
      </c>
      <c r="M4481" s="1" t="s">
        <v>23</v>
      </c>
      <c r="N4481" s="1" t="s">
        <v>7</v>
      </c>
      <c r="O4481" s="6"/>
    </row>
    <row r="4482">
      <c r="A4482" s="5">
        <v>108729.0</v>
      </c>
      <c r="B4482" s="2">
        <v>45973.0</v>
      </c>
      <c r="C4482" s="1" t="s">
        <v>11</v>
      </c>
      <c r="D4482" s="3" t="s">
        <v>901</v>
      </c>
      <c r="E4482" s="4">
        <v>45986.0</v>
      </c>
      <c r="F4482" s="5">
        <v>66.0</v>
      </c>
      <c r="G4482" s="5">
        <v>224.64</v>
      </c>
      <c r="H4482" s="5">
        <v>14829.0</v>
      </c>
      <c r="I4482" s="1" t="s">
        <v>21</v>
      </c>
      <c r="J4482" s="1" t="s">
        <v>12</v>
      </c>
      <c r="K4482" s="1" t="s">
        <v>13</v>
      </c>
      <c r="L4482" s="1" t="s">
        <v>5</v>
      </c>
      <c r="M4482" s="1" t="s">
        <v>23</v>
      </c>
      <c r="N4482" s="1" t="s">
        <v>7</v>
      </c>
      <c r="O4482" s="6"/>
    </row>
    <row r="4483">
      <c r="A4483" s="5">
        <v>108744.0</v>
      </c>
      <c r="B4483" s="2">
        <v>45974.0</v>
      </c>
      <c r="C4483" s="1" t="s">
        <v>24</v>
      </c>
      <c r="D4483" s="3" t="s">
        <v>34</v>
      </c>
      <c r="E4483" s="4">
        <v>45986.0</v>
      </c>
      <c r="F4483" s="5">
        <v>180.0</v>
      </c>
      <c r="G4483" s="5">
        <v>281.28</v>
      </c>
      <c r="H4483" s="5">
        <v>49624.0</v>
      </c>
      <c r="I4483" s="1" t="s">
        <v>21</v>
      </c>
      <c r="J4483" s="1" t="s">
        <v>27</v>
      </c>
      <c r="K4483" s="1" t="s">
        <v>28</v>
      </c>
      <c r="L4483" s="1" t="s">
        <v>5</v>
      </c>
      <c r="M4483" s="1" t="s">
        <v>23</v>
      </c>
      <c r="N4483" s="1" t="s">
        <v>7</v>
      </c>
      <c r="O4483" s="6"/>
    </row>
    <row r="4484">
      <c r="A4484" s="5">
        <v>108757.0</v>
      </c>
      <c r="B4484" s="2">
        <v>45975.0</v>
      </c>
      <c r="C4484" s="1" t="s">
        <v>11</v>
      </c>
      <c r="D4484" s="3" t="s">
        <v>1014</v>
      </c>
      <c r="E4484" s="4">
        <v>45986.0</v>
      </c>
      <c r="F4484" s="5">
        <v>66.0</v>
      </c>
      <c r="G4484" s="5">
        <v>155.52</v>
      </c>
      <c r="H4484" s="5">
        <v>10265.0</v>
      </c>
      <c r="I4484" s="1" t="s">
        <v>21</v>
      </c>
      <c r="J4484" s="1" t="s">
        <v>12</v>
      </c>
      <c r="K4484" s="1" t="s">
        <v>13</v>
      </c>
      <c r="L4484" s="1" t="s">
        <v>5</v>
      </c>
      <c r="M4484" s="1" t="s">
        <v>23</v>
      </c>
      <c r="N4484" s="1" t="s">
        <v>7</v>
      </c>
      <c r="O4484" s="6"/>
    </row>
    <row r="4485">
      <c r="A4485" s="5">
        <v>108757.0</v>
      </c>
      <c r="B4485" s="2">
        <v>45975.0</v>
      </c>
      <c r="C4485" s="1" t="s">
        <v>11</v>
      </c>
      <c r="D4485" s="7">
        <v>188.0</v>
      </c>
      <c r="E4485" s="4">
        <v>45986.0</v>
      </c>
      <c r="F4485" s="5">
        <v>44.0</v>
      </c>
      <c r="G4485" s="5">
        <v>295.68</v>
      </c>
      <c r="H4485" s="5">
        <v>13011.0</v>
      </c>
      <c r="I4485" s="1" t="s">
        <v>21</v>
      </c>
      <c r="J4485" s="1" t="s">
        <v>12</v>
      </c>
      <c r="K4485" s="1" t="s">
        <v>13</v>
      </c>
      <c r="L4485" s="1" t="s">
        <v>5</v>
      </c>
      <c r="M4485" s="1" t="s">
        <v>23</v>
      </c>
      <c r="N4485" s="1" t="s">
        <v>7</v>
      </c>
      <c r="O4485" s="6"/>
    </row>
    <row r="4486">
      <c r="A4486" s="5">
        <v>108757.0</v>
      </c>
      <c r="B4486" s="2">
        <v>45975.0</v>
      </c>
      <c r="C4486" s="1" t="s">
        <v>11</v>
      </c>
      <c r="D4486" s="3" t="s">
        <v>1015</v>
      </c>
      <c r="E4486" s="4">
        <v>45986.0</v>
      </c>
      <c r="F4486" s="5">
        <v>30.0</v>
      </c>
      <c r="G4486" s="5">
        <v>223.68</v>
      </c>
      <c r="H4486" s="5">
        <v>6711.0</v>
      </c>
      <c r="I4486" s="1" t="s">
        <v>21</v>
      </c>
      <c r="J4486" s="1" t="s">
        <v>12</v>
      </c>
      <c r="K4486" s="1" t="s">
        <v>13</v>
      </c>
      <c r="L4486" s="1" t="s">
        <v>5</v>
      </c>
      <c r="M4486" s="1" t="s">
        <v>23</v>
      </c>
      <c r="N4486" s="1" t="s">
        <v>7</v>
      </c>
      <c r="O4486" s="6"/>
    </row>
    <row r="4487">
      <c r="A4487" s="5">
        <v>108757.0</v>
      </c>
      <c r="B4487" s="2">
        <v>45975.0</v>
      </c>
      <c r="C4487" s="1" t="s">
        <v>11</v>
      </c>
      <c r="D4487" s="3" t="s">
        <v>326</v>
      </c>
      <c r="E4487" s="4">
        <v>45986.0</v>
      </c>
      <c r="F4487" s="5">
        <v>14.0</v>
      </c>
      <c r="G4487" s="5">
        <v>791.04</v>
      </c>
      <c r="H4487" s="5">
        <v>11076.0</v>
      </c>
      <c r="I4487" s="1" t="s">
        <v>21</v>
      </c>
      <c r="J4487" s="1" t="s">
        <v>12</v>
      </c>
      <c r="K4487" s="1" t="s">
        <v>13</v>
      </c>
      <c r="L4487" s="1" t="s">
        <v>5</v>
      </c>
      <c r="M4487" s="1" t="s">
        <v>23</v>
      </c>
      <c r="N4487" s="1" t="s">
        <v>7</v>
      </c>
      <c r="O4487" s="6"/>
    </row>
    <row r="4488">
      <c r="A4488" s="5">
        <v>108757.0</v>
      </c>
      <c r="B4488" s="2">
        <v>45975.0</v>
      </c>
      <c r="C4488" s="1" t="s">
        <v>11</v>
      </c>
      <c r="D4488" s="3" t="s">
        <v>785</v>
      </c>
      <c r="E4488" s="4">
        <v>45986.0</v>
      </c>
      <c r="F4488" s="5">
        <v>30.0</v>
      </c>
      <c r="G4488" s="5">
        <v>211.2</v>
      </c>
      <c r="H4488" s="5">
        <v>6337.0</v>
      </c>
      <c r="I4488" s="1" t="s">
        <v>21</v>
      </c>
      <c r="J4488" s="1" t="s">
        <v>12</v>
      </c>
      <c r="K4488" s="1" t="s">
        <v>13</v>
      </c>
      <c r="L4488" s="1" t="s">
        <v>5</v>
      </c>
      <c r="M4488" s="1" t="s">
        <v>23</v>
      </c>
      <c r="N4488" s="1" t="s">
        <v>7</v>
      </c>
      <c r="O4488" s="6"/>
    </row>
    <row r="4489">
      <c r="A4489" s="5">
        <v>108757.0</v>
      </c>
      <c r="B4489" s="2">
        <v>45975.0</v>
      </c>
      <c r="C4489" s="1" t="s">
        <v>11</v>
      </c>
      <c r="D4489" s="3" t="s">
        <v>257</v>
      </c>
      <c r="E4489" s="4">
        <v>45986.0</v>
      </c>
      <c r="F4489" s="5">
        <v>13.0</v>
      </c>
      <c r="G4489" s="5">
        <v>739.2</v>
      </c>
      <c r="H4489" s="5">
        <v>9611.0</v>
      </c>
      <c r="I4489" s="1" t="s">
        <v>21</v>
      </c>
      <c r="J4489" s="1" t="s">
        <v>12</v>
      </c>
      <c r="K4489" s="1" t="s">
        <v>13</v>
      </c>
      <c r="L4489" s="1" t="s">
        <v>5</v>
      </c>
      <c r="M4489" s="1" t="s">
        <v>23</v>
      </c>
      <c r="N4489" s="1" t="s">
        <v>7</v>
      </c>
      <c r="O4489" s="6"/>
    </row>
    <row r="4490">
      <c r="A4490" s="5">
        <v>108757.0</v>
      </c>
      <c r="B4490" s="2">
        <v>45975.0</v>
      </c>
      <c r="C4490" s="1" t="s">
        <v>11</v>
      </c>
      <c r="D4490" s="3" t="s">
        <v>232</v>
      </c>
      <c r="E4490" s="4">
        <v>45986.0</v>
      </c>
      <c r="F4490" s="5">
        <v>66.0</v>
      </c>
      <c r="G4490" s="5">
        <v>169.92</v>
      </c>
      <c r="H4490" s="5">
        <v>11216.0</v>
      </c>
      <c r="I4490" s="1" t="s">
        <v>21</v>
      </c>
      <c r="J4490" s="1" t="s">
        <v>12</v>
      </c>
      <c r="K4490" s="1" t="s">
        <v>13</v>
      </c>
      <c r="L4490" s="1" t="s">
        <v>5</v>
      </c>
      <c r="M4490" s="1" t="s">
        <v>23</v>
      </c>
      <c r="N4490" s="1" t="s">
        <v>7</v>
      </c>
      <c r="O4490" s="6"/>
    </row>
    <row r="4491">
      <c r="A4491" s="5">
        <v>108757.0</v>
      </c>
      <c r="B4491" s="2">
        <v>45975.0</v>
      </c>
      <c r="C4491" s="1" t="s">
        <v>11</v>
      </c>
      <c r="D4491" s="7">
        <v>113.0</v>
      </c>
      <c r="E4491" s="4">
        <v>45986.0</v>
      </c>
      <c r="F4491" s="5">
        <v>100.0</v>
      </c>
      <c r="G4491" s="5">
        <v>45.12</v>
      </c>
      <c r="H4491" s="5">
        <v>4513.0</v>
      </c>
      <c r="I4491" s="1" t="s">
        <v>21</v>
      </c>
      <c r="J4491" s="1" t="s">
        <v>12</v>
      </c>
      <c r="K4491" s="1" t="s">
        <v>13</v>
      </c>
      <c r="L4491" s="1" t="s">
        <v>5</v>
      </c>
      <c r="M4491" s="1" t="s">
        <v>23</v>
      </c>
      <c r="N4491" s="1" t="s">
        <v>7</v>
      </c>
      <c r="O4491" s="6"/>
    </row>
    <row r="4492">
      <c r="A4492" s="5">
        <v>108757.0</v>
      </c>
      <c r="B4492" s="2">
        <v>45975.0</v>
      </c>
      <c r="C4492" s="1" t="s">
        <v>11</v>
      </c>
      <c r="D4492" s="3" t="s">
        <v>596</v>
      </c>
      <c r="E4492" s="4">
        <v>45986.0</v>
      </c>
      <c r="F4492" s="5">
        <v>13.0</v>
      </c>
      <c r="G4492" s="5">
        <v>376.32</v>
      </c>
      <c r="H4492" s="5">
        <v>4893.0</v>
      </c>
      <c r="I4492" s="1" t="s">
        <v>21</v>
      </c>
      <c r="J4492" s="1" t="s">
        <v>12</v>
      </c>
      <c r="K4492" s="1" t="s">
        <v>13</v>
      </c>
      <c r="L4492" s="1" t="s">
        <v>5</v>
      </c>
      <c r="M4492" s="1" t="s">
        <v>23</v>
      </c>
      <c r="N4492" s="1" t="s">
        <v>7</v>
      </c>
      <c r="O4492" s="6"/>
    </row>
    <row r="4493">
      <c r="A4493" s="5">
        <v>108757.0</v>
      </c>
      <c r="B4493" s="2">
        <v>45975.0</v>
      </c>
      <c r="C4493" s="1" t="s">
        <v>11</v>
      </c>
      <c r="D4493" s="3" t="s">
        <v>31</v>
      </c>
      <c r="E4493" s="4">
        <v>45986.0</v>
      </c>
      <c r="F4493" s="5">
        <v>18.0</v>
      </c>
      <c r="G4493" s="5">
        <v>739.2</v>
      </c>
      <c r="H4493" s="5">
        <v>13307.0</v>
      </c>
      <c r="I4493" s="1" t="s">
        <v>21</v>
      </c>
      <c r="J4493" s="1" t="s">
        <v>12</v>
      </c>
      <c r="K4493" s="1" t="s">
        <v>13</v>
      </c>
      <c r="L4493" s="1" t="s">
        <v>5</v>
      </c>
      <c r="M4493" s="1" t="s">
        <v>23</v>
      </c>
      <c r="N4493" s="1" t="s">
        <v>7</v>
      </c>
      <c r="O4493" s="6"/>
    </row>
    <row r="4494">
      <c r="A4494" s="5">
        <v>108757.0</v>
      </c>
      <c r="B4494" s="2">
        <v>45975.0</v>
      </c>
      <c r="C4494" s="1" t="s">
        <v>11</v>
      </c>
      <c r="D4494" s="7">
        <v>113.0</v>
      </c>
      <c r="E4494" s="4">
        <v>45986.0</v>
      </c>
      <c r="F4494" s="5">
        <v>100.0</v>
      </c>
      <c r="G4494" s="5">
        <v>45.12</v>
      </c>
      <c r="H4494" s="5">
        <v>4513.0</v>
      </c>
      <c r="I4494" s="1" t="s">
        <v>21</v>
      </c>
      <c r="J4494" s="1" t="s">
        <v>12</v>
      </c>
      <c r="K4494" s="1" t="s">
        <v>13</v>
      </c>
      <c r="L4494" s="1" t="s">
        <v>5</v>
      </c>
      <c r="M4494" s="1" t="s">
        <v>23</v>
      </c>
      <c r="N4494" s="1" t="s">
        <v>7</v>
      </c>
      <c r="O4494" s="6"/>
    </row>
    <row r="4495">
      <c r="A4495" s="5">
        <v>108757.0</v>
      </c>
      <c r="B4495" s="2">
        <v>45975.0</v>
      </c>
      <c r="C4495" s="1" t="s">
        <v>11</v>
      </c>
      <c r="D4495" s="3" t="s">
        <v>264</v>
      </c>
      <c r="E4495" s="4">
        <v>45986.0</v>
      </c>
      <c r="F4495" s="5">
        <v>14.0</v>
      </c>
      <c r="G4495" s="5">
        <v>834.24</v>
      </c>
      <c r="H4495" s="5">
        <v>11680.0</v>
      </c>
      <c r="I4495" s="1" t="s">
        <v>21</v>
      </c>
      <c r="J4495" s="1" t="s">
        <v>12</v>
      </c>
      <c r="K4495" s="1" t="s">
        <v>13</v>
      </c>
      <c r="L4495" s="1" t="s">
        <v>5</v>
      </c>
      <c r="M4495" s="1" t="s">
        <v>23</v>
      </c>
      <c r="N4495" s="1" t="s">
        <v>7</v>
      </c>
      <c r="O4495" s="6"/>
    </row>
    <row r="4496">
      <c r="A4496" s="5">
        <v>108757.0</v>
      </c>
      <c r="B4496" s="2">
        <v>45975.0</v>
      </c>
      <c r="C4496" s="1" t="s">
        <v>11</v>
      </c>
      <c r="D4496" s="7">
        <v>134.0</v>
      </c>
      <c r="E4496" s="4">
        <v>45986.0</v>
      </c>
      <c r="F4496" s="5">
        <v>13.0</v>
      </c>
      <c r="G4496" s="5">
        <v>561.6</v>
      </c>
      <c r="H4496" s="5">
        <v>7302.0</v>
      </c>
      <c r="I4496" s="1" t="s">
        <v>21</v>
      </c>
      <c r="J4496" s="1" t="s">
        <v>12</v>
      </c>
      <c r="K4496" s="1" t="s">
        <v>13</v>
      </c>
      <c r="L4496" s="1" t="s">
        <v>5</v>
      </c>
      <c r="M4496" s="1" t="s">
        <v>23</v>
      </c>
      <c r="N4496" s="1" t="s">
        <v>7</v>
      </c>
      <c r="O4496" s="6"/>
    </row>
    <row r="4497">
      <c r="A4497" s="5">
        <v>108757.0</v>
      </c>
      <c r="B4497" s="2">
        <v>45975.0</v>
      </c>
      <c r="C4497" s="1" t="s">
        <v>11</v>
      </c>
      <c r="D4497" s="3" t="s">
        <v>335</v>
      </c>
      <c r="E4497" s="4">
        <v>45986.0</v>
      </c>
      <c r="F4497" s="5">
        <v>66.0</v>
      </c>
      <c r="G4497" s="5">
        <v>158.84</v>
      </c>
      <c r="H4497" s="5">
        <v>10484.0</v>
      </c>
      <c r="I4497" s="1" t="s">
        <v>21</v>
      </c>
      <c r="J4497" s="1" t="s">
        <v>12</v>
      </c>
      <c r="K4497" s="1" t="s">
        <v>13</v>
      </c>
      <c r="L4497" s="1" t="s">
        <v>5</v>
      </c>
      <c r="M4497" s="1" t="s">
        <v>23</v>
      </c>
      <c r="N4497" s="1" t="s">
        <v>7</v>
      </c>
      <c r="O4497" s="6"/>
    </row>
    <row r="4498">
      <c r="A4498" s="5">
        <v>108757.0</v>
      </c>
      <c r="B4498" s="2">
        <v>45975.0</v>
      </c>
      <c r="C4498" s="1" t="s">
        <v>11</v>
      </c>
      <c r="D4498" s="3" t="s">
        <v>327</v>
      </c>
      <c r="E4498" s="4">
        <v>45986.0</v>
      </c>
      <c r="F4498" s="5">
        <v>12.0</v>
      </c>
      <c r="G4498" s="5">
        <v>345.6</v>
      </c>
      <c r="H4498" s="5">
        <v>4148.0</v>
      </c>
      <c r="I4498" s="1" t="s">
        <v>21</v>
      </c>
      <c r="J4498" s="1" t="s">
        <v>12</v>
      </c>
      <c r="K4498" s="1" t="s">
        <v>13</v>
      </c>
      <c r="L4498" s="1" t="s">
        <v>5</v>
      </c>
      <c r="M4498" s="1" t="s">
        <v>23</v>
      </c>
      <c r="N4498" s="1" t="s">
        <v>7</v>
      </c>
      <c r="O4498" s="6"/>
    </row>
    <row r="4499">
      <c r="A4499" s="5">
        <v>108757.0</v>
      </c>
      <c r="B4499" s="2">
        <v>45975.0</v>
      </c>
      <c r="C4499" s="1" t="s">
        <v>11</v>
      </c>
      <c r="D4499" s="7">
        <v>135.0</v>
      </c>
      <c r="E4499" s="4">
        <v>45986.0</v>
      </c>
      <c r="F4499" s="5">
        <v>13.0</v>
      </c>
      <c r="G4499" s="5">
        <v>561.6</v>
      </c>
      <c r="H4499" s="5">
        <v>7302.0</v>
      </c>
      <c r="I4499" s="1" t="s">
        <v>21</v>
      </c>
      <c r="J4499" s="1" t="s">
        <v>12</v>
      </c>
      <c r="K4499" s="1" t="s">
        <v>13</v>
      </c>
      <c r="L4499" s="1" t="s">
        <v>5</v>
      </c>
      <c r="M4499" s="1" t="s">
        <v>23</v>
      </c>
      <c r="N4499" s="1" t="s">
        <v>7</v>
      </c>
      <c r="O4499" s="6"/>
    </row>
    <row r="4500">
      <c r="A4500" s="5">
        <v>108757.0</v>
      </c>
      <c r="B4500" s="2">
        <v>45975.0</v>
      </c>
      <c r="C4500" s="1" t="s">
        <v>11</v>
      </c>
      <c r="D4500" s="7">
        <v>521.0</v>
      </c>
      <c r="E4500" s="4">
        <v>45986.0</v>
      </c>
      <c r="F4500" s="5">
        <v>52.0</v>
      </c>
      <c r="G4500" s="5">
        <v>142.08</v>
      </c>
      <c r="H4500" s="5">
        <v>7389.0</v>
      </c>
      <c r="I4500" s="1" t="s">
        <v>21</v>
      </c>
      <c r="J4500" s="1" t="s">
        <v>12</v>
      </c>
      <c r="K4500" s="1" t="s">
        <v>13</v>
      </c>
      <c r="L4500" s="1" t="s">
        <v>5</v>
      </c>
      <c r="M4500" s="1" t="s">
        <v>23</v>
      </c>
      <c r="N4500" s="1" t="s">
        <v>7</v>
      </c>
      <c r="O4500" s="6"/>
    </row>
    <row r="4501">
      <c r="A4501" s="5">
        <v>108871.0</v>
      </c>
      <c r="B4501" s="2">
        <v>45979.0</v>
      </c>
      <c r="C4501" s="1" t="s">
        <v>11</v>
      </c>
      <c r="D4501" s="3" t="s">
        <v>331</v>
      </c>
      <c r="E4501" s="4">
        <v>45986.0</v>
      </c>
      <c r="F4501" s="5">
        <v>30.0</v>
      </c>
      <c r="G4501" s="5">
        <v>174.72</v>
      </c>
      <c r="H4501" s="5">
        <v>5243.0</v>
      </c>
      <c r="I4501" s="1" t="s">
        <v>21</v>
      </c>
      <c r="J4501" s="1" t="s">
        <v>12</v>
      </c>
      <c r="K4501" s="1" t="s">
        <v>13</v>
      </c>
      <c r="L4501" s="1" t="s">
        <v>5</v>
      </c>
      <c r="M4501" s="1" t="s">
        <v>23</v>
      </c>
      <c r="N4501" s="1" t="s">
        <v>7</v>
      </c>
      <c r="O4501" s="6"/>
    </row>
    <row r="4502">
      <c r="A4502" s="5">
        <v>108871.0</v>
      </c>
      <c r="B4502" s="2">
        <v>45979.0</v>
      </c>
      <c r="C4502" s="1" t="s">
        <v>11</v>
      </c>
      <c r="D4502" s="7">
        <v>128.0</v>
      </c>
      <c r="E4502" s="4">
        <v>45986.0</v>
      </c>
      <c r="F4502" s="5">
        <v>320.0</v>
      </c>
      <c r="G4502" s="5">
        <v>27.84</v>
      </c>
      <c r="H4502" s="5">
        <v>8911.0</v>
      </c>
      <c r="I4502" s="1" t="s">
        <v>21</v>
      </c>
      <c r="J4502" s="1" t="s">
        <v>12</v>
      </c>
      <c r="K4502" s="1" t="s">
        <v>13</v>
      </c>
      <c r="L4502" s="1" t="s">
        <v>5</v>
      </c>
      <c r="M4502" s="1" t="s">
        <v>23</v>
      </c>
      <c r="N4502" s="1" t="s">
        <v>7</v>
      </c>
      <c r="O4502" s="6"/>
    </row>
    <row r="4503">
      <c r="A4503" s="5">
        <v>108871.0</v>
      </c>
      <c r="B4503" s="2">
        <v>45979.0</v>
      </c>
      <c r="C4503" s="1" t="s">
        <v>11</v>
      </c>
      <c r="D4503" s="7">
        <v>188.0</v>
      </c>
      <c r="E4503" s="4">
        <v>45986.0</v>
      </c>
      <c r="F4503" s="5">
        <v>88.0</v>
      </c>
      <c r="G4503" s="5">
        <v>295.68</v>
      </c>
      <c r="H4503" s="5">
        <v>26022.0</v>
      </c>
      <c r="I4503" s="1" t="s">
        <v>21</v>
      </c>
      <c r="J4503" s="1" t="s">
        <v>12</v>
      </c>
      <c r="K4503" s="1" t="s">
        <v>13</v>
      </c>
      <c r="L4503" s="1" t="s">
        <v>5</v>
      </c>
      <c r="M4503" s="1" t="s">
        <v>23</v>
      </c>
      <c r="N4503" s="1" t="s">
        <v>7</v>
      </c>
      <c r="O4503" s="6"/>
    </row>
    <row r="4504">
      <c r="A4504" s="5">
        <v>108871.0</v>
      </c>
      <c r="B4504" s="2">
        <v>45979.0</v>
      </c>
      <c r="C4504" s="1" t="s">
        <v>11</v>
      </c>
      <c r="D4504" s="3" t="s">
        <v>325</v>
      </c>
      <c r="E4504" s="4">
        <v>45986.0</v>
      </c>
      <c r="F4504" s="5">
        <v>28.0</v>
      </c>
      <c r="G4504" s="5">
        <v>787.2</v>
      </c>
      <c r="H4504" s="5">
        <v>22043.0</v>
      </c>
      <c r="I4504" s="1" t="s">
        <v>21</v>
      </c>
      <c r="J4504" s="1" t="s">
        <v>12</v>
      </c>
      <c r="K4504" s="1" t="s">
        <v>13</v>
      </c>
      <c r="L4504" s="1" t="s">
        <v>5</v>
      </c>
      <c r="M4504" s="1" t="s">
        <v>23</v>
      </c>
      <c r="N4504" s="1" t="s">
        <v>7</v>
      </c>
      <c r="O4504" s="6"/>
    </row>
    <row r="4505">
      <c r="A4505" s="5">
        <v>108871.0</v>
      </c>
      <c r="B4505" s="2">
        <v>45979.0</v>
      </c>
      <c r="C4505" s="1" t="s">
        <v>11</v>
      </c>
      <c r="D4505" s="7">
        <v>132.0</v>
      </c>
      <c r="E4505" s="4">
        <v>45986.0</v>
      </c>
      <c r="F4505" s="5">
        <v>13.0</v>
      </c>
      <c r="G4505" s="5">
        <v>308.16</v>
      </c>
      <c r="H4505" s="5">
        <v>4008.0</v>
      </c>
      <c r="I4505" s="1" t="s">
        <v>21</v>
      </c>
      <c r="J4505" s="1" t="s">
        <v>12</v>
      </c>
      <c r="K4505" s="1" t="s">
        <v>13</v>
      </c>
      <c r="L4505" s="1" t="s">
        <v>5</v>
      </c>
      <c r="M4505" s="1" t="s">
        <v>23</v>
      </c>
      <c r="N4505" s="1" t="s">
        <v>7</v>
      </c>
      <c r="O4505" s="6"/>
    </row>
    <row r="4506">
      <c r="A4506" s="5">
        <v>108871.0</v>
      </c>
      <c r="B4506" s="2">
        <v>45979.0</v>
      </c>
      <c r="C4506" s="1" t="s">
        <v>11</v>
      </c>
      <c r="D4506" s="7">
        <v>105.0</v>
      </c>
      <c r="E4506" s="4">
        <v>45986.0</v>
      </c>
      <c r="F4506" s="5">
        <v>32.0</v>
      </c>
      <c r="G4506" s="5">
        <v>282.24</v>
      </c>
      <c r="H4506" s="5">
        <v>9034.0</v>
      </c>
      <c r="I4506" s="1" t="s">
        <v>21</v>
      </c>
      <c r="J4506" s="1" t="s">
        <v>12</v>
      </c>
      <c r="K4506" s="1" t="s">
        <v>13</v>
      </c>
      <c r="L4506" s="1" t="s">
        <v>5</v>
      </c>
      <c r="M4506" s="1" t="s">
        <v>23</v>
      </c>
      <c r="N4506" s="1" t="s">
        <v>7</v>
      </c>
      <c r="O4506" s="6"/>
    </row>
    <row r="4507">
      <c r="A4507" s="5">
        <v>108871.0</v>
      </c>
      <c r="B4507" s="2">
        <v>45979.0</v>
      </c>
      <c r="C4507" s="1" t="s">
        <v>11</v>
      </c>
      <c r="D4507" s="7">
        <v>132.0</v>
      </c>
      <c r="E4507" s="4">
        <v>45986.0</v>
      </c>
      <c r="F4507" s="5">
        <v>13.0</v>
      </c>
      <c r="G4507" s="5">
        <v>308.16</v>
      </c>
      <c r="H4507" s="5">
        <v>4008.0</v>
      </c>
      <c r="I4507" s="1" t="s">
        <v>21</v>
      </c>
      <c r="J4507" s="1" t="s">
        <v>12</v>
      </c>
      <c r="K4507" s="1" t="s">
        <v>13</v>
      </c>
      <c r="L4507" s="1" t="s">
        <v>5</v>
      </c>
      <c r="M4507" s="1" t="s">
        <v>23</v>
      </c>
      <c r="N4507" s="1" t="s">
        <v>7</v>
      </c>
      <c r="O4507" s="6"/>
    </row>
    <row r="4508">
      <c r="A4508" s="5">
        <v>108871.0</v>
      </c>
      <c r="B4508" s="2">
        <v>45979.0</v>
      </c>
      <c r="C4508" s="1" t="s">
        <v>11</v>
      </c>
      <c r="D4508" s="3" t="s">
        <v>631</v>
      </c>
      <c r="E4508" s="4">
        <v>45986.0</v>
      </c>
      <c r="F4508" s="5">
        <v>13.0</v>
      </c>
      <c r="G4508" s="5">
        <v>332.16</v>
      </c>
      <c r="H4508" s="5">
        <v>4320.0</v>
      </c>
      <c r="I4508" s="1" t="s">
        <v>21</v>
      </c>
      <c r="J4508" s="1" t="s">
        <v>12</v>
      </c>
      <c r="K4508" s="1" t="s">
        <v>13</v>
      </c>
      <c r="L4508" s="1" t="s">
        <v>5</v>
      </c>
      <c r="M4508" s="1" t="s">
        <v>23</v>
      </c>
      <c r="N4508" s="1" t="s">
        <v>7</v>
      </c>
      <c r="O4508" s="6"/>
    </row>
    <row r="4509">
      <c r="A4509" s="5">
        <v>108871.0</v>
      </c>
      <c r="B4509" s="2">
        <v>45979.0</v>
      </c>
      <c r="C4509" s="1" t="s">
        <v>11</v>
      </c>
      <c r="D4509" s="3" t="s">
        <v>631</v>
      </c>
      <c r="E4509" s="4">
        <v>45986.0</v>
      </c>
      <c r="F4509" s="5">
        <v>13.0</v>
      </c>
      <c r="G4509" s="5">
        <v>332.16</v>
      </c>
      <c r="H4509" s="5">
        <v>4320.0</v>
      </c>
      <c r="I4509" s="1" t="s">
        <v>21</v>
      </c>
      <c r="J4509" s="1" t="s">
        <v>12</v>
      </c>
      <c r="K4509" s="1" t="s">
        <v>13</v>
      </c>
      <c r="L4509" s="1" t="s">
        <v>5</v>
      </c>
      <c r="M4509" s="1" t="s">
        <v>23</v>
      </c>
      <c r="N4509" s="1" t="s">
        <v>7</v>
      </c>
      <c r="O4509" s="6"/>
    </row>
    <row r="4510">
      <c r="A4510" s="5">
        <v>108871.0</v>
      </c>
      <c r="B4510" s="2">
        <v>45979.0</v>
      </c>
      <c r="C4510" s="1" t="s">
        <v>11</v>
      </c>
      <c r="D4510" s="7">
        <v>112.0</v>
      </c>
      <c r="E4510" s="4">
        <v>45986.0</v>
      </c>
      <c r="F4510" s="5">
        <v>100.0</v>
      </c>
      <c r="G4510" s="5">
        <v>45.12</v>
      </c>
      <c r="H4510" s="5">
        <v>4514.0</v>
      </c>
      <c r="I4510" s="1" t="s">
        <v>21</v>
      </c>
      <c r="J4510" s="1" t="s">
        <v>12</v>
      </c>
      <c r="K4510" s="1" t="s">
        <v>13</v>
      </c>
      <c r="L4510" s="1" t="s">
        <v>5</v>
      </c>
      <c r="M4510" s="1" t="s">
        <v>23</v>
      </c>
      <c r="N4510" s="1" t="s">
        <v>7</v>
      </c>
      <c r="O4510" s="6"/>
    </row>
    <row r="4511">
      <c r="A4511" s="5">
        <v>108871.0</v>
      </c>
      <c r="B4511" s="2">
        <v>45979.0</v>
      </c>
      <c r="C4511" s="1" t="s">
        <v>11</v>
      </c>
      <c r="D4511" s="7">
        <v>144.0</v>
      </c>
      <c r="E4511" s="4">
        <v>45986.0</v>
      </c>
      <c r="F4511" s="5">
        <v>360.0</v>
      </c>
      <c r="G4511" s="5">
        <v>97.92</v>
      </c>
      <c r="H4511" s="5">
        <v>35253.0</v>
      </c>
      <c r="I4511" s="1" t="s">
        <v>21</v>
      </c>
      <c r="J4511" s="1" t="s">
        <v>12</v>
      </c>
      <c r="K4511" s="1" t="s">
        <v>13</v>
      </c>
      <c r="L4511" s="1" t="s">
        <v>5</v>
      </c>
      <c r="M4511" s="1" t="s">
        <v>23</v>
      </c>
      <c r="N4511" s="1" t="s">
        <v>7</v>
      </c>
      <c r="O4511" s="6"/>
    </row>
    <row r="4512">
      <c r="A4512" s="5">
        <v>108871.0</v>
      </c>
      <c r="B4512" s="2">
        <v>45979.0</v>
      </c>
      <c r="C4512" s="1" t="s">
        <v>11</v>
      </c>
      <c r="D4512" s="7">
        <v>147.0</v>
      </c>
      <c r="E4512" s="4">
        <v>45986.0</v>
      </c>
      <c r="F4512" s="5">
        <v>30.0</v>
      </c>
      <c r="G4512" s="5">
        <v>285.12</v>
      </c>
      <c r="H4512" s="5">
        <v>8555.0</v>
      </c>
      <c r="I4512" s="1" t="s">
        <v>21</v>
      </c>
      <c r="J4512" s="1" t="s">
        <v>12</v>
      </c>
      <c r="K4512" s="1" t="s">
        <v>13</v>
      </c>
      <c r="L4512" s="1" t="s">
        <v>5</v>
      </c>
      <c r="M4512" s="1" t="s">
        <v>23</v>
      </c>
      <c r="N4512" s="1" t="s">
        <v>7</v>
      </c>
      <c r="O4512" s="6"/>
    </row>
    <row r="4513">
      <c r="A4513" s="5">
        <v>108871.0</v>
      </c>
      <c r="B4513" s="2">
        <v>45979.0</v>
      </c>
      <c r="C4513" s="1" t="s">
        <v>11</v>
      </c>
      <c r="D4513" s="7">
        <v>113.0</v>
      </c>
      <c r="E4513" s="4">
        <v>45986.0</v>
      </c>
      <c r="F4513" s="5">
        <v>100.0</v>
      </c>
      <c r="G4513" s="5">
        <v>45.12</v>
      </c>
      <c r="H4513" s="5">
        <v>4514.0</v>
      </c>
      <c r="I4513" s="1" t="s">
        <v>21</v>
      </c>
      <c r="J4513" s="1" t="s">
        <v>12</v>
      </c>
      <c r="K4513" s="1" t="s">
        <v>13</v>
      </c>
      <c r="L4513" s="1" t="s">
        <v>5</v>
      </c>
      <c r="M4513" s="1" t="s">
        <v>23</v>
      </c>
      <c r="N4513" s="1" t="s">
        <v>7</v>
      </c>
      <c r="O4513" s="6"/>
    </row>
    <row r="4514">
      <c r="A4514" s="5">
        <v>108871.0</v>
      </c>
      <c r="B4514" s="2">
        <v>45979.0</v>
      </c>
      <c r="C4514" s="1" t="s">
        <v>11</v>
      </c>
      <c r="D4514" s="3" t="s">
        <v>31</v>
      </c>
      <c r="E4514" s="4">
        <v>45986.0</v>
      </c>
      <c r="F4514" s="5">
        <v>24.0</v>
      </c>
      <c r="G4514" s="5">
        <v>739.2</v>
      </c>
      <c r="H4514" s="5">
        <v>17743.0</v>
      </c>
      <c r="I4514" s="1" t="s">
        <v>21</v>
      </c>
      <c r="J4514" s="1" t="s">
        <v>12</v>
      </c>
      <c r="K4514" s="1" t="s">
        <v>13</v>
      </c>
      <c r="L4514" s="1" t="s">
        <v>5</v>
      </c>
      <c r="M4514" s="1" t="s">
        <v>23</v>
      </c>
      <c r="N4514" s="1" t="s">
        <v>7</v>
      </c>
      <c r="O4514" s="6"/>
    </row>
    <row r="4515">
      <c r="A4515" s="5">
        <v>108871.0</v>
      </c>
      <c r="B4515" s="2">
        <v>45979.0</v>
      </c>
      <c r="C4515" s="1" t="s">
        <v>11</v>
      </c>
      <c r="D4515" s="7">
        <v>121.0</v>
      </c>
      <c r="E4515" s="4">
        <v>45986.0</v>
      </c>
      <c r="F4515" s="5">
        <v>324.0</v>
      </c>
      <c r="G4515" s="5">
        <v>99.84</v>
      </c>
      <c r="H4515" s="5">
        <v>32350.0</v>
      </c>
      <c r="I4515" s="1" t="s">
        <v>21</v>
      </c>
      <c r="J4515" s="1" t="s">
        <v>12</v>
      </c>
      <c r="K4515" s="1" t="s">
        <v>13</v>
      </c>
      <c r="L4515" s="1" t="s">
        <v>5</v>
      </c>
      <c r="M4515" s="1" t="s">
        <v>23</v>
      </c>
      <c r="N4515" s="1" t="s">
        <v>7</v>
      </c>
      <c r="O4515" s="6"/>
    </row>
    <row r="4516">
      <c r="A4516" s="5">
        <v>108871.0</v>
      </c>
      <c r="B4516" s="2">
        <v>45979.0</v>
      </c>
      <c r="C4516" s="1" t="s">
        <v>11</v>
      </c>
      <c r="D4516" s="7">
        <v>153.0</v>
      </c>
      <c r="E4516" s="4">
        <v>45986.0</v>
      </c>
      <c r="F4516" s="5">
        <v>75.0</v>
      </c>
      <c r="G4516" s="5">
        <v>364.8</v>
      </c>
      <c r="H4516" s="5">
        <v>27362.0</v>
      </c>
      <c r="I4516" s="1" t="s">
        <v>21</v>
      </c>
      <c r="J4516" s="1" t="s">
        <v>12</v>
      </c>
      <c r="K4516" s="1" t="s">
        <v>13</v>
      </c>
      <c r="L4516" s="1" t="s">
        <v>5</v>
      </c>
      <c r="M4516" s="1" t="s">
        <v>23</v>
      </c>
      <c r="N4516" s="1" t="s">
        <v>7</v>
      </c>
      <c r="O4516" s="6"/>
    </row>
    <row r="4517">
      <c r="A4517" s="5">
        <v>108871.0</v>
      </c>
      <c r="B4517" s="2">
        <v>45979.0</v>
      </c>
      <c r="C4517" s="1" t="s">
        <v>11</v>
      </c>
      <c r="D4517" s="3" t="s">
        <v>276</v>
      </c>
      <c r="E4517" s="4">
        <v>45986.0</v>
      </c>
      <c r="F4517" s="5">
        <v>132.0</v>
      </c>
      <c r="G4517" s="5">
        <v>180.48</v>
      </c>
      <c r="H4517" s="5">
        <v>23825.0</v>
      </c>
      <c r="I4517" s="1" t="s">
        <v>21</v>
      </c>
      <c r="J4517" s="1" t="s">
        <v>12</v>
      </c>
      <c r="K4517" s="1" t="s">
        <v>13</v>
      </c>
      <c r="L4517" s="1" t="s">
        <v>5</v>
      </c>
      <c r="M4517" s="1" t="s">
        <v>23</v>
      </c>
      <c r="N4517" s="1" t="s">
        <v>7</v>
      </c>
      <c r="O4517" s="6"/>
    </row>
    <row r="4518">
      <c r="A4518" s="5">
        <v>108871.0</v>
      </c>
      <c r="B4518" s="2">
        <v>45979.0</v>
      </c>
      <c r="C4518" s="1" t="s">
        <v>11</v>
      </c>
      <c r="D4518" s="3" t="s">
        <v>256</v>
      </c>
      <c r="E4518" s="4">
        <v>45986.0</v>
      </c>
      <c r="F4518" s="5">
        <v>132.0</v>
      </c>
      <c r="G4518" s="5">
        <v>160.32</v>
      </c>
      <c r="H4518" s="5">
        <v>21164.0</v>
      </c>
      <c r="I4518" s="1" t="s">
        <v>21</v>
      </c>
      <c r="J4518" s="1" t="s">
        <v>12</v>
      </c>
      <c r="K4518" s="1" t="s">
        <v>13</v>
      </c>
      <c r="L4518" s="1" t="s">
        <v>5</v>
      </c>
      <c r="M4518" s="1" t="s">
        <v>23</v>
      </c>
      <c r="N4518" s="1" t="s">
        <v>7</v>
      </c>
      <c r="O4518" s="6"/>
    </row>
    <row r="4519">
      <c r="A4519" s="5">
        <v>108871.0</v>
      </c>
      <c r="B4519" s="2">
        <v>45979.0</v>
      </c>
      <c r="C4519" s="1" t="s">
        <v>11</v>
      </c>
      <c r="D4519" s="7">
        <v>124.0</v>
      </c>
      <c r="E4519" s="4">
        <v>45986.0</v>
      </c>
      <c r="F4519" s="5">
        <v>184.0</v>
      </c>
      <c r="G4519" s="5">
        <v>132.48</v>
      </c>
      <c r="H4519" s="5">
        <v>24378.0</v>
      </c>
      <c r="I4519" s="1" t="s">
        <v>21</v>
      </c>
      <c r="J4519" s="1" t="s">
        <v>12</v>
      </c>
      <c r="K4519" s="1" t="s">
        <v>13</v>
      </c>
      <c r="L4519" s="1" t="s">
        <v>5</v>
      </c>
      <c r="M4519" s="1" t="s">
        <v>23</v>
      </c>
      <c r="N4519" s="1" t="s">
        <v>7</v>
      </c>
      <c r="O4519" s="6"/>
    </row>
    <row r="4520">
      <c r="A4520" s="5">
        <v>108871.0</v>
      </c>
      <c r="B4520" s="2">
        <v>45979.0</v>
      </c>
      <c r="C4520" s="1" t="s">
        <v>11</v>
      </c>
      <c r="D4520" s="7">
        <v>187.0</v>
      </c>
      <c r="E4520" s="4">
        <v>45986.0</v>
      </c>
      <c r="F4520" s="5">
        <v>88.0</v>
      </c>
      <c r="G4520" s="5">
        <v>263.04</v>
      </c>
      <c r="H4520" s="5">
        <v>23149.0</v>
      </c>
      <c r="I4520" s="1" t="s">
        <v>21</v>
      </c>
      <c r="J4520" s="1" t="s">
        <v>12</v>
      </c>
      <c r="K4520" s="1" t="s">
        <v>13</v>
      </c>
      <c r="L4520" s="1" t="s">
        <v>5</v>
      </c>
      <c r="M4520" s="1" t="s">
        <v>23</v>
      </c>
      <c r="N4520" s="1" t="s">
        <v>7</v>
      </c>
      <c r="O4520" s="6"/>
    </row>
    <row r="4521">
      <c r="A4521" s="5">
        <v>202287.0</v>
      </c>
      <c r="B4521" s="2">
        <v>45979.0</v>
      </c>
      <c r="C4521" s="1" t="s">
        <v>517</v>
      </c>
      <c r="D4521" s="3" t="s">
        <v>47</v>
      </c>
      <c r="E4521" s="4">
        <v>45986.0</v>
      </c>
      <c r="F4521" s="5">
        <v>2250.0</v>
      </c>
      <c r="G4521" s="5">
        <v>3075.45</v>
      </c>
      <c r="H4521" s="5">
        <v>9227.0</v>
      </c>
      <c r="I4521" s="1" t="s">
        <v>43</v>
      </c>
      <c r="J4521" s="1" t="s">
        <v>518</v>
      </c>
      <c r="K4521" s="1" t="s">
        <v>4</v>
      </c>
      <c r="L4521" s="1" t="s">
        <v>5</v>
      </c>
      <c r="M4521" s="1" t="s">
        <v>44</v>
      </c>
      <c r="N4521" s="1" t="s">
        <v>7</v>
      </c>
      <c r="O4521" s="6"/>
    </row>
    <row r="4522">
      <c r="A4522" s="5">
        <v>202299.0</v>
      </c>
      <c r="B4522" s="2">
        <v>45980.0</v>
      </c>
      <c r="C4522" s="1" t="s">
        <v>11</v>
      </c>
      <c r="D4522" s="3" t="s">
        <v>46</v>
      </c>
      <c r="E4522" s="4">
        <v>45986.0</v>
      </c>
      <c r="F4522" s="5">
        <v>5000.0</v>
      </c>
      <c r="G4522" s="5">
        <v>4100.6</v>
      </c>
      <c r="H4522" s="5">
        <v>20507.0</v>
      </c>
      <c r="I4522" s="1" t="s">
        <v>43</v>
      </c>
      <c r="J4522" s="1" t="s">
        <v>12</v>
      </c>
      <c r="K4522" s="1" t="s">
        <v>13</v>
      </c>
      <c r="L4522" s="1" t="s">
        <v>5</v>
      </c>
      <c r="M4522" s="1" t="s">
        <v>44</v>
      </c>
      <c r="N4522" s="1" t="s">
        <v>7</v>
      </c>
      <c r="O4522" s="6"/>
    </row>
    <row r="4523">
      <c r="A4523" s="5">
        <v>202299.0</v>
      </c>
      <c r="B4523" s="2">
        <v>45980.0</v>
      </c>
      <c r="C4523" s="1" t="s">
        <v>11</v>
      </c>
      <c r="D4523" s="3" t="s">
        <v>45</v>
      </c>
      <c r="E4523" s="4">
        <v>45986.0</v>
      </c>
      <c r="F4523" s="5">
        <v>10000.0</v>
      </c>
      <c r="G4523" s="5">
        <v>2050.3</v>
      </c>
      <c r="H4523" s="5">
        <v>41010.0</v>
      </c>
      <c r="I4523" s="1" t="s">
        <v>43</v>
      </c>
      <c r="J4523" s="1" t="s">
        <v>12</v>
      </c>
      <c r="K4523" s="1" t="s">
        <v>13</v>
      </c>
      <c r="L4523" s="1" t="s">
        <v>5</v>
      </c>
      <c r="M4523" s="1" t="s">
        <v>44</v>
      </c>
      <c r="N4523" s="1" t="s">
        <v>7</v>
      </c>
      <c r="O4523" s="6"/>
    </row>
    <row r="4524">
      <c r="A4524" s="5">
        <v>202299.0</v>
      </c>
      <c r="B4524" s="2">
        <v>45980.0</v>
      </c>
      <c r="C4524" s="1" t="s">
        <v>11</v>
      </c>
      <c r="D4524" s="3" t="s">
        <v>47</v>
      </c>
      <c r="E4524" s="4">
        <v>45986.0</v>
      </c>
      <c r="F4524" s="5">
        <v>7500.0</v>
      </c>
      <c r="G4524" s="5">
        <v>3075.45</v>
      </c>
      <c r="H4524" s="5">
        <v>30758.0</v>
      </c>
      <c r="I4524" s="1" t="s">
        <v>43</v>
      </c>
      <c r="J4524" s="1" t="s">
        <v>12</v>
      </c>
      <c r="K4524" s="1" t="s">
        <v>13</v>
      </c>
      <c r="L4524" s="1" t="s">
        <v>5</v>
      </c>
      <c r="M4524" s="1" t="s">
        <v>44</v>
      </c>
      <c r="N4524" s="1" t="s">
        <v>7</v>
      </c>
      <c r="O4524" s="6"/>
    </row>
    <row r="4525">
      <c r="A4525" s="5">
        <v>108938.0</v>
      </c>
      <c r="B4525" s="2">
        <v>45980.0</v>
      </c>
      <c r="C4525" s="1" t="s">
        <v>548</v>
      </c>
      <c r="D4525" s="3" t="s">
        <v>539</v>
      </c>
      <c r="E4525" s="4">
        <v>45986.0</v>
      </c>
      <c r="F4525" s="5">
        <v>5.0</v>
      </c>
      <c r="G4525" s="5">
        <v>1724.9</v>
      </c>
      <c r="H4525" s="5">
        <v>8454.0</v>
      </c>
      <c r="I4525" s="1" t="s">
        <v>58</v>
      </c>
      <c r="J4525" s="1" t="s">
        <v>550</v>
      </c>
      <c r="K4525" s="1" t="s">
        <v>28</v>
      </c>
      <c r="L4525" s="1" t="s">
        <v>5</v>
      </c>
      <c r="M4525" s="1" t="s">
        <v>59</v>
      </c>
      <c r="N4525" s="1" t="s">
        <v>7</v>
      </c>
      <c r="O4525" s="6"/>
    </row>
    <row r="4526">
      <c r="A4526" s="5">
        <v>108938.0</v>
      </c>
      <c r="B4526" s="2">
        <v>45980.0</v>
      </c>
      <c r="C4526" s="1" t="s">
        <v>548</v>
      </c>
      <c r="D4526" s="3" t="s">
        <v>590</v>
      </c>
      <c r="E4526" s="4">
        <v>45986.0</v>
      </c>
      <c r="F4526" s="5">
        <v>12.0</v>
      </c>
      <c r="G4526" s="5">
        <v>2072.7</v>
      </c>
      <c r="H4526" s="5">
        <v>24377.0</v>
      </c>
      <c r="I4526" s="1" t="s">
        <v>58</v>
      </c>
      <c r="J4526" s="1" t="s">
        <v>550</v>
      </c>
      <c r="K4526" s="1" t="s">
        <v>28</v>
      </c>
      <c r="L4526" s="1" t="s">
        <v>5</v>
      </c>
      <c r="M4526" s="1" t="s">
        <v>59</v>
      </c>
      <c r="N4526" s="1" t="s">
        <v>7</v>
      </c>
      <c r="O4526" s="6"/>
    </row>
    <row r="4527">
      <c r="A4527" s="5">
        <v>108939.0</v>
      </c>
      <c r="B4527" s="2">
        <v>45980.0</v>
      </c>
      <c r="C4527" s="1" t="s">
        <v>548</v>
      </c>
      <c r="D4527" s="3" t="s">
        <v>60</v>
      </c>
      <c r="E4527" s="4">
        <v>45986.0</v>
      </c>
      <c r="F4527" s="5">
        <v>4.0</v>
      </c>
      <c r="G4527" s="5">
        <v>3266.5</v>
      </c>
      <c r="H4527" s="5">
        <v>12806.0</v>
      </c>
      <c r="I4527" s="1" t="s">
        <v>58</v>
      </c>
      <c r="J4527" s="1" t="s">
        <v>550</v>
      </c>
      <c r="K4527" s="1" t="s">
        <v>28</v>
      </c>
      <c r="L4527" s="1" t="s">
        <v>5</v>
      </c>
      <c r="M4527" s="1" t="s">
        <v>59</v>
      </c>
      <c r="N4527" s="1" t="s">
        <v>7</v>
      </c>
      <c r="O4527" s="6"/>
    </row>
    <row r="4528">
      <c r="A4528" s="5">
        <v>108967.0</v>
      </c>
      <c r="B4528" s="2">
        <v>45981.0</v>
      </c>
      <c r="C4528" s="1" t="s">
        <v>323</v>
      </c>
      <c r="D4528" s="3" t="s">
        <v>259</v>
      </c>
      <c r="E4528" s="4">
        <v>45986.0</v>
      </c>
      <c r="F4528" s="5">
        <v>33.0</v>
      </c>
      <c r="G4528" s="5">
        <v>169.92</v>
      </c>
      <c r="H4528" s="5">
        <v>5608.0</v>
      </c>
      <c r="I4528" s="1" t="s">
        <v>21</v>
      </c>
      <c r="J4528" s="1" t="s">
        <v>92</v>
      </c>
      <c r="K4528" s="1" t="s">
        <v>13</v>
      </c>
      <c r="L4528" s="1" t="s">
        <v>5</v>
      </c>
      <c r="M4528" s="1" t="s">
        <v>23</v>
      </c>
      <c r="N4528" s="1" t="s">
        <v>7</v>
      </c>
      <c r="O4528" s="6"/>
    </row>
    <row r="4529">
      <c r="A4529" s="5">
        <v>108967.0</v>
      </c>
      <c r="B4529" s="2">
        <v>45981.0</v>
      </c>
      <c r="C4529" s="1" t="s">
        <v>323</v>
      </c>
      <c r="D4529" s="7">
        <v>151.0</v>
      </c>
      <c r="E4529" s="4">
        <v>45986.0</v>
      </c>
      <c r="F4529" s="5">
        <v>70.0</v>
      </c>
      <c r="G4529" s="5">
        <v>143.04</v>
      </c>
      <c r="H4529" s="5">
        <v>10014.0</v>
      </c>
      <c r="I4529" s="1" t="s">
        <v>21</v>
      </c>
      <c r="J4529" s="1" t="s">
        <v>92</v>
      </c>
      <c r="K4529" s="1" t="s">
        <v>13</v>
      </c>
      <c r="L4529" s="1" t="s">
        <v>5</v>
      </c>
      <c r="M4529" s="1" t="s">
        <v>23</v>
      </c>
      <c r="N4529" s="1" t="s">
        <v>7</v>
      </c>
      <c r="O4529" s="6"/>
    </row>
    <row r="4530">
      <c r="A4530" s="5">
        <v>108967.0</v>
      </c>
      <c r="B4530" s="2">
        <v>45981.0</v>
      </c>
      <c r="C4530" s="1" t="s">
        <v>323</v>
      </c>
      <c r="D4530" s="7">
        <v>153.0</v>
      </c>
      <c r="E4530" s="4">
        <v>45986.0</v>
      </c>
      <c r="F4530" s="5">
        <v>30.0</v>
      </c>
      <c r="G4530" s="5">
        <v>364.8</v>
      </c>
      <c r="H4530" s="5">
        <v>10945.0</v>
      </c>
      <c r="I4530" s="1" t="s">
        <v>21</v>
      </c>
      <c r="J4530" s="1" t="s">
        <v>92</v>
      </c>
      <c r="K4530" s="1" t="s">
        <v>13</v>
      </c>
      <c r="L4530" s="1" t="s">
        <v>5</v>
      </c>
      <c r="M4530" s="1" t="s">
        <v>23</v>
      </c>
      <c r="N4530" s="1" t="s">
        <v>7</v>
      </c>
      <c r="O4530" s="6"/>
    </row>
    <row r="4531">
      <c r="A4531" s="5">
        <v>108967.0</v>
      </c>
      <c r="B4531" s="2">
        <v>45981.0</v>
      </c>
      <c r="C4531" s="1" t="s">
        <v>323</v>
      </c>
      <c r="D4531" s="3" t="s">
        <v>36</v>
      </c>
      <c r="E4531" s="4">
        <v>45986.0</v>
      </c>
      <c r="F4531" s="5">
        <v>66.0</v>
      </c>
      <c r="G4531" s="5">
        <v>155.52</v>
      </c>
      <c r="H4531" s="5">
        <v>10265.0</v>
      </c>
      <c r="I4531" s="1" t="s">
        <v>21</v>
      </c>
      <c r="J4531" s="1" t="s">
        <v>92</v>
      </c>
      <c r="K4531" s="1" t="s">
        <v>13</v>
      </c>
      <c r="L4531" s="1" t="s">
        <v>5</v>
      </c>
      <c r="M4531" s="1" t="s">
        <v>23</v>
      </c>
      <c r="N4531" s="1" t="s">
        <v>7</v>
      </c>
      <c r="O4531" s="6"/>
    </row>
    <row r="4532">
      <c r="A4532" s="5">
        <v>108967.0</v>
      </c>
      <c r="B4532" s="2">
        <v>45981.0</v>
      </c>
      <c r="C4532" s="1" t="s">
        <v>323</v>
      </c>
      <c r="D4532" s="3" t="s">
        <v>40</v>
      </c>
      <c r="E4532" s="4">
        <v>45986.0</v>
      </c>
      <c r="F4532" s="5">
        <v>13.0</v>
      </c>
      <c r="G4532" s="5">
        <v>345.6</v>
      </c>
      <c r="H4532" s="5">
        <v>4494.0</v>
      </c>
      <c r="I4532" s="1" t="s">
        <v>21</v>
      </c>
      <c r="J4532" s="1" t="s">
        <v>92</v>
      </c>
      <c r="K4532" s="1" t="s">
        <v>13</v>
      </c>
      <c r="L4532" s="1" t="s">
        <v>5</v>
      </c>
      <c r="M4532" s="1" t="s">
        <v>23</v>
      </c>
      <c r="N4532" s="1" t="s">
        <v>7</v>
      </c>
      <c r="O4532" s="6"/>
    </row>
    <row r="4533">
      <c r="A4533" s="5">
        <v>108967.0</v>
      </c>
      <c r="B4533" s="2">
        <v>45981.0</v>
      </c>
      <c r="C4533" s="1" t="s">
        <v>323</v>
      </c>
      <c r="D4533" s="3" t="s">
        <v>771</v>
      </c>
      <c r="E4533" s="4">
        <v>45986.0</v>
      </c>
      <c r="F4533" s="5">
        <v>6.0</v>
      </c>
      <c r="G4533" s="5">
        <v>739.2</v>
      </c>
      <c r="H4533" s="5">
        <v>4436.0</v>
      </c>
      <c r="I4533" s="1" t="s">
        <v>21</v>
      </c>
      <c r="J4533" s="1" t="s">
        <v>92</v>
      </c>
      <c r="K4533" s="1" t="s">
        <v>13</v>
      </c>
      <c r="L4533" s="1" t="s">
        <v>5</v>
      </c>
      <c r="M4533" s="1" t="s">
        <v>23</v>
      </c>
      <c r="N4533" s="1" t="s">
        <v>7</v>
      </c>
      <c r="O4533" s="6"/>
    </row>
    <row r="4534">
      <c r="A4534" s="5">
        <v>108967.0</v>
      </c>
      <c r="B4534" s="2">
        <v>45981.0</v>
      </c>
      <c r="C4534" s="1" t="s">
        <v>323</v>
      </c>
      <c r="D4534" s="3" t="s">
        <v>101</v>
      </c>
      <c r="E4534" s="4">
        <v>45986.0</v>
      </c>
      <c r="F4534" s="5">
        <v>60.0</v>
      </c>
      <c r="G4534" s="5">
        <v>132.48</v>
      </c>
      <c r="H4534" s="5">
        <v>7950.0</v>
      </c>
      <c r="I4534" s="1" t="s">
        <v>21</v>
      </c>
      <c r="J4534" s="1" t="s">
        <v>92</v>
      </c>
      <c r="K4534" s="1" t="s">
        <v>13</v>
      </c>
      <c r="L4534" s="1" t="s">
        <v>5</v>
      </c>
      <c r="M4534" s="1" t="s">
        <v>23</v>
      </c>
      <c r="N4534" s="1" t="s">
        <v>7</v>
      </c>
      <c r="O4534" s="6"/>
    </row>
    <row r="4535">
      <c r="A4535" s="5">
        <v>108967.0</v>
      </c>
      <c r="B4535" s="2">
        <v>45981.0</v>
      </c>
      <c r="C4535" s="1" t="s">
        <v>323</v>
      </c>
      <c r="D4535" s="3" t="s">
        <v>324</v>
      </c>
      <c r="E4535" s="4">
        <v>45986.0</v>
      </c>
      <c r="F4535" s="5">
        <v>6.0</v>
      </c>
      <c r="G4535" s="5">
        <v>859.2</v>
      </c>
      <c r="H4535" s="5">
        <v>5156.0</v>
      </c>
      <c r="I4535" s="1" t="s">
        <v>21</v>
      </c>
      <c r="J4535" s="1" t="s">
        <v>92</v>
      </c>
      <c r="K4535" s="1" t="s">
        <v>13</v>
      </c>
      <c r="L4535" s="1" t="s">
        <v>5</v>
      </c>
      <c r="M4535" s="1" t="s">
        <v>23</v>
      </c>
      <c r="N4535" s="1" t="s">
        <v>7</v>
      </c>
      <c r="O4535" s="6"/>
    </row>
    <row r="4536">
      <c r="A4536" s="5">
        <v>108967.0</v>
      </c>
      <c r="B4536" s="2">
        <v>45981.0</v>
      </c>
      <c r="C4536" s="1" t="s">
        <v>323</v>
      </c>
      <c r="D4536" s="3" t="s">
        <v>313</v>
      </c>
      <c r="E4536" s="4">
        <v>45986.0</v>
      </c>
      <c r="F4536" s="5">
        <v>66.0</v>
      </c>
      <c r="G4536" s="5">
        <v>114.24</v>
      </c>
      <c r="H4536" s="5">
        <v>7541.0</v>
      </c>
      <c r="I4536" s="1" t="s">
        <v>21</v>
      </c>
      <c r="J4536" s="1" t="s">
        <v>92</v>
      </c>
      <c r="K4536" s="1" t="s">
        <v>13</v>
      </c>
      <c r="L4536" s="1" t="s">
        <v>5</v>
      </c>
      <c r="M4536" s="1" t="s">
        <v>23</v>
      </c>
      <c r="N4536" s="1" t="s">
        <v>7</v>
      </c>
      <c r="O4536" s="6"/>
    </row>
    <row r="4537">
      <c r="A4537" s="5">
        <v>108967.0</v>
      </c>
      <c r="B4537" s="2">
        <v>45981.0</v>
      </c>
      <c r="C4537" s="1" t="s">
        <v>323</v>
      </c>
      <c r="D4537" s="3" t="s">
        <v>38</v>
      </c>
      <c r="E4537" s="4">
        <v>45986.0</v>
      </c>
      <c r="F4537" s="5">
        <v>30.0</v>
      </c>
      <c r="G4537" s="5">
        <v>234.24</v>
      </c>
      <c r="H4537" s="5">
        <v>7028.0</v>
      </c>
      <c r="I4537" s="1" t="s">
        <v>21</v>
      </c>
      <c r="J4537" s="1" t="s">
        <v>92</v>
      </c>
      <c r="K4537" s="1" t="s">
        <v>13</v>
      </c>
      <c r="L4537" s="1" t="s">
        <v>5</v>
      </c>
      <c r="M4537" s="1" t="s">
        <v>23</v>
      </c>
      <c r="N4537" s="1" t="s">
        <v>7</v>
      </c>
      <c r="O4537" s="6"/>
    </row>
    <row r="4538">
      <c r="A4538" s="5">
        <v>108967.0</v>
      </c>
      <c r="B4538" s="2">
        <v>45981.0</v>
      </c>
      <c r="C4538" s="1" t="s">
        <v>323</v>
      </c>
      <c r="D4538" s="3" t="s">
        <v>808</v>
      </c>
      <c r="E4538" s="4">
        <v>45986.0</v>
      </c>
      <c r="F4538" s="5">
        <v>24.0</v>
      </c>
      <c r="G4538" s="5">
        <v>233.28</v>
      </c>
      <c r="H4538" s="5">
        <v>5600.0</v>
      </c>
      <c r="I4538" s="1" t="s">
        <v>21</v>
      </c>
      <c r="J4538" s="1" t="s">
        <v>92</v>
      </c>
      <c r="K4538" s="1" t="s">
        <v>13</v>
      </c>
      <c r="L4538" s="1" t="s">
        <v>5</v>
      </c>
      <c r="M4538" s="1" t="s">
        <v>23</v>
      </c>
      <c r="N4538" s="1" t="s">
        <v>7</v>
      </c>
      <c r="O4538" s="6"/>
    </row>
    <row r="4539">
      <c r="A4539" s="5">
        <v>108967.0</v>
      </c>
      <c r="B4539" s="2">
        <v>45981.0</v>
      </c>
      <c r="C4539" s="1" t="s">
        <v>323</v>
      </c>
      <c r="D4539" s="3" t="s">
        <v>96</v>
      </c>
      <c r="E4539" s="4">
        <v>45986.0</v>
      </c>
      <c r="F4539" s="5">
        <v>24.0</v>
      </c>
      <c r="G4539" s="5">
        <v>322.56</v>
      </c>
      <c r="H4539" s="5">
        <v>7742.0</v>
      </c>
      <c r="I4539" s="1" t="s">
        <v>21</v>
      </c>
      <c r="J4539" s="1" t="s">
        <v>92</v>
      </c>
      <c r="K4539" s="1" t="s">
        <v>13</v>
      </c>
      <c r="L4539" s="1" t="s">
        <v>5</v>
      </c>
      <c r="M4539" s="1" t="s">
        <v>23</v>
      </c>
      <c r="N4539" s="1" t="s">
        <v>7</v>
      </c>
      <c r="O4539" s="6"/>
    </row>
    <row r="4540">
      <c r="A4540" s="5">
        <v>108967.0</v>
      </c>
      <c r="B4540" s="2">
        <v>45981.0</v>
      </c>
      <c r="C4540" s="1" t="s">
        <v>323</v>
      </c>
      <c r="D4540" s="3" t="s">
        <v>100</v>
      </c>
      <c r="E4540" s="4">
        <v>45986.0</v>
      </c>
      <c r="F4540" s="5">
        <v>132.0</v>
      </c>
      <c r="G4540" s="5">
        <v>97.92</v>
      </c>
      <c r="H4540" s="5">
        <v>12926.0</v>
      </c>
      <c r="I4540" s="1" t="s">
        <v>21</v>
      </c>
      <c r="J4540" s="1" t="s">
        <v>92</v>
      </c>
      <c r="K4540" s="1" t="s">
        <v>13</v>
      </c>
      <c r="L4540" s="1" t="s">
        <v>5</v>
      </c>
      <c r="M4540" s="1" t="s">
        <v>23</v>
      </c>
      <c r="N4540" s="1" t="s">
        <v>7</v>
      </c>
      <c r="O4540" s="6"/>
    </row>
    <row r="4541">
      <c r="A4541" s="5">
        <v>108967.0</v>
      </c>
      <c r="B4541" s="2">
        <v>45981.0</v>
      </c>
      <c r="C4541" s="1" t="s">
        <v>323</v>
      </c>
      <c r="D4541" s="7">
        <v>5211.0</v>
      </c>
      <c r="E4541" s="4">
        <v>45986.0</v>
      </c>
      <c r="F4541" s="5">
        <v>26.0</v>
      </c>
      <c r="G4541" s="5">
        <v>142.08</v>
      </c>
      <c r="H4541" s="5">
        <v>3695.0</v>
      </c>
      <c r="I4541" s="1" t="s">
        <v>21</v>
      </c>
      <c r="J4541" s="1" t="s">
        <v>92</v>
      </c>
      <c r="K4541" s="1" t="s">
        <v>13</v>
      </c>
      <c r="L4541" s="1" t="s">
        <v>5</v>
      </c>
      <c r="M4541" s="1" t="s">
        <v>23</v>
      </c>
      <c r="N4541" s="1" t="s">
        <v>7</v>
      </c>
      <c r="O4541" s="6"/>
    </row>
    <row r="4542">
      <c r="A4542" s="5">
        <v>109038.0</v>
      </c>
      <c r="B4542" s="2">
        <v>45981.0</v>
      </c>
      <c r="C4542" s="1" t="s">
        <v>99</v>
      </c>
      <c r="D4542" s="7">
        <v>148.0</v>
      </c>
      <c r="E4542" s="4">
        <v>45986.0</v>
      </c>
      <c r="F4542" s="5">
        <v>288.0</v>
      </c>
      <c r="G4542" s="5">
        <v>162.03</v>
      </c>
      <c r="H4542" s="5">
        <v>46670.0</v>
      </c>
      <c r="I4542" s="1" t="s">
        <v>21</v>
      </c>
      <c r="J4542" s="1" t="s">
        <v>22</v>
      </c>
      <c r="K4542" s="1" t="s">
        <v>4</v>
      </c>
      <c r="L4542" s="1" t="s">
        <v>5</v>
      </c>
      <c r="M4542" s="1" t="s">
        <v>23</v>
      </c>
      <c r="N4542" s="1" t="s">
        <v>7</v>
      </c>
      <c r="O4542" s="6"/>
    </row>
    <row r="4543">
      <c r="A4543" s="5">
        <v>109081.0</v>
      </c>
      <c r="B4543" s="2">
        <v>45982.0</v>
      </c>
      <c r="C4543" s="1" t="s">
        <v>239</v>
      </c>
      <c r="D4543" s="3" t="s">
        <v>985</v>
      </c>
      <c r="E4543" s="4">
        <v>45986.0</v>
      </c>
      <c r="F4543" s="5">
        <v>50.0</v>
      </c>
      <c r="G4543" s="5">
        <v>110.4</v>
      </c>
      <c r="H4543" s="5">
        <v>5521.0</v>
      </c>
      <c r="I4543" s="1" t="s">
        <v>26</v>
      </c>
      <c r="J4543" s="1" t="s">
        <v>240</v>
      </c>
      <c r="K4543" s="1" t="s">
        <v>111</v>
      </c>
      <c r="L4543" s="1" t="s">
        <v>5</v>
      </c>
      <c r="M4543" s="1" t="s">
        <v>29</v>
      </c>
      <c r="N4543" s="1" t="s">
        <v>7</v>
      </c>
      <c r="O4543" s="6"/>
    </row>
    <row r="4544">
      <c r="A4544" s="5">
        <v>109081.0</v>
      </c>
      <c r="B4544" s="2">
        <v>45982.0</v>
      </c>
      <c r="C4544" s="1" t="s">
        <v>239</v>
      </c>
      <c r="D4544" s="3" t="s">
        <v>945</v>
      </c>
      <c r="E4544" s="4">
        <v>45986.0</v>
      </c>
      <c r="F4544" s="5">
        <v>50.0</v>
      </c>
      <c r="G4544" s="5">
        <v>110.4</v>
      </c>
      <c r="H4544" s="5">
        <v>5521.0</v>
      </c>
      <c r="I4544" s="1" t="s">
        <v>26</v>
      </c>
      <c r="J4544" s="1" t="s">
        <v>240</v>
      </c>
      <c r="K4544" s="1" t="s">
        <v>111</v>
      </c>
      <c r="L4544" s="1" t="s">
        <v>5</v>
      </c>
      <c r="M4544" s="1" t="s">
        <v>29</v>
      </c>
      <c r="N4544" s="1" t="s">
        <v>7</v>
      </c>
      <c r="O4544" s="6"/>
    </row>
    <row r="4545">
      <c r="A4545" s="5">
        <v>109081.0</v>
      </c>
      <c r="B4545" s="2">
        <v>45982.0</v>
      </c>
      <c r="C4545" s="1" t="s">
        <v>239</v>
      </c>
      <c r="D4545" s="3" t="s">
        <v>944</v>
      </c>
      <c r="E4545" s="4">
        <v>45986.0</v>
      </c>
      <c r="F4545" s="5">
        <v>10.0</v>
      </c>
      <c r="G4545" s="5">
        <v>110.4</v>
      </c>
      <c r="H4545" s="5">
        <v>1105.0</v>
      </c>
      <c r="I4545" s="1" t="s">
        <v>26</v>
      </c>
      <c r="J4545" s="1" t="s">
        <v>240</v>
      </c>
      <c r="K4545" s="1" t="s">
        <v>111</v>
      </c>
      <c r="L4545" s="1" t="s">
        <v>5</v>
      </c>
      <c r="M4545" s="1" t="s">
        <v>29</v>
      </c>
      <c r="N4545" s="1" t="s">
        <v>7</v>
      </c>
      <c r="O4545" s="6"/>
    </row>
    <row r="4546">
      <c r="A4546" s="5">
        <v>109081.0</v>
      </c>
      <c r="B4546" s="2">
        <v>45982.0</v>
      </c>
      <c r="C4546" s="1" t="s">
        <v>239</v>
      </c>
      <c r="D4546" s="3" t="s">
        <v>985</v>
      </c>
      <c r="E4546" s="4">
        <v>45986.0</v>
      </c>
      <c r="F4546" s="5">
        <v>40.0</v>
      </c>
      <c r="G4546" s="5">
        <v>110.4</v>
      </c>
      <c r="H4546" s="5">
        <v>4417.0</v>
      </c>
      <c r="I4546" s="1" t="s">
        <v>26</v>
      </c>
      <c r="J4546" s="1" t="s">
        <v>240</v>
      </c>
      <c r="K4546" s="1" t="s">
        <v>111</v>
      </c>
      <c r="L4546" s="1" t="s">
        <v>5</v>
      </c>
      <c r="M4546" s="1" t="s">
        <v>29</v>
      </c>
      <c r="N4546" s="1" t="s">
        <v>7</v>
      </c>
      <c r="O4546" s="6"/>
    </row>
    <row r="4547">
      <c r="A4547" s="5">
        <v>109082.0</v>
      </c>
      <c r="B4547" s="2">
        <v>45982.0</v>
      </c>
      <c r="C4547" s="1" t="s">
        <v>239</v>
      </c>
      <c r="D4547" s="7">
        <v>517.0</v>
      </c>
      <c r="E4547" s="4">
        <v>45986.0</v>
      </c>
      <c r="F4547" s="5">
        <v>30.0</v>
      </c>
      <c r="G4547" s="5">
        <v>261.04</v>
      </c>
      <c r="H4547" s="5">
        <v>7835.0</v>
      </c>
      <c r="I4547" s="1" t="s">
        <v>53</v>
      </c>
      <c r="J4547" s="1" t="s">
        <v>240</v>
      </c>
      <c r="K4547" s="1" t="s">
        <v>111</v>
      </c>
      <c r="L4547" s="1" t="s">
        <v>5</v>
      </c>
      <c r="M4547" s="1" t="s">
        <v>23</v>
      </c>
      <c r="N4547" s="1" t="s">
        <v>7</v>
      </c>
      <c r="O4547" s="6"/>
    </row>
    <row r="4548">
      <c r="A4548" s="5">
        <v>109082.0</v>
      </c>
      <c r="B4548" s="2">
        <v>45982.0</v>
      </c>
      <c r="C4548" s="1" t="s">
        <v>239</v>
      </c>
      <c r="D4548" s="7">
        <v>3727.0</v>
      </c>
      <c r="E4548" s="4">
        <v>45986.0</v>
      </c>
      <c r="F4548" s="5">
        <v>12.0</v>
      </c>
      <c r="G4548" s="5">
        <v>80.26</v>
      </c>
      <c r="H4548" s="5">
        <v>966.0</v>
      </c>
      <c r="I4548" s="1" t="s">
        <v>229</v>
      </c>
      <c r="J4548" s="1" t="s">
        <v>240</v>
      </c>
      <c r="K4548" s="1" t="s">
        <v>111</v>
      </c>
      <c r="L4548" s="1" t="s">
        <v>5</v>
      </c>
      <c r="M4548" s="1" t="s">
        <v>23</v>
      </c>
      <c r="N4548" s="1" t="s">
        <v>7</v>
      </c>
      <c r="O4548" s="6"/>
    </row>
    <row r="4549">
      <c r="A4549" s="5">
        <v>109082.0</v>
      </c>
      <c r="B4549" s="2">
        <v>45982.0</v>
      </c>
      <c r="C4549" s="1" t="s">
        <v>239</v>
      </c>
      <c r="D4549" s="3" t="s">
        <v>1016</v>
      </c>
      <c r="E4549" s="4">
        <v>45986.0</v>
      </c>
      <c r="F4549" s="5">
        <v>5.0</v>
      </c>
      <c r="G4549" s="5">
        <v>410.0</v>
      </c>
      <c r="H4549" s="5">
        <v>2053.0</v>
      </c>
      <c r="I4549" s="1" t="s">
        <v>21</v>
      </c>
      <c r="J4549" s="1" t="s">
        <v>240</v>
      </c>
      <c r="K4549" s="1" t="s">
        <v>111</v>
      </c>
      <c r="L4549" s="1" t="s">
        <v>5</v>
      </c>
      <c r="M4549" s="1" t="s">
        <v>23</v>
      </c>
      <c r="N4549" s="1" t="s">
        <v>7</v>
      </c>
      <c r="O4549" s="6"/>
    </row>
    <row r="4550">
      <c r="A4550" s="5">
        <v>109082.0</v>
      </c>
      <c r="B4550" s="2">
        <v>45982.0</v>
      </c>
      <c r="C4550" s="1" t="s">
        <v>239</v>
      </c>
      <c r="D4550" s="7">
        <v>667.0</v>
      </c>
      <c r="E4550" s="4">
        <v>45986.0</v>
      </c>
      <c r="F4550" s="5">
        <v>6.0</v>
      </c>
      <c r="G4550" s="5">
        <v>955.2</v>
      </c>
      <c r="H4550" s="5">
        <v>5735.0</v>
      </c>
      <c r="I4550" s="1" t="s">
        <v>265</v>
      </c>
      <c r="J4550" s="1" t="s">
        <v>240</v>
      </c>
      <c r="K4550" s="1" t="s">
        <v>111</v>
      </c>
      <c r="L4550" s="1" t="s">
        <v>5</v>
      </c>
      <c r="M4550" s="1" t="s">
        <v>23</v>
      </c>
      <c r="N4550" s="1" t="s">
        <v>7</v>
      </c>
      <c r="O4550" s="6"/>
    </row>
    <row r="4551">
      <c r="A4551" s="5">
        <v>109082.0</v>
      </c>
      <c r="B4551" s="2">
        <v>45982.0</v>
      </c>
      <c r="C4551" s="1" t="s">
        <v>239</v>
      </c>
      <c r="D4551" s="7">
        <v>701.0</v>
      </c>
      <c r="E4551" s="4">
        <v>45986.0</v>
      </c>
      <c r="F4551" s="5">
        <v>350.0</v>
      </c>
      <c r="G4551" s="5">
        <v>423.79</v>
      </c>
      <c r="H4551" s="5">
        <v>148329.86</v>
      </c>
      <c r="I4551" s="1" t="s">
        <v>56</v>
      </c>
      <c r="J4551" s="1" t="s">
        <v>240</v>
      </c>
      <c r="K4551" s="1" t="s">
        <v>111</v>
      </c>
      <c r="L4551" s="1" t="s">
        <v>5</v>
      </c>
      <c r="M4551" s="1" t="s">
        <v>23</v>
      </c>
      <c r="N4551" s="1" t="s">
        <v>7</v>
      </c>
      <c r="O4551" s="6"/>
    </row>
    <row r="4552">
      <c r="A4552" s="5">
        <v>109082.0</v>
      </c>
      <c r="B4552" s="2">
        <v>45982.0</v>
      </c>
      <c r="C4552" s="1" t="s">
        <v>239</v>
      </c>
      <c r="D4552" s="7">
        <v>704.0</v>
      </c>
      <c r="E4552" s="4">
        <v>45986.0</v>
      </c>
      <c r="F4552" s="5">
        <v>20.0</v>
      </c>
      <c r="G4552" s="5">
        <v>432.07</v>
      </c>
      <c r="H4552" s="5">
        <v>8645.0</v>
      </c>
      <c r="I4552" s="1" t="s">
        <v>56</v>
      </c>
      <c r="J4552" s="1" t="s">
        <v>240</v>
      </c>
      <c r="K4552" s="1" t="s">
        <v>111</v>
      </c>
      <c r="L4552" s="1" t="s">
        <v>5</v>
      </c>
      <c r="M4552" s="1" t="s">
        <v>23</v>
      </c>
      <c r="N4552" s="1" t="s">
        <v>7</v>
      </c>
      <c r="O4552" s="6"/>
    </row>
    <row r="4553">
      <c r="A4553" s="5">
        <v>109082.0</v>
      </c>
      <c r="B4553" s="2">
        <v>45982.0</v>
      </c>
      <c r="C4553" s="1" t="s">
        <v>239</v>
      </c>
      <c r="D4553" s="7">
        <v>513.0</v>
      </c>
      <c r="E4553" s="4">
        <v>45986.0</v>
      </c>
      <c r="F4553" s="5">
        <v>100.0</v>
      </c>
      <c r="G4553" s="5">
        <v>225.05</v>
      </c>
      <c r="H4553" s="5">
        <v>22508.0</v>
      </c>
      <c r="I4553" s="1" t="s">
        <v>53</v>
      </c>
      <c r="J4553" s="1" t="s">
        <v>240</v>
      </c>
      <c r="K4553" s="1" t="s">
        <v>111</v>
      </c>
      <c r="L4553" s="1" t="s">
        <v>5</v>
      </c>
      <c r="M4553" s="1" t="s">
        <v>23</v>
      </c>
      <c r="N4553" s="1" t="s">
        <v>7</v>
      </c>
      <c r="O4553" s="6"/>
    </row>
    <row r="4554">
      <c r="A4554" s="5">
        <v>109090.0</v>
      </c>
      <c r="B4554" s="2">
        <v>45983.0</v>
      </c>
      <c r="C4554" s="1" t="s">
        <v>30</v>
      </c>
      <c r="D4554" s="7">
        <v>551.0</v>
      </c>
      <c r="E4554" s="4">
        <v>45986.0</v>
      </c>
      <c r="F4554" s="5">
        <v>6.0</v>
      </c>
      <c r="G4554" s="5">
        <v>1382.4</v>
      </c>
      <c r="H4554" s="5">
        <v>8298.0</v>
      </c>
      <c r="I4554" s="1" t="s">
        <v>265</v>
      </c>
      <c r="J4554" s="1" t="s">
        <v>32</v>
      </c>
      <c r="K4554" s="1" t="s">
        <v>4</v>
      </c>
      <c r="L4554" s="1" t="s">
        <v>5</v>
      </c>
      <c r="M4554" s="1" t="s">
        <v>23</v>
      </c>
      <c r="N4554" s="1" t="s">
        <v>7</v>
      </c>
      <c r="O4554" s="6"/>
    </row>
    <row r="4555">
      <c r="A4555" s="5">
        <v>109090.0</v>
      </c>
      <c r="B4555" s="2">
        <v>45983.0</v>
      </c>
      <c r="C4555" s="1" t="s">
        <v>30</v>
      </c>
      <c r="D4555" s="7">
        <v>124.0</v>
      </c>
      <c r="E4555" s="4">
        <v>45986.0</v>
      </c>
      <c r="F4555" s="5">
        <v>414.0</v>
      </c>
      <c r="G4555" s="5">
        <v>132.48</v>
      </c>
      <c r="H4555" s="5">
        <v>54851.0</v>
      </c>
      <c r="I4555" s="1" t="s">
        <v>21</v>
      </c>
      <c r="J4555" s="1" t="s">
        <v>32</v>
      </c>
      <c r="K4555" s="1" t="s">
        <v>4</v>
      </c>
      <c r="L4555" s="1" t="s">
        <v>5</v>
      </c>
      <c r="M4555" s="1" t="s">
        <v>23</v>
      </c>
      <c r="N4555" s="1" t="s">
        <v>7</v>
      </c>
      <c r="O4555" s="6"/>
    </row>
    <row r="4556">
      <c r="A4556" s="5">
        <v>202331.0</v>
      </c>
      <c r="B4556" s="2">
        <v>45983.0</v>
      </c>
      <c r="C4556" s="1" t="s">
        <v>11</v>
      </c>
      <c r="D4556" s="3" t="s">
        <v>142</v>
      </c>
      <c r="E4556" s="4">
        <v>45986.0</v>
      </c>
      <c r="F4556" s="5">
        <v>300.0</v>
      </c>
      <c r="G4556" s="5">
        <v>55.51</v>
      </c>
      <c r="H4556" s="5">
        <v>16655.0</v>
      </c>
      <c r="I4556" s="1" t="s">
        <v>75</v>
      </c>
      <c r="J4556" s="1" t="s">
        <v>12</v>
      </c>
      <c r="K4556" s="1" t="s">
        <v>13</v>
      </c>
      <c r="L4556" s="1" t="s">
        <v>5</v>
      </c>
      <c r="M4556" s="1" t="s">
        <v>6</v>
      </c>
      <c r="N4556" s="1" t="s">
        <v>7</v>
      </c>
      <c r="O4556" s="6"/>
    </row>
    <row r="4557">
      <c r="A4557" s="5">
        <v>202331.0</v>
      </c>
      <c r="B4557" s="2">
        <v>45983.0</v>
      </c>
      <c r="C4557" s="1" t="s">
        <v>11</v>
      </c>
      <c r="D4557" s="3" t="s">
        <v>85</v>
      </c>
      <c r="E4557" s="4">
        <v>45986.0</v>
      </c>
      <c r="F4557" s="5">
        <v>1200.0</v>
      </c>
      <c r="G4557" s="5">
        <v>13.93</v>
      </c>
      <c r="H4557" s="5">
        <v>16718.0</v>
      </c>
      <c r="I4557" s="1" t="s">
        <v>75</v>
      </c>
      <c r="J4557" s="1" t="s">
        <v>12</v>
      </c>
      <c r="K4557" s="1" t="s">
        <v>13</v>
      </c>
      <c r="L4557" s="1" t="s">
        <v>5</v>
      </c>
      <c r="M4557" s="1" t="s">
        <v>6</v>
      </c>
      <c r="N4557" s="1" t="s">
        <v>7</v>
      </c>
      <c r="O4557" s="6"/>
    </row>
    <row r="4558">
      <c r="A4558" s="5">
        <v>202331.0</v>
      </c>
      <c r="B4558" s="2">
        <v>45983.0</v>
      </c>
      <c r="C4558" s="1" t="s">
        <v>11</v>
      </c>
      <c r="D4558" s="3" t="s">
        <v>501</v>
      </c>
      <c r="E4558" s="4">
        <v>45986.0</v>
      </c>
      <c r="F4558" s="5">
        <v>1200.0</v>
      </c>
      <c r="G4558" s="5">
        <v>7.05</v>
      </c>
      <c r="H4558" s="5">
        <v>8462.0</v>
      </c>
      <c r="I4558" s="1" t="s">
        <v>71</v>
      </c>
      <c r="J4558" s="1" t="s">
        <v>12</v>
      </c>
      <c r="K4558" s="1" t="s">
        <v>13</v>
      </c>
      <c r="L4558" s="1" t="s">
        <v>5</v>
      </c>
      <c r="M4558" s="1" t="s">
        <v>6</v>
      </c>
      <c r="N4558" s="1" t="s">
        <v>7</v>
      </c>
      <c r="O4558" s="6"/>
    </row>
    <row r="4559">
      <c r="A4559" s="5">
        <v>202331.0</v>
      </c>
      <c r="B4559" s="2">
        <v>45983.0</v>
      </c>
      <c r="C4559" s="1" t="s">
        <v>11</v>
      </c>
      <c r="D4559" s="3" t="s">
        <v>158</v>
      </c>
      <c r="E4559" s="4">
        <v>45986.0</v>
      </c>
      <c r="F4559" s="5">
        <v>180.0</v>
      </c>
      <c r="G4559" s="5">
        <v>208.95</v>
      </c>
      <c r="H4559" s="5">
        <v>37613.0</v>
      </c>
      <c r="I4559" s="1" t="s">
        <v>75</v>
      </c>
      <c r="J4559" s="1" t="s">
        <v>12</v>
      </c>
      <c r="K4559" s="1" t="s">
        <v>13</v>
      </c>
      <c r="L4559" s="1" t="s">
        <v>5</v>
      </c>
      <c r="M4559" s="1" t="s">
        <v>6</v>
      </c>
      <c r="N4559" s="1" t="s">
        <v>7</v>
      </c>
      <c r="O4559" s="6"/>
    </row>
    <row r="4560">
      <c r="A4560" s="5">
        <v>109094.0</v>
      </c>
      <c r="B4560" s="2">
        <v>45983.0</v>
      </c>
      <c r="C4560" s="1" t="s">
        <v>11</v>
      </c>
      <c r="D4560" s="7">
        <v>701.0</v>
      </c>
      <c r="E4560" s="4">
        <v>45986.0</v>
      </c>
      <c r="F4560" s="5">
        <v>100.0</v>
      </c>
      <c r="G4560" s="5">
        <v>441.03</v>
      </c>
      <c r="H4560" s="5">
        <v>44105.0</v>
      </c>
      <c r="I4560" s="1" t="s">
        <v>56</v>
      </c>
      <c r="J4560" s="1" t="s">
        <v>12</v>
      </c>
      <c r="K4560" s="1" t="s">
        <v>13</v>
      </c>
      <c r="L4560" s="1" t="s">
        <v>5</v>
      </c>
      <c r="M4560" s="1" t="s">
        <v>23</v>
      </c>
      <c r="N4560" s="1" t="s">
        <v>7</v>
      </c>
      <c r="O4560" s="6"/>
    </row>
    <row r="4561">
      <c r="A4561" s="5">
        <v>109094.0</v>
      </c>
      <c r="B4561" s="2">
        <v>45983.0</v>
      </c>
      <c r="C4561" s="1" t="s">
        <v>11</v>
      </c>
      <c r="D4561" s="3" t="s">
        <v>601</v>
      </c>
      <c r="E4561" s="4">
        <v>45986.0</v>
      </c>
      <c r="F4561" s="5">
        <v>10.0</v>
      </c>
      <c r="G4561" s="5">
        <v>450.1</v>
      </c>
      <c r="H4561" s="5">
        <v>4503.0</v>
      </c>
      <c r="I4561" s="1" t="s">
        <v>56</v>
      </c>
      <c r="J4561" s="1" t="s">
        <v>12</v>
      </c>
      <c r="K4561" s="1" t="s">
        <v>13</v>
      </c>
      <c r="L4561" s="1" t="s">
        <v>5</v>
      </c>
      <c r="M4561" s="1" t="s">
        <v>23</v>
      </c>
      <c r="N4561" s="1" t="s">
        <v>7</v>
      </c>
      <c r="O4561" s="6"/>
    </row>
    <row r="4562">
      <c r="A4562" s="5">
        <v>109094.0</v>
      </c>
      <c r="B4562" s="2">
        <v>45983.0</v>
      </c>
      <c r="C4562" s="1" t="s">
        <v>11</v>
      </c>
      <c r="D4562" s="7">
        <v>502.0</v>
      </c>
      <c r="E4562" s="4">
        <v>45986.0</v>
      </c>
      <c r="F4562" s="5">
        <v>10.0</v>
      </c>
      <c r="G4562" s="5">
        <v>657.0</v>
      </c>
      <c r="H4562" s="5">
        <v>6572.0</v>
      </c>
      <c r="I4562" s="1" t="s">
        <v>56</v>
      </c>
      <c r="J4562" s="1" t="s">
        <v>12</v>
      </c>
      <c r="K4562" s="1" t="s">
        <v>13</v>
      </c>
      <c r="L4562" s="1" t="s">
        <v>5</v>
      </c>
      <c r="M4562" s="1" t="s">
        <v>23</v>
      </c>
      <c r="N4562" s="1" t="s">
        <v>7</v>
      </c>
      <c r="O4562" s="6"/>
    </row>
    <row r="4563">
      <c r="A4563" s="5">
        <v>109095.0</v>
      </c>
      <c r="B4563" s="2">
        <v>45983.0</v>
      </c>
      <c r="C4563" s="1" t="s">
        <v>11</v>
      </c>
      <c r="D4563" s="3" t="s">
        <v>1017</v>
      </c>
      <c r="E4563" s="4">
        <v>45986.0</v>
      </c>
      <c r="F4563" s="5">
        <v>30.0</v>
      </c>
      <c r="G4563" s="5">
        <v>331.2</v>
      </c>
      <c r="H4563" s="5">
        <v>9937.0</v>
      </c>
      <c r="I4563" s="1" t="s">
        <v>21</v>
      </c>
      <c r="J4563" s="1" t="s">
        <v>12</v>
      </c>
      <c r="K4563" s="1" t="s">
        <v>13</v>
      </c>
      <c r="L4563" s="1" t="s">
        <v>5</v>
      </c>
      <c r="M4563" s="1" t="s">
        <v>23</v>
      </c>
      <c r="N4563" s="1" t="s">
        <v>7</v>
      </c>
      <c r="O4563" s="6"/>
    </row>
    <row r="4564">
      <c r="A4564" s="5">
        <v>109096.0</v>
      </c>
      <c r="B4564" s="2">
        <v>45983.0</v>
      </c>
      <c r="C4564" s="1" t="s">
        <v>11</v>
      </c>
      <c r="D4564" s="3" t="s">
        <v>552</v>
      </c>
      <c r="E4564" s="4">
        <v>45986.0</v>
      </c>
      <c r="F4564" s="5">
        <v>23.0</v>
      </c>
      <c r="G4564" s="5">
        <v>301.44</v>
      </c>
      <c r="H4564" s="5">
        <v>6934.0</v>
      </c>
      <c r="I4564" s="1" t="s">
        <v>21</v>
      </c>
      <c r="J4564" s="1" t="s">
        <v>12</v>
      </c>
      <c r="K4564" s="1" t="s">
        <v>13</v>
      </c>
      <c r="L4564" s="1" t="s">
        <v>5</v>
      </c>
      <c r="M4564" s="1" t="s">
        <v>23</v>
      </c>
      <c r="N4564" s="1" t="s">
        <v>7</v>
      </c>
      <c r="O4564" s="6"/>
    </row>
    <row r="4565">
      <c r="A4565" s="5">
        <v>109096.0</v>
      </c>
      <c r="B4565" s="2">
        <v>45983.0</v>
      </c>
      <c r="C4565" s="1" t="s">
        <v>11</v>
      </c>
      <c r="D4565" s="3" t="s">
        <v>628</v>
      </c>
      <c r="E4565" s="4">
        <v>45986.0</v>
      </c>
      <c r="F4565" s="5">
        <v>33.0</v>
      </c>
      <c r="G4565" s="5">
        <v>213.12</v>
      </c>
      <c r="H4565" s="5">
        <v>7034.0</v>
      </c>
      <c r="I4565" s="1" t="s">
        <v>21</v>
      </c>
      <c r="J4565" s="1" t="s">
        <v>12</v>
      </c>
      <c r="K4565" s="1" t="s">
        <v>13</v>
      </c>
      <c r="L4565" s="1" t="s">
        <v>5</v>
      </c>
      <c r="M4565" s="1" t="s">
        <v>23</v>
      </c>
      <c r="N4565" s="1" t="s">
        <v>7</v>
      </c>
      <c r="O4565" s="6"/>
    </row>
    <row r="4566">
      <c r="A4566" s="5">
        <v>109096.0</v>
      </c>
      <c r="B4566" s="2">
        <v>45983.0</v>
      </c>
      <c r="C4566" s="1" t="s">
        <v>11</v>
      </c>
      <c r="D4566" s="3" t="s">
        <v>254</v>
      </c>
      <c r="E4566" s="4">
        <v>45986.0</v>
      </c>
      <c r="F4566" s="5">
        <v>24.0</v>
      </c>
      <c r="G4566" s="5">
        <v>319.68</v>
      </c>
      <c r="H4566" s="5">
        <v>7673.0</v>
      </c>
      <c r="I4566" s="1" t="s">
        <v>21</v>
      </c>
      <c r="J4566" s="1" t="s">
        <v>12</v>
      </c>
      <c r="K4566" s="1" t="s">
        <v>13</v>
      </c>
      <c r="L4566" s="1" t="s">
        <v>5</v>
      </c>
      <c r="M4566" s="1" t="s">
        <v>23</v>
      </c>
      <c r="N4566" s="1" t="s">
        <v>7</v>
      </c>
      <c r="O4566" s="6"/>
    </row>
    <row r="4567">
      <c r="A4567" s="5">
        <v>109096.0</v>
      </c>
      <c r="B4567" s="2">
        <v>45983.0</v>
      </c>
      <c r="C4567" s="1" t="s">
        <v>11</v>
      </c>
      <c r="D4567" s="3" t="s">
        <v>325</v>
      </c>
      <c r="E4567" s="4">
        <v>45986.0</v>
      </c>
      <c r="F4567" s="5">
        <v>14.0</v>
      </c>
      <c r="G4567" s="5">
        <v>787.2</v>
      </c>
      <c r="H4567" s="5">
        <v>11022.0</v>
      </c>
      <c r="I4567" s="1" t="s">
        <v>21</v>
      </c>
      <c r="J4567" s="1" t="s">
        <v>12</v>
      </c>
      <c r="K4567" s="1" t="s">
        <v>13</v>
      </c>
      <c r="L4567" s="1" t="s">
        <v>5</v>
      </c>
      <c r="M4567" s="1" t="s">
        <v>23</v>
      </c>
      <c r="N4567" s="1" t="s">
        <v>7</v>
      </c>
      <c r="O4567" s="6"/>
    </row>
    <row r="4568">
      <c r="A4568" s="5">
        <v>109096.0</v>
      </c>
      <c r="B4568" s="2">
        <v>45983.0</v>
      </c>
      <c r="C4568" s="1" t="s">
        <v>11</v>
      </c>
      <c r="D4568" s="3" t="s">
        <v>67</v>
      </c>
      <c r="E4568" s="4">
        <v>45986.0</v>
      </c>
      <c r="F4568" s="5">
        <v>30.0</v>
      </c>
      <c r="G4568" s="5">
        <v>218.88</v>
      </c>
      <c r="H4568" s="5">
        <v>6567.0</v>
      </c>
      <c r="I4568" s="1" t="s">
        <v>21</v>
      </c>
      <c r="J4568" s="1" t="s">
        <v>12</v>
      </c>
      <c r="K4568" s="1" t="s">
        <v>13</v>
      </c>
      <c r="L4568" s="1" t="s">
        <v>5</v>
      </c>
      <c r="M4568" s="1" t="s">
        <v>23</v>
      </c>
      <c r="N4568" s="1" t="s">
        <v>7</v>
      </c>
      <c r="O4568" s="6"/>
    </row>
    <row r="4569">
      <c r="A4569" s="5">
        <v>109096.0</v>
      </c>
      <c r="B4569" s="2">
        <v>45983.0</v>
      </c>
      <c r="C4569" s="1" t="s">
        <v>11</v>
      </c>
      <c r="D4569" s="3" t="s">
        <v>326</v>
      </c>
      <c r="E4569" s="4">
        <v>45986.0</v>
      </c>
      <c r="F4569" s="5">
        <v>14.0</v>
      </c>
      <c r="G4569" s="5">
        <v>791.04</v>
      </c>
      <c r="H4569" s="5">
        <v>11075.0</v>
      </c>
      <c r="I4569" s="1" t="s">
        <v>21</v>
      </c>
      <c r="J4569" s="1" t="s">
        <v>12</v>
      </c>
      <c r="K4569" s="1" t="s">
        <v>13</v>
      </c>
      <c r="L4569" s="1" t="s">
        <v>5</v>
      </c>
      <c r="M4569" s="1" t="s">
        <v>23</v>
      </c>
      <c r="N4569" s="1" t="s">
        <v>7</v>
      </c>
      <c r="O4569" s="6"/>
    </row>
    <row r="4570">
      <c r="A4570" s="5">
        <v>109096.0</v>
      </c>
      <c r="B4570" s="2">
        <v>45983.0</v>
      </c>
      <c r="C4570" s="1" t="s">
        <v>11</v>
      </c>
      <c r="D4570" s="3" t="s">
        <v>40</v>
      </c>
      <c r="E4570" s="4">
        <v>45986.0</v>
      </c>
      <c r="F4570" s="5">
        <v>13.0</v>
      </c>
      <c r="G4570" s="5">
        <v>345.6</v>
      </c>
      <c r="H4570" s="5">
        <v>4494.0</v>
      </c>
      <c r="I4570" s="1" t="s">
        <v>21</v>
      </c>
      <c r="J4570" s="1" t="s">
        <v>12</v>
      </c>
      <c r="K4570" s="1" t="s">
        <v>13</v>
      </c>
      <c r="L4570" s="1" t="s">
        <v>5</v>
      </c>
      <c r="M4570" s="1" t="s">
        <v>23</v>
      </c>
      <c r="N4570" s="1" t="s">
        <v>7</v>
      </c>
      <c r="O4570" s="6"/>
    </row>
    <row r="4571">
      <c r="A4571" s="5">
        <v>109096.0</v>
      </c>
      <c r="B4571" s="2">
        <v>45983.0</v>
      </c>
      <c r="C4571" s="1" t="s">
        <v>11</v>
      </c>
      <c r="D4571" s="3" t="s">
        <v>257</v>
      </c>
      <c r="E4571" s="4">
        <v>45986.0</v>
      </c>
      <c r="F4571" s="5">
        <v>13.0</v>
      </c>
      <c r="G4571" s="5">
        <v>739.2</v>
      </c>
      <c r="H4571" s="5">
        <v>9611.0</v>
      </c>
      <c r="I4571" s="1" t="s">
        <v>21</v>
      </c>
      <c r="J4571" s="1" t="s">
        <v>12</v>
      </c>
      <c r="K4571" s="1" t="s">
        <v>13</v>
      </c>
      <c r="L4571" s="1" t="s">
        <v>5</v>
      </c>
      <c r="M4571" s="1" t="s">
        <v>23</v>
      </c>
      <c r="N4571" s="1" t="s">
        <v>7</v>
      </c>
      <c r="O4571" s="6"/>
    </row>
    <row r="4572">
      <c r="A4572" s="5">
        <v>109096.0</v>
      </c>
      <c r="B4572" s="2">
        <v>45983.0</v>
      </c>
      <c r="C4572" s="1" t="s">
        <v>11</v>
      </c>
      <c r="D4572" s="3" t="s">
        <v>324</v>
      </c>
      <c r="E4572" s="4">
        <v>45986.0</v>
      </c>
      <c r="F4572" s="5">
        <v>6.0</v>
      </c>
      <c r="G4572" s="5">
        <v>859.2</v>
      </c>
      <c r="H4572" s="5">
        <v>5156.0</v>
      </c>
      <c r="I4572" s="1" t="s">
        <v>21</v>
      </c>
      <c r="J4572" s="1" t="s">
        <v>12</v>
      </c>
      <c r="K4572" s="1" t="s">
        <v>13</v>
      </c>
      <c r="L4572" s="1" t="s">
        <v>5</v>
      </c>
      <c r="M4572" s="1" t="s">
        <v>23</v>
      </c>
      <c r="N4572" s="1" t="s">
        <v>7</v>
      </c>
      <c r="O4572" s="6"/>
    </row>
    <row r="4573">
      <c r="A4573" s="5">
        <v>109096.0</v>
      </c>
      <c r="B4573" s="2">
        <v>45983.0</v>
      </c>
      <c r="C4573" s="1" t="s">
        <v>11</v>
      </c>
      <c r="D4573" s="3" t="s">
        <v>36</v>
      </c>
      <c r="E4573" s="4">
        <v>45986.0</v>
      </c>
      <c r="F4573" s="5">
        <v>66.0</v>
      </c>
      <c r="G4573" s="5">
        <v>155.52</v>
      </c>
      <c r="H4573" s="5">
        <v>10265.0</v>
      </c>
      <c r="I4573" s="1" t="s">
        <v>21</v>
      </c>
      <c r="J4573" s="1" t="s">
        <v>12</v>
      </c>
      <c r="K4573" s="1" t="s">
        <v>13</v>
      </c>
      <c r="L4573" s="1" t="s">
        <v>5</v>
      </c>
      <c r="M4573" s="1" t="s">
        <v>23</v>
      </c>
      <c r="N4573" s="1" t="s">
        <v>7</v>
      </c>
      <c r="O4573" s="6"/>
    </row>
    <row r="4574">
      <c r="A4574" s="5">
        <v>109096.0</v>
      </c>
      <c r="B4574" s="2">
        <v>45983.0</v>
      </c>
      <c r="C4574" s="1" t="s">
        <v>11</v>
      </c>
      <c r="D4574" s="3" t="s">
        <v>259</v>
      </c>
      <c r="E4574" s="4">
        <v>45986.0</v>
      </c>
      <c r="F4574" s="5">
        <v>33.0</v>
      </c>
      <c r="G4574" s="5">
        <v>169.92</v>
      </c>
      <c r="H4574" s="5">
        <v>5608.0</v>
      </c>
      <c r="I4574" s="1" t="s">
        <v>21</v>
      </c>
      <c r="J4574" s="1" t="s">
        <v>12</v>
      </c>
      <c r="K4574" s="1" t="s">
        <v>13</v>
      </c>
      <c r="L4574" s="1" t="s">
        <v>5</v>
      </c>
      <c r="M4574" s="1" t="s">
        <v>23</v>
      </c>
      <c r="N4574" s="1" t="s">
        <v>7</v>
      </c>
      <c r="O4574" s="6"/>
    </row>
    <row r="4575">
      <c r="A4575" s="5">
        <v>109167.0</v>
      </c>
      <c r="B4575" s="2">
        <v>45986.0</v>
      </c>
      <c r="C4575" s="1" t="s">
        <v>24</v>
      </c>
      <c r="D4575" s="3" t="s">
        <v>67</v>
      </c>
      <c r="E4575" s="4">
        <v>45986.0</v>
      </c>
      <c r="F4575" s="5">
        <v>60.0</v>
      </c>
      <c r="G4575" s="5">
        <v>218.88</v>
      </c>
      <c r="H4575" s="5">
        <v>12871.0</v>
      </c>
      <c r="I4575" s="1" t="s">
        <v>21</v>
      </c>
      <c r="J4575" s="1" t="s">
        <v>27</v>
      </c>
      <c r="K4575" s="1" t="s">
        <v>28</v>
      </c>
      <c r="L4575" s="1" t="s">
        <v>5</v>
      </c>
      <c r="M4575" s="1" t="s">
        <v>23</v>
      </c>
      <c r="N4575" s="1" t="s">
        <v>7</v>
      </c>
      <c r="O4575" s="6"/>
    </row>
    <row r="4576">
      <c r="A4576" s="5">
        <v>109167.0</v>
      </c>
      <c r="B4576" s="2">
        <v>45986.0</v>
      </c>
      <c r="C4576" s="1" t="s">
        <v>24</v>
      </c>
      <c r="D4576" s="7">
        <v>155.0</v>
      </c>
      <c r="E4576" s="4">
        <v>45986.0</v>
      </c>
      <c r="F4576" s="5">
        <v>25.0</v>
      </c>
      <c r="G4576" s="5">
        <v>652.8</v>
      </c>
      <c r="H4576" s="5">
        <v>15995.0</v>
      </c>
      <c r="I4576" s="1" t="s">
        <v>21</v>
      </c>
      <c r="J4576" s="1" t="s">
        <v>27</v>
      </c>
      <c r="K4576" s="1" t="s">
        <v>28</v>
      </c>
      <c r="L4576" s="1" t="s">
        <v>5</v>
      </c>
      <c r="M4576" s="1" t="s">
        <v>23</v>
      </c>
      <c r="N4576" s="1" t="s">
        <v>7</v>
      </c>
      <c r="O4576" s="6"/>
    </row>
    <row r="4577">
      <c r="A4577" s="5">
        <v>109167.0</v>
      </c>
      <c r="B4577" s="2">
        <v>45986.0</v>
      </c>
      <c r="C4577" s="1" t="s">
        <v>24</v>
      </c>
      <c r="D4577" s="7">
        <v>342.0</v>
      </c>
      <c r="E4577" s="4">
        <v>45986.0</v>
      </c>
      <c r="F4577" s="5">
        <v>100.0</v>
      </c>
      <c r="G4577" s="5">
        <v>40.7</v>
      </c>
      <c r="H4577" s="5">
        <v>3990.0</v>
      </c>
      <c r="I4577" s="1" t="s">
        <v>229</v>
      </c>
      <c r="J4577" s="1" t="s">
        <v>27</v>
      </c>
      <c r="K4577" s="1" t="s">
        <v>28</v>
      </c>
      <c r="L4577" s="1" t="s">
        <v>5</v>
      </c>
      <c r="M4577" s="1" t="s">
        <v>23</v>
      </c>
      <c r="N4577" s="1" t="s">
        <v>7</v>
      </c>
      <c r="O4577" s="6"/>
    </row>
    <row r="4578">
      <c r="A4578" s="5">
        <v>109174.0</v>
      </c>
      <c r="B4578" s="2">
        <v>45986.0</v>
      </c>
      <c r="C4578" s="1" t="s">
        <v>24</v>
      </c>
      <c r="D4578" s="3" t="s">
        <v>39</v>
      </c>
      <c r="E4578" s="4">
        <v>45986.0</v>
      </c>
      <c r="F4578" s="5">
        <v>18.0</v>
      </c>
      <c r="G4578" s="5">
        <v>910.08</v>
      </c>
      <c r="H4578" s="5">
        <v>16056.0</v>
      </c>
      <c r="I4578" s="1" t="s">
        <v>21</v>
      </c>
      <c r="J4578" s="1" t="s">
        <v>27</v>
      </c>
      <c r="K4578" s="1" t="s">
        <v>28</v>
      </c>
      <c r="L4578" s="1" t="s">
        <v>5</v>
      </c>
      <c r="M4578" s="1" t="s">
        <v>23</v>
      </c>
      <c r="N4578" s="1" t="s">
        <v>7</v>
      </c>
      <c r="O4578" s="6"/>
    </row>
    <row r="4579">
      <c r="A4579" s="5">
        <v>109174.0</v>
      </c>
      <c r="B4579" s="2">
        <v>45986.0</v>
      </c>
      <c r="C4579" s="1" t="s">
        <v>24</v>
      </c>
      <c r="D4579" s="7">
        <v>144.0</v>
      </c>
      <c r="E4579" s="4">
        <v>45986.0</v>
      </c>
      <c r="F4579" s="5">
        <v>180.0</v>
      </c>
      <c r="G4579" s="5">
        <v>97.92</v>
      </c>
      <c r="H4579" s="5">
        <v>17275.0</v>
      </c>
      <c r="I4579" s="1" t="s">
        <v>21</v>
      </c>
      <c r="J4579" s="1" t="s">
        <v>27</v>
      </c>
      <c r="K4579" s="1" t="s">
        <v>28</v>
      </c>
      <c r="L4579" s="1" t="s">
        <v>5</v>
      </c>
      <c r="M4579" s="1" t="s">
        <v>23</v>
      </c>
      <c r="N4579" s="1" t="s">
        <v>7</v>
      </c>
      <c r="O4579" s="6"/>
    </row>
    <row r="4580">
      <c r="A4580" s="5">
        <v>109174.0</v>
      </c>
      <c r="B4580" s="2">
        <v>45986.0</v>
      </c>
      <c r="C4580" s="1" t="s">
        <v>24</v>
      </c>
      <c r="D4580" s="3" t="s">
        <v>628</v>
      </c>
      <c r="E4580" s="4">
        <v>45986.0</v>
      </c>
      <c r="F4580" s="5">
        <v>66.0</v>
      </c>
      <c r="G4580" s="5">
        <v>213.12</v>
      </c>
      <c r="H4580" s="5">
        <v>13786.0</v>
      </c>
      <c r="I4580" s="1" t="s">
        <v>21</v>
      </c>
      <c r="J4580" s="1" t="s">
        <v>27</v>
      </c>
      <c r="K4580" s="1" t="s">
        <v>28</v>
      </c>
      <c r="L4580" s="1" t="s">
        <v>5</v>
      </c>
      <c r="M4580" s="1" t="s">
        <v>23</v>
      </c>
      <c r="N4580" s="1" t="s">
        <v>7</v>
      </c>
      <c r="O4580" s="6"/>
    </row>
    <row r="4581">
      <c r="A4581" s="5">
        <v>109174.0</v>
      </c>
      <c r="B4581" s="2">
        <v>45986.0</v>
      </c>
      <c r="C4581" s="1" t="s">
        <v>24</v>
      </c>
      <c r="D4581" s="7">
        <v>103.0</v>
      </c>
      <c r="E4581" s="4">
        <v>45986.0</v>
      </c>
      <c r="F4581" s="5">
        <v>108.0</v>
      </c>
      <c r="G4581" s="5">
        <v>52.8</v>
      </c>
      <c r="H4581" s="5">
        <v>5590.0</v>
      </c>
      <c r="I4581" s="1" t="s">
        <v>21</v>
      </c>
      <c r="J4581" s="1" t="s">
        <v>27</v>
      </c>
      <c r="K4581" s="1" t="s">
        <v>28</v>
      </c>
      <c r="L4581" s="1" t="s">
        <v>5</v>
      </c>
      <c r="M4581" s="1" t="s">
        <v>23</v>
      </c>
      <c r="N4581" s="1" t="s">
        <v>7</v>
      </c>
      <c r="O4581" s="6"/>
    </row>
    <row r="4582">
      <c r="A4582" s="5">
        <v>109174.0</v>
      </c>
      <c r="B4582" s="2">
        <v>45986.0</v>
      </c>
      <c r="C4582" s="1" t="s">
        <v>24</v>
      </c>
      <c r="D4582" s="3" t="s">
        <v>96</v>
      </c>
      <c r="E4582" s="4">
        <v>45986.0</v>
      </c>
      <c r="F4582" s="5">
        <v>48.0</v>
      </c>
      <c r="G4582" s="5">
        <v>322.56</v>
      </c>
      <c r="H4582" s="5">
        <v>15175.0</v>
      </c>
      <c r="I4582" s="1" t="s">
        <v>21</v>
      </c>
      <c r="J4582" s="1" t="s">
        <v>27</v>
      </c>
      <c r="K4582" s="1" t="s">
        <v>28</v>
      </c>
      <c r="L4582" s="1" t="s">
        <v>5</v>
      </c>
      <c r="M4582" s="1" t="s">
        <v>23</v>
      </c>
      <c r="N4582" s="1" t="s">
        <v>7</v>
      </c>
      <c r="O4582" s="6"/>
    </row>
    <row r="4583">
      <c r="A4583" s="5">
        <v>109174.0</v>
      </c>
      <c r="B4583" s="2">
        <v>45986.0</v>
      </c>
      <c r="C4583" s="1" t="s">
        <v>24</v>
      </c>
      <c r="D4583" s="3" t="s">
        <v>36</v>
      </c>
      <c r="E4583" s="4">
        <v>45986.0</v>
      </c>
      <c r="F4583" s="5">
        <v>132.0</v>
      </c>
      <c r="G4583" s="5">
        <v>155.52</v>
      </c>
      <c r="H4583" s="5">
        <v>20120.0</v>
      </c>
      <c r="I4583" s="1" t="s">
        <v>21</v>
      </c>
      <c r="J4583" s="1" t="s">
        <v>27</v>
      </c>
      <c r="K4583" s="1" t="s">
        <v>28</v>
      </c>
      <c r="L4583" s="1" t="s">
        <v>5</v>
      </c>
      <c r="M4583" s="1" t="s">
        <v>23</v>
      </c>
      <c r="N4583" s="1" t="s">
        <v>7</v>
      </c>
      <c r="O4583" s="6"/>
    </row>
    <row r="4584">
      <c r="A4584" s="5">
        <v>109174.0</v>
      </c>
      <c r="B4584" s="2">
        <v>45986.0</v>
      </c>
      <c r="C4584" s="1" t="s">
        <v>24</v>
      </c>
      <c r="D4584" s="3" t="s">
        <v>51</v>
      </c>
      <c r="E4584" s="4">
        <v>45986.0</v>
      </c>
      <c r="F4584" s="5">
        <v>26.0</v>
      </c>
      <c r="G4584" s="5">
        <v>365.76</v>
      </c>
      <c r="H4584" s="5">
        <v>9321.0</v>
      </c>
      <c r="I4584" s="1" t="s">
        <v>21</v>
      </c>
      <c r="J4584" s="1" t="s">
        <v>27</v>
      </c>
      <c r="K4584" s="1" t="s">
        <v>28</v>
      </c>
      <c r="L4584" s="1" t="s">
        <v>5</v>
      </c>
      <c r="M4584" s="1" t="s">
        <v>23</v>
      </c>
      <c r="N4584" s="1" t="s">
        <v>7</v>
      </c>
      <c r="O4584" s="6"/>
    </row>
    <row r="4585">
      <c r="A4585" s="5">
        <v>109174.0</v>
      </c>
      <c r="B4585" s="2">
        <v>45986.0</v>
      </c>
      <c r="C4585" s="1" t="s">
        <v>24</v>
      </c>
      <c r="D4585" s="3" t="s">
        <v>326</v>
      </c>
      <c r="E4585" s="4">
        <v>45986.0</v>
      </c>
      <c r="F4585" s="5">
        <v>14.0</v>
      </c>
      <c r="G4585" s="5">
        <v>791.04</v>
      </c>
      <c r="H4585" s="5">
        <v>10855.0</v>
      </c>
      <c r="I4585" s="1" t="s">
        <v>21</v>
      </c>
      <c r="J4585" s="1" t="s">
        <v>27</v>
      </c>
      <c r="K4585" s="1" t="s">
        <v>28</v>
      </c>
      <c r="L4585" s="1" t="s">
        <v>5</v>
      </c>
      <c r="M4585" s="1" t="s">
        <v>23</v>
      </c>
      <c r="N4585" s="1" t="s">
        <v>7</v>
      </c>
      <c r="O4585" s="6"/>
    </row>
    <row r="4586">
      <c r="A4586" s="5">
        <v>109174.0</v>
      </c>
      <c r="B4586" s="2">
        <v>45986.0</v>
      </c>
      <c r="C4586" s="1" t="s">
        <v>24</v>
      </c>
      <c r="D4586" s="3" t="s">
        <v>324</v>
      </c>
      <c r="E4586" s="4">
        <v>45986.0</v>
      </c>
      <c r="F4586" s="5">
        <v>18.0</v>
      </c>
      <c r="G4586" s="5">
        <v>859.2</v>
      </c>
      <c r="H4586" s="5">
        <v>15158.0</v>
      </c>
      <c r="I4586" s="1" t="s">
        <v>21</v>
      </c>
      <c r="J4586" s="1" t="s">
        <v>27</v>
      </c>
      <c r="K4586" s="1" t="s">
        <v>28</v>
      </c>
      <c r="L4586" s="1" t="s">
        <v>5</v>
      </c>
      <c r="M4586" s="1" t="s">
        <v>23</v>
      </c>
      <c r="N4586" s="1" t="s">
        <v>7</v>
      </c>
      <c r="O4586" s="6"/>
    </row>
    <row r="4587">
      <c r="A4587" s="5">
        <v>109174.0</v>
      </c>
      <c r="B4587" s="2">
        <v>45986.0</v>
      </c>
      <c r="C4587" s="1" t="s">
        <v>24</v>
      </c>
      <c r="D4587" s="7">
        <v>124.0</v>
      </c>
      <c r="E4587" s="4">
        <v>45986.0</v>
      </c>
      <c r="F4587" s="5">
        <v>276.0</v>
      </c>
      <c r="G4587" s="5">
        <v>132.48</v>
      </c>
      <c r="H4587" s="5">
        <v>35835.0</v>
      </c>
      <c r="I4587" s="1" t="s">
        <v>21</v>
      </c>
      <c r="J4587" s="1" t="s">
        <v>27</v>
      </c>
      <c r="K4587" s="1" t="s">
        <v>28</v>
      </c>
      <c r="L4587" s="1" t="s">
        <v>5</v>
      </c>
      <c r="M4587" s="1" t="s">
        <v>23</v>
      </c>
      <c r="N4587" s="1" t="s">
        <v>7</v>
      </c>
      <c r="O4587" s="6"/>
    </row>
    <row r="4588">
      <c r="A4588" s="5">
        <v>109174.0</v>
      </c>
      <c r="B4588" s="2">
        <v>45986.0</v>
      </c>
      <c r="C4588" s="1" t="s">
        <v>24</v>
      </c>
      <c r="D4588" s="7">
        <v>132.0</v>
      </c>
      <c r="E4588" s="4">
        <v>45986.0</v>
      </c>
      <c r="F4588" s="5">
        <v>13.0</v>
      </c>
      <c r="G4588" s="5">
        <v>308.16</v>
      </c>
      <c r="H4588" s="5">
        <v>3928.0</v>
      </c>
      <c r="I4588" s="1" t="s">
        <v>21</v>
      </c>
      <c r="J4588" s="1" t="s">
        <v>27</v>
      </c>
      <c r="K4588" s="1" t="s">
        <v>28</v>
      </c>
      <c r="L4588" s="1" t="s">
        <v>5</v>
      </c>
      <c r="M4588" s="1" t="s">
        <v>23</v>
      </c>
      <c r="N4588" s="1" t="s">
        <v>7</v>
      </c>
      <c r="O4588" s="6"/>
    </row>
    <row r="4589">
      <c r="A4589" s="5">
        <v>109206.0</v>
      </c>
      <c r="B4589" s="2">
        <v>45986.0</v>
      </c>
      <c r="C4589" s="1" t="s">
        <v>24</v>
      </c>
      <c r="D4589" s="3" t="s">
        <v>259</v>
      </c>
      <c r="E4589" s="4">
        <v>45986.0</v>
      </c>
      <c r="F4589" s="5">
        <v>330.0</v>
      </c>
      <c r="G4589" s="5">
        <v>169.92</v>
      </c>
      <c r="H4589" s="5">
        <v>54959.0</v>
      </c>
      <c r="I4589" s="1" t="s">
        <v>21</v>
      </c>
      <c r="J4589" s="1" t="s">
        <v>27</v>
      </c>
      <c r="K4589" s="1" t="s">
        <v>28</v>
      </c>
      <c r="L4589" s="1" t="s">
        <v>5</v>
      </c>
      <c r="M4589" s="1" t="s">
        <v>23</v>
      </c>
      <c r="N4589" s="1" t="s">
        <v>7</v>
      </c>
      <c r="O4589" s="6"/>
    </row>
    <row r="4590">
      <c r="A4590" s="5">
        <v>109256.0</v>
      </c>
      <c r="B4590" s="2">
        <v>45987.0</v>
      </c>
      <c r="C4590" s="1" t="s">
        <v>20</v>
      </c>
      <c r="D4590" s="7">
        <v>151.0</v>
      </c>
      <c r="E4590" s="4">
        <v>45986.0</v>
      </c>
      <c r="F4590" s="5">
        <v>140.0</v>
      </c>
      <c r="G4590" s="5">
        <v>143.04</v>
      </c>
      <c r="H4590" s="5">
        <v>20028.0</v>
      </c>
      <c r="I4590" s="1" t="s">
        <v>21</v>
      </c>
      <c r="J4590" s="1" t="s">
        <v>22</v>
      </c>
      <c r="K4590" s="1" t="s">
        <v>4</v>
      </c>
      <c r="L4590" s="1" t="s">
        <v>5</v>
      </c>
      <c r="M4590" s="1" t="s">
        <v>23</v>
      </c>
      <c r="N4590" s="1" t="s">
        <v>7</v>
      </c>
      <c r="O4590" s="6"/>
    </row>
    <row r="4591">
      <c r="A4591" s="5">
        <v>109256.0</v>
      </c>
      <c r="B4591" s="2">
        <v>45987.0</v>
      </c>
      <c r="C4591" s="1" t="s">
        <v>20</v>
      </c>
      <c r="D4591" s="7">
        <v>324.0</v>
      </c>
      <c r="E4591" s="4">
        <v>45986.0</v>
      </c>
      <c r="F4591" s="5">
        <v>300.0</v>
      </c>
      <c r="G4591" s="5">
        <v>49.84</v>
      </c>
      <c r="H4591" s="5">
        <v>14954.0</v>
      </c>
      <c r="I4591" s="1" t="s">
        <v>33</v>
      </c>
      <c r="J4591" s="1" t="s">
        <v>22</v>
      </c>
      <c r="K4591" s="1" t="s">
        <v>4</v>
      </c>
      <c r="L4591" s="1" t="s">
        <v>5</v>
      </c>
      <c r="M4591" s="1" t="s">
        <v>23</v>
      </c>
      <c r="N4591" s="1" t="s">
        <v>7</v>
      </c>
      <c r="O4591" s="6"/>
    </row>
    <row r="4592">
      <c r="A4592" s="5">
        <v>109257.0</v>
      </c>
      <c r="B4592" s="2">
        <v>45987.0</v>
      </c>
      <c r="C4592" s="1" t="s">
        <v>20</v>
      </c>
      <c r="D4592" s="7">
        <v>5308.0</v>
      </c>
      <c r="E4592" s="4">
        <v>45986.0</v>
      </c>
      <c r="F4592" s="5">
        <v>25.0</v>
      </c>
      <c r="G4592" s="5">
        <v>450.8</v>
      </c>
      <c r="H4592" s="5">
        <v>11271.0</v>
      </c>
      <c r="I4592" s="1" t="s">
        <v>61</v>
      </c>
      <c r="J4592" s="1" t="s">
        <v>22</v>
      </c>
      <c r="K4592" s="1" t="s">
        <v>4</v>
      </c>
      <c r="L4592" s="1" t="s">
        <v>5</v>
      </c>
      <c r="M4592" s="1" t="s">
        <v>29</v>
      </c>
      <c r="N4592" s="1" t="s">
        <v>7</v>
      </c>
      <c r="O4592" s="6"/>
    </row>
    <row r="4593">
      <c r="A4593" s="5">
        <v>109257.0</v>
      </c>
      <c r="B4593" s="2">
        <v>45987.0</v>
      </c>
      <c r="C4593" s="1" t="s">
        <v>20</v>
      </c>
      <c r="D4593" s="7">
        <v>5375.0</v>
      </c>
      <c r="E4593" s="4">
        <v>45986.0</v>
      </c>
      <c r="F4593" s="5">
        <v>5.0</v>
      </c>
      <c r="G4593" s="5">
        <v>1830.8</v>
      </c>
      <c r="H4593" s="5">
        <v>9155.0</v>
      </c>
      <c r="I4593" s="1" t="s">
        <v>61</v>
      </c>
      <c r="J4593" s="1" t="s">
        <v>22</v>
      </c>
      <c r="K4593" s="1" t="s">
        <v>4</v>
      </c>
      <c r="L4593" s="1" t="s">
        <v>5</v>
      </c>
      <c r="M4593" s="1" t="s">
        <v>29</v>
      </c>
      <c r="N4593" s="1" t="s">
        <v>7</v>
      </c>
      <c r="O4593" s="6"/>
    </row>
    <row r="4594">
      <c r="A4594" s="5">
        <v>109257.0</v>
      </c>
      <c r="B4594" s="2">
        <v>45987.0</v>
      </c>
      <c r="C4594" s="1" t="s">
        <v>20</v>
      </c>
      <c r="D4594" s="7">
        <v>5350.0</v>
      </c>
      <c r="E4594" s="4">
        <v>45986.0</v>
      </c>
      <c r="F4594" s="5">
        <v>5.0</v>
      </c>
      <c r="G4594" s="5">
        <v>1145.4</v>
      </c>
      <c r="H4594" s="5">
        <v>5728.0</v>
      </c>
      <c r="I4594" s="1" t="s">
        <v>61</v>
      </c>
      <c r="J4594" s="1" t="s">
        <v>22</v>
      </c>
      <c r="K4594" s="1" t="s">
        <v>4</v>
      </c>
      <c r="L4594" s="1" t="s">
        <v>5</v>
      </c>
      <c r="M4594" s="1" t="s">
        <v>29</v>
      </c>
      <c r="N4594" s="1" t="s">
        <v>7</v>
      </c>
      <c r="O4594" s="6"/>
    </row>
    <row r="4595">
      <c r="A4595" s="5">
        <v>109257.0</v>
      </c>
      <c r="B4595" s="2">
        <v>45987.0</v>
      </c>
      <c r="C4595" s="1" t="s">
        <v>20</v>
      </c>
      <c r="D4595" s="7">
        <v>5310.0</v>
      </c>
      <c r="E4595" s="4">
        <v>45986.0</v>
      </c>
      <c r="F4595" s="5">
        <v>36.0</v>
      </c>
      <c r="G4595" s="5">
        <v>274.16</v>
      </c>
      <c r="H4595" s="5">
        <v>9871.0</v>
      </c>
      <c r="I4595" s="1" t="s">
        <v>61</v>
      </c>
      <c r="J4595" s="1" t="s">
        <v>22</v>
      </c>
      <c r="K4595" s="1" t="s">
        <v>4</v>
      </c>
      <c r="L4595" s="1" t="s">
        <v>5</v>
      </c>
      <c r="M4595" s="1" t="s">
        <v>29</v>
      </c>
      <c r="N4595" s="1" t="s">
        <v>7</v>
      </c>
      <c r="O4595" s="6"/>
    </row>
    <row r="4596">
      <c r="A4596" s="5">
        <v>109261.0</v>
      </c>
      <c r="B4596" s="2">
        <v>45987.0</v>
      </c>
      <c r="C4596" s="1" t="s">
        <v>24</v>
      </c>
      <c r="D4596" s="3" t="s">
        <v>549</v>
      </c>
      <c r="E4596" s="4">
        <v>45986.0</v>
      </c>
      <c r="F4596" s="5">
        <v>4.0</v>
      </c>
      <c r="G4596" s="5">
        <v>5992.5</v>
      </c>
      <c r="H4596" s="5">
        <v>23493.0</v>
      </c>
      <c r="I4596" s="1" t="s">
        <v>58</v>
      </c>
      <c r="J4596" s="1" t="s">
        <v>27</v>
      </c>
      <c r="K4596" s="1" t="s">
        <v>28</v>
      </c>
      <c r="L4596" s="1" t="s">
        <v>5</v>
      </c>
      <c r="M4596" s="1" t="s">
        <v>59</v>
      </c>
      <c r="N4596" s="1" t="s">
        <v>7</v>
      </c>
      <c r="O4596" s="6"/>
    </row>
    <row r="4597">
      <c r="A4597" s="5">
        <v>109268.0</v>
      </c>
      <c r="B4597" s="2">
        <v>45988.0</v>
      </c>
      <c r="C4597" s="1" t="s">
        <v>664</v>
      </c>
      <c r="D4597" s="3" t="s">
        <v>1018</v>
      </c>
      <c r="E4597" s="4">
        <v>45986.0</v>
      </c>
      <c r="F4597" s="5">
        <v>6.0</v>
      </c>
      <c r="G4597" s="5">
        <v>5904.0</v>
      </c>
      <c r="H4597" s="5">
        <v>35428.0</v>
      </c>
      <c r="I4597" s="1" t="s">
        <v>975</v>
      </c>
      <c r="J4597" s="1" t="s">
        <v>221</v>
      </c>
      <c r="K4597" s="1" t="s">
        <v>111</v>
      </c>
      <c r="L4597" s="1" t="s">
        <v>5</v>
      </c>
      <c r="M4597" s="1" t="s">
        <v>645</v>
      </c>
      <c r="N4597" s="1" t="s">
        <v>7</v>
      </c>
      <c r="O4597" s="6"/>
    </row>
    <row r="4598">
      <c r="A4598" s="5">
        <v>109276.0</v>
      </c>
      <c r="B4598" s="2">
        <v>45988.0</v>
      </c>
      <c r="C4598" s="1" t="s">
        <v>99</v>
      </c>
      <c r="D4598" s="7">
        <v>191.0</v>
      </c>
      <c r="E4598" s="4">
        <v>45986.0</v>
      </c>
      <c r="F4598" s="5">
        <v>45.0</v>
      </c>
      <c r="G4598" s="5">
        <v>280.36</v>
      </c>
      <c r="H4598" s="5">
        <v>12623.0</v>
      </c>
      <c r="I4598" s="1" t="s">
        <v>21</v>
      </c>
      <c r="J4598" s="1" t="s">
        <v>22</v>
      </c>
      <c r="K4598" s="1" t="s">
        <v>4</v>
      </c>
      <c r="L4598" s="1" t="s">
        <v>5</v>
      </c>
      <c r="M4598" s="1" t="s">
        <v>23</v>
      </c>
      <c r="N4598" s="1" t="s">
        <v>7</v>
      </c>
      <c r="O4598" s="6"/>
    </row>
    <row r="4599">
      <c r="A4599" s="5">
        <v>109276.0</v>
      </c>
      <c r="B4599" s="2">
        <v>45988.0</v>
      </c>
      <c r="C4599" s="1" t="s">
        <v>99</v>
      </c>
      <c r="D4599" s="7">
        <v>199.0</v>
      </c>
      <c r="E4599" s="4">
        <v>45986.0</v>
      </c>
      <c r="F4599" s="5">
        <v>100.0</v>
      </c>
      <c r="G4599" s="5">
        <v>192.86</v>
      </c>
      <c r="H4599" s="5">
        <v>19292.0</v>
      </c>
      <c r="I4599" s="1" t="s">
        <v>21</v>
      </c>
      <c r="J4599" s="1" t="s">
        <v>22</v>
      </c>
      <c r="K4599" s="1" t="s">
        <v>4</v>
      </c>
      <c r="L4599" s="1" t="s">
        <v>5</v>
      </c>
      <c r="M4599" s="1" t="s">
        <v>23</v>
      </c>
      <c r="N4599" s="1" t="s">
        <v>7</v>
      </c>
      <c r="O4599" s="6"/>
    </row>
    <row r="4600">
      <c r="A4600" s="5">
        <v>109276.0</v>
      </c>
      <c r="B4600" s="2">
        <v>45988.0</v>
      </c>
      <c r="C4600" s="1" t="s">
        <v>99</v>
      </c>
      <c r="D4600" s="3" t="s">
        <v>41</v>
      </c>
      <c r="E4600" s="4">
        <v>45986.0</v>
      </c>
      <c r="F4600" s="5">
        <v>174.0</v>
      </c>
      <c r="G4600" s="5">
        <v>197.57</v>
      </c>
      <c r="H4600" s="5">
        <v>34384.0</v>
      </c>
      <c r="I4600" s="1" t="s">
        <v>21</v>
      </c>
      <c r="J4600" s="1" t="s">
        <v>22</v>
      </c>
      <c r="K4600" s="1" t="s">
        <v>4</v>
      </c>
      <c r="L4600" s="1" t="s">
        <v>5</v>
      </c>
      <c r="M4600" s="1" t="s">
        <v>23</v>
      </c>
      <c r="N4600" s="1" t="s">
        <v>7</v>
      </c>
      <c r="O4600" s="6"/>
    </row>
    <row r="4601">
      <c r="A4601" s="5">
        <v>109276.0</v>
      </c>
      <c r="B4601" s="2">
        <v>45988.0</v>
      </c>
      <c r="C4601" s="1" t="s">
        <v>99</v>
      </c>
      <c r="D4601" s="3" t="s">
        <v>772</v>
      </c>
      <c r="E4601" s="4">
        <v>45986.0</v>
      </c>
      <c r="F4601" s="5">
        <v>56.0</v>
      </c>
      <c r="G4601" s="5">
        <v>634.1</v>
      </c>
      <c r="H4601" s="5">
        <v>35516.0</v>
      </c>
      <c r="I4601" s="1" t="s">
        <v>21</v>
      </c>
      <c r="J4601" s="1" t="s">
        <v>22</v>
      </c>
      <c r="K4601" s="1" t="s">
        <v>4</v>
      </c>
      <c r="L4601" s="1" t="s">
        <v>5</v>
      </c>
      <c r="M4601" s="1" t="s">
        <v>23</v>
      </c>
      <c r="N4601" s="1" t="s">
        <v>7</v>
      </c>
      <c r="O4601" s="6"/>
    </row>
    <row r="4602">
      <c r="A4602" s="5">
        <v>109276.0</v>
      </c>
      <c r="B4602" s="2">
        <v>45988.0</v>
      </c>
      <c r="C4602" s="1" t="s">
        <v>99</v>
      </c>
      <c r="D4602" s="7">
        <v>124.0</v>
      </c>
      <c r="E4602" s="4">
        <v>45986.0</v>
      </c>
      <c r="F4602" s="5">
        <v>736.0</v>
      </c>
      <c r="G4602" s="5">
        <v>129.83</v>
      </c>
      <c r="H4602" s="5">
        <v>95561.0</v>
      </c>
      <c r="I4602" s="1" t="s">
        <v>21</v>
      </c>
      <c r="J4602" s="1" t="s">
        <v>22</v>
      </c>
      <c r="K4602" s="1" t="s">
        <v>4</v>
      </c>
      <c r="L4602" s="1" t="s">
        <v>5</v>
      </c>
      <c r="M4602" s="1" t="s">
        <v>23</v>
      </c>
      <c r="N4602" s="1" t="s">
        <v>7</v>
      </c>
      <c r="O4602" s="6"/>
    </row>
    <row r="4603">
      <c r="A4603" s="5">
        <v>109276.0</v>
      </c>
      <c r="B4603" s="2">
        <v>45988.0</v>
      </c>
      <c r="C4603" s="1" t="s">
        <v>99</v>
      </c>
      <c r="D4603" s="7">
        <v>130.0</v>
      </c>
      <c r="E4603" s="4">
        <v>45986.0</v>
      </c>
      <c r="F4603" s="5">
        <v>528.0</v>
      </c>
      <c r="G4603" s="5">
        <v>140.18</v>
      </c>
      <c r="H4603" s="5">
        <v>74021.0</v>
      </c>
      <c r="I4603" s="1" t="s">
        <v>21</v>
      </c>
      <c r="J4603" s="1" t="s">
        <v>22</v>
      </c>
      <c r="K4603" s="1" t="s">
        <v>4</v>
      </c>
      <c r="L4603" s="1" t="s">
        <v>5</v>
      </c>
      <c r="M4603" s="1" t="s">
        <v>23</v>
      </c>
      <c r="N4603" s="1" t="s">
        <v>7</v>
      </c>
      <c r="O4603" s="6"/>
    </row>
    <row r="4604">
      <c r="A4604" s="5">
        <v>109276.0</v>
      </c>
      <c r="B4604" s="2">
        <v>45988.0</v>
      </c>
      <c r="C4604" s="1" t="s">
        <v>99</v>
      </c>
      <c r="D4604" s="7">
        <v>144.0</v>
      </c>
      <c r="E4604" s="4">
        <v>45986.0</v>
      </c>
      <c r="F4604" s="5">
        <v>1080.0</v>
      </c>
      <c r="G4604" s="5">
        <v>95.96</v>
      </c>
      <c r="H4604" s="5">
        <v>103643.23</v>
      </c>
      <c r="I4604" s="1" t="s">
        <v>21</v>
      </c>
      <c r="J4604" s="1" t="s">
        <v>22</v>
      </c>
      <c r="K4604" s="1" t="s">
        <v>4</v>
      </c>
      <c r="L4604" s="1" t="s">
        <v>5</v>
      </c>
      <c r="M4604" s="1" t="s">
        <v>23</v>
      </c>
      <c r="N4604" s="1" t="s">
        <v>7</v>
      </c>
      <c r="O4604" s="6"/>
    </row>
    <row r="4605">
      <c r="A4605" s="5">
        <v>109277.0</v>
      </c>
      <c r="B4605" s="2">
        <v>45988.0</v>
      </c>
      <c r="C4605" s="1" t="s">
        <v>99</v>
      </c>
      <c r="D4605" s="7">
        <v>121.0</v>
      </c>
      <c r="E4605" s="4">
        <v>45986.0</v>
      </c>
      <c r="F4605" s="5">
        <v>1296.0</v>
      </c>
      <c r="G4605" s="5">
        <v>97.84</v>
      </c>
      <c r="H4605" s="5">
        <v>126807.8</v>
      </c>
      <c r="I4605" s="1" t="s">
        <v>21</v>
      </c>
      <c r="J4605" s="1" t="s">
        <v>22</v>
      </c>
      <c r="K4605" s="1" t="s">
        <v>4</v>
      </c>
      <c r="L4605" s="1" t="s">
        <v>5</v>
      </c>
      <c r="M4605" s="1" t="s">
        <v>23</v>
      </c>
      <c r="N4605" s="1" t="s">
        <v>7</v>
      </c>
      <c r="O4605" s="6"/>
    </row>
    <row r="4606">
      <c r="A4606" s="5">
        <v>109277.0</v>
      </c>
      <c r="B4606" s="2">
        <v>45988.0</v>
      </c>
      <c r="C4606" s="1" t="s">
        <v>99</v>
      </c>
      <c r="D4606" s="7">
        <v>151.0</v>
      </c>
      <c r="E4606" s="4">
        <v>45986.0</v>
      </c>
      <c r="F4606" s="5">
        <v>560.0</v>
      </c>
      <c r="G4606" s="5">
        <v>140.18</v>
      </c>
      <c r="H4606" s="5">
        <v>78508.0</v>
      </c>
      <c r="I4606" s="1" t="s">
        <v>21</v>
      </c>
      <c r="J4606" s="1" t="s">
        <v>22</v>
      </c>
      <c r="K4606" s="1" t="s">
        <v>4</v>
      </c>
      <c r="L4606" s="1" t="s">
        <v>5</v>
      </c>
      <c r="M4606" s="1" t="s">
        <v>23</v>
      </c>
      <c r="N4606" s="1" t="s">
        <v>7</v>
      </c>
      <c r="O4606" s="6"/>
    </row>
    <row r="4607">
      <c r="A4607" s="5">
        <v>109277.0</v>
      </c>
      <c r="B4607" s="2">
        <v>45988.0</v>
      </c>
      <c r="C4607" s="1" t="s">
        <v>99</v>
      </c>
      <c r="D4607" s="7">
        <v>152.0</v>
      </c>
      <c r="E4607" s="4">
        <v>45986.0</v>
      </c>
      <c r="F4607" s="5">
        <v>264.0</v>
      </c>
      <c r="G4607" s="5">
        <v>210.74</v>
      </c>
      <c r="H4607" s="5">
        <v>55643.0</v>
      </c>
      <c r="I4607" s="1" t="s">
        <v>21</v>
      </c>
      <c r="J4607" s="1" t="s">
        <v>22</v>
      </c>
      <c r="K4607" s="1" t="s">
        <v>4</v>
      </c>
      <c r="L4607" s="1" t="s">
        <v>5</v>
      </c>
      <c r="M4607" s="1" t="s">
        <v>23</v>
      </c>
      <c r="N4607" s="1" t="s">
        <v>7</v>
      </c>
      <c r="O4607" s="6"/>
    </row>
    <row r="4608">
      <c r="A4608" s="5">
        <v>109277.0</v>
      </c>
      <c r="B4608" s="2">
        <v>45988.0</v>
      </c>
      <c r="C4608" s="1" t="s">
        <v>99</v>
      </c>
      <c r="D4608" s="7">
        <v>153.0</v>
      </c>
      <c r="E4608" s="4">
        <v>45986.0</v>
      </c>
      <c r="F4608" s="5">
        <v>75.0</v>
      </c>
      <c r="G4608" s="5">
        <v>357.5</v>
      </c>
      <c r="H4608" s="5">
        <v>26820.0</v>
      </c>
      <c r="I4608" s="1" t="s">
        <v>21</v>
      </c>
      <c r="J4608" s="1" t="s">
        <v>22</v>
      </c>
      <c r="K4608" s="1" t="s">
        <v>4</v>
      </c>
      <c r="L4608" s="1" t="s">
        <v>5</v>
      </c>
      <c r="M4608" s="1" t="s">
        <v>23</v>
      </c>
      <c r="N4608" s="1" t="s">
        <v>7</v>
      </c>
      <c r="O4608" s="6"/>
    </row>
    <row r="4609">
      <c r="A4609" s="5">
        <v>109277.0</v>
      </c>
      <c r="B4609" s="2">
        <v>45988.0</v>
      </c>
      <c r="C4609" s="1" t="s">
        <v>99</v>
      </c>
      <c r="D4609" s="7">
        <v>323.0</v>
      </c>
      <c r="E4609" s="4">
        <v>45986.0</v>
      </c>
      <c r="F4609" s="5">
        <v>1000.0</v>
      </c>
      <c r="G4609" s="5">
        <v>40.55</v>
      </c>
      <c r="H4609" s="5">
        <v>40557.0</v>
      </c>
      <c r="I4609" s="1" t="s">
        <v>33</v>
      </c>
      <c r="J4609" s="1" t="s">
        <v>22</v>
      </c>
      <c r="K4609" s="1" t="s">
        <v>4</v>
      </c>
      <c r="L4609" s="1" t="s">
        <v>5</v>
      </c>
      <c r="M4609" s="1" t="s">
        <v>23</v>
      </c>
      <c r="N4609" s="1" t="s">
        <v>7</v>
      </c>
      <c r="O4609" s="6"/>
    </row>
    <row r="4610">
      <c r="A4610" s="5">
        <v>109277.0</v>
      </c>
      <c r="B4610" s="2">
        <v>45988.0</v>
      </c>
      <c r="C4610" s="1" t="s">
        <v>99</v>
      </c>
      <c r="D4610" s="7">
        <v>324.0</v>
      </c>
      <c r="E4610" s="4">
        <v>45986.0</v>
      </c>
      <c r="F4610" s="5">
        <v>600.0</v>
      </c>
      <c r="G4610" s="5">
        <v>49.84</v>
      </c>
      <c r="H4610" s="5">
        <v>29911.0</v>
      </c>
      <c r="I4610" s="1" t="s">
        <v>33</v>
      </c>
      <c r="J4610" s="1" t="s">
        <v>22</v>
      </c>
      <c r="K4610" s="1" t="s">
        <v>4</v>
      </c>
      <c r="L4610" s="1" t="s">
        <v>5</v>
      </c>
      <c r="M4610" s="1" t="s">
        <v>23</v>
      </c>
      <c r="N4610" s="1" t="s">
        <v>7</v>
      </c>
      <c r="O4610" s="6"/>
    </row>
    <row r="4611">
      <c r="A4611" s="5">
        <v>202368.0</v>
      </c>
      <c r="B4611" s="2">
        <v>45989.0</v>
      </c>
      <c r="C4611" s="1" t="s">
        <v>99</v>
      </c>
      <c r="D4611" s="3" t="s">
        <v>158</v>
      </c>
      <c r="E4611" s="4">
        <v>45986.0</v>
      </c>
      <c r="F4611" s="5">
        <v>600.0</v>
      </c>
      <c r="G4611" s="5">
        <v>195.03</v>
      </c>
      <c r="H4611" s="5">
        <v>117032.04</v>
      </c>
      <c r="I4611" s="1" t="s">
        <v>75</v>
      </c>
      <c r="J4611" s="1" t="s">
        <v>22</v>
      </c>
      <c r="K4611" s="1" t="s">
        <v>4</v>
      </c>
      <c r="L4611" s="1" t="s">
        <v>5</v>
      </c>
      <c r="M4611" s="1" t="s">
        <v>6</v>
      </c>
      <c r="N4611" s="1" t="s">
        <v>7</v>
      </c>
      <c r="O4611" s="6"/>
    </row>
    <row r="4612">
      <c r="A4612" s="5">
        <v>202424.0</v>
      </c>
      <c r="B4612" s="2">
        <v>45990.0</v>
      </c>
      <c r="C4612" s="1" t="s">
        <v>122</v>
      </c>
      <c r="D4612" s="3" t="s">
        <v>649</v>
      </c>
      <c r="E4612" s="4">
        <v>45986.0</v>
      </c>
      <c r="F4612" s="5">
        <v>8.0</v>
      </c>
      <c r="G4612" s="5">
        <v>664.3</v>
      </c>
      <c r="H4612" s="5">
        <v>5210.0</v>
      </c>
      <c r="I4612" s="1" t="s">
        <v>75</v>
      </c>
      <c r="J4612" s="1" t="s">
        <v>123</v>
      </c>
      <c r="K4612" s="1" t="s">
        <v>13</v>
      </c>
      <c r="L4612" s="1" t="s">
        <v>5</v>
      </c>
      <c r="M4612" s="1" t="s">
        <v>6</v>
      </c>
      <c r="N4612" s="1" t="s">
        <v>7</v>
      </c>
      <c r="O4612" s="6"/>
    </row>
    <row r="4613">
      <c r="A4613" s="5">
        <v>202424.0</v>
      </c>
      <c r="B4613" s="2">
        <v>45990.0</v>
      </c>
      <c r="C4613" s="1" t="s">
        <v>122</v>
      </c>
      <c r="D4613" s="3" t="s">
        <v>193</v>
      </c>
      <c r="E4613" s="4">
        <v>45986.0</v>
      </c>
      <c r="F4613" s="5">
        <v>600.0</v>
      </c>
      <c r="G4613" s="5">
        <v>9.94</v>
      </c>
      <c r="H4613" s="5">
        <v>5847.0</v>
      </c>
      <c r="I4613" s="1" t="s">
        <v>75</v>
      </c>
      <c r="J4613" s="1" t="s">
        <v>123</v>
      </c>
      <c r="K4613" s="1" t="s">
        <v>13</v>
      </c>
      <c r="L4613" s="1" t="s">
        <v>5</v>
      </c>
      <c r="M4613" s="1" t="s">
        <v>6</v>
      </c>
      <c r="N4613" s="1" t="s">
        <v>7</v>
      </c>
      <c r="O4613" s="6"/>
    </row>
    <row r="4614">
      <c r="A4614" s="5">
        <v>202424.0</v>
      </c>
      <c r="B4614" s="2">
        <v>45990.0</v>
      </c>
      <c r="C4614" s="1" t="s">
        <v>122</v>
      </c>
      <c r="D4614" s="3" t="s">
        <v>385</v>
      </c>
      <c r="E4614" s="4">
        <v>45986.0</v>
      </c>
      <c r="F4614" s="5">
        <v>20.0</v>
      </c>
      <c r="G4614" s="5">
        <v>94.03</v>
      </c>
      <c r="H4614" s="5">
        <v>1845.0</v>
      </c>
      <c r="I4614" s="1" t="s">
        <v>71</v>
      </c>
      <c r="J4614" s="1" t="s">
        <v>123</v>
      </c>
      <c r="K4614" s="1" t="s">
        <v>13</v>
      </c>
      <c r="L4614" s="1" t="s">
        <v>5</v>
      </c>
      <c r="M4614" s="1" t="s">
        <v>6</v>
      </c>
      <c r="N4614" s="1" t="s">
        <v>7</v>
      </c>
      <c r="O4614" s="6"/>
    </row>
    <row r="4615">
      <c r="A4615" s="5">
        <v>202424.0</v>
      </c>
      <c r="B4615" s="2">
        <v>45990.0</v>
      </c>
      <c r="C4615" s="1" t="s">
        <v>122</v>
      </c>
      <c r="D4615" s="3" t="s">
        <v>153</v>
      </c>
      <c r="E4615" s="4">
        <v>45986.0</v>
      </c>
      <c r="F4615" s="5">
        <v>210.0</v>
      </c>
      <c r="G4615" s="5">
        <v>450.45</v>
      </c>
      <c r="H4615" s="5">
        <v>92705.0</v>
      </c>
      <c r="I4615" s="1" t="s">
        <v>75</v>
      </c>
      <c r="J4615" s="1" t="s">
        <v>123</v>
      </c>
      <c r="K4615" s="1" t="s">
        <v>13</v>
      </c>
      <c r="L4615" s="1" t="s">
        <v>5</v>
      </c>
      <c r="M4615" s="1" t="s">
        <v>6</v>
      </c>
      <c r="N4615" s="1" t="s">
        <v>7</v>
      </c>
      <c r="O4615" s="6"/>
    </row>
    <row r="4616">
      <c r="A4616" s="5">
        <v>202424.0</v>
      </c>
      <c r="B4616" s="2">
        <v>45990.0</v>
      </c>
      <c r="C4616" s="1" t="s">
        <v>122</v>
      </c>
      <c r="D4616" s="3" t="s">
        <v>604</v>
      </c>
      <c r="E4616" s="4">
        <v>45986.0</v>
      </c>
      <c r="F4616" s="5">
        <v>60.0</v>
      </c>
      <c r="G4616" s="5">
        <v>37.1</v>
      </c>
      <c r="H4616" s="5">
        <v>2184.0</v>
      </c>
      <c r="I4616" s="1" t="s">
        <v>75</v>
      </c>
      <c r="J4616" s="1" t="s">
        <v>123</v>
      </c>
      <c r="K4616" s="1" t="s">
        <v>13</v>
      </c>
      <c r="L4616" s="1" t="s">
        <v>5</v>
      </c>
      <c r="M4616" s="1" t="s">
        <v>6</v>
      </c>
      <c r="N4616" s="1" t="s">
        <v>7</v>
      </c>
      <c r="O4616" s="6"/>
    </row>
    <row r="4617">
      <c r="A4617" s="5">
        <v>202424.0</v>
      </c>
      <c r="B4617" s="2">
        <v>45990.0</v>
      </c>
      <c r="C4617" s="1" t="s">
        <v>122</v>
      </c>
      <c r="D4617" s="3" t="s">
        <v>360</v>
      </c>
      <c r="E4617" s="4">
        <v>45986.0</v>
      </c>
      <c r="F4617" s="5">
        <v>50.0</v>
      </c>
      <c r="G4617" s="5">
        <v>279.3</v>
      </c>
      <c r="H4617" s="5">
        <v>13688.0</v>
      </c>
      <c r="I4617" s="1" t="s">
        <v>75</v>
      </c>
      <c r="J4617" s="1" t="s">
        <v>123</v>
      </c>
      <c r="K4617" s="1" t="s">
        <v>13</v>
      </c>
      <c r="L4617" s="1" t="s">
        <v>5</v>
      </c>
      <c r="M4617" s="1" t="s">
        <v>6</v>
      </c>
      <c r="N4617" s="1" t="s">
        <v>7</v>
      </c>
      <c r="O4617" s="6"/>
    </row>
    <row r="4618">
      <c r="A4618" s="5">
        <v>202424.0</v>
      </c>
      <c r="B4618" s="2">
        <v>45990.0</v>
      </c>
      <c r="C4618" s="1" t="s">
        <v>122</v>
      </c>
      <c r="D4618" s="3" t="s">
        <v>648</v>
      </c>
      <c r="E4618" s="4">
        <v>45986.0</v>
      </c>
      <c r="F4618" s="5">
        <v>20.0</v>
      </c>
      <c r="G4618" s="5">
        <v>121.8</v>
      </c>
      <c r="H4618" s="5">
        <v>2389.0</v>
      </c>
      <c r="I4618" s="1" t="s">
        <v>75</v>
      </c>
      <c r="J4618" s="1" t="s">
        <v>123</v>
      </c>
      <c r="K4618" s="1" t="s">
        <v>13</v>
      </c>
      <c r="L4618" s="1" t="s">
        <v>5</v>
      </c>
      <c r="M4618" s="1" t="s">
        <v>6</v>
      </c>
      <c r="N4618" s="1" t="s">
        <v>7</v>
      </c>
      <c r="O4618" s="6"/>
    </row>
    <row r="4619">
      <c r="A4619" s="5">
        <v>202424.0</v>
      </c>
      <c r="B4619" s="2">
        <v>45990.0</v>
      </c>
      <c r="C4619" s="1" t="s">
        <v>122</v>
      </c>
      <c r="D4619" s="3" t="s">
        <v>531</v>
      </c>
      <c r="E4619" s="4">
        <v>45986.0</v>
      </c>
      <c r="F4619" s="5">
        <v>150.0</v>
      </c>
      <c r="G4619" s="5">
        <v>39.6</v>
      </c>
      <c r="H4619" s="5">
        <v>5823.0</v>
      </c>
      <c r="I4619" s="1" t="s">
        <v>71</v>
      </c>
      <c r="J4619" s="1" t="s">
        <v>123</v>
      </c>
      <c r="K4619" s="1" t="s">
        <v>13</v>
      </c>
      <c r="L4619" s="1" t="s">
        <v>5</v>
      </c>
      <c r="M4619" s="1" t="s">
        <v>6</v>
      </c>
      <c r="N4619" s="1" t="s">
        <v>7</v>
      </c>
      <c r="O4619" s="6"/>
    </row>
    <row r="4620">
      <c r="A4620" s="5">
        <v>202424.0</v>
      </c>
      <c r="B4620" s="2">
        <v>45990.0</v>
      </c>
      <c r="C4620" s="1" t="s">
        <v>122</v>
      </c>
      <c r="D4620" s="3" t="s">
        <v>358</v>
      </c>
      <c r="E4620" s="4">
        <v>45986.0</v>
      </c>
      <c r="F4620" s="5">
        <v>80.0</v>
      </c>
      <c r="G4620" s="5">
        <v>768.6</v>
      </c>
      <c r="H4620" s="5">
        <v>60260.0</v>
      </c>
      <c r="I4620" s="1" t="s">
        <v>75</v>
      </c>
      <c r="J4620" s="1" t="s">
        <v>123</v>
      </c>
      <c r="K4620" s="1" t="s">
        <v>13</v>
      </c>
      <c r="L4620" s="1" t="s">
        <v>5</v>
      </c>
      <c r="M4620" s="1" t="s">
        <v>6</v>
      </c>
      <c r="N4620" s="1" t="s">
        <v>7</v>
      </c>
      <c r="O4620" s="6"/>
    </row>
    <row r="4621">
      <c r="A4621" s="5">
        <v>202424.0</v>
      </c>
      <c r="B4621" s="2">
        <v>45990.0</v>
      </c>
      <c r="C4621" s="1" t="s">
        <v>122</v>
      </c>
      <c r="D4621" s="3" t="s">
        <v>143</v>
      </c>
      <c r="E4621" s="4">
        <v>45986.0</v>
      </c>
      <c r="F4621" s="5">
        <v>80.0</v>
      </c>
      <c r="G4621" s="5">
        <v>55.3</v>
      </c>
      <c r="H4621" s="5">
        <v>4338.0</v>
      </c>
      <c r="I4621" s="1" t="s">
        <v>75</v>
      </c>
      <c r="J4621" s="1" t="s">
        <v>123</v>
      </c>
      <c r="K4621" s="1" t="s">
        <v>13</v>
      </c>
      <c r="L4621" s="1" t="s">
        <v>5</v>
      </c>
      <c r="M4621" s="1" t="s">
        <v>6</v>
      </c>
      <c r="N4621" s="1" t="s">
        <v>7</v>
      </c>
      <c r="O4621" s="6"/>
    </row>
    <row r="4622">
      <c r="A4622" s="5">
        <v>202424.0</v>
      </c>
      <c r="B4622" s="2">
        <v>45990.0</v>
      </c>
      <c r="C4622" s="1" t="s">
        <v>122</v>
      </c>
      <c r="D4622" s="3" t="s">
        <v>166</v>
      </c>
      <c r="E4622" s="4">
        <v>45986.0</v>
      </c>
      <c r="F4622" s="5">
        <v>50.0</v>
      </c>
      <c r="G4622" s="5">
        <v>370.51</v>
      </c>
      <c r="H4622" s="5">
        <v>18157.0</v>
      </c>
      <c r="I4622" s="1" t="s">
        <v>75</v>
      </c>
      <c r="J4622" s="1" t="s">
        <v>123</v>
      </c>
      <c r="K4622" s="1" t="s">
        <v>13</v>
      </c>
      <c r="L4622" s="1" t="s">
        <v>5</v>
      </c>
      <c r="M4622" s="1" t="s">
        <v>6</v>
      </c>
      <c r="N4622" s="1" t="s">
        <v>7</v>
      </c>
      <c r="O4622" s="6"/>
    </row>
    <row r="4623">
      <c r="A4623" s="5">
        <v>202424.0</v>
      </c>
      <c r="B4623" s="2">
        <v>45990.0</v>
      </c>
      <c r="C4623" s="1" t="s">
        <v>122</v>
      </c>
      <c r="D4623" s="3" t="s">
        <v>293</v>
      </c>
      <c r="E4623" s="4">
        <v>45986.0</v>
      </c>
      <c r="F4623" s="5">
        <v>5000.0</v>
      </c>
      <c r="G4623" s="5">
        <v>2.87</v>
      </c>
      <c r="H4623" s="5">
        <v>14065.0</v>
      </c>
      <c r="I4623" s="1" t="s">
        <v>75</v>
      </c>
      <c r="J4623" s="1" t="s">
        <v>123</v>
      </c>
      <c r="K4623" s="1" t="s">
        <v>13</v>
      </c>
      <c r="L4623" s="1" t="s">
        <v>5</v>
      </c>
      <c r="M4623" s="1" t="s">
        <v>6</v>
      </c>
      <c r="N4623" s="1" t="s">
        <v>7</v>
      </c>
      <c r="O4623" s="6"/>
    </row>
    <row r="4624">
      <c r="A4624" s="5">
        <v>202424.0</v>
      </c>
      <c r="B4624" s="2">
        <v>45990.0</v>
      </c>
      <c r="C4624" s="1" t="s">
        <v>122</v>
      </c>
      <c r="D4624" s="3" t="s">
        <v>848</v>
      </c>
      <c r="E4624" s="4">
        <v>45986.0</v>
      </c>
      <c r="F4624" s="5">
        <v>50.0</v>
      </c>
      <c r="G4624" s="5">
        <v>62.64</v>
      </c>
      <c r="H4624" s="5">
        <v>3071.0</v>
      </c>
      <c r="I4624" s="1" t="s">
        <v>71</v>
      </c>
      <c r="J4624" s="1" t="s">
        <v>123</v>
      </c>
      <c r="K4624" s="1" t="s">
        <v>13</v>
      </c>
      <c r="L4624" s="1" t="s">
        <v>5</v>
      </c>
      <c r="M4624" s="1" t="s">
        <v>6</v>
      </c>
      <c r="N4624" s="1" t="s">
        <v>7</v>
      </c>
      <c r="O4624" s="6"/>
    </row>
    <row r="4625">
      <c r="A4625" s="5">
        <v>202424.0</v>
      </c>
      <c r="B4625" s="2">
        <v>45990.0</v>
      </c>
      <c r="C4625" s="1" t="s">
        <v>122</v>
      </c>
      <c r="D4625" s="3" t="s">
        <v>78</v>
      </c>
      <c r="E4625" s="4">
        <v>45986.0</v>
      </c>
      <c r="F4625" s="5">
        <v>800.0</v>
      </c>
      <c r="G4625" s="5">
        <v>6.96</v>
      </c>
      <c r="H4625" s="5">
        <v>5459.0</v>
      </c>
      <c r="I4625" s="1" t="s">
        <v>75</v>
      </c>
      <c r="J4625" s="1" t="s">
        <v>123</v>
      </c>
      <c r="K4625" s="1" t="s">
        <v>13</v>
      </c>
      <c r="L4625" s="1" t="s">
        <v>5</v>
      </c>
      <c r="M4625" s="1" t="s">
        <v>6</v>
      </c>
      <c r="N4625" s="1" t="s">
        <v>7</v>
      </c>
      <c r="O4625" s="6"/>
    </row>
    <row r="4626">
      <c r="A4626" s="5">
        <v>202424.0</v>
      </c>
      <c r="B4626" s="2">
        <v>45990.0</v>
      </c>
      <c r="C4626" s="1" t="s">
        <v>122</v>
      </c>
      <c r="D4626" s="3" t="s">
        <v>191</v>
      </c>
      <c r="E4626" s="4">
        <v>45986.0</v>
      </c>
      <c r="F4626" s="5">
        <v>1000.0</v>
      </c>
      <c r="G4626" s="5">
        <v>11.34</v>
      </c>
      <c r="H4626" s="5">
        <v>11115.0</v>
      </c>
      <c r="I4626" s="1" t="s">
        <v>75</v>
      </c>
      <c r="J4626" s="1" t="s">
        <v>123</v>
      </c>
      <c r="K4626" s="1" t="s">
        <v>13</v>
      </c>
      <c r="L4626" s="1" t="s">
        <v>5</v>
      </c>
      <c r="M4626" s="1" t="s">
        <v>6</v>
      </c>
      <c r="N4626" s="1" t="s">
        <v>7</v>
      </c>
      <c r="O4626" s="6"/>
    </row>
    <row r="4627">
      <c r="A4627" s="5">
        <v>202424.0</v>
      </c>
      <c r="B4627" s="2">
        <v>45990.0</v>
      </c>
      <c r="C4627" s="1" t="s">
        <v>122</v>
      </c>
      <c r="D4627" s="3" t="s">
        <v>1019</v>
      </c>
      <c r="E4627" s="4">
        <v>45986.0</v>
      </c>
      <c r="F4627" s="5">
        <v>10.0</v>
      </c>
      <c r="G4627" s="5">
        <v>184.8</v>
      </c>
      <c r="H4627" s="5">
        <v>1813.0</v>
      </c>
      <c r="I4627" s="1" t="s">
        <v>75</v>
      </c>
      <c r="J4627" s="1" t="s">
        <v>123</v>
      </c>
      <c r="K4627" s="1" t="s">
        <v>13</v>
      </c>
      <c r="L4627" s="1" t="s">
        <v>5</v>
      </c>
      <c r="M4627" s="1" t="s">
        <v>6</v>
      </c>
      <c r="N4627" s="1" t="s">
        <v>7</v>
      </c>
      <c r="O4627" s="6"/>
    </row>
    <row r="4628">
      <c r="A4628" s="5">
        <v>202424.0</v>
      </c>
      <c r="B4628" s="2">
        <v>45990.0</v>
      </c>
      <c r="C4628" s="1" t="s">
        <v>122</v>
      </c>
      <c r="D4628" s="3" t="s">
        <v>349</v>
      </c>
      <c r="E4628" s="4">
        <v>45986.0</v>
      </c>
      <c r="F4628" s="5">
        <v>30.0</v>
      </c>
      <c r="G4628" s="5">
        <v>644.0</v>
      </c>
      <c r="H4628" s="5">
        <v>18936.0</v>
      </c>
      <c r="I4628" s="1" t="s">
        <v>75</v>
      </c>
      <c r="J4628" s="1" t="s">
        <v>123</v>
      </c>
      <c r="K4628" s="1" t="s">
        <v>13</v>
      </c>
      <c r="L4628" s="1" t="s">
        <v>5</v>
      </c>
      <c r="M4628" s="1" t="s">
        <v>6</v>
      </c>
      <c r="N4628" s="1" t="s">
        <v>7</v>
      </c>
      <c r="O4628" s="6"/>
    </row>
    <row r="4629">
      <c r="A4629" s="5">
        <v>202424.0</v>
      </c>
      <c r="B4629" s="2">
        <v>45990.0</v>
      </c>
      <c r="C4629" s="1" t="s">
        <v>122</v>
      </c>
      <c r="D4629" s="3" t="s">
        <v>286</v>
      </c>
      <c r="E4629" s="4">
        <v>45986.0</v>
      </c>
      <c r="F4629" s="5">
        <v>144.0</v>
      </c>
      <c r="G4629" s="5">
        <v>62.3</v>
      </c>
      <c r="H4629" s="5">
        <v>8794.0</v>
      </c>
      <c r="I4629" s="1" t="s">
        <v>75</v>
      </c>
      <c r="J4629" s="1" t="s">
        <v>123</v>
      </c>
      <c r="K4629" s="1" t="s">
        <v>13</v>
      </c>
      <c r="L4629" s="1" t="s">
        <v>5</v>
      </c>
      <c r="M4629" s="1" t="s">
        <v>6</v>
      </c>
      <c r="N4629" s="1" t="s">
        <v>7</v>
      </c>
      <c r="O4629" s="6"/>
    </row>
    <row r="4630">
      <c r="A4630" s="5">
        <v>202424.0</v>
      </c>
      <c r="B4630" s="2">
        <v>45990.0</v>
      </c>
      <c r="C4630" s="1" t="s">
        <v>122</v>
      </c>
      <c r="D4630" s="3" t="s">
        <v>172</v>
      </c>
      <c r="E4630" s="4">
        <v>45986.0</v>
      </c>
      <c r="F4630" s="5">
        <v>96.0</v>
      </c>
      <c r="G4630" s="5">
        <v>103.6</v>
      </c>
      <c r="H4630" s="5">
        <v>9749.0</v>
      </c>
      <c r="I4630" s="1" t="s">
        <v>75</v>
      </c>
      <c r="J4630" s="1" t="s">
        <v>123</v>
      </c>
      <c r="K4630" s="1" t="s">
        <v>13</v>
      </c>
      <c r="L4630" s="1" t="s">
        <v>5</v>
      </c>
      <c r="M4630" s="1" t="s">
        <v>6</v>
      </c>
      <c r="N4630" s="1" t="s">
        <v>7</v>
      </c>
      <c r="O4630" s="6"/>
    </row>
    <row r="4631">
      <c r="A4631" s="5">
        <v>202424.0</v>
      </c>
      <c r="B4631" s="2">
        <v>45990.0</v>
      </c>
      <c r="C4631" s="1" t="s">
        <v>122</v>
      </c>
      <c r="D4631" s="3" t="s">
        <v>865</v>
      </c>
      <c r="E4631" s="4">
        <v>45986.0</v>
      </c>
      <c r="F4631" s="5">
        <v>50.0</v>
      </c>
      <c r="G4631" s="5">
        <v>41.04</v>
      </c>
      <c r="H4631" s="5">
        <v>2013.0</v>
      </c>
      <c r="I4631" s="1" t="s">
        <v>71</v>
      </c>
      <c r="J4631" s="1" t="s">
        <v>123</v>
      </c>
      <c r="K4631" s="1" t="s">
        <v>13</v>
      </c>
      <c r="L4631" s="1" t="s">
        <v>5</v>
      </c>
      <c r="M4631" s="1" t="s">
        <v>6</v>
      </c>
      <c r="N4631" s="1" t="s">
        <v>7</v>
      </c>
      <c r="O4631" s="6"/>
    </row>
    <row r="4632">
      <c r="A4632" s="5">
        <v>202424.0</v>
      </c>
      <c r="B4632" s="2">
        <v>45990.0</v>
      </c>
      <c r="C4632" s="1" t="s">
        <v>122</v>
      </c>
      <c r="D4632" s="3" t="s">
        <v>85</v>
      </c>
      <c r="E4632" s="4">
        <v>45986.0</v>
      </c>
      <c r="F4632" s="5">
        <v>1200.0</v>
      </c>
      <c r="G4632" s="5">
        <v>13.93</v>
      </c>
      <c r="H4632" s="5">
        <v>16384.0</v>
      </c>
      <c r="I4632" s="1" t="s">
        <v>75</v>
      </c>
      <c r="J4632" s="1" t="s">
        <v>123</v>
      </c>
      <c r="K4632" s="1" t="s">
        <v>13</v>
      </c>
      <c r="L4632" s="1" t="s">
        <v>5</v>
      </c>
      <c r="M4632" s="1" t="s">
        <v>6</v>
      </c>
      <c r="N4632" s="1" t="s">
        <v>7</v>
      </c>
      <c r="O4632" s="6"/>
    </row>
    <row r="4633">
      <c r="A4633" s="5">
        <v>202424.0</v>
      </c>
      <c r="B4633" s="2">
        <v>45990.0</v>
      </c>
      <c r="C4633" s="1" t="s">
        <v>122</v>
      </c>
      <c r="D4633" s="3" t="s">
        <v>154</v>
      </c>
      <c r="E4633" s="4">
        <v>45986.0</v>
      </c>
      <c r="F4633" s="5">
        <v>300.0</v>
      </c>
      <c r="G4633" s="5">
        <v>18.16</v>
      </c>
      <c r="H4633" s="5">
        <v>5341.0</v>
      </c>
      <c r="I4633" s="1" t="s">
        <v>75</v>
      </c>
      <c r="J4633" s="1" t="s">
        <v>123</v>
      </c>
      <c r="K4633" s="1" t="s">
        <v>13</v>
      </c>
      <c r="L4633" s="1" t="s">
        <v>5</v>
      </c>
      <c r="M4633" s="1" t="s">
        <v>6</v>
      </c>
      <c r="N4633" s="1" t="s">
        <v>7</v>
      </c>
      <c r="O4633" s="6"/>
    </row>
    <row r="4634">
      <c r="A4634" s="5">
        <v>202424.0</v>
      </c>
      <c r="B4634" s="2">
        <v>45990.0</v>
      </c>
      <c r="C4634" s="1" t="s">
        <v>122</v>
      </c>
      <c r="D4634" s="3" t="s">
        <v>298</v>
      </c>
      <c r="E4634" s="4">
        <v>45986.0</v>
      </c>
      <c r="F4634" s="5">
        <v>88.0</v>
      </c>
      <c r="G4634" s="5">
        <v>114.8</v>
      </c>
      <c r="H4634" s="5">
        <v>9902.0</v>
      </c>
      <c r="I4634" s="1" t="s">
        <v>75</v>
      </c>
      <c r="J4634" s="1" t="s">
        <v>123</v>
      </c>
      <c r="K4634" s="1" t="s">
        <v>13</v>
      </c>
      <c r="L4634" s="1" t="s">
        <v>5</v>
      </c>
      <c r="M4634" s="1" t="s">
        <v>6</v>
      </c>
      <c r="N4634" s="1" t="s">
        <v>7</v>
      </c>
      <c r="O4634" s="6"/>
    </row>
    <row r="4635">
      <c r="A4635" s="5">
        <v>202424.0</v>
      </c>
      <c r="B4635" s="2">
        <v>45990.0</v>
      </c>
      <c r="C4635" s="1" t="s">
        <v>122</v>
      </c>
      <c r="D4635" s="3" t="s">
        <v>171</v>
      </c>
      <c r="E4635" s="4">
        <v>45986.0</v>
      </c>
      <c r="F4635" s="5">
        <v>100.0</v>
      </c>
      <c r="G4635" s="5">
        <v>164.08</v>
      </c>
      <c r="H4635" s="5">
        <v>16082.0</v>
      </c>
      <c r="I4635" s="1" t="s">
        <v>75</v>
      </c>
      <c r="J4635" s="1" t="s">
        <v>123</v>
      </c>
      <c r="K4635" s="1" t="s">
        <v>13</v>
      </c>
      <c r="L4635" s="1" t="s">
        <v>5</v>
      </c>
      <c r="M4635" s="1" t="s">
        <v>6</v>
      </c>
      <c r="N4635" s="1" t="s">
        <v>7</v>
      </c>
      <c r="O4635" s="6"/>
    </row>
    <row r="4636">
      <c r="A4636" s="5">
        <v>202424.0</v>
      </c>
      <c r="B4636" s="2">
        <v>45990.0</v>
      </c>
      <c r="C4636" s="1" t="s">
        <v>122</v>
      </c>
      <c r="D4636" s="3" t="s">
        <v>421</v>
      </c>
      <c r="E4636" s="4">
        <v>45986.0</v>
      </c>
      <c r="F4636" s="5">
        <v>90.0</v>
      </c>
      <c r="G4636" s="5">
        <v>74.52</v>
      </c>
      <c r="H4636" s="5">
        <v>6575.0</v>
      </c>
      <c r="I4636" s="1" t="s">
        <v>71</v>
      </c>
      <c r="J4636" s="1" t="s">
        <v>123</v>
      </c>
      <c r="K4636" s="1" t="s">
        <v>13</v>
      </c>
      <c r="L4636" s="1" t="s">
        <v>5</v>
      </c>
      <c r="M4636" s="1" t="s">
        <v>6</v>
      </c>
      <c r="N4636" s="1" t="s">
        <v>7</v>
      </c>
      <c r="O4636" s="6"/>
    </row>
    <row r="4637">
      <c r="A4637" s="5">
        <v>202424.0</v>
      </c>
      <c r="B4637" s="2">
        <v>45990.0</v>
      </c>
      <c r="C4637" s="1" t="s">
        <v>122</v>
      </c>
      <c r="D4637" s="3" t="s">
        <v>382</v>
      </c>
      <c r="E4637" s="4">
        <v>45986.0</v>
      </c>
      <c r="F4637" s="5">
        <v>40.0</v>
      </c>
      <c r="G4637" s="5">
        <v>240.48</v>
      </c>
      <c r="H4637" s="5">
        <v>9429.0</v>
      </c>
      <c r="I4637" s="1" t="s">
        <v>71</v>
      </c>
      <c r="J4637" s="1" t="s">
        <v>123</v>
      </c>
      <c r="K4637" s="1" t="s">
        <v>13</v>
      </c>
      <c r="L4637" s="1" t="s">
        <v>5</v>
      </c>
      <c r="M4637" s="1" t="s">
        <v>6</v>
      </c>
      <c r="N4637" s="1" t="s">
        <v>7</v>
      </c>
      <c r="O4637" s="6"/>
    </row>
    <row r="4638">
      <c r="A4638" s="5">
        <v>202424.0</v>
      </c>
      <c r="B4638" s="2">
        <v>45990.0</v>
      </c>
      <c r="C4638" s="1" t="s">
        <v>122</v>
      </c>
      <c r="D4638" s="3" t="s">
        <v>187</v>
      </c>
      <c r="E4638" s="4">
        <v>45986.0</v>
      </c>
      <c r="F4638" s="5">
        <v>1100.0</v>
      </c>
      <c r="G4638" s="5">
        <v>121.4</v>
      </c>
      <c r="H4638" s="5">
        <v>130871.32</v>
      </c>
      <c r="I4638" s="1" t="s">
        <v>75</v>
      </c>
      <c r="J4638" s="1" t="s">
        <v>123</v>
      </c>
      <c r="K4638" s="1" t="s">
        <v>13</v>
      </c>
      <c r="L4638" s="1" t="s">
        <v>5</v>
      </c>
      <c r="M4638" s="1" t="s">
        <v>6</v>
      </c>
      <c r="N4638" s="1" t="s">
        <v>7</v>
      </c>
      <c r="O4638" s="6"/>
    </row>
    <row r="4639">
      <c r="A4639" s="5">
        <v>202424.0</v>
      </c>
      <c r="B4639" s="2">
        <v>45990.0</v>
      </c>
      <c r="C4639" s="1" t="s">
        <v>122</v>
      </c>
      <c r="D4639" s="3" t="s">
        <v>137</v>
      </c>
      <c r="E4639" s="4">
        <v>45986.0</v>
      </c>
      <c r="F4639" s="5">
        <v>400.0</v>
      </c>
      <c r="G4639" s="5">
        <v>31.46</v>
      </c>
      <c r="H4639" s="5">
        <v>12334.0</v>
      </c>
      <c r="I4639" s="1" t="s">
        <v>75</v>
      </c>
      <c r="J4639" s="1" t="s">
        <v>123</v>
      </c>
      <c r="K4639" s="1" t="s">
        <v>13</v>
      </c>
      <c r="L4639" s="1" t="s">
        <v>5</v>
      </c>
      <c r="M4639" s="1" t="s">
        <v>6</v>
      </c>
      <c r="N4639" s="1" t="s">
        <v>7</v>
      </c>
      <c r="O4639" s="6"/>
    </row>
    <row r="4640">
      <c r="A4640" s="5">
        <v>202424.0</v>
      </c>
      <c r="B4640" s="2">
        <v>45990.0</v>
      </c>
      <c r="C4640" s="1" t="s">
        <v>122</v>
      </c>
      <c r="D4640" s="3" t="s">
        <v>288</v>
      </c>
      <c r="E4640" s="4">
        <v>45986.0</v>
      </c>
      <c r="F4640" s="5">
        <v>300.0</v>
      </c>
      <c r="G4640" s="5">
        <v>39.2</v>
      </c>
      <c r="H4640" s="5">
        <v>11527.0</v>
      </c>
      <c r="I4640" s="1" t="s">
        <v>75</v>
      </c>
      <c r="J4640" s="1" t="s">
        <v>123</v>
      </c>
      <c r="K4640" s="1" t="s">
        <v>13</v>
      </c>
      <c r="L4640" s="1" t="s">
        <v>5</v>
      </c>
      <c r="M4640" s="1" t="s">
        <v>6</v>
      </c>
      <c r="N4640" s="1" t="s">
        <v>7</v>
      </c>
      <c r="O4640" s="6"/>
    </row>
    <row r="4641">
      <c r="A4641" s="5">
        <v>202424.0</v>
      </c>
      <c r="B4641" s="2">
        <v>45990.0</v>
      </c>
      <c r="C4641" s="1" t="s">
        <v>122</v>
      </c>
      <c r="D4641" s="3" t="s">
        <v>363</v>
      </c>
      <c r="E4641" s="4">
        <v>45986.0</v>
      </c>
      <c r="F4641" s="5">
        <v>18.0</v>
      </c>
      <c r="G4641" s="5">
        <v>296.8</v>
      </c>
      <c r="H4641" s="5">
        <v>5238.0</v>
      </c>
      <c r="I4641" s="1" t="s">
        <v>75</v>
      </c>
      <c r="J4641" s="1" t="s">
        <v>123</v>
      </c>
      <c r="K4641" s="1" t="s">
        <v>13</v>
      </c>
      <c r="L4641" s="1" t="s">
        <v>5</v>
      </c>
      <c r="M4641" s="1" t="s">
        <v>6</v>
      </c>
      <c r="N4641" s="1" t="s">
        <v>7</v>
      </c>
      <c r="O4641" s="6"/>
    </row>
    <row r="4642">
      <c r="A4642" s="5">
        <v>202424.0</v>
      </c>
      <c r="B4642" s="2">
        <v>45990.0</v>
      </c>
      <c r="C4642" s="1" t="s">
        <v>122</v>
      </c>
      <c r="D4642" s="3" t="s">
        <v>357</v>
      </c>
      <c r="E4642" s="4">
        <v>45986.0</v>
      </c>
      <c r="F4642" s="5">
        <v>50.0</v>
      </c>
      <c r="G4642" s="5">
        <v>297.08</v>
      </c>
      <c r="H4642" s="5">
        <v>14559.0</v>
      </c>
      <c r="I4642" s="1" t="s">
        <v>75</v>
      </c>
      <c r="J4642" s="1" t="s">
        <v>123</v>
      </c>
      <c r="K4642" s="1" t="s">
        <v>13</v>
      </c>
      <c r="L4642" s="1" t="s">
        <v>5</v>
      </c>
      <c r="M4642" s="1" t="s">
        <v>6</v>
      </c>
      <c r="N4642" s="1" t="s">
        <v>7</v>
      </c>
      <c r="O4642" s="6"/>
    </row>
    <row r="4643">
      <c r="A4643" s="5">
        <v>202424.0</v>
      </c>
      <c r="B4643" s="2">
        <v>45990.0</v>
      </c>
      <c r="C4643" s="1" t="s">
        <v>122</v>
      </c>
      <c r="D4643" s="3" t="s">
        <v>199</v>
      </c>
      <c r="E4643" s="4">
        <v>45986.0</v>
      </c>
      <c r="F4643" s="5">
        <v>300.0</v>
      </c>
      <c r="G4643" s="5">
        <v>5.0</v>
      </c>
      <c r="H4643" s="5">
        <v>1472.0</v>
      </c>
      <c r="I4643" s="1" t="s">
        <v>71</v>
      </c>
      <c r="J4643" s="1" t="s">
        <v>123</v>
      </c>
      <c r="K4643" s="1" t="s">
        <v>13</v>
      </c>
      <c r="L4643" s="1" t="s">
        <v>5</v>
      </c>
      <c r="M4643" s="1" t="s">
        <v>6</v>
      </c>
      <c r="N4643" s="1" t="s">
        <v>7</v>
      </c>
      <c r="O4643" s="6"/>
    </row>
    <row r="4644">
      <c r="A4644" s="5">
        <v>202424.0</v>
      </c>
      <c r="B4644" s="2">
        <v>45990.0</v>
      </c>
      <c r="C4644" s="1" t="s">
        <v>122</v>
      </c>
      <c r="D4644" s="3" t="s">
        <v>420</v>
      </c>
      <c r="E4644" s="4">
        <v>45986.0</v>
      </c>
      <c r="F4644" s="5">
        <v>20.0</v>
      </c>
      <c r="G4644" s="5">
        <v>33.51</v>
      </c>
      <c r="H4644" s="5">
        <v>659.0</v>
      </c>
      <c r="I4644" s="1" t="s">
        <v>71</v>
      </c>
      <c r="J4644" s="1" t="s">
        <v>123</v>
      </c>
      <c r="K4644" s="1" t="s">
        <v>13</v>
      </c>
      <c r="L4644" s="1" t="s">
        <v>5</v>
      </c>
      <c r="M4644" s="1" t="s">
        <v>6</v>
      </c>
      <c r="N4644" s="1" t="s">
        <v>7</v>
      </c>
      <c r="O4644" s="6"/>
    </row>
    <row r="4645">
      <c r="A4645" s="5">
        <v>202424.0</v>
      </c>
      <c r="B4645" s="2">
        <v>45990.0</v>
      </c>
      <c r="C4645" s="1" t="s">
        <v>122</v>
      </c>
      <c r="D4645" s="3" t="s">
        <v>158</v>
      </c>
      <c r="E4645" s="4">
        <v>45986.0</v>
      </c>
      <c r="F4645" s="5">
        <v>600.0</v>
      </c>
      <c r="G4645" s="5">
        <v>196.41</v>
      </c>
      <c r="H4645" s="5">
        <v>115491.2</v>
      </c>
      <c r="I4645" s="1" t="s">
        <v>75</v>
      </c>
      <c r="J4645" s="1" t="s">
        <v>123</v>
      </c>
      <c r="K4645" s="1" t="s">
        <v>13</v>
      </c>
      <c r="L4645" s="1" t="s">
        <v>5</v>
      </c>
      <c r="M4645" s="1" t="s">
        <v>6</v>
      </c>
      <c r="N4645" s="1" t="s">
        <v>7</v>
      </c>
      <c r="O4645" s="6"/>
    </row>
    <row r="4646">
      <c r="A4646" s="5">
        <v>202424.0</v>
      </c>
      <c r="B4646" s="2">
        <v>45990.0</v>
      </c>
      <c r="C4646" s="1" t="s">
        <v>122</v>
      </c>
      <c r="D4646" s="3" t="s">
        <v>159</v>
      </c>
      <c r="E4646" s="4">
        <v>45986.0</v>
      </c>
      <c r="F4646" s="5">
        <v>120.0</v>
      </c>
      <c r="G4646" s="5">
        <v>57.54</v>
      </c>
      <c r="H4646" s="5">
        <v>6769.0</v>
      </c>
      <c r="I4646" s="1" t="s">
        <v>75</v>
      </c>
      <c r="J4646" s="1" t="s">
        <v>123</v>
      </c>
      <c r="K4646" s="1" t="s">
        <v>13</v>
      </c>
      <c r="L4646" s="1" t="s">
        <v>5</v>
      </c>
      <c r="M4646" s="1" t="s">
        <v>6</v>
      </c>
      <c r="N4646" s="1" t="s">
        <v>7</v>
      </c>
      <c r="O4646" s="6"/>
    </row>
    <row r="4647">
      <c r="A4647" s="5">
        <v>202424.0</v>
      </c>
      <c r="B4647" s="2">
        <v>45990.0</v>
      </c>
      <c r="C4647" s="1" t="s">
        <v>122</v>
      </c>
      <c r="D4647" s="3" t="s">
        <v>164</v>
      </c>
      <c r="E4647" s="4">
        <v>45986.0</v>
      </c>
      <c r="F4647" s="5">
        <v>80.0</v>
      </c>
      <c r="G4647" s="5">
        <v>71.4</v>
      </c>
      <c r="H4647" s="5">
        <v>5600.0</v>
      </c>
      <c r="I4647" s="1" t="s">
        <v>75</v>
      </c>
      <c r="J4647" s="1" t="s">
        <v>123</v>
      </c>
      <c r="K4647" s="1" t="s">
        <v>13</v>
      </c>
      <c r="L4647" s="1" t="s">
        <v>5</v>
      </c>
      <c r="M4647" s="1" t="s">
        <v>6</v>
      </c>
      <c r="N4647" s="1" t="s">
        <v>7</v>
      </c>
      <c r="O4647" s="6"/>
    </row>
    <row r="4648">
      <c r="A4648" s="5">
        <v>202424.0</v>
      </c>
      <c r="B4648" s="2">
        <v>45990.0</v>
      </c>
      <c r="C4648" s="1" t="s">
        <v>122</v>
      </c>
      <c r="D4648" s="3" t="s">
        <v>356</v>
      </c>
      <c r="E4648" s="4">
        <v>45986.0</v>
      </c>
      <c r="F4648" s="5">
        <v>20.0</v>
      </c>
      <c r="G4648" s="5">
        <v>489.3</v>
      </c>
      <c r="H4648" s="5">
        <v>9592.0</v>
      </c>
      <c r="I4648" s="1" t="s">
        <v>75</v>
      </c>
      <c r="J4648" s="1" t="s">
        <v>123</v>
      </c>
      <c r="K4648" s="1" t="s">
        <v>13</v>
      </c>
      <c r="L4648" s="1" t="s">
        <v>5</v>
      </c>
      <c r="M4648" s="1" t="s">
        <v>6</v>
      </c>
      <c r="N4648" s="1" t="s">
        <v>7</v>
      </c>
      <c r="O4648" s="6"/>
    </row>
    <row r="4649">
      <c r="A4649" s="5">
        <v>202424.0</v>
      </c>
      <c r="B4649" s="2">
        <v>45990.0</v>
      </c>
      <c r="C4649" s="1" t="s">
        <v>122</v>
      </c>
      <c r="D4649" s="3" t="s">
        <v>161</v>
      </c>
      <c r="E4649" s="4">
        <v>45986.0</v>
      </c>
      <c r="F4649" s="5">
        <v>25.0</v>
      </c>
      <c r="G4649" s="5">
        <v>335.44</v>
      </c>
      <c r="H4649" s="5">
        <v>8220.0</v>
      </c>
      <c r="I4649" s="1" t="s">
        <v>75</v>
      </c>
      <c r="J4649" s="1" t="s">
        <v>123</v>
      </c>
      <c r="K4649" s="1" t="s">
        <v>13</v>
      </c>
      <c r="L4649" s="1" t="s">
        <v>5</v>
      </c>
      <c r="M4649" s="1" t="s">
        <v>6</v>
      </c>
      <c r="N4649" s="1" t="s">
        <v>7</v>
      </c>
      <c r="O4649" s="6"/>
    </row>
    <row r="4650">
      <c r="A4650" s="5">
        <v>202424.0</v>
      </c>
      <c r="B4650" s="2">
        <v>45990.0</v>
      </c>
      <c r="C4650" s="1" t="s">
        <v>122</v>
      </c>
      <c r="D4650" s="3" t="s">
        <v>417</v>
      </c>
      <c r="E4650" s="4">
        <v>45986.0</v>
      </c>
      <c r="F4650" s="5">
        <v>30.0</v>
      </c>
      <c r="G4650" s="5">
        <v>54.28</v>
      </c>
      <c r="H4650" s="5">
        <v>1598.0</v>
      </c>
      <c r="I4650" s="1" t="s">
        <v>71</v>
      </c>
      <c r="J4650" s="1" t="s">
        <v>123</v>
      </c>
      <c r="K4650" s="1" t="s">
        <v>13</v>
      </c>
      <c r="L4650" s="1" t="s">
        <v>5</v>
      </c>
      <c r="M4650" s="1" t="s">
        <v>6</v>
      </c>
      <c r="N4650" s="1" t="s">
        <v>7</v>
      </c>
      <c r="O4650" s="6"/>
    </row>
    <row r="4651">
      <c r="A4651" s="5">
        <v>202424.0</v>
      </c>
      <c r="B4651" s="2">
        <v>45990.0</v>
      </c>
      <c r="C4651" s="1" t="s">
        <v>122</v>
      </c>
      <c r="D4651" s="3" t="s">
        <v>444</v>
      </c>
      <c r="E4651" s="4">
        <v>45986.0</v>
      </c>
      <c r="F4651" s="5">
        <v>30.0</v>
      </c>
      <c r="G4651" s="5">
        <v>47.19</v>
      </c>
      <c r="H4651" s="5">
        <v>1390.0</v>
      </c>
      <c r="I4651" s="1" t="s">
        <v>71</v>
      </c>
      <c r="J4651" s="1" t="s">
        <v>123</v>
      </c>
      <c r="K4651" s="1" t="s">
        <v>13</v>
      </c>
      <c r="L4651" s="1" t="s">
        <v>5</v>
      </c>
      <c r="M4651" s="1" t="s">
        <v>6</v>
      </c>
      <c r="N4651" s="1" t="s">
        <v>7</v>
      </c>
      <c r="O4651" s="6"/>
    </row>
    <row r="4652">
      <c r="A4652" s="5">
        <v>202424.0</v>
      </c>
      <c r="B4652" s="2">
        <v>45990.0</v>
      </c>
      <c r="C4652" s="1" t="s">
        <v>122</v>
      </c>
      <c r="D4652" s="3" t="s">
        <v>294</v>
      </c>
      <c r="E4652" s="4">
        <v>45986.0</v>
      </c>
      <c r="F4652" s="5">
        <v>200.0</v>
      </c>
      <c r="G4652" s="5">
        <v>324.45</v>
      </c>
      <c r="H4652" s="5">
        <v>63594.0</v>
      </c>
      <c r="I4652" s="1" t="s">
        <v>75</v>
      </c>
      <c r="J4652" s="1" t="s">
        <v>123</v>
      </c>
      <c r="K4652" s="1" t="s">
        <v>13</v>
      </c>
      <c r="L4652" s="1" t="s">
        <v>5</v>
      </c>
      <c r="M4652" s="1" t="s">
        <v>6</v>
      </c>
      <c r="N4652" s="1" t="s">
        <v>7</v>
      </c>
      <c r="O4652" s="6"/>
    </row>
    <row r="4653">
      <c r="A4653" s="5">
        <v>202424.0</v>
      </c>
      <c r="B4653" s="2">
        <v>45990.0</v>
      </c>
      <c r="C4653" s="1" t="s">
        <v>122</v>
      </c>
      <c r="D4653" s="3" t="s">
        <v>183</v>
      </c>
      <c r="E4653" s="4">
        <v>45986.0</v>
      </c>
      <c r="F4653" s="5">
        <v>200.0</v>
      </c>
      <c r="G4653" s="5">
        <v>9.73</v>
      </c>
      <c r="H4653" s="5">
        <v>1909.0</v>
      </c>
      <c r="I4653" s="1" t="s">
        <v>75</v>
      </c>
      <c r="J4653" s="1" t="s">
        <v>123</v>
      </c>
      <c r="K4653" s="1" t="s">
        <v>13</v>
      </c>
      <c r="L4653" s="1" t="s">
        <v>5</v>
      </c>
      <c r="M4653" s="1" t="s">
        <v>6</v>
      </c>
      <c r="N4653" s="1" t="s">
        <v>7</v>
      </c>
      <c r="O4653" s="6"/>
    </row>
    <row r="4654">
      <c r="A4654" s="5">
        <v>202424.0</v>
      </c>
      <c r="B4654" s="2">
        <v>45990.0</v>
      </c>
      <c r="C4654" s="1" t="s">
        <v>122</v>
      </c>
      <c r="D4654" s="3" t="s">
        <v>156</v>
      </c>
      <c r="E4654" s="4">
        <v>45986.0</v>
      </c>
      <c r="F4654" s="5">
        <v>100.0</v>
      </c>
      <c r="G4654" s="5">
        <v>128.8</v>
      </c>
      <c r="H4654" s="5">
        <v>12625.0</v>
      </c>
      <c r="I4654" s="1" t="s">
        <v>75</v>
      </c>
      <c r="J4654" s="1" t="s">
        <v>123</v>
      </c>
      <c r="K4654" s="1" t="s">
        <v>13</v>
      </c>
      <c r="L4654" s="1" t="s">
        <v>5</v>
      </c>
      <c r="M4654" s="1" t="s">
        <v>6</v>
      </c>
      <c r="N4654" s="1" t="s">
        <v>7</v>
      </c>
      <c r="O4654" s="6"/>
    </row>
    <row r="4655">
      <c r="A4655" s="5">
        <v>202424.0</v>
      </c>
      <c r="B4655" s="2">
        <v>45990.0</v>
      </c>
      <c r="C4655" s="1" t="s">
        <v>122</v>
      </c>
      <c r="D4655" s="3" t="s">
        <v>352</v>
      </c>
      <c r="E4655" s="4">
        <v>45986.0</v>
      </c>
      <c r="F4655" s="5">
        <v>30.0</v>
      </c>
      <c r="G4655" s="5">
        <v>637.84</v>
      </c>
      <c r="H4655" s="5">
        <v>18755.0</v>
      </c>
      <c r="I4655" s="1" t="s">
        <v>75</v>
      </c>
      <c r="J4655" s="1" t="s">
        <v>123</v>
      </c>
      <c r="K4655" s="1" t="s">
        <v>13</v>
      </c>
      <c r="L4655" s="1" t="s">
        <v>5</v>
      </c>
      <c r="M4655" s="1" t="s">
        <v>6</v>
      </c>
      <c r="N4655" s="1" t="s">
        <v>7</v>
      </c>
      <c r="O4655" s="6"/>
    </row>
    <row r="4656">
      <c r="A4656" s="5">
        <v>202424.0</v>
      </c>
      <c r="B4656" s="2">
        <v>45990.0</v>
      </c>
      <c r="C4656" s="1" t="s">
        <v>122</v>
      </c>
      <c r="D4656" s="3" t="s">
        <v>1020</v>
      </c>
      <c r="E4656" s="4">
        <v>45986.0</v>
      </c>
      <c r="F4656" s="5">
        <v>12.0</v>
      </c>
      <c r="G4656" s="5">
        <v>623.0</v>
      </c>
      <c r="H4656" s="5">
        <v>7329.0</v>
      </c>
      <c r="I4656" s="1" t="s">
        <v>75</v>
      </c>
      <c r="J4656" s="1" t="s">
        <v>123</v>
      </c>
      <c r="K4656" s="1" t="s">
        <v>13</v>
      </c>
      <c r="L4656" s="1" t="s">
        <v>5</v>
      </c>
      <c r="M4656" s="1" t="s">
        <v>6</v>
      </c>
      <c r="N4656" s="1" t="s">
        <v>7</v>
      </c>
      <c r="O4656" s="6"/>
    </row>
    <row r="4657">
      <c r="A4657" s="5">
        <v>202427.0</v>
      </c>
      <c r="B4657" s="2">
        <v>45990.0</v>
      </c>
      <c r="C4657" s="1" t="s">
        <v>122</v>
      </c>
      <c r="D4657" s="3" t="s">
        <v>392</v>
      </c>
      <c r="E4657" s="4">
        <v>45986.0</v>
      </c>
      <c r="F4657" s="5">
        <v>40.0</v>
      </c>
      <c r="G4657" s="5">
        <v>1326.74</v>
      </c>
      <c r="H4657" s="5">
        <v>52012.0</v>
      </c>
      <c r="I4657" s="1" t="s">
        <v>125</v>
      </c>
      <c r="J4657" s="1" t="s">
        <v>123</v>
      </c>
      <c r="K4657" s="1" t="s">
        <v>13</v>
      </c>
      <c r="L4657" s="1" t="s">
        <v>5</v>
      </c>
      <c r="M4657" s="1" t="s">
        <v>6</v>
      </c>
      <c r="N4657" s="1" t="s">
        <v>7</v>
      </c>
      <c r="O4657" s="6"/>
    </row>
    <row r="4658">
      <c r="A4658" s="5">
        <v>202427.0</v>
      </c>
      <c r="B4658" s="2">
        <v>45990.0</v>
      </c>
      <c r="C4658" s="1" t="s">
        <v>122</v>
      </c>
      <c r="D4658" s="3" t="s">
        <v>391</v>
      </c>
      <c r="E4658" s="4">
        <v>45986.0</v>
      </c>
      <c r="F4658" s="5">
        <v>150.0</v>
      </c>
      <c r="G4658" s="5">
        <v>55.3</v>
      </c>
      <c r="H4658" s="5">
        <v>8133.0</v>
      </c>
      <c r="I4658" s="1" t="s">
        <v>125</v>
      </c>
      <c r="J4658" s="1" t="s">
        <v>123</v>
      </c>
      <c r="K4658" s="1" t="s">
        <v>13</v>
      </c>
      <c r="L4658" s="1" t="s">
        <v>5</v>
      </c>
      <c r="M4658" s="1" t="s">
        <v>6</v>
      </c>
      <c r="N4658" s="1" t="s">
        <v>7</v>
      </c>
      <c r="O4658" s="6"/>
    </row>
    <row r="4659">
      <c r="A4659" s="5">
        <v>202427.0</v>
      </c>
      <c r="B4659" s="2">
        <v>45990.0</v>
      </c>
      <c r="C4659" s="1" t="s">
        <v>122</v>
      </c>
      <c r="D4659" s="3" t="s">
        <v>938</v>
      </c>
      <c r="E4659" s="4">
        <v>45986.0</v>
      </c>
      <c r="F4659" s="5">
        <v>100.0</v>
      </c>
      <c r="G4659" s="5">
        <v>30.8</v>
      </c>
      <c r="H4659" s="5">
        <v>3022.0</v>
      </c>
      <c r="I4659" s="1" t="s">
        <v>125</v>
      </c>
      <c r="J4659" s="1" t="s">
        <v>123</v>
      </c>
      <c r="K4659" s="1" t="s">
        <v>13</v>
      </c>
      <c r="L4659" s="1" t="s">
        <v>5</v>
      </c>
      <c r="M4659" s="1" t="s">
        <v>6</v>
      </c>
      <c r="N4659" s="1" t="s">
        <v>7</v>
      </c>
      <c r="O4659" s="6"/>
    </row>
    <row r="4660">
      <c r="A4660" s="5">
        <v>202427.0</v>
      </c>
      <c r="B4660" s="2">
        <v>45990.0</v>
      </c>
      <c r="C4660" s="1" t="s">
        <v>122</v>
      </c>
      <c r="D4660" s="3" t="s">
        <v>124</v>
      </c>
      <c r="E4660" s="4">
        <v>45986.0</v>
      </c>
      <c r="F4660" s="5">
        <v>170.0</v>
      </c>
      <c r="G4660" s="5">
        <v>448.54</v>
      </c>
      <c r="H4660" s="5">
        <v>74730.0</v>
      </c>
      <c r="I4660" s="1" t="s">
        <v>125</v>
      </c>
      <c r="J4660" s="1" t="s">
        <v>123</v>
      </c>
      <c r="K4660" s="1" t="s">
        <v>13</v>
      </c>
      <c r="L4660" s="1" t="s">
        <v>5</v>
      </c>
      <c r="M4660" s="1" t="s">
        <v>6</v>
      </c>
      <c r="N4660" s="1" t="s">
        <v>7</v>
      </c>
      <c r="O4660" s="6"/>
    </row>
    <row r="4661">
      <c r="A4661" s="5">
        <v>202427.0</v>
      </c>
      <c r="B4661" s="2">
        <v>45990.0</v>
      </c>
      <c r="C4661" s="1" t="s">
        <v>122</v>
      </c>
      <c r="D4661" s="3" t="s">
        <v>144</v>
      </c>
      <c r="E4661" s="4">
        <v>45986.0</v>
      </c>
      <c r="F4661" s="5">
        <v>120.0</v>
      </c>
      <c r="G4661" s="5">
        <v>450.49</v>
      </c>
      <c r="H4661" s="5">
        <v>52981.0</v>
      </c>
      <c r="I4661" s="1" t="s">
        <v>125</v>
      </c>
      <c r="J4661" s="1" t="s">
        <v>123</v>
      </c>
      <c r="K4661" s="1" t="s">
        <v>13</v>
      </c>
      <c r="L4661" s="1" t="s">
        <v>5</v>
      </c>
      <c r="M4661" s="1" t="s">
        <v>6</v>
      </c>
      <c r="N4661" s="1" t="s">
        <v>7</v>
      </c>
      <c r="O4661" s="6"/>
    </row>
    <row r="4662">
      <c r="A4662" s="5">
        <v>202427.0</v>
      </c>
      <c r="B4662" s="2">
        <v>45990.0</v>
      </c>
      <c r="C4662" s="1" t="s">
        <v>122</v>
      </c>
      <c r="D4662" s="3" t="s">
        <v>653</v>
      </c>
      <c r="E4662" s="4">
        <v>45986.0</v>
      </c>
      <c r="F4662" s="5">
        <v>75.0</v>
      </c>
      <c r="G4662" s="5">
        <v>77.7</v>
      </c>
      <c r="H4662" s="5">
        <v>5715.0</v>
      </c>
      <c r="I4662" s="1" t="s">
        <v>125</v>
      </c>
      <c r="J4662" s="1" t="s">
        <v>123</v>
      </c>
      <c r="K4662" s="1" t="s">
        <v>13</v>
      </c>
      <c r="L4662" s="1" t="s">
        <v>5</v>
      </c>
      <c r="M4662" s="1" t="s">
        <v>6</v>
      </c>
      <c r="N4662" s="1" t="s">
        <v>7</v>
      </c>
      <c r="O4662" s="6"/>
    </row>
    <row r="4663">
      <c r="A4663" s="5">
        <v>202427.0</v>
      </c>
      <c r="B4663" s="2">
        <v>45990.0</v>
      </c>
      <c r="C4663" s="1" t="s">
        <v>122</v>
      </c>
      <c r="D4663" s="3" t="s">
        <v>214</v>
      </c>
      <c r="E4663" s="4">
        <v>45986.0</v>
      </c>
      <c r="F4663" s="5">
        <v>70.0</v>
      </c>
      <c r="G4663" s="5">
        <v>897.08</v>
      </c>
      <c r="H4663" s="5">
        <v>61543.0</v>
      </c>
      <c r="I4663" s="1" t="s">
        <v>125</v>
      </c>
      <c r="J4663" s="1" t="s">
        <v>123</v>
      </c>
      <c r="K4663" s="1" t="s">
        <v>13</v>
      </c>
      <c r="L4663" s="1" t="s">
        <v>5</v>
      </c>
      <c r="M4663" s="1" t="s">
        <v>6</v>
      </c>
      <c r="N4663" s="1" t="s">
        <v>7</v>
      </c>
      <c r="O4663" s="6"/>
    </row>
    <row r="4664">
      <c r="A4664" s="5">
        <v>202427.0</v>
      </c>
      <c r="B4664" s="2">
        <v>45990.0</v>
      </c>
      <c r="C4664" s="1" t="s">
        <v>122</v>
      </c>
      <c r="D4664" s="3" t="s">
        <v>145</v>
      </c>
      <c r="E4664" s="4">
        <v>45986.0</v>
      </c>
      <c r="F4664" s="5">
        <v>60.0</v>
      </c>
      <c r="G4664" s="5">
        <v>99.4</v>
      </c>
      <c r="H4664" s="5">
        <v>5848.0</v>
      </c>
      <c r="I4664" s="1" t="s">
        <v>125</v>
      </c>
      <c r="J4664" s="1" t="s">
        <v>123</v>
      </c>
      <c r="K4664" s="1" t="s">
        <v>13</v>
      </c>
      <c r="L4664" s="1" t="s">
        <v>5</v>
      </c>
      <c r="M4664" s="1" t="s">
        <v>6</v>
      </c>
      <c r="N4664" s="1" t="s">
        <v>7</v>
      </c>
      <c r="O4664" s="6"/>
    </row>
    <row r="4665">
      <c r="A4665" s="5">
        <v>202427.0</v>
      </c>
      <c r="B4665" s="2">
        <v>45990.0</v>
      </c>
      <c r="C4665" s="1" t="s">
        <v>122</v>
      </c>
      <c r="D4665" s="3" t="s">
        <v>129</v>
      </c>
      <c r="E4665" s="4">
        <v>45986.0</v>
      </c>
      <c r="F4665" s="5">
        <v>70.0</v>
      </c>
      <c r="G4665" s="5">
        <v>1619.69</v>
      </c>
      <c r="H4665" s="5">
        <v>111114.36</v>
      </c>
      <c r="I4665" s="1" t="s">
        <v>125</v>
      </c>
      <c r="J4665" s="1" t="s">
        <v>123</v>
      </c>
      <c r="K4665" s="1" t="s">
        <v>13</v>
      </c>
      <c r="L4665" s="1" t="s">
        <v>5</v>
      </c>
      <c r="M4665" s="1" t="s">
        <v>6</v>
      </c>
      <c r="N4665" s="1" t="s">
        <v>7</v>
      </c>
      <c r="O4665" s="6"/>
    </row>
    <row r="4666">
      <c r="A4666" s="5">
        <v>202427.0</v>
      </c>
      <c r="B4666" s="2">
        <v>45990.0</v>
      </c>
      <c r="C4666" s="1" t="s">
        <v>122</v>
      </c>
      <c r="D4666" s="3" t="s">
        <v>128</v>
      </c>
      <c r="E4666" s="4">
        <v>45986.0</v>
      </c>
      <c r="F4666" s="5">
        <v>16.0</v>
      </c>
      <c r="G4666" s="5">
        <v>258.3</v>
      </c>
      <c r="H4666" s="5">
        <v>4054.0</v>
      </c>
      <c r="I4666" s="1" t="s">
        <v>125</v>
      </c>
      <c r="J4666" s="1" t="s">
        <v>123</v>
      </c>
      <c r="K4666" s="1" t="s">
        <v>13</v>
      </c>
      <c r="L4666" s="1" t="s">
        <v>5</v>
      </c>
      <c r="M4666" s="1" t="s">
        <v>6</v>
      </c>
      <c r="N4666" s="1" t="s">
        <v>7</v>
      </c>
      <c r="O4666" s="6"/>
    </row>
    <row r="4667">
      <c r="A4667" s="5">
        <v>202427.0</v>
      </c>
      <c r="B4667" s="2">
        <v>45990.0</v>
      </c>
      <c r="C4667" s="1" t="s">
        <v>122</v>
      </c>
      <c r="D4667" s="7">
        <v>5171.0</v>
      </c>
      <c r="E4667" s="4">
        <v>45986.0</v>
      </c>
      <c r="F4667" s="5">
        <v>100.0</v>
      </c>
      <c r="G4667" s="5">
        <v>122.99</v>
      </c>
      <c r="H4667" s="5">
        <v>12057.0</v>
      </c>
      <c r="I4667" s="1" t="s">
        <v>125</v>
      </c>
      <c r="J4667" s="1" t="s">
        <v>123</v>
      </c>
      <c r="K4667" s="1" t="s">
        <v>13</v>
      </c>
      <c r="L4667" s="1" t="s">
        <v>5</v>
      </c>
      <c r="M4667" s="1" t="s">
        <v>6</v>
      </c>
      <c r="N4667" s="1" t="s">
        <v>7</v>
      </c>
      <c r="O4667" s="6"/>
    </row>
    <row r="4668">
      <c r="A4668" s="5">
        <v>202427.0</v>
      </c>
      <c r="B4668" s="2">
        <v>45990.0</v>
      </c>
      <c r="C4668" s="1" t="s">
        <v>122</v>
      </c>
      <c r="D4668" s="3" t="s">
        <v>133</v>
      </c>
      <c r="E4668" s="4">
        <v>45986.0</v>
      </c>
      <c r="F4668" s="5">
        <v>300.0</v>
      </c>
      <c r="G4668" s="5">
        <v>44.1</v>
      </c>
      <c r="H4668" s="5">
        <v>12969.0</v>
      </c>
      <c r="I4668" s="1" t="s">
        <v>125</v>
      </c>
      <c r="J4668" s="1" t="s">
        <v>123</v>
      </c>
      <c r="K4668" s="1" t="s">
        <v>13</v>
      </c>
      <c r="L4668" s="1" t="s">
        <v>5</v>
      </c>
      <c r="M4668" s="1" t="s">
        <v>6</v>
      </c>
      <c r="N4668" s="1" t="s">
        <v>7</v>
      </c>
      <c r="O4668" s="6"/>
    </row>
    <row r="4669">
      <c r="A4669" s="5">
        <v>202427.0</v>
      </c>
      <c r="B4669" s="2">
        <v>45990.0</v>
      </c>
      <c r="C4669" s="1" t="s">
        <v>122</v>
      </c>
      <c r="D4669" s="3" t="s">
        <v>711</v>
      </c>
      <c r="E4669" s="4">
        <v>45986.0</v>
      </c>
      <c r="F4669" s="5">
        <v>40.0</v>
      </c>
      <c r="G4669" s="5">
        <v>37.8</v>
      </c>
      <c r="H4669" s="5">
        <v>1485.0</v>
      </c>
      <c r="I4669" s="1" t="s">
        <v>125</v>
      </c>
      <c r="J4669" s="1" t="s">
        <v>123</v>
      </c>
      <c r="K4669" s="1" t="s">
        <v>13</v>
      </c>
      <c r="L4669" s="1" t="s">
        <v>5</v>
      </c>
      <c r="M4669" s="1" t="s">
        <v>6</v>
      </c>
      <c r="N4669" s="1" t="s">
        <v>7</v>
      </c>
      <c r="O4669" s="6"/>
    </row>
    <row r="4670">
      <c r="A4670" s="5">
        <v>202427.0</v>
      </c>
      <c r="B4670" s="2">
        <v>45990.0</v>
      </c>
      <c r="C4670" s="1" t="s">
        <v>122</v>
      </c>
      <c r="D4670" s="3" t="s">
        <v>390</v>
      </c>
      <c r="E4670" s="4">
        <v>45986.0</v>
      </c>
      <c r="F4670" s="5">
        <v>80.0</v>
      </c>
      <c r="G4670" s="5">
        <v>113.4</v>
      </c>
      <c r="H4670" s="5">
        <v>8894.0</v>
      </c>
      <c r="I4670" s="1" t="s">
        <v>125</v>
      </c>
      <c r="J4670" s="1" t="s">
        <v>123</v>
      </c>
      <c r="K4670" s="1" t="s">
        <v>13</v>
      </c>
      <c r="L4670" s="1" t="s">
        <v>5</v>
      </c>
      <c r="M4670" s="1" t="s">
        <v>6</v>
      </c>
      <c r="N4670" s="1" t="s">
        <v>7</v>
      </c>
      <c r="O4670" s="6"/>
    </row>
    <row r="4671">
      <c r="A4671" s="5">
        <v>202431.0</v>
      </c>
      <c r="B4671" s="2">
        <v>45990.0</v>
      </c>
      <c r="C4671" s="1" t="s">
        <v>122</v>
      </c>
      <c r="D4671" s="3" t="s">
        <v>47</v>
      </c>
      <c r="E4671" s="4">
        <v>45986.0</v>
      </c>
      <c r="F4671" s="5">
        <v>1500.0</v>
      </c>
      <c r="G4671" s="5">
        <v>3300.56</v>
      </c>
      <c r="H4671" s="5">
        <v>6470.0</v>
      </c>
      <c r="I4671" s="1" t="s">
        <v>43</v>
      </c>
      <c r="J4671" s="1" t="s">
        <v>123</v>
      </c>
      <c r="K4671" s="1" t="s">
        <v>13</v>
      </c>
      <c r="L4671" s="1" t="s">
        <v>5</v>
      </c>
      <c r="M4671" s="1" t="s">
        <v>44</v>
      </c>
      <c r="N4671" s="1" t="s">
        <v>7</v>
      </c>
      <c r="O4671" s="6"/>
    </row>
    <row r="4672">
      <c r="A4672" s="5">
        <v>109604.0</v>
      </c>
      <c r="B4672" s="2">
        <v>45990.0</v>
      </c>
      <c r="C4672" s="1" t="s">
        <v>24</v>
      </c>
      <c r="D4672" s="7">
        <v>5210.0</v>
      </c>
      <c r="E4672" s="4">
        <v>45986.0</v>
      </c>
      <c r="F4672" s="5">
        <v>50.0</v>
      </c>
      <c r="G4672" s="5">
        <v>294.4</v>
      </c>
      <c r="H4672" s="5">
        <v>14427.0</v>
      </c>
      <c r="I4672" s="1" t="s">
        <v>61</v>
      </c>
      <c r="J4672" s="1" t="s">
        <v>27</v>
      </c>
      <c r="K4672" s="1" t="s">
        <v>28</v>
      </c>
      <c r="L4672" s="1" t="s">
        <v>5</v>
      </c>
      <c r="M4672" s="1" t="s">
        <v>29</v>
      </c>
      <c r="N4672" s="1" t="s">
        <v>7</v>
      </c>
      <c r="O4672" s="6"/>
    </row>
    <row r="4673">
      <c r="A4673" s="5">
        <v>109604.0</v>
      </c>
      <c r="B4673" s="2">
        <v>45990.0</v>
      </c>
      <c r="C4673" s="1" t="s">
        <v>24</v>
      </c>
      <c r="D4673" s="3" t="s">
        <v>246</v>
      </c>
      <c r="E4673" s="4">
        <v>45986.0</v>
      </c>
      <c r="F4673" s="5">
        <v>100.0</v>
      </c>
      <c r="G4673" s="5">
        <v>110.4</v>
      </c>
      <c r="H4673" s="5">
        <v>10820.0</v>
      </c>
      <c r="I4673" s="1" t="s">
        <v>26</v>
      </c>
      <c r="J4673" s="1" t="s">
        <v>27</v>
      </c>
      <c r="K4673" s="1" t="s">
        <v>28</v>
      </c>
      <c r="L4673" s="1" t="s">
        <v>5</v>
      </c>
      <c r="M4673" s="1" t="s">
        <v>29</v>
      </c>
      <c r="N4673" s="1" t="s">
        <v>7</v>
      </c>
      <c r="O4673" s="6"/>
    </row>
    <row r="4674">
      <c r="A4674" s="5">
        <v>109604.0</v>
      </c>
      <c r="B4674" s="2">
        <v>45990.0</v>
      </c>
      <c r="C4674" s="1" t="s">
        <v>24</v>
      </c>
      <c r="D4674" s="7">
        <v>5250.0</v>
      </c>
      <c r="E4674" s="4">
        <v>45986.0</v>
      </c>
      <c r="F4674" s="5">
        <v>3.0</v>
      </c>
      <c r="G4674" s="5">
        <v>1145.4</v>
      </c>
      <c r="H4674" s="5">
        <v>3369.0</v>
      </c>
      <c r="I4674" s="1" t="s">
        <v>61</v>
      </c>
      <c r="J4674" s="1" t="s">
        <v>27</v>
      </c>
      <c r="K4674" s="1" t="s">
        <v>28</v>
      </c>
      <c r="L4674" s="1" t="s">
        <v>5</v>
      </c>
      <c r="M4674" s="1" t="s">
        <v>29</v>
      </c>
      <c r="N4674" s="1" t="s">
        <v>7</v>
      </c>
      <c r="O4674" s="6"/>
    </row>
    <row r="4675">
      <c r="A4675" s="5">
        <v>109604.0</v>
      </c>
      <c r="B4675" s="2">
        <v>45990.0</v>
      </c>
      <c r="C4675" s="1" t="s">
        <v>24</v>
      </c>
      <c r="D4675" s="7">
        <v>5252.0</v>
      </c>
      <c r="E4675" s="4">
        <v>45986.0</v>
      </c>
      <c r="F4675" s="5">
        <v>6.0</v>
      </c>
      <c r="G4675" s="5">
        <v>1909.0</v>
      </c>
      <c r="H4675" s="5">
        <v>11226.0</v>
      </c>
      <c r="I4675" s="1" t="s">
        <v>61</v>
      </c>
      <c r="J4675" s="1" t="s">
        <v>27</v>
      </c>
      <c r="K4675" s="1" t="s">
        <v>28</v>
      </c>
      <c r="L4675" s="1" t="s">
        <v>5</v>
      </c>
      <c r="M4675" s="1" t="s">
        <v>29</v>
      </c>
      <c r="N4675" s="1" t="s">
        <v>7</v>
      </c>
      <c r="O4675" s="6"/>
    </row>
    <row r="4676">
      <c r="A4676" s="5">
        <v>109604.0</v>
      </c>
      <c r="B4676" s="2">
        <v>45990.0</v>
      </c>
      <c r="C4676" s="1" t="s">
        <v>24</v>
      </c>
      <c r="D4676" s="7">
        <v>5275.0</v>
      </c>
      <c r="E4676" s="4">
        <v>45986.0</v>
      </c>
      <c r="F4676" s="5">
        <v>6.0</v>
      </c>
      <c r="G4676" s="5">
        <v>1835.4</v>
      </c>
      <c r="H4676" s="5">
        <v>10793.0</v>
      </c>
      <c r="I4676" s="1" t="s">
        <v>61</v>
      </c>
      <c r="J4676" s="1" t="s">
        <v>27</v>
      </c>
      <c r="K4676" s="1" t="s">
        <v>28</v>
      </c>
      <c r="L4676" s="1" t="s">
        <v>5</v>
      </c>
      <c r="M4676" s="1" t="s">
        <v>29</v>
      </c>
      <c r="N4676" s="1" t="s">
        <v>7</v>
      </c>
      <c r="O4676" s="6"/>
    </row>
    <row r="4677">
      <c r="A4677" s="5">
        <v>109604.0</v>
      </c>
      <c r="B4677" s="2">
        <v>45990.0</v>
      </c>
      <c r="C4677" s="1" t="s">
        <v>24</v>
      </c>
      <c r="D4677" s="7">
        <v>5280.0</v>
      </c>
      <c r="E4677" s="4">
        <v>45986.0</v>
      </c>
      <c r="F4677" s="5">
        <v>3.0</v>
      </c>
      <c r="G4677" s="5">
        <v>2203.4</v>
      </c>
      <c r="H4677" s="5">
        <v>6479.0</v>
      </c>
      <c r="I4677" s="1" t="s">
        <v>61</v>
      </c>
      <c r="J4677" s="1" t="s">
        <v>27</v>
      </c>
      <c r="K4677" s="1" t="s">
        <v>28</v>
      </c>
      <c r="L4677" s="1" t="s">
        <v>5</v>
      </c>
      <c r="M4677" s="1" t="s">
        <v>29</v>
      </c>
      <c r="N4677" s="1" t="s">
        <v>7</v>
      </c>
      <c r="O4677" s="6"/>
    </row>
    <row r="4678">
      <c r="A4678" s="5">
        <v>109604.0</v>
      </c>
      <c r="B4678" s="2">
        <v>45990.0</v>
      </c>
      <c r="C4678" s="1" t="s">
        <v>24</v>
      </c>
      <c r="D4678" s="7">
        <v>5255.0</v>
      </c>
      <c r="E4678" s="4">
        <v>45986.0</v>
      </c>
      <c r="F4678" s="5">
        <v>3.0</v>
      </c>
      <c r="G4678" s="5">
        <v>1278.8</v>
      </c>
      <c r="H4678" s="5">
        <v>3761.0</v>
      </c>
      <c r="I4678" s="1" t="s">
        <v>61</v>
      </c>
      <c r="J4678" s="1" t="s">
        <v>27</v>
      </c>
      <c r="K4678" s="1" t="s">
        <v>28</v>
      </c>
      <c r="L4678" s="1" t="s">
        <v>5</v>
      </c>
      <c r="M4678" s="1" t="s">
        <v>29</v>
      </c>
      <c r="N4678" s="1" t="s">
        <v>7</v>
      </c>
      <c r="O4678" s="6"/>
    </row>
    <row r="4679">
      <c r="A4679" s="5">
        <v>109604.0</v>
      </c>
      <c r="B4679" s="2">
        <v>45990.0</v>
      </c>
      <c r="C4679" s="1" t="s">
        <v>24</v>
      </c>
      <c r="D4679" s="7">
        <v>5208.0</v>
      </c>
      <c r="E4679" s="4">
        <v>45986.0</v>
      </c>
      <c r="F4679" s="5">
        <v>40.0</v>
      </c>
      <c r="G4679" s="5">
        <v>455.4</v>
      </c>
      <c r="H4679" s="5">
        <v>17853.0</v>
      </c>
      <c r="I4679" s="1" t="s">
        <v>61</v>
      </c>
      <c r="J4679" s="1" t="s">
        <v>27</v>
      </c>
      <c r="K4679" s="1" t="s">
        <v>28</v>
      </c>
      <c r="L4679" s="1" t="s">
        <v>5</v>
      </c>
      <c r="M4679" s="1" t="s">
        <v>29</v>
      </c>
      <c r="N4679" s="1" t="s">
        <v>7</v>
      </c>
      <c r="O4679" s="6"/>
    </row>
    <row r="4680">
      <c r="A4680" s="5">
        <v>109677.0</v>
      </c>
      <c r="B4680" s="2">
        <v>45990.0</v>
      </c>
      <c r="C4680" s="1" t="s">
        <v>517</v>
      </c>
      <c r="D4680" s="7">
        <v>167.0</v>
      </c>
      <c r="E4680" s="4">
        <v>45986.0</v>
      </c>
      <c r="F4680" s="5">
        <v>100.0</v>
      </c>
      <c r="G4680" s="5">
        <v>35.75</v>
      </c>
      <c r="H4680" s="5">
        <v>3577.0</v>
      </c>
      <c r="I4680" s="1" t="s">
        <v>21</v>
      </c>
      <c r="J4680" s="1" t="s">
        <v>518</v>
      </c>
      <c r="K4680" s="1" t="s">
        <v>4</v>
      </c>
      <c r="L4680" s="1" t="s">
        <v>5</v>
      </c>
      <c r="M4680" s="1" t="s">
        <v>23</v>
      </c>
      <c r="N4680" s="1" t="s">
        <v>7</v>
      </c>
      <c r="O4680" s="6"/>
    </row>
    <row r="4681">
      <c r="A4681" s="5">
        <v>109677.0</v>
      </c>
      <c r="B4681" s="2">
        <v>45990.0</v>
      </c>
      <c r="C4681" s="1" t="s">
        <v>517</v>
      </c>
      <c r="D4681" s="7">
        <v>361.0</v>
      </c>
      <c r="E4681" s="4">
        <v>45986.0</v>
      </c>
      <c r="F4681" s="5">
        <v>100.0</v>
      </c>
      <c r="G4681" s="5">
        <v>139.54</v>
      </c>
      <c r="H4681" s="5">
        <v>13956.0</v>
      </c>
      <c r="I4681" s="1" t="s">
        <v>229</v>
      </c>
      <c r="J4681" s="1" t="s">
        <v>518</v>
      </c>
      <c r="K4681" s="1" t="s">
        <v>4</v>
      </c>
      <c r="L4681" s="1" t="s">
        <v>5</v>
      </c>
      <c r="M4681" s="1" t="s">
        <v>23</v>
      </c>
      <c r="N4681" s="1" t="s">
        <v>7</v>
      </c>
      <c r="O4681" s="6"/>
    </row>
    <row r="4682">
      <c r="A4682" s="5">
        <v>109677.0</v>
      </c>
      <c r="B4682" s="2">
        <v>45990.0</v>
      </c>
      <c r="C4682" s="1" t="s">
        <v>517</v>
      </c>
      <c r="D4682" s="7">
        <v>150.0</v>
      </c>
      <c r="E4682" s="4">
        <v>45986.0</v>
      </c>
      <c r="F4682" s="5">
        <v>14.0</v>
      </c>
      <c r="G4682" s="5">
        <v>634.1</v>
      </c>
      <c r="H4682" s="5">
        <v>8880.0</v>
      </c>
      <c r="I4682" s="1" t="s">
        <v>21</v>
      </c>
      <c r="J4682" s="1" t="s">
        <v>518</v>
      </c>
      <c r="K4682" s="1" t="s">
        <v>4</v>
      </c>
      <c r="L4682" s="1" t="s">
        <v>5</v>
      </c>
      <c r="M4682" s="1" t="s">
        <v>23</v>
      </c>
      <c r="N4682" s="1" t="s">
        <v>7</v>
      </c>
      <c r="O4682" s="6"/>
    </row>
    <row r="4683">
      <c r="A4683" s="5">
        <v>109677.0</v>
      </c>
      <c r="B4683" s="2">
        <v>45990.0</v>
      </c>
      <c r="C4683" s="1" t="s">
        <v>517</v>
      </c>
      <c r="D4683" s="7">
        <v>103.0</v>
      </c>
      <c r="E4683" s="4">
        <v>45986.0</v>
      </c>
      <c r="F4683" s="5">
        <v>108.0</v>
      </c>
      <c r="G4683" s="5">
        <v>51.74</v>
      </c>
      <c r="H4683" s="5">
        <v>5590.0</v>
      </c>
      <c r="I4683" s="1" t="s">
        <v>21</v>
      </c>
      <c r="J4683" s="1" t="s">
        <v>518</v>
      </c>
      <c r="K4683" s="1" t="s">
        <v>4</v>
      </c>
      <c r="L4683" s="1" t="s">
        <v>5</v>
      </c>
      <c r="M4683" s="1" t="s">
        <v>23</v>
      </c>
      <c r="N4683" s="1" t="s">
        <v>7</v>
      </c>
      <c r="O4683" s="6"/>
    </row>
    <row r="4684">
      <c r="A4684" s="5">
        <v>109677.0</v>
      </c>
      <c r="B4684" s="2">
        <v>45990.0</v>
      </c>
      <c r="C4684" s="1" t="s">
        <v>517</v>
      </c>
      <c r="D4684" s="7">
        <v>151.0</v>
      </c>
      <c r="E4684" s="4">
        <v>45986.0</v>
      </c>
      <c r="F4684" s="5">
        <v>560.0</v>
      </c>
      <c r="G4684" s="5">
        <v>140.18</v>
      </c>
      <c r="H4684" s="5">
        <v>78503.0</v>
      </c>
      <c r="I4684" s="1" t="s">
        <v>21</v>
      </c>
      <c r="J4684" s="1" t="s">
        <v>518</v>
      </c>
      <c r="K4684" s="1" t="s">
        <v>4</v>
      </c>
      <c r="L4684" s="1" t="s">
        <v>5</v>
      </c>
      <c r="M4684" s="1" t="s">
        <v>23</v>
      </c>
      <c r="N4684" s="1" t="s">
        <v>7</v>
      </c>
      <c r="O4684" s="6"/>
    </row>
    <row r="4685">
      <c r="A4685" s="5">
        <v>109677.0</v>
      </c>
      <c r="B4685" s="2">
        <v>45990.0</v>
      </c>
      <c r="C4685" s="1" t="s">
        <v>517</v>
      </c>
      <c r="D4685" s="7">
        <v>121.0</v>
      </c>
      <c r="E4685" s="4">
        <v>45986.0</v>
      </c>
      <c r="F4685" s="5">
        <v>324.0</v>
      </c>
      <c r="G4685" s="5">
        <v>97.84</v>
      </c>
      <c r="H4685" s="5">
        <v>31702.0</v>
      </c>
      <c r="I4685" s="1" t="s">
        <v>21</v>
      </c>
      <c r="J4685" s="1" t="s">
        <v>518</v>
      </c>
      <c r="K4685" s="1" t="s">
        <v>4</v>
      </c>
      <c r="L4685" s="1" t="s">
        <v>5</v>
      </c>
      <c r="M4685" s="1" t="s">
        <v>23</v>
      </c>
      <c r="N4685" s="1" t="s">
        <v>7</v>
      </c>
      <c r="O4685" s="6"/>
    </row>
    <row r="4686">
      <c r="A4686" s="5">
        <v>109677.0</v>
      </c>
      <c r="B4686" s="2">
        <v>45990.0</v>
      </c>
      <c r="C4686" s="1" t="s">
        <v>517</v>
      </c>
      <c r="D4686" s="7">
        <v>168.0</v>
      </c>
      <c r="E4686" s="4">
        <v>45986.0</v>
      </c>
      <c r="F4686" s="5">
        <v>35.0</v>
      </c>
      <c r="G4686" s="5">
        <v>46.1</v>
      </c>
      <c r="H4686" s="5">
        <v>1616.0</v>
      </c>
      <c r="I4686" s="1" t="s">
        <v>21</v>
      </c>
      <c r="J4686" s="1" t="s">
        <v>518</v>
      </c>
      <c r="K4686" s="1" t="s">
        <v>4</v>
      </c>
      <c r="L4686" s="1" t="s">
        <v>5</v>
      </c>
      <c r="M4686" s="1" t="s">
        <v>23</v>
      </c>
      <c r="N4686" s="1" t="s">
        <v>7</v>
      </c>
      <c r="O4686" s="6"/>
    </row>
    <row r="4687">
      <c r="A4687" s="5">
        <v>109677.0</v>
      </c>
      <c r="B4687" s="2">
        <v>45990.0</v>
      </c>
      <c r="C4687" s="1" t="s">
        <v>517</v>
      </c>
      <c r="D4687" s="7">
        <v>152.0</v>
      </c>
      <c r="E4687" s="4">
        <v>45986.0</v>
      </c>
      <c r="F4687" s="5">
        <v>198.0</v>
      </c>
      <c r="G4687" s="5">
        <v>210.74</v>
      </c>
      <c r="H4687" s="5">
        <v>41729.0</v>
      </c>
      <c r="I4687" s="1" t="s">
        <v>21</v>
      </c>
      <c r="J4687" s="1" t="s">
        <v>518</v>
      </c>
      <c r="K4687" s="1" t="s">
        <v>4</v>
      </c>
      <c r="L4687" s="1" t="s">
        <v>5</v>
      </c>
      <c r="M4687" s="1" t="s">
        <v>23</v>
      </c>
      <c r="N4687" s="1" t="s">
        <v>7</v>
      </c>
      <c r="O4687" s="6"/>
    </row>
    <row r="4688">
      <c r="A4688" s="5">
        <v>109677.0</v>
      </c>
      <c r="B4688" s="2">
        <v>45990.0</v>
      </c>
      <c r="C4688" s="1" t="s">
        <v>517</v>
      </c>
      <c r="D4688" s="7">
        <v>124.0</v>
      </c>
      <c r="E4688" s="4">
        <v>45986.0</v>
      </c>
      <c r="F4688" s="5">
        <v>552.0</v>
      </c>
      <c r="G4688" s="5">
        <v>129.83</v>
      </c>
      <c r="H4688" s="5">
        <v>71668.0</v>
      </c>
      <c r="I4688" s="1" t="s">
        <v>21</v>
      </c>
      <c r="J4688" s="1" t="s">
        <v>518</v>
      </c>
      <c r="K4688" s="1" t="s">
        <v>4</v>
      </c>
      <c r="L4688" s="1" t="s">
        <v>5</v>
      </c>
      <c r="M4688" s="1" t="s">
        <v>23</v>
      </c>
      <c r="N4688" s="1" t="s">
        <v>7</v>
      </c>
      <c r="O4688" s="6"/>
    </row>
    <row r="4689">
      <c r="A4689" s="5">
        <v>109677.0</v>
      </c>
      <c r="B4689" s="2">
        <v>45990.0</v>
      </c>
      <c r="C4689" s="1" t="s">
        <v>517</v>
      </c>
      <c r="D4689" s="7">
        <v>170.0</v>
      </c>
      <c r="E4689" s="4">
        <v>45986.0</v>
      </c>
      <c r="F4689" s="5">
        <v>6.0</v>
      </c>
      <c r="G4689" s="5">
        <v>124.19</v>
      </c>
      <c r="H4689" s="5">
        <v>747.0</v>
      </c>
      <c r="I4689" s="1" t="s">
        <v>21</v>
      </c>
      <c r="J4689" s="1" t="s">
        <v>518</v>
      </c>
      <c r="K4689" s="1" t="s">
        <v>4</v>
      </c>
      <c r="L4689" s="1" t="s">
        <v>5</v>
      </c>
      <c r="M4689" s="1" t="s">
        <v>23</v>
      </c>
      <c r="N4689" s="1" t="s">
        <v>7</v>
      </c>
      <c r="O4689" s="6"/>
    </row>
    <row r="4690">
      <c r="A4690" s="5">
        <v>109677.0</v>
      </c>
      <c r="B4690" s="2">
        <v>45990.0</v>
      </c>
      <c r="C4690" s="1" t="s">
        <v>517</v>
      </c>
      <c r="D4690" s="7">
        <v>186.0</v>
      </c>
      <c r="E4690" s="4">
        <v>45986.0</v>
      </c>
      <c r="F4690" s="5">
        <v>64.0</v>
      </c>
      <c r="G4690" s="5">
        <v>58.33</v>
      </c>
      <c r="H4690" s="5">
        <v>3735.0</v>
      </c>
      <c r="I4690" s="1" t="s">
        <v>21</v>
      </c>
      <c r="J4690" s="1" t="s">
        <v>518</v>
      </c>
      <c r="K4690" s="1" t="s">
        <v>4</v>
      </c>
      <c r="L4690" s="1" t="s">
        <v>5</v>
      </c>
      <c r="M4690" s="1" t="s">
        <v>23</v>
      </c>
      <c r="N4690" s="1" t="s">
        <v>7</v>
      </c>
      <c r="O4690" s="6"/>
    </row>
    <row r="4691">
      <c r="A4691" s="5">
        <v>109677.0</v>
      </c>
      <c r="B4691" s="2">
        <v>45990.0</v>
      </c>
      <c r="C4691" s="1" t="s">
        <v>517</v>
      </c>
      <c r="D4691" s="7">
        <v>153.0</v>
      </c>
      <c r="E4691" s="4">
        <v>45986.0</v>
      </c>
      <c r="F4691" s="5">
        <v>75.0</v>
      </c>
      <c r="G4691" s="5">
        <v>357.5</v>
      </c>
      <c r="H4691" s="5">
        <v>26815.0</v>
      </c>
      <c r="I4691" s="1" t="s">
        <v>21</v>
      </c>
      <c r="J4691" s="1" t="s">
        <v>518</v>
      </c>
      <c r="K4691" s="1" t="s">
        <v>4</v>
      </c>
      <c r="L4691" s="1" t="s">
        <v>5</v>
      </c>
      <c r="M4691" s="1" t="s">
        <v>23</v>
      </c>
      <c r="N4691" s="1" t="s">
        <v>7</v>
      </c>
      <c r="O4691" s="6"/>
    </row>
    <row r="4692">
      <c r="A4692" s="5">
        <v>109677.0</v>
      </c>
      <c r="B4692" s="2">
        <v>45990.0</v>
      </c>
      <c r="C4692" s="1" t="s">
        <v>517</v>
      </c>
      <c r="D4692" s="7">
        <v>132.0</v>
      </c>
      <c r="E4692" s="4">
        <v>45986.0</v>
      </c>
      <c r="F4692" s="5">
        <v>13.0</v>
      </c>
      <c r="G4692" s="5">
        <v>302.0</v>
      </c>
      <c r="H4692" s="5">
        <v>3928.0</v>
      </c>
      <c r="I4692" s="1" t="s">
        <v>21</v>
      </c>
      <c r="J4692" s="1" t="s">
        <v>518</v>
      </c>
      <c r="K4692" s="1" t="s">
        <v>4</v>
      </c>
      <c r="L4692" s="1" t="s">
        <v>5</v>
      </c>
      <c r="M4692" s="1" t="s">
        <v>23</v>
      </c>
      <c r="N4692" s="1" t="s">
        <v>7</v>
      </c>
      <c r="O4692" s="6"/>
    </row>
    <row r="4693">
      <c r="A4693" s="5">
        <v>109677.0</v>
      </c>
      <c r="B4693" s="2">
        <v>45990.0</v>
      </c>
      <c r="C4693" s="1" t="s">
        <v>517</v>
      </c>
      <c r="D4693" s="3" t="s">
        <v>96</v>
      </c>
      <c r="E4693" s="4">
        <v>45986.0</v>
      </c>
      <c r="F4693" s="5">
        <v>24.0</v>
      </c>
      <c r="G4693" s="5">
        <v>316.11</v>
      </c>
      <c r="H4693" s="5">
        <v>7589.0</v>
      </c>
      <c r="I4693" s="1" t="s">
        <v>21</v>
      </c>
      <c r="J4693" s="1" t="s">
        <v>518</v>
      </c>
      <c r="K4693" s="1" t="s">
        <v>4</v>
      </c>
      <c r="L4693" s="1" t="s">
        <v>5</v>
      </c>
      <c r="M4693" s="1" t="s">
        <v>23</v>
      </c>
      <c r="N4693" s="1" t="s">
        <v>7</v>
      </c>
      <c r="O4693" s="6"/>
    </row>
    <row r="4694">
      <c r="A4694" s="5">
        <v>109677.0</v>
      </c>
      <c r="B4694" s="2">
        <v>45990.0</v>
      </c>
      <c r="C4694" s="1" t="s">
        <v>517</v>
      </c>
      <c r="D4694" s="7">
        <v>187.0</v>
      </c>
      <c r="E4694" s="4">
        <v>45986.0</v>
      </c>
      <c r="F4694" s="5">
        <v>110.0</v>
      </c>
      <c r="G4694" s="5">
        <v>257.78</v>
      </c>
      <c r="H4694" s="5">
        <v>28358.0</v>
      </c>
      <c r="I4694" s="1" t="s">
        <v>21</v>
      </c>
      <c r="J4694" s="1" t="s">
        <v>518</v>
      </c>
      <c r="K4694" s="1" t="s">
        <v>4</v>
      </c>
      <c r="L4694" s="1" t="s">
        <v>5</v>
      </c>
      <c r="M4694" s="1" t="s">
        <v>23</v>
      </c>
      <c r="N4694" s="1" t="s">
        <v>7</v>
      </c>
      <c r="O4694" s="6"/>
    </row>
    <row r="4695">
      <c r="A4695" s="5">
        <v>109677.0</v>
      </c>
      <c r="B4695" s="2">
        <v>45990.0</v>
      </c>
      <c r="C4695" s="1" t="s">
        <v>517</v>
      </c>
      <c r="D4695" s="7">
        <v>154.0</v>
      </c>
      <c r="E4695" s="4">
        <v>45986.0</v>
      </c>
      <c r="F4695" s="5">
        <v>40.0</v>
      </c>
      <c r="G4695" s="5">
        <v>432.77</v>
      </c>
      <c r="H4695" s="5">
        <v>17313.0</v>
      </c>
      <c r="I4695" s="1" t="s">
        <v>21</v>
      </c>
      <c r="J4695" s="1" t="s">
        <v>518</v>
      </c>
      <c r="K4695" s="1" t="s">
        <v>4</v>
      </c>
      <c r="L4695" s="1" t="s">
        <v>5</v>
      </c>
      <c r="M4695" s="1" t="s">
        <v>23</v>
      </c>
      <c r="N4695" s="1" t="s">
        <v>7</v>
      </c>
      <c r="O4695" s="6"/>
    </row>
    <row r="4696">
      <c r="A4696" s="5">
        <v>109677.0</v>
      </c>
      <c r="B4696" s="2">
        <v>45990.0</v>
      </c>
      <c r="C4696" s="1" t="s">
        <v>517</v>
      </c>
      <c r="D4696" s="7">
        <v>144.0</v>
      </c>
      <c r="E4696" s="4">
        <v>45986.0</v>
      </c>
      <c r="F4696" s="5">
        <v>630.0</v>
      </c>
      <c r="G4696" s="5">
        <v>95.96</v>
      </c>
      <c r="H4696" s="5">
        <v>60457.0</v>
      </c>
      <c r="I4696" s="1" t="s">
        <v>21</v>
      </c>
      <c r="J4696" s="1" t="s">
        <v>518</v>
      </c>
      <c r="K4696" s="1" t="s">
        <v>4</v>
      </c>
      <c r="L4696" s="1" t="s">
        <v>5</v>
      </c>
      <c r="M4696" s="1" t="s">
        <v>23</v>
      </c>
      <c r="N4696" s="1" t="s">
        <v>7</v>
      </c>
      <c r="O4696" s="6"/>
    </row>
    <row r="4697">
      <c r="A4697" s="5">
        <v>109677.0</v>
      </c>
      <c r="B4697" s="2">
        <v>45990.0</v>
      </c>
      <c r="C4697" s="1" t="s">
        <v>517</v>
      </c>
      <c r="D4697" s="3" t="s">
        <v>34</v>
      </c>
      <c r="E4697" s="4">
        <v>45986.0</v>
      </c>
      <c r="F4697" s="5">
        <v>30.0</v>
      </c>
      <c r="G4697" s="5">
        <v>275.65</v>
      </c>
      <c r="H4697" s="5">
        <v>8272.0</v>
      </c>
      <c r="I4697" s="1" t="s">
        <v>21</v>
      </c>
      <c r="J4697" s="1" t="s">
        <v>518</v>
      </c>
      <c r="K4697" s="1" t="s">
        <v>4</v>
      </c>
      <c r="L4697" s="1" t="s">
        <v>5</v>
      </c>
      <c r="M4697" s="1" t="s">
        <v>23</v>
      </c>
      <c r="N4697" s="1" t="s">
        <v>7</v>
      </c>
      <c r="O4697" s="6"/>
    </row>
    <row r="4698">
      <c r="A4698" s="5">
        <v>109677.0</v>
      </c>
      <c r="B4698" s="2">
        <v>45990.0</v>
      </c>
      <c r="C4698" s="1" t="s">
        <v>517</v>
      </c>
      <c r="D4698" s="7">
        <v>327.0</v>
      </c>
      <c r="E4698" s="4">
        <v>45986.0</v>
      </c>
      <c r="F4698" s="5">
        <v>110.0</v>
      </c>
      <c r="G4698" s="5">
        <v>31.26</v>
      </c>
      <c r="H4698" s="5">
        <v>3441.0</v>
      </c>
      <c r="I4698" s="1" t="s">
        <v>229</v>
      </c>
      <c r="J4698" s="1" t="s">
        <v>518</v>
      </c>
      <c r="K4698" s="1" t="s">
        <v>4</v>
      </c>
      <c r="L4698" s="1" t="s">
        <v>5</v>
      </c>
      <c r="M4698" s="1" t="s">
        <v>23</v>
      </c>
      <c r="N4698" s="1" t="s">
        <v>7</v>
      </c>
      <c r="O4698" s="6"/>
    </row>
    <row r="4699">
      <c r="A4699" s="5">
        <v>109677.0</v>
      </c>
      <c r="B4699" s="2">
        <v>45990.0</v>
      </c>
      <c r="C4699" s="1" t="s">
        <v>517</v>
      </c>
      <c r="D4699" s="7">
        <v>161.0</v>
      </c>
      <c r="E4699" s="4">
        <v>45986.0</v>
      </c>
      <c r="F4699" s="5">
        <v>100.0</v>
      </c>
      <c r="G4699" s="5">
        <v>86.55</v>
      </c>
      <c r="H4699" s="5">
        <v>8657.0</v>
      </c>
      <c r="I4699" s="1" t="s">
        <v>21</v>
      </c>
      <c r="J4699" s="1" t="s">
        <v>518</v>
      </c>
      <c r="K4699" s="1" t="s">
        <v>4</v>
      </c>
      <c r="L4699" s="1" t="s">
        <v>5</v>
      </c>
      <c r="M4699" s="1" t="s">
        <v>23</v>
      </c>
      <c r="N4699" s="1" t="s">
        <v>7</v>
      </c>
      <c r="O4699" s="6"/>
    </row>
    <row r="4700">
      <c r="A4700" s="5">
        <v>109677.0</v>
      </c>
      <c r="B4700" s="2">
        <v>45990.0</v>
      </c>
      <c r="C4700" s="1" t="s">
        <v>517</v>
      </c>
      <c r="D4700" s="7">
        <v>145.0</v>
      </c>
      <c r="E4700" s="4">
        <v>45986.0</v>
      </c>
      <c r="F4700" s="5">
        <v>35.0</v>
      </c>
      <c r="G4700" s="5">
        <v>207.92</v>
      </c>
      <c r="H4700" s="5">
        <v>7279.0</v>
      </c>
      <c r="I4700" s="1" t="s">
        <v>21</v>
      </c>
      <c r="J4700" s="1" t="s">
        <v>518</v>
      </c>
      <c r="K4700" s="1" t="s">
        <v>4</v>
      </c>
      <c r="L4700" s="1" t="s">
        <v>5</v>
      </c>
      <c r="M4700" s="1" t="s">
        <v>23</v>
      </c>
      <c r="N4700" s="1" t="s">
        <v>7</v>
      </c>
      <c r="O4700" s="6"/>
    </row>
    <row r="4701">
      <c r="A4701" s="5">
        <v>109677.0</v>
      </c>
      <c r="B4701" s="2">
        <v>45990.0</v>
      </c>
      <c r="C4701" s="1" t="s">
        <v>517</v>
      </c>
      <c r="D4701" s="7">
        <v>1391.0</v>
      </c>
      <c r="E4701" s="4">
        <v>45986.0</v>
      </c>
      <c r="F4701" s="5">
        <v>192.0</v>
      </c>
      <c r="G4701" s="5">
        <v>77.15</v>
      </c>
      <c r="H4701" s="5">
        <v>14815.0</v>
      </c>
      <c r="I4701" s="1" t="s">
        <v>21</v>
      </c>
      <c r="J4701" s="1" t="s">
        <v>518</v>
      </c>
      <c r="K4701" s="1" t="s">
        <v>4</v>
      </c>
      <c r="L4701" s="1" t="s">
        <v>5</v>
      </c>
      <c r="M4701" s="1" t="s">
        <v>23</v>
      </c>
      <c r="N4701" s="1" t="s">
        <v>7</v>
      </c>
      <c r="O4701" s="6"/>
    </row>
    <row r="4702">
      <c r="A4702" s="5">
        <v>109677.0</v>
      </c>
      <c r="B4702" s="2">
        <v>45990.0</v>
      </c>
      <c r="C4702" s="1" t="s">
        <v>517</v>
      </c>
      <c r="D4702" s="7">
        <v>360.0</v>
      </c>
      <c r="E4702" s="4">
        <v>45986.0</v>
      </c>
      <c r="F4702" s="5">
        <v>50.0</v>
      </c>
      <c r="G4702" s="5">
        <v>116.28</v>
      </c>
      <c r="H4702" s="5">
        <v>5816.0</v>
      </c>
      <c r="I4702" s="1" t="s">
        <v>229</v>
      </c>
      <c r="J4702" s="1" t="s">
        <v>518</v>
      </c>
      <c r="K4702" s="1" t="s">
        <v>4</v>
      </c>
      <c r="L4702" s="1" t="s">
        <v>5</v>
      </c>
      <c r="M4702" s="1" t="s">
        <v>23</v>
      </c>
      <c r="N4702" s="1" t="s">
        <v>7</v>
      </c>
      <c r="O4702" s="6"/>
    </row>
    <row r="4703">
      <c r="A4703" s="5">
        <v>109677.0</v>
      </c>
      <c r="B4703" s="2">
        <v>45990.0</v>
      </c>
      <c r="C4703" s="1" t="s">
        <v>517</v>
      </c>
      <c r="D4703" s="7">
        <v>147.0</v>
      </c>
      <c r="E4703" s="4">
        <v>45986.0</v>
      </c>
      <c r="F4703" s="5">
        <v>30.0</v>
      </c>
      <c r="G4703" s="5">
        <v>279.42</v>
      </c>
      <c r="H4703" s="5">
        <v>8385.0</v>
      </c>
      <c r="I4703" s="1" t="s">
        <v>21</v>
      </c>
      <c r="J4703" s="1" t="s">
        <v>518</v>
      </c>
      <c r="K4703" s="1" t="s">
        <v>4</v>
      </c>
      <c r="L4703" s="1" t="s">
        <v>5</v>
      </c>
      <c r="M4703" s="1" t="s">
        <v>23</v>
      </c>
      <c r="N4703" s="1" t="s">
        <v>7</v>
      </c>
      <c r="O4703" s="6"/>
    </row>
    <row r="4704">
      <c r="A4704" s="5">
        <v>109677.0</v>
      </c>
      <c r="B4704" s="2">
        <v>45990.0</v>
      </c>
      <c r="C4704" s="1" t="s">
        <v>517</v>
      </c>
      <c r="D4704" s="7">
        <v>3272.0</v>
      </c>
      <c r="E4704" s="4">
        <v>45986.0</v>
      </c>
      <c r="F4704" s="5">
        <v>200.0</v>
      </c>
      <c r="G4704" s="5">
        <v>29.8</v>
      </c>
      <c r="H4704" s="5">
        <v>5962.0</v>
      </c>
      <c r="I4704" s="1" t="s">
        <v>229</v>
      </c>
      <c r="J4704" s="1" t="s">
        <v>518</v>
      </c>
      <c r="K4704" s="1" t="s">
        <v>4</v>
      </c>
      <c r="L4704" s="1" t="s">
        <v>5</v>
      </c>
      <c r="M4704" s="1" t="s">
        <v>23</v>
      </c>
      <c r="N4704" s="1" t="s">
        <v>7</v>
      </c>
      <c r="O4704" s="6"/>
    </row>
    <row r="4705">
      <c r="A4705" s="5">
        <v>109677.0</v>
      </c>
      <c r="B4705" s="2">
        <v>45990.0</v>
      </c>
      <c r="C4705" s="1" t="s">
        <v>517</v>
      </c>
      <c r="D4705" s="7">
        <v>163.0</v>
      </c>
      <c r="E4705" s="4">
        <v>45986.0</v>
      </c>
      <c r="F4705" s="5">
        <v>47.0</v>
      </c>
      <c r="G4705" s="5">
        <v>197.57</v>
      </c>
      <c r="H4705" s="5">
        <v>9288.0</v>
      </c>
      <c r="I4705" s="1" t="s">
        <v>21</v>
      </c>
      <c r="J4705" s="1" t="s">
        <v>518</v>
      </c>
      <c r="K4705" s="1" t="s">
        <v>4</v>
      </c>
      <c r="L4705" s="1" t="s">
        <v>5</v>
      </c>
      <c r="M4705" s="1" t="s">
        <v>23</v>
      </c>
      <c r="N4705" s="1" t="s">
        <v>7</v>
      </c>
      <c r="O4705" s="6"/>
    </row>
    <row r="4706">
      <c r="A4706" s="5">
        <v>109681.0</v>
      </c>
      <c r="B4706" s="2">
        <v>45990.0</v>
      </c>
      <c r="C4706" s="1" t="s">
        <v>11</v>
      </c>
      <c r="D4706" s="7">
        <v>124.0</v>
      </c>
      <c r="E4706" s="4">
        <v>45986.0</v>
      </c>
      <c r="F4706" s="5">
        <v>184.0</v>
      </c>
      <c r="G4706" s="5">
        <v>132.48</v>
      </c>
      <c r="H4706" s="5">
        <v>24378.0</v>
      </c>
      <c r="I4706" s="1" t="s">
        <v>21</v>
      </c>
      <c r="J4706" s="1" t="s">
        <v>12</v>
      </c>
      <c r="K4706" s="1" t="s">
        <v>13</v>
      </c>
      <c r="L4706" s="1" t="s">
        <v>5</v>
      </c>
      <c r="M4706" s="1" t="s">
        <v>23</v>
      </c>
      <c r="N4706" s="1" t="s">
        <v>7</v>
      </c>
      <c r="O4706" s="6"/>
    </row>
    <row r="4707">
      <c r="A4707" s="5">
        <v>109681.0</v>
      </c>
      <c r="B4707" s="2">
        <v>45990.0</v>
      </c>
      <c r="C4707" s="1" t="s">
        <v>11</v>
      </c>
      <c r="D4707" s="3" t="s">
        <v>631</v>
      </c>
      <c r="E4707" s="4">
        <v>45986.0</v>
      </c>
      <c r="F4707" s="5">
        <v>13.0</v>
      </c>
      <c r="G4707" s="5">
        <v>332.16</v>
      </c>
      <c r="H4707" s="5">
        <v>4320.0</v>
      </c>
      <c r="I4707" s="1" t="s">
        <v>21</v>
      </c>
      <c r="J4707" s="1" t="s">
        <v>12</v>
      </c>
      <c r="K4707" s="1" t="s">
        <v>13</v>
      </c>
      <c r="L4707" s="1" t="s">
        <v>5</v>
      </c>
      <c r="M4707" s="1" t="s">
        <v>23</v>
      </c>
      <c r="N4707" s="1" t="s">
        <v>7</v>
      </c>
      <c r="O4707" s="6"/>
    </row>
    <row r="4708">
      <c r="A4708" s="5">
        <v>109681.0</v>
      </c>
      <c r="B4708" s="2">
        <v>45990.0</v>
      </c>
      <c r="C4708" s="1" t="s">
        <v>11</v>
      </c>
      <c r="D4708" s="3" t="s">
        <v>324</v>
      </c>
      <c r="E4708" s="4">
        <v>45986.0</v>
      </c>
      <c r="F4708" s="5">
        <v>18.0</v>
      </c>
      <c r="G4708" s="5">
        <v>859.2</v>
      </c>
      <c r="H4708" s="5">
        <v>15467.0</v>
      </c>
      <c r="I4708" s="1" t="s">
        <v>21</v>
      </c>
      <c r="J4708" s="1" t="s">
        <v>12</v>
      </c>
      <c r="K4708" s="1" t="s">
        <v>13</v>
      </c>
      <c r="L4708" s="1" t="s">
        <v>5</v>
      </c>
      <c r="M4708" s="1" t="s">
        <v>23</v>
      </c>
      <c r="N4708" s="1" t="s">
        <v>7</v>
      </c>
      <c r="O4708" s="6"/>
    </row>
    <row r="4709">
      <c r="A4709" s="5">
        <v>109681.0</v>
      </c>
      <c r="B4709" s="2">
        <v>45990.0</v>
      </c>
      <c r="C4709" s="1" t="s">
        <v>11</v>
      </c>
      <c r="D4709" s="7">
        <v>144.0</v>
      </c>
      <c r="E4709" s="4">
        <v>45986.0</v>
      </c>
      <c r="F4709" s="5">
        <v>270.0</v>
      </c>
      <c r="G4709" s="5">
        <v>97.92</v>
      </c>
      <c r="H4709" s="5">
        <v>26440.0</v>
      </c>
      <c r="I4709" s="1" t="s">
        <v>21</v>
      </c>
      <c r="J4709" s="1" t="s">
        <v>12</v>
      </c>
      <c r="K4709" s="1" t="s">
        <v>13</v>
      </c>
      <c r="L4709" s="1" t="s">
        <v>5</v>
      </c>
      <c r="M4709" s="1" t="s">
        <v>23</v>
      </c>
      <c r="N4709" s="1" t="s">
        <v>7</v>
      </c>
      <c r="O4709" s="6"/>
    </row>
    <row r="4710">
      <c r="A4710" s="5">
        <v>109681.0</v>
      </c>
      <c r="B4710" s="2">
        <v>45990.0</v>
      </c>
      <c r="C4710" s="1" t="s">
        <v>11</v>
      </c>
      <c r="D4710" s="7">
        <v>130.0</v>
      </c>
      <c r="E4710" s="4">
        <v>45986.0</v>
      </c>
      <c r="F4710" s="5">
        <v>66.0</v>
      </c>
      <c r="G4710" s="5">
        <v>143.04</v>
      </c>
      <c r="H4710" s="5">
        <v>9442.0</v>
      </c>
      <c r="I4710" s="1" t="s">
        <v>21</v>
      </c>
      <c r="J4710" s="1" t="s">
        <v>12</v>
      </c>
      <c r="K4710" s="1" t="s">
        <v>13</v>
      </c>
      <c r="L4710" s="1" t="s">
        <v>5</v>
      </c>
      <c r="M4710" s="1" t="s">
        <v>23</v>
      </c>
      <c r="N4710" s="1" t="s">
        <v>7</v>
      </c>
      <c r="O4710" s="6"/>
    </row>
    <row r="4711">
      <c r="A4711" s="5">
        <v>109681.0</v>
      </c>
      <c r="B4711" s="2">
        <v>45990.0</v>
      </c>
      <c r="C4711" s="1" t="s">
        <v>11</v>
      </c>
      <c r="D4711" s="7">
        <v>151.0</v>
      </c>
      <c r="E4711" s="4">
        <v>45986.0</v>
      </c>
      <c r="F4711" s="5">
        <v>140.0</v>
      </c>
      <c r="G4711" s="5">
        <v>143.04</v>
      </c>
      <c r="H4711" s="5">
        <v>20027.0</v>
      </c>
      <c r="I4711" s="1" t="s">
        <v>21</v>
      </c>
      <c r="J4711" s="1" t="s">
        <v>12</v>
      </c>
      <c r="K4711" s="1" t="s">
        <v>13</v>
      </c>
      <c r="L4711" s="1" t="s">
        <v>5</v>
      </c>
      <c r="M4711" s="1" t="s">
        <v>23</v>
      </c>
      <c r="N4711" s="1" t="s">
        <v>7</v>
      </c>
      <c r="O4711" s="6"/>
    </row>
    <row r="4712">
      <c r="A4712" s="5">
        <v>109681.0</v>
      </c>
      <c r="B4712" s="2">
        <v>45990.0</v>
      </c>
      <c r="C4712" s="1" t="s">
        <v>11</v>
      </c>
      <c r="D4712" s="3" t="s">
        <v>40</v>
      </c>
      <c r="E4712" s="4">
        <v>45986.0</v>
      </c>
      <c r="F4712" s="5">
        <v>26.0</v>
      </c>
      <c r="G4712" s="5">
        <v>345.6</v>
      </c>
      <c r="H4712" s="5">
        <v>8987.0</v>
      </c>
      <c r="I4712" s="1" t="s">
        <v>21</v>
      </c>
      <c r="J4712" s="1" t="s">
        <v>12</v>
      </c>
      <c r="K4712" s="1" t="s">
        <v>13</v>
      </c>
      <c r="L4712" s="1" t="s">
        <v>5</v>
      </c>
      <c r="M4712" s="1" t="s">
        <v>23</v>
      </c>
      <c r="N4712" s="1" t="s">
        <v>7</v>
      </c>
      <c r="O4712" s="6"/>
    </row>
    <row r="4713">
      <c r="A4713" s="5">
        <v>109681.0</v>
      </c>
      <c r="B4713" s="2">
        <v>45990.0</v>
      </c>
      <c r="C4713" s="1" t="s">
        <v>11</v>
      </c>
      <c r="D4713" s="7">
        <v>130.0</v>
      </c>
      <c r="E4713" s="4">
        <v>45986.0</v>
      </c>
      <c r="F4713" s="5">
        <v>66.0</v>
      </c>
      <c r="G4713" s="5">
        <v>143.04</v>
      </c>
      <c r="H4713" s="5">
        <v>9442.0</v>
      </c>
      <c r="I4713" s="1" t="s">
        <v>21</v>
      </c>
      <c r="J4713" s="1" t="s">
        <v>12</v>
      </c>
      <c r="K4713" s="1" t="s">
        <v>13</v>
      </c>
      <c r="L4713" s="1" t="s">
        <v>5</v>
      </c>
      <c r="M4713" s="1" t="s">
        <v>23</v>
      </c>
      <c r="N4713" s="1" t="s">
        <v>7</v>
      </c>
      <c r="O4713" s="6"/>
    </row>
    <row r="4714">
      <c r="A4714" s="5">
        <v>109681.0</v>
      </c>
      <c r="B4714" s="2">
        <v>45990.0</v>
      </c>
      <c r="C4714" s="1" t="s">
        <v>11</v>
      </c>
      <c r="D4714" s="3" t="s">
        <v>55</v>
      </c>
      <c r="E4714" s="4">
        <v>45986.0</v>
      </c>
      <c r="F4714" s="5">
        <v>100.0</v>
      </c>
      <c r="G4714" s="5">
        <v>60.01</v>
      </c>
      <c r="H4714" s="5">
        <v>6003.0</v>
      </c>
      <c r="I4714" s="1" t="s">
        <v>56</v>
      </c>
      <c r="J4714" s="1" t="s">
        <v>12</v>
      </c>
      <c r="K4714" s="1" t="s">
        <v>13</v>
      </c>
      <c r="L4714" s="1" t="s">
        <v>5</v>
      </c>
      <c r="M4714" s="1" t="s">
        <v>23</v>
      </c>
      <c r="N4714" s="1" t="s">
        <v>7</v>
      </c>
      <c r="O4714" s="6"/>
    </row>
    <row r="4715">
      <c r="A4715" s="5">
        <v>109681.0</v>
      </c>
      <c r="B4715" s="2">
        <v>45990.0</v>
      </c>
      <c r="C4715" s="1" t="s">
        <v>11</v>
      </c>
      <c r="D4715" s="3" t="s">
        <v>1021</v>
      </c>
      <c r="E4715" s="4">
        <v>45986.0</v>
      </c>
      <c r="F4715" s="5">
        <v>30.0</v>
      </c>
      <c r="G4715" s="5">
        <v>364.8</v>
      </c>
      <c r="H4715" s="5">
        <v>10946.0</v>
      </c>
      <c r="I4715" s="1" t="s">
        <v>21</v>
      </c>
      <c r="J4715" s="1" t="s">
        <v>12</v>
      </c>
      <c r="K4715" s="1" t="s">
        <v>13</v>
      </c>
      <c r="L4715" s="1" t="s">
        <v>5</v>
      </c>
      <c r="M4715" s="1" t="s">
        <v>23</v>
      </c>
      <c r="N4715" s="1" t="s">
        <v>7</v>
      </c>
      <c r="O4715" s="6"/>
    </row>
    <row r="4716">
      <c r="A4716" s="5">
        <v>109681.0</v>
      </c>
      <c r="B4716" s="2">
        <v>45990.0</v>
      </c>
      <c r="C4716" s="1" t="s">
        <v>11</v>
      </c>
      <c r="D4716" s="7">
        <v>147.0</v>
      </c>
      <c r="E4716" s="4">
        <v>45986.0</v>
      </c>
      <c r="F4716" s="5">
        <v>60.0</v>
      </c>
      <c r="G4716" s="5">
        <v>285.12</v>
      </c>
      <c r="H4716" s="5">
        <v>17109.0</v>
      </c>
      <c r="I4716" s="1" t="s">
        <v>21</v>
      </c>
      <c r="J4716" s="1" t="s">
        <v>12</v>
      </c>
      <c r="K4716" s="1" t="s">
        <v>13</v>
      </c>
      <c r="L4716" s="1" t="s">
        <v>5</v>
      </c>
      <c r="M4716" s="1" t="s">
        <v>23</v>
      </c>
      <c r="N4716" s="1" t="s">
        <v>7</v>
      </c>
      <c r="O4716" s="6"/>
    </row>
    <row r="4717">
      <c r="A4717" s="5">
        <v>109681.0</v>
      </c>
      <c r="B4717" s="2">
        <v>45990.0</v>
      </c>
      <c r="C4717" s="1" t="s">
        <v>11</v>
      </c>
      <c r="D4717" s="3" t="s">
        <v>1017</v>
      </c>
      <c r="E4717" s="4">
        <v>45986.0</v>
      </c>
      <c r="F4717" s="5">
        <v>30.0</v>
      </c>
      <c r="G4717" s="5">
        <v>331.2</v>
      </c>
      <c r="H4717" s="5">
        <v>9938.0</v>
      </c>
      <c r="I4717" s="1" t="s">
        <v>21</v>
      </c>
      <c r="J4717" s="1" t="s">
        <v>12</v>
      </c>
      <c r="K4717" s="1" t="s">
        <v>13</v>
      </c>
      <c r="L4717" s="1" t="s">
        <v>5</v>
      </c>
      <c r="M4717" s="1" t="s">
        <v>23</v>
      </c>
      <c r="N4717" s="1" t="s">
        <v>7</v>
      </c>
      <c r="O4717" s="6"/>
    </row>
    <row r="4718">
      <c r="A4718" s="5">
        <v>109681.0</v>
      </c>
      <c r="B4718" s="2">
        <v>45990.0</v>
      </c>
      <c r="C4718" s="1" t="s">
        <v>11</v>
      </c>
      <c r="D4718" s="7">
        <v>152.0</v>
      </c>
      <c r="E4718" s="4">
        <v>45986.0</v>
      </c>
      <c r="F4718" s="5">
        <v>132.0</v>
      </c>
      <c r="G4718" s="5">
        <v>215.04</v>
      </c>
      <c r="H4718" s="5">
        <v>28387.0</v>
      </c>
      <c r="I4718" s="1" t="s">
        <v>21</v>
      </c>
      <c r="J4718" s="1" t="s">
        <v>12</v>
      </c>
      <c r="K4718" s="1" t="s">
        <v>13</v>
      </c>
      <c r="L4718" s="1" t="s">
        <v>5</v>
      </c>
      <c r="M4718" s="1" t="s">
        <v>23</v>
      </c>
      <c r="N4718" s="1" t="s">
        <v>7</v>
      </c>
      <c r="O4718" s="6"/>
    </row>
    <row r="4719">
      <c r="A4719" s="5">
        <v>109681.0</v>
      </c>
      <c r="B4719" s="2">
        <v>45990.0</v>
      </c>
      <c r="C4719" s="1" t="s">
        <v>11</v>
      </c>
      <c r="D4719" s="7">
        <v>200.0</v>
      </c>
      <c r="E4719" s="4">
        <v>45986.0</v>
      </c>
      <c r="F4719" s="5">
        <v>30.0</v>
      </c>
      <c r="G4719" s="5">
        <v>233.28</v>
      </c>
      <c r="H4719" s="5">
        <v>7000.0</v>
      </c>
      <c r="I4719" s="1" t="s">
        <v>21</v>
      </c>
      <c r="J4719" s="1" t="s">
        <v>12</v>
      </c>
      <c r="K4719" s="1" t="s">
        <v>13</v>
      </c>
      <c r="L4719" s="1" t="s">
        <v>5</v>
      </c>
      <c r="M4719" s="1" t="s">
        <v>23</v>
      </c>
      <c r="N4719" s="1" t="s">
        <v>7</v>
      </c>
      <c r="O4719" s="6"/>
    </row>
    <row r="4720">
      <c r="A4720" s="5">
        <v>109681.0</v>
      </c>
      <c r="B4720" s="2">
        <v>45990.0</v>
      </c>
      <c r="C4720" s="1" t="s">
        <v>11</v>
      </c>
      <c r="D4720" s="7">
        <v>124.0</v>
      </c>
      <c r="E4720" s="4">
        <v>45986.0</v>
      </c>
      <c r="F4720" s="5">
        <v>184.0</v>
      </c>
      <c r="G4720" s="5">
        <v>132.48</v>
      </c>
      <c r="H4720" s="5">
        <v>24378.0</v>
      </c>
      <c r="I4720" s="1" t="s">
        <v>21</v>
      </c>
      <c r="J4720" s="1" t="s">
        <v>12</v>
      </c>
      <c r="K4720" s="1" t="s">
        <v>13</v>
      </c>
      <c r="L4720" s="1" t="s">
        <v>5</v>
      </c>
      <c r="M4720" s="1" t="s">
        <v>23</v>
      </c>
      <c r="N4720" s="1" t="s">
        <v>7</v>
      </c>
      <c r="O4720" s="6"/>
    </row>
    <row r="4721">
      <c r="A4721" s="5">
        <v>109681.0</v>
      </c>
      <c r="B4721" s="2">
        <v>45990.0</v>
      </c>
      <c r="C4721" s="1" t="s">
        <v>11</v>
      </c>
      <c r="D4721" s="3" t="s">
        <v>36</v>
      </c>
      <c r="E4721" s="4">
        <v>45986.0</v>
      </c>
      <c r="F4721" s="5">
        <v>198.0</v>
      </c>
      <c r="G4721" s="5">
        <v>155.52</v>
      </c>
      <c r="H4721" s="5">
        <v>30795.0</v>
      </c>
      <c r="I4721" s="1" t="s">
        <v>21</v>
      </c>
      <c r="J4721" s="1" t="s">
        <v>12</v>
      </c>
      <c r="K4721" s="1" t="s">
        <v>13</v>
      </c>
      <c r="L4721" s="1" t="s">
        <v>5</v>
      </c>
      <c r="M4721" s="1" t="s">
        <v>23</v>
      </c>
      <c r="N4721" s="1" t="s">
        <v>7</v>
      </c>
      <c r="O4721" s="6"/>
    </row>
    <row r="4722">
      <c r="A4722" s="5">
        <v>109681.0</v>
      </c>
      <c r="B4722" s="2">
        <v>45990.0</v>
      </c>
      <c r="C4722" s="1" t="s">
        <v>11</v>
      </c>
      <c r="D4722" s="7">
        <v>517.0</v>
      </c>
      <c r="E4722" s="4">
        <v>45986.0</v>
      </c>
      <c r="F4722" s="5">
        <v>10.0</v>
      </c>
      <c r="G4722" s="5">
        <v>290.04</v>
      </c>
      <c r="H4722" s="5">
        <v>2902.0</v>
      </c>
      <c r="I4722" s="1" t="s">
        <v>53</v>
      </c>
      <c r="J4722" s="1" t="s">
        <v>12</v>
      </c>
      <c r="K4722" s="1" t="s">
        <v>13</v>
      </c>
      <c r="L4722" s="1" t="s">
        <v>5</v>
      </c>
      <c r="M4722" s="1" t="s">
        <v>23</v>
      </c>
      <c r="N4722" s="1" t="s">
        <v>7</v>
      </c>
      <c r="O4722" s="6"/>
    </row>
    <row r="4723">
      <c r="A4723" s="5">
        <v>109681.0</v>
      </c>
      <c r="B4723" s="2">
        <v>45990.0</v>
      </c>
      <c r="C4723" s="1" t="s">
        <v>11</v>
      </c>
      <c r="D4723" s="3" t="s">
        <v>631</v>
      </c>
      <c r="E4723" s="4">
        <v>45986.0</v>
      </c>
      <c r="F4723" s="5">
        <v>26.0</v>
      </c>
      <c r="G4723" s="5">
        <v>332.16</v>
      </c>
      <c r="H4723" s="5">
        <v>8638.0</v>
      </c>
      <c r="I4723" s="1" t="s">
        <v>21</v>
      </c>
      <c r="J4723" s="1" t="s">
        <v>12</v>
      </c>
      <c r="K4723" s="1" t="s">
        <v>13</v>
      </c>
      <c r="L4723" s="1" t="s">
        <v>5</v>
      </c>
      <c r="M4723" s="1" t="s">
        <v>23</v>
      </c>
      <c r="N4723" s="1" t="s">
        <v>7</v>
      </c>
      <c r="O4723" s="6"/>
    </row>
    <row r="4724">
      <c r="A4724" s="5">
        <v>109681.0</v>
      </c>
      <c r="B4724" s="2">
        <v>45990.0</v>
      </c>
      <c r="C4724" s="1" t="s">
        <v>11</v>
      </c>
      <c r="D4724" s="7">
        <v>147.0</v>
      </c>
      <c r="E4724" s="4">
        <v>45986.0</v>
      </c>
      <c r="F4724" s="5">
        <v>60.0</v>
      </c>
      <c r="G4724" s="5">
        <v>285.12</v>
      </c>
      <c r="H4724" s="5">
        <v>17109.0</v>
      </c>
      <c r="I4724" s="1" t="s">
        <v>21</v>
      </c>
      <c r="J4724" s="1" t="s">
        <v>12</v>
      </c>
      <c r="K4724" s="1" t="s">
        <v>13</v>
      </c>
      <c r="L4724" s="1" t="s">
        <v>5</v>
      </c>
      <c r="M4724" s="1" t="s">
        <v>23</v>
      </c>
      <c r="N4724" s="1" t="s">
        <v>7</v>
      </c>
      <c r="O4724" s="6"/>
    </row>
    <row r="4725">
      <c r="A4725" s="5">
        <v>109741.0</v>
      </c>
      <c r="B4725" s="2">
        <v>45990.0</v>
      </c>
      <c r="C4725" s="1" t="s">
        <v>517</v>
      </c>
      <c r="D4725" s="3" t="s">
        <v>1022</v>
      </c>
      <c r="E4725" s="4">
        <v>45986.0</v>
      </c>
      <c r="F4725" s="5">
        <v>30.0</v>
      </c>
      <c r="G4725" s="5">
        <v>292.04</v>
      </c>
      <c r="H4725" s="5">
        <v>8762.0</v>
      </c>
      <c r="I4725" s="1" t="s">
        <v>26</v>
      </c>
      <c r="J4725" s="1" t="s">
        <v>518</v>
      </c>
      <c r="K4725" s="1" t="s">
        <v>4</v>
      </c>
      <c r="L4725" s="1" t="s">
        <v>5</v>
      </c>
      <c r="M4725" s="1" t="s">
        <v>29</v>
      </c>
      <c r="N4725" s="1" t="s">
        <v>7</v>
      </c>
      <c r="O4725" s="6"/>
    </row>
    <row r="4726">
      <c r="A4726" s="5">
        <v>109799.0</v>
      </c>
      <c r="B4726" s="2">
        <v>45991.0</v>
      </c>
      <c r="C4726" s="1" t="s">
        <v>24</v>
      </c>
      <c r="D4726" s="3" t="s">
        <v>1023</v>
      </c>
      <c r="E4726" s="4">
        <v>45986.0</v>
      </c>
      <c r="F4726" s="5">
        <v>200.0</v>
      </c>
      <c r="G4726" s="5">
        <v>151.8</v>
      </c>
      <c r="H4726" s="5">
        <v>29756.0</v>
      </c>
      <c r="I4726" s="1" t="s">
        <v>61</v>
      </c>
      <c r="J4726" s="1" t="s">
        <v>27</v>
      </c>
      <c r="K4726" s="1" t="s">
        <v>28</v>
      </c>
      <c r="L4726" s="1" t="s">
        <v>5</v>
      </c>
      <c r="M4726" s="1" t="s">
        <v>29</v>
      </c>
      <c r="N4726" s="1" t="s">
        <v>7</v>
      </c>
      <c r="O4726" s="6"/>
    </row>
    <row r="4727">
      <c r="A4727" s="5">
        <v>202450.0</v>
      </c>
      <c r="B4727" s="2">
        <v>45991.0</v>
      </c>
      <c r="C4727" s="1" t="s">
        <v>180</v>
      </c>
      <c r="D4727" s="3" t="s">
        <v>727</v>
      </c>
      <c r="E4727" s="4">
        <v>45986.0</v>
      </c>
      <c r="F4727" s="5">
        <v>220.0</v>
      </c>
      <c r="G4727" s="5">
        <v>23.8</v>
      </c>
      <c r="H4727" s="5">
        <v>5237.0</v>
      </c>
      <c r="I4727" s="1" t="s">
        <v>127</v>
      </c>
      <c r="J4727" s="1" t="s">
        <v>92</v>
      </c>
      <c r="K4727" s="1" t="s">
        <v>13</v>
      </c>
      <c r="L4727" s="1" t="s">
        <v>5</v>
      </c>
      <c r="M4727" s="1" t="s">
        <v>6</v>
      </c>
      <c r="N4727" s="1" t="s">
        <v>7</v>
      </c>
      <c r="O4727" s="6"/>
    </row>
    <row r="4728">
      <c r="A4728" s="5">
        <v>202450.0</v>
      </c>
      <c r="B4728" s="2">
        <v>45991.0</v>
      </c>
      <c r="C4728" s="1" t="s">
        <v>180</v>
      </c>
      <c r="D4728" s="3" t="s">
        <v>709</v>
      </c>
      <c r="E4728" s="4">
        <v>45986.0</v>
      </c>
      <c r="F4728" s="5">
        <v>180.0</v>
      </c>
      <c r="G4728" s="5">
        <v>22.54</v>
      </c>
      <c r="H4728" s="5">
        <v>4058.0</v>
      </c>
      <c r="I4728" s="1" t="s">
        <v>127</v>
      </c>
      <c r="J4728" s="1" t="s">
        <v>92</v>
      </c>
      <c r="K4728" s="1" t="s">
        <v>13</v>
      </c>
      <c r="L4728" s="1" t="s">
        <v>5</v>
      </c>
      <c r="M4728" s="1" t="s">
        <v>6</v>
      </c>
      <c r="N4728" s="1" t="s">
        <v>7</v>
      </c>
      <c r="O4728" s="6"/>
    </row>
    <row r="4729">
      <c r="A4729" s="5">
        <v>202450.0</v>
      </c>
      <c r="B4729" s="2">
        <v>45991.0</v>
      </c>
      <c r="C4729" s="1" t="s">
        <v>180</v>
      </c>
      <c r="D4729" s="3" t="s">
        <v>713</v>
      </c>
      <c r="E4729" s="4">
        <v>45986.0</v>
      </c>
      <c r="F4729" s="5">
        <v>140.0</v>
      </c>
      <c r="G4729" s="5">
        <v>34.37</v>
      </c>
      <c r="H4729" s="5">
        <v>4812.0</v>
      </c>
      <c r="I4729" s="1" t="s">
        <v>127</v>
      </c>
      <c r="J4729" s="1" t="s">
        <v>92</v>
      </c>
      <c r="K4729" s="1" t="s">
        <v>13</v>
      </c>
      <c r="L4729" s="1" t="s">
        <v>5</v>
      </c>
      <c r="M4729" s="1" t="s">
        <v>6</v>
      </c>
      <c r="N4729" s="1" t="s">
        <v>7</v>
      </c>
      <c r="O4729" s="6"/>
    </row>
    <row r="4730">
      <c r="A4730" s="5">
        <v>202450.0</v>
      </c>
      <c r="B4730" s="2">
        <v>45991.0</v>
      </c>
      <c r="C4730" s="1" t="s">
        <v>180</v>
      </c>
      <c r="D4730" s="3" t="s">
        <v>209</v>
      </c>
      <c r="E4730" s="4">
        <v>45986.0</v>
      </c>
      <c r="F4730" s="5">
        <v>90.0</v>
      </c>
      <c r="G4730" s="5">
        <v>58.94</v>
      </c>
      <c r="H4730" s="5">
        <v>5305.0</v>
      </c>
      <c r="I4730" s="1" t="s">
        <v>127</v>
      </c>
      <c r="J4730" s="1" t="s">
        <v>92</v>
      </c>
      <c r="K4730" s="1" t="s">
        <v>13</v>
      </c>
      <c r="L4730" s="1" t="s">
        <v>5</v>
      </c>
      <c r="M4730" s="1" t="s">
        <v>6</v>
      </c>
      <c r="N4730" s="1" t="s">
        <v>7</v>
      </c>
      <c r="O4730" s="6"/>
    </row>
    <row r="4731">
      <c r="A4731" s="5">
        <v>202450.0</v>
      </c>
      <c r="B4731" s="2">
        <v>45991.0</v>
      </c>
      <c r="C4731" s="1" t="s">
        <v>180</v>
      </c>
      <c r="D4731" s="3" t="s">
        <v>205</v>
      </c>
      <c r="E4731" s="4">
        <v>45986.0</v>
      </c>
      <c r="F4731" s="5">
        <v>300.0</v>
      </c>
      <c r="G4731" s="5">
        <v>16.87</v>
      </c>
      <c r="H4731" s="5">
        <v>5062.0</v>
      </c>
      <c r="I4731" s="1" t="s">
        <v>127</v>
      </c>
      <c r="J4731" s="1" t="s">
        <v>92</v>
      </c>
      <c r="K4731" s="1" t="s">
        <v>13</v>
      </c>
      <c r="L4731" s="1" t="s">
        <v>5</v>
      </c>
      <c r="M4731" s="1" t="s">
        <v>6</v>
      </c>
      <c r="N4731" s="1" t="s">
        <v>7</v>
      </c>
      <c r="O4731" s="6"/>
    </row>
    <row r="4732">
      <c r="A4732" s="5">
        <v>202450.0</v>
      </c>
      <c r="B4732" s="2">
        <v>45991.0</v>
      </c>
      <c r="C4732" s="1" t="s">
        <v>180</v>
      </c>
      <c r="D4732" s="3" t="s">
        <v>211</v>
      </c>
      <c r="E4732" s="4">
        <v>45986.0</v>
      </c>
      <c r="F4732" s="5">
        <v>100.0</v>
      </c>
      <c r="G4732" s="5">
        <v>25.48</v>
      </c>
      <c r="H4732" s="5">
        <v>2549.0</v>
      </c>
      <c r="I4732" s="1" t="s">
        <v>127</v>
      </c>
      <c r="J4732" s="1" t="s">
        <v>92</v>
      </c>
      <c r="K4732" s="1" t="s">
        <v>13</v>
      </c>
      <c r="L4732" s="1" t="s">
        <v>5</v>
      </c>
      <c r="M4732" s="1" t="s">
        <v>6</v>
      </c>
      <c r="N4732" s="1" t="s">
        <v>7</v>
      </c>
      <c r="O4732" s="6"/>
    </row>
    <row r="4733">
      <c r="A4733" s="5">
        <v>202450.0</v>
      </c>
      <c r="B4733" s="2">
        <v>45991.0</v>
      </c>
      <c r="C4733" s="1" t="s">
        <v>180</v>
      </c>
      <c r="D4733" s="3" t="s">
        <v>1024</v>
      </c>
      <c r="E4733" s="4">
        <v>45986.0</v>
      </c>
      <c r="F4733" s="5">
        <v>200.0</v>
      </c>
      <c r="G4733" s="5">
        <v>10.08</v>
      </c>
      <c r="H4733" s="5">
        <v>2017.0</v>
      </c>
      <c r="I4733" s="1" t="s">
        <v>127</v>
      </c>
      <c r="J4733" s="1" t="s">
        <v>92</v>
      </c>
      <c r="K4733" s="1" t="s">
        <v>13</v>
      </c>
      <c r="L4733" s="1" t="s">
        <v>5</v>
      </c>
      <c r="M4733" s="1" t="s">
        <v>6</v>
      </c>
      <c r="N4733" s="1" t="s">
        <v>7</v>
      </c>
      <c r="O4733" s="6"/>
    </row>
    <row r="4734">
      <c r="A4734" s="5">
        <v>202450.0</v>
      </c>
      <c r="B4734" s="2">
        <v>45991.0</v>
      </c>
      <c r="C4734" s="1" t="s">
        <v>180</v>
      </c>
      <c r="D4734" s="3" t="s">
        <v>732</v>
      </c>
      <c r="E4734" s="4">
        <v>45986.0</v>
      </c>
      <c r="F4734" s="5">
        <v>375.0</v>
      </c>
      <c r="G4734" s="5">
        <v>14.07</v>
      </c>
      <c r="H4734" s="5">
        <v>5277.0</v>
      </c>
      <c r="I4734" s="1" t="s">
        <v>127</v>
      </c>
      <c r="J4734" s="1" t="s">
        <v>92</v>
      </c>
      <c r="K4734" s="1" t="s">
        <v>13</v>
      </c>
      <c r="L4734" s="1" t="s">
        <v>5</v>
      </c>
      <c r="M4734" s="1" t="s">
        <v>6</v>
      </c>
      <c r="N4734" s="1" t="s">
        <v>7</v>
      </c>
      <c r="O4734" s="6"/>
    </row>
    <row r="4735">
      <c r="A4735" s="5">
        <v>202450.0</v>
      </c>
      <c r="B4735" s="2">
        <v>45991.0</v>
      </c>
      <c r="C4735" s="1" t="s">
        <v>180</v>
      </c>
      <c r="D4735" s="3" t="s">
        <v>202</v>
      </c>
      <c r="E4735" s="4">
        <v>45986.0</v>
      </c>
      <c r="F4735" s="5">
        <v>375.0</v>
      </c>
      <c r="G4735" s="5">
        <v>41.09</v>
      </c>
      <c r="H4735" s="5">
        <v>15409.0</v>
      </c>
      <c r="I4735" s="1" t="s">
        <v>127</v>
      </c>
      <c r="J4735" s="1" t="s">
        <v>92</v>
      </c>
      <c r="K4735" s="1" t="s">
        <v>13</v>
      </c>
      <c r="L4735" s="1" t="s">
        <v>5</v>
      </c>
      <c r="M4735" s="1" t="s">
        <v>6</v>
      </c>
      <c r="N4735" s="1" t="s">
        <v>7</v>
      </c>
      <c r="O4735" s="6"/>
    </row>
    <row r="4736">
      <c r="A4736" s="5">
        <v>202453.0</v>
      </c>
      <c r="B4736" s="2">
        <v>45991.0</v>
      </c>
      <c r="C4736" s="1" t="s">
        <v>180</v>
      </c>
      <c r="D4736" s="3" t="s">
        <v>170</v>
      </c>
      <c r="E4736" s="4">
        <v>45986.0</v>
      </c>
      <c r="F4736" s="5">
        <v>40.0</v>
      </c>
      <c r="G4736" s="5">
        <v>51.8</v>
      </c>
      <c r="H4736" s="5">
        <v>2073.0</v>
      </c>
      <c r="I4736" s="1" t="s">
        <v>75</v>
      </c>
      <c r="J4736" s="1" t="s">
        <v>92</v>
      </c>
      <c r="K4736" s="1" t="s">
        <v>13</v>
      </c>
      <c r="L4736" s="1" t="s">
        <v>5</v>
      </c>
      <c r="M4736" s="1" t="s">
        <v>6</v>
      </c>
      <c r="N4736" s="1" t="s">
        <v>7</v>
      </c>
      <c r="O4736" s="6"/>
    </row>
    <row r="4737">
      <c r="A4737" s="5">
        <v>202453.0</v>
      </c>
      <c r="B4737" s="2">
        <v>45991.0</v>
      </c>
      <c r="C4737" s="1" t="s">
        <v>180</v>
      </c>
      <c r="D4737" s="3" t="s">
        <v>287</v>
      </c>
      <c r="E4737" s="4">
        <v>45986.0</v>
      </c>
      <c r="F4737" s="5">
        <v>150.0</v>
      </c>
      <c r="G4737" s="5">
        <v>31.15</v>
      </c>
      <c r="H4737" s="5">
        <v>4674.0</v>
      </c>
      <c r="I4737" s="1" t="s">
        <v>75</v>
      </c>
      <c r="J4737" s="1" t="s">
        <v>92</v>
      </c>
      <c r="K4737" s="1" t="s">
        <v>13</v>
      </c>
      <c r="L4737" s="1" t="s">
        <v>5</v>
      </c>
      <c r="M4737" s="1" t="s">
        <v>6</v>
      </c>
      <c r="N4737" s="1" t="s">
        <v>7</v>
      </c>
      <c r="O4737" s="6"/>
    </row>
    <row r="4738">
      <c r="A4738" s="5">
        <v>202453.0</v>
      </c>
      <c r="B4738" s="2">
        <v>45991.0</v>
      </c>
      <c r="C4738" s="1" t="s">
        <v>180</v>
      </c>
      <c r="D4738" s="3" t="s">
        <v>294</v>
      </c>
      <c r="E4738" s="4">
        <v>45986.0</v>
      </c>
      <c r="F4738" s="5">
        <v>120.0</v>
      </c>
      <c r="G4738" s="5">
        <v>324.45</v>
      </c>
      <c r="H4738" s="5">
        <v>38935.0</v>
      </c>
      <c r="I4738" s="1" t="s">
        <v>75</v>
      </c>
      <c r="J4738" s="1" t="s">
        <v>92</v>
      </c>
      <c r="K4738" s="1" t="s">
        <v>13</v>
      </c>
      <c r="L4738" s="1" t="s">
        <v>5</v>
      </c>
      <c r="M4738" s="1" t="s">
        <v>6</v>
      </c>
      <c r="N4738" s="1" t="s">
        <v>7</v>
      </c>
      <c r="O4738" s="6"/>
    </row>
    <row r="4739">
      <c r="A4739" s="5">
        <v>202453.0</v>
      </c>
      <c r="B4739" s="2">
        <v>45991.0</v>
      </c>
      <c r="C4739" s="1" t="s">
        <v>180</v>
      </c>
      <c r="D4739" s="3" t="s">
        <v>143</v>
      </c>
      <c r="E4739" s="4">
        <v>45986.0</v>
      </c>
      <c r="F4739" s="5">
        <v>40.0</v>
      </c>
      <c r="G4739" s="5">
        <v>55.3</v>
      </c>
      <c r="H4739" s="5">
        <v>2213.0</v>
      </c>
      <c r="I4739" s="1" t="s">
        <v>75</v>
      </c>
      <c r="J4739" s="1" t="s">
        <v>92</v>
      </c>
      <c r="K4739" s="1" t="s">
        <v>13</v>
      </c>
      <c r="L4739" s="1" t="s">
        <v>5</v>
      </c>
      <c r="M4739" s="1" t="s">
        <v>6</v>
      </c>
      <c r="N4739" s="1" t="s">
        <v>7</v>
      </c>
      <c r="O4739" s="6"/>
    </row>
    <row r="4740">
      <c r="A4740" s="5">
        <v>202453.0</v>
      </c>
      <c r="B4740" s="2">
        <v>45991.0</v>
      </c>
      <c r="C4740" s="1" t="s">
        <v>180</v>
      </c>
      <c r="D4740" s="3" t="s">
        <v>500</v>
      </c>
      <c r="E4740" s="4">
        <v>45986.0</v>
      </c>
      <c r="F4740" s="5">
        <v>400.0</v>
      </c>
      <c r="G4740" s="5">
        <v>17.29</v>
      </c>
      <c r="H4740" s="5">
        <v>6917.0</v>
      </c>
      <c r="I4740" s="1" t="s">
        <v>71</v>
      </c>
      <c r="J4740" s="1" t="s">
        <v>92</v>
      </c>
      <c r="K4740" s="1" t="s">
        <v>13</v>
      </c>
      <c r="L4740" s="1" t="s">
        <v>5</v>
      </c>
      <c r="M4740" s="1" t="s">
        <v>6</v>
      </c>
      <c r="N4740" s="1" t="s">
        <v>7</v>
      </c>
      <c r="O4740" s="6"/>
    </row>
    <row r="4741">
      <c r="A4741" s="5">
        <v>202453.0</v>
      </c>
      <c r="B4741" s="2">
        <v>45991.0</v>
      </c>
      <c r="C4741" s="1" t="s">
        <v>180</v>
      </c>
      <c r="D4741" s="3" t="s">
        <v>126</v>
      </c>
      <c r="E4741" s="4">
        <v>45986.0</v>
      </c>
      <c r="F4741" s="5">
        <v>225.0</v>
      </c>
      <c r="G4741" s="5">
        <v>29.36</v>
      </c>
      <c r="H4741" s="5">
        <v>6607.0</v>
      </c>
      <c r="I4741" s="1" t="s">
        <v>127</v>
      </c>
      <c r="J4741" s="1" t="s">
        <v>92</v>
      </c>
      <c r="K4741" s="1" t="s">
        <v>13</v>
      </c>
      <c r="L4741" s="1" t="s">
        <v>5</v>
      </c>
      <c r="M4741" s="1" t="s">
        <v>6</v>
      </c>
      <c r="N4741" s="1" t="s">
        <v>7</v>
      </c>
      <c r="O4741" s="6"/>
    </row>
    <row r="4742">
      <c r="A4742" s="5">
        <v>202453.0</v>
      </c>
      <c r="B4742" s="2">
        <v>45991.0</v>
      </c>
      <c r="C4742" s="1" t="s">
        <v>180</v>
      </c>
      <c r="D4742" s="3" t="s">
        <v>195</v>
      </c>
      <c r="E4742" s="4">
        <v>45986.0</v>
      </c>
      <c r="F4742" s="5">
        <v>3000.0</v>
      </c>
      <c r="G4742" s="5">
        <v>25.2</v>
      </c>
      <c r="H4742" s="5">
        <v>75601.0</v>
      </c>
      <c r="I4742" s="1" t="s">
        <v>71</v>
      </c>
      <c r="J4742" s="1" t="s">
        <v>92</v>
      </c>
      <c r="K4742" s="1" t="s">
        <v>13</v>
      </c>
      <c r="L4742" s="1" t="s">
        <v>5</v>
      </c>
      <c r="M4742" s="1" t="s">
        <v>6</v>
      </c>
      <c r="N4742" s="1" t="s">
        <v>7</v>
      </c>
      <c r="O4742" s="6"/>
    </row>
    <row r="4743">
      <c r="A4743" s="5">
        <v>202453.0</v>
      </c>
      <c r="B4743" s="2">
        <v>45991.0</v>
      </c>
      <c r="C4743" s="1" t="s">
        <v>180</v>
      </c>
      <c r="D4743" s="3" t="s">
        <v>186</v>
      </c>
      <c r="E4743" s="4">
        <v>45986.0</v>
      </c>
      <c r="F4743" s="5">
        <v>600.0</v>
      </c>
      <c r="G4743" s="5">
        <v>8.68</v>
      </c>
      <c r="H4743" s="5">
        <v>5209.0</v>
      </c>
      <c r="I4743" s="1" t="s">
        <v>71</v>
      </c>
      <c r="J4743" s="1" t="s">
        <v>92</v>
      </c>
      <c r="K4743" s="1" t="s">
        <v>13</v>
      </c>
      <c r="L4743" s="1" t="s">
        <v>5</v>
      </c>
      <c r="M4743" s="1" t="s">
        <v>6</v>
      </c>
      <c r="N4743" s="1" t="s">
        <v>7</v>
      </c>
      <c r="O4743" s="6"/>
    </row>
    <row r="4744">
      <c r="A4744" s="5">
        <v>202453.0</v>
      </c>
      <c r="B4744" s="2">
        <v>45991.0</v>
      </c>
      <c r="C4744" s="1" t="s">
        <v>180</v>
      </c>
      <c r="D4744" s="3" t="s">
        <v>181</v>
      </c>
      <c r="E4744" s="4">
        <v>45986.0</v>
      </c>
      <c r="F4744" s="5">
        <v>1800.0</v>
      </c>
      <c r="G4744" s="5">
        <v>6.09</v>
      </c>
      <c r="H4744" s="5">
        <v>10963.0</v>
      </c>
      <c r="I4744" s="1" t="s">
        <v>75</v>
      </c>
      <c r="J4744" s="1" t="s">
        <v>92</v>
      </c>
      <c r="K4744" s="1" t="s">
        <v>13</v>
      </c>
      <c r="L4744" s="1" t="s">
        <v>5</v>
      </c>
      <c r="M4744" s="1" t="s">
        <v>6</v>
      </c>
      <c r="N4744" s="1" t="s">
        <v>7</v>
      </c>
      <c r="O4744" s="6"/>
    </row>
    <row r="4745">
      <c r="A4745" s="5">
        <v>202453.0</v>
      </c>
      <c r="B4745" s="2">
        <v>45991.0</v>
      </c>
      <c r="C4745" s="1" t="s">
        <v>180</v>
      </c>
      <c r="D4745" s="3" t="s">
        <v>192</v>
      </c>
      <c r="E4745" s="4">
        <v>45986.0</v>
      </c>
      <c r="F4745" s="5">
        <v>450.0</v>
      </c>
      <c r="G4745" s="5">
        <v>162.69</v>
      </c>
      <c r="H4745" s="5">
        <v>73212.0</v>
      </c>
      <c r="I4745" s="1" t="s">
        <v>75</v>
      </c>
      <c r="J4745" s="1" t="s">
        <v>92</v>
      </c>
      <c r="K4745" s="1" t="s">
        <v>13</v>
      </c>
      <c r="L4745" s="1" t="s">
        <v>5</v>
      </c>
      <c r="M4745" s="1" t="s">
        <v>6</v>
      </c>
      <c r="N4745" s="1" t="s">
        <v>7</v>
      </c>
      <c r="O4745" s="6"/>
    </row>
    <row r="4746">
      <c r="A4746" s="5">
        <v>202453.0</v>
      </c>
      <c r="B4746" s="2">
        <v>45991.0</v>
      </c>
      <c r="C4746" s="1" t="s">
        <v>180</v>
      </c>
      <c r="D4746" s="3" t="s">
        <v>191</v>
      </c>
      <c r="E4746" s="4">
        <v>45986.0</v>
      </c>
      <c r="F4746" s="5">
        <v>1500.0</v>
      </c>
      <c r="G4746" s="5">
        <v>11.34</v>
      </c>
      <c r="H4746" s="5">
        <v>17011.0</v>
      </c>
      <c r="I4746" s="1" t="s">
        <v>75</v>
      </c>
      <c r="J4746" s="1" t="s">
        <v>92</v>
      </c>
      <c r="K4746" s="1" t="s">
        <v>13</v>
      </c>
      <c r="L4746" s="1" t="s">
        <v>5</v>
      </c>
      <c r="M4746" s="1" t="s">
        <v>6</v>
      </c>
      <c r="N4746" s="1" t="s">
        <v>7</v>
      </c>
      <c r="O4746" s="6"/>
    </row>
    <row r="4747">
      <c r="A4747" s="5">
        <v>202453.0</v>
      </c>
      <c r="B4747" s="2">
        <v>45991.0</v>
      </c>
      <c r="C4747" s="1" t="s">
        <v>180</v>
      </c>
      <c r="D4747" s="3" t="s">
        <v>505</v>
      </c>
      <c r="E4747" s="4">
        <v>45986.0</v>
      </c>
      <c r="F4747" s="5">
        <v>500.0</v>
      </c>
      <c r="G4747" s="5">
        <v>30.8</v>
      </c>
      <c r="H4747" s="5">
        <v>15401.0</v>
      </c>
      <c r="I4747" s="1" t="s">
        <v>71</v>
      </c>
      <c r="J4747" s="1" t="s">
        <v>92</v>
      </c>
      <c r="K4747" s="1" t="s">
        <v>13</v>
      </c>
      <c r="L4747" s="1" t="s">
        <v>5</v>
      </c>
      <c r="M4747" s="1" t="s">
        <v>6</v>
      </c>
      <c r="N4747" s="1" t="s">
        <v>7</v>
      </c>
      <c r="O4747" s="6"/>
    </row>
    <row r="4748">
      <c r="A4748" s="5">
        <v>202453.0</v>
      </c>
      <c r="B4748" s="2">
        <v>45991.0</v>
      </c>
      <c r="C4748" s="1" t="s">
        <v>180</v>
      </c>
      <c r="D4748" s="3" t="s">
        <v>134</v>
      </c>
      <c r="E4748" s="4">
        <v>45986.0</v>
      </c>
      <c r="F4748" s="5">
        <v>75.0</v>
      </c>
      <c r="G4748" s="5">
        <v>121.8</v>
      </c>
      <c r="H4748" s="5">
        <v>9136.0</v>
      </c>
      <c r="I4748" s="1" t="s">
        <v>127</v>
      </c>
      <c r="J4748" s="1" t="s">
        <v>92</v>
      </c>
      <c r="K4748" s="1" t="s">
        <v>13</v>
      </c>
      <c r="L4748" s="1" t="s">
        <v>5</v>
      </c>
      <c r="M4748" s="1" t="s">
        <v>6</v>
      </c>
      <c r="N4748" s="1" t="s">
        <v>7</v>
      </c>
      <c r="O4748" s="6"/>
    </row>
    <row r="4749">
      <c r="A4749" s="5">
        <v>202453.0</v>
      </c>
      <c r="B4749" s="2">
        <v>45991.0</v>
      </c>
      <c r="C4749" s="1" t="s">
        <v>180</v>
      </c>
      <c r="D4749" s="3" t="s">
        <v>292</v>
      </c>
      <c r="E4749" s="4">
        <v>45986.0</v>
      </c>
      <c r="F4749" s="5">
        <v>40.0</v>
      </c>
      <c r="G4749" s="5">
        <v>51.8</v>
      </c>
      <c r="H4749" s="5">
        <v>2073.0</v>
      </c>
      <c r="I4749" s="1" t="s">
        <v>75</v>
      </c>
      <c r="J4749" s="1" t="s">
        <v>92</v>
      </c>
      <c r="K4749" s="1" t="s">
        <v>13</v>
      </c>
      <c r="L4749" s="1" t="s">
        <v>5</v>
      </c>
      <c r="M4749" s="1" t="s">
        <v>6</v>
      </c>
      <c r="N4749" s="1" t="s">
        <v>7</v>
      </c>
      <c r="O4749" s="6"/>
    </row>
    <row r="4750">
      <c r="A4750" s="5">
        <v>202453.0</v>
      </c>
      <c r="B4750" s="2">
        <v>45991.0</v>
      </c>
      <c r="C4750" s="1" t="s">
        <v>180</v>
      </c>
      <c r="D4750" s="3" t="s">
        <v>416</v>
      </c>
      <c r="E4750" s="4">
        <v>45986.0</v>
      </c>
      <c r="F4750" s="5">
        <v>1600.0</v>
      </c>
      <c r="G4750" s="5">
        <v>6.86</v>
      </c>
      <c r="H4750" s="5">
        <v>10977.0</v>
      </c>
      <c r="I4750" s="1" t="s">
        <v>71</v>
      </c>
      <c r="J4750" s="1" t="s">
        <v>92</v>
      </c>
      <c r="K4750" s="1" t="s">
        <v>13</v>
      </c>
      <c r="L4750" s="1" t="s">
        <v>5</v>
      </c>
      <c r="M4750" s="1" t="s">
        <v>6</v>
      </c>
      <c r="N4750" s="1" t="s">
        <v>7</v>
      </c>
      <c r="O4750" s="6"/>
    </row>
    <row r="4751">
      <c r="A4751" s="5">
        <v>202453.0</v>
      </c>
      <c r="B4751" s="2">
        <v>45991.0</v>
      </c>
      <c r="C4751" s="1" t="s">
        <v>180</v>
      </c>
      <c r="D4751" s="3" t="s">
        <v>412</v>
      </c>
      <c r="E4751" s="4">
        <v>45986.0</v>
      </c>
      <c r="F4751" s="5">
        <v>800.0</v>
      </c>
      <c r="G4751" s="5">
        <v>2.31</v>
      </c>
      <c r="H4751" s="5">
        <v>1849.0</v>
      </c>
      <c r="I4751" s="1" t="s">
        <v>71</v>
      </c>
      <c r="J4751" s="1" t="s">
        <v>92</v>
      </c>
      <c r="K4751" s="1" t="s">
        <v>13</v>
      </c>
      <c r="L4751" s="1" t="s">
        <v>5</v>
      </c>
      <c r="M4751" s="1" t="s">
        <v>6</v>
      </c>
      <c r="N4751" s="1" t="s">
        <v>7</v>
      </c>
      <c r="O4751" s="6"/>
    </row>
    <row r="4752">
      <c r="A4752" s="5">
        <v>202453.0</v>
      </c>
      <c r="B4752" s="2">
        <v>45991.0</v>
      </c>
      <c r="C4752" s="1" t="s">
        <v>180</v>
      </c>
      <c r="D4752" s="3" t="s">
        <v>193</v>
      </c>
      <c r="E4752" s="4">
        <v>45986.0</v>
      </c>
      <c r="F4752" s="5">
        <v>1200.0</v>
      </c>
      <c r="G4752" s="5">
        <v>9.94</v>
      </c>
      <c r="H4752" s="5">
        <v>11929.0</v>
      </c>
      <c r="I4752" s="1" t="s">
        <v>75</v>
      </c>
      <c r="J4752" s="1" t="s">
        <v>92</v>
      </c>
      <c r="K4752" s="1" t="s">
        <v>13</v>
      </c>
      <c r="L4752" s="1" t="s">
        <v>5</v>
      </c>
      <c r="M4752" s="1" t="s">
        <v>6</v>
      </c>
      <c r="N4752" s="1" t="s">
        <v>7</v>
      </c>
      <c r="O4752" s="6"/>
    </row>
    <row r="4753">
      <c r="A4753" s="5">
        <v>202453.0</v>
      </c>
      <c r="B4753" s="2">
        <v>45991.0</v>
      </c>
      <c r="C4753" s="1" t="s">
        <v>180</v>
      </c>
      <c r="D4753" s="3" t="s">
        <v>722</v>
      </c>
      <c r="E4753" s="4">
        <v>45986.0</v>
      </c>
      <c r="F4753" s="5">
        <v>200.0</v>
      </c>
      <c r="G4753" s="5">
        <v>20.79</v>
      </c>
      <c r="H4753" s="5">
        <v>4159.0</v>
      </c>
      <c r="I4753" s="1" t="s">
        <v>75</v>
      </c>
      <c r="J4753" s="1" t="s">
        <v>92</v>
      </c>
      <c r="K4753" s="1" t="s">
        <v>13</v>
      </c>
      <c r="L4753" s="1" t="s">
        <v>5</v>
      </c>
      <c r="M4753" s="1" t="s">
        <v>6</v>
      </c>
      <c r="N4753" s="1" t="s">
        <v>7</v>
      </c>
      <c r="O4753" s="6"/>
    </row>
    <row r="4754">
      <c r="A4754" s="5">
        <v>202453.0</v>
      </c>
      <c r="B4754" s="2">
        <v>45991.0</v>
      </c>
      <c r="C4754" s="1" t="s">
        <v>180</v>
      </c>
      <c r="D4754" s="3" t="s">
        <v>78</v>
      </c>
      <c r="E4754" s="4">
        <v>45986.0</v>
      </c>
      <c r="F4754" s="5">
        <v>3200.0</v>
      </c>
      <c r="G4754" s="5">
        <v>6.96</v>
      </c>
      <c r="H4754" s="5">
        <v>22273.0</v>
      </c>
      <c r="I4754" s="1" t="s">
        <v>75</v>
      </c>
      <c r="J4754" s="1" t="s">
        <v>92</v>
      </c>
      <c r="K4754" s="1" t="s">
        <v>13</v>
      </c>
      <c r="L4754" s="1" t="s">
        <v>5</v>
      </c>
      <c r="M4754" s="1" t="s">
        <v>6</v>
      </c>
      <c r="N4754" s="1" t="s">
        <v>7</v>
      </c>
      <c r="O4754" s="6"/>
    </row>
    <row r="4755">
      <c r="A4755" s="5">
        <v>202453.0</v>
      </c>
      <c r="B4755" s="2">
        <v>45991.0</v>
      </c>
      <c r="C4755" s="1" t="s">
        <v>180</v>
      </c>
      <c r="D4755" s="3" t="s">
        <v>154</v>
      </c>
      <c r="E4755" s="4">
        <v>45986.0</v>
      </c>
      <c r="F4755" s="5">
        <v>600.0</v>
      </c>
      <c r="G4755" s="5">
        <v>18.16</v>
      </c>
      <c r="H4755" s="5">
        <v>10897.0</v>
      </c>
      <c r="I4755" s="1" t="s">
        <v>75</v>
      </c>
      <c r="J4755" s="1" t="s">
        <v>92</v>
      </c>
      <c r="K4755" s="1" t="s">
        <v>13</v>
      </c>
      <c r="L4755" s="1" t="s">
        <v>5</v>
      </c>
      <c r="M4755" s="1" t="s">
        <v>6</v>
      </c>
      <c r="N4755" s="1" t="s">
        <v>7</v>
      </c>
      <c r="O4755" s="6"/>
    </row>
    <row r="4756">
      <c r="A4756" s="5">
        <v>202453.0</v>
      </c>
      <c r="B4756" s="2">
        <v>45991.0</v>
      </c>
      <c r="C4756" s="1" t="s">
        <v>180</v>
      </c>
      <c r="D4756" s="3" t="s">
        <v>652</v>
      </c>
      <c r="E4756" s="4">
        <v>45986.0</v>
      </c>
      <c r="F4756" s="5">
        <v>45.0</v>
      </c>
      <c r="G4756" s="5">
        <v>105.73</v>
      </c>
      <c r="H4756" s="5">
        <v>4759.0</v>
      </c>
      <c r="I4756" s="1" t="s">
        <v>127</v>
      </c>
      <c r="J4756" s="1" t="s">
        <v>92</v>
      </c>
      <c r="K4756" s="1" t="s">
        <v>13</v>
      </c>
      <c r="L4756" s="1" t="s">
        <v>5</v>
      </c>
      <c r="M4756" s="1" t="s">
        <v>6</v>
      </c>
      <c r="N4756" s="1" t="s">
        <v>7</v>
      </c>
      <c r="O4756" s="6"/>
    </row>
    <row r="4757">
      <c r="A4757" s="5">
        <v>202453.0</v>
      </c>
      <c r="B4757" s="2">
        <v>45991.0</v>
      </c>
      <c r="C4757" s="1" t="s">
        <v>180</v>
      </c>
      <c r="D4757" s="3" t="s">
        <v>139</v>
      </c>
      <c r="E4757" s="4">
        <v>45986.0</v>
      </c>
      <c r="F4757" s="5">
        <v>96.0</v>
      </c>
      <c r="G4757" s="5">
        <v>89.6</v>
      </c>
      <c r="H4757" s="5">
        <v>8603.0</v>
      </c>
      <c r="I4757" s="1" t="s">
        <v>127</v>
      </c>
      <c r="J4757" s="1" t="s">
        <v>92</v>
      </c>
      <c r="K4757" s="1" t="s">
        <v>13</v>
      </c>
      <c r="L4757" s="1" t="s">
        <v>5</v>
      </c>
      <c r="M4757" s="1" t="s">
        <v>6</v>
      </c>
      <c r="N4757" s="1" t="s">
        <v>7</v>
      </c>
      <c r="O4757" s="6"/>
    </row>
    <row r="4758">
      <c r="A4758" s="5">
        <v>202453.0</v>
      </c>
      <c r="B4758" s="2">
        <v>45991.0</v>
      </c>
      <c r="C4758" s="1" t="s">
        <v>180</v>
      </c>
      <c r="D4758" s="3" t="s">
        <v>79</v>
      </c>
      <c r="E4758" s="4">
        <v>45986.0</v>
      </c>
      <c r="F4758" s="5">
        <v>450.0</v>
      </c>
      <c r="G4758" s="5">
        <v>30.17</v>
      </c>
      <c r="H4758" s="5">
        <v>13578.0</v>
      </c>
      <c r="I4758" s="1" t="s">
        <v>75</v>
      </c>
      <c r="J4758" s="1" t="s">
        <v>92</v>
      </c>
      <c r="K4758" s="1" t="s">
        <v>13</v>
      </c>
      <c r="L4758" s="1" t="s">
        <v>5</v>
      </c>
      <c r="M4758" s="1" t="s">
        <v>6</v>
      </c>
      <c r="N4758" s="1" t="s">
        <v>7</v>
      </c>
      <c r="O4758" s="6"/>
    </row>
    <row r="4759">
      <c r="A4759" s="5">
        <v>202453.0</v>
      </c>
      <c r="B4759" s="2">
        <v>45991.0</v>
      </c>
      <c r="C4759" s="1" t="s">
        <v>180</v>
      </c>
      <c r="D4759" s="3" t="s">
        <v>189</v>
      </c>
      <c r="E4759" s="4">
        <v>45986.0</v>
      </c>
      <c r="F4759" s="5">
        <v>600.0</v>
      </c>
      <c r="G4759" s="5">
        <v>16.03</v>
      </c>
      <c r="H4759" s="5">
        <v>9619.0</v>
      </c>
      <c r="I4759" s="1" t="s">
        <v>71</v>
      </c>
      <c r="J4759" s="1" t="s">
        <v>92</v>
      </c>
      <c r="K4759" s="1" t="s">
        <v>13</v>
      </c>
      <c r="L4759" s="1" t="s">
        <v>5</v>
      </c>
      <c r="M4759" s="1" t="s">
        <v>6</v>
      </c>
      <c r="N4759" s="1" t="s">
        <v>7</v>
      </c>
      <c r="O4759" s="6"/>
    </row>
    <row r="4760">
      <c r="A4760" s="5">
        <v>202453.0</v>
      </c>
      <c r="B4760" s="2">
        <v>45991.0</v>
      </c>
      <c r="C4760" s="1" t="s">
        <v>180</v>
      </c>
      <c r="D4760" s="3" t="s">
        <v>431</v>
      </c>
      <c r="E4760" s="4">
        <v>45986.0</v>
      </c>
      <c r="F4760" s="5">
        <v>600.0</v>
      </c>
      <c r="G4760" s="5">
        <v>5.32</v>
      </c>
      <c r="H4760" s="5">
        <v>3193.0</v>
      </c>
      <c r="I4760" s="1" t="s">
        <v>71</v>
      </c>
      <c r="J4760" s="1" t="s">
        <v>92</v>
      </c>
      <c r="K4760" s="1" t="s">
        <v>13</v>
      </c>
      <c r="L4760" s="1" t="s">
        <v>5</v>
      </c>
      <c r="M4760" s="1" t="s">
        <v>6</v>
      </c>
      <c r="N4760" s="1" t="s">
        <v>7</v>
      </c>
      <c r="O4760" s="6"/>
    </row>
    <row r="4761">
      <c r="A4761" s="5">
        <v>202453.0</v>
      </c>
      <c r="B4761" s="2">
        <v>45991.0</v>
      </c>
      <c r="C4761" s="1" t="s">
        <v>180</v>
      </c>
      <c r="D4761" s="3" t="s">
        <v>169</v>
      </c>
      <c r="E4761" s="4">
        <v>45986.0</v>
      </c>
      <c r="F4761" s="5">
        <v>200.0</v>
      </c>
      <c r="G4761" s="5">
        <v>34.93</v>
      </c>
      <c r="H4761" s="5">
        <v>6987.0</v>
      </c>
      <c r="I4761" s="1" t="s">
        <v>75</v>
      </c>
      <c r="J4761" s="1" t="s">
        <v>92</v>
      </c>
      <c r="K4761" s="1" t="s">
        <v>13</v>
      </c>
      <c r="L4761" s="1" t="s">
        <v>5</v>
      </c>
      <c r="M4761" s="1" t="s">
        <v>6</v>
      </c>
      <c r="N4761" s="1" t="s">
        <v>7</v>
      </c>
      <c r="O4761" s="6"/>
    </row>
    <row r="4762">
      <c r="A4762" s="5">
        <v>202453.0</v>
      </c>
      <c r="B4762" s="2">
        <v>45991.0</v>
      </c>
      <c r="C4762" s="1" t="s">
        <v>180</v>
      </c>
      <c r="D4762" s="3" t="s">
        <v>160</v>
      </c>
      <c r="E4762" s="4">
        <v>45986.0</v>
      </c>
      <c r="F4762" s="5">
        <v>450.0</v>
      </c>
      <c r="G4762" s="5">
        <v>59.08</v>
      </c>
      <c r="H4762" s="5">
        <v>26587.0</v>
      </c>
      <c r="I4762" s="1" t="s">
        <v>75</v>
      </c>
      <c r="J4762" s="1" t="s">
        <v>92</v>
      </c>
      <c r="K4762" s="1" t="s">
        <v>13</v>
      </c>
      <c r="L4762" s="1" t="s">
        <v>5</v>
      </c>
      <c r="M4762" s="1" t="s">
        <v>6</v>
      </c>
      <c r="N4762" s="1" t="s">
        <v>7</v>
      </c>
      <c r="O4762" s="6"/>
    </row>
    <row r="4763">
      <c r="A4763" s="5">
        <v>202453.0</v>
      </c>
      <c r="B4763" s="2">
        <v>45991.0</v>
      </c>
      <c r="C4763" s="1" t="s">
        <v>180</v>
      </c>
      <c r="D4763" s="3" t="s">
        <v>85</v>
      </c>
      <c r="E4763" s="4">
        <v>45986.0</v>
      </c>
      <c r="F4763" s="5">
        <v>1600.0</v>
      </c>
      <c r="G4763" s="5">
        <v>13.93</v>
      </c>
      <c r="H4763" s="5">
        <v>22289.0</v>
      </c>
      <c r="I4763" s="1" t="s">
        <v>75</v>
      </c>
      <c r="J4763" s="1" t="s">
        <v>92</v>
      </c>
      <c r="K4763" s="1" t="s">
        <v>13</v>
      </c>
      <c r="L4763" s="1" t="s">
        <v>5</v>
      </c>
      <c r="M4763" s="1" t="s">
        <v>6</v>
      </c>
      <c r="N4763" s="1" t="s">
        <v>7</v>
      </c>
      <c r="O4763" s="6"/>
    </row>
    <row r="4764">
      <c r="A4764" s="5">
        <v>202453.0</v>
      </c>
      <c r="B4764" s="2">
        <v>45991.0</v>
      </c>
      <c r="C4764" s="1" t="s">
        <v>180</v>
      </c>
      <c r="D4764" s="3" t="s">
        <v>197</v>
      </c>
      <c r="E4764" s="4">
        <v>45986.0</v>
      </c>
      <c r="F4764" s="5">
        <v>300.0</v>
      </c>
      <c r="G4764" s="5">
        <v>30.8</v>
      </c>
      <c r="H4764" s="5">
        <v>9241.0</v>
      </c>
      <c r="I4764" s="1" t="s">
        <v>75</v>
      </c>
      <c r="J4764" s="1" t="s">
        <v>92</v>
      </c>
      <c r="K4764" s="1" t="s">
        <v>13</v>
      </c>
      <c r="L4764" s="1" t="s">
        <v>5</v>
      </c>
      <c r="M4764" s="1" t="s">
        <v>6</v>
      </c>
      <c r="N4764" s="1" t="s">
        <v>7</v>
      </c>
      <c r="O4764" s="6"/>
    </row>
    <row r="4765">
      <c r="A4765" s="5">
        <v>202453.0</v>
      </c>
      <c r="B4765" s="2">
        <v>45991.0</v>
      </c>
      <c r="C4765" s="1" t="s">
        <v>180</v>
      </c>
      <c r="D4765" s="3" t="s">
        <v>367</v>
      </c>
      <c r="E4765" s="4">
        <v>45986.0</v>
      </c>
      <c r="F4765" s="5">
        <v>100.0</v>
      </c>
      <c r="G4765" s="5">
        <v>79.13</v>
      </c>
      <c r="H4765" s="5">
        <v>7914.0</v>
      </c>
      <c r="I4765" s="1" t="s">
        <v>127</v>
      </c>
      <c r="J4765" s="1" t="s">
        <v>92</v>
      </c>
      <c r="K4765" s="1" t="s">
        <v>13</v>
      </c>
      <c r="L4765" s="1" t="s">
        <v>5</v>
      </c>
      <c r="M4765" s="1" t="s">
        <v>6</v>
      </c>
      <c r="N4765" s="1" t="s">
        <v>7</v>
      </c>
      <c r="O4765" s="6"/>
    </row>
    <row r="4766">
      <c r="A4766" s="5">
        <v>202453.0</v>
      </c>
      <c r="B4766" s="2">
        <v>45991.0</v>
      </c>
      <c r="C4766" s="1" t="s">
        <v>180</v>
      </c>
      <c r="D4766" s="3" t="s">
        <v>535</v>
      </c>
      <c r="E4766" s="4">
        <v>45986.0</v>
      </c>
      <c r="F4766" s="5">
        <v>72.0</v>
      </c>
      <c r="G4766" s="5">
        <v>105.21</v>
      </c>
      <c r="H4766" s="5">
        <v>7577.0</v>
      </c>
      <c r="I4766" s="1" t="s">
        <v>127</v>
      </c>
      <c r="J4766" s="1" t="s">
        <v>92</v>
      </c>
      <c r="K4766" s="1" t="s">
        <v>13</v>
      </c>
      <c r="L4766" s="1" t="s">
        <v>5</v>
      </c>
      <c r="M4766" s="1" t="s">
        <v>6</v>
      </c>
      <c r="N4766" s="1" t="s">
        <v>7</v>
      </c>
      <c r="O4766" s="6"/>
    </row>
    <row r="4767">
      <c r="A4767" s="5">
        <v>202453.0</v>
      </c>
      <c r="B4767" s="2">
        <v>45991.0</v>
      </c>
      <c r="C4767" s="1" t="s">
        <v>180</v>
      </c>
      <c r="D4767" s="3" t="s">
        <v>284</v>
      </c>
      <c r="E4767" s="4">
        <v>45986.0</v>
      </c>
      <c r="F4767" s="5">
        <v>400.0</v>
      </c>
      <c r="G4767" s="5">
        <v>37.03</v>
      </c>
      <c r="H4767" s="5">
        <v>14813.0</v>
      </c>
      <c r="I4767" s="1" t="s">
        <v>75</v>
      </c>
      <c r="J4767" s="1" t="s">
        <v>92</v>
      </c>
      <c r="K4767" s="1" t="s">
        <v>13</v>
      </c>
      <c r="L4767" s="1" t="s">
        <v>5</v>
      </c>
      <c r="M4767" s="1" t="s">
        <v>6</v>
      </c>
      <c r="N4767" s="1" t="s">
        <v>7</v>
      </c>
      <c r="O4767" s="6"/>
    </row>
    <row r="4768">
      <c r="A4768" s="5">
        <v>202453.0</v>
      </c>
      <c r="B4768" s="2">
        <v>45991.0</v>
      </c>
      <c r="C4768" s="1" t="s">
        <v>180</v>
      </c>
      <c r="D4768" s="3" t="s">
        <v>200</v>
      </c>
      <c r="E4768" s="4">
        <v>45986.0</v>
      </c>
      <c r="F4768" s="5">
        <v>200.0</v>
      </c>
      <c r="G4768" s="5">
        <v>15.33</v>
      </c>
      <c r="H4768" s="5">
        <v>3067.0</v>
      </c>
      <c r="I4768" s="1" t="s">
        <v>71</v>
      </c>
      <c r="J4768" s="1" t="s">
        <v>92</v>
      </c>
      <c r="K4768" s="1" t="s">
        <v>13</v>
      </c>
      <c r="L4768" s="1" t="s">
        <v>5</v>
      </c>
      <c r="M4768" s="1" t="s">
        <v>6</v>
      </c>
      <c r="N4768" s="1" t="s">
        <v>7</v>
      </c>
      <c r="O4768" s="6"/>
    </row>
    <row r="4769">
      <c r="A4769" s="5">
        <v>202453.0</v>
      </c>
      <c r="B4769" s="2">
        <v>45991.0</v>
      </c>
      <c r="C4769" s="1" t="s">
        <v>180</v>
      </c>
      <c r="D4769" s="3" t="s">
        <v>531</v>
      </c>
      <c r="E4769" s="4">
        <v>45986.0</v>
      </c>
      <c r="F4769" s="5">
        <v>300.0</v>
      </c>
      <c r="G4769" s="5">
        <v>38.5</v>
      </c>
      <c r="H4769" s="5">
        <v>11551.0</v>
      </c>
      <c r="I4769" s="1" t="s">
        <v>71</v>
      </c>
      <c r="J4769" s="1" t="s">
        <v>92</v>
      </c>
      <c r="K4769" s="1" t="s">
        <v>13</v>
      </c>
      <c r="L4769" s="1" t="s">
        <v>5</v>
      </c>
      <c r="M4769" s="1" t="s">
        <v>6</v>
      </c>
      <c r="N4769" s="1" t="s">
        <v>7</v>
      </c>
      <c r="O4769" s="6"/>
    </row>
    <row r="4770">
      <c r="A4770" s="5">
        <v>202453.0</v>
      </c>
      <c r="B4770" s="2">
        <v>45991.0</v>
      </c>
      <c r="C4770" s="1" t="s">
        <v>180</v>
      </c>
      <c r="D4770" s="3" t="s">
        <v>1025</v>
      </c>
      <c r="E4770" s="4">
        <v>45986.0</v>
      </c>
      <c r="F4770" s="5">
        <v>150.0</v>
      </c>
      <c r="G4770" s="5">
        <v>41.65</v>
      </c>
      <c r="H4770" s="5">
        <v>6249.0</v>
      </c>
      <c r="I4770" s="1" t="s">
        <v>75</v>
      </c>
      <c r="J4770" s="1" t="s">
        <v>92</v>
      </c>
      <c r="K4770" s="1" t="s">
        <v>13</v>
      </c>
      <c r="L4770" s="1" t="s">
        <v>5</v>
      </c>
      <c r="M4770" s="1" t="s">
        <v>6</v>
      </c>
      <c r="N4770" s="1" t="s">
        <v>7</v>
      </c>
      <c r="O4770" s="6"/>
    </row>
    <row r="4771">
      <c r="A4771" s="5">
        <v>202453.0</v>
      </c>
      <c r="B4771" s="2">
        <v>45991.0</v>
      </c>
      <c r="C4771" s="1" t="s">
        <v>180</v>
      </c>
      <c r="D4771" s="3" t="s">
        <v>480</v>
      </c>
      <c r="E4771" s="4">
        <v>45986.0</v>
      </c>
      <c r="F4771" s="5">
        <v>200.0</v>
      </c>
      <c r="G4771" s="5">
        <v>59.18</v>
      </c>
      <c r="H4771" s="5">
        <v>11837.0</v>
      </c>
      <c r="I4771" s="1" t="s">
        <v>75</v>
      </c>
      <c r="J4771" s="1" t="s">
        <v>92</v>
      </c>
      <c r="K4771" s="1" t="s">
        <v>13</v>
      </c>
      <c r="L4771" s="1" t="s">
        <v>5</v>
      </c>
      <c r="M4771" s="1" t="s">
        <v>6</v>
      </c>
      <c r="N4771" s="1" t="s">
        <v>7</v>
      </c>
      <c r="O4771" s="6"/>
    </row>
    <row r="4772">
      <c r="A4772" s="5">
        <v>202453.0</v>
      </c>
      <c r="B4772" s="2">
        <v>45991.0</v>
      </c>
      <c r="C4772" s="1" t="s">
        <v>180</v>
      </c>
      <c r="D4772" s="3" t="s">
        <v>137</v>
      </c>
      <c r="E4772" s="4">
        <v>45986.0</v>
      </c>
      <c r="F4772" s="5">
        <v>600.0</v>
      </c>
      <c r="G4772" s="5">
        <v>31.46</v>
      </c>
      <c r="H4772" s="5">
        <v>18877.0</v>
      </c>
      <c r="I4772" s="1" t="s">
        <v>75</v>
      </c>
      <c r="J4772" s="1" t="s">
        <v>92</v>
      </c>
      <c r="K4772" s="1" t="s">
        <v>13</v>
      </c>
      <c r="L4772" s="1" t="s">
        <v>5</v>
      </c>
      <c r="M4772" s="1" t="s">
        <v>6</v>
      </c>
      <c r="N4772" s="1" t="s">
        <v>7</v>
      </c>
      <c r="O4772" s="6"/>
    </row>
    <row r="4773">
      <c r="A4773" s="5">
        <v>202453.0</v>
      </c>
      <c r="B4773" s="2">
        <v>45991.0</v>
      </c>
      <c r="C4773" s="1" t="s">
        <v>180</v>
      </c>
      <c r="D4773" s="3" t="s">
        <v>1026</v>
      </c>
      <c r="E4773" s="4">
        <v>45986.0</v>
      </c>
      <c r="F4773" s="5">
        <v>30.0</v>
      </c>
      <c r="G4773" s="5">
        <v>76.3</v>
      </c>
      <c r="H4773" s="5">
        <v>2290.0</v>
      </c>
      <c r="I4773" s="1" t="s">
        <v>75</v>
      </c>
      <c r="J4773" s="1" t="s">
        <v>92</v>
      </c>
      <c r="K4773" s="1" t="s">
        <v>13</v>
      </c>
      <c r="L4773" s="1" t="s">
        <v>5</v>
      </c>
      <c r="M4773" s="1" t="s">
        <v>6</v>
      </c>
      <c r="N4773" s="1" t="s">
        <v>7</v>
      </c>
      <c r="O4773" s="6"/>
    </row>
    <row r="4774">
      <c r="A4774" s="5">
        <v>202453.0</v>
      </c>
      <c r="B4774" s="2">
        <v>45991.0</v>
      </c>
      <c r="C4774" s="1" t="s">
        <v>180</v>
      </c>
      <c r="D4774" s="3" t="s">
        <v>853</v>
      </c>
      <c r="E4774" s="4">
        <v>45986.0</v>
      </c>
      <c r="F4774" s="5">
        <v>40.0</v>
      </c>
      <c r="G4774" s="5">
        <v>82.6</v>
      </c>
      <c r="H4774" s="5">
        <v>3305.0</v>
      </c>
      <c r="I4774" s="1" t="s">
        <v>71</v>
      </c>
      <c r="J4774" s="1" t="s">
        <v>92</v>
      </c>
      <c r="K4774" s="1" t="s">
        <v>13</v>
      </c>
      <c r="L4774" s="1" t="s">
        <v>5</v>
      </c>
      <c r="M4774" s="1" t="s">
        <v>6</v>
      </c>
      <c r="N4774" s="1" t="s">
        <v>7</v>
      </c>
      <c r="O4774" s="6"/>
    </row>
    <row r="4775">
      <c r="A4775" s="5">
        <v>202453.0</v>
      </c>
      <c r="B4775" s="2">
        <v>45991.0</v>
      </c>
      <c r="C4775" s="1" t="s">
        <v>180</v>
      </c>
      <c r="D4775" s="3" t="s">
        <v>734</v>
      </c>
      <c r="E4775" s="4">
        <v>45986.0</v>
      </c>
      <c r="F4775" s="5">
        <v>200.0</v>
      </c>
      <c r="G4775" s="5">
        <v>9.17</v>
      </c>
      <c r="H4775" s="5">
        <v>1835.0</v>
      </c>
      <c r="I4775" s="1" t="s">
        <v>127</v>
      </c>
      <c r="J4775" s="1" t="s">
        <v>92</v>
      </c>
      <c r="K4775" s="1" t="s">
        <v>13</v>
      </c>
      <c r="L4775" s="1" t="s">
        <v>5</v>
      </c>
      <c r="M4775" s="1" t="s">
        <v>6</v>
      </c>
      <c r="N4775" s="1" t="s">
        <v>7</v>
      </c>
      <c r="O4775" s="6"/>
    </row>
    <row r="4776">
      <c r="A4776" s="5">
        <v>202453.0</v>
      </c>
      <c r="B4776" s="2">
        <v>45991.0</v>
      </c>
      <c r="C4776" s="1" t="s">
        <v>180</v>
      </c>
      <c r="D4776" s="3" t="s">
        <v>461</v>
      </c>
      <c r="E4776" s="4">
        <v>45986.0</v>
      </c>
      <c r="F4776" s="5">
        <v>75.0</v>
      </c>
      <c r="G4776" s="5">
        <v>38.53</v>
      </c>
      <c r="H4776" s="5">
        <v>2891.0</v>
      </c>
      <c r="I4776" s="1" t="s">
        <v>127</v>
      </c>
      <c r="J4776" s="1" t="s">
        <v>92</v>
      </c>
      <c r="K4776" s="1" t="s">
        <v>13</v>
      </c>
      <c r="L4776" s="1" t="s">
        <v>5</v>
      </c>
      <c r="M4776" s="1" t="s">
        <v>6</v>
      </c>
      <c r="N4776" s="1" t="s">
        <v>7</v>
      </c>
      <c r="O4776" s="6"/>
    </row>
    <row r="4777">
      <c r="A4777" s="5">
        <v>202453.0</v>
      </c>
      <c r="B4777" s="2">
        <v>45991.0</v>
      </c>
      <c r="C4777" s="1" t="s">
        <v>180</v>
      </c>
      <c r="D4777" s="3" t="s">
        <v>472</v>
      </c>
      <c r="E4777" s="4">
        <v>45986.0</v>
      </c>
      <c r="F4777" s="5">
        <v>64.0</v>
      </c>
      <c r="G4777" s="5">
        <v>343.0</v>
      </c>
      <c r="H4777" s="5">
        <v>21953.0</v>
      </c>
      <c r="I4777" s="1" t="s">
        <v>75</v>
      </c>
      <c r="J4777" s="1" t="s">
        <v>92</v>
      </c>
      <c r="K4777" s="1" t="s">
        <v>13</v>
      </c>
      <c r="L4777" s="1" t="s">
        <v>5</v>
      </c>
      <c r="M4777" s="1" t="s">
        <v>6</v>
      </c>
      <c r="N4777" s="1" t="s">
        <v>7</v>
      </c>
      <c r="O4777" s="6"/>
    </row>
    <row r="4778">
      <c r="A4778" s="5">
        <v>202453.0</v>
      </c>
      <c r="B4778" s="2">
        <v>45991.0</v>
      </c>
      <c r="C4778" s="1" t="s">
        <v>180</v>
      </c>
      <c r="D4778" s="3" t="s">
        <v>492</v>
      </c>
      <c r="E4778" s="4">
        <v>45986.0</v>
      </c>
      <c r="F4778" s="5">
        <v>600.0</v>
      </c>
      <c r="G4778" s="5">
        <v>10.57</v>
      </c>
      <c r="H4778" s="5">
        <v>6343.0</v>
      </c>
      <c r="I4778" s="1" t="s">
        <v>71</v>
      </c>
      <c r="J4778" s="1" t="s">
        <v>92</v>
      </c>
      <c r="K4778" s="1" t="s">
        <v>13</v>
      </c>
      <c r="L4778" s="1" t="s">
        <v>5</v>
      </c>
      <c r="M4778" s="1" t="s">
        <v>6</v>
      </c>
      <c r="N4778" s="1" t="s">
        <v>7</v>
      </c>
      <c r="O4778" s="6"/>
    </row>
    <row r="4779">
      <c r="A4779" s="5">
        <v>202453.0</v>
      </c>
      <c r="B4779" s="2">
        <v>45991.0</v>
      </c>
      <c r="C4779" s="1" t="s">
        <v>180</v>
      </c>
      <c r="D4779" s="3" t="s">
        <v>394</v>
      </c>
      <c r="E4779" s="4">
        <v>45986.0</v>
      </c>
      <c r="F4779" s="5">
        <v>50.0</v>
      </c>
      <c r="G4779" s="5">
        <v>86.8</v>
      </c>
      <c r="H4779" s="5">
        <v>4341.0</v>
      </c>
      <c r="I4779" s="1" t="s">
        <v>75</v>
      </c>
      <c r="J4779" s="1" t="s">
        <v>92</v>
      </c>
      <c r="K4779" s="1" t="s">
        <v>13</v>
      </c>
      <c r="L4779" s="1" t="s">
        <v>5</v>
      </c>
      <c r="M4779" s="1" t="s">
        <v>6</v>
      </c>
      <c r="N4779" s="1" t="s">
        <v>7</v>
      </c>
      <c r="O4779" s="6"/>
    </row>
    <row r="4780">
      <c r="A4780" s="5">
        <v>202453.0</v>
      </c>
      <c r="B4780" s="2">
        <v>45991.0</v>
      </c>
      <c r="C4780" s="1" t="s">
        <v>180</v>
      </c>
      <c r="D4780" s="3" t="s">
        <v>402</v>
      </c>
      <c r="E4780" s="4">
        <v>45986.0</v>
      </c>
      <c r="F4780" s="5">
        <v>280.0</v>
      </c>
      <c r="G4780" s="5">
        <v>114.38</v>
      </c>
      <c r="H4780" s="5">
        <v>32028.0</v>
      </c>
      <c r="I4780" s="1" t="s">
        <v>75</v>
      </c>
      <c r="J4780" s="1" t="s">
        <v>92</v>
      </c>
      <c r="K4780" s="1" t="s">
        <v>13</v>
      </c>
      <c r="L4780" s="1" t="s">
        <v>5</v>
      </c>
      <c r="M4780" s="1" t="s">
        <v>6</v>
      </c>
      <c r="N4780" s="1" t="s">
        <v>7</v>
      </c>
      <c r="O4780" s="6"/>
    </row>
    <row r="4781">
      <c r="A4781" s="5">
        <v>202453.0</v>
      </c>
      <c r="B4781" s="2">
        <v>45991.0</v>
      </c>
      <c r="C4781" s="1" t="s">
        <v>180</v>
      </c>
      <c r="D4781" s="3" t="s">
        <v>159</v>
      </c>
      <c r="E4781" s="4">
        <v>45986.0</v>
      </c>
      <c r="F4781" s="5">
        <v>240.0</v>
      </c>
      <c r="G4781" s="5">
        <v>57.54</v>
      </c>
      <c r="H4781" s="5">
        <v>13811.0</v>
      </c>
      <c r="I4781" s="1" t="s">
        <v>75</v>
      </c>
      <c r="J4781" s="1" t="s">
        <v>92</v>
      </c>
      <c r="K4781" s="1" t="s">
        <v>13</v>
      </c>
      <c r="L4781" s="1" t="s">
        <v>5</v>
      </c>
      <c r="M4781" s="1" t="s">
        <v>6</v>
      </c>
      <c r="N4781" s="1" t="s">
        <v>7</v>
      </c>
      <c r="O4781" s="6"/>
    </row>
    <row r="4782">
      <c r="A4782" s="5">
        <v>202453.0</v>
      </c>
      <c r="B4782" s="2">
        <v>45991.0</v>
      </c>
      <c r="C4782" s="1" t="s">
        <v>180</v>
      </c>
      <c r="D4782" s="3" t="s">
        <v>479</v>
      </c>
      <c r="E4782" s="4">
        <v>45986.0</v>
      </c>
      <c r="F4782" s="5">
        <v>20.0</v>
      </c>
      <c r="G4782" s="5">
        <v>138.6</v>
      </c>
      <c r="H4782" s="5">
        <v>2773.0</v>
      </c>
      <c r="I4782" s="1" t="s">
        <v>75</v>
      </c>
      <c r="J4782" s="1" t="s">
        <v>92</v>
      </c>
      <c r="K4782" s="1" t="s">
        <v>13</v>
      </c>
      <c r="L4782" s="1" t="s">
        <v>5</v>
      </c>
      <c r="M4782" s="1" t="s">
        <v>6</v>
      </c>
      <c r="N4782" s="1" t="s">
        <v>7</v>
      </c>
      <c r="O4782" s="6"/>
    </row>
    <row r="4783">
      <c r="A4783" s="5">
        <v>202453.0</v>
      </c>
      <c r="B4783" s="2">
        <v>45991.0</v>
      </c>
      <c r="C4783" s="1" t="s">
        <v>180</v>
      </c>
      <c r="D4783" s="3" t="s">
        <v>485</v>
      </c>
      <c r="E4783" s="4">
        <v>45986.0</v>
      </c>
      <c r="F4783" s="5">
        <v>200.0</v>
      </c>
      <c r="G4783" s="5">
        <v>27.3</v>
      </c>
      <c r="H4783" s="5">
        <v>5461.0</v>
      </c>
      <c r="I4783" s="1" t="s">
        <v>71</v>
      </c>
      <c r="J4783" s="1" t="s">
        <v>92</v>
      </c>
      <c r="K4783" s="1" t="s">
        <v>13</v>
      </c>
      <c r="L4783" s="1" t="s">
        <v>5</v>
      </c>
      <c r="M4783" s="1" t="s">
        <v>6</v>
      </c>
      <c r="N4783" s="1" t="s">
        <v>7</v>
      </c>
      <c r="O4783" s="6"/>
    </row>
    <row r="4784">
      <c r="A4784" s="5">
        <v>202453.0</v>
      </c>
      <c r="B4784" s="2">
        <v>45991.0</v>
      </c>
      <c r="C4784" s="1" t="s">
        <v>180</v>
      </c>
      <c r="D4784" s="3" t="s">
        <v>1027</v>
      </c>
      <c r="E4784" s="4">
        <v>45986.0</v>
      </c>
      <c r="F4784" s="5">
        <v>225.0</v>
      </c>
      <c r="G4784" s="5">
        <v>13.26</v>
      </c>
      <c r="H4784" s="5">
        <v>2985.0</v>
      </c>
      <c r="I4784" s="1" t="s">
        <v>127</v>
      </c>
      <c r="J4784" s="1" t="s">
        <v>92</v>
      </c>
      <c r="K4784" s="1" t="s">
        <v>13</v>
      </c>
      <c r="L4784" s="1" t="s">
        <v>5</v>
      </c>
      <c r="M4784" s="1" t="s">
        <v>6</v>
      </c>
      <c r="N4784" s="1" t="s">
        <v>7</v>
      </c>
      <c r="O4784" s="6"/>
    </row>
    <row r="4785">
      <c r="A4785" s="5">
        <v>202453.0</v>
      </c>
      <c r="B4785" s="2">
        <v>45991.0</v>
      </c>
      <c r="C4785" s="1" t="s">
        <v>180</v>
      </c>
      <c r="D4785" s="3" t="s">
        <v>537</v>
      </c>
      <c r="E4785" s="4">
        <v>45986.0</v>
      </c>
      <c r="F4785" s="5">
        <v>48.0</v>
      </c>
      <c r="G4785" s="5">
        <v>63.84</v>
      </c>
      <c r="H4785" s="5">
        <v>3066.0</v>
      </c>
      <c r="I4785" s="1" t="s">
        <v>125</v>
      </c>
      <c r="J4785" s="1" t="s">
        <v>92</v>
      </c>
      <c r="K4785" s="1" t="s">
        <v>13</v>
      </c>
      <c r="L4785" s="1" t="s">
        <v>5</v>
      </c>
      <c r="M4785" s="1" t="s">
        <v>6</v>
      </c>
      <c r="N4785" s="1" t="s">
        <v>7</v>
      </c>
      <c r="O4785" s="6"/>
    </row>
    <row r="4786">
      <c r="A4786" s="5">
        <v>202453.0</v>
      </c>
      <c r="B4786" s="2">
        <v>45991.0</v>
      </c>
      <c r="C4786" s="1" t="s">
        <v>180</v>
      </c>
      <c r="D4786" s="3" t="s">
        <v>199</v>
      </c>
      <c r="E4786" s="4">
        <v>45986.0</v>
      </c>
      <c r="F4786" s="5">
        <v>3000.0</v>
      </c>
      <c r="G4786" s="5">
        <v>4.86</v>
      </c>
      <c r="H4786" s="5">
        <v>14581.0</v>
      </c>
      <c r="I4786" s="1" t="s">
        <v>71</v>
      </c>
      <c r="J4786" s="1" t="s">
        <v>92</v>
      </c>
      <c r="K4786" s="1" t="s">
        <v>13</v>
      </c>
      <c r="L4786" s="1" t="s">
        <v>5</v>
      </c>
      <c r="M4786" s="1" t="s">
        <v>6</v>
      </c>
      <c r="N4786" s="1" t="s">
        <v>7</v>
      </c>
      <c r="O4786" s="6"/>
    </row>
    <row r="4787">
      <c r="A4787" s="5">
        <v>202453.0</v>
      </c>
      <c r="B4787" s="2">
        <v>45991.0</v>
      </c>
      <c r="C4787" s="1" t="s">
        <v>180</v>
      </c>
      <c r="D4787" s="3" t="s">
        <v>497</v>
      </c>
      <c r="E4787" s="4">
        <v>45986.0</v>
      </c>
      <c r="F4787" s="5">
        <v>800.0</v>
      </c>
      <c r="G4787" s="5">
        <v>19.88</v>
      </c>
      <c r="H4787" s="5">
        <v>15905.0</v>
      </c>
      <c r="I4787" s="1" t="s">
        <v>71</v>
      </c>
      <c r="J4787" s="1" t="s">
        <v>92</v>
      </c>
      <c r="K4787" s="1" t="s">
        <v>13</v>
      </c>
      <c r="L4787" s="1" t="s">
        <v>5</v>
      </c>
      <c r="M4787" s="1" t="s">
        <v>6</v>
      </c>
      <c r="N4787" s="1" t="s">
        <v>7</v>
      </c>
      <c r="O4787" s="6"/>
    </row>
    <row r="4788">
      <c r="A4788" s="5">
        <v>202453.0</v>
      </c>
      <c r="B4788" s="2">
        <v>45991.0</v>
      </c>
      <c r="C4788" s="1" t="s">
        <v>180</v>
      </c>
      <c r="D4788" s="3" t="s">
        <v>131</v>
      </c>
      <c r="E4788" s="4">
        <v>45986.0</v>
      </c>
      <c r="F4788" s="5">
        <v>400.0</v>
      </c>
      <c r="G4788" s="5">
        <v>8.61</v>
      </c>
      <c r="H4788" s="5">
        <v>3445.0</v>
      </c>
      <c r="I4788" s="1" t="s">
        <v>75</v>
      </c>
      <c r="J4788" s="1" t="s">
        <v>92</v>
      </c>
      <c r="K4788" s="1" t="s">
        <v>13</v>
      </c>
      <c r="L4788" s="1" t="s">
        <v>5</v>
      </c>
      <c r="M4788" s="1" t="s">
        <v>6</v>
      </c>
      <c r="N4788" s="1" t="s">
        <v>7</v>
      </c>
      <c r="O4788" s="6"/>
    </row>
    <row r="4789">
      <c r="A4789" s="5">
        <v>202453.0</v>
      </c>
      <c r="B4789" s="2">
        <v>45991.0</v>
      </c>
      <c r="C4789" s="1" t="s">
        <v>180</v>
      </c>
      <c r="D4789" s="3" t="s">
        <v>409</v>
      </c>
      <c r="E4789" s="4">
        <v>45986.0</v>
      </c>
      <c r="F4789" s="5">
        <v>40.0</v>
      </c>
      <c r="G4789" s="5">
        <v>176.89</v>
      </c>
      <c r="H4789" s="5">
        <v>7077.0</v>
      </c>
      <c r="I4789" s="1" t="s">
        <v>75</v>
      </c>
      <c r="J4789" s="1" t="s">
        <v>92</v>
      </c>
      <c r="K4789" s="1" t="s">
        <v>13</v>
      </c>
      <c r="L4789" s="1" t="s">
        <v>5</v>
      </c>
      <c r="M4789" s="1" t="s">
        <v>6</v>
      </c>
      <c r="N4789" s="1" t="s">
        <v>7</v>
      </c>
      <c r="O4789" s="6"/>
    </row>
    <row r="4790">
      <c r="A4790" s="5">
        <v>202453.0</v>
      </c>
      <c r="B4790" s="2">
        <v>45991.0</v>
      </c>
      <c r="C4790" s="1" t="s">
        <v>180</v>
      </c>
      <c r="D4790" s="3" t="s">
        <v>425</v>
      </c>
      <c r="E4790" s="4">
        <v>45986.0</v>
      </c>
      <c r="F4790" s="5">
        <v>1500.0</v>
      </c>
      <c r="G4790" s="5">
        <v>3.67</v>
      </c>
      <c r="H4790" s="5">
        <v>5506.0</v>
      </c>
      <c r="I4790" s="1" t="s">
        <v>71</v>
      </c>
      <c r="J4790" s="1" t="s">
        <v>92</v>
      </c>
      <c r="K4790" s="1" t="s">
        <v>13</v>
      </c>
      <c r="L4790" s="1" t="s">
        <v>5</v>
      </c>
      <c r="M4790" s="1" t="s">
        <v>6</v>
      </c>
      <c r="N4790" s="1" t="s">
        <v>7</v>
      </c>
      <c r="O4790" s="6"/>
    </row>
    <row r="4791">
      <c r="A4791" s="5">
        <v>202453.0</v>
      </c>
      <c r="B4791" s="2">
        <v>45991.0</v>
      </c>
      <c r="C4791" s="1" t="s">
        <v>180</v>
      </c>
      <c r="D4791" s="3" t="s">
        <v>165</v>
      </c>
      <c r="E4791" s="4">
        <v>45986.0</v>
      </c>
      <c r="F4791" s="5">
        <v>80.0</v>
      </c>
      <c r="G4791" s="5">
        <v>24.46</v>
      </c>
      <c r="H4791" s="5">
        <v>1958.0</v>
      </c>
      <c r="I4791" s="1" t="s">
        <v>75</v>
      </c>
      <c r="J4791" s="1" t="s">
        <v>92</v>
      </c>
      <c r="K4791" s="1" t="s">
        <v>13</v>
      </c>
      <c r="L4791" s="1" t="s">
        <v>5</v>
      </c>
      <c r="M4791" s="1" t="s">
        <v>6</v>
      </c>
      <c r="N4791" s="1" t="s">
        <v>7</v>
      </c>
      <c r="O4791" s="6"/>
    </row>
    <row r="4792">
      <c r="A4792" s="5">
        <v>202453.0</v>
      </c>
      <c r="B4792" s="2">
        <v>45991.0</v>
      </c>
      <c r="C4792" s="1" t="s">
        <v>180</v>
      </c>
      <c r="D4792" s="3" t="s">
        <v>184</v>
      </c>
      <c r="E4792" s="4">
        <v>45986.0</v>
      </c>
      <c r="F4792" s="5">
        <v>100.0</v>
      </c>
      <c r="G4792" s="5">
        <v>34.3</v>
      </c>
      <c r="H4792" s="5">
        <v>3431.0</v>
      </c>
      <c r="I4792" s="1" t="s">
        <v>75</v>
      </c>
      <c r="J4792" s="1" t="s">
        <v>92</v>
      </c>
      <c r="K4792" s="1" t="s">
        <v>13</v>
      </c>
      <c r="L4792" s="1" t="s">
        <v>5</v>
      </c>
      <c r="M4792" s="1" t="s">
        <v>6</v>
      </c>
      <c r="N4792" s="1" t="s">
        <v>7</v>
      </c>
      <c r="O4792" s="6"/>
    </row>
    <row r="4793">
      <c r="A4793" s="5">
        <v>202453.0</v>
      </c>
      <c r="B4793" s="2">
        <v>45991.0</v>
      </c>
      <c r="C4793" s="1" t="s">
        <v>180</v>
      </c>
      <c r="D4793" s="3" t="s">
        <v>187</v>
      </c>
      <c r="E4793" s="4">
        <v>45986.0</v>
      </c>
      <c r="F4793" s="5">
        <v>550.0</v>
      </c>
      <c r="G4793" s="5">
        <v>120.55</v>
      </c>
      <c r="H4793" s="5">
        <v>66304.0</v>
      </c>
      <c r="I4793" s="1" t="s">
        <v>75</v>
      </c>
      <c r="J4793" s="1" t="s">
        <v>92</v>
      </c>
      <c r="K4793" s="1" t="s">
        <v>13</v>
      </c>
      <c r="L4793" s="1" t="s">
        <v>5</v>
      </c>
      <c r="M4793" s="1" t="s">
        <v>6</v>
      </c>
      <c r="N4793" s="1" t="s">
        <v>7</v>
      </c>
      <c r="O4793" s="6"/>
    </row>
    <row r="4794">
      <c r="A4794" s="5">
        <v>202453.0</v>
      </c>
      <c r="B4794" s="2">
        <v>45991.0</v>
      </c>
      <c r="C4794" s="1" t="s">
        <v>180</v>
      </c>
      <c r="D4794" s="3" t="s">
        <v>353</v>
      </c>
      <c r="E4794" s="4">
        <v>45986.0</v>
      </c>
      <c r="F4794" s="5">
        <v>100.0</v>
      </c>
      <c r="G4794" s="5">
        <v>118.3</v>
      </c>
      <c r="H4794" s="5">
        <v>11831.0</v>
      </c>
      <c r="I4794" s="1" t="s">
        <v>75</v>
      </c>
      <c r="J4794" s="1" t="s">
        <v>92</v>
      </c>
      <c r="K4794" s="1" t="s">
        <v>13</v>
      </c>
      <c r="L4794" s="1" t="s">
        <v>5</v>
      </c>
      <c r="M4794" s="1" t="s">
        <v>6</v>
      </c>
      <c r="N4794" s="1" t="s">
        <v>7</v>
      </c>
      <c r="O4794" s="6"/>
    </row>
    <row r="4795">
      <c r="A4795" s="5">
        <v>202453.0</v>
      </c>
      <c r="B4795" s="2">
        <v>45991.0</v>
      </c>
      <c r="C4795" s="1" t="s">
        <v>180</v>
      </c>
      <c r="D4795" s="3" t="s">
        <v>467</v>
      </c>
      <c r="E4795" s="4">
        <v>45986.0</v>
      </c>
      <c r="F4795" s="5">
        <v>20.0</v>
      </c>
      <c r="G4795" s="5">
        <v>138.6</v>
      </c>
      <c r="H4795" s="5">
        <v>2773.0</v>
      </c>
      <c r="I4795" s="1" t="s">
        <v>75</v>
      </c>
      <c r="J4795" s="1" t="s">
        <v>92</v>
      </c>
      <c r="K4795" s="1" t="s">
        <v>13</v>
      </c>
      <c r="L4795" s="1" t="s">
        <v>5</v>
      </c>
      <c r="M4795" s="1" t="s">
        <v>6</v>
      </c>
      <c r="N4795" s="1" t="s">
        <v>7</v>
      </c>
      <c r="O4795" s="6"/>
    </row>
    <row r="4796">
      <c r="A4796" s="5">
        <v>202453.0</v>
      </c>
      <c r="B4796" s="2">
        <v>45991.0</v>
      </c>
      <c r="C4796" s="1" t="s">
        <v>180</v>
      </c>
      <c r="D4796" s="3" t="s">
        <v>1007</v>
      </c>
      <c r="E4796" s="4">
        <v>45986.0</v>
      </c>
      <c r="F4796" s="5">
        <v>90.0</v>
      </c>
      <c r="G4796" s="5">
        <v>103.6</v>
      </c>
      <c r="H4796" s="5">
        <v>9325.0</v>
      </c>
      <c r="I4796" s="1" t="s">
        <v>71</v>
      </c>
      <c r="J4796" s="1" t="s">
        <v>92</v>
      </c>
      <c r="K4796" s="1" t="s">
        <v>13</v>
      </c>
      <c r="L4796" s="1" t="s">
        <v>5</v>
      </c>
      <c r="M4796" s="1" t="s">
        <v>6</v>
      </c>
      <c r="N4796" s="1" t="s">
        <v>7</v>
      </c>
      <c r="O4796" s="6"/>
    </row>
    <row r="4797">
      <c r="A4797" s="5">
        <v>202453.0</v>
      </c>
      <c r="B4797" s="2">
        <v>45991.0</v>
      </c>
      <c r="C4797" s="1" t="s">
        <v>180</v>
      </c>
      <c r="D4797" s="3" t="s">
        <v>729</v>
      </c>
      <c r="E4797" s="4">
        <v>45986.0</v>
      </c>
      <c r="F4797" s="5">
        <v>280.0</v>
      </c>
      <c r="G4797" s="5">
        <v>18.9</v>
      </c>
      <c r="H4797" s="5">
        <v>5293.0</v>
      </c>
      <c r="I4797" s="1" t="s">
        <v>127</v>
      </c>
      <c r="J4797" s="1" t="s">
        <v>92</v>
      </c>
      <c r="K4797" s="1" t="s">
        <v>13</v>
      </c>
      <c r="L4797" s="1" t="s">
        <v>5</v>
      </c>
      <c r="M4797" s="1" t="s">
        <v>6</v>
      </c>
      <c r="N4797" s="1" t="s">
        <v>7</v>
      </c>
      <c r="O4797" s="6"/>
    </row>
    <row r="4798">
      <c r="A4798" s="5">
        <v>202453.0</v>
      </c>
      <c r="B4798" s="2">
        <v>45991.0</v>
      </c>
      <c r="C4798" s="1" t="s">
        <v>180</v>
      </c>
      <c r="D4798" s="3" t="s">
        <v>168</v>
      </c>
      <c r="E4798" s="4">
        <v>45986.0</v>
      </c>
      <c r="F4798" s="5">
        <v>750.0</v>
      </c>
      <c r="G4798" s="5">
        <v>12.04</v>
      </c>
      <c r="H4798" s="5">
        <v>9031.0</v>
      </c>
      <c r="I4798" s="1" t="s">
        <v>71</v>
      </c>
      <c r="J4798" s="1" t="s">
        <v>92</v>
      </c>
      <c r="K4798" s="1" t="s">
        <v>13</v>
      </c>
      <c r="L4798" s="1" t="s">
        <v>5</v>
      </c>
      <c r="M4798" s="1" t="s">
        <v>6</v>
      </c>
      <c r="N4798" s="1" t="s">
        <v>7</v>
      </c>
      <c r="O4798" s="6"/>
    </row>
    <row r="4799">
      <c r="A4799" s="5">
        <v>109855.0</v>
      </c>
      <c r="B4799" s="2">
        <v>45991.0</v>
      </c>
      <c r="C4799" s="1" t="s">
        <v>517</v>
      </c>
      <c r="D4799" s="7">
        <v>144.0</v>
      </c>
      <c r="E4799" s="4">
        <v>45986.0</v>
      </c>
      <c r="F4799" s="5">
        <v>90.0</v>
      </c>
      <c r="G4799" s="5">
        <v>95.96</v>
      </c>
      <c r="H4799" s="5">
        <v>8637.0</v>
      </c>
      <c r="I4799" s="1" t="s">
        <v>21</v>
      </c>
      <c r="J4799" s="1" t="s">
        <v>518</v>
      </c>
      <c r="K4799" s="1" t="s">
        <v>4</v>
      </c>
      <c r="L4799" s="1" t="s">
        <v>5</v>
      </c>
      <c r="M4799" s="1" t="s">
        <v>23</v>
      </c>
      <c r="N4799" s="1" t="s">
        <v>7</v>
      </c>
      <c r="O4799" s="6"/>
    </row>
    <row r="4800">
      <c r="A4800" s="5">
        <v>109855.0</v>
      </c>
      <c r="B4800" s="2">
        <v>45991.0</v>
      </c>
      <c r="C4800" s="1" t="s">
        <v>517</v>
      </c>
      <c r="D4800" s="7">
        <v>187.0</v>
      </c>
      <c r="E4800" s="4">
        <v>45986.0</v>
      </c>
      <c r="F4800" s="5">
        <v>22.0</v>
      </c>
      <c r="G4800" s="5">
        <v>257.78</v>
      </c>
      <c r="H4800" s="5">
        <v>5672.0</v>
      </c>
      <c r="I4800" s="1" t="s">
        <v>21</v>
      </c>
      <c r="J4800" s="1" t="s">
        <v>518</v>
      </c>
      <c r="K4800" s="1" t="s">
        <v>4</v>
      </c>
      <c r="L4800" s="1" t="s">
        <v>5</v>
      </c>
      <c r="M4800" s="1" t="s">
        <v>23</v>
      </c>
      <c r="N4800" s="1" t="s">
        <v>7</v>
      </c>
      <c r="O4800" s="6"/>
    </row>
    <row r="4801">
      <c r="A4801" s="5">
        <v>109862.0</v>
      </c>
      <c r="B4801" s="2">
        <v>45991.0</v>
      </c>
      <c r="C4801" s="1" t="s">
        <v>261</v>
      </c>
      <c r="D4801" s="3" t="s">
        <v>301</v>
      </c>
      <c r="E4801" s="4">
        <v>45986.0</v>
      </c>
      <c r="F4801" s="5">
        <v>180.0</v>
      </c>
      <c r="G4801" s="5">
        <v>88.32</v>
      </c>
      <c r="H4801" s="5">
        <v>15900.0</v>
      </c>
      <c r="I4801" s="1" t="s">
        <v>21</v>
      </c>
      <c r="J4801" s="1" t="s">
        <v>216</v>
      </c>
      <c r="K4801" s="1" t="s">
        <v>28</v>
      </c>
      <c r="L4801" s="1" t="s">
        <v>5</v>
      </c>
      <c r="M4801" s="1" t="s">
        <v>23</v>
      </c>
      <c r="N4801" s="1" t="s">
        <v>7</v>
      </c>
      <c r="O4801" s="6"/>
    </row>
    <row r="4802">
      <c r="A4802" s="5">
        <v>109862.0</v>
      </c>
      <c r="B4802" s="2">
        <v>45991.0</v>
      </c>
      <c r="C4802" s="1" t="s">
        <v>261</v>
      </c>
      <c r="D4802" s="3" t="s">
        <v>685</v>
      </c>
      <c r="E4802" s="4">
        <v>45986.0</v>
      </c>
      <c r="F4802" s="5">
        <v>24.0</v>
      </c>
      <c r="G4802" s="5">
        <v>512.0</v>
      </c>
      <c r="H4802" s="5">
        <v>12290.0</v>
      </c>
      <c r="I4802" s="1" t="s">
        <v>21</v>
      </c>
      <c r="J4802" s="1" t="s">
        <v>216</v>
      </c>
      <c r="K4802" s="1" t="s">
        <v>28</v>
      </c>
      <c r="L4802" s="1" t="s">
        <v>5</v>
      </c>
      <c r="M4802" s="1" t="s">
        <v>23</v>
      </c>
      <c r="N4802" s="1" t="s">
        <v>7</v>
      </c>
      <c r="O4802" s="6"/>
    </row>
    <row r="4803">
      <c r="A4803" s="5">
        <v>109862.0</v>
      </c>
      <c r="B4803" s="2">
        <v>45991.0</v>
      </c>
      <c r="C4803" s="1" t="s">
        <v>261</v>
      </c>
      <c r="D4803" s="3" t="s">
        <v>686</v>
      </c>
      <c r="E4803" s="4">
        <v>45986.0</v>
      </c>
      <c r="F4803" s="5">
        <v>48.0</v>
      </c>
      <c r="G4803" s="5">
        <v>592.0</v>
      </c>
      <c r="H4803" s="5">
        <v>28418.0</v>
      </c>
      <c r="I4803" s="1" t="s">
        <v>21</v>
      </c>
      <c r="J4803" s="1" t="s">
        <v>216</v>
      </c>
      <c r="K4803" s="1" t="s">
        <v>28</v>
      </c>
      <c r="L4803" s="1" t="s">
        <v>5</v>
      </c>
      <c r="M4803" s="1" t="s">
        <v>23</v>
      </c>
      <c r="N4803" s="1" t="s">
        <v>7</v>
      </c>
      <c r="O4803" s="6"/>
    </row>
    <row r="4804">
      <c r="A4804" s="5">
        <v>109863.0</v>
      </c>
      <c r="B4804" s="2">
        <v>45991.0</v>
      </c>
      <c r="C4804" s="1" t="s">
        <v>261</v>
      </c>
      <c r="D4804" s="3" t="s">
        <v>631</v>
      </c>
      <c r="E4804" s="4">
        <v>45986.0</v>
      </c>
      <c r="F4804" s="5">
        <v>26.0</v>
      </c>
      <c r="G4804" s="5">
        <v>332.16</v>
      </c>
      <c r="H4804" s="5">
        <v>8638.0</v>
      </c>
      <c r="I4804" s="1" t="s">
        <v>21</v>
      </c>
      <c r="J4804" s="1" t="s">
        <v>216</v>
      </c>
      <c r="K4804" s="1" t="s">
        <v>28</v>
      </c>
      <c r="L4804" s="1" t="s">
        <v>5</v>
      </c>
      <c r="M4804" s="1" t="s">
        <v>23</v>
      </c>
      <c r="N4804" s="1" t="s">
        <v>7</v>
      </c>
      <c r="O4804" s="6"/>
    </row>
    <row r="4805">
      <c r="A4805" s="5">
        <v>109863.0</v>
      </c>
      <c r="B4805" s="2">
        <v>45991.0</v>
      </c>
      <c r="C4805" s="1" t="s">
        <v>261</v>
      </c>
      <c r="D4805" s="3" t="s">
        <v>39</v>
      </c>
      <c r="E4805" s="4">
        <v>45986.0</v>
      </c>
      <c r="F4805" s="5">
        <v>12.0</v>
      </c>
      <c r="G4805" s="5">
        <v>910.08</v>
      </c>
      <c r="H4805" s="5">
        <v>10923.0</v>
      </c>
      <c r="I4805" s="1" t="s">
        <v>21</v>
      </c>
      <c r="J4805" s="1" t="s">
        <v>216</v>
      </c>
      <c r="K4805" s="1" t="s">
        <v>28</v>
      </c>
      <c r="L4805" s="1" t="s">
        <v>5</v>
      </c>
      <c r="M4805" s="1" t="s">
        <v>23</v>
      </c>
      <c r="N4805" s="1" t="s">
        <v>7</v>
      </c>
      <c r="O4805" s="6"/>
    </row>
    <row r="4806">
      <c r="A4806" s="5">
        <v>109863.0</v>
      </c>
      <c r="B4806" s="2">
        <v>45991.0</v>
      </c>
      <c r="C4806" s="1" t="s">
        <v>261</v>
      </c>
      <c r="D4806" s="3" t="s">
        <v>120</v>
      </c>
      <c r="E4806" s="4">
        <v>45986.0</v>
      </c>
      <c r="F4806" s="5">
        <v>44.0</v>
      </c>
      <c r="G4806" s="5">
        <v>277.44</v>
      </c>
      <c r="H4806" s="5">
        <v>12209.0</v>
      </c>
      <c r="I4806" s="1" t="s">
        <v>21</v>
      </c>
      <c r="J4806" s="1" t="s">
        <v>216</v>
      </c>
      <c r="K4806" s="1" t="s">
        <v>28</v>
      </c>
      <c r="L4806" s="1" t="s">
        <v>5</v>
      </c>
      <c r="M4806" s="1" t="s">
        <v>23</v>
      </c>
      <c r="N4806" s="1" t="s">
        <v>7</v>
      </c>
      <c r="O4806" s="6"/>
    </row>
    <row r="4807">
      <c r="A4807" s="5">
        <v>109863.0</v>
      </c>
      <c r="B4807" s="2">
        <v>45991.0</v>
      </c>
      <c r="C4807" s="1" t="s">
        <v>261</v>
      </c>
      <c r="D4807" s="7">
        <v>145.0</v>
      </c>
      <c r="E4807" s="4">
        <v>45986.0</v>
      </c>
      <c r="F4807" s="5">
        <v>70.0</v>
      </c>
      <c r="G4807" s="5">
        <v>212.16</v>
      </c>
      <c r="H4807" s="5">
        <v>14853.0</v>
      </c>
      <c r="I4807" s="1" t="s">
        <v>21</v>
      </c>
      <c r="J4807" s="1" t="s">
        <v>216</v>
      </c>
      <c r="K4807" s="1" t="s">
        <v>28</v>
      </c>
      <c r="L4807" s="1" t="s">
        <v>5</v>
      </c>
      <c r="M4807" s="1" t="s">
        <v>23</v>
      </c>
      <c r="N4807" s="1" t="s">
        <v>7</v>
      </c>
      <c r="O4807" s="6"/>
    </row>
    <row r="4808">
      <c r="A4808" s="5">
        <v>109863.0</v>
      </c>
      <c r="B4808" s="2">
        <v>45991.0</v>
      </c>
      <c r="C4808" s="1" t="s">
        <v>261</v>
      </c>
      <c r="D4808" s="3" t="s">
        <v>628</v>
      </c>
      <c r="E4808" s="4">
        <v>45986.0</v>
      </c>
      <c r="F4808" s="5">
        <v>66.0</v>
      </c>
      <c r="G4808" s="5">
        <v>213.12</v>
      </c>
      <c r="H4808" s="5">
        <v>14068.0</v>
      </c>
      <c r="I4808" s="1" t="s">
        <v>21</v>
      </c>
      <c r="J4808" s="1" t="s">
        <v>216</v>
      </c>
      <c r="K4808" s="1" t="s">
        <v>28</v>
      </c>
      <c r="L4808" s="1" t="s">
        <v>5</v>
      </c>
      <c r="M4808" s="1" t="s">
        <v>23</v>
      </c>
      <c r="N4808" s="1" t="s">
        <v>7</v>
      </c>
      <c r="O4808" s="6"/>
    </row>
    <row r="4809">
      <c r="A4809" s="5">
        <v>109863.0</v>
      </c>
      <c r="B4809" s="2">
        <v>45991.0</v>
      </c>
      <c r="C4809" s="1" t="s">
        <v>261</v>
      </c>
      <c r="D4809" s="3" t="s">
        <v>324</v>
      </c>
      <c r="E4809" s="4">
        <v>45986.0</v>
      </c>
      <c r="F4809" s="5">
        <v>12.0</v>
      </c>
      <c r="G4809" s="5">
        <v>859.2</v>
      </c>
      <c r="H4809" s="5">
        <v>10312.0</v>
      </c>
      <c r="I4809" s="1" t="s">
        <v>21</v>
      </c>
      <c r="J4809" s="1" t="s">
        <v>216</v>
      </c>
      <c r="K4809" s="1" t="s">
        <v>28</v>
      </c>
      <c r="L4809" s="1" t="s">
        <v>5</v>
      </c>
      <c r="M4809" s="1" t="s">
        <v>23</v>
      </c>
      <c r="N4809" s="1" t="s">
        <v>7</v>
      </c>
      <c r="O4809" s="6"/>
    </row>
    <row r="4810">
      <c r="A4810" s="5">
        <v>109863.0</v>
      </c>
      <c r="B4810" s="2">
        <v>45991.0</v>
      </c>
      <c r="C4810" s="1" t="s">
        <v>261</v>
      </c>
      <c r="D4810" s="3" t="s">
        <v>36</v>
      </c>
      <c r="E4810" s="4">
        <v>45986.0</v>
      </c>
      <c r="F4810" s="5">
        <v>132.0</v>
      </c>
      <c r="G4810" s="5">
        <v>155.52</v>
      </c>
      <c r="H4810" s="5">
        <v>20530.0</v>
      </c>
      <c r="I4810" s="1" t="s">
        <v>21</v>
      </c>
      <c r="J4810" s="1" t="s">
        <v>216</v>
      </c>
      <c r="K4810" s="1" t="s">
        <v>28</v>
      </c>
      <c r="L4810" s="1" t="s">
        <v>5</v>
      </c>
      <c r="M4810" s="1" t="s">
        <v>23</v>
      </c>
      <c r="N4810" s="1" t="s">
        <v>7</v>
      </c>
      <c r="O4810" s="6"/>
    </row>
    <row r="4811">
      <c r="A4811" s="5">
        <v>109863.0</v>
      </c>
      <c r="B4811" s="2">
        <v>45991.0</v>
      </c>
      <c r="C4811" s="1" t="s">
        <v>261</v>
      </c>
      <c r="D4811" s="7">
        <v>121.0</v>
      </c>
      <c r="E4811" s="4">
        <v>45986.0</v>
      </c>
      <c r="F4811" s="5">
        <v>216.0</v>
      </c>
      <c r="G4811" s="5">
        <v>99.84</v>
      </c>
      <c r="H4811" s="5">
        <v>21567.0</v>
      </c>
      <c r="I4811" s="1" t="s">
        <v>21</v>
      </c>
      <c r="J4811" s="1" t="s">
        <v>216</v>
      </c>
      <c r="K4811" s="1" t="s">
        <v>28</v>
      </c>
      <c r="L4811" s="1" t="s">
        <v>5</v>
      </c>
      <c r="M4811" s="1" t="s">
        <v>23</v>
      </c>
      <c r="N4811" s="1" t="s">
        <v>7</v>
      </c>
      <c r="O4811" s="6"/>
    </row>
    <row r="4812">
      <c r="A4812" s="5">
        <v>109863.0</v>
      </c>
      <c r="B4812" s="2">
        <v>45991.0</v>
      </c>
      <c r="C4812" s="1" t="s">
        <v>261</v>
      </c>
      <c r="D4812" s="7">
        <v>135.0</v>
      </c>
      <c r="E4812" s="4">
        <v>45986.0</v>
      </c>
      <c r="F4812" s="5">
        <v>26.0</v>
      </c>
      <c r="G4812" s="5">
        <v>561.6</v>
      </c>
      <c r="H4812" s="5">
        <v>14603.0</v>
      </c>
      <c r="I4812" s="1" t="s">
        <v>21</v>
      </c>
      <c r="J4812" s="1" t="s">
        <v>216</v>
      </c>
      <c r="K4812" s="1" t="s">
        <v>28</v>
      </c>
      <c r="L4812" s="1" t="s">
        <v>5</v>
      </c>
      <c r="M4812" s="1" t="s">
        <v>23</v>
      </c>
      <c r="N4812" s="1" t="s">
        <v>7</v>
      </c>
      <c r="O4812" s="6"/>
    </row>
    <row r="4813">
      <c r="A4813" s="5">
        <v>109863.0</v>
      </c>
      <c r="B4813" s="2">
        <v>45991.0</v>
      </c>
      <c r="C4813" s="1" t="s">
        <v>261</v>
      </c>
      <c r="D4813" s="3" t="s">
        <v>552</v>
      </c>
      <c r="E4813" s="4">
        <v>45986.0</v>
      </c>
      <c r="F4813" s="5">
        <v>46.0</v>
      </c>
      <c r="G4813" s="5">
        <v>301.44</v>
      </c>
      <c r="H4813" s="5">
        <v>13868.0</v>
      </c>
      <c r="I4813" s="1" t="s">
        <v>21</v>
      </c>
      <c r="J4813" s="1" t="s">
        <v>216</v>
      </c>
      <c r="K4813" s="1" t="s">
        <v>28</v>
      </c>
      <c r="L4813" s="1" t="s">
        <v>5</v>
      </c>
      <c r="M4813" s="1" t="s">
        <v>23</v>
      </c>
      <c r="N4813" s="1" t="s">
        <v>7</v>
      </c>
      <c r="O4813" s="6"/>
    </row>
    <row r="4814">
      <c r="A4814" s="5">
        <v>109863.0</v>
      </c>
      <c r="B4814" s="2">
        <v>45991.0</v>
      </c>
      <c r="C4814" s="1" t="s">
        <v>261</v>
      </c>
      <c r="D4814" s="3" t="s">
        <v>826</v>
      </c>
      <c r="E4814" s="4">
        <v>45986.0</v>
      </c>
      <c r="F4814" s="5">
        <v>26.0</v>
      </c>
      <c r="G4814" s="5">
        <v>783.36</v>
      </c>
      <c r="H4814" s="5">
        <v>20369.0</v>
      </c>
      <c r="I4814" s="1" t="s">
        <v>21</v>
      </c>
      <c r="J4814" s="1" t="s">
        <v>216</v>
      </c>
      <c r="K4814" s="1" t="s">
        <v>28</v>
      </c>
      <c r="L4814" s="1" t="s">
        <v>5</v>
      </c>
      <c r="M4814" s="1" t="s">
        <v>23</v>
      </c>
      <c r="N4814" s="1" t="s">
        <v>7</v>
      </c>
      <c r="O4814" s="6"/>
    </row>
    <row r="4815">
      <c r="A4815" s="5">
        <v>109863.0</v>
      </c>
      <c r="B4815" s="2">
        <v>45991.0</v>
      </c>
      <c r="C4815" s="1" t="s">
        <v>261</v>
      </c>
      <c r="D4815" s="3" t="s">
        <v>325</v>
      </c>
      <c r="E4815" s="4">
        <v>45986.0</v>
      </c>
      <c r="F4815" s="5">
        <v>28.0</v>
      </c>
      <c r="G4815" s="5">
        <v>787.2</v>
      </c>
      <c r="H4815" s="5">
        <v>22043.0</v>
      </c>
      <c r="I4815" s="1" t="s">
        <v>21</v>
      </c>
      <c r="J4815" s="1" t="s">
        <v>216</v>
      </c>
      <c r="K4815" s="1" t="s">
        <v>28</v>
      </c>
      <c r="L4815" s="1" t="s">
        <v>5</v>
      </c>
      <c r="M4815" s="1" t="s">
        <v>23</v>
      </c>
      <c r="N4815" s="1" t="s">
        <v>7</v>
      </c>
      <c r="O4815" s="6"/>
    </row>
    <row r="4816">
      <c r="A4816" s="5">
        <v>109863.0</v>
      </c>
      <c r="B4816" s="2">
        <v>45991.0</v>
      </c>
      <c r="C4816" s="1" t="s">
        <v>261</v>
      </c>
      <c r="D4816" s="3" t="s">
        <v>809</v>
      </c>
      <c r="E4816" s="4">
        <v>45986.0</v>
      </c>
      <c r="F4816" s="5">
        <v>26.0</v>
      </c>
      <c r="G4816" s="5">
        <v>743.04</v>
      </c>
      <c r="H4816" s="5">
        <v>19321.0</v>
      </c>
      <c r="I4816" s="1" t="s">
        <v>21</v>
      </c>
      <c r="J4816" s="1" t="s">
        <v>216</v>
      </c>
      <c r="K4816" s="1" t="s">
        <v>28</v>
      </c>
      <c r="L4816" s="1" t="s">
        <v>5</v>
      </c>
      <c r="M4816" s="1" t="s">
        <v>23</v>
      </c>
      <c r="N4816" s="1" t="s">
        <v>7</v>
      </c>
      <c r="O4816" s="6"/>
    </row>
    <row r="4817">
      <c r="A4817" s="5">
        <v>109863.0</v>
      </c>
      <c r="B4817" s="2">
        <v>45991.0</v>
      </c>
      <c r="C4817" s="1" t="s">
        <v>261</v>
      </c>
      <c r="D4817" s="3" t="s">
        <v>119</v>
      </c>
      <c r="E4817" s="4">
        <v>45986.0</v>
      </c>
      <c r="F4817" s="5">
        <v>28.0</v>
      </c>
      <c r="G4817" s="5">
        <v>834.24</v>
      </c>
      <c r="H4817" s="5">
        <v>23361.0</v>
      </c>
      <c r="I4817" s="1" t="s">
        <v>21</v>
      </c>
      <c r="J4817" s="1" t="s">
        <v>216</v>
      </c>
      <c r="K4817" s="1" t="s">
        <v>28</v>
      </c>
      <c r="L4817" s="1" t="s">
        <v>5</v>
      </c>
      <c r="M4817" s="1" t="s">
        <v>23</v>
      </c>
      <c r="N4817" s="1" t="s">
        <v>7</v>
      </c>
      <c r="O4817" s="6"/>
    </row>
    <row r="4818">
      <c r="A4818" s="5">
        <v>109863.0</v>
      </c>
      <c r="B4818" s="2">
        <v>45991.0</v>
      </c>
      <c r="C4818" s="1" t="s">
        <v>261</v>
      </c>
      <c r="D4818" s="3" t="s">
        <v>763</v>
      </c>
      <c r="E4818" s="4">
        <v>45986.0</v>
      </c>
      <c r="F4818" s="5">
        <v>26.0</v>
      </c>
      <c r="G4818" s="5">
        <v>700.8</v>
      </c>
      <c r="H4818" s="5">
        <v>18223.0</v>
      </c>
      <c r="I4818" s="1" t="s">
        <v>21</v>
      </c>
      <c r="J4818" s="1" t="s">
        <v>216</v>
      </c>
      <c r="K4818" s="1" t="s">
        <v>28</v>
      </c>
      <c r="L4818" s="1" t="s">
        <v>5</v>
      </c>
      <c r="M4818" s="1" t="s">
        <v>23</v>
      </c>
      <c r="N4818" s="1" t="s">
        <v>7</v>
      </c>
      <c r="O4818" s="6"/>
    </row>
    <row r="4819">
      <c r="A4819" s="5">
        <v>109863.0</v>
      </c>
      <c r="B4819" s="2">
        <v>45991.0</v>
      </c>
      <c r="C4819" s="1" t="s">
        <v>261</v>
      </c>
      <c r="D4819" s="3" t="s">
        <v>326</v>
      </c>
      <c r="E4819" s="4">
        <v>45986.0</v>
      </c>
      <c r="F4819" s="5">
        <v>14.0</v>
      </c>
      <c r="G4819" s="5">
        <v>791.04</v>
      </c>
      <c r="H4819" s="5">
        <v>11076.0</v>
      </c>
      <c r="I4819" s="1" t="s">
        <v>21</v>
      </c>
      <c r="J4819" s="1" t="s">
        <v>216</v>
      </c>
      <c r="K4819" s="1" t="s">
        <v>28</v>
      </c>
      <c r="L4819" s="1" t="s">
        <v>5</v>
      </c>
      <c r="M4819" s="1" t="s">
        <v>23</v>
      </c>
      <c r="N4819" s="1" t="s">
        <v>7</v>
      </c>
      <c r="O4819" s="6"/>
    </row>
    <row r="4820">
      <c r="A4820" s="5">
        <v>109863.0</v>
      </c>
      <c r="B4820" s="2">
        <v>45991.0</v>
      </c>
      <c r="C4820" s="1" t="s">
        <v>261</v>
      </c>
      <c r="D4820" s="7">
        <v>129.0</v>
      </c>
      <c r="E4820" s="4">
        <v>45986.0</v>
      </c>
      <c r="F4820" s="5">
        <v>24.0</v>
      </c>
      <c r="G4820" s="5">
        <v>233.28</v>
      </c>
      <c r="H4820" s="5">
        <v>5601.0</v>
      </c>
      <c r="I4820" s="1" t="s">
        <v>21</v>
      </c>
      <c r="J4820" s="1" t="s">
        <v>216</v>
      </c>
      <c r="K4820" s="1" t="s">
        <v>28</v>
      </c>
      <c r="L4820" s="1" t="s">
        <v>5</v>
      </c>
      <c r="M4820" s="1" t="s">
        <v>23</v>
      </c>
      <c r="N4820" s="1" t="s">
        <v>7</v>
      </c>
      <c r="O4820" s="6"/>
    </row>
    <row r="4821">
      <c r="A4821" s="5">
        <v>109864.0</v>
      </c>
      <c r="B4821" s="2">
        <v>45991.0</v>
      </c>
      <c r="C4821" s="1" t="s">
        <v>261</v>
      </c>
      <c r="D4821" s="3" t="s">
        <v>88</v>
      </c>
      <c r="E4821" s="4">
        <v>45986.0</v>
      </c>
      <c r="F4821" s="5">
        <v>10.0</v>
      </c>
      <c r="G4821" s="5">
        <v>1983.4</v>
      </c>
      <c r="H4821" s="5">
        <v>19440.0</v>
      </c>
      <c r="I4821" s="1" t="s">
        <v>58</v>
      </c>
      <c r="J4821" s="1" t="s">
        <v>216</v>
      </c>
      <c r="K4821" s="1" t="s">
        <v>28</v>
      </c>
      <c r="L4821" s="1" t="s">
        <v>5</v>
      </c>
      <c r="M4821" s="1" t="s">
        <v>59</v>
      </c>
      <c r="N4821" s="1" t="s">
        <v>7</v>
      </c>
      <c r="O4821" s="6"/>
    </row>
    <row r="4822">
      <c r="A4822" s="5">
        <v>109866.0</v>
      </c>
      <c r="B4822" s="2">
        <v>45991.0</v>
      </c>
      <c r="C4822" s="1" t="s">
        <v>745</v>
      </c>
      <c r="D4822" s="7">
        <v>323.0</v>
      </c>
      <c r="E4822" s="4">
        <v>45986.0</v>
      </c>
      <c r="F4822" s="5">
        <v>300.0</v>
      </c>
      <c r="G4822" s="5">
        <v>40.55</v>
      </c>
      <c r="H4822" s="5">
        <v>12166.0</v>
      </c>
      <c r="I4822" s="1" t="s">
        <v>33</v>
      </c>
      <c r="J4822" s="1" t="s">
        <v>221</v>
      </c>
      <c r="K4822" s="1" t="s">
        <v>111</v>
      </c>
      <c r="L4822" s="1" t="s">
        <v>5</v>
      </c>
      <c r="M4822" s="1" t="s">
        <v>23</v>
      </c>
      <c r="N4822" s="1" t="s">
        <v>7</v>
      </c>
      <c r="O4822" s="6"/>
    </row>
    <row r="4823">
      <c r="A4823" s="5">
        <v>109866.0</v>
      </c>
      <c r="B4823" s="2">
        <v>45991.0</v>
      </c>
      <c r="C4823" s="1" t="s">
        <v>745</v>
      </c>
      <c r="D4823" s="7">
        <v>124.0</v>
      </c>
      <c r="E4823" s="4">
        <v>45986.0</v>
      </c>
      <c r="F4823" s="5">
        <v>46.0</v>
      </c>
      <c r="G4823" s="5">
        <v>132.48</v>
      </c>
      <c r="H4823" s="5">
        <v>6095.0</v>
      </c>
      <c r="I4823" s="1" t="s">
        <v>21</v>
      </c>
      <c r="J4823" s="1" t="s">
        <v>221</v>
      </c>
      <c r="K4823" s="1" t="s">
        <v>111</v>
      </c>
      <c r="L4823" s="1" t="s">
        <v>5</v>
      </c>
      <c r="M4823" s="1" t="s">
        <v>23</v>
      </c>
      <c r="N4823" s="1" t="s">
        <v>7</v>
      </c>
      <c r="O4823" s="6"/>
    </row>
    <row r="4824">
      <c r="A4824" s="5">
        <v>109866.0</v>
      </c>
      <c r="B4824" s="2">
        <v>45991.0</v>
      </c>
      <c r="C4824" s="1" t="s">
        <v>745</v>
      </c>
      <c r="D4824" s="7">
        <v>130.0</v>
      </c>
      <c r="E4824" s="4">
        <v>45986.0</v>
      </c>
      <c r="F4824" s="5">
        <v>66.0</v>
      </c>
      <c r="G4824" s="5">
        <v>143.04</v>
      </c>
      <c r="H4824" s="5">
        <v>9442.0</v>
      </c>
      <c r="I4824" s="1" t="s">
        <v>21</v>
      </c>
      <c r="J4824" s="1" t="s">
        <v>221</v>
      </c>
      <c r="K4824" s="1" t="s">
        <v>111</v>
      </c>
      <c r="L4824" s="1" t="s">
        <v>5</v>
      </c>
      <c r="M4824" s="1" t="s">
        <v>23</v>
      </c>
      <c r="N4824" s="1" t="s">
        <v>7</v>
      </c>
      <c r="O4824" s="6"/>
    </row>
    <row r="4825">
      <c r="A4825" s="5">
        <v>109866.0</v>
      </c>
      <c r="B4825" s="2">
        <v>45991.0</v>
      </c>
      <c r="C4825" s="1" t="s">
        <v>745</v>
      </c>
      <c r="D4825" s="7">
        <v>324.0</v>
      </c>
      <c r="E4825" s="4">
        <v>45986.0</v>
      </c>
      <c r="F4825" s="5">
        <v>300.0</v>
      </c>
      <c r="G4825" s="5">
        <v>49.84</v>
      </c>
      <c r="H4825" s="5">
        <v>14953.0</v>
      </c>
      <c r="I4825" s="1" t="s">
        <v>33</v>
      </c>
      <c r="J4825" s="1" t="s">
        <v>221</v>
      </c>
      <c r="K4825" s="1" t="s">
        <v>111</v>
      </c>
      <c r="L4825" s="1" t="s">
        <v>5</v>
      </c>
      <c r="M4825" s="1" t="s">
        <v>23</v>
      </c>
      <c r="N4825" s="1" t="s">
        <v>7</v>
      </c>
      <c r="O4825" s="6"/>
    </row>
    <row r="4826">
      <c r="A4826" s="5">
        <v>109866.0</v>
      </c>
      <c r="B4826" s="2">
        <v>45991.0</v>
      </c>
      <c r="C4826" s="1" t="s">
        <v>745</v>
      </c>
      <c r="D4826" s="7">
        <v>3272.0</v>
      </c>
      <c r="E4826" s="4">
        <v>45986.0</v>
      </c>
      <c r="F4826" s="5">
        <v>400.0</v>
      </c>
      <c r="G4826" s="5">
        <v>30.41</v>
      </c>
      <c r="H4826" s="5">
        <v>12165.0</v>
      </c>
      <c r="I4826" s="1" t="s">
        <v>229</v>
      </c>
      <c r="J4826" s="1" t="s">
        <v>221</v>
      </c>
      <c r="K4826" s="1" t="s">
        <v>111</v>
      </c>
      <c r="L4826" s="1" t="s">
        <v>5</v>
      </c>
      <c r="M4826" s="1" t="s">
        <v>23</v>
      </c>
      <c r="N4826" s="1" t="s">
        <v>7</v>
      </c>
      <c r="O4826" s="6"/>
    </row>
    <row r="4827">
      <c r="A4827" s="5">
        <v>109866.0</v>
      </c>
      <c r="B4827" s="2">
        <v>45991.0</v>
      </c>
      <c r="C4827" s="1" t="s">
        <v>745</v>
      </c>
      <c r="D4827" s="7">
        <v>129.0</v>
      </c>
      <c r="E4827" s="4">
        <v>45986.0</v>
      </c>
      <c r="F4827" s="5">
        <v>24.0</v>
      </c>
      <c r="G4827" s="5">
        <v>233.28</v>
      </c>
      <c r="H4827" s="5">
        <v>5600.0</v>
      </c>
      <c r="I4827" s="1" t="s">
        <v>21</v>
      </c>
      <c r="J4827" s="1" t="s">
        <v>221</v>
      </c>
      <c r="K4827" s="1" t="s">
        <v>111</v>
      </c>
      <c r="L4827" s="1" t="s">
        <v>5</v>
      </c>
      <c r="M4827" s="1" t="s">
        <v>23</v>
      </c>
      <c r="N4827" s="1" t="s">
        <v>7</v>
      </c>
      <c r="O4827" s="6"/>
    </row>
    <row r="4828">
      <c r="A4828" s="5">
        <v>109866.0</v>
      </c>
      <c r="B4828" s="2">
        <v>45991.0</v>
      </c>
      <c r="C4828" s="1" t="s">
        <v>745</v>
      </c>
      <c r="D4828" s="7">
        <v>3271.0</v>
      </c>
      <c r="E4828" s="4">
        <v>45986.0</v>
      </c>
      <c r="F4828" s="5">
        <v>150.0</v>
      </c>
      <c r="G4828" s="5">
        <v>51.53</v>
      </c>
      <c r="H4828" s="5">
        <v>7730.0</v>
      </c>
      <c r="I4828" s="1" t="s">
        <v>229</v>
      </c>
      <c r="J4828" s="1" t="s">
        <v>221</v>
      </c>
      <c r="K4828" s="1" t="s">
        <v>111</v>
      </c>
      <c r="L4828" s="1" t="s">
        <v>5</v>
      </c>
      <c r="M4828" s="1" t="s">
        <v>23</v>
      </c>
      <c r="N4828" s="1" t="s">
        <v>7</v>
      </c>
      <c r="O4828" s="6"/>
    </row>
    <row r="4829">
      <c r="A4829" s="5">
        <v>109866.0</v>
      </c>
      <c r="B4829" s="2">
        <v>45991.0</v>
      </c>
      <c r="C4829" s="1" t="s">
        <v>745</v>
      </c>
      <c r="D4829" s="3" t="s">
        <v>951</v>
      </c>
      <c r="E4829" s="4">
        <v>45986.0</v>
      </c>
      <c r="F4829" s="5">
        <v>100.0</v>
      </c>
      <c r="G4829" s="5">
        <v>120.0</v>
      </c>
      <c r="H4829" s="5">
        <v>12001.0</v>
      </c>
      <c r="I4829" s="1" t="s">
        <v>21</v>
      </c>
      <c r="J4829" s="1" t="s">
        <v>221</v>
      </c>
      <c r="K4829" s="1" t="s">
        <v>111</v>
      </c>
      <c r="L4829" s="1" t="s">
        <v>5</v>
      </c>
      <c r="M4829" s="1" t="s">
        <v>23</v>
      </c>
      <c r="N4829" s="1" t="s">
        <v>7</v>
      </c>
      <c r="O4829" s="6"/>
    </row>
    <row r="4830">
      <c r="A4830" s="5">
        <v>109866.0</v>
      </c>
      <c r="B4830" s="2">
        <v>45991.0</v>
      </c>
      <c r="C4830" s="1" t="s">
        <v>745</v>
      </c>
      <c r="D4830" s="3" t="s">
        <v>950</v>
      </c>
      <c r="E4830" s="4">
        <v>45986.0</v>
      </c>
      <c r="F4830" s="5">
        <v>33.0</v>
      </c>
      <c r="G4830" s="5">
        <v>171.84</v>
      </c>
      <c r="H4830" s="5">
        <v>5672.0</v>
      </c>
      <c r="I4830" s="1" t="s">
        <v>21</v>
      </c>
      <c r="J4830" s="1" t="s">
        <v>221</v>
      </c>
      <c r="K4830" s="1" t="s">
        <v>111</v>
      </c>
      <c r="L4830" s="1" t="s">
        <v>5</v>
      </c>
      <c r="M4830" s="1" t="s">
        <v>23</v>
      </c>
      <c r="N4830" s="1" t="s">
        <v>7</v>
      </c>
      <c r="O4830" s="6"/>
    </row>
    <row r="4831">
      <c r="A4831" s="5">
        <v>109866.0</v>
      </c>
      <c r="B4831" s="2">
        <v>45991.0</v>
      </c>
      <c r="C4831" s="1" t="s">
        <v>745</v>
      </c>
      <c r="D4831" s="3" t="s">
        <v>38</v>
      </c>
      <c r="E4831" s="4">
        <v>45986.0</v>
      </c>
      <c r="F4831" s="5">
        <v>30.0</v>
      </c>
      <c r="G4831" s="5">
        <v>234.24</v>
      </c>
      <c r="H4831" s="5">
        <v>7028.0</v>
      </c>
      <c r="I4831" s="1" t="s">
        <v>21</v>
      </c>
      <c r="J4831" s="1" t="s">
        <v>221</v>
      </c>
      <c r="K4831" s="1" t="s">
        <v>111</v>
      </c>
      <c r="L4831" s="1" t="s">
        <v>5</v>
      </c>
      <c r="M4831" s="1" t="s">
        <v>23</v>
      </c>
      <c r="N4831" s="1" t="s">
        <v>7</v>
      </c>
      <c r="O4831" s="6"/>
    </row>
    <row r="4832">
      <c r="A4832" s="5">
        <v>109866.0</v>
      </c>
      <c r="B4832" s="2">
        <v>45991.0</v>
      </c>
      <c r="C4832" s="1" t="s">
        <v>745</v>
      </c>
      <c r="D4832" s="3" t="s">
        <v>1028</v>
      </c>
      <c r="E4832" s="4">
        <v>45986.0</v>
      </c>
      <c r="F4832" s="5">
        <v>30.0</v>
      </c>
      <c r="G4832" s="5">
        <v>344.64</v>
      </c>
      <c r="H4832" s="5">
        <v>10340.0</v>
      </c>
      <c r="I4832" s="1" t="s">
        <v>21</v>
      </c>
      <c r="J4832" s="1" t="s">
        <v>221</v>
      </c>
      <c r="K4832" s="1" t="s">
        <v>111</v>
      </c>
      <c r="L4832" s="1" t="s">
        <v>5</v>
      </c>
      <c r="M4832" s="1" t="s">
        <v>23</v>
      </c>
      <c r="N4832" s="1" t="s">
        <v>7</v>
      </c>
      <c r="O4832" s="6"/>
    </row>
    <row r="4833">
      <c r="A4833" s="5">
        <v>109866.0</v>
      </c>
      <c r="B4833" s="2">
        <v>45991.0</v>
      </c>
      <c r="C4833" s="1" t="s">
        <v>745</v>
      </c>
      <c r="D4833" s="3" t="s">
        <v>1029</v>
      </c>
      <c r="E4833" s="4">
        <v>45986.0</v>
      </c>
      <c r="F4833" s="5">
        <v>30.0</v>
      </c>
      <c r="G4833" s="5">
        <v>201.6</v>
      </c>
      <c r="H4833" s="5">
        <v>6049.0</v>
      </c>
      <c r="I4833" s="1" t="s">
        <v>21</v>
      </c>
      <c r="J4833" s="1" t="s">
        <v>221</v>
      </c>
      <c r="K4833" s="1" t="s">
        <v>111</v>
      </c>
      <c r="L4833" s="1" t="s">
        <v>5</v>
      </c>
      <c r="M4833" s="1" t="s">
        <v>23</v>
      </c>
      <c r="N4833" s="1" t="s">
        <v>7</v>
      </c>
      <c r="O4833" s="6"/>
    </row>
    <row r="4834">
      <c r="A4834" s="5">
        <v>109866.0</v>
      </c>
      <c r="B4834" s="2">
        <v>45991.0</v>
      </c>
      <c r="C4834" s="1" t="s">
        <v>745</v>
      </c>
      <c r="D4834" s="3" t="s">
        <v>269</v>
      </c>
      <c r="E4834" s="4">
        <v>45986.0</v>
      </c>
      <c r="F4834" s="5">
        <v>20.0</v>
      </c>
      <c r="G4834" s="5">
        <v>20.0</v>
      </c>
      <c r="H4834" s="5">
        <v>401.0</v>
      </c>
      <c r="I4834" s="1" t="s">
        <v>21</v>
      </c>
      <c r="J4834" s="1" t="s">
        <v>221</v>
      </c>
      <c r="K4834" s="1" t="s">
        <v>111</v>
      </c>
      <c r="L4834" s="1" t="s">
        <v>5</v>
      </c>
      <c r="M4834" s="1" t="s">
        <v>23</v>
      </c>
      <c r="N4834" s="1" t="s">
        <v>7</v>
      </c>
      <c r="O4834" s="6"/>
    </row>
    <row r="4835">
      <c r="A4835" s="5">
        <v>109866.0</v>
      </c>
      <c r="B4835" s="2">
        <v>45991.0</v>
      </c>
      <c r="C4835" s="1" t="s">
        <v>745</v>
      </c>
      <c r="D4835" s="7">
        <v>121.0</v>
      </c>
      <c r="E4835" s="4">
        <v>45986.0</v>
      </c>
      <c r="F4835" s="5">
        <v>108.0</v>
      </c>
      <c r="G4835" s="5">
        <v>99.84</v>
      </c>
      <c r="H4835" s="5">
        <v>10784.0</v>
      </c>
      <c r="I4835" s="1" t="s">
        <v>21</v>
      </c>
      <c r="J4835" s="1" t="s">
        <v>221</v>
      </c>
      <c r="K4835" s="1" t="s">
        <v>111</v>
      </c>
      <c r="L4835" s="1" t="s">
        <v>5</v>
      </c>
      <c r="M4835" s="1" t="s">
        <v>23</v>
      </c>
      <c r="N4835" s="1" t="s">
        <v>7</v>
      </c>
      <c r="O4835" s="6"/>
    </row>
    <row r="4836">
      <c r="A4836" s="5">
        <v>109866.0</v>
      </c>
      <c r="B4836" s="2">
        <v>45991.0</v>
      </c>
      <c r="C4836" s="1" t="s">
        <v>745</v>
      </c>
      <c r="D4836" s="3" t="s">
        <v>270</v>
      </c>
      <c r="E4836" s="4">
        <v>45986.0</v>
      </c>
      <c r="F4836" s="5">
        <v>20.0</v>
      </c>
      <c r="G4836" s="5">
        <v>20.0</v>
      </c>
      <c r="H4836" s="5">
        <v>401.0</v>
      </c>
      <c r="I4836" s="1" t="s">
        <v>21</v>
      </c>
      <c r="J4836" s="1" t="s">
        <v>221</v>
      </c>
      <c r="K4836" s="1" t="s">
        <v>111</v>
      </c>
      <c r="L4836" s="1" t="s">
        <v>5</v>
      </c>
      <c r="M4836" s="1" t="s">
        <v>23</v>
      </c>
      <c r="N4836" s="1" t="s">
        <v>7</v>
      </c>
      <c r="O4836" s="6"/>
    </row>
    <row r="4837">
      <c r="A4837" s="5">
        <v>109867.0</v>
      </c>
      <c r="B4837" s="2">
        <v>45991.0</v>
      </c>
      <c r="C4837" s="1" t="s">
        <v>745</v>
      </c>
      <c r="D4837" s="3" t="s">
        <v>749</v>
      </c>
      <c r="E4837" s="4">
        <v>45986.0</v>
      </c>
      <c r="F4837" s="5">
        <v>20.0</v>
      </c>
      <c r="G4837" s="5">
        <v>42.3</v>
      </c>
      <c r="H4837" s="5">
        <v>846.0</v>
      </c>
      <c r="I4837" s="1" t="s">
        <v>320</v>
      </c>
      <c r="J4837" s="1" t="s">
        <v>221</v>
      </c>
      <c r="K4837" s="1" t="s">
        <v>111</v>
      </c>
      <c r="L4837" s="1" t="s">
        <v>5</v>
      </c>
      <c r="M4837" s="1" t="s">
        <v>59</v>
      </c>
      <c r="N4837" s="1" t="s">
        <v>7</v>
      </c>
      <c r="O4837" s="6"/>
    </row>
    <row r="4838">
      <c r="A4838" s="5">
        <v>109867.0</v>
      </c>
      <c r="B4838" s="2">
        <v>45991.0</v>
      </c>
      <c r="C4838" s="1" t="s">
        <v>745</v>
      </c>
      <c r="D4838" s="3" t="s">
        <v>754</v>
      </c>
      <c r="E4838" s="4">
        <v>45986.0</v>
      </c>
      <c r="F4838" s="5">
        <v>20.0</v>
      </c>
      <c r="G4838" s="5">
        <v>63.45</v>
      </c>
      <c r="H4838" s="5">
        <v>1269.0</v>
      </c>
      <c r="I4838" s="1" t="s">
        <v>320</v>
      </c>
      <c r="J4838" s="1" t="s">
        <v>221</v>
      </c>
      <c r="K4838" s="1" t="s">
        <v>111</v>
      </c>
      <c r="L4838" s="1" t="s">
        <v>5</v>
      </c>
      <c r="M4838" s="1" t="s">
        <v>59</v>
      </c>
      <c r="N4838" s="1" t="s">
        <v>7</v>
      </c>
      <c r="O4838" s="6"/>
    </row>
    <row r="4839">
      <c r="A4839" s="5">
        <v>109867.0</v>
      </c>
      <c r="B4839" s="2">
        <v>45991.0</v>
      </c>
      <c r="C4839" s="1" t="s">
        <v>745</v>
      </c>
      <c r="D4839" s="3" t="s">
        <v>1030</v>
      </c>
      <c r="E4839" s="4">
        <v>45986.0</v>
      </c>
      <c r="F4839" s="5">
        <v>20.0</v>
      </c>
      <c r="G4839" s="5">
        <v>185.65</v>
      </c>
      <c r="H4839" s="5">
        <v>3713.0</v>
      </c>
      <c r="I4839" s="1" t="s">
        <v>320</v>
      </c>
      <c r="J4839" s="1" t="s">
        <v>221</v>
      </c>
      <c r="K4839" s="1" t="s">
        <v>111</v>
      </c>
      <c r="L4839" s="1" t="s">
        <v>5</v>
      </c>
      <c r="M4839" s="1" t="s">
        <v>59</v>
      </c>
      <c r="N4839" s="1" t="s">
        <v>7</v>
      </c>
      <c r="O4839" s="6"/>
    </row>
    <row r="4840">
      <c r="A4840" s="5">
        <v>500331.0</v>
      </c>
      <c r="B4840" s="2">
        <v>45991.0</v>
      </c>
      <c r="C4840" s="1" t="s">
        <v>1031</v>
      </c>
      <c r="D4840" s="7">
        <v>4535.0</v>
      </c>
      <c r="E4840" s="4">
        <v>45986.0</v>
      </c>
      <c r="F4840" s="5">
        <v>6.0</v>
      </c>
      <c r="G4840" s="5">
        <v>2257.2</v>
      </c>
      <c r="H4840" s="5">
        <v>13283.0</v>
      </c>
      <c r="I4840" s="1" t="s">
        <v>644</v>
      </c>
      <c r="J4840" s="1" t="s">
        <v>568</v>
      </c>
      <c r="K4840" s="1" t="s">
        <v>13</v>
      </c>
      <c r="L4840" s="1" t="s">
        <v>5</v>
      </c>
      <c r="M4840" s="1" t="s">
        <v>645</v>
      </c>
      <c r="N4840" s="1" t="s">
        <v>7</v>
      </c>
      <c r="O4840" s="6"/>
    </row>
    <row r="4841">
      <c r="A4841" s="5">
        <v>500331.0</v>
      </c>
      <c r="B4841" s="2">
        <v>45991.0</v>
      </c>
      <c r="C4841" s="1" t="s">
        <v>1031</v>
      </c>
      <c r="D4841" s="7">
        <v>4255.0</v>
      </c>
      <c r="E4841" s="4">
        <v>45986.0</v>
      </c>
      <c r="F4841" s="5">
        <v>4.0</v>
      </c>
      <c r="G4841" s="5">
        <v>4000.44</v>
      </c>
      <c r="H4841" s="5">
        <v>15692.0</v>
      </c>
      <c r="I4841" s="1" t="s">
        <v>644</v>
      </c>
      <c r="J4841" s="1" t="s">
        <v>568</v>
      </c>
      <c r="K4841" s="1" t="s">
        <v>13</v>
      </c>
      <c r="L4841" s="1" t="s">
        <v>5</v>
      </c>
      <c r="M4841" s="1" t="s">
        <v>645</v>
      </c>
      <c r="N4841" s="1" t="s">
        <v>7</v>
      </c>
      <c r="O4841" s="6"/>
    </row>
    <row r="4842">
      <c r="A4842" s="5">
        <v>500331.0</v>
      </c>
      <c r="B4842" s="2">
        <v>45991.0</v>
      </c>
      <c r="C4842" s="1" t="s">
        <v>1031</v>
      </c>
      <c r="D4842" s="3" t="s">
        <v>1032</v>
      </c>
      <c r="E4842" s="4">
        <v>45986.0</v>
      </c>
      <c r="F4842" s="5">
        <v>2.0</v>
      </c>
      <c r="G4842" s="5">
        <v>2340.6</v>
      </c>
      <c r="H4842" s="5">
        <v>4598.0</v>
      </c>
      <c r="I4842" s="1" t="s">
        <v>58</v>
      </c>
      <c r="J4842" s="1" t="s">
        <v>568</v>
      </c>
      <c r="K4842" s="1" t="s">
        <v>13</v>
      </c>
      <c r="L4842" s="1" t="s">
        <v>5</v>
      </c>
      <c r="M4842" s="1" t="s">
        <v>59</v>
      </c>
      <c r="N4842" s="1" t="s">
        <v>7</v>
      </c>
      <c r="O4842" s="6"/>
    </row>
    <row r="4843">
      <c r="A4843" s="5">
        <v>500331.0</v>
      </c>
      <c r="B4843" s="2">
        <v>45991.0</v>
      </c>
      <c r="C4843" s="1" t="s">
        <v>1031</v>
      </c>
      <c r="D4843" s="7">
        <v>4666.0</v>
      </c>
      <c r="E4843" s="4">
        <v>45986.0</v>
      </c>
      <c r="F4843" s="5">
        <v>2.0</v>
      </c>
      <c r="G4843" s="5">
        <v>478.8</v>
      </c>
      <c r="H4843" s="5">
        <v>949.0</v>
      </c>
      <c r="I4843" s="1" t="s">
        <v>644</v>
      </c>
      <c r="J4843" s="1" t="s">
        <v>568</v>
      </c>
      <c r="K4843" s="1" t="s">
        <v>13</v>
      </c>
      <c r="L4843" s="1" t="s">
        <v>5</v>
      </c>
      <c r="M4843" s="1" t="s">
        <v>645</v>
      </c>
      <c r="N4843" s="1" t="s">
        <v>7</v>
      </c>
      <c r="O4843" s="6"/>
    </row>
    <row r="4844">
      <c r="A4844" s="5">
        <v>500331.0</v>
      </c>
      <c r="B4844" s="2">
        <v>45991.0</v>
      </c>
      <c r="C4844" s="1" t="s">
        <v>1031</v>
      </c>
      <c r="D4844" s="7">
        <v>4353.0</v>
      </c>
      <c r="E4844" s="4">
        <v>45986.0</v>
      </c>
      <c r="F4844" s="5">
        <v>12.0</v>
      </c>
      <c r="G4844" s="5">
        <v>4000.56</v>
      </c>
      <c r="H4844" s="5">
        <v>47057.0</v>
      </c>
      <c r="I4844" s="1" t="s">
        <v>644</v>
      </c>
      <c r="J4844" s="1" t="s">
        <v>568</v>
      </c>
      <c r="K4844" s="1" t="s">
        <v>13</v>
      </c>
      <c r="L4844" s="1" t="s">
        <v>5</v>
      </c>
      <c r="M4844" s="1" t="s">
        <v>645</v>
      </c>
      <c r="N4844" s="1" t="s">
        <v>7</v>
      </c>
      <c r="O4844" s="6"/>
    </row>
    <row r="4845">
      <c r="A4845" s="5">
        <v>500331.0</v>
      </c>
      <c r="B4845" s="2">
        <v>45991.0</v>
      </c>
      <c r="C4845" s="1" t="s">
        <v>1031</v>
      </c>
      <c r="D4845" s="7">
        <v>4665.0</v>
      </c>
      <c r="E4845" s="4">
        <v>45986.0</v>
      </c>
      <c r="F4845" s="5">
        <v>2.0</v>
      </c>
      <c r="G4845" s="5">
        <v>957.6</v>
      </c>
      <c r="H4845" s="5">
        <v>1888.0</v>
      </c>
      <c r="I4845" s="1" t="s">
        <v>644</v>
      </c>
      <c r="J4845" s="1" t="s">
        <v>568</v>
      </c>
      <c r="K4845" s="1" t="s">
        <v>13</v>
      </c>
      <c r="L4845" s="1" t="s">
        <v>5</v>
      </c>
      <c r="M4845" s="1" t="s">
        <v>645</v>
      </c>
      <c r="N4845" s="1" t="s">
        <v>7</v>
      </c>
      <c r="O4845" s="6"/>
    </row>
    <row r="4846">
      <c r="A4846" s="5">
        <v>500331.0</v>
      </c>
      <c r="B4846" s="2">
        <v>45991.0</v>
      </c>
      <c r="C4846" s="1" t="s">
        <v>1031</v>
      </c>
      <c r="D4846" s="7">
        <v>4793.0</v>
      </c>
      <c r="E4846" s="4">
        <v>45986.0</v>
      </c>
      <c r="F4846" s="5">
        <v>2.0</v>
      </c>
      <c r="G4846" s="5">
        <v>1162.8</v>
      </c>
      <c r="H4846" s="5">
        <v>2290.0</v>
      </c>
      <c r="I4846" s="1" t="s">
        <v>644</v>
      </c>
      <c r="J4846" s="1" t="s">
        <v>568</v>
      </c>
      <c r="K4846" s="1" t="s">
        <v>13</v>
      </c>
      <c r="L4846" s="1" t="s">
        <v>5</v>
      </c>
      <c r="M4846" s="1" t="s">
        <v>645</v>
      </c>
      <c r="N4846" s="1" t="s">
        <v>7</v>
      </c>
      <c r="O4846" s="6"/>
    </row>
    <row r="4847">
      <c r="A4847" s="5">
        <v>500331.0</v>
      </c>
      <c r="B4847" s="2">
        <v>45991.0</v>
      </c>
      <c r="C4847" s="1" t="s">
        <v>1031</v>
      </c>
      <c r="D4847" s="7">
        <v>4361.0</v>
      </c>
      <c r="E4847" s="4">
        <v>45986.0</v>
      </c>
      <c r="F4847" s="5">
        <v>6.0</v>
      </c>
      <c r="G4847" s="5">
        <v>4000.0</v>
      </c>
      <c r="H4847" s="5">
        <v>23531.0</v>
      </c>
      <c r="I4847" s="1" t="s">
        <v>644</v>
      </c>
      <c r="J4847" s="1" t="s">
        <v>568</v>
      </c>
      <c r="K4847" s="1" t="s">
        <v>13</v>
      </c>
      <c r="L4847" s="1" t="s">
        <v>5</v>
      </c>
      <c r="M4847" s="1" t="s">
        <v>645</v>
      </c>
      <c r="N4847" s="1" t="s">
        <v>7</v>
      </c>
      <c r="O4847" s="6"/>
    </row>
    <row r="4848">
      <c r="A4848" s="5">
        <v>500331.0</v>
      </c>
      <c r="B4848" s="2">
        <v>45991.0</v>
      </c>
      <c r="C4848" s="1" t="s">
        <v>1031</v>
      </c>
      <c r="D4848" s="7">
        <v>4648.0</v>
      </c>
      <c r="E4848" s="4">
        <v>45986.0</v>
      </c>
      <c r="F4848" s="5">
        <v>2.0</v>
      </c>
      <c r="G4848" s="5">
        <v>1442.81</v>
      </c>
      <c r="H4848" s="5">
        <v>2839.0</v>
      </c>
      <c r="I4848" s="1" t="s">
        <v>644</v>
      </c>
      <c r="J4848" s="1" t="s">
        <v>568</v>
      </c>
      <c r="K4848" s="1" t="s">
        <v>13</v>
      </c>
      <c r="L4848" s="1" t="s">
        <v>5</v>
      </c>
      <c r="M4848" s="1" t="s">
        <v>645</v>
      </c>
      <c r="N4848" s="1" t="s">
        <v>7</v>
      </c>
      <c r="O4848" s="6"/>
    </row>
    <row r="4849">
      <c r="A4849" s="5">
        <v>500331.0</v>
      </c>
      <c r="B4849" s="2">
        <v>45991.0</v>
      </c>
      <c r="C4849" s="1" t="s">
        <v>1031</v>
      </c>
      <c r="D4849" s="3" t="s">
        <v>1033</v>
      </c>
      <c r="E4849" s="4">
        <v>45986.0</v>
      </c>
      <c r="F4849" s="5">
        <v>2.0</v>
      </c>
      <c r="G4849" s="5">
        <v>4455.6</v>
      </c>
      <c r="H4849" s="5">
        <v>8744.0</v>
      </c>
      <c r="I4849" s="1" t="s">
        <v>58</v>
      </c>
      <c r="J4849" s="1" t="s">
        <v>568</v>
      </c>
      <c r="K4849" s="1" t="s">
        <v>13</v>
      </c>
      <c r="L4849" s="1" t="s">
        <v>5</v>
      </c>
      <c r="M4849" s="1" t="s">
        <v>59</v>
      </c>
      <c r="N4849" s="1" t="s">
        <v>7</v>
      </c>
      <c r="O4849" s="6"/>
    </row>
    <row r="4850">
      <c r="A4850" s="5">
        <v>500331.0</v>
      </c>
      <c r="B4850" s="2">
        <v>45991.0</v>
      </c>
      <c r="C4850" s="1" t="s">
        <v>1031</v>
      </c>
      <c r="D4850" s="7">
        <v>4671.0</v>
      </c>
      <c r="E4850" s="4">
        <v>45986.0</v>
      </c>
      <c r="F4850" s="5">
        <v>10.0</v>
      </c>
      <c r="G4850" s="5">
        <v>158.18</v>
      </c>
      <c r="H4850" s="5">
        <v>1561.0</v>
      </c>
      <c r="I4850" s="1" t="s">
        <v>644</v>
      </c>
      <c r="J4850" s="1" t="s">
        <v>568</v>
      </c>
      <c r="K4850" s="1" t="s">
        <v>13</v>
      </c>
      <c r="L4850" s="1" t="s">
        <v>5</v>
      </c>
      <c r="M4850" s="1" t="s">
        <v>645</v>
      </c>
      <c r="N4850" s="1" t="s">
        <v>7</v>
      </c>
      <c r="O4850" s="6"/>
    </row>
    <row r="4851">
      <c r="A4851" s="5">
        <v>500331.0</v>
      </c>
      <c r="B4851" s="2">
        <v>45991.0</v>
      </c>
      <c r="C4851" s="1" t="s">
        <v>1031</v>
      </c>
      <c r="D4851" s="7">
        <v>4580.0</v>
      </c>
      <c r="E4851" s="4">
        <v>45986.0</v>
      </c>
      <c r="F4851" s="5">
        <v>6.0</v>
      </c>
      <c r="G4851" s="5">
        <v>2034.9</v>
      </c>
      <c r="H4851" s="5">
        <v>11976.0</v>
      </c>
      <c r="I4851" s="1" t="s">
        <v>644</v>
      </c>
      <c r="J4851" s="1" t="s">
        <v>568</v>
      </c>
      <c r="K4851" s="1" t="s">
        <v>13</v>
      </c>
      <c r="L4851" s="1" t="s">
        <v>5</v>
      </c>
      <c r="M4851" s="1" t="s">
        <v>645</v>
      </c>
      <c r="N4851" s="1" t="s">
        <v>7</v>
      </c>
      <c r="O4851" s="6"/>
    </row>
    <row r="4852">
      <c r="A4852" s="5">
        <v>500331.0</v>
      </c>
      <c r="B4852" s="2">
        <v>45991.0</v>
      </c>
      <c r="C4852" s="1" t="s">
        <v>1031</v>
      </c>
      <c r="D4852" s="7">
        <v>4727.0</v>
      </c>
      <c r="E4852" s="4">
        <v>45986.0</v>
      </c>
      <c r="F4852" s="5">
        <v>8.0</v>
      </c>
      <c r="G4852" s="5">
        <v>1333.8</v>
      </c>
      <c r="H4852" s="5">
        <v>10468.0</v>
      </c>
      <c r="I4852" s="1" t="s">
        <v>644</v>
      </c>
      <c r="J4852" s="1" t="s">
        <v>568</v>
      </c>
      <c r="K4852" s="1" t="s">
        <v>13</v>
      </c>
      <c r="L4852" s="1" t="s">
        <v>5</v>
      </c>
      <c r="M4852" s="1" t="s">
        <v>645</v>
      </c>
      <c r="N4852" s="1" t="s">
        <v>7</v>
      </c>
      <c r="O4852" s="6"/>
    </row>
    <row r="4853">
      <c r="A4853" s="5">
        <v>500331.0</v>
      </c>
      <c r="B4853" s="2">
        <v>45991.0</v>
      </c>
      <c r="C4853" s="1" t="s">
        <v>1031</v>
      </c>
      <c r="D4853" s="7">
        <v>4256.0</v>
      </c>
      <c r="E4853" s="4">
        <v>45986.0</v>
      </c>
      <c r="F4853" s="5">
        <v>2.0</v>
      </c>
      <c r="G4853" s="5">
        <v>4000.0</v>
      </c>
      <c r="H4853" s="5">
        <v>7851.0</v>
      </c>
      <c r="I4853" s="1" t="s">
        <v>644</v>
      </c>
      <c r="J4853" s="1" t="s">
        <v>568</v>
      </c>
      <c r="K4853" s="1" t="s">
        <v>13</v>
      </c>
      <c r="L4853" s="1" t="s">
        <v>5</v>
      </c>
      <c r="M4853" s="1" t="s">
        <v>645</v>
      </c>
      <c r="N4853" s="1" t="s">
        <v>7</v>
      </c>
      <c r="O4853" s="6"/>
    </row>
    <row r="4854">
      <c r="A4854" s="5">
        <v>500331.0</v>
      </c>
      <c r="B4854" s="2">
        <v>45991.0</v>
      </c>
      <c r="C4854" s="1" t="s">
        <v>1031</v>
      </c>
      <c r="D4854" s="7">
        <v>4018.0</v>
      </c>
      <c r="E4854" s="4">
        <v>45986.0</v>
      </c>
      <c r="F4854" s="5">
        <v>12.0</v>
      </c>
      <c r="G4854" s="5">
        <v>850.73</v>
      </c>
      <c r="H4854" s="5">
        <v>10015.0</v>
      </c>
      <c r="I4854" s="1" t="s">
        <v>644</v>
      </c>
      <c r="J4854" s="1" t="s">
        <v>568</v>
      </c>
      <c r="K4854" s="1" t="s">
        <v>13</v>
      </c>
      <c r="L4854" s="1" t="s">
        <v>5</v>
      </c>
      <c r="M4854" s="1" t="s">
        <v>645</v>
      </c>
      <c r="N4854" s="1" t="s">
        <v>7</v>
      </c>
      <c r="O4854" s="6"/>
    </row>
    <row r="4855">
      <c r="A4855" s="5">
        <v>500331.0</v>
      </c>
      <c r="B4855" s="2">
        <v>45991.0</v>
      </c>
      <c r="C4855" s="1" t="s">
        <v>1031</v>
      </c>
      <c r="D4855" s="3" t="s">
        <v>980</v>
      </c>
      <c r="E4855" s="4">
        <v>45986.0</v>
      </c>
      <c r="F4855" s="5">
        <v>2.0</v>
      </c>
      <c r="G4855" s="5">
        <v>6570.6</v>
      </c>
      <c r="H4855" s="5">
        <v>12889.0</v>
      </c>
      <c r="I4855" s="1" t="s">
        <v>58</v>
      </c>
      <c r="J4855" s="1" t="s">
        <v>568</v>
      </c>
      <c r="K4855" s="1" t="s">
        <v>13</v>
      </c>
      <c r="L4855" s="1" t="s">
        <v>5</v>
      </c>
      <c r="M4855" s="1" t="s">
        <v>59</v>
      </c>
      <c r="N4855" s="1" t="s">
        <v>7</v>
      </c>
      <c r="O4855" s="6"/>
    </row>
    <row r="4856">
      <c r="A4856" s="5">
        <v>500331.0</v>
      </c>
      <c r="B4856" s="2">
        <v>45991.0</v>
      </c>
      <c r="C4856" s="1" t="s">
        <v>1031</v>
      </c>
      <c r="D4856" s="7">
        <v>4614.0</v>
      </c>
      <c r="E4856" s="4">
        <v>45986.0</v>
      </c>
      <c r="F4856" s="5">
        <v>5.0</v>
      </c>
      <c r="G4856" s="5">
        <v>1735.65</v>
      </c>
      <c r="H4856" s="5">
        <v>8515.0</v>
      </c>
      <c r="I4856" s="1" t="s">
        <v>644</v>
      </c>
      <c r="J4856" s="1" t="s">
        <v>568</v>
      </c>
      <c r="K4856" s="1" t="s">
        <v>13</v>
      </c>
      <c r="L4856" s="1" t="s">
        <v>5</v>
      </c>
      <c r="M4856" s="1" t="s">
        <v>645</v>
      </c>
      <c r="N4856" s="1" t="s">
        <v>7</v>
      </c>
      <c r="O4856" s="6"/>
    </row>
    <row r="4857">
      <c r="A4857" s="5">
        <v>500331.0</v>
      </c>
      <c r="B4857" s="2">
        <v>45991.0</v>
      </c>
      <c r="C4857" s="1" t="s">
        <v>1031</v>
      </c>
      <c r="D4857" s="7">
        <v>4260.0</v>
      </c>
      <c r="E4857" s="4">
        <v>45986.0</v>
      </c>
      <c r="F4857" s="5">
        <v>10.0</v>
      </c>
      <c r="G4857" s="5">
        <v>4000.26</v>
      </c>
      <c r="H4857" s="5">
        <v>39213.0</v>
      </c>
      <c r="I4857" s="1" t="s">
        <v>644</v>
      </c>
      <c r="J4857" s="1" t="s">
        <v>568</v>
      </c>
      <c r="K4857" s="1" t="s">
        <v>13</v>
      </c>
      <c r="L4857" s="1" t="s">
        <v>5</v>
      </c>
      <c r="M4857" s="1" t="s">
        <v>645</v>
      </c>
      <c r="N4857" s="1" t="s">
        <v>7</v>
      </c>
      <c r="O4857" s="6"/>
    </row>
    <row r="4858">
      <c r="A4858" s="5">
        <v>500331.0</v>
      </c>
      <c r="B4858" s="2">
        <v>45991.0</v>
      </c>
      <c r="C4858" s="1" t="s">
        <v>1031</v>
      </c>
      <c r="D4858" s="7">
        <v>4011.0</v>
      </c>
      <c r="E4858" s="4">
        <v>45986.0</v>
      </c>
      <c r="F4858" s="5">
        <v>35.0</v>
      </c>
      <c r="G4858" s="5">
        <v>592.09</v>
      </c>
      <c r="H4858" s="5">
        <v>20319.0</v>
      </c>
      <c r="I4858" s="1" t="s">
        <v>644</v>
      </c>
      <c r="J4858" s="1" t="s">
        <v>568</v>
      </c>
      <c r="K4858" s="1" t="s">
        <v>13</v>
      </c>
      <c r="L4858" s="1" t="s">
        <v>5</v>
      </c>
      <c r="M4858" s="1" t="s">
        <v>645</v>
      </c>
      <c r="N4858" s="1" t="s">
        <v>7</v>
      </c>
      <c r="O4858" s="6"/>
    </row>
    <row r="4859">
      <c r="A4859" s="5">
        <v>500331.0</v>
      </c>
      <c r="B4859" s="2">
        <v>45991.0</v>
      </c>
      <c r="C4859" s="1" t="s">
        <v>1031</v>
      </c>
      <c r="D4859" s="7">
        <v>4365.0</v>
      </c>
      <c r="E4859" s="4">
        <v>45986.0</v>
      </c>
      <c r="F4859" s="5">
        <v>10.0</v>
      </c>
      <c r="G4859" s="5">
        <v>4000.0</v>
      </c>
      <c r="H4859" s="5">
        <v>39211.0</v>
      </c>
      <c r="I4859" s="1" t="s">
        <v>644</v>
      </c>
      <c r="J4859" s="1" t="s">
        <v>568</v>
      </c>
      <c r="K4859" s="1" t="s">
        <v>13</v>
      </c>
      <c r="L4859" s="1" t="s">
        <v>5</v>
      </c>
      <c r="M4859" s="1" t="s">
        <v>645</v>
      </c>
      <c r="N4859" s="1" t="s">
        <v>7</v>
      </c>
      <c r="O4859" s="6"/>
    </row>
    <row r="4860">
      <c r="A4860" s="5">
        <v>500331.0</v>
      </c>
      <c r="B4860" s="2">
        <v>45991.0</v>
      </c>
      <c r="C4860" s="1" t="s">
        <v>1031</v>
      </c>
      <c r="D4860" s="7">
        <v>4706.0</v>
      </c>
      <c r="E4860" s="4">
        <v>45986.0</v>
      </c>
      <c r="F4860" s="5">
        <v>6.0</v>
      </c>
      <c r="G4860" s="5">
        <v>1141.43</v>
      </c>
      <c r="H4860" s="5">
        <v>6722.0</v>
      </c>
      <c r="I4860" s="1" t="s">
        <v>644</v>
      </c>
      <c r="J4860" s="1" t="s">
        <v>568</v>
      </c>
      <c r="K4860" s="1" t="s">
        <v>13</v>
      </c>
      <c r="L4860" s="1" t="s">
        <v>5</v>
      </c>
      <c r="M4860" s="1" t="s">
        <v>645</v>
      </c>
      <c r="N4860" s="1" t="s">
        <v>7</v>
      </c>
      <c r="O4860" s="6"/>
    </row>
    <row r="4861">
      <c r="A4861" s="5">
        <v>500331.0</v>
      </c>
      <c r="B4861" s="2">
        <v>45991.0</v>
      </c>
      <c r="C4861" s="1" t="s">
        <v>1031</v>
      </c>
      <c r="D4861" s="7">
        <v>4643.0</v>
      </c>
      <c r="E4861" s="4">
        <v>45986.0</v>
      </c>
      <c r="F4861" s="5">
        <v>6.0</v>
      </c>
      <c r="G4861" s="5">
        <v>701.1</v>
      </c>
      <c r="H4861" s="5">
        <v>4133.0</v>
      </c>
      <c r="I4861" s="1" t="s">
        <v>644</v>
      </c>
      <c r="J4861" s="1" t="s">
        <v>568</v>
      </c>
      <c r="K4861" s="1" t="s">
        <v>13</v>
      </c>
      <c r="L4861" s="1" t="s">
        <v>5</v>
      </c>
      <c r="M4861" s="1" t="s">
        <v>645</v>
      </c>
      <c r="N4861" s="1" t="s">
        <v>7</v>
      </c>
      <c r="O4861" s="6"/>
    </row>
    <row r="4862">
      <c r="A4862" s="5">
        <v>500331.0</v>
      </c>
      <c r="B4862" s="2">
        <v>45991.0</v>
      </c>
      <c r="C4862" s="1" t="s">
        <v>1031</v>
      </c>
      <c r="D4862" s="3" t="s">
        <v>1034</v>
      </c>
      <c r="E4862" s="4">
        <v>45986.0</v>
      </c>
      <c r="F4862" s="5">
        <v>2.0</v>
      </c>
      <c r="G4862" s="5">
        <v>2058.6</v>
      </c>
      <c r="H4862" s="5">
        <v>4046.0</v>
      </c>
      <c r="I4862" s="1" t="s">
        <v>58</v>
      </c>
      <c r="J4862" s="1" t="s">
        <v>568</v>
      </c>
      <c r="K4862" s="1" t="s">
        <v>13</v>
      </c>
      <c r="L4862" s="1" t="s">
        <v>5</v>
      </c>
      <c r="M4862" s="1" t="s">
        <v>59</v>
      </c>
      <c r="N4862" s="1" t="s">
        <v>7</v>
      </c>
      <c r="O4862" s="6"/>
    </row>
    <row r="4863">
      <c r="A4863" s="5">
        <v>500331.0</v>
      </c>
      <c r="B4863" s="2">
        <v>45991.0</v>
      </c>
      <c r="C4863" s="1" t="s">
        <v>1031</v>
      </c>
      <c r="D4863" s="7">
        <v>4661.0</v>
      </c>
      <c r="E4863" s="4">
        <v>45986.0</v>
      </c>
      <c r="F4863" s="5">
        <v>6.0</v>
      </c>
      <c r="G4863" s="5">
        <v>701.1</v>
      </c>
      <c r="H4863" s="5">
        <v>4133.0</v>
      </c>
      <c r="I4863" s="1" t="s">
        <v>644</v>
      </c>
      <c r="J4863" s="1" t="s">
        <v>568</v>
      </c>
      <c r="K4863" s="1" t="s">
        <v>13</v>
      </c>
      <c r="L4863" s="1" t="s">
        <v>5</v>
      </c>
      <c r="M4863" s="1" t="s">
        <v>645</v>
      </c>
      <c r="N4863" s="1" t="s">
        <v>7</v>
      </c>
      <c r="O4863" s="6"/>
    </row>
    <row r="4864">
      <c r="A4864" s="5">
        <v>500331.0</v>
      </c>
      <c r="B4864" s="2">
        <v>45991.0</v>
      </c>
      <c r="C4864" s="1" t="s">
        <v>1031</v>
      </c>
      <c r="D4864" s="7">
        <v>4270.0</v>
      </c>
      <c r="E4864" s="4">
        <v>45986.0</v>
      </c>
      <c r="F4864" s="5">
        <v>7.0</v>
      </c>
      <c r="G4864" s="5">
        <v>3999.6</v>
      </c>
      <c r="H4864" s="5">
        <v>27448.0</v>
      </c>
      <c r="I4864" s="1" t="s">
        <v>644</v>
      </c>
      <c r="J4864" s="1" t="s">
        <v>568</v>
      </c>
      <c r="K4864" s="1" t="s">
        <v>13</v>
      </c>
      <c r="L4864" s="1" t="s">
        <v>5</v>
      </c>
      <c r="M4864" s="1" t="s">
        <v>645</v>
      </c>
      <c r="N4864" s="1" t="s">
        <v>7</v>
      </c>
      <c r="O4864" s="6"/>
    </row>
    <row r="4865">
      <c r="A4865" s="5">
        <v>500331.0</v>
      </c>
      <c r="B4865" s="2">
        <v>45991.0</v>
      </c>
      <c r="C4865" s="1" t="s">
        <v>1031</v>
      </c>
      <c r="D4865" s="7">
        <v>4291.0</v>
      </c>
      <c r="E4865" s="4">
        <v>45986.0</v>
      </c>
      <c r="F4865" s="5">
        <v>7.0</v>
      </c>
      <c r="G4865" s="5">
        <v>4000.13</v>
      </c>
      <c r="H4865" s="5">
        <v>27452.0</v>
      </c>
      <c r="I4865" s="1" t="s">
        <v>644</v>
      </c>
      <c r="J4865" s="1" t="s">
        <v>568</v>
      </c>
      <c r="K4865" s="1" t="s">
        <v>13</v>
      </c>
      <c r="L4865" s="1" t="s">
        <v>5</v>
      </c>
      <c r="M4865" s="1" t="s">
        <v>645</v>
      </c>
      <c r="N4865" s="1" t="s">
        <v>7</v>
      </c>
      <c r="O4865" s="6"/>
    </row>
    <row r="4866">
      <c r="A4866" s="5">
        <v>500331.0</v>
      </c>
      <c r="B4866" s="2">
        <v>45991.0</v>
      </c>
      <c r="C4866" s="1" t="s">
        <v>1031</v>
      </c>
      <c r="D4866" s="7">
        <v>4017.0</v>
      </c>
      <c r="E4866" s="4">
        <v>45986.0</v>
      </c>
      <c r="F4866" s="5">
        <v>8.0</v>
      </c>
      <c r="G4866" s="5">
        <v>1132.88</v>
      </c>
      <c r="H4866" s="5">
        <v>8893.0</v>
      </c>
      <c r="I4866" s="1" t="s">
        <v>644</v>
      </c>
      <c r="J4866" s="1" t="s">
        <v>568</v>
      </c>
      <c r="K4866" s="1" t="s">
        <v>13</v>
      </c>
      <c r="L4866" s="1" t="s">
        <v>5</v>
      </c>
      <c r="M4866" s="1" t="s">
        <v>645</v>
      </c>
      <c r="N4866" s="1" t="s">
        <v>7</v>
      </c>
      <c r="O4866" s="6"/>
    </row>
    <row r="4867">
      <c r="A4867" s="5">
        <v>500331.0</v>
      </c>
      <c r="B4867" s="2">
        <v>45991.0</v>
      </c>
      <c r="C4867" s="1" t="s">
        <v>1031</v>
      </c>
      <c r="D4867" s="7">
        <v>4012.0</v>
      </c>
      <c r="E4867" s="4">
        <v>45986.0</v>
      </c>
      <c r="F4867" s="5">
        <v>20.0</v>
      </c>
      <c r="G4867" s="5">
        <v>763.09</v>
      </c>
      <c r="H4867" s="5">
        <v>14967.0</v>
      </c>
      <c r="I4867" s="1" t="s">
        <v>644</v>
      </c>
      <c r="J4867" s="1" t="s">
        <v>568</v>
      </c>
      <c r="K4867" s="1" t="s">
        <v>13</v>
      </c>
      <c r="L4867" s="1" t="s">
        <v>5</v>
      </c>
      <c r="M4867" s="1" t="s">
        <v>645</v>
      </c>
      <c r="N4867" s="1" t="s">
        <v>7</v>
      </c>
      <c r="O4867" s="6"/>
    </row>
    <row r="4868">
      <c r="A4868" s="5">
        <v>500331.0</v>
      </c>
      <c r="B4868" s="2">
        <v>45991.0</v>
      </c>
      <c r="C4868" s="1" t="s">
        <v>1031</v>
      </c>
      <c r="D4868" s="7">
        <v>4019.0</v>
      </c>
      <c r="E4868" s="4">
        <v>45986.0</v>
      </c>
      <c r="F4868" s="5">
        <v>3.0</v>
      </c>
      <c r="G4868" s="5">
        <v>850.73</v>
      </c>
      <c r="H4868" s="5">
        <v>2512.0</v>
      </c>
      <c r="I4868" s="1" t="s">
        <v>644</v>
      </c>
      <c r="J4868" s="1" t="s">
        <v>568</v>
      </c>
      <c r="K4868" s="1" t="s">
        <v>13</v>
      </c>
      <c r="L4868" s="1" t="s">
        <v>5</v>
      </c>
      <c r="M4868" s="1" t="s">
        <v>645</v>
      </c>
      <c r="N4868" s="1" t="s">
        <v>7</v>
      </c>
      <c r="O4868" s="6"/>
    </row>
    <row r="4869">
      <c r="A4869" s="5">
        <v>500331.0</v>
      </c>
      <c r="B4869" s="2">
        <v>45991.0</v>
      </c>
      <c r="C4869" s="1" t="s">
        <v>1031</v>
      </c>
      <c r="D4869" s="7">
        <v>4652.0</v>
      </c>
      <c r="E4869" s="4">
        <v>45986.0</v>
      </c>
      <c r="F4869" s="5">
        <v>4.0</v>
      </c>
      <c r="G4869" s="5">
        <v>367.65</v>
      </c>
      <c r="H4869" s="5">
        <v>1452.0</v>
      </c>
      <c r="I4869" s="1" t="s">
        <v>644</v>
      </c>
      <c r="J4869" s="1" t="s">
        <v>568</v>
      </c>
      <c r="K4869" s="1" t="s">
        <v>13</v>
      </c>
      <c r="L4869" s="1" t="s">
        <v>5</v>
      </c>
      <c r="M4869" s="1" t="s">
        <v>645</v>
      </c>
      <c r="N4869" s="1" t="s">
        <v>7</v>
      </c>
      <c r="O4869" s="6"/>
    </row>
    <row r="4870">
      <c r="A4870" s="5">
        <v>500331.0</v>
      </c>
      <c r="B4870" s="2">
        <v>45991.0</v>
      </c>
      <c r="C4870" s="1" t="s">
        <v>1031</v>
      </c>
      <c r="D4870" s="7">
        <v>4302.0</v>
      </c>
      <c r="E4870" s="4">
        <v>45986.0</v>
      </c>
      <c r="F4870" s="5">
        <v>2.0</v>
      </c>
      <c r="G4870" s="5">
        <v>4000.3</v>
      </c>
      <c r="H4870" s="5">
        <v>7851.0</v>
      </c>
      <c r="I4870" s="1" t="s">
        <v>644</v>
      </c>
      <c r="J4870" s="1" t="s">
        <v>568</v>
      </c>
      <c r="K4870" s="1" t="s">
        <v>13</v>
      </c>
      <c r="L4870" s="1" t="s">
        <v>5</v>
      </c>
      <c r="M4870" s="1" t="s">
        <v>645</v>
      </c>
      <c r="N4870" s="1" t="s">
        <v>7</v>
      </c>
      <c r="O4870" s="6"/>
    </row>
    <row r="4871">
      <c r="A4871" s="5">
        <v>500331.0</v>
      </c>
      <c r="B4871" s="2">
        <v>45991.0</v>
      </c>
      <c r="C4871" s="1" t="s">
        <v>1031</v>
      </c>
      <c r="D4871" s="3" t="s">
        <v>1035</v>
      </c>
      <c r="E4871" s="4">
        <v>45986.0</v>
      </c>
      <c r="F4871" s="5">
        <v>2.0</v>
      </c>
      <c r="G4871" s="5">
        <v>2199.6</v>
      </c>
      <c r="H4871" s="5">
        <v>4322.0</v>
      </c>
      <c r="I4871" s="1" t="s">
        <v>58</v>
      </c>
      <c r="J4871" s="1" t="s">
        <v>568</v>
      </c>
      <c r="K4871" s="1" t="s">
        <v>13</v>
      </c>
      <c r="L4871" s="1" t="s">
        <v>5</v>
      </c>
      <c r="M4871" s="1" t="s">
        <v>59</v>
      </c>
      <c r="N4871" s="1" t="s">
        <v>7</v>
      </c>
      <c r="O4871" s="6"/>
    </row>
    <row r="4872">
      <c r="A4872" s="5">
        <v>500331.0</v>
      </c>
      <c r="B4872" s="2">
        <v>45991.0</v>
      </c>
      <c r="C4872" s="1" t="s">
        <v>1031</v>
      </c>
      <c r="D4872" s="7">
        <v>4051.0</v>
      </c>
      <c r="E4872" s="4">
        <v>45986.0</v>
      </c>
      <c r="F4872" s="5">
        <v>20.0</v>
      </c>
      <c r="G4872" s="5">
        <v>782.33</v>
      </c>
      <c r="H4872" s="5">
        <v>15344.0</v>
      </c>
      <c r="I4872" s="1" t="s">
        <v>644</v>
      </c>
      <c r="J4872" s="1" t="s">
        <v>568</v>
      </c>
      <c r="K4872" s="1" t="s">
        <v>13</v>
      </c>
      <c r="L4872" s="1" t="s">
        <v>5</v>
      </c>
      <c r="M4872" s="1" t="s">
        <v>645</v>
      </c>
      <c r="N4872" s="1" t="s">
        <v>7</v>
      </c>
      <c r="O4872" s="6"/>
    </row>
    <row r="4873">
      <c r="A4873" s="5">
        <v>500331.0</v>
      </c>
      <c r="B4873" s="2">
        <v>45991.0</v>
      </c>
      <c r="C4873" s="1" t="s">
        <v>1031</v>
      </c>
      <c r="D4873" s="7">
        <v>4721.0</v>
      </c>
      <c r="E4873" s="4">
        <v>45986.0</v>
      </c>
      <c r="F4873" s="5">
        <v>8.0</v>
      </c>
      <c r="G4873" s="5">
        <v>1462.05</v>
      </c>
      <c r="H4873" s="5">
        <v>11473.0</v>
      </c>
      <c r="I4873" s="1" t="s">
        <v>644</v>
      </c>
      <c r="J4873" s="1" t="s">
        <v>568</v>
      </c>
      <c r="K4873" s="1" t="s">
        <v>13</v>
      </c>
      <c r="L4873" s="1" t="s">
        <v>5</v>
      </c>
      <c r="M4873" s="1" t="s">
        <v>645</v>
      </c>
      <c r="N4873" s="1" t="s">
        <v>7</v>
      </c>
      <c r="O4873" s="6"/>
    </row>
    <row r="4874">
      <c r="A4874" s="5">
        <v>500331.0</v>
      </c>
      <c r="B4874" s="2">
        <v>45991.0</v>
      </c>
      <c r="C4874" s="1" t="s">
        <v>1031</v>
      </c>
      <c r="D4874" s="7">
        <v>4505.0</v>
      </c>
      <c r="E4874" s="4">
        <v>45986.0</v>
      </c>
      <c r="F4874" s="5">
        <v>5.0</v>
      </c>
      <c r="G4874" s="5">
        <v>3334.5</v>
      </c>
      <c r="H4874" s="5">
        <v>16350.0</v>
      </c>
      <c r="I4874" s="1" t="s">
        <v>644</v>
      </c>
      <c r="J4874" s="1" t="s">
        <v>568</v>
      </c>
      <c r="K4874" s="1" t="s">
        <v>13</v>
      </c>
      <c r="L4874" s="1" t="s">
        <v>5</v>
      </c>
      <c r="M4874" s="1" t="s">
        <v>645</v>
      </c>
      <c r="N4874" s="1" t="s">
        <v>7</v>
      </c>
      <c r="O4874" s="6"/>
    </row>
    <row r="4875">
      <c r="A4875" s="5">
        <v>500331.0</v>
      </c>
      <c r="B4875" s="2">
        <v>45991.0</v>
      </c>
      <c r="C4875" s="1" t="s">
        <v>1031</v>
      </c>
      <c r="D4875" s="7">
        <v>4653.0</v>
      </c>
      <c r="E4875" s="4">
        <v>45986.0</v>
      </c>
      <c r="F4875" s="5">
        <v>6.0</v>
      </c>
      <c r="G4875" s="5">
        <v>547.2</v>
      </c>
      <c r="H4875" s="5">
        <v>3228.0</v>
      </c>
      <c r="I4875" s="1" t="s">
        <v>644</v>
      </c>
      <c r="J4875" s="1" t="s">
        <v>568</v>
      </c>
      <c r="K4875" s="1" t="s">
        <v>13</v>
      </c>
      <c r="L4875" s="1" t="s">
        <v>5</v>
      </c>
      <c r="M4875" s="1" t="s">
        <v>645</v>
      </c>
      <c r="N4875" s="1" t="s">
        <v>7</v>
      </c>
      <c r="O4875" s="6"/>
    </row>
    <row r="4876">
      <c r="A4876" s="5">
        <v>500331.0</v>
      </c>
      <c r="B4876" s="2">
        <v>45991.0</v>
      </c>
      <c r="C4876" s="1" t="s">
        <v>1031</v>
      </c>
      <c r="D4876" s="7">
        <v>4555.0</v>
      </c>
      <c r="E4876" s="4">
        <v>45986.0</v>
      </c>
      <c r="F4876" s="5">
        <v>4.0</v>
      </c>
      <c r="G4876" s="5">
        <v>4693.95</v>
      </c>
      <c r="H4876" s="5">
        <v>18411.0</v>
      </c>
      <c r="I4876" s="1" t="s">
        <v>644</v>
      </c>
      <c r="J4876" s="1" t="s">
        <v>568</v>
      </c>
      <c r="K4876" s="1" t="s">
        <v>13</v>
      </c>
      <c r="L4876" s="1" t="s">
        <v>5</v>
      </c>
      <c r="M4876" s="1" t="s">
        <v>645</v>
      </c>
      <c r="N4876" s="1" t="s">
        <v>7</v>
      </c>
      <c r="O4876" s="6"/>
    </row>
    <row r="4877">
      <c r="A4877" s="5">
        <v>500331.0</v>
      </c>
      <c r="B4877" s="2">
        <v>45991.0</v>
      </c>
      <c r="C4877" s="1" t="s">
        <v>1031</v>
      </c>
      <c r="D4877" s="7">
        <v>4056.0</v>
      </c>
      <c r="E4877" s="4">
        <v>45986.0</v>
      </c>
      <c r="F4877" s="5">
        <v>10.0</v>
      </c>
      <c r="G4877" s="5">
        <v>842.18</v>
      </c>
      <c r="H4877" s="5">
        <v>8264.0</v>
      </c>
      <c r="I4877" s="1" t="s">
        <v>644</v>
      </c>
      <c r="J4877" s="1" t="s">
        <v>568</v>
      </c>
      <c r="K4877" s="1" t="s">
        <v>13</v>
      </c>
      <c r="L4877" s="1" t="s">
        <v>5</v>
      </c>
      <c r="M4877" s="1" t="s">
        <v>645</v>
      </c>
      <c r="N4877" s="1" t="s">
        <v>7</v>
      </c>
      <c r="O4877" s="6"/>
    </row>
    <row r="4878">
      <c r="A4878" s="5">
        <v>500331.0</v>
      </c>
      <c r="B4878" s="2">
        <v>45991.0</v>
      </c>
      <c r="C4878" s="1" t="s">
        <v>1031</v>
      </c>
      <c r="D4878" s="3" t="s">
        <v>1036</v>
      </c>
      <c r="E4878" s="4">
        <v>45986.0</v>
      </c>
      <c r="F4878" s="5">
        <v>4.0</v>
      </c>
      <c r="G4878" s="5">
        <v>2340.6</v>
      </c>
      <c r="H4878" s="5">
        <v>9186.0</v>
      </c>
      <c r="I4878" s="1" t="s">
        <v>58</v>
      </c>
      <c r="J4878" s="1" t="s">
        <v>568</v>
      </c>
      <c r="K4878" s="1" t="s">
        <v>13</v>
      </c>
      <c r="L4878" s="1" t="s">
        <v>5</v>
      </c>
      <c r="M4878" s="1" t="s">
        <v>59</v>
      </c>
      <c r="N4878" s="1" t="s">
        <v>7</v>
      </c>
      <c r="O4878" s="6"/>
    </row>
    <row r="4879">
      <c r="A4879" s="5">
        <v>500331.0</v>
      </c>
      <c r="B4879" s="2">
        <v>45991.0</v>
      </c>
      <c r="C4879" s="1" t="s">
        <v>1031</v>
      </c>
      <c r="D4879" s="7">
        <v>4303.0</v>
      </c>
      <c r="E4879" s="4">
        <v>45986.0</v>
      </c>
      <c r="F4879" s="5">
        <v>6.0</v>
      </c>
      <c r="G4879" s="5">
        <v>4000.3</v>
      </c>
      <c r="H4879" s="5">
        <v>23533.0</v>
      </c>
      <c r="I4879" s="1" t="s">
        <v>644</v>
      </c>
      <c r="J4879" s="1" t="s">
        <v>568</v>
      </c>
      <c r="K4879" s="1" t="s">
        <v>13</v>
      </c>
      <c r="L4879" s="1" t="s">
        <v>5</v>
      </c>
      <c r="M4879" s="1" t="s">
        <v>645</v>
      </c>
      <c r="N4879" s="1" t="s">
        <v>7</v>
      </c>
      <c r="O4879" s="6"/>
    </row>
    <row r="4880">
      <c r="A4880" s="5">
        <v>500331.0</v>
      </c>
      <c r="B4880" s="2">
        <v>45991.0</v>
      </c>
      <c r="C4880" s="1" t="s">
        <v>1031</v>
      </c>
      <c r="D4880" s="7">
        <v>4725.0</v>
      </c>
      <c r="E4880" s="4">
        <v>45986.0</v>
      </c>
      <c r="F4880" s="5">
        <v>6.0</v>
      </c>
      <c r="G4880" s="5">
        <v>1487.7</v>
      </c>
      <c r="H4880" s="5">
        <v>8758.0</v>
      </c>
      <c r="I4880" s="1" t="s">
        <v>644</v>
      </c>
      <c r="J4880" s="1" t="s">
        <v>568</v>
      </c>
      <c r="K4880" s="1" t="s">
        <v>13</v>
      </c>
      <c r="L4880" s="1" t="s">
        <v>5</v>
      </c>
      <c r="M4880" s="1" t="s">
        <v>645</v>
      </c>
      <c r="N4880" s="1" t="s">
        <v>7</v>
      </c>
      <c r="O4880" s="6"/>
    </row>
    <row r="4881">
      <c r="A4881" s="5">
        <v>500331.0</v>
      </c>
      <c r="B4881" s="2">
        <v>45991.0</v>
      </c>
      <c r="C4881" s="1" t="s">
        <v>1031</v>
      </c>
      <c r="D4881" s="7">
        <v>4654.0</v>
      </c>
      <c r="E4881" s="4">
        <v>45986.0</v>
      </c>
      <c r="F4881" s="5">
        <v>6.0</v>
      </c>
      <c r="G4881" s="5">
        <v>991.8</v>
      </c>
      <c r="H4881" s="5">
        <v>5843.0</v>
      </c>
      <c r="I4881" s="1" t="s">
        <v>644</v>
      </c>
      <c r="J4881" s="1" t="s">
        <v>568</v>
      </c>
      <c r="K4881" s="1" t="s">
        <v>13</v>
      </c>
      <c r="L4881" s="1" t="s">
        <v>5</v>
      </c>
      <c r="M4881" s="1" t="s">
        <v>645</v>
      </c>
      <c r="N4881" s="1" t="s">
        <v>7</v>
      </c>
      <c r="O4881" s="6"/>
    </row>
    <row r="4882">
      <c r="A4882" s="5">
        <v>500331.0</v>
      </c>
      <c r="B4882" s="2">
        <v>45991.0</v>
      </c>
      <c r="C4882" s="1" t="s">
        <v>1031</v>
      </c>
      <c r="D4882" s="7">
        <v>4570.0</v>
      </c>
      <c r="E4882" s="4">
        <v>45986.0</v>
      </c>
      <c r="F4882" s="5">
        <v>6.0</v>
      </c>
      <c r="G4882" s="5">
        <v>4056.98</v>
      </c>
      <c r="H4882" s="5">
        <v>23866.0</v>
      </c>
      <c r="I4882" s="1" t="s">
        <v>644</v>
      </c>
      <c r="J4882" s="1" t="s">
        <v>568</v>
      </c>
      <c r="K4882" s="1" t="s">
        <v>13</v>
      </c>
      <c r="L4882" s="1" t="s">
        <v>5</v>
      </c>
      <c r="M4882" s="1" t="s">
        <v>645</v>
      </c>
      <c r="N4882" s="1" t="s">
        <v>7</v>
      </c>
      <c r="O4882" s="6"/>
    </row>
    <row r="4883">
      <c r="A4883" s="5">
        <v>500331.0</v>
      </c>
      <c r="B4883" s="2">
        <v>45991.0</v>
      </c>
      <c r="C4883" s="1" t="s">
        <v>1031</v>
      </c>
      <c r="D4883" s="7">
        <v>4351.0</v>
      </c>
      <c r="E4883" s="4">
        <v>45986.0</v>
      </c>
      <c r="F4883" s="5">
        <v>4.0</v>
      </c>
      <c r="G4883" s="5">
        <v>4000.62</v>
      </c>
      <c r="H4883" s="5">
        <v>15693.0</v>
      </c>
      <c r="I4883" s="1" t="s">
        <v>644</v>
      </c>
      <c r="J4883" s="1" t="s">
        <v>568</v>
      </c>
      <c r="K4883" s="1" t="s">
        <v>13</v>
      </c>
      <c r="L4883" s="1" t="s">
        <v>5</v>
      </c>
      <c r="M4883" s="1" t="s">
        <v>645</v>
      </c>
      <c r="N4883" s="1" t="s">
        <v>7</v>
      </c>
      <c r="O4883" s="6"/>
    </row>
    <row r="4884">
      <c r="A4884" s="5">
        <v>500331.0</v>
      </c>
      <c r="B4884" s="2">
        <v>45991.0</v>
      </c>
      <c r="C4884" s="1" t="s">
        <v>1031</v>
      </c>
      <c r="D4884" s="3" t="s">
        <v>703</v>
      </c>
      <c r="E4884" s="4">
        <v>45986.0</v>
      </c>
      <c r="F4884" s="5">
        <v>4.0</v>
      </c>
      <c r="G4884" s="5">
        <v>2340.6</v>
      </c>
      <c r="H4884" s="5">
        <v>9186.0</v>
      </c>
      <c r="I4884" s="1" t="s">
        <v>58</v>
      </c>
      <c r="J4884" s="1" t="s">
        <v>568</v>
      </c>
      <c r="K4884" s="1" t="s">
        <v>13</v>
      </c>
      <c r="L4884" s="1" t="s">
        <v>5</v>
      </c>
      <c r="M4884" s="1" t="s">
        <v>59</v>
      </c>
      <c r="N4884" s="1" t="s">
        <v>7</v>
      </c>
      <c r="O4884" s="6"/>
    </row>
    <row r="4885">
      <c r="A4885" s="5">
        <v>500331.0</v>
      </c>
      <c r="B4885" s="2">
        <v>45991.0</v>
      </c>
      <c r="C4885" s="1" t="s">
        <v>1031</v>
      </c>
      <c r="D4885" s="7">
        <v>4052.0</v>
      </c>
      <c r="E4885" s="4">
        <v>45986.0</v>
      </c>
      <c r="F4885" s="5">
        <v>20.0</v>
      </c>
      <c r="G4885" s="5">
        <v>931.95</v>
      </c>
      <c r="H4885" s="5">
        <v>18277.0</v>
      </c>
      <c r="I4885" s="1" t="s">
        <v>644</v>
      </c>
      <c r="J4885" s="1" t="s">
        <v>568</v>
      </c>
      <c r="K4885" s="1" t="s">
        <v>13</v>
      </c>
      <c r="L4885" s="1" t="s">
        <v>5</v>
      </c>
      <c r="M4885" s="1" t="s">
        <v>645</v>
      </c>
      <c r="N4885" s="1" t="s">
        <v>7</v>
      </c>
      <c r="O4885" s="6"/>
    </row>
    <row r="4886">
      <c r="A4886" s="5">
        <v>500331.0</v>
      </c>
      <c r="B4886" s="2">
        <v>45991.0</v>
      </c>
      <c r="C4886" s="1" t="s">
        <v>1031</v>
      </c>
      <c r="D4886" s="7">
        <v>4790.0</v>
      </c>
      <c r="E4886" s="4">
        <v>45986.0</v>
      </c>
      <c r="F4886" s="5">
        <v>2.0</v>
      </c>
      <c r="G4886" s="5">
        <v>1162.8</v>
      </c>
      <c r="H4886" s="5">
        <v>2290.0</v>
      </c>
      <c r="I4886" s="1" t="s">
        <v>644</v>
      </c>
      <c r="J4886" s="1" t="s">
        <v>568</v>
      </c>
      <c r="K4886" s="1" t="s">
        <v>13</v>
      </c>
      <c r="L4886" s="1" t="s">
        <v>5</v>
      </c>
      <c r="M4886" s="1" t="s">
        <v>645</v>
      </c>
      <c r="N4886" s="1" t="s">
        <v>7</v>
      </c>
      <c r="O4886" s="6"/>
    </row>
    <row r="4887">
      <c r="A4887" s="5">
        <v>500331.0</v>
      </c>
      <c r="B4887" s="2">
        <v>45991.0</v>
      </c>
      <c r="C4887" s="1" t="s">
        <v>1031</v>
      </c>
      <c r="D4887" s="7">
        <v>4252.0</v>
      </c>
      <c r="E4887" s="4">
        <v>45986.0</v>
      </c>
      <c r="F4887" s="5">
        <v>12.0</v>
      </c>
      <c r="G4887" s="5">
        <v>4000.62</v>
      </c>
      <c r="H4887" s="5">
        <v>47058.0</v>
      </c>
      <c r="I4887" s="1" t="s">
        <v>644</v>
      </c>
      <c r="J4887" s="1" t="s">
        <v>568</v>
      </c>
      <c r="K4887" s="1" t="s">
        <v>13</v>
      </c>
      <c r="L4887" s="1" t="s">
        <v>5</v>
      </c>
      <c r="M4887" s="1" t="s">
        <v>645</v>
      </c>
      <c r="N4887" s="1" t="s">
        <v>7</v>
      </c>
      <c r="O4887" s="6"/>
    </row>
    <row r="4888">
      <c r="A4888" s="5">
        <v>109882.0</v>
      </c>
      <c r="B4888" s="2">
        <v>45991.0</v>
      </c>
      <c r="C4888" s="1" t="s">
        <v>11</v>
      </c>
      <c r="D4888" s="3" t="s">
        <v>515</v>
      </c>
      <c r="E4888" s="4">
        <v>45986.0</v>
      </c>
      <c r="F4888" s="5">
        <v>20.0</v>
      </c>
      <c r="G4888" s="5">
        <v>547.4</v>
      </c>
      <c r="H4888" s="5">
        <v>10950.0</v>
      </c>
      <c r="I4888" s="1" t="s">
        <v>61</v>
      </c>
      <c r="J4888" s="1" t="s">
        <v>12</v>
      </c>
      <c r="K4888" s="1" t="s">
        <v>13</v>
      </c>
      <c r="L4888" s="1" t="s">
        <v>5</v>
      </c>
      <c r="M4888" s="1" t="s">
        <v>29</v>
      </c>
      <c r="N4888" s="1" t="s">
        <v>7</v>
      </c>
      <c r="O4888" s="6"/>
    </row>
    <row r="4889">
      <c r="A4889" s="5">
        <v>109882.0</v>
      </c>
      <c r="B4889" s="2">
        <v>45991.0</v>
      </c>
      <c r="C4889" s="1" t="s">
        <v>11</v>
      </c>
      <c r="D4889" s="7">
        <v>6875.0</v>
      </c>
      <c r="E4889" s="4">
        <v>45986.0</v>
      </c>
      <c r="F4889" s="5">
        <v>8.0</v>
      </c>
      <c r="G4889" s="5">
        <v>2295.4</v>
      </c>
      <c r="H4889" s="5">
        <v>18365.0</v>
      </c>
      <c r="I4889" s="1" t="s">
        <v>61</v>
      </c>
      <c r="J4889" s="1" t="s">
        <v>12</v>
      </c>
      <c r="K4889" s="1" t="s">
        <v>13</v>
      </c>
      <c r="L4889" s="1" t="s">
        <v>5</v>
      </c>
      <c r="M4889" s="1" t="s">
        <v>29</v>
      </c>
      <c r="N4889" s="1" t="s">
        <v>7</v>
      </c>
      <c r="O4889" s="6"/>
    </row>
    <row r="4890">
      <c r="A4890" s="5">
        <v>109883.0</v>
      </c>
      <c r="B4890" s="2">
        <v>45991.0</v>
      </c>
      <c r="C4890" s="1" t="s">
        <v>11</v>
      </c>
      <c r="D4890" s="3" t="s">
        <v>60</v>
      </c>
      <c r="E4890" s="4">
        <v>45986.0</v>
      </c>
      <c r="F4890" s="5">
        <v>16.0</v>
      </c>
      <c r="G4890" s="5">
        <v>3266.5</v>
      </c>
      <c r="H4890" s="5">
        <v>52270.0</v>
      </c>
      <c r="I4890" s="1" t="s">
        <v>58</v>
      </c>
      <c r="J4890" s="1" t="s">
        <v>12</v>
      </c>
      <c r="K4890" s="1" t="s">
        <v>13</v>
      </c>
      <c r="L4890" s="1" t="s">
        <v>5</v>
      </c>
      <c r="M4890" s="1" t="s">
        <v>59</v>
      </c>
      <c r="N4890" s="1" t="s">
        <v>7</v>
      </c>
      <c r="O4890" s="6"/>
    </row>
    <row r="4891">
      <c r="A4891" s="5">
        <v>109884.0</v>
      </c>
      <c r="B4891" s="2">
        <v>45991.0</v>
      </c>
      <c r="C4891" s="1" t="s">
        <v>11</v>
      </c>
      <c r="D4891" s="3" t="s">
        <v>677</v>
      </c>
      <c r="E4891" s="4">
        <v>45986.0</v>
      </c>
      <c r="F4891" s="5">
        <v>10.0</v>
      </c>
      <c r="G4891" s="5">
        <v>1830.8</v>
      </c>
      <c r="H4891" s="5">
        <v>18309.0</v>
      </c>
      <c r="I4891" s="1" t="s">
        <v>61</v>
      </c>
      <c r="J4891" s="1" t="s">
        <v>12</v>
      </c>
      <c r="K4891" s="1" t="s">
        <v>13</v>
      </c>
      <c r="L4891" s="1" t="s">
        <v>5</v>
      </c>
      <c r="M4891" s="1" t="s">
        <v>29</v>
      </c>
      <c r="N4891" s="1" t="s">
        <v>7</v>
      </c>
      <c r="O4891" s="6"/>
    </row>
    <row r="4892">
      <c r="A4892" s="5">
        <v>109884.0</v>
      </c>
      <c r="B4892" s="2">
        <v>45991.0</v>
      </c>
      <c r="C4892" s="1" t="s">
        <v>11</v>
      </c>
      <c r="D4892" s="3" t="s">
        <v>668</v>
      </c>
      <c r="E4892" s="4">
        <v>45986.0</v>
      </c>
      <c r="F4892" s="5">
        <v>5.0</v>
      </c>
      <c r="G4892" s="5">
        <v>1002.8</v>
      </c>
      <c r="H4892" s="5">
        <v>5015.0</v>
      </c>
      <c r="I4892" s="1" t="s">
        <v>61</v>
      </c>
      <c r="J4892" s="1" t="s">
        <v>12</v>
      </c>
      <c r="K4892" s="1" t="s">
        <v>13</v>
      </c>
      <c r="L4892" s="1" t="s">
        <v>5</v>
      </c>
      <c r="M4892" s="1" t="s">
        <v>29</v>
      </c>
      <c r="N4892" s="1" t="s">
        <v>7</v>
      </c>
      <c r="O4892" s="6"/>
    </row>
    <row r="4893">
      <c r="A4893" s="5">
        <v>109884.0</v>
      </c>
      <c r="B4893" s="2">
        <v>45991.0</v>
      </c>
      <c r="C4893" s="1" t="s">
        <v>11</v>
      </c>
      <c r="D4893" s="3" t="s">
        <v>1037</v>
      </c>
      <c r="E4893" s="4">
        <v>45986.0</v>
      </c>
      <c r="F4893" s="5">
        <v>5.0</v>
      </c>
      <c r="G4893" s="5">
        <v>869.4</v>
      </c>
      <c r="H4893" s="5">
        <v>4348.0</v>
      </c>
      <c r="I4893" s="1" t="s">
        <v>61</v>
      </c>
      <c r="J4893" s="1" t="s">
        <v>12</v>
      </c>
      <c r="K4893" s="1" t="s">
        <v>13</v>
      </c>
      <c r="L4893" s="1" t="s">
        <v>5</v>
      </c>
      <c r="M4893" s="1" t="s">
        <v>29</v>
      </c>
      <c r="N4893" s="1" t="s">
        <v>7</v>
      </c>
      <c r="O4893" s="6"/>
    </row>
    <row r="4894">
      <c r="A4894" s="5">
        <v>109885.0</v>
      </c>
      <c r="B4894" s="2">
        <v>45991.0</v>
      </c>
      <c r="C4894" s="1" t="s">
        <v>11</v>
      </c>
      <c r="D4894" s="3" t="s">
        <v>1038</v>
      </c>
      <c r="E4894" s="4">
        <v>45986.0</v>
      </c>
      <c r="F4894" s="5">
        <v>60.0</v>
      </c>
      <c r="G4894" s="5">
        <v>349.44</v>
      </c>
      <c r="H4894" s="5">
        <v>20968.0</v>
      </c>
      <c r="I4894" s="1" t="s">
        <v>21</v>
      </c>
      <c r="J4894" s="1" t="s">
        <v>12</v>
      </c>
      <c r="K4894" s="1" t="s">
        <v>13</v>
      </c>
      <c r="L4894" s="1" t="s">
        <v>5</v>
      </c>
      <c r="M4894" s="1" t="s">
        <v>23</v>
      </c>
      <c r="N4894" s="1" t="s">
        <v>7</v>
      </c>
      <c r="O4894" s="6"/>
    </row>
    <row r="4895">
      <c r="A4895" s="5">
        <v>109885.0</v>
      </c>
      <c r="B4895" s="2">
        <v>45991.0</v>
      </c>
      <c r="C4895" s="1" t="s">
        <v>11</v>
      </c>
      <c r="D4895" s="3" t="s">
        <v>35</v>
      </c>
      <c r="E4895" s="4">
        <v>45986.0</v>
      </c>
      <c r="F4895" s="5">
        <v>132.0</v>
      </c>
      <c r="G4895" s="5">
        <v>164.16</v>
      </c>
      <c r="H4895" s="5">
        <v>21671.0</v>
      </c>
      <c r="I4895" s="1" t="s">
        <v>21</v>
      </c>
      <c r="J4895" s="1" t="s">
        <v>12</v>
      </c>
      <c r="K4895" s="1" t="s">
        <v>13</v>
      </c>
      <c r="L4895" s="1" t="s">
        <v>5</v>
      </c>
      <c r="M4895" s="1" t="s">
        <v>23</v>
      </c>
      <c r="N4895" s="1" t="s">
        <v>7</v>
      </c>
      <c r="O4895" s="6"/>
    </row>
    <row r="4896">
      <c r="A4896" s="5">
        <v>109885.0</v>
      </c>
      <c r="B4896" s="2">
        <v>45991.0</v>
      </c>
      <c r="C4896" s="1" t="s">
        <v>11</v>
      </c>
      <c r="D4896" s="3" t="s">
        <v>315</v>
      </c>
      <c r="E4896" s="4">
        <v>45986.0</v>
      </c>
      <c r="F4896" s="5">
        <v>13.0</v>
      </c>
      <c r="G4896" s="5">
        <v>365.76</v>
      </c>
      <c r="H4896" s="5">
        <v>4756.0</v>
      </c>
      <c r="I4896" s="1" t="s">
        <v>21</v>
      </c>
      <c r="J4896" s="1" t="s">
        <v>12</v>
      </c>
      <c r="K4896" s="1" t="s">
        <v>13</v>
      </c>
      <c r="L4896" s="1" t="s">
        <v>5</v>
      </c>
      <c r="M4896" s="1" t="s">
        <v>23</v>
      </c>
      <c r="N4896" s="1" t="s">
        <v>7</v>
      </c>
      <c r="O4896" s="6"/>
    </row>
    <row r="4897">
      <c r="A4897" s="5">
        <v>109885.0</v>
      </c>
      <c r="B4897" s="2">
        <v>45991.0</v>
      </c>
      <c r="C4897" s="1" t="s">
        <v>11</v>
      </c>
      <c r="D4897" s="7">
        <v>361.0</v>
      </c>
      <c r="E4897" s="4">
        <v>45986.0</v>
      </c>
      <c r="F4897" s="5">
        <v>60.0</v>
      </c>
      <c r="G4897" s="5">
        <v>139.54</v>
      </c>
      <c r="H4897" s="5">
        <v>8374.0</v>
      </c>
      <c r="I4897" s="1" t="s">
        <v>229</v>
      </c>
      <c r="J4897" s="1" t="s">
        <v>12</v>
      </c>
      <c r="K4897" s="1" t="s">
        <v>13</v>
      </c>
      <c r="L4897" s="1" t="s">
        <v>5</v>
      </c>
      <c r="M4897" s="1" t="s">
        <v>23</v>
      </c>
      <c r="N4897" s="1" t="s">
        <v>7</v>
      </c>
      <c r="O4897" s="6"/>
    </row>
    <row r="4898">
      <c r="A4898" s="5">
        <v>109885.0</v>
      </c>
      <c r="B4898" s="2">
        <v>45991.0</v>
      </c>
      <c r="C4898" s="1" t="s">
        <v>11</v>
      </c>
      <c r="D4898" s="7">
        <v>127.0</v>
      </c>
      <c r="E4898" s="4">
        <v>45986.0</v>
      </c>
      <c r="F4898" s="5">
        <v>66.0</v>
      </c>
      <c r="G4898" s="5">
        <v>114.24</v>
      </c>
      <c r="H4898" s="5">
        <v>7541.0</v>
      </c>
      <c r="I4898" s="1" t="s">
        <v>21</v>
      </c>
      <c r="J4898" s="1" t="s">
        <v>12</v>
      </c>
      <c r="K4898" s="1" t="s">
        <v>13</v>
      </c>
      <c r="L4898" s="1" t="s">
        <v>5</v>
      </c>
      <c r="M4898" s="1" t="s">
        <v>23</v>
      </c>
      <c r="N4898" s="1" t="s">
        <v>7</v>
      </c>
      <c r="O4898" s="6"/>
    </row>
    <row r="4899">
      <c r="A4899" s="5">
        <v>109885.0</v>
      </c>
      <c r="B4899" s="2">
        <v>45991.0</v>
      </c>
      <c r="C4899" s="1" t="s">
        <v>11</v>
      </c>
      <c r="D4899" s="7">
        <v>127.0</v>
      </c>
      <c r="E4899" s="4">
        <v>45986.0</v>
      </c>
      <c r="F4899" s="5">
        <v>66.0</v>
      </c>
      <c r="G4899" s="5">
        <v>114.24</v>
      </c>
      <c r="H4899" s="5">
        <v>7541.0</v>
      </c>
      <c r="I4899" s="1" t="s">
        <v>21</v>
      </c>
      <c r="J4899" s="1" t="s">
        <v>12</v>
      </c>
      <c r="K4899" s="1" t="s">
        <v>13</v>
      </c>
      <c r="L4899" s="1" t="s">
        <v>5</v>
      </c>
      <c r="M4899" s="1" t="s">
        <v>23</v>
      </c>
      <c r="N4899" s="1" t="s">
        <v>7</v>
      </c>
      <c r="O4899" s="6"/>
    </row>
    <row r="4900">
      <c r="A4900" s="5">
        <v>109885.0</v>
      </c>
      <c r="B4900" s="2">
        <v>45991.0</v>
      </c>
      <c r="C4900" s="1" t="s">
        <v>11</v>
      </c>
      <c r="D4900" s="3" t="s">
        <v>1039</v>
      </c>
      <c r="E4900" s="4">
        <v>45986.0</v>
      </c>
      <c r="F4900" s="5">
        <v>30.0</v>
      </c>
      <c r="G4900" s="5">
        <v>386.88</v>
      </c>
      <c r="H4900" s="5">
        <v>11608.0</v>
      </c>
      <c r="I4900" s="1" t="s">
        <v>21</v>
      </c>
      <c r="J4900" s="1" t="s">
        <v>12</v>
      </c>
      <c r="K4900" s="1" t="s">
        <v>13</v>
      </c>
      <c r="L4900" s="1" t="s">
        <v>5</v>
      </c>
      <c r="M4900" s="1" t="s">
        <v>23</v>
      </c>
      <c r="N4900" s="1" t="s">
        <v>7</v>
      </c>
      <c r="O4900" s="6"/>
    </row>
    <row r="4901">
      <c r="A4901" s="5">
        <v>109886.0</v>
      </c>
      <c r="B4901" s="2">
        <v>45991.0</v>
      </c>
      <c r="C4901" s="1" t="s">
        <v>11</v>
      </c>
      <c r="D4901" s="7">
        <v>150.0</v>
      </c>
      <c r="E4901" s="4">
        <v>45986.0</v>
      </c>
      <c r="F4901" s="5">
        <v>14.0</v>
      </c>
      <c r="G4901" s="5">
        <v>647.04</v>
      </c>
      <c r="H4901" s="5">
        <v>9060.0</v>
      </c>
      <c r="I4901" s="1" t="s">
        <v>21</v>
      </c>
      <c r="J4901" s="1" t="s">
        <v>12</v>
      </c>
      <c r="K4901" s="1" t="s">
        <v>13</v>
      </c>
      <c r="L4901" s="1" t="s">
        <v>5</v>
      </c>
      <c r="M4901" s="1" t="s">
        <v>23</v>
      </c>
      <c r="N4901" s="1" t="s">
        <v>7</v>
      </c>
      <c r="O4901" s="6"/>
    </row>
    <row r="4902">
      <c r="A4902" s="5">
        <v>109886.0</v>
      </c>
      <c r="B4902" s="2">
        <v>45991.0</v>
      </c>
      <c r="C4902" s="1" t="s">
        <v>11</v>
      </c>
      <c r="D4902" s="7">
        <v>189.0</v>
      </c>
      <c r="E4902" s="4">
        <v>45986.0</v>
      </c>
      <c r="F4902" s="5">
        <v>55.0</v>
      </c>
      <c r="G4902" s="5">
        <v>161.28</v>
      </c>
      <c r="H4902" s="5">
        <v>8871.0</v>
      </c>
      <c r="I4902" s="1" t="s">
        <v>21</v>
      </c>
      <c r="J4902" s="1" t="s">
        <v>12</v>
      </c>
      <c r="K4902" s="1" t="s">
        <v>13</v>
      </c>
      <c r="L4902" s="1" t="s">
        <v>5</v>
      </c>
      <c r="M4902" s="1" t="s">
        <v>23</v>
      </c>
      <c r="N4902" s="1" t="s">
        <v>7</v>
      </c>
      <c r="O4902" s="6"/>
    </row>
    <row r="4903">
      <c r="A4903" s="5">
        <v>109888.0</v>
      </c>
      <c r="B4903" s="2">
        <v>45991.0</v>
      </c>
      <c r="C4903" s="1" t="s">
        <v>567</v>
      </c>
      <c r="D4903" s="3" t="s">
        <v>1040</v>
      </c>
      <c r="E4903" s="4">
        <v>45986.0</v>
      </c>
      <c r="F4903" s="5">
        <v>30.0</v>
      </c>
      <c r="G4903" s="5">
        <v>205.44</v>
      </c>
      <c r="H4903" s="5">
        <v>6164.0</v>
      </c>
      <c r="I4903" s="1" t="s">
        <v>21</v>
      </c>
      <c r="J4903" s="1" t="s">
        <v>568</v>
      </c>
      <c r="K4903" s="1" t="s">
        <v>13</v>
      </c>
      <c r="L4903" s="1" t="s">
        <v>5</v>
      </c>
      <c r="M4903" s="1" t="s">
        <v>23</v>
      </c>
      <c r="N4903" s="1" t="s">
        <v>7</v>
      </c>
      <c r="O4903" s="6"/>
    </row>
    <row r="4904">
      <c r="A4904" s="5">
        <v>109888.0</v>
      </c>
      <c r="B4904" s="2">
        <v>45991.0</v>
      </c>
      <c r="C4904" s="1" t="s">
        <v>567</v>
      </c>
      <c r="D4904" s="7">
        <v>701.0</v>
      </c>
      <c r="E4904" s="4">
        <v>45986.0</v>
      </c>
      <c r="F4904" s="5">
        <v>50.0</v>
      </c>
      <c r="G4904" s="5">
        <v>441.03</v>
      </c>
      <c r="H4904" s="5">
        <v>22053.0</v>
      </c>
      <c r="I4904" s="1" t="s">
        <v>56</v>
      </c>
      <c r="J4904" s="1" t="s">
        <v>568</v>
      </c>
      <c r="K4904" s="1" t="s">
        <v>13</v>
      </c>
      <c r="L4904" s="1" t="s">
        <v>5</v>
      </c>
      <c r="M4904" s="1" t="s">
        <v>23</v>
      </c>
      <c r="N4904" s="1" t="s">
        <v>7</v>
      </c>
      <c r="O4904" s="6"/>
    </row>
    <row r="4905">
      <c r="A4905" s="5">
        <v>109888.0</v>
      </c>
      <c r="B4905" s="2">
        <v>45991.0</v>
      </c>
      <c r="C4905" s="1" t="s">
        <v>567</v>
      </c>
      <c r="D4905" s="7">
        <v>323.0</v>
      </c>
      <c r="E4905" s="4">
        <v>45986.0</v>
      </c>
      <c r="F4905" s="5">
        <v>100.0</v>
      </c>
      <c r="G4905" s="5">
        <v>40.55</v>
      </c>
      <c r="H4905" s="5">
        <v>4056.0</v>
      </c>
      <c r="I4905" s="1" t="s">
        <v>33</v>
      </c>
      <c r="J4905" s="1" t="s">
        <v>568</v>
      </c>
      <c r="K4905" s="1" t="s">
        <v>13</v>
      </c>
      <c r="L4905" s="1" t="s">
        <v>5</v>
      </c>
      <c r="M4905" s="1" t="s">
        <v>23</v>
      </c>
      <c r="N4905" s="1" t="s">
        <v>7</v>
      </c>
      <c r="O4905" s="6"/>
    </row>
    <row r="4906">
      <c r="A4906" s="5">
        <v>109888.0</v>
      </c>
      <c r="B4906" s="2">
        <v>45991.0</v>
      </c>
      <c r="C4906" s="1" t="s">
        <v>567</v>
      </c>
      <c r="D4906" s="3" t="s">
        <v>1041</v>
      </c>
      <c r="E4906" s="4">
        <v>45986.0</v>
      </c>
      <c r="F4906" s="5">
        <v>132.0</v>
      </c>
      <c r="G4906" s="5">
        <v>94.08</v>
      </c>
      <c r="H4906" s="5">
        <v>12420.0</v>
      </c>
      <c r="I4906" s="1" t="s">
        <v>21</v>
      </c>
      <c r="J4906" s="1" t="s">
        <v>568</v>
      </c>
      <c r="K4906" s="1" t="s">
        <v>13</v>
      </c>
      <c r="L4906" s="1" t="s">
        <v>5</v>
      </c>
      <c r="M4906" s="1" t="s">
        <v>23</v>
      </c>
      <c r="N4906" s="1" t="s">
        <v>7</v>
      </c>
      <c r="O4906" s="6"/>
    </row>
    <row r="4907">
      <c r="A4907" s="5">
        <v>109888.0</v>
      </c>
      <c r="B4907" s="2">
        <v>45991.0</v>
      </c>
      <c r="C4907" s="1" t="s">
        <v>567</v>
      </c>
      <c r="D4907" s="7">
        <v>132.0</v>
      </c>
      <c r="E4907" s="4">
        <v>45986.0</v>
      </c>
      <c r="F4907" s="5">
        <v>13.0</v>
      </c>
      <c r="G4907" s="5">
        <v>308.16</v>
      </c>
      <c r="H4907" s="5">
        <v>4007.0</v>
      </c>
      <c r="I4907" s="1" t="s">
        <v>21</v>
      </c>
      <c r="J4907" s="1" t="s">
        <v>568</v>
      </c>
      <c r="K4907" s="1" t="s">
        <v>13</v>
      </c>
      <c r="L4907" s="1" t="s">
        <v>5</v>
      </c>
      <c r="M4907" s="1" t="s">
        <v>23</v>
      </c>
      <c r="N4907" s="1" t="s">
        <v>7</v>
      </c>
      <c r="O4907" s="6"/>
    </row>
    <row r="4908">
      <c r="A4908" s="5">
        <v>109888.0</v>
      </c>
      <c r="B4908" s="2">
        <v>45991.0</v>
      </c>
      <c r="C4908" s="1" t="s">
        <v>567</v>
      </c>
      <c r="D4908" s="7">
        <v>704.0</v>
      </c>
      <c r="E4908" s="4">
        <v>45986.0</v>
      </c>
      <c r="F4908" s="5">
        <v>50.0</v>
      </c>
      <c r="G4908" s="5">
        <v>432.07</v>
      </c>
      <c r="H4908" s="5">
        <v>21605.0</v>
      </c>
      <c r="I4908" s="1" t="s">
        <v>56</v>
      </c>
      <c r="J4908" s="1" t="s">
        <v>568</v>
      </c>
      <c r="K4908" s="1" t="s">
        <v>13</v>
      </c>
      <c r="L4908" s="1" t="s">
        <v>5</v>
      </c>
      <c r="M4908" s="1" t="s">
        <v>23</v>
      </c>
      <c r="N4908" s="1" t="s">
        <v>7</v>
      </c>
      <c r="O4908" s="6"/>
    </row>
    <row r="4909">
      <c r="A4909" s="5">
        <v>109888.0</v>
      </c>
      <c r="B4909" s="2">
        <v>45991.0</v>
      </c>
      <c r="C4909" s="1" t="s">
        <v>567</v>
      </c>
      <c r="D4909" s="7">
        <v>324.0</v>
      </c>
      <c r="E4909" s="4">
        <v>45986.0</v>
      </c>
      <c r="F4909" s="5">
        <v>100.0</v>
      </c>
      <c r="G4909" s="5">
        <v>49.84</v>
      </c>
      <c r="H4909" s="5">
        <v>4985.0</v>
      </c>
      <c r="I4909" s="1" t="s">
        <v>33</v>
      </c>
      <c r="J4909" s="1" t="s">
        <v>568</v>
      </c>
      <c r="K4909" s="1" t="s">
        <v>13</v>
      </c>
      <c r="L4909" s="1" t="s">
        <v>5</v>
      </c>
      <c r="M4909" s="1" t="s">
        <v>23</v>
      </c>
      <c r="N4909" s="1" t="s">
        <v>7</v>
      </c>
      <c r="O4909" s="6"/>
    </row>
    <row r="4910">
      <c r="A4910" s="5">
        <v>109888.0</v>
      </c>
      <c r="B4910" s="2">
        <v>45991.0</v>
      </c>
      <c r="C4910" s="1" t="s">
        <v>567</v>
      </c>
      <c r="D4910" s="7">
        <v>3272.0</v>
      </c>
      <c r="E4910" s="4">
        <v>45986.0</v>
      </c>
      <c r="F4910" s="5">
        <v>100.0</v>
      </c>
      <c r="G4910" s="5">
        <v>30.41</v>
      </c>
      <c r="H4910" s="5">
        <v>3042.0</v>
      </c>
      <c r="I4910" s="1" t="s">
        <v>229</v>
      </c>
      <c r="J4910" s="1" t="s">
        <v>568</v>
      </c>
      <c r="K4910" s="1" t="s">
        <v>13</v>
      </c>
      <c r="L4910" s="1" t="s">
        <v>5</v>
      </c>
      <c r="M4910" s="1" t="s">
        <v>23</v>
      </c>
      <c r="N4910" s="1" t="s">
        <v>7</v>
      </c>
      <c r="O4910" s="6"/>
    </row>
    <row r="4911">
      <c r="A4911" s="5">
        <v>109888.0</v>
      </c>
      <c r="B4911" s="2">
        <v>45991.0</v>
      </c>
      <c r="C4911" s="1" t="s">
        <v>567</v>
      </c>
      <c r="D4911" s="7">
        <v>134.0</v>
      </c>
      <c r="E4911" s="4">
        <v>45986.0</v>
      </c>
      <c r="F4911" s="5">
        <v>13.0</v>
      </c>
      <c r="G4911" s="5">
        <v>561.6</v>
      </c>
      <c r="H4911" s="5">
        <v>7302.0</v>
      </c>
      <c r="I4911" s="1" t="s">
        <v>21</v>
      </c>
      <c r="J4911" s="1" t="s">
        <v>568</v>
      </c>
      <c r="K4911" s="1" t="s">
        <v>13</v>
      </c>
      <c r="L4911" s="1" t="s">
        <v>5</v>
      </c>
      <c r="M4911" s="1" t="s">
        <v>23</v>
      </c>
      <c r="N4911" s="1" t="s">
        <v>7</v>
      </c>
      <c r="O4911" s="6"/>
    </row>
    <row r="4912">
      <c r="A4912" s="5">
        <v>109888.0</v>
      </c>
      <c r="B4912" s="2">
        <v>45991.0</v>
      </c>
      <c r="C4912" s="1" t="s">
        <v>567</v>
      </c>
      <c r="D4912" s="3" t="s">
        <v>31</v>
      </c>
      <c r="E4912" s="4">
        <v>45986.0</v>
      </c>
      <c r="F4912" s="5">
        <v>6.0</v>
      </c>
      <c r="G4912" s="5">
        <v>739.2</v>
      </c>
      <c r="H4912" s="5">
        <v>4436.0</v>
      </c>
      <c r="I4912" s="1" t="s">
        <v>21</v>
      </c>
      <c r="J4912" s="1" t="s">
        <v>568</v>
      </c>
      <c r="K4912" s="1" t="s">
        <v>13</v>
      </c>
      <c r="L4912" s="1" t="s">
        <v>5</v>
      </c>
      <c r="M4912" s="1" t="s">
        <v>23</v>
      </c>
      <c r="N4912" s="1" t="s">
        <v>7</v>
      </c>
      <c r="O4912" s="6"/>
    </row>
    <row r="4913">
      <c r="A4913" s="5">
        <v>109888.0</v>
      </c>
      <c r="B4913" s="2">
        <v>45991.0</v>
      </c>
      <c r="C4913" s="1" t="s">
        <v>567</v>
      </c>
      <c r="D4913" s="7">
        <v>721.0</v>
      </c>
      <c r="E4913" s="4">
        <v>45986.0</v>
      </c>
      <c r="F4913" s="5">
        <v>20.0</v>
      </c>
      <c r="G4913" s="5">
        <v>198.05</v>
      </c>
      <c r="H4913" s="5">
        <v>3962.0</v>
      </c>
      <c r="I4913" s="1" t="s">
        <v>53</v>
      </c>
      <c r="J4913" s="1" t="s">
        <v>568</v>
      </c>
      <c r="K4913" s="1" t="s">
        <v>13</v>
      </c>
      <c r="L4913" s="1" t="s">
        <v>5</v>
      </c>
      <c r="M4913" s="1" t="s">
        <v>23</v>
      </c>
      <c r="N4913" s="1" t="s">
        <v>7</v>
      </c>
      <c r="O4913" s="6"/>
    </row>
    <row r="4914">
      <c r="A4914" s="5">
        <v>109888.0</v>
      </c>
      <c r="B4914" s="2">
        <v>45991.0</v>
      </c>
      <c r="C4914" s="1" t="s">
        <v>567</v>
      </c>
      <c r="D4914" s="7">
        <v>325.0</v>
      </c>
      <c r="E4914" s="4">
        <v>45986.0</v>
      </c>
      <c r="F4914" s="5">
        <v>300.0</v>
      </c>
      <c r="G4914" s="5">
        <v>59.14</v>
      </c>
      <c r="H4914" s="5">
        <v>17743.0</v>
      </c>
      <c r="I4914" s="1" t="s">
        <v>33</v>
      </c>
      <c r="J4914" s="1" t="s">
        <v>568</v>
      </c>
      <c r="K4914" s="1" t="s">
        <v>13</v>
      </c>
      <c r="L4914" s="1" t="s">
        <v>5</v>
      </c>
      <c r="M4914" s="1" t="s">
        <v>23</v>
      </c>
      <c r="N4914" s="1" t="s">
        <v>7</v>
      </c>
      <c r="O4914" s="6"/>
    </row>
    <row r="4915">
      <c r="A4915" s="5">
        <v>109888.0</v>
      </c>
      <c r="B4915" s="2">
        <v>45991.0</v>
      </c>
      <c r="C4915" s="1" t="s">
        <v>567</v>
      </c>
      <c r="D4915" s="3" t="s">
        <v>55</v>
      </c>
      <c r="E4915" s="4">
        <v>45986.0</v>
      </c>
      <c r="F4915" s="5">
        <v>100.0</v>
      </c>
      <c r="G4915" s="5">
        <v>60.01</v>
      </c>
      <c r="H4915" s="5">
        <v>6002.0</v>
      </c>
      <c r="I4915" s="1" t="s">
        <v>56</v>
      </c>
      <c r="J4915" s="1" t="s">
        <v>568</v>
      </c>
      <c r="K4915" s="1" t="s">
        <v>13</v>
      </c>
      <c r="L4915" s="1" t="s">
        <v>5</v>
      </c>
      <c r="M4915" s="1" t="s">
        <v>23</v>
      </c>
      <c r="N4915" s="1" t="s">
        <v>7</v>
      </c>
      <c r="O4915" s="6"/>
    </row>
    <row r="4916">
      <c r="A4916" s="5">
        <v>109888.0</v>
      </c>
      <c r="B4916" s="2">
        <v>45991.0</v>
      </c>
      <c r="C4916" s="1" t="s">
        <v>567</v>
      </c>
      <c r="D4916" s="7">
        <v>144.0</v>
      </c>
      <c r="E4916" s="4">
        <v>45986.0</v>
      </c>
      <c r="F4916" s="5">
        <v>90.0</v>
      </c>
      <c r="G4916" s="5">
        <v>97.92</v>
      </c>
      <c r="H4916" s="5">
        <v>8814.0</v>
      </c>
      <c r="I4916" s="1" t="s">
        <v>21</v>
      </c>
      <c r="J4916" s="1" t="s">
        <v>568</v>
      </c>
      <c r="K4916" s="1" t="s">
        <v>13</v>
      </c>
      <c r="L4916" s="1" t="s">
        <v>5</v>
      </c>
      <c r="M4916" s="1" t="s">
        <v>23</v>
      </c>
      <c r="N4916" s="1" t="s">
        <v>7</v>
      </c>
      <c r="O4916" s="6"/>
    </row>
    <row r="4917">
      <c r="A4917" s="5">
        <v>109888.0</v>
      </c>
      <c r="B4917" s="2">
        <v>45991.0</v>
      </c>
      <c r="C4917" s="1" t="s">
        <v>567</v>
      </c>
      <c r="D4917" s="3" t="s">
        <v>949</v>
      </c>
      <c r="E4917" s="4">
        <v>45986.0</v>
      </c>
      <c r="F4917" s="5">
        <v>54.0</v>
      </c>
      <c r="G4917" s="5">
        <v>145.92</v>
      </c>
      <c r="H4917" s="5">
        <v>7881.0</v>
      </c>
      <c r="I4917" s="1" t="s">
        <v>21</v>
      </c>
      <c r="J4917" s="1" t="s">
        <v>568</v>
      </c>
      <c r="K4917" s="1" t="s">
        <v>13</v>
      </c>
      <c r="L4917" s="1" t="s">
        <v>5</v>
      </c>
      <c r="M4917" s="1" t="s">
        <v>23</v>
      </c>
      <c r="N4917" s="1" t="s">
        <v>7</v>
      </c>
      <c r="O4917" s="6"/>
    </row>
    <row r="4918">
      <c r="A4918" s="5">
        <v>109888.0</v>
      </c>
      <c r="B4918" s="2">
        <v>45991.0</v>
      </c>
      <c r="C4918" s="1" t="s">
        <v>567</v>
      </c>
      <c r="D4918" s="3" t="s">
        <v>946</v>
      </c>
      <c r="E4918" s="4">
        <v>45986.0</v>
      </c>
      <c r="F4918" s="5">
        <v>66.0</v>
      </c>
      <c r="G4918" s="5">
        <v>128.64</v>
      </c>
      <c r="H4918" s="5">
        <v>8491.0</v>
      </c>
      <c r="I4918" s="1" t="s">
        <v>21</v>
      </c>
      <c r="J4918" s="1" t="s">
        <v>568</v>
      </c>
      <c r="K4918" s="1" t="s">
        <v>13</v>
      </c>
      <c r="L4918" s="1" t="s">
        <v>5</v>
      </c>
      <c r="M4918" s="1" t="s">
        <v>23</v>
      </c>
      <c r="N4918" s="1" t="s">
        <v>7</v>
      </c>
      <c r="O4918" s="6"/>
    </row>
    <row r="4919">
      <c r="A4919" s="5">
        <v>109888.0</v>
      </c>
      <c r="B4919" s="2">
        <v>45991.0</v>
      </c>
      <c r="C4919" s="1" t="s">
        <v>567</v>
      </c>
      <c r="D4919" s="7">
        <v>723.0</v>
      </c>
      <c r="E4919" s="4">
        <v>45986.0</v>
      </c>
      <c r="F4919" s="5">
        <v>20.0</v>
      </c>
      <c r="G4919" s="5">
        <v>328.56</v>
      </c>
      <c r="H4919" s="5">
        <v>6572.0</v>
      </c>
      <c r="I4919" s="1" t="s">
        <v>53</v>
      </c>
      <c r="J4919" s="1" t="s">
        <v>568</v>
      </c>
      <c r="K4919" s="1" t="s">
        <v>13</v>
      </c>
      <c r="L4919" s="1" t="s">
        <v>5</v>
      </c>
      <c r="M4919" s="1" t="s">
        <v>23</v>
      </c>
      <c r="N4919" s="1" t="s">
        <v>7</v>
      </c>
      <c r="O4919" s="6"/>
    </row>
    <row r="4920">
      <c r="A4920" s="5">
        <v>109888.0</v>
      </c>
      <c r="B4920" s="2">
        <v>45991.0</v>
      </c>
      <c r="C4920" s="1" t="s">
        <v>567</v>
      </c>
      <c r="D4920" s="7">
        <v>123.0</v>
      </c>
      <c r="E4920" s="4">
        <v>45986.0</v>
      </c>
      <c r="F4920" s="5">
        <v>60.0</v>
      </c>
      <c r="G4920" s="5">
        <v>113.28</v>
      </c>
      <c r="H4920" s="5">
        <v>6798.0</v>
      </c>
      <c r="I4920" s="1" t="s">
        <v>21</v>
      </c>
      <c r="J4920" s="1" t="s">
        <v>568</v>
      </c>
      <c r="K4920" s="1" t="s">
        <v>13</v>
      </c>
      <c r="L4920" s="1" t="s">
        <v>5</v>
      </c>
      <c r="M4920" s="1" t="s">
        <v>23</v>
      </c>
      <c r="N4920" s="1" t="s">
        <v>7</v>
      </c>
      <c r="O4920" s="6"/>
    </row>
    <row r="4921">
      <c r="A4921" s="5">
        <v>109888.0</v>
      </c>
      <c r="B4921" s="2">
        <v>45991.0</v>
      </c>
      <c r="C4921" s="1" t="s">
        <v>567</v>
      </c>
      <c r="D4921" s="7">
        <v>145.0</v>
      </c>
      <c r="E4921" s="4">
        <v>45986.0</v>
      </c>
      <c r="F4921" s="5">
        <v>35.0</v>
      </c>
      <c r="G4921" s="5">
        <v>212.16</v>
      </c>
      <c r="H4921" s="5">
        <v>7427.0</v>
      </c>
      <c r="I4921" s="1" t="s">
        <v>21</v>
      </c>
      <c r="J4921" s="1" t="s">
        <v>568</v>
      </c>
      <c r="K4921" s="1" t="s">
        <v>13</v>
      </c>
      <c r="L4921" s="1" t="s">
        <v>5</v>
      </c>
      <c r="M4921" s="1" t="s">
        <v>23</v>
      </c>
      <c r="N4921" s="1" t="s">
        <v>7</v>
      </c>
      <c r="O4921" s="6"/>
    </row>
    <row r="4922">
      <c r="A4922" s="5">
        <v>109888.0</v>
      </c>
      <c r="B4922" s="2">
        <v>45991.0</v>
      </c>
      <c r="C4922" s="1" t="s">
        <v>567</v>
      </c>
      <c r="D4922" s="3" t="s">
        <v>631</v>
      </c>
      <c r="E4922" s="4">
        <v>45986.0</v>
      </c>
      <c r="F4922" s="5">
        <v>13.0</v>
      </c>
      <c r="G4922" s="5">
        <v>332.16</v>
      </c>
      <c r="H4922" s="5">
        <v>4319.0</v>
      </c>
      <c r="I4922" s="1" t="s">
        <v>21</v>
      </c>
      <c r="J4922" s="1" t="s">
        <v>568</v>
      </c>
      <c r="K4922" s="1" t="s">
        <v>13</v>
      </c>
      <c r="L4922" s="1" t="s">
        <v>5</v>
      </c>
      <c r="M4922" s="1" t="s">
        <v>23</v>
      </c>
      <c r="N4922" s="1" t="s">
        <v>7</v>
      </c>
      <c r="O4922" s="6"/>
    </row>
    <row r="4923">
      <c r="A4923" s="5">
        <v>109888.0</v>
      </c>
      <c r="B4923" s="2">
        <v>45991.0</v>
      </c>
      <c r="C4923" s="1" t="s">
        <v>567</v>
      </c>
      <c r="D4923" s="3" t="s">
        <v>1042</v>
      </c>
      <c r="E4923" s="4">
        <v>45986.0</v>
      </c>
      <c r="F4923" s="5">
        <v>35.0</v>
      </c>
      <c r="G4923" s="5">
        <v>243.84</v>
      </c>
      <c r="H4923" s="5">
        <v>8535.0</v>
      </c>
      <c r="I4923" s="1" t="s">
        <v>21</v>
      </c>
      <c r="J4923" s="1" t="s">
        <v>568</v>
      </c>
      <c r="K4923" s="1" t="s">
        <v>13</v>
      </c>
      <c r="L4923" s="1" t="s">
        <v>5</v>
      </c>
      <c r="M4923" s="1" t="s">
        <v>23</v>
      </c>
      <c r="N4923" s="1" t="s">
        <v>7</v>
      </c>
      <c r="O4923" s="6"/>
    </row>
    <row r="4924">
      <c r="A4924" s="5">
        <v>109888.0</v>
      </c>
      <c r="B4924" s="2">
        <v>45991.0</v>
      </c>
      <c r="C4924" s="1" t="s">
        <v>567</v>
      </c>
      <c r="D4924" s="7">
        <v>326.0</v>
      </c>
      <c r="E4924" s="4">
        <v>45986.0</v>
      </c>
      <c r="F4924" s="5">
        <v>300.0</v>
      </c>
      <c r="G4924" s="5">
        <v>70.96</v>
      </c>
      <c r="H4924" s="5">
        <v>21289.0</v>
      </c>
      <c r="I4924" s="1" t="s">
        <v>33</v>
      </c>
      <c r="J4924" s="1" t="s">
        <v>568</v>
      </c>
      <c r="K4924" s="1" t="s">
        <v>13</v>
      </c>
      <c r="L4924" s="1" t="s">
        <v>5</v>
      </c>
      <c r="M4924" s="1" t="s">
        <v>23</v>
      </c>
      <c r="N4924" s="1" t="s">
        <v>7</v>
      </c>
      <c r="O4924" s="6"/>
    </row>
    <row r="4925">
      <c r="A4925" s="5">
        <v>109888.0</v>
      </c>
      <c r="B4925" s="2">
        <v>45991.0</v>
      </c>
      <c r="C4925" s="1" t="s">
        <v>567</v>
      </c>
      <c r="D4925" s="7">
        <v>511.0</v>
      </c>
      <c r="E4925" s="4">
        <v>45986.0</v>
      </c>
      <c r="F4925" s="5">
        <v>15.0</v>
      </c>
      <c r="G4925" s="5">
        <v>225.04</v>
      </c>
      <c r="H4925" s="5">
        <v>3377.0</v>
      </c>
      <c r="I4925" s="1" t="s">
        <v>53</v>
      </c>
      <c r="J4925" s="1" t="s">
        <v>568</v>
      </c>
      <c r="K4925" s="1" t="s">
        <v>13</v>
      </c>
      <c r="L4925" s="1" t="s">
        <v>5</v>
      </c>
      <c r="M4925" s="1" t="s">
        <v>23</v>
      </c>
      <c r="N4925" s="1" t="s">
        <v>7</v>
      </c>
      <c r="O4925" s="6"/>
    </row>
    <row r="4926">
      <c r="A4926" s="5">
        <v>109888.0</v>
      </c>
      <c r="B4926" s="2">
        <v>45991.0</v>
      </c>
      <c r="C4926" s="1" t="s">
        <v>567</v>
      </c>
      <c r="D4926" s="7">
        <v>124.0</v>
      </c>
      <c r="E4926" s="4">
        <v>45986.0</v>
      </c>
      <c r="F4926" s="5">
        <v>46.0</v>
      </c>
      <c r="G4926" s="5">
        <v>132.48</v>
      </c>
      <c r="H4926" s="5">
        <v>6095.0</v>
      </c>
      <c r="I4926" s="1" t="s">
        <v>21</v>
      </c>
      <c r="J4926" s="1" t="s">
        <v>568</v>
      </c>
      <c r="K4926" s="1" t="s">
        <v>13</v>
      </c>
      <c r="L4926" s="1" t="s">
        <v>5</v>
      </c>
      <c r="M4926" s="1" t="s">
        <v>23</v>
      </c>
      <c r="N4926" s="1" t="s">
        <v>7</v>
      </c>
      <c r="O4926" s="6"/>
    </row>
    <row r="4927">
      <c r="A4927" s="5">
        <v>109888.0</v>
      </c>
      <c r="B4927" s="2">
        <v>45991.0</v>
      </c>
      <c r="C4927" s="1" t="s">
        <v>567</v>
      </c>
      <c r="D4927" s="7">
        <v>151.0</v>
      </c>
      <c r="E4927" s="4">
        <v>45986.0</v>
      </c>
      <c r="F4927" s="5">
        <v>70.0</v>
      </c>
      <c r="G4927" s="5">
        <v>143.04</v>
      </c>
      <c r="H4927" s="5">
        <v>10014.0</v>
      </c>
      <c r="I4927" s="1" t="s">
        <v>21</v>
      </c>
      <c r="J4927" s="1" t="s">
        <v>568</v>
      </c>
      <c r="K4927" s="1" t="s">
        <v>13</v>
      </c>
      <c r="L4927" s="1" t="s">
        <v>5</v>
      </c>
      <c r="M4927" s="1" t="s">
        <v>23</v>
      </c>
      <c r="N4927" s="1" t="s">
        <v>7</v>
      </c>
      <c r="O4927" s="6"/>
    </row>
    <row r="4928">
      <c r="A4928" s="5">
        <v>109888.0</v>
      </c>
      <c r="B4928" s="2">
        <v>45991.0</v>
      </c>
      <c r="C4928" s="1" t="s">
        <v>567</v>
      </c>
      <c r="D4928" s="3" t="s">
        <v>950</v>
      </c>
      <c r="E4928" s="4">
        <v>45986.0</v>
      </c>
      <c r="F4928" s="5">
        <v>33.0</v>
      </c>
      <c r="G4928" s="5">
        <v>171.84</v>
      </c>
      <c r="H4928" s="5">
        <v>5672.0</v>
      </c>
      <c r="I4928" s="1" t="s">
        <v>21</v>
      </c>
      <c r="J4928" s="1" t="s">
        <v>568</v>
      </c>
      <c r="K4928" s="1" t="s">
        <v>13</v>
      </c>
      <c r="L4928" s="1" t="s">
        <v>5</v>
      </c>
      <c r="M4928" s="1" t="s">
        <v>23</v>
      </c>
      <c r="N4928" s="1" t="s">
        <v>7</v>
      </c>
      <c r="O4928" s="6"/>
    </row>
    <row r="4929">
      <c r="A4929" s="5">
        <v>109888.0</v>
      </c>
      <c r="B4929" s="2">
        <v>45991.0</v>
      </c>
      <c r="C4929" s="1" t="s">
        <v>567</v>
      </c>
      <c r="D4929" s="3" t="s">
        <v>1028</v>
      </c>
      <c r="E4929" s="4">
        <v>45986.0</v>
      </c>
      <c r="F4929" s="5">
        <v>30.0</v>
      </c>
      <c r="G4929" s="5">
        <v>344.64</v>
      </c>
      <c r="H4929" s="5">
        <v>10340.0</v>
      </c>
      <c r="I4929" s="1" t="s">
        <v>21</v>
      </c>
      <c r="J4929" s="1" t="s">
        <v>568</v>
      </c>
      <c r="K4929" s="1" t="s">
        <v>13</v>
      </c>
      <c r="L4929" s="1" t="s">
        <v>5</v>
      </c>
      <c r="M4929" s="1" t="s">
        <v>23</v>
      </c>
      <c r="N4929" s="1" t="s">
        <v>7</v>
      </c>
      <c r="O4929" s="6"/>
    </row>
    <row r="4930">
      <c r="A4930" s="5">
        <v>109888.0</v>
      </c>
      <c r="B4930" s="2">
        <v>45991.0</v>
      </c>
      <c r="C4930" s="1" t="s">
        <v>567</v>
      </c>
      <c r="D4930" s="7">
        <v>516.0</v>
      </c>
      <c r="E4930" s="4">
        <v>45986.0</v>
      </c>
      <c r="F4930" s="5">
        <v>40.0</v>
      </c>
      <c r="G4930" s="5">
        <v>225.04</v>
      </c>
      <c r="H4930" s="5">
        <v>9003.0</v>
      </c>
      <c r="I4930" s="1" t="s">
        <v>53</v>
      </c>
      <c r="J4930" s="1" t="s">
        <v>568</v>
      </c>
      <c r="K4930" s="1" t="s">
        <v>13</v>
      </c>
      <c r="L4930" s="1" t="s">
        <v>5</v>
      </c>
      <c r="M4930" s="1" t="s">
        <v>23</v>
      </c>
      <c r="N4930" s="1" t="s">
        <v>7</v>
      </c>
      <c r="O4930" s="6"/>
    </row>
    <row r="4931">
      <c r="A4931" s="5">
        <v>109888.0</v>
      </c>
      <c r="B4931" s="2">
        <v>45991.0</v>
      </c>
      <c r="C4931" s="1" t="s">
        <v>567</v>
      </c>
      <c r="D4931" s="7">
        <v>152.0</v>
      </c>
      <c r="E4931" s="4">
        <v>45986.0</v>
      </c>
      <c r="F4931" s="5">
        <v>66.0</v>
      </c>
      <c r="G4931" s="5">
        <v>215.04</v>
      </c>
      <c r="H4931" s="5">
        <v>14194.0</v>
      </c>
      <c r="I4931" s="1" t="s">
        <v>21</v>
      </c>
      <c r="J4931" s="1" t="s">
        <v>568</v>
      </c>
      <c r="K4931" s="1" t="s">
        <v>13</v>
      </c>
      <c r="L4931" s="1" t="s">
        <v>5</v>
      </c>
      <c r="M4931" s="1" t="s">
        <v>23</v>
      </c>
      <c r="N4931" s="1" t="s">
        <v>7</v>
      </c>
      <c r="O4931" s="6"/>
    </row>
    <row r="4932">
      <c r="A4932" s="5">
        <v>109888.0</v>
      </c>
      <c r="B4932" s="2">
        <v>45991.0</v>
      </c>
      <c r="C4932" s="1" t="s">
        <v>567</v>
      </c>
      <c r="D4932" s="7">
        <v>127.0</v>
      </c>
      <c r="E4932" s="4">
        <v>45986.0</v>
      </c>
      <c r="F4932" s="5">
        <v>66.0</v>
      </c>
      <c r="G4932" s="5">
        <v>114.24</v>
      </c>
      <c r="H4932" s="5">
        <v>7541.0</v>
      </c>
      <c r="I4932" s="1" t="s">
        <v>21</v>
      </c>
      <c r="J4932" s="1" t="s">
        <v>568</v>
      </c>
      <c r="K4932" s="1" t="s">
        <v>13</v>
      </c>
      <c r="L4932" s="1" t="s">
        <v>5</v>
      </c>
      <c r="M4932" s="1" t="s">
        <v>23</v>
      </c>
      <c r="N4932" s="1" t="s">
        <v>7</v>
      </c>
      <c r="O4932" s="6"/>
    </row>
    <row r="4933">
      <c r="A4933" s="5">
        <v>109888.0</v>
      </c>
      <c r="B4933" s="2">
        <v>45991.0</v>
      </c>
      <c r="C4933" s="1" t="s">
        <v>567</v>
      </c>
      <c r="D4933" s="3" t="s">
        <v>1043</v>
      </c>
      <c r="E4933" s="4">
        <v>45986.0</v>
      </c>
      <c r="F4933" s="5">
        <v>33.0</v>
      </c>
      <c r="G4933" s="5">
        <v>157.44</v>
      </c>
      <c r="H4933" s="5">
        <v>5197.0</v>
      </c>
      <c r="I4933" s="1" t="s">
        <v>21</v>
      </c>
      <c r="J4933" s="1" t="s">
        <v>568</v>
      </c>
      <c r="K4933" s="1" t="s">
        <v>13</v>
      </c>
      <c r="L4933" s="1" t="s">
        <v>5</v>
      </c>
      <c r="M4933" s="1" t="s">
        <v>23</v>
      </c>
      <c r="N4933" s="1" t="s">
        <v>7</v>
      </c>
      <c r="O4933" s="6"/>
    </row>
    <row r="4934">
      <c r="A4934" s="5">
        <v>109888.0</v>
      </c>
      <c r="B4934" s="2">
        <v>45991.0</v>
      </c>
      <c r="C4934" s="1" t="s">
        <v>567</v>
      </c>
      <c r="D4934" s="3" t="s">
        <v>757</v>
      </c>
      <c r="E4934" s="4">
        <v>45986.0</v>
      </c>
      <c r="F4934" s="5">
        <v>30.0</v>
      </c>
      <c r="G4934" s="5">
        <v>301.44</v>
      </c>
      <c r="H4934" s="5">
        <v>9044.0</v>
      </c>
      <c r="I4934" s="1" t="s">
        <v>21</v>
      </c>
      <c r="J4934" s="1" t="s">
        <v>568</v>
      </c>
      <c r="K4934" s="1" t="s">
        <v>13</v>
      </c>
      <c r="L4934" s="1" t="s">
        <v>5</v>
      </c>
      <c r="M4934" s="1" t="s">
        <v>23</v>
      </c>
      <c r="N4934" s="1" t="s">
        <v>7</v>
      </c>
      <c r="O4934" s="6"/>
    </row>
    <row r="4935">
      <c r="A4935" s="5">
        <v>109888.0</v>
      </c>
      <c r="B4935" s="2">
        <v>45991.0</v>
      </c>
      <c r="C4935" s="1" t="s">
        <v>567</v>
      </c>
      <c r="D4935" s="7">
        <v>517.0</v>
      </c>
      <c r="E4935" s="4">
        <v>45986.0</v>
      </c>
      <c r="F4935" s="5">
        <v>15.0</v>
      </c>
      <c r="G4935" s="5">
        <v>261.04</v>
      </c>
      <c r="H4935" s="5">
        <v>3917.0</v>
      </c>
      <c r="I4935" s="1" t="s">
        <v>53</v>
      </c>
      <c r="J4935" s="1" t="s">
        <v>568</v>
      </c>
      <c r="K4935" s="1" t="s">
        <v>13</v>
      </c>
      <c r="L4935" s="1" t="s">
        <v>5</v>
      </c>
      <c r="M4935" s="1" t="s">
        <v>23</v>
      </c>
      <c r="N4935" s="1" t="s">
        <v>7</v>
      </c>
      <c r="O4935" s="6"/>
    </row>
    <row r="4936">
      <c r="A4936" s="5">
        <v>109888.0</v>
      </c>
      <c r="B4936" s="2">
        <v>45991.0</v>
      </c>
      <c r="C4936" s="1" t="s">
        <v>567</v>
      </c>
      <c r="D4936" s="7">
        <v>153.0</v>
      </c>
      <c r="E4936" s="4">
        <v>45986.0</v>
      </c>
      <c r="F4936" s="5">
        <v>75.0</v>
      </c>
      <c r="G4936" s="5">
        <v>364.8</v>
      </c>
      <c r="H4936" s="5">
        <v>27361.0</v>
      </c>
      <c r="I4936" s="1" t="s">
        <v>21</v>
      </c>
      <c r="J4936" s="1" t="s">
        <v>568</v>
      </c>
      <c r="K4936" s="1" t="s">
        <v>13</v>
      </c>
      <c r="L4936" s="1" t="s">
        <v>5</v>
      </c>
      <c r="M4936" s="1" t="s">
        <v>23</v>
      </c>
      <c r="N4936" s="1" t="s">
        <v>7</v>
      </c>
      <c r="O4936" s="6"/>
    </row>
    <row r="4937">
      <c r="A4937" s="5">
        <v>109888.0</v>
      </c>
      <c r="B4937" s="2">
        <v>45991.0</v>
      </c>
      <c r="C4937" s="1" t="s">
        <v>567</v>
      </c>
      <c r="D4937" s="7">
        <v>130.0</v>
      </c>
      <c r="E4937" s="4">
        <v>45986.0</v>
      </c>
      <c r="F4937" s="5">
        <v>66.0</v>
      </c>
      <c r="G4937" s="5">
        <v>143.04</v>
      </c>
      <c r="H4937" s="5">
        <v>9442.0</v>
      </c>
      <c r="I4937" s="1" t="s">
        <v>21</v>
      </c>
      <c r="J4937" s="1" t="s">
        <v>568</v>
      </c>
      <c r="K4937" s="1" t="s">
        <v>13</v>
      </c>
      <c r="L4937" s="1" t="s">
        <v>5</v>
      </c>
      <c r="M4937" s="1" t="s">
        <v>23</v>
      </c>
      <c r="N4937" s="1" t="s">
        <v>7</v>
      </c>
      <c r="O4937" s="6"/>
    </row>
    <row r="4938">
      <c r="A4938" s="5">
        <v>109888.0</v>
      </c>
      <c r="B4938" s="2">
        <v>45991.0</v>
      </c>
      <c r="C4938" s="1" t="s">
        <v>567</v>
      </c>
      <c r="D4938" s="3" t="s">
        <v>1044</v>
      </c>
      <c r="E4938" s="4">
        <v>45986.0</v>
      </c>
      <c r="F4938" s="5">
        <v>28.0</v>
      </c>
      <c r="G4938" s="5">
        <v>272.64</v>
      </c>
      <c r="H4938" s="5">
        <v>7635.0</v>
      </c>
      <c r="I4938" s="1" t="s">
        <v>21</v>
      </c>
      <c r="J4938" s="1" t="s">
        <v>568</v>
      </c>
      <c r="K4938" s="1" t="s">
        <v>13</v>
      </c>
      <c r="L4938" s="1" t="s">
        <v>5</v>
      </c>
      <c r="M4938" s="1" t="s">
        <v>23</v>
      </c>
      <c r="N4938" s="1" t="s">
        <v>7</v>
      </c>
      <c r="O4938" s="6"/>
    </row>
    <row r="4939">
      <c r="A4939" s="5">
        <v>109888.0</v>
      </c>
      <c r="B4939" s="2">
        <v>45991.0</v>
      </c>
      <c r="C4939" s="1" t="s">
        <v>567</v>
      </c>
      <c r="D4939" s="3" t="s">
        <v>879</v>
      </c>
      <c r="E4939" s="4">
        <v>45986.0</v>
      </c>
      <c r="F4939" s="5">
        <v>60.0</v>
      </c>
      <c r="G4939" s="5">
        <v>86.01</v>
      </c>
      <c r="H4939" s="5">
        <v>5162.0</v>
      </c>
      <c r="I4939" s="1" t="s">
        <v>21</v>
      </c>
      <c r="J4939" s="1" t="s">
        <v>568</v>
      </c>
      <c r="K4939" s="1" t="s">
        <v>13</v>
      </c>
      <c r="L4939" s="1" t="s">
        <v>5</v>
      </c>
      <c r="M4939" s="1" t="s">
        <v>23</v>
      </c>
      <c r="N4939" s="1" t="s">
        <v>7</v>
      </c>
      <c r="O4939" s="6"/>
    </row>
    <row r="4940">
      <c r="A4940" s="5">
        <v>109892.0</v>
      </c>
      <c r="B4940" s="2">
        <v>45991.0</v>
      </c>
      <c r="C4940" s="1" t="s">
        <v>1031</v>
      </c>
      <c r="D4940" s="3" t="s">
        <v>1045</v>
      </c>
      <c r="E4940" s="4">
        <v>45986.0</v>
      </c>
      <c r="F4940" s="5">
        <v>10.0</v>
      </c>
      <c r="G4940" s="5">
        <v>104.5</v>
      </c>
      <c r="H4940" s="5">
        <v>1045.0</v>
      </c>
      <c r="I4940" s="1" t="s">
        <v>26</v>
      </c>
      <c r="J4940" s="1" t="s">
        <v>568</v>
      </c>
      <c r="K4940" s="1" t="s">
        <v>13</v>
      </c>
      <c r="L4940" s="1" t="s">
        <v>5</v>
      </c>
      <c r="M4940" s="1" t="s">
        <v>29</v>
      </c>
      <c r="N4940" s="1" t="s">
        <v>7</v>
      </c>
      <c r="O4940" s="6"/>
    </row>
    <row r="4941">
      <c r="A4941" s="5">
        <v>109893.0</v>
      </c>
      <c r="B4941" s="2">
        <v>45991.0</v>
      </c>
      <c r="C4941" s="1" t="s">
        <v>1031</v>
      </c>
      <c r="D4941" s="3" t="s">
        <v>904</v>
      </c>
      <c r="E4941" s="4">
        <v>45986.0</v>
      </c>
      <c r="F4941" s="5">
        <v>20.0</v>
      </c>
      <c r="G4941" s="5">
        <v>355.0</v>
      </c>
      <c r="H4941" s="5">
        <v>7101.0</v>
      </c>
      <c r="I4941" s="1" t="s">
        <v>26</v>
      </c>
      <c r="J4941" s="1" t="s">
        <v>568</v>
      </c>
      <c r="K4941" s="1" t="s">
        <v>13</v>
      </c>
      <c r="L4941" s="1" t="s">
        <v>5</v>
      </c>
      <c r="M4941" s="1" t="s">
        <v>29</v>
      </c>
      <c r="N4941" s="1" t="s">
        <v>7</v>
      </c>
      <c r="O4941" s="6"/>
    </row>
    <row r="4942">
      <c r="A4942" s="5">
        <v>202475.0</v>
      </c>
      <c r="B4942" s="2">
        <v>45991.0</v>
      </c>
      <c r="C4942" s="1" t="s">
        <v>261</v>
      </c>
      <c r="D4942" s="3" t="s">
        <v>571</v>
      </c>
      <c r="E4942" s="4">
        <v>45986.0</v>
      </c>
      <c r="F4942" s="5">
        <v>300.0</v>
      </c>
      <c r="G4942" s="5">
        <v>11.3</v>
      </c>
      <c r="H4942" s="5">
        <v>3391.0</v>
      </c>
      <c r="I4942" s="1" t="s">
        <v>75</v>
      </c>
      <c r="J4942" s="1" t="s">
        <v>216</v>
      </c>
      <c r="K4942" s="1" t="s">
        <v>28</v>
      </c>
      <c r="L4942" s="1" t="s">
        <v>5</v>
      </c>
      <c r="M4942" s="1" t="s">
        <v>6</v>
      </c>
      <c r="N4942" s="1" t="s">
        <v>7</v>
      </c>
      <c r="O4942" s="6"/>
    </row>
    <row r="4943">
      <c r="A4943" s="5">
        <v>202475.0</v>
      </c>
      <c r="B4943" s="2">
        <v>45991.0</v>
      </c>
      <c r="C4943" s="1" t="s">
        <v>261</v>
      </c>
      <c r="D4943" s="3" t="s">
        <v>609</v>
      </c>
      <c r="E4943" s="4">
        <v>45986.0</v>
      </c>
      <c r="F4943" s="5">
        <v>300.0</v>
      </c>
      <c r="G4943" s="5">
        <v>27.3</v>
      </c>
      <c r="H4943" s="5">
        <v>8191.0</v>
      </c>
      <c r="I4943" s="1" t="s">
        <v>75</v>
      </c>
      <c r="J4943" s="1" t="s">
        <v>216</v>
      </c>
      <c r="K4943" s="1" t="s">
        <v>28</v>
      </c>
      <c r="L4943" s="1" t="s">
        <v>5</v>
      </c>
      <c r="M4943" s="1" t="s">
        <v>6</v>
      </c>
      <c r="N4943" s="1" t="s">
        <v>7</v>
      </c>
      <c r="O4943" s="6"/>
    </row>
    <row r="4944">
      <c r="A4944" s="5">
        <v>202475.0</v>
      </c>
      <c r="B4944" s="2">
        <v>45991.0</v>
      </c>
      <c r="C4944" s="1" t="s">
        <v>261</v>
      </c>
      <c r="D4944" s="3" t="s">
        <v>472</v>
      </c>
      <c r="E4944" s="4">
        <v>45986.0</v>
      </c>
      <c r="F4944" s="5">
        <v>32.0</v>
      </c>
      <c r="G4944" s="5">
        <v>343.0</v>
      </c>
      <c r="H4944" s="5">
        <v>10977.0</v>
      </c>
      <c r="I4944" s="1" t="s">
        <v>75</v>
      </c>
      <c r="J4944" s="1" t="s">
        <v>216</v>
      </c>
      <c r="K4944" s="1" t="s">
        <v>28</v>
      </c>
      <c r="L4944" s="1" t="s">
        <v>5</v>
      </c>
      <c r="M4944" s="1" t="s">
        <v>6</v>
      </c>
      <c r="N4944" s="1" t="s">
        <v>7</v>
      </c>
      <c r="O4944" s="6"/>
    </row>
    <row r="4945">
      <c r="A4945" s="5">
        <v>202475.0</v>
      </c>
      <c r="B4945" s="2">
        <v>45991.0</v>
      </c>
      <c r="C4945" s="1" t="s">
        <v>261</v>
      </c>
      <c r="D4945" s="3" t="s">
        <v>575</v>
      </c>
      <c r="E4945" s="4">
        <v>45986.0</v>
      </c>
      <c r="F4945" s="5">
        <v>300.0</v>
      </c>
      <c r="G4945" s="5">
        <v>8.26</v>
      </c>
      <c r="H4945" s="5">
        <v>2479.0</v>
      </c>
      <c r="I4945" s="1" t="s">
        <v>75</v>
      </c>
      <c r="J4945" s="1" t="s">
        <v>216</v>
      </c>
      <c r="K4945" s="1" t="s">
        <v>28</v>
      </c>
      <c r="L4945" s="1" t="s">
        <v>5</v>
      </c>
      <c r="M4945" s="1" t="s">
        <v>6</v>
      </c>
      <c r="N4945" s="1" t="s">
        <v>7</v>
      </c>
      <c r="O4945" s="6"/>
    </row>
    <row r="4946">
      <c r="A4946" s="5">
        <v>202475.0</v>
      </c>
      <c r="B4946" s="2">
        <v>45991.0</v>
      </c>
      <c r="C4946" s="1" t="s">
        <v>261</v>
      </c>
      <c r="D4946" s="3" t="s">
        <v>191</v>
      </c>
      <c r="E4946" s="4">
        <v>45986.0</v>
      </c>
      <c r="F4946" s="5">
        <v>1000.0</v>
      </c>
      <c r="G4946" s="5">
        <v>11.34</v>
      </c>
      <c r="H4946" s="5">
        <v>11341.0</v>
      </c>
      <c r="I4946" s="1" t="s">
        <v>75</v>
      </c>
      <c r="J4946" s="1" t="s">
        <v>216</v>
      </c>
      <c r="K4946" s="1" t="s">
        <v>28</v>
      </c>
      <c r="L4946" s="1" t="s">
        <v>5</v>
      </c>
      <c r="M4946" s="1" t="s">
        <v>6</v>
      </c>
      <c r="N4946" s="1" t="s">
        <v>7</v>
      </c>
      <c r="O4946" s="6"/>
    </row>
    <row r="4947">
      <c r="A4947" s="5">
        <v>202475.0</v>
      </c>
      <c r="B4947" s="2">
        <v>45991.0</v>
      </c>
      <c r="C4947" s="1" t="s">
        <v>261</v>
      </c>
      <c r="D4947" s="3" t="s">
        <v>957</v>
      </c>
      <c r="E4947" s="4">
        <v>45986.0</v>
      </c>
      <c r="F4947" s="5">
        <v>64.0</v>
      </c>
      <c r="G4947" s="5">
        <v>343.0</v>
      </c>
      <c r="H4947" s="5">
        <v>21953.0</v>
      </c>
      <c r="I4947" s="1" t="s">
        <v>75</v>
      </c>
      <c r="J4947" s="1" t="s">
        <v>216</v>
      </c>
      <c r="K4947" s="1" t="s">
        <v>28</v>
      </c>
      <c r="L4947" s="1" t="s">
        <v>5</v>
      </c>
      <c r="M4947" s="1" t="s">
        <v>6</v>
      </c>
      <c r="N4947" s="1" t="s">
        <v>7</v>
      </c>
      <c r="O4947" s="6"/>
    </row>
    <row r="4948">
      <c r="A4948" s="5">
        <v>202475.0</v>
      </c>
      <c r="B4948" s="2">
        <v>45991.0</v>
      </c>
      <c r="C4948" s="1" t="s">
        <v>261</v>
      </c>
      <c r="D4948" s="3" t="s">
        <v>154</v>
      </c>
      <c r="E4948" s="4">
        <v>45986.0</v>
      </c>
      <c r="F4948" s="5">
        <v>600.0</v>
      </c>
      <c r="G4948" s="5">
        <v>18.16</v>
      </c>
      <c r="H4948" s="5">
        <v>10897.0</v>
      </c>
      <c r="I4948" s="1" t="s">
        <v>75</v>
      </c>
      <c r="J4948" s="1" t="s">
        <v>216</v>
      </c>
      <c r="K4948" s="1" t="s">
        <v>28</v>
      </c>
      <c r="L4948" s="1" t="s">
        <v>5</v>
      </c>
      <c r="M4948" s="1" t="s">
        <v>6</v>
      </c>
      <c r="N4948" s="1" t="s">
        <v>7</v>
      </c>
      <c r="O4948" s="6"/>
    </row>
    <row r="4949">
      <c r="A4949" s="5">
        <v>202475.0</v>
      </c>
      <c r="B4949" s="2">
        <v>45991.0</v>
      </c>
      <c r="C4949" s="1" t="s">
        <v>261</v>
      </c>
      <c r="D4949" s="3" t="s">
        <v>293</v>
      </c>
      <c r="E4949" s="4">
        <v>45986.0</v>
      </c>
      <c r="F4949" s="5">
        <v>2000.0</v>
      </c>
      <c r="G4949" s="5">
        <v>2.87</v>
      </c>
      <c r="H4949" s="5">
        <v>5741.0</v>
      </c>
      <c r="I4949" s="1" t="s">
        <v>75</v>
      </c>
      <c r="J4949" s="1" t="s">
        <v>216</v>
      </c>
      <c r="K4949" s="1" t="s">
        <v>28</v>
      </c>
      <c r="L4949" s="1" t="s">
        <v>5</v>
      </c>
      <c r="M4949" s="1" t="s">
        <v>6</v>
      </c>
      <c r="N4949" s="1" t="s">
        <v>7</v>
      </c>
      <c r="O4949" s="6"/>
    </row>
    <row r="4950">
      <c r="A4950" s="5">
        <v>202475.0</v>
      </c>
      <c r="B4950" s="2">
        <v>45991.0</v>
      </c>
      <c r="C4950" s="1" t="s">
        <v>261</v>
      </c>
      <c r="D4950" s="3" t="s">
        <v>277</v>
      </c>
      <c r="E4950" s="4">
        <v>45986.0</v>
      </c>
      <c r="F4950" s="5">
        <v>200.0</v>
      </c>
      <c r="G4950" s="5">
        <v>35.98</v>
      </c>
      <c r="H4950" s="5">
        <v>7197.0</v>
      </c>
      <c r="I4950" s="1" t="s">
        <v>75</v>
      </c>
      <c r="J4950" s="1" t="s">
        <v>216</v>
      </c>
      <c r="K4950" s="1" t="s">
        <v>28</v>
      </c>
      <c r="L4950" s="1" t="s">
        <v>5</v>
      </c>
      <c r="M4950" s="1" t="s">
        <v>6</v>
      </c>
      <c r="N4950" s="1" t="s">
        <v>7</v>
      </c>
      <c r="O4950" s="6"/>
    </row>
    <row r="4951">
      <c r="A4951" s="5">
        <v>202475.0</v>
      </c>
      <c r="B4951" s="2">
        <v>45991.0</v>
      </c>
      <c r="C4951" s="1" t="s">
        <v>261</v>
      </c>
      <c r="D4951" s="3" t="s">
        <v>167</v>
      </c>
      <c r="E4951" s="4">
        <v>45986.0</v>
      </c>
      <c r="F4951" s="5">
        <v>225.0</v>
      </c>
      <c r="G4951" s="5">
        <v>59.08</v>
      </c>
      <c r="H4951" s="5">
        <v>13294.0</v>
      </c>
      <c r="I4951" s="1" t="s">
        <v>75</v>
      </c>
      <c r="J4951" s="1" t="s">
        <v>216</v>
      </c>
      <c r="K4951" s="1" t="s">
        <v>28</v>
      </c>
      <c r="L4951" s="1" t="s">
        <v>5</v>
      </c>
      <c r="M4951" s="1" t="s">
        <v>6</v>
      </c>
      <c r="N4951" s="1" t="s">
        <v>7</v>
      </c>
      <c r="O4951" s="6"/>
    </row>
    <row r="4952">
      <c r="A4952" s="5">
        <v>202475.0</v>
      </c>
      <c r="B4952" s="2">
        <v>45991.0</v>
      </c>
      <c r="C4952" s="1" t="s">
        <v>261</v>
      </c>
      <c r="D4952" s="3" t="s">
        <v>475</v>
      </c>
      <c r="E4952" s="4">
        <v>45986.0</v>
      </c>
      <c r="F4952" s="5">
        <v>500.0</v>
      </c>
      <c r="G4952" s="5">
        <v>3.43</v>
      </c>
      <c r="H4952" s="5">
        <v>1716.0</v>
      </c>
      <c r="I4952" s="1" t="s">
        <v>75</v>
      </c>
      <c r="J4952" s="1" t="s">
        <v>216</v>
      </c>
      <c r="K4952" s="1" t="s">
        <v>28</v>
      </c>
      <c r="L4952" s="1" t="s">
        <v>5</v>
      </c>
      <c r="M4952" s="1" t="s">
        <v>6</v>
      </c>
      <c r="N4952" s="1" t="s">
        <v>7</v>
      </c>
      <c r="O4952" s="6"/>
    </row>
    <row r="4953">
      <c r="A4953" s="5">
        <v>202475.0</v>
      </c>
      <c r="B4953" s="2">
        <v>45991.0</v>
      </c>
      <c r="C4953" s="1" t="s">
        <v>261</v>
      </c>
      <c r="D4953" s="3" t="s">
        <v>160</v>
      </c>
      <c r="E4953" s="4">
        <v>45986.0</v>
      </c>
      <c r="F4953" s="5">
        <v>300.0</v>
      </c>
      <c r="G4953" s="5">
        <v>59.08</v>
      </c>
      <c r="H4953" s="5">
        <v>17725.0</v>
      </c>
      <c r="I4953" s="1" t="s">
        <v>75</v>
      </c>
      <c r="J4953" s="1" t="s">
        <v>216</v>
      </c>
      <c r="K4953" s="1" t="s">
        <v>28</v>
      </c>
      <c r="L4953" s="1" t="s">
        <v>5</v>
      </c>
      <c r="M4953" s="1" t="s">
        <v>6</v>
      </c>
      <c r="N4953" s="1" t="s">
        <v>7</v>
      </c>
      <c r="O4953" s="6"/>
    </row>
    <row r="4954">
      <c r="A4954" s="5">
        <v>202475.0</v>
      </c>
      <c r="B4954" s="2">
        <v>45991.0</v>
      </c>
      <c r="C4954" s="1" t="s">
        <v>261</v>
      </c>
      <c r="D4954" s="3" t="s">
        <v>290</v>
      </c>
      <c r="E4954" s="4">
        <v>45986.0</v>
      </c>
      <c r="F4954" s="5">
        <v>300.0</v>
      </c>
      <c r="G4954" s="5">
        <v>32.9</v>
      </c>
      <c r="H4954" s="5">
        <v>9871.0</v>
      </c>
      <c r="I4954" s="1" t="s">
        <v>75</v>
      </c>
      <c r="J4954" s="1" t="s">
        <v>216</v>
      </c>
      <c r="K4954" s="1" t="s">
        <v>28</v>
      </c>
      <c r="L4954" s="1" t="s">
        <v>5</v>
      </c>
      <c r="M4954" s="1" t="s">
        <v>6</v>
      </c>
      <c r="N4954" s="1" t="s">
        <v>7</v>
      </c>
      <c r="O4954" s="6"/>
    </row>
    <row r="4955">
      <c r="A4955" s="5">
        <v>202475.0</v>
      </c>
      <c r="B4955" s="2">
        <v>45991.0</v>
      </c>
      <c r="C4955" s="1" t="s">
        <v>261</v>
      </c>
      <c r="D4955" s="3" t="s">
        <v>282</v>
      </c>
      <c r="E4955" s="4">
        <v>45986.0</v>
      </c>
      <c r="F4955" s="5">
        <v>300.0</v>
      </c>
      <c r="G4955" s="5">
        <v>87.01</v>
      </c>
      <c r="H4955" s="5">
        <v>26104.0</v>
      </c>
      <c r="I4955" s="1" t="s">
        <v>75</v>
      </c>
      <c r="J4955" s="1" t="s">
        <v>216</v>
      </c>
      <c r="K4955" s="1" t="s">
        <v>28</v>
      </c>
      <c r="L4955" s="1" t="s">
        <v>5</v>
      </c>
      <c r="M4955" s="1" t="s">
        <v>6</v>
      </c>
      <c r="N4955" s="1" t="s">
        <v>7</v>
      </c>
      <c r="O4955" s="6"/>
    </row>
    <row r="4956">
      <c r="A4956" s="5">
        <v>202475.0</v>
      </c>
      <c r="B4956" s="2">
        <v>45991.0</v>
      </c>
      <c r="C4956" s="1" t="s">
        <v>261</v>
      </c>
      <c r="D4956" s="3" t="s">
        <v>283</v>
      </c>
      <c r="E4956" s="4">
        <v>45986.0</v>
      </c>
      <c r="F4956" s="5">
        <v>200.0</v>
      </c>
      <c r="G4956" s="5">
        <v>32.48</v>
      </c>
      <c r="H4956" s="5">
        <v>6497.0</v>
      </c>
      <c r="I4956" s="1" t="s">
        <v>75</v>
      </c>
      <c r="J4956" s="1" t="s">
        <v>216</v>
      </c>
      <c r="K4956" s="1" t="s">
        <v>28</v>
      </c>
      <c r="L4956" s="1" t="s">
        <v>5</v>
      </c>
      <c r="M4956" s="1" t="s">
        <v>6</v>
      </c>
      <c r="N4956" s="1" t="s">
        <v>7</v>
      </c>
      <c r="O4956" s="6"/>
    </row>
    <row r="4957">
      <c r="A4957" s="5">
        <v>202475.0</v>
      </c>
      <c r="B4957" s="2">
        <v>45991.0</v>
      </c>
      <c r="C4957" s="1" t="s">
        <v>261</v>
      </c>
      <c r="D4957" s="3" t="s">
        <v>299</v>
      </c>
      <c r="E4957" s="4">
        <v>45986.0</v>
      </c>
      <c r="F4957" s="5">
        <v>150.0</v>
      </c>
      <c r="G4957" s="5">
        <v>47.6</v>
      </c>
      <c r="H4957" s="5">
        <v>7141.0</v>
      </c>
      <c r="I4957" s="1" t="s">
        <v>75</v>
      </c>
      <c r="J4957" s="1" t="s">
        <v>216</v>
      </c>
      <c r="K4957" s="1" t="s">
        <v>28</v>
      </c>
      <c r="L4957" s="1" t="s">
        <v>5</v>
      </c>
      <c r="M4957" s="1" t="s">
        <v>6</v>
      </c>
      <c r="N4957" s="1" t="s">
        <v>7</v>
      </c>
      <c r="O4957" s="6"/>
    </row>
    <row r="4958">
      <c r="A4958" s="5">
        <v>202475.0</v>
      </c>
      <c r="B4958" s="2">
        <v>45991.0</v>
      </c>
      <c r="C4958" s="1" t="s">
        <v>261</v>
      </c>
      <c r="D4958" s="3" t="s">
        <v>193</v>
      </c>
      <c r="E4958" s="4">
        <v>45986.0</v>
      </c>
      <c r="F4958" s="5">
        <v>600.0</v>
      </c>
      <c r="G4958" s="5">
        <v>9.94</v>
      </c>
      <c r="H4958" s="5">
        <v>5965.0</v>
      </c>
      <c r="I4958" s="1" t="s">
        <v>75</v>
      </c>
      <c r="J4958" s="1" t="s">
        <v>216</v>
      </c>
      <c r="K4958" s="1" t="s">
        <v>28</v>
      </c>
      <c r="L4958" s="1" t="s">
        <v>5</v>
      </c>
      <c r="M4958" s="1" t="s">
        <v>6</v>
      </c>
      <c r="N4958" s="1" t="s">
        <v>7</v>
      </c>
      <c r="O4958" s="6"/>
    </row>
    <row r="4959">
      <c r="A4959" s="5">
        <v>202475.0</v>
      </c>
      <c r="B4959" s="2">
        <v>45991.0</v>
      </c>
      <c r="C4959" s="1" t="s">
        <v>261</v>
      </c>
      <c r="D4959" s="3" t="s">
        <v>279</v>
      </c>
      <c r="E4959" s="4">
        <v>45986.0</v>
      </c>
      <c r="F4959" s="5">
        <v>300.0</v>
      </c>
      <c r="G4959" s="5">
        <v>86.17</v>
      </c>
      <c r="H4959" s="5">
        <v>25852.0</v>
      </c>
      <c r="I4959" s="1" t="s">
        <v>75</v>
      </c>
      <c r="J4959" s="1" t="s">
        <v>216</v>
      </c>
      <c r="K4959" s="1" t="s">
        <v>28</v>
      </c>
      <c r="L4959" s="1" t="s">
        <v>5</v>
      </c>
      <c r="M4959" s="1" t="s">
        <v>6</v>
      </c>
      <c r="N4959" s="1" t="s">
        <v>7</v>
      </c>
      <c r="O4959" s="6"/>
    </row>
    <row r="4960">
      <c r="A4960" s="5">
        <v>202475.0</v>
      </c>
      <c r="B4960" s="2">
        <v>45991.0</v>
      </c>
      <c r="C4960" s="1" t="s">
        <v>261</v>
      </c>
      <c r="D4960" s="3" t="s">
        <v>171</v>
      </c>
      <c r="E4960" s="4">
        <v>45986.0</v>
      </c>
      <c r="F4960" s="5">
        <v>150.0</v>
      </c>
      <c r="G4960" s="5">
        <v>164.08</v>
      </c>
      <c r="H4960" s="5">
        <v>24613.0</v>
      </c>
      <c r="I4960" s="1" t="s">
        <v>75</v>
      </c>
      <c r="J4960" s="1" t="s">
        <v>216</v>
      </c>
      <c r="K4960" s="1" t="s">
        <v>28</v>
      </c>
      <c r="L4960" s="1" t="s">
        <v>5</v>
      </c>
      <c r="M4960" s="1" t="s">
        <v>6</v>
      </c>
      <c r="N4960" s="1" t="s">
        <v>7</v>
      </c>
      <c r="O4960" s="6"/>
    </row>
    <row r="4961">
      <c r="A4961" s="5">
        <v>202475.0</v>
      </c>
      <c r="B4961" s="2">
        <v>45991.0</v>
      </c>
      <c r="C4961" s="1" t="s">
        <v>261</v>
      </c>
      <c r="D4961" s="3" t="s">
        <v>291</v>
      </c>
      <c r="E4961" s="4">
        <v>45986.0</v>
      </c>
      <c r="F4961" s="5">
        <v>500.0</v>
      </c>
      <c r="G4961" s="5">
        <v>4.83</v>
      </c>
      <c r="H4961" s="5">
        <v>2416.0</v>
      </c>
      <c r="I4961" s="1" t="s">
        <v>75</v>
      </c>
      <c r="J4961" s="1" t="s">
        <v>216</v>
      </c>
      <c r="K4961" s="1" t="s">
        <v>28</v>
      </c>
      <c r="L4961" s="1" t="s">
        <v>5</v>
      </c>
      <c r="M4961" s="1" t="s">
        <v>6</v>
      </c>
      <c r="N4961" s="1" t="s">
        <v>7</v>
      </c>
      <c r="O4961" s="6"/>
    </row>
    <row r="4962">
      <c r="A4962" s="5">
        <v>202475.0</v>
      </c>
      <c r="B4962" s="2">
        <v>45991.0</v>
      </c>
      <c r="C4962" s="1" t="s">
        <v>261</v>
      </c>
      <c r="D4962" s="3" t="s">
        <v>610</v>
      </c>
      <c r="E4962" s="4">
        <v>45986.0</v>
      </c>
      <c r="F4962" s="5">
        <v>30.0</v>
      </c>
      <c r="G4962" s="5">
        <v>25.9</v>
      </c>
      <c r="H4962" s="5">
        <v>778.0</v>
      </c>
      <c r="I4962" s="1" t="s">
        <v>75</v>
      </c>
      <c r="J4962" s="1" t="s">
        <v>216</v>
      </c>
      <c r="K4962" s="1" t="s">
        <v>28</v>
      </c>
      <c r="L4962" s="1" t="s">
        <v>5</v>
      </c>
      <c r="M4962" s="1" t="s">
        <v>6</v>
      </c>
      <c r="N4962" s="1" t="s">
        <v>7</v>
      </c>
      <c r="O4962" s="6"/>
    </row>
    <row r="4963">
      <c r="A4963" s="5">
        <v>109913.0</v>
      </c>
      <c r="B4963" s="2">
        <v>45991.0</v>
      </c>
      <c r="C4963" s="1" t="s">
        <v>1046</v>
      </c>
      <c r="D4963" s="3" t="s">
        <v>103</v>
      </c>
      <c r="E4963" s="4">
        <v>45986.0</v>
      </c>
      <c r="F4963" s="5">
        <v>60.0</v>
      </c>
      <c r="G4963" s="5">
        <v>140.18</v>
      </c>
      <c r="H4963" s="5">
        <v>8243.0</v>
      </c>
      <c r="I4963" s="1" t="s">
        <v>21</v>
      </c>
      <c r="J4963" s="1" t="s">
        <v>1047</v>
      </c>
      <c r="K4963" s="1" t="s">
        <v>13</v>
      </c>
      <c r="L4963" s="1" t="s">
        <v>5</v>
      </c>
      <c r="M4963" s="1" t="s">
        <v>23</v>
      </c>
      <c r="N4963" s="1" t="s">
        <v>7</v>
      </c>
      <c r="O4963" s="6"/>
    </row>
    <row r="4964">
      <c r="A4964" s="5">
        <v>109913.0</v>
      </c>
      <c r="B4964" s="2">
        <v>45991.0</v>
      </c>
      <c r="C4964" s="1" t="s">
        <v>1046</v>
      </c>
      <c r="D4964" s="3" t="s">
        <v>311</v>
      </c>
      <c r="E4964" s="4">
        <v>45986.0</v>
      </c>
      <c r="F4964" s="5">
        <v>30.0</v>
      </c>
      <c r="G4964" s="5">
        <v>171.23</v>
      </c>
      <c r="H4964" s="5">
        <v>5035.0</v>
      </c>
      <c r="I4964" s="1" t="s">
        <v>21</v>
      </c>
      <c r="J4964" s="1" t="s">
        <v>1047</v>
      </c>
      <c r="K4964" s="1" t="s">
        <v>13</v>
      </c>
      <c r="L4964" s="1" t="s">
        <v>5</v>
      </c>
      <c r="M4964" s="1" t="s">
        <v>23</v>
      </c>
      <c r="N4964" s="1" t="s">
        <v>7</v>
      </c>
      <c r="O4964" s="6"/>
    </row>
    <row r="4965">
      <c r="A4965" s="5">
        <v>109913.0</v>
      </c>
      <c r="B4965" s="2">
        <v>45991.0</v>
      </c>
      <c r="C4965" s="1" t="s">
        <v>1046</v>
      </c>
      <c r="D4965" s="3" t="s">
        <v>1048</v>
      </c>
      <c r="E4965" s="4">
        <v>45986.0</v>
      </c>
      <c r="F4965" s="5">
        <v>46.0</v>
      </c>
      <c r="G4965" s="5">
        <v>134.53</v>
      </c>
      <c r="H4965" s="5">
        <v>6065.0</v>
      </c>
      <c r="I4965" s="1" t="s">
        <v>21</v>
      </c>
      <c r="J4965" s="1" t="s">
        <v>1047</v>
      </c>
      <c r="K4965" s="1" t="s">
        <v>13</v>
      </c>
      <c r="L4965" s="1" t="s">
        <v>5</v>
      </c>
      <c r="M4965" s="1" t="s">
        <v>23</v>
      </c>
      <c r="N4965" s="1" t="s">
        <v>7</v>
      </c>
      <c r="O4965" s="6"/>
    </row>
    <row r="4966">
      <c r="A4966" s="5">
        <v>109913.0</v>
      </c>
      <c r="B4966" s="2">
        <v>45991.0</v>
      </c>
      <c r="C4966" s="1" t="s">
        <v>1046</v>
      </c>
      <c r="D4966" s="3" t="s">
        <v>1049</v>
      </c>
      <c r="E4966" s="4">
        <v>45986.0</v>
      </c>
      <c r="F4966" s="5">
        <v>13.0</v>
      </c>
      <c r="G4966" s="5">
        <v>559.78</v>
      </c>
      <c r="H4966" s="5">
        <v>7132.0</v>
      </c>
      <c r="I4966" s="1" t="s">
        <v>21</v>
      </c>
      <c r="J4966" s="1" t="s">
        <v>1047</v>
      </c>
      <c r="K4966" s="1" t="s">
        <v>13</v>
      </c>
      <c r="L4966" s="1" t="s">
        <v>5</v>
      </c>
      <c r="M4966" s="1" t="s">
        <v>23</v>
      </c>
      <c r="N4966" s="1" t="s">
        <v>7</v>
      </c>
      <c r="O4966" s="6"/>
    </row>
    <row r="4967">
      <c r="A4967" s="5">
        <v>109913.0</v>
      </c>
      <c r="B4967" s="2">
        <v>45991.0</v>
      </c>
      <c r="C4967" s="1" t="s">
        <v>1046</v>
      </c>
      <c r="D4967" s="3" t="s">
        <v>1050</v>
      </c>
      <c r="E4967" s="4">
        <v>45986.0</v>
      </c>
      <c r="F4967" s="5">
        <v>6.0</v>
      </c>
      <c r="G4967" s="5">
        <v>724.42</v>
      </c>
      <c r="H4967" s="5">
        <v>4260.0</v>
      </c>
      <c r="I4967" s="1" t="s">
        <v>21</v>
      </c>
      <c r="J4967" s="1" t="s">
        <v>1047</v>
      </c>
      <c r="K4967" s="1" t="s">
        <v>13</v>
      </c>
      <c r="L4967" s="1" t="s">
        <v>5</v>
      </c>
      <c r="M4967" s="1" t="s">
        <v>23</v>
      </c>
      <c r="N4967" s="1" t="s">
        <v>7</v>
      </c>
      <c r="O4967" s="6"/>
    </row>
    <row r="4968">
      <c r="A4968" s="5">
        <v>109913.0</v>
      </c>
      <c r="B4968" s="2">
        <v>45991.0</v>
      </c>
      <c r="C4968" s="1" t="s">
        <v>1046</v>
      </c>
      <c r="D4968" s="3" t="s">
        <v>948</v>
      </c>
      <c r="E4968" s="4">
        <v>45986.0</v>
      </c>
      <c r="F4968" s="5">
        <v>30.0</v>
      </c>
      <c r="G4968" s="5">
        <v>295.41</v>
      </c>
      <c r="H4968" s="5">
        <v>8686.0</v>
      </c>
      <c r="I4968" s="1" t="s">
        <v>21</v>
      </c>
      <c r="J4968" s="1" t="s">
        <v>1047</v>
      </c>
      <c r="K4968" s="1" t="s">
        <v>13</v>
      </c>
      <c r="L4968" s="1" t="s">
        <v>5</v>
      </c>
      <c r="M4968" s="1" t="s">
        <v>23</v>
      </c>
      <c r="N4968" s="1" t="s">
        <v>7</v>
      </c>
      <c r="O4968" s="6"/>
    </row>
    <row r="4969">
      <c r="A4969" s="5">
        <v>109913.0</v>
      </c>
      <c r="B4969" s="2">
        <v>45991.0</v>
      </c>
      <c r="C4969" s="1" t="s">
        <v>1046</v>
      </c>
      <c r="D4969" s="7">
        <v>103.0</v>
      </c>
      <c r="E4969" s="4">
        <v>45986.0</v>
      </c>
      <c r="F4969" s="5">
        <v>108.0</v>
      </c>
      <c r="G4969" s="5">
        <v>51.74</v>
      </c>
      <c r="H4969" s="5">
        <v>5477.0</v>
      </c>
      <c r="I4969" s="1" t="s">
        <v>21</v>
      </c>
      <c r="J4969" s="1" t="s">
        <v>1047</v>
      </c>
      <c r="K4969" s="1" t="s">
        <v>13</v>
      </c>
      <c r="L4969" s="1" t="s">
        <v>5</v>
      </c>
      <c r="M4969" s="1" t="s">
        <v>23</v>
      </c>
      <c r="N4969" s="1" t="s">
        <v>7</v>
      </c>
      <c r="O4969" s="6"/>
    </row>
    <row r="4970">
      <c r="A4970" s="5">
        <v>109913.0</v>
      </c>
      <c r="B4970" s="2">
        <v>45991.0</v>
      </c>
      <c r="C4970" s="1" t="s">
        <v>1046</v>
      </c>
      <c r="D4970" s="3" t="s">
        <v>686</v>
      </c>
      <c r="E4970" s="4">
        <v>45986.0</v>
      </c>
      <c r="F4970" s="5">
        <v>24.0</v>
      </c>
      <c r="G4970" s="5">
        <v>580.16</v>
      </c>
      <c r="H4970" s="5">
        <v>13646.0</v>
      </c>
      <c r="I4970" s="1" t="s">
        <v>21</v>
      </c>
      <c r="J4970" s="1" t="s">
        <v>1047</v>
      </c>
      <c r="K4970" s="1" t="s">
        <v>13</v>
      </c>
      <c r="L4970" s="1" t="s">
        <v>5</v>
      </c>
      <c r="M4970" s="1" t="s">
        <v>23</v>
      </c>
      <c r="N4970" s="1" t="s">
        <v>7</v>
      </c>
      <c r="O4970" s="6"/>
    </row>
    <row r="4971">
      <c r="A4971" s="5">
        <v>109913.0</v>
      </c>
      <c r="B4971" s="2">
        <v>45991.0</v>
      </c>
      <c r="C4971" s="1" t="s">
        <v>1046</v>
      </c>
      <c r="D4971" s="3" t="s">
        <v>1051</v>
      </c>
      <c r="E4971" s="4">
        <v>45986.0</v>
      </c>
      <c r="F4971" s="5">
        <v>120.0</v>
      </c>
      <c r="G4971" s="5">
        <v>111.01</v>
      </c>
      <c r="H4971" s="5">
        <v>13056.0</v>
      </c>
      <c r="I4971" s="1" t="s">
        <v>21</v>
      </c>
      <c r="J4971" s="1" t="s">
        <v>1047</v>
      </c>
      <c r="K4971" s="1" t="s">
        <v>13</v>
      </c>
      <c r="L4971" s="1" t="s">
        <v>5</v>
      </c>
      <c r="M4971" s="1" t="s">
        <v>23</v>
      </c>
      <c r="N4971" s="1" t="s">
        <v>7</v>
      </c>
      <c r="O4971" s="6"/>
    </row>
    <row r="4972">
      <c r="A4972" s="5">
        <v>109913.0</v>
      </c>
      <c r="B4972" s="2">
        <v>45991.0</v>
      </c>
      <c r="C4972" s="1" t="s">
        <v>1046</v>
      </c>
      <c r="D4972" s="3" t="s">
        <v>1052</v>
      </c>
      <c r="E4972" s="4">
        <v>45986.0</v>
      </c>
      <c r="F4972" s="5">
        <v>13.0</v>
      </c>
      <c r="G4972" s="5">
        <v>327.4</v>
      </c>
      <c r="H4972" s="5">
        <v>4172.0</v>
      </c>
      <c r="I4972" s="1" t="s">
        <v>21</v>
      </c>
      <c r="J4972" s="1" t="s">
        <v>1047</v>
      </c>
      <c r="K4972" s="1" t="s">
        <v>13</v>
      </c>
      <c r="L4972" s="1" t="s">
        <v>5</v>
      </c>
      <c r="M4972" s="1" t="s">
        <v>23</v>
      </c>
      <c r="N4972" s="1" t="s">
        <v>7</v>
      </c>
      <c r="O4972" s="6"/>
    </row>
    <row r="4973">
      <c r="A4973" s="5">
        <v>109913.0</v>
      </c>
      <c r="B4973" s="2">
        <v>45991.0</v>
      </c>
      <c r="C4973" s="1" t="s">
        <v>1046</v>
      </c>
      <c r="D4973" s="7">
        <v>105.0</v>
      </c>
      <c r="E4973" s="4">
        <v>45986.0</v>
      </c>
      <c r="F4973" s="5">
        <v>16.0</v>
      </c>
      <c r="G4973" s="5">
        <v>276.6</v>
      </c>
      <c r="H4973" s="5">
        <v>4338.0</v>
      </c>
      <c r="I4973" s="1" t="s">
        <v>21</v>
      </c>
      <c r="J4973" s="1" t="s">
        <v>1047</v>
      </c>
      <c r="K4973" s="1" t="s">
        <v>13</v>
      </c>
      <c r="L4973" s="1" t="s">
        <v>5</v>
      </c>
      <c r="M4973" s="1" t="s">
        <v>23</v>
      </c>
      <c r="N4973" s="1" t="s">
        <v>7</v>
      </c>
      <c r="O4973" s="6"/>
    </row>
    <row r="4974">
      <c r="A4974" s="5">
        <v>109913.0</v>
      </c>
      <c r="B4974" s="2">
        <v>45991.0</v>
      </c>
      <c r="C4974" s="1" t="s">
        <v>1046</v>
      </c>
      <c r="D4974" s="3" t="s">
        <v>602</v>
      </c>
      <c r="E4974" s="4">
        <v>45986.0</v>
      </c>
      <c r="F4974" s="5">
        <v>6.0</v>
      </c>
      <c r="G4974" s="5">
        <v>658.56</v>
      </c>
      <c r="H4974" s="5">
        <v>3873.0</v>
      </c>
      <c r="I4974" s="1" t="s">
        <v>21</v>
      </c>
      <c r="J4974" s="1" t="s">
        <v>1047</v>
      </c>
      <c r="K4974" s="1" t="s">
        <v>13</v>
      </c>
      <c r="L4974" s="1" t="s">
        <v>5</v>
      </c>
      <c r="M4974" s="1" t="s">
        <v>23</v>
      </c>
      <c r="N4974" s="1" t="s">
        <v>7</v>
      </c>
      <c r="O4974" s="6"/>
    </row>
    <row r="4975">
      <c r="A4975" s="5">
        <v>109913.0</v>
      </c>
      <c r="B4975" s="2">
        <v>45991.0</v>
      </c>
      <c r="C4975" s="1" t="s">
        <v>1046</v>
      </c>
      <c r="D4975" s="3" t="s">
        <v>1053</v>
      </c>
      <c r="E4975" s="4">
        <v>45986.0</v>
      </c>
      <c r="F4975" s="5">
        <v>46.0</v>
      </c>
      <c r="G4975" s="5">
        <v>115.72</v>
      </c>
      <c r="H4975" s="5">
        <v>5218.0</v>
      </c>
      <c r="I4975" s="1" t="s">
        <v>21</v>
      </c>
      <c r="J4975" s="1" t="s">
        <v>1047</v>
      </c>
      <c r="K4975" s="1" t="s">
        <v>13</v>
      </c>
      <c r="L4975" s="1" t="s">
        <v>5</v>
      </c>
      <c r="M4975" s="1" t="s">
        <v>23</v>
      </c>
      <c r="N4975" s="1" t="s">
        <v>7</v>
      </c>
      <c r="O4975" s="6"/>
    </row>
    <row r="4976">
      <c r="A4976" s="5">
        <v>109913.0</v>
      </c>
      <c r="B4976" s="2">
        <v>45991.0</v>
      </c>
      <c r="C4976" s="1" t="s">
        <v>1046</v>
      </c>
      <c r="D4976" s="3" t="s">
        <v>310</v>
      </c>
      <c r="E4976" s="4">
        <v>45986.0</v>
      </c>
      <c r="F4976" s="5">
        <v>30.0</v>
      </c>
      <c r="G4976" s="5">
        <v>275.65</v>
      </c>
      <c r="H4976" s="5">
        <v>8105.0</v>
      </c>
      <c r="I4976" s="1" t="s">
        <v>21</v>
      </c>
      <c r="J4976" s="1" t="s">
        <v>1047</v>
      </c>
      <c r="K4976" s="1" t="s">
        <v>13</v>
      </c>
      <c r="L4976" s="1" t="s">
        <v>5</v>
      </c>
      <c r="M4976" s="1" t="s">
        <v>23</v>
      </c>
      <c r="N4976" s="1" t="s">
        <v>7</v>
      </c>
      <c r="O4976" s="6"/>
    </row>
    <row r="4977">
      <c r="A4977" s="5">
        <v>109913.0</v>
      </c>
      <c r="B4977" s="2">
        <v>45991.0</v>
      </c>
      <c r="C4977" s="1" t="s">
        <v>1046</v>
      </c>
      <c r="D4977" s="3" t="s">
        <v>772</v>
      </c>
      <c r="E4977" s="4">
        <v>45986.0</v>
      </c>
      <c r="F4977" s="5">
        <v>14.0</v>
      </c>
      <c r="G4977" s="5">
        <v>634.1</v>
      </c>
      <c r="H4977" s="5">
        <v>8701.0</v>
      </c>
      <c r="I4977" s="1" t="s">
        <v>21</v>
      </c>
      <c r="J4977" s="1" t="s">
        <v>1047</v>
      </c>
      <c r="K4977" s="1" t="s">
        <v>13</v>
      </c>
      <c r="L4977" s="1" t="s">
        <v>5</v>
      </c>
      <c r="M4977" s="1" t="s">
        <v>23</v>
      </c>
      <c r="N4977" s="1" t="s">
        <v>7</v>
      </c>
      <c r="O4977" s="6"/>
    </row>
    <row r="4978">
      <c r="A4978" s="5">
        <v>109913.0</v>
      </c>
      <c r="B4978" s="2">
        <v>45991.0</v>
      </c>
      <c r="C4978" s="1" t="s">
        <v>1046</v>
      </c>
      <c r="D4978" s="3" t="s">
        <v>1054</v>
      </c>
      <c r="E4978" s="4">
        <v>45986.0</v>
      </c>
      <c r="F4978" s="5">
        <v>46.0</v>
      </c>
      <c r="G4978" s="5">
        <v>140.18</v>
      </c>
      <c r="H4978" s="5">
        <v>6320.0</v>
      </c>
      <c r="I4978" s="1" t="s">
        <v>21</v>
      </c>
      <c r="J4978" s="1" t="s">
        <v>1047</v>
      </c>
      <c r="K4978" s="1" t="s">
        <v>13</v>
      </c>
      <c r="L4978" s="1" t="s">
        <v>5</v>
      </c>
      <c r="M4978" s="1" t="s">
        <v>23</v>
      </c>
      <c r="N4978" s="1" t="s">
        <v>7</v>
      </c>
      <c r="O4978" s="6"/>
    </row>
    <row r="4979">
      <c r="A4979" s="5">
        <v>109913.0</v>
      </c>
      <c r="B4979" s="2">
        <v>45991.0</v>
      </c>
      <c r="C4979" s="1" t="s">
        <v>1046</v>
      </c>
      <c r="D4979" s="3" t="s">
        <v>1055</v>
      </c>
      <c r="E4979" s="4">
        <v>45986.0</v>
      </c>
      <c r="F4979" s="5">
        <v>13.0</v>
      </c>
      <c r="G4979" s="5">
        <v>559.78</v>
      </c>
      <c r="H4979" s="5">
        <v>7132.0</v>
      </c>
      <c r="I4979" s="1" t="s">
        <v>21</v>
      </c>
      <c r="J4979" s="1" t="s">
        <v>1047</v>
      </c>
      <c r="K4979" s="1" t="s">
        <v>13</v>
      </c>
      <c r="L4979" s="1" t="s">
        <v>5</v>
      </c>
      <c r="M4979" s="1" t="s">
        <v>23</v>
      </c>
      <c r="N4979" s="1" t="s">
        <v>7</v>
      </c>
      <c r="O4979" s="6"/>
    </row>
    <row r="4980">
      <c r="A4980" s="5">
        <v>109913.0</v>
      </c>
      <c r="B4980" s="2">
        <v>45991.0</v>
      </c>
      <c r="C4980" s="1" t="s">
        <v>1046</v>
      </c>
      <c r="D4980" s="3" t="s">
        <v>949</v>
      </c>
      <c r="E4980" s="4">
        <v>45986.0</v>
      </c>
      <c r="F4980" s="5">
        <v>54.0</v>
      </c>
      <c r="G4980" s="5">
        <v>143.0</v>
      </c>
      <c r="H4980" s="5">
        <v>7568.0</v>
      </c>
      <c r="I4980" s="1" t="s">
        <v>21</v>
      </c>
      <c r="J4980" s="1" t="s">
        <v>1047</v>
      </c>
      <c r="K4980" s="1" t="s">
        <v>13</v>
      </c>
      <c r="L4980" s="1" t="s">
        <v>5</v>
      </c>
      <c r="M4980" s="1" t="s">
        <v>23</v>
      </c>
      <c r="N4980" s="1" t="s">
        <v>7</v>
      </c>
      <c r="O4980" s="6"/>
    </row>
    <row r="4981">
      <c r="A4981" s="5">
        <v>109913.0</v>
      </c>
      <c r="B4981" s="2">
        <v>45991.0</v>
      </c>
      <c r="C4981" s="1" t="s">
        <v>1046</v>
      </c>
      <c r="D4981" s="3" t="s">
        <v>1056</v>
      </c>
      <c r="E4981" s="4">
        <v>45986.0</v>
      </c>
      <c r="F4981" s="5">
        <v>60.0</v>
      </c>
      <c r="G4981" s="5">
        <v>135.48</v>
      </c>
      <c r="H4981" s="5">
        <v>7967.0</v>
      </c>
      <c r="I4981" s="1" t="s">
        <v>21</v>
      </c>
      <c r="J4981" s="1" t="s">
        <v>1047</v>
      </c>
      <c r="K4981" s="1" t="s">
        <v>13</v>
      </c>
      <c r="L4981" s="1" t="s">
        <v>5</v>
      </c>
      <c r="M4981" s="1" t="s">
        <v>23</v>
      </c>
      <c r="N4981" s="1" t="s">
        <v>7</v>
      </c>
      <c r="O4981" s="6"/>
    </row>
    <row r="4982">
      <c r="A4982" s="5">
        <v>109913.0</v>
      </c>
      <c r="B4982" s="2">
        <v>45991.0</v>
      </c>
      <c r="C4982" s="1" t="s">
        <v>1046</v>
      </c>
      <c r="D4982" s="3" t="s">
        <v>1057</v>
      </c>
      <c r="E4982" s="4">
        <v>45986.0</v>
      </c>
      <c r="F4982" s="5">
        <v>13.0</v>
      </c>
      <c r="G4982" s="5">
        <v>306.7</v>
      </c>
      <c r="H4982" s="5">
        <v>3908.0</v>
      </c>
      <c r="I4982" s="1" t="s">
        <v>21</v>
      </c>
      <c r="J4982" s="1" t="s">
        <v>1047</v>
      </c>
      <c r="K4982" s="1" t="s">
        <v>13</v>
      </c>
      <c r="L4982" s="1" t="s">
        <v>5</v>
      </c>
      <c r="M4982" s="1" t="s">
        <v>23</v>
      </c>
      <c r="N4982" s="1" t="s">
        <v>7</v>
      </c>
      <c r="O4982" s="6"/>
    </row>
    <row r="4983">
      <c r="A4983" s="5">
        <v>109913.0</v>
      </c>
      <c r="B4983" s="2">
        <v>45991.0</v>
      </c>
      <c r="C4983" s="1" t="s">
        <v>1046</v>
      </c>
      <c r="D4983" s="3" t="s">
        <v>771</v>
      </c>
      <c r="E4983" s="4">
        <v>45986.0</v>
      </c>
      <c r="F4983" s="5">
        <v>6.0</v>
      </c>
      <c r="G4983" s="5">
        <v>724.42</v>
      </c>
      <c r="H4983" s="5">
        <v>4260.0</v>
      </c>
      <c r="I4983" s="1" t="s">
        <v>21</v>
      </c>
      <c r="J4983" s="1" t="s">
        <v>1047</v>
      </c>
      <c r="K4983" s="1" t="s">
        <v>13</v>
      </c>
      <c r="L4983" s="1" t="s">
        <v>5</v>
      </c>
      <c r="M4983" s="1" t="s">
        <v>23</v>
      </c>
      <c r="N4983" s="1" t="s">
        <v>7</v>
      </c>
      <c r="O4983" s="6"/>
    </row>
    <row r="4984">
      <c r="A4984" s="5">
        <v>109913.0</v>
      </c>
      <c r="B4984" s="2">
        <v>45991.0</v>
      </c>
      <c r="C4984" s="1" t="s">
        <v>1046</v>
      </c>
      <c r="D4984" s="3" t="s">
        <v>1058</v>
      </c>
      <c r="E4984" s="4">
        <v>45986.0</v>
      </c>
      <c r="F4984" s="5">
        <v>66.0</v>
      </c>
      <c r="G4984" s="5">
        <v>116.66</v>
      </c>
      <c r="H4984" s="5">
        <v>7546.0</v>
      </c>
      <c r="I4984" s="1" t="s">
        <v>21</v>
      </c>
      <c r="J4984" s="1" t="s">
        <v>1047</v>
      </c>
      <c r="K4984" s="1" t="s">
        <v>13</v>
      </c>
      <c r="L4984" s="1" t="s">
        <v>5</v>
      </c>
      <c r="M4984" s="1" t="s">
        <v>23</v>
      </c>
      <c r="N4984" s="1" t="s">
        <v>7</v>
      </c>
      <c r="O4984" s="6"/>
    </row>
    <row r="4985">
      <c r="A4985" s="5">
        <v>109913.0</v>
      </c>
      <c r="B4985" s="2">
        <v>45991.0</v>
      </c>
      <c r="C4985" s="1" t="s">
        <v>1046</v>
      </c>
      <c r="D4985" s="3" t="s">
        <v>1059</v>
      </c>
      <c r="E4985" s="4">
        <v>45986.0</v>
      </c>
      <c r="F4985" s="5">
        <v>90.0</v>
      </c>
      <c r="G4985" s="5">
        <v>99.72</v>
      </c>
      <c r="H4985" s="5">
        <v>8796.0</v>
      </c>
      <c r="I4985" s="1" t="s">
        <v>21</v>
      </c>
      <c r="J4985" s="1" t="s">
        <v>1047</v>
      </c>
      <c r="K4985" s="1" t="s">
        <v>13</v>
      </c>
      <c r="L4985" s="1" t="s">
        <v>5</v>
      </c>
      <c r="M4985" s="1" t="s">
        <v>23</v>
      </c>
      <c r="N4985" s="1" t="s">
        <v>7</v>
      </c>
      <c r="O4985" s="6"/>
    </row>
    <row r="4986">
      <c r="A4986" s="5">
        <v>109913.0</v>
      </c>
      <c r="B4986" s="2">
        <v>45991.0</v>
      </c>
      <c r="C4986" s="1" t="s">
        <v>1046</v>
      </c>
      <c r="D4986" s="3" t="s">
        <v>950</v>
      </c>
      <c r="E4986" s="4">
        <v>45986.0</v>
      </c>
      <c r="F4986" s="5">
        <v>33.0</v>
      </c>
      <c r="G4986" s="5">
        <v>168.4</v>
      </c>
      <c r="H4986" s="5">
        <v>5447.0</v>
      </c>
      <c r="I4986" s="1" t="s">
        <v>21</v>
      </c>
      <c r="J4986" s="1" t="s">
        <v>1047</v>
      </c>
      <c r="K4986" s="1" t="s">
        <v>13</v>
      </c>
      <c r="L4986" s="1" t="s">
        <v>5</v>
      </c>
      <c r="M4986" s="1" t="s">
        <v>23</v>
      </c>
      <c r="N4986" s="1" t="s">
        <v>7</v>
      </c>
      <c r="O4986" s="6"/>
    </row>
    <row r="4987">
      <c r="A4987" s="5">
        <v>109913.0</v>
      </c>
      <c r="B4987" s="2">
        <v>45991.0</v>
      </c>
      <c r="C4987" s="1" t="s">
        <v>1046</v>
      </c>
      <c r="D4987" s="3" t="s">
        <v>955</v>
      </c>
      <c r="E4987" s="4">
        <v>45986.0</v>
      </c>
      <c r="F4987" s="5">
        <v>13.0</v>
      </c>
      <c r="G4987" s="5">
        <v>737.59</v>
      </c>
      <c r="H4987" s="5">
        <v>9398.0</v>
      </c>
      <c r="I4987" s="1" t="s">
        <v>21</v>
      </c>
      <c r="J4987" s="1" t="s">
        <v>1047</v>
      </c>
      <c r="K4987" s="1" t="s">
        <v>13</v>
      </c>
      <c r="L4987" s="1" t="s">
        <v>5</v>
      </c>
      <c r="M4987" s="1" t="s">
        <v>23</v>
      </c>
      <c r="N4987" s="1" t="s">
        <v>7</v>
      </c>
      <c r="O4987" s="6"/>
    </row>
    <row r="4988">
      <c r="A4988" s="5">
        <v>109913.0</v>
      </c>
      <c r="B4988" s="2">
        <v>45991.0</v>
      </c>
      <c r="C4988" s="1" t="s">
        <v>1046</v>
      </c>
      <c r="D4988" s="3" t="s">
        <v>219</v>
      </c>
      <c r="E4988" s="4">
        <v>45986.0</v>
      </c>
      <c r="F4988" s="5">
        <v>40.0</v>
      </c>
      <c r="G4988" s="5">
        <v>166.52</v>
      </c>
      <c r="H4988" s="5">
        <v>6528.0</v>
      </c>
      <c r="I4988" s="1" t="s">
        <v>21</v>
      </c>
      <c r="J4988" s="1" t="s">
        <v>1047</v>
      </c>
      <c r="K4988" s="1" t="s">
        <v>13</v>
      </c>
      <c r="L4988" s="1" t="s">
        <v>5</v>
      </c>
      <c r="M4988" s="1" t="s">
        <v>23</v>
      </c>
      <c r="N4988" s="1" t="s">
        <v>7</v>
      </c>
      <c r="O4988" s="6"/>
    </row>
    <row r="4989">
      <c r="A4989" s="5">
        <v>109913.0</v>
      </c>
      <c r="B4989" s="2">
        <v>45991.0</v>
      </c>
      <c r="C4989" s="1" t="s">
        <v>1046</v>
      </c>
      <c r="D4989" s="3" t="s">
        <v>101</v>
      </c>
      <c r="E4989" s="4">
        <v>45986.0</v>
      </c>
      <c r="F4989" s="5">
        <v>60.0</v>
      </c>
      <c r="G4989" s="5">
        <v>129.83</v>
      </c>
      <c r="H4989" s="5">
        <v>7635.0</v>
      </c>
      <c r="I4989" s="1" t="s">
        <v>21</v>
      </c>
      <c r="J4989" s="1" t="s">
        <v>1047</v>
      </c>
      <c r="K4989" s="1" t="s">
        <v>13</v>
      </c>
      <c r="L4989" s="1" t="s">
        <v>5</v>
      </c>
      <c r="M4989" s="1" t="s">
        <v>23</v>
      </c>
      <c r="N4989" s="1" t="s">
        <v>7</v>
      </c>
      <c r="O4989" s="6"/>
    </row>
    <row r="4990">
      <c r="A4990" s="5">
        <v>109913.0</v>
      </c>
      <c r="B4990" s="2">
        <v>45991.0</v>
      </c>
      <c r="C4990" s="1" t="s">
        <v>1046</v>
      </c>
      <c r="D4990" s="3" t="s">
        <v>100</v>
      </c>
      <c r="E4990" s="4">
        <v>45986.0</v>
      </c>
      <c r="F4990" s="5">
        <v>132.0</v>
      </c>
      <c r="G4990" s="5">
        <v>95.96</v>
      </c>
      <c r="H4990" s="5">
        <v>12414.0</v>
      </c>
      <c r="I4990" s="1" t="s">
        <v>21</v>
      </c>
      <c r="J4990" s="1" t="s">
        <v>1047</v>
      </c>
      <c r="K4990" s="1" t="s">
        <v>13</v>
      </c>
      <c r="L4990" s="1" t="s">
        <v>5</v>
      </c>
      <c r="M4990" s="1" t="s">
        <v>23</v>
      </c>
      <c r="N4990" s="1" t="s">
        <v>7</v>
      </c>
      <c r="O4990" s="6"/>
    </row>
    <row r="4991">
      <c r="A4991" s="5">
        <v>109913.0</v>
      </c>
      <c r="B4991" s="2">
        <v>45991.0</v>
      </c>
      <c r="C4991" s="1" t="s">
        <v>1046</v>
      </c>
      <c r="D4991" s="7">
        <v>1391.0</v>
      </c>
      <c r="E4991" s="4">
        <v>45986.0</v>
      </c>
      <c r="F4991" s="5">
        <v>96.0</v>
      </c>
      <c r="G4991" s="5">
        <v>77.15</v>
      </c>
      <c r="H4991" s="5">
        <v>7259.0</v>
      </c>
      <c r="I4991" s="1" t="s">
        <v>21</v>
      </c>
      <c r="J4991" s="1" t="s">
        <v>1047</v>
      </c>
      <c r="K4991" s="1" t="s">
        <v>13</v>
      </c>
      <c r="L4991" s="1" t="s">
        <v>5</v>
      </c>
      <c r="M4991" s="1" t="s">
        <v>23</v>
      </c>
      <c r="N4991" s="1" t="s">
        <v>7</v>
      </c>
      <c r="O4991" s="6"/>
    </row>
    <row r="4992">
      <c r="A4992" s="5">
        <v>109913.0</v>
      </c>
      <c r="B4992" s="2">
        <v>45991.0</v>
      </c>
      <c r="C4992" s="1" t="s">
        <v>1046</v>
      </c>
      <c r="D4992" s="3" t="s">
        <v>1060</v>
      </c>
      <c r="E4992" s="4">
        <v>45986.0</v>
      </c>
      <c r="F4992" s="5">
        <v>24.0</v>
      </c>
      <c r="G4992" s="5">
        <v>233.32</v>
      </c>
      <c r="H4992" s="5">
        <v>5489.0</v>
      </c>
      <c r="I4992" s="1" t="s">
        <v>21</v>
      </c>
      <c r="J4992" s="1" t="s">
        <v>1047</v>
      </c>
      <c r="K4992" s="1" t="s">
        <v>13</v>
      </c>
      <c r="L4992" s="1" t="s">
        <v>5</v>
      </c>
      <c r="M4992" s="1" t="s">
        <v>23</v>
      </c>
      <c r="N4992" s="1" t="s">
        <v>7</v>
      </c>
      <c r="O4992" s="6"/>
    </row>
    <row r="4993">
      <c r="A4993" s="5">
        <v>109913.0</v>
      </c>
      <c r="B4993" s="2">
        <v>45991.0</v>
      </c>
      <c r="C4993" s="1" t="s">
        <v>1046</v>
      </c>
      <c r="D4993" s="3" t="s">
        <v>1061</v>
      </c>
      <c r="E4993" s="4">
        <v>45986.0</v>
      </c>
      <c r="F4993" s="5">
        <v>35.0</v>
      </c>
      <c r="G4993" s="5">
        <v>220.15</v>
      </c>
      <c r="H4993" s="5">
        <v>7552.0</v>
      </c>
      <c r="I4993" s="1" t="s">
        <v>21</v>
      </c>
      <c r="J4993" s="1" t="s">
        <v>1047</v>
      </c>
      <c r="K4993" s="1" t="s">
        <v>13</v>
      </c>
      <c r="L4993" s="1" t="s">
        <v>5</v>
      </c>
      <c r="M4993" s="1" t="s">
        <v>23</v>
      </c>
      <c r="N4993" s="1" t="s">
        <v>7</v>
      </c>
      <c r="O4993" s="6"/>
    </row>
    <row r="4994">
      <c r="A4994" s="5">
        <v>109913.0</v>
      </c>
      <c r="B4994" s="2">
        <v>45991.0</v>
      </c>
      <c r="C4994" s="1" t="s">
        <v>1046</v>
      </c>
      <c r="D4994" s="3" t="s">
        <v>1043</v>
      </c>
      <c r="E4994" s="4">
        <v>45986.0</v>
      </c>
      <c r="F4994" s="5">
        <v>33.0</v>
      </c>
      <c r="G4994" s="5">
        <v>154.29</v>
      </c>
      <c r="H4994" s="5">
        <v>4991.0</v>
      </c>
      <c r="I4994" s="1" t="s">
        <v>21</v>
      </c>
      <c r="J4994" s="1" t="s">
        <v>1047</v>
      </c>
      <c r="K4994" s="1" t="s">
        <v>13</v>
      </c>
      <c r="L4994" s="1" t="s">
        <v>5</v>
      </c>
      <c r="M4994" s="1" t="s">
        <v>23</v>
      </c>
      <c r="N4994" s="1" t="s">
        <v>7</v>
      </c>
      <c r="O4994" s="6"/>
    </row>
    <row r="4995">
      <c r="A4995" s="5">
        <v>109913.0</v>
      </c>
      <c r="B4995" s="2">
        <v>45991.0</v>
      </c>
      <c r="C4995" s="1" t="s">
        <v>1046</v>
      </c>
      <c r="D4995" s="3" t="s">
        <v>1062</v>
      </c>
      <c r="E4995" s="4">
        <v>45986.0</v>
      </c>
      <c r="F4995" s="5">
        <v>13.0</v>
      </c>
      <c r="G4995" s="5">
        <v>717.83</v>
      </c>
      <c r="H4995" s="5">
        <v>9146.0</v>
      </c>
      <c r="I4995" s="1" t="s">
        <v>21</v>
      </c>
      <c r="J4995" s="1" t="s">
        <v>1047</v>
      </c>
      <c r="K4995" s="1" t="s">
        <v>13</v>
      </c>
      <c r="L4995" s="1" t="s">
        <v>5</v>
      </c>
      <c r="M4995" s="1" t="s">
        <v>23</v>
      </c>
      <c r="N4995" s="1" t="s">
        <v>7</v>
      </c>
      <c r="O4995" s="6"/>
    </row>
    <row r="4996">
      <c r="A4996" s="5">
        <v>109913.0</v>
      </c>
      <c r="B4996" s="2">
        <v>45991.0</v>
      </c>
      <c r="C4996" s="1" t="s">
        <v>1046</v>
      </c>
      <c r="D4996" s="3" t="s">
        <v>41</v>
      </c>
      <c r="E4996" s="4">
        <v>45986.0</v>
      </c>
      <c r="F4996" s="5">
        <v>29.0</v>
      </c>
      <c r="G4996" s="5">
        <v>197.57</v>
      </c>
      <c r="H4996" s="5">
        <v>5616.0</v>
      </c>
      <c r="I4996" s="1" t="s">
        <v>21</v>
      </c>
      <c r="J4996" s="1" t="s">
        <v>1047</v>
      </c>
      <c r="K4996" s="1" t="s">
        <v>13</v>
      </c>
      <c r="L4996" s="1" t="s">
        <v>5</v>
      </c>
      <c r="M4996" s="1" t="s">
        <v>23</v>
      </c>
      <c r="N4996" s="1" t="s">
        <v>7</v>
      </c>
      <c r="O4996" s="6"/>
    </row>
    <row r="4997">
      <c r="A4997" s="5">
        <v>109913.0</v>
      </c>
      <c r="B4997" s="2">
        <v>45991.0</v>
      </c>
      <c r="C4997" s="1" t="s">
        <v>1046</v>
      </c>
      <c r="D4997" s="3" t="s">
        <v>1063</v>
      </c>
      <c r="E4997" s="4">
        <v>45986.0</v>
      </c>
      <c r="F4997" s="5">
        <v>46.0</v>
      </c>
      <c r="G4997" s="5">
        <v>134.53</v>
      </c>
      <c r="H4997" s="5">
        <v>6065.0</v>
      </c>
      <c r="I4997" s="1" t="s">
        <v>21</v>
      </c>
      <c r="J4997" s="1" t="s">
        <v>1047</v>
      </c>
      <c r="K4997" s="1" t="s">
        <v>13</v>
      </c>
      <c r="L4997" s="1" t="s">
        <v>5</v>
      </c>
      <c r="M4997" s="1" t="s">
        <v>23</v>
      </c>
      <c r="N4997" s="1" t="s">
        <v>7</v>
      </c>
      <c r="O4997" s="6"/>
    </row>
    <row r="4998">
      <c r="A4998" s="5">
        <v>109913.0</v>
      </c>
      <c r="B4998" s="2">
        <v>45991.0</v>
      </c>
      <c r="C4998" s="1" t="s">
        <v>1046</v>
      </c>
      <c r="D4998" s="3" t="s">
        <v>218</v>
      </c>
      <c r="E4998" s="4">
        <v>45986.0</v>
      </c>
      <c r="F4998" s="5">
        <v>30.0</v>
      </c>
      <c r="G4998" s="5">
        <v>207.92</v>
      </c>
      <c r="H4998" s="5">
        <v>6114.0</v>
      </c>
      <c r="I4998" s="1" t="s">
        <v>21</v>
      </c>
      <c r="J4998" s="1" t="s">
        <v>1047</v>
      </c>
      <c r="K4998" s="1" t="s">
        <v>13</v>
      </c>
      <c r="L4998" s="1" t="s">
        <v>5</v>
      </c>
      <c r="M4998" s="1" t="s">
        <v>23</v>
      </c>
      <c r="N4998" s="1" t="s">
        <v>7</v>
      </c>
      <c r="O4998" s="6"/>
    </row>
    <row r="4999">
      <c r="A4999" s="5">
        <v>109913.0</v>
      </c>
      <c r="B4999" s="2">
        <v>45991.0</v>
      </c>
      <c r="C4999" s="1" t="s">
        <v>1046</v>
      </c>
      <c r="D4999" s="3" t="s">
        <v>301</v>
      </c>
      <c r="E4999" s="4">
        <v>45986.0</v>
      </c>
      <c r="F4999" s="5">
        <v>90.0</v>
      </c>
      <c r="G4999" s="5">
        <v>86.55</v>
      </c>
      <c r="H4999" s="5">
        <v>7635.0</v>
      </c>
      <c r="I4999" s="1" t="s">
        <v>21</v>
      </c>
      <c r="J4999" s="1" t="s">
        <v>1047</v>
      </c>
      <c r="K4999" s="1" t="s">
        <v>13</v>
      </c>
      <c r="L4999" s="1" t="s">
        <v>5</v>
      </c>
      <c r="M4999" s="1" t="s">
        <v>23</v>
      </c>
      <c r="N4999" s="1" t="s">
        <v>7</v>
      </c>
      <c r="O4999" s="6"/>
    </row>
    <row r="5000">
      <c r="A5000" s="5">
        <v>109913.0</v>
      </c>
      <c r="B5000" s="2">
        <v>45991.0</v>
      </c>
      <c r="C5000" s="1" t="s">
        <v>1046</v>
      </c>
      <c r="D5000" s="3" t="s">
        <v>1064</v>
      </c>
      <c r="E5000" s="4">
        <v>45986.0</v>
      </c>
      <c r="F5000" s="5">
        <v>66.0</v>
      </c>
      <c r="G5000" s="5">
        <v>145.82</v>
      </c>
      <c r="H5000" s="5">
        <v>9432.0</v>
      </c>
      <c r="I5000" s="1" t="s">
        <v>21</v>
      </c>
      <c r="J5000" s="1" t="s">
        <v>1047</v>
      </c>
      <c r="K5000" s="1" t="s">
        <v>13</v>
      </c>
      <c r="L5000" s="1" t="s">
        <v>5</v>
      </c>
      <c r="M5000" s="1" t="s">
        <v>23</v>
      </c>
      <c r="N5000" s="1" t="s">
        <v>7</v>
      </c>
      <c r="O5000" s="6"/>
    </row>
    <row r="5001">
      <c r="A5001" s="5">
        <v>109913.0</v>
      </c>
      <c r="B5001" s="2">
        <v>45991.0</v>
      </c>
      <c r="C5001" s="1" t="s">
        <v>1046</v>
      </c>
      <c r="D5001" s="3" t="s">
        <v>1065</v>
      </c>
      <c r="E5001" s="4">
        <v>45986.0</v>
      </c>
      <c r="F5001" s="5">
        <v>30.0</v>
      </c>
      <c r="G5001" s="5">
        <v>286.94</v>
      </c>
      <c r="H5001" s="5">
        <v>8437.0</v>
      </c>
      <c r="I5001" s="1" t="s">
        <v>21</v>
      </c>
      <c r="J5001" s="1" t="s">
        <v>1047</v>
      </c>
      <c r="K5001" s="1" t="s">
        <v>13</v>
      </c>
      <c r="L5001" s="1" t="s">
        <v>5</v>
      </c>
      <c r="M5001" s="1" t="s">
        <v>23</v>
      </c>
      <c r="N5001" s="1" t="s">
        <v>7</v>
      </c>
      <c r="O5001" s="6"/>
    </row>
    <row r="5002">
      <c r="A5002" s="5">
        <v>109913.0</v>
      </c>
      <c r="B5002" s="2">
        <v>45991.0</v>
      </c>
      <c r="C5002" s="1" t="s">
        <v>1046</v>
      </c>
      <c r="D5002" s="3" t="s">
        <v>1044</v>
      </c>
      <c r="E5002" s="4">
        <v>45986.0</v>
      </c>
      <c r="F5002" s="5">
        <v>28.0</v>
      </c>
      <c r="G5002" s="5">
        <v>267.19</v>
      </c>
      <c r="H5002" s="5">
        <v>7333.0</v>
      </c>
      <c r="I5002" s="1" t="s">
        <v>21</v>
      </c>
      <c r="J5002" s="1" t="s">
        <v>1047</v>
      </c>
      <c r="K5002" s="1" t="s">
        <v>13</v>
      </c>
      <c r="L5002" s="1" t="s">
        <v>5</v>
      </c>
      <c r="M5002" s="1" t="s">
        <v>23</v>
      </c>
      <c r="N5002" s="1" t="s">
        <v>7</v>
      </c>
      <c r="O5002" s="6"/>
    </row>
    <row r="5003">
      <c r="A5003" s="5">
        <v>109913.0</v>
      </c>
      <c r="B5003" s="2">
        <v>45991.0</v>
      </c>
      <c r="C5003" s="1" t="s">
        <v>1046</v>
      </c>
      <c r="D5003" s="3" t="s">
        <v>946</v>
      </c>
      <c r="E5003" s="4">
        <v>45986.0</v>
      </c>
      <c r="F5003" s="5">
        <v>66.0</v>
      </c>
      <c r="G5003" s="5">
        <v>126.07</v>
      </c>
      <c r="H5003" s="5">
        <v>8155.0</v>
      </c>
      <c r="I5003" s="1" t="s">
        <v>21</v>
      </c>
      <c r="J5003" s="1" t="s">
        <v>1047</v>
      </c>
      <c r="K5003" s="1" t="s">
        <v>13</v>
      </c>
      <c r="L5003" s="1" t="s">
        <v>5</v>
      </c>
      <c r="M5003" s="1" t="s">
        <v>23</v>
      </c>
      <c r="N5003" s="1" t="s">
        <v>7</v>
      </c>
      <c r="O5003" s="6"/>
    </row>
    <row r="5004">
      <c r="A5004" s="5">
        <v>109913.0</v>
      </c>
      <c r="B5004" s="2">
        <v>45991.0</v>
      </c>
      <c r="C5004" s="1" t="s">
        <v>1046</v>
      </c>
      <c r="D5004" s="7">
        <v>521.0</v>
      </c>
      <c r="E5004" s="4">
        <v>45986.0</v>
      </c>
      <c r="F5004" s="5">
        <v>26.0</v>
      </c>
      <c r="G5004" s="5">
        <v>139.24</v>
      </c>
      <c r="H5004" s="5">
        <v>3549.0</v>
      </c>
      <c r="I5004" s="1" t="s">
        <v>21</v>
      </c>
      <c r="J5004" s="1" t="s">
        <v>1047</v>
      </c>
      <c r="K5004" s="1" t="s">
        <v>13</v>
      </c>
      <c r="L5004" s="1" t="s">
        <v>5</v>
      </c>
      <c r="M5004" s="1" t="s">
        <v>23</v>
      </c>
      <c r="N5004" s="1" t="s">
        <v>7</v>
      </c>
      <c r="O5004" s="6"/>
    </row>
    <row r="5005">
      <c r="A5005" s="5">
        <v>109913.0</v>
      </c>
      <c r="B5005" s="2">
        <v>45991.0</v>
      </c>
      <c r="C5005" s="1" t="s">
        <v>1046</v>
      </c>
      <c r="D5005" s="3" t="s">
        <v>313</v>
      </c>
      <c r="E5005" s="4">
        <v>45986.0</v>
      </c>
      <c r="F5005" s="5">
        <v>66.0</v>
      </c>
      <c r="G5005" s="5">
        <v>111.96</v>
      </c>
      <c r="H5005" s="5">
        <v>7242.0</v>
      </c>
      <c r="I5005" s="1" t="s">
        <v>21</v>
      </c>
      <c r="J5005" s="1" t="s">
        <v>1047</v>
      </c>
      <c r="K5005" s="1" t="s">
        <v>13</v>
      </c>
      <c r="L5005" s="1" t="s">
        <v>5</v>
      </c>
      <c r="M5005" s="1" t="s">
        <v>23</v>
      </c>
      <c r="N5005" s="1" t="s">
        <v>7</v>
      </c>
      <c r="O5005" s="6"/>
    </row>
    <row r="5006">
      <c r="A5006" s="5">
        <v>109913.0</v>
      </c>
      <c r="B5006" s="2">
        <v>45991.0</v>
      </c>
      <c r="C5006" s="1" t="s">
        <v>1046</v>
      </c>
      <c r="D5006" s="3" t="s">
        <v>314</v>
      </c>
      <c r="E5006" s="4">
        <v>45986.0</v>
      </c>
      <c r="F5006" s="5">
        <v>30.0</v>
      </c>
      <c r="G5006" s="5">
        <v>279.42</v>
      </c>
      <c r="H5006" s="5">
        <v>8216.0</v>
      </c>
      <c r="I5006" s="1" t="s">
        <v>21</v>
      </c>
      <c r="J5006" s="1" t="s">
        <v>1047</v>
      </c>
      <c r="K5006" s="1" t="s">
        <v>13</v>
      </c>
      <c r="L5006" s="1" t="s">
        <v>5</v>
      </c>
      <c r="M5006" s="1" t="s">
        <v>23</v>
      </c>
      <c r="N5006" s="1" t="s">
        <v>7</v>
      </c>
      <c r="O5006" s="6"/>
    </row>
    <row r="5007">
      <c r="A5007" s="5">
        <v>109913.0</v>
      </c>
      <c r="B5007" s="2">
        <v>45991.0</v>
      </c>
      <c r="C5007" s="1" t="s">
        <v>1046</v>
      </c>
      <c r="D5007" s="3" t="s">
        <v>1066</v>
      </c>
      <c r="E5007" s="4">
        <v>45986.0</v>
      </c>
      <c r="F5007" s="5">
        <v>46.0</v>
      </c>
      <c r="G5007" s="5">
        <v>116.66</v>
      </c>
      <c r="H5007" s="5">
        <v>5260.0</v>
      </c>
      <c r="I5007" s="1" t="s">
        <v>21</v>
      </c>
      <c r="J5007" s="1" t="s">
        <v>1047</v>
      </c>
      <c r="K5007" s="1" t="s">
        <v>13</v>
      </c>
      <c r="L5007" s="1" t="s">
        <v>5</v>
      </c>
      <c r="M5007" s="1" t="s">
        <v>23</v>
      </c>
      <c r="N5007" s="1" t="s">
        <v>7</v>
      </c>
      <c r="O5007" s="6"/>
    </row>
    <row r="5008">
      <c r="A5008" s="5">
        <v>109913.0</v>
      </c>
      <c r="B5008" s="2">
        <v>45991.0</v>
      </c>
      <c r="C5008" s="1" t="s">
        <v>1046</v>
      </c>
      <c r="D5008" s="3" t="s">
        <v>1067</v>
      </c>
      <c r="E5008" s="4">
        <v>45986.0</v>
      </c>
      <c r="F5008" s="5">
        <v>13.0</v>
      </c>
      <c r="G5008" s="5">
        <v>304.82</v>
      </c>
      <c r="H5008" s="5">
        <v>3884.0</v>
      </c>
      <c r="I5008" s="1" t="s">
        <v>21</v>
      </c>
      <c r="J5008" s="1" t="s">
        <v>1047</v>
      </c>
      <c r="K5008" s="1" t="s">
        <v>13</v>
      </c>
      <c r="L5008" s="1" t="s">
        <v>5</v>
      </c>
      <c r="M5008" s="1" t="s">
        <v>23</v>
      </c>
      <c r="N5008" s="1" t="s">
        <v>7</v>
      </c>
      <c r="O5008" s="6"/>
    </row>
    <row r="5009">
      <c r="A5009" s="5">
        <v>109913.0</v>
      </c>
      <c r="B5009" s="2">
        <v>45991.0</v>
      </c>
      <c r="C5009" s="1" t="s">
        <v>1046</v>
      </c>
      <c r="D5009" s="3" t="s">
        <v>1068</v>
      </c>
      <c r="E5009" s="4">
        <v>45986.0</v>
      </c>
      <c r="F5009" s="5">
        <v>66.0</v>
      </c>
      <c r="G5009" s="5">
        <v>166.52</v>
      </c>
      <c r="H5009" s="5">
        <v>10771.0</v>
      </c>
      <c r="I5009" s="1" t="s">
        <v>21</v>
      </c>
      <c r="J5009" s="1" t="s">
        <v>1047</v>
      </c>
      <c r="K5009" s="1" t="s">
        <v>13</v>
      </c>
      <c r="L5009" s="1" t="s">
        <v>5</v>
      </c>
      <c r="M5009" s="1" t="s">
        <v>23</v>
      </c>
      <c r="N5009" s="1" t="s">
        <v>7</v>
      </c>
      <c r="O5009" s="6"/>
    </row>
    <row r="5010">
      <c r="A5010" s="5">
        <v>109913.0</v>
      </c>
      <c r="B5010" s="2">
        <v>45991.0</v>
      </c>
      <c r="C5010" s="1" t="s">
        <v>1046</v>
      </c>
      <c r="D5010" s="3" t="s">
        <v>1040</v>
      </c>
      <c r="E5010" s="4">
        <v>45986.0</v>
      </c>
      <c r="F5010" s="5">
        <v>30.0</v>
      </c>
      <c r="G5010" s="5">
        <v>201.33</v>
      </c>
      <c r="H5010" s="5">
        <v>5920.0</v>
      </c>
      <c r="I5010" s="1" t="s">
        <v>21</v>
      </c>
      <c r="J5010" s="1" t="s">
        <v>1047</v>
      </c>
      <c r="K5010" s="1" t="s">
        <v>13</v>
      </c>
      <c r="L5010" s="1" t="s">
        <v>5</v>
      </c>
      <c r="M5010" s="1" t="s">
        <v>23</v>
      </c>
      <c r="N5010" s="1" t="s">
        <v>7</v>
      </c>
      <c r="O5010" s="6"/>
    </row>
    <row r="5011">
      <c r="A5011" s="5">
        <v>109913.0</v>
      </c>
      <c r="B5011" s="2">
        <v>45991.0</v>
      </c>
      <c r="C5011" s="1" t="s">
        <v>1046</v>
      </c>
      <c r="D5011" s="3" t="s">
        <v>1042</v>
      </c>
      <c r="E5011" s="4">
        <v>45986.0</v>
      </c>
      <c r="F5011" s="5">
        <v>35.0</v>
      </c>
      <c r="G5011" s="5">
        <v>238.96</v>
      </c>
      <c r="H5011" s="5">
        <v>8197.0</v>
      </c>
      <c r="I5011" s="1" t="s">
        <v>21</v>
      </c>
      <c r="J5011" s="1" t="s">
        <v>1047</v>
      </c>
      <c r="K5011" s="1" t="s">
        <v>13</v>
      </c>
      <c r="L5011" s="1" t="s">
        <v>5</v>
      </c>
      <c r="M5011" s="1" t="s">
        <v>23</v>
      </c>
      <c r="N5011" s="1" t="s">
        <v>7</v>
      </c>
      <c r="O5011" s="6"/>
    </row>
    <row r="5012">
      <c r="A5012" s="5">
        <v>109913.0</v>
      </c>
      <c r="B5012" s="2">
        <v>45991.0</v>
      </c>
      <c r="C5012" s="1" t="s">
        <v>1046</v>
      </c>
      <c r="D5012" s="7">
        <v>5211.0</v>
      </c>
      <c r="E5012" s="4">
        <v>45986.0</v>
      </c>
      <c r="F5012" s="5">
        <v>26.0</v>
      </c>
      <c r="G5012" s="5">
        <v>139.24</v>
      </c>
      <c r="H5012" s="5">
        <v>3549.0</v>
      </c>
      <c r="I5012" s="1" t="s">
        <v>21</v>
      </c>
      <c r="J5012" s="1" t="s">
        <v>1047</v>
      </c>
      <c r="K5012" s="1" t="s">
        <v>13</v>
      </c>
      <c r="L5012" s="1" t="s">
        <v>5</v>
      </c>
      <c r="M5012" s="1" t="s">
        <v>23</v>
      </c>
      <c r="N5012" s="1" t="s">
        <v>7</v>
      </c>
      <c r="O5012" s="6"/>
    </row>
    <row r="5013">
      <c r="A5013" s="5">
        <v>109913.0</v>
      </c>
      <c r="B5013" s="2">
        <v>45991.0</v>
      </c>
      <c r="C5013" s="1" t="s">
        <v>1046</v>
      </c>
      <c r="D5013" s="3" t="s">
        <v>808</v>
      </c>
      <c r="E5013" s="4">
        <v>45986.0</v>
      </c>
      <c r="F5013" s="5">
        <v>24.0</v>
      </c>
      <c r="G5013" s="5">
        <v>228.61</v>
      </c>
      <c r="H5013" s="5">
        <v>5378.0</v>
      </c>
      <c r="I5013" s="1" t="s">
        <v>21</v>
      </c>
      <c r="J5013" s="1" t="s">
        <v>1047</v>
      </c>
      <c r="K5013" s="1" t="s">
        <v>13</v>
      </c>
      <c r="L5013" s="1" t="s">
        <v>5</v>
      </c>
      <c r="M5013" s="1" t="s">
        <v>23</v>
      </c>
      <c r="N5013" s="1" t="s">
        <v>7</v>
      </c>
      <c r="O5013" s="6"/>
    </row>
    <row r="5014">
      <c r="A5014" s="5">
        <v>109913.0</v>
      </c>
      <c r="B5014" s="2">
        <v>45991.0</v>
      </c>
      <c r="C5014" s="1" t="s">
        <v>1046</v>
      </c>
      <c r="D5014" s="3" t="s">
        <v>1069</v>
      </c>
      <c r="E5014" s="4">
        <v>45986.0</v>
      </c>
      <c r="F5014" s="5">
        <v>30.0</v>
      </c>
      <c r="G5014" s="5">
        <v>295.41</v>
      </c>
      <c r="H5014" s="5">
        <v>8686.0</v>
      </c>
      <c r="I5014" s="1" t="s">
        <v>21</v>
      </c>
      <c r="J5014" s="1" t="s">
        <v>1047</v>
      </c>
      <c r="K5014" s="1" t="s">
        <v>13</v>
      </c>
      <c r="L5014" s="1" t="s">
        <v>5</v>
      </c>
      <c r="M5014" s="1" t="s">
        <v>23</v>
      </c>
      <c r="N5014" s="1" t="s">
        <v>7</v>
      </c>
      <c r="O5014" s="6"/>
    </row>
    <row r="5015">
      <c r="A5015" s="5">
        <v>109913.0</v>
      </c>
      <c r="B5015" s="2">
        <v>45991.0</v>
      </c>
      <c r="C5015" s="1" t="s">
        <v>1046</v>
      </c>
      <c r="D5015" s="3" t="s">
        <v>1070</v>
      </c>
      <c r="E5015" s="4">
        <v>45986.0</v>
      </c>
      <c r="F5015" s="5">
        <v>46.0</v>
      </c>
      <c r="G5015" s="5">
        <v>121.36</v>
      </c>
      <c r="H5015" s="5">
        <v>5472.0</v>
      </c>
      <c r="I5015" s="1" t="s">
        <v>21</v>
      </c>
      <c r="J5015" s="1" t="s">
        <v>1047</v>
      </c>
      <c r="K5015" s="1" t="s">
        <v>13</v>
      </c>
      <c r="L5015" s="1" t="s">
        <v>5</v>
      </c>
      <c r="M5015" s="1" t="s">
        <v>23</v>
      </c>
      <c r="N5015" s="1" t="s">
        <v>7</v>
      </c>
      <c r="O5015" s="6"/>
    </row>
    <row r="5016">
      <c r="A5016" s="5">
        <v>109913.0</v>
      </c>
      <c r="B5016" s="2">
        <v>45991.0</v>
      </c>
      <c r="C5016" s="1" t="s">
        <v>1046</v>
      </c>
      <c r="D5016" s="3" t="s">
        <v>1071</v>
      </c>
      <c r="E5016" s="4">
        <v>45986.0</v>
      </c>
      <c r="F5016" s="5">
        <v>13.0</v>
      </c>
      <c r="G5016" s="5">
        <v>309.52</v>
      </c>
      <c r="H5016" s="5">
        <v>3944.0</v>
      </c>
      <c r="I5016" s="1" t="s">
        <v>21</v>
      </c>
      <c r="J5016" s="1" t="s">
        <v>1047</v>
      </c>
      <c r="K5016" s="1" t="s">
        <v>13</v>
      </c>
      <c r="L5016" s="1" t="s">
        <v>5</v>
      </c>
      <c r="M5016" s="1" t="s">
        <v>23</v>
      </c>
      <c r="N5016" s="1" t="s">
        <v>7</v>
      </c>
      <c r="O5016" s="6"/>
    </row>
    <row r="5017">
      <c r="A5017" s="5">
        <v>109913.0</v>
      </c>
      <c r="B5017" s="2">
        <v>45991.0</v>
      </c>
      <c r="C5017" s="1" t="s">
        <v>1046</v>
      </c>
      <c r="D5017" s="3" t="s">
        <v>1072</v>
      </c>
      <c r="E5017" s="4">
        <v>45986.0</v>
      </c>
      <c r="F5017" s="5">
        <v>14.0</v>
      </c>
      <c r="G5017" s="5">
        <v>667.97</v>
      </c>
      <c r="H5017" s="5">
        <v>9165.0</v>
      </c>
      <c r="I5017" s="1" t="s">
        <v>21</v>
      </c>
      <c r="J5017" s="1" t="s">
        <v>1047</v>
      </c>
      <c r="K5017" s="1" t="s">
        <v>13</v>
      </c>
      <c r="L5017" s="1" t="s">
        <v>5</v>
      </c>
      <c r="M5017" s="1" t="s">
        <v>23</v>
      </c>
      <c r="N5017" s="1" t="s">
        <v>7</v>
      </c>
      <c r="O5017" s="6"/>
    </row>
    <row r="5018">
      <c r="A5018" s="5">
        <v>109913.0</v>
      </c>
      <c r="B5018" s="2">
        <v>45991.0</v>
      </c>
      <c r="C5018" s="1" t="s">
        <v>1046</v>
      </c>
      <c r="D5018" s="3" t="s">
        <v>947</v>
      </c>
      <c r="E5018" s="4">
        <v>45986.0</v>
      </c>
      <c r="F5018" s="5">
        <v>13.0</v>
      </c>
      <c r="G5018" s="5">
        <v>307.64</v>
      </c>
      <c r="H5018" s="5">
        <v>3920.0</v>
      </c>
      <c r="I5018" s="1" t="s">
        <v>21</v>
      </c>
      <c r="J5018" s="1" t="s">
        <v>1047</v>
      </c>
      <c r="K5018" s="1" t="s">
        <v>13</v>
      </c>
      <c r="L5018" s="1" t="s">
        <v>5</v>
      </c>
      <c r="M5018" s="1" t="s">
        <v>23</v>
      </c>
      <c r="N5018" s="1" t="s">
        <v>7</v>
      </c>
      <c r="O5018" s="6"/>
    </row>
    <row r="5019">
      <c r="A5019" s="5">
        <v>109913.0</v>
      </c>
      <c r="B5019" s="2">
        <v>45991.0</v>
      </c>
      <c r="C5019" s="1" t="s">
        <v>1046</v>
      </c>
      <c r="D5019" s="3" t="s">
        <v>1028</v>
      </c>
      <c r="E5019" s="4">
        <v>45986.0</v>
      </c>
      <c r="F5019" s="5">
        <v>30.0</v>
      </c>
      <c r="G5019" s="5">
        <v>337.75</v>
      </c>
      <c r="H5019" s="5">
        <v>9931.0</v>
      </c>
      <c r="I5019" s="1" t="s">
        <v>21</v>
      </c>
      <c r="J5019" s="1" t="s">
        <v>1047</v>
      </c>
      <c r="K5019" s="1" t="s">
        <v>13</v>
      </c>
      <c r="L5019" s="1" t="s">
        <v>5</v>
      </c>
      <c r="M5019" s="1" t="s">
        <v>23</v>
      </c>
      <c r="N5019" s="1" t="s">
        <v>7</v>
      </c>
      <c r="O5019" s="6"/>
    </row>
    <row r="5020">
      <c r="A5020" s="5">
        <v>109913.0</v>
      </c>
      <c r="B5020" s="2">
        <v>45991.0</v>
      </c>
      <c r="C5020" s="1" t="s">
        <v>1046</v>
      </c>
      <c r="D5020" s="3" t="s">
        <v>1073</v>
      </c>
      <c r="E5020" s="4">
        <v>45986.0</v>
      </c>
      <c r="F5020" s="5">
        <v>22.0</v>
      </c>
      <c r="G5020" s="5">
        <v>255.9</v>
      </c>
      <c r="H5020" s="5">
        <v>5518.0</v>
      </c>
      <c r="I5020" s="1" t="s">
        <v>21</v>
      </c>
      <c r="J5020" s="1" t="s">
        <v>1047</v>
      </c>
      <c r="K5020" s="1" t="s">
        <v>13</v>
      </c>
      <c r="L5020" s="1" t="s">
        <v>5</v>
      </c>
      <c r="M5020" s="1" t="s">
        <v>23</v>
      </c>
      <c r="N5020" s="1" t="s">
        <v>7</v>
      </c>
      <c r="O5020" s="6"/>
    </row>
    <row r="5021">
      <c r="A5021" s="5">
        <v>109914.0</v>
      </c>
      <c r="B5021" s="2">
        <v>45991.0</v>
      </c>
      <c r="C5021" s="1" t="s">
        <v>1046</v>
      </c>
      <c r="D5021" s="7">
        <v>704.0</v>
      </c>
      <c r="E5021" s="4">
        <v>45986.0</v>
      </c>
      <c r="F5021" s="5">
        <v>50.0</v>
      </c>
      <c r="G5021" s="5">
        <v>423.43</v>
      </c>
      <c r="H5021" s="5">
        <v>20749.0</v>
      </c>
      <c r="I5021" s="1" t="s">
        <v>56</v>
      </c>
      <c r="J5021" s="1" t="s">
        <v>1047</v>
      </c>
      <c r="K5021" s="1" t="s">
        <v>13</v>
      </c>
      <c r="L5021" s="1" t="s">
        <v>5</v>
      </c>
      <c r="M5021" s="1" t="s">
        <v>23</v>
      </c>
      <c r="N5021" s="1" t="s">
        <v>7</v>
      </c>
      <c r="O5021" s="6"/>
    </row>
    <row r="5022">
      <c r="A5022" s="5">
        <v>109914.0</v>
      </c>
      <c r="B5022" s="2">
        <v>45991.0</v>
      </c>
      <c r="C5022" s="1" t="s">
        <v>1046</v>
      </c>
      <c r="D5022" s="7">
        <v>3727.0</v>
      </c>
      <c r="E5022" s="4">
        <v>45986.0</v>
      </c>
      <c r="F5022" s="5">
        <v>12.0</v>
      </c>
      <c r="G5022" s="5">
        <v>80.26</v>
      </c>
      <c r="H5022" s="5">
        <v>945.0</v>
      </c>
      <c r="I5022" s="1" t="s">
        <v>229</v>
      </c>
      <c r="J5022" s="1" t="s">
        <v>1047</v>
      </c>
      <c r="K5022" s="1" t="s">
        <v>13</v>
      </c>
      <c r="L5022" s="1" t="s">
        <v>5</v>
      </c>
      <c r="M5022" s="1" t="s">
        <v>23</v>
      </c>
      <c r="N5022" s="1" t="s">
        <v>7</v>
      </c>
      <c r="O5022" s="6"/>
    </row>
    <row r="5023">
      <c r="A5023" s="5">
        <v>109914.0</v>
      </c>
      <c r="B5023" s="2">
        <v>45991.0</v>
      </c>
      <c r="C5023" s="1" t="s">
        <v>1046</v>
      </c>
      <c r="D5023" s="7">
        <v>323.0</v>
      </c>
      <c r="E5023" s="4">
        <v>45986.0</v>
      </c>
      <c r="F5023" s="5">
        <v>100.0</v>
      </c>
      <c r="G5023" s="5">
        <v>40.55</v>
      </c>
      <c r="H5023" s="5">
        <v>3975.0</v>
      </c>
      <c r="I5023" s="1" t="s">
        <v>33</v>
      </c>
      <c r="J5023" s="1" t="s">
        <v>1047</v>
      </c>
      <c r="K5023" s="1" t="s">
        <v>13</v>
      </c>
      <c r="L5023" s="1" t="s">
        <v>5</v>
      </c>
      <c r="M5023" s="1" t="s">
        <v>23</v>
      </c>
      <c r="N5023" s="1" t="s">
        <v>7</v>
      </c>
      <c r="O5023" s="6"/>
    </row>
    <row r="5024">
      <c r="A5024" s="5">
        <v>109914.0</v>
      </c>
      <c r="B5024" s="2">
        <v>45991.0</v>
      </c>
      <c r="C5024" s="1" t="s">
        <v>1046</v>
      </c>
      <c r="D5024" s="7">
        <v>721.0</v>
      </c>
      <c r="E5024" s="4">
        <v>45986.0</v>
      </c>
      <c r="F5024" s="5">
        <v>20.0</v>
      </c>
      <c r="G5024" s="5">
        <v>194.09</v>
      </c>
      <c r="H5024" s="5">
        <v>3805.0</v>
      </c>
      <c r="I5024" s="1" t="s">
        <v>53</v>
      </c>
      <c r="J5024" s="1" t="s">
        <v>1047</v>
      </c>
      <c r="K5024" s="1" t="s">
        <v>13</v>
      </c>
      <c r="L5024" s="1" t="s">
        <v>5</v>
      </c>
      <c r="M5024" s="1" t="s">
        <v>23</v>
      </c>
      <c r="N5024" s="1" t="s">
        <v>7</v>
      </c>
      <c r="O5024" s="6"/>
    </row>
    <row r="5025">
      <c r="A5025" s="5">
        <v>109914.0</v>
      </c>
      <c r="B5025" s="2">
        <v>45991.0</v>
      </c>
      <c r="C5025" s="1" t="s">
        <v>1046</v>
      </c>
      <c r="D5025" s="7">
        <v>324.0</v>
      </c>
      <c r="E5025" s="4">
        <v>45986.0</v>
      </c>
      <c r="F5025" s="5">
        <v>100.0</v>
      </c>
      <c r="G5025" s="5">
        <v>49.84</v>
      </c>
      <c r="H5025" s="5">
        <v>4885.0</v>
      </c>
      <c r="I5025" s="1" t="s">
        <v>33</v>
      </c>
      <c r="J5025" s="1" t="s">
        <v>1047</v>
      </c>
      <c r="K5025" s="1" t="s">
        <v>13</v>
      </c>
      <c r="L5025" s="1" t="s">
        <v>5</v>
      </c>
      <c r="M5025" s="1" t="s">
        <v>23</v>
      </c>
      <c r="N5025" s="1" t="s">
        <v>7</v>
      </c>
      <c r="O5025" s="6"/>
    </row>
    <row r="5026">
      <c r="A5026" s="5">
        <v>109914.0</v>
      </c>
      <c r="B5026" s="2">
        <v>45991.0</v>
      </c>
      <c r="C5026" s="1" t="s">
        <v>1046</v>
      </c>
      <c r="D5026" s="7">
        <v>723.0</v>
      </c>
      <c r="E5026" s="4">
        <v>45986.0</v>
      </c>
      <c r="F5026" s="5">
        <v>20.0</v>
      </c>
      <c r="G5026" s="5">
        <v>321.99</v>
      </c>
      <c r="H5026" s="5">
        <v>6312.0</v>
      </c>
      <c r="I5026" s="1" t="s">
        <v>53</v>
      </c>
      <c r="J5026" s="1" t="s">
        <v>1047</v>
      </c>
      <c r="K5026" s="1" t="s">
        <v>13</v>
      </c>
      <c r="L5026" s="1" t="s">
        <v>5</v>
      </c>
      <c r="M5026" s="1" t="s">
        <v>23</v>
      </c>
      <c r="N5026" s="1" t="s">
        <v>7</v>
      </c>
      <c r="O5026" s="6"/>
    </row>
    <row r="5027">
      <c r="A5027" s="5">
        <v>109914.0</v>
      </c>
      <c r="B5027" s="2">
        <v>45991.0</v>
      </c>
      <c r="C5027" s="1" t="s">
        <v>1046</v>
      </c>
      <c r="D5027" s="7">
        <v>360.0</v>
      </c>
      <c r="E5027" s="4">
        <v>45986.0</v>
      </c>
      <c r="F5027" s="5">
        <v>50.0</v>
      </c>
      <c r="G5027" s="5">
        <v>116.28</v>
      </c>
      <c r="H5027" s="5">
        <v>5699.0</v>
      </c>
      <c r="I5027" s="1" t="s">
        <v>229</v>
      </c>
      <c r="J5027" s="1" t="s">
        <v>1047</v>
      </c>
      <c r="K5027" s="1" t="s">
        <v>13</v>
      </c>
      <c r="L5027" s="1" t="s">
        <v>5</v>
      </c>
      <c r="M5027" s="1" t="s">
        <v>23</v>
      </c>
      <c r="N5027" s="1" t="s">
        <v>7</v>
      </c>
      <c r="O5027" s="6"/>
    </row>
    <row r="5028">
      <c r="A5028" s="5">
        <v>109914.0</v>
      </c>
      <c r="B5028" s="2">
        <v>45991.0</v>
      </c>
      <c r="C5028" s="1" t="s">
        <v>1046</v>
      </c>
      <c r="D5028" s="7">
        <v>725.0</v>
      </c>
      <c r="E5028" s="4">
        <v>45986.0</v>
      </c>
      <c r="F5028" s="5">
        <v>20.0</v>
      </c>
      <c r="G5028" s="5">
        <v>321.99</v>
      </c>
      <c r="H5028" s="5">
        <v>6312.0</v>
      </c>
      <c r="I5028" s="1" t="s">
        <v>53</v>
      </c>
      <c r="J5028" s="1" t="s">
        <v>1047</v>
      </c>
      <c r="K5028" s="1" t="s">
        <v>13</v>
      </c>
      <c r="L5028" s="1" t="s">
        <v>5</v>
      </c>
      <c r="M5028" s="1" t="s">
        <v>23</v>
      </c>
      <c r="N5028" s="1" t="s">
        <v>7</v>
      </c>
      <c r="O5028" s="6"/>
    </row>
    <row r="5029">
      <c r="A5029" s="5">
        <v>109914.0</v>
      </c>
      <c r="B5029" s="2">
        <v>45991.0</v>
      </c>
      <c r="C5029" s="1" t="s">
        <v>1046</v>
      </c>
      <c r="D5029" s="7">
        <v>361.0</v>
      </c>
      <c r="E5029" s="4">
        <v>45986.0</v>
      </c>
      <c r="F5029" s="5">
        <v>50.0</v>
      </c>
      <c r="G5029" s="5">
        <v>139.54</v>
      </c>
      <c r="H5029" s="5">
        <v>6838.0</v>
      </c>
      <c r="I5029" s="1" t="s">
        <v>229</v>
      </c>
      <c r="J5029" s="1" t="s">
        <v>1047</v>
      </c>
      <c r="K5029" s="1" t="s">
        <v>13</v>
      </c>
      <c r="L5029" s="1" t="s">
        <v>5</v>
      </c>
      <c r="M5029" s="1" t="s">
        <v>23</v>
      </c>
      <c r="N5029" s="1" t="s">
        <v>7</v>
      </c>
      <c r="O5029" s="6"/>
    </row>
    <row r="5030">
      <c r="A5030" s="5">
        <v>109914.0</v>
      </c>
      <c r="B5030" s="2">
        <v>45991.0</v>
      </c>
      <c r="C5030" s="1" t="s">
        <v>1046</v>
      </c>
      <c r="D5030" s="7">
        <v>513.0</v>
      </c>
      <c r="E5030" s="4">
        <v>45986.0</v>
      </c>
      <c r="F5030" s="5">
        <v>20.0</v>
      </c>
      <c r="G5030" s="5">
        <v>220.55</v>
      </c>
      <c r="H5030" s="5">
        <v>4324.0</v>
      </c>
      <c r="I5030" s="1" t="s">
        <v>53</v>
      </c>
      <c r="J5030" s="1" t="s">
        <v>1047</v>
      </c>
      <c r="K5030" s="1" t="s">
        <v>13</v>
      </c>
      <c r="L5030" s="1" t="s">
        <v>5</v>
      </c>
      <c r="M5030" s="1" t="s">
        <v>23</v>
      </c>
      <c r="N5030" s="1" t="s">
        <v>7</v>
      </c>
      <c r="O5030" s="6"/>
    </row>
    <row r="5031">
      <c r="A5031" s="5">
        <v>109914.0</v>
      </c>
      <c r="B5031" s="2">
        <v>45991.0</v>
      </c>
      <c r="C5031" s="1" t="s">
        <v>1046</v>
      </c>
      <c r="D5031" s="7">
        <v>3271.0</v>
      </c>
      <c r="E5031" s="4">
        <v>45986.0</v>
      </c>
      <c r="F5031" s="5">
        <v>150.0</v>
      </c>
      <c r="G5031" s="5">
        <v>51.53</v>
      </c>
      <c r="H5031" s="5">
        <v>7576.0</v>
      </c>
      <c r="I5031" s="1" t="s">
        <v>229</v>
      </c>
      <c r="J5031" s="1" t="s">
        <v>1047</v>
      </c>
      <c r="K5031" s="1" t="s">
        <v>13</v>
      </c>
      <c r="L5031" s="1" t="s">
        <v>5</v>
      </c>
      <c r="M5031" s="1" t="s">
        <v>23</v>
      </c>
      <c r="N5031" s="1" t="s">
        <v>7</v>
      </c>
      <c r="O5031" s="6"/>
    </row>
    <row r="5032">
      <c r="A5032" s="5">
        <v>109914.0</v>
      </c>
      <c r="B5032" s="2">
        <v>45991.0</v>
      </c>
      <c r="C5032" s="1" t="s">
        <v>1046</v>
      </c>
      <c r="D5032" s="7">
        <v>3272.0</v>
      </c>
      <c r="E5032" s="4">
        <v>45986.0</v>
      </c>
      <c r="F5032" s="5">
        <v>100.0</v>
      </c>
      <c r="G5032" s="5">
        <v>30.41</v>
      </c>
      <c r="H5032" s="5">
        <v>2981.0</v>
      </c>
      <c r="I5032" s="1" t="s">
        <v>229</v>
      </c>
      <c r="J5032" s="1" t="s">
        <v>1047</v>
      </c>
      <c r="K5032" s="1" t="s">
        <v>13</v>
      </c>
      <c r="L5032" s="1" t="s">
        <v>5</v>
      </c>
      <c r="M5032" s="1" t="s">
        <v>23</v>
      </c>
      <c r="N5032" s="1" t="s">
        <v>7</v>
      </c>
      <c r="O5032" s="6"/>
    </row>
    <row r="5033">
      <c r="A5033" s="5">
        <v>109914.0</v>
      </c>
      <c r="B5033" s="2">
        <v>45991.0</v>
      </c>
      <c r="C5033" s="1" t="s">
        <v>1046</v>
      </c>
      <c r="D5033" s="7">
        <v>701.0</v>
      </c>
      <c r="E5033" s="4">
        <v>45986.0</v>
      </c>
      <c r="F5033" s="5">
        <v>50.0</v>
      </c>
      <c r="G5033" s="5">
        <v>432.21</v>
      </c>
      <c r="H5033" s="5">
        <v>21179.0</v>
      </c>
      <c r="I5033" s="1" t="s">
        <v>56</v>
      </c>
      <c r="J5033" s="1" t="s">
        <v>1047</v>
      </c>
      <c r="K5033" s="1" t="s">
        <v>13</v>
      </c>
      <c r="L5033" s="1" t="s">
        <v>5</v>
      </c>
      <c r="M5033" s="1" t="s">
        <v>23</v>
      </c>
      <c r="N5033" s="1" t="s">
        <v>7</v>
      </c>
      <c r="O5033" s="6"/>
    </row>
    <row r="5034">
      <c r="A5034" s="5">
        <v>109915.0</v>
      </c>
      <c r="B5034" s="2">
        <v>45991.0</v>
      </c>
      <c r="C5034" s="1" t="s">
        <v>1046</v>
      </c>
      <c r="D5034" s="3" t="s">
        <v>944</v>
      </c>
      <c r="E5034" s="4">
        <v>45986.0</v>
      </c>
      <c r="F5034" s="5">
        <v>24.0</v>
      </c>
      <c r="G5034" s="5">
        <v>108.19</v>
      </c>
      <c r="H5034" s="5">
        <v>2545.0</v>
      </c>
      <c r="I5034" s="1" t="s">
        <v>26</v>
      </c>
      <c r="J5034" s="1" t="s">
        <v>1047</v>
      </c>
      <c r="K5034" s="1" t="s">
        <v>13</v>
      </c>
      <c r="L5034" s="1" t="s">
        <v>5</v>
      </c>
      <c r="M5034" s="1" t="s">
        <v>29</v>
      </c>
      <c r="N5034" s="1" t="s">
        <v>7</v>
      </c>
      <c r="O5034" s="6"/>
    </row>
    <row r="5035">
      <c r="A5035" s="5">
        <v>109915.0</v>
      </c>
      <c r="B5035" s="2">
        <v>45991.0</v>
      </c>
      <c r="C5035" s="1" t="s">
        <v>1046</v>
      </c>
      <c r="D5035" s="3" t="s">
        <v>985</v>
      </c>
      <c r="E5035" s="4">
        <v>45986.0</v>
      </c>
      <c r="F5035" s="5">
        <v>26.0</v>
      </c>
      <c r="G5035" s="5">
        <v>108.19</v>
      </c>
      <c r="H5035" s="5">
        <v>2757.0</v>
      </c>
      <c r="I5035" s="1" t="s">
        <v>26</v>
      </c>
      <c r="J5035" s="1" t="s">
        <v>1047</v>
      </c>
      <c r="K5035" s="1" t="s">
        <v>13</v>
      </c>
      <c r="L5035" s="1" t="s">
        <v>5</v>
      </c>
      <c r="M5035" s="1" t="s">
        <v>29</v>
      </c>
      <c r="N5035" s="1" t="s">
        <v>7</v>
      </c>
      <c r="O5035" s="6"/>
    </row>
    <row r="5036">
      <c r="A5036" s="5">
        <v>109915.0</v>
      </c>
      <c r="B5036" s="2">
        <v>45991.0</v>
      </c>
      <c r="C5036" s="1" t="s">
        <v>1046</v>
      </c>
      <c r="D5036" s="3" t="s">
        <v>945</v>
      </c>
      <c r="E5036" s="4">
        <v>45986.0</v>
      </c>
      <c r="F5036" s="5">
        <v>24.0</v>
      </c>
      <c r="G5036" s="5">
        <v>108.19</v>
      </c>
      <c r="H5036" s="5">
        <v>2545.0</v>
      </c>
      <c r="I5036" s="1" t="s">
        <v>26</v>
      </c>
      <c r="J5036" s="1" t="s">
        <v>1047</v>
      </c>
      <c r="K5036" s="1" t="s">
        <v>13</v>
      </c>
      <c r="L5036" s="1" t="s">
        <v>5</v>
      </c>
      <c r="M5036" s="1" t="s">
        <v>29</v>
      </c>
      <c r="N5036" s="1" t="s">
        <v>7</v>
      </c>
      <c r="O5036" s="6"/>
    </row>
    <row r="5037">
      <c r="A5037" s="5">
        <v>109915.0</v>
      </c>
      <c r="B5037" s="2">
        <v>45991.0</v>
      </c>
      <c r="C5037" s="1" t="s">
        <v>1046</v>
      </c>
      <c r="D5037" s="3" t="s">
        <v>50</v>
      </c>
      <c r="E5037" s="4">
        <v>45986.0</v>
      </c>
      <c r="F5037" s="5">
        <v>40.0</v>
      </c>
      <c r="G5037" s="5">
        <v>333.26</v>
      </c>
      <c r="H5037" s="5">
        <v>13064.0</v>
      </c>
      <c r="I5037" s="1" t="s">
        <v>26</v>
      </c>
      <c r="J5037" s="1" t="s">
        <v>1047</v>
      </c>
      <c r="K5037" s="1" t="s">
        <v>13</v>
      </c>
      <c r="L5037" s="1" t="s">
        <v>5</v>
      </c>
      <c r="M5037" s="1" t="s">
        <v>29</v>
      </c>
      <c r="N5037" s="1" t="s">
        <v>7</v>
      </c>
      <c r="O5037" s="6"/>
    </row>
    <row r="5038">
      <c r="A5038" s="5">
        <v>202484.0</v>
      </c>
      <c r="B5038" s="2">
        <v>45991.0</v>
      </c>
      <c r="C5038" s="1" t="s">
        <v>519</v>
      </c>
      <c r="D5038" s="3" t="s">
        <v>45</v>
      </c>
      <c r="E5038" s="4">
        <v>45986.0</v>
      </c>
      <c r="F5038" s="5">
        <v>12500.0</v>
      </c>
      <c r="G5038" s="5">
        <v>2000.27</v>
      </c>
      <c r="H5038" s="5">
        <v>50010.0</v>
      </c>
      <c r="I5038" s="1" t="s">
        <v>43</v>
      </c>
      <c r="J5038" s="1" t="s">
        <v>520</v>
      </c>
      <c r="K5038" s="1" t="s">
        <v>13</v>
      </c>
      <c r="L5038" s="1" t="s">
        <v>5</v>
      </c>
      <c r="M5038" s="1" t="s">
        <v>44</v>
      </c>
      <c r="N5038" s="1" t="s">
        <v>7</v>
      </c>
      <c r="O5038" s="6"/>
    </row>
    <row r="5039">
      <c r="A5039" s="5">
        <v>202484.0</v>
      </c>
      <c r="B5039" s="2">
        <v>45991.0</v>
      </c>
      <c r="C5039" s="1" t="s">
        <v>519</v>
      </c>
      <c r="D5039" s="3" t="s">
        <v>47</v>
      </c>
      <c r="E5039" s="4">
        <v>45986.0</v>
      </c>
      <c r="F5039" s="5">
        <v>6000.0</v>
      </c>
      <c r="G5039" s="5">
        <v>3000.41</v>
      </c>
      <c r="H5039" s="5">
        <v>24007.0</v>
      </c>
      <c r="I5039" s="1" t="s">
        <v>43</v>
      </c>
      <c r="J5039" s="1" t="s">
        <v>520</v>
      </c>
      <c r="K5039" s="1" t="s">
        <v>13</v>
      </c>
      <c r="L5039" s="1" t="s">
        <v>5</v>
      </c>
      <c r="M5039" s="1" t="s">
        <v>44</v>
      </c>
      <c r="N5039" s="1" t="s">
        <v>7</v>
      </c>
      <c r="O5039" s="6"/>
    </row>
    <row r="5040">
      <c r="A5040" s="5">
        <v>202484.0</v>
      </c>
      <c r="B5040" s="2">
        <v>45991.0</v>
      </c>
      <c r="C5040" s="1" t="s">
        <v>519</v>
      </c>
      <c r="D5040" s="3" t="s">
        <v>46</v>
      </c>
      <c r="E5040" s="4">
        <v>45986.0</v>
      </c>
      <c r="F5040" s="5">
        <v>4000.0</v>
      </c>
      <c r="G5040" s="5">
        <v>4000.55</v>
      </c>
      <c r="H5040" s="5">
        <v>16006.0</v>
      </c>
      <c r="I5040" s="1" t="s">
        <v>43</v>
      </c>
      <c r="J5040" s="1" t="s">
        <v>520</v>
      </c>
      <c r="K5040" s="1" t="s">
        <v>13</v>
      </c>
      <c r="L5040" s="1" t="s">
        <v>5</v>
      </c>
      <c r="M5040" s="1" t="s">
        <v>44</v>
      </c>
      <c r="N5040" s="1" t="s">
        <v>7</v>
      </c>
      <c r="O5040" s="6"/>
    </row>
    <row r="5041">
      <c r="A5041" s="5">
        <v>300331.0</v>
      </c>
      <c r="B5041" s="2">
        <v>45991.0</v>
      </c>
      <c r="C5041" s="1" t="s">
        <v>261</v>
      </c>
      <c r="D5041" s="3" t="s">
        <v>105</v>
      </c>
      <c r="E5041" s="4">
        <v>45986.0</v>
      </c>
      <c r="F5041" s="5">
        <v>16.0</v>
      </c>
      <c r="G5041" s="5">
        <v>537.98</v>
      </c>
      <c r="H5041" s="5">
        <v>8609.0</v>
      </c>
      <c r="I5041" s="1" t="s">
        <v>2</v>
      </c>
      <c r="J5041" s="1" t="s">
        <v>216</v>
      </c>
      <c r="K5041" s="1" t="s">
        <v>28</v>
      </c>
      <c r="L5041" s="1" t="s">
        <v>5</v>
      </c>
      <c r="M5041" s="1" t="s">
        <v>6</v>
      </c>
      <c r="N5041" s="1" t="s">
        <v>7</v>
      </c>
      <c r="O5041" s="6"/>
    </row>
    <row r="5042">
      <c r="A5042" s="5">
        <v>300331.0</v>
      </c>
      <c r="B5042" s="2">
        <v>45991.0</v>
      </c>
      <c r="C5042" s="1" t="s">
        <v>261</v>
      </c>
      <c r="D5042" s="3" t="s">
        <v>222</v>
      </c>
      <c r="E5042" s="4">
        <v>45986.0</v>
      </c>
      <c r="F5042" s="5">
        <v>12.0</v>
      </c>
      <c r="G5042" s="5">
        <v>740.01</v>
      </c>
      <c r="H5042" s="5">
        <v>8882.0</v>
      </c>
      <c r="I5042" s="1" t="s">
        <v>2</v>
      </c>
      <c r="J5042" s="1" t="s">
        <v>216</v>
      </c>
      <c r="K5042" s="1" t="s">
        <v>28</v>
      </c>
      <c r="L5042" s="1" t="s">
        <v>5</v>
      </c>
      <c r="M5042" s="1" t="s">
        <v>6</v>
      </c>
      <c r="N5042" s="1" t="s">
        <v>7</v>
      </c>
      <c r="O5042" s="6"/>
    </row>
    <row r="5043">
      <c r="A5043" s="5">
        <v>300331.0</v>
      </c>
      <c r="B5043" s="2">
        <v>45991.0</v>
      </c>
      <c r="C5043" s="1" t="s">
        <v>261</v>
      </c>
      <c r="D5043" s="3" t="s">
        <v>112</v>
      </c>
      <c r="E5043" s="4">
        <v>45986.0</v>
      </c>
      <c r="F5043" s="5">
        <v>24.0</v>
      </c>
      <c r="G5043" s="5">
        <v>494.97</v>
      </c>
      <c r="H5043" s="5">
        <v>11881.0</v>
      </c>
      <c r="I5043" s="1" t="s">
        <v>2</v>
      </c>
      <c r="J5043" s="1" t="s">
        <v>216</v>
      </c>
      <c r="K5043" s="1" t="s">
        <v>28</v>
      </c>
      <c r="L5043" s="1" t="s">
        <v>5</v>
      </c>
      <c r="M5043" s="1" t="s">
        <v>6</v>
      </c>
      <c r="N5043" s="1" t="s">
        <v>7</v>
      </c>
      <c r="O5043" s="6"/>
    </row>
    <row r="5044">
      <c r="A5044" s="5">
        <v>300331.0</v>
      </c>
      <c r="B5044" s="2">
        <v>45991.0</v>
      </c>
      <c r="C5044" s="1" t="s">
        <v>261</v>
      </c>
      <c r="D5044" s="3" t="s">
        <v>114</v>
      </c>
      <c r="E5044" s="4">
        <v>45986.0</v>
      </c>
      <c r="F5044" s="5">
        <v>16.0</v>
      </c>
      <c r="G5044" s="5">
        <v>740.1</v>
      </c>
      <c r="H5044" s="5">
        <v>11843.0</v>
      </c>
      <c r="I5044" s="1" t="s">
        <v>2</v>
      </c>
      <c r="J5044" s="1" t="s">
        <v>216</v>
      </c>
      <c r="K5044" s="1" t="s">
        <v>28</v>
      </c>
      <c r="L5044" s="1" t="s">
        <v>5</v>
      </c>
      <c r="M5044" s="1" t="s">
        <v>6</v>
      </c>
      <c r="N5044" s="1" t="s">
        <v>7</v>
      </c>
      <c r="O5044" s="6"/>
    </row>
    <row r="5045">
      <c r="A5045" s="5">
        <v>300331.0</v>
      </c>
      <c r="B5045" s="2">
        <v>45991.0</v>
      </c>
      <c r="C5045" s="1" t="s">
        <v>261</v>
      </c>
      <c r="D5045" s="3" t="s">
        <v>116</v>
      </c>
      <c r="E5045" s="4">
        <v>45986.0</v>
      </c>
      <c r="F5045" s="5">
        <v>12.0</v>
      </c>
      <c r="G5045" s="5">
        <v>970.12</v>
      </c>
      <c r="H5045" s="5">
        <v>11643.0</v>
      </c>
      <c r="I5045" s="1" t="s">
        <v>2</v>
      </c>
      <c r="J5045" s="1" t="s">
        <v>216</v>
      </c>
      <c r="K5045" s="1" t="s">
        <v>28</v>
      </c>
      <c r="L5045" s="1" t="s">
        <v>5</v>
      </c>
      <c r="M5045" s="1" t="s">
        <v>6</v>
      </c>
      <c r="N5045" s="1" t="s">
        <v>7</v>
      </c>
      <c r="O5045" s="6"/>
    </row>
    <row r="5046">
      <c r="A5046" s="5">
        <v>300331.0</v>
      </c>
      <c r="B5046" s="2">
        <v>45991.0</v>
      </c>
      <c r="C5046" s="1" t="s">
        <v>261</v>
      </c>
      <c r="D5046" s="3" t="s">
        <v>1074</v>
      </c>
      <c r="E5046" s="4">
        <v>45986.0</v>
      </c>
      <c r="F5046" s="5">
        <v>24.0</v>
      </c>
      <c r="G5046" s="5">
        <v>702.0</v>
      </c>
      <c r="H5046" s="5">
        <v>16850.0</v>
      </c>
      <c r="I5046" s="1" t="s">
        <v>2</v>
      </c>
      <c r="J5046" s="1" t="s">
        <v>216</v>
      </c>
      <c r="K5046" s="1" t="s">
        <v>28</v>
      </c>
      <c r="L5046" s="1" t="s">
        <v>5</v>
      </c>
      <c r="M5046" s="1" t="s">
        <v>6</v>
      </c>
      <c r="N5046" s="1" t="s">
        <v>7</v>
      </c>
      <c r="O5046" s="6"/>
    </row>
    <row r="5047">
      <c r="A5047" s="5">
        <v>300331.0</v>
      </c>
      <c r="B5047" s="2">
        <v>45991.0</v>
      </c>
      <c r="C5047" s="1" t="s">
        <v>261</v>
      </c>
      <c r="D5047" s="3" t="s">
        <v>1075</v>
      </c>
      <c r="E5047" s="4">
        <v>45986.0</v>
      </c>
      <c r="F5047" s="5">
        <v>16.0</v>
      </c>
      <c r="G5047" s="5">
        <v>974.0</v>
      </c>
      <c r="H5047" s="5">
        <v>15586.0</v>
      </c>
      <c r="I5047" s="1" t="s">
        <v>2</v>
      </c>
      <c r="J5047" s="1" t="s">
        <v>216</v>
      </c>
      <c r="K5047" s="1" t="s">
        <v>28</v>
      </c>
      <c r="L5047" s="1" t="s">
        <v>5</v>
      </c>
      <c r="M5047" s="1" t="s">
        <v>6</v>
      </c>
      <c r="N5047" s="1" t="s">
        <v>7</v>
      </c>
      <c r="O5047" s="6"/>
    </row>
    <row r="5048">
      <c r="A5048" s="5">
        <v>300331.0</v>
      </c>
      <c r="B5048" s="2">
        <v>45991.0</v>
      </c>
      <c r="C5048" s="1" t="s">
        <v>261</v>
      </c>
      <c r="D5048" s="3" t="s">
        <v>1076</v>
      </c>
      <c r="E5048" s="4">
        <v>45986.0</v>
      </c>
      <c r="F5048" s="5">
        <v>12.0</v>
      </c>
      <c r="G5048" s="5">
        <v>1218.0</v>
      </c>
      <c r="H5048" s="5">
        <v>14618.0</v>
      </c>
      <c r="I5048" s="1" t="s">
        <v>2</v>
      </c>
      <c r="J5048" s="1" t="s">
        <v>216</v>
      </c>
      <c r="K5048" s="1" t="s">
        <v>28</v>
      </c>
      <c r="L5048" s="1" t="s">
        <v>5</v>
      </c>
      <c r="M5048" s="1" t="s">
        <v>6</v>
      </c>
      <c r="N5048" s="1" t="s">
        <v>7</v>
      </c>
      <c r="O5048" s="6"/>
    </row>
    <row r="5049">
      <c r="A5049" s="5">
        <v>109943.0</v>
      </c>
      <c r="B5049" s="2">
        <v>45991.0</v>
      </c>
      <c r="C5049" s="1" t="s">
        <v>239</v>
      </c>
      <c r="D5049" s="3" t="s">
        <v>1077</v>
      </c>
      <c r="E5049" s="4">
        <v>45986.0</v>
      </c>
      <c r="F5049" s="5">
        <v>1000.0</v>
      </c>
      <c r="G5049" s="5">
        <v>12.0</v>
      </c>
      <c r="H5049" s="5">
        <v>12001.0</v>
      </c>
      <c r="I5049" s="1" t="s">
        <v>317</v>
      </c>
      <c r="J5049" s="1" t="s">
        <v>240</v>
      </c>
      <c r="K5049" s="1" t="s">
        <v>111</v>
      </c>
      <c r="L5049" s="1" t="s">
        <v>5</v>
      </c>
      <c r="M5049" s="1" t="s">
        <v>29</v>
      </c>
      <c r="N5049" s="1" t="s">
        <v>7</v>
      </c>
      <c r="O5049" s="6"/>
    </row>
    <row r="5050">
      <c r="A5050" s="5">
        <v>109955.0</v>
      </c>
      <c r="B5050" s="2">
        <v>45991.0</v>
      </c>
      <c r="C5050" s="1" t="s">
        <v>664</v>
      </c>
      <c r="D5050" s="3" t="s">
        <v>60</v>
      </c>
      <c r="E5050" s="4">
        <v>45986.0</v>
      </c>
      <c r="F5050" s="5">
        <v>8.0</v>
      </c>
      <c r="G5050" s="5">
        <v>3266.5</v>
      </c>
      <c r="H5050" s="5">
        <v>25612.0</v>
      </c>
      <c r="I5050" s="1" t="s">
        <v>58</v>
      </c>
      <c r="J5050" s="1" t="s">
        <v>221</v>
      </c>
      <c r="K5050" s="1" t="s">
        <v>111</v>
      </c>
      <c r="L5050" s="1" t="s">
        <v>5</v>
      </c>
      <c r="M5050" s="1" t="s">
        <v>59</v>
      </c>
      <c r="N5050" s="1" t="s">
        <v>7</v>
      </c>
      <c r="O5050" s="6"/>
    </row>
    <row r="5051">
      <c r="A5051" s="5">
        <v>109955.0</v>
      </c>
      <c r="B5051" s="2">
        <v>45991.0</v>
      </c>
      <c r="C5051" s="1" t="s">
        <v>664</v>
      </c>
      <c r="D5051" s="3" t="s">
        <v>549</v>
      </c>
      <c r="E5051" s="4">
        <v>45986.0</v>
      </c>
      <c r="F5051" s="5">
        <v>4.0</v>
      </c>
      <c r="G5051" s="5">
        <v>5992.5</v>
      </c>
      <c r="H5051" s="5">
        <v>23493.0</v>
      </c>
      <c r="I5051" s="1" t="s">
        <v>58</v>
      </c>
      <c r="J5051" s="1" t="s">
        <v>221</v>
      </c>
      <c r="K5051" s="1" t="s">
        <v>111</v>
      </c>
      <c r="L5051" s="1" t="s">
        <v>5</v>
      </c>
      <c r="M5051" s="1" t="s">
        <v>59</v>
      </c>
      <c r="N5051" s="1" t="s">
        <v>7</v>
      </c>
      <c r="O5051" s="6"/>
    </row>
    <row r="5052">
      <c r="A5052" s="5">
        <v>109955.0</v>
      </c>
      <c r="B5052" s="2">
        <v>45991.0</v>
      </c>
      <c r="C5052" s="1" t="s">
        <v>664</v>
      </c>
      <c r="D5052" s="3" t="s">
        <v>152</v>
      </c>
      <c r="E5052" s="4">
        <v>45986.0</v>
      </c>
      <c r="F5052" s="5">
        <v>2.0</v>
      </c>
      <c r="G5052" s="5">
        <v>7017.1</v>
      </c>
      <c r="H5052" s="5">
        <v>13756.0</v>
      </c>
      <c r="I5052" s="1" t="s">
        <v>58</v>
      </c>
      <c r="J5052" s="1" t="s">
        <v>221</v>
      </c>
      <c r="K5052" s="1" t="s">
        <v>111</v>
      </c>
      <c r="L5052" s="1" t="s">
        <v>5</v>
      </c>
      <c r="M5052" s="1" t="s">
        <v>59</v>
      </c>
      <c r="N5052" s="1" t="s">
        <v>7</v>
      </c>
      <c r="O5052" s="6"/>
    </row>
    <row r="5053">
      <c r="A5053" s="5">
        <v>109965.0</v>
      </c>
      <c r="B5053" s="2">
        <v>45991.0</v>
      </c>
      <c r="C5053" s="1" t="s">
        <v>266</v>
      </c>
      <c r="D5053" s="7">
        <v>124.0</v>
      </c>
      <c r="E5053" s="4">
        <v>45986.0</v>
      </c>
      <c r="F5053" s="5">
        <v>184.0</v>
      </c>
      <c r="G5053" s="5">
        <v>132.48</v>
      </c>
      <c r="H5053" s="5">
        <v>24378.0</v>
      </c>
      <c r="I5053" s="1" t="s">
        <v>21</v>
      </c>
      <c r="J5053" s="1" t="s">
        <v>267</v>
      </c>
      <c r="K5053" s="1" t="s">
        <v>13</v>
      </c>
      <c r="L5053" s="1" t="s">
        <v>5</v>
      </c>
      <c r="M5053" s="1" t="s">
        <v>23</v>
      </c>
      <c r="N5053" s="1" t="s">
        <v>7</v>
      </c>
      <c r="O5053" s="6"/>
    </row>
    <row r="5054">
      <c r="A5054" s="5">
        <v>109965.0</v>
      </c>
      <c r="B5054" s="2">
        <v>45991.0</v>
      </c>
      <c r="C5054" s="1" t="s">
        <v>266</v>
      </c>
      <c r="D5054" s="3" t="s">
        <v>765</v>
      </c>
      <c r="E5054" s="4">
        <v>45986.0</v>
      </c>
      <c r="F5054" s="5">
        <v>66.0</v>
      </c>
      <c r="G5054" s="5">
        <v>164.16</v>
      </c>
      <c r="H5054" s="5">
        <v>10836.0</v>
      </c>
      <c r="I5054" s="1" t="s">
        <v>21</v>
      </c>
      <c r="J5054" s="1" t="s">
        <v>267</v>
      </c>
      <c r="K5054" s="1" t="s">
        <v>13</v>
      </c>
      <c r="L5054" s="1" t="s">
        <v>5</v>
      </c>
      <c r="M5054" s="1" t="s">
        <v>23</v>
      </c>
      <c r="N5054" s="1" t="s">
        <v>7</v>
      </c>
      <c r="O5054" s="6"/>
    </row>
    <row r="5055">
      <c r="A5055" s="5">
        <v>109965.0</v>
      </c>
      <c r="B5055" s="2">
        <v>45991.0</v>
      </c>
      <c r="C5055" s="1" t="s">
        <v>266</v>
      </c>
      <c r="D5055" s="3" t="s">
        <v>1078</v>
      </c>
      <c r="E5055" s="4">
        <v>45986.0</v>
      </c>
      <c r="F5055" s="5">
        <v>108.0</v>
      </c>
      <c r="G5055" s="5">
        <v>103.49</v>
      </c>
      <c r="H5055" s="5">
        <v>11179.0</v>
      </c>
      <c r="I5055" s="1" t="s">
        <v>21</v>
      </c>
      <c r="J5055" s="1" t="s">
        <v>267</v>
      </c>
      <c r="K5055" s="1" t="s">
        <v>13</v>
      </c>
      <c r="L5055" s="1" t="s">
        <v>5</v>
      </c>
      <c r="M5055" s="1" t="s">
        <v>23</v>
      </c>
      <c r="N5055" s="1" t="s">
        <v>7</v>
      </c>
      <c r="O5055" s="6"/>
    </row>
    <row r="5056">
      <c r="A5056" s="5">
        <v>109965.0</v>
      </c>
      <c r="B5056" s="2">
        <v>45991.0</v>
      </c>
      <c r="C5056" s="1" t="s">
        <v>266</v>
      </c>
      <c r="D5056" s="7">
        <v>129.0</v>
      </c>
      <c r="E5056" s="4">
        <v>45986.0</v>
      </c>
      <c r="F5056" s="5">
        <v>48.0</v>
      </c>
      <c r="G5056" s="5">
        <v>233.28</v>
      </c>
      <c r="H5056" s="5">
        <v>11199.0</v>
      </c>
      <c r="I5056" s="1" t="s">
        <v>21</v>
      </c>
      <c r="J5056" s="1" t="s">
        <v>267</v>
      </c>
      <c r="K5056" s="1" t="s">
        <v>13</v>
      </c>
      <c r="L5056" s="1" t="s">
        <v>5</v>
      </c>
      <c r="M5056" s="1" t="s">
        <v>23</v>
      </c>
      <c r="N5056" s="1" t="s">
        <v>7</v>
      </c>
      <c r="O5056" s="6"/>
    </row>
    <row r="5057">
      <c r="A5057" s="5">
        <v>109965.0</v>
      </c>
      <c r="B5057" s="2">
        <v>45991.0</v>
      </c>
      <c r="C5057" s="1" t="s">
        <v>266</v>
      </c>
      <c r="D5057" s="3" t="s">
        <v>41</v>
      </c>
      <c r="E5057" s="4">
        <v>45986.0</v>
      </c>
      <c r="F5057" s="5">
        <v>29.0</v>
      </c>
      <c r="G5057" s="5">
        <v>201.6</v>
      </c>
      <c r="H5057" s="5">
        <v>5848.0</v>
      </c>
      <c r="I5057" s="1" t="s">
        <v>21</v>
      </c>
      <c r="J5057" s="1" t="s">
        <v>267</v>
      </c>
      <c r="K5057" s="1" t="s">
        <v>13</v>
      </c>
      <c r="L5057" s="1" t="s">
        <v>5</v>
      </c>
      <c r="M5057" s="1" t="s">
        <v>23</v>
      </c>
      <c r="N5057" s="1" t="s">
        <v>7</v>
      </c>
      <c r="O5057" s="6"/>
    </row>
    <row r="5058">
      <c r="A5058" s="5">
        <v>109965.0</v>
      </c>
      <c r="B5058" s="2">
        <v>45991.0</v>
      </c>
      <c r="C5058" s="1" t="s">
        <v>266</v>
      </c>
      <c r="D5058" s="7">
        <v>144.0</v>
      </c>
      <c r="E5058" s="4">
        <v>45986.0</v>
      </c>
      <c r="F5058" s="5">
        <v>180.0</v>
      </c>
      <c r="G5058" s="5">
        <v>97.92</v>
      </c>
      <c r="H5058" s="5">
        <v>17627.0</v>
      </c>
      <c r="I5058" s="1" t="s">
        <v>21</v>
      </c>
      <c r="J5058" s="1" t="s">
        <v>267</v>
      </c>
      <c r="K5058" s="1" t="s">
        <v>13</v>
      </c>
      <c r="L5058" s="1" t="s">
        <v>5</v>
      </c>
      <c r="M5058" s="1" t="s">
        <v>23</v>
      </c>
      <c r="N5058" s="1" t="s">
        <v>7</v>
      </c>
      <c r="O5058" s="6"/>
    </row>
    <row r="5059">
      <c r="A5059" s="5">
        <v>109965.0</v>
      </c>
      <c r="B5059" s="2">
        <v>45991.0</v>
      </c>
      <c r="C5059" s="1" t="s">
        <v>266</v>
      </c>
      <c r="D5059" s="3" t="s">
        <v>1079</v>
      </c>
      <c r="E5059" s="4">
        <v>45986.0</v>
      </c>
      <c r="F5059" s="5">
        <v>58.0</v>
      </c>
      <c r="G5059" s="5">
        <v>244.8</v>
      </c>
      <c r="H5059" s="5">
        <v>14200.0</v>
      </c>
      <c r="I5059" s="1" t="s">
        <v>21</v>
      </c>
      <c r="J5059" s="1" t="s">
        <v>267</v>
      </c>
      <c r="K5059" s="1" t="s">
        <v>13</v>
      </c>
      <c r="L5059" s="1" t="s">
        <v>5</v>
      </c>
      <c r="M5059" s="1" t="s">
        <v>23</v>
      </c>
      <c r="N5059" s="1" t="s">
        <v>7</v>
      </c>
      <c r="O5059" s="6"/>
    </row>
    <row r="5060">
      <c r="A5060" s="5">
        <v>109965.0</v>
      </c>
      <c r="B5060" s="2">
        <v>45991.0</v>
      </c>
      <c r="C5060" s="1" t="s">
        <v>266</v>
      </c>
      <c r="D5060" s="7">
        <v>145.0</v>
      </c>
      <c r="E5060" s="4">
        <v>45986.0</v>
      </c>
      <c r="F5060" s="5">
        <v>70.0</v>
      </c>
      <c r="G5060" s="5">
        <v>212.16</v>
      </c>
      <c r="H5060" s="5">
        <v>14853.0</v>
      </c>
      <c r="I5060" s="1" t="s">
        <v>21</v>
      </c>
      <c r="J5060" s="1" t="s">
        <v>267</v>
      </c>
      <c r="K5060" s="1" t="s">
        <v>13</v>
      </c>
      <c r="L5060" s="1" t="s">
        <v>5</v>
      </c>
      <c r="M5060" s="1" t="s">
        <v>23</v>
      </c>
      <c r="N5060" s="1" t="s">
        <v>7</v>
      </c>
      <c r="O5060" s="6"/>
    </row>
    <row r="5061">
      <c r="A5061" s="5">
        <v>109965.0</v>
      </c>
      <c r="B5061" s="2">
        <v>45991.0</v>
      </c>
      <c r="C5061" s="1" t="s">
        <v>266</v>
      </c>
      <c r="D5061" s="3" t="s">
        <v>1080</v>
      </c>
      <c r="E5061" s="4">
        <v>45986.0</v>
      </c>
      <c r="F5061" s="5">
        <v>33.0</v>
      </c>
      <c r="G5061" s="5">
        <v>171.84</v>
      </c>
      <c r="H5061" s="5">
        <v>5673.0</v>
      </c>
      <c r="I5061" s="1" t="s">
        <v>21</v>
      </c>
      <c r="J5061" s="1" t="s">
        <v>267</v>
      </c>
      <c r="K5061" s="1" t="s">
        <v>13</v>
      </c>
      <c r="L5061" s="1" t="s">
        <v>5</v>
      </c>
      <c r="M5061" s="1" t="s">
        <v>23</v>
      </c>
      <c r="N5061" s="1" t="s">
        <v>7</v>
      </c>
      <c r="O5061" s="6"/>
    </row>
    <row r="5062">
      <c r="A5062" s="5">
        <v>109965.0</v>
      </c>
      <c r="B5062" s="2">
        <v>45991.0</v>
      </c>
      <c r="C5062" s="1" t="s">
        <v>266</v>
      </c>
      <c r="D5062" s="7">
        <v>5211.0</v>
      </c>
      <c r="E5062" s="4">
        <v>45986.0</v>
      </c>
      <c r="F5062" s="5">
        <v>26.0</v>
      </c>
      <c r="G5062" s="5">
        <v>142.08</v>
      </c>
      <c r="H5062" s="5">
        <v>3696.0</v>
      </c>
      <c r="I5062" s="1" t="s">
        <v>21</v>
      </c>
      <c r="J5062" s="1" t="s">
        <v>267</v>
      </c>
      <c r="K5062" s="1" t="s">
        <v>13</v>
      </c>
      <c r="L5062" s="1" t="s">
        <v>5</v>
      </c>
      <c r="M5062" s="1" t="s">
        <v>23</v>
      </c>
      <c r="N5062" s="1" t="s">
        <v>7</v>
      </c>
      <c r="O5062" s="6"/>
    </row>
    <row r="5063">
      <c r="A5063" s="5">
        <v>109965.0</v>
      </c>
      <c r="B5063" s="2">
        <v>45991.0</v>
      </c>
      <c r="C5063" s="1" t="s">
        <v>266</v>
      </c>
      <c r="D5063" s="3" t="s">
        <v>1081</v>
      </c>
      <c r="E5063" s="4">
        <v>45986.0</v>
      </c>
      <c r="F5063" s="5">
        <v>33.0</v>
      </c>
      <c r="G5063" s="5">
        <v>171.84</v>
      </c>
      <c r="H5063" s="5">
        <v>5673.0</v>
      </c>
      <c r="I5063" s="1" t="s">
        <v>21</v>
      </c>
      <c r="J5063" s="1" t="s">
        <v>267</v>
      </c>
      <c r="K5063" s="1" t="s">
        <v>13</v>
      </c>
      <c r="L5063" s="1" t="s">
        <v>5</v>
      </c>
      <c r="M5063" s="1" t="s">
        <v>23</v>
      </c>
      <c r="N5063" s="1" t="s">
        <v>7</v>
      </c>
      <c r="O5063" s="6"/>
    </row>
    <row r="5064">
      <c r="A5064" s="5">
        <v>109965.0</v>
      </c>
      <c r="B5064" s="2">
        <v>45991.0</v>
      </c>
      <c r="C5064" s="1" t="s">
        <v>266</v>
      </c>
      <c r="D5064" s="7">
        <v>5221.0</v>
      </c>
      <c r="E5064" s="4">
        <v>45986.0</v>
      </c>
      <c r="F5064" s="5">
        <v>24.0</v>
      </c>
      <c r="G5064" s="5">
        <v>157.44</v>
      </c>
      <c r="H5064" s="5">
        <v>3780.0</v>
      </c>
      <c r="I5064" s="1" t="s">
        <v>21</v>
      </c>
      <c r="J5064" s="1" t="s">
        <v>267</v>
      </c>
      <c r="K5064" s="1" t="s">
        <v>13</v>
      </c>
      <c r="L5064" s="1" t="s">
        <v>5</v>
      </c>
      <c r="M5064" s="1" t="s">
        <v>23</v>
      </c>
      <c r="N5064" s="1" t="s">
        <v>7</v>
      </c>
      <c r="O5064" s="6"/>
    </row>
    <row r="5065">
      <c r="A5065" s="5">
        <v>109965.0</v>
      </c>
      <c r="B5065" s="2">
        <v>45991.0</v>
      </c>
      <c r="C5065" s="1" t="s">
        <v>266</v>
      </c>
      <c r="D5065" s="3" t="s">
        <v>342</v>
      </c>
      <c r="E5065" s="4">
        <v>45986.0</v>
      </c>
      <c r="F5065" s="5">
        <v>132.0</v>
      </c>
      <c r="G5065" s="5">
        <v>164.16</v>
      </c>
      <c r="H5065" s="5">
        <v>21671.0</v>
      </c>
      <c r="I5065" s="1" t="s">
        <v>21</v>
      </c>
      <c r="J5065" s="1" t="s">
        <v>267</v>
      </c>
      <c r="K5065" s="1" t="s">
        <v>13</v>
      </c>
      <c r="L5065" s="1" t="s">
        <v>5</v>
      </c>
      <c r="M5065" s="1" t="s">
        <v>23</v>
      </c>
      <c r="N5065" s="1" t="s">
        <v>7</v>
      </c>
      <c r="O5065" s="6"/>
    </row>
    <row r="5066">
      <c r="A5066" s="5">
        <v>109965.0</v>
      </c>
      <c r="B5066" s="2">
        <v>45991.0</v>
      </c>
      <c r="C5066" s="1" t="s">
        <v>266</v>
      </c>
      <c r="D5066" s="7">
        <v>701.0</v>
      </c>
      <c r="E5066" s="4">
        <v>45986.0</v>
      </c>
      <c r="F5066" s="5">
        <v>150.0</v>
      </c>
      <c r="G5066" s="5">
        <v>441.03</v>
      </c>
      <c r="H5066" s="5">
        <v>66156.0</v>
      </c>
      <c r="I5066" s="1" t="s">
        <v>56</v>
      </c>
      <c r="J5066" s="1" t="s">
        <v>267</v>
      </c>
      <c r="K5066" s="1" t="s">
        <v>13</v>
      </c>
      <c r="L5066" s="1" t="s">
        <v>5</v>
      </c>
      <c r="M5066" s="1" t="s">
        <v>23</v>
      </c>
      <c r="N5066" s="1" t="s">
        <v>7</v>
      </c>
      <c r="O5066" s="6"/>
    </row>
    <row r="5067">
      <c r="A5067" s="5">
        <v>109983.0</v>
      </c>
      <c r="B5067" s="2">
        <v>45991.0</v>
      </c>
      <c r="C5067" s="1" t="s">
        <v>745</v>
      </c>
      <c r="D5067" s="7">
        <v>200.0</v>
      </c>
      <c r="E5067" s="4">
        <v>45986.0</v>
      </c>
      <c r="F5067" s="5">
        <v>30.0</v>
      </c>
      <c r="G5067" s="5">
        <v>233.28</v>
      </c>
      <c r="H5067" s="5">
        <v>6999.0</v>
      </c>
      <c r="I5067" s="1" t="s">
        <v>21</v>
      </c>
      <c r="J5067" s="1" t="s">
        <v>221</v>
      </c>
      <c r="K5067" s="1" t="s">
        <v>111</v>
      </c>
      <c r="L5067" s="1" t="s">
        <v>5</v>
      </c>
      <c r="M5067" s="1" t="s">
        <v>23</v>
      </c>
      <c r="N5067" s="1" t="s">
        <v>7</v>
      </c>
      <c r="O5067" s="6"/>
    </row>
    <row r="5068">
      <c r="A5068" s="5">
        <v>109983.0</v>
      </c>
      <c r="B5068" s="2">
        <v>45991.0</v>
      </c>
      <c r="C5068" s="1" t="s">
        <v>745</v>
      </c>
      <c r="D5068" s="7">
        <v>196.0</v>
      </c>
      <c r="E5068" s="4">
        <v>45986.0</v>
      </c>
      <c r="F5068" s="5">
        <v>26.0</v>
      </c>
      <c r="G5068" s="5">
        <v>119.04</v>
      </c>
      <c r="H5068" s="5">
        <v>3096.0</v>
      </c>
      <c r="I5068" s="1" t="s">
        <v>21</v>
      </c>
      <c r="J5068" s="1" t="s">
        <v>221</v>
      </c>
      <c r="K5068" s="1" t="s">
        <v>111</v>
      </c>
      <c r="L5068" s="1" t="s">
        <v>5</v>
      </c>
      <c r="M5068" s="1" t="s">
        <v>23</v>
      </c>
      <c r="N5068" s="1" t="s">
        <v>7</v>
      </c>
      <c r="O5068" s="6"/>
    </row>
    <row r="5069">
      <c r="A5069" s="5">
        <v>109983.0</v>
      </c>
      <c r="B5069" s="2">
        <v>45991.0</v>
      </c>
      <c r="C5069" s="1" t="s">
        <v>745</v>
      </c>
      <c r="D5069" s="7">
        <v>1951.0</v>
      </c>
      <c r="E5069" s="4">
        <v>45986.0</v>
      </c>
      <c r="F5069" s="5">
        <v>20.0</v>
      </c>
      <c r="G5069" s="5">
        <v>88.32</v>
      </c>
      <c r="H5069" s="5">
        <v>1767.0</v>
      </c>
      <c r="I5069" s="1" t="s">
        <v>21</v>
      </c>
      <c r="J5069" s="1" t="s">
        <v>221</v>
      </c>
      <c r="K5069" s="1" t="s">
        <v>111</v>
      </c>
      <c r="L5069" s="1" t="s">
        <v>5</v>
      </c>
      <c r="M5069" s="1" t="s">
        <v>23</v>
      </c>
      <c r="N5069" s="1" t="s">
        <v>7</v>
      </c>
      <c r="O5069" s="6"/>
    </row>
    <row r="5070">
      <c r="A5070" s="5">
        <v>109983.0</v>
      </c>
      <c r="B5070" s="2">
        <v>45991.0</v>
      </c>
      <c r="C5070" s="1" t="s">
        <v>745</v>
      </c>
      <c r="D5070" s="7">
        <v>111.0</v>
      </c>
      <c r="E5070" s="4">
        <v>45986.0</v>
      </c>
      <c r="F5070" s="5">
        <v>100.0</v>
      </c>
      <c r="G5070" s="5">
        <v>29.76</v>
      </c>
      <c r="H5070" s="5">
        <v>2977.0</v>
      </c>
      <c r="I5070" s="1" t="s">
        <v>21</v>
      </c>
      <c r="J5070" s="1" t="s">
        <v>221</v>
      </c>
      <c r="K5070" s="1" t="s">
        <v>111</v>
      </c>
      <c r="L5070" s="1" t="s">
        <v>5</v>
      </c>
      <c r="M5070" s="1" t="s">
        <v>23</v>
      </c>
      <c r="N5070" s="1" t="s">
        <v>7</v>
      </c>
      <c r="O5070" s="6"/>
    </row>
    <row r="5071">
      <c r="A5071" s="5">
        <v>109983.0</v>
      </c>
      <c r="B5071" s="2">
        <v>45991.0</v>
      </c>
      <c r="C5071" s="1" t="s">
        <v>745</v>
      </c>
      <c r="D5071" s="7">
        <v>113.0</v>
      </c>
      <c r="E5071" s="4">
        <v>45986.0</v>
      </c>
      <c r="F5071" s="5">
        <v>100.0</v>
      </c>
      <c r="G5071" s="5">
        <v>45.12</v>
      </c>
      <c r="H5071" s="5">
        <v>4513.0</v>
      </c>
      <c r="I5071" s="1" t="s">
        <v>21</v>
      </c>
      <c r="J5071" s="1" t="s">
        <v>221</v>
      </c>
      <c r="K5071" s="1" t="s">
        <v>111</v>
      </c>
      <c r="L5071" s="1" t="s">
        <v>5</v>
      </c>
      <c r="M5071" s="1" t="s">
        <v>23</v>
      </c>
      <c r="N5071" s="1" t="s">
        <v>7</v>
      </c>
      <c r="O5071" s="6"/>
    </row>
    <row r="5072">
      <c r="A5072" s="5">
        <v>109983.0</v>
      </c>
      <c r="B5072" s="2">
        <v>45991.0</v>
      </c>
      <c r="C5072" s="1" t="s">
        <v>745</v>
      </c>
      <c r="D5072" s="7">
        <v>191.0</v>
      </c>
      <c r="E5072" s="4">
        <v>45986.0</v>
      </c>
      <c r="F5072" s="5">
        <v>45.0</v>
      </c>
      <c r="G5072" s="5">
        <v>286.08</v>
      </c>
      <c r="H5072" s="5">
        <v>12874.0</v>
      </c>
      <c r="I5072" s="1" t="s">
        <v>21</v>
      </c>
      <c r="J5072" s="1" t="s">
        <v>221</v>
      </c>
      <c r="K5072" s="1" t="s">
        <v>111</v>
      </c>
      <c r="L5072" s="1" t="s">
        <v>5</v>
      </c>
      <c r="M5072" s="1" t="s">
        <v>23</v>
      </c>
      <c r="N5072" s="1" t="s">
        <v>7</v>
      </c>
      <c r="O5072" s="6"/>
    </row>
    <row r="5073">
      <c r="A5073" s="5">
        <v>110005.0</v>
      </c>
      <c r="B5073" s="2">
        <v>45991.0</v>
      </c>
      <c r="C5073" s="1" t="s">
        <v>664</v>
      </c>
      <c r="D5073" s="3" t="s">
        <v>602</v>
      </c>
      <c r="E5073" s="4">
        <v>45986.0</v>
      </c>
      <c r="F5073" s="5">
        <v>12.0</v>
      </c>
      <c r="G5073" s="5">
        <v>672.0</v>
      </c>
      <c r="H5073" s="5">
        <v>7904.0</v>
      </c>
      <c r="I5073" s="1" t="s">
        <v>21</v>
      </c>
      <c r="J5073" s="1" t="s">
        <v>221</v>
      </c>
      <c r="K5073" s="1" t="s">
        <v>111</v>
      </c>
      <c r="L5073" s="1" t="s">
        <v>5</v>
      </c>
      <c r="M5073" s="1" t="s">
        <v>23</v>
      </c>
      <c r="N5073" s="1" t="s">
        <v>7</v>
      </c>
      <c r="O5073" s="6"/>
    </row>
    <row r="5074">
      <c r="A5074" s="5">
        <v>110005.0</v>
      </c>
      <c r="B5074" s="2">
        <v>45991.0</v>
      </c>
      <c r="C5074" s="1" t="s">
        <v>664</v>
      </c>
      <c r="D5074" s="3" t="s">
        <v>686</v>
      </c>
      <c r="E5074" s="4">
        <v>45986.0</v>
      </c>
      <c r="F5074" s="5">
        <v>24.0</v>
      </c>
      <c r="G5074" s="5">
        <v>592.0</v>
      </c>
      <c r="H5074" s="5">
        <v>13926.0</v>
      </c>
      <c r="I5074" s="1" t="s">
        <v>21</v>
      </c>
      <c r="J5074" s="1" t="s">
        <v>221</v>
      </c>
      <c r="K5074" s="1" t="s">
        <v>111</v>
      </c>
      <c r="L5074" s="1" t="s">
        <v>5</v>
      </c>
      <c r="M5074" s="1" t="s">
        <v>23</v>
      </c>
      <c r="N5074" s="1" t="s">
        <v>7</v>
      </c>
      <c r="O5074" s="6"/>
    </row>
    <row r="5075">
      <c r="A5075" s="5">
        <v>110005.0</v>
      </c>
      <c r="B5075" s="2">
        <v>45991.0</v>
      </c>
      <c r="C5075" s="1" t="s">
        <v>664</v>
      </c>
      <c r="D5075" s="7">
        <v>502.0</v>
      </c>
      <c r="E5075" s="4">
        <v>45986.0</v>
      </c>
      <c r="F5075" s="5">
        <v>10.0</v>
      </c>
      <c r="G5075" s="5">
        <v>657.0</v>
      </c>
      <c r="H5075" s="5">
        <v>6440.0</v>
      </c>
      <c r="I5075" s="1" t="s">
        <v>56</v>
      </c>
      <c r="J5075" s="1" t="s">
        <v>221</v>
      </c>
      <c r="K5075" s="1" t="s">
        <v>111</v>
      </c>
      <c r="L5075" s="1" t="s">
        <v>5</v>
      </c>
      <c r="M5075" s="1" t="s">
        <v>23</v>
      </c>
      <c r="N5075" s="1" t="s">
        <v>7</v>
      </c>
      <c r="O5075" s="6"/>
    </row>
    <row r="5076">
      <c r="A5076" s="5">
        <v>110005.0</v>
      </c>
      <c r="B5076" s="2">
        <v>45991.0</v>
      </c>
      <c r="C5076" s="1" t="s">
        <v>664</v>
      </c>
      <c r="D5076" s="7">
        <v>513.0</v>
      </c>
      <c r="E5076" s="4">
        <v>45986.0</v>
      </c>
      <c r="F5076" s="5">
        <v>100.0</v>
      </c>
      <c r="G5076" s="5">
        <v>225.05</v>
      </c>
      <c r="H5076" s="5">
        <v>22057.0</v>
      </c>
      <c r="I5076" s="1" t="s">
        <v>53</v>
      </c>
      <c r="J5076" s="1" t="s">
        <v>221</v>
      </c>
      <c r="K5076" s="1" t="s">
        <v>111</v>
      </c>
      <c r="L5076" s="1" t="s">
        <v>5</v>
      </c>
      <c r="M5076" s="1" t="s">
        <v>23</v>
      </c>
      <c r="N5076" s="1" t="s">
        <v>7</v>
      </c>
      <c r="O5076" s="6"/>
    </row>
    <row r="5077">
      <c r="A5077" s="5">
        <v>110005.0</v>
      </c>
      <c r="B5077" s="2">
        <v>45991.0</v>
      </c>
      <c r="C5077" s="1" t="s">
        <v>664</v>
      </c>
      <c r="D5077" s="3" t="s">
        <v>1082</v>
      </c>
      <c r="E5077" s="4">
        <v>45986.0</v>
      </c>
      <c r="F5077" s="5">
        <v>10.0</v>
      </c>
      <c r="G5077" s="5">
        <v>513.06</v>
      </c>
      <c r="H5077" s="5">
        <v>5030.0</v>
      </c>
      <c r="I5077" s="1" t="s">
        <v>56</v>
      </c>
      <c r="J5077" s="1" t="s">
        <v>221</v>
      </c>
      <c r="K5077" s="1" t="s">
        <v>111</v>
      </c>
      <c r="L5077" s="1" t="s">
        <v>5</v>
      </c>
      <c r="M5077" s="1" t="s">
        <v>23</v>
      </c>
      <c r="N5077" s="1" t="s">
        <v>7</v>
      </c>
      <c r="O5077" s="6"/>
    </row>
    <row r="5078">
      <c r="A5078" s="5">
        <v>110005.0</v>
      </c>
      <c r="B5078" s="2">
        <v>45991.0</v>
      </c>
      <c r="C5078" s="1" t="s">
        <v>664</v>
      </c>
      <c r="D5078" s="7">
        <v>701.0</v>
      </c>
      <c r="E5078" s="4">
        <v>45986.0</v>
      </c>
      <c r="F5078" s="5">
        <v>50.0</v>
      </c>
      <c r="G5078" s="5">
        <v>441.03</v>
      </c>
      <c r="H5078" s="5">
        <v>21612.0</v>
      </c>
      <c r="I5078" s="1" t="s">
        <v>56</v>
      </c>
      <c r="J5078" s="1" t="s">
        <v>221</v>
      </c>
      <c r="K5078" s="1" t="s">
        <v>111</v>
      </c>
      <c r="L5078" s="1" t="s">
        <v>5</v>
      </c>
      <c r="M5078" s="1" t="s">
        <v>23</v>
      </c>
      <c r="N5078" s="1" t="s">
        <v>7</v>
      </c>
      <c r="O5078" s="6"/>
    </row>
    <row r="5079">
      <c r="A5079" s="5">
        <v>110005.0</v>
      </c>
      <c r="B5079" s="2">
        <v>45991.0</v>
      </c>
      <c r="C5079" s="1" t="s">
        <v>664</v>
      </c>
      <c r="D5079" s="7">
        <v>704.0</v>
      </c>
      <c r="E5079" s="4">
        <v>45986.0</v>
      </c>
      <c r="F5079" s="5">
        <v>50.0</v>
      </c>
      <c r="G5079" s="5">
        <v>432.07</v>
      </c>
      <c r="H5079" s="5">
        <v>21173.0</v>
      </c>
      <c r="I5079" s="1" t="s">
        <v>56</v>
      </c>
      <c r="J5079" s="1" t="s">
        <v>221</v>
      </c>
      <c r="K5079" s="1" t="s">
        <v>111</v>
      </c>
      <c r="L5079" s="1" t="s">
        <v>5</v>
      </c>
      <c r="M5079" s="1" t="s">
        <v>23</v>
      </c>
      <c r="N5079" s="1" t="s">
        <v>7</v>
      </c>
      <c r="O5079" s="6"/>
    </row>
    <row r="5080">
      <c r="A5080" s="5">
        <v>110010.0</v>
      </c>
      <c r="B5080" s="2">
        <v>45991.0</v>
      </c>
      <c r="C5080" s="1" t="s">
        <v>24</v>
      </c>
      <c r="D5080" s="3" t="s">
        <v>324</v>
      </c>
      <c r="E5080" s="4">
        <v>45986.0</v>
      </c>
      <c r="F5080" s="5">
        <v>12.0</v>
      </c>
      <c r="G5080" s="5">
        <v>859.2</v>
      </c>
      <c r="H5080" s="5">
        <v>10106.0</v>
      </c>
      <c r="I5080" s="1" t="s">
        <v>21</v>
      </c>
      <c r="J5080" s="1" t="s">
        <v>27</v>
      </c>
      <c r="K5080" s="1" t="s">
        <v>28</v>
      </c>
      <c r="L5080" s="1" t="s">
        <v>5</v>
      </c>
      <c r="M5080" s="1" t="s">
        <v>23</v>
      </c>
      <c r="N5080" s="1" t="s">
        <v>7</v>
      </c>
      <c r="O5080" s="6"/>
    </row>
    <row r="5081">
      <c r="A5081" s="5">
        <v>110010.0</v>
      </c>
      <c r="B5081" s="2">
        <v>45991.0</v>
      </c>
      <c r="C5081" s="1" t="s">
        <v>24</v>
      </c>
      <c r="D5081" s="3" t="s">
        <v>31</v>
      </c>
      <c r="E5081" s="4">
        <v>45986.0</v>
      </c>
      <c r="F5081" s="5">
        <v>12.0</v>
      </c>
      <c r="G5081" s="5">
        <v>739.2</v>
      </c>
      <c r="H5081" s="5">
        <v>8695.0</v>
      </c>
      <c r="I5081" s="1" t="s">
        <v>21</v>
      </c>
      <c r="J5081" s="1" t="s">
        <v>27</v>
      </c>
      <c r="K5081" s="1" t="s">
        <v>28</v>
      </c>
      <c r="L5081" s="1" t="s">
        <v>5</v>
      </c>
      <c r="M5081" s="1" t="s">
        <v>23</v>
      </c>
      <c r="N5081" s="1" t="s">
        <v>7</v>
      </c>
      <c r="O5081" s="6"/>
    </row>
    <row r="5082">
      <c r="A5082" s="5">
        <v>110010.0</v>
      </c>
      <c r="B5082" s="2">
        <v>45991.0</v>
      </c>
      <c r="C5082" s="1" t="s">
        <v>24</v>
      </c>
      <c r="D5082" s="3" t="s">
        <v>39</v>
      </c>
      <c r="E5082" s="4">
        <v>45986.0</v>
      </c>
      <c r="F5082" s="5">
        <v>6.0</v>
      </c>
      <c r="G5082" s="5">
        <v>910.08</v>
      </c>
      <c r="H5082" s="5">
        <v>5353.0</v>
      </c>
      <c r="I5082" s="1" t="s">
        <v>21</v>
      </c>
      <c r="J5082" s="1" t="s">
        <v>27</v>
      </c>
      <c r="K5082" s="1" t="s">
        <v>28</v>
      </c>
      <c r="L5082" s="1" t="s">
        <v>5</v>
      </c>
      <c r="M5082" s="1" t="s">
        <v>23</v>
      </c>
      <c r="N5082" s="1" t="s">
        <v>7</v>
      </c>
      <c r="O5082" s="6"/>
    </row>
    <row r="5083">
      <c r="A5083" s="5">
        <v>110010.0</v>
      </c>
      <c r="B5083" s="2">
        <v>45991.0</v>
      </c>
      <c r="C5083" s="1" t="s">
        <v>24</v>
      </c>
      <c r="D5083" s="7">
        <v>144.0</v>
      </c>
      <c r="E5083" s="4">
        <v>45986.0</v>
      </c>
      <c r="F5083" s="5">
        <v>360.0</v>
      </c>
      <c r="G5083" s="5">
        <v>97.92</v>
      </c>
      <c r="H5083" s="5">
        <v>34548.0</v>
      </c>
      <c r="I5083" s="1" t="s">
        <v>21</v>
      </c>
      <c r="J5083" s="1" t="s">
        <v>27</v>
      </c>
      <c r="K5083" s="1" t="s">
        <v>28</v>
      </c>
      <c r="L5083" s="1" t="s">
        <v>5</v>
      </c>
      <c r="M5083" s="1" t="s">
        <v>23</v>
      </c>
      <c r="N5083" s="1" t="s">
        <v>7</v>
      </c>
      <c r="O5083" s="6"/>
    </row>
    <row r="5084">
      <c r="A5084" s="5">
        <v>110010.0</v>
      </c>
      <c r="B5084" s="2">
        <v>45991.0</v>
      </c>
      <c r="C5084" s="1" t="s">
        <v>24</v>
      </c>
      <c r="D5084" s="7">
        <v>150.0</v>
      </c>
      <c r="E5084" s="4">
        <v>45986.0</v>
      </c>
      <c r="F5084" s="5">
        <v>14.0</v>
      </c>
      <c r="G5084" s="5">
        <v>647.04</v>
      </c>
      <c r="H5084" s="5">
        <v>8879.0</v>
      </c>
      <c r="I5084" s="1" t="s">
        <v>21</v>
      </c>
      <c r="J5084" s="1" t="s">
        <v>27</v>
      </c>
      <c r="K5084" s="1" t="s">
        <v>28</v>
      </c>
      <c r="L5084" s="1" t="s">
        <v>5</v>
      </c>
      <c r="M5084" s="1" t="s">
        <v>23</v>
      </c>
      <c r="N5084" s="1" t="s">
        <v>7</v>
      </c>
      <c r="O5084" s="6"/>
    </row>
    <row r="5085">
      <c r="A5085" s="5">
        <v>110010.0</v>
      </c>
      <c r="B5085" s="2">
        <v>45991.0</v>
      </c>
      <c r="C5085" s="1" t="s">
        <v>24</v>
      </c>
      <c r="D5085" s="3" t="s">
        <v>826</v>
      </c>
      <c r="E5085" s="4">
        <v>45986.0</v>
      </c>
      <c r="F5085" s="5">
        <v>13.0</v>
      </c>
      <c r="G5085" s="5">
        <v>783.36</v>
      </c>
      <c r="H5085" s="5">
        <v>9982.0</v>
      </c>
      <c r="I5085" s="1" t="s">
        <v>21</v>
      </c>
      <c r="J5085" s="1" t="s">
        <v>27</v>
      </c>
      <c r="K5085" s="1" t="s">
        <v>28</v>
      </c>
      <c r="L5085" s="1" t="s">
        <v>5</v>
      </c>
      <c r="M5085" s="1" t="s">
        <v>23</v>
      </c>
      <c r="N5085" s="1" t="s">
        <v>7</v>
      </c>
      <c r="O5085" s="6"/>
    </row>
    <row r="5086">
      <c r="A5086" s="5">
        <v>110010.0</v>
      </c>
      <c r="B5086" s="2">
        <v>45991.0</v>
      </c>
      <c r="C5086" s="1" t="s">
        <v>24</v>
      </c>
      <c r="D5086" s="7">
        <v>187.0</v>
      </c>
      <c r="E5086" s="4">
        <v>45986.0</v>
      </c>
      <c r="F5086" s="5">
        <v>88.0</v>
      </c>
      <c r="G5086" s="5">
        <v>263.04</v>
      </c>
      <c r="H5086" s="5">
        <v>22686.0</v>
      </c>
      <c r="I5086" s="1" t="s">
        <v>21</v>
      </c>
      <c r="J5086" s="1" t="s">
        <v>27</v>
      </c>
      <c r="K5086" s="1" t="s">
        <v>28</v>
      </c>
      <c r="L5086" s="1" t="s">
        <v>5</v>
      </c>
      <c r="M5086" s="1" t="s">
        <v>23</v>
      </c>
      <c r="N5086" s="1" t="s">
        <v>7</v>
      </c>
      <c r="O5086" s="6"/>
    </row>
    <row r="5087">
      <c r="A5087" s="5">
        <v>110010.0</v>
      </c>
      <c r="B5087" s="2">
        <v>45991.0</v>
      </c>
      <c r="C5087" s="1" t="s">
        <v>24</v>
      </c>
      <c r="D5087" s="7">
        <v>124.0</v>
      </c>
      <c r="E5087" s="4">
        <v>45986.0</v>
      </c>
      <c r="F5087" s="5">
        <v>138.0</v>
      </c>
      <c r="G5087" s="5">
        <v>132.48</v>
      </c>
      <c r="H5087" s="5">
        <v>17918.0</v>
      </c>
      <c r="I5087" s="1" t="s">
        <v>21</v>
      </c>
      <c r="J5087" s="1" t="s">
        <v>27</v>
      </c>
      <c r="K5087" s="1" t="s">
        <v>28</v>
      </c>
      <c r="L5087" s="1" t="s">
        <v>5</v>
      </c>
      <c r="M5087" s="1" t="s">
        <v>23</v>
      </c>
      <c r="N5087" s="1" t="s">
        <v>7</v>
      </c>
      <c r="O5087" s="6"/>
    </row>
    <row r="5088">
      <c r="A5088" s="5">
        <v>110010.0</v>
      </c>
      <c r="B5088" s="2">
        <v>45991.0</v>
      </c>
      <c r="C5088" s="1" t="s">
        <v>24</v>
      </c>
      <c r="D5088" s="7">
        <v>130.0</v>
      </c>
      <c r="E5088" s="4">
        <v>45986.0</v>
      </c>
      <c r="F5088" s="5">
        <v>132.0</v>
      </c>
      <c r="G5088" s="5">
        <v>143.04</v>
      </c>
      <c r="H5088" s="5">
        <v>18505.0</v>
      </c>
      <c r="I5088" s="1" t="s">
        <v>21</v>
      </c>
      <c r="J5088" s="1" t="s">
        <v>27</v>
      </c>
      <c r="K5088" s="1" t="s">
        <v>28</v>
      </c>
      <c r="L5088" s="1" t="s">
        <v>5</v>
      </c>
      <c r="M5088" s="1" t="s">
        <v>23</v>
      </c>
      <c r="N5088" s="1" t="s">
        <v>7</v>
      </c>
      <c r="O5088" s="6"/>
    </row>
    <row r="5089">
      <c r="A5089" s="5">
        <v>110010.0</v>
      </c>
      <c r="B5089" s="2">
        <v>45991.0</v>
      </c>
      <c r="C5089" s="1" t="s">
        <v>24</v>
      </c>
      <c r="D5089" s="3" t="s">
        <v>34</v>
      </c>
      <c r="E5089" s="4">
        <v>45986.0</v>
      </c>
      <c r="F5089" s="5">
        <v>30.0</v>
      </c>
      <c r="G5089" s="5">
        <v>281.28</v>
      </c>
      <c r="H5089" s="5">
        <v>8271.0</v>
      </c>
      <c r="I5089" s="1" t="s">
        <v>21</v>
      </c>
      <c r="J5089" s="1" t="s">
        <v>27</v>
      </c>
      <c r="K5089" s="1" t="s">
        <v>28</v>
      </c>
      <c r="L5089" s="1" t="s">
        <v>5</v>
      </c>
      <c r="M5089" s="1" t="s">
        <v>23</v>
      </c>
      <c r="N5089" s="1" t="s">
        <v>7</v>
      </c>
      <c r="O5089" s="6"/>
    </row>
    <row r="5090">
      <c r="A5090" s="5">
        <v>110010.0</v>
      </c>
      <c r="B5090" s="2">
        <v>45991.0</v>
      </c>
      <c r="C5090" s="1" t="s">
        <v>24</v>
      </c>
      <c r="D5090" s="7">
        <v>134.0</v>
      </c>
      <c r="E5090" s="4">
        <v>45986.0</v>
      </c>
      <c r="F5090" s="5">
        <v>26.0</v>
      </c>
      <c r="G5090" s="5">
        <v>561.6</v>
      </c>
      <c r="H5090" s="5">
        <v>14311.0</v>
      </c>
      <c r="I5090" s="1" t="s">
        <v>21</v>
      </c>
      <c r="J5090" s="1" t="s">
        <v>27</v>
      </c>
      <c r="K5090" s="1" t="s">
        <v>28</v>
      </c>
      <c r="L5090" s="1" t="s">
        <v>5</v>
      </c>
      <c r="M5090" s="1" t="s">
        <v>23</v>
      </c>
      <c r="N5090" s="1" t="s">
        <v>7</v>
      </c>
      <c r="O5090" s="6"/>
    </row>
    <row r="5091">
      <c r="A5091" s="5">
        <v>110010.0</v>
      </c>
      <c r="B5091" s="2">
        <v>45991.0</v>
      </c>
      <c r="C5091" s="1" t="s">
        <v>24</v>
      </c>
      <c r="D5091" s="3" t="s">
        <v>628</v>
      </c>
      <c r="E5091" s="4">
        <v>45986.0</v>
      </c>
      <c r="F5091" s="5">
        <v>66.0</v>
      </c>
      <c r="G5091" s="5">
        <v>213.12</v>
      </c>
      <c r="H5091" s="5">
        <v>13786.0</v>
      </c>
      <c r="I5091" s="1" t="s">
        <v>21</v>
      </c>
      <c r="J5091" s="1" t="s">
        <v>27</v>
      </c>
      <c r="K5091" s="1" t="s">
        <v>28</v>
      </c>
      <c r="L5091" s="1" t="s">
        <v>5</v>
      </c>
      <c r="M5091" s="1" t="s">
        <v>23</v>
      </c>
      <c r="N5091" s="1" t="s">
        <v>7</v>
      </c>
      <c r="O5091" s="6"/>
    </row>
    <row r="5092">
      <c r="A5092" s="5">
        <v>110032.0</v>
      </c>
      <c r="B5092" s="2">
        <v>45991.0</v>
      </c>
      <c r="C5092" s="1" t="s">
        <v>1046</v>
      </c>
      <c r="D5092" s="7">
        <v>513.0</v>
      </c>
      <c r="E5092" s="4">
        <v>45986.0</v>
      </c>
      <c r="F5092" s="5">
        <v>50.0</v>
      </c>
      <c r="G5092" s="5">
        <v>224.98</v>
      </c>
      <c r="H5092" s="5">
        <v>11025.0</v>
      </c>
      <c r="I5092" s="1" t="s">
        <v>53</v>
      </c>
      <c r="J5092" s="1" t="s">
        <v>1047</v>
      </c>
      <c r="K5092" s="1" t="s">
        <v>13</v>
      </c>
      <c r="L5092" s="1" t="s">
        <v>5</v>
      </c>
      <c r="M5092" s="1" t="s">
        <v>23</v>
      </c>
      <c r="N5092" s="1" t="s">
        <v>7</v>
      </c>
      <c r="O5092" s="6"/>
    </row>
    <row r="5093">
      <c r="A5093" s="5">
        <v>110049.0</v>
      </c>
      <c r="B5093" s="2">
        <v>45991.0</v>
      </c>
      <c r="C5093" s="1" t="s">
        <v>664</v>
      </c>
      <c r="D5093" s="3" t="s">
        <v>798</v>
      </c>
      <c r="E5093" s="4">
        <v>45986.0</v>
      </c>
      <c r="F5093" s="5">
        <v>20.0</v>
      </c>
      <c r="G5093" s="5">
        <v>620.54</v>
      </c>
      <c r="H5093" s="5">
        <v>12413.0</v>
      </c>
      <c r="I5093" s="1" t="s">
        <v>61</v>
      </c>
      <c r="J5093" s="1" t="s">
        <v>221</v>
      </c>
      <c r="K5093" s="1" t="s">
        <v>111</v>
      </c>
      <c r="L5093" s="1" t="s">
        <v>5</v>
      </c>
      <c r="M5093" s="1" t="s">
        <v>29</v>
      </c>
      <c r="N5093" s="1" t="s">
        <v>7</v>
      </c>
      <c r="O5093" s="6"/>
    </row>
    <row r="5094">
      <c r="A5094" s="5">
        <v>110049.0</v>
      </c>
      <c r="B5094" s="2">
        <v>45991.0</v>
      </c>
      <c r="C5094" s="1" t="s">
        <v>664</v>
      </c>
      <c r="D5094" s="3" t="s">
        <v>797</v>
      </c>
      <c r="E5094" s="4">
        <v>45986.0</v>
      </c>
      <c r="F5094" s="5">
        <v>20.0</v>
      </c>
      <c r="G5094" s="5">
        <v>620.54</v>
      </c>
      <c r="H5094" s="5">
        <v>12413.0</v>
      </c>
      <c r="I5094" s="1" t="s">
        <v>61</v>
      </c>
      <c r="J5094" s="1" t="s">
        <v>221</v>
      </c>
      <c r="K5094" s="1" t="s">
        <v>111</v>
      </c>
      <c r="L5094" s="1" t="s">
        <v>5</v>
      </c>
      <c r="M5094" s="1" t="s">
        <v>29</v>
      </c>
      <c r="N5094" s="1" t="s">
        <v>7</v>
      </c>
      <c r="O5094" s="6"/>
    </row>
    <row r="5095">
      <c r="A5095" s="5">
        <v>110049.0</v>
      </c>
      <c r="B5095" s="2">
        <v>45991.0</v>
      </c>
      <c r="C5095" s="1" t="s">
        <v>664</v>
      </c>
      <c r="D5095" s="3" t="s">
        <v>677</v>
      </c>
      <c r="E5095" s="4">
        <v>45986.0</v>
      </c>
      <c r="F5095" s="5">
        <v>10.0</v>
      </c>
      <c r="G5095" s="5">
        <v>1830.8</v>
      </c>
      <c r="H5095" s="5">
        <v>18310.0</v>
      </c>
      <c r="I5095" s="1" t="s">
        <v>61</v>
      </c>
      <c r="J5095" s="1" t="s">
        <v>221</v>
      </c>
      <c r="K5095" s="1" t="s">
        <v>111</v>
      </c>
      <c r="L5095" s="1" t="s">
        <v>5</v>
      </c>
      <c r="M5095" s="1" t="s">
        <v>29</v>
      </c>
      <c r="N5095" s="1" t="s">
        <v>7</v>
      </c>
      <c r="O5095" s="6"/>
    </row>
    <row r="5096">
      <c r="A5096" s="5">
        <v>110049.0</v>
      </c>
      <c r="B5096" s="2">
        <v>45991.0</v>
      </c>
      <c r="C5096" s="1" t="s">
        <v>664</v>
      </c>
      <c r="D5096" s="3" t="s">
        <v>668</v>
      </c>
      <c r="E5096" s="4">
        <v>45986.0</v>
      </c>
      <c r="F5096" s="5">
        <v>2.0</v>
      </c>
      <c r="G5096" s="5">
        <v>1002.8</v>
      </c>
      <c r="H5096" s="5">
        <v>2008.0</v>
      </c>
      <c r="I5096" s="1" t="s">
        <v>61</v>
      </c>
      <c r="J5096" s="1" t="s">
        <v>221</v>
      </c>
      <c r="K5096" s="1" t="s">
        <v>111</v>
      </c>
      <c r="L5096" s="1" t="s">
        <v>5</v>
      </c>
      <c r="M5096" s="1" t="s">
        <v>29</v>
      </c>
      <c r="N5096" s="1" t="s">
        <v>7</v>
      </c>
      <c r="O5096" s="6"/>
    </row>
    <row r="5097">
      <c r="A5097" s="5">
        <v>110049.0</v>
      </c>
      <c r="B5097" s="2">
        <v>45991.0</v>
      </c>
      <c r="C5097" s="1" t="s">
        <v>664</v>
      </c>
      <c r="D5097" s="3" t="s">
        <v>796</v>
      </c>
      <c r="E5097" s="4">
        <v>45986.0</v>
      </c>
      <c r="F5097" s="5">
        <v>10.0</v>
      </c>
      <c r="G5097" s="5">
        <v>651.13</v>
      </c>
      <c r="H5097" s="5">
        <v>6513.0</v>
      </c>
      <c r="I5097" s="1" t="s">
        <v>61</v>
      </c>
      <c r="J5097" s="1" t="s">
        <v>221</v>
      </c>
      <c r="K5097" s="1" t="s">
        <v>111</v>
      </c>
      <c r="L5097" s="1" t="s">
        <v>5</v>
      </c>
      <c r="M5097" s="1" t="s">
        <v>29</v>
      </c>
      <c r="N5097" s="1" t="s">
        <v>7</v>
      </c>
      <c r="O5097" s="6"/>
    </row>
    <row r="5098">
      <c r="A5098" s="5">
        <v>110049.0</v>
      </c>
      <c r="B5098" s="2">
        <v>45991.0</v>
      </c>
      <c r="C5098" s="1" t="s">
        <v>664</v>
      </c>
      <c r="D5098" s="3" t="s">
        <v>618</v>
      </c>
      <c r="E5098" s="4">
        <v>45986.0</v>
      </c>
      <c r="F5098" s="5">
        <v>30.0</v>
      </c>
      <c r="G5098" s="5">
        <v>1743.63</v>
      </c>
      <c r="H5098" s="5">
        <v>52311.0</v>
      </c>
      <c r="I5098" s="1" t="s">
        <v>61</v>
      </c>
      <c r="J5098" s="1" t="s">
        <v>221</v>
      </c>
      <c r="K5098" s="1" t="s">
        <v>111</v>
      </c>
      <c r="L5098" s="1" t="s">
        <v>5</v>
      </c>
      <c r="M5098" s="1" t="s">
        <v>29</v>
      </c>
      <c r="N5098" s="1" t="s">
        <v>7</v>
      </c>
      <c r="O5098" s="6"/>
    </row>
    <row r="5099">
      <c r="A5099" s="5">
        <v>110049.0</v>
      </c>
      <c r="B5099" s="2">
        <v>45991.0</v>
      </c>
      <c r="C5099" s="1" t="s">
        <v>664</v>
      </c>
      <c r="D5099" s="3" t="s">
        <v>621</v>
      </c>
      <c r="E5099" s="4">
        <v>45986.0</v>
      </c>
      <c r="F5099" s="5">
        <v>20.0</v>
      </c>
      <c r="G5099" s="5">
        <v>1743.63</v>
      </c>
      <c r="H5099" s="5">
        <v>34875.0</v>
      </c>
      <c r="I5099" s="1" t="s">
        <v>61</v>
      </c>
      <c r="J5099" s="1" t="s">
        <v>221</v>
      </c>
      <c r="K5099" s="1" t="s">
        <v>111</v>
      </c>
      <c r="L5099" s="1" t="s">
        <v>5</v>
      </c>
      <c r="M5099" s="1" t="s">
        <v>29</v>
      </c>
      <c r="N5099" s="1" t="s">
        <v>7</v>
      </c>
      <c r="O5099" s="6"/>
    </row>
    <row r="5100">
      <c r="A5100" s="5">
        <v>110049.0</v>
      </c>
      <c r="B5100" s="2">
        <v>45991.0</v>
      </c>
      <c r="C5100" s="1" t="s">
        <v>664</v>
      </c>
      <c r="D5100" s="3" t="s">
        <v>832</v>
      </c>
      <c r="E5100" s="4">
        <v>45986.0</v>
      </c>
      <c r="F5100" s="5">
        <v>20.0</v>
      </c>
      <c r="G5100" s="5">
        <v>620.54</v>
      </c>
      <c r="H5100" s="5">
        <v>12413.0</v>
      </c>
      <c r="I5100" s="1" t="s">
        <v>61</v>
      </c>
      <c r="J5100" s="1" t="s">
        <v>221</v>
      </c>
      <c r="K5100" s="1" t="s">
        <v>111</v>
      </c>
      <c r="L5100" s="1" t="s">
        <v>5</v>
      </c>
      <c r="M5100" s="1" t="s">
        <v>29</v>
      </c>
      <c r="N5100" s="1" t="s">
        <v>7</v>
      </c>
      <c r="O5100" s="6"/>
    </row>
    <row r="5101">
      <c r="A5101" s="5">
        <v>110049.0</v>
      </c>
      <c r="B5101" s="2">
        <v>45991.0</v>
      </c>
      <c r="C5101" s="1" t="s">
        <v>664</v>
      </c>
      <c r="D5101" s="3" t="s">
        <v>514</v>
      </c>
      <c r="E5101" s="4">
        <v>45986.0</v>
      </c>
      <c r="F5101" s="5">
        <v>20.0</v>
      </c>
      <c r="G5101" s="5">
        <v>620.54</v>
      </c>
      <c r="H5101" s="5">
        <v>12413.0</v>
      </c>
      <c r="I5101" s="1" t="s">
        <v>61</v>
      </c>
      <c r="J5101" s="1" t="s">
        <v>221</v>
      </c>
      <c r="K5101" s="1" t="s">
        <v>111</v>
      </c>
      <c r="L5101" s="1" t="s">
        <v>5</v>
      </c>
      <c r="M5101" s="1" t="s">
        <v>29</v>
      </c>
      <c r="N5101" s="1" t="s">
        <v>7</v>
      </c>
      <c r="O5101" s="6"/>
    </row>
    <row r="5102">
      <c r="A5102" s="5">
        <v>110051.0</v>
      </c>
      <c r="B5102" s="2">
        <v>45991.0</v>
      </c>
      <c r="C5102" s="1" t="s">
        <v>664</v>
      </c>
      <c r="D5102" s="3" t="s">
        <v>905</v>
      </c>
      <c r="E5102" s="4">
        <v>45986.0</v>
      </c>
      <c r="F5102" s="5">
        <v>2.0</v>
      </c>
      <c r="G5102" s="5">
        <v>363.4</v>
      </c>
      <c r="H5102" s="5">
        <v>713.0</v>
      </c>
      <c r="I5102" s="1" t="s">
        <v>26</v>
      </c>
      <c r="J5102" s="1" t="s">
        <v>221</v>
      </c>
      <c r="K5102" s="1" t="s">
        <v>111</v>
      </c>
      <c r="L5102" s="1" t="s">
        <v>5</v>
      </c>
      <c r="M5102" s="1" t="s">
        <v>29</v>
      </c>
      <c r="N5102" s="1" t="s">
        <v>7</v>
      </c>
      <c r="O5102" s="6"/>
    </row>
    <row r="5103">
      <c r="A5103" s="5">
        <v>110051.0</v>
      </c>
      <c r="B5103" s="2">
        <v>45991.0</v>
      </c>
      <c r="C5103" s="1" t="s">
        <v>664</v>
      </c>
      <c r="D5103" s="3" t="s">
        <v>561</v>
      </c>
      <c r="E5103" s="4">
        <v>45986.0</v>
      </c>
      <c r="F5103" s="5">
        <v>6.0</v>
      </c>
      <c r="G5103" s="5">
        <v>409.4</v>
      </c>
      <c r="H5103" s="5">
        <v>2408.0</v>
      </c>
      <c r="I5103" s="1" t="s">
        <v>26</v>
      </c>
      <c r="J5103" s="1" t="s">
        <v>221</v>
      </c>
      <c r="K5103" s="1" t="s">
        <v>111</v>
      </c>
      <c r="L5103" s="1" t="s">
        <v>5</v>
      </c>
      <c r="M5103" s="1" t="s">
        <v>29</v>
      </c>
      <c r="N5103" s="1" t="s">
        <v>7</v>
      </c>
      <c r="O5103" s="6"/>
    </row>
    <row r="5104">
      <c r="A5104" s="5">
        <v>110051.0</v>
      </c>
      <c r="B5104" s="2">
        <v>45991.0</v>
      </c>
      <c r="C5104" s="1" t="s">
        <v>664</v>
      </c>
      <c r="D5104" s="3" t="s">
        <v>828</v>
      </c>
      <c r="E5104" s="4">
        <v>45986.0</v>
      </c>
      <c r="F5104" s="5">
        <v>6.0</v>
      </c>
      <c r="G5104" s="5">
        <v>409.4</v>
      </c>
      <c r="H5104" s="5">
        <v>2408.0</v>
      </c>
      <c r="I5104" s="1" t="s">
        <v>26</v>
      </c>
      <c r="J5104" s="1" t="s">
        <v>221</v>
      </c>
      <c r="K5104" s="1" t="s">
        <v>111</v>
      </c>
      <c r="L5104" s="1" t="s">
        <v>5</v>
      </c>
      <c r="M5104" s="1" t="s">
        <v>29</v>
      </c>
      <c r="N5104" s="1" t="s">
        <v>7</v>
      </c>
      <c r="O5104" s="6"/>
    </row>
    <row r="5105">
      <c r="A5105" s="5">
        <v>110051.0</v>
      </c>
      <c r="B5105" s="2">
        <v>45991.0</v>
      </c>
      <c r="C5105" s="1" t="s">
        <v>664</v>
      </c>
      <c r="D5105" s="3" t="s">
        <v>307</v>
      </c>
      <c r="E5105" s="4">
        <v>45986.0</v>
      </c>
      <c r="F5105" s="5">
        <v>6.0</v>
      </c>
      <c r="G5105" s="5">
        <v>533.6</v>
      </c>
      <c r="H5105" s="5">
        <v>3138.0</v>
      </c>
      <c r="I5105" s="1" t="s">
        <v>26</v>
      </c>
      <c r="J5105" s="1" t="s">
        <v>221</v>
      </c>
      <c r="K5105" s="1" t="s">
        <v>111</v>
      </c>
      <c r="L5105" s="1" t="s">
        <v>5</v>
      </c>
      <c r="M5105" s="1" t="s">
        <v>29</v>
      </c>
      <c r="N5105" s="1" t="s">
        <v>7</v>
      </c>
      <c r="O5105" s="6"/>
    </row>
    <row r="5106">
      <c r="A5106" s="5">
        <v>110051.0</v>
      </c>
      <c r="B5106" s="2">
        <v>45991.0</v>
      </c>
      <c r="C5106" s="1" t="s">
        <v>664</v>
      </c>
      <c r="D5106" s="3" t="s">
        <v>910</v>
      </c>
      <c r="E5106" s="4">
        <v>45986.0</v>
      </c>
      <c r="F5106" s="5">
        <v>10.0</v>
      </c>
      <c r="G5106" s="5">
        <v>427.8</v>
      </c>
      <c r="H5106" s="5">
        <v>4193.0</v>
      </c>
      <c r="I5106" s="1" t="s">
        <v>26</v>
      </c>
      <c r="J5106" s="1" t="s">
        <v>221</v>
      </c>
      <c r="K5106" s="1" t="s">
        <v>111</v>
      </c>
      <c r="L5106" s="1" t="s">
        <v>5</v>
      </c>
      <c r="M5106" s="1" t="s">
        <v>29</v>
      </c>
      <c r="N5106" s="1" t="s">
        <v>7</v>
      </c>
      <c r="O5106" s="6"/>
    </row>
    <row r="5107">
      <c r="A5107" s="5">
        <v>110051.0</v>
      </c>
      <c r="B5107" s="2">
        <v>45991.0</v>
      </c>
      <c r="C5107" s="1" t="s">
        <v>664</v>
      </c>
      <c r="D5107" s="3" t="s">
        <v>1083</v>
      </c>
      <c r="E5107" s="4">
        <v>45986.0</v>
      </c>
      <c r="F5107" s="5">
        <v>6.0</v>
      </c>
      <c r="G5107" s="5">
        <v>335.8</v>
      </c>
      <c r="H5107" s="5">
        <v>1975.0</v>
      </c>
      <c r="I5107" s="1" t="s">
        <v>26</v>
      </c>
      <c r="J5107" s="1" t="s">
        <v>221</v>
      </c>
      <c r="K5107" s="1" t="s">
        <v>111</v>
      </c>
      <c r="L5107" s="1" t="s">
        <v>5</v>
      </c>
      <c r="M5107" s="1" t="s">
        <v>29</v>
      </c>
      <c r="N5107" s="1" t="s">
        <v>7</v>
      </c>
      <c r="O5107" s="6"/>
    </row>
    <row r="5108">
      <c r="A5108" s="5">
        <v>110051.0</v>
      </c>
      <c r="B5108" s="2">
        <v>45991.0</v>
      </c>
      <c r="C5108" s="1" t="s">
        <v>664</v>
      </c>
      <c r="D5108" s="3" t="s">
        <v>1084</v>
      </c>
      <c r="E5108" s="4">
        <v>45986.0</v>
      </c>
      <c r="F5108" s="5">
        <v>4.0</v>
      </c>
      <c r="G5108" s="5">
        <v>271.4</v>
      </c>
      <c r="H5108" s="5">
        <v>1064.0</v>
      </c>
      <c r="I5108" s="1" t="s">
        <v>26</v>
      </c>
      <c r="J5108" s="1" t="s">
        <v>221</v>
      </c>
      <c r="K5108" s="1" t="s">
        <v>111</v>
      </c>
      <c r="L5108" s="1" t="s">
        <v>5</v>
      </c>
      <c r="M5108" s="1" t="s">
        <v>29</v>
      </c>
      <c r="N5108" s="1" t="s">
        <v>7</v>
      </c>
      <c r="O5108" s="6"/>
    </row>
    <row r="5109">
      <c r="A5109" s="5">
        <v>110051.0</v>
      </c>
      <c r="B5109" s="2">
        <v>45991.0</v>
      </c>
      <c r="C5109" s="1" t="s">
        <v>664</v>
      </c>
      <c r="D5109" s="3" t="s">
        <v>622</v>
      </c>
      <c r="E5109" s="4">
        <v>45986.0</v>
      </c>
      <c r="F5109" s="5">
        <v>3.0</v>
      </c>
      <c r="G5109" s="5">
        <v>869.4</v>
      </c>
      <c r="H5109" s="5">
        <v>2556.0</v>
      </c>
      <c r="I5109" s="1" t="s">
        <v>61</v>
      </c>
      <c r="J5109" s="1" t="s">
        <v>221</v>
      </c>
      <c r="K5109" s="1" t="s">
        <v>111</v>
      </c>
      <c r="L5109" s="1" t="s">
        <v>5</v>
      </c>
      <c r="M5109" s="1" t="s">
        <v>29</v>
      </c>
      <c r="N5109" s="1" t="s">
        <v>7</v>
      </c>
      <c r="O5109" s="6"/>
    </row>
    <row r="5110">
      <c r="A5110" s="5">
        <v>110051.0</v>
      </c>
      <c r="B5110" s="2">
        <v>45991.0</v>
      </c>
      <c r="C5110" s="1" t="s">
        <v>664</v>
      </c>
      <c r="D5110" s="3" t="s">
        <v>962</v>
      </c>
      <c r="E5110" s="4">
        <v>45986.0</v>
      </c>
      <c r="F5110" s="5">
        <v>20.0</v>
      </c>
      <c r="G5110" s="5">
        <v>1076.4</v>
      </c>
      <c r="H5110" s="5">
        <v>21098.0</v>
      </c>
      <c r="I5110" s="1" t="s">
        <v>26</v>
      </c>
      <c r="J5110" s="1" t="s">
        <v>221</v>
      </c>
      <c r="K5110" s="1" t="s">
        <v>111</v>
      </c>
      <c r="L5110" s="1" t="s">
        <v>5</v>
      </c>
      <c r="M5110" s="1" t="s">
        <v>29</v>
      </c>
      <c r="N5110" s="1" t="s">
        <v>7</v>
      </c>
      <c r="O5110" s="6"/>
    </row>
    <row r="5111">
      <c r="A5111" s="5">
        <v>110051.0</v>
      </c>
      <c r="B5111" s="2">
        <v>45991.0</v>
      </c>
      <c r="C5111" s="1" t="s">
        <v>664</v>
      </c>
      <c r="D5111" s="3" t="s">
        <v>243</v>
      </c>
      <c r="E5111" s="4">
        <v>45986.0</v>
      </c>
      <c r="F5111" s="5">
        <v>8.0</v>
      </c>
      <c r="G5111" s="5">
        <v>363.4</v>
      </c>
      <c r="H5111" s="5">
        <v>2850.0</v>
      </c>
      <c r="I5111" s="1" t="s">
        <v>26</v>
      </c>
      <c r="J5111" s="1" t="s">
        <v>221</v>
      </c>
      <c r="K5111" s="1" t="s">
        <v>111</v>
      </c>
      <c r="L5111" s="1" t="s">
        <v>5</v>
      </c>
      <c r="M5111" s="1" t="s">
        <v>29</v>
      </c>
      <c r="N5111" s="1" t="s">
        <v>7</v>
      </c>
      <c r="O5111" s="6"/>
    </row>
    <row r="5112">
      <c r="A5112" s="5">
        <v>110051.0</v>
      </c>
      <c r="B5112" s="2">
        <v>45991.0</v>
      </c>
      <c r="C5112" s="1" t="s">
        <v>664</v>
      </c>
      <c r="D5112" s="3" t="s">
        <v>876</v>
      </c>
      <c r="E5112" s="4">
        <v>45986.0</v>
      </c>
      <c r="F5112" s="5">
        <v>8.0</v>
      </c>
      <c r="G5112" s="5">
        <v>248.4</v>
      </c>
      <c r="H5112" s="5">
        <v>1948.0</v>
      </c>
      <c r="I5112" s="1" t="s">
        <v>26</v>
      </c>
      <c r="J5112" s="1" t="s">
        <v>221</v>
      </c>
      <c r="K5112" s="1" t="s">
        <v>111</v>
      </c>
      <c r="L5112" s="1" t="s">
        <v>5</v>
      </c>
      <c r="M5112" s="1" t="s">
        <v>29</v>
      </c>
      <c r="N5112" s="1" t="s">
        <v>7</v>
      </c>
      <c r="O5112" s="6"/>
    </row>
    <row r="5113">
      <c r="A5113" s="5">
        <v>110051.0</v>
      </c>
      <c r="B5113" s="2">
        <v>45991.0</v>
      </c>
      <c r="C5113" s="1" t="s">
        <v>664</v>
      </c>
      <c r="D5113" s="3" t="s">
        <v>249</v>
      </c>
      <c r="E5113" s="4">
        <v>45986.0</v>
      </c>
      <c r="F5113" s="5">
        <v>4.0</v>
      </c>
      <c r="G5113" s="5">
        <v>455.4</v>
      </c>
      <c r="H5113" s="5">
        <v>1786.0</v>
      </c>
      <c r="I5113" s="1" t="s">
        <v>26</v>
      </c>
      <c r="J5113" s="1" t="s">
        <v>221</v>
      </c>
      <c r="K5113" s="1" t="s">
        <v>111</v>
      </c>
      <c r="L5113" s="1" t="s">
        <v>5</v>
      </c>
      <c r="M5113" s="1" t="s">
        <v>29</v>
      </c>
      <c r="N5113" s="1" t="s">
        <v>7</v>
      </c>
      <c r="O5113" s="6"/>
    </row>
    <row r="5114">
      <c r="A5114" s="5">
        <v>110051.0</v>
      </c>
      <c r="B5114" s="2">
        <v>45991.0</v>
      </c>
      <c r="C5114" s="1" t="s">
        <v>664</v>
      </c>
      <c r="D5114" s="3" t="s">
        <v>960</v>
      </c>
      <c r="E5114" s="4">
        <v>45986.0</v>
      </c>
      <c r="F5114" s="5">
        <v>2.0</v>
      </c>
      <c r="G5114" s="5">
        <v>1582.4</v>
      </c>
      <c r="H5114" s="5">
        <v>3102.0</v>
      </c>
      <c r="I5114" s="1" t="s">
        <v>26</v>
      </c>
      <c r="J5114" s="1" t="s">
        <v>221</v>
      </c>
      <c r="K5114" s="1" t="s">
        <v>111</v>
      </c>
      <c r="L5114" s="1" t="s">
        <v>5</v>
      </c>
      <c r="M5114" s="1" t="s">
        <v>29</v>
      </c>
      <c r="N5114" s="1" t="s">
        <v>7</v>
      </c>
      <c r="O5114" s="6"/>
    </row>
    <row r="5115">
      <c r="A5115" s="5">
        <v>110051.0</v>
      </c>
      <c r="B5115" s="2">
        <v>45991.0</v>
      </c>
      <c r="C5115" s="1" t="s">
        <v>664</v>
      </c>
      <c r="D5115" s="3" t="s">
        <v>807</v>
      </c>
      <c r="E5115" s="4">
        <v>45986.0</v>
      </c>
      <c r="F5115" s="5">
        <v>8.0</v>
      </c>
      <c r="G5115" s="5">
        <v>317.4</v>
      </c>
      <c r="H5115" s="5">
        <v>2489.0</v>
      </c>
      <c r="I5115" s="1" t="s">
        <v>26</v>
      </c>
      <c r="J5115" s="1" t="s">
        <v>221</v>
      </c>
      <c r="K5115" s="1" t="s">
        <v>111</v>
      </c>
      <c r="L5115" s="1" t="s">
        <v>5</v>
      </c>
      <c r="M5115" s="1" t="s">
        <v>29</v>
      </c>
      <c r="N5115" s="1" t="s">
        <v>7</v>
      </c>
      <c r="O5115" s="6"/>
    </row>
    <row r="5116">
      <c r="A5116" s="5">
        <v>110053.0</v>
      </c>
      <c r="B5116" s="2">
        <v>45991.0</v>
      </c>
      <c r="C5116" s="1" t="s">
        <v>664</v>
      </c>
      <c r="D5116" s="7">
        <v>6806.0</v>
      </c>
      <c r="E5116" s="4">
        <v>45986.0</v>
      </c>
      <c r="F5116" s="5">
        <v>8.0</v>
      </c>
      <c r="G5116" s="5">
        <v>501.4</v>
      </c>
      <c r="H5116" s="5">
        <v>3932.0</v>
      </c>
      <c r="I5116" s="1" t="s">
        <v>61</v>
      </c>
      <c r="J5116" s="1" t="s">
        <v>221</v>
      </c>
      <c r="K5116" s="1" t="s">
        <v>111</v>
      </c>
      <c r="L5116" s="1" t="s">
        <v>5</v>
      </c>
      <c r="M5116" s="1" t="s">
        <v>29</v>
      </c>
      <c r="N5116" s="1" t="s">
        <v>7</v>
      </c>
      <c r="O5116" s="6"/>
    </row>
    <row r="5117">
      <c r="A5117" s="5">
        <v>110053.0</v>
      </c>
      <c r="B5117" s="2">
        <v>45991.0</v>
      </c>
      <c r="C5117" s="1" t="s">
        <v>664</v>
      </c>
      <c r="D5117" s="7">
        <v>5208.0</v>
      </c>
      <c r="E5117" s="4">
        <v>45986.0</v>
      </c>
      <c r="F5117" s="5">
        <v>48.0</v>
      </c>
      <c r="G5117" s="5">
        <v>455.4</v>
      </c>
      <c r="H5117" s="5">
        <v>21423.0</v>
      </c>
      <c r="I5117" s="1" t="s">
        <v>61</v>
      </c>
      <c r="J5117" s="1" t="s">
        <v>221</v>
      </c>
      <c r="K5117" s="1" t="s">
        <v>111</v>
      </c>
      <c r="L5117" s="1" t="s">
        <v>5</v>
      </c>
      <c r="M5117" s="1" t="s">
        <v>29</v>
      </c>
      <c r="N5117" s="1" t="s">
        <v>7</v>
      </c>
      <c r="O5117" s="6"/>
    </row>
    <row r="5118">
      <c r="A5118" s="5">
        <v>110053.0</v>
      </c>
      <c r="B5118" s="2">
        <v>45991.0</v>
      </c>
      <c r="C5118" s="1" t="s">
        <v>664</v>
      </c>
      <c r="D5118" s="7">
        <v>5218.0</v>
      </c>
      <c r="E5118" s="4">
        <v>45986.0</v>
      </c>
      <c r="F5118" s="5">
        <v>6.0</v>
      </c>
      <c r="G5118" s="5">
        <v>441.6</v>
      </c>
      <c r="H5118" s="5">
        <v>2598.0</v>
      </c>
      <c r="I5118" s="1" t="s">
        <v>61</v>
      </c>
      <c r="J5118" s="1" t="s">
        <v>221</v>
      </c>
      <c r="K5118" s="1" t="s">
        <v>111</v>
      </c>
      <c r="L5118" s="1" t="s">
        <v>5</v>
      </c>
      <c r="M5118" s="1" t="s">
        <v>29</v>
      </c>
      <c r="N5118" s="1" t="s">
        <v>7</v>
      </c>
      <c r="O5118" s="6"/>
    </row>
    <row r="5119">
      <c r="A5119" s="5">
        <v>110053.0</v>
      </c>
      <c r="B5119" s="2">
        <v>45991.0</v>
      </c>
      <c r="C5119" s="1" t="s">
        <v>664</v>
      </c>
      <c r="D5119" s="7">
        <v>5298.0</v>
      </c>
      <c r="E5119" s="4">
        <v>45986.0</v>
      </c>
      <c r="F5119" s="5">
        <v>6.0</v>
      </c>
      <c r="G5119" s="5">
        <v>777.4</v>
      </c>
      <c r="H5119" s="5">
        <v>4572.0</v>
      </c>
      <c r="I5119" s="1" t="s">
        <v>61</v>
      </c>
      <c r="J5119" s="1" t="s">
        <v>221</v>
      </c>
      <c r="K5119" s="1" t="s">
        <v>111</v>
      </c>
      <c r="L5119" s="1" t="s">
        <v>5</v>
      </c>
      <c r="M5119" s="1" t="s">
        <v>29</v>
      </c>
      <c r="N5119" s="1" t="s">
        <v>7</v>
      </c>
      <c r="O5119" s="6"/>
    </row>
    <row r="5120">
      <c r="A5120" s="5">
        <v>110053.0</v>
      </c>
      <c r="B5120" s="2">
        <v>45991.0</v>
      </c>
      <c r="C5120" s="1" t="s">
        <v>664</v>
      </c>
      <c r="D5120" s="7">
        <v>6808.0</v>
      </c>
      <c r="E5120" s="4">
        <v>45986.0</v>
      </c>
      <c r="F5120" s="5">
        <v>20.0</v>
      </c>
      <c r="G5120" s="5">
        <v>593.4</v>
      </c>
      <c r="H5120" s="5">
        <v>11632.0</v>
      </c>
      <c r="I5120" s="1" t="s">
        <v>61</v>
      </c>
      <c r="J5120" s="1" t="s">
        <v>221</v>
      </c>
      <c r="K5120" s="1" t="s">
        <v>111</v>
      </c>
      <c r="L5120" s="1" t="s">
        <v>5</v>
      </c>
      <c r="M5120" s="1" t="s">
        <v>29</v>
      </c>
      <c r="N5120" s="1" t="s">
        <v>7</v>
      </c>
      <c r="O5120" s="6"/>
    </row>
    <row r="5121">
      <c r="A5121" s="5">
        <v>110053.0</v>
      </c>
      <c r="B5121" s="2">
        <v>45991.0</v>
      </c>
      <c r="C5121" s="1" t="s">
        <v>664</v>
      </c>
      <c r="D5121" s="7">
        <v>6820.0</v>
      </c>
      <c r="E5121" s="4">
        <v>45986.0</v>
      </c>
      <c r="F5121" s="5">
        <v>10.0</v>
      </c>
      <c r="G5121" s="5">
        <v>552.0</v>
      </c>
      <c r="H5121" s="5">
        <v>5411.0</v>
      </c>
      <c r="I5121" s="1" t="s">
        <v>61</v>
      </c>
      <c r="J5121" s="1" t="s">
        <v>221</v>
      </c>
      <c r="K5121" s="1" t="s">
        <v>111</v>
      </c>
      <c r="L5121" s="1" t="s">
        <v>5</v>
      </c>
      <c r="M5121" s="1" t="s">
        <v>29</v>
      </c>
      <c r="N5121" s="1" t="s">
        <v>7</v>
      </c>
      <c r="O5121" s="6"/>
    </row>
    <row r="5122">
      <c r="A5122" s="5">
        <v>110053.0</v>
      </c>
      <c r="B5122" s="2">
        <v>45991.0</v>
      </c>
      <c r="C5122" s="1" t="s">
        <v>664</v>
      </c>
      <c r="D5122" s="7">
        <v>5206.0</v>
      </c>
      <c r="E5122" s="4">
        <v>45986.0</v>
      </c>
      <c r="F5122" s="5">
        <v>60.0</v>
      </c>
      <c r="G5122" s="5">
        <v>386.4</v>
      </c>
      <c r="H5122" s="5">
        <v>22721.0</v>
      </c>
      <c r="I5122" s="1" t="s">
        <v>61</v>
      </c>
      <c r="J5122" s="1" t="s">
        <v>221</v>
      </c>
      <c r="K5122" s="1" t="s">
        <v>111</v>
      </c>
      <c r="L5122" s="1" t="s">
        <v>5</v>
      </c>
      <c r="M5122" s="1" t="s">
        <v>29</v>
      </c>
      <c r="N5122" s="1" t="s">
        <v>7</v>
      </c>
      <c r="O5122" s="6"/>
    </row>
    <row r="5123">
      <c r="A5123" s="5">
        <v>110053.0</v>
      </c>
      <c r="B5123" s="2">
        <v>45991.0</v>
      </c>
      <c r="C5123" s="1" t="s">
        <v>664</v>
      </c>
      <c r="D5123" s="7">
        <v>5311.0</v>
      </c>
      <c r="E5123" s="4">
        <v>45986.0</v>
      </c>
      <c r="F5123" s="5">
        <v>4.0</v>
      </c>
      <c r="G5123" s="5">
        <v>547.4</v>
      </c>
      <c r="H5123" s="5">
        <v>2147.0</v>
      </c>
      <c r="I5123" s="1" t="s">
        <v>61</v>
      </c>
      <c r="J5123" s="1" t="s">
        <v>221</v>
      </c>
      <c r="K5123" s="1" t="s">
        <v>111</v>
      </c>
      <c r="L5123" s="1" t="s">
        <v>5</v>
      </c>
      <c r="M5123" s="1" t="s">
        <v>29</v>
      </c>
      <c r="N5123" s="1" t="s">
        <v>7</v>
      </c>
      <c r="O5123" s="6"/>
    </row>
    <row r="5124">
      <c r="A5124" s="5">
        <v>110053.0</v>
      </c>
      <c r="B5124" s="2">
        <v>45991.0</v>
      </c>
      <c r="C5124" s="1" t="s">
        <v>664</v>
      </c>
      <c r="D5124" s="7">
        <v>6850.0</v>
      </c>
      <c r="E5124" s="4">
        <v>45986.0</v>
      </c>
      <c r="F5124" s="5">
        <v>4.0</v>
      </c>
      <c r="G5124" s="5">
        <v>1375.4</v>
      </c>
      <c r="H5124" s="5">
        <v>5393.0</v>
      </c>
      <c r="I5124" s="1" t="s">
        <v>61</v>
      </c>
      <c r="J5124" s="1" t="s">
        <v>221</v>
      </c>
      <c r="K5124" s="1" t="s">
        <v>111</v>
      </c>
      <c r="L5124" s="1" t="s">
        <v>5</v>
      </c>
      <c r="M5124" s="1" t="s">
        <v>29</v>
      </c>
      <c r="N5124" s="1" t="s">
        <v>7</v>
      </c>
      <c r="O5124" s="6"/>
    </row>
    <row r="5125">
      <c r="A5125" s="5">
        <v>110053.0</v>
      </c>
      <c r="B5125" s="2">
        <v>45991.0</v>
      </c>
      <c r="C5125" s="1" t="s">
        <v>664</v>
      </c>
      <c r="D5125" s="7">
        <v>5210.0</v>
      </c>
      <c r="E5125" s="4">
        <v>45986.0</v>
      </c>
      <c r="F5125" s="5">
        <v>20.0</v>
      </c>
      <c r="G5125" s="5">
        <v>294.4</v>
      </c>
      <c r="H5125" s="5">
        <v>5771.0</v>
      </c>
      <c r="I5125" s="1" t="s">
        <v>61</v>
      </c>
      <c r="J5125" s="1" t="s">
        <v>221</v>
      </c>
      <c r="K5125" s="1" t="s">
        <v>111</v>
      </c>
      <c r="L5125" s="1" t="s">
        <v>5</v>
      </c>
      <c r="M5125" s="1" t="s">
        <v>29</v>
      </c>
      <c r="N5125" s="1" t="s">
        <v>7</v>
      </c>
      <c r="O5125" s="6"/>
    </row>
    <row r="5126">
      <c r="A5126" s="5">
        <v>110053.0</v>
      </c>
      <c r="B5126" s="2">
        <v>45991.0</v>
      </c>
      <c r="C5126" s="1" t="s">
        <v>664</v>
      </c>
      <c r="D5126" s="7">
        <v>6811.0</v>
      </c>
      <c r="E5126" s="4">
        <v>45986.0</v>
      </c>
      <c r="F5126" s="5">
        <v>4.0</v>
      </c>
      <c r="G5126" s="5">
        <v>662.4</v>
      </c>
      <c r="H5126" s="5">
        <v>2598.0</v>
      </c>
      <c r="I5126" s="1" t="s">
        <v>61</v>
      </c>
      <c r="J5126" s="1" t="s">
        <v>221</v>
      </c>
      <c r="K5126" s="1" t="s">
        <v>111</v>
      </c>
      <c r="L5126" s="1" t="s">
        <v>5</v>
      </c>
      <c r="M5126" s="1" t="s">
        <v>29</v>
      </c>
      <c r="N5126" s="1" t="s">
        <v>7</v>
      </c>
      <c r="O5126" s="6"/>
    </row>
    <row r="5127">
      <c r="A5127" s="5">
        <v>110053.0</v>
      </c>
      <c r="B5127" s="2">
        <v>45991.0</v>
      </c>
      <c r="C5127" s="1" t="s">
        <v>664</v>
      </c>
      <c r="D5127" s="7">
        <v>5216.0</v>
      </c>
      <c r="E5127" s="4">
        <v>45986.0</v>
      </c>
      <c r="F5127" s="5">
        <v>20.0</v>
      </c>
      <c r="G5127" s="5">
        <v>639.4</v>
      </c>
      <c r="H5127" s="5">
        <v>12533.0</v>
      </c>
      <c r="I5127" s="1" t="s">
        <v>61</v>
      </c>
      <c r="J5127" s="1" t="s">
        <v>221</v>
      </c>
      <c r="K5127" s="1" t="s">
        <v>111</v>
      </c>
      <c r="L5127" s="1" t="s">
        <v>5</v>
      </c>
      <c r="M5127" s="1" t="s">
        <v>29</v>
      </c>
      <c r="N5127" s="1" t="s">
        <v>7</v>
      </c>
      <c r="O5127" s="6"/>
    </row>
    <row r="5128">
      <c r="A5128" s="5">
        <v>110053.0</v>
      </c>
      <c r="B5128" s="2">
        <v>45991.0</v>
      </c>
      <c r="C5128" s="1" t="s">
        <v>664</v>
      </c>
      <c r="D5128" s="7">
        <v>5251.0</v>
      </c>
      <c r="E5128" s="4">
        <v>45986.0</v>
      </c>
      <c r="F5128" s="5">
        <v>2.0</v>
      </c>
      <c r="G5128" s="5">
        <v>1278.8</v>
      </c>
      <c r="H5128" s="5">
        <v>2508.0</v>
      </c>
      <c r="I5128" s="1" t="s">
        <v>61</v>
      </c>
      <c r="J5128" s="1" t="s">
        <v>221</v>
      </c>
      <c r="K5128" s="1" t="s">
        <v>111</v>
      </c>
      <c r="L5128" s="1" t="s">
        <v>5</v>
      </c>
      <c r="M5128" s="1" t="s">
        <v>29</v>
      </c>
      <c r="N5128" s="1" t="s">
        <v>7</v>
      </c>
      <c r="O5128" s="6"/>
    </row>
    <row r="5129">
      <c r="A5129" s="5">
        <v>110053.0</v>
      </c>
      <c r="B5129" s="2">
        <v>45991.0</v>
      </c>
      <c r="C5129" s="1" t="s">
        <v>664</v>
      </c>
      <c r="D5129" s="7">
        <v>5310.0</v>
      </c>
      <c r="E5129" s="4">
        <v>45986.0</v>
      </c>
      <c r="F5129" s="5">
        <v>60.0</v>
      </c>
      <c r="G5129" s="5">
        <v>274.16</v>
      </c>
      <c r="H5129" s="5">
        <v>16122.0</v>
      </c>
      <c r="I5129" s="1" t="s">
        <v>61</v>
      </c>
      <c r="J5129" s="1" t="s">
        <v>221</v>
      </c>
      <c r="K5129" s="1" t="s">
        <v>111</v>
      </c>
      <c r="L5129" s="1" t="s">
        <v>5</v>
      </c>
      <c r="M5129" s="1" t="s">
        <v>29</v>
      </c>
      <c r="N5129" s="1" t="s">
        <v>7</v>
      </c>
      <c r="O5129" s="6"/>
    </row>
    <row r="5130">
      <c r="A5130" s="5">
        <v>110053.0</v>
      </c>
      <c r="B5130" s="2">
        <v>45991.0</v>
      </c>
      <c r="C5130" s="1" t="s">
        <v>664</v>
      </c>
      <c r="D5130" s="7">
        <v>6875.0</v>
      </c>
      <c r="E5130" s="4">
        <v>45986.0</v>
      </c>
      <c r="F5130" s="5">
        <v>5.0</v>
      </c>
      <c r="G5130" s="5">
        <v>2295.4</v>
      </c>
      <c r="H5130" s="5">
        <v>11249.0</v>
      </c>
      <c r="I5130" s="1" t="s">
        <v>61</v>
      </c>
      <c r="J5130" s="1" t="s">
        <v>221</v>
      </c>
      <c r="K5130" s="1" t="s">
        <v>111</v>
      </c>
      <c r="L5130" s="1" t="s">
        <v>5</v>
      </c>
      <c r="M5130" s="1" t="s">
        <v>29</v>
      </c>
      <c r="N5130" s="1" t="s">
        <v>7</v>
      </c>
      <c r="O5130" s="6"/>
    </row>
    <row r="5131">
      <c r="A5131" s="5">
        <v>110053.0</v>
      </c>
      <c r="B5131" s="2">
        <v>45991.0</v>
      </c>
      <c r="C5131" s="1" t="s">
        <v>664</v>
      </c>
      <c r="D5131" s="7">
        <v>6814.0</v>
      </c>
      <c r="E5131" s="4">
        <v>45986.0</v>
      </c>
      <c r="F5131" s="5">
        <v>12.0</v>
      </c>
      <c r="G5131" s="5">
        <v>777.4</v>
      </c>
      <c r="H5131" s="5">
        <v>9143.0</v>
      </c>
      <c r="I5131" s="1" t="s">
        <v>61</v>
      </c>
      <c r="J5131" s="1" t="s">
        <v>221</v>
      </c>
      <c r="K5131" s="1" t="s">
        <v>111</v>
      </c>
      <c r="L5131" s="1" t="s">
        <v>5</v>
      </c>
      <c r="M5131" s="1" t="s">
        <v>29</v>
      </c>
      <c r="N5131" s="1" t="s">
        <v>7</v>
      </c>
      <c r="O5131" s="6"/>
    </row>
    <row r="5132">
      <c r="A5132" s="5">
        <v>110053.0</v>
      </c>
      <c r="B5132" s="2">
        <v>45991.0</v>
      </c>
      <c r="C5132" s="1" t="s">
        <v>664</v>
      </c>
      <c r="D5132" s="7">
        <v>6816.0</v>
      </c>
      <c r="E5132" s="4">
        <v>45986.0</v>
      </c>
      <c r="F5132" s="5">
        <v>8.0</v>
      </c>
      <c r="G5132" s="5">
        <v>708.4</v>
      </c>
      <c r="H5132" s="5">
        <v>5555.0</v>
      </c>
      <c r="I5132" s="1" t="s">
        <v>61</v>
      </c>
      <c r="J5132" s="1" t="s">
        <v>221</v>
      </c>
      <c r="K5132" s="1" t="s">
        <v>111</v>
      </c>
      <c r="L5132" s="1" t="s">
        <v>5</v>
      </c>
      <c r="M5132" s="1" t="s">
        <v>29</v>
      </c>
      <c r="N5132" s="1" t="s">
        <v>7</v>
      </c>
      <c r="O5132" s="6"/>
    </row>
    <row r="5133">
      <c r="A5133" s="5">
        <v>110053.0</v>
      </c>
      <c r="B5133" s="2">
        <v>45991.0</v>
      </c>
      <c r="C5133" s="1" t="s">
        <v>664</v>
      </c>
      <c r="D5133" s="7">
        <v>6895.0</v>
      </c>
      <c r="E5133" s="4">
        <v>45986.0</v>
      </c>
      <c r="F5133" s="5">
        <v>6.0</v>
      </c>
      <c r="G5133" s="5">
        <v>455.4</v>
      </c>
      <c r="H5133" s="5">
        <v>2679.0</v>
      </c>
      <c r="I5133" s="1" t="s">
        <v>61</v>
      </c>
      <c r="J5133" s="1" t="s">
        <v>221</v>
      </c>
      <c r="K5133" s="1" t="s">
        <v>111</v>
      </c>
      <c r="L5133" s="1" t="s">
        <v>5</v>
      </c>
      <c r="M5133" s="1" t="s">
        <v>29</v>
      </c>
      <c r="N5133" s="1" t="s">
        <v>7</v>
      </c>
      <c r="O5133" s="6"/>
    </row>
    <row r="5134">
      <c r="A5134" s="5">
        <v>110053.0</v>
      </c>
      <c r="B5134" s="2">
        <v>45991.0</v>
      </c>
      <c r="C5134" s="1" t="s">
        <v>664</v>
      </c>
      <c r="D5134" s="7">
        <v>5320.0</v>
      </c>
      <c r="E5134" s="4">
        <v>45986.0</v>
      </c>
      <c r="F5134" s="5">
        <v>20.0</v>
      </c>
      <c r="G5134" s="5">
        <v>455.4</v>
      </c>
      <c r="H5134" s="5">
        <v>8927.0</v>
      </c>
      <c r="I5134" s="1" t="s">
        <v>61</v>
      </c>
      <c r="J5134" s="1" t="s">
        <v>221</v>
      </c>
      <c r="K5134" s="1" t="s">
        <v>111</v>
      </c>
      <c r="L5134" s="1" t="s">
        <v>5</v>
      </c>
      <c r="M5134" s="1" t="s">
        <v>29</v>
      </c>
      <c r="N5134" s="1" t="s">
        <v>7</v>
      </c>
      <c r="O5134" s="6"/>
    </row>
    <row r="5135">
      <c r="A5135" s="5">
        <v>110053.0</v>
      </c>
      <c r="B5135" s="2">
        <v>45991.0</v>
      </c>
      <c r="C5135" s="1" t="s">
        <v>664</v>
      </c>
      <c r="D5135" s="7">
        <v>5312.0</v>
      </c>
      <c r="E5135" s="4">
        <v>45986.0</v>
      </c>
      <c r="F5135" s="5">
        <v>4.0</v>
      </c>
      <c r="G5135" s="5">
        <v>621.0</v>
      </c>
      <c r="H5135" s="5">
        <v>2435.0</v>
      </c>
      <c r="I5135" s="1" t="s">
        <v>61</v>
      </c>
      <c r="J5135" s="1" t="s">
        <v>221</v>
      </c>
      <c r="K5135" s="1" t="s">
        <v>111</v>
      </c>
      <c r="L5135" s="1" t="s">
        <v>5</v>
      </c>
      <c r="M5135" s="1" t="s">
        <v>29</v>
      </c>
      <c r="N5135" s="1" t="s">
        <v>7</v>
      </c>
      <c r="O5135" s="6"/>
    </row>
    <row r="5136">
      <c r="A5136" s="5">
        <v>110053.0</v>
      </c>
      <c r="B5136" s="2">
        <v>45991.0</v>
      </c>
      <c r="C5136" s="1" t="s">
        <v>664</v>
      </c>
      <c r="D5136" s="7">
        <v>6818.0</v>
      </c>
      <c r="E5136" s="4">
        <v>45986.0</v>
      </c>
      <c r="F5136" s="5">
        <v>10.0</v>
      </c>
      <c r="G5136" s="5">
        <v>538.2</v>
      </c>
      <c r="H5136" s="5">
        <v>5275.0</v>
      </c>
      <c r="I5136" s="1" t="s">
        <v>61</v>
      </c>
      <c r="J5136" s="1" t="s">
        <v>221</v>
      </c>
      <c r="K5136" s="1" t="s">
        <v>111</v>
      </c>
      <c r="L5136" s="1" t="s">
        <v>5</v>
      </c>
      <c r="M5136" s="1" t="s">
        <v>29</v>
      </c>
      <c r="N5136" s="1" t="s">
        <v>7</v>
      </c>
      <c r="O5136" s="6"/>
    </row>
    <row r="5137">
      <c r="A5137" s="5">
        <v>110053.0</v>
      </c>
      <c r="B5137" s="2">
        <v>45991.0</v>
      </c>
      <c r="C5137" s="1" t="s">
        <v>664</v>
      </c>
      <c r="D5137" s="7">
        <v>5318.0</v>
      </c>
      <c r="E5137" s="4">
        <v>45986.0</v>
      </c>
      <c r="F5137" s="5">
        <v>30.0</v>
      </c>
      <c r="G5137" s="5">
        <v>441.6</v>
      </c>
      <c r="H5137" s="5">
        <v>12984.0</v>
      </c>
      <c r="I5137" s="1" t="s">
        <v>61</v>
      </c>
      <c r="J5137" s="1" t="s">
        <v>221</v>
      </c>
      <c r="K5137" s="1" t="s">
        <v>111</v>
      </c>
      <c r="L5137" s="1" t="s">
        <v>5</v>
      </c>
      <c r="M5137" s="1" t="s">
        <v>29</v>
      </c>
      <c r="N5137" s="1" t="s">
        <v>7</v>
      </c>
      <c r="O5137" s="6"/>
    </row>
    <row r="5138">
      <c r="A5138" s="5">
        <v>110053.0</v>
      </c>
      <c r="B5138" s="2">
        <v>45991.0</v>
      </c>
      <c r="C5138" s="1" t="s">
        <v>664</v>
      </c>
      <c r="D5138" s="3" t="s">
        <v>820</v>
      </c>
      <c r="E5138" s="4">
        <v>45986.0</v>
      </c>
      <c r="F5138" s="5">
        <v>20.0</v>
      </c>
      <c r="G5138" s="5">
        <v>340.4</v>
      </c>
      <c r="H5138" s="5">
        <v>6673.0</v>
      </c>
      <c r="I5138" s="1" t="s">
        <v>61</v>
      </c>
      <c r="J5138" s="1" t="s">
        <v>221</v>
      </c>
      <c r="K5138" s="1" t="s">
        <v>111</v>
      </c>
      <c r="L5138" s="1" t="s">
        <v>5</v>
      </c>
      <c r="M5138" s="1" t="s">
        <v>29</v>
      </c>
      <c r="N5138" s="1" t="s">
        <v>7</v>
      </c>
      <c r="O5138" s="6"/>
    </row>
    <row r="5139">
      <c r="A5139" s="5">
        <v>110053.0</v>
      </c>
      <c r="B5139" s="2">
        <v>45991.0</v>
      </c>
      <c r="C5139" s="1" t="s">
        <v>664</v>
      </c>
      <c r="D5139" s="3" t="s">
        <v>681</v>
      </c>
      <c r="E5139" s="4">
        <v>45986.0</v>
      </c>
      <c r="F5139" s="5">
        <v>120.0</v>
      </c>
      <c r="G5139" s="5">
        <v>202.86</v>
      </c>
      <c r="H5139" s="5">
        <v>23857.0</v>
      </c>
      <c r="I5139" s="1" t="s">
        <v>61</v>
      </c>
      <c r="J5139" s="1" t="s">
        <v>221</v>
      </c>
      <c r="K5139" s="1" t="s">
        <v>111</v>
      </c>
      <c r="L5139" s="1" t="s">
        <v>5</v>
      </c>
      <c r="M5139" s="1" t="s">
        <v>29</v>
      </c>
      <c r="N5139" s="1" t="s">
        <v>7</v>
      </c>
      <c r="O5139" s="6"/>
    </row>
    <row r="5140">
      <c r="A5140" s="5">
        <v>110053.0</v>
      </c>
      <c r="B5140" s="2">
        <v>45991.0</v>
      </c>
      <c r="C5140" s="1" t="s">
        <v>664</v>
      </c>
      <c r="D5140" s="7">
        <v>5395.0</v>
      </c>
      <c r="E5140" s="4">
        <v>45986.0</v>
      </c>
      <c r="F5140" s="5">
        <v>12.0</v>
      </c>
      <c r="G5140" s="5">
        <v>409.4</v>
      </c>
      <c r="H5140" s="5">
        <v>4816.0</v>
      </c>
      <c r="I5140" s="1" t="s">
        <v>61</v>
      </c>
      <c r="J5140" s="1" t="s">
        <v>221</v>
      </c>
      <c r="K5140" s="1" t="s">
        <v>111</v>
      </c>
      <c r="L5140" s="1" t="s">
        <v>5</v>
      </c>
      <c r="M5140" s="1" t="s">
        <v>29</v>
      </c>
      <c r="N5140" s="1" t="s">
        <v>7</v>
      </c>
      <c r="O5140" s="6"/>
    </row>
    <row r="5141">
      <c r="A5141" s="5">
        <v>110053.0</v>
      </c>
      <c r="B5141" s="2">
        <v>45991.0</v>
      </c>
      <c r="C5141" s="1" t="s">
        <v>664</v>
      </c>
      <c r="D5141" s="7">
        <v>5306.0</v>
      </c>
      <c r="E5141" s="4">
        <v>45986.0</v>
      </c>
      <c r="F5141" s="5">
        <v>60.0</v>
      </c>
      <c r="G5141" s="5">
        <v>363.4</v>
      </c>
      <c r="H5141" s="5">
        <v>21369.0</v>
      </c>
      <c r="I5141" s="1" t="s">
        <v>61</v>
      </c>
      <c r="J5141" s="1" t="s">
        <v>221</v>
      </c>
      <c r="K5141" s="1" t="s">
        <v>111</v>
      </c>
      <c r="L5141" s="1" t="s">
        <v>5</v>
      </c>
      <c r="M5141" s="1" t="s">
        <v>29</v>
      </c>
      <c r="N5141" s="1" t="s">
        <v>7</v>
      </c>
      <c r="O5141" s="6"/>
    </row>
    <row r="5142">
      <c r="A5142" s="5">
        <v>202492.0</v>
      </c>
      <c r="B5142" s="2">
        <v>45991.0</v>
      </c>
      <c r="C5142" s="1" t="s">
        <v>266</v>
      </c>
      <c r="D5142" s="3" t="s">
        <v>446</v>
      </c>
      <c r="E5142" s="4">
        <v>45986.0</v>
      </c>
      <c r="F5142" s="5">
        <v>60.0</v>
      </c>
      <c r="G5142" s="5">
        <v>68.95</v>
      </c>
      <c r="H5142" s="5">
        <v>4138.0</v>
      </c>
      <c r="I5142" s="1" t="s">
        <v>125</v>
      </c>
      <c r="J5142" s="1" t="s">
        <v>267</v>
      </c>
      <c r="K5142" s="1" t="s">
        <v>13</v>
      </c>
      <c r="L5142" s="1" t="s">
        <v>5</v>
      </c>
      <c r="M5142" s="1" t="s">
        <v>6</v>
      </c>
      <c r="N5142" s="1" t="s">
        <v>7</v>
      </c>
      <c r="O5142" s="6"/>
    </row>
    <row r="5143">
      <c r="A5143" s="5">
        <v>202492.0</v>
      </c>
      <c r="B5143" s="2">
        <v>45991.0</v>
      </c>
      <c r="C5143" s="1" t="s">
        <v>266</v>
      </c>
      <c r="D5143" s="3" t="s">
        <v>158</v>
      </c>
      <c r="E5143" s="4">
        <v>45986.0</v>
      </c>
      <c r="F5143" s="5">
        <v>600.0</v>
      </c>
      <c r="G5143" s="5">
        <v>190.98</v>
      </c>
      <c r="H5143" s="5">
        <v>114589.44</v>
      </c>
      <c r="I5143" s="1" t="s">
        <v>75</v>
      </c>
      <c r="J5143" s="1" t="s">
        <v>267</v>
      </c>
      <c r="K5143" s="1" t="s">
        <v>13</v>
      </c>
      <c r="L5143" s="1" t="s">
        <v>5</v>
      </c>
      <c r="M5143" s="1" t="s">
        <v>6</v>
      </c>
      <c r="N5143" s="1" t="s">
        <v>7</v>
      </c>
      <c r="O5143" s="6"/>
    </row>
    <row r="5144">
      <c r="A5144" s="5">
        <v>202492.0</v>
      </c>
      <c r="B5144" s="2">
        <v>45991.0</v>
      </c>
      <c r="C5144" s="1" t="s">
        <v>266</v>
      </c>
      <c r="D5144" s="3" t="s">
        <v>538</v>
      </c>
      <c r="E5144" s="4">
        <v>45986.0</v>
      </c>
      <c r="F5144" s="5">
        <v>75.0</v>
      </c>
      <c r="G5144" s="5">
        <v>36.4</v>
      </c>
      <c r="H5144" s="5">
        <v>2731.0</v>
      </c>
      <c r="I5144" s="1" t="s">
        <v>71</v>
      </c>
      <c r="J5144" s="1" t="s">
        <v>267</v>
      </c>
      <c r="K5144" s="1" t="s">
        <v>13</v>
      </c>
      <c r="L5144" s="1" t="s">
        <v>5</v>
      </c>
      <c r="M5144" s="1" t="s">
        <v>6</v>
      </c>
      <c r="N5144" s="1" t="s">
        <v>7</v>
      </c>
      <c r="O5144" s="6"/>
    </row>
    <row r="5145">
      <c r="A5145" s="5">
        <v>202492.0</v>
      </c>
      <c r="B5145" s="2">
        <v>45991.0</v>
      </c>
      <c r="C5145" s="1" t="s">
        <v>266</v>
      </c>
      <c r="D5145" s="3" t="s">
        <v>481</v>
      </c>
      <c r="E5145" s="4">
        <v>45986.0</v>
      </c>
      <c r="F5145" s="5">
        <v>30.0</v>
      </c>
      <c r="G5145" s="5">
        <v>191.8</v>
      </c>
      <c r="H5145" s="5">
        <v>5755.0</v>
      </c>
      <c r="I5145" s="1" t="s">
        <v>75</v>
      </c>
      <c r="J5145" s="1" t="s">
        <v>267</v>
      </c>
      <c r="K5145" s="1" t="s">
        <v>13</v>
      </c>
      <c r="L5145" s="1" t="s">
        <v>5</v>
      </c>
      <c r="M5145" s="1" t="s">
        <v>6</v>
      </c>
      <c r="N5145" s="1" t="s">
        <v>7</v>
      </c>
      <c r="O5145" s="6"/>
    </row>
    <row r="5146">
      <c r="A5146" s="5">
        <v>202492.0</v>
      </c>
      <c r="B5146" s="2">
        <v>45991.0</v>
      </c>
      <c r="C5146" s="1" t="s">
        <v>266</v>
      </c>
      <c r="D5146" s="3" t="s">
        <v>213</v>
      </c>
      <c r="E5146" s="4">
        <v>45986.0</v>
      </c>
      <c r="F5146" s="5">
        <v>70.0</v>
      </c>
      <c r="G5146" s="5">
        <v>707.11</v>
      </c>
      <c r="H5146" s="5">
        <v>49499.0</v>
      </c>
      <c r="I5146" s="1" t="s">
        <v>127</v>
      </c>
      <c r="J5146" s="1" t="s">
        <v>267</v>
      </c>
      <c r="K5146" s="1" t="s">
        <v>13</v>
      </c>
      <c r="L5146" s="1" t="s">
        <v>5</v>
      </c>
      <c r="M5146" s="1" t="s">
        <v>6</v>
      </c>
      <c r="N5146" s="1" t="s">
        <v>7</v>
      </c>
      <c r="O5146" s="6"/>
    </row>
    <row r="5147">
      <c r="A5147" s="5">
        <v>202492.0</v>
      </c>
      <c r="B5147" s="2">
        <v>45991.0</v>
      </c>
      <c r="C5147" s="1" t="s">
        <v>266</v>
      </c>
      <c r="D5147" s="3" t="s">
        <v>432</v>
      </c>
      <c r="E5147" s="4">
        <v>45986.0</v>
      </c>
      <c r="F5147" s="5">
        <v>40.0</v>
      </c>
      <c r="G5147" s="5">
        <v>39.9</v>
      </c>
      <c r="H5147" s="5">
        <v>1597.0</v>
      </c>
      <c r="I5147" s="1" t="s">
        <v>71</v>
      </c>
      <c r="J5147" s="1" t="s">
        <v>267</v>
      </c>
      <c r="K5147" s="1" t="s">
        <v>13</v>
      </c>
      <c r="L5147" s="1" t="s">
        <v>5</v>
      </c>
      <c r="M5147" s="1" t="s">
        <v>6</v>
      </c>
      <c r="N5147" s="1" t="s">
        <v>7</v>
      </c>
      <c r="O5147" s="6"/>
    </row>
    <row r="5148">
      <c r="A5148" s="5">
        <v>202492.0</v>
      </c>
      <c r="B5148" s="2">
        <v>45991.0</v>
      </c>
      <c r="C5148" s="1" t="s">
        <v>266</v>
      </c>
      <c r="D5148" s="3" t="s">
        <v>186</v>
      </c>
      <c r="E5148" s="4">
        <v>45986.0</v>
      </c>
      <c r="F5148" s="5">
        <v>300.0</v>
      </c>
      <c r="G5148" s="5">
        <v>8.68</v>
      </c>
      <c r="H5148" s="5">
        <v>2605.0</v>
      </c>
      <c r="I5148" s="1" t="s">
        <v>71</v>
      </c>
      <c r="J5148" s="1" t="s">
        <v>267</v>
      </c>
      <c r="K5148" s="1" t="s">
        <v>13</v>
      </c>
      <c r="L5148" s="1" t="s">
        <v>5</v>
      </c>
      <c r="M5148" s="1" t="s">
        <v>6</v>
      </c>
      <c r="N5148" s="1" t="s">
        <v>7</v>
      </c>
      <c r="O5148" s="6"/>
    </row>
    <row r="5149">
      <c r="A5149" s="5">
        <v>202492.0</v>
      </c>
      <c r="B5149" s="2">
        <v>45991.0</v>
      </c>
      <c r="C5149" s="1" t="s">
        <v>266</v>
      </c>
      <c r="D5149" s="3" t="s">
        <v>79</v>
      </c>
      <c r="E5149" s="4">
        <v>45986.0</v>
      </c>
      <c r="F5149" s="5">
        <v>1500.0</v>
      </c>
      <c r="G5149" s="5">
        <v>30.17</v>
      </c>
      <c r="H5149" s="5">
        <v>45256.0</v>
      </c>
      <c r="I5149" s="1" t="s">
        <v>75</v>
      </c>
      <c r="J5149" s="1" t="s">
        <v>267</v>
      </c>
      <c r="K5149" s="1" t="s">
        <v>13</v>
      </c>
      <c r="L5149" s="1" t="s">
        <v>5</v>
      </c>
      <c r="M5149" s="1" t="s">
        <v>6</v>
      </c>
      <c r="N5149" s="1" t="s">
        <v>7</v>
      </c>
      <c r="O5149" s="6"/>
    </row>
    <row r="5150">
      <c r="A5150" s="5">
        <v>202492.0</v>
      </c>
      <c r="B5150" s="2">
        <v>45991.0</v>
      </c>
      <c r="C5150" s="1" t="s">
        <v>266</v>
      </c>
      <c r="D5150" s="3" t="s">
        <v>195</v>
      </c>
      <c r="E5150" s="4">
        <v>45986.0</v>
      </c>
      <c r="F5150" s="5">
        <v>450.0</v>
      </c>
      <c r="G5150" s="5">
        <v>25.2</v>
      </c>
      <c r="H5150" s="5">
        <v>11341.0</v>
      </c>
      <c r="I5150" s="1" t="s">
        <v>71</v>
      </c>
      <c r="J5150" s="1" t="s">
        <v>267</v>
      </c>
      <c r="K5150" s="1" t="s">
        <v>13</v>
      </c>
      <c r="L5150" s="1" t="s">
        <v>5</v>
      </c>
      <c r="M5150" s="1" t="s">
        <v>6</v>
      </c>
      <c r="N5150" s="1" t="s">
        <v>7</v>
      </c>
      <c r="O5150" s="6"/>
    </row>
    <row r="5151">
      <c r="A5151" s="5">
        <v>202492.0</v>
      </c>
      <c r="B5151" s="2">
        <v>45991.0</v>
      </c>
      <c r="C5151" s="1" t="s">
        <v>266</v>
      </c>
      <c r="D5151" s="3" t="s">
        <v>142</v>
      </c>
      <c r="E5151" s="4">
        <v>45986.0</v>
      </c>
      <c r="F5151" s="5">
        <v>200.0</v>
      </c>
      <c r="G5151" s="5">
        <v>55.51</v>
      </c>
      <c r="H5151" s="5">
        <v>11103.0</v>
      </c>
      <c r="I5151" s="1" t="s">
        <v>75</v>
      </c>
      <c r="J5151" s="1" t="s">
        <v>267</v>
      </c>
      <c r="K5151" s="1" t="s">
        <v>13</v>
      </c>
      <c r="L5151" s="1" t="s">
        <v>5</v>
      </c>
      <c r="M5151" s="1" t="s">
        <v>6</v>
      </c>
      <c r="N5151" s="1" t="s">
        <v>7</v>
      </c>
      <c r="O5151" s="6"/>
    </row>
    <row r="5152">
      <c r="A5152" s="5">
        <v>202492.0</v>
      </c>
      <c r="B5152" s="2">
        <v>45991.0</v>
      </c>
      <c r="C5152" s="1" t="s">
        <v>266</v>
      </c>
      <c r="D5152" s="3" t="s">
        <v>78</v>
      </c>
      <c r="E5152" s="4">
        <v>45986.0</v>
      </c>
      <c r="F5152" s="5">
        <v>800.0</v>
      </c>
      <c r="G5152" s="5">
        <v>6.96</v>
      </c>
      <c r="H5152" s="5">
        <v>5569.0</v>
      </c>
      <c r="I5152" s="1" t="s">
        <v>75</v>
      </c>
      <c r="J5152" s="1" t="s">
        <v>267</v>
      </c>
      <c r="K5152" s="1" t="s">
        <v>13</v>
      </c>
      <c r="L5152" s="1" t="s">
        <v>5</v>
      </c>
      <c r="M5152" s="1" t="s">
        <v>6</v>
      </c>
      <c r="N5152" s="1" t="s">
        <v>7</v>
      </c>
      <c r="O5152" s="6"/>
    </row>
    <row r="5153">
      <c r="A5153" s="5">
        <v>202492.0</v>
      </c>
      <c r="B5153" s="2">
        <v>45991.0</v>
      </c>
      <c r="C5153" s="1" t="s">
        <v>266</v>
      </c>
      <c r="D5153" s="3" t="s">
        <v>204</v>
      </c>
      <c r="E5153" s="4">
        <v>45986.0</v>
      </c>
      <c r="F5153" s="5">
        <v>30.0</v>
      </c>
      <c r="G5153" s="5">
        <v>1013.66</v>
      </c>
      <c r="H5153" s="5">
        <v>30411.0</v>
      </c>
      <c r="I5153" s="1" t="s">
        <v>127</v>
      </c>
      <c r="J5153" s="1" t="s">
        <v>267</v>
      </c>
      <c r="K5153" s="1" t="s">
        <v>13</v>
      </c>
      <c r="L5153" s="1" t="s">
        <v>5</v>
      </c>
      <c r="M5153" s="1" t="s">
        <v>6</v>
      </c>
      <c r="N5153" s="1" t="s">
        <v>7</v>
      </c>
      <c r="O5153" s="6"/>
    </row>
    <row r="5154">
      <c r="A5154" s="5">
        <v>202492.0</v>
      </c>
      <c r="B5154" s="2">
        <v>45991.0</v>
      </c>
      <c r="C5154" s="1" t="s">
        <v>266</v>
      </c>
      <c r="D5154" s="3" t="s">
        <v>651</v>
      </c>
      <c r="E5154" s="4">
        <v>45986.0</v>
      </c>
      <c r="F5154" s="5">
        <v>150.0</v>
      </c>
      <c r="G5154" s="5">
        <v>40.88</v>
      </c>
      <c r="H5154" s="5">
        <v>6133.0</v>
      </c>
      <c r="I5154" s="1" t="s">
        <v>127</v>
      </c>
      <c r="J5154" s="1" t="s">
        <v>267</v>
      </c>
      <c r="K5154" s="1" t="s">
        <v>13</v>
      </c>
      <c r="L5154" s="1" t="s">
        <v>5</v>
      </c>
      <c r="M5154" s="1" t="s">
        <v>6</v>
      </c>
      <c r="N5154" s="1" t="s">
        <v>7</v>
      </c>
      <c r="O5154" s="6"/>
    </row>
    <row r="5155">
      <c r="A5155" s="5">
        <v>202492.0</v>
      </c>
      <c r="B5155" s="2">
        <v>45991.0</v>
      </c>
      <c r="C5155" s="1" t="s">
        <v>266</v>
      </c>
      <c r="D5155" s="3" t="s">
        <v>296</v>
      </c>
      <c r="E5155" s="4">
        <v>45986.0</v>
      </c>
      <c r="F5155" s="5">
        <v>900.0</v>
      </c>
      <c r="G5155" s="5">
        <v>19.81</v>
      </c>
      <c r="H5155" s="5">
        <v>17830.0</v>
      </c>
      <c r="I5155" s="1" t="s">
        <v>75</v>
      </c>
      <c r="J5155" s="1" t="s">
        <v>267</v>
      </c>
      <c r="K5155" s="1" t="s">
        <v>13</v>
      </c>
      <c r="L5155" s="1" t="s">
        <v>5</v>
      </c>
      <c r="M5155" s="1" t="s">
        <v>6</v>
      </c>
      <c r="N5155" s="1" t="s">
        <v>7</v>
      </c>
      <c r="O5155" s="6"/>
    </row>
    <row r="5156">
      <c r="A5156" s="5">
        <v>202492.0</v>
      </c>
      <c r="B5156" s="2">
        <v>45991.0</v>
      </c>
      <c r="C5156" s="1" t="s">
        <v>266</v>
      </c>
      <c r="D5156" s="3" t="s">
        <v>587</v>
      </c>
      <c r="E5156" s="4">
        <v>45986.0</v>
      </c>
      <c r="F5156" s="5">
        <v>800.0</v>
      </c>
      <c r="G5156" s="5">
        <v>2.62</v>
      </c>
      <c r="H5156" s="5">
        <v>2097.0</v>
      </c>
      <c r="I5156" s="1" t="s">
        <v>71</v>
      </c>
      <c r="J5156" s="1" t="s">
        <v>267</v>
      </c>
      <c r="K5156" s="1" t="s">
        <v>13</v>
      </c>
      <c r="L5156" s="1" t="s">
        <v>5</v>
      </c>
      <c r="M5156" s="1" t="s">
        <v>6</v>
      </c>
      <c r="N5156" s="1" t="s">
        <v>7</v>
      </c>
      <c r="O5156" s="6"/>
    </row>
    <row r="5157">
      <c r="A5157" s="5">
        <v>202492.0</v>
      </c>
      <c r="B5157" s="2">
        <v>45991.0</v>
      </c>
      <c r="C5157" s="1" t="s">
        <v>266</v>
      </c>
      <c r="D5157" s="3" t="s">
        <v>145</v>
      </c>
      <c r="E5157" s="4">
        <v>45986.0</v>
      </c>
      <c r="F5157" s="5">
        <v>60.0</v>
      </c>
      <c r="G5157" s="5">
        <v>99.4</v>
      </c>
      <c r="H5157" s="5">
        <v>5965.0</v>
      </c>
      <c r="I5157" s="1" t="s">
        <v>125</v>
      </c>
      <c r="J5157" s="1" t="s">
        <v>267</v>
      </c>
      <c r="K5157" s="1" t="s">
        <v>13</v>
      </c>
      <c r="L5157" s="1" t="s">
        <v>5</v>
      </c>
      <c r="M5157" s="1" t="s">
        <v>6</v>
      </c>
      <c r="N5157" s="1" t="s">
        <v>7</v>
      </c>
      <c r="O5157" s="6"/>
    </row>
    <row r="5158">
      <c r="A5158" s="5">
        <v>202492.0</v>
      </c>
      <c r="B5158" s="2">
        <v>45991.0</v>
      </c>
      <c r="C5158" s="1" t="s">
        <v>266</v>
      </c>
      <c r="D5158" s="3" t="s">
        <v>416</v>
      </c>
      <c r="E5158" s="4">
        <v>45986.0</v>
      </c>
      <c r="F5158" s="5">
        <v>800.0</v>
      </c>
      <c r="G5158" s="5">
        <v>6.86</v>
      </c>
      <c r="H5158" s="5">
        <v>5489.0</v>
      </c>
      <c r="I5158" s="1" t="s">
        <v>71</v>
      </c>
      <c r="J5158" s="1" t="s">
        <v>267</v>
      </c>
      <c r="K5158" s="1" t="s">
        <v>13</v>
      </c>
      <c r="L5158" s="1" t="s">
        <v>5</v>
      </c>
      <c r="M5158" s="1" t="s">
        <v>6</v>
      </c>
      <c r="N5158" s="1" t="s">
        <v>7</v>
      </c>
      <c r="O5158" s="6"/>
    </row>
    <row r="5159">
      <c r="A5159" s="5">
        <v>202492.0</v>
      </c>
      <c r="B5159" s="2">
        <v>45991.0</v>
      </c>
      <c r="C5159" s="1" t="s">
        <v>266</v>
      </c>
      <c r="D5159" s="3" t="s">
        <v>284</v>
      </c>
      <c r="E5159" s="4">
        <v>45986.0</v>
      </c>
      <c r="F5159" s="5">
        <v>200.0</v>
      </c>
      <c r="G5159" s="5">
        <v>37.03</v>
      </c>
      <c r="H5159" s="5">
        <v>7407.0</v>
      </c>
      <c r="I5159" s="1" t="s">
        <v>75</v>
      </c>
      <c r="J5159" s="1" t="s">
        <v>267</v>
      </c>
      <c r="K5159" s="1" t="s">
        <v>13</v>
      </c>
      <c r="L5159" s="1" t="s">
        <v>5</v>
      </c>
      <c r="M5159" s="1" t="s">
        <v>6</v>
      </c>
      <c r="N5159" s="1" t="s">
        <v>7</v>
      </c>
      <c r="O5159" s="6"/>
    </row>
    <row r="5160">
      <c r="A5160" s="5">
        <v>202492.0</v>
      </c>
      <c r="B5160" s="2">
        <v>45991.0</v>
      </c>
      <c r="C5160" s="1" t="s">
        <v>266</v>
      </c>
      <c r="D5160" s="3" t="s">
        <v>156</v>
      </c>
      <c r="E5160" s="4">
        <v>45986.0</v>
      </c>
      <c r="F5160" s="5">
        <v>100.0</v>
      </c>
      <c r="G5160" s="5">
        <v>128.8</v>
      </c>
      <c r="H5160" s="5">
        <v>12881.0</v>
      </c>
      <c r="I5160" s="1" t="s">
        <v>75</v>
      </c>
      <c r="J5160" s="1" t="s">
        <v>267</v>
      </c>
      <c r="K5160" s="1" t="s">
        <v>13</v>
      </c>
      <c r="L5160" s="1" t="s">
        <v>5</v>
      </c>
      <c r="M5160" s="1" t="s">
        <v>6</v>
      </c>
      <c r="N5160" s="1" t="s">
        <v>7</v>
      </c>
      <c r="O5160" s="6"/>
    </row>
    <row r="5161">
      <c r="A5161" s="5">
        <v>202492.0</v>
      </c>
      <c r="B5161" s="2">
        <v>45991.0</v>
      </c>
      <c r="C5161" s="1" t="s">
        <v>266</v>
      </c>
      <c r="D5161" s="7">
        <v>5961.0</v>
      </c>
      <c r="E5161" s="4">
        <v>45986.0</v>
      </c>
      <c r="F5161" s="5">
        <v>156.0</v>
      </c>
      <c r="G5161" s="5">
        <v>10.99</v>
      </c>
      <c r="H5161" s="5">
        <v>1716.0</v>
      </c>
      <c r="I5161" s="1" t="s">
        <v>125</v>
      </c>
      <c r="J5161" s="1" t="s">
        <v>267</v>
      </c>
      <c r="K5161" s="1" t="s">
        <v>13</v>
      </c>
      <c r="L5161" s="1" t="s">
        <v>5</v>
      </c>
      <c r="M5161" s="1" t="s">
        <v>6</v>
      </c>
      <c r="N5161" s="1" t="s">
        <v>7</v>
      </c>
      <c r="O5161" s="6"/>
    </row>
    <row r="5162">
      <c r="A5162" s="5">
        <v>202492.0</v>
      </c>
      <c r="B5162" s="2">
        <v>45991.0</v>
      </c>
      <c r="C5162" s="1" t="s">
        <v>266</v>
      </c>
      <c r="D5162" s="3" t="s">
        <v>710</v>
      </c>
      <c r="E5162" s="4">
        <v>45986.0</v>
      </c>
      <c r="F5162" s="5">
        <v>96.0</v>
      </c>
      <c r="G5162" s="5">
        <v>66.78</v>
      </c>
      <c r="H5162" s="5">
        <v>6412.0</v>
      </c>
      <c r="I5162" s="1" t="s">
        <v>127</v>
      </c>
      <c r="J5162" s="1" t="s">
        <v>267</v>
      </c>
      <c r="K5162" s="1" t="s">
        <v>13</v>
      </c>
      <c r="L5162" s="1" t="s">
        <v>5</v>
      </c>
      <c r="M5162" s="1" t="s">
        <v>6</v>
      </c>
      <c r="N5162" s="1" t="s">
        <v>7</v>
      </c>
      <c r="O5162" s="6"/>
    </row>
    <row r="5163">
      <c r="A5163" s="5">
        <v>202492.0</v>
      </c>
      <c r="B5163" s="2">
        <v>45991.0</v>
      </c>
      <c r="C5163" s="1" t="s">
        <v>266</v>
      </c>
      <c r="D5163" s="3" t="s">
        <v>1085</v>
      </c>
      <c r="E5163" s="4">
        <v>45986.0</v>
      </c>
      <c r="F5163" s="5">
        <v>300.0</v>
      </c>
      <c r="G5163" s="5">
        <v>8.33</v>
      </c>
      <c r="H5163" s="5">
        <v>2500.0</v>
      </c>
      <c r="I5163" s="1" t="s">
        <v>71</v>
      </c>
      <c r="J5163" s="1" t="s">
        <v>267</v>
      </c>
      <c r="K5163" s="1" t="s">
        <v>13</v>
      </c>
      <c r="L5163" s="1" t="s">
        <v>5</v>
      </c>
      <c r="M5163" s="1" t="s">
        <v>6</v>
      </c>
      <c r="N5163" s="1" t="s">
        <v>7</v>
      </c>
      <c r="O5163" s="6"/>
    </row>
    <row r="5164">
      <c r="A5164" s="5">
        <v>202492.0</v>
      </c>
      <c r="B5164" s="2">
        <v>45991.0</v>
      </c>
      <c r="C5164" s="1" t="s">
        <v>266</v>
      </c>
      <c r="D5164" s="3" t="s">
        <v>462</v>
      </c>
      <c r="E5164" s="4">
        <v>45986.0</v>
      </c>
      <c r="F5164" s="5">
        <v>150.0</v>
      </c>
      <c r="G5164" s="5">
        <v>32.2</v>
      </c>
      <c r="H5164" s="5">
        <v>4831.0</v>
      </c>
      <c r="I5164" s="1" t="s">
        <v>125</v>
      </c>
      <c r="J5164" s="1" t="s">
        <v>267</v>
      </c>
      <c r="K5164" s="1" t="s">
        <v>13</v>
      </c>
      <c r="L5164" s="1" t="s">
        <v>5</v>
      </c>
      <c r="M5164" s="1" t="s">
        <v>6</v>
      </c>
      <c r="N5164" s="1" t="s">
        <v>7</v>
      </c>
      <c r="O5164" s="6"/>
    </row>
    <row r="5165">
      <c r="A5165" s="5">
        <v>202492.0</v>
      </c>
      <c r="B5165" s="2">
        <v>45991.0</v>
      </c>
      <c r="C5165" s="1" t="s">
        <v>266</v>
      </c>
      <c r="D5165" s="3" t="s">
        <v>85</v>
      </c>
      <c r="E5165" s="4">
        <v>45986.0</v>
      </c>
      <c r="F5165" s="5">
        <v>400.0</v>
      </c>
      <c r="G5165" s="5">
        <v>13.93</v>
      </c>
      <c r="H5165" s="5">
        <v>5573.0</v>
      </c>
      <c r="I5165" s="1" t="s">
        <v>75</v>
      </c>
      <c r="J5165" s="1" t="s">
        <v>267</v>
      </c>
      <c r="K5165" s="1" t="s">
        <v>13</v>
      </c>
      <c r="L5165" s="1" t="s">
        <v>5</v>
      </c>
      <c r="M5165" s="1" t="s">
        <v>6</v>
      </c>
      <c r="N5165" s="1" t="s">
        <v>7</v>
      </c>
      <c r="O5165" s="6"/>
    </row>
    <row r="5166">
      <c r="A5166" s="5">
        <v>202492.0</v>
      </c>
      <c r="B5166" s="2">
        <v>45991.0</v>
      </c>
      <c r="C5166" s="1" t="s">
        <v>266</v>
      </c>
      <c r="D5166" s="3" t="s">
        <v>183</v>
      </c>
      <c r="E5166" s="4">
        <v>45986.0</v>
      </c>
      <c r="F5166" s="5">
        <v>600.0</v>
      </c>
      <c r="G5166" s="5">
        <v>9.73</v>
      </c>
      <c r="H5166" s="5">
        <v>5839.0</v>
      </c>
      <c r="I5166" s="1" t="s">
        <v>75</v>
      </c>
      <c r="J5166" s="1" t="s">
        <v>267</v>
      </c>
      <c r="K5166" s="1" t="s">
        <v>13</v>
      </c>
      <c r="L5166" s="1" t="s">
        <v>5</v>
      </c>
      <c r="M5166" s="1" t="s">
        <v>6</v>
      </c>
      <c r="N5166" s="1" t="s">
        <v>7</v>
      </c>
      <c r="O5166" s="6"/>
    </row>
    <row r="5167">
      <c r="A5167" s="5">
        <v>202492.0</v>
      </c>
      <c r="B5167" s="2">
        <v>45991.0</v>
      </c>
      <c r="C5167" s="1" t="s">
        <v>266</v>
      </c>
      <c r="D5167" s="7">
        <v>5161.0</v>
      </c>
      <c r="E5167" s="4">
        <v>45986.0</v>
      </c>
      <c r="F5167" s="5">
        <v>216.0</v>
      </c>
      <c r="G5167" s="5">
        <v>13.09</v>
      </c>
      <c r="H5167" s="5">
        <v>2829.0</v>
      </c>
      <c r="I5167" s="1" t="s">
        <v>125</v>
      </c>
      <c r="J5167" s="1" t="s">
        <v>267</v>
      </c>
      <c r="K5167" s="1" t="s">
        <v>13</v>
      </c>
      <c r="L5167" s="1" t="s">
        <v>5</v>
      </c>
      <c r="M5167" s="1" t="s">
        <v>6</v>
      </c>
      <c r="N5167" s="1" t="s">
        <v>7</v>
      </c>
      <c r="O5167" s="6"/>
    </row>
    <row r="5168">
      <c r="A5168" s="5">
        <v>202492.0</v>
      </c>
      <c r="B5168" s="2">
        <v>45991.0</v>
      </c>
      <c r="C5168" s="1" t="s">
        <v>266</v>
      </c>
      <c r="D5168" s="3" t="s">
        <v>652</v>
      </c>
      <c r="E5168" s="4">
        <v>45986.0</v>
      </c>
      <c r="F5168" s="5">
        <v>150.0</v>
      </c>
      <c r="G5168" s="5">
        <v>105.73</v>
      </c>
      <c r="H5168" s="5">
        <v>15861.0</v>
      </c>
      <c r="I5168" s="1" t="s">
        <v>127</v>
      </c>
      <c r="J5168" s="1" t="s">
        <v>267</v>
      </c>
      <c r="K5168" s="1" t="s">
        <v>13</v>
      </c>
      <c r="L5168" s="1" t="s">
        <v>5</v>
      </c>
      <c r="M5168" s="1" t="s">
        <v>6</v>
      </c>
      <c r="N5168" s="1" t="s">
        <v>7</v>
      </c>
      <c r="O5168" s="6"/>
    </row>
    <row r="5169">
      <c r="A5169" s="5">
        <v>202492.0</v>
      </c>
      <c r="B5169" s="2">
        <v>45991.0</v>
      </c>
      <c r="C5169" s="1" t="s">
        <v>266</v>
      </c>
      <c r="D5169" s="3" t="s">
        <v>171</v>
      </c>
      <c r="E5169" s="4">
        <v>45986.0</v>
      </c>
      <c r="F5169" s="5">
        <v>50.0</v>
      </c>
      <c r="G5169" s="5">
        <v>164.08</v>
      </c>
      <c r="H5169" s="5">
        <v>8205.0</v>
      </c>
      <c r="I5169" s="1" t="s">
        <v>75</v>
      </c>
      <c r="J5169" s="1" t="s">
        <v>267</v>
      </c>
      <c r="K5169" s="1" t="s">
        <v>13</v>
      </c>
      <c r="L5169" s="1" t="s">
        <v>5</v>
      </c>
      <c r="M5169" s="1" t="s">
        <v>6</v>
      </c>
      <c r="N5169" s="1" t="s">
        <v>7</v>
      </c>
      <c r="O5169" s="6"/>
    </row>
    <row r="5170">
      <c r="A5170" s="5">
        <v>202492.0</v>
      </c>
      <c r="B5170" s="2">
        <v>45991.0</v>
      </c>
      <c r="C5170" s="1" t="s">
        <v>266</v>
      </c>
      <c r="D5170" s="3" t="s">
        <v>189</v>
      </c>
      <c r="E5170" s="4">
        <v>45986.0</v>
      </c>
      <c r="F5170" s="5">
        <v>300.0</v>
      </c>
      <c r="G5170" s="5">
        <v>16.03</v>
      </c>
      <c r="H5170" s="5">
        <v>4810.0</v>
      </c>
      <c r="I5170" s="1" t="s">
        <v>71</v>
      </c>
      <c r="J5170" s="1" t="s">
        <v>267</v>
      </c>
      <c r="K5170" s="1" t="s">
        <v>13</v>
      </c>
      <c r="L5170" s="1" t="s">
        <v>5</v>
      </c>
      <c r="M5170" s="1" t="s">
        <v>6</v>
      </c>
      <c r="N5170" s="1" t="s">
        <v>7</v>
      </c>
      <c r="O5170" s="6"/>
    </row>
    <row r="5171">
      <c r="A5171" s="5">
        <v>202492.0</v>
      </c>
      <c r="B5171" s="2">
        <v>45991.0</v>
      </c>
      <c r="C5171" s="1" t="s">
        <v>266</v>
      </c>
      <c r="D5171" s="3" t="s">
        <v>389</v>
      </c>
      <c r="E5171" s="4">
        <v>45986.0</v>
      </c>
      <c r="F5171" s="5">
        <v>100.0</v>
      </c>
      <c r="G5171" s="5">
        <v>84.7</v>
      </c>
      <c r="H5171" s="5">
        <v>8471.0</v>
      </c>
      <c r="I5171" s="1" t="s">
        <v>71</v>
      </c>
      <c r="J5171" s="1" t="s">
        <v>267</v>
      </c>
      <c r="K5171" s="1" t="s">
        <v>13</v>
      </c>
      <c r="L5171" s="1" t="s">
        <v>5</v>
      </c>
      <c r="M5171" s="1" t="s">
        <v>6</v>
      </c>
      <c r="N5171" s="1" t="s">
        <v>7</v>
      </c>
      <c r="O5171" s="6"/>
    </row>
    <row r="5172">
      <c r="A5172" s="5">
        <v>202492.0</v>
      </c>
      <c r="B5172" s="2">
        <v>45991.0</v>
      </c>
      <c r="C5172" s="1" t="s">
        <v>266</v>
      </c>
      <c r="D5172" s="3" t="s">
        <v>283</v>
      </c>
      <c r="E5172" s="4">
        <v>45986.0</v>
      </c>
      <c r="F5172" s="5">
        <v>400.0</v>
      </c>
      <c r="G5172" s="5">
        <v>32.48</v>
      </c>
      <c r="H5172" s="5">
        <v>12993.0</v>
      </c>
      <c r="I5172" s="1" t="s">
        <v>75</v>
      </c>
      <c r="J5172" s="1" t="s">
        <v>267</v>
      </c>
      <c r="K5172" s="1" t="s">
        <v>13</v>
      </c>
      <c r="L5172" s="1" t="s">
        <v>5</v>
      </c>
      <c r="M5172" s="1" t="s">
        <v>6</v>
      </c>
      <c r="N5172" s="1" t="s">
        <v>7</v>
      </c>
      <c r="O5172" s="6"/>
    </row>
    <row r="5173">
      <c r="A5173" s="5">
        <v>202492.0</v>
      </c>
      <c r="B5173" s="2">
        <v>45991.0</v>
      </c>
      <c r="C5173" s="1" t="s">
        <v>266</v>
      </c>
      <c r="D5173" s="3" t="s">
        <v>133</v>
      </c>
      <c r="E5173" s="4">
        <v>45986.0</v>
      </c>
      <c r="F5173" s="5">
        <v>150.0</v>
      </c>
      <c r="G5173" s="5">
        <v>44.1</v>
      </c>
      <c r="H5173" s="5">
        <v>6616.0</v>
      </c>
      <c r="I5173" s="1" t="s">
        <v>125</v>
      </c>
      <c r="J5173" s="1" t="s">
        <v>267</v>
      </c>
      <c r="K5173" s="1" t="s">
        <v>13</v>
      </c>
      <c r="L5173" s="1" t="s">
        <v>5</v>
      </c>
      <c r="M5173" s="1" t="s">
        <v>6</v>
      </c>
      <c r="N5173" s="1" t="s">
        <v>7</v>
      </c>
      <c r="O5173" s="6"/>
    </row>
    <row r="5174">
      <c r="A5174" s="5">
        <v>202492.0</v>
      </c>
      <c r="B5174" s="2">
        <v>45991.0</v>
      </c>
      <c r="C5174" s="1" t="s">
        <v>266</v>
      </c>
      <c r="D5174" s="3" t="s">
        <v>357</v>
      </c>
      <c r="E5174" s="4">
        <v>45986.0</v>
      </c>
      <c r="F5174" s="5">
        <v>25.0</v>
      </c>
      <c r="G5174" s="5">
        <v>297.08</v>
      </c>
      <c r="H5174" s="5">
        <v>7428.0</v>
      </c>
      <c r="I5174" s="1" t="s">
        <v>75</v>
      </c>
      <c r="J5174" s="1" t="s">
        <v>267</v>
      </c>
      <c r="K5174" s="1" t="s">
        <v>13</v>
      </c>
      <c r="L5174" s="1" t="s">
        <v>5</v>
      </c>
      <c r="M5174" s="1" t="s">
        <v>6</v>
      </c>
      <c r="N5174" s="1" t="s">
        <v>7</v>
      </c>
      <c r="O5174" s="6"/>
    </row>
    <row r="5175">
      <c r="A5175" s="5">
        <v>202492.0</v>
      </c>
      <c r="B5175" s="2">
        <v>45991.0</v>
      </c>
      <c r="C5175" s="1" t="s">
        <v>266</v>
      </c>
      <c r="D5175" s="3" t="s">
        <v>450</v>
      </c>
      <c r="E5175" s="4">
        <v>45986.0</v>
      </c>
      <c r="F5175" s="5">
        <v>135.0</v>
      </c>
      <c r="G5175" s="5">
        <v>48.51</v>
      </c>
      <c r="H5175" s="5">
        <v>6550.0</v>
      </c>
      <c r="I5175" s="1" t="s">
        <v>127</v>
      </c>
      <c r="J5175" s="1" t="s">
        <v>267</v>
      </c>
      <c r="K5175" s="1" t="s">
        <v>13</v>
      </c>
      <c r="L5175" s="1" t="s">
        <v>5</v>
      </c>
      <c r="M5175" s="1" t="s">
        <v>6</v>
      </c>
      <c r="N5175" s="1" t="s">
        <v>7</v>
      </c>
      <c r="O5175" s="6"/>
    </row>
    <row r="5176">
      <c r="A5176" s="5">
        <v>202492.0</v>
      </c>
      <c r="B5176" s="2">
        <v>45991.0</v>
      </c>
      <c r="C5176" s="1" t="s">
        <v>266</v>
      </c>
      <c r="D5176" s="3" t="s">
        <v>528</v>
      </c>
      <c r="E5176" s="4">
        <v>45986.0</v>
      </c>
      <c r="F5176" s="5">
        <v>56.0</v>
      </c>
      <c r="G5176" s="5">
        <v>72.48</v>
      </c>
      <c r="H5176" s="5">
        <v>4060.0</v>
      </c>
      <c r="I5176" s="1" t="s">
        <v>125</v>
      </c>
      <c r="J5176" s="1" t="s">
        <v>267</v>
      </c>
      <c r="K5176" s="1" t="s">
        <v>13</v>
      </c>
      <c r="L5176" s="1" t="s">
        <v>5</v>
      </c>
      <c r="M5176" s="1" t="s">
        <v>6</v>
      </c>
      <c r="N5176" s="1" t="s">
        <v>7</v>
      </c>
      <c r="O5176" s="6"/>
    </row>
    <row r="5177">
      <c r="A5177" s="5">
        <v>202492.0</v>
      </c>
      <c r="B5177" s="2">
        <v>45991.0</v>
      </c>
      <c r="C5177" s="1" t="s">
        <v>266</v>
      </c>
      <c r="D5177" s="3" t="s">
        <v>200</v>
      </c>
      <c r="E5177" s="4">
        <v>45986.0</v>
      </c>
      <c r="F5177" s="5">
        <v>100.0</v>
      </c>
      <c r="G5177" s="5">
        <v>15.33</v>
      </c>
      <c r="H5177" s="5">
        <v>1534.0</v>
      </c>
      <c r="I5177" s="1" t="s">
        <v>71</v>
      </c>
      <c r="J5177" s="1" t="s">
        <v>267</v>
      </c>
      <c r="K5177" s="1" t="s">
        <v>13</v>
      </c>
      <c r="L5177" s="1" t="s">
        <v>5</v>
      </c>
      <c r="M5177" s="1" t="s">
        <v>6</v>
      </c>
      <c r="N5177" s="1" t="s">
        <v>7</v>
      </c>
      <c r="O5177" s="6"/>
    </row>
    <row r="5178">
      <c r="A5178" s="5">
        <v>202492.0</v>
      </c>
      <c r="B5178" s="2">
        <v>45991.0</v>
      </c>
      <c r="C5178" s="1" t="s">
        <v>266</v>
      </c>
      <c r="D5178" s="3" t="s">
        <v>299</v>
      </c>
      <c r="E5178" s="4">
        <v>45986.0</v>
      </c>
      <c r="F5178" s="5">
        <v>450.0</v>
      </c>
      <c r="G5178" s="5">
        <v>47.6</v>
      </c>
      <c r="H5178" s="5">
        <v>21421.0</v>
      </c>
      <c r="I5178" s="1" t="s">
        <v>75</v>
      </c>
      <c r="J5178" s="1" t="s">
        <v>267</v>
      </c>
      <c r="K5178" s="1" t="s">
        <v>13</v>
      </c>
      <c r="L5178" s="1" t="s">
        <v>5</v>
      </c>
      <c r="M5178" s="1" t="s">
        <v>6</v>
      </c>
      <c r="N5178" s="1" t="s">
        <v>7</v>
      </c>
      <c r="O5178" s="6"/>
    </row>
    <row r="5179">
      <c r="A5179" s="5">
        <v>202492.0</v>
      </c>
      <c r="B5179" s="2">
        <v>45991.0</v>
      </c>
      <c r="C5179" s="1" t="s">
        <v>266</v>
      </c>
      <c r="D5179" s="3" t="s">
        <v>525</v>
      </c>
      <c r="E5179" s="4">
        <v>45986.0</v>
      </c>
      <c r="F5179" s="5">
        <v>200.0</v>
      </c>
      <c r="G5179" s="5">
        <v>20.3</v>
      </c>
      <c r="H5179" s="5">
        <v>4061.0</v>
      </c>
      <c r="I5179" s="1" t="s">
        <v>71</v>
      </c>
      <c r="J5179" s="1" t="s">
        <v>267</v>
      </c>
      <c r="K5179" s="1" t="s">
        <v>13</v>
      </c>
      <c r="L5179" s="1" t="s">
        <v>5</v>
      </c>
      <c r="M5179" s="1" t="s">
        <v>6</v>
      </c>
      <c r="N5179" s="1" t="s">
        <v>7</v>
      </c>
      <c r="O5179" s="6"/>
    </row>
    <row r="5180">
      <c r="A5180" s="5">
        <v>202492.0</v>
      </c>
      <c r="B5180" s="2">
        <v>45991.0</v>
      </c>
      <c r="C5180" s="1" t="s">
        <v>266</v>
      </c>
      <c r="D5180" s="3" t="s">
        <v>604</v>
      </c>
      <c r="E5180" s="4">
        <v>45986.0</v>
      </c>
      <c r="F5180" s="5">
        <v>240.0</v>
      </c>
      <c r="G5180" s="5">
        <v>37.1</v>
      </c>
      <c r="H5180" s="5">
        <v>8905.0</v>
      </c>
      <c r="I5180" s="1" t="s">
        <v>75</v>
      </c>
      <c r="J5180" s="1" t="s">
        <v>267</v>
      </c>
      <c r="K5180" s="1" t="s">
        <v>13</v>
      </c>
      <c r="L5180" s="1" t="s">
        <v>5</v>
      </c>
      <c r="M5180" s="1" t="s">
        <v>6</v>
      </c>
      <c r="N5180" s="1" t="s">
        <v>7</v>
      </c>
      <c r="O5180" s="6"/>
    </row>
    <row r="5181">
      <c r="A5181" s="5">
        <v>202492.0</v>
      </c>
      <c r="B5181" s="2">
        <v>45991.0</v>
      </c>
      <c r="C5181" s="1" t="s">
        <v>266</v>
      </c>
      <c r="D5181" s="3" t="s">
        <v>208</v>
      </c>
      <c r="E5181" s="4">
        <v>45986.0</v>
      </c>
      <c r="F5181" s="5">
        <v>30.0</v>
      </c>
      <c r="G5181" s="5">
        <v>622.1</v>
      </c>
      <c r="H5181" s="5">
        <v>18664.0</v>
      </c>
      <c r="I5181" s="1" t="s">
        <v>125</v>
      </c>
      <c r="J5181" s="1" t="s">
        <v>267</v>
      </c>
      <c r="K5181" s="1" t="s">
        <v>13</v>
      </c>
      <c r="L5181" s="1" t="s">
        <v>5</v>
      </c>
      <c r="M5181" s="1" t="s">
        <v>6</v>
      </c>
      <c r="N5181" s="1" t="s">
        <v>7</v>
      </c>
      <c r="O5181" s="6"/>
    </row>
    <row r="5182">
      <c r="A5182" s="5">
        <v>202492.0</v>
      </c>
      <c r="B5182" s="2">
        <v>45991.0</v>
      </c>
      <c r="C5182" s="1" t="s">
        <v>266</v>
      </c>
      <c r="D5182" s="3" t="s">
        <v>535</v>
      </c>
      <c r="E5182" s="4">
        <v>45986.0</v>
      </c>
      <c r="F5182" s="5">
        <v>54.0</v>
      </c>
      <c r="G5182" s="5">
        <v>105.21</v>
      </c>
      <c r="H5182" s="5">
        <v>5683.0</v>
      </c>
      <c r="I5182" s="1" t="s">
        <v>127</v>
      </c>
      <c r="J5182" s="1" t="s">
        <v>267</v>
      </c>
      <c r="K5182" s="1" t="s">
        <v>13</v>
      </c>
      <c r="L5182" s="1" t="s">
        <v>5</v>
      </c>
      <c r="M5182" s="1" t="s">
        <v>6</v>
      </c>
      <c r="N5182" s="1" t="s">
        <v>7</v>
      </c>
      <c r="O5182" s="6"/>
    </row>
    <row r="5183">
      <c r="A5183" s="5">
        <v>202492.0</v>
      </c>
      <c r="B5183" s="2">
        <v>45991.0</v>
      </c>
      <c r="C5183" s="1" t="s">
        <v>266</v>
      </c>
      <c r="D5183" s="3" t="s">
        <v>537</v>
      </c>
      <c r="E5183" s="4">
        <v>45986.0</v>
      </c>
      <c r="F5183" s="5">
        <v>72.0</v>
      </c>
      <c r="G5183" s="5">
        <v>63.84</v>
      </c>
      <c r="H5183" s="5">
        <v>4598.0</v>
      </c>
      <c r="I5183" s="1" t="s">
        <v>125</v>
      </c>
      <c r="J5183" s="1" t="s">
        <v>267</v>
      </c>
      <c r="K5183" s="1" t="s">
        <v>13</v>
      </c>
      <c r="L5183" s="1" t="s">
        <v>5</v>
      </c>
      <c r="M5183" s="1" t="s">
        <v>6</v>
      </c>
      <c r="N5183" s="1" t="s">
        <v>7</v>
      </c>
      <c r="O5183" s="6"/>
    </row>
    <row r="5184">
      <c r="A5184" s="5">
        <v>202492.0</v>
      </c>
      <c r="B5184" s="2">
        <v>45991.0</v>
      </c>
      <c r="C5184" s="1" t="s">
        <v>266</v>
      </c>
      <c r="D5184" s="3" t="s">
        <v>497</v>
      </c>
      <c r="E5184" s="4">
        <v>45986.0</v>
      </c>
      <c r="F5184" s="5">
        <v>160.0</v>
      </c>
      <c r="G5184" s="5">
        <v>19.88</v>
      </c>
      <c r="H5184" s="5">
        <v>3182.0</v>
      </c>
      <c r="I5184" s="1" t="s">
        <v>71</v>
      </c>
      <c r="J5184" s="1" t="s">
        <v>267</v>
      </c>
      <c r="K5184" s="1" t="s">
        <v>13</v>
      </c>
      <c r="L5184" s="1" t="s">
        <v>5</v>
      </c>
      <c r="M5184" s="1" t="s">
        <v>6</v>
      </c>
      <c r="N5184" s="1" t="s">
        <v>7</v>
      </c>
      <c r="O5184" s="6"/>
    </row>
    <row r="5185">
      <c r="A5185" s="5">
        <v>202492.0</v>
      </c>
      <c r="B5185" s="2">
        <v>45991.0</v>
      </c>
      <c r="C5185" s="1" t="s">
        <v>266</v>
      </c>
      <c r="D5185" s="3" t="s">
        <v>288</v>
      </c>
      <c r="E5185" s="4">
        <v>45986.0</v>
      </c>
      <c r="F5185" s="5">
        <v>150.0</v>
      </c>
      <c r="G5185" s="5">
        <v>39.2</v>
      </c>
      <c r="H5185" s="5">
        <v>5881.0</v>
      </c>
      <c r="I5185" s="1" t="s">
        <v>75</v>
      </c>
      <c r="J5185" s="1" t="s">
        <v>267</v>
      </c>
      <c r="K5185" s="1" t="s">
        <v>13</v>
      </c>
      <c r="L5185" s="1" t="s">
        <v>5</v>
      </c>
      <c r="M5185" s="1" t="s">
        <v>6</v>
      </c>
      <c r="N5185" s="1" t="s">
        <v>7</v>
      </c>
      <c r="O5185" s="6"/>
    </row>
    <row r="5186">
      <c r="A5186" s="5">
        <v>202492.0</v>
      </c>
      <c r="B5186" s="2">
        <v>45991.0</v>
      </c>
      <c r="C5186" s="1" t="s">
        <v>266</v>
      </c>
      <c r="D5186" s="3" t="s">
        <v>720</v>
      </c>
      <c r="E5186" s="4">
        <v>45986.0</v>
      </c>
      <c r="F5186" s="5">
        <v>40.0</v>
      </c>
      <c r="G5186" s="5">
        <v>97.3</v>
      </c>
      <c r="H5186" s="5">
        <v>3893.0</v>
      </c>
      <c r="I5186" s="1" t="s">
        <v>75</v>
      </c>
      <c r="J5186" s="1" t="s">
        <v>267</v>
      </c>
      <c r="K5186" s="1" t="s">
        <v>13</v>
      </c>
      <c r="L5186" s="1" t="s">
        <v>5</v>
      </c>
      <c r="M5186" s="1" t="s">
        <v>6</v>
      </c>
      <c r="N5186" s="1" t="s">
        <v>7</v>
      </c>
      <c r="O5186" s="6"/>
    </row>
    <row r="5187">
      <c r="A5187" s="5">
        <v>202492.0</v>
      </c>
      <c r="B5187" s="2">
        <v>45991.0</v>
      </c>
      <c r="C5187" s="1" t="s">
        <v>266</v>
      </c>
      <c r="D5187" s="3" t="s">
        <v>853</v>
      </c>
      <c r="E5187" s="4">
        <v>45986.0</v>
      </c>
      <c r="F5187" s="5">
        <v>40.0</v>
      </c>
      <c r="G5187" s="5">
        <v>82.6</v>
      </c>
      <c r="H5187" s="5">
        <v>3305.0</v>
      </c>
      <c r="I5187" s="1" t="s">
        <v>71</v>
      </c>
      <c r="J5187" s="1" t="s">
        <v>267</v>
      </c>
      <c r="K5187" s="1" t="s">
        <v>13</v>
      </c>
      <c r="L5187" s="1" t="s">
        <v>5</v>
      </c>
      <c r="M5187" s="1" t="s">
        <v>6</v>
      </c>
      <c r="N5187" s="1" t="s">
        <v>7</v>
      </c>
      <c r="O5187" s="6"/>
    </row>
    <row r="5188">
      <c r="A5188" s="5">
        <v>202492.0</v>
      </c>
      <c r="B5188" s="2">
        <v>45991.0</v>
      </c>
      <c r="C5188" s="1" t="s">
        <v>266</v>
      </c>
      <c r="D5188" s="3" t="s">
        <v>397</v>
      </c>
      <c r="E5188" s="4">
        <v>45986.0</v>
      </c>
      <c r="F5188" s="5">
        <v>30.0</v>
      </c>
      <c r="G5188" s="5">
        <v>69.3</v>
      </c>
      <c r="H5188" s="5">
        <v>2080.0</v>
      </c>
      <c r="I5188" s="1" t="s">
        <v>75</v>
      </c>
      <c r="J5188" s="1" t="s">
        <v>267</v>
      </c>
      <c r="K5188" s="1" t="s">
        <v>13</v>
      </c>
      <c r="L5188" s="1" t="s">
        <v>5</v>
      </c>
      <c r="M5188" s="1" t="s">
        <v>6</v>
      </c>
      <c r="N5188" s="1" t="s">
        <v>7</v>
      </c>
      <c r="O5188" s="6"/>
    </row>
    <row r="5189">
      <c r="A5189" s="5">
        <v>202492.0</v>
      </c>
      <c r="B5189" s="2">
        <v>45991.0</v>
      </c>
      <c r="C5189" s="1" t="s">
        <v>266</v>
      </c>
      <c r="D5189" s="3" t="s">
        <v>411</v>
      </c>
      <c r="E5189" s="4">
        <v>45986.0</v>
      </c>
      <c r="F5189" s="5">
        <v>200.0</v>
      </c>
      <c r="G5189" s="5">
        <v>8.33</v>
      </c>
      <c r="H5189" s="5">
        <v>1667.0</v>
      </c>
      <c r="I5189" s="1" t="s">
        <v>71</v>
      </c>
      <c r="J5189" s="1" t="s">
        <v>267</v>
      </c>
      <c r="K5189" s="1" t="s">
        <v>13</v>
      </c>
      <c r="L5189" s="1" t="s">
        <v>5</v>
      </c>
      <c r="M5189" s="1" t="s">
        <v>6</v>
      </c>
      <c r="N5189" s="1" t="s">
        <v>7</v>
      </c>
      <c r="O5189" s="6"/>
    </row>
    <row r="5190">
      <c r="A5190" s="5">
        <v>202492.0</v>
      </c>
      <c r="B5190" s="2">
        <v>45991.0</v>
      </c>
      <c r="C5190" s="1" t="s">
        <v>266</v>
      </c>
      <c r="D5190" s="3" t="s">
        <v>199</v>
      </c>
      <c r="E5190" s="4">
        <v>45986.0</v>
      </c>
      <c r="F5190" s="5">
        <v>600.0</v>
      </c>
      <c r="G5190" s="5">
        <v>4.86</v>
      </c>
      <c r="H5190" s="5">
        <v>2917.0</v>
      </c>
      <c r="I5190" s="1" t="s">
        <v>71</v>
      </c>
      <c r="J5190" s="1" t="s">
        <v>267</v>
      </c>
      <c r="K5190" s="1" t="s">
        <v>13</v>
      </c>
      <c r="L5190" s="1" t="s">
        <v>5</v>
      </c>
      <c r="M5190" s="1" t="s">
        <v>6</v>
      </c>
      <c r="N5190" s="1" t="s">
        <v>7</v>
      </c>
      <c r="O5190" s="6"/>
    </row>
    <row r="5191">
      <c r="A5191" s="5">
        <v>202492.0</v>
      </c>
      <c r="B5191" s="2">
        <v>45991.0</v>
      </c>
      <c r="C5191" s="1" t="s">
        <v>266</v>
      </c>
      <c r="D5191" s="3" t="s">
        <v>207</v>
      </c>
      <c r="E5191" s="4">
        <v>45986.0</v>
      </c>
      <c r="F5191" s="5">
        <v>30.0</v>
      </c>
      <c r="G5191" s="5">
        <v>481.71</v>
      </c>
      <c r="H5191" s="5">
        <v>14453.0</v>
      </c>
      <c r="I5191" s="1" t="s">
        <v>127</v>
      </c>
      <c r="J5191" s="1" t="s">
        <v>267</v>
      </c>
      <c r="K5191" s="1" t="s">
        <v>13</v>
      </c>
      <c r="L5191" s="1" t="s">
        <v>5</v>
      </c>
      <c r="M5191" s="1" t="s">
        <v>6</v>
      </c>
      <c r="N5191" s="1" t="s">
        <v>7</v>
      </c>
      <c r="O5191" s="6"/>
    </row>
    <row r="5192">
      <c r="A5192" s="5">
        <v>202492.0</v>
      </c>
      <c r="B5192" s="2">
        <v>45991.0</v>
      </c>
      <c r="C5192" s="1" t="s">
        <v>266</v>
      </c>
      <c r="D5192" s="7">
        <v>5771.0</v>
      </c>
      <c r="E5192" s="4">
        <v>45986.0</v>
      </c>
      <c r="F5192" s="5">
        <v>30.0</v>
      </c>
      <c r="G5192" s="5">
        <v>139.44</v>
      </c>
      <c r="H5192" s="5">
        <v>4185.0</v>
      </c>
      <c r="I5192" s="1" t="s">
        <v>125</v>
      </c>
      <c r="J5192" s="1" t="s">
        <v>267</v>
      </c>
      <c r="K5192" s="1" t="s">
        <v>13</v>
      </c>
      <c r="L5192" s="1" t="s">
        <v>5</v>
      </c>
      <c r="M5192" s="1" t="s">
        <v>6</v>
      </c>
      <c r="N5192" s="1" t="s">
        <v>7</v>
      </c>
      <c r="O5192" s="6"/>
    </row>
    <row r="5193">
      <c r="A5193" s="5">
        <v>202492.0</v>
      </c>
      <c r="B5193" s="2">
        <v>45991.0</v>
      </c>
      <c r="C5193" s="1" t="s">
        <v>266</v>
      </c>
      <c r="D5193" s="3" t="s">
        <v>406</v>
      </c>
      <c r="E5193" s="4">
        <v>45986.0</v>
      </c>
      <c r="F5193" s="5">
        <v>20.0</v>
      </c>
      <c r="G5193" s="5">
        <v>120.4</v>
      </c>
      <c r="H5193" s="5">
        <v>2409.0</v>
      </c>
      <c r="I5193" s="1" t="s">
        <v>75</v>
      </c>
      <c r="J5193" s="1" t="s">
        <v>267</v>
      </c>
      <c r="K5193" s="1" t="s">
        <v>13</v>
      </c>
      <c r="L5193" s="1" t="s">
        <v>5</v>
      </c>
      <c r="M5193" s="1" t="s">
        <v>6</v>
      </c>
      <c r="N5193" s="1" t="s">
        <v>7</v>
      </c>
      <c r="O5193" s="6"/>
    </row>
    <row r="5194">
      <c r="A5194" s="5">
        <v>202492.0</v>
      </c>
      <c r="B5194" s="2">
        <v>45991.0</v>
      </c>
      <c r="C5194" s="1" t="s">
        <v>266</v>
      </c>
      <c r="D5194" s="3" t="s">
        <v>197</v>
      </c>
      <c r="E5194" s="4">
        <v>45986.0</v>
      </c>
      <c r="F5194" s="5">
        <v>150.0</v>
      </c>
      <c r="G5194" s="5">
        <v>30.8</v>
      </c>
      <c r="H5194" s="5">
        <v>4621.0</v>
      </c>
      <c r="I5194" s="1" t="s">
        <v>75</v>
      </c>
      <c r="J5194" s="1" t="s">
        <v>267</v>
      </c>
      <c r="K5194" s="1" t="s">
        <v>13</v>
      </c>
      <c r="L5194" s="1" t="s">
        <v>5</v>
      </c>
      <c r="M5194" s="1" t="s">
        <v>6</v>
      </c>
      <c r="N5194" s="1" t="s">
        <v>7</v>
      </c>
      <c r="O5194" s="6"/>
    </row>
    <row r="5195">
      <c r="A5195" s="5">
        <v>202492.0</v>
      </c>
      <c r="B5195" s="2">
        <v>45991.0</v>
      </c>
      <c r="C5195" s="1" t="s">
        <v>266</v>
      </c>
      <c r="D5195" s="3" t="s">
        <v>414</v>
      </c>
      <c r="E5195" s="4">
        <v>45986.0</v>
      </c>
      <c r="F5195" s="5">
        <v>100.0</v>
      </c>
      <c r="G5195" s="5">
        <v>48.3</v>
      </c>
      <c r="H5195" s="5">
        <v>4831.0</v>
      </c>
      <c r="I5195" s="1" t="s">
        <v>71</v>
      </c>
      <c r="J5195" s="1" t="s">
        <v>267</v>
      </c>
      <c r="K5195" s="1" t="s">
        <v>13</v>
      </c>
      <c r="L5195" s="1" t="s">
        <v>5</v>
      </c>
      <c r="M5195" s="1" t="s">
        <v>6</v>
      </c>
      <c r="N5195" s="1" t="s">
        <v>7</v>
      </c>
      <c r="O5195" s="6"/>
    </row>
    <row r="5196">
      <c r="A5196" s="5">
        <v>202492.0</v>
      </c>
      <c r="B5196" s="2">
        <v>45991.0</v>
      </c>
      <c r="C5196" s="1" t="s">
        <v>266</v>
      </c>
      <c r="D5196" s="3" t="s">
        <v>187</v>
      </c>
      <c r="E5196" s="4">
        <v>45986.0</v>
      </c>
      <c r="F5196" s="5">
        <v>825.0</v>
      </c>
      <c r="G5196" s="5">
        <v>115.01</v>
      </c>
      <c r="H5196" s="5">
        <v>94885.0</v>
      </c>
      <c r="I5196" s="1" t="s">
        <v>75</v>
      </c>
      <c r="J5196" s="1" t="s">
        <v>267</v>
      </c>
      <c r="K5196" s="1" t="s">
        <v>13</v>
      </c>
      <c r="L5196" s="1" t="s">
        <v>5</v>
      </c>
      <c r="M5196" s="1" t="s">
        <v>6</v>
      </c>
      <c r="N5196" s="1" t="s">
        <v>7</v>
      </c>
      <c r="O5196" s="6"/>
    </row>
    <row r="5197">
      <c r="A5197" s="5">
        <v>400317.0</v>
      </c>
      <c r="B5197" s="2">
        <v>45991.0</v>
      </c>
      <c r="C5197" s="1" t="s">
        <v>1031</v>
      </c>
      <c r="D5197" s="7">
        <v>4045.0</v>
      </c>
      <c r="E5197" s="4">
        <v>45986.0</v>
      </c>
      <c r="F5197" s="5">
        <v>6.0</v>
      </c>
      <c r="G5197" s="5">
        <v>698.14</v>
      </c>
      <c r="H5197" s="5">
        <v>4106.0</v>
      </c>
      <c r="I5197" s="1" t="s">
        <v>644</v>
      </c>
      <c r="J5197" s="1" t="s">
        <v>568</v>
      </c>
      <c r="K5197" s="1" t="s">
        <v>13</v>
      </c>
      <c r="L5197" s="1" t="s">
        <v>5</v>
      </c>
      <c r="M5197" s="1" t="s">
        <v>645</v>
      </c>
      <c r="N5197" s="1" t="s">
        <v>7</v>
      </c>
      <c r="O5197" s="6"/>
    </row>
    <row r="5198">
      <c r="A5198" s="5">
        <v>400317.0</v>
      </c>
      <c r="B5198" s="2">
        <v>45991.0</v>
      </c>
      <c r="C5198" s="1" t="s">
        <v>1031</v>
      </c>
      <c r="D5198" s="7">
        <v>4043.0</v>
      </c>
      <c r="E5198" s="4">
        <v>45986.0</v>
      </c>
      <c r="F5198" s="5">
        <v>12.0</v>
      </c>
      <c r="G5198" s="5">
        <v>1677.25</v>
      </c>
      <c r="H5198" s="5">
        <v>19726.0</v>
      </c>
      <c r="I5198" s="1" t="s">
        <v>644</v>
      </c>
      <c r="J5198" s="1" t="s">
        <v>568</v>
      </c>
      <c r="K5198" s="1" t="s">
        <v>13</v>
      </c>
      <c r="L5198" s="1" t="s">
        <v>5</v>
      </c>
      <c r="M5198" s="1" t="s">
        <v>645</v>
      </c>
      <c r="N5198" s="1" t="s">
        <v>7</v>
      </c>
      <c r="O5198" s="6"/>
    </row>
    <row r="5199">
      <c r="A5199" s="5">
        <v>400317.0</v>
      </c>
      <c r="B5199" s="2">
        <v>45991.0</v>
      </c>
      <c r="C5199" s="1" t="s">
        <v>1031</v>
      </c>
      <c r="D5199" s="7">
        <v>4044.0</v>
      </c>
      <c r="E5199" s="4">
        <v>45986.0</v>
      </c>
      <c r="F5199" s="5">
        <v>6.0</v>
      </c>
      <c r="G5199" s="5">
        <v>698.14</v>
      </c>
      <c r="H5199" s="5">
        <v>4106.0</v>
      </c>
      <c r="I5199" s="1" t="s">
        <v>644</v>
      </c>
      <c r="J5199" s="1" t="s">
        <v>568</v>
      </c>
      <c r="K5199" s="1" t="s">
        <v>13</v>
      </c>
      <c r="L5199" s="1" t="s">
        <v>5</v>
      </c>
      <c r="M5199" s="1" t="s">
        <v>645</v>
      </c>
      <c r="N5199" s="1" t="s">
        <v>7</v>
      </c>
      <c r="O5199" s="6"/>
    </row>
    <row r="5200">
      <c r="A5200" s="5">
        <v>400318.0</v>
      </c>
      <c r="B5200" s="2">
        <v>45991.0</v>
      </c>
      <c r="C5200" s="1" t="s">
        <v>1046</v>
      </c>
      <c r="D5200" s="7">
        <v>4043.0</v>
      </c>
      <c r="E5200" s="4">
        <v>45986.0</v>
      </c>
      <c r="F5200" s="5">
        <v>12.0</v>
      </c>
      <c r="G5200" s="5">
        <v>1677.25</v>
      </c>
      <c r="H5200" s="5">
        <v>19726.0</v>
      </c>
      <c r="I5200" s="1" t="s">
        <v>644</v>
      </c>
      <c r="J5200" s="1" t="s">
        <v>1047</v>
      </c>
      <c r="K5200" s="1" t="s">
        <v>13</v>
      </c>
      <c r="L5200" s="1" t="s">
        <v>5</v>
      </c>
      <c r="M5200" s="1" t="s">
        <v>645</v>
      </c>
      <c r="N5200" s="1" t="s">
        <v>7</v>
      </c>
      <c r="O5200" s="6"/>
    </row>
    <row r="5201">
      <c r="A5201" s="5">
        <v>400318.0</v>
      </c>
      <c r="B5201" s="2">
        <v>45991.0</v>
      </c>
      <c r="C5201" s="1" t="s">
        <v>1046</v>
      </c>
      <c r="D5201" s="7">
        <v>4044.0</v>
      </c>
      <c r="E5201" s="4">
        <v>45986.0</v>
      </c>
      <c r="F5201" s="5">
        <v>6.0</v>
      </c>
      <c r="G5201" s="5">
        <v>698.14</v>
      </c>
      <c r="H5201" s="5">
        <v>4106.0</v>
      </c>
      <c r="I5201" s="1" t="s">
        <v>644</v>
      </c>
      <c r="J5201" s="1" t="s">
        <v>1047</v>
      </c>
      <c r="K5201" s="1" t="s">
        <v>13</v>
      </c>
      <c r="L5201" s="1" t="s">
        <v>5</v>
      </c>
      <c r="M5201" s="1" t="s">
        <v>645</v>
      </c>
      <c r="N5201" s="1" t="s">
        <v>7</v>
      </c>
      <c r="O5201" s="6"/>
    </row>
    <row r="5202">
      <c r="A5202" s="5">
        <v>400318.0</v>
      </c>
      <c r="B5202" s="2">
        <v>45991.0</v>
      </c>
      <c r="C5202" s="1" t="s">
        <v>1046</v>
      </c>
      <c r="D5202" s="7">
        <v>4045.0</v>
      </c>
      <c r="E5202" s="4">
        <v>45986.0</v>
      </c>
      <c r="F5202" s="5">
        <v>6.0</v>
      </c>
      <c r="G5202" s="5">
        <v>698.14</v>
      </c>
      <c r="H5202" s="5">
        <v>4106.0</v>
      </c>
      <c r="I5202" s="1" t="s">
        <v>644</v>
      </c>
      <c r="J5202" s="1" t="s">
        <v>1047</v>
      </c>
      <c r="K5202" s="1" t="s">
        <v>13</v>
      </c>
      <c r="L5202" s="1" t="s">
        <v>5</v>
      </c>
      <c r="M5202" s="1" t="s">
        <v>645</v>
      </c>
      <c r="N5202" s="1" t="s">
        <v>7</v>
      </c>
      <c r="O5202" s="6"/>
    </row>
    <row r="5203">
      <c r="A5203" s="5">
        <v>500333.0</v>
      </c>
      <c r="B5203" s="2">
        <v>45991.0</v>
      </c>
      <c r="C5203" s="1" t="s">
        <v>1031</v>
      </c>
      <c r="D5203" s="7">
        <v>4255.0</v>
      </c>
      <c r="E5203" s="4">
        <v>45986.0</v>
      </c>
      <c r="F5203" s="5">
        <v>2.0</v>
      </c>
      <c r="G5203" s="5">
        <v>4000.44</v>
      </c>
      <c r="H5203" s="5">
        <v>7851.0</v>
      </c>
      <c r="I5203" s="1" t="s">
        <v>644</v>
      </c>
      <c r="J5203" s="1" t="s">
        <v>568</v>
      </c>
      <c r="K5203" s="1" t="s">
        <v>13</v>
      </c>
      <c r="L5203" s="1" t="s">
        <v>5</v>
      </c>
      <c r="M5203" s="1" t="s">
        <v>645</v>
      </c>
      <c r="N5203" s="1" t="s">
        <v>7</v>
      </c>
      <c r="O5203" s="6"/>
    </row>
    <row r="5204">
      <c r="A5204" s="5">
        <v>500333.0</v>
      </c>
      <c r="B5204" s="2">
        <v>45991.0</v>
      </c>
      <c r="C5204" s="1" t="s">
        <v>1031</v>
      </c>
      <c r="D5204" s="7">
        <v>4361.0</v>
      </c>
      <c r="E5204" s="4">
        <v>45986.0</v>
      </c>
      <c r="F5204" s="5">
        <v>6.0</v>
      </c>
      <c r="G5204" s="5">
        <v>4000.0</v>
      </c>
      <c r="H5204" s="5">
        <v>23530.0</v>
      </c>
      <c r="I5204" s="1" t="s">
        <v>644</v>
      </c>
      <c r="J5204" s="1" t="s">
        <v>568</v>
      </c>
      <c r="K5204" s="1" t="s">
        <v>13</v>
      </c>
      <c r="L5204" s="1" t="s">
        <v>5</v>
      </c>
      <c r="M5204" s="1" t="s">
        <v>645</v>
      </c>
      <c r="N5204" s="1" t="s">
        <v>7</v>
      </c>
      <c r="O5204" s="6"/>
    </row>
    <row r="5205">
      <c r="A5205" s="5">
        <v>500333.0</v>
      </c>
      <c r="B5205" s="2">
        <v>45991.0</v>
      </c>
      <c r="C5205" s="1" t="s">
        <v>1031</v>
      </c>
      <c r="D5205" s="3" t="s">
        <v>1086</v>
      </c>
      <c r="E5205" s="4">
        <v>45986.0</v>
      </c>
      <c r="F5205" s="5">
        <v>6.0</v>
      </c>
      <c r="G5205" s="5">
        <v>701.1</v>
      </c>
      <c r="H5205" s="5">
        <v>4132.0</v>
      </c>
      <c r="I5205" s="1" t="s">
        <v>644</v>
      </c>
      <c r="J5205" s="1" t="s">
        <v>568</v>
      </c>
      <c r="K5205" s="1" t="s">
        <v>13</v>
      </c>
      <c r="L5205" s="1" t="s">
        <v>5</v>
      </c>
      <c r="M5205" s="1" t="s">
        <v>645</v>
      </c>
      <c r="N5205" s="1" t="s">
        <v>7</v>
      </c>
      <c r="O5205" s="6"/>
    </row>
    <row r="5206">
      <c r="A5206" s="5">
        <v>400320.0</v>
      </c>
      <c r="B5206" s="2">
        <v>45991.0</v>
      </c>
      <c r="C5206" s="1" t="s">
        <v>664</v>
      </c>
      <c r="D5206" s="7">
        <v>4043.0</v>
      </c>
      <c r="E5206" s="4">
        <v>45986.0</v>
      </c>
      <c r="F5206" s="5">
        <v>12.0</v>
      </c>
      <c r="G5206" s="5">
        <v>1677.25</v>
      </c>
      <c r="H5206" s="5">
        <v>19726.0</v>
      </c>
      <c r="I5206" s="1" t="s">
        <v>644</v>
      </c>
      <c r="J5206" s="1" t="s">
        <v>221</v>
      </c>
      <c r="K5206" s="1" t="s">
        <v>111</v>
      </c>
      <c r="L5206" s="1" t="s">
        <v>5</v>
      </c>
      <c r="M5206" s="1" t="s">
        <v>645</v>
      </c>
      <c r="N5206" s="1" t="s">
        <v>7</v>
      </c>
      <c r="O5206" s="6"/>
    </row>
    <row r="5207">
      <c r="A5207" s="5">
        <v>400320.0</v>
      </c>
      <c r="B5207" s="2">
        <v>45991.0</v>
      </c>
      <c r="C5207" s="1" t="s">
        <v>664</v>
      </c>
      <c r="D5207" s="7">
        <v>4044.0</v>
      </c>
      <c r="E5207" s="4">
        <v>45986.0</v>
      </c>
      <c r="F5207" s="5">
        <v>6.0</v>
      </c>
      <c r="G5207" s="5">
        <v>698.14</v>
      </c>
      <c r="H5207" s="5">
        <v>4106.0</v>
      </c>
      <c r="I5207" s="1" t="s">
        <v>644</v>
      </c>
      <c r="J5207" s="1" t="s">
        <v>221</v>
      </c>
      <c r="K5207" s="1" t="s">
        <v>111</v>
      </c>
      <c r="L5207" s="1" t="s">
        <v>5</v>
      </c>
      <c r="M5207" s="1" t="s">
        <v>645</v>
      </c>
      <c r="N5207" s="1" t="s">
        <v>7</v>
      </c>
      <c r="O5207" s="6"/>
    </row>
    <row r="5208">
      <c r="A5208" s="5">
        <v>400320.0</v>
      </c>
      <c r="B5208" s="2">
        <v>45991.0</v>
      </c>
      <c r="C5208" s="1" t="s">
        <v>664</v>
      </c>
      <c r="D5208" s="7">
        <v>4045.0</v>
      </c>
      <c r="E5208" s="4">
        <v>45986.0</v>
      </c>
      <c r="F5208" s="5">
        <v>6.0</v>
      </c>
      <c r="G5208" s="5">
        <v>698.14</v>
      </c>
      <c r="H5208" s="5">
        <v>4106.0</v>
      </c>
      <c r="I5208" s="1" t="s">
        <v>644</v>
      </c>
      <c r="J5208" s="1" t="s">
        <v>221</v>
      </c>
      <c r="K5208" s="1" t="s">
        <v>111</v>
      </c>
      <c r="L5208" s="1" t="s">
        <v>5</v>
      </c>
      <c r="M5208" s="1" t="s">
        <v>645</v>
      </c>
      <c r="N5208" s="1" t="s">
        <v>7</v>
      </c>
      <c r="O5208" s="6"/>
    </row>
    <row r="5209">
      <c r="A5209" s="5">
        <v>110217.0</v>
      </c>
      <c r="B5209" s="2">
        <v>46003.0</v>
      </c>
      <c r="C5209" s="1" t="s">
        <v>239</v>
      </c>
      <c r="D5209" s="7">
        <v>513.0</v>
      </c>
      <c r="E5209" s="4">
        <v>46016.0</v>
      </c>
      <c r="F5209" s="5">
        <v>100.0</v>
      </c>
      <c r="G5209" s="5">
        <v>225.0</v>
      </c>
      <c r="H5209" s="5">
        <v>22507.0</v>
      </c>
      <c r="I5209" s="1" t="s">
        <v>53</v>
      </c>
      <c r="J5209" s="1" t="s">
        <v>240</v>
      </c>
      <c r="K5209" s="1" t="s">
        <v>111</v>
      </c>
      <c r="L5209" s="1" t="s">
        <v>5</v>
      </c>
      <c r="M5209" s="1" t="s">
        <v>23</v>
      </c>
      <c r="N5209" s="1" t="s">
        <v>7</v>
      </c>
      <c r="O5209" s="6"/>
    </row>
    <row r="5210">
      <c r="A5210" s="5">
        <v>110217.0</v>
      </c>
      <c r="B5210" s="2">
        <v>46003.0</v>
      </c>
      <c r="C5210" s="1" t="s">
        <v>239</v>
      </c>
      <c r="D5210" s="7">
        <v>1391.0</v>
      </c>
      <c r="E5210" s="4">
        <v>46016.0</v>
      </c>
      <c r="F5210" s="5">
        <v>192.0</v>
      </c>
      <c r="G5210" s="5">
        <v>79.0</v>
      </c>
      <c r="H5210" s="5">
        <v>15116.0</v>
      </c>
      <c r="I5210" s="1" t="s">
        <v>21</v>
      </c>
      <c r="J5210" s="1" t="s">
        <v>240</v>
      </c>
      <c r="K5210" s="1" t="s">
        <v>111</v>
      </c>
      <c r="L5210" s="1" t="s">
        <v>5</v>
      </c>
      <c r="M5210" s="1" t="s">
        <v>23</v>
      </c>
      <c r="N5210" s="1" t="s">
        <v>7</v>
      </c>
      <c r="O5210" s="6"/>
    </row>
    <row r="5211">
      <c r="A5211" s="5">
        <v>110217.0</v>
      </c>
      <c r="B5211" s="2">
        <v>46003.0</v>
      </c>
      <c r="C5211" s="1" t="s">
        <v>239</v>
      </c>
      <c r="D5211" s="7">
        <v>127.0</v>
      </c>
      <c r="E5211" s="4">
        <v>46016.0</v>
      </c>
      <c r="F5211" s="5">
        <v>66.0</v>
      </c>
      <c r="G5211" s="5">
        <v>114.0</v>
      </c>
      <c r="H5211" s="5">
        <v>7542.0</v>
      </c>
      <c r="I5211" s="1" t="s">
        <v>21</v>
      </c>
      <c r="J5211" s="1" t="s">
        <v>240</v>
      </c>
      <c r="K5211" s="1" t="s">
        <v>111</v>
      </c>
      <c r="L5211" s="1" t="s">
        <v>5</v>
      </c>
      <c r="M5211" s="1" t="s">
        <v>23</v>
      </c>
      <c r="N5211" s="1" t="s">
        <v>7</v>
      </c>
      <c r="O5211" s="6"/>
    </row>
    <row r="5212">
      <c r="A5212" s="5">
        <v>110217.0</v>
      </c>
      <c r="B5212" s="2">
        <v>46003.0</v>
      </c>
      <c r="C5212" s="1" t="s">
        <v>239</v>
      </c>
      <c r="D5212" s="7">
        <v>522.0</v>
      </c>
      <c r="E5212" s="4">
        <v>46016.0</v>
      </c>
      <c r="F5212" s="5">
        <v>24.0</v>
      </c>
      <c r="G5212" s="5">
        <v>157.0</v>
      </c>
      <c r="H5212" s="5">
        <v>3781.0</v>
      </c>
      <c r="I5212" s="1" t="s">
        <v>21</v>
      </c>
      <c r="J5212" s="1" t="s">
        <v>240</v>
      </c>
      <c r="K5212" s="1" t="s">
        <v>111</v>
      </c>
      <c r="L5212" s="1" t="s">
        <v>5</v>
      </c>
      <c r="M5212" s="1" t="s">
        <v>23</v>
      </c>
      <c r="N5212" s="1" t="s">
        <v>7</v>
      </c>
      <c r="O5212" s="6"/>
    </row>
    <row r="5213">
      <c r="A5213" s="5">
        <v>110217.0</v>
      </c>
      <c r="B5213" s="2">
        <v>46003.0</v>
      </c>
      <c r="C5213" s="1" t="s">
        <v>239</v>
      </c>
      <c r="D5213" s="7">
        <v>130.0</v>
      </c>
      <c r="E5213" s="4">
        <v>46016.0</v>
      </c>
      <c r="F5213" s="5">
        <v>66.0</v>
      </c>
      <c r="G5213" s="5">
        <v>143.0</v>
      </c>
      <c r="H5213" s="5">
        <v>9443.0</v>
      </c>
      <c r="I5213" s="1" t="s">
        <v>21</v>
      </c>
      <c r="J5213" s="1" t="s">
        <v>240</v>
      </c>
      <c r="K5213" s="1" t="s">
        <v>111</v>
      </c>
      <c r="L5213" s="1" t="s">
        <v>5</v>
      </c>
      <c r="M5213" s="1" t="s">
        <v>23</v>
      </c>
      <c r="N5213" s="1" t="s">
        <v>7</v>
      </c>
      <c r="O5213" s="6"/>
    </row>
    <row r="5214">
      <c r="A5214" s="5">
        <v>110217.0</v>
      </c>
      <c r="B5214" s="2">
        <v>46003.0</v>
      </c>
      <c r="C5214" s="1" t="s">
        <v>239</v>
      </c>
      <c r="D5214" s="3" t="s">
        <v>235</v>
      </c>
      <c r="E5214" s="4">
        <v>46016.0</v>
      </c>
      <c r="F5214" s="5">
        <v>200.0</v>
      </c>
      <c r="G5214" s="5">
        <v>59.0</v>
      </c>
      <c r="H5214" s="5">
        <v>11830.0</v>
      </c>
      <c r="I5214" s="1" t="s">
        <v>33</v>
      </c>
      <c r="J5214" s="1" t="s">
        <v>240</v>
      </c>
      <c r="K5214" s="1" t="s">
        <v>111</v>
      </c>
      <c r="L5214" s="1" t="s">
        <v>5</v>
      </c>
      <c r="M5214" s="1" t="s">
        <v>23</v>
      </c>
      <c r="N5214" s="1" t="s">
        <v>7</v>
      </c>
      <c r="O5214" s="6"/>
    </row>
    <row r="5215">
      <c r="A5215" s="5">
        <v>110217.0</v>
      </c>
      <c r="B5215" s="2">
        <v>46003.0</v>
      </c>
      <c r="C5215" s="1" t="s">
        <v>239</v>
      </c>
      <c r="D5215" s="7">
        <v>3272.0</v>
      </c>
      <c r="E5215" s="4">
        <v>46016.0</v>
      </c>
      <c r="F5215" s="5">
        <v>300.0</v>
      </c>
      <c r="G5215" s="5">
        <v>30.0</v>
      </c>
      <c r="H5215" s="5">
        <v>9125.0</v>
      </c>
      <c r="I5215" s="1" t="s">
        <v>229</v>
      </c>
      <c r="J5215" s="1" t="s">
        <v>240</v>
      </c>
      <c r="K5215" s="1" t="s">
        <v>111</v>
      </c>
      <c r="L5215" s="1" t="s">
        <v>5</v>
      </c>
      <c r="M5215" s="1" t="s">
        <v>23</v>
      </c>
      <c r="N5215" s="1" t="s">
        <v>7</v>
      </c>
      <c r="O5215" s="6"/>
    </row>
    <row r="5216">
      <c r="A5216" s="5">
        <v>110217.0</v>
      </c>
      <c r="B5216" s="2">
        <v>46003.0</v>
      </c>
      <c r="C5216" s="1" t="s">
        <v>239</v>
      </c>
      <c r="D5216" s="7">
        <v>662.0</v>
      </c>
      <c r="E5216" s="4">
        <v>46016.0</v>
      </c>
      <c r="F5216" s="5">
        <v>4.0</v>
      </c>
      <c r="G5216" s="5">
        <v>518.0</v>
      </c>
      <c r="H5216" s="5">
        <v>2076.0</v>
      </c>
      <c r="I5216" s="1" t="s">
        <v>265</v>
      </c>
      <c r="J5216" s="1" t="s">
        <v>240</v>
      </c>
      <c r="K5216" s="1" t="s">
        <v>111</v>
      </c>
      <c r="L5216" s="1" t="s">
        <v>5</v>
      </c>
      <c r="M5216" s="1" t="s">
        <v>23</v>
      </c>
      <c r="N5216" s="1" t="s">
        <v>7</v>
      </c>
      <c r="O5216" s="6"/>
    </row>
    <row r="5217">
      <c r="A5217" s="5">
        <v>110217.0</v>
      </c>
      <c r="B5217" s="2">
        <v>46003.0</v>
      </c>
      <c r="C5217" s="1" t="s">
        <v>239</v>
      </c>
      <c r="D5217" s="7">
        <v>144.0</v>
      </c>
      <c r="E5217" s="4">
        <v>46016.0</v>
      </c>
      <c r="F5217" s="5">
        <v>360.0</v>
      </c>
      <c r="G5217" s="5">
        <v>98.0</v>
      </c>
      <c r="H5217" s="5">
        <v>35253.0</v>
      </c>
      <c r="I5217" s="1" t="s">
        <v>21</v>
      </c>
      <c r="J5217" s="1" t="s">
        <v>240</v>
      </c>
      <c r="K5217" s="1" t="s">
        <v>111</v>
      </c>
      <c r="L5217" s="1" t="s">
        <v>5</v>
      </c>
      <c r="M5217" s="1" t="s">
        <v>23</v>
      </c>
      <c r="N5217" s="1" t="s">
        <v>7</v>
      </c>
      <c r="O5217" s="6"/>
    </row>
    <row r="5218">
      <c r="A5218" s="5">
        <v>110217.0</v>
      </c>
      <c r="B5218" s="2">
        <v>46003.0</v>
      </c>
      <c r="C5218" s="1" t="s">
        <v>239</v>
      </c>
      <c r="D5218" s="7">
        <v>3727.0</v>
      </c>
      <c r="E5218" s="4">
        <v>46016.0</v>
      </c>
      <c r="F5218" s="5">
        <v>24.0</v>
      </c>
      <c r="G5218" s="5">
        <v>80.0</v>
      </c>
      <c r="H5218" s="5">
        <v>1928.0</v>
      </c>
      <c r="I5218" s="1" t="s">
        <v>229</v>
      </c>
      <c r="J5218" s="1" t="s">
        <v>240</v>
      </c>
      <c r="K5218" s="1" t="s">
        <v>111</v>
      </c>
      <c r="L5218" s="1" t="s">
        <v>5</v>
      </c>
      <c r="M5218" s="1" t="s">
        <v>23</v>
      </c>
      <c r="N5218" s="1" t="s">
        <v>7</v>
      </c>
      <c r="O5218" s="6"/>
    </row>
    <row r="5219">
      <c r="A5219" s="5">
        <v>110217.0</v>
      </c>
      <c r="B5219" s="2">
        <v>46003.0</v>
      </c>
      <c r="C5219" s="1" t="s">
        <v>239</v>
      </c>
      <c r="D5219" s="7">
        <v>666.0</v>
      </c>
      <c r="E5219" s="4">
        <v>46016.0</v>
      </c>
      <c r="F5219" s="5">
        <v>3.0</v>
      </c>
      <c r="G5219" s="5">
        <v>835.0</v>
      </c>
      <c r="H5219" s="5">
        <v>2508.0</v>
      </c>
      <c r="I5219" s="1" t="s">
        <v>265</v>
      </c>
      <c r="J5219" s="1" t="s">
        <v>240</v>
      </c>
      <c r="K5219" s="1" t="s">
        <v>111</v>
      </c>
      <c r="L5219" s="1" t="s">
        <v>5</v>
      </c>
      <c r="M5219" s="1" t="s">
        <v>23</v>
      </c>
      <c r="N5219" s="1" t="s">
        <v>7</v>
      </c>
      <c r="O5219" s="6"/>
    </row>
    <row r="5220">
      <c r="A5220" s="5">
        <v>110217.0</v>
      </c>
      <c r="B5220" s="2">
        <v>46003.0</v>
      </c>
      <c r="C5220" s="1" t="s">
        <v>239</v>
      </c>
      <c r="D5220" s="7">
        <v>151.0</v>
      </c>
      <c r="E5220" s="4">
        <v>46016.0</v>
      </c>
      <c r="F5220" s="5">
        <v>560.0</v>
      </c>
      <c r="G5220" s="5">
        <v>143.0</v>
      </c>
      <c r="H5220" s="5">
        <v>80104.0</v>
      </c>
      <c r="I5220" s="1" t="s">
        <v>21</v>
      </c>
      <c r="J5220" s="1" t="s">
        <v>240</v>
      </c>
      <c r="K5220" s="1" t="s">
        <v>111</v>
      </c>
      <c r="L5220" s="1" t="s">
        <v>5</v>
      </c>
      <c r="M5220" s="1" t="s">
        <v>23</v>
      </c>
      <c r="N5220" s="1" t="s">
        <v>7</v>
      </c>
      <c r="O5220" s="6"/>
    </row>
    <row r="5221">
      <c r="A5221" s="5">
        <v>110217.0</v>
      </c>
      <c r="B5221" s="2">
        <v>46003.0</v>
      </c>
      <c r="C5221" s="1" t="s">
        <v>239</v>
      </c>
      <c r="D5221" s="7">
        <v>5221.0</v>
      </c>
      <c r="E5221" s="4">
        <v>46016.0</v>
      </c>
      <c r="F5221" s="5">
        <v>24.0</v>
      </c>
      <c r="G5221" s="5">
        <v>157.0</v>
      </c>
      <c r="H5221" s="5">
        <v>3781.0</v>
      </c>
      <c r="I5221" s="1" t="s">
        <v>21</v>
      </c>
      <c r="J5221" s="1" t="s">
        <v>240</v>
      </c>
      <c r="K5221" s="1" t="s">
        <v>111</v>
      </c>
      <c r="L5221" s="1" t="s">
        <v>5</v>
      </c>
      <c r="M5221" s="1" t="s">
        <v>23</v>
      </c>
      <c r="N5221" s="1" t="s">
        <v>7</v>
      </c>
      <c r="O5221" s="6"/>
    </row>
    <row r="5222">
      <c r="A5222" s="5">
        <v>110217.0</v>
      </c>
      <c r="B5222" s="2">
        <v>46003.0</v>
      </c>
      <c r="C5222" s="1" t="s">
        <v>239</v>
      </c>
      <c r="D5222" s="7">
        <v>323.0</v>
      </c>
      <c r="E5222" s="4">
        <v>46016.0</v>
      </c>
      <c r="F5222" s="5">
        <v>500.0</v>
      </c>
      <c r="G5222" s="5">
        <v>41.0</v>
      </c>
      <c r="H5222" s="5">
        <v>20277.0</v>
      </c>
      <c r="I5222" s="1" t="s">
        <v>33</v>
      </c>
      <c r="J5222" s="1" t="s">
        <v>240</v>
      </c>
      <c r="K5222" s="1" t="s">
        <v>111</v>
      </c>
      <c r="L5222" s="1" t="s">
        <v>5</v>
      </c>
      <c r="M5222" s="1" t="s">
        <v>23</v>
      </c>
      <c r="N5222" s="1" t="s">
        <v>7</v>
      </c>
      <c r="O5222" s="6"/>
    </row>
    <row r="5223">
      <c r="A5223" s="5">
        <v>110217.0</v>
      </c>
      <c r="B5223" s="2">
        <v>46003.0</v>
      </c>
      <c r="C5223" s="1" t="s">
        <v>239</v>
      </c>
      <c r="D5223" s="7">
        <v>667.0</v>
      </c>
      <c r="E5223" s="4">
        <v>46016.0</v>
      </c>
      <c r="F5223" s="5">
        <v>6.0</v>
      </c>
      <c r="G5223" s="5">
        <v>955.0</v>
      </c>
      <c r="H5223" s="5">
        <v>5733.0</v>
      </c>
      <c r="I5223" s="1" t="s">
        <v>265</v>
      </c>
      <c r="J5223" s="1" t="s">
        <v>240</v>
      </c>
      <c r="K5223" s="1" t="s">
        <v>111</v>
      </c>
      <c r="L5223" s="1" t="s">
        <v>5</v>
      </c>
      <c r="M5223" s="1" t="s">
        <v>23</v>
      </c>
      <c r="N5223" s="1" t="s">
        <v>7</v>
      </c>
      <c r="O5223" s="6"/>
    </row>
    <row r="5224">
      <c r="A5224" s="5">
        <v>110217.0</v>
      </c>
      <c r="B5224" s="2">
        <v>46003.0</v>
      </c>
      <c r="C5224" s="1" t="s">
        <v>239</v>
      </c>
      <c r="D5224" s="3" t="s">
        <v>1016</v>
      </c>
      <c r="E5224" s="4">
        <v>46016.0</v>
      </c>
      <c r="F5224" s="5">
        <v>10.0</v>
      </c>
      <c r="G5224" s="5">
        <v>410.0</v>
      </c>
      <c r="H5224" s="5">
        <v>4102.0</v>
      </c>
      <c r="I5224" s="1" t="s">
        <v>21</v>
      </c>
      <c r="J5224" s="1" t="s">
        <v>240</v>
      </c>
      <c r="K5224" s="1" t="s">
        <v>111</v>
      </c>
      <c r="L5224" s="1" t="s">
        <v>5</v>
      </c>
      <c r="M5224" s="1" t="s">
        <v>23</v>
      </c>
      <c r="N5224" s="1" t="s">
        <v>7</v>
      </c>
      <c r="O5224" s="6"/>
    </row>
    <row r="5225">
      <c r="A5225" s="5">
        <v>110217.0</v>
      </c>
      <c r="B5225" s="2">
        <v>46003.0</v>
      </c>
      <c r="C5225" s="1" t="s">
        <v>239</v>
      </c>
      <c r="D5225" s="7">
        <v>324.0</v>
      </c>
      <c r="E5225" s="4">
        <v>46016.0</v>
      </c>
      <c r="F5225" s="5">
        <v>1000.0</v>
      </c>
      <c r="G5225" s="5">
        <v>50.0</v>
      </c>
      <c r="H5225" s="5">
        <v>49842.0</v>
      </c>
      <c r="I5225" s="1" t="s">
        <v>33</v>
      </c>
      <c r="J5225" s="1" t="s">
        <v>240</v>
      </c>
      <c r="K5225" s="1" t="s">
        <v>111</v>
      </c>
      <c r="L5225" s="1" t="s">
        <v>5</v>
      </c>
      <c r="M5225" s="1" t="s">
        <v>23</v>
      </c>
      <c r="N5225" s="1" t="s">
        <v>7</v>
      </c>
      <c r="O5225" s="6"/>
    </row>
    <row r="5226">
      <c r="A5226" s="5">
        <v>110217.0</v>
      </c>
      <c r="B5226" s="2">
        <v>46003.0</v>
      </c>
      <c r="C5226" s="1" t="s">
        <v>239</v>
      </c>
      <c r="D5226" s="7">
        <v>326.0</v>
      </c>
      <c r="E5226" s="4">
        <v>46016.0</v>
      </c>
      <c r="F5226" s="5">
        <v>100.0</v>
      </c>
      <c r="G5226" s="5">
        <v>71.0</v>
      </c>
      <c r="H5226" s="5">
        <v>7098.0</v>
      </c>
      <c r="I5226" s="1" t="s">
        <v>33</v>
      </c>
      <c r="J5226" s="1" t="s">
        <v>240</v>
      </c>
      <c r="K5226" s="1" t="s">
        <v>111</v>
      </c>
      <c r="L5226" s="1" t="s">
        <v>5</v>
      </c>
      <c r="M5226" s="1" t="s">
        <v>23</v>
      </c>
      <c r="N5226" s="1" t="s">
        <v>7</v>
      </c>
      <c r="O5226" s="6"/>
    </row>
    <row r="5227">
      <c r="A5227" s="5">
        <v>110217.0</v>
      </c>
      <c r="B5227" s="2">
        <v>46003.0</v>
      </c>
      <c r="C5227" s="1" t="s">
        <v>239</v>
      </c>
      <c r="D5227" s="3" t="s">
        <v>746</v>
      </c>
      <c r="E5227" s="4">
        <v>46016.0</v>
      </c>
      <c r="F5227" s="5">
        <v>100.0</v>
      </c>
      <c r="G5227" s="5">
        <v>80.0</v>
      </c>
      <c r="H5227" s="5">
        <v>8003.0</v>
      </c>
      <c r="I5227" s="1" t="s">
        <v>21</v>
      </c>
      <c r="J5227" s="1" t="s">
        <v>240</v>
      </c>
      <c r="K5227" s="1" t="s">
        <v>111</v>
      </c>
      <c r="L5227" s="1" t="s">
        <v>5</v>
      </c>
      <c r="M5227" s="1" t="s">
        <v>23</v>
      </c>
      <c r="N5227" s="1" t="s">
        <v>7</v>
      </c>
      <c r="O5227" s="6"/>
    </row>
    <row r="5228">
      <c r="A5228" s="5">
        <v>110217.0</v>
      </c>
      <c r="B5228" s="2">
        <v>46003.0</v>
      </c>
      <c r="C5228" s="1" t="s">
        <v>239</v>
      </c>
      <c r="D5228" s="7">
        <v>121.0</v>
      </c>
      <c r="E5228" s="4">
        <v>46016.0</v>
      </c>
      <c r="F5228" s="5">
        <v>324.0</v>
      </c>
      <c r="G5228" s="5">
        <v>100.0</v>
      </c>
      <c r="H5228" s="5">
        <v>32350.0</v>
      </c>
      <c r="I5228" s="1" t="s">
        <v>21</v>
      </c>
      <c r="J5228" s="1" t="s">
        <v>240</v>
      </c>
      <c r="K5228" s="1" t="s">
        <v>111</v>
      </c>
      <c r="L5228" s="1" t="s">
        <v>5</v>
      </c>
      <c r="M5228" s="1" t="s">
        <v>23</v>
      </c>
      <c r="N5228" s="1" t="s">
        <v>7</v>
      </c>
      <c r="O5228" s="6"/>
    </row>
    <row r="5229">
      <c r="A5229" s="5">
        <v>110217.0</v>
      </c>
      <c r="B5229" s="2">
        <v>46003.0</v>
      </c>
      <c r="C5229" s="1" t="s">
        <v>239</v>
      </c>
      <c r="D5229" s="3" t="s">
        <v>602</v>
      </c>
      <c r="E5229" s="4">
        <v>46016.0</v>
      </c>
      <c r="F5229" s="5">
        <v>12.0</v>
      </c>
      <c r="G5229" s="5">
        <v>672.0</v>
      </c>
      <c r="H5229" s="5">
        <v>8066.0</v>
      </c>
      <c r="I5229" s="1" t="s">
        <v>21</v>
      </c>
      <c r="J5229" s="1" t="s">
        <v>240</v>
      </c>
      <c r="K5229" s="1" t="s">
        <v>111</v>
      </c>
      <c r="L5229" s="1" t="s">
        <v>5</v>
      </c>
      <c r="M5229" s="1" t="s">
        <v>23</v>
      </c>
      <c r="N5229" s="1" t="s">
        <v>7</v>
      </c>
      <c r="O5229" s="6"/>
    </row>
    <row r="5230">
      <c r="A5230" s="5">
        <v>110217.0</v>
      </c>
      <c r="B5230" s="2">
        <v>46003.0</v>
      </c>
      <c r="C5230" s="1" t="s">
        <v>239</v>
      </c>
      <c r="D5230" s="7">
        <v>343.0</v>
      </c>
      <c r="E5230" s="4">
        <v>46016.0</v>
      </c>
      <c r="F5230" s="5">
        <v>110.0</v>
      </c>
      <c r="G5230" s="5">
        <v>52.0</v>
      </c>
      <c r="H5230" s="5">
        <v>5687.0</v>
      </c>
      <c r="I5230" s="1" t="s">
        <v>229</v>
      </c>
      <c r="J5230" s="1" t="s">
        <v>240</v>
      </c>
      <c r="K5230" s="1" t="s">
        <v>111</v>
      </c>
      <c r="L5230" s="1" t="s">
        <v>5</v>
      </c>
      <c r="M5230" s="1" t="s">
        <v>23</v>
      </c>
      <c r="N5230" s="1" t="s">
        <v>7</v>
      </c>
      <c r="O5230" s="6"/>
    </row>
    <row r="5231">
      <c r="A5231" s="5">
        <v>110217.0</v>
      </c>
      <c r="B5231" s="2">
        <v>46003.0</v>
      </c>
      <c r="C5231" s="1" t="s">
        <v>239</v>
      </c>
      <c r="D5231" s="7">
        <v>124.0</v>
      </c>
      <c r="E5231" s="4">
        <v>46016.0</v>
      </c>
      <c r="F5231" s="5">
        <v>276.0</v>
      </c>
      <c r="G5231" s="5">
        <v>132.0</v>
      </c>
      <c r="H5231" s="5">
        <v>36566.0</v>
      </c>
      <c r="I5231" s="1" t="s">
        <v>21</v>
      </c>
      <c r="J5231" s="1" t="s">
        <v>240</v>
      </c>
      <c r="K5231" s="1" t="s">
        <v>111</v>
      </c>
      <c r="L5231" s="1" t="s">
        <v>5</v>
      </c>
      <c r="M5231" s="1" t="s">
        <v>23</v>
      </c>
      <c r="N5231" s="1" t="s">
        <v>7</v>
      </c>
      <c r="O5231" s="6"/>
    </row>
    <row r="5232">
      <c r="A5232" s="5">
        <v>300342.0</v>
      </c>
      <c r="B5232" s="2">
        <v>46003.0</v>
      </c>
      <c r="C5232" s="1" t="s">
        <v>24</v>
      </c>
      <c r="D5232" s="3" t="s">
        <v>17</v>
      </c>
      <c r="E5232" s="4">
        <v>46016.0</v>
      </c>
      <c r="F5232" s="5">
        <v>6.0</v>
      </c>
      <c r="G5232" s="5">
        <v>725.0</v>
      </c>
      <c r="H5232" s="5">
        <v>4264.0</v>
      </c>
      <c r="I5232" s="1" t="s">
        <v>2</v>
      </c>
      <c r="J5232" s="1" t="s">
        <v>27</v>
      </c>
      <c r="K5232" s="1" t="s">
        <v>28</v>
      </c>
      <c r="L5232" s="1" t="s">
        <v>5</v>
      </c>
      <c r="M5232" s="1" t="s">
        <v>6</v>
      </c>
      <c r="N5232" s="1" t="s">
        <v>7</v>
      </c>
      <c r="O5232" s="6"/>
    </row>
    <row r="5233">
      <c r="A5233" s="5">
        <v>300342.0</v>
      </c>
      <c r="B5233" s="2">
        <v>46003.0</v>
      </c>
      <c r="C5233" s="1" t="s">
        <v>24</v>
      </c>
      <c r="D5233" s="3" t="s">
        <v>106</v>
      </c>
      <c r="E5233" s="4">
        <v>46016.0</v>
      </c>
      <c r="F5233" s="5">
        <v>16.0</v>
      </c>
      <c r="G5233" s="5">
        <v>1162.0</v>
      </c>
      <c r="H5233" s="5">
        <v>18224.0</v>
      </c>
      <c r="I5233" s="1" t="s">
        <v>2</v>
      </c>
      <c r="J5233" s="1" t="s">
        <v>27</v>
      </c>
      <c r="K5233" s="1" t="s">
        <v>28</v>
      </c>
      <c r="L5233" s="1" t="s">
        <v>5</v>
      </c>
      <c r="M5233" s="1" t="s">
        <v>6</v>
      </c>
      <c r="N5233" s="1" t="s">
        <v>7</v>
      </c>
      <c r="O5233" s="6"/>
    </row>
    <row r="5234">
      <c r="A5234" s="5">
        <v>300342.0</v>
      </c>
      <c r="B5234" s="2">
        <v>46003.0</v>
      </c>
      <c r="C5234" s="1" t="s">
        <v>24</v>
      </c>
      <c r="D5234" s="3" t="s">
        <v>10</v>
      </c>
      <c r="E5234" s="4">
        <v>46016.0</v>
      </c>
      <c r="F5234" s="5">
        <v>8.0</v>
      </c>
      <c r="G5234" s="5">
        <v>1162.0</v>
      </c>
      <c r="H5234" s="5">
        <v>9113.0</v>
      </c>
      <c r="I5234" s="1" t="s">
        <v>2</v>
      </c>
      <c r="J5234" s="1" t="s">
        <v>27</v>
      </c>
      <c r="K5234" s="1" t="s">
        <v>28</v>
      </c>
      <c r="L5234" s="1" t="s">
        <v>5</v>
      </c>
      <c r="M5234" s="1" t="s">
        <v>6</v>
      </c>
      <c r="N5234" s="1" t="s">
        <v>7</v>
      </c>
      <c r="O5234" s="6"/>
    </row>
    <row r="5235">
      <c r="A5235" s="5">
        <v>300342.0</v>
      </c>
      <c r="B5235" s="2">
        <v>46003.0</v>
      </c>
      <c r="C5235" s="1" t="s">
        <v>24</v>
      </c>
      <c r="D5235" s="3" t="s">
        <v>107</v>
      </c>
      <c r="E5235" s="4">
        <v>46016.0</v>
      </c>
      <c r="F5235" s="5">
        <v>48.0</v>
      </c>
      <c r="G5235" s="5">
        <v>359.0</v>
      </c>
      <c r="H5235" s="5">
        <v>16887.0</v>
      </c>
      <c r="I5235" s="1" t="s">
        <v>2</v>
      </c>
      <c r="J5235" s="1" t="s">
        <v>27</v>
      </c>
      <c r="K5235" s="1" t="s">
        <v>28</v>
      </c>
      <c r="L5235" s="1" t="s">
        <v>5</v>
      </c>
      <c r="M5235" s="1" t="s">
        <v>6</v>
      </c>
      <c r="N5235" s="1" t="s">
        <v>7</v>
      </c>
      <c r="O5235" s="6"/>
    </row>
    <row r="5236">
      <c r="A5236" s="5">
        <v>300342.0</v>
      </c>
      <c r="B5236" s="2">
        <v>46003.0</v>
      </c>
      <c r="C5236" s="1" t="s">
        <v>24</v>
      </c>
      <c r="D5236" s="3" t="s">
        <v>105</v>
      </c>
      <c r="E5236" s="4">
        <v>46016.0</v>
      </c>
      <c r="F5236" s="5">
        <v>16.0</v>
      </c>
      <c r="G5236" s="5">
        <v>527.0</v>
      </c>
      <c r="H5236" s="5">
        <v>8265.0</v>
      </c>
      <c r="I5236" s="1" t="s">
        <v>2</v>
      </c>
      <c r="J5236" s="1" t="s">
        <v>27</v>
      </c>
      <c r="K5236" s="1" t="s">
        <v>28</v>
      </c>
      <c r="L5236" s="1" t="s">
        <v>5</v>
      </c>
      <c r="M5236" s="1" t="s">
        <v>6</v>
      </c>
      <c r="N5236" s="1" t="s">
        <v>7</v>
      </c>
      <c r="O5236" s="6"/>
    </row>
    <row r="5237">
      <c r="A5237" s="5">
        <v>300342.0</v>
      </c>
      <c r="B5237" s="2">
        <v>46003.0</v>
      </c>
      <c r="C5237" s="1" t="s">
        <v>24</v>
      </c>
      <c r="D5237" s="3" t="s">
        <v>222</v>
      </c>
      <c r="E5237" s="4">
        <v>46016.0</v>
      </c>
      <c r="F5237" s="5">
        <v>24.0</v>
      </c>
      <c r="G5237" s="5">
        <v>725.0</v>
      </c>
      <c r="H5237" s="5">
        <v>17052.0</v>
      </c>
      <c r="I5237" s="1" t="s">
        <v>2</v>
      </c>
      <c r="J5237" s="1" t="s">
        <v>27</v>
      </c>
      <c r="K5237" s="1" t="s">
        <v>28</v>
      </c>
      <c r="L5237" s="1" t="s">
        <v>5</v>
      </c>
      <c r="M5237" s="1" t="s">
        <v>6</v>
      </c>
      <c r="N5237" s="1" t="s">
        <v>7</v>
      </c>
      <c r="O5237" s="6"/>
    </row>
    <row r="5238">
      <c r="A5238" s="5">
        <v>300342.0</v>
      </c>
      <c r="B5238" s="2">
        <v>46003.0</v>
      </c>
      <c r="C5238" s="1" t="s">
        <v>24</v>
      </c>
      <c r="D5238" s="3" t="s">
        <v>302</v>
      </c>
      <c r="E5238" s="4">
        <v>46016.0</v>
      </c>
      <c r="F5238" s="5">
        <v>6.0</v>
      </c>
      <c r="G5238" s="5">
        <v>725.0</v>
      </c>
      <c r="H5238" s="5">
        <v>4264.0</v>
      </c>
      <c r="I5238" s="1" t="s">
        <v>2</v>
      </c>
      <c r="J5238" s="1" t="s">
        <v>27</v>
      </c>
      <c r="K5238" s="1" t="s">
        <v>28</v>
      </c>
      <c r="L5238" s="1" t="s">
        <v>5</v>
      </c>
      <c r="M5238" s="1" t="s">
        <v>6</v>
      </c>
      <c r="N5238" s="1" t="s">
        <v>7</v>
      </c>
      <c r="O5238" s="6"/>
    </row>
    <row r="5239">
      <c r="A5239" s="5">
        <v>300342.0</v>
      </c>
      <c r="B5239" s="2">
        <v>46003.0</v>
      </c>
      <c r="C5239" s="1" t="s">
        <v>24</v>
      </c>
      <c r="D5239" s="3" t="s">
        <v>305</v>
      </c>
      <c r="E5239" s="4">
        <v>46016.0</v>
      </c>
      <c r="F5239" s="5">
        <v>6.0</v>
      </c>
      <c r="G5239" s="5">
        <v>725.0</v>
      </c>
      <c r="H5239" s="5">
        <v>4264.0</v>
      </c>
      <c r="I5239" s="1" t="s">
        <v>2</v>
      </c>
      <c r="J5239" s="1" t="s">
        <v>27</v>
      </c>
      <c r="K5239" s="1" t="s">
        <v>28</v>
      </c>
      <c r="L5239" s="1" t="s">
        <v>5</v>
      </c>
      <c r="M5239" s="1" t="s">
        <v>6</v>
      </c>
      <c r="N5239" s="1" t="s">
        <v>7</v>
      </c>
      <c r="O5239" s="6"/>
    </row>
    <row r="5240">
      <c r="A5240" s="5">
        <v>300343.0</v>
      </c>
      <c r="B5240" s="2">
        <v>46003.0</v>
      </c>
      <c r="C5240" s="1" t="s">
        <v>239</v>
      </c>
      <c r="D5240" s="3" t="s">
        <v>305</v>
      </c>
      <c r="E5240" s="4">
        <v>46016.0</v>
      </c>
      <c r="F5240" s="5">
        <v>12.0</v>
      </c>
      <c r="G5240" s="5">
        <v>725.0</v>
      </c>
      <c r="H5240" s="5">
        <v>8704.0</v>
      </c>
      <c r="I5240" s="1" t="s">
        <v>2</v>
      </c>
      <c r="J5240" s="1" t="s">
        <v>240</v>
      </c>
      <c r="K5240" s="1" t="s">
        <v>111</v>
      </c>
      <c r="L5240" s="1" t="s">
        <v>5</v>
      </c>
      <c r="M5240" s="1" t="s">
        <v>6</v>
      </c>
      <c r="N5240" s="1" t="s">
        <v>7</v>
      </c>
      <c r="O5240" s="6"/>
    </row>
    <row r="5241">
      <c r="A5241" s="5">
        <v>300343.0</v>
      </c>
      <c r="B5241" s="2">
        <v>46003.0</v>
      </c>
      <c r="C5241" s="1" t="s">
        <v>239</v>
      </c>
      <c r="D5241" s="3" t="s">
        <v>1</v>
      </c>
      <c r="E5241" s="4">
        <v>46016.0</v>
      </c>
      <c r="F5241" s="5">
        <v>48.0</v>
      </c>
      <c r="G5241" s="5">
        <v>359.0</v>
      </c>
      <c r="H5241" s="5">
        <v>17238.0</v>
      </c>
      <c r="I5241" s="1" t="s">
        <v>2</v>
      </c>
      <c r="J5241" s="1" t="s">
        <v>240</v>
      </c>
      <c r="K5241" s="1" t="s">
        <v>111</v>
      </c>
      <c r="L5241" s="1" t="s">
        <v>5</v>
      </c>
      <c r="M5241" s="1" t="s">
        <v>6</v>
      </c>
      <c r="N5241" s="1" t="s">
        <v>7</v>
      </c>
      <c r="O5241" s="6"/>
    </row>
    <row r="5242">
      <c r="A5242" s="5">
        <v>300343.0</v>
      </c>
      <c r="B5242" s="2">
        <v>46003.0</v>
      </c>
      <c r="C5242" s="1" t="s">
        <v>239</v>
      </c>
      <c r="D5242" s="3" t="s">
        <v>109</v>
      </c>
      <c r="E5242" s="4">
        <v>46016.0</v>
      </c>
      <c r="F5242" s="5">
        <v>36.0</v>
      </c>
      <c r="G5242" s="5">
        <v>359.0</v>
      </c>
      <c r="H5242" s="5">
        <v>12929.0</v>
      </c>
      <c r="I5242" s="1" t="s">
        <v>2</v>
      </c>
      <c r="J5242" s="1" t="s">
        <v>240</v>
      </c>
      <c r="K5242" s="1" t="s">
        <v>111</v>
      </c>
      <c r="L5242" s="1" t="s">
        <v>5</v>
      </c>
      <c r="M5242" s="1" t="s">
        <v>6</v>
      </c>
      <c r="N5242" s="1" t="s">
        <v>7</v>
      </c>
      <c r="O5242" s="6"/>
    </row>
    <row r="5243">
      <c r="A5243" s="5">
        <v>300343.0</v>
      </c>
      <c r="B5243" s="2">
        <v>46003.0</v>
      </c>
      <c r="C5243" s="1" t="s">
        <v>239</v>
      </c>
      <c r="D5243" s="3" t="s">
        <v>506</v>
      </c>
      <c r="E5243" s="4">
        <v>46016.0</v>
      </c>
      <c r="F5243" s="5">
        <v>12.0</v>
      </c>
      <c r="G5243" s="5">
        <v>725.0</v>
      </c>
      <c r="H5243" s="5">
        <v>8704.0</v>
      </c>
      <c r="I5243" s="1" t="s">
        <v>2</v>
      </c>
      <c r="J5243" s="1" t="s">
        <v>240</v>
      </c>
      <c r="K5243" s="1" t="s">
        <v>111</v>
      </c>
      <c r="L5243" s="1" t="s">
        <v>5</v>
      </c>
      <c r="M5243" s="1" t="s">
        <v>6</v>
      </c>
      <c r="N5243" s="1" t="s">
        <v>7</v>
      </c>
      <c r="O5243" s="6"/>
    </row>
    <row r="5244">
      <c r="A5244" s="5">
        <v>300343.0</v>
      </c>
      <c r="B5244" s="2">
        <v>46003.0</v>
      </c>
      <c r="C5244" s="1" t="s">
        <v>239</v>
      </c>
      <c r="D5244" s="3" t="s">
        <v>268</v>
      </c>
      <c r="E5244" s="4">
        <v>46016.0</v>
      </c>
      <c r="F5244" s="5">
        <v>36.0</v>
      </c>
      <c r="G5244" s="5">
        <v>359.0</v>
      </c>
      <c r="H5244" s="5">
        <v>12929.0</v>
      </c>
      <c r="I5244" s="1" t="s">
        <v>2</v>
      </c>
      <c r="J5244" s="1" t="s">
        <v>240</v>
      </c>
      <c r="K5244" s="1" t="s">
        <v>111</v>
      </c>
      <c r="L5244" s="1" t="s">
        <v>5</v>
      </c>
      <c r="M5244" s="1" t="s">
        <v>6</v>
      </c>
      <c r="N5244" s="1" t="s">
        <v>7</v>
      </c>
      <c r="O5244" s="6"/>
    </row>
    <row r="5245">
      <c r="A5245" s="5">
        <v>300343.0</v>
      </c>
      <c r="B5245" s="2">
        <v>46003.0</v>
      </c>
      <c r="C5245" s="1" t="s">
        <v>239</v>
      </c>
      <c r="D5245" s="3" t="s">
        <v>10</v>
      </c>
      <c r="E5245" s="4">
        <v>46016.0</v>
      </c>
      <c r="F5245" s="5">
        <v>20.0</v>
      </c>
      <c r="G5245" s="5">
        <v>1162.0</v>
      </c>
      <c r="H5245" s="5">
        <v>23245.0</v>
      </c>
      <c r="I5245" s="1" t="s">
        <v>2</v>
      </c>
      <c r="J5245" s="1" t="s">
        <v>240</v>
      </c>
      <c r="K5245" s="1" t="s">
        <v>111</v>
      </c>
      <c r="L5245" s="1" t="s">
        <v>5</v>
      </c>
      <c r="M5245" s="1" t="s">
        <v>6</v>
      </c>
      <c r="N5245" s="1" t="s">
        <v>7</v>
      </c>
      <c r="O5245" s="6"/>
    </row>
    <row r="5246">
      <c r="A5246" s="5">
        <v>300343.0</v>
      </c>
      <c r="B5246" s="2">
        <v>46003.0</v>
      </c>
      <c r="C5246" s="1" t="s">
        <v>239</v>
      </c>
      <c r="D5246" s="3" t="s">
        <v>9</v>
      </c>
      <c r="E5246" s="4">
        <v>46016.0</v>
      </c>
      <c r="F5246" s="5">
        <v>24.0</v>
      </c>
      <c r="G5246" s="5">
        <v>527.0</v>
      </c>
      <c r="H5246" s="5">
        <v>12650.0</v>
      </c>
      <c r="I5246" s="1" t="s">
        <v>2</v>
      </c>
      <c r="J5246" s="1" t="s">
        <v>240</v>
      </c>
      <c r="K5246" s="1" t="s">
        <v>111</v>
      </c>
      <c r="L5246" s="1" t="s">
        <v>5</v>
      </c>
      <c r="M5246" s="1" t="s">
        <v>6</v>
      </c>
      <c r="N5246" s="1" t="s">
        <v>7</v>
      </c>
      <c r="O5246" s="6"/>
    </row>
    <row r="5247">
      <c r="A5247" s="5">
        <v>300343.0</v>
      </c>
      <c r="B5247" s="2">
        <v>46003.0</v>
      </c>
      <c r="C5247" s="1" t="s">
        <v>239</v>
      </c>
      <c r="D5247" s="3" t="s">
        <v>544</v>
      </c>
      <c r="E5247" s="4">
        <v>46016.0</v>
      </c>
      <c r="F5247" s="5">
        <v>12.0</v>
      </c>
      <c r="G5247" s="5">
        <v>432.0</v>
      </c>
      <c r="H5247" s="5">
        <v>5187.0</v>
      </c>
      <c r="I5247" s="1" t="s">
        <v>2</v>
      </c>
      <c r="J5247" s="1" t="s">
        <v>240</v>
      </c>
      <c r="K5247" s="1" t="s">
        <v>111</v>
      </c>
      <c r="L5247" s="1" t="s">
        <v>5</v>
      </c>
      <c r="M5247" s="1" t="s">
        <v>6</v>
      </c>
      <c r="N5247" s="1" t="s">
        <v>7</v>
      </c>
      <c r="O5247" s="6"/>
    </row>
    <row r="5248">
      <c r="A5248" s="5">
        <v>300343.0</v>
      </c>
      <c r="B5248" s="2">
        <v>46003.0</v>
      </c>
      <c r="C5248" s="1" t="s">
        <v>239</v>
      </c>
      <c r="D5248" s="3" t="s">
        <v>304</v>
      </c>
      <c r="E5248" s="4">
        <v>46016.0</v>
      </c>
      <c r="F5248" s="5">
        <v>24.0</v>
      </c>
      <c r="G5248" s="5">
        <v>527.0</v>
      </c>
      <c r="H5248" s="5">
        <v>12650.0</v>
      </c>
      <c r="I5248" s="1" t="s">
        <v>2</v>
      </c>
      <c r="J5248" s="1" t="s">
        <v>240</v>
      </c>
      <c r="K5248" s="1" t="s">
        <v>111</v>
      </c>
      <c r="L5248" s="1" t="s">
        <v>5</v>
      </c>
      <c r="M5248" s="1" t="s">
        <v>6</v>
      </c>
      <c r="N5248" s="1" t="s">
        <v>7</v>
      </c>
      <c r="O5248" s="6"/>
    </row>
    <row r="5249">
      <c r="A5249" s="5">
        <v>300343.0</v>
      </c>
      <c r="B5249" s="2">
        <v>46003.0</v>
      </c>
      <c r="C5249" s="1" t="s">
        <v>239</v>
      </c>
      <c r="D5249" s="3" t="s">
        <v>227</v>
      </c>
      <c r="E5249" s="4">
        <v>46016.0</v>
      </c>
      <c r="F5249" s="5">
        <v>8.0</v>
      </c>
      <c r="G5249" s="5">
        <v>618.0</v>
      </c>
      <c r="H5249" s="5">
        <v>4945.0</v>
      </c>
      <c r="I5249" s="1" t="s">
        <v>2</v>
      </c>
      <c r="J5249" s="1" t="s">
        <v>240</v>
      </c>
      <c r="K5249" s="1" t="s">
        <v>111</v>
      </c>
      <c r="L5249" s="1" t="s">
        <v>5</v>
      </c>
      <c r="M5249" s="1" t="s">
        <v>6</v>
      </c>
      <c r="N5249" s="1" t="s">
        <v>7</v>
      </c>
      <c r="O5249" s="6"/>
    </row>
    <row r="5250">
      <c r="A5250" s="5">
        <v>300343.0</v>
      </c>
      <c r="B5250" s="2">
        <v>46003.0</v>
      </c>
      <c r="C5250" s="1" t="s">
        <v>239</v>
      </c>
      <c r="D5250" s="3" t="s">
        <v>228</v>
      </c>
      <c r="E5250" s="4">
        <v>46016.0</v>
      </c>
      <c r="F5250" s="5">
        <v>6.0</v>
      </c>
      <c r="G5250" s="5">
        <v>844.0</v>
      </c>
      <c r="H5250" s="5">
        <v>5067.0</v>
      </c>
      <c r="I5250" s="1" t="s">
        <v>2</v>
      </c>
      <c r="J5250" s="1" t="s">
        <v>240</v>
      </c>
      <c r="K5250" s="1" t="s">
        <v>111</v>
      </c>
      <c r="L5250" s="1" t="s">
        <v>5</v>
      </c>
      <c r="M5250" s="1" t="s">
        <v>6</v>
      </c>
      <c r="N5250" s="1" t="s">
        <v>7</v>
      </c>
      <c r="O5250" s="6"/>
    </row>
    <row r="5251">
      <c r="A5251" s="5">
        <v>300343.0</v>
      </c>
      <c r="B5251" s="2">
        <v>46003.0</v>
      </c>
      <c r="C5251" s="1" t="s">
        <v>239</v>
      </c>
      <c r="D5251" s="3" t="s">
        <v>303</v>
      </c>
      <c r="E5251" s="4">
        <v>46016.0</v>
      </c>
      <c r="F5251" s="5">
        <v>24.0</v>
      </c>
      <c r="G5251" s="5">
        <v>527.0</v>
      </c>
      <c r="H5251" s="5">
        <v>12650.0</v>
      </c>
      <c r="I5251" s="1" t="s">
        <v>2</v>
      </c>
      <c r="J5251" s="1" t="s">
        <v>240</v>
      </c>
      <c r="K5251" s="1" t="s">
        <v>111</v>
      </c>
      <c r="L5251" s="1" t="s">
        <v>5</v>
      </c>
      <c r="M5251" s="1" t="s">
        <v>6</v>
      </c>
      <c r="N5251" s="1" t="s">
        <v>7</v>
      </c>
      <c r="O5251" s="6"/>
    </row>
    <row r="5252">
      <c r="A5252" s="5">
        <v>300343.0</v>
      </c>
      <c r="B5252" s="2">
        <v>46003.0</v>
      </c>
      <c r="C5252" s="1" t="s">
        <v>239</v>
      </c>
      <c r="D5252" s="3" t="s">
        <v>8</v>
      </c>
      <c r="E5252" s="4">
        <v>46016.0</v>
      </c>
      <c r="F5252" s="5">
        <v>24.0</v>
      </c>
      <c r="G5252" s="5">
        <v>725.0</v>
      </c>
      <c r="H5252" s="5">
        <v>17407.0</v>
      </c>
      <c r="I5252" s="1" t="s">
        <v>2</v>
      </c>
      <c r="J5252" s="1" t="s">
        <v>240</v>
      </c>
      <c r="K5252" s="1" t="s">
        <v>111</v>
      </c>
      <c r="L5252" s="1" t="s">
        <v>5</v>
      </c>
      <c r="M5252" s="1" t="s">
        <v>6</v>
      </c>
      <c r="N5252" s="1" t="s">
        <v>7</v>
      </c>
      <c r="O5252" s="6"/>
    </row>
    <row r="5253">
      <c r="A5253" s="5">
        <v>300343.0</v>
      </c>
      <c r="B5253" s="2">
        <v>46003.0</v>
      </c>
      <c r="C5253" s="1" t="s">
        <v>239</v>
      </c>
      <c r="D5253" s="3" t="s">
        <v>302</v>
      </c>
      <c r="E5253" s="4">
        <v>46016.0</v>
      </c>
      <c r="F5253" s="5">
        <v>24.0</v>
      </c>
      <c r="G5253" s="5">
        <v>725.0</v>
      </c>
      <c r="H5253" s="5">
        <v>17407.0</v>
      </c>
      <c r="I5253" s="1" t="s">
        <v>2</v>
      </c>
      <c r="J5253" s="1" t="s">
        <v>240</v>
      </c>
      <c r="K5253" s="1" t="s">
        <v>111</v>
      </c>
      <c r="L5253" s="1" t="s">
        <v>5</v>
      </c>
      <c r="M5253" s="1" t="s">
        <v>6</v>
      </c>
      <c r="N5253" s="1" t="s">
        <v>7</v>
      </c>
      <c r="O5253" s="6"/>
    </row>
    <row r="5254">
      <c r="A5254" s="5">
        <v>202533.0</v>
      </c>
      <c r="B5254" s="2">
        <v>46007.0</v>
      </c>
      <c r="C5254" s="1" t="s">
        <v>11</v>
      </c>
      <c r="D5254" s="3" t="s">
        <v>145</v>
      </c>
      <c r="E5254" s="4">
        <v>46016.0</v>
      </c>
      <c r="F5254" s="5">
        <v>12.0</v>
      </c>
      <c r="G5254" s="5">
        <v>102.0</v>
      </c>
      <c r="H5254" s="5">
        <v>1227.0</v>
      </c>
      <c r="I5254" s="1" t="s">
        <v>125</v>
      </c>
      <c r="J5254" s="1" t="s">
        <v>12</v>
      </c>
      <c r="K5254" s="1" t="s">
        <v>13</v>
      </c>
      <c r="L5254" s="1" t="s">
        <v>5</v>
      </c>
      <c r="M5254" s="1" t="s">
        <v>6</v>
      </c>
      <c r="N5254" s="1" t="s">
        <v>7</v>
      </c>
      <c r="O5254" s="6"/>
    </row>
    <row r="5255">
      <c r="A5255" s="5">
        <v>202533.0</v>
      </c>
      <c r="B5255" s="2">
        <v>46007.0</v>
      </c>
      <c r="C5255" s="1" t="s">
        <v>11</v>
      </c>
      <c r="D5255" s="3" t="s">
        <v>133</v>
      </c>
      <c r="E5255" s="4">
        <v>46016.0</v>
      </c>
      <c r="F5255" s="5">
        <v>30.0</v>
      </c>
      <c r="G5255" s="5">
        <v>45.0</v>
      </c>
      <c r="H5255" s="5">
        <v>1361.0</v>
      </c>
      <c r="I5255" s="1" t="s">
        <v>125</v>
      </c>
      <c r="J5255" s="1" t="s">
        <v>12</v>
      </c>
      <c r="K5255" s="1" t="s">
        <v>13</v>
      </c>
      <c r="L5255" s="1" t="s">
        <v>5</v>
      </c>
      <c r="M5255" s="1" t="s">
        <v>6</v>
      </c>
      <c r="N5255" s="1" t="s">
        <v>7</v>
      </c>
      <c r="O5255" s="6"/>
    </row>
    <row r="5256">
      <c r="A5256" s="5">
        <v>202533.0</v>
      </c>
      <c r="B5256" s="2">
        <v>46007.0</v>
      </c>
      <c r="C5256" s="1" t="s">
        <v>11</v>
      </c>
      <c r="D5256" s="3" t="s">
        <v>535</v>
      </c>
      <c r="E5256" s="4">
        <v>46016.0</v>
      </c>
      <c r="F5256" s="5">
        <v>18.0</v>
      </c>
      <c r="G5256" s="5">
        <v>108.0</v>
      </c>
      <c r="H5256" s="5">
        <v>1948.0</v>
      </c>
      <c r="I5256" s="1" t="s">
        <v>127</v>
      </c>
      <c r="J5256" s="1" t="s">
        <v>12</v>
      </c>
      <c r="K5256" s="1" t="s">
        <v>13</v>
      </c>
      <c r="L5256" s="1" t="s">
        <v>5</v>
      </c>
      <c r="M5256" s="1" t="s">
        <v>6</v>
      </c>
      <c r="N5256" s="1" t="s">
        <v>7</v>
      </c>
      <c r="O5256" s="6"/>
    </row>
    <row r="5257">
      <c r="A5257" s="5">
        <v>202534.0</v>
      </c>
      <c r="B5257" s="2">
        <v>46007.0</v>
      </c>
      <c r="C5257" s="1" t="s">
        <v>11</v>
      </c>
      <c r="D5257" s="3" t="s">
        <v>1010</v>
      </c>
      <c r="E5257" s="4">
        <v>46016.0</v>
      </c>
      <c r="F5257" s="5">
        <v>50.0</v>
      </c>
      <c r="G5257" s="5">
        <v>40.0</v>
      </c>
      <c r="H5257" s="5">
        <v>2021.0</v>
      </c>
      <c r="I5257" s="1" t="s">
        <v>127</v>
      </c>
      <c r="J5257" s="1" t="s">
        <v>12</v>
      </c>
      <c r="K5257" s="1" t="s">
        <v>13</v>
      </c>
      <c r="L5257" s="1" t="s">
        <v>5</v>
      </c>
      <c r="M5257" s="1" t="s">
        <v>6</v>
      </c>
      <c r="N5257" s="1" t="s">
        <v>7</v>
      </c>
      <c r="O5257" s="6"/>
    </row>
    <row r="5258">
      <c r="A5258" s="5">
        <v>202534.0</v>
      </c>
      <c r="B5258" s="2">
        <v>46007.0</v>
      </c>
      <c r="C5258" s="1" t="s">
        <v>11</v>
      </c>
      <c r="D5258" s="3" t="s">
        <v>199</v>
      </c>
      <c r="E5258" s="4">
        <v>46016.0</v>
      </c>
      <c r="F5258" s="5">
        <v>900.0</v>
      </c>
      <c r="G5258" s="5">
        <v>5.0</v>
      </c>
      <c r="H5258" s="5">
        <v>4502.0</v>
      </c>
      <c r="I5258" s="1" t="s">
        <v>71</v>
      </c>
      <c r="J5258" s="1" t="s">
        <v>12</v>
      </c>
      <c r="K5258" s="1" t="s">
        <v>13</v>
      </c>
      <c r="L5258" s="1" t="s">
        <v>5</v>
      </c>
      <c r="M5258" s="1" t="s">
        <v>6</v>
      </c>
      <c r="N5258" s="1" t="s">
        <v>7</v>
      </c>
      <c r="O5258" s="6"/>
    </row>
    <row r="5259">
      <c r="A5259" s="5">
        <v>202534.0</v>
      </c>
      <c r="B5259" s="2">
        <v>46007.0</v>
      </c>
      <c r="C5259" s="1" t="s">
        <v>11</v>
      </c>
      <c r="D5259" s="3" t="s">
        <v>608</v>
      </c>
      <c r="E5259" s="4">
        <v>46016.0</v>
      </c>
      <c r="F5259" s="5">
        <v>200.0</v>
      </c>
      <c r="G5259" s="5">
        <v>23.0</v>
      </c>
      <c r="H5259" s="5">
        <v>4622.0</v>
      </c>
      <c r="I5259" s="1" t="s">
        <v>75</v>
      </c>
      <c r="J5259" s="1" t="s">
        <v>12</v>
      </c>
      <c r="K5259" s="1" t="s">
        <v>13</v>
      </c>
      <c r="L5259" s="1" t="s">
        <v>5</v>
      </c>
      <c r="M5259" s="1" t="s">
        <v>6</v>
      </c>
      <c r="N5259" s="1" t="s">
        <v>7</v>
      </c>
      <c r="O5259" s="6"/>
    </row>
    <row r="5260">
      <c r="A5260" s="5">
        <v>202534.0</v>
      </c>
      <c r="B5260" s="2">
        <v>46007.0</v>
      </c>
      <c r="C5260" s="1" t="s">
        <v>11</v>
      </c>
      <c r="D5260" s="3" t="s">
        <v>294</v>
      </c>
      <c r="E5260" s="4">
        <v>46016.0</v>
      </c>
      <c r="F5260" s="5">
        <v>200.0</v>
      </c>
      <c r="G5260" s="5">
        <v>324.0</v>
      </c>
      <c r="H5260" s="5">
        <v>64892.0</v>
      </c>
      <c r="I5260" s="1" t="s">
        <v>75</v>
      </c>
      <c r="J5260" s="1" t="s">
        <v>12</v>
      </c>
      <c r="K5260" s="1" t="s">
        <v>13</v>
      </c>
      <c r="L5260" s="1" t="s">
        <v>5</v>
      </c>
      <c r="M5260" s="1" t="s">
        <v>6</v>
      </c>
      <c r="N5260" s="1" t="s">
        <v>7</v>
      </c>
      <c r="O5260" s="6"/>
    </row>
    <row r="5261">
      <c r="A5261" s="5">
        <v>202534.0</v>
      </c>
      <c r="B5261" s="2">
        <v>46007.0</v>
      </c>
      <c r="C5261" s="1" t="s">
        <v>11</v>
      </c>
      <c r="D5261" s="3" t="s">
        <v>462</v>
      </c>
      <c r="E5261" s="4">
        <v>46016.0</v>
      </c>
      <c r="F5261" s="5">
        <v>150.0</v>
      </c>
      <c r="G5261" s="5">
        <v>32.0</v>
      </c>
      <c r="H5261" s="5">
        <v>4832.0</v>
      </c>
      <c r="I5261" s="1" t="s">
        <v>125</v>
      </c>
      <c r="J5261" s="1" t="s">
        <v>12</v>
      </c>
      <c r="K5261" s="1" t="s">
        <v>13</v>
      </c>
      <c r="L5261" s="1" t="s">
        <v>5</v>
      </c>
      <c r="M5261" s="1" t="s">
        <v>6</v>
      </c>
      <c r="N5261" s="1" t="s">
        <v>7</v>
      </c>
      <c r="O5261" s="6"/>
    </row>
    <row r="5262">
      <c r="A5262" s="5">
        <v>202534.0</v>
      </c>
      <c r="B5262" s="2">
        <v>46007.0</v>
      </c>
      <c r="C5262" s="1" t="s">
        <v>11</v>
      </c>
      <c r="D5262" s="3" t="s">
        <v>389</v>
      </c>
      <c r="E5262" s="4">
        <v>46016.0</v>
      </c>
      <c r="F5262" s="5">
        <v>100.0</v>
      </c>
      <c r="G5262" s="5">
        <v>87.0</v>
      </c>
      <c r="H5262" s="5">
        <v>8714.0</v>
      </c>
      <c r="I5262" s="1" t="s">
        <v>71</v>
      </c>
      <c r="J5262" s="1" t="s">
        <v>12</v>
      </c>
      <c r="K5262" s="1" t="s">
        <v>13</v>
      </c>
      <c r="L5262" s="1" t="s">
        <v>5</v>
      </c>
      <c r="M5262" s="1" t="s">
        <v>6</v>
      </c>
      <c r="N5262" s="1" t="s">
        <v>7</v>
      </c>
      <c r="O5262" s="6"/>
    </row>
    <row r="5263">
      <c r="A5263" s="5">
        <v>202534.0</v>
      </c>
      <c r="B5263" s="2">
        <v>46007.0</v>
      </c>
      <c r="C5263" s="1" t="s">
        <v>11</v>
      </c>
      <c r="D5263" s="3" t="s">
        <v>78</v>
      </c>
      <c r="E5263" s="4">
        <v>46016.0</v>
      </c>
      <c r="F5263" s="5">
        <v>1600.0</v>
      </c>
      <c r="G5263" s="5">
        <v>7.0</v>
      </c>
      <c r="H5263" s="5">
        <v>11138.0</v>
      </c>
      <c r="I5263" s="1" t="s">
        <v>75</v>
      </c>
      <c r="J5263" s="1" t="s">
        <v>12</v>
      </c>
      <c r="K5263" s="1" t="s">
        <v>13</v>
      </c>
      <c r="L5263" s="1" t="s">
        <v>5</v>
      </c>
      <c r="M5263" s="1" t="s">
        <v>6</v>
      </c>
      <c r="N5263" s="1" t="s">
        <v>7</v>
      </c>
      <c r="O5263" s="6"/>
    </row>
    <row r="5264">
      <c r="A5264" s="5">
        <v>202534.0</v>
      </c>
      <c r="B5264" s="2">
        <v>46007.0</v>
      </c>
      <c r="C5264" s="1" t="s">
        <v>11</v>
      </c>
      <c r="D5264" s="3" t="s">
        <v>652</v>
      </c>
      <c r="E5264" s="4">
        <v>46016.0</v>
      </c>
      <c r="F5264" s="5">
        <v>150.0</v>
      </c>
      <c r="G5264" s="5">
        <v>106.0</v>
      </c>
      <c r="H5264" s="5">
        <v>15861.0</v>
      </c>
      <c r="I5264" s="1" t="s">
        <v>127</v>
      </c>
      <c r="J5264" s="1" t="s">
        <v>12</v>
      </c>
      <c r="K5264" s="1" t="s">
        <v>13</v>
      </c>
      <c r="L5264" s="1" t="s">
        <v>5</v>
      </c>
      <c r="M5264" s="1" t="s">
        <v>6</v>
      </c>
      <c r="N5264" s="1" t="s">
        <v>7</v>
      </c>
      <c r="O5264" s="6"/>
    </row>
    <row r="5265">
      <c r="A5265" s="5">
        <v>202534.0</v>
      </c>
      <c r="B5265" s="2">
        <v>46007.0</v>
      </c>
      <c r="C5265" s="1" t="s">
        <v>11</v>
      </c>
      <c r="D5265" s="3" t="s">
        <v>166</v>
      </c>
      <c r="E5265" s="4">
        <v>46016.0</v>
      </c>
      <c r="F5265" s="5">
        <v>50.0</v>
      </c>
      <c r="G5265" s="5">
        <v>371.0</v>
      </c>
      <c r="H5265" s="5">
        <v>18527.0</v>
      </c>
      <c r="I5265" s="1" t="s">
        <v>75</v>
      </c>
      <c r="J5265" s="1" t="s">
        <v>12</v>
      </c>
      <c r="K5265" s="1" t="s">
        <v>13</v>
      </c>
      <c r="L5265" s="1" t="s">
        <v>5</v>
      </c>
      <c r="M5265" s="1" t="s">
        <v>6</v>
      </c>
      <c r="N5265" s="1" t="s">
        <v>7</v>
      </c>
      <c r="O5265" s="6"/>
    </row>
    <row r="5266">
      <c r="A5266" s="5">
        <v>202534.0</v>
      </c>
      <c r="B5266" s="2">
        <v>46007.0</v>
      </c>
      <c r="C5266" s="1" t="s">
        <v>11</v>
      </c>
      <c r="D5266" s="3" t="s">
        <v>841</v>
      </c>
      <c r="E5266" s="4">
        <v>46016.0</v>
      </c>
      <c r="F5266" s="5">
        <v>300.0</v>
      </c>
      <c r="G5266" s="5">
        <v>32.0</v>
      </c>
      <c r="H5266" s="5">
        <v>9506.0</v>
      </c>
      <c r="I5266" s="1" t="s">
        <v>71</v>
      </c>
      <c r="J5266" s="1" t="s">
        <v>12</v>
      </c>
      <c r="K5266" s="1" t="s">
        <v>13</v>
      </c>
      <c r="L5266" s="1" t="s">
        <v>5</v>
      </c>
      <c r="M5266" s="1" t="s">
        <v>6</v>
      </c>
      <c r="N5266" s="1" t="s">
        <v>7</v>
      </c>
      <c r="O5266" s="6"/>
    </row>
    <row r="5267">
      <c r="A5267" s="5">
        <v>202534.0</v>
      </c>
      <c r="B5267" s="2">
        <v>46007.0</v>
      </c>
      <c r="C5267" s="1" t="s">
        <v>11</v>
      </c>
      <c r="D5267" s="3" t="s">
        <v>384</v>
      </c>
      <c r="E5267" s="4">
        <v>46016.0</v>
      </c>
      <c r="F5267" s="5">
        <v>40.0</v>
      </c>
      <c r="G5267" s="5">
        <v>288.0</v>
      </c>
      <c r="H5267" s="5">
        <v>11507.0</v>
      </c>
      <c r="I5267" s="1" t="s">
        <v>71</v>
      </c>
      <c r="J5267" s="1" t="s">
        <v>12</v>
      </c>
      <c r="K5267" s="1" t="s">
        <v>13</v>
      </c>
      <c r="L5267" s="1" t="s">
        <v>5</v>
      </c>
      <c r="M5267" s="1" t="s">
        <v>6</v>
      </c>
      <c r="N5267" s="1" t="s">
        <v>7</v>
      </c>
      <c r="O5267" s="6"/>
    </row>
    <row r="5268">
      <c r="A5268" s="5">
        <v>202534.0</v>
      </c>
      <c r="B5268" s="2">
        <v>46007.0</v>
      </c>
      <c r="C5268" s="1" t="s">
        <v>11</v>
      </c>
      <c r="D5268" s="3" t="s">
        <v>86</v>
      </c>
      <c r="E5268" s="4">
        <v>46016.0</v>
      </c>
      <c r="F5268" s="5">
        <v>100.0</v>
      </c>
      <c r="G5268" s="5">
        <v>92.0</v>
      </c>
      <c r="H5268" s="5">
        <v>9179.0</v>
      </c>
      <c r="I5268" s="1" t="s">
        <v>75</v>
      </c>
      <c r="J5268" s="1" t="s">
        <v>12</v>
      </c>
      <c r="K5268" s="1" t="s">
        <v>13</v>
      </c>
      <c r="L5268" s="1" t="s">
        <v>5</v>
      </c>
      <c r="M5268" s="1" t="s">
        <v>6</v>
      </c>
      <c r="N5268" s="1" t="s">
        <v>7</v>
      </c>
      <c r="O5268" s="6"/>
    </row>
    <row r="5269">
      <c r="A5269" s="5">
        <v>202534.0</v>
      </c>
      <c r="B5269" s="2">
        <v>46007.0</v>
      </c>
      <c r="C5269" s="1" t="s">
        <v>11</v>
      </c>
      <c r="D5269" s="3" t="s">
        <v>491</v>
      </c>
      <c r="E5269" s="4">
        <v>46016.0</v>
      </c>
      <c r="F5269" s="5">
        <v>100.0</v>
      </c>
      <c r="G5269" s="5">
        <v>53.0</v>
      </c>
      <c r="H5269" s="5">
        <v>5330.0</v>
      </c>
      <c r="I5269" s="1" t="s">
        <v>71</v>
      </c>
      <c r="J5269" s="1" t="s">
        <v>12</v>
      </c>
      <c r="K5269" s="1" t="s">
        <v>13</v>
      </c>
      <c r="L5269" s="1" t="s">
        <v>5</v>
      </c>
      <c r="M5269" s="1" t="s">
        <v>6</v>
      </c>
      <c r="N5269" s="1" t="s">
        <v>7</v>
      </c>
      <c r="O5269" s="6"/>
    </row>
    <row r="5270">
      <c r="A5270" s="5">
        <v>202534.0</v>
      </c>
      <c r="B5270" s="2">
        <v>46007.0</v>
      </c>
      <c r="C5270" s="1" t="s">
        <v>11</v>
      </c>
      <c r="D5270" s="3" t="s">
        <v>159</v>
      </c>
      <c r="E5270" s="4">
        <v>46016.0</v>
      </c>
      <c r="F5270" s="5">
        <v>120.0</v>
      </c>
      <c r="G5270" s="5">
        <v>58.0</v>
      </c>
      <c r="H5270" s="5">
        <v>6906.0</v>
      </c>
      <c r="I5270" s="1" t="s">
        <v>75</v>
      </c>
      <c r="J5270" s="1" t="s">
        <v>12</v>
      </c>
      <c r="K5270" s="1" t="s">
        <v>13</v>
      </c>
      <c r="L5270" s="1" t="s">
        <v>5</v>
      </c>
      <c r="M5270" s="1" t="s">
        <v>6</v>
      </c>
      <c r="N5270" s="1" t="s">
        <v>7</v>
      </c>
      <c r="O5270" s="6"/>
    </row>
    <row r="5271">
      <c r="A5271" s="5">
        <v>202534.0</v>
      </c>
      <c r="B5271" s="2">
        <v>46007.0</v>
      </c>
      <c r="C5271" s="1" t="s">
        <v>11</v>
      </c>
      <c r="D5271" s="3" t="s">
        <v>367</v>
      </c>
      <c r="E5271" s="4">
        <v>46016.0</v>
      </c>
      <c r="F5271" s="5">
        <v>250.0</v>
      </c>
      <c r="G5271" s="5">
        <v>79.0</v>
      </c>
      <c r="H5271" s="5">
        <v>19784.0</v>
      </c>
      <c r="I5271" s="1" t="s">
        <v>127</v>
      </c>
      <c r="J5271" s="1" t="s">
        <v>12</v>
      </c>
      <c r="K5271" s="1" t="s">
        <v>13</v>
      </c>
      <c r="L5271" s="1" t="s">
        <v>5</v>
      </c>
      <c r="M5271" s="1" t="s">
        <v>6</v>
      </c>
      <c r="N5271" s="1" t="s">
        <v>7</v>
      </c>
      <c r="O5271" s="6"/>
    </row>
    <row r="5272">
      <c r="A5272" s="5">
        <v>202534.0</v>
      </c>
      <c r="B5272" s="2">
        <v>46007.0</v>
      </c>
      <c r="C5272" s="1" t="s">
        <v>11</v>
      </c>
      <c r="D5272" s="3" t="s">
        <v>485</v>
      </c>
      <c r="E5272" s="4">
        <v>46016.0</v>
      </c>
      <c r="F5272" s="5">
        <v>200.0</v>
      </c>
      <c r="G5272" s="5">
        <v>28.0</v>
      </c>
      <c r="H5272" s="5">
        <v>5618.0</v>
      </c>
      <c r="I5272" s="1" t="s">
        <v>71</v>
      </c>
      <c r="J5272" s="1" t="s">
        <v>12</v>
      </c>
      <c r="K5272" s="1" t="s">
        <v>13</v>
      </c>
      <c r="L5272" s="1" t="s">
        <v>5</v>
      </c>
      <c r="M5272" s="1" t="s">
        <v>6</v>
      </c>
      <c r="N5272" s="1" t="s">
        <v>7</v>
      </c>
      <c r="O5272" s="6"/>
    </row>
    <row r="5273">
      <c r="A5273" s="5">
        <v>202534.0</v>
      </c>
      <c r="B5273" s="2">
        <v>46007.0</v>
      </c>
      <c r="C5273" s="1" t="s">
        <v>11</v>
      </c>
      <c r="D5273" s="3" t="s">
        <v>492</v>
      </c>
      <c r="E5273" s="4">
        <v>46016.0</v>
      </c>
      <c r="F5273" s="5">
        <v>200.0</v>
      </c>
      <c r="G5273" s="5">
        <v>11.0</v>
      </c>
      <c r="H5273" s="5">
        <v>2176.0</v>
      </c>
      <c r="I5273" s="1" t="s">
        <v>71</v>
      </c>
      <c r="J5273" s="1" t="s">
        <v>12</v>
      </c>
      <c r="K5273" s="1" t="s">
        <v>13</v>
      </c>
      <c r="L5273" s="1" t="s">
        <v>5</v>
      </c>
      <c r="M5273" s="1" t="s">
        <v>6</v>
      </c>
      <c r="N5273" s="1" t="s">
        <v>7</v>
      </c>
      <c r="O5273" s="6"/>
    </row>
    <row r="5274">
      <c r="A5274" s="5">
        <v>202534.0</v>
      </c>
      <c r="B5274" s="2">
        <v>46007.0</v>
      </c>
      <c r="C5274" s="1" t="s">
        <v>11</v>
      </c>
      <c r="D5274" s="3" t="s">
        <v>489</v>
      </c>
      <c r="E5274" s="4">
        <v>46016.0</v>
      </c>
      <c r="F5274" s="5">
        <v>160.0</v>
      </c>
      <c r="G5274" s="5">
        <v>43.0</v>
      </c>
      <c r="H5274" s="5">
        <v>6914.0</v>
      </c>
      <c r="I5274" s="1" t="s">
        <v>71</v>
      </c>
      <c r="J5274" s="1" t="s">
        <v>12</v>
      </c>
      <c r="K5274" s="1" t="s">
        <v>13</v>
      </c>
      <c r="L5274" s="1" t="s">
        <v>5</v>
      </c>
      <c r="M5274" s="1" t="s">
        <v>6</v>
      </c>
      <c r="N5274" s="1" t="s">
        <v>7</v>
      </c>
      <c r="O5274" s="6"/>
    </row>
    <row r="5275">
      <c r="A5275" s="5">
        <v>202534.0</v>
      </c>
      <c r="B5275" s="2">
        <v>46007.0</v>
      </c>
      <c r="C5275" s="1" t="s">
        <v>11</v>
      </c>
      <c r="D5275" s="3" t="s">
        <v>139</v>
      </c>
      <c r="E5275" s="4">
        <v>46016.0</v>
      </c>
      <c r="F5275" s="5">
        <v>144.0</v>
      </c>
      <c r="G5275" s="5">
        <v>90.0</v>
      </c>
      <c r="H5275" s="5">
        <v>12904.0</v>
      </c>
      <c r="I5275" s="1" t="s">
        <v>127</v>
      </c>
      <c r="J5275" s="1" t="s">
        <v>12</v>
      </c>
      <c r="K5275" s="1" t="s">
        <v>13</v>
      </c>
      <c r="L5275" s="1" t="s">
        <v>5</v>
      </c>
      <c r="M5275" s="1" t="s">
        <v>6</v>
      </c>
      <c r="N5275" s="1" t="s">
        <v>7</v>
      </c>
      <c r="O5275" s="6"/>
    </row>
    <row r="5276">
      <c r="A5276" s="5">
        <v>202534.0</v>
      </c>
      <c r="B5276" s="2">
        <v>46007.0</v>
      </c>
      <c r="C5276" s="1" t="s">
        <v>11</v>
      </c>
      <c r="D5276" s="3" t="s">
        <v>79</v>
      </c>
      <c r="E5276" s="4">
        <v>46016.0</v>
      </c>
      <c r="F5276" s="5">
        <v>300.0</v>
      </c>
      <c r="G5276" s="5">
        <v>30.0</v>
      </c>
      <c r="H5276" s="5">
        <v>9053.0</v>
      </c>
      <c r="I5276" s="1" t="s">
        <v>75</v>
      </c>
      <c r="J5276" s="1" t="s">
        <v>12</v>
      </c>
      <c r="K5276" s="1" t="s">
        <v>13</v>
      </c>
      <c r="L5276" s="1" t="s">
        <v>5</v>
      </c>
      <c r="M5276" s="1" t="s">
        <v>6</v>
      </c>
      <c r="N5276" s="1" t="s">
        <v>7</v>
      </c>
      <c r="O5276" s="6"/>
    </row>
    <row r="5277">
      <c r="A5277" s="5">
        <v>202534.0</v>
      </c>
      <c r="B5277" s="2">
        <v>46007.0</v>
      </c>
      <c r="C5277" s="1" t="s">
        <v>11</v>
      </c>
      <c r="D5277" s="3" t="s">
        <v>293</v>
      </c>
      <c r="E5277" s="4">
        <v>46016.0</v>
      </c>
      <c r="F5277" s="5">
        <v>10000.0</v>
      </c>
      <c r="G5277" s="5">
        <v>3.0</v>
      </c>
      <c r="H5277" s="5">
        <v>28702.0</v>
      </c>
      <c r="I5277" s="1" t="s">
        <v>75</v>
      </c>
      <c r="J5277" s="1" t="s">
        <v>12</v>
      </c>
      <c r="K5277" s="1" t="s">
        <v>13</v>
      </c>
      <c r="L5277" s="1" t="s">
        <v>5</v>
      </c>
      <c r="M5277" s="1" t="s">
        <v>6</v>
      </c>
      <c r="N5277" s="1" t="s">
        <v>7</v>
      </c>
      <c r="O5277" s="6"/>
    </row>
    <row r="5278">
      <c r="A5278" s="5">
        <v>202534.0</v>
      </c>
      <c r="B5278" s="2">
        <v>46007.0</v>
      </c>
      <c r="C5278" s="1" t="s">
        <v>11</v>
      </c>
      <c r="D5278" s="3" t="s">
        <v>190</v>
      </c>
      <c r="E5278" s="4">
        <v>46016.0</v>
      </c>
      <c r="F5278" s="5">
        <v>150.0</v>
      </c>
      <c r="G5278" s="5">
        <v>81.0</v>
      </c>
      <c r="H5278" s="5">
        <v>12098.0</v>
      </c>
      <c r="I5278" s="1" t="s">
        <v>71</v>
      </c>
      <c r="J5278" s="1" t="s">
        <v>12</v>
      </c>
      <c r="K5278" s="1" t="s">
        <v>13</v>
      </c>
      <c r="L5278" s="1" t="s">
        <v>5</v>
      </c>
      <c r="M5278" s="1" t="s">
        <v>6</v>
      </c>
      <c r="N5278" s="1" t="s">
        <v>7</v>
      </c>
      <c r="O5278" s="6"/>
    </row>
    <row r="5279">
      <c r="A5279" s="5">
        <v>202534.0</v>
      </c>
      <c r="B5279" s="2">
        <v>46007.0</v>
      </c>
      <c r="C5279" s="1" t="s">
        <v>11</v>
      </c>
      <c r="D5279" s="3" t="s">
        <v>842</v>
      </c>
      <c r="E5279" s="4">
        <v>46016.0</v>
      </c>
      <c r="F5279" s="5">
        <v>150.0</v>
      </c>
      <c r="G5279" s="5">
        <v>15.0</v>
      </c>
      <c r="H5279" s="5">
        <v>2193.0</v>
      </c>
      <c r="I5279" s="1" t="s">
        <v>71</v>
      </c>
      <c r="J5279" s="1" t="s">
        <v>12</v>
      </c>
      <c r="K5279" s="1" t="s">
        <v>13</v>
      </c>
      <c r="L5279" s="1" t="s">
        <v>5</v>
      </c>
      <c r="M5279" s="1" t="s">
        <v>6</v>
      </c>
      <c r="N5279" s="1" t="s">
        <v>7</v>
      </c>
      <c r="O5279" s="6"/>
    </row>
    <row r="5280">
      <c r="A5280" s="5">
        <v>202534.0</v>
      </c>
      <c r="B5280" s="2">
        <v>46007.0</v>
      </c>
      <c r="C5280" s="1" t="s">
        <v>11</v>
      </c>
      <c r="D5280" s="3" t="s">
        <v>181</v>
      </c>
      <c r="E5280" s="4">
        <v>46016.0</v>
      </c>
      <c r="F5280" s="5">
        <v>800.0</v>
      </c>
      <c r="G5280" s="5">
        <v>6.0</v>
      </c>
      <c r="H5280" s="5">
        <v>4874.0</v>
      </c>
      <c r="I5280" s="1" t="s">
        <v>75</v>
      </c>
      <c r="J5280" s="1" t="s">
        <v>12</v>
      </c>
      <c r="K5280" s="1" t="s">
        <v>13</v>
      </c>
      <c r="L5280" s="1" t="s">
        <v>5</v>
      </c>
      <c r="M5280" s="1" t="s">
        <v>6</v>
      </c>
      <c r="N5280" s="1" t="s">
        <v>7</v>
      </c>
      <c r="O5280" s="6"/>
    </row>
    <row r="5281">
      <c r="A5281" s="5">
        <v>202534.0</v>
      </c>
      <c r="B5281" s="2">
        <v>46007.0</v>
      </c>
      <c r="C5281" s="1" t="s">
        <v>11</v>
      </c>
      <c r="D5281" s="3" t="s">
        <v>140</v>
      </c>
      <c r="E5281" s="4">
        <v>46016.0</v>
      </c>
      <c r="F5281" s="5">
        <v>20.0</v>
      </c>
      <c r="G5281" s="5">
        <v>699.0</v>
      </c>
      <c r="H5281" s="5">
        <v>13985.0</v>
      </c>
      <c r="I5281" s="1" t="s">
        <v>127</v>
      </c>
      <c r="J5281" s="1" t="s">
        <v>12</v>
      </c>
      <c r="K5281" s="1" t="s">
        <v>13</v>
      </c>
      <c r="L5281" s="1" t="s">
        <v>5</v>
      </c>
      <c r="M5281" s="1" t="s">
        <v>6</v>
      </c>
      <c r="N5281" s="1" t="s">
        <v>7</v>
      </c>
      <c r="O5281" s="6"/>
    </row>
    <row r="5282">
      <c r="A5282" s="5">
        <v>202534.0</v>
      </c>
      <c r="B5282" s="2">
        <v>46007.0</v>
      </c>
      <c r="C5282" s="1" t="s">
        <v>11</v>
      </c>
      <c r="D5282" s="3" t="s">
        <v>193</v>
      </c>
      <c r="E5282" s="4">
        <v>46016.0</v>
      </c>
      <c r="F5282" s="5">
        <v>600.0</v>
      </c>
      <c r="G5282" s="5">
        <v>10.0</v>
      </c>
      <c r="H5282" s="5">
        <v>5966.0</v>
      </c>
      <c r="I5282" s="1" t="s">
        <v>75</v>
      </c>
      <c r="J5282" s="1" t="s">
        <v>12</v>
      </c>
      <c r="K5282" s="1" t="s">
        <v>13</v>
      </c>
      <c r="L5282" s="1" t="s">
        <v>5</v>
      </c>
      <c r="M5282" s="1" t="s">
        <v>6</v>
      </c>
      <c r="N5282" s="1" t="s">
        <v>7</v>
      </c>
      <c r="O5282" s="6"/>
    </row>
    <row r="5283">
      <c r="A5283" s="5">
        <v>202534.0</v>
      </c>
      <c r="B5283" s="2">
        <v>46007.0</v>
      </c>
      <c r="C5283" s="1" t="s">
        <v>11</v>
      </c>
      <c r="D5283" s="3" t="s">
        <v>1007</v>
      </c>
      <c r="E5283" s="4">
        <v>46016.0</v>
      </c>
      <c r="F5283" s="5">
        <v>30.0</v>
      </c>
      <c r="G5283" s="5">
        <v>107.0</v>
      </c>
      <c r="H5283" s="5">
        <v>3198.0</v>
      </c>
      <c r="I5283" s="1" t="s">
        <v>71</v>
      </c>
      <c r="J5283" s="1" t="s">
        <v>12</v>
      </c>
      <c r="K5283" s="1" t="s">
        <v>13</v>
      </c>
      <c r="L5283" s="1" t="s">
        <v>5</v>
      </c>
      <c r="M5283" s="1" t="s">
        <v>6</v>
      </c>
      <c r="N5283" s="1" t="s">
        <v>7</v>
      </c>
      <c r="O5283" s="6"/>
    </row>
    <row r="5284">
      <c r="A5284" s="5">
        <v>202534.0</v>
      </c>
      <c r="B5284" s="2">
        <v>46007.0</v>
      </c>
      <c r="C5284" s="1" t="s">
        <v>11</v>
      </c>
      <c r="D5284" s="3" t="s">
        <v>157</v>
      </c>
      <c r="E5284" s="4">
        <v>46016.0</v>
      </c>
      <c r="F5284" s="5">
        <v>80.0</v>
      </c>
      <c r="G5284" s="5">
        <v>143.0</v>
      </c>
      <c r="H5284" s="5">
        <v>11435.0</v>
      </c>
      <c r="I5284" s="1" t="s">
        <v>71</v>
      </c>
      <c r="J5284" s="1" t="s">
        <v>12</v>
      </c>
      <c r="K5284" s="1" t="s">
        <v>13</v>
      </c>
      <c r="L5284" s="1" t="s">
        <v>5</v>
      </c>
      <c r="M5284" s="1" t="s">
        <v>6</v>
      </c>
      <c r="N5284" s="1" t="s">
        <v>7</v>
      </c>
      <c r="O5284" s="6"/>
    </row>
    <row r="5285">
      <c r="A5285" s="5">
        <v>202534.0</v>
      </c>
      <c r="B5285" s="2">
        <v>46007.0</v>
      </c>
      <c r="C5285" s="1" t="s">
        <v>11</v>
      </c>
      <c r="D5285" s="3" t="s">
        <v>854</v>
      </c>
      <c r="E5285" s="4">
        <v>46016.0</v>
      </c>
      <c r="F5285" s="5">
        <v>50.0</v>
      </c>
      <c r="G5285" s="5">
        <v>20.0</v>
      </c>
      <c r="H5285" s="5">
        <v>979.0</v>
      </c>
      <c r="I5285" s="1" t="s">
        <v>71</v>
      </c>
      <c r="J5285" s="1" t="s">
        <v>12</v>
      </c>
      <c r="K5285" s="1" t="s">
        <v>13</v>
      </c>
      <c r="L5285" s="1" t="s">
        <v>5</v>
      </c>
      <c r="M5285" s="1" t="s">
        <v>6</v>
      </c>
      <c r="N5285" s="1" t="s">
        <v>7</v>
      </c>
      <c r="O5285" s="6"/>
    </row>
    <row r="5286">
      <c r="A5286" s="5">
        <v>202534.0</v>
      </c>
      <c r="B5286" s="2">
        <v>46007.0</v>
      </c>
      <c r="C5286" s="1" t="s">
        <v>11</v>
      </c>
      <c r="D5286" s="3" t="s">
        <v>204</v>
      </c>
      <c r="E5286" s="4">
        <v>46016.0</v>
      </c>
      <c r="F5286" s="5">
        <v>20.0</v>
      </c>
      <c r="G5286" s="5">
        <v>1025.0</v>
      </c>
      <c r="H5286" s="5">
        <v>20495.0</v>
      </c>
      <c r="I5286" s="1" t="s">
        <v>127</v>
      </c>
      <c r="J5286" s="1" t="s">
        <v>12</v>
      </c>
      <c r="K5286" s="1" t="s">
        <v>13</v>
      </c>
      <c r="L5286" s="1" t="s">
        <v>5</v>
      </c>
      <c r="M5286" s="1" t="s">
        <v>6</v>
      </c>
      <c r="N5286" s="1" t="s">
        <v>7</v>
      </c>
      <c r="O5286" s="6"/>
    </row>
    <row r="5287">
      <c r="A5287" s="5">
        <v>202534.0</v>
      </c>
      <c r="B5287" s="2">
        <v>46007.0</v>
      </c>
      <c r="C5287" s="1" t="s">
        <v>11</v>
      </c>
      <c r="D5287" s="3" t="s">
        <v>187</v>
      </c>
      <c r="E5287" s="4">
        <v>46016.0</v>
      </c>
      <c r="F5287" s="5">
        <v>1100.0</v>
      </c>
      <c r="G5287" s="5">
        <v>121.0</v>
      </c>
      <c r="H5287" s="5">
        <v>133541.64</v>
      </c>
      <c r="I5287" s="1" t="s">
        <v>75</v>
      </c>
      <c r="J5287" s="1" t="s">
        <v>12</v>
      </c>
      <c r="K5287" s="1" t="s">
        <v>13</v>
      </c>
      <c r="L5287" s="1" t="s">
        <v>5</v>
      </c>
      <c r="M5287" s="1" t="s">
        <v>6</v>
      </c>
      <c r="N5287" s="1" t="s">
        <v>7</v>
      </c>
      <c r="O5287" s="6"/>
    </row>
    <row r="5288">
      <c r="A5288" s="5">
        <v>202534.0</v>
      </c>
      <c r="B5288" s="2">
        <v>46007.0</v>
      </c>
      <c r="C5288" s="1" t="s">
        <v>11</v>
      </c>
      <c r="D5288" s="3" t="s">
        <v>838</v>
      </c>
      <c r="E5288" s="4">
        <v>46016.0</v>
      </c>
      <c r="F5288" s="5">
        <v>10.0</v>
      </c>
      <c r="G5288" s="5">
        <v>2180.0</v>
      </c>
      <c r="H5288" s="5">
        <v>21797.0</v>
      </c>
      <c r="I5288" s="1" t="s">
        <v>127</v>
      </c>
      <c r="J5288" s="1" t="s">
        <v>12</v>
      </c>
      <c r="K5288" s="1" t="s">
        <v>13</v>
      </c>
      <c r="L5288" s="1" t="s">
        <v>5</v>
      </c>
      <c r="M5288" s="1" t="s">
        <v>6</v>
      </c>
      <c r="N5288" s="1" t="s">
        <v>7</v>
      </c>
      <c r="O5288" s="6"/>
    </row>
    <row r="5289">
      <c r="A5289" s="5">
        <v>202534.0</v>
      </c>
      <c r="B5289" s="2">
        <v>46007.0</v>
      </c>
      <c r="C5289" s="1" t="s">
        <v>11</v>
      </c>
      <c r="D5289" s="3" t="s">
        <v>169</v>
      </c>
      <c r="E5289" s="4">
        <v>46016.0</v>
      </c>
      <c r="F5289" s="5">
        <v>200.0</v>
      </c>
      <c r="G5289" s="5">
        <v>35.0</v>
      </c>
      <c r="H5289" s="5">
        <v>6988.0</v>
      </c>
      <c r="I5289" s="1" t="s">
        <v>75</v>
      </c>
      <c r="J5289" s="1" t="s">
        <v>12</v>
      </c>
      <c r="K5289" s="1" t="s">
        <v>13</v>
      </c>
      <c r="L5289" s="1" t="s">
        <v>5</v>
      </c>
      <c r="M5289" s="1" t="s">
        <v>6</v>
      </c>
      <c r="N5289" s="1" t="s">
        <v>7</v>
      </c>
      <c r="O5289" s="6"/>
    </row>
    <row r="5290">
      <c r="A5290" s="5">
        <v>202534.0</v>
      </c>
      <c r="B5290" s="2">
        <v>46007.0</v>
      </c>
      <c r="C5290" s="1" t="s">
        <v>11</v>
      </c>
      <c r="D5290" s="3" t="s">
        <v>415</v>
      </c>
      <c r="E5290" s="4">
        <v>46016.0</v>
      </c>
      <c r="F5290" s="5">
        <v>75.0</v>
      </c>
      <c r="G5290" s="5">
        <v>198.0</v>
      </c>
      <c r="H5290" s="5">
        <v>14825.0</v>
      </c>
      <c r="I5290" s="1" t="s">
        <v>71</v>
      </c>
      <c r="J5290" s="1" t="s">
        <v>12</v>
      </c>
      <c r="K5290" s="1" t="s">
        <v>13</v>
      </c>
      <c r="L5290" s="1" t="s">
        <v>5</v>
      </c>
      <c r="M5290" s="1" t="s">
        <v>6</v>
      </c>
      <c r="N5290" s="1" t="s">
        <v>7</v>
      </c>
      <c r="O5290" s="6"/>
    </row>
    <row r="5291">
      <c r="A5291" s="5">
        <v>202534.0</v>
      </c>
      <c r="B5291" s="2">
        <v>46007.0</v>
      </c>
      <c r="C5291" s="1" t="s">
        <v>11</v>
      </c>
      <c r="D5291" s="3" t="s">
        <v>442</v>
      </c>
      <c r="E5291" s="4">
        <v>46016.0</v>
      </c>
      <c r="F5291" s="5">
        <v>30.0</v>
      </c>
      <c r="G5291" s="5">
        <v>158.0</v>
      </c>
      <c r="H5291" s="5">
        <v>4732.0</v>
      </c>
      <c r="I5291" s="1" t="s">
        <v>71</v>
      </c>
      <c r="J5291" s="1" t="s">
        <v>12</v>
      </c>
      <c r="K5291" s="1" t="s">
        <v>13</v>
      </c>
      <c r="L5291" s="1" t="s">
        <v>5</v>
      </c>
      <c r="M5291" s="1" t="s">
        <v>6</v>
      </c>
      <c r="N5291" s="1" t="s">
        <v>7</v>
      </c>
      <c r="O5291" s="6"/>
    </row>
    <row r="5292">
      <c r="A5292" s="5">
        <v>202534.0</v>
      </c>
      <c r="B5292" s="2">
        <v>46007.0</v>
      </c>
      <c r="C5292" s="1" t="s">
        <v>11</v>
      </c>
      <c r="D5292" s="3" t="s">
        <v>487</v>
      </c>
      <c r="E5292" s="4">
        <v>46016.0</v>
      </c>
      <c r="F5292" s="5">
        <v>600.0</v>
      </c>
      <c r="G5292" s="5">
        <v>6.0</v>
      </c>
      <c r="H5292" s="5">
        <v>3368.0</v>
      </c>
      <c r="I5292" s="1" t="s">
        <v>71</v>
      </c>
      <c r="J5292" s="1" t="s">
        <v>12</v>
      </c>
      <c r="K5292" s="1" t="s">
        <v>13</v>
      </c>
      <c r="L5292" s="1" t="s">
        <v>5</v>
      </c>
      <c r="M5292" s="1" t="s">
        <v>6</v>
      </c>
      <c r="N5292" s="1" t="s">
        <v>7</v>
      </c>
      <c r="O5292" s="6"/>
    </row>
    <row r="5293">
      <c r="A5293" s="5">
        <v>202534.0</v>
      </c>
      <c r="B5293" s="2">
        <v>46007.0</v>
      </c>
      <c r="C5293" s="1" t="s">
        <v>11</v>
      </c>
      <c r="D5293" s="3" t="s">
        <v>433</v>
      </c>
      <c r="E5293" s="4">
        <v>46016.0</v>
      </c>
      <c r="F5293" s="5">
        <v>40.0</v>
      </c>
      <c r="G5293" s="5">
        <v>238.0</v>
      </c>
      <c r="H5293" s="5">
        <v>9520.0</v>
      </c>
      <c r="I5293" s="1" t="s">
        <v>71</v>
      </c>
      <c r="J5293" s="1" t="s">
        <v>12</v>
      </c>
      <c r="K5293" s="1" t="s">
        <v>13</v>
      </c>
      <c r="L5293" s="1" t="s">
        <v>5</v>
      </c>
      <c r="M5293" s="1" t="s">
        <v>6</v>
      </c>
      <c r="N5293" s="1" t="s">
        <v>7</v>
      </c>
      <c r="O5293" s="6"/>
    </row>
    <row r="5294">
      <c r="A5294" s="5">
        <v>202534.0</v>
      </c>
      <c r="B5294" s="2">
        <v>46007.0</v>
      </c>
      <c r="C5294" s="1" t="s">
        <v>11</v>
      </c>
      <c r="D5294" s="3" t="s">
        <v>359</v>
      </c>
      <c r="E5294" s="4">
        <v>46016.0</v>
      </c>
      <c r="F5294" s="5">
        <v>50.0</v>
      </c>
      <c r="G5294" s="5">
        <v>76.0</v>
      </c>
      <c r="H5294" s="5">
        <v>3817.0</v>
      </c>
      <c r="I5294" s="1" t="s">
        <v>75</v>
      </c>
      <c r="J5294" s="1" t="s">
        <v>12</v>
      </c>
      <c r="K5294" s="1" t="s">
        <v>13</v>
      </c>
      <c r="L5294" s="1" t="s">
        <v>5</v>
      </c>
      <c r="M5294" s="1" t="s">
        <v>6</v>
      </c>
      <c r="N5294" s="1" t="s">
        <v>7</v>
      </c>
      <c r="O5294" s="6"/>
    </row>
    <row r="5295">
      <c r="A5295" s="5">
        <v>202534.0</v>
      </c>
      <c r="B5295" s="2">
        <v>46007.0</v>
      </c>
      <c r="C5295" s="1" t="s">
        <v>11</v>
      </c>
      <c r="D5295" s="3" t="s">
        <v>158</v>
      </c>
      <c r="E5295" s="4">
        <v>46016.0</v>
      </c>
      <c r="F5295" s="5">
        <v>120.0</v>
      </c>
      <c r="G5295" s="5">
        <v>196.0</v>
      </c>
      <c r="H5295" s="5">
        <v>23571.0</v>
      </c>
      <c r="I5295" s="1" t="s">
        <v>75</v>
      </c>
      <c r="J5295" s="1" t="s">
        <v>12</v>
      </c>
      <c r="K5295" s="1" t="s">
        <v>13</v>
      </c>
      <c r="L5295" s="1" t="s">
        <v>5</v>
      </c>
      <c r="M5295" s="1" t="s">
        <v>6</v>
      </c>
      <c r="N5295" s="1" t="s">
        <v>7</v>
      </c>
      <c r="O5295" s="6"/>
    </row>
    <row r="5296">
      <c r="A5296" s="5">
        <v>202534.0</v>
      </c>
      <c r="B5296" s="2">
        <v>46007.0</v>
      </c>
      <c r="C5296" s="1" t="s">
        <v>11</v>
      </c>
      <c r="D5296" s="7">
        <v>5963.0</v>
      </c>
      <c r="E5296" s="4">
        <v>46016.0</v>
      </c>
      <c r="F5296" s="5">
        <v>45.0</v>
      </c>
      <c r="G5296" s="5">
        <v>81.0</v>
      </c>
      <c r="H5296" s="5">
        <v>3652.0</v>
      </c>
      <c r="I5296" s="1" t="s">
        <v>125</v>
      </c>
      <c r="J5296" s="1" t="s">
        <v>12</v>
      </c>
      <c r="K5296" s="1" t="s">
        <v>13</v>
      </c>
      <c r="L5296" s="1" t="s">
        <v>5</v>
      </c>
      <c r="M5296" s="1" t="s">
        <v>6</v>
      </c>
      <c r="N5296" s="1" t="s">
        <v>7</v>
      </c>
      <c r="O5296" s="6"/>
    </row>
    <row r="5297">
      <c r="A5297" s="5">
        <v>202534.0</v>
      </c>
      <c r="B5297" s="2">
        <v>46007.0</v>
      </c>
      <c r="C5297" s="1" t="s">
        <v>11</v>
      </c>
      <c r="D5297" s="3" t="s">
        <v>186</v>
      </c>
      <c r="E5297" s="4">
        <v>46016.0</v>
      </c>
      <c r="F5297" s="5">
        <v>600.0</v>
      </c>
      <c r="G5297" s="5">
        <v>9.0</v>
      </c>
      <c r="H5297" s="5">
        <v>5354.0</v>
      </c>
      <c r="I5297" s="1" t="s">
        <v>71</v>
      </c>
      <c r="J5297" s="1" t="s">
        <v>12</v>
      </c>
      <c r="K5297" s="1" t="s">
        <v>13</v>
      </c>
      <c r="L5297" s="1" t="s">
        <v>5</v>
      </c>
      <c r="M5297" s="1" t="s">
        <v>6</v>
      </c>
      <c r="N5297" s="1" t="s">
        <v>7</v>
      </c>
      <c r="O5297" s="6"/>
    </row>
    <row r="5298">
      <c r="A5298" s="5">
        <v>202534.0</v>
      </c>
      <c r="B5298" s="2">
        <v>46007.0</v>
      </c>
      <c r="C5298" s="1" t="s">
        <v>11</v>
      </c>
      <c r="D5298" s="3" t="s">
        <v>844</v>
      </c>
      <c r="E5298" s="4">
        <v>46016.0</v>
      </c>
      <c r="F5298" s="5">
        <v>150.0</v>
      </c>
      <c r="G5298" s="5">
        <v>39.0</v>
      </c>
      <c r="H5298" s="5">
        <v>5834.0</v>
      </c>
      <c r="I5298" s="1" t="s">
        <v>71</v>
      </c>
      <c r="J5298" s="1" t="s">
        <v>12</v>
      </c>
      <c r="K5298" s="1" t="s">
        <v>13</v>
      </c>
      <c r="L5298" s="1" t="s">
        <v>5</v>
      </c>
      <c r="M5298" s="1" t="s">
        <v>6</v>
      </c>
      <c r="N5298" s="1" t="s">
        <v>7</v>
      </c>
      <c r="O5298" s="6"/>
    </row>
    <row r="5299">
      <c r="A5299" s="5">
        <v>202535.0</v>
      </c>
      <c r="B5299" s="2">
        <v>46007.0</v>
      </c>
      <c r="C5299" s="1" t="s">
        <v>11</v>
      </c>
      <c r="D5299" s="3" t="s">
        <v>444</v>
      </c>
      <c r="E5299" s="4">
        <v>46016.0</v>
      </c>
      <c r="F5299" s="5">
        <v>60.0</v>
      </c>
      <c r="G5299" s="5">
        <v>47.0</v>
      </c>
      <c r="H5299" s="5">
        <v>2832.0</v>
      </c>
      <c r="I5299" s="1" t="s">
        <v>71</v>
      </c>
      <c r="J5299" s="1" t="s">
        <v>12</v>
      </c>
      <c r="K5299" s="1" t="s">
        <v>13</v>
      </c>
      <c r="L5299" s="1" t="s">
        <v>5</v>
      </c>
      <c r="M5299" s="1" t="s">
        <v>6</v>
      </c>
      <c r="N5299" s="1" t="s">
        <v>7</v>
      </c>
      <c r="O5299" s="6"/>
    </row>
    <row r="5300">
      <c r="A5300" s="5">
        <v>202535.0</v>
      </c>
      <c r="B5300" s="2">
        <v>46007.0</v>
      </c>
      <c r="C5300" s="1" t="s">
        <v>11</v>
      </c>
      <c r="D5300" s="3" t="s">
        <v>489</v>
      </c>
      <c r="E5300" s="4">
        <v>46016.0</v>
      </c>
      <c r="F5300" s="5">
        <v>80.0</v>
      </c>
      <c r="G5300" s="5">
        <v>43.0</v>
      </c>
      <c r="H5300" s="5">
        <v>3457.0</v>
      </c>
      <c r="I5300" s="1" t="s">
        <v>71</v>
      </c>
      <c r="J5300" s="1" t="s">
        <v>12</v>
      </c>
      <c r="K5300" s="1" t="s">
        <v>13</v>
      </c>
      <c r="L5300" s="1" t="s">
        <v>5</v>
      </c>
      <c r="M5300" s="1" t="s">
        <v>6</v>
      </c>
      <c r="N5300" s="1" t="s">
        <v>7</v>
      </c>
      <c r="O5300" s="6"/>
    </row>
    <row r="5301">
      <c r="A5301" s="5">
        <v>202535.0</v>
      </c>
      <c r="B5301" s="2">
        <v>46007.0</v>
      </c>
      <c r="C5301" s="1" t="s">
        <v>11</v>
      </c>
      <c r="D5301" s="3" t="s">
        <v>162</v>
      </c>
      <c r="E5301" s="4">
        <v>46016.0</v>
      </c>
      <c r="F5301" s="5">
        <v>250.0</v>
      </c>
      <c r="G5301" s="5">
        <v>100.0</v>
      </c>
      <c r="H5301" s="5">
        <v>25111.0</v>
      </c>
      <c r="I5301" s="1" t="s">
        <v>71</v>
      </c>
      <c r="J5301" s="1" t="s">
        <v>12</v>
      </c>
      <c r="K5301" s="1" t="s">
        <v>13</v>
      </c>
      <c r="L5301" s="1" t="s">
        <v>5</v>
      </c>
      <c r="M5301" s="1" t="s">
        <v>6</v>
      </c>
      <c r="N5301" s="1" t="s">
        <v>7</v>
      </c>
      <c r="O5301" s="6"/>
    </row>
    <row r="5302">
      <c r="A5302" s="5">
        <v>202535.0</v>
      </c>
      <c r="B5302" s="2">
        <v>46007.0</v>
      </c>
      <c r="C5302" s="1" t="s">
        <v>11</v>
      </c>
      <c r="D5302" s="3" t="s">
        <v>198</v>
      </c>
      <c r="E5302" s="4">
        <v>46016.0</v>
      </c>
      <c r="F5302" s="5">
        <v>300.0</v>
      </c>
      <c r="G5302" s="5">
        <v>14.0</v>
      </c>
      <c r="H5302" s="5">
        <v>4075.0</v>
      </c>
      <c r="I5302" s="1" t="s">
        <v>75</v>
      </c>
      <c r="J5302" s="1" t="s">
        <v>12</v>
      </c>
      <c r="K5302" s="1" t="s">
        <v>13</v>
      </c>
      <c r="L5302" s="1" t="s">
        <v>5</v>
      </c>
      <c r="M5302" s="1" t="s">
        <v>6</v>
      </c>
      <c r="N5302" s="1" t="s">
        <v>7</v>
      </c>
      <c r="O5302" s="6"/>
    </row>
    <row r="5303">
      <c r="A5303" s="5">
        <v>202535.0</v>
      </c>
      <c r="B5303" s="2">
        <v>46007.0</v>
      </c>
      <c r="C5303" s="1" t="s">
        <v>11</v>
      </c>
      <c r="D5303" s="3" t="s">
        <v>78</v>
      </c>
      <c r="E5303" s="4">
        <v>46016.0</v>
      </c>
      <c r="F5303" s="5">
        <v>800.0</v>
      </c>
      <c r="G5303" s="5">
        <v>7.0</v>
      </c>
      <c r="H5303" s="5">
        <v>5569.0</v>
      </c>
      <c r="I5303" s="1" t="s">
        <v>75</v>
      </c>
      <c r="J5303" s="1" t="s">
        <v>12</v>
      </c>
      <c r="K5303" s="1" t="s">
        <v>13</v>
      </c>
      <c r="L5303" s="1" t="s">
        <v>5</v>
      </c>
      <c r="M5303" s="1" t="s">
        <v>6</v>
      </c>
      <c r="N5303" s="1" t="s">
        <v>7</v>
      </c>
      <c r="O5303" s="6"/>
    </row>
    <row r="5304">
      <c r="A5304" s="5">
        <v>202535.0</v>
      </c>
      <c r="B5304" s="2">
        <v>46007.0</v>
      </c>
      <c r="C5304" s="1" t="s">
        <v>11</v>
      </c>
      <c r="D5304" s="3" t="s">
        <v>193</v>
      </c>
      <c r="E5304" s="4">
        <v>46016.0</v>
      </c>
      <c r="F5304" s="5">
        <v>600.0</v>
      </c>
      <c r="G5304" s="5">
        <v>10.0</v>
      </c>
      <c r="H5304" s="5">
        <v>5965.0</v>
      </c>
      <c r="I5304" s="1" t="s">
        <v>75</v>
      </c>
      <c r="J5304" s="1" t="s">
        <v>12</v>
      </c>
      <c r="K5304" s="1" t="s">
        <v>13</v>
      </c>
      <c r="L5304" s="1" t="s">
        <v>5</v>
      </c>
      <c r="M5304" s="1" t="s">
        <v>6</v>
      </c>
      <c r="N5304" s="1" t="s">
        <v>7</v>
      </c>
      <c r="O5304" s="6"/>
    </row>
    <row r="5305">
      <c r="A5305" s="5">
        <v>202536.0</v>
      </c>
      <c r="B5305" s="2">
        <v>46007.0</v>
      </c>
      <c r="C5305" s="1" t="s">
        <v>11</v>
      </c>
      <c r="D5305" s="3" t="s">
        <v>186</v>
      </c>
      <c r="E5305" s="4">
        <v>46016.0</v>
      </c>
      <c r="F5305" s="5">
        <v>300.0</v>
      </c>
      <c r="G5305" s="5">
        <v>9.0</v>
      </c>
      <c r="H5305" s="5">
        <v>2677.0</v>
      </c>
      <c r="I5305" s="1" t="s">
        <v>71</v>
      </c>
      <c r="J5305" s="1" t="s">
        <v>12</v>
      </c>
      <c r="K5305" s="1" t="s">
        <v>13</v>
      </c>
      <c r="L5305" s="1" t="s">
        <v>5</v>
      </c>
      <c r="M5305" s="1" t="s">
        <v>6</v>
      </c>
      <c r="N5305" s="1" t="s">
        <v>7</v>
      </c>
      <c r="O5305" s="6"/>
    </row>
    <row r="5306">
      <c r="A5306" s="5">
        <v>202536.0</v>
      </c>
      <c r="B5306" s="2">
        <v>46007.0</v>
      </c>
      <c r="C5306" s="1" t="s">
        <v>11</v>
      </c>
      <c r="D5306" s="3" t="s">
        <v>505</v>
      </c>
      <c r="E5306" s="4">
        <v>46016.0</v>
      </c>
      <c r="F5306" s="5">
        <v>300.0</v>
      </c>
      <c r="G5306" s="5">
        <v>32.0</v>
      </c>
      <c r="H5306" s="5">
        <v>9505.0</v>
      </c>
      <c r="I5306" s="1" t="s">
        <v>71</v>
      </c>
      <c r="J5306" s="1" t="s">
        <v>12</v>
      </c>
      <c r="K5306" s="1" t="s">
        <v>13</v>
      </c>
      <c r="L5306" s="1" t="s">
        <v>5</v>
      </c>
      <c r="M5306" s="1" t="s">
        <v>6</v>
      </c>
      <c r="N5306" s="1" t="s">
        <v>7</v>
      </c>
      <c r="O5306" s="6"/>
    </row>
    <row r="5307">
      <c r="A5307" s="5">
        <v>202536.0</v>
      </c>
      <c r="B5307" s="2">
        <v>46007.0</v>
      </c>
      <c r="C5307" s="1" t="s">
        <v>11</v>
      </c>
      <c r="D5307" s="3" t="s">
        <v>425</v>
      </c>
      <c r="E5307" s="4">
        <v>46016.0</v>
      </c>
      <c r="F5307" s="5">
        <v>400.0</v>
      </c>
      <c r="G5307" s="5">
        <v>4.0</v>
      </c>
      <c r="H5307" s="5">
        <v>1513.0</v>
      </c>
      <c r="I5307" s="1" t="s">
        <v>71</v>
      </c>
      <c r="J5307" s="1" t="s">
        <v>12</v>
      </c>
      <c r="K5307" s="1" t="s">
        <v>13</v>
      </c>
      <c r="L5307" s="1" t="s">
        <v>5</v>
      </c>
      <c r="M5307" s="1" t="s">
        <v>6</v>
      </c>
      <c r="N5307" s="1" t="s">
        <v>7</v>
      </c>
      <c r="O5307" s="6"/>
    </row>
    <row r="5308">
      <c r="A5308" s="5">
        <v>202536.0</v>
      </c>
      <c r="B5308" s="2">
        <v>46007.0</v>
      </c>
      <c r="C5308" s="1" t="s">
        <v>11</v>
      </c>
      <c r="D5308" s="3" t="s">
        <v>435</v>
      </c>
      <c r="E5308" s="4">
        <v>46016.0</v>
      </c>
      <c r="F5308" s="5">
        <v>50.0</v>
      </c>
      <c r="G5308" s="5">
        <v>35.0</v>
      </c>
      <c r="H5308" s="5">
        <v>1754.0</v>
      </c>
      <c r="I5308" s="1" t="s">
        <v>71</v>
      </c>
      <c r="J5308" s="1" t="s">
        <v>12</v>
      </c>
      <c r="K5308" s="1" t="s">
        <v>13</v>
      </c>
      <c r="L5308" s="1" t="s">
        <v>5</v>
      </c>
      <c r="M5308" s="1" t="s">
        <v>6</v>
      </c>
      <c r="N5308" s="1" t="s">
        <v>7</v>
      </c>
      <c r="O5308" s="6"/>
    </row>
    <row r="5309">
      <c r="A5309" s="5">
        <v>202536.0</v>
      </c>
      <c r="B5309" s="2">
        <v>46007.0</v>
      </c>
      <c r="C5309" s="1" t="s">
        <v>11</v>
      </c>
      <c r="D5309" s="3" t="s">
        <v>353</v>
      </c>
      <c r="E5309" s="4">
        <v>46016.0</v>
      </c>
      <c r="F5309" s="5">
        <v>60.0</v>
      </c>
      <c r="G5309" s="5">
        <v>118.0</v>
      </c>
      <c r="H5309" s="5">
        <v>7099.0</v>
      </c>
      <c r="I5309" s="1" t="s">
        <v>75</v>
      </c>
      <c r="J5309" s="1" t="s">
        <v>12</v>
      </c>
      <c r="K5309" s="1" t="s">
        <v>13</v>
      </c>
      <c r="L5309" s="1" t="s">
        <v>5</v>
      </c>
      <c r="M5309" s="1" t="s">
        <v>6</v>
      </c>
      <c r="N5309" s="1" t="s">
        <v>7</v>
      </c>
      <c r="O5309" s="6"/>
    </row>
    <row r="5310">
      <c r="A5310" s="5">
        <v>202536.0</v>
      </c>
      <c r="B5310" s="2">
        <v>46007.0</v>
      </c>
      <c r="C5310" s="1" t="s">
        <v>11</v>
      </c>
      <c r="D5310" s="3" t="s">
        <v>199</v>
      </c>
      <c r="E5310" s="4">
        <v>46016.0</v>
      </c>
      <c r="F5310" s="5">
        <v>400.0</v>
      </c>
      <c r="G5310" s="5">
        <v>5.0</v>
      </c>
      <c r="H5310" s="5">
        <v>2001.0</v>
      </c>
      <c r="I5310" s="1" t="s">
        <v>71</v>
      </c>
      <c r="J5310" s="1" t="s">
        <v>12</v>
      </c>
      <c r="K5310" s="1" t="s">
        <v>13</v>
      </c>
      <c r="L5310" s="1" t="s">
        <v>5</v>
      </c>
      <c r="M5310" s="1" t="s">
        <v>6</v>
      </c>
      <c r="N5310" s="1" t="s">
        <v>7</v>
      </c>
      <c r="O5310" s="6"/>
    </row>
    <row r="5311">
      <c r="A5311" s="5">
        <v>202536.0</v>
      </c>
      <c r="B5311" s="2">
        <v>46007.0</v>
      </c>
      <c r="C5311" s="1" t="s">
        <v>11</v>
      </c>
      <c r="D5311" s="3" t="s">
        <v>416</v>
      </c>
      <c r="E5311" s="4">
        <v>46016.0</v>
      </c>
      <c r="F5311" s="5">
        <v>300.0</v>
      </c>
      <c r="G5311" s="5">
        <v>7.0</v>
      </c>
      <c r="H5311" s="5">
        <v>2116.0</v>
      </c>
      <c r="I5311" s="1" t="s">
        <v>71</v>
      </c>
      <c r="J5311" s="1" t="s">
        <v>12</v>
      </c>
      <c r="K5311" s="1" t="s">
        <v>13</v>
      </c>
      <c r="L5311" s="1" t="s">
        <v>5</v>
      </c>
      <c r="M5311" s="1" t="s">
        <v>6</v>
      </c>
      <c r="N5311" s="1" t="s">
        <v>7</v>
      </c>
      <c r="O5311" s="6"/>
    </row>
    <row r="5312">
      <c r="A5312" s="5">
        <v>202536.0</v>
      </c>
      <c r="B5312" s="2">
        <v>46007.0</v>
      </c>
      <c r="C5312" s="1" t="s">
        <v>11</v>
      </c>
      <c r="D5312" s="3" t="s">
        <v>159</v>
      </c>
      <c r="E5312" s="4">
        <v>46016.0</v>
      </c>
      <c r="F5312" s="5">
        <v>60.0</v>
      </c>
      <c r="G5312" s="5">
        <v>58.0</v>
      </c>
      <c r="H5312" s="5">
        <v>3454.0</v>
      </c>
      <c r="I5312" s="1" t="s">
        <v>75</v>
      </c>
      <c r="J5312" s="1" t="s">
        <v>12</v>
      </c>
      <c r="K5312" s="1" t="s">
        <v>13</v>
      </c>
      <c r="L5312" s="1" t="s">
        <v>5</v>
      </c>
      <c r="M5312" s="1" t="s">
        <v>6</v>
      </c>
      <c r="N5312" s="1" t="s">
        <v>7</v>
      </c>
      <c r="O5312" s="6"/>
    </row>
    <row r="5313">
      <c r="A5313" s="5">
        <v>202536.0</v>
      </c>
      <c r="B5313" s="2">
        <v>46007.0</v>
      </c>
      <c r="C5313" s="1" t="s">
        <v>11</v>
      </c>
      <c r="D5313" s="3" t="s">
        <v>1087</v>
      </c>
      <c r="E5313" s="4">
        <v>46016.0</v>
      </c>
      <c r="F5313" s="5">
        <v>100.0</v>
      </c>
      <c r="G5313" s="5">
        <v>9.0</v>
      </c>
      <c r="H5313" s="5">
        <v>929.0</v>
      </c>
      <c r="I5313" s="1" t="s">
        <v>71</v>
      </c>
      <c r="J5313" s="1" t="s">
        <v>12</v>
      </c>
      <c r="K5313" s="1" t="s">
        <v>13</v>
      </c>
      <c r="L5313" s="1" t="s">
        <v>5</v>
      </c>
      <c r="M5313" s="1" t="s">
        <v>6</v>
      </c>
      <c r="N5313" s="1" t="s">
        <v>7</v>
      </c>
      <c r="O5313" s="6"/>
    </row>
    <row r="5314">
      <c r="A5314" s="5">
        <v>202536.0</v>
      </c>
      <c r="B5314" s="2">
        <v>46007.0</v>
      </c>
      <c r="C5314" s="1" t="s">
        <v>11</v>
      </c>
      <c r="D5314" s="3" t="s">
        <v>70</v>
      </c>
      <c r="E5314" s="4">
        <v>46016.0</v>
      </c>
      <c r="F5314" s="5">
        <v>40.0</v>
      </c>
      <c r="G5314" s="5">
        <v>316.0</v>
      </c>
      <c r="H5314" s="5">
        <v>12630.0</v>
      </c>
      <c r="I5314" s="1" t="s">
        <v>71</v>
      </c>
      <c r="J5314" s="1" t="s">
        <v>12</v>
      </c>
      <c r="K5314" s="1" t="s">
        <v>13</v>
      </c>
      <c r="L5314" s="1" t="s">
        <v>5</v>
      </c>
      <c r="M5314" s="1" t="s">
        <v>6</v>
      </c>
      <c r="N5314" s="1" t="s">
        <v>7</v>
      </c>
      <c r="O5314" s="6"/>
    </row>
    <row r="5315">
      <c r="A5315" s="5">
        <v>202536.0</v>
      </c>
      <c r="B5315" s="2">
        <v>46007.0</v>
      </c>
      <c r="C5315" s="1" t="s">
        <v>11</v>
      </c>
      <c r="D5315" s="3" t="s">
        <v>659</v>
      </c>
      <c r="E5315" s="4">
        <v>46016.0</v>
      </c>
      <c r="F5315" s="5">
        <v>150.0</v>
      </c>
      <c r="G5315" s="5">
        <v>5.0</v>
      </c>
      <c r="H5315" s="5">
        <v>799.0</v>
      </c>
      <c r="I5315" s="1" t="s">
        <v>71</v>
      </c>
      <c r="J5315" s="1" t="s">
        <v>12</v>
      </c>
      <c r="K5315" s="1" t="s">
        <v>13</v>
      </c>
      <c r="L5315" s="1" t="s">
        <v>5</v>
      </c>
      <c r="M5315" s="1" t="s">
        <v>6</v>
      </c>
      <c r="N5315" s="1" t="s">
        <v>7</v>
      </c>
      <c r="O5315" s="6"/>
    </row>
    <row r="5316">
      <c r="A5316" s="5">
        <v>202536.0</v>
      </c>
      <c r="B5316" s="2">
        <v>46007.0</v>
      </c>
      <c r="C5316" s="1" t="s">
        <v>11</v>
      </c>
      <c r="D5316" s="3" t="s">
        <v>158</v>
      </c>
      <c r="E5316" s="4">
        <v>46016.0</v>
      </c>
      <c r="F5316" s="5">
        <v>480.0</v>
      </c>
      <c r="G5316" s="5">
        <v>196.0</v>
      </c>
      <c r="H5316" s="5">
        <v>94278.0</v>
      </c>
      <c r="I5316" s="1" t="s">
        <v>75</v>
      </c>
      <c r="J5316" s="1" t="s">
        <v>12</v>
      </c>
      <c r="K5316" s="1" t="s">
        <v>13</v>
      </c>
      <c r="L5316" s="1" t="s">
        <v>5</v>
      </c>
      <c r="M5316" s="1" t="s">
        <v>6</v>
      </c>
      <c r="N5316" s="1" t="s">
        <v>7</v>
      </c>
      <c r="O5316" s="6"/>
    </row>
    <row r="5317">
      <c r="A5317" s="5">
        <v>202536.0</v>
      </c>
      <c r="B5317" s="2">
        <v>46007.0</v>
      </c>
      <c r="C5317" s="1" t="s">
        <v>11</v>
      </c>
      <c r="D5317" s="3" t="s">
        <v>1088</v>
      </c>
      <c r="E5317" s="4">
        <v>46016.0</v>
      </c>
      <c r="F5317" s="5">
        <v>200.0</v>
      </c>
      <c r="G5317" s="5">
        <v>5.0</v>
      </c>
      <c r="H5317" s="5">
        <v>1001.0</v>
      </c>
      <c r="I5317" s="1" t="s">
        <v>71</v>
      </c>
      <c r="J5317" s="1" t="s">
        <v>12</v>
      </c>
      <c r="K5317" s="1" t="s">
        <v>13</v>
      </c>
      <c r="L5317" s="1" t="s">
        <v>5</v>
      </c>
      <c r="M5317" s="1" t="s">
        <v>6</v>
      </c>
      <c r="N5317" s="1" t="s">
        <v>7</v>
      </c>
      <c r="O5317" s="6"/>
    </row>
    <row r="5318">
      <c r="A5318" s="5">
        <v>202536.0</v>
      </c>
      <c r="B5318" s="2">
        <v>46007.0</v>
      </c>
      <c r="C5318" s="1" t="s">
        <v>11</v>
      </c>
      <c r="D5318" s="3" t="s">
        <v>854</v>
      </c>
      <c r="E5318" s="4">
        <v>46016.0</v>
      </c>
      <c r="F5318" s="5">
        <v>100.0</v>
      </c>
      <c r="G5318" s="5">
        <v>20.0</v>
      </c>
      <c r="H5318" s="5">
        <v>1955.0</v>
      </c>
      <c r="I5318" s="1" t="s">
        <v>71</v>
      </c>
      <c r="J5318" s="1" t="s">
        <v>12</v>
      </c>
      <c r="K5318" s="1" t="s">
        <v>13</v>
      </c>
      <c r="L5318" s="1" t="s">
        <v>5</v>
      </c>
      <c r="M5318" s="1" t="s">
        <v>6</v>
      </c>
      <c r="N5318" s="1" t="s">
        <v>7</v>
      </c>
      <c r="O5318" s="6"/>
    </row>
    <row r="5319">
      <c r="A5319" s="5">
        <v>202537.0</v>
      </c>
      <c r="B5319" s="2">
        <v>46007.0</v>
      </c>
      <c r="C5319" s="1" t="s">
        <v>1089</v>
      </c>
      <c r="D5319" s="3" t="s">
        <v>294</v>
      </c>
      <c r="E5319" s="4">
        <v>46016.0</v>
      </c>
      <c r="F5319" s="5">
        <v>25.0</v>
      </c>
      <c r="G5319" s="5">
        <v>371.0</v>
      </c>
      <c r="H5319" s="5">
        <v>9270.0</v>
      </c>
      <c r="I5319" s="1" t="s">
        <v>75</v>
      </c>
      <c r="J5319" s="1" t="s">
        <v>1090</v>
      </c>
      <c r="K5319" s="1" t="s">
        <v>13</v>
      </c>
      <c r="L5319" s="1" t="s">
        <v>5</v>
      </c>
      <c r="M5319" s="1" t="s">
        <v>6</v>
      </c>
      <c r="N5319" s="1" t="s">
        <v>7</v>
      </c>
      <c r="O5319" s="6"/>
    </row>
    <row r="5320">
      <c r="A5320" s="5">
        <v>202537.0</v>
      </c>
      <c r="B5320" s="2">
        <v>46007.0</v>
      </c>
      <c r="C5320" s="1" t="s">
        <v>1089</v>
      </c>
      <c r="D5320" s="7">
        <v>5171.0</v>
      </c>
      <c r="E5320" s="4">
        <v>46016.0</v>
      </c>
      <c r="F5320" s="5">
        <v>10.0</v>
      </c>
      <c r="G5320" s="5">
        <v>141.0</v>
      </c>
      <c r="H5320" s="5">
        <v>1406.0</v>
      </c>
      <c r="I5320" s="1" t="s">
        <v>125</v>
      </c>
      <c r="J5320" s="1" t="s">
        <v>1090</v>
      </c>
      <c r="K5320" s="1" t="s">
        <v>13</v>
      </c>
      <c r="L5320" s="1" t="s">
        <v>5</v>
      </c>
      <c r="M5320" s="1" t="s">
        <v>6</v>
      </c>
      <c r="N5320" s="1" t="s">
        <v>7</v>
      </c>
      <c r="O5320" s="6"/>
    </row>
    <row r="5321">
      <c r="A5321" s="5">
        <v>202537.0</v>
      </c>
      <c r="B5321" s="2">
        <v>46007.0</v>
      </c>
      <c r="C5321" s="1" t="s">
        <v>1089</v>
      </c>
      <c r="D5321" s="3" t="s">
        <v>146</v>
      </c>
      <c r="E5321" s="4">
        <v>46016.0</v>
      </c>
      <c r="F5321" s="5">
        <v>5.0</v>
      </c>
      <c r="G5321" s="5">
        <v>57.0</v>
      </c>
      <c r="H5321" s="5">
        <v>287.0</v>
      </c>
      <c r="I5321" s="1" t="s">
        <v>127</v>
      </c>
      <c r="J5321" s="1" t="s">
        <v>1090</v>
      </c>
      <c r="K5321" s="1" t="s">
        <v>13</v>
      </c>
      <c r="L5321" s="1" t="s">
        <v>5</v>
      </c>
      <c r="M5321" s="1" t="s">
        <v>6</v>
      </c>
      <c r="N5321" s="1" t="s">
        <v>7</v>
      </c>
      <c r="O5321" s="6"/>
    </row>
    <row r="5322">
      <c r="A5322" s="5">
        <v>202537.0</v>
      </c>
      <c r="B5322" s="2">
        <v>46007.0</v>
      </c>
      <c r="C5322" s="1" t="s">
        <v>1089</v>
      </c>
      <c r="D5322" s="3" t="s">
        <v>78</v>
      </c>
      <c r="E5322" s="4">
        <v>46016.0</v>
      </c>
      <c r="F5322" s="5">
        <v>75.0</v>
      </c>
      <c r="G5322" s="5">
        <v>8.0</v>
      </c>
      <c r="H5322" s="5">
        <v>597.0</v>
      </c>
      <c r="I5322" s="1" t="s">
        <v>75</v>
      </c>
      <c r="J5322" s="1" t="s">
        <v>1090</v>
      </c>
      <c r="K5322" s="1" t="s">
        <v>13</v>
      </c>
      <c r="L5322" s="1" t="s">
        <v>5</v>
      </c>
      <c r="M5322" s="1" t="s">
        <v>6</v>
      </c>
      <c r="N5322" s="1" t="s">
        <v>7</v>
      </c>
      <c r="O5322" s="6"/>
    </row>
    <row r="5323">
      <c r="A5323" s="5">
        <v>202537.0</v>
      </c>
      <c r="B5323" s="2">
        <v>46007.0</v>
      </c>
      <c r="C5323" s="1" t="s">
        <v>1089</v>
      </c>
      <c r="D5323" s="3" t="s">
        <v>1091</v>
      </c>
      <c r="E5323" s="4">
        <v>46016.0</v>
      </c>
      <c r="F5323" s="5">
        <v>4.0</v>
      </c>
      <c r="G5323" s="5">
        <v>59.0</v>
      </c>
      <c r="H5323" s="5">
        <v>235.0</v>
      </c>
      <c r="I5323" s="1" t="s">
        <v>127</v>
      </c>
      <c r="J5323" s="1" t="s">
        <v>1090</v>
      </c>
      <c r="K5323" s="1" t="s">
        <v>13</v>
      </c>
      <c r="L5323" s="1" t="s">
        <v>5</v>
      </c>
      <c r="M5323" s="1" t="s">
        <v>6</v>
      </c>
      <c r="N5323" s="1" t="s">
        <v>7</v>
      </c>
      <c r="O5323" s="6"/>
    </row>
    <row r="5324">
      <c r="A5324" s="5">
        <v>202537.0</v>
      </c>
      <c r="B5324" s="2">
        <v>46007.0</v>
      </c>
      <c r="C5324" s="1" t="s">
        <v>1089</v>
      </c>
      <c r="D5324" s="3" t="s">
        <v>134</v>
      </c>
      <c r="E5324" s="4">
        <v>46016.0</v>
      </c>
      <c r="F5324" s="5">
        <v>7.0</v>
      </c>
      <c r="G5324" s="5">
        <v>139.0</v>
      </c>
      <c r="H5324" s="5">
        <v>975.0</v>
      </c>
      <c r="I5324" s="1" t="s">
        <v>127</v>
      </c>
      <c r="J5324" s="1" t="s">
        <v>1090</v>
      </c>
      <c r="K5324" s="1" t="s">
        <v>13</v>
      </c>
      <c r="L5324" s="1" t="s">
        <v>5</v>
      </c>
      <c r="M5324" s="1" t="s">
        <v>6</v>
      </c>
      <c r="N5324" s="1" t="s">
        <v>7</v>
      </c>
      <c r="O5324" s="6"/>
    </row>
    <row r="5325">
      <c r="A5325" s="5">
        <v>202537.0</v>
      </c>
      <c r="B5325" s="2">
        <v>46007.0</v>
      </c>
      <c r="C5325" s="1" t="s">
        <v>1089</v>
      </c>
      <c r="D5325" s="3" t="s">
        <v>137</v>
      </c>
      <c r="E5325" s="4">
        <v>46016.0</v>
      </c>
      <c r="F5325" s="5">
        <v>60.0</v>
      </c>
      <c r="G5325" s="5">
        <v>36.0</v>
      </c>
      <c r="H5325" s="5">
        <v>2158.0</v>
      </c>
      <c r="I5325" s="1" t="s">
        <v>75</v>
      </c>
      <c r="J5325" s="1" t="s">
        <v>1090</v>
      </c>
      <c r="K5325" s="1" t="s">
        <v>13</v>
      </c>
      <c r="L5325" s="1" t="s">
        <v>5</v>
      </c>
      <c r="M5325" s="1" t="s">
        <v>6</v>
      </c>
      <c r="N5325" s="1" t="s">
        <v>7</v>
      </c>
      <c r="O5325" s="6"/>
    </row>
    <row r="5326">
      <c r="A5326" s="5">
        <v>202537.0</v>
      </c>
      <c r="B5326" s="2">
        <v>46007.0</v>
      </c>
      <c r="C5326" s="1" t="s">
        <v>1089</v>
      </c>
      <c r="D5326" s="3" t="s">
        <v>191</v>
      </c>
      <c r="E5326" s="4">
        <v>46016.0</v>
      </c>
      <c r="F5326" s="5">
        <v>35.0</v>
      </c>
      <c r="G5326" s="5">
        <v>13.0</v>
      </c>
      <c r="H5326" s="5">
        <v>454.0</v>
      </c>
      <c r="I5326" s="1" t="s">
        <v>75</v>
      </c>
      <c r="J5326" s="1" t="s">
        <v>1090</v>
      </c>
      <c r="K5326" s="1" t="s">
        <v>13</v>
      </c>
      <c r="L5326" s="1" t="s">
        <v>5</v>
      </c>
      <c r="M5326" s="1" t="s">
        <v>6</v>
      </c>
      <c r="N5326" s="1" t="s">
        <v>7</v>
      </c>
      <c r="O5326" s="6"/>
    </row>
    <row r="5327">
      <c r="A5327" s="5">
        <v>202537.0</v>
      </c>
      <c r="B5327" s="2">
        <v>46007.0</v>
      </c>
      <c r="C5327" s="1" t="s">
        <v>1089</v>
      </c>
      <c r="D5327" s="3" t="s">
        <v>688</v>
      </c>
      <c r="E5327" s="4">
        <v>46016.0</v>
      </c>
      <c r="F5327" s="5">
        <v>8.0</v>
      </c>
      <c r="G5327" s="5">
        <v>45.0</v>
      </c>
      <c r="H5327" s="5">
        <v>359.0</v>
      </c>
      <c r="I5327" s="1" t="s">
        <v>127</v>
      </c>
      <c r="J5327" s="1" t="s">
        <v>1090</v>
      </c>
      <c r="K5327" s="1" t="s">
        <v>13</v>
      </c>
      <c r="L5327" s="1" t="s">
        <v>5</v>
      </c>
      <c r="M5327" s="1" t="s">
        <v>6</v>
      </c>
      <c r="N5327" s="1" t="s">
        <v>7</v>
      </c>
      <c r="O5327" s="6"/>
    </row>
    <row r="5328">
      <c r="A5328" s="5">
        <v>202537.0</v>
      </c>
      <c r="B5328" s="2">
        <v>46007.0</v>
      </c>
      <c r="C5328" s="1" t="s">
        <v>1089</v>
      </c>
      <c r="D5328" s="3" t="s">
        <v>288</v>
      </c>
      <c r="E5328" s="4">
        <v>46016.0</v>
      </c>
      <c r="F5328" s="5">
        <v>25.0</v>
      </c>
      <c r="G5328" s="5">
        <v>45.0</v>
      </c>
      <c r="H5328" s="5">
        <v>1120.0</v>
      </c>
      <c r="I5328" s="1" t="s">
        <v>75</v>
      </c>
      <c r="J5328" s="1" t="s">
        <v>1090</v>
      </c>
      <c r="K5328" s="1" t="s">
        <v>13</v>
      </c>
      <c r="L5328" s="1" t="s">
        <v>5</v>
      </c>
      <c r="M5328" s="1" t="s">
        <v>6</v>
      </c>
      <c r="N5328" s="1" t="s">
        <v>7</v>
      </c>
      <c r="O5328" s="6"/>
    </row>
    <row r="5329">
      <c r="A5329" s="5">
        <v>202537.0</v>
      </c>
      <c r="B5329" s="2">
        <v>46007.0</v>
      </c>
      <c r="C5329" s="1" t="s">
        <v>1089</v>
      </c>
      <c r="D5329" s="3" t="s">
        <v>139</v>
      </c>
      <c r="E5329" s="4">
        <v>46016.0</v>
      </c>
      <c r="F5329" s="5">
        <v>15.0</v>
      </c>
      <c r="G5329" s="5">
        <v>102.0</v>
      </c>
      <c r="H5329" s="5">
        <v>1536.0</v>
      </c>
      <c r="I5329" s="1" t="s">
        <v>127</v>
      </c>
      <c r="J5329" s="1" t="s">
        <v>1090</v>
      </c>
      <c r="K5329" s="1" t="s">
        <v>13</v>
      </c>
      <c r="L5329" s="1" t="s">
        <v>5</v>
      </c>
      <c r="M5329" s="1" t="s">
        <v>6</v>
      </c>
      <c r="N5329" s="1" t="s">
        <v>7</v>
      </c>
      <c r="O5329" s="6"/>
    </row>
    <row r="5330">
      <c r="A5330" s="5">
        <v>202537.0</v>
      </c>
      <c r="B5330" s="2">
        <v>46007.0</v>
      </c>
      <c r="C5330" s="1" t="s">
        <v>1089</v>
      </c>
      <c r="D5330" s="3" t="s">
        <v>285</v>
      </c>
      <c r="E5330" s="4">
        <v>46016.0</v>
      </c>
      <c r="F5330" s="5">
        <v>10.0</v>
      </c>
      <c r="G5330" s="5">
        <v>70.0</v>
      </c>
      <c r="H5330" s="5">
        <v>704.0</v>
      </c>
      <c r="I5330" s="1" t="s">
        <v>75</v>
      </c>
      <c r="J5330" s="1" t="s">
        <v>1090</v>
      </c>
      <c r="K5330" s="1" t="s">
        <v>13</v>
      </c>
      <c r="L5330" s="1" t="s">
        <v>5</v>
      </c>
      <c r="M5330" s="1" t="s">
        <v>6</v>
      </c>
      <c r="N5330" s="1" t="s">
        <v>7</v>
      </c>
      <c r="O5330" s="6"/>
    </row>
    <row r="5331">
      <c r="A5331" s="5">
        <v>202537.0</v>
      </c>
      <c r="B5331" s="2">
        <v>46007.0</v>
      </c>
      <c r="C5331" s="1" t="s">
        <v>1089</v>
      </c>
      <c r="D5331" s="3" t="s">
        <v>1092</v>
      </c>
      <c r="E5331" s="4">
        <v>46016.0</v>
      </c>
      <c r="F5331" s="5">
        <v>5.0</v>
      </c>
      <c r="G5331" s="5">
        <v>611.0</v>
      </c>
      <c r="H5331" s="5">
        <v>3056.0</v>
      </c>
      <c r="I5331" s="1" t="s">
        <v>127</v>
      </c>
      <c r="J5331" s="1" t="s">
        <v>1090</v>
      </c>
      <c r="K5331" s="1" t="s">
        <v>13</v>
      </c>
      <c r="L5331" s="1" t="s">
        <v>5</v>
      </c>
      <c r="M5331" s="1" t="s">
        <v>6</v>
      </c>
      <c r="N5331" s="1" t="s">
        <v>7</v>
      </c>
      <c r="O5331" s="6"/>
    </row>
    <row r="5332">
      <c r="A5332" s="5">
        <v>202537.0</v>
      </c>
      <c r="B5332" s="2">
        <v>46007.0</v>
      </c>
      <c r="C5332" s="1" t="s">
        <v>1089</v>
      </c>
      <c r="D5332" s="3" t="s">
        <v>204</v>
      </c>
      <c r="E5332" s="4">
        <v>46016.0</v>
      </c>
      <c r="F5332" s="5">
        <v>15.0</v>
      </c>
      <c r="G5332" s="5">
        <v>1259.0</v>
      </c>
      <c r="H5332" s="5">
        <v>18888.0</v>
      </c>
      <c r="I5332" s="1" t="s">
        <v>127</v>
      </c>
      <c r="J5332" s="1" t="s">
        <v>1090</v>
      </c>
      <c r="K5332" s="1" t="s">
        <v>13</v>
      </c>
      <c r="L5332" s="1" t="s">
        <v>5</v>
      </c>
      <c r="M5332" s="1" t="s">
        <v>6</v>
      </c>
      <c r="N5332" s="1" t="s">
        <v>7</v>
      </c>
      <c r="O5332" s="6"/>
    </row>
    <row r="5333">
      <c r="A5333" s="5">
        <v>202537.0</v>
      </c>
      <c r="B5333" s="2">
        <v>46007.0</v>
      </c>
      <c r="C5333" s="1" t="s">
        <v>1089</v>
      </c>
      <c r="D5333" s="3" t="s">
        <v>289</v>
      </c>
      <c r="E5333" s="4">
        <v>46016.0</v>
      </c>
      <c r="F5333" s="5">
        <v>10.0</v>
      </c>
      <c r="G5333" s="5">
        <v>227.0</v>
      </c>
      <c r="H5333" s="5">
        <v>2272.0</v>
      </c>
      <c r="I5333" s="1" t="s">
        <v>75</v>
      </c>
      <c r="J5333" s="1" t="s">
        <v>1090</v>
      </c>
      <c r="K5333" s="1" t="s">
        <v>13</v>
      </c>
      <c r="L5333" s="1" t="s">
        <v>5</v>
      </c>
      <c r="M5333" s="1" t="s">
        <v>6</v>
      </c>
      <c r="N5333" s="1" t="s">
        <v>7</v>
      </c>
      <c r="O5333" s="6"/>
    </row>
    <row r="5334">
      <c r="A5334" s="5">
        <v>202537.0</v>
      </c>
      <c r="B5334" s="2">
        <v>46007.0</v>
      </c>
      <c r="C5334" s="1" t="s">
        <v>1089</v>
      </c>
      <c r="D5334" s="3" t="s">
        <v>187</v>
      </c>
      <c r="E5334" s="4">
        <v>46016.0</v>
      </c>
      <c r="F5334" s="5">
        <v>35.0</v>
      </c>
      <c r="G5334" s="5">
        <v>148.0</v>
      </c>
      <c r="H5334" s="5">
        <v>5166.0</v>
      </c>
      <c r="I5334" s="1" t="s">
        <v>75</v>
      </c>
      <c r="J5334" s="1" t="s">
        <v>1090</v>
      </c>
      <c r="K5334" s="1" t="s">
        <v>13</v>
      </c>
      <c r="L5334" s="1" t="s">
        <v>5</v>
      </c>
      <c r="M5334" s="1" t="s">
        <v>6</v>
      </c>
      <c r="N5334" s="1" t="s">
        <v>7</v>
      </c>
      <c r="O5334" s="6"/>
    </row>
    <row r="5335">
      <c r="A5335" s="5">
        <v>202537.0</v>
      </c>
      <c r="B5335" s="2">
        <v>46007.0</v>
      </c>
      <c r="C5335" s="1" t="s">
        <v>1089</v>
      </c>
      <c r="D5335" s="3" t="s">
        <v>1093</v>
      </c>
      <c r="E5335" s="4">
        <v>46016.0</v>
      </c>
      <c r="F5335" s="5">
        <v>3.0</v>
      </c>
      <c r="G5335" s="5">
        <v>364.0</v>
      </c>
      <c r="H5335" s="5">
        <v>1093.0</v>
      </c>
      <c r="I5335" s="1" t="s">
        <v>75</v>
      </c>
      <c r="J5335" s="1" t="s">
        <v>1090</v>
      </c>
      <c r="K5335" s="1" t="s">
        <v>13</v>
      </c>
      <c r="L5335" s="1" t="s">
        <v>5</v>
      </c>
      <c r="M5335" s="1" t="s">
        <v>6</v>
      </c>
      <c r="N5335" s="1" t="s">
        <v>7</v>
      </c>
      <c r="O5335" s="6"/>
    </row>
    <row r="5336">
      <c r="A5336" s="5">
        <v>202537.0</v>
      </c>
      <c r="B5336" s="2">
        <v>46007.0</v>
      </c>
      <c r="C5336" s="1" t="s">
        <v>1089</v>
      </c>
      <c r="D5336" s="3" t="s">
        <v>838</v>
      </c>
      <c r="E5336" s="4">
        <v>46016.0</v>
      </c>
      <c r="F5336" s="5">
        <v>7.0</v>
      </c>
      <c r="G5336" s="5">
        <v>2678.0</v>
      </c>
      <c r="H5336" s="5">
        <v>18749.0</v>
      </c>
      <c r="I5336" s="1" t="s">
        <v>127</v>
      </c>
      <c r="J5336" s="1" t="s">
        <v>1090</v>
      </c>
      <c r="K5336" s="1" t="s">
        <v>13</v>
      </c>
      <c r="L5336" s="1" t="s">
        <v>5</v>
      </c>
      <c r="M5336" s="1" t="s">
        <v>6</v>
      </c>
      <c r="N5336" s="1" t="s">
        <v>7</v>
      </c>
      <c r="O5336" s="6"/>
    </row>
    <row r="5337">
      <c r="A5337" s="5">
        <v>202538.0</v>
      </c>
      <c r="B5337" s="2">
        <v>46007.0</v>
      </c>
      <c r="C5337" s="1" t="s">
        <v>1089</v>
      </c>
      <c r="D5337" s="3" t="s">
        <v>46</v>
      </c>
      <c r="E5337" s="4">
        <v>46016.0</v>
      </c>
      <c r="F5337" s="5">
        <v>2000.0</v>
      </c>
      <c r="G5337" s="5">
        <v>4701.0</v>
      </c>
      <c r="H5337" s="5">
        <v>9403.0</v>
      </c>
      <c r="I5337" s="1" t="s">
        <v>43</v>
      </c>
      <c r="J5337" s="1" t="s">
        <v>1090</v>
      </c>
      <c r="K5337" s="1" t="s">
        <v>13</v>
      </c>
      <c r="L5337" s="1" t="s">
        <v>5</v>
      </c>
      <c r="M5337" s="1" t="s">
        <v>44</v>
      </c>
      <c r="N5337" s="1" t="s">
        <v>7</v>
      </c>
      <c r="O5337" s="6"/>
    </row>
    <row r="5338">
      <c r="A5338" s="5">
        <v>500344.0</v>
      </c>
      <c r="B5338" s="2">
        <v>46007.0</v>
      </c>
      <c r="C5338" s="1" t="s">
        <v>1031</v>
      </c>
      <c r="D5338" s="7">
        <v>4303.0</v>
      </c>
      <c r="E5338" s="4">
        <v>46016.0</v>
      </c>
      <c r="F5338" s="5">
        <v>2.0</v>
      </c>
      <c r="G5338" s="5">
        <v>4000.0</v>
      </c>
      <c r="H5338" s="5">
        <v>7845.0</v>
      </c>
      <c r="I5338" s="1" t="s">
        <v>644</v>
      </c>
      <c r="J5338" s="1" t="s">
        <v>568</v>
      </c>
      <c r="K5338" s="1" t="s">
        <v>13</v>
      </c>
      <c r="L5338" s="1" t="s">
        <v>5</v>
      </c>
      <c r="M5338" s="1" t="s">
        <v>645</v>
      </c>
      <c r="N5338" s="1" t="s">
        <v>7</v>
      </c>
      <c r="O5338" s="6"/>
    </row>
    <row r="5339">
      <c r="A5339" s="5">
        <v>500344.0</v>
      </c>
      <c r="B5339" s="2">
        <v>46007.0</v>
      </c>
      <c r="C5339" s="1" t="s">
        <v>1031</v>
      </c>
      <c r="D5339" s="7">
        <v>4353.0</v>
      </c>
      <c r="E5339" s="4">
        <v>46016.0</v>
      </c>
      <c r="F5339" s="5">
        <v>1.0</v>
      </c>
      <c r="G5339" s="5">
        <v>4001.0</v>
      </c>
      <c r="H5339" s="5">
        <v>3925.0</v>
      </c>
      <c r="I5339" s="1" t="s">
        <v>644</v>
      </c>
      <c r="J5339" s="1" t="s">
        <v>568</v>
      </c>
      <c r="K5339" s="1" t="s">
        <v>13</v>
      </c>
      <c r="L5339" s="1" t="s">
        <v>5</v>
      </c>
      <c r="M5339" s="1" t="s">
        <v>645</v>
      </c>
      <c r="N5339" s="1" t="s">
        <v>7</v>
      </c>
      <c r="O5339" s="6"/>
    </row>
    <row r="5340">
      <c r="A5340" s="5">
        <v>500344.0</v>
      </c>
      <c r="B5340" s="2">
        <v>46007.0</v>
      </c>
      <c r="C5340" s="1" t="s">
        <v>1031</v>
      </c>
      <c r="D5340" s="7">
        <v>4255.0</v>
      </c>
      <c r="E5340" s="4">
        <v>46016.0</v>
      </c>
      <c r="F5340" s="5">
        <v>1.0</v>
      </c>
      <c r="G5340" s="5">
        <v>4000.0</v>
      </c>
      <c r="H5340" s="5">
        <v>3925.0</v>
      </c>
      <c r="I5340" s="1" t="s">
        <v>644</v>
      </c>
      <c r="J5340" s="1" t="s">
        <v>568</v>
      </c>
      <c r="K5340" s="1" t="s">
        <v>13</v>
      </c>
      <c r="L5340" s="1" t="s">
        <v>5</v>
      </c>
      <c r="M5340" s="1" t="s">
        <v>645</v>
      </c>
      <c r="N5340" s="1" t="s">
        <v>7</v>
      </c>
      <c r="O5340" s="6"/>
    </row>
    <row r="5341">
      <c r="A5341" s="5">
        <v>500344.0</v>
      </c>
      <c r="B5341" s="2">
        <v>46007.0</v>
      </c>
      <c r="C5341" s="1" t="s">
        <v>1031</v>
      </c>
      <c r="D5341" s="3" t="s">
        <v>703</v>
      </c>
      <c r="E5341" s="4">
        <v>46016.0</v>
      </c>
      <c r="F5341" s="5">
        <v>3.0</v>
      </c>
      <c r="G5341" s="5">
        <v>2341.0</v>
      </c>
      <c r="H5341" s="5">
        <v>6886.0</v>
      </c>
      <c r="I5341" s="1" t="s">
        <v>58</v>
      </c>
      <c r="J5341" s="1" t="s">
        <v>568</v>
      </c>
      <c r="K5341" s="1" t="s">
        <v>13</v>
      </c>
      <c r="L5341" s="1" t="s">
        <v>5</v>
      </c>
      <c r="M5341" s="1" t="s">
        <v>59</v>
      </c>
      <c r="N5341" s="1" t="s">
        <v>7</v>
      </c>
      <c r="O5341" s="6"/>
    </row>
    <row r="5342">
      <c r="A5342" s="5">
        <v>500344.0</v>
      </c>
      <c r="B5342" s="2">
        <v>46007.0</v>
      </c>
      <c r="C5342" s="1" t="s">
        <v>1031</v>
      </c>
      <c r="D5342" s="7">
        <v>4270.0</v>
      </c>
      <c r="E5342" s="4">
        <v>46016.0</v>
      </c>
      <c r="F5342" s="5">
        <v>1.0</v>
      </c>
      <c r="G5342" s="5">
        <v>4000.0</v>
      </c>
      <c r="H5342" s="5">
        <v>3924.0</v>
      </c>
      <c r="I5342" s="1" t="s">
        <v>644</v>
      </c>
      <c r="J5342" s="1" t="s">
        <v>568</v>
      </c>
      <c r="K5342" s="1" t="s">
        <v>13</v>
      </c>
      <c r="L5342" s="1" t="s">
        <v>5</v>
      </c>
      <c r="M5342" s="1" t="s">
        <v>645</v>
      </c>
      <c r="N5342" s="1" t="s">
        <v>7</v>
      </c>
      <c r="O5342" s="6"/>
    </row>
    <row r="5343">
      <c r="A5343" s="5">
        <v>500344.0</v>
      </c>
      <c r="B5343" s="2">
        <v>46007.0</v>
      </c>
      <c r="C5343" s="1" t="s">
        <v>1031</v>
      </c>
      <c r="D5343" s="7">
        <v>4291.0</v>
      </c>
      <c r="E5343" s="4">
        <v>46016.0</v>
      </c>
      <c r="F5343" s="5">
        <v>1.0</v>
      </c>
      <c r="G5343" s="5">
        <v>4000.0</v>
      </c>
      <c r="H5343" s="5">
        <v>3924.0</v>
      </c>
      <c r="I5343" s="1" t="s">
        <v>644</v>
      </c>
      <c r="J5343" s="1" t="s">
        <v>568</v>
      </c>
      <c r="K5343" s="1" t="s">
        <v>13</v>
      </c>
      <c r="L5343" s="1" t="s">
        <v>5</v>
      </c>
      <c r="M5343" s="1" t="s">
        <v>645</v>
      </c>
      <c r="N5343" s="1" t="s">
        <v>7</v>
      </c>
      <c r="O5343" s="6"/>
    </row>
    <row r="5344">
      <c r="A5344" s="5">
        <v>110284.0</v>
      </c>
      <c r="B5344" s="2">
        <v>46007.0</v>
      </c>
      <c r="C5344" s="1" t="s">
        <v>24</v>
      </c>
      <c r="D5344" s="3" t="s">
        <v>25</v>
      </c>
      <c r="E5344" s="4">
        <v>46016.0</v>
      </c>
      <c r="F5344" s="5">
        <v>200.0</v>
      </c>
      <c r="G5344" s="5">
        <v>340.0</v>
      </c>
      <c r="H5344" s="5">
        <v>66727.0</v>
      </c>
      <c r="I5344" s="1" t="s">
        <v>26</v>
      </c>
      <c r="J5344" s="1" t="s">
        <v>27</v>
      </c>
      <c r="K5344" s="1" t="s">
        <v>28</v>
      </c>
      <c r="L5344" s="1" t="s">
        <v>5</v>
      </c>
      <c r="M5344" s="1" t="s">
        <v>29</v>
      </c>
      <c r="N5344" s="1" t="s">
        <v>7</v>
      </c>
      <c r="O5344" s="6"/>
    </row>
    <row r="5345">
      <c r="A5345" s="5">
        <v>300347.0</v>
      </c>
      <c r="B5345" s="2">
        <v>46008.0</v>
      </c>
      <c r="C5345" s="1" t="s">
        <v>664</v>
      </c>
      <c r="D5345" s="3" t="s">
        <v>107</v>
      </c>
      <c r="E5345" s="4">
        <v>46016.0</v>
      </c>
      <c r="F5345" s="5">
        <v>60.0</v>
      </c>
      <c r="G5345" s="5">
        <v>359.0</v>
      </c>
      <c r="H5345" s="5">
        <v>21118.0</v>
      </c>
      <c r="I5345" s="1" t="s">
        <v>2</v>
      </c>
      <c r="J5345" s="1" t="s">
        <v>221</v>
      </c>
      <c r="K5345" s="1" t="s">
        <v>111</v>
      </c>
      <c r="L5345" s="1" t="s">
        <v>5</v>
      </c>
      <c r="M5345" s="1" t="s">
        <v>6</v>
      </c>
      <c r="N5345" s="1" t="s">
        <v>7</v>
      </c>
      <c r="O5345" s="6"/>
    </row>
    <row r="5346">
      <c r="A5346" s="5">
        <v>300347.0</v>
      </c>
      <c r="B5346" s="2">
        <v>46008.0</v>
      </c>
      <c r="C5346" s="1" t="s">
        <v>664</v>
      </c>
      <c r="D5346" s="3" t="s">
        <v>105</v>
      </c>
      <c r="E5346" s="4">
        <v>46016.0</v>
      </c>
      <c r="F5346" s="5">
        <v>72.0</v>
      </c>
      <c r="G5346" s="5">
        <v>527.0</v>
      </c>
      <c r="H5346" s="5">
        <v>37190.0</v>
      </c>
      <c r="I5346" s="1" t="s">
        <v>2</v>
      </c>
      <c r="J5346" s="1" t="s">
        <v>221</v>
      </c>
      <c r="K5346" s="1" t="s">
        <v>111</v>
      </c>
      <c r="L5346" s="1" t="s">
        <v>5</v>
      </c>
      <c r="M5346" s="1" t="s">
        <v>6</v>
      </c>
      <c r="N5346" s="1" t="s">
        <v>7</v>
      </c>
      <c r="O5346" s="6"/>
    </row>
    <row r="5347">
      <c r="A5347" s="5">
        <v>300347.0</v>
      </c>
      <c r="B5347" s="2">
        <v>46008.0</v>
      </c>
      <c r="C5347" s="1" t="s">
        <v>664</v>
      </c>
      <c r="D5347" s="3" t="s">
        <v>222</v>
      </c>
      <c r="E5347" s="4">
        <v>46016.0</v>
      </c>
      <c r="F5347" s="5">
        <v>18.0</v>
      </c>
      <c r="G5347" s="5">
        <v>725.0</v>
      </c>
      <c r="H5347" s="5">
        <v>12795.0</v>
      </c>
      <c r="I5347" s="1" t="s">
        <v>2</v>
      </c>
      <c r="J5347" s="1" t="s">
        <v>221</v>
      </c>
      <c r="K5347" s="1" t="s">
        <v>111</v>
      </c>
      <c r="L5347" s="1" t="s">
        <v>5</v>
      </c>
      <c r="M5347" s="1" t="s">
        <v>6</v>
      </c>
      <c r="N5347" s="1" t="s">
        <v>7</v>
      </c>
      <c r="O5347" s="6"/>
    </row>
    <row r="5348">
      <c r="A5348" s="5">
        <v>300347.0</v>
      </c>
      <c r="B5348" s="2">
        <v>46008.0</v>
      </c>
      <c r="C5348" s="1" t="s">
        <v>664</v>
      </c>
      <c r="D5348" s="3" t="s">
        <v>106</v>
      </c>
      <c r="E5348" s="4">
        <v>46016.0</v>
      </c>
      <c r="F5348" s="5">
        <v>8.0</v>
      </c>
      <c r="G5348" s="5">
        <v>1162.0</v>
      </c>
      <c r="H5348" s="5">
        <v>9114.0</v>
      </c>
      <c r="I5348" s="1" t="s">
        <v>2</v>
      </c>
      <c r="J5348" s="1" t="s">
        <v>221</v>
      </c>
      <c r="K5348" s="1" t="s">
        <v>111</v>
      </c>
      <c r="L5348" s="1" t="s">
        <v>5</v>
      </c>
      <c r="M5348" s="1" t="s">
        <v>6</v>
      </c>
      <c r="N5348" s="1" t="s">
        <v>7</v>
      </c>
      <c r="O5348" s="6"/>
    </row>
    <row r="5349">
      <c r="A5349" s="5">
        <v>110350.0</v>
      </c>
      <c r="B5349" s="2">
        <v>46009.0</v>
      </c>
      <c r="C5349" s="1" t="s">
        <v>239</v>
      </c>
      <c r="D5349" s="3" t="s">
        <v>944</v>
      </c>
      <c r="E5349" s="4">
        <v>46016.0</v>
      </c>
      <c r="F5349" s="5">
        <v>100.0</v>
      </c>
      <c r="G5349" s="5">
        <v>110.0</v>
      </c>
      <c r="H5349" s="5">
        <v>11044.0</v>
      </c>
      <c r="I5349" s="1" t="s">
        <v>26</v>
      </c>
      <c r="J5349" s="1" t="s">
        <v>240</v>
      </c>
      <c r="K5349" s="1" t="s">
        <v>111</v>
      </c>
      <c r="L5349" s="1" t="s">
        <v>5</v>
      </c>
      <c r="M5349" s="1" t="s">
        <v>29</v>
      </c>
      <c r="N5349" s="1" t="s">
        <v>7</v>
      </c>
      <c r="O5349" s="6"/>
    </row>
    <row r="5350">
      <c r="A5350" s="5">
        <v>110350.0</v>
      </c>
      <c r="B5350" s="2">
        <v>46009.0</v>
      </c>
      <c r="C5350" s="1" t="s">
        <v>239</v>
      </c>
      <c r="D5350" s="3" t="s">
        <v>985</v>
      </c>
      <c r="E5350" s="4">
        <v>46016.0</v>
      </c>
      <c r="F5350" s="5">
        <v>200.0</v>
      </c>
      <c r="G5350" s="5">
        <v>110.0</v>
      </c>
      <c r="H5350" s="5">
        <v>22084.0</v>
      </c>
      <c r="I5350" s="1" t="s">
        <v>26</v>
      </c>
      <c r="J5350" s="1" t="s">
        <v>240</v>
      </c>
      <c r="K5350" s="1" t="s">
        <v>111</v>
      </c>
      <c r="L5350" s="1" t="s">
        <v>5</v>
      </c>
      <c r="M5350" s="1" t="s">
        <v>29</v>
      </c>
      <c r="N5350" s="1" t="s">
        <v>7</v>
      </c>
      <c r="O5350" s="6"/>
    </row>
    <row r="5351">
      <c r="A5351" s="5">
        <v>110350.0</v>
      </c>
      <c r="B5351" s="2">
        <v>46009.0</v>
      </c>
      <c r="C5351" s="1" t="s">
        <v>239</v>
      </c>
      <c r="D5351" s="3" t="s">
        <v>50</v>
      </c>
      <c r="E5351" s="4">
        <v>46016.0</v>
      </c>
      <c r="F5351" s="5">
        <v>200.0</v>
      </c>
      <c r="G5351" s="5">
        <v>318.0</v>
      </c>
      <c r="H5351" s="5">
        <v>63620.0</v>
      </c>
      <c r="I5351" s="1" t="s">
        <v>26</v>
      </c>
      <c r="J5351" s="1" t="s">
        <v>240</v>
      </c>
      <c r="K5351" s="1" t="s">
        <v>111</v>
      </c>
      <c r="L5351" s="1" t="s">
        <v>5</v>
      </c>
      <c r="M5351" s="1" t="s">
        <v>29</v>
      </c>
      <c r="N5351" s="1" t="s">
        <v>7</v>
      </c>
      <c r="O5351" s="6"/>
    </row>
    <row r="5352">
      <c r="A5352" s="5">
        <v>110379.0</v>
      </c>
      <c r="B5352" s="2">
        <v>46009.0</v>
      </c>
      <c r="C5352" s="1" t="s">
        <v>261</v>
      </c>
      <c r="D5352" s="7">
        <v>323.0</v>
      </c>
      <c r="E5352" s="4">
        <v>46016.0</v>
      </c>
      <c r="F5352" s="5">
        <v>300.0</v>
      </c>
      <c r="G5352" s="5">
        <v>41.0</v>
      </c>
      <c r="H5352" s="5">
        <v>12167.0</v>
      </c>
      <c r="I5352" s="1" t="s">
        <v>33</v>
      </c>
      <c r="J5352" s="1" t="s">
        <v>216</v>
      </c>
      <c r="K5352" s="1" t="s">
        <v>28</v>
      </c>
      <c r="L5352" s="1" t="s">
        <v>5</v>
      </c>
      <c r="M5352" s="1" t="s">
        <v>23</v>
      </c>
      <c r="N5352" s="1" t="s">
        <v>7</v>
      </c>
      <c r="O5352" s="6"/>
    </row>
    <row r="5353">
      <c r="A5353" s="5">
        <v>110379.0</v>
      </c>
      <c r="B5353" s="2">
        <v>46009.0</v>
      </c>
      <c r="C5353" s="1" t="s">
        <v>261</v>
      </c>
      <c r="D5353" s="7">
        <v>128.0</v>
      </c>
      <c r="E5353" s="4">
        <v>46016.0</v>
      </c>
      <c r="F5353" s="5">
        <v>640.0</v>
      </c>
      <c r="G5353" s="5">
        <v>28.0</v>
      </c>
      <c r="H5353" s="5">
        <v>17819.0</v>
      </c>
      <c r="I5353" s="1" t="s">
        <v>21</v>
      </c>
      <c r="J5353" s="1" t="s">
        <v>216</v>
      </c>
      <c r="K5353" s="1" t="s">
        <v>28</v>
      </c>
      <c r="L5353" s="1" t="s">
        <v>5</v>
      </c>
      <c r="M5353" s="1" t="s">
        <v>23</v>
      </c>
      <c r="N5353" s="1" t="s">
        <v>7</v>
      </c>
      <c r="O5353" s="6"/>
    </row>
    <row r="5354">
      <c r="A5354" s="5">
        <v>110379.0</v>
      </c>
      <c r="B5354" s="2">
        <v>46009.0</v>
      </c>
      <c r="C5354" s="1" t="s">
        <v>261</v>
      </c>
      <c r="D5354" s="7">
        <v>144.0</v>
      </c>
      <c r="E5354" s="4">
        <v>46016.0</v>
      </c>
      <c r="F5354" s="5">
        <v>180.0</v>
      </c>
      <c r="G5354" s="5">
        <v>98.0</v>
      </c>
      <c r="H5354" s="5">
        <v>17627.0</v>
      </c>
      <c r="I5354" s="1" t="s">
        <v>21</v>
      </c>
      <c r="J5354" s="1" t="s">
        <v>216</v>
      </c>
      <c r="K5354" s="1" t="s">
        <v>28</v>
      </c>
      <c r="L5354" s="1" t="s">
        <v>5</v>
      </c>
      <c r="M5354" s="1" t="s">
        <v>23</v>
      </c>
      <c r="N5354" s="1" t="s">
        <v>7</v>
      </c>
      <c r="O5354" s="6"/>
    </row>
    <row r="5355">
      <c r="A5355" s="5">
        <v>110379.0</v>
      </c>
      <c r="B5355" s="2">
        <v>46009.0</v>
      </c>
      <c r="C5355" s="1" t="s">
        <v>261</v>
      </c>
      <c r="D5355" s="7">
        <v>324.0</v>
      </c>
      <c r="E5355" s="4">
        <v>46016.0</v>
      </c>
      <c r="F5355" s="5">
        <v>300.0</v>
      </c>
      <c r="G5355" s="5">
        <v>50.0</v>
      </c>
      <c r="H5355" s="5">
        <v>14954.0</v>
      </c>
      <c r="I5355" s="1" t="s">
        <v>33</v>
      </c>
      <c r="J5355" s="1" t="s">
        <v>216</v>
      </c>
      <c r="K5355" s="1" t="s">
        <v>28</v>
      </c>
      <c r="L5355" s="1" t="s">
        <v>5</v>
      </c>
      <c r="M5355" s="1" t="s">
        <v>23</v>
      </c>
      <c r="N5355" s="1" t="s">
        <v>7</v>
      </c>
      <c r="O5355" s="6"/>
    </row>
    <row r="5356">
      <c r="A5356" s="5">
        <v>110379.0</v>
      </c>
      <c r="B5356" s="2">
        <v>46009.0</v>
      </c>
      <c r="C5356" s="1" t="s">
        <v>261</v>
      </c>
      <c r="D5356" s="3" t="s">
        <v>31</v>
      </c>
      <c r="E5356" s="4">
        <v>46016.0</v>
      </c>
      <c r="F5356" s="5">
        <v>36.0</v>
      </c>
      <c r="G5356" s="5">
        <v>739.0</v>
      </c>
      <c r="H5356" s="5">
        <v>26613.0</v>
      </c>
      <c r="I5356" s="1" t="s">
        <v>21</v>
      </c>
      <c r="J5356" s="1" t="s">
        <v>216</v>
      </c>
      <c r="K5356" s="1" t="s">
        <v>28</v>
      </c>
      <c r="L5356" s="1" t="s">
        <v>5</v>
      </c>
      <c r="M5356" s="1" t="s">
        <v>23</v>
      </c>
      <c r="N5356" s="1" t="s">
        <v>7</v>
      </c>
      <c r="O5356" s="6"/>
    </row>
    <row r="5357">
      <c r="A5357" s="5">
        <v>110379.0</v>
      </c>
      <c r="B5357" s="2">
        <v>46009.0</v>
      </c>
      <c r="C5357" s="1" t="s">
        <v>261</v>
      </c>
      <c r="D5357" s="7">
        <v>145.0</v>
      </c>
      <c r="E5357" s="4">
        <v>46016.0</v>
      </c>
      <c r="F5357" s="5">
        <v>70.0</v>
      </c>
      <c r="G5357" s="5">
        <v>212.0</v>
      </c>
      <c r="H5357" s="5">
        <v>14853.0</v>
      </c>
      <c r="I5357" s="1" t="s">
        <v>21</v>
      </c>
      <c r="J5357" s="1" t="s">
        <v>216</v>
      </c>
      <c r="K5357" s="1" t="s">
        <v>28</v>
      </c>
      <c r="L5357" s="1" t="s">
        <v>5</v>
      </c>
      <c r="M5357" s="1" t="s">
        <v>23</v>
      </c>
      <c r="N5357" s="1" t="s">
        <v>7</v>
      </c>
      <c r="O5357" s="6"/>
    </row>
    <row r="5358">
      <c r="A5358" s="5">
        <v>110379.0</v>
      </c>
      <c r="B5358" s="2">
        <v>46009.0</v>
      </c>
      <c r="C5358" s="1" t="s">
        <v>261</v>
      </c>
      <c r="D5358" s="7">
        <v>522.0</v>
      </c>
      <c r="E5358" s="4">
        <v>46016.0</v>
      </c>
      <c r="F5358" s="5">
        <v>48.0</v>
      </c>
      <c r="G5358" s="5">
        <v>157.0</v>
      </c>
      <c r="H5358" s="5">
        <v>7559.0</v>
      </c>
      <c r="I5358" s="1" t="s">
        <v>21</v>
      </c>
      <c r="J5358" s="1" t="s">
        <v>216</v>
      </c>
      <c r="K5358" s="1" t="s">
        <v>28</v>
      </c>
      <c r="L5358" s="1" t="s">
        <v>5</v>
      </c>
      <c r="M5358" s="1" t="s">
        <v>23</v>
      </c>
      <c r="N5358" s="1" t="s">
        <v>7</v>
      </c>
      <c r="O5358" s="6"/>
    </row>
    <row r="5359">
      <c r="A5359" s="5">
        <v>110379.0</v>
      </c>
      <c r="B5359" s="2">
        <v>46009.0</v>
      </c>
      <c r="C5359" s="1" t="s">
        <v>261</v>
      </c>
      <c r="D5359" s="3" t="s">
        <v>219</v>
      </c>
      <c r="E5359" s="4">
        <v>46016.0</v>
      </c>
      <c r="F5359" s="5">
        <v>80.0</v>
      </c>
      <c r="G5359" s="5">
        <v>170.0</v>
      </c>
      <c r="H5359" s="5">
        <v>13595.0</v>
      </c>
      <c r="I5359" s="1" t="s">
        <v>21</v>
      </c>
      <c r="J5359" s="1" t="s">
        <v>216</v>
      </c>
      <c r="K5359" s="1" t="s">
        <v>28</v>
      </c>
      <c r="L5359" s="1" t="s">
        <v>5</v>
      </c>
      <c r="M5359" s="1" t="s">
        <v>23</v>
      </c>
      <c r="N5359" s="1" t="s">
        <v>7</v>
      </c>
      <c r="O5359" s="6"/>
    </row>
    <row r="5360">
      <c r="A5360" s="5">
        <v>110379.0</v>
      </c>
      <c r="B5360" s="2">
        <v>46009.0</v>
      </c>
      <c r="C5360" s="1" t="s">
        <v>261</v>
      </c>
      <c r="D5360" s="7">
        <v>103.0</v>
      </c>
      <c r="E5360" s="4">
        <v>46016.0</v>
      </c>
      <c r="F5360" s="5">
        <v>108.0</v>
      </c>
      <c r="G5360" s="5">
        <v>53.0</v>
      </c>
      <c r="H5360" s="5">
        <v>5704.0</v>
      </c>
      <c r="I5360" s="1" t="s">
        <v>21</v>
      </c>
      <c r="J5360" s="1" t="s">
        <v>216</v>
      </c>
      <c r="K5360" s="1" t="s">
        <v>28</v>
      </c>
      <c r="L5360" s="1" t="s">
        <v>5</v>
      </c>
      <c r="M5360" s="1" t="s">
        <v>23</v>
      </c>
      <c r="N5360" s="1" t="s">
        <v>7</v>
      </c>
      <c r="O5360" s="6"/>
    </row>
    <row r="5361">
      <c r="A5361" s="5">
        <v>110379.0</v>
      </c>
      <c r="B5361" s="2">
        <v>46009.0</v>
      </c>
      <c r="C5361" s="1" t="s">
        <v>261</v>
      </c>
      <c r="D5361" s="7">
        <v>150.0</v>
      </c>
      <c r="E5361" s="4">
        <v>46016.0</v>
      </c>
      <c r="F5361" s="5">
        <v>42.0</v>
      </c>
      <c r="G5361" s="5">
        <v>647.0</v>
      </c>
      <c r="H5361" s="5">
        <v>27178.0</v>
      </c>
      <c r="I5361" s="1" t="s">
        <v>21</v>
      </c>
      <c r="J5361" s="1" t="s">
        <v>216</v>
      </c>
      <c r="K5361" s="1" t="s">
        <v>28</v>
      </c>
      <c r="L5361" s="1" t="s">
        <v>5</v>
      </c>
      <c r="M5361" s="1" t="s">
        <v>23</v>
      </c>
      <c r="N5361" s="1" t="s">
        <v>7</v>
      </c>
      <c r="O5361" s="6"/>
    </row>
    <row r="5362">
      <c r="A5362" s="5">
        <v>110379.0</v>
      </c>
      <c r="B5362" s="2">
        <v>46009.0</v>
      </c>
      <c r="C5362" s="1" t="s">
        <v>261</v>
      </c>
      <c r="D5362" s="7">
        <v>105.0</v>
      </c>
      <c r="E5362" s="4">
        <v>46016.0</v>
      </c>
      <c r="F5362" s="5">
        <v>36.0</v>
      </c>
      <c r="G5362" s="5">
        <v>282.0</v>
      </c>
      <c r="H5362" s="5">
        <v>10163.0</v>
      </c>
      <c r="I5362" s="1" t="s">
        <v>21</v>
      </c>
      <c r="J5362" s="1" t="s">
        <v>216</v>
      </c>
      <c r="K5362" s="1" t="s">
        <v>28</v>
      </c>
      <c r="L5362" s="1" t="s">
        <v>5</v>
      </c>
      <c r="M5362" s="1" t="s">
        <v>23</v>
      </c>
      <c r="N5362" s="1" t="s">
        <v>7</v>
      </c>
      <c r="O5362" s="6"/>
    </row>
    <row r="5363">
      <c r="A5363" s="5">
        <v>110379.0</v>
      </c>
      <c r="B5363" s="2">
        <v>46009.0</v>
      </c>
      <c r="C5363" s="1" t="s">
        <v>261</v>
      </c>
      <c r="D5363" s="7">
        <v>152.0</v>
      </c>
      <c r="E5363" s="4">
        <v>46016.0</v>
      </c>
      <c r="F5363" s="5">
        <v>132.0</v>
      </c>
      <c r="G5363" s="5">
        <v>215.0</v>
      </c>
      <c r="H5363" s="5">
        <v>28387.0</v>
      </c>
      <c r="I5363" s="1" t="s">
        <v>21</v>
      </c>
      <c r="J5363" s="1" t="s">
        <v>216</v>
      </c>
      <c r="K5363" s="1" t="s">
        <v>28</v>
      </c>
      <c r="L5363" s="1" t="s">
        <v>5</v>
      </c>
      <c r="M5363" s="1" t="s">
        <v>23</v>
      </c>
      <c r="N5363" s="1" t="s">
        <v>7</v>
      </c>
      <c r="O5363" s="6"/>
    </row>
    <row r="5364">
      <c r="A5364" s="5">
        <v>110379.0</v>
      </c>
      <c r="B5364" s="2">
        <v>46009.0</v>
      </c>
      <c r="C5364" s="1" t="s">
        <v>261</v>
      </c>
      <c r="D5364" s="7">
        <v>110.0</v>
      </c>
      <c r="E5364" s="4">
        <v>46016.0</v>
      </c>
      <c r="F5364" s="5">
        <v>36.0</v>
      </c>
      <c r="G5364" s="5">
        <v>29.0</v>
      </c>
      <c r="H5364" s="5">
        <v>1039.0</v>
      </c>
      <c r="I5364" s="1" t="s">
        <v>21</v>
      </c>
      <c r="J5364" s="1" t="s">
        <v>216</v>
      </c>
      <c r="K5364" s="1" t="s">
        <v>28</v>
      </c>
      <c r="L5364" s="1" t="s">
        <v>5</v>
      </c>
      <c r="M5364" s="1" t="s">
        <v>23</v>
      </c>
      <c r="N5364" s="1" t="s">
        <v>7</v>
      </c>
      <c r="O5364" s="6"/>
    </row>
    <row r="5365">
      <c r="A5365" s="5">
        <v>110379.0</v>
      </c>
      <c r="B5365" s="2">
        <v>46009.0</v>
      </c>
      <c r="C5365" s="1" t="s">
        <v>261</v>
      </c>
      <c r="D5365" s="7">
        <v>187.0</v>
      </c>
      <c r="E5365" s="4">
        <v>46016.0</v>
      </c>
      <c r="F5365" s="5">
        <v>44.0</v>
      </c>
      <c r="G5365" s="5">
        <v>263.0</v>
      </c>
      <c r="H5365" s="5">
        <v>11576.0</v>
      </c>
      <c r="I5365" s="1" t="s">
        <v>21</v>
      </c>
      <c r="J5365" s="1" t="s">
        <v>216</v>
      </c>
      <c r="K5365" s="1" t="s">
        <v>28</v>
      </c>
      <c r="L5365" s="1" t="s">
        <v>5</v>
      </c>
      <c r="M5365" s="1" t="s">
        <v>23</v>
      </c>
      <c r="N5365" s="1" t="s">
        <v>7</v>
      </c>
      <c r="O5365" s="6"/>
    </row>
    <row r="5366">
      <c r="A5366" s="5">
        <v>110379.0</v>
      </c>
      <c r="B5366" s="2">
        <v>46009.0</v>
      </c>
      <c r="C5366" s="1" t="s">
        <v>261</v>
      </c>
      <c r="D5366" s="7">
        <v>121.0</v>
      </c>
      <c r="E5366" s="4">
        <v>46016.0</v>
      </c>
      <c r="F5366" s="5">
        <v>324.0</v>
      </c>
      <c r="G5366" s="5">
        <v>100.0</v>
      </c>
      <c r="H5366" s="5">
        <v>32350.0</v>
      </c>
      <c r="I5366" s="1" t="s">
        <v>21</v>
      </c>
      <c r="J5366" s="1" t="s">
        <v>216</v>
      </c>
      <c r="K5366" s="1" t="s">
        <v>28</v>
      </c>
      <c r="L5366" s="1" t="s">
        <v>5</v>
      </c>
      <c r="M5366" s="1" t="s">
        <v>23</v>
      </c>
      <c r="N5366" s="1" t="s">
        <v>7</v>
      </c>
      <c r="O5366" s="6"/>
    </row>
    <row r="5367">
      <c r="A5367" s="5">
        <v>110379.0</v>
      </c>
      <c r="B5367" s="2">
        <v>46009.0</v>
      </c>
      <c r="C5367" s="1" t="s">
        <v>261</v>
      </c>
      <c r="D5367" s="7">
        <v>191.0</v>
      </c>
      <c r="E5367" s="4">
        <v>46016.0</v>
      </c>
      <c r="F5367" s="5">
        <v>45.0</v>
      </c>
      <c r="G5367" s="5">
        <v>286.0</v>
      </c>
      <c r="H5367" s="5">
        <v>12875.0</v>
      </c>
      <c r="I5367" s="1" t="s">
        <v>21</v>
      </c>
      <c r="J5367" s="1" t="s">
        <v>216</v>
      </c>
      <c r="K5367" s="1" t="s">
        <v>28</v>
      </c>
      <c r="L5367" s="1" t="s">
        <v>5</v>
      </c>
      <c r="M5367" s="1" t="s">
        <v>23</v>
      </c>
      <c r="N5367" s="1" t="s">
        <v>7</v>
      </c>
      <c r="O5367" s="6"/>
    </row>
    <row r="5368">
      <c r="A5368" s="5">
        <v>110379.0</v>
      </c>
      <c r="B5368" s="2">
        <v>46009.0</v>
      </c>
      <c r="C5368" s="1" t="s">
        <v>261</v>
      </c>
      <c r="D5368" s="7">
        <v>199.0</v>
      </c>
      <c r="E5368" s="4">
        <v>46016.0</v>
      </c>
      <c r="F5368" s="5">
        <v>50.0</v>
      </c>
      <c r="G5368" s="5">
        <v>197.0</v>
      </c>
      <c r="H5368" s="5">
        <v>9842.0</v>
      </c>
      <c r="I5368" s="1" t="s">
        <v>21</v>
      </c>
      <c r="J5368" s="1" t="s">
        <v>216</v>
      </c>
      <c r="K5368" s="1" t="s">
        <v>28</v>
      </c>
      <c r="L5368" s="1" t="s">
        <v>5</v>
      </c>
      <c r="M5368" s="1" t="s">
        <v>23</v>
      </c>
      <c r="N5368" s="1" t="s">
        <v>7</v>
      </c>
      <c r="O5368" s="6"/>
    </row>
    <row r="5369">
      <c r="A5369" s="5">
        <v>110379.0</v>
      </c>
      <c r="B5369" s="2">
        <v>46009.0</v>
      </c>
      <c r="C5369" s="1" t="s">
        <v>261</v>
      </c>
      <c r="D5369" s="7">
        <v>124.0</v>
      </c>
      <c r="E5369" s="4">
        <v>46016.0</v>
      </c>
      <c r="F5369" s="5">
        <v>138.0</v>
      </c>
      <c r="G5369" s="5">
        <v>132.0</v>
      </c>
      <c r="H5369" s="5">
        <v>18284.0</v>
      </c>
      <c r="I5369" s="1" t="s">
        <v>21</v>
      </c>
      <c r="J5369" s="1" t="s">
        <v>216</v>
      </c>
      <c r="K5369" s="1" t="s">
        <v>28</v>
      </c>
      <c r="L5369" s="1" t="s">
        <v>5</v>
      </c>
      <c r="M5369" s="1" t="s">
        <v>23</v>
      </c>
      <c r="N5369" s="1" t="s">
        <v>7</v>
      </c>
      <c r="O5369" s="6"/>
    </row>
    <row r="5370">
      <c r="A5370" s="5">
        <v>110381.0</v>
      </c>
      <c r="B5370" s="2">
        <v>46009.0</v>
      </c>
      <c r="C5370" s="1" t="s">
        <v>11</v>
      </c>
      <c r="D5370" s="7">
        <v>129.0</v>
      </c>
      <c r="E5370" s="4">
        <v>46016.0</v>
      </c>
      <c r="F5370" s="5">
        <v>72.0</v>
      </c>
      <c r="G5370" s="5">
        <v>233.0</v>
      </c>
      <c r="H5370" s="5">
        <v>16797.0</v>
      </c>
      <c r="I5370" s="1" t="s">
        <v>21</v>
      </c>
      <c r="J5370" s="1" t="s">
        <v>12</v>
      </c>
      <c r="K5370" s="1" t="s">
        <v>13</v>
      </c>
      <c r="L5370" s="1" t="s">
        <v>5</v>
      </c>
      <c r="M5370" s="1" t="s">
        <v>23</v>
      </c>
      <c r="N5370" s="1" t="s">
        <v>7</v>
      </c>
      <c r="O5370" s="6"/>
    </row>
    <row r="5371">
      <c r="A5371" s="5">
        <v>110381.0</v>
      </c>
      <c r="B5371" s="2">
        <v>46009.0</v>
      </c>
      <c r="C5371" s="1" t="s">
        <v>11</v>
      </c>
      <c r="D5371" s="3" t="s">
        <v>36</v>
      </c>
      <c r="E5371" s="4">
        <v>46016.0</v>
      </c>
      <c r="F5371" s="5">
        <v>66.0</v>
      </c>
      <c r="G5371" s="5">
        <v>156.0</v>
      </c>
      <c r="H5371" s="5">
        <v>10266.0</v>
      </c>
      <c r="I5371" s="1" t="s">
        <v>21</v>
      </c>
      <c r="J5371" s="1" t="s">
        <v>12</v>
      </c>
      <c r="K5371" s="1" t="s">
        <v>13</v>
      </c>
      <c r="L5371" s="1" t="s">
        <v>5</v>
      </c>
      <c r="M5371" s="1" t="s">
        <v>23</v>
      </c>
      <c r="N5371" s="1" t="s">
        <v>7</v>
      </c>
      <c r="O5371" s="6"/>
    </row>
    <row r="5372">
      <c r="A5372" s="5">
        <v>110381.0</v>
      </c>
      <c r="B5372" s="2">
        <v>46009.0</v>
      </c>
      <c r="C5372" s="1" t="s">
        <v>11</v>
      </c>
      <c r="D5372" s="7">
        <v>145.0</v>
      </c>
      <c r="E5372" s="4">
        <v>46016.0</v>
      </c>
      <c r="F5372" s="5">
        <v>35.0</v>
      </c>
      <c r="G5372" s="5">
        <v>212.0</v>
      </c>
      <c r="H5372" s="5">
        <v>7427.0</v>
      </c>
      <c r="I5372" s="1" t="s">
        <v>21</v>
      </c>
      <c r="J5372" s="1" t="s">
        <v>12</v>
      </c>
      <c r="K5372" s="1" t="s">
        <v>13</v>
      </c>
      <c r="L5372" s="1" t="s">
        <v>5</v>
      </c>
      <c r="M5372" s="1" t="s">
        <v>23</v>
      </c>
      <c r="N5372" s="1" t="s">
        <v>7</v>
      </c>
      <c r="O5372" s="6"/>
    </row>
    <row r="5373">
      <c r="A5373" s="5">
        <v>110381.0</v>
      </c>
      <c r="B5373" s="2">
        <v>46009.0</v>
      </c>
      <c r="C5373" s="1" t="s">
        <v>11</v>
      </c>
      <c r="D5373" s="7">
        <v>147.0</v>
      </c>
      <c r="E5373" s="4">
        <v>46016.0</v>
      </c>
      <c r="F5373" s="5">
        <v>30.0</v>
      </c>
      <c r="G5373" s="5">
        <v>285.0</v>
      </c>
      <c r="H5373" s="5">
        <v>8555.0</v>
      </c>
      <c r="I5373" s="1" t="s">
        <v>21</v>
      </c>
      <c r="J5373" s="1" t="s">
        <v>12</v>
      </c>
      <c r="K5373" s="1" t="s">
        <v>13</v>
      </c>
      <c r="L5373" s="1" t="s">
        <v>5</v>
      </c>
      <c r="M5373" s="1" t="s">
        <v>23</v>
      </c>
      <c r="N5373" s="1" t="s">
        <v>7</v>
      </c>
      <c r="O5373" s="6"/>
    </row>
    <row r="5374">
      <c r="A5374" s="5">
        <v>110381.0</v>
      </c>
      <c r="B5374" s="2">
        <v>46009.0</v>
      </c>
      <c r="C5374" s="1" t="s">
        <v>11</v>
      </c>
      <c r="D5374" s="7">
        <v>188.0</v>
      </c>
      <c r="E5374" s="4">
        <v>46016.0</v>
      </c>
      <c r="F5374" s="5">
        <v>44.0</v>
      </c>
      <c r="G5374" s="5">
        <v>296.0</v>
      </c>
      <c r="H5374" s="5">
        <v>13011.0</v>
      </c>
      <c r="I5374" s="1" t="s">
        <v>21</v>
      </c>
      <c r="J5374" s="1" t="s">
        <v>12</v>
      </c>
      <c r="K5374" s="1" t="s">
        <v>13</v>
      </c>
      <c r="L5374" s="1" t="s">
        <v>5</v>
      </c>
      <c r="M5374" s="1" t="s">
        <v>23</v>
      </c>
      <c r="N5374" s="1" t="s">
        <v>7</v>
      </c>
      <c r="O5374" s="6"/>
    </row>
    <row r="5375">
      <c r="A5375" s="5">
        <v>110381.0</v>
      </c>
      <c r="B5375" s="2">
        <v>46009.0</v>
      </c>
      <c r="C5375" s="1" t="s">
        <v>11</v>
      </c>
      <c r="D5375" s="3" t="s">
        <v>324</v>
      </c>
      <c r="E5375" s="4">
        <v>46016.0</v>
      </c>
      <c r="F5375" s="5">
        <v>6.0</v>
      </c>
      <c r="G5375" s="5">
        <v>859.0</v>
      </c>
      <c r="H5375" s="5">
        <v>5157.0</v>
      </c>
      <c r="I5375" s="1" t="s">
        <v>21</v>
      </c>
      <c r="J5375" s="1" t="s">
        <v>12</v>
      </c>
      <c r="K5375" s="1" t="s">
        <v>13</v>
      </c>
      <c r="L5375" s="1" t="s">
        <v>5</v>
      </c>
      <c r="M5375" s="1" t="s">
        <v>23</v>
      </c>
      <c r="N5375" s="1" t="s">
        <v>7</v>
      </c>
      <c r="O5375" s="6"/>
    </row>
    <row r="5376">
      <c r="A5376" s="5">
        <v>110381.0</v>
      </c>
      <c r="B5376" s="2">
        <v>46009.0</v>
      </c>
      <c r="C5376" s="1" t="s">
        <v>11</v>
      </c>
      <c r="D5376" s="3" t="s">
        <v>40</v>
      </c>
      <c r="E5376" s="4">
        <v>46016.0</v>
      </c>
      <c r="F5376" s="5">
        <v>13.0</v>
      </c>
      <c r="G5376" s="5">
        <v>346.0</v>
      </c>
      <c r="H5376" s="5">
        <v>4494.0</v>
      </c>
      <c r="I5376" s="1" t="s">
        <v>21</v>
      </c>
      <c r="J5376" s="1" t="s">
        <v>12</v>
      </c>
      <c r="K5376" s="1" t="s">
        <v>13</v>
      </c>
      <c r="L5376" s="1" t="s">
        <v>5</v>
      </c>
      <c r="M5376" s="1" t="s">
        <v>23</v>
      </c>
      <c r="N5376" s="1" t="s">
        <v>7</v>
      </c>
      <c r="O5376" s="6"/>
    </row>
    <row r="5377">
      <c r="A5377" s="5">
        <v>110381.0</v>
      </c>
      <c r="B5377" s="2">
        <v>46009.0</v>
      </c>
      <c r="C5377" s="1" t="s">
        <v>11</v>
      </c>
      <c r="D5377" s="3" t="s">
        <v>628</v>
      </c>
      <c r="E5377" s="4">
        <v>46016.0</v>
      </c>
      <c r="F5377" s="5">
        <v>33.0</v>
      </c>
      <c r="G5377" s="5">
        <v>213.0</v>
      </c>
      <c r="H5377" s="5">
        <v>7034.0</v>
      </c>
      <c r="I5377" s="1" t="s">
        <v>21</v>
      </c>
      <c r="J5377" s="1" t="s">
        <v>12</v>
      </c>
      <c r="K5377" s="1" t="s">
        <v>13</v>
      </c>
      <c r="L5377" s="1" t="s">
        <v>5</v>
      </c>
      <c r="M5377" s="1" t="s">
        <v>23</v>
      </c>
      <c r="N5377" s="1" t="s">
        <v>7</v>
      </c>
      <c r="O5377" s="6"/>
    </row>
    <row r="5378">
      <c r="A5378" s="5">
        <v>110381.0</v>
      </c>
      <c r="B5378" s="2">
        <v>46009.0</v>
      </c>
      <c r="C5378" s="1" t="s">
        <v>11</v>
      </c>
      <c r="D5378" s="3" t="s">
        <v>96</v>
      </c>
      <c r="E5378" s="4">
        <v>46016.0</v>
      </c>
      <c r="F5378" s="5">
        <v>48.0</v>
      </c>
      <c r="G5378" s="5">
        <v>323.0</v>
      </c>
      <c r="H5378" s="5">
        <v>15484.0</v>
      </c>
      <c r="I5378" s="1" t="s">
        <v>21</v>
      </c>
      <c r="J5378" s="1" t="s">
        <v>12</v>
      </c>
      <c r="K5378" s="1" t="s">
        <v>13</v>
      </c>
      <c r="L5378" s="1" t="s">
        <v>5</v>
      </c>
      <c r="M5378" s="1" t="s">
        <v>23</v>
      </c>
      <c r="N5378" s="1" t="s">
        <v>7</v>
      </c>
      <c r="O5378" s="6"/>
    </row>
    <row r="5379">
      <c r="A5379" s="5">
        <v>110381.0</v>
      </c>
      <c r="B5379" s="2">
        <v>46009.0</v>
      </c>
      <c r="C5379" s="1" t="s">
        <v>11</v>
      </c>
      <c r="D5379" s="3" t="s">
        <v>1021</v>
      </c>
      <c r="E5379" s="4">
        <v>46016.0</v>
      </c>
      <c r="F5379" s="5">
        <v>30.0</v>
      </c>
      <c r="G5379" s="5">
        <v>365.0</v>
      </c>
      <c r="H5379" s="5">
        <v>10945.0</v>
      </c>
      <c r="I5379" s="1" t="s">
        <v>21</v>
      </c>
      <c r="J5379" s="1" t="s">
        <v>12</v>
      </c>
      <c r="K5379" s="1" t="s">
        <v>13</v>
      </c>
      <c r="L5379" s="1" t="s">
        <v>5</v>
      </c>
      <c r="M5379" s="1" t="s">
        <v>23</v>
      </c>
      <c r="N5379" s="1" t="s">
        <v>7</v>
      </c>
      <c r="O5379" s="6"/>
    </row>
    <row r="5380">
      <c r="A5380" s="5">
        <v>110381.0</v>
      </c>
      <c r="B5380" s="2">
        <v>46009.0</v>
      </c>
      <c r="C5380" s="1" t="s">
        <v>11</v>
      </c>
      <c r="D5380" s="3" t="s">
        <v>96</v>
      </c>
      <c r="E5380" s="4">
        <v>46016.0</v>
      </c>
      <c r="F5380" s="5">
        <v>48.0</v>
      </c>
      <c r="G5380" s="5">
        <v>323.0</v>
      </c>
      <c r="H5380" s="5">
        <v>15484.0</v>
      </c>
      <c r="I5380" s="1" t="s">
        <v>21</v>
      </c>
      <c r="J5380" s="1" t="s">
        <v>12</v>
      </c>
      <c r="K5380" s="1" t="s">
        <v>13</v>
      </c>
      <c r="L5380" s="1" t="s">
        <v>5</v>
      </c>
      <c r="M5380" s="1" t="s">
        <v>23</v>
      </c>
      <c r="N5380" s="1" t="s">
        <v>7</v>
      </c>
      <c r="O5380" s="6"/>
    </row>
    <row r="5381">
      <c r="A5381" s="5">
        <v>110381.0</v>
      </c>
      <c r="B5381" s="2">
        <v>46009.0</v>
      </c>
      <c r="C5381" s="1" t="s">
        <v>11</v>
      </c>
      <c r="D5381" s="7">
        <v>1375.0</v>
      </c>
      <c r="E5381" s="4">
        <v>46016.0</v>
      </c>
      <c r="F5381" s="5">
        <v>12.0</v>
      </c>
      <c r="G5381" s="5">
        <v>648.0</v>
      </c>
      <c r="H5381" s="5">
        <v>7773.0</v>
      </c>
      <c r="I5381" s="1" t="s">
        <v>21</v>
      </c>
      <c r="J5381" s="1" t="s">
        <v>12</v>
      </c>
      <c r="K5381" s="1" t="s">
        <v>13</v>
      </c>
      <c r="L5381" s="1" t="s">
        <v>5</v>
      </c>
      <c r="M5381" s="1" t="s">
        <v>23</v>
      </c>
      <c r="N5381" s="1" t="s">
        <v>7</v>
      </c>
      <c r="O5381" s="6"/>
    </row>
    <row r="5382">
      <c r="A5382" s="5">
        <v>110381.0</v>
      </c>
      <c r="B5382" s="2">
        <v>46009.0</v>
      </c>
      <c r="C5382" s="1" t="s">
        <v>11</v>
      </c>
      <c r="D5382" s="7">
        <v>124.0</v>
      </c>
      <c r="E5382" s="4">
        <v>46016.0</v>
      </c>
      <c r="F5382" s="5">
        <v>184.0</v>
      </c>
      <c r="G5382" s="5">
        <v>132.0</v>
      </c>
      <c r="H5382" s="5">
        <v>24378.0</v>
      </c>
      <c r="I5382" s="1" t="s">
        <v>21</v>
      </c>
      <c r="J5382" s="1" t="s">
        <v>12</v>
      </c>
      <c r="K5382" s="1" t="s">
        <v>13</v>
      </c>
      <c r="L5382" s="1" t="s">
        <v>5</v>
      </c>
      <c r="M5382" s="1" t="s">
        <v>23</v>
      </c>
      <c r="N5382" s="1" t="s">
        <v>7</v>
      </c>
      <c r="O5382" s="6"/>
    </row>
    <row r="5383">
      <c r="A5383" s="5">
        <v>110381.0</v>
      </c>
      <c r="B5383" s="2">
        <v>46009.0</v>
      </c>
      <c r="C5383" s="1" t="s">
        <v>11</v>
      </c>
      <c r="D5383" s="3" t="s">
        <v>259</v>
      </c>
      <c r="E5383" s="4">
        <v>46016.0</v>
      </c>
      <c r="F5383" s="5">
        <v>33.0</v>
      </c>
      <c r="G5383" s="5">
        <v>170.0</v>
      </c>
      <c r="H5383" s="5">
        <v>5609.0</v>
      </c>
      <c r="I5383" s="1" t="s">
        <v>21</v>
      </c>
      <c r="J5383" s="1" t="s">
        <v>12</v>
      </c>
      <c r="K5383" s="1" t="s">
        <v>13</v>
      </c>
      <c r="L5383" s="1" t="s">
        <v>5</v>
      </c>
      <c r="M5383" s="1" t="s">
        <v>23</v>
      </c>
      <c r="N5383" s="1" t="s">
        <v>7</v>
      </c>
      <c r="O5383" s="6"/>
    </row>
    <row r="5384">
      <c r="A5384" s="5">
        <v>110382.0</v>
      </c>
      <c r="B5384" s="2">
        <v>46009.0</v>
      </c>
      <c r="C5384" s="1" t="s">
        <v>11</v>
      </c>
      <c r="D5384" s="7">
        <v>324.0</v>
      </c>
      <c r="E5384" s="4">
        <v>46016.0</v>
      </c>
      <c r="F5384" s="5">
        <v>900.0</v>
      </c>
      <c r="G5384" s="5">
        <v>50.0</v>
      </c>
      <c r="H5384" s="5">
        <v>44860.0</v>
      </c>
      <c r="I5384" s="1" t="s">
        <v>33</v>
      </c>
      <c r="J5384" s="1" t="s">
        <v>12</v>
      </c>
      <c r="K5384" s="1" t="s">
        <v>13</v>
      </c>
      <c r="L5384" s="1" t="s">
        <v>5</v>
      </c>
      <c r="M5384" s="1" t="s">
        <v>23</v>
      </c>
      <c r="N5384" s="1" t="s">
        <v>7</v>
      </c>
      <c r="O5384" s="6"/>
    </row>
    <row r="5385">
      <c r="A5385" s="5">
        <v>110382.0</v>
      </c>
      <c r="B5385" s="2">
        <v>46009.0</v>
      </c>
      <c r="C5385" s="1" t="s">
        <v>11</v>
      </c>
      <c r="D5385" s="7">
        <v>326.0</v>
      </c>
      <c r="E5385" s="4">
        <v>46016.0</v>
      </c>
      <c r="F5385" s="5">
        <v>300.0</v>
      </c>
      <c r="G5385" s="5">
        <v>71.0</v>
      </c>
      <c r="H5385" s="5">
        <v>21292.0</v>
      </c>
      <c r="I5385" s="1" t="s">
        <v>33</v>
      </c>
      <c r="J5385" s="1" t="s">
        <v>12</v>
      </c>
      <c r="K5385" s="1" t="s">
        <v>13</v>
      </c>
      <c r="L5385" s="1" t="s">
        <v>5</v>
      </c>
      <c r="M5385" s="1" t="s">
        <v>23</v>
      </c>
      <c r="N5385" s="1" t="s">
        <v>7</v>
      </c>
      <c r="O5385" s="6"/>
    </row>
    <row r="5386">
      <c r="A5386" s="5">
        <v>110386.0</v>
      </c>
      <c r="B5386" s="2">
        <v>46009.0</v>
      </c>
      <c r="C5386" s="1" t="s">
        <v>1094</v>
      </c>
      <c r="D5386" s="7">
        <v>324.0</v>
      </c>
      <c r="E5386" s="4">
        <v>46016.0</v>
      </c>
      <c r="F5386" s="5">
        <v>600.0</v>
      </c>
      <c r="G5386" s="5">
        <v>50.0</v>
      </c>
      <c r="H5386" s="5">
        <v>29308.0</v>
      </c>
      <c r="I5386" s="1" t="s">
        <v>33</v>
      </c>
      <c r="J5386" s="1" t="s">
        <v>224</v>
      </c>
      <c r="K5386" s="1" t="s">
        <v>111</v>
      </c>
      <c r="L5386" s="1" t="s">
        <v>5</v>
      </c>
      <c r="M5386" s="1" t="s">
        <v>23</v>
      </c>
      <c r="N5386" s="1" t="s">
        <v>7</v>
      </c>
      <c r="O5386" s="6"/>
    </row>
    <row r="5387">
      <c r="A5387" s="5">
        <v>110386.0</v>
      </c>
      <c r="B5387" s="2">
        <v>46009.0</v>
      </c>
      <c r="C5387" s="1" t="s">
        <v>1094</v>
      </c>
      <c r="D5387" s="7">
        <v>129.0</v>
      </c>
      <c r="E5387" s="4">
        <v>46016.0</v>
      </c>
      <c r="F5387" s="5">
        <v>24.0</v>
      </c>
      <c r="G5387" s="5">
        <v>233.0</v>
      </c>
      <c r="H5387" s="5">
        <v>5489.0</v>
      </c>
      <c r="I5387" s="1" t="s">
        <v>21</v>
      </c>
      <c r="J5387" s="1" t="s">
        <v>224</v>
      </c>
      <c r="K5387" s="1" t="s">
        <v>111</v>
      </c>
      <c r="L5387" s="1" t="s">
        <v>5</v>
      </c>
      <c r="M5387" s="1" t="s">
        <v>23</v>
      </c>
      <c r="N5387" s="1" t="s">
        <v>7</v>
      </c>
      <c r="O5387" s="6"/>
    </row>
    <row r="5388">
      <c r="A5388" s="5">
        <v>110386.0</v>
      </c>
      <c r="B5388" s="2">
        <v>46009.0</v>
      </c>
      <c r="C5388" s="1" t="s">
        <v>1094</v>
      </c>
      <c r="D5388" s="7">
        <v>325.0</v>
      </c>
      <c r="E5388" s="4">
        <v>46016.0</v>
      </c>
      <c r="F5388" s="5">
        <v>100.0</v>
      </c>
      <c r="G5388" s="5">
        <v>59.0</v>
      </c>
      <c r="H5388" s="5">
        <v>5798.0</v>
      </c>
      <c r="I5388" s="1" t="s">
        <v>33</v>
      </c>
      <c r="J5388" s="1" t="s">
        <v>224</v>
      </c>
      <c r="K5388" s="1" t="s">
        <v>111</v>
      </c>
      <c r="L5388" s="1" t="s">
        <v>5</v>
      </c>
      <c r="M5388" s="1" t="s">
        <v>23</v>
      </c>
      <c r="N5388" s="1" t="s">
        <v>7</v>
      </c>
      <c r="O5388" s="6"/>
    </row>
    <row r="5389">
      <c r="A5389" s="5">
        <v>110386.0</v>
      </c>
      <c r="B5389" s="2">
        <v>46009.0</v>
      </c>
      <c r="C5389" s="1" t="s">
        <v>1094</v>
      </c>
      <c r="D5389" s="7">
        <v>132.0</v>
      </c>
      <c r="E5389" s="4">
        <v>46016.0</v>
      </c>
      <c r="F5389" s="5">
        <v>13.0</v>
      </c>
      <c r="G5389" s="5">
        <v>308.0</v>
      </c>
      <c r="H5389" s="5">
        <v>3928.0</v>
      </c>
      <c r="I5389" s="1" t="s">
        <v>21</v>
      </c>
      <c r="J5389" s="1" t="s">
        <v>224</v>
      </c>
      <c r="K5389" s="1" t="s">
        <v>111</v>
      </c>
      <c r="L5389" s="1" t="s">
        <v>5</v>
      </c>
      <c r="M5389" s="1" t="s">
        <v>23</v>
      </c>
      <c r="N5389" s="1" t="s">
        <v>7</v>
      </c>
      <c r="O5389" s="6"/>
    </row>
    <row r="5390">
      <c r="A5390" s="5">
        <v>110386.0</v>
      </c>
      <c r="B5390" s="2">
        <v>46009.0</v>
      </c>
      <c r="C5390" s="1" t="s">
        <v>1094</v>
      </c>
      <c r="D5390" s="7">
        <v>326.0</v>
      </c>
      <c r="E5390" s="4">
        <v>46016.0</v>
      </c>
      <c r="F5390" s="5">
        <v>100.0</v>
      </c>
      <c r="G5390" s="5">
        <v>71.0</v>
      </c>
      <c r="H5390" s="5">
        <v>6956.0</v>
      </c>
      <c r="I5390" s="1" t="s">
        <v>33</v>
      </c>
      <c r="J5390" s="1" t="s">
        <v>224</v>
      </c>
      <c r="K5390" s="1" t="s">
        <v>111</v>
      </c>
      <c r="L5390" s="1" t="s">
        <v>5</v>
      </c>
      <c r="M5390" s="1" t="s">
        <v>23</v>
      </c>
      <c r="N5390" s="1" t="s">
        <v>7</v>
      </c>
      <c r="O5390" s="6"/>
    </row>
    <row r="5391">
      <c r="A5391" s="5">
        <v>110386.0</v>
      </c>
      <c r="B5391" s="2">
        <v>46009.0</v>
      </c>
      <c r="C5391" s="1" t="s">
        <v>1094</v>
      </c>
      <c r="D5391" s="7">
        <v>144.0</v>
      </c>
      <c r="E5391" s="4">
        <v>46016.0</v>
      </c>
      <c r="F5391" s="5">
        <v>270.0</v>
      </c>
      <c r="G5391" s="5">
        <v>98.0</v>
      </c>
      <c r="H5391" s="5">
        <v>25912.0</v>
      </c>
      <c r="I5391" s="1" t="s">
        <v>21</v>
      </c>
      <c r="J5391" s="1" t="s">
        <v>224</v>
      </c>
      <c r="K5391" s="1" t="s">
        <v>111</v>
      </c>
      <c r="L5391" s="1" t="s">
        <v>5</v>
      </c>
      <c r="M5391" s="1" t="s">
        <v>23</v>
      </c>
      <c r="N5391" s="1" t="s">
        <v>7</v>
      </c>
      <c r="O5391" s="6"/>
    </row>
    <row r="5392">
      <c r="A5392" s="5">
        <v>110386.0</v>
      </c>
      <c r="B5392" s="2">
        <v>46009.0</v>
      </c>
      <c r="C5392" s="1" t="s">
        <v>1094</v>
      </c>
      <c r="D5392" s="3" t="s">
        <v>231</v>
      </c>
      <c r="E5392" s="4">
        <v>46016.0</v>
      </c>
      <c r="F5392" s="5">
        <v>200.0</v>
      </c>
      <c r="G5392" s="5">
        <v>27.0</v>
      </c>
      <c r="H5392" s="5">
        <v>5300.0</v>
      </c>
      <c r="I5392" s="1" t="s">
        <v>229</v>
      </c>
      <c r="J5392" s="1" t="s">
        <v>224</v>
      </c>
      <c r="K5392" s="1" t="s">
        <v>111</v>
      </c>
      <c r="L5392" s="1" t="s">
        <v>5</v>
      </c>
      <c r="M5392" s="1" t="s">
        <v>23</v>
      </c>
      <c r="N5392" s="1" t="s">
        <v>7</v>
      </c>
      <c r="O5392" s="6"/>
    </row>
    <row r="5393">
      <c r="A5393" s="5">
        <v>110386.0</v>
      </c>
      <c r="B5393" s="2">
        <v>46009.0</v>
      </c>
      <c r="C5393" s="1" t="s">
        <v>1094</v>
      </c>
      <c r="D5393" s="7">
        <v>145.0</v>
      </c>
      <c r="E5393" s="4">
        <v>46016.0</v>
      </c>
      <c r="F5393" s="5">
        <v>35.0</v>
      </c>
      <c r="G5393" s="5">
        <v>212.0</v>
      </c>
      <c r="H5393" s="5">
        <v>7279.0</v>
      </c>
      <c r="I5393" s="1" t="s">
        <v>21</v>
      </c>
      <c r="J5393" s="1" t="s">
        <v>224</v>
      </c>
      <c r="K5393" s="1" t="s">
        <v>111</v>
      </c>
      <c r="L5393" s="1" t="s">
        <v>5</v>
      </c>
      <c r="M5393" s="1" t="s">
        <v>23</v>
      </c>
      <c r="N5393" s="1" t="s">
        <v>7</v>
      </c>
      <c r="O5393" s="6"/>
    </row>
    <row r="5394">
      <c r="A5394" s="5">
        <v>110386.0</v>
      </c>
      <c r="B5394" s="2">
        <v>46009.0</v>
      </c>
      <c r="C5394" s="1" t="s">
        <v>1094</v>
      </c>
      <c r="D5394" s="7">
        <v>147.0</v>
      </c>
      <c r="E5394" s="4">
        <v>46016.0</v>
      </c>
      <c r="F5394" s="5">
        <v>30.0</v>
      </c>
      <c r="G5394" s="5">
        <v>285.0</v>
      </c>
      <c r="H5394" s="5">
        <v>8385.0</v>
      </c>
      <c r="I5394" s="1" t="s">
        <v>21</v>
      </c>
      <c r="J5394" s="1" t="s">
        <v>224</v>
      </c>
      <c r="K5394" s="1" t="s">
        <v>111</v>
      </c>
      <c r="L5394" s="1" t="s">
        <v>5</v>
      </c>
      <c r="M5394" s="1" t="s">
        <v>23</v>
      </c>
      <c r="N5394" s="1" t="s">
        <v>7</v>
      </c>
      <c r="O5394" s="6"/>
    </row>
    <row r="5395">
      <c r="A5395" s="5">
        <v>110386.0</v>
      </c>
      <c r="B5395" s="2">
        <v>46009.0</v>
      </c>
      <c r="C5395" s="1" t="s">
        <v>1094</v>
      </c>
      <c r="D5395" s="7">
        <v>151.0</v>
      </c>
      <c r="E5395" s="4">
        <v>46016.0</v>
      </c>
      <c r="F5395" s="5">
        <v>700.0</v>
      </c>
      <c r="G5395" s="5">
        <v>143.0</v>
      </c>
      <c r="H5395" s="5">
        <v>98128.0</v>
      </c>
      <c r="I5395" s="1" t="s">
        <v>21</v>
      </c>
      <c r="J5395" s="1" t="s">
        <v>224</v>
      </c>
      <c r="K5395" s="1" t="s">
        <v>111</v>
      </c>
      <c r="L5395" s="1" t="s">
        <v>5</v>
      </c>
      <c r="M5395" s="1" t="s">
        <v>23</v>
      </c>
      <c r="N5395" s="1" t="s">
        <v>7</v>
      </c>
      <c r="O5395" s="6"/>
    </row>
    <row r="5396">
      <c r="A5396" s="5">
        <v>110386.0</v>
      </c>
      <c r="B5396" s="2">
        <v>46009.0</v>
      </c>
      <c r="C5396" s="1" t="s">
        <v>1094</v>
      </c>
      <c r="D5396" s="7">
        <v>121.0</v>
      </c>
      <c r="E5396" s="4">
        <v>46016.0</v>
      </c>
      <c r="F5396" s="5">
        <v>216.0</v>
      </c>
      <c r="G5396" s="5">
        <v>100.0</v>
      </c>
      <c r="H5396" s="5">
        <v>21136.0</v>
      </c>
      <c r="I5396" s="1" t="s">
        <v>21</v>
      </c>
      <c r="J5396" s="1" t="s">
        <v>224</v>
      </c>
      <c r="K5396" s="1" t="s">
        <v>111</v>
      </c>
      <c r="L5396" s="1" t="s">
        <v>5</v>
      </c>
      <c r="M5396" s="1" t="s">
        <v>23</v>
      </c>
      <c r="N5396" s="1" t="s">
        <v>7</v>
      </c>
      <c r="O5396" s="6"/>
    </row>
    <row r="5397">
      <c r="A5397" s="5">
        <v>110386.0</v>
      </c>
      <c r="B5397" s="2">
        <v>46009.0</v>
      </c>
      <c r="C5397" s="1" t="s">
        <v>1094</v>
      </c>
      <c r="D5397" s="7">
        <v>1391.0</v>
      </c>
      <c r="E5397" s="4">
        <v>46016.0</v>
      </c>
      <c r="F5397" s="5">
        <v>192.0</v>
      </c>
      <c r="G5397" s="5">
        <v>79.0</v>
      </c>
      <c r="H5397" s="5">
        <v>14814.0</v>
      </c>
      <c r="I5397" s="1" t="s">
        <v>21</v>
      </c>
      <c r="J5397" s="1" t="s">
        <v>224</v>
      </c>
      <c r="K5397" s="1" t="s">
        <v>111</v>
      </c>
      <c r="L5397" s="1" t="s">
        <v>5</v>
      </c>
      <c r="M5397" s="1" t="s">
        <v>23</v>
      </c>
      <c r="N5397" s="1" t="s">
        <v>7</v>
      </c>
      <c r="O5397" s="6"/>
    </row>
    <row r="5398">
      <c r="A5398" s="5">
        <v>110386.0</v>
      </c>
      <c r="B5398" s="2">
        <v>46009.0</v>
      </c>
      <c r="C5398" s="1" t="s">
        <v>1094</v>
      </c>
      <c r="D5398" s="7">
        <v>152.0</v>
      </c>
      <c r="E5398" s="4">
        <v>46016.0</v>
      </c>
      <c r="F5398" s="5">
        <v>66.0</v>
      </c>
      <c r="G5398" s="5">
        <v>215.0</v>
      </c>
      <c r="H5398" s="5">
        <v>13911.0</v>
      </c>
      <c r="I5398" s="1" t="s">
        <v>21</v>
      </c>
      <c r="J5398" s="1" t="s">
        <v>224</v>
      </c>
      <c r="K5398" s="1" t="s">
        <v>111</v>
      </c>
      <c r="L5398" s="1" t="s">
        <v>5</v>
      </c>
      <c r="M5398" s="1" t="s">
        <v>23</v>
      </c>
      <c r="N5398" s="1" t="s">
        <v>7</v>
      </c>
      <c r="O5398" s="6"/>
    </row>
    <row r="5399">
      <c r="A5399" s="5">
        <v>110386.0</v>
      </c>
      <c r="B5399" s="2">
        <v>46009.0</v>
      </c>
      <c r="C5399" s="1" t="s">
        <v>1094</v>
      </c>
      <c r="D5399" s="7">
        <v>124.0</v>
      </c>
      <c r="E5399" s="4">
        <v>46016.0</v>
      </c>
      <c r="F5399" s="5">
        <v>230.0</v>
      </c>
      <c r="G5399" s="5">
        <v>132.0</v>
      </c>
      <c r="H5399" s="5">
        <v>29863.0</v>
      </c>
      <c r="I5399" s="1" t="s">
        <v>21</v>
      </c>
      <c r="J5399" s="1" t="s">
        <v>224</v>
      </c>
      <c r="K5399" s="1" t="s">
        <v>111</v>
      </c>
      <c r="L5399" s="1" t="s">
        <v>5</v>
      </c>
      <c r="M5399" s="1" t="s">
        <v>23</v>
      </c>
      <c r="N5399" s="1" t="s">
        <v>7</v>
      </c>
      <c r="O5399" s="6"/>
    </row>
    <row r="5400">
      <c r="A5400" s="5">
        <v>110386.0</v>
      </c>
      <c r="B5400" s="2">
        <v>46009.0</v>
      </c>
      <c r="C5400" s="1" t="s">
        <v>1094</v>
      </c>
      <c r="D5400" s="7">
        <v>153.0</v>
      </c>
      <c r="E5400" s="4">
        <v>46016.0</v>
      </c>
      <c r="F5400" s="5">
        <v>75.0</v>
      </c>
      <c r="G5400" s="5">
        <v>365.0</v>
      </c>
      <c r="H5400" s="5">
        <v>26815.0</v>
      </c>
      <c r="I5400" s="1" t="s">
        <v>21</v>
      </c>
      <c r="J5400" s="1" t="s">
        <v>224</v>
      </c>
      <c r="K5400" s="1" t="s">
        <v>111</v>
      </c>
      <c r="L5400" s="1" t="s">
        <v>5</v>
      </c>
      <c r="M5400" s="1" t="s">
        <v>23</v>
      </c>
      <c r="N5400" s="1" t="s">
        <v>7</v>
      </c>
      <c r="O5400" s="6"/>
    </row>
    <row r="5401">
      <c r="A5401" s="5">
        <v>110386.0</v>
      </c>
      <c r="B5401" s="2">
        <v>46009.0</v>
      </c>
      <c r="C5401" s="1" t="s">
        <v>1094</v>
      </c>
      <c r="D5401" s="7">
        <v>127.0</v>
      </c>
      <c r="E5401" s="4">
        <v>46016.0</v>
      </c>
      <c r="F5401" s="5">
        <v>66.0</v>
      </c>
      <c r="G5401" s="5">
        <v>114.0</v>
      </c>
      <c r="H5401" s="5">
        <v>7391.0</v>
      </c>
      <c r="I5401" s="1" t="s">
        <v>21</v>
      </c>
      <c r="J5401" s="1" t="s">
        <v>224</v>
      </c>
      <c r="K5401" s="1" t="s">
        <v>111</v>
      </c>
      <c r="L5401" s="1" t="s">
        <v>5</v>
      </c>
      <c r="M5401" s="1" t="s">
        <v>23</v>
      </c>
      <c r="N5401" s="1" t="s">
        <v>7</v>
      </c>
      <c r="O5401" s="6"/>
    </row>
    <row r="5402">
      <c r="A5402" s="5">
        <v>110386.0</v>
      </c>
      <c r="B5402" s="2">
        <v>46009.0</v>
      </c>
      <c r="C5402" s="1" t="s">
        <v>1094</v>
      </c>
      <c r="D5402" s="7">
        <v>323.0</v>
      </c>
      <c r="E5402" s="4">
        <v>46016.0</v>
      </c>
      <c r="F5402" s="5">
        <v>200.0</v>
      </c>
      <c r="G5402" s="5">
        <v>41.0</v>
      </c>
      <c r="H5402" s="5">
        <v>7950.0</v>
      </c>
      <c r="I5402" s="1" t="s">
        <v>33</v>
      </c>
      <c r="J5402" s="1" t="s">
        <v>224</v>
      </c>
      <c r="K5402" s="1" t="s">
        <v>111</v>
      </c>
      <c r="L5402" s="1" t="s">
        <v>5</v>
      </c>
      <c r="M5402" s="1" t="s">
        <v>23</v>
      </c>
      <c r="N5402" s="1" t="s">
        <v>7</v>
      </c>
      <c r="O5402" s="6"/>
    </row>
    <row r="5403">
      <c r="A5403" s="5">
        <v>110386.0</v>
      </c>
      <c r="B5403" s="2">
        <v>46009.0</v>
      </c>
      <c r="C5403" s="1" t="s">
        <v>1094</v>
      </c>
      <c r="D5403" s="7">
        <v>130.0</v>
      </c>
      <c r="E5403" s="4">
        <v>46016.0</v>
      </c>
      <c r="F5403" s="5">
        <v>66.0</v>
      </c>
      <c r="G5403" s="5">
        <v>143.0</v>
      </c>
      <c r="H5403" s="5">
        <v>9254.0</v>
      </c>
      <c r="I5403" s="1" t="s">
        <v>21</v>
      </c>
      <c r="J5403" s="1" t="s">
        <v>224</v>
      </c>
      <c r="K5403" s="1" t="s">
        <v>111</v>
      </c>
      <c r="L5403" s="1" t="s">
        <v>5</v>
      </c>
      <c r="M5403" s="1" t="s">
        <v>23</v>
      </c>
      <c r="N5403" s="1" t="s">
        <v>7</v>
      </c>
      <c r="O5403" s="6"/>
    </row>
    <row r="5404">
      <c r="A5404" s="5">
        <v>110426.0</v>
      </c>
      <c r="B5404" s="2">
        <v>46010.0</v>
      </c>
      <c r="C5404" s="1" t="s">
        <v>99</v>
      </c>
      <c r="D5404" s="3" t="s">
        <v>1095</v>
      </c>
      <c r="E5404" s="4">
        <v>46016.0</v>
      </c>
      <c r="F5404" s="5">
        <v>50.0</v>
      </c>
      <c r="G5404" s="5">
        <v>200.0</v>
      </c>
      <c r="H5404" s="5">
        <v>9989.0</v>
      </c>
      <c r="I5404" s="1" t="s">
        <v>320</v>
      </c>
      <c r="J5404" s="1" t="s">
        <v>22</v>
      </c>
      <c r="K5404" s="1" t="s">
        <v>4</v>
      </c>
      <c r="L5404" s="1" t="s">
        <v>5</v>
      </c>
      <c r="M5404" s="1" t="s">
        <v>59</v>
      </c>
      <c r="N5404" s="1" t="s">
        <v>7</v>
      </c>
      <c r="O5404" s="6"/>
    </row>
    <row r="5405">
      <c r="A5405" s="5">
        <v>110426.0</v>
      </c>
      <c r="B5405" s="2">
        <v>46010.0</v>
      </c>
      <c r="C5405" s="1" t="s">
        <v>99</v>
      </c>
      <c r="D5405" s="3" t="s">
        <v>1096</v>
      </c>
      <c r="E5405" s="4">
        <v>46016.0</v>
      </c>
      <c r="F5405" s="5">
        <v>50.0</v>
      </c>
      <c r="G5405" s="5">
        <v>176.0</v>
      </c>
      <c r="H5405" s="5">
        <v>8814.0</v>
      </c>
      <c r="I5405" s="1" t="s">
        <v>320</v>
      </c>
      <c r="J5405" s="1" t="s">
        <v>22</v>
      </c>
      <c r="K5405" s="1" t="s">
        <v>4</v>
      </c>
      <c r="L5405" s="1" t="s">
        <v>5</v>
      </c>
      <c r="M5405" s="1" t="s">
        <v>59</v>
      </c>
      <c r="N5405" s="1" t="s">
        <v>7</v>
      </c>
      <c r="O5405" s="6"/>
    </row>
    <row r="5406">
      <c r="A5406" s="5">
        <v>110468.0</v>
      </c>
      <c r="B5406" s="2">
        <v>46011.0</v>
      </c>
      <c r="C5406" s="1" t="s">
        <v>11</v>
      </c>
      <c r="D5406" s="3" t="s">
        <v>37</v>
      </c>
      <c r="E5406" s="4">
        <v>46016.0</v>
      </c>
      <c r="F5406" s="5">
        <v>66.0</v>
      </c>
      <c r="G5406" s="5">
        <v>180.0</v>
      </c>
      <c r="H5406" s="5">
        <v>11850.0</v>
      </c>
      <c r="I5406" s="1" t="s">
        <v>21</v>
      </c>
      <c r="J5406" s="1" t="s">
        <v>12</v>
      </c>
      <c r="K5406" s="1" t="s">
        <v>13</v>
      </c>
      <c r="L5406" s="1" t="s">
        <v>5</v>
      </c>
      <c r="M5406" s="1" t="s">
        <v>23</v>
      </c>
      <c r="N5406" s="1" t="s">
        <v>7</v>
      </c>
      <c r="O5406" s="6"/>
    </row>
    <row r="5407">
      <c r="A5407" s="5">
        <v>110468.0</v>
      </c>
      <c r="B5407" s="2">
        <v>46011.0</v>
      </c>
      <c r="C5407" s="1" t="s">
        <v>11</v>
      </c>
      <c r="D5407" s="7">
        <v>145.0</v>
      </c>
      <c r="E5407" s="4">
        <v>46016.0</v>
      </c>
      <c r="F5407" s="5">
        <v>35.0</v>
      </c>
      <c r="G5407" s="5">
        <v>212.0</v>
      </c>
      <c r="H5407" s="5">
        <v>7427.0</v>
      </c>
      <c r="I5407" s="1" t="s">
        <v>21</v>
      </c>
      <c r="J5407" s="1" t="s">
        <v>12</v>
      </c>
      <c r="K5407" s="1" t="s">
        <v>13</v>
      </c>
      <c r="L5407" s="1" t="s">
        <v>5</v>
      </c>
      <c r="M5407" s="1" t="s">
        <v>23</v>
      </c>
      <c r="N5407" s="1" t="s">
        <v>7</v>
      </c>
      <c r="O5407" s="6"/>
    </row>
    <row r="5408">
      <c r="A5408" s="5">
        <v>110468.0</v>
      </c>
      <c r="B5408" s="2">
        <v>46011.0</v>
      </c>
      <c r="C5408" s="1" t="s">
        <v>11</v>
      </c>
      <c r="D5408" s="3" t="s">
        <v>275</v>
      </c>
      <c r="E5408" s="4">
        <v>46016.0</v>
      </c>
      <c r="F5408" s="5">
        <v>23.0</v>
      </c>
      <c r="G5408" s="5">
        <v>119.0</v>
      </c>
      <c r="H5408" s="5">
        <v>2739.0</v>
      </c>
      <c r="I5408" s="1" t="s">
        <v>21</v>
      </c>
      <c r="J5408" s="1" t="s">
        <v>12</v>
      </c>
      <c r="K5408" s="1" t="s">
        <v>13</v>
      </c>
      <c r="L5408" s="1" t="s">
        <v>5</v>
      </c>
      <c r="M5408" s="1" t="s">
        <v>23</v>
      </c>
      <c r="N5408" s="1" t="s">
        <v>7</v>
      </c>
      <c r="O5408" s="6"/>
    </row>
    <row r="5409">
      <c r="A5409" s="5">
        <v>110468.0</v>
      </c>
      <c r="B5409" s="2">
        <v>46011.0</v>
      </c>
      <c r="C5409" s="1" t="s">
        <v>11</v>
      </c>
      <c r="D5409" s="3" t="s">
        <v>1097</v>
      </c>
      <c r="E5409" s="4">
        <v>46016.0</v>
      </c>
      <c r="F5409" s="5">
        <v>30.0</v>
      </c>
      <c r="G5409" s="5">
        <v>307.0</v>
      </c>
      <c r="H5409" s="5">
        <v>9217.0</v>
      </c>
      <c r="I5409" s="1" t="s">
        <v>21</v>
      </c>
      <c r="J5409" s="1" t="s">
        <v>12</v>
      </c>
      <c r="K5409" s="1" t="s">
        <v>13</v>
      </c>
      <c r="L5409" s="1" t="s">
        <v>5</v>
      </c>
      <c r="M5409" s="1" t="s">
        <v>23</v>
      </c>
      <c r="N5409" s="1" t="s">
        <v>7</v>
      </c>
      <c r="O5409" s="6"/>
    </row>
    <row r="5410">
      <c r="A5410" s="5">
        <v>110468.0</v>
      </c>
      <c r="B5410" s="2">
        <v>46011.0</v>
      </c>
      <c r="C5410" s="1" t="s">
        <v>11</v>
      </c>
      <c r="D5410" s="3" t="s">
        <v>276</v>
      </c>
      <c r="E5410" s="4">
        <v>46016.0</v>
      </c>
      <c r="F5410" s="5">
        <v>33.0</v>
      </c>
      <c r="G5410" s="5">
        <v>180.0</v>
      </c>
      <c r="H5410" s="5">
        <v>5957.0</v>
      </c>
      <c r="I5410" s="1" t="s">
        <v>21</v>
      </c>
      <c r="J5410" s="1" t="s">
        <v>12</v>
      </c>
      <c r="K5410" s="1" t="s">
        <v>13</v>
      </c>
      <c r="L5410" s="1" t="s">
        <v>5</v>
      </c>
      <c r="M5410" s="1" t="s">
        <v>23</v>
      </c>
      <c r="N5410" s="1" t="s">
        <v>7</v>
      </c>
      <c r="O5410" s="6"/>
    </row>
    <row r="5411">
      <c r="A5411" s="5">
        <v>110468.0</v>
      </c>
      <c r="B5411" s="2">
        <v>46011.0</v>
      </c>
      <c r="C5411" s="1" t="s">
        <v>11</v>
      </c>
      <c r="D5411" s="3" t="s">
        <v>340</v>
      </c>
      <c r="E5411" s="4">
        <v>46016.0</v>
      </c>
      <c r="F5411" s="5">
        <v>33.0</v>
      </c>
      <c r="G5411" s="5">
        <v>180.0</v>
      </c>
      <c r="H5411" s="5">
        <v>5925.0</v>
      </c>
      <c r="I5411" s="1" t="s">
        <v>21</v>
      </c>
      <c r="J5411" s="1" t="s">
        <v>12</v>
      </c>
      <c r="K5411" s="1" t="s">
        <v>13</v>
      </c>
      <c r="L5411" s="1" t="s">
        <v>5</v>
      </c>
      <c r="M5411" s="1" t="s">
        <v>23</v>
      </c>
      <c r="N5411" s="1" t="s">
        <v>7</v>
      </c>
      <c r="O5411" s="6"/>
    </row>
    <row r="5412">
      <c r="A5412" s="5">
        <v>110468.0</v>
      </c>
      <c r="B5412" s="2">
        <v>46011.0</v>
      </c>
      <c r="C5412" s="1" t="s">
        <v>11</v>
      </c>
      <c r="D5412" s="7">
        <v>145.0</v>
      </c>
      <c r="E5412" s="4">
        <v>46016.0</v>
      </c>
      <c r="F5412" s="5">
        <v>70.0</v>
      </c>
      <c r="G5412" s="5">
        <v>212.0</v>
      </c>
      <c r="H5412" s="5">
        <v>14852.0</v>
      </c>
      <c r="I5412" s="1" t="s">
        <v>21</v>
      </c>
      <c r="J5412" s="1" t="s">
        <v>12</v>
      </c>
      <c r="K5412" s="1" t="s">
        <v>13</v>
      </c>
      <c r="L5412" s="1" t="s">
        <v>5</v>
      </c>
      <c r="M5412" s="1" t="s">
        <v>23</v>
      </c>
      <c r="N5412" s="1" t="s">
        <v>7</v>
      </c>
      <c r="O5412" s="6"/>
    </row>
    <row r="5413">
      <c r="A5413" s="5">
        <v>110468.0</v>
      </c>
      <c r="B5413" s="2">
        <v>46011.0</v>
      </c>
      <c r="C5413" s="1" t="s">
        <v>11</v>
      </c>
      <c r="D5413" s="3" t="s">
        <v>331</v>
      </c>
      <c r="E5413" s="4">
        <v>46016.0</v>
      </c>
      <c r="F5413" s="5">
        <v>30.0</v>
      </c>
      <c r="G5413" s="5">
        <v>175.0</v>
      </c>
      <c r="H5413" s="5">
        <v>5243.0</v>
      </c>
      <c r="I5413" s="1" t="s">
        <v>21</v>
      </c>
      <c r="J5413" s="1" t="s">
        <v>12</v>
      </c>
      <c r="K5413" s="1" t="s">
        <v>13</v>
      </c>
      <c r="L5413" s="1" t="s">
        <v>5</v>
      </c>
      <c r="M5413" s="1" t="s">
        <v>23</v>
      </c>
      <c r="N5413" s="1" t="s">
        <v>7</v>
      </c>
      <c r="O5413" s="6"/>
    </row>
    <row r="5414">
      <c r="A5414" s="5">
        <v>110468.0</v>
      </c>
      <c r="B5414" s="2">
        <v>46011.0</v>
      </c>
      <c r="C5414" s="1" t="s">
        <v>11</v>
      </c>
      <c r="D5414" s="7">
        <v>186.0</v>
      </c>
      <c r="E5414" s="4">
        <v>46016.0</v>
      </c>
      <c r="F5414" s="5">
        <v>128.0</v>
      </c>
      <c r="G5414" s="5">
        <v>60.0</v>
      </c>
      <c r="H5414" s="5">
        <v>7620.0</v>
      </c>
      <c r="I5414" s="1" t="s">
        <v>21</v>
      </c>
      <c r="J5414" s="1" t="s">
        <v>12</v>
      </c>
      <c r="K5414" s="1" t="s">
        <v>13</v>
      </c>
      <c r="L5414" s="1" t="s">
        <v>5</v>
      </c>
      <c r="M5414" s="1" t="s">
        <v>23</v>
      </c>
      <c r="N5414" s="1" t="s">
        <v>7</v>
      </c>
      <c r="O5414" s="6"/>
    </row>
    <row r="5415">
      <c r="A5415" s="5">
        <v>110468.0</v>
      </c>
      <c r="B5415" s="2">
        <v>46011.0</v>
      </c>
      <c r="C5415" s="1" t="s">
        <v>11</v>
      </c>
      <c r="D5415" s="7">
        <v>1831.0</v>
      </c>
      <c r="E5415" s="4">
        <v>46016.0</v>
      </c>
      <c r="F5415" s="5">
        <v>14.0</v>
      </c>
      <c r="G5415" s="5">
        <v>197.0</v>
      </c>
      <c r="H5415" s="5">
        <v>2756.0</v>
      </c>
      <c r="I5415" s="1" t="s">
        <v>21</v>
      </c>
      <c r="J5415" s="1" t="s">
        <v>12</v>
      </c>
      <c r="K5415" s="1" t="s">
        <v>13</v>
      </c>
      <c r="L5415" s="1" t="s">
        <v>5</v>
      </c>
      <c r="M5415" s="1" t="s">
        <v>23</v>
      </c>
      <c r="N5415" s="1" t="s">
        <v>7</v>
      </c>
      <c r="O5415" s="6"/>
    </row>
    <row r="5416">
      <c r="A5416" s="5">
        <v>110468.0</v>
      </c>
      <c r="B5416" s="2">
        <v>46011.0</v>
      </c>
      <c r="C5416" s="1" t="s">
        <v>11</v>
      </c>
      <c r="D5416" s="3" t="s">
        <v>633</v>
      </c>
      <c r="E5416" s="4">
        <v>46016.0</v>
      </c>
      <c r="F5416" s="5">
        <v>30.0</v>
      </c>
      <c r="G5416" s="5">
        <v>220.0</v>
      </c>
      <c r="H5416" s="5">
        <v>6596.0</v>
      </c>
      <c r="I5416" s="1" t="s">
        <v>21</v>
      </c>
      <c r="J5416" s="1" t="s">
        <v>12</v>
      </c>
      <c r="K5416" s="1" t="s">
        <v>13</v>
      </c>
      <c r="L5416" s="1" t="s">
        <v>5</v>
      </c>
      <c r="M5416" s="1" t="s">
        <v>23</v>
      </c>
      <c r="N5416" s="1" t="s">
        <v>7</v>
      </c>
      <c r="O5416" s="6"/>
    </row>
    <row r="5417">
      <c r="A5417" s="5">
        <v>110468.0</v>
      </c>
      <c r="B5417" s="2">
        <v>46011.0</v>
      </c>
      <c r="C5417" s="1" t="s">
        <v>11</v>
      </c>
      <c r="D5417" s="3" t="s">
        <v>1098</v>
      </c>
      <c r="E5417" s="4">
        <v>46016.0</v>
      </c>
      <c r="F5417" s="5">
        <v>30.0</v>
      </c>
      <c r="G5417" s="5">
        <v>303.0</v>
      </c>
      <c r="H5417" s="5">
        <v>9083.0</v>
      </c>
      <c r="I5417" s="1" t="s">
        <v>21</v>
      </c>
      <c r="J5417" s="1" t="s">
        <v>12</v>
      </c>
      <c r="K5417" s="1" t="s">
        <v>13</v>
      </c>
      <c r="L5417" s="1" t="s">
        <v>5</v>
      </c>
      <c r="M5417" s="1" t="s">
        <v>23</v>
      </c>
      <c r="N5417" s="1" t="s">
        <v>7</v>
      </c>
      <c r="O5417" s="6"/>
    </row>
    <row r="5418">
      <c r="A5418" s="5">
        <v>110468.0</v>
      </c>
      <c r="B5418" s="2">
        <v>46011.0</v>
      </c>
      <c r="C5418" s="1" t="s">
        <v>11</v>
      </c>
      <c r="D5418" s="7">
        <v>188.0</v>
      </c>
      <c r="E5418" s="4">
        <v>46016.0</v>
      </c>
      <c r="F5418" s="5">
        <v>88.0</v>
      </c>
      <c r="G5418" s="5">
        <v>296.0</v>
      </c>
      <c r="H5418" s="5">
        <v>26021.0</v>
      </c>
      <c r="I5418" s="1" t="s">
        <v>21</v>
      </c>
      <c r="J5418" s="1" t="s">
        <v>12</v>
      </c>
      <c r="K5418" s="1" t="s">
        <v>13</v>
      </c>
      <c r="L5418" s="1" t="s">
        <v>5</v>
      </c>
      <c r="M5418" s="1" t="s">
        <v>23</v>
      </c>
      <c r="N5418" s="1" t="s">
        <v>7</v>
      </c>
      <c r="O5418" s="6"/>
    </row>
    <row r="5419">
      <c r="A5419" s="5">
        <v>110468.0</v>
      </c>
      <c r="B5419" s="2">
        <v>46011.0</v>
      </c>
      <c r="C5419" s="1" t="s">
        <v>11</v>
      </c>
      <c r="D5419" s="3" t="s">
        <v>1099</v>
      </c>
      <c r="E5419" s="4">
        <v>46016.0</v>
      </c>
      <c r="F5419" s="5">
        <v>30.0</v>
      </c>
      <c r="G5419" s="5">
        <v>226.0</v>
      </c>
      <c r="H5419" s="5">
        <v>6769.0</v>
      </c>
      <c r="I5419" s="1" t="s">
        <v>21</v>
      </c>
      <c r="J5419" s="1" t="s">
        <v>12</v>
      </c>
      <c r="K5419" s="1" t="s">
        <v>13</v>
      </c>
      <c r="L5419" s="1" t="s">
        <v>5</v>
      </c>
      <c r="M5419" s="1" t="s">
        <v>23</v>
      </c>
      <c r="N5419" s="1" t="s">
        <v>7</v>
      </c>
      <c r="O5419" s="6"/>
    </row>
    <row r="5420">
      <c r="A5420" s="5">
        <v>110468.0</v>
      </c>
      <c r="B5420" s="2">
        <v>46011.0</v>
      </c>
      <c r="C5420" s="1" t="s">
        <v>11</v>
      </c>
      <c r="D5420" s="7">
        <v>105.0</v>
      </c>
      <c r="E5420" s="4">
        <v>46016.0</v>
      </c>
      <c r="F5420" s="5">
        <v>32.0</v>
      </c>
      <c r="G5420" s="5">
        <v>282.0</v>
      </c>
      <c r="H5420" s="5">
        <v>9033.0</v>
      </c>
      <c r="I5420" s="1" t="s">
        <v>21</v>
      </c>
      <c r="J5420" s="1" t="s">
        <v>12</v>
      </c>
      <c r="K5420" s="1" t="s">
        <v>13</v>
      </c>
      <c r="L5420" s="1" t="s">
        <v>5</v>
      </c>
      <c r="M5420" s="1" t="s">
        <v>23</v>
      </c>
      <c r="N5420" s="1" t="s">
        <v>7</v>
      </c>
      <c r="O5420" s="6"/>
    </row>
    <row r="5421">
      <c r="A5421" s="5">
        <v>110468.0</v>
      </c>
      <c r="B5421" s="2">
        <v>46011.0</v>
      </c>
      <c r="C5421" s="1" t="s">
        <v>11</v>
      </c>
      <c r="D5421" s="3" t="s">
        <v>1100</v>
      </c>
      <c r="E5421" s="4">
        <v>46016.0</v>
      </c>
      <c r="F5421" s="5">
        <v>30.0</v>
      </c>
      <c r="G5421" s="5">
        <v>334.0</v>
      </c>
      <c r="H5421" s="5">
        <v>10024.0</v>
      </c>
      <c r="I5421" s="1" t="s">
        <v>21</v>
      </c>
      <c r="J5421" s="1" t="s">
        <v>12</v>
      </c>
      <c r="K5421" s="1" t="s">
        <v>13</v>
      </c>
      <c r="L5421" s="1" t="s">
        <v>5</v>
      </c>
      <c r="M5421" s="1" t="s">
        <v>23</v>
      </c>
      <c r="N5421" s="1" t="s">
        <v>7</v>
      </c>
      <c r="O5421" s="6"/>
    </row>
    <row r="5422">
      <c r="A5422" s="5">
        <v>110468.0</v>
      </c>
      <c r="B5422" s="2">
        <v>46011.0</v>
      </c>
      <c r="C5422" s="1" t="s">
        <v>11</v>
      </c>
      <c r="D5422" s="7">
        <v>119.0</v>
      </c>
      <c r="E5422" s="4">
        <v>46016.0</v>
      </c>
      <c r="F5422" s="5">
        <v>23.0</v>
      </c>
      <c r="G5422" s="5">
        <v>119.0</v>
      </c>
      <c r="H5422" s="5">
        <v>2739.0</v>
      </c>
      <c r="I5422" s="1" t="s">
        <v>21</v>
      </c>
      <c r="J5422" s="1" t="s">
        <v>12</v>
      </c>
      <c r="K5422" s="1" t="s">
        <v>13</v>
      </c>
      <c r="L5422" s="1" t="s">
        <v>5</v>
      </c>
      <c r="M5422" s="1" t="s">
        <v>23</v>
      </c>
      <c r="N5422" s="1" t="s">
        <v>7</v>
      </c>
      <c r="O5422" s="6"/>
    </row>
    <row r="5423">
      <c r="A5423" s="5">
        <v>110468.0</v>
      </c>
      <c r="B5423" s="2">
        <v>46011.0</v>
      </c>
      <c r="C5423" s="1" t="s">
        <v>11</v>
      </c>
      <c r="D5423" s="3" t="s">
        <v>31</v>
      </c>
      <c r="E5423" s="4">
        <v>46016.0</v>
      </c>
      <c r="F5423" s="5">
        <v>18.0</v>
      </c>
      <c r="G5423" s="5">
        <v>739.0</v>
      </c>
      <c r="H5423" s="5">
        <v>13307.0</v>
      </c>
      <c r="I5423" s="1" t="s">
        <v>21</v>
      </c>
      <c r="J5423" s="1" t="s">
        <v>12</v>
      </c>
      <c r="K5423" s="1" t="s">
        <v>13</v>
      </c>
      <c r="L5423" s="1" t="s">
        <v>5</v>
      </c>
      <c r="M5423" s="1" t="s">
        <v>23</v>
      </c>
      <c r="N5423" s="1" t="s">
        <v>7</v>
      </c>
      <c r="O5423" s="6"/>
    </row>
    <row r="5424">
      <c r="A5424" s="5">
        <v>110468.0</v>
      </c>
      <c r="B5424" s="2">
        <v>46011.0</v>
      </c>
      <c r="C5424" s="1" t="s">
        <v>11</v>
      </c>
      <c r="D5424" s="3" t="s">
        <v>1101</v>
      </c>
      <c r="E5424" s="4">
        <v>46016.0</v>
      </c>
      <c r="F5424" s="5">
        <v>13.0</v>
      </c>
      <c r="G5424" s="5">
        <v>345.0</v>
      </c>
      <c r="H5424" s="5">
        <v>4482.0</v>
      </c>
      <c r="I5424" s="1" t="s">
        <v>21</v>
      </c>
      <c r="J5424" s="1" t="s">
        <v>12</v>
      </c>
      <c r="K5424" s="1" t="s">
        <v>13</v>
      </c>
      <c r="L5424" s="1" t="s">
        <v>5</v>
      </c>
      <c r="M5424" s="1" t="s">
        <v>23</v>
      </c>
      <c r="N5424" s="1" t="s">
        <v>7</v>
      </c>
      <c r="O5424" s="6"/>
    </row>
    <row r="5425">
      <c r="A5425" s="5">
        <v>110468.0</v>
      </c>
      <c r="B5425" s="2">
        <v>46011.0</v>
      </c>
      <c r="C5425" s="1" t="s">
        <v>11</v>
      </c>
      <c r="D5425" s="7">
        <v>124.0</v>
      </c>
      <c r="E5425" s="4">
        <v>46016.0</v>
      </c>
      <c r="F5425" s="5">
        <v>184.0</v>
      </c>
      <c r="G5425" s="5">
        <v>132.0</v>
      </c>
      <c r="H5425" s="5">
        <v>24378.0</v>
      </c>
      <c r="I5425" s="1" t="s">
        <v>21</v>
      </c>
      <c r="J5425" s="1" t="s">
        <v>12</v>
      </c>
      <c r="K5425" s="1" t="s">
        <v>13</v>
      </c>
      <c r="L5425" s="1" t="s">
        <v>5</v>
      </c>
      <c r="M5425" s="1" t="s">
        <v>23</v>
      </c>
      <c r="N5425" s="1" t="s">
        <v>7</v>
      </c>
      <c r="O5425" s="6"/>
    </row>
    <row r="5426">
      <c r="A5426" s="5">
        <v>110468.0</v>
      </c>
      <c r="B5426" s="2">
        <v>46011.0</v>
      </c>
      <c r="C5426" s="1" t="s">
        <v>11</v>
      </c>
      <c r="D5426" s="3" t="s">
        <v>342</v>
      </c>
      <c r="E5426" s="4">
        <v>46016.0</v>
      </c>
      <c r="F5426" s="5">
        <v>66.0</v>
      </c>
      <c r="G5426" s="5">
        <v>164.0</v>
      </c>
      <c r="H5426" s="5">
        <v>10836.0</v>
      </c>
      <c r="I5426" s="1" t="s">
        <v>21</v>
      </c>
      <c r="J5426" s="1" t="s">
        <v>12</v>
      </c>
      <c r="K5426" s="1" t="s">
        <v>13</v>
      </c>
      <c r="L5426" s="1" t="s">
        <v>5</v>
      </c>
      <c r="M5426" s="1" t="s">
        <v>23</v>
      </c>
      <c r="N5426" s="1" t="s">
        <v>7</v>
      </c>
      <c r="O5426" s="6"/>
    </row>
    <row r="5427">
      <c r="A5427" s="5">
        <v>110468.0</v>
      </c>
      <c r="B5427" s="2">
        <v>46011.0</v>
      </c>
      <c r="C5427" s="1" t="s">
        <v>11</v>
      </c>
      <c r="D5427" s="3" t="s">
        <v>1102</v>
      </c>
      <c r="E5427" s="4">
        <v>46016.0</v>
      </c>
      <c r="F5427" s="5">
        <v>13.0</v>
      </c>
      <c r="G5427" s="5">
        <v>730.0</v>
      </c>
      <c r="H5427" s="5">
        <v>9486.0</v>
      </c>
      <c r="I5427" s="1" t="s">
        <v>21</v>
      </c>
      <c r="J5427" s="1" t="s">
        <v>12</v>
      </c>
      <c r="K5427" s="1" t="s">
        <v>13</v>
      </c>
      <c r="L5427" s="1" t="s">
        <v>5</v>
      </c>
      <c r="M5427" s="1" t="s">
        <v>23</v>
      </c>
      <c r="N5427" s="1" t="s">
        <v>7</v>
      </c>
      <c r="O5427" s="6"/>
    </row>
    <row r="5428">
      <c r="A5428" s="5">
        <v>110468.0</v>
      </c>
      <c r="B5428" s="2">
        <v>46011.0</v>
      </c>
      <c r="C5428" s="1" t="s">
        <v>11</v>
      </c>
      <c r="D5428" s="7">
        <v>129.0</v>
      </c>
      <c r="E5428" s="4">
        <v>46016.0</v>
      </c>
      <c r="F5428" s="5">
        <v>48.0</v>
      </c>
      <c r="G5428" s="5">
        <v>233.0</v>
      </c>
      <c r="H5428" s="5">
        <v>11199.0</v>
      </c>
      <c r="I5428" s="1" t="s">
        <v>21</v>
      </c>
      <c r="J5428" s="1" t="s">
        <v>12</v>
      </c>
      <c r="K5428" s="1" t="s">
        <v>13</v>
      </c>
      <c r="L5428" s="1" t="s">
        <v>5</v>
      </c>
      <c r="M5428" s="1" t="s">
        <v>23</v>
      </c>
      <c r="N5428" s="1" t="s">
        <v>7</v>
      </c>
      <c r="O5428" s="6"/>
    </row>
    <row r="5429">
      <c r="A5429" s="5">
        <v>110468.0</v>
      </c>
      <c r="B5429" s="2">
        <v>46011.0</v>
      </c>
      <c r="C5429" s="1" t="s">
        <v>11</v>
      </c>
      <c r="D5429" s="3" t="s">
        <v>96</v>
      </c>
      <c r="E5429" s="4">
        <v>46016.0</v>
      </c>
      <c r="F5429" s="5">
        <v>48.0</v>
      </c>
      <c r="G5429" s="5">
        <v>323.0</v>
      </c>
      <c r="H5429" s="5">
        <v>15484.0</v>
      </c>
      <c r="I5429" s="1" t="s">
        <v>21</v>
      </c>
      <c r="J5429" s="1" t="s">
        <v>12</v>
      </c>
      <c r="K5429" s="1" t="s">
        <v>13</v>
      </c>
      <c r="L5429" s="1" t="s">
        <v>5</v>
      </c>
      <c r="M5429" s="1" t="s">
        <v>23</v>
      </c>
      <c r="N5429" s="1" t="s">
        <v>7</v>
      </c>
      <c r="O5429" s="6"/>
    </row>
    <row r="5430">
      <c r="A5430" s="5">
        <v>110468.0</v>
      </c>
      <c r="B5430" s="2">
        <v>46011.0</v>
      </c>
      <c r="C5430" s="1" t="s">
        <v>11</v>
      </c>
      <c r="D5430" s="3" t="s">
        <v>763</v>
      </c>
      <c r="E5430" s="4">
        <v>46016.0</v>
      </c>
      <c r="F5430" s="5">
        <v>13.0</v>
      </c>
      <c r="G5430" s="5">
        <v>701.0</v>
      </c>
      <c r="H5430" s="5">
        <v>9112.0</v>
      </c>
      <c r="I5430" s="1" t="s">
        <v>21</v>
      </c>
      <c r="J5430" s="1" t="s">
        <v>12</v>
      </c>
      <c r="K5430" s="1" t="s">
        <v>13</v>
      </c>
      <c r="L5430" s="1" t="s">
        <v>5</v>
      </c>
      <c r="M5430" s="1" t="s">
        <v>23</v>
      </c>
      <c r="N5430" s="1" t="s">
        <v>7</v>
      </c>
      <c r="O5430" s="6"/>
    </row>
    <row r="5431">
      <c r="A5431" s="5">
        <v>110468.0</v>
      </c>
      <c r="B5431" s="2">
        <v>46011.0</v>
      </c>
      <c r="C5431" s="1" t="s">
        <v>11</v>
      </c>
      <c r="D5431" s="7">
        <v>129.0</v>
      </c>
      <c r="E5431" s="4">
        <v>46016.0</v>
      </c>
      <c r="F5431" s="5">
        <v>72.0</v>
      </c>
      <c r="G5431" s="5">
        <v>233.0</v>
      </c>
      <c r="H5431" s="5">
        <v>16797.0</v>
      </c>
      <c r="I5431" s="1" t="s">
        <v>21</v>
      </c>
      <c r="J5431" s="1" t="s">
        <v>12</v>
      </c>
      <c r="K5431" s="1" t="s">
        <v>13</v>
      </c>
      <c r="L5431" s="1" t="s">
        <v>5</v>
      </c>
      <c r="M5431" s="1" t="s">
        <v>23</v>
      </c>
      <c r="N5431" s="1" t="s">
        <v>7</v>
      </c>
      <c r="O5431" s="6"/>
    </row>
    <row r="5432">
      <c r="A5432" s="5">
        <v>110468.0</v>
      </c>
      <c r="B5432" s="2">
        <v>46011.0</v>
      </c>
      <c r="C5432" s="1" t="s">
        <v>11</v>
      </c>
      <c r="D5432" s="3" t="s">
        <v>96</v>
      </c>
      <c r="E5432" s="4">
        <v>46016.0</v>
      </c>
      <c r="F5432" s="5">
        <v>72.0</v>
      </c>
      <c r="G5432" s="5">
        <v>323.0</v>
      </c>
      <c r="H5432" s="5">
        <v>23226.0</v>
      </c>
      <c r="I5432" s="1" t="s">
        <v>21</v>
      </c>
      <c r="J5432" s="1" t="s">
        <v>12</v>
      </c>
      <c r="K5432" s="1" t="s">
        <v>13</v>
      </c>
      <c r="L5432" s="1" t="s">
        <v>5</v>
      </c>
      <c r="M5432" s="1" t="s">
        <v>23</v>
      </c>
      <c r="N5432" s="1" t="s">
        <v>7</v>
      </c>
      <c r="O5432" s="6"/>
    </row>
    <row r="5433">
      <c r="A5433" s="5">
        <v>110468.0</v>
      </c>
      <c r="B5433" s="2">
        <v>46011.0</v>
      </c>
      <c r="C5433" s="1" t="s">
        <v>11</v>
      </c>
      <c r="D5433" s="3" t="s">
        <v>822</v>
      </c>
      <c r="E5433" s="4">
        <v>46016.0</v>
      </c>
      <c r="F5433" s="5">
        <v>30.0</v>
      </c>
      <c r="G5433" s="5">
        <v>260.0</v>
      </c>
      <c r="H5433" s="5">
        <v>7795.0</v>
      </c>
      <c r="I5433" s="1" t="s">
        <v>21</v>
      </c>
      <c r="J5433" s="1" t="s">
        <v>12</v>
      </c>
      <c r="K5433" s="1" t="s">
        <v>13</v>
      </c>
      <c r="L5433" s="1" t="s">
        <v>5</v>
      </c>
      <c r="M5433" s="1" t="s">
        <v>23</v>
      </c>
      <c r="N5433" s="1" t="s">
        <v>7</v>
      </c>
      <c r="O5433" s="6"/>
    </row>
    <row r="5434">
      <c r="A5434" s="5">
        <v>202585.0</v>
      </c>
      <c r="B5434" s="2">
        <v>46013.0</v>
      </c>
      <c r="C5434" s="1" t="s">
        <v>99</v>
      </c>
      <c r="D5434" s="3" t="s">
        <v>640</v>
      </c>
      <c r="E5434" s="4">
        <v>46016.0</v>
      </c>
      <c r="F5434" s="5">
        <v>288.0</v>
      </c>
      <c r="G5434" s="5">
        <v>457.0</v>
      </c>
      <c r="H5434" s="5">
        <v>131770.05</v>
      </c>
      <c r="I5434" s="1" t="s">
        <v>75</v>
      </c>
      <c r="J5434" s="1" t="s">
        <v>22</v>
      </c>
      <c r="K5434" s="1" t="s">
        <v>4</v>
      </c>
      <c r="L5434" s="1" t="s">
        <v>5</v>
      </c>
      <c r="M5434" s="1" t="s">
        <v>6</v>
      </c>
      <c r="N5434" s="1" t="s">
        <v>7</v>
      </c>
      <c r="O5434" s="6"/>
    </row>
    <row r="5435">
      <c r="A5435" s="5">
        <v>110488.0</v>
      </c>
      <c r="B5435" s="2">
        <v>46013.0</v>
      </c>
      <c r="C5435" s="1" t="s">
        <v>30</v>
      </c>
      <c r="D5435" s="7">
        <v>152.0</v>
      </c>
      <c r="E5435" s="4">
        <v>46016.0</v>
      </c>
      <c r="F5435" s="5">
        <v>132.0</v>
      </c>
      <c r="G5435" s="5">
        <v>215.0</v>
      </c>
      <c r="H5435" s="5">
        <v>28388.0</v>
      </c>
      <c r="I5435" s="1" t="s">
        <v>21</v>
      </c>
      <c r="J5435" s="1" t="s">
        <v>32</v>
      </c>
      <c r="K5435" s="1" t="s">
        <v>4</v>
      </c>
      <c r="L5435" s="1" t="s">
        <v>5</v>
      </c>
      <c r="M5435" s="1" t="s">
        <v>23</v>
      </c>
      <c r="N5435" s="1" t="s">
        <v>7</v>
      </c>
      <c r="O5435" s="6"/>
    </row>
    <row r="5436">
      <c r="A5436" s="5">
        <v>110488.0</v>
      </c>
      <c r="B5436" s="2">
        <v>46013.0</v>
      </c>
      <c r="C5436" s="1" t="s">
        <v>30</v>
      </c>
      <c r="D5436" s="7">
        <v>153.0</v>
      </c>
      <c r="E5436" s="4">
        <v>46016.0</v>
      </c>
      <c r="F5436" s="5">
        <v>75.0</v>
      </c>
      <c r="G5436" s="5">
        <v>365.0</v>
      </c>
      <c r="H5436" s="5">
        <v>27362.0</v>
      </c>
      <c r="I5436" s="1" t="s">
        <v>21</v>
      </c>
      <c r="J5436" s="1" t="s">
        <v>32</v>
      </c>
      <c r="K5436" s="1" t="s">
        <v>4</v>
      </c>
      <c r="L5436" s="1" t="s">
        <v>5</v>
      </c>
      <c r="M5436" s="1" t="s">
        <v>23</v>
      </c>
      <c r="N5436" s="1" t="s">
        <v>7</v>
      </c>
      <c r="O5436" s="6"/>
    </row>
    <row r="5437">
      <c r="A5437" s="5">
        <v>110488.0</v>
      </c>
      <c r="B5437" s="2">
        <v>46013.0</v>
      </c>
      <c r="C5437" s="1" t="s">
        <v>30</v>
      </c>
      <c r="D5437" s="7">
        <v>144.0</v>
      </c>
      <c r="E5437" s="4">
        <v>46016.0</v>
      </c>
      <c r="F5437" s="5">
        <v>450.0</v>
      </c>
      <c r="G5437" s="5">
        <v>98.0</v>
      </c>
      <c r="H5437" s="5">
        <v>44066.0</v>
      </c>
      <c r="I5437" s="1" t="s">
        <v>21</v>
      </c>
      <c r="J5437" s="1" t="s">
        <v>32</v>
      </c>
      <c r="K5437" s="1" t="s">
        <v>4</v>
      </c>
      <c r="L5437" s="1" t="s">
        <v>5</v>
      </c>
      <c r="M5437" s="1" t="s">
        <v>23</v>
      </c>
      <c r="N5437" s="1" t="s">
        <v>7</v>
      </c>
      <c r="O5437" s="6"/>
    </row>
    <row r="5438">
      <c r="A5438" s="5">
        <v>110488.0</v>
      </c>
      <c r="B5438" s="2">
        <v>46013.0</v>
      </c>
      <c r="C5438" s="1" t="s">
        <v>30</v>
      </c>
      <c r="D5438" s="7">
        <v>187.0</v>
      </c>
      <c r="E5438" s="4">
        <v>46016.0</v>
      </c>
      <c r="F5438" s="5">
        <v>110.0</v>
      </c>
      <c r="G5438" s="5">
        <v>263.0</v>
      </c>
      <c r="H5438" s="5">
        <v>28937.0</v>
      </c>
      <c r="I5438" s="1" t="s">
        <v>21</v>
      </c>
      <c r="J5438" s="1" t="s">
        <v>32</v>
      </c>
      <c r="K5438" s="1" t="s">
        <v>4</v>
      </c>
      <c r="L5438" s="1" t="s">
        <v>5</v>
      </c>
      <c r="M5438" s="1" t="s">
        <v>23</v>
      </c>
      <c r="N5438" s="1" t="s">
        <v>7</v>
      </c>
      <c r="O5438" s="6"/>
    </row>
    <row r="5439">
      <c r="A5439" s="5">
        <v>110488.0</v>
      </c>
      <c r="B5439" s="2">
        <v>46013.0</v>
      </c>
      <c r="C5439" s="1" t="s">
        <v>30</v>
      </c>
      <c r="D5439" s="7">
        <v>134.0</v>
      </c>
      <c r="E5439" s="4">
        <v>46016.0</v>
      </c>
      <c r="F5439" s="5">
        <v>13.0</v>
      </c>
      <c r="G5439" s="5">
        <v>562.0</v>
      </c>
      <c r="H5439" s="5">
        <v>7303.0</v>
      </c>
      <c r="I5439" s="1" t="s">
        <v>21</v>
      </c>
      <c r="J5439" s="1" t="s">
        <v>32</v>
      </c>
      <c r="K5439" s="1" t="s">
        <v>4</v>
      </c>
      <c r="L5439" s="1" t="s">
        <v>5</v>
      </c>
      <c r="M5439" s="1" t="s">
        <v>23</v>
      </c>
      <c r="N5439" s="1" t="s">
        <v>7</v>
      </c>
      <c r="O5439" s="6"/>
    </row>
    <row r="5440">
      <c r="A5440" s="5">
        <v>110488.0</v>
      </c>
      <c r="B5440" s="2">
        <v>46013.0</v>
      </c>
      <c r="C5440" s="1" t="s">
        <v>30</v>
      </c>
      <c r="D5440" s="7">
        <v>103.0</v>
      </c>
      <c r="E5440" s="4">
        <v>46016.0</v>
      </c>
      <c r="F5440" s="5">
        <v>216.0</v>
      </c>
      <c r="G5440" s="5">
        <v>53.0</v>
      </c>
      <c r="H5440" s="5">
        <v>11407.0</v>
      </c>
      <c r="I5440" s="1" t="s">
        <v>21</v>
      </c>
      <c r="J5440" s="1" t="s">
        <v>32</v>
      </c>
      <c r="K5440" s="1" t="s">
        <v>4</v>
      </c>
      <c r="L5440" s="1" t="s">
        <v>5</v>
      </c>
      <c r="M5440" s="1" t="s">
        <v>23</v>
      </c>
      <c r="N5440" s="1" t="s">
        <v>7</v>
      </c>
      <c r="O5440" s="6"/>
    </row>
    <row r="5441">
      <c r="A5441" s="5">
        <v>110488.0</v>
      </c>
      <c r="B5441" s="2">
        <v>46013.0</v>
      </c>
      <c r="C5441" s="1" t="s">
        <v>30</v>
      </c>
      <c r="D5441" s="3" t="s">
        <v>38</v>
      </c>
      <c r="E5441" s="4">
        <v>46016.0</v>
      </c>
      <c r="F5441" s="5">
        <v>30.0</v>
      </c>
      <c r="G5441" s="5">
        <v>234.0</v>
      </c>
      <c r="H5441" s="5">
        <v>7030.0</v>
      </c>
      <c r="I5441" s="1" t="s">
        <v>21</v>
      </c>
      <c r="J5441" s="1" t="s">
        <v>32</v>
      </c>
      <c r="K5441" s="1" t="s">
        <v>4</v>
      </c>
      <c r="L5441" s="1" t="s">
        <v>5</v>
      </c>
      <c r="M5441" s="1" t="s">
        <v>23</v>
      </c>
      <c r="N5441" s="1" t="s">
        <v>7</v>
      </c>
      <c r="O5441" s="6"/>
    </row>
    <row r="5442">
      <c r="A5442" s="5">
        <v>110488.0</v>
      </c>
      <c r="B5442" s="2">
        <v>46013.0</v>
      </c>
      <c r="C5442" s="1" t="s">
        <v>30</v>
      </c>
      <c r="D5442" s="7">
        <v>130.0</v>
      </c>
      <c r="E5442" s="4">
        <v>46016.0</v>
      </c>
      <c r="F5442" s="5">
        <v>132.0</v>
      </c>
      <c r="G5442" s="5">
        <v>143.0</v>
      </c>
      <c r="H5442" s="5">
        <v>18884.0</v>
      </c>
      <c r="I5442" s="1" t="s">
        <v>21</v>
      </c>
      <c r="J5442" s="1" t="s">
        <v>32</v>
      </c>
      <c r="K5442" s="1" t="s">
        <v>4</v>
      </c>
      <c r="L5442" s="1" t="s">
        <v>5</v>
      </c>
      <c r="M5442" s="1" t="s">
        <v>23</v>
      </c>
      <c r="N5442" s="1" t="s">
        <v>7</v>
      </c>
      <c r="O5442" s="6"/>
    </row>
    <row r="5443">
      <c r="A5443" s="5">
        <v>110488.0</v>
      </c>
      <c r="B5443" s="2">
        <v>46013.0</v>
      </c>
      <c r="C5443" s="1" t="s">
        <v>30</v>
      </c>
      <c r="D5443" s="3" t="s">
        <v>1029</v>
      </c>
      <c r="E5443" s="4">
        <v>46016.0</v>
      </c>
      <c r="F5443" s="5">
        <v>30.0</v>
      </c>
      <c r="G5443" s="5">
        <v>202.0</v>
      </c>
      <c r="H5443" s="5">
        <v>6050.0</v>
      </c>
      <c r="I5443" s="1" t="s">
        <v>21</v>
      </c>
      <c r="J5443" s="1" t="s">
        <v>32</v>
      </c>
      <c r="K5443" s="1" t="s">
        <v>4</v>
      </c>
      <c r="L5443" s="1" t="s">
        <v>5</v>
      </c>
      <c r="M5443" s="1" t="s">
        <v>23</v>
      </c>
      <c r="N5443" s="1" t="s">
        <v>7</v>
      </c>
      <c r="O5443" s="6"/>
    </row>
    <row r="5444">
      <c r="A5444" s="5">
        <v>110488.0</v>
      </c>
      <c r="B5444" s="2">
        <v>46013.0</v>
      </c>
      <c r="C5444" s="1" t="s">
        <v>30</v>
      </c>
      <c r="D5444" s="7">
        <v>151.0</v>
      </c>
      <c r="E5444" s="4">
        <v>46016.0</v>
      </c>
      <c r="F5444" s="5">
        <v>140.0</v>
      </c>
      <c r="G5444" s="5">
        <v>143.0</v>
      </c>
      <c r="H5444" s="5">
        <v>20028.0</v>
      </c>
      <c r="I5444" s="1" t="s">
        <v>21</v>
      </c>
      <c r="J5444" s="1" t="s">
        <v>32</v>
      </c>
      <c r="K5444" s="1" t="s">
        <v>4</v>
      </c>
      <c r="L5444" s="1" t="s">
        <v>5</v>
      </c>
      <c r="M5444" s="1" t="s">
        <v>23</v>
      </c>
      <c r="N5444" s="1" t="s">
        <v>7</v>
      </c>
      <c r="O5444" s="6"/>
    </row>
    <row r="5445">
      <c r="A5445" s="5">
        <v>110491.0</v>
      </c>
      <c r="B5445" s="2">
        <v>46013.0</v>
      </c>
      <c r="C5445" s="1" t="s">
        <v>11</v>
      </c>
      <c r="D5445" s="7">
        <v>144.0</v>
      </c>
      <c r="E5445" s="4">
        <v>46016.0</v>
      </c>
      <c r="F5445" s="5">
        <v>360.0</v>
      </c>
      <c r="G5445" s="5">
        <v>98.0</v>
      </c>
      <c r="H5445" s="5">
        <v>35255.0</v>
      </c>
      <c r="I5445" s="1" t="s">
        <v>21</v>
      </c>
      <c r="J5445" s="1" t="s">
        <v>12</v>
      </c>
      <c r="K5445" s="1" t="s">
        <v>13</v>
      </c>
      <c r="L5445" s="1" t="s">
        <v>5</v>
      </c>
      <c r="M5445" s="1" t="s">
        <v>23</v>
      </c>
      <c r="N5445" s="1" t="s">
        <v>7</v>
      </c>
      <c r="O5445" s="6"/>
    </row>
    <row r="5446">
      <c r="A5446" s="5">
        <v>110505.0</v>
      </c>
      <c r="B5446" s="2">
        <v>46014.0</v>
      </c>
      <c r="C5446" s="1" t="s">
        <v>99</v>
      </c>
      <c r="D5446" s="3" t="s">
        <v>1103</v>
      </c>
      <c r="E5446" s="4">
        <v>46016.0</v>
      </c>
      <c r="F5446" s="5">
        <v>70.0</v>
      </c>
      <c r="G5446" s="5">
        <v>112.0</v>
      </c>
      <c r="H5446" s="5">
        <v>7823.0</v>
      </c>
      <c r="I5446" s="1" t="s">
        <v>1104</v>
      </c>
      <c r="J5446" s="1" t="s">
        <v>22</v>
      </c>
      <c r="K5446" s="1" t="s">
        <v>4</v>
      </c>
      <c r="L5446" s="1" t="s">
        <v>5</v>
      </c>
      <c r="M5446" s="1" t="s">
        <v>1105</v>
      </c>
      <c r="N5446" s="1" t="s">
        <v>7</v>
      </c>
      <c r="O5446" s="6"/>
    </row>
    <row r="5447">
      <c r="A5447" s="5">
        <v>110505.0</v>
      </c>
      <c r="B5447" s="2">
        <v>46014.0</v>
      </c>
      <c r="C5447" s="1" t="s">
        <v>99</v>
      </c>
      <c r="D5447" s="3" t="s">
        <v>1106</v>
      </c>
      <c r="E5447" s="4">
        <v>46016.0</v>
      </c>
      <c r="F5447" s="5">
        <v>70.0</v>
      </c>
      <c r="G5447" s="5">
        <v>159.0</v>
      </c>
      <c r="H5447" s="5">
        <v>11124.0</v>
      </c>
      <c r="I5447" s="1" t="s">
        <v>1104</v>
      </c>
      <c r="J5447" s="1" t="s">
        <v>22</v>
      </c>
      <c r="K5447" s="1" t="s">
        <v>4</v>
      </c>
      <c r="L5447" s="1" t="s">
        <v>5</v>
      </c>
      <c r="M5447" s="1" t="s">
        <v>1105</v>
      </c>
      <c r="N5447" s="1" t="s">
        <v>7</v>
      </c>
      <c r="O5447" s="6"/>
    </row>
    <row r="5448">
      <c r="A5448" s="5">
        <v>110505.0</v>
      </c>
      <c r="B5448" s="2">
        <v>46014.0</v>
      </c>
      <c r="C5448" s="1" t="s">
        <v>99</v>
      </c>
      <c r="D5448" s="3" t="s">
        <v>1107</v>
      </c>
      <c r="E5448" s="4">
        <v>46016.0</v>
      </c>
      <c r="F5448" s="5">
        <v>70.0</v>
      </c>
      <c r="G5448" s="5">
        <v>322.0</v>
      </c>
      <c r="H5448" s="5">
        <v>22551.0</v>
      </c>
      <c r="I5448" s="1" t="s">
        <v>1104</v>
      </c>
      <c r="J5448" s="1" t="s">
        <v>22</v>
      </c>
      <c r="K5448" s="1" t="s">
        <v>4</v>
      </c>
      <c r="L5448" s="1" t="s">
        <v>5</v>
      </c>
      <c r="M5448" s="1" t="s">
        <v>1105</v>
      </c>
      <c r="N5448" s="1" t="s">
        <v>7</v>
      </c>
      <c r="O5448" s="6"/>
    </row>
    <row r="5449">
      <c r="A5449" s="5">
        <v>110505.0</v>
      </c>
      <c r="B5449" s="2">
        <v>46014.0</v>
      </c>
      <c r="C5449" s="1" t="s">
        <v>99</v>
      </c>
      <c r="D5449" s="3" t="s">
        <v>1108</v>
      </c>
      <c r="E5449" s="4">
        <v>46016.0</v>
      </c>
      <c r="F5449" s="5">
        <v>70.0</v>
      </c>
      <c r="G5449" s="5">
        <v>69.0</v>
      </c>
      <c r="H5449" s="5">
        <v>4829.0</v>
      </c>
      <c r="I5449" s="1" t="s">
        <v>1104</v>
      </c>
      <c r="J5449" s="1" t="s">
        <v>22</v>
      </c>
      <c r="K5449" s="1" t="s">
        <v>4</v>
      </c>
      <c r="L5449" s="1" t="s">
        <v>5</v>
      </c>
      <c r="M5449" s="1" t="s">
        <v>1105</v>
      </c>
      <c r="N5449" s="1" t="s">
        <v>7</v>
      </c>
      <c r="O5449" s="6"/>
    </row>
    <row r="5450">
      <c r="A5450" s="5">
        <v>110505.0</v>
      </c>
      <c r="B5450" s="2">
        <v>46014.0</v>
      </c>
      <c r="C5450" s="1" t="s">
        <v>99</v>
      </c>
      <c r="D5450" s="3" t="s">
        <v>1109</v>
      </c>
      <c r="E5450" s="4">
        <v>46016.0</v>
      </c>
      <c r="F5450" s="5">
        <v>250.0</v>
      </c>
      <c r="G5450" s="5">
        <v>78.0</v>
      </c>
      <c r="H5450" s="5">
        <v>19426.0</v>
      </c>
      <c r="I5450" s="1" t="s">
        <v>1104</v>
      </c>
      <c r="J5450" s="1" t="s">
        <v>22</v>
      </c>
      <c r="K5450" s="1" t="s">
        <v>4</v>
      </c>
      <c r="L5450" s="1" t="s">
        <v>5</v>
      </c>
      <c r="M5450" s="1" t="s">
        <v>1105</v>
      </c>
      <c r="N5450" s="1" t="s">
        <v>7</v>
      </c>
      <c r="O5450" s="6"/>
    </row>
    <row r="5451">
      <c r="A5451" s="5">
        <v>110505.0</v>
      </c>
      <c r="B5451" s="2">
        <v>46014.0</v>
      </c>
      <c r="C5451" s="1" t="s">
        <v>99</v>
      </c>
      <c r="D5451" s="3" t="s">
        <v>1110</v>
      </c>
      <c r="E5451" s="4">
        <v>46016.0</v>
      </c>
      <c r="F5451" s="5">
        <v>125.0</v>
      </c>
      <c r="G5451" s="5">
        <v>40.0</v>
      </c>
      <c r="H5451" s="5">
        <v>5021.0</v>
      </c>
      <c r="I5451" s="1" t="s">
        <v>1104</v>
      </c>
      <c r="J5451" s="1" t="s">
        <v>22</v>
      </c>
      <c r="K5451" s="1" t="s">
        <v>4</v>
      </c>
      <c r="L5451" s="1" t="s">
        <v>5</v>
      </c>
      <c r="M5451" s="1" t="s">
        <v>1105</v>
      </c>
      <c r="N5451" s="1" t="s">
        <v>7</v>
      </c>
      <c r="O5451" s="6"/>
    </row>
    <row r="5452">
      <c r="A5452" s="5">
        <v>110613.0</v>
      </c>
      <c r="B5452" s="2">
        <v>46016.0</v>
      </c>
      <c r="C5452" s="1" t="s">
        <v>24</v>
      </c>
      <c r="D5452" s="7">
        <v>3272.0</v>
      </c>
      <c r="E5452" s="4">
        <v>46016.0</v>
      </c>
      <c r="F5452" s="5">
        <v>200.0</v>
      </c>
      <c r="G5452" s="5">
        <v>30.0</v>
      </c>
      <c r="H5452" s="5">
        <v>5961.0</v>
      </c>
      <c r="I5452" s="1" t="s">
        <v>229</v>
      </c>
      <c r="J5452" s="1" t="s">
        <v>27</v>
      </c>
      <c r="K5452" s="1" t="s">
        <v>28</v>
      </c>
      <c r="L5452" s="1" t="s">
        <v>5</v>
      </c>
      <c r="M5452" s="1" t="s">
        <v>23</v>
      </c>
      <c r="N5452" s="1" t="s">
        <v>7</v>
      </c>
      <c r="O5452" s="6"/>
    </row>
    <row r="5453">
      <c r="A5453" s="5">
        <v>110614.0</v>
      </c>
      <c r="B5453" s="2">
        <v>46016.0</v>
      </c>
      <c r="C5453" s="1" t="s">
        <v>24</v>
      </c>
      <c r="D5453" s="3" t="s">
        <v>98</v>
      </c>
      <c r="E5453" s="4">
        <v>46016.0</v>
      </c>
      <c r="F5453" s="5">
        <v>162.0</v>
      </c>
      <c r="G5453" s="5">
        <v>122.0</v>
      </c>
      <c r="H5453" s="5">
        <v>19421.0</v>
      </c>
      <c r="I5453" s="1" t="s">
        <v>21</v>
      </c>
      <c r="J5453" s="1" t="s">
        <v>27</v>
      </c>
      <c r="K5453" s="1" t="s">
        <v>28</v>
      </c>
      <c r="L5453" s="1" t="s">
        <v>5</v>
      </c>
      <c r="M5453" s="1" t="s">
        <v>23</v>
      </c>
      <c r="N5453" s="1" t="s">
        <v>7</v>
      </c>
      <c r="O5453" s="6"/>
    </row>
    <row r="5454">
      <c r="A5454" s="5">
        <v>110614.0</v>
      </c>
      <c r="B5454" s="2">
        <v>46016.0</v>
      </c>
      <c r="C5454" s="1" t="s">
        <v>24</v>
      </c>
      <c r="D5454" s="3" t="s">
        <v>862</v>
      </c>
      <c r="E5454" s="4">
        <v>46016.0</v>
      </c>
      <c r="F5454" s="5">
        <v>41.0</v>
      </c>
      <c r="G5454" s="5">
        <v>130.0</v>
      </c>
      <c r="H5454" s="5">
        <v>5234.0</v>
      </c>
      <c r="I5454" s="1" t="s">
        <v>21</v>
      </c>
      <c r="J5454" s="1" t="s">
        <v>27</v>
      </c>
      <c r="K5454" s="1" t="s">
        <v>28</v>
      </c>
      <c r="L5454" s="1" t="s">
        <v>5</v>
      </c>
      <c r="M5454" s="1" t="s">
        <v>23</v>
      </c>
      <c r="N5454" s="1" t="s">
        <v>7</v>
      </c>
      <c r="O5454" s="6"/>
    </row>
    <row r="5455">
      <c r="A5455" s="5">
        <v>110614.0</v>
      </c>
      <c r="B5455" s="2">
        <v>46016.0</v>
      </c>
      <c r="C5455" s="1" t="s">
        <v>24</v>
      </c>
      <c r="D5455" s="3" t="s">
        <v>95</v>
      </c>
      <c r="E5455" s="4">
        <v>46016.0</v>
      </c>
      <c r="F5455" s="5">
        <v>205.0</v>
      </c>
      <c r="G5455" s="5">
        <v>97.0</v>
      </c>
      <c r="H5455" s="5">
        <v>19449.0</v>
      </c>
      <c r="I5455" s="1" t="s">
        <v>21</v>
      </c>
      <c r="J5455" s="1" t="s">
        <v>27</v>
      </c>
      <c r="K5455" s="1" t="s">
        <v>28</v>
      </c>
      <c r="L5455" s="1" t="s">
        <v>5</v>
      </c>
      <c r="M5455" s="1" t="s">
        <v>23</v>
      </c>
      <c r="N5455" s="1" t="s">
        <v>7</v>
      </c>
      <c r="O5455" s="6"/>
    </row>
    <row r="5456">
      <c r="A5456" s="5">
        <v>110614.0</v>
      </c>
      <c r="B5456" s="2">
        <v>46016.0</v>
      </c>
      <c r="C5456" s="1" t="s">
        <v>24</v>
      </c>
      <c r="D5456" s="3" t="s">
        <v>863</v>
      </c>
      <c r="E5456" s="4">
        <v>46016.0</v>
      </c>
      <c r="F5456" s="5">
        <v>40.0</v>
      </c>
      <c r="G5456" s="5">
        <v>175.0</v>
      </c>
      <c r="H5456" s="5">
        <v>6866.0</v>
      </c>
      <c r="I5456" s="1" t="s">
        <v>21</v>
      </c>
      <c r="J5456" s="1" t="s">
        <v>27</v>
      </c>
      <c r="K5456" s="1" t="s">
        <v>28</v>
      </c>
      <c r="L5456" s="1" t="s">
        <v>5</v>
      </c>
      <c r="M5456" s="1" t="s">
        <v>23</v>
      </c>
      <c r="N5456" s="1" t="s">
        <v>7</v>
      </c>
      <c r="O5456" s="6"/>
    </row>
    <row r="5457">
      <c r="A5457" s="5">
        <v>110614.0</v>
      </c>
      <c r="B5457" s="2">
        <v>46016.0</v>
      </c>
      <c r="C5457" s="1" t="s">
        <v>24</v>
      </c>
      <c r="D5457" s="3" t="s">
        <v>219</v>
      </c>
      <c r="E5457" s="4">
        <v>46016.0</v>
      </c>
      <c r="F5457" s="5">
        <v>40.0</v>
      </c>
      <c r="G5457" s="5">
        <v>170.0</v>
      </c>
      <c r="H5457" s="5">
        <v>6662.0</v>
      </c>
      <c r="I5457" s="1" t="s">
        <v>21</v>
      </c>
      <c r="J5457" s="1" t="s">
        <v>27</v>
      </c>
      <c r="K5457" s="1" t="s">
        <v>28</v>
      </c>
      <c r="L5457" s="1" t="s">
        <v>5</v>
      </c>
      <c r="M5457" s="1" t="s">
        <v>23</v>
      </c>
      <c r="N5457" s="1" t="s">
        <v>7</v>
      </c>
      <c r="O5457" s="6"/>
    </row>
    <row r="5458">
      <c r="A5458" s="5">
        <v>110614.0</v>
      </c>
      <c r="B5458" s="2">
        <v>46016.0</v>
      </c>
      <c r="C5458" s="1" t="s">
        <v>24</v>
      </c>
      <c r="D5458" s="7">
        <v>187.0</v>
      </c>
      <c r="E5458" s="4">
        <v>46016.0</v>
      </c>
      <c r="F5458" s="5">
        <v>44.0</v>
      </c>
      <c r="G5458" s="5">
        <v>263.0</v>
      </c>
      <c r="H5458" s="5">
        <v>11344.0</v>
      </c>
      <c r="I5458" s="1" t="s">
        <v>21</v>
      </c>
      <c r="J5458" s="1" t="s">
        <v>27</v>
      </c>
      <c r="K5458" s="1" t="s">
        <v>28</v>
      </c>
      <c r="L5458" s="1" t="s">
        <v>5</v>
      </c>
      <c r="M5458" s="1" t="s">
        <v>23</v>
      </c>
      <c r="N5458" s="1" t="s">
        <v>7</v>
      </c>
      <c r="O5458" s="6"/>
    </row>
    <row r="5459">
      <c r="A5459" s="5">
        <v>110616.0</v>
      </c>
      <c r="B5459" s="2">
        <v>46016.0</v>
      </c>
      <c r="C5459" s="1" t="s">
        <v>519</v>
      </c>
      <c r="D5459" s="7">
        <v>701.0</v>
      </c>
      <c r="E5459" s="4">
        <v>46016.0</v>
      </c>
      <c r="F5459" s="5">
        <v>200.0</v>
      </c>
      <c r="G5459" s="5">
        <v>432.0</v>
      </c>
      <c r="H5459" s="5">
        <v>86422.0</v>
      </c>
      <c r="I5459" s="1" t="s">
        <v>56</v>
      </c>
      <c r="J5459" s="1" t="s">
        <v>520</v>
      </c>
      <c r="K5459" s="1" t="s">
        <v>13</v>
      </c>
      <c r="L5459" s="1" t="s">
        <v>5</v>
      </c>
      <c r="M5459" s="1" t="s">
        <v>23</v>
      </c>
      <c r="N5459" s="1" t="s">
        <v>7</v>
      </c>
      <c r="O5459" s="6"/>
    </row>
    <row r="5460">
      <c r="A5460" s="5">
        <v>110697.0</v>
      </c>
      <c r="B5460" s="2">
        <v>46017.0</v>
      </c>
      <c r="C5460" s="1" t="s">
        <v>11</v>
      </c>
      <c r="D5460" s="3" t="s">
        <v>88</v>
      </c>
      <c r="E5460" s="4">
        <v>46016.0</v>
      </c>
      <c r="F5460" s="5">
        <v>20.0</v>
      </c>
      <c r="G5460" s="5">
        <v>1983.0</v>
      </c>
      <c r="H5460" s="5">
        <v>39672.0</v>
      </c>
      <c r="I5460" s="1" t="s">
        <v>58</v>
      </c>
      <c r="J5460" s="1" t="s">
        <v>12</v>
      </c>
      <c r="K5460" s="1" t="s">
        <v>13</v>
      </c>
      <c r="L5460" s="1" t="s">
        <v>5</v>
      </c>
      <c r="M5460" s="1" t="s">
        <v>59</v>
      </c>
      <c r="N5460" s="1" t="s">
        <v>7</v>
      </c>
      <c r="O5460" s="6"/>
    </row>
    <row r="5461">
      <c r="A5461" s="5">
        <v>110697.0</v>
      </c>
      <c r="B5461" s="2">
        <v>46017.0</v>
      </c>
      <c r="C5461" s="1" t="s">
        <v>11</v>
      </c>
      <c r="D5461" s="3" t="s">
        <v>706</v>
      </c>
      <c r="E5461" s="4">
        <v>46016.0</v>
      </c>
      <c r="F5461" s="5">
        <v>21.0</v>
      </c>
      <c r="G5461" s="5">
        <v>1481.0</v>
      </c>
      <c r="H5461" s="5">
        <v>31095.0</v>
      </c>
      <c r="I5461" s="1" t="s">
        <v>58</v>
      </c>
      <c r="J5461" s="1" t="s">
        <v>12</v>
      </c>
      <c r="K5461" s="1" t="s">
        <v>13</v>
      </c>
      <c r="L5461" s="1" t="s">
        <v>5</v>
      </c>
      <c r="M5461" s="1" t="s">
        <v>59</v>
      </c>
      <c r="N5461" s="1" t="s">
        <v>7</v>
      </c>
      <c r="O5461" s="6"/>
    </row>
    <row r="5462">
      <c r="A5462" s="5">
        <v>110698.0</v>
      </c>
      <c r="B5462" s="2">
        <v>46017.0</v>
      </c>
      <c r="C5462" s="1" t="s">
        <v>11</v>
      </c>
      <c r="D5462" s="3" t="s">
        <v>751</v>
      </c>
      <c r="E5462" s="4">
        <v>46016.0</v>
      </c>
      <c r="F5462" s="5">
        <v>100.0</v>
      </c>
      <c r="G5462" s="5">
        <v>63.0</v>
      </c>
      <c r="H5462" s="5">
        <v>6346.0</v>
      </c>
      <c r="I5462" s="1" t="s">
        <v>320</v>
      </c>
      <c r="J5462" s="1" t="s">
        <v>12</v>
      </c>
      <c r="K5462" s="1" t="s">
        <v>13</v>
      </c>
      <c r="L5462" s="1" t="s">
        <v>5</v>
      </c>
      <c r="M5462" s="1" t="s">
        <v>59</v>
      </c>
      <c r="N5462" s="1" t="s">
        <v>7</v>
      </c>
      <c r="O5462" s="6"/>
    </row>
    <row r="5463">
      <c r="A5463" s="5">
        <v>110698.0</v>
      </c>
      <c r="B5463" s="2">
        <v>46017.0</v>
      </c>
      <c r="C5463" s="1" t="s">
        <v>11</v>
      </c>
      <c r="D5463" s="3" t="s">
        <v>557</v>
      </c>
      <c r="E5463" s="4">
        <v>46016.0</v>
      </c>
      <c r="F5463" s="5">
        <v>40.0</v>
      </c>
      <c r="G5463" s="5">
        <v>240.0</v>
      </c>
      <c r="H5463" s="5">
        <v>9589.0</v>
      </c>
      <c r="I5463" s="1" t="s">
        <v>320</v>
      </c>
      <c r="J5463" s="1" t="s">
        <v>12</v>
      </c>
      <c r="K5463" s="1" t="s">
        <v>13</v>
      </c>
      <c r="L5463" s="1" t="s">
        <v>5</v>
      </c>
      <c r="M5463" s="1" t="s">
        <v>59</v>
      </c>
      <c r="N5463" s="1" t="s">
        <v>7</v>
      </c>
      <c r="O5463" s="6"/>
    </row>
    <row r="5464">
      <c r="A5464" s="5">
        <v>110698.0</v>
      </c>
      <c r="B5464" s="2">
        <v>46017.0</v>
      </c>
      <c r="C5464" s="1" t="s">
        <v>11</v>
      </c>
      <c r="D5464" s="3" t="s">
        <v>555</v>
      </c>
      <c r="E5464" s="4">
        <v>46016.0</v>
      </c>
      <c r="F5464" s="5">
        <v>50.0</v>
      </c>
      <c r="G5464" s="5">
        <v>240.0</v>
      </c>
      <c r="H5464" s="5">
        <v>11986.0</v>
      </c>
      <c r="I5464" s="1" t="s">
        <v>320</v>
      </c>
      <c r="J5464" s="1" t="s">
        <v>12</v>
      </c>
      <c r="K5464" s="1" t="s">
        <v>13</v>
      </c>
      <c r="L5464" s="1" t="s">
        <v>5</v>
      </c>
      <c r="M5464" s="1" t="s">
        <v>59</v>
      </c>
      <c r="N5464" s="1" t="s">
        <v>7</v>
      </c>
      <c r="O5464" s="6"/>
    </row>
    <row r="5465">
      <c r="A5465" s="5">
        <v>110698.0</v>
      </c>
      <c r="B5465" s="2">
        <v>46017.0</v>
      </c>
      <c r="C5465" s="1" t="s">
        <v>11</v>
      </c>
      <c r="D5465" s="3" t="s">
        <v>754</v>
      </c>
      <c r="E5465" s="4">
        <v>46016.0</v>
      </c>
      <c r="F5465" s="5">
        <v>100.0</v>
      </c>
      <c r="G5465" s="5">
        <v>63.0</v>
      </c>
      <c r="H5465" s="5">
        <v>6346.0</v>
      </c>
      <c r="I5465" s="1" t="s">
        <v>320</v>
      </c>
      <c r="J5465" s="1" t="s">
        <v>12</v>
      </c>
      <c r="K5465" s="1" t="s">
        <v>13</v>
      </c>
      <c r="L5465" s="1" t="s">
        <v>5</v>
      </c>
      <c r="M5465" s="1" t="s">
        <v>59</v>
      </c>
      <c r="N5465" s="1" t="s">
        <v>7</v>
      </c>
      <c r="O5465" s="6"/>
    </row>
    <row r="5466">
      <c r="A5466" s="5">
        <v>110699.0</v>
      </c>
      <c r="B5466" s="2">
        <v>46017.0</v>
      </c>
      <c r="C5466" s="1" t="s">
        <v>11</v>
      </c>
      <c r="D5466" s="3" t="s">
        <v>60</v>
      </c>
      <c r="E5466" s="4">
        <v>46016.0</v>
      </c>
      <c r="F5466" s="5">
        <v>20.0</v>
      </c>
      <c r="G5466" s="5">
        <v>3267.0</v>
      </c>
      <c r="H5466" s="5">
        <v>65338.0</v>
      </c>
      <c r="I5466" s="1" t="s">
        <v>58</v>
      </c>
      <c r="J5466" s="1" t="s">
        <v>12</v>
      </c>
      <c r="K5466" s="1" t="s">
        <v>13</v>
      </c>
      <c r="L5466" s="1" t="s">
        <v>5</v>
      </c>
      <c r="M5466" s="1" t="s">
        <v>59</v>
      </c>
      <c r="N5466" s="1" t="s">
        <v>7</v>
      </c>
      <c r="O5466" s="6"/>
    </row>
    <row r="5467">
      <c r="A5467" s="5">
        <v>110700.0</v>
      </c>
      <c r="B5467" s="2">
        <v>46017.0</v>
      </c>
      <c r="C5467" s="1" t="s">
        <v>11</v>
      </c>
      <c r="D5467" s="3" t="s">
        <v>1111</v>
      </c>
      <c r="E5467" s="4">
        <v>46016.0</v>
      </c>
      <c r="F5467" s="5">
        <v>30.0</v>
      </c>
      <c r="G5467" s="5">
        <v>149.0</v>
      </c>
      <c r="H5467" s="5">
        <v>4465.0</v>
      </c>
      <c r="I5467" s="1" t="s">
        <v>21</v>
      </c>
      <c r="J5467" s="1" t="s">
        <v>12</v>
      </c>
      <c r="K5467" s="1" t="s">
        <v>13</v>
      </c>
      <c r="L5467" s="1" t="s">
        <v>5</v>
      </c>
      <c r="M5467" s="1" t="s">
        <v>23</v>
      </c>
      <c r="N5467" s="1" t="s">
        <v>7</v>
      </c>
      <c r="O5467" s="6"/>
    </row>
    <row r="5468">
      <c r="A5468" s="5">
        <v>110700.0</v>
      </c>
      <c r="B5468" s="2">
        <v>46017.0</v>
      </c>
      <c r="C5468" s="1" t="s">
        <v>11</v>
      </c>
      <c r="D5468" s="3" t="s">
        <v>1111</v>
      </c>
      <c r="E5468" s="4">
        <v>46016.0</v>
      </c>
      <c r="F5468" s="5">
        <v>30.0</v>
      </c>
      <c r="G5468" s="5">
        <v>149.0</v>
      </c>
      <c r="H5468" s="5">
        <v>4465.0</v>
      </c>
      <c r="I5468" s="1" t="s">
        <v>21</v>
      </c>
      <c r="J5468" s="1" t="s">
        <v>12</v>
      </c>
      <c r="K5468" s="1" t="s">
        <v>13</v>
      </c>
      <c r="L5468" s="1" t="s">
        <v>5</v>
      </c>
      <c r="M5468" s="1" t="s">
        <v>23</v>
      </c>
      <c r="N5468" s="1" t="s">
        <v>7</v>
      </c>
      <c r="O5468" s="6"/>
    </row>
    <row r="5469">
      <c r="A5469" s="5">
        <v>110700.0</v>
      </c>
      <c r="B5469" s="2">
        <v>46017.0</v>
      </c>
      <c r="C5469" s="1" t="s">
        <v>11</v>
      </c>
      <c r="D5469" s="3" t="s">
        <v>1112</v>
      </c>
      <c r="E5469" s="4">
        <v>46016.0</v>
      </c>
      <c r="F5469" s="5">
        <v>30.0</v>
      </c>
      <c r="G5469" s="5">
        <v>149.0</v>
      </c>
      <c r="H5469" s="5">
        <v>4465.0</v>
      </c>
      <c r="I5469" s="1" t="s">
        <v>21</v>
      </c>
      <c r="J5469" s="1" t="s">
        <v>12</v>
      </c>
      <c r="K5469" s="1" t="s">
        <v>13</v>
      </c>
      <c r="L5469" s="1" t="s">
        <v>5</v>
      </c>
      <c r="M5469" s="1" t="s">
        <v>23</v>
      </c>
      <c r="N5469" s="1" t="s">
        <v>7</v>
      </c>
      <c r="O5469" s="6"/>
    </row>
    <row r="5470">
      <c r="A5470" s="5">
        <v>110700.0</v>
      </c>
      <c r="B5470" s="2">
        <v>46017.0</v>
      </c>
      <c r="C5470" s="1" t="s">
        <v>11</v>
      </c>
      <c r="D5470" s="7">
        <v>362.0</v>
      </c>
      <c r="E5470" s="4">
        <v>46016.0</v>
      </c>
      <c r="F5470" s="5">
        <v>30.0</v>
      </c>
      <c r="G5470" s="5">
        <v>176.0</v>
      </c>
      <c r="H5470" s="5">
        <v>5272.0</v>
      </c>
      <c r="I5470" s="1" t="s">
        <v>229</v>
      </c>
      <c r="J5470" s="1" t="s">
        <v>12</v>
      </c>
      <c r="K5470" s="1" t="s">
        <v>13</v>
      </c>
      <c r="L5470" s="1" t="s">
        <v>5</v>
      </c>
      <c r="M5470" s="1" t="s">
        <v>23</v>
      </c>
      <c r="N5470" s="1" t="s">
        <v>7</v>
      </c>
      <c r="O5470" s="6"/>
    </row>
    <row r="5471">
      <c r="A5471" s="5">
        <v>110701.0</v>
      </c>
      <c r="B5471" s="2">
        <v>46017.0</v>
      </c>
      <c r="C5471" s="1" t="s">
        <v>11</v>
      </c>
      <c r="D5471" s="3" t="s">
        <v>259</v>
      </c>
      <c r="E5471" s="4">
        <v>46016.0</v>
      </c>
      <c r="F5471" s="5">
        <v>99.0</v>
      </c>
      <c r="G5471" s="5">
        <v>170.0</v>
      </c>
      <c r="H5471" s="5">
        <v>16824.0</v>
      </c>
      <c r="I5471" s="1" t="s">
        <v>21</v>
      </c>
      <c r="J5471" s="1" t="s">
        <v>12</v>
      </c>
      <c r="K5471" s="1" t="s">
        <v>13</v>
      </c>
      <c r="L5471" s="1" t="s">
        <v>5</v>
      </c>
      <c r="M5471" s="1" t="s">
        <v>23</v>
      </c>
      <c r="N5471" s="1" t="s">
        <v>7</v>
      </c>
      <c r="O5471" s="6"/>
    </row>
    <row r="5472">
      <c r="A5472" s="5">
        <v>110701.0</v>
      </c>
      <c r="B5472" s="2">
        <v>46017.0</v>
      </c>
      <c r="C5472" s="1" t="s">
        <v>11</v>
      </c>
      <c r="D5472" s="3" t="s">
        <v>628</v>
      </c>
      <c r="E5472" s="4">
        <v>46016.0</v>
      </c>
      <c r="F5472" s="5">
        <v>66.0</v>
      </c>
      <c r="G5472" s="5">
        <v>213.0</v>
      </c>
      <c r="H5472" s="5">
        <v>14068.0</v>
      </c>
      <c r="I5472" s="1" t="s">
        <v>21</v>
      </c>
      <c r="J5472" s="1" t="s">
        <v>12</v>
      </c>
      <c r="K5472" s="1" t="s">
        <v>13</v>
      </c>
      <c r="L5472" s="1" t="s">
        <v>5</v>
      </c>
      <c r="M5472" s="1" t="s">
        <v>23</v>
      </c>
      <c r="N5472" s="1" t="s">
        <v>7</v>
      </c>
      <c r="O5472" s="6"/>
    </row>
    <row r="5473">
      <c r="A5473" s="5">
        <v>110702.0</v>
      </c>
      <c r="B5473" s="2">
        <v>46017.0</v>
      </c>
      <c r="C5473" s="1" t="s">
        <v>11</v>
      </c>
      <c r="D5473" s="7">
        <v>124.0</v>
      </c>
      <c r="E5473" s="4">
        <v>46016.0</v>
      </c>
      <c r="F5473" s="5">
        <v>184.0</v>
      </c>
      <c r="G5473" s="5">
        <v>132.0</v>
      </c>
      <c r="H5473" s="5">
        <v>24379.0</v>
      </c>
      <c r="I5473" s="1" t="s">
        <v>21</v>
      </c>
      <c r="J5473" s="1" t="s">
        <v>12</v>
      </c>
      <c r="K5473" s="1" t="s">
        <v>13</v>
      </c>
      <c r="L5473" s="1" t="s">
        <v>5</v>
      </c>
      <c r="M5473" s="1" t="s">
        <v>23</v>
      </c>
      <c r="N5473" s="1" t="s">
        <v>7</v>
      </c>
      <c r="O5473" s="6"/>
    </row>
    <row r="5474">
      <c r="A5474" s="5">
        <v>110702.0</v>
      </c>
      <c r="B5474" s="2">
        <v>46017.0</v>
      </c>
      <c r="C5474" s="1" t="s">
        <v>11</v>
      </c>
      <c r="D5474" s="3" t="s">
        <v>633</v>
      </c>
      <c r="E5474" s="4">
        <v>46016.0</v>
      </c>
      <c r="F5474" s="5">
        <v>60.0</v>
      </c>
      <c r="G5474" s="5">
        <v>220.0</v>
      </c>
      <c r="H5474" s="5">
        <v>13193.0</v>
      </c>
      <c r="I5474" s="1" t="s">
        <v>21</v>
      </c>
      <c r="J5474" s="1" t="s">
        <v>12</v>
      </c>
      <c r="K5474" s="1" t="s">
        <v>13</v>
      </c>
      <c r="L5474" s="1" t="s">
        <v>5</v>
      </c>
      <c r="M5474" s="1" t="s">
        <v>23</v>
      </c>
      <c r="N5474" s="1" t="s">
        <v>7</v>
      </c>
      <c r="O5474" s="6"/>
    </row>
    <row r="5475">
      <c r="A5475" s="5">
        <v>110703.0</v>
      </c>
      <c r="B5475" s="2">
        <v>46017.0</v>
      </c>
      <c r="C5475" s="1" t="s">
        <v>11</v>
      </c>
      <c r="D5475" s="7">
        <v>194.0</v>
      </c>
      <c r="E5475" s="4">
        <v>46016.0</v>
      </c>
      <c r="F5475" s="5">
        <v>28.0</v>
      </c>
      <c r="G5475" s="5">
        <v>139.0</v>
      </c>
      <c r="H5475" s="5">
        <v>3899.0</v>
      </c>
      <c r="I5475" s="1" t="s">
        <v>21</v>
      </c>
      <c r="J5475" s="1" t="s">
        <v>12</v>
      </c>
      <c r="K5475" s="1" t="s">
        <v>13</v>
      </c>
      <c r="L5475" s="1" t="s">
        <v>5</v>
      </c>
      <c r="M5475" s="1" t="s">
        <v>23</v>
      </c>
      <c r="N5475" s="1" t="s">
        <v>7</v>
      </c>
      <c r="O5475" s="6"/>
    </row>
    <row r="5476">
      <c r="A5476" s="5">
        <v>110703.0</v>
      </c>
      <c r="B5476" s="2">
        <v>46017.0</v>
      </c>
      <c r="C5476" s="1" t="s">
        <v>11</v>
      </c>
      <c r="D5476" s="7">
        <v>132.0</v>
      </c>
      <c r="E5476" s="4">
        <v>46016.0</v>
      </c>
      <c r="F5476" s="5">
        <v>26.0</v>
      </c>
      <c r="G5476" s="5">
        <v>308.0</v>
      </c>
      <c r="H5476" s="5">
        <v>8014.0</v>
      </c>
      <c r="I5476" s="1" t="s">
        <v>21</v>
      </c>
      <c r="J5476" s="1" t="s">
        <v>12</v>
      </c>
      <c r="K5476" s="1" t="s">
        <v>13</v>
      </c>
      <c r="L5476" s="1" t="s">
        <v>5</v>
      </c>
      <c r="M5476" s="1" t="s">
        <v>23</v>
      </c>
      <c r="N5476" s="1" t="s">
        <v>7</v>
      </c>
      <c r="O5476" s="6"/>
    </row>
    <row r="5477">
      <c r="A5477" s="5">
        <v>110703.0</v>
      </c>
      <c r="B5477" s="2">
        <v>46017.0</v>
      </c>
      <c r="C5477" s="1" t="s">
        <v>11</v>
      </c>
      <c r="D5477" s="3" t="s">
        <v>34</v>
      </c>
      <c r="E5477" s="4">
        <v>46016.0</v>
      </c>
      <c r="F5477" s="5">
        <v>30.0</v>
      </c>
      <c r="G5477" s="5">
        <v>281.0</v>
      </c>
      <c r="H5477" s="5">
        <v>8440.0</v>
      </c>
      <c r="I5477" s="1" t="s">
        <v>21</v>
      </c>
      <c r="J5477" s="1" t="s">
        <v>12</v>
      </c>
      <c r="K5477" s="1" t="s">
        <v>13</v>
      </c>
      <c r="L5477" s="1" t="s">
        <v>5</v>
      </c>
      <c r="M5477" s="1" t="s">
        <v>23</v>
      </c>
      <c r="N5477" s="1" t="s">
        <v>7</v>
      </c>
      <c r="O5477" s="6"/>
    </row>
    <row r="5478">
      <c r="A5478" s="5">
        <v>110703.0</v>
      </c>
      <c r="B5478" s="2">
        <v>46017.0</v>
      </c>
      <c r="C5478" s="1" t="s">
        <v>11</v>
      </c>
      <c r="D5478" s="7">
        <v>147.0</v>
      </c>
      <c r="E5478" s="4">
        <v>46016.0</v>
      </c>
      <c r="F5478" s="5">
        <v>60.0</v>
      </c>
      <c r="G5478" s="5">
        <v>285.0</v>
      </c>
      <c r="H5478" s="5">
        <v>17109.0</v>
      </c>
      <c r="I5478" s="1" t="s">
        <v>21</v>
      </c>
      <c r="J5478" s="1" t="s">
        <v>12</v>
      </c>
      <c r="K5478" s="1" t="s">
        <v>13</v>
      </c>
      <c r="L5478" s="1" t="s">
        <v>5</v>
      </c>
      <c r="M5478" s="1" t="s">
        <v>23</v>
      </c>
      <c r="N5478" s="1" t="s">
        <v>7</v>
      </c>
      <c r="O5478" s="6"/>
    </row>
    <row r="5479">
      <c r="A5479" s="5">
        <v>110703.0</v>
      </c>
      <c r="B5479" s="2">
        <v>46017.0</v>
      </c>
      <c r="C5479" s="1" t="s">
        <v>11</v>
      </c>
      <c r="D5479" s="7">
        <v>124.0</v>
      </c>
      <c r="E5479" s="4">
        <v>46016.0</v>
      </c>
      <c r="F5479" s="5">
        <v>184.0</v>
      </c>
      <c r="G5479" s="5">
        <v>132.0</v>
      </c>
      <c r="H5479" s="5">
        <v>24378.0</v>
      </c>
      <c r="I5479" s="1" t="s">
        <v>21</v>
      </c>
      <c r="J5479" s="1" t="s">
        <v>12</v>
      </c>
      <c r="K5479" s="1" t="s">
        <v>13</v>
      </c>
      <c r="L5479" s="1" t="s">
        <v>5</v>
      </c>
      <c r="M5479" s="1" t="s">
        <v>23</v>
      </c>
      <c r="N5479" s="1" t="s">
        <v>7</v>
      </c>
      <c r="O5479" s="6"/>
    </row>
    <row r="5480">
      <c r="A5480" s="5">
        <v>110704.0</v>
      </c>
      <c r="B5480" s="2">
        <v>46017.0</v>
      </c>
      <c r="C5480" s="1" t="s">
        <v>11</v>
      </c>
      <c r="D5480" s="7">
        <v>187.0</v>
      </c>
      <c r="E5480" s="4">
        <v>46016.0</v>
      </c>
      <c r="F5480" s="5">
        <v>88.0</v>
      </c>
      <c r="G5480" s="5">
        <v>263.0</v>
      </c>
      <c r="H5480" s="5">
        <v>23150.0</v>
      </c>
      <c r="I5480" s="1" t="s">
        <v>21</v>
      </c>
      <c r="J5480" s="1" t="s">
        <v>12</v>
      </c>
      <c r="K5480" s="1" t="s">
        <v>13</v>
      </c>
      <c r="L5480" s="1" t="s">
        <v>5</v>
      </c>
      <c r="M5480" s="1" t="s">
        <v>23</v>
      </c>
      <c r="N5480" s="1" t="s">
        <v>7</v>
      </c>
      <c r="O5480" s="6"/>
    </row>
    <row r="5481">
      <c r="A5481" s="5">
        <v>110704.0</v>
      </c>
      <c r="B5481" s="2">
        <v>46017.0</v>
      </c>
      <c r="C5481" s="1" t="s">
        <v>11</v>
      </c>
      <c r="D5481" s="7">
        <v>348.0</v>
      </c>
      <c r="E5481" s="4">
        <v>46016.0</v>
      </c>
      <c r="F5481" s="5">
        <v>200.0</v>
      </c>
      <c r="G5481" s="5">
        <v>80.0</v>
      </c>
      <c r="H5481" s="5">
        <v>16054.0</v>
      </c>
      <c r="I5481" s="1" t="s">
        <v>33</v>
      </c>
      <c r="J5481" s="1" t="s">
        <v>12</v>
      </c>
      <c r="K5481" s="1" t="s">
        <v>13</v>
      </c>
      <c r="L5481" s="1" t="s">
        <v>5</v>
      </c>
      <c r="M5481" s="1" t="s">
        <v>23</v>
      </c>
      <c r="N5481" s="1" t="s">
        <v>7</v>
      </c>
      <c r="O5481" s="6"/>
    </row>
    <row r="5482">
      <c r="A5482" s="5">
        <v>110704.0</v>
      </c>
      <c r="B5482" s="2">
        <v>46017.0</v>
      </c>
      <c r="C5482" s="1" t="s">
        <v>11</v>
      </c>
      <c r="D5482" s="7">
        <v>326.0</v>
      </c>
      <c r="E5482" s="4">
        <v>46016.0</v>
      </c>
      <c r="F5482" s="5">
        <v>300.0</v>
      </c>
      <c r="G5482" s="5">
        <v>71.0</v>
      </c>
      <c r="H5482" s="5">
        <v>21290.0</v>
      </c>
      <c r="I5482" s="1" t="s">
        <v>33</v>
      </c>
      <c r="J5482" s="1" t="s">
        <v>12</v>
      </c>
      <c r="K5482" s="1" t="s">
        <v>13</v>
      </c>
      <c r="L5482" s="1" t="s">
        <v>5</v>
      </c>
      <c r="M5482" s="1" t="s">
        <v>23</v>
      </c>
      <c r="N5482" s="1" t="s">
        <v>7</v>
      </c>
      <c r="O5482" s="6"/>
    </row>
    <row r="5483">
      <c r="A5483" s="5">
        <v>110704.0</v>
      </c>
      <c r="B5483" s="2">
        <v>46017.0</v>
      </c>
      <c r="C5483" s="1" t="s">
        <v>11</v>
      </c>
      <c r="D5483" s="3" t="s">
        <v>35</v>
      </c>
      <c r="E5483" s="4">
        <v>46016.0</v>
      </c>
      <c r="F5483" s="5">
        <v>132.0</v>
      </c>
      <c r="G5483" s="5">
        <v>164.0</v>
      </c>
      <c r="H5483" s="5">
        <v>21671.0</v>
      </c>
      <c r="I5483" s="1" t="s">
        <v>21</v>
      </c>
      <c r="J5483" s="1" t="s">
        <v>12</v>
      </c>
      <c r="K5483" s="1" t="s">
        <v>13</v>
      </c>
      <c r="L5483" s="1" t="s">
        <v>5</v>
      </c>
      <c r="M5483" s="1" t="s">
        <v>23</v>
      </c>
      <c r="N5483" s="1" t="s">
        <v>7</v>
      </c>
      <c r="O5483" s="6"/>
    </row>
    <row r="5484">
      <c r="A5484" s="5">
        <v>110704.0</v>
      </c>
      <c r="B5484" s="2">
        <v>46017.0</v>
      </c>
      <c r="C5484" s="1" t="s">
        <v>11</v>
      </c>
      <c r="D5484" s="7">
        <v>323.0</v>
      </c>
      <c r="E5484" s="4">
        <v>46016.0</v>
      </c>
      <c r="F5484" s="5">
        <v>600.0</v>
      </c>
      <c r="G5484" s="5">
        <v>41.0</v>
      </c>
      <c r="H5484" s="5">
        <v>24332.0</v>
      </c>
      <c r="I5484" s="1" t="s">
        <v>33</v>
      </c>
      <c r="J5484" s="1" t="s">
        <v>12</v>
      </c>
      <c r="K5484" s="1" t="s">
        <v>13</v>
      </c>
      <c r="L5484" s="1" t="s">
        <v>5</v>
      </c>
      <c r="M5484" s="1" t="s">
        <v>23</v>
      </c>
      <c r="N5484" s="1" t="s">
        <v>7</v>
      </c>
      <c r="O5484" s="6"/>
    </row>
    <row r="5485">
      <c r="A5485" s="5">
        <v>110704.0</v>
      </c>
      <c r="B5485" s="2">
        <v>46017.0</v>
      </c>
      <c r="C5485" s="1" t="s">
        <v>11</v>
      </c>
      <c r="D5485" s="7">
        <v>147.0</v>
      </c>
      <c r="E5485" s="4">
        <v>46016.0</v>
      </c>
      <c r="F5485" s="5">
        <v>60.0</v>
      </c>
      <c r="G5485" s="5">
        <v>285.0</v>
      </c>
      <c r="H5485" s="5">
        <v>17109.0</v>
      </c>
      <c r="I5485" s="1" t="s">
        <v>21</v>
      </c>
      <c r="J5485" s="1" t="s">
        <v>12</v>
      </c>
      <c r="K5485" s="1" t="s">
        <v>13</v>
      </c>
      <c r="L5485" s="1" t="s">
        <v>5</v>
      </c>
      <c r="M5485" s="1" t="s">
        <v>23</v>
      </c>
      <c r="N5485" s="1" t="s">
        <v>7</v>
      </c>
      <c r="O5485" s="6"/>
    </row>
    <row r="5486">
      <c r="A5486" s="5">
        <v>110704.0</v>
      </c>
      <c r="B5486" s="2">
        <v>46017.0</v>
      </c>
      <c r="C5486" s="1" t="s">
        <v>11</v>
      </c>
      <c r="D5486" s="7">
        <v>325.0</v>
      </c>
      <c r="E5486" s="4">
        <v>46016.0</v>
      </c>
      <c r="F5486" s="5">
        <v>300.0</v>
      </c>
      <c r="G5486" s="5">
        <v>59.0</v>
      </c>
      <c r="H5486" s="5">
        <v>17744.0</v>
      </c>
      <c r="I5486" s="1" t="s">
        <v>33</v>
      </c>
      <c r="J5486" s="1" t="s">
        <v>12</v>
      </c>
      <c r="K5486" s="1" t="s">
        <v>13</v>
      </c>
      <c r="L5486" s="1" t="s">
        <v>5</v>
      </c>
      <c r="M5486" s="1" t="s">
        <v>23</v>
      </c>
      <c r="N5486" s="1" t="s">
        <v>7</v>
      </c>
      <c r="O5486" s="6"/>
    </row>
    <row r="5487">
      <c r="A5487" s="5">
        <v>110704.0</v>
      </c>
      <c r="B5487" s="2">
        <v>46017.0</v>
      </c>
      <c r="C5487" s="1" t="s">
        <v>11</v>
      </c>
      <c r="D5487" s="7">
        <v>130.0</v>
      </c>
      <c r="E5487" s="4">
        <v>46016.0</v>
      </c>
      <c r="F5487" s="5">
        <v>66.0</v>
      </c>
      <c r="G5487" s="5">
        <v>143.0</v>
      </c>
      <c r="H5487" s="5">
        <v>9443.0</v>
      </c>
      <c r="I5487" s="1" t="s">
        <v>21</v>
      </c>
      <c r="J5487" s="1" t="s">
        <v>12</v>
      </c>
      <c r="K5487" s="1" t="s">
        <v>13</v>
      </c>
      <c r="L5487" s="1" t="s">
        <v>5</v>
      </c>
      <c r="M5487" s="1" t="s">
        <v>23</v>
      </c>
      <c r="N5487" s="1" t="s">
        <v>7</v>
      </c>
      <c r="O5487" s="6"/>
    </row>
    <row r="5488">
      <c r="A5488" s="5">
        <v>110704.0</v>
      </c>
      <c r="B5488" s="2">
        <v>46017.0</v>
      </c>
      <c r="C5488" s="1" t="s">
        <v>11</v>
      </c>
      <c r="D5488" s="3" t="s">
        <v>768</v>
      </c>
      <c r="E5488" s="4">
        <v>46016.0</v>
      </c>
      <c r="F5488" s="5">
        <v>28.0</v>
      </c>
      <c r="G5488" s="5">
        <v>838.0</v>
      </c>
      <c r="H5488" s="5">
        <v>23468.0</v>
      </c>
      <c r="I5488" s="1" t="s">
        <v>21</v>
      </c>
      <c r="J5488" s="1" t="s">
        <v>12</v>
      </c>
      <c r="K5488" s="1" t="s">
        <v>13</v>
      </c>
      <c r="L5488" s="1" t="s">
        <v>5</v>
      </c>
      <c r="M5488" s="1" t="s">
        <v>23</v>
      </c>
      <c r="N5488" s="1" t="s">
        <v>7</v>
      </c>
      <c r="O5488" s="6"/>
    </row>
    <row r="5489">
      <c r="A5489" s="5">
        <v>110704.0</v>
      </c>
      <c r="B5489" s="2">
        <v>46017.0</v>
      </c>
      <c r="C5489" s="1" t="s">
        <v>11</v>
      </c>
      <c r="D5489" s="7">
        <v>150.0</v>
      </c>
      <c r="E5489" s="4">
        <v>46016.0</v>
      </c>
      <c r="F5489" s="5">
        <v>28.0</v>
      </c>
      <c r="G5489" s="5">
        <v>647.0</v>
      </c>
      <c r="H5489" s="5">
        <v>18119.0</v>
      </c>
      <c r="I5489" s="1" t="s">
        <v>21</v>
      </c>
      <c r="J5489" s="1" t="s">
        <v>12</v>
      </c>
      <c r="K5489" s="1" t="s">
        <v>13</v>
      </c>
      <c r="L5489" s="1" t="s">
        <v>5</v>
      </c>
      <c r="M5489" s="1" t="s">
        <v>23</v>
      </c>
      <c r="N5489" s="1" t="s">
        <v>7</v>
      </c>
      <c r="O5489" s="6"/>
    </row>
    <row r="5490">
      <c r="A5490" s="5">
        <v>110704.0</v>
      </c>
      <c r="B5490" s="2">
        <v>46017.0</v>
      </c>
      <c r="C5490" s="1" t="s">
        <v>11</v>
      </c>
      <c r="D5490" s="3" t="s">
        <v>826</v>
      </c>
      <c r="E5490" s="4">
        <v>46016.0</v>
      </c>
      <c r="F5490" s="5">
        <v>26.0</v>
      </c>
      <c r="G5490" s="5">
        <v>783.0</v>
      </c>
      <c r="H5490" s="5">
        <v>20370.0</v>
      </c>
      <c r="I5490" s="1" t="s">
        <v>21</v>
      </c>
      <c r="J5490" s="1" t="s">
        <v>12</v>
      </c>
      <c r="K5490" s="1" t="s">
        <v>13</v>
      </c>
      <c r="L5490" s="1" t="s">
        <v>5</v>
      </c>
      <c r="M5490" s="1" t="s">
        <v>23</v>
      </c>
      <c r="N5490" s="1" t="s">
        <v>7</v>
      </c>
      <c r="O5490" s="6"/>
    </row>
    <row r="5491">
      <c r="A5491" s="5">
        <v>110704.0</v>
      </c>
      <c r="B5491" s="2">
        <v>46017.0</v>
      </c>
      <c r="C5491" s="1" t="s">
        <v>11</v>
      </c>
      <c r="D5491" s="7">
        <v>121.0</v>
      </c>
      <c r="E5491" s="4">
        <v>46016.0</v>
      </c>
      <c r="F5491" s="5">
        <v>216.0</v>
      </c>
      <c r="G5491" s="5">
        <v>100.0</v>
      </c>
      <c r="H5491" s="5">
        <v>21568.0</v>
      </c>
      <c r="I5491" s="1" t="s">
        <v>21</v>
      </c>
      <c r="J5491" s="1" t="s">
        <v>12</v>
      </c>
      <c r="K5491" s="1" t="s">
        <v>13</v>
      </c>
      <c r="L5491" s="1" t="s">
        <v>5</v>
      </c>
      <c r="M5491" s="1" t="s">
        <v>23</v>
      </c>
      <c r="N5491" s="1" t="s">
        <v>7</v>
      </c>
      <c r="O5491" s="6"/>
    </row>
    <row r="5492">
      <c r="A5492" s="5">
        <v>110704.0</v>
      </c>
      <c r="B5492" s="2">
        <v>46017.0</v>
      </c>
      <c r="C5492" s="1" t="s">
        <v>11</v>
      </c>
      <c r="D5492" s="7">
        <v>145.0</v>
      </c>
      <c r="E5492" s="4">
        <v>46016.0</v>
      </c>
      <c r="F5492" s="5">
        <v>35.0</v>
      </c>
      <c r="G5492" s="5">
        <v>212.0</v>
      </c>
      <c r="H5492" s="5">
        <v>7428.0</v>
      </c>
      <c r="I5492" s="1" t="s">
        <v>21</v>
      </c>
      <c r="J5492" s="1" t="s">
        <v>12</v>
      </c>
      <c r="K5492" s="1" t="s">
        <v>13</v>
      </c>
      <c r="L5492" s="1" t="s">
        <v>5</v>
      </c>
      <c r="M5492" s="1" t="s">
        <v>23</v>
      </c>
      <c r="N5492" s="1" t="s">
        <v>7</v>
      </c>
      <c r="O5492" s="6"/>
    </row>
    <row r="5493">
      <c r="A5493" s="5">
        <v>110745.0</v>
      </c>
      <c r="B5493" s="2">
        <v>46018.0</v>
      </c>
      <c r="C5493" s="1" t="s">
        <v>1094</v>
      </c>
      <c r="D5493" s="3" t="s">
        <v>945</v>
      </c>
      <c r="E5493" s="4">
        <v>46016.0</v>
      </c>
      <c r="F5493" s="5">
        <v>50.0</v>
      </c>
      <c r="G5493" s="5">
        <v>110.0</v>
      </c>
      <c r="H5493" s="5">
        <v>5411.0</v>
      </c>
      <c r="I5493" s="1" t="s">
        <v>26</v>
      </c>
      <c r="J5493" s="1" t="s">
        <v>224</v>
      </c>
      <c r="K5493" s="1" t="s">
        <v>111</v>
      </c>
      <c r="L5493" s="1" t="s">
        <v>5</v>
      </c>
      <c r="M5493" s="1" t="s">
        <v>29</v>
      </c>
      <c r="N5493" s="1" t="s">
        <v>7</v>
      </c>
      <c r="O5493" s="6"/>
    </row>
    <row r="5494">
      <c r="A5494" s="5">
        <v>110745.0</v>
      </c>
      <c r="B5494" s="2">
        <v>46018.0</v>
      </c>
      <c r="C5494" s="1" t="s">
        <v>1094</v>
      </c>
      <c r="D5494" s="3" t="s">
        <v>985</v>
      </c>
      <c r="E5494" s="4">
        <v>46016.0</v>
      </c>
      <c r="F5494" s="5">
        <v>50.0</v>
      </c>
      <c r="G5494" s="5">
        <v>110.0</v>
      </c>
      <c r="H5494" s="5">
        <v>5411.0</v>
      </c>
      <c r="I5494" s="1" t="s">
        <v>26</v>
      </c>
      <c r="J5494" s="1" t="s">
        <v>224</v>
      </c>
      <c r="K5494" s="1" t="s">
        <v>111</v>
      </c>
      <c r="L5494" s="1" t="s">
        <v>5</v>
      </c>
      <c r="M5494" s="1" t="s">
        <v>29</v>
      </c>
      <c r="N5494" s="1" t="s">
        <v>7</v>
      </c>
      <c r="O5494" s="6"/>
    </row>
    <row r="5495">
      <c r="A5495" s="5">
        <v>110745.0</v>
      </c>
      <c r="B5495" s="2">
        <v>46018.0</v>
      </c>
      <c r="C5495" s="1" t="s">
        <v>1094</v>
      </c>
      <c r="D5495" s="3" t="s">
        <v>50</v>
      </c>
      <c r="E5495" s="4">
        <v>46016.0</v>
      </c>
      <c r="F5495" s="5">
        <v>100.0</v>
      </c>
      <c r="G5495" s="5">
        <v>318.0</v>
      </c>
      <c r="H5495" s="5">
        <v>31174.0</v>
      </c>
      <c r="I5495" s="1" t="s">
        <v>26</v>
      </c>
      <c r="J5495" s="1" t="s">
        <v>224</v>
      </c>
      <c r="K5495" s="1" t="s">
        <v>111</v>
      </c>
      <c r="L5495" s="1" t="s">
        <v>5</v>
      </c>
      <c r="M5495" s="1" t="s">
        <v>29</v>
      </c>
      <c r="N5495" s="1" t="s">
        <v>7</v>
      </c>
      <c r="O5495" s="6"/>
    </row>
    <row r="5496">
      <c r="A5496" s="5">
        <v>300376.0</v>
      </c>
      <c r="B5496" s="2">
        <v>46020.0</v>
      </c>
      <c r="C5496" s="1" t="s">
        <v>1094</v>
      </c>
      <c r="D5496" s="3" t="s">
        <v>305</v>
      </c>
      <c r="E5496" s="4">
        <v>46016.0</v>
      </c>
      <c r="F5496" s="5">
        <v>12.0</v>
      </c>
      <c r="G5496" s="5">
        <v>725.0</v>
      </c>
      <c r="H5496" s="5">
        <v>8530.0</v>
      </c>
      <c r="I5496" s="1" t="s">
        <v>2</v>
      </c>
      <c r="J5496" s="1" t="s">
        <v>224</v>
      </c>
      <c r="K5496" s="1" t="s">
        <v>111</v>
      </c>
      <c r="L5496" s="1" t="s">
        <v>5</v>
      </c>
      <c r="M5496" s="1" t="s">
        <v>6</v>
      </c>
      <c r="N5496" s="1" t="s">
        <v>7</v>
      </c>
      <c r="O5496" s="6"/>
    </row>
    <row r="5497">
      <c r="A5497" s="5">
        <v>300376.0</v>
      </c>
      <c r="B5497" s="2">
        <v>46020.0</v>
      </c>
      <c r="C5497" s="1" t="s">
        <v>1094</v>
      </c>
      <c r="D5497" s="3" t="s">
        <v>1</v>
      </c>
      <c r="E5497" s="4">
        <v>46016.0</v>
      </c>
      <c r="F5497" s="5">
        <v>84.0</v>
      </c>
      <c r="G5497" s="5">
        <v>359.0</v>
      </c>
      <c r="H5497" s="5">
        <v>29563.0</v>
      </c>
      <c r="I5497" s="1" t="s">
        <v>2</v>
      </c>
      <c r="J5497" s="1" t="s">
        <v>224</v>
      </c>
      <c r="K5497" s="1" t="s">
        <v>111</v>
      </c>
      <c r="L5497" s="1" t="s">
        <v>5</v>
      </c>
      <c r="M5497" s="1" t="s">
        <v>6</v>
      </c>
      <c r="N5497" s="1" t="s">
        <v>7</v>
      </c>
      <c r="O5497" s="6"/>
    </row>
    <row r="5498">
      <c r="A5498" s="5">
        <v>300376.0</v>
      </c>
      <c r="B5498" s="2">
        <v>46020.0</v>
      </c>
      <c r="C5498" s="1" t="s">
        <v>1094</v>
      </c>
      <c r="D5498" s="3" t="s">
        <v>9</v>
      </c>
      <c r="E5498" s="4">
        <v>46016.0</v>
      </c>
      <c r="F5498" s="5">
        <v>32.0</v>
      </c>
      <c r="G5498" s="5">
        <v>529.0</v>
      </c>
      <c r="H5498" s="5">
        <v>16596.0</v>
      </c>
      <c r="I5498" s="1" t="s">
        <v>2</v>
      </c>
      <c r="J5498" s="1" t="s">
        <v>224</v>
      </c>
      <c r="K5498" s="1" t="s">
        <v>111</v>
      </c>
      <c r="L5498" s="1" t="s">
        <v>5</v>
      </c>
      <c r="M5498" s="1" t="s">
        <v>6</v>
      </c>
      <c r="N5498" s="1" t="s">
        <v>7</v>
      </c>
      <c r="O5498" s="6"/>
    </row>
    <row r="5499">
      <c r="A5499" s="5">
        <v>300376.0</v>
      </c>
      <c r="B5499" s="2">
        <v>46020.0</v>
      </c>
      <c r="C5499" s="1" t="s">
        <v>1094</v>
      </c>
      <c r="D5499" s="3" t="s">
        <v>8</v>
      </c>
      <c r="E5499" s="4">
        <v>46016.0</v>
      </c>
      <c r="F5499" s="5">
        <v>24.0</v>
      </c>
      <c r="G5499" s="5">
        <v>725.0</v>
      </c>
      <c r="H5499" s="5">
        <v>17059.0</v>
      </c>
      <c r="I5499" s="1" t="s">
        <v>2</v>
      </c>
      <c r="J5499" s="1" t="s">
        <v>224</v>
      </c>
      <c r="K5499" s="1" t="s">
        <v>111</v>
      </c>
      <c r="L5499" s="1" t="s">
        <v>5</v>
      </c>
      <c r="M5499" s="1" t="s">
        <v>6</v>
      </c>
      <c r="N5499" s="1" t="s">
        <v>7</v>
      </c>
      <c r="O5499" s="6"/>
    </row>
    <row r="5500">
      <c r="A5500" s="5">
        <v>300376.0</v>
      </c>
      <c r="B5500" s="2">
        <v>46020.0</v>
      </c>
      <c r="C5500" s="1" t="s">
        <v>1094</v>
      </c>
      <c r="D5500" s="3" t="s">
        <v>109</v>
      </c>
      <c r="E5500" s="4">
        <v>46016.0</v>
      </c>
      <c r="F5500" s="5">
        <v>24.0</v>
      </c>
      <c r="G5500" s="5">
        <v>359.0</v>
      </c>
      <c r="H5500" s="5">
        <v>8448.0</v>
      </c>
      <c r="I5500" s="1" t="s">
        <v>2</v>
      </c>
      <c r="J5500" s="1" t="s">
        <v>224</v>
      </c>
      <c r="K5500" s="1" t="s">
        <v>111</v>
      </c>
      <c r="L5500" s="1" t="s">
        <v>5</v>
      </c>
      <c r="M5500" s="1" t="s">
        <v>6</v>
      </c>
      <c r="N5500" s="1" t="s">
        <v>7</v>
      </c>
      <c r="O5500" s="6"/>
    </row>
    <row r="5501">
      <c r="A5501" s="5">
        <v>300376.0</v>
      </c>
      <c r="B5501" s="2">
        <v>46020.0</v>
      </c>
      <c r="C5501" s="1" t="s">
        <v>1094</v>
      </c>
      <c r="D5501" s="3" t="s">
        <v>303</v>
      </c>
      <c r="E5501" s="4">
        <v>46016.0</v>
      </c>
      <c r="F5501" s="5">
        <v>16.0</v>
      </c>
      <c r="G5501" s="5">
        <v>529.0</v>
      </c>
      <c r="H5501" s="5">
        <v>8299.0</v>
      </c>
      <c r="I5501" s="1" t="s">
        <v>2</v>
      </c>
      <c r="J5501" s="1" t="s">
        <v>224</v>
      </c>
      <c r="K5501" s="1" t="s">
        <v>111</v>
      </c>
      <c r="L5501" s="1" t="s">
        <v>5</v>
      </c>
      <c r="M5501" s="1" t="s">
        <v>6</v>
      </c>
      <c r="N5501" s="1" t="s">
        <v>7</v>
      </c>
      <c r="O5501" s="6"/>
    </row>
    <row r="5502">
      <c r="A5502" s="5">
        <v>300385.0</v>
      </c>
      <c r="B5502" s="2">
        <v>46021.0</v>
      </c>
      <c r="C5502" s="1" t="s">
        <v>517</v>
      </c>
      <c r="D5502" s="3" t="s">
        <v>544</v>
      </c>
      <c r="E5502" s="4">
        <v>46016.0</v>
      </c>
      <c r="F5502" s="5">
        <v>24.0</v>
      </c>
      <c r="G5502" s="5">
        <v>432.0</v>
      </c>
      <c r="H5502" s="5">
        <v>10369.0</v>
      </c>
      <c r="I5502" s="1" t="s">
        <v>2</v>
      </c>
      <c r="J5502" s="1" t="s">
        <v>518</v>
      </c>
      <c r="K5502" s="1" t="s">
        <v>4</v>
      </c>
      <c r="L5502" s="1" t="s">
        <v>5</v>
      </c>
      <c r="M5502" s="1" t="s">
        <v>6</v>
      </c>
      <c r="N5502" s="1" t="s">
        <v>7</v>
      </c>
      <c r="O5502" s="6"/>
    </row>
    <row r="5503">
      <c r="A5503" s="5">
        <v>300385.0</v>
      </c>
      <c r="B5503" s="2">
        <v>46021.0</v>
      </c>
      <c r="C5503" s="1" t="s">
        <v>517</v>
      </c>
      <c r="D5503" s="3" t="s">
        <v>228</v>
      </c>
      <c r="E5503" s="4">
        <v>46016.0</v>
      </c>
      <c r="F5503" s="5">
        <v>24.0</v>
      </c>
      <c r="G5503" s="5">
        <v>844.0</v>
      </c>
      <c r="H5503" s="5">
        <v>20255.0</v>
      </c>
      <c r="I5503" s="1" t="s">
        <v>2</v>
      </c>
      <c r="J5503" s="1" t="s">
        <v>518</v>
      </c>
      <c r="K5503" s="1" t="s">
        <v>4</v>
      </c>
      <c r="L5503" s="1" t="s">
        <v>5</v>
      </c>
      <c r="M5503" s="1" t="s">
        <v>6</v>
      </c>
      <c r="N5503" s="1" t="s">
        <v>7</v>
      </c>
      <c r="O5503" s="6"/>
    </row>
    <row r="5504">
      <c r="A5504" s="5">
        <v>300385.0</v>
      </c>
      <c r="B5504" s="2">
        <v>46021.0</v>
      </c>
      <c r="C5504" s="1" t="s">
        <v>517</v>
      </c>
      <c r="D5504" s="3" t="s">
        <v>1</v>
      </c>
      <c r="E5504" s="4">
        <v>46016.0</v>
      </c>
      <c r="F5504" s="5">
        <v>120.0</v>
      </c>
      <c r="G5504" s="5">
        <v>359.0</v>
      </c>
      <c r="H5504" s="5">
        <v>43094.0</v>
      </c>
      <c r="I5504" s="1" t="s">
        <v>2</v>
      </c>
      <c r="J5504" s="1" t="s">
        <v>518</v>
      </c>
      <c r="K5504" s="1" t="s">
        <v>4</v>
      </c>
      <c r="L5504" s="1" t="s">
        <v>5</v>
      </c>
      <c r="M5504" s="1" t="s">
        <v>6</v>
      </c>
      <c r="N5504" s="1" t="s">
        <v>7</v>
      </c>
      <c r="O5504" s="6"/>
    </row>
    <row r="5505">
      <c r="A5505" s="5">
        <v>300385.0</v>
      </c>
      <c r="B5505" s="2">
        <v>46021.0</v>
      </c>
      <c r="C5505" s="1" t="s">
        <v>517</v>
      </c>
      <c r="D5505" s="3" t="s">
        <v>9</v>
      </c>
      <c r="E5505" s="4">
        <v>46016.0</v>
      </c>
      <c r="F5505" s="5">
        <v>16.0</v>
      </c>
      <c r="G5505" s="5">
        <v>527.0</v>
      </c>
      <c r="H5505" s="5">
        <v>8435.0</v>
      </c>
      <c r="I5505" s="1" t="s">
        <v>2</v>
      </c>
      <c r="J5505" s="1" t="s">
        <v>518</v>
      </c>
      <c r="K5505" s="1" t="s">
        <v>4</v>
      </c>
      <c r="L5505" s="1" t="s">
        <v>5</v>
      </c>
      <c r="M5505" s="1" t="s">
        <v>6</v>
      </c>
      <c r="N5505" s="1" t="s">
        <v>7</v>
      </c>
      <c r="O5505" s="6"/>
    </row>
    <row r="5506">
      <c r="A5506" s="5">
        <v>300385.0</v>
      </c>
      <c r="B5506" s="2">
        <v>46021.0</v>
      </c>
      <c r="C5506" s="1" t="s">
        <v>517</v>
      </c>
      <c r="D5506" s="3" t="s">
        <v>8</v>
      </c>
      <c r="E5506" s="4">
        <v>46016.0</v>
      </c>
      <c r="F5506" s="5">
        <v>18.0</v>
      </c>
      <c r="G5506" s="5">
        <v>725.0</v>
      </c>
      <c r="H5506" s="5">
        <v>13056.0</v>
      </c>
      <c r="I5506" s="1" t="s">
        <v>2</v>
      </c>
      <c r="J5506" s="1" t="s">
        <v>518</v>
      </c>
      <c r="K5506" s="1" t="s">
        <v>4</v>
      </c>
      <c r="L5506" s="1" t="s">
        <v>5</v>
      </c>
      <c r="M5506" s="1" t="s">
        <v>6</v>
      </c>
      <c r="N5506" s="1" t="s">
        <v>7</v>
      </c>
      <c r="O5506" s="6"/>
    </row>
    <row r="5507">
      <c r="A5507" s="5">
        <v>300385.0</v>
      </c>
      <c r="B5507" s="2">
        <v>46021.0</v>
      </c>
      <c r="C5507" s="1" t="s">
        <v>517</v>
      </c>
      <c r="D5507" s="3" t="s">
        <v>10</v>
      </c>
      <c r="E5507" s="4">
        <v>46016.0</v>
      </c>
      <c r="F5507" s="5">
        <v>8.0</v>
      </c>
      <c r="G5507" s="5">
        <v>1162.0</v>
      </c>
      <c r="H5507" s="5">
        <v>9300.0</v>
      </c>
      <c r="I5507" s="1" t="s">
        <v>2</v>
      </c>
      <c r="J5507" s="1" t="s">
        <v>518</v>
      </c>
      <c r="K5507" s="1" t="s">
        <v>4</v>
      </c>
      <c r="L5507" s="1" t="s">
        <v>5</v>
      </c>
      <c r="M5507" s="1" t="s">
        <v>6</v>
      </c>
      <c r="N5507" s="1" t="s">
        <v>7</v>
      </c>
      <c r="O5507" s="6"/>
    </row>
    <row r="5508">
      <c r="A5508" s="5">
        <v>110932.0</v>
      </c>
      <c r="B5508" s="2">
        <v>46021.0</v>
      </c>
      <c r="C5508" s="1" t="s">
        <v>11</v>
      </c>
      <c r="D5508" s="3" t="s">
        <v>50</v>
      </c>
      <c r="E5508" s="4">
        <v>46016.0</v>
      </c>
      <c r="F5508" s="5">
        <v>110.0</v>
      </c>
      <c r="G5508" s="5">
        <v>318.0</v>
      </c>
      <c r="H5508" s="5">
        <v>34993.0</v>
      </c>
      <c r="I5508" s="1" t="s">
        <v>26</v>
      </c>
      <c r="J5508" s="1" t="s">
        <v>12</v>
      </c>
      <c r="K5508" s="1" t="s">
        <v>13</v>
      </c>
      <c r="L5508" s="1" t="s">
        <v>5</v>
      </c>
      <c r="M5508" s="1" t="s">
        <v>29</v>
      </c>
      <c r="N5508" s="1" t="s">
        <v>7</v>
      </c>
      <c r="O5508" s="6"/>
    </row>
    <row r="5509">
      <c r="A5509" s="5">
        <v>110933.0</v>
      </c>
      <c r="B5509" s="2">
        <v>46021.0</v>
      </c>
      <c r="C5509" s="1" t="s">
        <v>11</v>
      </c>
      <c r="D5509" s="7">
        <v>5214.0</v>
      </c>
      <c r="E5509" s="4">
        <v>46016.0</v>
      </c>
      <c r="F5509" s="5">
        <v>10.0</v>
      </c>
      <c r="G5509" s="5">
        <v>731.0</v>
      </c>
      <c r="H5509" s="5">
        <v>7316.0</v>
      </c>
      <c r="I5509" s="1" t="s">
        <v>61</v>
      </c>
      <c r="J5509" s="1" t="s">
        <v>12</v>
      </c>
      <c r="K5509" s="1" t="s">
        <v>13</v>
      </c>
      <c r="L5509" s="1" t="s">
        <v>5</v>
      </c>
      <c r="M5509" s="1" t="s">
        <v>29</v>
      </c>
      <c r="N5509" s="1" t="s">
        <v>7</v>
      </c>
      <c r="O5509" s="6"/>
    </row>
    <row r="5510">
      <c r="A5510" s="5">
        <v>110933.0</v>
      </c>
      <c r="B5510" s="2">
        <v>46021.0</v>
      </c>
      <c r="C5510" s="1" t="s">
        <v>11</v>
      </c>
      <c r="D5510" s="7">
        <v>5216.0</v>
      </c>
      <c r="E5510" s="4">
        <v>46016.0</v>
      </c>
      <c r="F5510" s="5">
        <v>10.0</v>
      </c>
      <c r="G5510" s="5">
        <v>639.0</v>
      </c>
      <c r="H5510" s="5">
        <v>6396.0</v>
      </c>
      <c r="I5510" s="1" t="s">
        <v>61</v>
      </c>
      <c r="J5510" s="1" t="s">
        <v>12</v>
      </c>
      <c r="K5510" s="1" t="s">
        <v>13</v>
      </c>
      <c r="L5510" s="1" t="s">
        <v>5</v>
      </c>
      <c r="M5510" s="1" t="s">
        <v>29</v>
      </c>
      <c r="N5510" s="1" t="s">
        <v>7</v>
      </c>
      <c r="O5510" s="6"/>
    </row>
    <row r="5511">
      <c r="A5511" s="5">
        <v>110933.0</v>
      </c>
      <c r="B5511" s="2">
        <v>46021.0</v>
      </c>
      <c r="C5511" s="1" t="s">
        <v>11</v>
      </c>
      <c r="D5511" s="7">
        <v>5250.0</v>
      </c>
      <c r="E5511" s="4">
        <v>46016.0</v>
      </c>
      <c r="F5511" s="5">
        <v>8.0</v>
      </c>
      <c r="G5511" s="5">
        <v>1145.0</v>
      </c>
      <c r="H5511" s="5">
        <v>9165.0</v>
      </c>
      <c r="I5511" s="1" t="s">
        <v>61</v>
      </c>
      <c r="J5511" s="1" t="s">
        <v>12</v>
      </c>
      <c r="K5511" s="1" t="s">
        <v>13</v>
      </c>
      <c r="L5511" s="1" t="s">
        <v>5</v>
      </c>
      <c r="M5511" s="1" t="s">
        <v>29</v>
      </c>
      <c r="N5511" s="1" t="s">
        <v>7</v>
      </c>
      <c r="O5511" s="6"/>
    </row>
    <row r="5512">
      <c r="A5512" s="5">
        <v>110933.0</v>
      </c>
      <c r="B5512" s="2">
        <v>46021.0</v>
      </c>
      <c r="C5512" s="1" t="s">
        <v>11</v>
      </c>
      <c r="D5512" s="7">
        <v>5255.0</v>
      </c>
      <c r="E5512" s="4">
        <v>46016.0</v>
      </c>
      <c r="F5512" s="5">
        <v>6.0</v>
      </c>
      <c r="G5512" s="5">
        <v>1279.0</v>
      </c>
      <c r="H5512" s="5">
        <v>7675.0</v>
      </c>
      <c r="I5512" s="1" t="s">
        <v>61</v>
      </c>
      <c r="J5512" s="1" t="s">
        <v>12</v>
      </c>
      <c r="K5512" s="1" t="s">
        <v>13</v>
      </c>
      <c r="L5512" s="1" t="s">
        <v>5</v>
      </c>
      <c r="M5512" s="1" t="s">
        <v>29</v>
      </c>
      <c r="N5512" s="1" t="s">
        <v>7</v>
      </c>
      <c r="O5512" s="6"/>
    </row>
    <row r="5513">
      <c r="A5513" s="5">
        <v>110933.0</v>
      </c>
      <c r="B5513" s="2">
        <v>46021.0</v>
      </c>
      <c r="C5513" s="1" t="s">
        <v>11</v>
      </c>
      <c r="D5513" s="7">
        <v>5275.0</v>
      </c>
      <c r="E5513" s="4">
        <v>46016.0</v>
      </c>
      <c r="F5513" s="5">
        <v>8.0</v>
      </c>
      <c r="G5513" s="5">
        <v>1835.0</v>
      </c>
      <c r="H5513" s="5">
        <v>14685.0</v>
      </c>
      <c r="I5513" s="1" t="s">
        <v>61</v>
      </c>
      <c r="J5513" s="1" t="s">
        <v>12</v>
      </c>
      <c r="K5513" s="1" t="s">
        <v>13</v>
      </c>
      <c r="L5513" s="1" t="s">
        <v>5</v>
      </c>
      <c r="M5513" s="1" t="s">
        <v>29</v>
      </c>
      <c r="N5513" s="1" t="s">
        <v>7</v>
      </c>
      <c r="O5513" s="6"/>
    </row>
    <row r="5514">
      <c r="A5514" s="5">
        <v>110933.0</v>
      </c>
      <c r="B5514" s="2">
        <v>46021.0</v>
      </c>
      <c r="C5514" s="1" t="s">
        <v>11</v>
      </c>
      <c r="D5514" s="7">
        <v>6808.0</v>
      </c>
      <c r="E5514" s="4">
        <v>46016.0</v>
      </c>
      <c r="F5514" s="5">
        <v>30.0</v>
      </c>
      <c r="G5514" s="5">
        <v>593.0</v>
      </c>
      <c r="H5514" s="5">
        <v>17804.0</v>
      </c>
      <c r="I5514" s="1" t="s">
        <v>61</v>
      </c>
      <c r="J5514" s="1" t="s">
        <v>12</v>
      </c>
      <c r="K5514" s="1" t="s">
        <v>13</v>
      </c>
      <c r="L5514" s="1" t="s">
        <v>5</v>
      </c>
      <c r="M5514" s="1" t="s">
        <v>29</v>
      </c>
      <c r="N5514" s="1" t="s">
        <v>7</v>
      </c>
      <c r="O5514" s="6"/>
    </row>
    <row r="5515">
      <c r="A5515" s="5">
        <v>110933.0</v>
      </c>
      <c r="B5515" s="2">
        <v>46021.0</v>
      </c>
      <c r="C5515" s="1" t="s">
        <v>11</v>
      </c>
      <c r="D5515" s="7">
        <v>6810.0</v>
      </c>
      <c r="E5515" s="4">
        <v>46016.0</v>
      </c>
      <c r="F5515" s="5">
        <v>50.0</v>
      </c>
      <c r="G5515" s="5">
        <v>363.0</v>
      </c>
      <c r="H5515" s="5">
        <v>18172.0</v>
      </c>
      <c r="I5515" s="1" t="s">
        <v>61</v>
      </c>
      <c r="J5515" s="1" t="s">
        <v>12</v>
      </c>
      <c r="K5515" s="1" t="s">
        <v>13</v>
      </c>
      <c r="L5515" s="1" t="s">
        <v>5</v>
      </c>
      <c r="M5515" s="1" t="s">
        <v>29</v>
      </c>
      <c r="N5515" s="1" t="s">
        <v>7</v>
      </c>
      <c r="O5515" s="6"/>
    </row>
    <row r="5516">
      <c r="A5516" s="5">
        <v>110933.0</v>
      </c>
      <c r="B5516" s="2">
        <v>46021.0</v>
      </c>
      <c r="C5516" s="1" t="s">
        <v>11</v>
      </c>
      <c r="D5516" s="7">
        <v>5208.0</v>
      </c>
      <c r="E5516" s="4">
        <v>46016.0</v>
      </c>
      <c r="F5516" s="5">
        <v>50.0</v>
      </c>
      <c r="G5516" s="5">
        <v>455.0</v>
      </c>
      <c r="H5516" s="5">
        <v>22772.0</v>
      </c>
      <c r="I5516" s="1" t="s">
        <v>61</v>
      </c>
      <c r="J5516" s="1" t="s">
        <v>12</v>
      </c>
      <c r="K5516" s="1" t="s">
        <v>13</v>
      </c>
      <c r="L5516" s="1" t="s">
        <v>5</v>
      </c>
      <c r="M5516" s="1" t="s">
        <v>29</v>
      </c>
      <c r="N5516" s="1" t="s">
        <v>7</v>
      </c>
      <c r="O5516" s="6"/>
    </row>
    <row r="5517">
      <c r="A5517" s="5">
        <v>110933.0</v>
      </c>
      <c r="B5517" s="2">
        <v>46021.0</v>
      </c>
      <c r="C5517" s="1" t="s">
        <v>11</v>
      </c>
      <c r="D5517" s="7">
        <v>5210.0</v>
      </c>
      <c r="E5517" s="4">
        <v>46016.0</v>
      </c>
      <c r="F5517" s="5">
        <v>80.0</v>
      </c>
      <c r="G5517" s="5">
        <v>294.0</v>
      </c>
      <c r="H5517" s="5">
        <v>23554.0</v>
      </c>
      <c r="I5517" s="1" t="s">
        <v>61</v>
      </c>
      <c r="J5517" s="1" t="s">
        <v>12</v>
      </c>
      <c r="K5517" s="1" t="s">
        <v>13</v>
      </c>
      <c r="L5517" s="1" t="s">
        <v>5</v>
      </c>
      <c r="M5517" s="1" t="s">
        <v>29</v>
      </c>
      <c r="N5517" s="1" t="s">
        <v>7</v>
      </c>
      <c r="O5517" s="6"/>
    </row>
    <row r="5518">
      <c r="A5518" s="5">
        <v>110934.0</v>
      </c>
      <c r="B5518" s="2">
        <v>46021.0</v>
      </c>
      <c r="C5518" s="1" t="s">
        <v>11</v>
      </c>
      <c r="D5518" s="3" t="s">
        <v>1113</v>
      </c>
      <c r="E5518" s="4">
        <v>46016.0</v>
      </c>
      <c r="F5518" s="5">
        <v>10.0</v>
      </c>
      <c r="G5518" s="5">
        <v>248.0</v>
      </c>
      <c r="H5518" s="5">
        <v>2484.0</v>
      </c>
      <c r="I5518" s="1" t="s">
        <v>26</v>
      </c>
      <c r="J5518" s="1" t="s">
        <v>12</v>
      </c>
      <c r="K5518" s="1" t="s">
        <v>13</v>
      </c>
      <c r="L5518" s="1" t="s">
        <v>5</v>
      </c>
      <c r="M5518" s="1" t="s">
        <v>29</v>
      </c>
      <c r="N5518" s="1" t="s">
        <v>7</v>
      </c>
      <c r="O5518" s="6"/>
    </row>
    <row r="5519">
      <c r="A5519" s="5">
        <v>110934.0</v>
      </c>
      <c r="B5519" s="2">
        <v>46021.0</v>
      </c>
      <c r="C5519" s="1" t="s">
        <v>11</v>
      </c>
      <c r="D5519" s="3" t="s">
        <v>1114</v>
      </c>
      <c r="E5519" s="4">
        <v>46016.0</v>
      </c>
      <c r="F5519" s="5">
        <v>5.0</v>
      </c>
      <c r="G5519" s="5">
        <v>317.0</v>
      </c>
      <c r="H5519" s="5">
        <v>1587.0</v>
      </c>
      <c r="I5519" s="1" t="s">
        <v>26</v>
      </c>
      <c r="J5519" s="1" t="s">
        <v>12</v>
      </c>
      <c r="K5519" s="1" t="s">
        <v>13</v>
      </c>
      <c r="L5519" s="1" t="s">
        <v>5</v>
      </c>
      <c r="M5519" s="1" t="s">
        <v>29</v>
      </c>
      <c r="N5519" s="1" t="s">
        <v>7</v>
      </c>
      <c r="O5519" s="6"/>
    </row>
    <row r="5520">
      <c r="A5520" s="5">
        <v>110934.0</v>
      </c>
      <c r="B5520" s="2">
        <v>46021.0</v>
      </c>
      <c r="C5520" s="1" t="s">
        <v>11</v>
      </c>
      <c r="D5520" s="3" t="s">
        <v>246</v>
      </c>
      <c r="E5520" s="4">
        <v>46016.0</v>
      </c>
      <c r="F5520" s="5">
        <v>30.0</v>
      </c>
      <c r="G5520" s="5">
        <v>110.0</v>
      </c>
      <c r="H5520" s="5">
        <v>3312.0</v>
      </c>
      <c r="I5520" s="1" t="s">
        <v>26</v>
      </c>
      <c r="J5520" s="1" t="s">
        <v>12</v>
      </c>
      <c r="K5520" s="1" t="s">
        <v>13</v>
      </c>
      <c r="L5520" s="1" t="s">
        <v>5</v>
      </c>
      <c r="M5520" s="1" t="s">
        <v>29</v>
      </c>
      <c r="N5520" s="1" t="s">
        <v>7</v>
      </c>
      <c r="O5520" s="6"/>
    </row>
    <row r="5521">
      <c r="A5521" s="5">
        <v>110934.0</v>
      </c>
      <c r="B5521" s="2">
        <v>46021.0</v>
      </c>
      <c r="C5521" s="1" t="s">
        <v>11</v>
      </c>
      <c r="D5521" s="3" t="s">
        <v>779</v>
      </c>
      <c r="E5521" s="4">
        <v>46016.0</v>
      </c>
      <c r="F5521" s="5">
        <v>10.0</v>
      </c>
      <c r="G5521" s="5">
        <v>455.0</v>
      </c>
      <c r="H5521" s="5">
        <v>4554.0</v>
      </c>
      <c r="I5521" s="1" t="s">
        <v>26</v>
      </c>
      <c r="J5521" s="1" t="s">
        <v>12</v>
      </c>
      <c r="K5521" s="1" t="s">
        <v>13</v>
      </c>
      <c r="L5521" s="1" t="s">
        <v>5</v>
      </c>
      <c r="M5521" s="1" t="s">
        <v>29</v>
      </c>
      <c r="N5521" s="1" t="s">
        <v>7</v>
      </c>
      <c r="O5521" s="6"/>
    </row>
    <row r="5522">
      <c r="A5522" s="5">
        <v>110934.0</v>
      </c>
      <c r="B5522" s="2">
        <v>46021.0</v>
      </c>
      <c r="C5522" s="1" t="s">
        <v>11</v>
      </c>
      <c r="D5522" s="3" t="s">
        <v>775</v>
      </c>
      <c r="E5522" s="4">
        <v>46016.0</v>
      </c>
      <c r="F5522" s="5">
        <v>5.0</v>
      </c>
      <c r="G5522" s="5">
        <v>547.0</v>
      </c>
      <c r="H5522" s="5">
        <v>2737.0</v>
      </c>
      <c r="I5522" s="1" t="s">
        <v>26</v>
      </c>
      <c r="J5522" s="1" t="s">
        <v>12</v>
      </c>
      <c r="K5522" s="1" t="s">
        <v>13</v>
      </c>
      <c r="L5522" s="1" t="s">
        <v>5</v>
      </c>
      <c r="M5522" s="1" t="s">
        <v>29</v>
      </c>
      <c r="N5522" s="1" t="s">
        <v>7</v>
      </c>
      <c r="O5522" s="6"/>
    </row>
    <row r="5523">
      <c r="A5523" s="5">
        <v>110934.0</v>
      </c>
      <c r="B5523" s="2">
        <v>46021.0</v>
      </c>
      <c r="C5523" s="1" t="s">
        <v>11</v>
      </c>
      <c r="D5523" s="3" t="s">
        <v>965</v>
      </c>
      <c r="E5523" s="4">
        <v>46016.0</v>
      </c>
      <c r="F5523" s="5">
        <v>10.0</v>
      </c>
      <c r="G5523" s="5">
        <v>547.0</v>
      </c>
      <c r="H5523" s="5">
        <v>5474.0</v>
      </c>
      <c r="I5523" s="1" t="s">
        <v>26</v>
      </c>
      <c r="J5523" s="1" t="s">
        <v>12</v>
      </c>
      <c r="K5523" s="1" t="s">
        <v>13</v>
      </c>
      <c r="L5523" s="1" t="s">
        <v>5</v>
      </c>
      <c r="M5523" s="1" t="s">
        <v>29</v>
      </c>
      <c r="N5523" s="1" t="s">
        <v>7</v>
      </c>
      <c r="O5523" s="6"/>
    </row>
    <row r="5524">
      <c r="A5524" s="5">
        <v>110934.0</v>
      </c>
      <c r="B5524" s="2">
        <v>46021.0</v>
      </c>
      <c r="C5524" s="1" t="s">
        <v>11</v>
      </c>
      <c r="D5524" s="3" t="s">
        <v>1084</v>
      </c>
      <c r="E5524" s="4">
        <v>46016.0</v>
      </c>
      <c r="F5524" s="5">
        <v>10.0</v>
      </c>
      <c r="G5524" s="5">
        <v>271.0</v>
      </c>
      <c r="H5524" s="5">
        <v>2714.0</v>
      </c>
      <c r="I5524" s="1" t="s">
        <v>26</v>
      </c>
      <c r="J5524" s="1" t="s">
        <v>12</v>
      </c>
      <c r="K5524" s="1" t="s">
        <v>13</v>
      </c>
      <c r="L5524" s="1" t="s">
        <v>5</v>
      </c>
      <c r="M5524" s="1" t="s">
        <v>29</v>
      </c>
      <c r="N5524" s="1" t="s">
        <v>7</v>
      </c>
      <c r="O5524" s="6"/>
    </row>
    <row r="5525">
      <c r="A5525" s="5">
        <v>110935.0</v>
      </c>
      <c r="B5525" s="2">
        <v>46021.0</v>
      </c>
      <c r="C5525" s="1" t="s">
        <v>11</v>
      </c>
      <c r="D5525" s="3" t="s">
        <v>1115</v>
      </c>
      <c r="E5525" s="4">
        <v>46016.0</v>
      </c>
      <c r="F5525" s="5">
        <v>10.0</v>
      </c>
      <c r="G5525" s="5">
        <v>915.0</v>
      </c>
      <c r="H5525" s="5">
        <v>9155.0</v>
      </c>
      <c r="I5525" s="1" t="s">
        <v>26</v>
      </c>
      <c r="J5525" s="1" t="s">
        <v>12</v>
      </c>
      <c r="K5525" s="1" t="s">
        <v>13</v>
      </c>
      <c r="L5525" s="1" t="s">
        <v>5</v>
      </c>
      <c r="M5525" s="1" t="s">
        <v>29</v>
      </c>
      <c r="N5525" s="1" t="s">
        <v>7</v>
      </c>
      <c r="O5525" s="6"/>
    </row>
    <row r="5526">
      <c r="A5526" s="5">
        <v>110961.0</v>
      </c>
      <c r="B5526" s="2">
        <v>46021.0</v>
      </c>
      <c r="C5526" s="1" t="s">
        <v>548</v>
      </c>
      <c r="D5526" s="3" t="s">
        <v>626</v>
      </c>
      <c r="E5526" s="4">
        <v>46016.0</v>
      </c>
      <c r="F5526" s="5">
        <v>10.0</v>
      </c>
      <c r="G5526" s="5">
        <v>4630.0</v>
      </c>
      <c r="H5526" s="5">
        <v>45375.0</v>
      </c>
      <c r="I5526" s="1" t="s">
        <v>58</v>
      </c>
      <c r="J5526" s="1" t="s">
        <v>550</v>
      </c>
      <c r="K5526" s="1" t="s">
        <v>28</v>
      </c>
      <c r="L5526" s="1" t="s">
        <v>5</v>
      </c>
      <c r="M5526" s="1" t="s">
        <v>59</v>
      </c>
      <c r="N5526" s="1" t="s">
        <v>7</v>
      </c>
      <c r="O5526" s="6"/>
    </row>
    <row r="5527">
      <c r="A5527" s="5">
        <v>110964.0</v>
      </c>
      <c r="B5527" s="2">
        <v>46021.0</v>
      </c>
      <c r="C5527" s="1" t="s">
        <v>548</v>
      </c>
      <c r="D5527" s="3" t="s">
        <v>60</v>
      </c>
      <c r="E5527" s="4">
        <v>46016.0</v>
      </c>
      <c r="F5527" s="5">
        <v>16.0</v>
      </c>
      <c r="G5527" s="5">
        <v>3267.0</v>
      </c>
      <c r="H5527" s="5">
        <v>51224.0</v>
      </c>
      <c r="I5527" s="1" t="s">
        <v>58</v>
      </c>
      <c r="J5527" s="1" t="s">
        <v>550</v>
      </c>
      <c r="K5527" s="1" t="s">
        <v>28</v>
      </c>
      <c r="L5527" s="1" t="s">
        <v>5</v>
      </c>
      <c r="M5527" s="1" t="s">
        <v>59</v>
      </c>
      <c r="N5527" s="1" t="s">
        <v>7</v>
      </c>
      <c r="O5527" s="6"/>
    </row>
    <row r="5528">
      <c r="A5528" s="5">
        <v>110964.0</v>
      </c>
      <c r="B5528" s="2">
        <v>46021.0</v>
      </c>
      <c r="C5528" s="1" t="s">
        <v>548</v>
      </c>
      <c r="D5528" s="3" t="s">
        <v>152</v>
      </c>
      <c r="E5528" s="4">
        <v>46016.0</v>
      </c>
      <c r="F5528" s="5">
        <v>4.0</v>
      </c>
      <c r="G5528" s="5">
        <v>7017.0</v>
      </c>
      <c r="H5528" s="5">
        <v>27512.0</v>
      </c>
      <c r="I5528" s="1" t="s">
        <v>58</v>
      </c>
      <c r="J5528" s="1" t="s">
        <v>550</v>
      </c>
      <c r="K5528" s="1" t="s">
        <v>28</v>
      </c>
      <c r="L5528" s="1" t="s">
        <v>5</v>
      </c>
      <c r="M5528" s="1" t="s">
        <v>59</v>
      </c>
      <c r="N5528" s="1" t="s">
        <v>7</v>
      </c>
      <c r="O5528" s="6"/>
    </row>
    <row r="5529">
      <c r="A5529" s="5">
        <v>110977.0</v>
      </c>
      <c r="B5529" s="2">
        <v>46021.0</v>
      </c>
      <c r="C5529" s="1" t="s">
        <v>24</v>
      </c>
      <c r="D5529" s="3" t="s">
        <v>945</v>
      </c>
      <c r="E5529" s="4">
        <v>46016.0</v>
      </c>
      <c r="F5529" s="5">
        <v>200.0</v>
      </c>
      <c r="G5529" s="5">
        <v>115.0</v>
      </c>
      <c r="H5529" s="5">
        <v>22584.0</v>
      </c>
      <c r="I5529" s="1" t="s">
        <v>26</v>
      </c>
      <c r="J5529" s="1" t="s">
        <v>27</v>
      </c>
      <c r="K5529" s="1" t="s">
        <v>28</v>
      </c>
      <c r="L5529" s="1" t="s">
        <v>5</v>
      </c>
      <c r="M5529" s="1" t="s">
        <v>29</v>
      </c>
      <c r="N5529" s="1" t="s">
        <v>7</v>
      </c>
      <c r="O5529" s="6"/>
    </row>
    <row r="5530">
      <c r="A5530" s="5">
        <v>110977.0</v>
      </c>
      <c r="B5530" s="2">
        <v>46021.0</v>
      </c>
      <c r="C5530" s="1" t="s">
        <v>24</v>
      </c>
      <c r="D5530" s="3" t="s">
        <v>985</v>
      </c>
      <c r="E5530" s="4">
        <v>46016.0</v>
      </c>
      <c r="F5530" s="5">
        <v>50.0</v>
      </c>
      <c r="G5530" s="5">
        <v>115.0</v>
      </c>
      <c r="H5530" s="5">
        <v>5650.0</v>
      </c>
      <c r="I5530" s="1" t="s">
        <v>26</v>
      </c>
      <c r="J5530" s="1" t="s">
        <v>27</v>
      </c>
      <c r="K5530" s="1" t="s">
        <v>28</v>
      </c>
      <c r="L5530" s="1" t="s">
        <v>5</v>
      </c>
      <c r="M5530" s="1" t="s">
        <v>29</v>
      </c>
      <c r="N5530" s="1" t="s">
        <v>7</v>
      </c>
      <c r="O5530" s="6"/>
    </row>
    <row r="5531">
      <c r="A5531" s="5">
        <v>110977.0</v>
      </c>
      <c r="B5531" s="2">
        <v>46021.0</v>
      </c>
      <c r="C5531" s="1" t="s">
        <v>24</v>
      </c>
      <c r="D5531" s="3" t="s">
        <v>25</v>
      </c>
      <c r="E5531" s="4">
        <v>46016.0</v>
      </c>
      <c r="F5531" s="5">
        <v>200.0</v>
      </c>
      <c r="G5531" s="5">
        <v>340.0</v>
      </c>
      <c r="H5531" s="5">
        <v>66724.0</v>
      </c>
      <c r="I5531" s="1" t="s">
        <v>26</v>
      </c>
      <c r="J5531" s="1" t="s">
        <v>27</v>
      </c>
      <c r="K5531" s="1" t="s">
        <v>28</v>
      </c>
      <c r="L5531" s="1" t="s">
        <v>5</v>
      </c>
      <c r="M5531" s="1" t="s">
        <v>29</v>
      </c>
      <c r="N5531" s="1" t="s">
        <v>7</v>
      </c>
      <c r="O5531" s="6"/>
    </row>
    <row r="5532">
      <c r="A5532" s="5">
        <v>110977.0</v>
      </c>
      <c r="B5532" s="2">
        <v>46021.0</v>
      </c>
      <c r="C5532" s="1" t="s">
        <v>24</v>
      </c>
      <c r="D5532" s="3" t="s">
        <v>1023</v>
      </c>
      <c r="E5532" s="4">
        <v>46016.0</v>
      </c>
      <c r="F5532" s="5">
        <v>500.0</v>
      </c>
      <c r="G5532" s="5">
        <v>152.0</v>
      </c>
      <c r="H5532" s="5">
        <v>74387.0</v>
      </c>
      <c r="I5532" s="1" t="s">
        <v>61</v>
      </c>
      <c r="J5532" s="1" t="s">
        <v>27</v>
      </c>
      <c r="K5532" s="1" t="s">
        <v>28</v>
      </c>
      <c r="L5532" s="1" t="s">
        <v>5</v>
      </c>
      <c r="M5532" s="1" t="s">
        <v>29</v>
      </c>
      <c r="N5532" s="1" t="s">
        <v>7</v>
      </c>
      <c r="O5532" s="6"/>
    </row>
    <row r="5533">
      <c r="A5533" s="5">
        <v>500372.0</v>
      </c>
      <c r="B5533" s="2">
        <v>46022.0</v>
      </c>
      <c r="C5533" s="1" t="s">
        <v>266</v>
      </c>
      <c r="D5533" s="7">
        <v>4570.0</v>
      </c>
      <c r="E5533" s="4">
        <v>46016.0</v>
      </c>
      <c r="F5533" s="5">
        <v>2.0</v>
      </c>
      <c r="G5533" s="5">
        <v>4057.0</v>
      </c>
      <c r="H5533" s="5">
        <v>8127.0</v>
      </c>
      <c r="I5533" s="1" t="s">
        <v>644</v>
      </c>
      <c r="J5533" s="1" t="s">
        <v>267</v>
      </c>
      <c r="K5533" s="1" t="s">
        <v>13</v>
      </c>
      <c r="L5533" s="1" t="s">
        <v>5</v>
      </c>
      <c r="M5533" s="1" t="s">
        <v>645</v>
      </c>
      <c r="N5533" s="1" t="s">
        <v>7</v>
      </c>
      <c r="O5533" s="6"/>
    </row>
    <row r="5534">
      <c r="A5534" s="5">
        <v>500372.0</v>
      </c>
      <c r="B5534" s="2">
        <v>46022.0</v>
      </c>
      <c r="C5534" s="1" t="s">
        <v>266</v>
      </c>
      <c r="D5534" s="7">
        <v>4053.0</v>
      </c>
      <c r="E5534" s="4">
        <v>46016.0</v>
      </c>
      <c r="F5534" s="5">
        <v>50.0</v>
      </c>
      <c r="G5534" s="5">
        <v>722.0</v>
      </c>
      <c r="H5534" s="5">
        <v>36137.0</v>
      </c>
      <c r="I5534" s="1" t="s">
        <v>644</v>
      </c>
      <c r="J5534" s="1" t="s">
        <v>267</v>
      </c>
      <c r="K5534" s="1" t="s">
        <v>13</v>
      </c>
      <c r="L5534" s="1" t="s">
        <v>5</v>
      </c>
      <c r="M5534" s="1" t="s">
        <v>645</v>
      </c>
      <c r="N5534" s="1" t="s">
        <v>7</v>
      </c>
      <c r="O5534" s="6"/>
    </row>
    <row r="5535">
      <c r="A5535" s="5">
        <v>500372.0</v>
      </c>
      <c r="B5535" s="2">
        <v>46022.0</v>
      </c>
      <c r="C5535" s="1" t="s">
        <v>266</v>
      </c>
      <c r="D5535" s="7">
        <v>4051.0</v>
      </c>
      <c r="E5535" s="4">
        <v>46016.0</v>
      </c>
      <c r="F5535" s="5">
        <v>10.0</v>
      </c>
      <c r="G5535" s="5">
        <v>782.0</v>
      </c>
      <c r="H5535" s="5">
        <v>7836.0</v>
      </c>
      <c r="I5535" s="1" t="s">
        <v>644</v>
      </c>
      <c r="J5535" s="1" t="s">
        <v>267</v>
      </c>
      <c r="K5535" s="1" t="s">
        <v>13</v>
      </c>
      <c r="L5535" s="1" t="s">
        <v>5</v>
      </c>
      <c r="M5535" s="1" t="s">
        <v>645</v>
      </c>
      <c r="N5535" s="1" t="s">
        <v>7</v>
      </c>
      <c r="O5535" s="6"/>
    </row>
    <row r="5536">
      <c r="A5536" s="5">
        <v>500372.0</v>
      </c>
      <c r="B5536" s="2">
        <v>46022.0</v>
      </c>
      <c r="C5536" s="1" t="s">
        <v>266</v>
      </c>
      <c r="D5536" s="7">
        <v>4054.0</v>
      </c>
      <c r="E5536" s="4">
        <v>46016.0</v>
      </c>
      <c r="F5536" s="5">
        <v>25.0</v>
      </c>
      <c r="G5536" s="5">
        <v>898.0</v>
      </c>
      <c r="H5536" s="5">
        <v>22457.0</v>
      </c>
      <c r="I5536" s="1" t="s">
        <v>644</v>
      </c>
      <c r="J5536" s="1" t="s">
        <v>267</v>
      </c>
      <c r="K5536" s="1" t="s">
        <v>13</v>
      </c>
      <c r="L5536" s="1" t="s">
        <v>5</v>
      </c>
      <c r="M5536" s="1" t="s">
        <v>645</v>
      </c>
      <c r="N5536" s="1" t="s">
        <v>7</v>
      </c>
      <c r="O5536" s="6"/>
    </row>
    <row r="5537">
      <c r="A5537" s="5">
        <v>500372.0</v>
      </c>
      <c r="B5537" s="2">
        <v>46022.0</v>
      </c>
      <c r="C5537" s="1" t="s">
        <v>266</v>
      </c>
      <c r="D5537" s="7">
        <v>4580.0</v>
      </c>
      <c r="E5537" s="4">
        <v>46016.0</v>
      </c>
      <c r="F5537" s="5">
        <v>2.0</v>
      </c>
      <c r="G5537" s="5">
        <v>2035.0</v>
      </c>
      <c r="H5537" s="5">
        <v>4083.0</v>
      </c>
      <c r="I5537" s="1" t="s">
        <v>644</v>
      </c>
      <c r="J5537" s="1" t="s">
        <v>267</v>
      </c>
      <c r="K5537" s="1" t="s">
        <v>13</v>
      </c>
      <c r="L5537" s="1" t="s">
        <v>5</v>
      </c>
      <c r="M5537" s="1" t="s">
        <v>645</v>
      </c>
      <c r="N5537" s="1" t="s">
        <v>7</v>
      </c>
      <c r="O5537" s="6"/>
    </row>
    <row r="5538">
      <c r="A5538" s="5">
        <v>500372.0</v>
      </c>
      <c r="B5538" s="2">
        <v>46022.0</v>
      </c>
      <c r="C5538" s="1" t="s">
        <v>266</v>
      </c>
      <c r="D5538" s="7">
        <v>4255.0</v>
      </c>
      <c r="E5538" s="4">
        <v>46016.0</v>
      </c>
      <c r="F5538" s="5">
        <v>6.0</v>
      </c>
      <c r="G5538" s="5">
        <v>4000.0</v>
      </c>
      <c r="H5538" s="5">
        <v>24016.0</v>
      </c>
      <c r="I5538" s="1" t="s">
        <v>644</v>
      </c>
      <c r="J5538" s="1" t="s">
        <v>267</v>
      </c>
      <c r="K5538" s="1" t="s">
        <v>13</v>
      </c>
      <c r="L5538" s="1" t="s">
        <v>5</v>
      </c>
      <c r="M5538" s="1" t="s">
        <v>645</v>
      </c>
      <c r="N5538" s="1" t="s">
        <v>7</v>
      </c>
      <c r="O5538" s="6"/>
    </row>
    <row r="5539">
      <c r="A5539" s="5">
        <v>500372.0</v>
      </c>
      <c r="B5539" s="2">
        <v>46022.0</v>
      </c>
      <c r="C5539" s="1" t="s">
        <v>266</v>
      </c>
      <c r="D5539" s="7">
        <v>4611.0</v>
      </c>
      <c r="E5539" s="4">
        <v>46016.0</v>
      </c>
      <c r="F5539" s="5">
        <v>5.0</v>
      </c>
      <c r="G5539" s="5">
        <v>1573.0</v>
      </c>
      <c r="H5539" s="5">
        <v>7879.0</v>
      </c>
      <c r="I5539" s="1" t="s">
        <v>644</v>
      </c>
      <c r="J5539" s="1" t="s">
        <v>267</v>
      </c>
      <c r="K5539" s="1" t="s">
        <v>13</v>
      </c>
      <c r="L5539" s="1" t="s">
        <v>5</v>
      </c>
      <c r="M5539" s="1" t="s">
        <v>645</v>
      </c>
      <c r="N5539" s="1" t="s">
        <v>7</v>
      </c>
      <c r="O5539" s="6"/>
    </row>
    <row r="5540">
      <c r="A5540" s="5">
        <v>500372.0</v>
      </c>
      <c r="B5540" s="2">
        <v>46022.0</v>
      </c>
      <c r="C5540" s="1" t="s">
        <v>266</v>
      </c>
      <c r="D5540" s="7">
        <v>4256.0</v>
      </c>
      <c r="E5540" s="4">
        <v>46016.0</v>
      </c>
      <c r="F5540" s="5">
        <v>10.0</v>
      </c>
      <c r="G5540" s="5">
        <v>4000.0</v>
      </c>
      <c r="H5540" s="5">
        <v>40013.0</v>
      </c>
      <c r="I5540" s="1" t="s">
        <v>644</v>
      </c>
      <c r="J5540" s="1" t="s">
        <v>267</v>
      </c>
      <c r="K5540" s="1" t="s">
        <v>13</v>
      </c>
      <c r="L5540" s="1" t="s">
        <v>5</v>
      </c>
      <c r="M5540" s="1" t="s">
        <v>645</v>
      </c>
      <c r="N5540" s="1" t="s">
        <v>7</v>
      </c>
      <c r="O5540" s="6"/>
    </row>
    <row r="5541">
      <c r="A5541" s="5">
        <v>500372.0</v>
      </c>
      <c r="B5541" s="2">
        <v>46022.0</v>
      </c>
      <c r="C5541" s="1" t="s">
        <v>266</v>
      </c>
      <c r="D5541" s="7">
        <v>4641.0</v>
      </c>
      <c r="E5541" s="4">
        <v>46016.0</v>
      </c>
      <c r="F5541" s="5">
        <v>5.0</v>
      </c>
      <c r="G5541" s="5">
        <v>859.0</v>
      </c>
      <c r="H5541" s="5">
        <v>4309.0</v>
      </c>
      <c r="I5541" s="1" t="s">
        <v>644</v>
      </c>
      <c r="J5541" s="1" t="s">
        <v>267</v>
      </c>
      <c r="K5541" s="1" t="s">
        <v>13</v>
      </c>
      <c r="L5541" s="1" t="s">
        <v>5</v>
      </c>
      <c r="M5541" s="1" t="s">
        <v>645</v>
      </c>
      <c r="N5541" s="1" t="s">
        <v>7</v>
      </c>
      <c r="O5541" s="6"/>
    </row>
    <row r="5542">
      <c r="A5542" s="5">
        <v>500372.0</v>
      </c>
      <c r="B5542" s="2">
        <v>46022.0</v>
      </c>
      <c r="C5542" s="1" t="s">
        <v>266</v>
      </c>
      <c r="D5542" s="7">
        <v>4291.0</v>
      </c>
      <c r="E5542" s="4">
        <v>46016.0</v>
      </c>
      <c r="F5542" s="5">
        <v>6.0</v>
      </c>
      <c r="G5542" s="5">
        <v>4000.0</v>
      </c>
      <c r="H5542" s="5">
        <v>24014.0</v>
      </c>
      <c r="I5542" s="1" t="s">
        <v>644</v>
      </c>
      <c r="J5542" s="1" t="s">
        <v>267</v>
      </c>
      <c r="K5542" s="1" t="s">
        <v>13</v>
      </c>
      <c r="L5542" s="1" t="s">
        <v>5</v>
      </c>
      <c r="M5542" s="1" t="s">
        <v>645</v>
      </c>
      <c r="N5542" s="1" t="s">
        <v>7</v>
      </c>
      <c r="O5542" s="6"/>
    </row>
    <row r="5543">
      <c r="A5543" s="5">
        <v>500372.0</v>
      </c>
      <c r="B5543" s="2">
        <v>46022.0</v>
      </c>
      <c r="C5543" s="1" t="s">
        <v>266</v>
      </c>
      <c r="D5543" s="7">
        <v>4642.0</v>
      </c>
      <c r="E5543" s="4">
        <v>46016.0</v>
      </c>
      <c r="F5543" s="5">
        <v>5.0</v>
      </c>
      <c r="G5543" s="5">
        <v>701.0</v>
      </c>
      <c r="H5543" s="5">
        <v>3518.0</v>
      </c>
      <c r="I5543" s="1" t="s">
        <v>644</v>
      </c>
      <c r="J5543" s="1" t="s">
        <v>267</v>
      </c>
      <c r="K5543" s="1" t="s">
        <v>13</v>
      </c>
      <c r="L5543" s="1" t="s">
        <v>5</v>
      </c>
      <c r="M5543" s="1" t="s">
        <v>645</v>
      </c>
      <c r="N5543" s="1" t="s">
        <v>7</v>
      </c>
      <c r="O5543" s="6"/>
    </row>
    <row r="5544">
      <c r="A5544" s="5">
        <v>500372.0</v>
      </c>
      <c r="B5544" s="2">
        <v>46022.0</v>
      </c>
      <c r="C5544" s="1" t="s">
        <v>266</v>
      </c>
      <c r="D5544" s="7">
        <v>4661.0</v>
      </c>
      <c r="E5544" s="4">
        <v>46016.0</v>
      </c>
      <c r="F5544" s="5">
        <v>10.0</v>
      </c>
      <c r="G5544" s="5">
        <v>701.0</v>
      </c>
      <c r="H5544" s="5">
        <v>7024.0</v>
      </c>
      <c r="I5544" s="1" t="s">
        <v>644</v>
      </c>
      <c r="J5544" s="1" t="s">
        <v>267</v>
      </c>
      <c r="K5544" s="1" t="s">
        <v>13</v>
      </c>
      <c r="L5544" s="1" t="s">
        <v>5</v>
      </c>
      <c r="M5544" s="1" t="s">
        <v>645</v>
      </c>
      <c r="N5544" s="1" t="s">
        <v>7</v>
      </c>
      <c r="O5544" s="6"/>
    </row>
    <row r="5545">
      <c r="A5545" s="5">
        <v>500372.0</v>
      </c>
      <c r="B5545" s="2">
        <v>46022.0</v>
      </c>
      <c r="C5545" s="1" t="s">
        <v>266</v>
      </c>
      <c r="D5545" s="7">
        <v>4353.0</v>
      </c>
      <c r="E5545" s="4">
        <v>46016.0</v>
      </c>
      <c r="F5545" s="5">
        <v>6.0</v>
      </c>
      <c r="G5545" s="5">
        <v>4001.0</v>
      </c>
      <c r="H5545" s="5">
        <v>24016.0</v>
      </c>
      <c r="I5545" s="1" t="s">
        <v>644</v>
      </c>
      <c r="J5545" s="1" t="s">
        <v>267</v>
      </c>
      <c r="K5545" s="1" t="s">
        <v>13</v>
      </c>
      <c r="L5545" s="1" t="s">
        <v>5</v>
      </c>
      <c r="M5545" s="1" t="s">
        <v>645</v>
      </c>
      <c r="N5545" s="1" t="s">
        <v>7</v>
      </c>
      <c r="O5545" s="6"/>
    </row>
    <row r="5546">
      <c r="A5546" s="5">
        <v>500372.0</v>
      </c>
      <c r="B5546" s="2">
        <v>46022.0</v>
      </c>
      <c r="C5546" s="1" t="s">
        <v>266</v>
      </c>
      <c r="D5546" s="7">
        <v>4671.0</v>
      </c>
      <c r="E5546" s="4">
        <v>46016.0</v>
      </c>
      <c r="F5546" s="5">
        <v>20.0</v>
      </c>
      <c r="G5546" s="5">
        <v>158.0</v>
      </c>
      <c r="H5546" s="5">
        <v>3177.0</v>
      </c>
      <c r="I5546" s="1" t="s">
        <v>644</v>
      </c>
      <c r="J5546" s="1" t="s">
        <v>267</v>
      </c>
      <c r="K5546" s="1" t="s">
        <v>13</v>
      </c>
      <c r="L5546" s="1" t="s">
        <v>5</v>
      </c>
      <c r="M5546" s="1" t="s">
        <v>645</v>
      </c>
      <c r="N5546" s="1" t="s">
        <v>7</v>
      </c>
      <c r="O5546" s="6"/>
    </row>
    <row r="5547">
      <c r="A5547" s="5">
        <v>500372.0</v>
      </c>
      <c r="B5547" s="2">
        <v>46022.0</v>
      </c>
      <c r="C5547" s="1" t="s">
        <v>266</v>
      </c>
      <c r="D5547" s="7">
        <v>4361.0</v>
      </c>
      <c r="E5547" s="4">
        <v>46016.0</v>
      </c>
      <c r="F5547" s="5">
        <v>10.0</v>
      </c>
      <c r="G5547" s="5">
        <v>4000.0</v>
      </c>
      <c r="H5547" s="5">
        <v>40013.0</v>
      </c>
      <c r="I5547" s="1" t="s">
        <v>644</v>
      </c>
      <c r="J5547" s="1" t="s">
        <v>267</v>
      </c>
      <c r="K5547" s="1" t="s">
        <v>13</v>
      </c>
      <c r="L5547" s="1" t="s">
        <v>5</v>
      </c>
      <c r="M5547" s="1" t="s">
        <v>645</v>
      </c>
      <c r="N5547" s="1" t="s">
        <v>7</v>
      </c>
      <c r="O5547" s="6"/>
    </row>
    <row r="5548">
      <c r="A5548" s="5">
        <v>500372.0</v>
      </c>
      <c r="B5548" s="2">
        <v>46022.0</v>
      </c>
      <c r="C5548" s="1" t="s">
        <v>266</v>
      </c>
      <c r="D5548" s="7">
        <v>4016.0</v>
      </c>
      <c r="E5548" s="4">
        <v>46016.0</v>
      </c>
      <c r="F5548" s="5">
        <v>10.0</v>
      </c>
      <c r="G5548" s="5">
        <v>1017.0</v>
      </c>
      <c r="H5548" s="5">
        <v>10187.0</v>
      </c>
      <c r="I5548" s="1" t="s">
        <v>644</v>
      </c>
      <c r="J5548" s="1" t="s">
        <v>267</v>
      </c>
      <c r="K5548" s="1" t="s">
        <v>13</v>
      </c>
      <c r="L5548" s="1" t="s">
        <v>5</v>
      </c>
      <c r="M5548" s="1" t="s">
        <v>645</v>
      </c>
      <c r="N5548" s="1" t="s">
        <v>7</v>
      </c>
      <c r="O5548" s="6"/>
    </row>
    <row r="5549">
      <c r="A5549" s="5">
        <v>500372.0</v>
      </c>
      <c r="B5549" s="2">
        <v>46022.0</v>
      </c>
      <c r="C5549" s="1" t="s">
        <v>266</v>
      </c>
      <c r="D5549" s="7">
        <v>4270.0</v>
      </c>
      <c r="E5549" s="4">
        <v>46016.0</v>
      </c>
      <c r="F5549" s="5">
        <v>4.0</v>
      </c>
      <c r="G5549" s="5">
        <v>4000.0</v>
      </c>
      <c r="H5549" s="5">
        <v>16011.0</v>
      </c>
      <c r="I5549" s="1" t="s">
        <v>644</v>
      </c>
      <c r="J5549" s="1" t="s">
        <v>267</v>
      </c>
      <c r="K5549" s="1" t="s">
        <v>13</v>
      </c>
      <c r="L5549" s="1" t="s">
        <v>5</v>
      </c>
      <c r="M5549" s="1" t="s">
        <v>645</v>
      </c>
      <c r="N5549" s="1" t="s">
        <v>7</v>
      </c>
      <c r="O5549" s="6"/>
    </row>
    <row r="5550">
      <c r="A5550" s="5">
        <v>500372.0</v>
      </c>
      <c r="B5550" s="2">
        <v>46022.0</v>
      </c>
      <c r="C5550" s="1" t="s">
        <v>266</v>
      </c>
      <c r="D5550" s="7">
        <v>4017.0</v>
      </c>
      <c r="E5550" s="4">
        <v>46016.0</v>
      </c>
      <c r="F5550" s="5">
        <v>15.0</v>
      </c>
      <c r="G5550" s="5">
        <v>1133.0</v>
      </c>
      <c r="H5550" s="5">
        <v>17006.0</v>
      </c>
      <c r="I5550" s="1" t="s">
        <v>644</v>
      </c>
      <c r="J5550" s="1" t="s">
        <v>267</v>
      </c>
      <c r="K5550" s="1" t="s">
        <v>13</v>
      </c>
      <c r="L5550" s="1" t="s">
        <v>5</v>
      </c>
      <c r="M5550" s="1" t="s">
        <v>645</v>
      </c>
      <c r="N5550" s="1" t="s">
        <v>7</v>
      </c>
      <c r="O5550" s="6"/>
    </row>
    <row r="5551">
      <c r="A5551" s="5">
        <v>500372.0</v>
      </c>
      <c r="B5551" s="2">
        <v>46022.0</v>
      </c>
      <c r="C5551" s="1" t="s">
        <v>266</v>
      </c>
      <c r="D5551" s="7">
        <v>4614.0</v>
      </c>
      <c r="E5551" s="4">
        <v>46016.0</v>
      </c>
      <c r="F5551" s="5">
        <v>5.0</v>
      </c>
      <c r="G5551" s="5">
        <v>1736.0</v>
      </c>
      <c r="H5551" s="5">
        <v>8691.0</v>
      </c>
      <c r="I5551" s="1" t="s">
        <v>644</v>
      </c>
      <c r="J5551" s="1" t="s">
        <v>267</v>
      </c>
      <c r="K5551" s="1" t="s">
        <v>13</v>
      </c>
      <c r="L5551" s="1" t="s">
        <v>5</v>
      </c>
      <c r="M5551" s="1" t="s">
        <v>645</v>
      </c>
      <c r="N5551" s="1" t="s">
        <v>7</v>
      </c>
      <c r="O5551" s="6"/>
    </row>
    <row r="5552">
      <c r="A5552" s="5">
        <v>500373.0</v>
      </c>
      <c r="B5552" s="2">
        <v>46022.0</v>
      </c>
      <c r="C5552" s="1" t="s">
        <v>986</v>
      </c>
      <c r="D5552" s="7">
        <v>4375.0</v>
      </c>
      <c r="E5552" s="4">
        <v>46016.0</v>
      </c>
      <c r="F5552" s="5">
        <v>5.0</v>
      </c>
      <c r="G5552" s="5">
        <v>4000.0</v>
      </c>
      <c r="H5552" s="5">
        <v>19614.0</v>
      </c>
      <c r="I5552" s="1" t="s">
        <v>644</v>
      </c>
      <c r="J5552" s="1" t="s">
        <v>878</v>
      </c>
      <c r="K5552" s="1" t="s">
        <v>13</v>
      </c>
      <c r="L5552" s="1" t="s">
        <v>5</v>
      </c>
      <c r="M5552" s="1" t="s">
        <v>645</v>
      </c>
      <c r="N5552" s="1" t="s">
        <v>7</v>
      </c>
      <c r="O5552" s="6"/>
    </row>
    <row r="5553">
      <c r="A5553" s="5">
        <v>500373.0</v>
      </c>
      <c r="B5553" s="2">
        <v>46022.0</v>
      </c>
      <c r="C5553" s="1" t="s">
        <v>986</v>
      </c>
      <c r="D5553" s="7">
        <v>4017.0</v>
      </c>
      <c r="E5553" s="4">
        <v>46016.0</v>
      </c>
      <c r="F5553" s="5">
        <v>2.0</v>
      </c>
      <c r="G5553" s="5">
        <v>1133.0</v>
      </c>
      <c r="H5553" s="5">
        <v>2235.0</v>
      </c>
      <c r="I5553" s="1" t="s">
        <v>644</v>
      </c>
      <c r="J5553" s="1" t="s">
        <v>878</v>
      </c>
      <c r="K5553" s="1" t="s">
        <v>13</v>
      </c>
      <c r="L5553" s="1" t="s">
        <v>5</v>
      </c>
      <c r="M5553" s="1" t="s">
        <v>645</v>
      </c>
      <c r="N5553" s="1" t="s">
        <v>7</v>
      </c>
      <c r="O5553" s="6"/>
    </row>
    <row r="5554">
      <c r="A5554" s="5">
        <v>500373.0</v>
      </c>
      <c r="B5554" s="2">
        <v>46022.0</v>
      </c>
      <c r="C5554" s="1" t="s">
        <v>986</v>
      </c>
      <c r="D5554" s="7">
        <v>4535.0</v>
      </c>
      <c r="E5554" s="4">
        <v>46016.0</v>
      </c>
      <c r="F5554" s="5">
        <v>5.0</v>
      </c>
      <c r="G5554" s="5">
        <v>2257.0</v>
      </c>
      <c r="H5554" s="5">
        <v>11075.0</v>
      </c>
      <c r="I5554" s="1" t="s">
        <v>644</v>
      </c>
      <c r="J5554" s="1" t="s">
        <v>878</v>
      </c>
      <c r="K5554" s="1" t="s">
        <v>13</v>
      </c>
      <c r="L5554" s="1" t="s">
        <v>5</v>
      </c>
      <c r="M5554" s="1" t="s">
        <v>645</v>
      </c>
      <c r="N5554" s="1" t="s">
        <v>7</v>
      </c>
      <c r="O5554" s="6"/>
    </row>
    <row r="5555">
      <c r="A5555" s="5">
        <v>500373.0</v>
      </c>
      <c r="B5555" s="2">
        <v>46022.0</v>
      </c>
      <c r="C5555" s="1" t="s">
        <v>986</v>
      </c>
      <c r="D5555" s="7">
        <v>4611.0</v>
      </c>
      <c r="E5555" s="4">
        <v>46016.0</v>
      </c>
      <c r="F5555" s="5">
        <v>20.0</v>
      </c>
      <c r="G5555" s="5">
        <v>1573.0</v>
      </c>
      <c r="H5555" s="5">
        <v>30849.0</v>
      </c>
      <c r="I5555" s="1" t="s">
        <v>644</v>
      </c>
      <c r="J5555" s="1" t="s">
        <v>878</v>
      </c>
      <c r="K5555" s="1" t="s">
        <v>13</v>
      </c>
      <c r="L5555" s="1" t="s">
        <v>5</v>
      </c>
      <c r="M5555" s="1" t="s">
        <v>645</v>
      </c>
      <c r="N5555" s="1" t="s">
        <v>7</v>
      </c>
      <c r="O5555" s="6"/>
    </row>
    <row r="5556">
      <c r="A5556" s="5">
        <v>500373.0</v>
      </c>
      <c r="B5556" s="2">
        <v>46022.0</v>
      </c>
      <c r="C5556" s="1" t="s">
        <v>986</v>
      </c>
      <c r="D5556" s="7">
        <v>4125.0</v>
      </c>
      <c r="E5556" s="4">
        <v>46016.0</v>
      </c>
      <c r="F5556" s="5">
        <v>3.0</v>
      </c>
      <c r="G5556" s="5">
        <v>4215.0</v>
      </c>
      <c r="H5556" s="5">
        <v>12407.0</v>
      </c>
      <c r="I5556" s="1" t="s">
        <v>644</v>
      </c>
      <c r="J5556" s="1" t="s">
        <v>878</v>
      </c>
      <c r="K5556" s="1" t="s">
        <v>13</v>
      </c>
      <c r="L5556" s="1" t="s">
        <v>5</v>
      </c>
      <c r="M5556" s="1" t="s">
        <v>645</v>
      </c>
      <c r="N5556" s="1" t="s">
        <v>7</v>
      </c>
      <c r="O5556" s="6"/>
    </row>
    <row r="5557">
      <c r="A5557" s="5">
        <v>500373.0</v>
      </c>
      <c r="B5557" s="2">
        <v>46022.0</v>
      </c>
      <c r="C5557" s="1" t="s">
        <v>986</v>
      </c>
      <c r="D5557" s="7">
        <v>4642.0</v>
      </c>
      <c r="E5557" s="4">
        <v>46016.0</v>
      </c>
      <c r="F5557" s="5">
        <v>5.0</v>
      </c>
      <c r="G5557" s="5">
        <v>701.0</v>
      </c>
      <c r="H5557" s="5">
        <v>3450.0</v>
      </c>
      <c r="I5557" s="1" t="s">
        <v>644</v>
      </c>
      <c r="J5557" s="1" t="s">
        <v>878</v>
      </c>
      <c r="K5557" s="1" t="s">
        <v>13</v>
      </c>
      <c r="L5557" s="1" t="s">
        <v>5</v>
      </c>
      <c r="M5557" s="1" t="s">
        <v>645</v>
      </c>
      <c r="N5557" s="1" t="s">
        <v>7</v>
      </c>
      <c r="O5557" s="6"/>
    </row>
    <row r="5558">
      <c r="A5558" s="5">
        <v>500373.0</v>
      </c>
      <c r="B5558" s="2">
        <v>46022.0</v>
      </c>
      <c r="C5558" s="1" t="s">
        <v>986</v>
      </c>
      <c r="D5558" s="7">
        <v>4255.0</v>
      </c>
      <c r="E5558" s="4">
        <v>46016.0</v>
      </c>
      <c r="F5558" s="5">
        <v>5.0</v>
      </c>
      <c r="G5558" s="5">
        <v>4000.0</v>
      </c>
      <c r="H5558" s="5">
        <v>19616.0</v>
      </c>
      <c r="I5558" s="1" t="s">
        <v>644</v>
      </c>
      <c r="J5558" s="1" t="s">
        <v>878</v>
      </c>
      <c r="K5558" s="1" t="s">
        <v>13</v>
      </c>
      <c r="L5558" s="1" t="s">
        <v>5</v>
      </c>
      <c r="M5558" s="1" t="s">
        <v>645</v>
      </c>
      <c r="N5558" s="1" t="s">
        <v>7</v>
      </c>
      <c r="O5558" s="6"/>
    </row>
    <row r="5559">
      <c r="A5559" s="5">
        <v>500373.0</v>
      </c>
      <c r="B5559" s="2">
        <v>46022.0</v>
      </c>
      <c r="C5559" s="1" t="s">
        <v>986</v>
      </c>
      <c r="D5559" s="7">
        <v>4661.0</v>
      </c>
      <c r="E5559" s="4">
        <v>46016.0</v>
      </c>
      <c r="F5559" s="5">
        <v>5.0</v>
      </c>
      <c r="G5559" s="5">
        <v>701.0</v>
      </c>
      <c r="H5559" s="5">
        <v>3450.0</v>
      </c>
      <c r="I5559" s="1" t="s">
        <v>644</v>
      </c>
      <c r="J5559" s="1" t="s">
        <v>878</v>
      </c>
      <c r="K5559" s="1" t="s">
        <v>13</v>
      </c>
      <c r="L5559" s="1" t="s">
        <v>5</v>
      </c>
      <c r="M5559" s="1" t="s">
        <v>645</v>
      </c>
      <c r="N5559" s="1" t="s">
        <v>7</v>
      </c>
      <c r="O5559" s="6"/>
    </row>
    <row r="5560">
      <c r="A5560" s="5">
        <v>500373.0</v>
      </c>
      <c r="B5560" s="2">
        <v>46022.0</v>
      </c>
      <c r="C5560" s="1" t="s">
        <v>986</v>
      </c>
      <c r="D5560" s="7">
        <v>4351.0</v>
      </c>
      <c r="E5560" s="4">
        <v>46016.0</v>
      </c>
      <c r="F5560" s="5">
        <v>5.0</v>
      </c>
      <c r="G5560" s="5">
        <v>4001.0</v>
      </c>
      <c r="H5560" s="5">
        <v>19617.0</v>
      </c>
      <c r="I5560" s="1" t="s">
        <v>644</v>
      </c>
      <c r="J5560" s="1" t="s">
        <v>878</v>
      </c>
      <c r="K5560" s="1" t="s">
        <v>13</v>
      </c>
      <c r="L5560" s="1" t="s">
        <v>5</v>
      </c>
      <c r="M5560" s="1" t="s">
        <v>645</v>
      </c>
      <c r="N5560" s="1" t="s">
        <v>7</v>
      </c>
      <c r="O5560" s="6"/>
    </row>
    <row r="5561">
      <c r="A5561" s="5">
        <v>500373.0</v>
      </c>
      <c r="B5561" s="2">
        <v>46022.0</v>
      </c>
      <c r="C5561" s="1" t="s">
        <v>986</v>
      </c>
      <c r="D5561" s="7">
        <v>4709.0</v>
      </c>
      <c r="E5561" s="4">
        <v>46016.0</v>
      </c>
      <c r="F5561" s="5">
        <v>5.0</v>
      </c>
      <c r="G5561" s="5">
        <v>851.0</v>
      </c>
      <c r="H5561" s="5">
        <v>4183.0</v>
      </c>
      <c r="I5561" s="1" t="s">
        <v>644</v>
      </c>
      <c r="J5561" s="1" t="s">
        <v>878</v>
      </c>
      <c r="K5561" s="1" t="s">
        <v>13</v>
      </c>
      <c r="L5561" s="1" t="s">
        <v>5</v>
      </c>
      <c r="M5561" s="1" t="s">
        <v>645</v>
      </c>
      <c r="N5561" s="1" t="s">
        <v>7</v>
      </c>
      <c r="O5561" s="6"/>
    </row>
    <row r="5562">
      <c r="A5562" s="5">
        <v>500373.0</v>
      </c>
      <c r="B5562" s="2">
        <v>46022.0</v>
      </c>
      <c r="C5562" s="1" t="s">
        <v>986</v>
      </c>
      <c r="D5562" s="7">
        <v>4353.0</v>
      </c>
      <c r="E5562" s="4">
        <v>46016.0</v>
      </c>
      <c r="F5562" s="5">
        <v>5.0</v>
      </c>
      <c r="G5562" s="5">
        <v>4001.0</v>
      </c>
      <c r="H5562" s="5">
        <v>19617.0</v>
      </c>
      <c r="I5562" s="1" t="s">
        <v>644</v>
      </c>
      <c r="J5562" s="1" t="s">
        <v>878</v>
      </c>
      <c r="K5562" s="1" t="s">
        <v>13</v>
      </c>
      <c r="L5562" s="1" t="s">
        <v>5</v>
      </c>
      <c r="M5562" s="1" t="s">
        <v>645</v>
      </c>
      <c r="N5562" s="1" t="s">
        <v>7</v>
      </c>
      <c r="O5562" s="6"/>
    </row>
    <row r="5563">
      <c r="A5563" s="5">
        <v>500373.0</v>
      </c>
      <c r="B5563" s="2">
        <v>46022.0</v>
      </c>
      <c r="C5563" s="1" t="s">
        <v>986</v>
      </c>
      <c r="D5563" s="7">
        <v>4364.0</v>
      </c>
      <c r="E5563" s="4">
        <v>46016.0</v>
      </c>
      <c r="F5563" s="5">
        <v>5.0</v>
      </c>
      <c r="G5563" s="5">
        <v>4000.0</v>
      </c>
      <c r="H5563" s="5">
        <v>19614.0</v>
      </c>
      <c r="I5563" s="1" t="s">
        <v>644</v>
      </c>
      <c r="J5563" s="1" t="s">
        <v>878</v>
      </c>
      <c r="K5563" s="1" t="s">
        <v>13</v>
      </c>
      <c r="L5563" s="1" t="s">
        <v>5</v>
      </c>
      <c r="M5563" s="1" t="s">
        <v>645</v>
      </c>
      <c r="N5563" s="1" t="s">
        <v>7</v>
      </c>
      <c r="O5563" s="6"/>
    </row>
    <row r="5564">
      <c r="A5564" s="5">
        <v>500373.0</v>
      </c>
      <c r="B5564" s="2">
        <v>46022.0</v>
      </c>
      <c r="C5564" s="1" t="s">
        <v>986</v>
      </c>
      <c r="D5564" s="7">
        <v>4011.0</v>
      </c>
      <c r="E5564" s="4">
        <v>46016.0</v>
      </c>
      <c r="F5564" s="5">
        <v>20.0</v>
      </c>
      <c r="G5564" s="5">
        <v>592.0</v>
      </c>
      <c r="H5564" s="5">
        <v>11619.0</v>
      </c>
      <c r="I5564" s="1" t="s">
        <v>644</v>
      </c>
      <c r="J5564" s="1" t="s">
        <v>878</v>
      </c>
      <c r="K5564" s="1" t="s">
        <v>13</v>
      </c>
      <c r="L5564" s="1" t="s">
        <v>5</v>
      </c>
      <c r="M5564" s="1" t="s">
        <v>645</v>
      </c>
      <c r="N5564" s="1" t="s">
        <v>7</v>
      </c>
      <c r="O5564" s="6"/>
    </row>
    <row r="5565">
      <c r="A5565" s="5">
        <v>500373.0</v>
      </c>
      <c r="B5565" s="2">
        <v>46022.0</v>
      </c>
      <c r="C5565" s="1" t="s">
        <v>986</v>
      </c>
      <c r="D5565" s="7">
        <v>4012.0</v>
      </c>
      <c r="E5565" s="4">
        <v>46016.0</v>
      </c>
      <c r="F5565" s="5">
        <v>10.0</v>
      </c>
      <c r="G5565" s="5">
        <v>763.0</v>
      </c>
      <c r="H5565" s="5">
        <v>7493.0</v>
      </c>
      <c r="I5565" s="1" t="s">
        <v>644</v>
      </c>
      <c r="J5565" s="1" t="s">
        <v>878</v>
      </c>
      <c r="K5565" s="1" t="s">
        <v>13</v>
      </c>
      <c r="L5565" s="1" t="s">
        <v>5</v>
      </c>
      <c r="M5565" s="1" t="s">
        <v>645</v>
      </c>
      <c r="N5565" s="1" t="s">
        <v>7</v>
      </c>
      <c r="O5565" s="6"/>
    </row>
    <row r="5566">
      <c r="A5566" s="5">
        <v>500373.0</v>
      </c>
      <c r="B5566" s="2">
        <v>46022.0</v>
      </c>
      <c r="C5566" s="1" t="s">
        <v>986</v>
      </c>
      <c r="D5566" s="7">
        <v>4270.0</v>
      </c>
      <c r="E5566" s="4">
        <v>46016.0</v>
      </c>
      <c r="F5566" s="5">
        <v>20.0</v>
      </c>
      <c r="G5566" s="5">
        <v>4000.0</v>
      </c>
      <c r="H5566" s="5">
        <v>78406.0</v>
      </c>
      <c r="I5566" s="1" t="s">
        <v>644</v>
      </c>
      <c r="J5566" s="1" t="s">
        <v>878</v>
      </c>
      <c r="K5566" s="1" t="s">
        <v>13</v>
      </c>
      <c r="L5566" s="1" t="s">
        <v>5</v>
      </c>
      <c r="M5566" s="1" t="s">
        <v>645</v>
      </c>
      <c r="N5566" s="1" t="s">
        <v>7</v>
      </c>
      <c r="O5566" s="6"/>
    </row>
    <row r="5567">
      <c r="A5567" s="5">
        <v>111148.0</v>
      </c>
      <c r="B5567" s="2">
        <v>46022.0</v>
      </c>
      <c r="C5567" s="1" t="s">
        <v>30</v>
      </c>
      <c r="D5567" s="7">
        <v>151.0</v>
      </c>
      <c r="E5567" s="4">
        <v>46016.0</v>
      </c>
      <c r="F5567" s="5">
        <v>210.0</v>
      </c>
      <c r="G5567" s="5">
        <v>143.0</v>
      </c>
      <c r="H5567" s="5">
        <v>30041.0</v>
      </c>
      <c r="I5567" s="1" t="s">
        <v>21</v>
      </c>
      <c r="J5567" s="1" t="s">
        <v>32</v>
      </c>
      <c r="K5567" s="1" t="s">
        <v>4</v>
      </c>
      <c r="L5567" s="1" t="s">
        <v>5</v>
      </c>
      <c r="M5567" s="1" t="s">
        <v>23</v>
      </c>
      <c r="N5567" s="1" t="s">
        <v>7</v>
      </c>
      <c r="O5567" s="6"/>
    </row>
    <row r="5568">
      <c r="A5568" s="5">
        <v>111148.0</v>
      </c>
      <c r="B5568" s="2">
        <v>46022.0</v>
      </c>
      <c r="C5568" s="1" t="s">
        <v>30</v>
      </c>
      <c r="D5568" s="7">
        <v>152.0</v>
      </c>
      <c r="E5568" s="4">
        <v>46016.0</v>
      </c>
      <c r="F5568" s="5">
        <v>198.0</v>
      </c>
      <c r="G5568" s="5">
        <v>215.0</v>
      </c>
      <c r="H5568" s="5">
        <v>42581.0</v>
      </c>
      <c r="I5568" s="1" t="s">
        <v>21</v>
      </c>
      <c r="J5568" s="1" t="s">
        <v>32</v>
      </c>
      <c r="K5568" s="1" t="s">
        <v>4</v>
      </c>
      <c r="L5568" s="1" t="s">
        <v>5</v>
      </c>
      <c r="M5568" s="1" t="s">
        <v>23</v>
      </c>
      <c r="N5568" s="1" t="s">
        <v>7</v>
      </c>
      <c r="O5568" s="6"/>
    </row>
    <row r="5569">
      <c r="A5569" s="5">
        <v>111148.0</v>
      </c>
      <c r="B5569" s="2">
        <v>46022.0</v>
      </c>
      <c r="C5569" s="1" t="s">
        <v>30</v>
      </c>
      <c r="D5569" s="3" t="s">
        <v>38</v>
      </c>
      <c r="E5569" s="4">
        <v>46016.0</v>
      </c>
      <c r="F5569" s="5">
        <v>30.0</v>
      </c>
      <c r="G5569" s="5">
        <v>234.0</v>
      </c>
      <c r="H5569" s="5">
        <v>7030.0</v>
      </c>
      <c r="I5569" s="1" t="s">
        <v>21</v>
      </c>
      <c r="J5569" s="1" t="s">
        <v>32</v>
      </c>
      <c r="K5569" s="1" t="s">
        <v>4</v>
      </c>
      <c r="L5569" s="1" t="s">
        <v>5</v>
      </c>
      <c r="M5569" s="1" t="s">
        <v>23</v>
      </c>
      <c r="N5569" s="1" t="s">
        <v>7</v>
      </c>
      <c r="O5569" s="6"/>
    </row>
    <row r="5570">
      <c r="A5570" s="5">
        <v>111148.0</v>
      </c>
      <c r="B5570" s="2">
        <v>46022.0</v>
      </c>
      <c r="C5570" s="1" t="s">
        <v>30</v>
      </c>
      <c r="D5570" s="7">
        <v>187.0</v>
      </c>
      <c r="E5570" s="4">
        <v>46016.0</v>
      </c>
      <c r="F5570" s="5">
        <v>110.0</v>
      </c>
      <c r="G5570" s="5">
        <v>263.0</v>
      </c>
      <c r="H5570" s="5">
        <v>28937.0</v>
      </c>
      <c r="I5570" s="1" t="s">
        <v>21</v>
      </c>
      <c r="J5570" s="1" t="s">
        <v>32</v>
      </c>
      <c r="K5570" s="1" t="s">
        <v>4</v>
      </c>
      <c r="L5570" s="1" t="s">
        <v>5</v>
      </c>
      <c r="M5570" s="1" t="s">
        <v>23</v>
      </c>
      <c r="N5570" s="1" t="s">
        <v>7</v>
      </c>
      <c r="O5570" s="6"/>
    </row>
    <row r="5571">
      <c r="A5571" s="5">
        <v>111148.0</v>
      </c>
      <c r="B5571" s="2">
        <v>46022.0</v>
      </c>
      <c r="C5571" s="1" t="s">
        <v>30</v>
      </c>
      <c r="D5571" s="3" t="s">
        <v>31</v>
      </c>
      <c r="E5571" s="4">
        <v>46016.0</v>
      </c>
      <c r="F5571" s="5">
        <v>12.0</v>
      </c>
      <c r="G5571" s="5">
        <v>739.0</v>
      </c>
      <c r="H5571" s="5">
        <v>8873.0</v>
      </c>
      <c r="I5571" s="1" t="s">
        <v>21</v>
      </c>
      <c r="J5571" s="1" t="s">
        <v>32</v>
      </c>
      <c r="K5571" s="1" t="s">
        <v>4</v>
      </c>
      <c r="L5571" s="1" t="s">
        <v>5</v>
      </c>
      <c r="M5571" s="1" t="s">
        <v>23</v>
      </c>
      <c r="N5571" s="1" t="s">
        <v>7</v>
      </c>
      <c r="O5571" s="6"/>
    </row>
    <row r="5572">
      <c r="A5572" s="5">
        <v>111159.0</v>
      </c>
      <c r="B5572" s="2">
        <v>46022.0</v>
      </c>
      <c r="C5572" s="1" t="s">
        <v>1094</v>
      </c>
      <c r="D5572" s="7">
        <v>127.0</v>
      </c>
      <c r="E5572" s="4">
        <v>46016.0</v>
      </c>
      <c r="F5572" s="5">
        <v>132.0</v>
      </c>
      <c r="G5572" s="5">
        <v>114.0</v>
      </c>
      <c r="H5572" s="5">
        <v>14780.0</v>
      </c>
      <c r="I5572" s="1" t="s">
        <v>21</v>
      </c>
      <c r="J5572" s="1" t="s">
        <v>224</v>
      </c>
      <c r="K5572" s="1" t="s">
        <v>111</v>
      </c>
      <c r="L5572" s="1" t="s">
        <v>5</v>
      </c>
      <c r="M5572" s="1" t="s">
        <v>23</v>
      </c>
      <c r="N5572" s="1" t="s">
        <v>7</v>
      </c>
      <c r="O5572" s="6"/>
    </row>
    <row r="5573">
      <c r="A5573" s="5">
        <v>111159.0</v>
      </c>
      <c r="B5573" s="2">
        <v>46022.0</v>
      </c>
      <c r="C5573" s="1" t="s">
        <v>1094</v>
      </c>
      <c r="D5573" s="7">
        <v>324.0</v>
      </c>
      <c r="E5573" s="4">
        <v>46016.0</v>
      </c>
      <c r="F5573" s="5">
        <v>300.0</v>
      </c>
      <c r="G5573" s="5">
        <v>50.0</v>
      </c>
      <c r="H5573" s="5">
        <v>14655.0</v>
      </c>
      <c r="I5573" s="1" t="s">
        <v>33</v>
      </c>
      <c r="J5573" s="1" t="s">
        <v>224</v>
      </c>
      <c r="K5573" s="1" t="s">
        <v>111</v>
      </c>
      <c r="L5573" s="1" t="s">
        <v>5</v>
      </c>
      <c r="M5573" s="1" t="s">
        <v>23</v>
      </c>
      <c r="N5573" s="1" t="s">
        <v>7</v>
      </c>
      <c r="O5573" s="6"/>
    </row>
    <row r="5574">
      <c r="A5574" s="5">
        <v>111159.0</v>
      </c>
      <c r="B5574" s="2">
        <v>46022.0</v>
      </c>
      <c r="C5574" s="1" t="s">
        <v>1094</v>
      </c>
      <c r="D5574" s="7">
        <v>325.0</v>
      </c>
      <c r="E5574" s="4">
        <v>46016.0</v>
      </c>
      <c r="F5574" s="5">
        <v>100.0</v>
      </c>
      <c r="G5574" s="5">
        <v>59.0</v>
      </c>
      <c r="H5574" s="5">
        <v>5798.0</v>
      </c>
      <c r="I5574" s="1" t="s">
        <v>33</v>
      </c>
      <c r="J5574" s="1" t="s">
        <v>224</v>
      </c>
      <c r="K5574" s="1" t="s">
        <v>111</v>
      </c>
      <c r="L5574" s="1" t="s">
        <v>5</v>
      </c>
      <c r="M5574" s="1" t="s">
        <v>23</v>
      </c>
      <c r="N5574" s="1" t="s">
        <v>7</v>
      </c>
      <c r="O5574" s="6"/>
    </row>
    <row r="5575">
      <c r="A5575" s="5">
        <v>111159.0</v>
      </c>
      <c r="B5575" s="2">
        <v>46022.0</v>
      </c>
      <c r="C5575" s="1" t="s">
        <v>1094</v>
      </c>
      <c r="D5575" s="7">
        <v>151.0</v>
      </c>
      <c r="E5575" s="4">
        <v>46016.0</v>
      </c>
      <c r="F5575" s="5">
        <v>350.0</v>
      </c>
      <c r="G5575" s="5">
        <v>143.0</v>
      </c>
      <c r="H5575" s="5">
        <v>49065.0</v>
      </c>
      <c r="I5575" s="1" t="s">
        <v>21</v>
      </c>
      <c r="J5575" s="1" t="s">
        <v>224</v>
      </c>
      <c r="K5575" s="1" t="s">
        <v>111</v>
      </c>
      <c r="L5575" s="1" t="s">
        <v>5</v>
      </c>
      <c r="M5575" s="1" t="s">
        <v>23</v>
      </c>
      <c r="N5575" s="1" t="s">
        <v>7</v>
      </c>
      <c r="O5575" s="6"/>
    </row>
    <row r="5576">
      <c r="A5576" s="5">
        <v>111159.0</v>
      </c>
      <c r="B5576" s="2">
        <v>46022.0</v>
      </c>
      <c r="C5576" s="1" t="s">
        <v>1094</v>
      </c>
      <c r="D5576" s="7">
        <v>154.0</v>
      </c>
      <c r="E5576" s="4">
        <v>46016.0</v>
      </c>
      <c r="F5576" s="5">
        <v>25.0</v>
      </c>
      <c r="G5576" s="5">
        <v>442.0</v>
      </c>
      <c r="H5576" s="5">
        <v>10821.0</v>
      </c>
      <c r="I5576" s="1" t="s">
        <v>21</v>
      </c>
      <c r="J5576" s="1" t="s">
        <v>224</v>
      </c>
      <c r="K5576" s="1" t="s">
        <v>111</v>
      </c>
      <c r="L5576" s="1" t="s">
        <v>5</v>
      </c>
      <c r="M5576" s="1" t="s">
        <v>23</v>
      </c>
      <c r="N5576" s="1" t="s">
        <v>7</v>
      </c>
      <c r="O5576" s="6"/>
    </row>
    <row r="5577">
      <c r="A5577" s="5">
        <v>111159.0</v>
      </c>
      <c r="B5577" s="2">
        <v>46022.0</v>
      </c>
      <c r="C5577" s="1" t="s">
        <v>1094</v>
      </c>
      <c r="D5577" s="7">
        <v>360.0</v>
      </c>
      <c r="E5577" s="4">
        <v>46016.0</v>
      </c>
      <c r="F5577" s="5">
        <v>50.0</v>
      </c>
      <c r="G5577" s="5">
        <v>116.0</v>
      </c>
      <c r="H5577" s="5">
        <v>5700.0</v>
      </c>
      <c r="I5577" s="1" t="s">
        <v>229</v>
      </c>
      <c r="J5577" s="1" t="s">
        <v>224</v>
      </c>
      <c r="K5577" s="1" t="s">
        <v>111</v>
      </c>
      <c r="L5577" s="1" t="s">
        <v>5</v>
      </c>
      <c r="M5577" s="1" t="s">
        <v>23</v>
      </c>
      <c r="N5577" s="1" t="s">
        <v>7</v>
      </c>
      <c r="O5577" s="6"/>
    </row>
    <row r="5578">
      <c r="A5578" s="5">
        <v>111159.0</v>
      </c>
      <c r="B5578" s="2">
        <v>46022.0</v>
      </c>
      <c r="C5578" s="1" t="s">
        <v>1094</v>
      </c>
      <c r="D5578" s="7">
        <v>155.0</v>
      </c>
      <c r="E5578" s="4">
        <v>46016.0</v>
      </c>
      <c r="F5578" s="5">
        <v>10.0</v>
      </c>
      <c r="G5578" s="5">
        <v>653.0</v>
      </c>
      <c r="H5578" s="5">
        <v>6399.0</v>
      </c>
      <c r="I5578" s="1" t="s">
        <v>21</v>
      </c>
      <c r="J5578" s="1" t="s">
        <v>224</v>
      </c>
      <c r="K5578" s="1" t="s">
        <v>111</v>
      </c>
      <c r="L5578" s="1" t="s">
        <v>5</v>
      </c>
      <c r="M5578" s="1" t="s">
        <v>23</v>
      </c>
      <c r="N5578" s="1" t="s">
        <v>7</v>
      </c>
      <c r="O5578" s="6"/>
    </row>
    <row r="5579">
      <c r="A5579" s="5">
        <v>111159.0</v>
      </c>
      <c r="B5579" s="2">
        <v>46022.0</v>
      </c>
      <c r="C5579" s="1" t="s">
        <v>1094</v>
      </c>
      <c r="D5579" s="7">
        <v>521.0</v>
      </c>
      <c r="E5579" s="4">
        <v>46016.0</v>
      </c>
      <c r="F5579" s="5">
        <v>26.0</v>
      </c>
      <c r="G5579" s="5">
        <v>142.0</v>
      </c>
      <c r="H5579" s="5">
        <v>3622.0</v>
      </c>
      <c r="I5579" s="1" t="s">
        <v>21</v>
      </c>
      <c r="J5579" s="1" t="s">
        <v>224</v>
      </c>
      <c r="K5579" s="1" t="s">
        <v>111</v>
      </c>
      <c r="L5579" s="1" t="s">
        <v>5</v>
      </c>
      <c r="M5579" s="1" t="s">
        <v>23</v>
      </c>
      <c r="N5579" s="1" t="s">
        <v>7</v>
      </c>
      <c r="O5579" s="6"/>
    </row>
    <row r="5580">
      <c r="A5580" s="5">
        <v>111159.0</v>
      </c>
      <c r="B5580" s="2">
        <v>46022.0</v>
      </c>
      <c r="C5580" s="1" t="s">
        <v>1094</v>
      </c>
      <c r="D5580" s="7">
        <v>701.0</v>
      </c>
      <c r="E5580" s="4">
        <v>46016.0</v>
      </c>
      <c r="F5580" s="5">
        <v>100.0</v>
      </c>
      <c r="G5580" s="5">
        <v>441.0</v>
      </c>
      <c r="H5580" s="5">
        <v>43223.0</v>
      </c>
      <c r="I5580" s="1" t="s">
        <v>56</v>
      </c>
      <c r="J5580" s="1" t="s">
        <v>224</v>
      </c>
      <c r="K5580" s="1" t="s">
        <v>111</v>
      </c>
      <c r="L5580" s="1" t="s">
        <v>5</v>
      </c>
      <c r="M5580" s="1" t="s">
        <v>23</v>
      </c>
      <c r="N5580" s="1" t="s">
        <v>7</v>
      </c>
      <c r="O5580" s="6"/>
    </row>
    <row r="5581">
      <c r="A5581" s="5">
        <v>111159.0</v>
      </c>
      <c r="B5581" s="2">
        <v>46022.0</v>
      </c>
      <c r="C5581" s="1" t="s">
        <v>1094</v>
      </c>
      <c r="D5581" s="7">
        <v>186.0</v>
      </c>
      <c r="E5581" s="4">
        <v>46016.0</v>
      </c>
      <c r="F5581" s="5">
        <v>64.0</v>
      </c>
      <c r="G5581" s="5">
        <v>60.0</v>
      </c>
      <c r="H5581" s="5">
        <v>3735.0</v>
      </c>
      <c r="I5581" s="1" t="s">
        <v>21</v>
      </c>
      <c r="J5581" s="1" t="s">
        <v>224</v>
      </c>
      <c r="K5581" s="1" t="s">
        <v>111</v>
      </c>
      <c r="L5581" s="1" t="s">
        <v>5</v>
      </c>
      <c r="M5581" s="1" t="s">
        <v>23</v>
      </c>
      <c r="N5581" s="1" t="s">
        <v>7</v>
      </c>
      <c r="O5581" s="6"/>
    </row>
    <row r="5582">
      <c r="A5582" s="5">
        <v>111159.0</v>
      </c>
      <c r="B5582" s="2">
        <v>46022.0</v>
      </c>
      <c r="C5582" s="1" t="s">
        <v>1094</v>
      </c>
      <c r="D5582" s="7">
        <v>187.0</v>
      </c>
      <c r="E5582" s="4">
        <v>46016.0</v>
      </c>
      <c r="F5582" s="5">
        <v>22.0</v>
      </c>
      <c r="G5582" s="5">
        <v>263.0</v>
      </c>
      <c r="H5582" s="5">
        <v>5673.0</v>
      </c>
      <c r="I5582" s="1" t="s">
        <v>21</v>
      </c>
      <c r="J5582" s="1" t="s">
        <v>224</v>
      </c>
      <c r="K5582" s="1" t="s">
        <v>111</v>
      </c>
      <c r="L5582" s="1" t="s">
        <v>5</v>
      </c>
      <c r="M5582" s="1" t="s">
        <v>23</v>
      </c>
      <c r="N5582" s="1" t="s">
        <v>7</v>
      </c>
      <c r="O5582" s="6"/>
    </row>
    <row r="5583">
      <c r="A5583" s="5">
        <v>111159.0</v>
      </c>
      <c r="B5583" s="2">
        <v>46022.0</v>
      </c>
      <c r="C5583" s="1" t="s">
        <v>1094</v>
      </c>
      <c r="D5583" s="7">
        <v>704.0</v>
      </c>
      <c r="E5583" s="4">
        <v>46016.0</v>
      </c>
      <c r="F5583" s="5">
        <v>50.0</v>
      </c>
      <c r="G5583" s="5">
        <v>432.0</v>
      </c>
      <c r="H5583" s="5">
        <v>21173.0</v>
      </c>
      <c r="I5583" s="1" t="s">
        <v>56</v>
      </c>
      <c r="J5583" s="1" t="s">
        <v>224</v>
      </c>
      <c r="K5583" s="1" t="s">
        <v>111</v>
      </c>
      <c r="L5583" s="1" t="s">
        <v>5</v>
      </c>
      <c r="M5583" s="1" t="s">
        <v>23</v>
      </c>
      <c r="N5583" s="1" t="s">
        <v>7</v>
      </c>
      <c r="O5583" s="6"/>
    </row>
    <row r="5584">
      <c r="A5584" s="5">
        <v>111159.0</v>
      </c>
      <c r="B5584" s="2">
        <v>46022.0</v>
      </c>
      <c r="C5584" s="1" t="s">
        <v>1094</v>
      </c>
      <c r="D5584" s="3" t="s">
        <v>41</v>
      </c>
      <c r="E5584" s="4">
        <v>46016.0</v>
      </c>
      <c r="F5584" s="5">
        <v>29.0</v>
      </c>
      <c r="G5584" s="5">
        <v>202.0</v>
      </c>
      <c r="H5584" s="5">
        <v>5731.0</v>
      </c>
      <c r="I5584" s="1" t="s">
        <v>21</v>
      </c>
      <c r="J5584" s="1" t="s">
        <v>224</v>
      </c>
      <c r="K5584" s="1" t="s">
        <v>111</v>
      </c>
      <c r="L5584" s="1" t="s">
        <v>5</v>
      </c>
      <c r="M5584" s="1" t="s">
        <v>23</v>
      </c>
      <c r="N5584" s="1" t="s">
        <v>7</v>
      </c>
      <c r="O5584" s="6"/>
    </row>
    <row r="5585">
      <c r="A5585" s="5">
        <v>111159.0</v>
      </c>
      <c r="B5585" s="2">
        <v>46022.0</v>
      </c>
      <c r="C5585" s="1" t="s">
        <v>1094</v>
      </c>
      <c r="D5585" s="7">
        <v>321.0</v>
      </c>
      <c r="E5585" s="4">
        <v>46016.0</v>
      </c>
      <c r="F5585" s="5">
        <v>100.0</v>
      </c>
      <c r="G5585" s="5">
        <v>35.0</v>
      </c>
      <c r="H5585" s="5">
        <v>3397.0</v>
      </c>
      <c r="I5585" s="1" t="s">
        <v>33</v>
      </c>
      <c r="J5585" s="1" t="s">
        <v>224</v>
      </c>
      <c r="K5585" s="1" t="s">
        <v>111</v>
      </c>
      <c r="L5585" s="1" t="s">
        <v>5</v>
      </c>
      <c r="M5585" s="1" t="s">
        <v>23</v>
      </c>
      <c r="N5585" s="1" t="s">
        <v>7</v>
      </c>
      <c r="O5585" s="6"/>
    </row>
    <row r="5586">
      <c r="A5586" s="5">
        <v>111159.0</v>
      </c>
      <c r="B5586" s="2">
        <v>46022.0</v>
      </c>
      <c r="C5586" s="1" t="s">
        <v>1094</v>
      </c>
      <c r="D5586" s="7">
        <v>5211.0</v>
      </c>
      <c r="E5586" s="4">
        <v>46016.0</v>
      </c>
      <c r="F5586" s="5">
        <v>26.0</v>
      </c>
      <c r="G5586" s="5">
        <v>142.0</v>
      </c>
      <c r="H5586" s="5">
        <v>3622.0</v>
      </c>
      <c r="I5586" s="1" t="s">
        <v>21</v>
      </c>
      <c r="J5586" s="1" t="s">
        <v>224</v>
      </c>
      <c r="K5586" s="1" t="s">
        <v>111</v>
      </c>
      <c r="L5586" s="1" t="s">
        <v>5</v>
      </c>
      <c r="M5586" s="1" t="s">
        <v>23</v>
      </c>
      <c r="N5586" s="1" t="s">
        <v>7</v>
      </c>
      <c r="O5586" s="6"/>
    </row>
    <row r="5587">
      <c r="A5587" s="5">
        <v>111159.0</v>
      </c>
      <c r="B5587" s="2">
        <v>46022.0</v>
      </c>
      <c r="C5587" s="1" t="s">
        <v>1094</v>
      </c>
      <c r="D5587" s="7">
        <v>323.0</v>
      </c>
      <c r="E5587" s="4">
        <v>46016.0</v>
      </c>
      <c r="F5587" s="5">
        <v>900.0</v>
      </c>
      <c r="G5587" s="5">
        <v>41.0</v>
      </c>
      <c r="H5587" s="5">
        <v>35767.0</v>
      </c>
      <c r="I5587" s="1" t="s">
        <v>33</v>
      </c>
      <c r="J5587" s="1" t="s">
        <v>224</v>
      </c>
      <c r="K5587" s="1" t="s">
        <v>111</v>
      </c>
      <c r="L5587" s="1" t="s">
        <v>5</v>
      </c>
      <c r="M5587" s="1" t="s">
        <v>23</v>
      </c>
      <c r="N5587" s="1" t="s">
        <v>7</v>
      </c>
      <c r="O5587" s="6"/>
    </row>
    <row r="5588">
      <c r="A5588" s="5">
        <v>111162.0</v>
      </c>
      <c r="B5588" s="2">
        <v>46022.0</v>
      </c>
      <c r="C5588" s="1" t="s">
        <v>1094</v>
      </c>
      <c r="D5588" s="3" t="s">
        <v>621</v>
      </c>
      <c r="E5588" s="4">
        <v>46016.0</v>
      </c>
      <c r="F5588" s="5">
        <v>5.0</v>
      </c>
      <c r="G5588" s="5">
        <v>1744.0</v>
      </c>
      <c r="H5588" s="5">
        <v>8545.0</v>
      </c>
      <c r="I5588" s="1" t="s">
        <v>61</v>
      </c>
      <c r="J5588" s="1" t="s">
        <v>224</v>
      </c>
      <c r="K5588" s="1" t="s">
        <v>111</v>
      </c>
      <c r="L5588" s="1" t="s">
        <v>5</v>
      </c>
      <c r="M5588" s="1" t="s">
        <v>29</v>
      </c>
      <c r="N5588" s="1" t="s">
        <v>7</v>
      </c>
      <c r="O5588" s="6"/>
    </row>
    <row r="5589">
      <c r="A5589" s="5">
        <v>111162.0</v>
      </c>
      <c r="B5589" s="2">
        <v>46022.0</v>
      </c>
      <c r="C5589" s="1" t="s">
        <v>1094</v>
      </c>
      <c r="D5589" s="3" t="s">
        <v>618</v>
      </c>
      <c r="E5589" s="4">
        <v>46016.0</v>
      </c>
      <c r="F5589" s="5">
        <v>5.0</v>
      </c>
      <c r="G5589" s="5">
        <v>1744.0</v>
      </c>
      <c r="H5589" s="5">
        <v>8545.0</v>
      </c>
      <c r="I5589" s="1" t="s">
        <v>61</v>
      </c>
      <c r="J5589" s="1" t="s">
        <v>224</v>
      </c>
      <c r="K5589" s="1" t="s">
        <v>111</v>
      </c>
      <c r="L5589" s="1" t="s">
        <v>5</v>
      </c>
      <c r="M5589" s="1" t="s">
        <v>29</v>
      </c>
      <c r="N5589" s="1" t="s">
        <v>7</v>
      </c>
      <c r="O5589" s="6"/>
    </row>
    <row r="5590">
      <c r="A5590" s="5">
        <v>111162.0</v>
      </c>
      <c r="B5590" s="2">
        <v>46022.0</v>
      </c>
      <c r="C5590" s="1" t="s">
        <v>1094</v>
      </c>
      <c r="D5590" s="3" t="s">
        <v>1116</v>
      </c>
      <c r="E5590" s="4">
        <v>46016.0</v>
      </c>
      <c r="F5590" s="5">
        <v>5.0</v>
      </c>
      <c r="G5590" s="5">
        <v>2364.0</v>
      </c>
      <c r="H5590" s="5">
        <v>11586.0</v>
      </c>
      <c r="I5590" s="1" t="s">
        <v>61</v>
      </c>
      <c r="J5590" s="1" t="s">
        <v>224</v>
      </c>
      <c r="K5590" s="1" t="s">
        <v>111</v>
      </c>
      <c r="L5590" s="1" t="s">
        <v>5</v>
      </c>
      <c r="M5590" s="1" t="s">
        <v>29</v>
      </c>
      <c r="N5590" s="1" t="s">
        <v>7</v>
      </c>
      <c r="O5590" s="6"/>
    </row>
    <row r="5591">
      <c r="A5591" s="5">
        <v>111162.0</v>
      </c>
      <c r="B5591" s="2">
        <v>46022.0</v>
      </c>
      <c r="C5591" s="1" t="s">
        <v>1094</v>
      </c>
      <c r="D5591" s="3" t="s">
        <v>743</v>
      </c>
      <c r="E5591" s="4">
        <v>46016.0</v>
      </c>
      <c r="F5591" s="5">
        <v>5.0</v>
      </c>
      <c r="G5591" s="5">
        <v>2364.0</v>
      </c>
      <c r="H5591" s="5">
        <v>11586.0</v>
      </c>
      <c r="I5591" s="1" t="s">
        <v>61</v>
      </c>
      <c r="J5591" s="1" t="s">
        <v>224</v>
      </c>
      <c r="K5591" s="1" t="s">
        <v>111</v>
      </c>
      <c r="L5591" s="1" t="s">
        <v>5</v>
      </c>
      <c r="M5591" s="1" t="s">
        <v>29</v>
      </c>
      <c r="N5591" s="1" t="s">
        <v>7</v>
      </c>
      <c r="O5591" s="6"/>
    </row>
    <row r="5592">
      <c r="A5592" s="5">
        <v>111162.0</v>
      </c>
      <c r="B5592" s="2">
        <v>46022.0</v>
      </c>
      <c r="C5592" s="1" t="s">
        <v>1094</v>
      </c>
      <c r="D5592" s="3" t="s">
        <v>1117</v>
      </c>
      <c r="E5592" s="4">
        <v>46016.0</v>
      </c>
      <c r="F5592" s="5">
        <v>3.0</v>
      </c>
      <c r="G5592" s="5">
        <v>1993.0</v>
      </c>
      <c r="H5592" s="5">
        <v>5860.0</v>
      </c>
      <c r="I5592" s="1" t="s">
        <v>61</v>
      </c>
      <c r="J5592" s="1" t="s">
        <v>224</v>
      </c>
      <c r="K5592" s="1" t="s">
        <v>111</v>
      </c>
      <c r="L5592" s="1" t="s">
        <v>5</v>
      </c>
      <c r="M5592" s="1" t="s">
        <v>29</v>
      </c>
      <c r="N5592" s="1" t="s">
        <v>7</v>
      </c>
      <c r="O5592" s="6"/>
    </row>
    <row r="5593">
      <c r="A5593" s="5">
        <v>111163.0</v>
      </c>
      <c r="B5593" s="2">
        <v>46022.0</v>
      </c>
      <c r="C5593" s="1" t="s">
        <v>1094</v>
      </c>
      <c r="D5593" s="3" t="s">
        <v>316</v>
      </c>
      <c r="E5593" s="4">
        <v>46016.0</v>
      </c>
      <c r="F5593" s="5">
        <v>2400.0</v>
      </c>
      <c r="G5593" s="5">
        <v>9.0</v>
      </c>
      <c r="H5593" s="5">
        <v>21171.0</v>
      </c>
      <c r="I5593" s="1" t="s">
        <v>317</v>
      </c>
      <c r="J5593" s="1" t="s">
        <v>224</v>
      </c>
      <c r="K5593" s="1" t="s">
        <v>111</v>
      </c>
      <c r="L5593" s="1" t="s">
        <v>5</v>
      </c>
      <c r="M5593" s="1" t="s">
        <v>29</v>
      </c>
      <c r="N5593" s="1" t="s">
        <v>7</v>
      </c>
      <c r="O5593" s="6"/>
    </row>
    <row r="5594">
      <c r="A5594" s="5">
        <v>111228.0</v>
      </c>
      <c r="B5594" s="2">
        <v>46022.0</v>
      </c>
      <c r="C5594" s="1" t="s">
        <v>11</v>
      </c>
      <c r="D5594" s="3" t="s">
        <v>51</v>
      </c>
      <c r="E5594" s="4">
        <v>46016.0</v>
      </c>
      <c r="F5594" s="5">
        <v>13.0</v>
      </c>
      <c r="G5594" s="5">
        <v>366.0</v>
      </c>
      <c r="H5594" s="5">
        <v>4757.0</v>
      </c>
      <c r="I5594" s="1" t="s">
        <v>21</v>
      </c>
      <c r="J5594" s="1" t="s">
        <v>12</v>
      </c>
      <c r="K5594" s="1" t="s">
        <v>13</v>
      </c>
      <c r="L5594" s="1" t="s">
        <v>5</v>
      </c>
      <c r="M5594" s="1" t="s">
        <v>23</v>
      </c>
      <c r="N5594" s="1" t="s">
        <v>7</v>
      </c>
      <c r="O5594" s="6"/>
    </row>
    <row r="5595">
      <c r="A5595" s="5">
        <v>111228.0</v>
      </c>
      <c r="B5595" s="2">
        <v>46022.0</v>
      </c>
      <c r="C5595" s="1" t="s">
        <v>11</v>
      </c>
      <c r="D5595" s="7">
        <v>144.0</v>
      </c>
      <c r="E5595" s="4">
        <v>46016.0</v>
      </c>
      <c r="F5595" s="5">
        <v>360.0</v>
      </c>
      <c r="G5595" s="5">
        <v>98.0</v>
      </c>
      <c r="H5595" s="5">
        <v>35253.0</v>
      </c>
      <c r="I5595" s="1" t="s">
        <v>21</v>
      </c>
      <c r="J5595" s="1" t="s">
        <v>12</v>
      </c>
      <c r="K5595" s="1" t="s">
        <v>13</v>
      </c>
      <c r="L5595" s="1" t="s">
        <v>5</v>
      </c>
      <c r="M5595" s="1" t="s">
        <v>23</v>
      </c>
      <c r="N5595" s="1" t="s">
        <v>7</v>
      </c>
      <c r="O5595" s="6"/>
    </row>
    <row r="5596">
      <c r="A5596" s="5">
        <v>111228.0</v>
      </c>
      <c r="B5596" s="2">
        <v>46022.0</v>
      </c>
      <c r="C5596" s="1" t="s">
        <v>11</v>
      </c>
      <c r="D5596" s="7">
        <v>124.0</v>
      </c>
      <c r="E5596" s="4">
        <v>46016.0</v>
      </c>
      <c r="F5596" s="5">
        <v>184.0</v>
      </c>
      <c r="G5596" s="5">
        <v>132.0</v>
      </c>
      <c r="H5596" s="5">
        <v>24379.0</v>
      </c>
      <c r="I5596" s="1" t="s">
        <v>21</v>
      </c>
      <c r="J5596" s="1" t="s">
        <v>12</v>
      </c>
      <c r="K5596" s="1" t="s">
        <v>13</v>
      </c>
      <c r="L5596" s="1" t="s">
        <v>5</v>
      </c>
      <c r="M5596" s="1" t="s">
        <v>23</v>
      </c>
      <c r="N5596" s="1" t="s">
        <v>7</v>
      </c>
      <c r="O5596" s="6"/>
    </row>
    <row r="5597">
      <c r="A5597" s="5">
        <v>111228.0</v>
      </c>
      <c r="B5597" s="2">
        <v>46022.0</v>
      </c>
      <c r="C5597" s="1" t="s">
        <v>11</v>
      </c>
      <c r="D5597" s="3" t="s">
        <v>1039</v>
      </c>
      <c r="E5597" s="4">
        <v>46016.0</v>
      </c>
      <c r="F5597" s="5">
        <v>30.0</v>
      </c>
      <c r="G5597" s="5">
        <v>387.0</v>
      </c>
      <c r="H5597" s="5">
        <v>11609.0</v>
      </c>
      <c r="I5597" s="1" t="s">
        <v>21</v>
      </c>
      <c r="J5597" s="1" t="s">
        <v>12</v>
      </c>
      <c r="K5597" s="1" t="s">
        <v>13</v>
      </c>
      <c r="L5597" s="1" t="s">
        <v>5</v>
      </c>
      <c r="M5597" s="1" t="s">
        <v>23</v>
      </c>
      <c r="N5597" s="1" t="s">
        <v>7</v>
      </c>
      <c r="O5597" s="6"/>
    </row>
    <row r="5598">
      <c r="A5598" s="5">
        <v>111229.0</v>
      </c>
      <c r="B5598" s="2">
        <v>46022.0</v>
      </c>
      <c r="C5598" s="1" t="s">
        <v>11</v>
      </c>
      <c r="D5598" s="3" t="s">
        <v>41</v>
      </c>
      <c r="E5598" s="4">
        <v>46016.0</v>
      </c>
      <c r="F5598" s="5">
        <v>87.0</v>
      </c>
      <c r="G5598" s="5">
        <v>202.0</v>
      </c>
      <c r="H5598" s="5">
        <v>17541.0</v>
      </c>
      <c r="I5598" s="1" t="s">
        <v>21</v>
      </c>
      <c r="J5598" s="1" t="s">
        <v>12</v>
      </c>
      <c r="K5598" s="1" t="s">
        <v>13</v>
      </c>
      <c r="L5598" s="1" t="s">
        <v>5</v>
      </c>
      <c r="M5598" s="1" t="s">
        <v>23</v>
      </c>
      <c r="N5598" s="1" t="s">
        <v>7</v>
      </c>
      <c r="O5598" s="6"/>
    </row>
    <row r="5599">
      <c r="A5599" s="5">
        <v>111229.0</v>
      </c>
      <c r="B5599" s="2">
        <v>46022.0</v>
      </c>
      <c r="C5599" s="1" t="s">
        <v>11</v>
      </c>
      <c r="D5599" s="3" t="s">
        <v>41</v>
      </c>
      <c r="E5599" s="4">
        <v>46016.0</v>
      </c>
      <c r="F5599" s="5">
        <v>87.0</v>
      </c>
      <c r="G5599" s="5">
        <v>202.0</v>
      </c>
      <c r="H5599" s="5">
        <v>17541.0</v>
      </c>
      <c r="I5599" s="1" t="s">
        <v>21</v>
      </c>
      <c r="J5599" s="1" t="s">
        <v>12</v>
      </c>
      <c r="K5599" s="1" t="s">
        <v>13</v>
      </c>
      <c r="L5599" s="1" t="s">
        <v>5</v>
      </c>
      <c r="M5599" s="1" t="s">
        <v>23</v>
      </c>
      <c r="N5599" s="1" t="s">
        <v>7</v>
      </c>
      <c r="O5599" s="6"/>
    </row>
    <row r="5600">
      <c r="A5600" s="5">
        <v>111229.0</v>
      </c>
      <c r="B5600" s="2">
        <v>46022.0</v>
      </c>
      <c r="C5600" s="1" t="s">
        <v>11</v>
      </c>
      <c r="D5600" s="3" t="s">
        <v>259</v>
      </c>
      <c r="E5600" s="4">
        <v>46016.0</v>
      </c>
      <c r="F5600" s="5">
        <v>66.0</v>
      </c>
      <c r="G5600" s="5">
        <v>170.0</v>
      </c>
      <c r="H5600" s="5">
        <v>11217.0</v>
      </c>
      <c r="I5600" s="1" t="s">
        <v>21</v>
      </c>
      <c r="J5600" s="1" t="s">
        <v>12</v>
      </c>
      <c r="K5600" s="1" t="s">
        <v>13</v>
      </c>
      <c r="L5600" s="1" t="s">
        <v>5</v>
      </c>
      <c r="M5600" s="1" t="s">
        <v>23</v>
      </c>
      <c r="N5600" s="1" t="s">
        <v>7</v>
      </c>
      <c r="O5600" s="6"/>
    </row>
    <row r="5601">
      <c r="A5601" s="5">
        <v>111229.0</v>
      </c>
      <c r="B5601" s="2">
        <v>46022.0</v>
      </c>
      <c r="C5601" s="1" t="s">
        <v>11</v>
      </c>
      <c r="D5601" s="7">
        <v>1391.0</v>
      </c>
      <c r="E5601" s="4">
        <v>46016.0</v>
      </c>
      <c r="F5601" s="5">
        <v>200.0</v>
      </c>
      <c r="G5601" s="5">
        <v>58.0</v>
      </c>
      <c r="H5601" s="5">
        <v>11548.0</v>
      </c>
      <c r="I5601" s="1" t="s">
        <v>21</v>
      </c>
      <c r="J5601" s="1" t="s">
        <v>12</v>
      </c>
      <c r="K5601" s="1" t="s">
        <v>13</v>
      </c>
      <c r="L5601" s="1" t="s">
        <v>5</v>
      </c>
      <c r="M5601" s="1" t="s">
        <v>23</v>
      </c>
      <c r="N5601" s="1" t="s">
        <v>7</v>
      </c>
      <c r="O5601" s="6"/>
    </row>
    <row r="5602">
      <c r="A5602" s="5">
        <v>111229.0</v>
      </c>
      <c r="B5602" s="2">
        <v>46022.0</v>
      </c>
      <c r="C5602" s="1" t="s">
        <v>11</v>
      </c>
      <c r="D5602" s="3" t="s">
        <v>55</v>
      </c>
      <c r="E5602" s="4">
        <v>46016.0</v>
      </c>
      <c r="F5602" s="5">
        <v>100.0</v>
      </c>
      <c r="G5602" s="5">
        <v>60.0</v>
      </c>
      <c r="H5602" s="5">
        <v>6003.0</v>
      </c>
      <c r="I5602" s="1" t="s">
        <v>56</v>
      </c>
      <c r="J5602" s="1" t="s">
        <v>12</v>
      </c>
      <c r="K5602" s="1" t="s">
        <v>13</v>
      </c>
      <c r="L5602" s="1" t="s">
        <v>5</v>
      </c>
      <c r="M5602" s="1" t="s">
        <v>23</v>
      </c>
      <c r="N5602" s="1" t="s">
        <v>7</v>
      </c>
      <c r="O5602" s="6"/>
    </row>
    <row r="5603">
      <c r="A5603" s="5">
        <v>111229.0</v>
      </c>
      <c r="B5603" s="2">
        <v>46022.0</v>
      </c>
      <c r="C5603" s="1" t="s">
        <v>11</v>
      </c>
      <c r="D5603" s="3" t="s">
        <v>786</v>
      </c>
      <c r="E5603" s="4">
        <v>46016.0</v>
      </c>
      <c r="F5603" s="5">
        <v>30.0</v>
      </c>
      <c r="G5603" s="5">
        <v>354.0</v>
      </c>
      <c r="H5603" s="5">
        <v>10629.0</v>
      </c>
      <c r="I5603" s="1" t="s">
        <v>21</v>
      </c>
      <c r="J5603" s="1" t="s">
        <v>12</v>
      </c>
      <c r="K5603" s="1" t="s">
        <v>13</v>
      </c>
      <c r="L5603" s="1" t="s">
        <v>5</v>
      </c>
      <c r="M5603" s="1" t="s">
        <v>23</v>
      </c>
      <c r="N5603" s="1" t="s">
        <v>7</v>
      </c>
      <c r="O5603" s="6"/>
    </row>
    <row r="5604">
      <c r="A5604" s="5">
        <v>111229.0</v>
      </c>
      <c r="B5604" s="2">
        <v>46022.0</v>
      </c>
      <c r="C5604" s="1" t="s">
        <v>11</v>
      </c>
      <c r="D5604" s="7">
        <v>153.0</v>
      </c>
      <c r="E5604" s="4">
        <v>46016.0</v>
      </c>
      <c r="F5604" s="5">
        <v>75.0</v>
      </c>
      <c r="G5604" s="5">
        <v>365.0</v>
      </c>
      <c r="H5604" s="5">
        <v>27362.0</v>
      </c>
      <c r="I5604" s="1" t="s">
        <v>21</v>
      </c>
      <c r="J5604" s="1" t="s">
        <v>12</v>
      </c>
      <c r="K5604" s="1" t="s">
        <v>13</v>
      </c>
      <c r="L5604" s="1" t="s">
        <v>5</v>
      </c>
      <c r="M5604" s="1" t="s">
        <v>23</v>
      </c>
      <c r="N5604" s="1" t="s">
        <v>7</v>
      </c>
      <c r="O5604" s="6"/>
    </row>
    <row r="5605">
      <c r="A5605" s="5">
        <v>111229.0</v>
      </c>
      <c r="B5605" s="2">
        <v>46022.0</v>
      </c>
      <c r="C5605" s="1" t="s">
        <v>11</v>
      </c>
      <c r="D5605" s="3" t="s">
        <v>596</v>
      </c>
      <c r="E5605" s="4">
        <v>46016.0</v>
      </c>
      <c r="F5605" s="5">
        <v>13.0</v>
      </c>
      <c r="G5605" s="5">
        <v>376.0</v>
      </c>
      <c r="H5605" s="5">
        <v>4894.0</v>
      </c>
      <c r="I5605" s="1" t="s">
        <v>21</v>
      </c>
      <c r="J5605" s="1" t="s">
        <v>12</v>
      </c>
      <c r="K5605" s="1" t="s">
        <v>13</v>
      </c>
      <c r="L5605" s="1" t="s">
        <v>5</v>
      </c>
      <c r="M5605" s="1" t="s">
        <v>23</v>
      </c>
      <c r="N5605" s="1" t="s">
        <v>7</v>
      </c>
      <c r="O5605" s="6"/>
    </row>
    <row r="5606">
      <c r="A5606" s="5">
        <v>111229.0</v>
      </c>
      <c r="B5606" s="2">
        <v>46022.0</v>
      </c>
      <c r="C5606" s="1" t="s">
        <v>11</v>
      </c>
      <c r="D5606" s="7">
        <v>187.0</v>
      </c>
      <c r="E5606" s="4">
        <v>46016.0</v>
      </c>
      <c r="F5606" s="5">
        <v>88.0</v>
      </c>
      <c r="G5606" s="5">
        <v>263.0</v>
      </c>
      <c r="H5606" s="5">
        <v>23149.0</v>
      </c>
      <c r="I5606" s="1" t="s">
        <v>21</v>
      </c>
      <c r="J5606" s="1" t="s">
        <v>12</v>
      </c>
      <c r="K5606" s="1" t="s">
        <v>13</v>
      </c>
      <c r="L5606" s="1" t="s">
        <v>5</v>
      </c>
      <c r="M5606" s="1" t="s">
        <v>23</v>
      </c>
      <c r="N5606" s="1" t="s">
        <v>7</v>
      </c>
      <c r="O5606" s="6"/>
    </row>
    <row r="5607">
      <c r="A5607" s="5">
        <v>111229.0</v>
      </c>
      <c r="B5607" s="2">
        <v>46022.0</v>
      </c>
      <c r="C5607" s="1" t="s">
        <v>11</v>
      </c>
      <c r="D5607" s="3" t="s">
        <v>234</v>
      </c>
      <c r="E5607" s="4">
        <v>46016.0</v>
      </c>
      <c r="F5607" s="5">
        <v>13.0</v>
      </c>
      <c r="G5607" s="5">
        <v>376.0</v>
      </c>
      <c r="H5607" s="5">
        <v>4894.0</v>
      </c>
      <c r="I5607" s="1" t="s">
        <v>21</v>
      </c>
      <c r="J5607" s="1" t="s">
        <v>12</v>
      </c>
      <c r="K5607" s="1" t="s">
        <v>13</v>
      </c>
      <c r="L5607" s="1" t="s">
        <v>5</v>
      </c>
      <c r="M5607" s="1" t="s">
        <v>23</v>
      </c>
      <c r="N5607" s="1" t="s">
        <v>7</v>
      </c>
      <c r="O5607" s="6"/>
    </row>
    <row r="5608">
      <c r="A5608" s="5">
        <v>111229.0</v>
      </c>
      <c r="B5608" s="2">
        <v>46022.0</v>
      </c>
      <c r="C5608" s="1" t="s">
        <v>11</v>
      </c>
      <c r="D5608" s="7">
        <v>701.0</v>
      </c>
      <c r="E5608" s="4">
        <v>46016.0</v>
      </c>
      <c r="F5608" s="5">
        <v>100.0</v>
      </c>
      <c r="G5608" s="5">
        <v>423.0</v>
      </c>
      <c r="H5608" s="5">
        <v>42304.0</v>
      </c>
      <c r="I5608" s="1" t="s">
        <v>56</v>
      </c>
      <c r="J5608" s="1" t="s">
        <v>12</v>
      </c>
      <c r="K5608" s="1" t="s">
        <v>13</v>
      </c>
      <c r="L5608" s="1" t="s">
        <v>5</v>
      </c>
      <c r="M5608" s="1" t="s">
        <v>23</v>
      </c>
      <c r="N5608" s="1" t="s">
        <v>7</v>
      </c>
      <c r="O5608" s="6"/>
    </row>
    <row r="5609">
      <c r="A5609" s="5">
        <v>111229.0</v>
      </c>
      <c r="B5609" s="2">
        <v>46022.0</v>
      </c>
      <c r="C5609" s="1" t="s">
        <v>11</v>
      </c>
      <c r="D5609" s="3" t="s">
        <v>1118</v>
      </c>
      <c r="E5609" s="4">
        <v>46016.0</v>
      </c>
      <c r="F5609" s="5">
        <v>30.0</v>
      </c>
      <c r="G5609" s="5">
        <v>325.0</v>
      </c>
      <c r="H5609" s="5">
        <v>9765.0</v>
      </c>
      <c r="I5609" s="1" t="s">
        <v>21</v>
      </c>
      <c r="J5609" s="1" t="s">
        <v>12</v>
      </c>
      <c r="K5609" s="1" t="s">
        <v>13</v>
      </c>
      <c r="L5609" s="1" t="s">
        <v>5</v>
      </c>
      <c r="M5609" s="1" t="s">
        <v>23</v>
      </c>
      <c r="N5609" s="1" t="s">
        <v>7</v>
      </c>
      <c r="O5609" s="6"/>
    </row>
    <row r="5610">
      <c r="A5610" s="5">
        <v>111230.0</v>
      </c>
      <c r="B5610" s="2">
        <v>46022.0</v>
      </c>
      <c r="C5610" s="1" t="s">
        <v>11</v>
      </c>
      <c r="D5610" s="3" t="s">
        <v>898</v>
      </c>
      <c r="E5610" s="4">
        <v>46016.0</v>
      </c>
      <c r="F5610" s="5">
        <v>66.0</v>
      </c>
      <c r="G5610" s="5">
        <v>180.0</v>
      </c>
      <c r="H5610" s="5">
        <v>11850.0</v>
      </c>
      <c r="I5610" s="1" t="s">
        <v>21</v>
      </c>
      <c r="J5610" s="1" t="s">
        <v>12</v>
      </c>
      <c r="K5610" s="1" t="s">
        <v>13</v>
      </c>
      <c r="L5610" s="1" t="s">
        <v>5</v>
      </c>
      <c r="M5610" s="1" t="s">
        <v>23</v>
      </c>
      <c r="N5610" s="1" t="s">
        <v>7</v>
      </c>
      <c r="O5610" s="6"/>
    </row>
    <row r="5611">
      <c r="A5611" s="5">
        <v>111230.0</v>
      </c>
      <c r="B5611" s="2">
        <v>46022.0</v>
      </c>
      <c r="C5611" s="1" t="s">
        <v>11</v>
      </c>
      <c r="D5611" s="3" t="s">
        <v>901</v>
      </c>
      <c r="E5611" s="4">
        <v>46016.0</v>
      </c>
      <c r="F5611" s="5">
        <v>33.0</v>
      </c>
      <c r="G5611" s="5">
        <v>225.0</v>
      </c>
      <c r="H5611" s="5">
        <v>7414.0</v>
      </c>
      <c r="I5611" s="1" t="s">
        <v>21</v>
      </c>
      <c r="J5611" s="1" t="s">
        <v>12</v>
      </c>
      <c r="K5611" s="1" t="s">
        <v>13</v>
      </c>
      <c r="L5611" s="1" t="s">
        <v>5</v>
      </c>
      <c r="M5611" s="1" t="s">
        <v>23</v>
      </c>
      <c r="N5611" s="1" t="s">
        <v>7</v>
      </c>
      <c r="O5611" s="6"/>
    </row>
    <row r="5612">
      <c r="A5612" s="5">
        <v>111230.0</v>
      </c>
      <c r="B5612" s="2">
        <v>46022.0</v>
      </c>
      <c r="C5612" s="1" t="s">
        <v>11</v>
      </c>
      <c r="D5612" s="3" t="s">
        <v>889</v>
      </c>
      <c r="E5612" s="4">
        <v>46016.0</v>
      </c>
      <c r="F5612" s="5">
        <v>66.0</v>
      </c>
      <c r="G5612" s="5">
        <v>164.0</v>
      </c>
      <c r="H5612" s="5">
        <v>10836.0</v>
      </c>
      <c r="I5612" s="1" t="s">
        <v>21</v>
      </c>
      <c r="J5612" s="1" t="s">
        <v>12</v>
      </c>
      <c r="K5612" s="1" t="s">
        <v>13</v>
      </c>
      <c r="L5612" s="1" t="s">
        <v>5</v>
      </c>
      <c r="M5612" s="1" t="s">
        <v>23</v>
      </c>
      <c r="N5612" s="1" t="s">
        <v>7</v>
      </c>
      <c r="O5612" s="6"/>
    </row>
    <row r="5613">
      <c r="A5613" s="5">
        <v>111231.0</v>
      </c>
      <c r="B5613" s="2">
        <v>46022.0</v>
      </c>
      <c r="C5613" s="1" t="s">
        <v>11</v>
      </c>
      <c r="D5613" s="3" t="s">
        <v>89</v>
      </c>
      <c r="E5613" s="4">
        <v>46016.0</v>
      </c>
      <c r="F5613" s="5">
        <v>4.0</v>
      </c>
      <c r="G5613" s="5">
        <v>3187.0</v>
      </c>
      <c r="H5613" s="5">
        <v>12748.0</v>
      </c>
      <c r="I5613" s="1" t="s">
        <v>58</v>
      </c>
      <c r="J5613" s="1" t="s">
        <v>12</v>
      </c>
      <c r="K5613" s="1" t="s">
        <v>13</v>
      </c>
      <c r="L5613" s="1" t="s">
        <v>5</v>
      </c>
      <c r="M5613" s="1" t="s">
        <v>59</v>
      </c>
      <c r="N5613" s="1" t="s">
        <v>7</v>
      </c>
      <c r="O5613" s="6"/>
    </row>
    <row r="5614">
      <c r="A5614" s="5">
        <v>111231.0</v>
      </c>
      <c r="B5614" s="2">
        <v>46022.0</v>
      </c>
      <c r="C5614" s="1" t="s">
        <v>11</v>
      </c>
      <c r="D5614" s="3" t="s">
        <v>87</v>
      </c>
      <c r="E5614" s="4">
        <v>46016.0</v>
      </c>
      <c r="F5614" s="5">
        <v>4.0</v>
      </c>
      <c r="G5614" s="5">
        <v>3868.0</v>
      </c>
      <c r="H5614" s="5">
        <v>15474.0</v>
      </c>
      <c r="I5614" s="1" t="s">
        <v>58</v>
      </c>
      <c r="J5614" s="1" t="s">
        <v>12</v>
      </c>
      <c r="K5614" s="1" t="s">
        <v>13</v>
      </c>
      <c r="L5614" s="1" t="s">
        <v>5</v>
      </c>
      <c r="M5614" s="1" t="s">
        <v>59</v>
      </c>
      <c r="N5614" s="1" t="s">
        <v>7</v>
      </c>
      <c r="O5614" s="6"/>
    </row>
    <row r="5615">
      <c r="A5615" s="5">
        <v>111232.0</v>
      </c>
      <c r="B5615" s="2">
        <v>46022.0</v>
      </c>
      <c r="C5615" s="1" t="s">
        <v>11</v>
      </c>
      <c r="D5615" s="7">
        <v>144.0</v>
      </c>
      <c r="E5615" s="4">
        <v>46016.0</v>
      </c>
      <c r="F5615" s="5">
        <v>180.0</v>
      </c>
      <c r="G5615" s="5">
        <v>98.0</v>
      </c>
      <c r="H5615" s="5">
        <v>17627.0</v>
      </c>
      <c r="I5615" s="1" t="s">
        <v>21</v>
      </c>
      <c r="J5615" s="1" t="s">
        <v>12</v>
      </c>
      <c r="K5615" s="1" t="s">
        <v>13</v>
      </c>
      <c r="L5615" s="1" t="s">
        <v>5</v>
      </c>
      <c r="M5615" s="1" t="s">
        <v>23</v>
      </c>
      <c r="N5615" s="1" t="s">
        <v>7</v>
      </c>
      <c r="O5615" s="6"/>
    </row>
    <row r="5616">
      <c r="A5616" s="5">
        <v>111232.0</v>
      </c>
      <c r="B5616" s="2">
        <v>46022.0</v>
      </c>
      <c r="C5616" s="1" t="s">
        <v>11</v>
      </c>
      <c r="D5616" s="3" t="s">
        <v>894</v>
      </c>
      <c r="E5616" s="4">
        <v>46016.0</v>
      </c>
      <c r="F5616" s="5">
        <v>24.0</v>
      </c>
      <c r="G5616" s="5">
        <v>340.0</v>
      </c>
      <c r="H5616" s="5">
        <v>8158.0</v>
      </c>
      <c r="I5616" s="1" t="s">
        <v>21</v>
      </c>
      <c r="J5616" s="1" t="s">
        <v>12</v>
      </c>
      <c r="K5616" s="1" t="s">
        <v>13</v>
      </c>
      <c r="L5616" s="1" t="s">
        <v>5</v>
      </c>
      <c r="M5616" s="1" t="s">
        <v>23</v>
      </c>
      <c r="N5616" s="1" t="s">
        <v>7</v>
      </c>
      <c r="O5616" s="6"/>
    </row>
    <row r="5617">
      <c r="A5617" s="5">
        <v>111232.0</v>
      </c>
      <c r="B5617" s="2">
        <v>46022.0</v>
      </c>
      <c r="C5617" s="1" t="s">
        <v>11</v>
      </c>
      <c r="D5617" s="3" t="s">
        <v>254</v>
      </c>
      <c r="E5617" s="4">
        <v>46016.0</v>
      </c>
      <c r="F5617" s="5">
        <v>24.0</v>
      </c>
      <c r="G5617" s="5">
        <v>320.0</v>
      </c>
      <c r="H5617" s="5">
        <v>7674.0</v>
      </c>
      <c r="I5617" s="1" t="s">
        <v>21</v>
      </c>
      <c r="J5617" s="1" t="s">
        <v>12</v>
      </c>
      <c r="K5617" s="1" t="s">
        <v>13</v>
      </c>
      <c r="L5617" s="1" t="s">
        <v>5</v>
      </c>
      <c r="M5617" s="1" t="s">
        <v>23</v>
      </c>
      <c r="N5617" s="1" t="s">
        <v>7</v>
      </c>
      <c r="O5617" s="6"/>
    </row>
    <row r="5618">
      <c r="A5618" s="5">
        <v>111232.0</v>
      </c>
      <c r="B5618" s="2">
        <v>46022.0</v>
      </c>
      <c r="C5618" s="1" t="s">
        <v>11</v>
      </c>
      <c r="D5618" s="3" t="s">
        <v>1021</v>
      </c>
      <c r="E5618" s="4">
        <v>46016.0</v>
      </c>
      <c r="F5618" s="5">
        <v>30.0</v>
      </c>
      <c r="G5618" s="5">
        <v>365.0</v>
      </c>
      <c r="H5618" s="5">
        <v>10946.0</v>
      </c>
      <c r="I5618" s="1" t="s">
        <v>21</v>
      </c>
      <c r="J5618" s="1" t="s">
        <v>12</v>
      </c>
      <c r="K5618" s="1" t="s">
        <v>13</v>
      </c>
      <c r="L5618" s="1" t="s">
        <v>5</v>
      </c>
      <c r="M5618" s="1" t="s">
        <v>23</v>
      </c>
      <c r="N5618" s="1" t="s">
        <v>7</v>
      </c>
      <c r="O5618" s="6"/>
    </row>
    <row r="5619">
      <c r="A5619" s="5">
        <v>111232.0</v>
      </c>
      <c r="B5619" s="2">
        <v>46022.0</v>
      </c>
      <c r="C5619" s="1" t="s">
        <v>11</v>
      </c>
      <c r="D5619" s="3" t="s">
        <v>893</v>
      </c>
      <c r="E5619" s="4">
        <v>46016.0</v>
      </c>
      <c r="F5619" s="5">
        <v>30.0</v>
      </c>
      <c r="G5619" s="5">
        <v>320.0</v>
      </c>
      <c r="H5619" s="5">
        <v>9592.0</v>
      </c>
      <c r="I5619" s="1" t="s">
        <v>21</v>
      </c>
      <c r="J5619" s="1" t="s">
        <v>12</v>
      </c>
      <c r="K5619" s="1" t="s">
        <v>13</v>
      </c>
      <c r="L5619" s="1" t="s">
        <v>5</v>
      </c>
      <c r="M5619" s="1" t="s">
        <v>23</v>
      </c>
      <c r="N5619" s="1" t="s">
        <v>7</v>
      </c>
      <c r="O5619" s="6"/>
    </row>
    <row r="5620">
      <c r="A5620" s="5">
        <v>111232.0</v>
      </c>
      <c r="B5620" s="2">
        <v>46022.0</v>
      </c>
      <c r="C5620" s="1" t="s">
        <v>11</v>
      </c>
      <c r="D5620" s="7">
        <v>156.0</v>
      </c>
      <c r="E5620" s="4">
        <v>46016.0</v>
      </c>
      <c r="F5620" s="5">
        <v>25.0</v>
      </c>
      <c r="G5620" s="5">
        <v>950.0</v>
      </c>
      <c r="H5620" s="5">
        <v>23762.0</v>
      </c>
      <c r="I5620" s="1" t="s">
        <v>21</v>
      </c>
      <c r="J5620" s="1" t="s">
        <v>12</v>
      </c>
      <c r="K5620" s="1" t="s">
        <v>13</v>
      </c>
      <c r="L5620" s="1" t="s">
        <v>5</v>
      </c>
      <c r="M5620" s="1" t="s">
        <v>23</v>
      </c>
      <c r="N5620" s="1" t="s">
        <v>7</v>
      </c>
      <c r="O5620" s="6"/>
    </row>
    <row r="5621">
      <c r="A5621" s="5">
        <v>111233.0</v>
      </c>
      <c r="B5621" s="2">
        <v>46022.0</v>
      </c>
      <c r="C5621" s="1" t="s">
        <v>11</v>
      </c>
      <c r="D5621" s="3" t="s">
        <v>1119</v>
      </c>
      <c r="E5621" s="4">
        <v>46016.0</v>
      </c>
      <c r="F5621" s="5">
        <v>30.0</v>
      </c>
      <c r="G5621" s="5">
        <v>313.0</v>
      </c>
      <c r="H5621" s="5">
        <v>9385.0</v>
      </c>
      <c r="I5621" s="1" t="s">
        <v>61</v>
      </c>
      <c r="J5621" s="1" t="s">
        <v>12</v>
      </c>
      <c r="K5621" s="1" t="s">
        <v>13</v>
      </c>
      <c r="L5621" s="1" t="s">
        <v>5</v>
      </c>
      <c r="M5621" s="1" t="s">
        <v>29</v>
      </c>
      <c r="N5621" s="1" t="s">
        <v>7</v>
      </c>
      <c r="O5621" s="6"/>
    </row>
    <row r="5622">
      <c r="A5622" s="5">
        <v>111234.0</v>
      </c>
      <c r="B5622" s="2">
        <v>46022.0</v>
      </c>
      <c r="C5622" s="1" t="s">
        <v>11</v>
      </c>
      <c r="D5622" s="3" t="s">
        <v>515</v>
      </c>
      <c r="E5622" s="4">
        <v>46016.0</v>
      </c>
      <c r="F5622" s="5">
        <v>20.0</v>
      </c>
      <c r="G5622" s="5">
        <v>547.0</v>
      </c>
      <c r="H5622" s="5">
        <v>10949.0</v>
      </c>
      <c r="I5622" s="1" t="s">
        <v>61</v>
      </c>
      <c r="J5622" s="1" t="s">
        <v>12</v>
      </c>
      <c r="K5622" s="1" t="s">
        <v>13</v>
      </c>
      <c r="L5622" s="1" t="s">
        <v>5</v>
      </c>
      <c r="M5622" s="1" t="s">
        <v>29</v>
      </c>
      <c r="N5622" s="1" t="s">
        <v>7</v>
      </c>
      <c r="O5622" s="6"/>
    </row>
    <row r="5623">
      <c r="A5623" s="5">
        <v>111235.0</v>
      </c>
      <c r="B5623" s="2">
        <v>46022.0</v>
      </c>
      <c r="C5623" s="1" t="s">
        <v>11</v>
      </c>
      <c r="D5623" s="7">
        <v>5251.0</v>
      </c>
      <c r="E5623" s="4">
        <v>46016.0</v>
      </c>
      <c r="F5623" s="5">
        <v>10.0</v>
      </c>
      <c r="G5623" s="5">
        <v>1279.0</v>
      </c>
      <c r="H5623" s="5">
        <v>12790.0</v>
      </c>
      <c r="I5623" s="1" t="s">
        <v>61</v>
      </c>
      <c r="J5623" s="1" t="s">
        <v>12</v>
      </c>
      <c r="K5623" s="1" t="s">
        <v>13</v>
      </c>
      <c r="L5623" s="1" t="s">
        <v>5</v>
      </c>
      <c r="M5623" s="1" t="s">
        <v>29</v>
      </c>
      <c r="N5623" s="1" t="s">
        <v>7</v>
      </c>
      <c r="O5623" s="6"/>
    </row>
    <row r="5624">
      <c r="A5624" s="5">
        <v>300392.0</v>
      </c>
      <c r="B5624" s="2">
        <v>46022.0</v>
      </c>
      <c r="C5624" s="1" t="s">
        <v>24</v>
      </c>
      <c r="D5624" s="3" t="s">
        <v>302</v>
      </c>
      <c r="E5624" s="4">
        <v>46016.0</v>
      </c>
      <c r="F5624" s="5">
        <v>6.0</v>
      </c>
      <c r="G5624" s="5">
        <v>725.0</v>
      </c>
      <c r="H5624" s="5">
        <v>4265.0</v>
      </c>
      <c r="I5624" s="1" t="s">
        <v>2</v>
      </c>
      <c r="J5624" s="1" t="s">
        <v>27</v>
      </c>
      <c r="K5624" s="1" t="s">
        <v>28</v>
      </c>
      <c r="L5624" s="1" t="s">
        <v>5</v>
      </c>
      <c r="M5624" s="1" t="s">
        <v>6</v>
      </c>
      <c r="N5624" s="1" t="s">
        <v>7</v>
      </c>
      <c r="O5624" s="6"/>
    </row>
    <row r="5625">
      <c r="A5625" s="5">
        <v>300392.0</v>
      </c>
      <c r="B5625" s="2">
        <v>46022.0</v>
      </c>
      <c r="C5625" s="1" t="s">
        <v>24</v>
      </c>
      <c r="D5625" s="3" t="s">
        <v>106</v>
      </c>
      <c r="E5625" s="4">
        <v>46016.0</v>
      </c>
      <c r="F5625" s="5">
        <v>16.0</v>
      </c>
      <c r="G5625" s="5">
        <v>1162.0</v>
      </c>
      <c r="H5625" s="5">
        <v>18224.0</v>
      </c>
      <c r="I5625" s="1" t="s">
        <v>2</v>
      </c>
      <c r="J5625" s="1" t="s">
        <v>27</v>
      </c>
      <c r="K5625" s="1" t="s">
        <v>28</v>
      </c>
      <c r="L5625" s="1" t="s">
        <v>5</v>
      </c>
      <c r="M5625" s="1" t="s">
        <v>6</v>
      </c>
      <c r="N5625" s="1" t="s">
        <v>7</v>
      </c>
      <c r="O5625" s="6"/>
    </row>
    <row r="5626">
      <c r="A5626" s="5">
        <v>300392.0</v>
      </c>
      <c r="B5626" s="2">
        <v>46022.0</v>
      </c>
      <c r="C5626" s="1" t="s">
        <v>24</v>
      </c>
      <c r="D5626" s="3" t="s">
        <v>107</v>
      </c>
      <c r="E5626" s="4">
        <v>46016.0</v>
      </c>
      <c r="F5626" s="5">
        <v>24.0</v>
      </c>
      <c r="G5626" s="5">
        <v>359.0</v>
      </c>
      <c r="H5626" s="5">
        <v>8447.0</v>
      </c>
      <c r="I5626" s="1" t="s">
        <v>2</v>
      </c>
      <c r="J5626" s="1" t="s">
        <v>27</v>
      </c>
      <c r="K5626" s="1" t="s">
        <v>28</v>
      </c>
      <c r="L5626" s="1" t="s">
        <v>5</v>
      </c>
      <c r="M5626" s="1" t="s">
        <v>6</v>
      </c>
      <c r="N5626" s="1" t="s">
        <v>7</v>
      </c>
      <c r="O5626" s="6"/>
    </row>
    <row r="5627">
      <c r="A5627" s="5">
        <v>300392.0</v>
      </c>
      <c r="B5627" s="2">
        <v>46022.0</v>
      </c>
      <c r="C5627" s="1" t="s">
        <v>24</v>
      </c>
      <c r="D5627" s="3" t="s">
        <v>105</v>
      </c>
      <c r="E5627" s="4">
        <v>46016.0</v>
      </c>
      <c r="F5627" s="5">
        <v>16.0</v>
      </c>
      <c r="G5627" s="5">
        <v>527.0</v>
      </c>
      <c r="H5627" s="5">
        <v>8265.0</v>
      </c>
      <c r="I5627" s="1" t="s">
        <v>2</v>
      </c>
      <c r="J5627" s="1" t="s">
        <v>27</v>
      </c>
      <c r="K5627" s="1" t="s">
        <v>28</v>
      </c>
      <c r="L5627" s="1" t="s">
        <v>5</v>
      </c>
      <c r="M5627" s="1" t="s">
        <v>6</v>
      </c>
      <c r="N5627" s="1" t="s">
        <v>7</v>
      </c>
      <c r="O5627" s="6"/>
    </row>
    <row r="5628">
      <c r="A5628" s="5">
        <v>300392.0</v>
      </c>
      <c r="B5628" s="2">
        <v>46022.0</v>
      </c>
      <c r="C5628" s="1" t="s">
        <v>24</v>
      </c>
      <c r="D5628" s="3" t="s">
        <v>303</v>
      </c>
      <c r="E5628" s="4">
        <v>46016.0</v>
      </c>
      <c r="F5628" s="5">
        <v>8.0</v>
      </c>
      <c r="G5628" s="5">
        <v>527.0</v>
      </c>
      <c r="H5628" s="5">
        <v>4133.0</v>
      </c>
      <c r="I5628" s="1" t="s">
        <v>2</v>
      </c>
      <c r="J5628" s="1" t="s">
        <v>27</v>
      </c>
      <c r="K5628" s="1" t="s">
        <v>28</v>
      </c>
      <c r="L5628" s="1" t="s">
        <v>5</v>
      </c>
      <c r="M5628" s="1" t="s">
        <v>6</v>
      </c>
      <c r="N5628" s="1" t="s">
        <v>7</v>
      </c>
      <c r="O5628" s="6"/>
    </row>
    <row r="5629">
      <c r="A5629" s="5">
        <v>300392.0</v>
      </c>
      <c r="B5629" s="2">
        <v>46022.0</v>
      </c>
      <c r="C5629" s="1" t="s">
        <v>24</v>
      </c>
      <c r="D5629" s="3" t="s">
        <v>304</v>
      </c>
      <c r="E5629" s="4">
        <v>46016.0</v>
      </c>
      <c r="F5629" s="5">
        <v>8.0</v>
      </c>
      <c r="G5629" s="5">
        <v>527.0</v>
      </c>
      <c r="H5629" s="5">
        <v>4133.0</v>
      </c>
      <c r="I5629" s="1" t="s">
        <v>2</v>
      </c>
      <c r="J5629" s="1" t="s">
        <v>27</v>
      </c>
      <c r="K5629" s="1" t="s">
        <v>28</v>
      </c>
      <c r="L5629" s="1" t="s">
        <v>5</v>
      </c>
      <c r="M5629" s="1" t="s">
        <v>6</v>
      </c>
      <c r="N5629" s="1" t="s">
        <v>7</v>
      </c>
      <c r="O5629" s="6"/>
    </row>
    <row r="5630">
      <c r="A5630" s="5">
        <v>300392.0</v>
      </c>
      <c r="B5630" s="2">
        <v>46022.0</v>
      </c>
      <c r="C5630" s="1" t="s">
        <v>24</v>
      </c>
      <c r="D5630" s="3" t="s">
        <v>222</v>
      </c>
      <c r="E5630" s="4">
        <v>46016.0</v>
      </c>
      <c r="F5630" s="5">
        <v>18.0</v>
      </c>
      <c r="G5630" s="5">
        <v>725.0</v>
      </c>
      <c r="H5630" s="5">
        <v>12794.0</v>
      </c>
      <c r="I5630" s="1" t="s">
        <v>2</v>
      </c>
      <c r="J5630" s="1" t="s">
        <v>27</v>
      </c>
      <c r="K5630" s="1" t="s">
        <v>28</v>
      </c>
      <c r="L5630" s="1" t="s">
        <v>5</v>
      </c>
      <c r="M5630" s="1" t="s">
        <v>6</v>
      </c>
      <c r="N5630" s="1" t="s">
        <v>7</v>
      </c>
      <c r="O5630" s="6"/>
    </row>
    <row r="5631">
      <c r="A5631" s="5">
        <v>300392.0</v>
      </c>
      <c r="B5631" s="2">
        <v>46022.0</v>
      </c>
      <c r="C5631" s="1" t="s">
        <v>24</v>
      </c>
      <c r="D5631" s="3" t="s">
        <v>305</v>
      </c>
      <c r="E5631" s="4">
        <v>46016.0</v>
      </c>
      <c r="F5631" s="5">
        <v>6.0</v>
      </c>
      <c r="G5631" s="5">
        <v>725.0</v>
      </c>
      <c r="H5631" s="5">
        <v>4265.0</v>
      </c>
      <c r="I5631" s="1" t="s">
        <v>2</v>
      </c>
      <c r="J5631" s="1" t="s">
        <v>27</v>
      </c>
      <c r="K5631" s="1" t="s">
        <v>28</v>
      </c>
      <c r="L5631" s="1" t="s">
        <v>5</v>
      </c>
      <c r="M5631" s="1" t="s">
        <v>6</v>
      </c>
      <c r="N5631" s="1" t="s">
        <v>7</v>
      </c>
      <c r="O5631" s="6"/>
    </row>
    <row r="5632">
      <c r="A5632" s="5">
        <v>300396.0</v>
      </c>
      <c r="B5632" s="2">
        <v>46022.0</v>
      </c>
      <c r="C5632" s="1" t="s">
        <v>1120</v>
      </c>
      <c r="D5632" s="3" t="s">
        <v>106</v>
      </c>
      <c r="E5632" s="4">
        <v>46016.0</v>
      </c>
      <c r="F5632" s="5">
        <v>60.0</v>
      </c>
      <c r="G5632" s="5">
        <v>1162.0</v>
      </c>
      <c r="H5632" s="5">
        <v>68341.0</v>
      </c>
      <c r="I5632" s="1" t="s">
        <v>2</v>
      </c>
      <c r="J5632" s="1" t="s">
        <v>92</v>
      </c>
      <c r="K5632" s="1" t="s">
        <v>13</v>
      </c>
      <c r="L5632" s="1" t="s">
        <v>5</v>
      </c>
      <c r="M5632" s="1" t="s">
        <v>6</v>
      </c>
      <c r="N5632" s="1" t="s">
        <v>7</v>
      </c>
      <c r="O5632" s="6"/>
    </row>
    <row r="5633">
      <c r="A5633" s="5">
        <v>300396.0</v>
      </c>
      <c r="B5633" s="2">
        <v>46022.0</v>
      </c>
      <c r="C5633" s="1" t="s">
        <v>1120</v>
      </c>
      <c r="D5633" s="3" t="s">
        <v>222</v>
      </c>
      <c r="E5633" s="4">
        <v>46016.0</v>
      </c>
      <c r="F5633" s="5">
        <v>24.0</v>
      </c>
      <c r="G5633" s="5">
        <v>725.0</v>
      </c>
      <c r="H5633" s="5">
        <v>17062.0</v>
      </c>
      <c r="I5633" s="1" t="s">
        <v>2</v>
      </c>
      <c r="J5633" s="1" t="s">
        <v>92</v>
      </c>
      <c r="K5633" s="1" t="s">
        <v>13</v>
      </c>
      <c r="L5633" s="1" t="s">
        <v>5</v>
      </c>
      <c r="M5633" s="1" t="s">
        <v>6</v>
      </c>
      <c r="N5633" s="1" t="s">
        <v>7</v>
      </c>
      <c r="O5633" s="6"/>
    </row>
    <row r="5634">
      <c r="A5634" s="5">
        <v>300396.0</v>
      </c>
      <c r="B5634" s="2">
        <v>46022.0</v>
      </c>
      <c r="C5634" s="1" t="s">
        <v>1120</v>
      </c>
      <c r="D5634" s="3" t="s">
        <v>107</v>
      </c>
      <c r="E5634" s="4">
        <v>46016.0</v>
      </c>
      <c r="F5634" s="5">
        <v>36.0</v>
      </c>
      <c r="G5634" s="5">
        <v>359.0</v>
      </c>
      <c r="H5634" s="5">
        <v>12673.0</v>
      </c>
      <c r="I5634" s="1" t="s">
        <v>2</v>
      </c>
      <c r="J5634" s="1" t="s">
        <v>92</v>
      </c>
      <c r="K5634" s="1" t="s">
        <v>13</v>
      </c>
      <c r="L5634" s="1" t="s">
        <v>5</v>
      </c>
      <c r="M5634" s="1" t="s">
        <v>6</v>
      </c>
      <c r="N5634" s="1" t="s">
        <v>7</v>
      </c>
      <c r="O5634" s="6"/>
    </row>
    <row r="5635">
      <c r="A5635" s="5">
        <v>111299.0</v>
      </c>
      <c r="B5635" s="2">
        <v>46022.0</v>
      </c>
      <c r="C5635" s="1" t="s">
        <v>567</v>
      </c>
      <c r="D5635" s="3" t="s">
        <v>238</v>
      </c>
      <c r="E5635" s="4">
        <v>46016.0</v>
      </c>
      <c r="F5635" s="5">
        <v>100.0</v>
      </c>
      <c r="G5635" s="5">
        <v>49.0</v>
      </c>
      <c r="H5635" s="5">
        <v>4901.0</v>
      </c>
      <c r="I5635" s="1" t="s">
        <v>33</v>
      </c>
      <c r="J5635" s="1" t="s">
        <v>568</v>
      </c>
      <c r="K5635" s="1" t="s">
        <v>13</v>
      </c>
      <c r="L5635" s="1" t="s">
        <v>5</v>
      </c>
      <c r="M5635" s="1" t="s">
        <v>23</v>
      </c>
      <c r="N5635" s="1" t="s">
        <v>7</v>
      </c>
      <c r="O5635" s="6"/>
    </row>
    <row r="5636">
      <c r="A5636" s="5">
        <v>111299.0</v>
      </c>
      <c r="B5636" s="2">
        <v>46022.0</v>
      </c>
      <c r="C5636" s="1" t="s">
        <v>567</v>
      </c>
      <c r="D5636" s="3" t="s">
        <v>235</v>
      </c>
      <c r="E5636" s="4">
        <v>46016.0</v>
      </c>
      <c r="F5636" s="5">
        <v>100.0</v>
      </c>
      <c r="G5636" s="5">
        <v>59.0</v>
      </c>
      <c r="H5636" s="5">
        <v>5915.0</v>
      </c>
      <c r="I5636" s="1" t="s">
        <v>33</v>
      </c>
      <c r="J5636" s="1" t="s">
        <v>568</v>
      </c>
      <c r="K5636" s="1" t="s">
        <v>13</v>
      </c>
      <c r="L5636" s="1" t="s">
        <v>5</v>
      </c>
      <c r="M5636" s="1" t="s">
        <v>23</v>
      </c>
      <c r="N5636" s="1" t="s">
        <v>7</v>
      </c>
      <c r="O5636" s="6"/>
    </row>
    <row r="5637">
      <c r="A5637" s="5">
        <v>202832.0</v>
      </c>
      <c r="B5637" s="2">
        <v>46022.0</v>
      </c>
      <c r="C5637" s="1" t="s">
        <v>180</v>
      </c>
      <c r="D5637" s="3" t="s">
        <v>157</v>
      </c>
      <c r="E5637" s="4">
        <v>46016.0</v>
      </c>
      <c r="F5637" s="5">
        <v>200.0</v>
      </c>
      <c r="G5637" s="5">
        <v>139.0</v>
      </c>
      <c r="H5637" s="5">
        <v>27793.0</v>
      </c>
      <c r="I5637" s="1" t="s">
        <v>71</v>
      </c>
      <c r="J5637" s="1" t="s">
        <v>92</v>
      </c>
      <c r="K5637" s="1" t="s">
        <v>13</v>
      </c>
      <c r="L5637" s="1" t="s">
        <v>5</v>
      </c>
      <c r="M5637" s="1" t="s">
        <v>6</v>
      </c>
      <c r="N5637" s="1" t="s">
        <v>7</v>
      </c>
      <c r="O5637" s="6"/>
    </row>
    <row r="5638">
      <c r="A5638" s="5">
        <v>202832.0</v>
      </c>
      <c r="B5638" s="2">
        <v>46022.0</v>
      </c>
      <c r="C5638" s="1" t="s">
        <v>180</v>
      </c>
      <c r="D5638" s="3" t="s">
        <v>158</v>
      </c>
      <c r="E5638" s="4">
        <v>46016.0</v>
      </c>
      <c r="F5638" s="5">
        <v>150.0</v>
      </c>
      <c r="G5638" s="5">
        <v>195.0</v>
      </c>
      <c r="H5638" s="5">
        <v>29260.0</v>
      </c>
      <c r="I5638" s="1" t="s">
        <v>75</v>
      </c>
      <c r="J5638" s="1" t="s">
        <v>92</v>
      </c>
      <c r="K5638" s="1" t="s">
        <v>13</v>
      </c>
      <c r="L5638" s="1" t="s">
        <v>5</v>
      </c>
      <c r="M5638" s="1" t="s">
        <v>6</v>
      </c>
      <c r="N5638" s="1" t="s">
        <v>7</v>
      </c>
      <c r="O5638" s="6"/>
    </row>
    <row r="5639">
      <c r="A5639" s="5">
        <v>202832.0</v>
      </c>
      <c r="B5639" s="2">
        <v>46022.0</v>
      </c>
      <c r="C5639" s="1" t="s">
        <v>180</v>
      </c>
      <c r="D5639" s="3" t="s">
        <v>353</v>
      </c>
      <c r="E5639" s="4">
        <v>46016.0</v>
      </c>
      <c r="F5639" s="5">
        <v>50.0</v>
      </c>
      <c r="G5639" s="5">
        <v>118.0</v>
      </c>
      <c r="H5639" s="5">
        <v>5918.0</v>
      </c>
      <c r="I5639" s="1" t="s">
        <v>75</v>
      </c>
      <c r="J5639" s="1" t="s">
        <v>92</v>
      </c>
      <c r="K5639" s="1" t="s">
        <v>13</v>
      </c>
      <c r="L5639" s="1" t="s">
        <v>5</v>
      </c>
      <c r="M5639" s="1" t="s">
        <v>6</v>
      </c>
      <c r="N5639" s="1" t="s">
        <v>7</v>
      </c>
      <c r="O5639" s="6"/>
    </row>
    <row r="5640">
      <c r="A5640" s="5">
        <v>202832.0</v>
      </c>
      <c r="B5640" s="2">
        <v>46022.0</v>
      </c>
      <c r="C5640" s="1" t="s">
        <v>180</v>
      </c>
      <c r="D5640" s="3" t="s">
        <v>859</v>
      </c>
      <c r="E5640" s="4">
        <v>46016.0</v>
      </c>
      <c r="F5640" s="5">
        <v>40.0</v>
      </c>
      <c r="G5640" s="5">
        <v>139.0</v>
      </c>
      <c r="H5640" s="5">
        <v>5547.0</v>
      </c>
      <c r="I5640" s="1" t="s">
        <v>75</v>
      </c>
      <c r="J5640" s="1" t="s">
        <v>92</v>
      </c>
      <c r="K5640" s="1" t="s">
        <v>13</v>
      </c>
      <c r="L5640" s="1" t="s">
        <v>5</v>
      </c>
      <c r="M5640" s="1" t="s">
        <v>6</v>
      </c>
      <c r="N5640" s="1" t="s">
        <v>7</v>
      </c>
      <c r="O5640" s="6"/>
    </row>
    <row r="5641">
      <c r="A5641" s="5">
        <v>202832.0</v>
      </c>
      <c r="B5641" s="2">
        <v>46022.0</v>
      </c>
      <c r="C5641" s="1" t="s">
        <v>180</v>
      </c>
      <c r="D5641" s="3" t="s">
        <v>168</v>
      </c>
      <c r="E5641" s="4">
        <v>46016.0</v>
      </c>
      <c r="F5641" s="5">
        <v>750.0</v>
      </c>
      <c r="G5641" s="5">
        <v>12.0</v>
      </c>
      <c r="H5641" s="5">
        <v>9033.0</v>
      </c>
      <c r="I5641" s="1" t="s">
        <v>71</v>
      </c>
      <c r="J5641" s="1" t="s">
        <v>92</v>
      </c>
      <c r="K5641" s="1" t="s">
        <v>13</v>
      </c>
      <c r="L5641" s="1" t="s">
        <v>5</v>
      </c>
      <c r="M5641" s="1" t="s">
        <v>6</v>
      </c>
      <c r="N5641" s="1" t="s">
        <v>7</v>
      </c>
      <c r="O5641" s="6"/>
    </row>
    <row r="5642">
      <c r="A5642" s="5">
        <v>202832.0</v>
      </c>
      <c r="B5642" s="2">
        <v>46022.0</v>
      </c>
      <c r="C5642" s="1" t="s">
        <v>180</v>
      </c>
      <c r="D5642" s="3" t="s">
        <v>294</v>
      </c>
      <c r="E5642" s="4">
        <v>46016.0</v>
      </c>
      <c r="F5642" s="5">
        <v>60.0</v>
      </c>
      <c r="G5642" s="5">
        <v>303.0</v>
      </c>
      <c r="H5642" s="5">
        <v>18175.0</v>
      </c>
      <c r="I5642" s="1" t="s">
        <v>75</v>
      </c>
      <c r="J5642" s="1" t="s">
        <v>92</v>
      </c>
      <c r="K5642" s="1" t="s">
        <v>13</v>
      </c>
      <c r="L5642" s="1" t="s">
        <v>5</v>
      </c>
      <c r="M5642" s="1" t="s">
        <v>6</v>
      </c>
      <c r="N5642" s="1" t="s">
        <v>7</v>
      </c>
      <c r="O5642" s="6"/>
    </row>
    <row r="5643">
      <c r="A5643" s="5">
        <v>202832.0</v>
      </c>
      <c r="B5643" s="2">
        <v>46022.0</v>
      </c>
      <c r="C5643" s="1" t="s">
        <v>180</v>
      </c>
      <c r="D5643" s="3" t="s">
        <v>359</v>
      </c>
      <c r="E5643" s="4">
        <v>46016.0</v>
      </c>
      <c r="F5643" s="5">
        <v>100.0</v>
      </c>
      <c r="G5643" s="5">
        <v>76.0</v>
      </c>
      <c r="H5643" s="5">
        <v>7633.0</v>
      </c>
      <c r="I5643" s="1" t="s">
        <v>75</v>
      </c>
      <c r="J5643" s="1" t="s">
        <v>92</v>
      </c>
      <c r="K5643" s="1" t="s">
        <v>13</v>
      </c>
      <c r="L5643" s="1" t="s">
        <v>5</v>
      </c>
      <c r="M5643" s="1" t="s">
        <v>6</v>
      </c>
      <c r="N5643" s="1" t="s">
        <v>7</v>
      </c>
      <c r="O5643" s="6"/>
    </row>
    <row r="5644">
      <c r="A5644" s="5">
        <v>202832.0</v>
      </c>
      <c r="B5644" s="2">
        <v>46022.0</v>
      </c>
      <c r="C5644" s="1" t="s">
        <v>180</v>
      </c>
      <c r="D5644" s="3" t="s">
        <v>389</v>
      </c>
      <c r="E5644" s="4">
        <v>46016.0</v>
      </c>
      <c r="F5644" s="5">
        <v>200.0</v>
      </c>
      <c r="G5644" s="5">
        <v>91.0</v>
      </c>
      <c r="H5644" s="5">
        <v>18153.0</v>
      </c>
      <c r="I5644" s="1" t="s">
        <v>71</v>
      </c>
      <c r="J5644" s="1" t="s">
        <v>92</v>
      </c>
      <c r="K5644" s="1" t="s">
        <v>13</v>
      </c>
      <c r="L5644" s="1" t="s">
        <v>5</v>
      </c>
      <c r="M5644" s="1" t="s">
        <v>6</v>
      </c>
      <c r="N5644" s="1" t="s">
        <v>7</v>
      </c>
      <c r="O5644" s="6"/>
    </row>
    <row r="5645">
      <c r="A5645" s="5">
        <v>202832.0</v>
      </c>
      <c r="B5645" s="2">
        <v>46022.0</v>
      </c>
      <c r="C5645" s="1" t="s">
        <v>180</v>
      </c>
      <c r="D5645" s="3" t="s">
        <v>153</v>
      </c>
      <c r="E5645" s="4">
        <v>46016.0</v>
      </c>
      <c r="F5645" s="5">
        <v>30.0</v>
      </c>
      <c r="G5645" s="5">
        <v>421.0</v>
      </c>
      <c r="H5645" s="5">
        <v>12618.0</v>
      </c>
      <c r="I5645" s="1" t="s">
        <v>75</v>
      </c>
      <c r="J5645" s="1" t="s">
        <v>92</v>
      </c>
      <c r="K5645" s="1" t="s">
        <v>13</v>
      </c>
      <c r="L5645" s="1" t="s">
        <v>5</v>
      </c>
      <c r="M5645" s="1" t="s">
        <v>6</v>
      </c>
      <c r="N5645" s="1" t="s">
        <v>7</v>
      </c>
      <c r="O5645" s="6"/>
    </row>
    <row r="5646">
      <c r="A5646" s="5">
        <v>202832.0</v>
      </c>
      <c r="B5646" s="2">
        <v>46022.0</v>
      </c>
      <c r="C5646" s="1" t="s">
        <v>180</v>
      </c>
      <c r="D5646" s="3" t="s">
        <v>293</v>
      </c>
      <c r="E5646" s="4">
        <v>46016.0</v>
      </c>
      <c r="F5646" s="5">
        <v>1000.0</v>
      </c>
      <c r="G5646" s="5">
        <v>3.0</v>
      </c>
      <c r="H5646" s="5">
        <v>2873.0</v>
      </c>
      <c r="I5646" s="1" t="s">
        <v>75</v>
      </c>
      <c r="J5646" s="1" t="s">
        <v>92</v>
      </c>
      <c r="K5646" s="1" t="s">
        <v>13</v>
      </c>
      <c r="L5646" s="1" t="s">
        <v>5</v>
      </c>
      <c r="M5646" s="1" t="s">
        <v>6</v>
      </c>
      <c r="N5646" s="1" t="s">
        <v>7</v>
      </c>
      <c r="O5646" s="6"/>
    </row>
    <row r="5647">
      <c r="A5647" s="5">
        <v>202832.0</v>
      </c>
      <c r="B5647" s="2">
        <v>46022.0</v>
      </c>
      <c r="C5647" s="1" t="s">
        <v>180</v>
      </c>
      <c r="D5647" s="3" t="s">
        <v>358</v>
      </c>
      <c r="E5647" s="4">
        <v>46016.0</v>
      </c>
      <c r="F5647" s="5">
        <v>20.0</v>
      </c>
      <c r="G5647" s="5">
        <v>717.0</v>
      </c>
      <c r="H5647" s="5">
        <v>14352.0</v>
      </c>
      <c r="I5647" s="1" t="s">
        <v>75</v>
      </c>
      <c r="J5647" s="1" t="s">
        <v>92</v>
      </c>
      <c r="K5647" s="1" t="s">
        <v>13</v>
      </c>
      <c r="L5647" s="1" t="s">
        <v>5</v>
      </c>
      <c r="M5647" s="1" t="s">
        <v>6</v>
      </c>
      <c r="N5647" s="1" t="s">
        <v>7</v>
      </c>
      <c r="O5647" s="6"/>
    </row>
    <row r="5648">
      <c r="A5648" s="5">
        <v>202832.0</v>
      </c>
      <c r="B5648" s="2">
        <v>46022.0</v>
      </c>
      <c r="C5648" s="1" t="s">
        <v>180</v>
      </c>
      <c r="D5648" s="3" t="s">
        <v>172</v>
      </c>
      <c r="E5648" s="4">
        <v>46016.0</v>
      </c>
      <c r="F5648" s="5">
        <v>96.0</v>
      </c>
      <c r="G5648" s="5">
        <v>121.0</v>
      </c>
      <c r="H5648" s="5">
        <v>11653.0</v>
      </c>
      <c r="I5648" s="1" t="s">
        <v>75</v>
      </c>
      <c r="J5648" s="1" t="s">
        <v>92</v>
      </c>
      <c r="K5648" s="1" t="s">
        <v>13</v>
      </c>
      <c r="L5648" s="1" t="s">
        <v>5</v>
      </c>
      <c r="M5648" s="1" t="s">
        <v>6</v>
      </c>
      <c r="N5648" s="1" t="s">
        <v>7</v>
      </c>
      <c r="O5648" s="6"/>
    </row>
    <row r="5649">
      <c r="A5649" s="5">
        <v>202832.0</v>
      </c>
      <c r="B5649" s="2">
        <v>46022.0</v>
      </c>
      <c r="C5649" s="1" t="s">
        <v>180</v>
      </c>
      <c r="D5649" s="3" t="s">
        <v>182</v>
      </c>
      <c r="E5649" s="4">
        <v>46016.0</v>
      </c>
      <c r="F5649" s="5">
        <v>440.0</v>
      </c>
      <c r="G5649" s="5">
        <v>106.0</v>
      </c>
      <c r="H5649" s="5">
        <v>46581.0</v>
      </c>
      <c r="I5649" s="1" t="s">
        <v>75</v>
      </c>
      <c r="J5649" s="1" t="s">
        <v>92</v>
      </c>
      <c r="K5649" s="1" t="s">
        <v>13</v>
      </c>
      <c r="L5649" s="1" t="s">
        <v>5</v>
      </c>
      <c r="M5649" s="1" t="s">
        <v>6</v>
      </c>
      <c r="N5649" s="1" t="s">
        <v>7</v>
      </c>
      <c r="O5649" s="6"/>
    </row>
    <row r="5650">
      <c r="A5650" s="5">
        <v>202832.0</v>
      </c>
      <c r="B5650" s="2">
        <v>46022.0</v>
      </c>
      <c r="C5650" s="1" t="s">
        <v>180</v>
      </c>
      <c r="D5650" s="3" t="s">
        <v>192</v>
      </c>
      <c r="E5650" s="4">
        <v>46016.0</v>
      </c>
      <c r="F5650" s="5">
        <v>150.0</v>
      </c>
      <c r="G5650" s="5">
        <v>163.0</v>
      </c>
      <c r="H5650" s="5">
        <v>24409.0</v>
      </c>
      <c r="I5650" s="1" t="s">
        <v>75</v>
      </c>
      <c r="J5650" s="1" t="s">
        <v>92</v>
      </c>
      <c r="K5650" s="1" t="s">
        <v>13</v>
      </c>
      <c r="L5650" s="1" t="s">
        <v>5</v>
      </c>
      <c r="M5650" s="1" t="s">
        <v>6</v>
      </c>
      <c r="N5650" s="1" t="s">
        <v>7</v>
      </c>
      <c r="O5650" s="6"/>
    </row>
    <row r="5651">
      <c r="A5651" s="5">
        <v>202832.0</v>
      </c>
      <c r="B5651" s="2">
        <v>46022.0</v>
      </c>
      <c r="C5651" s="1" t="s">
        <v>180</v>
      </c>
      <c r="D5651" s="3" t="s">
        <v>194</v>
      </c>
      <c r="E5651" s="4">
        <v>46016.0</v>
      </c>
      <c r="F5651" s="5">
        <v>450.0</v>
      </c>
      <c r="G5651" s="5">
        <v>97.0</v>
      </c>
      <c r="H5651" s="5">
        <v>43473.0</v>
      </c>
      <c r="I5651" s="1" t="s">
        <v>71</v>
      </c>
      <c r="J5651" s="1" t="s">
        <v>92</v>
      </c>
      <c r="K5651" s="1" t="s">
        <v>13</v>
      </c>
      <c r="L5651" s="1" t="s">
        <v>5</v>
      </c>
      <c r="M5651" s="1" t="s">
        <v>6</v>
      </c>
      <c r="N5651" s="1" t="s">
        <v>7</v>
      </c>
      <c r="O5651" s="6"/>
    </row>
    <row r="5652">
      <c r="A5652" s="5">
        <v>202832.0</v>
      </c>
      <c r="B5652" s="2">
        <v>46022.0</v>
      </c>
      <c r="C5652" s="1" t="s">
        <v>180</v>
      </c>
      <c r="D5652" s="3" t="s">
        <v>403</v>
      </c>
      <c r="E5652" s="4">
        <v>46016.0</v>
      </c>
      <c r="F5652" s="5">
        <v>80.0</v>
      </c>
      <c r="G5652" s="5">
        <v>254.0</v>
      </c>
      <c r="H5652" s="5">
        <v>20338.0</v>
      </c>
      <c r="I5652" s="1" t="s">
        <v>75</v>
      </c>
      <c r="J5652" s="1" t="s">
        <v>92</v>
      </c>
      <c r="K5652" s="1" t="s">
        <v>13</v>
      </c>
      <c r="L5652" s="1" t="s">
        <v>5</v>
      </c>
      <c r="M5652" s="1" t="s">
        <v>6</v>
      </c>
      <c r="N5652" s="1" t="s">
        <v>7</v>
      </c>
      <c r="O5652" s="6"/>
    </row>
    <row r="5653">
      <c r="A5653" s="5">
        <v>202832.0</v>
      </c>
      <c r="B5653" s="2">
        <v>46022.0</v>
      </c>
      <c r="C5653" s="1" t="s">
        <v>180</v>
      </c>
      <c r="D5653" s="3" t="s">
        <v>428</v>
      </c>
      <c r="E5653" s="4">
        <v>46016.0</v>
      </c>
      <c r="F5653" s="5">
        <v>200.0</v>
      </c>
      <c r="G5653" s="5">
        <v>186.0</v>
      </c>
      <c r="H5653" s="5">
        <v>37173.0</v>
      </c>
      <c r="I5653" s="1" t="s">
        <v>71</v>
      </c>
      <c r="J5653" s="1" t="s">
        <v>92</v>
      </c>
      <c r="K5653" s="1" t="s">
        <v>13</v>
      </c>
      <c r="L5653" s="1" t="s">
        <v>5</v>
      </c>
      <c r="M5653" s="1" t="s">
        <v>6</v>
      </c>
      <c r="N5653" s="1" t="s">
        <v>7</v>
      </c>
      <c r="O5653" s="6"/>
    </row>
    <row r="5654">
      <c r="A5654" s="5">
        <v>202832.0</v>
      </c>
      <c r="B5654" s="2">
        <v>46022.0</v>
      </c>
      <c r="C5654" s="1" t="s">
        <v>180</v>
      </c>
      <c r="D5654" s="3" t="s">
        <v>421</v>
      </c>
      <c r="E5654" s="4">
        <v>46016.0</v>
      </c>
      <c r="F5654" s="5">
        <v>600.0</v>
      </c>
      <c r="G5654" s="5">
        <v>72.0</v>
      </c>
      <c r="H5654" s="5">
        <v>43473.0</v>
      </c>
      <c r="I5654" s="1" t="s">
        <v>71</v>
      </c>
      <c r="J5654" s="1" t="s">
        <v>92</v>
      </c>
      <c r="K5654" s="1" t="s">
        <v>13</v>
      </c>
      <c r="L5654" s="1" t="s">
        <v>5</v>
      </c>
      <c r="M5654" s="1" t="s">
        <v>6</v>
      </c>
      <c r="N5654" s="1" t="s">
        <v>7</v>
      </c>
      <c r="O5654" s="6"/>
    </row>
    <row r="5655">
      <c r="A5655" s="5">
        <v>202832.0</v>
      </c>
      <c r="B5655" s="2">
        <v>46022.0</v>
      </c>
      <c r="C5655" s="1" t="s">
        <v>180</v>
      </c>
      <c r="D5655" s="3" t="s">
        <v>400</v>
      </c>
      <c r="E5655" s="4">
        <v>46016.0</v>
      </c>
      <c r="F5655" s="5">
        <v>20.0</v>
      </c>
      <c r="G5655" s="5">
        <v>602.0</v>
      </c>
      <c r="H5655" s="5">
        <v>12039.0</v>
      </c>
      <c r="I5655" s="1" t="s">
        <v>75</v>
      </c>
      <c r="J5655" s="1" t="s">
        <v>92</v>
      </c>
      <c r="K5655" s="1" t="s">
        <v>13</v>
      </c>
      <c r="L5655" s="1" t="s">
        <v>5</v>
      </c>
      <c r="M5655" s="1" t="s">
        <v>6</v>
      </c>
      <c r="N5655" s="1" t="s">
        <v>7</v>
      </c>
      <c r="O5655" s="6"/>
    </row>
    <row r="5656">
      <c r="A5656" s="5">
        <v>202832.0</v>
      </c>
      <c r="B5656" s="2">
        <v>46022.0</v>
      </c>
      <c r="C5656" s="1" t="s">
        <v>180</v>
      </c>
      <c r="D5656" s="3" t="s">
        <v>187</v>
      </c>
      <c r="E5656" s="4">
        <v>46016.0</v>
      </c>
      <c r="F5656" s="5">
        <v>440.0</v>
      </c>
      <c r="G5656" s="5">
        <v>121.0</v>
      </c>
      <c r="H5656" s="5">
        <v>53049.0</v>
      </c>
      <c r="I5656" s="1" t="s">
        <v>75</v>
      </c>
      <c r="J5656" s="1" t="s">
        <v>92</v>
      </c>
      <c r="K5656" s="1" t="s">
        <v>13</v>
      </c>
      <c r="L5656" s="1" t="s">
        <v>5</v>
      </c>
      <c r="M5656" s="1" t="s">
        <v>6</v>
      </c>
      <c r="N5656" s="1" t="s">
        <v>7</v>
      </c>
      <c r="O5656" s="6"/>
    </row>
    <row r="5657">
      <c r="A5657" s="5">
        <v>202833.0</v>
      </c>
      <c r="B5657" s="2">
        <v>46022.0</v>
      </c>
      <c r="C5657" s="1" t="s">
        <v>180</v>
      </c>
      <c r="D5657" s="3" t="s">
        <v>537</v>
      </c>
      <c r="E5657" s="4">
        <v>46016.0</v>
      </c>
      <c r="F5657" s="5">
        <v>48.0</v>
      </c>
      <c r="G5657" s="5">
        <v>64.0</v>
      </c>
      <c r="H5657" s="5">
        <v>3065.0</v>
      </c>
      <c r="I5657" s="1" t="s">
        <v>125</v>
      </c>
      <c r="J5657" s="1" t="s">
        <v>92</v>
      </c>
      <c r="K5657" s="1" t="s">
        <v>13</v>
      </c>
      <c r="L5657" s="1" t="s">
        <v>5</v>
      </c>
      <c r="M5657" s="1" t="s">
        <v>6</v>
      </c>
      <c r="N5657" s="1" t="s">
        <v>7</v>
      </c>
      <c r="O5657" s="6"/>
    </row>
    <row r="5658">
      <c r="A5658" s="5">
        <v>202833.0</v>
      </c>
      <c r="B5658" s="2">
        <v>46022.0</v>
      </c>
      <c r="C5658" s="1" t="s">
        <v>180</v>
      </c>
      <c r="D5658" s="3" t="s">
        <v>134</v>
      </c>
      <c r="E5658" s="4">
        <v>46016.0</v>
      </c>
      <c r="F5658" s="5">
        <v>45.0</v>
      </c>
      <c r="G5658" s="5">
        <v>122.0</v>
      </c>
      <c r="H5658" s="5">
        <v>5482.0</v>
      </c>
      <c r="I5658" s="1" t="s">
        <v>127</v>
      </c>
      <c r="J5658" s="1" t="s">
        <v>92</v>
      </c>
      <c r="K5658" s="1" t="s">
        <v>13</v>
      </c>
      <c r="L5658" s="1" t="s">
        <v>5</v>
      </c>
      <c r="M5658" s="1" t="s">
        <v>6</v>
      </c>
      <c r="N5658" s="1" t="s">
        <v>7</v>
      </c>
      <c r="O5658" s="6"/>
    </row>
    <row r="5659">
      <c r="A5659" s="5">
        <v>202833.0</v>
      </c>
      <c r="B5659" s="2">
        <v>46022.0</v>
      </c>
      <c r="C5659" s="1" t="s">
        <v>180</v>
      </c>
      <c r="D5659" s="3" t="s">
        <v>652</v>
      </c>
      <c r="E5659" s="4">
        <v>46016.0</v>
      </c>
      <c r="F5659" s="5">
        <v>120.0</v>
      </c>
      <c r="G5659" s="5">
        <v>106.0</v>
      </c>
      <c r="H5659" s="5">
        <v>12688.0</v>
      </c>
      <c r="I5659" s="1" t="s">
        <v>127</v>
      </c>
      <c r="J5659" s="1" t="s">
        <v>92</v>
      </c>
      <c r="K5659" s="1" t="s">
        <v>13</v>
      </c>
      <c r="L5659" s="1" t="s">
        <v>5</v>
      </c>
      <c r="M5659" s="1" t="s">
        <v>6</v>
      </c>
      <c r="N5659" s="1" t="s">
        <v>7</v>
      </c>
      <c r="O5659" s="6"/>
    </row>
    <row r="5660">
      <c r="A5660" s="5">
        <v>202833.0</v>
      </c>
      <c r="B5660" s="2">
        <v>46022.0</v>
      </c>
      <c r="C5660" s="1" t="s">
        <v>180</v>
      </c>
      <c r="D5660" s="3" t="s">
        <v>731</v>
      </c>
      <c r="E5660" s="4">
        <v>46016.0</v>
      </c>
      <c r="F5660" s="5">
        <v>40.0</v>
      </c>
      <c r="G5660" s="5">
        <v>73.0</v>
      </c>
      <c r="H5660" s="5">
        <v>2911.0</v>
      </c>
      <c r="I5660" s="1" t="s">
        <v>127</v>
      </c>
      <c r="J5660" s="1" t="s">
        <v>92</v>
      </c>
      <c r="K5660" s="1" t="s">
        <v>13</v>
      </c>
      <c r="L5660" s="1" t="s">
        <v>5</v>
      </c>
      <c r="M5660" s="1" t="s">
        <v>6</v>
      </c>
      <c r="N5660" s="1" t="s">
        <v>7</v>
      </c>
      <c r="O5660" s="6"/>
    </row>
    <row r="5661">
      <c r="A5661" s="5">
        <v>202833.0</v>
      </c>
      <c r="B5661" s="2">
        <v>46022.0</v>
      </c>
      <c r="C5661" s="1" t="s">
        <v>180</v>
      </c>
      <c r="D5661" s="3" t="s">
        <v>446</v>
      </c>
      <c r="E5661" s="4">
        <v>46016.0</v>
      </c>
      <c r="F5661" s="5">
        <v>40.0</v>
      </c>
      <c r="G5661" s="5">
        <v>69.0</v>
      </c>
      <c r="H5661" s="5">
        <v>2759.0</v>
      </c>
      <c r="I5661" s="1" t="s">
        <v>125</v>
      </c>
      <c r="J5661" s="1" t="s">
        <v>92</v>
      </c>
      <c r="K5661" s="1" t="s">
        <v>13</v>
      </c>
      <c r="L5661" s="1" t="s">
        <v>5</v>
      </c>
      <c r="M5661" s="1" t="s">
        <v>6</v>
      </c>
      <c r="N5661" s="1" t="s">
        <v>7</v>
      </c>
      <c r="O5661" s="6"/>
    </row>
    <row r="5662">
      <c r="A5662" s="5">
        <v>202833.0</v>
      </c>
      <c r="B5662" s="2">
        <v>46022.0</v>
      </c>
      <c r="C5662" s="1" t="s">
        <v>180</v>
      </c>
      <c r="D5662" s="3" t="s">
        <v>735</v>
      </c>
      <c r="E5662" s="4">
        <v>46016.0</v>
      </c>
      <c r="F5662" s="5">
        <v>25.0</v>
      </c>
      <c r="G5662" s="5">
        <v>106.0</v>
      </c>
      <c r="H5662" s="5">
        <v>2662.0</v>
      </c>
      <c r="I5662" s="1" t="s">
        <v>127</v>
      </c>
      <c r="J5662" s="1" t="s">
        <v>92</v>
      </c>
      <c r="K5662" s="1" t="s">
        <v>13</v>
      </c>
      <c r="L5662" s="1" t="s">
        <v>5</v>
      </c>
      <c r="M5662" s="1" t="s">
        <v>6</v>
      </c>
      <c r="N5662" s="1" t="s">
        <v>7</v>
      </c>
      <c r="O5662" s="6"/>
    </row>
    <row r="5663">
      <c r="A5663" s="5">
        <v>202833.0</v>
      </c>
      <c r="B5663" s="2">
        <v>46022.0</v>
      </c>
      <c r="C5663" s="1" t="s">
        <v>180</v>
      </c>
      <c r="D5663" s="3" t="s">
        <v>736</v>
      </c>
      <c r="E5663" s="4">
        <v>46016.0</v>
      </c>
      <c r="F5663" s="5">
        <v>120.0</v>
      </c>
      <c r="G5663" s="5">
        <v>22.0</v>
      </c>
      <c r="H5663" s="5">
        <v>2605.0</v>
      </c>
      <c r="I5663" s="1" t="s">
        <v>127</v>
      </c>
      <c r="J5663" s="1" t="s">
        <v>92</v>
      </c>
      <c r="K5663" s="1" t="s">
        <v>13</v>
      </c>
      <c r="L5663" s="1" t="s">
        <v>5</v>
      </c>
      <c r="M5663" s="1" t="s">
        <v>6</v>
      </c>
      <c r="N5663" s="1" t="s">
        <v>7</v>
      </c>
      <c r="O5663" s="6"/>
    </row>
    <row r="5664">
      <c r="A5664" s="5">
        <v>202833.0</v>
      </c>
      <c r="B5664" s="2">
        <v>46022.0</v>
      </c>
      <c r="C5664" s="1" t="s">
        <v>180</v>
      </c>
      <c r="D5664" s="3" t="s">
        <v>530</v>
      </c>
      <c r="E5664" s="4">
        <v>46016.0</v>
      </c>
      <c r="F5664" s="5">
        <v>6.0</v>
      </c>
      <c r="G5664" s="5">
        <v>311.0</v>
      </c>
      <c r="H5664" s="5">
        <v>1866.0</v>
      </c>
      <c r="I5664" s="1" t="s">
        <v>127</v>
      </c>
      <c r="J5664" s="1" t="s">
        <v>92</v>
      </c>
      <c r="K5664" s="1" t="s">
        <v>13</v>
      </c>
      <c r="L5664" s="1" t="s">
        <v>5</v>
      </c>
      <c r="M5664" s="1" t="s">
        <v>6</v>
      </c>
      <c r="N5664" s="1" t="s">
        <v>7</v>
      </c>
      <c r="O5664" s="6"/>
    </row>
    <row r="5665">
      <c r="A5665" s="5">
        <v>202833.0</v>
      </c>
      <c r="B5665" s="2">
        <v>46022.0</v>
      </c>
      <c r="C5665" s="1" t="s">
        <v>180</v>
      </c>
      <c r="D5665" s="3" t="s">
        <v>367</v>
      </c>
      <c r="E5665" s="4">
        <v>46016.0</v>
      </c>
      <c r="F5665" s="5">
        <v>100.0</v>
      </c>
      <c r="G5665" s="5">
        <v>79.0</v>
      </c>
      <c r="H5665" s="5">
        <v>7914.0</v>
      </c>
      <c r="I5665" s="1" t="s">
        <v>127</v>
      </c>
      <c r="J5665" s="1" t="s">
        <v>92</v>
      </c>
      <c r="K5665" s="1" t="s">
        <v>13</v>
      </c>
      <c r="L5665" s="1" t="s">
        <v>5</v>
      </c>
      <c r="M5665" s="1" t="s">
        <v>6</v>
      </c>
      <c r="N5665" s="1" t="s">
        <v>7</v>
      </c>
      <c r="O5665" s="6"/>
    </row>
    <row r="5666">
      <c r="A5666" s="5">
        <v>202833.0</v>
      </c>
      <c r="B5666" s="2">
        <v>46022.0</v>
      </c>
      <c r="C5666" s="1" t="s">
        <v>180</v>
      </c>
      <c r="D5666" s="3" t="s">
        <v>376</v>
      </c>
      <c r="E5666" s="4">
        <v>46016.0</v>
      </c>
      <c r="F5666" s="5">
        <v>250.0</v>
      </c>
      <c r="G5666" s="5">
        <v>10.0</v>
      </c>
      <c r="H5666" s="5">
        <v>2573.0</v>
      </c>
      <c r="I5666" s="1" t="s">
        <v>127</v>
      </c>
      <c r="J5666" s="1" t="s">
        <v>92</v>
      </c>
      <c r="K5666" s="1" t="s">
        <v>13</v>
      </c>
      <c r="L5666" s="1" t="s">
        <v>5</v>
      </c>
      <c r="M5666" s="1" t="s">
        <v>6</v>
      </c>
      <c r="N5666" s="1" t="s">
        <v>7</v>
      </c>
      <c r="O5666" s="6"/>
    </row>
    <row r="5667">
      <c r="A5667" s="5">
        <v>202833.0</v>
      </c>
      <c r="B5667" s="2">
        <v>46022.0</v>
      </c>
      <c r="C5667" s="1" t="s">
        <v>180</v>
      </c>
      <c r="D5667" s="3" t="s">
        <v>145</v>
      </c>
      <c r="E5667" s="4">
        <v>46016.0</v>
      </c>
      <c r="F5667" s="5">
        <v>36.0</v>
      </c>
      <c r="G5667" s="5">
        <v>99.0</v>
      </c>
      <c r="H5667" s="5">
        <v>3579.0</v>
      </c>
      <c r="I5667" s="1" t="s">
        <v>125</v>
      </c>
      <c r="J5667" s="1" t="s">
        <v>92</v>
      </c>
      <c r="K5667" s="1" t="s">
        <v>13</v>
      </c>
      <c r="L5667" s="1" t="s">
        <v>5</v>
      </c>
      <c r="M5667" s="1" t="s">
        <v>6</v>
      </c>
      <c r="N5667" s="1" t="s">
        <v>7</v>
      </c>
      <c r="O5667" s="6"/>
    </row>
    <row r="5668">
      <c r="A5668" s="5">
        <v>202833.0</v>
      </c>
      <c r="B5668" s="2">
        <v>46022.0</v>
      </c>
      <c r="C5668" s="1" t="s">
        <v>180</v>
      </c>
      <c r="D5668" s="3" t="s">
        <v>459</v>
      </c>
      <c r="E5668" s="4">
        <v>46016.0</v>
      </c>
      <c r="F5668" s="5">
        <v>20.0</v>
      </c>
      <c r="G5668" s="5">
        <v>259.0</v>
      </c>
      <c r="H5668" s="5">
        <v>5183.0</v>
      </c>
      <c r="I5668" s="1" t="s">
        <v>127</v>
      </c>
      <c r="J5668" s="1" t="s">
        <v>92</v>
      </c>
      <c r="K5668" s="1" t="s">
        <v>13</v>
      </c>
      <c r="L5668" s="1" t="s">
        <v>5</v>
      </c>
      <c r="M5668" s="1" t="s">
        <v>6</v>
      </c>
      <c r="N5668" s="1" t="s">
        <v>7</v>
      </c>
      <c r="O5668" s="6"/>
    </row>
    <row r="5669">
      <c r="A5669" s="5">
        <v>202833.0</v>
      </c>
      <c r="B5669" s="2">
        <v>46022.0</v>
      </c>
      <c r="C5669" s="1" t="s">
        <v>180</v>
      </c>
      <c r="D5669" s="3" t="s">
        <v>729</v>
      </c>
      <c r="E5669" s="4">
        <v>46016.0</v>
      </c>
      <c r="F5669" s="5">
        <v>280.0</v>
      </c>
      <c r="G5669" s="5">
        <v>19.0</v>
      </c>
      <c r="H5669" s="5">
        <v>5293.0</v>
      </c>
      <c r="I5669" s="1" t="s">
        <v>127</v>
      </c>
      <c r="J5669" s="1" t="s">
        <v>92</v>
      </c>
      <c r="K5669" s="1" t="s">
        <v>13</v>
      </c>
      <c r="L5669" s="1" t="s">
        <v>5</v>
      </c>
      <c r="M5669" s="1" t="s">
        <v>6</v>
      </c>
      <c r="N5669" s="1" t="s">
        <v>7</v>
      </c>
      <c r="O5669" s="6"/>
    </row>
    <row r="5670">
      <c r="A5670" s="5">
        <v>202833.0</v>
      </c>
      <c r="B5670" s="2">
        <v>46022.0</v>
      </c>
      <c r="C5670" s="1" t="s">
        <v>180</v>
      </c>
      <c r="D5670" s="3" t="s">
        <v>208</v>
      </c>
      <c r="E5670" s="4">
        <v>46016.0</v>
      </c>
      <c r="F5670" s="5">
        <v>20.0</v>
      </c>
      <c r="G5670" s="5">
        <v>629.0</v>
      </c>
      <c r="H5670" s="5">
        <v>12578.0</v>
      </c>
      <c r="I5670" s="1" t="s">
        <v>125</v>
      </c>
      <c r="J5670" s="1" t="s">
        <v>92</v>
      </c>
      <c r="K5670" s="1" t="s">
        <v>13</v>
      </c>
      <c r="L5670" s="1" t="s">
        <v>5</v>
      </c>
      <c r="M5670" s="1" t="s">
        <v>6</v>
      </c>
      <c r="N5670" s="1" t="s">
        <v>7</v>
      </c>
      <c r="O5670" s="6"/>
    </row>
    <row r="5671">
      <c r="A5671" s="5">
        <v>202833.0</v>
      </c>
      <c r="B5671" s="2">
        <v>46022.0</v>
      </c>
      <c r="C5671" s="1" t="s">
        <v>180</v>
      </c>
      <c r="D5671" s="3" t="s">
        <v>448</v>
      </c>
      <c r="E5671" s="4">
        <v>46016.0</v>
      </c>
      <c r="F5671" s="5">
        <v>20.0</v>
      </c>
      <c r="G5671" s="5">
        <v>357.0</v>
      </c>
      <c r="H5671" s="5">
        <v>7136.0</v>
      </c>
      <c r="I5671" s="1" t="s">
        <v>127</v>
      </c>
      <c r="J5671" s="1" t="s">
        <v>92</v>
      </c>
      <c r="K5671" s="1" t="s">
        <v>13</v>
      </c>
      <c r="L5671" s="1" t="s">
        <v>5</v>
      </c>
      <c r="M5671" s="1" t="s">
        <v>6</v>
      </c>
      <c r="N5671" s="1" t="s">
        <v>7</v>
      </c>
      <c r="O5671" s="6"/>
    </row>
    <row r="5672">
      <c r="A5672" s="5">
        <v>202833.0</v>
      </c>
      <c r="B5672" s="2">
        <v>46022.0</v>
      </c>
      <c r="C5672" s="1" t="s">
        <v>180</v>
      </c>
      <c r="D5672" s="3" t="s">
        <v>139</v>
      </c>
      <c r="E5672" s="4">
        <v>46016.0</v>
      </c>
      <c r="F5672" s="5">
        <v>96.0</v>
      </c>
      <c r="G5672" s="5">
        <v>90.0</v>
      </c>
      <c r="H5672" s="5">
        <v>8602.0</v>
      </c>
      <c r="I5672" s="1" t="s">
        <v>127</v>
      </c>
      <c r="J5672" s="1" t="s">
        <v>92</v>
      </c>
      <c r="K5672" s="1" t="s">
        <v>13</v>
      </c>
      <c r="L5672" s="1" t="s">
        <v>5</v>
      </c>
      <c r="M5672" s="1" t="s">
        <v>6</v>
      </c>
      <c r="N5672" s="1" t="s">
        <v>7</v>
      </c>
      <c r="O5672" s="6"/>
    </row>
    <row r="5673">
      <c r="A5673" s="5">
        <v>202833.0</v>
      </c>
      <c r="B5673" s="2">
        <v>46022.0</v>
      </c>
      <c r="C5673" s="1" t="s">
        <v>180</v>
      </c>
      <c r="D5673" s="3" t="s">
        <v>214</v>
      </c>
      <c r="E5673" s="4">
        <v>46016.0</v>
      </c>
      <c r="F5673" s="5">
        <v>30.0</v>
      </c>
      <c r="G5673" s="5">
        <v>897.0</v>
      </c>
      <c r="H5673" s="5">
        <v>26913.0</v>
      </c>
      <c r="I5673" s="1" t="s">
        <v>125</v>
      </c>
      <c r="J5673" s="1" t="s">
        <v>92</v>
      </c>
      <c r="K5673" s="1" t="s">
        <v>13</v>
      </c>
      <c r="L5673" s="1" t="s">
        <v>5</v>
      </c>
      <c r="M5673" s="1" t="s">
        <v>6</v>
      </c>
      <c r="N5673" s="1" t="s">
        <v>7</v>
      </c>
      <c r="O5673" s="6"/>
    </row>
    <row r="5674">
      <c r="A5674" s="5">
        <v>202833.0</v>
      </c>
      <c r="B5674" s="2">
        <v>46022.0</v>
      </c>
      <c r="C5674" s="1" t="s">
        <v>180</v>
      </c>
      <c r="D5674" s="3" t="s">
        <v>126</v>
      </c>
      <c r="E5674" s="4">
        <v>46016.0</v>
      </c>
      <c r="F5674" s="5">
        <v>150.0</v>
      </c>
      <c r="G5674" s="5">
        <v>29.0</v>
      </c>
      <c r="H5674" s="5">
        <v>4405.0</v>
      </c>
      <c r="I5674" s="1" t="s">
        <v>127</v>
      </c>
      <c r="J5674" s="1" t="s">
        <v>92</v>
      </c>
      <c r="K5674" s="1" t="s">
        <v>13</v>
      </c>
      <c r="L5674" s="1" t="s">
        <v>5</v>
      </c>
      <c r="M5674" s="1" t="s">
        <v>6</v>
      </c>
      <c r="N5674" s="1" t="s">
        <v>7</v>
      </c>
      <c r="O5674" s="6"/>
    </row>
    <row r="5675">
      <c r="A5675" s="5">
        <v>202833.0</v>
      </c>
      <c r="B5675" s="2">
        <v>46022.0</v>
      </c>
      <c r="C5675" s="1" t="s">
        <v>180</v>
      </c>
      <c r="D5675" s="3" t="s">
        <v>368</v>
      </c>
      <c r="E5675" s="4">
        <v>46016.0</v>
      </c>
      <c r="F5675" s="5">
        <v>8.0</v>
      </c>
      <c r="G5675" s="5">
        <v>264.0</v>
      </c>
      <c r="H5675" s="5">
        <v>2112.0</v>
      </c>
      <c r="I5675" s="1" t="s">
        <v>127</v>
      </c>
      <c r="J5675" s="1" t="s">
        <v>92</v>
      </c>
      <c r="K5675" s="1" t="s">
        <v>13</v>
      </c>
      <c r="L5675" s="1" t="s">
        <v>5</v>
      </c>
      <c r="M5675" s="1" t="s">
        <v>6</v>
      </c>
      <c r="N5675" s="1" t="s">
        <v>7</v>
      </c>
      <c r="O5675" s="6"/>
    </row>
    <row r="5676">
      <c r="A5676" s="5">
        <v>202833.0</v>
      </c>
      <c r="B5676" s="2">
        <v>46022.0</v>
      </c>
      <c r="C5676" s="1" t="s">
        <v>180</v>
      </c>
      <c r="D5676" s="3" t="s">
        <v>207</v>
      </c>
      <c r="E5676" s="4">
        <v>46016.0</v>
      </c>
      <c r="F5676" s="5">
        <v>15.0</v>
      </c>
      <c r="G5676" s="5">
        <v>487.0</v>
      </c>
      <c r="H5676" s="5">
        <v>7305.0</v>
      </c>
      <c r="I5676" s="1" t="s">
        <v>127</v>
      </c>
      <c r="J5676" s="1" t="s">
        <v>92</v>
      </c>
      <c r="K5676" s="1" t="s">
        <v>13</v>
      </c>
      <c r="L5676" s="1" t="s">
        <v>5</v>
      </c>
      <c r="M5676" s="1" t="s">
        <v>6</v>
      </c>
      <c r="N5676" s="1" t="s">
        <v>7</v>
      </c>
      <c r="O5676" s="6"/>
    </row>
    <row r="5677">
      <c r="A5677" s="5">
        <v>202833.0</v>
      </c>
      <c r="B5677" s="2">
        <v>46022.0</v>
      </c>
      <c r="C5677" s="1" t="s">
        <v>180</v>
      </c>
      <c r="D5677" s="3" t="s">
        <v>1121</v>
      </c>
      <c r="E5677" s="4">
        <v>46016.0</v>
      </c>
      <c r="F5677" s="5">
        <v>60.0</v>
      </c>
      <c r="G5677" s="5">
        <v>58.0</v>
      </c>
      <c r="H5677" s="5">
        <v>3466.0</v>
      </c>
      <c r="I5677" s="1" t="s">
        <v>127</v>
      </c>
      <c r="J5677" s="1" t="s">
        <v>92</v>
      </c>
      <c r="K5677" s="1" t="s">
        <v>13</v>
      </c>
      <c r="L5677" s="1" t="s">
        <v>5</v>
      </c>
      <c r="M5677" s="1" t="s">
        <v>6</v>
      </c>
      <c r="N5677" s="1" t="s">
        <v>7</v>
      </c>
      <c r="O5677" s="6"/>
    </row>
    <row r="5678">
      <c r="A5678" s="5">
        <v>202833.0</v>
      </c>
      <c r="B5678" s="2">
        <v>46022.0</v>
      </c>
      <c r="C5678" s="1" t="s">
        <v>180</v>
      </c>
      <c r="D5678" s="3" t="s">
        <v>733</v>
      </c>
      <c r="E5678" s="4">
        <v>46016.0</v>
      </c>
      <c r="F5678" s="5">
        <v>120.0</v>
      </c>
      <c r="G5678" s="5">
        <v>12.0</v>
      </c>
      <c r="H5678" s="5">
        <v>1496.0</v>
      </c>
      <c r="I5678" s="1" t="s">
        <v>127</v>
      </c>
      <c r="J5678" s="1" t="s">
        <v>92</v>
      </c>
      <c r="K5678" s="1" t="s">
        <v>13</v>
      </c>
      <c r="L5678" s="1" t="s">
        <v>5</v>
      </c>
      <c r="M5678" s="1" t="s">
        <v>6</v>
      </c>
      <c r="N5678" s="1" t="s">
        <v>7</v>
      </c>
      <c r="O5678" s="6"/>
    </row>
    <row r="5679">
      <c r="A5679" s="5">
        <v>202833.0</v>
      </c>
      <c r="B5679" s="2">
        <v>46022.0</v>
      </c>
      <c r="C5679" s="1" t="s">
        <v>180</v>
      </c>
      <c r="D5679" s="3" t="s">
        <v>213</v>
      </c>
      <c r="E5679" s="4">
        <v>46016.0</v>
      </c>
      <c r="F5679" s="5">
        <v>30.0</v>
      </c>
      <c r="G5679" s="5">
        <v>715.0</v>
      </c>
      <c r="H5679" s="5">
        <v>21445.0</v>
      </c>
      <c r="I5679" s="1" t="s">
        <v>127</v>
      </c>
      <c r="J5679" s="1" t="s">
        <v>92</v>
      </c>
      <c r="K5679" s="1" t="s">
        <v>13</v>
      </c>
      <c r="L5679" s="1" t="s">
        <v>5</v>
      </c>
      <c r="M5679" s="1" t="s">
        <v>6</v>
      </c>
      <c r="N5679" s="1" t="s">
        <v>7</v>
      </c>
      <c r="O5679" s="6"/>
    </row>
    <row r="5680">
      <c r="A5680" s="5">
        <v>202833.0</v>
      </c>
      <c r="B5680" s="2">
        <v>46022.0</v>
      </c>
      <c r="C5680" s="1" t="s">
        <v>180</v>
      </c>
      <c r="D5680" s="3" t="s">
        <v>917</v>
      </c>
      <c r="E5680" s="4">
        <v>46016.0</v>
      </c>
      <c r="F5680" s="5">
        <v>400.0</v>
      </c>
      <c r="G5680" s="5">
        <v>6.0</v>
      </c>
      <c r="H5680" s="5">
        <v>2269.0</v>
      </c>
      <c r="I5680" s="1" t="s">
        <v>127</v>
      </c>
      <c r="J5680" s="1" t="s">
        <v>92</v>
      </c>
      <c r="K5680" s="1" t="s">
        <v>13</v>
      </c>
      <c r="L5680" s="1" t="s">
        <v>5</v>
      </c>
      <c r="M5680" s="1" t="s">
        <v>6</v>
      </c>
      <c r="N5680" s="1" t="s">
        <v>7</v>
      </c>
      <c r="O5680" s="6"/>
    </row>
    <row r="5681">
      <c r="A5681" s="5">
        <v>202833.0</v>
      </c>
      <c r="B5681" s="2">
        <v>46022.0</v>
      </c>
      <c r="C5681" s="1" t="s">
        <v>180</v>
      </c>
      <c r="D5681" s="3" t="s">
        <v>1122</v>
      </c>
      <c r="E5681" s="4">
        <v>46016.0</v>
      </c>
      <c r="F5681" s="5">
        <v>10.0</v>
      </c>
      <c r="G5681" s="5">
        <v>91.0</v>
      </c>
      <c r="H5681" s="5">
        <v>912.0</v>
      </c>
      <c r="I5681" s="1" t="s">
        <v>127</v>
      </c>
      <c r="J5681" s="1" t="s">
        <v>92</v>
      </c>
      <c r="K5681" s="1" t="s">
        <v>13</v>
      </c>
      <c r="L5681" s="1" t="s">
        <v>5</v>
      </c>
      <c r="M5681" s="1" t="s">
        <v>6</v>
      </c>
      <c r="N5681" s="1" t="s">
        <v>7</v>
      </c>
      <c r="O5681" s="6"/>
    </row>
    <row r="5682">
      <c r="A5682" s="5">
        <v>202833.0</v>
      </c>
      <c r="B5682" s="2">
        <v>46022.0</v>
      </c>
      <c r="C5682" s="1" t="s">
        <v>180</v>
      </c>
      <c r="D5682" s="3" t="s">
        <v>651</v>
      </c>
      <c r="E5682" s="4">
        <v>46016.0</v>
      </c>
      <c r="F5682" s="5">
        <v>100.0</v>
      </c>
      <c r="G5682" s="5">
        <v>41.0</v>
      </c>
      <c r="H5682" s="5">
        <v>4089.0</v>
      </c>
      <c r="I5682" s="1" t="s">
        <v>127</v>
      </c>
      <c r="J5682" s="1" t="s">
        <v>92</v>
      </c>
      <c r="K5682" s="1" t="s">
        <v>13</v>
      </c>
      <c r="L5682" s="1" t="s">
        <v>5</v>
      </c>
      <c r="M5682" s="1" t="s">
        <v>6</v>
      </c>
      <c r="N5682" s="1" t="s">
        <v>7</v>
      </c>
      <c r="O5682" s="6"/>
    </row>
    <row r="5683">
      <c r="A5683" s="5">
        <v>202833.0</v>
      </c>
      <c r="B5683" s="2">
        <v>46022.0</v>
      </c>
      <c r="C5683" s="1" t="s">
        <v>180</v>
      </c>
      <c r="D5683" s="3" t="s">
        <v>204</v>
      </c>
      <c r="E5683" s="4">
        <v>46016.0</v>
      </c>
      <c r="F5683" s="5">
        <v>30.0</v>
      </c>
      <c r="G5683" s="5">
        <v>1025.0</v>
      </c>
      <c r="H5683" s="5">
        <v>30741.0</v>
      </c>
      <c r="I5683" s="1" t="s">
        <v>127</v>
      </c>
      <c r="J5683" s="1" t="s">
        <v>92</v>
      </c>
      <c r="K5683" s="1" t="s">
        <v>13</v>
      </c>
      <c r="L5683" s="1" t="s">
        <v>5</v>
      </c>
      <c r="M5683" s="1" t="s">
        <v>6</v>
      </c>
      <c r="N5683" s="1" t="s">
        <v>7</v>
      </c>
      <c r="O5683" s="6"/>
    </row>
    <row r="5684">
      <c r="A5684" s="5">
        <v>202833.0</v>
      </c>
      <c r="B5684" s="2">
        <v>46022.0</v>
      </c>
      <c r="C5684" s="1" t="s">
        <v>180</v>
      </c>
      <c r="D5684" s="3" t="s">
        <v>372</v>
      </c>
      <c r="E5684" s="4">
        <v>46016.0</v>
      </c>
      <c r="F5684" s="5">
        <v>12.0</v>
      </c>
      <c r="G5684" s="5">
        <v>129.0</v>
      </c>
      <c r="H5684" s="5">
        <v>1546.0</v>
      </c>
      <c r="I5684" s="1" t="s">
        <v>127</v>
      </c>
      <c r="J5684" s="1" t="s">
        <v>92</v>
      </c>
      <c r="K5684" s="1" t="s">
        <v>13</v>
      </c>
      <c r="L5684" s="1" t="s">
        <v>5</v>
      </c>
      <c r="M5684" s="1" t="s">
        <v>6</v>
      </c>
      <c r="N5684" s="1" t="s">
        <v>7</v>
      </c>
      <c r="O5684" s="6"/>
    </row>
    <row r="5685">
      <c r="A5685" s="5">
        <v>202833.0</v>
      </c>
      <c r="B5685" s="2">
        <v>46022.0</v>
      </c>
      <c r="C5685" s="1" t="s">
        <v>180</v>
      </c>
      <c r="D5685" s="3" t="s">
        <v>1123</v>
      </c>
      <c r="E5685" s="4">
        <v>46016.0</v>
      </c>
      <c r="F5685" s="5">
        <v>8.0</v>
      </c>
      <c r="G5685" s="5">
        <v>166.0</v>
      </c>
      <c r="H5685" s="5">
        <v>1325.0</v>
      </c>
      <c r="I5685" s="1" t="s">
        <v>127</v>
      </c>
      <c r="J5685" s="1" t="s">
        <v>92</v>
      </c>
      <c r="K5685" s="1" t="s">
        <v>13</v>
      </c>
      <c r="L5685" s="1" t="s">
        <v>5</v>
      </c>
      <c r="M5685" s="1" t="s">
        <v>6</v>
      </c>
      <c r="N5685" s="1" t="s">
        <v>7</v>
      </c>
      <c r="O5685" s="6"/>
    </row>
    <row r="5686">
      <c r="A5686" s="5">
        <v>202833.0</v>
      </c>
      <c r="B5686" s="2">
        <v>46022.0</v>
      </c>
      <c r="C5686" s="1" t="s">
        <v>180</v>
      </c>
      <c r="D5686" s="3" t="s">
        <v>850</v>
      </c>
      <c r="E5686" s="4">
        <v>46016.0</v>
      </c>
      <c r="F5686" s="5">
        <v>150.0</v>
      </c>
      <c r="G5686" s="5">
        <v>13.0</v>
      </c>
      <c r="H5686" s="5">
        <v>1985.0</v>
      </c>
      <c r="I5686" s="1" t="s">
        <v>127</v>
      </c>
      <c r="J5686" s="1" t="s">
        <v>92</v>
      </c>
      <c r="K5686" s="1" t="s">
        <v>13</v>
      </c>
      <c r="L5686" s="1" t="s">
        <v>5</v>
      </c>
      <c r="M5686" s="1" t="s">
        <v>6</v>
      </c>
      <c r="N5686" s="1" t="s">
        <v>7</v>
      </c>
      <c r="O5686" s="6"/>
    </row>
    <row r="5687">
      <c r="A5687" s="5">
        <v>202833.0</v>
      </c>
      <c r="B5687" s="2">
        <v>46022.0</v>
      </c>
      <c r="C5687" s="1" t="s">
        <v>180</v>
      </c>
      <c r="D5687" s="3" t="s">
        <v>737</v>
      </c>
      <c r="E5687" s="4">
        <v>46016.0</v>
      </c>
      <c r="F5687" s="5">
        <v>75.0</v>
      </c>
      <c r="G5687" s="5">
        <v>30.0</v>
      </c>
      <c r="H5687" s="5">
        <v>2285.0</v>
      </c>
      <c r="I5687" s="1" t="s">
        <v>127</v>
      </c>
      <c r="J5687" s="1" t="s">
        <v>92</v>
      </c>
      <c r="K5687" s="1" t="s">
        <v>13</v>
      </c>
      <c r="L5687" s="1" t="s">
        <v>5</v>
      </c>
      <c r="M5687" s="1" t="s">
        <v>6</v>
      </c>
      <c r="N5687" s="1" t="s">
        <v>7</v>
      </c>
      <c r="O5687" s="6"/>
    </row>
    <row r="5688">
      <c r="A5688" s="5">
        <v>202833.0</v>
      </c>
      <c r="B5688" s="2">
        <v>46022.0</v>
      </c>
      <c r="C5688" s="1" t="s">
        <v>180</v>
      </c>
      <c r="D5688" s="3" t="s">
        <v>147</v>
      </c>
      <c r="E5688" s="4">
        <v>46016.0</v>
      </c>
      <c r="F5688" s="5">
        <v>6.0</v>
      </c>
      <c r="G5688" s="5">
        <v>239.0</v>
      </c>
      <c r="H5688" s="5">
        <v>1433.0</v>
      </c>
      <c r="I5688" s="1" t="s">
        <v>127</v>
      </c>
      <c r="J5688" s="1" t="s">
        <v>92</v>
      </c>
      <c r="K5688" s="1" t="s">
        <v>13</v>
      </c>
      <c r="L5688" s="1" t="s">
        <v>5</v>
      </c>
      <c r="M5688" s="1" t="s">
        <v>6</v>
      </c>
      <c r="N5688" s="1" t="s">
        <v>7</v>
      </c>
      <c r="O5688" s="6"/>
    </row>
    <row r="5689">
      <c r="A5689" s="5">
        <v>202833.0</v>
      </c>
      <c r="B5689" s="2">
        <v>46022.0</v>
      </c>
      <c r="C5689" s="1" t="s">
        <v>180</v>
      </c>
      <c r="D5689" s="3" t="s">
        <v>366</v>
      </c>
      <c r="E5689" s="4">
        <v>46016.0</v>
      </c>
      <c r="F5689" s="5">
        <v>10.0</v>
      </c>
      <c r="G5689" s="5">
        <v>1702.0</v>
      </c>
      <c r="H5689" s="5">
        <v>17018.0</v>
      </c>
      <c r="I5689" s="1" t="s">
        <v>127</v>
      </c>
      <c r="J5689" s="1" t="s">
        <v>92</v>
      </c>
      <c r="K5689" s="1" t="s">
        <v>13</v>
      </c>
      <c r="L5689" s="1" t="s">
        <v>5</v>
      </c>
      <c r="M5689" s="1" t="s">
        <v>6</v>
      </c>
      <c r="N5689" s="1" t="s">
        <v>7</v>
      </c>
      <c r="O5689" s="6"/>
    </row>
    <row r="5690">
      <c r="A5690" s="5">
        <v>202841.0</v>
      </c>
      <c r="B5690" s="2">
        <v>46022.0</v>
      </c>
      <c r="C5690" s="1" t="s">
        <v>1046</v>
      </c>
      <c r="D5690" s="3" t="s">
        <v>47</v>
      </c>
      <c r="E5690" s="4">
        <v>46016.0</v>
      </c>
      <c r="F5690" s="5">
        <v>2250.0</v>
      </c>
      <c r="G5690" s="5">
        <v>3083.0</v>
      </c>
      <c r="H5690" s="5">
        <v>9065.0</v>
      </c>
      <c r="I5690" s="1" t="s">
        <v>43</v>
      </c>
      <c r="J5690" s="1" t="s">
        <v>1047</v>
      </c>
      <c r="K5690" s="1" t="s">
        <v>13</v>
      </c>
      <c r="L5690" s="1" t="s">
        <v>5</v>
      </c>
      <c r="M5690" s="1" t="s">
        <v>44</v>
      </c>
      <c r="N5690" s="1" t="s">
        <v>7</v>
      </c>
      <c r="O5690" s="6"/>
    </row>
    <row r="5691">
      <c r="A5691" s="5">
        <v>202844.0</v>
      </c>
      <c r="B5691" s="2">
        <v>46022.0</v>
      </c>
      <c r="C5691" s="1" t="s">
        <v>1046</v>
      </c>
      <c r="D5691" s="3" t="s">
        <v>45</v>
      </c>
      <c r="E5691" s="4">
        <v>46016.0</v>
      </c>
      <c r="F5691" s="5">
        <v>8500.0</v>
      </c>
      <c r="G5691" s="5">
        <v>2055.0</v>
      </c>
      <c r="H5691" s="5">
        <v>34246.0</v>
      </c>
      <c r="I5691" s="1" t="s">
        <v>43</v>
      </c>
      <c r="J5691" s="1" t="s">
        <v>1047</v>
      </c>
      <c r="K5691" s="1" t="s">
        <v>13</v>
      </c>
      <c r="L5691" s="1" t="s">
        <v>5</v>
      </c>
      <c r="M5691" s="1" t="s">
        <v>44</v>
      </c>
      <c r="N5691" s="1" t="s">
        <v>7</v>
      </c>
      <c r="O5691" s="6"/>
    </row>
    <row r="5692">
      <c r="A5692" s="5">
        <v>202844.0</v>
      </c>
      <c r="B5692" s="2">
        <v>46022.0</v>
      </c>
      <c r="C5692" s="1" t="s">
        <v>1046</v>
      </c>
      <c r="D5692" s="3" t="s">
        <v>47</v>
      </c>
      <c r="E5692" s="4">
        <v>46016.0</v>
      </c>
      <c r="F5692" s="5">
        <v>3000.0</v>
      </c>
      <c r="G5692" s="5">
        <v>3083.0</v>
      </c>
      <c r="H5692" s="5">
        <v>12089.0</v>
      </c>
      <c r="I5692" s="1" t="s">
        <v>43</v>
      </c>
      <c r="J5692" s="1" t="s">
        <v>1047</v>
      </c>
      <c r="K5692" s="1" t="s">
        <v>13</v>
      </c>
      <c r="L5692" s="1" t="s">
        <v>5</v>
      </c>
      <c r="M5692" s="1" t="s">
        <v>44</v>
      </c>
      <c r="N5692" s="1" t="s">
        <v>7</v>
      </c>
      <c r="O5692" s="6"/>
    </row>
    <row r="5693">
      <c r="A5693" s="5">
        <v>202844.0</v>
      </c>
      <c r="B5693" s="2">
        <v>46022.0</v>
      </c>
      <c r="C5693" s="1" t="s">
        <v>1046</v>
      </c>
      <c r="D5693" s="3" t="s">
        <v>46</v>
      </c>
      <c r="E5693" s="4">
        <v>46016.0</v>
      </c>
      <c r="F5693" s="5">
        <v>9000.0</v>
      </c>
      <c r="G5693" s="5">
        <v>4111.0</v>
      </c>
      <c r="H5693" s="5">
        <v>36260.0</v>
      </c>
      <c r="I5693" s="1" t="s">
        <v>43</v>
      </c>
      <c r="J5693" s="1" t="s">
        <v>1047</v>
      </c>
      <c r="K5693" s="1" t="s">
        <v>13</v>
      </c>
      <c r="L5693" s="1" t="s">
        <v>5</v>
      </c>
      <c r="M5693" s="1" t="s">
        <v>44</v>
      </c>
      <c r="N5693" s="1" t="s">
        <v>7</v>
      </c>
      <c r="O5693" s="6"/>
    </row>
    <row r="5694">
      <c r="A5694" s="5">
        <v>202846.0</v>
      </c>
      <c r="B5694" s="2">
        <v>46022.0</v>
      </c>
      <c r="C5694" s="1" t="s">
        <v>266</v>
      </c>
      <c r="D5694" s="3" t="s">
        <v>47</v>
      </c>
      <c r="E5694" s="4">
        <v>46016.0</v>
      </c>
      <c r="F5694" s="5">
        <v>1500.0</v>
      </c>
      <c r="G5694" s="5">
        <v>3075.0</v>
      </c>
      <c r="H5694" s="5">
        <v>6153.0</v>
      </c>
      <c r="I5694" s="1" t="s">
        <v>43</v>
      </c>
      <c r="J5694" s="1" t="s">
        <v>267</v>
      </c>
      <c r="K5694" s="1" t="s">
        <v>13</v>
      </c>
      <c r="L5694" s="1" t="s">
        <v>5</v>
      </c>
      <c r="M5694" s="1" t="s">
        <v>44</v>
      </c>
      <c r="N5694" s="1" t="s">
        <v>7</v>
      </c>
      <c r="O5694" s="6"/>
    </row>
    <row r="5695">
      <c r="A5695" s="5">
        <v>202846.0</v>
      </c>
      <c r="B5695" s="2">
        <v>46022.0</v>
      </c>
      <c r="C5695" s="1" t="s">
        <v>266</v>
      </c>
      <c r="D5695" s="3" t="s">
        <v>46</v>
      </c>
      <c r="E5695" s="4">
        <v>46016.0</v>
      </c>
      <c r="F5695" s="5">
        <v>2000.0</v>
      </c>
      <c r="G5695" s="5">
        <v>4101.0</v>
      </c>
      <c r="H5695" s="5">
        <v>8203.0</v>
      </c>
      <c r="I5695" s="1" t="s">
        <v>43</v>
      </c>
      <c r="J5695" s="1" t="s">
        <v>267</v>
      </c>
      <c r="K5695" s="1" t="s">
        <v>13</v>
      </c>
      <c r="L5695" s="1" t="s">
        <v>5</v>
      </c>
      <c r="M5695" s="1" t="s">
        <v>44</v>
      </c>
      <c r="N5695" s="1" t="s">
        <v>7</v>
      </c>
      <c r="O5695" s="6"/>
    </row>
    <row r="5696">
      <c r="A5696" s="5">
        <v>202846.0</v>
      </c>
      <c r="B5696" s="2">
        <v>46022.0</v>
      </c>
      <c r="C5696" s="1" t="s">
        <v>266</v>
      </c>
      <c r="D5696" s="3" t="s">
        <v>541</v>
      </c>
      <c r="E5696" s="4">
        <v>46016.0</v>
      </c>
      <c r="F5696" s="5">
        <v>9000.0</v>
      </c>
      <c r="G5696" s="5">
        <v>2550.0</v>
      </c>
      <c r="H5696" s="5">
        <v>45904.0</v>
      </c>
      <c r="I5696" s="1" t="s">
        <v>43</v>
      </c>
      <c r="J5696" s="1" t="s">
        <v>267</v>
      </c>
      <c r="K5696" s="1" t="s">
        <v>13</v>
      </c>
      <c r="L5696" s="1" t="s">
        <v>5</v>
      </c>
      <c r="M5696" s="1" t="s">
        <v>44</v>
      </c>
      <c r="N5696" s="1" t="s">
        <v>7</v>
      </c>
      <c r="O5696" s="6"/>
    </row>
    <row r="5697">
      <c r="A5697" s="5">
        <v>202846.0</v>
      </c>
      <c r="B5697" s="2">
        <v>46022.0</v>
      </c>
      <c r="C5697" s="1" t="s">
        <v>266</v>
      </c>
      <c r="D5697" s="3" t="s">
        <v>540</v>
      </c>
      <c r="E5697" s="4">
        <v>46016.0</v>
      </c>
      <c r="F5697" s="5">
        <v>3000.0</v>
      </c>
      <c r="G5697" s="5">
        <v>3826.0</v>
      </c>
      <c r="H5697" s="5">
        <v>15305.0</v>
      </c>
      <c r="I5697" s="1" t="s">
        <v>43</v>
      </c>
      <c r="J5697" s="1" t="s">
        <v>267</v>
      </c>
      <c r="K5697" s="1" t="s">
        <v>13</v>
      </c>
      <c r="L5697" s="1" t="s">
        <v>5</v>
      </c>
      <c r="M5697" s="1" t="s">
        <v>44</v>
      </c>
      <c r="N5697" s="1" t="s">
        <v>7</v>
      </c>
      <c r="O5697" s="6"/>
    </row>
    <row r="5698">
      <c r="A5698" s="5">
        <v>202846.0</v>
      </c>
      <c r="B5698" s="2">
        <v>46022.0</v>
      </c>
      <c r="C5698" s="1" t="s">
        <v>266</v>
      </c>
      <c r="D5698" s="3" t="s">
        <v>542</v>
      </c>
      <c r="E5698" s="4">
        <v>46016.0</v>
      </c>
      <c r="F5698" s="5">
        <v>2000.0</v>
      </c>
      <c r="G5698" s="5">
        <v>5100.0</v>
      </c>
      <c r="H5698" s="5">
        <v>10203.0</v>
      </c>
      <c r="I5698" s="1" t="s">
        <v>43</v>
      </c>
      <c r="J5698" s="1" t="s">
        <v>267</v>
      </c>
      <c r="K5698" s="1" t="s">
        <v>13</v>
      </c>
      <c r="L5698" s="1" t="s">
        <v>5</v>
      </c>
      <c r="M5698" s="1" t="s">
        <v>44</v>
      </c>
      <c r="N5698" s="1" t="s">
        <v>7</v>
      </c>
      <c r="O5698" s="6"/>
    </row>
    <row r="5699">
      <c r="A5699" s="5">
        <v>202846.0</v>
      </c>
      <c r="B5699" s="2">
        <v>46022.0</v>
      </c>
      <c r="C5699" s="1" t="s">
        <v>266</v>
      </c>
      <c r="D5699" s="3" t="s">
        <v>45</v>
      </c>
      <c r="E5699" s="4">
        <v>46016.0</v>
      </c>
      <c r="F5699" s="5">
        <v>5000.0</v>
      </c>
      <c r="G5699" s="5">
        <v>2050.0</v>
      </c>
      <c r="H5699" s="5">
        <v>20505.0</v>
      </c>
      <c r="I5699" s="1" t="s">
        <v>43</v>
      </c>
      <c r="J5699" s="1" t="s">
        <v>267</v>
      </c>
      <c r="K5699" s="1" t="s">
        <v>13</v>
      </c>
      <c r="L5699" s="1" t="s">
        <v>5</v>
      </c>
      <c r="M5699" s="1" t="s">
        <v>44</v>
      </c>
      <c r="N5699" s="1" t="s">
        <v>7</v>
      </c>
      <c r="O5699" s="6"/>
    </row>
    <row r="5700">
      <c r="A5700" s="5">
        <v>111412.0</v>
      </c>
      <c r="B5700" s="2">
        <v>46022.0</v>
      </c>
      <c r="C5700" s="1" t="s">
        <v>1046</v>
      </c>
      <c r="D5700" s="3" t="s">
        <v>1124</v>
      </c>
      <c r="E5700" s="4">
        <v>46016.0</v>
      </c>
      <c r="F5700" s="5">
        <v>64.0</v>
      </c>
      <c r="G5700" s="5">
        <v>168.0</v>
      </c>
      <c r="H5700" s="5">
        <v>10563.0</v>
      </c>
      <c r="I5700" s="1" t="s">
        <v>21</v>
      </c>
      <c r="J5700" s="1" t="s">
        <v>1047</v>
      </c>
      <c r="K5700" s="1" t="s">
        <v>13</v>
      </c>
      <c r="L5700" s="1" t="s">
        <v>5</v>
      </c>
      <c r="M5700" s="1" t="s">
        <v>23</v>
      </c>
      <c r="N5700" s="1" t="s">
        <v>7</v>
      </c>
      <c r="O5700" s="6"/>
    </row>
    <row r="5701">
      <c r="A5701" s="5">
        <v>111418.0</v>
      </c>
      <c r="B5701" s="2">
        <v>46022.0</v>
      </c>
      <c r="C5701" s="1" t="s">
        <v>517</v>
      </c>
      <c r="D5701" s="7">
        <v>1375.0</v>
      </c>
      <c r="E5701" s="4">
        <v>46016.0</v>
      </c>
      <c r="F5701" s="5">
        <v>12.0</v>
      </c>
      <c r="G5701" s="5">
        <v>883.0</v>
      </c>
      <c r="H5701" s="5">
        <v>10600.0</v>
      </c>
      <c r="I5701" s="1" t="s">
        <v>21</v>
      </c>
      <c r="J5701" s="1" t="s">
        <v>518</v>
      </c>
      <c r="K5701" s="1" t="s">
        <v>4</v>
      </c>
      <c r="L5701" s="1" t="s">
        <v>5</v>
      </c>
      <c r="M5701" s="1" t="s">
        <v>23</v>
      </c>
      <c r="N5701" s="1" t="s">
        <v>7</v>
      </c>
      <c r="O5701" s="6"/>
    </row>
    <row r="5702">
      <c r="A5702" s="5">
        <v>111418.0</v>
      </c>
      <c r="B5702" s="2">
        <v>46022.0</v>
      </c>
      <c r="C5702" s="1" t="s">
        <v>517</v>
      </c>
      <c r="D5702" s="7">
        <v>325.0</v>
      </c>
      <c r="E5702" s="4">
        <v>46016.0</v>
      </c>
      <c r="F5702" s="5">
        <v>100.0</v>
      </c>
      <c r="G5702" s="5">
        <v>59.0</v>
      </c>
      <c r="H5702" s="5">
        <v>5916.0</v>
      </c>
      <c r="I5702" s="1" t="s">
        <v>33</v>
      </c>
      <c r="J5702" s="1" t="s">
        <v>518</v>
      </c>
      <c r="K5702" s="1" t="s">
        <v>4</v>
      </c>
      <c r="L5702" s="1" t="s">
        <v>5</v>
      </c>
      <c r="M5702" s="1" t="s">
        <v>23</v>
      </c>
      <c r="N5702" s="1" t="s">
        <v>7</v>
      </c>
      <c r="O5702" s="6"/>
    </row>
    <row r="5703">
      <c r="A5703" s="5">
        <v>111418.0</v>
      </c>
      <c r="B5703" s="2">
        <v>46022.0</v>
      </c>
      <c r="C5703" s="1" t="s">
        <v>517</v>
      </c>
      <c r="D5703" s="7">
        <v>3272.0</v>
      </c>
      <c r="E5703" s="4">
        <v>46016.0</v>
      </c>
      <c r="F5703" s="5">
        <v>200.0</v>
      </c>
      <c r="G5703" s="5">
        <v>30.0</v>
      </c>
      <c r="H5703" s="5">
        <v>6084.0</v>
      </c>
      <c r="I5703" s="1" t="s">
        <v>229</v>
      </c>
      <c r="J5703" s="1" t="s">
        <v>518</v>
      </c>
      <c r="K5703" s="1" t="s">
        <v>4</v>
      </c>
      <c r="L5703" s="1" t="s">
        <v>5</v>
      </c>
      <c r="M5703" s="1" t="s">
        <v>23</v>
      </c>
      <c r="N5703" s="1" t="s">
        <v>7</v>
      </c>
      <c r="O5703" s="6"/>
    </row>
    <row r="5704">
      <c r="A5704" s="5">
        <v>111418.0</v>
      </c>
      <c r="B5704" s="2">
        <v>46022.0</v>
      </c>
      <c r="C5704" s="1" t="s">
        <v>517</v>
      </c>
      <c r="D5704" s="7">
        <v>145.0</v>
      </c>
      <c r="E5704" s="4">
        <v>46016.0</v>
      </c>
      <c r="F5704" s="5">
        <v>35.0</v>
      </c>
      <c r="G5704" s="5">
        <v>212.0</v>
      </c>
      <c r="H5704" s="5">
        <v>7427.0</v>
      </c>
      <c r="I5704" s="1" t="s">
        <v>21</v>
      </c>
      <c r="J5704" s="1" t="s">
        <v>518</v>
      </c>
      <c r="K5704" s="1" t="s">
        <v>4</v>
      </c>
      <c r="L5704" s="1" t="s">
        <v>5</v>
      </c>
      <c r="M5704" s="1" t="s">
        <v>23</v>
      </c>
      <c r="N5704" s="1" t="s">
        <v>7</v>
      </c>
      <c r="O5704" s="6"/>
    </row>
    <row r="5705">
      <c r="A5705" s="5">
        <v>111418.0</v>
      </c>
      <c r="B5705" s="2">
        <v>46022.0</v>
      </c>
      <c r="C5705" s="1" t="s">
        <v>517</v>
      </c>
      <c r="D5705" s="3" t="s">
        <v>326</v>
      </c>
      <c r="E5705" s="4">
        <v>46016.0</v>
      </c>
      <c r="F5705" s="5">
        <v>6.0</v>
      </c>
      <c r="G5705" s="5">
        <v>791.0</v>
      </c>
      <c r="H5705" s="5">
        <v>4748.0</v>
      </c>
      <c r="I5705" s="1" t="s">
        <v>21</v>
      </c>
      <c r="J5705" s="1" t="s">
        <v>518</v>
      </c>
      <c r="K5705" s="1" t="s">
        <v>4</v>
      </c>
      <c r="L5705" s="1" t="s">
        <v>5</v>
      </c>
      <c r="M5705" s="1" t="s">
        <v>23</v>
      </c>
      <c r="N5705" s="1" t="s">
        <v>7</v>
      </c>
      <c r="O5705" s="6"/>
    </row>
    <row r="5706">
      <c r="A5706" s="5">
        <v>111418.0</v>
      </c>
      <c r="B5706" s="2">
        <v>46022.0</v>
      </c>
      <c r="C5706" s="1" t="s">
        <v>517</v>
      </c>
      <c r="D5706" s="7">
        <v>362.0</v>
      </c>
      <c r="E5706" s="4">
        <v>46016.0</v>
      </c>
      <c r="F5706" s="5">
        <v>50.0</v>
      </c>
      <c r="G5706" s="5">
        <v>176.0</v>
      </c>
      <c r="H5706" s="5">
        <v>8787.0</v>
      </c>
      <c r="I5706" s="1" t="s">
        <v>229</v>
      </c>
      <c r="J5706" s="1" t="s">
        <v>518</v>
      </c>
      <c r="K5706" s="1" t="s">
        <v>4</v>
      </c>
      <c r="L5706" s="1" t="s">
        <v>5</v>
      </c>
      <c r="M5706" s="1" t="s">
        <v>23</v>
      </c>
      <c r="N5706" s="1" t="s">
        <v>7</v>
      </c>
      <c r="O5706" s="6"/>
    </row>
    <row r="5707">
      <c r="A5707" s="5">
        <v>111418.0</v>
      </c>
      <c r="B5707" s="2">
        <v>46022.0</v>
      </c>
      <c r="C5707" s="1" t="s">
        <v>517</v>
      </c>
      <c r="D5707" s="7">
        <v>151.0</v>
      </c>
      <c r="E5707" s="4">
        <v>46016.0</v>
      </c>
      <c r="F5707" s="5">
        <v>210.0</v>
      </c>
      <c r="G5707" s="5">
        <v>143.0</v>
      </c>
      <c r="H5707" s="5">
        <v>30040.0</v>
      </c>
      <c r="I5707" s="1" t="s">
        <v>21</v>
      </c>
      <c r="J5707" s="1" t="s">
        <v>518</v>
      </c>
      <c r="K5707" s="1" t="s">
        <v>4</v>
      </c>
      <c r="L5707" s="1" t="s">
        <v>5</v>
      </c>
      <c r="M5707" s="1" t="s">
        <v>23</v>
      </c>
      <c r="N5707" s="1" t="s">
        <v>7</v>
      </c>
      <c r="O5707" s="6"/>
    </row>
    <row r="5708">
      <c r="A5708" s="5">
        <v>111418.0</v>
      </c>
      <c r="B5708" s="2">
        <v>46022.0</v>
      </c>
      <c r="C5708" s="1" t="s">
        <v>517</v>
      </c>
      <c r="D5708" s="7">
        <v>121.0</v>
      </c>
      <c r="E5708" s="4">
        <v>46016.0</v>
      </c>
      <c r="F5708" s="5">
        <v>108.0</v>
      </c>
      <c r="G5708" s="5">
        <v>100.0</v>
      </c>
      <c r="H5708" s="5">
        <v>10784.0</v>
      </c>
      <c r="I5708" s="1" t="s">
        <v>21</v>
      </c>
      <c r="J5708" s="1" t="s">
        <v>518</v>
      </c>
      <c r="K5708" s="1" t="s">
        <v>4</v>
      </c>
      <c r="L5708" s="1" t="s">
        <v>5</v>
      </c>
      <c r="M5708" s="1" t="s">
        <v>23</v>
      </c>
      <c r="N5708" s="1" t="s">
        <v>7</v>
      </c>
      <c r="O5708" s="6"/>
    </row>
    <row r="5709">
      <c r="A5709" s="5">
        <v>111418.0</v>
      </c>
      <c r="B5709" s="2">
        <v>46022.0</v>
      </c>
      <c r="C5709" s="1" t="s">
        <v>517</v>
      </c>
      <c r="D5709" s="7">
        <v>156.0</v>
      </c>
      <c r="E5709" s="4">
        <v>46016.0</v>
      </c>
      <c r="F5709" s="5">
        <v>10.0</v>
      </c>
      <c r="G5709" s="5">
        <v>950.0</v>
      </c>
      <c r="H5709" s="5">
        <v>9506.0</v>
      </c>
      <c r="I5709" s="1" t="s">
        <v>21</v>
      </c>
      <c r="J5709" s="1" t="s">
        <v>518</v>
      </c>
      <c r="K5709" s="1" t="s">
        <v>4</v>
      </c>
      <c r="L5709" s="1" t="s">
        <v>5</v>
      </c>
      <c r="M5709" s="1" t="s">
        <v>23</v>
      </c>
      <c r="N5709" s="1" t="s">
        <v>7</v>
      </c>
      <c r="O5709" s="6"/>
    </row>
    <row r="5710">
      <c r="A5710" s="5">
        <v>111418.0</v>
      </c>
      <c r="B5710" s="2">
        <v>46022.0</v>
      </c>
      <c r="C5710" s="1" t="s">
        <v>517</v>
      </c>
      <c r="D5710" s="7">
        <v>187.0</v>
      </c>
      <c r="E5710" s="4">
        <v>46016.0</v>
      </c>
      <c r="F5710" s="5">
        <v>88.0</v>
      </c>
      <c r="G5710" s="5">
        <v>263.0</v>
      </c>
      <c r="H5710" s="5">
        <v>23149.0</v>
      </c>
      <c r="I5710" s="1" t="s">
        <v>21</v>
      </c>
      <c r="J5710" s="1" t="s">
        <v>518</v>
      </c>
      <c r="K5710" s="1" t="s">
        <v>4</v>
      </c>
      <c r="L5710" s="1" t="s">
        <v>5</v>
      </c>
      <c r="M5710" s="1" t="s">
        <v>23</v>
      </c>
      <c r="N5710" s="1" t="s">
        <v>7</v>
      </c>
      <c r="O5710" s="6"/>
    </row>
    <row r="5711">
      <c r="A5711" s="5">
        <v>111418.0</v>
      </c>
      <c r="B5711" s="2">
        <v>46022.0</v>
      </c>
      <c r="C5711" s="1" t="s">
        <v>517</v>
      </c>
      <c r="D5711" s="7">
        <v>124.0</v>
      </c>
      <c r="E5711" s="4">
        <v>46016.0</v>
      </c>
      <c r="F5711" s="5">
        <v>184.0</v>
      </c>
      <c r="G5711" s="5">
        <v>132.0</v>
      </c>
      <c r="H5711" s="5">
        <v>24378.0</v>
      </c>
      <c r="I5711" s="1" t="s">
        <v>21</v>
      </c>
      <c r="J5711" s="1" t="s">
        <v>518</v>
      </c>
      <c r="K5711" s="1" t="s">
        <v>4</v>
      </c>
      <c r="L5711" s="1" t="s">
        <v>5</v>
      </c>
      <c r="M5711" s="1" t="s">
        <v>23</v>
      </c>
      <c r="N5711" s="1" t="s">
        <v>7</v>
      </c>
      <c r="O5711" s="6"/>
    </row>
    <row r="5712">
      <c r="A5712" s="5">
        <v>111418.0</v>
      </c>
      <c r="B5712" s="2">
        <v>46022.0</v>
      </c>
      <c r="C5712" s="1" t="s">
        <v>517</v>
      </c>
      <c r="D5712" s="7">
        <v>323.0</v>
      </c>
      <c r="E5712" s="4">
        <v>46016.0</v>
      </c>
      <c r="F5712" s="5">
        <v>500.0</v>
      </c>
      <c r="G5712" s="5">
        <v>41.0</v>
      </c>
      <c r="H5712" s="5">
        <v>20277.0</v>
      </c>
      <c r="I5712" s="1" t="s">
        <v>33</v>
      </c>
      <c r="J5712" s="1" t="s">
        <v>518</v>
      </c>
      <c r="K5712" s="1" t="s">
        <v>4</v>
      </c>
      <c r="L5712" s="1" t="s">
        <v>5</v>
      </c>
      <c r="M5712" s="1" t="s">
        <v>23</v>
      </c>
      <c r="N5712" s="1" t="s">
        <v>7</v>
      </c>
      <c r="O5712" s="6"/>
    </row>
    <row r="5713">
      <c r="A5713" s="5">
        <v>111418.0</v>
      </c>
      <c r="B5713" s="2">
        <v>46022.0</v>
      </c>
      <c r="C5713" s="1" t="s">
        <v>517</v>
      </c>
      <c r="D5713" s="7">
        <v>132.0</v>
      </c>
      <c r="E5713" s="4">
        <v>46016.0</v>
      </c>
      <c r="F5713" s="5">
        <v>13.0</v>
      </c>
      <c r="G5713" s="5">
        <v>308.0</v>
      </c>
      <c r="H5713" s="5">
        <v>4008.0</v>
      </c>
      <c r="I5713" s="1" t="s">
        <v>21</v>
      </c>
      <c r="J5713" s="1" t="s">
        <v>518</v>
      </c>
      <c r="K5713" s="1" t="s">
        <v>4</v>
      </c>
      <c r="L5713" s="1" t="s">
        <v>5</v>
      </c>
      <c r="M5713" s="1" t="s">
        <v>23</v>
      </c>
      <c r="N5713" s="1" t="s">
        <v>7</v>
      </c>
      <c r="O5713" s="6"/>
    </row>
    <row r="5714">
      <c r="A5714" s="5">
        <v>111418.0</v>
      </c>
      <c r="B5714" s="2">
        <v>46022.0</v>
      </c>
      <c r="C5714" s="1" t="s">
        <v>517</v>
      </c>
      <c r="D5714" s="7">
        <v>135.0</v>
      </c>
      <c r="E5714" s="4">
        <v>46016.0</v>
      </c>
      <c r="F5714" s="5">
        <v>13.0</v>
      </c>
      <c r="G5714" s="5">
        <v>562.0</v>
      </c>
      <c r="H5714" s="5">
        <v>7302.0</v>
      </c>
      <c r="I5714" s="1" t="s">
        <v>21</v>
      </c>
      <c r="J5714" s="1" t="s">
        <v>518</v>
      </c>
      <c r="K5714" s="1" t="s">
        <v>4</v>
      </c>
      <c r="L5714" s="1" t="s">
        <v>5</v>
      </c>
      <c r="M5714" s="1" t="s">
        <v>23</v>
      </c>
      <c r="N5714" s="1" t="s">
        <v>7</v>
      </c>
      <c r="O5714" s="6"/>
    </row>
    <row r="5715">
      <c r="A5715" s="5">
        <v>111418.0</v>
      </c>
      <c r="B5715" s="2">
        <v>46022.0</v>
      </c>
      <c r="C5715" s="1" t="s">
        <v>517</v>
      </c>
      <c r="D5715" s="7">
        <v>324.0</v>
      </c>
      <c r="E5715" s="4">
        <v>46016.0</v>
      </c>
      <c r="F5715" s="5">
        <v>400.0</v>
      </c>
      <c r="G5715" s="5">
        <v>50.0</v>
      </c>
      <c r="H5715" s="5">
        <v>19938.0</v>
      </c>
      <c r="I5715" s="1" t="s">
        <v>33</v>
      </c>
      <c r="J5715" s="1" t="s">
        <v>518</v>
      </c>
      <c r="K5715" s="1" t="s">
        <v>4</v>
      </c>
      <c r="L5715" s="1" t="s">
        <v>5</v>
      </c>
      <c r="M5715" s="1" t="s">
        <v>23</v>
      </c>
      <c r="N5715" s="1" t="s">
        <v>7</v>
      </c>
      <c r="O5715" s="6"/>
    </row>
    <row r="5716">
      <c r="A5716" s="5">
        <v>111421.0</v>
      </c>
      <c r="B5716" s="2">
        <v>46022.0</v>
      </c>
      <c r="C5716" s="1" t="s">
        <v>261</v>
      </c>
      <c r="D5716" s="7">
        <v>191.0</v>
      </c>
      <c r="E5716" s="4">
        <v>46016.0</v>
      </c>
      <c r="F5716" s="5">
        <v>1.0</v>
      </c>
      <c r="G5716" s="5">
        <v>286.0</v>
      </c>
      <c r="H5716" s="5">
        <v>281.0</v>
      </c>
      <c r="I5716" s="1" t="s">
        <v>21</v>
      </c>
      <c r="J5716" s="1" t="s">
        <v>216</v>
      </c>
      <c r="K5716" s="1" t="s">
        <v>28</v>
      </c>
      <c r="L5716" s="1" t="s">
        <v>5</v>
      </c>
      <c r="M5716" s="1" t="s">
        <v>23</v>
      </c>
      <c r="N5716" s="1" t="s">
        <v>7</v>
      </c>
      <c r="O5716" s="6"/>
    </row>
    <row r="5717">
      <c r="A5717" s="5">
        <v>111421.0</v>
      </c>
      <c r="B5717" s="2">
        <v>46022.0</v>
      </c>
      <c r="C5717" s="1" t="s">
        <v>261</v>
      </c>
      <c r="D5717" s="7">
        <v>199.0</v>
      </c>
      <c r="E5717" s="4">
        <v>46016.0</v>
      </c>
      <c r="F5717" s="5">
        <v>1.0</v>
      </c>
      <c r="G5717" s="5">
        <v>197.0</v>
      </c>
      <c r="H5717" s="5">
        <v>194.0</v>
      </c>
      <c r="I5717" s="1" t="s">
        <v>21</v>
      </c>
      <c r="J5717" s="1" t="s">
        <v>216</v>
      </c>
      <c r="K5717" s="1" t="s">
        <v>28</v>
      </c>
      <c r="L5717" s="1" t="s">
        <v>5</v>
      </c>
      <c r="M5717" s="1" t="s">
        <v>23</v>
      </c>
      <c r="N5717" s="1" t="s">
        <v>7</v>
      </c>
      <c r="O5717" s="6"/>
    </row>
    <row r="5718">
      <c r="A5718" s="5">
        <v>111421.0</v>
      </c>
      <c r="B5718" s="2">
        <v>46022.0</v>
      </c>
      <c r="C5718" s="1" t="s">
        <v>261</v>
      </c>
      <c r="D5718" s="7">
        <v>200.0</v>
      </c>
      <c r="E5718" s="4">
        <v>46016.0</v>
      </c>
      <c r="F5718" s="5">
        <v>1.0</v>
      </c>
      <c r="G5718" s="5">
        <v>233.0</v>
      </c>
      <c r="H5718" s="5">
        <v>230.0</v>
      </c>
      <c r="I5718" s="1" t="s">
        <v>21</v>
      </c>
      <c r="J5718" s="1" t="s">
        <v>216</v>
      </c>
      <c r="K5718" s="1" t="s">
        <v>28</v>
      </c>
      <c r="L5718" s="1" t="s">
        <v>5</v>
      </c>
      <c r="M5718" s="1" t="s">
        <v>23</v>
      </c>
      <c r="N5718" s="1" t="s">
        <v>7</v>
      </c>
      <c r="O5718" s="6"/>
    </row>
    <row r="5719">
      <c r="A5719" s="5">
        <v>111421.0</v>
      </c>
      <c r="B5719" s="2">
        <v>46022.0</v>
      </c>
      <c r="C5719" s="1" t="s">
        <v>261</v>
      </c>
      <c r="D5719" s="3" t="s">
        <v>41</v>
      </c>
      <c r="E5719" s="4">
        <v>46016.0</v>
      </c>
      <c r="F5719" s="5">
        <v>58.0</v>
      </c>
      <c r="G5719" s="5">
        <v>202.0</v>
      </c>
      <c r="H5719" s="5">
        <v>11460.0</v>
      </c>
      <c r="I5719" s="1" t="s">
        <v>21</v>
      </c>
      <c r="J5719" s="1" t="s">
        <v>216</v>
      </c>
      <c r="K5719" s="1" t="s">
        <v>28</v>
      </c>
      <c r="L5719" s="1" t="s">
        <v>5</v>
      </c>
      <c r="M5719" s="1" t="s">
        <v>23</v>
      </c>
      <c r="N5719" s="1" t="s">
        <v>7</v>
      </c>
      <c r="O5719" s="6"/>
    </row>
    <row r="5720">
      <c r="A5720" s="5">
        <v>111421.0</v>
      </c>
      <c r="B5720" s="2">
        <v>46022.0</v>
      </c>
      <c r="C5720" s="1" t="s">
        <v>261</v>
      </c>
      <c r="D5720" s="7">
        <v>321.0</v>
      </c>
      <c r="E5720" s="4">
        <v>46016.0</v>
      </c>
      <c r="F5720" s="5">
        <v>300.0</v>
      </c>
      <c r="G5720" s="5">
        <v>35.0</v>
      </c>
      <c r="H5720" s="5">
        <v>10185.0</v>
      </c>
      <c r="I5720" s="1" t="s">
        <v>33</v>
      </c>
      <c r="J5720" s="1" t="s">
        <v>216</v>
      </c>
      <c r="K5720" s="1" t="s">
        <v>28</v>
      </c>
      <c r="L5720" s="1" t="s">
        <v>5</v>
      </c>
      <c r="M5720" s="1" t="s">
        <v>23</v>
      </c>
      <c r="N5720" s="1" t="s">
        <v>7</v>
      </c>
      <c r="O5720" s="6"/>
    </row>
    <row r="5721">
      <c r="A5721" s="5">
        <v>111421.0</v>
      </c>
      <c r="B5721" s="2">
        <v>46022.0</v>
      </c>
      <c r="C5721" s="1" t="s">
        <v>261</v>
      </c>
      <c r="D5721" s="7">
        <v>3727.0</v>
      </c>
      <c r="E5721" s="4">
        <v>46016.0</v>
      </c>
      <c r="F5721" s="5">
        <v>24.0</v>
      </c>
      <c r="G5721" s="5">
        <v>80.0</v>
      </c>
      <c r="H5721" s="5">
        <v>1889.0</v>
      </c>
      <c r="I5721" s="1" t="s">
        <v>229</v>
      </c>
      <c r="J5721" s="1" t="s">
        <v>216</v>
      </c>
      <c r="K5721" s="1" t="s">
        <v>28</v>
      </c>
      <c r="L5721" s="1" t="s">
        <v>5</v>
      </c>
      <c r="M5721" s="1" t="s">
        <v>23</v>
      </c>
      <c r="N5721" s="1" t="s">
        <v>7</v>
      </c>
      <c r="O5721" s="6"/>
    </row>
    <row r="5722">
      <c r="A5722" s="5">
        <v>111421.0</v>
      </c>
      <c r="B5722" s="2">
        <v>46022.0</v>
      </c>
      <c r="C5722" s="1" t="s">
        <v>261</v>
      </c>
      <c r="D5722" s="7">
        <v>112.0</v>
      </c>
      <c r="E5722" s="4">
        <v>46016.0</v>
      </c>
      <c r="F5722" s="5">
        <v>168.0</v>
      </c>
      <c r="G5722" s="5">
        <v>45.0</v>
      </c>
      <c r="H5722" s="5">
        <v>7430.0</v>
      </c>
      <c r="I5722" s="1" t="s">
        <v>21</v>
      </c>
      <c r="J5722" s="1" t="s">
        <v>216</v>
      </c>
      <c r="K5722" s="1" t="s">
        <v>28</v>
      </c>
      <c r="L5722" s="1" t="s">
        <v>5</v>
      </c>
      <c r="M5722" s="1" t="s">
        <v>23</v>
      </c>
      <c r="N5722" s="1" t="s">
        <v>7</v>
      </c>
      <c r="O5722" s="6"/>
    </row>
    <row r="5723">
      <c r="A5723" s="5">
        <v>111421.0</v>
      </c>
      <c r="B5723" s="2">
        <v>46022.0</v>
      </c>
      <c r="C5723" s="1" t="s">
        <v>261</v>
      </c>
      <c r="D5723" s="7">
        <v>113.0</v>
      </c>
      <c r="E5723" s="4">
        <v>46016.0</v>
      </c>
      <c r="F5723" s="5">
        <v>168.0</v>
      </c>
      <c r="G5723" s="5">
        <v>45.0</v>
      </c>
      <c r="H5723" s="5">
        <v>7430.0</v>
      </c>
      <c r="I5723" s="1" t="s">
        <v>21</v>
      </c>
      <c r="J5723" s="1" t="s">
        <v>216</v>
      </c>
      <c r="K5723" s="1" t="s">
        <v>28</v>
      </c>
      <c r="L5723" s="1" t="s">
        <v>5</v>
      </c>
      <c r="M5723" s="1" t="s">
        <v>23</v>
      </c>
      <c r="N5723" s="1" t="s">
        <v>7</v>
      </c>
      <c r="O5723" s="6"/>
    </row>
    <row r="5724">
      <c r="A5724" s="5">
        <v>111421.0</v>
      </c>
      <c r="B5724" s="2">
        <v>46022.0</v>
      </c>
      <c r="C5724" s="1" t="s">
        <v>261</v>
      </c>
      <c r="D5724" s="7">
        <v>124.0</v>
      </c>
      <c r="E5724" s="4">
        <v>46016.0</v>
      </c>
      <c r="F5724" s="5">
        <v>276.0</v>
      </c>
      <c r="G5724" s="5">
        <v>132.0</v>
      </c>
      <c r="H5724" s="5">
        <v>35834.0</v>
      </c>
      <c r="I5724" s="1" t="s">
        <v>21</v>
      </c>
      <c r="J5724" s="1" t="s">
        <v>216</v>
      </c>
      <c r="K5724" s="1" t="s">
        <v>28</v>
      </c>
      <c r="L5724" s="1" t="s">
        <v>5</v>
      </c>
      <c r="M5724" s="1" t="s">
        <v>23</v>
      </c>
      <c r="N5724" s="1" t="s">
        <v>7</v>
      </c>
      <c r="O5724" s="6"/>
    </row>
    <row r="5725">
      <c r="A5725" s="5">
        <v>111422.0</v>
      </c>
      <c r="B5725" s="2">
        <v>46022.0</v>
      </c>
      <c r="C5725" s="1" t="s">
        <v>745</v>
      </c>
      <c r="D5725" s="7">
        <v>121.0</v>
      </c>
      <c r="E5725" s="4">
        <v>46016.0</v>
      </c>
      <c r="F5725" s="5">
        <v>108.0</v>
      </c>
      <c r="G5725" s="5">
        <v>100.0</v>
      </c>
      <c r="H5725" s="5">
        <v>10568.0</v>
      </c>
      <c r="I5725" s="1" t="s">
        <v>21</v>
      </c>
      <c r="J5725" s="1" t="s">
        <v>221</v>
      </c>
      <c r="K5725" s="1" t="s">
        <v>111</v>
      </c>
      <c r="L5725" s="1" t="s">
        <v>5</v>
      </c>
      <c r="M5725" s="1" t="s">
        <v>23</v>
      </c>
      <c r="N5725" s="1" t="s">
        <v>7</v>
      </c>
      <c r="O5725" s="6"/>
    </row>
    <row r="5726">
      <c r="A5726" s="5">
        <v>111422.0</v>
      </c>
      <c r="B5726" s="2">
        <v>46022.0</v>
      </c>
      <c r="C5726" s="1" t="s">
        <v>745</v>
      </c>
      <c r="D5726" s="3" t="s">
        <v>333</v>
      </c>
      <c r="E5726" s="4">
        <v>46016.0</v>
      </c>
      <c r="F5726" s="5">
        <v>54.0</v>
      </c>
      <c r="G5726" s="5">
        <v>92.0</v>
      </c>
      <c r="H5726" s="5">
        <v>4870.0</v>
      </c>
      <c r="I5726" s="1" t="s">
        <v>21</v>
      </c>
      <c r="J5726" s="1" t="s">
        <v>221</v>
      </c>
      <c r="K5726" s="1" t="s">
        <v>111</v>
      </c>
      <c r="L5726" s="1" t="s">
        <v>5</v>
      </c>
      <c r="M5726" s="1" t="s">
        <v>23</v>
      </c>
      <c r="N5726" s="1" t="s">
        <v>7</v>
      </c>
      <c r="O5726" s="6"/>
    </row>
    <row r="5727">
      <c r="A5727" s="5">
        <v>111422.0</v>
      </c>
      <c r="B5727" s="2">
        <v>46022.0</v>
      </c>
      <c r="C5727" s="1" t="s">
        <v>745</v>
      </c>
      <c r="D5727" s="7">
        <v>111.0</v>
      </c>
      <c r="E5727" s="4">
        <v>46016.0</v>
      </c>
      <c r="F5727" s="5">
        <v>60.0</v>
      </c>
      <c r="G5727" s="5">
        <v>30.0</v>
      </c>
      <c r="H5727" s="5">
        <v>1751.0</v>
      </c>
      <c r="I5727" s="1" t="s">
        <v>21</v>
      </c>
      <c r="J5727" s="1" t="s">
        <v>221</v>
      </c>
      <c r="K5727" s="1" t="s">
        <v>111</v>
      </c>
      <c r="L5727" s="1" t="s">
        <v>5</v>
      </c>
      <c r="M5727" s="1" t="s">
        <v>23</v>
      </c>
      <c r="N5727" s="1" t="s">
        <v>7</v>
      </c>
      <c r="O5727" s="6"/>
    </row>
    <row r="5728">
      <c r="A5728" s="5">
        <v>111422.0</v>
      </c>
      <c r="B5728" s="2">
        <v>46022.0</v>
      </c>
      <c r="C5728" s="1" t="s">
        <v>745</v>
      </c>
      <c r="D5728" s="7">
        <v>124.0</v>
      </c>
      <c r="E5728" s="4">
        <v>46016.0</v>
      </c>
      <c r="F5728" s="5">
        <v>92.0</v>
      </c>
      <c r="G5728" s="5">
        <v>132.0</v>
      </c>
      <c r="H5728" s="5">
        <v>11945.0</v>
      </c>
      <c r="I5728" s="1" t="s">
        <v>21</v>
      </c>
      <c r="J5728" s="1" t="s">
        <v>221</v>
      </c>
      <c r="K5728" s="1" t="s">
        <v>111</v>
      </c>
      <c r="L5728" s="1" t="s">
        <v>5</v>
      </c>
      <c r="M5728" s="1" t="s">
        <v>23</v>
      </c>
      <c r="N5728" s="1" t="s">
        <v>7</v>
      </c>
      <c r="O5728" s="6"/>
    </row>
    <row r="5729">
      <c r="A5729" s="5">
        <v>111422.0</v>
      </c>
      <c r="B5729" s="2">
        <v>46022.0</v>
      </c>
      <c r="C5729" s="1" t="s">
        <v>745</v>
      </c>
      <c r="D5729" s="7">
        <v>130.0</v>
      </c>
      <c r="E5729" s="4">
        <v>46016.0</v>
      </c>
      <c r="F5729" s="5">
        <v>66.0</v>
      </c>
      <c r="G5729" s="5">
        <v>143.0</v>
      </c>
      <c r="H5729" s="5">
        <v>9253.0</v>
      </c>
      <c r="I5729" s="1" t="s">
        <v>21</v>
      </c>
      <c r="J5729" s="1" t="s">
        <v>221</v>
      </c>
      <c r="K5729" s="1" t="s">
        <v>111</v>
      </c>
      <c r="L5729" s="1" t="s">
        <v>5</v>
      </c>
      <c r="M5729" s="1" t="s">
        <v>23</v>
      </c>
      <c r="N5729" s="1" t="s">
        <v>7</v>
      </c>
      <c r="O5729" s="6"/>
    </row>
    <row r="5730">
      <c r="A5730" s="5">
        <v>111422.0</v>
      </c>
      <c r="B5730" s="2">
        <v>46022.0</v>
      </c>
      <c r="C5730" s="1" t="s">
        <v>745</v>
      </c>
      <c r="D5730" s="7">
        <v>113.0</v>
      </c>
      <c r="E5730" s="4">
        <v>46016.0</v>
      </c>
      <c r="F5730" s="5">
        <v>60.0</v>
      </c>
      <c r="G5730" s="5">
        <v>45.0</v>
      </c>
      <c r="H5730" s="5">
        <v>2654.0</v>
      </c>
      <c r="I5730" s="1" t="s">
        <v>21</v>
      </c>
      <c r="J5730" s="1" t="s">
        <v>221</v>
      </c>
      <c r="K5730" s="1" t="s">
        <v>111</v>
      </c>
      <c r="L5730" s="1" t="s">
        <v>5</v>
      </c>
      <c r="M5730" s="1" t="s">
        <v>23</v>
      </c>
      <c r="N5730" s="1" t="s">
        <v>7</v>
      </c>
      <c r="O5730" s="6"/>
    </row>
    <row r="5731">
      <c r="A5731" s="5">
        <v>111422.0</v>
      </c>
      <c r="B5731" s="2">
        <v>46022.0</v>
      </c>
      <c r="C5731" s="1" t="s">
        <v>745</v>
      </c>
      <c r="D5731" s="7">
        <v>127.0</v>
      </c>
      <c r="E5731" s="4">
        <v>46016.0</v>
      </c>
      <c r="F5731" s="5">
        <v>66.0</v>
      </c>
      <c r="G5731" s="5">
        <v>114.0</v>
      </c>
      <c r="H5731" s="5">
        <v>7390.0</v>
      </c>
      <c r="I5731" s="1" t="s">
        <v>21</v>
      </c>
      <c r="J5731" s="1" t="s">
        <v>221</v>
      </c>
      <c r="K5731" s="1" t="s">
        <v>111</v>
      </c>
      <c r="L5731" s="1" t="s">
        <v>5</v>
      </c>
      <c r="M5731" s="1" t="s">
        <v>23</v>
      </c>
      <c r="N5731" s="1" t="s">
        <v>7</v>
      </c>
      <c r="O5731" s="6"/>
    </row>
    <row r="5732">
      <c r="A5732" s="5">
        <v>111422.0</v>
      </c>
      <c r="B5732" s="2">
        <v>46022.0</v>
      </c>
      <c r="C5732" s="1" t="s">
        <v>745</v>
      </c>
      <c r="D5732" s="7">
        <v>194.0</v>
      </c>
      <c r="E5732" s="4">
        <v>46016.0</v>
      </c>
      <c r="F5732" s="5">
        <v>50.0</v>
      </c>
      <c r="G5732" s="5">
        <v>139.0</v>
      </c>
      <c r="H5732" s="5">
        <v>6822.0</v>
      </c>
      <c r="I5732" s="1" t="s">
        <v>21</v>
      </c>
      <c r="J5732" s="1" t="s">
        <v>221</v>
      </c>
      <c r="K5732" s="1" t="s">
        <v>111</v>
      </c>
      <c r="L5732" s="1" t="s">
        <v>5</v>
      </c>
      <c r="M5732" s="1" t="s">
        <v>23</v>
      </c>
      <c r="N5732" s="1" t="s">
        <v>7</v>
      </c>
      <c r="O5732" s="6"/>
    </row>
    <row r="5733">
      <c r="A5733" s="5">
        <v>111422.0</v>
      </c>
      <c r="B5733" s="2">
        <v>46022.0</v>
      </c>
      <c r="C5733" s="1" t="s">
        <v>745</v>
      </c>
      <c r="D5733" s="7">
        <v>131.0</v>
      </c>
      <c r="E5733" s="4">
        <v>46016.0</v>
      </c>
      <c r="F5733" s="5">
        <v>30.0</v>
      </c>
      <c r="G5733" s="5">
        <v>162.0</v>
      </c>
      <c r="H5733" s="5">
        <v>4771.0</v>
      </c>
      <c r="I5733" s="1" t="s">
        <v>21</v>
      </c>
      <c r="J5733" s="1" t="s">
        <v>221</v>
      </c>
      <c r="K5733" s="1" t="s">
        <v>111</v>
      </c>
      <c r="L5733" s="1" t="s">
        <v>5</v>
      </c>
      <c r="M5733" s="1" t="s">
        <v>23</v>
      </c>
      <c r="N5733" s="1" t="s">
        <v>7</v>
      </c>
      <c r="O5733" s="6"/>
    </row>
    <row r="5734">
      <c r="A5734" s="5">
        <v>111422.0</v>
      </c>
      <c r="B5734" s="2">
        <v>46022.0</v>
      </c>
      <c r="C5734" s="1" t="s">
        <v>745</v>
      </c>
      <c r="D5734" s="7">
        <v>1961.0</v>
      </c>
      <c r="E5734" s="4">
        <v>46016.0</v>
      </c>
      <c r="F5734" s="5">
        <v>50.0</v>
      </c>
      <c r="G5734" s="5">
        <v>119.0</v>
      </c>
      <c r="H5734" s="5">
        <v>5834.0</v>
      </c>
      <c r="I5734" s="1" t="s">
        <v>21</v>
      </c>
      <c r="J5734" s="1" t="s">
        <v>221</v>
      </c>
      <c r="K5734" s="1" t="s">
        <v>111</v>
      </c>
      <c r="L5734" s="1" t="s">
        <v>5</v>
      </c>
      <c r="M5734" s="1" t="s">
        <v>23</v>
      </c>
      <c r="N5734" s="1" t="s">
        <v>7</v>
      </c>
      <c r="O5734" s="6"/>
    </row>
    <row r="5735">
      <c r="A5735" s="5">
        <v>111422.0</v>
      </c>
      <c r="B5735" s="2">
        <v>46022.0</v>
      </c>
      <c r="C5735" s="1" t="s">
        <v>745</v>
      </c>
      <c r="D5735" s="7">
        <v>3272.0</v>
      </c>
      <c r="E5735" s="4">
        <v>46016.0</v>
      </c>
      <c r="F5735" s="5">
        <v>500.0</v>
      </c>
      <c r="G5735" s="5">
        <v>30.0</v>
      </c>
      <c r="H5735" s="5">
        <v>14902.0</v>
      </c>
      <c r="I5735" s="1" t="s">
        <v>229</v>
      </c>
      <c r="J5735" s="1" t="s">
        <v>221</v>
      </c>
      <c r="K5735" s="1" t="s">
        <v>111</v>
      </c>
      <c r="L5735" s="1" t="s">
        <v>5</v>
      </c>
      <c r="M5735" s="1" t="s">
        <v>23</v>
      </c>
      <c r="N5735" s="1" t="s">
        <v>7</v>
      </c>
      <c r="O5735" s="6"/>
    </row>
    <row r="5736">
      <c r="A5736" s="5">
        <v>111422.0</v>
      </c>
      <c r="B5736" s="2">
        <v>46022.0</v>
      </c>
      <c r="C5736" s="1" t="s">
        <v>745</v>
      </c>
      <c r="D5736" s="7">
        <v>200.0</v>
      </c>
      <c r="E5736" s="4">
        <v>46016.0</v>
      </c>
      <c r="F5736" s="5">
        <v>60.0</v>
      </c>
      <c r="G5736" s="5">
        <v>233.0</v>
      </c>
      <c r="H5736" s="5">
        <v>13718.0</v>
      </c>
      <c r="I5736" s="1" t="s">
        <v>21</v>
      </c>
      <c r="J5736" s="1" t="s">
        <v>221</v>
      </c>
      <c r="K5736" s="1" t="s">
        <v>111</v>
      </c>
      <c r="L5736" s="1" t="s">
        <v>5</v>
      </c>
      <c r="M5736" s="1" t="s">
        <v>23</v>
      </c>
      <c r="N5736" s="1" t="s">
        <v>7</v>
      </c>
      <c r="O5736" s="6"/>
    </row>
    <row r="5737">
      <c r="A5737" s="5">
        <v>111422.0</v>
      </c>
      <c r="B5737" s="2">
        <v>46022.0</v>
      </c>
      <c r="C5737" s="1" t="s">
        <v>745</v>
      </c>
      <c r="D5737" s="7">
        <v>103.0</v>
      </c>
      <c r="E5737" s="4">
        <v>46016.0</v>
      </c>
      <c r="F5737" s="5">
        <v>108.0</v>
      </c>
      <c r="G5737" s="5">
        <v>53.0</v>
      </c>
      <c r="H5737" s="5">
        <v>5589.0</v>
      </c>
      <c r="I5737" s="1" t="s">
        <v>21</v>
      </c>
      <c r="J5737" s="1" t="s">
        <v>221</v>
      </c>
      <c r="K5737" s="1" t="s">
        <v>111</v>
      </c>
      <c r="L5737" s="1" t="s">
        <v>5</v>
      </c>
      <c r="M5737" s="1" t="s">
        <v>23</v>
      </c>
      <c r="N5737" s="1" t="s">
        <v>7</v>
      </c>
      <c r="O5737" s="6"/>
    </row>
    <row r="5738">
      <c r="A5738" s="5">
        <v>111422.0</v>
      </c>
      <c r="B5738" s="2">
        <v>46022.0</v>
      </c>
      <c r="C5738" s="1" t="s">
        <v>745</v>
      </c>
      <c r="D5738" s="7">
        <v>191.0</v>
      </c>
      <c r="E5738" s="4">
        <v>46016.0</v>
      </c>
      <c r="F5738" s="5">
        <v>50.0</v>
      </c>
      <c r="G5738" s="5">
        <v>286.0</v>
      </c>
      <c r="H5738" s="5">
        <v>14019.0</v>
      </c>
      <c r="I5738" s="1" t="s">
        <v>21</v>
      </c>
      <c r="J5738" s="1" t="s">
        <v>221</v>
      </c>
      <c r="K5738" s="1" t="s">
        <v>111</v>
      </c>
      <c r="L5738" s="1" t="s">
        <v>5</v>
      </c>
      <c r="M5738" s="1" t="s">
        <v>23</v>
      </c>
      <c r="N5738" s="1" t="s">
        <v>7</v>
      </c>
      <c r="O5738" s="6"/>
    </row>
    <row r="5739">
      <c r="A5739" s="5">
        <v>111422.0</v>
      </c>
      <c r="B5739" s="2">
        <v>46022.0</v>
      </c>
      <c r="C5739" s="1" t="s">
        <v>745</v>
      </c>
      <c r="D5739" s="3" t="s">
        <v>624</v>
      </c>
      <c r="E5739" s="4">
        <v>46016.0</v>
      </c>
      <c r="F5739" s="5">
        <v>100.0</v>
      </c>
      <c r="G5739" s="5">
        <v>130.0</v>
      </c>
      <c r="H5739" s="5">
        <v>12742.0</v>
      </c>
      <c r="I5739" s="1" t="s">
        <v>21</v>
      </c>
      <c r="J5739" s="1" t="s">
        <v>221</v>
      </c>
      <c r="K5739" s="1" t="s">
        <v>111</v>
      </c>
      <c r="L5739" s="1" t="s">
        <v>5</v>
      </c>
      <c r="M5739" s="1" t="s">
        <v>23</v>
      </c>
      <c r="N5739" s="1" t="s">
        <v>7</v>
      </c>
      <c r="O5739" s="6"/>
    </row>
    <row r="5740">
      <c r="A5740" s="5">
        <v>111423.0</v>
      </c>
      <c r="B5740" s="2">
        <v>46022.0</v>
      </c>
      <c r="C5740" s="1" t="s">
        <v>745</v>
      </c>
      <c r="D5740" s="3" t="s">
        <v>945</v>
      </c>
      <c r="E5740" s="4">
        <v>46016.0</v>
      </c>
      <c r="F5740" s="5">
        <v>50.0</v>
      </c>
      <c r="G5740" s="5">
        <v>115.0</v>
      </c>
      <c r="H5740" s="5">
        <v>5645.0</v>
      </c>
      <c r="I5740" s="1" t="s">
        <v>26</v>
      </c>
      <c r="J5740" s="1" t="s">
        <v>221</v>
      </c>
      <c r="K5740" s="1" t="s">
        <v>111</v>
      </c>
      <c r="L5740" s="1" t="s">
        <v>5</v>
      </c>
      <c r="M5740" s="1" t="s">
        <v>29</v>
      </c>
      <c r="N5740" s="1" t="s">
        <v>7</v>
      </c>
      <c r="O5740" s="6"/>
    </row>
    <row r="5741">
      <c r="A5741" s="5">
        <v>111438.0</v>
      </c>
      <c r="B5741" s="2">
        <v>46022.0</v>
      </c>
      <c r="C5741" s="1" t="s">
        <v>1125</v>
      </c>
      <c r="D5741" s="7">
        <v>571.0</v>
      </c>
      <c r="E5741" s="4">
        <v>46016.0</v>
      </c>
      <c r="F5741" s="5">
        <v>38.0</v>
      </c>
      <c r="G5741" s="5">
        <v>382.0</v>
      </c>
      <c r="H5741" s="5">
        <v>14230.0</v>
      </c>
      <c r="I5741" s="1" t="s">
        <v>21</v>
      </c>
      <c r="J5741" s="1" t="s">
        <v>92</v>
      </c>
      <c r="K5741" s="1" t="s">
        <v>13</v>
      </c>
      <c r="L5741" s="1" t="s">
        <v>5</v>
      </c>
      <c r="M5741" s="1" t="s">
        <v>23</v>
      </c>
      <c r="N5741" s="1" t="s">
        <v>7</v>
      </c>
      <c r="O5741" s="6"/>
    </row>
    <row r="5742">
      <c r="A5742" s="5">
        <v>111438.0</v>
      </c>
      <c r="B5742" s="2">
        <v>46022.0</v>
      </c>
      <c r="C5742" s="1" t="s">
        <v>1125</v>
      </c>
      <c r="D5742" s="7">
        <v>323.0</v>
      </c>
      <c r="E5742" s="4">
        <v>46016.0</v>
      </c>
      <c r="F5742" s="5">
        <v>100.0</v>
      </c>
      <c r="G5742" s="5">
        <v>41.0</v>
      </c>
      <c r="H5742" s="5">
        <v>3975.0</v>
      </c>
      <c r="I5742" s="1" t="s">
        <v>33</v>
      </c>
      <c r="J5742" s="1" t="s">
        <v>92</v>
      </c>
      <c r="K5742" s="1" t="s">
        <v>13</v>
      </c>
      <c r="L5742" s="1" t="s">
        <v>5</v>
      </c>
      <c r="M5742" s="1" t="s">
        <v>23</v>
      </c>
      <c r="N5742" s="1" t="s">
        <v>7</v>
      </c>
      <c r="O5742" s="6"/>
    </row>
    <row r="5743">
      <c r="A5743" s="5">
        <v>111438.0</v>
      </c>
      <c r="B5743" s="2">
        <v>46022.0</v>
      </c>
      <c r="C5743" s="1" t="s">
        <v>1125</v>
      </c>
      <c r="D5743" s="7">
        <v>324.0</v>
      </c>
      <c r="E5743" s="4">
        <v>46016.0</v>
      </c>
      <c r="F5743" s="5">
        <v>300.0</v>
      </c>
      <c r="G5743" s="5">
        <v>50.0</v>
      </c>
      <c r="H5743" s="5">
        <v>14654.0</v>
      </c>
      <c r="I5743" s="1" t="s">
        <v>33</v>
      </c>
      <c r="J5743" s="1" t="s">
        <v>92</v>
      </c>
      <c r="K5743" s="1" t="s">
        <v>13</v>
      </c>
      <c r="L5743" s="1" t="s">
        <v>5</v>
      </c>
      <c r="M5743" s="1" t="s">
        <v>23</v>
      </c>
      <c r="N5743" s="1" t="s">
        <v>7</v>
      </c>
      <c r="O5743" s="6"/>
    </row>
    <row r="5744">
      <c r="A5744" s="5">
        <v>111438.0</v>
      </c>
      <c r="B5744" s="2">
        <v>46022.0</v>
      </c>
      <c r="C5744" s="1" t="s">
        <v>1125</v>
      </c>
      <c r="D5744" s="7">
        <v>325.0</v>
      </c>
      <c r="E5744" s="4">
        <v>46016.0</v>
      </c>
      <c r="F5744" s="5">
        <v>300.0</v>
      </c>
      <c r="G5744" s="5">
        <v>59.0</v>
      </c>
      <c r="H5744" s="5">
        <v>17389.0</v>
      </c>
      <c r="I5744" s="1" t="s">
        <v>33</v>
      </c>
      <c r="J5744" s="1" t="s">
        <v>92</v>
      </c>
      <c r="K5744" s="1" t="s">
        <v>13</v>
      </c>
      <c r="L5744" s="1" t="s">
        <v>5</v>
      </c>
      <c r="M5744" s="1" t="s">
        <v>23</v>
      </c>
      <c r="N5744" s="1" t="s">
        <v>7</v>
      </c>
      <c r="O5744" s="6"/>
    </row>
    <row r="5745">
      <c r="A5745" s="5">
        <v>111438.0</v>
      </c>
      <c r="B5745" s="2">
        <v>46022.0</v>
      </c>
      <c r="C5745" s="1" t="s">
        <v>1125</v>
      </c>
      <c r="D5745" s="7">
        <v>326.0</v>
      </c>
      <c r="E5745" s="4">
        <v>46016.0</v>
      </c>
      <c r="F5745" s="5">
        <v>300.0</v>
      </c>
      <c r="G5745" s="5">
        <v>71.0</v>
      </c>
      <c r="H5745" s="5">
        <v>20864.0</v>
      </c>
      <c r="I5745" s="1" t="s">
        <v>33</v>
      </c>
      <c r="J5745" s="1" t="s">
        <v>92</v>
      </c>
      <c r="K5745" s="1" t="s">
        <v>13</v>
      </c>
      <c r="L5745" s="1" t="s">
        <v>5</v>
      </c>
      <c r="M5745" s="1" t="s">
        <v>23</v>
      </c>
      <c r="N5745" s="1" t="s">
        <v>7</v>
      </c>
      <c r="O5745" s="6"/>
    </row>
    <row r="5746">
      <c r="A5746" s="5">
        <v>111438.0</v>
      </c>
      <c r="B5746" s="2">
        <v>46022.0</v>
      </c>
      <c r="C5746" s="1" t="s">
        <v>1125</v>
      </c>
      <c r="D5746" s="7">
        <v>3272.0</v>
      </c>
      <c r="E5746" s="4">
        <v>46016.0</v>
      </c>
      <c r="F5746" s="5">
        <v>100.0</v>
      </c>
      <c r="G5746" s="5">
        <v>30.0</v>
      </c>
      <c r="H5746" s="5">
        <v>2982.0</v>
      </c>
      <c r="I5746" s="1" t="s">
        <v>229</v>
      </c>
      <c r="J5746" s="1" t="s">
        <v>92</v>
      </c>
      <c r="K5746" s="1" t="s">
        <v>13</v>
      </c>
      <c r="L5746" s="1" t="s">
        <v>5</v>
      </c>
      <c r="M5746" s="1" t="s">
        <v>23</v>
      </c>
      <c r="N5746" s="1" t="s">
        <v>7</v>
      </c>
      <c r="O5746" s="6"/>
    </row>
    <row r="5747">
      <c r="A5747" s="5">
        <v>111438.0</v>
      </c>
      <c r="B5747" s="2">
        <v>46022.0</v>
      </c>
      <c r="C5747" s="1" t="s">
        <v>1125</v>
      </c>
      <c r="D5747" s="3" t="s">
        <v>554</v>
      </c>
      <c r="E5747" s="4">
        <v>46016.0</v>
      </c>
      <c r="F5747" s="5">
        <v>100.0</v>
      </c>
      <c r="G5747" s="5">
        <v>30.0</v>
      </c>
      <c r="H5747" s="5">
        <v>2982.0</v>
      </c>
      <c r="I5747" s="1" t="s">
        <v>229</v>
      </c>
      <c r="J5747" s="1" t="s">
        <v>92</v>
      </c>
      <c r="K5747" s="1" t="s">
        <v>13</v>
      </c>
      <c r="L5747" s="1" t="s">
        <v>5</v>
      </c>
      <c r="M5747" s="1" t="s">
        <v>23</v>
      </c>
      <c r="N5747" s="1" t="s">
        <v>7</v>
      </c>
      <c r="O5747" s="6"/>
    </row>
    <row r="5748">
      <c r="A5748" s="5">
        <v>111439.0</v>
      </c>
      <c r="B5748" s="2">
        <v>46022.0</v>
      </c>
      <c r="C5748" s="1" t="s">
        <v>1125</v>
      </c>
      <c r="D5748" s="7">
        <v>513.0</v>
      </c>
      <c r="E5748" s="4">
        <v>46016.0</v>
      </c>
      <c r="F5748" s="5">
        <v>60.0</v>
      </c>
      <c r="G5748" s="5">
        <v>225.0</v>
      </c>
      <c r="H5748" s="5">
        <v>13235.0</v>
      </c>
      <c r="I5748" s="1" t="s">
        <v>53</v>
      </c>
      <c r="J5748" s="1" t="s">
        <v>92</v>
      </c>
      <c r="K5748" s="1" t="s">
        <v>13</v>
      </c>
      <c r="L5748" s="1" t="s">
        <v>5</v>
      </c>
      <c r="M5748" s="1" t="s">
        <v>23</v>
      </c>
      <c r="N5748" s="1" t="s">
        <v>7</v>
      </c>
      <c r="O5748" s="6"/>
    </row>
    <row r="5749">
      <c r="A5749" s="5">
        <v>111439.0</v>
      </c>
      <c r="B5749" s="2">
        <v>46022.0</v>
      </c>
      <c r="C5749" s="1" t="s">
        <v>1125</v>
      </c>
      <c r="D5749" s="7">
        <v>701.0</v>
      </c>
      <c r="E5749" s="4">
        <v>46016.0</v>
      </c>
      <c r="F5749" s="5">
        <v>50.0</v>
      </c>
      <c r="G5749" s="5">
        <v>441.0</v>
      </c>
      <c r="H5749" s="5">
        <v>21612.0</v>
      </c>
      <c r="I5749" s="1" t="s">
        <v>56</v>
      </c>
      <c r="J5749" s="1" t="s">
        <v>92</v>
      </c>
      <c r="K5749" s="1" t="s">
        <v>13</v>
      </c>
      <c r="L5749" s="1" t="s">
        <v>5</v>
      </c>
      <c r="M5749" s="1" t="s">
        <v>23</v>
      </c>
      <c r="N5749" s="1" t="s">
        <v>7</v>
      </c>
      <c r="O5749" s="6"/>
    </row>
    <row r="5750">
      <c r="A5750" s="5">
        <v>111439.0</v>
      </c>
      <c r="B5750" s="2">
        <v>46022.0</v>
      </c>
      <c r="C5750" s="1" t="s">
        <v>1125</v>
      </c>
      <c r="D5750" s="7">
        <v>704.0</v>
      </c>
      <c r="E5750" s="4">
        <v>46016.0</v>
      </c>
      <c r="F5750" s="5">
        <v>50.0</v>
      </c>
      <c r="G5750" s="5">
        <v>432.0</v>
      </c>
      <c r="H5750" s="5">
        <v>21173.0</v>
      </c>
      <c r="I5750" s="1" t="s">
        <v>56</v>
      </c>
      <c r="J5750" s="1" t="s">
        <v>92</v>
      </c>
      <c r="K5750" s="1" t="s">
        <v>13</v>
      </c>
      <c r="L5750" s="1" t="s">
        <v>5</v>
      </c>
      <c r="M5750" s="1" t="s">
        <v>23</v>
      </c>
      <c r="N5750" s="1" t="s">
        <v>7</v>
      </c>
      <c r="O5750" s="6"/>
    </row>
    <row r="5751">
      <c r="A5751" s="5">
        <v>111439.0</v>
      </c>
      <c r="B5751" s="2">
        <v>46022.0</v>
      </c>
      <c r="C5751" s="1" t="s">
        <v>1125</v>
      </c>
      <c r="D5751" s="7">
        <v>511.0</v>
      </c>
      <c r="E5751" s="4">
        <v>46016.0</v>
      </c>
      <c r="F5751" s="5">
        <v>40.0</v>
      </c>
      <c r="G5751" s="5">
        <v>225.0</v>
      </c>
      <c r="H5751" s="5">
        <v>8824.0</v>
      </c>
      <c r="I5751" s="1" t="s">
        <v>53</v>
      </c>
      <c r="J5751" s="1" t="s">
        <v>92</v>
      </c>
      <c r="K5751" s="1" t="s">
        <v>13</v>
      </c>
      <c r="L5751" s="1" t="s">
        <v>5</v>
      </c>
      <c r="M5751" s="1" t="s">
        <v>23</v>
      </c>
      <c r="N5751" s="1" t="s">
        <v>7</v>
      </c>
      <c r="O5751" s="6"/>
    </row>
    <row r="5752">
      <c r="A5752" s="5">
        <v>111450.0</v>
      </c>
      <c r="B5752" s="2">
        <v>46022.0</v>
      </c>
      <c r="C5752" s="1" t="s">
        <v>11</v>
      </c>
      <c r="D5752" s="3" t="s">
        <v>88</v>
      </c>
      <c r="E5752" s="4">
        <v>46016.0</v>
      </c>
      <c r="F5752" s="5">
        <v>20.0</v>
      </c>
      <c r="G5752" s="5">
        <v>1983.0</v>
      </c>
      <c r="H5752" s="5">
        <v>39673.0</v>
      </c>
      <c r="I5752" s="1" t="s">
        <v>58</v>
      </c>
      <c r="J5752" s="1" t="s">
        <v>12</v>
      </c>
      <c r="K5752" s="1" t="s">
        <v>13</v>
      </c>
      <c r="L5752" s="1" t="s">
        <v>5</v>
      </c>
      <c r="M5752" s="1" t="s">
        <v>59</v>
      </c>
      <c r="N5752" s="1" t="s">
        <v>7</v>
      </c>
      <c r="O5752" s="6"/>
    </row>
    <row r="5753">
      <c r="A5753" s="5">
        <v>111477.0</v>
      </c>
      <c r="B5753" s="2">
        <v>46022.0</v>
      </c>
      <c r="C5753" s="1" t="s">
        <v>664</v>
      </c>
      <c r="D5753" s="7">
        <v>8116.0</v>
      </c>
      <c r="E5753" s="4">
        <v>46016.0</v>
      </c>
      <c r="F5753" s="5">
        <v>8.0</v>
      </c>
      <c r="G5753" s="5">
        <v>1053.0</v>
      </c>
      <c r="H5753" s="5">
        <v>8260.0</v>
      </c>
      <c r="I5753" s="1" t="s">
        <v>61</v>
      </c>
      <c r="J5753" s="1" t="s">
        <v>221</v>
      </c>
      <c r="K5753" s="1" t="s">
        <v>111</v>
      </c>
      <c r="L5753" s="1" t="s">
        <v>5</v>
      </c>
      <c r="M5753" s="1" t="s">
        <v>29</v>
      </c>
      <c r="N5753" s="1" t="s">
        <v>7</v>
      </c>
      <c r="O5753" s="6"/>
    </row>
    <row r="5754">
      <c r="A5754" s="5">
        <v>111477.0</v>
      </c>
      <c r="B5754" s="2">
        <v>46022.0</v>
      </c>
      <c r="C5754" s="1" t="s">
        <v>664</v>
      </c>
      <c r="D5754" s="7">
        <v>8196.0</v>
      </c>
      <c r="E5754" s="4">
        <v>46016.0</v>
      </c>
      <c r="F5754" s="5">
        <v>4.0</v>
      </c>
      <c r="G5754" s="5">
        <v>915.0</v>
      </c>
      <c r="H5754" s="5">
        <v>3590.0</v>
      </c>
      <c r="I5754" s="1" t="s">
        <v>61</v>
      </c>
      <c r="J5754" s="1" t="s">
        <v>221</v>
      </c>
      <c r="K5754" s="1" t="s">
        <v>111</v>
      </c>
      <c r="L5754" s="1" t="s">
        <v>5</v>
      </c>
      <c r="M5754" s="1" t="s">
        <v>29</v>
      </c>
      <c r="N5754" s="1" t="s">
        <v>7</v>
      </c>
      <c r="O5754" s="6"/>
    </row>
    <row r="5755">
      <c r="A5755" s="5">
        <v>111477.0</v>
      </c>
      <c r="B5755" s="2">
        <v>46022.0</v>
      </c>
      <c r="C5755" s="1" t="s">
        <v>664</v>
      </c>
      <c r="D5755" s="7">
        <v>8118.0</v>
      </c>
      <c r="E5755" s="4">
        <v>46016.0</v>
      </c>
      <c r="F5755" s="5">
        <v>10.0</v>
      </c>
      <c r="G5755" s="5">
        <v>754.0</v>
      </c>
      <c r="H5755" s="5">
        <v>7394.0</v>
      </c>
      <c r="I5755" s="1" t="s">
        <v>61</v>
      </c>
      <c r="J5755" s="1" t="s">
        <v>221</v>
      </c>
      <c r="K5755" s="1" t="s">
        <v>111</v>
      </c>
      <c r="L5755" s="1" t="s">
        <v>5</v>
      </c>
      <c r="M5755" s="1" t="s">
        <v>29</v>
      </c>
      <c r="N5755" s="1" t="s">
        <v>7</v>
      </c>
      <c r="O5755" s="6"/>
    </row>
    <row r="5756">
      <c r="A5756" s="5">
        <v>111477.0</v>
      </c>
      <c r="B5756" s="2">
        <v>46022.0</v>
      </c>
      <c r="C5756" s="1" t="s">
        <v>664</v>
      </c>
      <c r="D5756" s="7">
        <v>8103.0</v>
      </c>
      <c r="E5756" s="4">
        <v>46016.0</v>
      </c>
      <c r="F5756" s="5">
        <v>4.0</v>
      </c>
      <c r="G5756" s="5">
        <v>1587.0</v>
      </c>
      <c r="H5756" s="5">
        <v>6222.0</v>
      </c>
      <c r="I5756" s="1" t="s">
        <v>61</v>
      </c>
      <c r="J5756" s="1" t="s">
        <v>221</v>
      </c>
      <c r="K5756" s="1" t="s">
        <v>111</v>
      </c>
      <c r="L5756" s="1" t="s">
        <v>5</v>
      </c>
      <c r="M5756" s="1" t="s">
        <v>29</v>
      </c>
      <c r="N5756" s="1" t="s">
        <v>7</v>
      </c>
      <c r="O5756" s="6"/>
    </row>
    <row r="5757">
      <c r="A5757" s="5">
        <v>111477.0</v>
      </c>
      <c r="B5757" s="2">
        <v>46022.0</v>
      </c>
      <c r="C5757" s="1" t="s">
        <v>664</v>
      </c>
      <c r="D5757" s="7">
        <v>8106.0</v>
      </c>
      <c r="E5757" s="4">
        <v>46016.0</v>
      </c>
      <c r="F5757" s="5">
        <v>8.0</v>
      </c>
      <c r="G5757" s="5">
        <v>731.0</v>
      </c>
      <c r="H5757" s="5">
        <v>5735.0</v>
      </c>
      <c r="I5757" s="1" t="s">
        <v>61</v>
      </c>
      <c r="J5757" s="1" t="s">
        <v>221</v>
      </c>
      <c r="K5757" s="1" t="s">
        <v>111</v>
      </c>
      <c r="L5757" s="1" t="s">
        <v>5</v>
      </c>
      <c r="M5757" s="1" t="s">
        <v>29</v>
      </c>
      <c r="N5757" s="1" t="s">
        <v>7</v>
      </c>
      <c r="O5757" s="6"/>
    </row>
    <row r="5758">
      <c r="A5758" s="5">
        <v>111477.0</v>
      </c>
      <c r="B5758" s="2">
        <v>46022.0</v>
      </c>
      <c r="C5758" s="1" t="s">
        <v>664</v>
      </c>
      <c r="D5758" s="7">
        <v>8120.0</v>
      </c>
      <c r="E5758" s="4">
        <v>46016.0</v>
      </c>
      <c r="F5758" s="5">
        <v>20.0</v>
      </c>
      <c r="G5758" s="5">
        <v>777.0</v>
      </c>
      <c r="H5758" s="5">
        <v>15238.0</v>
      </c>
      <c r="I5758" s="1" t="s">
        <v>61</v>
      </c>
      <c r="J5758" s="1" t="s">
        <v>221</v>
      </c>
      <c r="K5758" s="1" t="s">
        <v>111</v>
      </c>
      <c r="L5758" s="1" t="s">
        <v>5</v>
      </c>
      <c r="M5758" s="1" t="s">
        <v>29</v>
      </c>
      <c r="N5758" s="1" t="s">
        <v>7</v>
      </c>
      <c r="O5758" s="6"/>
    </row>
    <row r="5759">
      <c r="A5759" s="5">
        <v>111477.0</v>
      </c>
      <c r="B5759" s="2">
        <v>46022.0</v>
      </c>
      <c r="C5759" s="1" t="s">
        <v>664</v>
      </c>
      <c r="D5759" s="7">
        <v>8151.0</v>
      </c>
      <c r="E5759" s="4">
        <v>46016.0</v>
      </c>
      <c r="F5759" s="5">
        <v>2.0</v>
      </c>
      <c r="G5759" s="5">
        <v>2456.0</v>
      </c>
      <c r="H5759" s="5">
        <v>4816.0</v>
      </c>
      <c r="I5759" s="1" t="s">
        <v>61</v>
      </c>
      <c r="J5759" s="1" t="s">
        <v>221</v>
      </c>
      <c r="K5759" s="1" t="s">
        <v>111</v>
      </c>
      <c r="L5759" s="1" t="s">
        <v>5</v>
      </c>
      <c r="M5759" s="1" t="s">
        <v>29</v>
      </c>
      <c r="N5759" s="1" t="s">
        <v>7</v>
      </c>
      <c r="O5759" s="6"/>
    </row>
    <row r="5760">
      <c r="A5760" s="5">
        <v>111477.0</v>
      </c>
      <c r="B5760" s="2">
        <v>46022.0</v>
      </c>
      <c r="C5760" s="1" t="s">
        <v>664</v>
      </c>
      <c r="D5760" s="7">
        <v>8108.0</v>
      </c>
      <c r="E5760" s="4">
        <v>46016.0</v>
      </c>
      <c r="F5760" s="5">
        <v>24.0</v>
      </c>
      <c r="G5760" s="5">
        <v>823.0</v>
      </c>
      <c r="H5760" s="5">
        <v>19368.0</v>
      </c>
      <c r="I5760" s="1" t="s">
        <v>61</v>
      </c>
      <c r="J5760" s="1" t="s">
        <v>221</v>
      </c>
      <c r="K5760" s="1" t="s">
        <v>111</v>
      </c>
      <c r="L5760" s="1" t="s">
        <v>5</v>
      </c>
      <c r="M5760" s="1" t="s">
        <v>29</v>
      </c>
      <c r="N5760" s="1" t="s">
        <v>7</v>
      </c>
      <c r="O5760" s="6"/>
    </row>
    <row r="5761">
      <c r="A5761" s="5">
        <v>111477.0</v>
      </c>
      <c r="B5761" s="2">
        <v>46022.0</v>
      </c>
      <c r="C5761" s="1" t="s">
        <v>664</v>
      </c>
      <c r="D5761" s="7">
        <v>8110.0</v>
      </c>
      <c r="E5761" s="4">
        <v>46016.0</v>
      </c>
      <c r="F5761" s="5">
        <v>20.0</v>
      </c>
      <c r="G5761" s="5">
        <v>621.0</v>
      </c>
      <c r="H5761" s="5">
        <v>12173.0</v>
      </c>
      <c r="I5761" s="1" t="s">
        <v>61</v>
      </c>
      <c r="J5761" s="1" t="s">
        <v>221</v>
      </c>
      <c r="K5761" s="1" t="s">
        <v>111</v>
      </c>
      <c r="L5761" s="1" t="s">
        <v>5</v>
      </c>
      <c r="M5761" s="1" t="s">
        <v>29</v>
      </c>
      <c r="N5761" s="1" t="s">
        <v>7</v>
      </c>
      <c r="O5761" s="6"/>
    </row>
    <row r="5762">
      <c r="A5762" s="5">
        <v>111477.0</v>
      </c>
      <c r="B5762" s="2">
        <v>46022.0</v>
      </c>
      <c r="C5762" s="1" t="s">
        <v>664</v>
      </c>
      <c r="D5762" s="7">
        <v>8152.0</v>
      </c>
      <c r="E5762" s="4">
        <v>46016.0</v>
      </c>
      <c r="F5762" s="5">
        <v>4.0</v>
      </c>
      <c r="G5762" s="5">
        <v>3441.0</v>
      </c>
      <c r="H5762" s="5">
        <v>13489.0</v>
      </c>
      <c r="I5762" s="1" t="s">
        <v>61</v>
      </c>
      <c r="J5762" s="1" t="s">
        <v>221</v>
      </c>
      <c r="K5762" s="1" t="s">
        <v>111</v>
      </c>
      <c r="L5762" s="1" t="s">
        <v>5</v>
      </c>
      <c r="M5762" s="1" t="s">
        <v>29</v>
      </c>
      <c r="N5762" s="1" t="s">
        <v>7</v>
      </c>
      <c r="O5762" s="6"/>
    </row>
    <row r="5763">
      <c r="A5763" s="5">
        <v>111477.0</v>
      </c>
      <c r="B5763" s="2">
        <v>46022.0</v>
      </c>
      <c r="C5763" s="1" t="s">
        <v>664</v>
      </c>
      <c r="D5763" s="7">
        <v>8155.0</v>
      </c>
      <c r="E5763" s="4">
        <v>46016.0</v>
      </c>
      <c r="F5763" s="5">
        <v>4.0</v>
      </c>
      <c r="G5763" s="5">
        <v>2295.0</v>
      </c>
      <c r="H5763" s="5">
        <v>8999.0</v>
      </c>
      <c r="I5763" s="1" t="s">
        <v>61</v>
      </c>
      <c r="J5763" s="1" t="s">
        <v>221</v>
      </c>
      <c r="K5763" s="1" t="s">
        <v>111</v>
      </c>
      <c r="L5763" s="1" t="s">
        <v>5</v>
      </c>
      <c r="M5763" s="1" t="s">
        <v>29</v>
      </c>
      <c r="N5763" s="1" t="s">
        <v>7</v>
      </c>
      <c r="O5763" s="6"/>
    </row>
    <row r="5764">
      <c r="A5764" s="5">
        <v>111477.0</v>
      </c>
      <c r="B5764" s="2">
        <v>46022.0</v>
      </c>
      <c r="C5764" s="1" t="s">
        <v>664</v>
      </c>
      <c r="D5764" s="7">
        <v>8111.0</v>
      </c>
      <c r="E5764" s="4">
        <v>46016.0</v>
      </c>
      <c r="F5764" s="5">
        <v>4.0</v>
      </c>
      <c r="G5764" s="5">
        <v>915.0</v>
      </c>
      <c r="H5764" s="5">
        <v>3590.0</v>
      </c>
      <c r="I5764" s="1" t="s">
        <v>61</v>
      </c>
      <c r="J5764" s="1" t="s">
        <v>221</v>
      </c>
      <c r="K5764" s="1" t="s">
        <v>111</v>
      </c>
      <c r="L5764" s="1" t="s">
        <v>5</v>
      </c>
      <c r="M5764" s="1" t="s">
        <v>29</v>
      </c>
      <c r="N5764" s="1" t="s">
        <v>7</v>
      </c>
      <c r="O5764" s="6"/>
    </row>
    <row r="5765">
      <c r="A5765" s="5">
        <v>111477.0</v>
      </c>
      <c r="B5765" s="2">
        <v>46022.0</v>
      </c>
      <c r="C5765" s="1" t="s">
        <v>664</v>
      </c>
      <c r="D5765" s="7">
        <v>8175.0</v>
      </c>
      <c r="E5765" s="4">
        <v>46016.0</v>
      </c>
      <c r="F5765" s="5">
        <v>6.0</v>
      </c>
      <c r="G5765" s="5">
        <v>3031.0</v>
      </c>
      <c r="H5765" s="5">
        <v>17826.0</v>
      </c>
      <c r="I5765" s="1" t="s">
        <v>61</v>
      </c>
      <c r="J5765" s="1" t="s">
        <v>221</v>
      </c>
      <c r="K5765" s="1" t="s">
        <v>111</v>
      </c>
      <c r="L5765" s="1" t="s">
        <v>5</v>
      </c>
      <c r="M5765" s="1" t="s">
        <v>29</v>
      </c>
      <c r="N5765" s="1" t="s">
        <v>7</v>
      </c>
      <c r="O5765" s="6"/>
    </row>
    <row r="5766">
      <c r="A5766" s="5">
        <v>111477.0</v>
      </c>
      <c r="B5766" s="2">
        <v>46022.0</v>
      </c>
      <c r="C5766" s="1" t="s">
        <v>664</v>
      </c>
      <c r="D5766" s="7">
        <v>8112.0</v>
      </c>
      <c r="E5766" s="4">
        <v>46016.0</v>
      </c>
      <c r="F5766" s="5">
        <v>3.0</v>
      </c>
      <c r="G5766" s="5">
        <v>1306.0</v>
      </c>
      <c r="H5766" s="5">
        <v>3842.0</v>
      </c>
      <c r="I5766" s="1" t="s">
        <v>61</v>
      </c>
      <c r="J5766" s="1" t="s">
        <v>221</v>
      </c>
      <c r="K5766" s="1" t="s">
        <v>111</v>
      </c>
      <c r="L5766" s="1" t="s">
        <v>5</v>
      </c>
      <c r="M5766" s="1" t="s">
        <v>29</v>
      </c>
      <c r="N5766" s="1" t="s">
        <v>7</v>
      </c>
      <c r="O5766" s="6"/>
    </row>
    <row r="5767">
      <c r="A5767" s="5">
        <v>111477.0</v>
      </c>
      <c r="B5767" s="2">
        <v>46022.0</v>
      </c>
      <c r="C5767" s="1" t="s">
        <v>664</v>
      </c>
      <c r="D5767" s="7">
        <v>8114.0</v>
      </c>
      <c r="E5767" s="4">
        <v>46016.0</v>
      </c>
      <c r="F5767" s="5">
        <v>10.0</v>
      </c>
      <c r="G5767" s="5">
        <v>1306.0</v>
      </c>
      <c r="H5767" s="5">
        <v>12804.0</v>
      </c>
      <c r="I5767" s="1" t="s">
        <v>61</v>
      </c>
      <c r="J5767" s="1" t="s">
        <v>221</v>
      </c>
      <c r="K5767" s="1" t="s">
        <v>111</v>
      </c>
      <c r="L5767" s="1" t="s">
        <v>5</v>
      </c>
      <c r="M5767" s="1" t="s">
        <v>29</v>
      </c>
      <c r="N5767" s="1" t="s">
        <v>7</v>
      </c>
      <c r="O5767" s="6"/>
    </row>
    <row r="5768">
      <c r="A5768" s="5">
        <v>111477.0</v>
      </c>
      <c r="B5768" s="2">
        <v>46022.0</v>
      </c>
      <c r="C5768" s="1" t="s">
        <v>664</v>
      </c>
      <c r="D5768" s="7">
        <v>8195.0</v>
      </c>
      <c r="E5768" s="4">
        <v>46016.0</v>
      </c>
      <c r="F5768" s="5">
        <v>12.0</v>
      </c>
      <c r="G5768" s="5">
        <v>685.0</v>
      </c>
      <c r="H5768" s="5">
        <v>8061.0</v>
      </c>
      <c r="I5768" s="1" t="s">
        <v>61</v>
      </c>
      <c r="J5768" s="1" t="s">
        <v>221</v>
      </c>
      <c r="K5768" s="1" t="s">
        <v>111</v>
      </c>
      <c r="L5768" s="1" t="s">
        <v>5</v>
      </c>
      <c r="M5768" s="1" t="s">
        <v>29</v>
      </c>
      <c r="N5768" s="1" t="s">
        <v>7</v>
      </c>
      <c r="O5768" s="6"/>
    </row>
    <row r="5769">
      <c r="A5769" s="5">
        <v>111478.0</v>
      </c>
      <c r="B5769" s="2">
        <v>46022.0</v>
      </c>
      <c r="C5769" s="1" t="s">
        <v>664</v>
      </c>
      <c r="D5769" s="3" t="s">
        <v>624</v>
      </c>
      <c r="E5769" s="4">
        <v>46016.0</v>
      </c>
      <c r="F5769" s="5">
        <v>50.0</v>
      </c>
      <c r="G5769" s="5">
        <v>130.0</v>
      </c>
      <c r="H5769" s="5">
        <v>6371.0</v>
      </c>
      <c r="I5769" s="1" t="s">
        <v>21</v>
      </c>
      <c r="J5769" s="1" t="s">
        <v>221</v>
      </c>
      <c r="K5769" s="1" t="s">
        <v>111</v>
      </c>
      <c r="L5769" s="1" t="s">
        <v>5</v>
      </c>
      <c r="M5769" s="1" t="s">
        <v>23</v>
      </c>
      <c r="N5769" s="1" t="s">
        <v>7</v>
      </c>
      <c r="O5769" s="6"/>
    </row>
    <row r="5770">
      <c r="A5770" s="5">
        <v>111479.0</v>
      </c>
      <c r="B5770" s="2">
        <v>46022.0</v>
      </c>
      <c r="C5770" s="1" t="s">
        <v>664</v>
      </c>
      <c r="D5770" s="3" t="s">
        <v>248</v>
      </c>
      <c r="E5770" s="4">
        <v>46016.0</v>
      </c>
      <c r="F5770" s="5">
        <v>6.0</v>
      </c>
      <c r="G5770" s="5">
        <v>373.0</v>
      </c>
      <c r="H5770" s="5">
        <v>2191.0</v>
      </c>
      <c r="I5770" s="1" t="s">
        <v>26</v>
      </c>
      <c r="J5770" s="1" t="s">
        <v>221</v>
      </c>
      <c r="K5770" s="1" t="s">
        <v>111</v>
      </c>
      <c r="L5770" s="1" t="s">
        <v>5</v>
      </c>
      <c r="M5770" s="1" t="s">
        <v>29</v>
      </c>
      <c r="N5770" s="1" t="s">
        <v>7</v>
      </c>
      <c r="O5770" s="6"/>
    </row>
    <row r="5771">
      <c r="A5771" s="5">
        <v>111479.0</v>
      </c>
      <c r="B5771" s="2">
        <v>46022.0</v>
      </c>
      <c r="C5771" s="1" t="s">
        <v>664</v>
      </c>
      <c r="D5771" s="3" t="s">
        <v>1126</v>
      </c>
      <c r="E5771" s="4">
        <v>46016.0</v>
      </c>
      <c r="F5771" s="5">
        <v>12.0</v>
      </c>
      <c r="G5771" s="5">
        <v>354.0</v>
      </c>
      <c r="H5771" s="5">
        <v>4166.0</v>
      </c>
      <c r="I5771" s="1" t="s">
        <v>26</v>
      </c>
      <c r="J5771" s="1" t="s">
        <v>221</v>
      </c>
      <c r="K5771" s="1" t="s">
        <v>111</v>
      </c>
      <c r="L5771" s="1" t="s">
        <v>5</v>
      </c>
      <c r="M5771" s="1" t="s">
        <v>29</v>
      </c>
      <c r="N5771" s="1" t="s">
        <v>7</v>
      </c>
      <c r="O5771" s="6"/>
    </row>
    <row r="5772">
      <c r="A5772" s="5">
        <v>111479.0</v>
      </c>
      <c r="B5772" s="2">
        <v>46022.0</v>
      </c>
      <c r="C5772" s="1" t="s">
        <v>664</v>
      </c>
      <c r="D5772" s="3" t="s">
        <v>908</v>
      </c>
      <c r="E5772" s="4">
        <v>46016.0</v>
      </c>
      <c r="F5772" s="5">
        <v>8.0</v>
      </c>
      <c r="G5772" s="5">
        <v>731.0</v>
      </c>
      <c r="H5772" s="5">
        <v>5735.0</v>
      </c>
      <c r="I5772" s="1" t="s">
        <v>26</v>
      </c>
      <c r="J5772" s="1" t="s">
        <v>221</v>
      </c>
      <c r="K5772" s="1" t="s">
        <v>111</v>
      </c>
      <c r="L5772" s="1" t="s">
        <v>5</v>
      </c>
      <c r="M5772" s="1" t="s">
        <v>29</v>
      </c>
      <c r="N5772" s="1" t="s">
        <v>7</v>
      </c>
      <c r="O5772" s="6"/>
    </row>
    <row r="5773">
      <c r="A5773" s="5">
        <v>111479.0</v>
      </c>
      <c r="B5773" s="2">
        <v>46022.0</v>
      </c>
      <c r="C5773" s="1" t="s">
        <v>664</v>
      </c>
      <c r="D5773" s="3" t="s">
        <v>1127</v>
      </c>
      <c r="E5773" s="4">
        <v>46016.0</v>
      </c>
      <c r="F5773" s="5">
        <v>4.0</v>
      </c>
      <c r="G5773" s="5">
        <v>534.0</v>
      </c>
      <c r="H5773" s="5">
        <v>2092.0</v>
      </c>
      <c r="I5773" s="1" t="s">
        <v>26</v>
      </c>
      <c r="J5773" s="1" t="s">
        <v>221</v>
      </c>
      <c r="K5773" s="1" t="s">
        <v>111</v>
      </c>
      <c r="L5773" s="1" t="s">
        <v>5</v>
      </c>
      <c r="M5773" s="1" t="s">
        <v>29</v>
      </c>
      <c r="N5773" s="1" t="s">
        <v>7</v>
      </c>
      <c r="O5773" s="6"/>
    </row>
    <row r="5774">
      <c r="A5774" s="5">
        <v>111479.0</v>
      </c>
      <c r="B5774" s="2">
        <v>46022.0</v>
      </c>
      <c r="C5774" s="1" t="s">
        <v>664</v>
      </c>
      <c r="D5774" s="3" t="s">
        <v>907</v>
      </c>
      <c r="E5774" s="4">
        <v>46016.0</v>
      </c>
      <c r="F5774" s="5">
        <v>4.0</v>
      </c>
      <c r="G5774" s="5">
        <v>547.0</v>
      </c>
      <c r="H5774" s="5">
        <v>2146.0</v>
      </c>
      <c r="I5774" s="1" t="s">
        <v>26</v>
      </c>
      <c r="J5774" s="1" t="s">
        <v>221</v>
      </c>
      <c r="K5774" s="1" t="s">
        <v>111</v>
      </c>
      <c r="L5774" s="1" t="s">
        <v>5</v>
      </c>
      <c r="M5774" s="1" t="s">
        <v>29</v>
      </c>
      <c r="N5774" s="1" t="s">
        <v>7</v>
      </c>
      <c r="O5774" s="6"/>
    </row>
    <row r="5775">
      <c r="A5775" s="5">
        <v>111479.0</v>
      </c>
      <c r="B5775" s="2">
        <v>46022.0</v>
      </c>
      <c r="C5775" s="1" t="s">
        <v>664</v>
      </c>
      <c r="D5775" s="3" t="s">
        <v>776</v>
      </c>
      <c r="E5775" s="4">
        <v>46016.0</v>
      </c>
      <c r="F5775" s="5">
        <v>4.0</v>
      </c>
      <c r="G5775" s="5">
        <v>612.0</v>
      </c>
      <c r="H5775" s="5">
        <v>2399.0</v>
      </c>
      <c r="I5775" s="1" t="s">
        <v>26</v>
      </c>
      <c r="J5775" s="1" t="s">
        <v>221</v>
      </c>
      <c r="K5775" s="1" t="s">
        <v>111</v>
      </c>
      <c r="L5775" s="1" t="s">
        <v>5</v>
      </c>
      <c r="M5775" s="1" t="s">
        <v>29</v>
      </c>
      <c r="N5775" s="1" t="s">
        <v>7</v>
      </c>
      <c r="O5775" s="6"/>
    </row>
    <row r="5776">
      <c r="A5776" s="5">
        <v>111479.0</v>
      </c>
      <c r="B5776" s="2">
        <v>46022.0</v>
      </c>
      <c r="C5776" s="1" t="s">
        <v>664</v>
      </c>
      <c r="D5776" s="3" t="s">
        <v>1128</v>
      </c>
      <c r="E5776" s="4">
        <v>46016.0</v>
      </c>
      <c r="F5776" s="5">
        <v>4.0</v>
      </c>
      <c r="G5776" s="5">
        <v>166.0</v>
      </c>
      <c r="H5776" s="5">
        <v>650.0</v>
      </c>
      <c r="I5776" s="1" t="s">
        <v>26</v>
      </c>
      <c r="J5776" s="1" t="s">
        <v>221</v>
      </c>
      <c r="K5776" s="1" t="s">
        <v>111</v>
      </c>
      <c r="L5776" s="1" t="s">
        <v>5</v>
      </c>
      <c r="M5776" s="1" t="s">
        <v>29</v>
      </c>
      <c r="N5776" s="1" t="s">
        <v>7</v>
      </c>
      <c r="O5776" s="6"/>
    </row>
    <row r="5777">
      <c r="A5777" s="5">
        <v>111479.0</v>
      </c>
      <c r="B5777" s="2">
        <v>46022.0</v>
      </c>
      <c r="C5777" s="1" t="s">
        <v>664</v>
      </c>
      <c r="D5777" s="3" t="s">
        <v>249</v>
      </c>
      <c r="E5777" s="4">
        <v>46016.0</v>
      </c>
      <c r="F5777" s="5">
        <v>8.0</v>
      </c>
      <c r="G5777" s="5">
        <v>455.0</v>
      </c>
      <c r="H5777" s="5">
        <v>3571.0</v>
      </c>
      <c r="I5777" s="1" t="s">
        <v>26</v>
      </c>
      <c r="J5777" s="1" t="s">
        <v>221</v>
      </c>
      <c r="K5777" s="1" t="s">
        <v>111</v>
      </c>
      <c r="L5777" s="1" t="s">
        <v>5</v>
      </c>
      <c r="M5777" s="1" t="s">
        <v>29</v>
      </c>
      <c r="N5777" s="1" t="s">
        <v>7</v>
      </c>
      <c r="O5777" s="6"/>
    </row>
    <row r="5778">
      <c r="A5778" s="5">
        <v>111479.0</v>
      </c>
      <c r="B5778" s="2">
        <v>46022.0</v>
      </c>
      <c r="C5778" s="1" t="s">
        <v>664</v>
      </c>
      <c r="D5778" s="3" t="s">
        <v>909</v>
      </c>
      <c r="E5778" s="4">
        <v>46016.0</v>
      </c>
      <c r="F5778" s="5">
        <v>4.0</v>
      </c>
      <c r="G5778" s="5">
        <v>386.0</v>
      </c>
      <c r="H5778" s="5">
        <v>1515.0</v>
      </c>
      <c r="I5778" s="1" t="s">
        <v>26</v>
      </c>
      <c r="J5778" s="1" t="s">
        <v>221</v>
      </c>
      <c r="K5778" s="1" t="s">
        <v>111</v>
      </c>
      <c r="L5778" s="1" t="s">
        <v>5</v>
      </c>
      <c r="M5778" s="1" t="s">
        <v>29</v>
      </c>
      <c r="N5778" s="1" t="s">
        <v>7</v>
      </c>
      <c r="O5778" s="6"/>
    </row>
    <row r="5779">
      <c r="A5779" s="5">
        <v>111479.0</v>
      </c>
      <c r="B5779" s="2">
        <v>46022.0</v>
      </c>
      <c r="C5779" s="1" t="s">
        <v>664</v>
      </c>
      <c r="D5779" s="3" t="s">
        <v>247</v>
      </c>
      <c r="E5779" s="4">
        <v>46016.0</v>
      </c>
      <c r="F5779" s="5">
        <v>40.0</v>
      </c>
      <c r="G5779" s="5">
        <v>110.0</v>
      </c>
      <c r="H5779" s="5">
        <v>4328.0</v>
      </c>
      <c r="I5779" s="1" t="s">
        <v>26</v>
      </c>
      <c r="J5779" s="1" t="s">
        <v>221</v>
      </c>
      <c r="K5779" s="1" t="s">
        <v>111</v>
      </c>
      <c r="L5779" s="1" t="s">
        <v>5</v>
      </c>
      <c r="M5779" s="1" t="s">
        <v>29</v>
      </c>
      <c r="N5779" s="1" t="s">
        <v>7</v>
      </c>
      <c r="O5779" s="6"/>
    </row>
    <row r="5780">
      <c r="A5780" s="5">
        <v>111479.0</v>
      </c>
      <c r="B5780" s="2">
        <v>46022.0</v>
      </c>
      <c r="C5780" s="1" t="s">
        <v>664</v>
      </c>
      <c r="D5780" s="3" t="s">
        <v>245</v>
      </c>
      <c r="E5780" s="4">
        <v>46016.0</v>
      </c>
      <c r="F5780" s="5">
        <v>12.0</v>
      </c>
      <c r="G5780" s="5">
        <v>317.0</v>
      </c>
      <c r="H5780" s="5">
        <v>3733.0</v>
      </c>
      <c r="I5780" s="1" t="s">
        <v>26</v>
      </c>
      <c r="J5780" s="1" t="s">
        <v>221</v>
      </c>
      <c r="K5780" s="1" t="s">
        <v>111</v>
      </c>
      <c r="L5780" s="1" t="s">
        <v>5</v>
      </c>
      <c r="M5780" s="1" t="s">
        <v>29</v>
      </c>
      <c r="N5780" s="1" t="s">
        <v>7</v>
      </c>
      <c r="O5780" s="6"/>
    </row>
    <row r="5781">
      <c r="A5781" s="5">
        <v>111479.0</v>
      </c>
      <c r="B5781" s="2">
        <v>46022.0</v>
      </c>
      <c r="C5781" s="1" t="s">
        <v>664</v>
      </c>
      <c r="D5781" s="3" t="s">
        <v>911</v>
      </c>
      <c r="E5781" s="4">
        <v>46016.0</v>
      </c>
      <c r="F5781" s="5">
        <v>12.0</v>
      </c>
      <c r="G5781" s="5">
        <v>271.0</v>
      </c>
      <c r="H5781" s="5">
        <v>3192.0</v>
      </c>
      <c r="I5781" s="1" t="s">
        <v>26</v>
      </c>
      <c r="J5781" s="1" t="s">
        <v>221</v>
      </c>
      <c r="K5781" s="1" t="s">
        <v>111</v>
      </c>
      <c r="L5781" s="1" t="s">
        <v>5</v>
      </c>
      <c r="M5781" s="1" t="s">
        <v>29</v>
      </c>
      <c r="N5781" s="1" t="s">
        <v>7</v>
      </c>
      <c r="O5781" s="6"/>
    </row>
    <row r="5782">
      <c r="A5782" s="5">
        <v>111479.0</v>
      </c>
      <c r="B5782" s="2">
        <v>46022.0</v>
      </c>
      <c r="C5782" s="1" t="s">
        <v>664</v>
      </c>
      <c r="D5782" s="3" t="s">
        <v>905</v>
      </c>
      <c r="E5782" s="4">
        <v>46016.0</v>
      </c>
      <c r="F5782" s="5">
        <v>6.0</v>
      </c>
      <c r="G5782" s="5">
        <v>363.0</v>
      </c>
      <c r="H5782" s="5">
        <v>2137.0</v>
      </c>
      <c r="I5782" s="1" t="s">
        <v>26</v>
      </c>
      <c r="J5782" s="1" t="s">
        <v>221</v>
      </c>
      <c r="K5782" s="1" t="s">
        <v>111</v>
      </c>
      <c r="L5782" s="1" t="s">
        <v>5</v>
      </c>
      <c r="M5782" s="1" t="s">
        <v>29</v>
      </c>
      <c r="N5782" s="1" t="s">
        <v>7</v>
      </c>
      <c r="O5782" s="6"/>
    </row>
    <row r="5783">
      <c r="A5783" s="5">
        <v>111479.0</v>
      </c>
      <c r="B5783" s="2">
        <v>46022.0</v>
      </c>
      <c r="C5783" s="1" t="s">
        <v>664</v>
      </c>
      <c r="D5783" s="3" t="s">
        <v>246</v>
      </c>
      <c r="E5783" s="4">
        <v>46016.0</v>
      </c>
      <c r="F5783" s="5">
        <v>40.0</v>
      </c>
      <c r="G5783" s="5">
        <v>110.0</v>
      </c>
      <c r="H5783" s="5">
        <v>4328.0</v>
      </c>
      <c r="I5783" s="1" t="s">
        <v>26</v>
      </c>
      <c r="J5783" s="1" t="s">
        <v>221</v>
      </c>
      <c r="K5783" s="1" t="s">
        <v>111</v>
      </c>
      <c r="L5783" s="1" t="s">
        <v>5</v>
      </c>
      <c r="M5783" s="1" t="s">
        <v>29</v>
      </c>
      <c r="N5783" s="1" t="s">
        <v>7</v>
      </c>
      <c r="O5783" s="6"/>
    </row>
    <row r="5784">
      <c r="A5784" s="5">
        <v>111479.0</v>
      </c>
      <c r="B5784" s="2">
        <v>46022.0</v>
      </c>
      <c r="C5784" s="1" t="s">
        <v>664</v>
      </c>
      <c r="D5784" s="3" t="s">
        <v>244</v>
      </c>
      <c r="E5784" s="4">
        <v>46016.0</v>
      </c>
      <c r="F5784" s="5">
        <v>6.0</v>
      </c>
      <c r="G5784" s="5">
        <v>1490.0</v>
      </c>
      <c r="H5784" s="5">
        <v>8764.0</v>
      </c>
      <c r="I5784" s="1" t="s">
        <v>26</v>
      </c>
      <c r="J5784" s="1" t="s">
        <v>221</v>
      </c>
      <c r="K5784" s="1" t="s">
        <v>111</v>
      </c>
      <c r="L5784" s="1" t="s">
        <v>5</v>
      </c>
      <c r="M5784" s="1" t="s">
        <v>29</v>
      </c>
      <c r="N5784" s="1" t="s">
        <v>7</v>
      </c>
      <c r="O5784" s="6"/>
    </row>
    <row r="5785">
      <c r="A5785" s="5">
        <v>111479.0</v>
      </c>
      <c r="B5785" s="2">
        <v>46022.0</v>
      </c>
      <c r="C5785" s="1" t="s">
        <v>664</v>
      </c>
      <c r="D5785" s="3" t="s">
        <v>1129</v>
      </c>
      <c r="E5785" s="4">
        <v>46016.0</v>
      </c>
      <c r="F5785" s="5">
        <v>12.0</v>
      </c>
      <c r="G5785" s="5">
        <v>589.0</v>
      </c>
      <c r="H5785" s="5">
        <v>6925.0</v>
      </c>
      <c r="I5785" s="1" t="s">
        <v>26</v>
      </c>
      <c r="J5785" s="1" t="s">
        <v>221</v>
      </c>
      <c r="K5785" s="1" t="s">
        <v>111</v>
      </c>
      <c r="L5785" s="1" t="s">
        <v>5</v>
      </c>
      <c r="M5785" s="1" t="s">
        <v>29</v>
      </c>
      <c r="N5785" s="1" t="s">
        <v>7</v>
      </c>
      <c r="O5785" s="6"/>
    </row>
    <row r="5786">
      <c r="A5786" s="5">
        <v>111479.0</v>
      </c>
      <c r="B5786" s="2">
        <v>46022.0</v>
      </c>
      <c r="C5786" s="1" t="s">
        <v>664</v>
      </c>
      <c r="D5786" s="3" t="s">
        <v>241</v>
      </c>
      <c r="E5786" s="4">
        <v>46016.0</v>
      </c>
      <c r="F5786" s="5">
        <v>12.0</v>
      </c>
      <c r="G5786" s="5">
        <v>271.0</v>
      </c>
      <c r="H5786" s="5">
        <v>3192.0</v>
      </c>
      <c r="I5786" s="1" t="s">
        <v>26</v>
      </c>
      <c r="J5786" s="1" t="s">
        <v>221</v>
      </c>
      <c r="K5786" s="1" t="s">
        <v>111</v>
      </c>
      <c r="L5786" s="1" t="s">
        <v>5</v>
      </c>
      <c r="M5786" s="1" t="s">
        <v>29</v>
      </c>
      <c r="N5786" s="1" t="s">
        <v>7</v>
      </c>
      <c r="O5786" s="6"/>
    </row>
    <row r="5787">
      <c r="A5787" s="5">
        <v>111479.0</v>
      </c>
      <c r="B5787" s="2">
        <v>46022.0</v>
      </c>
      <c r="C5787" s="1" t="s">
        <v>664</v>
      </c>
      <c r="D5787" s="3" t="s">
        <v>906</v>
      </c>
      <c r="E5787" s="4">
        <v>46016.0</v>
      </c>
      <c r="F5787" s="5">
        <v>8.0</v>
      </c>
      <c r="G5787" s="5">
        <v>731.0</v>
      </c>
      <c r="H5787" s="5">
        <v>5735.0</v>
      </c>
      <c r="I5787" s="1" t="s">
        <v>26</v>
      </c>
      <c r="J5787" s="1" t="s">
        <v>221</v>
      </c>
      <c r="K5787" s="1" t="s">
        <v>111</v>
      </c>
      <c r="L5787" s="1" t="s">
        <v>5</v>
      </c>
      <c r="M5787" s="1" t="s">
        <v>29</v>
      </c>
      <c r="N5787" s="1" t="s">
        <v>7</v>
      </c>
      <c r="O5787" s="6"/>
    </row>
    <row r="5788">
      <c r="A5788" s="5">
        <v>111479.0</v>
      </c>
      <c r="B5788" s="2">
        <v>46022.0</v>
      </c>
      <c r="C5788" s="1" t="s">
        <v>664</v>
      </c>
      <c r="D5788" s="3" t="s">
        <v>307</v>
      </c>
      <c r="E5788" s="4">
        <v>46016.0</v>
      </c>
      <c r="F5788" s="5">
        <v>8.0</v>
      </c>
      <c r="G5788" s="5">
        <v>534.0</v>
      </c>
      <c r="H5788" s="5">
        <v>4184.0</v>
      </c>
      <c r="I5788" s="1" t="s">
        <v>26</v>
      </c>
      <c r="J5788" s="1" t="s">
        <v>221</v>
      </c>
      <c r="K5788" s="1" t="s">
        <v>111</v>
      </c>
      <c r="L5788" s="1" t="s">
        <v>5</v>
      </c>
      <c r="M5788" s="1" t="s">
        <v>29</v>
      </c>
      <c r="N5788" s="1" t="s">
        <v>7</v>
      </c>
      <c r="O5788" s="6"/>
    </row>
    <row r="5789">
      <c r="A5789" s="5">
        <v>111479.0</v>
      </c>
      <c r="B5789" s="2">
        <v>46022.0</v>
      </c>
      <c r="C5789" s="1" t="s">
        <v>664</v>
      </c>
      <c r="D5789" s="3" t="s">
        <v>243</v>
      </c>
      <c r="E5789" s="4">
        <v>46016.0</v>
      </c>
      <c r="F5789" s="5">
        <v>4.0</v>
      </c>
      <c r="G5789" s="5">
        <v>363.0</v>
      </c>
      <c r="H5789" s="5">
        <v>1425.0</v>
      </c>
      <c r="I5789" s="1" t="s">
        <v>26</v>
      </c>
      <c r="J5789" s="1" t="s">
        <v>221</v>
      </c>
      <c r="K5789" s="1" t="s">
        <v>111</v>
      </c>
      <c r="L5789" s="1" t="s">
        <v>5</v>
      </c>
      <c r="M5789" s="1" t="s">
        <v>29</v>
      </c>
      <c r="N5789" s="1" t="s">
        <v>7</v>
      </c>
      <c r="O5789" s="6"/>
    </row>
    <row r="5790">
      <c r="A5790" s="5">
        <v>111479.0</v>
      </c>
      <c r="B5790" s="2">
        <v>46022.0</v>
      </c>
      <c r="C5790" s="1" t="s">
        <v>664</v>
      </c>
      <c r="D5790" s="3" t="s">
        <v>622</v>
      </c>
      <c r="E5790" s="4">
        <v>46016.0</v>
      </c>
      <c r="F5790" s="5">
        <v>2.0</v>
      </c>
      <c r="G5790" s="5">
        <v>869.0</v>
      </c>
      <c r="H5790" s="5">
        <v>1704.0</v>
      </c>
      <c r="I5790" s="1" t="s">
        <v>61</v>
      </c>
      <c r="J5790" s="1" t="s">
        <v>221</v>
      </c>
      <c r="K5790" s="1" t="s">
        <v>111</v>
      </c>
      <c r="L5790" s="1" t="s">
        <v>5</v>
      </c>
      <c r="M5790" s="1" t="s">
        <v>29</v>
      </c>
      <c r="N5790" s="1" t="s">
        <v>7</v>
      </c>
      <c r="O5790" s="6"/>
    </row>
    <row r="5791">
      <c r="A5791" s="5">
        <v>111479.0</v>
      </c>
      <c r="B5791" s="2">
        <v>46022.0</v>
      </c>
      <c r="C5791" s="1" t="s">
        <v>664</v>
      </c>
      <c r="D5791" s="3" t="s">
        <v>1130</v>
      </c>
      <c r="E5791" s="4">
        <v>46016.0</v>
      </c>
      <c r="F5791" s="5">
        <v>12.0</v>
      </c>
      <c r="G5791" s="5">
        <v>317.0</v>
      </c>
      <c r="H5791" s="5">
        <v>3733.0</v>
      </c>
      <c r="I5791" s="1" t="s">
        <v>26</v>
      </c>
      <c r="J5791" s="1" t="s">
        <v>221</v>
      </c>
      <c r="K5791" s="1" t="s">
        <v>111</v>
      </c>
      <c r="L5791" s="1" t="s">
        <v>5</v>
      </c>
      <c r="M5791" s="1" t="s">
        <v>29</v>
      </c>
      <c r="N5791" s="1" t="s">
        <v>7</v>
      </c>
      <c r="O5791" s="6"/>
    </row>
    <row r="5792">
      <c r="A5792" s="5">
        <v>111479.0</v>
      </c>
      <c r="B5792" s="2">
        <v>46022.0</v>
      </c>
      <c r="C5792" s="1" t="s">
        <v>664</v>
      </c>
      <c r="D5792" s="3" t="s">
        <v>669</v>
      </c>
      <c r="E5792" s="4">
        <v>46016.0</v>
      </c>
      <c r="F5792" s="5">
        <v>8.0</v>
      </c>
      <c r="G5792" s="5">
        <v>1817.0</v>
      </c>
      <c r="H5792" s="5">
        <v>14246.0</v>
      </c>
      <c r="I5792" s="1" t="s">
        <v>61</v>
      </c>
      <c r="J5792" s="1" t="s">
        <v>221</v>
      </c>
      <c r="K5792" s="1" t="s">
        <v>111</v>
      </c>
      <c r="L5792" s="1" t="s">
        <v>5</v>
      </c>
      <c r="M5792" s="1" t="s">
        <v>29</v>
      </c>
      <c r="N5792" s="1" t="s">
        <v>7</v>
      </c>
      <c r="O5792" s="6"/>
    </row>
    <row r="5793">
      <c r="A5793" s="5">
        <v>111479.0</v>
      </c>
      <c r="B5793" s="2">
        <v>46022.0</v>
      </c>
      <c r="C5793" s="1" t="s">
        <v>664</v>
      </c>
      <c r="D5793" s="3" t="s">
        <v>1131</v>
      </c>
      <c r="E5793" s="4">
        <v>46016.0</v>
      </c>
      <c r="F5793" s="5">
        <v>6.0</v>
      </c>
      <c r="G5793" s="5">
        <v>202.0</v>
      </c>
      <c r="H5793" s="5">
        <v>1191.0</v>
      </c>
      <c r="I5793" s="1" t="s">
        <v>26</v>
      </c>
      <c r="J5793" s="1" t="s">
        <v>221</v>
      </c>
      <c r="K5793" s="1" t="s">
        <v>111</v>
      </c>
      <c r="L5793" s="1" t="s">
        <v>5</v>
      </c>
      <c r="M5793" s="1" t="s">
        <v>29</v>
      </c>
      <c r="N5793" s="1" t="s">
        <v>7</v>
      </c>
      <c r="O5793" s="6"/>
    </row>
    <row r="5794">
      <c r="A5794" s="5">
        <v>111479.0</v>
      </c>
      <c r="B5794" s="2">
        <v>46022.0</v>
      </c>
      <c r="C5794" s="1" t="s">
        <v>664</v>
      </c>
      <c r="D5794" s="3" t="s">
        <v>318</v>
      </c>
      <c r="E5794" s="4">
        <v>46016.0</v>
      </c>
      <c r="F5794" s="5">
        <v>24.0</v>
      </c>
      <c r="G5794" s="5">
        <v>120.0</v>
      </c>
      <c r="H5794" s="5">
        <v>2823.0</v>
      </c>
      <c r="I5794" s="1" t="s">
        <v>26</v>
      </c>
      <c r="J5794" s="1" t="s">
        <v>221</v>
      </c>
      <c r="K5794" s="1" t="s">
        <v>111</v>
      </c>
      <c r="L5794" s="1" t="s">
        <v>5</v>
      </c>
      <c r="M5794" s="1" t="s">
        <v>29</v>
      </c>
      <c r="N5794" s="1" t="s">
        <v>7</v>
      </c>
      <c r="O5794" s="6"/>
    </row>
    <row r="5795">
      <c r="A5795" s="5">
        <v>111479.0</v>
      </c>
      <c r="B5795" s="2">
        <v>46022.0</v>
      </c>
      <c r="C5795" s="1" t="s">
        <v>664</v>
      </c>
      <c r="D5795" s="3" t="s">
        <v>1132</v>
      </c>
      <c r="E5795" s="4">
        <v>46016.0</v>
      </c>
      <c r="F5795" s="5">
        <v>12.0</v>
      </c>
      <c r="G5795" s="5">
        <v>285.0</v>
      </c>
      <c r="H5795" s="5">
        <v>3354.0</v>
      </c>
      <c r="I5795" s="1" t="s">
        <v>26</v>
      </c>
      <c r="J5795" s="1" t="s">
        <v>221</v>
      </c>
      <c r="K5795" s="1" t="s">
        <v>111</v>
      </c>
      <c r="L5795" s="1" t="s">
        <v>5</v>
      </c>
      <c r="M5795" s="1" t="s">
        <v>29</v>
      </c>
      <c r="N5795" s="1" t="s">
        <v>7</v>
      </c>
      <c r="O5795" s="6"/>
    </row>
    <row r="5796">
      <c r="A5796" s="5">
        <v>111480.0</v>
      </c>
      <c r="B5796" s="2">
        <v>46022.0</v>
      </c>
      <c r="C5796" s="1" t="s">
        <v>664</v>
      </c>
      <c r="D5796" s="3" t="s">
        <v>677</v>
      </c>
      <c r="E5796" s="4">
        <v>46016.0</v>
      </c>
      <c r="F5796" s="5">
        <v>10.0</v>
      </c>
      <c r="G5796" s="5">
        <v>1831.0</v>
      </c>
      <c r="H5796" s="5">
        <v>17946.0</v>
      </c>
      <c r="I5796" s="1" t="s">
        <v>61</v>
      </c>
      <c r="J5796" s="1" t="s">
        <v>221</v>
      </c>
      <c r="K5796" s="1" t="s">
        <v>111</v>
      </c>
      <c r="L5796" s="1" t="s">
        <v>5</v>
      </c>
      <c r="M5796" s="1" t="s">
        <v>29</v>
      </c>
      <c r="N5796" s="1" t="s">
        <v>7</v>
      </c>
      <c r="O5796" s="6"/>
    </row>
    <row r="5797">
      <c r="A5797" s="5">
        <v>111480.0</v>
      </c>
      <c r="B5797" s="2">
        <v>46022.0</v>
      </c>
      <c r="C5797" s="1" t="s">
        <v>664</v>
      </c>
      <c r="D5797" s="3" t="s">
        <v>618</v>
      </c>
      <c r="E5797" s="4">
        <v>46016.0</v>
      </c>
      <c r="F5797" s="5">
        <v>50.0</v>
      </c>
      <c r="G5797" s="5">
        <v>1744.0</v>
      </c>
      <c r="H5797" s="5">
        <v>85442.0</v>
      </c>
      <c r="I5797" s="1" t="s">
        <v>61</v>
      </c>
      <c r="J5797" s="1" t="s">
        <v>221</v>
      </c>
      <c r="K5797" s="1" t="s">
        <v>111</v>
      </c>
      <c r="L5797" s="1" t="s">
        <v>5</v>
      </c>
      <c r="M5797" s="1" t="s">
        <v>29</v>
      </c>
      <c r="N5797" s="1" t="s">
        <v>7</v>
      </c>
      <c r="O5797" s="6"/>
    </row>
    <row r="5798">
      <c r="A5798" s="5">
        <v>111480.0</v>
      </c>
      <c r="B5798" s="2">
        <v>46022.0</v>
      </c>
      <c r="C5798" s="1" t="s">
        <v>664</v>
      </c>
      <c r="D5798" s="3" t="s">
        <v>621</v>
      </c>
      <c r="E5798" s="4">
        <v>46016.0</v>
      </c>
      <c r="F5798" s="5">
        <v>30.0</v>
      </c>
      <c r="G5798" s="5">
        <v>1744.0</v>
      </c>
      <c r="H5798" s="5">
        <v>51266.0</v>
      </c>
      <c r="I5798" s="1" t="s">
        <v>61</v>
      </c>
      <c r="J5798" s="1" t="s">
        <v>221</v>
      </c>
      <c r="K5798" s="1" t="s">
        <v>111</v>
      </c>
      <c r="L5798" s="1" t="s">
        <v>5</v>
      </c>
      <c r="M5798" s="1" t="s">
        <v>29</v>
      </c>
      <c r="N5798" s="1" t="s">
        <v>7</v>
      </c>
      <c r="O5798" s="6"/>
    </row>
    <row r="5799">
      <c r="A5799" s="5">
        <v>111480.0</v>
      </c>
      <c r="B5799" s="2">
        <v>46022.0</v>
      </c>
      <c r="C5799" s="1" t="s">
        <v>664</v>
      </c>
      <c r="D5799" s="3" t="s">
        <v>1133</v>
      </c>
      <c r="E5799" s="4">
        <v>46016.0</v>
      </c>
      <c r="F5799" s="5">
        <v>10.0</v>
      </c>
      <c r="G5799" s="5">
        <v>865.0</v>
      </c>
      <c r="H5799" s="5">
        <v>8483.0</v>
      </c>
      <c r="I5799" s="1" t="s">
        <v>61</v>
      </c>
      <c r="J5799" s="1" t="s">
        <v>221</v>
      </c>
      <c r="K5799" s="1" t="s">
        <v>111</v>
      </c>
      <c r="L5799" s="1" t="s">
        <v>5</v>
      </c>
      <c r="M5799" s="1" t="s">
        <v>29</v>
      </c>
      <c r="N5799" s="1" t="s">
        <v>7</v>
      </c>
      <c r="O5799" s="6"/>
    </row>
    <row r="5800">
      <c r="A5800" s="5">
        <v>111480.0</v>
      </c>
      <c r="B5800" s="2">
        <v>46022.0</v>
      </c>
      <c r="C5800" s="1" t="s">
        <v>664</v>
      </c>
      <c r="D5800" s="3" t="s">
        <v>1134</v>
      </c>
      <c r="E5800" s="4">
        <v>46016.0</v>
      </c>
      <c r="F5800" s="5">
        <v>5.0</v>
      </c>
      <c r="G5800" s="5">
        <v>1601.0</v>
      </c>
      <c r="H5800" s="5">
        <v>7848.0</v>
      </c>
      <c r="I5800" s="1" t="s">
        <v>61</v>
      </c>
      <c r="J5800" s="1" t="s">
        <v>221</v>
      </c>
      <c r="K5800" s="1" t="s">
        <v>111</v>
      </c>
      <c r="L5800" s="1" t="s">
        <v>5</v>
      </c>
      <c r="M5800" s="1" t="s">
        <v>29</v>
      </c>
      <c r="N5800" s="1" t="s">
        <v>7</v>
      </c>
      <c r="O5800" s="6"/>
    </row>
    <row r="5801">
      <c r="A5801" s="5">
        <v>111480.0</v>
      </c>
      <c r="B5801" s="2">
        <v>46022.0</v>
      </c>
      <c r="C5801" s="1" t="s">
        <v>664</v>
      </c>
      <c r="D5801" s="3" t="s">
        <v>1135</v>
      </c>
      <c r="E5801" s="4">
        <v>46016.0</v>
      </c>
      <c r="F5801" s="5">
        <v>10.0</v>
      </c>
      <c r="G5801" s="5">
        <v>865.0</v>
      </c>
      <c r="H5801" s="5">
        <v>8483.0</v>
      </c>
      <c r="I5801" s="1" t="s">
        <v>61</v>
      </c>
      <c r="J5801" s="1" t="s">
        <v>221</v>
      </c>
      <c r="K5801" s="1" t="s">
        <v>111</v>
      </c>
      <c r="L5801" s="1" t="s">
        <v>5</v>
      </c>
      <c r="M5801" s="1" t="s">
        <v>29</v>
      </c>
      <c r="N5801" s="1" t="s">
        <v>7</v>
      </c>
      <c r="O5801" s="6"/>
    </row>
    <row r="5802">
      <c r="A5802" s="5">
        <v>111522.0</v>
      </c>
      <c r="B5802" s="2">
        <v>46022.0</v>
      </c>
      <c r="C5802" s="1" t="s">
        <v>664</v>
      </c>
      <c r="D5802" s="7">
        <v>6810.0</v>
      </c>
      <c r="E5802" s="4">
        <v>46016.0</v>
      </c>
      <c r="F5802" s="5">
        <v>60.0</v>
      </c>
      <c r="G5802" s="5">
        <v>363.0</v>
      </c>
      <c r="H5802" s="5">
        <v>21369.0</v>
      </c>
      <c r="I5802" s="1" t="s">
        <v>61</v>
      </c>
      <c r="J5802" s="1" t="s">
        <v>221</v>
      </c>
      <c r="K5802" s="1" t="s">
        <v>111</v>
      </c>
      <c r="L5802" s="1" t="s">
        <v>5</v>
      </c>
      <c r="M5802" s="1" t="s">
        <v>29</v>
      </c>
      <c r="N5802" s="1" t="s">
        <v>7</v>
      </c>
      <c r="O5802" s="6"/>
    </row>
    <row r="5803">
      <c r="A5803" s="5">
        <v>111522.0</v>
      </c>
      <c r="B5803" s="2">
        <v>46022.0</v>
      </c>
      <c r="C5803" s="1" t="s">
        <v>664</v>
      </c>
      <c r="D5803" s="7">
        <v>5295.0</v>
      </c>
      <c r="E5803" s="4">
        <v>46016.0</v>
      </c>
      <c r="F5803" s="5">
        <v>20.0</v>
      </c>
      <c r="G5803" s="5">
        <v>432.0</v>
      </c>
      <c r="H5803" s="5">
        <v>8476.0</v>
      </c>
      <c r="I5803" s="1" t="s">
        <v>61</v>
      </c>
      <c r="J5803" s="1" t="s">
        <v>221</v>
      </c>
      <c r="K5803" s="1" t="s">
        <v>111</v>
      </c>
      <c r="L5803" s="1" t="s">
        <v>5</v>
      </c>
      <c r="M5803" s="1" t="s">
        <v>29</v>
      </c>
      <c r="N5803" s="1" t="s">
        <v>7</v>
      </c>
      <c r="O5803" s="6"/>
    </row>
    <row r="5804">
      <c r="A5804" s="5">
        <v>111522.0</v>
      </c>
      <c r="B5804" s="2">
        <v>46022.0</v>
      </c>
      <c r="C5804" s="1" t="s">
        <v>664</v>
      </c>
      <c r="D5804" s="7">
        <v>5202.0</v>
      </c>
      <c r="E5804" s="4">
        <v>46016.0</v>
      </c>
      <c r="F5804" s="5">
        <v>12.0</v>
      </c>
      <c r="G5804" s="5">
        <v>455.0</v>
      </c>
      <c r="H5804" s="5">
        <v>5357.0</v>
      </c>
      <c r="I5804" s="1" t="s">
        <v>61</v>
      </c>
      <c r="J5804" s="1" t="s">
        <v>221</v>
      </c>
      <c r="K5804" s="1" t="s">
        <v>111</v>
      </c>
      <c r="L5804" s="1" t="s">
        <v>5</v>
      </c>
      <c r="M5804" s="1" t="s">
        <v>29</v>
      </c>
      <c r="N5804" s="1" t="s">
        <v>7</v>
      </c>
      <c r="O5804" s="6"/>
    </row>
    <row r="5805">
      <c r="A5805" s="5">
        <v>111522.0</v>
      </c>
      <c r="B5805" s="2">
        <v>46022.0</v>
      </c>
      <c r="C5805" s="1" t="s">
        <v>664</v>
      </c>
      <c r="D5805" s="7">
        <v>6850.0</v>
      </c>
      <c r="E5805" s="4">
        <v>46016.0</v>
      </c>
      <c r="F5805" s="5">
        <v>4.0</v>
      </c>
      <c r="G5805" s="5">
        <v>1375.0</v>
      </c>
      <c r="H5805" s="5">
        <v>5393.0</v>
      </c>
      <c r="I5805" s="1" t="s">
        <v>61</v>
      </c>
      <c r="J5805" s="1" t="s">
        <v>221</v>
      </c>
      <c r="K5805" s="1" t="s">
        <v>111</v>
      </c>
      <c r="L5805" s="1" t="s">
        <v>5</v>
      </c>
      <c r="M5805" s="1" t="s">
        <v>29</v>
      </c>
      <c r="N5805" s="1" t="s">
        <v>7</v>
      </c>
      <c r="O5805" s="6"/>
    </row>
    <row r="5806">
      <c r="A5806" s="5">
        <v>111522.0</v>
      </c>
      <c r="B5806" s="2">
        <v>46022.0</v>
      </c>
      <c r="C5806" s="1" t="s">
        <v>664</v>
      </c>
      <c r="D5806" s="7">
        <v>5396.0</v>
      </c>
      <c r="E5806" s="4">
        <v>46016.0</v>
      </c>
      <c r="F5806" s="5">
        <v>2.0</v>
      </c>
      <c r="G5806" s="5">
        <v>667.0</v>
      </c>
      <c r="H5806" s="5">
        <v>1308.0</v>
      </c>
      <c r="I5806" s="1" t="s">
        <v>61</v>
      </c>
      <c r="J5806" s="1" t="s">
        <v>221</v>
      </c>
      <c r="K5806" s="1" t="s">
        <v>111</v>
      </c>
      <c r="L5806" s="1" t="s">
        <v>5</v>
      </c>
      <c r="M5806" s="1" t="s">
        <v>29</v>
      </c>
      <c r="N5806" s="1" t="s">
        <v>7</v>
      </c>
      <c r="O5806" s="6"/>
    </row>
    <row r="5807">
      <c r="A5807" s="5">
        <v>111522.0</v>
      </c>
      <c r="B5807" s="2">
        <v>46022.0</v>
      </c>
      <c r="C5807" s="1" t="s">
        <v>664</v>
      </c>
      <c r="D5807" s="7">
        <v>6811.0</v>
      </c>
      <c r="E5807" s="4">
        <v>46016.0</v>
      </c>
      <c r="F5807" s="5">
        <v>4.0</v>
      </c>
      <c r="G5807" s="5">
        <v>662.0</v>
      </c>
      <c r="H5807" s="5">
        <v>2598.0</v>
      </c>
      <c r="I5807" s="1" t="s">
        <v>61</v>
      </c>
      <c r="J5807" s="1" t="s">
        <v>221</v>
      </c>
      <c r="K5807" s="1" t="s">
        <v>111</v>
      </c>
      <c r="L5807" s="1" t="s">
        <v>5</v>
      </c>
      <c r="M5807" s="1" t="s">
        <v>29</v>
      </c>
      <c r="N5807" s="1" t="s">
        <v>7</v>
      </c>
      <c r="O5807" s="6"/>
    </row>
    <row r="5808">
      <c r="A5808" s="5">
        <v>111522.0</v>
      </c>
      <c r="B5808" s="2">
        <v>46022.0</v>
      </c>
      <c r="C5808" s="1" t="s">
        <v>664</v>
      </c>
      <c r="D5808" s="7">
        <v>5214.0</v>
      </c>
      <c r="E5808" s="4">
        <v>46016.0</v>
      </c>
      <c r="F5808" s="5">
        <v>15.0</v>
      </c>
      <c r="G5808" s="5">
        <v>731.0</v>
      </c>
      <c r="H5808" s="5">
        <v>10753.0</v>
      </c>
      <c r="I5808" s="1" t="s">
        <v>61</v>
      </c>
      <c r="J5808" s="1" t="s">
        <v>221</v>
      </c>
      <c r="K5808" s="1" t="s">
        <v>111</v>
      </c>
      <c r="L5808" s="1" t="s">
        <v>5</v>
      </c>
      <c r="M5808" s="1" t="s">
        <v>29</v>
      </c>
      <c r="N5808" s="1" t="s">
        <v>7</v>
      </c>
      <c r="O5808" s="6"/>
    </row>
    <row r="5809">
      <c r="A5809" s="5">
        <v>111522.0</v>
      </c>
      <c r="B5809" s="2">
        <v>46022.0</v>
      </c>
      <c r="C5809" s="1" t="s">
        <v>664</v>
      </c>
      <c r="D5809" s="7">
        <v>6855.0</v>
      </c>
      <c r="E5809" s="4">
        <v>46016.0</v>
      </c>
      <c r="F5809" s="5">
        <v>4.0</v>
      </c>
      <c r="G5809" s="5">
        <v>1421.0</v>
      </c>
      <c r="H5809" s="5">
        <v>5573.0</v>
      </c>
      <c r="I5809" s="1" t="s">
        <v>61</v>
      </c>
      <c r="J5809" s="1" t="s">
        <v>221</v>
      </c>
      <c r="K5809" s="1" t="s">
        <v>111</v>
      </c>
      <c r="L5809" s="1" t="s">
        <v>5</v>
      </c>
      <c r="M5809" s="1" t="s">
        <v>29</v>
      </c>
      <c r="N5809" s="1" t="s">
        <v>7</v>
      </c>
      <c r="O5809" s="6"/>
    </row>
    <row r="5810">
      <c r="A5810" s="5">
        <v>111522.0</v>
      </c>
      <c r="B5810" s="2">
        <v>46022.0</v>
      </c>
      <c r="C5810" s="1" t="s">
        <v>664</v>
      </c>
      <c r="D5810" s="7">
        <v>6812.0</v>
      </c>
      <c r="E5810" s="4">
        <v>46016.0</v>
      </c>
      <c r="F5810" s="5">
        <v>4.0</v>
      </c>
      <c r="G5810" s="5">
        <v>865.0</v>
      </c>
      <c r="H5810" s="5">
        <v>3391.0</v>
      </c>
      <c r="I5810" s="1" t="s">
        <v>61</v>
      </c>
      <c r="J5810" s="1" t="s">
        <v>221</v>
      </c>
      <c r="K5810" s="1" t="s">
        <v>111</v>
      </c>
      <c r="L5810" s="1" t="s">
        <v>5</v>
      </c>
      <c r="M5810" s="1" t="s">
        <v>29</v>
      </c>
      <c r="N5810" s="1" t="s">
        <v>7</v>
      </c>
      <c r="O5810" s="6"/>
    </row>
    <row r="5811">
      <c r="A5811" s="5">
        <v>111522.0</v>
      </c>
      <c r="B5811" s="2">
        <v>46022.0</v>
      </c>
      <c r="C5811" s="1" t="s">
        <v>664</v>
      </c>
      <c r="D5811" s="7">
        <v>5216.0</v>
      </c>
      <c r="E5811" s="4">
        <v>46016.0</v>
      </c>
      <c r="F5811" s="5">
        <v>12.0</v>
      </c>
      <c r="G5811" s="5">
        <v>639.0</v>
      </c>
      <c r="H5811" s="5">
        <v>7520.0</v>
      </c>
      <c r="I5811" s="1" t="s">
        <v>61</v>
      </c>
      <c r="J5811" s="1" t="s">
        <v>221</v>
      </c>
      <c r="K5811" s="1" t="s">
        <v>111</v>
      </c>
      <c r="L5811" s="1" t="s">
        <v>5</v>
      </c>
      <c r="M5811" s="1" t="s">
        <v>29</v>
      </c>
      <c r="N5811" s="1" t="s">
        <v>7</v>
      </c>
      <c r="O5811" s="6"/>
    </row>
    <row r="5812">
      <c r="A5812" s="5">
        <v>111522.0</v>
      </c>
      <c r="B5812" s="2">
        <v>46022.0</v>
      </c>
      <c r="C5812" s="1" t="s">
        <v>664</v>
      </c>
      <c r="D5812" s="3" t="s">
        <v>515</v>
      </c>
      <c r="E5812" s="4">
        <v>46016.0</v>
      </c>
      <c r="F5812" s="5">
        <v>4.0</v>
      </c>
      <c r="G5812" s="5">
        <v>547.0</v>
      </c>
      <c r="H5812" s="5">
        <v>2147.0</v>
      </c>
      <c r="I5812" s="1" t="s">
        <v>61</v>
      </c>
      <c r="J5812" s="1" t="s">
        <v>221</v>
      </c>
      <c r="K5812" s="1" t="s">
        <v>111</v>
      </c>
      <c r="L5812" s="1" t="s">
        <v>5</v>
      </c>
      <c r="M5812" s="1" t="s">
        <v>29</v>
      </c>
      <c r="N5812" s="1" t="s">
        <v>7</v>
      </c>
      <c r="O5812" s="6"/>
    </row>
    <row r="5813">
      <c r="A5813" s="5">
        <v>111522.0</v>
      </c>
      <c r="B5813" s="2">
        <v>46022.0</v>
      </c>
      <c r="C5813" s="1" t="s">
        <v>664</v>
      </c>
      <c r="D5813" s="7">
        <v>6875.0</v>
      </c>
      <c r="E5813" s="4">
        <v>46016.0</v>
      </c>
      <c r="F5813" s="5">
        <v>5.0</v>
      </c>
      <c r="G5813" s="5">
        <v>2295.0</v>
      </c>
      <c r="H5813" s="5">
        <v>11249.0</v>
      </c>
      <c r="I5813" s="1" t="s">
        <v>61</v>
      </c>
      <c r="J5813" s="1" t="s">
        <v>221</v>
      </c>
      <c r="K5813" s="1" t="s">
        <v>111</v>
      </c>
      <c r="L5813" s="1" t="s">
        <v>5</v>
      </c>
      <c r="M5813" s="1" t="s">
        <v>29</v>
      </c>
      <c r="N5813" s="1" t="s">
        <v>7</v>
      </c>
      <c r="O5813" s="6"/>
    </row>
    <row r="5814">
      <c r="A5814" s="5">
        <v>111522.0</v>
      </c>
      <c r="B5814" s="2">
        <v>46022.0</v>
      </c>
      <c r="C5814" s="1" t="s">
        <v>664</v>
      </c>
      <c r="D5814" s="7">
        <v>6895.0</v>
      </c>
      <c r="E5814" s="4">
        <v>46016.0</v>
      </c>
      <c r="F5814" s="5">
        <v>6.0</v>
      </c>
      <c r="G5814" s="5">
        <v>455.0</v>
      </c>
      <c r="H5814" s="5">
        <v>2679.0</v>
      </c>
      <c r="I5814" s="1" t="s">
        <v>61</v>
      </c>
      <c r="J5814" s="1" t="s">
        <v>221</v>
      </c>
      <c r="K5814" s="1" t="s">
        <v>111</v>
      </c>
      <c r="L5814" s="1" t="s">
        <v>5</v>
      </c>
      <c r="M5814" s="1" t="s">
        <v>29</v>
      </c>
      <c r="N5814" s="1" t="s">
        <v>7</v>
      </c>
      <c r="O5814" s="6"/>
    </row>
    <row r="5815">
      <c r="A5815" s="5">
        <v>111522.0</v>
      </c>
      <c r="B5815" s="2">
        <v>46022.0</v>
      </c>
      <c r="C5815" s="1" t="s">
        <v>664</v>
      </c>
      <c r="D5815" s="7">
        <v>5210.0</v>
      </c>
      <c r="E5815" s="4">
        <v>46016.0</v>
      </c>
      <c r="F5815" s="5">
        <v>60.0</v>
      </c>
      <c r="G5815" s="5">
        <v>294.0</v>
      </c>
      <c r="H5815" s="5">
        <v>17312.0</v>
      </c>
      <c r="I5815" s="1" t="s">
        <v>61</v>
      </c>
      <c r="J5815" s="1" t="s">
        <v>221</v>
      </c>
      <c r="K5815" s="1" t="s">
        <v>111</v>
      </c>
      <c r="L5815" s="1" t="s">
        <v>5</v>
      </c>
      <c r="M5815" s="1" t="s">
        <v>29</v>
      </c>
      <c r="N5815" s="1" t="s">
        <v>7</v>
      </c>
      <c r="O5815" s="6"/>
    </row>
    <row r="5816">
      <c r="A5816" s="5">
        <v>111522.0</v>
      </c>
      <c r="B5816" s="2">
        <v>46022.0</v>
      </c>
      <c r="C5816" s="1" t="s">
        <v>664</v>
      </c>
      <c r="D5816" s="7">
        <v>6814.0</v>
      </c>
      <c r="E5816" s="4">
        <v>46016.0</v>
      </c>
      <c r="F5816" s="5">
        <v>8.0</v>
      </c>
      <c r="G5816" s="5">
        <v>777.0</v>
      </c>
      <c r="H5816" s="5">
        <v>6096.0</v>
      </c>
      <c r="I5816" s="1" t="s">
        <v>61</v>
      </c>
      <c r="J5816" s="1" t="s">
        <v>221</v>
      </c>
      <c r="K5816" s="1" t="s">
        <v>111</v>
      </c>
      <c r="L5816" s="1" t="s">
        <v>5</v>
      </c>
      <c r="M5816" s="1" t="s">
        <v>29</v>
      </c>
      <c r="N5816" s="1" t="s">
        <v>7</v>
      </c>
      <c r="O5816" s="6"/>
    </row>
    <row r="5817">
      <c r="A5817" s="5">
        <v>111522.0</v>
      </c>
      <c r="B5817" s="2">
        <v>46022.0</v>
      </c>
      <c r="C5817" s="1" t="s">
        <v>664</v>
      </c>
      <c r="D5817" s="7">
        <v>5251.0</v>
      </c>
      <c r="E5817" s="4">
        <v>46016.0</v>
      </c>
      <c r="F5817" s="5">
        <v>2.0</v>
      </c>
      <c r="G5817" s="5">
        <v>1279.0</v>
      </c>
      <c r="H5817" s="5">
        <v>2507.0</v>
      </c>
      <c r="I5817" s="1" t="s">
        <v>61</v>
      </c>
      <c r="J5817" s="1" t="s">
        <v>221</v>
      </c>
      <c r="K5817" s="1" t="s">
        <v>111</v>
      </c>
      <c r="L5817" s="1" t="s">
        <v>5</v>
      </c>
      <c r="M5817" s="1" t="s">
        <v>29</v>
      </c>
      <c r="N5817" s="1" t="s">
        <v>7</v>
      </c>
      <c r="O5817" s="6"/>
    </row>
    <row r="5818">
      <c r="A5818" s="5">
        <v>111522.0</v>
      </c>
      <c r="B5818" s="2">
        <v>46022.0</v>
      </c>
      <c r="C5818" s="1" t="s">
        <v>664</v>
      </c>
      <c r="D5818" s="7">
        <v>6816.0</v>
      </c>
      <c r="E5818" s="4">
        <v>46016.0</v>
      </c>
      <c r="F5818" s="5">
        <v>8.0</v>
      </c>
      <c r="G5818" s="5">
        <v>708.0</v>
      </c>
      <c r="H5818" s="5">
        <v>5555.0</v>
      </c>
      <c r="I5818" s="1" t="s">
        <v>61</v>
      </c>
      <c r="J5818" s="1" t="s">
        <v>221</v>
      </c>
      <c r="K5818" s="1" t="s">
        <v>111</v>
      </c>
      <c r="L5818" s="1" t="s">
        <v>5</v>
      </c>
      <c r="M5818" s="1" t="s">
        <v>29</v>
      </c>
      <c r="N5818" s="1" t="s">
        <v>7</v>
      </c>
      <c r="O5818" s="6"/>
    </row>
    <row r="5819">
      <c r="A5819" s="5">
        <v>111522.0</v>
      </c>
      <c r="B5819" s="2">
        <v>46022.0</v>
      </c>
      <c r="C5819" s="1" t="s">
        <v>664</v>
      </c>
      <c r="D5819" s="7">
        <v>5220.0</v>
      </c>
      <c r="E5819" s="4">
        <v>46016.0</v>
      </c>
      <c r="F5819" s="5">
        <v>20.0</v>
      </c>
      <c r="G5819" s="5">
        <v>455.0</v>
      </c>
      <c r="H5819" s="5">
        <v>8927.0</v>
      </c>
      <c r="I5819" s="1" t="s">
        <v>61</v>
      </c>
      <c r="J5819" s="1" t="s">
        <v>221</v>
      </c>
      <c r="K5819" s="1" t="s">
        <v>111</v>
      </c>
      <c r="L5819" s="1" t="s">
        <v>5</v>
      </c>
      <c r="M5819" s="1" t="s">
        <v>29</v>
      </c>
      <c r="N5819" s="1" t="s">
        <v>7</v>
      </c>
      <c r="O5819" s="6"/>
    </row>
    <row r="5820">
      <c r="A5820" s="5">
        <v>111522.0</v>
      </c>
      <c r="B5820" s="2">
        <v>46022.0</v>
      </c>
      <c r="C5820" s="1" t="s">
        <v>664</v>
      </c>
      <c r="D5820" s="7">
        <v>5252.0</v>
      </c>
      <c r="E5820" s="4">
        <v>46016.0</v>
      </c>
      <c r="F5820" s="5">
        <v>3.0</v>
      </c>
      <c r="G5820" s="5">
        <v>1909.0</v>
      </c>
      <c r="H5820" s="5">
        <v>5614.0</v>
      </c>
      <c r="I5820" s="1" t="s">
        <v>61</v>
      </c>
      <c r="J5820" s="1" t="s">
        <v>221</v>
      </c>
      <c r="K5820" s="1" t="s">
        <v>111</v>
      </c>
      <c r="L5820" s="1" t="s">
        <v>5</v>
      </c>
      <c r="M5820" s="1" t="s">
        <v>29</v>
      </c>
      <c r="N5820" s="1" t="s">
        <v>7</v>
      </c>
      <c r="O5820" s="6"/>
    </row>
    <row r="5821">
      <c r="A5821" s="5">
        <v>111522.0</v>
      </c>
      <c r="B5821" s="2">
        <v>46022.0</v>
      </c>
      <c r="C5821" s="1" t="s">
        <v>664</v>
      </c>
      <c r="D5821" s="7">
        <v>5310.0</v>
      </c>
      <c r="E5821" s="4">
        <v>46016.0</v>
      </c>
      <c r="F5821" s="5">
        <v>60.0</v>
      </c>
      <c r="G5821" s="5">
        <v>274.0</v>
      </c>
      <c r="H5821" s="5">
        <v>16122.0</v>
      </c>
      <c r="I5821" s="1" t="s">
        <v>61</v>
      </c>
      <c r="J5821" s="1" t="s">
        <v>221</v>
      </c>
      <c r="K5821" s="1" t="s">
        <v>111</v>
      </c>
      <c r="L5821" s="1" t="s">
        <v>5</v>
      </c>
      <c r="M5821" s="1" t="s">
        <v>29</v>
      </c>
      <c r="N5821" s="1" t="s">
        <v>7</v>
      </c>
      <c r="O5821" s="6"/>
    </row>
    <row r="5822">
      <c r="A5822" s="5">
        <v>111522.0</v>
      </c>
      <c r="B5822" s="2">
        <v>46022.0</v>
      </c>
      <c r="C5822" s="1" t="s">
        <v>664</v>
      </c>
      <c r="D5822" s="7">
        <v>5275.0</v>
      </c>
      <c r="E5822" s="4">
        <v>46016.0</v>
      </c>
      <c r="F5822" s="5">
        <v>5.0</v>
      </c>
      <c r="G5822" s="5">
        <v>1835.0</v>
      </c>
      <c r="H5822" s="5">
        <v>8995.0</v>
      </c>
      <c r="I5822" s="1" t="s">
        <v>61</v>
      </c>
      <c r="J5822" s="1" t="s">
        <v>221</v>
      </c>
      <c r="K5822" s="1" t="s">
        <v>111</v>
      </c>
      <c r="L5822" s="1" t="s">
        <v>5</v>
      </c>
      <c r="M5822" s="1" t="s">
        <v>29</v>
      </c>
      <c r="N5822" s="1" t="s">
        <v>7</v>
      </c>
      <c r="O5822" s="6"/>
    </row>
    <row r="5823">
      <c r="A5823" s="5">
        <v>111522.0</v>
      </c>
      <c r="B5823" s="2">
        <v>46022.0</v>
      </c>
      <c r="C5823" s="1" t="s">
        <v>664</v>
      </c>
      <c r="D5823" s="7">
        <v>6818.0</v>
      </c>
      <c r="E5823" s="4">
        <v>46016.0</v>
      </c>
      <c r="F5823" s="5">
        <v>4.0</v>
      </c>
      <c r="G5823" s="5">
        <v>538.0</v>
      </c>
      <c r="H5823" s="5">
        <v>2111.0</v>
      </c>
      <c r="I5823" s="1" t="s">
        <v>61</v>
      </c>
      <c r="J5823" s="1" t="s">
        <v>221</v>
      </c>
      <c r="K5823" s="1" t="s">
        <v>111</v>
      </c>
      <c r="L5823" s="1" t="s">
        <v>5</v>
      </c>
      <c r="M5823" s="1" t="s">
        <v>29</v>
      </c>
      <c r="N5823" s="1" t="s">
        <v>7</v>
      </c>
      <c r="O5823" s="6"/>
    </row>
    <row r="5824">
      <c r="A5824" s="5">
        <v>111522.0</v>
      </c>
      <c r="B5824" s="2">
        <v>46022.0</v>
      </c>
      <c r="C5824" s="1" t="s">
        <v>664</v>
      </c>
      <c r="D5824" s="7">
        <v>5218.0</v>
      </c>
      <c r="E5824" s="4">
        <v>46016.0</v>
      </c>
      <c r="F5824" s="5">
        <v>10.0</v>
      </c>
      <c r="G5824" s="5">
        <v>442.0</v>
      </c>
      <c r="H5824" s="5">
        <v>4329.0</v>
      </c>
      <c r="I5824" s="1" t="s">
        <v>61</v>
      </c>
      <c r="J5824" s="1" t="s">
        <v>221</v>
      </c>
      <c r="K5824" s="1" t="s">
        <v>111</v>
      </c>
      <c r="L5824" s="1" t="s">
        <v>5</v>
      </c>
      <c r="M5824" s="1" t="s">
        <v>29</v>
      </c>
      <c r="N5824" s="1" t="s">
        <v>7</v>
      </c>
      <c r="O5824" s="6"/>
    </row>
    <row r="5825">
      <c r="A5825" s="5">
        <v>111522.0</v>
      </c>
      <c r="B5825" s="2">
        <v>46022.0</v>
      </c>
      <c r="C5825" s="1" t="s">
        <v>664</v>
      </c>
      <c r="D5825" s="7">
        <v>5306.0</v>
      </c>
      <c r="E5825" s="4">
        <v>46016.0</v>
      </c>
      <c r="F5825" s="5">
        <v>20.0</v>
      </c>
      <c r="G5825" s="5">
        <v>363.0</v>
      </c>
      <c r="H5825" s="5">
        <v>7124.0</v>
      </c>
      <c r="I5825" s="1" t="s">
        <v>61</v>
      </c>
      <c r="J5825" s="1" t="s">
        <v>221</v>
      </c>
      <c r="K5825" s="1" t="s">
        <v>111</v>
      </c>
      <c r="L5825" s="1" t="s">
        <v>5</v>
      </c>
      <c r="M5825" s="1" t="s">
        <v>29</v>
      </c>
      <c r="N5825" s="1" t="s">
        <v>7</v>
      </c>
      <c r="O5825" s="6"/>
    </row>
    <row r="5826">
      <c r="A5826" s="5">
        <v>111522.0</v>
      </c>
      <c r="B5826" s="2">
        <v>46022.0</v>
      </c>
      <c r="C5826" s="1" t="s">
        <v>664</v>
      </c>
      <c r="D5826" s="7">
        <v>6806.0</v>
      </c>
      <c r="E5826" s="4">
        <v>46016.0</v>
      </c>
      <c r="F5826" s="5">
        <v>20.0</v>
      </c>
      <c r="G5826" s="5">
        <v>501.0</v>
      </c>
      <c r="H5826" s="5">
        <v>9828.0</v>
      </c>
      <c r="I5826" s="1" t="s">
        <v>61</v>
      </c>
      <c r="J5826" s="1" t="s">
        <v>221</v>
      </c>
      <c r="K5826" s="1" t="s">
        <v>111</v>
      </c>
      <c r="L5826" s="1" t="s">
        <v>5</v>
      </c>
      <c r="M5826" s="1" t="s">
        <v>29</v>
      </c>
      <c r="N5826" s="1" t="s">
        <v>7</v>
      </c>
      <c r="O5826" s="6"/>
    </row>
    <row r="5827">
      <c r="A5827" s="5">
        <v>111522.0</v>
      </c>
      <c r="B5827" s="2">
        <v>46022.0</v>
      </c>
      <c r="C5827" s="1" t="s">
        <v>664</v>
      </c>
      <c r="D5827" s="7">
        <v>5255.0</v>
      </c>
      <c r="E5827" s="4">
        <v>46016.0</v>
      </c>
      <c r="F5827" s="5">
        <v>6.0</v>
      </c>
      <c r="G5827" s="5">
        <v>1279.0</v>
      </c>
      <c r="H5827" s="5">
        <v>7520.0</v>
      </c>
      <c r="I5827" s="1" t="s">
        <v>61</v>
      </c>
      <c r="J5827" s="1" t="s">
        <v>221</v>
      </c>
      <c r="K5827" s="1" t="s">
        <v>111</v>
      </c>
      <c r="L5827" s="1" t="s">
        <v>5</v>
      </c>
      <c r="M5827" s="1" t="s">
        <v>29</v>
      </c>
      <c r="N5827" s="1" t="s">
        <v>7</v>
      </c>
      <c r="O5827" s="6"/>
    </row>
    <row r="5828">
      <c r="A5828" s="5">
        <v>111522.0</v>
      </c>
      <c r="B5828" s="2">
        <v>46022.0</v>
      </c>
      <c r="C5828" s="1" t="s">
        <v>664</v>
      </c>
      <c r="D5828" s="7">
        <v>6808.0</v>
      </c>
      <c r="E5828" s="4">
        <v>46016.0</v>
      </c>
      <c r="F5828" s="5">
        <v>24.0</v>
      </c>
      <c r="G5828" s="5">
        <v>593.0</v>
      </c>
      <c r="H5828" s="5">
        <v>13958.0</v>
      </c>
      <c r="I5828" s="1" t="s">
        <v>61</v>
      </c>
      <c r="J5828" s="1" t="s">
        <v>221</v>
      </c>
      <c r="K5828" s="1" t="s">
        <v>111</v>
      </c>
      <c r="L5828" s="1" t="s">
        <v>5</v>
      </c>
      <c r="M5828" s="1" t="s">
        <v>29</v>
      </c>
      <c r="N5828" s="1" t="s">
        <v>7</v>
      </c>
      <c r="O5828" s="6"/>
    </row>
    <row r="5829">
      <c r="A5829" s="5">
        <v>111522.0</v>
      </c>
      <c r="B5829" s="2">
        <v>46022.0</v>
      </c>
      <c r="C5829" s="1" t="s">
        <v>664</v>
      </c>
      <c r="D5829" s="7">
        <v>5208.0</v>
      </c>
      <c r="E5829" s="4">
        <v>46016.0</v>
      </c>
      <c r="F5829" s="5">
        <v>40.0</v>
      </c>
      <c r="G5829" s="5">
        <v>455.0</v>
      </c>
      <c r="H5829" s="5">
        <v>17853.0</v>
      </c>
      <c r="I5829" s="1" t="s">
        <v>61</v>
      </c>
      <c r="J5829" s="1" t="s">
        <v>221</v>
      </c>
      <c r="K5829" s="1" t="s">
        <v>111</v>
      </c>
      <c r="L5829" s="1" t="s">
        <v>5</v>
      </c>
      <c r="M5829" s="1" t="s">
        <v>29</v>
      </c>
      <c r="N5829" s="1" t="s">
        <v>7</v>
      </c>
      <c r="O5829" s="6"/>
    </row>
    <row r="5830">
      <c r="A5830" s="5">
        <v>111522.0</v>
      </c>
      <c r="B5830" s="2">
        <v>46022.0</v>
      </c>
      <c r="C5830" s="1" t="s">
        <v>664</v>
      </c>
      <c r="D5830" s="7">
        <v>5308.0</v>
      </c>
      <c r="E5830" s="4">
        <v>46016.0</v>
      </c>
      <c r="F5830" s="5">
        <v>60.0</v>
      </c>
      <c r="G5830" s="5">
        <v>451.0</v>
      </c>
      <c r="H5830" s="5">
        <v>26508.0</v>
      </c>
      <c r="I5830" s="1" t="s">
        <v>61</v>
      </c>
      <c r="J5830" s="1" t="s">
        <v>221</v>
      </c>
      <c r="K5830" s="1" t="s">
        <v>111</v>
      </c>
      <c r="L5830" s="1" t="s">
        <v>5</v>
      </c>
      <c r="M5830" s="1" t="s">
        <v>29</v>
      </c>
      <c r="N5830" s="1" t="s">
        <v>7</v>
      </c>
      <c r="O5830" s="6"/>
    </row>
    <row r="5831">
      <c r="A5831" s="5">
        <v>111522.0</v>
      </c>
      <c r="B5831" s="2">
        <v>46022.0</v>
      </c>
      <c r="C5831" s="1" t="s">
        <v>664</v>
      </c>
      <c r="D5831" s="7">
        <v>6820.0</v>
      </c>
      <c r="E5831" s="4">
        <v>46016.0</v>
      </c>
      <c r="F5831" s="5">
        <v>10.0</v>
      </c>
      <c r="G5831" s="5">
        <v>552.0</v>
      </c>
      <c r="H5831" s="5">
        <v>5411.0</v>
      </c>
      <c r="I5831" s="1" t="s">
        <v>61</v>
      </c>
      <c r="J5831" s="1" t="s">
        <v>221</v>
      </c>
      <c r="K5831" s="1" t="s">
        <v>111</v>
      </c>
      <c r="L5831" s="1" t="s">
        <v>5</v>
      </c>
      <c r="M5831" s="1" t="s">
        <v>29</v>
      </c>
      <c r="N5831" s="1" t="s">
        <v>7</v>
      </c>
      <c r="O5831" s="6"/>
    </row>
    <row r="5832">
      <c r="A5832" s="5">
        <v>111523.0</v>
      </c>
      <c r="B5832" s="2">
        <v>46022.0</v>
      </c>
      <c r="C5832" s="1" t="s">
        <v>664</v>
      </c>
      <c r="D5832" s="3" t="s">
        <v>50</v>
      </c>
      <c r="E5832" s="4">
        <v>46016.0</v>
      </c>
      <c r="F5832" s="5">
        <v>82.0</v>
      </c>
      <c r="G5832" s="5">
        <v>318.0</v>
      </c>
      <c r="H5832" s="5">
        <v>25564.0</v>
      </c>
      <c r="I5832" s="1" t="s">
        <v>26</v>
      </c>
      <c r="J5832" s="1" t="s">
        <v>221</v>
      </c>
      <c r="K5832" s="1" t="s">
        <v>111</v>
      </c>
      <c r="L5832" s="1" t="s">
        <v>5</v>
      </c>
      <c r="M5832" s="1" t="s">
        <v>29</v>
      </c>
      <c r="N5832" s="1" t="s">
        <v>7</v>
      </c>
      <c r="O5832" s="6"/>
    </row>
    <row r="5833">
      <c r="A5833" s="5">
        <v>111538.0</v>
      </c>
      <c r="B5833" s="2">
        <v>46022.0</v>
      </c>
      <c r="C5833" s="1" t="s">
        <v>261</v>
      </c>
      <c r="D5833" s="3" t="s">
        <v>1136</v>
      </c>
      <c r="E5833" s="4">
        <v>46016.0</v>
      </c>
      <c r="F5833" s="5">
        <v>1.0</v>
      </c>
      <c r="G5833" s="5">
        <v>571.0</v>
      </c>
      <c r="H5833" s="5">
        <v>561.0</v>
      </c>
      <c r="I5833" s="1" t="s">
        <v>26</v>
      </c>
      <c r="J5833" s="1" t="s">
        <v>216</v>
      </c>
      <c r="K5833" s="1" t="s">
        <v>28</v>
      </c>
      <c r="L5833" s="1" t="s">
        <v>5</v>
      </c>
      <c r="M5833" s="1" t="s">
        <v>29</v>
      </c>
      <c r="N5833" s="1" t="s">
        <v>7</v>
      </c>
      <c r="O5833" s="6"/>
    </row>
    <row r="5834">
      <c r="A5834" s="5">
        <v>111538.0</v>
      </c>
      <c r="B5834" s="2">
        <v>46022.0</v>
      </c>
      <c r="C5834" s="1" t="s">
        <v>261</v>
      </c>
      <c r="D5834" s="3" t="s">
        <v>316</v>
      </c>
      <c r="E5834" s="4">
        <v>46016.0</v>
      </c>
      <c r="F5834" s="5">
        <v>2400.0</v>
      </c>
      <c r="G5834" s="5">
        <v>9.0</v>
      </c>
      <c r="H5834" s="5">
        <v>21169.0</v>
      </c>
      <c r="I5834" s="1" t="s">
        <v>317</v>
      </c>
      <c r="J5834" s="1" t="s">
        <v>216</v>
      </c>
      <c r="K5834" s="1" t="s">
        <v>28</v>
      </c>
      <c r="L5834" s="1" t="s">
        <v>5</v>
      </c>
      <c r="M5834" s="1" t="s">
        <v>29</v>
      </c>
      <c r="N5834" s="1" t="s">
        <v>7</v>
      </c>
      <c r="O5834" s="6"/>
    </row>
    <row r="5835">
      <c r="A5835" s="5">
        <v>111543.0</v>
      </c>
      <c r="B5835" s="2">
        <v>46022.0</v>
      </c>
      <c r="C5835" s="1" t="s">
        <v>266</v>
      </c>
      <c r="D5835" s="7">
        <v>5216.0</v>
      </c>
      <c r="E5835" s="4">
        <v>46016.0</v>
      </c>
      <c r="F5835" s="5">
        <v>30.0</v>
      </c>
      <c r="G5835" s="5">
        <v>639.0</v>
      </c>
      <c r="H5835" s="5">
        <v>19185.0</v>
      </c>
      <c r="I5835" s="1" t="s">
        <v>61</v>
      </c>
      <c r="J5835" s="1" t="s">
        <v>267</v>
      </c>
      <c r="K5835" s="1" t="s">
        <v>13</v>
      </c>
      <c r="L5835" s="1" t="s">
        <v>5</v>
      </c>
      <c r="M5835" s="1" t="s">
        <v>29</v>
      </c>
      <c r="N5835" s="1" t="s">
        <v>7</v>
      </c>
      <c r="O5835" s="6"/>
    </row>
    <row r="5836">
      <c r="A5836" s="5">
        <v>111543.0</v>
      </c>
      <c r="B5836" s="2">
        <v>46022.0</v>
      </c>
      <c r="C5836" s="1" t="s">
        <v>266</v>
      </c>
      <c r="D5836" s="7">
        <v>5214.0</v>
      </c>
      <c r="E5836" s="4">
        <v>46016.0</v>
      </c>
      <c r="F5836" s="5">
        <v>30.0</v>
      </c>
      <c r="G5836" s="5">
        <v>731.0</v>
      </c>
      <c r="H5836" s="5">
        <v>21945.0</v>
      </c>
      <c r="I5836" s="1" t="s">
        <v>61</v>
      </c>
      <c r="J5836" s="1" t="s">
        <v>267</v>
      </c>
      <c r="K5836" s="1" t="s">
        <v>13</v>
      </c>
      <c r="L5836" s="1" t="s">
        <v>5</v>
      </c>
      <c r="M5836" s="1" t="s">
        <v>29</v>
      </c>
      <c r="N5836" s="1" t="s">
        <v>7</v>
      </c>
      <c r="O5836" s="6"/>
    </row>
    <row r="5837">
      <c r="A5837" s="5">
        <v>111543.0</v>
      </c>
      <c r="B5837" s="2">
        <v>46022.0</v>
      </c>
      <c r="C5837" s="1" t="s">
        <v>266</v>
      </c>
      <c r="D5837" s="7">
        <v>5218.0</v>
      </c>
      <c r="E5837" s="4">
        <v>46016.0</v>
      </c>
      <c r="F5837" s="5">
        <v>50.0</v>
      </c>
      <c r="G5837" s="5">
        <v>442.0</v>
      </c>
      <c r="H5837" s="5">
        <v>22083.0</v>
      </c>
      <c r="I5837" s="1" t="s">
        <v>61</v>
      </c>
      <c r="J5837" s="1" t="s">
        <v>267</v>
      </c>
      <c r="K5837" s="1" t="s">
        <v>13</v>
      </c>
      <c r="L5837" s="1" t="s">
        <v>5</v>
      </c>
      <c r="M5837" s="1" t="s">
        <v>29</v>
      </c>
      <c r="N5837" s="1" t="s">
        <v>7</v>
      </c>
      <c r="O5837" s="6"/>
    </row>
    <row r="5838">
      <c r="A5838" s="5">
        <v>111543.0</v>
      </c>
      <c r="B5838" s="2">
        <v>46022.0</v>
      </c>
      <c r="C5838" s="1" t="s">
        <v>266</v>
      </c>
      <c r="D5838" s="3" t="s">
        <v>1116</v>
      </c>
      <c r="E5838" s="4">
        <v>46016.0</v>
      </c>
      <c r="F5838" s="5">
        <v>15.0</v>
      </c>
      <c r="G5838" s="5">
        <v>2364.0</v>
      </c>
      <c r="H5838" s="5">
        <v>35466.0</v>
      </c>
      <c r="I5838" s="1" t="s">
        <v>61</v>
      </c>
      <c r="J5838" s="1" t="s">
        <v>267</v>
      </c>
      <c r="K5838" s="1" t="s">
        <v>13</v>
      </c>
      <c r="L5838" s="1" t="s">
        <v>5</v>
      </c>
      <c r="M5838" s="1" t="s">
        <v>29</v>
      </c>
      <c r="N5838" s="1" t="s">
        <v>7</v>
      </c>
      <c r="O5838" s="6"/>
    </row>
    <row r="5839">
      <c r="A5839" s="5">
        <v>111543.0</v>
      </c>
      <c r="B5839" s="2">
        <v>46022.0</v>
      </c>
      <c r="C5839" s="1" t="s">
        <v>266</v>
      </c>
      <c r="D5839" s="3" t="s">
        <v>743</v>
      </c>
      <c r="E5839" s="4">
        <v>46016.0</v>
      </c>
      <c r="F5839" s="5">
        <v>15.0</v>
      </c>
      <c r="G5839" s="5">
        <v>2364.0</v>
      </c>
      <c r="H5839" s="5">
        <v>35466.0</v>
      </c>
      <c r="I5839" s="1" t="s">
        <v>61</v>
      </c>
      <c r="J5839" s="1" t="s">
        <v>267</v>
      </c>
      <c r="K5839" s="1" t="s">
        <v>13</v>
      </c>
      <c r="L5839" s="1" t="s">
        <v>5</v>
      </c>
      <c r="M5839" s="1" t="s">
        <v>29</v>
      </c>
      <c r="N5839" s="1" t="s">
        <v>7</v>
      </c>
      <c r="O5839" s="6"/>
    </row>
    <row r="5840">
      <c r="A5840" s="5">
        <v>111557.0</v>
      </c>
      <c r="B5840" s="2">
        <v>46022.0</v>
      </c>
      <c r="C5840" s="1" t="s">
        <v>20</v>
      </c>
      <c r="D5840" s="3" t="s">
        <v>985</v>
      </c>
      <c r="E5840" s="4">
        <v>46016.0</v>
      </c>
      <c r="F5840" s="5">
        <v>100.0</v>
      </c>
      <c r="G5840" s="5">
        <v>115.0</v>
      </c>
      <c r="H5840" s="5">
        <v>11521.0</v>
      </c>
      <c r="I5840" s="1" t="s">
        <v>26</v>
      </c>
      <c r="J5840" s="1" t="s">
        <v>22</v>
      </c>
      <c r="K5840" s="1" t="s">
        <v>4</v>
      </c>
      <c r="L5840" s="1" t="s">
        <v>5</v>
      </c>
      <c r="M5840" s="1" t="s">
        <v>29</v>
      </c>
      <c r="N5840" s="1" t="s">
        <v>7</v>
      </c>
      <c r="O5840" s="6"/>
    </row>
    <row r="5841">
      <c r="A5841" s="5">
        <v>111557.0</v>
      </c>
      <c r="B5841" s="2">
        <v>46022.0</v>
      </c>
      <c r="C5841" s="1" t="s">
        <v>20</v>
      </c>
      <c r="D5841" s="3" t="s">
        <v>945</v>
      </c>
      <c r="E5841" s="4">
        <v>46016.0</v>
      </c>
      <c r="F5841" s="5">
        <v>100.0</v>
      </c>
      <c r="G5841" s="5">
        <v>115.0</v>
      </c>
      <c r="H5841" s="5">
        <v>11521.0</v>
      </c>
      <c r="I5841" s="1" t="s">
        <v>26</v>
      </c>
      <c r="J5841" s="1" t="s">
        <v>22</v>
      </c>
      <c r="K5841" s="1" t="s">
        <v>4</v>
      </c>
      <c r="L5841" s="1" t="s">
        <v>5</v>
      </c>
      <c r="M5841" s="1" t="s">
        <v>29</v>
      </c>
      <c r="N5841" s="1" t="s">
        <v>7</v>
      </c>
      <c r="O5841" s="6"/>
    </row>
    <row r="5842">
      <c r="A5842" s="5">
        <v>111558.0</v>
      </c>
      <c r="B5842" s="2">
        <v>46022.0</v>
      </c>
      <c r="C5842" s="1" t="s">
        <v>20</v>
      </c>
      <c r="D5842" s="7">
        <v>152.0</v>
      </c>
      <c r="E5842" s="4">
        <v>46016.0</v>
      </c>
      <c r="F5842" s="5">
        <v>132.0</v>
      </c>
      <c r="G5842" s="5">
        <v>215.0</v>
      </c>
      <c r="H5842" s="5">
        <v>28387.0</v>
      </c>
      <c r="I5842" s="1" t="s">
        <v>21</v>
      </c>
      <c r="J5842" s="1" t="s">
        <v>22</v>
      </c>
      <c r="K5842" s="1" t="s">
        <v>4</v>
      </c>
      <c r="L5842" s="1" t="s">
        <v>5</v>
      </c>
      <c r="M5842" s="1" t="s">
        <v>23</v>
      </c>
      <c r="N5842" s="1" t="s">
        <v>7</v>
      </c>
      <c r="O5842" s="6"/>
    </row>
    <row r="5843">
      <c r="A5843" s="5">
        <v>111558.0</v>
      </c>
      <c r="B5843" s="2">
        <v>46022.0</v>
      </c>
      <c r="C5843" s="1" t="s">
        <v>20</v>
      </c>
      <c r="D5843" s="7">
        <v>156.0</v>
      </c>
      <c r="E5843" s="4">
        <v>46016.0</v>
      </c>
      <c r="F5843" s="5">
        <v>25.0</v>
      </c>
      <c r="G5843" s="5">
        <v>950.0</v>
      </c>
      <c r="H5843" s="5">
        <v>23762.0</v>
      </c>
      <c r="I5843" s="1" t="s">
        <v>21</v>
      </c>
      <c r="J5843" s="1" t="s">
        <v>22</v>
      </c>
      <c r="K5843" s="1" t="s">
        <v>4</v>
      </c>
      <c r="L5843" s="1" t="s">
        <v>5</v>
      </c>
      <c r="M5843" s="1" t="s">
        <v>23</v>
      </c>
      <c r="N5843" s="1" t="s">
        <v>7</v>
      </c>
      <c r="O5843" s="6"/>
    </row>
    <row r="5844">
      <c r="A5844" s="5">
        <v>111558.0</v>
      </c>
      <c r="B5844" s="2">
        <v>46022.0</v>
      </c>
      <c r="C5844" s="1" t="s">
        <v>20</v>
      </c>
      <c r="D5844" s="7">
        <v>200.0</v>
      </c>
      <c r="E5844" s="4">
        <v>46016.0</v>
      </c>
      <c r="F5844" s="5">
        <v>30.0</v>
      </c>
      <c r="G5844" s="5">
        <v>233.0</v>
      </c>
      <c r="H5844" s="5">
        <v>7000.0</v>
      </c>
      <c r="I5844" s="1" t="s">
        <v>21</v>
      </c>
      <c r="J5844" s="1" t="s">
        <v>22</v>
      </c>
      <c r="K5844" s="1" t="s">
        <v>4</v>
      </c>
      <c r="L5844" s="1" t="s">
        <v>5</v>
      </c>
      <c r="M5844" s="1" t="s">
        <v>23</v>
      </c>
      <c r="N5844" s="1" t="s">
        <v>7</v>
      </c>
      <c r="O5844" s="6"/>
    </row>
    <row r="5845">
      <c r="A5845" s="5">
        <v>111558.0</v>
      </c>
      <c r="B5845" s="2">
        <v>46022.0</v>
      </c>
      <c r="C5845" s="1" t="s">
        <v>20</v>
      </c>
      <c r="D5845" s="7">
        <v>127.0</v>
      </c>
      <c r="E5845" s="4">
        <v>46016.0</v>
      </c>
      <c r="F5845" s="5">
        <v>66.0</v>
      </c>
      <c r="G5845" s="5">
        <v>114.0</v>
      </c>
      <c r="H5845" s="5">
        <v>7542.0</v>
      </c>
      <c r="I5845" s="1" t="s">
        <v>21</v>
      </c>
      <c r="J5845" s="1" t="s">
        <v>22</v>
      </c>
      <c r="K5845" s="1" t="s">
        <v>4</v>
      </c>
      <c r="L5845" s="1" t="s">
        <v>5</v>
      </c>
      <c r="M5845" s="1" t="s">
        <v>23</v>
      </c>
      <c r="N5845" s="1" t="s">
        <v>7</v>
      </c>
      <c r="O5845" s="6"/>
    </row>
    <row r="5846">
      <c r="A5846" s="5">
        <v>202860.0</v>
      </c>
      <c r="B5846" s="2">
        <v>46022.0</v>
      </c>
      <c r="C5846" s="1" t="s">
        <v>122</v>
      </c>
      <c r="D5846" s="3" t="s">
        <v>140</v>
      </c>
      <c r="E5846" s="4">
        <v>46016.0</v>
      </c>
      <c r="F5846" s="5">
        <v>25.0</v>
      </c>
      <c r="G5846" s="5">
        <v>699.0</v>
      </c>
      <c r="H5846" s="5">
        <v>17130.0</v>
      </c>
      <c r="I5846" s="1" t="s">
        <v>127</v>
      </c>
      <c r="J5846" s="1" t="s">
        <v>123</v>
      </c>
      <c r="K5846" s="1" t="s">
        <v>13</v>
      </c>
      <c r="L5846" s="1" t="s">
        <v>5</v>
      </c>
      <c r="M5846" s="1" t="s">
        <v>6</v>
      </c>
      <c r="N5846" s="1" t="s">
        <v>7</v>
      </c>
      <c r="O5846" s="6"/>
    </row>
    <row r="5847">
      <c r="A5847" s="5">
        <v>202860.0</v>
      </c>
      <c r="B5847" s="2">
        <v>46022.0</v>
      </c>
      <c r="C5847" s="1" t="s">
        <v>122</v>
      </c>
      <c r="D5847" s="3" t="s">
        <v>726</v>
      </c>
      <c r="E5847" s="4">
        <v>46016.0</v>
      </c>
      <c r="F5847" s="5">
        <v>25.0</v>
      </c>
      <c r="G5847" s="5">
        <v>72.0</v>
      </c>
      <c r="H5847" s="5">
        <v>1776.0</v>
      </c>
      <c r="I5847" s="1" t="s">
        <v>127</v>
      </c>
      <c r="J5847" s="1" t="s">
        <v>123</v>
      </c>
      <c r="K5847" s="1" t="s">
        <v>13</v>
      </c>
      <c r="L5847" s="1" t="s">
        <v>5</v>
      </c>
      <c r="M5847" s="1" t="s">
        <v>6</v>
      </c>
      <c r="N5847" s="1" t="s">
        <v>7</v>
      </c>
      <c r="O5847" s="6"/>
    </row>
    <row r="5848">
      <c r="A5848" s="5">
        <v>202860.0</v>
      </c>
      <c r="B5848" s="2">
        <v>46022.0</v>
      </c>
      <c r="C5848" s="1" t="s">
        <v>122</v>
      </c>
      <c r="D5848" s="3" t="s">
        <v>146</v>
      </c>
      <c r="E5848" s="4">
        <v>46016.0</v>
      </c>
      <c r="F5848" s="5">
        <v>100.0</v>
      </c>
      <c r="G5848" s="5">
        <v>50.0</v>
      </c>
      <c r="H5848" s="5">
        <v>4919.0</v>
      </c>
      <c r="I5848" s="1" t="s">
        <v>127</v>
      </c>
      <c r="J5848" s="1" t="s">
        <v>123</v>
      </c>
      <c r="K5848" s="1" t="s">
        <v>13</v>
      </c>
      <c r="L5848" s="1" t="s">
        <v>5</v>
      </c>
      <c r="M5848" s="1" t="s">
        <v>6</v>
      </c>
      <c r="N5848" s="1" t="s">
        <v>7</v>
      </c>
      <c r="O5848" s="6"/>
    </row>
    <row r="5849">
      <c r="A5849" s="5">
        <v>202860.0</v>
      </c>
      <c r="B5849" s="2">
        <v>46022.0</v>
      </c>
      <c r="C5849" s="1" t="s">
        <v>122</v>
      </c>
      <c r="D5849" s="3" t="s">
        <v>366</v>
      </c>
      <c r="E5849" s="4">
        <v>46016.0</v>
      </c>
      <c r="F5849" s="5">
        <v>8.0</v>
      </c>
      <c r="G5849" s="5">
        <v>1702.0</v>
      </c>
      <c r="H5849" s="5">
        <v>13342.0</v>
      </c>
      <c r="I5849" s="1" t="s">
        <v>127</v>
      </c>
      <c r="J5849" s="1" t="s">
        <v>123</v>
      </c>
      <c r="K5849" s="1" t="s">
        <v>13</v>
      </c>
      <c r="L5849" s="1" t="s">
        <v>5</v>
      </c>
      <c r="M5849" s="1" t="s">
        <v>6</v>
      </c>
      <c r="N5849" s="1" t="s">
        <v>7</v>
      </c>
      <c r="O5849" s="6"/>
    </row>
    <row r="5850">
      <c r="A5850" s="5">
        <v>202860.0</v>
      </c>
      <c r="B5850" s="2">
        <v>46022.0</v>
      </c>
      <c r="C5850" s="1" t="s">
        <v>122</v>
      </c>
      <c r="D5850" s="3" t="s">
        <v>134</v>
      </c>
      <c r="E5850" s="4">
        <v>46016.0</v>
      </c>
      <c r="F5850" s="5">
        <v>90.0</v>
      </c>
      <c r="G5850" s="5">
        <v>122.0</v>
      </c>
      <c r="H5850" s="5">
        <v>10743.0</v>
      </c>
      <c r="I5850" s="1" t="s">
        <v>127</v>
      </c>
      <c r="J5850" s="1" t="s">
        <v>123</v>
      </c>
      <c r="K5850" s="1" t="s">
        <v>13</v>
      </c>
      <c r="L5850" s="1" t="s">
        <v>5</v>
      </c>
      <c r="M5850" s="1" t="s">
        <v>6</v>
      </c>
      <c r="N5850" s="1" t="s">
        <v>7</v>
      </c>
      <c r="O5850" s="6"/>
    </row>
    <row r="5851">
      <c r="A5851" s="5">
        <v>202860.0</v>
      </c>
      <c r="B5851" s="2">
        <v>46022.0</v>
      </c>
      <c r="C5851" s="1" t="s">
        <v>122</v>
      </c>
      <c r="D5851" s="3" t="s">
        <v>530</v>
      </c>
      <c r="E5851" s="4">
        <v>46016.0</v>
      </c>
      <c r="F5851" s="5">
        <v>12.0</v>
      </c>
      <c r="G5851" s="5">
        <v>311.0</v>
      </c>
      <c r="H5851" s="5">
        <v>3656.0</v>
      </c>
      <c r="I5851" s="1" t="s">
        <v>127</v>
      </c>
      <c r="J5851" s="1" t="s">
        <v>123</v>
      </c>
      <c r="K5851" s="1" t="s">
        <v>13</v>
      </c>
      <c r="L5851" s="1" t="s">
        <v>5</v>
      </c>
      <c r="M5851" s="1" t="s">
        <v>6</v>
      </c>
      <c r="N5851" s="1" t="s">
        <v>7</v>
      </c>
      <c r="O5851" s="6"/>
    </row>
    <row r="5852">
      <c r="A5852" s="5">
        <v>202860.0</v>
      </c>
      <c r="B5852" s="2">
        <v>46022.0</v>
      </c>
      <c r="C5852" s="1" t="s">
        <v>122</v>
      </c>
      <c r="D5852" s="3" t="s">
        <v>139</v>
      </c>
      <c r="E5852" s="4">
        <v>46016.0</v>
      </c>
      <c r="F5852" s="5">
        <v>96.0</v>
      </c>
      <c r="G5852" s="5">
        <v>90.0</v>
      </c>
      <c r="H5852" s="5">
        <v>8430.0</v>
      </c>
      <c r="I5852" s="1" t="s">
        <v>127</v>
      </c>
      <c r="J5852" s="1" t="s">
        <v>123</v>
      </c>
      <c r="K5852" s="1" t="s">
        <v>13</v>
      </c>
      <c r="L5852" s="1" t="s">
        <v>5</v>
      </c>
      <c r="M5852" s="1" t="s">
        <v>6</v>
      </c>
      <c r="N5852" s="1" t="s">
        <v>7</v>
      </c>
      <c r="O5852" s="6"/>
    </row>
    <row r="5853">
      <c r="A5853" s="5">
        <v>202860.0</v>
      </c>
      <c r="B5853" s="2">
        <v>46022.0</v>
      </c>
      <c r="C5853" s="1" t="s">
        <v>122</v>
      </c>
      <c r="D5853" s="3" t="s">
        <v>652</v>
      </c>
      <c r="E5853" s="4">
        <v>46016.0</v>
      </c>
      <c r="F5853" s="5">
        <v>30.0</v>
      </c>
      <c r="G5853" s="5">
        <v>106.0</v>
      </c>
      <c r="H5853" s="5">
        <v>3109.0</v>
      </c>
      <c r="I5853" s="1" t="s">
        <v>127</v>
      </c>
      <c r="J5853" s="1" t="s">
        <v>123</v>
      </c>
      <c r="K5853" s="1" t="s">
        <v>13</v>
      </c>
      <c r="L5853" s="1" t="s">
        <v>5</v>
      </c>
      <c r="M5853" s="1" t="s">
        <v>6</v>
      </c>
      <c r="N5853" s="1" t="s">
        <v>7</v>
      </c>
      <c r="O5853" s="6"/>
    </row>
    <row r="5854">
      <c r="A5854" s="5">
        <v>202860.0</v>
      </c>
      <c r="B5854" s="2">
        <v>46022.0</v>
      </c>
      <c r="C5854" s="1" t="s">
        <v>122</v>
      </c>
      <c r="D5854" s="3" t="s">
        <v>693</v>
      </c>
      <c r="E5854" s="4">
        <v>46016.0</v>
      </c>
      <c r="F5854" s="5">
        <v>10.0</v>
      </c>
      <c r="G5854" s="5">
        <v>177.0</v>
      </c>
      <c r="H5854" s="5">
        <v>1736.0</v>
      </c>
      <c r="I5854" s="1" t="s">
        <v>127</v>
      </c>
      <c r="J5854" s="1" t="s">
        <v>123</v>
      </c>
      <c r="K5854" s="1" t="s">
        <v>13</v>
      </c>
      <c r="L5854" s="1" t="s">
        <v>5</v>
      </c>
      <c r="M5854" s="1" t="s">
        <v>6</v>
      </c>
      <c r="N5854" s="1" t="s">
        <v>7</v>
      </c>
      <c r="O5854" s="6"/>
    </row>
    <row r="5855">
      <c r="A5855" s="5">
        <v>202860.0</v>
      </c>
      <c r="B5855" s="2">
        <v>46022.0</v>
      </c>
      <c r="C5855" s="1" t="s">
        <v>122</v>
      </c>
      <c r="D5855" s="3" t="s">
        <v>364</v>
      </c>
      <c r="E5855" s="4">
        <v>46016.0</v>
      </c>
      <c r="F5855" s="5">
        <v>5.0</v>
      </c>
      <c r="G5855" s="5">
        <v>265.0</v>
      </c>
      <c r="H5855" s="5">
        <v>1299.0</v>
      </c>
      <c r="I5855" s="1" t="s">
        <v>127</v>
      </c>
      <c r="J5855" s="1" t="s">
        <v>123</v>
      </c>
      <c r="K5855" s="1" t="s">
        <v>13</v>
      </c>
      <c r="L5855" s="1" t="s">
        <v>5</v>
      </c>
      <c r="M5855" s="1" t="s">
        <v>6</v>
      </c>
      <c r="N5855" s="1" t="s">
        <v>7</v>
      </c>
      <c r="O5855" s="6"/>
    </row>
    <row r="5856">
      <c r="A5856" s="5">
        <v>202860.0</v>
      </c>
      <c r="B5856" s="2">
        <v>46022.0</v>
      </c>
      <c r="C5856" s="1" t="s">
        <v>122</v>
      </c>
      <c r="D5856" s="3" t="s">
        <v>373</v>
      </c>
      <c r="E5856" s="4">
        <v>46016.0</v>
      </c>
      <c r="F5856" s="5">
        <v>8.0</v>
      </c>
      <c r="G5856" s="5">
        <v>219.0</v>
      </c>
      <c r="H5856" s="5">
        <v>1721.0</v>
      </c>
      <c r="I5856" s="1" t="s">
        <v>127</v>
      </c>
      <c r="J5856" s="1" t="s">
        <v>123</v>
      </c>
      <c r="K5856" s="1" t="s">
        <v>13</v>
      </c>
      <c r="L5856" s="1" t="s">
        <v>5</v>
      </c>
      <c r="M5856" s="1" t="s">
        <v>6</v>
      </c>
      <c r="N5856" s="1" t="s">
        <v>7</v>
      </c>
      <c r="O5856" s="6"/>
    </row>
    <row r="5857">
      <c r="A5857" s="5">
        <v>202860.0</v>
      </c>
      <c r="B5857" s="2">
        <v>46022.0</v>
      </c>
      <c r="C5857" s="1" t="s">
        <v>122</v>
      </c>
      <c r="D5857" s="3" t="s">
        <v>368</v>
      </c>
      <c r="E5857" s="4">
        <v>46016.0</v>
      </c>
      <c r="F5857" s="5">
        <v>16.0</v>
      </c>
      <c r="G5857" s="5">
        <v>264.0</v>
      </c>
      <c r="H5857" s="5">
        <v>4139.0</v>
      </c>
      <c r="I5857" s="1" t="s">
        <v>127</v>
      </c>
      <c r="J5857" s="1" t="s">
        <v>123</v>
      </c>
      <c r="K5857" s="1" t="s">
        <v>13</v>
      </c>
      <c r="L5857" s="1" t="s">
        <v>5</v>
      </c>
      <c r="M5857" s="1" t="s">
        <v>6</v>
      </c>
      <c r="N5857" s="1" t="s">
        <v>7</v>
      </c>
      <c r="O5857" s="6"/>
    </row>
    <row r="5858">
      <c r="A5858" s="5">
        <v>202860.0</v>
      </c>
      <c r="B5858" s="2">
        <v>46022.0</v>
      </c>
      <c r="C5858" s="1" t="s">
        <v>122</v>
      </c>
      <c r="D5858" s="3" t="s">
        <v>1137</v>
      </c>
      <c r="E5858" s="4">
        <v>46016.0</v>
      </c>
      <c r="F5858" s="5">
        <v>48.0</v>
      </c>
      <c r="G5858" s="5">
        <v>147.0</v>
      </c>
      <c r="H5858" s="5">
        <v>6905.0</v>
      </c>
      <c r="I5858" s="1" t="s">
        <v>127</v>
      </c>
      <c r="J5858" s="1" t="s">
        <v>123</v>
      </c>
      <c r="K5858" s="1" t="s">
        <v>13</v>
      </c>
      <c r="L5858" s="1" t="s">
        <v>5</v>
      </c>
      <c r="M5858" s="1" t="s">
        <v>6</v>
      </c>
      <c r="N5858" s="1" t="s">
        <v>7</v>
      </c>
      <c r="O5858" s="6"/>
    </row>
    <row r="5859">
      <c r="A5859" s="5">
        <v>202860.0</v>
      </c>
      <c r="B5859" s="2">
        <v>46022.0</v>
      </c>
      <c r="C5859" s="1" t="s">
        <v>122</v>
      </c>
      <c r="D5859" s="3" t="s">
        <v>126</v>
      </c>
      <c r="E5859" s="4">
        <v>46016.0</v>
      </c>
      <c r="F5859" s="5">
        <v>75.0</v>
      </c>
      <c r="G5859" s="5">
        <v>29.0</v>
      </c>
      <c r="H5859" s="5">
        <v>2159.0</v>
      </c>
      <c r="I5859" s="1" t="s">
        <v>127</v>
      </c>
      <c r="J5859" s="1" t="s">
        <v>123</v>
      </c>
      <c r="K5859" s="1" t="s">
        <v>13</v>
      </c>
      <c r="L5859" s="1" t="s">
        <v>5</v>
      </c>
      <c r="M5859" s="1" t="s">
        <v>6</v>
      </c>
      <c r="N5859" s="1" t="s">
        <v>7</v>
      </c>
      <c r="O5859" s="6"/>
    </row>
    <row r="5860">
      <c r="A5860" s="5">
        <v>111628.0</v>
      </c>
      <c r="B5860" s="2">
        <v>46022.0</v>
      </c>
      <c r="C5860" s="1" t="s">
        <v>266</v>
      </c>
      <c r="D5860" s="7">
        <v>5210.0</v>
      </c>
      <c r="E5860" s="4">
        <v>46016.0</v>
      </c>
      <c r="F5860" s="5">
        <v>60.0</v>
      </c>
      <c r="G5860" s="5">
        <v>294.0</v>
      </c>
      <c r="H5860" s="5">
        <v>17665.0</v>
      </c>
      <c r="I5860" s="1" t="s">
        <v>61</v>
      </c>
      <c r="J5860" s="1" t="s">
        <v>267</v>
      </c>
      <c r="K5860" s="1" t="s">
        <v>13</v>
      </c>
      <c r="L5860" s="1" t="s">
        <v>5</v>
      </c>
      <c r="M5860" s="1" t="s">
        <v>29</v>
      </c>
      <c r="N5860" s="1" t="s">
        <v>7</v>
      </c>
      <c r="O5860" s="6"/>
    </row>
    <row r="5861">
      <c r="A5861" s="5">
        <v>111628.0</v>
      </c>
      <c r="B5861" s="2">
        <v>46022.0</v>
      </c>
      <c r="C5861" s="1" t="s">
        <v>266</v>
      </c>
      <c r="D5861" s="7">
        <v>5203.0</v>
      </c>
      <c r="E5861" s="4">
        <v>46016.0</v>
      </c>
      <c r="F5861" s="5">
        <v>10.0</v>
      </c>
      <c r="G5861" s="5">
        <v>1053.0</v>
      </c>
      <c r="H5861" s="5">
        <v>10535.0</v>
      </c>
      <c r="I5861" s="1" t="s">
        <v>61</v>
      </c>
      <c r="J5861" s="1" t="s">
        <v>267</v>
      </c>
      <c r="K5861" s="1" t="s">
        <v>13</v>
      </c>
      <c r="L5861" s="1" t="s">
        <v>5</v>
      </c>
      <c r="M5861" s="1" t="s">
        <v>29</v>
      </c>
      <c r="N5861" s="1" t="s">
        <v>7</v>
      </c>
      <c r="O5861" s="6"/>
    </row>
    <row r="5862">
      <c r="A5862" s="5">
        <v>111628.0</v>
      </c>
      <c r="B5862" s="2">
        <v>46022.0</v>
      </c>
      <c r="C5862" s="1" t="s">
        <v>266</v>
      </c>
      <c r="D5862" s="7">
        <v>5255.0</v>
      </c>
      <c r="E5862" s="4">
        <v>46016.0</v>
      </c>
      <c r="F5862" s="5">
        <v>4.0</v>
      </c>
      <c r="G5862" s="5">
        <v>1279.0</v>
      </c>
      <c r="H5862" s="5">
        <v>5117.0</v>
      </c>
      <c r="I5862" s="1" t="s">
        <v>61</v>
      </c>
      <c r="J5862" s="1" t="s">
        <v>267</v>
      </c>
      <c r="K5862" s="1" t="s">
        <v>13</v>
      </c>
      <c r="L5862" s="1" t="s">
        <v>5</v>
      </c>
      <c r="M5862" s="1" t="s">
        <v>29</v>
      </c>
      <c r="N5862" s="1" t="s">
        <v>7</v>
      </c>
      <c r="O5862" s="6"/>
    </row>
    <row r="5863">
      <c r="A5863" s="5">
        <v>111628.0</v>
      </c>
      <c r="B5863" s="2">
        <v>46022.0</v>
      </c>
      <c r="C5863" s="1" t="s">
        <v>266</v>
      </c>
      <c r="D5863" s="3" t="s">
        <v>515</v>
      </c>
      <c r="E5863" s="4">
        <v>46016.0</v>
      </c>
      <c r="F5863" s="5">
        <v>20.0</v>
      </c>
      <c r="G5863" s="5">
        <v>547.0</v>
      </c>
      <c r="H5863" s="5">
        <v>10949.0</v>
      </c>
      <c r="I5863" s="1" t="s">
        <v>61</v>
      </c>
      <c r="J5863" s="1" t="s">
        <v>267</v>
      </c>
      <c r="K5863" s="1" t="s">
        <v>13</v>
      </c>
      <c r="L5863" s="1" t="s">
        <v>5</v>
      </c>
      <c r="M5863" s="1" t="s">
        <v>29</v>
      </c>
      <c r="N5863" s="1" t="s">
        <v>7</v>
      </c>
      <c r="O5863" s="6"/>
    </row>
    <row r="5864">
      <c r="A5864" s="5">
        <v>111628.0</v>
      </c>
      <c r="B5864" s="2">
        <v>46022.0</v>
      </c>
      <c r="C5864" s="1" t="s">
        <v>266</v>
      </c>
      <c r="D5864" s="7">
        <v>5212.0</v>
      </c>
      <c r="E5864" s="4">
        <v>46016.0</v>
      </c>
      <c r="F5864" s="5">
        <v>10.0</v>
      </c>
      <c r="G5864" s="5">
        <v>635.0</v>
      </c>
      <c r="H5864" s="5">
        <v>6349.0</v>
      </c>
      <c r="I5864" s="1" t="s">
        <v>61</v>
      </c>
      <c r="J5864" s="1" t="s">
        <v>267</v>
      </c>
      <c r="K5864" s="1" t="s">
        <v>13</v>
      </c>
      <c r="L5864" s="1" t="s">
        <v>5</v>
      </c>
      <c r="M5864" s="1" t="s">
        <v>29</v>
      </c>
      <c r="N5864" s="1" t="s">
        <v>7</v>
      </c>
      <c r="O5864" s="6"/>
    </row>
    <row r="5865">
      <c r="A5865" s="5">
        <v>111628.0</v>
      </c>
      <c r="B5865" s="2">
        <v>46022.0</v>
      </c>
      <c r="C5865" s="1" t="s">
        <v>266</v>
      </c>
      <c r="D5865" s="7">
        <v>5208.0</v>
      </c>
      <c r="E5865" s="4">
        <v>46016.0</v>
      </c>
      <c r="F5865" s="5">
        <v>50.0</v>
      </c>
      <c r="G5865" s="5">
        <v>455.0</v>
      </c>
      <c r="H5865" s="5">
        <v>22771.0</v>
      </c>
      <c r="I5865" s="1" t="s">
        <v>61</v>
      </c>
      <c r="J5865" s="1" t="s">
        <v>267</v>
      </c>
      <c r="K5865" s="1" t="s">
        <v>13</v>
      </c>
      <c r="L5865" s="1" t="s">
        <v>5</v>
      </c>
      <c r="M5865" s="1" t="s">
        <v>29</v>
      </c>
      <c r="N5865" s="1" t="s">
        <v>7</v>
      </c>
      <c r="O5865" s="6"/>
    </row>
    <row r="5866">
      <c r="A5866" s="5">
        <v>111629.0</v>
      </c>
      <c r="B5866" s="2">
        <v>46022.0</v>
      </c>
      <c r="C5866" s="1" t="s">
        <v>266</v>
      </c>
      <c r="D5866" s="3" t="s">
        <v>945</v>
      </c>
      <c r="E5866" s="4">
        <v>46016.0</v>
      </c>
      <c r="F5866" s="5">
        <v>40.0</v>
      </c>
      <c r="G5866" s="5">
        <v>115.0</v>
      </c>
      <c r="H5866" s="5">
        <v>4609.0</v>
      </c>
      <c r="I5866" s="1" t="s">
        <v>26</v>
      </c>
      <c r="J5866" s="1" t="s">
        <v>267</v>
      </c>
      <c r="K5866" s="1" t="s">
        <v>13</v>
      </c>
      <c r="L5866" s="1" t="s">
        <v>5</v>
      </c>
      <c r="M5866" s="1" t="s">
        <v>29</v>
      </c>
      <c r="N5866" s="1" t="s">
        <v>7</v>
      </c>
      <c r="O5866" s="6"/>
    </row>
    <row r="5867">
      <c r="A5867" s="5">
        <v>111629.0</v>
      </c>
      <c r="B5867" s="2">
        <v>46022.0</v>
      </c>
      <c r="C5867" s="1" t="s">
        <v>266</v>
      </c>
      <c r="D5867" s="3" t="s">
        <v>985</v>
      </c>
      <c r="E5867" s="4">
        <v>46016.0</v>
      </c>
      <c r="F5867" s="5">
        <v>40.0</v>
      </c>
      <c r="G5867" s="5">
        <v>115.0</v>
      </c>
      <c r="H5867" s="5">
        <v>4609.0</v>
      </c>
      <c r="I5867" s="1" t="s">
        <v>26</v>
      </c>
      <c r="J5867" s="1" t="s">
        <v>267</v>
      </c>
      <c r="K5867" s="1" t="s">
        <v>13</v>
      </c>
      <c r="L5867" s="1" t="s">
        <v>5</v>
      </c>
      <c r="M5867" s="1" t="s">
        <v>29</v>
      </c>
      <c r="N5867" s="1" t="s">
        <v>7</v>
      </c>
      <c r="O5867" s="6"/>
    </row>
    <row r="5868">
      <c r="A5868" s="5">
        <v>111629.0</v>
      </c>
      <c r="B5868" s="2">
        <v>46022.0</v>
      </c>
      <c r="C5868" s="1" t="s">
        <v>266</v>
      </c>
      <c r="D5868" s="3" t="s">
        <v>944</v>
      </c>
      <c r="E5868" s="4">
        <v>46016.0</v>
      </c>
      <c r="F5868" s="5">
        <v>40.0</v>
      </c>
      <c r="G5868" s="5">
        <v>115.0</v>
      </c>
      <c r="H5868" s="5">
        <v>4609.0</v>
      </c>
      <c r="I5868" s="1" t="s">
        <v>26</v>
      </c>
      <c r="J5868" s="1" t="s">
        <v>267</v>
      </c>
      <c r="K5868" s="1" t="s">
        <v>13</v>
      </c>
      <c r="L5868" s="1" t="s">
        <v>5</v>
      </c>
      <c r="M5868" s="1" t="s">
        <v>29</v>
      </c>
      <c r="N5868" s="1" t="s">
        <v>7</v>
      </c>
      <c r="O5868" s="6"/>
    </row>
    <row r="5869">
      <c r="A5869" s="5">
        <v>111648.0</v>
      </c>
      <c r="B5869" s="2">
        <v>46022.0</v>
      </c>
      <c r="C5869" s="1" t="s">
        <v>11</v>
      </c>
      <c r="D5869" s="7">
        <v>6816.0</v>
      </c>
      <c r="E5869" s="4">
        <v>46016.0</v>
      </c>
      <c r="F5869" s="5">
        <v>5.0</v>
      </c>
      <c r="G5869" s="5">
        <v>708.0</v>
      </c>
      <c r="H5869" s="5">
        <v>3543.0</v>
      </c>
      <c r="I5869" s="1" t="s">
        <v>61</v>
      </c>
      <c r="J5869" s="1" t="s">
        <v>12</v>
      </c>
      <c r="K5869" s="1" t="s">
        <v>13</v>
      </c>
      <c r="L5869" s="1" t="s">
        <v>5</v>
      </c>
      <c r="M5869" s="1" t="s">
        <v>29</v>
      </c>
      <c r="N5869" s="1" t="s">
        <v>7</v>
      </c>
      <c r="O5869" s="6"/>
    </row>
    <row r="5870">
      <c r="A5870" s="5">
        <v>111648.0</v>
      </c>
      <c r="B5870" s="2">
        <v>46022.0</v>
      </c>
      <c r="C5870" s="1" t="s">
        <v>11</v>
      </c>
      <c r="D5870" s="7">
        <v>5255.0</v>
      </c>
      <c r="E5870" s="4">
        <v>46016.0</v>
      </c>
      <c r="F5870" s="5">
        <v>6.0</v>
      </c>
      <c r="G5870" s="5">
        <v>1279.0</v>
      </c>
      <c r="H5870" s="5">
        <v>7674.0</v>
      </c>
      <c r="I5870" s="1" t="s">
        <v>61</v>
      </c>
      <c r="J5870" s="1" t="s">
        <v>12</v>
      </c>
      <c r="K5870" s="1" t="s">
        <v>13</v>
      </c>
      <c r="L5870" s="1" t="s">
        <v>5</v>
      </c>
      <c r="M5870" s="1" t="s">
        <v>29</v>
      </c>
      <c r="N5870" s="1" t="s">
        <v>7</v>
      </c>
      <c r="O5870" s="6"/>
    </row>
    <row r="5871">
      <c r="A5871" s="5">
        <v>111648.0</v>
      </c>
      <c r="B5871" s="2">
        <v>46022.0</v>
      </c>
      <c r="C5871" s="1" t="s">
        <v>11</v>
      </c>
      <c r="D5871" s="7">
        <v>6875.0</v>
      </c>
      <c r="E5871" s="4">
        <v>46016.0</v>
      </c>
      <c r="F5871" s="5">
        <v>5.0</v>
      </c>
      <c r="G5871" s="5">
        <v>2295.0</v>
      </c>
      <c r="H5871" s="5">
        <v>11478.0</v>
      </c>
      <c r="I5871" s="1" t="s">
        <v>61</v>
      </c>
      <c r="J5871" s="1" t="s">
        <v>12</v>
      </c>
      <c r="K5871" s="1" t="s">
        <v>13</v>
      </c>
      <c r="L5871" s="1" t="s">
        <v>5</v>
      </c>
      <c r="M5871" s="1" t="s">
        <v>29</v>
      </c>
      <c r="N5871" s="1" t="s">
        <v>7</v>
      </c>
      <c r="O5871" s="6"/>
    </row>
    <row r="5872">
      <c r="A5872" s="5">
        <v>111648.0</v>
      </c>
      <c r="B5872" s="2">
        <v>46022.0</v>
      </c>
      <c r="C5872" s="1" t="s">
        <v>11</v>
      </c>
      <c r="D5872" s="3" t="s">
        <v>1138</v>
      </c>
      <c r="E5872" s="4">
        <v>46016.0</v>
      </c>
      <c r="F5872" s="5">
        <v>55.0</v>
      </c>
      <c r="G5872" s="5">
        <v>224.0</v>
      </c>
      <c r="H5872" s="5">
        <v>12297.0</v>
      </c>
      <c r="I5872" s="1" t="s">
        <v>61</v>
      </c>
      <c r="J5872" s="1" t="s">
        <v>12</v>
      </c>
      <c r="K5872" s="1" t="s">
        <v>13</v>
      </c>
      <c r="L5872" s="1" t="s">
        <v>5</v>
      </c>
      <c r="M5872" s="1" t="s">
        <v>29</v>
      </c>
      <c r="N5872" s="1" t="s">
        <v>7</v>
      </c>
      <c r="O5872" s="6"/>
    </row>
    <row r="5873">
      <c r="A5873" s="5">
        <v>111648.0</v>
      </c>
      <c r="B5873" s="2">
        <v>46022.0</v>
      </c>
      <c r="C5873" s="1" t="s">
        <v>11</v>
      </c>
      <c r="D5873" s="3" t="s">
        <v>1139</v>
      </c>
      <c r="E5873" s="4">
        <v>46016.0</v>
      </c>
      <c r="F5873" s="5">
        <v>5.0</v>
      </c>
      <c r="G5873" s="5">
        <v>1771.0</v>
      </c>
      <c r="H5873" s="5">
        <v>8856.0</v>
      </c>
      <c r="I5873" s="1" t="s">
        <v>61</v>
      </c>
      <c r="J5873" s="1" t="s">
        <v>12</v>
      </c>
      <c r="K5873" s="1" t="s">
        <v>13</v>
      </c>
      <c r="L5873" s="1" t="s">
        <v>5</v>
      </c>
      <c r="M5873" s="1" t="s">
        <v>29</v>
      </c>
      <c r="N5873" s="1" t="s">
        <v>7</v>
      </c>
      <c r="O5873" s="6"/>
    </row>
    <row r="5874">
      <c r="A5874" s="5">
        <v>111648.0</v>
      </c>
      <c r="B5874" s="2">
        <v>46022.0</v>
      </c>
      <c r="C5874" s="1" t="s">
        <v>11</v>
      </c>
      <c r="D5874" s="7">
        <v>6818.0</v>
      </c>
      <c r="E5874" s="4">
        <v>46016.0</v>
      </c>
      <c r="F5874" s="5">
        <v>10.0</v>
      </c>
      <c r="G5874" s="5">
        <v>538.0</v>
      </c>
      <c r="H5874" s="5">
        <v>5383.0</v>
      </c>
      <c r="I5874" s="1" t="s">
        <v>61</v>
      </c>
      <c r="J5874" s="1" t="s">
        <v>12</v>
      </c>
      <c r="K5874" s="1" t="s">
        <v>13</v>
      </c>
      <c r="L5874" s="1" t="s">
        <v>5</v>
      </c>
      <c r="M5874" s="1" t="s">
        <v>29</v>
      </c>
      <c r="N5874" s="1" t="s">
        <v>7</v>
      </c>
      <c r="O5874" s="6"/>
    </row>
    <row r="5875">
      <c r="A5875" s="5">
        <v>111648.0</v>
      </c>
      <c r="B5875" s="2">
        <v>46022.0</v>
      </c>
      <c r="C5875" s="1" t="s">
        <v>11</v>
      </c>
      <c r="D5875" s="7">
        <v>6851.0</v>
      </c>
      <c r="E5875" s="4">
        <v>46016.0</v>
      </c>
      <c r="F5875" s="5">
        <v>5.0</v>
      </c>
      <c r="G5875" s="5">
        <v>1444.0</v>
      </c>
      <c r="H5875" s="5">
        <v>7223.0</v>
      </c>
      <c r="I5875" s="1" t="s">
        <v>61</v>
      </c>
      <c r="J5875" s="1" t="s">
        <v>12</v>
      </c>
      <c r="K5875" s="1" t="s">
        <v>13</v>
      </c>
      <c r="L5875" s="1" t="s">
        <v>5</v>
      </c>
      <c r="M5875" s="1" t="s">
        <v>29</v>
      </c>
      <c r="N5875" s="1" t="s">
        <v>7</v>
      </c>
      <c r="O5875" s="6"/>
    </row>
    <row r="5876">
      <c r="A5876" s="5">
        <v>111648.0</v>
      </c>
      <c r="B5876" s="2">
        <v>46022.0</v>
      </c>
      <c r="C5876" s="1" t="s">
        <v>11</v>
      </c>
      <c r="D5876" s="3" t="s">
        <v>515</v>
      </c>
      <c r="E5876" s="4">
        <v>46016.0</v>
      </c>
      <c r="F5876" s="5">
        <v>12.0</v>
      </c>
      <c r="G5876" s="5">
        <v>547.0</v>
      </c>
      <c r="H5876" s="5">
        <v>6570.0</v>
      </c>
      <c r="I5876" s="1" t="s">
        <v>61</v>
      </c>
      <c r="J5876" s="1" t="s">
        <v>12</v>
      </c>
      <c r="K5876" s="1" t="s">
        <v>13</v>
      </c>
      <c r="L5876" s="1" t="s">
        <v>5</v>
      </c>
      <c r="M5876" s="1" t="s">
        <v>29</v>
      </c>
      <c r="N5876" s="1" t="s">
        <v>7</v>
      </c>
      <c r="O5876" s="6"/>
    </row>
    <row r="5877">
      <c r="A5877" s="5">
        <v>111648.0</v>
      </c>
      <c r="B5877" s="2">
        <v>46022.0</v>
      </c>
      <c r="C5877" s="1" t="s">
        <v>11</v>
      </c>
      <c r="D5877" s="7">
        <v>5252.0</v>
      </c>
      <c r="E5877" s="4">
        <v>46016.0</v>
      </c>
      <c r="F5877" s="5">
        <v>15.0</v>
      </c>
      <c r="G5877" s="5">
        <v>1909.0</v>
      </c>
      <c r="H5877" s="5">
        <v>28636.0</v>
      </c>
      <c r="I5877" s="1" t="s">
        <v>61</v>
      </c>
      <c r="J5877" s="1" t="s">
        <v>12</v>
      </c>
      <c r="K5877" s="1" t="s">
        <v>13</v>
      </c>
      <c r="L5877" s="1" t="s">
        <v>5</v>
      </c>
      <c r="M5877" s="1" t="s">
        <v>29</v>
      </c>
      <c r="N5877" s="1" t="s">
        <v>7</v>
      </c>
      <c r="O5877" s="6"/>
    </row>
    <row r="5878">
      <c r="A5878" s="5">
        <v>111648.0</v>
      </c>
      <c r="B5878" s="2">
        <v>46022.0</v>
      </c>
      <c r="C5878" s="1" t="s">
        <v>11</v>
      </c>
      <c r="D5878" s="7">
        <v>5212.0</v>
      </c>
      <c r="E5878" s="4">
        <v>46016.0</v>
      </c>
      <c r="F5878" s="5">
        <v>5.0</v>
      </c>
      <c r="G5878" s="5">
        <v>635.0</v>
      </c>
      <c r="H5878" s="5">
        <v>3175.0</v>
      </c>
      <c r="I5878" s="1" t="s">
        <v>61</v>
      </c>
      <c r="J5878" s="1" t="s">
        <v>12</v>
      </c>
      <c r="K5878" s="1" t="s">
        <v>13</v>
      </c>
      <c r="L5878" s="1" t="s">
        <v>5</v>
      </c>
      <c r="M5878" s="1" t="s">
        <v>29</v>
      </c>
      <c r="N5878" s="1" t="s">
        <v>7</v>
      </c>
      <c r="O5878" s="6"/>
    </row>
    <row r="5879">
      <c r="A5879" s="5">
        <v>111648.0</v>
      </c>
      <c r="B5879" s="2">
        <v>46022.0</v>
      </c>
      <c r="C5879" s="1" t="s">
        <v>11</v>
      </c>
      <c r="D5879" s="7">
        <v>5251.0</v>
      </c>
      <c r="E5879" s="4">
        <v>46016.0</v>
      </c>
      <c r="F5879" s="5">
        <v>15.0</v>
      </c>
      <c r="G5879" s="5">
        <v>1279.0</v>
      </c>
      <c r="H5879" s="5">
        <v>19183.0</v>
      </c>
      <c r="I5879" s="1" t="s">
        <v>61</v>
      </c>
      <c r="J5879" s="1" t="s">
        <v>12</v>
      </c>
      <c r="K5879" s="1" t="s">
        <v>13</v>
      </c>
      <c r="L5879" s="1" t="s">
        <v>5</v>
      </c>
      <c r="M5879" s="1" t="s">
        <v>29</v>
      </c>
      <c r="N5879" s="1" t="s">
        <v>7</v>
      </c>
      <c r="O5879" s="6"/>
    </row>
    <row r="5880">
      <c r="A5880" s="5">
        <v>111648.0</v>
      </c>
      <c r="B5880" s="2">
        <v>46022.0</v>
      </c>
      <c r="C5880" s="1" t="s">
        <v>11</v>
      </c>
      <c r="D5880" s="7">
        <v>6811.0</v>
      </c>
      <c r="E5880" s="4">
        <v>46016.0</v>
      </c>
      <c r="F5880" s="5">
        <v>5.0</v>
      </c>
      <c r="G5880" s="5">
        <v>662.0</v>
      </c>
      <c r="H5880" s="5">
        <v>3313.0</v>
      </c>
      <c r="I5880" s="1" t="s">
        <v>61</v>
      </c>
      <c r="J5880" s="1" t="s">
        <v>12</v>
      </c>
      <c r="K5880" s="1" t="s">
        <v>13</v>
      </c>
      <c r="L5880" s="1" t="s">
        <v>5</v>
      </c>
      <c r="M5880" s="1" t="s">
        <v>29</v>
      </c>
      <c r="N5880" s="1" t="s">
        <v>7</v>
      </c>
      <c r="O5880" s="6"/>
    </row>
    <row r="5881">
      <c r="A5881" s="5">
        <v>111648.0</v>
      </c>
      <c r="B5881" s="2">
        <v>46022.0</v>
      </c>
      <c r="C5881" s="1" t="s">
        <v>11</v>
      </c>
      <c r="D5881" s="7">
        <v>5275.0</v>
      </c>
      <c r="E5881" s="4">
        <v>46016.0</v>
      </c>
      <c r="F5881" s="5">
        <v>10.0</v>
      </c>
      <c r="G5881" s="5">
        <v>1835.0</v>
      </c>
      <c r="H5881" s="5">
        <v>18355.0</v>
      </c>
      <c r="I5881" s="1" t="s">
        <v>61</v>
      </c>
      <c r="J5881" s="1" t="s">
        <v>12</v>
      </c>
      <c r="K5881" s="1" t="s">
        <v>13</v>
      </c>
      <c r="L5881" s="1" t="s">
        <v>5</v>
      </c>
      <c r="M5881" s="1" t="s">
        <v>29</v>
      </c>
      <c r="N5881" s="1" t="s">
        <v>7</v>
      </c>
      <c r="O5881" s="6"/>
    </row>
    <row r="5882">
      <c r="A5882" s="5">
        <v>111648.0</v>
      </c>
      <c r="B5882" s="2">
        <v>46022.0</v>
      </c>
      <c r="C5882" s="1" t="s">
        <v>11</v>
      </c>
      <c r="D5882" s="7">
        <v>6812.0</v>
      </c>
      <c r="E5882" s="4">
        <v>46016.0</v>
      </c>
      <c r="F5882" s="5">
        <v>5.0</v>
      </c>
      <c r="G5882" s="5">
        <v>865.0</v>
      </c>
      <c r="H5882" s="5">
        <v>4325.0</v>
      </c>
      <c r="I5882" s="1" t="s">
        <v>61</v>
      </c>
      <c r="J5882" s="1" t="s">
        <v>12</v>
      </c>
      <c r="K5882" s="1" t="s">
        <v>13</v>
      </c>
      <c r="L5882" s="1" t="s">
        <v>5</v>
      </c>
      <c r="M5882" s="1" t="s">
        <v>29</v>
      </c>
      <c r="N5882" s="1" t="s">
        <v>7</v>
      </c>
      <c r="O5882" s="6"/>
    </row>
    <row r="5883">
      <c r="A5883" s="5">
        <v>111649.0</v>
      </c>
      <c r="B5883" s="2">
        <v>46022.0</v>
      </c>
      <c r="C5883" s="1" t="s">
        <v>11</v>
      </c>
      <c r="D5883" s="7">
        <v>6875.0</v>
      </c>
      <c r="E5883" s="4">
        <v>46016.0</v>
      </c>
      <c r="F5883" s="5">
        <v>5.0</v>
      </c>
      <c r="G5883" s="5">
        <v>2295.0</v>
      </c>
      <c r="H5883" s="5">
        <v>11478.0</v>
      </c>
      <c r="I5883" s="1" t="s">
        <v>61</v>
      </c>
      <c r="J5883" s="1" t="s">
        <v>12</v>
      </c>
      <c r="K5883" s="1" t="s">
        <v>13</v>
      </c>
      <c r="L5883" s="1" t="s">
        <v>5</v>
      </c>
      <c r="M5883" s="1" t="s">
        <v>29</v>
      </c>
      <c r="N5883" s="1" t="s">
        <v>7</v>
      </c>
      <c r="O5883" s="6"/>
    </row>
    <row r="5884">
      <c r="A5884" s="5">
        <v>111649.0</v>
      </c>
      <c r="B5884" s="2">
        <v>46022.0</v>
      </c>
      <c r="C5884" s="1" t="s">
        <v>11</v>
      </c>
      <c r="D5884" s="3" t="s">
        <v>1140</v>
      </c>
      <c r="E5884" s="4">
        <v>46016.0</v>
      </c>
      <c r="F5884" s="5">
        <v>15.0</v>
      </c>
      <c r="G5884" s="5">
        <v>432.0</v>
      </c>
      <c r="H5884" s="5">
        <v>6487.0</v>
      </c>
      <c r="I5884" s="1" t="s">
        <v>61</v>
      </c>
      <c r="J5884" s="1" t="s">
        <v>12</v>
      </c>
      <c r="K5884" s="1" t="s">
        <v>13</v>
      </c>
      <c r="L5884" s="1" t="s">
        <v>5</v>
      </c>
      <c r="M5884" s="1" t="s">
        <v>29</v>
      </c>
      <c r="N5884" s="1" t="s">
        <v>7</v>
      </c>
      <c r="O5884" s="6"/>
    </row>
    <row r="5885">
      <c r="A5885" s="5">
        <v>111649.0</v>
      </c>
      <c r="B5885" s="2">
        <v>46022.0</v>
      </c>
      <c r="C5885" s="1" t="s">
        <v>11</v>
      </c>
      <c r="D5885" s="7">
        <v>5318.0</v>
      </c>
      <c r="E5885" s="4">
        <v>46016.0</v>
      </c>
      <c r="F5885" s="5">
        <v>20.0</v>
      </c>
      <c r="G5885" s="5">
        <v>442.0</v>
      </c>
      <c r="H5885" s="5">
        <v>8833.0</v>
      </c>
      <c r="I5885" s="1" t="s">
        <v>61</v>
      </c>
      <c r="J5885" s="1" t="s">
        <v>12</v>
      </c>
      <c r="K5885" s="1" t="s">
        <v>13</v>
      </c>
      <c r="L5885" s="1" t="s">
        <v>5</v>
      </c>
      <c r="M5885" s="1" t="s">
        <v>29</v>
      </c>
      <c r="N5885" s="1" t="s">
        <v>7</v>
      </c>
      <c r="O5885" s="6"/>
    </row>
    <row r="5886">
      <c r="A5886" s="5">
        <v>111649.0</v>
      </c>
      <c r="B5886" s="2">
        <v>46022.0</v>
      </c>
      <c r="C5886" s="1" t="s">
        <v>11</v>
      </c>
      <c r="D5886" s="7">
        <v>6806.0</v>
      </c>
      <c r="E5886" s="4">
        <v>46016.0</v>
      </c>
      <c r="F5886" s="5">
        <v>4.0</v>
      </c>
      <c r="G5886" s="5">
        <v>501.0</v>
      </c>
      <c r="H5886" s="5">
        <v>2006.0</v>
      </c>
      <c r="I5886" s="1" t="s">
        <v>61</v>
      </c>
      <c r="J5886" s="1" t="s">
        <v>12</v>
      </c>
      <c r="K5886" s="1" t="s">
        <v>13</v>
      </c>
      <c r="L5886" s="1" t="s">
        <v>5</v>
      </c>
      <c r="M5886" s="1" t="s">
        <v>29</v>
      </c>
      <c r="N5886" s="1" t="s">
        <v>7</v>
      </c>
      <c r="O5886" s="6"/>
    </row>
    <row r="5887">
      <c r="A5887" s="5">
        <v>111649.0</v>
      </c>
      <c r="B5887" s="2">
        <v>46022.0</v>
      </c>
      <c r="C5887" s="1" t="s">
        <v>11</v>
      </c>
      <c r="D5887" s="7">
        <v>6810.0</v>
      </c>
      <c r="E5887" s="4">
        <v>46016.0</v>
      </c>
      <c r="F5887" s="5">
        <v>20.0</v>
      </c>
      <c r="G5887" s="5">
        <v>363.0</v>
      </c>
      <c r="H5887" s="5">
        <v>7269.0</v>
      </c>
      <c r="I5887" s="1" t="s">
        <v>61</v>
      </c>
      <c r="J5887" s="1" t="s">
        <v>12</v>
      </c>
      <c r="K5887" s="1" t="s">
        <v>13</v>
      </c>
      <c r="L5887" s="1" t="s">
        <v>5</v>
      </c>
      <c r="M5887" s="1" t="s">
        <v>29</v>
      </c>
      <c r="N5887" s="1" t="s">
        <v>7</v>
      </c>
      <c r="O5887" s="6"/>
    </row>
    <row r="5888">
      <c r="A5888" s="5">
        <v>111649.0</v>
      </c>
      <c r="B5888" s="2">
        <v>46022.0</v>
      </c>
      <c r="C5888" s="1" t="s">
        <v>11</v>
      </c>
      <c r="D5888" s="7">
        <v>6811.0</v>
      </c>
      <c r="E5888" s="4">
        <v>46016.0</v>
      </c>
      <c r="F5888" s="5">
        <v>5.0</v>
      </c>
      <c r="G5888" s="5">
        <v>662.0</v>
      </c>
      <c r="H5888" s="5">
        <v>3313.0</v>
      </c>
      <c r="I5888" s="1" t="s">
        <v>61</v>
      </c>
      <c r="J5888" s="1" t="s">
        <v>12</v>
      </c>
      <c r="K5888" s="1" t="s">
        <v>13</v>
      </c>
      <c r="L5888" s="1" t="s">
        <v>5</v>
      </c>
      <c r="M5888" s="1" t="s">
        <v>29</v>
      </c>
      <c r="N5888" s="1" t="s">
        <v>7</v>
      </c>
      <c r="O5888" s="6"/>
    </row>
    <row r="5889">
      <c r="A5889" s="5">
        <v>111649.0</v>
      </c>
      <c r="B5889" s="2">
        <v>46022.0</v>
      </c>
      <c r="C5889" s="1" t="s">
        <v>11</v>
      </c>
      <c r="D5889" s="7">
        <v>6812.0</v>
      </c>
      <c r="E5889" s="4">
        <v>46016.0</v>
      </c>
      <c r="F5889" s="5">
        <v>4.0</v>
      </c>
      <c r="G5889" s="5">
        <v>865.0</v>
      </c>
      <c r="H5889" s="5">
        <v>3460.0</v>
      </c>
      <c r="I5889" s="1" t="s">
        <v>61</v>
      </c>
      <c r="J5889" s="1" t="s">
        <v>12</v>
      </c>
      <c r="K5889" s="1" t="s">
        <v>13</v>
      </c>
      <c r="L5889" s="1" t="s">
        <v>5</v>
      </c>
      <c r="M5889" s="1" t="s">
        <v>29</v>
      </c>
      <c r="N5889" s="1" t="s">
        <v>7</v>
      </c>
      <c r="O5889" s="6"/>
    </row>
    <row r="5890">
      <c r="A5890" s="5">
        <v>111649.0</v>
      </c>
      <c r="B5890" s="2">
        <v>46022.0</v>
      </c>
      <c r="C5890" s="1" t="s">
        <v>11</v>
      </c>
      <c r="D5890" s="7">
        <v>6814.0</v>
      </c>
      <c r="E5890" s="4">
        <v>46016.0</v>
      </c>
      <c r="F5890" s="5">
        <v>4.0</v>
      </c>
      <c r="G5890" s="5">
        <v>777.0</v>
      </c>
      <c r="H5890" s="5">
        <v>3110.0</v>
      </c>
      <c r="I5890" s="1" t="s">
        <v>61</v>
      </c>
      <c r="J5890" s="1" t="s">
        <v>12</v>
      </c>
      <c r="K5890" s="1" t="s">
        <v>13</v>
      </c>
      <c r="L5890" s="1" t="s">
        <v>5</v>
      </c>
      <c r="M5890" s="1" t="s">
        <v>29</v>
      </c>
      <c r="N5890" s="1" t="s">
        <v>7</v>
      </c>
      <c r="O5890" s="6"/>
    </row>
    <row r="5891">
      <c r="A5891" s="5">
        <v>111649.0</v>
      </c>
      <c r="B5891" s="2">
        <v>46022.0</v>
      </c>
      <c r="C5891" s="1" t="s">
        <v>11</v>
      </c>
      <c r="D5891" s="7">
        <v>6816.0</v>
      </c>
      <c r="E5891" s="4">
        <v>46016.0</v>
      </c>
      <c r="F5891" s="5">
        <v>3.0</v>
      </c>
      <c r="G5891" s="5">
        <v>708.0</v>
      </c>
      <c r="H5891" s="5">
        <v>2126.0</v>
      </c>
      <c r="I5891" s="1" t="s">
        <v>61</v>
      </c>
      <c r="J5891" s="1" t="s">
        <v>12</v>
      </c>
      <c r="K5891" s="1" t="s">
        <v>13</v>
      </c>
      <c r="L5891" s="1" t="s">
        <v>5</v>
      </c>
      <c r="M5891" s="1" t="s">
        <v>29</v>
      </c>
      <c r="N5891" s="1" t="s">
        <v>7</v>
      </c>
      <c r="O5891" s="6"/>
    </row>
    <row r="5892">
      <c r="A5892" s="5">
        <v>111650.0</v>
      </c>
      <c r="B5892" s="2">
        <v>46022.0</v>
      </c>
      <c r="C5892" s="1" t="s">
        <v>11</v>
      </c>
      <c r="D5892" s="3" t="s">
        <v>715</v>
      </c>
      <c r="E5892" s="4">
        <v>46016.0</v>
      </c>
      <c r="F5892" s="5">
        <v>5.0</v>
      </c>
      <c r="G5892" s="5">
        <v>651.0</v>
      </c>
      <c r="H5892" s="5">
        <v>3256.0</v>
      </c>
      <c r="I5892" s="1" t="s">
        <v>61</v>
      </c>
      <c r="J5892" s="1" t="s">
        <v>12</v>
      </c>
      <c r="K5892" s="1" t="s">
        <v>13</v>
      </c>
      <c r="L5892" s="1" t="s">
        <v>5</v>
      </c>
      <c r="M5892" s="1" t="s">
        <v>29</v>
      </c>
      <c r="N5892" s="1" t="s">
        <v>7</v>
      </c>
      <c r="O5892" s="6"/>
    </row>
    <row r="5893">
      <c r="A5893" s="5">
        <v>111650.0</v>
      </c>
      <c r="B5893" s="2">
        <v>46022.0</v>
      </c>
      <c r="C5893" s="1" t="s">
        <v>11</v>
      </c>
      <c r="D5893" s="3" t="s">
        <v>794</v>
      </c>
      <c r="E5893" s="4">
        <v>46016.0</v>
      </c>
      <c r="F5893" s="5">
        <v>10.0</v>
      </c>
      <c r="G5893" s="5">
        <v>651.0</v>
      </c>
      <c r="H5893" s="5">
        <v>6512.0</v>
      </c>
      <c r="I5893" s="1" t="s">
        <v>61</v>
      </c>
      <c r="J5893" s="1" t="s">
        <v>12</v>
      </c>
      <c r="K5893" s="1" t="s">
        <v>13</v>
      </c>
      <c r="L5893" s="1" t="s">
        <v>5</v>
      </c>
      <c r="M5893" s="1" t="s">
        <v>29</v>
      </c>
      <c r="N5893" s="1" t="s">
        <v>7</v>
      </c>
      <c r="O5893" s="6"/>
    </row>
    <row r="5894">
      <c r="A5894" s="5">
        <v>111651.0</v>
      </c>
      <c r="B5894" s="2">
        <v>46022.0</v>
      </c>
      <c r="C5894" s="1" t="s">
        <v>11</v>
      </c>
      <c r="D5894" s="7">
        <v>551.0</v>
      </c>
      <c r="E5894" s="4">
        <v>46016.0</v>
      </c>
      <c r="F5894" s="5">
        <v>6.0</v>
      </c>
      <c r="G5894" s="5">
        <v>1382.0</v>
      </c>
      <c r="H5894" s="5">
        <v>8295.0</v>
      </c>
      <c r="I5894" s="1" t="s">
        <v>265</v>
      </c>
      <c r="J5894" s="1" t="s">
        <v>12</v>
      </c>
      <c r="K5894" s="1" t="s">
        <v>13</v>
      </c>
      <c r="L5894" s="1" t="s">
        <v>5</v>
      </c>
      <c r="M5894" s="1" t="s">
        <v>23</v>
      </c>
      <c r="N5894" s="1" t="s">
        <v>7</v>
      </c>
      <c r="O5894" s="6"/>
    </row>
    <row r="5895">
      <c r="A5895" s="5">
        <v>111651.0</v>
      </c>
      <c r="B5895" s="2">
        <v>46022.0</v>
      </c>
      <c r="C5895" s="1" t="s">
        <v>11</v>
      </c>
      <c r="D5895" s="7">
        <v>144.0</v>
      </c>
      <c r="E5895" s="4">
        <v>46016.0</v>
      </c>
      <c r="F5895" s="5">
        <v>360.0</v>
      </c>
      <c r="G5895" s="5">
        <v>98.0</v>
      </c>
      <c r="H5895" s="5">
        <v>35252.0</v>
      </c>
      <c r="I5895" s="1" t="s">
        <v>21</v>
      </c>
      <c r="J5895" s="1" t="s">
        <v>12</v>
      </c>
      <c r="K5895" s="1" t="s">
        <v>13</v>
      </c>
      <c r="L5895" s="1" t="s">
        <v>5</v>
      </c>
      <c r="M5895" s="1" t="s">
        <v>23</v>
      </c>
      <c r="N5895" s="1" t="s">
        <v>7</v>
      </c>
      <c r="O5895" s="6"/>
    </row>
    <row r="5896">
      <c r="A5896" s="5">
        <v>111651.0</v>
      </c>
      <c r="B5896" s="2">
        <v>46022.0</v>
      </c>
      <c r="C5896" s="1" t="s">
        <v>11</v>
      </c>
      <c r="D5896" s="3" t="s">
        <v>631</v>
      </c>
      <c r="E5896" s="4">
        <v>46016.0</v>
      </c>
      <c r="F5896" s="5">
        <v>13.0</v>
      </c>
      <c r="G5896" s="5">
        <v>332.0</v>
      </c>
      <c r="H5896" s="5">
        <v>4319.0</v>
      </c>
      <c r="I5896" s="1" t="s">
        <v>21</v>
      </c>
      <c r="J5896" s="1" t="s">
        <v>12</v>
      </c>
      <c r="K5896" s="1" t="s">
        <v>13</v>
      </c>
      <c r="L5896" s="1" t="s">
        <v>5</v>
      </c>
      <c r="M5896" s="1" t="s">
        <v>23</v>
      </c>
      <c r="N5896" s="1" t="s">
        <v>7</v>
      </c>
      <c r="O5896" s="6"/>
    </row>
    <row r="5897">
      <c r="A5897" s="5">
        <v>111651.0</v>
      </c>
      <c r="B5897" s="2">
        <v>46022.0</v>
      </c>
      <c r="C5897" s="1" t="s">
        <v>11</v>
      </c>
      <c r="D5897" s="7">
        <v>103.0</v>
      </c>
      <c r="E5897" s="4">
        <v>46016.0</v>
      </c>
      <c r="F5897" s="5">
        <v>108.0</v>
      </c>
      <c r="G5897" s="5">
        <v>53.0</v>
      </c>
      <c r="H5897" s="5">
        <v>5703.0</v>
      </c>
      <c r="I5897" s="1" t="s">
        <v>21</v>
      </c>
      <c r="J5897" s="1" t="s">
        <v>12</v>
      </c>
      <c r="K5897" s="1" t="s">
        <v>13</v>
      </c>
      <c r="L5897" s="1" t="s">
        <v>5</v>
      </c>
      <c r="M5897" s="1" t="s">
        <v>23</v>
      </c>
      <c r="N5897" s="1" t="s">
        <v>7</v>
      </c>
      <c r="O5897" s="6"/>
    </row>
    <row r="5898">
      <c r="A5898" s="5">
        <v>111651.0</v>
      </c>
      <c r="B5898" s="2">
        <v>46022.0</v>
      </c>
      <c r="C5898" s="1" t="s">
        <v>11</v>
      </c>
      <c r="D5898" s="3" t="s">
        <v>631</v>
      </c>
      <c r="E5898" s="4">
        <v>46016.0</v>
      </c>
      <c r="F5898" s="5">
        <v>13.0</v>
      </c>
      <c r="G5898" s="5">
        <v>332.0</v>
      </c>
      <c r="H5898" s="5">
        <v>4319.0</v>
      </c>
      <c r="I5898" s="1" t="s">
        <v>21</v>
      </c>
      <c r="J5898" s="1" t="s">
        <v>12</v>
      </c>
      <c r="K5898" s="1" t="s">
        <v>13</v>
      </c>
      <c r="L5898" s="1" t="s">
        <v>5</v>
      </c>
      <c r="M5898" s="1" t="s">
        <v>23</v>
      </c>
      <c r="N5898" s="1" t="s">
        <v>7</v>
      </c>
      <c r="O5898" s="6"/>
    </row>
    <row r="5899">
      <c r="A5899" s="5">
        <v>111651.0</v>
      </c>
      <c r="B5899" s="2">
        <v>46022.0</v>
      </c>
      <c r="C5899" s="1" t="s">
        <v>11</v>
      </c>
      <c r="D5899" s="3" t="s">
        <v>34</v>
      </c>
      <c r="E5899" s="4">
        <v>46016.0</v>
      </c>
      <c r="F5899" s="5">
        <v>30.0</v>
      </c>
      <c r="G5899" s="5">
        <v>281.0</v>
      </c>
      <c r="H5899" s="5">
        <v>8439.0</v>
      </c>
      <c r="I5899" s="1" t="s">
        <v>21</v>
      </c>
      <c r="J5899" s="1" t="s">
        <v>12</v>
      </c>
      <c r="K5899" s="1" t="s">
        <v>13</v>
      </c>
      <c r="L5899" s="1" t="s">
        <v>5</v>
      </c>
      <c r="M5899" s="1" t="s">
        <v>23</v>
      </c>
      <c r="N5899" s="1" t="s">
        <v>7</v>
      </c>
      <c r="O5899" s="6"/>
    </row>
    <row r="5900">
      <c r="A5900" s="5">
        <v>111651.0</v>
      </c>
      <c r="B5900" s="2">
        <v>46022.0</v>
      </c>
      <c r="C5900" s="1" t="s">
        <v>11</v>
      </c>
      <c r="D5900" s="7">
        <v>521.0</v>
      </c>
      <c r="E5900" s="4">
        <v>46016.0</v>
      </c>
      <c r="F5900" s="5">
        <v>26.0</v>
      </c>
      <c r="G5900" s="5">
        <v>142.0</v>
      </c>
      <c r="H5900" s="5">
        <v>3695.0</v>
      </c>
      <c r="I5900" s="1" t="s">
        <v>21</v>
      </c>
      <c r="J5900" s="1" t="s">
        <v>12</v>
      </c>
      <c r="K5900" s="1" t="s">
        <v>13</v>
      </c>
      <c r="L5900" s="1" t="s">
        <v>5</v>
      </c>
      <c r="M5900" s="1" t="s">
        <v>23</v>
      </c>
      <c r="N5900" s="1" t="s">
        <v>7</v>
      </c>
      <c r="O5900" s="6"/>
    </row>
    <row r="5901">
      <c r="A5901" s="5">
        <v>111651.0</v>
      </c>
      <c r="B5901" s="2">
        <v>46022.0</v>
      </c>
      <c r="C5901" s="1" t="s">
        <v>11</v>
      </c>
      <c r="D5901" s="3" t="s">
        <v>327</v>
      </c>
      <c r="E5901" s="4">
        <v>46016.0</v>
      </c>
      <c r="F5901" s="5">
        <v>30.0</v>
      </c>
      <c r="G5901" s="5">
        <v>346.0</v>
      </c>
      <c r="H5901" s="5">
        <v>10369.0</v>
      </c>
      <c r="I5901" s="1" t="s">
        <v>21</v>
      </c>
      <c r="J5901" s="1" t="s">
        <v>12</v>
      </c>
      <c r="K5901" s="1" t="s">
        <v>13</v>
      </c>
      <c r="L5901" s="1" t="s">
        <v>5</v>
      </c>
      <c r="M5901" s="1" t="s">
        <v>23</v>
      </c>
      <c r="N5901" s="1" t="s">
        <v>7</v>
      </c>
      <c r="O5901" s="6"/>
    </row>
    <row r="5902">
      <c r="A5902" s="5">
        <v>111651.0</v>
      </c>
      <c r="B5902" s="2">
        <v>46022.0</v>
      </c>
      <c r="C5902" s="1" t="s">
        <v>11</v>
      </c>
      <c r="D5902" s="7">
        <v>5211.0</v>
      </c>
      <c r="E5902" s="4">
        <v>46016.0</v>
      </c>
      <c r="F5902" s="5">
        <v>26.0</v>
      </c>
      <c r="G5902" s="5">
        <v>142.0</v>
      </c>
      <c r="H5902" s="5">
        <v>3695.0</v>
      </c>
      <c r="I5902" s="1" t="s">
        <v>21</v>
      </c>
      <c r="J5902" s="1" t="s">
        <v>12</v>
      </c>
      <c r="K5902" s="1" t="s">
        <v>13</v>
      </c>
      <c r="L5902" s="1" t="s">
        <v>5</v>
      </c>
      <c r="M5902" s="1" t="s">
        <v>23</v>
      </c>
      <c r="N5902" s="1" t="s">
        <v>7</v>
      </c>
      <c r="O5902" s="6"/>
    </row>
    <row r="5903">
      <c r="A5903" s="5">
        <v>111651.0</v>
      </c>
      <c r="B5903" s="2">
        <v>46022.0</v>
      </c>
      <c r="C5903" s="1" t="s">
        <v>11</v>
      </c>
      <c r="D5903" s="3" t="s">
        <v>38</v>
      </c>
      <c r="E5903" s="4">
        <v>46016.0</v>
      </c>
      <c r="F5903" s="5">
        <v>30.0</v>
      </c>
      <c r="G5903" s="5">
        <v>234.0</v>
      </c>
      <c r="H5903" s="5">
        <v>7028.0</v>
      </c>
      <c r="I5903" s="1" t="s">
        <v>21</v>
      </c>
      <c r="J5903" s="1" t="s">
        <v>12</v>
      </c>
      <c r="K5903" s="1" t="s">
        <v>13</v>
      </c>
      <c r="L5903" s="1" t="s">
        <v>5</v>
      </c>
      <c r="M5903" s="1" t="s">
        <v>23</v>
      </c>
      <c r="N5903" s="1" t="s">
        <v>7</v>
      </c>
      <c r="O5903" s="6"/>
    </row>
    <row r="5904">
      <c r="A5904" s="5">
        <v>111651.0</v>
      </c>
      <c r="B5904" s="2">
        <v>46022.0</v>
      </c>
      <c r="C5904" s="1" t="s">
        <v>11</v>
      </c>
      <c r="D5904" s="7">
        <v>522.0</v>
      </c>
      <c r="E5904" s="4">
        <v>46016.0</v>
      </c>
      <c r="F5904" s="5">
        <v>24.0</v>
      </c>
      <c r="G5904" s="5">
        <v>157.0</v>
      </c>
      <c r="H5904" s="5">
        <v>3780.0</v>
      </c>
      <c r="I5904" s="1" t="s">
        <v>21</v>
      </c>
      <c r="J5904" s="1" t="s">
        <v>12</v>
      </c>
      <c r="K5904" s="1" t="s">
        <v>13</v>
      </c>
      <c r="L5904" s="1" t="s">
        <v>5</v>
      </c>
      <c r="M5904" s="1" t="s">
        <v>23</v>
      </c>
      <c r="N5904" s="1" t="s">
        <v>7</v>
      </c>
      <c r="O5904" s="6"/>
    </row>
    <row r="5905">
      <c r="A5905" s="5">
        <v>111651.0</v>
      </c>
      <c r="B5905" s="2">
        <v>46022.0</v>
      </c>
      <c r="C5905" s="1" t="s">
        <v>11</v>
      </c>
      <c r="D5905" s="3" t="s">
        <v>38</v>
      </c>
      <c r="E5905" s="4">
        <v>46016.0</v>
      </c>
      <c r="F5905" s="5">
        <v>30.0</v>
      </c>
      <c r="G5905" s="5">
        <v>234.0</v>
      </c>
      <c r="H5905" s="5">
        <v>7028.0</v>
      </c>
      <c r="I5905" s="1" t="s">
        <v>21</v>
      </c>
      <c r="J5905" s="1" t="s">
        <v>12</v>
      </c>
      <c r="K5905" s="1" t="s">
        <v>13</v>
      </c>
      <c r="L5905" s="1" t="s">
        <v>5</v>
      </c>
      <c r="M5905" s="1" t="s">
        <v>23</v>
      </c>
      <c r="N5905" s="1" t="s">
        <v>7</v>
      </c>
      <c r="O5905" s="6"/>
    </row>
    <row r="5906">
      <c r="A5906" s="5">
        <v>111651.0</v>
      </c>
      <c r="B5906" s="2">
        <v>46022.0</v>
      </c>
      <c r="C5906" s="1" t="s">
        <v>11</v>
      </c>
      <c r="D5906" s="7">
        <v>128.0</v>
      </c>
      <c r="E5906" s="4">
        <v>46016.0</v>
      </c>
      <c r="F5906" s="5">
        <v>320.0</v>
      </c>
      <c r="G5906" s="5">
        <v>28.0</v>
      </c>
      <c r="H5906" s="5">
        <v>8910.0</v>
      </c>
      <c r="I5906" s="1" t="s">
        <v>21</v>
      </c>
      <c r="J5906" s="1" t="s">
        <v>12</v>
      </c>
      <c r="K5906" s="1" t="s">
        <v>13</v>
      </c>
      <c r="L5906" s="1" t="s">
        <v>5</v>
      </c>
      <c r="M5906" s="1" t="s">
        <v>23</v>
      </c>
      <c r="N5906" s="1" t="s">
        <v>7</v>
      </c>
      <c r="O5906" s="6"/>
    </row>
    <row r="5907">
      <c r="A5907" s="5">
        <v>111651.0</v>
      </c>
      <c r="B5907" s="2">
        <v>46022.0</v>
      </c>
      <c r="C5907" s="1" t="s">
        <v>11</v>
      </c>
      <c r="D5907" s="7">
        <v>5221.0</v>
      </c>
      <c r="E5907" s="4">
        <v>46016.0</v>
      </c>
      <c r="F5907" s="5">
        <v>24.0</v>
      </c>
      <c r="G5907" s="5">
        <v>157.0</v>
      </c>
      <c r="H5907" s="5">
        <v>3780.0</v>
      </c>
      <c r="I5907" s="1" t="s">
        <v>21</v>
      </c>
      <c r="J5907" s="1" t="s">
        <v>12</v>
      </c>
      <c r="K5907" s="1" t="s">
        <v>13</v>
      </c>
      <c r="L5907" s="1" t="s">
        <v>5</v>
      </c>
      <c r="M5907" s="1" t="s">
        <v>23</v>
      </c>
      <c r="N5907" s="1" t="s">
        <v>7</v>
      </c>
      <c r="O5907" s="6"/>
    </row>
    <row r="5908">
      <c r="A5908" s="5">
        <v>111675.0</v>
      </c>
      <c r="B5908" s="2">
        <v>46022.0</v>
      </c>
      <c r="C5908" s="1" t="s">
        <v>266</v>
      </c>
      <c r="D5908" s="3" t="s">
        <v>706</v>
      </c>
      <c r="E5908" s="4">
        <v>46016.0</v>
      </c>
      <c r="F5908" s="5">
        <v>7.0</v>
      </c>
      <c r="G5908" s="5">
        <v>1481.0</v>
      </c>
      <c r="H5908" s="5">
        <v>10365.0</v>
      </c>
      <c r="I5908" s="1" t="s">
        <v>58</v>
      </c>
      <c r="J5908" s="1" t="s">
        <v>267</v>
      </c>
      <c r="K5908" s="1" t="s">
        <v>13</v>
      </c>
      <c r="L5908" s="1" t="s">
        <v>5</v>
      </c>
      <c r="M5908" s="1" t="s">
        <v>59</v>
      </c>
      <c r="N5908" s="1" t="s">
        <v>7</v>
      </c>
      <c r="O5908" s="6"/>
    </row>
    <row r="5909">
      <c r="A5909" s="5">
        <v>500383.0</v>
      </c>
      <c r="B5909" s="2">
        <v>46027.0</v>
      </c>
      <c r="C5909" s="1" t="s">
        <v>986</v>
      </c>
      <c r="D5909" s="7">
        <v>4611.0</v>
      </c>
      <c r="E5909" s="4">
        <v>46048.0</v>
      </c>
      <c r="F5909" s="5">
        <v>5.0</v>
      </c>
      <c r="G5909" s="5">
        <v>1573.0</v>
      </c>
      <c r="H5909" s="5">
        <v>7715.0</v>
      </c>
      <c r="I5909" s="1" t="s">
        <v>644</v>
      </c>
      <c r="J5909" s="1" t="s">
        <v>878</v>
      </c>
      <c r="K5909" s="1" t="s">
        <v>13</v>
      </c>
      <c r="L5909" s="1" t="s">
        <v>5</v>
      </c>
      <c r="M5909" s="1" t="s">
        <v>645</v>
      </c>
      <c r="N5909" s="1" t="s">
        <v>7</v>
      </c>
      <c r="O5909" s="6"/>
    </row>
    <row r="5910">
      <c r="A5910" s="5">
        <v>500383.0</v>
      </c>
      <c r="B5910" s="2">
        <v>46027.0</v>
      </c>
      <c r="C5910" s="1" t="s">
        <v>986</v>
      </c>
      <c r="D5910" s="7">
        <v>4011.0</v>
      </c>
      <c r="E5910" s="4">
        <v>46048.0</v>
      </c>
      <c r="F5910" s="5">
        <v>10.0</v>
      </c>
      <c r="G5910" s="5">
        <v>592.0</v>
      </c>
      <c r="H5910" s="5">
        <v>5808.0</v>
      </c>
      <c r="I5910" s="1" t="s">
        <v>644</v>
      </c>
      <c r="J5910" s="1" t="s">
        <v>878</v>
      </c>
      <c r="K5910" s="1" t="s">
        <v>13</v>
      </c>
      <c r="L5910" s="1" t="s">
        <v>5</v>
      </c>
      <c r="M5910" s="1" t="s">
        <v>645</v>
      </c>
      <c r="N5910" s="1" t="s">
        <v>7</v>
      </c>
      <c r="O5910" s="6"/>
    </row>
    <row r="5911">
      <c r="A5911" s="5">
        <v>500383.0</v>
      </c>
      <c r="B5911" s="2">
        <v>46027.0</v>
      </c>
      <c r="C5911" s="1" t="s">
        <v>986</v>
      </c>
      <c r="D5911" s="7">
        <v>4364.0</v>
      </c>
      <c r="E5911" s="4">
        <v>46048.0</v>
      </c>
      <c r="F5911" s="5">
        <v>2.0</v>
      </c>
      <c r="G5911" s="5">
        <v>4000.0</v>
      </c>
      <c r="H5911" s="5">
        <v>7846.0</v>
      </c>
      <c r="I5911" s="1" t="s">
        <v>644</v>
      </c>
      <c r="J5911" s="1" t="s">
        <v>878</v>
      </c>
      <c r="K5911" s="1" t="s">
        <v>13</v>
      </c>
      <c r="L5911" s="1" t="s">
        <v>5</v>
      </c>
      <c r="M5911" s="1" t="s">
        <v>645</v>
      </c>
      <c r="N5911" s="1" t="s">
        <v>7</v>
      </c>
      <c r="O5911" s="6"/>
    </row>
    <row r="5912">
      <c r="A5912" s="5">
        <v>500383.0</v>
      </c>
      <c r="B5912" s="2">
        <v>46027.0</v>
      </c>
      <c r="C5912" s="1" t="s">
        <v>986</v>
      </c>
      <c r="D5912" s="7">
        <v>4351.0</v>
      </c>
      <c r="E5912" s="4">
        <v>46048.0</v>
      </c>
      <c r="F5912" s="5">
        <v>2.0</v>
      </c>
      <c r="G5912" s="5">
        <v>4001.0</v>
      </c>
      <c r="H5912" s="5">
        <v>7847.0</v>
      </c>
      <c r="I5912" s="1" t="s">
        <v>644</v>
      </c>
      <c r="J5912" s="1" t="s">
        <v>878</v>
      </c>
      <c r="K5912" s="1" t="s">
        <v>13</v>
      </c>
      <c r="L5912" s="1" t="s">
        <v>5</v>
      </c>
      <c r="M5912" s="1" t="s">
        <v>645</v>
      </c>
      <c r="N5912" s="1" t="s">
        <v>7</v>
      </c>
      <c r="O5912" s="6"/>
    </row>
    <row r="5913">
      <c r="A5913" s="5">
        <v>500383.0</v>
      </c>
      <c r="B5913" s="2">
        <v>46027.0</v>
      </c>
      <c r="C5913" s="1" t="s">
        <v>986</v>
      </c>
      <c r="D5913" s="7">
        <v>4535.0</v>
      </c>
      <c r="E5913" s="4">
        <v>46048.0</v>
      </c>
      <c r="F5913" s="5">
        <v>3.0</v>
      </c>
      <c r="G5913" s="5">
        <v>2257.0</v>
      </c>
      <c r="H5913" s="5">
        <v>6642.0</v>
      </c>
      <c r="I5913" s="1" t="s">
        <v>644</v>
      </c>
      <c r="J5913" s="1" t="s">
        <v>878</v>
      </c>
      <c r="K5913" s="1" t="s">
        <v>13</v>
      </c>
      <c r="L5913" s="1" t="s">
        <v>5</v>
      </c>
      <c r="M5913" s="1" t="s">
        <v>645</v>
      </c>
      <c r="N5913" s="1" t="s">
        <v>7</v>
      </c>
      <c r="O5913" s="6"/>
    </row>
    <row r="5914">
      <c r="A5914" s="5">
        <v>500383.0</v>
      </c>
      <c r="B5914" s="2">
        <v>46027.0</v>
      </c>
      <c r="C5914" s="1" t="s">
        <v>986</v>
      </c>
      <c r="D5914" s="7">
        <v>4125.0</v>
      </c>
      <c r="E5914" s="4">
        <v>46048.0</v>
      </c>
      <c r="F5914" s="5">
        <v>2.0</v>
      </c>
      <c r="G5914" s="5">
        <v>4215.0</v>
      </c>
      <c r="H5914" s="5">
        <v>8268.0</v>
      </c>
      <c r="I5914" s="1" t="s">
        <v>644</v>
      </c>
      <c r="J5914" s="1" t="s">
        <v>878</v>
      </c>
      <c r="K5914" s="1" t="s">
        <v>13</v>
      </c>
      <c r="L5914" s="1" t="s">
        <v>5</v>
      </c>
      <c r="M5914" s="1" t="s">
        <v>645</v>
      </c>
      <c r="N5914" s="1" t="s">
        <v>7</v>
      </c>
      <c r="O5914" s="6"/>
    </row>
    <row r="5915">
      <c r="A5915" s="5">
        <v>500384.0</v>
      </c>
      <c r="B5915" s="2">
        <v>46027.0</v>
      </c>
      <c r="C5915" s="1" t="s">
        <v>266</v>
      </c>
      <c r="D5915" s="7">
        <v>4611.0</v>
      </c>
      <c r="E5915" s="4">
        <v>46048.0</v>
      </c>
      <c r="F5915" s="5">
        <v>3.0</v>
      </c>
      <c r="G5915" s="5">
        <v>1573.0</v>
      </c>
      <c r="H5915" s="5">
        <v>4725.0</v>
      </c>
      <c r="I5915" s="1" t="s">
        <v>644</v>
      </c>
      <c r="J5915" s="1" t="s">
        <v>267</v>
      </c>
      <c r="K5915" s="1" t="s">
        <v>13</v>
      </c>
      <c r="L5915" s="1" t="s">
        <v>5</v>
      </c>
      <c r="M5915" s="1" t="s">
        <v>645</v>
      </c>
      <c r="N5915" s="1" t="s">
        <v>7</v>
      </c>
      <c r="O5915" s="6"/>
    </row>
    <row r="5916">
      <c r="A5916" s="5">
        <v>500384.0</v>
      </c>
      <c r="B5916" s="2">
        <v>46027.0</v>
      </c>
      <c r="C5916" s="1" t="s">
        <v>266</v>
      </c>
      <c r="D5916" s="7">
        <v>4353.0</v>
      </c>
      <c r="E5916" s="4">
        <v>46048.0</v>
      </c>
      <c r="F5916" s="5">
        <v>2.0</v>
      </c>
      <c r="G5916" s="5">
        <v>4001.0</v>
      </c>
      <c r="H5916" s="5">
        <v>8007.0</v>
      </c>
      <c r="I5916" s="1" t="s">
        <v>644</v>
      </c>
      <c r="J5916" s="1" t="s">
        <v>267</v>
      </c>
      <c r="K5916" s="1" t="s">
        <v>13</v>
      </c>
      <c r="L5916" s="1" t="s">
        <v>5</v>
      </c>
      <c r="M5916" s="1" t="s">
        <v>645</v>
      </c>
      <c r="N5916" s="1" t="s">
        <v>7</v>
      </c>
      <c r="O5916" s="6"/>
    </row>
    <row r="5917">
      <c r="A5917" s="5">
        <v>500384.0</v>
      </c>
      <c r="B5917" s="2">
        <v>46027.0</v>
      </c>
      <c r="C5917" s="1" t="s">
        <v>266</v>
      </c>
      <c r="D5917" s="7">
        <v>4291.0</v>
      </c>
      <c r="E5917" s="4">
        <v>46048.0</v>
      </c>
      <c r="F5917" s="5">
        <v>2.0</v>
      </c>
      <c r="G5917" s="5">
        <v>4000.0</v>
      </c>
      <c r="H5917" s="5">
        <v>8006.0</v>
      </c>
      <c r="I5917" s="1" t="s">
        <v>644</v>
      </c>
      <c r="J5917" s="1" t="s">
        <v>267</v>
      </c>
      <c r="K5917" s="1" t="s">
        <v>13</v>
      </c>
      <c r="L5917" s="1" t="s">
        <v>5</v>
      </c>
      <c r="M5917" s="1" t="s">
        <v>645</v>
      </c>
      <c r="N5917" s="1" t="s">
        <v>7</v>
      </c>
      <c r="O5917" s="6"/>
    </row>
    <row r="5918">
      <c r="A5918" s="5">
        <v>500384.0</v>
      </c>
      <c r="B5918" s="2">
        <v>46027.0</v>
      </c>
      <c r="C5918" s="1" t="s">
        <v>266</v>
      </c>
      <c r="D5918" s="7">
        <v>4017.0</v>
      </c>
      <c r="E5918" s="4">
        <v>46048.0</v>
      </c>
      <c r="F5918" s="5">
        <v>10.0</v>
      </c>
      <c r="G5918" s="5">
        <v>1133.0</v>
      </c>
      <c r="H5918" s="5">
        <v>11335.0</v>
      </c>
      <c r="I5918" s="1" t="s">
        <v>644</v>
      </c>
      <c r="J5918" s="1" t="s">
        <v>267</v>
      </c>
      <c r="K5918" s="1" t="s">
        <v>13</v>
      </c>
      <c r="L5918" s="1" t="s">
        <v>5</v>
      </c>
      <c r="M5918" s="1" t="s">
        <v>645</v>
      </c>
      <c r="N5918" s="1" t="s">
        <v>7</v>
      </c>
      <c r="O5918" s="6"/>
    </row>
    <row r="5919">
      <c r="A5919" s="5">
        <v>500384.0</v>
      </c>
      <c r="B5919" s="2">
        <v>46027.0</v>
      </c>
      <c r="C5919" s="1" t="s">
        <v>266</v>
      </c>
      <c r="D5919" s="7">
        <v>4054.0</v>
      </c>
      <c r="E5919" s="4">
        <v>46048.0</v>
      </c>
      <c r="F5919" s="5">
        <v>7.0</v>
      </c>
      <c r="G5919" s="5">
        <v>898.0</v>
      </c>
      <c r="H5919" s="5">
        <v>6290.0</v>
      </c>
      <c r="I5919" s="1" t="s">
        <v>644</v>
      </c>
      <c r="J5919" s="1" t="s">
        <v>267</v>
      </c>
      <c r="K5919" s="1" t="s">
        <v>13</v>
      </c>
      <c r="L5919" s="1" t="s">
        <v>5</v>
      </c>
      <c r="M5919" s="1" t="s">
        <v>645</v>
      </c>
      <c r="N5919" s="1" t="s">
        <v>7</v>
      </c>
      <c r="O5919" s="6"/>
    </row>
    <row r="5920">
      <c r="A5920" s="5">
        <v>500384.0</v>
      </c>
      <c r="B5920" s="2">
        <v>46027.0</v>
      </c>
      <c r="C5920" s="1" t="s">
        <v>266</v>
      </c>
      <c r="D5920" s="7">
        <v>4614.0</v>
      </c>
      <c r="E5920" s="4">
        <v>46048.0</v>
      </c>
      <c r="F5920" s="5">
        <v>3.0</v>
      </c>
      <c r="G5920" s="5">
        <v>1736.0</v>
      </c>
      <c r="H5920" s="5">
        <v>5213.0</v>
      </c>
      <c r="I5920" s="1" t="s">
        <v>644</v>
      </c>
      <c r="J5920" s="1" t="s">
        <v>267</v>
      </c>
      <c r="K5920" s="1" t="s">
        <v>13</v>
      </c>
      <c r="L5920" s="1" t="s">
        <v>5</v>
      </c>
      <c r="M5920" s="1" t="s">
        <v>645</v>
      </c>
      <c r="N5920" s="1" t="s">
        <v>7</v>
      </c>
      <c r="O5920" s="6"/>
    </row>
    <row r="5921">
      <c r="A5921" s="5">
        <v>111712.0</v>
      </c>
      <c r="B5921" s="2">
        <v>46029.0</v>
      </c>
      <c r="C5921" s="1" t="s">
        <v>1125</v>
      </c>
      <c r="D5921" s="3" t="s">
        <v>325</v>
      </c>
      <c r="E5921" s="4">
        <v>46048.0</v>
      </c>
      <c r="F5921" s="5">
        <v>14.0</v>
      </c>
      <c r="G5921" s="5">
        <v>787.0</v>
      </c>
      <c r="H5921" s="5">
        <v>10801.0</v>
      </c>
      <c r="I5921" s="1" t="s">
        <v>21</v>
      </c>
      <c r="J5921" s="1" t="s">
        <v>92</v>
      </c>
      <c r="K5921" s="1" t="s">
        <v>13</v>
      </c>
      <c r="L5921" s="1" t="s">
        <v>5</v>
      </c>
      <c r="M5921" s="1" t="s">
        <v>23</v>
      </c>
      <c r="N5921" s="1" t="s">
        <v>7</v>
      </c>
      <c r="O5921" s="6"/>
    </row>
    <row r="5922">
      <c r="A5922" s="5">
        <v>111712.0</v>
      </c>
      <c r="B5922" s="2">
        <v>46029.0</v>
      </c>
      <c r="C5922" s="1" t="s">
        <v>1125</v>
      </c>
      <c r="D5922" s="3" t="s">
        <v>254</v>
      </c>
      <c r="E5922" s="4">
        <v>46048.0</v>
      </c>
      <c r="F5922" s="5">
        <v>24.0</v>
      </c>
      <c r="G5922" s="5">
        <v>320.0</v>
      </c>
      <c r="H5922" s="5">
        <v>7520.0</v>
      </c>
      <c r="I5922" s="1" t="s">
        <v>21</v>
      </c>
      <c r="J5922" s="1" t="s">
        <v>92</v>
      </c>
      <c r="K5922" s="1" t="s">
        <v>13</v>
      </c>
      <c r="L5922" s="1" t="s">
        <v>5</v>
      </c>
      <c r="M5922" s="1" t="s">
        <v>23</v>
      </c>
      <c r="N5922" s="1" t="s">
        <v>7</v>
      </c>
      <c r="O5922" s="6"/>
    </row>
    <row r="5923">
      <c r="A5923" s="5">
        <v>111712.0</v>
      </c>
      <c r="B5923" s="2">
        <v>46029.0</v>
      </c>
      <c r="C5923" s="1" t="s">
        <v>1125</v>
      </c>
      <c r="D5923" s="3" t="s">
        <v>67</v>
      </c>
      <c r="E5923" s="4">
        <v>46048.0</v>
      </c>
      <c r="F5923" s="5">
        <v>30.0</v>
      </c>
      <c r="G5923" s="5">
        <v>219.0</v>
      </c>
      <c r="H5923" s="5">
        <v>6436.0</v>
      </c>
      <c r="I5923" s="1" t="s">
        <v>21</v>
      </c>
      <c r="J5923" s="1" t="s">
        <v>92</v>
      </c>
      <c r="K5923" s="1" t="s">
        <v>13</v>
      </c>
      <c r="L5923" s="1" t="s">
        <v>5</v>
      </c>
      <c r="M5923" s="1" t="s">
        <v>23</v>
      </c>
      <c r="N5923" s="1" t="s">
        <v>7</v>
      </c>
      <c r="O5923" s="6"/>
    </row>
    <row r="5924">
      <c r="A5924" s="5">
        <v>111712.0</v>
      </c>
      <c r="B5924" s="2">
        <v>46029.0</v>
      </c>
      <c r="C5924" s="1" t="s">
        <v>1125</v>
      </c>
      <c r="D5924" s="3" t="s">
        <v>327</v>
      </c>
      <c r="E5924" s="4">
        <v>46048.0</v>
      </c>
      <c r="F5924" s="5">
        <v>30.0</v>
      </c>
      <c r="G5924" s="5">
        <v>346.0</v>
      </c>
      <c r="H5924" s="5">
        <v>10162.0</v>
      </c>
      <c r="I5924" s="1" t="s">
        <v>21</v>
      </c>
      <c r="J5924" s="1" t="s">
        <v>92</v>
      </c>
      <c r="K5924" s="1" t="s">
        <v>13</v>
      </c>
      <c r="L5924" s="1" t="s">
        <v>5</v>
      </c>
      <c r="M5924" s="1" t="s">
        <v>23</v>
      </c>
      <c r="N5924" s="1" t="s">
        <v>7</v>
      </c>
      <c r="O5924" s="6"/>
    </row>
    <row r="5925">
      <c r="A5925" s="5">
        <v>111712.0</v>
      </c>
      <c r="B5925" s="2">
        <v>46029.0</v>
      </c>
      <c r="C5925" s="1" t="s">
        <v>1125</v>
      </c>
      <c r="D5925" s="3" t="s">
        <v>324</v>
      </c>
      <c r="E5925" s="4">
        <v>46048.0</v>
      </c>
      <c r="F5925" s="5">
        <v>12.0</v>
      </c>
      <c r="G5925" s="5">
        <v>859.0</v>
      </c>
      <c r="H5925" s="5">
        <v>10105.0</v>
      </c>
      <c r="I5925" s="1" t="s">
        <v>21</v>
      </c>
      <c r="J5925" s="1" t="s">
        <v>92</v>
      </c>
      <c r="K5925" s="1" t="s">
        <v>13</v>
      </c>
      <c r="L5925" s="1" t="s">
        <v>5</v>
      </c>
      <c r="M5925" s="1" t="s">
        <v>23</v>
      </c>
      <c r="N5925" s="1" t="s">
        <v>7</v>
      </c>
      <c r="O5925" s="6"/>
    </row>
    <row r="5926">
      <c r="A5926" s="5">
        <v>111712.0</v>
      </c>
      <c r="B5926" s="2">
        <v>46029.0</v>
      </c>
      <c r="C5926" s="1" t="s">
        <v>1125</v>
      </c>
      <c r="D5926" s="3" t="s">
        <v>40</v>
      </c>
      <c r="E5926" s="4">
        <v>46048.0</v>
      </c>
      <c r="F5926" s="5">
        <v>13.0</v>
      </c>
      <c r="G5926" s="5">
        <v>346.0</v>
      </c>
      <c r="H5926" s="5">
        <v>4404.0</v>
      </c>
      <c r="I5926" s="1" t="s">
        <v>21</v>
      </c>
      <c r="J5926" s="1" t="s">
        <v>92</v>
      </c>
      <c r="K5926" s="1" t="s">
        <v>13</v>
      </c>
      <c r="L5926" s="1" t="s">
        <v>5</v>
      </c>
      <c r="M5926" s="1" t="s">
        <v>23</v>
      </c>
      <c r="N5926" s="1" t="s">
        <v>7</v>
      </c>
      <c r="O5926" s="6"/>
    </row>
    <row r="5927">
      <c r="A5927" s="5">
        <v>111712.0</v>
      </c>
      <c r="B5927" s="2">
        <v>46029.0</v>
      </c>
      <c r="C5927" s="1" t="s">
        <v>1125</v>
      </c>
      <c r="D5927" s="3" t="s">
        <v>259</v>
      </c>
      <c r="E5927" s="4">
        <v>46048.0</v>
      </c>
      <c r="F5927" s="5">
        <v>66.0</v>
      </c>
      <c r="G5927" s="5">
        <v>170.0</v>
      </c>
      <c r="H5927" s="5">
        <v>10991.0</v>
      </c>
      <c r="I5927" s="1" t="s">
        <v>21</v>
      </c>
      <c r="J5927" s="1" t="s">
        <v>92</v>
      </c>
      <c r="K5927" s="1" t="s">
        <v>13</v>
      </c>
      <c r="L5927" s="1" t="s">
        <v>5</v>
      </c>
      <c r="M5927" s="1" t="s">
        <v>23</v>
      </c>
      <c r="N5927" s="1" t="s">
        <v>7</v>
      </c>
      <c r="O5927" s="6"/>
    </row>
    <row r="5928">
      <c r="A5928" s="5">
        <v>111712.0</v>
      </c>
      <c r="B5928" s="2">
        <v>46029.0</v>
      </c>
      <c r="C5928" s="1" t="s">
        <v>1125</v>
      </c>
      <c r="D5928" s="3" t="s">
        <v>257</v>
      </c>
      <c r="E5928" s="4">
        <v>46048.0</v>
      </c>
      <c r="F5928" s="5">
        <v>13.0</v>
      </c>
      <c r="G5928" s="5">
        <v>739.0</v>
      </c>
      <c r="H5928" s="5">
        <v>9418.0</v>
      </c>
      <c r="I5928" s="1" t="s">
        <v>21</v>
      </c>
      <c r="J5928" s="1" t="s">
        <v>92</v>
      </c>
      <c r="K5928" s="1" t="s">
        <v>13</v>
      </c>
      <c r="L5928" s="1" t="s">
        <v>5</v>
      </c>
      <c r="M5928" s="1" t="s">
        <v>23</v>
      </c>
      <c r="N5928" s="1" t="s">
        <v>7</v>
      </c>
      <c r="O5928" s="6"/>
    </row>
    <row r="5929">
      <c r="A5929" s="5">
        <v>111712.0</v>
      </c>
      <c r="B5929" s="2">
        <v>46029.0</v>
      </c>
      <c r="C5929" s="1" t="s">
        <v>1125</v>
      </c>
      <c r="D5929" s="3" t="s">
        <v>36</v>
      </c>
      <c r="E5929" s="4">
        <v>46048.0</v>
      </c>
      <c r="F5929" s="5">
        <v>66.0</v>
      </c>
      <c r="G5929" s="5">
        <v>156.0</v>
      </c>
      <c r="H5929" s="5">
        <v>10060.0</v>
      </c>
      <c r="I5929" s="1" t="s">
        <v>21</v>
      </c>
      <c r="J5929" s="1" t="s">
        <v>92</v>
      </c>
      <c r="K5929" s="1" t="s">
        <v>13</v>
      </c>
      <c r="L5929" s="1" t="s">
        <v>5</v>
      </c>
      <c r="M5929" s="1" t="s">
        <v>23</v>
      </c>
      <c r="N5929" s="1" t="s">
        <v>7</v>
      </c>
      <c r="O5929" s="6"/>
    </row>
    <row r="5930">
      <c r="A5930" s="5">
        <v>111712.0</v>
      </c>
      <c r="B5930" s="2">
        <v>46029.0</v>
      </c>
      <c r="C5930" s="1" t="s">
        <v>1125</v>
      </c>
      <c r="D5930" s="3" t="s">
        <v>628</v>
      </c>
      <c r="E5930" s="4">
        <v>46048.0</v>
      </c>
      <c r="F5930" s="5">
        <v>33.0</v>
      </c>
      <c r="G5930" s="5">
        <v>213.0</v>
      </c>
      <c r="H5930" s="5">
        <v>6893.0</v>
      </c>
      <c r="I5930" s="1" t="s">
        <v>21</v>
      </c>
      <c r="J5930" s="1" t="s">
        <v>92</v>
      </c>
      <c r="K5930" s="1" t="s">
        <v>13</v>
      </c>
      <c r="L5930" s="1" t="s">
        <v>5</v>
      </c>
      <c r="M5930" s="1" t="s">
        <v>23</v>
      </c>
      <c r="N5930" s="1" t="s">
        <v>7</v>
      </c>
      <c r="O5930" s="6"/>
    </row>
    <row r="5931">
      <c r="A5931" s="5">
        <v>111712.0</v>
      </c>
      <c r="B5931" s="2">
        <v>46029.0</v>
      </c>
      <c r="C5931" s="1" t="s">
        <v>1125</v>
      </c>
      <c r="D5931" s="3" t="s">
        <v>552</v>
      </c>
      <c r="E5931" s="4">
        <v>46048.0</v>
      </c>
      <c r="F5931" s="5">
        <v>23.0</v>
      </c>
      <c r="G5931" s="5">
        <v>301.0</v>
      </c>
      <c r="H5931" s="5">
        <v>6795.0</v>
      </c>
      <c r="I5931" s="1" t="s">
        <v>21</v>
      </c>
      <c r="J5931" s="1" t="s">
        <v>92</v>
      </c>
      <c r="K5931" s="1" t="s">
        <v>13</v>
      </c>
      <c r="L5931" s="1" t="s">
        <v>5</v>
      </c>
      <c r="M5931" s="1" t="s">
        <v>23</v>
      </c>
      <c r="N5931" s="1" t="s">
        <v>7</v>
      </c>
      <c r="O5931" s="6"/>
    </row>
    <row r="5932">
      <c r="A5932" s="5">
        <v>111712.0</v>
      </c>
      <c r="B5932" s="2">
        <v>46029.0</v>
      </c>
      <c r="C5932" s="1" t="s">
        <v>1125</v>
      </c>
      <c r="D5932" s="3" t="s">
        <v>637</v>
      </c>
      <c r="E5932" s="4">
        <v>46048.0</v>
      </c>
      <c r="F5932" s="5">
        <v>33.0</v>
      </c>
      <c r="G5932" s="5">
        <v>181.0</v>
      </c>
      <c r="H5932" s="5">
        <v>5869.0</v>
      </c>
      <c r="I5932" s="1" t="s">
        <v>21</v>
      </c>
      <c r="J5932" s="1" t="s">
        <v>92</v>
      </c>
      <c r="K5932" s="1" t="s">
        <v>13</v>
      </c>
      <c r="L5932" s="1" t="s">
        <v>5</v>
      </c>
      <c r="M5932" s="1" t="s">
        <v>23</v>
      </c>
      <c r="N5932" s="1" t="s">
        <v>7</v>
      </c>
      <c r="O5932" s="6"/>
    </row>
    <row r="5933">
      <c r="A5933" s="5">
        <v>111734.0</v>
      </c>
      <c r="B5933" s="2">
        <v>46031.0</v>
      </c>
      <c r="C5933" s="1" t="s">
        <v>239</v>
      </c>
      <c r="D5933" s="3" t="s">
        <v>951</v>
      </c>
      <c r="E5933" s="4">
        <v>46048.0</v>
      </c>
      <c r="F5933" s="5">
        <v>100.0</v>
      </c>
      <c r="G5933" s="5">
        <v>120.0</v>
      </c>
      <c r="H5933" s="5">
        <v>12002.0</v>
      </c>
      <c r="I5933" s="1" t="s">
        <v>21</v>
      </c>
      <c r="J5933" s="1" t="s">
        <v>240</v>
      </c>
      <c r="K5933" s="1" t="s">
        <v>111</v>
      </c>
      <c r="L5933" s="1" t="s">
        <v>5</v>
      </c>
      <c r="M5933" s="1" t="s">
        <v>23</v>
      </c>
      <c r="N5933" s="1" t="s">
        <v>7</v>
      </c>
      <c r="O5933" s="6"/>
    </row>
    <row r="5934">
      <c r="A5934" s="5">
        <v>111734.0</v>
      </c>
      <c r="B5934" s="2">
        <v>46031.0</v>
      </c>
      <c r="C5934" s="1" t="s">
        <v>239</v>
      </c>
      <c r="D5934" s="7">
        <v>145.0</v>
      </c>
      <c r="E5934" s="4">
        <v>46048.0</v>
      </c>
      <c r="F5934" s="5">
        <v>70.0</v>
      </c>
      <c r="G5934" s="5">
        <v>212.0</v>
      </c>
      <c r="H5934" s="5">
        <v>14853.0</v>
      </c>
      <c r="I5934" s="1" t="s">
        <v>21</v>
      </c>
      <c r="J5934" s="1" t="s">
        <v>240</v>
      </c>
      <c r="K5934" s="1" t="s">
        <v>111</v>
      </c>
      <c r="L5934" s="1" t="s">
        <v>5</v>
      </c>
      <c r="M5934" s="1" t="s">
        <v>23</v>
      </c>
      <c r="N5934" s="1" t="s">
        <v>7</v>
      </c>
      <c r="O5934" s="6"/>
    </row>
    <row r="5935">
      <c r="A5935" s="5">
        <v>111734.0</v>
      </c>
      <c r="B5935" s="2">
        <v>46031.0</v>
      </c>
      <c r="C5935" s="1" t="s">
        <v>239</v>
      </c>
      <c r="D5935" s="7">
        <v>326.0</v>
      </c>
      <c r="E5935" s="4">
        <v>46048.0</v>
      </c>
      <c r="F5935" s="5">
        <v>200.0</v>
      </c>
      <c r="G5935" s="5">
        <v>71.0</v>
      </c>
      <c r="H5935" s="5">
        <v>14194.0</v>
      </c>
      <c r="I5935" s="1" t="s">
        <v>33</v>
      </c>
      <c r="J5935" s="1" t="s">
        <v>240</v>
      </c>
      <c r="K5935" s="1" t="s">
        <v>111</v>
      </c>
      <c r="L5935" s="1" t="s">
        <v>5</v>
      </c>
      <c r="M5935" s="1" t="s">
        <v>23</v>
      </c>
      <c r="N5935" s="1" t="s">
        <v>7</v>
      </c>
      <c r="O5935" s="6"/>
    </row>
    <row r="5936">
      <c r="A5936" s="5">
        <v>111734.0</v>
      </c>
      <c r="B5936" s="2">
        <v>46031.0</v>
      </c>
      <c r="C5936" s="1" t="s">
        <v>239</v>
      </c>
      <c r="D5936" s="7">
        <v>147.0</v>
      </c>
      <c r="E5936" s="4">
        <v>46048.0</v>
      </c>
      <c r="F5936" s="5">
        <v>30.0</v>
      </c>
      <c r="G5936" s="5">
        <v>285.0</v>
      </c>
      <c r="H5936" s="5">
        <v>8556.0</v>
      </c>
      <c r="I5936" s="1" t="s">
        <v>21</v>
      </c>
      <c r="J5936" s="1" t="s">
        <v>240</v>
      </c>
      <c r="K5936" s="1" t="s">
        <v>111</v>
      </c>
      <c r="L5936" s="1" t="s">
        <v>5</v>
      </c>
      <c r="M5936" s="1" t="s">
        <v>23</v>
      </c>
      <c r="N5936" s="1" t="s">
        <v>7</v>
      </c>
      <c r="O5936" s="6"/>
    </row>
    <row r="5937">
      <c r="A5937" s="5">
        <v>111734.0</v>
      </c>
      <c r="B5937" s="2">
        <v>46031.0</v>
      </c>
      <c r="C5937" s="1" t="s">
        <v>239</v>
      </c>
      <c r="D5937" s="7">
        <v>103.0</v>
      </c>
      <c r="E5937" s="4">
        <v>46048.0</v>
      </c>
      <c r="F5937" s="5">
        <v>108.0</v>
      </c>
      <c r="G5937" s="5">
        <v>53.0</v>
      </c>
      <c r="H5937" s="5">
        <v>5704.0</v>
      </c>
      <c r="I5937" s="1" t="s">
        <v>21</v>
      </c>
      <c r="J5937" s="1" t="s">
        <v>240</v>
      </c>
      <c r="K5937" s="1" t="s">
        <v>111</v>
      </c>
      <c r="L5937" s="1" t="s">
        <v>5</v>
      </c>
      <c r="M5937" s="1" t="s">
        <v>23</v>
      </c>
      <c r="N5937" s="1" t="s">
        <v>7</v>
      </c>
      <c r="O5937" s="6"/>
    </row>
    <row r="5938">
      <c r="A5938" s="5">
        <v>111734.0</v>
      </c>
      <c r="B5938" s="2">
        <v>46031.0</v>
      </c>
      <c r="C5938" s="1" t="s">
        <v>239</v>
      </c>
      <c r="D5938" s="7">
        <v>662.0</v>
      </c>
      <c r="E5938" s="4">
        <v>46048.0</v>
      </c>
      <c r="F5938" s="5">
        <v>4.0</v>
      </c>
      <c r="G5938" s="5">
        <v>518.0</v>
      </c>
      <c r="H5938" s="5">
        <v>2076.0</v>
      </c>
      <c r="I5938" s="1" t="s">
        <v>265</v>
      </c>
      <c r="J5938" s="1" t="s">
        <v>240</v>
      </c>
      <c r="K5938" s="1" t="s">
        <v>111</v>
      </c>
      <c r="L5938" s="1" t="s">
        <v>5</v>
      </c>
      <c r="M5938" s="1" t="s">
        <v>23</v>
      </c>
      <c r="N5938" s="1" t="s">
        <v>7</v>
      </c>
      <c r="O5938" s="6"/>
    </row>
    <row r="5939">
      <c r="A5939" s="5">
        <v>111734.0</v>
      </c>
      <c r="B5939" s="2">
        <v>46031.0</v>
      </c>
      <c r="C5939" s="1" t="s">
        <v>239</v>
      </c>
      <c r="D5939" s="7">
        <v>151.0</v>
      </c>
      <c r="E5939" s="4">
        <v>46048.0</v>
      </c>
      <c r="F5939" s="5">
        <v>280.0</v>
      </c>
      <c r="G5939" s="5">
        <v>143.0</v>
      </c>
      <c r="H5939" s="5">
        <v>40053.0</v>
      </c>
      <c r="I5939" s="1" t="s">
        <v>21</v>
      </c>
      <c r="J5939" s="1" t="s">
        <v>240</v>
      </c>
      <c r="K5939" s="1" t="s">
        <v>111</v>
      </c>
      <c r="L5939" s="1" t="s">
        <v>5</v>
      </c>
      <c r="M5939" s="1" t="s">
        <v>23</v>
      </c>
      <c r="N5939" s="1" t="s">
        <v>7</v>
      </c>
      <c r="O5939" s="6"/>
    </row>
    <row r="5940">
      <c r="A5940" s="5">
        <v>111734.0</v>
      </c>
      <c r="B5940" s="2">
        <v>46031.0</v>
      </c>
      <c r="C5940" s="1" t="s">
        <v>239</v>
      </c>
      <c r="D5940" s="7">
        <v>121.0</v>
      </c>
      <c r="E5940" s="4">
        <v>46048.0</v>
      </c>
      <c r="F5940" s="5">
        <v>864.0</v>
      </c>
      <c r="G5940" s="5">
        <v>100.0</v>
      </c>
      <c r="H5940" s="5">
        <v>86264.0</v>
      </c>
      <c r="I5940" s="1" t="s">
        <v>21</v>
      </c>
      <c r="J5940" s="1" t="s">
        <v>240</v>
      </c>
      <c r="K5940" s="1" t="s">
        <v>111</v>
      </c>
      <c r="L5940" s="1" t="s">
        <v>5</v>
      </c>
      <c r="M5940" s="1" t="s">
        <v>23</v>
      </c>
      <c r="N5940" s="1" t="s">
        <v>7</v>
      </c>
      <c r="O5940" s="6"/>
    </row>
    <row r="5941">
      <c r="A5941" s="5">
        <v>111734.0</v>
      </c>
      <c r="B5941" s="2">
        <v>46031.0</v>
      </c>
      <c r="C5941" s="1" t="s">
        <v>239</v>
      </c>
      <c r="D5941" s="7">
        <v>666.0</v>
      </c>
      <c r="E5941" s="4">
        <v>46048.0</v>
      </c>
      <c r="F5941" s="5">
        <v>3.0</v>
      </c>
      <c r="G5941" s="5">
        <v>835.0</v>
      </c>
      <c r="H5941" s="5">
        <v>2508.0</v>
      </c>
      <c r="I5941" s="1" t="s">
        <v>265</v>
      </c>
      <c r="J5941" s="1" t="s">
        <v>240</v>
      </c>
      <c r="K5941" s="1" t="s">
        <v>111</v>
      </c>
      <c r="L5941" s="1" t="s">
        <v>5</v>
      </c>
      <c r="M5941" s="1" t="s">
        <v>23</v>
      </c>
      <c r="N5941" s="1" t="s">
        <v>7</v>
      </c>
      <c r="O5941" s="6"/>
    </row>
    <row r="5942">
      <c r="A5942" s="5">
        <v>111734.0</v>
      </c>
      <c r="B5942" s="2">
        <v>46031.0</v>
      </c>
      <c r="C5942" s="1" t="s">
        <v>239</v>
      </c>
      <c r="D5942" s="3" t="s">
        <v>151</v>
      </c>
      <c r="E5942" s="4">
        <v>46048.0</v>
      </c>
      <c r="F5942" s="5">
        <v>180.0</v>
      </c>
      <c r="G5942" s="5">
        <v>53.0</v>
      </c>
      <c r="H5942" s="5">
        <v>9542.0</v>
      </c>
      <c r="I5942" s="1" t="s">
        <v>21</v>
      </c>
      <c r="J5942" s="1" t="s">
        <v>240</v>
      </c>
      <c r="K5942" s="1" t="s">
        <v>111</v>
      </c>
      <c r="L5942" s="1" t="s">
        <v>5</v>
      </c>
      <c r="M5942" s="1" t="s">
        <v>23</v>
      </c>
      <c r="N5942" s="1" t="s">
        <v>7</v>
      </c>
      <c r="O5942" s="6"/>
    </row>
    <row r="5943">
      <c r="A5943" s="5">
        <v>111734.0</v>
      </c>
      <c r="B5943" s="2">
        <v>46031.0</v>
      </c>
      <c r="C5943" s="1" t="s">
        <v>239</v>
      </c>
      <c r="D5943" s="3" t="s">
        <v>230</v>
      </c>
      <c r="E5943" s="4">
        <v>46048.0</v>
      </c>
      <c r="F5943" s="5">
        <v>108.0</v>
      </c>
      <c r="G5943" s="5">
        <v>66.0</v>
      </c>
      <c r="H5943" s="5">
        <v>7130.0</v>
      </c>
      <c r="I5943" s="1" t="s">
        <v>21</v>
      </c>
      <c r="J5943" s="1" t="s">
        <v>240</v>
      </c>
      <c r="K5943" s="1" t="s">
        <v>111</v>
      </c>
      <c r="L5943" s="1" t="s">
        <v>5</v>
      </c>
      <c r="M5943" s="1" t="s">
        <v>23</v>
      </c>
      <c r="N5943" s="1" t="s">
        <v>7</v>
      </c>
      <c r="O5943" s="6"/>
    </row>
    <row r="5944">
      <c r="A5944" s="5">
        <v>111734.0</v>
      </c>
      <c r="B5944" s="2">
        <v>46031.0</v>
      </c>
      <c r="C5944" s="1" t="s">
        <v>239</v>
      </c>
      <c r="D5944" s="7">
        <v>124.0</v>
      </c>
      <c r="E5944" s="4">
        <v>46048.0</v>
      </c>
      <c r="F5944" s="5">
        <v>368.0</v>
      </c>
      <c r="G5944" s="5">
        <v>132.0</v>
      </c>
      <c r="H5944" s="5">
        <v>48755.0</v>
      </c>
      <c r="I5944" s="1" t="s">
        <v>21</v>
      </c>
      <c r="J5944" s="1" t="s">
        <v>240</v>
      </c>
      <c r="K5944" s="1" t="s">
        <v>111</v>
      </c>
      <c r="L5944" s="1" t="s">
        <v>5</v>
      </c>
      <c r="M5944" s="1" t="s">
        <v>23</v>
      </c>
      <c r="N5944" s="1" t="s">
        <v>7</v>
      </c>
      <c r="O5944" s="6"/>
    </row>
    <row r="5945">
      <c r="A5945" s="5">
        <v>111734.0</v>
      </c>
      <c r="B5945" s="2">
        <v>46031.0</v>
      </c>
      <c r="C5945" s="1" t="s">
        <v>239</v>
      </c>
      <c r="D5945" s="7">
        <v>187.0</v>
      </c>
      <c r="E5945" s="4">
        <v>46048.0</v>
      </c>
      <c r="F5945" s="5">
        <v>22.0</v>
      </c>
      <c r="G5945" s="5">
        <v>263.0</v>
      </c>
      <c r="H5945" s="5">
        <v>5789.0</v>
      </c>
      <c r="I5945" s="1" t="s">
        <v>21</v>
      </c>
      <c r="J5945" s="1" t="s">
        <v>240</v>
      </c>
      <c r="K5945" s="1" t="s">
        <v>111</v>
      </c>
      <c r="L5945" s="1" t="s">
        <v>5</v>
      </c>
      <c r="M5945" s="1" t="s">
        <v>23</v>
      </c>
      <c r="N5945" s="1" t="s">
        <v>7</v>
      </c>
      <c r="O5945" s="6"/>
    </row>
    <row r="5946">
      <c r="A5946" s="5">
        <v>111734.0</v>
      </c>
      <c r="B5946" s="2">
        <v>46031.0</v>
      </c>
      <c r="C5946" s="1" t="s">
        <v>239</v>
      </c>
      <c r="D5946" s="3" t="s">
        <v>508</v>
      </c>
      <c r="E5946" s="4">
        <v>46048.0</v>
      </c>
      <c r="F5946" s="5">
        <v>60.0</v>
      </c>
      <c r="G5946" s="5">
        <v>81.0</v>
      </c>
      <c r="H5946" s="5">
        <v>4863.0</v>
      </c>
      <c r="I5946" s="1" t="s">
        <v>21</v>
      </c>
      <c r="J5946" s="1" t="s">
        <v>240</v>
      </c>
      <c r="K5946" s="1" t="s">
        <v>111</v>
      </c>
      <c r="L5946" s="1" t="s">
        <v>5</v>
      </c>
      <c r="M5946" s="1" t="s">
        <v>23</v>
      </c>
      <c r="N5946" s="1" t="s">
        <v>7</v>
      </c>
      <c r="O5946" s="6"/>
    </row>
    <row r="5947">
      <c r="A5947" s="5">
        <v>111734.0</v>
      </c>
      <c r="B5947" s="2">
        <v>46031.0</v>
      </c>
      <c r="C5947" s="1" t="s">
        <v>239</v>
      </c>
      <c r="D5947" s="7">
        <v>127.0</v>
      </c>
      <c r="E5947" s="4">
        <v>46048.0</v>
      </c>
      <c r="F5947" s="5">
        <v>66.0</v>
      </c>
      <c r="G5947" s="5">
        <v>114.0</v>
      </c>
      <c r="H5947" s="5">
        <v>7542.0</v>
      </c>
      <c r="I5947" s="1" t="s">
        <v>21</v>
      </c>
      <c r="J5947" s="1" t="s">
        <v>240</v>
      </c>
      <c r="K5947" s="1" t="s">
        <v>111</v>
      </c>
      <c r="L5947" s="1" t="s">
        <v>5</v>
      </c>
      <c r="M5947" s="1" t="s">
        <v>23</v>
      </c>
      <c r="N5947" s="1" t="s">
        <v>7</v>
      </c>
      <c r="O5947" s="6"/>
    </row>
    <row r="5948">
      <c r="A5948" s="5">
        <v>111734.0</v>
      </c>
      <c r="B5948" s="2">
        <v>46031.0</v>
      </c>
      <c r="C5948" s="1" t="s">
        <v>239</v>
      </c>
      <c r="D5948" s="7">
        <v>323.0</v>
      </c>
      <c r="E5948" s="4">
        <v>46048.0</v>
      </c>
      <c r="F5948" s="5">
        <v>500.0</v>
      </c>
      <c r="G5948" s="5">
        <v>41.0</v>
      </c>
      <c r="H5948" s="5">
        <v>20277.0</v>
      </c>
      <c r="I5948" s="1" t="s">
        <v>33</v>
      </c>
      <c r="J5948" s="1" t="s">
        <v>240</v>
      </c>
      <c r="K5948" s="1" t="s">
        <v>111</v>
      </c>
      <c r="L5948" s="1" t="s">
        <v>5</v>
      </c>
      <c r="M5948" s="1" t="s">
        <v>23</v>
      </c>
      <c r="N5948" s="1" t="s">
        <v>7</v>
      </c>
      <c r="O5948" s="6"/>
    </row>
    <row r="5949">
      <c r="A5949" s="5">
        <v>111734.0</v>
      </c>
      <c r="B5949" s="2">
        <v>46031.0</v>
      </c>
      <c r="C5949" s="1" t="s">
        <v>239</v>
      </c>
      <c r="D5949" s="3" t="s">
        <v>51</v>
      </c>
      <c r="E5949" s="4">
        <v>46048.0</v>
      </c>
      <c r="F5949" s="5">
        <v>6.0</v>
      </c>
      <c r="G5949" s="5">
        <v>366.0</v>
      </c>
      <c r="H5949" s="5">
        <v>2197.0</v>
      </c>
      <c r="I5949" s="1" t="s">
        <v>21</v>
      </c>
      <c r="J5949" s="1" t="s">
        <v>240</v>
      </c>
      <c r="K5949" s="1" t="s">
        <v>111</v>
      </c>
      <c r="L5949" s="1" t="s">
        <v>5</v>
      </c>
      <c r="M5949" s="1" t="s">
        <v>23</v>
      </c>
      <c r="N5949" s="1" t="s">
        <v>7</v>
      </c>
      <c r="O5949" s="6"/>
    </row>
    <row r="5950">
      <c r="A5950" s="5">
        <v>111734.0</v>
      </c>
      <c r="B5950" s="2">
        <v>46031.0</v>
      </c>
      <c r="C5950" s="1" t="s">
        <v>239</v>
      </c>
      <c r="D5950" s="7">
        <v>130.0</v>
      </c>
      <c r="E5950" s="4">
        <v>46048.0</v>
      </c>
      <c r="F5950" s="5">
        <v>66.0</v>
      </c>
      <c r="G5950" s="5">
        <v>143.0</v>
      </c>
      <c r="H5950" s="5">
        <v>9443.0</v>
      </c>
      <c r="I5950" s="1" t="s">
        <v>21</v>
      </c>
      <c r="J5950" s="1" t="s">
        <v>240</v>
      </c>
      <c r="K5950" s="1" t="s">
        <v>111</v>
      </c>
      <c r="L5950" s="1" t="s">
        <v>5</v>
      </c>
      <c r="M5950" s="1" t="s">
        <v>23</v>
      </c>
      <c r="N5950" s="1" t="s">
        <v>7</v>
      </c>
      <c r="O5950" s="6"/>
    </row>
    <row r="5951">
      <c r="A5951" s="5">
        <v>111734.0</v>
      </c>
      <c r="B5951" s="2">
        <v>46031.0</v>
      </c>
      <c r="C5951" s="1" t="s">
        <v>239</v>
      </c>
      <c r="D5951" s="7">
        <v>324.0</v>
      </c>
      <c r="E5951" s="4">
        <v>46048.0</v>
      </c>
      <c r="F5951" s="5">
        <v>500.0</v>
      </c>
      <c r="G5951" s="5">
        <v>50.0</v>
      </c>
      <c r="H5951" s="5">
        <v>24922.0</v>
      </c>
      <c r="I5951" s="1" t="s">
        <v>33</v>
      </c>
      <c r="J5951" s="1" t="s">
        <v>240</v>
      </c>
      <c r="K5951" s="1" t="s">
        <v>111</v>
      </c>
      <c r="L5951" s="1" t="s">
        <v>5</v>
      </c>
      <c r="M5951" s="1" t="s">
        <v>23</v>
      </c>
      <c r="N5951" s="1" t="s">
        <v>7</v>
      </c>
      <c r="O5951" s="6"/>
    </row>
    <row r="5952">
      <c r="A5952" s="5">
        <v>111734.0</v>
      </c>
      <c r="B5952" s="2">
        <v>46031.0</v>
      </c>
      <c r="C5952" s="1" t="s">
        <v>239</v>
      </c>
      <c r="D5952" s="7">
        <v>3272.0</v>
      </c>
      <c r="E5952" s="4">
        <v>46048.0</v>
      </c>
      <c r="F5952" s="5">
        <v>200.0</v>
      </c>
      <c r="G5952" s="5">
        <v>30.0</v>
      </c>
      <c r="H5952" s="5">
        <v>6084.0</v>
      </c>
      <c r="I5952" s="1" t="s">
        <v>229</v>
      </c>
      <c r="J5952" s="1" t="s">
        <v>240</v>
      </c>
      <c r="K5952" s="1" t="s">
        <v>111</v>
      </c>
      <c r="L5952" s="1" t="s">
        <v>5</v>
      </c>
      <c r="M5952" s="1" t="s">
        <v>23</v>
      </c>
      <c r="N5952" s="1" t="s">
        <v>7</v>
      </c>
      <c r="O5952" s="6"/>
    </row>
    <row r="5953">
      <c r="A5953" s="5">
        <v>111734.0</v>
      </c>
      <c r="B5953" s="2">
        <v>46031.0</v>
      </c>
      <c r="C5953" s="1" t="s">
        <v>239</v>
      </c>
      <c r="D5953" s="7">
        <v>144.0</v>
      </c>
      <c r="E5953" s="4">
        <v>46048.0</v>
      </c>
      <c r="F5953" s="5">
        <v>180.0</v>
      </c>
      <c r="G5953" s="5">
        <v>98.0</v>
      </c>
      <c r="H5953" s="5">
        <v>17628.0</v>
      </c>
      <c r="I5953" s="1" t="s">
        <v>21</v>
      </c>
      <c r="J5953" s="1" t="s">
        <v>240</v>
      </c>
      <c r="K5953" s="1" t="s">
        <v>111</v>
      </c>
      <c r="L5953" s="1" t="s">
        <v>5</v>
      </c>
      <c r="M5953" s="1" t="s">
        <v>23</v>
      </c>
      <c r="N5953" s="1" t="s">
        <v>7</v>
      </c>
      <c r="O5953" s="6"/>
    </row>
    <row r="5954">
      <c r="A5954" s="5">
        <v>111734.0</v>
      </c>
      <c r="B5954" s="2">
        <v>46031.0</v>
      </c>
      <c r="C5954" s="1" t="s">
        <v>239</v>
      </c>
      <c r="D5954" s="7">
        <v>325.0</v>
      </c>
      <c r="E5954" s="4">
        <v>46048.0</v>
      </c>
      <c r="F5954" s="5">
        <v>200.0</v>
      </c>
      <c r="G5954" s="5">
        <v>59.0</v>
      </c>
      <c r="H5954" s="5">
        <v>11830.0</v>
      </c>
      <c r="I5954" s="1" t="s">
        <v>33</v>
      </c>
      <c r="J5954" s="1" t="s">
        <v>240</v>
      </c>
      <c r="K5954" s="1" t="s">
        <v>111</v>
      </c>
      <c r="L5954" s="1" t="s">
        <v>5</v>
      </c>
      <c r="M5954" s="1" t="s">
        <v>23</v>
      </c>
      <c r="N5954" s="1" t="s">
        <v>7</v>
      </c>
      <c r="O5954" s="6"/>
    </row>
    <row r="5955">
      <c r="A5955" s="5">
        <v>111866.0</v>
      </c>
      <c r="B5955" s="2">
        <v>46036.0</v>
      </c>
      <c r="C5955" s="1" t="s">
        <v>11</v>
      </c>
      <c r="D5955" s="7">
        <v>134.0</v>
      </c>
      <c r="E5955" s="4">
        <v>46048.0</v>
      </c>
      <c r="F5955" s="5">
        <v>12.0</v>
      </c>
      <c r="G5955" s="5">
        <v>562.0</v>
      </c>
      <c r="H5955" s="5">
        <v>6741.0</v>
      </c>
      <c r="I5955" s="1" t="s">
        <v>21</v>
      </c>
      <c r="J5955" s="1" t="s">
        <v>12</v>
      </c>
      <c r="K5955" s="1" t="s">
        <v>13</v>
      </c>
      <c r="L5955" s="1" t="s">
        <v>5</v>
      </c>
      <c r="M5955" s="1" t="s">
        <v>23</v>
      </c>
      <c r="N5955" s="1" t="s">
        <v>7</v>
      </c>
      <c r="O5955" s="6"/>
    </row>
    <row r="5956">
      <c r="A5956" s="5">
        <v>111866.0</v>
      </c>
      <c r="B5956" s="2">
        <v>46036.0</v>
      </c>
      <c r="C5956" s="1" t="s">
        <v>11</v>
      </c>
      <c r="D5956" s="3" t="s">
        <v>31</v>
      </c>
      <c r="E5956" s="4">
        <v>46048.0</v>
      </c>
      <c r="F5956" s="5">
        <v>18.0</v>
      </c>
      <c r="G5956" s="5">
        <v>739.0</v>
      </c>
      <c r="H5956" s="5">
        <v>13307.0</v>
      </c>
      <c r="I5956" s="1" t="s">
        <v>21</v>
      </c>
      <c r="J5956" s="1" t="s">
        <v>12</v>
      </c>
      <c r="K5956" s="1" t="s">
        <v>13</v>
      </c>
      <c r="L5956" s="1" t="s">
        <v>5</v>
      </c>
      <c r="M5956" s="1" t="s">
        <v>23</v>
      </c>
      <c r="N5956" s="1" t="s">
        <v>7</v>
      </c>
      <c r="O5956" s="6"/>
    </row>
    <row r="5957">
      <c r="A5957" s="5">
        <v>111866.0</v>
      </c>
      <c r="B5957" s="2">
        <v>46036.0</v>
      </c>
      <c r="C5957" s="1" t="s">
        <v>11</v>
      </c>
      <c r="D5957" s="3" t="s">
        <v>326</v>
      </c>
      <c r="E5957" s="4">
        <v>46048.0</v>
      </c>
      <c r="F5957" s="5">
        <v>14.0</v>
      </c>
      <c r="G5957" s="5">
        <v>791.0</v>
      </c>
      <c r="H5957" s="5">
        <v>11076.0</v>
      </c>
      <c r="I5957" s="1" t="s">
        <v>21</v>
      </c>
      <c r="J5957" s="1" t="s">
        <v>12</v>
      </c>
      <c r="K5957" s="1" t="s">
        <v>13</v>
      </c>
      <c r="L5957" s="1" t="s">
        <v>5</v>
      </c>
      <c r="M5957" s="1" t="s">
        <v>23</v>
      </c>
      <c r="N5957" s="1" t="s">
        <v>7</v>
      </c>
      <c r="O5957" s="6"/>
    </row>
    <row r="5958">
      <c r="A5958" s="5">
        <v>111866.0</v>
      </c>
      <c r="B5958" s="2">
        <v>46036.0</v>
      </c>
      <c r="C5958" s="1" t="s">
        <v>11</v>
      </c>
      <c r="D5958" s="3" t="s">
        <v>326</v>
      </c>
      <c r="E5958" s="4">
        <v>46048.0</v>
      </c>
      <c r="F5958" s="5">
        <v>14.0</v>
      </c>
      <c r="G5958" s="5">
        <v>791.0</v>
      </c>
      <c r="H5958" s="5">
        <v>11076.0</v>
      </c>
      <c r="I5958" s="1" t="s">
        <v>21</v>
      </c>
      <c r="J5958" s="1" t="s">
        <v>12</v>
      </c>
      <c r="K5958" s="1" t="s">
        <v>13</v>
      </c>
      <c r="L5958" s="1" t="s">
        <v>5</v>
      </c>
      <c r="M5958" s="1" t="s">
        <v>23</v>
      </c>
      <c r="N5958" s="1" t="s">
        <v>7</v>
      </c>
      <c r="O5958" s="6"/>
    </row>
    <row r="5959">
      <c r="A5959" s="5">
        <v>111866.0</v>
      </c>
      <c r="B5959" s="2">
        <v>46036.0</v>
      </c>
      <c r="C5959" s="1" t="s">
        <v>11</v>
      </c>
      <c r="D5959" s="7">
        <v>103.0</v>
      </c>
      <c r="E5959" s="4">
        <v>46048.0</v>
      </c>
      <c r="F5959" s="5">
        <v>108.0</v>
      </c>
      <c r="G5959" s="5">
        <v>53.0</v>
      </c>
      <c r="H5959" s="5">
        <v>5704.0</v>
      </c>
      <c r="I5959" s="1" t="s">
        <v>21</v>
      </c>
      <c r="J5959" s="1" t="s">
        <v>12</v>
      </c>
      <c r="K5959" s="1" t="s">
        <v>13</v>
      </c>
      <c r="L5959" s="1" t="s">
        <v>5</v>
      </c>
      <c r="M5959" s="1" t="s">
        <v>23</v>
      </c>
      <c r="N5959" s="1" t="s">
        <v>7</v>
      </c>
      <c r="O5959" s="6"/>
    </row>
    <row r="5960">
      <c r="A5960" s="5">
        <v>111866.0</v>
      </c>
      <c r="B5960" s="2">
        <v>46036.0</v>
      </c>
      <c r="C5960" s="1" t="s">
        <v>11</v>
      </c>
      <c r="D5960" s="7">
        <v>150.0</v>
      </c>
      <c r="E5960" s="4">
        <v>46048.0</v>
      </c>
      <c r="F5960" s="5">
        <v>30.0</v>
      </c>
      <c r="G5960" s="5">
        <v>647.0</v>
      </c>
      <c r="H5960" s="5">
        <v>19413.0</v>
      </c>
      <c r="I5960" s="1" t="s">
        <v>21</v>
      </c>
      <c r="J5960" s="1" t="s">
        <v>12</v>
      </c>
      <c r="K5960" s="1" t="s">
        <v>13</v>
      </c>
      <c r="L5960" s="1" t="s">
        <v>5</v>
      </c>
      <c r="M5960" s="1" t="s">
        <v>23</v>
      </c>
      <c r="N5960" s="1" t="s">
        <v>7</v>
      </c>
      <c r="O5960" s="6"/>
    </row>
    <row r="5961">
      <c r="A5961" s="5">
        <v>111866.0</v>
      </c>
      <c r="B5961" s="2">
        <v>46036.0</v>
      </c>
      <c r="C5961" s="1" t="s">
        <v>11</v>
      </c>
      <c r="D5961" s="7">
        <v>124.0</v>
      </c>
      <c r="E5961" s="4">
        <v>46048.0</v>
      </c>
      <c r="F5961" s="5">
        <v>276.0</v>
      </c>
      <c r="G5961" s="5">
        <v>132.0</v>
      </c>
      <c r="H5961" s="5">
        <v>36566.0</v>
      </c>
      <c r="I5961" s="1" t="s">
        <v>21</v>
      </c>
      <c r="J5961" s="1" t="s">
        <v>12</v>
      </c>
      <c r="K5961" s="1" t="s">
        <v>13</v>
      </c>
      <c r="L5961" s="1" t="s">
        <v>5</v>
      </c>
      <c r="M5961" s="1" t="s">
        <v>23</v>
      </c>
      <c r="N5961" s="1" t="s">
        <v>7</v>
      </c>
      <c r="O5961" s="6"/>
    </row>
    <row r="5962">
      <c r="A5962" s="5">
        <v>111866.0</v>
      </c>
      <c r="B5962" s="2">
        <v>46036.0</v>
      </c>
      <c r="C5962" s="1" t="s">
        <v>11</v>
      </c>
      <c r="D5962" s="3" t="s">
        <v>335</v>
      </c>
      <c r="E5962" s="4">
        <v>46048.0</v>
      </c>
      <c r="F5962" s="5">
        <v>132.0</v>
      </c>
      <c r="G5962" s="5">
        <v>134.0</v>
      </c>
      <c r="H5962" s="5">
        <v>17658.0</v>
      </c>
      <c r="I5962" s="1" t="s">
        <v>21</v>
      </c>
      <c r="J5962" s="1" t="s">
        <v>12</v>
      </c>
      <c r="K5962" s="1" t="s">
        <v>13</v>
      </c>
      <c r="L5962" s="1" t="s">
        <v>5</v>
      </c>
      <c r="M5962" s="1" t="s">
        <v>23</v>
      </c>
      <c r="N5962" s="1" t="s">
        <v>7</v>
      </c>
      <c r="O5962" s="6"/>
    </row>
    <row r="5963">
      <c r="A5963" s="5">
        <v>111866.0</v>
      </c>
      <c r="B5963" s="2">
        <v>46036.0</v>
      </c>
      <c r="C5963" s="1" t="s">
        <v>11</v>
      </c>
      <c r="D5963" s="3" t="s">
        <v>336</v>
      </c>
      <c r="E5963" s="4">
        <v>46048.0</v>
      </c>
      <c r="F5963" s="5">
        <v>33.0</v>
      </c>
      <c r="G5963" s="5">
        <v>158.0</v>
      </c>
      <c r="H5963" s="5">
        <v>5206.0</v>
      </c>
      <c r="I5963" s="1" t="s">
        <v>21</v>
      </c>
      <c r="J5963" s="1" t="s">
        <v>12</v>
      </c>
      <c r="K5963" s="1" t="s">
        <v>13</v>
      </c>
      <c r="L5963" s="1" t="s">
        <v>5</v>
      </c>
      <c r="M5963" s="1" t="s">
        <v>23</v>
      </c>
      <c r="N5963" s="1" t="s">
        <v>7</v>
      </c>
      <c r="O5963" s="6"/>
    </row>
    <row r="5964">
      <c r="A5964" s="5">
        <v>111866.0</v>
      </c>
      <c r="B5964" s="2">
        <v>46036.0</v>
      </c>
      <c r="C5964" s="1" t="s">
        <v>11</v>
      </c>
      <c r="D5964" s="3" t="s">
        <v>966</v>
      </c>
      <c r="E5964" s="4">
        <v>46048.0</v>
      </c>
      <c r="F5964" s="5">
        <v>92.0</v>
      </c>
      <c r="G5964" s="5">
        <v>137.0</v>
      </c>
      <c r="H5964" s="5">
        <v>12631.0</v>
      </c>
      <c r="I5964" s="1" t="s">
        <v>21</v>
      </c>
      <c r="J5964" s="1" t="s">
        <v>12</v>
      </c>
      <c r="K5964" s="1" t="s">
        <v>13</v>
      </c>
      <c r="L5964" s="1" t="s">
        <v>5</v>
      </c>
      <c r="M5964" s="1" t="s">
        <v>23</v>
      </c>
      <c r="N5964" s="1" t="s">
        <v>7</v>
      </c>
      <c r="O5964" s="6"/>
    </row>
    <row r="5965">
      <c r="A5965" s="5">
        <v>111866.0</v>
      </c>
      <c r="B5965" s="2">
        <v>46036.0</v>
      </c>
      <c r="C5965" s="1" t="s">
        <v>11</v>
      </c>
      <c r="D5965" s="3" t="s">
        <v>686</v>
      </c>
      <c r="E5965" s="4">
        <v>46048.0</v>
      </c>
      <c r="F5965" s="5">
        <v>24.0</v>
      </c>
      <c r="G5965" s="5">
        <v>592.0</v>
      </c>
      <c r="H5965" s="5">
        <v>14210.0</v>
      </c>
      <c r="I5965" s="1" t="s">
        <v>21</v>
      </c>
      <c r="J5965" s="1" t="s">
        <v>12</v>
      </c>
      <c r="K5965" s="1" t="s">
        <v>13</v>
      </c>
      <c r="L5965" s="1" t="s">
        <v>5</v>
      </c>
      <c r="M5965" s="1" t="s">
        <v>23</v>
      </c>
      <c r="N5965" s="1" t="s">
        <v>7</v>
      </c>
      <c r="O5965" s="6"/>
    </row>
    <row r="5966">
      <c r="A5966" s="5">
        <v>111866.0</v>
      </c>
      <c r="B5966" s="2">
        <v>46036.0</v>
      </c>
      <c r="C5966" s="1" t="s">
        <v>11</v>
      </c>
      <c r="D5966" s="3" t="s">
        <v>31</v>
      </c>
      <c r="E5966" s="4">
        <v>46048.0</v>
      </c>
      <c r="F5966" s="5">
        <v>18.0</v>
      </c>
      <c r="G5966" s="5">
        <v>739.0</v>
      </c>
      <c r="H5966" s="5">
        <v>13307.0</v>
      </c>
      <c r="I5966" s="1" t="s">
        <v>21</v>
      </c>
      <c r="J5966" s="1" t="s">
        <v>12</v>
      </c>
      <c r="K5966" s="1" t="s">
        <v>13</v>
      </c>
      <c r="L5966" s="1" t="s">
        <v>5</v>
      </c>
      <c r="M5966" s="1" t="s">
        <v>23</v>
      </c>
      <c r="N5966" s="1" t="s">
        <v>7</v>
      </c>
      <c r="O5966" s="6"/>
    </row>
    <row r="5967">
      <c r="A5967" s="5">
        <v>111866.0</v>
      </c>
      <c r="B5967" s="2">
        <v>46036.0</v>
      </c>
      <c r="C5967" s="1" t="s">
        <v>11</v>
      </c>
      <c r="D5967" s="3" t="s">
        <v>928</v>
      </c>
      <c r="E5967" s="4">
        <v>46048.0</v>
      </c>
      <c r="F5967" s="5">
        <v>33.0</v>
      </c>
      <c r="G5967" s="5">
        <v>177.0</v>
      </c>
      <c r="H5967" s="5">
        <v>5831.0</v>
      </c>
      <c r="I5967" s="1" t="s">
        <v>21</v>
      </c>
      <c r="J5967" s="1" t="s">
        <v>12</v>
      </c>
      <c r="K5967" s="1" t="s">
        <v>13</v>
      </c>
      <c r="L5967" s="1" t="s">
        <v>5</v>
      </c>
      <c r="M5967" s="1" t="s">
        <v>23</v>
      </c>
      <c r="N5967" s="1" t="s">
        <v>7</v>
      </c>
      <c r="O5967" s="6"/>
    </row>
    <row r="5968">
      <c r="A5968" s="5">
        <v>111866.0</v>
      </c>
      <c r="B5968" s="2">
        <v>46036.0</v>
      </c>
      <c r="C5968" s="1" t="s">
        <v>11</v>
      </c>
      <c r="D5968" s="3" t="s">
        <v>331</v>
      </c>
      <c r="E5968" s="4">
        <v>46048.0</v>
      </c>
      <c r="F5968" s="5">
        <v>66.0</v>
      </c>
      <c r="G5968" s="5">
        <v>175.0</v>
      </c>
      <c r="H5968" s="5">
        <v>11533.0</v>
      </c>
      <c r="I5968" s="1" t="s">
        <v>21</v>
      </c>
      <c r="J5968" s="1" t="s">
        <v>12</v>
      </c>
      <c r="K5968" s="1" t="s">
        <v>13</v>
      </c>
      <c r="L5968" s="1" t="s">
        <v>5</v>
      </c>
      <c r="M5968" s="1" t="s">
        <v>23</v>
      </c>
      <c r="N5968" s="1" t="s">
        <v>7</v>
      </c>
      <c r="O5968" s="6"/>
    </row>
    <row r="5969">
      <c r="A5969" s="5">
        <v>111866.0</v>
      </c>
      <c r="B5969" s="2">
        <v>46036.0</v>
      </c>
      <c r="C5969" s="1" t="s">
        <v>11</v>
      </c>
      <c r="D5969" s="7">
        <v>153.0</v>
      </c>
      <c r="E5969" s="4">
        <v>46048.0</v>
      </c>
      <c r="F5969" s="5">
        <v>75.0</v>
      </c>
      <c r="G5969" s="5">
        <v>365.0</v>
      </c>
      <c r="H5969" s="5">
        <v>27362.0</v>
      </c>
      <c r="I5969" s="1" t="s">
        <v>21</v>
      </c>
      <c r="J5969" s="1" t="s">
        <v>12</v>
      </c>
      <c r="K5969" s="1" t="s">
        <v>13</v>
      </c>
      <c r="L5969" s="1" t="s">
        <v>5</v>
      </c>
      <c r="M5969" s="1" t="s">
        <v>23</v>
      </c>
      <c r="N5969" s="1" t="s">
        <v>7</v>
      </c>
      <c r="O5969" s="6"/>
    </row>
    <row r="5970">
      <c r="A5970" s="5">
        <v>111871.0</v>
      </c>
      <c r="B5970" s="2">
        <v>46036.0</v>
      </c>
      <c r="C5970" s="1" t="s">
        <v>261</v>
      </c>
      <c r="D5970" s="3" t="s">
        <v>685</v>
      </c>
      <c r="E5970" s="4">
        <v>46048.0</v>
      </c>
      <c r="F5970" s="5">
        <v>24.0</v>
      </c>
      <c r="G5970" s="5">
        <v>512.0</v>
      </c>
      <c r="H5970" s="5">
        <v>12044.0</v>
      </c>
      <c r="I5970" s="1" t="s">
        <v>21</v>
      </c>
      <c r="J5970" s="1" t="s">
        <v>216</v>
      </c>
      <c r="K5970" s="1" t="s">
        <v>28</v>
      </c>
      <c r="L5970" s="1" t="s">
        <v>5</v>
      </c>
      <c r="M5970" s="1" t="s">
        <v>23</v>
      </c>
      <c r="N5970" s="1" t="s">
        <v>7</v>
      </c>
      <c r="O5970" s="6"/>
    </row>
    <row r="5971">
      <c r="A5971" s="5">
        <v>111871.0</v>
      </c>
      <c r="B5971" s="2">
        <v>46036.0</v>
      </c>
      <c r="C5971" s="1" t="s">
        <v>261</v>
      </c>
      <c r="D5971" s="3" t="s">
        <v>686</v>
      </c>
      <c r="E5971" s="4">
        <v>46048.0</v>
      </c>
      <c r="F5971" s="5">
        <v>24.0</v>
      </c>
      <c r="G5971" s="5">
        <v>592.0</v>
      </c>
      <c r="H5971" s="5">
        <v>13925.0</v>
      </c>
      <c r="I5971" s="1" t="s">
        <v>21</v>
      </c>
      <c r="J5971" s="1" t="s">
        <v>216</v>
      </c>
      <c r="K5971" s="1" t="s">
        <v>28</v>
      </c>
      <c r="L5971" s="1" t="s">
        <v>5</v>
      </c>
      <c r="M5971" s="1" t="s">
        <v>23</v>
      </c>
      <c r="N5971" s="1" t="s">
        <v>7</v>
      </c>
      <c r="O5971" s="6"/>
    </row>
    <row r="5972">
      <c r="A5972" s="5">
        <v>111872.0</v>
      </c>
      <c r="B5972" s="2">
        <v>46036.0</v>
      </c>
      <c r="C5972" s="1" t="s">
        <v>261</v>
      </c>
      <c r="D5972" s="3" t="s">
        <v>1079</v>
      </c>
      <c r="E5972" s="4">
        <v>46048.0</v>
      </c>
      <c r="F5972" s="5">
        <v>66.0</v>
      </c>
      <c r="G5972" s="5">
        <v>245.0</v>
      </c>
      <c r="H5972" s="5">
        <v>15836.0</v>
      </c>
      <c r="I5972" s="1" t="s">
        <v>21</v>
      </c>
      <c r="J5972" s="1" t="s">
        <v>216</v>
      </c>
      <c r="K5972" s="1" t="s">
        <v>28</v>
      </c>
      <c r="L5972" s="1" t="s">
        <v>5</v>
      </c>
      <c r="M5972" s="1" t="s">
        <v>23</v>
      </c>
      <c r="N5972" s="1" t="s">
        <v>7</v>
      </c>
      <c r="O5972" s="6"/>
    </row>
    <row r="5973">
      <c r="A5973" s="5">
        <v>111872.0</v>
      </c>
      <c r="B5973" s="2">
        <v>46036.0</v>
      </c>
      <c r="C5973" s="1" t="s">
        <v>261</v>
      </c>
      <c r="D5973" s="7">
        <v>130.0</v>
      </c>
      <c r="E5973" s="4">
        <v>46048.0</v>
      </c>
      <c r="F5973" s="5">
        <v>132.0</v>
      </c>
      <c r="G5973" s="5">
        <v>143.0</v>
      </c>
      <c r="H5973" s="5">
        <v>18506.0</v>
      </c>
      <c r="I5973" s="1" t="s">
        <v>21</v>
      </c>
      <c r="J5973" s="1" t="s">
        <v>216</v>
      </c>
      <c r="K5973" s="1" t="s">
        <v>28</v>
      </c>
      <c r="L5973" s="1" t="s">
        <v>5</v>
      </c>
      <c r="M5973" s="1" t="s">
        <v>23</v>
      </c>
      <c r="N5973" s="1" t="s">
        <v>7</v>
      </c>
      <c r="O5973" s="6"/>
    </row>
    <row r="5974">
      <c r="A5974" s="5">
        <v>111891.0</v>
      </c>
      <c r="B5974" s="2">
        <v>46037.0</v>
      </c>
      <c r="C5974" s="1" t="s">
        <v>1094</v>
      </c>
      <c r="D5974" s="7">
        <v>343.0</v>
      </c>
      <c r="E5974" s="4">
        <v>46048.0</v>
      </c>
      <c r="F5974" s="5">
        <v>110.0</v>
      </c>
      <c r="G5974" s="5">
        <v>52.0</v>
      </c>
      <c r="H5974" s="5">
        <v>5572.0</v>
      </c>
      <c r="I5974" s="1" t="s">
        <v>229</v>
      </c>
      <c r="J5974" s="1" t="s">
        <v>224</v>
      </c>
      <c r="K5974" s="1" t="s">
        <v>111</v>
      </c>
      <c r="L5974" s="1" t="s">
        <v>5</v>
      </c>
      <c r="M5974" s="1" t="s">
        <v>23</v>
      </c>
      <c r="N5974" s="1" t="s">
        <v>7</v>
      </c>
      <c r="O5974" s="6"/>
    </row>
    <row r="5975">
      <c r="A5975" s="5">
        <v>111891.0</v>
      </c>
      <c r="B5975" s="2">
        <v>46037.0</v>
      </c>
      <c r="C5975" s="1" t="s">
        <v>1094</v>
      </c>
      <c r="D5975" s="3" t="s">
        <v>231</v>
      </c>
      <c r="E5975" s="4">
        <v>46048.0</v>
      </c>
      <c r="F5975" s="5">
        <v>100.0</v>
      </c>
      <c r="G5975" s="5">
        <v>27.0</v>
      </c>
      <c r="H5975" s="5">
        <v>2650.0</v>
      </c>
      <c r="I5975" s="1" t="s">
        <v>229</v>
      </c>
      <c r="J5975" s="1" t="s">
        <v>224</v>
      </c>
      <c r="K5975" s="1" t="s">
        <v>111</v>
      </c>
      <c r="L5975" s="1" t="s">
        <v>5</v>
      </c>
      <c r="M5975" s="1" t="s">
        <v>23</v>
      </c>
      <c r="N5975" s="1" t="s">
        <v>7</v>
      </c>
      <c r="O5975" s="6"/>
    </row>
    <row r="5976">
      <c r="A5976" s="5">
        <v>111891.0</v>
      </c>
      <c r="B5976" s="2">
        <v>46037.0</v>
      </c>
      <c r="C5976" s="1" t="s">
        <v>1094</v>
      </c>
      <c r="D5976" s="7">
        <v>344.0</v>
      </c>
      <c r="E5976" s="4">
        <v>46048.0</v>
      </c>
      <c r="F5976" s="5">
        <v>50.0</v>
      </c>
      <c r="G5976" s="5">
        <v>77.0</v>
      </c>
      <c r="H5976" s="5">
        <v>3767.0</v>
      </c>
      <c r="I5976" s="1" t="s">
        <v>229</v>
      </c>
      <c r="J5976" s="1" t="s">
        <v>224</v>
      </c>
      <c r="K5976" s="1" t="s">
        <v>111</v>
      </c>
      <c r="L5976" s="1" t="s">
        <v>5</v>
      </c>
      <c r="M5976" s="1" t="s">
        <v>23</v>
      </c>
      <c r="N5976" s="1" t="s">
        <v>7</v>
      </c>
      <c r="O5976" s="6"/>
    </row>
    <row r="5977">
      <c r="A5977" s="5">
        <v>111891.0</v>
      </c>
      <c r="B5977" s="2">
        <v>46037.0</v>
      </c>
      <c r="C5977" s="1" t="s">
        <v>1094</v>
      </c>
      <c r="D5977" s="7">
        <v>3271.0</v>
      </c>
      <c r="E5977" s="4">
        <v>46048.0</v>
      </c>
      <c r="F5977" s="5">
        <v>150.0</v>
      </c>
      <c r="G5977" s="5">
        <v>52.0</v>
      </c>
      <c r="H5977" s="5">
        <v>7576.0</v>
      </c>
      <c r="I5977" s="1" t="s">
        <v>229</v>
      </c>
      <c r="J5977" s="1" t="s">
        <v>224</v>
      </c>
      <c r="K5977" s="1" t="s">
        <v>111</v>
      </c>
      <c r="L5977" s="1" t="s">
        <v>5</v>
      </c>
      <c r="M5977" s="1" t="s">
        <v>23</v>
      </c>
      <c r="N5977" s="1" t="s">
        <v>7</v>
      </c>
      <c r="O5977" s="6"/>
    </row>
    <row r="5978">
      <c r="A5978" s="5">
        <v>111891.0</v>
      </c>
      <c r="B5978" s="2">
        <v>46037.0</v>
      </c>
      <c r="C5978" s="1" t="s">
        <v>1094</v>
      </c>
      <c r="D5978" s="7">
        <v>3281.0</v>
      </c>
      <c r="E5978" s="4">
        <v>46048.0</v>
      </c>
      <c r="F5978" s="5">
        <v>150.0</v>
      </c>
      <c r="G5978" s="5">
        <v>54.0</v>
      </c>
      <c r="H5978" s="5">
        <v>7949.0</v>
      </c>
      <c r="I5978" s="1" t="s">
        <v>229</v>
      </c>
      <c r="J5978" s="1" t="s">
        <v>224</v>
      </c>
      <c r="K5978" s="1" t="s">
        <v>111</v>
      </c>
      <c r="L5978" s="1" t="s">
        <v>5</v>
      </c>
      <c r="M5978" s="1" t="s">
        <v>23</v>
      </c>
      <c r="N5978" s="1" t="s">
        <v>7</v>
      </c>
      <c r="O5978" s="6"/>
    </row>
    <row r="5979">
      <c r="A5979" s="5">
        <v>111891.0</v>
      </c>
      <c r="B5979" s="2">
        <v>46037.0</v>
      </c>
      <c r="C5979" s="1" t="s">
        <v>1094</v>
      </c>
      <c r="D5979" s="7">
        <v>3727.0</v>
      </c>
      <c r="E5979" s="4">
        <v>46048.0</v>
      </c>
      <c r="F5979" s="5">
        <v>60.0</v>
      </c>
      <c r="G5979" s="5">
        <v>80.0</v>
      </c>
      <c r="H5979" s="5">
        <v>4720.0</v>
      </c>
      <c r="I5979" s="1" t="s">
        <v>229</v>
      </c>
      <c r="J5979" s="1" t="s">
        <v>224</v>
      </c>
      <c r="K5979" s="1" t="s">
        <v>111</v>
      </c>
      <c r="L5979" s="1" t="s">
        <v>5</v>
      </c>
      <c r="M5979" s="1" t="s">
        <v>23</v>
      </c>
      <c r="N5979" s="1" t="s">
        <v>7</v>
      </c>
      <c r="O5979" s="6"/>
    </row>
    <row r="5980">
      <c r="A5980" s="5">
        <v>111891.0</v>
      </c>
      <c r="B5980" s="2">
        <v>46037.0</v>
      </c>
      <c r="C5980" s="1" t="s">
        <v>1094</v>
      </c>
      <c r="D5980" s="7">
        <v>341.0</v>
      </c>
      <c r="E5980" s="4">
        <v>46048.0</v>
      </c>
      <c r="F5980" s="5">
        <v>150.0</v>
      </c>
      <c r="G5980" s="5">
        <v>27.0</v>
      </c>
      <c r="H5980" s="5">
        <v>3989.0</v>
      </c>
      <c r="I5980" s="1" t="s">
        <v>229</v>
      </c>
      <c r="J5980" s="1" t="s">
        <v>224</v>
      </c>
      <c r="K5980" s="1" t="s">
        <v>111</v>
      </c>
      <c r="L5980" s="1" t="s">
        <v>5</v>
      </c>
      <c r="M5980" s="1" t="s">
        <v>23</v>
      </c>
      <c r="N5980" s="1" t="s">
        <v>7</v>
      </c>
      <c r="O5980" s="6"/>
    </row>
    <row r="5981">
      <c r="A5981" s="5">
        <v>111891.0</v>
      </c>
      <c r="B5981" s="2">
        <v>46037.0</v>
      </c>
      <c r="C5981" s="1" t="s">
        <v>1094</v>
      </c>
      <c r="D5981" s="7">
        <v>342.0</v>
      </c>
      <c r="E5981" s="4">
        <v>46048.0</v>
      </c>
      <c r="F5981" s="5">
        <v>100.0</v>
      </c>
      <c r="G5981" s="5">
        <v>41.0</v>
      </c>
      <c r="H5981" s="5">
        <v>3989.0</v>
      </c>
      <c r="I5981" s="1" t="s">
        <v>229</v>
      </c>
      <c r="J5981" s="1" t="s">
        <v>224</v>
      </c>
      <c r="K5981" s="1" t="s">
        <v>111</v>
      </c>
      <c r="L5981" s="1" t="s">
        <v>5</v>
      </c>
      <c r="M5981" s="1" t="s">
        <v>23</v>
      </c>
      <c r="N5981" s="1" t="s">
        <v>7</v>
      </c>
      <c r="O5981" s="6"/>
    </row>
    <row r="5982">
      <c r="A5982" s="5">
        <v>300433.0</v>
      </c>
      <c r="B5982" s="2">
        <v>46038.0</v>
      </c>
      <c r="C5982" s="1" t="s">
        <v>1120</v>
      </c>
      <c r="D5982" s="3" t="s">
        <v>10</v>
      </c>
      <c r="E5982" s="4">
        <v>46048.0</v>
      </c>
      <c r="F5982" s="5">
        <v>20.0</v>
      </c>
      <c r="G5982" s="5">
        <v>1162.0</v>
      </c>
      <c r="H5982" s="5">
        <v>22781.0</v>
      </c>
      <c r="I5982" s="1" t="s">
        <v>2</v>
      </c>
      <c r="J5982" s="1" t="s">
        <v>92</v>
      </c>
      <c r="K5982" s="1" t="s">
        <v>13</v>
      </c>
      <c r="L5982" s="1" t="s">
        <v>5</v>
      </c>
      <c r="M5982" s="1" t="s">
        <v>6</v>
      </c>
      <c r="N5982" s="1" t="s">
        <v>7</v>
      </c>
      <c r="O5982" s="6"/>
    </row>
    <row r="5983">
      <c r="A5983" s="5">
        <v>300433.0</v>
      </c>
      <c r="B5983" s="2">
        <v>46038.0</v>
      </c>
      <c r="C5983" s="1" t="s">
        <v>1120</v>
      </c>
      <c r="D5983" s="3" t="s">
        <v>9</v>
      </c>
      <c r="E5983" s="4">
        <v>46048.0</v>
      </c>
      <c r="F5983" s="5">
        <v>24.0</v>
      </c>
      <c r="G5983" s="5">
        <v>527.0</v>
      </c>
      <c r="H5983" s="5">
        <v>12398.0</v>
      </c>
      <c r="I5983" s="1" t="s">
        <v>2</v>
      </c>
      <c r="J5983" s="1" t="s">
        <v>92</v>
      </c>
      <c r="K5983" s="1" t="s">
        <v>13</v>
      </c>
      <c r="L5983" s="1" t="s">
        <v>5</v>
      </c>
      <c r="M5983" s="1" t="s">
        <v>6</v>
      </c>
      <c r="N5983" s="1" t="s">
        <v>7</v>
      </c>
      <c r="O5983" s="6"/>
    </row>
    <row r="5984">
      <c r="A5984" s="5">
        <v>111910.0</v>
      </c>
      <c r="B5984" s="2">
        <v>46038.0</v>
      </c>
      <c r="C5984" s="1" t="s">
        <v>24</v>
      </c>
      <c r="D5984" s="7">
        <v>105.0</v>
      </c>
      <c r="E5984" s="4">
        <v>46048.0</v>
      </c>
      <c r="F5984" s="5">
        <v>64.0</v>
      </c>
      <c r="G5984" s="5">
        <v>282.0</v>
      </c>
      <c r="H5984" s="5">
        <v>17704.0</v>
      </c>
      <c r="I5984" s="1" t="s">
        <v>21</v>
      </c>
      <c r="J5984" s="1" t="s">
        <v>27</v>
      </c>
      <c r="K5984" s="1" t="s">
        <v>28</v>
      </c>
      <c r="L5984" s="1" t="s">
        <v>5</v>
      </c>
      <c r="M5984" s="1" t="s">
        <v>23</v>
      </c>
      <c r="N5984" s="1" t="s">
        <v>7</v>
      </c>
      <c r="O5984" s="6"/>
    </row>
    <row r="5985">
      <c r="A5985" s="5">
        <v>111910.0</v>
      </c>
      <c r="B5985" s="2">
        <v>46038.0</v>
      </c>
      <c r="C5985" s="1" t="s">
        <v>24</v>
      </c>
      <c r="D5985" s="7">
        <v>123.0</v>
      </c>
      <c r="E5985" s="4">
        <v>46048.0</v>
      </c>
      <c r="F5985" s="5">
        <v>180.0</v>
      </c>
      <c r="G5985" s="5">
        <v>113.0</v>
      </c>
      <c r="H5985" s="5">
        <v>19984.0</v>
      </c>
      <c r="I5985" s="1" t="s">
        <v>21</v>
      </c>
      <c r="J5985" s="1" t="s">
        <v>27</v>
      </c>
      <c r="K5985" s="1" t="s">
        <v>28</v>
      </c>
      <c r="L5985" s="1" t="s">
        <v>5</v>
      </c>
      <c r="M5985" s="1" t="s">
        <v>23</v>
      </c>
      <c r="N5985" s="1" t="s">
        <v>7</v>
      </c>
      <c r="O5985" s="6"/>
    </row>
    <row r="5986">
      <c r="A5986" s="5">
        <v>111910.0</v>
      </c>
      <c r="B5986" s="2">
        <v>46038.0</v>
      </c>
      <c r="C5986" s="1" t="s">
        <v>24</v>
      </c>
      <c r="D5986" s="7">
        <v>124.0</v>
      </c>
      <c r="E5986" s="4">
        <v>46048.0</v>
      </c>
      <c r="F5986" s="5">
        <v>92.0</v>
      </c>
      <c r="G5986" s="5">
        <v>132.0</v>
      </c>
      <c r="H5986" s="5">
        <v>11946.0</v>
      </c>
      <c r="I5986" s="1" t="s">
        <v>21</v>
      </c>
      <c r="J5986" s="1" t="s">
        <v>27</v>
      </c>
      <c r="K5986" s="1" t="s">
        <v>28</v>
      </c>
      <c r="L5986" s="1" t="s">
        <v>5</v>
      </c>
      <c r="M5986" s="1" t="s">
        <v>23</v>
      </c>
      <c r="N5986" s="1" t="s">
        <v>7</v>
      </c>
      <c r="O5986" s="6"/>
    </row>
    <row r="5987">
      <c r="A5987" s="5">
        <v>111910.0</v>
      </c>
      <c r="B5987" s="2">
        <v>46038.0</v>
      </c>
      <c r="C5987" s="1" t="s">
        <v>24</v>
      </c>
      <c r="D5987" s="3" t="s">
        <v>41</v>
      </c>
      <c r="E5987" s="4">
        <v>46048.0</v>
      </c>
      <c r="F5987" s="5">
        <v>145.0</v>
      </c>
      <c r="G5987" s="5">
        <v>202.0</v>
      </c>
      <c r="H5987" s="5">
        <v>28649.0</v>
      </c>
      <c r="I5987" s="1" t="s">
        <v>21</v>
      </c>
      <c r="J5987" s="1" t="s">
        <v>27</v>
      </c>
      <c r="K5987" s="1" t="s">
        <v>28</v>
      </c>
      <c r="L5987" s="1" t="s">
        <v>5</v>
      </c>
      <c r="M5987" s="1" t="s">
        <v>23</v>
      </c>
      <c r="N5987" s="1" t="s">
        <v>7</v>
      </c>
      <c r="O5987" s="6"/>
    </row>
    <row r="5988">
      <c r="A5988" s="5">
        <v>111910.0</v>
      </c>
      <c r="B5988" s="2">
        <v>46038.0</v>
      </c>
      <c r="C5988" s="1" t="s">
        <v>24</v>
      </c>
      <c r="D5988" s="7">
        <v>132.0</v>
      </c>
      <c r="E5988" s="4">
        <v>46048.0</v>
      </c>
      <c r="F5988" s="5">
        <v>13.0</v>
      </c>
      <c r="G5988" s="5">
        <v>308.0</v>
      </c>
      <c r="H5988" s="5">
        <v>3928.0</v>
      </c>
      <c r="I5988" s="1" t="s">
        <v>21</v>
      </c>
      <c r="J5988" s="1" t="s">
        <v>27</v>
      </c>
      <c r="K5988" s="1" t="s">
        <v>28</v>
      </c>
      <c r="L5988" s="1" t="s">
        <v>5</v>
      </c>
      <c r="M5988" s="1" t="s">
        <v>23</v>
      </c>
      <c r="N5988" s="1" t="s">
        <v>7</v>
      </c>
      <c r="O5988" s="6"/>
    </row>
    <row r="5989">
      <c r="A5989" s="5">
        <v>111910.0</v>
      </c>
      <c r="B5989" s="2">
        <v>46038.0</v>
      </c>
      <c r="C5989" s="1" t="s">
        <v>24</v>
      </c>
      <c r="D5989" s="7">
        <v>187.0</v>
      </c>
      <c r="E5989" s="4">
        <v>46048.0</v>
      </c>
      <c r="F5989" s="5">
        <v>66.0</v>
      </c>
      <c r="G5989" s="5">
        <v>263.0</v>
      </c>
      <c r="H5989" s="5">
        <v>17015.0</v>
      </c>
      <c r="I5989" s="1" t="s">
        <v>21</v>
      </c>
      <c r="J5989" s="1" t="s">
        <v>27</v>
      </c>
      <c r="K5989" s="1" t="s">
        <v>28</v>
      </c>
      <c r="L5989" s="1" t="s">
        <v>5</v>
      </c>
      <c r="M5989" s="1" t="s">
        <v>23</v>
      </c>
      <c r="N5989" s="1" t="s">
        <v>7</v>
      </c>
      <c r="O5989" s="6"/>
    </row>
    <row r="5990">
      <c r="A5990" s="5">
        <v>111910.0</v>
      </c>
      <c r="B5990" s="2">
        <v>46038.0</v>
      </c>
      <c r="C5990" s="1" t="s">
        <v>24</v>
      </c>
      <c r="D5990" s="3" t="s">
        <v>31</v>
      </c>
      <c r="E5990" s="4">
        <v>46048.0</v>
      </c>
      <c r="F5990" s="5">
        <v>24.0</v>
      </c>
      <c r="G5990" s="5">
        <v>739.0</v>
      </c>
      <c r="H5990" s="5">
        <v>17388.0</v>
      </c>
      <c r="I5990" s="1" t="s">
        <v>21</v>
      </c>
      <c r="J5990" s="1" t="s">
        <v>27</v>
      </c>
      <c r="K5990" s="1" t="s">
        <v>28</v>
      </c>
      <c r="L5990" s="1" t="s">
        <v>5</v>
      </c>
      <c r="M5990" s="1" t="s">
        <v>23</v>
      </c>
      <c r="N5990" s="1" t="s">
        <v>7</v>
      </c>
      <c r="O5990" s="6"/>
    </row>
    <row r="5991">
      <c r="A5991" s="5">
        <v>111910.0</v>
      </c>
      <c r="B5991" s="2">
        <v>46038.0</v>
      </c>
      <c r="C5991" s="1" t="s">
        <v>24</v>
      </c>
      <c r="D5991" s="7">
        <v>343.0</v>
      </c>
      <c r="E5991" s="4">
        <v>46048.0</v>
      </c>
      <c r="F5991" s="5">
        <v>50.0</v>
      </c>
      <c r="G5991" s="5">
        <v>52.0</v>
      </c>
      <c r="H5991" s="5">
        <v>2534.0</v>
      </c>
      <c r="I5991" s="1" t="s">
        <v>229</v>
      </c>
      <c r="J5991" s="1" t="s">
        <v>27</v>
      </c>
      <c r="K5991" s="1" t="s">
        <v>28</v>
      </c>
      <c r="L5991" s="1" t="s">
        <v>5</v>
      </c>
      <c r="M5991" s="1" t="s">
        <v>23</v>
      </c>
      <c r="N5991" s="1" t="s">
        <v>7</v>
      </c>
      <c r="O5991" s="6"/>
    </row>
    <row r="5992">
      <c r="A5992" s="5">
        <v>111910.0</v>
      </c>
      <c r="B5992" s="2">
        <v>46038.0</v>
      </c>
      <c r="C5992" s="1" t="s">
        <v>24</v>
      </c>
      <c r="D5992" s="7">
        <v>144.0</v>
      </c>
      <c r="E5992" s="4">
        <v>46048.0</v>
      </c>
      <c r="F5992" s="5">
        <v>180.0</v>
      </c>
      <c r="G5992" s="5">
        <v>98.0</v>
      </c>
      <c r="H5992" s="5">
        <v>17275.0</v>
      </c>
      <c r="I5992" s="1" t="s">
        <v>21</v>
      </c>
      <c r="J5992" s="1" t="s">
        <v>27</v>
      </c>
      <c r="K5992" s="1" t="s">
        <v>28</v>
      </c>
      <c r="L5992" s="1" t="s">
        <v>5</v>
      </c>
      <c r="M5992" s="1" t="s">
        <v>23</v>
      </c>
      <c r="N5992" s="1" t="s">
        <v>7</v>
      </c>
      <c r="O5992" s="6"/>
    </row>
    <row r="5993">
      <c r="A5993" s="5">
        <v>111910.0</v>
      </c>
      <c r="B5993" s="2">
        <v>46038.0</v>
      </c>
      <c r="C5993" s="1" t="s">
        <v>24</v>
      </c>
      <c r="D5993" s="3" t="s">
        <v>36</v>
      </c>
      <c r="E5993" s="4">
        <v>46048.0</v>
      </c>
      <c r="F5993" s="5">
        <v>132.0</v>
      </c>
      <c r="G5993" s="5">
        <v>156.0</v>
      </c>
      <c r="H5993" s="5">
        <v>20120.0</v>
      </c>
      <c r="I5993" s="1" t="s">
        <v>21</v>
      </c>
      <c r="J5993" s="1" t="s">
        <v>27</v>
      </c>
      <c r="K5993" s="1" t="s">
        <v>28</v>
      </c>
      <c r="L5993" s="1" t="s">
        <v>5</v>
      </c>
      <c r="M5993" s="1" t="s">
        <v>23</v>
      </c>
      <c r="N5993" s="1" t="s">
        <v>7</v>
      </c>
      <c r="O5993" s="6"/>
    </row>
    <row r="5994">
      <c r="A5994" s="5">
        <v>111910.0</v>
      </c>
      <c r="B5994" s="2">
        <v>46038.0</v>
      </c>
      <c r="C5994" s="1" t="s">
        <v>24</v>
      </c>
      <c r="D5994" s="7">
        <v>344.0</v>
      </c>
      <c r="E5994" s="4">
        <v>46048.0</v>
      </c>
      <c r="F5994" s="5">
        <v>50.0</v>
      </c>
      <c r="G5994" s="5">
        <v>77.0</v>
      </c>
      <c r="H5994" s="5">
        <v>3768.0</v>
      </c>
      <c r="I5994" s="1" t="s">
        <v>229</v>
      </c>
      <c r="J5994" s="1" t="s">
        <v>27</v>
      </c>
      <c r="K5994" s="1" t="s">
        <v>28</v>
      </c>
      <c r="L5994" s="1" t="s">
        <v>5</v>
      </c>
      <c r="M5994" s="1" t="s">
        <v>23</v>
      </c>
      <c r="N5994" s="1" t="s">
        <v>7</v>
      </c>
      <c r="O5994" s="6"/>
    </row>
    <row r="5995">
      <c r="A5995" s="5">
        <v>111910.0</v>
      </c>
      <c r="B5995" s="2">
        <v>46038.0</v>
      </c>
      <c r="C5995" s="1" t="s">
        <v>24</v>
      </c>
      <c r="D5995" s="7">
        <v>150.0</v>
      </c>
      <c r="E5995" s="4">
        <v>46048.0</v>
      </c>
      <c r="F5995" s="5">
        <v>28.0</v>
      </c>
      <c r="G5995" s="5">
        <v>647.0</v>
      </c>
      <c r="H5995" s="5">
        <v>17756.0</v>
      </c>
      <c r="I5995" s="1" t="s">
        <v>21</v>
      </c>
      <c r="J5995" s="1" t="s">
        <v>27</v>
      </c>
      <c r="K5995" s="1" t="s">
        <v>28</v>
      </c>
      <c r="L5995" s="1" t="s">
        <v>5</v>
      </c>
      <c r="M5995" s="1" t="s">
        <v>23</v>
      </c>
      <c r="N5995" s="1" t="s">
        <v>7</v>
      </c>
      <c r="O5995" s="6"/>
    </row>
    <row r="5996">
      <c r="A5996" s="5">
        <v>111910.0</v>
      </c>
      <c r="B5996" s="2">
        <v>46038.0</v>
      </c>
      <c r="C5996" s="1" t="s">
        <v>24</v>
      </c>
      <c r="D5996" s="3" t="s">
        <v>325</v>
      </c>
      <c r="E5996" s="4">
        <v>46048.0</v>
      </c>
      <c r="F5996" s="5">
        <v>14.0</v>
      </c>
      <c r="G5996" s="5">
        <v>787.0</v>
      </c>
      <c r="H5996" s="5">
        <v>10802.0</v>
      </c>
      <c r="I5996" s="1" t="s">
        <v>21</v>
      </c>
      <c r="J5996" s="1" t="s">
        <v>27</v>
      </c>
      <c r="K5996" s="1" t="s">
        <v>28</v>
      </c>
      <c r="L5996" s="1" t="s">
        <v>5</v>
      </c>
      <c r="M5996" s="1" t="s">
        <v>23</v>
      </c>
      <c r="N5996" s="1" t="s">
        <v>7</v>
      </c>
      <c r="O5996" s="6"/>
    </row>
    <row r="5997">
      <c r="A5997" s="5">
        <v>111910.0</v>
      </c>
      <c r="B5997" s="2">
        <v>46038.0</v>
      </c>
      <c r="C5997" s="1" t="s">
        <v>24</v>
      </c>
      <c r="D5997" s="7">
        <v>186.0</v>
      </c>
      <c r="E5997" s="4">
        <v>46048.0</v>
      </c>
      <c r="F5997" s="5">
        <v>64.0</v>
      </c>
      <c r="G5997" s="5">
        <v>60.0</v>
      </c>
      <c r="H5997" s="5">
        <v>3735.0</v>
      </c>
      <c r="I5997" s="1" t="s">
        <v>21</v>
      </c>
      <c r="J5997" s="1" t="s">
        <v>27</v>
      </c>
      <c r="K5997" s="1" t="s">
        <v>28</v>
      </c>
      <c r="L5997" s="1" t="s">
        <v>5</v>
      </c>
      <c r="M5997" s="1" t="s">
        <v>23</v>
      </c>
      <c r="N5997" s="1" t="s">
        <v>7</v>
      </c>
      <c r="O5997" s="6"/>
    </row>
    <row r="5998">
      <c r="A5998" s="5">
        <v>111910.0</v>
      </c>
      <c r="B5998" s="2">
        <v>46038.0</v>
      </c>
      <c r="C5998" s="1" t="s">
        <v>24</v>
      </c>
      <c r="D5998" s="3" t="s">
        <v>326</v>
      </c>
      <c r="E5998" s="4">
        <v>46048.0</v>
      </c>
      <c r="F5998" s="5">
        <v>14.0</v>
      </c>
      <c r="G5998" s="5">
        <v>791.0</v>
      </c>
      <c r="H5998" s="5">
        <v>10855.0</v>
      </c>
      <c r="I5998" s="1" t="s">
        <v>21</v>
      </c>
      <c r="J5998" s="1" t="s">
        <v>27</v>
      </c>
      <c r="K5998" s="1" t="s">
        <v>28</v>
      </c>
      <c r="L5998" s="1" t="s">
        <v>5</v>
      </c>
      <c r="M5998" s="1" t="s">
        <v>23</v>
      </c>
      <c r="N5998" s="1" t="s">
        <v>7</v>
      </c>
      <c r="O5998" s="6"/>
    </row>
    <row r="5999">
      <c r="A5999" s="5">
        <v>300435.0</v>
      </c>
      <c r="B5999" s="2">
        <v>46038.0</v>
      </c>
      <c r="C5999" s="1" t="s">
        <v>839</v>
      </c>
      <c r="D5999" s="3" t="s">
        <v>107</v>
      </c>
      <c r="E5999" s="4">
        <v>46048.0</v>
      </c>
      <c r="F5999" s="5">
        <v>36.0</v>
      </c>
      <c r="G5999" s="5">
        <v>359.0</v>
      </c>
      <c r="H5999" s="5">
        <v>12930.0</v>
      </c>
      <c r="I5999" s="1" t="s">
        <v>2</v>
      </c>
      <c r="J5999" s="1" t="s">
        <v>840</v>
      </c>
      <c r="K5999" s="1" t="s">
        <v>111</v>
      </c>
      <c r="L5999" s="1" t="s">
        <v>5</v>
      </c>
      <c r="M5999" s="1" t="s">
        <v>6</v>
      </c>
      <c r="N5999" s="1" t="s">
        <v>7</v>
      </c>
      <c r="O5999" s="6"/>
    </row>
    <row r="6000">
      <c r="A6000" s="5">
        <v>300435.0</v>
      </c>
      <c r="B6000" s="2">
        <v>46038.0</v>
      </c>
      <c r="C6000" s="1" t="s">
        <v>839</v>
      </c>
      <c r="D6000" s="3" t="s">
        <v>105</v>
      </c>
      <c r="E6000" s="4">
        <v>46048.0</v>
      </c>
      <c r="F6000" s="5">
        <v>64.0</v>
      </c>
      <c r="G6000" s="5">
        <v>527.0</v>
      </c>
      <c r="H6000" s="5">
        <v>33733.0</v>
      </c>
      <c r="I6000" s="1" t="s">
        <v>2</v>
      </c>
      <c r="J6000" s="1" t="s">
        <v>840</v>
      </c>
      <c r="K6000" s="1" t="s">
        <v>111</v>
      </c>
      <c r="L6000" s="1" t="s">
        <v>5</v>
      </c>
      <c r="M6000" s="1" t="s">
        <v>6</v>
      </c>
      <c r="N6000" s="1" t="s">
        <v>7</v>
      </c>
      <c r="O6000" s="6"/>
    </row>
    <row r="6001">
      <c r="A6001" s="5">
        <v>300435.0</v>
      </c>
      <c r="B6001" s="2">
        <v>46038.0</v>
      </c>
      <c r="C6001" s="1" t="s">
        <v>839</v>
      </c>
      <c r="D6001" s="3" t="s">
        <v>222</v>
      </c>
      <c r="E6001" s="4">
        <v>46048.0</v>
      </c>
      <c r="F6001" s="5">
        <v>30.0</v>
      </c>
      <c r="G6001" s="5">
        <v>725.0</v>
      </c>
      <c r="H6001" s="5">
        <v>21759.0</v>
      </c>
      <c r="I6001" s="1" t="s">
        <v>2</v>
      </c>
      <c r="J6001" s="1" t="s">
        <v>840</v>
      </c>
      <c r="K6001" s="1" t="s">
        <v>111</v>
      </c>
      <c r="L6001" s="1" t="s">
        <v>5</v>
      </c>
      <c r="M6001" s="1" t="s">
        <v>6</v>
      </c>
      <c r="N6001" s="1" t="s">
        <v>7</v>
      </c>
      <c r="O6001" s="6"/>
    </row>
    <row r="6002">
      <c r="A6002" s="5">
        <v>111960.0</v>
      </c>
      <c r="B6002" s="2">
        <v>46041.0</v>
      </c>
      <c r="C6002" s="1" t="s">
        <v>1094</v>
      </c>
      <c r="D6002" s="3" t="s">
        <v>50</v>
      </c>
      <c r="E6002" s="4">
        <v>46048.0</v>
      </c>
      <c r="F6002" s="5">
        <v>125.0</v>
      </c>
      <c r="G6002" s="5">
        <v>318.0</v>
      </c>
      <c r="H6002" s="5">
        <v>38967.0</v>
      </c>
      <c r="I6002" s="1" t="s">
        <v>26</v>
      </c>
      <c r="J6002" s="1" t="s">
        <v>224</v>
      </c>
      <c r="K6002" s="1" t="s">
        <v>111</v>
      </c>
      <c r="L6002" s="1" t="s">
        <v>5</v>
      </c>
      <c r="M6002" s="1" t="s">
        <v>29</v>
      </c>
      <c r="N6002" s="1" t="s">
        <v>7</v>
      </c>
      <c r="O6002" s="6"/>
    </row>
    <row r="6003">
      <c r="A6003" s="5">
        <v>112008.0</v>
      </c>
      <c r="B6003" s="2">
        <v>46042.0</v>
      </c>
      <c r="C6003" s="1" t="s">
        <v>24</v>
      </c>
      <c r="D6003" s="3" t="s">
        <v>60</v>
      </c>
      <c r="E6003" s="4">
        <v>46048.0</v>
      </c>
      <c r="F6003" s="5">
        <v>12.0</v>
      </c>
      <c r="G6003" s="5">
        <v>3267.0</v>
      </c>
      <c r="H6003" s="5">
        <v>38419.0</v>
      </c>
      <c r="I6003" s="1" t="s">
        <v>58</v>
      </c>
      <c r="J6003" s="1" t="s">
        <v>27</v>
      </c>
      <c r="K6003" s="1" t="s">
        <v>28</v>
      </c>
      <c r="L6003" s="1" t="s">
        <v>5</v>
      </c>
      <c r="M6003" s="1" t="s">
        <v>59</v>
      </c>
      <c r="N6003" s="1" t="s">
        <v>7</v>
      </c>
      <c r="O6003" s="6"/>
    </row>
    <row r="6004">
      <c r="A6004" s="5">
        <v>112018.0</v>
      </c>
      <c r="B6004" s="2">
        <v>46043.0</v>
      </c>
      <c r="C6004" s="1" t="s">
        <v>24</v>
      </c>
      <c r="D6004" s="3" t="s">
        <v>591</v>
      </c>
      <c r="E6004" s="4">
        <v>46048.0</v>
      </c>
      <c r="F6004" s="5">
        <v>8.0</v>
      </c>
      <c r="G6004" s="5">
        <v>2768.0</v>
      </c>
      <c r="H6004" s="5">
        <v>21706.0</v>
      </c>
      <c r="I6004" s="1" t="s">
        <v>58</v>
      </c>
      <c r="J6004" s="1" t="s">
        <v>27</v>
      </c>
      <c r="K6004" s="1" t="s">
        <v>28</v>
      </c>
      <c r="L6004" s="1" t="s">
        <v>5</v>
      </c>
      <c r="M6004" s="1" t="s">
        <v>59</v>
      </c>
      <c r="N6004" s="1" t="s">
        <v>7</v>
      </c>
      <c r="O6004" s="6"/>
    </row>
    <row r="6005">
      <c r="A6005" s="5">
        <v>112019.0</v>
      </c>
      <c r="B6005" s="2">
        <v>46043.0</v>
      </c>
      <c r="C6005" s="1" t="s">
        <v>1094</v>
      </c>
      <c r="D6005" s="3" t="s">
        <v>945</v>
      </c>
      <c r="E6005" s="4">
        <v>46048.0</v>
      </c>
      <c r="F6005" s="5">
        <v>50.0</v>
      </c>
      <c r="G6005" s="5">
        <v>115.0</v>
      </c>
      <c r="H6005" s="5">
        <v>5645.0</v>
      </c>
      <c r="I6005" s="1" t="s">
        <v>26</v>
      </c>
      <c r="J6005" s="1" t="s">
        <v>224</v>
      </c>
      <c r="K6005" s="1" t="s">
        <v>111</v>
      </c>
      <c r="L6005" s="1" t="s">
        <v>5</v>
      </c>
      <c r="M6005" s="1" t="s">
        <v>29</v>
      </c>
      <c r="N6005" s="1" t="s">
        <v>7</v>
      </c>
      <c r="O6005" s="6"/>
    </row>
    <row r="6006">
      <c r="A6006" s="5">
        <v>112019.0</v>
      </c>
      <c r="B6006" s="2">
        <v>46043.0</v>
      </c>
      <c r="C6006" s="1" t="s">
        <v>1094</v>
      </c>
      <c r="D6006" s="3" t="s">
        <v>985</v>
      </c>
      <c r="E6006" s="4">
        <v>46048.0</v>
      </c>
      <c r="F6006" s="5">
        <v>50.0</v>
      </c>
      <c r="G6006" s="5">
        <v>115.0</v>
      </c>
      <c r="H6006" s="5">
        <v>5645.0</v>
      </c>
      <c r="I6006" s="1" t="s">
        <v>26</v>
      </c>
      <c r="J6006" s="1" t="s">
        <v>224</v>
      </c>
      <c r="K6006" s="1" t="s">
        <v>111</v>
      </c>
      <c r="L6006" s="1" t="s">
        <v>5</v>
      </c>
      <c r="M6006" s="1" t="s">
        <v>29</v>
      </c>
      <c r="N6006" s="1" t="s">
        <v>7</v>
      </c>
      <c r="O6006" s="6"/>
    </row>
    <row r="6007">
      <c r="A6007" s="5">
        <v>112080.0</v>
      </c>
      <c r="B6007" s="2">
        <v>46046.0</v>
      </c>
      <c r="C6007" s="1" t="s">
        <v>11</v>
      </c>
      <c r="D6007" s="3" t="s">
        <v>31</v>
      </c>
      <c r="E6007" s="4">
        <v>46048.0</v>
      </c>
      <c r="F6007" s="5">
        <v>12.0</v>
      </c>
      <c r="G6007" s="5">
        <v>739.0</v>
      </c>
      <c r="H6007" s="5">
        <v>8873.0</v>
      </c>
      <c r="I6007" s="1" t="s">
        <v>21</v>
      </c>
      <c r="J6007" s="1" t="s">
        <v>12</v>
      </c>
      <c r="K6007" s="1" t="s">
        <v>13</v>
      </c>
      <c r="L6007" s="1" t="s">
        <v>5</v>
      </c>
      <c r="M6007" s="1" t="s">
        <v>23</v>
      </c>
      <c r="N6007" s="1" t="s">
        <v>7</v>
      </c>
      <c r="O6007" s="6"/>
    </row>
    <row r="6008">
      <c r="A6008" s="5">
        <v>112080.0</v>
      </c>
      <c r="B6008" s="2">
        <v>46046.0</v>
      </c>
      <c r="C6008" s="1" t="s">
        <v>11</v>
      </c>
      <c r="D6008" s="7">
        <v>324.0</v>
      </c>
      <c r="E6008" s="4">
        <v>46048.0</v>
      </c>
      <c r="F6008" s="5">
        <v>900.0</v>
      </c>
      <c r="G6008" s="5">
        <v>50.0</v>
      </c>
      <c r="H6008" s="5">
        <v>44858.0</v>
      </c>
      <c r="I6008" s="1" t="s">
        <v>33</v>
      </c>
      <c r="J6008" s="1" t="s">
        <v>12</v>
      </c>
      <c r="K6008" s="1" t="s">
        <v>13</v>
      </c>
      <c r="L6008" s="1" t="s">
        <v>5</v>
      </c>
      <c r="M6008" s="1" t="s">
        <v>23</v>
      </c>
      <c r="N6008" s="1" t="s">
        <v>7</v>
      </c>
      <c r="O6008" s="6"/>
    </row>
    <row r="6009">
      <c r="A6009" s="5">
        <v>112080.0</v>
      </c>
      <c r="B6009" s="2">
        <v>46046.0</v>
      </c>
      <c r="C6009" s="1" t="s">
        <v>11</v>
      </c>
      <c r="D6009" s="3" t="s">
        <v>38</v>
      </c>
      <c r="E6009" s="4">
        <v>46048.0</v>
      </c>
      <c r="F6009" s="5">
        <v>30.0</v>
      </c>
      <c r="G6009" s="5">
        <v>234.0</v>
      </c>
      <c r="H6009" s="5">
        <v>7030.0</v>
      </c>
      <c r="I6009" s="1" t="s">
        <v>21</v>
      </c>
      <c r="J6009" s="1" t="s">
        <v>12</v>
      </c>
      <c r="K6009" s="1" t="s">
        <v>13</v>
      </c>
      <c r="L6009" s="1" t="s">
        <v>5</v>
      </c>
      <c r="M6009" s="1" t="s">
        <v>23</v>
      </c>
      <c r="N6009" s="1" t="s">
        <v>7</v>
      </c>
      <c r="O6009" s="6"/>
    </row>
    <row r="6010">
      <c r="A6010" s="5">
        <v>112080.0</v>
      </c>
      <c r="B6010" s="2">
        <v>46046.0</v>
      </c>
      <c r="C6010" s="1" t="s">
        <v>11</v>
      </c>
      <c r="D6010" s="7">
        <v>187.0</v>
      </c>
      <c r="E6010" s="4">
        <v>46048.0</v>
      </c>
      <c r="F6010" s="5">
        <v>176.0</v>
      </c>
      <c r="G6010" s="5">
        <v>263.0</v>
      </c>
      <c r="H6010" s="5">
        <v>46297.0</v>
      </c>
      <c r="I6010" s="1" t="s">
        <v>21</v>
      </c>
      <c r="J6010" s="1" t="s">
        <v>12</v>
      </c>
      <c r="K6010" s="1" t="s">
        <v>13</v>
      </c>
      <c r="L6010" s="1" t="s">
        <v>5</v>
      </c>
      <c r="M6010" s="1" t="s">
        <v>23</v>
      </c>
      <c r="N6010" s="1" t="s">
        <v>7</v>
      </c>
      <c r="O6010" s="6"/>
    </row>
    <row r="6011">
      <c r="A6011" s="5">
        <v>112080.0</v>
      </c>
      <c r="B6011" s="2">
        <v>46046.0</v>
      </c>
      <c r="C6011" s="1" t="s">
        <v>11</v>
      </c>
      <c r="D6011" s="7">
        <v>153.0</v>
      </c>
      <c r="E6011" s="4">
        <v>46048.0</v>
      </c>
      <c r="F6011" s="5">
        <v>75.0</v>
      </c>
      <c r="G6011" s="5">
        <v>365.0</v>
      </c>
      <c r="H6011" s="5">
        <v>27362.0</v>
      </c>
      <c r="I6011" s="1" t="s">
        <v>21</v>
      </c>
      <c r="J6011" s="1" t="s">
        <v>12</v>
      </c>
      <c r="K6011" s="1" t="s">
        <v>13</v>
      </c>
      <c r="L6011" s="1" t="s">
        <v>5</v>
      </c>
      <c r="M6011" s="1" t="s">
        <v>23</v>
      </c>
      <c r="N6011" s="1" t="s">
        <v>7</v>
      </c>
      <c r="O6011" s="6"/>
    </row>
    <row r="6012">
      <c r="A6012" s="5">
        <v>112080.0</v>
      </c>
      <c r="B6012" s="2">
        <v>46046.0</v>
      </c>
      <c r="C6012" s="1" t="s">
        <v>11</v>
      </c>
      <c r="D6012" s="7">
        <v>151.0</v>
      </c>
      <c r="E6012" s="4">
        <v>46048.0</v>
      </c>
      <c r="F6012" s="5">
        <v>70.0</v>
      </c>
      <c r="G6012" s="5">
        <v>143.0</v>
      </c>
      <c r="H6012" s="5">
        <v>10015.0</v>
      </c>
      <c r="I6012" s="1" t="s">
        <v>21</v>
      </c>
      <c r="J6012" s="1" t="s">
        <v>12</v>
      </c>
      <c r="K6012" s="1" t="s">
        <v>13</v>
      </c>
      <c r="L6012" s="1" t="s">
        <v>5</v>
      </c>
      <c r="M6012" s="1" t="s">
        <v>23</v>
      </c>
      <c r="N6012" s="1" t="s">
        <v>7</v>
      </c>
      <c r="O6012" s="6"/>
    </row>
    <row r="6013">
      <c r="A6013" s="5">
        <v>112080.0</v>
      </c>
      <c r="B6013" s="2">
        <v>46046.0</v>
      </c>
      <c r="C6013" s="1" t="s">
        <v>11</v>
      </c>
      <c r="D6013" s="3" t="s">
        <v>625</v>
      </c>
      <c r="E6013" s="4">
        <v>46048.0</v>
      </c>
      <c r="F6013" s="5">
        <v>12.0</v>
      </c>
      <c r="G6013" s="5">
        <v>935.0</v>
      </c>
      <c r="H6013" s="5">
        <v>11223.0</v>
      </c>
      <c r="I6013" s="1" t="s">
        <v>21</v>
      </c>
      <c r="J6013" s="1" t="s">
        <v>12</v>
      </c>
      <c r="K6013" s="1" t="s">
        <v>13</v>
      </c>
      <c r="L6013" s="1" t="s">
        <v>5</v>
      </c>
      <c r="M6013" s="1" t="s">
        <v>23</v>
      </c>
      <c r="N6013" s="1" t="s">
        <v>7</v>
      </c>
      <c r="O6013" s="6"/>
    </row>
    <row r="6014">
      <c r="A6014" s="5">
        <v>112080.0</v>
      </c>
      <c r="B6014" s="2">
        <v>46046.0</v>
      </c>
      <c r="C6014" s="1" t="s">
        <v>11</v>
      </c>
      <c r="D6014" s="7">
        <v>152.0</v>
      </c>
      <c r="E6014" s="4">
        <v>46048.0</v>
      </c>
      <c r="F6014" s="5">
        <v>66.0</v>
      </c>
      <c r="G6014" s="5">
        <v>215.0</v>
      </c>
      <c r="H6014" s="5">
        <v>14195.0</v>
      </c>
      <c r="I6014" s="1" t="s">
        <v>21</v>
      </c>
      <c r="J6014" s="1" t="s">
        <v>12</v>
      </c>
      <c r="K6014" s="1" t="s">
        <v>13</v>
      </c>
      <c r="L6014" s="1" t="s">
        <v>5</v>
      </c>
      <c r="M6014" s="1" t="s">
        <v>23</v>
      </c>
      <c r="N6014" s="1" t="s">
        <v>7</v>
      </c>
      <c r="O6014" s="6"/>
    </row>
    <row r="6015">
      <c r="A6015" s="5">
        <v>112080.0</v>
      </c>
      <c r="B6015" s="2">
        <v>46046.0</v>
      </c>
      <c r="C6015" s="1" t="s">
        <v>11</v>
      </c>
      <c r="D6015" s="3" t="s">
        <v>899</v>
      </c>
      <c r="E6015" s="4">
        <v>46048.0</v>
      </c>
      <c r="F6015" s="5">
        <v>28.0</v>
      </c>
      <c r="G6015" s="5">
        <v>834.0</v>
      </c>
      <c r="H6015" s="5">
        <v>23361.0</v>
      </c>
      <c r="I6015" s="1" t="s">
        <v>21</v>
      </c>
      <c r="J6015" s="1" t="s">
        <v>12</v>
      </c>
      <c r="K6015" s="1" t="s">
        <v>13</v>
      </c>
      <c r="L6015" s="1" t="s">
        <v>5</v>
      </c>
      <c r="M6015" s="1" t="s">
        <v>23</v>
      </c>
      <c r="N6015" s="1" t="s">
        <v>7</v>
      </c>
      <c r="O6015" s="6"/>
    </row>
    <row r="6016">
      <c r="A6016" s="5">
        <v>112080.0</v>
      </c>
      <c r="B6016" s="2">
        <v>46046.0</v>
      </c>
      <c r="C6016" s="1" t="s">
        <v>11</v>
      </c>
      <c r="D6016" s="7">
        <v>331.0</v>
      </c>
      <c r="E6016" s="4">
        <v>46048.0</v>
      </c>
      <c r="F6016" s="5">
        <v>312.0</v>
      </c>
      <c r="G6016" s="5">
        <v>37.0</v>
      </c>
      <c r="H6016" s="5">
        <v>11684.0</v>
      </c>
      <c r="I6016" s="1" t="s">
        <v>21</v>
      </c>
      <c r="J6016" s="1" t="s">
        <v>12</v>
      </c>
      <c r="K6016" s="1" t="s">
        <v>13</v>
      </c>
      <c r="L6016" s="1" t="s">
        <v>5</v>
      </c>
      <c r="M6016" s="1" t="s">
        <v>23</v>
      </c>
      <c r="N6016" s="1" t="s">
        <v>7</v>
      </c>
      <c r="O6016" s="6"/>
    </row>
    <row r="6017">
      <c r="A6017" s="5">
        <v>112080.0</v>
      </c>
      <c r="B6017" s="2">
        <v>46046.0</v>
      </c>
      <c r="C6017" s="1" t="s">
        <v>11</v>
      </c>
      <c r="D6017" s="3" t="s">
        <v>324</v>
      </c>
      <c r="E6017" s="4">
        <v>46048.0</v>
      </c>
      <c r="F6017" s="5">
        <v>12.0</v>
      </c>
      <c r="G6017" s="5">
        <v>859.0</v>
      </c>
      <c r="H6017" s="5">
        <v>10313.0</v>
      </c>
      <c r="I6017" s="1" t="s">
        <v>21</v>
      </c>
      <c r="J6017" s="1" t="s">
        <v>12</v>
      </c>
      <c r="K6017" s="1" t="s">
        <v>13</v>
      </c>
      <c r="L6017" s="1" t="s">
        <v>5</v>
      </c>
      <c r="M6017" s="1" t="s">
        <v>23</v>
      </c>
      <c r="N6017" s="1" t="s">
        <v>7</v>
      </c>
      <c r="O6017" s="6"/>
    </row>
    <row r="6018">
      <c r="A6018" s="5">
        <v>112080.0</v>
      </c>
      <c r="B6018" s="2">
        <v>46046.0</v>
      </c>
      <c r="C6018" s="1" t="s">
        <v>11</v>
      </c>
      <c r="D6018" s="7">
        <v>323.0</v>
      </c>
      <c r="E6018" s="4">
        <v>46048.0</v>
      </c>
      <c r="F6018" s="5">
        <v>600.0</v>
      </c>
      <c r="G6018" s="5">
        <v>41.0</v>
      </c>
      <c r="H6018" s="5">
        <v>24332.0</v>
      </c>
      <c r="I6018" s="1" t="s">
        <v>33</v>
      </c>
      <c r="J6018" s="1" t="s">
        <v>12</v>
      </c>
      <c r="K6018" s="1" t="s">
        <v>13</v>
      </c>
      <c r="L6018" s="1" t="s">
        <v>5</v>
      </c>
      <c r="M6018" s="1" t="s">
        <v>23</v>
      </c>
      <c r="N6018" s="1" t="s">
        <v>7</v>
      </c>
      <c r="O6018" s="6"/>
    </row>
    <row r="6019">
      <c r="A6019" s="5">
        <v>112082.0</v>
      </c>
      <c r="B6019" s="2">
        <v>46046.0</v>
      </c>
      <c r="C6019" s="1" t="s">
        <v>11</v>
      </c>
      <c r="D6019" s="7">
        <v>516.0</v>
      </c>
      <c r="E6019" s="4">
        <v>46048.0</v>
      </c>
      <c r="F6019" s="5">
        <v>100.0</v>
      </c>
      <c r="G6019" s="5">
        <v>216.0</v>
      </c>
      <c r="H6019" s="5">
        <v>21608.0</v>
      </c>
      <c r="I6019" s="1" t="s">
        <v>53</v>
      </c>
      <c r="J6019" s="1" t="s">
        <v>12</v>
      </c>
      <c r="K6019" s="1" t="s">
        <v>13</v>
      </c>
      <c r="L6019" s="1" t="s">
        <v>5</v>
      </c>
      <c r="M6019" s="1" t="s">
        <v>23</v>
      </c>
      <c r="N6019" s="1" t="s">
        <v>7</v>
      </c>
      <c r="O6019" s="6"/>
    </row>
    <row r="6020">
      <c r="A6020" s="5">
        <v>112082.0</v>
      </c>
      <c r="B6020" s="2">
        <v>46046.0</v>
      </c>
      <c r="C6020" s="1" t="s">
        <v>11</v>
      </c>
      <c r="D6020" s="7">
        <v>121.0</v>
      </c>
      <c r="E6020" s="4">
        <v>46048.0</v>
      </c>
      <c r="F6020" s="5">
        <v>216.0</v>
      </c>
      <c r="G6020" s="5">
        <v>100.0</v>
      </c>
      <c r="H6020" s="5">
        <v>21568.0</v>
      </c>
      <c r="I6020" s="1" t="s">
        <v>21</v>
      </c>
      <c r="J6020" s="1" t="s">
        <v>12</v>
      </c>
      <c r="K6020" s="1" t="s">
        <v>13</v>
      </c>
      <c r="L6020" s="1" t="s">
        <v>5</v>
      </c>
      <c r="M6020" s="1" t="s">
        <v>23</v>
      </c>
      <c r="N6020" s="1" t="s">
        <v>7</v>
      </c>
      <c r="O6020" s="6"/>
    </row>
    <row r="6021">
      <c r="A6021" s="5">
        <v>112083.0</v>
      </c>
      <c r="B6021" s="2">
        <v>46046.0</v>
      </c>
      <c r="C6021" s="1" t="s">
        <v>1094</v>
      </c>
      <c r="D6021" s="3" t="s">
        <v>50</v>
      </c>
      <c r="E6021" s="4">
        <v>46048.0</v>
      </c>
      <c r="F6021" s="5">
        <v>125.0</v>
      </c>
      <c r="G6021" s="5">
        <v>318.0</v>
      </c>
      <c r="H6021" s="5">
        <v>38970.0</v>
      </c>
      <c r="I6021" s="1" t="s">
        <v>26</v>
      </c>
      <c r="J6021" s="1" t="s">
        <v>224</v>
      </c>
      <c r="K6021" s="1" t="s">
        <v>111</v>
      </c>
      <c r="L6021" s="1" t="s">
        <v>5</v>
      </c>
      <c r="M6021" s="1" t="s">
        <v>29</v>
      </c>
      <c r="N6021" s="1" t="s">
        <v>7</v>
      </c>
      <c r="O6021" s="6"/>
    </row>
    <row r="6022">
      <c r="A6022" s="5">
        <v>112348.0</v>
      </c>
      <c r="B6022" s="2">
        <v>46051.0</v>
      </c>
      <c r="C6022" s="1" t="s">
        <v>1125</v>
      </c>
      <c r="D6022" s="3" t="s">
        <v>893</v>
      </c>
      <c r="E6022" s="4">
        <v>46048.0</v>
      </c>
      <c r="F6022" s="5">
        <v>23.0</v>
      </c>
      <c r="G6022" s="5">
        <v>320.0</v>
      </c>
      <c r="H6022" s="5">
        <v>7354.0</v>
      </c>
      <c r="I6022" s="1" t="s">
        <v>21</v>
      </c>
      <c r="J6022" s="1" t="s">
        <v>92</v>
      </c>
      <c r="K6022" s="1" t="s">
        <v>13</v>
      </c>
      <c r="L6022" s="1" t="s">
        <v>5</v>
      </c>
      <c r="M6022" s="1" t="s">
        <v>23</v>
      </c>
      <c r="N6022" s="1" t="s">
        <v>7</v>
      </c>
      <c r="O6022" s="6"/>
    </row>
    <row r="6023">
      <c r="A6023" s="5">
        <v>112348.0</v>
      </c>
      <c r="B6023" s="2">
        <v>46051.0</v>
      </c>
      <c r="C6023" s="1" t="s">
        <v>1125</v>
      </c>
      <c r="D6023" s="3" t="s">
        <v>896</v>
      </c>
      <c r="E6023" s="4">
        <v>46048.0</v>
      </c>
      <c r="F6023" s="5">
        <v>30.0</v>
      </c>
      <c r="G6023" s="5">
        <v>231.0</v>
      </c>
      <c r="H6023" s="5">
        <v>6942.0</v>
      </c>
      <c r="I6023" s="1" t="s">
        <v>21</v>
      </c>
      <c r="J6023" s="1" t="s">
        <v>92</v>
      </c>
      <c r="K6023" s="1" t="s">
        <v>13</v>
      </c>
      <c r="L6023" s="1" t="s">
        <v>5</v>
      </c>
      <c r="M6023" s="1" t="s">
        <v>23</v>
      </c>
      <c r="N6023" s="1" t="s">
        <v>7</v>
      </c>
      <c r="O6023" s="6"/>
    </row>
    <row r="6024">
      <c r="A6024" s="5">
        <v>112348.0</v>
      </c>
      <c r="B6024" s="2">
        <v>46051.0</v>
      </c>
      <c r="C6024" s="1" t="s">
        <v>1125</v>
      </c>
      <c r="D6024" s="3" t="s">
        <v>899</v>
      </c>
      <c r="E6024" s="4">
        <v>46048.0</v>
      </c>
      <c r="F6024" s="5">
        <v>14.0</v>
      </c>
      <c r="G6024" s="5">
        <v>834.0</v>
      </c>
      <c r="H6024" s="5">
        <v>11680.0</v>
      </c>
      <c r="I6024" s="1" t="s">
        <v>21</v>
      </c>
      <c r="J6024" s="1" t="s">
        <v>92</v>
      </c>
      <c r="K6024" s="1" t="s">
        <v>13</v>
      </c>
      <c r="L6024" s="1" t="s">
        <v>5</v>
      </c>
      <c r="M6024" s="1" t="s">
        <v>23</v>
      </c>
      <c r="N6024" s="1" t="s">
        <v>7</v>
      </c>
      <c r="O6024" s="6"/>
    </row>
    <row r="6025">
      <c r="A6025" s="5">
        <v>112348.0</v>
      </c>
      <c r="B6025" s="2">
        <v>46051.0</v>
      </c>
      <c r="C6025" s="1" t="s">
        <v>1125</v>
      </c>
      <c r="D6025" s="3" t="s">
        <v>897</v>
      </c>
      <c r="E6025" s="4">
        <v>46048.0</v>
      </c>
      <c r="F6025" s="5">
        <v>30.0</v>
      </c>
      <c r="G6025" s="5">
        <v>366.0</v>
      </c>
      <c r="H6025" s="5">
        <v>10974.0</v>
      </c>
      <c r="I6025" s="1" t="s">
        <v>21</v>
      </c>
      <c r="J6025" s="1" t="s">
        <v>92</v>
      </c>
      <c r="K6025" s="1" t="s">
        <v>13</v>
      </c>
      <c r="L6025" s="1" t="s">
        <v>5</v>
      </c>
      <c r="M6025" s="1" t="s">
        <v>23</v>
      </c>
      <c r="N6025" s="1" t="s">
        <v>7</v>
      </c>
      <c r="O6025" s="6"/>
    </row>
    <row r="6026">
      <c r="A6026" s="5">
        <v>112348.0</v>
      </c>
      <c r="B6026" s="2">
        <v>46051.0</v>
      </c>
      <c r="C6026" s="1" t="s">
        <v>1125</v>
      </c>
      <c r="D6026" s="3" t="s">
        <v>890</v>
      </c>
      <c r="E6026" s="4">
        <v>46048.0</v>
      </c>
      <c r="F6026" s="5">
        <v>13.0</v>
      </c>
      <c r="G6026" s="5">
        <v>366.0</v>
      </c>
      <c r="H6026" s="5">
        <v>4756.0</v>
      </c>
      <c r="I6026" s="1" t="s">
        <v>21</v>
      </c>
      <c r="J6026" s="1" t="s">
        <v>92</v>
      </c>
      <c r="K6026" s="1" t="s">
        <v>13</v>
      </c>
      <c r="L6026" s="1" t="s">
        <v>5</v>
      </c>
      <c r="M6026" s="1" t="s">
        <v>23</v>
      </c>
      <c r="N6026" s="1" t="s">
        <v>7</v>
      </c>
      <c r="O6026" s="6"/>
    </row>
    <row r="6027">
      <c r="A6027" s="5">
        <v>112348.0</v>
      </c>
      <c r="B6027" s="2">
        <v>46051.0</v>
      </c>
      <c r="C6027" s="1" t="s">
        <v>1125</v>
      </c>
      <c r="D6027" s="3" t="s">
        <v>97</v>
      </c>
      <c r="E6027" s="4">
        <v>46048.0</v>
      </c>
      <c r="F6027" s="5">
        <v>30.0</v>
      </c>
      <c r="G6027" s="5">
        <v>219.0</v>
      </c>
      <c r="H6027" s="5">
        <v>6567.0</v>
      </c>
      <c r="I6027" s="1" t="s">
        <v>21</v>
      </c>
      <c r="J6027" s="1" t="s">
        <v>92</v>
      </c>
      <c r="K6027" s="1" t="s">
        <v>13</v>
      </c>
      <c r="L6027" s="1" t="s">
        <v>5</v>
      </c>
      <c r="M6027" s="1" t="s">
        <v>23</v>
      </c>
      <c r="N6027" s="1" t="s">
        <v>7</v>
      </c>
      <c r="O6027" s="6"/>
    </row>
    <row r="6028">
      <c r="A6028" s="5">
        <v>112348.0</v>
      </c>
      <c r="B6028" s="2">
        <v>46051.0</v>
      </c>
      <c r="C6028" s="1" t="s">
        <v>1125</v>
      </c>
      <c r="D6028" s="3" t="s">
        <v>96</v>
      </c>
      <c r="E6028" s="4">
        <v>46048.0</v>
      </c>
      <c r="F6028" s="5">
        <v>24.0</v>
      </c>
      <c r="G6028" s="5">
        <v>323.0</v>
      </c>
      <c r="H6028" s="5">
        <v>7742.0</v>
      </c>
      <c r="I6028" s="1" t="s">
        <v>21</v>
      </c>
      <c r="J6028" s="1" t="s">
        <v>92</v>
      </c>
      <c r="K6028" s="1" t="s">
        <v>13</v>
      </c>
      <c r="L6028" s="1" t="s">
        <v>5</v>
      </c>
      <c r="M6028" s="1" t="s">
        <v>23</v>
      </c>
      <c r="N6028" s="1" t="s">
        <v>7</v>
      </c>
      <c r="O6028" s="6"/>
    </row>
    <row r="6029">
      <c r="A6029" s="5">
        <v>112348.0</v>
      </c>
      <c r="B6029" s="2">
        <v>46051.0</v>
      </c>
      <c r="C6029" s="1" t="s">
        <v>1125</v>
      </c>
      <c r="D6029" s="3" t="s">
        <v>892</v>
      </c>
      <c r="E6029" s="4">
        <v>46048.0</v>
      </c>
      <c r="F6029" s="5">
        <v>13.0</v>
      </c>
      <c r="G6029" s="5">
        <v>783.0</v>
      </c>
      <c r="H6029" s="5">
        <v>10185.0</v>
      </c>
      <c r="I6029" s="1" t="s">
        <v>21</v>
      </c>
      <c r="J6029" s="1" t="s">
        <v>92</v>
      </c>
      <c r="K6029" s="1" t="s">
        <v>13</v>
      </c>
      <c r="L6029" s="1" t="s">
        <v>5</v>
      </c>
      <c r="M6029" s="1" t="s">
        <v>23</v>
      </c>
      <c r="N6029" s="1" t="s">
        <v>7</v>
      </c>
      <c r="O6029" s="6"/>
    </row>
    <row r="6030">
      <c r="A6030" s="5">
        <v>112348.0</v>
      </c>
      <c r="B6030" s="2">
        <v>46051.0</v>
      </c>
      <c r="C6030" s="1" t="s">
        <v>1125</v>
      </c>
      <c r="D6030" s="3" t="s">
        <v>898</v>
      </c>
      <c r="E6030" s="4">
        <v>46048.0</v>
      </c>
      <c r="F6030" s="5">
        <v>33.0</v>
      </c>
      <c r="G6030" s="5">
        <v>180.0</v>
      </c>
      <c r="H6030" s="5">
        <v>5925.0</v>
      </c>
      <c r="I6030" s="1" t="s">
        <v>21</v>
      </c>
      <c r="J6030" s="1" t="s">
        <v>92</v>
      </c>
      <c r="K6030" s="1" t="s">
        <v>13</v>
      </c>
      <c r="L6030" s="1" t="s">
        <v>5</v>
      </c>
      <c r="M6030" s="1" t="s">
        <v>23</v>
      </c>
      <c r="N6030" s="1" t="s">
        <v>7</v>
      </c>
      <c r="O6030" s="6"/>
    </row>
    <row r="6031">
      <c r="A6031" s="5">
        <v>112348.0</v>
      </c>
      <c r="B6031" s="2">
        <v>46051.0</v>
      </c>
      <c r="C6031" s="1" t="s">
        <v>1125</v>
      </c>
      <c r="D6031" s="3" t="s">
        <v>38</v>
      </c>
      <c r="E6031" s="4">
        <v>46048.0</v>
      </c>
      <c r="F6031" s="5">
        <v>30.0</v>
      </c>
      <c r="G6031" s="5">
        <v>234.0</v>
      </c>
      <c r="H6031" s="5">
        <v>7028.0</v>
      </c>
      <c r="I6031" s="1" t="s">
        <v>21</v>
      </c>
      <c r="J6031" s="1" t="s">
        <v>92</v>
      </c>
      <c r="K6031" s="1" t="s">
        <v>13</v>
      </c>
      <c r="L6031" s="1" t="s">
        <v>5</v>
      </c>
      <c r="M6031" s="1" t="s">
        <v>23</v>
      </c>
      <c r="N6031" s="1" t="s">
        <v>7</v>
      </c>
      <c r="O6031" s="6"/>
    </row>
    <row r="6032">
      <c r="A6032" s="5">
        <v>112348.0</v>
      </c>
      <c r="B6032" s="2">
        <v>46051.0</v>
      </c>
      <c r="C6032" s="1" t="s">
        <v>1125</v>
      </c>
      <c r="D6032" s="3" t="s">
        <v>1141</v>
      </c>
      <c r="E6032" s="4">
        <v>46048.0</v>
      </c>
      <c r="F6032" s="5">
        <v>13.0</v>
      </c>
      <c r="G6032" s="5">
        <v>743.0</v>
      </c>
      <c r="H6032" s="5">
        <v>9660.0</v>
      </c>
      <c r="I6032" s="1" t="s">
        <v>21</v>
      </c>
      <c r="J6032" s="1" t="s">
        <v>92</v>
      </c>
      <c r="K6032" s="1" t="s">
        <v>13</v>
      </c>
      <c r="L6032" s="1" t="s">
        <v>5</v>
      </c>
      <c r="M6032" s="1" t="s">
        <v>23</v>
      </c>
      <c r="N6032" s="1" t="s">
        <v>7</v>
      </c>
      <c r="O6032" s="6"/>
    </row>
    <row r="6033">
      <c r="A6033" s="5">
        <v>112348.0</v>
      </c>
      <c r="B6033" s="2">
        <v>46051.0</v>
      </c>
      <c r="C6033" s="1" t="s">
        <v>1125</v>
      </c>
      <c r="D6033" s="3" t="s">
        <v>901</v>
      </c>
      <c r="E6033" s="4">
        <v>46048.0</v>
      </c>
      <c r="F6033" s="5">
        <v>33.0</v>
      </c>
      <c r="G6033" s="5">
        <v>225.0</v>
      </c>
      <c r="H6033" s="5">
        <v>7414.0</v>
      </c>
      <c r="I6033" s="1" t="s">
        <v>21</v>
      </c>
      <c r="J6033" s="1" t="s">
        <v>92</v>
      </c>
      <c r="K6033" s="1" t="s">
        <v>13</v>
      </c>
      <c r="L6033" s="1" t="s">
        <v>5</v>
      </c>
      <c r="M6033" s="1" t="s">
        <v>23</v>
      </c>
      <c r="N6033" s="1" t="s">
        <v>7</v>
      </c>
      <c r="O6033" s="6"/>
    </row>
    <row r="6034">
      <c r="A6034" s="5">
        <v>112348.0</v>
      </c>
      <c r="B6034" s="2">
        <v>46051.0</v>
      </c>
      <c r="C6034" s="1" t="s">
        <v>1125</v>
      </c>
      <c r="D6034" s="7">
        <v>3451.0</v>
      </c>
      <c r="E6034" s="4">
        <v>46048.0</v>
      </c>
      <c r="F6034" s="5">
        <v>150.0</v>
      </c>
      <c r="G6034" s="5">
        <v>36.0</v>
      </c>
      <c r="H6034" s="5">
        <v>5450.0</v>
      </c>
      <c r="I6034" s="1" t="s">
        <v>229</v>
      </c>
      <c r="J6034" s="1" t="s">
        <v>92</v>
      </c>
      <c r="K6034" s="1" t="s">
        <v>13</v>
      </c>
      <c r="L6034" s="1" t="s">
        <v>5</v>
      </c>
      <c r="M6034" s="1" t="s">
        <v>23</v>
      </c>
      <c r="N6034" s="1" t="s">
        <v>7</v>
      </c>
      <c r="O6034" s="6"/>
    </row>
    <row r="6035">
      <c r="A6035" s="5">
        <v>112348.0</v>
      </c>
      <c r="B6035" s="2">
        <v>46051.0</v>
      </c>
      <c r="C6035" s="1" t="s">
        <v>1125</v>
      </c>
      <c r="D6035" s="3" t="s">
        <v>926</v>
      </c>
      <c r="E6035" s="4">
        <v>46048.0</v>
      </c>
      <c r="F6035" s="5">
        <v>6.0</v>
      </c>
      <c r="G6035" s="5">
        <v>910.0</v>
      </c>
      <c r="H6035" s="5">
        <v>5461.0</v>
      </c>
      <c r="I6035" s="1" t="s">
        <v>21</v>
      </c>
      <c r="J6035" s="1" t="s">
        <v>92</v>
      </c>
      <c r="K6035" s="1" t="s">
        <v>13</v>
      </c>
      <c r="L6035" s="1" t="s">
        <v>5</v>
      </c>
      <c r="M6035" s="1" t="s">
        <v>23</v>
      </c>
      <c r="N6035" s="1" t="s">
        <v>7</v>
      </c>
      <c r="O6035" s="6"/>
    </row>
    <row r="6036">
      <c r="A6036" s="5">
        <v>112348.0</v>
      </c>
      <c r="B6036" s="2">
        <v>46051.0</v>
      </c>
      <c r="C6036" s="1" t="s">
        <v>1125</v>
      </c>
      <c r="D6036" s="3" t="s">
        <v>891</v>
      </c>
      <c r="E6036" s="4">
        <v>46048.0</v>
      </c>
      <c r="F6036" s="5">
        <v>33.0</v>
      </c>
      <c r="G6036" s="5">
        <v>191.0</v>
      </c>
      <c r="H6036" s="5">
        <v>6305.0</v>
      </c>
      <c r="I6036" s="1" t="s">
        <v>21</v>
      </c>
      <c r="J6036" s="1" t="s">
        <v>92</v>
      </c>
      <c r="K6036" s="1" t="s">
        <v>13</v>
      </c>
      <c r="L6036" s="1" t="s">
        <v>5</v>
      </c>
      <c r="M6036" s="1" t="s">
        <v>23</v>
      </c>
      <c r="N6036" s="1" t="s">
        <v>7</v>
      </c>
      <c r="O6036" s="6"/>
    </row>
    <row r="6037">
      <c r="A6037" s="5">
        <v>112348.0</v>
      </c>
      <c r="B6037" s="2">
        <v>46051.0</v>
      </c>
      <c r="C6037" s="1" t="s">
        <v>1125</v>
      </c>
      <c r="D6037" s="7">
        <v>188.0</v>
      </c>
      <c r="E6037" s="4">
        <v>46048.0</v>
      </c>
      <c r="F6037" s="5">
        <v>22.0</v>
      </c>
      <c r="G6037" s="5">
        <v>296.0</v>
      </c>
      <c r="H6037" s="5">
        <v>6506.0</v>
      </c>
      <c r="I6037" s="1" t="s">
        <v>21</v>
      </c>
      <c r="J6037" s="1" t="s">
        <v>92</v>
      </c>
      <c r="K6037" s="1" t="s">
        <v>13</v>
      </c>
      <c r="L6037" s="1" t="s">
        <v>5</v>
      </c>
      <c r="M6037" s="1" t="s">
        <v>23</v>
      </c>
      <c r="N6037" s="1" t="s">
        <v>7</v>
      </c>
      <c r="O6037" s="6"/>
    </row>
    <row r="6038">
      <c r="A6038" s="5">
        <v>112348.0</v>
      </c>
      <c r="B6038" s="2">
        <v>46051.0</v>
      </c>
      <c r="C6038" s="1" t="s">
        <v>1125</v>
      </c>
      <c r="D6038" s="3" t="s">
        <v>889</v>
      </c>
      <c r="E6038" s="4">
        <v>46048.0</v>
      </c>
      <c r="F6038" s="5">
        <v>66.0</v>
      </c>
      <c r="G6038" s="5">
        <v>164.0</v>
      </c>
      <c r="H6038" s="5">
        <v>10835.0</v>
      </c>
      <c r="I6038" s="1" t="s">
        <v>21</v>
      </c>
      <c r="J6038" s="1" t="s">
        <v>92</v>
      </c>
      <c r="K6038" s="1" t="s">
        <v>13</v>
      </c>
      <c r="L6038" s="1" t="s">
        <v>5</v>
      </c>
      <c r="M6038" s="1" t="s">
        <v>23</v>
      </c>
      <c r="N6038" s="1" t="s">
        <v>7</v>
      </c>
      <c r="O6038" s="6"/>
    </row>
    <row r="6039">
      <c r="A6039" s="5">
        <v>112348.0</v>
      </c>
      <c r="B6039" s="2">
        <v>46051.0</v>
      </c>
      <c r="C6039" s="1" t="s">
        <v>1125</v>
      </c>
      <c r="D6039" s="3" t="s">
        <v>894</v>
      </c>
      <c r="E6039" s="4">
        <v>46048.0</v>
      </c>
      <c r="F6039" s="5">
        <v>24.0</v>
      </c>
      <c r="G6039" s="5">
        <v>340.0</v>
      </c>
      <c r="H6039" s="5">
        <v>8157.0</v>
      </c>
      <c r="I6039" s="1" t="s">
        <v>21</v>
      </c>
      <c r="J6039" s="1" t="s">
        <v>92</v>
      </c>
      <c r="K6039" s="1" t="s">
        <v>13</v>
      </c>
      <c r="L6039" s="1" t="s">
        <v>5</v>
      </c>
      <c r="M6039" s="1" t="s">
        <v>23</v>
      </c>
      <c r="N6039" s="1" t="s">
        <v>7</v>
      </c>
      <c r="O6039" s="6"/>
    </row>
    <row r="6040">
      <c r="A6040" s="5">
        <v>112364.0</v>
      </c>
      <c r="B6040" s="2">
        <v>46051.0</v>
      </c>
      <c r="C6040" s="1" t="s">
        <v>11</v>
      </c>
      <c r="D6040" s="3" t="s">
        <v>1142</v>
      </c>
      <c r="E6040" s="4">
        <v>46048.0</v>
      </c>
      <c r="F6040" s="5">
        <v>20.0</v>
      </c>
      <c r="G6040" s="5">
        <v>298.0</v>
      </c>
      <c r="H6040" s="5">
        <v>5962.0</v>
      </c>
      <c r="I6040" s="1" t="s">
        <v>26</v>
      </c>
      <c r="J6040" s="1" t="s">
        <v>12</v>
      </c>
      <c r="K6040" s="1" t="s">
        <v>13</v>
      </c>
      <c r="L6040" s="1" t="s">
        <v>5</v>
      </c>
      <c r="M6040" s="1" t="s">
        <v>29</v>
      </c>
      <c r="N6040" s="1" t="s">
        <v>7</v>
      </c>
      <c r="O6040" s="6"/>
    </row>
    <row r="6041">
      <c r="A6041" s="5">
        <v>112364.0</v>
      </c>
      <c r="B6041" s="2">
        <v>46051.0</v>
      </c>
      <c r="C6041" s="1" t="s">
        <v>11</v>
      </c>
      <c r="D6041" s="3" t="s">
        <v>50</v>
      </c>
      <c r="E6041" s="4">
        <v>46048.0</v>
      </c>
      <c r="F6041" s="5">
        <v>88.0</v>
      </c>
      <c r="G6041" s="5">
        <v>318.0</v>
      </c>
      <c r="H6041" s="5">
        <v>27993.0</v>
      </c>
      <c r="I6041" s="1" t="s">
        <v>26</v>
      </c>
      <c r="J6041" s="1" t="s">
        <v>12</v>
      </c>
      <c r="K6041" s="1" t="s">
        <v>13</v>
      </c>
      <c r="L6041" s="1" t="s">
        <v>5</v>
      </c>
      <c r="M6041" s="1" t="s">
        <v>29</v>
      </c>
      <c r="N6041" s="1" t="s">
        <v>7</v>
      </c>
      <c r="O6041" s="6"/>
    </row>
    <row r="6042">
      <c r="A6042" s="5">
        <v>112365.0</v>
      </c>
      <c r="B6042" s="2">
        <v>46051.0</v>
      </c>
      <c r="C6042" s="1" t="s">
        <v>11</v>
      </c>
      <c r="D6042" s="7">
        <v>145.0</v>
      </c>
      <c r="E6042" s="4">
        <v>46048.0</v>
      </c>
      <c r="F6042" s="5">
        <v>70.0</v>
      </c>
      <c r="G6042" s="5">
        <v>212.0</v>
      </c>
      <c r="H6042" s="5">
        <v>14853.0</v>
      </c>
      <c r="I6042" s="1" t="s">
        <v>21</v>
      </c>
      <c r="J6042" s="1" t="s">
        <v>12</v>
      </c>
      <c r="K6042" s="1" t="s">
        <v>13</v>
      </c>
      <c r="L6042" s="1" t="s">
        <v>5</v>
      </c>
      <c r="M6042" s="1" t="s">
        <v>23</v>
      </c>
      <c r="N6042" s="1" t="s">
        <v>7</v>
      </c>
      <c r="O6042" s="6"/>
    </row>
    <row r="6043">
      <c r="A6043" s="5">
        <v>112365.0</v>
      </c>
      <c r="B6043" s="2">
        <v>46051.0</v>
      </c>
      <c r="C6043" s="1" t="s">
        <v>11</v>
      </c>
      <c r="D6043" s="3" t="s">
        <v>96</v>
      </c>
      <c r="E6043" s="4">
        <v>46048.0</v>
      </c>
      <c r="F6043" s="5">
        <v>48.0</v>
      </c>
      <c r="G6043" s="5">
        <v>323.0</v>
      </c>
      <c r="H6043" s="5">
        <v>15484.0</v>
      </c>
      <c r="I6043" s="1" t="s">
        <v>21</v>
      </c>
      <c r="J6043" s="1" t="s">
        <v>12</v>
      </c>
      <c r="K6043" s="1" t="s">
        <v>13</v>
      </c>
      <c r="L6043" s="1" t="s">
        <v>5</v>
      </c>
      <c r="M6043" s="1" t="s">
        <v>23</v>
      </c>
      <c r="N6043" s="1" t="s">
        <v>7</v>
      </c>
      <c r="O6043" s="6"/>
    </row>
    <row r="6044">
      <c r="A6044" s="5">
        <v>112365.0</v>
      </c>
      <c r="B6044" s="2">
        <v>46051.0</v>
      </c>
      <c r="C6044" s="1" t="s">
        <v>11</v>
      </c>
      <c r="D6044" s="7">
        <v>199.0</v>
      </c>
      <c r="E6044" s="4">
        <v>46048.0</v>
      </c>
      <c r="F6044" s="5">
        <v>30.0</v>
      </c>
      <c r="G6044" s="5">
        <v>197.0</v>
      </c>
      <c r="H6044" s="5">
        <v>5905.0</v>
      </c>
      <c r="I6044" s="1" t="s">
        <v>21</v>
      </c>
      <c r="J6044" s="1" t="s">
        <v>12</v>
      </c>
      <c r="K6044" s="1" t="s">
        <v>13</v>
      </c>
      <c r="L6044" s="1" t="s">
        <v>5</v>
      </c>
      <c r="M6044" s="1" t="s">
        <v>23</v>
      </c>
      <c r="N6044" s="1" t="s">
        <v>7</v>
      </c>
      <c r="O6044" s="6"/>
    </row>
    <row r="6045">
      <c r="A6045" s="5">
        <v>112365.0</v>
      </c>
      <c r="B6045" s="2">
        <v>46051.0</v>
      </c>
      <c r="C6045" s="1" t="s">
        <v>11</v>
      </c>
      <c r="D6045" s="7">
        <v>105.0</v>
      </c>
      <c r="E6045" s="4">
        <v>46048.0</v>
      </c>
      <c r="F6045" s="5">
        <v>32.0</v>
      </c>
      <c r="G6045" s="5">
        <v>282.0</v>
      </c>
      <c r="H6045" s="5">
        <v>9033.0</v>
      </c>
      <c r="I6045" s="1" t="s">
        <v>21</v>
      </c>
      <c r="J6045" s="1" t="s">
        <v>12</v>
      </c>
      <c r="K6045" s="1" t="s">
        <v>13</v>
      </c>
      <c r="L6045" s="1" t="s">
        <v>5</v>
      </c>
      <c r="M6045" s="1" t="s">
        <v>23</v>
      </c>
      <c r="N6045" s="1" t="s">
        <v>7</v>
      </c>
      <c r="O6045" s="6"/>
    </row>
    <row r="6046">
      <c r="A6046" s="5">
        <v>112365.0</v>
      </c>
      <c r="B6046" s="2">
        <v>46051.0</v>
      </c>
      <c r="C6046" s="1" t="s">
        <v>11</v>
      </c>
      <c r="D6046" s="7">
        <v>132.0</v>
      </c>
      <c r="E6046" s="4">
        <v>46048.0</v>
      </c>
      <c r="F6046" s="5">
        <v>13.0</v>
      </c>
      <c r="G6046" s="5">
        <v>308.0</v>
      </c>
      <c r="H6046" s="5">
        <v>4007.0</v>
      </c>
      <c r="I6046" s="1" t="s">
        <v>21</v>
      </c>
      <c r="J6046" s="1" t="s">
        <v>12</v>
      </c>
      <c r="K6046" s="1" t="s">
        <v>13</v>
      </c>
      <c r="L6046" s="1" t="s">
        <v>5</v>
      </c>
      <c r="M6046" s="1" t="s">
        <v>23</v>
      </c>
      <c r="N6046" s="1" t="s">
        <v>7</v>
      </c>
      <c r="O6046" s="6"/>
    </row>
    <row r="6047">
      <c r="A6047" s="5">
        <v>112365.0</v>
      </c>
      <c r="B6047" s="2">
        <v>46051.0</v>
      </c>
      <c r="C6047" s="1" t="s">
        <v>11</v>
      </c>
      <c r="D6047" s="7">
        <v>200.0</v>
      </c>
      <c r="E6047" s="4">
        <v>46048.0</v>
      </c>
      <c r="F6047" s="5">
        <v>30.0</v>
      </c>
      <c r="G6047" s="5">
        <v>233.0</v>
      </c>
      <c r="H6047" s="5">
        <v>7000.0</v>
      </c>
      <c r="I6047" s="1" t="s">
        <v>21</v>
      </c>
      <c r="J6047" s="1" t="s">
        <v>12</v>
      </c>
      <c r="K6047" s="1" t="s">
        <v>13</v>
      </c>
      <c r="L6047" s="1" t="s">
        <v>5</v>
      </c>
      <c r="M6047" s="1" t="s">
        <v>23</v>
      </c>
      <c r="N6047" s="1" t="s">
        <v>7</v>
      </c>
      <c r="O6047" s="6"/>
    </row>
    <row r="6048">
      <c r="A6048" s="5">
        <v>112365.0</v>
      </c>
      <c r="B6048" s="2">
        <v>46051.0</v>
      </c>
      <c r="C6048" s="1" t="s">
        <v>11</v>
      </c>
      <c r="D6048" s="3" t="s">
        <v>899</v>
      </c>
      <c r="E6048" s="4">
        <v>46048.0</v>
      </c>
      <c r="F6048" s="5">
        <v>28.0</v>
      </c>
      <c r="G6048" s="5">
        <v>834.0</v>
      </c>
      <c r="H6048" s="5">
        <v>23360.0</v>
      </c>
      <c r="I6048" s="1" t="s">
        <v>21</v>
      </c>
      <c r="J6048" s="1" t="s">
        <v>12</v>
      </c>
      <c r="K6048" s="1" t="s">
        <v>13</v>
      </c>
      <c r="L6048" s="1" t="s">
        <v>5</v>
      </c>
      <c r="M6048" s="1" t="s">
        <v>23</v>
      </c>
      <c r="N6048" s="1" t="s">
        <v>7</v>
      </c>
      <c r="O6048" s="6"/>
    </row>
    <row r="6049">
      <c r="A6049" s="5">
        <v>112365.0</v>
      </c>
      <c r="B6049" s="2">
        <v>46051.0</v>
      </c>
      <c r="C6049" s="1" t="s">
        <v>11</v>
      </c>
      <c r="D6049" s="7">
        <v>134.0</v>
      </c>
      <c r="E6049" s="4">
        <v>46048.0</v>
      </c>
      <c r="F6049" s="5">
        <v>13.0</v>
      </c>
      <c r="G6049" s="5">
        <v>562.0</v>
      </c>
      <c r="H6049" s="5">
        <v>7302.0</v>
      </c>
      <c r="I6049" s="1" t="s">
        <v>21</v>
      </c>
      <c r="J6049" s="1" t="s">
        <v>12</v>
      </c>
      <c r="K6049" s="1" t="s">
        <v>13</v>
      </c>
      <c r="L6049" s="1" t="s">
        <v>5</v>
      </c>
      <c r="M6049" s="1" t="s">
        <v>23</v>
      </c>
      <c r="N6049" s="1" t="s">
        <v>7</v>
      </c>
      <c r="O6049" s="6"/>
    </row>
    <row r="6050">
      <c r="A6050" s="5">
        <v>112365.0</v>
      </c>
      <c r="B6050" s="2">
        <v>46051.0</v>
      </c>
      <c r="C6050" s="1" t="s">
        <v>11</v>
      </c>
      <c r="D6050" s="3" t="s">
        <v>38</v>
      </c>
      <c r="E6050" s="4">
        <v>46048.0</v>
      </c>
      <c r="F6050" s="5">
        <v>30.0</v>
      </c>
      <c r="G6050" s="5">
        <v>234.0</v>
      </c>
      <c r="H6050" s="5">
        <v>7029.0</v>
      </c>
      <c r="I6050" s="1" t="s">
        <v>21</v>
      </c>
      <c r="J6050" s="1" t="s">
        <v>12</v>
      </c>
      <c r="K6050" s="1" t="s">
        <v>13</v>
      </c>
      <c r="L6050" s="1" t="s">
        <v>5</v>
      </c>
      <c r="M6050" s="1" t="s">
        <v>23</v>
      </c>
      <c r="N6050" s="1" t="s">
        <v>7</v>
      </c>
      <c r="O6050" s="6"/>
    </row>
    <row r="6051">
      <c r="A6051" s="5">
        <v>112365.0</v>
      </c>
      <c r="B6051" s="2">
        <v>46051.0</v>
      </c>
      <c r="C6051" s="1" t="s">
        <v>11</v>
      </c>
      <c r="D6051" s="3" t="s">
        <v>39</v>
      </c>
      <c r="E6051" s="4">
        <v>46048.0</v>
      </c>
      <c r="F6051" s="5">
        <v>12.0</v>
      </c>
      <c r="G6051" s="5">
        <v>910.0</v>
      </c>
      <c r="H6051" s="5">
        <v>10922.0</v>
      </c>
      <c r="I6051" s="1" t="s">
        <v>21</v>
      </c>
      <c r="J6051" s="1" t="s">
        <v>12</v>
      </c>
      <c r="K6051" s="1" t="s">
        <v>13</v>
      </c>
      <c r="L6051" s="1" t="s">
        <v>5</v>
      </c>
      <c r="M6051" s="1" t="s">
        <v>23</v>
      </c>
      <c r="N6051" s="1" t="s">
        <v>7</v>
      </c>
      <c r="O6051" s="6"/>
    </row>
    <row r="6052">
      <c r="A6052" s="5">
        <v>112365.0</v>
      </c>
      <c r="B6052" s="2">
        <v>46051.0</v>
      </c>
      <c r="C6052" s="1" t="s">
        <v>11</v>
      </c>
      <c r="D6052" s="7">
        <v>134.0</v>
      </c>
      <c r="E6052" s="4">
        <v>46048.0</v>
      </c>
      <c r="F6052" s="5">
        <v>13.0</v>
      </c>
      <c r="G6052" s="5">
        <v>562.0</v>
      </c>
      <c r="H6052" s="5">
        <v>7302.0</v>
      </c>
      <c r="I6052" s="1" t="s">
        <v>21</v>
      </c>
      <c r="J6052" s="1" t="s">
        <v>12</v>
      </c>
      <c r="K6052" s="1" t="s">
        <v>13</v>
      </c>
      <c r="L6052" s="1" t="s">
        <v>5</v>
      </c>
      <c r="M6052" s="1" t="s">
        <v>23</v>
      </c>
      <c r="N6052" s="1" t="s">
        <v>7</v>
      </c>
      <c r="O6052" s="6"/>
    </row>
    <row r="6053">
      <c r="A6053" s="5">
        <v>112365.0</v>
      </c>
      <c r="B6053" s="2">
        <v>46051.0</v>
      </c>
      <c r="C6053" s="1" t="s">
        <v>11</v>
      </c>
      <c r="D6053" s="3" t="s">
        <v>893</v>
      </c>
      <c r="E6053" s="4">
        <v>46048.0</v>
      </c>
      <c r="F6053" s="5">
        <v>24.0</v>
      </c>
      <c r="G6053" s="5">
        <v>320.0</v>
      </c>
      <c r="H6053" s="5">
        <v>7674.0</v>
      </c>
      <c r="I6053" s="1" t="s">
        <v>21</v>
      </c>
      <c r="J6053" s="1" t="s">
        <v>12</v>
      </c>
      <c r="K6053" s="1" t="s">
        <v>13</v>
      </c>
      <c r="L6053" s="1" t="s">
        <v>5</v>
      </c>
      <c r="M6053" s="1" t="s">
        <v>23</v>
      </c>
      <c r="N6053" s="1" t="s">
        <v>7</v>
      </c>
      <c r="O6053" s="6"/>
    </row>
    <row r="6054">
      <c r="A6054" s="5">
        <v>112365.0</v>
      </c>
      <c r="B6054" s="2">
        <v>46051.0</v>
      </c>
      <c r="C6054" s="1" t="s">
        <v>11</v>
      </c>
      <c r="D6054" s="3" t="s">
        <v>639</v>
      </c>
      <c r="E6054" s="4">
        <v>46048.0</v>
      </c>
      <c r="F6054" s="5">
        <v>66.0</v>
      </c>
      <c r="G6054" s="5">
        <v>225.0</v>
      </c>
      <c r="H6054" s="5">
        <v>14828.0</v>
      </c>
      <c r="I6054" s="1" t="s">
        <v>21</v>
      </c>
      <c r="J6054" s="1" t="s">
        <v>12</v>
      </c>
      <c r="K6054" s="1" t="s">
        <v>13</v>
      </c>
      <c r="L6054" s="1" t="s">
        <v>5</v>
      </c>
      <c r="M6054" s="1" t="s">
        <v>23</v>
      </c>
      <c r="N6054" s="1" t="s">
        <v>7</v>
      </c>
      <c r="O6054" s="6"/>
    </row>
    <row r="6055">
      <c r="A6055" s="5">
        <v>112365.0</v>
      </c>
      <c r="B6055" s="2">
        <v>46051.0</v>
      </c>
      <c r="C6055" s="1" t="s">
        <v>11</v>
      </c>
      <c r="D6055" s="7">
        <v>147.0</v>
      </c>
      <c r="E6055" s="4">
        <v>46048.0</v>
      </c>
      <c r="F6055" s="5">
        <v>60.0</v>
      </c>
      <c r="G6055" s="5">
        <v>285.0</v>
      </c>
      <c r="H6055" s="5">
        <v>17109.0</v>
      </c>
      <c r="I6055" s="1" t="s">
        <v>21</v>
      </c>
      <c r="J6055" s="1" t="s">
        <v>12</v>
      </c>
      <c r="K6055" s="1" t="s">
        <v>13</v>
      </c>
      <c r="L6055" s="1" t="s">
        <v>5</v>
      </c>
      <c r="M6055" s="1" t="s">
        <v>23</v>
      </c>
      <c r="N6055" s="1" t="s">
        <v>7</v>
      </c>
      <c r="O6055" s="6"/>
    </row>
    <row r="6056">
      <c r="A6056" s="5">
        <v>112365.0</v>
      </c>
      <c r="B6056" s="2">
        <v>46051.0</v>
      </c>
      <c r="C6056" s="1" t="s">
        <v>11</v>
      </c>
      <c r="D6056" s="3" t="s">
        <v>35</v>
      </c>
      <c r="E6056" s="4">
        <v>46048.0</v>
      </c>
      <c r="F6056" s="5">
        <v>66.0</v>
      </c>
      <c r="G6056" s="5">
        <v>164.0</v>
      </c>
      <c r="H6056" s="5">
        <v>10836.0</v>
      </c>
      <c r="I6056" s="1" t="s">
        <v>21</v>
      </c>
      <c r="J6056" s="1" t="s">
        <v>12</v>
      </c>
      <c r="K6056" s="1" t="s">
        <v>13</v>
      </c>
      <c r="L6056" s="1" t="s">
        <v>5</v>
      </c>
      <c r="M6056" s="1" t="s">
        <v>23</v>
      </c>
      <c r="N6056" s="1" t="s">
        <v>7</v>
      </c>
      <c r="O6056" s="6"/>
    </row>
    <row r="6057">
      <c r="A6057" s="5">
        <v>112365.0</v>
      </c>
      <c r="B6057" s="2">
        <v>46051.0</v>
      </c>
      <c r="C6057" s="1" t="s">
        <v>11</v>
      </c>
      <c r="D6057" s="3" t="s">
        <v>263</v>
      </c>
      <c r="E6057" s="4">
        <v>46048.0</v>
      </c>
      <c r="F6057" s="5">
        <v>14.0</v>
      </c>
      <c r="G6057" s="5">
        <v>787.0</v>
      </c>
      <c r="H6057" s="5">
        <v>11022.0</v>
      </c>
      <c r="I6057" s="1" t="s">
        <v>21</v>
      </c>
      <c r="J6057" s="1" t="s">
        <v>12</v>
      </c>
      <c r="K6057" s="1" t="s">
        <v>13</v>
      </c>
      <c r="L6057" s="1" t="s">
        <v>5</v>
      </c>
      <c r="M6057" s="1" t="s">
        <v>23</v>
      </c>
      <c r="N6057" s="1" t="s">
        <v>7</v>
      </c>
      <c r="O6057" s="6"/>
    </row>
    <row r="6058">
      <c r="A6058" s="5">
        <v>112365.0</v>
      </c>
      <c r="B6058" s="2">
        <v>46051.0</v>
      </c>
      <c r="C6058" s="1" t="s">
        <v>11</v>
      </c>
      <c r="D6058" s="3" t="s">
        <v>96</v>
      </c>
      <c r="E6058" s="4">
        <v>46048.0</v>
      </c>
      <c r="F6058" s="5">
        <v>48.0</v>
      </c>
      <c r="G6058" s="5">
        <v>323.0</v>
      </c>
      <c r="H6058" s="5">
        <v>15484.0</v>
      </c>
      <c r="I6058" s="1" t="s">
        <v>21</v>
      </c>
      <c r="J6058" s="1" t="s">
        <v>12</v>
      </c>
      <c r="K6058" s="1" t="s">
        <v>13</v>
      </c>
      <c r="L6058" s="1" t="s">
        <v>5</v>
      </c>
      <c r="M6058" s="1" t="s">
        <v>23</v>
      </c>
      <c r="N6058" s="1" t="s">
        <v>7</v>
      </c>
      <c r="O6058" s="6"/>
    </row>
    <row r="6059">
      <c r="A6059" s="5">
        <v>112369.0</v>
      </c>
      <c r="B6059" s="2">
        <v>46051.0</v>
      </c>
      <c r="C6059" s="1" t="s">
        <v>99</v>
      </c>
      <c r="D6059" s="7">
        <v>324.0</v>
      </c>
      <c r="E6059" s="4">
        <v>46048.0</v>
      </c>
      <c r="F6059" s="5">
        <v>300.0</v>
      </c>
      <c r="G6059" s="5">
        <v>49.0</v>
      </c>
      <c r="H6059" s="5">
        <v>14655.0</v>
      </c>
      <c r="I6059" s="1" t="s">
        <v>33</v>
      </c>
      <c r="J6059" s="1" t="s">
        <v>22</v>
      </c>
      <c r="K6059" s="1" t="s">
        <v>4</v>
      </c>
      <c r="L6059" s="1" t="s">
        <v>5</v>
      </c>
      <c r="M6059" s="1" t="s">
        <v>23</v>
      </c>
      <c r="N6059" s="1" t="s">
        <v>7</v>
      </c>
      <c r="O6059" s="6"/>
    </row>
    <row r="6060">
      <c r="A6060" s="5">
        <v>112369.0</v>
      </c>
      <c r="B6060" s="2">
        <v>46051.0</v>
      </c>
      <c r="C6060" s="1" t="s">
        <v>99</v>
      </c>
      <c r="D6060" s="7">
        <v>186.0</v>
      </c>
      <c r="E6060" s="4">
        <v>46048.0</v>
      </c>
      <c r="F6060" s="5">
        <v>128.0</v>
      </c>
      <c r="G6060" s="5">
        <v>58.0</v>
      </c>
      <c r="H6060" s="5">
        <v>7469.0</v>
      </c>
      <c r="I6060" s="1" t="s">
        <v>21</v>
      </c>
      <c r="J6060" s="1" t="s">
        <v>22</v>
      </c>
      <c r="K6060" s="1" t="s">
        <v>4</v>
      </c>
      <c r="L6060" s="1" t="s">
        <v>5</v>
      </c>
      <c r="M6060" s="1" t="s">
        <v>23</v>
      </c>
      <c r="N6060" s="1" t="s">
        <v>7</v>
      </c>
      <c r="O6060" s="6"/>
    </row>
    <row r="6061">
      <c r="A6061" s="5">
        <v>112369.0</v>
      </c>
      <c r="B6061" s="2">
        <v>46051.0</v>
      </c>
      <c r="C6061" s="1" t="s">
        <v>99</v>
      </c>
      <c r="D6061" s="7">
        <v>189.0</v>
      </c>
      <c r="E6061" s="4">
        <v>46048.0</v>
      </c>
      <c r="F6061" s="5">
        <v>55.0</v>
      </c>
      <c r="G6061" s="5">
        <v>158.0</v>
      </c>
      <c r="H6061" s="5">
        <v>8696.0</v>
      </c>
      <c r="I6061" s="1" t="s">
        <v>21</v>
      </c>
      <c r="J6061" s="1" t="s">
        <v>22</v>
      </c>
      <c r="K6061" s="1" t="s">
        <v>4</v>
      </c>
      <c r="L6061" s="1" t="s">
        <v>5</v>
      </c>
      <c r="M6061" s="1" t="s">
        <v>23</v>
      </c>
      <c r="N6061" s="1" t="s">
        <v>7</v>
      </c>
      <c r="O6061" s="6"/>
    </row>
    <row r="6062">
      <c r="A6062" s="5">
        <v>112369.0</v>
      </c>
      <c r="B6062" s="2">
        <v>46051.0</v>
      </c>
      <c r="C6062" s="1" t="s">
        <v>99</v>
      </c>
      <c r="D6062" s="7">
        <v>325.0</v>
      </c>
      <c r="E6062" s="4">
        <v>46048.0</v>
      </c>
      <c r="F6062" s="5">
        <v>100.0</v>
      </c>
      <c r="G6062" s="5">
        <v>58.0</v>
      </c>
      <c r="H6062" s="5">
        <v>5799.0</v>
      </c>
      <c r="I6062" s="1" t="s">
        <v>33</v>
      </c>
      <c r="J6062" s="1" t="s">
        <v>22</v>
      </c>
      <c r="K6062" s="1" t="s">
        <v>4</v>
      </c>
      <c r="L6062" s="1" t="s">
        <v>5</v>
      </c>
      <c r="M6062" s="1" t="s">
        <v>23</v>
      </c>
      <c r="N6062" s="1" t="s">
        <v>7</v>
      </c>
      <c r="O6062" s="6"/>
    </row>
    <row r="6063">
      <c r="A6063" s="5">
        <v>112369.0</v>
      </c>
      <c r="B6063" s="2">
        <v>46051.0</v>
      </c>
      <c r="C6063" s="1" t="s">
        <v>99</v>
      </c>
      <c r="D6063" s="7">
        <v>139.0</v>
      </c>
      <c r="E6063" s="4">
        <v>46048.0</v>
      </c>
      <c r="F6063" s="5">
        <v>320.0</v>
      </c>
      <c r="G6063" s="5">
        <v>74.0</v>
      </c>
      <c r="H6063" s="5">
        <v>23785.0</v>
      </c>
      <c r="I6063" s="1" t="s">
        <v>21</v>
      </c>
      <c r="J6063" s="1" t="s">
        <v>22</v>
      </c>
      <c r="K6063" s="1" t="s">
        <v>4</v>
      </c>
      <c r="L6063" s="1" t="s">
        <v>5</v>
      </c>
      <c r="M6063" s="1" t="s">
        <v>23</v>
      </c>
      <c r="N6063" s="1" t="s">
        <v>7</v>
      </c>
      <c r="O6063" s="6"/>
    </row>
    <row r="6064">
      <c r="A6064" s="5">
        <v>112369.0</v>
      </c>
      <c r="B6064" s="2">
        <v>46051.0</v>
      </c>
      <c r="C6064" s="1" t="s">
        <v>99</v>
      </c>
      <c r="D6064" s="7">
        <v>521.0</v>
      </c>
      <c r="E6064" s="4">
        <v>46048.0</v>
      </c>
      <c r="F6064" s="5">
        <v>52.0</v>
      </c>
      <c r="G6064" s="5">
        <v>139.0</v>
      </c>
      <c r="H6064" s="5">
        <v>7243.0</v>
      </c>
      <c r="I6064" s="1" t="s">
        <v>21</v>
      </c>
      <c r="J6064" s="1" t="s">
        <v>22</v>
      </c>
      <c r="K6064" s="1" t="s">
        <v>4</v>
      </c>
      <c r="L6064" s="1" t="s">
        <v>5</v>
      </c>
      <c r="M6064" s="1" t="s">
        <v>23</v>
      </c>
      <c r="N6064" s="1" t="s">
        <v>7</v>
      </c>
      <c r="O6064" s="6"/>
    </row>
    <row r="6065">
      <c r="A6065" s="5">
        <v>112369.0</v>
      </c>
      <c r="B6065" s="2">
        <v>46051.0</v>
      </c>
      <c r="C6065" s="1" t="s">
        <v>99</v>
      </c>
      <c r="D6065" s="7">
        <v>1391.0</v>
      </c>
      <c r="E6065" s="4">
        <v>46048.0</v>
      </c>
      <c r="F6065" s="5">
        <v>192.0</v>
      </c>
      <c r="G6065" s="5">
        <v>77.0</v>
      </c>
      <c r="H6065" s="5">
        <v>14816.0</v>
      </c>
      <c r="I6065" s="1" t="s">
        <v>21</v>
      </c>
      <c r="J6065" s="1" t="s">
        <v>22</v>
      </c>
      <c r="K6065" s="1" t="s">
        <v>4</v>
      </c>
      <c r="L6065" s="1" t="s">
        <v>5</v>
      </c>
      <c r="M6065" s="1" t="s">
        <v>23</v>
      </c>
      <c r="N6065" s="1" t="s">
        <v>7</v>
      </c>
      <c r="O6065" s="6"/>
    </row>
    <row r="6066">
      <c r="A6066" s="5">
        <v>112369.0</v>
      </c>
      <c r="B6066" s="2">
        <v>46051.0</v>
      </c>
      <c r="C6066" s="1" t="s">
        <v>99</v>
      </c>
      <c r="D6066" s="7">
        <v>326.0</v>
      </c>
      <c r="E6066" s="4">
        <v>46048.0</v>
      </c>
      <c r="F6066" s="5">
        <v>100.0</v>
      </c>
      <c r="G6066" s="5">
        <v>70.0</v>
      </c>
      <c r="H6066" s="5">
        <v>6957.0</v>
      </c>
      <c r="I6066" s="1" t="s">
        <v>33</v>
      </c>
      <c r="J6066" s="1" t="s">
        <v>22</v>
      </c>
      <c r="K6066" s="1" t="s">
        <v>4</v>
      </c>
      <c r="L6066" s="1" t="s">
        <v>5</v>
      </c>
      <c r="M6066" s="1" t="s">
        <v>23</v>
      </c>
      <c r="N6066" s="1" t="s">
        <v>7</v>
      </c>
      <c r="O6066" s="6"/>
    </row>
    <row r="6067">
      <c r="A6067" s="5">
        <v>112369.0</v>
      </c>
      <c r="B6067" s="2">
        <v>46051.0</v>
      </c>
      <c r="C6067" s="1" t="s">
        <v>99</v>
      </c>
      <c r="D6067" s="7">
        <v>5211.0</v>
      </c>
      <c r="E6067" s="4">
        <v>46048.0</v>
      </c>
      <c r="F6067" s="5">
        <v>52.0</v>
      </c>
      <c r="G6067" s="5">
        <v>139.0</v>
      </c>
      <c r="H6067" s="5">
        <v>7243.0</v>
      </c>
      <c r="I6067" s="1" t="s">
        <v>21</v>
      </c>
      <c r="J6067" s="1" t="s">
        <v>22</v>
      </c>
      <c r="K6067" s="1" t="s">
        <v>4</v>
      </c>
      <c r="L6067" s="1" t="s">
        <v>5</v>
      </c>
      <c r="M6067" s="1" t="s">
        <v>23</v>
      </c>
      <c r="N6067" s="1" t="s">
        <v>7</v>
      </c>
      <c r="O6067" s="6"/>
    </row>
    <row r="6068">
      <c r="A6068" s="5">
        <v>112369.0</v>
      </c>
      <c r="B6068" s="2">
        <v>46051.0</v>
      </c>
      <c r="C6068" s="1" t="s">
        <v>99</v>
      </c>
      <c r="D6068" s="7">
        <v>342.0</v>
      </c>
      <c r="E6068" s="4">
        <v>46048.0</v>
      </c>
      <c r="F6068" s="5">
        <v>200.0</v>
      </c>
      <c r="G6068" s="5">
        <v>40.0</v>
      </c>
      <c r="H6068" s="5">
        <v>7981.0</v>
      </c>
      <c r="I6068" s="1" t="s">
        <v>229</v>
      </c>
      <c r="J6068" s="1" t="s">
        <v>22</v>
      </c>
      <c r="K6068" s="1" t="s">
        <v>4</v>
      </c>
      <c r="L6068" s="1" t="s">
        <v>5</v>
      </c>
      <c r="M6068" s="1" t="s">
        <v>23</v>
      </c>
      <c r="N6068" s="1" t="s">
        <v>7</v>
      </c>
      <c r="O6068" s="6"/>
    </row>
    <row r="6069">
      <c r="A6069" s="5">
        <v>112369.0</v>
      </c>
      <c r="B6069" s="2">
        <v>46051.0</v>
      </c>
      <c r="C6069" s="1" t="s">
        <v>99</v>
      </c>
      <c r="D6069" s="7">
        <v>103.0</v>
      </c>
      <c r="E6069" s="4">
        <v>46048.0</v>
      </c>
      <c r="F6069" s="5">
        <v>216.0</v>
      </c>
      <c r="G6069" s="5">
        <v>52.0</v>
      </c>
      <c r="H6069" s="5">
        <v>11179.0</v>
      </c>
      <c r="I6069" s="1" t="s">
        <v>21</v>
      </c>
      <c r="J6069" s="1" t="s">
        <v>22</v>
      </c>
      <c r="K6069" s="1" t="s">
        <v>4</v>
      </c>
      <c r="L6069" s="1" t="s">
        <v>5</v>
      </c>
      <c r="M6069" s="1" t="s">
        <v>23</v>
      </c>
      <c r="N6069" s="1" t="s">
        <v>7</v>
      </c>
      <c r="O6069" s="6"/>
    </row>
    <row r="6070">
      <c r="A6070" s="5">
        <v>112369.0</v>
      </c>
      <c r="B6070" s="2">
        <v>46051.0</v>
      </c>
      <c r="C6070" s="1" t="s">
        <v>99</v>
      </c>
      <c r="D6070" s="7">
        <v>151.0</v>
      </c>
      <c r="E6070" s="4">
        <v>46048.0</v>
      </c>
      <c r="F6070" s="5">
        <v>560.0</v>
      </c>
      <c r="G6070" s="5">
        <v>140.0</v>
      </c>
      <c r="H6070" s="5">
        <v>78504.0</v>
      </c>
      <c r="I6070" s="1" t="s">
        <v>21</v>
      </c>
      <c r="J6070" s="1" t="s">
        <v>22</v>
      </c>
      <c r="K6070" s="1" t="s">
        <v>4</v>
      </c>
      <c r="L6070" s="1" t="s">
        <v>5</v>
      </c>
      <c r="M6070" s="1" t="s">
        <v>23</v>
      </c>
      <c r="N6070" s="1" t="s">
        <v>7</v>
      </c>
      <c r="O6070" s="6"/>
    </row>
    <row r="6071">
      <c r="A6071" s="5">
        <v>112369.0</v>
      </c>
      <c r="B6071" s="2">
        <v>46051.0</v>
      </c>
      <c r="C6071" s="1" t="s">
        <v>99</v>
      </c>
      <c r="D6071" s="7">
        <v>344.0</v>
      </c>
      <c r="E6071" s="4">
        <v>46048.0</v>
      </c>
      <c r="F6071" s="5">
        <v>50.0</v>
      </c>
      <c r="G6071" s="5">
        <v>75.0</v>
      </c>
      <c r="H6071" s="5">
        <v>3769.0</v>
      </c>
      <c r="I6071" s="1" t="s">
        <v>229</v>
      </c>
      <c r="J6071" s="1" t="s">
        <v>22</v>
      </c>
      <c r="K6071" s="1" t="s">
        <v>4</v>
      </c>
      <c r="L6071" s="1" t="s">
        <v>5</v>
      </c>
      <c r="M6071" s="1" t="s">
        <v>23</v>
      </c>
      <c r="N6071" s="1" t="s">
        <v>7</v>
      </c>
      <c r="O6071" s="6"/>
    </row>
    <row r="6072">
      <c r="A6072" s="5">
        <v>112369.0</v>
      </c>
      <c r="B6072" s="2">
        <v>46051.0</v>
      </c>
      <c r="C6072" s="1" t="s">
        <v>99</v>
      </c>
      <c r="D6072" s="3" t="s">
        <v>102</v>
      </c>
      <c r="E6072" s="4">
        <v>46048.0</v>
      </c>
      <c r="F6072" s="5">
        <v>216.0</v>
      </c>
      <c r="G6072" s="5">
        <v>98.0</v>
      </c>
      <c r="H6072" s="5">
        <v>21136.0</v>
      </c>
      <c r="I6072" s="1" t="s">
        <v>21</v>
      </c>
      <c r="J6072" s="1" t="s">
        <v>22</v>
      </c>
      <c r="K6072" s="1" t="s">
        <v>4</v>
      </c>
      <c r="L6072" s="1" t="s">
        <v>5</v>
      </c>
      <c r="M6072" s="1" t="s">
        <v>23</v>
      </c>
      <c r="N6072" s="1" t="s">
        <v>7</v>
      </c>
      <c r="O6072" s="6"/>
    </row>
    <row r="6073">
      <c r="A6073" s="5">
        <v>112369.0</v>
      </c>
      <c r="B6073" s="2">
        <v>46051.0</v>
      </c>
      <c r="C6073" s="1" t="s">
        <v>99</v>
      </c>
      <c r="D6073" s="7">
        <v>105.0</v>
      </c>
      <c r="E6073" s="4">
        <v>46048.0</v>
      </c>
      <c r="F6073" s="5">
        <v>160.0</v>
      </c>
      <c r="G6073" s="5">
        <v>277.0</v>
      </c>
      <c r="H6073" s="5">
        <v>44259.0</v>
      </c>
      <c r="I6073" s="1" t="s">
        <v>21</v>
      </c>
      <c r="J6073" s="1" t="s">
        <v>22</v>
      </c>
      <c r="K6073" s="1" t="s">
        <v>4</v>
      </c>
      <c r="L6073" s="1" t="s">
        <v>5</v>
      </c>
      <c r="M6073" s="1" t="s">
        <v>23</v>
      </c>
      <c r="N6073" s="1" t="s">
        <v>7</v>
      </c>
      <c r="O6073" s="6"/>
    </row>
    <row r="6074">
      <c r="A6074" s="5">
        <v>112369.0</v>
      </c>
      <c r="B6074" s="2">
        <v>46051.0</v>
      </c>
      <c r="C6074" s="1" t="s">
        <v>99</v>
      </c>
      <c r="D6074" s="7">
        <v>152.0</v>
      </c>
      <c r="E6074" s="4">
        <v>46048.0</v>
      </c>
      <c r="F6074" s="5">
        <v>528.0</v>
      </c>
      <c r="G6074" s="5">
        <v>211.0</v>
      </c>
      <c r="H6074" s="5">
        <v>111273.52</v>
      </c>
      <c r="I6074" s="1" t="s">
        <v>21</v>
      </c>
      <c r="J6074" s="1" t="s">
        <v>22</v>
      </c>
      <c r="K6074" s="1" t="s">
        <v>4</v>
      </c>
      <c r="L6074" s="1" t="s">
        <v>5</v>
      </c>
      <c r="M6074" s="1" t="s">
        <v>23</v>
      </c>
      <c r="N6074" s="1" t="s">
        <v>7</v>
      </c>
      <c r="O6074" s="6"/>
    </row>
    <row r="6075">
      <c r="A6075" s="5">
        <v>112369.0</v>
      </c>
      <c r="B6075" s="2">
        <v>46051.0</v>
      </c>
      <c r="C6075" s="1" t="s">
        <v>99</v>
      </c>
      <c r="D6075" s="7">
        <v>153.0</v>
      </c>
      <c r="E6075" s="4">
        <v>46048.0</v>
      </c>
      <c r="F6075" s="5">
        <v>150.0</v>
      </c>
      <c r="G6075" s="5">
        <v>358.0</v>
      </c>
      <c r="H6075" s="5">
        <v>53628.0</v>
      </c>
      <c r="I6075" s="1" t="s">
        <v>21</v>
      </c>
      <c r="J6075" s="1" t="s">
        <v>22</v>
      </c>
      <c r="K6075" s="1" t="s">
        <v>4</v>
      </c>
      <c r="L6075" s="1" t="s">
        <v>5</v>
      </c>
      <c r="M6075" s="1" t="s">
        <v>23</v>
      </c>
      <c r="N6075" s="1" t="s">
        <v>7</v>
      </c>
      <c r="O6075" s="6"/>
    </row>
    <row r="6076">
      <c r="A6076" s="5">
        <v>112369.0</v>
      </c>
      <c r="B6076" s="2">
        <v>46051.0</v>
      </c>
      <c r="C6076" s="1" t="s">
        <v>99</v>
      </c>
      <c r="D6076" s="7">
        <v>132.0</v>
      </c>
      <c r="E6076" s="4">
        <v>46048.0</v>
      </c>
      <c r="F6076" s="5">
        <v>39.0</v>
      </c>
      <c r="G6076" s="5">
        <v>302.0</v>
      </c>
      <c r="H6076" s="5">
        <v>11781.0</v>
      </c>
      <c r="I6076" s="1" t="s">
        <v>21</v>
      </c>
      <c r="J6076" s="1" t="s">
        <v>22</v>
      </c>
      <c r="K6076" s="1" t="s">
        <v>4</v>
      </c>
      <c r="L6076" s="1" t="s">
        <v>5</v>
      </c>
      <c r="M6076" s="1" t="s">
        <v>23</v>
      </c>
      <c r="N6076" s="1" t="s">
        <v>7</v>
      </c>
      <c r="O6076" s="6"/>
    </row>
    <row r="6077">
      <c r="A6077" s="5">
        <v>112369.0</v>
      </c>
      <c r="B6077" s="2">
        <v>46051.0</v>
      </c>
      <c r="C6077" s="1" t="s">
        <v>99</v>
      </c>
      <c r="D6077" s="3" t="s">
        <v>219</v>
      </c>
      <c r="E6077" s="4">
        <v>46048.0</v>
      </c>
      <c r="F6077" s="5">
        <v>80.0</v>
      </c>
      <c r="G6077" s="5">
        <v>167.0</v>
      </c>
      <c r="H6077" s="5">
        <v>13324.0</v>
      </c>
      <c r="I6077" s="1" t="s">
        <v>21</v>
      </c>
      <c r="J6077" s="1" t="s">
        <v>22</v>
      </c>
      <c r="K6077" s="1" t="s">
        <v>4</v>
      </c>
      <c r="L6077" s="1" t="s">
        <v>5</v>
      </c>
      <c r="M6077" s="1" t="s">
        <v>23</v>
      </c>
      <c r="N6077" s="1" t="s">
        <v>7</v>
      </c>
      <c r="O6077" s="6"/>
    </row>
    <row r="6078">
      <c r="A6078" s="5">
        <v>112369.0</v>
      </c>
      <c r="B6078" s="2">
        <v>46051.0</v>
      </c>
      <c r="C6078" s="1" t="s">
        <v>99</v>
      </c>
      <c r="D6078" s="7">
        <v>323.0</v>
      </c>
      <c r="E6078" s="4">
        <v>46048.0</v>
      </c>
      <c r="F6078" s="5">
        <v>500.0</v>
      </c>
      <c r="G6078" s="5">
        <v>40.0</v>
      </c>
      <c r="H6078" s="5">
        <v>19873.0</v>
      </c>
      <c r="I6078" s="1" t="s">
        <v>33</v>
      </c>
      <c r="J6078" s="1" t="s">
        <v>22</v>
      </c>
      <c r="K6078" s="1" t="s">
        <v>4</v>
      </c>
      <c r="L6078" s="1" t="s">
        <v>5</v>
      </c>
      <c r="M6078" s="1" t="s">
        <v>23</v>
      </c>
      <c r="N6078" s="1" t="s">
        <v>7</v>
      </c>
      <c r="O6078" s="6"/>
    </row>
    <row r="6079">
      <c r="A6079" s="5">
        <v>112369.0</v>
      </c>
      <c r="B6079" s="2">
        <v>46051.0</v>
      </c>
      <c r="C6079" s="1" t="s">
        <v>99</v>
      </c>
      <c r="D6079" s="7">
        <v>145.0</v>
      </c>
      <c r="E6079" s="4">
        <v>46048.0</v>
      </c>
      <c r="F6079" s="5">
        <v>60.0</v>
      </c>
      <c r="G6079" s="5">
        <v>208.0</v>
      </c>
      <c r="H6079" s="5">
        <v>12478.0</v>
      </c>
      <c r="I6079" s="1" t="s">
        <v>21</v>
      </c>
      <c r="J6079" s="1" t="s">
        <v>22</v>
      </c>
      <c r="K6079" s="1" t="s">
        <v>4</v>
      </c>
      <c r="L6079" s="1" t="s">
        <v>5</v>
      </c>
      <c r="M6079" s="1" t="s">
        <v>23</v>
      </c>
      <c r="N6079" s="1" t="s">
        <v>7</v>
      </c>
      <c r="O6079" s="6"/>
    </row>
    <row r="6080">
      <c r="A6080" s="5">
        <v>112369.0</v>
      </c>
      <c r="B6080" s="2">
        <v>46051.0</v>
      </c>
      <c r="C6080" s="1" t="s">
        <v>99</v>
      </c>
      <c r="D6080" s="7">
        <v>187.0</v>
      </c>
      <c r="E6080" s="4">
        <v>46048.0</v>
      </c>
      <c r="F6080" s="5">
        <v>110.0</v>
      </c>
      <c r="G6080" s="5">
        <v>258.0</v>
      </c>
      <c r="H6080" s="5">
        <v>28359.0</v>
      </c>
      <c r="I6080" s="1" t="s">
        <v>21</v>
      </c>
      <c r="J6080" s="1" t="s">
        <v>22</v>
      </c>
      <c r="K6080" s="1" t="s">
        <v>4</v>
      </c>
      <c r="L6080" s="1" t="s">
        <v>5</v>
      </c>
      <c r="M6080" s="1" t="s">
        <v>23</v>
      </c>
      <c r="N6080" s="1" t="s">
        <v>7</v>
      </c>
      <c r="O6080" s="6"/>
    </row>
    <row r="6081">
      <c r="A6081" s="5">
        <v>112372.0</v>
      </c>
      <c r="B6081" s="2">
        <v>46051.0</v>
      </c>
      <c r="C6081" s="1" t="s">
        <v>1094</v>
      </c>
      <c r="D6081" s="3" t="s">
        <v>951</v>
      </c>
      <c r="E6081" s="4">
        <v>46048.0</v>
      </c>
      <c r="F6081" s="5">
        <v>100.0</v>
      </c>
      <c r="G6081" s="5">
        <v>115.0</v>
      </c>
      <c r="H6081" s="5">
        <v>11291.0</v>
      </c>
      <c r="I6081" s="1" t="s">
        <v>21</v>
      </c>
      <c r="J6081" s="1" t="s">
        <v>224</v>
      </c>
      <c r="K6081" s="1" t="s">
        <v>111</v>
      </c>
      <c r="L6081" s="1" t="s">
        <v>5</v>
      </c>
      <c r="M6081" s="1" t="s">
        <v>23</v>
      </c>
      <c r="N6081" s="1" t="s">
        <v>7</v>
      </c>
      <c r="O6081" s="6"/>
    </row>
    <row r="6082">
      <c r="A6082" s="5">
        <v>112372.0</v>
      </c>
      <c r="B6082" s="2">
        <v>46051.0</v>
      </c>
      <c r="C6082" s="1" t="s">
        <v>1094</v>
      </c>
      <c r="D6082" s="7">
        <v>121.0</v>
      </c>
      <c r="E6082" s="4">
        <v>46048.0</v>
      </c>
      <c r="F6082" s="5">
        <v>216.0</v>
      </c>
      <c r="G6082" s="5">
        <v>100.0</v>
      </c>
      <c r="H6082" s="5">
        <v>21135.0</v>
      </c>
      <c r="I6082" s="1" t="s">
        <v>21</v>
      </c>
      <c r="J6082" s="1" t="s">
        <v>224</v>
      </c>
      <c r="K6082" s="1" t="s">
        <v>111</v>
      </c>
      <c r="L6082" s="1" t="s">
        <v>5</v>
      </c>
      <c r="M6082" s="1" t="s">
        <v>23</v>
      </c>
      <c r="N6082" s="1" t="s">
        <v>7</v>
      </c>
      <c r="O6082" s="6"/>
    </row>
    <row r="6083">
      <c r="A6083" s="5">
        <v>112372.0</v>
      </c>
      <c r="B6083" s="2">
        <v>46051.0</v>
      </c>
      <c r="C6083" s="1" t="s">
        <v>1094</v>
      </c>
      <c r="D6083" s="7">
        <v>132.0</v>
      </c>
      <c r="E6083" s="4">
        <v>46048.0</v>
      </c>
      <c r="F6083" s="5">
        <v>26.0</v>
      </c>
      <c r="G6083" s="5">
        <v>308.0</v>
      </c>
      <c r="H6083" s="5">
        <v>7853.0</v>
      </c>
      <c r="I6083" s="1" t="s">
        <v>21</v>
      </c>
      <c r="J6083" s="1" t="s">
        <v>224</v>
      </c>
      <c r="K6083" s="1" t="s">
        <v>111</v>
      </c>
      <c r="L6083" s="1" t="s">
        <v>5</v>
      </c>
      <c r="M6083" s="1" t="s">
        <v>23</v>
      </c>
      <c r="N6083" s="1" t="s">
        <v>7</v>
      </c>
      <c r="O6083" s="6"/>
    </row>
    <row r="6084">
      <c r="A6084" s="5">
        <v>112372.0</v>
      </c>
      <c r="B6084" s="2">
        <v>46051.0</v>
      </c>
      <c r="C6084" s="1" t="s">
        <v>1094</v>
      </c>
      <c r="D6084" s="7">
        <v>135.0</v>
      </c>
      <c r="E6084" s="4">
        <v>46048.0</v>
      </c>
      <c r="F6084" s="5">
        <v>13.0</v>
      </c>
      <c r="G6084" s="5">
        <v>562.0</v>
      </c>
      <c r="H6084" s="5">
        <v>7156.0</v>
      </c>
      <c r="I6084" s="1" t="s">
        <v>21</v>
      </c>
      <c r="J6084" s="1" t="s">
        <v>224</v>
      </c>
      <c r="K6084" s="1" t="s">
        <v>111</v>
      </c>
      <c r="L6084" s="1" t="s">
        <v>5</v>
      </c>
      <c r="M6084" s="1" t="s">
        <v>23</v>
      </c>
      <c r="N6084" s="1" t="s">
        <v>7</v>
      </c>
      <c r="O6084" s="6"/>
    </row>
    <row r="6085">
      <c r="A6085" s="5">
        <v>112372.0</v>
      </c>
      <c r="B6085" s="2">
        <v>46051.0</v>
      </c>
      <c r="C6085" s="1" t="s">
        <v>1094</v>
      </c>
      <c r="D6085" s="7">
        <v>150.0</v>
      </c>
      <c r="E6085" s="4">
        <v>46048.0</v>
      </c>
      <c r="F6085" s="5">
        <v>14.0</v>
      </c>
      <c r="G6085" s="5">
        <v>647.0</v>
      </c>
      <c r="H6085" s="5">
        <v>8879.0</v>
      </c>
      <c r="I6085" s="1" t="s">
        <v>21</v>
      </c>
      <c r="J6085" s="1" t="s">
        <v>224</v>
      </c>
      <c r="K6085" s="1" t="s">
        <v>111</v>
      </c>
      <c r="L6085" s="1" t="s">
        <v>5</v>
      </c>
      <c r="M6085" s="1" t="s">
        <v>23</v>
      </c>
      <c r="N6085" s="1" t="s">
        <v>7</v>
      </c>
      <c r="O6085" s="6"/>
    </row>
    <row r="6086">
      <c r="A6086" s="5">
        <v>112372.0</v>
      </c>
      <c r="B6086" s="2">
        <v>46051.0</v>
      </c>
      <c r="C6086" s="1" t="s">
        <v>1094</v>
      </c>
      <c r="D6086" s="7">
        <v>134.0</v>
      </c>
      <c r="E6086" s="4">
        <v>46048.0</v>
      </c>
      <c r="F6086" s="5">
        <v>13.0</v>
      </c>
      <c r="G6086" s="5">
        <v>562.0</v>
      </c>
      <c r="H6086" s="5">
        <v>7156.0</v>
      </c>
      <c r="I6086" s="1" t="s">
        <v>21</v>
      </c>
      <c r="J6086" s="1" t="s">
        <v>224</v>
      </c>
      <c r="K6086" s="1" t="s">
        <v>111</v>
      </c>
      <c r="L6086" s="1" t="s">
        <v>5</v>
      </c>
      <c r="M6086" s="1" t="s">
        <v>23</v>
      </c>
      <c r="N6086" s="1" t="s">
        <v>7</v>
      </c>
      <c r="O6086" s="6"/>
    </row>
    <row r="6087">
      <c r="A6087" s="5">
        <v>112372.0</v>
      </c>
      <c r="B6087" s="2">
        <v>46051.0</v>
      </c>
      <c r="C6087" s="1" t="s">
        <v>1094</v>
      </c>
      <c r="D6087" s="7">
        <v>152.0</v>
      </c>
      <c r="E6087" s="4">
        <v>46048.0</v>
      </c>
      <c r="F6087" s="5">
        <v>66.0</v>
      </c>
      <c r="G6087" s="5">
        <v>215.0</v>
      </c>
      <c r="H6087" s="5">
        <v>13910.0</v>
      </c>
      <c r="I6087" s="1" t="s">
        <v>21</v>
      </c>
      <c r="J6087" s="1" t="s">
        <v>224</v>
      </c>
      <c r="K6087" s="1" t="s">
        <v>111</v>
      </c>
      <c r="L6087" s="1" t="s">
        <v>5</v>
      </c>
      <c r="M6087" s="1" t="s">
        <v>23</v>
      </c>
      <c r="N6087" s="1" t="s">
        <v>7</v>
      </c>
      <c r="O6087" s="6"/>
    </row>
    <row r="6088">
      <c r="A6088" s="5">
        <v>203073.0</v>
      </c>
      <c r="B6088" s="2">
        <v>46051.0</v>
      </c>
      <c r="C6088" s="1" t="s">
        <v>251</v>
      </c>
      <c r="D6088" s="3" t="s">
        <v>45</v>
      </c>
      <c r="E6088" s="4">
        <v>46048.0</v>
      </c>
      <c r="F6088" s="5">
        <v>3000.0</v>
      </c>
      <c r="G6088" s="5">
        <v>2050.0</v>
      </c>
      <c r="H6088" s="5">
        <v>12059.0</v>
      </c>
      <c r="I6088" s="1" t="s">
        <v>43</v>
      </c>
      <c r="J6088" s="1" t="s">
        <v>252</v>
      </c>
      <c r="K6088" s="1" t="s">
        <v>13</v>
      </c>
      <c r="L6088" s="1" t="s">
        <v>5</v>
      </c>
      <c r="M6088" s="1" t="s">
        <v>44</v>
      </c>
      <c r="N6088" s="1" t="s">
        <v>7</v>
      </c>
      <c r="O6088" s="6"/>
    </row>
    <row r="6089">
      <c r="A6089" s="5">
        <v>203073.0</v>
      </c>
      <c r="B6089" s="2">
        <v>46051.0</v>
      </c>
      <c r="C6089" s="1" t="s">
        <v>251</v>
      </c>
      <c r="D6089" s="3" t="s">
        <v>47</v>
      </c>
      <c r="E6089" s="4">
        <v>46048.0</v>
      </c>
      <c r="F6089" s="5">
        <v>3750.0</v>
      </c>
      <c r="G6089" s="5">
        <v>3075.0</v>
      </c>
      <c r="H6089" s="5">
        <v>15073.0</v>
      </c>
      <c r="I6089" s="1" t="s">
        <v>43</v>
      </c>
      <c r="J6089" s="1" t="s">
        <v>252</v>
      </c>
      <c r="K6089" s="1" t="s">
        <v>13</v>
      </c>
      <c r="L6089" s="1" t="s">
        <v>5</v>
      </c>
      <c r="M6089" s="1" t="s">
        <v>44</v>
      </c>
      <c r="N6089" s="1" t="s">
        <v>7</v>
      </c>
      <c r="O6089" s="6"/>
    </row>
    <row r="6090">
      <c r="A6090" s="5">
        <v>203073.0</v>
      </c>
      <c r="B6090" s="2">
        <v>46051.0</v>
      </c>
      <c r="C6090" s="1" t="s">
        <v>251</v>
      </c>
      <c r="D6090" s="3" t="s">
        <v>46</v>
      </c>
      <c r="E6090" s="4">
        <v>46048.0</v>
      </c>
      <c r="F6090" s="5">
        <v>11000.0</v>
      </c>
      <c r="G6090" s="5">
        <v>4101.0</v>
      </c>
      <c r="H6090" s="5">
        <v>44207.0</v>
      </c>
      <c r="I6090" s="1" t="s">
        <v>43</v>
      </c>
      <c r="J6090" s="1" t="s">
        <v>252</v>
      </c>
      <c r="K6090" s="1" t="s">
        <v>13</v>
      </c>
      <c r="L6090" s="1" t="s">
        <v>5</v>
      </c>
      <c r="M6090" s="1" t="s">
        <v>44</v>
      </c>
      <c r="N6090" s="1" t="s">
        <v>7</v>
      </c>
      <c r="O6090" s="6"/>
    </row>
    <row r="6091">
      <c r="A6091" s="5">
        <v>203073.0</v>
      </c>
      <c r="B6091" s="2">
        <v>46051.0</v>
      </c>
      <c r="C6091" s="1" t="s">
        <v>251</v>
      </c>
      <c r="D6091" s="3" t="s">
        <v>542</v>
      </c>
      <c r="E6091" s="4">
        <v>46048.0</v>
      </c>
      <c r="F6091" s="5">
        <v>5000.0</v>
      </c>
      <c r="G6091" s="5">
        <v>5100.0</v>
      </c>
      <c r="H6091" s="5">
        <v>24994.0</v>
      </c>
      <c r="I6091" s="1" t="s">
        <v>43</v>
      </c>
      <c r="J6091" s="1" t="s">
        <v>252</v>
      </c>
      <c r="K6091" s="1" t="s">
        <v>13</v>
      </c>
      <c r="L6091" s="1" t="s">
        <v>5</v>
      </c>
      <c r="M6091" s="1" t="s">
        <v>44</v>
      </c>
      <c r="N6091" s="1" t="s">
        <v>7</v>
      </c>
      <c r="O6091" s="6"/>
    </row>
    <row r="6092">
      <c r="A6092" s="5">
        <v>300469.0</v>
      </c>
      <c r="B6092" s="2">
        <v>46052.0</v>
      </c>
      <c r="C6092" s="1" t="s">
        <v>1094</v>
      </c>
      <c r="D6092" s="3" t="s">
        <v>303</v>
      </c>
      <c r="E6092" s="4">
        <v>46048.0</v>
      </c>
      <c r="F6092" s="5">
        <v>16.0</v>
      </c>
      <c r="G6092" s="5">
        <v>544.0</v>
      </c>
      <c r="H6092" s="5">
        <v>8533.0</v>
      </c>
      <c r="I6092" s="1" t="s">
        <v>2</v>
      </c>
      <c r="J6092" s="1" t="s">
        <v>224</v>
      </c>
      <c r="K6092" s="1" t="s">
        <v>111</v>
      </c>
      <c r="L6092" s="1" t="s">
        <v>5</v>
      </c>
      <c r="M6092" s="1" t="s">
        <v>6</v>
      </c>
      <c r="N6092" s="1" t="s">
        <v>7</v>
      </c>
      <c r="O6092" s="6"/>
    </row>
    <row r="6093">
      <c r="A6093" s="5">
        <v>300469.0</v>
      </c>
      <c r="B6093" s="2">
        <v>46052.0</v>
      </c>
      <c r="C6093" s="1" t="s">
        <v>1094</v>
      </c>
      <c r="D6093" s="3" t="s">
        <v>304</v>
      </c>
      <c r="E6093" s="4">
        <v>46048.0</v>
      </c>
      <c r="F6093" s="5">
        <v>8.0</v>
      </c>
      <c r="G6093" s="5">
        <v>544.0</v>
      </c>
      <c r="H6093" s="5">
        <v>4267.0</v>
      </c>
      <c r="I6093" s="1" t="s">
        <v>2</v>
      </c>
      <c r="J6093" s="1" t="s">
        <v>224</v>
      </c>
      <c r="K6093" s="1" t="s">
        <v>111</v>
      </c>
      <c r="L6093" s="1" t="s">
        <v>5</v>
      </c>
      <c r="M6093" s="1" t="s">
        <v>6</v>
      </c>
      <c r="N6093" s="1" t="s">
        <v>7</v>
      </c>
      <c r="O6093" s="6"/>
    </row>
    <row r="6094">
      <c r="A6094" s="5">
        <v>300469.0</v>
      </c>
      <c r="B6094" s="2">
        <v>46052.0</v>
      </c>
      <c r="C6094" s="1" t="s">
        <v>1094</v>
      </c>
      <c r="D6094" s="3" t="s">
        <v>305</v>
      </c>
      <c r="E6094" s="4">
        <v>46048.0</v>
      </c>
      <c r="F6094" s="5">
        <v>12.0</v>
      </c>
      <c r="G6094" s="5">
        <v>748.0</v>
      </c>
      <c r="H6094" s="5">
        <v>8799.0</v>
      </c>
      <c r="I6094" s="1" t="s">
        <v>2</v>
      </c>
      <c r="J6094" s="1" t="s">
        <v>224</v>
      </c>
      <c r="K6094" s="1" t="s">
        <v>111</v>
      </c>
      <c r="L6094" s="1" t="s">
        <v>5</v>
      </c>
      <c r="M6094" s="1" t="s">
        <v>6</v>
      </c>
      <c r="N6094" s="1" t="s">
        <v>7</v>
      </c>
      <c r="O6094" s="6"/>
    </row>
    <row r="6095">
      <c r="A6095" s="5">
        <v>300469.0</v>
      </c>
      <c r="B6095" s="2">
        <v>46052.0</v>
      </c>
      <c r="C6095" s="1" t="s">
        <v>1094</v>
      </c>
      <c r="D6095" s="3" t="s">
        <v>1</v>
      </c>
      <c r="E6095" s="4">
        <v>46048.0</v>
      </c>
      <c r="F6095" s="5">
        <v>36.0</v>
      </c>
      <c r="G6095" s="5">
        <v>371.0</v>
      </c>
      <c r="H6095" s="5">
        <v>13092.0</v>
      </c>
      <c r="I6095" s="1" t="s">
        <v>2</v>
      </c>
      <c r="J6095" s="1" t="s">
        <v>224</v>
      </c>
      <c r="K6095" s="1" t="s">
        <v>111</v>
      </c>
      <c r="L6095" s="1" t="s">
        <v>5</v>
      </c>
      <c r="M6095" s="1" t="s">
        <v>6</v>
      </c>
      <c r="N6095" s="1" t="s">
        <v>7</v>
      </c>
      <c r="O6095" s="6"/>
    </row>
    <row r="6096">
      <c r="A6096" s="5">
        <v>300469.0</v>
      </c>
      <c r="B6096" s="2">
        <v>46052.0</v>
      </c>
      <c r="C6096" s="1" t="s">
        <v>1094</v>
      </c>
      <c r="D6096" s="3" t="s">
        <v>302</v>
      </c>
      <c r="E6096" s="4">
        <v>46048.0</v>
      </c>
      <c r="F6096" s="5">
        <v>6.0</v>
      </c>
      <c r="G6096" s="5">
        <v>748.0</v>
      </c>
      <c r="H6096" s="5">
        <v>4400.0</v>
      </c>
      <c r="I6096" s="1" t="s">
        <v>2</v>
      </c>
      <c r="J6096" s="1" t="s">
        <v>224</v>
      </c>
      <c r="K6096" s="1" t="s">
        <v>111</v>
      </c>
      <c r="L6096" s="1" t="s">
        <v>5</v>
      </c>
      <c r="M6096" s="1" t="s">
        <v>6</v>
      </c>
      <c r="N6096" s="1" t="s">
        <v>7</v>
      </c>
      <c r="O6096" s="6"/>
    </row>
    <row r="6097">
      <c r="A6097" s="5">
        <v>300469.0</v>
      </c>
      <c r="B6097" s="2">
        <v>46052.0</v>
      </c>
      <c r="C6097" s="1" t="s">
        <v>1094</v>
      </c>
      <c r="D6097" s="3" t="s">
        <v>109</v>
      </c>
      <c r="E6097" s="4">
        <v>46048.0</v>
      </c>
      <c r="F6097" s="5">
        <v>24.0</v>
      </c>
      <c r="G6097" s="5">
        <v>371.0</v>
      </c>
      <c r="H6097" s="5">
        <v>8729.0</v>
      </c>
      <c r="I6097" s="1" t="s">
        <v>2</v>
      </c>
      <c r="J6097" s="1" t="s">
        <v>224</v>
      </c>
      <c r="K6097" s="1" t="s">
        <v>111</v>
      </c>
      <c r="L6097" s="1" t="s">
        <v>5</v>
      </c>
      <c r="M6097" s="1" t="s">
        <v>6</v>
      </c>
      <c r="N6097" s="1" t="s">
        <v>7</v>
      </c>
      <c r="O6097" s="6"/>
    </row>
    <row r="6098">
      <c r="A6098" s="5">
        <v>300469.0</v>
      </c>
      <c r="B6098" s="2">
        <v>46052.0</v>
      </c>
      <c r="C6098" s="1" t="s">
        <v>1094</v>
      </c>
      <c r="D6098" s="3" t="s">
        <v>268</v>
      </c>
      <c r="E6098" s="4">
        <v>46048.0</v>
      </c>
      <c r="F6098" s="5">
        <v>24.0</v>
      </c>
      <c r="G6098" s="5">
        <v>371.0</v>
      </c>
      <c r="H6098" s="5">
        <v>8729.0</v>
      </c>
      <c r="I6098" s="1" t="s">
        <v>2</v>
      </c>
      <c r="J6098" s="1" t="s">
        <v>224</v>
      </c>
      <c r="K6098" s="1" t="s">
        <v>111</v>
      </c>
      <c r="L6098" s="1" t="s">
        <v>5</v>
      </c>
      <c r="M6098" s="1" t="s">
        <v>6</v>
      </c>
      <c r="N6098" s="1" t="s">
        <v>7</v>
      </c>
      <c r="O6098" s="6"/>
    </row>
    <row r="6099">
      <c r="A6099" s="5">
        <v>300469.0</v>
      </c>
      <c r="B6099" s="2">
        <v>46052.0</v>
      </c>
      <c r="C6099" s="1" t="s">
        <v>1094</v>
      </c>
      <c r="D6099" s="3" t="s">
        <v>107</v>
      </c>
      <c r="E6099" s="4">
        <v>46048.0</v>
      </c>
      <c r="F6099" s="5">
        <v>12.0</v>
      </c>
      <c r="G6099" s="5">
        <v>371.0</v>
      </c>
      <c r="H6099" s="5">
        <v>4365.0</v>
      </c>
      <c r="I6099" s="1" t="s">
        <v>2</v>
      </c>
      <c r="J6099" s="1" t="s">
        <v>224</v>
      </c>
      <c r="K6099" s="1" t="s">
        <v>111</v>
      </c>
      <c r="L6099" s="1" t="s">
        <v>5</v>
      </c>
      <c r="M6099" s="1" t="s">
        <v>6</v>
      </c>
      <c r="N6099" s="1" t="s">
        <v>7</v>
      </c>
      <c r="O6099" s="6"/>
    </row>
    <row r="6100">
      <c r="A6100" s="5">
        <v>300470.0</v>
      </c>
      <c r="B6100" s="2">
        <v>46052.0</v>
      </c>
      <c r="C6100" s="1" t="s">
        <v>664</v>
      </c>
      <c r="D6100" s="3" t="s">
        <v>105</v>
      </c>
      <c r="E6100" s="4">
        <v>46048.0</v>
      </c>
      <c r="F6100" s="5">
        <v>72.0</v>
      </c>
      <c r="G6100" s="5">
        <v>544.0</v>
      </c>
      <c r="H6100" s="5">
        <v>38396.0</v>
      </c>
      <c r="I6100" s="1" t="s">
        <v>2</v>
      </c>
      <c r="J6100" s="1" t="s">
        <v>221</v>
      </c>
      <c r="K6100" s="1" t="s">
        <v>111</v>
      </c>
      <c r="L6100" s="1" t="s">
        <v>5</v>
      </c>
      <c r="M6100" s="1" t="s">
        <v>6</v>
      </c>
      <c r="N6100" s="1" t="s">
        <v>7</v>
      </c>
      <c r="O6100" s="6"/>
    </row>
    <row r="6101">
      <c r="A6101" s="5">
        <v>300470.0</v>
      </c>
      <c r="B6101" s="2">
        <v>46052.0</v>
      </c>
      <c r="C6101" s="1" t="s">
        <v>664</v>
      </c>
      <c r="D6101" s="3" t="s">
        <v>222</v>
      </c>
      <c r="E6101" s="4">
        <v>46048.0</v>
      </c>
      <c r="F6101" s="5">
        <v>36.0</v>
      </c>
      <c r="G6101" s="5">
        <v>748.0</v>
      </c>
      <c r="H6101" s="5">
        <v>26398.0</v>
      </c>
      <c r="I6101" s="1" t="s">
        <v>2</v>
      </c>
      <c r="J6101" s="1" t="s">
        <v>221</v>
      </c>
      <c r="K6101" s="1" t="s">
        <v>111</v>
      </c>
      <c r="L6101" s="1" t="s">
        <v>5</v>
      </c>
      <c r="M6101" s="1" t="s">
        <v>6</v>
      </c>
      <c r="N6101" s="1" t="s">
        <v>7</v>
      </c>
      <c r="O6101" s="6"/>
    </row>
    <row r="6102">
      <c r="A6102" s="5">
        <v>300470.0</v>
      </c>
      <c r="B6102" s="2">
        <v>46052.0</v>
      </c>
      <c r="C6102" s="1" t="s">
        <v>664</v>
      </c>
      <c r="D6102" s="3" t="s">
        <v>106</v>
      </c>
      <c r="E6102" s="4">
        <v>46048.0</v>
      </c>
      <c r="F6102" s="5">
        <v>8.0</v>
      </c>
      <c r="G6102" s="5">
        <v>1197.0</v>
      </c>
      <c r="H6102" s="5">
        <v>9390.0</v>
      </c>
      <c r="I6102" s="1" t="s">
        <v>2</v>
      </c>
      <c r="J6102" s="1" t="s">
        <v>221</v>
      </c>
      <c r="K6102" s="1" t="s">
        <v>111</v>
      </c>
      <c r="L6102" s="1" t="s">
        <v>5</v>
      </c>
      <c r="M6102" s="1" t="s">
        <v>6</v>
      </c>
      <c r="N6102" s="1" t="s">
        <v>7</v>
      </c>
      <c r="O6102" s="6"/>
    </row>
    <row r="6103">
      <c r="A6103" s="5">
        <v>203112.0</v>
      </c>
      <c r="B6103" s="2">
        <v>46052.0</v>
      </c>
      <c r="C6103" s="1" t="s">
        <v>11</v>
      </c>
      <c r="D6103" s="3" t="s">
        <v>402</v>
      </c>
      <c r="E6103" s="4">
        <v>46048.0</v>
      </c>
      <c r="F6103" s="5">
        <v>140.0</v>
      </c>
      <c r="G6103" s="5">
        <v>117.0</v>
      </c>
      <c r="H6103" s="5">
        <v>16334.0</v>
      </c>
      <c r="I6103" s="1" t="s">
        <v>75</v>
      </c>
      <c r="J6103" s="1" t="s">
        <v>12</v>
      </c>
      <c r="K6103" s="1" t="s">
        <v>13</v>
      </c>
      <c r="L6103" s="1" t="s">
        <v>5</v>
      </c>
      <c r="M6103" s="1" t="s">
        <v>6</v>
      </c>
      <c r="N6103" s="1" t="s">
        <v>7</v>
      </c>
      <c r="O6103" s="6"/>
    </row>
    <row r="6104">
      <c r="A6104" s="5">
        <v>112480.0</v>
      </c>
      <c r="B6104" s="2">
        <v>46052.0</v>
      </c>
      <c r="C6104" s="1" t="s">
        <v>239</v>
      </c>
      <c r="D6104" s="3" t="s">
        <v>50</v>
      </c>
      <c r="E6104" s="4">
        <v>46048.0</v>
      </c>
      <c r="F6104" s="5">
        <v>100.0</v>
      </c>
      <c r="G6104" s="5">
        <v>318.0</v>
      </c>
      <c r="H6104" s="5">
        <v>31812.0</v>
      </c>
      <c r="I6104" s="1" t="s">
        <v>26</v>
      </c>
      <c r="J6104" s="1" t="s">
        <v>240</v>
      </c>
      <c r="K6104" s="1" t="s">
        <v>111</v>
      </c>
      <c r="L6104" s="1" t="s">
        <v>5</v>
      </c>
      <c r="M6104" s="1" t="s">
        <v>29</v>
      </c>
      <c r="N6104" s="1" t="s">
        <v>7</v>
      </c>
      <c r="O6104" s="6"/>
    </row>
    <row r="6105">
      <c r="A6105" s="5">
        <v>112481.0</v>
      </c>
      <c r="B6105" s="2">
        <v>46052.0</v>
      </c>
      <c r="C6105" s="1" t="s">
        <v>239</v>
      </c>
      <c r="D6105" s="3" t="s">
        <v>945</v>
      </c>
      <c r="E6105" s="4">
        <v>46048.0</v>
      </c>
      <c r="F6105" s="5">
        <v>150.0</v>
      </c>
      <c r="G6105" s="5">
        <v>115.0</v>
      </c>
      <c r="H6105" s="5">
        <v>17282.0</v>
      </c>
      <c r="I6105" s="1" t="s">
        <v>26</v>
      </c>
      <c r="J6105" s="1" t="s">
        <v>240</v>
      </c>
      <c r="K6105" s="1" t="s">
        <v>111</v>
      </c>
      <c r="L6105" s="1" t="s">
        <v>5</v>
      </c>
      <c r="M6105" s="1" t="s">
        <v>29</v>
      </c>
      <c r="N6105" s="1" t="s">
        <v>7</v>
      </c>
      <c r="O6105" s="6"/>
    </row>
    <row r="6106">
      <c r="A6106" s="5">
        <v>112482.0</v>
      </c>
      <c r="B6106" s="2">
        <v>46052.0</v>
      </c>
      <c r="C6106" s="1" t="s">
        <v>1143</v>
      </c>
      <c r="D6106" s="7">
        <v>326.0</v>
      </c>
      <c r="E6106" s="4">
        <v>46048.0</v>
      </c>
      <c r="F6106" s="5">
        <v>100.0</v>
      </c>
      <c r="G6106" s="5">
        <v>71.0</v>
      </c>
      <c r="H6106" s="5">
        <v>6956.0</v>
      </c>
      <c r="I6106" s="1" t="s">
        <v>33</v>
      </c>
      <c r="J6106" s="1" t="s">
        <v>1144</v>
      </c>
      <c r="K6106" s="1" t="s">
        <v>28</v>
      </c>
      <c r="L6106" s="1" t="s">
        <v>5</v>
      </c>
      <c r="M6106" s="1" t="s">
        <v>23</v>
      </c>
      <c r="N6106" s="1" t="s">
        <v>7</v>
      </c>
      <c r="O6106" s="6"/>
    </row>
    <row r="6107">
      <c r="A6107" s="5">
        <v>112482.0</v>
      </c>
      <c r="B6107" s="2">
        <v>46052.0</v>
      </c>
      <c r="C6107" s="1" t="s">
        <v>1143</v>
      </c>
      <c r="D6107" s="3" t="s">
        <v>1145</v>
      </c>
      <c r="E6107" s="4">
        <v>46048.0</v>
      </c>
      <c r="F6107" s="5">
        <v>180.0</v>
      </c>
      <c r="G6107" s="5">
        <v>106.0</v>
      </c>
      <c r="H6107" s="5">
        <v>18630.0</v>
      </c>
      <c r="I6107" s="1" t="s">
        <v>21</v>
      </c>
      <c r="J6107" s="1" t="s">
        <v>1144</v>
      </c>
      <c r="K6107" s="1" t="s">
        <v>28</v>
      </c>
      <c r="L6107" s="1" t="s">
        <v>5</v>
      </c>
      <c r="M6107" s="1" t="s">
        <v>23</v>
      </c>
      <c r="N6107" s="1" t="s">
        <v>7</v>
      </c>
      <c r="O6107" s="6"/>
    </row>
    <row r="6108">
      <c r="A6108" s="5">
        <v>112482.0</v>
      </c>
      <c r="B6108" s="2">
        <v>46052.0</v>
      </c>
      <c r="C6108" s="1" t="s">
        <v>1143</v>
      </c>
      <c r="D6108" s="3" t="s">
        <v>275</v>
      </c>
      <c r="E6108" s="4">
        <v>46048.0</v>
      </c>
      <c r="F6108" s="5">
        <v>46.0</v>
      </c>
      <c r="G6108" s="5">
        <v>119.0</v>
      </c>
      <c r="H6108" s="5">
        <v>5368.0</v>
      </c>
      <c r="I6108" s="1" t="s">
        <v>21</v>
      </c>
      <c r="J6108" s="1" t="s">
        <v>1144</v>
      </c>
      <c r="K6108" s="1" t="s">
        <v>28</v>
      </c>
      <c r="L6108" s="1" t="s">
        <v>5</v>
      </c>
      <c r="M6108" s="1" t="s">
        <v>23</v>
      </c>
      <c r="N6108" s="1" t="s">
        <v>7</v>
      </c>
      <c r="O6108" s="6"/>
    </row>
    <row r="6109">
      <c r="A6109" s="5">
        <v>112482.0</v>
      </c>
      <c r="B6109" s="2">
        <v>46052.0</v>
      </c>
      <c r="C6109" s="1" t="s">
        <v>1143</v>
      </c>
      <c r="D6109" s="3" t="s">
        <v>259</v>
      </c>
      <c r="E6109" s="4">
        <v>46048.0</v>
      </c>
      <c r="F6109" s="5">
        <v>33.0</v>
      </c>
      <c r="G6109" s="5">
        <v>170.0</v>
      </c>
      <c r="H6109" s="5">
        <v>5497.0</v>
      </c>
      <c r="I6109" s="1" t="s">
        <v>21</v>
      </c>
      <c r="J6109" s="1" t="s">
        <v>1144</v>
      </c>
      <c r="K6109" s="1" t="s">
        <v>28</v>
      </c>
      <c r="L6109" s="1" t="s">
        <v>5</v>
      </c>
      <c r="M6109" s="1" t="s">
        <v>23</v>
      </c>
      <c r="N6109" s="1" t="s">
        <v>7</v>
      </c>
      <c r="O6109" s="6"/>
    </row>
    <row r="6110">
      <c r="A6110" s="5">
        <v>112482.0</v>
      </c>
      <c r="B6110" s="2">
        <v>46052.0</v>
      </c>
      <c r="C6110" s="1" t="s">
        <v>1143</v>
      </c>
      <c r="D6110" s="3" t="s">
        <v>36</v>
      </c>
      <c r="E6110" s="4">
        <v>46048.0</v>
      </c>
      <c r="F6110" s="5">
        <v>132.0</v>
      </c>
      <c r="G6110" s="5">
        <v>156.0</v>
      </c>
      <c r="H6110" s="5">
        <v>20120.0</v>
      </c>
      <c r="I6110" s="1" t="s">
        <v>21</v>
      </c>
      <c r="J6110" s="1" t="s">
        <v>1144</v>
      </c>
      <c r="K6110" s="1" t="s">
        <v>28</v>
      </c>
      <c r="L6110" s="1" t="s">
        <v>5</v>
      </c>
      <c r="M6110" s="1" t="s">
        <v>23</v>
      </c>
      <c r="N6110" s="1" t="s">
        <v>7</v>
      </c>
      <c r="O6110" s="6"/>
    </row>
    <row r="6111">
      <c r="A6111" s="5">
        <v>112482.0</v>
      </c>
      <c r="B6111" s="2">
        <v>46052.0</v>
      </c>
      <c r="C6111" s="1" t="s">
        <v>1143</v>
      </c>
      <c r="D6111" s="3" t="s">
        <v>1146</v>
      </c>
      <c r="E6111" s="4">
        <v>46048.0</v>
      </c>
      <c r="F6111" s="5">
        <v>184.0</v>
      </c>
      <c r="G6111" s="5">
        <v>142.0</v>
      </c>
      <c r="H6111" s="5">
        <v>25622.0</v>
      </c>
      <c r="I6111" s="1" t="s">
        <v>21</v>
      </c>
      <c r="J6111" s="1" t="s">
        <v>1144</v>
      </c>
      <c r="K6111" s="1" t="s">
        <v>28</v>
      </c>
      <c r="L6111" s="1" t="s">
        <v>5</v>
      </c>
      <c r="M6111" s="1" t="s">
        <v>23</v>
      </c>
      <c r="N6111" s="1" t="s">
        <v>7</v>
      </c>
      <c r="O6111" s="6"/>
    </row>
    <row r="6112">
      <c r="A6112" s="5">
        <v>112482.0</v>
      </c>
      <c r="B6112" s="2">
        <v>46052.0</v>
      </c>
      <c r="C6112" s="1" t="s">
        <v>1143</v>
      </c>
      <c r="D6112" s="3" t="s">
        <v>325</v>
      </c>
      <c r="E6112" s="4">
        <v>46048.0</v>
      </c>
      <c r="F6112" s="5">
        <v>14.0</v>
      </c>
      <c r="G6112" s="5">
        <v>787.0</v>
      </c>
      <c r="H6112" s="5">
        <v>10802.0</v>
      </c>
      <c r="I6112" s="1" t="s">
        <v>21</v>
      </c>
      <c r="J6112" s="1" t="s">
        <v>1144</v>
      </c>
      <c r="K6112" s="1" t="s">
        <v>28</v>
      </c>
      <c r="L6112" s="1" t="s">
        <v>5</v>
      </c>
      <c r="M6112" s="1" t="s">
        <v>23</v>
      </c>
      <c r="N6112" s="1" t="s">
        <v>7</v>
      </c>
      <c r="O6112" s="6"/>
    </row>
    <row r="6113">
      <c r="A6113" s="5">
        <v>112482.0</v>
      </c>
      <c r="B6113" s="2">
        <v>46052.0</v>
      </c>
      <c r="C6113" s="1" t="s">
        <v>1143</v>
      </c>
      <c r="D6113" s="3" t="s">
        <v>628</v>
      </c>
      <c r="E6113" s="4">
        <v>46048.0</v>
      </c>
      <c r="F6113" s="5">
        <v>132.0</v>
      </c>
      <c r="G6113" s="5">
        <v>213.0</v>
      </c>
      <c r="H6113" s="5">
        <v>27571.0</v>
      </c>
      <c r="I6113" s="1" t="s">
        <v>21</v>
      </c>
      <c r="J6113" s="1" t="s">
        <v>1144</v>
      </c>
      <c r="K6113" s="1" t="s">
        <v>28</v>
      </c>
      <c r="L6113" s="1" t="s">
        <v>5</v>
      </c>
      <c r="M6113" s="1" t="s">
        <v>23</v>
      </c>
      <c r="N6113" s="1" t="s">
        <v>7</v>
      </c>
      <c r="O6113" s="6"/>
    </row>
    <row r="6114">
      <c r="A6114" s="5">
        <v>112482.0</v>
      </c>
      <c r="B6114" s="2">
        <v>46052.0</v>
      </c>
      <c r="C6114" s="1" t="s">
        <v>1143</v>
      </c>
      <c r="D6114" s="7">
        <v>119.0</v>
      </c>
      <c r="E6114" s="4">
        <v>46048.0</v>
      </c>
      <c r="F6114" s="5">
        <v>69.0</v>
      </c>
      <c r="G6114" s="5">
        <v>119.0</v>
      </c>
      <c r="H6114" s="5">
        <v>8051.0</v>
      </c>
      <c r="I6114" s="1" t="s">
        <v>21</v>
      </c>
      <c r="J6114" s="1" t="s">
        <v>1144</v>
      </c>
      <c r="K6114" s="1" t="s">
        <v>28</v>
      </c>
      <c r="L6114" s="1" t="s">
        <v>5</v>
      </c>
      <c r="M6114" s="1" t="s">
        <v>23</v>
      </c>
      <c r="N6114" s="1" t="s">
        <v>7</v>
      </c>
      <c r="O6114" s="6"/>
    </row>
    <row r="6115">
      <c r="A6115" s="5">
        <v>112482.0</v>
      </c>
      <c r="B6115" s="2">
        <v>46052.0</v>
      </c>
      <c r="C6115" s="1" t="s">
        <v>1143</v>
      </c>
      <c r="D6115" s="3" t="s">
        <v>254</v>
      </c>
      <c r="E6115" s="4">
        <v>46048.0</v>
      </c>
      <c r="F6115" s="5">
        <v>24.0</v>
      </c>
      <c r="G6115" s="5">
        <v>320.0</v>
      </c>
      <c r="H6115" s="5">
        <v>7521.0</v>
      </c>
      <c r="I6115" s="1" t="s">
        <v>21</v>
      </c>
      <c r="J6115" s="1" t="s">
        <v>1144</v>
      </c>
      <c r="K6115" s="1" t="s">
        <v>28</v>
      </c>
      <c r="L6115" s="1" t="s">
        <v>5</v>
      </c>
      <c r="M6115" s="1" t="s">
        <v>23</v>
      </c>
      <c r="N6115" s="1" t="s">
        <v>7</v>
      </c>
      <c r="O6115" s="6"/>
    </row>
    <row r="6116">
      <c r="A6116" s="5">
        <v>112482.0</v>
      </c>
      <c r="B6116" s="2">
        <v>46052.0</v>
      </c>
      <c r="C6116" s="1" t="s">
        <v>1143</v>
      </c>
      <c r="D6116" s="7">
        <v>187.0</v>
      </c>
      <c r="E6116" s="4">
        <v>46048.0</v>
      </c>
      <c r="F6116" s="5">
        <v>110.0</v>
      </c>
      <c r="G6116" s="5">
        <v>263.0</v>
      </c>
      <c r="H6116" s="5">
        <v>28357.0</v>
      </c>
      <c r="I6116" s="1" t="s">
        <v>21</v>
      </c>
      <c r="J6116" s="1" t="s">
        <v>1144</v>
      </c>
      <c r="K6116" s="1" t="s">
        <v>28</v>
      </c>
      <c r="L6116" s="1" t="s">
        <v>5</v>
      </c>
      <c r="M6116" s="1" t="s">
        <v>23</v>
      </c>
      <c r="N6116" s="1" t="s">
        <v>7</v>
      </c>
      <c r="O6116" s="6"/>
    </row>
    <row r="6117">
      <c r="A6117" s="5">
        <v>112482.0</v>
      </c>
      <c r="B6117" s="2">
        <v>46052.0</v>
      </c>
      <c r="C6117" s="1" t="s">
        <v>1143</v>
      </c>
      <c r="D6117" s="7">
        <v>324.0</v>
      </c>
      <c r="E6117" s="4">
        <v>46048.0</v>
      </c>
      <c r="F6117" s="5">
        <v>400.0</v>
      </c>
      <c r="G6117" s="5">
        <v>50.0</v>
      </c>
      <c r="H6117" s="5">
        <v>19539.0</v>
      </c>
      <c r="I6117" s="1" t="s">
        <v>33</v>
      </c>
      <c r="J6117" s="1" t="s">
        <v>1144</v>
      </c>
      <c r="K6117" s="1" t="s">
        <v>28</v>
      </c>
      <c r="L6117" s="1" t="s">
        <v>5</v>
      </c>
      <c r="M6117" s="1" t="s">
        <v>23</v>
      </c>
      <c r="N6117" s="1" t="s">
        <v>7</v>
      </c>
      <c r="O6117" s="6"/>
    </row>
    <row r="6118">
      <c r="A6118" s="5">
        <v>112482.0</v>
      </c>
      <c r="B6118" s="2">
        <v>46052.0</v>
      </c>
      <c r="C6118" s="1" t="s">
        <v>1143</v>
      </c>
      <c r="D6118" s="3" t="s">
        <v>1147</v>
      </c>
      <c r="E6118" s="4">
        <v>46048.0</v>
      </c>
      <c r="F6118" s="5">
        <v>30.0</v>
      </c>
      <c r="G6118" s="5">
        <v>175.0</v>
      </c>
      <c r="H6118" s="5">
        <v>5139.0</v>
      </c>
      <c r="I6118" s="1" t="s">
        <v>21</v>
      </c>
      <c r="J6118" s="1" t="s">
        <v>1144</v>
      </c>
      <c r="K6118" s="1" t="s">
        <v>28</v>
      </c>
      <c r="L6118" s="1" t="s">
        <v>5</v>
      </c>
      <c r="M6118" s="1" t="s">
        <v>23</v>
      </c>
      <c r="N6118" s="1" t="s">
        <v>7</v>
      </c>
      <c r="O6118" s="6"/>
    </row>
    <row r="6119">
      <c r="A6119" s="5">
        <v>112482.0</v>
      </c>
      <c r="B6119" s="2">
        <v>46052.0</v>
      </c>
      <c r="C6119" s="1" t="s">
        <v>1143</v>
      </c>
      <c r="D6119" s="3" t="s">
        <v>324</v>
      </c>
      <c r="E6119" s="4">
        <v>46048.0</v>
      </c>
      <c r="F6119" s="5">
        <v>24.0</v>
      </c>
      <c r="G6119" s="5">
        <v>859.0</v>
      </c>
      <c r="H6119" s="5">
        <v>20210.0</v>
      </c>
      <c r="I6119" s="1" t="s">
        <v>21</v>
      </c>
      <c r="J6119" s="1" t="s">
        <v>1144</v>
      </c>
      <c r="K6119" s="1" t="s">
        <v>28</v>
      </c>
      <c r="L6119" s="1" t="s">
        <v>5</v>
      </c>
      <c r="M6119" s="1" t="s">
        <v>23</v>
      </c>
      <c r="N6119" s="1" t="s">
        <v>7</v>
      </c>
      <c r="O6119" s="6"/>
    </row>
    <row r="6120">
      <c r="A6120" s="5">
        <v>112482.0</v>
      </c>
      <c r="B6120" s="2">
        <v>46052.0</v>
      </c>
      <c r="C6120" s="1" t="s">
        <v>1143</v>
      </c>
      <c r="D6120" s="7">
        <v>325.0</v>
      </c>
      <c r="E6120" s="4">
        <v>46048.0</v>
      </c>
      <c r="F6120" s="5">
        <v>200.0</v>
      </c>
      <c r="G6120" s="5">
        <v>59.0</v>
      </c>
      <c r="H6120" s="5">
        <v>11593.0</v>
      </c>
      <c r="I6120" s="1" t="s">
        <v>33</v>
      </c>
      <c r="J6120" s="1" t="s">
        <v>1144</v>
      </c>
      <c r="K6120" s="1" t="s">
        <v>28</v>
      </c>
      <c r="L6120" s="1" t="s">
        <v>5</v>
      </c>
      <c r="M6120" s="1" t="s">
        <v>23</v>
      </c>
      <c r="N6120" s="1" t="s">
        <v>7</v>
      </c>
      <c r="O6120" s="6"/>
    </row>
    <row r="6121">
      <c r="A6121" s="5">
        <v>112482.0</v>
      </c>
      <c r="B6121" s="2">
        <v>46052.0</v>
      </c>
      <c r="C6121" s="1" t="s">
        <v>1143</v>
      </c>
      <c r="D6121" s="3" t="s">
        <v>1148</v>
      </c>
      <c r="E6121" s="4">
        <v>46048.0</v>
      </c>
      <c r="F6121" s="5">
        <v>13.0</v>
      </c>
      <c r="G6121" s="5">
        <v>321.0</v>
      </c>
      <c r="H6121" s="5">
        <v>4087.0</v>
      </c>
      <c r="I6121" s="1" t="s">
        <v>21</v>
      </c>
      <c r="J6121" s="1" t="s">
        <v>1144</v>
      </c>
      <c r="K6121" s="1" t="s">
        <v>28</v>
      </c>
      <c r="L6121" s="1" t="s">
        <v>5</v>
      </c>
      <c r="M6121" s="1" t="s">
        <v>23</v>
      </c>
      <c r="N6121" s="1" t="s">
        <v>7</v>
      </c>
      <c r="O6121" s="6"/>
    </row>
    <row r="6122">
      <c r="A6122" s="5">
        <v>112482.0</v>
      </c>
      <c r="B6122" s="2">
        <v>46052.0</v>
      </c>
      <c r="C6122" s="1" t="s">
        <v>1143</v>
      </c>
      <c r="D6122" s="3" t="s">
        <v>96</v>
      </c>
      <c r="E6122" s="4">
        <v>46048.0</v>
      </c>
      <c r="F6122" s="5">
        <v>57.0</v>
      </c>
      <c r="G6122" s="5">
        <v>323.0</v>
      </c>
      <c r="H6122" s="5">
        <v>18020.0</v>
      </c>
      <c r="I6122" s="1" t="s">
        <v>21</v>
      </c>
      <c r="J6122" s="1" t="s">
        <v>1144</v>
      </c>
      <c r="K6122" s="1" t="s">
        <v>28</v>
      </c>
      <c r="L6122" s="1" t="s">
        <v>5</v>
      </c>
      <c r="M6122" s="1" t="s">
        <v>23</v>
      </c>
      <c r="N6122" s="1" t="s">
        <v>7</v>
      </c>
      <c r="O6122" s="6"/>
    </row>
    <row r="6123">
      <c r="A6123" s="5">
        <v>112483.0</v>
      </c>
      <c r="B6123" s="2">
        <v>46052.0</v>
      </c>
      <c r="C6123" s="1" t="s">
        <v>1143</v>
      </c>
      <c r="D6123" s="3" t="s">
        <v>626</v>
      </c>
      <c r="E6123" s="4">
        <v>46048.0</v>
      </c>
      <c r="F6123" s="5">
        <v>2.0</v>
      </c>
      <c r="G6123" s="5">
        <v>4630.0</v>
      </c>
      <c r="H6123" s="5">
        <v>9075.0</v>
      </c>
      <c r="I6123" s="1" t="s">
        <v>58</v>
      </c>
      <c r="J6123" s="1" t="s">
        <v>1144</v>
      </c>
      <c r="K6123" s="1" t="s">
        <v>28</v>
      </c>
      <c r="L6123" s="1" t="s">
        <v>5</v>
      </c>
      <c r="M6123" s="1" t="s">
        <v>59</v>
      </c>
      <c r="N6123" s="1" t="s">
        <v>7</v>
      </c>
      <c r="O6123" s="6"/>
    </row>
    <row r="6124">
      <c r="A6124" s="5">
        <v>112506.0</v>
      </c>
      <c r="B6124" s="2">
        <v>46052.0</v>
      </c>
      <c r="C6124" s="1" t="s">
        <v>1094</v>
      </c>
      <c r="D6124" s="3" t="s">
        <v>985</v>
      </c>
      <c r="E6124" s="4">
        <v>46048.0</v>
      </c>
      <c r="F6124" s="5">
        <v>50.0</v>
      </c>
      <c r="G6124" s="5">
        <v>115.0</v>
      </c>
      <c r="H6124" s="5">
        <v>5645.0</v>
      </c>
      <c r="I6124" s="1" t="s">
        <v>26</v>
      </c>
      <c r="J6124" s="1" t="s">
        <v>224</v>
      </c>
      <c r="K6124" s="1" t="s">
        <v>111</v>
      </c>
      <c r="L6124" s="1" t="s">
        <v>5</v>
      </c>
      <c r="M6124" s="1" t="s">
        <v>29</v>
      </c>
      <c r="N6124" s="1" t="s">
        <v>7</v>
      </c>
      <c r="O6124" s="6"/>
    </row>
    <row r="6125">
      <c r="A6125" s="5">
        <v>112506.0</v>
      </c>
      <c r="B6125" s="2">
        <v>46052.0</v>
      </c>
      <c r="C6125" s="1" t="s">
        <v>1094</v>
      </c>
      <c r="D6125" s="3" t="s">
        <v>945</v>
      </c>
      <c r="E6125" s="4">
        <v>46048.0</v>
      </c>
      <c r="F6125" s="5">
        <v>50.0</v>
      </c>
      <c r="G6125" s="5">
        <v>115.0</v>
      </c>
      <c r="H6125" s="5">
        <v>5645.0</v>
      </c>
      <c r="I6125" s="1" t="s">
        <v>26</v>
      </c>
      <c r="J6125" s="1" t="s">
        <v>224</v>
      </c>
      <c r="K6125" s="1" t="s">
        <v>111</v>
      </c>
      <c r="L6125" s="1" t="s">
        <v>5</v>
      </c>
      <c r="M6125" s="1" t="s">
        <v>29</v>
      </c>
      <c r="N6125" s="1" t="s">
        <v>7</v>
      </c>
      <c r="O6125" s="6"/>
    </row>
    <row r="6126">
      <c r="A6126" s="5">
        <v>112758.0</v>
      </c>
      <c r="B6126" s="2">
        <v>46053.0</v>
      </c>
      <c r="C6126" s="1" t="s">
        <v>517</v>
      </c>
      <c r="D6126" s="3" t="s">
        <v>945</v>
      </c>
      <c r="E6126" s="4">
        <v>46048.0</v>
      </c>
      <c r="F6126" s="5">
        <v>50.0</v>
      </c>
      <c r="G6126" s="5">
        <v>115.0</v>
      </c>
      <c r="H6126" s="5">
        <v>5761.0</v>
      </c>
      <c r="I6126" s="1" t="s">
        <v>26</v>
      </c>
      <c r="J6126" s="1" t="s">
        <v>518</v>
      </c>
      <c r="K6126" s="1" t="s">
        <v>4</v>
      </c>
      <c r="L6126" s="1" t="s">
        <v>5</v>
      </c>
      <c r="M6126" s="1" t="s">
        <v>29</v>
      </c>
      <c r="N6126" s="1" t="s">
        <v>7</v>
      </c>
      <c r="O6126" s="6"/>
    </row>
    <row r="6127">
      <c r="A6127" s="5">
        <v>112767.0</v>
      </c>
      <c r="B6127" s="2">
        <v>46053.0</v>
      </c>
      <c r="C6127" s="1" t="s">
        <v>239</v>
      </c>
      <c r="D6127" s="3" t="s">
        <v>945</v>
      </c>
      <c r="E6127" s="4">
        <v>46048.0</v>
      </c>
      <c r="F6127" s="5">
        <v>100.0</v>
      </c>
      <c r="G6127" s="5">
        <v>115.0</v>
      </c>
      <c r="H6127" s="5">
        <v>11296.0</v>
      </c>
      <c r="I6127" s="1" t="s">
        <v>26</v>
      </c>
      <c r="J6127" s="1" t="s">
        <v>240</v>
      </c>
      <c r="K6127" s="1" t="s">
        <v>111</v>
      </c>
      <c r="L6127" s="1" t="s">
        <v>5</v>
      </c>
      <c r="M6127" s="1" t="s">
        <v>29</v>
      </c>
      <c r="N6127" s="1" t="s">
        <v>7</v>
      </c>
      <c r="O6127" s="6"/>
    </row>
    <row r="6128">
      <c r="A6128" s="5">
        <v>112767.0</v>
      </c>
      <c r="B6128" s="2">
        <v>46053.0</v>
      </c>
      <c r="C6128" s="1" t="s">
        <v>239</v>
      </c>
      <c r="D6128" s="3" t="s">
        <v>50</v>
      </c>
      <c r="E6128" s="4">
        <v>46048.0</v>
      </c>
      <c r="F6128" s="5">
        <v>300.0</v>
      </c>
      <c r="G6128" s="5">
        <v>318.0</v>
      </c>
      <c r="H6128" s="5">
        <v>93522.0</v>
      </c>
      <c r="I6128" s="1" t="s">
        <v>26</v>
      </c>
      <c r="J6128" s="1" t="s">
        <v>240</v>
      </c>
      <c r="K6128" s="1" t="s">
        <v>111</v>
      </c>
      <c r="L6128" s="1" t="s">
        <v>5</v>
      </c>
      <c r="M6128" s="1" t="s">
        <v>29</v>
      </c>
      <c r="N6128" s="1" t="s">
        <v>7</v>
      </c>
      <c r="O6128" s="6"/>
    </row>
    <row r="6129">
      <c r="A6129" s="5">
        <v>300498.0</v>
      </c>
      <c r="B6129" s="2">
        <v>46053.0</v>
      </c>
      <c r="C6129" s="1" t="s">
        <v>266</v>
      </c>
      <c r="D6129" s="3" t="s">
        <v>107</v>
      </c>
      <c r="E6129" s="4">
        <v>46048.0</v>
      </c>
      <c r="F6129" s="5">
        <v>60.0</v>
      </c>
      <c r="G6129" s="5">
        <v>371.0</v>
      </c>
      <c r="H6129" s="5">
        <v>22269.0</v>
      </c>
      <c r="I6129" s="1" t="s">
        <v>2</v>
      </c>
      <c r="J6129" s="1" t="s">
        <v>267</v>
      </c>
      <c r="K6129" s="1" t="s">
        <v>13</v>
      </c>
      <c r="L6129" s="1" t="s">
        <v>5</v>
      </c>
      <c r="M6129" s="1" t="s">
        <v>6</v>
      </c>
      <c r="N6129" s="1" t="s">
        <v>7</v>
      </c>
      <c r="O6129" s="6"/>
    </row>
    <row r="6130">
      <c r="A6130" s="5">
        <v>300498.0</v>
      </c>
      <c r="B6130" s="2">
        <v>46053.0</v>
      </c>
      <c r="C6130" s="1" t="s">
        <v>266</v>
      </c>
      <c r="D6130" s="3" t="s">
        <v>106</v>
      </c>
      <c r="E6130" s="4">
        <v>46048.0</v>
      </c>
      <c r="F6130" s="5">
        <v>60.0</v>
      </c>
      <c r="G6130" s="5">
        <v>1197.0</v>
      </c>
      <c r="H6130" s="5">
        <v>71847.0</v>
      </c>
      <c r="I6130" s="1" t="s">
        <v>2</v>
      </c>
      <c r="J6130" s="1" t="s">
        <v>267</v>
      </c>
      <c r="K6130" s="1" t="s">
        <v>13</v>
      </c>
      <c r="L6130" s="1" t="s">
        <v>5</v>
      </c>
      <c r="M6130" s="1" t="s">
        <v>6</v>
      </c>
      <c r="N6130" s="1" t="s">
        <v>7</v>
      </c>
      <c r="O6130" s="6"/>
    </row>
    <row r="6131">
      <c r="A6131" s="5">
        <v>300498.0</v>
      </c>
      <c r="B6131" s="2">
        <v>46053.0</v>
      </c>
      <c r="C6131" s="1" t="s">
        <v>266</v>
      </c>
      <c r="D6131" s="3" t="s">
        <v>222</v>
      </c>
      <c r="E6131" s="4">
        <v>46048.0</v>
      </c>
      <c r="F6131" s="5">
        <v>30.0</v>
      </c>
      <c r="G6131" s="5">
        <v>748.0</v>
      </c>
      <c r="H6131" s="5">
        <v>22450.0</v>
      </c>
      <c r="I6131" s="1" t="s">
        <v>2</v>
      </c>
      <c r="J6131" s="1" t="s">
        <v>267</v>
      </c>
      <c r="K6131" s="1" t="s">
        <v>13</v>
      </c>
      <c r="L6131" s="1" t="s">
        <v>5</v>
      </c>
      <c r="M6131" s="1" t="s">
        <v>6</v>
      </c>
      <c r="N6131" s="1" t="s">
        <v>7</v>
      </c>
      <c r="O6131" s="6"/>
    </row>
    <row r="6132">
      <c r="A6132" s="5">
        <v>203191.0</v>
      </c>
      <c r="B6132" s="2">
        <v>46053.0</v>
      </c>
      <c r="C6132" s="1" t="s">
        <v>266</v>
      </c>
      <c r="D6132" s="3" t="s">
        <v>421</v>
      </c>
      <c r="E6132" s="4">
        <v>46048.0</v>
      </c>
      <c r="F6132" s="5">
        <v>450.0</v>
      </c>
      <c r="G6132" s="5">
        <v>72.0</v>
      </c>
      <c r="H6132" s="5">
        <v>32609.0</v>
      </c>
      <c r="I6132" s="1" t="s">
        <v>71</v>
      </c>
      <c r="J6132" s="1" t="s">
        <v>267</v>
      </c>
      <c r="K6132" s="1" t="s">
        <v>13</v>
      </c>
      <c r="L6132" s="1" t="s">
        <v>5</v>
      </c>
      <c r="M6132" s="1" t="s">
        <v>6</v>
      </c>
      <c r="N6132" s="1" t="s">
        <v>7</v>
      </c>
      <c r="O6132" s="6"/>
    </row>
    <row r="6133">
      <c r="A6133" s="5">
        <v>203191.0</v>
      </c>
      <c r="B6133" s="2">
        <v>46053.0</v>
      </c>
      <c r="C6133" s="1" t="s">
        <v>266</v>
      </c>
      <c r="D6133" s="3" t="s">
        <v>158</v>
      </c>
      <c r="E6133" s="4">
        <v>46048.0</v>
      </c>
      <c r="F6133" s="5">
        <v>300.0</v>
      </c>
      <c r="G6133" s="5">
        <v>192.0</v>
      </c>
      <c r="H6133" s="5">
        <v>57676.0</v>
      </c>
      <c r="I6133" s="1" t="s">
        <v>75</v>
      </c>
      <c r="J6133" s="1" t="s">
        <v>267</v>
      </c>
      <c r="K6133" s="1" t="s">
        <v>13</v>
      </c>
      <c r="L6133" s="1" t="s">
        <v>5</v>
      </c>
      <c r="M6133" s="1" t="s">
        <v>6</v>
      </c>
      <c r="N6133" s="1" t="s">
        <v>7</v>
      </c>
      <c r="O6133" s="6"/>
    </row>
    <row r="6134">
      <c r="A6134" s="5">
        <v>203191.0</v>
      </c>
      <c r="B6134" s="2">
        <v>46053.0</v>
      </c>
      <c r="C6134" s="1" t="s">
        <v>266</v>
      </c>
      <c r="D6134" s="3" t="s">
        <v>294</v>
      </c>
      <c r="E6134" s="4">
        <v>46048.0</v>
      </c>
      <c r="F6134" s="5">
        <v>300.0</v>
      </c>
      <c r="G6134" s="5">
        <v>298.0</v>
      </c>
      <c r="H6134" s="5">
        <v>89554.0</v>
      </c>
      <c r="I6134" s="1" t="s">
        <v>75</v>
      </c>
      <c r="J6134" s="1" t="s">
        <v>267</v>
      </c>
      <c r="K6134" s="1" t="s">
        <v>13</v>
      </c>
      <c r="L6134" s="1" t="s">
        <v>5</v>
      </c>
      <c r="M6134" s="1" t="s">
        <v>6</v>
      </c>
      <c r="N6134" s="1" t="s">
        <v>7</v>
      </c>
      <c r="O6134" s="6"/>
    </row>
    <row r="6135">
      <c r="A6135" s="5">
        <v>203191.0</v>
      </c>
      <c r="B6135" s="2">
        <v>46053.0</v>
      </c>
      <c r="C6135" s="1" t="s">
        <v>266</v>
      </c>
      <c r="D6135" s="3" t="s">
        <v>79</v>
      </c>
      <c r="E6135" s="4">
        <v>46048.0</v>
      </c>
      <c r="F6135" s="5">
        <v>3000.0</v>
      </c>
      <c r="G6135" s="5">
        <v>30.0</v>
      </c>
      <c r="H6135" s="5">
        <v>90517.0</v>
      </c>
      <c r="I6135" s="1" t="s">
        <v>75</v>
      </c>
      <c r="J6135" s="1" t="s">
        <v>267</v>
      </c>
      <c r="K6135" s="1" t="s">
        <v>13</v>
      </c>
      <c r="L6135" s="1" t="s">
        <v>5</v>
      </c>
      <c r="M6135" s="1" t="s">
        <v>6</v>
      </c>
      <c r="N6135" s="1" t="s">
        <v>7</v>
      </c>
      <c r="O6135" s="6"/>
    </row>
    <row r="6136">
      <c r="A6136" s="5">
        <v>203191.0</v>
      </c>
      <c r="B6136" s="2">
        <v>46053.0</v>
      </c>
      <c r="C6136" s="1" t="s">
        <v>266</v>
      </c>
      <c r="D6136" s="3" t="s">
        <v>691</v>
      </c>
      <c r="E6136" s="4">
        <v>46048.0</v>
      </c>
      <c r="F6136" s="5">
        <v>150.0</v>
      </c>
      <c r="G6136" s="5">
        <v>122.0</v>
      </c>
      <c r="H6136" s="5">
        <v>18277.0</v>
      </c>
      <c r="I6136" s="1" t="s">
        <v>75</v>
      </c>
      <c r="J6136" s="1" t="s">
        <v>267</v>
      </c>
      <c r="K6136" s="1" t="s">
        <v>13</v>
      </c>
      <c r="L6136" s="1" t="s">
        <v>5</v>
      </c>
      <c r="M6136" s="1" t="s">
        <v>6</v>
      </c>
      <c r="N6136" s="1" t="s">
        <v>7</v>
      </c>
      <c r="O6136" s="6"/>
    </row>
    <row r="6137">
      <c r="A6137" s="5">
        <v>112773.0</v>
      </c>
      <c r="B6137" s="2">
        <v>46053.0</v>
      </c>
      <c r="C6137" s="1" t="s">
        <v>517</v>
      </c>
      <c r="D6137" s="7">
        <v>169.0</v>
      </c>
      <c r="E6137" s="4">
        <v>46048.0</v>
      </c>
      <c r="F6137" s="5">
        <v>40.0</v>
      </c>
      <c r="G6137" s="5">
        <v>108.0</v>
      </c>
      <c r="H6137" s="5">
        <v>4330.0</v>
      </c>
      <c r="I6137" s="1" t="s">
        <v>21</v>
      </c>
      <c r="J6137" s="1" t="s">
        <v>518</v>
      </c>
      <c r="K6137" s="1" t="s">
        <v>4</v>
      </c>
      <c r="L6137" s="1" t="s">
        <v>5</v>
      </c>
      <c r="M6137" s="1" t="s">
        <v>23</v>
      </c>
      <c r="N6137" s="1" t="s">
        <v>7</v>
      </c>
      <c r="O6137" s="6"/>
    </row>
    <row r="6138">
      <c r="A6138" s="5">
        <v>112773.0</v>
      </c>
      <c r="B6138" s="2">
        <v>46053.0</v>
      </c>
      <c r="C6138" s="1" t="s">
        <v>517</v>
      </c>
      <c r="D6138" s="7">
        <v>103.0</v>
      </c>
      <c r="E6138" s="4">
        <v>46048.0</v>
      </c>
      <c r="F6138" s="5">
        <v>108.0</v>
      </c>
      <c r="G6138" s="5">
        <v>52.0</v>
      </c>
      <c r="H6138" s="5">
        <v>5591.0</v>
      </c>
      <c r="I6138" s="1" t="s">
        <v>21</v>
      </c>
      <c r="J6138" s="1" t="s">
        <v>518</v>
      </c>
      <c r="K6138" s="1" t="s">
        <v>4</v>
      </c>
      <c r="L6138" s="1" t="s">
        <v>5</v>
      </c>
      <c r="M6138" s="1" t="s">
        <v>23</v>
      </c>
      <c r="N6138" s="1" t="s">
        <v>7</v>
      </c>
      <c r="O6138" s="6"/>
    </row>
    <row r="6139">
      <c r="A6139" s="5">
        <v>112773.0</v>
      </c>
      <c r="B6139" s="2">
        <v>46053.0</v>
      </c>
      <c r="C6139" s="1" t="s">
        <v>517</v>
      </c>
      <c r="D6139" s="7">
        <v>191.0</v>
      </c>
      <c r="E6139" s="4">
        <v>46048.0</v>
      </c>
      <c r="F6139" s="5">
        <v>10.0</v>
      </c>
      <c r="G6139" s="5">
        <v>280.0</v>
      </c>
      <c r="H6139" s="5">
        <v>2806.0</v>
      </c>
      <c r="I6139" s="1" t="s">
        <v>21</v>
      </c>
      <c r="J6139" s="1" t="s">
        <v>518</v>
      </c>
      <c r="K6139" s="1" t="s">
        <v>4</v>
      </c>
      <c r="L6139" s="1" t="s">
        <v>5</v>
      </c>
      <c r="M6139" s="1" t="s">
        <v>23</v>
      </c>
      <c r="N6139" s="1" t="s">
        <v>7</v>
      </c>
      <c r="O6139" s="6"/>
    </row>
    <row r="6140">
      <c r="A6140" s="5">
        <v>112773.0</v>
      </c>
      <c r="B6140" s="2">
        <v>46053.0</v>
      </c>
      <c r="C6140" s="1" t="s">
        <v>517</v>
      </c>
      <c r="D6140" s="7">
        <v>121.0</v>
      </c>
      <c r="E6140" s="4">
        <v>46048.0</v>
      </c>
      <c r="F6140" s="5">
        <v>540.0</v>
      </c>
      <c r="G6140" s="5">
        <v>98.0</v>
      </c>
      <c r="H6140" s="5">
        <v>52836.0</v>
      </c>
      <c r="I6140" s="1" t="s">
        <v>21</v>
      </c>
      <c r="J6140" s="1" t="s">
        <v>518</v>
      </c>
      <c r="K6140" s="1" t="s">
        <v>4</v>
      </c>
      <c r="L6140" s="1" t="s">
        <v>5</v>
      </c>
      <c r="M6140" s="1" t="s">
        <v>23</v>
      </c>
      <c r="N6140" s="1" t="s">
        <v>7</v>
      </c>
      <c r="O6140" s="6"/>
    </row>
    <row r="6141">
      <c r="A6141" s="5">
        <v>112773.0</v>
      </c>
      <c r="B6141" s="2">
        <v>46053.0</v>
      </c>
      <c r="C6141" s="1" t="s">
        <v>517</v>
      </c>
      <c r="D6141" s="7">
        <v>360.0</v>
      </c>
      <c r="E6141" s="4">
        <v>46048.0</v>
      </c>
      <c r="F6141" s="5">
        <v>50.0</v>
      </c>
      <c r="G6141" s="5">
        <v>144.0</v>
      </c>
      <c r="H6141" s="5">
        <v>7203.0</v>
      </c>
      <c r="I6141" s="1" t="s">
        <v>229</v>
      </c>
      <c r="J6141" s="1" t="s">
        <v>518</v>
      </c>
      <c r="K6141" s="1" t="s">
        <v>4</v>
      </c>
      <c r="L6141" s="1" t="s">
        <v>5</v>
      </c>
      <c r="M6141" s="1" t="s">
        <v>23</v>
      </c>
      <c r="N6141" s="1" t="s">
        <v>7</v>
      </c>
      <c r="O6141" s="6"/>
    </row>
    <row r="6142">
      <c r="A6142" s="5">
        <v>112773.0</v>
      </c>
      <c r="B6142" s="2">
        <v>46053.0</v>
      </c>
      <c r="C6142" s="1" t="s">
        <v>517</v>
      </c>
      <c r="D6142" s="7">
        <v>197.0</v>
      </c>
      <c r="E6142" s="4">
        <v>46048.0</v>
      </c>
      <c r="F6142" s="5">
        <v>64.0</v>
      </c>
      <c r="G6142" s="5">
        <v>100.0</v>
      </c>
      <c r="H6142" s="5">
        <v>6385.0</v>
      </c>
      <c r="I6142" s="1" t="s">
        <v>21</v>
      </c>
      <c r="J6142" s="1" t="s">
        <v>518</v>
      </c>
      <c r="K6142" s="1" t="s">
        <v>4</v>
      </c>
      <c r="L6142" s="1" t="s">
        <v>5</v>
      </c>
      <c r="M6142" s="1" t="s">
        <v>23</v>
      </c>
      <c r="N6142" s="1" t="s">
        <v>7</v>
      </c>
      <c r="O6142" s="6"/>
    </row>
    <row r="6143">
      <c r="A6143" s="5">
        <v>112773.0</v>
      </c>
      <c r="B6143" s="2">
        <v>46053.0</v>
      </c>
      <c r="C6143" s="1" t="s">
        <v>517</v>
      </c>
      <c r="D6143" s="7">
        <v>124.0</v>
      </c>
      <c r="E6143" s="4">
        <v>46048.0</v>
      </c>
      <c r="F6143" s="5">
        <v>552.0</v>
      </c>
      <c r="G6143" s="5">
        <v>130.0</v>
      </c>
      <c r="H6143" s="5">
        <v>71669.0</v>
      </c>
      <c r="I6143" s="1" t="s">
        <v>21</v>
      </c>
      <c r="J6143" s="1" t="s">
        <v>518</v>
      </c>
      <c r="K6143" s="1" t="s">
        <v>4</v>
      </c>
      <c r="L6143" s="1" t="s">
        <v>5</v>
      </c>
      <c r="M6143" s="1" t="s">
        <v>23</v>
      </c>
      <c r="N6143" s="1" t="s">
        <v>7</v>
      </c>
      <c r="O6143" s="6"/>
    </row>
    <row r="6144">
      <c r="A6144" s="5">
        <v>112773.0</v>
      </c>
      <c r="B6144" s="2">
        <v>46053.0</v>
      </c>
      <c r="C6144" s="1" t="s">
        <v>517</v>
      </c>
      <c r="D6144" s="7">
        <v>362.0</v>
      </c>
      <c r="E6144" s="4">
        <v>46048.0</v>
      </c>
      <c r="F6144" s="5">
        <v>50.0</v>
      </c>
      <c r="G6144" s="5">
        <v>218.0</v>
      </c>
      <c r="H6144" s="5">
        <v>10883.0</v>
      </c>
      <c r="I6144" s="1" t="s">
        <v>229</v>
      </c>
      <c r="J6144" s="1" t="s">
        <v>518</v>
      </c>
      <c r="K6144" s="1" t="s">
        <v>4</v>
      </c>
      <c r="L6144" s="1" t="s">
        <v>5</v>
      </c>
      <c r="M6144" s="1" t="s">
        <v>23</v>
      </c>
      <c r="N6144" s="1" t="s">
        <v>7</v>
      </c>
      <c r="O6144" s="6"/>
    </row>
    <row r="6145">
      <c r="A6145" s="5">
        <v>112773.0</v>
      </c>
      <c r="B6145" s="2">
        <v>46053.0</v>
      </c>
      <c r="C6145" s="1" t="s">
        <v>517</v>
      </c>
      <c r="D6145" s="7">
        <v>521.0</v>
      </c>
      <c r="E6145" s="4">
        <v>46048.0</v>
      </c>
      <c r="F6145" s="5">
        <v>52.0</v>
      </c>
      <c r="G6145" s="5">
        <v>139.0</v>
      </c>
      <c r="H6145" s="5">
        <v>7243.0</v>
      </c>
      <c r="I6145" s="1" t="s">
        <v>21</v>
      </c>
      <c r="J6145" s="1" t="s">
        <v>518</v>
      </c>
      <c r="K6145" s="1" t="s">
        <v>4</v>
      </c>
      <c r="L6145" s="1" t="s">
        <v>5</v>
      </c>
      <c r="M6145" s="1" t="s">
        <v>23</v>
      </c>
      <c r="N6145" s="1" t="s">
        <v>7</v>
      </c>
      <c r="O6145" s="6"/>
    </row>
    <row r="6146">
      <c r="A6146" s="5">
        <v>112773.0</v>
      </c>
      <c r="B6146" s="2">
        <v>46053.0</v>
      </c>
      <c r="C6146" s="1" t="s">
        <v>517</v>
      </c>
      <c r="D6146" s="7">
        <v>141.0</v>
      </c>
      <c r="E6146" s="4">
        <v>46048.0</v>
      </c>
      <c r="F6146" s="5">
        <v>50.0</v>
      </c>
      <c r="G6146" s="5">
        <v>99.0</v>
      </c>
      <c r="H6146" s="5">
        <v>4942.0</v>
      </c>
      <c r="I6146" s="1" t="s">
        <v>21</v>
      </c>
      <c r="J6146" s="1" t="s">
        <v>518</v>
      </c>
      <c r="K6146" s="1" t="s">
        <v>4</v>
      </c>
      <c r="L6146" s="1" t="s">
        <v>5</v>
      </c>
      <c r="M6146" s="1" t="s">
        <v>23</v>
      </c>
      <c r="N6146" s="1" t="s">
        <v>7</v>
      </c>
      <c r="O6146" s="6"/>
    </row>
    <row r="6147">
      <c r="A6147" s="5">
        <v>112773.0</v>
      </c>
      <c r="B6147" s="2">
        <v>46053.0</v>
      </c>
      <c r="C6147" s="1" t="s">
        <v>517</v>
      </c>
      <c r="D6147" s="7">
        <v>151.0</v>
      </c>
      <c r="E6147" s="4">
        <v>46048.0</v>
      </c>
      <c r="F6147" s="5">
        <v>420.0</v>
      </c>
      <c r="G6147" s="5">
        <v>140.0</v>
      </c>
      <c r="H6147" s="5">
        <v>58878.0</v>
      </c>
      <c r="I6147" s="1" t="s">
        <v>21</v>
      </c>
      <c r="J6147" s="1" t="s">
        <v>518</v>
      </c>
      <c r="K6147" s="1" t="s">
        <v>4</v>
      </c>
      <c r="L6147" s="1" t="s">
        <v>5</v>
      </c>
      <c r="M6147" s="1" t="s">
        <v>23</v>
      </c>
      <c r="N6147" s="1" t="s">
        <v>7</v>
      </c>
      <c r="O6147" s="6"/>
    </row>
    <row r="6148">
      <c r="A6148" s="5">
        <v>112773.0</v>
      </c>
      <c r="B6148" s="2">
        <v>46053.0</v>
      </c>
      <c r="C6148" s="1" t="s">
        <v>517</v>
      </c>
      <c r="D6148" s="7">
        <v>144.0</v>
      </c>
      <c r="E6148" s="4">
        <v>46048.0</v>
      </c>
      <c r="F6148" s="5">
        <v>540.0</v>
      </c>
      <c r="G6148" s="5">
        <v>96.0</v>
      </c>
      <c r="H6148" s="5">
        <v>51821.0</v>
      </c>
      <c r="I6148" s="1" t="s">
        <v>21</v>
      </c>
      <c r="J6148" s="1" t="s">
        <v>518</v>
      </c>
      <c r="K6148" s="1" t="s">
        <v>4</v>
      </c>
      <c r="L6148" s="1" t="s">
        <v>5</v>
      </c>
      <c r="M6148" s="1" t="s">
        <v>23</v>
      </c>
      <c r="N6148" s="1" t="s">
        <v>7</v>
      </c>
      <c r="O6148" s="6"/>
    </row>
    <row r="6149">
      <c r="A6149" s="5">
        <v>112773.0</v>
      </c>
      <c r="B6149" s="2">
        <v>46053.0</v>
      </c>
      <c r="C6149" s="1" t="s">
        <v>517</v>
      </c>
      <c r="D6149" s="7">
        <v>152.0</v>
      </c>
      <c r="E6149" s="4">
        <v>46048.0</v>
      </c>
      <c r="F6149" s="5">
        <v>132.0</v>
      </c>
      <c r="G6149" s="5">
        <v>211.0</v>
      </c>
      <c r="H6149" s="5">
        <v>27821.0</v>
      </c>
      <c r="I6149" s="1" t="s">
        <v>21</v>
      </c>
      <c r="J6149" s="1" t="s">
        <v>518</v>
      </c>
      <c r="K6149" s="1" t="s">
        <v>4</v>
      </c>
      <c r="L6149" s="1" t="s">
        <v>5</v>
      </c>
      <c r="M6149" s="1" t="s">
        <v>23</v>
      </c>
      <c r="N6149" s="1" t="s">
        <v>7</v>
      </c>
      <c r="O6149" s="6"/>
    </row>
    <row r="6150">
      <c r="A6150" s="5">
        <v>112773.0</v>
      </c>
      <c r="B6150" s="2">
        <v>46053.0</v>
      </c>
      <c r="C6150" s="1" t="s">
        <v>517</v>
      </c>
      <c r="D6150" s="7">
        <v>150.0</v>
      </c>
      <c r="E6150" s="4">
        <v>46048.0</v>
      </c>
      <c r="F6150" s="5">
        <v>14.0</v>
      </c>
      <c r="G6150" s="5">
        <v>634.0</v>
      </c>
      <c r="H6150" s="5">
        <v>8880.0</v>
      </c>
      <c r="I6150" s="1" t="s">
        <v>21</v>
      </c>
      <c r="J6150" s="1" t="s">
        <v>518</v>
      </c>
      <c r="K6150" s="1" t="s">
        <v>4</v>
      </c>
      <c r="L6150" s="1" t="s">
        <v>5</v>
      </c>
      <c r="M6150" s="1" t="s">
        <v>23</v>
      </c>
      <c r="N6150" s="1" t="s">
        <v>7</v>
      </c>
      <c r="O6150" s="6"/>
    </row>
    <row r="6151">
      <c r="A6151" s="5">
        <v>112773.0</v>
      </c>
      <c r="B6151" s="2">
        <v>46053.0</v>
      </c>
      <c r="C6151" s="1" t="s">
        <v>517</v>
      </c>
      <c r="D6151" s="7">
        <v>153.0</v>
      </c>
      <c r="E6151" s="4">
        <v>46048.0</v>
      </c>
      <c r="F6151" s="5">
        <v>150.0</v>
      </c>
      <c r="G6151" s="5">
        <v>358.0</v>
      </c>
      <c r="H6151" s="5">
        <v>53628.0</v>
      </c>
      <c r="I6151" s="1" t="s">
        <v>21</v>
      </c>
      <c r="J6151" s="1" t="s">
        <v>518</v>
      </c>
      <c r="K6151" s="1" t="s">
        <v>4</v>
      </c>
      <c r="L6151" s="1" t="s">
        <v>5</v>
      </c>
      <c r="M6151" s="1" t="s">
        <v>23</v>
      </c>
      <c r="N6151" s="1" t="s">
        <v>7</v>
      </c>
      <c r="O6151" s="6"/>
    </row>
    <row r="6152">
      <c r="A6152" s="5">
        <v>112773.0</v>
      </c>
      <c r="B6152" s="2">
        <v>46053.0</v>
      </c>
      <c r="C6152" s="1" t="s">
        <v>517</v>
      </c>
      <c r="D6152" s="3" t="s">
        <v>639</v>
      </c>
      <c r="E6152" s="4">
        <v>46048.0</v>
      </c>
      <c r="F6152" s="5">
        <v>33.0</v>
      </c>
      <c r="G6152" s="5">
        <v>220.0</v>
      </c>
      <c r="H6152" s="5">
        <v>7268.0</v>
      </c>
      <c r="I6152" s="1" t="s">
        <v>21</v>
      </c>
      <c r="J6152" s="1" t="s">
        <v>518</v>
      </c>
      <c r="K6152" s="1" t="s">
        <v>4</v>
      </c>
      <c r="L6152" s="1" t="s">
        <v>5</v>
      </c>
      <c r="M6152" s="1" t="s">
        <v>23</v>
      </c>
      <c r="N6152" s="1" t="s">
        <v>7</v>
      </c>
      <c r="O6152" s="6"/>
    </row>
    <row r="6153">
      <c r="A6153" s="5">
        <v>112780.0</v>
      </c>
      <c r="B6153" s="2">
        <v>46053.0</v>
      </c>
      <c r="C6153" s="1" t="s">
        <v>217</v>
      </c>
      <c r="D6153" s="3" t="s">
        <v>101</v>
      </c>
      <c r="E6153" s="4">
        <v>46048.0</v>
      </c>
      <c r="F6153" s="5">
        <v>60.0</v>
      </c>
      <c r="G6153" s="5">
        <v>132.0</v>
      </c>
      <c r="H6153" s="5">
        <v>7791.0</v>
      </c>
      <c r="I6153" s="1" t="s">
        <v>21</v>
      </c>
      <c r="J6153" s="1" t="s">
        <v>22</v>
      </c>
      <c r="K6153" s="1" t="s">
        <v>4</v>
      </c>
      <c r="L6153" s="1" t="s">
        <v>5</v>
      </c>
      <c r="M6153" s="1" t="s">
        <v>23</v>
      </c>
      <c r="N6153" s="1" t="s">
        <v>7</v>
      </c>
      <c r="O6153" s="6"/>
    </row>
    <row r="6154">
      <c r="A6154" s="5">
        <v>112780.0</v>
      </c>
      <c r="B6154" s="2">
        <v>46053.0</v>
      </c>
      <c r="C6154" s="1" t="s">
        <v>217</v>
      </c>
      <c r="D6154" s="3" t="s">
        <v>103</v>
      </c>
      <c r="E6154" s="4">
        <v>46048.0</v>
      </c>
      <c r="F6154" s="5">
        <v>60.0</v>
      </c>
      <c r="G6154" s="5">
        <v>143.0</v>
      </c>
      <c r="H6154" s="5">
        <v>8412.0</v>
      </c>
      <c r="I6154" s="1" t="s">
        <v>21</v>
      </c>
      <c r="J6154" s="1" t="s">
        <v>22</v>
      </c>
      <c r="K6154" s="1" t="s">
        <v>4</v>
      </c>
      <c r="L6154" s="1" t="s">
        <v>5</v>
      </c>
      <c r="M6154" s="1" t="s">
        <v>23</v>
      </c>
      <c r="N6154" s="1" t="s">
        <v>7</v>
      </c>
      <c r="O6154" s="6"/>
    </row>
    <row r="6155">
      <c r="A6155" s="5">
        <v>112780.0</v>
      </c>
      <c r="B6155" s="2">
        <v>46053.0</v>
      </c>
      <c r="C6155" s="1" t="s">
        <v>217</v>
      </c>
      <c r="D6155" s="3" t="s">
        <v>100</v>
      </c>
      <c r="E6155" s="4">
        <v>46048.0</v>
      </c>
      <c r="F6155" s="5">
        <v>132.0</v>
      </c>
      <c r="G6155" s="5">
        <v>98.0</v>
      </c>
      <c r="H6155" s="5">
        <v>12668.0</v>
      </c>
      <c r="I6155" s="1" t="s">
        <v>21</v>
      </c>
      <c r="J6155" s="1" t="s">
        <v>22</v>
      </c>
      <c r="K6155" s="1" t="s">
        <v>4</v>
      </c>
      <c r="L6155" s="1" t="s">
        <v>5</v>
      </c>
      <c r="M6155" s="1" t="s">
        <v>23</v>
      </c>
      <c r="N6155" s="1" t="s">
        <v>7</v>
      </c>
      <c r="O6155" s="6"/>
    </row>
    <row r="6156">
      <c r="A6156" s="5">
        <v>112780.0</v>
      </c>
      <c r="B6156" s="2">
        <v>46053.0</v>
      </c>
      <c r="C6156" s="1" t="s">
        <v>217</v>
      </c>
      <c r="D6156" s="3" t="s">
        <v>314</v>
      </c>
      <c r="E6156" s="4">
        <v>46048.0</v>
      </c>
      <c r="F6156" s="5">
        <v>30.0</v>
      </c>
      <c r="G6156" s="5">
        <v>285.0</v>
      </c>
      <c r="H6156" s="5">
        <v>8384.0</v>
      </c>
      <c r="I6156" s="1" t="s">
        <v>21</v>
      </c>
      <c r="J6156" s="1" t="s">
        <v>22</v>
      </c>
      <c r="K6156" s="1" t="s">
        <v>4</v>
      </c>
      <c r="L6156" s="1" t="s">
        <v>5</v>
      </c>
      <c r="M6156" s="1" t="s">
        <v>23</v>
      </c>
      <c r="N6156" s="1" t="s">
        <v>7</v>
      </c>
      <c r="O6156" s="6"/>
    </row>
    <row r="6157">
      <c r="A6157" s="5">
        <v>112780.0</v>
      </c>
      <c r="B6157" s="2">
        <v>46053.0</v>
      </c>
      <c r="C6157" s="1" t="s">
        <v>217</v>
      </c>
      <c r="D6157" s="7">
        <v>151.0</v>
      </c>
      <c r="E6157" s="4">
        <v>46048.0</v>
      </c>
      <c r="F6157" s="5">
        <v>70.0</v>
      </c>
      <c r="G6157" s="5">
        <v>143.0</v>
      </c>
      <c r="H6157" s="5">
        <v>9814.0</v>
      </c>
      <c r="I6157" s="1" t="s">
        <v>21</v>
      </c>
      <c r="J6157" s="1" t="s">
        <v>22</v>
      </c>
      <c r="K6157" s="1" t="s">
        <v>4</v>
      </c>
      <c r="L6157" s="1" t="s">
        <v>5</v>
      </c>
      <c r="M6157" s="1" t="s">
        <v>23</v>
      </c>
      <c r="N6157" s="1" t="s">
        <v>7</v>
      </c>
      <c r="O6157" s="6"/>
    </row>
    <row r="6158">
      <c r="A6158" s="5">
        <v>112780.0</v>
      </c>
      <c r="B6158" s="2">
        <v>46053.0</v>
      </c>
      <c r="C6158" s="1" t="s">
        <v>217</v>
      </c>
      <c r="D6158" s="3" t="s">
        <v>102</v>
      </c>
      <c r="E6158" s="4">
        <v>46048.0</v>
      </c>
      <c r="F6158" s="5">
        <v>108.0</v>
      </c>
      <c r="G6158" s="5">
        <v>100.0</v>
      </c>
      <c r="H6158" s="5">
        <v>10568.0</v>
      </c>
      <c r="I6158" s="1" t="s">
        <v>21</v>
      </c>
      <c r="J6158" s="1" t="s">
        <v>22</v>
      </c>
      <c r="K6158" s="1" t="s">
        <v>4</v>
      </c>
      <c r="L6158" s="1" t="s">
        <v>5</v>
      </c>
      <c r="M6158" s="1" t="s">
        <v>23</v>
      </c>
      <c r="N6158" s="1" t="s">
        <v>7</v>
      </c>
      <c r="O6158" s="6"/>
    </row>
    <row r="6159">
      <c r="A6159" s="5">
        <v>112781.0</v>
      </c>
      <c r="B6159" s="2">
        <v>46053.0</v>
      </c>
      <c r="C6159" s="1" t="s">
        <v>517</v>
      </c>
      <c r="D6159" s="3" t="s">
        <v>87</v>
      </c>
      <c r="E6159" s="4">
        <v>46048.0</v>
      </c>
      <c r="F6159" s="5">
        <v>4.0</v>
      </c>
      <c r="G6159" s="5">
        <v>3868.0</v>
      </c>
      <c r="H6159" s="5">
        <v>15474.0</v>
      </c>
      <c r="I6159" s="1" t="s">
        <v>58</v>
      </c>
      <c r="J6159" s="1" t="s">
        <v>518</v>
      </c>
      <c r="K6159" s="1" t="s">
        <v>4</v>
      </c>
      <c r="L6159" s="1" t="s">
        <v>5</v>
      </c>
      <c r="M6159" s="1" t="s">
        <v>59</v>
      </c>
      <c r="N6159" s="1" t="s">
        <v>7</v>
      </c>
      <c r="O6159" s="6"/>
    </row>
    <row r="6160">
      <c r="A6160" s="5">
        <v>203195.0</v>
      </c>
      <c r="B6160" s="2">
        <v>46053.0</v>
      </c>
      <c r="C6160" s="1" t="s">
        <v>266</v>
      </c>
      <c r="D6160" s="3" t="s">
        <v>42</v>
      </c>
      <c r="E6160" s="4">
        <v>46048.0</v>
      </c>
      <c r="F6160" s="5">
        <v>2000.0</v>
      </c>
      <c r="G6160" s="5">
        <v>8201.0</v>
      </c>
      <c r="H6160" s="5">
        <v>8202.0</v>
      </c>
      <c r="I6160" s="1" t="s">
        <v>43</v>
      </c>
      <c r="J6160" s="1" t="s">
        <v>267</v>
      </c>
      <c r="K6160" s="1" t="s">
        <v>13</v>
      </c>
      <c r="L6160" s="1" t="s">
        <v>5</v>
      </c>
      <c r="M6160" s="1" t="s">
        <v>44</v>
      </c>
      <c r="N6160" s="1" t="s">
        <v>7</v>
      </c>
      <c r="O6160" s="6"/>
    </row>
    <row r="6161">
      <c r="A6161" s="5">
        <v>300501.0</v>
      </c>
      <c r="B6161" s="2">
        <v>46053.0</v>
      </c>
      <c r="C6161" s="1" t="s">
        <v>239</v>
      </c>
      <c r="D6161" s="3" t="s">
        <v>506</v>
      </c>
      <c r="E6161" s="4">
        <v>46048.0</v>
      </c>
      <c r="F6161" s="5">
        <v>18.0</v>
      </c>
      <c r="G6161" s="5">
        <v>755.0</v>
      </c>
      <c r="H6161" s="5">
        <v>13321.0</v>
      </c>
      <c r="I6161" s="1" t="s">
        <v>2</v>
      </c>
      <c r="J6161" s="1" t="s">
        <v>240</v>
      </c>
      <c r="K6161" s="1" t="s">
        <v>111</v>
      </c>
      <c r="L6161" s="1" t="s">
        <v>5</v>
      </c>
      <c r="M6161" s="1" t="s">
        <v>6</v>
      </c>
      <c r="N6161" s="1" t="s">
        <v>7</v>
      </c>
      <c r="O6161" s="6"/>
    </row>
    <row r="6162">
      <c r="A6162" s="5">
        <v>300501.0</v>
      </c>
      <c r="B6162" s="2">
        <v>46053.0</v>
      </c>
      <c r="C6162" s="1" t="s">
        <v>239</v>
      </c>
      <c r="D6162" s="3" t="s">
        <v>302</v>
      </c>
      <c r="E6162" s="4">
        <v>46048.0</v>
      </c>
      <c r="F6162" s="5">
        <v>6.0</v>
      </c>
      <c r="G6162" s="5">
        <v>755.0</v>
      </c>
      <c r="H6162" s="5">
        <v>4441.0</v>
      </c>
      <c r="I6162" s="1" t="s">
        <v>2</v>
      </c>
      <c r="J6162" s="1" t="s">
        <v>240</v>
      </c>
      <c r="K6162" s="1" t="s">
        <v>111</v>
      </c>
      <c r="L6162" s="1" t="s">
        <v>5</v>
      </c>
      <c r="M6162" s="1" t="s">
        <v>6</v>
      </c>
      <c r="N6162" s="1" t="s">
        <v>7</v>
      </c>
      <c r="O6162" s="6"/>
    </row>
    <row r="6163">
      <c r="A6163" s="5">
        <v>300501.0</v>
      </c>
      <c r="B6163" s="2">
        <v>46053.0</v>
      </c>
      <c r="C6163" s="1" t="s">
        <v>239</v>
      </c>
      <c r="D6163" s="3" t="s">
        <v>10</v>
      </c>
      <c r="E6163" s="4">
        <v>46048.0</v>
      </c>
      <c r="F6163" s="5">
        <v>16.0</v>
      </c>
      <c r="G6163" s="5">
        <v>1208.0</v>
      </c>
      <c r="H6163" s="5">
        <v>18943.0</v>
      </c>
      <c r="I6163" s="1" t="s">
        <v>2</v>
      </c>
      <c r="J6163" s="1" t="s">
        <v>240</v>
      </c>
      <c r="K6163" s="1" t="s">
        <v>111</v>
      </c>
      <c r="L6163" s="1" t="s">
        <v>5</v>
      </c>
      <c r="M6163" s="1" t="s">
        <v>6</v>
      </c>
      <c r="N6163" s="1" t="s">
        <v>7</v>
      </c>
      <c r="O6163" s="6"/>
    </row>
    <row r="6164">
      <c r="A6164" s="5">
        <v>300501.0</v>
      </c>
      <c r="B6164" s="2">
        <v>46053.0</v>
      </c>
      <c r="C6164" s="1" t="s">
        <v>239</v>
      </c>
      <c r="D6164" s="3" t="s">
        <v>9</v>
      </c>
      <c r="E6164" s="4">
        <v>46048.0</v>
      </c>
      <c r="F6164" s="5">
        <v>24.0</v>
      </c>
      <c r="G6164" s="5">
        <v>549.0</v>
      </c>
      <c r="H6164" s="5">
        <v>12917.0</v>
      </c>
      <c r="I6164" s="1" t="s">
        <v>2</v>
      </c>
      <c r="J6164" s="1" t="s">
        <v>240</v>
      </c>
      <c r="K6164" s="1" t="s">
        <v>111</v>
      </c>
      <c r="L6164" s="1" t="s">
        <v>5</v>
      </c>
      <c r="M6164" s="1" t="s">
        <v>6</v>
      </c>
      <c r="N6164" s="1" t="s">
        <v>7</v>
      </c>
      <c r="O6164" s="6"/>
    </row>
    <row r="6165">
      <c r="A6165" s="5">
        <v>300501.0</v>
      </c>
      <c r="B6165" s="2">
        <v>46053.0</v>
      </c>
      <c r="C6165" s="1" t="s">
        <v>239</v>
      </c>
      <c r="D6165" s="3" t="s">
        <v>8</v>
      </c>
      <c r="E6165" s="4">
        <v>46048.0</v>
      </c>
      <c r="F6165" s="5">
        <v>18.0</v>
      </c>
      <c r="G6165" s="5">
        <v>755.0</v>
      </c>
      <c r="H6165" s="5">
        <v>13321.0</v>
      </c>
      <c r="I6165" s="1" t="s">
        <v>2</v>
      </c>
      <c r="J6165" s="1" t="s">
        <v>240</v>
      </c>
      <c r="K6165" s="1" t="s">
        <v>111</v>
      </c>
      <c r="L6165" s="1" t="s">
        <v>5</v>
      </c>
      <c r="M6165" s="1" t="s">
        <v>6</v>
      </c>
      <c r="N6165" s="1" t="s">
        <v>7</v>
      </c>
      <c r="O6165" s="6"/>
    </row>
    <row r="6166">
      <c r="A6166" s="5">
        <v>112786.0</v>
      </c>
      <c r="B6166" s="2">
        <v>46053.0</v>
      </c>
      <c r="C6166" s="1" t="s">
        <v>217</v>
      </c>
      <c r="D6166" s="3" t="s">
        <v>985</v>
      </c>
      <c r="E6166" s="4">
        <v>46048.0</v>
      </c>
      <c r="F6166" s="5">
        <v>30.0</v>
      </c>
      <c r="G6166" s="5">
        <v>115.0</v>
      </c>
      <c r="H6166" s="5">
        <v>3388.0</v>
      </c>
      <c r="I6166" s="1" t="s">
        <v>26</v>
      </c>
      <c r="J6166" s="1" t="s">
        <v>22</v>
      </c>
      <c r="K6166" s="1" t="s">
        <v>4</v>
      </c>
      <c r="L6166" s="1" t="s">
        <v>5</v>
      </c>
      <c r="M6166" s="1" t="s">
        <v>29</v>
      </c>
      <c r="N6166" s="1" t="s">
        <v>7</v>
      </c>
      <c r="O6166" s="6"/>
    </row>
    <row r="6167">
      <c r="A6167" s="5">
        <v>112786.0</v>
      </c>
      <c r="B6167" s="2">
        <v>46053.0</v>
      </c>
      <c r="C6167" s="1" t="s">
        <v>217</v>
      </c>
      <c r="D6167" s="3" t="s">
        <v>945</v>
      </c>
      <c r="E6167" s="4">
        <v>46048.0</v>
      </c>
      <c r="F6167" s="5">
        <v>30.0</v>
      </c>
      <c r="G6167" s="5">
        <v>115.0</v>
      </c>
      <c r="H6167" s="5">
        <v>3388.0</v>
      </c>
      <c r="I6167" s="1" t="s">
        <v>26</v>
      </c>
      <c r="J6167" s="1" t="s">
        <v>22</v>
      </c>
      <c r="K6167" s="1" t="s">
        <v>4</v>
      </c>
      <c r="L6167" s="1" t="s">
        <v>5</v>
      </c>
      <c r="M6167" s="1" t="s">
        <v>29</v>
      </c>
      <c r="N6167" s="1" t="s">
        <v>7</v>
      </c>
      <c r="O6167" s="6"/>
    </row>
    <row r="6168">
      <c r="A6168" s="5">
        <v>112786.0</v>
      </c>
      <c r="B6168" s="2">
        <v>46053.0</v>
      </c>
      <c r="C6168" s="1" t="s">
        <v>217</v>
      </c>
      <c r="D6168" s="3" t="s">
        <v>50</v>
      </c>
      <c r="E6168" s="4">
        <v>46048.0</v>
      </c>
      <c r="F6168" s="5">
        <v>100.0</v>
      </c>
      <c r="G6168" s="5">
        <v>322.0</v>
      </c>
      <c r="H6168" s="5">
        <v>31561.0</v>
      </c>
      <c r="I6168" s="1" t="s">
        <v>26</v>
      </c>
      <c r="J6168" s="1" t="s">
        <v>22</v>
      </c>
      <c r="K6168" s="1" t="s">
        <v>4</v>
      </c>
      <c r="L6168" s="1" t="s">
        <v>5</v>
      </c>
      <c r="M6168" s="1" t="s">
        <v>29</v>
      </c>
      <c r="N6168" s="1" t="s">
        <v>7</v>
      </c>
      <c r="O6168" s="6"/>
    </row>
    <row r="6169">
      <c r="A6169" s="5">
        <v>112838.0</v>
      </c>
      <c r="B6169" s="2">
        <v>46053.0</v>
      </c>
      <c r="C6169" s="1" t="s">
        <v>1046</v>
      </c>
      <c r="D6169" s="7">
        <v>345.0</v>
      </c>
      <c r="E6169" s="4">
        <v>46048.0</v>
      </c>
      <c r="F6169" s="5">
        <v>100.0</v>
      </c>
      <c r="G6169" s="5">
        <v>68.0</v>
      </c>
      <c r="H6169" s="5">
        <v>6681.0</v>
      </c>
      <c r="I6169" s="1" t="s">
        <v>229</v>
      </c>
      <c r="J6169" s="1" t="s">
        <v>1047</v>
      </c>
      <c r="K6169" s="1" t="s">
        <v>13</v>
      </c>
      <c r="L6169" s="1" t="s">
        <v>5</v>
      </c>
      <c r="M6169" s="1" t="s">
        <v>23</v>
      </c>
      <c r="N6169" s="1" t="s">
        <v>7</v>
      </c>
      <c r="O6169" s="6"/>
    </row>
    <row r="6170">
      <c r="A6170" s="5">
        <v>112838.0</v>
      </c>
      <c r="B6170" s="2">
        <v>46053.0</v>
      </c>
      <c r="C6170" s="1" t="s">
        <v>1046</v>
      </c>
      <c r="D6170" s="3" t="s">
        <v>1057</v>
      </c>
      <c r="E6170" s="4">
        <v>46048.0</v>
      </c>
      <c r="F6170" s="5">
        <v>13.0</v>
      </c>
      <c r="G6170" s="5">
        <v>313.0</v>
      </c>
      <c r="H6170" s="5">
        <v>3988.0</v>
      </c>
      <c r="I6170" s="1" t="s">
        <v>21</v>
      </c>
      <c r="J6170" s="1" t="s">
        <v>1047</v>
      </c>
      <c r="K6170" s="1" t="s">
        <v>13</v>
      </c>
      <c r="L6170" s="1" t="s">
        <v>5</v>
      </c>
      <c r="M6170" s="1" t="s">
        <v>23</v>
      </c>
      <c r="N6170" s="1" t="s">
        <v>7</v>
      </c>
      <c r="O6170" s="6"/>
    </row>
    <row r="6171">
      <c r="A6171" s="5">
        <v>112838.0</v>
      </c>
      <c r="B6171" s="2">
        <v>46053.0</v>
      </c>
      <c r="C6171" s="1" t="s">
        <v>1046</v>
      </c>
      <c r="D6171" s="3" t="s">
        <v>334</v>
      </c>
      <c r="E6171" s="4">
        <v>46048.0</v>
      </c>
      <c r="F6171" s="5">
        <v>108.0</v>
      </c>
      <c r="G6171" s="5">
        <v>71.0</v>
      </c>
      <c r="H6171" s="5">
        <v>7516.0</v>
      </c>
      <c r="I6171" s="1" t="s">
        <v>21</v>
      </c>
      <c r="J6171" s="1" t="s">
        <v>1047</v>
      </c>
      <c r="K6171" s="1" t="s">
        <v>13</v>
      </c>
      <c r="L6171" s="1" t="s">
        <v>5</v>
      </c>
      <c r="M6171" s="1" t="s">
        <v>23</v>
      </c>
      <c r="N6171" s="1" t="s">
        <v>7</v>
      </c>
      <c r="O6171" s="6"/>
    </row>
    <row r="6172">
      <c r="A6172" s="5">
        <v>112838.0</v>
      </c>
      <c r="B6172" s="2">
        <v>46053.0</v>
      </c>
      <c r="C6172" s="1" t="s">
        <v>1046</v>
      </c>
      <c r="D6172" s="7">
        <v>341.0</v>
      </c>
      <c r="E6172" s="4">
        <v>46048.0</v>
      </c>
      <c r="F6172" s="5">
        <v>150.0</v>
      </c>
      <c r="G6172" s="5">
        <v>27.0</v>
      </c>
      <c r="H6172" s="5">
        <v>3989.0</v>
      </c>
      <c r="I6172" s="1" t="s">
        <v>229</v>
      </c>
      <c r="J6172" s="1" t="s">
        <v>1047</v>
      </c>
      <c r="K6172" s="1" t="s">
        <v>13</v>
      </c>
      <c r="L6172" s="1" t="s">
        <v>5</v>
      </c>
      <c r="M6172" s="1" t="s">
        <v>23</v>
      </c>
      <c r="N6172" s="1" t="s">
        <v>7</v>
      </c>
      <c r="O6172" s="6"/>
    </row>
    <row r="6173">
      <c r="A6173" s="5">
        <v>112838.0</v>
      </c>
      <c r="B6173" s="2">
        <v>46053.0</v>
      </c>
      <c r="C6173" s="1" t="s">
        <v>1046</v>
      </c>
      <c r="D6173" s="7">
        <v>186.0</v>
      </c>
      <c r="E6173" s="4">
        <v>46048.0</v>
      </c>
      <c r="F6173" s="5">
        <v>64.0</v>
      </c>
      <c r="G6173" s="5">
        <v>60.0</v>
      </c>
      <c r="H6173" s="5">
        <v>3734.0</v>
      </c>
      <c r="I6173" s="1" t="s">
        <v>21</v>
      </c>
      <c r="J6173" s="1" t="s">
        <v>1047</v>
      </c>
      <c r="K6173" s="1" t="s">
        <v>13</v>
      </c>
      <c r="L6173" s="1" t="s">
        <v>5</v>
      </c>
      <c r="M6173" s="1" t="s">
        <v>23</v>
      </c>
      <c r="N6173" s="1" t="s">
        <v>7</v>
      </c>
      <c r="O6173" s="6"/>
    </row>
    <row r="6174">
      <c r="A6174" s="5">
        <v>112838.0</v>
      </c>
      <c r="B6174" s="2">
        <v>46053.0</v>
      </c>
      <c r="C6174" s="1" t="s">
        <v>1046</v>
      </c>
      <c r="D6174" s="3" t="s">
        <v>333</v>
      </c>
      <c r="E6174" s="4">
        <v>46048.0</v>
      </c>
      <c r="F6174" s="5">
        <v>54.0</v>
      </c>
      <c r="G6174" s="5">
        <v>92.0</v>
      </c>
      <c r="H6174" s="5">
        <v>4870.0</v>
      </c>
      <c r="I6174" s="1" t="s">
        <v>21</v>
      </c>
      <c r="J6174" s="1" t="s">
        <v>1047</v>
      </c>
      <c r="K6174" s="1" t="s">
        <v>13</v>
      </c>
      <c r="L6174" s="1" t="s">
        <v>5</v>
      </c>
      <c r="M6174" s="1" t="s">
        <v>23</v>
      </c>
      <c r="N6174" s="1" t="s">
        <v>7</v>
      </c>
      <c r="O6174" s="6"/>
    </row>
    <row r="6175">
      <c r="A6175" s="5">
        <v>112838.0</v>
      </c>
      <c r="B6175" s="2">
        <v>46053.0</v>
      </c>
      <c r="C6175" s="1" t="s">
        <v>1046</v>
      </c>
      <c r="D6175" s="7">
        <v>1391.0</v>
      </c>
      <c r="E6175" s="4">
        <v>46048.0</v>
      </c>
      <c r="F6175" s="5">
        <v>192.0</v>
      </c>
      <c r="G6175" s="5">
        <v>79.0</v>
      </c>
      <c r="H6175" s="5">
        <v>14813.0</v>
      </c>
      <c r="I6175" s="1" t="s">
        <v>21</v>
      </c>
      <c r="J6175" s="1" t="s">
        <v>1047</v>
      </c>
      <c r="K6175" s="1" t="s">
        <v>13</v>
      </c>
      <c r="L6175" s="1" t="s">
        <v>5</v>
      </c>
      <c r="M6175" s="1" t="s">
        <v>23</v>
      </c>
      <c r="N6175" s="1" t="s">
        <v>7</v>
      </c>
      <c r="O6175" s="6"/>
    </row>
    <row r="6176">
      <c r="A6176" s="5">
        <v>112838.0</v>
      </c>
      <c r="B6176" s="2">
        <v>46053.0</v>
      </c>
      <c r="C6176" s="1" t="s">
        <v>1046</v>
      </c>
      <c r="D6176" s="3" t="s">
        <v>1073</v>
      </c>
      <c r="E6176" s="4">
        <v>46048.0</v>
      </c>
      <c r="F6176" s="5">
        <v>22.0</v>
      </c>
      <c r="G6176" s="5">
        <v>261.0</v>
      </c>
      <c r="H6176" s="5">
        <v>5631.0</v>
      </c>
      <c r="I6176" s="1" t="s">
        <v>21</v>
      </c>
      <c r="J6176" s="1" t="s">
        <v>1047</v>
      </c>
      <c r="K6176" s="1" t="s">
        <v>13</v>
      </c>
      <c r="L6176" s="1" t="s">
        <v>5</v>
      </c>
      <c r="M6176" s="1" t="s">
        <v>23</v>
      </c>
      <c r="N6176" s="1" t="s">
        <v>7</v>
      </c>
      <c r="O6176" s="6"/>
    </row>
    <row r="6177">
      <c r="A6177" s="5">
        <v>112838.0</v>
      </c>
      <c r="B6177" s="2">
        <v>46053.0</v>
      </c>
      <c r="C6177" s="1" t="s">
        <v>1046</v>
      </c>
      <c r="D6177" s="7">
        <v>343.0</v>
      </c>
      <c r="E6177" s="4">
        <v>46048.0</v>
      </c>
      <c r="F6177" s="5">
        <v>110.0</v>
      </c>
      <c r="G6177" s="5">
        <v>52.0</v>
      </c>
      <c r="H6177" s="5">
        <v>5572.0</v>
      </c>
      <c r="I6177" s="1" t="s">
        <v>229</v>
      </c>
      <c r="J6177" s="1" t="s">
        <v>1047</v>
      </c>
      <c r="K6177" s="1" t="s">
        <v>13</v>
      </c>
      <c r="L6177" s="1" t="s">
        <v>5</v>
      </c>
      <c r="M6177" s="1" t="s">
        <v>23</v>
      </c>
      <c r="N6177" s="1" t="s">
        <v>7</v>
      </c>
      <c r="O6177" s="6"/>
    </row>
    <row r="6178">
      <c r="A6178" s="5">
        <v>112838.0</v>
      </c>
      <c r="B6178" s="2">
        <v>46053.0</v>
      </c>
      <c r="C6178" s="1" t="s">
        <v>1046</v>
      </c>
      <c r="D6178" s="7">
        <v>342.0</v>
      </c>
      <c r="E6178" s="4">
        <v>46048.0</v>
      </c>
      <c r="F6178" s="5">
        <v>100.0</v>
      </c>
      <c r="G6178" s="5">
        <v>41.0</v>
      </c>
      <c r="H6178" s="5">
        <v>3990.0</v>
      </c>
      <c r="I6178" s="1" t="s">
        <v>229</v>
      </c>
      <c r="J6178" s="1" t="s">
        <v>1047</v>
      </c>
      <c r="K6178" s="1" t="s">
        <v>13</v>
      </c>
      <c r="L6178" s="1" t="s">
        <v>5</v>
      </c>
      <c r="M6178" s="1" t="s">
        <v>23</v>
      </c>
      <c r="N6178" s="1" t="s">
        <v>7</v>
      </c>
      <c r="O6178" s="6"/>
    </row>
    <row r="6179">
      <c r="A6179" s="5">
        <v>112838.0</v>
      </c>
      <c r="B6179" s="2">
        <v>46053.0</v>
      </c>
      <c r="C6179" s="1" t="s">
        <v>1046</v>
      </c>
      <c r="D6179" s="7">
        <v>151.0</v>
      </c>
      <c r="E6179" s="4">
        <v>46048.0</v>
      </c>
      <c r="F6179" s="5">
        <v>70.0</v>
      </c>
      <c r="G6179" s="5">
        <v>143.0</v>
      </c>
      <c r="H6179" s="5">
        <v>9814.0</v>
      </c>
      <c r="I6179" s="1" t="s">
        <v>21</v>
      </c>
      <c r="J6179" s="1" t="s">
        <v>1047</v>
      </c>
      <c r="K6179" s="1" t="s">
        <v>13</v>
      </c>
      <c r="L6179" s="1" t="s">
        <v>5</v>
      </c>
      <c r="M6179" s="1" t="s">
        <v>23</v>
      </c>
      <c r="N6179" s="1" t="s">
        <v>7</v>
      </c>
      <c r="O6179" s="6"/>
    </row>
    <row r="6180">
      <c r="A6180" s="5">
        <v>112838.0</v>
      </c>
      <c r="B6180" s="2">
        <v>46053.0</v>
      </c>
      <c r="C6180" s="1" t="s">
        <v>1046</v>
      </c>
      <c r="D6180" s="3" t="s">
        <v>1066</v>
      </c>
      <c r="E6180" s="4">
        <v>46048.0</v>
      </c>
      <c r="F6180" s="5">
        <v>46.0</v>
      </c>
      <c r="G6180" s="5">
        <v>119.0</v>
      </c>
      <c r="H6180" s="5">
        <v>5367.0</v>
      </c>
      <c r="I6180" s="1" t="s">
        <v>21</v>
      </c>
      <c r="J6180" s="1" t="s">
        <v>1047</v>
      </c>
      <c r="K6180" s="1" t="s">
        <v>13</v>
      </c>
      <c r="L6180" s="1" t="s">
        <v>5</v>
      </c>
      <c r="M6180" s="1" t="s">
        <v>23</v>
      </c>
      <c r="N6180" s="1" t="s">
        <v>7</v>
      </c>
      <c r="O6180" s="6"/>
    </row>
    <row r="6181">
      <c r="A6181" s="5">
        <v>112838.0</v>
      </c>
      <c r="B6181" s="2">
        <v>46053.0</v>
      </c>
      <c r="C6181" s="1" t="s">
        <v>1046</v>
      </c>
      <c r="D6181" s="7">
        <v>3272.0</v>
      </c>
      <c r="E6181" s="4">
        <v>46048.0</v>
      </c>
      <c r="F6181" s="5">
        <v>400.0</v>
      </c>
      <c r="G6181" s="5">
        <v>30.0</v>
      </c>
      <c r="H6181" s="5">
        <v>11922.0</v>
      </c>
      <c r="I6181" s="1" t="s">
        <v>229</v>
      </c>
      <c r="J6181" s="1" t="s">
        <v>1047</v>
      </c>
      <c r="K6181" s="1" t="s">
        <v>13</v>
      </c>
      <c r="L6181" s="1" t="s">
        <v>5</v>
      </c>
      <c r="M6181" s="1" t="s">
        <v>23</v>
      </c>
      <c r="N6181" s="1" t="s">
        <v>7</v>
      </c>
      <c r="O6181" s="6"/>
    </row>
    <row r="6182">
      <c r="A6182" s="5">
        <v>112838.0</v>
      </c>
      <c r="B6182" s="2">
        <v>46053.0</v>
      </c>
      <c r="C6182" s="1" t="s">
        <v>1046</v>
      </c>
      <c r="D6182" s="3" t="s">
        <v>1048</v>
      </c>
      <c r="E6182" s="4">
        <v>46048.0</v>
      </c>
      <c r="F6182" s="5">
        <v>46.0</v>
      </c>
      <c r="G6182" s="5">
        <v>137.0</v>
      </c>
      <c r="H6182" s="5">
        <v>6190.0</v>
      </c>
      <c r="I6182" s="1" t="s">
        <v>21</v>
      </c>
      <c r="J6182" s="1" t="s">
        <v>1047</v>
      </c>
      <c r="K6182" s="1" t="s">
        <v>13</v>
      </c>
      <c r="L6182" s="1" t="s">
        <v>5</v>
      </c>
      <c r="M6182" s="1" t="s">
        <v>23</v>
      </c>
      <c r="N6182" s="1" t="s">
        <v>7</v>
      </c>
      <c r="O6182" s="6"/>
    </row>
    <row r="6183">
      <c r="A6183" s="5">
        <v>112838.0</v>
      </c>
      <c r="B6183" s="2">
        <v>46053.0</v>
      </c>
      <c r="C6183" s="1" t="s">
        <v>1046</v>
      </c>
      <c r="D6183" s="7">
        <v>152.0</v>
      </c>
      <c r="E6183" s="4">
        <v>46048.0</v>
      </c>
      <c r="F6183" s="5">
        <v>66.0</v>
      </c>
      <c r="G6183" s="5">
        <v>215.0</v>
      </c>
      <c r="H6183" s="5">
        <v>13910.0</v>
      </c>
      <c r="I6183" s="1" t="s">
        <v>21</v>
      </c>
      <c r="J6183" s="1" t="s">
        <v>1047</v>
      </c>
      <c r="K6183" s="1" t="s">
        <v>13</v>
      </c>
      <c r="L6183" s="1" t="s">
        <v>5</v>
      </c>
      <c r="M6183" s="1" t="s">
        <v>23</v>
      </c>
      <c r="N6183" s="1" t="s">
        <v>7</v>
      </c>
      <c r="O6183" s="6"/>
    </row>
    <row r="6184">
      <c r="A6184" s="5">
        <v>112838.0</v>
      </c>
      <c r="B6184" s="2">
        <v>46053.0</v>
      </c>
      <c r="C6184" s="1" t="s">
        <v>1046</v>
      </c>
      <c r="D6184" s="3" t="s">
        <v>1067</v>
      </c>
      <c r="E6184" s="4">
        <v>46048.0</v>
      </c>
      <c r="F6184" s="5">
        <v>13.0</v>
      </c>
      <c r="G6184" s="5">
        <v>311.0</v>
      </c>
      <c r="H6184" s="5">
        <v>3964.0</v>
      </c>
      <c r="I6184" s="1" t="s">
        <v>21</v>
      </c>
      <c r="J6184" s="1" t="s">
        <v>1047</v>
      </c>
      <c r="K6184" s="1" t="s">
        <v>13</v>
      </c>
      <c r="L6184" s="1" t="s">
        <v>5</v>
      </c>
      <c r="M6184" s="1" t="s">
        <v>23</v>
      </c>
      <c r="N6184" s="1" t="s">
        <v>7</v>
      </c>
      <c r="O6184" s="6"/>
    </row>
    <row r="6185">
      <c r="A6185" s="5">
        <v>112838.0</v>
      </c>
      <c r="B6185" s="2">
        <v>46053.0</v>
      </c>
      <c r="C6185" s="1" t="s">
        <v>1046</v>
      </c>
      <c r="D6185" s="7">
        <v>153.0</v>
      </c>
      <c r="E6185" s="4">
        <v>46048.0</v>
      </c>
      <c r="F6185" s="5">
        <v>75.0</v>
      </c>
      <c r="G6185" s="5">
        <v>365.0</v>
      </c>
      <c r="H6185" s="5">
        <v>26814.0</v>
      </c>
      <c r="I6185" s="1" t="s">
        <v>21</v>
      </c>
      <c r="J6185" s="1" t="s">
        <v>1047</v>
      </c>
      <c r="K6185" s="1" t="s">
        <v>13</v>
      </c>
      <c r="L6185" s="1" t="s">
        <v>5</v>
      </c>
      <c r="M6185" s="1" t="s">
        <v>23</v>
      </c>
      <c r="N6185" s="1" t="s">
        <v>7</v>
      </c>
      <c r="O6185" s="6"/>
    </row>
    <row r="6186">
      <c r="A6186" s="5">
        <v>112838.0</v>
      </c>
      <c r="B6186" s="2">
        <v>46053.0</v>
      </c>
      <c r="C6186" s="1" t="s">
        <v>1046</v>
      </c>
      <c r="D6186" s="3" t="s">
        <v>746</v>
      </c>
      <c r="E6186" s="4">
        <v>46048.0</v>
      </c>
      <c r="F6186" s="5">
        <v>50.0</v>
      </c>
      <c r="G6186" s="5">
        <v>80.0</v>
      </c>
      <c r="H6186" s="5">
        <v>3922.0</v>
      </c>
      <c r="I6186" s="1" t="s">
        <v>21</v>
      </c>
      <c r="J6186" s="1" t="s">
        <v>1047</v>
      </c>
      <c r="K6186" s="1" t="s">
        <v>13</v>
      </c>
      <c r="L6186" s="1" t="s">
        <v>5</v>
      </c>
      <c r="M6186" s="1" t="s">
        <v>23</v>
      </c>
      <c r="N6186" s="1" t="s">
        <v>7</v>
      </c>
      <c r="O6186" s="6"/>
    </row>
    <row r="6187">
      <c r="A6187" s="5">
        <v>112838.0</v>
      </c>
      <c r="B6187" s="2">
        <v>46053.0</v>
      </c>
      <c r="C6187" s="1" t="s">
        <v>1046</v>
      </c>
      <c r="D6187" s="7">
        <v>326.0</v>
      </c>
      <c r="E6187" s="4">
        <v>46048.0</v>
      </c>
      <c r="F6187" s="5">
        <v>300.0</v>
      </c>
      <c r="G6187" s="5">
        <v>71.0</v>
      </c>
      <c r="H6187" s="5">
        <v>20863.0</v>
      </c>
      <c r="I6187" s="1" t="s">
        <v>33</v>
      </c>
      <c r="J6187" s="1" t="s">
        <v>1047</v>
      </c>
      <c r="K6187" s="1" t="s">
        <v>13</v>
      </c>
      <c r="L6187" s="1" t="s">
        <v>5</v>
      </c>
      <c r="M6187" s="1" t="s">
        <v>23</v>
      </c>
      <c r="N6187" s="1" t="s">
        <v>7</v>
      </c>
      <c r="O6187" s="6"/>
    </row>
    <row r="6188">
      <c r="A6188" s="5">
        <v>112838.0</v>
      </c>
      <c r="B6188" s="2">
        <v>46053.0</v>
      </c>
      <c r="C6188" s="1" t="s">
        <v>1046</v>
      </c>
      <c r="D6188" s="3" t="s">
        <v>101</v>
      </c>
      <c r="E6188" s="4">
        <v>46048.0</v>
      </c>
      <c r="F6188" s="5">
        <v>60.0</v>
      </c>
      <c r="G6188" s="5">
        <v>132.0</v>
      </c>
      <c r="H6188" s="5">
        <v>7791.0</v>
      </c>
      <c r="I6188" s="1" t="s">
        <v>21</v>
      </c>
      <c r="J6188" s="1" t="s">
        <v>1047</v>
      </c>
      <c r="K6188" s="1" t="s">
        <v>13</v>
      </c>
      <c r="L6188" s="1" t="s">
        <v>5</v>
      </c>
      <c r="M6188" s="1" t="s">
        <v>23</v>
      </c>
      <c r="N6188" s="1" t="s">
        <v>7</v>
      </c>
      <c r="O6188" s="6"/>
    </row>
    <row r="6189">
      <c r="A6189" s="5">
        <v>112838.0</v>
      </c>
      <c r="B6189" s="2">
        <v>46053.0</v>
      </c>
      <c r="C6189" s="1" t="s">
        <v>1046</v>
      </c>
      <c r="D6189" s="3" t="s">
        <v>1059</v>
      </c>
      <c r="E6189" s="4">
        <v>46048.0</v>
      </c>
      <c r="F6189" s="5">
        <v>90.0</v>
      </c>
      <c r="G6189" s="5">
        <v>102.0</v>
      </c>
      <c r="H6189" s="5">
        <v>8976.0</v>
      </c>
      <c r="I6189" s="1" t="s">
        <v>21</v>
      </c>
      <c r="J6189" s="1" t="s">
        <v>1047</v>
      </c>
      <c r="K6189" s="1" t="s">
        <v>13</v>
      </c>
      <c r="L6189" s="1" t="s">
        <v>5</v>
      </c>
      <c r="M6189" s="1" t="s">
        <v>23</v>
      </c>
      <c r="N6189" s="1" t="s">
        <v>7</v>
      </c>
      <c r="O6189" s="6"/>
    </row>
    <row r="6190">
      <c r="A6190" s="5">
        <v>112858.0</v>
      </c>
      <c r="B6190" s="2">
        <v>46053.0</v>
      </c>
      <c r="C6190" s="1" t="s">
        <v>11</v>
      </c>
      <c r="D6190" s="7">
        <v>187.0</v>
      </c>
      <c r="E6190" s="4">
        <v>46048.0</v>
      </c>
      <c r="F6190" s="5">
        <v>44.0</v>
      </c>
      <c r="G6190" s="5">
        <v>258.0</v>
      </c>
      <c r="H6190" s="5">
        <v>11344.0</v>
      </c>
      <c r="I6190" s="1" t="s">
        <v>21</v>
      </c>
      <c r="J6190" s="1" t="s">
        <v>12</v>
      </c>
      <c r="K6190" s="1" t="s">
        <v>13</v>
      </c>
      <c r="L6190" s="1" t="s">
        <v>5</v>
      </c>
      <c r="M6190" s="1" t="s">
        <v>23</v>
      </c>
      <c r="N6190" s="1" t="s">
        <v>7</v>
      </c>
      <c r="O6190" s="6"/>
    </row>
    <row r="6191">
      <c r="A6191" s="5">
        <v>112858.0</v>
      </c>
      <c r="B6191" s="2">
        <v>46053.0</v>
      </c>
      <c r="C6191" s="1" t="s">
        <v>11</v>
      </c>
      <c r="D6191" s="7">
        <v>1391.0</v>
      </c>
      <c r="E6191" s="4">
        <v>46048.0</v>
      </c>
      <c r="F6191" s="5">
        <v>192.0</v>
      </c>
      <c r="G6191" s="5">
        <v>77.0</v>
      </c>
      <c r="H6191" s="5">
        <v>14814.0</v>
      </c>
      <c r="I6191" s="1" t="s">
        <v>21</v>
      </c>
      <c r="J6191" s="1" t="s">
        <v>12</v>
      </c>
      <c r="K6191" s="1" t="s">
        <v>13</v>
      </c>
      <c r="L6191" s="1" t="s">
        <v>5</v>
      </c>
      <c r="M6191" s="1" t="s">
        <v>23</v>
      </c>
      <c r="N6191" s="1" t="s">
        <v>7</v>
      </c>
      <c r="O6191" s="6"/>
    </row>
    <row r="6192">
      <c r="A6192" s="5">
        <v>112858.0</v>
      </c>
      <c r="B6192" s="2">
        <v>46053.0</v>
      </c>
      <c r="C6192" s="1" t="s">
        <v>11</v>
      </c>
      <c r="D6192" s="7">
        <v>129.0</v>
      </c>
      <c r="E6192" s="4">
        <v>46048.0</v>
      </c>
      <c r="F6192" s="5">
        <v>48.0</v>
      </c>
      <c r="G6192" s="5">
        <v>229.0</v>
      </c>
      <c r="H6192" s="5">
        <v>10975.0</v>
      </c>
      <c r="I6192" s="1" t="s">
        <v>21</v>
      </c>
      <c r="J6192" s="1" t="s">
        <v>12</v>
      </c>
      <c r="K6192" s="1" t="s">
        <v>13</v>
      </c>
      <c r="L6192" s="1" t="s">
        <v>5</v>
      </c>
      <c r="M6192" s="1" t="s">
        <v>23</v>
      </c>
      <c r="N6192" s="1" t="s">
        <v>7</v>
      </c>
      <c r="O6192" s="6"/>
    </row>
    <row r="6193">
      <c r="A6193" s="5">
        <v>112858.0</v>
      </c>
      <c r="B6193" s="2">
        <v>46053.0</v>
      </c>
      <c r="C6193" s="1" t="s">
        <v>11</v>
      </c>
      <c r="D6193" s="7">
        <v>103.0</v>
      </c>
      <c r="E6193" s="4">
        <v>46048.0</v>
      </c>
      <c r="F6193" s="5">
        <v>108.0</v>
      </c>
      <c r="G6193" s="5">
        <v>52.0</v>
      </c>
      <c r="H6193" s="5">
        <v>5589.0</v>
      </c>
      <c r="I6193" s="1" t="s">
        <v>21</v>
      </c>
      <c r="J6193" s="1" t="s">
        <v>12</v>
      </c>
      <c r="K6193" s="1" t="s">
        <v>13</v>
      </c>
      <c r="L6193" s="1" t="s">
        <v>5</v>
      </c>
      <c r="M6193" s="1" t="s">
        <v>23</v>
      </c>
      <c r="N6193" s="1" t="s">
        <v>7</v>
      </c>
      <c r="O6193" s="6"/>
    </row>
    <row r="6194">
      <c r="A6194" s="5">
        <v>112858.0</v>
      </c>
      <c r="B6194" s="2">
        <v>46053.0</v>
      </c>
      <c r="C6194" s="1" t="s">
        <v>11</v>
      </c>
      <c r="D6194" s="7">
        <v>189.0</v>
      </c>
      <c r="E6194" s="4">
        <v>46048.0</v>
      </c>
      <c r="F6194" s="5">
        <v>55.0</v>
      </c>
      <c r="G6194" s="5">
        <v>158.0</v>
      </c>
      <c r="H6194" s="5">
        <v>8694.0</v>
      </c>
      <c r="I6194" s="1" t="s">
        <v>21</v>
      </c>
      <c r="J6194" s="1" t="s">
        <v>12</v>
      </c>
      <c r="K6194" s="1" t="s">
        <v>13</v>
      </c>
      <c r="L6194" s="1" t="s">
        <v>5</v>
      </c>
      <c r="M6194" s="1" t="s">
        <v>23</v>
      </c>
      <c r="N6194" s="1" t="s">
        <v>7</v>
      </c>
      <c r="O6194" s="6"/>
    </row>
    <row r="6195">
      <c r="A6195" s="5">
        <v>112858.0</v>
      </c>
      <c r="B6195" s="2">
        <v>46053.0</v>
      </c>
      <c r="C6195" s="1" t="s">
        <v>11</v>
      </c>
      <c r="D6195" s="7">
        <v>129.0</v>
      </c>
      <c r="E6195" s="4">
        <v>46048.0</v>
      </c>
      <c r="F6195" s="5">
        <v>48.0</v>
      </c>
      <c r="G6195" s="5">
        <v>229.0</v>
      </c>
      <c r="H6195" s="5">
        <v>10975.0</v>
      </c>
      <c r="I6195" s="1" t="s">
        <v>21</v>
      </c>
      <c r="J6195" s="1" t="s">
        <v>12</v>
      </c>
      <c r="K6195" s="1" t="s">
        <v>13</v>
      </c>
      <c r="L6195" s="1" t="s">
        <v>5</v>
      </c>
      <c r="M6195" s="1" t="s">
        <v>23</v>
      </c>
      <c r="N6195" s="1" t="s">
        <v>7</v>
      </c>
      <c r="O6195" s="6"/>
    </row>
    <row r="6196">
      <c r="A6196" s="5">
        <v>112858.0</v>
      </c>
      <c r="B6196" s="2">
        <v>46053.0</v>
      </c>
      <c r="C6196" s="1" t="s">
        <v>11</v>
      </c>
      <c r="D6196" s="7">
        <v>189.0</v>
      </c>
      <c r="E6196" s="4">
        <v>46048.0</v>
      </c>
      <c r="F6196" s="5">
        <v>55.0</v>
      </c>
      <c r="G6196" s="5">
        <v>158.0</v>
      </c>
      <c r="H6196" s="5">
        <v>8694.0</v>
      </c>
      <c r="I6196" s="1" t="s">
        <v>21</v>
      </c>
      <c r="J6196" s="1" t="s">
        <v>12</v>
      </c>
      <c r="K6196" s="1" t="s">
        <v>13</v>
      </c>
      <c r="L6196" s="1" t="s">
        <v>5</v>
      </c>
      <c r="M6196" s="1" t="s">
        <v>23</v>
      </c>
      <c r="N6196" s="1" t="s">
        <v>7</v>
      </c>
      <c r="O6196" s="6"/>
    </row>
    <row r="6197">
      <c r="A6197" s="5">
        <v>112858.0</v>
      </c>
      <c r="B6197" s="2">
        <v>46053.0</v>
      </c>
      <c r="C6197" s="1" t="s">
        <v>11</v>
      </c>
      <c r="D6197" s="7">
        <v>130.0</v>
      </c>
      <c r="E6197" s="4">
        <v>46048.0</v>
      </c>
      <c r="F6197" s="5">
        <v>66.0</v>
      </c>
      <c r="G6197" s="5">
        <v>140.0</v>
      </c>
      <c r="H6197" s="5">
        <v>9253.0</v>
      </c>
      <c r="I6197" s="1" t="s">
        <v>21</v>
      </c>
      <c r="J6197" s="1" t="s">
        <v>12</v>
      </c>
      <c r="K6197" s="1" t="s">
        <v>13</v>
      </c>
      <c r="L6197" s="1" t="s">
        <v>5</v>
      </c>
      <c r="M6197" s="1" t="s">
        <v>23</v>
      </c>
      <c r="N6197" s="1" t="s">
        <v>7</v>
      </c>
      <c r="O6197" s="6"/>
    </row>
    <row r="6198">
      <c r="A6198" s="5">
        <v>112858.0</v>
      </c>
      <c r="B6198" s="2">
        <v>46053.0</v>
      </c>
      <c r="C6198" s="1" t="s">
        <v>11</v>
      </c>
      <c r="D6198" s="7">
        <v>103.0</v>
      </c>
      <c r="E6198" s="4">
        <v>46048.0</v>
      </c>
      <c r="F6198" s="5">
        <v>108.0</v>
      </c>
      <c r="G6198" s="5">
        <v>52.0</v>
      </c>
      <c r="H6198" s="5">
        <v>5589.0</v>
      </c>
      <c r="I6198" s="1" t="s">
        <v>21</v>
      </c>
      <c r="J6198" s="1" t="s">
        <v>12</v>
      </c>
      <c r="K6198" s="1" t="s">
        <v>13</v>
      </c>
      <c r="L6198" s="1" t="s">
        <v>5</v>
      </c>
      <c r="M6198" s="1" t="s">
        <v>23</v>
      </c>
      <c r="N6198" s="1" t="s">
        <v>7</v>
      </c>
      <c r="O6198" s="6"/>
    </row>
    <row r="6199">
      <c r="A6199" s="5">
        <v>112858.0</v>
      </c>
      <c r="B6199" s="2">
        <v>46053.0</v>
      </c>
      <c r="C6199" s="1" t="s">
        <v>11</v>
      </c>
      <c r="D6199" s="7">
        <v>112.0</v>
      </c>
      <c r="E6199" s="4">
        <v>46048.0</v>
      </c>
      <c r="F6199" s="5">
        <v>100.0</v>
      </c>
      <c r="G6199" s="5">
        <v>44.0</v>
      </c>
      <c r="H6199" s="5">
        <v>4423.0</v>
      </c>
      <c r="I6199" s="1" t="s">
        <v>21</v>
      </c>
      <c r="J6199" s="1" t="s">
        <v>12</v>
      </c>
      <c r="K6199" s="1" t="s">
        <v>13</v>
      </c>
      <c r="L6199" s="1" t="s">
        <v>5</v>
      </c>
      <c r="M6199" s="1" t="s">
        <v>23</v>
      </c>
      <c r="N6199" s="1" t="s">
        <v>7</v>
      </c>
      <c r="O6199" s="6"/>
    </row>
    <row r="6200">
      <c r="A6200" s="5">
        <v>112858.0</v>
      </c>
      <c r="B6200" s="2">
        <v>46053.0</v>
      </c>
      <c r="C6200" s="1" t="s">
        <v>11</v>
      </c>
      <c r="D6200" s="7">
        <v>130.0</v>
      </c>
      <c r="E6200" s="4">
        <v>46048.0</v>
      </c>
      <c r="F6200" s="5">
        <v>66.0</v>
      </c>
      <c r="G6200" s="5">
        <v>140.0</v>
      </c>
      <c r="H6200" s="5">
        <v>9253.0</v>
      </c>
      <c r="I6200" s="1" t="s">
        <v>21</v>
      </c>
      <c r="J6200" s="1" t="s">
        <v>12</v>
      </c>
      <c r="K6200" s="1" t="s">
        <v>13</v>
      </c>
      <c r="L6200" s="1" t="s">
        <v>5</v>
      </c>
      <c r="M6200" s="1" t="s">
        <v>23</v>
      </c>
      <c r="N6200" s="1" t="s">
        <v>7</v>
      </c>
      <c r="O6200" s="6"/>
    </row>
    <row r="6201">
      <c r="A6201" s="5">
        <v>112858.0</v>
      </c>
      <c r="B6201" s="2">
        <v>46053.0</v>
      </c>
      <c r="C6201" s="1" t="s">
        <v>11</v>
      </c>
      <c r="D6201" s="7">
        <v>128.0</v>
      </c>
      <c r="E6201" s="4">
        <v>46048.0</v>
      </c>
      <c r="F6201" s="5">
        <v>320.0</v>
      </c>
      <c r="G6201" s="5">
        <v>27.0</v>
      </c>
      <c r="H6201" s="5">
        <v>8731.0</v>
      </c>
      <c r="I6201" s="1" t="s">
        <v>21</v>
      </c>
      <c r="J6201" s="1" t="s">
        <v>12</v>
      </c>
      <c r="K6201" s="1" t="s">
        <v>13</v>
      </c>
      <c r="L6201" s="1" t="s">
        <v>5</v>
      </c>
      <c r="M6201" s="1" t="s">
        <v>23</v>
      </c>
      <c r="N6201" s="1" t="s">
        <v>7</v>
      </c>
      <c r="O6201" s="6"/>
    </row>
    <row r="6202">
      <c r="A6202" s="5">
        <v>112858.0</v>
      </c>
      <c r="B6202" s="2">
        <v>46053.0</v>
      </c>
      <c r="C6202" s="1" t="s">
        <v>11</v>
      </c>
      <c r="D6202" s="7">
        <v>128.0</v>
      </c>
      <c r="E6202" s="4">
        <v>46048.0</v>
      </c>
      <c r="F6202" s="5">
        <v>320.0</v>
      </c>
      <c r="G6202" s="5">
        <v>27.0</v>
      </c>
      <c r="H6202" s="5">
        <v>8731.0</v>
      </c>
      <c r="I6202" s="1" t="s">
        <v>21</v>
      </c>
      <c r="J6202" s="1" t="s">
        <v>12</v>
      </c>
      <c r="K6202" s="1" t="s">
        <v>13</v>
      </c>
      <c r="L6202" s="1" t="s">
        <v>5</v>
      </c>
      <c r="M6202" s="1" t="s">
        <v>23</v>
      </c>
      <c r="N6202" s="1" t="s">
        <v>7</v>
      </c>
      <c r="O6202" s="6"/>
    </row>
    <row r="6203">
      <c r="A6203" s="5">
        <v>112858.0</v>
      </c>
      <c r="B6203" s="2">
        <v>46053.0</v>
      </c>
      <c r="C6203" s="1" t="s">
        <v>11</v>
      </c>
      <c r="D6203" s="7">
        <v>113.0</v>
      </c>
      <c r="E6203" s="4">
        <v>46048.0</v>
      </c>
      <c r="F6203" s="5">
        <v>100.0</v>
      </c>
      <c r="G6203" s="5">
        <v>44.0</v>
      </c>
      <c r="H6203" s="5">
        <v>4423.0</v>
      </c>
      <c r="I6203" s="1" t="s">
        <v>21</v>
      </c>
      <c r="J6203" s="1" t="s">
        <v>12</v>
      </c>
      <c r="K6203" s="1" t="s">
        <v>13</v>
      </c>
      <c r="L6203" s="1" t="s">
        <v>5</v>
      </c>
      <c r="M6203" s="1" t="s">
        <v>23</v>
      </c>
      <c r="N6203" s="1" t="s">
        <v>7</v>
      </c>
      <c r="O6203" s="6"/>
    </row>
    <row r="6204">
      <c r="A6204" s="5">
        <v>112858.0</v>
      </c>
      <c r="B6204" s="2">
        <v>46053.0</v>
      </c>
      <c r="C6204" s="1" t="s">
        <v>11</v>
      </c>
      <c r="D6204" s="7">
        <v>135.0</v>
      </c>
      <c r="E6204" s="4">
        <v>46048.0</v>
      </c>
      <c r="F6204" s="5">
        <v>13.0</v>
      </c>
      <c r="G6204" s="5">
        <v>550.0</v>
      </c>
      <c r="H6204" s="5">
        <v>7156.0</v>
      </c>
      <c r="I6204" s="1" t="s">
        <v>21</v>
      </c>
      <c r="J6204" s="1" t="s">
        <v>12</v>
      </c>
      <c r="K6204" s="1" t="s">
        <v>13</v>
      </c>
      <c r="L6204" s="1" t="s">
        <v>5</v>
      </c>
      <c r="M6204" s="1" t="s">
        <v>23</v>
      </c>
      <c r="N6204" s="1" t="s">
        <v>7</v>
      </c>
      <c r="O6204" s="6"/>
    </row>
    <row r="6205">
      <c r="A6205" s="5">
        <v>112858.0</v>
      </c>
      <c r="B6205" s="2">
        <v>46053.0</v>
      </c>
      <c r="C6205" s="1" t="s">
        <v>11</v>
      </c>
      <c r="D6205" s="7">
        <v>121.0</v>
      </c>
      <c r="E6205" s="4">
        <v>46048.0</v>
      </c>
      <c r="F6205" s="5">
        <v>216.0</v>
      </c>
      <c r="G6205" s="5">
        <v>98.0</v>
      </c>
      <c r="H6205" s="5">
        <v>21135.0</v>
      </c>
      <c r="I6205" s="1" t="s">
        <v>21</v>
      </c>
      <c r="J6205" s="1" t="s">
        <v>12</v>
      </c>
      <c r="K6205" s="1" t="s">
        <v>13</v>
      </c>
      <c r="L6205" s="1" t="s">
        <v>5</v>
      </c>
      <c r="M6205" s="1" t="s">
        <v>23</v>
      </c>
      <c r="N6205" s="1" t="s">
        <v>7</v>
      </c>
      <c r="O6205" s="6"/>
    </row>
    <row r="6206">
      <c r="A6206" s="5">
        <v>112858.0</v>
      </c>
      <c r="B6206" s="2">
        <v>46053.0</v>
      </c>
      <c r="C6206" s="1" t="s">
        <v>11</v>
      </c>
      <c r="D6206" s="7">
        <v>552.0</v>
      </c>
      <c r="E6206" s="4">
        <v>46048.0</v>
      </c>
      <c r="F6206" s="5">
        <v>6.0</v>
      </c>
      <c r="G6206" s="5">
        <v>560.0</v>
      </c>
      <c r="H6206" s="5">
        <v>3360.0</v>
      </c>
      <c r="I6206" s="1" t="s">
        <v>21</v>
      </c>
      <c r="J6206" s="1" t="s">
        <v>12</v>
      </c>
      <c r="K6206" s="1" t="s">
        <v>13</v>
      </c>
      <c r="L6206" s="1" t="s">
        <v>5</v>
      </c>
      <c r="M6206" s="1" t="s">
        <v>23</v>
      </c>
      <c r="N6206" s="1" t="s">
        <v>7</v>
      </c>
      <c r="O6206" s="6"/>
    </row>
    <row r="6207">
      <c r="A6207" s="5">
        <v>112858.0</v>
      </c>
      <c r="B6207" s="2">
        <v>46053.0</v>
      </c>
      <c r="C6207" s="1" t="s">
        <v>11</v>
      </c>
      <c r="D6207" s="7">
        <v>667.0</v>
      </c>
      <c r="E6207" s="4">
        <v>46048.0</v>
      </c>
      <c r="F6207" s="5">
        <v>6.0</v>
      </c>
      <c r="G6207" s="5">
        <v>936.0</v>
      </c>
      <c r="H6207" s="5">
        <v>5618.0</v>
      </c>
      <c r="I6207" s="1" t="s">
        <v>265</v>
      </c>
      <c r="J6207" s="1" t="s">
        <v>12</v>
      </c>
      <c r="K6207" s="1" t="s">
        <v>13</v>
      </c>
      <c r="L6207" s="1" t="s">
        <v>5</v>
      </c>
      <c r="M6207" s="1" t="s">
        <v>23</v>
      </c>
      <c r="N6207" s="1" t="s">
        <v>7</v>
      </c>
      <c r="O6207" s="6"/>
    </row>
    <row r="6208">
      <c r="A6208" s="5">
        <v>112858.0</v>
      </c>
      <c r="B6208" s="2">
        <v>46053.0</v>
      </c>
      <c r="C6208" s="1" t="s">
        <v>11</v>
      </c>
      <c r="D6208" s="7">
        <v>144.0</v>
      </c>
      <c r="E6208" s="4">
        <v>46048.0</v>
      </c>
      <c r="F6208" s="5">
        <v>540.0</v>
      </c>
      <c r="G6208" s="5">
        <v>96.0</v>
      </c>
      <c r="H6208" s="5">
        <v>51820.0</v>
      </c>
      <c r="I6208" s="1" t="s">
        <v>21</v>
      </c>
      <c r="J6208" s="1" t="s">
        <v>12</v>
      </c>
      <c r="K6208" s="1" t="s">
        <v>13</v>
      </c>
      <c r="L6208" s="1" t="s">
        <v>5</v>
      </c>
      <c r="M6208" s="1" t="s">
        <v>23</v>
      </c>
      <c r="N6208" s="1" t="s">
        <v>7</v>
      </c>
      <c r="O6208" s="6"/>
    </row>
    <row r="6209">
      <c r="A6209" s="5">
        <v>112858.0</v>
      </c>
      <c r="B6209" s="2">
        <v>46053.0</v>
      </c>
      <c r="C6209" s="1" t="s">
        <v>11</v>
      </c>
      <c r="D6209" s="7">
        <v>124.0</v>
      </c>
      <c r="E6209" s="4">
        <v>46048.0</v>
      </c>
      <c r="F6209" s="5">
        <v>276.0</v>
      </c>
      <c r="G6209" s="5">
        <v>130.0</v>
      </c>
      <c r="H6209" s="5">
        <v>35835.0</v>
      </c>
      <c r="I6209" s="1" t="s">
        <v>21</v>
      </c>
      <c r="J6209" s="1" t="s">
        <v>12</v>
      </c>
      <c r="K6209" s="1" t="s">
        <v>13</v>
      </c>
      <c r="L6209" s="1" t="s">
        <v>5</v>
      </c>
      <c r="M6209" s="1" t="s">
        <v>23</v>
      </c>
      <c r="N6209" s="1" t="s">
        <v>7</v>
      </c>
      <c r="O6209" s="6"/>
    </row>
    <row r="6210">
      <c r="A6210" s="5">
        <v>112858.0</v>
      </c>
      <c r="B6210" s="2">
        <v>46053.0</v>
      </c>
      <c r="C6210" s="1" t="s">
        <v>11</v>
      </c>
      <c r="D6210" s="3" t="s">
        <v>785</v>
      </c>
      <c r="E6210" s="4">
        <v>46048.0</v>
      </c>
      <c r="F6210" s="5">
        <v>30.0</v>
      </c>
      <c r="G6210" s="5">
        <v>207.0</v>
      </c>
      <c r="H6210" s="5">
        <v>6211.0</v>
      </c>
      <c r="I6210" s="1" t="s">
        <v>21</v>
      </c>
      <c r="J6210" s="1" t="s">
        <v>12</v>
      </c>
      <c r="K6210" s="1" t="s">
        <v>13</v>
      </c>
      <c r="L6210" s="1" t="s">
        <v>5</v>
      </c>
      <c r="M6210" s="1" t="s">
        <v>23</v>
      </c>
      <c r="N6210" s="1" t="s">
        <v>7</v>
      </c>
      <c r="O6210" s="6"/>
    </row>
    <row r="6211">
      <c r="A6211" s="5">
        <v>112858.0</v>
      </c>
      <c r="B6211" s="2">
        <v>46053.0</v>
      </c>
      <c r="C6211" s="1" t="s">
        <v>11</v>
      </c>
      <c r="D6211" s="7">
        <v>145.0</v>
      </c>
      <c r="E6211" s="4">
        <v>46048.0</v>
      </c>
      <c r="F6211" s="5">
        <v>70.0</v>
      </c>
      <c r="G6211" s="5">
        <v>208.0</v>
      </c>
      <c r="H6211" s="5">
        <v>14556.0</v>
      </c>
      <c r="I6211" s="1" t="s">
        <v>21</v>
      </c>
      <c r="J6211" s="1" t="s">
        <v>12</v>
      </c>
      <c r="K6211" s="1" t="s">
        <v>13</v>
      </c>
      <c r="L6211" s="1" t="s">
        <v>5</v>
      </c>
      <c r="M6211" s="1" t="s">
        <v>23</v>
      </c>
      <c r="N6211" s="1" t="s">
        <v>7</v>
      </c>
      <c r="O6211" s="6"/>
    </row>
    <row r="6212">
      <c r="A6212" s="5">
        <v>112858.0</v>
      </c>
      <c r="B6212" s="2">
        <v>46053.0</v>
      </c>
      <c r="C6212" s="1" t="s">
        <v>11</v>
      </c>
      <c r="D6212" s="7">
        <v>127.0</v>
      </c>
      <c r="E6212" s="4">
        <v>46048.0</v>
      </c>
      <c r="F6212" s="5">
        <v>132.0</v>
      </c>
      <c r="G6212" s="5">
        <v>112.0</v>
      </c>
      <c r="H6212" s="5">
        <v>14780.0</v>
      </c>
      <c r="I6212" s="1" t="s">
        <v>21</v>
      </c>
      <c r="J6212" s="1" t="s">
        <v>12</v>
      </c>
      <c r="K6212" s="1" t="s">
        <v>13</v>
      </c>
      <c r="L6212" s="1" t="s">
        <v>5</v>
      </c>
      <c r="M6212" s="1" t="s">
        <v>23</v>
      </c>
      <c r="N6212" s="1" t="s">
        <v>7</v>
      </c>
      <c r="O6212" s="6"/>
    </row>
    <row r="6213">
      <c r="A6213" s="5">
        <v>112861.0</v>
      </c>
      <c r="B6213" s="2">
        <v>46053.0</v>
      </c>
      <c r="C6213" s="1" t="s">
        <v>11</v>
      </c>
      <c r="D6213" s="3" t="s">
        <v>763</v>
      </c>
      <c r="E6213" s="4">
        <v>46048.0</v>
      </c>
      <c r="F6213" s="5">
        <v>13.0</v>
      </c>
      <c r="G6213" s="5">
        <v>687.0</v>
      </c>
      <c r="H6213" s="5">
        <v>8929.0</v>
      </c>
      <c r="I6213" s="1" t="s">
        <v>21</v>
      </c>
      <c r="J6213" s="1" t="s">
        <v>12</v>
      </c>
      <c r="K6213" s="1" t="s">
        <v>13</v>
      </c>
      <c r="L6213" s="1" t="s">
        <v>5</v>
      </c>
      <c r="M6213" s="1" t="s">
        <v>23</v>
      </c>
      <c r="N6213" s="1" t="s">
        <v>7</v>
      </c>
      <c r="O6213" s="6"/>
    </row>
    <row r="6214">
      <c r="A6214" s="5">
        <v>112861.0</v>
      </c>
      <c r="B6214" s="2">
        <v>46053.0</v>
      </c>
      <c r="C6214" s="1" t="s">
        <v>11</v>
      </c>
      <c r="D6214" s="3" t="s">
        <v>256</v>
      </c>
      <c r="E6214" s="4">
        <v>46048.0</v>
      </c>
      <c r="F6214" s="5">
        <v>66.0</v>
      </c>
      <c r="G6214" s="5">
        <v>157.0</v>
      </c>
      <c r="H6214" s="5">
        <v>10370.0</v>
      </c>
      <c r="I6214" s="1" t="s">
        <v>21</v>
      </c>
      <c r="J6214" s="1" t="s">
        <v>12</v>
      </c>
      <c r="K6214" s="1" t="s">
        <v>13</v>
      </c>
      <c r="L6214" s="1" t="s">
        <v>5</v>
      </c>
      <c r="M6214" s="1" t="s">
        <v>23</v>
      </c>
      <c r="N6214" s="1" t="s">
        <v>7</v>
      </c>
      <c r="O6214" s="6"/>
    </row>
    <row r="6215">
      <c r="A6215" s="5">
        <v>112861.0</v>
      </c>
      <c r="B6215" s="2">
        <v>46053.0</v>
      </c>
      <c r="C6215" s="1" t="s">
        <v>11</v>
      </c>
      <c r="D6215" s="3" t="s">
        <v>1149</v>
      </c>
      <c r="E6215" s="4">
        <v>46048.0</v>
      </c>
      <c r="F6215" s="5">
        <v>13.0</v>
      </c>
      <c r="G6215" s="5">
        <v>290.0</v>
      </c>
      <c r="H6215" s="5">
        <v>3768.0</v>
      </c>
      <c r="I6215" s="1" t="s">
        <v>21</v>
      </c>
      <c r="J6215" s="1" t="s">
        <v>12</v>
      </c>
      <c r="K6215" s="1" t="s">
        <v>13</v>
      </c>
      <c r="L6215" s="1" t="s">
        <v>5</v>
      </c>
      <c r="M6215" s="1" t="s">
        <v>23</v>
      </c>
      <c r="N6215" s="1" t="s">
        <v>7</v>
      </c>
      <c r="O6215" s="6"/>
    </row>
    <row r="6216">
      <c r="A6216" s="5">
        <v>112861.0</v>
      </c>
      <c r="B6216" s="2">
        <v>46053.0</v>
      </c>
      <c r="C6216" s="1" t="s">
        <v>11</v>
      </c>
      <c r="D6216" s="7">
        <v>344.0</v>
      </c>
      <c r="E6216" s="4">
        <v>46048.0</v>
      </c>
      <c r="F6216" s="5">
        <v>50.0</v>
      </c>
      <c r="G6216" s="5">
        <v>75.0</v>
      </c>
      <c r="H6216" s="5">
        <v>3767.0</v>
      </c>
      <c r="I6216" s="1" t="s">
        <v>229</v>
      </c>
      <c r="J6216" s="1" t="s">
        <v>12</v>
      </c>
      <c r="K6216" s="1" t="s">
        <v>13</v>
      </c>
      <c r="L6216" s="1" t="s">
        <v>5</v>
      </c>
      <c r="M6216" s="1" t="s">
        <v>23</v>
      </c>
      <c r="N6216" s="1" t="s">
        <v>7</v>
      </c>
      <c r="O6216" s="6"/>
    </row>
    <row r="6217">
      <c r="A6217" s="5">
        <v>112861.0</v>
      </c>
      <c r="B6217" s="2">
        <v>46053.0</v>
      </c>
      <c r="C6217" s="1" t="s">
        <v>11</v>
      </c>
      <c r="D6217" s="3" t="s">
        <v>1102</v>
      </c>
      <c r="E6217" s="4">
        <v>46048.0</v>
      </c>
      <c r="F6217" s="5">
        <v>13.0</v>
      </c>
      <c r="G6217" s="5">
        <v>715.0</v>
      </c>
      <c r="H6217" s="5">
        <v>9296.0</v>
      </c>
      <c r="I6217" s="1" t="s">
        <v>21</v>
      </c>
      <c r="J6217" s="1" t="s">
        <v>12</v>
      </c>
      <c r="K6217" s="1" t="s">
        <v>13</v>
      </c>
      <c r="L6217" s="1" t="s">
        <v>5</v>
      </c>
      <c r="M6217" s="1" t="s">
        <v>23</v>
      </c>
      <c r="N6217" s="1" t="s">
        <v>7</v>
      </c>
      <c r="O6217" s="6"/>
    </row>
    <row r="6218">
      <c r="A6218" s="5">
        <v>112861.0</v>
      </c>
      <c r="B6218" s="2">
        <v>46053.0</v>
      </c>
      <c r="C6218" s="1" t="s">
        <v>11</v>
      </c>
      <c r="D6218" s="3" t="s">
        <v>263</v>
      </c>
      <c r="E6218" s="4">
        <v>46048.0</v>
      </c>
      <c r="F6218" s="5">
        <v>14.0</v>
      </c>
      <c r="G6218" s="5">
        <v>771.0</v>
      </c>
      <c r="H6218" s="5">
        <v>10801.0</v>
      </c>
      <c r="I6218" s="1" t="s">
        <v>21</v>
      </c>
      <c r="J6218" s="1" t="s">
        <v>12</v>
      </c>
      <c r="K6218" s="1" t="s">
        <v>13</v>
      </c>
      <c r="L6218" s="1" t="s">
        <v>5</v>
      </c>
      <c r="M6218" s="1" t="s">
        <v>23</v>
      </c>
      <c r="N6218" s="1" t="s">
        <v>7</v>
      </c>
      <c r="O6218" s="6"/>
    </row>
    <row r="6219">
      <c r="A6219" s="5">
        <v>112861.0</v>
      </c>
      <c r="B6219" s="2">
        <v>46053.0</v>
      </c>
      <c r="C6219" s="1" t="s">
        <v>11</v>
      </c>
      <c r="D6219" s="3" t="s">
        <v>1150</v>
      </c>
      <c r="E6219" s="4">
        <v>46048.0</v>
      </c>
      <c r="F6219" s="5">
        <v>13.0</v>
      </c>
      <c r="G6219" s="5">
        <v>297.0</v>
      </c>
      <c r="H6219" s="5">
        <v>3858.0</v>
      </c>
      <c r="I6219" s="1" t="s">
        <v>21</v>
      </c>
      <c r="J6219" s="1" t="s">
        <v>12</v>
      </c>
      <c r="K6219" s="1" t="s">
        <v>13</v>
      </c>
      <c r="L6219" s="1" t="s">
        <v>5</v>
      </c>
      <c r="M6219" s="1" t="s">
        <v>23</v>
      </c>
      <c r="N6219" s="1" t="s">
        <v>7</v>
      </c>
      <c r="O6219" s="6"/>
    </row>
    <row r="6220">
      <c r="A6220" s="5">
        <v>112861.0</v>
      </c>
      <c r="B6220" s="2">
        <v>46053.0</v>
      </c>
      <c r="C6220" s="1" t="s">
        <v>11</v>
      </c>
      <c r="D6220" s="3" t="s">
        <v>36</v>
      </c>
      <c r="E6220" s="4">
        <v>46048.0</v>
      </c>
      <c r="F6220" s="5">
        <v>132.0</v>
      </c>
      <c r="G6220" s="5">
        <v>152.0</v>
      </c>
      <c r="H6220" s="5">
        <v>20119.0</v>
      </c>
      <c r="I6220" s="1" t="s">
        <v>21</v>
      </c>
      <c r="J6220" s="1" t="s">
        <v>12</v>
      </c>
      <c r="K6220" s="1" t="s">
        <v>13</v>
      </c>
      <c r="L6220" s="1" t="s">
        <v>5</v>
      </c>
      <c r="M6220" s="1" t="s">
        <v>23</v>
      </c>
      <c r="N6220" s="1" t="s">
        <v>7</v>
      </c>
      <c r="O6220" s="6"/>
    </row>
    <row r="6221">
      <c r="A6221" s="5">
        <v>112861.0</v>
      </c>
      <c r="B6221" s="2">
        <v>46053.0</v>
      </c>
      <c r="C6221" s="1" t="s">
        <v>11</v>
      </c>
      <c r="D6221" s="3" t="s">
        <v>554</v>
      </c>
      <c r="E6221" s="4">
        <v>46048.0</v>
      </c>
      <c r="F6221" s="5">
        <v>200.0</v>
      </c>
      <c r="G6221" s="5">
        <v>30.0</v>
      </c>
      <c r="H6221" s="5">
        <v>5961.0</v>
      </c>
      <c r="I6221" s="1" t="s">
        <v>229</v>
      </c>
      <c r="J6221" s="1" t="s">
        <v>12</v>
      </c>
      <c r="K6221" s="1" t="s">
        <v>13</v>
      </c>
      <c r="L6221" s="1" t="s">
        <v>5</v>
      </c>
      <c r="M6221" s="1" t="s">
        <v>23</v>
      </c>
      <c r="N6221" s="1" t="s">
        <v>7</v>
      </c>
      <c r="O6221" s="6"/>
    </row>
    <row r="6222">
      <c r="A6222" s="5">
        <v>112861.0</v>
      </c>
      <c r="B6222" s="2">
        <v>46053.0</v>
      </c>
      <c r="C6222" s="1" t="s">
        <v>11</v>
      </c>
      <c r="D6222" s="3" t="s">
        <v>1014</v>
      </c>
      <c r="E6222" s="4">
        <v>46048.0</v>
      </c>
      <c r="F6222" s="5">
        <v>66.0</v>
      </c>
      <c r="G6222" s="5">
        <v>152.0</v>
      </c>
      <c r="H6222" s="5">
        <v>10060.0</v>
      </c>
      <c r="I6222" s="1" t="s">
        <v>21</v>
      </c>
      <c r="J6222" s="1" t="s">
        <v>12</v>
      </c>
      <c r="K6222" s="1" t="s">
        <v>13</v>
      </c>
      <c r="L6222" s="1" t="s">
        <v>5</v>
      </c>
      <c r="M6222" s="1" t="s">
        <v>23</v>
      </c>
      <c r="N6222" s="1" t="s">
        <v>7</v>
      </c>
      <c r="O6222" s="6"/>
    </row>
    <row r="6223">
      <c r="A6223" s="5">
        <v>112861.0</v>
      </c>
      <c r="B6223" s="2">
        <v>46053.0</v>
      </c>
      <c r="C6223" s="1" t="s">
        <v>11</v>
      </c>
      <c r="D6223" s="3" t="s">
        <v>260</v>
      </c>
      <c r="E6223" s="4">
        <v>46048.0</v>
      </c>
      <c r="F6223" s="5">
        <v>12.0</v>
      </c>
      <c r="G6223" s="5">
        <v>866.0</v>
      </c>
      <c r="H6223" s="5">
        <v>10387.0</v>
      </c>
      <c r="I6223" s="1" t="s">
        <v>21</v>
      </c>
      <c r="J6223" s="1" t="s">
        <v>12</v>
      </c>
      <c r="K6223" s="1" t="s">
        <v>13</v>
      </c>
      <c r="L6223" s="1" t="s">
        <v>5</v>
      </c>
      <c r="M6223" s="1" t="s">
        <v>23</v>
      </c>
      <c r="N6223" s="1" t="s">
        <v>7</v>
      </c>
      <c r="O6223" s="6"/>
    </row>
    <row r="6224">
      <c r="A6224" s="5">
        <v>112861.0</v>
      </c>
      <c r="B6224" s="2">
        <v>46053.0</v>
      </c>
      <c r="C6224" s="1" t="s">
        <v>11</v>
      </c>
      <c r="D6224" s="3" t="s">
        <v>822</v>
      </c>
      <c r="E6224" s="4">
        <v>46048.0</v>
      </c>
      <c r="F6224" s="5">
        <v>30.0</v>
      </c>
      <c r="G6224" s="5">
        <v>255.0</v>
      </c>
      <c r="H6224" s="5">
        <v>7638.0</v>
      </c>
      <c r="I6224" s="1" t="s">
        <v>21</v>
      </c>
      <c r="J6224" s="1" t="s">
        <v>12</v>
      </c>
      <c r="K6224" s="1" t="s">
        <v>13</v>
      </c>
      <c r="L6224" s="1" t="s">
        <v>5</v>
      </c>
      <c r="M6224" s="1" t="s">
        <v>23</v>
      </c>
      <c r="N6224" s="1" t="s">
        <v>7</v>
      </c>
      <c r="O6224" s="6"/>
    </row>
    <row r="6225">
      <c r="A6225" s="5">
        <v>112861.0</v>
      </c>
      <c r="B6225" s="2">
        <v>46053.0</v>
      </c>
      <c r="C6225" s="1" t="s">
        <v>11</v>
      </c>
      <c r="D6225" s="3" t="s">
        <v>552</v>
      </c>
      <c r="E6225" s="4">
        <v>46048.0</v>
      </c>
      <c r="F6225" s="5">
        <v>46.0</v>
      </c>
      <c r="G6225" s="5">
        <v>295.0</v>
      </c>
      <c r="H6225" s="5">
        <v>13590.0</v>
      </c>
      <c r="I6225" s="1" t="s">
        <v>21</v>
      </c>
      <c r="J6225" s="1" t="s">
        <v>12</v>
      </c>
      <c r="K6225" s="1" t="s">
        <v>13</v>
      </c>
      <c r="L6225" s="1" t="s">
        <v>5</v>
      </c>
      <c r="M6225" s="1" t="s">
        <v>23</v>
      </c>
      <c r="N6225" s="1" t="s">
        <v>7</v>
      </c>
      <c r="O6225" s="6"/>
    </row>
    <row r="6226">
      <c r="A6226" s="5">
        <v>112861.0</v>
      </c>
      <c r="B6226" s="2">
        <v>46053.0</v>
      </c>
      <c r="C6226" s="1" t="s">
        <v>11</v>
      </c>
      <c r="D6226" s="3" t="s">
        <v>259</v>
      </c>
      <c r="E6226" s="4">
        <v>46048.0</v>
      </c>
      <c r="F6226" s="5">
        <v>33.0</v>
      </c>
      <c r="G6226" s="5">
        <v>167.0</v>
      </c>
      <c r="H6226" s="5">
        <v>5496.0</v>
      </c>
      <c r="I6226" s="1" t="s">
        <v>21</v>
      </c>
      <c r="J6226" s="1" t="s">
        <v>12</v>
      </c>
      <c r="K6226" s="1" t="s">
        <v>13</v>
      </c>
      <c r="L6226" s="1" t="s">
        <v>5</v>
      </c>
      <c r="M6226" s="1" t="s">
        <v>23</v>
      </c>
      <c r="N6226" s="1" t="s">
        <v>7</v>
      </c>
      <c r="O6226" s="6"/>
    </row>
    <row r="6227">
      <c r="A6227" s="5">
        <v>112861.0</v>
      </c>
      <c r="B6227" s="2">
        <v>46053.0</v>
      </c>
      <c r="C6227" s="1" t="s">
        <v>11</v>
      </c>
      <c r="D6227" s="3" t="s">
        <v>67</v>
      </c>
      <c r="E6227" s="4">
        <v>46048.0</v>
      </c>
      <c r="F6227" s="5">
        <v>30.0</v>
      </c>
      <c r="G6227" s="5">
        <v>215.0</v>
      </c>
      <c r="H6227" s="5">
        <v>6436.0</v>
      </c>
      <c r="I6227" s="1" t="s">
        <v>21</v>
      </c>
      <c r="J6227" s="1" t="s">
        <v>12</v>
      </c>
      <c r="K6227" s="1" t="s">
        <v>13</v>
      </c>
      <c r="L6227" s="1" t="s">
        <v>5</v>
      </c>
      <c r="M6227" s="1" t="s">
        <v>23</v>
      </c>
      <c r="N6227" s="1" t="s">
        <v>7</v>
      </c>
      <c r="O6227" s="6"/>
    </row>
    <row r="6228">
      <c r="A6228" s="5">
        <v>112861.0</v>
      </c>
      <c r="B6228" s="2">
        <v>46053.0</v>
      </c>
      <c r="C6228" s="1" t="s">
        <v>11</v>
      </c>
      <c r="D6228" s="3" t="s">
        <v>326</v>
      </c>
      <c r="E6228" s="4">
        <v>46048.0</v>
      </c>
      <c r="F6228" s="5">
        <v>14.0</v>
      </c>
      <c r="G6228" s="5">
        <v>775.0</v>
      </c>
      <c r="H6228" s="5">
        <v>10854.0</v>
      </c>
      <c r="I6228" s="1" t="s">
        <v>21</v>
      </c>
      <c r="J6228" s="1" t="s">
        <v>12</v>
      </c>
      <c r="K6228" s="1" t="s">
        <v>13</v>
      </c>
      <c r="L6228" s="1" t="s">
        <v>5</v>
      </c>
      <c r="M6228" s="1" t="s">
        <v>23</v>
      </c>
      <c r="N6228" s="1" t="s">
        <v>7</v>
      </c>
      <c r="O6228" s="6"/>
    </row>
    <row r="6229">
      <c r="A6229" s="5">
        <v>112861.0</v>
      </c>
      <c r="B6229" s="2">
        <v>46053.0</v>
      </c>
      <c r="C6229" s="1" t="s">
        <v>11</v>
      </c>
      <c r="D6229" s="3" t="s">
        <v>232</v>
      </c>
      <c r="E6229" s="4">
        <v>46048.0</v>
      </c>
      <c r="F6229" s="5">
        <v>66.0</v>
      </c>
      <c r="G6229" s="5">
        <v>167.0</v>
      </c>
      <c r="H6229" s="5">
        <v>10991.0</v>
      </c>
      <c r="I6229" s="1" t="s">
        <v>21</v>
      </c>
      <c r="J6229" s="1" t="s">
        <v>12</v>
      </c>
      <c r="K6229" s="1" t="s">
        <v>13</v>
      </c>
      <c r="L6229" s="1" t="s">
        <v>5</v>
      </c>
      <c r="M6229" s="1" t="s">
        <v>23</v>
      </c>
      <c r="N6229" s="1" t="s">
        <v>7</v>
      </c>
      <c r="O6229" s="6"/>
    </row>
    <row r="6230">
      <c r="A6230" s="5">
        <v>112861.0</v>
      </c>
      <c r="B6230" s="2">
        <v>46053.0</v>
      </c>
      <c r="C6230" s="1" t="s">
        <v>11</v>
      </c>
      <c r="D6230" s="3" t="s">
        <v>925</v>
      </c>
      <c r="E6230" s="4">
        <v>46048.0</v>
      </c>
      <c r="F6230" s="5">
        <v>6.0</v>
      </c>
      <c r="G6230" s="5">
        <v>745.0</v>
      </c>
      <c r="H6230" s="5">
        <v>4472.0</v>
      </c>
      <c r="I6230" s="1" t="s">
        <v>21</v>
      </c>
      <c r="J6230" s="1" t="s">
        <v>12</v>
      </c>
      <c r="K6230" s="1" t="s">
        <v>13</v>
      </c>
      <c r="L6230" s="1" t="s">
        <v>5</v>
      </c>
      <c r="M6230" s="1" t="s">
        <v>23</v>
      </c>
      <c r="N6230" s="1" t="s">
        <v>7</v>
      </c>
      <c r="O6230" s="6"/>
    </row>
    <row r="6231">
      <c r="A6231" s="5">
        <v>112861.0</v>
      </c>
      <c r="B6231" s="2">
        <v>46053.0</v>
      </c>
      <c r="C6231" s="1" t="s">
        <v>11</v>
      </c>
      <c r="D6231" s="3" t="s">
        <v>327</v>
      </c>
      <c r="E6231" s="4">
        <v>46048.0</v>
      </c>
      <c r="F6231" s="5">
        <v>30.0</v>
      </c>
      <c r="G6231" s="5">
        <v>339.0</v>
      </c>
      <c r="H6231" s="5">
        <v>10162.0</v>
      </c>
      <c r="I6231" s="1" t="s">
        <v>21</v>
      </c>
      <c r="J6231" s="1" t="s">
        <v>12</v>
      </c>
      <c r="K6231" s="1" t="s">
        <v>13</v>
      </c>
      <c r="L6231" s="1" t="s">
        <v>5</v>
      </c>
      <c r="M6231" s="1" t="s">
        <v>23</v>
      </c>
      <c r="N6231" s="1" t="s">
        <v>7</v>
      </c>
      <c r="O6231" s="6"/>
    </row>
    <row r="6232">
      <c r="A6232" s="5">
        <v>112861.0</v>
      </c>
      <c r="B6232" s="2">
        <v>46053.0</v>
      </c>
      <c r="C6232" s="1" t="s">
        <v>11</v>
      </c>
      <c r="D6232" s="3" t="s">
        <v>1017</v>
      </c>
      <c r="E6232" s="4">
        <v>46048.0</v>
      </c>
      <c r="F6232" s="5">
        <v>30.0</v>
      </c>
      <c r="G6232" s="5">
        <v>325.0</v>
      </c>
      <c r="H6232" s="5">
        <v>9738.0</v>
      </c>
      <c r="I6232" s="1" t="s">
        <v>21</v>
      </c>
      <c r="J6232" s="1" t="s">
        <v>12</v>
      </c>
      <c r="K6232" s="1" t="s">
        <v>13</v>
      </c>
      <c r="L6232" s="1" t="s">
        <v>5</v>
      </c>
      <c r="M6232" s="1" t="s">
        <v>23</v>
      </c>
      <c r="N6232" s="1" t="s">
        <v>7</v>
      </c>
      <c r="O6232" s="6"/>
    </row>
    <row r="6233">
      <c r="A6233" s="5">
        <v>112861.0</v>
      </c>
      <c r="B6233" s="2">
        <v>46053.0</v>
      </c>
      <c r="C6233" s="1" t="s">
        <v>11</v>
      </c>
      <c r="D6233" s="7">
        <v>341.0</v>
      </c>
      <c r="E6233" s="4">
        <v>46048.0</v>
      </c>
      <c r="F6233" s="5">
        <v>150.0</v>
      </c>
      <c r="G6233" s="5">
        <v>27.0</v>
      </c>
      <c r="H6233" s="5">
        <v>3989.0</v>
      </c>
      <c r="I6233" s="1" t="s">
        <v>229</v>
      </c>
      <c r="J6233" s="1" t="s">
        <v>12</v>
      </c>
      <c r="K6233" s="1" t="s">
        <v>13</v>
      </c>
      <c r="L6233" s="1" t="s">
        <v>5</v>
      </c>
      <c r="M6233" s="1" t="s">
        <v>23</v>
      </c>
      <c r="N6233" s="1" t="s">
        <v>7</v>
      </c>
      <c r="O6233" s="6"/>
    </row>
    <row r="6234">
      <c r="A6234" s="5">
        <v>112861.0</v>
      </c>
      <c r="B6234" s="2">
        <v>46053.0</v>
      </c>
      <c r="C6234" s="1" t="s">
        <v>11</v>
      </c>
      <c r="D6234" s="3" t="s">
        <v>928</v>
      </c>
      <c r="E6234" s="4">
        <v>46048.0</v>
      </c>
      <c r="F6234" s="5">
        <v>33.0</v>
      </c>
      <c r="G6234" s="5">
        <v>173.0</v>
      </c>
      <c r="H6234" s="5">
        <v>5714.0</v>
      </c>
      <c r="I6234" s="1" t="s">
        <v>21</v>
      </c>
      <c r="J6234" s="1" t="s">
        <v>12</v>
      </c>
      <c r="K6234" s="1" t="s">
        <v>13</v>
      </c>
      <c r="L6234" s="1" t="s">
        <v>5</v>
      </c>
      <c r="M6234" s="1" t="s">
        <v>23</v>
      </c>
      <c r="N6234" s="1" t="s">
        <v>7</v>
      </c>
      <c r="O6234" s="6"/>
    </row>
    <row r="6235">
      <c r="A6235" s="5">
        <v>112861.0</v>
      </c>
      <c r="B6235" s="2">
        <v>46053.0</v>
      </c>
      <c r="C6235" s="1" t="s">
        <v>11</v>
      </c>
      <c r="D6235" s="3" t="s">
        <v>276</v>
      </c>
      <c r="E6235" s="4">
        <v>46048.0</v>
      </c>
      <c r="F6235" s="5">
        <v>33.0</v>
      </c>
      <c r="G6235" s="5">
        <v>177.0</v>
      </c>
      <c r="H6235" s="5">
        <v>5838.0</v>
      </c>
      <c r="I6235" s="1" t="s">
        <v>21</v>
      </c>
      <c r="J6235" s="1" t="s">
        <v>12</v>
      </c>
      <c r="K6235" s="1" t="s">
        <v>13</v>
      </c>
      <c r="L6235" s="1" t="s">
        <v>5</v>
      </c>
      <c r="M6235" s="1" t="s">
        <v>23</v>
      </c>
      <c r="N6235" s="1" t="s">
        <v>7</v>
      </c>
      <c r="O6235" s="6"/>
    </row>
    <row r="6236">
      <c r="A6236" s="5">
        <v>112861.0</v>
      </c>
      <c r="B6236" s="2">
        <v>46053.0</v>
      </c>
      <c r="C6236" s="1" t="s">
        <v>11</v>
      </c>
      <c r="D6236" s="3" t="s">
        <v>929</v>
      </c>
      <c r="E6236" s="4">
        <v>46048.0</v>
      </c>
      <c r="F6236" s="5">
        <v>48.0</v>
      </c>
      <c r="G6236" s="5">
        <v>130.0</v>
      </c>
      <c r="H6236" s="5">
        <v>6260.0</v>
      </c>
      <c r="I6236" s="1" t="s">
        <v>21</v>
      </c>
      <c r="J6236" s="1" t="s">
        <v>12</v>
      </c>
      <c r="K6236" s="1" t="s">
        <v>13</v>
      </c>
      <c r="L6236" s="1" t="s">
        <v>5</v>
      </c>
      <c r="M6236" s="1" t="s">
        <v>23</v>
      </c>
      <c r="N6236" s="1" t="s">
        <v>7</v>
      </c>
      <c r="O6236" s="6"/>
    </row>
    <row r="6237">
      <c r="A6237" s="5">
        <v>112861.0</v>
      </c>
      <c r="B6237" s="2">
        <v>46053.0</v>
      </c>
      <c r="C6237" s="1" t="s">
        <v>11</v>
      </c>
      <c r="D6237" s="7">
        <v>343.0</v>
      </c>
      <c r="E6237" s="4">
        <v>46048.0</v>
      </c>
      <c r="F6237" s="5">
        <v>110.0</v>
      </c>
      <c r="G6237" s="5">
        <v>51.0</v>
      </c>
      <c r="H6237" s="5">
        <v>5572.0</v>
      </c>
      <c r="I6237" s="1" t="s">
        <v>229</v>
      </c>
      <c r="J6237" s="1" t="s">
        <v>12</v>
      </c>
      <c r="K6237" s="1" t="s">
        <v>13</v>
      </c>
      <c r="L6237" s="1" t="s">
        <v>5</v>
      </c>
      <c r="M6237" s="1" t="s">
        <v>23</v>
      </c>
      <c r="N6237" s="1" t="s">
        <v>7</v>
      </c>
      <c r="O6237" s="6"/>
    </row>
    <row r="6238">
      <c r="A6238" s="5">
        <v>112861.0</v>
      </c>
      <c r="B6238" s="2">
        <v>46053.0</v>
      </c>
      <c r="C6238" s="1" t="s">
        <v>11</v>
      </c>
      <c r="D6238" s="3" t="s">
        <v>1101</v>
      </c>
      <c r="E6238" s="4">
        <v>46048.0</v>
      </c>
      <c r="F6238" s="5">
        <v>13.0</v>
      </c>
      <c r="G6238" s="5">
        <v>338.0</v>
      </c>
      <c r="H6238" s="5">
        <v>4392.0</v>
      </c>
      <c r="I6238" s="1" t="s">
        <v>21</v>
      </c>
      <c r="J6238" s="1" t="s">
        <v>12</v>
      </c>
      <c r="K6238" s="1" t="s">
        <v>13</v>
      </c>
      <c r="L6238" s="1" t="s">
        <v>5</v>
      </c>
      <c r="M6238" s="1" t="s">
        <v>23</v>
      </c>
      <c r="N6238" s="1" t="s">
        <v>7</v>
      </c>
      <c r="O6238" s="6"/>
    </row>
    <row r="6239">
      <c r="A6239" s="5">
        <v>112861.0</v>
      </c>
      <c r="B6239" s="2">
        <v>46053.0</v>
      </c>
      <c r="C6239" s="1" t="s">
        <v>11</v>
      </c>
      <c r="D6239" s="3" t="s">
        <v>40</v>
      </c>
      <c r="E6239" s="4">
        <v>46048.0</v>
      </c>
      <c r="F6239" s="5">
        <v>13.0</v>
      </c>
      <c r="G6239" s="5">
        <v>339.0</v>
      </c>
      <c r="H6239" s="5">
        <v>4404.0</v>
      </c>
      <c r="I6239" s="1" t="s">
        <v>21</v>
      </c>
      <c r="J6239" s="1" t="s">
        <v>12</v>
      </c>
      <c r="K6239" s="1" t="s">
        <v>13</v>
      </c>
      <c r="L6239" s="1" t="s">
        <v>5</v>
      </c>
      <c r="M6239" s="1" t="s">
        <v>23</v>
      </c>
      <c r="N6239" s="1" t="s">
        <v>7</v>
      </c>
      <c r="O6239" s="6"/>
    </row>
    <row r="6240">
      <c r="A6240" s="5">
        <v>112861.0</v>
      </c>
      <c r="B6240" s="2">
        <v>46053.0</v>
      </c>
      <c r="C6240" s="1" t="s">
        <v>11</v>
      </c>
      <c r="D6240" s="3" t="s">
        <v>1151</v>
      </c>
      <c r="E6240" s="4">
        <v>46048.0</v>
      </c>
      <c r="F6240" s="5">
        <v>13.0</v>
      </c>
      <c r="G6240" s="5">
        <v>338.0</v>
      </c>
      <c r="H6240" s="5">
        <v>4392.0</v>
      </c>
      <c r="I6240" s="1" t="s">
        <v>21</v>
      </c>
      <c r="J6240" s="1" t="s">
        <v>12</v>
      </c>
      <c r="K6240" s="1" t="s">
        <v>13</v>
      </c>
      <c r="L6240" s="1" t="s">
        <v>5</v>
      </c>
      <c r="M6240" s="1" t="s">
        <v>23</v>
      </c>
      <c r="N6240" s="1" t="s">
        <v>7</v>
      </c>
      <c r="O6240" s="6"/>
    </row>
    <row r="6241">
      <c r="A6241" s="5">
        <v>112861.0</v>
      </c>
      <c r="B6241" s="2">
        <v>46053.0</v>
      </c>
      <c r="C6241" s="1" t="s">
        <v>11</v>
      </c>
      <c r="D6241" s="3" t="s">
        <v>257</v>
      </c>
      <c r="E6241" s="4">
        <v>46048.0</v>
      </c>
      <c r="F6241" s="5">
        <v>13.0</v>
      </c>
      <c r="G6241" s="5">
        <v>724.0</v>
      </c>
      <c r="H6241" s="5">
        <v>9418.0</v>
      </c>
      <c r="I6241" s="1" t="s">
        <v>21</v>
      </c>
      <c r="J6241" s="1" t="s">
        <v>12</v>
      </c>
      <c r="K6241" s="1" t="s">
        <v>13</v>
      </c>
      <c r="L6241" s="1" t="s">
        <v>5</v>
      </c>
      <c r="M6241" s="1" t="s">
        <v>23</v>
      </c>
      <c r="N6241" s="1" t="s">
        <v>7</v>
      </c>
      <c r="O6241" s="6"/>
    </row>
    <row r="6242">
      <c r="A6242" s="5">
        <v>112861.0</v>
      </c>
      <c r="B6242" s="2">
        <v>46053.0</v>
      </c>
      <c r="C6242" s="1" t="s">
        <v>11</v>
      </c>
      <c r="D6242" s="3" t="s">
        <v>1099</v>
      </c>
      <c r="E6242" s="4">
        <v>46048.0</v>
      </c>
      <c r="F6242" s="5">
        <v>30.0</v>
      </c>
      <c r="G6242" s="5">
        <v>221.0</v>
      </c>
      <c r="H6242" s="5">
        <v>6634.0</v>
      </c>
      <c r="I6242" s="1" t="s">
        <v>21</v>
      </c>
      <c r="J6242" s="1" t="s">
        <v>12</v>
      </c>
      <c r="K6242" s="1" t="s">
        <v>13</v>
      </c>
      <c r="L6242" s="1" t="s">
        <v>5</v>
      </c>
      <c r="M6242" s="1" t="s">
        <v>23</v>
      </c>
      <c r="N6242" s="1" t="s">
        <v>7</v>
      </c>
      <c r="O6242" s="6"/>
    </row>
    <row r="6243">
      <c r="A6243" s="5">
        <v>112861.0</v>
      </c>
      <c r="B6243" s="2">
        <v>46053.0</v>
      </c>
      <c r="C6243" s="1" t="s">
        <v>11</v>
      </c>
      <c r="D6243" s="3" t="s">
        <v>336</v>
      </c>
      <c r="E6243" s="4">
        <v>46048.0</v>
      </c>
      <c r="F6243" s="5">
        <v>33.0</v>
      </c>
      <c r="G6243" s="5">
        <v>155.0</v>
      </c>
      <c r="H6243" s="5">
        <v>5101.0</v>
      </c>
      <c r="I6243" s="1" t="s">
        <v>21</v>
      </c>
      <c r="J6243" s="1" t="s">
        <v>12</v>
      </c>
      <c r="K6243" s="1" t="s">
        <v>13</v>
      </c>
      <c r="L6243" s="1" t="s">
        <v>5</v>
      </c>
      <c r="M6243" s="1" t="s">
        <v>23</v>
      </c>
      <c r="N6243" s="1" t="s">
        <v>7</v>
      </c>
      <c r="O6243" s="6"/>
    </row>
    <row r="6244">
      <c r="A6244" s="5">
        <v>112861.0</v>
      </c>
      <c r="B6244" s="2">
        <v>46053.0</v>
      </c>
      <c r="C6244" s="1" t="s">
        <v>11</v>
      </c>
      <c r="D6244" s="7">
        <v>342.0</v>
      </c>
      <c r="E6244" s="4">
        <v>46048.0</v>
      </c>
      <c r="F6244" s="5">
        <v>100.0</v>
      </c>
      <c r="G6244" s="5">
        <v>40.0</v>
      </c>
      <c r="H6244" s="5">
        <v>3990.0</v>
      </c>
      <c r="I6244" s="1" t="s">
        <v>229</v>
      </c>
      <c r="J6244" s="1" t="s">
        <v>12</v>
      </c>
      <c r="K6244" s="1" t="s">
        <v>13</v>
      </c>
      <c r="L6244" s="1" t="s">
        <v>5</v>
      </c>
      <c r="M6244" s="1" t="s">
        <v>23</v>
      </c>
      <c r="N6244" s="1" t="s">
        <v>7</v>
      </c>
      <c r="O6244" s="6"/>
    </row>
    <row r="6245">
      <c r="A6245" s="5">
        <v>112862.0</v>
      </c>
      <c r="B6245" s="2">
        <v>46053.0</v>
      </c>
      <c r="C6245" s="1" t="s">
        <v>11</v>
      </c>
      <c r="D6245" s="7">
        <v>6850.0</v>
      </c>
      <c r="E6245" s="4">
        <v>46048.0</v>
      </c>
      <c r="F6245" s="5">
        <v>10.0</v>
      </c>
      <c r="G6245" s="5">
        <v>1601.0</v>
      </c>
      <c r="H6245" s="5">
        <v>16009.0</v>
      </c>
      <c r="I6245" s="1" t="s">
        <v>61</v>
      </c>
      <c r="J6245" s="1" t="s">
        <v>12</v>
      </c>
      <c r="K6245" s="1" t="s">
        <v>13</v>
      </c>
      <c r="L6245" s="1" t="s">
        <v>5</v>
      </c>
      <c r="M6245" s="1" t="s">
        <v>29</v>
      </c>
      <c r="N6245" s="1" t="s">
        <v>7</v>
      </c>
      <c r="O6245" s="6"/>
    </row>
    <row r="6246">
      <c r="A6246" s="5">
        <v>112862.0</v>
      </c>
      <c r="B6246" s="2">
        <v>46053.0</v>
      </c>
      <c r="C6246" s="1" t="s">
        <v>11</v>
      </c>
      <c r="D6246" s="7">
        <v>5350.0</v>
      </c>
      <c r="E6246" s="4">
        <v>46048.0</v>
      </c>
      <c r="F6246" s="5">
        <v>10.0</v>
      </c>
      <c r="G6246" s="5">
        <v>1362.0</v>
      </c>
      <c r="H6246" s="5">
        <v>13617.0</v>
      </c>
      <c r="I6246" s="1" t="s">
        <v>61</v>
      </c>
      <c r="J6246" s="1" t="s">
        <v>12</v>
      </c>
      <c r="K6246" s="1" t="s">
        <v>13</v>
      </c>
      <c r="L6246" s="1" t="s">
        <v>5</v>
      </c>
      <c r="M6246" s="1" t="s">
        <v>29</v>
      </c>
      <c r="N6246" s="1" t="s">
        <v>7</v>
      </c>
      <c r="O6246" s="6"/>
    </row>
    <row r="6247">
      <c r="A6247" s="5">
        <v>112862.0</v>
      </c>
      <c r="B6247" s="2">
        <v>46053.0</v>
      </c>
      <c r="C6247" s="1" t="s">
        <v>11</v>
      </c>
      <c r="D6247" s="7">
        <v>5355.0</v>
      </c>
      <c r="E6247" s="4">
        <v>46048.0</v>
      </c>
      <c r="F6247" s="5">
        <v>5.0</v>
      </c>
      <c r="G6247" s="5">
        <v>1536.0</v>
      </c>
      <c r="H6247" s="5">
        <v>7683.0</v>
      </c>
      <c r="I6247" s="1" t="s">
        <v>61</v>
      </c>
      <c r="J6247" s="1" t="s">
        <v>12</v>
      </c>
      <c r="K6247" s="1" t="s">
        <v>13</v>
      </c>
      <c r="L6247" s="1" t="s">
        <v>5</v>
      </c>
      <c r="M6247" s="1" t="s">
        <v>29</v>
      </c>
      <c r="N6247" s="1" t="s">
        <v>7</v>
      </c>
      <c r="O6247" s="6"/>
    </row>
    <row r="6248">
      <c r="A6248" s="5">
        <v>112862.0</v>
      </c>
      <c r="B6248" s="2">
        <v>46053.0</v>
      </c>
      <c r="C6248" s="1" t="s">
        <v>11</v>
      </c>
      <c r="D6248" s="7">
        <v>6803.0</v>
      </c>
      <c r="E6248" s="4">
        <v>46048.0</v>
      </c>
      <c r="F6248" s="5">
        <v>10.0</v>
      </c>
      <c r="G6248" s="5">
        <v>1509.0</v>
      </c>
      <c r="H6248" s="5">
        <v>15089.0</v>
      </c>
      <c r="I6248" s="1" t="s">
        <v>61</v>
      </c>
      <c r="J6248" s="1" t="s">
        <v>12</v>
      </c>
      <c r="K6248" s="1" t="s">
        <v>13</v>
      </c>
      <c r="L6248" s="1" t="s">
        <v>5</v>
      </c>
      <c r="M6248" s="1" t="s">
        <v>29</v>
      </c>
      <c r="N6248" s="1" t="s">
        <v>7</v>
      </c>
      <c r="O6248" s="6"/>
    </row>
    <row r="6249">
      <c r="A6249" s="5">
        <v>112862.0</v>
      </c>
      <c r="B6249" s="2">
        <v>46053.0</v>
      </c>
      <c r="C6249" s="1" t="s">
        <v>11</v>
      </c>
      <c r="D6249" s="7">
        <v>5314.0</v>
      </c>
      <c r="E6249" s="4">
        <v>46048.0</v>
      </c>
      <c r="F6249" s="5">
        <v>10.0</v>
      </c>
      <c r="G6249" s="5">
        <v>814.0</v>
      </c>
      <c r="H6249" s="5">
        <v>8143.0</v>
      </c>
      <c r="I6249" s="1" t="s">
        <v>61</v>
      </c>
      <c r="J6249" s="1" t="s">
        <v>12</v>
      </c>
      <c r="K6249" s="1" t="s">
        <v>13</v>
      </c>
      <c r="L6249" s="1" t="s">
        <v>5</v>
      </c>
      <c r="M6249" s="1" t="s">
        <v>29</v>
      </c>
      <c r="N6249" s="1" t="s">
        <v>7</v>
      </c>
      <c r="O6249" s="6"/>
    </row>
    <row r="6250">
      <c r="A6250" s="5">
        <v>112862.0</v>
      </c>
      <c r="B6250" s="2">
        <v>46053.0</v>
      </c>
      <c r="C6250" s="1" t="s">
        <v>11</v>
      </c>
      <c r="D6250" s="7">
        <v>5311.0</v>
      </c>
      <c r="E6250" s="4">
        <v>46048.0</v>
      </c>
      <c r="F6250" s="5">
        <v>10.0</v>
      </c>
      <c r="G6250" s="5">
        <v>662.0</v>
      </c>
      <c r="H6250" s="5">
        <v>6625.0</v>
      </c>
      <c r="I6250" s="1" t="s">
        <v>61</v>
      </c>
      <c r="J6250" s="1" t="s">
        <v>12</v>
      </c>
      <c r="K6250" s="1" t="s">
        <v>13</v>
      </c>
      <c r="L6250" s="1" t="s">
        <v>5</v>
      </c>
      <c r="M6250" s="1" t="s">
        <v>29</v>
      </c>
      <c r="N6250" s="1" t="s">
        <v>7</v>
      </c>
      <c r="O6250" s="6"/>
    </row>
    <row r="6251">
      <c r="A6251" s="5">
        <v>112862.0</v>
      </c>
      <c r="B6251" s="2">
        <v>46053.0</v>
      </c>
      <c r="C6251" s="1" t="s">
        <v>11</v>
      </c>
      <c r="D6251" s="7">
        <v>5312.0</v>
      </c>
      <c r="E6251" s="4">
        <v>46048.0</v>
      </c>
      <c r="F6251" s="5">
        <v>10.0</v>
      </c>
      <c r="G6251" s="5">
        <v>731.0</v>
      </c>
      <c r="H6251" s="5">
        <v>7315.0</v>
      </c>
      <c r="I6251" s="1" t="s">
        <v>61</v>
      </c>
      <c r="J6251" s="1" t="s">
        <v>12</v>
      </c>
      <c r="K6251" s="1" t="s">
        <v>13</v>
      </c>
      <c r="L6251" s="1" t="s">
        <v>5</v>
      </c>
      <c r="M6251" s="1" t="s">
        <v>29</v>
      </c>
      <c r="N6251" s="1" t="s">
        <v>7</v>
      </c>
      <c r="O6251" s="6"/>
    </row>
    <row r="6252">
      <c r="A6252" s="5">
        <v>112877.0</v>
      </c>
      <c r="B6252" s="2">
        <v>46053.0</v>
      </c>
      <c r="C6252" s="1" t="s">
        <v>1094</v>
      </c>
      <c r="D6252" s="7">
        <v>345.0</v>
      </c>
      <c r="E6252" s="4">
        <v>46048.0</v>
      </c>
      <c r="F6252" s="5">
        <v>100.0</v>
      </c>
      <c r="G6252" s="5">
        <v>68.0</v>
      </c>
      <c r="H6252" s="5">
        <v>6681.0</v>
      </c>
      <c r="I6252" s="1" t="s">
        <v>229</v>
      </c>
      <c r="J6252" s="1" t="s">
        <v>224</v>
      </c>
      <c r="K6252" s="1" t="s">
        <v>111</v>
      </c>
      <c r="L6252" s="1" t="s">
        <v>5</v>
      </c>
      <c r="M6252" s="1" t="s">
        <v>23</v>
      </c>
      <c r="N6252" s="1" t="s">
        <v>7</v>
      </c>
      <c r="O6252" s="6"/>
    </row>
    <row r="6253">
      <c r="A6253" s="5">
        <v>112888.0</v>
      </c>
      <c r="B6253" s="2">
        <v>46053.0</v>
      </c>
      <c r="C6253" s="1" t="s">
        <v>635</v>
      </c>
      <c r="D6253" s="7">
        <v>144.0</v>
      </c>
      <c r="E6253" s="4">
        <v>46048.0</v>
      </c>
      <c r="F6253" s="5">
        <v>400.0</v>
      </c>
      <c r="G6253" s="5">
        <v>98.0</v>
      </c>
      <c r="H6253" s="5">
        <v>38389.0</v>
      </c>
      <c r="I6253" s="1" t="s">
        <v>21</v>
      </c>
      <c r="J6253" s="1" t="s">
        <v>636</v>
      </c>
      <c r="K6253" s="1" t="s">
        <v>4</v>
      </c>
      <c r="L6253" s="1" t="s">
        <v>5</v>
      </c>
      <c r="M6253" s="1" t="s">
        <v>23</v>
      </c>
      <c r="N6253" s="1" t="s">
        <v>7</v>
      </c>
      <c r="O6253" s="6"/>
    </row>
    <row r="6254">
      <c r="A6254" s="5">
        <v>112888.0</v>
      </c>
      <c r="B6254" s="2">
        <v>46053.0</v>
      </c>
      <c r="C6254" s="1" t="s">
        <v>635</v>
      </c>
      <c r="D6254" s="7">
        <v>131.0</v>
      </c>
      <c r="E6254" s="4">
        <v>46048.0</v>
      </c>
      <c r="F6254" s="5">
        <v>300.0</v>
      </c>
      <c r="G6254" s="5">
        <v>162.0</v>
      </c>
      <c r="H6254" s="5">
        <v>47703.0</v>
      </c>
      <c r="I6254" s="1" t="s">
        <v>21</v>
      </c>
      <c r="J6254" s="1" t="s">
        <v>636</v>
      </c>
      <c r="K6254" s="1" t="s">
        <v>4</v>
      </c>
      <c r="L6254" s="1" t="s">
        <v>5</v>
      </c>
      <c r="M6254" s="1" t="s">
        <v>23</v>
      </c>
      <c r="N6254" s="1" t="s">
        <v>7</v>
      </c>
      <c r="O6254" s="6"/>
    </row>
    <row r="6255">
      <c r="A6255" s="5">
        <v>112888.0</v>
      </c>
      <c r="B6255" s="2">
        <v>46053.0</v>
      </c>
      <c r="C6255" s="1" t="s">
        <v>635</v>
      </c>
      <c r="D6255" s="3" t="s">
        <v>599</v>
      </c>
      <c r="E6255" s="4">
        <v>46048.0</v>
      </c>
      <c r="F6255" s="5">
        <v>200.0</v>
      </c>
      <c r="G6255" s="5">
        <v>57.0</v>
      </c>
      <c r="H6255" s="5">
        <v>11178.0</v>
      </c>
      <c r="I6255" s="1" t="s">
        <v>21</v>
      </c>
      <c r="J6255" s="1" t="s">
        <v>636</v>
      </c>
      <c r="K6255" s="1" t="s">
        <v>4</v>
      </c>
      <c r="L6255" s="1" t="s">
        <v>5</v>
      </c>
      <c r="M6255" s="1" t="s">
        <v>23</v>
      </c>
      <c r="N6255" s="1" t="s">
        <v>7</v>
      </c>
      <c r="O6255" s="6"/>
    </row>
    <row r="6256">
      <c r="A6256" s="5">
        <v>112888.0</v>
      </c>
      <c r="B6256" s="2">
        <v>46053.0</v>
      </c>
      <c r="C6256" s="1" t="s">
        <v>635</v>
      </c>
      <c r="D6256" s="7">
        <v>105.0</v>
      </c>
      <c r="E6256" s="4">
        <v>46048.0</v>
      </c>
      <c r="F6256" s="5">
        <v>100.0</v>
      </c>
      <c r="G6256" s="5">
        <v>282.0</v>
      </c>
      <c r="H6256" s="5">
        <v>27664.0</v>
      </c>
      <c r="I6256" s="1" t="s">
        <v>21</v>
      </c>
      <c r="J6256" s="1" t="s">
        <v>636</v>
      </c>
      <c r="K6256" s="1" t="s">
        <v>4</v>
      </c>
      <c r="L6256" s="1" t="s">
        <v>5</v>
      </c>
      <c r="M6256" s="1" t="s">
        <v>23</v>
      </c>
      <c r="N6256" s="1" t="s">
        <v>7</v>
      </c>
      <c r="O6256" s="6"/>
    </row>
    <row r="6257">
      <c r="A6257" s="5">
        <v>112888.0</v>
      </c>
      <c r="B6257" s="2">
        <v>46053.0</v>
      </c>
      <c r="C6257" s="1" t="s">
        <v>635</v>
      </c>
      <c r="D6257" s="7">
        <v>145.0</v>
      </c>
      <c r="E6257" s="4">
        <v>46048.0</v>
      </c>
      <c r="F6257" s="5">
        <v>200.0</v>
      </c>
      <c r="G6257" s="5">
        <v>212.0</v>
      </c>
      <c r="H6257" s="5">
        <v>41587.0</v>
      </c>
      <c r="I6257" s="1" t="s">
        <v>21</v>
      </c>
      <c r="J6257" s="1" t="s">
        <v>636</v>
      </c>
      <c r="K6257" s="1" t="s">
        <v>4</v>
      </c>
      <c r="L6257" s="1" t="s">
        <v>5</v>
      </c>
      <c r="M6257" s="1" t="s">
        <v>23</v>
      </c>
      <c r="N6257" s="1" t="s">
        <v>7</v>
      </c>
      <c r="O6257" s="6"/>
    </row>
    <row r="6258">
      <c r="A6258" s="5">
        <v>112907.0</v>
      </c>
      <c r="B6258" s="2">
        <v>46053.0</v>
      </c>
      <c r="C6258" s="1" t="s">
        <v>517</v>
      </c>
      <c r="D6258" s="7">
        <v>360.0</v>
      </c>
      <c r="E6258" s="4">
        <v>46048.0</v>
      </c>
      <c r="F6258" s="5">
        <v>50.0</v>
      </c>
      <c r="G6258" s="5">
        <v>144.0</v>
      </c>
      <c r="H6258" s="5">
        <v>7201.0</v>
      </c>
      <c r="I6258" s="1" t="s">
        <v>229</v>
      </c>
      <c r="J6258" s="1" t="s">
        <v>518</v>
      </c>
      <c r="K6258" s="1" t="s">
        <v>4</v>
      </c>
      <c r="L6258" s="1" t="s">
        <v>5</v>
      </c>
      <c r="M6258" s="1" t="s">
        <v>23</v>
      </c>
      <c r="N6258" s="1" t="s">
        <v>7</v>
      </c>
      <c r="O6258" s="6"/>
    </row>
    <row r="6259">
      <c r="A6259" s="5">
        <v>203233.0</v>
      </c>
      <c r="B6259" s="2">
        <v>46053.0</v>
      </c>
      <c r="C6259" s="1" t="s">
        <v>517</v>
      </c>
      <c r="D6259" s="3" t="s">
        <v>844</v>
      </c>
      <c r="E6259" s="4">
        <v>46048.0</v>
      </c>
      <c r="F6259" s="5">
        <v>75.0</v>
      </c>
      <c r="G6259" s="5">
        <v>42.0</v>
      </c>
      <c r="H6259" s="5">
        <v>3152.0</v>
      </c>
      <c r="I6259" s="1" t="s">
        <v>71</v>
      </c>
      <c r="J6259" s="1" t="s">
        <v>518</v>
      </c>
      <c r="K6259" s="1" t="s">
        <v>4</v>
      </c>
      <c r="L6259" s="1" t="s">
        <v>5</v>
      </c>
      <c r="M6259" s="1" t="s">
        <v>6</v>
      </c>
      <c r="N6259" s="1" t="s">
        <v>7</v>
      </c>
      <c r="O6259" s="6"/>
    </row>
    <row r="6260">
      <c r="A6260" s="5">
        <v>203233.0</v>
      </c>
      <c r="B6260" s="2">
        <v>46053.0</v>
      </c>
      <c r="C6260" s="1" t="s">
        <v>517</v>
      </c>
      <c r="D6260" s="3" t="s">
        <v>472</v>
      </c>
      <c r="E6260" s="4">
        <v>46048.0</v>
      </c>
      <c r="F6260" s="5">
        <v>160.0</v>
      </c>
      <c r="G6260" s="5">
        <v>386.0</v>
      </c>
      <c r="H6260" s="5">
        <v>61691.0</v>
      </c>
      <c r="I6260" s="1" t="s">
        <v>75</v>
      </c>
      <c r="J6260" s="1" t="s">
        <v>518</v>
      </c>
      <c r="K6260" s="1" t="s">
        <v>4</v>
      </c>
      <c r="L6260" s="1" t="s">
        <v>5</v>
      </c>
      <c r="M6260" s="1" t="s">
        <v>6</v>
      </c>
      <c r="N6260" s="1" t="s">
        <v>7</v>
      </c>
      <c r="O6260" s="6"/>
    </row>
    <row r="6261">
      <c r="A6261" s="5">
        <v>203233.0</v>
      </c>
      <c r="B6261" s="2">
        <v>46053.0</v>
      </c>
      <c r="C6261" s="1" t="s">
        <v>517</v>
      </c>
      <c r="D6261" s="3" t="s">
        <v>841</v>
      </c>
      <c r="E6261" s="4">
        <v>46048.0</v>
      </c>
      <c r="F6261" s="5">
        <v>300.0</v>
      </c>
      <c r="G6261" s="5">
        <v>36.0</v>
      </c>
      <c r="H6261" s="5">
        <v>10802.0</v>
      </c>
      <c r="I6261" s="1" t="s">
        <v>71</v>
      </c>
      <c r="J6261" s="1" t="s">
        <v>518</v>
      </c>
      <c r="K6261" s="1" t="s">
        <v>4</v>
      </c>
      <c r="L6261" s="1" t="s">
        <v>5</v>
      </c>
      <c r="M6261" s="1" t="s">
        <v>6</v>
      </c>
      <c r="N6261" s="1" t="s">
        <v>7</v>
      </c>
      <c r="O6261" s="6"/>
    </row>
    <row r="6262">
      <c r="A6262" s="5">
        <v>203233.0</v>
      </c>
      <c r="B6262" s="2">
        <v>46053.0</v>
      </c>
      <c r="C6262" s="1" t="s">
        <v>517</v>
      </c>
      <c r="D6262" s="3" t="s">
        <v>1152</v>
      </c>
      <c r="E6262" s="4">
        <v>46048.0</v>
      </c>
      <c r="F6262" s="5">
        <v>200.0</v>
      </c>
      <c r="G6262" s="5">
        <v>3.0</v>
      </c>
      <c r="H6262" s="5">
        <v>658.0</v>
      </c>
      <c r="I6262" s="1" t="s">
        <v>71</v>
      </c>
      <c r="J6262" s="1" t="s">
        <v>518</v>
      </c>
      <c r="K6262" s="1" t="s">
        <v>4</v>
      </c>
      <c r="L6262" s="1" t="s">
        <v>5</v>
      </c>
      <c r="M6262" s="1" t="s">
        <v>6</v>
      </c>
      <c r="N6262" s="1" t="s">
        <v>7</v>
      </c>
      <c r="O6262" s="6"/>
    </row>
    <row r="6263">
      <c r="A6263" s="5">
        <v>203233.0</v>
      </c>
      <c r="B6263" s="2">
        <v>46053.0</v>
      </c>
      <c r="C6263" s="1" t="s">
        <v>517</v>
      </c>
      <c r="D6263" s="3" t="s">
        <v>1153</v>
      </c>
      <c r="E6263" s="4">
        <v>46048.0</v>
      </c>
      <c r="F6263" s="5">
        <v>100.0</v>
      </c>
      <c r="G6263" s="5">
        <v>6.0</v>
      </c>
      <c r="H6263" s="5">
        <v>583.0</v>
      </c>
      <c r="I6263" s="1" t="s">
        <v>71</v>
      </c>
      <c r="J6263" s="1" t="s">
        <v>518</v>
      </c>
      <c r="K6263" s="1" t="s">
        <v>4</v>
      </c>
      <c r="L6263" s="1" t="s">
        <v>5</v>
      </c>
      <c r="M6263" s="1" t="s">
        <v>6</v>
      </c>
      <c r="N6263" s="1" t="s">
        <v>7</v>
      </c>
      <c r="O6263" s="6"/>
    </row>
    <row r="6264">
      <c r="A6264" s="5">
        <v>203233.0</v>
      </c>
      <c r="B6264" s="2">
        <v>46053.0</v>
      </c>
      <c r="C6264" s="1" t="s">
        <v>517</v>
      </c>
      <c r="D6264" s="3" t="s">
        <v>842</v>
      </c>
      <c r="E6264" s="4">
        <v>46048.0</v>
      </c>
      <c r="F6264" s="5">
        <v>240.0</v>
      </c>
      <c r="G6264" s="5">
        <v>14.0</v>
      </c>
      <c r="H6264" s="5">
        <v>3479.0</v>
      </c>
      <c r="I6264" s="1" t="s">
        <v>71</v>
      </c>
      <c r="J6264" s="1" t="s">
        <v>518</v>
      </c>
      <c r="K6264" s="1" t="s">
        <v>4</v>
      </c>
      <c r="L6264" s="1" t="s">
        <v>5</v>
      </c>
      <c r="M6264" s="1" t="s">
        <v>6</v>
      </c>
      <c r="N6264" s="1" t="s">
        <v>7</v>
      </c>
      <c r="O6264" s="6"/>
    </row>
    <row r="6265">
      <c r="A6265" s="5">
        <v>203233.0</v>
      </c>
      <c r="B6265" s="2">
        <v>46053.0</v>
      </c>
      <c r="C6265" s="1" t="s">
        <v>517</v>
      </c>
      <c r="D6265" s="3" t="s">
        <v>195</v>
      </c>
      <c r="E6265" s="4">
        <v>46048.0</v>
      </c>
      <c r="F6265" s="5">
        <v>150.0</v>
      </c>
      <c r="G6265" s="5">
        <v>33.0</v>
      </c>
      <c r="H6265" s="5">
        <v>4952.0</v>
      </c>
      <c r="I6265" s="1" t="s">
        <v>71</v>
      </c>
      <c r="J6265" s="1" t="s">
        <v>518</v>
      </c>
      <c r="K6265" s="1" t="s">
        <v>4</v>
      </c>
      <c r="L6265" s="1" t="s">
        <v>5</v>
      </c>
      <c r="M6265" s="1" t="s">
        <v>6</v>
      </c>
      <c r="N6265" s="1" t="s">
        <v>7</v>
      </c>
      <c r="O6265" s="6"/>
    </row>
    <row r="6266">
      <c r="A6266" s="5">
        <v>203233.0</v>
      </c>
      <c r="B6266" s="2">
        <v>46053.0</v>
      </c>
      <c r="C6266" s="1" t="s">
        <v>517</v>
      </c>
      <c r="D6266" s="3" t="s">
        <v>501</v>
      </c>
      <c r="E6266" s="4">
        <v>46048.0</v>
      </c>
      <c r="F6266" s="5">
        <v>800.0</v>
      </c>
      <c r="G6266" s="5">
        <v>7.0</v>
      </c>
      <c r="H6266" s="5">
        <v>5594.0</v>
      </c>
      <c r="I6266" s="1" t="s">
        <v>71</v>
      </c>
      <c r="J6266" s="1" t="s">
        <v>518</v>
      </c>
      <c r="K6266" s="1" t="s">
        <v>4</v>
      </c>
      <c r="L6266" s="1" t="s">
        <v>5</v>
      </c>
      <c r="M6266" s="1" t="s">
        <v>6</v>
      </c>
      <c r="N6266" s="1" t="s">
        <v>7</v>
      </c>
      <c r="O6266" s="6"/>
    </row>
    <row r="6267">
      <c r="A6267" s="5">
        <v>203233.0</v>
      </c>
      <c r="B6267" s="2">
        <v>46053.0</v>
      </c>
      <c r="C6267" s="1" t="s">
        <v>517</v>
      </c>
      <c r="D6267" s="3" t="s">
        <v>293</v>
      </c>
      <c r="E6267" s="4">
        <v>46048.0</v>
      </c>
      <c r="F6267" s="5">
        <v>15000.0</v>
      </c>
      <c r="G6267" s="5">
        <v>3.0</v>
      </c>
      <c r="H6267" s="5">
        <v>43802.0</v>
      </c>
      <c r="I6267" s="1" t="s">
        <v>75</v>
      </c>
      <c r="J6267" s="1" t="s">
        <v>518</v>
      </c>
      <c r="K6267" s="1" t="s">
        <v>4</v>
      </c>
      <c r="L6267" s="1" t="s">
        <v>5</v>
      </c>
      <c r="M6267" s="1" t="s">
        <v>6</v>
      </c>
      <c r="N6267" s="1" t="s">
        <v>7</v>
      </c>
      <c r="O6267" s="6"/>
    </row>
    <row r="6268">
      <c r="A6268" s="5">
        <v>112933.0</v>
      </c>
      <c r="B6268" s="2">
        <v>46053.0</v>
      </c>
      <c r="C6268" s="1" t="s">
        <v>11</v>
      </c>
      <c r="D6268" s="3" t="s">
        <v>88</v>
      </c>
      <c r="E6268" s="4">
        <v>46048.0</v>
      </c>
      <c r="F6268" s="5">
        <v>20.0</v>
      </c>
      <c r="G6268" s="5">
        <v>1983.0</v>
      </c>
      <c r="H6268" s="5">
        <v>39675.0</v>
      </c>
      <c r="I6268" s="1" t="s">
        <v>58</v>
      </c>
      <c r="J6268" s="1" t="s">
        <v>12</v>
      </c>
      <c r="K6268" s="1" t="s">
        <v>13</v>
      </c>
      <c r="L6268" s="1" t="s">
        <v>5</v>
      </c>
      <c r="M6268" s="1" t="s">
        <v>59</v>
      </c>
      <c r="N6268" s="1" t="s">
        <v>7</v>
      </c>
      <c r="O6268" s="6"/>
    </row>
    <row r="6269">
      <c r="A6269" s="5">
        <v>112933.0</v>
      </c>
      <c r="B6269" s="2">
        <v>46053.0</v>
      </c>
      <c r="C6269" s="1" t="s">
        <v>11</v>
      </c>
      <c r="D6269" s="3" t="s">
        <v>549</v>
      </c>
      <c r="E6269" s="4">
        <v>46048.0</v>
      </c>
      <c r="F6269" s="5">
        <v>12.0</v>
      </c>
      <c r="G6269" s="5">
        <v>5993.0</v>
      </c>
      <c r="H6269" s="5">
        <v>71917.0</v>
      </c>
      <c r="I6269" s="1" t="s">
        <v>58</v>
      </c>
      <c r="J6269" s="1" t="s">
        <v>12</v>
      </c>
      <c r="K6269" s="1" t="s">
        <v>13</v>
      </c>
      <c r="L6269" s="1" t="s">
        <v>5</v>
      </c>
      <c r="M6269" s="1" t="s">
        <v>59</v>
      </c>
      <c r="N6269" s="1" t="s">
        <v>7</v>
      </c>
      <c r="O6269" s="6"/>
    </row>
    <row r="6270">
      <c r="A6270" s="5">
        <v>112934.0</v>
      </c>
      <c r="B6270" s="2">
        <v>46053.0</v>
      </c>
      <c r="C6270" s="1" t="s">
        <v>1143</v>
      </c>
      <c r="D6270" s="3" t="s">
        <v>591</v>
      </c>
      <c r="E6270" s="4">
        <v>46048.0</v>
      </c>
      <c r="F6270" s="5">
        <v>4.0</v>
      </c>
      <c r="G6270" s="5">
        <v>2768.0</v>
      </c>
      <c r="H6270" s="5">
        <v>10856.0</v>
      </c>
      <c r="I6270" s="1" t="s">
        <v>58</v>
      </c>
      <c r="J6270" s="1" t="s">
        <v>1144</v>
      </c>
      <c r="K6270" s="1" t="s">
        <v>28</v>
      </c>
      <c r="L6270" s="1" t="s">
        <v>5</v>
      </c>
      <c r="M6270" s="1" t="s">
        <v>59</v>
      </c>
      <c r="N6270" s="1" t="s">
        <v>7</v>
      </c>
      <c r="O6270" s="6"/>
    </row>
    <row r="6271">
      <c r="A6271" s="5">
        <v>112934.0</v>
      </c>
      <c r="B6271" s="2">
        <v>46053.0</v>
      </c>
      <c r="C6271" s="1" t="s">
        <v>1143</v>
      </c>
      <c r="D6271" s="3" t="s">
        <v>60</v>
      </c>
      <c r="E6271" s="4">
        <v>46048.0</v>
      </c>
      <c r="F6271" s="5">
        <v>16.0</v>
      </c>
      <c r="G6271" s="5">
        <v>3267.0</v>
      </c>
      <c r="H6271" s="5">
        <v>51223.0</v>
      </c>
      <c r="I6271" s="1" t="s">
        <v>58</v>
      </c>
      <c r="J6271" s="1" t="s">
        <v>1144</v>
      </c>
      <c r="K6271" s="1" t="s">
        <v>28</v>
      </c>
      <c r="L6271" s="1" t="s">
        <v>5</v>
      </c>
      <c r="M6271" s="1" t="s">
        <v>59</v>
      </c>
      <c r="N6271" s="1" t="s">
        <v>7</v>
      </c>
      <c r="O6271" s="6"/>
    </row>
    <row r="6272">
      <c r="A6272" s="5">
        <v>300506.0</v>
      </c>
      <c r="B6272" s="2">
        <v>46053.0</v>
      </c>
      <c r="C6272" s="1" t="s">
        <v>174</v>
      </c>
      <c r="D6272" s="3" t="s">
        <v>106</v>
      </c>
      <c r="E6272" s="4">
        <v>46048.0</v>
      </c>
      <c r="F6272" s="5">
        <v>20.0</v>
      </c>
      <c r="G6272" s="5">
        <v>1208.0</v>
      </c>
      <c r="H6272" s="5">
        <v>23688.0</v>
      </c>
      <c r="I6272" s="1" t="s">
        <v>2</v>
      </c>
      <c r="J6272" s="1" t="s">
        <v>176</v>
      </c>
      <c r="K6272" s="1" t="s">
        <v>111</v>
      </c>
      <c r="L6272" s="1" t="s">
        <v>5</v>
      </c>
      <c r="M6272" s="1" t="s">
        <v>6</v>
      </c>
      <c r="N6272" s="1" t="s">
        <v>7</v>
      </c>
      <c r="O6272" s="6"/>
    </row>
    <row r="6273">
      <c r="A6273" s="5">
        <v>112942.0</v>
      </c>
      <c r="B6273" s="2">
        <v>46053.0</v>
      </c>
      <c r="C6273" s="1" t="s">
        <v>1094</v>
      </c>
      <c r="D6273" s="7">
        <v>362.0</v>
      </c>
      <c r="E6273" s="4">
        <v>46048.0</v>
      </c>
      <c r="F6273" s="5">
        <v>10.0</v>
      </c>
      <c r="G6273" s="5">
        <v>218.0</v>
      </c>
      <c r="H6273" s="5">
        <v>2135.0</v>
      </c>
      <c r="I6273" s="1" t="s">
        <v>229</v>
      </c>
      <c r="J6273" s="1" t="s">
        <v>224</v>
      </c>
      <c r="K6273" s="1" t="s">
        <v>111</v>
      </c>
      <c r="L6273" s="1" t="s">
        <v>5</v>
      </c>
      <c r="M6273" s="1" t="s">
        <v>23</v>
      </c>
      <c r="N6273" s="1" t="s">
        <v>7</v>
      </c>
      <c r="O6273" s="6"/>
    </row>
    <row r="6274">
      <c r="A6274" s="5">
        <v>112942.0</v>
      </c>
      <c r="B6274" s="2">
        <v>46053.0</v>
      </c>
      <c r="C6274" s="1" t="s">
        <v>1094</v>
      </c>
      <c r="D6274" s="7">
        <v>513.0</v>
      </c>
      <c r="E6274" s="4">
        <v>46048.0</v>
      </c>
      <c r="F6274" s="5">
        <v>100.0</v>
      </c>
      <c r="G6274" s="5">
        <v>225.0</v>
      </c>
      <c r="H6274" s="5">
        <v>22057.0</v>
      </c>
      <c r="I6274" s="1" t="s">
        <v>53</v>
      </c>
      <c r="J6274" s="1" t="s">
        <v>224</v>
      </c>
      <c r="K6274" s="1" t="s">
        <v>111</v>
      </c>
      <c r="L6274" s="1" t="s">
        <v>5</v>
      </c>
      <c r="M6274" s="1" t="s">
        <v>23</v>
      </c>
      <c r="N6274" s="1" t="s">
        <v>7</v>
      </c>
      <c r="O6274" s="6"/>
    </row>
    <row r="6275">
      <c r="A6275" s="5">
        <v>112942.0</v>
      </c>
      <c r="B6275" s="2">
        <v>46053.0</v>
      </c>
      <c r="C6275" s="1" t="s">
        <v>1094</v>
      </c>
      <c r="D6275" s="7">
        <v>551.0</v>
      </c>
      <c r="E6275" s="4">
        <v>46048.0</v>
      </c>
      <c r="F6275" s="5">
        <v>6.0</v>
      </c>
      <c r="G6275" s="5">
        <v>1382.0</v>
      </c>
      <c r="H6275" s="5">
        <v>8131.0</v>
      </c>
      <c r="I6275" s="1" t="s">
        <v>265</v>
      </c>
      <c r="J6275" s="1" t="s">
        <v>224</v>
      </c>
      <c r="K6275" s="1" t="s">
        <v>111</v>
      </c>
      <c r="L6275" s="1" t="s">
        <v>5</v>
      </c>
      <c r="M6275" s="1" t="s">
        <v>23</v>
      </c>
      <c r="N6275" s="1" t="s">
        <v>7</v>
      </c>
      <c r="O6275" s="6"/>
    </row>
    <row r="6276">
      <c r="A6276" s="5">
        <v>112942.0</v>
      </c>
      <c r="B6276" s="2">
        <v>46053.0</v>
      </c>
      <c r="C6276" s="1" t="s">
        <v>1094</v>
      </c>
      <c r="D6276" s="7">
        <v>151.0</v>
      </c>
      <c r="E6276" s="4">
        <v>46048.0</v>
      </c>
      <c r="F6276" s="5">
        <v>490.0</v>
      </c>
      <c r="G6276" s="5">
        <v>143.0</v>
      </c>
      <c r="H6276" s="5">
        <v>68690.0</v>
      </c>
      <c r="I6276" s="1" t="s">
        <v>21</v>
      </c>
      <c r="J6276" s="1" t="s">
        <v>224</v>
      </c>
      <c r="K6276" s="1" t="s">
        <v>111</v>
      </c>
      <c r="L6276" s="1" t="s">
        <v>5</v>
      </c>
      <c r="M6276" s="1" t="s">
        <v>23</v>
      </c>
      <c r="N6276" s="1" t="s">
        <v>7</v>
      </c>
      <c r="O6276" s="6"/>
    </row>
    <row r="6277">
      <c r="A6277" s="5">
        <v>112942.0</v>
      </c>
      <c r="B6277" s="2">
        <v>46053.0</v>
      </c>
      <c r="C6277" s="1" t="s">
        <v>1094</v>
      </c>
      <c r="D6277" s="7">
        <v>667.0</v>
      </c>
      <c r="E6277" s="4">
        <v>46048.0</v>
      </c>
      <c r="F6277" s="5">
        <v>6.0</v>
      </c>
      <c r="G6277" s="5">
        <v>955.0</v>
      </c>
      <c r="H6277" s="5">
        <v>5619.0</v>
      </c>
      <c r="I6277" s="1" t="s">
        <v>265</v>
      </c>
      <c r="J6277" s="1" t="s">
        <v>224</v>
      </c>
      <c r="K6277" s="1" t="s">
        <v>111</v>
      </c>
      <c r="L6277" s="1" t="s">
        <v>5</v>
      </c>
      <c r="M6277" s="1" t="s">
        <v>23</v>
      </c>
      <c r="N6277" s="1" t="s">
        <v>7</v>
      </c>
      <c r="O6277" s="6"/>
    </row>
    <row r="6278">
      <c r="A6278" s="5">
        <v>112942.0</v>
      </c>
      <c r="B6278" s="2">
        <v>46053.0</v>
      </c>
      <c r="C6278" s="1" t="s">
        <v>1094</v>
      </c>
      <c r="D6278" s="7">
        <v>124.0</v>
      </c>
      <c r="E6278" s="4">
        <v>46048.0</v>
      </c>
      <c r="F6278" s="5">
        <v>230.0</v>
      </c>
      <c r="G6278" s="5">
        <v>132.0</v>
      </c>
      <c r="H6278" s="5">
        <v>29863.0</v>
      </c>
      <c r="I6278" s="1" t="s">
        <v>21</v>
      </c>
      <c r="J6278" s="1" t="s">
        <v>224</v>
      </c>
      <c r="K6278" s="1" t="s">
        <v>111</v>
      </c>
      <c r="L6278" s="1" t="s">
        <v>5</v>
      </c>
      <c r="M6278" s="1" t="s">
        <v>23</v>
      </c>
      <c r="N6278" s="1" t="s">
        <v>7</v>
      </c>
      <c r="O6278" s="6"/>
    </row>
    <row r="6279">
      <c r="A6279" s="5">
        <v>112942.0</v>
      </c>
      <c r="B6279" s="2">
        <v>46053.0</v>
      </c>
      <c r="C6279" s="1" t="s">
        <v>1094</v>
      </c>
      <c r="D6279" s="7">
        <v>101.0</v>
      </c>
      <c r="E6279" s="4">
        <v>46048.0</v>
      </c>
      <c r="F6279" s="5">
        <v>108.0</v>
      </c>
      <c r="G6279" s="5">
        <v>53.0</v>
      </c>
      <c r="H6279" s="5">
        <v>5590.0</v>
      </c>
      <c r="I6279" s="1" t="s">
        <v>21</v>
      </c>
      <c r="J6279" s="1" t="s">
        <v>224</v>
      </c>
      <c r="K6279" s="1" t="s">
        <v>111</v>
      </c>
      <c r="L6279" s="1" t="s">
        <v>5</v>
      </c>
      <c r="M6279" s="1" t="s">
        <v>23</v>
      </c>
      <c r="N6279" s="1" t="s">
        <v>7</v>
      </c>
      <c r="O6279" s="6"/>
    </row>
    <row r="6280">
      <c r="A6280" s="5">
        <v>112942.0</v>
      </c>
      <c r="B6280" s="2">
        <v>46053.0</v>
      </c>
      <c r="C6280" s="1" t="s">
        <v>1094</v>
      </c>
      <c r="D6280" s="7">
        <v>103.0</v>
      </c>
      <c r="E6280" s="4">
        <v>46048.0</v>
      </c>
      <c r="F6280" s="5">
        <v>108.0</v>
      </c>
      <c r="G6280" s="5">
        <v>53.0</v>
      </c>
      <c r="H6280" s="5">
        <v>5590.0</v>
      </c>
      <c r="I6280" s="1" t="s">
        <v>21</v>
      </c>
      <c r="J6280" s="1" t="s">
        <v>224</v>
      </c>
      <c r="K6280" s="1" t="s">
        <v>111</v>
      </c>
      <c r="L6280" s="1" t="s">
        <v>5</v>
      </c>
      <c r="M6280" s="1" t="s">
        <v>23</v>
      </c>
      <c r="N6280" s="1" t="s">
        <v>7</v>
      </c>
      <c r="O6280" s="6"/>
    </row>
    <row r="6281">
      <c r="A6281" s="5">
        <v>112942.0</v>
      </c>
      <c r="B6281" s="2">
        <v>46053.0</v>
      </c>
      <c r="C6281" s="1" t="s">
        <v>1094</v>
      </c>
      <c r="D6281" s="7">
        <v>361.0</v>
      </c>
      <c r="E6281" s="4">
        <v>46048.0</v>
      </c>
      <c r="F6281" s="5">
        <v>10.0</v>
      </c>
      <c r="G6281" s="5">
        <v>173.0</v>
      </c>
      <c r="H6281" s="5">
        <v>1695.0</v>
      </c>
      <c r="I6281" s="1" t="s">
        <v>229</v>
      </c>
      <c r="J6281" s="1" t="s">
        <v>224</v>
      </c>
      <c r="K6281" s="1" t="s">
        <v>111</v>
      </c>
      <c r="L6281" s="1" t="s">
        <v>5</v>
      </c>
      <c r="M6281" s="1" t="s">
        <v>23</v>
      </c>
      <c r="N6281" s="1" t="s">
        <v>7</v>
      </c>
      <c r="O6281" s="6"/>
    </row>
    <row r="6282">
      <c r="A6282" s="5">
        <v>203241.0</v>
      </c>
      <c r="B6282" s="2">
        <v>46053.0</v>
      </c>
      <c r="C6282" s="1" t="s">
        <v>174</v>
      </c>
      <c r="D6282" s="3" t="s">
        <v>441</v>
      </c>
      <c r="E6282" s="4">
        <v>46048.0</v>
      </c>
      <c r="F6282" s="5">
        <v>60.0</v>
      </c>
      <c r="G6282" s="5">
        <v>11.0</v>
      </c>
      <c r="H6282" s="5">
        <v>660.0</v>
      </c>
      <c r="I6282" s="1" t="s">
        <v>71</v>
      </c>
      <c r="J6282" s="1" t="s">
        <v>176</v>
      </c>
      <c r="K6282" s="1" t="s">
        <v>111</v>
      </c>
      <c r="L6282" s="1" t="s">
        <v>5</v>
      </c>
      <c r="M6282" s="1" t="s">
        <v>6</v>
      </c>
      <c r="N6282" s="1" t="s">
        <v>7</v>
      </c>
      <c r="O6282" s="6"/>
    </row>
    <row r="6283">
      <c r="A6283" s="5">
        <v>203241.0</v>
      </c>
      <c r="B6283" s="2">
        <v>46053.0</v>
      </c>
      <c r="C6283" s="1" t="s">
        <v>174</v>
      </c>
      <c r="D6283" s="3" t="s">
        <v>1154</v>
      </c>
      <c r="E6283" s="4">
        <v>46048.0</v>
      </c>
      <c r="F6283" s="5">
        <v>20.0</v>
      </c>
      <c r="G6283" s="5">
        <v>165.0</v>
      </c>
      <c r="H6283" s="5">
        <v>3240.0</v>
      </c>
      <c r="I6283" s="1" t="s">
        <v>71</v>
      </c>
      <c r="J6283" s="1" t="s">
        <v>176</v>
      </c>
      <c r="K6283" s="1" t="s">
        <v>111</v>
      </c>
      <c r="L6283" s="1" t="s">
        <v>5</v>
      </c>
      <c r="M6283" s="1" t="s">
        <v>6</v>
      </c>
      <c r="N6283" s="1" t="s">
        <v>7</v>
      </c>
      <c r="O6283" s="6"/>
    </row>
    <row r="6284">
      <c r="A6284" s="5">
        <v>203241.0</v>
      </c>
      <c r="B6284" s="2">
        <v>46053.0</v>
      </c>
      <c r="C6284" s="1" t="s">
        <v>174</v>
      </c>
      <c r="D6284" s="3" t="s">
        <v>1155</v>
      </c>
      <c r="E6284" s="4">
        <v>46048.0</v>
      </c>
      <c r="F6284" s="5">
        <v>30.0</v>
      </c>
      <c r="G6284" s="5">
        <v>168.0</v>
      </c>
      <c r="H6284" s="5">
        <v>4940.0</v>
      </c>
      <c r="I6284" s="1" t="s">
        <v>71</v>
      </c>
      <c r="J6284" s="1" t="s">
        <v>176</v>
      </c>
      <c r="K6284" s="1" t="s">
        <v>111</v>
      </c>
      <c r="L6284" s="1" t="s">
        <v>5</v>
      </c>
      <c r="M6284" s="1" t="s">
        <v>6</v>
      </c>
      <c r="N6284" s="1" t="s">
        <v>7</v>
      </c>
      <c r="O6284" s="6"/>
    </row>
    <row r="6285">
      <c r="A6285" s="5">
        <v>203241.0</v>
      </c>
      <c r="B6285" s="2">
        <v>46053.0</v>
      </c>
      <c r="C6285" s="1" t="s">
        <v>174</v>
      </c>
      <c r="D6285" s="3" t="s">
        <v>158</v>
      </c>
      <c r="E6285" s="4">
        <v>46048.0</v>
      </c>
      <c r="F6285" s="5">
        <v>60.0</v>
      </c>
      <c r="G6285" s="5">
        <v>209.0</v>
      </c>
      <c r="H6285" s="5">
        <v>12287.0</v>
      </c>
      <c r="I6285" s="1" t="s">
        <v>75</v>
      </c>
      <c r="J6285" s="1" t="s">
        <v>176</v>
      </c>
      <c r="K6285" s="1" t="s">
        <v>111</v>
      </c>
      <c r="L6285" s="1" t="s">
        <v>5</v>
      </c>
      <c r="M6285" s="1" t="s">
        <v>6</v>
      </c>
      <c r="N6285" s="1" t="s">
        <v>7</v>
      </c>
      <c r="O6285" s="6"/>
    </row>
    <row r="6286">
      <c r="A6286" s="5">
        <v>203241.0</v>
      </c>
      <c r="B6286" s="2">
        <v>46053.0</v>
      </c>
      <c r="C6286" s="1" t="s">
        <v>174</v>
      </c>
      <c r="D6286" s="3" t="s">
        <v>433</v>
      </c>
      <c r="E6286" s="4">
        <v>46048.0</v>
      </c>
      <c r="F6286" s="5">
        <v>50.0</v>
      </c>
      <c r="G6286" s="5">
        <v>241.0</v>
      </c>
      <c r="H6286" s="5">
        <v>11790.0</v>
      </c>
      <c r="I6286" s="1" t="s">
        <v>71</v>
      </c>
      <c r="J6286" s="1" t="s">
        <v>176</v>
      </c>
      <c r="K6286" s="1" t="s">
        <v>111</v>
      </c>
      <c r="L6286" s="1" t="s">
        <v>5</v>
      </c>
      <c r="M6286" s="1" t="s">
        <v>6</v>
      </c>
      <c r="N6286" s="1" t="s">
        <v>7</v>
      </c>
      <c r="O6286" s="6"/>
    </row>
    <row r="6287">
      <c r="A6287" s="5">
        <v>203241.0</v>
      </c>
      <c r="B6287" s="2">
        <v>46053.0</v>
      </c>
      <c r="C6287" s="1" t="s">
        <v>174</v>
      </c>
      <c r="D6287" s="3" t="s">
        <v>420</v>
      </c>
      <c r="E6287" s="4">
        <v>46048.0</v>
      </c>
      <c r="F6287" s="5">
        <v>40.0</v>
      </c>
      <c r="G6287" s="5">
        <v>34.0</v>
      </c>
      <c r="H6287" s="5">
        <v>1329.0</v>
      </c>
      <c r="I6287" s="1" t="s">
        <v>71</v>
      </c>
      <c r="J6287" s="1" t="s">
        <v>176</v>
      </c>
      <c r="K6287" s="1" t="s">
        <v>111</v>
      </c>
      <c r="L6287" s="1" t="s">
        <v>5</v>
      </c>
      <c r="M6287" s="1" t="s">
        <v>6</v>
      </c>
      <c r="N6287" s="1" t="s">
        <v>7</v>
      </c>
      <c r="O6287" s="6"/>
    </row>
    <row r="6288">
      <c r="A6288" s="5">
        <v>203241.0</v>
      </c>
      <c r="B6288" s="2">
        <v>46053.0</v>
      </c>
      <c r="C6288" s="1" t="s">
        <v>174</v>
      </c>
      <c r="D6288" s="3" t="s">
        <v>81</v>
      </c>
      <c r="E6288" s="4">
        <v>46048.0</v>
      </c>
      <c r="F6288" s="5">
        <v>50.0</v>
      </c>
      <c r="G6288" s="5">
        <v>33.0</v>
      </c>
      <c r="H6288" s="5">
        <v>1638.0</v>
      </c>
      <c r="I6288" s="1" t="s">
        <v>71</v>
      </c>
      <c r="J6288" s="1" t="s">
        <v>176</v>
      </c>
      <c r="K6288" s="1" t="s">
        <v>111</v>
      </c>
      <c r="L6288" s="1" t="s">
        <v>5</v>
      </c>
      <c r="M6288" s="1" t="s">
        <v>6</v>
      </c>
      <c r="N6288" s="1" t="s">
        <v>7</v>
      </c>
      <c r="O6288" s="6"/>
    </row>
    <row r="6289">
      <c r="A6289" s="5">
        <v>203242.0</v>
      </c>
      <c r="B6289" s="2">
        <v>46053.0</v>
      </c>
      <c r="C6289" s="1" t="s">
        <v>174</v>
      </c>
      <c r="D6289" s="3" t="s">
        <v>175</v>
      </c>
      <c r="E6289" s="4">
        <v>46048.0</v>
      </c>
      <c r="F6289" s="5">
        <v>25000.0</v>
      </c>
      <c r="G6289" s="5">
        <v>20503.0</v>
      </c>
      <c r="H6289" s="5">
        <v>100477.0</v>
      </c>
      <c r="I6289" s="1" t="s">
        <v>43</v>
      </c>
      <c r="J6289" s="1" t="s">
        <v>176</v>
      </c>
      <c r="K6289" s="1" t="s">
        <v>111</v>
      </c>
      <c r="L6289" s="1" t="s">
        <v>5</v>
      </c>
      <c r="M6289" s="1" t="s">
        <v>44</v>
      </c>
      <c r="N6289" s="1" t="s">
        <v>7</v>
      </c>
      <c r="O6289" s="6"/>
    </row>
    <row r="6290">
      <c r="A6290" s="5">
        <v>112979.0</v>
      </c>
      <c r="B6290" s="2">
        <v>46053.0</v>
      </c>
      <c r="C6290" s="1" t="s">
        <v>24</v>
      </c>
      <c r="D6290" s="3" t="s">
        <v>1116</v>
      </c>
      <c r="E6290" s="4">
        <v>46048.0</v>
      </c>
      <c r="F6290" s="5">
        <v>30.0</v>
      </c>
      <c r="G6290" s="5">
        <v>2823.0</v>
      </c>
      <c r="H6290" s="5">
        <v>83003.0</v>
      </c>
      <c r="I6290" s="1" t="s">
        <v>61</v>
      </c>
      <c r="J6290" s="1" t="s">
        <v>27</v>
      </c>
      <c r="K6290" s="1" t="s">
        <v>28</v>
      </c>
      <c r="L6290" s="1" t="s">
        <v>5</v>
      </c>
      <c r="M6290" s="1" t="s">
        <v>29</v>
      </c>
      <c r="N6290" s="1" t="s">
        <v>7</v>
      </c>
      <c r="O6290" s="6"/>
    </row>
    <row r="6291">
      <c r="A6291" s="5">
        <v>112979.0</v>
      </c>
      <c r="B6291" s="2">
        <v>46053.0</v>
      </c>
      <c r="C6291" s="1" t="s">
        <v>24</v>
      </c>
      <c r="D6291" s="7">
        <v>5295.0</v>
      </c>
      <c r="E6291" s="4">
        <v>46048.0</v>
      </c>
      <c r="F6291" s="5">
        <v>30.0</v>
      </c>
      <c r="G6291" s="5">
        <v>497.0</v>
      </c>
      <c r="H6291" s="5">
        <v>14612.0</v>
      </c>
      <c r="I6291" s="1" t="s">
        <v>61</v>
      </c>
      <c r="J6291" s="1" t="s">
        <v>27</v>
      </c>
      <c r="K6291" s="1" t="s">
        <v>28</v>
      </c>
      <c r="L6291" s="1" t="s">
        <v>5</v>
      </c>
      <c r="M6291" s="1" t="s">
        <v>29</v>
      </c>
      <c r="N6291" s="1" t="s">
        <v>7</v>
      </c>
      <c r="O6291" s="6"/>
    </row>
    <row r="6292">
      <c r="A6292" s="5">
        <v>112980.0</v>
      </c>
      <c r="B6292" s="2">
        <v>46053.0</v>
      </c>
      <c r="C6292" s="1" t="s">
        <v>24</v>
      </c>
      <c r="D6292" s="3" t="s">
        <v>271</v>
      </c>
      <c r="E6292" s="4">
        <v>46048.0</v>
      </c>
      <c r="F6292" s="5">
        <v>24.0</v>
      </c>
      <c r="G6292" s="5">
        <v>148.0</v>
      </c>
      <c r="H6292" s="5">
        <v>3490.0</v>
      </c>
      <c r="I6292" s="1" t="s">
        <v>21</v>
      </c>
      <c r="J6292" s="1" t="s">
        <v>27</v>
      </c>
      <c r="K6292" s="1" t="s">
        <v>28</v>
      </c>
      <c r="L6292" s="1" t="s">
        <v>5</v>
      </c>
      <c r="M6292" s="1" t="s">
        <v>23</v>
      </c>
      <c r="N6292" s="1" t="s">
        <v>7</v>
      </c>
      <c r="O6292" s="6"/>
    </row>
    <row r="6293">
      <c r="A6293" s="5">
        <v>112980.0</v>
      </c>
      <c r="B6293" s="2">
        <v>46053.0</v>
      </c>
      <c r="C6293" s="1" t="s">
        <v>24</v>
      </c>
      <c r="D6293" s="3" t="s">
        <v>863</v>
      </c>
      <c r="E6293" s="4">
        <v>46048.0</v>
      </c>
      <c r="F6293" s="5">
        <v>30.0</v>
      </c>
      <c r="G6293" s="5">
        <v>137.0</v>
      </c>
      <c r="H6293" s="5">
        <v>4038.0</v>
      </c>
      <c r="I6293" s="1" t="s">
        <v>21</v>
      </c>
      <c r="J6293" s="1" t="s">
        <v>27</v>
      </c>
      <c r="K6293" s="1" t="s">
        <v>28</v>
      </c>
      <c r="L6293" s="1" t="s">
        <v>5</v>
      </c>
      <c r="M6293" s="1" t="s">
        <v>23</v>
      </c>
      <c r="N6293" s="1" t="s">
        <v>7</v>
      </c>
      <c r="O6293" s="6"/>
    </row>
    <row r="6294">
      <c r="A6294" s="5">
        <v>112980.0</v>
      </c>
      <c r="B6294" s="2">
        <v>46053.0</v>
      </c>
      <c r="C6294" s="1" t="s">
        <v>24</v>
      </c>
      <c r="D6294" s="3" t="s">
        <v>862</v>
      </c>
      <c r="E6294" s="4">
        <v>46048.0</v>
      </c>
      <c r="F6294" s="5">
        <v>30.0</v>
      </c>
      <c r="G6294" s="5">
        <v>102.0</v>
      </c>
      <c r="H6294" s="5">
        <v>3003.0</v>
      </c>
      <c r="I6294" s="1" t="s">
        <v>21</v>
      </c>
      <c r="J6294" s="1" t="s">
        <v>27</v>
      </c>
      <c r="K6294" s="1" t="s">
        <v>28</v>
      </c>
      <c r="L6294" s="1" t="s">
        <v>5</v>
      </c>
      <c r="M6294" s="1" t="s">
        <v>23</v>
      </c>
      <c r="N6294" s="1" t="s">
        <v>7</v>
      </c>
      <c r="O6294" s="6"/>
    </row>
    <row r="6295">
      <c r="A6295" s="5">
        <v>112980.0</v>
      </c>
      <c r="B6295" s="2">
        <v>46053.0</v>
      </c>
      <c r="C6295" s="1" t="s">
        <v>24</v>
      </c>
      <c r="D6295" s="3" t="s">
        <v>1156</v>
      </c>
      <c r="E6295" s="4">
        <v>46048.0</v>
      </c>
      <c r="F6295" s="5">
        <v>13.0</v>
      </c>
      <c r="G6295" s="5">
        <v>204.0</v>
      </c>
      <c r="H6295" s="5">
        <v>2594.0</v>
      </c>
      <c r="I6295" s="1" t="s">
        <v>21</v>
      </c>
      <c r="J6295" s="1" t="s">
        <v>27</v>
      </c>
      <c r="K6295" s="1" t="s">
        <v>28</v>
      </c>
      <c r="L6295" s="1" t="s">
        <v>5</v>
      </c>
      <c r="M6295" s="1" t="s">
        <v>23</v>
      </c>
      <c r="N6295" s="1" t="s">
        <v>7</v>
      </c>
      <c r="O6295" s="6"/>
    </row>
    <row r="6296">
      <c r="A6296" s="5">
        <v>112980.0</v>
      </c>
      <c r="B6296" s="2">
        <v>46053.0</v>
      </c>
      <c r="C6296" s="1" t="s">
        <v>24</v>
      </c>
      <c r="D6296" s="3" t="s">
        <v>119</v>
      </c>
      <c r="E6296" s="4">
        <v>46048.0</v>
      </c>
      <c r="F6296" s="5">
        <v>56.0</v>
      </c>
      <c r="G6296" s="5">
        <v>818.0</v>
      </c>
      <c r="H6296" s="5">
        <v>44869.0</v>
      </c>
      <c r="I6296" s="1" t="s">
        <v>21</v>
      </c>
      <c r="J6296" s="1" t="s">
        <v>27</v>
      </c>
      <c r="K6296" s="1" t="s">
        <v>28</v>
      </c>
      <c r="L6296" s="1" t="s">
        <v>5</v>
      </c>
      <c r="M6296" s="1" t="s">
        <v>23</v>
      </c>
      <c r="N6296" s="1" t="s">
        <v>7</v>
      </c>
      <c r="O6296" s="6"/>
    </row>
    <row r="6297">
      <c r="A6297" s="5">
        <v>112980.0</v>
      </c>
      <c r="B6297" s="2">
        <v>46053.0</v>
      </c>
      <c r="C6297" s="1" t="s">
        <v>24</v>
      </c>
      <c r="D6297" s="3" t="s">
        <v>1157</v>
      </c>
      <c r="E6297" s="4">
        <v>46048.0</v>
      </c>
      <c r="F6297" s="5">
        <v>13.0</v>
      </c>
      <c r="G6297" s="5">
        <v>210.0</v>
      </c>
      <c r="H6297" s="5">
        <v>2673.0</v>
      </c>
      <c r="I6297" s="1" t="s">
        <v>21</v>
      </c>
      <c r="J6297" s="1" t="s">
        <v>27</v>
      </c>
      <c r="K6297" s="1" t="s">
        <v>28</v>
      </c>
      <c r="L6297" s="1" t="s">
        <v>5</v>
      </c>
      <c r="M6297" s="1" t="s">
        <v>23</v>
      </c>
      <c r="N6297" s="1" t="s">
        <v>7</v>
      </c>
      <c r="O6297" s="6"/>
    </row>
    <row r="6298">
      <c r="A6298" s="5">
        <v>112980.0</v>
      </c>
      <c r="B6298" s="2">
        <v>46053.0</v>
      </c>
      <c r="C6298" s="1" t="s">
        <v>24</v>
      </c>
      <c r="D6298" s="3" t="s">
        <v>1158</v>
      </c>
      <c r="E6298" s="4">
        <v>46048.0</v>
      </c>
      <c r="F6298" s="5">
        <v>13.0</v>
      </c>
      <c r="G6298" s="5">
        <v>411.0</v>
      </c>
      <c r="H6298" s="5">
        <v>5231.0</v>
      </c>
      <c r="I6298" s="1" t="s">
        <v>21</v>
      </c>
      <c r="J6298" s="1" t="s">
        <v>27</v>
      </c>
      <c r="K6298" s="1" t="s">
        <v>28</v>
      </c>
      <c r="L6298" s="1" t="s">
        <v>5</v>
      </c>
      <c r="M6298" s="1" t="s">
        <v>23</v>
      </c>
      <c r="N6298" s="1" t="s">
        <v>7</v>
      </c>
      <c r="O6298" s="6"/>
    </row>
    <row r="6299">
      <c r="A6299" s="5">
        <v>112980.0</v>
      </c>
      <c r="B6299" s="2">
        <v>46053.0</v>
      </c>
      <c r="C6299" s="1" t="s">
        <v>24</v>
      </c>
      <c r="D6299" s="3" t="s">
        <v>860</v>
      </c>
      <c r="E6299" s="4">
        <v>46048.0</v>
      </c>
      <c r="F6299" s="5">
        <v>216.0</v>
      </c>
      <c r="G6299" s="5">
        <v>73.0</v>
      </c>
      <c r="H6299" s="5">
        <v>15481.0</v>
      </c>
      <c r="I6299" s="1" t="s">
        <v>21</v>
      </c>
      <c r="J6299" s="1" t="s">
        <v>27</v>
      </c>
      <c r="K6299" s="1" t="s">
        <v>28</v>
      </c>
      <c r="L6299" s="1" t="s">
        <v>5</v>
      </c>
      <c r="M6299" s="1" t="s">
        <v>23</v>
      </c>
      <c r="N6299" s="1" t="s">
        <v>7</v>
      </c>
      <c r="O6299" s="6"/>
    </row>
    <row r="6300">
      <c r="A6300" s="5">
        <v>112980.0</v>
      </c>
      <c r="B6300" s="2">
        <v>46053.0</v>
      </c>
      <c r="C6300" s="1" t="s">
        <v>24</v>
      </c>
      <c r="D6300" s="3" t="s">
        <v>98</v>
      </c>
      <c r="E6300" s="4">
        <v>46048.0</v>
      </c>
      <c r="F6300" s="5">
        <v>108.0</v>
      </c>
      <c r="G6300" s="5">
        <v>96.0</v>
      </c>
      <c r="H6300" s="5">
        <v>10151.0</v>
      </c>
      <c r="I6300" s="1" t="s">
        <v>21</v>
      </c>
      <c r="J6300" s="1" t="s">
        <v>27</v>
      </c>
      <c r="K6300" s="1" t="s">
        <v>28</v>
      </c>
      <c r="L6300" s="1" t="s">
        <v>5</v>
      </c>
      <c r="M6300" s="1" t="s">
        <v>23</v>
      </c>
      <c r="N6300" s="1" t="s">
        <v>7</v>
      </c>
      <c r="O6300" s="6"/>
    </row>
    <row r="6301">
      <c r="A6301" s="5">
        <v>112980.0</v>
      </c>
      <c r="B6301" s="2">
        <v>46053.0</v>
      </c>
      <c r="C6301" s="1" t="s">
        <v>24</v>
      </c>
      <c r="D6301" s="3" t="s">
        <v>1159</v>
      </c>
      <c r="E6301" s="4">
        <v>46048.0</v>
      </c>
      <c r="F6301" s="5">
        <v>13.0</v>
      </c>
      <c r="G6301" s="5">
        <v>393.0</v>
      </c>
      <c r="H6301" s="5">
        <v>5011.0</v>
      </c>
      <c r="I6301" s="1" t="s">
        <v>21</v>
      </c>
      <c r="J6301" s="1" t="s">
        <v>27</v>
      </c>
      <c r="K6301" s="1" t="s">
        <v>28</v>
      </c>
      <c r="L6301" s="1" t="s">
        <v>5</v>
      </c>
      <c r="M6301" s="1" t="s">
        <v>23</v>
      </c>
      <c r="N6301" s="1" t="s">
        <v>7</v>
      </c>
      <c r="O6301" s="6"/>
    </row>
    <row r="6302">
      <c r="A6302" s="5">
        <v>112980.0</v>
      </c>
      <c r="B6302" s="2">
        <v>46053.0</v>
      </c>
      <c r="C6302" s="1" t="s">
        <v>24</v>
      </c>
      <c r="D6302" s="3" t="s">
        <v>861</v>
      </c>
      <c r="E6302" s="4">
        <v>46048.0</v>
      </c>
      <c r="F6302" s="5">
        <v>66.0</v>
      </c>
      <c r="G6302" s="5">
        <v>88.0</v>
      </c>
      <c r="H6302" s="5">
        <v>5713.0</v>
      </c>
      <c r="I6302" s="1" t="s">
        <v>21</v>
      </c>
      <c r="J6302" s="1" t="s">
        <v>27</v>
      </c>
      <c r="K6302" s="1" t="s">
        <v>28</v>
      </c>
      <c r="L6302" s="1" t="s">
        <v>5</v>
      </c>
      <c r="M6302" s="1" t="s">
        <v>23</v>
      </c>
      <c r="N6302" s="1" t="s">
        <v>7</v>
      </c>
      <c r="O6302" s="6"/>
    </row>
    <row r="6303">
      <c r="A6303" s="5">
        <v>112980.0</v>
      </c>
      <c r="B6303" s="2">
        <v>46053.0</v>
      </c>
      <c r="C6303" s="1" t="s">
        <v>24</v>
      </c>
      <c r="D6303" s="3" t="s">
        <v>95</v>
      </c>
      <c r="E6303" s="4">
        <v>46048.0</v>
      </c>
      <c r="F6303" s="5">
        <v>180.0</v>
      </c>
      <c r="G6303" s="5">
        <v>76.0</v>
      </c>
      <c r="H6303" s="5">
        <v>13388.0</v>
      </c>
      <c r="I6303" s="1" t="s">
        <v>21</v>
      </c>
      <c r="J6303" s="1" t="s">
        <v>27</v>
      </c>
      <c r="K6303" s="1" t="s">
        <v>28</v>
      </c>
      <c r="L6303" s="1" t="s">
        <v>5</v>
      </c>
      <c r="M6303" s="1" t="s">
        <v>23</v>
      </c>
      <c r="N6303" s="1" t="s">
        <v>7</v>
      </c>
      <c r="O6303" s="6"/>
    </row>
    <row r="6304">
      <c r="A6304" s="5">
        <v>113016.0</v>
      </c>
      <c r="B6304" s="2">
        <v>46053.0</v>
      </c>
      <c r="C6304" s="1" t="s">
        <v>1046</v>
      </c>
      <c r="D6304" s="3" t="s">
        <v>985</v>
      </c>
      <c r="E6304" s="4">
        <v>46048.0</v>
      </c>
      <c r="F6304" s="5">
        <v>52.0</v>
      </c>
      <c r="G6304" s="5">
        <v>115.0</v>
      </c>
      <c r="H6304" s="5">
        <v>5872.0</v>
      </c>
      <c r="I6304" s="1" t="s">
        <v>26</v>
      </c>
      <c r="J6304" s="1" t="s">
        <v>1047</v>
      </c>
      <c r="K6304" s="1" t="s">
        <v>13</v>
      </c>
      <c r="L6304" s="1" t="s">
        <v>5</v>
      </c>
      <c r="M6304" s="1" t="s">
        <v>29</v>
      </c>
      <c r="N6304" s="1" t="s">
        <v>7</v>
      </c>
      <c r="O6304" s="6"/>
    </row>
    <row r="6305">
      <c r="A6305" s="5">
        <v>113016.0</v>
      </c>
      <c r="B6305" s="2">
        <v>46053.0</v>
      </c>
      <c r="C6305" s="1" t="s">
        <v>1046</v>
      </c>
      <c r="D6305" s="3" t="s">
        <v>945</v>
      </c>
      <c r="E6305" s="4">
        <v>46048.0</v>
      </c>
      <c r="F6305" s="5">
        <v>96.0</v>
      </c>
      <c r="G6305" s="5">
        <v>115.0</v>
      </c>
      <c r="H6305" s="5">
        <v>10839.0</v>
      </c>
      <c r="I6305" s="1" t="s">
        <v>26</v>
      </c>
      <c r="J6305" s="1" t="s">
        <v>1047</v>
      </c>
      <c r="K6305" s="1" t="s">
        <v>13</v>
      </c>
      <c r="L6305" s="1" t="s">
        <v>5</v>
      </c>
      <c r="M6305" s="1" t="s">
        <v>29</v>
      </c>
      <c r="N6305" s="1" t="s">
        <v>7</v>
      </c>
      <c r="O6305" s="6"/>
    </row>
    <row r="6306">
      <c r="A6306" s="5">
        <v>113016.0</v>
      </c>
      <c r="B6306" s="2">
        <v>46053.0</v>
      </c>
      <c r="C6306" s="1" t="s">
        <v>1046</v>
      </c>
      <c r="D6306" s="3" t="s">
        <v>1160</v>
      </c>
      <c r="E6306" s="4">
        <v>46048.0</v>
      </c>
      <c r="F6306" s="5">
        <v>22.0</v>
      </c>
      <c r="G6306" s="5">
        <v>331.0</v>
      </c>
      <c r="H6306" s="5">
        <v>7142.0</v>
      </c>
      <c r="I6306" s="1" t="s">
        <v>26</v>
      </c>
      <c r="J6306" s="1" t="s">
        <v>1047</v>
      </c>
      <c r="K6306" s="1" t="s">
        <v>13</v>
      </c>
      <c r="L6306" s="1" t="s">
        <v>5</v>
      </c>
      <c r="M6306" s="1" t="s">
        <v>29</v>
      </c>
      <c r="N6306" s="1" t="s">
        <v>7</v>
      </c>
      <c r="O6306" s="6"/>
    </row>
    <row r="6307">
      <c r="A6307" s="5">
        <v>203250.0</v>
      </c>
      <c r="B6307" s="2">
        <v>46053.0</v>
      </c>
      <c r="C6307" s="1" t="s">
        <v>122</v>
      </c>
      <c r="D6307" s="3" t="s">
        <v>361</v>
      </c>
      <c r="E6307" s="4">
        <v>46048.0</v>
      </c>
      <c r="F6307" s="5">
        <v>80.0</v>
      </c>
      <c r="G6307" s="5">
        <v>146.0</v>
      </c>
      <c r="H6307" s="5">
        <v>11472.0</v>
      </c>
      <c r="I6307" s="1" t="s">
        <v>75</v>
      </c>
      <c r="J6307" s="1" t="s">
        <v>123</v>
      </c>
      <c r="K6307" s="1" t="s">
        <v>13</v>
      </c>
      <c r="L6307" s="1" t="s">
        <v>5</v>
      </c>
      <c r="M6307" s="1" t="s">
        <v>6</v>
      </c>
      <c r="N6307" s="1" t="s">
        <v>7</v>
      </c>
      <c r="O6307" s="6"/>
    </row>
    <row r="6308">
      <c r="A6308" s="5">
        <v>203250.0</v>
      </c>
      <c r="B6308" s="2">
        <v>46053.0</v>
      </c>
      <c r="C6308" s="1" t="s">
        <v>122</v>
      </c>
      <c r="D6308" s="3" t="s">
        <v>656</v>
      </c>
      <c r="E6308" s="4">
        <v>46048.0</v>
      </c>
      <c r="F6308" s="5">
        <v>68.0</v>
      </c>
      <c r="G6308" s="5">
        <v>43.0</v>
      </c>
      <c r="H6308" s="5">
        <v>2880.0</v>
      </c>
      <c r="I6308" s="1" t="s">
        <v>71</v>
      </c>
      <c r="J6308" s="1" t="s">
        <v>123</v>
      </c>
      <c r="K6308" s="1" t="s">
        <v>13</v>
      </c>
      <c r="L6308" s="1" t="s">
        <v>5</v>
      </c>
      <c r="M6308" s="1" t="s">
        <v>6</v>
      </c>
      <c r="N6308" s="1" t="s">
        <v>7</v>
      </c>
      <c r="O6308" s="6"/>
    </row>
    <row r="6309">
      <c r="A6309" s="5">
        <v>203250.0</v>
      </c>
      <c r="B6309" s="2">
        <v>46053.0</v>
      </c>
      <c r="C6309" s="1" t="s">
        <v>122</v>
      </c>
      <c r="D6309" s="3" t="s">
        <v>161</v>
      </c>
      <c r="E6309" s="4">
        <v>46048.0</v>
      </c>
      <c r="F6309" s="5">
        <v>25.0</v>
      </c>
      <c r="G6309" s="5">
        <v>376.0</v>
      </c>
      <c r="H6309" s="5">
        <v>9211.0</v>
      </c>
      <c r="I6309" s="1" t="s">
        <v>75</v>
      </c>
      <c r="J6309" s="1" t="s">
        <v>123</v>
      </c>
      <c r="K6309" s="1" t="s">
        <v>13</v>
      </c>
      <c r="L6309" s="1" t="s">
        <v>5</v>
      </c>
      <c r="M6309" s="1" t="s">
        <v>6</v>
      </c>
      <c r="N6309" s="1" t="s">
        <v>7</v>
      </c>
      <c r="O6309" s="6"/>
    </row>
    <row r="6310">
      <c r="A6310" s="5">
        <v>203250.0</v>
      </c>
      <c r="B6310" s="2">
        <v>46053.0</v>
      </c>
      <c r="C6310" s="1" t="s">
        <v>122</v>
      </c>
      <c r="D6310" s="3" t="s">
        <v>160</v>
      </c>
      <c r="E6310" s="4">
        <v>46048.0</v>
      </c>
      <c r="F6310" s="5">
        <v>300.0</v>
      </c>
      <c r="G6310" s="5">
        <v>66.0</v>
      </c>
      <c r="H6310" s="5">
        <v>19450.0</v>
      </c>
      <c r="I6310" s="1" t="s">
        <v>75</v>
      </c>
      <c r="J6310" s="1" t="s">
        <v>123</v>
      </c>
      <c r="K6310" s="1" t="s">
        <v>13</v>
      </c>
      <c r="L6310" s="1" t="s">
        <v>5</v>
      </c>
      <c r="M6310" s="1" t="s">
        <v>6</v>
      </c>
      <c r="N6310" s="1" t="s">
        <v>7</v>
      </c>
      <c r="O6310" s="6"/>
    </row>
    <row r="6311">
      <c r="A6311" s="5">
        <v>203250.0</v>
      </c>
      <c r="B6311" s="2">
        <v>46053.0</v>
      </c>
      <c r="C6311" s="1" t="s">
        <v>122</v>
      </c>
      <c r="D6311" s="3" t="s">
        <v>159</v>
      </c>
      <c r="E6311" s="4">
        <v>46048.0</v>
      </c>
      <c r="F6311" s="5">
        <v>240.0</v>
      </c>
      <c r="G6311" s="5">
        <v>58.0</v>
      </c>
      <c r="H6311" s="5">
        <v>13535.0</v>
      </c>
      <c r="I6311" s="1" t="s">
        <v>75</v>
      </c>
      <c r="J6311" s="1" t="s">
        <v>123</v>
      </c>
      <c r="K6311" s="1" t="s">
        <v>13</v>
      </c>
      <c r="L6311" s="1" t="s">
        <v>5</v>
      </c>
      <c r="M6311" s="1" t="s">
        <v>6</v>
      </c>
      <c r="N6311" s="1" t="s">
        <v>7</v>
      </c>
      <c r="O6311" s="6"/>
    </row>
    <row r="6312">
      <c r="A6312" s="5">
        <v>203250.0</v>
      </c>
      <c r="B6312" s="2">
        <v>46053.0</v>
      </c>
      <c r="C6312" s="1" t="s">
        <v>122</v>
      </c>
      <c r="D6312" s="3" t="s">
        <v>291</v>
      </c>
      <c r="E6312" s="4">
        <v>46048.0</v>
      </c>
      <c r="F6312" s="5">
        <v>500.0</v>
      </c>
      <c r="G6312" s="5">
        <v>5.0</v>
      </c>
      <c r="H6312" s="5">
        <v>2368.0</v>
      </c>
      <c r="I6312" s="1" t="s">
        <v>75</v>
      </c>
      <c r="J6312" s="1" t="s">
        <v>123</v>
      </c>
      <c r="K6312" s="1" t="s">
        <v>13</v>
      </c>
      <c r="L6312" s="1" t="s">
        <v>5</v>
      </c>
      <c r="M6312" s="1" t="s">
        <v>6</v>
      </c>
      <c r="N6312" s="1" t="s">
        <v>7</v>
      </c>
      <c r="O6312" s="6"/>
    </row>
    <row r="6313">
      <c r="A6313" s="5">
        <v>203250.0</v>
      </c>
      <c r="B6313" s="2">
        <v>46053.0</v>
      </c>
      <c r="C6313" s="1" t="s">
        <v>122</v>
      </c>
      <c r="D6313" s="3" t="s">
        <v>173</v>
      </c>
      <c r="E6313" s="4">
        <v>46048.0</v>
      </c>
      <c r="F6313" s="5">
        <v>50.0</v>
      </c>
      <c r="G6313" s="5">
        <v>37.0</v>
      </c>
      <c r="H6313" s="5">
        <v>1825.0</v>
      </c>
      <c r="I6313" s="1" t="s">
        <v>71</v>
      </c>
      <c r="J6313" s="1" t="s">
        <v>123</v>
      </c>
      <c r="K6313" s="1" t="s">
        <v>13</v>
      </c>
      <c r="L6313" s="1" t="s">
        <v>5</v>
      </c>
      <c r="M6313" s="1" t="s">
        <v>6</v>
      </c>
      <c r="N6313" s="1" t="s">
        <v>7</v>
      </c>
      <c r="O6313" s="6"/>
    </row>
    <row r="6314">
      <c r="A6314" s="5">
        <v>203250.0</v>
      </c>
      <c r="B6314" s="2">
        <v>46053.0</v>
      </c>
      <c r="C6314" s="1" t="s">
        <v>122</v>
      </c>
      <c r="D6314" s="3" t="s">
        <v>473</v>
      </c>
      <c r="E6314" s="4">
        <v>46048.0</v>
      </c>
      <c r="F6314" s="5">
        <v>50.0</v>
      </c>
      <c r="G6314" s="5">
        <v>108.0</v>
      </c>
      <c r="H6314" s="5">
        <v>5284.0</v>
      </c>
      <c r="I6314" s="1" t="s">
        <v>75</v>
      </c>
      <c r="J6314" s="1" t="s">
        <v>123</v>
      </c>
      <c r="K6314" s="1" t="s">
        <v>13</v>
      </c>
      <c r="L6314" s="1" t="s">
        <v>5</v>
      </c>
      <c r="M6314" s="1" t="s">
        <v>6</v>
      </c>
      <c r="N6314" s="1" t="s">
        <v>7</v>
      </c>
      <c r="O6314" s="6"/>
    </row>
    <row r="6315">
      <c r="A6315" s="5">
        <v>203250.0</v>
      </c>
      <c r="B6315" s="2">
        <v>46053.0</v>
      </c>
      <c r="C6315" s="1" t="s">
        <v>122</v>
      </c>
      <c r="D6315" s="3" t="s">
        <v>156</v>
      </c>
      <c r="E6315" s="4">
        <v>46048.0</v>
      </c>
      <c r="F6315" s="5">
        <v>100.0</v>
      </c>
      <c r="G6315" s="5">
        <v>144.0</v>
      </c>
      <c r="H6315" s="5">
        <v>14133.0</v>
      </c>
      <c r="I6315" s="1" t="s">
        <v>75</v>
      </c>
      <c r="J6315" s="1" t="s">
        <v>123</v>
      </c>
      <c r="K6315" s="1" t="s">
        <v>13</v>
      </c>
      <c r="L6315" s="1" t="s">
        <v>5</v>
      </c>
      <c r="M6315" s="1" t="s">
        <v>6</v>
      </c>
      <c r="N6315" s="1" t="s">
        <v>7</v>
      </c>
      <c r="O6315" s="6"/>
    </row>
    <row r="6316">
      <c r="A6316" s="5">
        <v>203250.0</v>
      </c>
      <c r="B6316" s="2">
        <v>46053.0</v>
      </c>
      <c r="C6316" s="1" t="s">
        <v>122</v>
      </c>
      <c r="D6316" s="3" t="s">
        <v>380</v>
      </c>
      <c r="E6316" s="4">
        <v>46048.0</v>
      </c>
      <c r="F6316" s="5">
        <v>40.0</v>
      </c>
      <c r="G6316" s="5">
        <v>81.0</v>
      </c>
      <c r="H6316" s="5">
        <v>3163.0</v>
      </c>
      <c r="I6316" s="1" t="s">
        <v>71</v>
      </c>
      <c r="J6316" s="1" t="s">
        <v>123</v>
      </c>
      <c r="K6316" s="1" t="s">
        <v>13</v>
      </c>
      <c r="L6316" s="1" t="s">
        <v>5</v>
      </c>
      <c r="M6316" s="1" t="s">
        <v>6</v>
      </c>
      <c r="N6316" s="1" t="s">
        <v>7</v>
      </c>
      <c r="O6316" s="6"/>
    </row>
    <row r="6317">
      <c r="A6317" s="5">
        <v>203250.0</v>
      </c>
      <c r="B6317" s="2">
        <v>46053.0</v>
      </c>
      <c r="C6317" s="1" t="s">
        <v>122</v>
      </c>
      <c r="D6317" s="3" t="s">
        <v>383</v>
      </c>
      <c r="E6317" s="4">
        <v>46048.0</v>
      </c>
      <c r="F6317" s="5">
        <v>10.0</v>
      </c>
      <c r="G6317" s="5">
        <v>143.0</v>
      </c>
      <c r="H6317" s="5">
        <v>1406.0</v>
      </c>
      <c r="I6317" s="1" t="s">
        <v>71</v>
      </c>
      <c r="J6317" s="1" t="s">
        <v>123</v>
      </c>
      <c r="K6317" s="1" t="s">
        <v>13</v>
      </c>
      <c r="L6317" s="1" t="s">
        <v>5</v>
      </c>
      <c r="M6317" s="1" t="s">
        <v>6</v>
      </c>
      <c r="N6317" s="1" t="s">
        <v>7</v>
      </c>
      <c r="O6317" s="6"/>
    </row>
    <row r="6318">
      <c r="A6318" s="5">
        <v>203250.0</v>
      </c>
      <c r="B6318" s="2">
        <v>46053.0</v>
      </c>
      <c r="C6318" s="1" t="s">
        <v>122</v>
      </c>
      <c r="D6318" s="3" t="s">
        <v>352</v>
      </c>
      <c r="E6318" s="4">
        <v>46048.0</v>
      </c>
      <c r="F6318" s="5">
        <v>45.0</v>
      </c>
      <c r="G6318" s="5">
        <v>716.0</v>
      </c>
      <c r="H6318" s="5">
        <v>31582.0</v>
      </c>
      <c r="I6318" s="1" t="s">
        <v>75</v>
      </c>
      <c r="J6318" s="1" t="s">
        <v>123</v>
      </c>
      <c r="K6318" s="1" t="s">
        <v>13</v>
      </c>
      <c r="L6318" s="1" t="s">
        <v>5</v>
      </c>
      <c r="M6318" s="1" t="s">
        <v>6</v>
      </c>
      <c r="N6318" s="1" t="s">
        <v>7</v>
      </c>
      <c r="O6318" s="6"/>
    </row>
    <row r="6319">
      <c r="A6319" s="5">
        <v>203250.0</v>
      </c>
      <c r="B6319" s="2">
        <v>46053.0</v>
      </c>
      <c r="C6319" s="1" t="s">
        <v>122</v>
      </c>
      <c r="D6319" s="3" t="s">
        <v>165</v>
      </c>
      <c r="E6319" s="4">
        <v>46048.0</v>
      </c>
      <c r="F6319" s="5">
        <v>80.0</v>
      </c>
      <c r="G6319" s="5">
        <v>24.0</v>
      </c>
      <c r="H6319" s="5">
        <v>1919.0</v>
      </c>
      <c r="I6319" s="1" t="s">
        <v>75</v>
      </c>
      <c r="J6319" s="1" t="s">
        <v>123</v>
      </c>
      <c r="K6319" s="1" t="s">
        <v>13</v>
      </c>
      <c r="L6319" s="1" t="s">
        <v>5</v>
      </c>
      <c r="M6319" s="1" t="s">
        <v>6</v>
      </c>
      <c r="N6319" s="1" t="s">
        <v>7</v>
      </c>
      <c r="O6319" s="6"/>
    </row>
    <row r="6320">
      <c r="A6320" s="5">
        <v>203250.0</v>
      </c>
      <c r="B6320" s="2">
        <v>46053.0</v>
      </c>
      <c r="C6320" s="1" t="s">
        <v>122</v>
      </c>
      <c r="D6320" s="3" t="s">
        <v>353</v>
      </c>
      <c r="E6320" s="4">
        <v>46048.0</v>
      </c>
      <c r="F6320" s="5">
        <v>250.0</v>
      </c>
      <c r="G6320" s="5">
        <v>118.0</v>
      </c>
      <c r="H6320" s="5">
        <v>28985.0</v>
      </c>
      <c r="I6320" s="1" t="s">
        <v>75</v>
      </c>
      <c r="J6320" s="1" t="s">
        <v>123</v>
      </c>
      <c r="K6320" s="1" t="s">
        <v>13</v>
      </c>
      <c r="L6320" s="1" t="s">
        <v>5</v>
      </c>
      <c r="M6320" s="1" t="s">
        <v>6</v>
      </c>
      <c r="N6320" s="1" t="s">
        <v>7</v>
      </c>
      <c r="O6320" s="6"/>
    </row>
    <row r="6321">
      <c r="A6321" s="5">
        <v>203250.0</v>
      </c>
      <c r="B6321" s="2">
        <v>46053.0</v>
      </c>
      <c r="C6321" s="1" t="s">
        <v>122</v>
      </c>
      <c r="D6321" s="3" t="s">
        <v>158</v>
      </c>
      <c r="E6321" s="4">
        <v>46048.0</v>
      </c>
      <c r="F6321" s="5">
        <v>300.0</v>
      </c>
      <c r="G6321" s="5">
        <v>196.0</v>
      </c>
      <c r="H6321" s="5">
        <v>57746.0</v>
      </c>
      <c r="I6321" s="1" t="s">
        <v>75</v>
      </c>
      <c r="J6321" s="1" t="s">
        <v>123</v>
      </c>
      <c r="K6321" s="1" t="s">
        <v>13</v>
      </c>
      <c r="L6321" s="1" t="s">
        <v>5</v>
      </c>
      <c r="M6321" s="1" t="s">
        <v>6</v>
      </c>
      <c r="N6321" s="1" t="s">
        <v>7</v>
      </c>
      <c r="O6321" s="6"/>
    </row>
    <row r="6322">
      <c r="A6322" s="5">
        <v>203250.0</v>
      </c>
      <c r="B6322" s="2">
        <v>46053.0</v>
      </c>
      <c r="C6322" s="1" t="s">
        <v>122</v>
      </c>
      <c r="D6322" s="3" t="s">
        <v>170</v>
      </c>
      <c r="E6322" s="4">
        <v>46048.0</v>
      </c>
      <c r="F6322" s="5">
        <v>80.0</v>
      </c>
      <c r="G6322" s="5">
        <v>52.0</v>
      </c>
      <c r="H6322" s="5">
        <v>4063.0</v>
      </c>
      <c r="I6322" s="1" t="s">
        <v>75</v>
      </c>
      <c r="J6322" s="1" t="s">
        <v>123</v>
      </c>
      <c r="K6322" s="1" t="s">
        <v>13</v>
      </c>
      <c r="L6322" s="1" t="s">
        <v>5</v>
      </c>
      <c r="M6322" s="1" t="s">
        <v>6</v>
      </c>
      <c r="N6322" s="1" t="s">
        <v>7</v>
      </c>
      <c r="O6322" s="6"/>
    </row>
    <row r="6323">
      <c r="A6323" s="5">
        <v>203250.0</v>
      </c>
      <c r="B6323" s="2">
        <v>46053.0</v>
      </c>
      <c r="C6323" s="1" t="s">
        <v>122</v>
      </c>
      <c r="D6323" s="3" t="s">
        <v>294</v>
      </c>
      <c r="E6323" s="4">
        <v>46048.0</v>
      </c>
      <c r="F6323" s="5">
        <v>100.0</v>
      </c>
      <c r="G6323" s="5">
        <v>305.0</v>
      </c>
      <c r="H6323" s="5">
        <v>29890.0</v>
      </c>
      <c r="I6323" s="1" t="s">
        <v>75</v>
      </c>
      <c r="J6323" s="1" t="s">
        <v>123</v>
      </c>
      <c r="K6323" s="1" t="s">
        <v>13</v>
      </c>
      <c r="L6323" s="1" t="s">
        <v>5</v>
      </c>
      <c r="M6323" s="1" t="s">
        <v>6</v>
      </c>
      <c r="N6323" s="1" t="s">
        <v>7</v>
      </c>
      <c r="O6323" s="6"/>
    </row>
    <row r="6324">
      <c r="A6324" s="5">
        <v>203250.0</v>
      </c>
      <c r="B6324" s="2">
        <v>46053.0</v>
      </c>
      <c r="C6324" s="1" t="s">
        <v>122</v>
      </c>
      <c r="D6324" s="3" t="s">
        <v>189</v>
      </c>
      <c r="E6324" s="4">
        <v>46048.0</v>
      </c>
      <c r="F6324" s="5">
        <v>150.0</v>
      </c>
      <c r="G6324" s="5">
        <v>16.0</v>
      </c>
      <c r="H6324" s="5">
        <v>2424.0</v>
      </c>
      <c r="I6324" s="1" t="s">
        <v>71</v>
      </c>
      <c r="J6324" s="1" t="s">
        <v>123</v>
      </c>
      <c r="K6324" s="1" t="s">
        <v>13</v>
      </c>
      <c r="L6324" s="1" t="s">
        <v>5</v>
      </c>
      <c r="M6324" s="1" t="s">
        <v>6</v>
      </c>
      <c r="N6324" s="1" t="s">
        <v>7</v>
      </c>
      <c r="O6324" s="6"/>
    </row>
    <row r="6325">
      <c r="A6325" s="5">
        <v>203250.0</v>
      </c>
      <c r="B6325" s="2">
        <v>46053.0</v>
      </c>
      <c r="C6325" s="1" t="s">
        <v>122</v>
      </c>
      <c r="D6325" s="3" t="s">
        <v>360</v>
      </c>
      <c r="E6325" s="4">
        <v>46048.0</v>
      </c>
      <c r="F6325" s="5">
        <v>25.0</v>
      </c>
      <c r="G6325" s="5">
        <v>314.0</v>
      </c>
      <c r="H6325" s="5">
        <v>7702.0</v>
      </c>
      <c r="I6325" s="1" t="s">
        <v>75</v>
      </c>
      <c r="J6325" s="1" t="s">
        <v>123</v>
      </c>
      <c r="K6325" s="1" t="s">
        <v>13</v>
      </c>
      <c r="L6325" s="1" t="s">
        <v>5</v>
      </c>
      <c r="M6325" s="1" t="s">
        <v>6</v>
      </c>
      <c r="N6325" s="1" t="s">
        <v>7</v>
      </c>
      <c r="O6325" s="6"/>
    </row>
    <row r="6326">
      <c r="A6326" s="5">
        <v>203250.0</v>
      </c>
      <c r="B6326" s="2">
        <v>46053.0</v>
      </c>
      <c r="C6326" s="1" t="s">
        <v>122</v>
      </c>
      <c r="D6326" s="3" t="s">
        <v>481</v>
      </c>
      <c r="E6326" s="4">
        <v>46048.0</v>
      </c>
      <c r="F6326" s="5">
        <v>30.0</v>
      </c>
      <c r="G6326" s="5">
        <v>192.0</v>
      </c>
      <c r="H6326" s="5">
        <v>5641.0</v>
      </c>
      <c r="I6326" s="1" t="s">
        <v>75</v>
      </c>
      <c r="J6326" s="1" t="s">
        <v>123</v>
      </c>
      <c r="K6326" s="1" t="s">
        <v>13</v>
      </c>
      <c r="L6326" s="1" t="s">
        <v>5</v>
      </c>
      <c r="M6326" s="1" t="s">
        <v>6</v>
      </c>
      <c r="N6326" s="1" t="s">
        <v>7</v>
      </c>
      <c r="O6326" s="6"/>
    </row>
    <row r="6327">
      <c r="A6327" s="5">
        <v>203250.0</v>
      </c>
      <c r="B6327" s="2">
        <v>46053.0</v>
      </c>
      <c r="C6327" s="1" t="s">
        <v>122</v>
      </c>
      <c r="D6327" s="3" t="s">
        <v>283</v>
      </c>
      <c r="E6327" s="4">
        <v>46048.0</v>
      </c>
      <c r="F6327" s="5">
        <v>200.0</v>
      </c>
      <c r="G6327" s="5">
        <v>32.0</v>
      </c>
      <c r="H6327" s="5">
        <v>6368.0</v>
      </c>
      <c r="I6327" s="1" t="s">
        <v>75</v>
      </c>
      <c r="J6327" s="1" t="s">
        <v>123</v>
      </c>
      <c r="K6327" s="1" t="s">
        <v>13</v>
      </c>
      <c r="L6327" s="1" t="s">
        <v>5</v>
      </c>
      <c r="M6327" s="1" t="s">
        <v>6</v>
      </c>
      <c r="N6327" s="1" t="s">
        <v>7</v>
      </c>
      <c r="O6327" s="6"/>
    </row>
    <row r="6328">
      <c r="A6328" s="5">
        <v>203250.0</v>
      </c>
      <c r="B6328" s="2">
        <v>46053.0</v>
      </c>
      <c r="C6328" s="1" t="s">
        <v>122</v>
      </c>
      <c r="D6328" s="3" t="s">
        <v>346</v>
      </c>
      <c r="E6328" s="4">
        <v>46048.0</v>
      </c>
      <c r="F6328" s="5">
        <v>10.0</v>
      </c>
      <c r="G6328" s="5">
        <v>479.0</v>
      </c>
      <c r="H6328" s="5">
        <v>4694.0</v>
      </c>
      <c r="I6328" s="1" t="s">
        <v>75</v>
      </c>
      <c r="J6328" s="1" t="s">
        <v>123</v>
      </c>
      <c r="K6328" s="1" t="s">
        <v>13</v>
      </c>
      <c r="L6328" s="1" t="s">
        <v>5</v>
      </c>
      <c r="M6328" s="1" t="s">
        <v>6</v>
      </c>
      <c r="N6328" s="1" t="s">
        <v>7</v>
      </c>
      <c r="O6328" s="6"/>
    </row>
    <row r="6329">
      <c r="A6329" s="5">
        <v>203250.0</v>
      </c>
      <c r="B6329" s="2">
        <v>46053.0</v>
      </c>
      <c r="C6329" s="1" t="s">
        <v>122</v>
      </c>
      <c r="D6329" s="3" t="s">
        <v>386</v>
      </c>
      <c r="E6329" s="4">
        <v>46048.0</v>
      </c>
      <c r="F6329" s="5">
        <v>32.0</v>
      </c>
      <c r="G6329" s="5">
        <v>158.0</v>
      </c>
      <c r="H6329" s="5">
        <v>4946.0</v>
      </c>
      <c r="I6329" s="1" t="s">
        <v>71</v>
      </c>
      <c r="J6329" s="1" t="s">
        <v>123</v>
      </c>
      <c r="K6329" s="1" t="s">
        <v>13</v>
      </c>
      <c r="L6329" s="1" t="s">
        <v>5</v>
      </c>
      <c r="M6329" s="1" t="s">
        <v>6</v>
      </c>
      <c r="N6329" s="1" t="s">
        <v>7</v>
      </c>
      <c r="O6329" s="6"/>
    </row>
    <row r="6330">
      <c r="A6330" s="5">
        <v>203250.0</v>
      </c>
      <c r="B6330" s="2">
        <v>46053.0</v>
      </c>
      <c r="C6330" s="1" t="s">
        <v>122</v>
      </c>
      <c r="D6330" s="3" t="s">
        <v>166</v>
      </c>
      <c r="E6330" s="4">
        <v>46048.0</v>
      </c>
      <c r="F6330" s="5">
        <v>25.0</v>
      </c>
      <c r="G6330" s="5">
        <v>416.0</v>
      </c>
      <c r="H6330" s="5">
        <v>10189.0</v>
      </c>
      <c r="I6330" s="1" t="s">
        <v>75</v>
      </c>
      <c r="J6330" s="1" t="s">
        <v>123</v>
      </c>
      <c r="K6330" s="1" t="s">
        <v>13</v>
      </c>
      <c r="L6330" s="1" t="s">
        <v>5</v>
      </c>
      <c r="M6330" s="1" t="s">
        <v>6</v>
      </c>
      <c r="N6330" s="1" t="s">
        <v>7</v>
      </c>
      <c r="O6330" s="6"/>
    </row>
    <row r="6331">
      <c r="A6331" s="5">
        <v>203250.0</v>
      </c>
      <c r="B6331" s="2">
        <v>46053.0</v>
      </c>
      <c r="C6331" s="1" t="s">
        <v>122</v>
      </c>
      <c r="D6331" s="3" t="s">
        <v>153</v>
      </c>
      <c r="E6331" s="4">
        <v>46048.0</v>
      </c>
      <c r="F6331" s="5">
        <v>225.0</v>
      </c>
      <c r="G6331" s="5">
        <v>423.0</v>
      </c>
      <c r="H6331" s="5">
        <v>93366.0</v>
      </c>
      <c r="I6331" s="1" t="s">
        <v>75</v>
      </c>
      <c r="J6331" s="1" t="s">
        <v>123</v>
      </c>
      <c r="K6331" s="1" t="s">
        <v>13</v>
      </c>
      <c r="L6331" s="1" t="s">
        <v>5</v>
      </c>
      <c r="M6331" s="1" t="s">
        <v>6</v>
      </c>
      <c r="N6331" s="1" t="s">
        <v>7</v>
      </c>
      <c r="O6331" s="6"/>
    </row>
    <row r="6332">
      <c r="A6332" s="5">
        <v>203250.0</v>
      </c>
      <c r="B6332" s="2">
        <v>46053.0</v>
      </c>
      <c r="C6332" s="1" t="s">
        <v>122</v>
      </c>
      <c r="D6332" s="3" t="s">
        <v>385</v>
      </c>
      <c r="E6332" s="4">
        <v>46048.0</v>
      </c>
      <c r="F6332" s="5">
        <v>20.0</v>
      </c>
      <c r="G6332" s="5">
        <v>94.0</v>
      </c>
      <c r="H6332" s="5">
        <v>1845.0</v>
      </c>
      <c r="I6332" s="1" t="s">
        <v>71</v>
      </c>
      <c r="J6332" s="1" t="s">
        <v>123</v>
      </c>
      <c r="K6332" s="1" t="s">
        <v>13</v>
      </c>
      <c r="L6332" s="1" t="s">
        <v>5</v>
      </c>
      <c r="M6332" s="1" t="s">
        <v>6</v>
      </c>
      <c r="N6332" s="1" t="s">
        <v>7</v>
      </c>
      <c r="O6332" s="6"/>
    </row>
    <row r="6333">
      <c r="A6333" s="5">
        <v>203250.0</v>
      </c>
      <c r="B6333" s="2">
        <v>46053.0</v>
      </c>
      <c r="C6333" s="1" t="s">
        <v>122</v>
      </c>
      <c r="D6333" s="3" t="s">
        <v>181</v>
      </c>
      <c r="E6333" s="4">
        <v>46048.0</v>
      </c>
      <c r="F6333" s="5">
        <v>600.0</v>
      </c>
      <c r="G6333" s="5">
        <v>6.0</v>
      </c>
      <c r="H6333" s="5">
        <v>3583.0</v>
      </c>
      <c r="I6333" s="1" t="s">
        <v>75</v>
      </c>
      <c r="J6333" s="1" t="s">
        <v>123</v>
      </c>
      <c r="K6333" s="1" t="s">
        <v>13</v>
      </c>
      <c r="L6333" s="1" t="s">
        <v>5</v>
      </c>
      <c r="M6333" s="1" t="s">
        <v>6</v>
      </c>
      <c r="N6333" s="1" t="s">
        <v>7</v>
      </c>
      <c r="O6333" s="6"/>
    </row>
    <row r="6334">
      <c r="A6334" s="5">
        <v>203250.0</v>
      </c>
      <c r="B6334" s="2">
        <v>46053.0</v>
      </c>
      <c r="C6334" s="1" t="s">
        <v>122</v>
      </c>
      <c r="D6334" s="3" t="s">
        <v>484</v>
      </c>
      <c r="E6334" s="4">
        <v>46048.0</v>
      </c>
      <c r="F6334" s="5">
        <v>20.0</v>
      </c>
      <c r="G6334" s="5">
        <v>190.0</v>
      </c>
      <c r="H6334" s="5">
        <v>3733.0</v>
      </c>
      <c r="I6334" s="1" t="s">
        <v>75</v>
      </c>
      <c r="J6334" s="1" t="s">
        <v>123</v>
      </c>
      <c r="K6334" s="1" t="s">
        <v>13</v>
      </c>
      <c r="L6334" s="1" t="s">
        <v>5</v>
      </c>
      <c r="M6334" s="1" t="s">
        <v>6</v>
      </c>
      <c r="N6334" s="1" t="s">
        <v>7</v>
      </c>
      <c r="O6334" s="6"/>
    </row>
    <row r="6335">
      <c r="A6335" s="5">
        <v>203250.0</v>
      </c>
      <c r="B6335" s="2">
        <v>46053.0</v>
      </c>
      <c r="C6335" s="1" t="s">
        <v>122</v>
      </c>
      <c r="D6335" s="3" t="s">
        <v>183</v>
      </c>
      <c r="E6335" s="4">
        <v>46048.0</v>
      </c>
      <c r="F6335" s="5">
        <v>200.0</v>
      </c>
      <c r="G6335" s="5">
        <v>10.0</v>
      </c>
      <c r="H6335" s="5">
        <v>1909.0</v>
      </c>
      <c r="I6335" s="1" t="s">
        <v>75</v>
      </c>
      <c r="J6335" s="1" t="s">
        <v>123</v>
      </c>
      <c r="K6335" s="1" t="s">
        <v>13</v>
      </c>
      <c r="L6335" s="1" t="s">
        <v>5</v>
      </c>
      <c r="M6335" s="1" t="s">
        <v>6</v>
      </c>
      <c r="N6335" s="1" t="s">
        <v>7</v>
      </c>
      <c r="O6335" s="6"/>
    </row>
    <row r="6336">
      <c r="A6336" s="5">
        <v>203250.0</v>
      </c>
      <c r="B6336" s="2">
        <v>46053.0</v>
      </c>
      <c r="C6336" s="1" t="s">
        <v>122</v>
      </c>
      <c r="D6336" s="3" t="s">
        <v>285</v>
      </c>
      <c r="E6336" s="4">
        <v>46048.0</v>
      </c>
      <c r="F6336" s="5">
        <v>75.0</v>
      </c>
      <c r="G6336" s="5">
        <v>62.0</v>
      </c>
      <c r="H6336" s="5">
        <v>4529.0</v>
      </c>
      <c r="I6336" s="1" t="s">
        <v>75</v>
      </c>
      <c r="J6336" s="1" t="s">
        <v>123</v>
      </c>
      <c r="K6336" s="1" t="s">
        <v>13</v>
      </c>
      <c r="L6336" s="1" t="s">
        <v>5</v>
      </c>
      <c r="M6336" s="1" t="s">
        <v>6</v>
      </c>
      <c r="N6336" s="1" t="s">
        <v>7</v>
      </c>
      <c r="O6336" s="6"/>
    </row>
    <row r="6337">
      <c r="A6337" s="5">
        <v>203250.0</v>
      </c>
      <c r="B6337" s="2">
        <v>46053.0</v>
      </c>
      <c r="C6337" s="1" t="s">
        <v>122</v>
      </c>
      <c r="D6337" s="3" t="s">
        <v>349</v>
      </c>
      <c r="E6337" s="4">
        <v>46048.0</v>
      </c>
      <c r="F6337" s="5">
        <v>45.0</v>
      </c>
      <c r="G6337" s="5">
        <v>728.0</v>
      </c>
      <c r="H6337" s="5">
        <v>32106.0</v>
      </c>
      <c r="I6337" s="1" t="s">
        <v>75</v>
      </c>
      <c r="J6337" s="1" t="s">
        <v>123</v>
      </c>
      <c r="K6337" s="1" t="s">
        <v>13</v>
      </c>
      <c r="L6337" s="1" t="s">
        <v>5</v>
      </c>
      <c r="M6337" s="1" t="s">
        <v>6</v>
      </c>
      <c r="N6337" s="1" t="s">
        <v>7</v>
      </c>
      <c r="O6337" s="6"/>
    </row>
    <row r="6338">
      <c r="A6338" s="5">
        <v>203250.0</v>
      </c>
      <c r="B6338" s="2">
        <v>46053.0</v>
      </c>
      <c r="C6338" s="1" t="s">
        <v>122</v>
      </c>
      <c r="D6338" s="3" t="s">
        <v>388</v>
      </c>
      <c r="E6338" s="4">
        <v>46048.0</v>
      </c>
      <c r="F6338" s="5">
        <v>100.0</v>
      </c>
      <c r="G6338" s="5">
        <v>25.0</v>
      </c>
      <c r="H6338" s="5">
        <v>2414.0</v>
      </c>
      <c r="I6338" s="1" t="s">
        <v>71</v>
      </c>
      <c r="J6338" s="1" t="s">
        <v>123</v>
      </c>
      <c r="K6338" s="1" t="s">
        <v>13</v>
      </c>
      <c r="L6338" s="1" t="s">
        <v>5</v>
      </c>
      <c r="M6338" s="1" t="s">
        <v>6</v>
      </c>
      <c r="N6338" s="1" t="s">
        <v>7</v>
      </c>
      <c r="O6338" s="6"/>
    </row>
    <row r="6339">
      <c r="A6339" s="5">
        <v>203250.0</v>
      </c>
      <c r="B6339" s="2">
        <v>46053.0</v>
      </c>
      <c r="C6339" s="1" t="s">
        <v>122</v>
      </c>
      <c r="D6339" s="3" t="s">
        <v>358</v>
      </c>
      <c r="E6339" s="4">
        <v>46048.0</v>
      </c>
      <c r="F6339" s="5">
        <v>100.0</v>
      </c>
      <c r="G6339" s="5">
        <v>722.0</v>
      </c>
      <c r="H6339" s="5">
        <v>70805.0</v>
      </c>
      <c r="I6339" s="1" t="s">
        <v>75</v>
      </c>
      <c r="J6339" s="1" t="s">
        <v>123</v>
      </c>
      <c r="K6339" s="1" t="s">
        <v>13</v>
      </c>
      <c r="L6339" s="1" t="s">
        <v>5</v>
      </c>
      <c r="M6339" s="1" t="s">
        <v>6</v>
      </c>
      <c r="N6339" s="1" t="s">
        <v>7</v>
      </c>
      <c r="O6339" s="6"/>
    </row>
    <row r="6340">
      <c r="A6340" s="5">
        <v>203250.0</v>
      </c>
      <c r="B6340" s="2">
        <v>46053.0</v>
      </c>
      <c r="C6340" s="1" t="s">
        <v>122</v>
      </c>
      <c r="D6340" s="3" t="s">
        <v>193</v>
      </c>
      <c r="E6340" s="4">
        <v>46048.0</v>
      </c>
      <c r="F6340" s="5">
        <v>600.0</v>
      </c>
      <c r="G6340" s="5">
        <v>10.0</v>
      </c>
      <c r="H6340" s="5">
        <v>5846.0</v>
      </c>
      <c r="I6340" s="1" t="s">
        <v>75</v>
      </c>
      <c r="J6340" s="1" t="s">
        <v>123</v>
      </c>
      <c r="K6340" s="1" t="s">
        <v>13</v>
      </c>
      <c r="L6340" s="1" t="s">
        <v>5</v>
      </c>
      <c r="M6340" s="1" t="s">
        <v>6</v>
      </c>
      <c r="N6340" s="1" t="s">
        <v>7</v>
      </c>
      <c r="O6340" s="6"/>
    </row>
    <row r="6341">
      <c r="A6341" s="5">
        <v>203250.0</v>
      </c>
      <c r="B6341" s="2">
        <v>46053.0</v>
      </c>
      <c r="C6341" s="1" t="s">
        <v>122</v>
      </c>
      <c r="D6341" s="3" t="s">
        <v>162</v>
      </c>
      <c r="E6341" s="4">
        <v>46048.0</v>
      </c>
      <c r="F6341" s="5">
        <v>125.0</v>
      </c>
      <c r="G6341" s="5">
        <v>98.0</v>
      </c>
      <c r="H6341" s="5">
        <v>11964.0</v>
      </c>
      <c r="I6341" s="1" t="s">
        <v>71</v>
      </c>
      <c r="J6341" s="1" t="s">
        <v>123</v>
      </c>
      <c r="K6341" s="1" t="s">
        <v>13</v>
      </c>
      <c r="L6341" s="1" t="s">
        <v>5</v>
      </c>
      <c r="M6341" s="1" t="s">
        <v>6</v>
      </c>
      <c r="N6341" s="1" t="s">
        <v>7</v>
      </c>
      <c r="O6341" s="6"/>
    </row>
    <row r="6342">
      <c r="A6342" s="5">
        <v>203250.0</v>
      </c>
      <c r="B6342" s="2">
        <v>46053.0</v>
      </c>
      <c r="C6342" s="1" t="s">
        <v>122</v>
      </c>
      <c r="D6342" s="3" t="s">
        <v>281</v>
      </c>
      <c r="E6342" s="4">
        <v>46048.0</v>
      </c>
      <c r="F6342" s="5">
        <v>250.0</v>
      </c>
      <c r="G6342" s="5">
        <v>17.0</v>
      </c>
      <c r="H6342" s="5">
        <v>4186.0</v>
      </c>
      <c r="I6342" s="1" t="s">
        <v>75</v>
      </c>
      <c r="J6342" s="1" t="s">
        <v>123</v>
      </c>
      <c r="K6342" s="1" t="s">
        <v>13</v>
      </c>
      <c r="L6342" s="1" t="s">
        <v>5</v>
      </c>
      <c r="M6342" s="1" t="s">
        <v>6</v>
      </c>
      <c r="N6342" s="1" t="s">
        <v>7</v>
      </c>
      <c r="O6342" s="6"/>
    </row>
    <row r="6343">
      <c r="A6343" s="5">
        <v>203250.0</v>
      </c>
      <c r="B6343" s="2">
        <v>46053.0</v>
      </c>
      <c r="C6343" s="1" t="s">
        <v>122</v>
      </c>
      <c r="D6343" s="3" t="s">
        <v>298</v>
      </c>
      <c r="E6343" s="4">
        <v>46048.0</v>
      </c>
      <c r="F6343" s="5">
        <v>88.0</v>
      </c>
      <c r="G6343" s="5">
        <v>115.0</v>
      </c>
      <c r="H6343" s="5">
        <v>9902.0</v>
      </c>
      <c r="I6343" s="1" t="s">
        <v>75</v>
      </c>
      <c r="J6343" s="1" t="s">
        <v>123</v>
      </c>
      <c r="K6343" s="1" t="s">
        <v>13</v>
      </c>
      <c r="L6343" s="1" t="s">
        <v>5</v>
      </c>
      <c r="M6343" s="1" t="s">
        <v>6</v>
      </c>
      <c r="N6343" s="1" t="s">
        <v>7</v>
      </c>
      <c r="O6343" s="6"/>
    </row>
    <row r="6344">
      <c r="A6344" s="5">
        <v>203250.0</v>
      </c>
      <c r="B6344" s="2">
        <v>46053.0</v>
      </c>
      <c r="C6344" s="1" t="s">
        <v>122</v>
      </c>
      <c r="D6344" s="3" t="s">
        <v>143</v>
      </c>
      <c r="E6344" s="4">
        <v>46048.0</v>
      </c>
      <c r="F6344" s="5">
        <v>40.0</v>
      </c>
      <c r="G6344" s="5">
        <v>55.0</v>
      </c>
      <c r="H6344" s="5">
        <v>2169.0</v>
      </c>
      <c r="I6344" s="1" t="s">
        <v>75</v>
      </c>
      <c r="J6344" s="1" t="s">
        <v>123</v>
      </c>
      <c r="K6344" s="1" t="s">
        <v>13</v>
      </c>
      <c r="L6344" s="1" t="s">
        <v>5</v>
      </c>
      <c r="M6344" s="1" t="s">
        <v>6</v>
      </c>
      <c r="N6344" s="1" t="s">
        <v>7</v>
      </c>
      <c r="O6344" s="6"/>
    </row>
    <row r="6345">
      <c r="A6345" s="5">
        <v>203250.0</v>
      </c>
      <c r="B6345" s="2">
        <v>46053.0</v>
      </c>
      <c r="C6345" s="1" t="s">
        <v>122</v>
      </c>
      <c r="D6345" s="3" t="s">
        <v>169</v>
      </c>
      <c r="E6345" s="4">
        <v>46048.0</v>
      </c>
      <c r="F6345" s="5">
        <v>200.0</v>
      </c>
      <c r="G6345" s="5">
        <v>35.0</v>
      </c>
      <c r="H6345" s="5">
        <v>6848.0</v>
      </c>
      <c r="I6345" s="1" t="s">
        <v>75</v>
      </c>
      <c r="J6345" s="1" t="s">
        <v>123</v>
      </c>
      <c r="K6345" s="1" t="s">
        <v>13</v>
      </c>
      <c r="L6345" s="1" t="s">
        <v>5</v>
      </c>
      <c r="M6345" s="1" t="s">
        <v>6</v>
      </c>
      <c r="N6345" s="1" t="s">
        <v>7</v>
      </c>
      <c r="O6345" s="6"/>
    </row>
    <row r="6346">
      <c r="A6346" s="5">
        <v>203250.0</v>
      </c>
      <c r="B6346" s="2">
        <v>46053.0</v>
      </c>
      <c r="C6346" s="1" t="s">
        <v>122</v>
      </c>
      <c r="D6346" s="3" t="s">
        <v>363</v>
      </c>
      <c r="E6346" s="4">
        <v>46048.0</v>
      </c>
      <c r="F6346" s="5">
        <v>36.0</v>
      </c>
      <c r="G6346" s="5">
        <v>297.0</v>
      </c>
      <c r="H6346" s="5">
        <v>10473.0</v>
      </c>
      <c r="I6346" s="1" t="s">
        <v>75</v>
      </c>
      <c r="J6346" s="1" t="s">
        <v>123</v>
      </c>
      <c r="K6346" s="1" t="s">
        <v>13</v>
      </c>
      <c r="L6346" s="1" t="s">
        <v>5</v>
      </c>
      <c r="M6346" s="1" t="s">
        <v>6</v>
      </c>
      <c r="N6346" s="1" t="s">
        <v>7</v>
      </c>
      <c r="O6346" s="6"/>
    </row>
    <row r="6347">
      <c r="A6347" s="5">
        <v>203250.0</v>
      </c>
      <c r="B6347" s="2">
        <v>46053.0</v>
      </c>
      <c r="C6347" s="1" t="s">
        <v>122</v>
      </c>
      <c r="D6347" s="3" t="s">
        <v>78</v>
      </c>
      <c r="E6347" s="4">
        <v>46048.0</v>
      </c>
      <c r="F6347" s="5">
        <v>800.0</v>
      </c>
      <c r="G6347" s="5">
        <v>7.0</v>
      </c>
      <c r="H6347" s="5">
        <v>5458.0</v>
      </c>
      <c r="I6347" s="1" t="s">
        <v>75</v>
      </c>
      <c r="J6347" s="1" t="s">
        <v>123</v>
      </c>
      <c r="K6347" s="1" t="s">
        <v>13</v>
      </c>
      <c r="L6347" s="1" t="s">
        <v>5</v>
      </c>
      <c r="M6347" s="1" t="s">
        <v>6</v>
      </c>
      <c r="N6347" s="1" t="s">
        <v>7</v>
      </c>
      <c r="O6347" s="6"/>
    </row>
    <row r="6348">
      <c r="A6348" s="5">
        <v>203250.0</v>
      </c>
      <c r="B6348" s="2">
        <v>46053.0</v>
      </c>
      <c r="C6348" s="1" t="s">
        <v>122</v>
      </c>
      <c r="D6348" s="3" t="s">
        <v>171</v>
      </c>
      <c r="E6348" s="4">
        <v>46048.0</v>
      </c>
      <c r="F6348" s="5">
        <v>50.0</v>
      </c>
      <c r="G6348" s="5">
        <v>185.0</v>
      </c>
      <c r="H6348" s="5">
        <v>9057.0</v>
      </c>
      <c r="I6348" s="1" t="s">
        <v>75</v>
      </c>
      <c r="J6348" s="1" t="s">
        <v>123</v>
      </c>
      <c r="K6348" s="1" t="s">
        <v>13</v>
      </c>
      <c r="L6348" s="1" t="s">
        <v>5</v>
      </c>
      <c r="M6348" s="1" t="s">
        <v>6</v>
      </c>
      <c r="N6348" s="1" t="s">
        <v>7</v>
      </c>
      <c r="O6348" s="6"/>
    </row>
    <row r="6349">
      <c r="A6349" s="5">
        <v>203250.0</v>
      </c>
      <c r="B6349" s="2">
        <v>46053.0</v>
      </c>
      <c r="C6349" s="1" t="s">
        <v>122</v>
      </c>
      <c r="D6349" s="3" t="s">
        <v>1161</v>
      </c>
      <c r="E6349" s="4">
        <v>46048.0</v>
      </c>
      <c r="F6349" s="5">
        <v>30.0</v>
      </c>
      <c r="G6349" s="5">
        <v>205.0</v>
      </c>
      <c r="H6349" s="5">
        <v>6021.0</v>
      </c>
      <c r="I6349" s="1" t="s">
        <v>71</v>
      </c>
      <c r="J6349" s="1" t="s">
        <v>123</v>
      </c>
      <c r="K6349" s="1" t="s">
        <v>13</v>
      </c>
      <c r="L6349" s="1" t="s">
        <v>5</v>
      </c>
      <c r="M6349" s="1" t="s">
        <v>6</v>
      </c>
      <c r="N6349" s="1" t="s">
        <v>7</v>
      </c>
      <c r="O6349" s="6"/>
    </row>
    <row r="6350">
      <c r="A6350" s="5">
        <v>203250.0</v>
      </c>
      <c r="B6350" s="2">
        <v>46053.0</v>
      </c>
      <c r="C6350" s="1" t="s">
        <v>122</v>
      </c>
      <c r="D6350" s="3" t="s">
        <v>433</v>
      </c>
      <c r="E6350" s="4">
        <v>46048.0</v>
      </c>
      <c r="F6350" s="5">
        <v>50.0</v>
      </c>
      <c r="G6350" s="5">
        <v>231.0</v>
      </c>
      <c r="H6350" s="5">
        <v>11338.0</v>
      </c>
      <c r="I6350" s="1" t="s">
        <v>71</v>
      </c>
      <c r="J6350" s="1" t="s">
        <v>123</v>
      </c>
      <c r="K6350" s="1" t="s">
        <v>13</v>
      </c>
      <c r="L6350" s="1" t="s">
        <v>5</v>
      </c>
      <c r="M6350" s="1" t="s">
        <v>6</v>
      </c>
      <c r="N6350" s="1" t="s">
        <v>7</v>
      </c>
      <c r="O6350" s="6"/>
    </row>
    <row r="6351">
      <c r="A6351" s="5">
        <v>203250.0</v>
      </c>
      <c r="B6351" s="2">
        <v>46053.0</v>
      </c>
      <c r="C6351" s="1" t="s">
        <v>122</v>
      </c>
      <c r="D6351" s="3" t="s">
        <v>164</v>
      </c>
      <c r="E6351" s="4">
        <v>46048.0</v>
      </c>
      <c r="F6351" s="5">
        <v>160.0</v>
      </c>
      <c r="G6351" s="5">
        <v>71.0</v>
      </c>
      <c r="H6351" s="5">
        <v>11197.0</v>
      </c>
      <c r="I6351" s="1" t="s">
        <v>75</v>
      </c>
      <c r="J6351" s="1" t="s">
        <v>123</v>
      </c>
      <c r="K6351" s="1" t="s">
        <v>13</v>
      </c>
      <c r="L6351" s="1" t="s">
        <v>5</v>
      </c>
      <c r="M6351" s="1" t="s">
        <v>6</v>
      </c>
      <c r="N6351" s="1" t="s">
        <v>7</v>
      </c>
      <c r="O6351" s="6"/>
    </row>
    <row r="6352">
      <c r="A6352" s="5">
        <v>203250.0</v>
      </c>
      <c r="B6352" s="2">
        <v>46053.0</v>
      </c>
      <c r="C6352" s="1" t="s">
        <v>122</v>
      </c>
      <c r="D6352" s="3" t="s">
        <v>357</v>
      </c>
      <c r="E6352" s="4">
        <v>46048.0</v>
      </c>
      <c r="F6352" s="5">
        <v>50.0</v>
      </c>
      <c r="G6352" s="5">
        <v>334.0</v>
      </c>
      <c r="H6352" s="5">
        <v>16363.0</v>
      </c>
      <c r="I6352" s="1" t="s">
        <v>75</v>
      </c>
      <c r="J6352" s="1" t="s">
        <v>123</v>
      </c>
      <c r="K6352" s="1" t="s">
        <v>13</v>
      </c>
      <c r="L6352" s="1" t="s">
        <v>5</v>
      </c>
      <c r="M6352" s="1" t="s">
        <v>6</v>
      </c>
      <c r="N6352" s="1" t="s">
        <v>7</v>
      </c>
      <c r="O6352" s="6"/>
    </row>
    <row r="6353">
      <c r="A6353" s="5">
        <v>203250.0</v>
      </c>
      <c r="B6353" s="2">
        <v>46053.0</v>
      </c>
      <c r="C6353" s="1" t="s">
        <v>122</v>
      </c>
      <c r="D6353" s="3" t="s">
        <v>356</v>
      </c>
      <c r="E6353" s="4">
        <v>46048.0</v>
      </c>
      <c r="F6353" s="5">
        <v>10.0</v>
      </c>
      <c r="G6353" s="5">
        <v>489.0</v>
      </c>
      <c r="H6353" s="5">
        <v>4797.0</v>
      </c>
      <c r="I6353" s="1" t="s">
        <v>75</v>
      </c>
      <c r="J6353" s="1" t="s">
        <v>123</v>
      </c>
      <c r="K6353" s="1" t="s">
        <v>13</v>
      </c>
      <c r="L6353" s="1" t="s">
        <v>5</v>
      </c>
      <c r="M6353" s="1" t="s">
        <v>6</v>
      </c>
      <c r="N6353" s="1" t="s">
        <v>7</v>
      </c>
      <c r="O6353" s="6"/>
    </row>
    <row r="6354">
      <c r="A6354" s="5">
        <v>203250.0</v>
      </c>
      <c r="B6354" s="2">
        <v>46053.0</v>
      </c>
      <c r="C6354" s="1" t="s">
        <v>122</v>
      </c>
      <c r="D6354" s="3" t="s">
        <v>137</v>
      </c>
      <c r="E6354" s="4">
        <v>46048.0</v>
      </c>
      <c r="F6354" s="5">
        <v>200.0</v>
      </c>
      <c r="G6354" s="5">
        <v>31.0</v>
      </c>
      <c r="H6354" s="5">
        <v>6168.0</v>
      </c>
      <c r="I6354" s="1" t="s">
        <v>75</v>
      </c>
      <c r="J6354" s="1" t="s">
        <v>123</v>
      </c>
      <c r="K6354" s="1" t="s">
        <v>13</v>
      </c>
      <c r="L6354" s="1" t="s">
        <v>5</v>
      </c>
      <c r="M6354" s="1" t="s">
        <v>6</v>
      </c>
      <c r="N6354" s="1" t="s">
        <v>7</v>
      </c>
      <c r="O6354" s="6"/>
    </row>
    <row r="6355">
      <c r="A6355" s="5">
        <v>203250.0</v>
      </c>
      <c r="B6355" s="2">
        <v>46053.0</v>
      </c>
      <c r="C6355" s="1" t="s">
        <v>122</v>
      </c>
      <c r="D6355" s="3" t="s">
        <v>504</v>
      </c>
      <c r="E6355" s="4">
        <v>46048.0</v>
      </c>
      <c r="F6355" s="5">
        <v>108.0</v>
      </c>
      <c r="G6355" s="5">
        <v>28.0</v>
      </c>
      <c r="H6355" s="5">
        <v>2974.0</v>
      </c>
      <c r="I6355" s="1" t="s">
        <v>71</v>
      </c>
      <c r="J6355" s="1" t="s">
        <v>123</v>
      </c>
      <c r="K6355" s="1" t="s">
        <v>13</v>
      </c>
      <c r="L6355" s="1" t="s">
        <v>5</v>
      </c>
      <c r="M6355" s="1" t="s">
        <v>6</v>
      </c>
      <c r="N6355" s="1" t="s">
        <v>7</v>
      </c>
      <c r="O6355" s="6"/>
    </row>
    <row r="6356">
      <c r="A6356" s="5">
        <v>203250.0</v>
      </c>
      <c r="B6356" s="2">
        <v>46053.0</v>
      </c>
      <c r="C6356" s="1" t="s">
        <v>122</v>
      </c>
      <c r="D6356" s="3" t="s">
        <v>359</v>
      </c>
      <c r="E6356" s="4">
        <v>46048.0</v>
      </c>
      <c r="F6356" s="5">
        <v>200.0</v>
      </c>
      <c r="G6356" s="5">
        <v>76.0</v>
      </c>
      <c r="H6356" s="5">
        <v>14956.0</v>
      </c>
      <c r="I6356" s="1" t="s">
        <v>75</v>
      </c>
      <c r="J6356" s="1" t="s">
        <v>123</v>
      </c>
      <c r="K6356" s="1" t="s">
        <v>13</v>
      </c>
      <c r="L6356" s="1" t="s">
        <v>5</v>
      </c>
      <c r="M6356" s="1" t="s">
        <v>6</v>
      </c>
      <c r="N6356" s="1" t="s">
        <v>7</v>
      </c>
      <c r="O6356" s="6"/>
    </row>
    <row r="6357">
      <c r="A6357" s="5">
        <v>203250.0</v>
      </c>
      <c r="B6357" s="2">
        <v>46053.0</v>
      </c>
      <c r="C6357" s="1" t="s">
        <v>122</v>
      </c>
      <c r="D6357" s="3" t="s">
        <v>70</v>
      </c>
      <c r="E6357" s="4">
        <v>46048.0</v>
      </c>
      <c r="F6357" s="5">
        <v>104.0</v>
      </c>
      <c r="G6357" s="5">
        <v>307.0</v>
      </c>
      <c r="H6357" s="5">
        <v>31286.0</v>
      </c>
      <c r="I6357" s="1" t="s">
        <v>71</v>
      </c>
      <c r="J6357" s="1" t="s">
        <v>123</v>
      </c>
      <c r="K6357" s="1" t="s">
        <v>13</v>
      </c>
      <c r="L6357" s="1" t="s">
        <v>5</v>
      </c>
      <c r="M6357" s="1" t="s">
        <v>6</v>
      </c>
      <c r="N6357" s="1" t="s">
        <v>7</v>
      </c>
      <c r="O6357" s="6"/>
    </row>
    <row r="6358">
      <c r="A6358" s="5">
        <v>203251.0</v>
      </c>
      <c r="B6358" s="2">
        <v>46053.0</v>
      </c>
      <c r="C6358" s="1" t="s">
        <v>122</v>
      </c>
      <c r="D6358" s="3" t="s">
        <v>651</v>
      </c>
      <c r="E6358" s="4">
        <v>46048.0</v>
      </c>
      <c r="F6358" s="5">
        <v>200.0</v>
      </c>
      <c r="G6358" s="5">
        <v>42.0</v>
      </c>
      <c r="H6358" s="5">
        <v>8240.0</v>
      </c>
      <c r="I6358" s="1" t="s">
        <v>127</v>
      </c>
      <c r="J6358" s="1" t="s">
        <v>123</v>
      </c>
      <c r="K6358" s="1" t="s">
        <v>13</v>
      </c>
      <c r="L6358" s="1" t="s">
        <v>5</v>
      </c>
      <c r="M6358" s="1" t="s">
        <v>6</v>
      </c>
      <c r="N6358" s="1" t="s">
        <v>7</v>
      </c>
      <c r="O6358" s="6"/>
    </row>
    <row r="6359">
      <c r="A6359" s="5">
        <v>203251.0</v>
      </c>
      <c r="B6359" s="2">
        <v>46053.0</v>
      </c>
      <c r="C6359" s="1" t="s">
        <v>122</v>
      </c>
      <c r="D6359" s="3" t="s">
        <v>372</v>
      </c>
      <c r="E6359" s="4">
        <v>46048.0</v>
      </c>
      <c r="F6359" s="5">
        <v>60.0</v>
      </c>
      <c r="G6359" s="5">
        <v>132.0</v>
      </c>
      <c r="H6359" s="5">
        <v>7790.0</v>
      </c>
      <c r="I6359" s="1" t="s">
        <v>127</v>
      </c>
      <c r="J6359" s="1" t="s">
        <v>123</v>
      </c>
      <c r="K6359" s="1" t="s">
        <v>13</v>
      </c>
      <c r="L6359" s="1" t="s">
        <v>5</v>
      </c>
      <c r="M6359" s="1" t="s">
        <v>6</v>
      </c>
      <c r="N6359" s="1" t="s">
        <v>7</v>
      </c>
      <c r="O6359" s="6"/>
    </row>
    <row r="6360">
      <c r="A6360" s="5">
        <v>203251.0</v>
      </c>
      <c r="B6360" s="2">
        <v>46053.0</v>
      </c>
      <c r="C6360" s="1" t="s">
        <v>122</v>
      </c>
      <c r="D6360" s="3" t="s">
        <v>655</v>
      </c>
      <c r="E6360" s="4">
        <v>46048.0</v>
      </c>
      <c r="F6360" s="5">
        <v>10.0</v>
      </c>
      <c r="G6360" s="5">
        <v>368.0</v>
      </c>
      <c r="H6360" s="5">
        <v>3603.0</v>
      </c>
      <c r="I6360" s="1" t="s">
        <v>127</v>
      </c>
      <c r="J6360" s="1" t="s">
        <v>123</v>
      </c>
      <c r="K6360" s="1" t="s">
        <v>13</v>
      </c>
      <c r="L6360" s="1" t="s">
        <v>5</v>
      </c>
      <c r="M6360" s="1" t="s">
        <v>6</v>
      </c>
      <c r="N6360" s="1" t="s">
        <v>7</v>
      </c>
      <c r="O6360" s="6"/>
    </row>
    <row r="6361">
      <c r="A6361" s="5">
        <v>203251.0</v>
      </c>
      <c r="B6361" s="2">
        <v>46053.0</v>
      </c>
      <c r="C6361" s="1" t="s">
        <v>122</v>
      </c>
      <c r="D6361" s="3" t="s">
        <v>365</v>
      </c>
      <c r="E6361" s="4">
        <v>46048.0</v>
      </c>
      <c r="F6361" s="5">
        <v>12.0</v>
      </c>
      <c r="G6361" s="5">
        <v>101.0</v>
      </c>
      <c r="H6361" s="5">
        <v>1191.0</v>
      </c>
      <c r="I6361" s="1" t="s">
        <v>127</v>
      </c>
      <c r="J6361" s="1" t="s">
        <v>123</v>
      </c>
      <c r="K6361" s="1" t="s">
        <v>13</v>
      </c>
      <c r="L6361" s="1" t="s">
        <v>5</v>
      </c>
      <c r="M6361" s="1" t="s">
        <v>6</v>
      </c>
      <c r="N6361" s="1" t="s">
        <v>7</v>
      </c>
      <c r="O6361" s="6"/>
    </row>
    <row r="6362">
      <c r="A6362" s="5">
        <v>203251.0</v>
      </c>
      <c r="B6362" s="2">
        <v>46053.0</v>
      </c>
      <c r="C6362" s="1" t="s">
        <v>122</v>
      </c>
      <c r="D6362" s="3" t="s">
        <v>139</v>
      </c>
      <c r="E6362" s="4">
        <v>46048.0</v>
      </c>
      <c r="F6362" s="5">
        <v>96.0</v>
      </c>
      <c r="G6362" s="5">
        <v>92.0</v>
      </c>
      <c r="H6362" s="5">
        <v>8671.0</v>
      </c>
      <c r="I6362" s="1" t="s">
        <v>127</v>
      </c>
      <c r="J6362" s="1" t="s">
        <v>123</v>
      </c>
      <c r="K6362" s="1" t="s">
        <v>13</v>
      </c>
      <c r="L6362" s="1" t="s">
        <v>5</v>
      </c>
      <c r="M6362" s="1" t="s">
        <v>6</v>
      </c>
      <c r="N6362" s="1" t="s">
        <v>7</v>
      </c>
      <c r="O6362" s="6"/>
    </row>
    <row r="6363">
      <c r="A6363" s="5">
        <v>203251.0</v>
      </c>
      <c r="B6363" s="2">
        <v>46053.0</v>
      </c>
      <c r="C6363" s="1" t="s">
        <v>122</v>
      </c>
      <c r="D6363" s="3" t="s">
        <v>1162</v>
      </c>
      <c r="E6363" s="4">
        <v>46048.0</v>
      </c>
      <c r="F6363" s="5">
        <v>10.0</v>
      </c>
      <c r="G6363" s="5">
        <v>157.0</v>
      </c>
      <c r="H6363" s="5">
        <v>1542.0</v>
      </c>
      <c r="I6363" s="1" t="s">
        <v>127</v>
      </c>
      <c r="J6363" s="1" t="s">
        <v>123</v>
      </c>
      <c r="K6363" s="1" t="s">
        <v>13</v>
      </c>
      <c r="L6363" s="1" t="s">
        <v>5</v>
      </c>
      <c r="M6363" s="1" t="s">
        <v>6</v>
      </c>
      <c r="N6363" s="1" t="s">
        <v>7</v>
      </c>
      <c r="O6363" s="6"/>
    </row>
    <row r="6364">
      <c r="A6364" s="5">
        <v>203251.0</v>
      </c>
      <c r="B6364" s="2">
        <v>46053.0</v>
      </c>
      <c r="C6364" s="1" t="s">
        <v>122</v>
      </c>
      <c r="D6364" s="3" t="s">
        <v>368</v>
      </c>
      <c r="E6364" s="4">
        <v>46048.0</v>
      </c>
      <c r="F6364" s="5">
        <v>16.0</v>
      </c>
      <c r="G6364" s="5">
        <v>271.0</v>
      </c>
      <c r="H6364" s="5">
        <v>4257.0</v>
      </c>
      <c r="I6364" s="1" t="s">
        <v>127</v>
      </c>
      <c r="J6364" s="1" t="s">
        <v>123</v>
      </c>
      <c r="K6364" s="1" t="s">
        <v>13</v>
      </c>
      <c r="L6364" s="1" t="s">
        <v>5</v>
      </c>
      <c r="M6364" s="1" t="s">
        <v>6</v>
      </c>
      <c r="N6364" s="1" t="s">
        <v>7</v>
      </c>
      <c r="O6364" s="6"/>
    </row>
    <row r="6365">
      <c r="A6365" s="5">
        <v>203251.0</v>
      </c>
      <c r="B6365" s="2">
        <v>46053.0</v>
      </c>
      <c r="C6365" s="1" t="s">
        <v>122</v>
      </c>
      <c r="D6365" s="3" t="s">
        <v>652</v>
      </c>
      <c r="E6365" s="4">
        <v>46048.0</v>
      </c>
      <c r="F6365" s="5">
        <v>45.0</v>
      </c>
      <c r="G6365" s="5">
        <v>109.0</v>
      </c>
      <c r="H6365" s="5">
        <v>4796.0</v>
      </c>
      <c r="I6365" s="1" t="s">
        <v>127</v>
      </c>
      <c r="J6365" s="1" t="s">
        <v>123</v>
      </c>
      <c r="K6365" s="1" t="s">
        <v>13</v>
      </c>
      <c r="L6365" s="1" t="s">
        <v>5</v>
      </c>
      <c r="M6365" s="1" t="s">
        <v>6</v>
      </c>
      <c r="N6365" s="1" t="s">
        <v>7</v>
      </c>
      <c r="O6365" s="6"/>
    </row>
    <row r="6366">
      <c r="A6366" s="5">
        <v>203251.0</v>
      </c>
      <c r="B6366" s="2">
        <v>46053.0</v>
      </c>
      <c r="C6366" s="1" t="s">
        <v>122</v>
      </c>
      <c r="D6366" s="3" t="s">
        <v>1163</v>
      </c>
      <c r="E6366" s="4">
        <v>46048.0</v>
      </c>
      <c r="F6366" s="5">
        <v>25.0</v>
      </c>
      <c r="G6366" s="5">
        <v>86.0</v>
      </c>
      <c r="H6366" s="5">
        <v>2100.0</v>
      </c>
      <c r="I6366" s="1" t="s">
        <v>127</v>
      </c>
      <c r="J6366" s="1" t="s">
        <v>123</v>
      </c>
      <c r="K6366" s="1" t="s">
        <v>13</v>
      </c>
      <c r="L6366" s="1" t="s">
        <v>5</v>
      </c>
      <c r="M6366" s="1" t="s">
        <v>6</v>
      </c>
      <c r="N6366" s="1" t="s">
        <v>7</v>
      </c>
      <c r="O6366" s="6"/>
    </row>
    <row r="6367">
      <c r="A6367" s="5">
        <v>203251.0</v>
      </c>
      <c r="B6367" s="2">
        <v>46053.0</v>
      </c>
      <c r="C6367" s="1" t="s">
        <v>122</v>
      </c>
      <c r="D6367" s="3" t="s">
        <v>364</v>
      </c>
      <c r="E6367" s="4">
        <v>46048.0</v>
      </c>
      <c r="F6367" s="5">
        <v>10.0</v>
      </c>
      <c r="G6367" s="5">
        <v>272.0</v>
      </c>
      <c r="H6367" s="5">
        <v>2671.0</v>
      </c>
      <c r="I6367" s="1" t="s">
        <v>127</v>
      </c>
      <c r="J6367" s="1" t="s">
        <v>123</v>
      </c>
      <c r="K6367" s="1" t="s">
        <v>13</v>
      </c>
      <c r="L6367" s="1" t="s">
        <v>5</v>
      </c>
      <c r="M6367" s="1" t="s">
        <v>6</v>
      </c>
      <c r="N6367" s="1" t="s">
        <v>7</v>
      </c>
      <c r="O6367" s="6"/>
    </row>
    <row r="6368">
      <c r="A6368" s="5">
        <v>203251.0</v>
      </c>
      <c r="B6368" s="2">
        <v>46053.0</v>
      </c>
      <c r="C6368" s="1" t="s">
        <v>122</v>
      </c>
      <c r="D6368" s="3" t="s">
        <v>367</v>
      </c>
      <c r="E6368" s="4">
        <v>46048.0</v>
      </c>
      <c r="F6368" s="5">
        <v>25.0</v>
      </c>
      <c r="G6368" s="5">
        <v>81.0</v>
      </c>
      <c r="H6368" s="5">
        <v>1995.0</v>
      </c>
      <c r="I6368" s="1" t="s">
        <v>127</v>
      </c>
      <c r="J6368" s="1" t="s">
        <v>123</v>
      </c>
      <c r="K6368" s="1" t="s">
        <v>13</v>
      </c>
      <c r="L6368" s="1" t="s">
        <v>5</v>
      </c>
      <c r="M6368" s="1" t="s">
        <v>6</v>
      </c>
      <c r="N6368" s="1" t="s">
        <v>7</v>
      </c>
      <c r="O6368" s="6"/>
    </row>
    <row r="6369">
      <c r="A6369" s="5">
        <v>203251.0</v>
      </c>
      <c r="B6369" s="2">
        <v>46053.0</v>
      </c>
      <c r="C6369" s="1" t="s">
        <v>122</v>
      </c>
      <c r="D6369" s="3" t="s">
        <v>147</v>
      </c>
      <c r="E6369" s="4">
        <v>46048.0</v>
      </c>
      <c r="F6369" s="5">
        <v>18.0</v>
      </c>
      <c r="G6369" s="5">
        <v>246.0</v>
      </c>
      <c r="H6369" s="5">
        <v>4332.0</v>
      </c>
      <c r="I6369" s="1" t="s">
        <v>127</v>
      </c>
      <c r="J6369" s="1" t="s">
        <v>123</v>
      </c>
      <c r="K6369" s="1" t="s">
        <v>13</v>
      </c>
      <c r="L6369" s="1" t="s">
        <v>5</v>
      </c>
      <c r="M6369" s="1" t="s">
        <v>6</v>
      </c>
      <c r="N6369" s="1" t="s">
        <v>7</v>
      </c>
      <c r="O6369" s="6"/>
    </row>
    <row r="6370">
      <c r="A6370" s="5">
        <v>203251.0</v>
      </c>
      <c r="B6370" s="2">
        <v>46053.0</v>
      </c>
      <c r="C6370" s="1" t="s">
        <v>122</v>
      </c>
      <c r="D6370" s="3" t="s">
        <v>374</v>
      </c>
      <c r="E6370" s="4">
        <v>46048.0</v>
      </c>
      <c r="F6370" s="5">
        <v>48.0</v>
      </c>
      <c r="G6370" s="5">
        <v>241.0</v>
      </c>
      <c r="H6370" s="5">
        <v>11341.0</v>
      </c>
      <c r="I6370" s="1" t="s">
        <v>127</v>
      </c>
      <c r="J6370" s="1" t="s">
        <v>123</v>
      </c>
      <c r="K6370" s="1" t="s">
        <v>13</v>
      </c>
      <c r="L6370" s="1" t="s">
        <v>5</v>
      </c>
      <c r="M6370" s="1" t="s">
        <v>6</v>
      </c>
      <c r="N6370" s="1" t="s">
        <v>7</v>
      </c>
      <c r="O6370" s="6"/>
    </row>
    <row r="6371">
      <c r="A6371" s="5">
        <v>203251.0</v>
      </c>
      <c r="B6371" s="2">
        <v>46053.0</v>
      </c>
      <c r="C6371" s="1" t="s">
        <v>122</v>
      </c>
      <c r="D6371" s="3" t="s">
        <v>126</v>
      </c>
      <c r="E6371" s="4">
        <v>46048.0</v>
      </c>
      <c r="F6371" s="5">
        <v>225.0</v>
      </c>
      <c r="G6371" s="5">
        <v>30.0</v>
      </c>
      <c r="H6371" s="5">
        <v>6660.0</v>
      </c>
      <c r="I6371" s="1" t="s">
        <v>127</v>
      </c>
      <c r="J6371" s="1" t="s">
        <v>123</v>
      </c>
      <c r="K6371" s="1" t="s">
        <v>13</v>
      </c>
      <c r="L6371" s="1" t="s">
        <v>5</v>
      </c>
      <c r="M6371" s="1" t="s">
        <v>6</v>
      </c>
      <c r="N6371" s="1" t="s">
        <v>7</v>
      </c>
      <c r="O6371" s="6"/>
    </row>
    <row r="6372">
      <c r="A6372" s="5">
        <v>203251.0</v>
      </c>
      <c r="B6372" s="2">
        <v>46053.0</v>
      </c>
      <c r="C6372" s="1" t="s">
        <v>122</v>
      </c>
      <c r="D6372" s="3" t="s">
        <v>202</v>
      </c>
      <c r="E6372" s="4">
        <v>46048.0</v>
      </c>
      <c r="F6372" s="5">
        <v>50.0</v>
      </c>
      <c r="G6372" s="5">
        <v>42.0</v>
      </c>
      <c r="H6372" s="5">
        <v>2071.0</v>
      </c>
      <c r="I6372" s="1" t="s">
        <v>127</v>
      </c>
      <c r="J6372" s="1" t="s">
        <v>123</v>
      </c>
      <c r="K6372" s="1" t="s">
        <v>13</v>
      </c>
      <c r="L6372" s="1" t="s">
        <v>5</v>
      </c>
      <c r="M6372" s="1" t="s">
        <v>6</v>
      </c>
      <c r="N6372" s="1" t="s">
        <v>7</v>
      </c>
      <c r="O6372" s="6"/>
    </row>
    <row r="6373">
      <c r="A6373" s="5">
        <v>203251.0</v>
      </c>
      <c r="B6373" s="2">
        <v>46053.0</v>
      </c>
      <c r="C6373" s="1" t="s">
        <v>122</v>
      </c>
      <c r="D6373" s="3" t="s">
        <v>146</v>
      </c>
      <c r="E6373" s="4">
        <v>46048.0</v>
      </c>
      <c r="F6373" s="5">
        <v>150.0</v>
      </c>
      <c r="G6373" s="5">
        <v>52.0</v>
      </c>
      <c r="H6373" s="5">
        <v>7589.0</v>
      </c>
      <c r="I6373" s="1" t="s">
        <v>127</v>
      </c>
      <c r="J6373" s="1" t="s">
        <v>123</v>
      </c>
      <c r="K6373" s="1" t="s">
        <v>13</v>
      </c>
      <c r="L6373" s="1" t="s">
        <v>5</v>
      </c>
      <c r="M6373" s="1" t="s">
        <v>6</v>
      </c>
      <c r="N6373" s="1" t="s">
        <v>7</v>
      </c>
      <c r="O6373" s="6"/>
    </row>
    <row r="6374">
      <c r="A6374" s="5">
        <v>203251.0</v>
      </c>
      <c r="B6374" s="2">
        <v>46053.0</v>
      </c>
      <c r="C6374" s="1" t="s">
        <v>122</v>
      </c>
      <c r="D6374" s="3" t="s">
        <v>543</v>
      </c>
      <c r="E6374" s="4">
        <v>46048.0</v>
      </c>
      <c r="F6374" s="5">
        <v>15.0</v>
      </c>
      <c r="G6374" s="5">
        <v>156.0</v>
      </c>
      <c r="H6374" s="5">
        <v>2292.0</v>
      </c>
      <c r="I6374" s="1" t="s">
        <v>127</v>
      </c>
      <c r="J6374" s="1" t="s">
        <v>123</v>
      </c>
      <c r="K6374" s="1" t="s">
        <v>13</v>
      </c>
      <c r="L6374" s="1" t="s">
        <v>5</v>
      </c>
      <c r="M6374" s="1" t="s">
        <v>6</v>
      </c>
      <c r="N6374" s="1" t="s">
        <v>7</v>
      </c>
      <c r="O6374" s="6"/>
    </row>
    <row r="6375">
      <c r="A6375" s="5">
        <v>300510.0</v>
      </c>
      <c r="B6375" s="2">
        <v>46053.0</v>
      </c>
      <c r="C6375" s="1" t="s">
        <v>122</v>
      </c>
      <c r="D6375" s="3" t="s">
        <v>18</v>
      </c>
      <c r="E6375" s="4">
        <v>46048.0</v>
      </c>
      <c r="F6375" s="5">
        <v>12.0</v>
      </c>
      <c r="G6375" s="5">
        <v>375.0</v>
      </c>
      <c r="H6375" s="5">
        <v>4411.0</v>
      </c>
      <c r="I6375" s="1" t="s">
        <v>2</v>
      </c>
      <c r="J6375" s="1" t="s">
        <v>123</v>
      </c>
      <c r="K6375" s="1" t="s">
        <v>13</v>
      </c>
      <c r="L6375" s="1" t="s">
        <v>5</v>
      </c>
      <c r="M6375" s="1" t="s">
        <v>6</v>
      </c>
      <c r="N6375" s="1" t="s">
        <v>7</v>
      </c>
      <c r="O6375" s="6"/>
    </row>
    <row r="6376">
      <c r="A6376" s="5">
        <v>300510.0</v>
      </c>
      <c r="B6376" s="2">
        <v>46053.0</v>
      </c>
      <c r="C6376" s="1" t="s">
        <v>122</v>
      </c>
      <c r="D6376" s="3" t="s">
        <v>225</v>
      </c>
      <c r="E6376" s="4">
        <v>46048.0</v>
      </c>
      <c r="F6376" s="5">
        <v>8.0</v>
      </c>
      <c r="G6376" s="5">
        <v>549.0</v>
      </c>
      <c r="H6376" s="5">
        <v>4304.0</v>
      </c>
      <c r="I6376" s="1" t="s">
        <v>2</v>
      </c>
      <c r="J6376" s="1" t="s">
        <v>123</v>
      </c>
      <c r="K6376" s="1" t="s">
        <v>13</v>
      </c>
      <c r="L6376" s="1" t="s">
        <v>5</v>
      </c>
      <c r="M6376" s="1" t="s">
        <v>6</v>
      </c>
      <c r="N6376" s="1" t="s">
        <v>7</v>
      </c>
      <c r="O6376" s="6"/>
    </row>
    <row r="6377">
      <c r="A6377" s="5">
        <v>300510.0</v>
      </c>
      <c r="B6377" s="2">
        <v>46053.0</v>
      </c>
      <c r="C6377" s="1" t="s">
        <v>122</v>
      </c>
      <c r="D6377" s="3" t="s">
        <v>17</v>
      </c>
      <c r="E6377" s="4">
        <v>46048.0</v>
      </c>
      <c r="F6377" s="5">
        <v>6.0</v>
      </c>
      <c r="G6377" s="5">
        <v>755.0</v>
      </c>
      <c r="H6377" s="5">
        <v>4440.0</v>
      </c>
      <c r="I6377" s="1" t="s">
        <v>2</v>
      </c>
      <c r="J6377" s="1" t="s">
        <v>123</v>
      </c>
      <c r="K6377" s="1" t="s">
        <v>13</v>
      </c>
      <c r="L6377" s="1" t="s">
        <v>5</v>
      </c>
      <c r="M6377" s="1" t="s">
        <v>6</v>
      </c>
      <c r="N6377" s="1" t="s">
        <v>7</v>
      </c>
      <c r="O6377" s="6"/>
    </row>
    <row r="6378">
      <c r="A6378" s="5">
        <v>300510.0</v>
      </c>
      <c r="B6378" s="2">
        <v>46053.0</v>
      </c>
      <c r="C6378" s="1" t="s">
        <v>122</v>
      </c>
      <c r="D6378" s="3" t="s">
        <v>1164</v>
      </c>
      <c r="E6378" s="4">
        <v>46048.0</v>
      </c>
      <c r="F6378" s="5">
        <v>4.0</v>
      </c>
      <c r="G6378" s="5">
        <v>1208.0</v>
      </c>
      <c r="H6378" s="5">
        <v>4737.0</v>
      </c>
      <c r="I6378" s="1" t="s">
        <v>2</v>
      </c>
      <c r="J6378" s="1" t="s">
        <v>123</v>
      </c>
      <c r="K6378" s="1" t="s">
        <v>13</v>
      </c>
      <c r="L6378" s="1" t="s">
        <v>5</v>
      </c>
      <c r="M6378" s="1" t="s">
        <v>6</v>
      </c>
      <c r="N6378" s="1" t="s">
        <v>7</v>
      </c>
      <c r="O6378" s="6"/>
    </row>
    <row r="6379">
      <c r="A6379" s="5">
        <v>203252.0</v>
      </c>
      <c r="B6379" s="2">
        <v>46053.0</v>
      </c>
      <c r="C6379" s="1" t="s">
        <v>122</v>
      </c>
      <c r="D6379" s="3" t="s">
        <v>144</v>
      </c>
      <c r="E6379" s="4">
        <v>46048.0</v>
      </c>
      <c r="F6379" s="5">
        <v>150.0</v>
      </c>
      <c r="G6379" s="5">
        <v>465.0</v>
      </c>
      <c r="H6379" s="5">
        <v>68361.0</v>
      </c>
      <c r="I6379" s="1" t="s">
        <v>125</v>
      </c>
      <c r="J6379" s="1" t="s">
        <v>123</v>
      </c>
      <c r="K6379" s="1" t="s">
        <v>13</v>
      </c>
      <c r="L6379" s="1" t="s">
        <v>5</v>
      </c>
      <c r="M6379" s="1" t="s">
        <v>6</v>
      </c>
      <c r="N6379" s="1" t="s">
        <v>7</v>
      </c>
      <c r="O6379" s="6"/>
    </row>
    <row r="6380">
      <c r="A6380" s="5">
        <v>203252.0</v>
      </c>
      <c r="B6380" s="2">
        <v>46053.0</v>
      </c>
      <c r="C6380" s="1" t="s">
        <v>122</v>
      </c>
      <c r="D6380" s="3" t="s">
        <v>938</v>
      </c>
      <c r="E6380" s="4">
        <v>46048.0</v>
      </c>
      <c r="F6380" s="5">
        <v>50.0</v>
      </c>
      <c r="G6380" s="5">
        <v>32.0</v>
      </c>
      <c r="H6380" s="5">
        <v>1556.0</v>
      </c>
      <c r="I6380" s="1" t="s">
        <v>125</v>
      </c>
      <c r="J6380" s="1" t="s">
        <v>123</v>
      </c>
      <c r="K6380" s="1" t="s">
        <v>13</v>
      </c>
      <c r="L6380" s="1" t="s">
        <v>5</v>
      </c>
      <c r="M6380" s="1" t="s">
        <v>6</v>
      </c>
      <c r="N6380" s="1" t="s">
        <v>7</v>
      </c>
      <c r="O6380" s="6"/>
    </row>
    <row r="6381">
      <c r="A6381" s="5">
        <v>203252.0</v>
      </c>
      <c r="B6381" s="2">
        <v>46053.0</v>
      </c>
      <c r="C6381" s="1" t="s">
        <v>122</v>
      </c>
      <c r="D6381" s="3" t="s">
        <v>214</v>
      </c>
      <c r="E6381" s="4">
        <v>46048.0</v>
      </c>
      <c r="F6381" s="5">
        <v>70.0</v>
      </c>
      <c r="G6381" s="5">
        <v>926.0</v>
      </c>
      <c r="H6381" s="5">
        <v>63528.0</v>
      </c>
      <c r="I6381" s="1" t="s">
        <v>125</v>
      </c>
      <c r="J6381" s="1" t="s">
        <v>123</v>
      </c>
      <c r="K6381" s="1" t="s">
        <v>13</v>
      </c>
      <c r="L6381" s="1" t="s">
        <v>5</v>
      </c>
      <c r="M6381" s="1" t="s">
        <v>6</v>
      </c>
      <c r="N6381" s="1" t="s">
        <v>7</v>
      </c>
      <c r="O6381" s="6"/>
    </row>
    <row r="6382">
      <c r="A6382" s="5">
        <v>203252.0</v>
      </c>
      <c r="B6382" s="2">
        <v>46053.0</v>
      </c>
      <c r="C6382" s="1" t="s">
        <v>122</v>
      </c>
      <c r="D6382" s="3" t="s">
        <v>939</v>
      </c>
      <c r="E6382" s="4">
        <v>46048.0</v>
      </c>
      <c r="F6382" s="5">
        <v>20.0</v>
      </c>
      <c r="G6382" s="5">
        <v>76.0</v>
      </c>
      <c r="H6382" s="5">
        <v>1486.0</v>
      </c>
      <c r="I6382" s="1" t="s">
        <v>125</v>
      </c>
      <c r="J6382" s="1" t="s">
        <v>123</v>
      </c>
      <c r="K6382" s="1" t="s">
        <v>13</v>
      </c>
      <c r="L6382" s="1" t="s">
        <v>5</v>
      </c>
      <c r="M6382" s="1" t="s">
        <v>6</v>
      </c>
      <c r="N6382" s="1" t="s">
        <v>7</v>
      </c>
      <c r="O6382" s="6"/>
    </row>
    <row r="6383">
      <c r="A6383" s="5">
        <v>203252.0</v>
      </c>
      <c r="B6383" s="2">
        <v>46053.0</v>
      </c>
      <c r="C6383" s="1" t="s">
        <v>122</v>
      </c>
      <c r="D6383" s="3" t="s">
        <v>129</v>
      </c>
      <c r="E6383" s="4">
        <v>46048.0</v>
      </c>
      <c r="F6383" s="5">
        <v>45.0</v>
      </c>
      <c r="G6383" s="5">
        <v>1672.0</v>
      </c>
      <c r="H6383" s="5">
        <v>73736.0</v>
      </c>
      <c r="I6383" s="1" t="s">
        <v>125</v>
      </c>
      <c r="J6383" s="1" t="s">
        <v>123</v>
      </c>
      <c r="K6383" s="1" t="s">
        <v>13</v>
      </c>
      <c r="L6383" s="1" t="s">
        <v>5</v>
      </c>
      <c r="M6383" s="1" t="s">
        <v>6</v>
      </c>
      <c r="N6383" s="1" t="s">
        <v>7</v>
      </c>
      <c r="O6383" s="6"/>
    </row>
    <row r="6384">
      <c r="A6384" s="5">
        <v>203252.0</v>
      </c>
      <c r="B6384" s="2">
        <v>46053.0</v>
      </c>
      <c r="C6384" s="1" t="s">
        <v>122</v>
      </c>
      <c r="D6384" s="3" t="s">
        <v>653</v>
      </c>
      <c r="E6384" s="4">
        <v>46048.0</v>
      </c>
      <c r="F6384" s="5">
        <v>60.0</v>
      </c>
      <c r="G6384" s="5">
        <v>80.0</v>
      </c>
      <c r="H6384" s="5">
        <v>4703.0</v>
      </c>
      <c r="I6384" s="1" t="s">
        <v>125</v>
      </c>
      <c r="J6384" s="1" t="s">
        <v>123</v>
      </c>
      <c r="K6384" s="1" t="s">
        <v>13</v>
      </c>
      <c r="L6384" s="1" t="s">
        <v>5</v>
      </c>
      <c r="M6384" s="1" t="s">
        <v>6</v>
      </c>
      <c r="N6384" s="1" t="s">
        <v>7</v>
      </c>
      <c r="O6384" s="6"/>
    </row>
    <row r="6385">
      <c r="A6385" s="5">
        <v>203252.0</v>
      </c>
      <c r="B6385" s="2">
        <v>46053.0</v>
      </c>
      <c r="C6385" s="1" t="s">
        <v>122</v>
      </c>
      <c r="D6385" s="3" t="s">
        <v>1165</v>
      </c>
      <c r="E6385" s="4">
        <v>46048.0</v>
      </c>
      <c r="F6385" s="5">
        <v>28.0</v>
      </c>
      <c r="G6385" s="5">
        <v>53.0</v>
      </c>
      <c r="H6385" s="5">
        <v>1455.0</v>
      </c>
      <c r="I6385" s="1" t="s">
        <v>125</v>
      </c>
      <c r="J6385" s="1" t="s">
        <v>123</v>
      </c>
      <c r="K6385" s="1" t="s">
        <v>13</v>
      </c>
      <c r="L6385" s="1" t="s">
        <v>5</v>
      </c>
      <c r="M6385" s="1" t="s">
        <v>6</v>
      </c>
      <c r="N6385" s="1" t="s">
        <v>7</v>
      </c>
      <c r="O6385" s="6"/>
    </row>
    <row r="6386">
      <c r="A6386" s="5">
        <v>203252.0</v>
      </c>
      <c r="B6386" s="2">
        <v>46053.0</v>
      </c>
      <c r="C6386" s="1" t="s">
        <v>122</v>
      </c>
      <c r="D6386" s="3" t="s">
        <v>145</v>
      </c>
      <c r="E6386" s="4">
        <v>46048.0</v>
      </c>
      <c r="F6386" s="5">
        <v>60.0</v>
      </c>
      <c r="G6386" s="5">
        <v>102.0</v>
      </c>
      <c r="H6386" s="5">
        <v>6015.0</v>
      </c>
      <c r="I6386" s="1" t="s">
        <v>125</v>
      </c>
      <c r="J6386" s="1" t="s">
        <v>123</v>
      </c>
      <c r="K6386" s="1" t="s">
        <v>13</v>
      </c>
      <c r="L6386" s="1" t="s">
        <v>5</v>
      </c>
      <c r="M6386" s="1" t="s">
        <v>6</v>
      </c>
      <c r="N6386" s="1" t="s">
        <v>7</v>
      </c>
      <c r="O6386" s="6"/>
    </row>
    <row r="6387">
      <c r="A6387" s="5">
        <v>203252.0</v>
      </c>
      <c r="B6387" s="2">
        <v>46053.0</v>
      </c>
      <c r="C6387" s="1" t="s">
        <v>122</v>
      </c>
      <c r="D6387" s="3" t="s">
        <v>537</v>
      </c>
      <c r="E6387" s="4">
        <v>46048.0</v>
      </c>
      <c r="F6387" s="5">
        <v>24.0</v>
      </c>
      <c r="G6387" s="5">
        <v>66.0</v>
      </c>
      <c r="H6387" s="5">
        <v>1548.0</v>
      </c>
      <c r="I6387" s="1" t="s">
        <v>125</v>
      </c>
      <c r="J6387" s="1" t="s">
        <v>123</v>
      </c>
      <c r="K6387" s="1" t="s">
        <v>13</v>
      </c>
      <c r="L6387" s="1" t="s">
        <v>5</v>
      </c>
      <c r="M6387" s="1" t="s">
        <v>6</v>
      </c>
      <c r="N6387" s="1" t="s">
        <v>7</v>
      </c>
      <c r="O6387" s="6"/>
    </row>
    <row r="6388">
      <c r="A6388" s="5">
        <v>203252.0</v>
      </c>
      <c r="B6388" s="2">
        <v>46053.0</v>
      </c>
      <c r="C6388" s="1" t="s">
        <v>122</v>
      </c>
      <c r="D6388" s="3" t="s">
        <v>133</v>
      </c>
      <c r="E6388" s="4">
        <v>46048.0</v>
      </c>
      <c r="F6388" s="5">
        <v>300.0</v>
      </c>
      <c r="G6388" s="5">
        <v>45.0</v>
      </c>
      <c r="H6388" s="5">
        <v>13339.0</v>
      </c>
      <c r="I6388" s="1" t="s">
        <v>125</v>
      </c>
      <c r="J6388" s="1" t="s">
        <v>123</v>
      </c>
      <c r="K6388" s="1" t="s">
        <v>13</v>
      </c>
      <c r="L6388" s="1" t="s">
        <v>5</v>
      </c>
      <c r="M6388" s="1" t="s">
        <v>6</v>
      </c>
      <c r="N6388" s="1" t="s">
        <v>7</v>
      </c>
      <c r="O6388" s="6"/>
    </row>
    <row r="6389">
      <c r="A6389" s="5">
        <v>203252.0</v>
      </c>
      <c r="B6389" s="2">
        <v>46053.0</v>
      </c>
      <c r="C6389" s="1" t="s">
        <v>122</v>
      </c>
      <c r="D6389" s="3" t="s">
        <v>208</v>
      </c>
      <c r="E6389" s="4">
        <v>46048.0</v>
      </c>
      <c r="F6389" s="5">
        <v>50.0</v>
      </c>
      <c r="G6389" s="5">
        <v>649.0</v>
      </c>
      <c r="H6389" s="5">
        <v>31812.0</v>
      </c>
      <c r="I6389" s="1" t="s">
        <v>125</v>
      </c>
      <c r="J6389" s="1" t="s">
        <v>123</v>
      </c>
      <c r="K6389" s="1" t="s">
        <v>13</v>
      </c>
      <c r="L6389" s="1" t="s">
        <v>5</v>
      </c>
      <c r="M6389" s="1" t="s">
        <v>6</v>
      </c>
      <c r="N6389" s="1" t="s">
        <v>7</v>
      </c>
      <c r="O6389" s="6"/>
    </row>
    <row r="6390">
      <c r="A6390" s="5">
        <v>203252.0</v>
      </c>
      <c r="B6390" s="2">
        <v>46053.0</v>
      </c>
      <c r="C6390" s="1" t="s">
        <v>122</v>
      </c>
      <c r="D6390" s="7">
        <v>5171.0</v>
      </c>
      <c r="E6390" s="4">
        <v>46048.0</v>
      </c>
      <c r="F6390" s="5">
        <v>120.0</v>
      </c>
      <c r="G6390" s="5">
        <v>127.0</v>
      </c>
      <c r="H6390" s="5">
        <v>14880.0</v>
      </c>
      <c r="I6390" s="1" t="s">
        <v>125</v>
      </c>
      <c r="J6390" s="1" t="s">
        <v>123</v>
      </c>
      <c r="K6390" s="1" t="s">
        <v>13</v>
      </c>
      <c r="L6390" s="1" t="s">
        <v>5</v>
      </c>
      <c r="M6390" s="1" t="s">
        <v>6</v>
      </c>
      <c r="N6390" s="1" t="s">
        <v>7</v>
      </c>
      <c r="O6390" s="6"/>
    </row>
    <row r="6391">
      <c r="A6391" s="5">
        <v>203252.0</v>
      </c>
      <c r="B6391" s="2">
        <v>46053.0</v>
      </c>
      <c r="C6391" s="1" t="s">
        <v>122</v>
      </c>
      <c r="D6391" s="3" t="s">
        <v>124</v>
      </c>
      <c r="E6391" s="4">
        <v>46048.0</v>
      </c>
      <c r="F6391" s="5">
        <v>200.0</v>
      </c>
      <c r="G6391" s="5">
        <v>463.0</v>
      </c>
      <c r="H6391" s="5">
        <v>90753.0</v>
      </c>
      <c r="I6391" s="1" t="s">
        <v>125</v>
      </c>
      <c r="J6391" s="1" t="s">
        <v>123</v>
      </c>
      <c r="K6391" s="1" t="s">
        <v>13</v>
      </c>
      <c r="L6391" s="1" t="s">
        <v>5</v>
      </c>
      <c r="M6391" s="1" t="s">
        <v>6</v>
      </c>
      <c r="N6391" s="1" t="s">
        <v>7</v>
      </c>
      <c r="O6391" s="6"/>
    </row>
    <row r="6392">
      <c r="A6392" s="5">
        <v>203252.0</v>
      </c>
      <c r="B6392" s="2">
        <v>46053.0</v>
      </c>
      <c r="C6392" s="1" t="s">
        <v>122</v>
      </c>
      <c r="D6392" s="3" t="s">
        <v>391</v>
      </c>
      <c r="E6392" s="4">
        <v>46048.0</v>
      </c>
      <c r="F6392" s="5">
        <v>100.0</v>
      </c>
      <c r="G6392" s="5">
        <v>57.0</v>
      </c>
      <c r="H6392" s="5">
        <v>5578.0</v>
      </c>
      <c r="I6392" s="1" t="s">
        <v>125</v>
      </c>
      <c r="J6392" s="1" t="s">
        <v>123</v>
      </c>
      <c r="K6392" s="1" t="s">
        <v>13</v>
      </c>
      <c r="L6392" s="1" t="s">
        <v>5</v>
      </c>
      <c r="M6392" s="1" t="s">
        <v>6</v>
      </c>
      <c r="N6392" s="1" t="s">
        <v>7</v>
      </c>
      <c r="O6392" s="6"/>
    </row>
    <row r="6393">
      <c r="A6393" s="5">
        <v>203255.0</v>
      </c>
      <c r="B6393" s="2">
        <v>46053.0</v>
      </c>
      <c r="C6393" s="1" t="s">
        <v>174</v>
      </c>
      <c r="D6393" s="3" t="s">
        <v>175</v>
      </c>
      <c r="E6393" s="4">
        <v>46048.0</v>
      </c>
      <c r="F6393" s="5">
        <v>25000.0</v>
      </c>
      <c r="G6393" s="5">
        <v>20503.0</v>
      </c>
      <c r="H6393" s="5">
        <v>100477.0</v>
      </c>
      <c r="I6393" s="1" t="s">
        <v>43</v>
      </c>
      <c r="J6393" s="1" t="s">
        <v>176</v>
      </c>
      <c r="K6393" s="1" t="s">
        <v>111</v>
      </c>
      <c r="L6393" s="1" t="s">
        <v>5</v>
      </c>
      <c r="M6393" s="1" t="s">
        <v>44</v>
      </c>
      <c r="N6393" s="1" t="s">
        <v>7</v>
      </c>
      <c r="O6393" s="6"/>
    </row>
    <row r="6394">
      <c r="A6394" s="5">
        <v>203258.0</v>
      </c>
      <c r="B6394" s="2">
        <v>46053.0</v>
      </c>
      <c r="C6394" s="1" t="s">
        <v>266</v>
      </c>
      <c r="D6394" s="3" t="s">
        <v>298</v>
      </c>
      <c r="E6394" s="4">
        <v>46048.0</v>
      </c>
      <c r="F6394" s="5">
        <v>176.0</v>
      </c>
      <c r="G6394" s="5">
        <v>115.0</v>
      </c>
      <c r="H6394" s="5">
        <v>20207.0</v>
      </c>
      <c r="I6394" s="1" t="s">
        <v>75</v>
      </c>
      <c r="J6394" s="1" t="s">
        <v>267</v>
      </c>
      <c r="K6394" s="1" t="s">
        <v>13</v>
      </c>
      <c r="L6394" s="1" t="s">
        <v>5</v>
      </c>
      <c r="M6394" s="1" t="s">
        <v>6</v>
      </c>
      <c r="N6394" s="1" t="s">
        <v>7</v>
      </c>
      <c r="O6394" s="6"/>
    </row>
    <row r="6395">
      <c r="A6395" s="5">
        <v>203258.0</v>
      </c>
      <c r="B6395" s="2">
        <v>46053.0</v>
      </c>
      <c r="C6395" s="1" t="s">
        <v>266</v>
      </c>
      <c r="D6395" s="3" t="s">
        <v>695</v>
      </c>
      <c r="E6395" s="4">
        <v>46048.0</v>
      </c>
      <c r="F6395" s="5">
        <v>300.0</v>
      </c>
      <c r="G6395" s="5">
        <v>152.0</v>
      </c>
      <c r="H6395" s="5">
        <v>45579.0</v>
      </c>
      <c r="I6395" s="1" t="s">
        <v>696</v>
      </c>
      <c r="J6395" s="1" t="s">
        <v>267</v>
      </c>
      <c r="K6395" s="1" t="s">
        <v>13</v>
      </c>
      <c r="L6395" s="1" t="s">
        <v>5</v>
      </c>
      <c r="M6395" s="1" t="s">
        <v>6</v>
      </c>
      <c r="N6395" s="1" t="s">
        <v>7</v>
      </c>
      <c r="O6395" s="6"/>
    </row>
    <row r="6396">
      <c r="A6396" s="5">
        <v>203258.0</v>
      </c>
      <c r="B6396" s="2">
        <v>46053.0</v>
      </c>
      <c r="C6396" s="1" t="s">
        <v>266</v>
      </c>
      <c r="D6396" s="3" t="s">
        <v>356</v>
      </c>
      <c r="E6396" s="4">
        <v>46048.0</v>
      </c>
      <c r="F6396" s="5">
        <v>10.0</v>
      </c>
      <c r="G6396" s="5">
        <v>489.0</v>
      </c>
      <c r="H6396" s="5">
        <v>4896.0</v>
      </c>
      <c r="I6396" s="1" t="s">
        <v>75</v>
      </c>
      <c r="J6396" s="1" t="s">
        <v>267</v>
      </c>
      <c r="K6396" s="1" t="s">
        <v>13</v>
      </c>
      <c r="L6396" s="1" t="s">
        <v>5</v>
      </c>
      <c r="M6396" s="1" t="s">
        <v>6</v>
      </c>
      <c r="N6396" s="1" t="s">
        <v>7</v>
      </c>
      <c r="O6396" s="6"/>
    </row>
    <row r="6397">
      <c r="A6397" s="5">
        <v>203258.0</v>
      </c>
      <c r="B6397" s="2">
        <v>46053.0</v>
      </c>
      <c r="C6397" s="1" t="s">
        <v>266</v>
      </c>
      <c r="D6397" s="3" t="s">
        <v>187</v>
      </c>
      <c r="E6397" s="4">
        <v>46048.0</v>
      </c>
      <c r="F6397" s="5">
        <v>660.0</v>
      </c>
      <c r="G6397" s="5">
        <v>135.0</v>
      </c>
      <c r="H6397" s="5">
        <v>89109.0</v>
      </c>
      <c r="I6397" s="1" t="s">
        <v>75</v>
      </c>
      <c r="J6397" s="1" t="s">
        <v>267</v>
      </c>
      <c r="K6397" s="1" t="s">
        <v>13</v>
      </c>
      <c r="L6397" s="1" t="s">
        <v>5</v>
      </c>
      <c r="M6397" s="1" t="s">
        <v>6</v>
      </c>
      <c r="N6397" s="1" t="s">
        <v>7</v>
      </c>
      <c r="O6397" s="6"/>
    </row>
    <row r="6398">
      <c r="A6398" s="5">
        <v>203258.0</v>
      </c>
      <c r="B6398" s="2">
        <v>46053.0</v>
      </c>
      <c r="C6398" s="1" t="s">
        <v>266</v>
      </c>
      <c r="D6398" s="3" t="s">
        <v>168</v>
      </c>
      <c r="E6398" s="4">
        <v>46048.0</v>
      </c>
      <c r="F6398" s="5">
        <v>1250.0</v>
      </c>
      <c r="G6398" s="5">
        <v>13.0</v>
      </c>
      <c r="H6398" s="5">
        <v>15653.0</v>
      </c>
      <c r="I6398" s="1" t="s">
        <v>71</v>
      </c>
      <c r="J6398" s="1" t="s">
        <v>267</v>
      </c>
      <c r="K6398" s="1" t="s">
        <v>13</v>
      </c>
      <c r="L6398" s="1" t="s">
        <v>5</v>
      </c>
      <c r="M6398" s="1" t="s">
        <v>6</v>
      </c>
      <c r="N6398" s="1" t="s">
        <v>7</v>
      </c>
      <c r="O6398" s="6"/>
    </row>
    <row r="6399">
      <c r="A6399" s="5">
        <v>203258.0</v>
      </c>
      <c r="B6399" s="2">
        <v>46053.0</v>
      </c>
      <c r="C6399" s="1" t="s">
        <v>266</v>
      </c>
      <c r="D6399" s="3" t="s">
        <v>411</v>
      </c>
      <c r="E6399" s="4">
        <v>46048.0</v>
      </c>
      <c r="F6399" s="5">
        <v>400.0</v>
      </c>
      <c r="G6399" s="5">
        <v>9.0</v>
      </c>
      <c r="H6399" s="5">
        <v>3467.0</v>
      </c>
      <c r="I6399" s="1" t="s">
        <v>71</v>
      </c>
      <c r="J6399" s="1" t="s">
        <v>267</v>
      </c>
      <c r="K6399" s="1" t="s">
        <v>13</v>
      </c>
      <c r="L6399" s="1" t="s">
        <v>5</v>
      </c>
      <c r="M6399" s="1" t="s">
        <v>6</v>
      </c>
      <c r="N6399" s="1" t="s">
        <v>7</v>
      </c>
      <c r="O6399" s="6"/>
    </row>
    <row r="6400">
      <c r="A6400" s="5">
        <v>203258.0</v>
      </c>
      <c r="B6400" s="2">
        <v>46053.0</v>
      </c>
      <c r="C6400" s="1" t="s">
        <v>266</v>
      </c>
      <c r="D6400" s="3" t="s">
        <v>154</v>
      </c>
      <c r="E6400" s="4">
        <v>46048.0</v>
      </c>
      <c r="F6400" s="5">
        <v>900.0</v>
      </c>
      <c r="G6400" s="5">
        <v>18.0</v>
      </c>
      <c r="H6400" s="5">
        <v>16347.0</v>
      </c>
      <c r="I6400" s="1" t="s">
        <v>75</v>
      </c>
      <c r="J6400" s="1" t="s">
        <v>267</v>
      </c>
      <c r="K6400" s="1" t="s">
        <v>13</v>
      </c>
      <c r="L6400" s="1" t="s">
        <v>5</v>
      </c>
      <c r="M6400" s="1" t="s">
        <v>6</v>
      </c>
      <c r="N6400" s="1" t="s">
        <v>7</v>
      </c>
      <c r="O6400" s="6"/>
    </row>
    <row r="6401">
      <c r="A6401" s="5">
        <v>203258.0</v>
      </c>
      <c r="B6401" s="2">
        <v>46053.0</v>
      </c>
      <c r="C6401" s="1" t="s">
        <v>266</v>
      </c>
      <c r="D6401" s="3" t="s">
        <v>282</v>
      </c>
      <c r="E6401" s="4">
        <v>46048.0</v>
      </c>
      <c r="F6401" s="5">
        <v>150.0</v>
      </c>
      <c r="G6401" s="5">
        <v>97.0</v>
      </c>
      <c r="H6401" s="5">
        <v>14598.0</v>
      </c>
      <c r="I6401" s="1" t="s">
        <v>75</v>
      </c>
      <c r="J6401" s="1" t="s">
        <v>267</v>
      </c>
      <c r="K6401" s="1" t="s">
        <v>13</v>
      </c>
      <c r="L6401" s="1" t="s">
        <v>5</v>
      </c>
      <c r="M6401" s="1" t="s">
        <v>6</v>
      </c>
      <c r="N6401" s="1" t="s">
        <v>7</v>
      </c>
      <c r="O6401" s="6"/>
    </row>
    <row r="6402">
      <c r="A6402" s="5">
        <v>203258.0</v>
      </c>
      <c r="B6402" s="2">
        <v>46053.0</v>
      </c>
      <c r="C6402" s="1" t="s">
        <v>266</v>
      </c>
      <c r="D6402" s="3" t="s">
        <v>207</v>
      </c>
      <c r="E6402" s="4">
        <v>46048.0</v>
      </c>
      <c r="F6402" s="5">
        <v>10.0</v>
      </c>
      <c r="G6402" s="5">
        <v>501.0</v>
      </c>
      <c r="H6402" s="5">
        <v>5012.0</v>
      </c>
      <c r="I6402" s="1" t="s">
        <v>127</v>
      </c>
      <c r="J6402" s="1" t="s">
        <v>267</v>
      </c>
      <c r="K6402" s="1" t="s">
        <v>13</v>
      </c>
      <c r="L6402" s="1" t="s">
        <v>5</v>
      </c>
      <c r="M6402" s="1" t="s">
        <v>6</v>
      </c>
      <c r="N6402" s="1" t="s">
        <v>7</v>
      </c>
      <c r="O6402" s="6"/>
    </row>
    <row r="6403">
      <c r="A6403" s="5">
        <v>203258.0</v>
      </c>
      <c r="B6403" s="2">
        <v>46053.0</v>
      </c>
      <c r="C6403" s="1" t="s">
        <v>266</v>
      </c>
      <c r="D6403" s="3" t="s">
        <v>288</v>
      </c>
      <c r="E6403" s="4">
        <v>46048.0</v>
      </c>
      <c r="F6403" s="5">
        <v>450.0</v>
      </c>
      <c r="G6403" s="5">
        <v>39.0</v>
      </c>
      <c r="H6403" s="5">
        <v>17643.0</v>
      </c>
      <c r="I6403" s="1" t="s">
        <v>75</v>
      </c>
      <c r="J6403" s="1" t="s">
        <v>267</v>
      </c>
      <c r="K6403" s="1" t="s">
        <v>13</v>
      </c>
      <c r="L6403" s="1" t="s">
        <v>5</v>
      </c>
      <c r="M6403" s="1" t="s">
        <v>6</v>
      </c>
      <c r="N6403" s="1" t="s">
        <v>7</v>
      </c>
      <c r="O6403" s="6"/>
    </row>
    <row r="6404">
      <c r="A6404" s="5">
        <v>203258.0</v>
      </c>
      <c r="B6404" s="2">
        <v>46053.0</v>
      </c>
      <c r="C6404" s="1" t="s">
        <v>266</v>
      </c>
      <c r="D6404" s="3" t="s">
        <v>397</v>
      </c>
      <c r="E6404" s="4">
        <v>46048.0</v>
      </c>
      <c r="F6404" s="5">
        <v>30.0</v>
      </c>
      <c r="G6404" s="5">
        <v>69.0</v>
      </c>
      <c r="H6404" s="5">
        <v>2082.0</v>
      </c>
      <c r="I6404" s="1" t="s">
        <v>75</v>
      </c>
      <c r="J6404" s="1" t="s">
        <v>267</v>
      </c>
      <c r="K6404" s="1" t="s">
        <v>13</v>
      </c>
      <c r="L6404" s="1" t="s">
        <v>5</v>
      </c>
      <c r="M6404" s="1" t="s">
        <v>6</v>
      </c>
      <c r="N6404" s="1" t="s">
        <v>7</v>
      </c>
      <c r="O6404" s="6"/>
    </row>
    <row r="6405">
      <c r="A6405" s="5">
        <v>203258.0</v>
      </c>
      <c r="B6405" s="2">
        <v>46053.0</v>
      </c>
      <c r="C6405" s="1" t="s">
        <v>266</v>
      </c>
      <c r="D6405" s="3" t="s">
        <v>296</v>
      </c>
      <c r="E6405" s="4">
        <v>46048.0</v>
      </c>
      <c r="F6405" s="5">
        <v>600.0</v>
      </c>
      <c r="G6405" s="5">
        <v>20.0</v>
      </c>
      <c r="H6405" s="5">
        <v>11889.0</v>
      </c>
      <c r="I6405" s="1" t="s">
        <v>75</v>
      </c>
      <c r="J6405" s="1" t="s">
        <v>267</v>
      </c>
      <c r="K6405" s="1" t="s">
        <v>13</v>
      </c>
      <c r="L6405" s="1" t="s">
        <v>5</v>
      </c>
      <c r="M6405" s="1" t="s">
        <v>6</v>
      </c>
      <c r="N6405" s="1" t="s">
        <v>7</v>
      </c>
      <c r="O6405" s="6"/>
    </row>
    <row r="6406">
      <c r="A6406" s="5">
        <v>203258.0</v>
      </c>
      <c r="B6406" s="2">
        <v>46053.0</v>
      </c>
      <c r="C6406" s="1" t="s">
        <v>266</v>
      </c>
      <c r="D6406" s="3" t="s">
        <v>213</v>
      </c>
      <c r="E6406" s="4">
        <v>46048.0</v>
      </c>
      <c r="F6406" s="5">
        <v>80.0</v>
      </c>
      <c r="G6406" s="5">
        <v>735.0</v>
      </c>
      <c r="H6406" s="5">
        <v>58834.0</v>
      </c>
      <c r="I6406" s="1" t="s">
        <v>127</v>
      </c>
      <c r="J6406" s="1" t="s">
        <v>267</v>
      </c>
      <c r="K6406" s="1" t="s">
        <v>13</v>
      </c>
      <c r="L6406" s="1" t="s">
        <v>5</v>
      </c>
      <c r="M6406" s="1" t="s">
        <v>6</v>
      </c>
      <c r="N6406" s="1" t="s">
        <v>7</v>
      </c>
      <c r="O6406" s="6"/>
    </row>
    <row r="6407">
      <c r="A6407" s="5">
        <v>203258.0</v>
      </c>
      <c r="B6407" s="2">
        <v>46053.0</v>
      </c>
      <c r="C6407" s="1" t="s">
        <v>266</v>
      </c>
      <c r="D6407" s="3" t="s">
        <v>406</v>
      </c>
      <c r="E6407" s="4">
        <v>46048.0</v>
      </c>
      <c r="F6407" s="5">
        <v>60.0</v>
      </c>
      <c r="G6407" s="5">
        <v>120.0</v>
      </c>
      <c r="H6407" s="5">
        <v>7227.0</v>
      </c>
      <c r="I6407" s="1" t="s">
        <v>75</v>
      </c>
      <c r="J6407" s="1" t="s">
        <v>267</v>
      </c>
      <c r="K6407" s="1" t="s">
        <v>13</v>
      </c>
      <c r="L6407" s="1" t="s">
        <v>5</v>
      </c>
      <c r="M6407" s="1" t="s">
        <v>6</v>
      </c>
      <c r="N6407" s="1" t="s">
        <v>7</v>
      </c>
      <c r="O6407" s="6"/>
    </row>
    <row r="6408">
      <c r="A6408" s="5">
        <v>203258.0</v>
      </c>
      <c r="B6408" s="2">
        <v>46053.0</v>
      </c>
      <c r="C6408" s="1" t="s">
        <v>266</v>
      </c>
      <c r="D6408" s="3" t="s">
        <v>284</v>
      </c>
      <c r="E6408" s="4">
        <v>46048.0</v>
      </c>
      <c r="F6408" s="5">
        <v>200.0</v>
      </c>
      <c r="G6408" s="5">
        <v>41.0</v>
      </c>
      <c r="H6408" s="5">
        <v>8123.0</v>
      </c>
      <c r="I6408" s="1" t="s">
        <v>75</v>
      </c>
      <c r="J6408" s="1" t="s">
        <v>267</v>
      </c>
      <c r="K6408" s="1" t="s">
        <v>13</v>
      </c>
      <c r="L6408" s="1" t="s">
        <v>5</v>
      </c>
      <c r="M6408" s="1" t="s">
        <v>6</v>
      </c>
      <c r="N6408" s="1" t="s">
        <v>7</v>
      </c>
      <c r="O6408" s="6"/>
    </row>
    <row r="6409">
      <c r="A6409" s="5">
        <v>203258.0</v>
      </c>
      <c r="B6409" s="2">
        <v>46053.0</v>
      </c>
      <c r="C6409" s="1" t="s">
        <v>266</v>
      </c>
      <c r="D6409" s="3" t="s">
        <v>470</v>
      </c>
      <c r="E6409" s="4">
        <v>46048.0</v>
      </c>
      <c r="F6409" s="5">
        <v>150.0</v>
      </c>
      <c r="G6409" s="5">
        <v>19.0</v>
      </c>
      <c r="H6409" s="5">
        <v>2848.0</v>
      </c>
      <c r="I6409" s="1" t="s">
        <v>75</v>
      </c>
      <c r="J6409" s="1" t="s">
        <v>267</v>
      </c>
      <c r="K6409" s="1" t="s">
        <v>13</v>
      </c>
      <c r="L6409" s="1" t="s">
        <v>5</v>
      </c>
      <c r="M6409" s="1" t="s">
        <v>6</v>
      </c>
      <c r="N6409" s="1" t="s">
        <v>7</v>
      </c>
      <c r="O6409" s="6"/>
    </row>
    <row r="6410">
      <c r="A6410" s="5">
        <v>203258.0</v>
      </c>
      <c r="B6410" s="2">
        <v>46053.0</v>
      </c>
      <c r="C6410" s="1" t="s">
        <v>266</v>
      </c>
      <c r="D6410" s="3" t="s">
        <v>370</v>
      </c>
      <c r="E6410" s="4">
        <v>46048.0</v>
      </c>
      <c r="F6410" s="5">
        <v>15.0</v>
      </c>
      <c r="G6410" s="5">
        <v>1222.0</v>
      </c>
      <c r="H6410" s="5">
        <v>18327.0</v>
      </c>
      <c r="I6410" s="1" t="s">
        <v>127</v>
      </c>
      <c r="J6410" s="1" t="s">
        <v>267</v>
      </c>
      <c r="K6410" s="1" t="s">
        <v>13</v>
      </c>
      <c r="L6410" s="1" t="s">
        <v>5</v>
      </c>
      <c r="M6410" s="1" t="s">
        <v>6</v>
      </c>
      <c r="N6410" s="1" t="s">
        <v>7</v>
      </c>
      <c r="O6410" s="6"/>
    </row>
    <row r="6411">
      <c r="A6411" s="5">
        <v>203258.0</v>
      </c>
      <c r="B6411" s="2">
        <v>46053.0</v>
      </c>
      <c r="C6411" s="1" t="s">
        <v>266</v>
      </c>
      <c r="D6411" s="3" t="s">
        <v>214</v>
      </c>
      <c r="E6411" s="4">
        <v>46048.0</v>
      </c>
      <c r="F6411" s="5">
        <v>30.0</v>
      </c>
      <c r="G6411" s="5">
        <v>923.0</v>
      </c>
      <c r="H6411" s="5">
        <v>27690.0</v>
      </c>
      <c r="I6411" s="1" t="s">
        <v>125</v>
      </c>
      <c r="J6411" s="1" t="s">
        <v>267</v>
      </c>
      <c r="K6411" s="1" t="s">
        <v>13</v>
      </c>
      <c r="L6411" s="1" t="s">
        <v>5</v>
      </c>
      <c r="M6411" s="1" t="s">
        <v>6</v>
      </c>
      <c r="N6411" s="1" t="s">
        <v>7</v>
      </c>
      <c r="O6411" s="6"/>
    </row>
    <row r="6412">
      <c r="A6412" s="5">
        <v>203258.0</v>
      </c>
      <c r="B6412" s="2">
        <v>46053.0</v>
      </c>
      <c r="C6412" s="1" t="s">
        <v>266</v>
      </c>
      <c r="D6412" s="3" t="s">
        <v>285</v>
      </c>
      <c r="E6412" s="4">
        <v>46048.0</v>
      </c>
      <c r="F6412" s="5">
        <v>75.0</v>
      </c>
      <c r="G6412" s="5">
        <v>62.0</v>
      </c>
      <c r="H6412" s="5">
        <v>4623.0</v>
      </c>
      <c r="I6412" s="1" t="s">
        <v>75</v>
      </c>
      <c r="J6412" s="1" t="s">
        <v>267</v>
      </c>
      <c r="K6412" s="1" t="s">
        <v>13</v>
      </c>
      <c r="L6412" s="1" t="s">
        <v>5</v>
      </c>
      <c r="M6412" s="1" t="s">
        <v>6</v>
      </c>
      <c r="N6412" s="1" t="s">
        <v>7</v>
      </c>
      <c r="O6412" s="6"/>
    </row>
    <row r="6413">
      <c r="A6413" s="5">
        <v>203258.0</v>
      </c>
      <c r="B6413" s="2">
        <v>46053.0</v>
      </c>
      <c r="C6413" s="1" t="s">
        <v>266</v>
      </c>
      <c r="D6413" s="3" t="s">
        <v>157</v>
      </c>
      <c r="E6413" s="4">
        <v>46048.0</v>
      </c>
      <c r="F6413" s="5">
        <v>400.0</v>
      </c>
      <c r="G6413" s="5">
        <v>145.0</v>
      </c>
      <c r="H6413" s="5">
        <v>57803.0</v>
      </c>
      <c r="I6413" s="1" t="s">
        <v>71</v>
      </c>
      <c r="J6413" s="1" t="s">
        <v>267</v>
      </c>
      <c r="K6413" s="1" t="s">
        <v>13</v>
      </c>
      <c r="L6413" s="1" t="s">
        <v>5</v>
      </c>
      <c r="M6413" s="1" t="s">
        <v>6</v>
      </c>
      <c r="N6413" s="1" t="s">
        <v>7</v>
      </c>
      <c r="O6413" s="6"/>
    </row>
    <row r="6414">
      <c r="A6414" s="5">
        <v>113058.0</v>
      </c>
      <c r="B6414" s="2">
        <v>46053.0</v>
      </c>
      <c r="C6414" s="1" t="s">
        <v>11</v>
      </c>
      <c r="D6414" s="3" t="s">
        <v>628</v>
      </c>
      <c r="E6414" s="4">
        <v>46048.0</v>
      </c>
      <c r="F6414" s="5">
        <v>66.0</v>
      </c>
      <c r="G6414" s="5">
        <v>209.0</v>
      </c>
      <c r="H6414" s="5">
        <v>13787.0</v>
      </c>
      <c r="I6414" s="1" t="s">
        <v>21</v>
      </c>
      <c r="J6414" s="1" t="s">
        <v>12</v>
      </c>
      <c r="K6414" s="1" t="s">
        <v>13</v>
      </c>
      <c r="L6414" s="1" t="s">
        <v>5</v>
      </c>
      <c r="M6414" s="1" t="s">
        <v>23</v>
      </c>
      <c r="N6414" s="1" t="s">
        <v>7</v>
      </c>
      <c r="O6414" s="6"/>
    </row>
    <row r="6415">
      <c r="A6415" s="5">
        <v>113058.0</v>
      </c>
      <c r="B6415" s="2">
        <v>46053.0</v>
      </c>
      <c r="C6415" s="1" t="s">
        <v>11</v>
      </c>
      <c r="D6415" s="7">
        <v>153.0</v>
      </c>
      <c r="E6415" s="4">
        <v>46048.0</v>
      </c>
      <c r="F6415" s="5">
        <v>75.0</v>
      </c>
      <c r="G6415" s="5">
        <v>358.0</v>
      </c>
      <c r="H6415" s="5">
        <v>26815.0</v>
      </c>
      <c r="I6415" s="1" t="s">
        <v>21</v>
      </c>
      <c r="J6415" s="1" t="s">
        <v>12</v>
      </c>
      <c r="K6415" s="1" t="s">
        <v>13</v>
      </c>
      <c r="L6415" s="1" t="s">
        <v>5</v>
      </c>
      <c r="M6415" s="1" t="s">
        <v>23</v>
      </c>
      <c r="N6415" s="1" t="s">
        <v>7</v>
      </c>
      <c r="O6415" s="6"/>
    </row>
    <row r="6416">
      <c r="A6416" s="5">
        <v>113074.0</v>
      </c>
      <c r="B6416" s="2">
        <v>46053.0</v>
      </c>
      <c r="C6416" s="1" t="s">
        <v>261</v>
      </c>
      <c r="D6416" s="3" t="s">
        <v>1166</v>
      </c>
      <c r="E6416" s="4">
        <v>46048.0</v>
      </c>
      <c r="F6416" s="5">
        <v>24.0</v>
      </c>
      <c r="G6416" s="5">
        <v>233.0</v>
      </c>
      <c r="H6416" s="5">
        <v>5488.0</v>
      </c>
      <c r="I6416" s="1" t="s">
        <v>21</v>
      </c>
      <c r="J6416" s="1" t="s">
        <v>216</v>
      </c>
      <c r="K6416" s="1" t="s">
        <v>28</v>
      </c>
      <c r="L6416" s="1" t="s">
        <v>5</v>
      </c>
      <c r="M6416" s="1" t="s">
        <v>23</v>
      </c>
      <c r="N6416" s="1" t="s">
        <v>7</v>
      </c>
      <c r="O6416" s="6"/>
    </row>
    <row r="6417">
      <c r="A6417" s="5">
        <v>113074.0</v>
      </c>
      <c r="B6417" s="2">
        <v>46053.0</v>
      </c>
      <c r="C6417" s="1" t="s">
        <v>261</v>
      </c>
      <c r="D6417" s="3" t="s">
        <v>1167</v>
      </c>
      <c r="E6417" s="4">
        <v>46048.0</v>
      </c>
      <c r="F6417" s="5">
        <v>13.0</v>
      </c>
      <c r="G6417" s="5">
        <v>308.0</v>
      </c>
      <c r="H6417" s="5">
        <v>3927.0</v>
      </c>
      <c r="I6417" s="1" t="s">
        <v>21</v>
      </c>
      <c r="J6417" s="1" t="s">
        <v>216</v>
      </c>
      <c r="K6417" s="1" t="s">
        <v>28</v>
      </c>
      <c r="L6417" s="1" t="s">
        <v>5</v>
      </c>
      <c r="M6417" s="1" t="s">
        <v>23</v>
      </c>
      <c r="N6417" s="1" t="s">
        <v>7</v>
      </c>
      <c r="O6417" s="6"/>
    </row>
    <row r="6418">
      <c r="A6418" s="5">
        <v>113074.0</v>
      </c>
      <c r="B6418" s="2">
        <v>46053.0</v>
      </c>
      <c r="C6418" s="1" t="s">
        <v>261</v>
      </c>
      <c r="D6418" s="3" t="s">
        <v>1168</v>
      </c>
      <c r="E6418" s="4">
        <v>46048.0</v>
      </c>
      <c r="F6418" s="5">
        <v>46.0</v>
      </c>
      <c r="G6418" s="5">
        <v>132.0</v>
      </c>
      <c r="H6418" s="5">
        <v>5973.0</v>
      </c>
      <c r="I6418" s="1" t="s">
        <v>21</v>
      </c>
      <c r="J6418" s="1" t="s">
        <v>216</v>
      </c>
      <c r="K6418" s="1" t="s">
        <v>28</v>
      </c>
      <c r="L6418" s="1" t="s">
        <v>5</v>
      </c>
      <c r="M6418" s="1" t="s">
        <v>23</v>
      </c>
      <c r="N6418" s="1" t="s">
        <v>7</v>
      </c>
      <c r="O6418" s="6"/>
    </row>
    <row r="6419">
      <c r="A6419" s="5">
        <v>113074.0</v>
      </c>
      <c r="B6419" s="2">
        <v>46053.0</v>
      </c>
      <c r="C6419" s="1" t="s">
        <v>261</v>
      </c>
      <c r="D6419" s="7">
        <v>127.0</v>
      </c>
      <c r="E6419" s="4">
        <v>46048.0</v>
      </c>
      <c r="F6419" s="5">
        <v>132.0</v>
      </c>
      <c r="G6419" s="5">
        <v>114.0</v>
      </c>
      <c r="H6419" s="5">
        <v>14779.0</v>
      </c>
      <c r="I6419" s="1" t="s">
        <v>21</v>
      </c>
      <c r="J6419" s="1" t="s">
        <v>216</v>
      </c>
      <c r="K6419" s="1" t="s">
        <v>28</v>
      </c>
      <c r="L6419" s="1" t="s">
        <v>5</v>
      </c>
      <c r="M6419" s="1" t="s">
        <v>23</v>
      </c>
      <c r="N6419" s="1" t="s">
        <v>7</v>
      </c>
      <c r="O6419" s="6"/>
    </row>
    <row r="6420">
      <c r="A6420" s="5">
        <v>113074.0</v>
      </c>
      <c r="B6420" s="2">
        <v>46053.0</v>
      </c>
      <c r="C6420" s="1" t="s">
        <v>261</v>
      </c>
      <c r="D6420" s="3" t="s">
        <v>1169</v>
      </c>
      <c r="E6420" s="4">
        <v>46048.0</v>
      </c>
      <c r="F6420" s="5">
        <v>90.0</v>
      </c>
      <c r="G6420" s="5">
        <v>98.0</v>
      </c>
      <c r="H6420" s="5">
        <v>8637.0</v>
      </c>
      <c r="I6420" s="1" t="s">
        <v>21</v>
      </c>
      <c r="J6420" s="1" t="s">
        <v>216</v>
      </c>
      <c r="K6420" s="1" t="s">
        <v>28</v>
      </c>
      <c r="L6420" s="1" t="s">
        <v>5</v>
      </c>
      <c r="M6420" s="1" t="s">
        <v>23</v>
      </c>
      <c r="N6420" s="1" t="s">
        <v>7</v>
      </c>
      <c r="O6420" s="6"/>
    </row>
    <row r="6421">
      <c r="A6421" s="5">
        <v>113074.0</v>
      </c>
      <c r="B6421" s="2">
        <v>46053.0</v>
      </c>
      <c r="C6421" s="1" t="s">
        <v>261</v>
      </c>
      <c r="D6421" s="7">
        <v>129.0</v>
      </c>
      <c r="E6421" s="4">
        <v>46048.0</v>
      </c>
      <c r="F6421" s="5">
        <v>48.0</v>
      </c>
      <c r="G6421" s="5">
        <v>233.0</v>
      </c>
      <c r="H6421" s="5">
        <v>10974.0</v>
      </c>
      <c r="I6421" s="1" t="s">
        <v>21</v>
      </c>
      <c r="J6421" s="1" t="s">
        <v>216</v>
      </c>
      <c r="K6421" s="1" t="s">
        <v>28</v>
      </c>
      <c r="L6421" s="1" t="s">
        <v>5</v>
      </c>
      <c r="M6421" s="1" t="s">
        <v>23</v>
      </c>
      <c r="N6421" s="1" t="s">
        <v>7</v>
      </c>
      <c r="O6421" s="6"/>
    </row>
    <row r="6422">
      <c r="A6422" s="5">
        <v>113074.0</v>
      </c>
      <c r="B6422" s="2">
        <v>46053.0</v>
      </c>
      <c r="C6422" s="1" t="s">
        <v>261</v>
      </c>
      <c r="D6422" s="3" t="s">
        <v>1170</v>
      </c>
      <c r="E6422" s="4">
        <v>46048.0</v>
      </c>
      <c r="F6422" s="5">
        <v>30.0</v>
      </c>
      <c r="G6422" s="5">
        <v>285.0</v>
      </c>
      <c r="H6422" s="5">
        <v>8383.0</v>
      </c>
      <c r="I6422" s="1" t="s">
        <v>21</v>
      </c>
      <c r="J6422" s="1" t="s">
        <v>216</v>
      </c>
      <c r="K6422" s="1" t="s">
        <v>28</v>
      </c>
      <c r="L6422" s="1" t="s">
        <v>5</v>
      </c>
      <c r="M6422" s="1" t="s">
        <v>23</v>
      </c>
      <c r="N6422" s="1" t="s">
        <v>7</v>
      </c>
      <c r="O6422" s="6"/>
    </row>
    <row r="6423">
      <c r="A6423" s="5">
        <v>113074.0</v>
      </c>
      <c r="B6423" s="2">
        <v>46053.0</v>
      </c>
      <c r="C6423" s="1" t="s">
        <v>261</v>
      </c>
      <c r="D6423" s="3" t="s">
        <v>1171</v>
      </c>
      <c r="E6423" s="4">
        <v>46048.0</v>
      </c>
      <c r="F6423" s="5">
        <v>30.0</v>
      </c>
      <c r="G6423" s="5">
        <v>212.0</v>
      </c>
      <c r="H6423" s="5">
        <v>6238.0</v>
      </c>
      <c r="I6423" s="1" t="s">
        <v>21</v>
      </c>
      <c r="J6423" s="1" t="s">
        <v>216</v>
      </c>
      <c r="K6423" s="1" t="s">
        <v>28</v>
      </c>
      <c r="L6423" s="1" t="s">
        <v>5</v>
      </c>
      <c r="M6423" s="1" t="s">
        <v>23</v>
      </c>
      <c r="N6423" s="1" t="s">
        <v>7</v>
      </c>
      <c r="O6423" s="6"/>
    </row>
    <row r="6424">
      <c r="A6424" s="5">
        <v>113074.0</v>
      </c>
      <c r="B6424" s="2">
        <v>46053.0</v>
      </c>
      <c r="C6424" s="1" t="s">
        <v>261</v>
      </c>
      <c r="D6424" s="3" t="s">
        <v>1012</v>
      </c>
      <c r="E6424" s="4">
        <v>46048.0</v>
      </c>
      <c r="F6424" s="5">
        <v>46.0</v>
      </c>
      <c r="G6424" s="5">
        <v>113.0</v>
      </c>
      <c r="H6424" s="5">
        <v>5108.0</v>
      </c>
      <c r="I6424" s="1" t="s">
        <v>21</v>
      </c>
      <c r="J6424" s="1" t="s">
        <v>216</v>
      </c>
      <c r="K6424" s="1" t="s">
        <v>28</v>
      </c>
      <c r="L6424" s="1" t="s">
        <v>5</v>
      </c>
      <c r="M6424" s="1" t="s">
        <v>23</v>
      </c>
      <c r="N6424" s="1" t="s">
        <v>7</v>
      </c>
      <c r="O6424" s="6"/>
    </row>
    <row r="6425">
      <c r="A6425" s="5">
        <v>300515.0</v>
      </c>
      <c r="B6425" s="2">
        <v>46053.0</v>
      </c>
      <c r="C6425" s="1" t="s">
        <v>1120</v>
      </c>
      <c r="D6425" s="3" t="s">
        <v>10</v>
      </c>
      <c r="E6425" s="4">
        <v>46048.0</v>
      </c>
      <c r="F6425" s="5">
        <v>16.0</v>
      </c>
      <c r="G6425" s="5">
        <v>1208.0</v>
      </c>
      <c r="H6425" s="5">
        <v>18943.0</v>
      </c>
      <c r="I6425" s="1" t="s">
        <v>2</v>
      </c>
      <c r="J6425" s="1" t="s">
        <v>92</v>
      </c>
      <c r="K6425" s="1" t="s">
        <v>13</v>
      </c>
      <c r="L6425" s="1" t="s">
        <v>5</v>
      </c>
      <c r="M6425" s="1" t="s">
        <v>6</v>
      </c>
      <c r="N6425" s="1" t="s">
        <v>7</v>
      </c>
      <c r="O6425" s="6"/>
    </row>
    <row r="6426">
      <c r="A6426" s="5">
        <v>203273.0</v>
      </c>
      <c r="B6426" s="2">
        <v>46053.0</v>
      </c>
      <c r="C6426" s="1" t="s">
        <v>11</v>
      </c>
      <c r="D6426" s="3" t="s">
        <v>162</v>
      </c>
      <c r="E6426" s="4">
        <v>46048.0</v>
      </c>
      <c r="F6426" s="5">
        <v>150.0</v>
      </c>
      <c r="G6426" s="5">
        <v>104.0</v>
      </c>
      <c r="H6426" s="5">
        <v>15669.0</v>
      </c>
      <c r="I6426" s="1" t="s">
        <v>71</v>
      </c>
      <c r="J6426" s="1" t="s">
        <v>12</v>
      </c>
      <c r="K6426" s="1" t="s">
        <v>13</v>
      </c>
      <c r="L6426" s="1" t="s">
        <v>5</v>
      </c>
      <c r="M6426" s="1" t="s">
        <v>6</v>
      </c>
      <c r="N6426" s="1" t="s">
        <v>7</v>
      </c>
      <c r="O6426" s="6"/>
    </row>
    <row r="6427">
      <c r="A6427" s="5">
        <v>203273.0</v>
      </c>
      <c r="B6427" s="2">
        <v>46053.0</v>
      </c>
      <c r="C6427" s="1" t="s">
        <v>11</v>
      </c>
      <c r="D6427" s="3" t="s">
        <v>78</v>
      </c>
      <c r="E6427" s="4">
        <v>46048.0</v>
      </c>
      <c r="F6427" s="5">
        <v>2400.0</v>
      </c>
      <c r="G6427" s="5">
        <v>7.0</v>
      </c>
      <c r="H6427" s="5">
        <v>16706.0</v>
      </c>
      <c r="I6427" s="1" t="s">
        <v>75</v>
      </c>
      <c r="J6427" s="1" t="s">
        <v>12</v>
      </c>
      <c r="K6427" s="1" t="s">
        <v>13</v>
      </c>
      <c r="L6427" s="1" t="s">
        <v>5</v>
      </c>
      <c r="M6427" s="1" t="s">
        <v>6</v>
      </c>
      <c r="N6427" s="1" t="s">
        <v>7</v>
      </c>
      <c r="O6427" s="6"/>
    </row>
    <row r="6428">
      <c r="A6428" s="5">
        <v>203273.0</v>
      </c>
      <c r="B6428" s="2">
        <v>46053.0</v>
      </c>
      <c r="C6428" s="1" t="s">
        <v>11</v>
      </c>
      <c r="D6428" s="3" t="s">
        <v>841</v>
      </c>
      <c r="E6428" s="4">
        <v>46048.0</v>
      </c>
      <c r="F6428" s="5">
        <v>150.0</v>
      </c>
      <c r="G6428" s="5">
        <v>36.0</v>
      </c>
      <c r="H6428" s="5">
        <v>5402.0</v>
      </c>
      <c r="I6428" s="1" t="s">
        <v>71</v>
      </c>
      <c r="J6428" s="1" t="s">
        <v>12</v>
      </c>
      <c r="K6428" s="1" t="s">
        <v>13</v>
      </c>
      <c r="L6428" s="1" t="s">
        <v>5</v>
      </c>
      <c r="M6428" s="1" t="s">
        <v>6</v>
      </c>
      <c r="N6428" s="1" t="s">
        <v>7</v>
      </c>
      <c r="O6428" s="6"/>
    </row>
    <row r="6429">
      <c r="A6429" s="5">
        <v>203273.0</v>
      </c>
      <c r="B6429" s="2">
        <v>46053.0</v>
      </c>
      <c r="C6429" s="1" t="s">
        <v>11</v>
      </c>
      <c r="D6429" s="3" t="s">
        <v>290</v>
      </c>
      <c r="E6429" s="4">
        <v>46048.0</v>
      </c>
      <c r="F6429" s="5">
        <v>150.0</v>
      </c>
      <c r="G6429" s="5">
        <v>33.0</v>
      </c>
      <c r="H6429" s="5">
        <v>4937.0</v>
      </c>
      <c r="I6429" s="1" t="s">
        <v>75</v>
      </c>
      <c r="J6429" s="1" t="s">
        <v>12</v>
      </c>
      <c r="K6429" s="1" t="s">
        <v>13</v>
      </c>
      <c r="L6429" s="1" t="s">
        <v>5</v>
      </c>
      <c r="M6429" s="1" t="s">
        <v>6</v>
      </c>
      <c r="N6429" s="1" t="s">
        <v>7</v>
      </c>
      <c r="O6429" s="6"/>
    </row>
    <row r="6430">
      <c r="A6430" s="5">
        <v>203273.0</v>
      </c>
      <c r="B6430" s="2">
        <v>46053.0</v>
      </c>
      <c r="C6430" s="1" t="s">
        <v>11</v>
      </c>
      <c r="D6430" s="3" t="s">
        <v>1163</v>
      </c>
      <c r="E6430" s="4">
        <v>46048.0</v>
      </c>
      <c r="F6430" s="5">
        <v>40.0</v>
      </c>
      <c r="G6430" s="5">
        <v>87.0</v>
      </c>
      <c r="H6430" s="5">
        <v>3467.0</v>
      </c>
      <c r="I6430" s="1" t="s">
        <v>127</v>
      </c>
      <c r="J6430" s="1" t="s">
        <v>12</v>
      </c>
      <c r="K6430" s="1" t="s">
        <v>13</v>
      </c>
      <c r="L6430" s="1" t="s">
        <v>5</v>
      </c>
      <c r="M6430" s="1" t="s">
        <v>6</v>
      </c>
      <c r="N6430" s="1" t="s">
        <v>7</v>
      </c>
      <c r="O6430" s="6"/>
    </row>
    <row r="6431">
      <c r="A6431" s="5">
        <v>203273.0</v>
      </c>
      <c r="B6431" s="2">
        <v>46053.0</v>
      </c>
      <c r="C6431" s="1" t="s">
        <v>11</v>
      </c>
      <c r="D6431" s="3" t="s">
        <v>425</v>
      </c>
      <c r="E6431" s="4">
        <v>46048.0</v>
      </c>
      <c r="F6431" s="5">
        <v>500.0</v>
      </c>
      <c r="G6431" s="5">
        <v>4.0</v>
      </c>
      <c r="H6431" s="5">
        <v>1967.0</v>
      </c>
      <c r="I6431" s="1" t="s">
        <v>71</v>
      </c>
      <c r="J6431" s="1" t="s">
        <v>12</v>
      </c>
      <c r="K6431" s="1" t="s">
        <v>13</v>
      </c>
      <c r="L6431" s="1" t="s">
        <v>5</v>
      </c>
      <c r="M6431" s="1" t="s">
        <v>6</v>
      </c>
      <c r="N6431" s="1" t="s">
        <v>7</v>
      </c>
      <c r="O6431" s="6"/>
    </row>
    <row r="6432">
      <c r="A6432" s="5">
        <v>203273.0</v>
      </c>
      <c r="B6432" s="2">
        <v>46053.0</v>
      </c>
      <c r="C6432" s="1" t="s">
        <v>11</v>
      </c>
      <c r="D6432" s="3" t="s">
        <v>865</v>
      </c>
      <c r="E6432" s="4">
        <v>46048.0</v>
      </c>
      <c r="F6432" s="5">
        <v>150.0</v>
      </c>
      <c r="G6432" s="5">
        <v>48.0</v>
      </c>
      <c r="H6432" s="5">
        <v>7202.0</v>
      </c>
      <c r="I6432" s="1" t="s">
        <v>71</v>
      </c>
      <c r="J6432" s="1" t="s">
        <v>12</v>
      </c>
      <c r="K6432" s="1" t="s">
        <v>13</v>
      </c>
      <c r="L6432" s="1" t="s">
        <v>5</v>
      </c>
      <c r="M6432" s="1" t="s">
        <v>6</v>
      </c>
      <c r="N6432" s="1" t="s">
        <v>7</v>
      </c>
      <c r="O6432" s="6"/>
    </row>
    <row r="6433">
      <c r="A6433" s="5">
        <v>203273.0</v>
      </c>
      <c r="B6433" s="2">
        <v>46053.0</v>
      </c>
      <c r="C6433" s="1" t="s">
        <v>11</v>
      </c>
      <c r="D6433" s="3" t="s">
        <v>79</v>
      </c>
      <c r="E6433" s="4">
        <v>46048.0</v>
      </c>
      <c r="F6433" s="5">
        <v>600.0</v>
      </c>
      <c r="G6433" s="5">
        <v>34.0</v>
      </c>
      <c r="H6433" s="5">
        <v>20582.0</v>
      </c>
      <c r="I6433" s="1" t="s">
        <v>75</v>
      </c>
      <c r="J6433" s="1" t="s">
        <v>12</v>
      </c>
      <c r="K6433" s="1" t="s">
        <v>13</v>
      </c>
      <c r="L6433" s="1" t="s">
        <v>5</v>
      </c>
      <c r="M6433" s="1" t="s">
        <v>6</v>
      </c>
      <c r="N6433" s="1" t="s">
        <v>7</v>
      </c>
      <c r="O6433" s="6"/>
    </row>
    <row r="6434">
      <c r="A6434" s="5">
        <v>203273.0</v>
      </c>
      <c r="B6434" s="2">
        <v>46053.0</v>
      </c>
      <c r="C6434" s="1" t="s">
        <v>11</v>
      </c>
      <c r="D6434" s="3" t="s">
        <v>157</v>
      </c>
      <c r="E6434" s="4">
        <v>46048.0</v>
      </c>
      <c r="F6434" s="5">
        <v>140.0</v>
      </c>
      <c r="G6434" s="5">
        <v>149.0</v>
      </c>
      <c r="H6434" s="5">
        <v>20810.0</v>
      </c>
      <c r="I6434" s="1" t="s">
        <v>71</v>
      </c>
      <c r="J6434" s="1" t="s">
        <v>12</v>
      </c>
      <c r="K6434" s="1" t="s">
        <v>13</v>
      </c>
      <c r="L6434" s="1" t="s">
        <v>5</v>
      </c>
      <c r="M6434" s="1" t="s">
        <v>6</v>
      </c>
      <c r="N6434" s="1" t="s">
        <v>7</v>
      </c>
      <c r="O6434" s="6"/>
    </row>
    <row r="6435">
      <c r="A6435" s="5">
        <v>203273.0</v>
      </c>
      <c r="B6435" s="2">
        <v>46053.0</v>
      </c>
      <c r="C6435" s="1" t="s">
        <v>11</v>
      </c>
      <c r="D6435" s="3" t="s">
        <v>85</v>
      </c>
      <c r="E6435" s="4">
        <v>46048.0</v>
      </c>
      <c r="F6435" s="5">
        <v>800.0</v>
      </c>
      <c r="G6435" s="5">
        <v>14.0</v>
      </c>
      <c r="H6435" s="5">
        <v>11146.0</v>
      </c>
      <c r="I6435" s="1" t="s">
        <v>75</v>
      </c>
      <c r="J6435" s="1" t="s">
        <v>12</v>
      </c>
      <c r="K6435" s="1" t="s">
        <v>13</v>
      </c>
      <c r="L6435" s="1" t="s">
        <v>5</v>
      </c>
      <c r="M6435" s="1" t="s">
        <v>6</v>
      </c>
      <c r="N6435" s="1" t="s">
        <v>7</v>
      </c>
      <c r="O6435" s="6"/>
    </row>
    <row r="6436">
      <c r="A6436" s="5">
        <v>203273.0</v>
      </c>
      <c r="B6436" s="2">
        <v>46053.0</v>
      </c>
      <c r="C6436" s="1" t="s">
        <v>11</v>
      </c>
      <c r="D6436" s="3" t="s">
        <v>195</v>
      </c>
      <c r="E6436" s="4">
        <v>46048.0</v>
      </c>
      <c r="F6436" s="5">
        <v>300.0</v>
      </c>
      <c r="G6436" s="5">
        <v>33.0</v>
      </c>
      <c r="H6436" s="5">
        <v>9902.0</v>
      </c>
      <c r="I6436" s="1" t="s">
        <v>71</v>
      </c>
      <c r="J6436" s="1" t="s">
        <v>12</v>
      </c>
      <c r="K6436" s="1" t="s">
        <v>13</v>
      </c>
      <c r="L6436" s="1" t="s">
        <v>5</v>
      </c>
      <c r="M6436" s="1" t="s">
        <v>6</v>
      </c>
      <c r="N6436" s="1" t="s">
        <v>7</v>
      </c>
      <c r="O6436" s="6"/>
    </row>
    <row r="6437">
      <c r="A6437" s="5">
        <v>203273.0</v>
      </c>
      <c r="B6437" s="2">
        <v>46053.0</v>
      </c>
      <c r="C6437" s="1" t="s">
        <v>11</v>
      </c>
      <c r="D6437" s="3" t="s">
        <v>74</v>
      </c>
      <c r="E6437" s="4">
        <v>46048.0</v>
      </c>
      <c r="F6437" s="5">
        <v>100.0</v>
      </c>
      <c r="G6437" s="5">
        <v>41.0</v>
      </c>
      <c r="H6437" s="5">
        <v>4062.0</v>
      </c>
      <c r="I6437" s="1" t="s">
        <v>75</v>
      </c>
      <c r="J6437" s="1" t="s">
        <v>12</v>
      </c>
      <c r="K6437" s="1" t="s">
        <v>13</v>
      </c>
      <c r="L6437" s="1" t="s">
        <v>5</v>
      </c>
      <c r="M6437" s="1" t="s">
        <v>6</v>
      </c>
      <c r="N6437" s="1" t="s">
        <v>7</v>
      </c>
      <c r="O6437" s="6"/>
    </row>
    <row r="6438">
      <c r="A6438" s="5">
        <v>203273.0</v>
      </c>
      <c r="B6438" s="2">
        <v>46053.0</v>
      </c>
      <c r="C6438" s="1" t="s">
        <v>11</v>
      </c>
      <c r="D6438" s="3" t="s">
        <v>388</v>
      </c>
      <c r="E6438" s="4">
        <v>46048.0</v>
      </c>
      <c r="F6438" s="5">
        <v>50.0</v>
      </c>
      <c r="G6438" s="5">
        <v>26.0</v>
      </c>
      <c r="H6438" s="5">
        <v>1282.0</v>
      </c>
      <c r="I6438" s="1" t="s">
        <v>71</v>
      </c>
      <c r="J6438" s="1" t="s">
        <v>12</v>
      </c>
      <c r="K6438" s="1" t="s">
        <v>13</v>
      </c>
      <c r="L6438" s="1" t="s">
        <v>5</v>
      </c>
      <c r="M6438" s="1" t="s">
        <v>6</v>
      </c>
      <c r="N6438" s="1" t="s">
        <v>7</v>
      </c>
      <c r="O6438" s="6"/>
    </row>
    <row r="6439">
      <c r="A6439" s="5">
        <v>203273.0</v>
      </c>
      <c r="B6439" s="2">
        <v>46053.0</v>
      </c>
      <c r="C6439" s="1" t="s">
        <v>11</v>
      </c>
      <c r="D6439" s="3" t="s">
        <v>488</v>
      </c>
      <c r="E6439" s="4">
        <v>46048.0</v>
      </c>
      <c r="F6439" s="5">
        <v>75.0</v>
      </c>
      <c r="G6439" s="5">
        <v>74.0</v>
      </c>
      <c r="H6439" s="5">
        <v>5514.0</v>
      </c>
      <c r="I6439" s="1" t="s">
        <v>71</v>
      </c>
      <c r="J6439" s="1" t="s">
        <v>12</v>
      </c>
      <c r="K6439" s="1" t="s">
        <v>13</v>
      </c>
      <c r="L6439" s="1" t="s">
        <v>5</v>
      </c>
      <c r="M6439" s="1" t="s">
        <v>6</v>
      </c>
      <c r="N6439" s="1" t="s">
        <v>7</v>
      </c>
      <c r="O6439" s="6"/>
    </row>
    <row r="6440">
      <c r="A6440" s="5">
        <v>203273.0</v>
      </c>
      <c r="B6440" s="2">
        <v>46053.0</v>
      </c>
      <c r="C6440" s="1" t="s">
        <v>11</v>
      </c>
      <c r="D6440" s="3" t="s">
        <v>142</v>
      </c>
      <c r="E6440" s="4">
        <v>46048.0</v>
      </c>
      <c r="F6440" s="5">
        <v>100.0</v>
      </c>
      <c r="G6440" s="5">
        <v>59.0</v>
      </c>
      <c r="H6440" s="5">
        <v>5882.0</v>
      </c>
      <c r="I6440" s="1" t="s">
        <v>75</v>
      </c>
      <c r="J6440" s="1" t="s">
        <v>12</v>
      </c>
      <c r="K6440" s="1" t="s">
        <v>13</v>
      </c>
      <c r="L6440" s="1" t="s">
        <v>5</v>
      </c>
      <c r="M6440" s="1" t="s">
        <v>6</v>
      </c>
      <c r="N6440" s="1" t="s">
        <v>7</v>
      </c>
      <c r="O6440" s="6"/>
    </row>
    <row r="6441">
      <c r="A6441" s="5">
        <v>203273.0</v>
      </c>
      <c r="B6441" s="2">
        <v>46053.0</v>
      </c>
      <c r="C6441" s="1" t="s">
        <v>11</v>
      </c>
      <c r="D6441" s="7">
        <v>5107.0</v>
      </c>
      <c r="E6441" s="4">
        <v>46048.0</v>
      </c>
      <c r="F6441" s="5">
        <v>40.0</v>
      </c>
      <c r="G6441" s="5">
        <v>46.0</v>
      </c>
      <c r="H6441" s="5">
        <v>1836.0</v>
      </c>
      <c r="I6441" s="1" t="s">
        <v>125</v>
      </c>
      <c r="J6441" s="1" t="s">
        <v>12</v>
      </c>
      <c r="K6441" s="1" t="s">
        <v>13</v>
      </c>
      <c r="L6441" s="1" t="s">
        <v>5</v>
      </c>
      <c r="M6441" s="1" t="s">
        <v>6</v>
      </c>
      <c r="N6441" s="1" t="s">
        <v>7</v>
      </c>
      <c r="O6441" s="6"/>
    </row>
    <row r="6442">
      <c r="A6442" s="5">
        <v>203273.0</v>
      </c>
      <c r="B6442" s="2">
        <v>46053.0</v>
      </c>
      <c r="C6442" s="1" t="s">
        <v>11</v>
      </c>
      <c r="D6442" s="3" t="s">
        <v>531</v>
      </c>
      <c r="E6442" s="4">
        <v>46048.0</v>
      </c>
      <c r="F6442" s="5">
        <v>150.0</v>
      </c>
      <c r="G6442" s="5">
        <v>47.0</v>
      </c>
      <c r="H6442" s="5">
        <v>7089.0</v>
      </c>
      <c r="I6442" s="1" t="s">
        <v>71</v>
      </c>
      <c r="J6442" s="1" t="s">
        <v>12</v>
      </c>
      <c r="K6442" s="1" t="s">
        <v>13</v>
      </c>
      <c r="L6442" s="1" t="s">
        <v>5</v>
      </c>
      <c r="M6442" s="1" t="s">
        <v>6</v>
      </c>
      <c r="N6442" s="1" t="s">
        <v>7</v>
      </c>
      <c r="O6442" s="6"/>
    </row>
    <row r="6443">
      <c r="A6443" s="5">
        <v>203273.0</v>
      </c>
      <c r="B6443" s="2">
        <v>46053.0</v>
      </c>
      <c r="C6443" s="1" t="s">
        <v>11</v>
      </c>
      <c r="D6443" s="3" t="s">
        <v>70</v>
      </c>
      <c r="E6443" s="4">
        <v>46048.0</v>
      </c>
      <c r="F6443" s="5">
        <v>16.0</v>
      </c>
      <c r="G6443" s="5">
        <v>328.0</v>
      </c>
      <c r="H6443" s="5">
        <v>5255.0</v>
      </c>
      <c r="I6443" s="1" t="s">
        <v>71</v>
      </c>
      <c r="J6443" s="1" t="s">
        <v>12</v>
      </c>
      <c r="K6443" s="1" t="s">
        <v>13</v>
      </c>
      <c r="L6443" s="1" t="s">
        <v>5</v>
      </c>
      <c r="M6443" s="1" t="s">
        <v>6</v>
      </c>
      <c r="N6443" s="1" t="s">
        <v>7</v>
      </c>
      <c r="O6443" s="6"/>
    </row>
    <row r="6444">
      <c r="A6444" s="5">
        <v>203273.0</v>
      </c>
      <c r="B6444" s="2">
        <v>46053.0</v>
      </c>
      <c r="C6444" s="1" t="s">
        <v>11</v>
      </c>
      <c r="D6444" s="3" t="s">
        <v>137</v>
      </c>
      <c r="E6444" s="4">
        <v>46048.0</v>
      </c>
      <c r="F6444" s="5">
        <v>200.0</v>
      </c>
      <c r="G6444" s="5">
        <v>31.0</v>
      </c>
      <c r="H6444" s="5">
        <v>6294.0</v>
      </c>
      <c r="I6444" s="1" t="s">
        <v>75</v>
      </c>
      <c r="J6444" s="1" t="s">
        <v>12</v>
      </c>
      <c r="K6444" s="1" t="s">
        <v>13</v>
      </c>
      <c r="L6444" s="1" t="s">
        <v>5</v>
      </c>
      <c r="M6444" s="1" t="s">
        <v>6</v>
      </c>
      <c r="N6444" s="1" t="s">
        <v>7</v>
      </c>
      <c r="O6444" s="6"/>
    </row>
    <row r="6445">
      <c r="A6445" s="5">
        <v>203273.0</v>
      </c>
      <c r="B6445" s="2">
        <v>46053.0</v>
      </c>
      <c r="C6445" s="1" t="s">
        <v>11</v>
      </c>
      <c r="D6445" s="3" t="s">
        <v>163</v>
      </c>
      <c r="E6445" s="4">
        <v>46048.0</v>
      </c>
      <c r="F6445" s="5">
        <v>300.0</v>
      </c>
      <c r="G6445" s="5">
        <v>11.0</v>
      </c>
      <c r="H6445" s="5">
        <v>3302.0</v>
      </c>
      <c r="I6445" s="1" t="s">
        <v>71</v>
      </c>
      <c r="J6445" s="1" t="s">
        <v>12</v>
      </c>
      <c r="K6445" s="1" t="s">
        <v>13</v>
      </c>
      <c r="L6445" s="1" t="s">
        <v>5</v>
      </c>
      <c r="M6445" s="1" t="s">
        <v>6</v>
      </c>
      <c r="N6445" s="1" t="s">
        <v>7</v>
      </c>
      <c r="O6445" s="6"/>
    </row>
    <row r="6446">
      <c r="A6446" s="5">
        <v>203273.0</v>
      </c>
      <c r="B6446" s="2">
        <v>46053.0</v>
      </c>
      <c r="C6446" s="1" t="s">
        <v>11</v>
      </c>
      <c r="D6446" s="3" t="s">
        <v>300</v>
      </c>
      <c r="E6446" s="4">
        <v>46048.0</v>
      </c>
      <c r="F6446" s="5">
        <v>80.0</v>
      </c>
      <c r="G6446" s="5">
        <v>66.0</v>
      </c>
      <c r="H6446" s="5">
        <v>5266.0</v>
      </c>
      <c r="I6446" s="1" t="s">
        <v>75</v>
      </c>
      <c r="J6446" s="1" t="s">
        <v>12</v>
      </c>
      <c r="K6446" s="1" t="s">
        <v>13</v>
      </c>
      <c r="L6446" s="1" t="s">
        <v>5</v>
      </c>
      <c r="M6446" s="1" t="s">
        <v>6</v>
      </c>
      <c r="N6446" s="1" t="s">
        <v>7</v>
      </c>
      <c r="O6446" s="6"/>
    </row>
    <row r="6447">
      <c r="A6447" s="5">
        <v>203273.0</v>
      </c>
      <c r="B6447" s="2">
        <v>46053.0</v>
      </c>
      <c r="C6447" s="1" t="s">
        <v>11</v>
      </c>
      <c r="D6447" s="3" t="s">
        <v>719</v>
      </c>
      <c r="E6447" s="4">
        <v>46048.0</v>
      </c>
      <c r="F6447" s="5">
        <v>100.0</v>
      </c>
      <c r="G6447" s="5">
        <v>94.0</v>
      </c>
      <c r="H6447" s="5">
        <v>9382.0</v>
      </c>
      <c r="I6447" s="1" t="s">
        <v>75</v>
      </c>
      <c r="J6447" s="1" t="s">
        <v>12</v>
      </c>
      <c r="K6447" s="1" t="s">
        <v>13</v>
      </c>
      <c r="L6447" s="1" t="s">
        <v>5</v>
      </c>
      <c r="M6447" s="1" t="s">
        <v>6</v>
      </c>
      <c r="N6447" s="1" t="s">
        <v>7</v>
      </c>
      <c r="O6447" s="6"/>
    </row>
    <row r="6448">
      <c r="A6448" s="5">
        <v>203273.0</v>
      </c>
      <c r="B6448" s="2">
        <v>46053.0</v>
      </c>
      <c r="C6448" s="1" t="s">
        <v>11</v>
      </c>
      <c r="D6448" s="3" t="s">
        <v>866</v>
      </c>
      <c r="E6448" s="4">
        <v>46048.0</v>
      </c>
      <c r="F6448" s="5">
        <v>150.0</v>
      </c>
      <c r="G6448" s="5">
        <v>29.0</v>
      </c>
      <c r="H6448" s="5">
        <v>4389.0</v>
      </c>
      <c r="I6448" s="1" t="s">
        <v>71</v>
      </c>
      <c r="J6448" s="1" t="s">
        <v>12</v>
      </c>
      <c r="K6448" s="1" t="s">
        <v>13</v>
      </c>
      <c r="L6448" s="1" t="s">
        <v>5</v>
      </c>
      <c r="M6448" s="1" t="s">
        <v>6</v>
      </c>
      <c r="N6448" s="1" t="s">
        <v>7</v>
      </c>
      <c r="O6448" s="6"/>
    </row>
    <row r="6449">
      <c r="A6449" s="5">
        <v>203273.0</v>
      </c>
      <c r="B6449" s="2">
        <v>46053.0</v>
      </c>
      <c r="C6449" s="1" t="s">
        <v>11</v>
      </c>
      <c r="D6449" s="3" t="s">
        <v>848</v>
      </c>
      <c r="E6449" s="4">
        <v>46048.0</v>
      </c>
      <c r="F6449" s="5">
        <v>100.0</v>
      </c>
      <c r="G6449" s="5">
        <v>74.0</v>
      </c>
      <c r="H6449" s="5">
        <v>7352.0</v>
      </c>
      <c r="I6449" s="1" t="s">
        <v>71</v>
      </c>
      <c r="J6449" s="1" t="s">
        <v>12</v>
      </c>
      <c r="K6449" s="1" t="s">
        <v>13</v>
      </c>
      <c r="L6449" s="1" t="s">
        <v>5</v>
      </c>
      <c r="M6449" s="1" t="s">
        <v>6</v>
      </c>
      <c r="N6449" s="1" t="s">
        <v>7</v>
      </c>
      <c r="O6449" s="6"/>
    </row>
    <row r="6450">
      <c r="A6450" s="5">
        <v>203273.0</v>
      </c>
      <c r="B6450" s="2">
        <v>46053.0</v>
      </c>
      <c r="C6450" s="1" t="s">
        <v>11</v>
      </c>
      <c r="D6450" s="3" t="s">
        <v>501</v>
      </c>
      <c r="E6450" s="4">
        <v>46048.0</v>
      </c>
      <c r="F6450" s="5">
        <v>400.0</v>
      </c>
      <c r="G6450" s="5">
        <v>7.0</v>
      </c>
      <c r="H6450" s="5">
        <v>2934.0</v>
      </c>
      <c r="I6450" s="1" t="s">
        <v>71</v>
      </c>
      <c r="J6450" s="1" t="s">
        <v>12</v>
      </c>
      <c r="K6450" s="1" t="s">
        <v>13</v>
      </c>
      <c r="L6450" s="1" t="s">
        <v>5</v>
      </c>
      <c r="M6450" s="1" t="s">
        <v>6</v>
      </c>
      <c r="N6450" s="1" t="s">
        <v>7</v>
      </c>
      <c r="O6450" s="6"/>
    </row>
    <row r="6451">
      <c r="A6451" s="5">
        <v>203273.0</v>
      </c>
      <c r="B6451" s="2">
        <v>46053.0</v>
      </c>
      <c r="C6451" s="1" t="s">
        <v>11</v>
      </c>
      <c r="D6451" s="3" t="s">
        <v>191</v>
      </c>
      <c r="E6451" s="4">
        <v>46048.0</v>
      </c>
      <c r="F6451" s="5">
        <v>1000.0</v>
      </c>
      <c r="G6451" s="5">
        <v>11.0</v>
      </c>
      <c r="H6451" s="5">
        <v>11342.0</v>
      </c>
      <c r="I6451" s="1" t="s">
        <v>75</v>
      </c>
      <c r="J6451" s="1" t="s">
        <v>12</v>
      </c>
      <c r="K6451" s="1" t="s">
        <v>13</v>
      </c>
      <c r="L6451" s="1" t="s">
        <v>5</v>
      </c>
      <c r="M6451" s="1" t="s">
        <v>6</v>
      </c>
      <c r="N6451" s="1" t="s">
        <v>7</v>
      </c>
      <c r="O6451" s="6"/>
    </row>
    <row r="6452">
      <c r="A6452" s="5">
        <v>203273.0</v>
      </c>
      <c r="B6452" s="2">
        <v>46053.0</v>
      </c>
      <c r="C6452" s="1" t="s">
        <v>11</v>
      </c>
      <c r="D6452" s="3" t="s">
        <v>189</v>
      </c>
      <c r="E6452" s="4">
        <v>46048.0</v>
      </c>
      <c r="F6452" s="5">
        <v>150.0</v>
      </c>
      <c r="G6452" s="5">
        <v>17.0</v>
      </c>
      <c r="H6452" s="5">
        <v>2573.0</v>
      </c>
      <c r="I6452" s="1" t="s">
        <v>71</v>
      </c>
      <c r="J6452" s="1" t="s">
        <v>12</v>
      </c>
      <c r="K6452" s="1" t="s">
        <v>13</v>
      </c>
      <c r="L6452" s="1" t="s">
        <v>5</v>
      </c>
      <c r="M6452" s="1" t="s">
        <v>6</v>
      </c>
      <c r="N6452" s="1" t="s">
        <v>7</v>
      </c>
      <c r="O6452" s="6"/>
    </row>
    <row r="6453">
      <c r="A6453" s="5">
        <v>203273.0</v>
      </c>
      <c r="B6453" s="2">
        <v>46053.0</v>
      </c>
      <c r="C6453" s="1" t="s">
        <v>11</v>
      </c>
      <c r="D6453" s="3" t="s">
        <v>181</v>
      </c>
      <c r="E6453" s="4">
        <v>46048.0</v>
      </c>
      <c r="F6453" s="5">
        <v>800.0</v>
      </c>
      <c r="G6453" s="5">
        <v>6.0</v>
      </c>
      <c r="H6453" s="5">
        <v>4874.0</v>
      </c>
      <c r="I6453" s="1" t="s">
        <v>75</v>
      </c>
      <c r="J6453" s="1" t="s">
        <v>12</v>
      </c>
      <c r="K6453" s="1" t="s">
        <v>13</v>
      </c>
      <c r="L6453" s="1" t="s">
        <v>5</v>
      </c>
      <c r="M6453" s="1" t="s">
        <v>6</v>
      </c>
      <c r="N6453" s="1" t="s">
        <v>7</v>
      </c>
      <c r="O6453" s="6"/>
    </row>
    <row r="6454">
      <c r="A6454" s="5">
        <v>203273.0</v>
      </c>
      <c r="B6454" s="2">
        <v>46053.0</v>
      </c>
      <c r="C6454" s="1" t="s">
        <v>11</v>
      </c>
      <c r="D6454" s="3" t="s">
        <v>718</v>
      </c>
      <c r="E6454" s="4">
        <v>46048.0</v>
      </c>
      <c r="F6454" s="5">
        <v>100.0</v>
      </c>
      <c r="G6454" s="5">
        <v>64.0</v>
      </c>
      <c r="H6454" s="5">
        <v>6442.0</v>
      </c>
      <c r="I6454" s="1" t="s">
        <v>75</v>
      </c>
      <c r="J6454" s="1" t="s">
        <v>12</v>
      </c>
      <c r="K6454" s="1" t="s">
        <v>13</v>
      </c>
      <c r="L6454" s="1" t="s">
        <v>5</v>
      </c>
      <c r="M6454" s="1" t="s">
        <v>6</v>
      </c>
      <c r="N6454" s="1" t="s">
        <v>7</v>
      </c>
      <c r="O6454" s="6"/>
    </row>
    <row r="6455">
      <c r="A6455" s="5">
        <v>203273.0</v>
      </c>
      <c r="B6455" s="2">
        <v>46053.0</v>
      </c>
      <c r="C6455" s="1" t="s">
        <v>11</v>
      </c>
      <c r="D6455" s="3" t="s">
        <v>489</v>
      </c>
      <c r="E6455" s="4">
        <v>46048.0</v>
      </c>
      <c r="F6455" s="5">
        <v>160.0</v>
      </c>
      <c r="G6455" s="5">
        <v>45.0</v>
      </c>
      <c r="H6455" s="5">
        <v>7189.0</v>
      </c>
      <c r="I6455" s="1" t="s">
        <v>71</v>
      </c>
      <c r="J6455" s="1" t="s">
        <v>12</v>
      </c>
      <c r="K6455" s="1" t="s">
        <v>13</v>
      </c>
      <c r="L6455" s="1" t="s">
        <v>5</v>
      </c>
      <c r="M6455" s="1" t="s">
        <v>6</v>
      </c>
      <c r="N6455" s="1" t="s">
        <v>7</v>
      </c>
      <c r="O6455" s="6"/>
    </row>
    <row r="6456">
      <c r="A6456" s="5">
        <v>203273.0</v>
      </c>
      <c r="B6456" s="2">
        <v>46053.0</v>
      </c>
      <c r="C6456" s="1" t="s">
        <v>11</v>
      </c>
      <c r="D6456" s="3" t="s">
        <v>190</v>
      </c>
      <c r="E6456" s="4">
        <v>46048.0</v>
      </c>
      <c r="F6456" s="5">
        <v>100.0</v>
      </c>
      <c r="G6456" s="5">
        <v>84.0</v>
      </c>
      <c r="H6456" s="5">
        <v>8388.0</v>
      </c>
      <c r="I6456" s="1" t="s">
        <v>71</v>
      </c>
      <c r="J6456" s="1" t="s">
        <v>12</v>
      </c>
      <c r="K6456" s="1" t="s">
        <v>13</v>
      </c>
      <c r="L6456" s="1" t="s">
        <v>5</v>
      </c>
      <c r="M6456" s="1" t="s">
        <v>6</v>
      </c>
      <c r="N6456" s="1" t="s">
        <v>7</v>
      </c>
      <c r="O6456" s="6"/>
    </row>
    <row r="6457">
      <c r="A6457" s="5">
        <v>203273.0</v>
      </c>
      <c r="B6457" s="2">
        <v>46053.0</v>
      </c>
      <c r="C6457" s="1" t="s">
        <v>11</v>
      </c>
      <c r="D6457" s="3" t="s">
        <v>605</v>
      </c>
      <c r="E6457" s="4">
        <v>46048.0</v>
      </c>
      <c r="F6457" s="5">
        <v>75.0</v>
      </c>
      <c r="G6457" s="5">
        <v>139.0</v>
      </c>
      <c r="H6457" s="5">
        <v>10449.0</v>
      </c>
      <c r="I6457" s="1" t="s">
        <v>75</v>
      </c>
      <c r="J6457" s="1" t="s">
        <v>12</v>
      </c>
      <c r="K6457" s="1" t="s">
        <v>13</v>
      </c>
      <c r="L6457" s="1" t="s">
        <v>5</v>
      </c>
      <c r="M6457" s="1" t="s">
        <v>6</v>
      </c>
      <c r="N6457" s="1" t="s">
        <v>7</v>
      </c>
      <c r="O6457" s="6"/>
    </row>
    <row r="6458">
      <c r="A6458" s="5">
        <v>203273.0</v>
      </c>
      <c r="B6458" s="2">
        <v>46053.0</v>
      </c>
      <c r="C6458" s="1" t="s">
        <v>11</v>
      </c>
      <c r="D6458" s="3" t="s">
        <v>187</v>
      </c>
      <c r="E6458" s="4">
        <v>46048.0</v>
      </c>
      <c r="F6458" s="5">
        <v>1100.0</v>
      </c>
      <c r="G6458" s="5">
        <v>120.0</v>
      </c>
      <c r="H6458" s="5">
        <v>132122.59</v>
      </c>
      <c r="I6458" s="1" t="s">
        <v>75</v>
      </c>
      <c r="J6458" s="1" t="s">
        <v>12</v>
      </c>
      <c r="K6458" s="1" t="s">
        <v>13</v>
      </c>
      <c r="L6458" s="1" t="s">
        <v>5</v>
      </c>
      <c r="M6458" s="1" t="s">
        <v>6</v>
      </c>
      <c r="N6458" s="1" t="s">
        <v>7</v>
      </c>
      <c r="O6458" s="6"/>
    </row>
    <row r="6459">
      <c r="A6459" s="5">
        <v>203273.0</v>
      </c>
      <c r="B6459" s="2">
        <v>46053.0</v>
      </c>
      <c r="C6459" s="1" t="s">
        <v>11</v>
      </c>
      <c r="D6459" s="3" t="s">
        <v>429</v>
      </c>
      <c r="E6459" s="4">
        <v>46048.0</v>
      </c>
      <c r="F6459" s="5">
        <v>40.0</v>
      </c>
      <c r="G6459" s="5">
        <v>53.0</v>
      </c>
      <c r="H6459" s="5">
        <v>2122.0</v>
      </c>
      <c r="I6459" s="1" t="s">
        <v>71</v>
      </c>
      <c r="J6459" s="1" t="s">
        <v>12</v>
      </c>
      <c r="K6459" s="1" t="s">
        <v>13</v>
      </c>
      <c r="L6459" s="1" t="s">
        <v>5</v>
      </c>
      <c r="M6459" s="1" t="s">
        <v>6</v>
      </c>
      <c r="N6459" s="1" t="s">
        <v>7</v>
      </c>
      <c r="O6459" s="6"/>
    </row>
    <row r="6460">
      <c r="A6460" s="5">
        <v>203273.0</v>
      </c>
      <c r="B6460" s="2">
        <v>46053.0</v>
      </c>
      <c r="C6460" s="1" t="s">
        <v>11</v>
      </c>
      <c r="D6460" s="3" t="s">
        <v>160</v>
      </c>
      <c r="E6460" s="4">
        <v>46048.0</v>
      </c>
      <c r="F6460" s="5">
        <v>300.0</v>
      </c>
      <c r="G6460" s="5">
        <v>66.0</v>
      </c>
      <c r="H6460" s="5">
        <v>19847.0</v>
      </c>
      <c r="I6460" s="1" t="s">
        <v>75</v>
      </c>
      <c r="J6460" s="1" t="s">
        <v>12</v>
      </c>
      <c r="K6460" s="1" t="s">
        <v>13</v>
      </c>
      <c r="L6460" s="1" t="s">
        <v>5</v>
      </c>
      <c r="M6460" s="1" t="s">
        <v>6</v>
      </c>
      <c r="N6460" s="1" t="s">
        <v>7</v>
      </c>
      <c r="O6460" s="6"/>
    </row>
    <row r="6461">
      <c r="A6461" s="5">
        <v>203273.0</v>
      </c>
      <c r="B6461" s="2">
        <v>46053.0</v>
      </c>
      <c r="C6461" s="1" t="s">
        <v>11</v>
      </c>
      <c r="D6461" s="3" t="s">
        <v>389</v>
      </c>
      <c r="E6461" s="4">
        <v>46048.0</v>
      </c>
      <c r="F6461" s="5">
        <v>200.0</v>
      </c>
      <c r="G6461" s="5">
        <v>103.0</v>
      </c>
      <c r="H6461" s="5">
        <v>20552.0</v>
      </c>
      <c r="I6461" s="1" t="s">
        <v>71</v>
      </c>
      <c r="J6461" s="1" t="s">
        <v>12</v>
      </c>
      <c r="K6461" s="1" t="s">
        <v>13</v>
      </c>
      <c r="L6461" s="1" t="s">
        <v>5</v>
      </c>
      <c r="M6461" s="1" t="s">
        <v>6</v>
      </c>
      <c r="N6461" s="1" t="s">
        <v>7</v>
      </c>
      <c r="O6461" s="6"/>
    </row>
    <row r="6462">
      <c r="A6462" s="5">
        <v>203273.0</v>
      </c>
      <c r="B6462" s="2">
        <v>46053.0</v>
      </c>
      <c r="C6462" s="1" t="s">
        <v>11</v>
      </c>
      <c r="D6462" s="3" t="s">
        <v>168</v>
      </c>
      <c r="E6462" s="4">
        <v>46048.0</v>
      </c>
      <c r="F6462" s="5">
        <v>250.0</v>
      </c>
      <c r="G6462" s="5">
        <v>13.0</v>
      </c>
      <c r="H6462" s="5">
        <v>3219.0</v>
      </c>
      <c r="I6462" s="1" t="s">
        <v>71</v>
      </c>
      <c r="J6462" s="1" t="s">
        <v>12</v>
      </c>
      <c r="K6462" s="1" t="s">
        <v>13</v>
      </c>
      <c r="L6462" s="1" t="s">
        <v>5</v>
      </c>
      <c r="M6462" s="1" t="s">
        <v>6</v>
      </c>
      <c r="N6462" s="1" t="s">
        <v>7</v>
      </c>
      <c r="O6462" s="6"/>
    </row>
    <row r="6463">
      <c r="A6463" s="5">
        <v>203273.0</v>
      </c>
      <c r="B6463" s="2">
        <v>46053.0</v>
      </c>
      <c r="C6463" s="1" t="s">
        <v>11</v>
      </c>
      <c r="D6463" s="3" t="s">
        <v>288</v>
      </c>
      <c r="E6463" s="4">
        <v>46048.0</v>
      </c>
      <c r="F6463" s="5">
        <v>150.0</v>
      </c>
      <c r="G6463" s="5">
        <v>39.0</v>
      </c>
      <c r="H6463" s="5">
        <v>5882.0</v>
      </c>
      <c r="I6463" s="1" t="s">
        <v>75</v>
      </c>
      <c r="J6463" s="1" t="s">
        <v>12</v>
      </c>
      <c r="K6463" s="1" t="s">
        <v>13</v>
      </c>
      <c r="L6463" s="1" t="s">
        <v>5</v>
      </c>
      <c r="M6463" s="1" t="s">
        <v>6</v>
      </c>
      <c r="N6463" s="1" t="s">
        <v>7</v>
      </c>
      <c r="O6463" s="6"/>
    </row>
    <row r="6464">
      <c r="A6464" s="5">
        <v>203273.0</v>
      </c>
      <c r="B6464" s="2">
        <v>46053.0</v>
      </c>
      <c r="C6464" s="1" t="s">
        <v>11</v>
      </c>
      <c r="D6464" s="3" t="s">
        <v>1155</v>
      </c>
      <c r="E6464" s="4">
        <v>46048.0</v>
      </c>
      <c r="F6464" s="5">
        <v>40.0</v>
      </c>
      <c r="G6464" s="5">
        <v>168.0</v>
      </c>
      <c r="H6464" s="5">
        <v>6722.0</v>
      </c>
      <c r="I6464" s="1" t="s">
        <v>71</v>
      </c>
      <c r="J6464" s="1" t="s">
        <v>12</v>
      </c>
      <c r="K6464" s="1" t="s">
        <v>13</v>
      </c>
      <c r="L6464" s="1" t="s">
        <v>5</v>
      </c>
      <c r="M6464" s="1" t="s">
        <v>6</v>
      </c>
      <c r="N6464" s="1" t="s">
        <v>7</v>
      </c>
      <c r="O6464" s="6"/>
    </row>
    <row r="6465">
      <c r="A6465" s="5">
        <v>203273.0</v>
      </c>
      <c r="B6465" s="2">
        <v>46053.0</v>
      </c>
      <c r="C6465" s="1" t="s">
        <v>11</v>
      </c>
      <c r="D6465" s="3" t="s">
        <v>1172</v>
      </c>
      <c r="E6465" s="4">
        <v>46048.0</v>
      </c>
      <c r="F6465" s="5">
        <v>40.0</v>
      </c>
      <c r="G6465" s="5">
        <v>54.0</v>
      </c>
      <c r="H6465" s="5">
        <v>2156.0</v>
      </c>
      <c r="I6465" s="1" t="s">
        <v>127</v>
      </c>
      <c r="J6465" s="1" t="s">
        <v>12</v>
      </c>
      <c r="K6465" s="1" t="s">
        <v>13</v>
      </c>
      <c r="L6465" s="1" t="s">
        <v>5</v>
      </c>
      <c r="M6465" s="1" t="s">
        <v>6</v>
      </c>
      <c r="N6465" s="1" t="s">
        <v>7</v>
      </c>
      <c r="O6465" s="6"/>
    </row>
    <row r="6466">
      <c r="A6466" s="5">
        <v>203273.0</v>
      </c>
      <c r="B6466" s="2">
        <v>46053.0</v>
      </c>
      <c r="C6466" s="1" t="s">
        <v>11</v>
      </c>
      <c r="D6466" s="3" t="s">
        <v>422</v>
      </c>
      <c r="E6466" s="4">
        <v>46048.0</v>
      </c>
      <c r="F6466" s="5">
        <v>150.0</v>
      </c>
      <c r="G6466" s="5">
        <v>20.0</v>
      </c>
      <c r="H6466" s="5">
        <v>2972.0</v>
      </c>
      <c r="I6466" s="1" t="s">
        <v>71</v>
      </c>
      <c r="J6466" s="1" t="s">
        <v>12</v>
      </c>
      <c r="K6466" s="1" t="s">
        <v>13</v>
      </c>
      <c r="L6466" s="1" t="s">
        <v>5</v>
      </c>
      <c r="M6466" s="1" t="s">
        <v>6</v>
      </c>
      <c r="N6466" s="1" t="s">
        <v>7</v>
      </c>
      <c r="O6466" s="6"/>
    </row>
    <row r="6467">
      <c r="A6467" s="5">
        <v>203273.0</v>
      </c>
      <c r="B6467" s="2">
        <v>46053.0</v>
      </c>
      <c r="C6467" s="1" t="s">
        <v>11</v>
      </c>
      <c r="D6467" s="3" t="s">
        <v>164</v>
      </c>
      <c r="E6467" s="4">
        <v>46048.0</v>
      </c>
      <c r="F6467" s="5">
        <v>80.0</v>
      </c>
      <c r="G6467" s="5">
        <v>71.0</v>
      </c>
      <c r="H6467" s="5">
        <v>5714.0</v>
      </c>
      <c r="I6467" s="1" t="s">
        <v>75</v>
      </c>
      <c r="J6467" s="1" t="s">
        <v>12</v>
      </c>
      <c r="K6467" s="1" t="s">
        <v>13</v>
      </c>
      <c r="L6467" s="1" t="s">
        <v>5</v>
      </c>
      <c r="M6467" s="1" t="s">
        <v>6</v>
      </c>
      <c r="N6467" s="1" t="s">
        <v>7</v>
      </c>
      <c r="O6467" s="6"/>
    </row>
    <row r="6468">
      <c r="A6468" s="5">
        <v>203273.0</v>
      </c>
      <c r="B6468" s="2">
        <v>46053.0</v>
      </c>
      <c r="C6468" s="1" t="s">
        <v>11</v>
      </c>
      <c r="D6468" s="3" t="s">
        <v>293</v>
      </c>
      <c r="E6468" s="4">
        <v>46048.0</v>
      </c>
      <c r="F6468" s="5">
        <v>20000.0</v>
      </c>
      <c r="G6468" s="5">
        <v>3.0</v>
      </c>
      <c r="H6468" s="5">
        <v>57402.0</v>
      </c>
      <c r="I6468" s="1" t="s">
        <v>75</v>
      </c>
      <c r="J6468" s="1" t="s">
        <v>12</v>
      </c>
      <c r="K6468" s="1" t="s">
        <v>13</v>
      </c>
      <c r="L6468" s="1" t="s">
        <v>5</v>
      </c>
      <c r="M6468" s="1" t="s">
        <v>6</v>
      </c>
      <c r="N6468" s="1" t="s">
        <v>7</v>
      </c>
      <c r="O6468" s="6"/>
    </row>
    <row r="6469">
      <c r="A6469" s="5">
        <v>203273.0</v>
      </c>
      <c r="B6469" s="2">
        <v>46053.0</v>
      </c>
      <c r="C6469" s="1" t="s">
        <v>11</v>
      </c>
      <c r="D6469" s="3" t="s">
        <v>158</v>
      </c>
      <c r="E6469" s="4">
        <v>46048.0</v>
      </c>
      <c r="F6469" s="5">
        <v>360.0</v>
      </c>
      <c r="G6469" s="5">
        <v>194.0</v>
      </c>
      <c r="H6469" s="5">
        <v>69957.0</v>
      </c>
      <c r="I6469" s="1" t="s">
        <v>75</v>
      </c>
      <c r="J6469" s="1" t="s">
        <v>12</v>
      </c>
      <c r="K6469" s="1" t="s">
        <v>13</v>
      </c>
      <c r="L6469" s="1" t="s">
        <v>5</v>
      </c>
      <c r="M6469" s="1" t="s">
        <v>6</v>
      </c>
      <c r="N6469" s="1" t="s">
        <v>7</v>
      </c>
      <c r="O6469" s="6"/>
    </row>
    <row r="6470">
      <c r="A6470" s="5">
        <v>203273.0</v>
      </c>
      <c r="B6470" s="2">
        <v>46053.0</v>
      </c>
      <c r="C6470" s="1" t="s">
        <v>11</v>
      </c>
      <c r="D6470" s="3" t="s">
        <v>497</v>
      </c>
      <c r="E6470" s="4">
        <v>46048.0</v>
      </c>
      <c r="F6470" s="5">
        <v>80.0</v>
      </c>
      <c r="G6470" s="5">
        <v>21.0</v>
      </c>
      <c r="H6470" s="5">
        <v>1702.0</v>
      </c>
      <c r="I6470" s="1" t="s">
        <v>71</v>
      </c>
      <c r="J6470" s="1" t="s">
        <v>12</v>
      </c>
      <c r="K6470" s="1" t="s">
        <v>13</v>
      </c>
      <c r="L6470" s="1" t="s">
        <v>5</v>
      </c>
      <c r="M6470" s="1" t="s">
        <v>6</v>
      </c>
      <c r="N6470" s="1" t="s">
        <v>7</v>
      </c>
      <c r="O6470" s="6"/>
    </row>
    <row r="6471">
      <c r="A6471" s="5">
        <v>203273.0</v>
      </c>
      <c r="B6471" s="2">
        <v>46053.0</v>
      </c>
      <c r="C6471" s="1" t="s">
        <v>11</v>
      </c>
      <c r="D6471" s="3" t="s">
        <v>156</v>
      </c>
      <c r="E6471" s="4">
        <v>46048.0</v>
      </c>
      <c r="F6471" s="5">
        <v>200.0</v>
      </c>
      <c r="G6471" s="5">
        <v>144.0</v>
      </c>
      <c r="H6471" s="5">
        <v>28842.0</v>
      </c>
      <c r="I6471" s="1" t="s">
        <v>75</v>
      </c>
      <c r="J6471" s="1" t="s">
        <v>12</v>
      </c>
      <c r="K6471" s="1" t="s">
        <v>13</v>
      </c>
      <c r="L6471" s="1" t="s">
        <v>5</v>
      </c>
      <c r="M6471" s="1" t="s">
        <v>6</v>
      </c>
      <c r="N6471" s="1" t="s">
        <v>7</v>
      </c>
      <c r="O6471" s="6"/>
    </row>
    <row r="6472">
      <c r="A6472" s="5">
        <v>203273.0</v>
      </c>
      <c r="B6472" s="2">
        <v>46053.0</v>
      </c>
      <c r="C6472" s="1" t="s">
        <v>11</v>
      </c>
      <c r="D6472" s="3" t="s">
        <v>421</v>
      </c>
      <c r="E6472" s="4">
        <v>46048.0</v>
      </c>
      <c r="F6472" s="5">
        <v>300.0</v>
      </c>
      <c r="G6472" s="5">
        <v>78.0</v>
      </c>
      <c r="H6472" s="5">
        <v>23252.0</v>
      </c>
      <c r="I6472" s="1" t="s">
        <v>71</v>
      </c>
      <c r="J6472" s="1" t="s">
        <v>12</v>
      </c>
      <c r="K6472" s="1" t="s">
        <v>13</v>
      </c>
      <c r="L6472" s="1" t="s">
        <v>5</v>
      </c>
      <c r="M6472" s="1" t="s">
        <v>6</v>
      </c>
      <c r="N6472" s="1" t="s">
        <v>7</v>
      </c>
      <c r="O6472" s="6"/>
    </row>
    <row r="6473">
      <c r="A6473" s="5">
        <v>203273.0</v>
      </c>
      <c r="B6473" s="2">
        <v>46053.0</v>
      </c>
      <c r="C6473" s="1" t="s">
        <v>11</v>
      </c>
      <c r="D6473" s="3" t="s">
        <v>294</v>
      </c>
      <c r="E6473" s="4">
        <v>46048.0</v>
      </c>
      <c r="F6473" s="5">
        <v>200.0</v>
      </c>
      <c r="G6473" s="5">
        <v>302.0</v>
      </c>
      <c r="H6473" s="5">
        <v>60350.0</v>
      </c>
      <c r="I6473" s="1" t="s">
        <v>75</v>
      </c>
      <c r="J6473" s="1" t="s">
        <v>12</v>
      </c>
      <c r="K6473" s="1" t="s">
        <v>13</v>
      </c>
      <c r="L6473" s="1" t="s">
        <v>5</v>
      </c>
      <c r="M6473" s="1" t="s">
        <v>6</v>
      </c>
      <c r="N6473" s="1" t="s">
        <v>7</v>
      </c>
      <c r="O6473" s="6"/>
    </row>
    <row r="6474">
      <c r="A6474" s="5">
        <v>203273.0</v>
      </c>
      <c r="B6474" s="2">
        <v>46053.0</v>
      </c>
      <c r="C6474" s="1" t="s">
        <v>11</v>
      </c>
      <c r="D6474" s="3" t="s">
        <v>1161</v>
      </c>
      <c r="E6474" s="4">
        <v>46048.0</v>
      </c>
      <c r="F6474" s="5">
        <v>30.0</v>
      </c>
      <c r="G6474" s="5">
        <v>205.0</v>
      </c>
      <c r="H6474" s="5">
        <v>6144.0</v>
      </c>
      <c r="I6474" s="1" t="s">
        <v>71</v>
      </c>
      <c r="J6474" s="1" t="s">
        <v>12</v>
      </c>
      <c r="K6474" s="1" t="s">
        <v>13</v>
      </c>
      <c r="L6474" s="1" t="s">
        <v>5</v>
      </c>
      <c r="M6474" s="1" t="s">
        <v>6</v>
      </c>
      <c r="N6474" s="1" t="s">
        <v>7</v>
      </c>
      <c r="O6474" s="6"/>
    </row>
    <row r="6475">
      <c r="A6475" s="5">
        <v>203273.0</v>
      </c>
      <c r="B6475" s="2">
        <v>46053.0</v>
      </c>
      <c r="C6475" s="1" t="s">
        <v>11</v>
      </c>
      <c r="D6475" s="3" t="s">
        <v>1173</v>
      </c>
      <c r="E6475" s="4">
        <v>46048.0</v>
      </c>
      <c r="F6475" s="5">
        <v>40.0</v>
      </c>
      <c r="G6475" s="5">
        <v>86.0</v>
      </c>
      <c r="H6475" s="5">
        <v>3438.0</v>
      </c>
      <c r="I6475" s="1" t="s">
        <v>127</v>
      </c>
      <c r="J6475" s="1" t="s">
        <v>12</v>
      </c>
      <c r="K6475" s="1" t="s">
        <v>13</v>
      </c>
      <c r="L6475" s="1" t="s">
        <v>5</v>
      </c>
      <c r="M6475" s="1" t="s">
        <v>6</v>
      </c>
      <c r="N6475" s="1" t="s">
        <v>7</v>
      </c>
      <c r="O6475" s="6"/>
    </row>
    <row r="6476">
      <c r="A6476" s="5">
        <v>203273.0</v>
      </c>
      <c r="B6476" s="2">
        <v>46053.0</v>
      </c>
      <c r="C6476" s="1" t="s">
        <v>11</v>
      </c>
      <c r="D6476" s="3" t="s">
        <v>173</v>
      </c>
      <c r="E6476" s="4">
        <v>46048.0</v>
      </c>
      <c r="F6476" s="5">
        <v>50.0</v>
      </c>
      <c r="G6476" s="5">
        <v>39.0</v>
      </c>
      <c r="H6476" s="5">
        <v>1937.0</v>
      </c>
      <c r="I6476" s="1" t="s">
        <v>71</v>
      </c>
      <c r="J6476" s="1" t="s">
        <v>12</v>
      </c>
      <c r="K6476" s="1" t="s">
        <v>13</v>
      </c>
      <c r="L6476" s="1" t="s">
        <v>5</v>
      </c>
      <c r="M6476" s="1" t="s">
        <v>6</v>
      </c>
      <c r="N6476" s="1" t="s">
        <v>7</v>
      </c>
      <c r="O6476" s="6"/>
    </row>
    <row r="6477">
      <c r="A6477" s="5">
        <v>203273.0</v>
      </c>
      <c r="B6477" s="2">
        <v>46053.0</v>
      </c>
      <c r="C6477" s="1" t="s">
        <v>11</v>
      </c>
      <c r="D6477" s="3" t="s">
        <v>361</v>
      </c>
      <c r="E6477" s="4">
        <v>46048.0</v>
      </c>
      <c r="F6477" s="5">
        <v>40.0</v>
      </c>
      <c r="G6477" s="5">
        <v>146.0</v>
      </c>
      <c r="H6477" s="5">
        <v>5854.0</v>
      </c>
      <c r="I6477" s="1" t="s">
        <v>75</v>
      </c>
      <c r="J6477" s="1" t="s">
        <v>12</v>
      </c>
      <c r="K6477" s="1" t="s">
        <v>13</v>
      </c>
      <c r="L6477" s="1" t="s">
        <v>5</v>
      </c>
      <c r="M6477" s="1" t="s">
        <v>6</v>
      </c>
      <c r="N6477" s="1" t="s">
        <v>7</v>
      </c>
      <c r="O6477" s="6"/>
    </row>
    <row r="6478">
      <c r="A6478" s="5">
        <v>203273.0</v>
      </c>
      <c r="B6478" s="2">
        <v>46053.0</v>
      </c>
      <c r="C6478" s="1" t="s">
        <v>11</v>
      </c>
      <c r="D6478" s="3" t="s">
        <v>402</v>
      </c>
      <c r="E6478" s="4">
        <v>46048.0</v>
      </c>
      <c r="F6478" s="5">
        <v>140.0</v>
      </c>
      <c r="G6478" s="5">
        <v>114.0</v>
      </c>
      <c r="H6478" s="5">
        <v>16015.0</v>
      </c>
      <c r="I6478" s="1" t="s">
        <v>75</v>
      </c>
      <c r="J6478" s="1" t="s">
        <v>12</v>
      </c>
      <c r="K6478" s="1" t="s">
        <v>13</v>
      </c>
      <c r="L6478" s="1" t="s">
        <v>5</v>
      </c>
      <c r="M6478" s="1" t="s">
        <v>6</v>
      </c>
      <c r="N6478" s="1" t="s">
        <v>7</v>
      </c>
      <c r="O6478" s="6"/>
    </row>
    <row r="6479">
      <c r="A6479" s="5">
        <v>203273.0</v>
      </c>
      <c r="B6479" s="2">
        <v>46053.0</v>
      </c>
      <c r="C6479" s="1" t="s">
        <v>11</v>
      </c>
      <c r="D6479" s="3" t="s">
        <v>536</v>
      </c>
      <c r="E6479" s="4">
        <v>46048.0</v>
      </c>
      <c r="F6479" s="5">
        <v>60.0</v>
      </c>
      <c r="G6479" s="5">
        <v>33.0</v>
      </c>
      <c r="H6479" s="5">
        <v>1960.0</v>
      </c>
      <c r="I6479" s="1" t="s">
        <v>71</v>
      </c>
      <c r="J6479" s="1" t="s">
        <v>12</v>
      </c>
      <c r="K6479" s="1" t="s">
        <v>13</v>
      </c>
      <c r="L6479" s="1" t="s">
        <v>5</v>
      </c>
      <c r="M6479" s="1" t="s">
        <v>6</v>
      </c>
      <c r="N6479" s="1" t="s">
        <v>7</v>
      </c>
      <c r="O6479" s="6"/>
    </row>
    <row r="6480">
      <c r="A6480" s="5">
        <v>113084.0</v>
      </c>
      <c r="B6480" s="2">
        <v>46053.0</v>
      </c>
      <c r="C6480" s="1" t="s">
        <v>239</v>
      </c>
      <c r="D6480" s="7">
        <v>131.0</v>
      </c>
      <c r="E6480" s="4">
        <v>46048.0</v>
      </c>
      <c r="F6480" s="5">
        <v>100.0</v>
      </c>
      <c r="G6480" s="5">
        <v>159.0</v>
      </c>
      <c r="H6480" s="5">
        <v>15585.0</v>
      </c>
      <c r="I6480" s="1" t="s">
        <v>21</v>
      </c>
      <c r="J6480" s="1" t="s">
        <v>240</v>
      </c>
      <c r="K6480" s="1" t="s">
        <v>111</v>
      </c>
      <c r="L6480" s="1" t="s">
        <v>5</v>
      </c>
      <c r="M6480" s="1" t="s">
        <v>23</v>
      </c>
      <c r="N6480" s="1" t="s">
        <v>7</v>
      </c>
      <c r="O6480" s="6"/>
    </row>
    <row r="6481">
      <c r="A6481" s="5">
        <v>113084.0</v>
      </c>
      <c r="B6481" s="2">
        <v>46053.0</v>
      </c>
      <c r="C6481" s="1" t="s">
        <v>239</v>
      </c>
      <c r="D6481" s="7">
        <v>342.0</v>
      </c>
      <c r="E6481" s="4">
        <v>46048.0</v>
      </c>
      <c r="F6481" s="5">
        <v>100.0</v>
      </c>
      <c r="G6481" s="5">
        <v>40.0</v>
      </c>
      <c r="H6481" s="5">
        <v>3912.0</v>
      </c>
      <c r="I6481" s="1" t="s">
        <v>229</v>
      </c>
      <c r="J6481" s="1" t="s">
        <v>240</v>
      </c>
      <c r="K6481" s="1" t="s">
        <v>111</v>
      </c>
      <c r="L6481" s="1" t="s">
        <v>5</v>
      </c>
      <c r="M6481" s="1" t="s">
        <v>23</v>
      </c>
      <c r="N6481" s="1" t="s">
        <v>7</v>
      </c>
      <c r="O6481" s="6"/>
    </row>
    <row r="6482">
      <c r="A6482" s="5">
        <v>113084.0</v>
      </c>
      <c r="B6482" s="2">
        <v>46053.0</v>
      </c>
      <c r="C6482" s="1" t="s">
        <v>239</v>
      </c>
      <c r="D6482" s="7">
        <v>144.0</v>
      </c>
      <c r="E6482" s="4">
        <v>46048.0</v>
      </c>
      <c r="F6482" s="5">
        <v>630.0</v>
      </c>
      <c r="G6482" s="5">
        <v>96.0</v>
      </c>
      <c r="H6482" s="5">
        <v>59249.0</v>
      </c>
      <c r="I6482" s="1" t="s">
        <v>21</v>
      </c>
      <c r="J6482" s="1" t="s">
        <v>240</v>
      </c>
      <c r="K6482" s="1" t="s">
        <v>111</v>
      </c>
      <c r="L6482" s="1" t="s">
        <v>5</v>
      </c>
      <c r="M6482" s="1" t="s">
        <v>23</v>
      </c>
      <c r="N6482" s="1" t="s">
        <v>7</v>
      </c>
      <c r="O6482" s="6"/>
    </row>
    <row r="6483">
      <c r="A6483" s="5">
        <v>113084.0</v>
      </c>
      <c r="B6483" s="2">
        <v>46053.0</v>
      </c>
      <c r="C6483" s="1" t="s">
        <v>239</v>
      </c>
      <c r="D6483" s="7">
        <v>344.0</v>
      </c>
      <c r="E6483" s="4">
        <v>46048.0</v>
      </c>
      <c r="F6483" s="5">
        <v>50.0</v>
      </c>
      <c r="G6483" s="5">
        <v>75.0</v>
      </c>
      <c r="H6483" s="5">
        <v>3694.0</v>
      </c>
      <c r="I6483" s="1" t="s">
        <v>229</v>
      </c>
      <c r="J6483" s="1" t="s">
        <v>240</v>
      </c>
      <c r="K6483" s="1" t="s">
        <v>111</v>
      </c>
      <c r="L6483" s="1" t="s">
        <v>5</v>
      </c>
      <c r="M6483" s="1" t="s">
        <v>23</v>
      </c>
      <c r="N6483" s="1" t="s">
        <v>7</v>
      </c>
      <c r="O6483" s="6"/>
    </row>
    <row r="6484">
      <c r="A6484" s="5">
        <v>113084.0</v>
      </c>
      <c r="B6484" s="2">
        <v>46053.0</v>
      </c>
      <c r="C6484" s="1" t="s">
        <v>239</v>
      </c>
      <c r="D6484" s="7">
        <v>362.0</v>
      </c>
      <c r="E6484" s="4">
        <v>46048.0</v>
      </c>
      <c r="F6484" s="5">
        <v>10.0</v>
      </c>
      <c r="G6484" s="5">
        <v>213.0</v>
      </c>
      <c r="H6484" s="5">
        <v>2093.0</v>
      </c>
      <c r="I6484" s="1" t="s">
        <v>229</v>
      </c>
      <c r="J6484" s="1" t="s">
        <v>240</v>
      </c>
      <c r="K6484" s="1" t="s">
        <v>111</v>
      </c>
      <c r="L6484" s="1" t="s">
        <v>5</v>
      </c>
      <c r="M6484" s="1" t="s">
        <v>23</v>
      </c>
      <c r="N6484" s="1" t="s">
        <v>7</v>
      </c>
      <c r="O6484" s="6"/>
    </row>
    <row r="6485">
      <c r="A6485" s="5">
        <v>113084.0</v>
      </c>
      <c r="B6485" s="2">
        <v>46053.0</v>
      </c>
      <c r="C6485" s="1" t="s">
        <v>239</v>
      </c>
      <c r="D6485" s="7">
        <v>121.0</v>
      </c>
      <c r="E6485" s="4">
        <v>46048.0</v>
      </c>
      <c r="F6485" s="5">
        <v>216.0</v>
      </c>
      <c r="G6485" s="5">
        <v>98.0</v>
      </c>
      <c r="H6485" s="5">
        <v>20714.0</v>
      </c>
      <c r="I6485" s="1" t="s">
        <v>21</v>
      </c>
      <c r="J6485" s="1" t="s">
        <v>240</v>
      </c>
      <c r="K6485" s="1" t="s">
        <v>111</v>
      </c>
      <c r="L6485" s="1" t="s">
        <v>5</v>
      </c>
      <c r="M6485" s="1" t="s">
        <v>23</v>
      </c>
      <c r="N6485" s="1" t="s">
        <v>7</v>
      </c>
      <c r="O6485" s="6"/>
    </row>
    <row r="6486">
      <c r="A6486" s="5">
        <v>113084.0</v>
      </c>
      <c r="B6486" s="2">
        <v>46053.0</v>
      </c>
      <c r="C6486" s="1" t="s">
        <v>239</v>
      </c>
      <c r="D6486" s="7">
        <v>103.0</v>
      </c>
      <c r="E6486" s="4">
        <v>46048.0</v>
      </c>
      <c r="F6486" s="5">
        <v>216.0</v>
      </c>
      <c r="G6486" s="5">
        <v>52.0</v>
      </c>
      <c r="H6486" s="5">
        <v>10955.0</v>
      </c>
      <c r="I6486" s="1" t="s">
        <v>21</v>
      </c>
      <c r="J6486" s="1" t="s">
        <v>240</v>
      </c>
      <c r="K6486" s="1" t="s">
        <v>111</v>
      </c>
      <c r="L6486" s="1" t="s">
        <v>5</v>
      </c>
      <c r="M6486" s="1" t="s">
        <v>23</v>
      </c>
      <c r="N6486" s="1" t="s">
        <v>7</v>
      </c>
      <c r="O6486" s="6"/>
    </row>
    <row r="6487">
      <c r="A6487" s="5">
        <v>113084.0</v>
      </c>
      <c r="B6487" s="2">
        <v>46053.0</v>
      </c>
      <c r="C6487" s="1" t="s">
        <v>239</v>
      </c>
      <c r="D6487" s="3" t="s">
        <v>967</v>
      </c>
      <c r="E6487" s="4">
        <v>46048.0</v>
      </c>
      <c r="F6487" s="5">
        <v>400.0</v>
      </c>
      <c r="G6487" s="5">
        <v>116.0</v>
      </c>
      <c r="H6487" s="5">
        <v>45365.0</v>
      </c>
      <c r="I6487" s="1" t="s">
        <v>21</v>
      </c>
      <c r="J6487" s="1" t="s">
        <v>240</v>
      </c>
      <c r="K6487" s="1" t="s">
        <v>111</v>
      </c>
      <c r="L6487" s="1" t="s">
        <v>5</v>
      </c>
      <c r="M6487" s="1" t="s">
        <v>23</v>
      </c>
      <c r="N6487" s="1" t="s">
        <v>7</v>
      </c>
      <c r="O6487" s="6"/>
    </row>
    <row r="6488">
      <c r="A6488" s="5">
        <v>113084.0</v>
      </c>
      <c r="B6488" s="2">
        <v>46053.0</v>
      </c>
      <c r="C6488" s="1" t="s">
        <v>239</v>
      </c>
      <c r="D6488" s="7">
        <v>3272.0</v>
      </c>
      <c r="E6488" s="4">
        <v>46048.0</v>
      </c>
      <c r="F6488" s="5">
        <v>1000.0</v>
      </c>
      <c r="G6488" s="5">
        <v>34.0</v>
      </c>
      <c r="H6488" s="5">
        <v>33196.0</v>
      </c>
      <c r="I6488" s="1" t="s">
        <v>229</v>
      </c>
      <c r="J6488" s="1" t="s">
        <v>240</v>
      </c>
      <c r="K6488" s="1" t="s">
        <v>111</v>
      </c>
      <c r="L6488" s="1" t="s">
        <v>5</v>
      </c>
      <c r="M6488" s="1" t="s">
        <v>23</v>
      </c>
      <c r="N6488" s="1" t="s">
        <v>7</v>
      </c>
      <c r="O6488" s="6"/>
    </row>
    <row r="6489">
      <c r="A6489" s="5">
        <v>113084.0</v>
      </c>
      <c r="B6489" s="2">
        <v>46053.0</v>
      </c>
      <c r="C6489" s="1" t="s">
        <v>239</v>
      </c>
      <c r="D6489" s="3" t="s">
        <v>219</v>
      </c>
      <c r="E6489" s="4">
        <v>46048.0</v>
      </c>
      <c r="F6489" s="5">
        <v>120.0</v>
      </c>
      <c r="G6489" s="5">
        <v>167.0</v>
      </c>
      <c r="H6489" s="5">
        <v>19586.0</v>
      </c>
      <c r="I6489" s="1" t="s">
        <v>21</v>
      </c>
      <c r="J6489" s="1" t="s">
        <v>240</v>
      </c>
      <c r="K6489" s="1" t="s">
        <v>111</v>
      </c>
      <c r="L6489" s="1" t="s">
        <v>5</v>
      </c>
      <c r="M6489" s="1" t="s">
        <v>23</v>
      </c>
      <c r="N6489" s="1" t="s">
        <v>7</v>
      </c>
      <c r="O6489" s="6"/>
    </row>
    <row r="6490">
      <c r="A6490" s="5">
        <v>113084.0</v>
      </c>
      <c r="B6490" s="2">
        <v>46053.0</v>
      </c>
      <c r="C6490" s="1" t="s">
        <v>239</v>
      </c>
      <c r="D6490" s="7">
        <v>124.0</v>
      </c>
      <c r="E6490" s="4">
        <v>46048.0</v>
      </c>
      <c r="F6490" s="5">
        <v>368.0</v>
      </c>
      <c r="G6490" s="5">
        <v>130.0</v>
      </c>
      <c r="H6490" s="5">
        <v>46825.0</v>
      </c>
      <c r="I6490" s="1" t="s">
        <v>21</v>
      </c>
      <c r="J6490" s="1" t="s">
        <v>240</v>
      </c>
      <c r="K6490" s="1" t="s">
        <v>111</v>
      </c>
      <c r="L6490" s="1" t="s">
        <v>5</v>
      </c>
      <c r="M6490" s="1" t="s">
        <v>23</v>
      </c>
      <c r="N6490" s="1" t="s">
        <v>7</v>
      </c>
      <c r="O6490" s="6"/>
    </row>
    <row r="6491">
      <c r="A6491" s="5">
        <v>113084.0</v>
      </c>
      <c r="B6491" s="2">
        <v>46053.0</v>
      </c>
      <c r="C6491" s="1" t="s">
        <v>239</v>
      </c>
      <c r="D6491" s="7">
        <v>513.0</v>
      </c>
      <c r="E6491" s="4">
        <v>46048.0</v>
      </c>
      <c r="F6491" s="5">
        <v>100.0</v>
      </c>
      <c r="G6491" s="5">
        <v>250.0</v>
      </c>
      <c r="H6491" s="5">
        <v>24508.0</v>
      </c>
      <c r="I6491" s="1" t="s">
        <v>53</v>
      </c>
      <c r="J6491" s="1" t="s">
        <v>240</v>
      </c>
      <c r="K6491" s="1" t="s">
        <v>111</v>
      </c>
      <c r="L6491" s="1" t="s">
        <v>5</v>
      </c>
      <c r="M6491" s="1" t="s">
        <v>23</v>
      </c>
      <c r="N6491" s="1" t="s">
        <v>7</v>
      </c>
      <c r="O6491" s="6"/>
    </row>
    <row r="6492">
      <c r="A6492" s="5">
        <v>113084.0</v>
      </c>
      <c r="B6492" s="2">
        <v>46053.0</v>
      </c>
      <c r="C6492" s="1" t="s">
        <v>239</v>
      </c>
      <c r="D6492" s="7">
        <v>151.0</v>
      </c>
      <c r="E6492" s="4">
        <v>46048.0</v>
      </c>
      <c r="F6492" s="5">
        <v>560.0</v>
      </c>
      <c r="G6492" s="5">
        <v>140.0</v>
      </c>
      <c r="H6492" s="5">
        <v>76934.0</v>
      </c>
      <c r="I6492" s="1" t="s">
        <v>21</v>
      </c>
      <c r="J6492" s="1" t="s">
        <v>240</v>
      </c>
      <c r="K6492" s="1" t="s">
        <v>111</v>
      </c>
      <c r="L6492" s="1" t="s">
        <v>5</v>
      </c>
      <c r="M6492" s="1" t="s">
        <v>23</v>
      </c>
      <c r="N6492" s="1" t="s">
        <v>7</v>
      </c>
      <c r="O6492" s="6"/>
    </row>
    <row r="6493">
      <c r="A6493" s="5">
        <v>113084.0</v>
      </c>
      <c r="B6493" s="2">
        <v>46053.0</v>
      </c>
      <c r="C6493" s="1" t="s">
        <v>239</v>
      </c>
      <c r="D6493" s="3" t="s">
        <v>966</v>
      </c>
      <c r="E6493" s="4">
        <v>46048.0</v>
      </c>
      <c r="F6493" s="5">
        <v>100.0</v>
      </c>
      <c r="G6493" s="5">
        <v>135.0</v>
      </c>
      <c r="H6493" s="5">
        <v>13187.0</v>
      </c>
      <c r="I6493" s="1" t="s">
        <v>21</v>
      </c>
      <c r="J6493" s="1" t="s">
        <v>240</v>
      </c>
      <c r="K6493" s="1" t="s">
        <v>111</v>
      </c>
      <c r="L6493" s="1" t="s">
        <v>5</v>
      </c>
      <c r="M6493" s="1" t="s">
        <v>23</v>
      </c>
      <c r="N6493" s="1" t="s">
        <v>7</v>
      </c>
      <c r="O6493" s="6"/>
    </row>
    <row r="6494">
      <c r="A6494" s="5">
        <v>113084.0</v>
      </c>
      <c r="B6494" s="2">
        <v>46053.0</v>
      </c>
      <c r="C6494" s="1" t="s">
        <v>239</v>
      </c>
      <c r="D6494" s="7">
        <v>3271.0</v>
      </c>
      <c r="E6494" s="4">
        <v>46048.0</v>
      </c>
      <c r="F6494" s="5">
        <v>150.0</v>
      </c>
      <c r="G6494" s="5">
        <v>57.0</v>
      </c>
      <c r="H6494" s="5">
        <v>8439.0</v>
      </c>
      <c r="I6494" s="1" t="s">
        <v>229</v>
      </c>
      <c r="J6494" s="1" t="s">
        <v>240</v>
      </c>
      <c r="K6494" s="1" t="s">
        <v>111</v>
      </c>
      <c r="L6494" s="1" t="s">
        <v>5</v>
      </c>
      <c r="M6494" s="1" t="s">
        <v>23</v>
      </c>
      <c r="N6494" s="1" t="s">
        <v>7</v>
      </c>
      <c r="O6494" s="6"/>
    </row>
    <row r="6495">
      <c r="A6495" s="5">
        <v>113084.0</v>
      </c>
      <c r="B6495" s="2">
        <v>46053.0</v>
      </c>
      <c r="C6495" s="1" t="s">
        <v>239</v>
      </c>
      <c r="D6495" s="7">
        <v>127.0</v>
      </c>
      <c r="E6495" s="4">
        <v>46048.0</v>
      </c>
      <c r="F6495" s="5">
        <v>132.0</v>
      </c>
      <c r="G6495" s="5">
        <v>112.0</v>
      </c>
      <c r="H6495" s="5">
        <v>14486.0</v>
      </c>
      <c r="I6495" s="1" t="s">
        <v>21</v>
      </c>
      <c r="J6495" s="1" t="s">
        <v>240</v>
      </c>
      <c r="K6495" s="1" t="s">
        <v>111</v>
      </c>
      <c r="L6495" s="1" t="s">
        <v>5</v>
      </c>
      <c r="M6495" s="1" t="s">
        <v>23</v>
      </c>
      <c r="N6495" s="1" t="s">
        <v>7</v>
      </c>
      <c r="O6495" s="6"/>
    </row>
    <row r="6496">
      <c r="A6496" s="5">
        <v>113084.0</v>
      </c>
      <c r="B6496" s="2">
        <v>46053.0</v>
      </c>
      <c r="C6496" s="1" t="s">
        <v>239</v>
      </c>
      <c r="D6496" s="7">
        <v>341.0</v>
      </c>
      <c r="E6496" s="4">
        <v>46048.0</v>
      </c>
      <c r="F6496" s="5">
        <v>150.0</v>
      </c>
      <c r="G6496" s="5">
        <v>27.0</v>
      </c>
      <c r="H6496" s="5">
        <v>3912.0</v>
      </c>
      <c r="I6496" s="1" t="s">
        <v>229</v>
      </c>
      <c r="J6496" s="1" t="s">
        <v>240</v>
      </c>
      <c r="K6496" s="1" t="s">
        <v>111</v>
      </c>
      <c r="L6496" s="1" t="s">
        <v>5</v>
      </c>
      <c r="M6496" s="1" t="s">
        <v>23</v>
      </c>
      <c r="N6496" s="1" t="s">
        <v>7</v>
      </c>
      <c r="O6496" s="6"/>
    </row>
    <row r="6497">
      <c r="A6497" s="5">
        <v>300517.0</v>
      </c>
      <c r="B6497" s="2">
        <v>46053.0</v>
      </c>
      <c r="C6497" s="1" t="s">
        <v>122</v>
      </c>
      <c r="D6497" s="3" t="s">
        <v>1164</v>
      </c>
      <c r="E6497" s="4">
        <v>46048.0</v>
      </c>
      <c r="F6497" s="5">
        <v>4.0</v>
      </c>
      <c r="G6497" s="5">
        <v>1208.0</v>
      </c>
      <c r="H6497" s="5">
        <v>4737.0</v>
      </c>
      <c r="I6497" s="1" t="s">
        <v>2</v>
      </c>
      <c r="J6497" s="1" t="s">
        <v>123</v>
      </c>
      <c r="K6497" s="1" t="s">
        <v>13</v>
      </c>
      <c r="L6497" s="1" t="s">
        <v>5</v>
      </c>
      <c r="M6497" s="1" t="s">
        <v>6</v>
      </c>
      <c r="N6497" s="1" t="s">
        <v>7</v>
      </c>
      <c r="O6497" s="6"/>
    </row>
    <row r="6498">
      <c r="A6498" s="5">
        <v>113091.0</v>
      </c>
      <c r="B6498" s="2">
        <v>46053.0</v>
      </c>
      <c r="C6498" s="1" t="s">
        <v>1174</v>
      </c>
      <c r="D6498" s="7">
        <v>3727.0</v>
      </c>
      <c r="E6498" s="4">
        <v>46048.0</v>
      </c>
      <c r="F6498" s="5">
        <v>12.0</v>
      </c>
      <c r="G6498" s="5">
        <v>79.0</v>
      </c>
      <c r="H6498" s="5">
        <v>935.0</v>
      </c>
      <c r="I6498" s="1" t="s">
        <v>229</v>
      </c>
      <c r="J6498" s="1" t="s">
        <v>176</v>
      </c>
      <c r="K6498" s="1" t="s">
        <v>111</v>
      </c>
      <c r="L6498" s="1" t="s">
        <v>5</v>
      </c>
      <c r="M6498" s="1" t="s">
        <v>23</v>
      </c>
      <c r="N6498" s="1" t="s">
        <v>7</v>
      </c>
      <c r="O6498" s="6"/>
    </row>
    <row r="6499">
      <c r="A6499" s="5">
        <v>113091.0</v>
      </c>
      <c r="B6499" s="2">
        <v>46053.0</v>
      </c>
      <c r="C6499" s="1" t="s">
        <v>1174</v>
      </c>
      <c r="D6499" s="7">
        <v>704.0</v>
      </c>
      <c r="E6499" s="4">
        <v>46048.0</v>
      </c>
      <c r="F6499" s="5">
        <v>100.0</v>
      </c>
      <c r="G6499" s="5">
        <v>432.0</v>
      </c>
      <c r="H6499" s="5">
        <v>42344.0</v>
      </c>
      <c r="I6499" s="1" t="s">
        <v>56</v>
      </c>
      <c r="J6499" s="1" t="s">
        <v>176</v>
      </c>
      <c r="K6499" s="1" t="s">
        <v>111</v>
      </c>
      <c r="L6499" s="1" t="s">
        <v>5</v>
      </c>
      <c r="M6499" s="1" t="s">
        <v>23</v>
      </c>
      <c r="N6499" s="1" t="s">
        <v>7</v>
      </c>
      <c r="O6499" s="6"/>
    </row>
    <row r="6500">
      <c r="A6500" s="5">
        <v>113091.0</v>
      </c>
      <c r="B6500" s="2">
        <v>46053.0</v>
      </c>
      <c r="C6500" s="1" t="s">
        <v>1174</v>
      </c>
      <c r="D6500" s="7">
        <v>325.0</v>
      </c>
      <c r="E6500" s="4">
        <v>46048.0</v>
      </c>
      <c r="F6500" s="5">
        <v>200.0</v>
      </c>
      <c r="G6500" s="5">
        <v>59.0</v>
      </c>
      <c r="H6500" s="5">
        <v>11593.0</v>
      </c>
      <c r="I6500" s="1" t="s">
        <v>33</v>
      </c>
      <c r="J6500" s="1" t="s">
        <v>176</v>
      </c>
      <c r="K6500" s="1" t="s">
        <v>111</v>
      </c>
      <c r="L6500" s="1" t="s">
        <v>5</v>
      </c>
      <c r="M6500" s="1" t="s">
        <v>23</v>
      </c>
      <c r="N6500" s="1" t="s">
        <v>7</v>
      </c>
      <c r="O6500" s="6"/>
    </row>
    <row r="6501">
      <c r="A6501" s="5">
        <v>113091.0</v>
      </c>
      <c r="B6501" s="2">
        <v>46053.0</v>
      </c>
      <c r="C6501" s="1" t="s">
        <v>1174</v>
      </c>
      <c r="D6501" s="3" t="s">
        <v>52</v>
      </c>
      <c r="E6501" s="4">
        <v>46048.0</v>
      </c>
      <c r="F6501" s="5">
        <v>12.0</v>
      </c>
      <c r="G6501" s="5">
        <v>329.0</v>
      </c>
      <c r="H6501" s="5">
        <v>3865.0</v>
      </c>
      <c r="I6501" s="1" t="s">
        <v>53</v>
      </c>
      <c r="J6501" s="1" t="s">
        <v>176</v>
      </c>
      <c r="K6501" s="1" t="s">
        <v>111</v>
      </c>
      <c r="L6501" s="1" t="s">
        <v>5</v>
      </c>
      <c r="M6501" s="1" t="s">
        <v>23</v>
      </c>
      <c r="N6501" s="1" t="s">
        <v>7</v>
      </c>
      <c r="O6501" s="6"/>
    </row>
    <row r="6502">
      <c r="A6502" s="5">
        <v>113091.0</v>
      </c>
      <c r="B6502" s="2">
        <v>46053.0</v>
      </c>
      <c r="C6502" s="1" t="s">
        <v>1174</v>
      </c>
      <c r="D6502" s="7">
        <v>721.0</v>
      </c>
      <c r="E6502" s="4">
        <v>46048.0</v>
      </c>
      <c r="F6502" s="5">
        <v>40.0</v>
      </c>
      <c r="G6502" s="5">
        <v>198.0</v>
      </c>
      <c r="H6502" s="5">
        <v>7765.0</v>
      </c>
      <c r="I6502" s="1" t="s">
        <v>53</v>
      </c>
      <c r="J6502" s="1" t="s">
        <v>176</v>
      </c>
      <c r="K6502" s="1" t="s">
        <v>111</v>
      </c>
      <c r="L6502" s="1" t="s">
        <v>5</v>
      </c>
      <c r="M6502" s="1" t="s">
        <v>23</v>
      </c>
      <c r="N6502" s="1" t="s">
        <v>7</v>
      </c>
      <c r="O6502" s="6"/>
    </row>
    <row r="6503">
      <c r="A6503" s="5">
        <v>113091.0</v>
      </c>
      <c r="B6503" s="2">
        <v>46053.0</v>
      </c>
      <c r="C6503" s="1" t="s">
        <v>1174</v>
      </c>
      <c r="D6503" s="7">
        <v>326.0</v>
      </c>
      <c r="E6503" s="4">
        <v>46048.0</v>
      </c>
      <c r="F6503" s="5">
        <v>100.0</v>
      </c>
      <c r="G6503" s="5">
        <v>71.0</v>
      </c>
      <c r="H6503" s="5">
        <v>6956.0</v>
      </c>
      <c r="I6503" s="1" t="s">
        <v>33</v>
      </c>
      <c r="J6503" s="1" t="s">
        <v>176</v>
      </c>
      <c r="K6503" s="1" t="s">
        <v>111</v>
      </c>
      <c r="L6503" s="1" t="s">
        <v>5</v>
      </c>
      <c r="M6503" s="1" t="s">
        <v>23</v>
      </c>
      <c r="N6503" s="1" t="s">
        <v>7</v>
      </c>
      <c r="O6503" s="6"/>
    </row>
    <row r="6504">
      <c r="A6504" s="5">
        <v>113091.0</v>
      </c>
      <c r="B6504" s="2">
        <v>46053.0</v>
      </c>
      <c r="C6504" s="1" t="s">
        <v>1174</v>
      </c>
      <c r="D6504" s="7">
        <v>341.0</v>
      </c>
      <c r="E6504" s="4">
        <v>46048.0</v>
      </c>
      <c r="F6504" s="5">
        <v>150.0</v>
      </c>
      <c r="G6504" s="5">
        <v>27.0</v>
      </c>
      <c r="H6504" s="5">
        <v>3990.0</v>
      </c>
      <c r="I6504" s="1" t="s">
        <v>229</v>
      </c>
      <c r="J6504" s="1" t="s">
        <v>176</v>
      </c>
      <c r="K6504" s="1" t="s">
        <v>111</v>
      </c>
      <c r="L6504" s="1" t="s">
        <v>5</v>
      </c>
      <c r="M6504" s="1" t="s">
        <v>23</v>
      </c>
      <c r="N6504" s="1" t="s">
        <v>7</v>
      </c>
      <c r="O6504" s="6"/>
    </row>
    <row r="6505">
      <c r="A6505" s="5">
        <v>113091.0</v>
      </c>
      <c r="B6505" s="2">
        <v>46053.0</v>
      </c>
      <c r="C6505" s="1" t="s">
        <v>1174</v>
      </c>
      <c r="D6505" s="7">
        <v>151.0</v>
      </c>
      <c r="E6505" s="4">
        <v>46048.0</v>
      </c>
      <c r="F6505" s="5">
        <v>70.0</v>
      </c>
      <c r="G6505" s="5">
        <v>143.0</v>
      </c>
      <c r="H6505" s="5">
        <v>9814.0</v>
      </c>
      <c r="I6505" s="1" t="s">
        <v>21</v>
      </c>
      <c r="J6505" s="1" t="s">
        <v>176</v>
      </c>
      <c r="K6505" s="1" t="s">
        <v>111</v>
      </c>
      <c r="L6505" s="1" t="s">
        <v>5</v>
      </c>
      <c r="M6505" s="1" t="s">
        <v>23</v>
      </c>
      <c r="N6505" s="1" t="s">
        <v>7</v>
      </c>
      <c r="O6505" s="6"/>
    </row>
    <row r="6506">
      <c r="A6506" s="5">
        <v>113091.0</v>
      </c>
      <c r="B6506" s="2">
        <v>46053.0</v>
      </c>
      <c r="C6506" s="1" t="s">
        <v>1174</v>
      </c>
      <c r="D6506" s="7">
        <v>725.0</v>
      </c>
      <c r="E6506" s="4">
        <v>46048.0</v>
      </c>
      <c r="F6506" s="5">
        <v>30.0</v>
      </c>
      <c r="G6506" s="5">
        <v>329.0</v>
      </c>
      <c r="H6506" s="5">
        <v>9661.0</v>
      </c>
      <c r="I6506" s="1" t="s">
        <v>53</v>
      </c>
      <c r="J6506" s="1" t="s">
        <v>176</v>
      </c>
      <c r="K6506" s="1" t="s">
        <v>111</v>
      </c>
      <c r="L6506" s="1" t="s">
        <v>5</v>
      </c>
      <c r="M6506" s="1" t="s">
        <v>23</v>
      </c>
      <c r="N6506" s="1" t="s">
        <v>7</v>
      </c>
      <c r="O6506" s="6"/>
    </row>
    <row r="6507">
      <c r="A6507" s="5">
        <v>113091.0</v>
      </c>
      <c r="B6507" s="2">
        <v>46053.0</v>
      </c>
      <c r="C6507" s="1" t="s">
        <v>1174</v>
      </c>
      <c r="D6507" s="7">
        <v>342.0</v>
      </c>
      <c r="E6507" s="4">
        <v>46048.0</v>
      </c>
      <c r="F6507" s="5">
        <v>100.0</v>
      </c>
      <c r="G6507" s="5">
        <v>41.0</v>
      </c>
      <c r="H6507" s="5">
        <v>3990.0</v>
      </c>
      <c r="I6507" s="1" t="s">
        <v>229</v>
      </c>
      <c r="J6507" s="1" t="s">
        <v>176</v>
      </c>
      <c r="K6507" s="1" t="s">
        <v>111</v>
      </c>
      <c r="L6507" s="1" t="s">
        <v>5</v>
      </c>
      <c r="M6507" s="1" t="s">
        <v>23</v>
      </c>
      <c r="N6507" s="1" t="s">
        <v>7</v>
      </c>
      <c r="O6507" s="6"/>
    </row>
    <row r="6508">
      <c r="A6508" s="5">
        <v>113091.0</v>
      </c>
      <c r="B6508" s="2">
        <v>46053.0</v>
      </c>
      <c r="C6508" s="1" t="s">
        <v>1174</v>
      </c>
      <c r="D6508" s="7">
        <v>152.0</v>
      </c>
      <c r="E6508" s="4">
        <v>46048.0</v>
      </c>
      <c r="F6508" s="5">
        <v>66.0</v>
      </c>
      <c r="G6508" s="5">
        <v>215.0</v>
      </c>
      <c r="H6508" s="5">
        <v>13910.0</v>
      </c>
      <c r="I6508" s="1" t="s">
        <v>21</v>
      </c>
      <c r="J6508" s="1" t="s">
        <v>176</v>
      </c>
      <c r="K6508" s="1" t="s">
        <v>111</v>
      </c>
      <c r="L6508" s="1" t="s">
        <v>5</v>
      </c>
      <c r="M6508" s="1" t="s">
        <v>23</v>
      </c>
      <c r="N6508" s="1" t="s">
        <v>7</v>
      </c>
      <c r="O6508" s="6"/>
    </row>
    <row r="6509">
      <c r="A6509" s="5">
        <v>113091.0</v>
      </c>
      <c r="B6509" s="2">
        <v>46053.0</v>
      </c>
      <c r="C6509" s="1" t="s">
        <v>1174</v>
      </c>
      <c r="D6509" s="7">
        <v>153.0</v>
      </c>
      <c r="E6509" s="4">
        <v>46048.0</v>
      </c>
      <c r="F6509" s="5">
        <v>75.0</v>
      </c>
      <c r="G6509" s="5">
        <v>365.0</v>
      </c>
      <c r="H6509" s="5">
        <v>26814.0</v>
      </c>
      <c r="I6509" s="1" t="s">
        <v>21</v>
      </c>
      <c r="J6509" s="1" t="s">
        <v>176</v>
      </c>
      <c r="K6509" s="1" t="s">
        <v>111</v>
      </c>
      <c r="L6509" s="1" t="s">
        <v>5</v>
      </c>
      <c r="M6509" s="1" t="s">
        <v>23</v>
      </c>
      <c r="N6509" s="1" t="s">
        <v>7</v>
      </c>
      <c r="O6509" s="6"/>
    </row>
    <row r="6510">
      <c r="A6510" s="5">
        <v>113091.0</v>
      </c>
      <c r="B6510" s="2">
        <v>46053.0</v>
      </c>
      <c r="C6510" s="1" t="s">
        <v>1174</v>
      </c>
      <c r="D6510" s="7">
        <v>344.0</v>
      </c>
      <c r="E6510" s="4">
        <v>46048.0</v>
      </c>
      <c r="F6510" s="5">
        <v>50.0</v>
      </c>
      <c r="G6510" s="5">
        <v>77.0</v>
      </c>
      <c r="H6510" s="5">
        <v>3768.0</v>
      </c>
      <c r="I6510" s="1" t="s">
        <v>229</v>
      </c>
      <c r="J6510" s="1" t="s">
        <v>176</v>
      </c>
      <c r="K6510" s="1" t="s">
        <v>111</v>
      </c>
      <c r="L6510" s="1" t="s">
        <v>5</v>
      </c>
      <c r="M6510" s="1" t="s">
        <v>23</v>
      </c>
      <c r="N6510" s="1" t="s">
        <v>7</v>
      </c>
      <c r="O6510" s="6"/>
    </row>
    <row r="6511">
      <c r="A6511" s="5">
        <v>113091.0</v>
      </c>
      <c r="B6511" s="2">
        <v>46053.0</v>
      </c>
      <c r="C6511" s="1" t="s">
        <v>1174</v>
      </c>
      <c r="D6511" s="7">
        <v>506.0</v>
      </c>
      <c r="E6511" s="4">
        <v>46048.0</v>
      </c>
      <c r="F6511" s="5">
        <v>30.0</v>
      </c>
      <c r="G6511" s="5">
        <v>702.0</v>
      </c>
      <c r="H6511" s="5">
        <v>20644.0</v>
      </c>
      <c r="I6511" s="1" t="s">
        <v>56</v>
      </c>
      <c r="J6511" s="1" t="s">
        <v>176</v>
      </c>
      <c r="K6511" s="1" t="s">
        <v>111</v>
      </c>
      <c r="L6511" s="1" t="s">
        <v>5</v>
      </c>
      <c r="M6511" s="1" t="s">
        <v>23</v>
      </c>
      <c r="N6511" s="1" t="s">
        <v>7</v>
      </c>
      <c r="O6511" s="6"/>
    </row>
    <row r="6512">
      <c r="A6512" s="5">
        <v>113091.0</v>
      </c>
      <c r="B6512" s="2">
        <v>46053.0</v>
      </c>
      <c r="C6512" s="1" t="s">
        <v>1174</v>
      </c>
      <c r="D6512" s="7">
        <v>323.0</v>
      </c>
      <c r="E6512" s="4">
        <v>46048.0</v>
      </c>
      <c r="F6512" s="5">
        <v>100.0</v>
      </c>
      <c r="G6512" s="5">
        <v>41.0</v>
      </c>
      <c r="H6512" s="5">
        <v>3975.0</v>
      </c>
      <c r="I6512" s="1" t="s">
        <v>33</v>
      </c>
      <c r="J6512" s="1" t="s">
        <v>176</v>
      </c>
      <c r="K6512" s="1" t="s">
        <v>111</v>
      </c>
      <c r="L6512" s="1" t="s">
        <v>5</v>
      </c>
      <c r="M6512" s="1" t="s">
        <v>23</v>
      </c>
      <c r="N6512" s="1" t="s">
        <v>7</v>
      </c>
      <c r="O6512" s="6"/>
    </row>
    <row r="6513">
      <c r="A6513" s="5">
        <v>113091.0</v>
      </c>
      <c r="B6513" s="2">
        <v>46053.0</v>
      </c>
      <c r="C6513" s="1" t="s">
        <v>1174</v>
      </c>
      <c r="D6513" s="3" t="s">
        <v>554</v>
      </c>
      <c r="E6513" s="4">
        <v>46048.0</v>
      </c>
      <c r="F6513" s="5">
        <v>400.0</v>
      </c>
      <c r="G6513" s="5">
        <v>30.0</v>
      </c>
      <c r="H6513" s="5">
        <v>11801.0</v>
      </c>
      <c r="I6513" s="1" t="s">
        <v>229</v>
      </c>
      <c r="J6513" s="1" t="s">
        <v>176</v>
      </c>
      <c r="K6513" s="1" t="s">
        <v>111</v>
      </c>
      <c r="L6513" s="1" t="s">
        <v>5</v>
      </c>
      <c r="M6513" s="1" t="s">
        <v>23</v>
      </c>
      <c r="N6513" s="1" t="s">
        <v>7</v>
      </c>
      <c r="O6513" s="6"/>
    </row>
    <row r="6514">
      <c r="A6514" s="5">
        <v>113091.0</v>
      </c>
      <c r="B6514" s="2">
        <v>46053.0</v>
      </c>
      <c r="C6514" s="1" t="s">
        <v>1174</v>
      </c>
      <c r="D6514" s="7">
        <v>324.0</v>
      </c>
      <c r="E6514" s="4">
        <v>46048.0</v>
      </c>
      <c r="F6514" s="5">
        <v>500.0</v>
      </c>
      <c r="G6514" s="5">
        <v>50.0</v>
      </c>
      <c r="H6514" s="5">
        <v>24423.0</v>
      </c>
      <c r="I6514" s="1" t="s">
        <v>33</v>
      </c>
      <c r="J6514" s="1" t="s">
        <v>176</v>
      </c>
      <c r="K6514" s="1" t="s">
        <v>111</v>
      </c>
      <c r="L6514" s="1" t="s">
        <v>5</v>
      </c>
      <c r="M6514" s="1" t="s">
        <v>23</v>
      </c>
      <c r="N6514" s="1" t="s">
        <v>7</v>
      </c>
      <c r="O6514" s="6"/>
    </row>
    <row r="6515">
      <c r="A6515" s="5">
        <v>113091.0</v>
      </c>
      <c r="B6515" s="2">
        <v>46053.0</v>
      </c>
      <c r="C6515" s="1" t="s">
        <v>1174</v>
      </c>
      <c r="D6515" s="7">
        <v>514.0</v>
      </c>
      <c r="E6515" s="4">
        <v>46048.0</v>
      </c>
      <c r="F6515" s="5">
        <v>24.0</v>
      </c>
      <c r="G6515" s="5">
        <v>279.0</v>
      </c>
      <c r="H6515" s="5">
        <v>6565.0</v>
      </c>
      <c r="I6515" s="1" t="s">
        <v>53</v>
      </c>
      <c r="J6515" s="1" t="s">
        <v>176</v>
      </c>
      <c r="K6515" s="1" t="s">
        <v>111</v>
      </c>
      <c r="L6515" s="1" t="s">
        <v>5</v>
      </c>
      <c r="M6515" s="1" t="s">
        <v>23</v>
      </c>
      <c r="N6515" s="1" t="s">
        <v>7</v>
      </c>
      <c r="O6515" s="6"/>
    </row>
    <row r="6516">
      <c r="A6516" s="5">
        <v>113092.0</v>
      </c>
      <c r="B6516" s="2">
        <v>46053.0</v>
      </c>
      <c r="C6516" s="1" t="s">
        <v>1174</v>
      </c>
      <c r="D6516" s="3" t="s">
        <v>316</v>
      </c>
      <c r="E6516" s="4">
        <v>46048.0</v>
      </c>
      <c r="F6516" s="5">
        <v>2400.0</v>
      </c>
      <c r="G6516" s="5">
        <v>9.0</v>
      </c>
      <c r="H6516" s="5">
        <v>21171.0</v>
      </c>
      <c r="I6516" s="1" t="s">
        <v>317</v>
      </c>
      <c r="J6516" s="1" t="s">
        <v>176</v>
      </c>
      <c r="K6516" s="1" t="s">
        <v>111</v>
      </c>
      <c r="L6516" s="1" t="s">
        <v>5</v>
      </c>
      <c r="M6516" s="1" t="s">
        <v>29</v>
      </c>
      <c r="N6516" s="1" t="s">
        <v>7</v>
      </c>
      <c r="O6516" s="6"/>
    </row>
    <row r="6517">
      <c r="A6517" s="5">
        <v>113092.0</v>
      </c>
      <c r="B6517" s="2">
        <v>46053.0</v>
      </c>
      <c r="C6517" s="1" t="s">
        <v>1174</v>
      </c>
      <c r="D6517" s="3" t="s">
        <v>50</v>
      </c>
      <c r="E6517" s="4">
        <v>46048.0</v>
      </c>
      <c r="F6517" s="5">
        <v>66.0</v>
      </c>
      <c r="G6517" s="5">
        <v>330.0</v>
      </c>
      <c r="H6517" s="5">
        <v>21344.0</v>
      </c>
      <c r="I6517" s="1" t="s">
        <v>26</v>
      </c>
      <c r="J6517" s="1" t="s">
        <v>176</v>
      </c>
      <c r="K6517" s="1" t="s">
        <v>111</v>
      </c>
      <c r="L6517" s="1" t="s">
        <v>5</v>
      </c>
      <c r="M6517" s="1" t="s">
        <v>29</v>
      </c>
      <c r="N6517" s="1" t="s">
        <v>7</v>
      </c>
      <c r="O6517" s="6"/>
    </row>
    <row r="6518">
      <c r="A6518" s="5">
        <v>203283.0</v>
      </c>
      <c r="B6518" s="2">
        <v>46053.0</v>
      </c>
      <c r="C6518" s="1" t="s">
        <v>122</v>
      </c>
      <c r="D6518" s="3" t="s">
        <v>651</v>
      </c>
      <c r="E6518" s="4">
        <v>46048.0</v>
      </c>
      <c r="F6518" s="5">
        <v>200.0</v>
      </c>
      <c r="G6518" s="5">
        <v>42.0</v>
      </c>
      <c r="H6518" s="5">
        <v>8241.0</v>
      </c>
      <c r="I6518" s="1" t="s">
        <v>127</v>
      </c>
      <c r="J6518" s="1" t="s">
        <v>123</v>
      </c>
      <c r="K6518" s="1" t="s">
        <v>13</v>
      </c>
      <c r="L6518" s="1" t="s">
        <v>5</v>
      </c>
      <c r="M6518" s="1" t="s">
        <v>6</v>
      </c>
      <c r="N6518" s="1" t="s">
        <v>7</v>
      </c>
      <c r="O6518" s="6"/>
    </row>
    <row r="6519">
      <c r="A6519" s="5">
        <v>203283.0</v>
      </c>
      <c r="B6519" s="2">
        <v>46053.0</v>
      </c>
      <c r="C6519" s="1" t="s">
        <v>122</v>
      </c>
      <c r="D6519" s="3" t="s">
        <v>281</v>
      </c>
      <c r="E6519" s="4">
        <v>46048.0</v>
      </c>
      <c r="F6519" s="5">
        <v>100.0</v>
      </c>
      <c r="G6519" s="5">
        <v>17.0</v>
      </c>
      <c r="H6519" s="5">
        <v>1675.0</v>
      </c>
      <c r="I6519" s="1" t="s">
        <v>75</v>
      </c>
      <c r="J6519" s="1" t="s">
        <v>123</v>
      </c>
      <c r="K6519" s="1" t="s">
        <v>13</v>
      </c>
      <c r="L6519" s="1" t="s">
        <v>5</v>
      </c>
      <c r="M6519" s="1" t="s">
        <v>6</v>
      </c>
      <c r="N6519" s="1" t="s">
        <v>7</v>
      </c>
      <c r="O6519" s="6"/>
    </row>
    <row r="6520">
      <c r="A6520" s="5">
        <v>203283.0</v>
      </c>
      <c r="B6520" s="2">
        <v>46053.0</v>
      </c>
      <c r="C6520" s="1" t="s">
        <v>122</v>
      </c>
      <c r="D6520" s="3" t="s">
        <v>169</v>
      </c>
      <c r="E6520" s="4">
        <v>46048.0</v>
      </c>
      <c r="F6520" s="5">
        <v>100.0</v>
      </c>
      <c r="G6520" s="5">
        <v>35.0</v>
      </c>
      <c r="H6520" s="5">
        <v>3425.0</v>
      </c>
      <c r="I6520" s="1" t="s">
        <v>75</v>
      </c>
      <c r="J6520" s="1" t="s">
        <v>123</v>
      </c>
      <c r="K6520" s="1" t="s">
        <v>13</v>
      </c>
      <c r="L6520" s="1" t="s">
        <v>5</v>
      </c>
      <c r="M6520" s="1" t="s">
        <v>6</v>
      </c>
      <c r="N6520" s="1" t="s">
        <v>7</v>
      </c>
      <c r="O6520" s="6"/>
    </row>
    <row r="6521">
      <c r="A6521" s="5">
        <v>203283.0</v>
      </c>
      <c r="B6521" s="2">
        <v>46053.0</v>
      </c>
      <c r="C6521" s="1" t="s">
        <v>122</v>
      </c>
      <c r="D6521" s="3" t="s">
        <v>655</v>
      </c>
      <c r="E6521" s="4">
        <v>46048.0</v>
      </c>
      <c r="F6521" s="5">
        <v>10.0</v>
      </c>
      <c r="G6521" s="5">
        <v>378.0</v>
      </c>
      <c r="H6521" s="5">
        <v>3707.0</v>
      </c>
      <c r="I6521" s="1" t="s">
        <v>127</v>
      </c>
      <c r="J6521" s="1" t="s">
        <v>123</v>
      </c>
      <c r="K6521" s="1" t="s">
        <v>13</v>
      </c>
      <c r="L6521" s="1" t="s">
        <v>5</v>
      </c>
      <c r="M6521" s="1" t="s">
        <v>6</v>
      </c>
      <c r="N6521" s="1" t="s">
        <v>7</v>
      </c>
      <c r="O6521" s="6"/>
    </row>
    <row r="6522">
      <c r="A6522" s="5">
        <v>203283.0</v>
      </c>
      <c r="B6522" s="2">
        <v>46053.0</v>
      </c>
      <c r="C6522" s="1" t="s">
        <v>122</v>
      </c>
      <c r="D6522" s="3" t="s">
        <v>372</v>
      </c>
      <c r="E6522" s="4">
        <v>46048.0</v>
      </c>
      <c r="F6522" s="5">
        <v>60.0</v>
      </c>
      <c r="G6522" s="5">
        <v>132.0</v>
      </c>
      <c r="H6522" s="5">
        <v>7791.0</v>
      </c>
      <c r="I6522" s="1" t="s">
        <v>127</v>
      </c>
      <c r="J6522" s="1" t="s">
        <v>123</v>
      </c>
      <c r="K6522" s="1" t="s">
        <v>13</v>
      </c>
      <c r="L6522" s="1" t="s">
        <v>5</v>
      </c>
      <c r="M6522" s="1" t="s">
        <v>6</v>
      </c>
      <c r="N6522" s="1" t="s">
        <v>7</v>
      </c>
      <c r="O6522" s="6"/>
    </row>
    <row r="6523">
      <c r="A6523" s="5">
        <v>203283.0</v>
      </c>
      <c r="B6523" s="2">
        <v>46053.0</v>
      </c>
      <c r="C6523" s="1" t="s">
        <v>122</v>
      </c>
      <c r="D6523" s="3" t="s">
        <v>939</v>
      </c>
      <c r="E6523" s="4">
        <v>46048.0</v>
      </c>
      <c r="F6523" s="5">
        <v>20.0</v>
      </c>
      <c r="G6523" s="5">
        <v>76.0</v>
      </c>
      <c r="H6523" s="5">
        <v>1485.0</v>
      </c>
      <c r="I6523" s="1" t="s">
        <v>125</v>
      </c>
      <c r="J6523" s="1" t="s">
        <v>123</v>
      </c>
      <c r="K6523" s="1" t="s">
        <v>13</v>
      </c>
      <c r="L6523" s="1" t="s">
        <v>5</v>
      </c>
      <c r="M6523" s="1" t="s">
        <v>6</v>
      </c>
      <c r="N6523" s="1" t="s">
        <v>7</v>
      </c>
      <c r="O6523" s="6"/>
    </row>
    <row r="6524">
      <c r="A6524" s="5">
        <v>203283.0</v>
      </c>
      <c r="B6524" s="2">
        <v>46053.0</v>
      </c>
      <c r="C6524" s="1" t="s">
        <v>122</v>
      </c>
      <c r="D6524" s="3" t="s">
        <v>356</v>
      </c>
      <c r="E6524" s="4">
        <v>46048.0</v>
      </c>
      <c r="F6524" s="5">
        <v>10.0</v>
      </c>
      <c r="G6524" s="5">
        <v>489.0</v>
      </c>
      <c r="H6524" s="5">
        <v>4797.0</v>
      </c>
      <c r="I6524" s="1" t="s">
        <v>75</v>
      </c>
      <c r="J6524" s="1" t="s">
        <v>123</v>
      </c>
      <c r="K6524" s="1" t="s">
        <v>13</v>
      </c>
      <c r="L6524" s="1" t="s">
        <v>5</v>
      </c>
      <c r="M6524" s="1" t="s">
        <v>6</v>
      </c>
      <c r="N6524" s="1" t="s">
        <v>7</v>
      </c>
      <c r="O6524" s="6"/>
    </row>
    <row r="6525">
      <c r="A6525" s="5">
        <v>203283.0</v>
      </c>
      <c r="B6525" s="2">
        <v>46053.0</v>
      </c>
      <c r="C6525" s="1" t="s">
        <v>122</v>
      </c>
      <c r="D6525" s="3" t="s">
        <v>214</v>
      </c>
      <c r="E6525" s="4">
        <v>46048.0</v>
      </c>
      <c r="F6525" s="5">
        <v>70.0</v>
      </c>
      <c r="G6525" s="5">
        <v>926.0</v>
      </c>
      <c r="H6525" s="5">
        <v>63527.0</v>
      </c>
      <c r="I6525" s="1" t="s">
        <v>125</v>
      </c>
      <c r="J6525" s="1" t="s">
        <v>123</v>
      </c>
      <c r="K6525" s="1" t="s">
        <v>13</v>
      </c>
      <c r="L6525" s="1" t="s">
        <v>5</v>
      </c>
      <c r="M6525" s="1" t="s">
        <v>6</v>
      </c>
      <c r="N6525" s="1" t="s">
        <v>7</v>
      </c>
      <c r="O6525" s="6"/>
    </row>
    <row r="6526">
      <c r="A6526" s="5">
        <v>203283.0</v>
      </c>
      <c r="B6526" s="2">
        <v>46053.0</v>
      </c>
      <c r="C6526" s="1" t="s">
        <v>122</v>
      </c>
      <c r="D6526" s="3" t="s">
        <v>365</v>
      </c>
      <c r="E6526" s="4">
        <v>46048.0</v>
      </c>
      <c r="F6526" s="5">
        <v>12.0</v>
      </c>
      <c r="G6526" s="5">
        <v>101.0</v>
      </c>
      <c r="H6526" s="5">
        <v>1192.0</v>
      </c>
      <c r="I6526" s="1" t="s">
        <v>127</v>
      </c>
      <c r="J6526" s="1" t="s">
        <v>123</v>
      </c>
      <c r="K6526" s="1" t="s">
        <v>13</v>
      </c>
      <c r="L6526" s="1" t="s">
        <v>5</v>
      </c>
      <c r="M6526" s="1" t="s">
        <v>6</v>
      </c>
      <c r="N6526" s="1" t="s">
        <v>7</v>
      </c>
      <c r="O6526" s="6"/>
    </row>
    <row r="6527">
      <c r="A6527" s="5">
        <v>203283.0</v>
      </c>
      <c r="B6527" s="2">
        <v>46053.0</v>
      </c>
      <c r="C6527" s="1" t="s">
        <v>122</v>
      </c>
      <c r="D6527" s="3" t="s">
        <v>143</v>
      </c>
      <c r="E6527" s="4">
        <v>46048.0</v>
      </c>
      <c r="F6527" s="5">
        <v>30.0</v>
      </c>
      <c r="G6527" s="5">
        <v>55.0</v>
      </c>
      <c r="H6527" s="5">
        <v>1627.0</v>
      </c>
      <c r="I6527" s="1" t="s">
        <v>75</v>
      </c>
      <c r="J6527" s="1" t="s">
        <v>123</v>
      </c>
      <c r="K6527" s="1" t="s">
        <v>13</v>
      </c>
      <c r="L6527" s="1" t="s">
        <v>5</v>
      </c>
      <c r="M6527" s="1" t="s">
        <v>6</v>
      </c>
      <c r="N6527" s="1" t="s">
        <v>7</v>
      </c>
      <c r="O6527" s="6"/>
    </row>
    <row r="6528">
      <c r="A6528" s="5">
        <v>203283.0</v>
      </c>
      <c r="B6528" s="2">
        <v>46053.0</v>
      </c>
      <c r="C6528" s="1" t="s">
        <v>122</v>
      </c>
      <c r="D6528" s="3" t="s">
        <v>139</v>
      </c>
      <c r="E6528" s="4">
        <v>46048.0</v>
      </c>
      <c r="F6528" s="5">
        <v>96.0</v>
      </c>
      <c r="G6528" s="5">
        <v>92.0</v>
      </c>
      <c r="H6528" s="5">
        <v>8672.0</v>
      </c>
      <c r="I6528" s="1" t="s">
        <v>127</v>
      </c>
      <c r="J6528" s="1" t="s">
        <v>123</v>
      </c>
      <c r="K6528" s="1" t="s">
        <v>13</v>
      </c>
      <c r="L6528" s="1" t="s">
        <v>5</v>
      </c>
      <c r="M6528" s="1" t="s">
        <v>6</v>
      </c>
      <c r="N6528" s="1" t="s">
        <v>7</v>
      </c>
      <c r="O6528" s="6"/>
    </row>
    <row r="6529">
      <c r="A6529" s="5">
        <v>203283.0</v>
      </c>
      <c r="B6529" s="2">
        <v>46053.0</v>
      </c>
      <c r="C6529" s="1" t="s">
        <v>122</v>
      </c>
      <c r="D6529" s="3" t="s">
        <v>359</v>
      </c>
      <c r="E6529" s="4">
        <v>46048.0</v>
      </c>
      <c r="F6529" s="5">
        <v>100.0</v>
      </c>
      <c r="G6529" s="5">
        <v>76.0</v>
      </c>
      <c r="H6529" s="5">
        <v>7479.0</v>
      </c>
      <c r="I6529" s="1" t="s">
        <v>75</v>
      </c>
      <c r="J6529" s="1" t="s">
        <v>123</v>
      </c>
      <c r="K6529" s="1" t="s">
        <v>13</v>
      </c>
      <c r="L6529" s="1" t="s">
        <v>5</v>
      </c>
      <c r="M6529" s="1" t="s">
        <v>6</v>
      </c>
      <c r="N6529" s="1" t="s">
        <v>7</v>
      </c>
      <c r="O6529" s="6"/>
    </row>
    <row r="6530">
      <c r="A6530" s="5">
        <v>203283.0</v>
      </c>
      <c r="B6530" s="2">
        <v>46053.0</v>
      </c>
      <c r="C6530" s="1" t="s">
        <v>122</v>
      </c>
      <c r="D6530" s="3" t="s">
        <v>1162</v>
      </c>
      <c r="E6530" s="4">
        <v>46048.0</v>
      </c>
      <c r="F6530" s="5">
        <v>10.0</v>
      </c>
      <c r="G6530" s="5">
        <v>162.0</v>
      </c>
      <c r="H6530" s="5">
        <v>1587.0</v>
      </c>
      <c r="I6530" s="1" t="s">
        <v>127</v>
      </c>
      <c r="J6530" s="1" t="s">
        <v>123</v>
      </c>
      <c r="K6530" s="1" t="s">
        <v>13</v>
      </c>
      <c r="L6530" s="1" t="s">
        <v>5</v>
      </c>
      <c r="M6530" s="1" t="s">
        <v>6</v>
      </c>
      <c r="N6530" s="1" t="s">
        <v>7</v>
      </c>
      <c r="O6530" s="6"/>
    </row>
    <row r="6531">
      <c r="A6531" s="5">
        <v>203283.0</v>
      </c>
      <c r="B6531" s="2">
        <v>46053.0</v>
      </c>
      <c r="C6531" s="1" t="s">
        <v>122</v>
      </c>
      <c r="D6531" s="3" t="s">
        <v>653</v>
      </c>
      <c r="E6531" s="4">
        <v>46048.0</v>
      </c>
      <c r="F6531" s="5">
        <v>60.0</v>
      </c>
      <c r="G6531" s="5">
        <v>80.0</v>
      </c>
      <c r="H6531" s="5">
        <v>4701.0</v>
      </c>
      <c r="I6531" s="1" t="s">
        <v>125</v>
      </c>
      <c r="J6531" s="1" t="s">
        <v>123</v>
      </c>
      <c r="K6531" s="1" t="s">
        <v>13</v>
      </c>
      <c r="L6531" s="1" t="s">
        <v>5</v>
      </c>
      <c r="M6531" s="1" t="s">
        <v>6</v>
      </c>
      <c r="N6531" s="1" t="s">
        <v>7</v>
      </c>
      <c r="O6531" s="6"/>
    </row>
    <row r="6532">
      <c r="A6532" s="5">
        <v>203283.0</v>
      </c>
      <c r="B6532" s="2">
        <v>46053.0</v>
      </c>
      <c r="C6532" s="1" t="s">
        <v>122</v>
      </c>
      <c r="D6532" s="3" t="s">
        <v>166</v>
      </c>
      <c r="E6532" s="4">
        <v>46048.0</v>
      </c>
      <c r="F6532" s="5">
        <v>25.0</v>
      </c>
      <c r="G6532" s="5">
        <v>416.0</v>
      </c>
      <c r="H6532" s="5">
        <v>10189.0</v>
      </c>
      <c r="I6532" s="1" t="s">
        <v>75</v>
      </c>
      <c r="J6532" s="1" t="s">
        <v>123</v>
      </c>
      <c r="K6532" s="1" t="s">
        <v>13</v>
      </c>
      <c r="L6532" s="1" t="s">
        <v>5</v>
      </c>
      <c r="M6532" s="1" t="s">
        <v>6</v>
      </c>
      <c r="N6532" s="1" t="s">
        <v>7</v>
      </c>
      <c r="O6532" s="6"/>
    </row>
    <row r="6533">
      <c r="A6533" s="5">
        <v>203283.0</v>
      </c>
      <c r="B6533" s="2">
        <v>46053.0</v>
      </c>
      <c r="C6533" s="1" t="s">
        <v>122</v>
      </c>
      <c r="D6533" s="3" t="s">
        <v>158</v>
      </c>
      <c r="E6533" s="4">
        <v>46048.0</v>
      </c>
      <c r="F6533" s="5">
        <v>180.0</v>
      </c>
      <c r="G6533" s="5">
        <v>196.0</v>
      </c>
      <c r="H6533" s="5">
        <v>34648.0</v>
      </c>
      <c r="I6533" s="1" t="s">
        <v>75</v>
      </c>
      <c r="J6533" s="1" t="s">
        <v>123</v>
      </c>
      <c r="K6533" s="1" t="s">
        <v>13</v>
      </c>
      <c r="L6533" s="1" t="s">
        <v>5</v>
      </c>
      <c r="M6533" s="1" t="s">
        <v>6</v>
      </c>
      <c r="N6533" s="1" t="s">
        <v>7</v>
      </c>
      <c r="O6533" s="6"/>
    </row>
    <row r="6534">
      <c r="A6534" s="5">
        <v>203283.0</v>
      </c>
      <c r="B6534" s="2">
        <v>46053.0</v>
      </c>
      <c r="C6534" s="1" t="s">
        <v>122</v>
      </c>
      <c r="D6534" s="3" t="s">
        <v>129</v>
      </c>
      <c r="E6534" s="4">
        <v>46048.0</v>
      </c>
      <c r="F6534" s="5">
        <v>45.0</v>
      </c>
      <c r="G6534" s="5">
        <v>1672.0</v>
      </c>
      <c r="H6534" s="5">
        <v>73734.0</v>
      </c>
      <c r="I6534" s="1" t="s">
        <v>125</v>
      </c>
      <c r="J6534" s="1" t="s">
        <v>123</v>
      </c>
      <c r="K6534" s="1" t="s">
        <v>13</v>
      </c>
      <c r="L6534" s="1" t="s">
        <v>5</v>
      </c>
      <c r="M6534" s="1" t="s">
        <v>6</v>
      </c>
      <c r="N6534" s="1" t="s">
        <v>7</v>
      </c>
      <c r="O6534" s="6"/>
    </row>
    <row r="6535">
      <c r="A6535" s="5">
        <v>203283.0</v>
      </c>
      <c r="B6535" s="2">
        <v>46053.0</v>
      </c>
      <c r="C6535" s="1" t="s">
        <v>122</v>
      </c>
      <c r="D6535" s="3" t="s">
        <v>1165</v>
      </c>
      <c r="E6535" s="4">
        <v>46048.0</v>
      </c>
      <c r="F6535" s="5">
        <v>28.0</v>
      </c>
      <c r="G6535" s="5">
        <v>53.0</v>
      </c>
      <c r="H6535" s="5">
        <v>1454.0</v>
      </c>
      <c r="I6535" s="1" t="s">
        <v>125</v>
      </c>
      <c r="J6535" s="1" t="s">
        <v>123</v>
      </c>
      <c r="K6535" s="1" t="s">
        <v>13</v>
      </c>
      <c r="L6535" s="1" t="s">
        <v>5</v>
      </c>
      <c r="M6535" s="1" t="s">
        <v>6</v>
      </c>
      <c r="N6535" s="1" t="s">
        <v>7</v>
      </c>
      <c r="O6535" s="6"/>
    </row>
    <row r="6536">
      <c r="A6536" s="5">
        <v>203283.0</v>
      </c>
      <c r="B6536" s="2">
        <v>46053.0</v>
      </c>
      <c r="C6536" s="1" t="s">
        <v>122</v>
      </c>
      <c r="D6536" s="3" t="s">
        <v>350</v>
      </c>
      <c r="E6536" s="4">
        <v>46048.0</v>
      </c>
      <c r="F6536" s="5">
        <v>30.0</v>
      </c>
      <c r="G6536" s="5">
        <v>117.0</v>
      </c>
      <c r="H6536" s="5">
        <v>3438.0</v>
      </c>
      <c r="I6536" s="1" t="s">
        <v>75</v>
      </c>
      <c r="J6536" s="1" t="s">
        <v>123</v>
      </c>
      <c r="K6536" s="1" t="s">
        <v>13</v>
      </c>
      <c r="L6536" s="1" t="s">
        <v>5</v>
      </c>
      <c r="M6536" s="1" t="s">
        <v>6</v>
      </c>
      <c r="N6536" s="1" t="s">
        <v>7</v>
      </c>
      <c r="O6536" s="6"/>
    </row>
    <row r="6537">
      <c r="A6537" s="5">
        <v>203283.0</v>
      </c>
      <c r="B6537" s="2">
        <v>46053.0</v>
      </c>
      <c r="C6537" s="1" t="s">
        <v>122</v>
      </c>
      <c r="D6537" s="3" t="s">
        <v>145</v>
      </c>
      <c r="E6537" s="4">
        <v>46048.0</v>
      </c>
      <c r="F6537" s="5">
        <v>60.0</v>
      </c>
      <c r="G6537" s="5">
        <v>102.0</v>
      </c>
      <c r="H6537" s="5">
        <v>6013.0</v>
      </c>
      <c r="I6537" s="1" t="s">
        <v>125</v>
      </c>
      <c r="J6537" s="1" t="s">
        <v>123</v>
      </c>
      <c r="K6537" s="1" t="s">
        <v>13</v>
      </c>
      <c r="L6537" s="1" t="s">
        <v>5</v>
      </c>
      <c r="M6537" s="1" t="s">
        <v>6</v>
      </c>
      <c r="N6537" s="1" t="s">
        <v>7</v>
      </c>
      <c r="O6537" s="6"/>
    </row>
    <row r="6538">
      <c r="A6538" s="5">
        <v>203283.0</v>
      </c>
      <c r="B6538" s="2">
        <v>46053.0</v>
      </c>
      <c r="C6538" s="1" t="s">
        <v>122</v>
      </c>
      <c r="D6538" s="3" t="s">
        <v>357</v>
      </c>
      <c r="E6538" s="4">
        <v>46048.0</v>
      </c>
      <c r="F6538" s="5">
        <v>20.0</v>
      </c>
      <c r="G6538" s="5">
        <v>334.0</v>
      </c>
      <c r="H6538" s="5">
        <v>6546.0</v>
      </c>
      <c r="I6538" s="1" t="s">
        <v>75</v>
      </c>
      <c r="J6538" s="1" t="s">
        <v>123</v>
      </c>
      <c r="K6538" s="1" t="s">
        <v>13</v>
      </c>
      <c r="L6538" s="1" t="s">
        <v>5</v>
      </c>
      <c r="M6538" s="1" t="s">
        <v>6</v>
      </c>
      <c r="N6538" s="1" t="s">
        <v>7</v>
      </c>
      <c r="O6538" s="6"/>
    </row>
    <row r="6539">
      <c r="A6539" s="5">
        <v>203283.0</v>
      </c>
      <c r="B6539" s="2">
        <v>46053.0</v>
      </c>
      <c r="C6539" s="1" t="s">
        <v>122</v>
      </c>
      <c r="D6539" s="3" t="s">
        <v>368</v>
      </c>
      <c r="E6539" s="4">
        <v>46048.0</v>
      </c>
      <c r="F6539" s="5">
        <v>16.0</v>
      </c>
      <c r="G6539" s="5">
        <v>271.0</v>
      </c>
      <c r="H6539" s="5">
        <v>4258.0</v>
      </c>
      <c r="I6539" s="1" t="s">
        <v>127</v>
      </c>
      <c r="J6539" s="1" t="s">
        <v>123</v>
      </c>
      <c r="K6539" s="1" t="s">
        <v>13</v>
      </c>
      <c r="L6539" s="1" t="s">
        <v>5</v>
      </c>
      <c r="M6539" s="1" t="s">
        <v>6</v>
      </c>
      <c r="N6539" s="1" t="s">
        <v>7</v>
      </c>
      <c r="O6539" s="6"/>
    </row>
    <row r="6540">
      <c r="A6540" s="5">
        <v>203283.0</v>
      </c>
      <c r="B6540" s="2">
        <v>46053.0</v>
      </c>
      <c r="C6540" s="1" t="s">
        <v>122</v>
      </c>
      <c r="D6540" s="3" t="s">
        <v>131</v>
      </c>
      <c r="E6540" s="4">
        <v>46048.0</v>
      </c>
      <c r="F6540" s="5">
        <v>100.0</v>
      </c>
      <c r="G6540" s="5">
        <v>9.0</v>
      </c>
      <c r="H6540" s="5">
        <v>845.0</v>
      </c>
      <c r="I6540" s="1" t="s">
        <v>75</v>
      </c>
      <c r="J6540" s="1" t="s">
        <v>123</v>
      </c>
      <c r="K6540" s="1" t="s">
        <v>13</v>
      </c>
      <c r="L6540" s="1" t="s">
        <v>5</v>
      </c>
      <c r="M6540" s="1" t="s">
        <v>6</v>
      </c>
      <c r="N6540" s="1" t="s">
        <v>7</v>
      </c>
      <c r="O6540" s="6"/>
    </row>
    <row r="6541">
      <c r="A6541" s="5">
        <v>203283.0</v>
      </c>
      <c r="B6541" s="2">
        <v>46053.0</v>
      </c>
      <c r="C6541" s="1" t="s">
        <v>122</v>
      </c>
      <c r="D6541" s="3" t="s">
        <v>652</v>
      </c>
      <c r="E6541" s="4">
        <v>46048.0</v>
      </c>
      <c r="F6541" s="5">
        <v>45.0</v>
      </c>
      <c r="G6541" s="5">
        <v>109.0</v>
      </c>
      <c r="H6541" s="5">
        <v>4798.0</v>
      </c>
      <c r="I6541" s="1" t="s">
        <v>127</v>
      </c>
      <c r="J6541" s="1" t="s">
        <v>123</v>
      </c>
      <c r="K6541" s="1" t="s">
        <v>13</v>
      </c>
      <c r="L6541" s="1" t="s">
        <v>5</v>
      </c>
      <c r="M6541" s="1" t="s">
        <v>6</v>
      </c>
      <c r="N6541" s="1" t="s">
        <v>7</v>
      </c>
      <c r="O6541" s="6"/>
    </row>
    <row r="6542">
      <c r="A6542" s="5">
        <v>203283.0</v>
      </c>
      <c r="B6542" s="2">
        <v>46053.0</v>
      </c>
      <c r="C6542" s="1" t="s">
        <v>122</v>
      </c>
      <c r="D6542" s="3" t="s">
        <v>153</v>
      </c>
      <c r="E6542" s="4">
        <v>46048.0</v>
      </c>
      <c r="F6542" s="5">
        <v>90.0</v>
      </c>
      <c r="G6542" s="5">
        <v>423.0</v>
      </c>
      <c r="H6542" s="5">
        <v>37347.0</v>
      </c>
      <c r="I6542" s="1" t="s">
        <v>75</v>
      </c>
      <c r="J6542" s="1" t="s">
        <v>123</v>
      </c>
      <c r="K6542" s="1" t="s">
        <v>13</v>
      </c>
      <c r="L6542" s="1" t="s">
        <v>5</v>
      </c>
      <c r="M6542" s="1" t="s">
        <v>6</v>
      </c>
      <c r="N6542" s="1" t="s">
        <v>7</v>
      </c>
      <c r="O6542" s="6"/>
    </row>
    <row r="6543">
      <c r="A6543" s="5">
        <v>203283.0</v>
      </c>
      <c r="B6543" s="2">
        <v>46053.0</v>
      </c>
      <c r="C6543" s="1" t="s">
        <v>122</v>
      </c>
      <c r="D6543" s="3" t="s">
        <v>537</v>
      </c>
      <c r="E6543" s="4">
        <v>46048.0</v>
      </c>
      <c r="F6543" s="5">
        <v>24.0</v>
      </c>
      <c r="G6543" s="5">
        <v>66.0</v>
      </c>
      <c r="H6543" s="5">
        <v>1546.0</v>
      </c>
      <c r="I6543" s="1" t="s">
        <v>125</v>
      </c>
      <c r="J6543" s="1" t="s">
        <v>123</v>
      </c>
      <c r="K6543" s="1" t="s">
        <v>13</v>
      </c>
      <c r="L6543" s="1" t="s">
        <v>5</v>
      </c>
      <c r="M6543" s="1" t="s">
        <v>6</v>
      </c>
      <c r="N6543" s="1" t="s">
        <v>7</v>
      </c>
      <c r="O6543" s="6"/>
    </row>
    <row r="6544">
      <c r="A6544" s="5">
        <v>203283.0</v>
      </c>
      <c r="B6544" s="2">
        <v>46053.0</v>
      </c>
      <c r="C6544" s="1" t="s">
        <v>122</v>
      </c>
      <c r="D6544" s="3" t="s">
        <v>364</v>
      </c>
      <c r="E6544" s="4">
        <v>46048.0</v>
      </c>
      <c r="F6544" s="5">
        <v>10.0</v>
      </c>
      <c r="G6544" s="5">
        <v>272.0</v>
      </c>
      <c r="H6544" s="5">
        <v>2672.0</v>
      </c>
      <c r="I6544" s="1" t="s">
        <v>127</v>
      </c>
      <c r="J6544" s="1" t="s">
        <v>123</v>
      </c>
      <c r="K6544" s="1" t="s">
        <v>13</v>
      </c>
      <c r="L6544" s="1" t="s">
        <v>5</v>
      </c>
      <c r="M6544" s="1" t="s">
        <v>6</v>
      </c>
      <c r="N6544" s="1" t="s">
        <v>7</v>
      </c>
      <c r="O6544" s="6"/>
    </row>
    <row r="6545">
      <c r="A6545" s="5">
        <v>203283.0</v>
      </c>
      <c r="B6545" s="2">
        <v>46053.0</v>
      </c>
      <c r="C6545" s="1" t="s">
        <v>122</v>
      </c>
      <c r="D6545" s="3" t="s">
        <v>154</v>
      </c>
      <c r="E6545" s="4">
        <v>46048.0</v>
      </c>
      <c r="F6545" s="5">
        <v>200.0</v>
      </c>
      <c r="G6545" s="5">
        <v>18.0</v>
      </c>
      <c r="H6545" s="5">
        <v>3561.0</v>
      </c>
      <c r="I6545" s="1" t="s">
        <v>75</v>
      </c>
      <c r="J6545" s="1" t="s">
        <v>123</v>
      </c>
      <c r="K6545" s="1" t="s">
        <v>13</v>
      </c>
      <c r="L6545" s="1" t="s">
        <v>5</v>
      </c>
      <c r="M6545" s="1" t="s">
        <v>6</v>
      </c>
      <c r="N6545" s="1" t="s">
        <v>7</v>
      </c>
      <c r="O6545" s="6"/>
    </row>
    <row r="6546">
      <c r="A6546" s="5">
        <v>203283.0</v>
      </c>
      <c r="B6546" s="2">
        <v>46053.0</v>
      </c>
      <c r="C6546" s="1" t="s">
        <v>122</v>
      </c>
      <c r="D6546" s="3" t="s">
        <v>1163</v>
      </c>
      <c r="E6546" s="4">
        <v>46048.0</v>
      </c>
      <c r="F6546" s="5">
        <v>25.0</v>
      </c>
      <c r="G6546" s="5">
        <v>86.0</v>
      </c>
      <c r="H6546" s="5">
        <v>2101.0</v>
      </c>
      <c r="I6546" s="1" t="s">
        <v>127</v>
      </c>
      <c r="J6546" s="1" t="s">
        <v>123</v>
      </c>
      <c r="K6546" s="1" t="s">
        <v>13</v>
      </c>
      <c r="L6546" s="1" t="s">
        <v>5</v>
      </c>
      <c r="M6546" s="1" t="s">
        <v>6</v>
      </c>
      <c r="N6546" s="1" t="s">
        <v>7</v>
      </c>
      <c r="O6546" s="6"/>
    </row>
    <row r="6547">
      <c r="A6547" s="5">
        <v>203283.0</v>
      </c>
      <c r="B6547" s="2">
        <v>46053.0</v>
      </c>
      <c r="C6547" s="1" t="s">
        <v>122</v>
      </c>
      <c r="D6547" s="3" t="s">
        <v>165</v>
      </c>
      <c r="E6547" s="4">
        <v>46048.0</v>
      </c>
      <c r="F6547" s="5">
        <v>100.0</v>
      </c>
      <c r="G6547" s="5">
        <v>24.0</v>
      </c>
      <c r="H6547" s="5">
        <v>2399.0</v>
      </c>
      <c r="I6547" s="1" t="s">
        <v>75</v>
      </c>
      <c r="J6547" s="1" t="s">
        <v>123</v>
      </c>
      <c r="K6547" s="1" t="s">
        <v>13</v>
      </c>
      <c r="L6547" s="1" t="s">
        <v>5</v>
      </c>
      <c r="M6547" s="1" t="s">
        <v>6</v>
      </c>
      <c r="N6547" s="1" t="s">
        <v>7</v>
      </c>
      <c r="O6547" s="6"/>
    </row>
    <row r="6548">
      <c r="A6548" s="5">
        <v>203283.0</v>
      </c>
      <c r="B6548" s="2">
        <v>46053.0</v>
      </c>
      <c r="C6548" s="1" t="s">
        <v>122</v>
      </c>
      <c r="D6548" s="3" t="s">
        <v>161</v>
      </c>
      <c r="E6548" s="4">
        <v>46048.0</v>
      </c>
      <c r="F6548" s="5">
        <v>20.0</v>
      </c>
      <c r="G6548" s="5">
        <v>376.0</v>
      </c>
      <c r="H6548" s="5">
        <v>7369.0</v>
      </c>
      <c r="I6548" s="1" t="s">
        <v>75</v>
      </c>
      <c r="J6548" s="1" t="s">
        <v>123</v>
      </c>
      <c r="K6548" s="1" t="s">
        <v>13</v>
      </c>
      <c r="L6548" s="1" t="s">
        <v>5</v>
      </c>
      <c r="M6548" s="1" t="s">
        <v>6</v>
      </c>
      <c r="N6548" s="1" t="s">
        <v>7</v>
      </c>
      <c r="O6548" s="6"/>
    </row>
    <row r="6549">
      <c r="A6549" s="5">
        <v>203283.0</v>
      </c>
      <c r="B6549" s="2">
        <v>46053.0</v>
      </c>
      <c r="C6549" s="1" t="s">
        <v>122</v>
      </c>
      <c r="D6549" s="3" t="s">
        <v>358</v>
      </c>
      <c r="E6549" s="4">
        <v>46048.0</v>
      </c>
      <c r="F6549" s="5">
        <v>120.0</v>
      </c>
      <c r="G6549" s="5">
        <v>722.0</v>
      </c>
      <c r="H6549" s="5">
        <v>84965.0</v>
      </c>
      <c r="I6549" s="1" t="s">
        <v>75</v>
      </c>
      <c r="J6549" s="1" t="s">
        <v>123</v>
      </c>
      <c r="K6549" s="1" t="s">
        <v>13</v>
      </c>
      <c r="L6549" s="1" t="s">
        <v>5</v>
      </c>
      <c r="M6549" s="1" t="s">
        <v>6</v>
      </c>
      <c r="N6549" s="1" t="s">
        <v>7</v>
      </c>
      <c r="O6549" s="6"/>
    </row>
    <row r="6550">
      <c r="A6550" s="5">
        <v>203283.0</v>
      </c>
      <c r="B6550" s="2">
        <v>46053.0</v>
      </c>
      <c r="C6550" s="1" t="s">
        <v>122</v>
      </c>
      <c r="D6550" s="3" t="s">
        <v>133</v>
      </c>
      <c r="E6550" s="4">
        <v>46048.0</v>
      </c>
      <c r="F6550" s="5">
        <v>300.0</v>
      </c>
      <c r="G6550" s="5">
        <v>45.0</v>
      </c>
      <c r="H6550" s="5">
        <v>13337.0</v>
      </c>
      <c r="I6550" s="1" t="s">
        <v>125</v>
      </c>
      <c r="J6550" s="1" t="s">
        <v>123</v>
      </c>
      <c r="K6550" s="1" t="s">
        <v>13</v>
      </c>
      <c r="L6550" s="1" t="s">
        <v>5</v>
      </c>
      <c r="M6550" s="1" t="s">
        <v>6</v>
      </c>
      <c r="N6550" s="1" t="s">
        <v>7</v>
      </c>
      <c r="O6550" s="6"/>
    </row>
    <row r="6551">
      <c r="A6551" s="5">
        <v>203283.0</v>
      </c>
      <c r="B6551" s="2">
        <v>46053.0</v>
      </c>
      <c r="C6551" s="1" t="s">
        <v>122</v>
      </c>
      <c r="D6551" s="3" t="s">
        <v>208</v>
      </c>
      <c r="E6551" s="4">
        <v>46048.0</v>
      </c>
      <c r="F6551" s="5">
        <v>50.0</v>
      </c>
      <c r="G6551" s="5">
        <v>649.0</v>
      </c>
      <c r="H6551" s="5">
        <v>31810.0</v>
      </c>
      <c r="I6551" s="1" t="s">
        <v>125</v>
      </c>
      <c r="J6551" s="1" t="s">
        <v>123</v>
      </c>
      <c r="K6551" s="1" t="s">
        <v>13</v>
      </c>
      <c r="L6551" s="1" t="s">
        <v>5</v>
      </c>
      <c r="M6551" s="1" t="s">
        <v>6</v>
      </c>
      <c r="N6551" s="1" t="s">
        <v>7</v>
      </c>
      <c r="O6551" s="6"/>
    </row>
    <row r="6552">
      <c r="A6552" s="5">
        <v>203283.0</v>
      </c>
      <c r="B6552" s="2">
        <v>46053.0</v>
      </c>
      <c r="C6552" s="1" t="s">
        <v>122</v>
      </c>
      <c r="D6552" s="3" t="s">
        <v>85</v>
      </c>
      <c r="E6552" s="4">
        <v>46048.0</v>
      </c>
      <c r="F6552" s="5">
        <v>500.0</v>
      </c>
      <c r="G6552" s="5">
        <v>14.0</v>
      </c>
      <c r="H6552" s="5">
        <v>6827.0</v>
      </c>
      <c r="I6552" s="1" t="s">
        <v>75</v>
      </c>
      <c r="J6552" s="1" t="s">
        <v>123</v>
      </c>
      <c r="K6552" s="1" t="s">
        <v>13</v>
      </c>
      <c r="L6552" s="1" t="s">
        <v>5</v>
      </c>
      <c r="M6552" s="1" t="s">
        <v>6</v>
      </c>
      <c r="N6552" s="1" t="s">
        <v>7</v>
      </c>
      <c r="O6552" s="6"/>
    </row>
    <row r="6553">
      <c r="A6553" s="5">
        <v>203283.0</v>
      </c>
      <c r="B6553" s="2">
        <v>46053.0</v>
      </c>
      <c r="C6553" s="1" t="s">
        <v>122</v>
      </c>
      <c r="D6553" s="7">
        <v>5171.0</v>
      </c>
      <c r="E6553" s="4">
        <v>46048.0</v>
      </c>
      <c r="F6553" s="5">
        <v>120.0</v>
      </c>
      <c r="G6553" s="5">
        <v>127.0</v>
      </c>
      <c r="H6553" s="5">
        <v>14878.0</v>
      </c>
      <c r="I6553" s="1" t="s">
        <v>125</v>
      </c>
      <c r="J6553" s="1" t="s">
        <v>123</v>
      </c>
      <c r="K6553" s="1" t="s">
        <v>13</v>
      </c>
      <c r="L6553" s="1" t="s">
        <v>5</v>
      </c>
      <c r="M6553" s="1" t="s">
        <v>6</v>
      </c>
      <c r="N6553" s="1" t="s">
        <v>7</v>
      </c>
      <c r="O6553" s="6"/>
    </row>
    <row r="6554">
      <c r="A6554" s="5">
        <v>203283.0</v>
      </c>
      <c r="B6554" s="2">
        <v>46053.0</v>
      </c>
      <c r="C6554" s="1" t="s">
        <v>122</v>
      </c>
      <c r="D6554" s="3" t="s">
        <v>367</v>
      </c>
      <c r="E6554" s="4">
        <v>46048.0</v>
      </c>
      <c r="F6554" s="5">
        <v>25.0</v>
      </c>
      <c r="G6554" s="5">
        <v>81.0</v>
      </c>
      <c r="H6554" s="5">
        <v>1996.0</v>
      </c>
      <c r="I6554" s="1" t="s">
        <v>127</v>
      </c>
      <c r="J6554" s="1" t="s">
        <v>123</v>
      </c>
      <c r="K6554" s="1" t="s">
        <v>13</v>
      </c>
      <c r="L6554" s="1" t="s">
        <v>5</v>
      </c>
      <c r="M6554" s="1" t="s">
        <v>6</v>
      </c>
      <c r="N6554" s="1" t="s">
        <v>7</v>
      </c>
      <c r="O6554" s="6"/>
    </row>
    <row r="6555">
      <c r="A6555" s="5">
        <v>203283.0</v>
      </c>
      <c r="B6555" s="2">
        <v>46053.0</v>
      </c>
      <c r="C6555" s="1" t="s">
        <v>122</v>
      </c>
      <c r="D6555" s="3" t="s">
        <v>164</v>
      </c>
      <c r="E6555" s="4">
        <v>46048.0</v>
      </c>
      <c r="F6555" s="5">
        <v>100.0</v>
      </c>
      <c r="G6555" s="5">
        <v>71.0</v>
      </c>
      <c r="H6555" s="5">
        <v>6999.0</v>
      </c>
      <c r="I6555" s="1" t="s">
        <v>75</v>
      </c>
      <c r="J6555" s="1" t="s">
        <v>123</v>
      </c>
      <c r="K6555" s="1" t="s">
        <v>13</v>
      </c>
      <c r="L6555" s="1" t="s">
        <v>5</v>
      </c>
      <c r="M6555" s="1" t="s">
        <v>6</v>
      </c>
      <c r="N6555" s="1" t="s">
        <v>7</v>
      </c>
      <c r="O6555" s="6"/>
    </row>
    <row r="6556">
      <c r="A6556" s="5">
        <v>203283.0</v>
      </c>
      <c r="B6556" s="2">
        <v>46053.0</v>
      </c>
      <c r="C6556" s="1" t="s">
        <v>122</v>
      </c>
      <c r="D6556" s="3" t="s">
        <v>147</v>
      </c>
      <c r="E6556" s="4">
        <v>46048.0</v>
      </c>
      <c r="F6556" s="5">
        <v>18.0</v>
      </c>
      <c r="G6556" s="5">
        <v>246.0</v>
      </c>
      <c r="H6556" s="5">
        <v>4333.0</v>
      </c>
      <c r="I6556" s="1" t="s">
        <v>127</v>
      </c>
      <c r="J6556" s="1" t="s">
        <v>123</v>
      </c>
      <c r="K6556" s="1" t="s">
        <v>13</v>
      </c>
      <c r="L6556" s="1" t="s">
        <v>5</v>
      </c>
      <c r="M6556" s="1" t="s">
        <v>6</v>
      </c>
      <c r="N6556" s="1" t="s">
        <v>7</v>
      </c>
      <c r="O6556" s="6"/>
    </row>
    <row r="6557">
      <c r="A6557" s="5">
        <v>203283.0</v>
      </c>
      <c r="B6557" s="2">
        <v>46053.0</v>
      </c>
      <c r="C6557" s="1" t="s">
        <v>122</v>
      </c>
      <c r="D6557" s="3" t="s">
        <v>170</v>
      </c>
      <c r="E6557" s="4">
        <v>46048.0</v>
      </c>
      <c r="F6557" s="5">
        <v>30.0</v>
      </c>
      <c r="G6557" s="5">
        <v>52.0</v>
      </c>
      <c r="H6557" s="5">
        <v>1525.0</v>
      </c>
      <c r="I6557" s="1" t="s">
        <v>75</v>
      </c>
      <c r="J6557" s="1" t="s">
        <v>123</v>
      </c>
      <c r="K6557" s="1" t="s">
        <v>13</v>
      </c>
      <c r="L6557" s="1" t="s">
        <v>5</v>
      </c>
      <c r="M6557" s="1" t="s">
        <v>6</v>
      </c>
      <c r="N6557" s="1" t="s">
        <v>7</v>
      </c>
      <c r="O6557" s="6"/>
    </row>
    <row r="6558">
      <c r="A6558" s="5">
        <v>203283.0</v>
      </c>
      <c r="B6558" s="2">
        <v>46053.0</v>
      </c>
      <c r="C6558" s="1" t="s">
        <v>122</v>
      </c>
      <c r="D6558" s="3" t="s">
        <v>142</v>
      </c>
      <c r="E6558" s="4">
        <v>46048.0</v>
      </c>
      <c r="F6558" s="5">
        <v>200.0</v>
      </c>
      <c r="G6558" s="5">
        <v>59.0</v>
      </c>
      <c r="H6558" s="5">
        <v>11526.0</v>
      </c>
      <c r="I6558" s="1" t="s">
        <v>75</v>
      </c>
      <c r="J6558" s="1" t="s">
        <v>123</v>
      </c>
      <c r="K6558" s="1" t="s">
        <v>13</v>
      </c>
      <c r="L6558" s="1" t="s">
        <v>5</v>
      </c>
      <c r="M6558" s="1" t="s">
        <v>6</v>
      </c>
      <c r="N6558" s="1" t="s">
        <v>7</v>
      </c>
      <c r="O6558" s="6"/>
    </row>
    <row r="6559">
      <c r="A6559" s="5">
        <v>203283.0</v>
      </c>
      <c r="B6559" s="2">
        <v>46053.0</v>
      </c>
      <c r="C6559" s="1" t="s">
        <v>122</v>
      </c>
      <c r="D6559" s="3" t="s">
        <v>391</v>
      </c>
      <c r="E6559" s="4">
        <v>46048.0</v>
      </c>
      <c r="F6559" s="5">
        <v>100.0</v>
      </c>
      <c r="G6559" s="5">
        <v>57.0</v>
      </c>
      <c r="H6559" s="5">
        <v>5576.0</v>
      </c>
      <c r="I6559" s="1" t="s">
        <v>125</v>
      </c>
      <c r="J6559" s="1" t="s">
        <v>123</v>
      </c>
      <c r="K6559" s="1" t="s">
        <v>13</v>
      </c>
      <c r="L6559" s="1" t="s">
        <v>5</v>
      </c>
      <c r="M6559" s="1" t="s">
        <v>6</v>
      </c>
      <c r="N6559" s="1" t="s">
        <v>7</v>
      </c>
      <c r="O6559" s="6"/>
    </row>
    <row r="6560">
      <c r="A6560" s="5">
        <v>203283.0</v>
      </c>
      <c r="B6560" s="2">
        <v>46053.0</v>
      </c>
      <c r="C6560" s="1" t="s">
        <v>122</v>
      </c>
      <c r="D6560" s="3" t="s">
        <v>124</v>
      </c>
      <c r="E6560" s="4">
        <v>46048.0</v>
      </c>
      <c r="F6560" s="5">
        <v>200.0</v>
      </c>
      <c r="G6560" s="5">
        <v>463.0</v>
      </c>
      <c r="H6560" s="5">
        <v>90752.0</v>
      </c>
      <c r="I6560" s="1" t="s">
        <v>125</v>
      </c>
      <c r="J6560" s="1" t="s">
        <v>123</v>
      </c>
      <c r="K6560" s="1" t="s">
        <v>13</v>
      </c>
      <c r="L6560" s="1" t="s">
        <v>5</v>
      </c>
      <c r="M6560" s="1" t="s">
        <v>6</v>
      </c>
      <c r="N6560" s="1" t="s">
        <v>7</v>
      </c>
      <c r="O6560" s="6"/>
    </row>
    <row r="6561">
      <c r="A6561" s="5">
        <v>203283.0</v>
      </c>
      <c r="B6561" s="2">
        <v>46053.0</v>
      </c>
      <c r="C6561" s="1" t="s">
        <v>122</v>
      </c>
      <c r="D6561" s="3" t="s">
        <v>361</v>
      </c>
      <c r="E6561" s="4">
        <v>46048.0</v>
      </c>
      <c r="F6561" s="5">
        <v>100.0</v>
      </c>
      <c r="G6561" s="5">
        <v>146.0</v>
      </c>
      <c r="H6561" s="5">
        <v>14339.0</v>
      </c>
      <c r="I6561" s="1" t="s">
        <v>75</v>
      </c>
      <c r="J6561" s="1" t="s">
        <v>123</v>
      </c>
      <c r="K6561" s="1" t="s">
        <v>13</v>
      </c>
      <c r="L6561" s="1" t="s">
        <v>5</v>
      </c>
      <c r="M6561" s="1" t="s">
        <v>6</v>
      </c>
      <c r="N6561" s="1" t="s">
        <v>7</v>
      </c>
      <c r="O6561" s="6"/>
    </row>
    <row r="6562">
      <c r="A6562" s="5">
        <v>203283.0</v>
      </c>
      <c r="B6562" s="2">
        <v>46053.0</v>
      </c>
      <c r="C6562" s="1" t="s">
        <v>122</v>
      </c>
      <c r="D6562" s="3" t="s">
        <v>299</v>
      </c>
      <c r="E6562" s="4">
        <v>46048.0</v>
      </c>
      <c r="F6562" s="5">
        <v>50.0</v>
      </c>
      <c r="G6562" s="5">
        <v>48.0</v>
      </c>
      <c r="H6562" s="5">
        <v>2334.0</v>
      </c>
      <c r="I6562" s="1" t="s">
        <v>75</v>
      </c>
      <c r="J6562" s="1" t="s">
        <v>123</v>
      </c>
      <c r="K6562" s="1" t="s">
        <v>13</v>
      </c>
      <c r="L6562" s="1" t="s">
        <v>5</v>
      </c>
      <c r="M6562" s="1" t="s">
        <v>6</v>
      </c>
      <c r="N6562" s="1" t="s">
        <v>7</v>
      </c>
      <c r="O6562" s="6"/>
    </row>
    <row r="6563">
      <c r="A6563" s="5">
        <v>203283.0</v>
      </c>
      <c r="B6563" s="2">
        <v>46053.0</v>
      </c>
      <c r="C6563" s="1" t="s">
        <v>122</v>
      </c>
      <c r="D6563" s="3" t="s">
        <v>159</v>
      </c>
      <c r="E6563" s="4">
        <v>46048.0</v>
      </c>
      <c r="F6563" s="5">
        <v>200.0</v>
      </c>
      <c r="G6563" s="5">
        <v>58.0</v>
      </c>
      <c r="H6563" s="5">
        <v>11279.0</v>
      </c>
      <c r="I6563" s="1" t="s">
        <v>75</v>
      </c>
      <c r="J6563" s="1" t="s">
        <v>123</v>
      </c>
      <c r="K6563" s="1" t="s">
        <v>13</v>
      </c>
      <c r="L6563" s="1" t="s">
        <v>5</v>
      </c>
      <c r="M6563" s="1" t="s">
        <v>6</v>
      </c>
      <c r="N6563" s="1" t="s">
        <v>7</v>
      </c>
      <c r="O6563" s="6"/>
    </row>
    <row r="6564">
      <c r="A6564" s="5">
        <v>203283.0</v>
      </c>
      <c r="B6564" s="2">
        <v>46053.0</v>
      </c>
      <c r="C6564" s="1" t="s">
        <v>122</v>
      </c>
      <c r="D6564" s="3" t="s">
        <v>126</v>
      </c>
      <c r="E6564" s="4">
        <v>46048.0</v>
      </c>
      <c r="F6564" s="5">
        <v>225.0</v>
      </c>
      <c r="G6564" s="5">
        <v>30.0</v>
      </c>
      <c r="H6564" s="5">
        <v>6661.0</v>
      </c>
      <c r="I6564" s="1" t="s">
        <v>127</v>
      </c>
      <c r="J6564" s="1" t="s">
        <v>123</v>
      </c>
      <c r="K6564" s="1" t="s">
        <v>13</v>
      </c>
      <c r="L6564" s="1" t="s">
        <v>5</v>
      </c>
      <c r="M6564" s="1" t="s">
        <v>6</v>
      </c>
      <c r="N6564" s="1" t="s">
        <v>7</v>
      </c>
      <c r="O6564" s="6"/>
    </row>
    <row r="6565">
      <c r="A6565" s="5">
        <v>203283.0</v>
      </c>
      <c r="B6565" s="2">
        <v>46053.0</v>
      </c>
      <c r="C6565" s="1" t="s">
        <v>122</v>
      </c>
      <c r="D6565" s="3" t="s">
        <v>374</v>
      </c>
      <c r="E6565" s="4">
        <v>46048.0</v>
      </c>
      <c r="F6565" s="5">
        <v>48.0</v>
      </c>
      <c r="G6565" s="5">
        <v>241.0</v>
      </c>
      <c r="H6565" s="5">
        <v>11342.0</v>
      </c>
      <c r="I6565" s="1" t="s">
        <v>127</v>
      </c>
      <c r="J6565" s="1" t="s">
        <v>123</v>
      </c>
      <c r="K6565" s="1" t="s">
        <v>13</v>
      </c>
      <c r="L6565" s="1" t="s">
        <v>5</v>
      </c>
      <c r="M6565" s="1" t="s">
        <v>6</v>
      </c>
      <c r="N6565" s="1" t="s">
        <v>7</v>
      </c>
      <c r="O6565" s="6"/>
    </row>
    <row r="6566">
      <c r="A6566" s="5">
        <v>203283.0</v>
      </c>
      <c r="B6566" s="2">
        <v>46053.0</v>
      </c>
      <c r="C6566" s="1" t="s">
        <v>122</v>
      </c>
      <c r="D6566" s="3" t="s">
        <v>722</v>
      </c>
      <c r="E6566" s="4">
        <v>46048.0</v>
      </c>
      <c r="F6566" s="5">
        <v>100.0</v>
      </c>
      <c r="G6566" s="5">
        <v>21.0</v>
      </c>
      <c r="H6566" s="5">
        <v>2039.0</v>
      </c>
      <c r="I6566" s="1" t="s">
        <v>75</v>
      </c>
      <c r="J6566" s="1" t="s">
        <v>123</v>
      </c>
      <c r="K6566" s="1" t="s">
        <v>13</v>
      </c>
      <c r="L6566" s="1" t="s">
        <v>5</v>
      </c>
      <c r="M6566" s="1" t="s">
        <v>6</v>
      </c>
      <c r="N6566" s="1" t="s">
        <v>7</v>
      </c>
      <c r="O6566" s="6"/>
    </row>
    <row r="6567">
      <c r="A6567" s="5">
        <v>203283.0</v>
      </c>
      <c r="B6567" s="2">
        <v>46053.0</v>
      </c>
      <c r="C6567" s="1" t="s">
        <v>122</v>
      </c>
      <c r="D6567" s="3" t="s">
        <v>938</v>
      </c>
      <c r="E6567" s="4">
        <v>46048.0</v>
      </c>
      <c r="F6567" s="5">
        <v>50.0</v>
      </c>
      <c r="G6567" s="5">
        <v>32.0</v>
      </c>
      <c r="H6567" s="5">
        <v>1554.0</v>
      </c>
      <c r="I6567" s="1" t="s">
        <v>125</v>
      </c>
      <c r="J6567" s="1" t="s">
        <v>123</v>
      </c>
      <c r="K6567" s="1" t="s">
        <v>13</v>
      </c>
      <c r="L6567" s="1" t="s">
        <v>5</v>
      </c>
      <c r="M6567" s="1" t="s">
        <v>6</v>
      </c>
      <c r="N6567" s="1" t="s">
        <v>7</v>
      </c>
      <c r="O6567" s="6"/>
    </row>
    <row r="6568">
      <c r="A6568" s="5">
        <v>203283.0</v>
      </c>
      <c r="B6568" s="2">
        <v>46053.0</v>
      </c>
      <c r="C6568" s="1" t="s">
        <v>122</v>
      </c>
      <c r="D6568" s="3" t="s">
        <v>144</v>
      </c>
      <c r="E6568" s="4">
        <v>46048.0</v>
      </c>
      <c r="F6568" s="5">
        <v>150.0</v>
      </c>
      <c r="G6568" s="5">
        <v>465.0</v>
      </c>
      <c r="H6568" s="5">
        <v>68360.0</v>
      </c>
      <c r="I6568" s="1" t="s">
        <v>125</v>
      </c>
      <c r="J6568" s="1" t="s">
        <v>123</v>
      </c>
      <c r="K6568" s="1" t="s">
        <v>13</v>
      </c>
      <c r="L6568" s="1" t="s">
        <v>5</v>
      </c>
      <c r="M6568" s="1" t="s">
        <v>6</v>
      </c>
      <c r="N6568" s="1" t="s">
        <v>7</v>
      </c>
      <c r="O6568" s="6"/>
    </row>
    <row r="6569">
      <c r="A6569" s="5">
        <v>203283.0</v>
      </c>
      <c r="B6569" s="2">
        <v>46053.0</v>
      </c>
      <c r="C6569" s="1" t="s">
        <v>122</v>
      </c>
      <c r="D6569" s="3" t="s">
        <v>146</v>
      </c>
      <c r="E6569" s="4">
        <v>46048.0</v>
      </c>
      <c r="F6569" s="5">
        <v>150.0</v>
      </c>
      <c r="G6569" s="5">
        <v>52.0</v>
      </c>
      <c r="H6569" s="5">
        <v>7590.0</v>
      </c>
      <c r="I6569" s="1" t="s">
        <v>127</v>
      </c>
      <c r="J6569" s="1" t="s">
        <v>123</v>
      </c>
      <c r="K6569" s="1" t="s">
        <v>13</v>
      </c>
      <c r="L6569" s="1" t="s">
        <v>5</v>
      </c>
      <c r="M6569" s="1" t="s">
        <v>6</v>
      </c>
      <c r="N6569" s="1" t="s">
        <v>7</v>
      </c>
      <c r="O6569" s="6"/>
    </row>
    <row r="6570">
      <c r="A6570" s="5">
        <v>203283.0</v>
      </c>
      <c r="B6570" s="2">
        <v>46053.0</v>
      </c>
      <c r="C6570" s="1" t="s">
        <v>122</v>
      </c>
      <c r="D6570" s="3" t="s">
        <v>193</v>
      </c>
      <c r="E6570" s="4">
        <v>46048.0</v>
      </c>
      <c r="F6570" s="5">
        <v>100.0</v>
      </c>
      <c r="G6570" s="5">
        <v>10.0</v>
      </c>
      <c r="H6570" s="5">
        <v>976.0</v>
      </c>
      <c r="I6570" s="1" t="s">
        <v>75</v>
      </c>
      <c r="J6570" s="1" t="s">
        <v>123</v>
      </c>
      <c r="K6570" s="1" t="s">
        <v>13</v>
      </c>
      <c r="L6570" s="1" t="s">
        <v>5</v>
      </c>
      <c r="M6570" s="1" t="s">
        <v>6</v>
      </c>
      <c r="N6570" s="1" t="s">
        <v>7</v>
      </c>
      <c r="O6570" s="6"/>
    </row>
    <row r="6571">
      <c r="A6571" s="5">
        <v>203283.0</v>
      </c>
      <c r="B6571" s="2">
        <v>46053.0</v>
      </c>
      <c r="C6571" s="1" t="s">
        <v>122</v>
      </c>
      <c r="D6571" s="3" t="s">
        <v>202</v>
      </c>
      <c r="E6571" s="4">
        <v>46048.0</v>
      </c>
      <c r="F6571" s="5">
        <v>50.0</v>
      </c>
      <c r="G6571" s="5">
        <v>42.0</v>
      </c>
      <c r="H6571" s="5">
        <v>2072.0</v>
      </c>
      <c r="I6571" s="1" t="s">
        <v>127</v>
      </c>
      <c r="J6571" s="1" t="s">
        <v>123</v>
      </c>
      <c r="K6571" s="1" t="s">
        <v>13</v>
      </c>
      <c r="L6571" s="1" t="s">
        <v>5</v>
      </c>
      <c r="M6571" s="1" t="s">
        <v>6</v>
      </c>
      <c r="N6571" s="1" t="s">
        <v>7</v>
      </c>
      <c r="O6571" s="6"/>
    </row>
    <row r="6572">
      <c r="A6572" s="5">
        <v>203283.0</v>
      </c>
      <c r="B6572" s="2">
        <v>46053.0</v>
      </c>
      <c r="C6572" s="1" t="s">
        <v>122</v>
      </c>
      <c r="D6572" s="3" t="s">
        <v>353</v>
      </c>
      <c r="E6572" s="4">
        <v>46048.0</v>
      </c>
      <c r="F6572" s="5">
        <v>200.0</v>
      </c>
      <c r="G6572" s="5">
        <v>118.0</v>
      </c>
      <c r="H6572" s="5">
        <v>23188.0</v>
      </c>
      <c r="I6572" s="1" t="s">
        <v>75</v>
      </c>
      <c r="J6572" s="1" t="s">
        <v>123</v>
      </c>
      <c r="K6572" s="1" t="s">
        <v>13</v>
      </c>
      <c r="L6572" s="1" t="s">
        <v>5</v>
      </c>
      <c r="M6572" s="1" t="s">
        <v>6</v>
      </c>
      <c r="N6572" s="1" t="s">
        <v>7</v>
      </c>
      <c r="O6572" s="6"/>
    </row>
    <row r="6573">
      <c r="A6573" s="5">
        <v>203283.0</v>
      </c>
      <c r="B6573" s="2">
        <v>46053.0</v>
      </c>
      <c r="C6573" s="1" t="s">
        <v>122</v>
      </c>
      <c r="D6573" s="3" t="s">
        <v>543</v>
      </c>
      <c r="E6573" s="4">
        <v>46048.0</v>
      </c>
      <c r="F6573" s="5">
        <v>15.0</v>
      </c>
      <c r="G6573" s="5">
        <v>160.0</v>
      </c>
      <c r="H6573" s="5">
        <v>2359.0</v>
      </c>
      <c r="I6573" s="1" t="s">
        <v>127</v>
      </c>
      <c r="J6573" s="1" t="s">
        <v>123</v>
      </c>
      <c r="K6573" s="1" t="s">
        <v>13</v>
      </c>
      <c r="L6573" s="1" t="s">
        <v>5</v>
      </c>
      <c r="M6573" s="1" t="s">
        <v>6</v>
      </c>
      <c r="N6573" s="1" t="s">
        <v>7</v>
      </c>
      <c r="O6573" s="6"/>
    </row>
    <row r="6574">
      <c r="A6574" s="5">
        <v>203283.0</v>
      </c>
      <c r="B6574" s="2">
        <v>46053.0</v>
      </c>
      <c r="C6574" s="1" t="s">
        <v>122</v>
      </c>
      <c r="D6574" s="3" t="s">
        <v>363</v>
      </c>
      <c r="E6574" s="4">
        <v>46048.0</v>
      </c>
      <c r="F6574" s="5">
        <v>10.0</v>
      </c>
      <c r="G6574" s="5">
        <v>297.0</v>
      </c>
      <c r="H6574" s="5">
        <v>2910.0</v>
      </c>
      <c r="I6574" s="1" t="s">
        <v>75</v>
      </c>
      <c r="J6574" s="1" t="s">
        <v>123</v>
      </c>
      <c r="K6574" s="1" t="s">
        <v>13</v>
      </c>
      <c r="L6574" s="1" t="s">
        <v>5</v>
      </c>
      <c r="M6574" s="1" t="s">
        <v>6</v>
      </c>
      <c r="N6574" s="1" t="s">
        <v>7</v>
      </c>
      <c r="O6574" s="6"/>
    </row>
    <row r="6575">
      <c r="A6575" s="5">
        <v>203285.0</v>
      </c>
      <c r="B6575" s="2">
        <v>46053.0</v>
      </c>
      <c r="C6575" s="1" t="s">
        <v>517</v>
      </c>
      <c r="D6575" s="3" t="s">
        <v>47</v>
      </c>
      <c r="E6575" s="4">
        <v>46048.0</v>
      </c>
      <c r="F6575" s="5">
        <v>6000.0</v>
      </c>
      <c r="G6575" s="5">
        <v>3020.0</v>
      </c>
      <c r="H6575" s="5">
        <v>24163.0</v>
      </c>
      <c r="I6575" s="1" t="s">
        <v>43</v>
      </c>
      <c r="J6575" s="1" t="s">
        <v>518</v>
      </c>
      <c r="K6575" s="1" t="s">
        <v>4</v>
      </c>
      <c r="L6575" s="1" t="s">
        <v>5</v>
      </c>
      <c r="M6575" s="1" t="s">
        <v>44</v>
      </c>
      <c r="N6575" s="1" t="s">
        <v>7</v>
      </c>
      <c r="O6575" s="6"/>
    </row>
    <row r="6576">
      <c r="A6576" s="5">
        <v>203285.0</v>
      </c>
      <c r="B6576" s="2">
        <v>46053.0</v>
      </c>
      <c r="C6576" s="1" t="s">
        <v>517</v>
      </c>
      <c r="D6576" s="3" t="s">
        <v>46</v>
      </c>
      <c r="E6576" s="4">
        <v>46048.0</v>
      </c>
      <c r="F6576" s="5">
        <v>8000.0</v>
      </c>
      <c r="G6576" s="5">
        <v>4027.0</v>
      </c>
      <c r="H6576" s="5">
        <v>32217.0</v>
      </c>
      <c r="I6576" s="1" t="s">
        <v>43</v>
      </c>
      <c r="J6576" s="1" t="s">
        <v>518</v>
      </c>
      <c r="K6576" s="1" t="s">
        <v>4</v>
      </c>
      <c r="L6576" s="1" t="s">
        <v>5</v>
      </c>
      <c r="M6576" s="1" t="s">
        <v>44</v>
      </c>
      <c r="N6576" s="1" t="s">
        <v>7</v>
      </c>
      <c r="O6576" s="6"/>
    </row>
    <row r="6577">
      <c r="A6577" s="5">
        <v>203285.0</v>
      </c>
      <c r="B6577" s="2">
        <v>46053.0</v>
      </c>
      <c r="C6577" s="1" t="s">
        <v>517</v>
      </c>
      <c r="D6577" s="3" t="s">
        <v>45</v>
      </c>
      <c r="E6577" s="4">
        <v>46048.0</v>
      </c>
      <c r="F6577" s="5">
        <v>8500.0</v>
      </c>
      <c r="G6577" s="5">
        <v>2013.0</v>
      </c>
      <c r="H6577" s="5">
        <v>34230.0</v>
      </c>
      <c r="I6577" s="1" t="s">
        <v>43</v>
      </c>
      <c r="J6577" s="1" t="s">
        <v>518</v>
      </c>
      <c r="K6577" s="1" t="s">
        <v>4</v>
      </c>
      <c r="L6577" s="1" t="s">
        <v>5</v>
      </c>
      <c r="M6577" s="1" t="s">
        <v>44</v>
      </c>
      <c r="N6577" s="1" t="s">
        <v>7</v>
      </c>
      <c r="O6577" s="6"/>
    </row>
    <row r="6578">
      <c r="A6578" s="5">
        <v>113188.0</v>
      </c>
      <c r="B6578" s="2">
        <v>46063.0</v>
      </c>
      <c r="C6578" s="1" t="s">
        <v>24</v>
      </c>
      <c r="D6578" s="3" t="s">
        <v>1175</v>
      </c>
      <c r="E6578" s="4">
        <v>46079.0</v>
      </c>
      <c r="F6578" s="5">
        <v>6.0</v>
      </c>
      <c r="G6578" s="5">
        <v>513.99</v>
      </c>
      <c r="H6578" s="5">
        <v>3022.26</v>
      </c>
      <c r="I6578" s="1" t="s">
        <v>21</v>
      </c>
      <c r="J6578" s="1" t="s">
        <v>27</v>
      </c>
      <c r="K6578" s="1" t="s">
        <v>28</v>
      </c>
      <c r="L6578" s="1" t="s">
        <v>5</v>
      </c>
      <c r="M6578" s="1" t="s">
        <v>23</v>
      </c>
      <c r="N6578" s="1" t="s">
        <v>7</v>
      </c>
      <c r="O6578" s="6"/>
    </row>
    <row r="6579">
      <c r="A6579" s="5">
        <v>113370.0</v>
      </c>
      <c r="B6579" s="2">
        <v>46069.0</v>
      </c>
      <c r="C6579" s="1" t="s">
        <v>24</v>
      </c>
      <c r="D6579" s="7">
        <v>162.0</v>
      </c>
      <c r="E6579" s="4">
        <v>46079.0</v>
      </c>
      <c r="F6579" s="5">
        <v>78.0</v>
      </c>
      <c r="G6579" s="5">
        <v>134.4</v>
      </c>
      <c r="H6579" s="5">
        <v>10275.0</v>
      </c>
      <c r="I6579" s="1" t="s">
        <v>21</v>
      </c>
      <c r="J6579" s="1" t="s">
        <v>27</v>
      </c>
      <c r="K6579" s="1" t="s">
        <v>28</v>
      </c>
      <c r="L6579" s="1" t="s">
        <v>5</v>
      </c>
      <c r="M6579" s="1" t="s">
        <v>23</v>
      </c>
      <c r="N6579" s="1" t="s">
        <v>7</v>
      </c>
      <c r="O6579" s="6"/>
    </row>
    <row r="6580">
      <c r="A6580" s="5">
        <v>113370.0</v>
      </c>
      <c r="B6580" s="2">
        <v>46069.0</v>
      </c>
      <c r="C6580" s="1" t="s">
        <v>24</v>
      </c>
      <c r="D6580" s="7">
        <v>127.0</v>
      </c>
      <c r="E6580" s="4">
        <v>46079.0</v>
      </c>
      <c r="F6580" s="5">
        <v>66.0</v>
      </c>
      <c r="G6580" s="5">
        <v>114.24</v>
      </c>
      <c r="H6580" s="5">
        <v>7390.51</v>
      </c>
      <c r="I6580" s="1" t="s">
        <v>21</v>
      </c>
      <c r="J6580" s="1" t="s">
        <v>27</v>
      </c>
      <c r="K6580" s="1" t="s">
        <v>28</v>
      </c>
      <c r="L6580" s="1" t="s">
        <v>5</v>
      </c>
      <c r="M6580" s="1" t="s">
        <v>23</v>
      </c>
      <c r="N6580" s="1" t="s">
        <v>7</v>
      </c>
      <c r="O6580" s="6"/>
    </row>
    <row r="6581">
      <c r="A6581" s="5">
        <v>113370.0</v>
      </c>
      <c r="B6581" s="2">
        <v>46069.0</v>
      </c>
      <c r="C6581" s="1" t="s">
        <v>24</v>
      </c>
      <c r="D6581" s="7">
        <v>145.0</v>
      </c>
      <c r="E6581" s="4">
        <v>46079.0</v>
      </c>
      <c r="F6581" s="5">
        <v>70.0</v>
      </c>
      <c r="G6581" s="5">
        <v>212.16</v>
      </c>
      <c r="H6581" s="5">
        <v>14555.63</v>
      </c>
      <c r="I6581" s="1" t="s">
        <v>21</v>
      </c>
      <c r="J6581" s="1" t="s">
        <v>27</v>
      </c>
      <c r="K6581" s="1" t="s">
        <v>28</v>
      </c>
      <c r="L6581" s="1" t="s">
        <v>5</v>
      </c>
      <c r="M6581" s="1" t="s">
        <v>23</v>
      </c>
      <c r="N6581" s="1" t="s">
        <v>7</v>
      </c>
      <c r="O6581" s="6"/>
    </row>
    <row r="6582">
      <c r="A6582" s="5">
        <v>113370.0</v>
      </c>
      <c r="B6582" s="2">
        <v>46069.0</v>
      </c>
      <c r="C6582" s="1" t="s">
        <v>24</v>
      </c>
      <c r="D6582" s="3" t="s">
        <v>35</v>
      </c>
      <c r="E6582" s="4">
        <v>46079.0</v>
      </c>
      <c r="F6582" s="5">
        <v>66.0</v>
      </c>
      <c r="G6582" s="5">
        <v>164.16</v>
      </c>
      <c r="H6582" s="5">
        <v>10619.33</v>
      </c>
      <c r="I6582" s="1" t="s">
        <v>21</v>
      </c>
      <c r="J6582" s="1" t="s">
        <v>27</v>
      </c>
      <c r="K6582" s="1" t="s">
        <v>28</v>
      </c>
      <c r="L6582" s="1" t="s">
        <v>5</v>
      </c>
      <c r="M6582" s="1" t="s">
        <v>23</v>
      </c>
      <c r="N6582" s="1" t="s">
        <v>7</v>
      </c>
      <c r="O6582" s="6"/>
    </row>
    <row r="6583">
      <c r="A6583" s="5">
        <v>113370.0</v>
      </c>
      <c r="B6583" s="2">
        <v>46069.0</v>
      </c>
      <c r="C6583" s="1" t="s">
        <v>24</v>
      </c>
      <c r="D6583" s="3" t="s">
        <v>96</v>
      </c>
      <c r="E6583" s="4">
        <v>46079.0</v>
      </c>
      <c r="F6583" s="5">
        <v>48.0</v>
      </c>
      <c r="G6583" s="5">
        <v>322.56</v>
      </c>
      <c r="H6583" s="5">
        <v>15174.68</v>
      </c>
      <c r="I6583" s="1" t="s">
        <v>21</v>
      </c>
      <c r="J6583" s="1" t="s">
        <v>27</v>
      </c>
      <c r="K6583" s="1" t="s">
        <v>28</v>
      </c>
      <c r="L6583" s="1" t="s">
        <v>5</v>
      </c>
      <c r="M6583" s="1" t="s">
        <v>23</v>
      </c>
      <c r="N6583" s="1" t="s">
        <v>7</v>
      </c>
      <c r="O6583" s="6"/>
    </row>
    <row r="6584">
      <c r="A6584" s="5">
        <v>113370.0</v>
      </c>
      <c r="B6584" s="2">
        <v>46069.0</v>
      </c>
      <c r="C6584" s="1" t="s">
        <v>24</v>
      </c>
      <c r="D6584" s="7">
        <v>187.0</v>
      </c>
      <c r="E6584" s="4">
        <v>46079.0</v>
      </c>
      <c r="F6584" s="5">
        <v>110.0</v>
      </c>
      <c r="G6584" s="5">
        <v>263.04</v>
      </c>
      <c r="H6584" s="5">
        <v>28357.14</v>
      </c>
      <c r="I6584" s="1" t="s">
        <v>21</v>
      </c>
      <c r="J6584" s="1" t="s">
        <v>27</v>
      </c>
      <c r="K6584" s="1" t="s">
        <v>28</v>
      </c>
      <c r="L6584" s="1" t="s">
        <v>5</v>
      </c>
      <c r="M6584" s="1" t="s">
        <v>23</v>
      </c>
      <c r="N6584" s="1" t="s">
        <v>7</v>
      </c>
      <c r="O6584" s="6"/>
    </row>
    <row r="6585">
      <c r="A6585" s="5">
        <v>113370.0</v>
      </c>
      <c r="B6585" s="2">
        <v>46069.0</v>
      </c>
      <c r="C6585" s="1" t="s">
        <v>24</v>
      </c>
      <c r="D6585" s="7">
        <v>147.0</v>
      </c>
      <c r="E6585" s="4">
        <v>46079.0</v>
      </c>
      <c r="F6585" s="5">
        <v>30.0</v>
      </c>
      <c r="G6585" s="5">
        <v>285.12</v>
      </c>
      <c r="H6585" s="5">
        <v>8383.99</v>
      </c>
      <c r="I6585" s="1" t="s">
        <v>21</v>
      </c>
      <c r="J6585" s="1" t="s">
        <v>27</v>
      </c>
      <c r="K6585" s="1" t="s">
        <v>28</v>
      </c>
      <c r="L6585" s="1" t="s">
        <v>5</v>
      </c>
      <c r="M6585" s="1" t="s">
        <v>23</v>
      </c>
      <c r="N6585" s="1" t="s">
        <v>7</v>
      </c>
      <c r="O6585" s="6"/>
    </row>
    <row r="6586">
      <c r="A6586" s="5">
        <v>113370.0</v>
      </c>
      <c r="B6586" s="2">
        <v>46069.0</v>
      </c>
      <c r="C6586" s="1" t="s">
        <v>24</v>
      </c>
      <c r="D6586" s="7">
        <v>134.0</v>
      </c>
      <c r="E6586" s="4">
        <v>46079.0</v>
      </c>
      <c r="F6586" s="5">
        <v>13.0</v>
      </c>
      <c r="G6586" s="5">
        <v>561.6</v>
      </c>
      <c r="H6586" s="5">
        <v>7156.25</v>
      </c>
      <c r="I6586" s="1" t="s">
        <v>21</v>
      </c>
      <c r="J6586" s="1" t="s">
        <v>27</v>
      </c>
      <c r="K6586" s="1" t="s">
        <v>28</v>
      </c>
      <c r="L6586" s="1" t="s">
        <v>5</v>
      </c>
      <c r="M6586" s="1" t="s">
        <v>23</v>
      </c>
      <c r="N6586" s="1" t="s">
        <v>7</v>
      </c>
      <c r="O6586" s="6"/>
    </row>
    <row r="6587">
      <c r="A6587" s="5">
        <v>113370.0</v>
      </c>
      <c r="B6587" s="2">
        <v>46069.0</v>
      </c>
      <c r="C6587" s="1" t="s">
        <v>24</v>
      </c>
      <c r="D6587" s="7">
        <v>163.0</v>
      </c>
      <c r="E6587" s="4">
        <v>46079.0</v>
      </c>
      <c r="F6587" s="5">
        <v>47.0</v>
      </c>
      <c r="G6587" s="5">
        <v>201.6</v>
      </c>
      <c r="H6587" s="5">
        <v>9287.16</v>
      </c>
      <c r="I6587" s="1" t="s">
        <v>21</v>
      </c>
      <c r="J6587" s="1" t="s">
        <v>27</v>
      </c>
      <c r="K6587" s="1" t="s">
        <v>28</v>
      </c>
      <c r="L6587" s="1" t="s">
        <v>5</v>
      </c>
      <c r="M6587" s="1" t="s">
        <v>23</v>
      </c>
      <c r="N6587" s="1" t="s">
        <v>7</v>
      </c>
      <c r="O6587" s="6"/>
    </row>
    <row r="6588">
      <c r="A6588" s="5">
        <v>113370.0</v>
      </c>
      <c r="B6588" s="2">
        <v>46069.0</v>
      </c>
      <c r="C6588" s="1" t="s">
        <v>24</v>
      </c>
      <c r="D6588" s="7">
        <v>124.0</v>
      </c>
      <c r="E6588" s="4">
        <v>46079.0</v>
      </c>
      <c r="F6588" s="5">
        <v>92.0</v>
      </c>
      <c r="G6588" s="5">
        <v>132.48</v>
      </c>
      <c r="H6588" s="5">
        <v>11945.86</v>
      </c>
      <c r="I6588" s="1" t="s">
        <v>21</v>
      </c>
      <c r="J6588" s="1" t="s">
        <v>27</v>
      </c>
      <c r="K6588" s="1" t="s">
        <v>28</v>
      </c>
      <c r="L6588" s="1" t="s">
        <v>5</v>
      </c>
      <c r="M6588" s="1" t="s">
        <v>23</v>
      </c>
      <c r="N6588" s="1" t="s">
        <v>7</v>
      </c>
      <c r="O6588" s="6"/>
    </row>
    <row r="6589">
      <c r="A6589" s="5">
        <v>113370.0</v>
      </c>
      <c r="B6589" s="2">
        <v>46069.0</v>
      </c>
      <c r="C6589" s="1" t="s">
        <v>24</v>
      </c>
      <c r="D6589" s="7">
        <v>181.0</v>
      </c>
      <c r="E6589" s="4">
        <v>46079.0</v>
      </c>
      <c r="F6589" s="5">
        <v>65.0</v>
      </c>
      <c r="G6589" s="5">
        <v>98.88</v>
      </c>
      <c r="H6589" s="5">
        <v>6300.13</v>
      </c>
      <c r="I6589" s="1" t="s">
        <v>21</v>
      </c>
      <c r="J6589" s="1" t="s">
        <v>27</v>
      </c>
      <c r="K6589" s="1" t="s">
        <v>28</v>
      </c>
      <c r="L6589" s="1" t="s">
        <v>5</v>
      </c>
      <c r="M6589" s="1" t="s">
        <v>23</v>
      </c>
      <c r="N6589" s="1" t="s">
        <v>7</v>
      </c>
      <c r="O6589" s="6"/>
    </row>
    <row r="6590">
      <c r="A6590" s="5">
        <v>113370.0</v>
      </c>
      <c r="B6590" s="2">
        <v>46069.0</v>
      </c>
      <c r="C6590" s="1" t="s">
        <v>24</v>
      </c>
      <c r="D6590" s="7">
        <v>144.0</v>
      </c>
      <c r="E6590" s="4">
        <v>46079.0</v>
      </c>
      <c r="F6590" s="5">
        <v>270.0</v>
      </c>
      <c r="G6590" s="5">
        <v>97.92</v>
      </c>
      <c r="H6590" s="5">
        <v>25911.07</v>
      </c>
      <c r="I6590" s="1" t="s">
        <v>21</v>
      </c>
      <c r="J6590" s="1" t="s">
        <v>27</v>
      </c>
      <c r="K6590" s="1" t="s">
        <v>28</v>
      </c>
      <c r="L6590" s="1" t="s">
        <v>5</v>
      </c>
      <c r="M6590" s="1" t="s">
        <v>23</v>
      </c>
      <c r="N6590" s="1" t="s">
        <v>7</v>
      </c>
      <c r="O6590" s="6"/>
    </row>
    <row r="6591">
      <c r="A6591" s="5">
        <v>113370.0</v>
      </c>
      <c r="B6591" s="2">
        <v>46069.0</v>
      </c>
      <c r="C6591" s="1" t="s">
        <v>24</v>
      </c>
      <c r="D6591" s="7">
        <v>3272.0</v>
      </c>
      <c r="E6591" s="4">
        <v>46079.0</v>
      </c>
      <c r="F6591" s="5">
        <v>100.0</v>
      </c>
      <c r="G6591" s="5">
        <v>30.41</v>
      </c>
      <c r="H6591" s="5">
        <v>2981.66</v>
      </c>
      <c r="I6591" s="1" t="s">
        <v>229</v>
      </c>
      <c r="J6591" s="1" t="s">
        <v>27</v>
      </c>
      <c r="K6591" s="1" t="s">
        <v>28</v>
      </c>
      <c r="L6591" s="1" t="s">
        <v>5</v>
      </c>
      <c r="M6591" s="1" t="s">
        <v>23</v>
      </c>
      <c r="N6591" s="1" t="s">
        <v>7</v>
      </c>
      <c r="O6591" s="6"/>
    </row>
    <row r="6592">
      <c r="A6592" s="5">
        <v>113370.0</v>
      </c>
      <c r="B6592" s="2">
        <v>46069.0</v>
      </c>
      <c r="C6592" s="1" t="s">
        <v>24</v>
      </c>
      <c r="D6592" s="7">
        <v>190.0</v>
      </c>
      <c r="E6592" s="4">
        <v>46079.0</v>
      </c>
      <c r="F6592" s="5">
        <v>56.0</v>
      </c>
      <c r="G6592" s="5">
        <v>199.68</v>
      </c>
      <c r="H6592" s="5">
        <v>10959.9</v>
      </c>
      <c r="I6592" s="1" t="s">
        <v>21</v>
      </c>
      <c r="J6592" s="1" t="s">
        <v>27</v>
      </c>
      <c r="K6592" s="1" t="s">
        <v>28</v>
      </c>
      <c r="L6592" s="1" t="s">
        <v>5</v>
      </c>
      <c r="M6592" s="1" t="s">
        <v>23</v>
      </c>
      <c r="N6592" s="1" t="s">
        <v>7</v>
      </c>
      <c r="O6592" s="6"/>
    </row>
    <row r="6593">
      <c r="A6593" s="5">
        <v>113386.0</v>
      </c>
      <c r="B6593" s="2">
        <v>46069.0</v>
      </c>
      <c r="C6593" s="1" t="s">
        <v>24</v>
      </c>
      <c r="D6593" s="3" t="s">
        <v>151</v>
      </c>
      <c r="E6593" s="4">
        <v>46079.0</v>
      </c>
      <c r="F6593" s="5">
        <v>500.0</v>
      </c>
      <c r="G6593" s="5">
        <v>53.0</v>
      </c>
      <c r="H6593" s="5">
        <v>25973.18</v>
      </c>
      <c r="I6593" s="1" t="s">
        <v>21</v>
      </c>
      <c r="J6593" s="1" t="s">
        <v>27</v>
      </c>
      <c r="K6593" s="1" t="s">
        <v>28</v>
      </c>
      <c r="L6593" s="1" t="s">
        <v>5</v>
      </c>
      <c r="M6593" s="1" t="s">
        <v>23</v>
      </c>
      <c r="N6593" s="1" t="s">
        <v>7</v>
      </c>
      <c r="O6593" s="6"/>
    </row>
    <row r="6594">
      <c r="A6594" s="5">
        <v>113563.0</v>
      </c>
      <c r="B6594" s="2">
        <v>46073.0</v>
      </c>
      <c r="C6594" s="1" t="s">
        <v>11</v>
      </c>
      <c r="D6594" s="7">
        <v>188.0</v>
      </c>
      <c r="E6594" s="4">
        <v>46079.0</v>
      </c>
      <c r="F6594" s="5">
        <v>88.0</v>
      </c>
      <c r="G6594" s="5">
        <v>295.68</v>
      </c>
      <c r="H6594" s="5">
        <v>26021.9</v>
      </c>
      <c r="I6594" s="1" t="s">
        <v>21</v>
      </c>
      <c r="J6594" s="1" t="s">
        <v>12</v>
      </c>
      <c r="K6594" s="1" t="s">
        <v>13</v>
      </c>
      <c r="L6594" s="1" t="s">
        <v>5</v>
      </c>
      <c r="M6594" s="1" t="s">
        <v>23</v>
      </c>
      <c r="N6594" s="1" t="s">
        <v>7</v>
      </c>
      <c r="O6594" s="6"/>
    </row>
    <row r="6595">
      <c r="A6595" s="5">
        <v>113563.0</v>
      </c>
      <c r="B6595" s="2">
        <v>46073.0</v>
      </c>
      <c r="C6595" s="1" t="s">
        <v>11</v>
      </c>
      <c r="D6595" s="7">
        <v>124.0</v>
      </c>
      <c r="E6595" s="4">
        <v>46079.0</v>
      </c>
      <c r="F6595" s="5">
        <v>184.0</v>
      </c>
      <c r="G6595" s="5">
        <v>132.48</v>
      </c>
      <c r="H6595" s="5">
        <v>24378.38</v>
      </c>
      <c r="I6595" s="1" t="s">
        <v>21</v>
      </c>
      <c r="J6595" s="1" t="s">
        <v>12</v>
      </c>
      <c r="K6595" s="1" t="s">
        <v>13</v>
      </c>
      <c r="L6595" s="1" t="s">
        <v>5</v>
      </c>
      <c r="M6595" s="1" t="s">
        <v>23</v>
      </c>
      <c r="N6595" s="1" t="s">
        <v>7</v>
      </c>
      <c r="O6595" s="6"/>
    </row>
    <row r="6596">
      <c r="A6596" s="5">
        <v>113563.0</v>
      </c>
      <c r="B6596" s="2">
        <v>46073.0</v>
      </c>
      <c r="C6596" s="1" t="s">
        <v>11</v>
      </c>
      <c r="D6596" s="7">
        <v>325.0</v>
      </c>
      <c r="E6596" s="4">
        <v>46079.0</v>
      </c>
      <c r="F6596" s="5">
        <v>200.0</v>
      </c>
      <c r="G6596" s="5">
        <v>59.14</v>
      </c>
      <c r="H6596" s="5">
        <v>11830.06</v>
      </c>
      <c r="I6596" s="1" t="s">
        <v>33</v>
      </c>
      <c r="J6596" s="1" t="s">
        <v>12</v>
      </c>
      <c r="K6596" s="1" t="s">
        <v>13</v>
      </c>
      <c r="L6596" s="1" t="s">
        <v>5</v>
      </c>
      <c r="M6596" s="1" t="s">
        <v>23</v>
      </c>
      <c r="N6596" s="1" t="s">
        <v>7</v>
      </c>
      <c r="O6596" s="6"/>
    </row>
    <row r="6597">
      <c r="A6597" s="5">
        <v>113563.0</v>
      </c>
      <c r="B6597" s="2">
        <v>46073.0</v>
      </c>
      <c r="C6597" s="1" t="s">
        <v>11</v>
      </c>
      <c r="D6597" s="7">
        <v>144.0</v>
      </c>
      <c r="E6597" s="4">
        <v>46079.0</v>
      </c>
      <c r="F6597" s="5">
        <v>360.0</v>
      </c>
      <c r="G6597" s="5">
        <v>97.92</v>
      </c>
      <c r="H6597" s="5">
        <v>35253.26</v>
      </c>
      <c r="I6597" s="1" t="s">
        <v>21</v>
      </c>
      <c r="J6597" s="1" t="s">
        <v>12</v>
      </c>
      <c r="K6597" s="1" t="s">
        <v>13</v>
      </c>
      <c r="L6597" s="1" t="s">
        <v>5</v>
      </c>
      <c r="M6597" s="1" t="s">
        <v>23</v>
      </c>
      <c r="N6597" s="1" t="s">
        <v>7</v>
      </c>
      <c r="O6597" s="6"/>
    </row>
    <row r="6598">
      <c r="A6598" s="5">
        <v>113563.0</v>
      </c>
      <c r="B6598" s="2">
        <v>46073.0</v>
      </c>
      <c r="C6598" s="1" t="s">
        <v>11</v>
      </c>
      <c r="D6598" s="3" t="s">
        <v>253</v>
      </c>
      <c r="E6598" s="4">
        <v>46079.0</v>
      </c>
      <c r="F6598" s="5">
        <v>26.0</v>
      </c>
      <c r="G6598" s="5">
        <v>355.2</v>
      </c>
      <c r="H6598" s="5">
        <v>9237.26</v>
      </c>
      <c r="I6598" s="1" t="s">
        <v>21</v>
      </c>
      <c r="J6598" s="1" t="s">
        <v>12</v>
      </c>
      <c r="K6598" s="1" t="s">
        <v>13</v>
      </c>
      <c r="L6598" s="1" t="s">
        <v>5</v>
      </c>
      <c r="M6598" s="1" t="s">
        <v>23</v>
      </c>
      <c r="N6598" s="1" t="s">
        <v>7</v>
      </c>
      <c r="O6598" s="6"/>
    </row>
    <row r="6599">
      <c r="A6599" s="5">
        <v>113563.0</v>
      </c>
      <c r="B6599" s="2">
        <v>46073.0</v>
      </c>
      <c r="C6599" s="1" t="s">
        <v>11</v>
      </c>
      <c r="D6599" s="3" t="s">
        <v>601</v>
      </c>
      <c r="E6599" s="4">
        <v>46079.0</v>
      </c>
      <c r="F6599" s="5">
        <v>10.0</v>
      </c>
      <c r="G6599" s="5">
        <v>432.08</v>
      </c>
      <c r="H6599" s="5">
        <v>4322.86</v>
      </c>
      <c r="I6599" s="1" t="s">
        <v>56</v>
      </c>
      <c r="J6599" s="1" t="s">
        <v>12</v>
      </c>
      <c r="K6599" s="1" t="s">
        <v>13</v>
      </c>
      <c r="L6599" s="1" t="s">
        <v>5</v>
      </c>
      <c r="M6599" s="1" t="s">
        <v>23</v>
      </c>
      <c r="N6599" s="1" t="s">
        <v>7</v>
      </c>
      <c r="O6599" s="6"/>
    </row>
    <row r="6600">
      <c r="A6600" s="5">
        <v>113563.0</v>
      </c>
      <c r="B6600" s="2">
        <v>46073.0</v>
      </c>
      <c r="C6600" s="1" t="s">
        <v>11</v>
      </c>
      <c r="D6600" s="3" t="s">
        <v>810</v>
      </c>
      <c r="E6600" s="4">
        <v>46079.0</v>
      </c>
      <c r="F6600" s="5">
        <v>20.0</v>
      </c>
      <c r="G6600" s="5">
        <v>310.0</v>
      </c>
      <c r="H6600" s="5">
        <v>6202.06</v>
      </c>
      <c r="I6600" s="1" t="s">
        <v>21</v>
      </c>
      <c r="J6600" s="1" t="s">
        <v>12</v>
      </c>
      <c r="K6600" s="1" t="s">
        <v>13</v>
      </c>
      <c r="L6600" s="1" t="s">
        <v>5</v>
      </c>
      <c r="M6600" s="1" t="s">
        <v>23</v>
      </c>
      <c r="N6600" s="1" t="s">
        <v>7</v>
      </c>
      <c r="O6600" s="6"/>
    </row>
    <row r="6601">
      <c r="A6601" s="5">
        <v>113563.0</v>
      </c>
      <c r="B6601" s="2">
        <v>46073.0</v>
      </c>
      <c r="C6601" s="1" t="s">
        <v>11</v>
      </c>
      <c r="D6601" s="7">
        <v>323.0</v>
      </c>
      <c r="E6601" s="4">
        <v>46079.0</v>
      </c>
      <c r="F6601" s="5">
        <v>300.0</v>
      </c>
      <c r="G6601" s="5">
        <v>40.55</v>
      </c>
      <c r="H6601" s="5">
        <v>12167.06</v>
      </c>
      <c r="I6601" s="1" t="s">
        <v>33</v>
      </c>
      <c r="J6601" s="1" t="s">
        <v>12</v>
      </c>
      <c r="K6601" s="1" t="s">
        <v>13</v>
      </c>
      <c r="L6601" s="1" t="s">
        <v>5</v>
      </c>
      <c r="M6601" s="1" t="s">
        <v>23</v>
      </c>
      <c r="N6601" s="1" t="s">
        <v>7</v>
      </c>
      <c r="O6601" s="6"/>
    </row>
    <row r="6602">
      <c r="A6602" s="5">
        <v>113563.0</v>
      </c>
      <c r="B6602" s="2">
        <v>46073.0</v>
      </c>
      <c r="C6602" s="1" t="s">
        <v>11</v>
      </c>
      <c r="D6602" s="7">
        <v>326.0</v>
      </c>
      <c r="E6602" s="4">
        <v>46079.0</v>
      </c>
      <c r="F6602" s="5">
        <v>200.0</v>
      </c>
      <c r="G6602" s="5">
        <v>70.96</v>
      </c>
      <c r="H6602" s="5">
        <v>14194.06</v>
      </c>
      <c r="I6602" s="1" t="s">
        <v>33</v>
      </c>
      <c r="J6602" s="1" t="s">
        <v>12</v>
      </c>
      <c r="K6602" s="1" t="s">
        <v>13</v>
      </c>
      <c r="L6602" s="1" t="s">
        <v>5</v>
      </c>
      <c r="M6602" s="1" t="s">
        <v>23</v>
      </c>
      <c r="N6602" s="1" t="s">
        <v>7</v>
      </c>
      <c r="O6602" s="6"/>
    </row>
    <row r="6603">
      <c r="A6603" s="5">
        <v>113563.0</v>
      </c>
      <c r="B6603" s="2">
        <v>46073.0</v>
      </c>
      <c r="C6603" s="1" t="s">
        <v>11</v>
      </c>
      <c r="D6603" s="7">
        <v>127.0</v>
      </c>
      <c r="E6603" s="4">
        <v>46079.0</v>
      </c>
      <c r="F6603" s="5">
        <v>66.0</v>
      </c>
      <c r="G6603" s="5">
        <v>114.24</v>
      </c>
      <c r="H6603" s="5">
        <v>7541.9</v>
      </c>
      <c r="I6603" s="1" t="s">
        <v>21</v>
      </c>
      <c r="J6603" s="1" t="s">
        <v>12</v>
      </c>
      <c r="K6603" s="1" t="s">
        <v>13</v>
      </c>
      <c r="L6603" s="1" t="s">
        <v>5</v>
      </c>
      <c r="M6603" s="1" t="s">
        <v>23</v>
      </c>
      <c r="N6603" s="1" t="s">
        <v>7</v>
      </c>
      <c r="O6603" s="6"/>
    </row>
    <row r="6604">
      <c r="A6604" s="5">
        <v>113563.0</v>
      </c>
      <c r="B6604" s="2">
        <v>46073.0</v>
      </c>
      <c r="C6604" s="1" t="s">
        <v>11</v>
      </c>
      <c r="D6604" s="7">
        <v>147.0</v>
      </c>
      <c r="E6604" s="4">
        <v>46079.0</v>
      </c>
      <c r="F6604" s="5">
        <v>60.0</v>
      </c>
      <c r="G6604" s="5">
        <v>285.12</v>
      </c>
      <c r="H6604" s="5">
        <v>17109.26</v>
      </c>
      <c r="I6604" s="1" t="s">
        <v>21</v>
      </c>
      <c r="J6604" s="1" t="s">
        <v>12</v>
      </c>
      <c r="K6604" s="1" t="s">
        <v>13</v>
      </c>
      <c r="L6604" s="1" t="s">
        <v>5</v>
      </c>
      <c r="M6604" s="1" t="s">
        <v>23</v>
      </c>
      <c r="N6604" s="1" t="s">
        <v>7</v>
      </c>
      <c r="O6604" s="6"/>
    </row>
    <row r="6605">
      <c r="A6605" s="5">
        <v>113563.0</v>
      </c>
      <c r="B6605" s="2">
        <v>46073.0</v>
      </c>
      <c r="C6605" s="1" t="s">
        <v>11</v>
      </c>
      <c r="D6605" s="3" t="s">
        <v>36</v>
      </c>
      <c r="E6605" s="4">
        <v>46079.0</v>
      </c>
      <c r="F6605" s="5">
        <v>132.0</v>
      </c>
      <c r="G6605" s="5">
        <v>155.52</v>
      </c>
      <c r="H6605" s="5">
        <v>20530.7</v>
      </c>
      <c r="I6605" s="1" t="s">
        <v>21</v>
      </c>
      <c r="J6605" s="1" t="s">
        <v>12</v>
      </c>
      <c r="K6605" s="1" t="s">
        <v>13</v>
      </c>
      <c r="L6605" s="1" t="s">
        <v>5</v>
      </c>
      <c r="M6605" s="1" t="s">
        <v>23</v>
      </c>
      <c r="N6605" s="1" t="s">
        <v>7</v>
      </c>
      <c r="O6605" s="6"/>
    </row>
    <row r="6606">
      <c r="A6606" s="5">
        <v>113563.0</v>
      </c>
      <c r="B6606" s="2">
        <v>46073.0</v>
      </c>
      <c r="C6606" s="1" t="s">
        <v>11</v>
      </c>
      <c r="D6606" s="7">
        <v>701.0</v>
      </c>
      <c r="E6606" s="4">
        <v>46079.0</v>
      </c>
      <c r="F6606" s="5">
        <v>100.0</v>
      </c>
      <c r="G6606" s="5">
        <v>423.02</v>
      </c>
      <c r="H6606" s="5">
        <v>42304.06</v>
      </c>
      <c r="I6606" s="1" t="s">
        <v>56</v>
      </c>
      <c r="J6606" s="1" t="s">
        <v>12</v>
      </c>
      <c r="K6606" s="1" t="s">
        <v>13</v>
      </c>
      <c r="L6606" s="1" t="s">
        <v>5</v>
      </c>
      <c r="M6606" s="1" t="s">
        <v>23</v>
      </c>
      <c r="N6606" s="1" t="s">
        <v>7</v>
      </c>
      <c r="O6606" s="6"/>
    </row>
    <row r="6607">
      <c r="A6607" s="5">
        <v>113563.0</v>
      </c>
      <c r="B6607" s="2">
        <v>46073.0</v>
      </c>
      <c r="C6607" s="1" t="s">
        <v>11</v>
      </c>
      <c r="D6607" s="7">
        <v>324.0</v>
      </c>
      <c r="E6607" s="4">
        <v>46079.0</v>
      </c>
      <c r="F6607" s="5">
        <v>600.0</v>
      </c>
      <c r="G6607" s="5">
        <v>49.84</v>
      </c>
      <c r="H6607" s="5">
        <v>29906.06</v>
      </c>
      <c r="I6607" s="1" t="s">
        <v>33</v>
      </c>
      <c r="J6607" s="1" t="s">
        <v>12</v>
      </c>
      <c r="K6607" s="1" t="s">
        <v>13</v>
      </c>
      <c r="L6607" s="1" t="s">
        <v>5</v>
      </c>
      <c r="M6607" s="1" t="s">
        <v>23</v>
      </c>
      <c r="N6607" s="1" t="s">
        <v>7</v>
      </c>
      <c r="O6607" s="6"/>
    </row>
    <row r="6608">
      <c r="A6608" s="5">
        <v>113563.0</v>
      </c>
      <c r="B6608" s="2">
        <v>46073.0</v>
      </c>
      <c r="C6608" s="1" t="s">
        <v>11</v>
      </c>
      <c r="D6608" s="7">
        <v>132.0</v>
      </c>
      <c r="E6608" s="4">
        <v>46079.0</v>
      </c>
      <c r="F6608" s="5">
        <v>26.0</v>
      </c>
      <c r="G6608" s="5">
        <v>308.16</v>
      </c>
      <c r="H6608" s="5">
        <v>8014.22</v>
      </c>
      <c r="I6608" s="1" t="s">
        <v>21</v>
      </c>
      <c r="J6608" s="1" t="s">
        <v>12</v>
      </c>
      <c r="K6608" s="1" t="s">
        <v>13</v>
      </c>
      <c r="L6608" s="1" t="s">
        <v>5</v>
      </c>
      <c r="M6608" s="1" t="s">
        <v>23</v>
      </c>
      <c r="N6608" s="1" t="s">
        <v>7</v>
      </c>
      <c r="O6608" s="6"/>
    </row>
    <row r="6609">
      <c r="A6609" s="5">
        <v>113563.0</v>
      </c>
      <c r="B6609" s="2">
        <v>46073.0</v>
      </c>
      <c r="C6609" s="1" t="s">
        <v>11</v>
      </c>
      <c r="D6609" s="3" t="s">
        <v>632</v>
      </c>
      <c r="E6609" s="4">
        <v>46079.0</v>
      </c>
      <c r="F6609" s="5">
        <v>14.0</v>
      </c>
      <c r="G6609" s="5">
        <v>730.75</v>
      </c>
      <c r="H6609" s="5">
        <v>10232.56</v>
      </c>
      <c r="I6609" s="1" t="s">
        <v>21</v>
      </c>
      <c r="J6609" s="1" t="s">
        <v>12</v>
      </c>
      <c r="K6609" s="1" t="s">
        <v>13</v>
      </c>
      <c r="L6609" s="1" t="s">
        <v>5</v>
      </c>
      <c r="M6609" s="1" t="s">
        <v>23</v>
      </c>
      <c r="N6609" s="1" t="s">
        <v>7</v>
      </c>
      <c r="O6609" s="6"/>
    </row>
    <row r="6610">
      <c r="A6610" s="5">
        <v>113563.0</v>
      </c>
      <c r="B6610" s="2">
        <v>46073.0</v>
      </c>
      <c r="C6610" s="1" t="s">
        <v>11</v>
      </c>
      <c r="D6610" s="7">
        <v>123.0</v>
      </c>
      <c r="E6610" s="4">
        <v>46079.0</v>
      </c>
      <c r="F6610" s="5">
        <v>60.0</v>
      </c>
      <c r="G6610" s="5">
        <v>113.28</v>
      </c>
      <c r="H6610" s="5">
        <v>6798.86</v>
      </c>
      <c r="I6610" s="1" t="s">
        <v>21</v>
      </c>
      <c r="J6610" s="1" t="s">
        <v>12</v>
      </c>
      <c r="K6610" s="1" t="s">
        <v>13</v>
      </c>
      <c r="L6610" s="1" t="s">
        <v>5</v>
      </c>
      <c r="M6610" s="1" t="s">
        <v>23</v>
      </c>
      <c r="N6610" s="1" t="s">
        <v>7</v>
      </c>
      <c r="O6610" s="6"/>
    </row>
    <row r="6611">
      <c r="A6611" s="5">
        <v>113563.0</v>
      </c>
      <c r="B6611" s="2">
        <v>46073.0</v>
      </c>
      <c r="C6611" s="1" t="s">
        <v>11</v>
      </c>
      <c r="D6611" s="7">
        <v>187.0</v>
      </c>
      <c r="E6611" s="4">
        <v>46079.0</v>
      </c>
      <c r="F6611" s="5">
        <v>88.0</v>
      </c>
      <c r="G6611" s="5">
        <v>263.04</v>
      </c>
      <c r="H6611" s="5">
        <v>23149.58</v>
      </c>
      <c r="I6611" s="1" t="s">
        <v>21</v>
      </c>
      <c r="J6611" s="1" t="s">
        <v>12</v>
      </c>
      <c r="K6611" s="1" t="s">
        <v>13</v>
      </c>
      <c r="L6611" s="1" t="s">
        <v>5</v>
      </c>
      <c r="M6611" s="1" t="s">
        <v>23</v>
      </c>
      <c r="N6611" s="1" t="s">
        <v>7</v>
      </c>
      <c r="O6611" s="6"/>
    </row>
    <row r="6612">
      <c r="A6612" s="5">
        <v>113735.0</v>
      </c>
      <c r="B6612" s="2">
        <v>46077.0</v>
      </c>
      <c r="C6612" s="1" t="s">
        <v>592</v>
      </c>
      <c r="D6612" s="3" t="s">
        <v>334</v>
      </c>
      <c r="E6612" s="4">
        <v>46079.0</v>
      </c>
      <c r="F6612" s="5">
        <v>1.0</v>
      </c>
      <c r="G6612" s="5">
        <v>71.0</v>
      </c>
      <c r="H6612" s="5">
        <v>71.0</v>
      </c>
      <c r="I6612" s="1" t="s">
        <v>21</v>
      </c>
      <c r="J6612" s="1" t="s">
        <v>568</v>
      </c>
      <c r="K6612" s="1" t="s">
        <v>13</v>
      </c>
      <c r="L6612" s="1" t="s">
        <v>5</v>
      </c>
      <c r="M6612" s="1" t="s">
        <v>23</v>
      </c>
      <c r="N6612" s="1" t="s">
        <v>7</v>
      </c>
      <c r="O6612" s="6"/>
    </row>
    <row r="6613">
      <c r="A6613" s="5">
        <v>113735.0</v>
      </c>
      <c r="B6613" s="2">
        <v>46077.0</v>
      </c>
      <c r="C6613" s="1" t="s">
        <v>592</v>
      </c>
      <c r="D6613" s="7">
        <v>151.0</v>
      </c>
      <c r="E6613" s="4">
        <v>46079.0</v>
      </c>
      <c r="F6613" s="5">
        <v>70.0</v>
      </c>
      <c r="G6613" s="5">
        <v>143.0</v>
      </c>
      <c r="H6613" s="5">
        <v>9814.0</v>
      </c>
      <c r="I6613" s="1" t="s">
        <v>21</v>
      </c>
      <c r="J6613" s="1" t="s">
        <v>568</v>
      </c>
      <c r="K6613" s="1" t="s">
        <v>13</v>
      </c>
      <c r="L6613" s="1" t="s">
        <v>5</v>
      </c>
      <c r="M6613" s="1" t="s">
        <v>23</v>
      </c>
      <c r="N6613" s="1" t="s">
        <v>7</v>
      </c>
      <c r="O6613" s="6"/>
    </row>
    <row r="6614">
      <c r="A6614" s="5">
        <v>113735.0</v>
      </c>
      <c r="B6614" s="2">
        <v>46077.0</v>
      </c>
      <c r="C6614" s="1" t="s">
        <v>592</v>
      </c>
      <c r="D6614" s="7">
        <v>152.0</v>
      </c>
      <c r="E6614" s="4">
        <v>46079.0</v>
      </c>
      <c r="F6614" s="5">
        <v>66.0</v>
      </c>
      <c r="G6614" s="5">
        <v>215.0</v>
      </c>
      <c r="H6614" s="5">
        <v>13911.0</v>
      </c>
      <c r="I6614" s="1" t="s">
        <v>21</v>
      </c>
      <c r="J6614" s="1" t="s">
        <v>568</v>
      </c>
      <c r="K6614" s="1" t="s">
        <v>13</v>
      </c>
      <c r="L6614" s="1" t="s">
        <v>5</v>
      </c>
      <c r="M6614" s="1" t="s">
        <v>23</v>
      </c>
      <c r="N6614" s="1" t="s">
        <v>7</v>
      </c>
      <c r="O6614" s="6"/>
    </row>
    <row r="6615">
      <c r="A6615" s="5">
        <v>113735.0</v>
      </c>
      <c r="B6615" s="2">
        <v>46077.0</v>
      </c>
      <c r="C6615" s="1" t="s">
        <v>592</v>
      </c>
      <c r="D6615" s="7">
        <v>121.0</v>
      </c>
      <c r="E6615" s="4">
        <v>46079.0</v>
      </c>
      <c r="F6615" s="5">
        <v>108.0</v>
      </c>
      <c r="G6615" s="5">
        <v>100.0</v>
      </c>
      <c r="H6615" s="5">
        <v>10569.0</v>
      </c>
      <c r="I6615" s="1" t="s">
        <v>21</v>
      </c>
      <c r="J6615" s="1" t="s">
        <v>568</v>
      </c>
      <c r="K6615" s="1" t="s">
        <v>13</v>
      </c>
      <c r="L6615" s="1" t="s">
        <v>5</v>
      </c>
      <c r="M6615" s="1" t="s">
        <v>23</v>
      </c>
      <c r="N6615" s="1" t="s">
        <v>7</v>
      </c>
      <c r="O6615" s="6"/>
    </row>
    <row r="6616">
      <c r="A6616" s="5">
        <v>113735.0</v>
      </c>
      <c r="B6616" s="2">
        <v>46077.0</v>
      </c>
      <c r="C6616" s="1" t="s">
        <v>592</v>
      </c>
      <c r="D6616" s="7">
        <v>701.0</v>
      </c>
      <c r="E6616" s="4">
        <v>46079.0</v>
      </c>
      <c r="F6616" s="5">
        <v>100.0</v>
      </c>
      <c r="G6616" s="5">
        <v>441.0</v>
      </c>
      <c r="H6616" s="5">
        <v>43223.0</v>
      </c>
      <c r="I6616" s="1" t="s">
        <v>56</v>
      </c>
      <c r="J6616" s="1" t="s">
        <v>568</v>
      </c>
      <c r="K6616" s="1" t="s">
        <v>13</v>
      </c>
      <c r="L6616" s="1" t="s">
        <v>5</v>
      </c>
      <c r="M6616" s="1" t="s">
        <v>23</v>
      </c>
      <c r="N6616" s="1" t="s">
        <v>7</v>
      </c>
      <c r="O6616" s="6"/>
    </row>
    <row r="6617">
      <c r="A6617" s="5">
        <v>113908.0</v>
      </c>
      <c r="B6617" s="2">
        <v>46081.0</v>
      </c>
      <c r="C6617" s="1" t="s">
        <v>664</v>
      </c>
      <c r="D6617" s="7">
        <v>704.0</v>
      </c>
      <c r="E6617" s="4">
        <v>46079.0</v>
      </c>
      <c r="F6617" s="5">
        <v>50.0</v>
      </c>
      <c r="G6617" s="5">
        <v>432.0</v>
      </c>
      <c r="H6617" s="5">
        <v>21171.0</v>
      </c>
      <c r="I6617" s="1" t="s">
        <v>56</v>
      </c>
      <c r="J6617" s="1" t="s">
        <v>221</v>
      </c>
      <c r="K6617" s="1" t="s">
        <v>111</v>
      </c>
      <c r="L6617" s="1" t="s">
        <v>5</v>
      </c>
      <c r="M6617" s="1" t="s">
        <v>23</v>
      </c>
      <c r="N6617" s="1" t="s">
        <v>7</v>
      </c>
      <c r="O6617" s="6"/>
    </row>
    <row r="6618">
      <c r="A6618" s="5">
        <v>113908.0</v>
      </c>
      <c r="B6618" s="2">
        <v>46081.0</v>
      </c>
      <c r="C6618" s="1" t="s">
        <v>664</v>
      </c>
      <c r="D6618" s="7">
        <v>502.0</v>
      </c>
      <c r="E6618" s="4">
        <v>46079.0</v>
      </c>
      <c r="F6618" s="5">
        <v>50.0</v>
      </c>
      <c r="G6618" s="5">
        <v>657.0</v>
      </c>
      <c r="H6618" s="5">
        <v>32196.0</v>
      </c>
      <c r="I6618" s="1" t="s">
        <v>56</v>
      </c>
      <c r="J6618" s="1" t="s">
        <v>221</v>
      </c>
      <c r="K6618" s="1" t="s">
        <v>111</v>
      </c>
      <c r="L6618" s="1" t="s">
        <v>5</v>
      </c>
      <c r="M6618" s="1" t="s">
        <v>23</v>
      </c>
      <c r="N6618" s="1" t="s">
        <v>7</v>
      </c>
      <c r="O6618" s="6"/>
    </row>
    <row r="6619">
      <c r="A6619" s="5">
        <v>113908.0</v>
      </c>
      <c r="B6619" s="2">
        <v>46081.0</v>
      </c>
      <c r="C6619" s="1" t="s">
        <v>664</v>
      </c>
      <c r="D6619" s="3" t="s">
        <v>1082</v>
      </c>
      <c r="E6619" s="4">
        <v>46079.0</v>
      </c>
      <c r="F6619" s="5">
        <v>50.0</v>
      </c>
      <c r="G6619" s="5">
        <v>513.0</v>
      </c>
      <c r="H6619" s="5">
        <v>25140.0</v>
      </c>
      <c r="I6619" s="1" t="s">
        <v>56</v>
      </c>
      <c r="J6619" s="1" t="s">
        <v>221</v>
      </c>
      <c r="K6619" s="1" t="s">
        <v>111</v>
      </c>
      <c r="L6619" s="1" t="s">
        <v>5</v>
      </c>
      <c r="M6619" s="1" t="s">
        <v>23</v>
      </c>
      <c r="N6619" s="1" t="s">
        <v>7</v>
      </c>
      <c r="O6619" s="6"/>
    </row>
    <row r="6620">
      <c r="A6620" s="5">
        <v>113962.0</v>
      </c>
      <c r="B6620" s="2">
        <v>46081.0</v>
      </c>
      <c r="C6620" s="1" t="s">
        <v>664</v>
      </c>
      <c r="D6620" s="3" t="s">
        <v>316</v>
      </c>
      <c r="E6620" s="4">
        <v>46079.0</v>
      </c>
      <c r="F6620" s="5">
        <v>2400.0</v>
      </c>
      <c r="G6620" s="5">
        <v>9.0</v>
      </c>
      <c r="H6620" s="5">
        <v>21169.0</v>
      </c>
      <c r="I6620" s="1" t="s">
        <v>317</v>
      </c>
      <c r="J6620" s="1" t="s">
        <v>221</v>
      </c>
      <c r="K6620" s="1" t="s">
        <v>111</v>
      </c>
      <c r="L6620" s="1" t="s">
        <v>5</v>
      </c>
      <c r="M6620" s="1" t="s">
        <v>29</v>
      </c>
      <c r="N6620" s="1" t="s">
        <v>7</v>
      </c>
      <c r="O6620" s="6"/>
    </row>
    <row r="6621">
      <c r="A6621" s="5">
        <v>113962.0</v>
      </c>
      <c r="B6621" s="2">
        <v>46081.0</v>
      </c>
      <c r="C6621" s="1" t="s">
        <v>664</v>
      </c>
      <c r="D6621" s="3" t="s">
        <v>1176</v>
      </c>
      <c r="E6621" s="4">
        <v>46079.0</v>
      </c>
      <c r="F6621" s="5">
        <v>50.0</v>
      </c>
      <c r="G6621" s="5">
        <v>225.0</v>
      </c>
      <c r="H6621" s="5">
        <v>11045.0</v>
      </c>
      <c r="I6621" s="1" t="s">
        <v>61</v>
      </c>
      <c r="J6621" s="1" t="s">
        <v>221</v>
      </c>
      <c r="K6621" s="1" t="s">
        <v>111</v>
      </c>
      <c r="L6621" s="1" t="s">
        <v>5</v>
      </c>
      <c r="M6621" s="1" t="s">
        <v>29</v>
      </c>
      <c r="N6621" s="1" t="s">
        <v>7</v>
      </c>
      <c r="O6621" s="6"/>
    </row>
    <row r="6622">
      <c r="A6622" s="5">
        <v>113962.0</v>
      </c>
      <c r="B6622" s="2">
        <v>46081.0</v>
      </c>
      <c r="C6622" s="1" t="s">
        <v>664</v>
      </c>
      <c r="D6622" s="7">
        <v>5320.0</v>
      </c>
      <c r="E6622" s="4">
        <v>46079.0</v>
      </c>
      <c r="F6622" s="5">
        <v>20.0</v>
      </c>
      <c r="G6622" s="5">
        <v>557.0</v>
      </c>
      <c r="H6622" s="5">
        <v>10910.0</v>
      </c>
      <c r="I6622" s="1" t="s">
        <v>61</v>
      </c>
      <c r="J6622" s="1" t="s">
        <v>221</v>
      </c>
      <c r="K6622" s="1" t="s">
        <v>111</v>
      </c>
      <c r="L6622" s="1" t="s">
        <v>5</v>
      </c>
      <c r="M6622" s="1" t="s">
        <v>29</v>
      </c>
      <c r="N6622" s="1" t="s">
        <v>7</v>
      </c>
      <c r="O6622" s="6"/>
    </row>
    <row r="6623">
      <c r="A6623" s="5">
        <v>113962.0</v>
      </c>
      <c r="B6623" s="2">
        <v>46081.0</v>
      </c>
      <c r="C6623" s="1" t="s">
        <v>664</v>
      </c>
      <c r="D6623" s="3" t="s">
        <v>666</v>
      </c>
      <c r="E6623" s="4">
        <v>46079.0</v>
      </c>
      <c r="F6623" s="5">
        <v>6.0</v>
      </c>
      <c r="G6623" s="5">
        <v>409.0</v>
      </c>
      <c r="H6623" s="5">
        <v>2408.0</v>
      </c>
      <c r="I6623" s="1" t="s">
        <v>26</v>
      </c>
      <c r="J6623" s="1" t="s">
        <v>221</v>
      </c>
      <c r="K6623" s="1" t="s">
        <v>111</v>
      </c>
      <c r="L6623" s="1" t="s">
        <v>5</v>
      </c>
      <c r="M6623" s="1" t="s">
        <v>29</v>
      </c>
      <c r="N6623" s="1" t="s">
        <v>7</v>
      </c>
      <c r="O6623" s="6"/>
    </row>
    <row r="6624">
      <c r="A6624" s="5">
        <v>113962.0</v>
      </c>
      <c r="B6624" s="2">
        <v>46081.0</v>
      </c>
      <c r="C6624" s="1" t="s">
        <v>664</v>
      </c>
      <c r="D6624" s="3" t="s">
        <v>246</v>
      </c>
      <c r="E6624" s="4">
        <v>46079.0</v>
      </c>
      <c r="F6624" s="5">
        <v>100.0</v>
      </c>
      <c r="G6624" s="5">
        <v>147.0</v>
      </c>
      <c r="H6624" s="5">
        <v>14426.0</v>
      </c>
      <c r="I6624" s="1" t="s">
        <v>26</v>
      </c>
      <c r="J6624" s="1" t="s">
        <v>221</v>
      </c>
      <c r="K6624" s="1" t="s">
        <v>111</v>
      </c>
      <c r="L6624" s="1" t="s">
        <v>5</v>
      </c>
      <c r="M6624" s="1" t="s">
        <v>29</v>
      </c>
      <c r="N6624" s="1" t="s">
        <v>7</v>
      </c>
      <c r="O6624" s="6"/>
    </row>
    <row r="6625">
      <c r="A6625" s="5">
        <v>113962.0</v>
      </c>
      <c r="B6625" s="2">
        <v>46081.0</v>
      </c>
      <c r="C6625" s="1" t="s">
        <v>664</v>
      </c>
      <c r="D6625" s="3" t="s">
        <v>777</v>
      </c>
      <c r="E6625" s="4">
        <v>46079.0</v>
      </c>
      <c r="F6625" s="5">
        <v>3.0</v>
      </c>
      <c r="G6625" s="5">
        <v>800.0</v>
      </c>
      <c r="H6625" s="5">
        <v>2354.0</v>
      </c>
      <c r="I6625" s="1" t="s">
        <v>26</v>
      </c>
      <c r="J6625" s="1" t="s">
        <v>221</v>
      </c>
      <c r="K6625" s="1" t="s">
        <v>111</v>
      </c>
      <c r="L6625" s="1" t="s">
        <v>5</v>
      </c>
      <c r="M6625" s="1" t="s">
        <v>29</v>
      </c>
      <c r="N6625" s="1" t="s">
        <v>7</v>
      </c>
      <c r="O6625" s="6"/>
    </row>
    <row r="6626">
      <c r="A6626" s="5">
        <v>113962.0</v>
      </c>
      <c r="B6626" s="2">
        <v>46081.0</v>
      </c>
      <c r="C6626" s="1" t="s">
        <v>664</v>
      </c>
      <c r="D6626" s="3" t="s">
        <v>1084</v>
      </c>
      <c r="E6626" s="4">
        <v>46079.0</v>
      </c>
      <c r="F6626" s="5">
        <v>8.0</v>
      </c>
      <c r="G6626" s="5">
        <v>297.0</v>
      </c>
      <c r="H6626" s="5">
        <v>2327.0</v>
      </c>
      <c r="I6626" s="1" t="s">
        <v>26</v>
      </c>
      <c r="J6626" s="1" t="s">
        <v>221</v>
      </c>
      <c r="K6626" s="1" t="s">
        <v>111</v>
      </c>
      <c r="L6626" s="1" t="s">
        <v>5</v>
      </c>
      <c r="M6626" s="1" t="s">
        <v>29</v>
      </c>
      <c r="N6626" s="1" t="s">
        <v>7</v>
      </c>
      <c r="O6626" s="6"/>
    </row>
    <row r="6627">
      <c r="A6627" s="5">
        <v>113962.0</v>
      </c>
      <c r="B6627" s="2">
        <v>46081.0</v>
      </c>
      <c r="C6627" s="1" t="s">
        <v>664</v>
      </c>
      <c r="D6627" s="3" t="s">
        <v>247</v>
      </c>
      <c r="E6627" s="4">
        <v>46079.0</v>
      </c>
      <c r="F6627" s="5">
        <v>50.0</v>
      </c>
      <c r="G6627" s="5">
        <v>147.0</v>
      </c>
      <c r="H6627" s="5">
        <v>7214.0</v>
      </c>
      <c r="I6627" s="1" t="s">
        <v>26</v>
      </c>
      <c r="J6627" s="1" t="s">
        <v>221</v>
      </c>
      <c r="K6627" s="1" t="s">
        <v>111</v>
      </c>
      <c r="L6627" s="1" t="s">
        <v>5</v>
      </c>
      <c r="M6627" s="1" t="s">
        <v>29</v>
      </c>
      <c r="N6627" s="1" t="s">
        <v>7</v>
      </c>
      <c r="O6627" s="6"/>
    </row>
    <row r="6628">
      <c r="A6628" s="5">
        <v>113962.0</v>
      </c>
      <c r="B6628" s="2">
        <v>46081.0</v>
      </c>
      <c r="C6628" s="1" t="s">
        <v>664</v>
      </c>
      <c r="D6628" s="3" t="s">
        <v>617</v>
      </c>
      <c r="E6628" s="4">
        <v>46079.0</v>
      </c>
      <c r="F6628" s="5">
        <v>2.0</v>
      </c>
      <c r="G6628" s="5">
        <v>902.0</v>
      </c>
      <c r="H6628" s="5">
        <v>1768.0</v>
      </c>
      <c r="I6628" s="1" t="s">
        <v>61</v>
      </c>
      <c r="J6628" s="1" t="s">
        <v>221</v>
      </c>
      <c r="K6628" s="1" t="s">
        <v>111</v>
      </c>
      <c r="L6628" s="1" t="s">
        <v>5</v>
      </c>
      <c r="M6628" s="1" t="s">
        <v>29</v>
      </c>
      <c r="N6628" s="1" t="s">
        <v>7</v>
      </c>
      <c r="O6628" s="6"/>
    </row>
    <row r="6629">
      <c r="A6629" s="5">
        <v>113962.0</v>
      </c>
      <c r="B6629" s="2">
        <v>46081.0</v>
      </c>
      <c r="C6629" s="1" t="s">
        <v>664</v>
      </c>
      <c r="D6629" s="3" t="s">
        <v>833</v>
      </c>
      <c r="E6629" s="4">
        <v>46079.0</v>
      </c>
      <c r="F6629" s="5">
        <v>24.0</v>
      </c>
      <c r="G6629" s="5">
        <v>131.0</v>
      </c>
      <c r="H6629" s="5">
        <v>3084.0</v>
      </c>
      <c r="I6629" s="1" t="s">
        <v>26</v>
      </c>
      <c r="J6629" s="1" t="s">
        <v>221</v>
      </c>
      <c r="K6629" s="1" t="s">
        <v>111</v>
      </c>
      <c r="L6629" s="1" t="s">
        <v>5</v>
      </c>
      <c r="M6629" s="1" t="s">
        <v>29</v>
      </c>
      <c r="N6629" s="1" t="s">
        <v>7</v>
      </c>
      <c r="O6629" s="6"/>
    </row>
    <row r="6630">
      <c r="A6630" s="5">
        <v>113962.0</v>
      </c>
      <c r="B6630" s="2">
        <v>46081.0</v>
      </c>
      <c r="C6630" s="1" t="s">
        <v>664</v>
      </c>
      <c r="D6630" s="3" t="s">
        <v>782</v>
      </c>
      <c r="E6630" s="4">
        <v>46079.0</v>
      </c>
      <c r="F6630" s="5">
        <v>10.0</v>
      </c>
      <c r="G6630" s="5">
        <v>593.0</v>
      </c>
      <c r="H6630" s="5">
        <v>5816.0</v>
      </c>
      <c r="I6630" s="1" t="s">
        <v>26</v>
      </c>
      <c r="J6630" s="1" t="s">
        <v>221</v>
      </c>
      <c r="K6630" s="1" t="s">
        <v>111</v>
      </c>
      <c r="L6630" s="1" t="s">
        <v>5</v>
      </c>
      <c r="M6630" s="1" t="s">
        <v>29</v>
      </c>
      <c r="N6630" s="1" t="s">
        <v>7</v>
      </c>
      <c r="O6630" s="6"/>
    </row>
    <row r="6631">
      <c r="A6631" s="5">
        <v>113962.0</v>
      </c>
      <c r="B6631" s="2">
        <v>46081.0</v>
      </c>
      <c r="C6631" s="1" t="s">
        <v>664</v>
      </c>
      <c r="D6631" s="3" t="s">
        <v>561</v>
      </c>
      <c r="E6631" s="4">
        <v>46079.0</v>
      </c>
      <c r="F6631" s="5">
        <v>10.0</v>
      </c>
      <c r="G6631" s="5">
        <v>451.0</v>
      </c>
      <c r="H6631" s="5">
        <v>4419.0</v>
      </c>
      <c r="I6631" s="1" t="s">
        <v>26</v>
      </c>
      <c r="J6631" s="1" t="s">
        <v>221</v>
      </c>
      <c r="K6631" s="1" t="s">
        <v>111</v>
      </c>
      <c r="L6631" s="1" t="s">
        <v>5</v>
      </c>
      <c r="M6631" s="1" t="s">
        <v>29</v>
      </c>
      <c r="N6631" s="1" t="s">
        <v>7</v>
      </c>
      <c r="O6631" s="6"/>
    </row>
    <row r="6632">
      <c r="A6632" s="5">
        <v>114058.0</v>
      </c>
      <c r="B6632" s="2">
        <v>46081.0</v>
      </c>
      <c r="C6632" s="1" t="s">
        <v>548</v>
      </c>
      <c r="D6632" s="3" t="s">
        <v>60</v>
      </c>
      <c r="E6632" s="4">
        <v>46079.0</v>
      </c>
      <c r="F6632" s="5">
        <v>12.0</v>
      </c>
      <c r="G6632" s="5">
        <v>3267.0</v>
      </c>
      <c r="H6632" s="5">
        <v>38418.0</v>
      </c>
      <c r="I6632" s="1" t="s">
        <v>58</v>
      </c>
      <c r="J6632" s="1" t="s">
        <v>550</v>
      </c>
      <c r="K6632" s="1" t="s">
        <v>28</v>
      </c>
      <c r="L6632" s="1" t="s">
        <v>5</v>
      </c>
      <c r="M6632" s="1" t="s">
        <v>59</v>
      </c>
      <c r="N6632" s="1" t="s">
        <v>7</v>
      </c>
      <c r="O6632" s="6"/>
    </row>
    <row r="6633">
      <c r="A6633" s="5">
        <v>114058.0</v>
      </c>
      <c r="B6633" s="2">
        <v>46081.0</v>
      </c>
      <c r="C6633" s="1" t="s">
        <v>548</v>
      </c>
      <c r="D6633" s="3" t="s">
        <v>590</v>
      </c>
      <c r="E6633" s="4">
        <v>46079.0</v>
      </c>
      <c r="F6633" s="5">
        <v>12.0</v>
      </c>
      <c r="G6633" s="5">
        <v>2073.0</v>
      </c>
      <c r="H6633" s="5">
        <v>24378.0</v>
      </c>
      <c r="I6633" s="1" t="s">
        <v>58</v>
      </c>
      <c r="J6633" s="1" t="s">
        <v>550</v>
      </c>
      <c r="K6633" s="1" t="s">
        <v>28</v>
      </c>
      <c r="L6633" s="1" t="s">
        <v>5</v>
      </c>
      <c r="M6633" s="1" t="s">
        <v>59</v>
      </c>
      <c r="N6633" s="1" t="s">
        <v>7</v>
      </c>
      <c r="O6633" s="6"/>
    </row>
    <row r="6634">
      <c r="A6634" s="5">
        <v>114058.0</v>
      </c>
      <c r="B6634" s="2">
        <v>46081.0</v>
      </c>
      <c r="C6634" s="1" t="s">
        <v>548</v>
      </c>
      <c r="D6634" s="3" t="s">
        <v>922</v>
      </c>
      <c r="E6634" s="4">
        <v>46079.0</v>
      </c>
      <c r="F6634" s="5">
        <v>6.0</v>
      </c>
      <c r="G6634" s="5">
        <v>4780.0</v>
      </c>
      <c r="H6634" s="5">
        <v>28109.0</v>
      </c>
      <c r="I6634" s="1" t="s">
        <v>58</v>
      </c>
      <c r="J6634" s="1" t="s">
        <v>550</v>
      </c>
      <c r="K6634" s="1" t="s">
        <v>28</v>
      </c>
      <c r="L6634" s="1" t="s">
        <v>5</v>
      </c>
      <c r="M6634" s="1" t="s">
        <v>59</v>
      </c>
      <c r="N6634" s="1" t="s">
        <v>7</v>
      </c>
      <c r="O6634" s="6"/>
    </row>
    <row r="6635">
      <c r="A6635" s="5">
        <v>114058.0</v>
      </c>
      <c r="B6635" s="2">
        <v>46081.0</v>
      </c>
      <c r="C6635" s="1" t="s">
        <v>548</v>
      </c>
      <c r="D6635" s="3" t="s">
        <v>152</v>
      </c>
      <c r="E6635" s="4">
        <v>46079.0</v>
      </c>
      <c r="F6635" s="5">
        <v>4.0</v>
      </c>
      <c r="G6635" s="5">
        <v>7017.0</v>
      </c>
      <c r="H6635" s="5">
        <v>27510.0</v>
      </c>
      <c r="I6635" s="1" t="s">
        <v>58</v>
      </c>
      <c r="J6635" s="1" t="s">
        <v>550</v>
      </c>
      <c r="K6635" s="1" t="s">
        <v>28</v>
      </c>
      <c r="L6635" s="1" t="s">
        <v>5</v>
      </c>
      <c r="M6635" s="1" t="s">
        <v>59</v>
      </c>
      <c r="N6635" s="1" t="s">
        <v>7</v>
      </c>
      <c r="O6635" s="6"/>
    </row>
    <row r="6636">
      <c r="A6636" s="5">
        <v>114058.0</v>
      </c>
      <c r="B6636" s="2">
        <v>46081.0</v>
      </c>
      <c r="C6636" s="1" t="s">
        <v>548</v>
      </c>
      <c r="D6636" s="3" t="s">
        <v>87</v>
      </c>
      <c r="E6636" s="4">
        <v>46079.0</v>
      </c>
      <c r="F6636" s="5">
        <v>6.0</v>
      </c>
      <c r="G6636" s="5">
        <v>3868.0</v>
      </c>
      <c r="H6636" s="5">
        <v>22748.0</v>
      </c>
      <c r="I6636" s="1" t="s">
        <v>58</v>
      </c>
      <c r="J6636" s="1" t="s">
        <v>550</v>
      </c>
      <c r="K6636" s="1" t="s">
        <v>28</v>
      </c>
      <c r="L6636" s="1" t="s">
        <v>5</v>
      </c>
      <c r="M6636" s="1" t="s">
        <v>59</v>
      </c>
      <c r="N6636" s="1" t="s">
        <v>7</v>
      </c>
      <c r="O6636" s="6"/>
    </row>
    <row r="6637">
      <c r="A6637" s="5">
        <v>114087.0</v>
      </c>
      <c r="B6637" s="2">
        <v>46081.0</v>
      </c>
      <c r="C6637" s="1" t="s">
        <v>99</v>
      </c>
      <c r="D6637" s="3" t="s">
        <v>1107</v>
      </c>
      <c r="E6637" s="4">
        <v>46079.0</v>
      </c>
      <c r="F6637" s="5">
        <v>70.0</v>
      </c>
      <c r="G6637" s="5">
        <v>332.0</v>
      </c>
      <c r="H6637" s="5">
        <v>22784.0</v>
      </c>
      <c r="I6637" s="1" t="s">
        <v>1104</v>
      </c>
      <c r="J6637" s="1" t="s">
        <v>22</v>
      </c>
      <c r="K6637" s="1" t="s">
        <v>4</v>
      </c>
      <c r="L6637" s="1" t="s">
        <v>5</v>
      </c>
      <c r="M6637" s="1" t="s">
        <v>1105</v>
      </c>
      <c r="N6637" s="1" t="s">
        <v>7</v>
      </c>
      <c r="O6637" s="6"/>
    </row>
    <row r="6638">
      <c r="A6638" s="5">
        <v>114087.0</v>
      </c>
      <c r="B6638" s="2">
        <v>46081.0</v>
      </c>
      <c r="C6638" s="1" t="s">
        <v>99</v>
      </c>
      <c r="D6638" s="3" t="s">
        <v>1108</v>
      </c>
      <c r="E6638" s="4">
        <v>46079.0</v>
      </c>
      <c r="F6638" s="5">
        <v>70.0</v>
      </c>
      <c r="G6638" s="5">
        <v>71.0</v>
      </c>
      <c r="H6638" s="5">
        <v>4879.0</v>
      </c>
      <c r="I6638" s="1" t="s">
        <v>1104</v>
      </c>
      <c r="J6638" s="1" t="s">
        <v>22</v>
      </c>
      <c r="K6638" s="1" t="s">
        <v>4</v>
      </c>
      <c r="L6638" s="1" t="s">
        <v>5</v>
      </c>
      <c r="M6638" s="1" t="s">
        <v>1105</v>
      </c>
      <c r="N6638" s="1" t="s">
        <v>7</v>
      </c>
      <c r="O6638" s="6"/>
    </row>
    <row r="6639">
      <c r="A6639" s="5">
        <v>114087.0</v>
      </c>
      <c r="B6639" s="2">
        <v>46081.0</v>
      </c>
      <c r="C6639" s="1" t="s">
        <v>99</v>
      </c>
      <c r="D6639" s="3" t="s">
        <v>1103</v>
      </c>
      <c r="E6639" s="4">
        <v>46079.0</v>
      </c>
      <c r="F6639" s="5">
        <v>70.0</v>
      </c>
      <c r="G6639" s="5">
        <v>115.0</v>
      </c>
      <c r="H6639" s="5">
        <v>7904.0</v>
      </c>
      <c r="I6639" s="1" t="s">
        <v>1104</v>
      </c>
      <c r="J6639" s="1" t="s">
        <v>22</v>
      </c>
      <c r="K6639" s="1" t="s">
        <v>4</v>
      </c>
      <c r="L6639" s="1" t="s">
        <v>5</v>
      </c>
      <c r="M6639" s="1" t="s">
        <v>1105</v>
      </c>
      <c r="N6639" s="1" t="s">
        <v>7</v>
      </c>
      <c r="O6639" s="6"/>
    </row>
    <row r="6640">
      <c r="A6640" s="5">
        <v>114087.0</v>
      </c>
      <c r="B6640" s="2">
        <v>46081.0</v>
      </c>
      <c r="C6640" s="1" t="s">
        <v>99</v>
      </c>
      <c r="D6640" s="3" t="s">
        <v>1106</v>
      </c>
      <c r="E6640" s="4">
        <v>46079.0</v>
      </c>
      <c r="F6640" s="5">
        <v>70.0</v>
      </c>
      <c r="G6640" s="5">
        <v>164.0</v>
      </c>
      <c r="H6640" s="5">
        <v>11238.0</v>
      </c>
      <c r="I6640" s="1" t="s">
        <v>1104</v>
      </c>
      <c r="J6640" s="1" t="s">
        <v>22</v>
      </c>
      <c r="K6640" s="1" t="s">
        <v>4</v>
      </c>
      <c r="L6640" s="1" t="s">
        <v>5</v>
      </c>
      <c r="M6640" s="1" t="s">
        <v>1105</v>
      </c>
      <c r="N6640" s="1" t="s">
        <v>7</v>
      </c>
      <c r="O6640" s="6"/>
    </row>
    <row r="6641">
      <c r="A6641" s="5">
        <v>114087.0</v>
      </c>
      <c r="B6641" s="2">
        <v>46081.0</v>
      </c>
      <c r="C6641" s="1" t="s">
        <v>99</v>
      </c>
      <c r="D6641" s="3" t="s">
        <v>1110</v>
      </c>
      <c r="E6641" s="4">
        <v>46079.0</v>
      </c>
      <c r="F6641" s="5">
        <v>125.0</v>
      </c>
      <c r="G6641" s="5">
        <v>41.0</v>
      </c>
      <c r="H6641" s="5">
        <v>5073.0</v>
      </c>
      <c r="I6641" s="1" t="s">
        <v>1104</v>
      </c>
      <c r="J6641" s="1" t="s">
        <v>22</v>
      </c>
      <c r="K6641" s="1" t="s">
        <v>4</v>
      </c>
      <c r="L6641" s="1" t="s">
        <v>5</v>
      </c>
      <c r="M6641" s="1" t="s">
        <v>1105</v>
      </c>
      <c r="N6641" s="1" t="s">
        <v>7</v>
      </c>
      <c r="O6641" s="6"/>
    </row>
    <row r="6642">
      <c r="A6642" s="5">
        <v>114087.0</v>
      </c>
      <c r="B6642" s="2">
        <v>46081.0</v>
      </c>
      <c r="C6642" s="1" t="s">
        <v>99</v>
      </c>
      <c r="D6642" s="3" t="s">
        <v>1109</v>
      </c>
      <c r="E6642" s="4">
        <v>46079.0</v>
      </c>
      <c r="F6642" s="5">
        <v>250.0</v>
      </c>
      <c r="G6642" s="5">
        <v>80.0</v>
      </c>
      <c r="H6642" s="5">
        <v>19626.0</v>
      </c>
      <c r="I6642" s="1" t="s">
        <v>1104</v>
      </c>
      <c r="J6642" s="1" t="s">
        <v>22</v>
      </c>
      <c r="K6642" s="1" t="s">
        <v>4</v>
      </c>
      <c r="L6642" s="1" t="s">
        <v>5</v>
      </c>
      <c r="M6642" s="1" t="s">
        <v>1105</v>
      </c>
      <c r="N6642" s="1" t="s">
        <v>7</v>
      </c>
      <c r="O6642" s="6"/>
    </row>
    <row r="6643">
      <c r="A6643" s="5">
        <v>114098.0</v>
      </c>
      <c r="B6643" s="2">
        <v>46081.0</v>
      </c>
      <c r="C6643" s="1" t="s">
        <v>1094</v>
      </c>
      <c r="D6643" s="3" t="s">
        <v>1177</v>
      </c>
      <c r="E6643" s="4">
        <v>46079.0</v>
      </c>
      <c r="F6643" s="5">
        <v>25.0</v>
      </c>
      <c r="G6643" s="5">
        <v>186.0</v>
      </c>
      <c r="H6643" s="5">
        <v>4549.0</v>
      </c>
      <c r="I6643" s="1" t="s">
        <v>320</v>
      </c>
      <c r="J6643" s="1" t="s">
        <v>224</v>
      </c>
      <c r="K6643" s="1" t="s">
        <v>111</v>
      </c>
      <c r="L6643" s="1" t="s">
        <v>5</v>
      </c>
      <c r="M6643" s="1" t="s">
        <v>59</v>
      </c>
      <c r="N6643" s="1" t="s">
        <v>7</v>
      </c>
      <c r="O6643" s="6"/>
    </row>
    <row r="6644">
      <c r="A6644" s="5">
        <v>114098.0</v>
      </c>
      <c r="B6644" s="2">
        <v>46081.0</v>
      </c>
      <c r="C6644" s="1" t="s">
        <v>1094</v>
      </c>
      <c r="D6644" s="3" t="s">
        <v>969</v>
      </c>
      <c r="E6644" s="4">
        <v>46079.0</v>
      </c>
      <c r="F6644" s="5">
        <v>25.0</v>
      </c>
      <c r="G6644" s="5">
        <v>200.0</v>
      </c>
      <c r="H6644" s="5">
        <v>4894.0</v>
      </c>
      <c r="I6644" s="1" t="s">
        <v>320</v>
      </c>
      <c r="J6644" s="1" t="s">
        <v>224</v>
      </c>
      <c r="K6644" s="1" t="s">
        <v>111</v>
      </c>
      <c r="L6644" s="1" t="s">
        <v>5</v>
      </c>
      <c r="M6644" s="1" t="s">
        <v>59</v>
      </c>
      <c r="N6644" s="1" t="s">
        <v>7</v>
      </c>
      <c r="O6644" s="6"/>
    </row>
    <row r="6645">
      <c r="A6645" s="5">
        <v>114099.0</v>
      </c>
      <c r="B6645" s="2">
        <v>46081.0</v>
      </c>
      <c r="C6645" s="1" t="s">
        <v>1094</v>
      </c>
      <c r="D6645" s="3" t="s">
        <v>1178</v>
      </c>
      <c r="E6645" s="4">
        <v>46079.0</v>
      </c>
      <c r="F6645" s="5">
        <v>5.0</v>
      </c>
      <c r="G6645" s="5">
        <v>2972.0</v>
      </c>
      <c r="H6645" s="5">
        <v>14562.0</v>
      </c>
      <c r="I6645" s="1" t="s">
        <v>61</v>
      </c>
      <c r="J6645" s="1" t="s">
        <v>224</v>
      </c>
      <c r="K6645" s="1" t="s">
        <v>111</v>
      </c>
      <c r="L6645" s="1" t="s">
        <v>5</v>
      </c>
      <c r="M6645" s="1" t="s">
        <v>29</v>
      </c>
      <c r="N6645" s="1" t="s">
        <v>7</v>
      </c>
      <c r="O6645" s="6"/>
    </row>
    <row r="6646">
      <c r="A6646" s="5">
        <v>114099.0</v>
      </c>
      <c r="B6646" s="2">
        <v>46081.0</v>
      </c>
      <c r="C6646" s="1" t="s">
        <v>1094</v>
      </c>
      <c r="D6646" s="7">
        <v>5251.0</v>
      </c>
      <c r="E6646" s="4">
        <v>46079.0</v>
      </c>
      <c r="F6646" s="5">
        <v>5.0</v>
      </c>
      <c r="G6646" s="5">
        <v>1463.0</v>
      </c>
      <c r="H6646" s="5">
        <v>7169.0</v>
      </c>
      <c r="I6646" s="1" t="s">
        <v>61</v>
      </c>
      <c r="J6646" s="1" t="s">
        <v>224</v>
      </c>
      <c r="K6646" s="1" t="s">
        <v>111</v>
      </c>
      <c r="L6646" s="1" t="s">
        <v>5</v>
      </c>
      <c r="M6646" s="1" t="s">
        <v>29</v>
      </c>
      <c r="N6646" s="1" t="s">
        <v>7</v>
      </c>
      <c r="O6646" s="6"/>
    </row>
    <row r="6647">
      <c r="A6647" s="5">
        <v>114099.0</v>
      </c>
      <c r="B6647" s="2">
        <v>46081.0</v>
      </c>
      <c r="C6647" s="1" t="s">
        <v>1094</v>
      </c>
      <c r="D6647" s="3" t="s">
        <v>1117</v>
      </c>
      <c r="E6647" s="4">
        <v>46079.0</v>
      </c>
      <c r="F6647" s="5">
        <v>2.0</v>
      </c>
      <c r="G6647" s="5">
        <v>2604.0</v>
      </c>
      <c r="H6647" s="5">
        <v>5104.0</v>
      </c>
      <c r="I6647" s="1" t="s">
        <v>61</v>
      </c>
      <c r="J6647" s="1" t="s">
        <v>224</v>
      </c>
      <c r="K6647" s="1" t="s">
        <v>111</v>
      </c>
      <c r="L6647" s="1" t="s">
        <v>5</v>
      </c>
      <c r="M6647" s="1" t="s">
        <v>29</v>
      </c>
      <c r="N6647" s="1" t="s">
        <v>7</v>
      </c>
      <c r="O6647" s="6"/>
    </row>
    <row r="6648">
      <c r="A6648" s="5">
        <v>114100.0</v>
      </c>
      <c r="B6648" s="2">
        <v>46081.0</v>
      </c>
      <c r="C6648" s="1" t="s">
        <v>1094</v>
      </c>
      <c r="D6648" s="3" t="s">
        <v>944</v>
      </c>
      <c r="E6648" s="4">
        <v>46079.0</v>
      </c>
      <c r="F6648" s="5">
        <v>50.0</v>
      </c>
      <c r="G6648" s="5">
        <v>115.0</v>
      </c>
      <c r="H6648" s="5">
        <v>5646.0</v>
      </c>
      <c r="I6648" s="1" t="s">
        <v>26</v>
      </c>
      <c r="J6648" s="1" t="s">
        <v>224</v>
      </c>
      <c r="K6648" s="1" t="s">
        <v>111</v>
      </c>
      <c r="L6648" s="1" t="s">
        <v>5</v>
      </c>
      <c r="M6648" s="1" t="s">
        <v>29</v>
      </c>
      <c r="N6648" s="1" t="s">
        <v>7</v>
      </c>
      <c r="O6648" s="6"/>
    </row>
    <row r="6649">
      <c r="A6649" s="5">
        <v>114100.0</v>
      </c>
      <c r="B6649" s="2">
        <v>46081.0</v>
      </c>
      <c r="C6649" s="1" t="s">
        <v>1094</v>
      </c>
      <c r="D6649" s="3" t="s">
        <v>618</v>
      </c>
      <c r="E6649" s="4">
        <v>46079.0</v>
      </c>
      <c r="F6649" s="5">
        <v>10.0</v>
      </c>
      <c r="G6649" s="5">
        <v>1744.0</v>
      </c>
      <c r="H6649" s="5">
        <v>17089.0</v>
      </c>
      <c r="I6649" s="1" t="s">
        <v>61</v>
      </c>
      <c r="J6649" s="1" t="s">
        <v>224</v>
      </c>
      <c r="K6649" s="1" t="s">
        <v>111</v>
      </c>
      <c r="L6649" s="1" t="s">
        <v>5</v>
      </c>
      <c r="M6649" s="1" t="s">
        <v>29</v>
      </c>
      <c r="N6649" s="1" t="s">
        <v>7</v>
      </c>
      <c r="O6649" s="6"/>
    </row>
    <row r="6650">
      <c r="A6650" s="5">
        <v>114220.0</v>
      </c>
      <c r="B6650" s="2">
        <v>46081.0</v>
      </c>
      <c r="C6650" s="1" t="s">
        <v>745</v>
      </c>
      <c r="D6650" s="7">
        <v>326.0</v>
      </c>
      <c r="E6650" s="4">
        <v>46079.0</v>
      </c>
      <c r="F6650" s="5">
        <v>200.0</v>
      </c>
      <c r="G6650" s="5">
        <v>71.0</v>
      </c>
      <c r="H6650" s="5">
        <v>13909.0</v>
      </c>
      <c r="I6650" s="1" t="s">
        <v>33</v>
      </c>
      <c r="J6650" s="1" t="s">
        <v>221</v>
      </c>
      <c r="K6650" s="1" t="s">
        <v>111</v>
      </c>
      <c r="L6650" s="1" t="s">
        <v>5</v>
      </c>
      <c r="M6650" s="1" t="s">
        <v>23</v>
      </c>
      <c r="N6650" s="1" t="s">
        <v>7</v>
      </c>
      <c r="O6650" s="6"/>
    </row>
    <row r="6651">
      <c r="A6651" s="5">
        <v>114220.0</v>
      </c>
      <c r="B6651" s="2">
        <v>46081.0</v>
      </c>
      <c r="C6651" s="1" t="s">
        <v>745</v>
      </c>
      <c r="D6651" s="3" t="s">
        <v>950</v>
      </c>
      <c r="E6651" s="4">
        <v>46079.0</v>
      </c>
      <c r="F6651" s="5">
        <v>33.0</v>
      </c>
      <c r="G6651" s="5">
        <v>172.0</v>
      </c>
      <c r="H6651" s="5">
        <v>5558.0</v>
      </c>
      <c r="I6651" s="1" t="s">
        <v>21</v>
      </c>
      <c r="J6651" s="1" t="s">
        <v>221</v>
      </c>
      <c r="K6651" s="1" t="s">
        <v>111</v>
      </c>
      <c r="L6651" s="1" t="s">
        <v>5</v>
      </c>
      <c r="M6651" s="1" t="s">
        <v>23</v>
      </c>
      <c r="N6651" s="1" t="s">
        <v>7</v>
      </c>
      <c r="O6651" s="6"/>
    </row>
    <row r="6652">
      <c r="A6652" s="5">
        <v>114220.0</v>
      </c>
      <c r="B6652" s="2">
        <v>46081.0</v>
      </c>
      <c r="C6652" s="1" t="s">
        <v>745</v>
      </c>
      <c r="D6652" s="7">
        <v>104.0</v>
      </c>
      <c r="E6652" s="4">
        <v>46079.0</v>
      </c>
      <c r="F6652" s="5">
        <v>70.0</v>
      </c>
      <c r="G6652" s="5">
        <v>57.0</v>
      </c>
      <c r="H6652" s="5">
        <v>3886.0</v>
      </c>
      <c r="I6652" s="1" t="s">
        <v>21</v>
      </c>
      <c r="J6652" s="1" t="s">
        <v>221</v>
      </c>
      <c r="K6652" s="1" t="s">
        <v>111</v>
      </c>
      <c r="L6652" s="1" t="s">
        <v>5</v>
      </c>
      <c r="M6652" s="1" t="s">
        <v>23</v>
      </c>
      <c r="N6652" s="1" t="s">
        <v>7</v>
      </c>
      <c r="O6652" s="6"/>
    </row>
    <row r="6653">
      <c r="A6653" s="5">
        <v>114220.0</v>
      </c>
      <c r="B6653" s="2">
        <v>46081.0</v>
      </c>
      <c r="C6653" s="1" t="s">
        <v>745</v>
      </c>
      <c r="D6653" s="3" t="s">
        <v>238</v>
      </c>
      <c r="E6653" s="4">
        <v>46079.0</v>
      </c>
      <c r="F6653" s="5">
        <v>100.0</v>
      </c>
      <c r="G6653" s="5">
        <v>49.0</v>
      </c>
      <c r="H6653" s="5">
        <v>4803.0</v>
      </c>
      <c r="I6653" s="1" t="s">
        <v>33</v>
      </c>
      <c r="J6653" s="1" t="s">
        <v>221</v>
      </c>
      <c r="K6653" s="1" t="s">
        <v>111</v>
      </c>
      <c r="L6653" s="1" t="s">
        <v>5</v>
      </c>
      <c r="M6653" s="1" t="s">
        <v>23</v>
      </c>
      <c r="N6653" s="1" t="s">
        <v>7</v>
      </c>
      <c r="O6653" s="6"/>
    </row>
    <row r="6654">
      <c r="A6654" s="5">
        <v>114220.0</v>
      </c>
      <c r="B6654" s="2">
        <v>46081.0</v>
      </c>
      <c r="C6654" s="1" t="s">
        <v>745</v>
      </c>
      <c r="D6654" s="3" t="s">
        <v>1040</v>
      </c>
      <c r="E6654" s="4">
        <v>46079.0</v>
      </c>
      <c r="F6654" s="5">
        <v>30.0</v>
      </c>
      <c r="G6654" s="5">
        <v>205.0</v>
      </c>
      <c r="H6654" s="5">
        <v>6041.0</v>
      </c>
      <c r="I6654" s="1" t="s">
        <v>21</v>
      </c>
      <c r="J6654" s="1" t="s">
        <v>221</v>
      </c>
      <c r="K6654" s="1" t="s">
        <v>111</v>
      </c>
      <c r="L6654" s="1" t="s">
        <v>5</v>
      </c>
      <c r="M6654" s="1" t="s">
        <v>23</v>
      </c>
      <c r="N6654" s="1" t="s">
        <v>7</v>
      </c>
      <c r="O6654" s="6"/>
    </row>
    <row r="6655">
      <c r="A6655" s="5">
        <v>114220.0</v>
      </c>
      <c r="B6655" s="2">
        <v>46081.0</v>
      </c>
      <c r="C6655" s="1" t="s">
        <v>745</v>
      </c>
      <c r="D6655" s="3" t="s">
        <v>1016</v>
      </c>
      <c r="E6655" s="4">
        <v>46079.0</v>
      </c>
      <c r="F6655" s="5">
        <v>20.0</v>
      </c>
      <c r="G6655" s="5">
        <v>394.0</v>
      </c>
      <c r="H6655" s="5">
        <v>7716.0</v>
      </c>
      <c r="I6655" s="1" t="s">
        <v>21</v>
      </c>
      <c r="J6655" s="1" t="s">
        <v>221</v>
      </c>
      <c r="K6655" s="1" t="s">
        <v>111</v>
      </c>
      <c r="L6655" s="1" t="s">
        <v>5</v>
      </c>
      <c r="M6655" s="1" t="s">
        <v>23</v>
      </c>
      <c r="N6655" s="1" t="s">
        <v>7</v>
      </c>
      <c r="O6655" s="6"/>
    </row>
    <row r="6656">
      <c r="A6656" s="5">
        <v>114220.0</v>
      </c>
      <c r="B6656" s="2">
        <v>46081.0</v>
      </c>
      <c r="C6656" s="1" t="s">
        <v>745</v>
      </c>
      <c r="D6656" s="3" t="s">
        <v>966</v>
      </c>
      <c r="E6656" s="4">
        <v>46079.0</v>
      </c>
      <c r="F6656" s="5">
        <v>46.0</v>
      </c>
      <c r="G6656" s="5">
        <v>137.0</v>
      </c>
      <c r="H6656" s="5">
        <v>6190.0</v>
      </c>
      <c r="I6656" s="1" t="s">
        <v>21</v>
      </c>
      <c r="J6656" s="1" t="s">
        <v>221</v>
      </c>
      <c r="K6656" s="1" t="s">
        <v>111</v>
      </c>
      <c r="L6656" s="1" t="s">
        <v>5</v>
      </c>
      <c r="M6656" s="1" t="s">
        <v>23</v>
      </c>
      <c r="N6656" s="1" t="s">
        <v>7</v>
      </c>
      <c r="O6656" s="6"/>
    </row>
    <row r="6657">
      <c r="A6657" s="5">
        <v>114220.0</v>
      </c>
      <c r="B6657" s="2">
        <v>46081.0</v>
      </c>
      <c r="C6657" s="1" t="s">
        <v>745</v>
      </c>
      <c r="D6657" s="3" t="s">
        <v>872</v>
      </c>
      <c r="E6657" s="4">
        <v>46079.0</v>
      </c>
      <c r="F6657" s="5">
        <v>30.0</v>
      </c>
      <c r="G6657" s="5">
        <v>162.0</v>
      </c>
      <c r="H6657" s="5">
        <v>4771.0</v>
      </c>
      <c r="I6657" s="1" t="s">
        <v>21</v>
      </c>
      <c r="J6657" s="1" t="s">
        <v>221</v>
      </c>
      <c r="K6657" s="1" t="s">
        <v>111</v>
      </c>
      <c r="L6657" s="1" t="s">
        <v>5</v>
      </c>
      <c r="M6657" s="1" t="s">
        <v>23</v>
      </c>
      <c r="N6657" s="1" t="s">
        <v>7</v>
      </c>
      <c r="O6657" s="6"/>
    </row>
    <row r="6658">
      <c r="A6658" s="5">
        <v>114220.0</v>
      </c>
      <c r="B6658" s="2">
        <v>46081.0</v>
      </c>
      <c r="C6658" s="1" t="s">
        <v>745</v>
      </c>
      <c r="D6658" s="3" t="s">
        <v>235</v>
      </c>
      <c r="E6658" s="4">
        <v>46079.0</v>
      </c>
      <c r="F6658" s="5">
        <v>100.0</v>
      </c>
      <c r="G6658" s="5">
        <v>59.0</v>
      </c>
      <c r="H6658" s="5">
        <v>5797.0</v>
      </c>
      <c r="I6658" s="1" t="s">
        <v>33</v>
      </c>
      <c r="J6658" s="1" t="s">
        <v>221</v>
      </c>
      <c r="K6658" s="1" t="s">
        <v>111</v>
      </c>
      <c r="L6658" s="1" t="s">
        <v>5</v>
      </c>
      <c r="M6658" s="1" t="s">
        <v>23</v>
      </c>
      <c r="N6658" s="1" t="s">
        <v>7</v>
      </c>
      <c r="O6658" s="6"/>
    </row>
    <row r="6659">
      <c r="A6659" s="5">
        <v>114220.0</v>
      </c>
      <c r="B6659" s="2">
        <v>46081.0</v>
      </c>
      <c r="C6659" s="1" t="s">
        <v>745</v>
      </c>
      <c r="D6659" s="7">
        <v>323.0</v>
      </c>
      <c r="E6659" s="4">
        <v>46079.0</v>
      </c>
      <c r="F6659" s="5">
        <v>200.0</v>
      </c>
      <c r="G6659" s="5">
        <v>41.0</v>
      </c>
      <c r="H6659" s="5">
        <v>7949.0</v>
      </c>
      <c r="I6659" s="1" t="s">
        <v>33</v>
      </c>
      <c r="J6659" s="1" t="s">
        <v>221</v>
      </c>
      <c r="K6659" s="1" t="s">
        <v>111</v>
      </c>
      <c r="L6659" s="1" t="s">
        <v>5</v>
      </c>
      <c r="M6659" s="1" t="s">
        <v>23</v>
      </c>
      <c r="N6659" s="1" t="s">
        <v>7</v>
      </c>
      <c r="O6659" s="6"/>
    </row>
    <row r="6660">
      <c r="A6660" s="5">
        <v>114220.0</v>
      </c>
      <c r="B6660" s="2">
        <v>46081.0</v>
      </c>
      <c r="C6660" s="1" t="s">
        <v>745</v>
      </c>
      <c r="D6660" s="7">
        <v>124.0</v>
      </c>
      <c r="E6660" s="4">
        <v>46079.0</v>
      </c>
      <c r="F6660" s="5">
        <v>46.0</v>
      </c>
      <c r="G6660" s="5">
        <v>132.0</v>
      </c>
      <c r="H6660" s="5">
        <v>5973.0</v>
      </c>
      <c r="I6660" s="1" t="s">
        <v>21</v>
      </c>
      <c r="J6660" s="1" t="s">
        <v>221</v>
      </c>
      <c r="K6660" s="1" t="s">
        <v>111</v>
      </c>
      <c r="L6660" s="1" t="s">
        <v>5</v>
      </c>
      <c r="M6660" s="1" t="s">
        <v>23</v>
      </c>
      <c r="N6660" s="1" t="s">
        <v>7</v>
      </c>
      <c r="O6660" s="6"/>
    </row>
    <row r="6661">
      <c r="A6661" s="5">
        <v>114220.0</v>
      </c>
      <c r="B6661" s="2">
        <v>46081.0</v>
      </c>
      <c r="C6661" s="1" t="s">
        <v>745</v>
      </c>
      <c r="D6661" s="3" t="s">
        <v>34</v>
      </c>
      <c r="E6661" s="4">
        <v>46079.0</v>
      </c>
      <c r="F6661" s="5">
        <v>30.0</v>
      </c>
      <c r="G6661" s="5">
        <v>281.0</v>
      </c>
      <c r="H6661" s="5">
        <v>8271.0</v>
      </c>
      <c r="I6661" s="1" t="s">
        <v>21</v>
      </c>
      <c r="J6661" s="1" t="s">
        <v>221</v>
      </c>
      <c r="K6661" s="1" t="s">
        <v>111</v>
      </c>
      <c r="L6661" s="1" t="s">
        <v>5</v>
      </c>
      <c r="M6661" s="1" t="s">
        <v>23</v>
      </c>
      <c r="N6661" s="1" t="s">
        <v>7</v>
      </c>
      <c r="O6661" s="6"/>
    </row>
    <row r="6662">
      <c r="A6662" s="5">
        <v>114220.0</v>
      </c>
      <c r="B6662" s="2">
        <v>46081.0</v>
      </c>
      <c r="C6662" s="1" t="s">
        <v>745</v>
      </c>
      <c r="D6662" s="7">
        <v>343.0</v>
      </c>
      <c r="E6662" s="4">
        <v>46079.0</v>
      </c>
      <c r="F6662" s="5">
        <v>110.0</v>
      </c>
      <c r="G6662" s="5">
        <v>77.0</v>
      </c>
      <c r="H6662" s="5">
        <v>8280.0</v>
      </c>
      <c r="I6662" s="1" t="s">
        <v>229</v>
      </c>
      <c r="J6662" s="1" t="s">
        <v>221</v>
      </c>
      <c r="K6662" s="1" t="s">
        <v>111</v>
      </c>
      <c r="L6662" s="1" t="s">
        <v>5</v>
      </c>
      <c r="M6662" s="1" t="s">
        <v>23</v>
      </c>
      <c r="N6662" s="1" t="s">
        <v>7</v>
      </c>
      <c r="O6662" s="6"/>
    </row>
    <row r="6663">
      <c r="A6663" s="5">
        <v>114220.0</v>
      </c>
      <c r="B6663" s="2">
        <v>46081.0</v>
      </c>
      <c r="C6663" s="1" t="s">
        <v>745</v>
      </c>
      <c r="D6663" s="7">
        <v>324.0</v>
      </c>
      <c r="E6663" s="4">
        <v>46079.0</v>
      </c>
      <c r="F6663" s="5">
        <v>200.0</v>
      </c>
      <c r="G6663" s="5">
        <v>50.0</v>
      </c>
      <c r="H6663" s="5">
        <v>9770.0</v>
      </c>
      <c r="I6663" s="1" t="s">
        <v>33</v>
      </c>
      <c r="J6663" s="1" t="s">
        <v>221</v>
      </c>
      <c r="K6663" s="1" t="s">
        <v>111</v>
      </c>
      <c r="L6663" s="1" t="s">
        <v>5</v>
      </c>
      <c r="M6663" s="1" t="s">
        <v>23</v>
      </c>
      <c r="N6663" s="1" t="s">
        <v>7</v>
      </c>
      <c r="O6663" s="6"/>
    </row>
    <row r="6664">
      <c r="A6664" s="5">
        <v>114220.0</v>
      </c>
      <c r="B6664" s="2">
        <v>46081.0</v>
      </c>
      <c r="C6664" s="1" t="s">
        <v>745</v>
      </c>
      <c r="D6664" s="7">
        <v>121.0</v>
      </c>
      <c r="E6664" s="4">
        <v>46079.0</v>
      </c>
      <c r="F6664" s="5">
        <v>216.0</v>
      </c>
      <c r="G6664" s="5">
        <v>100.0</v>
      </c>
      <c r="H6664" s="5">
        <v>21135.0</v>
      </c>
      <c r="I6664" s="1" t="s">
        <v>21</v>
      </c>
      <c r="J6664" s="1" t="s">
        <v>221</v>
      </c>
      <c r="K6664" s="1" t="s">
        <v>111</v>
      </c>
      <c r="L6664" s="1" t="s">
        <v>5</v>
      </c>
      <c r="M6664" s="1" t="s">
        <v>23</v>
      </c>
      <c r="N6664" s="1" t="s">
        <v>7</v>
      </c>
      <c r="O6664" s="6"/>
    </row>
    <row r="6665">
      <c r="A6665" s="5">
        <v>114220.0</v>
      </c>
      <c r="B6665" s="2">
        <v>46081.0</v>
      </c>
      <c r="C6665" s="1" t="s">
        <v>745</v>
      </c>
      <c r="D6665" s="7">
        <v>147.0</v>
      </c>
      <c r="E6665" s="4">
        <v>46079.0</v>
      </c>
      <c r="F6665" s="5">
        <v>30.0</v>
      </c>
      <c r="G6665" s="5">
        <v>285.0</v>
      </c>
      <c r="H6665" s="5">
        <v>8383.0</v>
      </c>
      <c r="I6665" s="1" t="s">
        <v>21</v>
      </c>
      <c r="J6665" s="1" t="s">
        <v>221</v>
      </c>
      <c r="K6665" s="1" t="s">
        <v>111</v>
      </c>
      <c r="L6665" s="1" t="s">
        <v>5</v>
      </c>
      <c r="M6665" s="1" t="s">
        <v>23</v>
      </c>
      <c r="N6665" s="1" t="s">
        <v>7</v>
      </c>
      <c r="O6665" s="6"/>
    </row>
    <row r="6666">
      <c r="A6666" s="5">
        <v>114220.0</v>
      </c>
      <c r="B6666" s="2">
        <v>46081.0</v>
      </c>
      <c r="C6666" s="1" t="s">
        <v>745</v>
      </c>
      <c r="D6666" s="7">
        <v>102.0</v>
      </c>
      <c r="E6666" s="4">
        <v>46079.0</v>
      </c>
      <c r="F6666" s="5">
        <v>70.0</v>
      </c>
      <c r="G6666" s="5">
        <v>61.0</v>
      </c>
      <c r="H6666" s="5">
        <v>4216.0</v>
      </c>
      <c r="I6666" s="1" t="s">
        <v>21</v>
      </c>
      <c r="J6666" s="1" t="s">
        <v>221</v>
      </c>
      <c r="K6666" s="1" t="s">
        <v>111</v>
      </c>
      <c r="L6666" s="1" t="s">
        <v>5</v>
      </c>
      <c r="M6666" s="1" t="s">
        <v>23</v>
      </c>
      <c r="N6666" s="1" t="s">
        <v>7</v>
      </c>
      <c r="O6666" s="6"/>
    </row>
    <row r="6667">
      <c r="A6667" s="5">
        <v>114220.0</v>
      </c>
      <c r="B6667" s="2">
        <v>46081.0</v>
      </c>
      <c r="C6667" s="1" t="s">
        <v>745</v>
      </c>
      <c r="D6667" s="7">
        <v>325.0</v>
      </c>
      <c r="E6667" s="4">
        <v>46079.0</v>
      </c>
      <c r="F6667" s="5">
        <v>200.0</v>
      </c>
      <c r="G6667" s="5">
        <v>59.0</v>
      </c>
      <c r="H6667" s="5">
        <v>11592.0</v>
      </c>
      <c r="I6667" s="1" t="s">
        <v>33</v>
      </c>
      <c r="J6667" s="1" t="s">
        <v>221</v>
      </c>
      <c r="K6667" s="1" t="s">
        <v>111</v>
      </c>
      <c r="L6667" s="1" t="s">
        <v>5</v>
      </c>
      <c r="M6667" s="1" t="s">
        <v>23</v>
      </c>
      <c r="N6667" s="1" t="s">
        <v>7</v>
      </c>
      <c r="O6667" s="6"/>
    </row>
    <row r="6668">
      <c r="A6668" s="5">
        <v>114220.0</v>
      </c>
      <c r="B6668" s="2">
        <v>46081.0</v>
      </c>
      <c r="C6668" s="1" t="s">
        <v>745</v>
      </c>
      <c r="D6668" s="3" t="s">
        <v>967</v>
      </c>
      <c r="E6668" s="4">
        <v>46079.0</v>
      </c>
      <c r="F6668" s="5">
        <v>46.0</v>
      </c>
      <c r="G6668" s="5">
        <v>118.0</v>
      </c>
      <c r="H6668" s="5">
        <v>5324.0</v>
      </c>
      <c r="I6668" s="1" t="s">
        <v>21</v>
      </c>
      <c r="J6668" s="1" t="s">
        <v>221</v>
      </c>
      <c r="K6668" s="1" t="s">
        <v>111</v>
      </c>
      <c r="L6668" s="1" t="s">
        <v>5</v>
      </c>
      <c r="M6668" s="1" t="s">
        <v>23</v>
      </c>
      <c r="N6668" s="1" t="s">
        <v>7</v>
      </c>
      <c r="O6668" s="6"/>
    </row>
    <row r="6669">
      <c r="A6669" s="5">
        <v>114237.0</v>
      </c>
      <c r="B6669" s="2">
        <v>46081.0</v>
      </c>
      <c r="C6669" s="1" t="s">
        <v>11</v>
      </c>
      <c r="D6669" s="3" t="s">
        <v>925</v>
      </c>
      <c r="E6669" s="4">
        <v>46079.0</v>
      </c>
      <c r="F6669" s="5">
        <v>12.0</v>
      </c>
      <c r="G6669" s="5">
        <v>760.0</v>
      </c>
      <c r="H6669" s="5">
        <v>9125.0</v>
      </c>
      <c r="I6669" s="1" t="s">
        <v>21</v>
      </c>
      <c r="J6669" s="1" t="s">
        <v>12</v>
      </c>
      <c r="K6669" s="1" t="s">
        <v>13</v>
      </c>
      <c r="L6669" s="1" t="s">
        <v>5</v>
      </c>
      <c r="M6669" s="1" t="s">
        <v>23</v>
      </c>
      <c r="N6669" s="1" t="s">
        <v>7</v>
      </c>
      <c r="O6669" s="6"/>
    </row>
    <row r="6670">
      <c r="A6670" s="5">
        <v>114237.0</v>
      </c>
      <c r="B6670" s="2">
        <v>46081.0</v>
      </c>
      <c r="C6670" s="1" t="s">
        <v>11</v>
      </c>
      <c r="D6670" s="7">
        <v>360.0</v>
      </c>
      <c r="E6670" s="4">
        <v>46079.0</v>
      </c>
      <c r="F6670" s="5">
        <v>50.0</v>
      </c>
      <c r="G6670" s="5">
        <v>144.0</v>
      </c>
      <c r="H6670" s="5">
        <v>7201.0</v>
      </c>
      <c r="I6670" s="1" t="s">
        <v>229</v>
      </c>
      <c r="J6670" s="1" t="s">
        <v>12</v>
      </c>
      <c r="K6670" s="1" t="s">
        <v>13</v>
      </c>
      <c r="L6670" s="1" t="s">
        <v>5</v>
      </c>
      <c r="M6670" s="1" t="s">
        <v>23</v>
      </c>
      <c r="N6670" s="1" t="s">
        <v>7</v>
      </c>
      <c r="O6670" s="6"/>
    </row>
    <row r="6671">
      <c r="A6671" s="5">
        <v>114237.0</v>
      </c>
      <c r="B6671" s="2">
        <v>46081.0</v>
      </c>
      <c r="C6671" s="1" t="s">
        <v>11</v>
      </c>
      <c r="D6671" s="7">
        <v>183.0</v>
      </c>
      <c r="E6671" s="4">
        <v>46079.0</v>
      </c>
      <c r="F6671" s="5">
        <v>15.0</v>
      </c>
      <c r="G6671" s="5">
        <v>230.0</v>
      </c>
      <c r="H6671" s="5">
        <v>3457.0</v>
      </c>
      <c r="I6671" s="1" t="s">
        <v>21</v>
      </c>
      <c r="J6671" s="1" t="s">
        <v>12</v>
      </c>
      <c r="K6671" s="1" t="s">
        <v>13</v>
      </c>
      <c r="L6671" s="1" t="s">
        <v>5</v>
      </c>
      <c r="M6671" s="1" t="s">
        <v>23</v>
      </c>
      <c r="N6671" s="1" t="s">
        <v>7</v>
      </c>
      <c r="O6671" s="6"/>
    </row>
    <row r="6672">
      <c r="A6672" s="5">
        <v>114237.0</v>
      </c>
      <c r="B6672" s="2">
        <v>46081.0</v>
      </c>
      <c r="C6672" s="1" t="s">
        <v>11</v>
      </c>
      <c r="D6672" s="3" t="s">
        <v>324</v>
      </c>
      <c r="E6672" s="4">
        <v>46079.0</v>
      </c>
      <c r="F6672" s="5">
        <v>18.0</v>
      </c>
      <c r="G6672" s="5">
        <v>859.0</v>
      </c>
      <c r="H6672" s="5">
        <v>15467.0</v>
      </c>
      <c r="I6672" s="1" t="s">
        <v>21</v>
      </c>
      <c r="J6672" s="1" t="s">
        <v>12</v>
      </c>
      <c r="K6672" s="1" t="s">
        <v>13</v>
      </c>
      <c r="L6672" s="1" t="s">
        <v>5</v>
      </c>
      <c r="M6672" s="1" t="s">
        <v>23</v>
      </c>
      <c r="N6672" s="1" t="s">
        <v>7</v>
      </c>
      <c r="O6672" s="6"/>
    </row>
    <row r="6673">
      <c r="A6673" s="5">
        <v>114237.0</v>
      </c>
      <c r="B6673" s="2">
        <v>46081.0</v>
      </c>
      <c r="C6673" s="1" t="s">
        <v>11</v>
      </c>
      <c r="D6673" s="3" t="s">
        <v>31</v>
      </c>
      <c r="E6673" s="4">
        <v>46079.0</v>
      </c>
      <c r="F6673" s="5">
        <v>12.0</v>
      </c>
      <c r="G6673" s="5">
        <v>739.0</v>
      </c>
      <c r="H6673" s="5">
        <v>8871.0</v>
      </c>
      <c r="I6673" s="1" t="s">
        <v>21</v>
      </c>
      <c r="J6673" s="1" t="s">
        <v>12</v>
      </c>
      <c r="K6673" s="1" t="s">
        <v>13</v>
      </c>
      <c r="L6673" s="1" t="s">
        <v>5</v>
      </c>
      <c r="M6673" s="1" t="s">
        <v>23</v>
      </c>
      <c r="N6673" s="1" t="s">
        <v>7</v>
      </c>
      <c r="O6673" s="6"/>
    </row>
    <row r="6674">
      <c r="A6674" s="5">
        <v>114237.0</v>
      </c>
      <c r="B6674" s="2">
        <v>46081.0</v>
      </c>
      <c r="C6674" s="1" t="s">
        <v>11</v>
      </c>
      <c r="D6674" s="7">
        <v>1831.0</v>
      </c>
      <c r="E6674" s="4">
        <v>46079.0</v>
      </c>
      <c r="F6674" s="5">
        <v>15.0</v>
      </c>
      <c r="G6674" s="5">
        <v>197.0</v>
      </c>
      <c r="H6674" s="5">
        <v>2953.0</v>
      </c>
      <c r="I6674" s="1" t="s">
        <v>21</v>
      </c>
      <c r="J6674" s="1" t="s">
        <v>12</v>
      </c>
      <c r="K6674" s="1" t="s">
        <v>13</v>
      </c>
      <c r="L6674" s="1" t="s">
        <v>5</v>
      </c>
      <c r="M6674" s="1" t="s">
        <v>23</v>
      </c>
      <c r="N6674" s="1" t="s">
        <v>7</v>
      </c>
      <c r="O6674" s="6"/>
    </row>
    <row r="6675">
      <c r="A6675" s="5">
        <v>114237.0</v>
      </c>
      <c r="B6675" s="2">
        <v>46081.0</v>
      </c>
      <c r="C6675" s="1" t="s">
        <v>11</v>
      </c>
      <c r="D6675" s="3" t="s">
        <v>324</v>
      </c>
      <c r="E6675" s="4">
        <v>46079.0</v>
      </c>
      <c r="F6675" s="5">
        <v>12.0</v>
      </c>
      <c r="G6675" s="5">
        <v>859.0</v>
      </c>
      <c r="H6675" s="5">
        <v>10311.0</v>
      </c>
      <c r="I6675" s="1" t="s">
        <v>21</v>
      </c>
      <c r="J6675" s="1" t="s">
        <v>12</v>
      </c>
      <c r="K6675" s="1" t="s">
        <v>13</v>
      </c>
      <c r="L6675" s="1" t="s">
        <v>5</v>
      </c>
      <c r="M6675" s="1" t="s">
        <v>23</v>
      </c>
      <c r="N6675" s="1" t="s">
        <v>7</v>
      </c>
      <c r="O6675" s="6"/>
    </row>
    <row r="6676">
      <c r="A6676" s="5">
        <v>114237.0</v>
      </c>
      <c r="B6676" s="2">
        <v>46081.0</v>
      </c>
      <c r="C6676" s="1" t="s">
        <v>11</v>
      </c>
      <c r="D6676" s="3" t="s">
        <v>633</v>
      </c>
      <c r="E6676" s="4">
        <v>46079.0</v>
      </c>
      <c r="F6676" s="5">
        <v>66.0</v>
      </c>
      <c r="G6676" s="5">
        <v>220.0</v>
      </c>
      <c r="H6676" s="5">
        <v>14510.0</v>
      </c>
      <c r="I6676" s="1" t="s">
        <v>21</v>
      </c>
      <c r="J6676" s="1" t="s">
        <v>12</v>
      </c>
      <c r="K6676" s="1" t="s">
        <v>13</v>
      </c>
      <c r="L6676" s="1" t="s">
        <v>5</v>
      </c>
      <c r="M6676" s="1" t="s">
        <v>23</v>
      </c>
      <c r="N6676" s="1" t="s">
        <v>7</v>
      </c>
      <c r="O6676" s="6"/>
    </row>
    <row r="6677">
      <c r="A6677" s="5">
        <v>114237.0</v>
      </c>
      <c r="B6677" s="2">
        <v>46081.0</v>
      </c>
      <c r="C6677" s="1" t="s">
        <v>11</v>
      </c>
      <c r="D6677" s="3" t="s">
        <v>746</v>
      </c>
      <c r="E6677" s="4">
        <v>46079.0</v>
      </c>
      <c r="F6677" s="5">
        <v>50.0</v>
      </c>
      <c r="G6677" s="5">
        <v>90.0</v>
      </c>
      <c r="H6677" s="5">
        <v>4501.0</v>
      </c>
      <c r="I6677" s="1" t="s">
        <v>21</v>
      </c>
      <c r="J6677" s="1" t="s">
        <v>12</v>
      </c>
      <c r="K6677" s="1" t="s">
        <v>13</v>
      </c>
      <c r="L6677" s="1" t="s">
        <v>5</v>
      </c>
      <c r="M6677" s="1" t="s">
        <v>23</v>
      </c>
      <c r="N6677" s="1" t="s">
        <v>7</v>
      </c>
      <c r="O6677" s="6"/>
    </row>
    <row r="6678">
      <c r="A6678" s="5">
        <v>114237.0</v>
      </c>
      <c r="B6678" s="2">
        <v>46081.0</v>
      </c>
      <c r="C6678" s="1" t="s">
        <v>11</v>
      </c>
      <c r="D6678" s="7">
        <v>342.0</v>
      </c>
      <c r="E6678" s="4">
        <v>46079.0</v>
      </c>
      <c r="F6678" s="5">
        <v>100.0</v>
      </c>
      <c r="G6678" s="5">
        <v>41.0</v>
      </c>
      <c r="H6678" s="5">
        <v>4071.0</v>
      </c>
      <c r="I6678" s="1" t="s">
        <v>229</v>
      </c>
      <c r="J6678" s="1" t="s">
        <v>12</v>
      </c>
      <c r="K6678" s="1" t="s">
        <v>13</v>
      </c>
      <c r="L6678" s="1" t="s">
        <v>5</v>
      </c>
      <c r="M6678" s="1" t="s">
        <v>23</v>
      </c>
      <c r="N6678" s="1" t="s">
        <v>7</v>
      </c>
      <c r="O6678" s="6"/>
    </row>
    <row r="6679">
      <c r="A6679" s="5">
        <v>114237.0</v>
      </c>
      <c r="B6679" s="2">
        <v>46081.0</v>
      </c>
      <c r="C6679" s="1" t="s">
        <v>11</v>
      </c>
      <c r="D6679" s="7">
        <v>3727.0</v>
      </c>
      <c r="E6679" s="4">
        <v>46079.0</v>
      </c>
      <c r="F6679" s="5">
        <v>36.0</v>
      </c>
      <c r="G6679" s="5">
        <v>80.0</v>
      </c>
      <c r="H6679" s="5">
        <v>2890.0</v>
      </c>
      <c r="I6679" s="1" t="s">
        <v>229</v>
      </c>
      <c r="J6679" s="1" t="s">
        <v>12</v>
      </c>
      <c r="K6679" s="1" t="s">
        <v>13</v>
      </c>
      <c r="L6679" s="1" t="s">
        <v>5</v>
      </c>
      <c r="M6679" s="1" t="s">
        <v>23</v>
      </c>
      <c r="N6679" s="1" t="s">
        <v>7</v>
      </c>
      <c r="O6679" s="6"/>
    </row>
    <row r="6680">
      <c r="A6680" s="5">
        <v>114307.0</v>
      </c>
      <c r="B6680" s="2">
        <v>46081.0</v>
      </c>
      <c r="C6680" s="1" t="s">
        <v>1094</v>
      </c>
      <c r="D6680" s="7">
        <v>5206.0</v>
      </c>
      <c r="E6680" s="4">
        <v>46079.0</v>
      </c>
      <c r="F6680" s="5">
        <v>2.0</v>
      </c>
      <c r="G6680" s="5">
        <v>455.0</v>
      </c>
      <c r="H6680" s="5">
        <v>893.0</v>
      </c>
      <c r="I6680" s="1" t="s">
        <v>61</v>
      </c>
      <c r="J6680" s="1" t="s">
        <v>224</v>
      </c>
      <c r="K6680" s="1" t="s">
        <v>111</v>
      </c>
      <c r="L6680" s="1" t="s">
        <v>5</v>
      </c>
      <c r="M6680" s="1" t="s">
        <v>29</v>
      </c>
      <c r="N6680" s="1" t="s">
        <v>7</v>
      </c>
      <c r="O6680" s="6"/>
    </row>
    <row r="6681">
      <c r="A6681" s="5">
        <v>114307.0</v>
      </c>
      <c r="B6681" s="2">
        <v>46081.0</v>
      </c>
      <c r="C6681" s="1" t="s">
        <v>1094</v>
      </c>
      <c r="D6681" s="7">
        <v>5208.0</v>
      </c>
      <c r="E6681" s="4">
        <v>46079.0</v>
      </c>
      <c r="F6681" s="5">
        <v>2.0</v>
      </c>
      <c r="G6681" s="5">
        <v>547.0</v>
      </c>
      <c r="H6681" s="5">
        <v>1073.0</v>
      </c>
      <c r="I6681" s="1" t="s">
        <v>61</v>
      </c>
      <c r="J6681" s="1" t="s">
        <v>224</v>
      </c>
      <c r="K6681" s="1" t="s">
        <v>111</v>
      </c>
      <c r="L6681" s="1" t="s">
        <v>5</v>
      </c>
      <c r="M6681" s="1" t="s">
        <v>29</v>
      </c>
      <c r="N6681" s="1" t="s">
        <v>7</v>
      </c>
      <c r="O6681" s="6"/>
    </row>
    <row r="6682">
      <c r="A6682" s="5">
        <v>114307.0</v>
      </c>
      <c r="B6682" s="2">
        <v>46081.0</v>
      </c>
      <c r="C6682" s="1" t="s">
        <v>1094</v>
      </c>
      <c r="D6682" s="7">
        <v>5210.0</v>
      </c>
      <c r="E6682" s="4">
        <v>46079.0</v>
      </c>
      <c r="F6682" s="5">
        <v>2.0</v>
      </c>
      <c r="G6682" s="5">
        <v>350.0</v>
      </c>
      <c r="H6682" s="5">
        <v>685.0</v>
      </c>
      <c r="I6682" s="1" t="s">
        <v>61</v>
      </c>
      <c r="J6682" s="1" t="s">
        <v>224</v>
      </c>
      <c r="K6682" s="1" t="s">
        <v>111</v>
      </c>
      <c r="L6682" s="1" t="s">
        <v>5</v>
      </c>
      <c r="M6682" s="1" t="s">
        <v>29</v>
      </c>
      <c r="N6682" s="1" t="s">
        <v>7</v>
      </c>
      <c r="O6682" s="6"/>
    </row>
    <row r="6683">
      <c r="A6683" s="5">
        <v>114307.0</v>
      </c>
      <c r="B6683" s="2">
        <v>46081.0</v>
      </c>
      <c r="C6683" s="1" t="s">
        <v>1094</v>
      </c>
      <c r="D6683" s="7">
        <v>5202.0</v>
      </c>
      <c r="E6683" s="4">
        <v>46079.0</v>
      </c>
      <c r="F6683" s="5">
        <v>2.0</v>
      </c>
      <c r="G6683" s="5">
        <v>547.0</v>
      </c>
      <c r="H6683" s="5">
        <v>1073.0</v>
      </c>
      <c r="I6683" s="1" t="s">
        <v>61</v>
      </c>
      <c r="J6683" s="1" t="s">
        <v>224</v>
      </c>
      <c r="K6683" s="1" t="s">
        <v>111</v>
      </c>
      <c r="L6683" s="1" t="s">
        <v>5</v>
      </c>
      <c r="M6683" s="1" t="s">
        <v>29</v>
      </c>
      <c r="N6683" s="1" t="s">
        <v>7</v>
      </c>
      <c r="O6683" s="6"/>
    </row>
    <row r="6684">
      <c r="A6684" s="5">
        <v>114308.0</v>
      </c>
      <c r="B6684" s="2">
        <v>46081.0</v>
      </c>
      <c r="C6684" s="1" t="s">
        <v>1094</v>
      </c>
      <c r="D6684" s="3" t="s">
        <v>50</v>
      </c>
      <c r="E6684" s="4">
        <v>46079.0</v>
      </c>
      <c r="F6684" s="5">
        <v>120.0</v>
      </c>
      <c r="G6684" s="5">
        <v>318.0</v>
      </c>
      <c r="H6684" s="5">
        <v>37411.0</v>
      </c>
      <c r="I6684" s="1" t="s">
        <v>26</v>
      </c>
      <c r="J6684" s="1" t="s">
        <v>224</v>
      </c>
      <c r="K6684" s="1" t="s">
        <v>111</v>
      </c>
      <c r="L6684" s="1" t="s">
        <v>5</v>
      </c>
      <c r="M6684" s="1" t="s">
        <v>29</v>
      </c>
      <c r="N6684" s="1" t="s">
        <v>7</v>
      </c>
      <c r="O6684" s="6"/>
    </row>
    <row r="6685">
      <c r="A6685" s="5">
        <v>114356.0</v>
      </c>
      <c r="B6685" s="2">
        <v>46081.0</v>
      </c>
      <c r="C6685" s="1" t="s">
        <v>517</v>
      </c>
      <c r="D6685" s="3" t="s">
        <v>746</v>
      </c>
      <c r="E6685" s="4">
        <v>46079.0</v>
      </c>
      <c r="F6685" s="5">
        <v>50.0</v>
      </c>
      <c r="G6685" s="5">
        <v>90.0</v>
      </c>
      <c r="H6685" s="5">
        <v>4502.0</v>
      </c>
      <c r="I6685" s="1" t="s">
        <v>21</v>
      </c>
      <c r="J6685" s="1" t="s">
        <v>518</v>
      </c>
      <c r="K6685" s="1" t="s">
        <v>4</v>
      </c>
      <c r="L6685" s="1" t="s">
        <v>5</v>
      </c>
      <c r="M6685" s="1" t="s">
        <v>23</v>
      </c>
      <c r="N6685" s="1" t="s">
        <v>7</v>
      </c>
      <c r="O6685" s="6"/>
    </row>
    <row r="6686">
      <c r="A6686" s="5">
        <v>114356.0</v>
      </c>
      <c r="B6686" s="2">
        <v>46081.0</v>
      </c>
      <c r="C6686" s="1" t="s">
        <v>517</v>
      </c>
      <c r="D6686" s="7">
        <v>151.0</v>
      </c>
      <c r="E6686" s="4">
        <v>46079.0</v>
      </c>
      <c r="F6686" s="5">
        <v>280.0</v>
      </c>
      <c r="G6686" s="5">
        <v>143.0</v>
      </c>
      <c r="H6686" s="5">
        <v>40053.0</v>
      </c>
      <c r="I6686" s="1" t="s">
        <v>21</v>
      </c>
      <c r="J6686" s="1" t="s">
        <v>518</v>
      </c>
      <c r="K6686" s="1" t="s">
        <v>4</v>
      </c>
      <c r="L6686" s="1" t="s">
        <v>5</v>
      </c>
      <c r="M6686" s="1" t="s">
        <v>23</v>
      </c>
      <c r="N6686" s="1" t="s">
        <v>7</v>
      </c>
      <c r="O6686" s="6"/>
    </row>
    <row r="6687">
      <c r="A6687" s="5">
        <v>114356.0</v>
      </c>
      <c r="B6687" s="2">
        <v>46081.0</v>
      </c>
      <c r="C6687" s="1" t="s">
        <v>517</v>
      </c>
      <c r="D6687" s="7">
        <v>152.0</v>
      </c>
      <c r="E6687" s="4">
        <v>46079.0</v>
      </c>
      <c r="F6687" s="5">
        <v>220.0</v>
      </c>
      <c r="G6687" s="5">
        <v>194.0</v>
      </c>
      <c r="H6687" s="5">
        <v>42581.0</v>
      </c>
      <c r="I6687" s="1" t="s">
        <v>21</v>
      </c>
      <c r="J6687" s="1" t="s">
        <v>518</v>
      </c>
      <c r="K6687" s="1" t="s">
        <v>4</v>
      </c>
      <c r="L6687" s="1" t="s">
        <v>5</v>
      </c>
      <c r="M6687" s="1" t="s">
        <v>23</v>
      </c>
      <c r="N6687" s="1" t="s">
        <v>7</v>
      </c>
      <c r="O6687" s="6"/>
    </row>
    <row r="6688">
      <c r="A6688" s="5">
        <v>114356.0</v>
      </c>
      <c r="B6688" s="2">
        <v>46081.0</v>
      </c>
      <c r="C6688" s="1" t="s">
        <v>517</v>
      </c>
      <c r="D6688" s="7">
        <v>186.0</v>
      </c>
      <c r="E6688" s="4">
        <v>46079.0</v>
      </c>
      <c r="F6688" s="5">
        <v>64.0</v>
      </c>
      <c r="G6688" s="5">
        <v>60.0</v>
      </c>
      <c r="H6688" s="5">
        <v>3811.0</v>
      </c>
      <c r="I6688" s="1" t="s">
        <v>21</v>
      </c>
      <c r="J6688" s="1" t="s">
        <v>518</v>
      </c>
      <c r="K6688" s="1" t="s">
        <v>4</v>
      </c>
      <c r="L6688" s="1" t="s">
        <v>5</v>
      </c>
      <c r="M6688" s="1" t="s">
        <v>23</v>
      </c>
      <c r="N6688" s="1" t="s">
        <v>7</v>
      </c>
      <c r="O6688" s="6"/>
    </row>
    <row r="6689">
      <c r="A6689" s="5">
        <v>114356.0</v>
      </c>
      <c r="B6689" s="2">
        <v>46081.0</v>
      </c>
      <c r="C6689" s="1" t="s">
        <v>517</v>
      </c>
      <c r="D6689" s="7">
        <v>130.0</v>
      </c>
      <c r="E6689" s="4">
        <v>46079.0</v>
      </c>
      <c r="F6689" s="5">
        <v>66.0</v>
      </c>
      <c r="G6689" s="5">
        <v>143.0</v>
      </c>
      <c r="H6689" s="5">
        <v>9443.0</v>
      </c>
      <c r="I6689" s="1" t="s">
        <v>21</v>
      </c>
      <c r="J6689" s="1" t="s">
        <v>518</v>
      </c>
      <c r="K6689" s="1" t="s">
        <v>4</v>
      </c>
      <c r="L6689" s="1" t="s">
        <v>5</v>
      </c>
      <c r="M6689" s="1" t="s">
        <v>23</v>
      </c>
      <c r="N6689" s="1" t="s">
        <v>7</v>
      </c>
      <c r="O6689" s="6"/>
    </row>
    <row r="6690">
      <c r="A6690" s="5">
        <v>114356.0</v>
      </c>
      <c r="B6690" s="2">
        <v>46081.0</v>
      </c>
      <c r="C6690" s="1" t="s">
        <v>517</v>
      </c>
      <c r="D6690" s="7">
        <v>362.0</v>
      </c>
      <c r="E6690" s="4">
        <v>46079.0</v>
      </c>
      <c r="F6690" s="5">
        <v>50.0</v>
      </c>
      <c r="G6690" s="5">
        <v>218.0</v>
      </c>
      <c r="H6690" s="5">
        <v>10882.0</v>
      </c>
      <c r="I6690" s="1" t="s">
        <v>229</v>
      </c>
      <c r="J6690" s="1" t="s">
        <v>518</v>
      </c>
      <c r="K6690" s="1" t="s">
        <v>4</v>
      </c>
      <c r="L6690" s="1" t="s">
        <v>5</v>
      </c>
      <c r="M6690" s="1" t="s">
        <v>23</v>
      </c>
      <c r="N6690" s="1" t="s">
        <v>7</v>
      </c>
      <c r="O6690" s="6"/>
    </row>
    <row r="6691">
      <c r="A6691" s="5">
        <v>114356.0</v>
      </c>
      <c r="B6691" s="2">
        <v>46081.0</v>
      </c>
      <c r="C6691" s="1" t="s">
        <v>517</v>
      </c>
      <c r="D6691" s="7">
        <v>361.0</v>
      </c>
      <c r="E6691" s="4">
        <v>46079.0</v>
      </c>
      <c r="F6691" s="5">
        <v>100.0</v>
      </c>
      <c r="G6691" s="5">
        <v>173.0</v>
      </c>
      <c r="H6691" s="5">
        <v>17282.0</v>
      </c>
      <c r="I6691" s="1" t="s">
        <v>229</v>
      </c>
      <c r="J6691" s="1" t="s">
        <v>518</v>
      </c>
      <c r="K6691" s="1" t="s">
        <v>4</v>
      </c>
      <c r="L6691" s="1" t="s">
        <v>5</v>
      </c>
      <c r="M6691" s="1" t="s">
        <v>23</v>
      </c>
      <c r="N6691" s="1" t="s">
        <v>7</v>
      </c>
      <c r="O6691" s="6"/>
    </row>
    <row r="6692">
      <c r="A6692" s="5">
        <v>114356.0</v>
      </c>
      <c r="B6692" s="2">
        <v>46081.0</v>
      </c>
      <c r="C6692" s="1" t="s">
        <v>517</v>
      </c>
      <c r="D6692" s="7">
        <v>144.0</v>
      </c>
      <c r="E6692" s="4">
        <v>46079.0</v>
      </c>
      <c r="F6692" s="5">
        <v>360.0</v>
      </c>
      <c r="G6692" s="5">
        <v>98.0</v>
      </c>
      <c r="H6692" s="5">
        <v>35253.0</v>
      </c>
      <c r="I6692" s="1" t="s">
        <v>21</v>
      </c>
      <c r="J6692" s="1" t="s">
        <v>518</v>
      </c>
      <c r="K6692" s="1" t="s">
        <v>4</v>
      </c>
      <c r="L6692" s="1" t="s">
        <v>5</v>
      </c>
      <c r="M6692" s="1" t="s">
        <v>23</v>
      </c>
      <c r="N6692" s="1" t="s">
        <v>7</v>
      </c>
      <c r="O6692" s="6"/>
    </row>
    <row r="6693">
      <c r="A6693" s="5">
        <v>114356.0</v>
      </c>
      <c r="B6693" s="2">
        <v>46081.0</v>
      </c>
      <c r="C6693" s="1" t="s">
        <v>517</v>
      </c>
      <c r="D6693" s="7">
        <v>153.0</v>
      </c>
      <c r="E6693" s="4">
        <v>46079.0</v>
      </c>
      <c r="F6693" s="5">
        <v>150.0</v>
      </c>
      <c r="G6693" s="5">
        <v>365.0</v>
      </c>
      <c r="H6693" s="5">
        <v>54722.0</v>
      </c>
      <c r="I6693" s="1" t="s">
        <v>21</v>
      </c>
      <c r="J6693" s="1" t="s">
        <v>518</v>
      </c>
      <c r="K6693" s="1" t="s">
        <v>4</v>
      </c>
      <c r="L6693" s="1" t="s">
        <v>5</v>
      </c>
      <c r="M6693" s="1" t="s">
        <v>23</v>
      </c>
      <c r="N6693" s="1" t="s">
        <v>7</v>
      </c>
      <c r="O6693" s="6"/>
    </row>
    <row r="6694">
      <c r="A6694" s="5">
        <v>114356.0</v>
      </c>
      <c r="B6694" s="2">
        <v>46081.0</v>
      </c>
      <c r="C6694" s="1" t="s">
        <v>517</v>
      </c>
      <c r="D6694" s="7">
        <v>132.0</v>
      </c>
      <c r="E6694" s="4">
        <v>46079.0</v>
      </c>
      <c r="F6694" s="5">
        <v>13.0</v>
      </c>
      <c r="G6694" s="5">
        <v>308.0</v>
      </c>
      <c r="H6694" s="5">
        <v>4008.0</v>
      </c>
      <c r="I6694" s="1" t="s">
        <v>21</v>
      </c>
      <c r="J6694" s="1" t="s">
        <v>518</v>
      </c>
      <c r="K6694" s="1" t="s">
        <v>4</v>
      </c>
      <c r="L6694" s="1" t="s">
        <v>5</v>
      </c>
      <c r="M6694" s="1" t="s">
        <v>23</v>
      </c>
      <c r="N6694" s="1" t="s">
        <v>7</v>
      </c>
      <c r="O6694" s="6"/>
    </row>
    <row r="6695">
      <c r="A6695" s="5">
        <v>114356.0</v>
      </c>
      <c r="B6695" s="2">
        <v>46081.0</v>
      </c>
      <c r="C6695" s="1" t="s">
        <v>517</v>
      </c>
      <c r="D6695" s="3" t="s">
        <v>259</v>
      </c>
      <c r="E6695" s="4">
        <v>46079.0</v>
      </c>
      <c r="F6695" s="5">
        <v>33.0</v>
      </c>
      <c r="G6695" s="5">
        <v>170.0</v>
      </c>
      <c r="H6695" s="5">
        <v>5609.0</v>
      </c>
      <c r="I6695" s="1" t="s">
        <v>21</v>
      </c>
      <c r="J6695" s="1" t="s">
        <v>518</v>
      </c>
      <c r="K6695" s="1" t="s">
        <v>4</v>
      </c>
      <c r="L6695" s="1" t="s">
        <v>5</v>
      </c>
      <c r="M6695" s="1" t="s">
        <v>23</v>
      </c>
      <c r="N6695" s="1" t="s">
        <v>7</v>
      </c>
      <c r="O6695" s="6"/>
    </row>
    <row r="6696">
      <c r="A6696" s="5">
        <v>114356.0</v>
      </c>
      <c r="B6696" s="2">
        <v>46081.0</v>
      </c>
      <c r="C6696" s="1" t="s">
        <v>517</v>
      </c>
      <c r="D6696" s="7">
        <v>145.0</v>
      </c>
      <c r="E6696" s="4">
        <v>46079.0</v>
      </c>
      <c r="F6696" s="5">
        <v>35.0</v>
      </c>
      <c r="G6696" s="5">
        <v>212.0</v>
      </c>
      <c r="H6696" s="5">
        <v>7428.0</v>
      </c>
      <c r="I6696" s="1" t="s">
        <v>21</v>
      </c>
      <c r="J6696" s="1" t="s">
        <v>518</v>
      </c>
      <c r="K6696" s="1" t="s">
        <v>4</v>
      </c>
      <c r="L6696" s="1" t="s">
        <v>5</v>
      </c>
      <c r="M6696" s="1" t="s">
        <v>23</v>
      </c>
      <c r="N6696" s="1" t="s">
        <v>7</v>
      </c>
      <c r="O6696" s="6"/>
    </row>
    <row r="6697">
      <c r="A6697" s="5">
        <v>114356.0</v>
      </c>
      <c r="B6697" s="2">
        <v>46081.0</v>
      </c>
      <c r="C6697" s="1" t="s">
        <v>517</v>
      </c>
      <c r="D6697" s="7">
        <v>123.0</v>
      </c>
      <c r="E6697" s="4">
        <v>46079.0</v>
      </c>
      <c r="F6697" s="5">
        <v>60.0</v>
      </c>
      <c r="G6697" s="5">
        <v>113.0</v>
      </c>
      <c r="H6697" s="5">
        <v>6799.0</v>
      </c>
      <c r="I6697" s="1" t="s">
        <v>21</v>
      </c>
      <c r="J6697" s="1" t="s">
        <v>518</v>
      </c>
      <c r="K6697" s="1" t="s">
        <v>4</v>
      </c>
      <c r="L6697" s="1" t="s">
        <v>5</v>
      </c>
      <c r="M6697" s="1" t="s">
        <v>23</v>
      </c>
      <c r="N6697" s="1" t="s">
        <v>7</v>
      </c>
      <c r="O6697" s="6"/>
    </row>
    <row r="6698">
      <c r="A6698" s="5">
        <v>114356.0</v>
      </c>
      <c r="B6698" s="2">
        <v>46081.0</v>
      </c>
      <c r="C6698" s="1" t="s">
        <v>517</v>
      </c>
      <c r="D6698" s="7">
        <v>5211.0</v>
      </c>
      <c r="E6698" s="4">
        <v>46079.0</v>
      </c>
      <c r="F6698" s="5">
        <v>52.0</v>
      </c>
      <c r="G6698" s="5">
        <v>142.0</v>
      </c>
      <c r="H6698" s="5">
        <v>7390.0</v>
      </c>
      <c r="I6698" s="1" t="s">
        <v>21</v>
      </c>
      <c r="J6698" s="1" t="s">
        <v>518</v>
      </c>
      <c r="K6698" s="1" t="s">
        <v>4</v>
      </c>
      <c r="L6698" s="1" t="s">
        <v>5</v>
      </c>
      <c r="M6698" s="1" t="s">
        <v>23</v>
      </c>
      <c r="N6698" s="1" t="s">
        <v>7</v>
      </c>
      <c r="O6698" s="6"/>
    </row>
    <row r="6699">
      <c r="A6699" s="5">
        <v>114356.0</v>
      </c>
      <c r="B6699" s="2">
        <v>46081.0</v>
      </c>
      <c r="C6699" s="1" t="s">
        <v>517</v>
      </c>
      <c r="D6699" s="7">
        <v>147.0</v>
      </c>
      <c r="E6699" s="4">
        <v>46079.0</v>
      </c>
      <c r="F6699" s="5">
        <v>30.0</v>
      </c>
      <c r="G6699" s="5">
        <v>285.0</v>
      </c>
      <c r="H6699" s="5">
        <v>8556.0</v>
      </c>
      <c r="I6699" s="1" t="s">
        <v>21</v>
      </c>
      <c r="J6699" s="1" t="s">
        <v>518</v>
      </c>
      <c r="K6699" s="1" t="s">
        <v>4</v>
      </c>
      <c r="L6699" s="1" t="s">
        <v>5</v>
      </c>
      <c r="M6699" s="1" t="s">
        <v>23</v>
      </c>
      <c r="N6699" s="1" t="s">
        <v>7</v>
      </c>
      <c r="O6699" s="6"/>
    </row>
    <row r="6700">
      <c r="A6700" s="5">
        <v>114356.0</v>
      </c>
      <c r="B6700" s="2">
        <v>46081.0</v>
      </c>
      <c r="C6700" s="1" t="s">
        <v>517</v>
      </c>
      <c r="D6700" s="7">
        <v>124.0</v>
      </c>
      <c r="E6700" s="4">
        <v>46079.0</v>
      </c>
      <c r="F6700" s="5">
        <v>92.0</v>
      </c>
      <c r="G6700" s="5">
        <v>132.0</v>
      </c>
      <c r="H6700" s="5">
        <v>12190.0</v>
      </c>
      <c r="I6700" s="1" t="s">
        <v>21</v>
      </c>
      <c r="J6700" s="1" t="s">
        <v>518</v>
      </c>
      <c r="K6700" s="1" t="s">
        <v>4</v>
      </c>
      <c r="L6700" s="1" t="s">
        <v>5</v>
      </c>
      <c r="M6700" s="1" t="s">
        <v>23</v>
      </c>
      <c r="N6700" s="1" t="s">
        <v>7</v>
      </c>
      <c r="O6700" s="6"/>
    </row>
    <row r="6701">
      <c r="A6701" s="5">
        <v>114356.0</v>
      </c>
      <c r="B6701" s="2">
        <v>46081.0</v>
      </c>
      <c r="C6701" s="1" t="s">
        <v>517</v>
      </c>
      <c r="D6701" s="7">
        <v>187.0</v>
      </c>
      <c r="E6701" s="4">
        <v>46079.0</v>
      </c>
      <c r="F6701" s="5">
        <v>88.0</v>
      </c>
      <c r="G6701" s="5">
        <v>263.0</v>
      </c>
      <c r="H6701" s="5">
        <v>23150.0</v>
      </c>
      <c r="I6701" s="1" t="s">
        <v>21</v>
      </c>
      <c r="J6701" s="1" t="s">
        <v>518</v>
      </c>
      <c r="K6701" s="1" t="s">
        <v>4</v>
      </c>
      <c r="L6701" s="1" t="s">
        <v>5</v>
      </c>
      <c r="M6701" s="1" t="s">
        <v>23</v>
      </c>
      <c r="N6701" s="1" t="s">
        <v>7</v>
      </c>
      <c r="O6701" s="6"/>
    </row>
    <row r="6702">
      <c r="A6702" s="5">
        <v>114357.0</v>
      </c>
      <c r="B6702" s="2">
        <v>46081.0</v>
      </c>
      <c r="C6702" s="1" t="s">
        <v>517</v>
      </c>
      <c r="D6702" s="3" t="s">
        <v>88</v>
      </c>
      <c r="E6702" s="4">
        <v>46079.0</v>
      </c>
      <c r="F6702" s="5">
        <v>10.0</v>
      </c>
      <c r="G6702" s="5">
        <v>1983.0</v>
      </c>
      <c r="H6702" s="5">
        <v>19836.0</v>
      </c>
      <c r="I6702" s="1" t="s">
        <v>58</v>
      </c>
      <c r="J6702" s="1" t="s">
        <v>518</v>
      </c>
      <c r="K6702" s="1" t="s">
        <v>4</v>
      </c>
      <c r="L6702" s="1" t="s">
        <v>5</v>
      </c>
      <c r="M6702" s="1" t="s">
        <v>59</v>
      </c>
      <c r="N6702" s="1" t="s">
        <v>7</v>
      </c>
      <c r="O6702" s="6"/>
    </row>
    <row r="6703">
      <c r="A6703" s="5">
        <v>114357.0</v>
      </c>
      <c r="B6703" s="2">
        <v>46081.0</v>
      </c>
      <c r="C6703" s="1" t="s">
        <v>517</v>
      </c>
      <c r="D6703" s="3" t="s">
        <v>539</v>
      </c>
      <c r="E6703" s="4">
        <v>46079.0</v>
      </c>
      <c r="F6703" s="5">
        <v>5.0</v>
      </c>
      <c r="G6703" s="5">
        <v>1725.0</v>
      </c>
      <c r="H6703" s="5">
        <v>8626.0</v>
      </c>
      <c r="I6703" s="1" t="s">
        <v>58</v>
      </c>
      <c r="J6703" s="1" t="s">
        <v>518</v>
      </c>
      <c r="K6703" s="1" t="s">
        <v>4</v>
      </c>
      <c r="L6703" s="1" t="s">
        <v>5</v>
      </c>
      <c r="M6703" s="1" t="s">
        <v>59</v>
      </c>
      <c r="N6703" s="1" t="s">
        <v>7</v>
      </c>
      <c r="O6703" s="6"/>
    </row>
    <row r="6704">
      <c r="A6704" s="5">
        <v>114376.0</v>
      </c>
      <c r="B6704" s="2">
        <v>46081.0</v>
      </c>
      <c r="C6704" s="1" t="s">
        <v>11</v>
      </c>
      <c r="D6704" s="3" t="s">
        <v>60</v>
      </c>
      <c r="E6704" s="4">
        <v>46079.0</v>
      </c>
      <c r="F6704" s="5">
        <v>20.0</v>
      </c>
      <c r="G6704" s="5">
        <v>3267.0</v>
      </c>
      <c r="H6704" s="5">
        <v>65333.0</v>
      </c>
      <c r="I6704" s="1" t="s">
        <v>58</v>
      </c>
      <c r="J6704" s="1" t="s">
        <v>12</v>
      </c>
      <c r="K6704" s="1" t="s">
        <v>13</v>
      </c>
      <c r="L6704" s="1" t="s">
        <v>5</v>
      </c>
      <c r="M6704" s="1" t="s">
        <v>59</v>
      </c>
      <c r="N6704" s="1" t="s">
        <v>7</v>
      </c>
      <c r="O6704" s="6"/>
    </row>
    <row r="6705">
      <c r="A6705" s="5">
        <v>114376.0</v>
      </c>
      <c r="B6705" s="2">
        <v>46081.0</v>
      </c>
      <c r="C6705" s="1" t="s">
        <v>11</v>
      </c>
      <c r="D6705" s="3" t="s">
        <v>749</v>
      </c>
      <c r="E6705" s="4">
        <v>46079.0</v>
      </c>
      <c r="F6705" s="5">
        <v>100.0</v>
      </c>
      <c r="G6705" s="5">
        <v>42.0</v>
      </c>
      <c r="H6705" s="5">
        <v>4233.0</v>
      </c>
      <c r="I6705" s="1" t="s">
        <v>320</v>
      </c>
      <c r="J6705" s="1" t="s">
        <v>12</v>
      </c>
      <c r="K6705" s="1" t="s">
        <v>13</v>
      </c>
      <c r="L6705" s="1" t="s">
        <v>5</v>
      </c>
      <c r="M6705" s="1" t="s">
        <v>59</v>
      </c>
      <c r="N6705" s="1" t="s">
        <v>7</v>
      </c>
      <c r="O6705" s="6"/>
    </row>
    <row r="6706">
      <c r="A6706" s="5">
        <v>114376.0</v>
      </c>
      <c r="B6706" s="2">
        <v>46081.0</v>
      </c>
      <c r="C6706" s="1" t="s">
        <v>11</v>
      </c>
      <c r="D6706" s="3" t="s">
        <v>747</v>
      </c>
      <c r="E6706" s="4">
        <v>46079.0</v>
      </c>
      <c r="F6706" s="5">
        <v>100.0</v>
      </c>
      <c r="G6706" s="5">
        <v>42.0</v>
      </c>
      <c r="H6706" s="5">
        <v>4233.0</v>
      </c>
      <c r="I6706" s="1" t="s">
        <v>320</v>
      </c>
      <c r="J6706" s="1" t="s">
        <v>12</v>
      </c>
      <c r="K6706" s="1" t="s">
        <v>13</v>
      </c>
      <c r="L6706" s="1" t="s">
        <v>5</v>
      </c>
      <c r="M6706" s="1" t="s">
        <v>59</v>
      </c>
      <c r="N6706" s="1" t="s">
        <v>7</v>
      </c>
      <c r="O6706" s="6"/>
    </row>
    <row r="6707">
      <c r="A6707" s="5">
        <v>114396.0</v>
      </c>
      <c r="B6707" s="2">
        <v>46081.0</v>
      </c>
      <c r="C6707" s="1" t="s">
        <v>99</v>
      </c>
      <c r="D6707" s="7">
        <v>1391.0</v>
      </c>
      <c r="E6707" s="4">
        <v>46079.0</v>
      </c>
      <c r="F6707" s="5">
        <v>492.0</v>
      </c>
      <c r="G6707" s="5">
        <v>77.0</v>
      </c>
      <c r="H6707" s="5">
        <v>37963.0</v>
      </c>
      <c r="I6707" s="1" t="s">
        <v>21</v>
      </c>
      <c r="J6707" s="1" t="s">
        <v>22</v>
      </c>
      <c r="K6707" s="1" t="s">
        <v>4</v>
      </c>
      <c r="L6707" s="1" t="s">
        <v>5</v>
      </c>
      <c r="M6707" s="1" t="s">
        <v>23</v>
      </c>
      <c r="N6707" s="1" t="s">
        <v>7</v>
      </c>
      <c r="O6707" s="6"/>
    </row>
    <row r="6708">
      <c r="A6708" s="5">
        <v>114396.0</v>
      </c>
      <c r="B6708" s="2">
        <v>46081.0</v>
      </c>
      <c r="C6708" s="1" t="s">
        <v>99</v>
      </c>
      <c r="D6708" s="3" t="s">
        <v>1179</v>
      </c>
      <c r="E6708" s="4">
        <v>46079.0</v>
      </c>
      <c r="F6708" s="5">
        <v>300.0</v>
      </c>
      <c r="G6708" s="5">
        <v>193.0</v>
      </c>
      <c r="H6708" s="5">
        <v>57959.0</v>
      </c>
      <c r="I6708" s="1" t="s">
        <v>21</v>
      </c>
      <c r="J6708" s="1" t="s">
        <v>22</v>
      </c>
      <c r="K6708" s="1" t="s">
        <v>4</v>
      </c>
      <c r="L6708" s="1" t="s">
        <v>5</v>
      </c>
      <c r="M6708" s="1" t="s">
        <v>23</v>
      </c>
      <c r="N6708" s="1" t="s">
        <v>7</v>
      </c>
      <c r="O6708" s="6"/>
    </row>
    <row r="6709">
      <c r="A6709" s="5">
        <v>114396.0</v>
      </c>
      <c r="B6709" s="2">
        <v>46081.0</v>
      </c>
      <c r="C6709" s="1" t="s">
        <v>99</v>
      </c>
      <c r="D6709" s="7">
        <v>144.0</v>
      </c>
      <c r="E6709" s="4">
        <v>46079.0</v>
      </c>
      <c r="F6709" s="5">
        <v>810.0</v>
      </c>
      <c r="G6709" s="5">
        <v>96.0</v>
      </c>
      <c r="H6709" s="5">
        <v>77732.0</v>
      </c>
      <c r="I6709" s="1" t="s">
        <v>21</v>
      </c>
      <c r="J6709" s="1" t="s">
        <v>22</v>
      </c>
      <c r="K6709" s="1" t="s">
        <v>4</v>
      </c>
      <c r="L6709" s="1" t="s">
        <v>5</v>
      </c>
      <c r="M6709" s="1" t="s">
        <v>23</v>
      </c>
      <c r="N6709" s="1" t="s">
        <v>7</v>
      </c>
      <c r="O6709" s="6"/>
    </row>
    <row r="6710">
      <c r="A6710" s="5">
        <v>114396.0</v>
      </c>
      <c r="B6710" s="2">
        <v>46081.0</v>
      </c>
      <c r="C6710" s="1" t="s">
        <v>99</v>
      </c>
      <c r="D6710" s="7">
        <v>323.0</v>
      </c>
      <c r="E6710" s="4">
        <v>46079.0</v>
      </c>
      <c r="F6710" s="5">
        <v>400.0</v>
      </c>
      <c r="G6710" s="5">
        <v>45.0</v>
      </c>
      <c r="H6710" s="5">
        <v>18069.0</v>
      </c>
      <c r="I6710" s="1" t="s">
        <v>33</v>
      </c>
      <c r="J6710" s="1" t="s">
        <v>22</v>
      </c>
      <c r="K6710" s="1" t="s">
        <v>4</v>
      </c>
      <c r="L6710" s="1" t="s">
        <v>5</v>
      </c>
      <c r="M6710" s="1" t="s">
        <v>23</v>
      </c>
      <c r="N6710" s="1" t="s">
        <v>7</v>
      </c>
      <c r="O6710" s="6"/>
    </row>
    <row r="6711">
      <c r="A6711" s="5">
        <v>114396.0</v>
      </c>
      <c r="B6711" s="2">
        <v>46081.0</v>
      </c>
      <c r="C6711" s="1" t="s">
        <v>99</v>
      </c>
      <c r="D6711" s="7">
        <v>324.0</v>
      </c>
      <c r="E6711" s="4">
        <v>46079.0</v>
      </c>
      <c r="F6711" s="5">
        <v>600.0</v>
      </c>
      <c r="G6711" s="5">
        <v>56.0</v>
      </c>
      <c r="H6711" s="5">
        <v>33311.0</v>
      </c>
      <c r="I6711" s="1" t="s">
        <v>33</v>
      </c>
      <c r="J6711" s="1" t="s">
        <v>22</v>
      </c>
      <c r="K6711" s="1" t="s">
        <v>4</v>
      </c>
      <c r="L6711" s="1" t="s">
        <v>5</v>
      </c>
      <c r="M6711" s="1" t="s">
        <v>23</v>
      </c>
      <c r="N6711" s="1" t="s">
        <v>7</v>
      </c>
      <c r="O6711" s="6"/>
    </row>
    <row r="6712">
      <c r="A6712" s="5">
        <v>114396.0</v>
      </c>
      <c r="B6712" s="2">
        <v>46081.0</v>
      </c>
      <c r="C6712" s="1" t="s">
        <v>99</v>
      </c>
      <c r="D6712" s="7">
        <v>113.0</v>
      </c>
      <c r="E6712" s="4">
        <v>46079.0</v>
      </c>
      <c r="F6712" s="5">
        <v>336.0</v>
      </c>
      <c r="G6712" s="5">
        <v>44.0</v>
      </c>
      <c r="H6712" s="5">
        <v>14863.0</v>
      </c>
      <c r="I6712" s="1" t="s">
        <v>21</v>
      </c>
      <c r="J6712" s="1" t="s">
        <v>22</v>
      </c>
      <c r="K6712" s="1" t="s">
        <v>4</v>
      </c>
      <c r="L6712" s="1" t="s">
        <v>5</v>
      </c>
      <c r="M6712" s="1" t="s">
        <v>23</v>
      </c>
      <c r="N6712" s="1" t="s">
        <v>7</v>
      </c>
      <c r="O6712" s="6"/>
    </row>
    <row r="6713">
      <c r="A6713" s="5">
        <v>114397.0</v>
      </c>
      <c r="B6713" s="2">
        <v>46081.0</v>
      </c>
      <c r="C6713" s="1" t="s">
        <v>99</v>
      </c>
      <c r="D6713" s="7">
        <v>152.0</v>
      </c>
      <c r="E6713" s="4">
        <v>46079.0</v>
      </c>
      <c r="F6713" s="5">
        <v>220.0</v>
      </c>
      <c r="G6713" s="5">
        <v>194.0</v>
      </c>
      <c r="H6713" s="5">
        <v>42583.0</v>
      </c>
      <c r="I6713" s="1" t="s">
        <v>21</v>
      </c>
      <c r="J6713" s="1" t="s">
        <v>22</v>
      </c>
      <c r="K6713" s="1" t="s">
        <v>4</v>
      </c>
      <c r="L6713" s="1" t="s">
        <v>5</v>
      </c>
      <c r="M6713" s="1" t="s">
        <v>23</v>
      </c>
      <c r="N6713" s="1" t="s">
        <v>7</v>
      </c>
      <c r="O6713" s="6"/>
    </row>
    <row r="6714">
      <c r="A6714" s="5">
        <v>114397.0</v>
      </c>
      <c r="B6714" s="2">
        <v>46081.0</v>
      </c>
      <c r="C6714" s="1" t="s">
        <v>99</v>
      </c>
      <c r="D6714" s="7">
        <v>175.0</v>
      </c>
      <c r="E6714" s="4">
        <v>46079.0</v>
      </c>
      <c r="F6714" s="5">
        <v>50.0</v>
      </c>
      <c r="G6714" s="5">
        <v>95.0</v>
      </c>
      <c r="H6714" s="5">
        <v>4756.0</v>
      </c>
      <c r="I6714" s="1" t="s">
        <v>21</v>
      </c>
      <c r="J6714" s="1" t="s">
        <v>22</v>
      </c>
      <c r="K6714" s="1" t="s">
        <v>4</v>
      </c>
      <c r="L6714" s="1" t="s">
        <v>5</v>
      </c>
      <c r="M6714" s="1" t="s">
        <v>23</v>
      </c>
      <c r="N6714" s="1" t="s">
        <v>7</v>
      </c>
      <c r="O6714" s="6"/>
    </row>
    <row r="6715">
      <c r="A6715" s="5">
        <v>114397.0</v>
      </c>
      <c r="B6715" s="2">
        <v>46081.0</v>
      </c>
      <c r="C6715" s="1" t="s">
        <v>99</v>
      </c>
      <c r="D6715" s="7">
        <v>151.0</v>
      </c>
      <c r="E6715" s="4">
        <v>46079.0</v>
      </c>
      <c r="F6715" s="5">
        <v>350.0</v>
      </c>
      <c r="G6715" s="5">
        <v>143.0</v>
      </c>
      <c r="H6715" s="5">
        <v>50068.0</v>
      </c>
      <c r="I6715" s="1" t="s">
        <v>21</v>
      </c>
      <c r="J6715" s="1" t="s">
        <v>22</v>
      </c>
      <c r="K6715" s="1" t="s">
        <v>4</v>
      </c>
      <c r="L6715" s="1" t="s">
        <v>5</v>
      </c>
      <c r="M6715" s="1" t="s">
        <v>23</v>
      </c>
      <c r="N6715" s="1" t="s">
        <v>7</v>
      </c>
      <c r="O6715" s="6"/>
    </row>
    <row r="6716">
      <c r="A6716" s="5">
        <v>114412.0</v>
      </c>
      <c r="B6716" s="2">
        <v>46081.0</v>
      </c>
      <c r="C6716" s="1" t="s">
        <v>1094</v>
      </c>
      <c r="D6716" s="7">
        <v>667.0</v>
      </c>
      <c r="E6716" s="4">
        <v>46079.0</v>
      </c>
      <c r="F6716" s="5">
        <v>12.0</v>
      </c>
      <c r="G6716" s="5">
        <v>955.0</v>
      </c>
      <c r="H6716" s="5">
        <v>11235.0</v>
      </c>
      <c r="I6716" s="1" t="s">
        <v>265</v>
      </c>
      <c r="J6716" s="1" t="s">
        <v>224</v>
      </c>
      <c r="K6716" s="1" t="s">
        <v>111</v>
      </c>
      <c r="L6716" s="1" t="s">
        <v>5</v>
      </c>
      <c r="M6716" s="1" t="s">
        <v>23</v>
      </c>
      <c r="N6716" s="1" t="s">
        <v>7</v>
      </c>
      <c r="O6716" s="6"/>
    </row>
    <row r="6717">
      <c r="A6717" s="5">
        <v>114412.0</v>
      </c>
      <c r="B6717" s="2">
        <v>46081.0</v>
      </c>
      <c r="C6717" s="1" t="s">
        <v>1094</v>
      </c>
      <c r="D6717" s="7">
        <v>144.0</v>
      </c>
      <c r="E6717" s="4">
        <v>46079.0</v>
      </c>
      <c r="F6717" s="5">
        <v>90.0</v>
      </c>
      <c r="G6717" s="5">
        <v>98.0</v>
      </c>
      <c r="H6717" s="5">
        <v>8638.0</v>
      </c>
      <c r="I6717" s="1" t="s">
        <v>21</v>
      </c>
      <c r="J6717" s="1" t="s">
        <v>224</v>
      </c>
      <c r="K6717" s="1" t="s">
        <v>111</v>
      </c>
      <c r="L6717" s="1" t="s">
        <v>5</v>
      </c>
      <c r="M6717" s="1" t="s">
        <v>23</v>
      </c>
      <c r="N6717" s="1" t="s">
        <v>7</v>
      </c>
      <c r="O6717" s="6"/>
    </row>
    <row r="6718">
      <c r="A6718" s="5">
        <v>114412.0</v>
      </c>
      <c r="B6718" s="2">
        <v>46081.0</v>
      </c>
      <c r="C6718" s="1" t="s">
        <v>1094</v>
      </c>
      <c r="D6718" s="7">
        <v>153.0</v>
      </c>
      <c r="E6718" s="4">
        <v>46079.0</v>
      </c>
      <c r="F6718" s="5">
        <v>88.0</v>
      </c>
      <c r="G6718" s="5">
        <v>328.0</v>
      </c>
      <c r="H6718" s="5">
        <v>28316.0</v>
      </c>
      <c r="I6718" s="1" t="s">
        <v>21</v>
      </c>
      <c r="J6718" s="1" t="s">
        <v>224</v>
      </c>
      <c r="K6718" s="1" t="s">
        <v>111</v>
      </c>
      <c r="L6718" s="1" t="s">
        <v>5</v>
      </c>
      <c r="M6718" s="1" t="s">
        <v>23</v>
      </c>
      <c r="N6718" s="1" t="s">
        <v>7</v>
      </c>
      <c r="O6718" s="6"/>
    </row>
    <row r="6719">
      <c r="A6719" s="5">
        <v>114412.0</v>
      </c>
      <c r="B6719" s="2">
        <v>46081.0</v>
      </c>
      <c r="C6719" s="1" t="s">
        <v>1094</v>
      </c>
      <c r="D6719" s="3" t="s">
        <v>602</v>
      </c>
      <c r="E6719" s="4">
        <v>46079.0</v>
      </c>
      <c r="F6719" s="5">
        <v>11.0</v>
      </c>
      <c r="G6719" s="5">
        <v>756.0</v>
      </c>
      <c r="H6719" s="5">
        <v>8151.0</v>
      </c>
      <c r="I6719" s="1" t="s">
        <v>21</v>
      </c>
      <c r="J6719" s="1" t="s">
        <v>224</v>
      </c>
      <c r="K6719" s="1" t="s">
        <v>111</v>
      </c>
      <c r="L6719" s="1" t="s">
        <v>5</v>
      </c>
      <c r="M6719" s="1" t="s">
        <v>23</v>
      </c>
      <c r="N6719" s="1" t="s">
        <v>7</v>
      </c>
      <c r="O6719" s="6"/>
    </row>
    <row r="6720">
      <c r="A6720" s="5">
        <v>114412.0</v>
      </c>
      <c r="B6720" s="2">
        <v>46081.0</v>
      </c>
      <c r="C6720" s="1" t="s">
        <v>1094</v>
      </c>
      <c r="D6720" s="7">
        <v>103.0</v>
      </c>
      <c r="E6720" s="4">
        <v>46079.0</v>
      </c>
      <c r="F6720" s="5">
        <v>108.0</v>
      </c>
      <c r="G6720" s="5">
        <v>53.0</v>
      </c>
      <c r="H6720" s="5">
        <v>5590.0</v>
      </c>
      <c r="I6720" s="1" t="s">
        <v>21</v>
      </c>
      <c r="J6720" s="1" t="s">
        <v>224</v>
      </c>
      <c r="K6720" s="1" t="s">
        <v>111</v>
      </c>
      <c r="L6720" s="1" t="s">
        <v>5</v>
      </c>
      <c r="M6720" s="1" t="s">
        <v>23</v>
      </c>
      <c r="N6720" s="1" t="s">
        <v>7</v>
      </c>
      <c r="O6720" s="6"/>
    </row>
    <row r="6721">
      <c r="A6721" s="5">
        <v>114412.0</v>
      </c>
      <c r="B6721" s="2">
        <v>46081.0</v>
      </c>
      <c r="C6721" s="1" t="s">
        <v>1094</v>
      </c>
      <c r="D6721" s="7">
        <v>127.0</v>
      </c>
      <c r="E6721" s="4">
        <v>46079.0</v>
      </c>
      <c r="F6721" s="5">
        <v>198.0</v>
      </c>
      <c r="G6721" s="5">
        <v>114.0</v>
      </c>
      <c r="H6721" s="5">
        <v>22169.0</v>
      </c>
      <c r="I6721" s="1" t="s">
        <v>21</v>
      </c>
      <c r="J6721" s="1" t="s">
        <v>224</v>
      </c>
      <c r="K6721" s="1" t="s">
        <v>111</v>
      </c>
      <c r="L6721" s="1" t="s">
        <v>5</v>
      </c>
      <c r="M6721" s="1" t="s">
        <v>23</v>
      </c>
      <c r="N6721" s="1" t="s">
        <v>7</v>
      </c>
      <c r="O6721" s="6"/>
    </row>
    <row r="6722">
      <c r="A6722" s="5">
        <v>114412.0</v>
      </c>
      <c r="B6722" s="2">
        <v>46081.0</v>
      </c>
      <c r="C6722" s="1" t="s">
        <v>1094</v>
      </c>
      <c r="D6722" s="7">
        <v>344.0</v>
      </c>
      <c r="E6722" s="4">
        <v>46079.0</v>
      </c>
      <c r="F6722" s="5">
        <v>50.0</v>
      </c>
      <c r="G6722" s="5">
        <v>77.0</v>
      </c>
      <c r="H6722" s="5">
        <v>3768.0</v>
      </c>
      <c r="I6722" s="1" t="s">
        <v>229</v>
      </c>
      <c r="J6722" s="1" t="s">
        <v>224</v>
      </c>
      <c r="K6722" s="1" t="s">
        <v>111</v>
      </c>
      <c r="L6722" s="1" t="s">
        <v>5</v>
      </c>
      <c r="M6722" s="1" t="s">
        <v>23</v>
      </c>
      <c r="N6722" s="1" t="s">
        <v>7</v>
      </c>
      <c r="O6722" s="6"/>
    </row>
    <row r="6723">
      <c r="A6723" s="5">
        <v>114412.0</v>
      </c>
      <c r="B6723" s="2">
        <v>46081.0</v>
      </c>
      <c r="C6723" s="1" t="s">
        <v>1094</v>
      </c>
      <c r="D6723" s="7">
        <v>147.0</v>
      </c>
      <c r="E6723" s="4">
        <v>46079.0</v>
      </c>
      <c r="F6723" s="5">
        <v>30.0</v>
      </c>
      <c r="G6723" s="5">
        <v>285.0</v>
      </c>
      <c r="H6723" s="5">
        <v>8384.0</v>
      </c>
      <c r="I6723" s="1" t="s">
        <v>21</v>
      </c>
      <c r="J6723" s="1" t="s">
        <v>224</v>
      </c>
      <c r="K6723" s="1" t="s">
        <v>111</v>
      </c>
      <c r="L6723" s="1" t="s">
        <v>5</v>
      </c>
      <c r="M6723" s="1" t="s">
        <v>23</v>
      </c>
      <c r="N6723" s="1" t="s">
        <v>7</v>
      </c>
      <c r="O6723" s="6"/>
    </row>
    <row r="6724">
      <c r="A6724" s="5">
        <v>114412.0</v>
      </c>
      <c r="B6724" s="2">
        <v>46081.0</v>
      </c>
      <c r="C6724" s="1" t="s">
        <v>1094</v>
      </c>
      <c r="D6724" s="7">
        <v>121.0</v>
      </c>
      <c r="E6724" s="4">
        <v>46079.0</v>
      </c>
      <c r="F6724" s="5">
        <v>216.0</v>
      </c>
      <c r="G6724" s="5">
        <v>100.0</v>
      </c>
      <c r="H6724" s="5">
        <v>21136.0</v>
      </c>
      <c r="I6724" s="1" t="s">
        <v>21</v>
      </c>
      <c r="J6724" s="1" t="s">
        <v>224</v>
      </c>
      <c r="K6724" s="1" t="s">
        <v>111</v>
      </c>
      <c r="L6724" s="1" t="s">
        <v>5</v>
      </c>
      <c r="M6724" s="1" t="s">
        <v>23</v>
      </c>
      <c r="N6724" s="1" t="s">
        <v>7</v>
      </c>
      <c r="O6724" s="6"/>
    </row>
    <row r="6725">
      <c r="A6725" s="5">
        <v>114412.0</v>
      </c>
      <c r="B6725" s="2">
        <v>46081.0</v>
      </c>
      <c r="C6725" s="1" t="s">
        <v>1094</v>
      </c>
      <c r="D6725" s="3" t="s">
        <v>685</v>
      </c>
      <c r="E6725" s="4">
        <v>46079.0</v>
      </c>
      <c r="F6725" s="5">
        <v>11.0</v>
      </c>
      <c r="G6725" s="5">
        <v>576.0</v>
      </c>
      <c r="H6725" s="5">
        <v>6211.0</v>
      </c>
      <c r="I6725" s="1" t="s">
        <v>21</v>
      </c>
      <c r="J6725" s="1" t="s">
        <v>224</v>
      </c>
      <c r="K6725" s="1" t="s">
        <v>111</v>
      </c>
      <c r="L6725" s="1" t="s">
        <v>5</v>
      </c>
      <c r="M6725" s="1" t="s">
        <v>23</v>
      </c>
      <c r="N6725" s="1" t="s">
        <v>7</v>
      </c>
      <c r="O6725" s="6"/>
    </row>
    <row r="6726">
      <c r="A6726" s="5">
        <v>114412.0</v>
      </c>
      <c r="B6726" s="2">
        <v>46081.0</v>
      </c>
      <c r="C6726" s="1" t="s">
        <v>1094</v>
      </c>
      <c r="D6726" s="7">
        <v>145.0</v>
      </c>
      <c r="E6726" s="4">
        <v>46079.0</v>
      </c>
      <c r="F6726" s="5">
        <v>35.0</v>
      </c>
      <c r="G6726" s="5">
        <v>212.0</v>
      </c>
      <c r="H6726" s="5">
        <v>7279.0</v>
      </c>
      <c r="I6726" s="1" t="s">
        <v>21</v>
      </c>
      <c r="J6726" s="1" t="s">
        <v>224</v>
      </c>
      <c r="K6726" s="1" t="s">
        <v>111</v>
      </c>
      <c r="L6726" s="1" t="s">
        <v>5</v>
      </c>
      <c r="M6726" s="1" t="s">
        <v>23</v>
      </c>
      <c r="N6726" s="1" t="s">
        <v>7</v>
      </c>
      <c r="O6726" s="6"/>
    </row>
    <row r="6727">
      <c r="A6727" s="5">
        <v>114412.0</v>
      </c>
      <c r="B6727" s="2">
        <v>46081.0</v>
      </c>
      <c r="C6727" s="1" t="s">
        <v>1094</v>
      </c>
      <c r="D6727" s="7">
        <v>156.0</v>
      </c>
      <c r="E6727" s="4">
        <v>46079.0</v>
      </c>
      <c r="F6727" s="5">
        <v>11.0</v>
      </c>
      <c r="G6727" s="5">
        <v>855.0</v>
      </c>
      <c r="H6727" s="5">
        <v>9222.0</v>
      </c>
      <c r="I6727" s="1" t="s">
        <v>21</v>
      </c>
      <c r="J6727" s="1" t="s">
        <v>224</v>
      </c>
      <c r="K6727" s="1" t="s">
        <v>111</v>
      </c>
      <c r="L6727" s="1" t="s">
        <v>5</v>
      </c>
      <c r="M6727" s="1" t="s">
        <v>23</v>
      </c>
      <c r="N6727" s="1" t="s">
        <v>7</v>
      </c>
      <c r="O6727" s="6"/>
    </row>
    <row r="6728">
      <c r="A6728" s="5">
        <v>114412.0</v>
      </c>
      <c r="B6728" s="2">
        <v>46081.0</v>
      </c>
      <c r="C6728" s="1" t="s">
        <v>1094</v>
      </c>
      <c r="D6728" s="7">
        <v>130.0</v>
      </c>
      <c r="E6728" s="4">
        <v>46079.0</v>
      </c>
      <c r="F6728" s="5">
        <v>132.0</v>
      </c>
      <c r="G6728" s="5">
        <v>143.0</v>
      </c>
      <c r="H6728" s="5">
        <v>18505.0</v>
      </c>
      <c r="I6728" s="1" t="s">
        <v>21</v>
      </c>
      <c r="J6728" s="1" t="s">
        <v>224</v>
      </c>
      <c r="K6728" s="1" t="s">
        <v>111</v>
      </c>
      <c r="L6728" s="1" t="s">
        <v>5</v>
      </c>
      <c r="M6728" s="1" t="s">
        <v>23</v>
      </c>
      <c r="N6728" s="1" t="s">
        <v>7</v>
      </c>
      <c r="O6728" s="6"/>
    </row>
    <row r="6729">
      <c r="A6729" s="5">
        <v>114412.0</v>
      </c>
      <c r="B6729" s="2">
        <v>46081.0</v>
      </c>
      <c r="C6729" s="1" t="s">
        <v>1094</v>
      </c>
      <c r="D6729" s="3" t="s">
        <v>686</v>
      </c>
      <c r="E6729" s="4">
        <v>46079.0</v>
      </c>
      <c r="F6729" s="5">
        <v>11.0</v>
      </c>
      <c r="G6729" s="5">
        <v>666.0</v>
      </c>
      <c r="H6729" s="5">
        <v>7181.0</v>
      </c>
      <c r="I6729" s="1" t="s">
        <v>21</v>
      </c>
      <c r="J6729" s="1" t="s">
        <v>224</v>
      </c>
      <c r="K6729" s="1" t="s">
        <v>111</v>
      </c>
      <c r="L6729" s="1" t="s">
        <v>5</v>
      </c>
      <c r="M6729" s="1" t="s">
        <v>23</v>
      </c>
      <c r="N6729" s="1" t="s">
        <v>7</v>
      </c>
      <c r="O6729" s="6"/>
    </row>
    <row r="6730">
      <c r="A6730" s="5">
        <v>114413.0</v>
      </c>
      <c r="B6730" s="2">
        <v>46081.0</v>
      </c>
      <c r="C6730" s="1" t="s">
        <v>1094</v>
      </c>
      <c r="D6730" s="7">
        <v>701.0</v>
      </c>
      <c r="E6730" s="4">
        <v>46079.0</v>
      </c>
      <c r="F6730" s="5">
        <v>250.0</v>
      </c>
      <c r="G6730" s="5">
        <v>440.0</v>
      </c>
      <c r="H6730" s="5">
        <v>107805.7</v>
      </c>
      <c r="I6730" s="1" t="s">
        <v>56</v>
      </c>
      <c r="J6730" s="1" t="s">
        <v>224</v>
      </c>
      <c r="K6730" s="1" t="s">
        <v>111</v>
      </c>
      <c r="L6730" s="1" t="s">
        <v>5</v>
      </c>
      <c r="M6730" s="1" t="s">
        <v>23</v>
      </c>
      <c r="N6730" s="1" t="s">
        <v>7</v>
      </c>
      <c r="O6730" s="6"/>
    </row>
    <row r="6731">
      <c r="A6731" s="5">
        <v>114413.0</v>
      </c>
      <c r="B6731" s="2">
        <v>46081.0</v>
      </c>
      <c r="C6731" s="1" t="s">
        <v>1094</v>
      </c>
      <c r="D6731" s="7">
        <v>704.0</v>
      </c>
      <c r="E6731" s="4">
        <v>46079.0</v>
      </c>
      <c r="F6731" s="5">
        <v>250.0</v>
      </c>
      <c r="G6731" s="5">
        <v>431.0</v>
      </c>
      <c r="H6731" s="5">
        <v>105652.2</v>
      </c>
      <c r="I6731" s="1" t="s">
        <v>56</v>
      </c>
      <c r="J6731" s="1" t="s">
        <v>224</v>
      </c>
      <c r="K6731" s="1" t="s">
        <v>111</v>
      </c>
      <c r="L6731" s="1" t="s">
        <v>5</v>
      </c>
      <c r="M6731" s="1" t="s">
        <v>23</v>
      </c>
      <c r="N6731" s="1" t="s">
        <v>7</v>
      </c>
      <c r="O6731" s="6"/>
    </row>
    <row r="6732">
      <c r="A6732" s="5">
        <v>114414.0</v>
      </c>
      <c r="B6732" s="2">
        <v>46081.0</v>
      </c>
      <c r="C6732" s="1" t="s">
        <v>1094</v>
      </c>
      <c r="D6732" s="3" t="s">
        <v>331</v>
      </c>
      <c r="E6732" s="4">
        <v>46079.0</v>
      </c>
      <c r="F6732" s="5">
        <v>10.0</v>
      </c>
      <c r="G6732" s="5">
        <v>175.0</v>
      </c>
      <c r="H6732" s="5">
        <v>1712.0</v>
      </c>
      <c r="I6732" s="1" t="s">
        <v>21</v>
      </c>
      <c r="J6732" s="1" t="s">
        <v>224</v>
      </c>
      <c r="K6732" s="1" t="s">
        <v>111</v>
      </c>
      <c r="L6732" s="1" t="s">
        <v>5</v>
      </c>
      <c r="M6732" s="1" t="s">
        <v>23</v>
      </c>
      <c r="N6732" s="1" t="s">
        <v>7</v>
      </c>
      <c r="O6732" s="6"/>
    </row>
    <row r="6733">
      <c r="A6733" s="5">
        <v>114424.0</v>
      </c>
      <c r="B6733" s="2">
        <v>46081.0</v>
      </c>
      <c r="C6733" s="1" t="s">
        <v>664</v>
      </c>
      <c r="D6733" s="7">
        <v>8110.0</v>
      </c>
      <c r="E6733" s="4">
        <v>46079.0</v>
      </c>
      <c r="F6733" s="5">
        <v>12.0</v>
      </c>
      <c r="G6733" s="5">
        <v>727.0</v>
      </c>
      <c r="H6733" s="5">
        <v>8548.0</v>
      </c>
      <c r="I6733" s="1" t="s">
        <v>61</v>
      </c>
      <c r="J6733" s="1" t="s">
        <v>221</v>
      </c>
      <c r="K6733" s="1" t="s">
        <v>111</v>
      </c>
      <c r="L6733" s="1" t="s">
        <v>5</v>
      </c>
      <c r="M6733" s="1" t="s">
        <v>29</v>
      </c>
      <c r="N6733" s="1" t="s">
        <v>7</v>
      </c>
      <c r="O6733" s="6"/>
    </row>
    <row r="6734">
      <c r="A6734" s="5">
        <v>114424.0</v>
      </c>
      <c r="B6734" s="2">
        <v>46081.0</v>
      </c>
      <c r="C6734" s="1" t="s">
        <v>664</v>
      </c>
      <c r="D6734" s="7">
        <v>5255.0</v>
      </c>
      <c r="E6734" s="4">
        <v>46079.0</v>
      </c>
      <c r="F6734" s="5">
        <v>4.0</v>
      </c>
      <c r="G6734" s="5">
        <v>1513.0</v>
      </c>
      <c r="H6734" s="5">
        <v>5933.0</v>
      </c>
      <c r="I6734" s="1" t="s">
        <v>61</v>
      </c>
      <c r="J6734" s="1" t="s">
        <v>221</v>
      </c>
      <c r="K6734" s="1" t="s">
        <v>111</v>
      </c>
      <c r="L6734" s="1" t="s">
        <v>5</v>
      </c>
      <c r="M6734" s="1" t="s">
        <v>29</v>
      </c>
      <c r="N6734" s="1" t="s">
        <v>7</v>
      </c>
      <c r="O6734" s="6"/>
    </row>
    <row r="6735">
      <c r="A6735" s="5">
        <v>114424.0</v>
      </c>
      <c r="B6735" s="2">
        <v>46081.0</v>
      </c>
      <c r="C6735" s="1" t="s">
        <v>664</v>
      </c>
      <c r="D6735" s="7">
        <v>5395.0</v>
      </c>
      <c r="E6735" s="4">
        <v>46079.0</v>
      </c>
      <c r="F6735" s="5">
        <v>4.0</v>
      </c>
      <c r="G6735" s="5">
        <v>497.0</v>
      </c>
      <c r="H6735" s="5">
        <v>1948.0</v>
      </c>
      <c r="I6735" s="1" t="s">
        <v>61</v>
      </c>
      <c r="J6735" s="1" t="s">
        <v>221</v>
      </c>
      <c r="K6735" s="1" t="s">
        <v>111</v>
      </c>
      <c r="L6735" s="1" t="s">
        <v>5</v>
      </c>
      <c r="M6735" s="1" t="s">
        <v>29</v>
      </c>
      <c r="N6735" s="1" t="s">
        <v>7</v>
      </c>
      <c r="O6735" s="6"/>
    </row>
    <row r="6736">
      <c r="A6736" s="5">
        <v>114424.0</v>
      </c>
      <c r="B6736" s="2">
        <v>46081.0</v>
      </c>
      <c r="C6736" s="1" t="s">
        <v>664</v>
      </c>
      <c r="D6736" s="7">
        <v>6810.0</v>
      </c>
      <c r="E6736" s="4">
        <v>46079.0</v>
      </c>
      <c r="F6736" s="5">
        <v>12.0</v>
      </c>
      <c r="G6736" s="5">
        <v>432.0</v>
      </c>
      <c r="H6736" s="5">
        <v>5086.0</v>
      </c>
      <c r="I6736" s="1" t="s">
        <v>61</v>
      </c>
      <c r="J6736" s="1" t="s">
        <v>221</v>
      </c>
      <c r="K6736" s="1" t="s">
        <v>111</v>
      </c>
      <c r="L6736" s="1" t="s">
        <v>5</v>
      </c>
      <c r="M6736" s="1" t="s">
        <v>29</v>
      </c>
      <c r="N6736" s="1" t="s">
        <v>7</v>
      </c>
      <c r="O6736" s="6"/>
    </row>
    <row r="6737">
      <c r="A6737" s="5">
        <v>114424.0</v>
      </c>
      <c r="B6737" s="2">
        <v>46081.0</v>
      </c>
      <c r="C6737" s="1" t="s">
        <v>664</v>
      </c>
      <c r="D6737" s="7">
        <v>5320.0</v>
      </c>
      <c r="E6737" s="4">
        <v>46079.0</v>
      </c>
      <c r="F6737" s="5">
        <v>20.0</v>
      </c>
      <c r="G6737" s="5">
        <v>557.0</v>
      </c>
      <c r="H6737" s="5">
        <v>10910.0</v>
      </c>
      <c r="I6737" s="1" t="s">
        <v>61</v>
      </c>
      <c r="J6737" s="1" t="s">
        <v>221</v>
      </c>
      <c r="K6737" s="1" t="s">
        <v>111</v>
      </c>
      <c r="L6737" s="1" t="s">
        <v>5</v>
      </c>
      <c r="M6737" s="1" t="s">
        <v>29</v>
      </c>
      <c r="N6737" s="1" t="s">
        <v>7</v>
      </c>
      <c r="O6737" s="6"/>
    </row>
    <row r="6738">
      <c r="A6738" s="5">
        <v>114424.0</v>
      </c>
      <c r="B6738" s="2">
        <v>46081.0</v>
      </c>
      <c r="C6738" s="1" t="s">
        <v>664</v>
      </c>
      <c r="D6738" s="7">
        <v>5250.0</v>
      </c>
      <c r="E6738" s="4">
        <v>46079.0</v>
      </c>
      <c r="F6738" s="5">
        <v>5.0</v>
      </c>
      <c r="G6738" s="5">
        <v>1362.0</v>
      </c>
      <c r="H6738" s="5">
        <v>6673.0</v>
      </c>
      <c r="I6738" s="1" t="s">
        <v>61</v>
      </c>
      <c r="J6738" s="1" t="s">
        <v>221</v>
      </c>
      <c r="K6738" s="1" t="s">
        <v>111</v>
      </c>
      <c r="L6738" s="1" t="s">
        <v>5</v>
      </c>
      <c r="M6738" s="1" t="s">
        <v>29</v>
      </c>
      <c r="N6738" s="1" t="s">
        <v>7</v>
      </c>
      <c r="O6738" s="6"/>
    </row>
    <row r="6739">
      <c r="A6739" s="5">
        <v>114424.0</v>
      </c>
      <c r="B6739" s="2">
        <v>46081.0</v>
      </c>
      <c r="C6739" s="1" t="s">
        <v>664</v>
      </c>
      <c r="D6739" s="3" t="s">
        <v>622</v>
      </c>
      <c r="E6739" s="4">
        <v>46079.0</v>
      </c>
      <c r="F6739" s="5">
        <v>2.0</v>
      </c>
      <c r="G6739" s="5">
        <v>902.0</v>
      </c>
      <c r="H6739" s="5">
        <v>1768.0</v>
      </c>
      <c r="I6739" s="1" t="s">
        <v>61</v>
      </c>
      <c r="J6739" s="1" t="s">
        <v>221</v>
      </c>
      <c r="K6739" s="1" t="s">
        <v>111</v>
      </c>
      <c r="L6739" s="1" t="s">
        <v>5</v>
      </c>
      <c r="M6739" s="1" t="s">
        <v>29</v>
      </c>
      <c r="N6739" s="1" t="s">
        <v>7</v>
      </c>
      <c r="O6739" s="6"/>
    </row>
    <row r="6740">
      <c r="A6740" s="5">
        <v>114424.0</v>
      </c>
      <c r="B6740" s="2">
        <v>46081.0</v>
      </c>
      <c r="C6740" s="1" t="s">
        <v>664</v>
      </c>
      <c r="D6740" s="7">
        <v>5275.0</v>
      </c>
      <c r="E6740" s="4">
        <v>46079.0</v>
      </c>
      <c r="F6740" s="5">
        <v>6.0</v>
      </c>
      <c r="G6740" s="5">
        <v>2148.0</v>
      </c>
      <c r="H6740" s="5">
        <v>12632.0</v>
      </c>
      <c r="I6740" s="1" t="s">
        <v>61</v>
      </c>
      <c r="J6740" s="1" t="s">
        <v>221</v>
      </c>
      <c r="K6740" s="1" t="s">
        <v>111</v>
      </c>
      <c r="L6740" s="1" t="s">
        <v>5</v>
      </c>
      <c r="M6740" s="1" t="s">
        <v>29</v>
      </c>
      <c r="N6740" s="1" t="s">
        <v>7</v>
      </c>
      <c r="O6740" s="6"/>
    </row>
    <row r="6741">
      <c r="A6741" s="5">
        <v>114450.0</v>
      </c>
      <c r="B6741" s="2">
        <v>46081.0</v>
      </c>
      <c r="C6741" s="1" t="s">
        <v>24</v>
      </c>
      <c r="D6741" s="7">
        <v>154.0</v>
      </c>
      <c r="E6741" s="4">
        <v>46079.0</v>
      </c>
      <c r="F6741" s="5">
        <v>33.0</v>
      </c>
      <c r="G6741" s="5">
        <v>397.0</v>
      </c>
      <c r="H6741" s="5">
        <v>12855.0</v>
      </c>
      <c r="I6741" s="1" t="s">
        <v>21</v>
      </c>
      <c r="J6741" s="1" t="s">
        <v>27</v>
      </c>
      <c r="K6741" s="1" t="s">
        <v>28</v>
      </c>
      <c r="L6741" s="1" t="s">
        <v>5</v>
      </c>
      <c r="M6741" s="1" t="s">
        <v>23</v>
      </c>
      <c r="N6741" s="1" t="s">
        <v>7</v>
      </c>
      <c r="O6741" s="6"/>
    </row>
    <row r="6742">
      <c r="A6742" s="5">
        <v>114450.0</v>
      </c>
      <c r="B6742" s="2">
        <v>46081.0</v>
      </c>
      <c r="C6742" s="1" t="s">
        <v>24</v>
      </c>
      <c r="D6742" s="7">
        <v>156.0</v>
      </c>
      <c r="E6742" s="4">
        <v>46079.0</v>
      </c>
      <c r="F6742" s="5">
        <v>11.0</v>
      </c>
      <c r="G6742" s="5">
        <v>855.0</v>
      </c>
      <c r="H6742" s="5">
        <v>9223.0</v>
      </c>
      <c r="I6742" s="1" t="s">
        <v>21</v>
      </c>
      <c r="J6742" s="1" t="s">
        <v>27</v>
      </c>
      <c r="K6742" s="1" t="s">
        <v>28</v>
      </c>
      <c r="L6742" s="1" t="s">
        <v>5</v>
      </c>
      <c r="M6742" s="1" t="s">
        <v>23</v>
      </c>
      <c r="N6742" s="1" t="s">
        <v>7</v>
      </c>
      <c r="O6742" s="6"/>
    </row>
    <row r="6743">
      <c r="A6743" s="5">
        <v>114450.0</v>
      </c>
      <c r="B6743" s="2">
        <v>46081.0</v>
      </c>
      <c r="C6743" s="1" t="s">
        <v>24</v>
      </c>
      <c r="D6743" s="7">
        <v>151.0</v>
      </c>
      <c r="E6743" s="4">
        <v>46079.0</v>
      </c>
      <c r="F6743" s="5">
        <v>140.0</v>
      </c>
      <c r="G6743" s="5">
        <v>143.0</v>
      </c>
      <c r="H6743" s="5">
        <v>19627.0</v>
      </c>
      <c r="I6743" s="1" t="s">
        <v>21</v>
      </c>
      <c r="J6743" s="1" t="s">
        <v>27</v>
      </c>
      <c r="K6743" s="1" t="s">
        <v>28</v>
      </c>
      <c r="L6743" s="1" t="s">
        <v>5</v>
      </c>
      <c r="M6743" s="1" t="s">
        <v>23</v>
      </c>
      <c r="N6743" s="1" t="s">
        <v>7</v>
      </c>
      <c r="O6743" s="6"/>
    </row>
    <row r="6744">
      <c r="A6744" s="5">
        <v>114450.0</v>
      </c>
      <c r="B6744" s="2">
        <v>46081.0</v>
      </c>
      <c r="C6744" s="1" t="s">
        <v>24</v>
      </c>
      <c r="D6744" s="7">
        <v>155.0</v>
      </c>
      <c r="E6744" s="4">
        <v>46079.0</v>
      </c>
      <c r="F6744" s="5">
        <v>22.0</v>
      </c>
      <c r="G6744" s="5">
        <v>588.0</v>
      </c>
      <c r="H6744" s="5">
        <v>12669.0</v>
      </c>
      <c r="I6744" s="1" t="s">
        <v>21</v>
      </c>
      <c r="J6744" s="1" t="s">
        <v>27</v>
      </c>
      <c r="K6744" s="1" t="s">
        <v>28</v>
      </c>
      <c r="L6744" s="1" t="s">
        <v>5</v>
      </c>
      <c r="M6744" s="1" t="s">
        <v>23</v>
      </c>
      <c r="N6744" s="1" t="s">
        <v>7</v>
      </c>
      <c r="O6744" s="6"/>
    </row>
    <row r="6745">
      <c r="A6745" s="5">
        <v>114450.0</v>
      </c>
      <c r="B6745" s="2">
        <v>46081.0</v>
      </c>
      <c r="C6745" s="1" t="s">
        <v>24</v>
      </c>
      <c r="D6745" s="7">
        <v>152.0</v>
      </c>
      <c r="E6745" s="4">
        <v>46079.0</v>
      </c>
      <c r="F6745" s="5">
        <v>143.0</v>
      </c>
      <c r="G6745" s="5">
        <v>194.0</v>
      </c>
      <c r="H6745" s="5">
        <v>27125.0</v>
      </c>
      <c r="I6745" s="1" t="s">
        <v>21</v>
      </c>
      <c r="J6745" s="1" t="s">
        <v>27</v>
      </c>
      <c r="K6745" s="1" t="s">
        <v>28</v>
      </c>
      <c r="L6745" s="1" t="s">
        <v>5</v>
      </c>
      <c r="M6745" s="1" t="s">
        <v>23</v>
      </c>
      <c r="N6745" s="1" t="s">
        <v>7</v>
      </c>
      <c r="O6745" s="6"/>
    </row>
    <row r="6746">
      <c r="A6746" s="5">
        <v>114450.0</v>
      </c>
      <c r="B6746" s="2">
        <v>46081.0</v>
      </c>
      <c r="C6746" s="1" t="s">
        <v>24</v>
      </c>
      <c r="D6746" s="7">
        <v>153.0</v>
      </c>
      <c r="E6746" s="4">
        <v>46079.0</v>
      </c>
      <c r="F6746" s="5">
        <v>75.0</v>
      </c>
      <c r="G6746" s="5">
        <v>365.0</v>
      </c>
      <c r="H6746" s="5">
        <v>26815.0</v>
      </c>
      <c r="I6746" s="1" t="s">
        <v>21</v>
      </c>
      <c r="J6746" s="1" t="s">
        <v>27</v>
      </c>
      <c r="K6746" s="1" t="s">
        <v>28</v>
      </c>
      <c r="L6746" s="1" t="s">
        <v>5</v>
      </c>
      <c r="M6746" s="1" t="s">
        <v>23</v>
      </c>
      <c r="N6746" s="1" t="s">
        <v>7</v>
      </c>
      <c r="O6746" s="6"/>
    </row>
    <row r="6747">
      <c r="A6747" s="5">
        <v>114477.0</v>
      </c>
      <c r="B6747" s="2">
        <v>46081.0</v>
      </c>
      <c r="C6747" s="1" t="s">
        <v>30</v>
      </c>
      <c r="D6747" s="7">
        <v>153.0</v>
      </c>
      <c r="E6747" s="4">
        <v>46079.0</v>
      </c>
      <c r="F6747" s="5">
        <v>150.0</v>
      </c>
      <c r="G6747" s="5">
        <v>365.0</v>
      </c>
      <c r="H6747" s="5">
        <v>54727.0</v>
      </c>
      <c r="I6747" s="1" t="s">
        <v>21</v>
      </c>
      <c r="J6747" s="1" t="s">
        <v>32</v>
      </c>
      <c r="K6747" s="1" t="s">
        <v>4</v>
      </c>
      <c r="L6747" s="1" t="s">
        <v>5</v>
      </c>
      <c r="M6747" s="1" t="s">
        <v>23</v>
      </c>
      <c r="N6747" s="1" t="s">
        <v>7</v>
      </c>
      <c r="O6747" s="6"/>
    </row>
    <row r="6748">
      <c r="A6748" s="5">
        <v>114477.0</v>
      </c>
      <c r="B6748" s="2">
        <v>46081.0</v>
      </c>
      <c r="C6748" s="1" t="s">
        <v>30</v>
      </c>
      <c r="D6748" s="7">
        <v>124.0</v>
      </c>
      <c r="E6748" s="4">
        <v>46079.0</v>
      </c>
      <c r="F6748" s="5">
        <v>184.0</v>
      </c>
      <c r="G6748" s="5">
        <v>132.0</v>
      </c>
      <c r="H6748" s="5">
        <v>24383.0</v>
      </c>
      <c r="I6748" s="1" t="s">
        <v>21</v>
      </c>
      <c r="J6748" s="1" t="s">
        <v>32</v>
      </c>
      <c r="K6748" s="1" t="s">
        <v>4</v>
      </c>
      <c r="L6748" s="1" t="s">
        <v>5</v>
      </c>
      <c r="M6748" s="1" t="s">
        <v>23</v>
      </c>
      <c r="N6748" s="1" t="s">
        <v>7</v>
      </c>
      <c r="O6748" s="6"/>
    </row>
    <row r="6749">
      <c r="A6749" s="5">
        <v>114477.0</v>
      </c>
      <c r="B6749" s="2">
        <v>46081.0</v>
      </c>
      <c r="C6749" s="1" t="s">
        <v>30</v>
      </c>
      <c r="D6749" s="7">
        <v>121.0</v>
      </c>
      <c r="E6749" s="4">
        <v>46079.0</v>
      </c>
      <c r="F6749" s="5">
        <v>432.0</v>
      </c>
      <c r="G6749" s="5">
        <v>100.0</v>
      </c>
      <c r="H6749" s="5">
        <v>43138.0</v>
      </c>
      <c r="I6749" s="1" t="s">
        <v>21</v>
      </c>
      <c r="J6749" s="1" t="s">
        <v>32</v>
      </c>
      <c r="K6749" s="1" t="s">
        <v>4</v>
      </c>
      <c r="L6749" s="1" t="s">
        <v>5</v>
      </c>
      <c r="M6749" s="1" t="s">
        <v>23</v>
      </c>
      <c r="N6749" s="1" t="s">
        <v>7</v>
      </c>
      <c r="O6749" s="6"/>
    </row>
    <row r="6750">
      <c r="A6750" s="5">
        <v>114477.0</v>
      </c>
      <c r="B6750" s="2">
        <v>46081.0</v>
      </c>
      <c r="C6750" s="1" t="s">
        <v>30</v>
      </c>
      <c r="D6750" s="7">
        <v>151.0</v>
      </c>
      <c r="E6750" s="4">
        <v>46079.0</v>
      </c>
      <c r="F6750" s="5">
        <v>560.0</v>
      </c>
      <c r="G6750" s="5">
        <v>129.0</v>
      </c>
      <c r="H6750" s="5">
        <v>72102.0</v>
      </c>
      <c r="I6750" s="1" t="s">
        <v>21</v>
      </c>
      <c r="J6750" s="1" t="s">
        <v>32</v>
      </c>
      <c r="K6750" s="1" t="s">
        <v>4</v>
      </c>
      <c r="L6750" s="1" t="s">
        <v>5</v>
      </c>
      <c r="M6750" s="1" t="s">
        <v>23</v>
      </c>
      <c r="N6750" s="1" t="s">
        <v>7</v>
      </c>
      <c r="O6750" s="6"/>
    </row>
    <row r="6751">
      <c r="A6751" s="5">
        <v>114477.0</v>
      </c>
      <c r="B6751" s="2">
        <v>46081.0</v>
      </c>
      <c r="C6751" s="1" t="s">
        <v>30</v>
      </c>
      <c r="D6751" s="7">
        <v>152.0</v>
      </c>
      <c r="E6751" s="4">
        <v>46079.0</v>
      </c>
      <c r="F6751" s="5">
        <v>528.0</v>
      </c>
      <c r="G6751" s="5">
        <v>194.0</v>
      </c>
      <c r="H6751" s="5">
        <v>102196.2</v>
      </c>
      <c r="I6751" s="1" t="s">
        <v>21</v>
      </c>
      <c r="J6751" s="1" t="s">
        <v>32</v>
      </c>
      <c r="K6751" s="1" t="s">
        <v>4</v>
      </c>
      <c r="L6751" s="1" t="s">
        <v>5</v>
      </c>
      <c r="M6751" s="1" t="s">
        <v>23</v>
      </c>
      <c r="N6751" s="1" t="s">
        <v>7</v>
      </c>
      <c r="O6751" s="6"/>
    </row>
    <row r="6752">
      <c r="A6752" s="5">
        <v>114505.0</v>
      </c>
      <c r="B6752" s="2">
        <v>46081.0</v>
      </c>
      <c r="C6752" s="1" t="s">
        <v>266</v>
      </c>
      <c r="D6752" s="3" t="s">
        <v>1180</v>
      </c>
      <c r="E6752" s="4">
        <v>46079.0</v>
      </c>
      <c r="F6752" s="5">
        <v>30.0</v>
      </c>
      <c r="G6752" s="5">
        <v>201.0</v>
      </c>
      <c r="H6752" s="5">
        <v>6042.0</v>
      </c>
      <c r="I6752" s="1" t="s">
        <v>21</v>
      </c>
      <c r="J6752" s="1" t="s">
        <v>267</v>
      </c>
      <c r="K6752" s="1" t="s">
        <v>13</v>
      </c>
      <c r="L6752" s="1" t="s">
        <v>5</v>
      </c>
      <c r="M6752" s="1" t="s">
        <v>23</v>
      </c>
      <c r="N6752" s="1" t="s">
        <v>7</v>
      </c>
      <c r="O6752" s="6"/>
    </row>
    <row r="6753">
      <c r="A6753" s="5">
        <v>114505.0</v>
      </c>
      <c r="B6753" s="2">
        <v>46081.0</v>
      </c>
      <c r="C6753" s="1" t="s">
        <v>266</v>
      </c>
      <c r="D6753" s="7">
        <v>127.0</v>
      </c>
      <c r="E6753" s="4">
        <v>46079.0</v>
      </c>
      <c r="F6753" s="5">
        <v>86.0</v>
      </c>
      <c r="G6753" s="5">
        <v>114.0</v>
      </c>
      <c r="H6753" s="5">
        <v>9826.0</v>
      </c>
      <c r="I6753" s="1" t="s">
        <v>21</v>
      </c>
      <c r="J6753" s="1" t="s">
        <v>267</v>
      </c>
      <c r="K6753" s="1" t="s">
        <v>13</v>
      </c>
      <c r="L6753" s="1" t="s">
        <v>5</v>
      </c>
      <c r="M6753" s="1" t="s">
        <v>23</v>
      </c>
      <c r="N6753" s="1" t="s">
        <v>7</v>
      </c>
      <c r="O6753" s="6"/>
    </row>
    <row r="6754">
      <c r="A6754" s="5">
        <v>114505.0</v>
      </c>
      <c r="B6754" s="2">
        <v>46081.0</v>
      </c>
      <c r="C6754" s="1" t="s">
        <v>266</v>
      </c>
      <c r="D6754" s="3" t="s">
        <v>686</v>
      </c>
      <c r="E6754" s="4">
        <v>46079.0</v>
      </c>
      <c r="F6754" s="5">
        <v>11.0</v>
      </c>
      <c r="G6754" s="5">
        <v>666.0</v>
      </c>
      <c r="H6754" s="5">
        <v>7327.0</v>
      </c>
      <c r="I6754" s="1" t="s">
        <v>21</v>
      </c>
      <c r="J6754" s="1" t="s">
        <v>267</v>
      </c>
      <c r="K6754" s="1" t="s">
        <v>13</v>
      </c>
      <c r="L6754" s="1" t="s">
        <v>5</v>
      </c>
      <c r="M6754" s="1" t="s">
        <v>23</v>
      </c>
      <c r="N6754" s="1" t="s">
        <v>7</v>
      </c>
      <c r="O6754" s="6"/>
    </row>
    <row r="6755">
      <c r="A6755" s="5">
        <v>114505.0</v>
      </c>
      <c r="B6755" s="2">
        <v>46081.0</v>
      </c>
      <c r="C6755" s="1" t="s">
        <v>266</v>
      </c>
      <c r="D6755" s="7">
        <v>147.0</v>
      </c>
      <c r="E6755" s="4">
        <v>46079.0</v>
      </c>
      <c r="F6755" s="5">
        <v>30.0</v>
      </c>
      <c r="G6755" s="5">
        <v>285.0</v>
      </c>
      <c r="H6755" s="5">
        <v>8555.0</v>
      </c>
      <c r="I6755" s="1" t="s">
        <v>21</v>
      </c>
      <c r="J6755" s="1" t="s">
        <v>267</v>
      </c>
      <c r="K6755" s="1" t="s">
        <v>13</v>
      </c>
      <c r="L6755" s="1" t="s">
        <v>5</v>
      </c>
      <c r="M6755" s="1" t="s">
        <v>23</v>
      </c>
      <c r="N6755" s="1" t="s">
        <v>7</v>
      </c>
      <c r="O6755" s="6"/>
    </row>
    <row r="6756">
      <c r="A6756" s="5">
        <v>114505.0</v>
      </c>
      <c r="B6756" s="2">
        <v>46081.0</v>
      </c>
      <c r="C6756" s="1" t="s">
        <v>266</v>
      </c>
      <c r="D6756" s="3" t="s">
        <v>1078</v>
      </c>
      <c r="E6756" s="4">
        <v>46079.0</v>
      </c>
      <c r="F6756" s="5">
        <v>108.0</v>
      </c>
      <c r="G6756" s="5">
        <v>103.0</v>
      </c>
      <c r="H6756" s="5">
        <v>11178.0</v>
      </c>
      <c r="I6756" s="1" t="s">
        <v>21</v>
      </c>
      <c r="J6756" s="1" t="s">
        <v>267</v>
      </c>
      <c r="K6756" s="1" t="s">
        <v>13</v>
      </c>
      <c r="L6756" s="1" t="s">
        <v>5</v>
      </c>
      <c r="M6756" s="1" t="s">
        <v>23</v>
      </c>
      <c r="N6756" s="1" t="s">
        <v>7</v>
      </c>
      <c r="O6756" s="6"/>
    </row>
    <row r="6757">
      <c r="A6757" s="5">
        <v>114505.0</v>
      </c>
      <c r="B6757" s="2">
        <v>46081.0</v>
      </c>
      <c r="C6757" s="1" t="s">
        <v>266</v>
      </c>
      <c r="D6757" s="7">
        <v>134.0</v>
      </c>
      <c r="E6757" s="4">
        <v>46079.0</v>
      </c>
      <c r="F6757" s="5">
        <v>13.0</v>
      </c>
      <c r="G6757" s="5">
        <v>562.0</v>
      </c>
      <c r="H6757" s="5">
        <v>7302.0</v>
      </c>
      <c r="I6757" s="1" t="s">
        <v>21</v>
      </c>
      <c r="J6757" s="1" t="s">
        <v>267</v>
      </c>
      <c r="K6757" s="1" t="s">
        <v>13</v>
      </c>
      <c r="L6757" s="1" t="s">
        <v>5</v>
      </c>
      <c r="M6757" s="1" t="s">
        <v>23</v>
      </c>
      <c r="N6757" s="1" t="s">
        <v>7</v>
      </c>
      <c r="O6757" s="6"/>
    </row>
    <row r="6758">
      <c r="A6758" s="5">
        <v>114505.0</v>
      </c>
      <c r="B6758" s="2">
        <v>46081.0</v>
      </c>
      <c r="C6758" s="1" t="s">
        <v>266</v>
      </c>
      <c r="D6758" s="7">
        <v>103.0</v>
      </c>
      <c r="E6758" s="4">
        <v>46079.0</v>
      </c>
      <c r="F6758" s="5">
        <v>108.0</v>
      </c>
      <c r="G6758" s="5">
        <v>53.0</v>
      </c>
      <c r="H6758" s="5">
        <v>5704.0</v>
      </c>
      <c r="I6758" s="1" t="s">
        <v>21</v>
      </c>
      <c r="J6758" s="1" t="s">
        <v>267</v>
      </c>
      <c r="K6758" s="1" t="s">
        <v>13</v>
      </c>
      <c r="L6758" s="1" t="s">
        <v>5</v>
      </c>
      <c r="M6758" s="1" t="s">
        <v>23</v>
      </c>
      <c r="N6758" s="1" t="s">
        <v>7</v>
      </c>
      <c r="O6758" s="6"/>
    </row>
    <row r="6759">
      <c r="A6759" s="5">
        <v>114505.0</v>
      </c>
      <c r="B6759" s="2">
        <v>46081.0</v>
      </c>
      <c r="C6759" s="1" t="s">
        <v>266</v>
      </c>
      <c r="D6759" s="7">
        <v>701.0</v>
      </c>
      <c r="E6759" s="4">
        <v>46079.0</v>
      </c>
      <c r="F6759" s="5">
        <v>100.0</v>
      </c>
      <c r="G6759" s="5">
        <v>441.0</v>
      </c>
      <c r="H6759" s="5">
        <v>44101.0</v>
      </c>
      <c r="I6759" s="1" t="s">
        <v>56</v>
      </c>
      <c r="J6759" s="1" t="s">
        <v>267</v>
      </c>
      <c r="K6759" s="1" t="s">
        <v>13</v>
      </c>
      <c r="L6759" s="1" t="s">
        <v>5</v>
      </c>
      <c r="M6759" s="1" t="s">
        <v>23</v>
      </c>
      <c r="N6759" s="1" t="s">
        <v>7</v>
      </c>
      <c r="O6759" s="6"/>
    </row>
    <row r="6760">
      <c r="A6760" s="5">
        <v>114505.0</v>
      </c>
      <c r="B6760" s="2">
        <v>46081.0</v>
      </c>
      <c r="C6760" s="1" t="s">
        <v>266</v>
      </c>
      <c r="D6760" s="7">
        <v>129.0</v>
      </c>
      <c r="E6760" s="4">
        <v>46079.0</v>
      </c>
      <c r="F6760" s="5">
        <v>24.0</v>
      </c>
      <c r="G6760" s="5">
        <v>233.0</v>
      </c>
      <c r="H6760" s="5">
        <v>5600.0</v>
      </c>
      <c r="I6760" s="1" t="s">
        <v>21</v>
      </c>
      <c r="J6760" s="1" t="s">
        <v>267</v>
      </c>
      <c r="K6760" s="1" t="s">
        <v>13</v>
      </c>
      <c r="L6760" s="1" t="s">
        <v>5</v>
      </c>
      <c r="M6760" s="1" t="s">
        <v>23</v>
      </c>
      <c r="N6760" s="1" t="s">
        <v>7</v>
      </c>
      <c r="O6760" s="6"/>
    </row>
    <row r="6761">
      <c r="A6761" s="5">
        <v>114505.0</v>
      </c>
      <c r="B6761" s="2">
        <v>46081.0</v>
      </c>
      <c r="C6761" s="1" t="s">
        <v>266</v>
      </c>
      <c r="D6761" s="3" t="s">
        <v>1181</v>
      </c>
      <c r="E6761" s="4">
        <v>46079.0</v>
      </c>
      <c r="F6761" s="5">
        <v>90.0</v>
      </c>
      <c r="G6761" s="5">
        <v>82.0</v>
      </c>
      <c r="H6761" s="5">
        <v>7351.0</v>
      </c>
      <c r="I6761" s="1" t="s">
        <v>21</v>
      </c>
      <c r="J6761" s="1" t="s">
        <v>267</v>
      </c>
      <c r="K6761" s="1" t="s">
        <v>13</v>
      </c>
      <c r="L6761" s="1" t="s">
        <v>5</v>
      </c>
      <c r="M6761" s="1" t="s">
        <v>23</v>
      </c>
      <c r="N6761" s="1" t="s">
        <v>7</v>
      </c>
      <c r="O6761" s="6"/>
    </row>
    <row r="6762">
      <c r="A6762" s="5">
        <v>114505.0</v>
      </c>
      <c r="B6762" s="2">
        <v>46081.0</v>
      </c>
      <c r="C6762" s="1" t="s">
        <v>266</v>
      </c>
      <c r="D6762" s="7">
        <v>144.0</v>
      </c>
      <c r="E6762" s="4">
        <v>46079.0</v>
      </c>
      <c r="F6762" s="5">
        <v>180.0</v>
      </c>
      <c r="G6762" s="5">
        <v>98.0</v>
      </c>
      <c r="H6762" s="5">
        <v>17627.0</v>
      </c>
      <c r="I6762" s="1" t="s">
        <v>21</v>
      </c>
      <c r="J6762" s="1" t="s">
        <v>267</v>
      </c>
      <c r="K6762" s="1" t="s">
        <v>13</v>
      </c>
      <c r="L6762" s="1" t="s">
        <v>5</v>
      </c>
      <c r="M6762" s="1" t="s">
        <v>23</v>
      </c>
      <c r="N6762" s="1" t="s">
        <v>7</v>
      </c>
      <c r="O6762" s="6"/>
    </row>
    <row r="6763">
      <c r="A6763" s="5">
        <v>114505.0</v>
      </c>
      <c r="B6763" s="2">
        <v>46081.0</v>
      </c>
      <c r="C6763" s="1" t="s">
        <v>266</v>
      </c>
      <c r="D6763" s="7">
        <v>121.0</v>
      </c>
      <c r="E6763" s="4">
        <v>46079.0</v>
      </c>
      <c r="F6763" s="5">
        <v>216.0</v>
      </c>
      <c r="G6763" s="5">
        <v>100.0</v>
      </c>
      <c r="H6763" s="5">
        <v>21567.0</v>
      </c>
      <c r="I6763" s="1" t="s">
        <v>21</v>
      </c>
      <c r="J6763" s="1" t="s">
        <v>267</v>
      </c>
      <c r="K6763" s="1" t="s">
        <v>13</v>
      </c>
      <c r="L6763" s="1" t="s">
        <v>5</v>
      </c>
      <c r="M6763" s="1" t="s">
        <v>23</v>
      </c>
      <c r="N6763" s="1" t="s">
        <v>7</v>
      </c>
      <c r="O6763" s="6"/>
    </row>
    <row r="6764">
      <c r="A6764" s="5">
        <v>114505.0</v>
      </c>
      <c r="B6764" s="2">
        <v>46081.0</v>
      </c>
      <c r="C6764" s="1" t="s">
        <v>266</v>
      </c>
      <c r="D6764" s="3" t="s">
        <v>602</v>
      </c>
      <c r="E6764" s="4">
        <v>46079.0</v>
      </c>
      <c r="F6764" s="5">
        <v>11.0</v>
      </c>
      <c r="G6764" s="5">
        <v>756.0</v>
      </c>
      <c r="H6764" s="5">
        <v>8317.0</v>
      </c>
      <c r="I6764" s="1" t="s">
        <v>21</v>
      </c>
      <c r="J6764" s="1" t="s">
        <v>267</v>
      </c>
      <c r="K6764" s="1" t="s">
        <v>13</v>
      </c>
      <c r="L6764" s="1" t="s">
        <v>5</v>
      </c>
      <c r="M6764" s="1" t="s">
        <v>23</v>
      </c>
      <c r="N6764" s="1" t="s">
        <v>7</v>
      </c>
      <c r="O6764" s="6"/>
    </row>
    <row r="6765">
      <c r="A6765" s="5">
        <v>114505.0</v>
      </c>
      <c r="B6765" s="2">
        <v>46081.0</v>
      </c>
      <c r="C6765" s="1" t="s">
        <v>266</v>
      </c>
      <c r="D6765" s="7">
        <v>324.0</v>
      </c>
      <c r="E6765" s="4">
        <v>46079.0</v>
      </c>
      <c r="F6765" s="5">
        <v>300.0</v>
      </c>
      <c r="G6765" s="5">
        <v>50.0</v>
      </c>
      <c r="H6765" s="5">
        <v>14953.0</v>
      </c>
      <c r="I6765" s="1" t="s">
        <v>33</v>
      </c>
      <c r="J6765" s="1" t="s">
        <v>267</v>
      </c>
      <c r="K6765" s="1" t="s">
        <v>13</v>
      </c>
      <c r="L6765" s="1" t="s">
        <v>5</v>
      </c>
      <c r="M6765" s="1" t="s">
        <v>23</v>
      </c>
      <c r="N6765" s="1" t="s">
        <v>7</v>
      </c>
      <c r="O6765" s="6"/>
    </row>
    <row r="6766">
      <c r="A6766" s="5">
        <v>114505.0</v>
      </c>
      <c r="B6766" s="2">
        <v>46081.0</v>
      </c>
      <c r="C6766" s="1" t="s">
        <v>266</v>
      </c>
      <c r="D6766" s="3" t="s">
        <v>1182</v>
      </c>
      <c r="E6766" s="4">
        <v>46079.0</v>
      </c>
      <c r="F6766" s="5">
        <v>108.0</v>
      </c>
      <c r="G6766" s="5">
        <v>79.0</v>
      </c>
      <c r="H6766" s="5">
        <v>8517.0</v>
      </c>
      <c r="I6766" s="1" t="s">
        <v>21</v>
      </c>
      <c r="J6766" s="1" t="s">
        <v>267</v>
      </c>
      <c r="K6766" s="1" t="s">
        <v>13</v>
      </c>
      <c r="L6766" s="1" t="s">
        <v>5</v>
      </c>
      <c r="M6766" s="1" t="s">
        <v>23</v>
      </c>
      <c r="N6766" s="1" t="s">
        <v>7</v>
      </c>
      <c r="O6766" s="6"/>
    </row>
    <row r="6767">
      <c r="A6767" s="5">
        <v>114505.0</v>
      </c>
      <c r="B6767" s="2">
        <v>46081.0</v>
      </c>
      <c r="C6767" s="1" t="s">
        <v>266</v>
      </c>
      <c r="D6767" s="3" t="s">
        <v>41</v>
      </c>
      <c r="E6767" s="4">
        <v>46079.0</v>
      </c>
      <c r="F6767" s="5">
        <v>58.0</v>
      </c>
      <c r="G6767" s="5">
        <v>202.0</v>
      </c>
      <c r="H6767" s="5">
        <v>11694.0</v>
      </c>
      <c r="I6767" s="1" t="s">
        <v>21</v>
      </c>
      <c r="J6767" s="1" t="s">
        <v>267</v>
      </c>
      <c r="K6767" s="1" t="s">
        <v>13</v>
      </c>
      <c r="L6767" s="1" t="s">
        <v>5</v>
      </c>
      <c r="M6767" s="1" t="s">
        <v>23</v>
      </c>
      <c r="N6767" s="1" t="s">
        <v>7</v>
      </c>
      <c r="O6767" s="6"/>
    </row>
    <row r="6768">
      <c r="A6768" s="5">
        <v>114505.0</v>
      </c>
      <c r="B6768" s="2">
        <v>46081.0</v>
      </c>
      <c r="C6768" s="1" t="s">
        <v>266</v>
      </c>
      <c r="D6768" s="7">
        <v>145.0</v>
      </c>
      <c r="E6768" s="4">
        <v>46079.0</v>
      </c>
      <c r="F6768" s="5">
        <v>35.0</v>
      </c>
      <c r="G6768" s="5">
        <v>212.0</v>
      </c>
      <c r="H6768" s="5">
        <v>7427.0</v>
      </c>
      <c r="I6768" s="1" t="s">
        <v>21</v>
      </c>
      <c r="J6768" s="1" t="s">
        <v>267</v>
      </c>
      <c r="K6768" s="1" t="s">
        <v>13</v>
      </c>
      <c r="L6768" s="1" t="s">
        <v>5</v>
      </c>
      <c r="M6768" s="1" t="s">
        <v>23</v>
      </c>
      <c r="N6768" s="1" t="s">
        <v>7</v>
      </c>
      <c r="O6768" s="6"/>
    </row>
    <row r="6769">
      <c r="A6769" s="5">
        <v>114505.0</v>
      </c>
      <c r="B6769" s="2">
        <v>46081.0</v>
      </c>
      <c r="C6769" s="1" t="s">
        <v>266</v>
      </c>
      <c r="D6769" s="7">
        <v>124.0</v>
      </c>
      <c r="E6769" s="4">
        <v>46079.0</v>
      </c>
      <c r="F6769" s="5">
        <v>138.0</v>
      </c>
      <c r="G6769" s="5">
        <v>132.0</v>
      </c>
      <c r="H6769" s="5">
        <v>18284.0</v>
      </c>
      <c r="I6769" s="1" t="s">
        <v>21</v>
      </c>
      <c r="J6769" s="1" t="s">
        <v>267</v>
      </c>
      <c r="K6769" s="1" t="s">
        <v>13</v>
      </c>
      <c r="L6769" s="1" t="s">
        <v>5</v>
      </c>
      <c r="M6769" s="1" t="s">
        <v>23</v>
      </c>
      <c r="N6769" s="1" t="s">
        <v>7</v>
      </c>
      <c r="O6769" s="6"/>
    </row>
    <row r="6770">
      <c r="A6770" s="5">
        <v>114527.0</v>
      </c>
      <c r="B6770" s="2">
        <v>46081.0</v>
      </c>
      <c r="C6770" s="1" t="s">
        <v>592</v>
      </c>
      <c r="D6770" s="7">
        <v>151.0</v>
      </c>
      <c r="E6770" s="4">
        <v>46079.0</v>
      </c>
      <c r="F6770" s="5">
        <v>70.0</v>
      </c>
      <c r="G6770" s="5">
        <v>143.0</v>
      </c>
      <c r="H6770" s="5">
        <v>9814.0</v>
      </c>
      <c r="I6770" s="1" t="s">
        <v>21</v>
      </c>
      <c r="J6770" s="1" t="s">
        <v>568</v>
      </c>
      <c r="K6770" s="1" t="s">
        <v>13</v>
      </c>
      <c r="L6770" s="1" t="s">
        <v>5</v>
      </c>
      <c r="M6770" s="1" t="s">
        <v>23</v>
      </c>
      <c r="N6770" s="1" t="s">
        <v>7</v>
      </c>
      <c r="O6770" s="6"/>
    </row>
    <row r="6771">
      <c r="A6771" s="5">
        <v>114527.0</v>
      </c>
      <c r="B6771" s="2">
        <v>46081.0</v>
      </c>
      <c r="C6771" s="1" t="s">
        <v>592</v>
      </c>
      <c r="D6771" s="7">
        <v>121.0</v>
      </c>
      <c r="E6771" s="4">
        <v>46079.0</v>
      </c>
      <c r="F6771" s="5">
        <v>108.0</v>
      </c>
      <c r="G6771" s="5">
        <v>100.0</v>
      </c>
      <c r="H6771" s="5">
        <v>10569.0</v>
      </c>
      <c r="I6771" s="1" t="s">
        <v>21</v>
      </c>
      <c r="J6771" s="1" t="s">
        <v>568</v>
      </c>
      <c r="K6771" s="1" t="s">
        <v>13</v>
      </c>
      <c r="L6771" s="1" t="s">
        <v>5</v>
      </c>
      <c r="M6771" s="1" t="s">
        <v>23</v>
      </c>
      <c r="N6771" s="1" t="s">
        <v>7</v>
      </c>
      <c r="O6771" s="6"/>
    </row>
    <row r="6772">
      <c r="A6772" s="5">
        <v>114527.0</v>
      </c>
      <c r="B6772" s="2">
        <v>46081.0</v>
      </c>
      <c r="C6772" s="1" t="s">
        <v>592</v>
      </c>
      <c r="D6772" s="7">
        <v>701.0</v>
      </c>
      <c r="E6772" s="4">
        <v>46079.0</v>
      </c>
      <c r="F6772" s="5">
        <v>100.0</v>
      </c>
      <c r="G6772" s="5">
        <v>441.0</v>
      </c>
      <c r="H6772" s="5">
        <v>43220.0</v>
      </c>
      <c r="I6772" s="1" t="s">
        <v>56</v>
      </c>
      <c r="J6772" s="1" t="s">
        <v>568</v>
      </c>
      <c r="K6772" s="1" t="s">
        <v>13</v>
      </c>
      <c r="L6772" s="1" t="s">
        <v>5</v>
      </c>
      <c r="M6772" s="1" t="s">
        <v>23</v>
      </c>
      <c r="N6772" s="1" t="s">
        <v>7</v>
      </c>
      <c r="O6772" s="6"/>
    </row>
    <row r="6773">
      <c r="A6773" s="5">
        <v>114527.0</v>
      </c>
      <c r="B6773" s="2">
        <v>46081.0</v>
      </c>
      <c r="C6773" s="1" t="s">
        <v>592</v>
      </c>
      <c r="D6773" s="7">
        <v>152.0</v>
      </c>
      <c r="E6773" s="4">
        <v>46079.0</v>
      </c>
      <c r="F6773" s="5">
        <v>66.0</v>
      </c>
      <c r="G6773" s="5">
        <v>215.0</v>
      </c>
      <c r="H6773" s="5">
        <v>13911.0</v>
      </c>
      <c r="I6773" s="1" t="s">
        <v>21</v>
      </c>
      <c r="J6773" s="1" t="s">
        <v>568</v>
      </c>
      <c r="K6773" s="1" t="s">
        <v>13</v>
      </c>
      <c r="L6773" s="1" t="s">
        <v>5</v>
      </c>
      <c r="M6773" s="1" t="s">
        <v>23</v>
      </c>
      <c r="N6773" s="1" t="s">
        <v>7</v>
      </c>
      <c r="O6773" s="6"/>
    </row>
    <row r="6774">
      <c r="A6774" s="5">
        <v>114527.0</v>
      </c>
      <c r="B6774" s="2">
        <v>46081.0</v>
      </c>
      <c r="C6774" s="1" t="s">
        <v>592</v>
      </c>
      <c r="D6774" s="3" t="s">
        <v>334</v>
      </c>
      <c r="E6774" s="4">
        <v>46079.0</v>
      </c>
      <c r="F6774" s="5">
        <v>1.0</v>
      </c>
      <c r="G6774" s="5">
        <v>77.0</v>
      </c>
      <c r="H6774" s="5">
        <v>77.0</v>
      </c>
      <c r="I6774" s="1" t="s">
        <v>21</v>
      </c>
      <c r="J6774" s="1" t="s">
        <v>568</v>
      </c>
      <c r="K6774" s="1" t="s">
        <v>13</v>
      </c>
      <c r="L6774" s="1" t="s">
        <v>5</v>
      </c>
      <c r="M6774" s="1" t="s">
        <v>23</v>
      </c>
      <c r="N6774" s="1" t="s">
        <v>7</v>
      </c>
      <c r="O6774" s="6"/>
    </row>
    <row r="6775">
      <c r="A6775" s="5">
        <v>114530.0</v>
      </c>
      <c r="B6775" s="2">
        <v>46081.0</v>
      </c>
      <c r="C6775" s="1" t="s">
        <v>239</v>
      </c>
      <c r="D6775" s="7">
        <v>1391.0</v>
      </c>
      <c r="E6775" s="4">
        <v>46079.0</v>
      </c>
      <c r="F6775" s="5">
        <v>192.0</v>
      </c>
      <c r="G6775" s="5">
        <v>79.0</v>
      </c>
      <c r="H6775" s="5">
        <v>15116.0</v>
      </c>
      <c r="I6775" s="1" t="s">
        <v>21</v>
      </c>
      <c r="J6775" s="1" t="s">
        <v>240</v>
      </c>
      <c r="K6775" s="1" t="s">
        <v>111</v>
      </c>
      <c r="L6775" s="1" t="s">
        <v>5</v>
      </c>
      <c r="M6775" s="1" t="s">
        <v>23</v>
      </c>
      <c r="N6775" s="1" t="s">
        <v>7</v>
      </c>
      <c r="O6775" s="6"/>
    </row>
    <row r="6776">
      <c r="A6776" s="5">
        <v>114530.0</v>
      </c>
      <c r="B6776" s="2">
        <v>46081.0</v>
      </c>
      <c r="C6776" s="1" t="s">
        <v>239</v>
      </c>
      <c r="D6776" s="7">
        <v>151.0</v>
      </c>
      <c r="E6776" s="4">
        <v>46079.0</v>
      </c>
      <c r="F6776" s="5">
        <v>700.0</v>
      </c>
      <c r="G6776" s="5">
        <v>129.0</v>
      </c>
      <c r="H6776" s="5">
        <v>90120.0</v>
      </c>
      <c r="I6776" s="1" t="s">
        <v>21</v>
      </c>
      <c r="J6776" s="1" t="s">
        <v>240</v>
      </c>
      <c r="K6776" s="1" t="s">
        <v>111</v>
      </c>
      <c r="L6776" s="1" t="s">
        <v>5</v>
      </c>
      <c r="M6776" s="1" t="s">
        <v>23</v>
      </c>
      <c r="N6776" s="1" t="s">
        <v>7</v>
      </c>
      <c r="O6776" s="6"/>
    </row>
    <row r="6777">
      <c r="A6777" s="5">
        <v>114530.0</v>
      </c>
      <c r="B6777" s="2">
        <v>46081.0</v>
      </c>
      <c r="C6777" s="1" t="s">
        <v>239</v>
      </c>
      <c r="D6777" s="7">
        <v>124.0</v>
      </c>
      <c r="E6777" s="4">
        <v>46079.0</v>
      </c>
      <c r="F6777" s="5">
        <v>184.0</v>
      </c>
      <c r="G6777" s="5">
        <v>132.0</v>
      </c>
      <c r="H6777" s="5">
        <v>24378.0</v>
      </c>
      <c r="I6777" s="1" t="s">
        <v>21</v>
      </c>
      <c r="J6777" s="1" t="s">
        <v>240</v>
      </c>
      <c r="K6777" s="1" t="s">
        <v>111</v>
      </c>
      <c r="L6777" s="1" t="s">
        <v>5</v>
      </c>
      <c r="M6777" s="1" t="s">
        <v>23</v>
      </c>
      <c r="N6777" s="1" t="s">
        <v>7</v>
      </c>
      <c r="O6777" s="6"/>
    </row>
    <row r="6778">
      <c r="A6778" s="5">
        <v>114530.0</v>
      </c>
      <c r="B6778" s="2">
        <v>46081.0</v>
      </c>
      <c r="C6778" s="1" t="s">
        <v>239</v>
      </c>
      <c r="D6778" s="7">
        <v>3272.0</v>
      </c>
      <c r="E6778" s="4">
        <v>46079.0</v>
      </c>
      <c r="F6778" s="5">
        <v>400.0</v>
      </c>
      <c r="G6778" s="5">
        <v>30.0</v>
      </c>
      <c r="H6778" s="5">
        <v>12166.0</v>
      </c>
      <c r="I6778" s="1" t="s">
        <v>229</v>
      </c>
      <c r="J6778" s="1" t="s">
        <v>240</v>
      </c>
      <c r="K6778" s="1" t="s">
        <v>111</v>
      </c>
      <c r="L6778" s="1" t="s">
        <v>5</v>
      </c>
      <c r="M6778" s="1" t="s">
        <v>23</v>
      </c>
      <c r="N6778" s="1" t="s">
        <v>7</v>
      </c>
      <c r="O6778" s="6"/>
    </row>
    <row r="6779">
      <c r="A6779" s="5">
        <v>114530.0</v>
      </c>
      <c r="B6779" s="2">
        <v>46081.0</v>
      </c>
      <c r="C6779" s="1" t="s">
        <v>239</v>
      </c>
      <c r="D6779" s="7">
        <v>323.0</v>
      </c>
      <c r="E6779" s="4">
        <v>46079.0</v>
      </c>
      <c r="F6779" s="5">
        <v>200.0</v>
      </c>
      <c r="G6779" s="5">
        <v>41.0</v>
      </c>
      <c r="H6779" s="5">
        <v>8112.0</v>
      </c>
      <c r="I6779" s="1" t="s">
        <v>33</v>
      </c>
      <c r="J6779" s="1" t="s">
        <v>240</v>
      </c>
      <c r="K6779" s="1" t="s">
        <v>111</v>
      </c>
      <c r="L6779" s="1" t="s">
        <v>5</v>
      </c>
      <c r="M6779" s="1" t="s">
        <v>23</v>
      </c>
      <c r="N6779" s="1" t="s">
        <v>7</v>
      </c>
      <c r="O6779" s="6"/>
    </row>
    <row r="6780">
      <c r="A6780" s="5">
        <v>114530.0</v>
      </c>
      <c r="B6780" s="2">
        <v>46081.0</v>
      </c>
      <c r="C6780" s="1" t="s">
        <v>239</v>
      </c>
      <c r="D6780" s="7">
        <v>187.0</v>
      </c>
      <c r="E6780" s="4">
        <v>46079.0</v>
      </c>
      <c r="F6780" s="5">
        <v>22.0</v>
      </c>
      <c r="G6780" s="5">
        <v>263.0</v>
      </c>
      <c r="H6780" s="5">
        <v>5789.0</v>
      </c>
      <c r="I6780" s="1" t="s">
        <v>21</v>
      </c>
      <c r="J6780" s="1" t="s">
        <v>240</v>
      </c>
      <c r="K6780" s="1" t="s">
        <v>111</v>
      </c>
      <c r="L6780" s="1" t="s">
        <v>5</v>
      </c>
      <c r="M6780" s="1" t="s">
        <v>23</v>
      </c>
      <c r="N6780" s="1" t="s">
        <v>7</v>
      </c>
      <c r="O6780" s="6"/>
    </row>
    <row r="6781">
      <c r="A6781" s="5">
        <v>114530.0</v>
      </c>
      <c r="B6781" s="2">
        <v>46081.0</v>
      </c>
      <c r="C6781" s="1" t="s">
        <v>239</v>
      </c>
      <c r="D6781" s="7">
        <v>130.0</v>
      </c>
      <c r="E6781" s="4">
        <v>46079.0</v>
      </c>
      <c r="F6781" s="5">
        <v>66.0</v>
      </c>
      <c r="G6781" s="5">
        <v>143.0</v>
      </c>
      <c r="H6781" s="5">
        <v>9443.0</v>
      </c>
      <c r="I6781" s="1" t="s">
        <v>21</v>
      </c>
      <c r="J6781" s="1" t="s">
        <v>240</v>
      </c>
      <c r="K6781" s="1" t="s">
        <v>111</v>
      </c>
      <c r="L6781" s="1" t="s">
        <v>5</v>
      </c>
      <c r="M6781" s="1" t="s">
        <v>23</v>
      </c>
      <c r="N6781" s="1" t="s">
        <v>7</v>
      </c>
      <c r="O6781" s="6"/>
    </row>
    <row r="6782">
      <c r="A6782" s="5">
        <v>114530.0</v>
      </c>
      <c r="B6782" s="2">
        <v>46081.0</v>
      </c>
      <c r="C6782" s="1" t="s">
        <v>239</v>
      </c>
      <c r="D6782" s="3" t="s">
        <v>41</v>
      </c>
      <c r="E6782" s="4">
        <v>46079.0</v>
      </c>
      <c r="F6782" s="5">
        <v>29.0</v>
      </c>
      <c r="G6782" s="5">
        <v>202.0</v>
      </c>
      <c r="H6782" s="5">
        <v>5848.0</v>
      </c>
      <c r="I6782" s="1" t="s">
        <v>21</v>
      </c>
      <c r="J6782" s="1" t="s">
        <v>240</v>
      </c>
      <c r="K6782" s="1" t="s">
        <v>111</v>
      </c>
      <c r="L6782" s="1" t="s">
        <v>5</v>
      </c>
      <c r="M6782" s="1" t="s">
        <v>23</v>
      </c>
      <c r="N6782" s="1" t="s">
        <v>7</v>
      </c>
      <c r="O6782" s="6"/>
    </row>
    <row r="6783">
      <c r="A6783" s="5">
        <v>114530.0</v>
      </c>
      <c r="B6783" s="2">
        <v>46081.0</v>
      </c>
      <c r="C6783" s="1" t="s">
        <v>239</v>
      </c>
      <c r="D6783" s="7">
        <v>324.0</v>
      </c>
      <c r="E6783" s="4">
        <v>46079.0</v>
      </c>
      <c r="F6783" s="5">
        <v>500.0</v>
      </c>
      <c r="G6783" s="5">
        <v>50.0</v>
      </c>
      <c r="H6783" s="5">
        <v>24922.0</v>
      </c>
      <c r="I6783" s="1" t="s">
        <v>33</v>
      </c>
      <c r="J6783" s="1" t="s">
        <v>240</v>
      </c>
      <c r="K6783" s="1" t="s">
        <v>111</v>
      </c>
      <c r="L6783" s="1" t="s">
        <v>5</v>
      </c>
      <c r="M6783" s="1" t="s">
        <v>23</v>
      </c>
      <c r="N6783" s="1" t="s">
        <v>7</v>
      </c>
      <c r="O6783" s="6"/>
    </row>
    <row r="6784">
      <c r="A6784" s="5">
        <v>114530.0</v>
      </c>
      <c r="B6784" s="2">
        <v>46081.0</v>
      </c>
      <c r="C6784" s="1" t="s">
        <v>239</v>
      </c>
      <c r="D6784" s="7">
        <v>144.0</v>
      </c>
      <c r="E6784" s="4">
        <v>46079.0</v>
      </c>
      <c r="F6784" s="5">
        <v>180.0</v>
      </c>
      <c r="G6784" s="5">
        <v>98.0</v>
      </c>
      <c r="H6784" s="5">
        <v>17628.0</v>
      </c>
      <c r="I6784" s="1" t="s">
        <v>21</v>
      </c>
      <c r="J6784" s="1" t="s">
        <v>240</v>
      </c>
      <c r="K6784" s="1" t="s">
        <v>111</v>
      </c>
      <c r="L6784" s="1" t="s">
        <v>5</v>
      </c>
      <c r="M6784" s="1" t="s">
        <v>23</v>
      </c>
      <c r="N6784" s="1" t="s">
        <v>7</v>
      </c>
      <c r="O6784" s="6"/>
    </row>
    <row r="6785">
      <c r="A6785" s="5">
        <v>114530.0</v>
      </c>
      <c r="B6785" s="2">
        <v>46081.0</v>
      </c>
      <c r="C6785" s="1" t="s">
        <v>239</v>
      </c>
      <c r="D6785" s="7">
        <v>325.0</v>
      </c>
      <c r="E6785" s="4">
        <v>46079.0</v>
      </c>
      <c r="F6785" s="5">
        <v>100.0</v>
      </c>
      <c r="G6785" s="5">
        <v>59.0</v>
      </c>
      <c r="H6785" s="5">
        <v>5916.0</v>
      </c>
      <c r="I6785" s="1" t="s">
        <v>33</v>
      </c>
      <c r="J6785" s="1" t="s">
        <v>240</v>
      </c>
      <c r="K6785" s="1" t="s">
        <v>111</v>
      </c>
      <c r="L6785" s="1" t="s">
        <v>5</v>
      </c>
      <c r="M6785" s="1" t="s">
        <v>23</v>
      </c>
      <c r="N6785" s="1" t="s">
        <v>7</v>
      </c>
      <c r="O6785" s="6"/>
    </row>
    <row r="6786">
      <c r="A6786" s="5">
        <v>114530.0</v>
      </c>
      <c r="B6786" s="2">
        <v>46081.0</v>
      </c>
      <c r="C6786" s="1" t="s">
        <v>239</v>
      </c>
      <c r="D6786" s="7">
        <v>342.0</v>
      </c>
      <c r="E6786" s="4">
        <v>46079.0</v>
      </c>
      <c r="F6786" s="5">
        <v>100.0</v>
      </c>
      <c r="G6786" s="5">
        <v>41.0</v>
      </c>
      <c r="H6786" s="5">
        <v>4072.0</v>
      </c>
      <c r="I6786" s="1" t="s">
        <v>229</v>
      </c>
      <c r="J6786" s="1" t="s">
        <v>240</v>
      </c>
      <c r="K6786" s="1" t="s">
        <v>111</v>
      </c>
      <c r="L6786" s="1" t="s">
        <v>5</v>
      </c>
      <c r="M6786" s="1" t="s">
        <v>23</v>
      </c>
      <c r="N6786" s="1" t="s">
        <v>7</v>
      </c>
      <c r="O6786" s="6"/>
    </row>
    <row r="6787">
      <c r="A6787" s="5">
        <v>114530.0</v>
      </c>
      <c r="B6787" s="2">
        <v>46081.0</v>
      </c>
      <c r="C6787" s="1" t="s">
        <v>239</v>
      </c>
      <c r="D6787" s="7">
        <v>145.0</v>
      </c>
      <c r="E6787" s="4">
        <v>46079.0</v>
      </c>
      <c r="F6787" s="5">
        <v>35.0</v>
      </c>
      <c r="G6787" s="5">
        <v>212.0</v>
      </c>
      <c r="H6787" s="5">
        <v>7428.0</v>
      </c>
      <c r="I6787" s="1" t="s">
        <v>21</v>
      </c>
      <c r="J6787" s="1" t="s">
        <v>240</v>
      </c>
      <c r="K6787" s="1" t="s">
        <v>111</v>
      </c>
      <c r="L6787" s="1" t="s">
        <v>5</v>
      </c>
      <c r="M6787" s="1" t="s">
        <v>23</v>
      </c>
      <c r="N6787" s="1" t="s">
        <v>7</v>
      </c>
      <c r="O6787" s="6"/>
    </row>
    <row r="6788">
      <c r="A6788" s="5">
        <v>114530.0</v>
      </c>
      <c r="B6788" s="2">
        <v>46081.0</v>
      </c>
      <c r="C6788" s="1" t="s">
        <v>239</v>
      </c>
      <c r="D6788" s="7">
        <v>150.0</v>
      </c>
      <c r="E6788" s="4">
        <v>46079.0</v>
      </c>
      <c r="F6788" s="5">
        <v>14.0</v>
      </c>
      <c r="G6788" s="5">
        <v>647.0</v>
      </c>
      <c r="H6788" s="5">
        <v>9061.0</v>
      </c>
      <c r="I6788" s="1" t="s">
        <v>21</v>
      </c>
      <c r="J6788" s="1" t="s">
        <v>240</v>
      </c>
      <c r="K6788" s="1" t="s">
        <v>111</v>
      </c>
      <c r="L6788" s="1" t="s">
        <v>5</v>
      </c>
      <c r="M6788" s="1" t="s">
        <v>23</v>
      </c>
      <c r="N6788" s="1" t="s">
        <v>7</v>
      </c>
      <c r="O6788" s="6"/>
    </row>
    <row r="6789">
      <c r="A6789" s="5">
        <v>114530.0</v>
      </c>
      <c r="B6789" s="2">
        <v>46081.0</v>
      </c>
      <c r="C6789" s="1" t="s">
        <v>239</v>
      </c>
      <c r="D6789" s="7">
        <v>326.0</v>
      </c>
      <c r="E6789" s="4">
        <v>46079.0</v>
      </c>
      <c r="F6789" s="5">
        <v>200.0</v>
      </c>
      <c r="G6789" s="5">
        <v>71.0</v>
      </c>
      <c r="H6789" s="5">
        <v>14194.0</v>
      </c>
      <c r="I6789" s="1" t="s">
        <v>33</v>
      </c>
      <c r="J6789" s="1" t="s">
        <v>240</v>
      </c>
      <c r="K6789" s="1" t="s">
        <v>111</v>
      </c>
      <c r="L6789" s="1" t="s">
        <v>5</v>
      </c>
      <c r="M6789" s="1" t="s">
        <v>23</v>
      </c>
      <c r="N6789" s="1" t="s">
        <v>7</v>
      </c>
      <c r="O6789" s="6"/>
    </row>
    <row r="6790">
      <c r="A6790" s="5">
        <v>114530.0</v>
      </c>
      <c r="B6790" s="2">
        <v>46081.0</v>
      </c>
      <c r="C6790" s="1" t="s">
        <v>239</v>
      </c>
      <c r="D6790" s="7">
        <v>344.0</v>
      </c>
      <c r="E6790" s="4">
        <v>46079.0</v>
      </c>
      <c r="F6790" s="5">
        <v>50.0</v>
      </c>
      <c r="G6790" s="5">
        <v>77.0</v>
      </c>
      <c r="H6790" s="5">
        <v>3845.0</v>
      </c>
      <c r="I6790" s="1" t="s">
        <v>229</v>
      </c>
      <c r="J6790" s="1" t="s">
        <v>240</v>
      </c>
      <c r="K6790" s="1" t="s">
        <v>111</v>
      </c>
      <c r="L6790" s="1" t="s">
        <v>5</v>
      </c>
      <c r="M6790" s="1" t="s">
        <v>23</v>
      </c>
      <c r="N6790" s="1" t="s">
        <v>7</v>
      </c>
      <c r="O6790" s="6"/>
    </row>
    <row r="6791">
      <c r="A6791" s="5">
        <v>114531.0</v>
      </c>
      <c r="B6791" s="2">
        <v>46081.0</v>
      </c>
      <c r="C6791" s="1" t="s">
        <v>239</v>
      </c>
      <c r="D6791" s="7">
        <v>517.0</v>
      </c>
      <c r="E6791" s="4">
        <v>46079.0</v>
      </c>
      <c r="F6791" s="5">
        <v>15.0</v>
      </c>
      <c r="G6791" s="5">
        <v>295.0</v>
      </c>
      <c r="H6791" s="5">
        <v>4434.0</v>
      </c>
      <c r="I6791" s="1" t="s">
        <v>53</v>
      </c>
      <c r="J6791" s="1" t="s">
        <v>240</v>
      </c>
      <c r="K6791" s="1" t="s">
        <v>111</v>
      </c>
      <c r="L6791" s="1" t="s">
        <v>5</v>
      </c>
      <c r="M6791" s="1" t="s">
        <v>23</v>
      </c>
      <c r="N6791" s="1" t="s">
        <v>7</v>
      </c>
      <c r="O6791" s="6"/>
    </row>
    <row r="6792">
      <c r="A6792" s="5">
        <v>114531.0</v>
      </c>
      <c r="B6792" s="2">
        <v>46081.0</v>
      </c>
      <c r="C6792" s="1" t="s">
        <v>239</v>
      </c>
      <c r="D6792" s="7">
        <v>701.0</v>
      </c>
      <c r="E6792" s="4">
        <v>46079.0</v>
      </c>
      <c r="F6792" s="5">
        <v>300.0</v>
      </c>
      <c r="G6792" s="5">
        <v>415.0</v>
      </c>
      <c r="H6792" s="5">
        <v>124582.7</v>
      </c>
      <c r="I6792" s="1" t="s">
        <v>56</v>
      </c>
      <c r="J6792" s="1" t="s">
        <v>240</v>
      </c>
      <c r="K6792" s="1" t="s">
        <v>111</v>
      </c>
      <c r="L6792" s="1" t="s">
        <v>5</v>
      </c>
      <c r="M6792" s="1" t="s">
        <v>23</v>
      </c>
      <c r="N6792" s="1" t="s">
        <v>7</v>
      </c>
      <c r="O6792" s="6"/>
    </row>
    <row r="6793">
      <c r="A6793" s="5">
        <v>114562.0</v>
      </c>
      <c r="B6793" s="2">
        <v>46081.0</v>
      </c>
      <c r="C6793" s="1" t="s">
        <v>323</v>
      </c>
      <c r="D6793" s="3" t="s">
        <v>100</v>
      </c>
      <c r="E6793" s="4">
        <v>46079.0</v>
      </c>
      <c r="F6793" s="5">
        <v>132.0</v>
      </c>
      <c r="G6793" s="5">
        <v>98.0</v>
      </c>
      <c r="H6793" s="5">
        <v>12926.0</v>
      </c>
      <c r="I6793" s="1" t="s">
        <v>21</v>
      </c>
      <c r="J6793" s="1" t="s">
        <v>92</v>
      </c>
      <c r="K6793" s="1" t="s">
        <v>13</v>
      </c>
      <c r="L6793" s="1" t="s">
        <v>5</v>
      </c>
      <c r="M6793" s="1" t="s">
        <v>23</v>
      </c>
      <c r="N6793" s="1" t="s">
        <v>7</v>
      </c>
      <c r="O6793" s="6"/>
    </row>
    <row r="6794">
      <c r="A6794" s="5">
        <v>114562.0</v>
      </c>
      <c r="B6794" s="2">
        <v>46081.0</v>
      </c>
      <c r="C6794" s="1" t="s">
        <v>323</v>
      </c>
      <c r="D6794" s="3" t="s">
        <v>552</v>
      </c>
      <c r="E6794" s="4">
        <v>46079.0</v>
      </c>
      <c r="F6794" s="5">
        <v>23.0</v>
      </c>
      <c r="G6794" s="5">
        <v>301.0</v>
      </c>
      <c r="H6794" s="5">
        <v>6934.0</v>
      </c>
      <c r="I6794" s="1" t="s">
        <v>21</v>
      </c>
      <c r="J6794" s="1" t="s">
        <v>92</v>
      </c>
      <c r="K6794" s="1" t="s">
        <v>13</v>
      </c>
      <c r="L6794" s="1" t="s">
        <v>5</v>
      </c>
      <c r="M6794" s="1" t="s">
        <v>23</v>
      </c>
      <c r="N6794" s="1" t="s">
        <v>7</v>
      </c>
      <c r="O6794" s="6"/>
    </row>
    <row r="6795">
      <c r="A6795" s="5">
        <v>114562.0</v>
      </c>
      <c r="B6795" s="2">
        <v>46081.0</v>
      </c>
      <c r="C6795" s="1" t="s">
        <v>323</v>
      </c>
      <c r="D6795" s="3" t="s">
        <v>637</v>
      </c>
      <c r="E6795" s="4">
        <v>46079.0</v>
      </c>
      <c r="F6795" s="5">
        <v>33.0</v>
      </c>
      <c r="G6795" s="5">
        <v>181.0</v>
      </c>
      <c r="H6795" s="5">
        <v>5988.0</v>
      </c>
      <c r="I6795" s="1" t="s">
        <v>21</v>
      </c>
      <c r="J6795" s="1" t="s">
        <v>92</v>
      </c>
      <c r="K6795" s="1" t="s">
        <v>13</v>
      </c>
      <c r="L6795" s="1" t="s">
        <v>5</v>
      </c>
      <c r="M6795" s="1" t="s">
        <v>23</v>
      </c>
      <c r="N6795" s="1" t="s">
        <v>7</v>
      </c>
      <c r="O6795" s="6"/>
    </row>
    <row r="6796">
      <c r="A6796" s="5">
        <v>114562.0</v>
      </c>
      <c r="B6796" s="2">
        <v>46081.0</v>
      </c>
      <c r="C6796" s="1" t="s">
        <v>323</v>
      </c>
      <c r="D6796" s="3" t="s">
        <v>102</v>
      </c>
      <c r="E6796" s="4">
        <v>46079.0</v>
      </c>
      <c r="F6796" s="5">
        <v>108.0</v>
      </c>
      <c r="G6796" s="5">
        <v>100.0</v>
      </c>
      <c r="H6796" s="5">
        <v>10784.0</v>
      </c>
      <c r="I6796" s="1" t="s">
        <v>21</v>
      </c>
      <c r="J6796" s="1" t="s">
        <v>92</v>
      </c>
      <c r="K6796" s="1" t="s">
        <v>13</v>
      </c>
      <c r="L6796" s="1" t="s">
        <v>5</v>
      </c>
      <c r="M6796" s="1" t="s">
        <v>23</v>
      </c>
      <c r="N6796" s="1" t="s">
        <v>7</v>
      </c>
      <c r="O6796" s="6"/>
    </row>
    <row r="6797">
      <c r="A6797" s="5">
        <v>114562.0</v>
      </c>
      <c r="B6797" s="2">
        <v>46081.0</v>
      </c>
      <c r="C6797" s="1" t="s">
        <v>323</v>
      </c>
      <c r="D6797" s="3" t="s">
        <v>96</v>
      </c>
      <c r="E6797" s="4">
        <v>46079.0</v>
      </c>
      <c r="F6797" s="5">
        <v>24.0</v>
      </c>
      <c r="G6797" s="5">
        <v>323.0</v>
      </c>
      <c r="H6797" s="5">
        <v>7742.0</v>
      </c>
      <c r="I6797" s="1" t="s">
        <v>21</v>
      </c>
      <c r="J6797" s="1" t="s">
        <v>92</v>
      </c>
      <c r="K6797" s="1" t="s">
        <v>13</v>
      </c>
      <c r="L6797" s="1" t="s">
        <v>5</v>
      </c>
      <c r="M6797" s="1" t="s">
        <v>23</v>
      </c>
      <c r="N6797" s="1" t="s">
        <v>7</v>
      </c>
      <c r="O6797" s="6"/>
    </row>
    <row r="6798">
      <c r="A6798" s="5">
        <v>114562.0</v>
      </c>
      <c r="B6798" s="2">
        <v>46081.0</v>
      </c>
      <c r="C6798" s="1" t="s">
        <v>323</v>
      </c>
      <c r="D6798" s="3" t="s">
        <v>67</v>
      </c>
      <c r="E6798" s="4">
        <v>46079.0</v>
      </c>
      <c r="F6798" s="5">
        <v>30.0</v>
      </c>
      <c r="G6798" s="5">
        <v>219.0</v>
      </c>
      <c r="H6798" s="5">
        <v>6567.0</v>
      </c>
      <c r="I6798" s="1" t="s">
        <v>21</v>
      </c>
      <c r="J6798" s="1" t="s">
        <v>92</v>
      </c>
      <c r="K6798" s="1" t="s">
        <v>13</v>
      </c>
      <c r="L6798" s="1" t="s">
        <v>5</v>
      </c>
      <c r="M6798" s="1" t="s">
        <v>23</v>
      </c>
      <c r="N6798" s="1" t="s">
        <v>7</v>
      </c>
      <c r="O6798" s="6"/>
    </row>
    <row r="6799">
      <c r="A6799" s="5">
        <v>114562.0</v>
      </c>
      <c r="B6799" s="2">
        <v>46081.0</v>
      </c>
      <c r="C6799" s="1" t="s">
        <v>323</v>
      </c>
      <c r="D6799" s="3" t="s">
        <v>1017</v>
      </c>
      <c r="E6799" s="4">
        <v>46079.0</v>
      </c>
      <c r="F6799" s="5">
        <v>30.0</v>
      </c>
      <c r="G6799" s="5">
        <v>331.0</v>
      </c>
      <c r="H6799" s="5">
        <v>9937.0</v>
      </c>
      <c r="I6799" s="1" t="s">
        <v>21</v>
      </c>
      <c r="J6799" s="1" t="s">
        <v>92</v>
      </c>
      <c r="K6799" s="1" t="s">
        <v>13</v>
      </c>
      <c r="L6799" s="1" t="s">
        <v>5</v>
      </c>
      <c r="M6799" s="1" t="s">
        <v>23</v>
      </c>
      <c r="N6799" s="1" t="s">
        <v>7</v>
      </c>
      <c r="O6799" s="6"/>
    </row>
    <row r="6800">
      <c r="A6800" s="5">
        <v>114562.0</v>
      </c>
      <c r="B6800" s="2">
        <v>46081.0</v>
      </c>
      <c r="C6800" s="1" t="s">
        <v>323</v>
      </c>
      <c r="D6800" s="3" t="s">
        <v>257</v>
      </c>
      <c r="E6800" s="4">
        <v>46079.0</v>
      </c>
      <c r="F6800" s="5">
        <v>13.0</v>
      </c>
      <c r="G6800" s="5">
        <v>739.0</v>
      </c>
      <c r="H6800" s="5">
        <v>9611.0</v>
      </c>
      <c r="I6800" s="1" t="s">
        <v>21</v>
      </c>
      <c r="J6800" s="1" t="s">
        <v>92</v>
      </c>
      <c r="K6800" s="1" t="s">
        <v>13</v>
      </c>
      <c r="L6800" s="1" t="s">
        <v>5</v>
      </c>
      <c r="M6800" s="1" t="s">
        <v>23</v>
      </c>
      <c r="N6800" s="1" t="s">
        <v>7</v>
      </c>
      <c r="O6800" s="6"/>
    </row>
    <row r="6801">
      <c r="A6801" s="5">
        <v>114562.0</v>
      </c>
      <c r="B6801" s="2">
        <v>46081.0</v>
      </c>
      <c r="C6801" s="1" t="s">
        <v>323</v>
      </c>
      <c r="D6801" s="3" t="s">
        <v>259</v>
      </c>
      <c r="E6801" s="4">
        <v>46079.0</v>
      </c>
      <c r="F6801" s="5">
        <v>33.0</v>
      </c>
      <c r="G6801" s="5">
        <v>170.0</v>
      </c>
      <c r="H6801" s="5">
        <v>5608.0</v>
      </c>
      <c r="I6801" s="1" t="s">
        <v>21</v>
      </c>
      <c r="J6801" s="1" t="s">
        <v>92</v>
      </c>
      <c r="K6801" s="1" t="s">
        <v>13</v>
      </c>
      <c r="L6801" s="1" t="s">
        <v>5</v>
      </c>
      <c r="M6801" s="1" t="s">
        <v>23</v>
      </c>
      <c r="N6801" s="1" t="s">
        <v>7</v>
      </c>
      <c r="O6801" s="6"/>
    </row>
    <row r="6802">
      <c r="A6802" s="5">
        <v>114562.0</v>
      </c>
      <c r="B6802" s="2">
        <v>46081.0</v>
      </c>
      <c r="C6802" s="1" t="s">
        <v>323</v>
      </c>
      <c r="D6802" s="3" t="s">
        <v>628</v>
      </c>
      <c r="E6802" s="4">
        <v>46079.0</v>
      </c>
      <c r="F6802" s="5">
        <v>33.0</v>
      </c>
      <c r="G6802" s="5">
        <v>213.0</v>
      </c>
      <c r="H6802" s="5">
        <v>7034.0</v>
      </c>
      <c r="I6802" s="1" t="s">
        <v>21</v>
      </c>
      <c r="J6802" s="1" t="s">
        <v>92</v>
      </c>
      <c r="K6802" s="1" t="s">
        <v>13</v>
      </c>
      <c r="L6802" s="1" t="s">
        <v>5</v>
      </c>
      <c r="M6802" s="1" t="s">
        <v>23</v>
      </c>
      <c r="N6802" s="1" t="s">
        <v>7</v>
      </c>
      <c r="O6802" s="6"/>
    </row>
    <row r="6803">
      <c r="A6803" s="5">
        <v>114562.0</v>
      </c>
      <c r="B6803" s="2">
        <v>46081.0</v>
      </c>
      <c r="C6803" s="1" t="s">
        <v>323</v>
      </c>
      <c r="D6803" s="3" t="s">
        <v>324</v>
      </c>
      <c r="E6803" s="4">
        <v>46079.0</v>
      </c>
      <c r="F6803" s="5">
        <v>6.0</v>
      </c>
      <c r="G6803" s="5">
        <v>859.0</v>
      </c>
      <c r="H6803" s="5">
        <v>5156.0</v>
      </c>
      <c r="I6803" s="1" t="s">
        <v>21</v>
      </c>
      <c r="J6803" s="1" t="s">
        <v>92</v>
      </c>
      <c r="K6803" s="1" t="s">
        <v>13</v>
      </c>
      <c r="L6803" s="1" t="s">
        <v>5</v>
      </c>
      <c r="M6803" s="1" t="s">
        <v>23</v>
      </c>
      <c r="N6803" s="1" t="s">
        <v>7</v>
      </c>
      <c r="O6803" s="6"/>
    </row>
    <row r="6804">
      <c r="A6804" s="5">
        <v>114562.0</v>
      </c>
      <c r="B6804" s="2">
        <v>46081.0</v>
      </c>
      <c r="C6804" s="1" t="s">
        <v>323</v>
      </c>
      <c r="D6804" s="7">
        <v>187.0</v>
      </c>
      <c r="E6804" s="4">
        <v>46079.0</v>
      </c>
      <c r="F6804" s="5">
        <v>44.0</v>
      </c>
      <c r="G6804" s="5">
        <v>263.0</v>
      </c>
      <c r="H6804" s="5">
        <v>11575.0</v>
      </c>
      <c r="I6804" s="1" t="s">
        <v>21</v>
      </c>
      <c r="J6804" s="1" t="s">
        <v>92</v>
      </c>
      <c r="K6804" s="1" t="s">
        <v>13</v>
      </c>
      <c r="L6804" s="1" t="s">
        <v>5</v>
      </c>
      <c r="M6804" s="1" t="s">
        <v>23</v>
      </c>
      <c r="N6804" s="1" t="s">
        <v>7</v>
      </c>
      <c r="O6804" s="6"/>
    </row>
    <row r="6805">
      <c r="A6805" s="5">
        <v>114562.0</v>
      </c>
      <c r="B6805" s="2">
        <v>46081.0</v>
      </c>
      <c r="C6805" s="1" t="s">
        <v>323</v>
      </c>
      <c r="D6805" s="3" t="s">
        <v>1051</v>
      </c>
      <c r="E6805" s="4">
        <v>46079.0</v>
      </c>
      <c r="F6805" s="5">
        <v>60.0</v>
      </c>
      <c r="G6805" s="5">
        <v>113.0</v>
      </c>
      <c r="H6805" s="5">
        <v>6798.0</v>
      </c>
      <c r="I6805" s="1" t="s">
        <v>21</v>
      </c>
      <c r="J6805" s="1" t="s">
        <v>92</v>
      </c>
      <c r="K6805" s="1" t="s">
        <v>13</v>
      </c>
      <c r="L6805" s="1" t="s">
        <v>5</v>
      </c>
      <c r="M6805" s="1" t="s">
        <v>23</v>
      </c>
      <c r="N6805" s="1" t="s">
        <v>7</v>
      </c>
      <c r="O6805" s="6"/>
    </row>
    <row r="6806">
      <c r="A6806" s="5">
        <v>114562.0</v>
      </c>
      <c r="B6806" s="2">
        <v>46081.0</v>
      </c>
      <c r="C6806" s="1" t="s">
        <v>323</v>
      </c>
      <c r="D6806" s="7">
        <v>323.0</v>
      </c>
      <c r="E6806" s="4">
        <v>46079.0</v>
      </c>
      <c r="F6806" s="5">
        <v>100.0</v>
      </c>
      <c r="G6806" s="5">
        <v>41.0</v>
      </c>
      <c r="H6806" s="5">
        <v>4056.0</v>
      </c>
      <c r="I6806" s="1" t="s">
        <v>33</v>
      </c>
      <c r="J6806" s="1" t="s">
        <v>92</v>
      </c>
      <c r="K6806" s="1" t="s">
        <v>13</v>
      </c>
      <c r="L6806" s="1" t="s">
        <v>5</v>
      </c>
      <c r="M6806" s="1" t="s">
        <v>23</v>
      </c>
      <c r="N6806" s="1" t="s">
        <v>7</v>
      </c>
      <c r="O6806" s="6"/>
    </row>
    <row r="6807">
      <c r="A6807" s="5">
        <v>114562.0</v>
      </c>
      <c r="B6807" s="2">
        <v>46081.0</v>
      </c>
      <c r="C6807" s="1" t="s">
        <v>323</v>
      </c>
      <c r="D6807" s="7">
        <v>324.0</v>
      </c>
      <c r="E6807" s="4">
        <v>46079.0</v>
      </c>
      <c r="F6807" s="5">
        <v>100.0</v>
      </c>
      <c r="G6807" s="5">
        <v>50.0</v>
      </c>
      <c r="H6807" s="5">
        <v>4985.0</v>
      </c>
      <c r="I6807" s="1" t="s">
        <v>33</v>
      </c>
      <c r="J6807" s="1" t="s">
        <v>92</v>
      </c>
      <c r="K6807" s="1" t="s">
        <v>13</v>
      </c>
      <c r="L6807" s="1" t="s">
        <v>5</v>
      </c>
      <c r="M6807" s="1" t="s">
        <v>23</v>
      </c>
      <c r="N6807" s="1" t="s">
        <v>7</v>
      </c>
      <c r="O6807" s="6"/>
    </row>
    <row r="6808">
      <c r="A6808" s="5">
        <v>114562.0</v>
      </c>
      <c r="B6808" s="2">
        <v>46081.0</v>
      </c>
      <c r="C6808" s="1" t="s">
        <v>323</v>
      </c>
      <c r="D6808" s="3" t="s">
        <v>103</v>
      </c>
      <c r="E6808" s="4">
        <v>46079.0</v>
      </c>
      <c r="F6808" s="5">
        <v>60.0</v>
      </c>
      <c r="G6808" s="5">
        <v>143.0</v>
      </c>
      <c r="H6808" s="5">
        <v>8583.0</v>
      </c>
      <c r="I6808" s="1" t="s">
        <v>21</v>
      </c>
      <c r="J6808" s="1" t="s">
        <v>92</v>
      </c>
      <c r="K6808" s="1" t="s">
        <v>13</v>
      </c>
      <c r="L6808" s="1" t="s">
        <v>5</v>
      </c>
      <c r="M6808" s="1" t="s">
        <v>23</v>
      </c>
      <c r="N6808" s="1" t="s">
        <v>7</v>
      </c>
      <c r="O6808" s="6"/>
    </row>
    <row r="6809">
      <c r="A6809" s="5">
        <v>114600.0</v>
      </c>
      <c r="B6809" s="2">
        <v>46081.0</v>
      </c>
      <c r="C6809" s="1" t="s">
        <v>11</v>
      </c>
      <c r="D6809" s="3" t="s">
        <v>55</v>
      </c>
      <c r="E6809" s="4">
        <v>46079.0</v>
      </c>
      <c r="F6809" s="5">
        <v>100.0</v>
      </c>
      <c r="G6809" s="5">
        <v>60.0</v>
      </c>
      <c r="H6809" s="5">
        <v>6002.0</v>
      </c>
      <c r="I6809" s="1" t="s">
        <v>56</v>
      </c>
      <c r="J6809" s="1" t="s">
        <v>12</v>
      </c>
      <c r="K6809" s="1" t="s">
        <v>13</v>
      </c>
      <c r="L6809" s="1" t="s">
        <v>5</v>
      </c>
      <c r="M6809" s="1" t="s">
        <v>23</v>
      </c>
      <c r="N6809" s="1" t="s">
        <v>7</v>
      </c>
      <c r="O6809" s="6"/>
    </row>
    <row r="6810">
      <c r="A6810" s="5">
        <v>114600.0</v>
      </c>
      <c r="B6810" s="2">
        <v>46081.0</v>
      </c>
      <c r="C6810" s="1" t="s">
        <v>11</v>
      </c>
      <c r="D6810" s="7">
        <v>150.0</v>
      </c>
      <c r="E6810" s="4">
        <v>46079.0</v>
      </c>
      <c r="F6810" s="5">
        <v>14.0</v>
      </c>
      <c r="G6810" s="5">
        <v>647.0</v>
      </c>
      <c r="H6810" s="5">
        <v>9060.0</v>
      </c>
      <c r="I6810" s="1" t="s">
        <v>21</v>
      </c>
      <c r="J6810" s="1" t="s">
        <v>12</v>
      </c>
      <c r="K6810" s="1" t="s">
        <v>13</v>
      </c>
      <c r="L6810" s="1" t="s">
        <v>5</v>
      </c>
      <c r="M6810" s="1" t="s">
        <v>23</v>
      </c>
      <c r="N6810" s="1" t="s">
        <v>7</v>
      </c>
      <c r="O6810" s="6"/>
    </row>
    <row r="6811">
      <c r="A6811" s="5">
        <v>114600.0</v>
      </c>
      <c r="B6811" s="2">
        <v>46081.0</v>
      </c>
      <c r="C6811" s="1" t="s">
        <v>11</v>
      </c>
      <c r="D6811" s="3" t="s">
        <v>768</v>
      </c>
      <c r="E6811" s="4">
        <v>46079.0</v>
      </c>
      <c r="F6811" s="5">
        <v>14.0</v>
      </c>
      <c r="G6811" s="5">
        <v>838.0</v>
      </c>
      <c r="H6811" s="5">
        <v>11735.0</v>
      </c>
      <c r="I6811" s="1" t="s">
        <v>21</v>
      </c>
      <c r="J6811" s="1" t="s">
        <v>12</v>
      </c>
      <c r="K6811" s="1" t="s">
        <v>13</v>
      </c>
      <c r="L6811" s="1" t="s">
        <v>5</v>
      </c>
      <c r="M6811" s="1" t="s">
        <v>23</v>
      </c>
      <c r="N6811" s="1" t="s">
        <v>7</v>
      </c>
      <c r="O6811" s="6"/>
    </row>
    <row r="6812">
      <c r="A6812" s="5">
        <v>114600.0</v>
      </c>
      <c r="B6812" s="2">
        <v>46081.0</v>
      </c>
      <c r="C6812" s="1" t="s">
        <v>11</v>
      </c>
      <c r="D6812" s="3" t="s">
        <v>312</v>
      </c>
      <c r="E6812" s="4">
        <v>46079.0</v>
      </c>
      <c r="F6812" s="5">
        <v>100.0</v>
      </c>
      <c r="G6812" s="5">
        <v>60.0</v>
      </c>
      <c r="H6812" s="5">
        <v>6002.0</v>
      </c>
      <c r="I6812" s="1" t="s">
        <v>21</v>
      </c>
      <c r="J6812" s="1" t="s">
        <v>12</v>
      </c>
      <c r="K6812" s="1" t="s">
        <v>13</v>
      </c>
      <c r="L6812" s="1" t="s">
        <v>5</v>
      </c>
      <c r="M6812" s="1" t="s">
        <v>23</v>
      </c>
      <c r="N6812" s="1" t="s">
        <v>7</v>
      </c>
      <c r="O6812" s="6"/>
    </row>
    <row r="6813">
      <c r="A6813" s="5">
        <v>114600.0</v>
      </c>
      <c r="B6813" s="2">
        <v>46081.0</v>
      </c>
      <c r="C6813" s="1" t="s">
        <v>11</v>
      </c>
      <c r="D6813" s="3" t="s">
        <v>36</v>
      </c>
      <c r="E6813" s="4">
        <v>46079.0</v>
      </c>
      <c r="F6813" s="5">
        <v>66.0</v>
      </c>
      <c r="G6813" s="5">
        <v>156.0</v>
      </c>
      <c r="H6813" s="5">
        <v>10266.0</v>
      </c>
      <c r="I6813" s="1" t="s">
        <v>21</v>
      </c>
      <c r="J6813" s="1" t="s">
        <v>12</v>
      </c>
      <c r="K6813" s="1" t="s">
        <v>13</v>
      </c>
      <c r="L6813" s="1" t="s">
        <v>5</v>
      </c>
      <c r="M6813" s="1" t="s">
        <v>23</v>
      </c>
      <c r="N6813" s="1" t="s">
        <v>7</v>
      </c>
      <c r="O6813" s="6"/>
    </row>
    <row r="6814">
      <c r="A6814" s="5">
        <v>114600.0</v>
      </c>
      <c r="B6814" s="2">
        <v>46081.0</v>
      </c>
      <c r="C6814" s="1" t="s">
        <v>11</v>
      </c>
      <c r="D6814" s="3" t="s">
        <v>31</v>
      </c>
      <c r="E6814" s="4">
        <v>46079.0</v>
      </c>
      <c r="F6814" s="5">
        <v>18.0</v>
      </c>
      <c r="G6814" s="5">
        <v>739.0</v>
      </c>
      <c r="H6814" s="5">
        <v>13307.0</v>
      </c>
      <c r="I6814" s="1" t="s">
        <v>21</v>
      </c>
      <c r="J6814" s="1" t="s">
        <v>12</v>
      </c>
      <c r="K6814" s="1" t="s">
        <v>13</v>
      </c>
      <c r="L6814" s="1" t="s">
        <v>5</v>
      </c>
      <c r="M6814" s="1" t="s">
        <v>23</v>
      </c>
      <c r="N6814" s="1" t="s">
        <v>7</v>
      </c>
      <c r="O6814" s="6"/>
    </row>
    <row r="6815">
      <c r="A6815" s="5">
        <v>114600.0</v>
      </c>
      <c r="B6815" s="2">
        <v>46081.0</v>
      </c>
      <c r="C6815" s="1" t="s">
        <v>11</v>
      </c>
      <c r="D6815" s="7">
        <v>124.0</v>
      </c>
      <c r="E6815" s="4">
        <v>46079.0</v>
      </c>
      <c r="F6815" s="5">
        <v>276.0</v>
      </c>
      <c r="G6815" s="5">
        <v>132.0</v>
      </c>
      <c r="H6815" s="5">
        <v>36566.0</v>
      </c>
      <c r="I6815" s="1" t="s">
        <v>21</v>
      </c>
      <c r="J6815" s="1" t="s">
        <v>12</v>
      </c>
      <c r="K6815" s="1" t="s">
        <v>13</v>
      </c>
      <c r="L6815" s="1" t="s">
        <v>5</v>
      </c>
      <c r="M6815" s="1" t="s">
        <v>23</v>
      </c>
      <c r="N6815" s="1" t="s">
        <v>7</v>
      </c>
      <c r="O6815" s="6"/>
    </row>
    <row r="6816">
      <c r="A6816" s="5">
        <v>114600.0</v>
      </c>
      <c r="B6816" s="2">
        <v>46081.0</v>
      </c>
      <c r="C6816" s="1" t="s">
        <v>11</v>
      </c>
      <c r="D6816" s="3" t="s">
        <v>119</v>
      </c>
      <c r="E6816" s="4">
        <v>46079.0</v>
      </c>
      <c r="F6816" s="5">
        <v>14.0</v>
      </c>
      <c r="G6816" s="5">
        <v>834.0</v>
      </c>
      <c r="H6816" s="5">
        <v>11681.0</v>
      </c>
      <c r="I6816" s="1" t="s">
        <v>21</v>
      </c>
      <c r="J6816" s="1" t="s">
        <v>12</v>
      </c>
      <c r="K6816" s="1" t="s">
        <v>13</v>
      </c>
      <c r="L6816" s="1" t="s">
        <v>5</v>
      </c>
      <c r="M6816" s="1" t="s">
        <v>23</v>
      </c>
      <c r="N6816" s="1" t="s">
        <v>7</v>
      </c>
      <c r="O6816" s="6"/>
    </row>
    <row r="6817">
      <c r="A6817" s="5">
        <v>114600.0</v>
      </c>
      <c r="B6817" s="2">
        <v>46081.0</v>
      </c>
      <c r="C6817" s="1" t="s">
        <v>11</v>
      </c>
      <c r="D6817" s="3" t="s">
        <v>896</v>
      </c>
      <c r="E6817" s="4">
        <v>46079.0</v>
      </c>
      <c r="F6817" s="5">
        <v>30.0</v>
      </c>
      <c r="G6817" s="5">
        <v>231.0</v>
      </c>
      <c r="H6817" s="5">
        <v>6942.0</v>
      </c>
      <c r="I6817" s="1" t="s">
        <v>21</v>
      </c>
      <c r="J6817" s="1" t="s">
        <v>12</v>
      </c>
      <c r="K6817" s="1" t="s">
        <v>13</v>
      </c>
      <c r="L6817" s="1" t="s">
        <v>5</v>
      </c>
      <c r="M6817" s="1" t="s">
        <v>23</v>
      </c>
      <c r="N6817" s="1" t="s">
        <v>7</v>
      </c>
      <c r="O6817" s="6"/>
    </row>
    <row r="6818">
      <c r="A6818" s="5">
        <v>114600.0</v>
      </c>
      <c r="B6818" s="2">
        <v>46081.0</v>
      </c>
      <c r="C6818" s="1" t="s">
        <v>11</v>
      </c>
      <c r="D6818" s="3" t="s">
        <v>1183</v>
      </c>
      <c r="E6818" s="4">
        <v>46079.0</v>
      </c>
      <c r="F6818" s="5">
        <v>30.0</v>
      </c>
      <c r="G6818" s="5">
        <v>225.0</v>
      </c>
      <c r="H6818" s="5">
        <v>6741.0</v>
      </c>
      <c r="I6818" s="1" t="s">
        <v>21</v>
      </c>
      <c r="J6818" s="1" t="s">
        <v>12</v>
      </c>
      <c r="K6818" s="1" t="s">
        <v>13</v>
      </c>
      <c r="L6818" s="1" t="s">
        <v>5</v>
      </c>
      <c r="M6818" s="1" t="s">
        <v>23</v>
      </c>
      <c r="N6818" s="1" t="s">
        <v>7</v>
      </c>
      <c r="O6818" s="6"/>
    </row>
    <row r="6819">
      <c r="A6819" s="5">
        <v>114600.0</v>
      </c>
      <c r="B6819" s="2">
        <v>46081.0</v>
      </c>
      <c r="C6819" s="1" t="s">
        <v>11</v>
      </c>
      <c r="D6819" s="7">
        <v>155.0</v>
      </c>
      <c r="E6819" s="4">
        <v>46079.0</v>
      </c>
      <c r="F6819" s="5">
        <v>50.0</v>
      </c>
      <c r="G6819" s="5">
        <v>653.0</v>
      </c>
      <c r="H6819" s="5">
        <v>32642.0</v>
      </c>
      <c r="I6819" s="1" t="s">
        <v>21</v>
      </c>
      <c r="J6819" s="1" t="s">
        <v>12</v>
      </c>
      <c r="K6819" s="1" t="s">
        <v>13</v>
      </c>
      <c r="L6819" s="1" t="s">
        <v>5</v>
      </c>
      <c r="M6819" s="1" t="s">
        <v>23</v>
      </c>
      <c r="N6819" s="1" t="s">
        <v>7</v>
      </c>
      <c r="O6819" s="6"/>
    </row>
    <row r="6820">
      <c r="A6820" s="5">
        <v>114600.0</v>
      </c>
      <c r="B6820" s="2">
        <v>46081.0</v>
      </c>
      <c r="C6820" s="1" t="s">
        <v>11</v>
      </c>
      <c r="D6820" s="3" t="s">
        <v>634</v>
      </c>
      <c r="E6820" s="4">
        <v>46079.0</v>
      </c>
      <c r="F6820" s="5">
        <v>12.0</v>
      </c>
      <c r="G6820" s="5">
        <v>845.0</v>
      </c>
      <c r="H6820" s="5">
        <v>10139.0</v>
      </c>
      <c r="I6820" s="1" t="s">
        <v>21</v>
      </c>
      <c r="J6820" s="1" t="s">
        <v>12</v>
      </c>
      <c r="K6820" s="1" t="s">
        <v>13</v>
      </c>
      <c r="L6820" s="1" t="s">
        <v>5</v>
      </c>
      <c r="M6820" s="1" t="s">
        <v>23</v>
      </c>
      <c r="N6820" s="1" t="s">
        <v>7</v>
      </c>
      <c r="O6820" s="6"/>
    </row>
    <row r="6821">
      <c r="A6821" s="5">
        <v>114600.0</v>
      </c>
      <c r="B6821" s="2">
        <v>46081.0</v>
      </c>
      <c r="C6821" s="1" t="s">
        <v>11</v>
      </c>
      <c r="D6821" s="7">
        <v>331.0</v>
      </c>
      <c r="E6821" s="4">
        <v>46079.0</v>
      </c>
      <c r="F6821" s="5">
        <v>312.0</v>
      </c>
      <c r="G6821" s="5">
        <v>37.0</v>
      </c>
      <c r="H6821" s="5">
        <v>11683.0</v>
      </c>
      <c r="I6821" s="1" t="s">
        <v>21</v>
      </c>
      <c r="J6821" s="1" t="s">
        <v>12</v>
      </c>
      <c r="K6821" s="1" t="s">
        <v>13</v>
      </c>
      <c r="L6821" s="1" t="s">
        <v>5</v>
      </c>
      <c r="M6821" s="1" t="s">
        <v>23</v>
      </c>
      <c r="N6821" s="1" t="s">
        <v>7</v>
      </c>
      <c r="O6821" s="6"/>
    </row>
    <row r="6822">
      <c r="A6822" s="5">
        <v>114600.0</v>
      </c>
      <c r="B6822" s="2">
        <v>46081.0</v>
      </c>
      <c r="C6822" s="1" t="s">
        <v>11</v>
      </c>
      <c r="D6822" s="3" t="s">
        <v>330</v>
      </c>
      <c r="E6822" s="4">
        <v>46079.0</v>
      </c>
      <c r="F6822" s="5">
        <v>24.0</v>
      </c>
      <c r="G6822" s="5">
        <v>320.0</v>
      </c>
      <c r="H6822" s="5">
        <v>7674.0</v>
      </c>
      <c r="I6822" s="1" t="s">
        <v>21</v>
      </c>
      <c r="J6822" s="1" t="s">
        <v>12</v>
      </c>
      <c r="K6822" s="1" t="s">
        <v>13</v>
      </c>
      <c r="L6822" s="1" t="s">
        <v>5</v>
      </c>
      <c r="M6822" s="1" t="s">
        <v>23</v>
      </c>
      <c r="N6822" s="1" t="s">
        <v>7</v>
      </c>
      <c r="O6822" s="6"/>
    </row>
    <row r="6823">
      <c r="A6823" s="5">
        <v>114600.0</v>
      </c>
      <c r="B6823" s="2">
        <v>46081.0</v>
      </c>
      <c r="C6823" s="1" t="s">
        <v>11</v>
      </c>
      <c r="D6823" s="3" t="s">
        <v>898</v>
      </c>
      <c r="E6823" s="4">
        <v>46079.0</v>
      </c>
      <c r="F6823" s="5">
        <v>66.0</v>
      </c>
      <c r="G6823" s="5">
        <v>180.0</v>
      </c>
      <c r="H6823" s="5">
        <v>11850.0</v>
      </c>
      <c r="I6823" s="1" t="s">
        <v>21</v>
      </c>
      <c r="J6823" s="1" t="s">
        <v>12</v>
      </c>
      <c r="K6823" s="1" t="s">
        <v>13</v>
      </c>
      <c r="L6823" s="1" t="s">
        <v>5</v>
      </c>
      <c r="M6823" s="1" t="s">
        <v>23</v>
      </c>
      <c r="N6823" s="1" t="s">
        <v>7</v>
      </c>
      <c r="O6823" s="6"/>
    </row>
    <row r="6824">
      <c r="A6824" s="5">
        <v>114600.0</v>
      </c>
      <c r="B6824" s="2">
        <v>46081.0</v>
      </c>
      <c r="C6824" s="1" t="s">
        <v>11</v>
      </c>
      <c r="D6824" s="7">
        <v>151.0</v>
      </c>
      <c r="E6824" s="4">
        <v>46079.0</v>
      </c>
      <c r="F6824" s="5">
        <v>140.0</v>
      </c>
      <c r="G6824" s="5">
        <v>143.0</v>
      </c>
      <c r="H6824" s="5">
        <v>20027.0</v>
      </c>
      <c r="I6824" s="1" t="s">
        <v>21</v>
      </c>
      <c r="J6824" s="1" t="s">
        <v>12</v>
      </c>
      <c r="K6824" s="1" t="s">
        <v>13</v>
      </c>
      <c r="L6824" s="1" t="s">
        <v>5</v>
      </c>
      <c r="M6824" s="1" t="s">
        <v>23</v>
      </c>
      <c r="N6824" s="1" t="s">
        <v>7</v>
      </c>
      <c r="O6824" s="6"/>
    </row>
    <row r="6825">
      <c r="A6825" s="5">
        <v>114600.0</v>
      </c>
      <c r="B6825" s="2">
        <v>46081.0</v>
      </c>
      <c r="C6825" s="1" t="s">
        <v>11</v>
      </c>
      <c r="D6825" s="3" t="s">
        <v>1184</v>
      </c>
      <c r="E6825" s="4">
        <v>46079.0</v>
      </c>
      <c r="F6825" s="5">
        <v>13.0</v>
      </c>
      <c r="G6825" s="5">
        <v>364.0</v>
      </c>
      <c r="H6825" s="5">
        <v>4732.0</v>
      </c>
      <c r="I6825" s="1" t="s">
        <v>21</v>
      </c>
      <c r="J6825" s="1" t="s">
        <v>12</v>
      </c>
      <c r="K6825" s="1" t="s">
        <v>13</v>
      </c>
      <c r="L6825" s="1" t="s">
        <v>5</v>
      </c>
      <c r="M6825" s="1" t="s">
        <v>23</v>
      </c>
      <c r="N6825" s="1" t="s">
        <v>7</v>
      </c>
      <c r="O6825" s="6"/>
    </row>
    <row r="6826">
      <c r="A6826" s="5">
        <v>114600.0</v>
      </c>
      <c r="B6826" s="2">
        <v>46081.0</v>
      </c>
      <c r="C6826" s="1" t="s">
        <v>11</v>
      </c>
      <c r="D6826" s="3" t="s">
        <v>96</v>
      </c>
      <c r="E6826" s="4">
        <v>46079.0</v>
      </c>
      <c r="F6826" s="5">
        <v>48.0</v>
      </c>
      <c r="G6826" s="5">
        <v>323.0</v>
      </c>
      <c r="H6826" s="5">
        <v>15485.0</v>
      </c>
      <c r="I6826" s="1" t="s">
        <v>21</v>
      </c>
      <c r="J6826" s="1" t="s">
        <v>12</v>
      </c>
      <c r="K6826" s="1" t="s">
        <v>13</v>
      </c>
      <c r="L6826" s="1" t="s">
        <v>5</v>
      </c>
      <c r="M6826" s="1" t="s">
        <v>23</v>
      </c>
      <c r="N6826" s="1" t="s">
        <v>7</v>
      </c>
      <c r="O6826" s="6"/>
    </row>
    <row r="6827">
      <c r="A6827" s="5">
        <v>114600.0</v>
      </c>
      <c r="B6827" s="2">
        <v>46081.0</v>
      </c>
      <c r="C6827" s="1" t="s">
        <v>11</v>
      </c>
      <c r="D6827" s="7">
        <v>186.0</v>
      </c>
      <c r="E6827" s="4">
        <v>46079.0</v>
      </c>
      <c r="F6827" s="5">
        <v>90.0</v>
      </c>
      <c r="G6827" s="5">
        <v>60.0</v>
      </c>
      <c r="H6827" s="5">
        <v>5358.0</v>
      </c>
      <c r="I6827" s="1" t="s">
        <v>21</v>
      </c>
      <c r="J6827" s="1" t="s">
        <v>12</v>
      </c>
      <c r="K6827" s="1" t="s">
        <v>13</v>
      </c>
      <c r="L6827" s="1" t="s">
        <v>5</v>
      </c>
      <c r="M6827" s="1" t="s">
        <v>23</v>
      </c>
      <c r="N6827" s="1" t="s">
        <v>7</v>
      </c>
      <c r="O6827" s="6"/>
    </row>
    <row r="6828">
      <c r="A6828" s="5">
        <v>114600.0</v>
      </c>
      <c r="B6828" s="2">
        <v>46081.0</v>
      </c>
      <c r="C6828" s="1" t="s">
        <v>11</v>
      </c>
      <c r="D6828" s="3" t="s">
        <v>889</v>
      </c>
      <c r="E6828" s="4">
        <v>46079.0</v>
      </c>
      <c r="F6828" s="5">
        <v>132.0</v>
      </c>
      <c r="G6828" s="5">
        <v>164.0</v>
      </c>
      <c r="H6828" s="5">
        <v>21671.0</v>
      </c>
      <c r="I6828" s="1" t="s">
        <v>21</v>
      </c>
      <c r="J6828" s="1" t="s">
        <v>12</v>
      </c>
      <c r="K6828" s="1" t="s">
        <v>13</v>
      </c>
      <c r="L6828" s="1" t="s">
        <v>5</v>
      </c>
      <c r="M6828" s="1" t="s">
        <v>23</v>
      </c>
      <c r="N6828" s="1" t="s">
        <v>7</v>
      </c>
      <c r="O6828" s="6"/>
    </row>
    <row r="6829">
      <c r="A6829" s="5">
        <v>114600.0</v>
      </c>
      <c r="B6829" s="2">
        <v>46081.0</v>
      </c>
      <c r="C6829" s="1" t="s">
        <v>11</v>
      </c>
      <c r="D6829" s="3" t="s">
        <v>259</v>
      </c>
      <c r="E6829" s="4">
        <v>46079.0</v>
      </c>
      <c r="F6829" s="5">
        <v>66.0</v>
      </c>
      <c r="G6829" s="5">
        <v>170.0</v>
      </c>
      <c r="H6829" s="5">
        <v>11216.0</v>
      </c>
      <c r="I6829" s="1" t="s">
        <v>21</v>
      </c>
      <c r="J6829" s="1" t="s">
        <v>12</v>
      </c>
      <c r="K6829" s="1" t="s">
        <v>13</v>
      </c>
      <c r="L6829" s="1" t="s">
        <v>5</v>
      </c>
      <c r="M6829" s="1" t="s">
        <v>23</v>
      </c>
      <c r="N6829" s="1" t="s">
        <v>7</v>
      </c>
      <c r="O6829" s="6"/>
    </row>
    <row r="6830">
      <c r="A6830" s="5">
        <v>114600.0</v>
      </c>
      <c r="B6830" s="2">
        <v>46081.0</v>
      </c>
      <c r="C6830" s="1" t="s">
        <v>11</v>
      </c>
      <c r="D6830" s="3" t="s">
        <v>925</v>
      </c>
      <c r="E6830" s="4">
        <v>46079.0</v>
      </c>
      <c r="F6830" s="5">
        <v>12.0</v>
      </c>
      <c r="G6830" s="5">
        <v>760.0</v>
      </c>
      <c r="H6830" s="5">
        <v>9126.0</v>
      </c>
      <c r="I6830" s="1" t="s">
        <v>21</v>
      </c>
      <c r="J6830" s="1" t="s">
        <v>12</v>
      </c>
      <c r="K6830" s="1" t="s">
        <v>13</v>
      </c>
      <c r="L6830" s="1" t="s">
        <v>5</v>
      </c>
      <c r="M6830" s="1" t="s">
        <v>23</v>
      </c>
      <c r="N6830" s="1" t="s">
        <v>7</v>
      </c>
      <c r="O6830" s="6"/>
    </row>
    <row r="6831">
      <c r="A6831" s="5">
        <v>114600.0</v>
      </c>
      <c r="B6831" s="2">
        <v>46081.0</v>
      </c>
      <c r="C6831" s="1" t="s">
        <v>11</v>
      </c>
      <c r="D6831" s="7">
        <v>144.0</v>
      </c>
      <c r="E6831" s="4">
        <v>46079.0</v>
      </c>
      <c r="F6831" s="5">
        <v>360.0</v>
      </c>
      <c r="G6831" s="5">
        <v>98.0</v>
      </c>
      <c r="H6831" s="5">
        <v>35253.0</v>
      </c>
      <c r="I6831" s="1" t="s">
        <v>21</v>
      </c>
      <c r="J6831" s="1" t="s">
        <v>12</v>
      </c>
      <c r="K6831" s="1" t="s">
        <v>13</v>
      </c>
      <c r="L6831" s="1" t="s">
        <v>5</v>
      </c>
      <c r="M6831" s="1" t="s">
        <v>23</v>
      </c>
      <c r="N6831" s="1" t="s">
        <v>7</v>
      </c>
      <c r="O6831" s="6"/>
    </row>
    <row r="6832">
      <c r="A6832" s="5">
        <v>114600.0</v>
      </c>
      <c r="B6832" s="2">
        <v>46081.0</v>
      </c>
      <c r="C6832" s="1" t="s">
        <v>11</v>
      </c>
      <c r="D6832" s="3" t="s">
        <v>1185</v>
      </c>
      <c r="E6832" s="4">
        <v>46079.0</v>
      </c>
      <c r="F6832" s="5">
        <v>30.0</v>
      </c>
      <c r="G6832" s="5">
        <v>223.0</v>
      </c>
      <c r="H6832" s="5">
        <v>6683.0</v>
      </c>
      <c r="I6832" s="1" t="s">
        <v>21</v>
      </c>
      <c r="J6832" s="1" t="s">
        <v>12</v>
      </c>
      <c r="K6832" s="1" t="s">
        <v>13</v>
      </c>
      <c r="L6832" s="1" t="s">
        <v>5</v>
      </c>
      <c r="M6832" s="1" t="s">
        <v>23</v>
      </c>
      <c r="N6832" s="1" t="s">
        <v>7</v>
      </c>
      <c r="O6832" s="6"/>
    </row>
    <row r="6833">
      <c r="A6833" s="5">
        <v>114600.0</v>
      </c>
      <c r="B6833" s="2">
        <v>46081.0</v>
      </c>
      <c r="C6833" s="1" t="s">
        <v>11</v>
      </c>
      <c r="D6833" s="3" t="s">
        <v>926</v>
      </c>
      <c r="E6833" s="4">
        <v>46079.0</v>
      </c>
      <c r="F6833" s="5">
        <v>18.0</v>
      </c>
      <c r="G6833" s="5">
        <v>910.0</v>
      </c>
      <c r="H6833" s="5">
        <v>16383.0</v>
      </c>
      <c r="I6833" s="1" t="s">
        <v>21</v>
      </c>
      <c r="J6833" s="1" t="s">
        <v>12</v>
      </c>
      <c r="K6833" s="1" t="s">
        <v>13</v>
      </c>
      <c r="L6833" s="1" t="s">
        <v>5</v>
      </c>
      <c r="M6833" s="1" t="s">
        <v>23</v>
      </c>
      <c r="N6833" s="1" t="s">
        <v>7</v>
      </c>
      <c r="O6833" s="6"/>
    </row>
    <row r="6834">
      <c r="A6834" s="5">
        <v>114600.0</v>
      </c>
      <c r="B6834" s="2">
        <v>46081.0</v>
      </c>
      <c r="C6834" s="1" t="s">
        <v>11</v>
      </c>
      <c r="D6834" s="3" t="s">
        <v>36</v>
      </c>
      <c r="E6834" s="4">
        <v>46079.0</v>
      </c>
      <c r="F6834" s="5">
        <v>132.0</v>
      </c>
      <c r="G6834" s="5">
        <v>156.0</v>
      </c>
      <c r="H6834" s="5">
        <v>20530.0</v>
      </c>
      <c r="I6834" s="1" t="s">
        <v>21</v>
      </c>
      <c r="J6834" s="1" t="s">
        <v>12</v>
      </c>
      <c r="K6834" s="1" t="s">
        <v>13</v>
      </c>
      <c r="L6834" s="1" t="s">
        <v>5</v>
      </c>
      <c r="M6834" s="1" t="s">
        <v>23</v>
      </c>
      <c r="N6834" s="1" t="s">
        <v>7</v>
      </c>
      <c r="O6834" s="6"/>
    </row>
    <row r="6835">
      <c r="A6835" s="5">
        <v>114632.0</v>
      </c>
      <c r="B6835" s="2">
        <v>46081.0</v>
      </c>
      <c r="C6835" s="1" t="s">
        <v>24</v>
      </c>
      <c r="D6835" s="7">
        <v>704.0</v>
      </c>
      <c r="E6835" s="4">
        <v>46079.0</v>
      </c>
      <c r="F6835" s="5">
        <v>30.0</v>
      </c>
      <c r="G6835" s="5">
        <v>423.0</v>
      </c>
      <c r="H6835" s="5">
        <v>12441.0</v>
      </c>
      <c r="I6835" s="1" t="s">
        <v>56</v>
      </c>
      <c r="J6835" s="1" t="s">
        <v>27</v>
      </c>
      <c r="K6835" s="1" t="s">
        <v>28</v>
      </c>
      <c r="L6835" s="1" t="s">
        <v>5</v>
      </c>
      <c r="M6835" s="1" t="s">
        <v>23</v>
      </c>
      <c r="N6835" s="1" t="s">
        <v>7</v>
      </c>
      <c r="O6835" s="6"/>
    </row>
    <row r="6836">
      <c r="A6836" s="5">
        <v>114632.0</v>
      </c>
      <c r="B6836" s="2">
        <v>46081.0</v>
      </c>
      <c r="C6836" s="1" t="s">
        <v>24</v>
      </c>
      <c r="D6836" s="7">
        <v>701.0</v>
      </c>
      <c r="E6836" s="4">
        <v>46079.0</v>
      </c>
      <c r="F6836" s="5">
        <v>150.0</v>
      </c>
      <c r="G6836" s="5">
        <v>432.0</v>
      </c>
      <c r="H6836" s="5">
        <v>63509.0</v>
      </c>
      <c r="I6836" s="1" t="s">
        <v>56</v>
      </c>
      <c r="J6836" s="1" t="s">
        <v>27</v>
      </c>
      <c r="K6836" s="1" t="s">
        <v>28</v>
      </c>
      <c r="L6836" s="1" t="s">
        <v>5</v>
      </c>
      <c r="M6836" s="1" t="s">
        <v>23</v>
      </c>
      <c r="N6836" s="1" t="s">
        <v>7</v>
      </c>
      <c r="O6836" s="6"/>
    </row>
    <row r="6837">
      <c r="A6837" s="5">
        <v>203348.0</v>
      </c>
      <c r="B6837" s="2">
        <v>46072.0</v>
      </c>
      <c r="C6837" s="1" t="s">
        <v>122</v>
      </c>
      <c r="D6837" s="3" t="s">
        <v>142</v>
      </c>
      <c r="E6837" s="4">
        <v>46079.0</v>
      </c>
      <c r="F6837" s="5">
        <v>200.0</v>
      </c>
      <c r="G6837" s="5">
        <v>58.8</v>
      </c>
      <c r="H6837" s="5">
        <v>11526.19</v>
      </c>
      <c r="I6837" s="1" t="s">
        <v>75</v>
      </c>
      <c r="J6837" s="1" t="s">
        <v>123</v>
      </c>
      <c r="K6837" s="1" t="s">
        <v>13</v>
      </c>
      <c r="L6837" s="1" t="s">
        <v>5</v>
      </c>
      <c r="M6837" s="1" t="s">
        <v>6</v>
      </c>
      <c r="N6837" s="1" t="s">
        <v>7</v>
      </c>
      <c r="O6837" s="6"/>
    </row>
    <row r="6838">
      <c r="A6838" s="5">
        <v>203348.0</v>
      </c>
      <c r="B6838" s="2">
        <v>46072.0</v>
      </c>
      <c r="C6838" s="1" t="s">
        <v>122</v>
      </c>
      <c r="D6838" s="3" t="s">
        <v>131</v>
      </c>
      <c r="E6838" s="4">
        <v>46079.0</v>
      </c>
      <c r="F6838" s="5">
        <v>100.0</v>
      </c>
      <c r="G6838" s="5">
        <v>8.61</v>
      </c>
      <c r="H6838" s="5">
        <v>845.17</v>
      </c>
      <c r="I6838" s="1" t="s">
        <v>75</v>
      </c>
      <c r="J6838" s="1" t="s">
        <v>123</v>
      </c>
      <c r="K6838" s="1" t="s">
        <v>13</v>
      </c>
      <c r="L6838" s="1" t="s">
        <v>5</v>
      </c>
      <c r="M6838" s="1" t="s">
        <v>6</v>
      </c>
      <c r="N6838" s="1" t="s">
        <v>7</v>
      </c>
      <c r="O6838" s="6"/>
    </row>
    <row r="6839">
      <c r="A6839" s="5">
        <v>203348.0</v>
      </c>
      <c r="B6839" s="2">
        <v>46072.0</v>
      </c>
      <c r="C6839" s="1" t="s">
        <v>122</v>
      </c>
      <c r="D6839" s="3" t="s">
        <v>166</v>
      </c>
      <c r="E6839" s="4">
        <v>46079.0</v>
      </c>
      <c r="F6839" s="5">
        <v>25.0</v>
      </c>
      <c r="G6839" s="5">
        <v>415.8</v>
      </c>
      <c r="H6839" s="5">
        <v>10188.49</v>
      </c>
      <c r="I6839" s="1" t="s">
        <v>75</v>
      </c>
      <c r="J6839" s="1" t="s">
        <v>123</v>
      </c>
      <c r="K6839" s="1" t="s">
        <v>13</v>
      </c>
      <c r="L6839" s="1" t="s">
        <v>5</v>
      </c>
      <c r="M6839" s="1" t="s">
        <v>6</v>
      </c>
      <c r="N6839" s="1" t="s">
        <v>7</v>
      </c>
      <c r="O6839" s="6"/>
    </row>
    <row r="6840">
      <c r="A6840" s="5">
        <v>203348.0</v>
      </c>
      <c r="B6840" s="2">
        <v>46072.0</v>
      </c>
      <c r="C6840" s="1" t="s">
        <v>122</v>
      </c>
      <c r="D6840" s="3" t="s">
        <v>193</v>
      </c>
      <c r="E6840" s="4">
        <v>46079.0</v>
      </c>
      <c r="F6840" s="5">
        <v>100.0</v>
      </c>
      <c r="G6840" s="5">
        <v>9.94</v>
      </c>
      <c r="H6840" s="5">
        <v>975.51</v>
      </c>
      <c r="I6840" s="1" t="s">
        <v>75</v>
      </c>
      <c r="J6840" s="1" t="s">
        <v>123</v>
      </c>
      <c r="K6840" s="1" t="s">
        <v>13</v>
      </c>
      <c r="L6840" s="1" t="s">
        <v>5</v>
      </c>
      <c r="M6840" s="1" t="s">
        <v>6</v>
      </c>
      <c r="N6840" s="1" t="s">
        <v>7</v>
      </c>
      <c r="O6840" s="6"/>
    </row>
    <row r="6841">
      <c r="A6841" s="5">
        <v>203348.0</v>
      </c>
      <c r="B6841" s="2">
        <v>46072.0</v>
      </c>
      <c r="C6841" s="1" t="s">
        <v>122</v>
      </c>
      <c r="D6841" s="3" t="s">
        <v>281</v>
      </c>
      <c r="E6841" s="4">
        <v>46079.0</v>
      </c>
      <c r="F6841" s="5">
        <v>100.0</v>
      </c>
      <c r="G6841" s="5">
        <v>17.08</v>
      </c>
      <c r="H6841" s="5">
        <v>1675.23</v>
      </c>
      <c r="I6841" s="1" t="s">
        <v>75</v>
      </c>
      <c r="J6841" s="1" t="s">
        <v>123</v>
      </c>
      <c r="K6841" s="1" t="s">
        <v>13</v>
      </c>
      <c r="L6841" s="1" t="s">
        <v>5</v>
      </c>
      <c r="M6841" s="1" t="s">
        <v>6</v>
      </c>
      <c r="N6841" s="1" t="s">
        <v>7</v>
      </c>
      <c r="O6841" s="6"/>
    </row>
    <row r="6842">
      <c r="A6842" s="5">
        <v>203348.0</v>
      </c>
      <c r="B6842" s="2">
        <v>46072.0</v>
      </c>
      <c r="C6842" s="1" t="s">
        <v>122</v>
      </c>
      <c r="D6842" s="3" t="s">
        <v>154</v>
      </c>
      <c r="E6842" s="4">
        <v>46079.0</v>
      </c>
      <c r="F6842" s="5">
        <v>200.0</v>
      </c>
      <c r="G6842" s="5">
        <v>18.16</v>
      </c>
      <c r="H6842" s="5">
        <v>3560.75</v>
      </c>
      <c r="I6842" s="1" t="s">
        <v>75</v>
      </c>
      <c r="J6842" s="1" t="s">
        <v>123</v>
      </c>
      <c r="K6842" s="1" t="s">
        <v>13</v>
      </c>
      <c r="L6842" s="1" t="s">
        <v>5</v>
      </c>
      <c r="M6842" s="1" t="s">
        <v>6</v>
      </c>
      <c r="N6842" s="1" t="s">
        <v>7</v>
      </c>
      <c r="O6842" s="6"/>
    </row>
    <row r="6843">
      <c r="A6843" s="5">
        <v>203348.0</v>
      </c>
      <c r="B6843" s="2">
        <v>46072.0</v>
      </c>
      <c r="C6843" s="1" t="s">
        <v>122</v>
      </c>
      <c r="D6843" s="3" t="s">
        <v>85</v>
      </c>
      <c r="E6843" s="4">
        <v>46079.0</v>
      </c>
      <c r="F6843" s="5">
        <v>500.0</v>
      </c>
      <c r="G6843" s="5">
        <v>13.93</v>
      </c>
      <c r="H6843" s="5">
        <v>6827.09</v>
      </c>
      <c r="I6843" s="1" t="s">
        <v>75</v>
      </c>
      <c r="J6843" s="1" t="s">
        <v>123</v>
      </c>
      <c r="K6843" s="1" t="s">
        <v>13</v>
      </c>
      <c r="L6843" s="1" t="s">
        <v>5</v>
      </c>
      <c r="M6843" s="1" t="s">
        <v>6</v>
      </c>
      <c r="N6843" s="1" t="s">
        <v>7</v>
      </c>
      <c r="O6843" s="6"/>
    </row>
    <row r="6844">
      <c r="A6844" s="5">
        <v>203348.0</v>
      </c>
      <c r="B6844" s="2">
        <v>46072.0</v>
      </c>
      <c r="C6844" s="1" t="s">
        <v>122</v>
      </c>
      <c r="D6844" s="3" t="s">
        <v>158</v>
      </c>
      <c r="E6844" s="4">
        <v>46079.0</v>
      </c>
      <c r="F6844" s="5">
        <v>180.0</v>
      </c>
      <c r="G6844" s="5">
        <v>196.41</v>
      </c>
      <c r="H6844" s="5">
        <v>34648.11</v>
      </c>
      <c r="I6844" s="1" t="s">
        <v>75</v>
      </c>
      <c r="J6844" s="1" t="s">
        <v>123</v>
      </c>
      <c r="K6844" s="1" t="s">
        <v>13</v>
      </c>
      <c r="L6844" s="1" t="s">
        <v>5</v>
      </c>
      <c r="M6844" s="1" t="s">
        <v>6</v>
      </c>
      <c r="N6844" s="1" t="s">
        <v>7</v>
      </c>
      <c r="O6844" s="6"/>
    </row>
    <row r="6845">
      <c r="A6845" s="5">
        <v>203348.0</v>
      </c>
      <c r="B6845" s="2">
        <v>46072.0</v>
      </c>
      <c r="C6845" s="1" t="s">
        <v>122</v>
      </c>
      <c r="D6845" s="3" t="s">
        <v>722</v>
      </c>
      <c r="E6845" s="4">
        <v>46079.0</v>
      </c>
      <c r="F6845" s="5">
        <v>100.0</v>
      </c>
      <c r="G6845" s="5">
        <v>20.79</v>
      </c>
      <c r="H6845" s="5">
        <v>2038.81</v>
      </c>
      <c r="I6845" s="1" t="s">
        <v>75</v>
      </c>
      <c r="J6845" s="1" t="s">
        <v>123</v>
      </c>
      <c r="K6845" s="1" t="s">
        <v>13</v>
      </c>
      <c r="L6845" s="1" t="s">
        <v>5</v>
      </c>
      <c r="M6845" s="1" t="s">
        <v>6</v>
      </c>
      <c r="N6845" s="1" t="s">
        <v>7</v>
      </c>
      <c r="O6845" s="6"/>
    </row>
    <row r="6846">
      <c r="A6846" s="5">
        <v>203348.0</v>
      </c>
      <c r="B6846" s="2">
        <v>46072.0</v>
      </c>
      <c r="C6846" s="1" t="s">
        <v>122</v>
      </c>
      <c r="D6846" s="3" t="s">
        <v>169</v>
      </c>
      <c r="E6846" s="4">
        <v>46079.0</v>
      </c>
      <c r="F6846" s="5">
        <v>100.0</v>
      </c>
      <c r="G6846" s="5">
        <v>34.93</v>
      </c>
      <c r="H6846" s="5">
        <v>3424.53</v>
      </c>
      <c r="I6846" s="1" t="s">
        <v>75</v>
      </c>
      <c r="J6846" s="1" t="s">
        <v>123</v>
      </c>
      <c r="K6846" s="1" t="s">
        <v>13</v>
      </c>
      <c r="L6846" s="1" t="s">
        <v>5</v>
      </c>
      <c r="M6846" s="1" t="s">
        <v>6</v>
      </c>
      <c r="N6846" s="1" t="s">
        <v>7</v>
      </c>
      <c r="O6846" s="6"/>
    </row>
    <row r="6847">
      <c r="A6847" s="5">
        <v>203348.0</v>
      </c>
      <c r="B6847" s="2">
        <v>46072.0</v>
      </c>
      <c r="C6847" s="1" t="s">
        <v>122</v>
      </c>
      <c r="D6847" s="3" t="s">
        <v>153</v>
      </c>
      <c r="E6847" s="4">
        <v>46079.0</v>
      </c>
      <c r="F6847" s="5">
        <v>90.0</v>
      </c>
      <c r="G6847" s="5">
        <v>423.42</v>
      </c>
      <c r="H6847" s="5">
        <v>37347.03</v>
      </c>
      <c r="I6847" s="1" t="s">
        <v>75</v>
      </c>
      <c r="J6847" s="1" t="s">
        <v>123</v>
      </c>
      <c r="K6847" s="1" t="s">
        <v>13</v>
      </c>
      <c r="L6847" s="1" t="s">
        <v>5</v>
      </c>
      <c r="M6847" s="1" t="s">
        <v>6</v>
      </c>
      <c r="N6847" s="1" t="s">
        <v>7</v>
      </c>
      <c r="O6847" s="6"/>
    </row>
    <row r="6848">
      <c r="A6848" s="5">
        <v>203348.0</v>
      </c>
      <c r="B6848" s="2">
        <v>46072.0</v>
      </c>
      <c r="C6848" s="1" t="s">
        <v>122</v>
      </c>
      <c r="D6848" s="3" t="s">
        <v>159</v>
      </c>
      <c r="E6848" s="4">
        <v>46079.0</v>
      </c>
      <c r="F6848" s="5">
        <v>200.0</v>
      </c>
      <c r="G6848" s="5">
        <v>57.54</v>
      </c>
      <c r="H6848" s="5">
        <v>11279.23</v>
      </c>
      <c r="I6848" s="1" t="s">
        <v>75</v>
      </c>
      <c r="J6848" s="1" t="s">
        <v>123</v>
      </c>
      <c r="K6848" s="1" t="s">
        <v>13</v>
      </c>
      <c r="L6848" s="1" t="s">
        <v>5</v>
      </c>
      <c r="M6848" s="1" t="s">
        <v>6</v>
      </c>
      <c r="N6848" s="1" t="s">
        <v>7</v>
      </c>
      <c r="O6848" s="6"/>
    </row>
    <row r="6849">
      <c r="A6849" s="5">
        <v>203348.0</v>
      </c>
      <c r="B6849" s="2">
        <v>46072.0</v>
      </c>
      <c r="C6849" s="1" t="s">
        <v>122</v>
      </c>
      <c r="D6849" s="3" t="s">
        <v>165</v>
      </c>
      <c r="E6849" s="4">
        <v>46079.0</v>
      </c>
      <c r="F6849" s="5">
        <v>100.0</v>
      </c>
      <c r="G6849" s="5">
        <v>24.46</v>
      </c>
      <c r="H6849" s="5">
        <v>2398.47</v>
      </c>
      <c r="I6849" s="1" t="s">
        <v>75</v>
      </c>
      <c r="J6849" s="1" t="s">
        <v>123</v>
      </c>
      <c r="K6849" s="1" t="s">
        <v>13</v>
      </c>
      <c r="L6849" s="1" t="s">
        <v>5</v>
      </c>
      <c r="M6849" s="1" t="s">
        <v>6</v>
      </c>
      <c r="N6849" s="1" t="s">
        <v>7</v>
      </c>
      <c r="O6849" s="6"/>
    </row>
    <row r="6850">
      <c r="A6850" s="5">
        <v>203348.0</v>
      </c>
      <c r="B6850" s="2">
        <v>46072.0</v>
      </c>
      <c r="C6850" s="1" t="s">
        <v>122</v>
      </c>
      <c r="D6850" s="3" t="s">
        <v>164</v>
      </c>
      <c r="E6850" s="4">
        <v>46079.0</v>
      </c>
      <c r="F6850" s="5">
        <v>100.0</v>
      </c>
      <c r="G6850" s="5">
        <v>71.4</v>
      </c>
      <c r="H6850" s="5">
        <v>6998.59</v>
      </c>
      <c r="I6850" s="1" t="s">
        <v>75</v>
      </c>
      <c r="J6850" s="1" t="s">
        <v>123</v>
      </c>
      <c r="K6850" s="1" t="s">
        <v>13</v>
      </c>
      <c r="L6850" s="1" t="s">
        <v>5</v>
      </c>
      <c r="M6850" s="1" t="s">
        <v>6</v>
      </c>
      <c r="N6850" s="1" t="s">
        <v>7</v>
      </c>
      <c r="O6850" s="6"/>
    </row>
    <row r="6851">
      <c r="A6851" s="5">
        <v>203348.0</v>
      </c>
      <c r="B6851" s="2">
        <v>46072.0</v>
      </c>
      <c r="C6851" s="1" t="s">
        <v>122</v>
      </c>
      <c r="D6851" s="3" t="s">
        <v>299</v>
      </c>
      <c r="E6851" s="4">
        <v>46079.0</v>
      </c>
      <c r="F6851" s="5">
        <v>50.0</v>
      </c>
      <c r="G6851" s="5">
        <v>47.6</v>
      </c>
      <c r="H6851" s="5">
        <v>2333.79</v>
      </c>
      <c r="I6851" s="1" t="s">
        <v>75</v>
      </c>
      <c r="J6851" s="1" t="s">
        <v>123</v>
      </c>
      <c r="K6851" s="1" t="s">
        <v>13</v>
      </c>
      <c r="L6851" s="1" t="s">
        <v>5</v>
      </c>
      <c r="M6851" s="1" t="s">
        <v>6</v>
      </c>
      <c r="N6851" s="1" t="s">
        <v>7</v>
      </c>
      <c r="O6851" s="6"/>
    </row>
    <row r="6852">
      <c r="A6852" s="5">
        <v>203348.0</v>
      </c>
      <c r="B6852" s="2">
        <v>46072.0</v>
      </c>
      <c r="C6852" s="1" t="s">
        <v>122</v>
      </c>
      <c r="D6852" s="3" t="s">
        <v>357</v>
      </c>
      <c r="E6852" s="4">
        <v>46079.0</v>
      </c>
      <c r="F6852" s="5">
        <v>20.0</v>
      </c>
      <c r="G6852" s="5">
        <v>333.9</v>
      </c>
      <c r="H6852" s="5">
        <v>6545.83</v>
      </c>
      <c r="I6852" s="1" t="s">
        <v>75</v>
      </c>
      <c r="J6852" s="1" t="s">
        <v>123</v>
      </c>
      <c r="K6852" s="1" t="s">
        <v>13</v>
      </c>
      <c r="L6852" s="1" t="s">
        <v>5</v>
      </c>
      <c r="M6852" s="1" t="s">
        <v>6</v>
      </c>
      <c r="N6852" s="1" t="s">
        <v>7</v>
      </c>
      <c r="O6852" s="6"/>
    </row>
    <row r="6853">
      <c r="A6853" s="5">
        <v>203348.0</v>
      </c>
      <c r="B6853" s="2">
        <v>46072.0</v>
      </c>
      <c r="C6853" s="1" t="s">
        <v>122</v>
      </c>
      <c r="D6853" s="3" t="s">
        <v>143</v>
      </c>
      <c r="E6853" s="4">
        <v>46079.0</v>
      </c>
      <c r="F6853" s="5">
        <v>30.0</v>
      </c>
      <c r="G6853" s="5">
        <v>55.3</v>
      </c>
      <c r="H6853" s="5">
        <v>1627.21</v>
      </c>
      <c r="I6853" s="1" t="s">
        <v>75</v>
      </c>
      <c r="J6853" s="1" t="s">
        <v>123</v>
      </c>
      <c r="K6853" s="1" t="s">
        <v>13</v>
      </c>
      <c r="L6853" s="1" t="s">
        <v>5</v>
      </c>
      <c r="M6853" s="1" t="s">
        <v>6</v>
      </c>
      <c r="N6853" s="1" t="s">
        <v>7</v>
      </c>
      <c r="O6853" s="6"/>
    </row>
    <row r="6854">
      <c r="A6854" s="5">
        <v>203348.0</v>
      </c>
      <c r="B6854" s="2">
        <v>46072.0</v>
      </c>
      <c r="C6854" s="1" t="s">
        <v>122</v>
      </c>
      <c r="D6854" s="3" t="s">
        <v>363</v>
      </c>
      <c r="E6854" s="4">
        <v>46079.0</v>
      </c>
      <c r="F6854" s="5">
        <v>10.0</v>
      </c>
      <c r="G6854" s="5">
        <v>296.8</v>
      </c>
      <c r="H6854" s="5">
        <v>2910.03</v>
      </c>
      <c r="I6854" s="1" t="s">
        <v>75</v>
      </c>
      <c r="J6854" s="1" t="s">
        <v>123</v>
      </c>
      <c r="K6854" s="1" t="s">
        <v>13</v>
      </c>
      <c r="L6854" s="1" t="s">
        <v>5</v>
      </c>
      <c r="M6854" s="1" t="s">
        <v>6</v>
      </c>
      <c r="N6854" s="1" t="s">
        <v>7</v>
      </c>
      <c r="O6854" s="6"/>
    </row>
    <row r="6855">
      <c r="A6855" s="5">
        <v>203348.0</v>
      </c>
      <c r="B6855" s="2">
        <v>46072.0</v>
      </c>
      <c r="C6855" s="1" t="s">
        <v>122</v>
      </c>
      <c r="D6855" s="3" t="s">
        <v>161</v>
      </c>
      <c r="E6855" s="4">
        <v>46079.0</v>
      </c>
      <c r="F6855" s="5">
        <v>20.0</v>
      </c>
      <c r="G6855" s="5">
        <v>375.9</v>
      </c>
      <c r="H6855" s="5">
        <v>7369.03</v>
      </c>
      <c r="I6855" s="1" t="s">
        <v>75</v>
      </c>
      <c r="J6855" s="1" t="s">
        <v>123</v>
      </c>
      <c r="K6855" s="1" t="s">
        <v>13</v>
      </c>
      <c r="L6855" s="1" t="s">
        <v>5</v>
      </c>
      <c r="M6855" s="1" t="s">
        <v>6</v>
      </c>
      <c r="N6855" s="1" t="s">
        <v>7</v>
      </c>
      <c r="O6855" s="6"/>
    </row>
    <row r="6856">
      <c r="A6856" s="5">
        <v>203348.0</v>
      </c>
      <c r="B6856" s="2">
        <v>46072.0</v>
      </c>
      <c r="C6856" s="1" t="s">
        <v>122</v>
      </c>
      <c r="D6856" s="3" t="s">
        <v>170</v>
      </c>
      <c r="E6856" s="4">
        <v>46079.0</v>
      </c>
      <c r="F6856" s="5">
        <v>30.0</v>
      </c>
      <c r="G6856" s="5">
        <v>51.8</v>
      </c>
      <c r="H6856" s="5">
        <v>1524.31</v>
      </c>
      <c r="I6856" s="1" t="s">
        <v>75</v>
      </c>
      <c r="J6856" s="1" t="s">
        <v>123</v>
      </c>
      <c r="K6856" s="1" t="s">
        <v>13</v>
      </c>
      <c r="L6856" s="1" t="s">
        <v>5</v>
      </c>
      <c r="M6856" s="1" t="s">
        <v>6</v>
      </c>
      <c r="N6856" s="1" t="s">
        <v>7</v>
      </c>
      <c r="O6856" s="6"/>
    </row>
    <row r="6857">
      <c r="A6857" s="5">
        <v>203348.0</v>
      </c>
      <c r="B6857" s="2">
        <v>46072.0</v>
      </c>
      <c r="C6857" s="1" t="s">
        <v>122</v>
      </c>
      <c r="D6857" s="3" t="s">
        <v>353</v>
      </c>
      <c r="E6857" s="4">
        <v>46079.0</v>
      </c>
      <c r="F6857" s="5">
        <v>200.0</v>
      </c>
      <c r="G6857" s="5">
        <v>118.3</v>
      </c>
      <c r="H6857" s="5">
        <v>23188.19</v>
      </c>
      <c r="I6857" s="1" t="s">
        <v>75</v>
      </c>
      <c r="J6857" s="1" t="s">
        <v>123</v>
      </c>
      <c r="K6857" s="1" t="s">
        <v>13</v>
      </c>
      <c r="L6857" s="1" t="s">
        <v>5</v>
      </c>
      <c r="M6857" s="1" t="s">
        <v>6</v>
      </c>
      <c r="N6857" s="1" t="s">
        <v>7</v>
      </c>
      <c r="O6857" s="6"/>
    </row>
    <row r="6858">
      <c r="A6858" s="5">
        <v>203348.0</v>
      </c>
      <c r="B6858" s="2">
        <v>46072.0</v>
      </c>
      <c r="C6858" s="1" t="s">
        <v>122</v>
      </c>
      <c r="D6858" s="3" t="s">
        <v>361</v>
      </c>
      <c r="E6858" s="4">
        <v>46079.0</v>
      </c>
      <c r="F6858" s="5">
        <v>100.0</v>
      </c>
      <c r="G6858" s="5">
        <v>146.3</v>
      </c>
      <c r="H6858" s="5">
        <v>14338.79</v>
      </c>
      <c r="I6858" s="1" t="s">
        <v>75</v>
      </c>
      <c r="J6858" s="1" t="s">
        <v>123</v>
      </c>
      <c r="K6858" s="1" t="s">
        <v>13</v>
      </c>
      <c r="L6858" s="1" t="s">
        <v>5</v>
      </c>
      <c r="M6858" s="1" t="s">
        <v>6</v>
      </c>
      <c r="N6858" s="1" t="s">
        <v>7</v>
      </c>
      <c r="O6858" s="6"/>
    </row>
    <row r="6859">
      <c r="A6859" s="5">
        <v>203348.0</v>
      </c>
      <c r="B6859" s="2">
        <v>46072.0</v>
      </c>
      <c r="C6859" s="1" t="s">
        <v>122</v>
      </c>
      <c r="D6859" s="3" t="s">
        <v>358</v>
      </c>
      <c r="E6859" s="4">
        <v>46079.0</v>
      </c>
      <c r="F6859" s="5">
        <v>120.0</v>
      </c>
      <c r="G6859" s="5">
        <v>722.48</v>
      </c>
      <c r="H6859" s="5">
        <v>84965.03</v>
      </c>
      <c r="I6859" s="1" t="s">
        <v>75</v>
      </c>
      <c r="J6859" s="1" t="s">
        <v>123</v>
      </c>
      <c r="K6859" s="1" t="s">
        <v>13</v>
      </c>
      <c r="L6859" s="1" t="s">
        <v>5</v>
      </c>
      <c r="M6859" s="1" t="s">
        <v>6</v>
      </c>
      <c r="N6859" s="1" t="s">
        <v>7</v>
      </c>
      <c r="O6859" s="6"/>
    </row>
    <row r="6860">
      <c r="A6860" s="5">
        <v>203348.0</v>
      </c>
      <c r="B6860" s="2">
        <v>46072.0</v>
      </c>
      <c r="C6860" s="1" t="s">
        <v>122</v>
      </c>
      <c r="D6860" s="3" t="s">
        <v>350</v>
      </c>
      <c r="E6860" s="4">
        <v>46079.0</v>
      </c>
      <c r="F6860" s="5">
        <v>30.0</v>
      </c>
      <c r="G6860" s="5">
        <v>116.9</v>
      </c>
      <c r="H6860" s="5">
        <v>3438.25</v>
      </c>
      <c r="I6860" s="1" t="s">
        <v>75</v>
      </c>
      <c r="J6860" s="1" t="s">
        <v>123</v>
      </c>
      <c r="K6860" s="1" t="s">
        <v>13</v>
      </c>
      <c r="L6860" s="1" t="s">
        <v>5</v>
      </c>
      <c r="M6860" s="1" t="s">
        <v>6</v>
      </c>
      <c r="N6860" s="1" t="s">
        <v>7</v>
      </c>
      <c r="O6860" s="6"/>
    </row>
    <row r="6861">
      <c r="A6861" s="5">
        <v>203348.0</v>
      </c>
      <c r="B6861" s="2">
        <v>46072.0</v>
      </c>
      <c r="C6861" s="1" t="s">
        <v>122</v>
      </c>
      <c r="D6861" s="3" t="s">
        <v>359</v>
      </c>
      <c r="E6861" s="4">
        <v>46079.0</v>
      </c>
      <c r="F6861" s="5">
        <v>100.0</v>
      </c>
      <c r="G6861" s="5">
        <v>76.3</v>
      </c>
      <c r="H6861" s="5">
        <v>7478.79</v>
      </c>
      <c r="I6861" s="1" t="s">
        <v>75</v>
      </c>
      <c r="J6861" s="1" t="s">
        <v>123</v>
      </c>
      <c r="K6861" s="1" t="s">
        <v>13</v>
      </c>
      <c r="L6861" s="1" t="s">
        <v>5</v>
      </c>
      <c r="M6861" s="1" t="s">
        <v>6</v>
      </c>
      <c r="N6861" s="1" t="s">
        <v>7</v>
      </c>
      <c r="O6861" s="6"/>
    </row>
    <row r="6862">
      <c r="A6862" s="5">
        <v>203348.0</v>
      </c>
      <c r="B6862" s="2">
        <v>46072.0</v>
      </c>
      <c r="C6862" s="1" t="s">
        <v>122</v>
      </c>
      <c r="D6862" s="3" t="s">
        <v>356</v>
      </c>
      <c r="E6862" s="4">
        <v>46079.0</v>
      </c>
      <c r="F6862" s="5">
        <v>10.0</v>
      </c>
      <c r="G6862" s="5">
        <v>489.3</v>
      </c>
      <c r="H6862" s="5">
        <v>4796.53</v>
      </c>
      <c r="I6862" s="1" t="s">
        <v>75</v>
      </c>
      <c r="J6862" s="1" t="s">
        <v>123</v>
      </c>
      <c r="K6862" s="1" t="s">
        <v>13</v>
      </c>
      <c r="L6862" s="1" t="s">
        <v>5</v>
      </c>
      <c r="M6862" s="1" t="s">
        <v>6</v>
      </c>
      <c r="N6862" s="1" t="s">
        <v>7</v>
      </c>
      <c r="O6862" s="6"/>
    </row>
    <row r="6863">
      <c r="A6863" s="5">
        <v>203349.0</v>
      </c>
      <c r="B6863" s="2">
        <v>46072.0</v>
      </c>
      <c r="C6863" s="1" t="s">
        <v>122</v>
      </c>
      <c r="D6863" s="3" t="s">
        <v>390</v>
      </c>
      <c r="E6863" s="4">
        <v>46079.0</v>
      </c>
      <c r="F6863" s="5">
        <v>20.0</v>
      </c>
      <c r="G6863" s="5">
        <v>116.64</v>
      </c>
      <c r="H6863" s="5">
        <v>2287.28</v>
      </c>
      <c r="I6863" s="1" t="s">
        <v>125</v>
      </c>
      <c r="J6863" s="1" t="s">
        <v>123</v>
      </c>
      <c r="K6863" s="1" t="s">
        <v>13</v>
      </c>
      <c r="L6863" s="1" t="s">
        <v>5</v>
      </c>
      <c r="M6863" s="1" t="s">
        <v>6</v>
      </c>
      <c r="N6863" s="1" t="s">
        <v>7</v>
      </c>
      <c r="O6863" s="6"/>
    </row>
    <row r="6864">
      <c r="A6864" s="5">
        <v>203349.0</v>
      </c>
      <c r="B6864" s="2">
        <v>46072.0</v>
      </c>
      <c r="C6864" s="1" t="s">
        <v>122</v>
      </c>
      <c r="D6864" s="3" t="s">
        <v>372</v>
      </c>
      <c r="E6864" s="4">
        <v>46079.0</v>
      </c>
      <c r="F6864" s="5">
        <v>10.0</v>
      </c>
      <c r="G6864" s="5">
        <v>132.48</v>
      </c>
      <c r="H6864" s="5">
        <v>1299.44</v>
      </c>
      <c r="I6864" s="1" t="s">
        <v>127</v>
      </c>
      <c r="J6864" s="1" t="s">
        <v>123</v>
      </c>
      <c r="K6864" s="1" t="s">
        <v>13</v>
      </c>
      <c r="L6864" s="1" t="s">
        <v>5</v>
      </c>
      <c r="M6864" s="1" t="s">
        <v>6</v>
      </c>
      <c r="N6864" s="1" t="s">
        <v>7</v>
      </c>
      <c r="O6864" s="6"/>
    </row>
    <row r="6865">
      <c r="A6865" s="5">
        <v>203349.0</v>
      </c>
      <c r="B6865" s="2">
        <v>46072.0</v>
      </c>
      <c r="C6865" s="1" t="s">
        <v>122</v>
      </c>
      <c r="D6865" s="3" t="s">
        <v>144</v>
      </c>
      <c r="E6865" s="4">
        <v>46079.0</v>
      </c>
      <c r="F6865" s="5">
        <v>100.0</v>
      </c>
      <c r="G6865" s="5">
        <v>465.02</v>
      </c>
      <c r="H6865" s="5">
        <v>45573.09</v>
      </c>
      <c r="I6865" s="1" t="s">
        <v>125</v>
      </c>
      <c r="J6865" s="1" t="s">
        <v>123</v>
      </c>
      <c r="K6865" s="1" t="s">
        <v>13</v>
      </c>
      <c r="L6865" s="1" t="s">
        <v>5</v>
      </c>
      <c r="M6865" s="1" t="s">
        <v>6</v>
      </c>
      <c r="N6865" s="1" t="s">
        <v>7</v>
      </c>
      <c r="O6865" s="6"/>
    </row>
    <row r="6866">
      <c r="A6866" s="5">
        <v>203349.0</v>
      </c>
      <c r="B6866" s="2">
        <v>46072.0</v>
      </c>
      <c r="C6866" s="1" t="s">
        <v>122</v>
      </c>
      <c r="D6866" s="3" t="s">
        <v>139</v>
      </c>
      <c r="E6866" s="4">
        <v>46079.0</v>
      </c>
      <c r="F6866" s="5">
        <v>30.0</v>
      </c>
      <c r="G6866" s="5">
        <v>92.16</v>
      </c>
      <c r="H6866" s="5">
        <v>2710.64</v>
      </c>
      <c r="I6866" s="1" t="s">
        <v>127</v>
      </c>
      <c r="J6866" s="1" t="s">
        <v>123</v>
      </c>
      <c r="K6866" s="1" t="s">
        <v>13</v>
      </c>
      <c r="L6866" s="1" t="s">
        <v>5</v>
      </c>
      <c r="M6866" s="1" t="s">
        <v>6</v>
      </c>
      <c r="N6866" s="1" t="s">
        <v>7</v>
      </c>
      <c r="O6866" s="6"/>
    </row>
    <row r="6867">
      <c r="A6867" s="5">
        <v>203349.0</v>
      </c>
      <c r="B6867" s="2">
        <v>46072.0</v>
      </c>
      <c r="C6867" s="1" t="s">
        <v>122</v>
      </c>
      <c r="D6867" s="3" t="s">
        <v>145</v>
      </c>
      <c r="E6867" s="4">
        <v>46079.0</v>
      </c>
      <c r="F6867" s="5">
        <v>50.0</v>
      </c>
      <c r="G6867" s="5">
        <v>102.24</v>
      </c>
      <c r="H6867" s="5">
        <v>5010.89</v>
      </c>
      <c r="I6867" s="1" t="s">
        <v>125</v>
      </c>
      <c r="J6867" s="1" t="s">
        <v>123</v>
      </c>
      <c r="K6867" s="1" t="s">
        <v>13</v>
      </c>
      <c r="L6867" s="1" t="s">
        <v>5</v>
      </c>
      <c r="M6867" s="1" t="s">
        <v>6</v>
      </c>
      <c r="N6867" s="1" t="s">
        <v>7</v>
      </c>
      <c r="O6867" s="6"/>
    </row>
    <row r="6868">
      <c r="A6868" s="5">
        <v>203349.0</v>
      </c>
      <c r="B6868" s="2">
        <v>46072.0</v>
      </c>
      <c r="C6868" s="1" t="s">
        <v>122</v>
      </c>
      <c r="D6868" s="7">
        <v>5171.0</v>
      </c>
      <c r="E6868" s="4">
        <v>46079.0</v>
      </c>
      <c r="F6868" s="5">
        <v>60.0</v>
      </c>
      <c r="G6868" s="5">
        <v>126.5</v>
      </c>
      <c r="H6868" s="5">
        <v>7439.33</v>
      </c>
      <c r="I6868" s="1" t="s">
        <v>125</v>
      </c>
      <c r="J6868" s="1" t="s">
        <v>123</v>
      </c>
      <c r="K6868" s="1" t="s">
        <v>13</v>
      </c>
      <c r="L6868" s="1" t="s">
        <v>5</v>
      </c>
      <c r="M6868" s="1" t="s">
        <v>6</v>
      </c>
      <c r="N6868" s="1" t="s">
        <v>7</v>
      </c>
      <c r="O6868" s="6"/>
    </row>
    <row r="6869">
      <c r="A6869" s="5">
        <v>203349.0</v>
      </c>
      <c r="B6869" s="2">
        <v>46072.0</v>
      </c>
      <c r="C6869" s="1" t="s">
        <v>122</v>
      </c>
      <c r="D6869" s="3" t="s">
        <v>128</v>
      </c>
      <c r="E6869" s="4">
        <v>46079.0</v>
      </c>
      <c r="F6869" s="5">
        <v>10.0</v>
      </c>
      <c r="G6869" s="5">
        <v>265.68</v>
      </c>
      <c r="H6869" s="5">
        <v>2604.8</v>
      </c>
      <c r="I6869" s="1" t="s">
        <v>125</v>
      </c>
      <c r="J6869" s="1" t="s">
        <v>123</v>
      </c>
      <c r="K6869" s="1" t="s">
        <v>13</v>
      </c>
      <c r="L6869" s="1" t="s">
        <v>5</v>
      </c>
      <c r="M6869" s="1" t="s">
        <v>6</v>
      </c>
      <c r="N6869" s="1" t="s">
        <v>7</v>
      </c>
      <c r="O6869" s="6"/>
    </row>
    <row r="6870">
      <c r="A6870" s="5">
        <v>203349.0</v>
      </c>
      <c r="B6870" s="2">
        <v>46072.0</v>
      </c>
      <c r="C6870" s="1" t="s">
        <v>122</v>
      </c>
      <c r="D6870" s="3" t="s">
        <v>129</v>
      </c>
      <c r="E6870" s="4">
        <v>46079.0</v>
      </c>
      <c r="F6870" s="5">
        <v>10.0</v>
      </c>
      <c r="G6870" s="5">
        <v>1671.94</v>
      </c>
      <c r="H6870" s="5">
        <v>16386.14</v>
      </c>
      <c r="I6870" s="1" t="s">
        <v>125</v>
      </c>
      <c r="J6870" s="1" t="s">
        <v>123</v>
      </c>
      <c r="K6870" s="1" t="s">
        <v>13</v>
      </c>
      <c r="L6870" s="1" t="s">
        <v>5</v>
      </c>
      <c r="M6870" s="1" t="s">
        <v>6</v>
      </c>
      <c r="N6870" s="1" t="s">
        <v>7</v>
      </c>
      <c r="O6870" s="6"/>
    </row>
    <row r="6871">
      <c r="A6871" s="5">
        <v>203349.0</v>
      </c>
      <c r="B6871" s="2">
        <v>46072.0</v>
      </c>
      <c r="C6871" s="1" t="s">
        <v>122</v>
      </c>
      <c r="D6871" s="3" t="s">
        <v>391</v>
      </c>
      <c r="E6871" s="4">
        <v>46079.0</v>
      </c>
      <c r="F6871" s="5">
        <v>30.0</v>
      </c>
      <c r="G6871" s="5">
        <v>56.88</v>
      </c>
      <c r="H6871" s="5">
        <v>1673.4</v>
      </c>
      <c r="I6871" s="1" t="s">
        <v>125</v>
      </c>
      <c r="J6871" s="1" t="s">
        <v>123</v>
      </c>
      <c r="K6871" s="1" t="s">
        <v>13</v>
      </c>
      <c r="L6871" s="1" t="s">
        <v>5</v>
      </c>
      <c r="M6871" s="1" t="s">
        <v>6</v>
      </c>
      <c r="N6871" s="1" t="s">
        <v>7</v>
      </c>
      <c r="O6871" s="6"/>
    </row>
    <row r="6872">
      <c r="A6872" s="5">
        <v>203349.0</v>
      </c>
      <c r="B6872" s="2">
        <v>46072.0</v>
      </c>
      <c r="C6872" s="1" t="s">
        <v>122</v>
      </c>
      <c r="D6872" s="3" t="s">
        <v>132</v>
      </c>
      <c r="E6872" s="4">
        <v>46079.0</v>
      </c>
      <c r="F6872" s="5">
        <v>20.0</v>
      </c>
      <c r="G6872" s="5">
        <v>89.28</v>
      </c>
      <c r="H6872" s="5">
        <v>1751.02</v>
      </c>
      <c r="I6872" s="1" t="s">
        <v>125</v>
      </c>
      <c r="J6872" s="1" t="s">
        <v>123</v>
      </c>
      <c r="K6872" s="1" t="s">
        <v>13</v>
      </c>
      <c r="L6872" s="1" t="s">
        <v>5</v>
      </c>
      <c r="M6872" s="1" t="s">
        <v>6</v>
      </c>
      <c r="N6872" s="1" t="s">
        <v>7</v>
      </c>
      <c r="O6872" s="6"/>
    </row>
    <row r="6873">
      <c r="A6873" s="5">
        <v>203349.0</v>
      </c>
      <c r="B6873" s="2">
        <v>46072.0</v>
      </c>
      <c r="C6873" s="1" t="s">
        <v>122</v>
      </c>
      <c r="D6873" s="3" t="s">
        <v>368</v>
      </c>
      <c r="E6873" s="4">
        <v>46079.0</v>
      </c>
      <c r="F6873" s="5">
        <v>10.0</v>
      </c>
      <c r="G6873" s="5">
        <v>271.44</v>
      </c>
      <c r="H6873" s="5">
        <v>2661.24</v>
      </c>
      <c r="I6873" s="1" t="s">
        <v>127</v>
      </c>
      <c r="J6873" s="1" t="s">
        <v>123</v>
      </c>
      <c r="K6873" s="1" t="s">
        <v>13</v>
      </c>
      <c r="L6873" s="1" t="s">
        <v>5</v>
      </c>
      <c r="M6873" s="1" t="s">
        <v>6</v>
      </c>
      <c r="N6873" s="1" t="s">
        <v>7</v>
      </c>
      <c r="O6873" s="6"/>
    </row>
    <row r="6874">
      <c r="A6874" s="5">
        <v>203349.0</v>
      </c>
      <c r="B6874" s="2">
        <v>46072.0</v>
      </c>
      <c r="C6874" s="1" t="s">
        <v>122</v>
      </c>
      <c r="D6874" s="3" t="s">
        <v>134</v>
      </c>
      <c r="E6874" s="4">
        <v>46079.0</v>
      </c>
      <c r="F6874" s="5">
        <v>10.0</v>
      </c>
      <c r="G6874" s="5">
        <v>125.28</v>
      </c>
      <c r="H6874" s="5">
        <v>1228.88</v>
      </c>
      <c r="I6874" s="1" t="s">
        <v>127</v>
      </c>
      <c r="J6874" s="1" t="s">
        <v>123</v>
      </c>
      <c r="K6874" s="1" t="s">
        <v>13</v>
      </c>
      <c r="L6874" s="1" t="s">
        <v>5</v>
      </c>
      <c r="M6874" s="1" t="s">
        <v>6</v>
      </c>
      <c r="N6874" s="1" t="s">
        <v>7</v>
      </c>
      <c r="O6874" s="6"/>
    </row>
    <row r="6875">
      <c r="A6875" s="5">
        <v>203349.0</v>
      </c>
      <c r="B6875" s="2">
        <v>46072.0</v>
      </c>
      <c r="C6875" s="1" t="s">
        <v>122</v>
      </c>
      <c r="D6875" s="3" t="s">
        <v>651</v>
      </c>
      <c r="E6875" s="4">
        <v>46079.0</v>
      </c>
      <c r="F6875" s="5">
        <v>50.0</v>
      </c>
      <c r="G6875" s="5">
        <v>42.04</v>
      </c>
      <c r="H6875" s="5">
        <v>2061.09</v>
      </c>
      <c r="I6875" s="1" t="s">
        <v>127</v>
      </c>
      <c r="J6875" s="1" t="s">
        <v>123</v>
      </c>
      <c r="K6875" s="1" t="s">
        <v>13</v>
      </c>
      <c r="L6875" s="1" t="s">
        <v>5</v>
      </c>
      <c r="M6875" s="1" t="s">
        <v>6</v>
      </c>
      <c r="N6875" s="1" t="s">
        <v>7</v>
      </c>
      <c r="O6875" s="6"/>
    </row>
    <row r="6876">
      <c r="A6876" s="5">
        <v>203349.0</v>
      </c>
      <c r="B6876" s="2">
        <v>46072.0</v>
      </c>
      <c r="C6876" s="1" t="s">
        <v>122</v>
      </c>
      <c r="D6876" s="3" t="s">
        <v>530</v>
      </c>
      <c r="E6876" s="4">
        <v>46079.0</v>
      </c>
      <c r="F6876" s="5">
        <v>10.0</v>
      </c>
      <c r="G6876" s="5">
        <v>319.68</v>
      </c>
      <c r="H6876" s="5">
        <v>3134.0</v>
      </c>
      <c r="I6876" s="1" t="s">
        <v>127</v>
      </c>
      <c r="J6876" s="1" t="s">
        <v>123</v>
      </c>
      <c r="K6876" s="1" t="s">
        <v>13</v>
      </c>
      <c r="L6876" s="1" t="s">
        <v>5</v>
      </c>
      <c r="M6876" s="1" t="s">
        <v>6</v>
      </c>
      <c r="N6876" s="1" t="s">
        <v>7</v>
      </c>
      <c r="O6876" s="6"/>
    </row>
    <row r="6877">
      <c r="A6877" s="5">
        <v>203349.0</v>
      </c>
      <c r="B6877" s="2">
        <v>46072.0</v>
      </c>
      <c r="C6877" s="1" t="s">
        <v>122</v>
      </c>
      <c r="D6877" s="3" t="s">
        <v>653</v>
      </c>
      <c r="E6877" s="4">
        <v>46079.0</v>
      </c>
      <c r="F6877" s="5">
        <v>20.0</v>
      </c>
      <c r="G6877" s="5">
        <v>79.92</v>
      </c>
      <c r="H6877" s="5">
        <v>1567.56</v>
      </c>
      <c r="I6877" s="1" t="s">
        <v>125</v>
      </c>
      <c r="J6877" s="1" t="s">
        <v>123</v>
      </c>
      <c r="K6877" s="1" t="s">
        <v>13</v>
      </c>
      <c r="L6877" s="1" t="s">
        <v>5</v>
      </c>
      <c r="M6877" s="1" t="s">
        <v>6</v>
      </c>
      <c r="N6877" s="1" t="s">
        <v>7</v>
      </c>
      <c r="O6877" s="6"/>
    </row>
    <row r="6878">
      <c r="A6878" s="5">
        <v>203349.0</v>
      </c>
      <c r="B6878" s="2">
        <v>46072.0</v>
      </c>
      <c r="C6878" s="1" t="s">
        <v>122</v>
      </c>
      <c r="D6878" s="3" t="s">
        <v>124</v>
      </c>
      <c r="E6878" s="4">
        <v>46079.0</v>
      </c>
      <c r="F6878" s="5">
        <v>150.0</v>
      </c>
      <c r="G6878" s="5">
        <v>463.01</v>
      </c>
      <c r="H6878" s="5">
        <v>68063.6</v>
      </c>
      <c r="I6878" s="1" t="s">
        <v>125</v>
      </c>
      <c r="J6878" s="1" t="s">
        <v>123</v>
      </c>
      <c r="K6878" s="1" t="s">
        <v>13</v>
      </c>
      <c r="L6878" s="1" t="s">
        <v>5</v>
      </c>
      <c r="M6878" s="1" t="s">
        <v>6</v>
      </c>
      <c r="N6878" s="1" t="s">
        <v>7</v>
      </c>
      <c r="O6878" s="6"/>
    </row>
    <row r="6879">
      <c r="A6879" s="5">
        <v>203349.0</v>
      </c>
      <c r="B6879" s="2">
        <v>46072.0</v>
      </c>
      <c r="C6879" s="1" t="s">
        <v>122</v>
      </c>
      <c r="D6879" s="3" t="s">
        <v>140</v>
      </c>
      <c r="E6879" s="4">
        <v>46079.0</v>
      </c>
      <c r="F6879" s="5">
        <v>5.0</v>
      </c>
      <c r="G6879" s="5">
        <v>721.73</v>
      </c>
      <c r="H6879" s="5">
        <v>3537.61</v>
      </c>
      <c r="I6879" s="1" t="s">
        <v>127</v>
      </c>
      <c r="J6879" s="1" t="s">
        <v>123</v>
      </c>
      <c r="K6879" s="1" t="s">
        <v>13</v>
      </c>
      <c r="L6879" s="1" t="s">
        <v>5</v>
      </c>
      <c r="M6879" s="1" t="s">
        <v>6</v>
      </c>
      <c r="N6879" s="1" t="s">
        <v>7</v>
      </c>
      <c r="O6879" s="6"/>
    </row>
    <row r="6880">
      <c r="A6880" s="5">
        <v>203349.0</v>
      </c>
      <c r="B6880" s="2">
        <v>46072.0</v>
      </c>
      <c r="C6880" s="1" t="s">
        <v>122</v>
      </c>
      <c r="D6880" s="3" t="s">
        <v>126</v>
      </c>
      <c r="E6880" s="4">
        <v>46079.0</v>
      </c>
      <c r="F6880" s="5">
        <v>150.0</v>
      </c>
      <c r="G6880" s="5">
        <v>30.2</v>
      </c>
      <c r="H6880" s="5">
        <v>4440.53</v>
      </c>
      <c r="I6880" s="1" t="s">
        <v>127</v>
      </c>
      <c r="J6880" s="1" t="s">
        <v>123</v>
      </c>
      <c r="K6880" s="1" t="s">
        <v>13</v>
      </c>
      <c r="L6880" s="1" t="s">
        <v>5</v>
      </c>
      <c r="M6880" s="1" t="s">
        <v>6</v>
      </c>
      <c r="N6880" s="1" t="s">
        <v>7</v>
      </c>
      <c r="O6880" s="6"/>
    </row>
    <row r="6881">
      <c r="A6881" s="5">
        <v>203349.0</v>
      </c>
      <c r="B6881" s="2">
        <v>46072.0</v>
      </c>
      <c r="C6881" s="1" t="s">
        <v>122</v>
      </c>
      <c r="D6881" s="3" t="s">
        <v>133</v>
      </c>
      <c r="E6881" s="4">
        <v>46079.0</v>
      </c>
      <c r="F6881" s="5">
        <v>50.0</v>
      </c>
      <c r="G6881" s="5">
        <v>45.36</v>
      </c>
      <c r="H6881" s="5">
        <v>2223.77</v>
      </c>
      <c r="I6881" s="1" t="s">
        <v>125</v>
      </c>
      <c r="J6881" s="1" t="s">
        <v>123</v>
      </c>
      <c r="K6881" s="1" t="s">
        <v>13</v>
      </c>
      <c r="L6881" s="1" t="s">
        <v>5</v>
      </c>
      <c r="M6881" s="1" t="s">
        <v>6</v>
      </c>
      <c r="N6881" s="1" t="s">
        <v>7</v>
      </c>
      <c r="O6881" s="6"/>
    </row>
    <row r="6882">
      <c r="A6882" s="5">
        <v>203390.0</v>
      </c>
      <c r="B6882" s="2">
        <v>46076.0</v>
      </c>
      <c r="C6882" s="1" t="s">
        <v>180</v>
      </c>
      <c r="D6882" s="3" t="s">
        <v>45</v>
      </c>
      <c r="E6882" s="4">
        <v>46079.0</v>
      </c>
      <c r="F6882" s="5">
        <v>10500.0</v>
      </c>
      <c r="G6882" s="5">
        <v>2050.3</v>
      </c>
      <c r="H6882" s="5">
        <v>43061.46</v>
      </c>
      <c r="I6882" s="1" t="s">
        <v>43</v>
      </c>
      <c r="J6882" s="1" t="s">
        <v>92</v>
      </c>
      <c r="K6882" s="1" t="s">
        <v>13</v>
      </c>
      <c r="L6882" s="1" t="s">
        <v>5</v>
      </c>
      <c r="M6882" s="1" t="s">
        <v>44</v>
      </c>
      <c r="N6882" s="1" t="s">
        <v>7</v>
      </c>
      <c r="O6882" s="6"/>
    </row>
    <row r="6883">
      <c r="A6883" s="5">
        <v>203391.0</v>
      </c>
      <c r="B6883" s="2">
        <v>46076.0</v>
      </c>
      <c r="C6883" s="1" t="s">
        <v>180</v>
      </c>
      <c r="D6883" s="3" t="s">
        <v>45</v>
      </c>
      <c r="E6883" s="4">
        <v>46079.0</v>
      </c>
      <c r="F6883" s="5">
        <v>12000.0</v>
      </c>
      <c r="G6883" s="5">
        <v>2050.3</v>
      </c>
      <c r="H6883" s="5">
        <v>49213.1</v>
      </c>
      <c r="I6883" s="1" t="s">
        <v>43</v>
      </c>
      <c r="J6883" s="1" t="s">
        <v>92</v>
      </c>
      <c r="K6883" s="1" t="s">
        <v>13</v>
      </c>
      <c r="L6883" s="1" t="s">
        <v>5</v>
      </c>
      <c r="M6883" s="1" t="s">
        <v>44</v>
      </c>
      <c r="N6883" s="1" t="s">
        <v>7</v>
      </c>
      <c r="O6883" s="6"/>
    </row>
    <row r="6884">
      <c r="A6884" s="5">
        <v>203393.0</v>
      </c>
      <c r="B6884" s="2">
        <v>46076.0</v>
      </c>
      <c r="C6884" s="1" t="s">
        <v>122</v>
      </c>
      <c r="D6884" s="3" t="s">
        <v>716</v>
      </c>
      <c r="E6884" s="4">
        <v>46079.0</v>
      </c>
      <c r="F6884" s="5">
        <v>15.0</v>
      </c>
      <c r="G6884" s="5">
        <v>171.72</v>
      </c>
      <c r="H6884" s="5">
        <v>2524.28</v>
      </c>
      <c r="I6884" s="1" t="s">
        <v>696</v>
      </c>
      <c r="J6884" s="1" t="s">
        <v>123</v>
      </c>
      <c r="K6884" s="1" t="s">
        <v>13</v>
      </c>
      <c r="L6884" s="1" t="s">
        <v>5</v>
      </c>
      <c r="M6884" s="1" t="s">
        <v>6</v>
      </c>
      <c r="N6884" s="1" t="s">
        <v>7</v>
      </c>
      <c r="O6884" s="6"/>
    </row>
    <row r="6885">
      <c r="A6885" s="5">
        <v>203393.0</v>
      </c>
      <c r="B6885" s="2">
        <v>46076.0</v>
      </c>
      <c r="C6885" s="1" t="s">
        <v>122</v>
      </c>
      <c r="D6885" s="3" t="s">
        <v>643</v>
      </c>
      <c r="E6885" s="4">
        <v>46079.0</v>
      </c>
      <c r="F6885" s="5">
        <v>1.0</v>
      </c>
      <c r="G6885" s="5">
        <v>365.04</v>
      </c>
      <c r="H6885" s="5">
        <v>357.74</v>
      </c>
      <c r="I6885" s="1" t="s">
        <v>644</v>
      </c>
      <c r="J6885" s="1" t="s">
        <v>123</v>
      </c>
      <c r="K6885" s="1" t="s">
        <v>13</v>
      </c>
      <c r="L6885" s="1" t="s">
        <v>5</v>
      </c>
      <c r="M6885" s="1" t="s">
        <v>645</v>
      </c>
      <c r="N6885" s="1" t="s">
        <v>7</v>
      </c>
      <c r="O6885" s="6"/>
    </row>
    <row r="6886">
      <c r="A6886" s="5">
        <v>203394.0</v>
      </c>
      <c r="B6886" s="2">
        <v>46076.0</v>
      </c>
      <c r="C6886" s="1" t="s">
        <v>122</v>
      </c>
      <c r="D6886" s="3" t="s">
        <v>368</v>
      </c>
      <c r="E6886" s="4">
        <v>46079.0</v>
      </c>
      <c r="F6886" s="5">
        <v>8.0</v>
      </c>
      <c r="G6886" s="5">
        <v>258.62</v>
      </c>
      <c r="H6886" s="5">
        <v>2029.09</v>
      </c>
      <c r="I6886" s="1" t="s">
        <v>127</v>
      </c>
      <c r="J6886" s="1" t="s">
        <v>123</v>
      </c>
      <c r="K6886" s="1" t="s">
        <v>13</v>
      </c>
      <c r="L6886" s="1" t="s">
        <v>5</v>
      </c>
      <c r="M6886" s="1" t="s">
        <v>6</v>
      </c>
      <c r="N6886" s="1" t="s">
        <v>7</v>
      </c>
      <c r="O6886" s="6"/>
    </row>
    <row r="6887">
      <c r="A6887" s="5">
        <v>203394.0</v>
      </c>
      <c r="B6887" s="2">
        <v>46076.0</v>
      </c>
      <c r="C6887" s="1" t="s">
        <v>122</v>
      </c>
      <c r="D6887" s="3" t="s">
        <v>145</v>
      </c>
      <c r="E6887" s="4">
        <v>46079.0</v>
      </c>
      <c r="F6887" s="5">
        <v>24.0</v>
      </c>
      <c r="G6887" s="5">
        <v>97.41</v>
      </c>
      <c r="H6887" s="5">
        <v>2292.59</v>
      </c>
      <c r="I6887" s="1" t="s">
        <v>125</v>
      </c>
      <c r="J6887" s="1" t="s">
        <v>123</v>
      </c>
      <c r="K6887" s="1" t="s">
        <v>13</v>
      </c>
      <c r="L6887" s="1" t="s">
        <v>5</v>
      </c>
      <c r="M6887" s="1" t="s">
        <v>6</v>
      </c>
      <c r="N6887" s="1" t="s">
        <v>7</v>
      </c>
      <c r="O6887" s="6"/>
    </row>
    <row r="6888">
      <c r="A6888" s="5">
        <v>203394.0</v>
      </c>
      <c r="B6888" s="2">
        <v>46076.0</v>
      </c>
      <c r="C6888" s="1" t="s">
        <v>122</v>
      </c>
      <c r="D6888" s="3" t="s">
        <v>139</v>
      </c>
      <c r="E6888" s="4">
        <v>46079.0</v>
      </c>
      <c r="F6888" s="5">
        <v>48.0</v>
      </c>
      <c r="G6888" s="5">
        <v>87.8</v>
      </c>
      <c r="H6888" s="5">
        <v>4131.62</v>
      </c>
      <c r="I6888" s="1" t="s">
        <v>127</v>
      </c>
      <c r="J6888" s="1" t="s">
        <v>123</v>
      </c>
      <c r="K6888" s="1" t="s">
        <v>13</v>
      </c>
      <c r="L6888" s="1" t="s">
        <v>5</v>
      </c>
      <c r="M6888" s="1" t="s">
        <v>6</v>
      </c>
      <c r="N6888" s="1" t="s">
        <v>7</v>
      </c>
      <c r="O6888" s="6"/>
    </row>
    <row r="6889">
      <c r="A6889" s="5">
        <v>203394.0</v>
      </c>
      <c r="B6889" s="2">
        <v>46076.0</v>
      </c>
      <c r="C6889" s="1" t="s">
        <v>122</v>
      </c>
      <c r="D6889" s="3" t="s">
        <v>735</v>
      </c>
      <c r="E6889" s="4">
        <v>46079.0</v>
      </c>
      <c r="F6889" s="5">
        <v>25.0</v>
      </c>
      <c r="G6889" s="5">
        <v>104.3</v>
      </c>
      <c r="H6889" s="5">
        <v>2556.86</v>
      </c>
      <c r="I6889" s="1" t="s">
        <v>127</v>
      </c>
      <c r="J6889" s="1" t="s">
        <v>123</v>
      </c>
      <c r="K6889" s="1" t="s">
        <v>13</v>
      </c>
      <c r="L6889" s="1" t="s">
        <v>5</v>
      </c>
      <c r="M6889" s="1" t="s">
        <v>6</v>
      </c>
      <c r="N6889" s="1" t="s">
        <v>7</v>
      </c>
      <c r="O6889" s="6"/>
    </row>
    <row r="6890">
      <c r="A6890" s="5">
        <v>203394.0</v>
      </c>
      <c r="B6890" s="2">
        <v>46076.0</v>
      </c>
      <c r="C6890" s="1" t="s">
        <v>122</v>
      </c>
      <c r="D6890" s="3" t="s">
        <v>650</v>
      </c>
      <c r="E6890" s="4">
        <v>46079.0</v>
      </c>
      <c r="F6890" s="5">
        <v>18.0</v>
      </c>
      <c r="G6890" s="5">
        <v>312.2</v>
      </c>
      <c r="H6890" s="5">
        <v>5508.72</v>
      </c>
      <c r="I6890" s="1" t="s">
        <v>75</v>
      </c>
      <c r="J6890" s="1" t="s">
        <v>123</v>
      </c>
      <c r="K6890" s="1" t="s">
        <v>13</v>
      </c>
      <c r="L6890" s="1" t="s">
        <v>5</v>
      </c>
      <c r="M6890" s="1" t="s">
        <v>6</v>
      </c>
      <c r="N6890" s="1" t="s">
        <v>7</v>
      </c>
      <c r="O6890" s="6"/>
    </row>
    <row r="6891">
      <c r="A6891" s="5">
        <v>203394.0</v>
      </c>
      <c r="B6891" s="2">
        <v>46076.0</v>
      </c>
      <c r="C6891" s="1" t="s">
        <v>122</v>
      </c>
      <c r="D6891" s="3" t="s">
        <v>147</v>
      </c>
      <c r="E6891" s="4">
        <v>46079.0</v>
      </c>
      <c r="F6891" s="5">
        <v>12.0</v>
      </c>
      <c r="G6891" s="5">
        <v>233.96</v>
      </c>
      <c r="H6891" s="5">
        <v>2752.88</v>
      </c>
      <c r="I6891" s="1" t="s">
        <v>127</v>
      </c>
      <c r="J6891" s="1" t="s">
        <v>123</v>
      </c>
      <c r="K6891" s="1" t="s">
        <v>13</v>
      </c>
      <c r="L6891" s="1" t="s">
        <v>5</v>
      </c>
      <c r="M6891" s="1" t="s">
        <v>6</v>
      </c>
      <c r="N6891" s="1" t="s">
        <v>7</v>
      </c>
      <c r="O6891" s="6"/>
    </row>
    <row r="6892">
      <c r="A6892" s="5">
        <v>203394.0</v>
      </c>
      <c r="B6892" s="2">
        <v>46076.0</v>
      </c>
      <c r="C6892" s="1" t="s">
        <v>122</v>
      </c>
      <c r="D6892" s="7">
        <v>5171.0</v>
      </c>
      <c r="E6892" s="4">
        <v>46079.0</v>
      </c>
      <c r="F6892" s="5">
        <v>30.0</v>
      </c>
      <c r="G6892" s="5">
        <v>120.53</v>
      </c>
      <c r="H6892" s="5">
        <v>3545.09</v>
      </c>
      <c r="I6892" s="1" t="s">
        <v>125</v>
      </c>
      <c r="J6892" s="1" t="s">
        <v>123</v>
      </c>
      <c r="K6892" s="1" t="s">
        <v>13</v>
      </c>
      <c r="L6892" s="1" t="s">
        <v>5</v>
      </c>
      <c r="M6892" s="1" t="s">
        <v>6</v>
      </c>
      <c r="N6892" s="1" t="s">
        <v>7</v>
      </c>
      <c r="O6892" s="6"/>
    </row>
    <row r="6893">
      <c r="A6893" s="5">
        <v>203394.0</v>
      </c>
      <c r="B6893" s="2">
        <v>46076.0</v>
      </c>
      <c r="C6893" s="1" t="s">
        <v>122</v>
      </c>
      <c r="D6893" s="3" t="s">
        <v>146</v>
      </c>
      <c r="E6893" s="4">
        <v>46079.0</v>
      </c>
      <c r="F6893" s="5">
        <v>50.0</v>
      </c>
      <c r="G6893" s="5">
        <v>49.18</v>
      </c>
      <c r="H6893" s="5">
        <v>2411.33</v>
      </c>
      <c r="I6893" s="1" t="s">
        <v>127</v>
      </c>
      <c r="J6893" s="1" t="s">
        <v>123</v>
      </c>
      <c r="K6893" s="1" t="s">
        <v>13</v>
      </c>
      <c r="L6893" s="1" t="s">
        <v>5</v>
      </c>
      <c r="M6893" s="1" t="s">
        <v>6</v>
      </c>
      <c r="N6893" s="1" t="s">
        <v>7</v>
      </c>
      <c r="O6893" s="6"/>
    </row>
    <row r="6894">
      <c r="A6894" s="5">
        <v>203394.0</v>
      </c>
      <c r="B6894" s="2">
        <v>46076.0</v>
      </c>
      <c r="C6894" s="1" t="s">
        <v>122</v>
      </c>
      <c r="D6894" s="3" t="s">
        <v>530</v>
      </c>
      <c r="E6894" s="4">
        <v>46079.0</v>
      </c>
      <c r="F6894" s="5">
        <v>12.0</v>
      </c>
      <c r="G6894" s="5">
        <v>304.58</v>
      </c>
      <c r="H6894" s="5">
        <v>3583.37</v>
      </c>
      <c r="I6894" s="1" t="s">
        <v>127</v>
      </c>
      <c r="J6894" s="1" t="s">
        <v>123</v>
      </c>
      <c r="K6894" s="1" t="s">
        <v>13</v>
      </c>
      <c r="L6894" s="1" t="s">
        <v>5</v>
      </c>
      <c r="M6894" s="1" t="s">
        <v>6</v>
      </c>
      <c r="N6894" s="1" t="s">
        <v>7</v>
      </c>
      <c r="O6894" s="6"/>
    </row>
    <row r="6895">
      <c r="A6895" s="5">
        <v>203394.0</v>
      </c>
      <c r="B6895" s="2">
        <v>46076.0</v>
      </c>
      <c r="C6895" s="1" t="s">
        <v>122</v>
      </c>
      <c r="D6895" s="3" t="s">
        <v>916</v>
      </c>
      <c r="E6895" s="4">
        <v>46079.0</v>
      </c>
      <c r="F6895" s="5">
        <v>25.0</v>
      </c>
      <c r="G6895" s="5">
        <v>22.5</v>
      </c>
      <c r="H6895" s="5">
        <v>552.76</v>
      </c>
      <c r="I6895" s="1" t="s">
        <v>127</v>
      </c>
      <c r="J6895" s="1" t="s">
        <v>123</v>
      </c>
      <c r="K6895" s="1" t="s">
        <v>13</v>
      </c>
      <c r="L6895" s="1" t="s">
        <v>5</v>
      </c>
      <c r="M6895" s="1" t="s">
        <v>6</v>
      </c>
      <c r="N6895" s="1" t="s">
        <v>7</v>
      </c>
      <c r="O6895" s="6"/>
    </row>
    <row r="6896">
      <c r="A6896" s="5">
        <v>203394.0</v>
      </c>
      <c r="B6896" s="2">
        <v>46076.0</v>
      </c>
      <c r="C6896" s="1" t="s">
        <v>122</v>
      </c>
      <c r="D6896" s="3" t="s">
        <v>537</v>
      </c>
      <c r="E6896" s="4">
        <v>46079.0</v>
      </c>
      <c r="F6896" s="5">
        <v>24.0</v>
      </c>
      <c r="G6896" s="5">
        <v>62.56</v>
      </c>
      <c r="H6896" s="5">
        <v>1472.92</v>
      </c>
      <c r="I6896" s="1" t="s">
        <v>125</v>
      </c>
      <c r="J6896" s="1" t="s">
        <v>123</v>
      </c>
      <c r="K6896" s="1" t="s">
        <v>13</v>
      </c>
      <c r="L6896" s="1" t="s">
        <v>5</v>
      </c>
      <c r="M6896" s="1" t="s">
        <v>6</v>
      </c>
      <c r="N6896" s="1" t="s">
        <v>7</v>
      </c>
      <c r="O6896" s="6"/>
    </row>
    <row r="6897">
      <c r="A6897" s="5">
        <v>203394.0</v>
      </c>
      <c r="B6897" s="2">
        <v>46076.0</v>
      </c>
      <c r="C6897" s="1" t="s">
        <v>122</v>
      </c>
      <c r="D6897" s="3" t="s">
        <v>129</v>
      </c>
      <c r="E6897" s="4">
        <v>46079.0</v>
      </c>
      <c r="F6897" s="5">
        <v>70.0</v>
      </c>
      <c r="G6897" s="5">
        <v>1706.76</v>
      </c>
      <c r="H6897" s="5">
        <v>117085.25</v>
      </c>
      <c r="I6897" s="1" t="s">
        <v>125</v>
      </c>
      <c r="J6897" s="1" t="s">
        <v>123</v>
      </c>
      <c r="K6897" s="1" t="s">
        <v>13</v>
      </c>
      <c r="L6897" s="1" t="s">
        <v>5</v>
      </c>
      <c r="M6897" s="1" t="s">
        <v>6</v>
      </c>
      <c r="N6897" s="1" t="s">
        <v>7</v>
      </c>
      <c r="O6897" s="6"/>
    </row>
    <row r="6898">
      <c r="A6898" s="5">
        <v>203476.0</v>
      </c>
      <c r="B6898" s="2">
        <v>46081.0</v>
      </c>
      <c r="C6898" s="1" t="s">
        <v>99</v>
      </c>
      <c r="D6898" s="3" t="s">
        <v>640</v>
      </c>
      <c r="E6898" s="4">
        <v>46079.0</v>
      </c>
      <c r="F6898" s="5">
        <v>691.0</v>
      </c>
      <c r="G6898" s="5">
        <v>421.0</v>
      </c>
      <c r="H6898" s="5">
        <v>291084.1</v>
      </c>
      <c r="I6898" s="1" t="s">
        <v>75</v>
      </c>
      <c r="J6898" s="1" t="s">
        <v>22</v>
      </c>
      <c r="K6898" s="1" t="s">
        <v>4</v>
      </c>
      <c r="L6898" s="1" t="s">
        <v>5</v>
      </c>
      <c r="M6898" s="1" t="s">
        <v>6</v>
      </c>
      <c r="N6898" s="1" t="s">
        <v>7</v>
      </c>
      <c r="O6898" s="6"/>
    </row>
    <row r="6899">
      <c r="A6899" s="5">
        <v>203510.0</v>
      </c>
      <c r="B6899" s="2">
        <v>46081.0</v>
      </c>
      <c r="C6899" s="1" t="s">
        <v>11</v>
      </c>
      <c r="D6899" s="3" t="s">
        <v>78</v>
      </c>
      <c r="E6899" s="4">
        <v>46079.0</v>
      </c>
      <c r="F6899" s="5">
        <v>3200.0</v>
      </c>
      <c r="G6899" s="5">
        <v>7.0</v>
      </c>
      <c r="H6899" s="5">
        <v>21826.0</v>
      </c>
      <c r="I6899" s="1" t="s">
        <v>75</v>
      </c>
      <c r="J6899" s="1" t="s">
        <v>12</v>
      </c>
      <c r="K6899" s="1" t="s">
        <v>13</v>
      </c>
      <c r="L6899" s="1" t="s">
        <v>5</v>
      </c>
      <c r="M6899" s="1" t="s">
        <v>6</v>
      </c>
      <c r="N6899" s="1" t="s">
        <v>7</v>
      </c>
      <c r="O6899" s="6"/>
    </row>
    <row r="6900">
      <c r="A6900" s="5">
        <v>203510.0</v>
      </c>
      <c r="B6900" s="2">
        <v>46081.0</v>
      </c>
      <c r="C6900" s="1" t="s">
        <v>11</v>
      </c>
      <c r="D6900" s="3" t="s">
        <v>282</v>
      </c>
      <c r="E6900" s="4">
        <v>46079.0</v>
      </c>
      <c r="F6900" s="5">
        <v>100.0</v>
      </c>
      <c r="G6900" s="5">
        <v>97.0</v>
      </c>
      <c r="H6900" s="5">
        <v>9732.0</v>
      </c>
      <c r="I6900" s="1" t="s">
        <v>75</v>
      </c>
      <c r="J6900" s="1" t="s">
        <v>12</v>
      </c>
      <c r="K6900" s="1" t="s">
        <v>13</v>
      </c>
      <c r="L6900" s="1" t="s">
        <v>5</v>
      </c>
      <c r="M6900" s="1" t="s">
        <v>6</v>
      </c>
      <c r="N6900" s="1" t="s">
        <v>7</v>
      </c>
      <c r="O6900" s="6"/>
    </row>
    <row r="6901">
      <c r="A6901" s="5">
        <v>203510.0</v>
      </c>
      <c r="B6901" s="2">
        <v>46081.0</v>
      </c>
      <c r="C6901" s="1" t="s">
        <v>11</v>
      </c>
      <c r="D6901" s="3" t="s">
        <v>85</v>
      </c>
      <c r="E6901" s="4">
        <v>46079.0</v>
      </c>
      <c r="F6901" s="5">
        <v>1600.0</v>
      </c>
      <c r="G6901" s="5">
        <v>14.0</v>
      </c>
      <c r="H6901" s="5">
        <v>21842.0</v>
      </c>
      <c r="I6901" s="1" t="s">
        <v>75</v>
      </c>
      <c r="J6901" s="1" t="s">
        <v>12</v>
      </c>
      <c r="K6901" s="1" t="s">
        <v>13</v>
      </c>
      <c r="L6901" s="1" t="s">
        <v>5</v>
      </c>
      <c r="M6901" s="1" t="s">
        <v>6</v>
      </c>
      <c r="N6901" s="1" t="s">
        <v>7</v>
      </c>
      <c r="O6901" s="6"/>
    </row>
    <row r="6902">
      <c r="A6902" s="5">
        <v>203510.0</v>
      </c>
      <c r="B6902" s="2">
        <v>46081.0</v>
      </c>
      <c r="C6902" s="1" t="s">
        <v>11</v>
      </c>
      <c r="D6902" s="3" t="s">
        <v>156</v>
      </c>
      <c r="E6902" s="4">
        <v>46079.0</v>
      </c>
      <c r="F6902" s="5">
        <v>200.0</v>
      </c>
      <c r="G6902" s="5">
        <v>167.0</v>
      </c>
      <c r="H6902" s="5">
        <v>33462.0</v>
      </c>
      <c r="I6902" s="1" t="s">
        <v>75</v>
      </c>
      <c r="J6902" s="1" t="s">
        <v>12</v>
      </c>
      <c r="K6902" s="1" t="s">
        <v>13</v>
      </c>
      <c r="L6902" s="1" t="s">
        <v>5</v>
      </c>
      <c r="M6902" s="1" t="s">
        <v>6</v>
      </c>
      <c r="N6902" s="1" t="s">
        <v>7</v>
      </c>
      <c r="O6902" s="6"/>
    </row>
    <row r="6903">
      <c r="A6903" s="5">
        <v>203510.0</v>
      </c>
      <c r="B6903" s="2">
        <v>46081.0</v>
      </c>
      <c r="C6903" s="1" t="s">
        <v>11</v>
      </c>
      <c r="D6903" s="7">
        <v>5106.0</v>
      </c>
      <c r="E6903" s="4">
        <v>46079.0</v>
      </c>
      <c r="F6903" s="5">
        <v>28.0</v>
      </c>
      <c r="G6903" s="5">
        <v>16.0</v>
      </c>
      <c r="H6903" s="5">
        <v>463.0</v>
      </c>
      <c r="I6903" s="1" t="s">
        <v>125</v>
      </c>
      <c r="J6903" s="1" t="s">
        <v>12</v>
      </c>
      <c r="K6903" s="1" t="s">
        <v>13</v>
      </c>
      <c r="L6903" s="1" t="s">
        <v>5</v>
      </c>
      <c r="M6903" s="1" t="s">
        <v>6</v>
      </c>
      <c r="N6903" s="1" t="s">
        <v>7</v>
      </c>
      <c r="O6903" s="6"/>
    </row>
    <row r="6904">
      <c r="A6904" s="5">
        <v>203510.0</v>
      </c>
      <c r="B6904" s="2">
        <v>46081.0</v>
      </c>
      <c r="C6904" s="1" t="s">
        <v>11</v>
      </c>
      <c r="D6904" s="3" t="s">
        <v>640</v>
      </c>
      <c r="E6904" s="4">
        <v>46079.0</v>
      </c>
      <c r="F6904" s="5">
        <v>32.0</v>
      </c>
      <c r="G6904" s="5">
        <v>378.0</v>
      </c>
      <c r="H6904" s="5">
        <v>12098.0</v>
      </c>
      <c r="I6904" s="1" t="s">
        <v>75</v>
      </c>
      <c r="J6904" s="1" t="s">
        <v>12</v>
      </c>
      <c r="K6904" s="1" t="s">
        <v>13</v>
      </c>
      <c r="L6904" s="1" t="s">
        <v>5</v>
      </c>
      <c r="M6904" s="1" t="s">
        <v>6</v>
      </c>
      <c r="N6904" s="1" t="s">
        <v>7</v>
      </c>
      <c r="O6904" s="6"/>
    </row>
    <row r="6905">
      <c r="A6905" s="5">
        <v>203510.0</v>
      </c>
      <c r="B6905" s="2">
        <v>46081.0</v>
      </c>
      <c r="C6905" s="1" t="s">
        <v>11</v>
      </c>
      <c r="D6905" s="3" t="s">
        <v>420</v>
      </c>
      <c r="E6905" s="4">
        <v>46079.0</v>
      </c>
      <c r="F6905" s="5">
        <v>120.0</v>
      </c>
      <c r="G6905" s="5">
        <v>32.0</v>
      </c>
      <c r="H6905" s="5">
        <v>3834.0</v>
      </c>
      <c r="I6905" s="1" t="s">
        <v>71</v>
      </c>
      <c r="J6905" s="1" t="s">
        <v>12</v>
      </c>
      <c r="K6905" s="1" t="s">
        <v>13</v>
      </c>
      <c r="L6905" s="1" t="s">
        <v>5</v>
      </c>
      <c r="M6905" s="1" t="s">
        <v>6</v>
      </c>
      <c r="N6905" s="1" t="s">
        <v>7</v>
      </c>
      <c r="O6905" s="6"/>
    </row>
    <row r="6906">
      <c r="A6906" s="5">
        <v>203510.0</v>
      </c>
      <c r="B6906" s="2">
        <v>46081.0</v>
      </c>
      <c r="C6906" s="1" t="s">
        <v>11</v>
      </c>
      <c r="D6906" s="3" t="s">
        <v>181</v>
      </c>
      <c r="E6906" s="4">
        <v>46079.0</v>
      </c>
      <c r="F6906" s="5">
        <v>800.0</v>
      </c>
      <c r="G6906" s="5">
        <v>6.0</v>
      </c>
      <c r="H6906" s="5">
        <v>4778.0</v>
      </c>
      <c r="I6906" s="1" t="s">
        <v>75</v>
      </c>
      <c r="J6906" s="1" t="s">
        <v>12</v>
      </c>
      <c r="K6906" s="1" t="s">
        <v>13</v>
      </c>
      <c r="L6906" s="1" t="s">
        <v>5</v>
      </c>
      <c r="M6906" s="1" t="s">
        <v>6</v>
      </c>
      <c r="N6906" s="1" t="s">
        <v>7</v>
      </c>
      <c r="O6906" s="6"/>
    </row>
    <row r="6907">
      <c r="A6907" s="5">
        <v>203510.0</v>
      </c>
      <c r="B6907" s="2">
        <v>46081.0</v>
      </c>
      <c r="C6907" s="1" t="s">
        <v>11</v>
      </c>
      <c r="D6907" s="3" t="s">
        <v>79</v>
      </c>
      <c r="E6907" s="4">
        <v>46079.0</v>
      </c>
      <c r="F6907" s="5">
        <v>600.0</v>
      </c>
      <c r="G6907" s="5">
        <v>34.0</v>
      </c>
      <c r="H6907" s="5">
        <v>20582.0</v>
      </c>
      <c r="I6907" s="1" t="s">
        <v>75</v>
      </c>
      <c r="J6907" s="1" t="s">
        <v>12</v>
      </c>
      <c r="K6907" s="1" t="s">
        <v>13</v>
      </c>
      <c r="L6907" s="1" t="s">
        <v>5</v>
      </c>
      <c r="M6907" s="1" t="s">
        <v>6</v>
      </c>
      <c r="N6907" s="1" t="s">
        <v>7</v>
      </c>
      <c r="O6907" s="6"/>
    </row>
    <row r="6908">
      <c r="A6908" s="5">
        <v>203510.0</v>
      </c>
      <c r="B6908" s="2">
        <v>46081.0</v>
      </c>
      <c r="C6908" s="1" t="s">
        <v>11</v>
      </c>
      <c r="D6908" s="3" t="s">
        <v>1152</v>
      </c>
      <c r="E6908" s="4">
        <v>46079.0</v>
      </c>
      <c r="F6908" s="5">
        <v>300.0</v>
      </c>
      <c r="G6908" s="5">
        <v>3.0</v>
      </c>
      <c r="H6908" s="5">
        <v>947.0</v>
      </c>
      <c r="I6908" s="1" t="s">
        <v>71</v>
      </c>
      <c r="J6908" s="1" t="s">
        <v>12</v>
      </c>
      <c r="K6908" s="1" t="s">
        <v>13</v>
      </c>
      <c r="L6908" s="1" t="s">
        <v>5</v>
      </c>
      <c r="M6908" s="1" t="s">
        <v>6</v>
      </c>
      <c r="N6908" s="1" t="s">
        <v>7</v>
      </c>
      <c r="O6908" s="6"/>
    </row>
    <row r="6909">
      <c r="A6909" s="5">
        <v>203510.0</v>
      </c>
      <c r="B6909" s="2">
        <v>46081.0</v>
      </c>
      <c r="C6909" s="1" t="s">
        <v>11</v>
      </c>
      <c r="D6909" s="3" t="s">
        <v>294</v>
      </c>
      <c r="E6909" s="4">
        <v>46079.0</v>
      </c>
      <c r="F6909" s="5">
        <v>140.0</v>
      </c>
      <c r="G6909" s="5">
        <v>302.0</v>
      </c>
      <c r="H6909" s="5">
        <v>42246.0</v>
      </c>
      <c r="I6909" s="1" t="s">
        <v>75</v>
      </c>
      <c r="J6909" s="1" t="s">
        <v>12</v>
      </c>
      <c r="K6909" s="1" t="s">
        <v>13</v>
      </c>
      <c r="L6909" s="1" t="s">
        <v>5</v>
      </c>
      <c r="M6909" s="1" t="s">
        <v>6</v>
      </c>
      <c r="N6909" s="1" t="s">
        <v>7</v>
      </c>
      <c r="O6909" s="6"/>
    </row>
    <row r="6910">
      <c r="A6910" s="5">
        <v>203510.0</v>
      </c>
      <c r="B6910" s="2">
        <v>46081.0</v>
      </c>
      <c r="C6910" s="1" t="s">
        <v>11</v>
      </c>
      <c r="D6910" s="3" t="s">
        <v>154</v>
      </c>
      <c r="E6910" s="4">
        <v>46079.0</v>
      </c>
      <c r="F6910" s="5">
        <v>600.0</v>
      </c>
      <c r="G6910" s="5">
        <v>18.0</v>
      </c>
      <c r="H6910" s="5">
        <v>10682.0</v>
      </c>
      <c r="I6910" s="1" t="s">
        <v>75</v>
      </c>
      <c r="J6910" s="1" t="s">
        <v>12</v>
      </c>
      <c r="K6910" s="1" t="s">
        <v>13</v>
      </c>
      <c r="L6910" s="1" t="s">
        <v>5</v>
      </c>
      <c r="M6910" s="1" t="s">
        <v>6</v>
      </c>
      <c r="N6910" s="1" t="s">
        <v>7</v>
      </c>
      <c r="O6910" s="6"/>
    </row>
    <row r="6911">
      <c r="A6911" s="5">
        <v>203510.0</v>
      </c>
      <c r="B6911" s="2">
        <v>46081.0</v>
      </c>
      <c r="C6911" s="1" t="s">
        <v>11</v>
      </c>
      <c r="D6911" s="3" t="s">
        <v>857</v>
      </c>
      <c r="E6911" s="4">
        <v>46079.0</v>
      </c>
      <c r="F6911" s="5">
        <v>68.0</v>
      </c>
      <c r="G6911" s="5">
        <v>45.0</v>
      </c>
      <c r="H6911" s="5">
        <v>3034.0</v>
      </c>
      <c r="I6911" s="1" t="s">
        <v>71</v>
      </c>
      <c r="J6911" s="1" t="s">
        <v>12</v>
      </c>
      <c r="K6911" s="1" t="s">
        <v>13</v>
      </c>
      <c r="L6911" s="1" t="s">
        <v>5</v>
      </c>
      <c r="M6911" s="1" t="s">
        <v>6</v>
      </c>
      <c r="N6911" s="1" t="s">
        <v>7</v>
      </c>
      <c r="O6911" s="6"/>
    </row>
    <row r="6912">
      <c r="A6912" s="5">
        <v>203510.0</v>
      </c>
      <c r="B6912" s="2">
        <v>46081.0</v>
      </c>
      <c r="C6912" s="1" t="s">
        <v>11</v>
      </c>
      <c r="D6912" s="3" t="s">
        <v>133</v>
      </c>
      <c r="E6912" s="4">
        <v>46079.0</v>
      </c>
      <c r="F6912" s="5">
        <v>90.0</v>
      </c>
      <c r="G6912" s="5">
        <v>43.0</v>
      </c>
      <c r="H6912" s="5">
        <v>3892.0</v>
      </c>
      <c r="I6912" s="1" t="s">
        <v>125</v>
      </c>
      <c r="J6912" s="1" t="s">
        <v>12</v>
      </c>
      <c r="K6912" s="1" t="s">
        <v>13</v>
      </c>
      <c r="L6912" s="1" t="s">
        <v>5</v>
      </c>
      <c r="M6912" s="1" t="s">
        <v>6</v>
      </c>
      <c r="N6912" s="1" t="s">
        <v>7</v>
      </c>
      <c r="O6912" s="6"/>
    </row>
    <row r="6913">
      <c r="A6913" s="5">
        <v>203510.0</v>
      </c>
      <c r="B6913" s="2">
        <v>46081.0</v>
      </c>
      <c r="C6913" s="1" t="s">
        <v>11</v>
      </c>
      <c r="D6913" s="3" t="s">
        <v>86</v>
      </c>
      <c r="E6913" s="4">
        <v>46079.0</v>
      </c>
      <c r="F6913" s="5">
        <v>300.0</v>
      </c>
      <c r="G6913" s="5">
        <v>101.0</v>
      </c>
      <c r="H6913" s="5">
        <v>30242.0</v>
      </c>
      <c r="I6913" s="1" t="s">
        <v>75</v>
      </c>
      <c r="J6913" s="1" t="s">
        <v>12</v>
      </c>
      <c r="K6913" s="1" t="s">
        <v>13</v>
      </c>
      <c r="L6913" s="1" t="s">
        <v>5</v>
      </c>
      <c r="M6913" s="1" t="s">
        <v>6</v>
      </c>
      <c r="N6913" s="1" t="s">
        <v>7</v>
      </c>
      <c r="O6913" s="6"/>
    </row>
    <row r="6914">
      <c r="A6914" s="5">
        <v>203510.0</v>
      </c>
      <c r="B6914" s="2">
        <v>46081.0</v>
      </c>
      <c r="C6914" s="1" t="s">
        <v>11</v>
      </c>
      <c r="D6914" s="3" t="s">
        <v>162</v>
      </c>
      <c r="E6914" s="4">
        <v>46079.0</v>
      </c>
      <c r="F6914" s="5">
        <v>500.0</v>
      </c>
      <c r="G6914" s="5">
        <v>96.0</v>
      </c>
      <c r="H6914" s="5">
        <v>47847.0</v>
      </c>
      <c r="I6914" s="1" t="s">
        <v>71</v>
      </c>
      <c r="J6914" s="1" t="s">
        <v>12</v>
      </c>
      <c r="K6914" s="1" t="s">
        <v>13</v>
      </c>
      <c r="L6914" s="1" t="s">
        <v>5</v>
      </c>
      <c r="M6914" s="1" t="s">
        <v>6</v>
      </c>
      <c r="N6914" s="1" t="s">
        <v>7</v>
      </c>
      <c r="O6914" s="6"/>
    </row>
    <row r="6915">
      <c r="A6915" s="5">
        <v>203510.0</v>
      </c>
      <c r="B6915" s="2">
        <v>46081.0</v>
      </c>
      <c r="C6915" s="1" t="s">
        <v>11</v>
      </c>
      <c r="D6915" s="3" t="s">
        <v>1163</v>
      </c>
      <c r="E6915" s="4">
        <v>46079.0</v>
      </c>
      <c r="F6915" s="5">
        <v>50.0</v>
      </c>
      <c r="G6915" s="5">
        <v>82.0</v>
      </c>
      <c r="H6915" s="5">
        <v>4084.0</v>
      </c>
      <c r="I6915" s="1" t="s">
        <v>127</v>
      </c>
      <c r="J6915" s="1" t="s">
        <v>12</v>
      </c>
      <c r="K6915" s="1" t="s">
        <v>13</v>
      </c>
      <c r="L6915" s="1" t="s">
        <v>5</v>
      </c>
      <c r="M6915" s="1" t="s">
        <v>6</v>
      </c>
      <c r="N6915" s="1" t="s">
        <v>7</v>
      </c>
      <c r="O6915" s="6"/>
    </row>
    <row r="6916">
      <c r="A6916" s="5">
        <v>203510.0</v>
      </c>
      <c r="B6916" s="2">
        <v>46081.0</v>
      </c>
      <c r="C6916" s="1" t="s">
        <v>11</v>
      </c>
      <c r="D6916" s="3" t="s">
        <v>188</v>
      </c>
      <c r="E6916" s="4">
        <v>46079.0</v>
      </c>
      <c r="F6916" s="5">
        <v>400.0</v>
      </c>
      <c r="G6916" s="5">
        <v>13.0</v>
      </c>
      <c r="H6916" s="5">
        <v>5354.0</v>
      </c>
      <c r="I6916" s="1" t="s">
        <v>75</v>
      </c>
      <c r="J6916" s="1" t="s">
        <v>12</v>
      </c>
      <c r="K6916" s="1" t="s">
        <v>13</v>
      </c>
      <c r="L6916" s="1" t="s">
        <v>5</v>
      </c>
      <c r="M6916" s="1" t="s">
        <v>6</v>
      </c>
      <c r="N6916" s="1" t="s">
        <v>7</v>
      </c>
      <c r="O6916" s="6"/>
    </row>
    <row r="6917">
      <c r="A6917" s="5">
        <v>203510.0</v>
      </c>
      <c r="B6917" s="2">
        <v>46081.0</v>
      </c>
      <c r="C6917" s="1" t="s">
        <v>11</v>
      </c>
      <c r="D6917" s="3" t="s">
        <v>167</v>
      </c>
      <c r="E6917" s="4">
        <v>46079.0</v>
      </c>
      <c r="F6917" s="5">
        <v>300.0</v>
      </c>
      <c r="G6917" s="5">
        <v>62.0</v>
      </c>
      <c r="H6917" s="5">
        <v>18692.0</v>
      </c>
      <c r="I6917" s="1" t="s">
        <v>75</v>
      </c>
      <c r="J6917" s="1" t="s">
        <v>12</v>
      </c>
      <c r="K6917" s="1" t="s">
        <v>13</v>
      </c>
      <c r="L6917" s="1" t="s">
        <v>5</v>
      </c>
      <c r="M6917" s="1" t="s">
        <v>6</v>
      </c>
      <c r="N6917" s="1" t="s">
        <v>7</v>
      </c>
      <c r="O6917" s="6"/>
    </row>
    <row r="6918">
      <c r="A6918" s="5">
        <v>203510.0</v>
      </c>
      <c r="B6918" s="2">
        <v>46081.0</v>
      </c>
      <c r="C6918" s="1" t="s">
        <v>11</v>
      </c>
      <c r="D6918" s="3" t="s">
        <v>158</v>
      </c>
      <c r="E6918" s="4">
        <v>46079.0</v>
      </c>
      <c r="F6918" s="5">
        <v>900.0</v>
      </c>
      <c r="G6918" s="5">
        <v>194.0</v>
      </c>
      <c r="H6918" s="5">
        <v>174890.1</v>
      </c>
      <c r="I6918" s="1" t="s">
        <v>75</v>
      </c>
      <c r="J6918" s="1" t="s">
        <v>12</v>
      </c>
      <c r="K6918" s="1" t="s">
        <v>13</v>
      </c>
      <c r="L6918" s="1" t="s">
        <v>5</v>
      </c>
      <c r="M6918" s="1" t="s">
        <v>6</v>
      </c>
      <c r="N6918" s="1" t="s">
        <v>7</v>
      </c>
      <c r="O6918" s="6"/>
    </row>
    <row r="6919">
      <c r="A6919" s="5">
        <v>203510.0</v>
      </c>
      <c r="B6919" s="2">
        <v>46081.0</v>
      </c>
      <c r="C6919" s="1" t="s">
        <v>11</v>
      </c>
      <c r="D6919" s="3" t="s">
        <v>431</v>
      </c>
      <c r="E6919" s="4">
        <v>46079.0</v>
      </c>
      <c r="F6919" s="5">
        <v>300.0</v>
      </c>
      <c r="G6919" s="5">
        <v>5.0</v>
      </c>
      <c r="H6919" s="5">
        <v>1565.0</v>
      </c>
      <c r="I6919" s="1" t="s">
        <v>71</v>
      </c>
      <c r="J6919" s="1" t="s">
        <v>12</v>
      </c>
      <c r="K6919" s="1" t="s">
        <v>13</v>
      </c>
      <c r="L6919" s="1" t="s">
        <v>5</v>
      </c>
      <c r="M6919" s="1" t="s">
        <v>6</v>
      </c>
      <c r="N6919" s="1" t="s">
        <v>7</v>
      </c>
      <c r="O6919" s="6"/>
    </row>
    <row r="6920">
      <c r="A6920" s="5">
        <v>203510.0</v>
      </c>
      <c r="B6920" s="2">
        <v>46081.0</v>
      </c>
      <c r="C6920" s="1" t="s">
        <v>11</v>
      </c>
      <c r="D6920" s="3" t="s">
        <v>360</v>
      </c>
      <c r="E6920" s="4">
        <v>46079.0</v>
      </c>
      <c r="F6920" s="5">
        <v>25.0</v>
      </c>
      <c r="G6920" s="5">
        <v>378.0</v>
      </c>
      <c r="H6920" s="5">
        <v>9452.0</v>
      </c>
      <c r="I6920" s="1" t="s">
        <v>75</v>
      </c>
      <c r="J6920" s="1" t="s">
        <v>12</v>
      </c>
      <c r="K6920" s="1" t="s">
        <v>13</v>
      </c>
      <c r="L6920" s="1" t="s">
        <v>5</v>
      </c>
      <c r="M6920" s="1" t="s">
        <v>6</v>
      </c>
      <c r="N6920" s="1" t="s">
        <v>7</v>
      </c>
      <c r="O6920" s="6"/>
    </row>
    <row r="6921">
      <c r="A6921" s="5">
        <v>203510.0</v>
      </c>
      <c r="B6921" s="2">
        <v>46081.0</v>
      </c>
      <c r="C6921" s="1" t="s">
        <v>11</v>
      </c>
      <c r="D6921" s="7">
        <v>5907.0</v>
      </c>
      <c r="E6921" s="4">
        <v>46079.0</v>
      </c>
      <c r="F6921" s="5">
        <v>80.0</v>
      </c>
      <c r="G6921" s="5">
        <v>39.0</v>
      </c>
      <c r="H6921" s="5">
        <v>3130.0</v>
      </c>
      <c r="I6921" s="1" t="s">
        <v>125</v>
      </c>
      <c r="J6921" s="1" t="s">
        <v>12</v>
      </c>
      <c r="K6921" s="1" t="s">
        <v>13</v>
      </c>
      <c r="L6921" s="1" t="s">
        <v>5</v>
      </c>
      <c r="M6921" s="1" t="s">
        <v>6</v>
      </c>
      <c r="N6921" s="1" t="s">
        <v>7</v>
      </c>
      <c r="O6921" s="6"/>
    </row>
    <row r="6922">
      <c r="A6922" s="5">
        <v>203510.0</v>
      </c>
      <c r="B6922" s="2">
        <v>46081.0</v>
      </c>
      <c r="C6922" s="1" t="s">
        <v>11</v>
      </c>
      <c r="D6922" s="3" t="s">
        <v>293</v>
      </c>
      <c r="E6922" s="4">
        <v>46079.0</v>
      </c>
      <c r="F6922" s="5">
        <v>20000.0</v>
      </c>
      <c r="G6922" s="5">
        <v>3.0</v>
      </c>
      <c r="H6922" s="5">
        <v>56202.0</v>
      </c>
      <c r="I6922" s="1" t="s">
        <v>75</v>
      </c>
      <c r="J6922" s="1" t="s">
        <v>12</v>
      </c>
      <c r="K6922" s="1" t="s">
        <v>13</v>
      </c>
      <c r="L6922" s="1" t="s">
        <v>5</v>
      </c>
      <c r="M6922" s="1" t="s">
        <v>6</v>
      </c>
      <c r="N6922" s="1" t="s">
        <v>7</v>
      </c>
      <c r="O6922" s="6"/>
    </row>
    <row r="6923">
      <c r="A6923" s="5">
        <v>203510.0</v>
      </c>
      <c r="B6923" s="2">
        <v>46081.0</v>
      </c>
      <c r="C6923" s="1" t="s">
        <v>11</v>
      </c>
      <c r="D6923" s="3" t="s">
        <v>197</v>
      </c>
      <c r="E6923" s="4">
        <v>46079.0</v>
      </c>
      <c r="F6923" s="5">
        <v>200.0</v>
      </c>
      <c r="G6923" s="5">
        <v>30.0</v>
      </c>
      <c r="H6923" s="5">
        <v>6038.0</v>
      </c>
      <c r="I6923" s="1" t="s">
        <v>75</v>
      </c>
      <c r="J6923" s="1" t="s">
        <v>12</v>
      </c>
      <c r="K6923" s="1" t="s">
        <v>13</v>
      </c>
      <c r="L6923" s="1" t="s">
        <v>5</v>
      </c>
      <c r="M6923" s="1" t="s">
        <v>6</v>
      </c>
      <c r="N6923" s="1" t="s">
        <v>7</v>
      </c>
      <c r="O6923" s="6"/>
    </row>
    <row r="6924">
      <c r="A6924" s="5">
        <v>203510.0</v>
      </c>
      <c r="B6924" s="2">
        <v>46081.0</v>
      </c>
      <c r="C6924" s="1" t="s">
        <v>11</v>
      </c>
      <c r="D6924" s="3" t="s">
        <v>853</v>
      </c>
      <c r="E6924" s="4">
        <v>46079.0</v>
      </c>
      <c r="F6924" s="5">
        <v>40.0</v>
      </c>
      <c r="G6924" s="5">
        <v>81.0</v>
      </c>
      <c r="H6924" s="5">
        <v>3240.0</v>
      </c>
      <c r="I6924" s="1" t="s">
        <v>71</v>
      </c>
      <c r="J6924" s="1" t="s">
        <v>12</v>
      </c>
      <c r="K6924" s="1" t="s">
        <v>13</v>
      </c>
      <c r="L6924" s="1" t="s">
        <v>5</v>
      </c>
      <c r="M6924" s="1" t="s">
        <v>6</v>
      </c>
      <c r="N6924" s="1" t="s">
        <v>7</v>
      </c>
      <c r="O6924" s="6"/>
    </row>
    <row r="6925">
      <c r="A6925" s="5">
        <v>203510.0</v>
      </c>
      <c r="B6925" s="2">
        <v>46081.0</v>
      </c>
      <c r="C6925" s="1" t="s">
        <v>11</v>
      </c>
      <c r="D6925" s="3" t="s">
        <v>402</v>
      </c>
      <c r="E6925" s="4">
        <v>46079.0</v>
      </c>
      <c r="F6925" s="5">
        <v>140.0</v>
      </c>
      <c r="G6925" s="5">
        <v>112.0</v>
      </c>
      <c r="H6925" s="5">
        <v>15695.0</v>
      </c>
      <c r="I6925" s="1" t="s">
        <v>75</v>
      </c>
      <c r="J6925" s="1" t="s">
        <v>12</v>
      </c>
      <c r="K6925" s="1" t="s">
        <v>13</v>
      </c>
      <c r="L6925" s="1" t="s">
        <v>5</v>
      </c>
      <c r="M6925" s="1" t="s">
        <v>6</v>
      </c>
      <c r="N6925" s="1" t="s">
        <v>7</v>
      </c>
      <c r="O6925" s="6"/>
    </row>
    <row r="6926">
      <c r="A6926" s="5">
        <v>203510.0</v>
      </c>
      <c r="B6926" s="2">
        <v>46081.0</v>
      </c>
      <c r="C6926" s="1" t="s">
        <v>11</v>
      </c>
      <c r="D6926" s="3" t="s">
        <v>385</v>
      </c>
      <c r="E6926" s="4">
        <v>46079.0</v>
      </c>
      <c r="F6926" s="5">
        <v>50.0</v>
      </c>
      <c r="G6926" s="5">
        <v>90.0</v>
      </c>
      <c r="H6926" s="5">
        <v>4482.0</v>
      </c>
      <c r="I6926" s="1" t="s">
        <v>71</v>
      </c>
      <c r="J6926" s="1" t="s">
        <v>12</v>
      </c>
      <c r="K6926" s="1" t="s">
        <v>13</v>
      </c>
      <c r="L6926" s="1" t="s">
        <v>5</v>
      </c>
      <c r="M6926" s="1" t="s">
        <v>6</v>
      </c>
      <c r="N6926" s="1" t="s">
        <v>7</v>
      </c>
      <c r="O6926" s="6"/>
    </row>
    <row r="6927">
      <c r="A6927" s="5">
        <v>203510.0</v>
      </c>
      <c r="B6927" s="2">
        <v>46081.0</v>
      </c>
      <c r="C6927" s="1" t="s">
        <v>11</v>
      </c>
      <c r="D6927" s="3" t="s">
        <v>160</v>
      </c>
      <c r="E6927" s="4">
        <v>46079.0</v>
      </c>
      <c r="F6927" s="5">
        <v>150.0</v>
      </c>
      <c r="G6927" s="5">
        <v>72.0</v>
      </c>
      <c r="H6927" s="5">
        <v>10817.0</v>
      </c>
      <c r="I6927" s="1" t="s">
        <v>75</v>
      </c>
      <c r="J6927" s="1" t="s">
        <v>12</v>
      </c>
      <c r="K6927" s="1" t="s">
        <v>13</v>
      </c>
      <c r="L6927" s="1" t="s">
        <v>5</v>
      </c>
      <c r="M6927" s="1" t="s">
        <v>6</v>
      </c>
      <c r="N6927" s="1" t="s">
        <v>7</v>
      </c>
      <c r="O6927" s="6"/>
    </row>
    <row r="6928">
      <c r="A6928" s="5">
        <v>203510.0</v>
      </c>
      <c r="B6928" s="2">
        <v>46081.0</v>
      </c>
      <c r="C6928" s="1" t="s">
        <v>11</v>
      </c>
      <c r="D6928" s="3" t="s">
        <v>134</v>
      </c>
      <c r="E6928" s="4">
        <v>46079.0</v>
      </c>
      <c r="F6928" s="5">
        <v>90.0</v>
      </c>
      <c r="G6928" s="5">
        <v>119.0</v>
      </c>
      <c r="H6928" s="5">
        <v>10745.0</v>
      </c>
      <c r="I6928" s="1" t="s">
        <v>127</v>
      </c>
      <c r="J6928" s="1" t="s">
        <v>12</v>
      </c>
      <c r="K6928" s="1" t="s">
        <v>13</v>
      </c>
      <c r="L6928" s="1" t="s">
        <v>5</v>
      </c>
      <c r="M6928" s="1" t="s">
        <v>6</v>
      </c>
      <c r="N6928" s="1" t="s">
        <v>7</v>
      </c>
      <c r="O6928" s="6"/>
    </row>
    <row r="6929">
      <c r="A6929" s="5">
        <v>203510.0</v>
      </c>
      <c r="B6929" s="2">
        <v>46081.0</v>
      </c>
      <c r="C6929" s="1" t="s">
        <v>11</v>
      </c>
      <c r="D6929" s="3" t="s">
        <v>421</v>
      </c>
      <c r="E6929" s="4">
        <v>46079.0</v>
      </c>
      <c r="F6929" s="5">
        <v>150.0</v>
      </c>
      <c r="G6929" s="5">
        <v>71.0</v>
      </c>
      <c r="H6929" s="5">
        <v>10652.0</v>
      </c>
      <c r="I6929" s="1" t="s">
        <v>71</v>
      </c>
      <c r="J6929" s="1" t="s">
        <v>12</v>
      </c>
      <c r="K6929" s="1" t="s">
        <v>13</v>
      </c>
      <c r="L6929" s="1" t="s">
        <v>5</v>
      </c>
      <c r="M6929" s="1" t="s">
        <v>6</v>
      </c>
      <c r="N6929" s="1" t="s">
        <v>7</v>
      </c>
      <c r="O6929" s="6"/>
    </row>
    <row r="6930">
      <c r="A6930" s="5">
        <v>203510.0</v>
      </c>
      <c r="B6930" s="2">
        <v>46081.0</v>
      </c>
      <c r="C6930" s="1" t="s">
        <v>11</v>
      </c>
      <c r="D6930" s="3" t="s">
        <v>193</v>
      </c>
      <c r="E6930" s="4">
        <v>46079.0</v>
      </c>
      <c r="F6930" s="5">
        <v>600.0</v>
      </c>
      <c r="G6930" s="5">
        <v>10.0</v>
      </c>
      <c r="H6930" s="5">
        <v>5846.0</v>
      </c>
      <c r="I6930" s="1" t="s">
        <v>75</v>
      </c>
      <c r="J6930" s="1" t="s">
        <v>12</v>
      </c>
      <c r="K6930" s="1" t="s">
        <v>13</v>
      </c>
      <c r="L6930" s="1" t="s">
        <v>5</v>
      </c>
      <c r="M6930" s="1" t="s">
        <v>6</v>
      </c>
      <c r="N6930" s="1" t="s">
        <v>7</v>
      </c>
      <c r="O6930" s="6"/>
    </row>
    <row r="6931">
      <c r="A6931" s="5">
        <v>203510.0</v>
      </c>
      <c r="B6931" s="2">
        <v>46081.0</v>
      </c>
      <c r="C6931" s="1" t="s">
        <v>11</v>
      </c>
      <c r="D6931" s="3" t="s">
        <v>444</v>
      </c>
      <c r="E6931" s="4">
        <v>46079.0</v>
      </c>
      <c r="F6931" s="5">
        <v>120.0</v>
      </c>
      <c r="G6931" s="5">
        <v>45.0</v>
      </c>
      <c r="H6931" s="5">
        <v>5397.0</v>
      </c>
      <c r="I6931" s="1" t="s">
        <v>71</v>
      </c>
      <c r="J6931" s="1" t="s">
        <v>12</v>
      </c>
      <c r="K6931" s="1" t="s">
        <v>13</v>
      </c>
      <c r="L6931" s="1" t="s">
        <v>5</v>
      </c>
      <c r="M6931" s="1" t="s">
        <v>6</v>
      </c>
      <c r="N6931" s="1" t="s">
        <v>7</v>
      </c>
      <c r="O6931" s="6"/>
    </row>
    <row r="6932">
      <c r="A6932" s="5">
        <v>203510.0</v>
      </c>
      <c r="B6932" s="2">
        <v>46081.0</v>
      </c>
      <c r="C6932" s="1" t="s">
        <v>11</v>
      </c>
      <c r="D6932" s="3" t="s">
        <v>142</v>
      </c>
      <c r="E6932" s="4">
        <v>46079.0</v>
      </c>
      <c r="F6932" s="5">
        <v>300.0</v>
      </c>
      <c r="G6932" s="5">
        <v>55.0</v>
      </c>
      <c r="H6932" s="5">
        <v>16592.0</v>
      </c>
      <c r="I6932" s="1" t="s">
        <v>75</v>
      </c>
      <c r="J6932" s="1" t="s">
        <v>12</v>
      </c>
      <c r="K6932" s="1" t="s">
        <v>13</v>
      </c>
      <c r="L6932" s="1" t="s">
        <v>5</v>
      </c>
      <c r="M6932" s="1" t="s">
        <v>6</v>
      </c>
      <c r="N6932" s="1" t="s">
        <v>7</v>
      </c>
      <c r="O6932" s="6"/>
    </row>
    <row r="6933">
      <c r="A6933" s="5">
        <v>203510.0</v>
      </c>
      <c r="B6933" s="2">
        <v>46081.0</v>
      </c>
      <c r="C6933" s="1" t="s">
        <v>11</v>
      </c>
      <c r="D6933" s="3" t="s">
        <v>137</v>
      </c>
      <c r="E6933" s="4">
        <v>46079.0</v>
      </c>
      <c r="F6933" s="5">
        <v>200.0</v>
      </c>
      <c r="G6933" s="5">
        <v>31.0</v>
      </c>
      <c r="H6933" s="5">
        <v>6168.0</v>
      </c>
      <c r="I6933" s="1" t="s">
        <v>75</v>
      </c>
      <c r="J6933" s="1" t="s">
        <v>12</v>
      </c>
      <c r="K6933" s="1" t="s">
        <v>13</v>
      </c>
      <c r="L6933" s="1" t="s">
        <v>5</v>
      </c>
      <c r="M6933" s="1" t="s">
        <v>6</v>
      </c>
      <c r="N6933" s="1" t="s">
        <v>7</v>
      </c>
      <c r="O6933" s="6"/>
    </row>
    <row r="6934">
      <c r="A6934" s="5">
        <v>203510.0</v>
      </c>
      <c r="B6934" s="2">
        <v>46081.0</v>
      </c>
      <c r="C6934" s="1" t="s">
        <v>11</v>
      </c>
      <c r="D6934" s="3" t="s">
        <v>187</v>
      </c>
      <c r="E6934" s="4">
        <v>46079.0</v>
      </c>
      <c r="F6934" s="5">
        <v>550.0</v>
      </c>
      <c r="G6934" s="5">
        <v>120.0</v>
      </c>
      <c r="H6934" s="5">
        <v>66063.0</v>
      </c>
      <c r="I6934" s="1" t="s">
        <v>75</v>
      </c>
      <c r="J6934" s="1" t="s">
        <v>12</v>
      </c>
      <c r="K6934" s="1" t="s">
        <v>13</v>
      </c>
      <c r="L6934" s="1" t="s">
        <v>5</v>
      </c>
      <c r="M6934" s="1" t="s">
        <v>6</v>
      </c>
      <c r="N6934" s="1" t="s">
        <v>7</v>
      </c>
      <c r="O6934" s="6"/>
    </row>
    <row r="6935">
      <c r="A6935" s="5">
        <v>203510.0</v>
      </c>
      <c r="B6935" s="2">
        <v>46081.0</v>
      </c>
      <c r="C6935" s="1" t="s">
        <v>11</v>
      </c>
      <c r="D6935" s="3" t="s">
        <v>472</v>
      </c>
      <c r="E6935" s="4">
        <v>46079.0</v>
      </c>
      <c r="F6935" s="5">
        <v>32.0</v>
      </c>
      <c r="G6935" s="5">
        <v>378.0</v>
      </c>
      <c r="H6935" s="5">
        <v>12098.0</v>
      </c>
      <c r="I6935" s="1" t="s">
        <v>75</v>
      </c>
      <c r="J6935" s="1" t="s">
        <v>12</v>
      </c>
      <c r="K6935" s="1" t="s">
        <v>13</v>
      </c>
      <c r="L6935" s="1" t="s">
        <v>5</v>
      </c>
      <c r="M6935" s="1" t="s">
        <v>6</v>
      </c>
      <c r="N6935" s="1" t="s">
        <v>7</v>
      </c>
      <c r="O6935" s="6"/>
    </row>
    <row r="6936">
      <c r="A6936" s="5">
        <v>203510.0</v>
      </c>
      <c r="B6936" s="2">
        <v>46081.0</v>
      </c>
      <c r="C6936" s="1" t="s">
        <v>11</v>
      </c>
      <c r="D6936" s="3" t="s">
        <v>481</v>
      </c>
      <c r="E6936" s="4">
        <v>46079.0</v>
      </c>
      <c r="F6936" s="5">
        <v>30.0</v>
      </c>
      <c r="G6936" s="5">
        <v>188.0</v>
      </c>
      <c r="H6936" s="5">
        <v>5641.0</v>
      </c>
      <c r="I6936" s="1" t="s">
        <v>75</v>
      </c>
      <c r="J6936" s="1" t="s">
        <v>12</v>
      </c>
      <c r="K6936" s="1" t="s">
        <v>13</v>
      </c>
      <c r="L6936" s="1" t="s">
        <v>5</v>
      </c>
      <c r="M6936" s="1" t="s">
        <v>6</v>
      </c>
      <c r="N6936" s="1" t="s">
        <v>7</v>
      </c>
      <c r="O6936" s="6"/>
    </row>
    <row r="6937">
      <c r="A6937" s="5">
        <v>203510.0</v>
      </c>
      <c r="B6937" s="2">
        <v>46081.0</v>
      </c>
      <c r="C6937" s="1" t="s">
        <v>11</v>
      </c>
      <c r="D6937" s="3" t="s">
        <v>603</v>
      </c>
      <c r="E6937" s="4">
        <v>46079.0</v>
      </c>
      <c r="F6937" s="5">
        <v>120.0</v>
      </c>
      <c r="G6937" s="5">
        <v>24.0</v>
      </c>
      <c r="H6937" s="5">
        <v>2895.0</v>
      </c>
      <c r="I6937" s="1" t="s">
        <v>71</v>
      </c>
      <c r="J6937" s="1" t="s">
        <v>12</v>
      </c>
      <c r="K6937" s="1" t="s">
        <v>13</v>
      </c>
      <c r="L6937" s="1" t="s">
        <v>5</v>
      </c>
      <c r="M6937" s="1" t="s">
        <v>6</v>
      </c>
      <c r="N6937" s="1" t="s">
        <v>7</v>
      </c>
      <c r="O6937" s="6"/>
    </row>
    <row r="6938">
      <c r="A6938" s="5">
        <v>203510.0</v>
      </c>
      <c r="B6938" s="2">
        <v>46081.0</v>
      </c>
      <c r="C6938" s="1" t="s">
        <v>11</v>
      </c>
      <c r="D6938" s="3" t="s">
        <v>287</v>
      </c>
      <c r="E6938" s="4">
        <v>46079.0</v>
      </c>
      <c r="F6938" s="5">
        <v>300.0</v>
      </c>
      <c r="G6938" s="5">
        <v>31.0</v>
      </c>
      <c r="H6938" s="5">
        <v>9161.0</v>
      </c>
      <c r="I6938" s="1" t="s">
        <v>75</v>
      </c>
      <c r="J6938" s="1" t="s">
        <v>12</v>
      </c>
      <c r="K6938" s="1" t="s">
        <v>13</v>
      </c>
      <c r="L6938" s="1" t="s">
        <v>5</v>
      </c>
      <c r="M6938" s="1" t="s">
        <v>6</v>
      </c>
      <c r="N6938" s="1" t="s">
        <v>7</v>
      </c>
      <c r="O6938" s="6"/>
    </row>
    <row r="6939">
      <c r="A6939" s="5">
        <v>203510.0</v>
      </c>
      <c r="B6939" s="2">
        <v>46081.0</v>
      </c>
      <c r="C6939" s="1" t="s">
        <v>11</v>
      </c>
      <c r="D6939" s="3" t="s">
        <v>412</v>
      </c>
      <c r="E6939" s="4">
        <v>46079.0</v>
      </c>
      <c r="F6939" s="5">
        <v>600.0</v>
      </c>
      <c r="G6939" s="5">
        <v>2.0</v>
      </c>
      <c r="H6939" s="5">
        <v>1358.0</v>
      </c>
      <c r="I6939" s="1" t="s">
        <v>71</v>
      </c>
      <c r="J6939" s="1" t="s">
        <v>12</v>
      </c>
      <c r="K6939" s="1" t="s">
        <v>13</v>
      </c>
      <c r="L6939" s="1" t="s">
        <v>5</v>
      </c>
      <c r="M6939" s="1" t="s">
        <v>6</v>
      </c>
      <c r="N6939" s="1" t="s">
        <v>7</v>
      </c>
      <c r="O6939" s="6"/>
    </row>
    <row r="6940">
      <c r="A6940" s="5">
        <v>203510.0</v>
      </c>
      <c r="B6940" s="2">
        <v>46081.0</v>
      </c>
      <c r="C6940" s="1" t="s">
        <v>11</v>
      </c>
      <c r="D6940" s="7">
        <v>4763.0</v>
      </c>
      <c r="E6940" s="4">
        <v>46079.0</v>
      </c>
      <c r="F6940" s="5">
        <v>30.0</v>
      </c>
      <c r="G6940" s="5">
        <v>58.0</v>
      </c>
      <c r="H6940" s="5">
        <v>1741.0</v>
      </c>
      <c r="I6940" s="1" t="s">
        <v>125</v>
      </c>
      <c r="J6940" s="1" t="s">
        <v>12</v>
      </c>
      <c r="K6940" s="1" t="s">
        <v>13</v>
      </c>
      <c r="L6940" s="1" t="s">
        <v>5</v>
      </c>
      <c r="M6940" s="1" t="s">
        <v>6</v>
      </c>
      <c r="N6940" s="1" t="s">
        <v>7</v>
      </c>
      <c r="O6940" s="6"/>
    </row>
    <row r="6941">
      <c r="A6941" s="5">
        <v>203511.0</v>
      </c>
      <c r="B6941" s="2">
        <v>46081.0</v>
      </c>
      <c r="C6941" s="1" t="s">
        <v>11</v>
      </c>
      <c r="D6941" s="3" t="s">
        <v>1186</v>
      </c>
      <c r="E6941" s="4">
        <v>46079.0</v>
      </c>
      <c r="F6941" s="5">
        <v>32.0</v>
      </c>
      <c r="G6941" s="5">
        <v>448.0</v>
      </c>
      <c r="H6941" s="5">
        <v>14337.0</v>
      </c>
      <c r="I6941" s="1" t="s">
        <v>75</v>
      </c>
      <c r="J6941" s="1" t="s">
        <v>12</v>
      </c>
      <c r="K6941" s="1" t="s">
        <v>13</v>
      </c>
      <c r="L6941" s="1" t="s">
        <v>5</v>
      </c>
      <c r="M6941" s="1" t="s">
        <v>6</v>
      </c>
      <c r="N6941" s="1" t="s">
        <v>7</v>
      </c>
      <c r="O6941" s="6"/>
    </row>
    <row r="6942">
      <c r="A6942" s="5">
        <v>203511.0</v>
      </c>
      <c r="B6942" s="2">
        <v>46081.0</v>
      </c>
      <c r="C6942" s="1" t="s">
        <v>11</v>
      </c>
      <c r="D6942" s="3" t="s">
        <v>1187</v>
      </c>
      <c r="E6942" s="4">
        <v>46079.0</v>
      </c>
      <c r="F6942" s="5">
        <v>500.0</v>
      </c>
      <c r="G6942" s="5">
        <v>5.0</v>
      </c>
      <c r="H6942" s="5">
        <v>2556.0</v>
      </c>
      <c r="I6942" s="1" t="s">
        <v>75</v>
      </c>
      <c r="J6942" s="1" t="s">
        <v>12</v>
      </c>
      <c r="K6942" s="1" t="s">
        <v>13</v>
      </c>
      <c r="L6942" s="1" t="s">
        <v>5</v>
      </c>
      <c r="M6942" s="1" t="s">
        <v>6</v>
      </c>
      <c r="N6942" s="1" t="s">
        <v>7</v>
      </c>
      <c r="O6942" s="6"/>
    </row>
    <row r="6943">
      <c r="A6943" s="5">
        <v>203511.0</v>
      </c>
      <c r="B6943" s="2">
        <v>46081.0</v>
      </c>
      <c r="C6943" s="1" t="s">
        <v>11</v>
      </c>
      <c r="D6943" s="3" t="s">
        <v>1188</v>
      </c>
      <c r="E6943" s="4">
        <v>46079.0</v>
      </c>
      <c r="F6943" s="5">
        <v>32.0</v>
      </c>
      <c r="G6943" s="5">
        <v>334.0</v>
      </c>
      <c r="H6943" s="5">
        <v>10681.0</v>
      </c>
      <c r="I6943" s="1" t="s">
        <v>71</v>
      </c>
      <c r="J6943" s="1" t="s">
        <v>12</v>
      </c>
      <c r="K6943" s="1" t="s">
        <v>13</v>
      </c>
      <c r="L6943" s="1" t="s">
        <v>5</v>
      </c>
      <c r="M6943" s="1" t="s">
        <v>6</v>
      </c>
      <c r="N6943" s="1" t="s">
        <v>7</v>
      </c>
      <c r="O6943" s="6"/>
    </row>
    <row r="6944">
      <c r="A6944" s="5">
        <v>203511.0</v>
      </c>
      <c r="B6944" s="2">
        <v>46081.0</v>
      </c>
      <c r="C6944" s="1" t="s">
        <v>11</v>
      </c>
      <c r="D6944" s="3" t="s">
        <v>563</v>
      </c>
      <c r="E6944" s="4">
        <v>46079.0</v>
      </c>
      <c r="F6944" s="5">
        <v>500.0</v>
      </c>
      <c r="G6944" s="5">
        <v>4.0</v>
      </c>
      <c r="H6944" s="5">
        <v>2041.0</v>
      </c>
      <c r="I6944" s="1" t="s">
        <v>75</v>
      </c>
      <c r="J6944" s="1" t="s">
        <v>12</v>
      </c>
      <c r="K6944" s="1" t="s">
        <v>13</v>
      </c>
      <c r="L6944" s="1" t="s">
        <v>5</v>
      </c>
      <c r="M6944" s="1" t="s">
        <v>6</v>
      </c>
      <c r="N6944" s="1" t="s">
        <v>7</v>
      </c>
      <c r="O6944" s="6"/>
    </row>
    <row r="6945">
      <c r="A6945" s="5">
        <v>203511.0</v>
      </c>
      <c r="B6945" s="2">
        <v>46081.0</v>
      </c>
      <c r="C6945" s="1" t="s">
        <v>11</v>
      </c>
      <c r="D6945" s="3" t="s">
        <v>1189</v>
      </c>
      <c r="E6945" s="4">
        <v>46079.0</v>
      </c>
      <c r="F6945" s="5">
        <v>500.0</v>
      </c>
      <c r="G6945" s="5">
        <v>5.0</v>
      </c>
      <c r="H6945" s="5">
        <v>2381.0</v>
      </c>
      <c r="I6945" s="1" t="s">
        <v>75</v>
      </c>
      <c r="J6945" s="1" t="s">
        <v>12</v>
      </c>
      <c r="K6945" s="1" t="s">
        <v>13</v>
      </c>
      <c r="L6945" s="1" t="s">
        <v>5</v>
      </c>
      <c r="M6945" s="1" t="s">
        <v>6</v>
      </c>
      <c r="N6945" s="1" t="s">
        <v>7</v>
      </c>
      <c r="O6945" s="6"/>
    </row>
    <row r="6946">
      <c r="A6946" s="5">
        <v>203512.0</v>
      </c>
      <c r="B6946" s="2">
        <v>46081.0</v>
      </c>
      <c r="C6946" s="1" t="s">
        <v>11</v>
      </c>
      <c r="D6946" s="3" t="s">
        <v>47</v>
      </c>
      <c r="E6946" s="4">
        <v>46079.0</v>
      </c>
      <c r="F6946" s="5">
        <v>6000.0</v>
      </c>
      <c r="G6946" s="5">
        <v>3075.0</v>
      </c>
      <c r="H6946" s="5">
        <v>24607.0</v>
      </c>
      <c r="I6946" s="1" t="s">
        <v>43</v>
      </c>
      <c r="J6946" s="1" t="s">
        <v>12</v>
      </c>
      <c r="K6946" s="1" t="s">
        <v>13</v>
      </c>
      <c r="L6946" s="1" t="s">
        <v>5</v>
      </c>
      <c r="M6946" s="1" t="s">
        <v>44</v>
      </c>
      <c r="N6946" s="1" t="s">
        <v>7</v>
      </c>
      <c r="O6946" s="6"/>
    </row>
    <row r="6947">
      <c r="A6947" s="5">
        <v>203512.0</v>
      </c>
      <c r="B6947" s="2">
        <v>46081.0</v>
      </c>
      <c r="C6947" s="1" t="s">
        <v>11</v>
      </c>
      <c r="D6947" s="3" t="s">
        <v>45</v>
      </c>
      <c r="E6947" s="4">
        <v>46079.0</v>
      </c>
      <c r="F6947" s="5">
        <v>6500.0</v>
      </c>
      <c r="G6947" s="5">
        <v>2050.0</v>
      </c>
      <c r="H6947" s="5">
        <v>26658.0</v>
      </c>
      <c r="I6947" s="1" t="s">
        <v>43</v>
      </c>
      <c r="J6947" s="1" t="s">
        <v>12</v>
      </c>
      <c r="K6947" s="1" t="s">
        <v>13</v>
      </c>
      <c r="L6947" s="1" t="s">
        <v>5</v>
      </c>
      <c r="M6947" s="1" t="s">
        <v>44</v>
      </c>
      <c r="N6947" s="1" t="s">
        <v>7</v>
      </c>
      <c r="O6947" s="6"/>
    </row>
    <row r="6948">
      <c r="A6948" s="5">
        <v>203512.0</v>
      </c>
      <c r="B6948" s="2">
        <v>46081.0</v>
      </c>
      <c r="C6948" s="1" t="s">
        <v>11</v>
      </c>
      <c r="D6948" s="3" t="s">
        <v>46</v>
      </c>
      <c r="E6948" s="4">
        <v>46079.0</v>
      </c>
      <c r="F6948" s="5">
        <v>10000.0</v>
      </c>
      <c r="G6948" s="5">
        <v>4101.0</v>
      </c>
      <c r="H6948" s="5">
        <v>41010.0</v>
      </c>
      <c r="I6948" s="1" t="s">
        <v>43</v>
      </c>
      <c r="J6948" s="1" t="s">
        <v>12</v>
      </c>
      <c r="K6948" s="1" t="s">
        <v>13</v>
      </c>
      <c r="L6948" s="1" t="s">
        <v>5</v>
      </c>
      <c r="M6948" s="1" t="s">
        <v>44</v>
      </c>
      <c r="N6948" s="1" t="s">
        <v>7</v>
      </c>
      <c r="O6948" s="6"/>
    </row>
    <row r="6949">
      <c r="A6949" s="5">
        <v>203513.0</v>
      </c>
      <c r="B6949" s="2">
        <v>46081.0</v>
      </c>
      <c r="C6949" s="1" t="s">
        <v>839</v>
      </c>
      <c r="D6949" s="3" t="s">
        <v>360</v>
      </c>
      <c r="E6949" s="4">
        <v>46079.0</v>
      </c>
      <c r="F6949" s="5">
        <v>25.0</v>
      </c>
      <c r="G6949" s="5">
        <v>405.0</v>
      </c>
      <c r="H6949" s="5">
        <v>10126.0</v>
      </c>
      <c r="I6949" s="1" t="s">
        <v>75</v>
      </c>
      <c r="J6949" s="1" t="s">
        <v>840</v>
      </c>
      <c r="K6949" s="1" t="s">
        <v>111</v>
      </c>
      <c r="L6949" s="1" t="s">
        <v>5</v>
      </c>
      <c r="M6949" s="1" t="s">
        <v>6</v>
      </c>
      <c r="N6949" s="1" t="s">
        <v>7</v>
      </c>
      <c r="O6949" s="6"/>
    </row>
    <row r="6950">
      <c r="A6950" s="5">
        <v>203513.0</v>
      </c>
      <c r="B6950" s="2">
        <v>46081.0</v>
      </c>
      <c r="C6950" s="1" t="s">
        <v>839</v>
      </c>
      <c r="D6950" s="3" t="s">
        <v>160</v>
      </c>
      <c r="E6950" s="4">
        <v>46079.0</v>
      </c>
      <c r="F6950" s="5">
        <v>150.0</v>
      </c>
      <c r="G6950" s="5">
        <v>77.0</v>
      </c>
      <c r="H6950" s="5">
        <v>11589.0</v>
      </c>
      <c r="I6950" s="1" t="s">
        <v>75</v>
      </c>
      <c r="J6950" s="1" t="s">
        <v>840</v>
      </c>
      <c r="K6950" s="1" t="s">
        <v>111</v>
      </c>
      <c r="L6950" s="1" t="s">
        <v>5</v>
      </c>
      <c r="M6950" s="1" t="s">
        <v>6</v>
      </c>
      <c r="N6950" s="1" t="s">
        <v>7</v>
      </c>
      <c r="O6950" s="6"/>
    </row>
    <row r="6951">
      <c r="A6951" s="5">
        <v>203513.0</v>
      </c>
      <c r="B6951" s="2">
        <v>46081.0</v>
      </c>
      <c r="C6951" s="1" t="s">
        <v>839</v>
      </c>
      <c r="D6951" s="3" t="s">
        <v>383</v>
      </c>
      <c r="E6951" s="4">
        <v>46079.0</v>
      </c>
      <c r="F6951" s="5">
        <v>10.0</v>
      </c>
      <c r="G6951" s="5">
        <v>139.0</v>
      </c>
      <c r="H6951" s="5">
        <v>1394.0</v>
      </c>
      <c r="I6951" s="1" t="s">
        <v>71</v>
      </c>
      <c r="J6951" s="1" t="s">
        <v>840</v>
      </c>
      <c r="K6951" s="1" t="s">
        <v>111</v>
      </c>
      <c r="L6951" s="1" t="s">
        <v>5</v>
      </c>
      <c r="M6951" s="1" t="s">
        <v>6</v>
      </c>
      <c r="N6951" s="1" t="s">
        <v>7</v>
      </c>
      <c r="O6951" s="6"/>
    </row>
    <row r="6952">
      <c r="A6952" s="5">
        <v>203513.0</v>
      </c>
      <c r="B6952" s="2">
        <v>46081.0</v>
      </c>
      <c r="C6952" s="1" t="s">
        <v>839</v>
      </c>
      <c r="D6952" s="3" t="s">
        <v>504</v>
      </c>
      <c r="E6952" s="4">
        <v>46079.0</v>
      </c>
      <c r="F6952" s="5">
        <v>108.0</v>
      </c>
      <c r="G6952" s="5">
        <v>27.0</v>
      </c>
      <c r="H6952" s="5">
        <v>2949.0</v>
      </c>
      <c r="I6952" s="1" t="s">
        <v>71</v>
      </c>
      <c r="J6952" s="1" t="s">
        <v>840</v>
      </c>
      <c r="K6952" s="1" t="s">
        <v>111</v>
      </c>
      <c r="L6952" s="1" t="s">
        <v>5</v>
      </c>
      <c r="M6952" s="1" t="s">
        <v>6</v>
      </c>
      <c r="N6952" s="1" t="s">
        <v>7</v>
      </c>
      <c r="O6952" s="6"/>
    </row>
    <row r="6953">
      <c r="A6953" s="5">
        <v>203513.0</v>
      </c>
      <c r="B6953" s="2">
        <v>46081.0</v>
      </c>
      <c r="C6953" s="1" t="s">
        <v>839</v>
      </c>
      <c r="D6953" s="3" t="s">
        <v>376</v>
      </c>
      <c r="E6953" s="4">
        <v>46079.0</v>
      </c>
      <c r="F6953" s="5">
        <v>1000.0</v>
      </c>
      <c r="G6953" s="5">
        <v>10.0</v>
      </c>
      <c r="H6953" s="5">
        <v>10291.0</v>
      </c>
      <c r="I6953" s="1" t="s">
        <v>127</v>
      </c>
      <c r="J6953" s="1" t="s">
        <v>840</v>
      </c>
      <c r="K6953" s="1" t="s">
        <v>111</v>
      </c>
      <c r="L6953" s="1" t="s">
        <v>5</v>
      </c>
      <c r="M6953" s="1" t="s">
        <v>6</v>
      </c>
      <c r="N6953" s="1" t="s">
        <v>7</v>
      </c>
      <c r="O6953" s="6"/>
    </row>
    <row r="6954">
      <c r="A6954" s="5">
        <v>203513.0</v>
      </c>
      <c r="B6954" s="2">
        <v>46081.0</v>
      </c>
      <c r="C6954" s="1" t="s">
        <v>839</v>
      </c>
      <c r="D6954" s="3" t="s">
        <v>1190</v>
      </c>
      <c r="E6954" s="4">
        <v>46079.0</v>
      </c>
      <c r="F6954" s="5">
        <v>2.0</v>
      </c>
      <c r="G6954" s="5">
        <v>44.0</v>
      </c>
      <c r="H6954" s="5">
        <v>89.0</v>
      </c>
      <c r="I6954" s="1" t="s">
        <v>71</v>
      </c>
      <c r="J6954" s="1" t="s">
        <v>840</v>
      </c>
      <c r="K6954" s="1" t="s">
        <v>111</v>
      </c>
      <c r="L6954" s="1" t="s">
        <v>5</v>
      </c>
      <c r="M6954" s="1" t="s">
        <v>6</v>
      </c>
      <c r="N6954" s="1" t="s">
        <v>7</v>
      </c>
      <c r="O6954" s="6"/>
    </row>
    <row r="6955">
      <c r="A6955" s="5">
        <v>203513.0</v>
      </c>
      <c r="B6955" s="2">
        <v>46081.0</v>
      </c>
      <c r="C6955" s="1" t="s">
        <v>839</v>
      </c>
      <c r="D6955" s="3" t="s">
        <v>488</v>
      </c>
      <c r="E6955" s="4">
        <v>46079.0</v>
      </c>
      <c r="F6955" s="5">
        <v>75.0</v>
      </c>
      <c r="G6955" s="5">
        <v>80.0</v>
      </c>
      <c r="H6955" s="5">
        <v>5964.0</v>
      </c>
      <c r="I6955" s="1" t="s">
        <v>71</v>
      </c>
      <c r="J6955" s="1" t="s">
        <v>840</v>
      </c>
      <c r="K6955" s="1" t="s">
        <v>111</v>
      </c>
      <c r="L6955" s="1" t="s">
        <v>5</v>
      </c>
      <c r="M6955" s="1" t="s">
        <v>6</v>
      </c>
      <c r="N6955" s="1" t="s">
        <v>7</v>
      </c>
      <c r="O6955" s="6"/>
    </row>
    <row r="6956">
      <c r="A6956" s="5">
        <v>203513.0</v>
      </c>
      <c r="B6956" s="2">
        <v>46081.0</v>
      </c>
      <c r="C6956" s="1" t="s">
        <v>839</v>
      </c>
      <c r="D6956" s="3" t="s">
        <v>465</v>
      </c>
      <c r="E6956" s="4">
        <v>46079.0</v>
      </c>
      <c r="F6956" s="5">
        <v>300.0</v>
      </c>
      <c r="G6956" s="5">
        <v>9.0</v>
      </c>
      <c r="H6956" s="5">
        <v>2743.0</v>
      </c>
      <c r="I6956" s="1" t="s">
        <v>75</v>
      </c>
      <c r="J6956" s="1" t="s">
        <v>840</v>
      </c>
      <c r="K6956" s="1" t="s">
        <v>111</v>
      </c>
      <c r="L6956" s="1" t="s">
        <v>5</v>
      </c>
      <c r="M6956" s="1" t="s">
        <v>6</v>
      </c>
      <c r="N6956" s="1" t="s">
        <v>7</v>
      </c>
      <c r="O6956" s="6"/>
    </row>
    <row r="6957">
      <c r="A6957" s="5">
        <v>203513.0</v>
      </c>
      <c r="B6957" s="2">
        <v>46081.0</v>
      </c>
      <c r="C6957" s="1" t="s">
        <v>839</v>
      </c>
      <c r="D6957" s="3" t="s">
        <v>441</v>
      </c>
      <c r="E6957" s="4">
        <v>46079.0</v>
      </c>
      <c r="F6957" s="5">
        <v>30.0</v>
      </c>
      <c r="G6957" s="5">
        <v>11.0</v>
      </c>
      <c r="H6957" s="5">
        <v>324.0</v>
      </c>
      <c r="I6957" s="1" t="s">
        <v>71</v>
      </c>
      <c r="J6957" s="1" t="s">
        <v>840</v>
      </c>
      <c r="K6957" s="1" t="s">
        <v>111</v>
      </c>
      <c r="L6957" s="1" t="s">
        <v>5</v>
      </c>
      <c r="M6957" s="1" t="s">
        <v>6</v>
      </c>
      <c r="N6957" s="1" t="s">
        <v>7</v>
      </c>
      <c r="O6957" s="6"/>
    </row>
    <row r="6958">
      <c r="A6958" s="5">
        <v>203513.0</v>
      </c>
      <c r="B6958" s="2">
        <v>46081.0</v>
      </c>
      <c r="C6958" s="1" t="s">
        <v>839</v>
      </c>
      <c r="D6958" s="3" t="s">
        <v>79</v>
      </c>
      <c r="E6958" s="4">
        <v>46079.0</v>
      </c>
      <c r="F6958" s="5">
        <v>300.0</v>
      </c>
      <c r="G6958" s="5">
        <v>37.0</v>
      </c>
      <c r="H6958" s="5">
        <v>11026.0</v>
      </c>
      <c r="I6958" s="1" t="s">
        <v>75</v>
      </c>
      <c r="J6958" s="1" t="s">
        <v>840</v>
      </c>
      <c r="K6958" s="1" t="s">
        <v>111</v>
      </c>
      <c r="L6958" s="1" t="s">
        <v>5</v>
      </c>
      <c r="M6958" s="1" t="s">
        <v>6</v>
      </c>
      <c r="N6958" s="1" t="s">
        <v>7</v>
      </c>
      <c r="O6958" s="6"/>
    </row>
    <row r="6959">
      <c r="A6959" s="5">
        <v>203513.0</v>
      </c>
      <c r="B6959" s="2">
        <v>46081.0</v>
      </c>
      <c r="C6959" s="1" t="s">
        <v>839</v>
      </c>
      <c r="D6959" s="3" t="s">
        <v>379</v>
      </c>
      <c r="E6959" s="4">
        <v>46079.0</v>
      </c>
      <c r="F6959" s="5">
        <v>30.0</v>
      </c>
      <c r="G6959" s="5">
        <v>192.0</v>
      </c>
      <c r="H6959" s="5">
        <v>5755.0</v>
      </c>
      <c r="I6959" s="1" t="s">
        <v>71</v>
      </c>
      <c r="J6959" s="1" t="s">
        <v>840</v>
      </c>
      <c r="K6959" s="1" t="s">
        <v>111</v>
      </c>
      <c r="L6959" s="1" t="s">
        <v>5</v>
      </c>
      <c r="M6959" s="1" t="s">
        <v>6</v>
      </c>
      <c r="N6959" s="1" t="s">
        <v>7</v>
      </c>
      <c r="O6959" s="6"/>
    </row>
    <row r="6960">
      <c r="A6960" s="5">
        <v>203513.0</v>
      </c>
      <c r="B6960" s="2">
        <v>46081.0</v>
      </c>
      <c r="C6960" s="1" t="s">
        <v>839</v>
      </c>
      <c r="D6960" s="3" t="s">
        <v>357</v>
      </c>
      <c r="E6960" s="4">
        <v>46079.0</v>
      </c>
      <c r="F6960" s="5">
        <v>25.0</v>
      </c>
      <c r="G6960" s="5">
        <v>397.0</v>
      </c>
      <c r="H6960" s="5">
        <v>9920.0</v>
      </c>
      <c r="I6960" s="1" t="s">
        <v>75</v>
      </c>
      <c r="J6960" s="1" t="s">
        <v>840</v>
      </c>
      <c r="K6960" s="1" t="s">
        <v>111</v>
      </c>
      <c r="L6960" s="1" t="s">
        <v>5</v>
      </c>
      <c r="M6960" s="1" t="s">
        <v>6</v>
      </c>
      <c r="N6960" s="1" t="s">
        <v>7</v>
      </c>
      <c r="O6960" s="6"/>
    </row>
    <row r="6961">
      <c r="A6961" s="5">
        <v>203513.0</v>
      </c>
      <c r="B6961" s="2">
        <v>46081.0</v>
      </c>
      <c r="C6961" s="1" t="s">
        <v>839</v>
      </c>
      <c r="D6961" s="3" t="s">
        <v>999</v>
      </c>
      <c r="E6961" s="4">
        <v>46079.0</v>
      </c>
      <c r="F6961" s="5">
        <v>30.0</v>
      </c>
      <c r="G6961" s="5">
        <v>18.0</v>
      </c>
      <c r="H6961" s="5">
        <v>547.0</v>
      </c>
      <c r="I6961" s="1" t="s">
        <v>71</v>
      </c>
      <c r="J6961" s="1" t="s">
        <v>840</v>
      </c>
      <c r="K6961" s="1" t="s">
        <v>111</v>
      </c>
      <c r="L6961" s="1" t="s">
        <v>5</v>
      </c>
      <c r="M6961" s="1" t="s">
        <v>6</v>
      </c>
      <c r="N6961" s="1" t="s">
        <v>7</v>
      </c>
      <c r="O6961" s="6"/>
    </row>
    <row r="6962">
      <c r="A6962" s="5">
        <v>203513.0</v>
      </c>
      <c r="B6962" s="2">
        <v>46081.0</v>
      </c>
      <c r="C6962" s="1" t="s">
        <v>839</v>
      </c>
      <c r="D6962" s="3" t="s">
        <v>856</v>
      </c>
      <c r="E6962" s="4">
        <v>46079.0</v>
      </c>
      <c r="F6962" s="5">
        <v>108.0</v>
      </c>
      <c r="G6962" s="5">
        <v>29.0</v>
      </c>
      <c r="H6962" s="5">
        <v>3176.0</v>
      </c>
      <c r="I6962" s="1" t="s">
        <v>71</v>
      </c>
      <c r="J6962" s="1" t="s">
        <v>840</v>
      </c>
      <c r="K6962" s="1" t="s">
        <v>111</v>
      </c>
      <c r="L6962" s="1" t="s">
        <v>5</v>
      </c>
      <c r="M6962" s="1" t="s">
        <v>6</v>
      </c>
      <c r="N6962" s="1" t="s">
        <v>7</v>
      </c>
      <c r="O6962" s="6"/>
    </row>
    <row r="6963">
      <c r="A6963" s="5">
        <v>203513.0</v>
      </c>
      <c r="B6963" s="2">
        <v>46081.0</v>
      </c>
      <c r="C6963" s="1" t="s">
        <v>839</v>
      </c>
      <c r="D6963" s="3" t="s">
        <v>198</v>
      </c>
      <c r="E6963" s="4">
        <v>46079.0</v>
      </c>
      <c r="F6963" s="5">
        <v>300.0</v>
      </c>
      <c r="G6963" s="5">
        <v>12.0</v>
      </c>
      <c r="H6963" s="5">
        <v>3748.0</v>
      </c>
      <c r="I6963" s="1" t="s">
        <v>75</v>
      </c>
      <c r="J6963" s="1" t="s">
        <v>840</v>
      </c>
      <c r="K6963" s="1" t="s">
        <v>111</v>
      </c>
      <c r="L6963" s="1" t="s">
        <v>5</v>
      </c>
      <c r="M6963" s="1" t="s">
        <v>6</v>
      </c>
      <c r="N6963" s="1" t="s">
        <v>7</v>
      </c>
      <c r="O6963" s="6"/>
    </row>
    <row r="6964">
      <c r="A6964" s="5">
        <v>203513.0</v>
      </c>
      <c r="B6964" s="2">
        <v>46081.0</v>
      </c>
      <c r="C6964" s="1" t="s">
        <v>839</v>
      </c>
      <c r="D6964" s="3" t="s">
        <v>377</v>
      </c>
      <c r="E6964" s="4">
        <v>46079.0</v>
      </c>
      <c r="F6964" s="5">
        <v>30.0</v>
      </c>
      <c r="G6964" s="5">
        <v>24.0</v>
      </c>
      <c r="H6964" s="5">
        <v>723.0</v>
      </c>
      <c r="I6964" s="1" t="s">
        <v>71</v>
      </c>
      <c r="J6964" s="1" t="s">
        <v>840</v>
      </c>
      <c r="K6964" s="1" t="s">
        <v>111</v>
      </c>
      <c r="L6964" s="1" t="s">
        <v>5</v>
      </c>
      <c r="M6964" s="1" t="s">
        <v>6</v>
      </c>
      <c r="N6964" s="1" t="s">
        <v>7</v>
      </c>
      <c r="O6964" s="6"/>
    </row>
    <row r="6965">
      <c r="A6965" s="5">
        <v>203513.0</v>
      </c>
      <c r="B6965" s="2">
        <v>46081.0</v>
      </c>
      <c r="C6965" s="1" t="s">
        <v>839</v>
      </c>
      <c r="D6965" s="3" t="s">
        <v>277</v>
      </c>
      <c r="E6965" s="4">
        <v>46079.0</v>
      </c>
      <c r="F6965" s="5">
        <v>100.0</v>
      </c>
      <c r="G6965" s="5">
        <v>44.0</v>
      </c>
      <c r="H6965" s="5">
        <v>4351.0</v>
      </c>
      <c r="I6965" s="1" t="s">
        <v>75</v>
      </c>
      <c r="J6965" s="1" t="s">
        <v>840</v>
      </c>
      <c r="K6965" s="1" t="s">
        <v>111</v>
      </c>
      <c r="L6965" s="1" t="s">
        <v>5</v>
      </c>
      <c r="M6965" s="1" t="s">
        <v>6</v>
      </c>
      <c r="N6965" s="1" t="s">
        <v>7</v>
      </c>
      <c r="O6965" s="6"/>
    </row>
    <row r="6966">
      <c r="A6966" s="5">
        <v>203513.0</v>
      </c>
      <c r="B6966" s="2">
        <v>46081.0</v>
      </c>
      <c r="C6966" s="1" t="s">
        <v>839</v>
      </c>
      <c r="D6966" s="3" t="s">
        <v>378</v>
      </c>
      <c r="E6966" s="4">
        <v>46079.0</v>
      </c>
      <c r="F6966" s="5">
        <v>90.0</v>
      </c>
      <c r="G6966" s="5">
        <v>80.0</v>
      </c>
      <c r="H6966" s="5">
        <v>7183.0</v>
      </c>
      <c r="I6966" s="1" t="s">
        <v>71</v>
      </c>
      <c r="J6966" s="1" t="s">
        <v>840</v>
      </c>
      <c r="K6966" s="1" t="s">
        <v>111</v>
      </c>
      <c r="L6966" s="1" t="s">
        <v>5</v>
      </c>
      <c r="M6966" s="1" t="s">
        <v>6</v>
      </c>
      <c r="N6966" s="1" t="s">
        <v>7</v>
      </c>
      <c r="O6966" s="6"/>
    </row>
    <row r="6967">
      <c r="A6967" s="5">
        <v>203513.0</v>
      </c>
      <c r="B6967" s="2">
        <v>46081.0</v>
      </c>
      <c r="C6967" s="1" t="s">
        <v>839</v>
      </c>
      <c r="D6967" s="3" t="s">
        <v>380</v>
      </c>
      <c r="E6967" s="4">
        <v>46079.0</v>
      </c>
      <c r="F6967" s="5">
        <v>40.0</v>
      </c>
      <c r="G6967" s="5">
        <v>78.0</v>
      </c>
      <c r="H6967" s="5">
        <v>3137.0</v>
      </c>
      <c r="I6967" s="1" t="s">
        <v>71</v>
      </c>
      <c r="J6967" s="1" t="s">
        <v>840</v>
      </c>
      <c r="K6967" s="1" t="s">
        <v>111</v>
      </c>
      <c r="L6967" s="1" t="s">
        <v>5</v>
      </c>
      <c r="M6967" s="1" t="s">
        <v>6</v>
      </c>
      <c r="N6967" s="1" t="s">
        <v>7</v>
      </c>
      <c r="O6967" s="6"/>
    </row>
    <row r="6968">
      <c r="A6968" s="5">
        <v>203513.0</v>
      </c>
      <c r="B6968" s="2">
        <v>46081.0</v>
      </c>
      <c r="C6968" s="1" t="s">
        <v>839</v>
      </c>
      <c r="D6968" s="3" t="s">
        <v>858</v>
      </c>
      <c r="E6968" s="4">
        <v>46079.0</v>
      </c>
      <c r="F6968" s="5">
        <v>116.0</v>
      </c>
      <c r="G6968" s="5">
        <v>895.0</v>
      </c>
      <c r="H6968" s="5">
        <v>103847.8</v>
      </c>
      <c r="I6968" s="1" t="s">
        <v>71</v>
      </c>
      <c r="J6968" s="1" t="s">
        <v>840</v>
      </c>
      <c r="K6968" s="1" t="s">
        <v>111</v>
      </c>
      <c r="L6968" s="1" t="s">
        <v>5</v>
      </c>
      <c r="M6968" s="1" t="s">
        <v>6</v>
      </c>
      <c r="N6968" s="1" t="s">
        <v>7</v>
      </c>
      <c r="O6968" s="6"/>
    </row>
    <row r="6969">
      <c r="A6969" s="5">
        <v>203513.0</v>
      </c>
      <c r="B6969" s="2">
        <v>46081.0</v>
      </c>
      <c r="C6969" s="1" t="s">
        <v>839</v>
      </c>
      <c r="D6969" s="3" t="s">
        <v>525</v>
      </c>
      <c r="E6969" s="4">
        <v>46079.0</v>
      </c>
      <c r="F6969" s="5">
        <v>400.0</v>
      </c>
      <c r="G6969" s="5">
        <v>26.0</v>
      </c>
      <c r="H6969" s="5">
        <v>10201.0</v>
      </c>
      <c r="I6969" s="1" t="s">
        <v>71</v>
      </c>
      <c r="J6969" s="1" t="s">
        <v>840</v>
      </c>
      <c r="K6969" s="1" t="s">
        <v>111</v>
      </c>
      <c r="L6969" s="1" t="s">
        <v>5</v>
      </c>
      <c r="M6969" s="1" t="s">
        <v>6</v>
      </c>
      <c r="N6969" s="1" t="s">
        <v>7</v>
      </c>
      <c r="O6969" s="6"/>
    </row>
    <row r="6970">
      <c r="A6970" s="5">
        <v>203513.0</v>
      </c>
      <c r="B6970" s="2">
        <v>46081.0</v>
      </c>
      <c r="C6970" s="1" t="s">
        <v>839</v>
      </c>
      <c r="D6970" s="3" t="s">
        <v>381</v>
      </c>
      <c r="E6970" s="4">
        <v>46079.0</v>
      </c>
      <c r="F6970" s="5">
        <v>30.0</v>
      </c>
      <c r="G6970" s="5">
        <v>54.0</v>
      </c>
      <c r="H6970" s="5">
        <v>1618.0</v>
      </c>
      <c r="I6970" s="1" t="s">
        <v>71</v>
      </c>
      <c r="J6970" s="1" t="s">
        <v>840</v>
      </c>
      <c r="K6970" s="1" t="s">
        <v>111</v>
      </c>
      <c r="L6970" s="1" t="s">
        <v>5</v>
      </c>
      <c r="M6970" s="1" t="s">
        <v>6</v>
      </c>
      <c r="N6970" s="1" t="s">
        <v>7</v>
      </c>
      <c r="O6970" s="6"/>
    </row>
    <row r="6971">
      <c r="A6971" s="5">
        <v>203513.0</v>
      </c>
      <c r="B6971" s="2">
        <v>46081.0</v>
      </c>
      <c r="C6971" s="1" t="s">
        <v>839</v>
      </c>
      <c r="D6971" s="3" t="s">
        <v>1191</v>
      </c>
      <c r="E6971" s="4">
        <v>46079.0</v>
      </c>
      <c r="F6971" s="5">
        <v>150.0</v>
      </c>
      <c r="G6971" s="5">
        <v>15.0</v>
      </c>
      <c r="H6971" s="5">
        <v>2242.0</v>
      </c>
      <c r="I6971" s="1" t="s">
        <v>75</v>
      </c>
      <c r="J6971" s="1" t="s">
        <v>840</v>
      </c>
      <c r="K6971" s="1" t="s">
        <v>111</v>
      </c>
      <c r="L6971" s="1" t="s">
        <v>5</v>
      </c>
      <c r="M6971" s="1" t="s">
        <v>6</v>
      </c>
      <c r="N6971" s="1" t="s">
        <v>7</v>
      </c>
      <c r="O6971" s="6"/>
    </row>
    <row r="6972">
      <c r="A6972" s="5">
        <v>203513.0</v>
      </c>
      <c r="B6972" s="2">
        <v>46081.0</v>
      </c>
      <c r="C6972" s="1" t="s">
        <v>839</v>
      </c>
      <c r="D6972" s="3" t="s">
        <v>855</v>
      </c>
      <c r="E6972" s="4">
        <v>46079.0</v>
      </c>
      <c r="F6972" s="5">
        <v>5.0</v>
      </c>
      <c r="G6972" s="5">
        <v>52.0</v>
      </c>
      <c r="H6972" s="5">
        <v>260.0</v>
      </c>
      <c r="I6972" s="1" t="s">
        <v>71</v>
      </c>
      <c r="J6972" s="1" t="s">
        <v>840</v>
      </c>
      <c r="K6972" s="1" t="s">
        <v>111</v>
      </c>
      <c r="L6972" s="1" t="s">
        <v>5</v>
      </c>
      <c r="M6972" s="1" t="s">
        <v>6</v>
      </c>
      <c r="N6972" s="1" t="s">
        <v>7</v>
      </c>
      <c r="O6972" s="6"/>
    </row>
    <row r="6973">
      <c r="A6973" s="5">
        <v>203514.0</v>
      </c>
      <c r="B6973" s="2">
        <v>46081.0</v>
      </c>
      <c r="C6973" s="1" t="s">
        <v>839</v>
      </c>
      <c r="D6973" s="3" t="s">
        <v>46</v>
      </c>
      <c r="E6973" s="4">
        <v>46079.0</v>
      </c>
      <c r="F6973" s="5">
        <v>10000.0</v>
      </c>
      <c r="G6973" s="5">
        <v>5800.0</v>
      </c>
      <c r="H6973" s="5">
        <v>58006.0</v>
      </c>
      <c r="I6973" s="1" t="s">
        <v>43</v>
      </c>
      <c r="J6973" s="1" t="s">
        <v>840</v>
      </c>
      <c r="K6973" s="1" t="s">
        <v>111</v>
      </c>
      <c r="L6973" s="1" t="s">
        <v>5</v>
      </c>
      <c r="M6973" s="1" t="s">
        <v>44</v>
      </c>
      <c r="N6973" s="1" t="s">
        <v>7</v>
      </c>
      <c r="O6973" s="6"/>
    </row>
    <row r="6974">
      <c r="A6974" s="5">
        <v>203514.0</v>
      </c>
      <c r="B6974" s="2">
        <v>46081.0</v>
      </c>
      <c r="C6974" s="1" t="s">
        <v>839</v>
      </c>
      <c r="D6974" s="3" t="s">
        <v>47</v>
      </c>
      <c r="E6974" s="4">
        <v>46079.0</v>
      </c>
      <c r="F6974" s="5">
        <v>7500.0</v>
      </c>
      <c r="G6974" s="5">
        <v>4350.0</v>
      </c>
      <c r="H6974" s="5">
        <v>43506.0</v>
      </c>
      <c r="I6974" s="1" t="s">
        <v>43</v>
      </c>
      <c r="J6974" s="1" t="s">
        <v>840</v>
      </c>
      <c r="K6974" s="1" t="s">
        <v>111</v>
      </c>
      <c r="L6974" s="1" t="s">
        <v>5</v>
      </c>
      <c r="M6974" s="1" t="s">
        <v>44</v>
      </c>
      <c r="N6974" s="1" t="s">
        <v>7</v>
      </c>
      <c r="O6974" s="6"/>
    </row>
    <row r="6975">
      <c r="A6975" s="5">
        <v>203515.0</v>
      </c>
      <c r="B6975" s="2">
        <v>46081.0</v>
      </c>
      <c r="C6975" s="1" t="s">
        <v>11</v>
      </c>
      <c r="D6975" s="3" t="s">
        <v>402</v>
      </c>
      <c r="E6975" s="4">
        <v>46079.0</v>
      </c>
      <c r="F6975" s="5">
        <v>210.0</v>
      </c>
      <c r="G6975" s="5">
        <v>112.0</v>
      </c>
      <c r="H6975" s="5">
        <v>23542.0</v>
      </c>
      <c r="I6975" s="1" t="s">
        <v>75</v>
      </c>
      <c r="J6975" s="1" t="s">
        <v>12</v>
      </c>
      <c r="K6975" s="1" t="s">
        <v>13</v>
      </c>
      <c r="L6975" s="1" t="s">
        <v>5</v>
      </c>
      <c r="M6975" s="1" t="s">
        <v>6</v>
      </c>
      <c r="N6975" s="1" t="s">
        <v>7</v>
      </c>
      <c r="O6975" s="6"/>
    </row>
    <row r="6976">
      <c r="A6976" s="5">
        <v>300572.0</v>
      </c>
      <c r="B6976" s="2">
        <v>46081.0</v>
      </c>
      <c r="C6976" s="1" t="s">
        <v>239</v>
      </c>
      <c r="D6976" s="3" t="s">
        <v>302</v>
      </c>
      <c r="E6976" s="4">
        <v>46079.0</v>
      </c>
      <c r="F6976" s="5">
        <v>12.0</v>
      </c>
      <c r="G6976" s="5">
        <v>765.0</v>
      </c>
      <c r="H6976" s="5">
        <v>9181.0</v>
      </c>
      <c r="I6976" s="1" t="s">
        <v>2</v>
      </c>
      <c r="J6976" s="1" t="s">
        <v>240</v>
      </c>
      <c r="K6976" s="1" t="s">
        <v>111</v>
      </c>
      <c r="L6976" s="1" t="s">
        <v>5</v>
      </c>
      <c r="M6976" s="1" t="s">
        <v>6</v>
      </c>
      <c r="N6976" s="1" t="s">
        <v>7</v>
      </c>
      <c r="O6976" s="6"/>
    </row>
    <row r="6977">
      <c r="A6977" s="5">
        <v>300572.0</v>
      </c>
      <c r="B6977" s="2">
        <v>46081.0</v>
      </c>
      <c r="C6977" s="1" t="s">
        <v>239</v>
      </c>
      <c r="D6977" s="3" t="s">
        <v>1</v>
      </c>
      <c r="E6977" s="4">
        <v>46079.0</v>
      </c>
      <c r="F6977" s="5">
        <v>24.0</v>
      </c>
      <c r="G6977" s="5">
        <v>399.0</v>
      </c>
      <c r="H6977" s="5">
        <v>9577.0</v>
      </c>
      <c r="I6977" s="1" t="s">
        <v>2</v>
      </c>
      <c r="J6977" s="1" t="s">
        <v>240</v>
      </c>
      <c r="K6977" s="1" t="s">
        <v>111</v>
      </c>
      <c r="L6977" s="1" t="s">
        <v>5</v>
      </c>
      <c r="M6977" s="1" t="s">
        <v>6</v>
      </c>
      <c r="N6977" s="1" t="s">
        <v>7</v>
      </c>
      <c r="O6977" s="6"/>
    </row>
    <row r="6978">
      <c r="A6978" s="5">
        <v>300572.0</v>
      </c>
      <c r="B6978" s="2">
        <v>46081.0</v>
      </c>
      <c r="C6978" s="1" t="s">
        <v>239</v>
      </c>
      <c r="D6978" s="3" t="s">
        <v>227</v>
      </c>
      <c r="E6978" s="4">
        <v>46079.0</v>
      </c>
      <c r="F6978" s="5">
        <v>16.0</v>
      </c>
      <c r="G6978" s="5">
        <v>720.0</v>
      </c>
      <c r="H6978" s="5">
        <v>11521.0</v>
      </c>
      <c r="I6978" s="1" t="s">
        <v>2</v>
      </c>
      <c r="J6978" s="1" t="s">
        <v>240</v>
      </c>
      <c r="K6978" s="1" t="s">
        <v>111</v>
      </c>
      <c r="L6978" s="1" t="s">
        <v>5</v>
      </c>
      <c r="M6978" s="1" t="s">
        <v>6</v>
      </c>
      <c r="N6978" s="1" t="s">
        <v>7</v>
      </c>
      <c r="O6978" s="6"/>
    </row>
    <row r="6979">
      <c r="A6979" s="5">
        <v>300572.0</v>
      </c>
      <c r="B6979" s="2">
        <v>46081.0</v>
      </c>
      <c r="C6979" s="1" t="s">
        <v>239</v>
      </c>
      <c r="D6979" s="3" t="s">
        <v>506</v>
      </c>
      <c r="E6979" s="4">
        <v>46079.0</v>
      </c>
      <c r="F6979" s="5">
        <v>12.0</v>
      </c>
      <c r="G6979" s="5">
        <v>765.0</v>
      </c>
      <c r="H6979" s="5">
        <v>9181.0</v>
      </c>
      <c r="I6979" s="1" t="s">
        <v>2</v>
      </c>
      <c r="J6979" s="1" t="s">
        <v>240</v>
      </c>
      <c r="K6979" s="1" t="s">
        <v>111</v>
      </c>
      <c r="L6979" s="1" t="s">
        <v>5</v>
      </c>
      <c r="M6979" s="1" t="s">
        <v>6</v>
      </c>
      <c r="N6979" s="1" t="s">
        <v>7</v>
      </c>
      <c r="O6979" s="6"/>
    </row>
    <row r="6980">
      <c r="A6980" s="5">
        <v>300572.0</v>
      </c>
      <c r="B6980" s="2">
        <v>46081.0</v>
      </c>
      <c r="C6980" s="1" t="s">
        <v>239</v>
      </c>
      <c r="D6980" s="3" t="s">
        <v>268</v>
      </c>
      <c r="E6980" s="4">
        <v>46079.0</v>
      </c>
      <c r="F6980" s="5">
        <v>12.0</v>
      </c>
      <c r="G6980" s="5">
        <v>399.0</v>
      </c>
      <c r="H6980" s="5">
        <v>4789.0</v>
      </c>
      <c r="I6980" s="1" t="s">
        <v>2</v>
      </c>
      <c r="J6980" s="1" t="s">
        <v>240</v>
      </c>
      <c r="K6980" s="1" t="s">
        <v>111</v>
      </c>
      <c r="L6980" s="1" t="s">
        <v>5</v>
      </c>
      <c r="M6980" s="1" t="s">
        <v>6</v>
      </c>
      <c r="N6980" s="1" t="s">
        <v>7</v>
      </c>
      <c r="O6980" s="6"/>
    </row>
    <row r="6981">
      <c r="A6981" s="5">
        <v>300572.0</v>
      </c>
      <c r="B6981" s="2">
        <v>46081.0</v>
      </c>
      <c r="C6981" s="1" t="s">
        <v>239</v>
      </c>
      <c r="D6981" s="3" t="s">
        <v>115</v>
      </c>
      <c r="E6981" s="4">
        <v>46079.0</v>
      </c>
      <c r="F6981" s="5">
        <v>12.0</v>
      </c>
      <c r="G6981" s="5">
        <v>399.0</v>
      </c>
      <c r="H6981" s="5">
        <v>4789.0</v>
      </c>
      <c r="I6981" s="1" t="s">
        <v>2</v>
      </c>
      <c r="J6981" s="1" t="s">
        <v>240</v>
      </c>
      <c r="K6981" s="1" t="s">
        <v>111</v>
      </c>
      <c r="L6981" s="1" t="s">
        <v>5</v>
      </c>
      <c r="M6981" s="1" t="s">
        <v>6</v>
      </c>
      <c r="N6981" s="1" t="s">
        <v>7</v>
      </c>
      <c r="O6981" s="6"/>
    </row>
    <row r="6982">
      <c r="A6982" s="5">
        <v>300572.0</v>
      </c>
      <c r="B6982" s="2">
        <v>46081.0</v>
      </c>
      <c r="C6982" s="1" t="s">
        <v>239</v>
      </c>
      <c r="D6982" s="3" t="s">
        <v>545</v>
      </c>
      <c r="E6982" s="4">
        <v>46079.0</v>
      </c>
      <c r="F6982" s="5">
        <v>8.0</v>
      </c>
      <c r="G6982" s="5">
        <v>576.0</v>
      </c>
      <c r="H6982" s="5">
        <v>4609.0</v>
      </c>
      <c r="I6982" s="1" t="s">
        <v>2</v>
      </c>
      <c r="J6982" s="1" t="s">
        <v>240</v>
      </c>
      <c r="K6982" s="1" t="s">
        <v>111</v>
      </c>
      <c r="L6982" s="1" t="s">
        <v>5</v>
      </c>
      <c r="M6982" s="1" t="s">
        <v>6</v>
      </c>
      <c r="N6982" s="1" t="s">
        <v>7</v>
      </c>
      <c r="O6982" s="6"/>
    </row>
    <row r="6983">
      <c r="A6983" s="5">
        <v>300572.0</v>
      </c>
      <c r="B6983" s="2">
        <v>46081.0</v>
      </c>
      <c r="C6983" s="1" t="s">
        <v>239</v>
      </c>
      <c r="D6983" s="3" t="s">
        <v>109</v>
      </c>
      <c r="E6983" s="4">
        <v>46079.0</v>
      </c>
      <c r="F6983" s="5">
        <v>12.0</v>
      </c>
      <c r="G6983" s="5">
        <v>399.0</v>
      </c>
      <c r="H6983" s="5">
        <v>4789.0</v>
      </c>
      <c r="I6983" s="1" t="s">
        <v>2</v>
      </c>
      <c r="J6983" s="1" t="s">
        <v>240</v>
      </c>
      <c r="K6983" s="1" t="s">
        <v>111</v>
      </c>
      <c r="L6983" s="1" t="s">
        <v>5</v>
      </c>
      <c r="M6983" s="1" t="s">
        <v>6</v>
      </c>
      <c r="N6983" s="1" t="s">
        <v>7</v>
      </c>
      <c r="O6983" s="6"/>
    </row>
    <row r="6984">
      <c r="A6984" s="5">
        <v>300572.0</v>
      </c>
      <c r="B6984" s="2">
        <v>46081.0</v>
      </c>
      <c r="C6984" s="1" t="s">
        <v>239</v>
      </c>
      <c r="D6984" s="3" t="s">
        <v>228</v>
      </c>
      <c r="E6984" s="4">
        <v>46079.0</v>
      </c>
      <c r="F6984" s="5">
        <v>12.0</v>
      </c>
      <c r="G6984" s="5">
        <v>945.0</v>
      </c>
      <c r="H6984" s="5">
        <v>11341.0</v>
      </c>
      <c r="I6984" s="1" t="s">
        <v>2</v>
      </c>
      <c r="J6984" s="1" t="s">
        <v>240</v>
      </c>
      <c r="K6984" s="1" t="s">
        <v>111</v>
      </c>
      <c r="L6984" s="1" t="s">
        <v>5</v>
      </c>
      <c r="M6984" s="1" t="s">
        <v>6</v>
      </c>
      <c r="N6984" s="1" t="s">
        <v>7</v>
      </c>
      <c r="O6984" s="6"/>
    </row>
    <row r="6985">
      <c r="A6985" s="5">
        <v>300572.0</v>
      </c>
      <c r="B6985" s="2">
        <v>46081.0</v>
      </c>
      <c r="C6985" s="1" t="s">
        <v>239</v>
      </c>
      <c r="D6985" s="3" t="s">
        <v>8</v>
      </c>
      <c r="E6985" s="4">
        <v>46079.0</v>
      </c>
      <c r="F6985" s="5">
        <v>18.0</v>
      </c>
      <c r="G6985" s="5">
        <v>765.0</v>
      </c>
      <c r="H6985" s="5">
        <v>13771.0</v>
      </c>
      <c r="I6985" s="1" t="s">
        <v>2</v>
      </c>
      <c r="J6985" s="1" t="s">
        <v>240</v>
      </c>
      <c r="K6985" s="1" t="s">
        <v>111</v>
      </c>
      <c r="L6985" s="1" t="s">
        <v>5</v>
      </c>
      <c r="M6985" s="1" t="s">
        <v>6</v>
      </c>
      <c r="N6985" s="1" t="s">
        <v>7</v>
      </c>
      <c r="O6985" s="6"/>
    </row>
    <row r="6986">
      <c r="A6986" s="5">
        <v>300572.0</v>
      </c>
      <c r="B6986" s="2">
        <v>46081.0</v>
      </c>
      <c r="C6986" s="1" t="s">
        <v>239</v>
      </c>
      <c r="D6986" s="3" t="s">
        <v>113</v>
      </c>
      <c r="E6986" s="4">
        <v>46079.0</v>
      </c>
      <c r="F6986" s="5">
        <v>12.0</v>
      </c>
      <c r="G6986" s="5">
        <v>399.0</v>
      </c>
      <c r="H6986" s="5">
        <v>4789.0</v>
      </c>
      <c r="I6986" s="1" t="s">
        <v>2</v>
      </c>
      <c r="J6986" s="1" t="s">
        <v>240</v>
      </c>
      <c r="K6986" s="1" t="s">
        <v>111</v>
      </c>
      <c r="L6986" s="1" t="s">
        <v>5</v>
      </c>
      <c r="M6986" s="1" t="s">
        <v>6</v>
      </c>
      <c r="N6986" s="1" t="s">
        <v>7</v>
      </c>
      <c r="O6986" s="6"/>
    </row>
    <row r="6987">
      <c r="A6987" s="5">
        <v>300572.0</v>
      </c>
      <c r="B6987" s="2">
        <v>46081.0</v>
      </c>
      <c r="C6987" s="1" t="s">
        <v>239</v>
      </c>
      <c r="D6987" s="3" t="s">
        <v>544</v>
      </c>
      <c r="E6987" s="4">
        <v>46079.0</v>
      </c>
      <c r="F6987" s="5">
        <v>24.0</v>
      </c>
      <c r="G6987" s="5">
        <v>495.0</v>
      </c>
      <c r="H6987" s="5">
        <v>11881.0</v>
      </c>
      <c r="I6987" s="1" t="s">
        <v>2</v>
      </c>
      <c r="J6987" s="1" t="s">
        <v>240</v>
      </c>
      <c r="K6987" s="1" t="s">
        <v>111</v>
      </c>
      <c r="L6987" s="1" t="s">
        <v>5</v>
      </c>
      <c r="M6987" s="1" t="s">
        <v>6</v>
      </c>
      <c r="N6987" s="1" t="s">
        <v>7</v>
      </c>
      <c r="O6987" s="6"/>
    </row>
    <row r="6988">
      <c r="A6988" s="5">
        <v>300581.0</v>
      </c>
      <c r="B6988" s="2">
        <v>46081.0</v>
      </c>
      <c r="C6988" s="1" t="s">
        <v>30</v>
      </c>
      <c r="D6988" s="3" t="s">
        <v>9</v>
      </c>
      <c r="E6988" s="4">
        <v>46079.0</v>
      </c>
      <c r="F6988" s="5">
        <v>80.0</v>
      </c>
      <c r="G6988" s="5">
        <v>566.0</v>
      </c>
      <c r="H6988" s="5">
        <v>45284.0</v>
      </c>
      <c r="I6988" s="1" t="s">
        <v>2</v>
      </c>
      <c r="J6988" s="1" t="s">
        <v>32</v>
      </c>
      <c r="K6988" s="1" t="s">
        <v>4</v>
      </c>
      <c r="L6988" s="1" t="s">
        <v>5</v>
      </c>
      <c r="M6988" s="1" t="s">
        <v>6</v>
      </c>
      <c r="N6988" s="1" t="s">
        <v>7</v>
      </c>
      <c r="O6988" s="6"/>
    </row>
    <row r="6989">
      <c r="A6989" s="5">
        <v>300581.0</v>
      </c>
      <c r="B6989" s="2">
        <v>46081.0</v>
      </c>
      <c r="C6989" s="1" t="s">
        <v>30</v>
      </c>
      <c r="D6989" s="3" t="s">
        <v>1</v>
      </c>
      <c r="E6989" s="4">
        <v>46079.0</v>
      </c>
      <c r="F6989" s="5">
        <v>36.0</v>
      </c>
      <c r="G6989" s="5">
        <v>386.0</v>
      </c>
      <c r="H6989" s="5">
        <v>13898.0</v>
      </c>
      <c r="I6989" s="1" t="s">
        <v>2</v>
      </c>
      <c r="J6989" s="1" t="s">
        <v>32</v>
      </c>
      <c r="K6989" s="1" t="s">
        <v>4</v>
      </c>
      <c r="L6989" s="1" t="s">
        <v>5</v>
      </c>
      <c r="M6989" s="1" t="s">
        <v>6</v>
      </c>
      <c r="N6989" s="1" t="s">
        <v>7</v>
      </c>
      <c r="O6989" s="6"/>
    </row>
    <row r="6990">
      <c r="A6990" s="5">
        <v>400431.0</v>
      </c>
      <c r="B6990" s="2">
        <v>46059.0</v>
      </c>
      <c r="C6990" s="1" t="s">
        <v>24</v>
      </c>
      <c r="D6990" s="7">
        <v>4043.0</v>
      </c>
      <c r="E6990" s="4">
        <v>46079.0</v>
      </c>
      <c r="F6990" s="5">
        <v>32.0</v>
      </c>
      <c r="G6990" s="5">
        <v>1749.38</v>
      </c>
      <c r="H6990" s="5">
        <v>54864.87</v>
      </c>
      <c r="I6990" s="1" t="s">
        <v>644</v>
      </c>
      <c r="J6990" s="1" t="s">
        <v>27</v>
      </c>
      <c r="K6990" s="1" t="s">
        <v>28</v>
      </c>
      <c r="L6990" s="1" t="s">
        <v>5</v>
      </c>
      <c r="M6990" s="1" t="s">
        <v>645</v>
      </c>
      <c r="N6990" s="1" t="s">
        <v>7</v>
      </c>
      <c r="O6990" s="6"/>
    </row>
    <row r="6991">
      <c r="A6991" s="5">
        <v>400431.0</v>
      </c>
      <c r="B6991" s="2">
        <v>46059.0</v>
      </c>
      <c r="C6991" s="1" t="s">
        <v>24</v>
      </c>
      <c r="D6991" s="7">
        <v>4044.0</v>
      </c>
      <c r="E6991" s="4">
        <v>46079.0</v>
      </c>
      <c r="F6991" s="5">
        <v>32.0</v>
      </c>
      <c r="G6991" s="5">
        <v>496.5</v>
      </c>
      <c r="H6991" s="5">
        <v>15574.55</v>
      </c>
      <c r="I6991" s="1" t="s">
        <v>644</v>
      </c>
      <c r="J6991" s="1" t="s">
        <v>27</v>
      </c>
      <c r="K6991" s="1" t="s">
        <v>28</v>
      </c>
      <c r="L6991" s="1" t="s">
        <v>5</v>
      </c>
      <c r="M6991" s="1" t="s">
        <v>645</v>
      </c>
      <c r="N6991" s="1" t="s">
        <v>7</v>
      </c>
      <c r="O6991" s="6"/>
    </row>
    <row r="6992">
      <c r="A6992" s="5">
        <v>500484.0</v>
      </c>
      <c r="B6992" s="2">
        <v>46081.0</v>
      </c>
      <c r="C6992" s="1" t="s">
        <v>664</v>
      </c>
      <c r="D6992" s="7">
        <v>4351.0</v>
      </c>
      <c r="E6992" s="4">
        <v>46079.0</v>
      </c>
      <c r="F6992" s="5">
        <v>8.0</v>
      </c>
      <c r="G6992" s="5">
        <v>4001.0</v>
      </c>
      <c r="H6992" s="5">
        <v>31384.0</v>
      </c>
      <c r="I6992" s="1" t="s">
        <v>644</v>
      </c>
      <c r="J6992" s="1" t="s">
        <v>221</v>
      </c>
      <c r="K6992" s="1" t="s">
        <v>111</v>
      </c>
      <c r="L6992" s="1" t="s">
        <v>5</v>
      </c>
      <c r="M6992" s="1" t="s">
        <v>645</v>
      </c>
      <c r="N6992" s="1" t="s">
        <v>7</v>
      </c>
      <c r="O6992" s="6"/>
    </row>
    <row r="6993">
      <c r="A6993" s="5">
        <v>500484.0</v>
      </c>
      <c r="B6993" s="2">
        <v>46081.0</v>
      </c>
      <c r="C6993" s="1" t="s">
        <v>664</v>
      </c>
      <c r="D6993" s="7">
        <v>4580.0</v>
      </c>
      <c r="E6993" s="4">
        <v>46079.0</v>
      </c>
      <c r="F6993" s="5">
        <v>4.0</v>
      </c>
      <c r="G6993" s="5">
        <v>2035.0</v>
      </c>
      <c r="H6993" s="5">
        <v>7996.0</v>
      </c>
      <c r="I6993" s="1" t="s">
        <v>644</v>
      </c>
      <c r="J6993" s="1" t="s">
        <v>221</v>
      </c>
      <c r="K6993" s="1" t="s">
        <v>111</v>
      </c>
      <c r="L6993" s="1" t="s">
        <v>5</v>
      </c>
      <c r="M6993" s="1" t="s">
        <v>645</v>
      </c>
      <c r="N6993" s="1" t="s">
        <v>7</v>
      </c>
      <c r="O6993" s="6"/>
    </row>
    <row r="6994">
      <c r="A6994" s="5">
        <v>500484.0</v>
      </c>
      <c r="B6994" s="2">
        <v>46081.0</v>
      </c>
      <c r="C6994" s="1" t="s">
        <v>664</v>
      </c>
      <c r="D6994" s="7">
        <v>4361.0</v>
      </c>
      <c r="E6994" s="4">
        <v>46079.0</v>
      </c>
      <c r="F6994" s="5">
        <v>12.0</v>
      </c>
      <c r="G6994" s="5">
        <v>4000.0</v>
      </c>
      <c r="H6994" s="5">
        <v>47059.0</v>
      </c>
      <c r="I6994" s="1" t="s">
        <v>644</v>
      </c>
      <c r="J6994" s="1" t="s">
        <v>221</v>
      </c>
      <c r="K6994" s="1" t="s">
        <v>111</v>
      </c>
      <c r="L6994" s="1" t="s">
        <v>5</v>
      </c>
      <c r="M6994" s="1" t="s">
        <v>645</v>
      </c>
      <c r="N6994" s="1" t="s">
        <v>7</v>
      </c>
      <c r="O6994" s="6"/>
    </row>
    <row r="6995">
      <c r="A6995" s="5">
        <v>500484.0</v>
      </c>
      <c r="B6995" s="2">
        <v>46081.0</v>
      </c>
      <c r="C6995" s="1" t="s">
        <v>664</v>
      </c>
      <c r="D6995" s="7">
        <v>4614.0</v>
      </c>
      <c r="E6995" s="4">
        <v>46079.0</v>
      </c>
      <c r="F6995" s="5">
        <v>8.0</v>
      </c>
      <c r="G6995" s="5">
        <v>1736.0</v>
      </c>
      <c r="H6995" s="5">
        <v>13627.0</v>
      </c>
      <c r="I6995" s="1" t="s">
        <v>644</v>
      </c>
      <c r="J6995" s="1" t="s">
        <v>221</v>
      </c>
      <c r="K6995" s="1" t="s">
        <v>111</v>
      </c>
      <c r="L6995" s="1" t="s">
        <v>5</v>
      </c>
      <c r="M6995" s="1" t="s">
        <v>645</v>
      </c>
      <c r="N6995" s="1" t="s">
        <v>7</v>
      </c>
      <c r="O6995" s="6"/>
    </row>
    <row r="6996">
      <c r="A6996" s="5">
        <v>500484.0</v>
      </c>
      <c r="B6996" s="2">
        <v>46081.0</v>
      </c>
      <c r="C6996" s="1" t="s">
        <v>664</v>
      </c>
      <c r="D6996" s="7">
        <v>4998.0</v>
      </c>
      <c r="E6996" s="4">
        <v>46079.0</v>
      </c>
      <c r="F6996" s="5">
        <v>4.0</v>
      </c>
      <c r="G6996" s="5">
        <v>1804.0</v>
      </c>
      <c r="H6996" s="5">
        <v>7091.0</v>
      </c>
      <c r="I6996" s="1" t="s">
        <v>644</v>
      </c>
      <c r="J6996" s="1" t="s">
        <v>221</v>
      </c>
      <c r="K6996" s="1" t="s">
        <v>111</v>
      </c>
      <c r="L6996" s="1" t="s">
        <v>5</v>
      </c>
      <c r="M6996" s="1" t="s">
        <v>645</v>
      </c>
      <c r="N6996" s="1" t="s">
        <v>7</v>
      </c>
      <c r="O6996" s="6"/>
    </row>
    <row r="6997">
      <c r="A6997" s="5">
        <v>500484.0</v>
      </c>
      <c r="B6997" s="2">
        <v>46081.0</v>
      </c>
      <c r="C6997" s="1" t="s">
        <v>664</v>
      </c>
      <c r="D6997" s="7">
        <v>4642.0</v>
      </c>
      <c r="E6997" s="4">
        <v>46079.0</v>
      </c>
      <c r="F6997" s="5">
        <v>8.0</v>
      </c>
      <c r="G6997" s="5">
        <v>701.0</v>
      </c>
      <c r="H6997" s="5">
        <v>5516.0</v>
      </c>
      <c r="I6997" s="1" t="s">
        <v>644</v>
      </c>
      <c r="J6997" s="1" t="s">
        <v>221</v>
      </c>
      <c r="K6997" s="1" t="s">
        <v>111</v>
      </c>
      <c r="L6997" s="1" t="s">
        <v>5</v>
      </c>
      <c r="M6997" s="1" t="s">
        <v>645</v>
      </c>
      <c r="N6997" s="1" t="s">
        <v>7</v>
      </c>
      <c r="O6997" s="6"/>
    </row>
    <row r="6998">
      <c r="A6998" s="5">
        <v>500484.0</v>
      </c>
      <c r="B6998" s="2">
        <v>46081.0</v>
      </c>
      <c r="C6998" s="1" t="s">
        <v>664</v>
      </c>
      <c r="D6998" s="7">
        <v>4051.0</v>
      </c>
      <c r="E6998" s="4">
        <v>46079.0</v>
      </c>
      <c r="F6998" s="5">
        <v>25.0</v>
      </c>
      <c r="G6998" s="5">
        <v>782.0</v>
      </c>
      <c r="H6998" s="5">
        <v>19186.0</v>
      </c>
      <c r="I6998" s="1" t="s">
        <v>644</v>
      </c>
      <c r="J6998" s="1" t="s">
        <v>221</v>
      </c>
      <c r="K6998" s="1" t="s">
        <v>111</v>
      </c>
      <c r="L6998" s="1" t="s">
        <v>5</v>
      </c>
      <c r="M6998" s="1" t="s">
        <v>645</v>
      </c>
      <c r="N6998" s="1" t="s">
        <v>7</v>
      </c>
      <c r="O6998" s="6"/>
    </row>
    <row r="6999">
      <c r="A6999" s="5">
        <v>500484.0</v>
      </c>
      <c r="B6999" s="2">
        <v>46081.0</v>
      </c>
      <c r="C6999" s="1" t="s">
        <v>664</v>
      </c>
      <c r="D6999" s="7">
        <v>4303.0</v>
      </c>
      <c r="E6999" s="4">
        <v>46079.0</v>
      </c>
      <c r="F6999" s="5">
        <v>15.0</v>
      </c>
      <c r="G6999" s="5">
        <v>4000.0</v>
      </c>
      <c r="H6999" s="5">
        <v>58824.0</v>
      </c>
      <c r="I6999" s="1" t="s">
        <v>644</v>
      </c>
      <c r="J6999" s="1" t="s">
        <v>221</v>
      </c>
      <c r="K6999" s="1" t="s">
        <v>111</v>
      </c>
      <c r="L6999" s="1" t="s">
        <v>5</v>
      </c>
      <c r="M6999" s="1" t="s">
        <v>645</v>
      </c>
      <c r="N6999" s="1" t="s">
        <v>7</v>
      </c>
      <c r="O6999" s="6"/>
    </row>
    <row r="7000">
      <c r="A7000" s="5">
        <v>500484.0</v>
      </c>
      <c r="B7000" s="2">
        <v>46081.0</v>
      </c>
      <c r="C7000" s="1" t="s">
        <v>664</v>
      </c>
      <c r="D7000" s="7">
        <v>4011.0</v>
      </c>
      <c r="E7000" s="4">
        <v>46079.0</v>
      </c>
      <c r="F7000" s="5">
        <v>25.0</v>
      </c>
      <c r="G7000" s="5">
        <v>592.0</v>
      </c>
      <c r="H7000" s="5">
        <v>14525.0</v>
      </c>
      <c r="I7000" s="1" t="s">
        <v>644</v>
      </c>
      <c r="J7000" s="1" t="s">
        <v>221</v>
      </c>
      <c r="K7000" s="1" t="s">
        <v>111</v>
      </c>
      <c r="L7000" s="1" t="s">
        <v>5</v>
      </c>
      <c r="M7000" s="1" t="s">
        <v>645</v>
      </c>
      <c r="N7000" s="1" t="s">
        <v>7</v>
      </c>
      <c r="O7000" s="6"/>
    </row>
    <row r="7001">
      <c r="A7001" s="5">
        <v>500484.0</v>
      </c>
      <c r="B7001" s="2">
        <v>46081.0</v>
      </c>
      <c r="C7001" s="1" t="s">
        <v>664</v>
      </c>
      <c r="D7001" s="7">
        <v>4018.0</v>
      </c>
      <c r="E7001" s="4">
        <v>46079.0</v>
      </c>
      <c r="F7001" s="5">
        <v>12.0</v>
      </c>
      <c r="G7001" s="5">
        <v>851.0</v>
      </c>
      <c r="H7001" s="5">
        <v>10024.0</v>
      </c>
      <c r="I7001" s="1" t="s">
        <v>644</v>
      </c>
      <c r="J7001" s="1" t="s">
        <v>221</v>
      </c>
      <c r="K7001" s="1" t="s">
        <v>111</v>
      </c>
      <c r="L7001" s="1" t="s">
        <v>5</v>
      </c>
      <c r="M7001" s="1" t="s">
        <v>645</v>
      </c>
      <c r="N7001" s="1" t="s">
        <v>7</v>
      </c>
      <c r="O7001" s="6"/>
    </row>
    <row r="7002">
      <c r="A7002" s="5">
        <v>500484.0</v>
      </c>
      <c r="B7002" s="2">
        <v>46081.0</v>
      </c>
      <c r="C7002" s="1" t="s">
        <v>664</v>
      </c>
      <c r="D7002" s="7">
        <v>4661.0</v>
      </c>
      <c r="E7002" s="4">
        <v>46079.0</v>
      </c>
      <c r="F7002" s="5">
        <v>6.0</v>
      </c>
      <c r="G7002" s="5">
        <v>701.0</v>
      </c>
      <c r="H7002" s="5">
        <v>4142.0</v>
      </c>
      <c r="I7002" s="1" t="s">
        <v>644</v>
      </c>
      <c r="J7002" s="1" t="s">
        <v>221</v>
      </c>
      <c r="K7002" s="1" t="s">
        <v>111</v>
      </c>
      <c r="L7002" s="1" t="s">
        <v>5</v>
      </c>
      <c r="M7002" s="1" t="s">
        <v>645</v>
      </c>
      <c r="N7002" s="1" t="s">
        <v>7</v>
      </c>
      <c r="O7002" s="6"/>
    </row>
    <row r="7003">
      <c r="A7003" s="5">
        <v>500484.0</v>
      </c>
      <c r="B7003" s="2">
        <v>46081.0</v>
      </c>
      <c r="C7003" s="1" t="s">
        <v>664</v>
      </c>
      <c r="D7003" s="7">
        <v>4052.0</v>
      </c>
      <c r="E7003" s="4">
        <v>46079.0</v>
      </c>
      <c r="F7003" s="5">
        <v>4.0</v>
      </c>
      <c r="G7003" s="5">
        <v>932.0</v>
      </c>
      <c r="H7003" s="5">
        <v>3672.0</v>
      </c>
      <c r="I7003" s="1" t="s">
        <v>644</v>
      </c>
      <c r="J7003" s="1" t="s">
        <v>221</v>
      </c>
      <c r="K7003" s="1" t="s">
        <v>111</v>
      </c>
      <c r="L7003" s="1" t="s">
        <v>5</v>
      </c>
      <c r="M7003" s="1" t="s">
        <v>645</v>
      </c>
      <c r="N7003" s="1" t="s">
        <v>7</v>
      </c>
      <c r="O7003" s="6"/>
    </row>
    <row r="7004">
      <c r="A7004" s="5">
        <v>500484.0</v>
      </c>
      <c r="B7004" s="2">
        <v>46081.0</v>
      </c>
      <c r="C7004" s="1" t="s">
        <v>664</v>
      </c>
      <c r="D7004" s="3" t="s">
        <v>703</v>
      </c>
      <c r="E7004" s="4">
        <v>46079.0</v>
      </c>
      <c r="F7004" s="5">
        <v>2.0</v>
      </c>
      <c r="G7004" s="5">
        <v>2341.0</v>
      </c>
      <c r="H7004" s="5">
        <v>4607.0</v>
      </c>
      <c r="I7004" s="1" t="s">
        <v>58</v>
      </c>
      <c r="J7004" s="1" t="s">
        <v>221</v>
      </c>
      <c r="K7004" s="1" t="s">
        <v>111</v>
      </c>
      <c r="L7004" s="1" t="s">
        <v>5</v>
      </c>
      <c r="M7004" s="1" t="s">
        <v>59</v>
      </c>
      <c r="N7004" s="1" t="s">
        <v>7</v>
      </c>
      <c r="O7004" s="6"/>
    </row>
    <row r="7005">
      <c r="A7005" s="5">
        <v>500484.0</v>
      </c>
      <c r="B7005" s="2">
        <v>46081.0</v>
      </c>
      <c r="C7005" s="1" t="s">
        <v>664</v>
      </c>
      <c r="D7005" s="7">
        <v>4570.0</v>
      </c>
      <c r="E7005" s="4">
        <v>46079.0</v>
      </c>
      <c r="F7005" s="5">
        <v>8.0</v>
      </c>
      <c r="G7005" s="5">
        <v>4057.0</v>
      </c>
      <c r="H7005" s="5">
        <v>31826.0</v>
      </c>
      <c r="I7005" s="1" t="s">
        <v>644</v>
      </c>
      <c r="J7005" s="1" t="s">
        <v>221</v>
      </c>
      <c r="K7005" s="1" t="s">
        <v>111</v>
      </c>
      <c r="L7005" s="1" t="s">
        <v>5</v>
      </c>
      <c r="M7005" s="1" t="s">
        <v>645</v>
      </c>
      <c r="N7005" s="1" t="s">
        <v>7</v>
      </c>
      <c r="O7005" s="6"/>
    </row>
    <row r="7006">
      <c r="A7006" s="5">
        <v>500484.0</v>
      </c>
      <c r="B7006" s="2">
        <v>46081.0</v>
      </c>
      <c r="C7006" s="1" t="s">
        <v>664</v>
      </c>
      <c r="D7006" s="7">
        <v>4652.0</v>
      </c>
      <c r="E7006" s="4">
        <v>46079.0</v>
      </c>
      <c r="F7006" s="5">
        <v>12.0</v>
      </c>
      <c r="G7006" s="5">
        <v>368.0</v>
      </c>
      <c r="H7006" s="5">
        <v>4343.0</v>
      </c>
      <c r="I7006" s="1" t="s">
        <v>644</v>
      </c>
      <c r="J7006" s="1" t="s">
        <v>221</v>
      </c>
      <c r="K7006" s="1" t="s">
        <v>111</v>
      </c>
      <c r="L7006" s="1" t="s">
        <v>5</v>
      </c>
      <c r="M7006" s="1" t="s">
        <v>645</v>
      </c>
      <c r="N7006" s="1" t="s">
        <v>7</v>
      </c>
      <c r="O7006" s="6"/>
    </row>
    <row r="7007">
      <c r="A7007" s="5">
        <v>500484.0</v>
      </c>
      <c r="B7007" s="2">
        <v>46081.0</v>
      </c>
      <c r="C7007" s="1" t="s">
        <v>664</v>
      </c>
      <c r="D7007" s="7">
        <v>4526.0</v>
      </c>
      <c r="E7007" s="4">
        <v>46079.0</v>
      </c>
      <c r="F7007" s="5">
        <v>4.0</v>
      </c>
      <c r="G7007" s="5">
        <v>4219.0</v>
      </c>
      <c r="H7007" s="5">
        <v>16559.0</v>
      </c>
      <c r="I7007" s="1" t="s">
        <v>644</v>
      </c>
      <c r="J7007" s="1" t="s">
        <v>221</v>
      </c>
      <c r="K7007" s="1" t="s">
        <v>111</v>
      </c>
      <c r="L7007" s="1" t="s">
        <v>5</v>
      </c>
      <c r="M7007" s="1" t="s">
        <v>645</v>
      </c>
      <c r="N7007" s="1" t="s">
        <v>7</v>
      </c>
      <c r="O7007" s="6"/>
    </row>
    <row r="7008">
      <c r="A7008" s="5">
        <v>500484.0</v>
      </c>
      <c r="B7008" s="2">
        <v>46081.0</v>
      </c>
      <c r="C7008" s="1" t="s">
        <v>664</v>
      </c>
      <c r="D7008" s="7">
        <v>4302.0</v>
      </c>
      <c r="E7008" s="4">
        <v>46079.0</v>
      </c>
      <c r="F7008" s="5">
        <v>32.0</v>
      </c>
      <c r="G7008" s="5">
        <v>4000.0</v>
      </c>
      <c r="H7008" s="5">
        <v>125468.5</v>
      </c>
      <c r="I7008" s="1" t="s">
        <v>644</v>
      </c>
      <c r="J7008" s="1" t="s">
        <v>221</v>
      </c>
      <c r="K7008" s="1" t="s">
        <v>111</v>
      </c>
      <c r="L7008" s="1" t="s">
        <v>5</v>
      </c>
      <c r="M7008" s="1" t="s">
        <v>645</v>
      </c>
      <c r="N7008" s="1" t="s">
        <v>7</v>
      </c>
      <c r="O7008" s="6"/>
    </row>
    <row r="7009">
      <c r="A7009" s="5">
        <v>500484.0</v>
      </c>
      <c r="B7009" s="2">
        <v>46081.0</v>
      </c>
      <c r="C7009" s="1" t="s">
        <v>664</v>
      </c>
      <c r="D7009" s="7">
        <v>4655.0</v>
      </c>
      <c r="E7009" s="4">
        <v>46079.0</v>
      </c>
      <c r="F7009" s="5">
        <v>4.0</v>
      </c>
      <c r="G7009" s="5">
        <v>603.0</v>
      </c>
      <c r="H7009" s="5">
        <v>2382.0</v>
      </c>
      <c r="I7009" s="1" t="s">
        <v>644</v>
      </c>
      <c r="J7009" s="1" t="s">
        <v>221</v>
      </c>
      <c r="K7009" s="1" t="s">
        <v>111</v>
      </c>
      <c r="L7009" s="1" t="s">
        <v>5</v>
      </c>
      <c r="M7009" s="1" t="s">
        <v>645</v>
      </c>
      <c r="N7009" s="1" t="s">
        <v>7</v>
      </c>
      <c r="O7009" s="6"/>
    </row>
    <row r="7010">
      <c r="A7010" s="5">
        <v>500484.0</v>
      </c>
      <c r="B7010" s="2">
        <v>46081.0</v>
      </c>
      <c r="C7010" s="1" t="s">
        <v>664</v>
      </c>
      <c r="D7010" s="7">
        <v>4013.0</v>
      </c>
      <c r="E7010" s="4">
        <v>46079.0</v>
      </c>
      <c r="F7010" s="5">
        <v>10.0</v>
      </c>
      <c r="G7010" s="5">
        <v>778.0</v>
      </c>
      <c r="H7010" s="5">
        <v>7644.0</v>
      </c>
      <c r="I7010" s="1" t="s">
        <v>644</v>
      </c>
      <c r="J7010" s="1" t="s">
        <v>221</v>
      </c>
      <c r="K7010" s="1" t="s">
        <v>111</v>
      </c>
      <c r="L7010" s="1" t="s">
        <v>5</v>
      </c>
      <c r="M7010" s="1" t="s">
        <v>645</v>
      </c>
      <c r="N7010" s="1" t="s">
        <v>7</v>
      </c>
      <c r="O7010" s="6"/>
    </row>
    <row r="7011">
      <c r="A7011" s="5">
        <v>500484.0</v>
      </c>
      <c r="B7011" s="2">
        <v>46081.0</v>
      </c>
      <c r="C7011" s="1" t="s">
        <v>664</v>
      </c>
      <c r="D7011" s="7">
        <v>4257.0</v>
      </c>
      <c r="E7011" s="4">
        <v>46079.0</v>
      </c>
      <c r="F7011" s="5">
        <v>10.0</v>
      </c>
      <c r="G7011" s="5">
        <v>5000.0</v>
      </c>
      <c r="H7011" s="5">
        <v>49019.0</v>
      </c>
      <c r="I7011" s="1" t="s">
        <v>644</v>
      </c>
      <c r="J7011" s="1" t="s">
        <v>221</v>
      </c>
      <c r="K7011" s="1" t="s">
        <v>111</v>
      </c>
      <c r="L7011" s="1" t="s">
        <v>5</v>
      </c>
      <c r="M7011" s="1" t="s">
        <v>645</v>
      </c>
      <c r="N7011" s="1" t="s">
        <v>7</v>
      </c>
      <c r="O7011" s="6"/>
    </row>
    <row r="7012">
      <c r="A7012" s="5">
        <v>500484.0</v>
      </c>
      <c r="B7012" s="2">
        <v>46081.0</v>
      </c>
      <c r="C7012" s="1" t="s">
        <v>664</v>
      </c>
      <c r="D7012" s="7">
        <v>4535.0</v>
      </c>
      <c r="E7012" s="4">
        <v>46079.0</v>
      </c>
      <c r="F7012" s="5">
        <v>12.0</v>
      </c>
      <c r="G7012" s="5">
        <v>2257.0</v>
      </c>
      <c r="H7012" s="5">
        <v>26564.0</v>
      </c>
      <c r="I7012" s="1" t="s">
        <v>644</v>
      </c>
      <c r="J7012" s="1" t="s">
        <v>221</v>
      </c>
      <c r="K7012" s="1" t="s">
        <v>111</v>
      </c>
      <c r="L7012" s="1" t="s">
        <v>5</v>
      </c>
      <c r="M7012" s="1" t="s">
        <v>645</v>
      </c>
      <c r="N7012" s="1" t="s">
        <v>7</v>
      </c>
      <c r="O7012" s="6"/>
    </row>
    <row r="7013">
      <c r="A7013" s="5">
        <v>500485.0</v>
      </c>
      <c r="B7013" s="2">
        <v>46081.0</v>
      </c>
      <c r="C7013" s="1" t="s">
        <v>986</v>
      </c>
      <c r="D7013" s="7">
        <v>4270.0</v>
      </c>
      <c r="E7013" s="4">
        <v>46079.0</v>
      </c>
      <c r="F7013" s="5">
        <v>3.0</v>
      </c>
      <c r="G7013" s="5">
        <v>4001.0</v>
      </c>
      <c r="H7013" s="5">
        <v>11773.0</v>
      </c>
      <c r="I7013" s="1" t="s">
        <v>644</v>
      </c>
      <c r="J7013" s="1" t="s">
        <v>878</v>
      </c>
      <c r="K7013" s="1" t="s">
        <v>13</v>
      </c>
      <c r="L7013" s="1" t="s">
        <v>5</v>
      </c>
      <c r="M7013" s="1" t="s">
        <v>645</v>
      </c>
      <c r="N7013" s="1" t="s">
        <v>7</v>
      </c>
      <c r="O7013" s="6"/>
    </row>
    <row r="7014">
      <c r="A7014" s="5">
        <v>500485.0</v>
      </c>
      <c r="B7014" s="2">
        <v>46081.0</v>
      </c>
      <c r="C7014" s="1" t="s">
        <v>986</v>
      </c>
      <c r="D7014" s="7">
        <v>4257.0</v>
      </c>
      <c r="E7014" s="4">
        <v>46079.0</v>
      </c>
      <c r="F7014" s="5">
        <v>1.0</v>
      </c>
      <c r="G7014" s="5">
        <v>5000.0</v>
      </c>
      <c r="H7014" s="5">
        <v>4911.0</v>
      </c>
      <c r="I7014" s="1" t="s">
        <v>644</v>
      </c>
      <c r="J7014" s="1" t="s">
        <v>878</v>
      </c>
      <c r="K7014" s="1" t="s">
        <v>13</v>
      </c>
      <c r="L7014" s="1" t="s">
        <v>5</v>
      </c>
      <c r="M7014" s="1" t="s">
        <v>645</v>
      </c>
      <c r="N7014" s="1" t="s">
        <v>7</v>
      </c>
      <c r="O7014" s="6"/>
    </row>
    <row r="7015">
      <c r="A7015" s="5">
        <v>500485.0</v>
      </c>
      <c r="B7015" s="2">
        <v>46081.0</v>
      </c>
      <c r="C7015" s="1" t="s">
        <v>986</v>
      </c>
      <c r="D7015" s="7">
        <v>4258.0</v>
      </c>
      <c r="E7015" s="4">
        <v>46079.0</v>
      </c>
      <c r="F7015" s="5">
        <v>2.0</v>
      </c>
      <c r="G7015" s="5">
        <v>4000.0</v>
      </c>
      <c r="H7015" s="5">
        <v>7850.0</v>
      </c>
      <c r="I7015" s="1" t="s">
        <v>644</v>
      </c>
      <c r="J7015" s="1" t="s">
        <v>878</v>
      </c>
      <c r="K7015" s="1" t="s">
        <v>13</v>
      </c>
      <c r="L7015" s="1" t="s">
        <v>5</v>
      </c>
      <c r="M7015" s="1" t="s">
        <v>645</v>
      </c>
      <c r="N7015" s="1" t="s">
        <v>7</v>
      </c>
      <c r="O7015" s="6"/>
    </row>
    <row r="7016">
      <c r="A7016" s="5">
        <v>500485.0</v>
      </c>
      <c r="B7016" s="2">
        <v>46081.0</v>
      </c>
      <c r="C7016" s="1" t="s">
        <v>986</v>
      </c>
      <c r="D7016" s="7">
        <v>4011.0</v>
      </c>
      <c r="E7016" s="4">
        <v>46079.0</v>
      </c>
      <c r="F7016" s="5">
        <v>40.0</v>
      </c>
      <c r="G7016" s="5">
        <v>592.0</v>
      </c>
      <c r="H7016" s="5">
        <v>23221.0</v>
      </c>
      <c r="I7016" s="1" t="s">
        <v>644</v>
      </c>
      <c r="J7016" s="1" t="s">
        <v>878</v>
      </c>
      <c r="K7016" s="1" t="s">
        <v>13</v>
      </c>
      <c r="L7016" s="1" t="s">
        <v>5</v>
      </c>
      <c r="M7016" s="1" t="s">
        <v>645</v>
      </c>
      <c r="N7016" s="1" t="s">
        <v>7</v>
      </c>
      <c r="O7016" s="6"/>
    </row>
    <row r="7017">
      <c r="A7017" s="5">
        <v>500485.0</v>
      </c>
      <c r="B7017" s="2">
        <v>46081.0</v>
      </c>
      <c r="C7017" s="1" t="s">
        <v>986</v>
      </c>
      <c r="D7017" s="7">
        <v>4353.0</v>
      </c>
      <c r="E7017" s="4">
        <v>46079.0</v>
      </c>
      <c r="F7017" s="5">
        <v>10.0</v>
      </c>
      <c r="G7017" s="5">
        <v>4001.0</v>
      </c>
      <c r="H7017" s="5">
        <v>39216.0</v>
      </c>
      <c r="I7017" s="1" t="s">
        <v>644</v>
      </c>
      <c r="J7017" s="1" t="s">
        <v>878</v>
      </c>
      <c r="K7017" s="1" t="s">
        <v>13</v>
      </c>
      <c r="L7017" s="1" t="s">
        <v>5</v>
      </c>
      <c r="M7017" s="1" t="s">
        <v>645</v>
      </c>
      <c r="N7017" s="1" t="s">
        <v>7</v>
      </c>
      <c r="O7017" s="6"/>
    </row>
    <row r="7018">
      <c r="A7018" s="5">
        <v>500485.0</v>
      </c>
      <c r="B7018" s="2">
        <v>46081.0</v>
      </c>
      <c r="C7018" s="1" t="s">
        <v>986</v>
      </c>
      <c r="D7018" s="7">
        <v>4351.0</v>
      </c>
      <c r="E7018" s="4">
        <v>46079.0</v>
      </c>
      <c r="F7018" s="5">
        <v>5.0</v>
      </c>
      <c r="G7018" s="5">
        <v>4001.0</v>
      </c>
      <c r="H7018" s="5">
        <v>19614.0</v>
      </c>
      <c r="I7018" s="1" t="s">
        <v>644</v>
      </c>
      <c r="J7018" s="1" t="s">
        <v>878</v>
      </c>
      <c r="K7018" s="1" t="s">
        <v>13</v>
      </c>
      <c r="L7018" s="1" t="s">
        <v>5</v>
      </c>
      <c r="M7018" s="1" t="s">
        <v>645</v>
      </c>
      <c r="N7018" s="1" t="s">
        <v>7</v>
      </c>
      <c r="O7018" s="6"/>
    </row>
    <row r="7019">
      <c r="A7019" s="5">
        <v>500485.0</v>
      </c>
      <c r="B7019" s="2">
        <v>46081.0</v>
      </c>
      <c r="C7019" s="1" t="s">
        <v>986</v>
      </c>
      <c r="D7019" s="7">
        <v>4375.0</v>
      </c>
      <c r="E7019" s="4">
        <v>46079.0</v>
      </c>
      <c r="F7019" s="5">
        <v>2.0</v>
      </c>
      <c r="G7019" s="5">
        <v>4000.0</v>
      </c>
      <c r="H7019" s="5">
        <v>7851.0</v>
      </c>
      <c r="I7019" s="1" t="s">
        <v>644</v>
      </c>
      <c r="J7019" s="1" t="s">
        <v>878</v>
      </c>
      <c r="K7019" s="1" t="s">
        <v>13</v>
      </c>
      <c r="L7019" s="1" t="s">
        <v>5</v>
      </c>
      <c r="M7019" s="1" t="s">
        <v>645</v>
      </c>
      <c r="N7019" s="1" t="s">
        <v>7</v>
      </c>
      <c r="O7019" s="6"/>
    </row>
    <row r="7020">
      <c r="A7020" s="5">
        <v>500485.0</v>
      </c>
      <c r="B7020" s="2">
        <v>46081.0</v>
      </c>
      <c r="C7020" s="1" t="s">
        <v>986</v>
      </c>
      <c r="D7020" s="7">
        <v>4259.0</v>
      </c>
      <c r="E7020" s="4">
        <v>46079.0</v>
      </c>
      <c r="F7020" s="5">
        <v>3.0</v>
      </c>
      <c r="G7020" s="5">
        <v>4001.0</v>
      </c>
      <c r="H7020" s="5">
        <v>11773.0</v>
      </c>
      <c r="I7020" s="1" t="s">
        <v>644</v>
      </c>
      <c r="J7020" s="1" t="s">
        <v>878</v>
      </c>
      <c r="K7020" s="1" t="s">
        <v>13</v>
      </c>
      <c r="L7020" s="1" t="s">
        <v>5</v>
      </c>
      <c r="M7020" s="1" t="s">
        <v>645</v>
      </c>
      <c r="N7020" s="1" t="s">
        <v>7</v>
      </c>
      <c r="O7020" s="6"/>
    </row>
    <row r="7021">
      <c r="A7021" s="5">
        <v>500485.0</v>
      </c>
      <c r="B7021" s="2">
        <v>46081.0</v>
      </c>
      <c r="C7021" s="1" t="s">
        <v>986</v>
      </c>
      <c r="D7021" s="7">
        <v>4363.0</v>
      </c>
      <c r="E7021" s="4">
        <v>46079.0</v>
      </c>
      <c r="F7021" s="5">
        <v>1.0</v>
      </c>
      <c r="G7021" s="5">
        <v>4999.0</v>
      </c>
      <c r="H7021" s="5">
        <v>4910.0</v>
      </c>
      <c r="I7021" s="1" t="s">
        <v>644</v>
      </c>
      <c r="J7021" s="1" t="s">
        <v>878</v>
      </c>
      <c r="K7021" s="1" t="s">
        <v>13</v>
      </c>
      <c r="L7021" s="1" t="s">
        <v>5</v>
      </c>
      <c r="M7021" s="1" t="s">
        <v>645</v>
      </c>
      <c r="N7021" s="1" t="s">
        <v>7</v>
      </c>
      <c r="O7021" s="6"/>
    </row>
    <row r="7022">
      <c r="A7022" s="5">
        <v>500485.0</v>
      </c>
      <c r="B7022" s="2">
        <v>46081.0</v>
      </c>
      <c r="C7022" s="1" t="s">
        <v>986</v>
      </c>
      <c r="D7022" s="7">
        <v>4012.0</v>
      </c>
      <c r="E7022" s="4">
        <v>46079.0</v>
      </c>
      <c r="F7022" s="5">
        <v>10.0</v>
      </c>
      <c r="G7022" s="5">
        <v>763.0</v>
      </c>
      <c r="H7022" s="5">
        <v>7489.0</v>
      </c>
      <c r="I7022" s="1" t="s">
        <v>644</v>
      </c>
      <c r="J7022" s="1" t="s">
        <v>878</v>
      </c>
      <c r="K7022" s="1" t="s">
        <v>13</v>
      </c>
      <c r="L7022" s="1" t="s">
        <v>5</v>
      </c>
      <c r="M7022" s="1" t="s">
        <v>645</v>
      </c>
      <c r="N7022" s="1" t="s">
        <v>7</v>
      </c>
      <c r="O7022" s="6"/>
    </row>
    <row r="7023">
      <c r="A7023" s="5">
        <v>500485.0</v>
      </c>
      <c r="B7023" s="2">
        <v>46081.0</v>
      </c>
      <c r="C7023" s="1" t="s">
        <v>986</v>
      </c>
      <c r="D7023" s="7">
        <v>4051.0</v>
      </c>
      <c r="E7023" s="4">
        <v>46079.0</v>
      </c>
      <c r="F7023" s="5">
        <v>6.0</v>
      </c>
      <c r="G7023" s="5">
        <v>782.0</v>
      </c>
      <c r="H7023" s="5">
        <v>4611.0</v>
      </c>
      <c r="I7023" s="1" t="s">
        <v>644</v>
      </c>
      <c r="J7023" s="1" t="s">
        <v>878</v>
      </c>
      <c r="K7023" s="1" t="s">
        <v>13</v>
      </c>
      <c r="L7023" s="1" t="s">
        <v>5</v>
      </c>
      <c r="M7023" s="1" t="s">
        <v>645</v>
      </c>
      <c r="N7023" s="1" t="s">
        <v>7</v>
      </c>
      <c r="O7023" s="6"/>
    </row>
    <row r="7024">
      <c r="A7024" s="5">
        <v>500489.0</v>
      </c>
      <c r="B7024" s="2">
        <v>46081.0</v>
      </c>
      <c r="C7024" s="1" t="s">
        <v>266</v>
      </c>
      <c r="D7024" s="7">
        <v>4012.0</v>
      </c>
      <c r="E7024" s="4">
        <v>46079.0</v>
      </c>
      <c r="F7024" s="5">
        <v>10.0</v>
      </c>
      <c r="G7024" s="5">
        <v>763.0</v>
      </c>
      <c r="H7024" s="5">
        <v>7646.0</v>
      </c>
      <c r="I7024" s="1" t="s">
        <v>644</v>
      </c>
      <c r="J7024" s="1" t="s">
        <v>267</v>
      </c>
      <c r="K7024" s="1" t="s">
        <v>13</v>
      </c>
      <c r="L7024" s="1" t="s">
        <v>5</v>
      </c>
      <c r="M7024" s="1" t="s">
        <v>645</v>
      </c>
      <c r="N7024" s="1" t="s">
        <v>7</v>
      </c>
      <c r="O7024" s="6"/>
    </row>
    <row r="7025">
      <c r="A7025" s="5">
        <v>500489.0</v>
      </c>
      <c r="B7025" s="2">
        <v>46081.0</v>
      </c>
      <c r="C7025" s="1" t="s">
        <v>266</v>
      </c>
      <c r="D7025" s="7">
        <v>4351.0</v>
      </c>
      <c r="E7025" s="4">
        <v>46079.0</v>
      </c>
      <c r="F7025" s="5">
        <v>5.0</v>
      </c>
      <c r="G7025" s="5">
        <v>4001.0</v>
      </c>
      <c r="H7025" s="5">
        <v>20018.0</v>
      </c>
      <c r="I7025" s="1" t="s">
        <v>644</v>
      </c>
      <c r="J7025" s="1" t="s">
        <v>267</v>
      </c>
      <c r="K7025" s="1" t="s">
        <v>13</v>
      </c>
      <c r="L7025" s="1" t="s">
        <v>5</v>
      </c>
      <c r="M7025" s="1" t="s">
        <v>645</v>
      </c>
      <c r="N7025" s="1" t="s">
        <v>7</v>
      </c>
      <c r="O7025" s="6"/>
    </row>
    <row r="7026">
      <c r="A7026" s="5">
        <v>500489.0</v>
      </c>
      <c r="B7026" s="2">
        <v>46081.0</v>
      </c>
      <c r="C7026" s="1" t="s">
        <v>266</v>
      </c>
      <c r="D7026" s="7">
        <v>4353.0</v>
      </c>
      <c r="E7026" s="4">
        <v>46079.0</v>
      </c>
      <c r="F7026" s="5">
        <v>20.0</v>
      </c>
      <c r="G7026" s="5">
        <v>4001.0</v>
      </c>
      <c r="H7026" s="5">
        <v>80026.0</v>
      </c>
      <c r="I7026" s="1" t="s">
        <v>644</v>
      </c>
      <c r="J7026" s="1" t="s">
        <v>267</v>
      </c>
      <c r="K7026" s="1" t="s">
        <v>13</v>
      </c>
      <c r="L7026" s="1" t="s">
        <v>5</v>
      </c>
      <c r="M7026" s="1" t="s">
        <v>645</v>
      </c>
      <c r="N7026" s="1" t="s">
        <v>7</v>
      </c>
      <c r="O7026" s="6"/>
    </row>
    <row r="7027">
      <c r="A7027" s="5">
        <v>500489.0</v>
      </c>
      <c r="B7027" s="2">
        <v>46081.0</v>
      </c>
      <c r="C7027" s="1" t="s">
        <v>266</v>
      </c>
      <c r="D7027" s="7">
        <v>4614.0</v>
      </c>
      <c r="E7027" s="4">
        <v>46079.0</v>
      </c>
      <c r="F7027" s="5">
        <v>5.0</v>
      </c>
      <c r="G7027" s="5">
        <v>1736.0</v>
      </c>
      <c r="H7027" s="5">
        <v>8693.0</v>
      </c>
      <c r="I7027" s="1" t="s">
        <v>644</v>
      </c>
      <c r="J7027" s="1" t="s">
        <v>267</v>
      </c>
      <c r="K7027" s="1" t="s">
        <v>13</v>
      </c>
      <c r="L7027" s="1" t="s">
        <v>5</v>
      </c>
      <c r="M7027" s="1" t="s">
        <v>645</v>
      </c>
      <c r="N7027" s="1" t="s">
        <v>7</v>
      </c>
      <c r="O7027" s="6"/>
    </row>
    <row r="7028">
      <c r="A7028" s="5">
        <v>500489.0</v>
      </c>
      <c r="B7028" s="2">
        <v>46081.0</v>
      </c>
      <c r="C7028" s="1" t="s">
        <v>266</v>
      </c>
      <c r="D7028" s="7">
        <v>4703.0</v>
      </c>
      <c r="E7028" s="4">
        <v>46079.0</v>
      </c>
      <c r="F7028" s="5">
        <v>2.0</v>
      </c>
      <c r="G7028" s="5">
        <v>1877.0</v>
      </c>
      <c r="H7028" s="5">
        <v>3768.0</v>
      </c>
      <c r="I7028" s="1" t="s">
        <v>644</v>
      </c>
      <c r="J7028" s="1" t="s">
        <v>267</v>
      </c>
      <c r="K7028" s="1" t="s">
        <v>13</v>
      </c>
      <c r="L7028" s="1" t="s">
        <v>5</v>
      </c>
      <c r="M7028" s="1" t="s">
        <v>645</v>
      </c>
      <c r="N7028" s="1" t="s">
        <v>7</v>
      </c>
      <c r="O7028" s="6"/>
    </row>
    <row r="7029">
      <c r="A7029" s="5">
        <v>500489.0</v>
      </c>
      <c r="B7029" s="2">
        <v>46081.0</v>
      </c>
      <c r="C7029" s="1" t="s">
        <v>266</v>
      </c>
      <c r="D7029" s="7">
        <v>4643.0</v>
      </c>
      <c r="E7029" s="4">
        <v>46079.0</v>
      </c>
      <c r="F7029" s="5">
        <v>5.0</v>
      </c>
      <c r="G7029" s="5">
        <v>701.0</v>
      </c>
      <c r="H7029" s="5">
        <v>3520.0</v>
      </c>
      <c r="I7029" s="1" t="s">
        <v>644</v>
      </c>
      <c r="J7029" s="1" t="s">
        <v>267</v>
      </c>
      <c r="K7029" s="1" t="s">
        <v>13</v>
      </c>
      <c r="L7029" s="1" t="s">
        <v>5</v>
      </c>
      <c r="M7029" s="1" t="s">
        <v>645</v>
      </c>
      <c r="N7029" s="1" t="s">
        <v>7</v>
      </c>
      <c r="O7029" s="6"/>
    </row>
    <row r="7030">
      <c r="A7030" s="5">
        <v>500489.0</v>
      </c>
      <c r="B7030" s="2">
        <v>46081.0</v>
      </c>
      <c r="C7030" s="1" t="s">
        <v>266</v>
      </c>
      <c r="D7030" s="7">
        <v>4718.0</v>
      </c>
      <c r="E7030" s="4">
        <v>46079.0</v>
      </c>
      <c r="F7030" s="5">
        <v>2.0</v>
      </c>
      <c r="G7030" s="5">
        <v>1334.0</v>
      </c>
      <c r="H7030" s="5">
        <v>2683.0</v>
      </c>
      <c r="I7030" s="1" t="s">
        <v>644</v>
      </c>
      <c r="J7030" s="1" t="s">
        <v>267</v>
      </c>
      <c r="K7030" s="1" t="s">
        <v>13</v>
      </c>
      <c r="L7030" s="1" t="s">
        <v>5</v>
      </c>
      <c r="M7030" s="1" t="s">
        <v>645</v>
      </c>
      <c r="N7030" s="1" t="s">
        <v>7</v>
      </c>
      <c r="O7030" s="6"/>
    </row>
    <row r="7031">
      <c r="A7031" s="5">
        <v>500489.0</v>
      </c>
      <c r="B7031" s="2">
        <v>46081.0</v>
      </c>
      <c r="C7031" s="1" t="s">
        <v>266</v>
      </c>
      <c r="D7031" s="7">
        <v>4702.0</v>
      </c>
      <c r="E7031" s="4">
        <v>46079.0</v>
      </c>
      <c r="F7031" s="5">
        <v>2.0</v>
      </c>
      <c r="G7031" s="5">
        <v>1428.0</v>
      </c>
      <c r="H7031" s="5">
        <v>2871.0</v>
      </c>
      <c r="I7031" s="1" t="s">
        <v>644</v>
      </c>
      <c r="J7031" s="1" t="s">
        <v>267</v>
      </c>
      <c r="K7031" s="1" t="s">
        <v>13</v>
      </c>
      <c r="L7031" s="1" t="s">
        <v>5</v>
      </c>
      <c r="M7031" s="1" t="s">
        <v>645</v>
      </c>
      <c r="N7031" s="1" t="s">
        <v>7</v>
      </c>
      <c r="O7031" s="6"/>
    </row>
    <row r="7032">
      <c r="A7032" s="5">
        <v>500489.0</v>
      </c>
      <c r="B7032" s="2">
        <v>46081.0</v>
      </c>
      <c r="C7032" s="1" t="s">
        <v>266</v>
      </c>
      <c r="D7032" s="7">
        <v>4017.0</v>
      </c>
      <c r="E7032" s="4">
        <v>46079.0</v>
      </c>
      <c r="F7032" s="5">
        <v>20.0</v>
      </c>
      <c r="G7032" s="5">
        <v>1133.0</v>
      </c>
      <c r="H7032" s="5">
        <v>22673.0</v>
      </c>
      <c r="I7032" s="1" t="s">
        <v>644</v>
      </c>
      <c r="J7032" s="1" t="s">
        <v>267</v>
      </c>
      <c r="K7032" s="1" t="s">
        <v>13</v>
      </c>
      <c r="L7032" s="1" t="s">
        <v>5</v>
      </c>
      <c r="M7032" s="1" t="s">
        <v>645</v>
      </c>
      <c r="N7032" s="1" t="s">
        <v>7</v>
      </c>
      <c r="O7032" s="6"/>
    </row>
    <row r="7033">
      <c r="A7033" s="5">
        <v>500489.0</v>
      </c>
      <c r="B7033" s="2">
        <v>46081.0</v>
      </c>
      <c r="C7033" s="1" t="s">
        <v>266</v>
      </c>
      <c r="D7033" s="7">
        <v>4375.0</v>
      </c>
      <c r="E7033" s="4">
        <v>46079.0</v>
      </c>
      <c r="F7033" s="5">
        <v>10.0</v>
      </c>
      <c r="G7033" s="5">
        <v>4000.0</v>
      </c>
      <c r="H7033" s="5">
        <v>40015.0</v>
      </c>
      <c r="I7033" s="1" t="s">
        <v>644</v>
      </c>
      <c r="J7033" s="1" t="s">
        <v>267</v>
      </c>
      <c r="K7033" s="1" t="s">
        <v>13</v>
      </c>
      <c r="L7033" s="1" t="s">
        <v>5</v>
      </c>
      <c r="M7033" s="1" t="s">
        <v>645</v>
      </c>
      <c r="N7033" s="1" t="s">
        <v>7</v>
      </c>
      <c r="O7033" s="6"/>
    </row>
    <row r="7034">
      <c r="A7034" s="5">
        <v>500489.0</v>
      </c>
      <c r="B7034" s="2">
        <v>46081.0</v>
      </c>
      <c r="C7034" s="1" t="s">
        <v>266</v>
      </c>
      <c r="D7034" s="7">
        <v>4661.0</v>
      </c>
      <c r="E7034" s="4">
        <v>46079.0</v>
      </c>
      <c r="F7034" s="5">
        <v>5.0</v>
      </c>
      <c r="G7034" s="5">
        <v>701.0</v>
      </c>
      <c r="H7034" s="5">
        <v>3520.0</v>
      </c>
      <c r="I7034" s="1" t="s">
        <v>644</v>
      </c>
      <c r="J7034" s="1" t="s">
        <v>267</v>
      </c>
      <c r="K7034" s="1" t="s">
        <v>13</v>
      </c>
      <c r="L7034" s="1" t="s">
        <v>5</v>
      </c>
      <c r="M7034" s="1" t="s">
        <v>645</v>
      </c>
      <c r="N7034" s="1" t="s">
        <v>7</v>
      </c>
      <c r="O7034" s="6"/>
    </row>
    <row r="7035">
      <c r="A7035" s="5">
        <v>500489.0</v>
      </c>
      <c r="B7035" s="2">
        <v>46081.0</v>
      </c>
      <c r="C7035" s="1" t="s">
        <v>266</v>
      </c>
      <c r="D7035" s="7">
        <v>4615.0</v>
      </c>
      <c r="E7035" s="4">
        <v>46079.0</v>
      </c>
      <c r="F7035" s="5">
        <v>5.0</v>
      </c>
      <c r="G7035" s="5">
        <v>1616.0</v>
      </c>
      <c r="H7035" s="5">
        <v>8095.0</v>
      </c>
      <c r="I7035" s="1" t="s">
        <v>644</v>
      </c>
      <c r="J7035" s="1" t="s">
        <v>267</v>
      </c>
      <c r="K7035" s="1" t="s">
        <v>13</v>
      </c>
      <c r="L7035" s="1" t="s">
        <v>5</v>
      </c>
      <c r="M7035" s="1" t="s">
        <v>645</v>
      </c>
      <c r="N7035" s="1" t="s">
        <v>7</v>
      </c>
      <c r="O7035" s="6"/>
    </row>
    <row r="7036">
      <c r="A7036" s="5">
        <v>500489.0</v>
      </c>
      <c r="B7036" s="2">
        <v>46081.0</v>
      </c>
      <c r="C7036" s="1" t="s">
        <v>266</v>
      </c>
      <c r="D7036" s="7">
        <v>4257.0</v>
      </c>
      <c r="E7036" s="4">
        <v>46079.0</v>
      </c>
      <c r="F7036" s="5">
        <v>10.0</v>
      </c>
      <c r="G7036" s="5">
        <v>5000.0</v>
      </c>
      <c r="H7036" s="5">
        <v>50015.0</v>
      </c>
      <c r="I7036" s="1" t="s">
        <v>644</v>
      </c>
      <c r="J7036" s="1" t="s">
        <v>267</v>
      </c>
      <c r="K7036" s="1" t="s">
        <v>13</v>
      </c>
      <c r="L7036" s="1" t="s">
        <v>5</v>
      </c>
      <c r="M7036" s="1" t="s">
        <v>645</v>
      </c>
      <c r="N7036" s="1" t="s">
        <v>7</v>
      </c>
      <c r="O7036" s="6"/>
    </row>
    <row r="7037">
      <c r="A7037" s="5">
        <v>500489.0</v>
      </c>
      <c r="B7037" s="2">
        <v>46081.0</v>
      </c>
      <c r="C7037" s="1" t="s">
        <v>266</v>
      </c>
      <c r="D7037" s="7">
        <v>4611.0</v>
      </c>
      <c r="E7037" s="4">
        <v>46079.0</v>
      </c>
      <c r="F7037" s="5">
        <v>5.0</v>
      </c>
      <c r="G7037" s="5">
        <v>1573.0</v>
      </c>
      <c r="H7037" s="5">
        <v>7881.0</v>
      </c>
      <c r="I7037" s="1" t="s">
        <v>644</v>
      </c>
      <c r="J7037" s="1" t="s">
        <v>267</v>
      </c>
      <c r="K7037" s="1" t="s">
        <v>13</v>
      </c>
      <c r="L7037" s="1" t="s">
        <v>5</v>
      </c>
      <c r="M7037" s="1" t="s">
        <v>645</v>
      </c>
      <c r="N7037" s="1" t="s">
        <v>7</v>
      </c>
      <c r="O7037" s="6"/>
    </row>
    <row r="7038">
      <c r="A7038" s="5">
        <v>500489.0</v>
      </c>
      <c r="B7038" s="2">
        <v>46081.0</v>
      </c>
      <c r="C7038" s="1" t="s">
        <v>266</v>
      </c>
      <c r="D7038" s="7">
        <v>4535.0</v>
      </c>
      <c r="E7038" s="4">
        <v>46079.0</v>
      </c>
      <c r="F7038" s="5">
        <v>5.0</v>
      </c>
      <c r="G7038" s="5">
        <v>2257.0</v>
      </c>
      <c r="H7038" s="5">
        <v>11301.0</v>
      </c>
      <c r="I7038" s="1" t="s">
        <v>644</v>
      </c>
      <c r="J7038" s="1" t="s">
        <v>267</v>
      </c>
      <c r="K7038" s="1" t="s">
        <v>13</v>
      </c>
      <c r="L7038" s="1" t="s">
        <v>5</v>
      </c>
      <c r="M7038" s="1" t="s">
        <v>645</v>
      </c>
      <c r="N7038" s="1" t="s">
        <v>7</v>
      </c>
      <c r="O7038" s="6"/>
    </row>
    <row r="7039">
      <c r="A7039" s="5">
        <v>500489.0</v>
      </c>
      <c r="B7039" s="2">
        <v>46081.0</v>
      </c>
      <c r="C7039" s="1" t="s">
        <v>266</v>
      </c>
      <c r="D7039" s="7">
        <v>4270.0</v>
      </c>
      <c r="E7039" s="4">
        <v>46079.0</v>
      </c>
      <c r="F7039" s="5">
        <v>10.0</v>
      </c>
      <c r="G7039" s="5">
        <v>4001.0</v>
      </c>
      <c r="H7039" s="5">
        <v>40024.0</v>
      </c>
      <c r="I7039" s="1" t="s">
        <v>644</v>
      </c>
      <c r="J7039" s="1" t="s">
        <v>267</v>
      </c>
      <c r="K7039" s="1" t="s">
        <v>13</v>
      </c>
      <c r="L7039" s="1" t="s">
        <v>5</v>
      </c>
      <c r="M7039" s="1" t="s">
        <v>645</v>
      </c>
      <c r="N7039" s="1" t="s">
        <v>7</v>
      </c>
      <c r="O7039" s="6"/>
    </row>
    <row r="7040">
      <c r="A7040" s="5">
        <v>500489.0</v>
      </c>
      <c r="B7040" s="2">
        <v>46081.0</v>
      </c>
      <c r="C7040" s="1" t="s">
        <v>266</v>
      </c>
      <c r="D7040" s="7">
        <v>4282.0</v>
      </c>
      <c r="E7040" s="4">
        <v>46079.0</v>
      </c>
      <c r="F7040" s="5">
        <v>5.0</v>
      </c>
      <c r="G7040" s="5">
        <v>3999.0</v>
      </c>
      <c r="H7040" s="5">
        <v>20012.0</v>
      </c>
      <c r="I7040" s="1" t="s">
        <v>644</v>
      </c>
      <c r="J7040" s="1" t="s">
        <v>267</v>
      </c>
      <c r="K7040" s="1" t="s">
        <v>13</v>
      </c>
      <c r="L7040" s="1" t="s">
        <v>5</v>
      </c>
      <c r="M7040" s="1" t="s">
        <v>645</v>
      </c>
      <c r="N7040" s="1" t="s">
        <v>7</v>
      </c>
      <c r="O7040" s="6"/>
    </row>
    <row r="7041">
      <c r="A7041" s="5">
        <v>500489.0</v>
      </c>
      <c r="B7041" s="2">
        <v>46081.0</v>
      </c>
      <c r="C7041" s="1" t="s">
        <v>266</v>
      </c>
      <c r="D7041" s="7">
        <v>4011.0</v>
      </c>
      <c r="E7041" s="4">
        <v>46079.0</v>
      </c>
      <c r="F7041" s="5">
        <v>60.0</v>
      </c>
      <c r="G7041" s="5">
        <v>592.0</v>
      </c>
      <c r="H7041" s="5">
        <v>35540.0</v>
      </c>
      <c r="I7041" s="1" t="s">
        <v>644</v>
      </c>
      <c r="J7041" s="1" t="s">
        <v>267</v>
      </c>
      <c r="K7041" s="1" t="s">
        <v>13</v>
      </c>
      <c r="L7041" s="1" t="s">
        <v>5</v>
      </c>
      <c r="M7041" s="1" t="s">
        <v>645</v>
      </c>
      <c r="N7041" s="1" t="s">
        <v>7</v>
      </c>
      <c r="O7041" s="6"/>
    </row>
    <row r="7042">
      <c r="A7042" s="5">
        <v>500489.0</v>
      </c>
      <c r="B7042" s="2">
        <v>46081.0</v>
      </c>
      <c r="C7042" s="1" t="s">
        <v>266</v>
      </c>
      <c r="D7042" s="7">
        <v>4363.0</v>
      </c>
      <c r="E7042" s="4">
        <v>46079.0</v>
      </c>
      <c r="F7042" s="5">
        <v>2.0</v>
      </c>
      <c r="G7042" s="5">
        <v>4999.0</v>
      </c>
      <c r="H7042" s="5">
        <v>10014.0</v>
      </c>
      <c r="I7042" s="1" t="s">
        <v>644</v>
      </c>
      <c r="J7042" s="1" t="s">
        <v>267</v>
      </c>
      <c r="K7042" s="1" t="s">
        <v>13</v>
      </c>
      <c r="L7042" s="1" t="s">
        <v>5</v>
      </c>
      <c r="M7042" s="1" t="s">
        <v>645</v>
      </c>
      <c r="N7042" s="1" t="s">
        <v>7</v>
      </c>
      <c r="O7042" s="6"/>
    </row>
    <row r="7043">
      <c r="A7043" s="5">
        <v>500489.0</v>
      </c>
      <c r="B7043" s="2">
        <v>46081.0</v>
      </c>
      <c r="C7043" s="1" t="s">
        <v>266</v>
      </c>
      <c r="D7043" s="7">
        <v>4612.0</v>
      </c>
      <c r="E7043" s="4">
        <v>46079.0</v>
      </c>
      <c r="F7043" s="5">
        <v>5.0</v>
      </c>
      <c r="G7043" s="5">
        <v>1761.0</v>
      </c>
      <c r="H7043" s="5">
        <v>8821.0</v>
      </c>
      <c r="I7043" s="1" t="s">
        <v>644</v>
      </c>
      <c r="J7043" s="1" t="s">
        <v>267</v>
      </c>
      <c r="K7043" s="1" t="s">
        <v>13</v>
      </c>
      <c r="L7043" s="1" t="s">
        <v>5</v>
      </c>
      <c r="M7043" s="1" t="s">
        <v>645</v>
      </c>
      <c r="N7043" s="1" t="s">
        <v>7</v>
      </c>
      <c r="O7043" s="6"/>
    </row>
    <row r="7044">
      <c r="A7044" s="5">
        <v>500489.0</v>
      </c>
      <c r="B7044" s="2">
        <v>46081.0</v>
      </c>
      <c r="C7044" s="1" t="s">
        <v>266</v>
      </c>
      <c r="D7044" s="7">
        <v>4734.0</v>
      </c>
      <c r="E7044" s="4">
        <v>46079.0</v>
      </c>
      <c r="F7044" s="5">
        <v>2.0</v>
      </c>
      <c r="G7044" s="5">
        <v>1017.0</v>
      </c>
      <c r="H7044" s="5">
        <v>2050.0</v>
      </c>
      <c r="I7044" s="1" t="s">
        <v>644</v>
      </c>
      <c r="J7044" s="1" t="s">
        <v>267</v>
      </c>
      <c r="K7044" s="1" t="s">
        <v>13</v>
      </c>
      <c r="L7044" s="1" t="s">
        <v>5</v>
      </c>
      <c r="M7044" s="1" t="s">
        <v>645</v>
      </c>
      <c r="N7044" s="1" t="s">
        <v>7</v>
      </c>
      <c r="O7044" s="6"/>
    </row>
    <row r="7045">
      <c r="A7045" s="5">
        <v>500489.0</v>
      </c>
      <c r="B7045" s="2">
        <v>46081.0</v>
      </c>
      <c r="C7045" s="1" t="s">
        <v>266</v>
      </c>
      <c r="D7045" s="7">
        <v>4602.0</v>
      </c>
      <c r="E7045" s="4">
        <v>46079.0</v>
      </c>
      <c r="F7045" s="5">
        <v>5.0</v>
      </c>
      <c r="G7045" s="5">
        <v>1834.0</v>
      </c>
      <c r="H7045" s="5">
        <v>9185.0</v>
      </c>
      <c r="I7045" s="1" t="s">
        <v>644</v>
      </c>
      <c r="J7045" s="1" t="s">
        <v>267</v>
      </c>
      <c r="K7045" s="1" t="s">
        <v>13</v>
      </c>
      <c r="L7045" s="1" t="s">
        <v>5</v>
      </c>
      <c r="M7045" s="1" t="s">
        <v>645</v>
      </c>
      <c r="N7045" s="1" t="s">
        <v>7</v>
      </c>
      <c r="O7045" s="6"/>
    </row>
    <row r="7046">
      <c r="A7046" s="5">
        <v>500489.0</v>
      </c>
      <c r="B7046" s="2">
        <v>46081.0</v>
      </c>
      <c r="C7046" s="1" t="s">
        <v>266</v>
      </c>
      <c r="D7046" s="7">
        <v>4580.0</v>
      </c>
      <c r="E7046" s="4">
        <v>46079.0</v>
      </c>
      <c r="F7046" s="5">
        <v>5.0</v>
      </c>
      <c r="G7046" s="5">
        <v>2035.0</v>
      </c>
      <c r="H7046" s="5">
        <v>10189.0</v>
      </c>
      <c r="I7046" s="1" t="s">
        <v>644</v>
      </c>
      <c r="J7046" s="1" t="s">
        <v>267</v>
      </c>
      <c r="K7046" s="1" t="s">
        <v>13</v>
      </c>
      <c r="L7046" s="1" t="s">
        <v>5</v>
      </c>
      <c r="M7046" s="1" t="s">
        <v>645</v>
      </c>
      <c r="N7046" s="1" t="s">
        <v>7</v>
      </c>
      <c r="O7046" s="6"/>
    </row>
    <row r="7047">
      <c r="A7047" s="5">
        <v>500489.0</v>
      </c>
      <c r="B7047" s="2">
        <v>46081.0</v>
      </c>
      <c r="C7047" s="1" t="s">
        <v>266</v>
      </c>
      <c r="D7047" s="7">
        <v>4258.0</v>
      </c>
      <c r="E7047" s="4">
        <v>46079.0</v>
      </c>
      <c r="F7047" s="5">
        <v>10.0</v>
      </c>
      <c r="G7047" s="5">
        <v>4001.0</v>
      </c>
      <c r="H7047" s="5">
        <v>40027.0</v>
      </c>
      <c r="I7047" s="1" t="s">
        <v>644</v>
      </c>
      <c r="J7047" s="1" t="s">
        <v>267</v>
      </c>
      <c r="K7047" s="1" t="s">
        <v>13</v>
      </c>
      <c r="L7047" s="1" t="s">
        <v>5</v>
      </c>
      <c r="M7047" s="1" t="s">
        <v>645</v>
      </c>
      <c r="N7047" s="1" t="s">
        <v>7</v>
      </c>
      <c r="O7047" s="6"/>
    </row>
    <row r="7048">
      <c r="A7048" s="5">
        <v>114663.0</v>
      </c>
      <c r="B7048" s="2">
        <v>46094.0</v>
      </c>
      <c r="C7048" s="1" t="s">
        <v>24</v>
      </c>
      <c r="D7048" s="3" t="s">
        <v>1192</v>
      </c>
      <c r="E7048" s="4">
        <v>46107.0</v>
      </c>
      <c r="F7048" s="5">
        <v>1100.0</v>
      </c>
      <c r="G7048" s="5">
        <v>43.0</v>
      </c>
      <c r="H7048" s="5">
        <v>47196.0</v>
      </c>
      <c r="I7048" s="1" t="s">
        <v>1104</v>
      </c>
      <c r="J7048" s="1" t="s">
        <v>27</v>
      </c>
      <c r="K7048" s="1" t="s">
        <v>28</v>
      </c>
      <c r="L7048" s="1" t="s">
        <v>5</v>
      </c>
      <c r="M7048" s="1" t="s">
        <v>1105</v>
      </c>
      <c r="N7048" s="1" t="s">
        <v>7</v>
      </c>
      <c r="O7048" s="6"/>
    </row>
    <row r="7049">
      <c r="A7049" s="5">
        <v>500497.0</v>
      </c>
      <c r="B7049" s="2">
        <v>46095.0</v>
      </c>
      <c r="C7049" s="1" t="s">
        <v>664</v>
      </c>
      <c r="D7049" s="7">
        <v>4018.0</v>
      </c>
      <c r="E7049" s="4">
        <v>46107.0</v>
      </c>
      <c r="F7049" s="5">
        <v>4.0</v>
      </c>
      <c r="G7049" s="5">
        <v>851.0</v>
      </c>
      <c r="H7049" s="5">
        <v>3341.0</v>
      </c>
      <c r="I7049" s="1" t="s">
        <v>644</v>
      </c>
      <c r="J7049" s="1" t="s">
        <v>221</v>
      </c>
      <c r="K7049" s="1" t="s">
        <v>111</v>
      </c>
      <c r="L7049" s="1" t="s">
        <v>5</v>
      </c>
      <c r="M7049" s="1" t="s">
        <v>645</v>
      </c>
      <c r="N7049" s="1" t="s">
        <v>7</v>
      </c>
      <c r="O7049" s="6"/>
    </row>
    <row r="7050">
      <c r="A7050" s="5">
        <v>500497.0</v>
      </c>
      <c r="B7050" s="2">
        <v>46095.0</v>
      </c>
      <c r="C7050" s="1" t="s">
        <v>664</v>
      </c>
      <c r="D7050" s="7">
        <v>4302.0</v>
      </c>
      <c r="E7050" s="4">
        <v>46107.0</v>
      </c>
      <c r="F7050" s="5">
        <v>3.0</v>
      </c>
      <c r="G7050" s="5">
        <v>4000.0</v>
      </c>
      <c r="H7050" s="5">
        <v>11767.0</v>
      </c>
      <c r="I7050" s="1" t="s">
        <v>644</v>
      </c>
      <c r="J7050" s="1" t="s">
        <v>221</v>
      </c>
      <c r="K7050" s="1" t="s">
        <v>111</v>
      </c>
      <c r="L7050" s="1" t="s">
        <v>5</v>
      </c>
      <c r="M7050" s="1" t="s">
        <v>645</v>
      </c>
      <c r="N7050" s="1" t="s">
        <v>7</v>
      </c>
      <c r="O7050" s="6"/>
    </row>
    <row r="7051">
      <c r="A7051" s="5">
        <v>114825.0</v>
      </c>
      <c r="B7051" s="2">
        <v>46101.0</v>
      </c>
      <c r="C7051" s="1" t="s">
        <v>1094</v>
      </c>
      <c r="D7051" s="7">
        <v>321.0</v>
      </c>
      <c r="E7051" s="4">
        <v>46107.0</v>
      </c>
      <c r="F7051" s="5">
        <v>200.0</v>
      </c>
      <c r="G7051" s="5">
        <v>36.0</v>
      </c>
      <c r="H7051" s="5">
        <v>7100.0</v>
      </c>
      <c r="I7051" s="1" t="s">
        <v>33</v>
      </c>
      <c r="J7051" s="1" t="s">
        <v>224</v>
      </c>
      <c r="K7051" s="1" t="s">
        <v>111</v>
      </c>
      <c r="L7051" s="1" t="s">
        <v>5</v>
      </c>
      <c r="M7051" s="1" t="s">
        <v>23</v>
      </c>
      <c r="N7051" s="1" t="s">
        <v>7</v>
      </c>
      <c r="O7051" s="6"/>
    </row>
    <row r="7052">
      <c r="A7052" s="5">
        <v>114825.0</v>
      </c>
      <c r="B7052" s="2">
        <v>46101.0</v>
      </c>
      <c r="C7052" s="1" t="s">
        <v>1094</v>
      </c>
      <c r="D7052" s="7">
        <v>323.0</v>
      </c>
      <c r="E7052" s="4">
        <v>46107.0</v>
      </c>
      <c r="F7052" s="5">
        <v>1100.0</v>
      </c>
      <c r="G7052" s="5">
        <v>42.0</v>
      </c>
      <c r="H7052" s="5">
        <v>45699.0</v>
      </c>
      <c r="I7052" s="1" t="s">
        <v>33</v>
      </c>
      <c r="J7052" s="1" t="s">
        <v>224</v>
      </c>
      <c r="K7052" s="1" t="s">
        <v>111</v>
      </c>
      <c r="L7052" s="1" t="s">
        <v>5</v>
      </c>
      <c r="M7052" s="1" t="s">
        <v>23</v>
      </c>
      <c r="N7052" s="1" t="s">
        <v>7</v>
      </c>
      <c r="O7052" s="6"/>
    </row>
    <row r="7053">
      <c r="A7053" s="5">
        <v>114825.0</v>
      </c>
      <c r="B7053" s="2">
        <v>46101.0</v>
      </c>
      <c r="C7053" s="1" t="s">
        <v>1094</v>
      </c>
      <c r="D7053" s="7">
        <v>324.0</v>
      </c>
      <c r="E7053" s="4">
        <v>46107.0</v>
      </c>
      <c r="F7053" s="5">
        <v>900.0</v>
      </c>
      <c r="G7053" s="5">
        <v>52.0</v>
      </c>
      <c r="H7053" s="5">
        <v>45964.0</v>
      </c>
      <c r="I7053" s="1" t="s">
        <v>33</v>
      </c>
      <c r="J7053" s="1" t="s">
        <v>224</v>
      </c>
      <c r="K7053" s="1" t="s">
        <v>111</v>
      </c>
      <c r="L7053" s="1" t="s">
        <v>5</v>
      </c>
      <c r="M7053" s="1" t="s">
        <v>23</v>
      </c>
      <c r="N7053" s="1" t="s">
        <v>7</v>
      </c>
      <c r="O7053" s="6"/>
    </row>
    <row r="7054">
      <c r="A7054" s="5">
        <v>114825.0</v>
      </c>
      <c r="B7054" s="2">
        <v>46101.0</v>
      </c>
      <c r="C7054" s="1" t="s">
        <v>1094</v>
      </c>
      <c r="D7054" s="7">
        <v>325.0</v>
      </c>
      <c r="E7054" s="4">
        <v>46107.0</v>
      </c>
      <c r="F7054" s="5">
        <v>200.0</v>
      </c>
      <c r="G7054" s="5">
        <v>62.0</v>
      </c>
      <c r="H7054" s="5">
        <v>12120.0</v>
      </c>
      <c r="I7054" s="1" t="s">
        <v>33</v>
      </c>
      <c r="J7054" s="1" t="s">
        <v>224</v>
      </c>
      <c r="K7054" s="1" t="s">
        <v>111</v>
      </c>
      <c r="L7054" s="1" t="s">
        <v>5</v>
      </c>
      <c r="M7054" s="1" t="s">
        <v>23</v>
      </c>
      <c r="N7054" s="1" t="s">
        <v>7</v>
      </c>
      <c r="O7054" s="6"/>
    </row>
    <row r="7055">
      <c r="A7055" s="5">
        <v>114825.0</v>
      </c>
      <c r="B7055" s="2">
        <v>46101.0</v>
      </c>
      <c r="C7055" s="1" t="s">
        <v>1094</v>
      </c>
      <c r="D7055" s="7">
        <v>326.0</v>
      </c>
      <c r="E7055" s="4">
        <v>46107.0</v>
      </c>
      <c r="F7055" s="5">
        <v>100.0</v>
      </c>
      <c r="G7055" s="5">
        <v>74.0</v>
      </c>
      <c r="H7055" s="5">
        <v>7274.0</v>
      </c>
      <c r="I7055" s="1" t="s">
        <v>33</v>
      </c>
      <c r="J7055" s="1" t="s">
        <v>224</v>
      </c>
      <c r="K7055" s="1" t="s">
        <v>111</v>
      </c>
      <c r="L7055" s="1" t="s">
        <v>5</v>
      </c>
      <c r="M7055" s="1" t="s">
        <v>23</v>
      </c>
      <c r="N7055" s="1" t="s">
        <v>7</v>
      </c>
      <c r="O7055" s="6"/>
    </row>
    <row r="7056">
      <c r="A7056" s="5">
        <v>500509.0</v>
      </c>
      <c r="B7056" s="2">
        <v>46101.0</v>
      </c>
      <c r="C7056" s="1" t="s">
        <v>986</v>
      </c>
      <c r="D7056" s="7">
        <v>4353.0</v>
      </c>
      <c r="E7056" s="4">
        <v>46107.0</v>
      </c>
      <c r="F7056" s="5">
        <v>3.0</v>
      </c>
      <c r="G7056" s="5">
        <v>4001.0</v>
      </c>
      <c r="H7056" s="5">
        <v>11768.0</v>
      </c>
      <c r="I7056" s="1" t="s">
        <v>644</v>
      </c>
      <c r="J7056" s="1" t="s">
        <v>878</v>
      </c>
      <c r="K7056" s="1" t="s">
        <v>13</v>
      </c>
      <c r="L7056" s="1" t="s">
        <v>5</v>
      </c>
      <c r="M7056" s="1" t="s">
        <v>645</v>
      </c>
      <c r="N7056" s="1" t="s">
        <v>7</v>
      </c>
      <c r="O7056" s="6"/>
    </row>
    <row r="7057">
      <c r="A7057" s="5">
        <v>500509.0</v>
      </c>
      <c r="B7057" s="2">
        <v>46101.0</v>
      </c>
      <c r="C7057" s="1" t="s">
        <v>986</v>
      </c>
      <c r="D7057" s="7">
        <v>4259.0</v>
      </c>
      <c r="E7057" s="4">
        <v>46107.0</v>
      </c>
      <c r="F7057" s="5">
        <v>2.0</v>
      </c>
      <c r="G7057" s="5">
        <v>4001.0</v>
      </c>
      <c r="H7057" s="5">
        <v>7848.0</v>
      </c>
      <c r="I7057" s="1" t="s">
        <v>644</v>
      </c>
      <c r="J7057" s="1" t="s">
        <v>878</v>
      </c>
      <c r="K7057" s="1" t="s">
        <v>13</v>
      </c>
      <c r="L7057" s="1" t="s">
        <v>5</v>
      </c>
      <c r="M7057" s="1" t="s">
        <v>645</v>
      </c>
      <c r="N7057" s="1" t="s">
        <v>7</v>
      </c>
      <c r="O7057" s="6"/>
    </row>
    <row r="7058">
      <c r="A7058" s="5">
        <v>500509.0</v>
      </c>
      <c r="B7058" s="2">
        <v>46101.0</v>
      </c>
      <c r="C7058" s="1" t="s">
        <v>986</v>
      </c>
      <c r="D7058" s="7">
        <v>4258.0</v>
      </c>
      <c r="E7058" s="4">
        <v>46107.0</v>
      </c>
      <c r="F7058" s="5">
        <v>1.0</v>
      </c>
      <c r="G7058" s="5">
        <v>4000.0</v>
      </c>
      <c r="H7058" s="5">
        <v>3926.0</v>
      </c>
      <c r="I7058" s="1" t="s">
        <v>644</v>
      </c>
      <c r="J7058" s="1" t="s">
        <v>878</v>
      </c>
      <c r="K7058" s="1" t="s">
        <v>13</v>
      </c>
      <c r="L7058" s="1" t="s">
        <v>5</v>
      </c>
      <c r="M7058" s="1" t="s">
        <v>645</v>
      </c>
      <c r="N7058" s="1" t="s">
        <v>7</v>
      </c>
      <c r="O7058" s="6"/>
    </row>
    <row r="7059">
      <c r="A7059" s="5">
        <v>114843.0</v>
      </c>
      <c r="B7059" s="2">
        <v>46101.0</v>
      </c>
      <c r="C7059" s="1" t="s">
        <v>11</v>
      </c>
      <c r="D7059" s="3" t="s">
        <v>966</v>
      </c>
      <c r="E7059" s="4">
        <v>46107.0</v>
      </c>
      <c r="F7059" s="5">
        <v>184.0</v>
      </c>
      <c r="G7059" s="5">
        <v>137.0</v>
      </c>
      <c r="H7059" s="5">
        <v>25263.0</v>
      </c>
      <c r="I7059" s="1" t="s">
        <v>21</v>
      </c>
      <c r="J7059" s="1" t="s">
        <v>12</v>
      </c>
      <c r="K7059" s="1" t="s">
        <v>13</v>
      </c>
      <c r="L7059" s="1" t="s">
        <v>5</v>
      </c>
      <c r="M7059" s="1" t="s">
        <v>23</v>
      </c>
      <c r="N7059" s="1" t="s">
        <v>7</v>
      </c>
      <c r="O7059" s="6"/>
    </row>
    <row r="7060">
      <c r="A7060" s="5">
        <v>114898.0</v>
      </c>
      <c r="B7060" s="2">
        <v>46101.0</v>
      </c>
      <c r="C7060" s="1" t="s">
        <v>24</v>
      </c>
      <c r="D7060" s="3" t="s">
        <v>325</v>
      </c>
      <c r="E7060" s="4">
        <v>46107.0</v>
      </c>
      <c r="F7060" s="5">
        <v>14.0</v>
      </c>
      <c r="G7060" s="5">
        <v>787.0</v>
      </c>
      <c r="H7060" s="5">
        <v>10802.0</v>
      </c>
      <c r="I7060" s="1" t="s">
        <v>21</v>
      </c>
      <c r="J7060" s="1" t="s">
        <v>27</v>
      </c>
      <c r="K7060" s="1" t="s">
        <v>28</v>
      </c>
      <c r="L7060" s="1" t="s">
        <v>5</v>
      </c>
      <c r="M7060" s="1" t="s">
        <v>23</v>
      </c>
      <c r="N7060" s="1" t="s">
        <v>7</v>
      </c>
      <c r="O7060" s="6"/>
    </row>
    <row r="7061">
      <c r="A7061" s="5">
        <v>114898.0</v>
      </c>
      <c r="B7061" s="2">
        <v>46101.0</v>
      </c>
      <c r="C7061" s="1" t="s">
        <v>24</v>
      </c>
      <c r="D7061" s="3" t="s">
        <v>1157</v>
      </c>
      <c r="E7061" s="4">
        <v>46107.0</v>
      </c>
      <c r="F7061" s="5">
        <v>13.0</v>
      </c>
      <c r="G7061" s="5">
        <v>214.0</v>
      </c>
      <c r="H7061" s="5">
        <v>2728.0</v>
      </c>
      <c r="I7061" s="1" t="s">
        <v>21</v>
      </c>
      <c r="J7061" s="1" t="s">
        <v>27</v>
      </c>
      <c r="K7061" s="1" t="s">
        <v>28</v>
      </c>
      <c r="L7061" s="1" t="s">
        <v>5</v>
      </c>
      <c r="M7061" s="1" t="s">
        <v>23</v>
      </c>
      <c r="N7061" s="1" t="s">
        <v>7</v>
      </c>
      <c r="O7061" s="6"/>
    </row>
    <row r="7062">
      <c r="A7062" s="5">
        <v>114898.0</v>
      </c>
      <c r="B7062" s="2">
        <v>46101.0</v>
      </c>
      <c r="C7062" s="1" t="s">
        <v>24</v>
      </c>
      <c r="D7062" s="3" t="s">
        <v>31</v>
      </c>
      <c r="E7062" s="4">
        <v>46107.0</v>
      </c>
      <c r="F7062" s="5">
        <v>12.0</v>
      </c>
      <c r="G7062" s="5">
        <v>739.0</v>
      </c>
      <c r="H7062" s="5">
        <v>8694.0</v>
      </c>
      <c r="I7062" s="1" t="s">
        <v>21</v>
      </c>
      <c r="J7062" s="1" t="s">
        <v>27</v>
      </c>
      <c r="K7062" s="1" t="s">
        <v>28</v>
      </c>
      <c r="L7062" s="1" t="s">
        <v>5</v>
      </c>
      <c r="M7062" s="1" t="s">
        <v>23</v>
      </c>
      <c r="N7062" s="1" t="s">
        <v>7</v>
      </c>
      <c r="O7062" s="6"/>
    </row>
    <row r="7063">
      <c r="A7063" s="5">
        <v>114898.0</v>
      </c>
      <c r="B7063" s="2">
        <v>46101.0</v>
      </c>
      <c r="C7063" s="1" t="s">
        <v>24</v>
      </c>
      <c r="D7063" s="3" t="s">
        <v>686</v>
      </c>
      <c r="E7063" s="4">
        <v>46107.0</v>
      </c>
      <c r="F7063" s="5">
        <v>22.0</v>
      </c>
      <c r="G7063" s="5">
        <v>666.0</v>
      </c>
      <c r="H7063" s="5">
        <v>14360.0</v>
      </c>
      <c r="I7063" s="1" t="s">
        <v>21</v>
      </c>
      <c r="J7063" s="1" t="s">
        <v>27</v>
      </c>
      <c r="K7063" s="1" t="s">
        <v>28</v>
      </c>
      <c r="L7063" s="1" t="s">
        <v>5</v>
      </c>
      <c r="M7063" s="1" t="s">
        <v>23</v>
      </c>
      <c r="N7063" s="1" t="s">
        <v>7</v>
      </c>
      <c r="O7063" s="6"/>
    </row>
    <row r="7064">
      <c r="A7064" s="5">
        <v>114898.0</v>
      </c>
      <c r="B7064" s="2">
        <v>46101.0</v>
      </c>
      <c r="C7064" s="1" t="s">
        <v>24</v>
      </c>
      <c r="D7064" s="3" t="s">
        <v>602</v>
      </c>
      <c r="E7064" s="4">
        <v>46107.0</v>
      </c>
      <c r="F7064" s="5">
        <v>22.0</v>
      </c>
      <c r="G7064" s="5">
        <v>756.0</v>
      </c>
      <c r="H7064" s="5">
        <v>16301.0</v>
      </c>
      <c r="I7064" s="1" t="s">
        <v>21</v>
      </c>
      <c r="J7064" s="1" t="s">
        <v>27</v>
      </c>
      <c r="K7064" s="1" t="s">
        <v>28</v>
      </c>
      <c r="L7064" s="1" t="s">
        <v>5</v>
      </c>
      <c r="M7064" s="1" t="s">
        <v>23</v>
      </c>
      <c r="N7064" s="1" t="s">
        <v>7</v>
      </c>
      <c r="O7064" s="6"/>
    </row>
    <row r="7065">
      <c r="A7065" s="5">
        <v>114898.0</v>
      </c>
      <c r="B7065" s="2">
        <v>46101.0</v>
      </c>
      <c r="C7065" s="1" t="s">
        <v>24</v>
      </c>
      <c r="D7065" s="3" t="s">
        <v>628</v>
      </c>
      <c r="E7065" s="4">
        <v>46107.0</v>
      </c>
      <c r="F7065" s="5">
        <v>66.0</v>
      </c>
      <c r="G7065" s="5">
        <v>213.0</v>
      </c>
      <c r="H7065" s="5">
        <v>13786.0</v>
      </c>
      <c r="I7065" s="1" t="s">
        <v>21</v>
      </c>
      <c r="J7065" s="1" t="s">
        <v>27</v>
      </c>
      <c r="K7065" s="1" t="s">
        <v>28</v>
      </c>
      <c r="L7065" s="1" t="s">
        <v>5</v>
      </c>
      <c r="M7065" s="1" t="s">
        <v>23</v>
      </c>
      <c r="N7065" s="1" t="s">
        <v>7</v>
      </c>
      <c r="O7065" s="6"/>
    </row>
    <row r="7066">
      <c r="A7066" s="5">
        <v>114898.0</v>
      </c>
      <c r="B7066" s="2">
        <v>46101.0</v>
      </c>
      <c r="C7066" s="1" t="s">
        <v>24</v>
      </c>
      <c r="D7066" s="3" t="s">
        <v>257</v>
      </c>
      <c r="E7066" s="4">
        <v>46107.0</v>
      </c>
      <c r="F7066" s="5">
        <v>13.0</v>
      </c>
      <c r="G7066" s="5">
        <v>739.0</v>
      </c>
      <c r="H7066" s="5">
        <v>9419.0</v>
      </c>
      <c r="I7066" s="1" t="s">
        <v>21</v>
      </c>
      <c r="J7066" s="1" t="s">
        <v>27</v>
      </c>
      <c r="K7066" s="1" t="s">
        <v>28</v>
      </c>
      <c r="L7066" s="1" t="s">
        <v>5</v>
      </c>
      <c r="M7066" s="1" t="s">
        <v>23</v>
      </c>
      <c r="N7066" s="1" t="s">
        <v>7</v>
      </c>
      <c r="O7066" s="6"/>
    </row>
    <row r="7067">
      <c r="A7067" s="5">
        <v>114898.0</v>
      </c>
      <c r="B7067" s="2">
        <v>46101.0</v>
      </c>
      <c r="C7067" s="1" t="s">
        <v>24</v>
      </c>
      <c r="D7067" s="3" t="s">
        <v>1021</v>
      </c>
      <c r="E7067" s="4">
        <v>46107.0</v>
      </c>
      <c r="F7067" s="5">
        <v>30.0</v>
      </c>
      <c r="G7067" s="5">
        <v>365.0</v>
      </c>
      <c r="H7067" s="5">
        <v>10726.0</v>
      </c>
      <c r="I7067" s="1" t="s">
        <v>21</v>
      </c>
      <c r="J7067" s="1" t="s">
        <v>27</v>
      </c>
      <c r="K7067" s="1" t="s">
        <v>28</v>
      </c>
      <c r="L7067" s="1" t="s">
        <v>5</v>
      </c>
      <c r="M7067" s="1" t="s">
        <v>23</v>
      </c>
      <c r="N7067" s="1" t="s">
        <v>7</v>
      </c>
      <c r="O7067" s="6"/>
    </row>
    <row r="7068">
      <c r="A7068" s="5">
        <v>114899.0</v>
      </c>
      <c r="B7068" s="2">
        <v>46101.0</v>
      </c>
      <c r="C7068" s="1" t="s">
        <v>24</v>
      </c>
      <c r="D7068" s="3" t="s">
        <v>1156</v>
      </c>
      <c r="E7068" s="4">
        <v>46107.0</v>
      </c>
      <c r="F7068" s="5">
        <v>13.0</v>
      </c>
      <c r="G7068" s="5">
        <v>208.0</v>
      </c>
      <c r="H7068" s="5">
        <v>2647.0</v>
      </c>
      <c r="I7068" s="1" t="s">
        <v>21</v>
      </c>
      <c r="J7068" s="1" t="s">
        <v>27</v>
      </c>
      <c r="K7068" s="1" t="s">
        <v>28</v>
      </c>
      <c r="L7068" s="1" t="s">
        <v>5</v>
      </c>
      <c r="M7068" s="1" t="s">
        <v>23</v>
      </c>
      <c r="N7068" s="1" t="s">
        <v>7</v>
      </c>
      <c r="O7068" s="6"/>
    </row>
    <row r="7069">
      <c r="A7069" s="5">
        <v>114899.0</v>
      </c>
      <c r="B7069" s="2">
        <v>46101.0</v>
      </c>
      <c r="C7069" s="1" t="s">
        <v>24</v>
      </c>
      <c r="D7069" s="7">
        <v>144.0</v>
      </c>
      <c r="E7069" s="4">
        <v>46107.0</v>
      </c>
      <c r="F7069" s="5">
        <v>180.0</v>
      </c>
      <c r="G7069" s="5">
        <v>98.0</v>
      </c>
      <c r="H7069" s="5">
        <v>17275.0</v>
      </c>
      <c r="I7069" s="1" t="s">
        <v>21</v>
      </c>
      <c r="J7069" s="1" t="s">
        <v>27</v>
      </c>
      <c r="K7069" s="1" t="s">
        <v>28</v>
      </c>
      <c r="L7069" s="1" t="s">
        <v>5</v>
      </c>
      <c r="M7069" s="1" t="s">
        <v>23</v>
      </c>
      <c r="N7069" s="1" t="s">
        <v>7</v>
      </c>
      <c r="O7069" s="6"/>
    </row>
    <row r="7070">
      <c r="A7070" s="5">
        <v>114899.0</v>
      </c>
      <c r="B7070" s="2">
        <v>46101.0</v>
      </c>
      <c r="C7070" s="1" t="s">
        <v>24</v>
      </c>
      <c r="D7070" s="7">
        <v>323.0</v>
      </c>
      <c r="E7070" s="4">
        <v>46107.0</v>
      </c>
      <c r="F7070" s="5">
        <v>500.0</v>
      </c>
      <c r="G7070" s="5">
        <v>42.0</v>
      </c>
      <c r="H7070" s="5">
        <v>20773.0</v>
      </c>
      <c r="I7070" s="1" t="s">
        <v>33</v>
      </c>
      <c r="J7070" s="1" t="s">
        <v>27</v>
      </c>
      <c r="K7070" s="1" t="s">
        <v>28</v>
      </c>
      <c r="L7070" s="1" t="s">
        <v>5</v>
      </c>
      <c r="M7070" s="1" t="s">
        <v>23</v>
      </c>
      <c r="N7070" s="1" t="s">
        <v>7</v>
      </c>
      <c r="O7070" s="6"/>
    </row>
    <row r="7071">
      <c r="A7071" s="5">
        <v>114899.0</v>
      </c>
      <c r="B7071" s="2">
        <v>46101.0</v>
      </c>
      <c r="C7071" s="1" t="s">
        <v>24</v>
      </c>
      <c r="D7071" s="3" t="s">
        <v>95</v>
      </c>
      <c r="E7071" s="4">
        <v>46107.0</v>
      </c>
      <c r="F7071" s="5">
        <v>90.0</v>
      </c>
      <c r="G7071" s="5">
        <v>77.0</v>
      </c>
      <c r="H7071" s="5">
        <v>6832.0</v>
      </c>
      <c r="I7071" s="1" t="s">
        <v>21</v>
      </c>
      <c r="J7071" s="1" t="s">
        <v>27</v>
      </c>
      <c r="K7071" s="1" t="s">
        <v>28</v>
      </c>
      <c r="L7071" s="1" t="s">
        <v>5</v>
      </c>
      <c r="M7071" s="1" t="s">
        <v>23</v>
      </c>
      <c r="N7071" s="1" t="s">
        <v>7</v>
      </c>
      <c r="O7071" s="6"/>
    </row>
    <row r="7072">
      <c r="A7072" s="5">
        <v>114899.0</v>
      </c>
      <c r="B7072" s="2">
        <v>46101.0</v>
      </c>
      <c r="C7072" s="1" t="s">
        <v>24</v>
      </c>
      <c r="D7072" s="7">
        <v>150.0</v>
      </c>
      <c r="E7072" s="4">
        <v>46107.0</v>
      </c>
      <c r="F7072" s="5">
        <v>28.0</v>
      </c>
      <c r="G7072" s="5">
        <v>647.0</v>
      </c>
      <c r="H7072" s="5">
        <v>17756.0</v>
      </c>
      <c r="I7072" s="1" t="s">
        <v>21</v>
      </c>
      <c r="J7072" s="1" t="s">
        <v>27</v>
      </c>
      <c r="K7072" s="1" t="s">
        <v>28</v>
      </c>
      <c r="L7072" s="1" t="s">
        <v>5</v>
      </c>
      <c r="M7072" s="1" t="s">
        <v>23</v>
      </c>
      <c r="N7072" s="1" t="s">
        <v>7</v>
      </c>
      <c r="O7072" s="6"/>
    </row>
    <row r="7073">
      <c r="A7073" s="5">
        <v>114899.0</v>
      </c>
      <c r="B7073" s="2">
        <v>46101.0</v>
      </c>
      <c r="C7073" s="1" t="s">
        <v>24</v>
      </c>
      <c r="D7073" s="7">
        <v>324.0</v>
      </c>
      <c r="E7073" s="4">
        <v>46107.0</v>
      </c>
      <c r="F7073" s="5">
        <v>500.0</v>
      </c>
      <c r="G7073" s="5">
        <v>52.0</v>
      </c>
      <c r="H7073" s="5">
        <v>25535.0</v>
      </c>
      <c r="I7073" s="1" t="s">
        <v>33</v>
      </c>
      <c r="J7073" s="1" t="s">
        <v>27</v>
      </c>
      <c r="K7073" s="1" t="s">
        <v>28</v>
      </c>
      <c r="L7073" s="1" t="s">
        <v>5</v>
      </c>
      <c r="M7073" s="1" t="s">
        <v>23</v>
      </c>
      <c r="N7073" s="1" t="s">
        <v>7</v>
      </c>
      <c r="O7073" s="6"/>
    </row>
    <row r="7074">
      <c r="A7074" s="5">
        <v>114899.0</v>
      </c>
      <c r="B7074" s="2">
        <v>46101.0</v>
      </c>
      <c r="C7074" s="1" t="s">
        <v>24</v>
      </c>
      <c r="D7074" s="7">
        <v>103.0</v>
      </c>
      <c r="E7074" s="4">
        <v>46107.0</v>
      </c>
      <c r="F7074" s="5">
        <v>108.0</v>
      </c>
      <c r="G7074" s="5">
        <v>53.0</v>
      </c>
      <c r="H7074" s="5">
        <v>5590.0</v>
      </c>
      <c r="I7074" s="1" t="s">
        <v>21</v>
      </c>
      <c r="J7074" s="1" t="s">
        <v>27</v>
      </c>
      <c r="K7074" s="1" t="s">
        <v>28</v>
      </c>
      <c r="L7074" s="1" t="s">
        <v>5</v>
      </c>
      <c r="M7074" s="1" t="s">
        <v>23</v>
      </c>
      <c r="N7074" s="1" t="s">
        <v>7</v>
      </c>
      <c r="O7074" s="6"/>
    </row>
    <row r="7075">
      <c r="A7075" s="5">
        <v>114899.0</v>
      </c>
      <c r="B7075" s="2">
        <v>46101.0</v>
      </c>
      <c r="C7075" s="1" t="s">
        <v>24</v>
      </c>
      <c r="D7075" s="7">
        <v>325.0</v>
      </c>
      <c r="E7075" s="4">
        <v>46107.0</v>
      </c>
      <c r="F7075" s="5">
        <v>200.0</v>
      </c>
      <c r="G7075" s="5">
        <v>62.0</v>
      </c>
      <c r="H7075" s="5">
        <v>12118.0</v>
      </c>
      <c r="I7075" s="1" t="s">
        <v>33</v>
      </c>
      <c r="J7075" s="1" t="s">
        <v>27</v>
      </c>
      <c r="K7075" s="1" t="s">
        <v>28</v>
      </c>
      <c r="L7075" s="1" t="s">
        <v>5</v>
      </c>
      <c r="M7075" s="1" t="s">
        <v>23</v>
      </c>
      <c r="N7075" s="1" t="s">
        <v>7</v>
      </c>
      <c r="O7075" s="6"/>
    </row>
    <row r="7076">
      <c r="A7076" s="5">
        <v>114899.0</v>
      </c>
      <c r="B7076" s="2">
        <v>46101.0</v>
      </c>
      <c r="C7076" s="1" t="s">
        <v>24</v>
      </c>
      <c r="D7076" s="3" t="s">
        <v>862</v>
      </c>
      <c r="E7076" s="4">
        <v>46107.0</v>
      </c>
      <c r="F7076" s="5">
        <v>30.0</v>
      </c>
      <c r="G7076" s="5">
        <v>104.0</v>
      </c>
      <c r="H7076" s="5">
        <v>3065.0</v>
      </c>
      <c r="I7076" s="1" t="s">
        <v>21</v>
      </c>
      <c r="J7076" s="1" t="s">
        <v>27</v>
      </c>
      <c r="K7076" s="1" t="s">
        <v>28</v>
      </c>
      <c r="L7076" s="1" t="s">
        <v>5</v>
      </c>
      <c r="M7076" s="1" t="s">
        <v>23</v>
      </c>
      <c r="N7076" s="1" t="s">
        <v>7</v>
      </c>
      <c r="O7076" s="6"/>
    </row>
    <row r="7077">
      <c r="A7077" s="5">
        <v>114899.0</v>
      </c>
      <c r="B7077" s="2">
        <v>46101.0</v>
      </c>
      <c r="C7077" s="1" t="s">
        <v>24</v>
      </c>
      <c r="D7077" s="7">
        <v>105.0</v>
      </c>
      <c r="E7077" s="4">
        <v>46107.0</v>
      </c>
      <c r="F7077" s="5">
        <v>64.0</v>
      </c>
      <c r="G7077" s="5">
        <v>282.0</v>
      </c>
      <c r="H7077" s="5">
        <v>17704.0</v>
      </c>
      <c r="I7077" s="1" t="s">
        <v>21</v>
      </c>
      <c r="J7077" s="1" t="s">
        <v>27</v>
      </c>
      <c r="K7077" s="1" t="s">
        <v>28</v>
      </c>
      <c r="L7077" s="1" t="s">
        <v>5</v>
      </c>
      <c r="M7077" s="1" t="s">
        <v>23</v>
      </c>
      <c r="N7077" s="1" t="s">
        <v>7</v>
      </c>
      <c r="O7077" s="6"/>
    </row>
    <row r="7078">
      <c r="A7078" s="5">
        <v>114899.0</v>
      </c>
      <c r="B7078" s="2">
        <v>46101.0</v>
      </c>
      <c r="C7078" s="1" t="s">
        <v>24</v>
      </c>
      <c r="D7078" s="7">
        <v>326.0</v>
      </c>
      <c r="E7078" s="4">
        <v>46107.0</v>
      </c>
      <c r="F7078" s="5">
        <v>200.0</v>
      </c>
      <c r="G7078" s="5">
        <v>74.0</v>
      </c>
      <c r="H7078" s="5">
        <v>14543.0</v>
      </c>
      <c r="I7078" s="1" t="s">
        <v>33</v>
      </c>
      <c r="J7078" s="1" t="s">
        <v>27</v>
      </c>
      <c r="K7078" s="1" t="s">
        <v>28</v>
      </c>
      <c r="L7078" s="1" t="s">
        <v>5</v>
      </c>
      <c r="M7078" s="1" t="s">
        <v>23</v>
      </c>
      <c r="N7078" s="1" t="s">
        <v>7</v>
      </c>
      <c r="O7078" s="6"/>
    </row>
    <row r="7079">
      <c r="A7079" s="5">
        <v>114899.0</v>
      </c>
      <c r="B7079" s="2">
        <v>46101.0</v>
      </c>
      <c r="C7079" s="1" t="s">
        <v>24</v>
      </c>
      <c r="D7079" s="3" t="s">
        <v>746</v>
      </c>
      <c r="E7079" s="4">
        <v>46107.0</v>
      </c>
      <c r="F7079" s="5">
        <v>100.0</v>
      </c>
      <c r="G7079" s="5">
        <v>82.0</v>
      </c>
      <c r="H7079" s="5">
        <v>8037.0</v>
      </c>
      <c r="I7079" s="1" t="s">
        <v>21</v>
      </c>
      <c r="J7079" s="1" t="s">
        <v>27</v>
      </c>
      <c r="K7079" s="1" t="s">
        <v>28</v>
      </c>
      <c r="L7079" s="1" t="s">
        <v>5</v>
      </c>
      <c r="M7079" s="1" t="s">
        <v>23</v>
      </c>
      <c r="N7079" s="1" t="s">
        <v>7</v>
      </c>
      <c r="O7079" s="6"/>
    </row>
    <row r="7080">
      <c r="A7080" s="5">
        <v>114899.0</v>
      </c>
      <c r="B7080" s="2">
        <v>46101.0</v>
      </c>
      <c r="C7080" s="1" t="s">
        <v>24</v>
      </c>
      <c r="D7080" s="7">
        <v>112.0</v>
      </c>
      <c r="E7080" s="4">
        <v>46107.0</v>
      </c>
      <c r="F7080" s="5">
        <v>168.0</v>
      </c>
      <c r="G7080" s="5">
        <v>45.0</v>
      </c>
      <c r="H7080" s="5">
        <v>7430.0</v>
      </c>
      <c r="I7080" s="1" t="s">
        <v>21</v>
      </c>
      <c r="J7080" s="1" t="s">
        <v>27</v>
      </c>
      <c r="K7080" s="1" t="s">
        <v>28</v>
      </c>
      <c r="L7080" s="1" t="s">
        <v>5</v>
      </c>
      <c r="M7080" s="1" t="s">
        <v>23</v>
      </c>
      <c r="N7080" s="1" t="s">
        <v>7</v>
      </c>
      <c r="O7080" s="6"/>
    </row>
    <row r="7081">
      <c r="A7081" s="5">
        <v>114899.0</v>
      </c>
      <c r="B7081" s="2">
        <v>46101.0</v>
      </c>
      <c r="C7081" s="1" t="s">
        <v>24</v>
      </c>
      <c r="D7081" s="7">
        <v>516.0</v>
      </c>
      <c r="E7081" s="4">
        <v>46107.0</v>
      </c>
      <c r="F7081" s="5">
        <v>20.0</v>
      </c>
      <c r="G7081" s="5">
        <v>302.0</v>
      </c>
      <c r="H7081" s="5">
        <v>5922.0</v>
      </c>
      <c r="I7081" s="1" t="s">
        <v>53</v>
      </c>
      <c r="J7081" s="1" t="s">
        <v>27</v>
      </c>
      <c r="K7081" s="1" t="s">
        <v>28</v>
      </c>
      <c r="L7081" s="1" t="s">
        <v>5</v>
      </c>
      <c r="M7081" s="1" t="s">
        <v>23</v>
      </c>
      <c r="N7081" s="1" t="s">
        <v>7</v>
      </c>
      <c r="O7081" s="6"/>
    </row>
    <row r="7082">
      <c r="A7082" s="5">
        <v>114899.0</v>
      </c>
      <c r="B7082" s="2">
        <v>46101.0</v>
      </c>
      <c r="C7082" s="1" t="s">
        <v>24</v>
      </c>
      <c r="D7082" s="3" t="s">
        <v>96</v>
      </c>
      <c r="E7082" s="4">
        <v>46107.0</v>
      </c>
      <c r="F7082" s="5">
        <v>48.0</v>
      </c>
      <c r="G7082" s="5">
        <v>323.0</v>
      </c>
      <c r="H7082" s="5">
        <v>15175.0</v>
      </c>
      <c r="I7082" s="1" t="s">
        <v>21</v>
      </c>
      <c r="J7082" s="1" t="s">
        <v>27</v>
      </c>
      <c r="K7082" s="1" t="s">
        <v>28</v>
      </c>
      <c r="L7082" s="1" t="s">
        <v>5</v>
      </c>
      <c r="M7082" s="1" t="s">
        <v>23</v>
      </c>
      <c r="N7082" s="1" t="s">
        <v>7</v>
      </c>
      <c r="O7082" s="6"/>
    </row>
    <row r="7083">
      <c r="A7083" s="5">
        <v>114899.0</v>
      </c>
      <c r="B7083" s="2">
        <v>46101.0</v>
      </c>
      <c r="C7083" s="1" t="s">
        <v>24</v>
      </c>
      <c r="D7083" s="3" t="s">
        <v>860</v>
      </c>
      <c r="E7083" s="4">
        <v>46107.0</v>
      </c>
      <c r="F7083" s="5">
        <v>108.0</v>
      </c>
      <c r="G7083" s="5">
        <v>75.0</v>
      </c>
      <c r="H7083" s="5">
        <v>7899.0</v>
      </c>
      <c r="I7083" s="1" t="s">
        <v>21</v>
      </c>
      <c r="J7083" s="1" t="s">
        <v>27</v>
      </c>
      <c r="K7083" s="1" t="s">
        <v>28</v>
      </c>
      <c r="L7083" s="1" t="s">
        <v>5</v>
      </c>
      <c r="M7083" s="1" t="s">
        <v>23</v>
      </c>
      <c r="N7083" s="1" t="s">
        <v>7</v>
      </c>
      <c r="O7083" s="6"/>
    </row>
    <row r="7084">
      <c r="A7084" s="5">
        <v>114899.0</v>
      </c>
      <c r="B7084" s="2">
        <v>46101.0</v>
      </c>
      <c r="C7084" s="1" t="s">
        <v>24</v>
      </c>
      <c r="D7084" s="7">
        <v>5211.0</v>
      </c>
      <c r="E7084" s="4">
        <v>46107.0</v>
      </c>
      <c r="F7084" s="5">
        <v>26.0</v>
      </c>
      <c r="G7084" s="5">
        <v>142.0</v>
      </c>
      <c r="H7084" s="5">
        <v>3622.0</v>
      </c>
      <c r="I7084" s="1" t="s">
        <v>21</v>
      </c>
      <c r="J7084" s="1" t="s">
        <v>27</v>
      </c>
      <c r="K7084" s="1" t="s">
        <v>28</v>
      </c>
      <c r="L7084" s="1" t="s">
        <v>5</v>
      </c>
      <c r="M7084" s="1" t="s">
        <v>23</v>
      </c>
      <c r="N7084" s="1" t="s">
        <v>7</v>
      </c>
      <c r="O7084" s="6"/>
    </row>
    <row r="7085">
      <c r="A7085" s="5">
        <v>114899.0</v>
      </c>
      <c r="B7085" s="2">
        <v>46101.0</v>
      </c>
      <c r="C7085" s="1" t="s">
        <v>24</v>
      </c>
      <c r="D7085" s="3" t="s">
        <v>35</v>
      </c>
      <c r="E7085" s="4">
        <v>46107.0</v>
      </c>
      <c r="F7085" s="5">
        <v>66.0</v>
      </c>
      <c r="G7085" s="5">
        <v>164.0</v>
      </c>
      <c r="H7085" s="5">
        <v>10619.0</v>
      </c>
      <c r="I7085" s="1" t="s">
        <v>21</v>
      </c>
      <c r="J7085" s="1" t="s">
        <v>27</v>
      </c>
      <c r="K7085" s="1" t="s">
        <v>28</v>
      </c>
      <c r="L7085" s="1" t="s">
        <v>5</v>
      </c>
      <c r="M7085" s="1" t="s">
        <v>23</v>
      </c>
      <c r="N7085" s="1" t="s">
        <v>7</v>
      </c>
      <c r="O7085" s="6"/>
    </row>
    <row r="7086">
      <c r="A7086" s="5">
        <v>114899.0</v>
      </c>
      <c r="B7086" s="2">
        <v>46101.0</v>
      </c>
      <c r="C7086" s="1" t="s">
        <v>24</v>
      </c>
      <c r="D7086" s="7">
        <v>124.0</v>
      </c>
      <c r="E7086" s="4">
        <v>46107.0</v>
      </c>
      <c r="F7086" s="5">
        <v>138.0</v>
      </c>
      <c r="G7086" s="5">
        <v>132.0</v>
      </c>
      <c r="H7086" s="5">
        <v>17918.0</v>
      </c>
      <c r="I7086" s="1" t="s">
        <v>21</v>
      </c>
      <c r="J7086" s="1" t="s">
        <v>27</v>
      </c>
      <c r="K7086" s="1" t="s">
        <v>28</v>
      </c>
      <c r="L7086" s="1" t="s">
        <v>5</v>
      </c>
      <c r="M7086" s="1" t="s">
        <v>23</v>
      </c>
      <c r="N7086" s="1" t="s">
        <v>7</v>
      </c>
      <c r="O7086" s="6"/>
    </row>
    <row r="7087">
      <c r="A7087" s="5">
        <v>114899.0</v>
      </c>
      <c r="B7087" s="2">
        <v>46101.0</v>
      </c>
      <c r="C7087" s="1" t="s">
        <v>24</v>
      </c>
      <c r="D7087" s="3" t="s">
        <v>98</v>
      </c>
      <c r="E7087" s="4">
        <v>46107.0</v>
      </c>
      <c r="F7087" s="5">
        <v>108.0</v>
      </c>
      <c r="G7087" s="5">
        <v>98.0</v>
      </c>
      <c r="H7087" s="5">
        <v>10359.0</v>
      </c>
      <c r="I7087" s="1" t="s">
        <v>21</v>
      </c>
      <c r="J7087" s="1" t="s">
        <v>27</v>
      </c>
      <c r="K7087" s="1" t="s">
        <v>28</v>
      </c>
      <c r="L7087" s="1" t="s">
        <v>5</v>
      </c>
      <c r="M7087" s="1" t="s">
        <v>23</v>
      </c>
      <c r="N7087" s="1" t="s">
        <v>7</v>
      </c>
      <c r="O7087" s="6"/>
    </row>
    <row r="7088">
      <c r="A7088" s="5">
        <v>203665.0</v>
      </c>
      <c r="B7088" s="2">
        <v>46104.0</v>
      </c>
      <c r="C7088" s="1" t="s">
        <v>122</v>
      </c>
      <c r="D7088" s="3" t="s">
        <v>277</v>
      </c>
      <c r="E7088" s="4">
        <v>46107.0</v>
      </c>
      <c r="F7088" s="5">
        <v>100.0</v>
      </c>
      <c r="G7088" s="5">
        <v>42.0</v>
      </c>
      <c r="H7088" s="5">
        <v>4107.0</v>
      </c>
      <c r="I7088" s="1" t="s">
        <v>75</v>
      </c>
      <c r="J7088" s="1" t="s">
        <v>123</v>
      </c>
      <c r="K7088" s="1" t="s">
        <v>13</v>
      </c>
      <c r="L7088" s="1" t="s">
        <v>5</v>
      </c>
      <c r="M7088" s="1" t="s">
        <v>6</v>
      </c>
      <c r="N7088" s="1" t="s">
        <v>7</v>
      </c>
      <c r="O7088" s="6"/>
    </row>
    <row r="7089">
      <c r="A7089" s="5">
        <v>203665.0</v>
      </c>
      <c r="B7089" s="2">
        <v>46104.0</v>
      </c>
      <c r="C7089" s="1" t="s">
        <v>122</v>
      </c>
      <c r="D7089" s="3" t="s">
        <v>85</v>
      </c>
      <c r="E7089" s="4">
        <v>46107.0</v>
      </c>
      <c r="F7089" s="5">
        <v>800.0</v>
      </c>
      <c r="G7089" s="5">
        <v>14.0</v>
      </c>
      <c r="H7089" s="5">
        <v>11228.0</v>
      </c>
      <c r="I7089" s="1" t="s">
        <v>75</v>
      </c>
      <c r="J7089" s="1" t="s">
        <v>123</v>
      </c>
      <c r="K7089" s="1" t="s">
        <v>13</v>
      </c>
      <c r="L7089" s="1" t="s">
        <v>5</v>
      </c>
      <c r="M7089" s="1" t="s">
        <v>6</v>
      </c>
      <c r="N7089" s="1" t="s">
        <v>7</v>
      </c>
      <c r="O7089" s="6"/>
    </row>
    <row r="7090">
      <c r="A7090" s="5">
        <v>203665.0</v>
      </c>
      <c r="B7090" s="2">
        <v>46104.0</v>
      </c>
      <c r="C7090" s="1" t="s">
        <v>122</v>
      </c>
      <c r="D7090" s="3" t="s">
        <v>455</v>
      </c>
      <c r="E7090" s="4">
        <v>46107.0</v>
      </c>
      <c r="F7090" s="5">
        <v>80.0</v>
      </c>
      <c r="G7090" s="5">
        <v>60.0</v>
      </c>
      <c r="H7090" s="5">
        <v>4743.0</v>
      </c>
      <c r="I7090" s="1" t="s">
        <v>127</v>
      </c>
      <c r="J7090" s="1" t="s">
        <v>123</v>
      </c>
      <c r="K7090" s="1" t="s">
        <v>13</v>
      </c>
      <c r="L7090" s="1" t="s">
        <v>5</v>
      </c>
      <c r="M7090" s="1" t="s">
        <v>6</v>
      </c>
      <c r="N7090" s="1" t="s">
        <v>7</v>
      </c>
      <c r="O7090" s="6"/>
    </row>
    <row r="7091">
      <c r="A7091" s="5">
        <v>203665.0</v>
      </c>
      <c r="B7091" s="2">
        <v>46104.0</v>
      </c>
      <c r="C7091" s="1" t="s">
        <v>122</v>
      </c>
      <c r="D7091" s="3" t="s">
        <v>155</v>
      </c>
      <c r="E7091" s="4">
        <v>46107.0</v>
      </c>
      <c r="F7091" s="5">
        <v>200.0</v>
      </c>
      <c r="G7091" s="5">
        <v>17.0</v>
      </c>
      <c r="H7091" s="5">
        <v>3416.0</v>
      </c>
      <c r="I7091" s="1" t="s">
        <v>75</v>
      </c>
      <c r="J7091" s="1" t="s">
        <v>123</v>
      </c>
      <c r="K7091" s="1" t="s">
        <v>13</v>
      </c>
      <c r="L7091" s="1" t="s">
        <v>5</v>
      </c>
      <c r="M7091" s="1" t="s">
        <v>6</v>
      </c>
      <c r="N7091" s="1" t="s">
        <v>7</v>
      </c>
      <c r="O7091" s="6"/>
    </row>
    <row r="7092">
      <c r="A7092" s="5">
        <v>203665.0</v>
      </c>
      <c r="B7092" s="2">
        <v>46104.0</v>
      </c>
      <c r="C7092" s="1" t="s">
        <v>122</v>
      </c>
      <c r="D7092" s="3" t="s">
        <v>361</v>
      </c>
      <c r="E7092" s="4">
        <v>46107.0</v>
      </c>
      <c r="F7092" s="5">
        <v>40.0</v>
      </c>
      <c r="G7092" s="5">
        <v>150.0</v>
      </c>
      <c r="H7092" s="5">
        <v>5900.0</v>
      </c>
      <c r="I7092" s="1" t="s">
        <v>75</v>
      </c>
      <c r="J7092" s="1" t="s">
        <v>123</v>
      </c>
      <c r="K7092" s="1" t="s">
        <v>13</v>
      </c>
      <c r="L7092" s="1" t="s">
        <v>5</v>
      </c>
      <c r="M7092" s="1" t="s">
        <v>6</v>
      </c>
      <c r="N7092" s="1" t="s">
        <v>7</v>
      </c>
      <c r="O7092" s="6"/>
    </row>
    <row r="7093">
      <c r="A7093" s="5">
        <v>203665.0</v>
      </c>
      <c r="B7093" s="2">
        <v>46104.0</v>
      </c>
      <c r="C7093" s="1" t="s">
        <v>122</v>
      </c>
      <c r="D7093" s="3" t="s">
        <v>537</v>
      </c>
      <c r="E7093" s="4">
        <v>46107.0</v>
      </c>
      <c r="F7093" s="5">
        <v>72.0</v>
      </c>
      <c r="G7093" s="5">
        <v>66.0</v>
      </c>
      <c r="H7093" s="5">
        <v>4634.0</v>
      </c>
      <c r="I7093" s="1" t="s">
        <v>125</v>
      </c>
      <c r="J7093" s="1" t="s">
        <v>123</v>
      </c>
      <c r="K7093" s="1" t="s">
        <v>13</v>
      </c>
      <c r="L7093" s="1" t="s">
        <v>5</v>
      </c>
      <c r="M7093" s="1" t="s">
        <v>6</v>
      </c>
      <c r="N7093" s="1" t="s">
        <v>7</v>
      </c>
      <c r="O7093" s="6"/>
    </row>
    <row r="7094">
      <c r="A7094" s="5">
        <v>203665.0</v>
      </c>
      <c r="B7094" s="2">
        <v>46104.0</v>
      </c>
      <c r="C7094" s="1" t="s">
        <v>122</v>
      </c>
      <c r="D7094" s="3" t="s">
        <v>126</v>
      </c>
      <c r="E7094" s="4">
        <v>46107.0</v>
      </c>
      <c r="F7094" s="5">
        <v>150.0</v>
      </c>
      <c r="G7094" s="5">
        <v>30.0</v>
      </c>
      <c r="H7094" s="5">
        <v>4441.0</v>
      </c>
      <c r="I7094" s="1" t="s">
        <v>127</v>
      </c>
      <c r="J7094" s="1" t="s">
        <v>123</v>
      </c>
      <c r="K7094" s="1" t="s">
        <v>13</v>
      </c>
      <c r="L7094" s="1" t="s">
        <v>5</v>
      </c>
      <c r="M7094" s="1" t="s">
        <v>6</v>
      </c>
      <c r="N7094" s="1" t="s">
        <v>7</v>
      </c>
      <c r="O7094" s="6"/>
    </row>
    <row r="7095">
      <c r="A7095" s="5">
        <v>203665.0</v>
      </c>
      <c r="B7095" s="2">
        <v>46104.0</v>
      </c>
      <c r="C7095" s="1" t="s">
        <v>122</v>
      </c>
      <c r="D7095" s="3" t="s">
        <v>477</v>
      </c>
      <c r="E7095" s="4">
        <v>46107.0</v>
      </c>
      <c r="F7095" s="5">
        <v>300.0</v>
      </c>
      <c r="G7095" s="5">
        <v>14.0</v>
      </c>
      <c r="H7095" s="5">
        <v>4064.0</v>
      </c>
      <c r="I7095" s="1" t="s">
        <v>75</v>
      </c>
      <c r="J7095" s="1" t="s">
        <v>123</v>
      </c>
      <c r="K7095" s="1" t="s">
        <v>13</v>
      </c>
      <c r="L7095" s="1" t="s">
        <v>5</v>
      </c>
      <c r="M7095" s="1" t="s">
        <v>6</v>
      </c>
      <c r="N7095" s="1" t="s">
        <v>7</v>
      </c>
      <c r="O7095" s="6"/>
    </row>
    <row r="7096">
      <c r="A7096" s="5">
        <v>203665.0</v>
      </c>
      <c r="B7096" s="2">
        <v>46104.0</v>
      </c>
      <c r="C7096" s="1" t="s">
        <v>122</v>
      </c>
      <c r="D7096" s="3" t="s">
        <v>137</v>
      </c>
      <c r="E7096" s="4">
        <v>46107.0</v>
      </c>
      <c r="F7096" s="5">
        <v>400.0</v>
      </c>
      <c r="G7096" s="5">
        <v>32.0</v>
      </c>
      <c r="H7096" s="5">
        <v>12686.0</v>
      </c>
      <c r="I7096" s="1" t="s">
        <v>75</v>
      </c>
      <c r="J7096" s="1" t="s">
        <v>123</v>
      </c>
      <c r="K7096" s="1" t="s">
        <v>13</v>
      </c>
      <c r="L7096" s="1" t="s">
        <v>5</v>
      </c>
      <c r="M7096" s="1" t="s">
        <v>6</v>
      </c>
      <c r="N7096" s="1" t="s">
        <v>7</v>
      </c>
      <c r="O7096" s="6"/>
    </row>
    <row r="7097">
      <c r="A7097" s="5">
        <v>203665.0</v>
      </c>
      <c r="B7097" s="2">
        <v>46104.0</v>
      </c>
      <c r="C7097" s="1" t="s">
        <v>122</v>
      </c>
      <c r="D7097" s="3" t="s">
        <v>139</v>
      </c>
      <c r="E7097" s="4">
        <v>46107.0</v>
      </c>
      <c r="F7097" s="5">
        <v>72.0</v>
      </c>
      <c r="G7097" s="5">
        <v>92.0</v>
      </c>
      <c r="H7097" s="5">
        <v>6504.0</v>
      </c>
      <c r="I7097" s="1" t="s">
        <v>127</v>
      </c>
      <c r="J7097" s="1" t="s">
        <v>123</v>
      </c>
      <c r="K7097" s="1" t="s">
        <v>13</v>
      </c>
      <c r="L7097" s="1" t="s">
        <v>5</v>
      </c>
      <c r="M7097" s="1" t="s">
        <v>6</v>
      </c>
      <c r="N7097" s="1" t="s">
        <v>7</v>
      </c>
      <c r="O7097" s="6"/>
    </row>
    <row r="7098">
      <c r="A7098" s="5">
        <v>203665.0</v>
      </c>
      <c r="B7098" s="2">
        <v>46104.0</v>
      </c>
      <c r="C7098" s="1" t="s">
        <v>122</v>
      </c>
      <c r="D7098" s="3" t="s">
        <v>481</v>
      </c>
      <c r="E7098" s="4">
        <v>46107.0</v>
      </c>
      <c r="F7098" s="5">
        <v>30.0</v>
      </c>
      <c r="G7098" s="5">
        <v>197.0</v>
      </c>
      <c r="H7098" s="5">
        <v>5801.0</v>
      </c>
      <c r="I7098" s="1" t="s">
        <v>75</v>
      </c>
      <c r="J7098" s="1" t="s">
        <v>123</v>
      </c>
      <c r="K7098" s="1" t="s">
        <v>13</v>
      </c>
      <c r="L7098" s="1" t="s">
        <v>5</v>
      </c>
      <c r="M7098" s="1" t="s">
        <v>6</v>
      </c>
      <c r="N7098" s="1" t="s">
        <v>7</v>
      </c>
      <c r="O7098" s="6"/>
    </row>
    <row r="7099">
      <c r="A7099" s="5">
        <v>203665.0</v>
      </c>
      <c r="B7099" s="2">
        <v>46104.0</v>
      </c>
      <c r="C7099" s="1" t="s">
        <v>122</v>
      </c>
      <c r="D7099" s="3" t="s">
        <v>726</v>
      </c>
      <c r="E7099" s="4">
        <v>46107.0</v>
      </c>
      <c r="F7099" s="5">
        <v>50.0</v>
      </c>
      <c r="G7099" s="5">
        <v>75.0</v>
      </c>
      <c r="H7099" s="5">
        <v>3654.0</v>
      </c>
      <c r="I7099" s="1" t="s">
        <v>127</v>
      </c>
      <c r="J7099" s="1" t="s">
        <v>123</v>
      </c>
      <c r="K7099" s="1" t="s">
        <v>13</v>
      </c>
      <c r="L7099" s="1" t="s">
        <v>5</v>
      </c>
      <c r="M7099" s="1" t="s">
        <v>6</v>
      </c>
      <c r="N7099" s="1" t="s">
        <v>7</v>
      </c>
      <c r="O7099" s="6"/>
    </row>
    <row r="7100">
      <c r="A7100" s="5">
        <v>203665.0</v>
      </c>
      <c r="B7100" s="2">
        <v>46104.0</v>
      </c>
      <c r="C7100" s="1" t="s">
        <v>122</v>
      </c>
      <c r="D7100" s="3" t="s">
        <v>299</v>
      </c>
      <c r="E7100" s="4">
        <v>46107.0</v>
      </c>
      <c r="F7100" s="5">
        <v>150.0</v>
      </c>
      <c r="G7100" s="5">
        <v>49.0</v>
      </c>
      <c r="H7100" s="5">
        <v>7198.0</v>
      </c>
      <c r="I7100" s="1" t="s">
        <v>75</v>
      </c>
      <c r="J7100" s="1" t="s">
        <v>123</v>
      </c>
      <c r="K7100" s="1" t="s">
        <v>13</v>
      </c>
      <c r="L7100" s="1" t="s">
        <v>5</v>
      </c>
      <c r="M7100" s="1" t="s">
        <v>6</v>
      </c>
      <c r="N7100" s="1" t="s">
        <v>7</v>
      </c>
      <c r="O7100" s="6"/>
    </row>
    <row r="7101">
      <c r="A7101" s="5">
        <v>203665.0</v>
      </c>
      <c r="B7101" s="2">
        <v>46104.0</v>
      </c>
      <c r="C7101" s="1" t="s">
        <v>122</v>
      </c>
      <c r="D7101" s="3" t="s">
        <v>474</v>
      </c>
      <c r="E7101" s="4">
        <v>46107.0</v>
      </c>
      <c r="F7101" s="5">
        <v>100.0</v>
      </c>
      <c r="G7101" s="5">
        <v>38.0</v>
      </c>
      <c r="H7101" s="5">
        <v>3741.0</v>
      </c>
      <c r="I7101" s="1" t="s">
        <v>75</v>
      </c>
      <c r="J7101" s="1" t="s">
        <v>123</v>
      </c>
      <c r="K7101" s="1" t="s">
        <v>13</v>
      </c>
      <c r="L7101" s="1" t="s">
        <v>5</v>
      </c>
      <c r="M7101" s="1" t="s">
        <v>6</v>
      </c>
      <c r="N7101" s="1" t="s">
        <v>7</v>
      </c>
      <c r="O7101" s="6"/>
    </row>
    <row r="7102">
      <c r="A7102" s="5">
        <v>203665.0</v>
      </c>
      <c r="B7102" s="2">
        <v>46104.0</v>
      </c>
      <c r="C7102" s="1" t="s">
        <v>122</v>
      </c>
      <c r="D7102" s="3" t="s">
        <v>159</v>
      </c>
      <c r="E7102" s="4">
        <v>46107.0</v>
      </c>
      <c r="F7102" s="5">
        <v>120.0</v>
      </c>
      <c r="G7102" s="5">
        <v>59.0</v>
      </c>
      <c r="H7102" s="5">
        <v>6961.0</v>
      </c>
      <c r="I7102" s="1" t="s">
        <v>75</v>
      </c>
      <c r="J7102" s="1" t="s">
        <v>123</v>
      </c>
      <c r="K7102" s="1" t="s">
        <v>13</v>
      </c>
      <c r="L7102" s="1" t="s">
        <v>5</v>
      </c>
      <c r="M7102" s="1" t="s">
        <v>6</v>
      </c>
      <c r="N7102" s="1" t="s">
        <v>7</v>
      </c>
      <c r="O7102" s="6"/>
    </row>
    <row r="7103">
      <c r="A7103" s="5">
        <v>203665.0</v>
      </c>
      <c r="B7103" s="2">
        <v>46104.0</v>
      </c>
      <c r="C7103" s="1" t="s">
        <v>122</v>
      </c>
      <c r="D7103" s="3" t="s">
        <v>368</v>
      </c>
      <c r="E7103" s="4">
        <v>46107.0</v>
      </c>
      <c r="F7103" s="5">
        <v>24.0</v>
      </c>
      <c r="G7103" s="5">
        <v>271.0</v>
      </c>
      <c r="H7103" s="5">
        <v>6386.0</v>
      </c>
      <c r="I7103" s="1" t="s">
        <v>127</v>
      </c>
      <c r="J7103" s="1" t="s">
        <v>123</v>
      </c>
      <c r="K7103" s="1" t="s">
        <v>13</v>
      </c>
      <c r="L7103" s="1" t="s">
        <v>5</v>
      </c>
      <c r="M7103" s="1" t="s">
        <v>6</v>
      </c>
      <c r="N7103" s="1" t="s">
        <v>7</v>
      </c>
      <c r="O7103" s="6"/>
    </row>
    <row r="7104">
      <c r="A7104" s="5">
        <v>203665.0</v>
      </c>
      <c r="B7104" s="2">
        <v>46104.0</v>
      </c>
      <c r="C7104" s="1" t="s">
        <v>122</v>
      </c>
      <c r="D7104" s="3" t="s">
        <v>1163</v>
      </c>
      <c r="E7104" s="4">
        <v>46107.0</v>
      </c>
      <c r="F7104" s="5">
        <v>50.0</v>
      </c>
      <c r="G7104" s="5">
        <v>86.0</v>
      </c>
      <c r="H7104" s="5">
        <v>4200.0</v>
      </c>
      <c r="I7104" s="1" t="s">
        <v>127</v>
      </c>
      <c r="J7104" s="1" t="s">
        <v>123</v>
      </c>
      <c r="K7104" s="1" t="s">
        <v>13</v>
      </c>
      <c r="L7104" s="1" t="s">
        <v>5</v>
      </c>
      <c r="M7104" s="1" t="s">
        <v>6</v>
      </c>
      <c r="N7104" s="1" t="s">
        <v>7</v>
      </c>
      <c r="O7104" s="6"/>
    </row>
    <row r="7105">
      <c r="A7105" s="5">
        <v>203665.0</v>
      </c>
      <c r="B7105" s="2">
        <v>46104.0</v>
      </c>
      <c r="C7105" s="1" t="s">
        <v>122</v>
      </c>
      <c r="D7105" s="3" t="s">
        <v>181</v>
      </c>
      <c r="E7105" s="4">
        <v>46107.0</v>
      </c>
      <c r="F7105" s="5">
        <v>600.0</v>
      </c>
      <c r="G7105" s="5">
        <v>6.0</v>
      </c>
      <c r="H7105" s="5">
        <v>3682.0</v>
      </c>
      <c r="I7105" s="1" t="s">
        <v>75</v>
      </c>
      <c r="J7105" s="1" t="s">
        <v>123</v>
      </c>
      <c r="K7105" s="1" t="s">
        <v>13</v>
      </c>
      <c r="L7105" s="1" t="s">
        <v>5</v>
      </c>
      <c r="M7105" s="1" t="s">
        <v>6</v>
      </c>
      <c r="N7105" s="1" t="s">
        <v>7</v>
      </c>
      <c r="O7105" s="6"/>
    </row>
    <row r="7106">
      <c r="A7106" s="5">
        <v>203665.0</v>
      </c>
      <c r="B7106" s="2">
        <v>46104.0</v>
      </c>
      <c r="C7106" s="1" t="s">
        <v>122</v>
      </c>
      <c r="D7106" s="3" t="s">
        <v>286</v>
      </c>
      <c r="E7106" s="4">
        <v>46107.0</v>
      </c>
      <c r="F7106" s="5">
        <v>144.0</v>
      </c>
      <c r="G7106" s="5">
        <v>73.0</v>
      </c>
      <c r="H7106" s="5">
        <v>10300.0</v>
      </c>
      <c r="I7106" s="1" t="s">
        <v>75</v>
      </c>
      <c r="J7106" s="1" t="s">
        <v>123</v>
      </c>
      <c r="K7106" s="1" t="s">
        <v>13</v>
      </c>
      <c r="L7106" s="1" t="s">
        <v>5</v>
      </c>
      <c r="M7106" s="1" t="s">
        <v>6</v>
      </c>
      <c r="N7106" s="1" t="s">
        <v>7</v>
      </c>
      <c r="O7106" s="6"/>
    </row>
    <row r="7107">
      <c r="A7107" s="5">
        <v>203665.0</v>
      </c>
      <c r="B7107" s="2">
        <v>46104.0</v>
      </c>
      <c r="C7107" s="1" t="s">
        <v>122</v>
      </c>
      <c r="D7107" s="3" t="s">
        <v>193</v>
      </c>
      <c r="E7107" s="4">
        <v>46107.0</v>
      </c>
      <c r="F7107" s="5">
        <v>600.0</v>
      </c>
      <c r="G7107" s="5">
        <v>10.0</v>
      </c>
      <c r="H7107" s="5">
        <v>6011.0</v>
      </c>
      <c r="I7107" s="1" t="s">
        <v>75</v>
      </c>
      <c r="J7107" s="1" t="s">
        <v>123</v>
      </c>
      <c r="K7107" s="1" t="s">
        <v>13</v>
      </c>
      <c r="L7107" s="1" t="s">
        <v>5</v>
      </c>
      <c r="M7107" s="1" t="s">
        <v>6</v>
      </c>
      <c r="N7107" s="1" t="s">
        <v>7</v>
      </c>
      <c r="O7107" s="6"/>
    </row>
    <row r="7108">
      <c r="A7108" s="5">
        <v>203665.0</v>
      </c>
      <c r="B7108" s="2">
        <v>46104.0</v>
      </c>
      <c r="C7108" s="1" t="s">
        <v>122</v>
      </c>
      <c r="D7108" s="3" t="s">
        <v>172</v>
      </c>
      <c r="E7108" s="4">
        <v>46107.0</v>
      </c>
      <c r="F7108" s="5">
        <v>192.0</v>
      </c>
      <c r="G7108" s="5">
        <v>121.0</v>
      </c>
      <c r="H7108" s="5">
        <v>22836.0</v>
      </c>
      <c r="I7108" s="1" t="s">
        <v>75</v>
      </c>
      <c r="J7108" s="1" t="s">
        <v>123</v>
      </c>
      <c r="K7108" s="1" t="s">
        <v>13</v>
      </c>
      <c r="L7108" s="1" t="s">
        <v>5</v>
      </c>
      <c r="M7108" s="1" t="s">
        <v>6</v>
      </c>
      <c r="N7108" s="1" t="s">
        <v>7</v>
      </c>
      <c r="O7108" s="6"/>
    </row>
    <row r="7109">
      <c r="A7109" s="5">
        <v>203665.0</v>
      </c>
      <c r="B7109" s="2">
        <v>46104.0</v>
      </c>
      <c r="C7109" s="1" t="s">
        <v>122</v>
      </c>
      <c r="D7109" s="3" t="s">
        <v>146</v>
      </c>
      <c r="E7109" s="4">
        <v>46107.0</v>
      </c>
      <c r="F7109" s="5">
        <v>250.0</v>
      </c>
      <c r="G7109" s="5">
        <v>52.0</v>
      </c>
      <c r="H7109" s="5">
        <v>12648.0</v>
      </c>
      <c r="I7109" s="1" t="s">
        <v>127</v>
      </c>
      <c r="J7109" s="1" t="s">
        <v>123</v>
      </c>
      <c r="K7109" s="1" t="s">
        <v>13</v>
      </c>
      <c r="L7109" s="1" t="s">
        <v>5</v>
      </c>
      <c r="M7109" s="1" t="s">
        <v>6</v>
      </c>
      <c r="N7109" s="1" t="s">
        <v>7</v>
      </c>
      <c r="O7109" s="6"/>
    </row>
    <row r="7110">
      <c r="A7110" s="5">
        <v>203665.0</v>
      </c>
      <c r="B7110" s="2">
        <v>46104.0</v>
      </c>
      <c r="C7110" s="1" t="s">
        <v>122</v>
      </c>
      <c r="D7110" s="3" t="s">
        <v>285</v>
      </c>
      <c r="E7110" s="4">
        <v>46107.0</v>
      </c>
      <c r="F7110" s="5">
        <v>75.0</v>
      </c>
      <c r="G7110" s="5">
        <v>63.0</v>
      </c>
      <c r="H7110" s="5">
        <v>4658.0</v>
      </c>
      <c r="I7110" s="1" t="s">
        <v>75</v>
      </c>
      <c r="J7110" s="1" t="s">
        <v>123</v>
      </c>
      <c r="K7110" s="1" t="s">
        <v>13</v>
      </c>
      <c r="L7110" s="1" t="s">
        <v>5</v>
      </c>
      <c r="M7110" s="1" t="s">
        <v>6</v>
      </c>
      <c r="N7110" s="1" t="s">
        <v>7</v>
      </c>
      <c r="O7110" s="6"/>
    </row>
    <row r="7111">
      <c r="A7111" s="5">
        <v>203665.0</v>
      </c>
      <c r="B7111" s="2">
        <v>46104.0</v>
      </c>
      <c r="C7111" s="1" t="s">
        <v>122</v>
      </c>
      <c r="D7111" s="3" t="s">
        <v>353</v>
      </c>
      <c r="E7111" s="4">
        <v>46107.0</v>
      </c>
      <c r="F7111" s="5">
        <v>50.0</v>
      </c>
      <c r="G7111" s="5">
        <v>122.0</v>
      </c>
      <c r="H7111" s="5">
        <v>5964.0</v>
      </c>
      <c r="I7111" s="1" t="s">
        <v>75</v>
      </c>
      <c r="J7111" s="1" t="s">
        <v>123</v>
      </c>
      <c r="K7111" s="1" t="s">
        <v>13</v>
      </c>
      <c r="L7111" s="1" t="s">
        <v>5</v>
      </c>
      <c r="M7111" s="1" t="s">
        <v>6</v>
      </c>
      <c r="N7111" s="1" t="s">
        <v>7</v>
      </c>
      <c r="O7111" s="6"/>
    </row>
    <row r="7112">
      <c r="A7112" s="5">
        <v>203665.0</v>
      </c>
      <c r="B7112" s="2">
        <v>46104.0</v>
      </c>
      <c r="C7112" s="1" t="s">
        <v>122</v>
      </c>
      <c r="D7112" s="3" t="s">
        <v>1137</v>
      </c>
      <c r="E7112" s="4">
        <v>46107.0</v>
      </c>
      <c r="F7112" s="5">
        <v>40.0</v>
      </c>
      <c r="G7112" s="5">
        <v>129.0</v>
      </c>
      <c r="H7112" s="5">
        <v>5053.0</v>
      </c>
      <c r="I7112" s="1" t="s">
        <v>127</v>
      </c>
      <c r="J7112" s="1" t="s">
        <v>123</v>
      </c>
      <c r="K7112" s="1" t="s">
        <v>13</v>
      </c>
      <c r="L7112" s="1" t="s">
        <v>5</v>
      </c>
      <c r="M7112" s="1" t="s">
        <v>6</v>
      </c>
      <c r="N7112" s="1" t="s">
        <v>7</v>
      </c>
      <c r="O7112" s="6"/>
    </row>
    <row r="7113">
      <c r="A7113" s="5">
        <v>203665.0</v>
      </c>
      <c r="B7113" s="2">
        <v>46104.0</v>
      </c>
      <c r="C7113" s="1" t="s">
        <v>122</v>
      </c>
      <c r="D7113" s="3" t="s">
        <v>296</v>
      </c>
      <c r="E7113" s="4">
        <v>46107.0</v>
      </c>
      <c r="F7113" s="5">
        <v>300.0</v>
      </c>
      <c r="G7113" s="5">
        <v>20.0</v>
      </c>
      <c r="H7113" s="5">
        <v>5990.0</v>
      </c>
      <c r="I7113" s="1" t="s">
        <v>75</v>
      </c>
      <c r="J7113" s="1" t="s">
        <v>123</v>
      </c>
      <c r="K7113" s="1" t="s">
        <v>13</v>
      </c>
      <c r="L7113" s="1" t="s">
        <v>5</v>
      </c>
      <c r="M7113" s="1" t="s">
        <v>6</v>
      </c>
      <c r="N7113" s="1" t="s">
        <v>7</v>
      </c>
      <c r="O7113" s="6"/>
    </row>
    <row r="7114">
      <c r="A7114" s="5">
        <v>203665.0</v>
      </c>
      <c r="B7114" s="2">
        <v>46104.0</v>
      </c>
      <c r="C7114" s="1" t="s">
        <v>122</v>
      </c>
      <c r="D7114" s="3" t="s">
        <v>372</v>
      </c>
      <c r="E7114" s="4">
        <v>46107.0</v>
      </c>
      <c r="F7114" s="5">
        <v>24.0</v>
      </c>
      <c r="G7114" s="5">
        <v>132.0</v>
      </c>
      <c r="H7114" s="5">
        <v>3117.0</v>
      </c>
      <c r="I7114" s="1" t="s">
        <v>127</v>
      </c>
      <c r="J7114" s="1" t="s">
        <v>123</v>
      </c>
      <c r="K7114" s="1" t="s">
        <v>13</v>
      </c>
      <c r="L7114" s="1" t="s">
        <v>5</v>
      </c>
      <c r="M7114" s="1" t="s">
        <v>6</v>
      </c>
      <c r="N7114" s="1" t="s">
        <v>7</v>
      </c>
      <c r="O7114" s="6"/>
    </row>
    <row r="7115">
      <c r="A7115" s="5">
        <v>203665.0</v>
      </c>
      <c r="B7115" s="2">
        <v>46104.0</v>
      </c>
      <c r="C7115" s="1" t="s">
        <v>122</v>
      </c>
      <c r="D7115" s="3" t="s">
        <v>604</v>
      </c>
      <c r="E7115" s="4">
        <v>46107.0</v>
      </c>
      <c r="F7115" s="5">
        <v>60.0</v>
      </c>
      <c r="G7115" s="5">
        <v>38.0</v>
      </c>
      <c r="H7115" s="5">
        <v>2245.0</v>
      </c>
      <c r="I7115" s="1" t="s">
        <v>75</v>
      </c>
      <c r="J7115" s="1" t="s">
        <v>123</v>
      </c>
      <c r="K7115" s="1" t="s">
        <v>13</v>
      </c>
      <c r="L7115" s="1" t="s">
        <v>5</v>
      </c>
      <c r="M7115" s="1" t="s">
        <v>6</v>
      </c>
      <c r="N7115" s="1" t="s">
        <v>7</v>
      </c>
      <c r="O7115" s="6"/>
    </row>
    <row r="7116">
      <c r="A7116" s="5">
        <v>203665.0</v>
      </c>
      <c r="B7116" s="2">
        <v>46104.0</v>
      </c>
      <c r="C7116" s="1" t="s">
        <v>122</v>
      </c>
      <c r="D7116" s="3" t="s">
        <v>374</v>
      </c>
      <c r="E7116" s="4">
        <v>46107.0</v>
      </c>
      <c r="F7116" s="5">
        <v>24.0</v>
      </c>
      <c r="G7116" s="5">
        <v>241.0</v>
      </c>
      <c r="H7116" s="5">
        <v>5671.0</v>
      </c>
      <c r="I7116" s="1" t="s">
        <v>127</v>
      </c>
      <c r="J7116" s="1" t="s">
        <v>123</v>
      </c>
      <c r="K7116" s="1" t="s">
        <v>13</v>
      </c>
      <c r="L7116" s="1" t="s">
        <v>5</v>
      </c>
      <c r="M7116" s="1" t="s">
        <v>6</v>
      </c>
      <c r="N7116" s="1" t="s">
        <v>7</v>
      </c>
      <c r="O7116" s="6"/>
    </row>
    <row r="7117">
      <c r="A7117" s="5">
        <v>203665.0</v>
      </c>
      <c r="B7117" s="2">
        <v>46104.0</v>
      </c>
      <c r="C7117" s="1" t="s">
        <v>122</v>
      </c>
      <c r="D7117" s="3" t="s">
        <v>360</v>
      </c>
      <c r="E7117" s="4">
        <v>46107.0</v>
      </c>
      <c r="F7117" s="5">
        <v>25.0</v>
      </c>
      <c r="G7117" s="5">
        <v>330.0</v>
      </c>
      <c r="H7117" s="5">
        <v>8087.0</v>
      </c>
      <c r="I7117" s="1" t="s">
        <v>75</v>
      </c>
      <c r="J7117" s="1" t="s">
        <v>123</v>
      </c>
      <c r="K7117" s="1" t="s">
        <v>13</v>
      </c>
      <c r="L7117" s="1" t="s">
        <v>5</v>
      </c>
      <c r="M7117" s="1" t="s">
        <v>6</v>
      </c>
      <c r="N7117" s="1" t="s">
        <v>7</v>
      </c>
      <c r="O7117" s="6"/>
    </row>
    <row r="7118">
      <c r="A7118" s="5">
        <v>203665.0</v>
      </c>
      <c r="B7118" s="2">
        <v>46104.0</v>
      </c>
      <c r="C7118" s="1" t="s">
        <v>122</v>
      </c>
      <c r="D7118" s="3" t="s">
        <v>651</v>
      </c>
      <c r="E7118" s="4">
        <v>46107.0</v>
      </c>
      <c r="F7118" s="5">
        <v>50.0</v>
      </c>
      <c r="G7118" s="5">
        <v>42.0</v>
      </c>
      <c r="H7118" s="5">
        <v>2061.0</v>
      </c>
      <c r="I7118" s="1" t="s">
        <v>127</v>
      </c>
      <c r="J7118" s="1" t="s">
        <v>123</v>
      </c>
      <c r="K7118" s="1" t="s">
        <v>13</v>
      </c>
      <c r="L7118" s="1" t="s">
        <v>5</v>
      </c>
      <c r="M7118" s="1" t="s">
        <v>6</v>
      </c>
      <c r="N7118" s="1" t="s">
        <v>7</v>
      </c>
      <c r="O7118" s="6"/>
    </row>
    <row r="7119">
      <c r="A7119" s="5">
        <v>203665.0</v>
      </c>
      <c r="B7119" s="2">
        <v>46104.0</v>
      </c>
      <c r="C7119" s="1" t="s">
        <v>122</v>
      </c>
      <c r="D7119" s="3" t="s">
        <v>652</v>
      </c>
      <c r="E7119" s="4">
        <v>46107.0</v>
      </c>
      <c r="F7119" s="5">
        <v>60.0</v>
      </c>
      <c r="G7119" s="5">
        <v>109.0</v>
      </c>
      <c r="H7119" s="5">
        <v>6396.0</v>
      </c>
      <c r="I7119" s="1" t="s">
        <v>127</v>
      </c>
      <c r="J7119" s="1" t="s">
        <v>123</v>
      </c>
      <c r="K7119" s="1" t="s">
        <v>13</v>
      </c>
      <c r="L7119" s="1" t="s">
        <v>5</v>
      </c>
      <c r="M7119" s="1" t="s">
        <v>6</v>
      </c>
      <c r="N7119" s="1" t="s">
        <v>7</v>
      </c>
      <c r="O7119" s="6"/>
    </row>
    <row r="7120">
      <c r="A7120" s="5">
        <v>203665.0</v>
      </c>
      <c r="B7120" s="2">
        <v>46104.0</v>
      </c>
      <c r="C7120" s="1" t="s">
        <v>122</v>
      </c>
      <c r="D7120" s="3" t="s">
        <v>359</v>
      </c>
      <c r="E7120" s="4">
        <v>46107.0</v>
      </c>
      <c r="F7120" s="5">
        <v>100.0</v>
      </c>
      <c r="G7120" s="5">
        <v>78.0</v>
      </c>
      <c r="H7120" s="5">
        <v>7692.0</v>
      </c>
      <c r="I7120" s="1" t="s">
        <v>75</v>
      </c>
      <c r="J7120" s="1" t="s">
        <v>123</v>
      </c>
      <c r="K7120" s="1" t="s">
        <v>13</v>
      </c>
      <c r="L7120" s="1" t="s">
        <v>5</v>
      </c>
      <c r="M7120" s="1" t="s">
        <v>6</v>
      </c>
      <c r="N7120" s="1" t="s">
        <v>7</v>
      </c>
      <c r="O7120" s="6"/>
    </row>
    <row r="7121">
      <c r="A7121" s="5">
        <v>203665.0</v>
      </c>
      <c r="B7121" s="2">
        <v>46104.0</v>
      </c>
      <c r="C7121" s="1" t="s">
        <v>122</v>
      </c>
      <c r="D7121" s="3" t="s">
        <v>350</v>
      </c>
      <c r="E7121" s="4">
        <v>46107.0</v>
      </c>
      <c r="F7121" s="5">
        <v>40.0</v>
      </c>
      <c r="G7121" s="5">
        <v>120.0</v>
      </c>
      <c r="H7121" s="5">
        <v>4715.0</v>
      </c>
      <c r="I7121" s="1" t="s">
        <v>75</v>
      </c>
      <c r="J7121" s="1" t="s">
        <v>123</v>
      </c>
      <c r="K7121" s="1" t="s">
        <v>13</v>
      </c>
      <c r="L7121" s="1" t="s">
        <v>5</v>
      </c>
      <c r="M7121" s="1" t="s">
        <v>6</v>
      </c>
      <c r="N7121" s="1" t="s">
        <v>7</v>
      </c>
      <c r="O7121" s="6"/>
    </row>
    <row r="7122">
      <c r="A7122" s="5">
        <v>203665.0</v>
      </c>
      <c r="B7122" s="2">
        <v>46104.0</v>
      </c>
      <c r="C7122" s="1" t="s">
        <v>122</v>
      </c>
      <c r="D7122" s="3" t="s">
        <v>655</v>
      </c>
      <c r="E7122" s="4">
        <v>46107.0</v>
      </c>
      <c r="F7122" s="5">
        <v>10.0</v>
      </c>
      <c r="G7122" s="5">
        <v>379.0</v>
      </c>
      <c r="H7122" s="5">
        <v>3716.0</v>
      </c>
      <c r="I7122" s="1" t="s">
        <v>127</v>
      </c>
      <c r="J7122" s="1" t="s">
        <v>123</v>
      </c>
      <c r="K7122" s="1" t="s">
        <v>13</v>
      </c>
      <c r="L7122" s="1" t="s">
        <v>5</v>
      </c>
      <c r="M7122" s="1" t="s">
        <v>6</v>
      </c>
      <c r="N7122" s="1" t="s">
        <v>7</v>
      </c>
      <c r="O7122" s="6"/>
    </row>
    <row r="7123">
      <c r="A7123" s="5">
        <v>203665.0</v>
      </c>
      <c r="B7123" s="2">
        <v>46104.0</v>
      </c>
      <c r="C7123" s="1" t="s">
        <v>122</v>
      </c>
      <c r="D7123" s="3" t="s">
        <v>166</v>
      </c>
      <c r="E7123" s="4">
        <v>46107.0</v>
      </c>
      <c r="F7123" s="5">
        <v>25.0</v>
      </c>
      <c r="G7123" s="5">
        <v>437.0</v>
      </c>
      <c r="H7123" s="5">
        <v>10698.0</v>
      </c>
      <c r="I7123" s="1" t="s">
        <v>75</v>
      </c>
      <c r="J7123" s="1" t="s">
        <v>123</v>
      </c>
      <c r="K7123" s="1" t="s">
        <v>13</v>
      </c>
      <c r="L7123" s="1" t="s">
        <v>5</v>
      </c>
      <c r="M7123" s="1" t="s">
        <v>6</v>
      </c>
      <c r="N7123" s="1" t="s">
        <v>7</v>
      </c>
      <c r="O7123" s="6"/>
    </row>
    <row r="7124">
      <c r="A7124" s="5">
        <v>203665.0</v>
      </c>
      <c r="B7124" s="2">
        <v>46104.0</v>
      </c>
      <c r="C7124" s="1" t="s">
        <v>122</v>
      </c>
      <c r="D7124" s="3" t="s">
        <v>534</v>
      </c>
      <c r="E7124" s="4">
        <v>46107.0</v>
      </c>
      <c r="F7124" s="5">
        <v>50.0</v>
      </c>
      <c r="G7124" s="5">
        <v>81.0</v>
      </c>
      <c r="H7124" s="5">
        <v>3953.0</v>
      </c>
      <c r="I7124" s="1" t="s">
        <v>127</v>
      </c>
      <c r="J7124" s="1" t="s">
        <v>123</v>
      </c>
      <c r="K7124" s="1" t="s">
        <v>13</v>
      </c>
      <c r="L7124" s="1" t="s">
        <v>5</v>
      </c>
      <c r="M7124" s="1" t="s">
        <v>6</v>
      </c>
      <c r="N7124" s="1" t="s">
        <v>7</v>
      </c>
      <c r="O7124" s="6"/>
    </row>
    <row r="7125">
      <c r="A7125" s="5">
        <v>203665.0</v>
      </c>
      <c r="B7125" s="2">
        <v>46104.0</v>
      </c>
      <c r="C7125" s="1" t="s">
        <v>122</v>
      </c>
      <c r="D7125" s="3" t="s">
        <v>153</v>
      </c>
      <c r="E7125" s="4">
        <v>46107.0</v>
      </c>
      <c r="F7125" s="5">
        <v>75.0</v>
      </c>
      <c r="G7125" s="5">
        <v>432.0</v>
      </c>
      <c r="H7125" s="5">
        <v>31785.0</v>
      </c>
      <c r="I7125" s="1" t="s">
        <v>75</v>
      </c>
      <c r="J7125" s="1" t="s">
        <v>123</v>
      </c>
      <c r="K7125" s="1" t="s">
        <v>13</v>
      </c>
      <c r="L7125" s="1" t="s">
        <v>5</v>
      </c>
      <c r="M7125" s="1" t="s">
        <v>6</v>
      </c>
      <c r="N7125" s="1" t="s">
        <v>7</v>
      </c>
      <c r="O7125" s="6"/>
    </row>
    <row r="7126">
      <c r="A7126" s="5">
        <v>203665.0</v>
      </c>
      <c r="B7126" s="2">
        <v>46104.0</v>
      </c>
      <c r="C7126" s="1" t="s">
        <v>122</v>
      </c>
      <c r="D7126" s="3" t="s">
        <v>349</v>
      </c>
      <c r="E7126" s="4">
        <v>46107.0</v>
      </c>
      <c r="F7126" s="5">
        <v>30.0</v>
      </c>
      <c r="G7126" s="5">
        <v>764.0</v>
      </c>
      <c r="H7126" s="5">
        <v>22475.0</v>
      </c>
      <c r="I7126" s="1" t="s">
        <v>75</v>
      </c>
      <c r="J7126" s="1" t="s">
        <v>123</v>
      </c>
      <c r="K7126" s="1" t="s">
        <v>13</v>
      </c>
      <c r="L7126" s="1" t="s">
        <v>5</v>
      </c>
      <c r="M7126" s="1" t="s">
        <v>6</v>
      </c>
      <c r="N7126" s="1" t="s">
        <v>7</v>
      </c>
      <c r="O7126" s="6"/>
    </row>
    <row r="7127">
      <c r="A7127" s="5">
        <v>203665.0</v>
      </c>
      <c r="B7127" s="2">
        <v>46104.0</v>
      </c>
      <c r="C7127" s="1" t="s">
        <v>122</v>
      </c>
      <c r="D7127" s="3" t="s">
        <v>358</v>
      </c>
      <c r="E7127" s="4">
        <v>46107.0</v>
      </c>
      <c r="F7127" s="5">
        <v>200.0</v>
      </c>
      <c r="G7127" s="5">
        <v>738.0</v>
      </c>
      <c r="H7127" s="5">
        <v>144621.84</v>
      </c>
      <c r="I7127" s="1" t="s">
        <v>75</v>
      </c>
      <c r="J7127" s="1" t="s">
        <v>123</v>
      </c>
      <c r="K7127" s="1" t="s">
        <v>13</v>
      </c>
      <c r="L7127" s="1" t="s">
        <v>5</v>
      </c>
      <c r="M7127" s="1" t="s">
        <v>6</v>
      </c>
      <c r="N7127" s="1" t="s">
        <v>7</v>
      </c>
      <c r="O7127" s="6"/>
    </row>
    <row r="7128">
      <c r="A7128" s="5">
        <v>203665.0</v>
      </c>
      <c r="B7128" s="2">
        <v>46104.0</v>
      </c>
      <c r="C7128" s="1" t="s">
        <v>122</v>
      </c>
      <c r="D7128" s="3" t="s">
        <v>134</v>
      </c>
      <c r="E7128" s="4">
        <v>46107.0</v>
      </c>
      <c r="F7128" s="5">
        <v>45.0</v>
      </c>
      <c r="G7128" s="5">
        <v>125.0</v>
      </c>
      <c r="H7128" s="5">
        <v>5526.0</v>
      </c>
      <c r="I7128" s="1" t="s">
        <v>127</v>
      </c>
      <c r="J7128" s="1" t="s">
        <v>123</v>
      </c>
      <c r="K7128" s="1" t="s">
        <v>13</v>
      </c>
      <c r="L7128" s="1" t="s">
        <v>5</v>
      </c>
      <c r="M7128" s="1" t="s">
        <v>6</v>
      </c>
      <c r="N7128" s="1" t="s">
        <v>7</v>
      </c>
      <c r="O7128" s="6"/>
    </row>
    <row r="7129">
      <c r="A7129" s="5">
        <v>203665.0</v>
      </c>
      <c r="B7129" s="2">
        <v>46104.0</v>
      </c>
      <c r="C7129" s="1" t="s">
        <v>122</v>
      </c>
      <c r="D7129" s="3" t="s">
        <v>291</v>
      </c>
      <c r="E7129" s="4">
        <v>46107.0</v>
      </c>
      <c r="F7129" s="5">
        <v>500.0</v>
      </c>
      <c r="G7129" s="5">
        <v>5.0</v>
      </c>
      <c r="H7129" s="5">
        <v>2432.0</v>
      </c>
      <c r="I7129" s="1" t="s">
        <v>75</v>
      </c>
      <c r="J7129" s="1" t="s">
        <v>123</v>
      </c>
      <c r="K7129" s="1" t="s">
        <v>13</v>
      </c>
      <c r="L7129" s="1" t="s">
        <v>5</v>
      </c>
      <c r="M7129" s="1" t="s">
        <v>6</v>
      </c>
      <c r="N7129" s="1" t="s">
        <v>7</v>
      </c>
      <c r="O7129" s="6"/>
    </row>
    <row r="7130">
      <c r="A7130" s="5">
        <v>203665.0</v>
      </c>
      <c r="B7130" s="2">
        <v>46104.0</v>
      </c>
      <c r="C7130" s="1" t="s">
        <v>122</v>
      </c>
      <c r="D7130" s="3" t="s">
        <v>154</v>
      </c>
      <c r="E7130" s="4">
        <v>46107.0</v>
      </c>
      <c r="F7130" s="5">
        <v>300.0</v>
      </c>
      <c r="G7130" s="5">
        <v>19.0</v>
      </c>
      <c r="H7130" s="5">
        <v>5493.0</v>
      </c>
      <c r="I7130" s="1" t="s">
        <v>75</v>
      </c>
      <c r="J7130" s="1" t="s">
        <v>123</v>
      </c>
      <c r="K7130" s="1" t="s">
        <v>13</v>
      </c>
      <c r="L7130" s="1" t="s">
        <v>5</v>
      </c>
      <c r="M7130" s="1" t="s">
        <v>6</v>
      </c>
      <c r="N7130" s="1" t="s">
        <v>7</v>
      </c>
      <c r="O7130" s="6"/>
    </row>
    <row r="7131">
      <c r="A7131" s="5">
        <v>203665.0</v>
      </c>
      <c r="B7131" s="2">
        <v>46104.0</v>
      </c>
      <c r="C7131" s="1" t="s">
        <v>122</v>
      </c>
      <c r="D7131" s="3" t="s">
        <v>140</v>
      </c>
      <c r="E7131" s="4">
        <v>46107.0</v>
      </c>
      <c r="F7131" s="5">
        <v>10.0</v>
      </c>
      <c r="G7131" s="5">
        <v>744.0</v>
      </c>
      <c r="H7131" s="5">
        <v>7295.0</v>
      </c>
      <c r="I7131" s="1" t="s">
        <v>127</v>
      </c>
      <c r="J7131" s="1" t="s">
        <v>123</v>
      </c>
      <c r="K7131" s="1" t="s">
        <v>13</v>
      </c>
      <c r="L7131" s="1" t="s">
        <v>5</v>
      </c>
      <c r="M7131" s="1" t="s">
        <v>6</v>
      </c>
      <c r="N7131" s="1" t="s">
        <v>7</v>
      </c>
      <c r="O7131" s="6"/>
    </row>
    <row r="7132">
      <c r="A7132" s="5">
        <v>203665.0</v>
      </c>
      <c r="B7132" s="2">
        <v>46104.0</v>
      </c>
      <c r="C7132" s="1" t="s">
        <v>122</v>
      </c>
      <c r="D7132" s="3" t="s">
        <v>367</v>
      </c>
      <c r="E7132" s="4">
        <v>46107.0</v>
      </c>
      <c r="F7132" s="5">
        <v>250.0</v>
      </c>
      <c r="G7132" s="5">
        <v>81.0</v>
      </c>
      <c r="H7132" s="5">
        <v>19942.0</v>
      </c>
      <c r="I7132" s="1" t="s">
        <v>127</v>
      </c>
      <c r="J7132" s="1" t="s">
        <v>123</v>
      </c>
      <c r="K7132" s="1" t="s">
        <v>13</v>
      </c>
      <c r="L7132" s="1" t="s">
        <v>5</v>
      </c>
      <c r="M7132" s="1" t="s">
        <v>6</v>
      </c>
      <c r="N7132" s="1" t="s">
        <v>7</v>
      </c>
      <c r="O7132" s="6"/>
    </row>
    <row r="7133">
      <c r="A7133" s="5">
        <v>203665.0</v>
      </c>
      <c r="B7133" s="2">
        <v>46104.0</v>
      </c>
      <c r="C7133" s="1" t="s">
        <v>122</v>
      </c>
      <c r="D7133" s="3" t="s">
        <v>288</v>
      </c>
      <c r="E7133" s="4">
        <v>46107.0</v>
      </c>
      <c r="F7133" s="5">
        <v>150.0</v>
      </c>
      <c r="G7133" s="5">
        <v>40.0</v>
      </c>
      <c r="H7133" s="5">
        <v>5928.0</v>
      </c>
      <c r="I7133" s="1" t="s">
        <v>75</v>
      </c>
      <c r="J7133" s="1" t="s">
        <v>123</v>
      </c>
      <c r="K7133" s="1" t="s">
        <v>13</v>
      </c>
      <c r="L7133" s="1" t="s">
        <v>5</v>
      </c>
      <c r="M7133" s="1" t="s">
        <v>6</v>
      </c>
      <c r="N7133" s="1" t="s">
        <v>7</v>
      </c>
      <c r="O7133" s="6"/>
    </row>
    <row r="7134">
      <c r="A7134" s="5">
        <v>203665.0</v>
      </c>
      <c r="B7134" s="2">
        <v>46104.0</v>
      </c>
      <c r="C7134" s="1" t="s">
        <v>122</v>
      </c>
      <c r="D7134" s="3" t="s">
        <v>366</v>
      </c>
      <c r="E7134" s="4">
        <v>46107.0</v>
      </c>
      <c r="F7134" s="5">
        <v>20.0</v>
      </c>
      <c r="G7134" s="5">
        <v>1812.0</v>
      </c>
      <c r="H7134" s="5">
        <v>35507.0</v>
      </c>
      <c r="I7134" s="1" t="s">
        <v>127</v>
      </c>
      <c r="J7134" s="1" t="s">
        <v>123</v>
      </c>
      <c r="K7134" s="1" t="s">
        <v>13</v>
      </c>
      <c r="L7134" s="1" t="s">
        <v>5</v>
      </c>
      <c r="M7134" s="1" t="s">
        <v>6</v>
      </c>
      <c r="N7134" s="1" t="s">
        <v>7</v>
      </c>
      <c r="O7134" s="6"/>
    </row>
    <row r="7135">
      <c r="A7135" s="5">
        <v>203665.0</v>
      </c>
      <c r="B7135" s="2">
        <v>46104.0</v>
      </c>
      <c r="C7135" s="1" t="s">
        <v>122</v>
      </c>
      <c r="D7135" s="3" t="s">
        <v>373</v>
      </c>
      <c r="E7135" s="4">
        <v>46107.0</v>
      </c>
      <c r="F7135" s="5">
        <v>24.0</v>
      </c>
      <c r="G7135" s="5">
        <v>226.0</v>
      </c>
      <c r="H7135" s="5">
        <v>5310.0</v>
      </c>
      <c r="I7135" s="1" t="s">
        <v>127</v>
      </c>
      <c r="J7135" s="1" t="s">
        <v>123</v>
      </c>
      <c r="K7135" s="1" t="s">
        <v>13</v>
      </c>
      <c r="L7135" s="1" t="s">
        <v>5</v>
      </c>
      <c r="M7135" s="1" t="s">
        <v>6</v>
      </c>
      <c r="N7135" s="1" t="s">
        <v>7</v>
      </c>
      <c r="O7135" s="6"/>
    </row>
    <row r="7136">
      <c r="A7136" s="5">
        <v>203665.0</v>
      </c>
      <c r="B7136" s="2">
        <v>46104.0</v>
      </c>
      <c r="C7136" s="1" t="s">
        <v>122</v>
      </c>
      <c r="D7136" s="3" t="s">
        <v>131</v>
      </c>
      <c r="E7136" s="4">
        <v>46107.0</v>
      </c>
      <c r="F7136" s="5">
        <v>200.0</v>
      </c>
      <c r="G7136" s="5">
        <v>9.0</v>
      </c>
      <c r="H7136" s="5">
        <v>1736.0</v>
      </c>
      <c r="I7136" s="1" t="s">
        <v>75</v>
      </c>
      <c r="J7136" s="1" t="s">
        <v>123</v>
      </c>
      <c r="K7136" s="1" t="s">
        <v>13</v>
      </c>
      <c r="L7136" s="1" t="s">
        <v>5</v>
      </c>
      <c r="M7136" s="1" t="s">
        <v>6</v>
      </c>
      <c r="N7136" s="1" t="s">
        <v>7</v>
      </c>
      <c r="O7136" s="6"/>
    </row>
    <row r="7137">
      <c r="A7137" s="5">
        <v>203665.0</v>
      </c>
      <c r="B7137" s="2">
        <v>46104.0</v>
      </c>
      <c r="C7137" s="1" t="s">
        <v>122</v>
      </c>
      <c r="D7137" s="3" t="s">
        <v>79</v>
      </c>
      <c r="E7137" s="4">
        <v>46107.0</v>
      </c>
      <c r="F7137" s="5">
        <v>300.0</v>
      </c>
      <c r="G7137" s="5">
        <v>36.0</v>
      </c>
      <c r="H7137" s="5">
        <v>10588.0</v>
      </c>
      <c r="I7137" s="1" t="s">
        <v>75</v>
      </c>
      <c r="J7137" s="1" t="s">
        <v>123</v>
      </c>
      <c r="K7137" s="1" t="s">
        <v>13</v>
      </c>
      <c r="L7137" s="1" t="s">
        <v>5</v>
      </c>
      <c r="M7137" s="1" t="s">
        <v>6</v>
      </c>
      <c r="N7137" s="1" t="s">
        <v>7</v>
      </c>
      <c r="O7137" s="6"/>
    </row>
    <row r="7138">
      <c r="A7138" s="5">
        <v>203665.0</v>
      </c>
      <c r="B7138" s="2">
        <v>46104.0</v>
      </c>
      <c r="C7138" s="1" t="s">
        <v>122</v>
      </c>
      <c r="D7138" s="3" t="s">
        <v>78</v>
      </c>
      <c r="E7138" s="4">
        <v>46107.0</v>
      </c>
      <c r="F7138" s="5">
        <v>800.0</v>
      </c>
      <c r="G7138" s="5">
        <v>7.0</v>
      </c>
      <c r="H7138" s="5">
        <v>5615.0</v>
      </c>
      <c r="I7138" s="1" t="s">
        <v>75</v>
      </c>
      <c r="J7138" s="1" t="s">
        <v>123</v>
      </c>
      <c r="K7138" s="1" t="s">
        <v>13</v>
      </c>
      <c r="L7138" s="1" t="s">
        <v>5</v>
      </c>
      <c r="M7138" s="1" t="s">
        <v>6</v>
      </c>
      <c r="N7138" s="1" t="s">
        <v>7</v>
      </c>
      <c r="O7138" s="6"/>
    </row>
    <row r="7139">
      <c r="A7139" s="5">
        <v>203665.0</v>
      </c>
      <c r="B7139" s="2">
        <v>46104.0</v>
      </c>
      <c r="C7139" s="1" t="s">
        <v>122</v>
      </c>
      <c r="D7139" s="3" t="s">
        <v>530</v>
      </c>
      <c r="E7139" s="4">
        <v>46107.0</v>
      </c>
      <c r="F7139" s="5">
        <v>12.0</v>
      </c>
      <c r="G7139" s="5">
        <v>320.0</v>
      </c>
      <c r="H7139" s="5">
        <v>3761.0</v>
      </c>
      <c r="I7139" s="1" t="s">
        <v>127</v>
      </c>
      <c r="J7139" s="1" t="s">
        <v>123</v>
      </c>
      <c r="K7139" s="1" t="s">
        <v>13</v>
      </c>
      <c r="L7139" s="1" t="s">
        <v>5</v>
      </c>
      <c r="M7139" s="1" t="s">
        <v>6</v>
      </c>
      <c r="N7139" s="1" t="s">
        <v>7</v>
      </c>
      <c r="O7139" s="6"/>
    </row>
    <row r="7140">
      <c r="A7140" s="5">
        <v>203666.0</v>
      </c>
      <c r="B7140" s="2">
        <v>46104.0</v>
      </c>
      <c r="C7140" s="1" t="s">
        <v>122</v>
      </c>
      <c r="D7140" s="3" t="s">
        <v>214</v>
      </c>
      <c r="E7140" s="4">
        <v>46107.0</v>
      </c>
      <c r="F7140" s="5">
        <v>70.0</v>
      </c>
      <c r="G7140" s="5">
        <v>955.0</v>
      </c>
      <c r="H7140" s="5">
        <v>65513.0</v>
      </c>
      <c r="I7140" s="1" t="s">
        <v>125</v>
      </c>
      <c r="J7140" s="1" t="s">
        <v>123</v>
      </c>
      <c r="K7140" s="1" t="s">
        <v>13</v>
      </c>
      <c r="L7140" s="1" t="s">
        <v>5</v>
      </c>
      <c r="M7140" s="1" t="s">
        <v>6</v>
      </c>
      <c r="N7140" s="1" t="s">
        <v>7</v>
      </c>
      <c r="O7140" s="6"/>
    </row>
    <row r="7141">
      <c r="A7141" s="5">
        <v>203666.0</v>
      </c>
      <c r="B7141" s="2">
        <v>46104.0</v>
      </c>
      <c r="C7141" s="1" t="s">
        <v>122</v>
      </c>
      <c r="D7141" s="3" t="s">
        <v>935</v>
      </c>
      <c r="E7141" s="4">
        <v>46107.0</v>
      </c>
      <c r="F7141" s="5">
        <v>5.0</v>
      </c>
      <c r="G7141" s="5">
        <v>203.0</v>
      </c>
      <c r="H7141" s="5">
        <v>999.0</v>
      </c>
      <c r="I7141" s="1" t="s">
        <v>125</v>
      </c>
      <c r="J7141" s="1" t="s">
        <v>123</v>
      </c>
      <c r="K7141" s="1" t="s">
        <v>13</v>
      </c>
      <c r="L7141" s="1" t="s">
        <v>5</v>
      </c>
      <c r="M7141" s="1" t="s">
        <v>6</v>
      </c>
      <c r="N7141" s="1" t="s">
        <v>7</v>
      </c>
      <c r="O7141" s="6"/>
    </row>
    <row r="7142">
      <c r="A7142" s="5">
        <v>203666.0</v>
      </c>
      <c r="B7142" s="2">
        <v>46104.0</v>
      </c>
      <c r="C7142" s="1" t="s">
        <v>122</v>
      </c>
      <c r="D7142" s="3" t="s">
        <v>133</v>
      </c>
      <c r="E7142" s="4">
        <v>46107.0</v>
      </c>
      <c r="F7142" s="5">
        <v>390.0</v>
      </c>
      <c r="G7142" s="5">
        <v>45.0</v>
      </c>
      <c r="H7142" s="5">
        <v>17340.0</v>
      </c>
      <c r="I7142" s="1" t="s">
        <v>125</v>
      </c>
      <c r="J7142" s="1" t="s">
        <v>123</v>
      </c>
      <c r="K7142" s="1" t="s">
        <v>13</v>
      </c>
      <c r="L7142" s="1" t="s">
        <v>5</v>
      </c>
      <c r="M7142" s="1" t="s">
        <v>6</v>
      </c>
      <c r="N7142" s="1" t="s">
        <v>7</v>
      </c>
      <c r="O7142" s="6"/>
    </row>
    <row r="7143">
      <c r="A7143" s="5">
        <v>203666.0</v>
      </c>
      <c r="B7143" s="2">
        <v>46104.0</v>
      </c>
      <c r="C7143" s="1" t="s">
        <v>122</v>
      </c>
      <c r="D7143" s="3" t="s">
        <v>129</v>
      </c>
      <c r="E7143" s="4">
        <v>46107.0</v>
      </c>
      <c r="F7143" s="5">
        <v>50.0</v>
      </c>
      <c r="G7143" s="5">
        <v>1724.0</v>
      </c>
      <c r="H7143" s="5">
        <v>84489.0</v>
      </c>
      <c r="I7143" s="1" t="s">
        <v>125</v>
      </c>
      <c r="J7143" s="1" t="s">
        <v>123</v>
      </c>
      <c r="K7143" s="1" t="s">
        <v>13</v>
      </c>
      <c r="L7143" s="1" t="s">
        <v>5</v>
      </c>
      <c r="M7143" s="1" t="s">
        <v>6</v>
      </c>
      <c r="N7143" s="1" t="s">
        <v>7</v>
      </c>
      <c r="O7143" s="6"/>
    </row>
    <row r="7144">
      <c r="A7144" s="5">
        <v>203666.0</v>
      </c>
      <c r="B7144" s="2">
        <v>46104.0</v>
      </c>
      <c r="C7144" s="1" t="s">
        <v>122</v>
      </c>
      <c r="D7144" s="3" t="s">
        <v>390</v>
      </c>
      <c r="E7144" s="4">
        <v>46107.0</v>
      </c>
      <c r="F7144" s="5">
        <v>80.0</v>
      </c>
      <c r="G7144" s="5">
        <v>117.0</v>
      </c>
      <c r="H7144" s="5">
        <v>9148.0</v>
      </c>
      <c r="I7144" s="1" t="s">
        <v>125</v>
      </c>
      <c r="J7144" s="1" t="s">
        <v>123</v>
      </c>
      <c r="K7144" s="1" t="s">
        <v>13</v>
      </c>
      <c r="L7144" s="1" t="s">
        <v>5</v>
      </c>
      <c r="M7144" s="1" t="s">
        <v>6</v>
      </c>
      <c r="N7144" s="1" t="s">
        <v>7</v>
      </c>
      <c r="O7144" s="6"/>
    </row>
    <row r="7145">
      <c r="A7145" s="5">
        <v>203666.0</v>
      </c>
      <c r="B7145" s="2">
        <v>46104.0</v>
      </c>
      <c r="C7145" s="1" t="s">
        <v>122</v>
      </c>
      <c r="D7145" s="3" t="s">
        <v>145</v>
      </c>
      <c r="E7145" s="4">
        <v>46107.0</v>
      </c>
      <c r="F7145" s="5">
        <v>120.0</v>
      </c>
      <c r="G7145" s="5">
        <v>102.0</v>
      </c>
      <c r="H7145" s="5">
        <v>12027.0</v>
      </c>
      <c r="I7145" s="1" t="s">
        <v>125</v>
      </c>
      <c r="J7145" s="1" t="s">
        <v>123</v>
      </c>
      <c r="K7145" s="1" t="s">
        <v>13</v>
      </c>
      <c r="L7145" s="1" t="s">
        <v>5</v>
      </c>
      <c r="M7145" s="1" t="s">
        <v>6</v>
      </c>
      <c r="N7145" s="1" t="s">
        <v>7</v>
      </c>
      <c r="O7145" s="6"/>
    </row>
    <row r="7146">
      <c r="A7146" s="5">
        <v>203666.0</v>
      </c>
      <c r="B7146" s="2">
        <v>46104.0</v>
      </c>
      <c r="C7146" s="1" t="s">
        <v>122</v>
      </c>
      <c r="D7146" s="7">
        <v>5171.0</v>
      </c>
      <c r="E7146" s="4">
        <v>46107.0</v>
      </c>
      <c r="F7146" s="5">
        <v>200.0</v>
      </c>
      <c r="G7146" s="5">
        <v>127.0</v>
      </c>
      <c r="H7146" s="5">
        <v>24798.0</v>
      </c>
      <c r="I7146" s="1" t="s">
        <v>125</v>
      </c>
      <c r="J7146" s="1" t="s">
        <v>123</v>
      </c>
      <c r="K7146" s="1" t="s">
        <v>13</v>
      </c>
      <c r="L7146" s="1" t="s">
        <v>5</v>
      </c>
      <c r="M7146" s="1" t="s">
        <v>6</v>
      </c>
      <c r="N7146" s="1" t="s">
        <v>7</v>
      </c>
      <c r="O7146" s="6"/>
    </row>
    <row r="7147">
      <c r="A7147" s="5">
        <v>203666.0</v>
      </c>
      <c r="B7147" s="2">
        <v>46104.0</v>
      </c>
      <c r="C7147" s="1" t="s">
        <v>122</v>
      </c>
      <c r="D7147" s="3" t="s">
        <v>128</v>
      </c>
      <c r="E7147" s="4">
        <v>46107.0</v>
      </c>
      <c r="F7147" s="5">
        <v>32.0</v>
      </c>
      <c r="G7147" s="5">
        <v>266.0</v>
      </c>
      <c r="H7147" s="5">
        <v>8336.0</v>
      </c>
      <c r="I7147" s="1" t="s">
        <v>125</v>
      </c>
      <c r="J7147" s="1" t="s">
        <v>123</v>
      </c>
      <c r="K7147" s="1" t="s">
        <v>13</v>
      </c>
      <c r="L7147" s="1" t="s">
        <v>5</v>
      </c>
      <c r="M7147" s="1" t="s">
        <v>6</v>
      </c>
      <c r="N7147" s="1" t="s">
        <v>7</v>
      </c>
      <c r="O7147" s="6"/>
    </row>
    <row r="7148">
      <c r="A7148" s="5">
        <v>203666.0</v>
      </c>
      <c r="B7148" s="2">
        <v>46104.0</v>
      </c>
      <c r="C7148" s="1" t="s">
        <v>122</v>
      </c>
      <c r="D7148" s="3" t="s">
        <v>124</v>
      </c>
      <c r="E7148" s="4">
        <v>46107.0</v>
      </c>
      <c r="F7148" s="5">
        <v>250.0</v>
      </c>
      <c r="G7148" s="5">
        <v>477.0</v>
      </c>
      <c r="H7148" s="5">
        <v>116986.48</v>
      </c>
      <c r="I7148" s="1" t="s">
        <v>125</v>
      </c>
      <c r="J7148" s="1" t="s">
        <v>123</v>
      </c>
      <c r="K7148" s="1" t="s">
        <v>13</v>
      </c>
      <c r="L7148" s="1" t="s">
        <v>5</v>
      </c>
      <c r="M7148" s="1" t="s">
        <v>6</v>
      </c>
      <c r="N7148" s="1" t="s">
        <v>7</v>
      </c>
      <c r="O7148" s="6"/>
    </row>
    <row r="7149">
      <c r="A7149" s="5">
        <v>203666.0</v>
      </c>
      <c r="B7149" s="2">
        <v>46104.0</v>
      </c>
      <c r="C7149" s="1" t="s">
        <v>122</v>
      </c>
      <c r="D7149" s="3" t="s">
        <v>391</v>
      </c>
      <c r="E7149" s="4">
        <v>46107.0</v>
      </c>
      <c r="F7149" s="5">
        <v>200.0</v>
      </c>
      <c r="G7149" s="5">
        <v>57.0</v>
      </c>
      <c r="H7149" s="5">
        <v>11152.0</v>
      </c>
      <c r="I7149" s="1" t="s">
        <v>125</v>
      </c>
      <c r="J7149" s="1" t="s">
        <v>123</v>
      </c>
      <c r="K7149" s="1" t="s">
        <v>13</v>
      </c>
      <c r="L7149" s="1" t="s">
        <v>5</v>
      </c>
      <c r="M7149" s="1" t="s">
        <v>6</v>
      </c>
      <c r="N7149" s="1" t="s">
        <v>7</v>
      </c>
      <c r="O7149" s="6"/>
    </row>
    <row r="7150">
      <c r="A7150" s="5">
        <v>203666.0</v>
      </c>
      <c r="B7150" s="2">
        <v>46104.0</v>
      </c>
      <c r="C7150" s="1" t="s">
        <v>122</v>
      </c>
      <c r="D7150" s="3" t="s">
        <v>940</v>
      </c>
      <c r="E7150" s="4">
        <v>46107.0</v>
      </c>
      <c r="F7150" s="5">
        <v>40.0</v>
      </c>
      <c r="G7150" s="5">
        <v>862.0</v>
      </c>
      <c r="H7150" s="5">
        <v>33798.0</v>
      </c>
      <c r="I7150" s="1" t="s">
        <v>125</v>
      </c>
      <c r="J7150" s="1" t="s">
        <v>123</v>
      </c>
      <c r="K7150" s="1" t="s">
        <v>13</v>
      </c>
      <c r="L7150" s="1" t="s">
        <v>5</v>
      </c>
      <c r="M7150" s="1" t="s">
        <v>6</v>
      </c>
      <c r="N7150" s="1" t="s">
        <v>7</v>
      </c>
      <c r="O7150" s="6"/>
    </row>
    <row r="7151">
      <c r="A7151" s="5">
        <v>203666.0</v>
      </c>
      <c r="B7151" s="2">
        <v>46104.0</v>
      </c>
      <c r="C7151" s="1" t="s">
        <v>122</v>
      </c>
      <c r="D7151" s="3" t="s">
        <v>937</v>
      </c>
      <c r="E7151" s="4">
        <v>46107.0</v>
      </c>
      <c r="F7151" s="5">
        <v>64.0</v>
      </c>
      <c r="G7151" s="5">
        <v>143.0</v>
      </c>
      <c r="H7151" s="5">
        <v>8945.0</v>
      </c>
      <c r="I7151" s="1" t="s">
        <v>125</v>
      </c>
      <c r="J7151" s="1" t="s">
        <v>123</v>
      </c>
      <c r="K7151" s="1" t="s">
        <v>13</v>
      </c>
      <c r="L7151" s="1" t="s">
        <v>5</v>
      </c>
      <c r="M7151" s="1" t="s">
        <v>6</v>
      </c>
      <c r="N7151" s="1" t="s">
        <v>7</v>
      </c>
      <c r="O7151" s="6"/>
    </row>
    <row r="7152">
      <c r="A7152" s="5">
        <v>203666.0</v>
      </c>
      <c r="B7152" s="2">
        <v>46104.0</v>
      </c>
      <c r="C7152" s="1" t="s">
        <v>122</v>
      </c>
      <c r="D7152" s="3" t="s">
        <v>653</v>
      </c>
      <c r="E7152" s="4">
        <v>46107.0</v>
      </c>
      <c r="F7152" s="5">
        <v>90.0</v>
      </c>
      <c r="G7152" s="5">
        <v>80.0</v>
      </c>
      <c r="H7152" s="5">
        <v>7053.0</v>
      </c>
      <c r="I7152" s="1" t="s">
        <v>125</v>
      </c>
      <c r="J7152" s="1" t="s">
        <v>123</v>
      </c>
      <c r="K7152" s="1" t="s">
        <v>13</v>
      </c>
      <c r="L7152" s="1" t="s">
        <v>5</v>
      </c>
      <c r="M7152" s="1" t="s">
        <v>6</v>
      </c>
      <c r="N7152" s="1" t="s">
        <v>7</v>
      </c>
      <c r="O7152" s="6"/>
    </row>
    <row r="7153">
      <c r="A7153" s="5">
        <v>203666.0</v>
      </c>
      <c r="B7153" s="2">
        <v>46104.0</v>
      </c>
      <c r="C7153" s="1" t="s">
        <v>122</v>
      </c>
      <c r="D7153" s="3" t="s">
        <v>144</v>
      </c>
      <c r="E7153" s="4">
        <v>46107.0</v>
      </c>
      <c r="F7153" s="5">
        <v>75.0</v>
      </c>
      <c r="G7153" s="5">
        <v>480.0</v>
      </c>
      <c r="H7153" s="5">
        <v>35252.0</v>
      </c>
      <c r="I7153" s="1" t="s">
        <v>125</v>
      </c>
      <c r="J7153" s="1" t="s">
        <v>123</v>
      </c>
      <c r="K7153" s="1" t="s">
        <v>13</v>
      </c>
      <c r="L7153" s="1" t="s">
        <v>5</v>
      </c>
      <c r="M7153" s="1" t="s">
        <v>6</v>
      </c>
      <c r="N7153" s="1" t="s">
        <v>7</v>
      </c>
      <c r="O7153" s="6"/>
    </row>
    <row r="7154">
      <c r="A7154" s="5">
        <v>203695.0</v>
      </c>
      <c r="B7154" s="2">
        <v>46105.0</v>
      </c>
      <c r="C7154" s="1" t="s">
        <v>180</v>
      </c>
      <c r="D7154" s="3" t="s">
        <v>652</v>
      </c>
      <c r="E7154" s="4">
        <v>46107.0</v>
      </c>
      <c r="F7154" s="5">
        <v>45.0</v>
      </c>
      <c r="G7154" s="5">
        <v>112.0</v>
      </c>
      <c r="H7154" s="5">
        <v>5031.0</v>
      </c>
      <c r="I7154" s="1" t="s">
        <v>127</v>
      </c>
      <c r="J7154" s="1" t="s">
        <v>92</v>
      </c>
      <c r="K7154" s="1" t="s">
        <v>13</v>
      </c>
      <c r="L7154" s="1" t="s">
        <v>5</v>
      </c>
      <c r="M7154" s="1" t="s">
        <v>6</v>
      </c>
      <c r="N7154" s="1" t="s">
        <v>7</v>
      </c>
      <c r="O7154" s="6"/>
    </row>
    <row r="7155">
      <c r="A7155" s="5">
        <v>203695.0</v>
      </c>
      <c r="B7155" s="2">
        <v>46105.0</v>
      </c>
      <c r="C7155" s="1" t="s">
        <v>180</v>
      </c>
      <c r="D7155" s="3" t="s">
        <v>741</v>
      </c>
      <c r="E7155" s="4">
        <v>46107.0</v>
      </c>
      <c r="F7155" s="5">
        <v>15.0</v>
      </c>
      <c r="G7155" s="5">
        <v>59.0</v>
      </c>
      <c r="H7155" s="5">
        <v>889.0</v>
      </c>
      <c r="I7155" s="1" t="s">
        <v>125</v>
      </c>
      <c r="J7155" s="1" t="s">
        <v>92</v>
      </c>
      <c r="K7155" s="1" t="s">
        <v>13</v>
      </c>
      <c r="L7155" s="1" t="s">
        <v>5</v>
      </c>
      <c r="M7155" s="1" t="s">
        <v>6</v>
      </c>
      <c r="N7155" s="1" t="s">
        <v>7</v>
      </c>
      <c r="O7155" s="6"/>
    </row>
    <row r="7156">
      <c r="A7156" s="5">
        <v>203695.0</v>
      </c>
      <c r="B7156" s="2">
        <v>46105.0</v>
      </c>
      <c r="C7156" s="1" t="s">
        <v>180</v>
      </c>
      <c r="D7156" s="3" t="s">
        <v>370</v>
      </c>
      <c r="E7156" s="4">
        <v>46107.0</v>
      </c>
      <c r="F7156" s="5">
        <v>20.0</v>
      </c>
      <c r="G7156" s="5">
        <v>1350.0</v>
      </c>
      <c r="H7156" s="5">
        <v>26996.0</v>
      </c>
      <c r="I7156" s="1" t="s">
        <v>127</v>
      </c>
      <c r="J7156" s="1" t="s">
        <v>92</v>
      </c>
      <c r="K7156" s="1" t="s">
        <v>13</v>
      </c>
      <c r="L7156" s="1" t="s">
        <v>5</v>
      </c>
      <c r="M7156" s="1" t="s">
        <v>6</v>
      </c>
      <c r="N7156" s="1" t="s">
        <v>7</v>
      </c>
      <c r="O7156" s="6"/>
    </row>
    <row r="7157">
      <c r="A7157" s="5">
        <v>203695.0</v>
      </c>
      <c r="B7157" s="2">
        <v>46105.0</v>
      </c>
      <c r="C7157" s="1" t="s">
        <v>180</v>
      </c>
      <c r="D7157" s="3" t="s">
        <v>214</v>
      </c>
      <c r="E7157" s="4">
        <v>46107.0</v>
      </c>
      <c r="F7157" s="5">
        <v>20.0</v>
      </c>
      <c r="G7157" s="5">
        <v>1020.0</v>
      </c>
      <c r="H7157" s="5">
        <v>20395.0</v>
      </c>
      <c r="I7157" s="1" t="s">
        <v>125</v>
      </c>
      <c r="J7157" s="1" t="s">
        <v>92</v>
      </c>
      <c r="K7157" s="1" t="s">
        <v>13</v>
      </c>
      <c r="L7157" s="1" t="s">
        <v>5</v>
      </c>
      <c r="M7157" s="1" t="s">
        <v>6</v>
      </c>
      <c r="N7157" s="1" t="s">
        <v>7</v>
      </c>
      <c r="O7157" s="6"/>
    </row>
    <row r="7158">
      <c r="A7158" s="5">
        <v>203695.0</v>
      </c>
      <c r="B7158" s="2">
        <v>46105.0</v>
      </c>
      <c r="C7158" s="1" t="s">
        <v>180</v>
      </c>
      <c r="D7158" s="3" t="s">
        <v>376</v>
      </c>
      <c r="E7158" s="4">
        <v>46107.0</v>
      </c>
      <c r="F7158" s="5">
        <v>500.0</v>
      </c>
      <c r="G7158" s="5">
        <v>11.0</v>
      </c>
      <c r="H7158" s="5">
        <v>5436.0</v>
      </c>
      <c r="I7158" s="1" t="s">
        <v>127</v>
      </c>
      <c r="J7158" s="1" t="s">
        <v>92</v>
      </c>
      <c r="K7158" s="1" t="s">
        <v>13</v>
      </c>
      <c r="L7158" s="1" t="s">
        <v>5</v>
      </c>
      <c r="M7158" s="1" t="s">
        <v>6</v>
      </c>
      <c r="N7158" s="1" t="s">
        <v>7</v>
      </c>
      <c r="O7158" s="6"/>
    </row>
    <row r="7159">
      <c r="A7159" s="5">
        <v>203695.0</v>
      </c>
      <c r="B7159" s="2">
        <v>46105.0</v>
      </c>
      <c r="C7159" s="1" t="s">
        <v>180</v>
      </c>
      <c r="D7159" s="3" t="s">
        <v>736</v>
      </c>
      <c r="E7159" s="4">
        <v>46107.0</v>
      </c>
      <c r="F7159" s="5">
        <v>120.0</v>
      </c>
      <c r="G7159" s="5">
        <v>23.0</v>
      </c>
      <c r="H7159" s="5">
        <v>2754.0</v>
      </c>
      <c r="I7159" s="1" t="s">
        <v>127</v>
      </c>
      <c r="J7159" s="1" t="s">
        <v>92</v>
      </c>
      <c r="K7159" s="1" t="s">
        <v>13</v>
      </c>
      <c r="L7159" s="1" t="s">
        <v>5</v>
      </c>
      <c r="M7159" s="1" t="s">
        <v>6</v>
      </c>
      <c r="N7159" s="1" t="s">
        <v>7</v>
      </c>
      <c r="O7159" s="6"/>
    </row>
    <row r="7160">
      <c r="A7160" s="5">
        <v>203695.0</v>
      </c>
      <c r="B7160" s="2">
        <v>46105.0</v>
      </c>
      <c r="C7160" s="1" t="s">
        <v>180</v>
      </c>
      <c r="D7160" s="3" t="s">
        <v>653</v>
      </c>
      <c r="E7160" s="4">
        <v>46107.0</v>
      </c>
      <c r="F7160" s="5">
        <v>15.0</v>
      </c>
      <c r="G7160" s="5">
        <v>82.0</v>
      </c>
      <c r="H7160" s="5">
        <v>1233.0</v>
      </c>
      <c r="I7160" s="1" t="s">
        <v>125</v>
      </c>
      <c r="J7160" s="1" t="s">
        <v>92</v>
      </c>
      <c r="K7160" s="1" t="s">
        <v>13</v>
      </c>
      <c r="L7160" s="1" t="s">
        <v>5</v>
      </c>
      <c r="M7160" s="1" t="s">
        <v>6</v>
      </c>
      <c r="N7160" s="1" t="s">
        <v>7</v>
      </c>
      <c r="O7160" s="6"/>
    </row>
    <row r="7161">
      <c r="A7161" s="5">
        <v>203695.0</v>
      </c>
      <c r="B7161" s="2">
        <v>46105.0</v>
      </c>
      <c r="C7161" s="1" t="s">
        <v>180</v>
      </c>
      <c r="D7161" s="3" t="s">
        <v>543</v>
      </c>
      <c r="E7161" s="4">
        <v>46107.0</v>
      </c>
      <c r="F7161" s="5">
        <v>30.0</v>
      </c>
      <c r="G7161" s="5">
        <v>172.0</v>
      </c>
      <c r="H7161" s="5">
        <v>5151.0</v>
      </c>
      <c r="I7161" s="1" t="s">
        <v>127</v>
      </c>
      <c r="J7161" s="1" t="s">
        <v>92</v>
      </c>
      <c r="K7161" s="1" t="s">
        <v>13</v>
      </c>
      <c r="L7161" s="1" t="s">
        <v>5</v>
      </c>
      <c r="M7161" s="1" t="s">
        <v>6</v>
      </c>
      <c r="N7161" s="1" t="s">
        <v>7</v>
      </c>
      <c r="O7161" s="6"/>
    </row>
    <row r="7162">
      <c r="A7162" s="5">
        <v>203695.0</v>
      </c>
      <c r="B7162" s="2">
        <v>46105.0</v>
      </c>
      <c r="C7162" s="1" t="s">
        <v>180</v>
      </c>
      <c r="D7162" s="3" t="s">
        <v>693</v>
      </c>
      <c r="E7162" s="4">
        <v>46107.0</v>
      </c>
      <c r="F7162" s="5">
        <v>20.0</v>
      </c>
      <c r="G7162" s="5">
        <v>187.0</v>
      </c>
      <c r="H7162" s="5">
        <v>3745.0</v>
      </c>
      <c r="I7162" s="1" t="s">
        <v>127</v>
      </c>
      <c r="J7162" s="1" t="s">
        <v>92</v>
      </c>
      <c r="K7162" s="1" t="s">
        <v>13</v>
      </c>
      <c r="L7162" s="1" t="s">
        <v>5</v>
      </c>
      <c r="M7162" s="1" t="s">
        <v>6</v>
      </c>
      <c r="N7162" s="1" t="s">
        <v>7</v>
      </c>
      <c r="O7162" s="6"/>
    </row>
    <row r="7163">
      <c r="A7163" s="5">
        <v>203695.0</v>
      </c>
      <c r="B7163" s="2">
        <v>46105.0</v>
      </c>
      <c r="C7163" s="1" t="s">
        <v>180</v>
      </c>
      <c r="D7163" s="3" t="s">
        <v>734</v>
      </c>
      <c r="E7163" s="4">
        <v>46107.0</v>
      </c>
      <c r="F7163" s="5">
        <v>200.0</v>
      </c>
      <c r="G7163" s="5">
        <v>10.0</v>
      </c>
      <c r="H7163" s="5">
        <v>1939.0</v>
      </c>
      <c r="I7163" s="1" t="s">
        <v>127</v>
      </c>
      <c r="J7163" s="1" t="s">
        <v>92</v>
      </c>
      <c r="K7163" s="1" t="s">
        <v>13</v>
      </c>
      <c r="L7163" s="1" t="s">
        <v>5</v>
      </c>
      <c r="M7163" s="1" t="s">
        <v>6</v>
      </c>
      <c r="N7163" s="1" t="s">
        <v>7</v>
      </c>
      <c r="O7163" s="6"/>
    </row>
    <row r="7164">
      <c r="A7164" s="5">
        <v>203695.0</v>
      </c>
      <c r="B7164" s="2">
        <v>46105.0</v>
      </c>
      <c r="C7164" s="1" t="s">
        <v>180</v>
      </c>
      <c r="D7164" s="3" t="s">
        <v>204</v>
      </c>
      <c r="E7164" s="4">
        <v>46107.0</v>
      </c>
      <c r="F7164" s="5">
        <v>50.0</v>
      </c>
      <c r="G7164" s="5">
        <v>1165.0</v>
      </c>
      <c r="H7164" s="5">
        <v>58239.0</v>
      </c>
      <c r="I7164" s="1" t="s">
        <v>127</v>
      </c>
      <c r="J7164" s="1" t="s">
        <v>92</v>
      </c>
      <c r="K7164" s="1" t="s">
        <v>13</v>
      </c>
      <c r="L7164" s="1" t="s">
        <v>5</v>
      </c>
      <c r="M7164" s="1" t="s">
        <v>6</v>
      </c>
      <c r="N7164" s="1" t="s">
        <v>7</v>
      </c>
      <c r="O7164" s="6"/>
    </row>
    <row r="7165">
      <c r="A7165" s="5">
        <v>203695.0</v>
      </c>
      <c r="B7165" s="2">
        <v>46105.0</v>
      </c>
      <c r="C7165" s="1" t="s">
        <v>180</v>
      </c>
      <c r="D7165" s="3" t="s">
        <v>1193</v>
      </c>
      <c r="E7165" s="4">
        <v>46107.0</v>
      </c>
      <c r="F7165" s="5">
        <v>700.0</v>
      </c>
      <c r="G7165" s="5">
        <v>5.0</v>
      </c>
      <c r="H7165" s="5">
        <v>3158.0</v>
      </c>
      <c r="I7165" s="1" t="s">
        <v>127</v>
      </c>
      <c r="J7165" s="1" t="s">
        <v>92</v>
      </c>
      <c r="K7165" s="1" t="s">
        <v>13</v>
      </c>
      <c r="L7165" s="1" t="s">
        <v>5</v>
      </c>
      <c r="M7165" s="1" t="s">
        <v>6</v>
      </c>
      <c r="N7165" s="1" t="s">
        <v>7</v>
      </c>
      <c r="O7165" s="6"/>
    </row>
    <row r="7166">
      <c r="A7166" s="5">
        <v>203695.0</v>
      </c>
      <c r="B7166" s="2">
        <v>46105.0</v>
      </c>
      <c r="C7166" s="1" t="s">
        <v>180</v>
      </c>
      <c r="D7166" s="3" t="s">
        <v>145</v>
      </c>
      <c r="E7166" s="4">
        <v>46107.0</v>
      </c>
      <c r="F7166" s="5">
        <v>24.0</v>
      </c>
      <c r="G7166" s="5">
        <v>105.0</v>
      </c>
      <c r="H7166" s="5">
        <v>2523.0</v>
      </c>
      <c r="I7166" s="1" t="s">
        <v>125</v>
      </c>
      <c r="J7166" s="1" t="s">
        <v>92</v>
      </c>
      <c r="K7166" s="1" t="s">
        <v>13</v>
      </c>
      <c r="L7166" s="1" t="s">
        <v>5</v>
      </c>
      <c r="M7166" s="1" t="s">
        <v>6</v>
      </c>
      <c r="N7166" s="1" t="s">
        <v>7</v>
      </c>
      <c r="O7166" s="6"/>
    </row>
    <row r="7167">
      <c r="A7167" s="5">
        <v>203695.0</v>
      </c>
      <c r="B7167" s="2">
        <v>46105.0</v>
      </c>
      <c r="C7167" s="1" t="s">
        <v>180</v>
      </c>
      <c r="D7167" s="3" t="s">
        <v>206</v>
      </c>
      <c r="E7167" s="4">
        <v>46107.0</v>
      </c>
      <c r="F7167" s="5">
        <v>30.0</v>
      </c>
      <c r="G7167" s="5">
        <v>67.0</v>
      </c>
      <c r="H7167" s="5">
        <v>2025.0</v>
      </c>
      <c r="I7167" s="1" t="s">
        <v>127</v>
      </c>
      <c r="J7167" s="1" t="s">
        <v>92</v>
      </c>
      <c r="K7167" s="1" t="s">
        <v>13</v>
      </c>
      <c r="L7167" s="1" t="s">
        <v>5</v>
      </c>
      <c r="M7167" s="1" t="s">
        <v>6</v>
      </c>
      <c r="N7167" s="1" t="s">
        <v>7</v>
      </c>
      <c r="O7167" s="6"/>
    </row>
    <row r="7168">
      <c r="A7168" s="5">
        <v>203695.0</v>
      </c>
      <c r="B7168" s="2">
        <v>46105.0</v>
      </c>
      <c r="C7168" s="1" t="s">
        <v>180</v>
      </c>
      <c r="D7168" s="3" t="s">
        <v>1194</v>
      </c>
      <c r="E7168" s="4">
        <v>46107.0</v>
      </c>
      <c r="F7168" s="5">
        <v>90.0</v>
      </c>
      <c r="G7168" s="5">
        <v>25.0</v>
      </c>
      <c r="H7168" s="5">
        <v>2265.0</v>
      </c>
      <c r="I7168" s="1" t="s">
        <v>125</v>
      </c>
      <c r="J7168" s="1" t="s">
        <v>92</v>
      </c>
      <c r="K7168" s="1" t="s">
        <v>13</v>
      </c>
      <c r="L7168" s="1" t="s">
        <v>5</v>
      </c>
      <c r="M7168" s="1" t="s">
        <v>6</v>
      </c>
      <c r="N7168" s="1" t="s">
        <v>7</v>
      </c>
      <c r="O7168" s="6"/>
    </row>
    <row r="7169">
      <c r="A7169" s="5">
        <v>203695.0</v>
      </c>
      <c r="B7169" s="2">
        <v>46105.0</v>
      </c>
      <c r="C7169" s="1" t="s">
        <v>180</v>
      </c>
      <c r="D7169" s="3" t="s">
        <v>366</v>
      </c>
      <c r="E7169" s="4">
        <v>46107.0</v>
      </c>
      <c r="F7169" s="5">
        <v>20.0</v>
      </c>
      <c r="G7169" s="5">
        <v>1934.0</v>
      </c>
      <c r="H7169" s="5">
        <v>38688.0</v>
      </c>
      <c r="I7169" s="1" t="s">
        <v>127</v>
      </c>
      <c r="J7169" s="1" t="s">
        <v>92</v>
      </c>
      <c r="K7169" s="1" t="s">
        <v>13</v>
      </c>
      <c r="L7169" s="1" t="s">
        <v>5</v>
      </c>
      <c r="M7169" s="1" t="s">
        <v>6</v>
      </c>
      <c r="N7169" s="1" t="s">
        <v>7</v>
      </c>
      <c r="O7169" s="6"/>
    </row>
    <row r="7170">
      <c r="A7170" s="5">
        <v>203695.0</v>
      </c>
      <c r="B7170" s="2">
        <v>46105.0</v>
      </c>
      <c r="C7170" s="1" t="s">
        <v>180</v>
      </c>
      <c r="D7170" s="3" t="s">
        <v>729</v>
      </c>
      <c r="E7170" s="4">
        <v>46107.0</v>
      </c>
      <c r="F7170" s="5">
        <v>420.0</v>
      </c>
      <c r="G7170" s="5">
        <v>20.0</v>
      </c>
      <c r="H7170" s="5">
        <v>8393.0</v>
      </c>
      <c r="I7170" s="1" t="s">
        <v>127</v>
      </c>
      <c r="J7170" s="1" t="s">
        <v>92</v>
      </c>
      <c r="K7170" s="1" t="s">
        <v>13</v>
      </c>
      <c r="L7170" s="1" t="s">
        <v>5</v>
      </c>
      <c r="M7170" s="1" t="s">
        <v>6</v>
      </c>
      <c r="N7170" s="1" t="s">
        <v>7</v>
      </c>
      <c r="O7170" s="6"/>
    </row>
    <row r="7171">
      <c r="A7171" s="5">
        <v>203695.0</v>
      </c>
      <c r="B7171" s="2">
        <v>46105.0</v>
      </c>
      <c r="C7171" s="1" t="s">
        <v>180</v>
      </c>
      <c r="D7171" s="7">
        <v>5761.0</v>
      </c>
      <c r="E7171" s="4">
        <v>46107.0</v>
      </c>
      <c r="F7171" s="5">
        <v>266.0</v>
      </c>
      <c r="G7171" s="5">
        <v>7.0</v>
      </c>
      <c r="H7171" s="5">
        <v>1890.0</v>
      </c>
      <c r="I7171" s="1" t="s">
        <v>125</v>
      </c>
      <c r="J7171" s="1" t="s">
        <v>92</v>
      </c>
      <c r="K7171" s="1" t="s">
        <v>13</v>
      </c>
      <c r="L7171" s="1" t="s">
        <v>5</v>
      </c>
      <c r="M7171" s="1" t="s">
        <v>6</v>
      </c>
      <c r="N7171" s="1" t="s">
        <v>7</v>
      </c>
      <c r="O7171" s="6"/>
    </row>
    <row r="7172">
      <c r="A7172" s="5">
        <v>203695.0</v>
      </c>
      <c r="B7172" s="2">
        <v>46105.0</v>
      </c>
      <c r="C7172" s="1" t="s">
        <v>180</v>
      </c>
      <c r="D7172" s="3" t="s">
        <v>126</v>
      </c>
      <c r="E7172" s="4">
        <v>46107.0</v>
      </c>
      <c r="F7172" s="5">
        <v>225.0</v>
      </c>
      <c r="G7172" s="5">
        <v>31.0</v>
      </c>
      <c r="H7172" s="5">
        <v>6985.0</v>
      </c>
      <c r="I7172" s="1" t="s">
        <v>127</v>
      </c>
      <c r="J7172" s="1" t="s">
        <v>92</v>
      </c>
      <c r="K7172" s="1" t="s">
        <v>13</v>
      </c>
      <c r="L7172" s="1" t="s">
        <v>5</v>
      </c>
      <c r="M7172" s="1" t="s">
        <v>6</v>
      </c>
      <c r="N7172" s="1" t="s">
        <v>7</v>
      </c>
      <c r="O7172" s="6"/>
    </row>
    <row r="7173">
      <c r="A7173" s="5">
        <v>203695.0</v>
      </c>
      <c r="B7173" s="2">
        <v>46105.0</v>
      </c>
      <c r="C7173" s="1" t="s">
        <v>180</v>
      </c>
      <c r="D7173" s="3" t="s">
        <v>447</v>
      </c>
      <c r="E7173" s="4">
        <v>46107.0</v>
      </c>
      <c r="F7173" s="5">
        <v>52.0</v>
      </c>
      <c r="G7173" s="5">
        <v>90.0</v>
      </c>
      <c r="H7173" s="5">
        <v>4696.0</v>
      </c>
      <c r="I7173" s="1" t="s">
        <v>127</v>
      </c>
      <c r="J7173" s="1" t="s">
        <v>92</v>
      </c>
      <c r="K7173" s="1" t="s">
        <v>13</v>
      </c>
      <c r="L7173" s="1" t="s">
        <v>5</v>
      </c>
      <c r="M7173" s="1" t="s">
        <v>6</v>
      </c>
      <c r="N7173" s="1" t="s">
        <v>7</v>
      </c>
      <c r="O7173" s="6"/>
    </row>
    <row r="7174">
      <c r="A7174" s="5">
        <v>203695.0</v>
      </c>
      <c r="B7174" s="2">
        <v>46105.0</v>
      </c>
      <c r="C7174" s="1" t="s">
        <v>180</v>
      </c>
      <c r="D7174" s="3" t="s">
        <v>733</v>
      </c>
      <c r="E7174" s="4">
        <v>46107.0</v>
      </c>
      <c r="F7174" s="5">
        <v>120.0</v>
      </c>
      <c r="G7174" s="5">
        <v>13.0</v>
      </c>
      <c r="H7174" s="5">
        <v>1581.0</v>
      </c>
      <c r="I7174" s="1" t="s">
        <v>127</v>
      </c>
      <c r="J7174" s="1" t="s">
        <v>92</v>
      </c>
      <c r="K7174" s="1" t="s">
        <v>13</v>
      </c>
      <c r="L7174" s="1" t="s">
        <v>5</v>
      </c>
      <c r="M7174" s="1" t="s">
        <v>6</v>
      </c>
      <c r="N7174" s="1" t="s">
        <v>7</v>
      </c>
      <c r="O7174" s="6"/>
    </row>
    <row r="7175">
      <c r="A7175" s="5">
        <v>203695.0</v>
      </c>
      <c r="B7175" s="2">
        <v>46105.0</v>
      </c>
      <c r="C7175" s="1" t="s">
        <v>180</v>
      </c>
      <c r="D7175" s="3" t="s">
        <v>138</v>
      </c>
      <c r="E7175" s="4">
        <v>46107.0</v>
      </c>
      <c r="F7175" s="5">
        <v>20.0</v>
      </c>
      <c r="G7175" s="5">
        <v>67.0</v>
      </c>
      <c r="H7175" s="5">
        <v>1335.0</v>
      </c>
      <c r="I7175" s="1" t="s">
        <v>125</v>
      </c>
      <c r="J7175" s="1" t="s">
        <v>92</v>
      </c>
      <c r="K7175" s="1" t="s">
        <v>13</v>
      </c>
      <c r="L7175" s="1" t="s">
        <v>5</v>
      </c>
      <c r="M7175" s="1" t="s">
        <v>6</v>
      </c>
      <c r="N7175" s="1" t="s">
        <v>7</v>
      </c>
      <c r="O7175" s="6"/>
    </row>
    <row r="7176">
      <c r="A7176" s="5">
        <v>203695.0</v>
      </c>
      <c r="B7176" s="2">
        <v>46105.0</v>
      </c>
      <c r="C7176" s="1" t="s">
        <v>180</v>
      </c>
      <c r="D7176" s="3" t="s">
        <v>917</v>
      </c>
      <c r="E7176" s="4">
        <v>46107.0</v>
      </c>
      <c r="F7176" s="5">
        <v>400.0</v>
      </c>
      <c r="G7176" s="5">
        <v>6.0</v>
      </c>
      <c r="H7176" s="5">
        <v>2397.0</v>
      </c>
      <c r="I7176" s="1" t="s">
        <v>127</v>
      </c>
      <c r="J7176" s="1" t="s">
        <v>92</v>
      </c>
      <c r="K7176" s="1" t="s">
        <v>13</v>
      </c>
      <c r="L7176" s="1" t="s">
        <v>5</v>
      </c>
      <c r="M7176" s="1" t="s">
        <v>6</v>
      </c>
      <c r="N7176" s="1" t="s">
        <v>7</v>
      </c>
      <c r="O7176" s="6"/>
    </row>
    <row r="7177">
      <c r="A7177" s="5">
        <v>203695.0</v>
      </c>
      <c r="B7177" s="2">
        <v>46105.0</v>
      </c>
      <c r="C7177" s="1" t="s">
        <v>180</v>
      </c>
      <c r="D7177" s="3" t="s">
        <v>537</v>
      </c>
      <c r="E7177" s="4">
        <v>46107.0</v>
      </c>
      <c r="F7177" s="5">
        <v>96.0</v>
      </c>
      <c r="G7177" s="5">
        <v>67.0</v>
      </c>
      <c r="H7177" s="5">
        <v>6479.0</v>
      </c>
      <c r="I7177" s="1" t="s">
        <v>125</v>
      </c>
      <c r="J7177" s="1" t="s">
        <v>92</v>
      </c>
      <c r="K7177" s="1" t="s">
        <v>13</v>
      </c>
      <c r="L7177" s="1" t="s">
        <v>5</v>
      </c>
      <c r="M7177" s="1" t="s">
        <v>6</v>
      </c>
      <c r="N7177" s="1" t="s">
        <v>7</v>
      </c>
      <c r="O7177" s="6"/>
    </row>
    <row r="7178">
      <c r="A7178" s="5">
        <v>203695.0</v>
      </c>
      <c r="B7178" s="2">
        <v>46105.0</v>
      </c>
      <c r="C7178" s="1" t="s">
        <v>180</v>
      </c>
      <c r="D7178" s="3" t="s">
        <v>651</v>
      </c>
      <c r="E7178" s="4">
        <v>46107.0</v>
      </c>
      <c r="F7178" s="5">
        <v>200.0</v>
      </c>
      <c r="G7178" s="5">
        <v>43.0</v>
      </c>
      <c r="H7178" s="5">
        <v>8643.0</v>
      </c>
      <c r="I7178" s="1" t="s">
        <v>127</v>
      </c>
      <c r="J7178" s="1" t="s">
        <v>92</v>
      </c>
      <c r="K7178" s="1" t="s">
        <v>13</v>
      </c>
      <c r="L7178" s="1" t="s">
        <v>5</v>
      </c>
      <c r="M7178" s="1" t="s">
        <v>6</v>
      </c>
      <c r="N7178" s="1" t="s">
        <v>7</v>
      </c>
      <c r="O7178" s="6"/>
    </row>
    <row r="7179">
      <c r="A7179" s="5">
        <v>203695.0</v>
      </c>
      <c r="B7179" s="2">
        <v>46105.0</v>
      </c>
      <c r="C7179" s="1" t="s">
        <v>180</v>
      </c>
      <c r="D7179" s="3" t="s">
        <v>739</v>
      </c>
      <c r="E7179" s="4">
        <v>46107.0</v>
      </c>
      <c r="F7179" s="5">
        <v>24.0</v>
      </c>
      <c r="G7179" s="5">
        <v>66.0</v>
      </c>
      <c r="H7179" s="5">
        <v>1582.0</v>
      </c>
      <c r="I7179" s="1" t="s">
        <v>125</v>
      </c>
      <c r="J7179" s="1" t="s">
        <v>92</v>
      </c>
      <c r="K7179" s="1" t="s">
        <v>13</v>
      </c>
      <c r="L7179" s="1" t="s">
        <v>5</v>
      </c>
      <c r="M7179" s="1" t="s">
        <v>6</v>
      </c>
      <c r="N7179" s="1" t="s">
        <v>7</v>
      </c>
      <c r="O7179" s="6"/>
    </row>
    <row r="7180">
      <c r="A7180" s="5">
        <v>203695.0</v>
      </c>
      <c r="B7180" s="2">
        <v>46105.0</v>
      </c>
      <c r="C7180" s="1" t="s">
        <v>180</v>
      </c>
      <c r="D7180" s="3" t="s">
        <v>459</v>
      </c>
      <c r="E7180" s="4">
        <v>46107.0</v>
      </c>
      <c r="F7180" s="5">
        <v>20.0</v>
      </c>
      <c r="G7180" s="5">
        <v>295.0</v>
      </c>
      <c r="H7180" s="5">
        <v>5891.0</v>
      </c>
      <c r="I7180" s="1" t="s">
        <v>127</v>
      </c>
      <c r="J7180" s="1" t="s">
        <v>92</v>
      </c>
      <c r="K7180" s="1" t="s">
        <v>13</v>
      </c>
      <c r="L7180" s="1" t="s">
        <v>5</v>
      </c>
      <c r="M7180" s="1" t="s">
        <v>6</v>
      </c>
      <c r="N7180" s="1" t="s">
        <v>7</v>
      </c>
      <c r="O7180" s="6"/>
    </row>
    <row r="7181">
      <c r="A7181" s="5">
        <v>203695.0</v>
      </c>
      <c r="B7181" s="2">
        <v>46105.0</v>
      </c>
      <c r="C7181" s="1" t="s">
        <v>180</v>
      </c>
      <c r="D7181" s="3" t="s">
        <v>737</v>
      </c>
      <c r="E7181" s="4">
        <v>46107.0</v>
      </c>
      <c r="F7181" s="5">
        <v>150.0</v>
      </c>
      <c r="G7181" s="5">
        <v>32.0</v>
      </c>
      <c r="H7181" s="5">
        <v>4830.0</v>
      </c>
      <c r="I7181" s="1" t="s">
        <v>127</v>
      </c>
      <c r="J7181" s="1" t="s">
        <v>92</v>
      </c>
      <c r="K7181" s="1" t="s">
        <v>13</v>
      </c>
      <c r="L7181" s="1" t="s">
        <v>5</v>
      </c>
      <c r="M7181" s="1" t="s">
        <v>6</v>
      </c>
      <c r="N7181" s="1" t="s">
        <v>7</v>
      </c>
      <c r="O7181" s="6"/>
    </row>
    <row r="7182">
      <c r="A7182" s="5">
        <v>203695.0</v>
      </c>
      <c r="B7182" s="2">
        <v>46105.0</v>
      </c>
      <c r="C7182" s="1" t="s">
        <v>180</v>
      </c>
      <c r="D7182" s="3" t="s">
        <v>850</v>
      </c>
      <c r="E7182" s="4">
        <v>46107.0</v>
      </c>
      <c r="F7182" s="5">
        <v>150.0</v>
      </c>
      <c r="G7182" s="5">
        <v>14.0</v>
      </c>
      <c r="H7182" s="5">
        <v>2098.0</v>
      </c>
      <c r="I7182" s="1" t="s">
        <v>127</v>
      </c>
      <c r="J7182" s="1" t="s">
        <v>92</v>
      </c>
      <c r="K7182" s="1" t="s">
        <v>13</v>
      </c>
      <c r="L7182" s="1" t="s">
        <v>5</v>
      </c>
      <c r="M7182" s="1" t="s">
        <v>6</v>
      </c>
      <c r="N7182" s="1" t="s">
        <v>7</v>
      </c>
      <c r="O7182" s="6"/>
    </row>
    <row r="7183">
      <c r="A7183" s="5">
        <v>203695.0</v>
      </c>
      <c r="B7183" s="2">
        <v>46105.0</v>
      </c>
      <c r="C7183" s="1" t="s">
        <v>180</v>
      </c>
      <c r="D7183" s="3" t="s">
        <v>711</v>
      </c>
      <c r="E7183" s="4">
        <v>46107.0</v>
      </c>
      <c r="F7183" s="5">
        <v>40.0</v>
      </c>
      <c r="G7183" s="5">
        <v>40.0</v>
      </c>
      <c r="H7183" s="5">
        <v>1599.0</v>
      </c>
      <c r="I7183" s="1" t="s">
        <v>125</v>
      </c>
      <c r="J7183" s="1" t="s">
        <v>92</v>
      </c>
      <c r="K7183" s="1" t="s">
        <v>13</v>
      </c>
      <c r="L7183" s="1" t="s">
        <v>5</v>
      </c>
      <c r="M7183" s="1" t="s">
        <v>6</v>
      </c>
      <c r="N7183" s="1" t="s">
        <v>7</v>
      </c>
      <c r="O7183" s="6"/>
    </row>
    <row r="7184">
      <c r="A7184" s="5">
        <v>203695.0</v>
      </c>
      <c r="B7184" s="2">
        <v>46105.0</v>
      </c>
      <c r="C7184" s="1" t="s">
        <v>180</v>
      </c>
      <c r="D7184" s="3" t="s">
        <v>132</v>
      </c>
      <c r="E7184" s="4">
        <v>46107.0</v>
      </c>
      <c r="F7184" s="5">
        <v>30.0</v>
      </c>
      <c r="G7184" s="5">
        <v>92.0</v>
      </c>
      <c r="H7184" s="5">
        <v>2754.0</v>
      </c>
      <c r="I7184" s="1" t="s">
        <v>125</v>
      </c>
      <c r="J7184" s="1" t="s">
        <v>92</v>
      </c>
      <c r="K7184" s="1" t="s">
        <v>13</v>
      </c>
      <c r="L7184" s="1" t="s">
        <v>5</v>
      </c>
      <c r="M7184" s="1" t="s">
        <v>6</v>
      </c>
      <c r="N7184" s="1" t="s">
        <v>7</v>
      </c>
      <c r="O7184" s="6"/>
    </row>
    <row r="7185">
      <c r="A7185" s="5">
        <v>203695.0</v>
      </c>
      <c r="B7185" s="2">
        <v>46105.0</v>
      </c>
      <c r="C7185" s="1" t="s">
        <v>180</v>
      </c>
      <c r="D7185" s="3" t="s">
        <v>207</v>
      </c>
      <c r="E7185" s="4">
        <v>46107.0</v>
      </c>
      <c r="F7185" s="5">
        <v>20.0</v>
      </c>
      <c r="G7185" s="5">
        <v>554.0</v>
      </c>
      <c r="H7185" s="5">
        <v>11071.0</v>
      </c>
      <c r="I7185" s="1" t="s">
        <v>127</v>
      </c>
      <c r="J7185" s="1" t="s">
        <v>92</v>
      </c>
      <c r="K7185" s="1" t="s">
        <v>13</v>
      </c>
      <c r="L7185" s="1" t="s">
        <v>5</v>
      </c>
      <c r="M7185" s="1" t="s">
        <v>6</v>
      </c>
      <c r="N7185" s="1" t="s">
        <v>7</v>
      </c>
      <c r="O7185" s="6"/>
    </row>
    <row r="7186">
      <c r="A7186" s="5">
        <v>203695.0</v>
      </c>
      <c r="B7186" s="2">
        <v>46105.0</v>
      </c>
      <c r="C7186" s="1" t="s">
        <v>180</v>
      </c>
      <c r="D7186" s="3" t="s">
        <v>710</v>
      </c>
      <c r="E7186" s="4">
        <v>46107.0</v>
      </c>
      <c r="F7186" s="5">
        <v>96.0</v>
      </c>
      <c r="G7186" s="5">
        <v>71.0</v>
      </c>
      <c r="H7186" s="5">
        <v>6778.0</v>
      </c>
      <c r="I7186" s="1" t="s">
        <v>127</v>
      </c>
      <c r="J7186" s="1" t="s">
        <v>92</v>
      </c>
      <c r="K7186" s="1" t="s">
        <v>13</v>
      </c>
      <c r="L7186" s="1" t="s">
        <v>5</v>
      </c>
      <c r="M7186" s="1" t="s">
        <v>6</v>
      </c>
      <c r="N7186" s="1" t="s">
        <v>7</v>
      </c>
      <c r="O7186" s="6"/>
    </row>
    <row r="7187">
      <c r="A7187" s="5">
        <v>203695.0</v>
      </c>
      <c r="B7187" s="2">
        <v>46105.0</v>
      </c>
      <c r="C7187" s="1" t="s">
        <v>180</v>
      </c>
      <c r="D7187" s="3" t="s">
        <v>208</v>
      </c>
      <c r="E7187" s="4">
        <v>46107.0</v>
      </c>
      <c r="F7187" s="5">
        <v>30.0</v>
      </c>
      <c r="G7187" s="5">
        <v>715.0</v>
      </c>
      <c r="H7187" s="5">
        <v>21446.0</v>
      </c>
      <c r="I7187" s="1" t="s">
        <v>125</v>
      </c>
      <c r="J7187" s="1" t="s">
        <v>92</v>
      </c>
      <c r="K7187" s="1" t="s">
        <v>13</v>
      </c>
      <c r="L7187" s="1" t="s">
        <v>5</v>
      </c>
      <c r="M7187" s="1" t="s">
        <v>6</v>
      </c>
      <c r="N7187" s="1" t="s">
        <v>7</v>
      </c>
      <c r="O7187" s="6"/>
    </row>
    <row r="7188">
      <c r="A7188" s="5">
        <v>203695.0</v>
      </c>
      <c r="B7188" s="2">
        <v>46105.0</v>
      </c>
      <c r="C7188" s="1" t="s">
        <v>180</v>
      </c>
      <c r="D7188" s="3" t="s">
        <v>213</v>
      </c>
      <c r="E7188" s="4">
        <v>46107.0</v>
      </c>
      <c r="F7188" s="5">
        <v>30.0</v>
      </c>
      <c r="G7188" s="5">
        <v>813.0</v>
      </c>
      <c r="H7188" s="5">
        <v>24377.0</v>
      </c>
      <c r="I7188" s="1" t="s">
        <v>127</v>
      </c>
      <c r="J7188" s="1" t="s">
        <v>92</v>
      </c>
      <c r="K7188" s="1" t="s">
        <v>13</v>
      </c>
      <c r="L7188" s="1" t="s">
        <v>5</v>
      </c>
      <c r="M7188" s="1" t="s">
        <v>6</v>
      </c>
      <c r="N7188" s="1" t="s">
        <v>7</v>
      </c>
      <c r="O7188" s="6"/>
    </row>
    <row r="7189">
      <c r="A7189" s="5">
        <v>203695.0</v>
      </c>
      <c r="B7189" s="2">
        <v>46105.0</v>
      </c>
      <c r="C7189" s="1" t="s">
        <v>180</v>
      </c>
      <c r="D7189" s="3" t="s">
        <v>690</v>
      </c>
      <c r="E7189" s="4">
        <v>46107.0</v>
      </c>
      <c r="F7189" s="5">
        <v>6.0</v>
      </c>
      <c r="G7189" s="5">
        <v>238.0</v>
      </c>
      <c r="H7189" s="5">
        <v>1431.0</v>
      </c>
      <c r="I7189" s="1" t="s">
        <v>127</v>
      </c>
      <c r="J7189" s="1" t="s">
        <v>92</v>
      </c>
      <c r="K7189" s="1" t="s">
        <v>13</v>
      </c>
      <c r="L7189" s="1" t="s">
        <v>5</v>
      </c>
      <c r="M7189" s="1" t="s">
        <v>6</v>
      </c>
      <c r="N7189" s="1" t="s">
        <v>7</v>
      </c>
      <c r="O7189" s="6"/>
    </row>
    <row r="7190">
      <c r="A7190" s="5">
        <v>203695.0</v>
      </c>
      <c r="B7190" s="2">
        <v>46105.0</v>
      </c>
      <c r="C7190" s="1" t="s">
        <v>180</v>
      </c>
      <c r="D7190" s="3" t="s">
        <v>391</v>
      </c>
      <c r="E7190" s="4">
        <v>46107.0</v>
      </c>
      <c r="F7190" s="5">
        <v>50.0</v>
      </c>
      <c r="G7190" s="5">
        <v>58.0</v>
      </c>
      <c r="H7190" s="5">
        <v>2924.0</v>
      </c>
      <c r="I7190" s="1" t="s">
        <v>125</v>
      </c>
      <c r="J7190" s="1" t="s">
        <v>92</v>
      </c>
      <c r="K7190" s="1" t="s">
        <v>13</v>
      </c>
      <c r="L7190" s="1" t="s">
        <v>5</v>
      </c>
      <c r="M7190" s="1" t="s">
        <v>6</v>
      </c>
      <c r="N7190" s="1" t="s">
        <v>7</v>
      </c>
      <c r="O7190" s="6"/>
    </row>
    <row r="7191">
      <c r="A7191" s="5">
        <v>203696.0</v>
      </c>
      <c r="B7191" s="2">
        <v>46105.0</v>
      </c>
      <c r="C7191" s="1" t="s">
        <v>180</v>
      </c>
      <c r="D7191" s="3" t="s">
        <v>713</v>
      </c>
      <c r="E7191" s="4">
        <v>46107.0</v>
      </c>
      <c r="F7191" s="5">
        <v>70.0</v>
      </c>
      <c r="G7191" s="5">
        <v>36.0</v>
      </c>
      <c r="H7191" s="5">
        <v>2544.0</v>
      </c>
      <c r="I7191" s="1" t="s">
        <v>127</v>
      </c>
      <c r="J7191" s="1" t="s">
        <v>92</v>
      </c>
      <c r="K7191" s="1" t="s">
        <v>13</v>
      </c>
      <c r="L7191" s="1" t="s">
        <v>5</v>
      </c>
      <c r="M7191" s="1" t="s">
        <v>6</v>
      </c>
      <c r="N7191" s="1" t="s">
        <v>7</v>
      </c>
      <c r="O7191" s="6"/>
    </row>
    <row r="7192">
      <c r="A7192" s="5">
        <v>203696.0</v>
      </c>
      <c r="B7192" s="2">
        <v>46105.0</v>
      </c>
      <c r="C7192" s="1" t="s">
        <v>180</v>
      </c>
      <c r="D7192" s="3" t="s">
        <v>209</v>
      </c>
      <c r="E7192" s="4">
        <v>46107.0</v>
      </c>
      <c r="F7192" s="5">
        <v>54.0</v>
      </c>
      <c r="G7192" s="5">
        <v>62.0</v>
      </c>
      <c r="H7192" s="5">
        <v>3365.0</v>
      </c>
      <c r="I7192" s="1" t="s">
        <v>127</v>
      </c>
      <c r="J7192" s="1" t="s">
        <v>92</v>
      </c>
      <c r="K7192" s="1" t="s">
        <v>13</v>
      </c>
      <c r="L7192" s="1" t="s">
        <v>5</v>
      </c>
      <c r="M7192" s="1" t="s">
        <v>6</v>
      </c>
      <c r="N7192" s="1" t="s">
        <v>7</v>
      </c>
      <c r="O7192" s="6"/>
    </row>
    <row r="7193">
      <c r="A7193" s="5">
        <v>203696.0</v>
      </c>
      <c r="B7193" s="2">
        <v>46105.0</v>
      </c>
      <c r="C7193" s="1" t="s">
        <v>180</v>
      </c>
      <c r="D7193" s="3" t="s">
        <v>211</v>
      </c>
      <c r="E7193" s="4">
        <v>46107.0</v>
      </c>
      <c r="F7193" s="5">
        <v>200.0</v>
      </c>
      <c r="G7193" s="5">
        <v>27.0</v>
      </c>
      <c r="H7193" s="5">
        <v>5387.0</v>
      </c>
      <c r="I7193" s="1" t="s">
        <v>127</v>
      </c>
      <c r="J7193" s="1" t="s">
        <v>92</v>
      </c>
      <c r="K7193" s="1" t="s">
        <v>13</v>
      </c>
      <c r="L7193" s="1" t="s">
        <v>5</v>
      </c>
      <c r="M7193" s="1" t="s">
        <v>6</v>
      </c>
      <c r="N7193" s="1" t="s">
        <v>7</v>
      </c>
      <c r="O7193" s="6"/>
    </row>
    <row r="7194">
      <c r="A7194" s="5">
        <v>203696.0</v>
      </c>
      <c r="B7194" s="2">
        <v>46105.0</v>
      </c>
      <c r="C7194" s="1" t="s">
        <v>180</v>
      </c>
      <c r="D7194" s="3" t="s">
        <v>202</v>
      </c>
      <c r="E7194" s="4">
        <v>46107.0</v>
      </c>
      <c r="F7194" s="5">
        <v>150.0</v>
      </c>
      <c r="G7194" s="5">
        <v>43.0</v>
      </c>
      <c r="H7194" s="5">
        <v>6515.0</v>
      </c>
      <c r="I7194" s="1" t="s">
        <v>127</v>
      </c>
      <c r="J7194" s="1" t="s">
        <v>92</v>
      </c>
      <c r="K7194" s="1" t="s">
        <v>13</v>
      </c>
      <c r="L7194" s="1" t="s">
        <v>5</v>
      </c>
      <c r="M7194" s="1" t="s">
        <v>6</v>
      </c>
      <c r="N7194" s="1" t="s">
        <v>7</v>
      </c>
      <c r="O7194" s="6"/>
    </row>
    <row r="7195">
      <c r="A7195" s="5">
        <v>203697.0</v>
      </c>
      <c r="B7195" s="2">
        <v>46105.0</v>
      </c>
      <c r="C7195" s="1" t="s">
        <v>180</v>
      </c>
      <c r="D7195" s="3" t="s">
        <v>695</v>
      </c>
      <c r="E7195" s="4">
        <v>46107.0</v>
      </c>
      <c r="F7195" s="5">
        <v>225.0</v>
      </c>
      <c r="G7195" s="5">
        <v>163.0</v>
      </c>
      <c r="H7195" s="5">
        <v>36693.0</v>
      </c>
      <c r="I7195" s="1" t="s">
        <v>696</v>
      </c>
      <c r="J7195" s="1" t="s">
        <v>92</v>
      </c>
      <c r="K7195" s="1" t="s">
        <v>13</v>
      </c>
      <c r="L7195" s="1" t="s">
        <v>5</v>
      </c>
      <c r="M7195" s="1" t="s">
        <v>6</v>
      </c>
      <c r="N7195" s="1" t="s">
        <v>7</v>
      </c>
      <c r="O7195" s="6"/>
    </row>
    <row r="7196">
      <c r="A7196" s="5">
        <v>203698.0</v>
      </c>
      <c r="B7196" s="2">
        <v>46105.0</v>
      </c>
      <c r="C7196" s="1" t="s">
        <v>180</v>
      </c>
      <c r="D7196" s="3" t="s">
        <v>187</v>
      </c>
      <c r="E7196" s="4">
        <v>46107.0</v>
      </c>
      <c r="F7196" s="5">
        <v>1100.0</v>
      </c>
      <c r="G7196" s="5">
        <v>124.0</v>
      </c>
      <c r="H7196" s="5">
        <v>136379.68</v>
      </c>
      <c r="I7196" s="1" t="s">
        <v>75</v>
      </c>
      <c r="J7196" s="1" t="s">
        <v>92</v>
      </c>
      <c r="K7196" s="1" t="s">
        <v>13</v>
      </c>
      <c r="L7196" s="1" t="s">
        <v>5</v>
      </c>
      <c r="M7196" s="1" t="s">
        <v>6</v>
      </c>
      <c r="N7196" s="1" t="s">
        <v>7</v>
      </c>
      <c r="O7196" s="6"/>
    </row>
    <row r="7197">
      <c r="A7197" s="5">
        <v>203698.0</v>
      </c>
      <c r="B7197" s="2">
        <v>46105.0</v>
      </c>
      <c r="C7197" s="1" t="s">
        <v>180</v>
      </c>
      <c r="D7197" s="3" t="s">
        <v>380</v>
      </c>
      <c r="E7197" s="4">
        <v>46107.0</v>
      </c>
      <c r="F7197" s="5">
        <v>40.0</v>
      </c>
      <c r="G7197" s="5">
        <v>84.0</v>
      </c>
      <c r="H7197" s="5">
        <v>3371.0</v>
      </c>
      <c r="I7197" s="1" t="s">
        <v>71</v>
      </c>
      <c r="J7197" s="1" t="s">
        <v>92</v>
      </c>
      <c r="K7197" s="1" t="s">
        <v>13</v>
      </c>
      <c r="L7197" s="1" t="s">
        <v>5</v>
      </c>
      <c r="M7197" s="1" t="s">
        <v>6</v>
      </c>
      <c r="N7197" s="1" t="s">
        <v>7</v>
      </c>
      <c r="O7197" s="6"/>
    </row>
    <row r="7198">
      <c r="A7198" s="5">
        <v>203698.0</v>
      </c>
      <c r="B7198" s="2">
        <v>46105.0</v>
      </c>
      <c r="C7198" s="1" t="s">
        <v>180</v>
      </c>
      <c r="D7198" s="3" t="s">
        <v>79</v>
      </c>
      <c r="E7198" s="4">
        <v>46107.0</v>
      </c>
      <c r="F7198" s="5">
        <v>600.0</v>
      </c>
      <c r="G7198" s="5">
        <v>35.0</v>
      </c>
      <c r="H7198" s="5">
        <v>21170.0</v>
      </c>
      <c r="I7198" s="1" t="s">
        <v>75</v>
      </c>
      <c r="J7198" s="1" t="s">
        <v>92</v>
      </c>
      <c r="K7198" s="1" t="s">
        <v>13</v>
      </c>
      <c r="L7198" s="1" t="s">
        <v>5</v>
      </c>
      <c r="M7198" s="1" t="s">
        <v>6</v>
      </c>
      <c r="N7198" s="1" t="s">
        <v>7</v>
      </c>
      <c r="O7198" s="6"/>
    </row>
    <row r="7199">
      <c r="A7199" s="5">
        <v>203698.0</v>
      </c>
      <c r="B7199" s="2">
        <v>46105.0</v>
      </c>
      <c r="C7199" s="1" t="s">
        <v>180</v>
      </c>
      <c r="D7199" s="3" t="s">
        <v>298</v>
      </c>
      <c r="E7199" s="4">
        <v>46107.0</v>
      </c>
      <c r="F7199" s="5">
        <v>44.0</v>
      </c>
      <c r="G7199" s="5">
        <v>118.0</v>
      </c>
      <c r="H7199" s="5">
        <v>5197.0</v>
      </c>
      <c r="I7199" s="1" t="s">
        <v>75</v>
      </c>
      <c r="J7199" s="1" t="s">
        <v>92</v>
      </c>
      <c r="K7199" s="1" t="s">
        <v>13</v>
      </c>
      <c r="L7199" s="1" t="s">
        <v>5</v>
      </c>
      <c r="M7199" s="1" t="s">
        <v>6</v>
      </c>
      <c r="N7199" s="1" t="s">
        <v>7</v>
      </c>
      <c r="O7199" s="6"/>
    </row>
    <row r="7200">
      <c r="A7200" s="5">
        <v>203698.0</v>
      </c>
      <c r="B7200" s="2">
        <v>46105.0</v>
      </c>
      <c r="C7200" s="1" t="s">
        <v>180</v>
      </c>
      <c r="D7200" s="3" t="s">
        <v>199</v>
      </c>
      <c r="E7200" s="4">
        <v>46107.0</v>
      </c>
      <c r="F7200" s="5">
        <v>900.0</v>
      </c>
      <c r="G7200" s="5">
        <v>5.0</v>
      </c>
      <c r="H7200" s="5">
        <v>4700.0</v>
      </c>
      <c r="I7200" s="1" t="s">
        <v>71</v>
      </c>
      <c r="J7200" s="1" t="s">
        <v>92</v>
      </c>
      <c r="K7200" s="1" t="s">
        <v>13</v>
      </c>
      <c r="L7200" s="1" t="s">
        <v>5</v>
      </c>
      <c r="M7200" s="1" t="s">
        <v>6</v>
      </c>
      <c r="N7200" s="1" t="s">
        <v>7</v>
      </c>
      <c r="O7200" s="6"/>
    </row>
    <row r="7201">
      <c r="A7201" s="5">
        <v>203698.0</v>
      </c>
      <c r="B7201" s="2">
        <v>46105.0</v>
      </c>
      <c r="C7201" s="1" t="s">
        <v>180</v>
      </c>
      <c r="D7201" s="3" t="s">
        <v>197</v>
      </c>
      <c r="E7201" s="4">
        <v>46107.0</v>
      </c>
      <c r="F7201" s="5">
        <v>150.0</v>
      </c>
      <c r="G7201" s="5">
        <v>32.0</v>
      </c>
      <c r="H7201" s="5">
        <v>4754.0</v>
      </c>
      <c r="I7201" s="1" t="s">
        <v>75</v>
      </c>
      <c r="J7201" s="1" t="s">
        <v>92</v>
      </c>
      <c r="K7201" s="1" t="s">
        <v>13</v>
      </c>
      <c r="L7201" s="1" t="s">
        <v>5</v>
      </c>
      <c r="M7201" s="1" t="s">
        <v>6</v>
      </c>
      <c r="N7201" s="1" t="s">
        <v>7</v>
      </c>
      <c r="O7201" s="6"/>
    </row>
    <row r="7202">
      <c r="A7202" s="5">
        <v>203698.0</v>
      </c>
      <c r="B7202" s="2">
        <v>46105.0</v>
      </c>
      <c r="C7202" s="1" t="s">
        <v>180</v>
      </c>
      <c r="D7202" s="3" t="s">
        <v>158</v>
      </c>
      <c r="E7202" s="4">
        <v>46107.0</v>
      </c>
      <c r="F7202" s="5">
        <v>450.0</v>
      </c>
      <c r="G7202" s="5">
        <v>201.0</v>
      </c>
      <c r="H7202" s="5">
        <v>90267.0</v>
      </c>
      <c r="I7202" s="1" t="s">
        <v>75</v>
      </c>
      <c r="J7202" s="1" t="s">
        <v>92</v>
      </c>
      <c r="K7202" s="1" t="s">
        <v>13</v>
      </c>
      <c r="L7202" s="1" t="s">
        <v>5</v>
      </c>
      <c r="M7202" s="1" t="s">
        <v>6</v>
      </c>
      <c r="N7202" s="1" t="s">
        <v>7</v>
      </c>
      <c r="O7202" s="6"/>
    </row>
    <row r="7203">
      <c r="A7203" s="5">
        <v>203698.0</v>
      </c>
      <c r="B7203" s="2">
        <v>46105.0</v>
      </c>
      <c r="C7203" s="1" t="s">
        <v>180</v>
      </c>
      <c r="D7203" s="3" t="s">
        <v>603</v>
      </c>
      <c r="E7203" s="4">
        <v>46107.0</v>
      </c>
      <c r="F7203" s="5">
        <v>30.0</v>
      </c>
      <c r="G7203" s="5">
        <v>26.0</v>
      </c>
      <c r="H7203" s="5">
        <v>795.0</v>
      </c>
      <c r="I7203" s="1" t="s">
        <v>71</v>
      </c>
      <c r="J7203" s="1" t="s">
        <v>92</v>
      </c>
      <c r="K7203" s="1" t="s">
        <v>13</v>
      </c>
      <c r="L7203" s="1" t="s">
        <v>5</v>
      </c>
      <c r="M7203" s="1" t="s">
        <v>6</v>
      </c>
      <c r="N7203" s="1" t="s">
        <v>7</v>
      </c>
      <c r="O7203" s="6"/>
    </row>
    <row r="7204">
      <c r="A7204" s="5">
        <v>203698.0</v>
      </c>
      <c r="B7204" s="2">
        <v>46105.0</v>
      </c>
      <c r="C7204" s="1" t="s">
        <v>180</v>
      </c>
      <c r="D7204" s="3" t="s">
        <v>185</v>
      </c>
      <c r="E7204" s="4">
        <v>46107.0</v>
      </c>
      <c r="F7204" s="5">
        <v>15.0</v>
      </c>
      <c r="G7204" s="5">
        <v>202.0</v>
      </c>
      <c r="H7204" s="5">
        <v>3026.0</v>
      </c>
      <c r="I7204" s="1" t="s">
        <v>75</v>
      </c>
      <c r="J7204" s="1" t="s">
        <v>92</v>
      </c>
      <c r="K7204" s="1" t="s">
        <v>13</v>
      </c>
      <c r="L7204" s="1" t="s">
        <v>5</v>
      </c>
      <c r="M7204" s="1" t="s">
        <v>6</v>
      </c>
      <c r="N7204" s="1" t="s">
        <v>7</v>
      </c>
      <c r="O7204" s="6"/>
    </row>
    <row r="7205">
      <c r="A7205" s="5">
        <v>203698.0</v>
      </c>
      <c r="B7205" s="2">
        <v>46105.0</v>
      </c>
      <c r="C7205" s="1" t="s">
        <v>180</v>
      </c>
      <c r="D7205" s="3" t="s">
        <v>289</v>
      </c>
      <c r="E7205" s="4">
        <v>46107.0</v>
      </c>
      <c r="F7205" s="5">
        <v>26.0</v>
      </c>
      <c r="G7205" s="5">
        <v>204.0</v>
      </c>
      <c r="H7205" s="5">
        <v>5318.0</v>
      </c>
      <c r="I7205" s="1" t="s">
        <v>75</v>
      </c>
      <c r="J7205" s="1" t="s">
        <v>92</v>
      </c>
      <c r="K7205" s="1" t="s">
        <v>13</v>
      </c>
      <c r="L7205" s="1" t="s">
        <v>5</v>
      </c>
      <c r="M7205" s="1" t="s">
        <v>6</v>
      </c>
      <c r="N7205" s="1" t="s">
        <v>7</v>
      </c>
      <c r="O7205" s="6"/>
    </row>
    <row r="7206">
      <c r="A7206" s="5">
        <v>203698.0</v>
      </c>
      <c r="B7206" s="2">
        <v>46105.0</v>
      </c>
      <c r="C7206" s="1" t="s">
        <v>180</v>
      </c>
      <c r="D7206" s="3" t="s">
        <v>435</v>
      </c>
      <c r="E7206" s="4">
        <v>46107.0</v>
      </c>
      <c r="F7206" s="5">
        <v>30.0</v>
      </c>
      <c r="G7206" s="5">
        <v>37.0</v>
      </c>
      <c r="H7206" s="5">
        <v>1101.0</v>
      </c>
      <c r="I7206" s="1" t="s">
        <v>71</v>
      </c>
      <c r="J7206" s="1" t="s">
        <v>92</v>
      </c>
      <c r="K7206" s="1" t="s">
        <v>13</v>
      </c>
      <c r="L7206" s="1" t="s">
        <v>5</v>
      </c>
      <c r="M7206" s="1" t="s">
        <v>6</v>
      </c>
      <c r="N7206" s="1" t="s">
        <v>7</v>
      </c>
      <c r="O7206" s="6"/>
    </row>
    <row r="7207">
      <c r="A7207" s="5">
        <v>203698.0</v>
      </c>
      <c r="B7207" s="2">
        <v>46105.0</v>
      </c>
      <c r="C7207" s="1" t="s">
        <v>180</v>
      </c>
      <c r="D7207" s="3" t="s">
        <v>724</v>
      </c>
      <c r="E7207" s="4">
        <v>46107.0</v>
      </c>
      <c r="F7207" s="5">
        <v>200.0</v>
      </c>
      <c r="G7207" s="5">
        <v>60.0</v>
      </c>
      <c r="H7207" s="5">
        <v>12098.0</v>
      </c>
      <c r="I7207" s="1" t="s">
        <v>75</v>
      </c>
      <c r="J7207" s="1" t="s">
        <v>92</v>
      </c>
      <c r="K7207" s="1" t="s">
        <v>13</v>
      </c>
      <c r="L7207" s="1" t="s">
        <v>5</v>
      </c>
      <c r="M7207" s="1" t="s">
        <v>6</v>
      </c>
      <c r="N7207" s="1" t="s">
        <v>7</v>
      </c>
      <c r="O7207" s="6"/>
    </row>
    <row r="7208">
      <c r="A7208" s="5">
        <v>203698.0</v>
      </c>
      <c r="B7208" s="2">
        <v>46105.0</v>
      </c>
      <c r="C7208" s="1" t="s">
        <v>180</v>
      </c>
      <c r="D7208" s="3" t="s">
        <v>294</v>
      </c>
      <c r="E7208" s="4">
        <v>46107.0</v>
      </c>
      <c r="F7208" s="5">
        <v>60.0</v>
      </c>
      <c r="G7208" s="5">
        <v>311.0</v>
      </c>
      <c r="H7208" s="5">
        <v>18690.0</v>
      </c>
      <c r="I7208" s="1" t="s">
        <v>75</v>
      </c>
      <c r="J7208" s="1" t="s">
        <v>92</v>
      </c>
      <c r="K7208" s="1" t="s">
        <v>13</v>
      </c>
      <c r="L7208" s="1" t="s">
        <v>5</v>
      </c>
      <c r="M7208" s="1" t="s">
        <v>6</v>
      </c>
      <c r="N7208" s="1" t="s">
        <v>7</v>
      </c>
      <c r="O7208" s="6"/>
    </row>
    <row r="7209">
      <c r="A7209" s="5">
        <v>203698.0</v>
      </c>
      <c r="B7209" s="2">
        <v>46105.0</v>
      </c>
      <c r="C7209" s="1" t="s">
        <v>180</v>
      </c>
      <c r="D7209" s="3" t="s">
        <v>420</v>
      </c>
      <c r="E7209" s="4">
        <v>46107.0</v>
      </c>
      <c r="F7209" s="5">
        <v>20.0</v>
      </c>
      <c r="G7209" s="5">
        <v>35.0</v>
      </c>
      <c r="H7209" s="5">
        <v>702.0</v>
      </c>
      <c r="I7209" s="1" t="s">
        <v>71</v>
      </c>
      <c r="J7209" s="1" t="s">
        <v>92</v>
      </c>
      <c r="K7209" s="1" t="s">
        <v>13</v>
      </c>
      <c r="L7209" s="1" t="s">
        <v>5</v>
      </c>
      <c r="M7209" s="1" t="s">
        <v>6</v>
      </c>
      <c r="N7209" s="1" t="s">
        <v>7</v>
      </c>
      <c r="O7209" s="6"/>
    </row>
    <row r="7210">
      <c r="A7210" s="5">
        <v>203698.0</v>
      </c>
      <c r="B7210" s="2">
        <v>46105.0</v>
      </c>
      <c r="C7210" s="1" t="s">
        <v>180</v>
      </c>
      <c r="D7210" s="3" t="s">
        <v>156</v>
      </c>
      <c r="E7210" s="4">
        <v>46107.0</v>
      </c>
      <c r="F7210" s="5">
        <v>100.0</v>
      </c>
      <c r="G7210" s="5">
        <v>172.0</v>
      </c>
      <c r="H7210" s="5">
        <v>17209.68</v>
      </c>
      <c r="I7210" s="1" t="s">
        <v>75</v>
      </c>
      <c r="J7210" s="1" t="s">
        <v>92</v>
      </c>
      <c r="K7210" s="1" t="s">
        <v>13</v>
      </c>
      <c r="L7210" s="1" t="s">
        <v>5</v>
      </c>
      <c r="M7210" s="1" t="s">
        <v>6</v>
      </c>
      <c r="N7210" s="1" t="s">
        <v>7</v>
      </c>
      <c r="O7210" s="6"/>
    </row>
    <row r="7211">
      <c r="A7211" s="5">
        <v>203698.0</v>
      </c>
      <c r="B7211" s="2">
        <v>46105.0</v>
      </c>
      <c r="C7211" s="1" t="s">
        <v>180</v>
      </c>
      <c r="D7211" s="3" t="s">
        <v>588</v>
      </c>
      <c r="E7211" s="4">
        <v>46107.0</v>
      </c>
      <c r="F7211" s="5">
        <v>80.0</v>
      </c>
      <c r="G7211" s="5">
        <v>26.0</v>
      </c>
      <c r="H7211" s="5">
        <v>2104.08</v>
      </c>
      <c r="I7211" s="1" t="s">
        <v>71</v>
      </c>
      <c r="J7211" s="1" t="s">
        <v>92</v>
      </c>
      <c r="K7211" s="1" t="s">
        <v>13</v>
      </c>
      <c r="L7211" s="1" t="s">
        <v>5</v>
      </c>
      <c r="M7211" s="1" t="s">
        <v>6</v>
      </c>
      <c r="N7211" s="1" t="s">
        <v>7</v>
      </c>
      <c r="O7211" s="6"/>
    </row>
    <row r="7212">
      <c r="A7212" s="5">
        <v>203698.0</v>
      </c>
      <c r="B7212" s="2">
        <v>46105.0</v>
      </c>
      <c r="C7212" s="1" t="s">
        <v>180</v>
      </c>
      <c r="D7212" s="3" t="s">
        <v>401</v>
      </c>
      <c r="E7212" s="4">
        <v>46107.0</v>
      </c>
      <c r="F7212" s="5">
        <v>50.0</v>
      </c>
      <c r="G7212" s="5">
        <v>82.0</v>
      </c>
      <c r="H7212" s="5">
        <v>4105.68</v>
      </c>
      <c r="I7212" s="1" t="s">
        <v>75</v>
      </c>
      <c r="J7212" s="1" t="s">
        <v>92</v>
      </c>
      <c r="K7212" s="1" t="s">
        <v>13</v>
      </c>
      <c r="L7212" s="1" t="s">
        <v>5</v>
      </c>
      <c r="M7212" s="1" t="s">
        <v>6</v>
      </c>
      <c r="N7212" s="1" t="s">
        <v>7</v>
      </c>
      <c r="O7212" s="6"/>
    </row>
    <row r="7213">
      <c r="A7213" s="5">
        <v>203698.0</v>
      </c>
      <c r="B7213" s="2">
        <v>46105.0</v>
      </c>
      <c r="C7213" s="1" t="s">
        <v>180</v>
      </c>
      <c r="D7213" s="3" t="s">
        <v>293</v>
      </c>
      <c r="E7213" s="4">
        <v>46107.0</v>
      </c>
      <c r="F7213" s="5">
        <v>4000.0</v>
      </c>
      <c r="G7213" s="5">
        <v>3.0</v>
      </c>
      <c r="H7213" s="5">
        <v>11801.68</v>
      </c>
      <c r="I7213" s="1" t="s">
        <v>75</v>
      </c>
      <c r="J7213" s="1" t="s">
        <v>92</v>
      </c>
      <c r="K7213" s="1" t="s">
        <v>13</v>
      </c>
      <c r="L7213" s="1" t="s">
        <v>5</v>
      </c>
      <c r="M7213" s="1" t="s">
        <v>6</v>
      </c>
      <c r="N7213" s="1" t="s">
        <v>7</v>
      </c>
      <c r="O7213" s="6"/>
    </row>
    <row r="7214">
      <c r="A7214" s="5">
        <v>203698.0</v>
      </c>
      <c r="B7214" s="2">
        <v>46105.0</v>
      </c>
      <c r="C7214" s="1" t="s">
        <v>180</v>
      </c>
      <c r="D7214" s="3" t="s">
        <v>859</v>
      </c>
      <c r="E7214" s="4">
        <v>46107.0</v>
      </c>
      <c r="F7214" s="5">
        <v>20.0</v>
      </c>
      <c r="G7214" s="5">
        <v>143.0</v>
      </c>
      <c r="H7214" s="5">
        <v>2852.88</v>
      </c>
      <c r="I7214" s="1" t="s">
        <v>75</v>
      </c>
      <c r="J7214" s="1" t="s">
        <v>92</v>
      </c>
      <c r="K7214" s="1" t="s">
        <v>13</v>
      </c>
      <c r="L7214" s="1" t="s">
        <v>5</v>
      </c>
      <c r="M7214" s="1" t="s">
        <v>6</v>
      </c>
      <c r="N7214" s="1" t="s">
        <v>7</v>
      </c>
      <c r="O7214" s="6"/>
    </row>
    <row r="7215">
      <c r="A7215" s="5">
        <v>203698.0</v>
      </c>
      <c r="B7215" s="2">
        <v>46105.0</v>
      </c>
      <c r="C7215" s="1" t="s">
        <v>180</v>
      </c>
      <c r="D7215" s="3" t="s">
        <v>1195</v>
      </c>
      <c r="E7215" s="4">
        <v>46107.0</v>
      </c>
      <c r="F7215" s="5">
        <v>30.0</v>
      </c>
      <c r="G7215" s="5">
        <v>44.0</v>
      </c>
      <c r="H7215" s="5">
        <v>1332.78</v>
      </c>
      <c r="I7215" s="1" t="s">
        <v>71</v>
      </c>
      <c r="J7215" s="1" t="s">
        <v>92</v>
      </c>
      <c r="K7215" s="1" t="s">
        <v>13</v>
      </c>
      <c r="L7215" s="1" t="s">
        <v>5</v>
      </c>
      <c r="M7215" s="1" t="s">
        <v>6</v>
      </c>
      <c r="N7215" s="1" t="s">
        <v>7</v>
      </c>
      <c r="O7215" s="6"/>
    </row>
    <row r="7216">
      <c r="A7216" s="5">
        <v>203698.0</v>
      </c>
      <c r="B7216" s="2">
        <v>46105.0</v>
      </c>
      <c r="C7216" s="1" t="s">
        <v>180</v>
      </c>
      <c r="D7216" s="3" t="s">
        <v>286</v>
      </c>
      <c r="E7216" s="4">
        <v>46107.0</v>
      </c>
      <c r="F7216" s="5">
        <v>288.0</v>
      </c>
      <c r="G7216" s="5">
        <v>73.0</v>
      </c>
      <c r="H7216" s="5">
        <v>21019.92</v>
      </c>
      <c r="I7216" s="1" t="s">
        <v>75</v>
      </c>
      <c r="J7216" s="1" t="s">
        <v>92</v>
      </c>
      <c r="K7216" s="1" t="s">
        <v>13</v>
      </c>
      <c r="L7216" s="1" t="s">
        <v>5</v>
      </c>
      <c r="M7216" s="1" t="s">
        <v>6</v>
      </c>
      <c r="N7216" s="1" t="s">
        <v>7</v>
      </c>
      <c r="O7216" s="6"/>
    </row>
    <row r="7217">
      <c r="A7217" s="5">
        <v>203698.0</v>
      </c>
      <c r="B7217" s="2">
        <v>46105.0</v>
      </c>
      <c r="C7217" s="1" t="s">
        <v>180</v>
      </c>
      <c r="D7217" s="3" t="s">
        <v>171</v>
      </c>
      <c r="E7217" s="4">
        <v>46107.0</v>
      </c>
      <c r="F7217" s="5">
        <v>100.0</v>
      </c>
      <c r="G7217" s="5">
        <v>214.0</v>
      </c>
      <c r="H7217" s="5">
        <v>21386.0</v>
      </c>
      <c r="I7217" s="1" t="s">
        <v>75</v>
      </c>
      <c r="J7217" s="1" t="s">
        <v>92</v>
      </c>
      <c r="K7217" s="1" t="s">
        <v>13</v>
      </c>
      <c r="L7217" s="1" t="s">
        <v>5</v>
      </c>
      <c r="M7217" s="1" t="s">
        <v>6</v>
      </c>
      <c r="N7217" s="1" t="s">
        <v>7</v>
      </c>
      <c r="O7217" s="6"/>
    </row>
    <row r="7218">
      <c r="A7218" s="5">
        <v>203698.0</v>
      </c>
      <c r="B7218" s="2">
        <v>46105.0</v>
      </c>
      <c r="C7218" s="1" t="s">
        <v>180</v>
      </c>
      <c r="D7218" s="3" t="s">
        <v>358</v>
      </c>
      <c r="E7218" s="4">
        <v>46107.0</v>
      </c>
      <c r="F7218" s="5">
        <v>20.0</v>
      </c>
      <c r="G7218" s="5">
        <v>738.0</v>
      </c>
      <c r="H7218" s="5">
        <v>14759.0</v>
      </c>
      <c r="I7218" s="1" t="s">
        <v>75</v>
      </c>
      <c r="J7218" s="1" t="s">
        <v>92</v>
      </c>
      <c r="K7218" s="1" t="s">
        <v>13</v>
      </c>
      <c r="L7218" s="1" t="s">
        <v>5</v>
      </c>
      <c r="M7218" s="1" t="s">
        <v>6</v>
      </c>
      <c r="N7218" s="1" t="s">
        <v>7</v>
      </c>
      <c r="O7218" s="6"/>
    </row>
    <row r="7219">
      <c r="A7219" s="5">
        <v>203698.0</v>
      </c>
      <c r="B7219" s="2">
        <v>46105.0</v>
      </c>
      <c r="C7219" s="1" t="s">
        <v>180</v>
      </c>
      <c r="D7219" s="3" t="s">
        <v>444</v>
      </c>
      <c r="E7219" s="4">
        <v>46107.0</v>
      </c>
      <c r="F7219" s="5">
        <v>15.0</v>
      </c>
      <c r="G7219" s="5">
        <v>49.0</v>
      </c>
      <c r="H7219" s="5">
        <v>741.0</v>
      </c>
      <c r="I7219" s="1" t="s">
        <v>71</v>
      </c>
      <c r="J7219" s="1" t="s">
        <v>92</v>
      </c>
      <c r="K7219" s="1" t="s">
        <v>13</v>
      </c>
      <c r="L7219" s="1" t="s">
        <v>5</v>
      </c>
      <c r="M7219" s="1" t="s">
        <v>6</v>
      </c>
      <c r="N7219" s="1" t="s">
        <v>7</v>
      </c>
      <c r="O7219" s="6"/>
    </row>
    <row r="7220">
      <c r="A7220" s="5">
        <v>203698.0</v>
      </c>
      <c r="B7220" s="2">
        <v>46105.0</v>
      </c>
      <c r="C7220" s="1" t="s">
        <v>180</v>
      </c>
      <c r="D7220" s="3" t="s">
        <v>1196</v>
      </c>
      <c r="E7220" s="4">
        <v>46107.0</v>
      </c>
      <c r="F7220" s="5">
        <v>40.0</v>
      </c>
      <c r="G7220" s="5">
        <v>57.0</v>
      </c>
      <c r="H7220" s="5">
        <v>2277.0</v>
      </c>
      <c r="I7220" s="1" t="s">
        <v>75</v>
      </c>
      <c r="J7220" s="1" t="s">
        <v>92</v>
      </c>
      <c r="K7220" s="1" t="s">
        <v>13</v>
      </c>
      <c r="L7220" s="1" t="s">
        <v>5</v>
      </c>
      <c r="M7220" s="1" t="s">
        <v>6</v>
      </c>
      <c r="N7220" s="1" t="s">
        <v>7</v>
      </c>
      <c r="O7220" s="6"/>
    </row>
    <row r="7221">
      <c r="A7221" s="5">
        <v>203698.0</v>
      </c>
      <c r="B7221" s="2">
        <v>46105.0</v>
      </c>
      <c r="C7221" s="1" t="s">
        <v>180</v>
      </c>
      <c r="D7221" s="3" t="s">
        <v>78</v>
      </c>
      <c r="E7221" s="4">
        <v>46107.0</v>
      </c>
      <c r="F7221" s="5">
        <v>1600.0</v>
      </c>
      <c r="G7221" s="5">
        <v>7.0</v>
      </c>
      <c r="H7221" s="5">
        <v>11458.0</v>
      </c>
      <c r="I7221" s="1" t="s">
        <v>75</v>
      </c>
      <c r="J7221" s="1" t="s">
        <v>92</v>
      </c>
      <c r="K7221" s="1" t="s">
        <v>13</v>
      </c>
      <c r="L7221" s="1" t="s">
        <v>5</v>
      </c>
      <c r="M7221" s="1" t="s">
        <v>6</v>
      </c>
      <c r="N7221" s="1" t="s">
        <v>7</v>
      </c>
      <c r="O7221" s="6"/>
    </row>
    <row r="7222">
      <c r="A7222" s="5">
        <v>203698.0</v>
      </c>
      <c r="B7222" s="2">
        <v>46105.0</v>
      </c>
      <c r="C7222" s="1" t="s">
        <v>180</v>
      </c>
      <c r="D7222" s="3" t="s">
        <v>155</v>
      </c>
      <c r="E7222" s="4">
        <v>46107.0</v>
      </c>
      <c r="F7222" s="5">
        <v>100.0</v>
      </c>
      <c r="G7222" s="5">
        <v>17.0</v>
      </c>
      <c r="H7222" s="5">
        <v>1744.0</v>
      </c>
      <c r="I7222" s="1" t="s">
        <v>75</v>
      </c>
      <c r="J7222" s="1" t="s">
        <v>92</v>
      </c>
      <c r="K7222" s="1" t="s">
        <v>13</v>
      </c>
      <c r="L7222" s="1" t="s">
        <v>5</v>
      </c>
      <c r="M7222" s="1" t="s">
        <v>6</v>
      </c>
      <c r="N7222" s="1" t="s">
        <v>7</v>
      </c>
      <c r="O7222" s="6"/>
    </row>
    <row r="7223">
      <c r="A7223" s="5">
        <v>203698.0</v>
      </c>
      <c r="B7223" s="2">
        <v>46105.0</v>
      </c>
      <c r="C7223" s="1" t="s">
        <v>180</v>
      </c>
      <c r="D7223" s="3" t="s">
        <v>1006</v>
      </c>
      <c r="E7223" s="4">
        <v>46107.0</v>
      </c>
      <c r="F7223" s="5">
        <v>80.0</v>
      </c>
      <c r="G7223" s="5">
        <v>24.0</v>
      </c>
      <c r="H7223" s="5">
        <v>1897.0</v>
      </c>
      <c r="I7223" s="1" t="s">
        <v>71</v>
      </c>
      <c r="J7223" s="1" t="s">
        <v>92</v>
      </c>
      <c r="K7223" s="1" t="s">
        <v>13</v>
      </c>
      <c r="L7223" s="1" t="s">
        <v>5</v>
      </c>
      <c r="M7223" s="1" t="s">
        <v>6</v>
      </c>
      <c r="N7223" s="1" t="s">
        <v>7</v>
      </c>
      <c r="O7223" s="6"/>
    </row>
    <row r="7224">
      <c r="A7224" s="5">
        <v>203698.0</v>
      </c>
      <c r="B7224" s="2">
        <v>46105.0</v>
      </c>
      <c r="C7224" s="1" t="s">
        <v>180</v>
      </c>
      <c r="D7224" s="3" t="s">
        <v>472</v>
      </c>
      <c r="E7224" s="4">
        <v>46107.0</v>
      </c>
      <c r="F7224" s="5">
        <v>96.0</v>
      </c>
      <c r="G7224" s="5">
        <v>389.0</v>
      </c>
      <c r="H7224" s="5">
        <v>37326.0</v>
      </c>
      <c r="I7224" s="1" t="s">
        <v>75</v>
      </c>
      <c r="J7224" s="1" t="s">
        <v>92</v>
      </c>
      <c r="K7224" s="1" t="s">
        <v>13</v>
      </c>
      <c r="L7224" s="1" t="s">
        <v>5</v>
      </c>
      <c r="M7224" s="1" t="s">
        <v>6</v>
      </c>
      <c r="N7224" s="1" t="s">
        <v>7</v>
      </c>
      <c r="O7224" s="6"/>
    </row>
    <row r="7225">
      <c r="A7225" s="5">
        <v>203698.0</v>
      </c>
      <c r="B7225" s="2">
        <v>46105.0</v>
      </c>
      <c r="C7225" s="1" t="s">
        <v>180</v>
      </c>
      <c r="D7225" s="3" t="s">
        <v>1197</v>
      </c>
      <c r="E7225" s="4">
        <v>46107.0</v>
      </c>
      <c r="F7225" s="5">
        <v>30.0</v>
      </c>
      <c r="G7225" s="5">
        <v>88.0</v>
      </c>
      <c r="H7225" s="5">
        <v>2637.0</v>
      </c>
      <c r="I7225" s="1" t="s">
        <v>75</v>
      </c>
      <c r="J7225" s="1" t="s">
        <v>92</v>
      </c>
      <c r="K7225" s="1" t="s">
        <v>13</v>
      </c>
      <c r="L7225" s="1" t="s">
        <v>5</v>
      </c>
      <c r="M7225" s="1" t="s">
        <v>6</v>
      </c>
      <c r="N7225" s="1" t="s">
        <v>7</v>
      </c>
      <c r="O7225" s="6"/>
    </row>
    <row r="7226">
      <c r="A7226" s="5">
        <v>203698.0</v>
      </c>
      <c r="B7226" s="2">
        <v>46105.0</v>
      </c>
      <c r="C7226" s="1" t="s">
        <v>180</v>
      </c>
      <c r="D7226" s="3" t="s">
        <v>421</v>
      </c>
      <c r="E7226" s="4">
        <v>46107.0</v>
      </c>
      <c r="F7226" s="5">
        <v>750.0</v>
      </c>
      <c r="G7226" s="5">
        <v>80.0</v>
      </c>
      <c r="H7226" s="5">
        <v>59987.0</v>
      </c>
      <c r="I7226" s="1" t="s">
        <v>71</v>
      </c>
      <c r="J7226" s="1" t="s">
        <v>92</v>
      </c>
      <c r="K7226" s="1" t="s">
        <v>13</v>
      </c>
      <c r="L7226" s="1" t="s">
        <v>5</v>
      </c>
      <c r="M7226" s="1" t="s">
        <v>6</v>
      </c>
      <c r="N7226" s="1" t="s">
        <v>7</v>
      </c>
      <c r="O7226" s="6"/>
    </row>
    <row r="7227">
      <c r="A7227" s="5">
        <v>203698.0</v>
      </c>
      <c r="B7227" s="2">
        <v>46105.0</v>
      </c>
      <c r="C7227" s="1" t="s">
        <v>180</v>
      </c>
      <c r="D7227" s="3" t="s">
        <v>725</v>
      </c>
      <c r="E7227" s="4">
        <v>46107.0</v>
      </c>
      <c r="F7227" s="5">
        <v>200.0</v>
      </c>
      <c r="G7227" s="5">
        <v>21.0</v>
      </c>
      <c r="H7227" s="5">
        <v>4264.0</v>
      </c>
      <c r="I7227" s="1" t="s">
        <v>75</v>
      </c>
      <c r="J7227" s="1" t="s">
        <v>92</v>
      </c>
      <c r="K7227" s="1" t="s">
        <v>13</v>
      </c>
      <c r="L7227" s="1" t="s">
        <v>5</v>
      </c>
      <c r="M7227" s="1" t="s">
        <v>6</v>
      </c>
      <c r="N7227" s="1" t="s">
        <v>7</v>
      </c>
      <c r="O7227" s="6"/>
    </row>
    <row r="7228">
      <c r="A7228" s="5">
        <v>203698.0</v>
      </c>
      <c r="B7228" s="2">
        <v>46105.0</v>
      </c>
      <c r="C7228" s="1" t="s">
        <v>180</v>
      </c>
      <c r="D7228" s="3" t="s">
        <v>77</v>
      </c>
      <c r="E7228" s="4">
        <v>46107.0</v>
      </c>
      <c r="F7228" s="5">
        <v>50.0</v>
      </c>
      <c r="G7228" s="5">
        <v>42.0</v>
      </c>
      <c r="H7228" s="5">
        <v>2106.0</v>
      </c>
      <c r="I7228" s="1" t="s">
        <v>71</v>
      </c>
      <c r="J7228" s="1" t="s">
        <v>92</v>
      </c>
      <c r="K7228" s="1" t="s">
        <v>13</v>
      </c>
      <c r="L7228" s="1" t="s">
        <v>5</v>
      </c>
      <c r="M7228" s="1" t="s">
        <v>6</v>
      </c>
      <c r="N7228" s="1" t="s">
        <v>7</v>
      </c>
      <c r="O7228" s="6"/>
    </row>
    <row r="7229">
      <c r="A7229" s="5">
        <v>203698.0</v>
      </c>
      <c r="B7229" s="2">
        <v>46105.0</v>
      </c>
      <c r="C7229" s="1" t="s">
        <v>180</v>
      </c>
      <c r="D7229" s="3" t="s">
        <v>353</v>
      </c>
      <c r="E7229" s="4">
        <v>46107.0</v>
      </c>
      <c r="F7229" s="5">
        <v>50.0</v>
      </c>
      <c r="G7229" s="5">
        <v>122.0</v>
      </c>
      <c r="H7229" s="5">
        <v>6086.0</v>
      </c>
      <c r="I7229" s="1" t="s">
        <v>75</v>
      </c>
      <c r="J7229" s="1" t="s">
        <v>92</v>
      </c>
      <c r="K7229" s="1" t="s">
        <v>13</v>
      </c>
      <c r="L7229" s="1" t="s">
        <v>5</v>
      </c>
      <c r="M7229" s="1" t="s">
        <v>6</v>
      </c>
      <c r="N7229" s="1" t="s">
        <v>7</v>
      </c>
      <c r="O7229" s="6"/>
    </row>
    <row r="7230">
      <c r="A7230" s="5">
        <v>203698.0</v>
      </c>
      <c r="B7230" s="2">
        <v>46105.0</v>
      </c>
      <c r="C7230" s="1" t="s">
        <v>180</v>
      </c>
      <c r="D7230" s="3" t="s">
        <v>425</v>
      </c>
      <c r="E7230" s="4">
        <v>46107.0</v>
      </c>
      <c r="F7230" s="5">
        <v>1000.0</v>
      </c>
      <c r="G7230" s="5">
        <v>4.0</v>
      </c>
      <c r="H7230" s="5">
        <v>3942.0</v>
      </c>
      <c r="I7230" s="1" t="s">
        <v>71</v>
      </c>
      <c r="J7230" s="1" t="s">
        <v>92</v>
      </c>
      <c r="K7230" s="1" t="s">
        <v>13</v>
      </c>
      <c r="L7230" s="1" t="s">
        <v>5</v>
      </c>
      <c r="M7230" s="1" t="s">
        <v>6</v>
      </c>
      <c r="N7230" s="1" t="s">
        <v>7</v>
      </c>
      <c r="O7230" s="6"/>
    </row>
    <row r="7231">
      <c r="A7231" s="5">
        <v>203698.0</v>
      </c>
      <c r="B7231" s="2">
        <v>46105.0</v>
      </c>
      <c r="C7231" s="1" t="s">
        <v>180</v>
      </c>
      <c r="D7231" s="3" t="s">
        <v>466</v>
      </c>
      <c r="E7231" s="4">
        <v>46107.0</v>
      </c>
      <c r="F7231" s="5">
        <v>200.0</v>
      </c>
      <c r="G7231" s="5">
        <v>16.0</v>
      </c>
      <c r="H7231" s="5">
        <v>3198.0</v>
      </c>
      <c r="I7231" s="1" t="s">
        <v>75</v>
      </c>
      <c r="J7231" s="1" t="s">
        <v>92</v>
      </c>
      <c r="K7231" s="1" t="s">
        <v>13</v>
      </c>
      <c r="L7231" s="1" t="s">
        <v>5</v>
      </c>
      <c r="M7231" s="1" t="s">
        <v>6</v>
      </c>
      <c r="N7231" s="1" t="s">
        <v>7</v>
      </c>
      <c r="O7231" s="6"/>
    </row>
    <row r="7232">
      <c r="A7232" s="5">
        <v>203698.0</v>
      </c>
      <c r="B7232" s="2">
        <v>46105.0</v>
      </c>
      <c r="C7232" s="1" t="s">
        <v>180</v>
      </c>
      <c r="D7232" s="3" t="s">
        <v>183</v>
      </c>
      <c r="E7232" s="4">
        <v>46107.0</v>
      </c>
      <c r="F7232" s="5">
        <v>400.0</v>
      </c>
      <c r="G7232" s="5">
        <v>10.0</v>
      </c>
      <c r="H7232" s="5">
        <v>4002.0</v>
      </c>
      <c r="I7232" s="1" t="s">
        <v>75</v>
      </c>
      <c r="J7232" s="1" t="s">
        <v>92</v>
      </c>
      <c r="K7232" s="1" t="s">
        <v>13</v>
      </c>
      <c r="L7232" s="1" t="s">
        <v>5</v>
      </c>
      <c r="M7232" s="1" t="s">
        <v>6</v>
      </c>
      <c r="N7232" s="1" t="s">
        <v>7</v>
      </c>
      <c r="O7232" s="6"/>
    </row>
    <row r="7233">
      <c r="A7233" s="5">
        <v>203698.0</v>
      </c>
      <c r="B7233" s="2">
        <v>46105.0</v>
      </c>
      <c r="C7233" s="1" t="s">
        <v>180</v>
      </c>
      <c r="D7233" s="3" t="s">
        <v>1198</v>
      </c>
      <c r="E7233" s="4">
        <v>46107.0</v>
      </c>
      <c r="F7233" s="5">
        <v>20.0</v>
      </c>
      <c r="G7233" s="5">
        <v>132.0</v>
      </c>
      <c r="H7233" s="5">
        <v>2651.0</v>
      </c>
      <c r="I7233" s="1" t="s">
        <v>75</v>
      </c>
      <c r="J7233" s="1" t="s">
        <v>92</v>
      </c>
      <c r="K7233" s="1" t="s">
        <v>13</v>
      </c>
      <c r="L7233" s="1" t="s">
        <v>5</v>
      </c>
      <c r="M7233" s="1" t="s">
        <v>6</v>
      </c>
      <c r="N7233" s="1" t="s">
        <v>7</v>
      </c>
      <c r="O7233" s="6"/>
    </row>
    <row r="7234">
      <c r="A7234" s="5">
        <v>203698.0</v>
      </c>
      <c r="B7234" s="2">
        <v>46105.0</v>
      </c>
      <c r="C7234" s="1" t="s">
        <v>180</v>
      </c>
      <c r="D7234" s="3" t="s">
        <v>157</v>
      </c>
      <c r="E7234" s="4">
        <v>46107.0</v>
      </c>
      <c r="F7234" s="5">
        <v>400.0</v>
      </c>
      <c r="G7234" s="5">
        <v>153.0</v>
      </c>
      <c r="H7234" s="5">
        <v>61362.0</v>
      </c>
      <c r="I7234" s="1" t="s">
        <v>71</v>
      </c>
      <c r="J7234" s="1" t="s">
        <v>92</v>
      </c>
      <c r="K7234" s="1" t="s">
        <v>13</v>
      </c>
      <c r="L7234" s="1" t="s">
        <v>5</v>
      </c>
      <c r="M7234" s="1" t="s">
        <v>6</v>
      </c>
      <c r="N7234" s="1" t="s">
        <v>7</v>
      </c>
      <c r="O7234" s="6"/>
    </row>
    <row r="7235">
      <c r="A7235" s="5">
        <v>203698.0</v>
      </c>
      <c r="B7235" s="2">
        <v>46105.0</v>
      </c>
      <c r="C7235" s="1" t="s">
        <v>180</v>
      </c>
      <c r="D7235" s="3" t="s">
        <v>361</v>
      </c>
      <c r="E7235" s="4">
        <v>46107.0</v>
      </c>
      <c r="F7235" s="5">
        <v>80.0</v>
      </c>
      <c r="G7235" s="5">
        <v>150.0</v>
      </c>
      <c r="H7235" s="5">
        <v>12040.0</v>
      </c>
      <c r="I7235" s="1" t="s">
        <v>75</v>
      </c>
      <c r="J7235" s="1" t="s">
        <v>92</v>
      </c>
      <c r="K7235" s="1" t="s">
        <v>13</v>
      </c>
      <c r="L7235" s="1" t="s">
        <v>5</v>
      </c>
      <c r="M7235" s="1" t="s">
        <v>6</v>
      </c>
      <c r="N7235" s="1" t="s">
        <v>7</v>
      </c>
      <c r="O7235" s="6"/>
    </row>
    <row r="7236">
      <c r="A7236" s="5">
        <v>203698.0</v>
      </c>
      <c r="B7236" s="2">
        <v>46105.0</v>
      </c>
      <c r="C7236" s="1" t="s">
        <v>180</v>
      </c>
      <c r="D7236" s="3" t="s">
        <v>297</v>
      </c>
      <c r="E7236" s="4">
        <v>46107.0</v>
      </c>
      <c r="F7236" s="5">
        <v>320.0</v>
      </c>
      <c r="G7236" s="5">
        <v>22.0</v>
      </c>
      <c r="H7236" s="5">
        <v>7144.0</v>
      </c>
      <c r="I7236" s="1" t="s">
        <v>75</v>
      </c>
      <c r="J7236" s="1" t="s">
        <v>92</v>
      </c>
      <c r="K7236" s="1" t="s">
        <v>13</v>
      </c>
      <c r="L7236" s="1" t="s">
        <v>5</v>
      </c>
      <c r="M7236" s="1" t="s">
        <v>6</v>
      </c>
      <c r="N7236" s="1" t="s">
        <v>7</v>
      </c>
      <c r="O7236" s="6"/>
    </row>
    <row r="7237">
      <c r="A7237" s="5">
        <v>203698.0</v>
      </c>
      <c r="B7237" s="2">
        <v>46105.0</v>
      </c>
      <c r="C7237" s="1" t="s">
        <v>180</v>
      </c>
      <c r="D7237" s="3" t="s">
        <v>525</v>
      </c>
      <c r="E7237" s="4">
        <v>46107.0</v>
      </c>
      <c r="F7237" s="5">
        <v>200.0</v>
      </c>
      <c r="G7237" s="5">
        <v>27.0</v>
      </c>
      <c r="H7237" s="5">
        <v>5388.0</v>
      </c>
      <c r="I7237" s="1" t="s">
        <v>71</v>
      </c>
      <c r="J7237" s="1" t="s">
        <v>92</v>
      </c>
      <c r="K7237" s="1" t="s">
        <v>13</v>
      </c>
      <c r="L7237" s="1" t="s">
        <v>5</v>
      </c>
      <c r="M7237" s="1" t="s">
        <v>6</v>
      </c>
      <c r="N7237" s="1" t="s">
        <v>7</v>
      </c>
      <c r="O7237" s="6"/>
    </row>
    <row r="7238">
      <c r="A7238" s="5">
        <v>203698.0</v>
      </c>
      <c r="B7238" s="2">
        <v>46105.0</v>
      </c>
      <c r="C7238" s="1" t="s">
        <v>180</v>
      </c>
      <c r="D7238" s="3" t="s">
        <v>70</v>
      </c>
      <c r="E7238" s="4">
        <v>46107.0</v>
      </c>
      <c r="F7238" s="5">
        <v>16.0</v>
      </c>
      <c r="G7238" s="5">
        <v>339.0</v>
      </c>
      <c r="H7238" s="5">
        <v>5424.0</v>
      </c>
      <c r="I7238" s="1" t="s">
        <v>71</v>
      </c>
      <c r="J7238" s="1" t="s">
        <v>92</v>
      </c>
      <c r="K7238" s="1" t="s">
        <v>13</v>
      </c>
      <c r="L7238" s="1" t="s">
        <v>5</v>
      </c>
      <c r="M7238" s="1" t="s">
        <v>6</v>
      </c>
      <c r="N7238" s="1" t="s">
        <v>7</v>
      </c>
      <c r="O7238" s="6"/>
    </row>
    <row r="7239">
      <c r="A7239" s="5">
        <v>203698.0</v>
      </c>
      <c r="B7239" s="2">
        <v>46105.0</v>
      </c>
      <c r="C7239" s="1" t="s">
        <v>180</v>
      </c>
      <c r="D7239" s="3" t="s">
        <v>285</v>
      </c>
      <c r="E7239" s="4">
        <v>46107.0</v>
      </c>
      <c r="F7239" s="5">
        <v>75.0</v>
      </c>
      <c r="G7239" s="5">
        <v>63.0</v>
      </c>
      <c r="H7239" s="5">
        <v>4754.0</v>
      </c>
      <c r="I7239" s="1" t="s">
        <v>75</v>
      </c>
      <c r="J7239" s="1" t="s">
        <v>92</v>
      </c>
      <c r="K7239" s="1" t="s">
        <v>13</v>
      </c>
      <c r="L7239" s="1" t="s">
        <v>5</v>
      </c>
      <c r="M7239" s="1" t="s">
        <v>6</v>
      </c>
      <c r="N7239" s="1" t="s">
        <v>7</v>
      </c>
      <c r="O7239" s="6"/>
    </row>
    <row r="7240">
      <c r="A7240" s="5">
        <v>300603.0</v>
      </c>
      <c r="B7240" s="2">
        <v>46107.0</v>
      </c>
      <c r="C7240" s="1" t="s">
        <v>1125</v>
      </c>
      <c r="D7240" s="3" t="s">
        <v>105</v>
      </c>
      <c r="E7240" s="4">
        <v>46107.0</v>
      </c>
      <c r="F7240" s="5">
        <v>24.0</v>
      </c>
      <c r="G7240" s="5">
        <v>610.0</v>
      </c>
      <c r="H7240" s="5">
        <v>14350.0</v>
      </c>
      <c r="I7240" s="1" t="s">
        <v>2</v>
      </c>
      <c r="J7240" s="1" t="s">
        <v>92</v>
      </c>
      <c r="K7240" s="1" t="s">
        <v>13</v>
      </c>
      <c r="L7240" s="1" t="s">
        <v>5</v>
      </c>
      <c r="M7240" s="1" t="s">
        <v>6</v>
      </c>
      <c r="N7240" s="1" t="s">
        <v>7</v>
      </c>
      <c r="O7240" s="6"/>
    </row>
    <row r="7241">
      <c r="A7241" s="5">
        <v>300603.0</v>
      </c>
      <c r="B7241" s="2">
        <v>46107.0</v>
      </c>
      <c r="C7241" s="1" t="s">
        <v>1125</v>
      </c>
      <c r="D7241" s="3" t="s">
        <v>106</v>
      </c>
      <c r="E7241" s="4">
        <v>46107.0</v>
      </c>
      <c r="F7241" s="5">
        <v>32.0</v>
      </c>
      <c r="G7241" s="5">
        <v>1335.0</v>
      </c>
      <c r="H7241" s="5">
        <v>41874.0</v>
      </c>
      <c r="I7241" s="1" t="s">
        <v>2</v>
      </c>
      <c r="J7241" s="1" t="s">
        <v>92</v>
      </c>
      <c r="K7241" s="1" t="s">
        <v>13</v>
      </c>
      <c r="L7241" s="1" t="s">
        <v>5</v>
      </c>
      <c r="M7241" s="1" t="s">
        <v>6</v>
      </c>
      <c r="N7241" s="1" t="s">
        <v>7</v>
      </c>
      <c r="O7241" s="6"/>
    </row>
    <row r="7242">
      <c r="A7242" s="5">
        <v>300604.0</v>
      </c>
      <c r="B7242" s="2">
        <v>46107.0</v>
      </c>
      <c r="C7242" s="1" t="s">
        <v>1125</v>
      </c>
      <c r="D7242" s="3" t="s">
        <v>107</v>
      </c>
      <c r="E7242" s="4">
        <v>46107.0</v>
      </c>
      <c r="F7242" s="5">
        <v>36.0</v>
      </c>
      <c r="G7242" s="5">
        <v>416.0</v>
      </c>
      <c r="H7242" s="5">
        <v>14677.0</v>
      </c>
      <c r="I7242" s="1" t="s">
        <v>2</v>
      </c>
      <c r="J7242" s="1" t="s">
        <v>92</v>
      </c>
      <c r="K7242" s="1" t="s">
        <v>13</v>
      </c>
      <c r="L7242" s="1" t="s">
        <v>5</v>
      </c>
      <c r="M7242" s="1" t="s">
        <v>6</v>
      </c>
      <c r="N7242" s="1" t="s">
        <v>7</v>
      </c>
      <c r="O7242" s="6"/>
    </row>
    <row r="7243">
      <c r="A7243" s="5">
        <v>203734.0</v>
      </c>
      <c r="B7243" s="2">
        <v>46107.0</v>
      </c>
      <c r="C7243" s="1" t="s">
        <v>567</v>
      </c>
      <c r="D7243" s="3" t="s">
        <v>942</v>
      </c>
      <c r="E7243" s="4">
        <v>46107.0</v>
      </c>
      <c r="F7243" s="5">
        <v>50.0</v>
      </c>
      <c r="G7243" s="5">
        <v>43.0</v>
      </c>
      <c r="H7243" s="5">
        <v>2103.0</v>
      </c>
      <c r="I7243" s="1" t="s">
        <v>75</v>
      </c>
      <c r="J7243" s="1" t="s">
        <v>568</v>
      </c>
      <c r="K7243" s="1" t="s">
        <v>13</v>
      </c>
      <c r="L7243" s="1" t="s">
        <v>5</v>
      </c>
      <c r="M7243" s="1" t="s">
        <v>6</v>
      </c>
      <c r="N7243" s="1" t="s">
        <v>7</v>
      </c>
      <c r="O7243" s="6"/>
    </row>
    <row r="7244">
      <c r="A7244" s="5">
        <v>203734.0</v>
      </c>
      <c r="B7244" s="2">
        <v>46107.0</v>
      </c>
      <c r="C7244" s="1" t="s">
        <v>567</v>
      </c>
      <c r="D7244" s="3" t="s">
        <v>491</v>
      </c>
      <c r="E7244" s="4">
        <v>46107.0</v>
      </c>
      <c r="F7244" s="5">
        <v>50.0</v>
      </c>
      <c r="G7244" s="5">
        <v>66.0</v>
      </c>
      <c r="H7244" s="5">
        <v>3242.0</v>
      </c>
      <c r="I7244" s="1" t="s">
        <v>71</v>
      </c>
      <c r="J7244" s="1" t="s">
        <v>568</v>
      </c>
      <c r="K7244" s="1" t="s">
        <v>13</v>
      </c>
      <c r="L7244" s="1" t="s">
        <v>5</v>
      </c>
      <c r="M7244" s="1" t="s">
        <v>6</v>
      </c>
      <c r="N7244" s="1" t="s">
        <v>7</v>
      </c>
      <c r="O7244" s="6"/>
    </row>
    <row r="7245">
      <c r="A7245" s="5">
        <v>203734.0</v>
      </c>
      <c r="B7245" s="2">
        <v>46107.0</v>
      </c>
      <c r="C7245" s="1" t="s">
        <v>567</v>
      </c>
      <c r="D7245" s="3" t="s">
        <v>866</v>
      </c>
      <c r="E7245" s="4">
        <v>46107.0</v>
      </c>
      <c r="F7245" s="5">
        <v>150.0</v>
      </c>
      <c r="G7245" s="5">
        <v>31.0</v>
      </c>
      <c r="H7245" s="5">
        <v>4515.0</v>
      </c>
      <c r="I7245" s="1" t="s">
        <v>71</v>
      </c>
      <c r="J7245" s="1" t="s">
        <v>568</v>
      </c>
      <c r="K7245" s="1" t="s">
        <v>13</v>
      </c>
      <c r="L7245" s="1" t="s">
        <v>5</v>
      </c>
      <c r="M7245" s="1" t="s">
        <v>6</v>
      </c>
      <c r="N7245" s="1" t="s">
        <v>7</v>
      </c>
      <c r="O7245" s="6"/>
    </row>
    <row r="7246">
      <c r="A7246" s="5">
        <v>203734.0</v>
      </c>
      <c r="B7246" s="2">
        <v>46107.0</v>
      </c>
      <c r="C7246" s="1" t="s">
        <v>567</v>
      </c>
      <c r="D7246" s="3" t="s">
        <v>191</v>
      </c>
      <c r="E7246" s="4">
        <v>46107.0</v>
      </c>
      <c r="F7246" s="5">
        <v>500.0</v>
      </c>
      <c r="G7246" s="5">
        <v>12.0</v>
      </c>
      <c r="H7246" s="5">
        <v>5773.0</v>
      </c>
      <c r="I7246" s="1" t="s">
        <v>75</v>
      </c>
      <c r="J7246" s="1" t="s">
        <v>568</v>
      </c>
      <c r="K7246" s="1" t="s">
        <v>13</v>
      </c>
      <c r="L7246" s="1" t="s">
        <v>5</v>
      </c>
      <c r="M7246" s="1" t="s">
        <v>6</v>
      </c>
      <c r="N7246" s="1" t="s">
        <v>7</v>
      </c>
      <c r="O7246" s="6"/>
    </row>
    <row r="7247">
      <c r="A7247" s="5">
        <v>203734.0</v>
      </c>
      <c r="B7247" s="2">
        <v>46107.0</v>
      </c>
      <c r="C7247" s="1" t="s">
        <v>567</v>
      </c>
      <c r="D7247" s="3" t="s">
        <v>406</v>
      </c>
      <c r="E7247" s="4">
        <v>46107.0</v>
      </c>
      <c r="F7247" s="5">
        <v>20.0</v>
      </c>
      <c r="G7247" s="5">
        <v>125.0</v>
      </c>
      <c r="H7247" s="5">
        <v>2452.0</v>
      </c>
      <c r="I7247" s="1" t="s">
        <v>75</v>
      </c>
      <c r="J7247" s="1" t="s">
        <v>568</v>
      </c>
      <c r="K7247" s="1" t="s">
        <v>13</v>
      </c>
      <c r="L7247" s="1" t="s">
        <v>5</v>
      </c>
      <c r="M7247" s="1" t="s">
        <v>6</v>
      </c>
      <c r="N7247" s="1" t="s">
        <v>7</v>
      </c>
      <c r="O7247" s="6"/>
    </row>
    <row r="7248">
      <c r="A7248" s="5">
        <v>203734.0</v>
      </c>
      <c r="B7248" s="2">
        <v>46107.0</v>
      </c>
      <c r="C7248" s="1" t="s">
        <v>567</v>
      </c>
      <c r="D7248" s="3" t="s">
        <v>411</v>
      </c>
      <c r="E7248" s="4">
        <v>46107.0</v>
      </c>
      <c r="F7248" s="5">
        <v>300.0</v>
      </c>
      <c r="G7248" s="5">
        <v>9.0</v>
      </c>
      <c r="H7248" s="5">
        <v>2591.0</v>
      </c>
      <c r="I7248" s="1" t="s">
        <v>71</v>
      </c>
      <c r="J7248" s="1" t="s">
        <v>568</v>
      </c>
      <c r="K7248" s="1" t="s">
        <v>13</v>
      </c>
      <c r="L7248" s="1" t="s">
        <v>5</v>
      </c>
      <c r="M7248" s="1" t="s">
        <v>6</v>
      </c>
      <c r="N7248" s="1" t="s">
        <v>7</v>
      </c>
      <c r="O7248" s="6"/>
    </row>
    <row r="7249">
      <c r="A7249" s="5">
        <v>203734.0</v>
      </c>
      <c r="B7249" s="2">
        <v>46107.0</v>
      </c>
      <c r="C7249" s="1" t="s">
        <v>567</v>
      </c>
      <c r="D7249" s="3" t="s">
        <v>1199</v>
      </c>
      <c r="E7249" s="4">
        <v>46107.0</v>
      </c>
      <c r="F7249" s="5">
        <v>50.0</v>
      </c>
      <c r="G7249" s="5">
        <v>89.0</v>
      </c>
      <c r="H7249" s="5">
        <v>4347.0</v>
      </c>
      <c r="I7249" s="1" t="s">
        <v>75</v>
      </c>
      <c r="J7249" s="1" t="s">
        <v>568</v>
      </c>
      <c r="K7249" s="1" t="s">
        <v>13</v>
      </c>
      <c r="L7249" s="1" t="s">
        <v>5</v>
      </c>
      <c r="M7249" s="1" t="s">
        <v>6</v>
      </c>
      <c r="N7249" s="1" t="s">
        <v>7</v>
      </c>
      <c r="O7249" s="6"/>
    </row>
    <row r="7250">
      <c r="A7250" s="5">
        <v>203734.0</v>
      </c>
      <c r="B7250" s="2">
        <v>46107.0</v>
      </c>
      <c r="C7250" s="1" t="s">
        <v>567</v>
      </c>
      <c r="D7250" s="3" t="s">
        <v>501</v>
      </c>
      <c r="E7250" s="4">
        <v>46107.0</v>
      </c>
      <c r="F7250" s="5">
        <v>400.0</v>
      </c>
      <c r="G7250" s="5">
        <v>7.0</v>
      </c>
      <c r="H7250" s="5">
        <v>2847.0</v>
      </c>
      <c r="I7250" s="1" t="s">
        <v>71</v>
      </c>
      <c r="J7250" s="1" t="s">
        <v>568</v>
      </c>
      <c r="K7250" s="1" t="s">
        <v>13</v>
      </c>
      <c r="L7250" s="1" t="s">
        <v>5</v>
      </c>
      <c r="M7250" s="1" t="s">
        <v>6</v>
      </c>
      <c r="N7250" s="1" t="s">
        <v>7</v>
      </c>
      <c r="O7250" s="6"/>
    </row>
    <row r="7251">
      <c r="A7251" s="5">
        <v>203734.0</v>
      </c>
      <c r="B7251" s="2">
        <v>46107.0</v>
      </c>
      <c r="C7251" s="1" t="s">
        <v>567</v>
      </c>
      <c r="D7251" s="3" t="s">
        <v>498</v>
      </c>
      <c r="E7251" s="4">
        <v>46107.0</v>
      </c>
      <c r="F7251" s="5">
        <v>150.0</v>
      </c>
      <c r="G7251" s="5">
        <v>50.0</v>
      </c>
      <c r="H7251" s="5">
        <v>7409.0</v>
      </c>
      <c r="I7251" s="1" t="s">
        <v>71</v>
      </c>
      <c r="J7251" s="1" t="s">
        <v>568</v>
      </c>
      <c r="K7251" s="1" t="s">
        <v>13</v>
      </c>
      <c r="L7251" s="1" t="s">
        <v>5</v>
      </c>
      <c r="M7251" s="1" t="s">
        <v>6</v>
      </c>
      <c r="N7251" s="1" t="s">
        <v>7</v>
      </c>
      <c r="O7251" s="6"/>
    </row>
    <row r="7252">
      <c r="A7252" s="5">
        <v>203734.0</v>
      </c>
      <c r="B7252" s="2">
        <v>46107.0</v>
      </c>
      <c r="C7252" s="1" t="s">
        <v>567</v>
      </c>
      <c r="D7252" s="3" t="s">
        <v>481</v>
      </c>
      <c r="E7252" s="4">
        <v>46107.0</v>
      </c>
      <c r="F7252" s="5">
        <v>30.0</v>
      </c>
      <c r="G7252" s="5">
        <v>199.0</v>
      </c>
      <c r="H7252" s="5">
        <v>5859.0</v>
      </c>
      <c r="I7252" s="1" t="s">
        <v>75</v>
      </c>
      <c r="J7252" s="1" t="s">
        <v>568</v>
      </c>
      <c r="K7252" s="1" t="s">
        <v>13</v>
      </c>
      <c r="L7252" s="1" t="s">
        <v>5</v>
      </c>
      <c r="M7252" s="1" t="s">
        <v>6</v>
      </c>
      <c r="N7252" s="1" t="s">
        <v>7</v>
      </c>
      <c r="O7252" s="6"/>
    </row>
    <row r="7253">
      <c r="A7253" s="5">
        <v>203734.0</v>
      </c>
      <c r="B7253" s="2">
        <v>46107.0</v>
      </c>
      <c r="C7253" s="1" t="s">
        <v>567</v>
      </c>
      <c r="D7253" s="3" t="s">
        <v>484</v>
      </c>
      <c r="E7253" s="4">
        <v>46107.0</v>
      </c>
      <c r="F7253" s="5">
        <v>20.0</v>
      </c>
      <c r="G7253" s="5">
        <v>196.0</v>
      </c>
      <c r="H7253" s="5">
        <v>3844.0</v>
      </c>
      <c r="I7253" s="1" t="s">
        <v>75</v>
      </c>
      <c r="J7253" s="1" t="s">
        <v>568</v>
      </c>
      <c r="K7253" s="1" t="s">
        <v>13</v>
      </c>
      <c r="L7253" s="1" t="s">
        <v>5</v>
      </c>
      <c r="M7253" s="1" t="s">
        <v>6</v>
      </c>
      <c r="N7253" s="1" t="s">
        <v>7</v>
      </c>
      <c r="O7253" s="6"/>
    </row>
    <row r="7254">
      <c r="A7254" s="5">
        <v>203734.0</v>
      </c>
      <c r="B7254" s="2">
        <v>46107.0</v>
      </c>
      <c r="C7254" s="1" t="s">
        <v>567</v>
      </c>
      <c r="D7254" s="3" t="s">
        <v>587</v>
      </c>
      <c r="E7254" s="4">
        <v>46107.0</v>
      </c>
      <c r="F7254" s="5">
        <v>100.0</v>
      </c>
      <c r="G7254" s="5">
        <v>3.0</v>
      </c>
      <c r="H7254" s="5">
        <v>272.0</v>
      </c>
      <c r="I7254" s="1" t="s">
        <v>71</v>
      </c>
      <c r="J7254" s="1" t="s">
        <v>568</v>
      </c>
      <c r="K7254" s="1" t="s">
        <v>13</v>
      </c>
      <c r="L7254" s="1" t="s">
        <v>5</v>
      </c>
      <c r="M7254" s="1" t="s">
        <v>6</v>
      </c>
      <c r="N7254" s="1" t="s">
        <v>7</v>
      </c>
      <c r="O7254" s="6"/>
    </row>
    <row r="7255">
      <c r="A7255" s="5">
        <v>203734.0</v>
      </c>
      <c r="B7255" s="2">
        <v>46107.0</v>
      </c>
      <c r="C7255" s="1" t="s">
        <v>567</v>
      </c>
      <c r="D7255" s="3" t="s">
        <v>153</v>
      </c>
      <c r="E7255" s="4">
        <v>46107.0</v>
      </c>
      <c r="F7255" s="5">
        <v>75.0</v>
      </c>
      <c r="G7255" s="5">
        <v>463.0</v>
      </c>
      <c r="H7255" s="5">
        <v>34055.0</v>
      </c>
      <c r="I7255" s="1" t="s">
        <v>75</v>
      </c>
      <c r="J7255" s="1" t="s">
        <v>568</v>
      </c>
      <c r="K7255" s="1" t="s">
        <v>13</v>
      </c>
      <c r="L7255" s="1" t="s">
        <v>5</v>
      </c>
      <c r="M7255" s="1" t="s">
        <v>6</v>
      </c>
      <c r="N7255" s="1" t="s">
        <v>7</v>
      </c>
      <c r="O7255" s="6"/>
    </row>
    <row r="7256">
      <c r="A7256" s="5">
        <v>203734.0</v>
      </c>
      <c r="B7256" s="2">
        <v>46107.0</v>
      </c>
      <c r="C7256" s="1" t="s">
        <v>567</v>
      </c>
      <c r="D7256" s="3" t="s">
        <v>352</v>
      </c>
      <c r="E7256" s="4">
        <v>46107.0</v>
      </c>
      <c r="F7256" s="5">
        <v>15.0</v>
      </c>
      <c r="G7256" s="5">
        <v>735.0</v>
      </c>
      <c r="H7256" s="5">
        <v>10811.0</v>
      </c>
      <c r="I7256" s="1" t="s">
        <v>75</v>
      </c>
      <c r="J7256" s="1" t="s">
        <v>568</v>
      </c>
      <c r="K7256" s="1" t="s">
        <v>13</v>
      </c>
      <c r="L7256" s="1" t="s">
        <v>5</v>
      </c>
      <c r="M7256" s="1" t="s">
        <v>6</v>
      </c>
      <c r="N7256" s="1" t="s">
        <v>7</v>
      </c>
      <c r="O7256" s="6"/>
    </row>
    <row r="7257">
      <c r="A7257" s="5">
        <v>203734.0</v>
      </c>
      <c r="B7257" s="2">
        <v>46107.0</v>
      </c>
      <c r="C7257" s="1" t="s">
        <v>567</v>
      </c>
      <c r="D7257" s="3" t="s">
        <v>660</v>
      </c>
      <c r="E7257" s="4">
        <v>46107.0</v>
      </c>
      <c r="F7257" s="5">
        <v>75.0</v>
      </c>
      <c r="G7257" s="5">
        <v>17.0</v>
      </c>
      <c r="H7257" s="5">
        <v>1253.0</v>
      </c>
      <c r="I7257" s="1" t="s">
        <v>71</v>
      </c>
      <c r="J7257" s="1" t="s">
        <v>568</v>
      </c>
      <c r="K7257" s="1" t="s">
        <v>13</v>
      </c>
      <c r="L7257" s="1" t="s">
        <v>5</v>
      </c>
      <c r="M7257" s="1" t="s">
        <v>6</v>
      </c>
      <c r="N7257" s="1" t="s">
        <v>7</v>
      </c>
      <c r="O7257" s="6"/>
    </row>
    <row r="7258">
      <c r="A7258" s="5">
        <v>203734.0</v>
      </c>
      <c r="B7258" s="2">
        <v>46107.0</v>
      </c>
      <c r="C7258" s="1" t="s">
        <v>567</v>
      </c>
      <c r="D7258" s="3" t="s">
        <v>844</v>
      </c>
      <c r="E7258" s="4">
        <v>46107.0</v>
      </c>
      <c r="F7258" s="5">
        <v>75.0</v>
      </c>
      <c r="G7258" s="5">
        <v>44.0</v>
      </c>
      <c r="H7258" s="5">
        <v>3242.0</v>
      </c>
      <c r="I7258" s="1" t="s">
        <v>71</v>
      </c>
      <c r="J7258" s="1" t="s">
        <v>568</v>
      </c>
      <c r="K7258" s="1" t="s">
        <v>13</v>
      </c>
      <c r="L7258" s="1" t="s">
        <v>5</v>
      </c>
      <c r="M7258" s="1" t="s">
        <v>6</v>
      </c>
      <c r="N7258" s="1" t="s">
        <v>7</v>
      </c>
      <c r="O7258" s="6"/>
    </row>
    <row r="7259">
      <c r="A7259" s="5">
        <v>203734.0</v>
      </c>
      <c r="B7259" s="2">
        <v>46107.0</v>
      </c>
      <c r="C7259" s="1" t="s">
        <v>567</v>
      </c>
      <c r="D7259" s="3" t="s">
        <v>943</v>
      </c>
      <c r="E7259" s="4">
        <v>46107.0</v>
      </c>
      <c r="F7259" s="5">
        <v>50.0</v>
      </c>
      <c r="G7259" s="5">
        <v>47.0</v>
      </c>
      <c r="H7259" s="5">
        <v>2281.0</v>
      </c>
      <c r="I7259" s="1" t="s">
        <v>75</v>
      </c>
      <c r="J7259" s="1" t="s">
        <v>568</v>
      </c>
      <c r="K7259" s="1" t="s">
        <v>13</v>
      </c>
      <c r="L7259" s="1" t="s">
        <v>5</v>
      </c>
      <c r="M7259" s="1" t="s">
        <v>6</v>
      </c>
      <c r="N7259" s="1" t="s">
        <v>7</v>
      </c>
      <c r="O7259" s="6"/>
    </row>
    <row r="7260">
      <c r="A7260" s="5">
        <v>203734.0</v>
      </c>
      <c r="B7260" s="2">
        <v>46107.0</v>
      </c>
      <c r="C7260" s="1" t="s">
        <v>567</v>
      </c>
      <c r="D7260" s="3" t="s">
        <v>964</v>
      </c>
      <c r="E7260" s="4">
        <v>46107.0</v>
      </c>
      <c r="F7260" s="5">
        <v>250.0</v>
      </c>
      <c r="G7260" s="5">
        <v>7.0</v>
      </c>
      <c r="H7260" s="5">
        <v>1779.0</v>
      </c>
      <c r="I7260" s="1" t="s">
        <v>71</v>
      </c>
      <c r="J7260" s="1" t="s">
        <v>568</v>
      </c>
      <c r="K7260" s="1" t="s">
        <v>13</v>
      </c>
      <c r="L7260" s="1" t="s">
        <v>5</v>
      </c>
      <c r="M7260" s="1" t="s">
        <v>6</v>
      </c>
      <c r="N7260" s="1" t="s">
        <v>7</v>
      </c>
      <c r="O7260" s="6"/>
    </row>
    <row r="7261">
      <c r="A7261" s="5">
        <v>203734.0</v>
      </c>
      <c r="B7261" s="2">
        <v>46107.0</v>
      </c>
      <c r="C7261" s="1" t="s">
        <v>567</v>
      </c>
      <c r="D7261" s="3" t="s">
        <v>956</v>
      </c>
      <c r="E7261" s="4">
        <v>46107.0</v>
      </c>
      <c r="F7261" s="5">
        <v>100.0</v>
      </c>
      <c r="G7261" s="5">
        <v>31.0</v>
      </c>
      <c r="H7261" s="5">
        <v>3034.0</v>
      </c>
      <c r="I7261" s="1" t="s">
        <v>71</v>
      </c>
      <c r="J7261" s="1" t="s">
        <v>568</v>
      </c>
      <c r="K7261" s="1" t="s">
        <v>13</v>
      </c>
      <c r="L7261" s="1" t="s">
        <v>5</v>
      </c>
      <c r="M7261" s="1" t="s">
        <v>6</v>
      </c>
      <c r="N7261" s="1" t="s">
        <v>7</v>
      </c>
      <c r="O7261" s="6"/>
    </row>
    <row r="7262">
      <c r="A7262" s="5">
        <v>203734.0</v>
      </c>
      <c r="B7262" s="2">
        <v>46107.0</v>
      </c>
      <c r="C7262" s="1" t="s">
        <v>567</v>
      </c>
      <c r="D7262" s="3" t="s">
        <v>154</v>
      </c>
      <c r="E7262" s="4">
        <v>46107.0</v>
      </c>
      <c r="F7262" s="5">
        <v>600.0</v>
      </c>
      <c r="G7262" s="5">
        <v>19.0</v>
      </c>
      <c r="H7262" s="5">
        <v>11096.0</v>
      </c>
      <c r="I7262" s="1" t="s">
        <v>75</v>
      </c>
      <c r="J7262" s="1" t="s">
        <v>568</v>
      </c>
      <c r="K7262" s="1" t="s">
        <v>13</v>
      </c>
      <c r="L7262" s="1" t="s">
        <v>5</v>
      </c>
      <c r="M7262" s="1" t="s">
        <v>6</v>
      </c>
      <c r="N7262" s="1" t="s">
        <v>7</v>
      </c>
      <c r="O7262" s="6"/>
    </row>
    <row r="7263">
      <c r="A7263" s="5">
        <v>203734.0</v>
      </c>
      <c r="B7263" s="2">
        <v>46107.0</v>
      </c>
      <c r="C7263" s="1" t="s">
        <v>567</v>
      </c>
      <c r="D7263" s="3" t="s">
        <v>79</v>
      </c>
      <c r="E7263" s="4">
        <v>46107.0</v>
      </c>
      <c r="F7263" s="5">
        <v>300.0</v>
      </c>
      <c r="G7263" s="5">
        <v>35.0</v>
      </c>
      <c r="H7263" s="5">
        <v>10385.0</v>
      </c>
      <c r="I7263" s="1" t="s">
        <v>75</v>
      </c>
      <c r="J7263" s="1" t="s">
        <v>568</v>
      </c>
      <c r="K7263" s="1" t="s">
        <v>13</v>
      </c>
      <c r="L7263" s="1" t="s">
        <v>5</v>
      </c>
      <c r="M7263" s="1" t="s">
        <v>6</v>
      </c>
      <c r="N7263" s="1" t="s">
        <v>7</v>
      </c>
      <c r="O7263" s="6"/>
    </row>
    <row r="7264">
      <c r="A7264" s="5">
        <v>203734.0</v>
      </c>
      <c r="B7264" s="2">
        <v>46107.0</v>
      </c>
      <c r="C7264" s="1" t="s">
        <v>567</v>
      </c>
      <c r="D7264" s="3" t="s">
        <v>1200</v>
      </c>
      <c r="E7264" s="4">
        <v>46107.0</v>
      </c>
      <c r="F7264" s="5">
        <v>200.0</v>
      </c>
      <c r="G7264" s="5">
        <v>9.0</v>
      </c>
      <c r="H7264" s="5">
        <v>1829.0</v>
      </c>
      <c r="I7264" s="1" t="s">
        <v>71</v>
      </c>
      <c r="J7264" s="1" t="s">
        <v>568</v>
      </c>
      <c r="K7264" s="1" t="s">
        <v>13</v>
      </c>
      <c r="L7264" s="1" t="s">
        <v>5</v>
      </c>
      <c r="M7264" s="1" t="s">
        <v>6</v>
      </c>
      <c r="N7264" s="1" t="s">
        <v>7</v>
      </c>
      <c r="O7264" s="6"/>
    </row>
    <row r="7265">
      <c r="A7265" s="5">
        <v>203734.0</v>
      </c>
      <c r="B7265" s="2">
        <v>46107.0</v>
      </c>
      <c r="C7265" s="1" t="s">
        <v>567</v>
      </c>
      <c r="D7265" s="3" t="s">
        <v>193</v>
      </c>
      <c r="E7265" s="4">
        <v>46107.0</v>
      </c>
      <c r="F7265" s="5">
        <v>600.0</v>
      </c>
      <c r="G7265" s="5">
        <v>10.0</v>
      </c>
      <c r="H7265" s="5">
        <v>6069.0</v>
      </c>
      <c r="I7265" s="1" t="s">
        <v>75</v>
      </c>
      <c r="J7265" s="1" t="s">
        <v>568</v>
      </c>
      <c r="K7265" s="1" t="s">
        <v>13</v>
      </c>
      <c r="L7265" s="1" t="s">
        <v>5</v>
      </c>
      <c r="M7265" s="1" t="s">
        <v>6</v>
      </c>
      <c r="N7265" s="1" t="s">
        <v>7</v>
      </c>
      <c r="O7265" s="6"/>
    </row>
    <row r="7266">
      <c r="A7266" s="5">
        <v>203734.0</v>
      </c>
      <c r="B7266" s="2">
        <v>46107.0</v>
      </c>
      <c r="C7266" s="1" t="s">
        <v>567</v>
      </c>
      <c r="D7266" s="3" t="s">
        <v>1201</v>
      </c>
      <c r="E7266" s="4">
        <v>46107.0</v>
      </c>
      <c r="F7266" s="5">
        <v>50.0</v>
      </c>
      <c r="G7266" s="5">
        <v>139.0</v>
      </c>
      <c r="H7266" s="5">
        <v>6834.0</v>
      </c>
      <c r="I7266" s="1" t="s">
        <v>71</v>
      </c>
      <c r="J7266" s="1" t="s">
        <v>568</v>
      </c>
      <c r="K7266" s="1" t="s">
        <v>13</v>
      </c>
      <c r="L7266" s="1" t="s">
        <v>5</v>
      </c>
      <c r="M7266" s="1" t="s">
        <v>6</v>
      </c>
      <c r="N7266" s="1" t="s">
        <v>7</v>
      </c>
      <c r="O7266" s="6"/>
    </row>
    <row r="7267">
      <c r="A7267" s="5">
        <v>203734.0</v>
      </c>
      <c r="B7267" s="2">
        <v>46107.0</v>
      </c>
      <c r="C7267" s="1" t="s">
        <v>567</v>
      </c>
      <c r="D7267" s="3" t="s">
        <v>1202</v>
      </c>
      <c r="E7267" s="4">
        <v>46107.0</v>
      </c>
      <c r="F7267" s="5">
        <v>100.0</v>
      </c>
      <c r="G7267" s="5">
        <v>4.0</v>
      </c>
      <c r="H7267" s="5">
        <v>396.0</v>
      </c>
      <c r="I7267" s="1" t="s">
        <v>71</v>
      </c>
      <c r="J7267" s="1" t="s">
        <v>568</v>
      </c>
      <c r="K7267" s="1" t="s">
        <v>13</v>
      </c>
      <c r="L7267" s="1" t="s">
        <v>5</v>
      </c>
      <c r="M7267" s="1" t="s">
        <v>6</v>
      </c>
      <c r="N7267" s="1" t="s">
        <v>7</v>
      </c>
      <c r="O7267" s="6"/>
    </row>
    <row r="7268">
      <c r="A7268" s="5">
        <v>203734.0</v>
      </c>
      <c r="B7268" s="2">
        <v>46107.0</v>
      </c>
      <c r="C7268" s="1" t="s">
        <v>567</v>
      </c>
      <c r="D7268" s="3" t="s">
        <v>358</v>
      </c>
      <c r="E7268" s="4">
        <v>46107.0</v>
      </c>
      <c r="F7268" s="5">
        <v>20.0</v>
      </c>
      <c r="G7268" s="5">
        <v>791.0</v>
      </c>
      <c r="H7268" s="5">
        <v>15496.0</v>
      </c>
      <c r="I7268" s="1" t="s">
        <v>75</v>
      </c>
      <c r="J7268" s="1" t="s">
        <v>568</v>
      </c>
      <c r="K7268" s="1" t="s">
        <v>13</v>
      </c>
      <c r="L7268" s="1" t="s">
        <v>5</v>
      </c>
      <c r="M7268" s="1" t="s">
        <v>6</v>
      </c>
      <c r="N7268" s="1" t="s">
        <v>7</v>
      </c>
      <c r="O7268" s="6"/>
    </row>
    <row r="7269">
      <c r="A7269" s="5">
        <v>203734.0</v>
      </c>
      <c r="B7269" s="2">
        <v>46107.0</v>
      </c>
      <c r="C7269" s="1" t="s">
        <v>567</v>
      </c>
      <c r="D7269" s="3" t="s">
        <v>402</v>
      </c>
      <c r="E7269" s="4">
        <v>46107.0</v>
      </c>
      <c r="F7269" s="5">
        <v>70.0</v>
      </c>
      <c r="G7269" s="5">
        <v>119.0</v>
      </c>
      <c r="H7269" s="5">
        <v>8152.0</v>
      </c>
      <c r="I7269" s="1" t="s">
        <v>75</v>
      </c>
      <c r="J7269" s="1" t="s">
        <v>568</v>
      </c>
      <c r="K7269" s="1" t="s">
        <v>13</v>
      </c>
      <c r="L7269" s="1" t="s">
        <v>5</v>
      </c>
      <c r="M7269" s="1" t="s">
        <v>6</v>
      </c>
      <c r="N7269" s="1" t="s">
        <v>7</v>
      </c>
      <c r="O7269" s="6"/>
    </row>
    <row r="7270">
      <c r="A7270" s="5">
        <v>203734.0</v>
      </c>
      <c r="B7270" s="2">
        <v>46107.0</v>
      </c>
      <c r="C7270" s="1" t="s">
        <v>567</v>
      </c>
      <c r="D7270" s="3" t="s">
        <v>492</v>
      </c>
      <c r="E7270" s="4">
        <v>46107.0</v>
      </c>
      <c r="F7270" s="5">
        <v>200.0</v>
      </c>
      <c r="G7270" s="5">
        <v>11.0</v>
      </c>
      <c r="H7270" s="5">
        <v>2192.0</v>
      </c>
      <c r="I7270" s="1" t="s">
        <v>71</v>
      </c>
      <c r="J7270" s="1" t="s">
        <v>568</v>
      </c>
      <c r="K7270" s="1" t="s">
        <v>13</v>
      </c>
      <c r="L7270" s="1" t="s">
        <v>5</v>
      </c>
      <c r="M7270" s="1" t="s">
        <v>6</v>
      </c>
      <c r="N7270" s="1" t="s">
        <v>7</v>
      </c>
      <c r="O7270" s="6"/>
    </row>
    <row r="7271">
      <c r="A7271" s="5">
        <v>203734.0</v>
      </c>
      <c r="B7271" s="2">
        <v>46107.0</v>
      </c>
      <c r="C7271" s="1" t="s">
        <v>567</v>
      </c>
      <c r="D7271" s="3" t="s">
        <v>414</v>
      </c>
      <c r="E7271" s="4">
        <v>46107.0</v>
      </c>
      <c r="F7271" s="5">
        <v>100.0</v>
      </c>
      <c r="G7271" s="5">
        <v>57.0</v>
      </c>
      <c r="H7271" s="5">
        <v>5557.0</v>
      </c>
      <c r="I7271" s="1" t="s">
        <v>71</v>
      </c>
      <c r="J7271" s="1" t="s">
        <v>568</v>
      </c>
      <c r="K7271" s="1" t="s">
        <v>13</v>
      </c>
      <c r="L7271" s="1" t="s">
        <v>5</v>
      </c>
      <c r="M7271" s="1" t="s">
        <v>6</v>
      </c>
      <c r="N7271" s="1" t="s">
        <v>7</v>
      </c>
      <c r="O7271" s="6"/>
    </row>
    <row r="7272">
      <c r="A7272" s="5">
        <v>203734.0</v>
      </c>
      <c r="B7272" s="2">
        <v>46107.0</v>
      </c>
      <c r="C7272" s="1" t="s">
        <v>567</v>
      </c>
      <c r="D7272" s="3" t="s">
        <v>1203</v>
      </c>
      <c r="E7272" s="4">
        <v>46107.0</v>
      </c>
      <c r="F7272" s="5">
        <v>50.0</v>
      </c>
      <c r="G7272" s="5">
        <v>89.0</v>
      </c>
      <c r="H7272" s="5">
        <v>4347.0</v>
      </c>
      <c r="I7272" s="1" t="s">
        <v>75</v>
      </c>
      <c r="J7272" s="1" t="s">
        <v>568</v>
      </c>
      <c r="K7272" s="1" t="s">
        <v>13</v>
      </c>
      <c r="L7272" s="1" t="s">
        <v>5</v>
      </c>
      <c r="M7272" s="1" t="s">
        <v>6</v>
      </c>
      <c r="N7272" s="1" t="s">
        <v>7</v>
      </c>
      <c r="O7272" s="6"/>
    </row>
    <row r="7273">
      <c r="A7273" s="5">
        <v>203734.0</v>
      </c>
      <c r="B7273" s="2">
        <v>46107.0</v>
      </c>
      <c r="C7273" s="1" t="s">
        <v>567</v>
      </c>
      <c r="D7273" s="3" t="s">
        <v>168</v>
      </c>
      <c r="E7273" s="4">
        <v>46107.0</v>
      </c>
      <c r="F7273" s="5">
        <v>250.0</v>
      </c>
      <c r="G7273" s="5">
        <v>13.0</v>
      </c>
      <c r="H7273" s="5">
        <v>3122.0</v>
      </c>
      <c r="I7273" s="1" t="s">
        <v>71</v>
      </c>
      <c r="J7273" s="1" t="s">
        <v>568</v>
      </c>
      <c r="K7273" s="1" t="s">
        <v>13</v>
      </c>
      <c r="L7273" s="1" t="s">
        <v>5</v>
      </c>
      <c r="M7273" s="1" t="s">
        <v>6</v>
      </c>
      <c r="N7273" s="1" t="s">
        <v>7</v>
      </c>
      <c r="O7273" s="6"/>
    </row>
    <row r="7274">
      <c r="A7274" s="5">
        <v>203734.0</v>
      </c>
      <c r="B7274" s="2">
        <v>46107.0</v>
      </c>
      <c r="C7274" s="1" t="s">
        <v>567</v>
      </c>
      <c r="D7274" s="3" t="s">
        <v>531</v>
      </c>
      <c r="E7274" s="4">
        <v>46107.0</v>
      </c>
      <c r="F7274" s="5">
        <v>50.0</v>
      </c>
      <c r="G7274" s="5">
        <v>50.0</v>
      </c>
      <c r="H7274" s="5">
        <v>2432.0</v>
      </c>
      <c r="I7274" s="1" t="s">
        <v>71</v>
      </c>
      <c r="J7274" s="1" t="s">
        <v>568</v>
      </c>
      <c r="K7274" s="1" t="s">
        <v>13</v>
      </c>
      <c r="L7274" s="1" t="s">
        <v>5</v>
      </c>
      <c r="M7274" s="1" t="s">
        <v>6</v>
      </c>
      <c r="N7274" s="1" t="s">
        <v>7</v>
      </c>
      <c r="O7274" s="6"/>
    </row>
    <row r="7275">
      <c r="A7275" s="5">
        <v>203734.0</v>
      </c>
      <c r="B7275" s="2">
        <v>46107.0</v>
      </c>
      <c r="C7275" s="1" t="s">
        <v>567</v>
      </c>
      <c r="D7275" s="3" t="s">
        <v>169</v>
      </c>
      <c r="E7275" s="4">
        <v>46107.0</v>
      </c>
      <c r="F7275" s="5">
        <v>200.0</v>
      </c>
      <c r="G7275" s="5">
        <v>36.0</v>
      </c>
      <c r="H7275" s="5">
        <v>7112.0</v>
      </c>
      <c r="I7275" s="1" t="s">
        <v>75</v>
      </c>
      <c r="J7275" s="1" t="s">
        <v>568</v>
      </c>
      <c r="K7275" s="1" t="s">
        <v>13</v>
      </c>
      <c r="L7275" s="1" t="s">
        <v>5</v>
      </c>
      <c r="M7275" s="1" t="s">
        <v>6</v>
      </c>
      <c r="N7275" s="1" t="s">
        <v>7</v>
      </c>
      <c r="O7275" s="6"/>
    </row>
    <row r="7276">
      <c r="A7276" s="5">
        <v>203734.0</v>
      </c>
      <c r="B7276" s="2">
        <v>46107.0</v>
      </c>
      <c r="C7276" s="1" t="s">
        <v>567</v>
      </c>
      <c r="D7276" s="3" t="s">
        <v>428</v>
      </c>
      <c r="E7276" s="4">
        <v>46107.0</v>
      </c>
      <c r="F7276" s="5">
        <v>60.0</v>
      </c>
      <c r="G7276" s="5">
        <v>204.0</v>
      </c>
      <c r="H7276" s="5">
        <v>11996.0</v>
      </c>
      <c r="I7276" s="1" t="s">
        <v>71</v>
      </c>
      <c r="J7276" s="1" t="s">
        <v>568</v>
      </c>
      <c r="K7276" s="1" t="s">
        <v>13</v>
      </c>
      <c r="L7276" s="1" t="s">
        <v>5</v>
      </c>
      <c r="M7276" s="1" t="s">
        <v>6</v>
      </c>
      <c r="N7276" s="1" t="s">
        <v>7</v>
      </c>
      <c r="O7276" s="6"/>
    </row>
    <row r="7277">
      <c r="A7277" s="5">
        <v>203734.0</v>
      </c>
      <c r="B7277" s="2">
        <v>46107.0</v>
      </c>
      <c r="C7277" s="1" t="s">
        <v>567</v>
      </c>
      <c r="D7277" s="3" t="s">
        <v>583</v>
      </c>
      <c r="E7277" s="4">
        <v>46107.0</v>
      </c>
      <c r="F7277" s="5">
        <v>100.0</v>
      </c>
      <c r="G7277" s="5">
        <v>8.0</v>
      </c>
      <c r="H7277" s="5">
        <v>741.0</v>
      </c>
      <c r="I7277" s="1" t="s">
        <v>71</v>
      </c>
      <c r="J7277" s="1" t="s">
        <v>568</v>
      </c>
      <c r="K7277" s="1" t="s">
        <v>13</v>
      </c>
      <c r="L7277" s="1" t="s">
        <v>5</v>
      </c>
      <c r="M7277" s="1" t="s">
        <v>6</v>
      </c>
      <c r="N7277" s="1" t="s">
        <v>7</v>
      </c>
      <c r="O7277" s="6"/>
    </row>
    <row r="7278">
      <c r="A7278" s="5">
        <v>203734.0</v>
      </c>
      <c r="B7278" s="2">
        <v>46107.0</v>
      </c>
      <c r="C7278" s="1" t="s">
        <v>567</v>
      </c>
      <c r="D7278" s="3" t="s">
        <v>474</v>
      </c>
      <c r="E7278" s="4">
        <v>46107.0</v>
      </c>
      <c r="F7278" s="5">
        <v>50.0</v>
      </c>
      <c r="G7278" s="5">
        <v>39.0</v>
      </c>
      <c r="H7278" s="5">
        <v>1889.0</v>
      </c>
      <c r="I7278" s="1" t="s">
        <v>75</v>
      </c>
      <c r="J7278" s="1" t="s">
        <v>568</v>
      </c>
      <c r="K7278" s="1" t="s">
        <v>13</v>
      </c>
      <c r="L7278" s="1" t="s">
        <v>5</v>
      </c>
      <c r="M7278" s="1" t="s">
        <v>6</v>
      </c>
      <c r="N7278" s="1" t="s">
        <v>7</v>
      </c>
      <c r="O7278" s="6"/>
    </row>
    <row r="7279">
      <c r="A7279" s="5">
        <v>203734.0</v>
      </c>
      <c r="B7279" s="2">
        <v>46107.0</v>
      </c>
      <c r="C7279" s="1" t="s">
        <v>567</v>
      </c>
      <c r="D7279" s="3" t="s">
        <v>496</v>
      </c>
      <c r="E7279" s="4">
        <v>46107.0</v>
      </c>
      <c r="F7279" s="5">
        <v>150.0</v>
      </c>
      <c r="G7279" s="5">
        <v>11.0</v>
      </c>
      <c r="H7279" s="5">
        <v>1688.0</v>
      </c>
      <c r="I7279" s="1" t="s">
        <v>71</v>
      </c>
      <c r="J7279" s="1" t="s">
        <v>568</v>
      </c>
      <c r="K7279" s="1" t="s">
        <v>13</v>
      </c>
      <c r="L7279" s="1" t="s">
        <v>5</v>
      </c>
      <c r="M7279" s="1" t="s">
        <v>6</v>
      </c>
      <c r="N7279" s="1" t="s">
        <v>7</v>
      </c>
      <c r="O7279" s="6"/>
    </row>
    <row r="7280">
      <c r="A7280" s="5">
        <v>203734.0</v>
      </c>
      <c r="B7280" s="2">
        <v>46107.0</v>
      </c>
      <c r="C7280" s="1" t="s">
        <v>567</v>
      </c>
      <c r="D7280" s="3" t="s">
        <v>584</v>
      </c>
      <c r="E7280" s="4">
        <v>46107.0</v>
      </c>
      <c r="F7280" s="5">
        <v>50.0</v>
      </c>
      <c r="G7280" s="5">
        <v>10.0</v>
      </c>
      <c r="H7280" s="5">
        <v>494.0</v>
      </c>
      <c r="I7280" s="1" t="s">
        <v>71</v>
      </c>
      <c r="J7280" s="1" t="s">
        <v>568</v>
      </c>
      <c r="K7280" s="1" t="s">
        <v>13</v>
      </c>
      <c r="L7280" s="1" t="s">
        <v>5</v>
      </c>
      <c r="M7280" s="1" t="s">
        <v>6</v>
      </c>
      <c r="N7280" s="1" t="s">
        <v>7</v>
      </c>
      <c r="O7280" s="6"/>
    </row>
    <row r="7281">
      <c r="A7281" s="5">
        <v>203734.0</v>
      </c>
      <c r="B7281" s="2">
        <v>46107.0</v>
      </c>
      <c r="C7281" s="1" t="s">
        <v>567</v>
      </c>
      <c r="D7281" s="3" t="s">
        <v>288</v>
      </c>
      <c r="E7281" s="4">
        <v>46107.0</v>
      </c>
      <c r="F7281" s="5">
        <v>300.0</v>
      </c>
      <c r="G7281" s="5">
        <v>41.0</v>
      </c>
      <c r="H7281" s="5">
        <v>11972.0</v>
      </c>
      <c r="I7281" s="1" t="s">
        <v>75</v>
      </c>
      <c r="J7281" s="1" t="s">
        <v>568</v>
      </c>
      <c r="K7281" s="1" t="s">
        <v>13</v>
      </c>
      <c r="L7281" s="1" t="s">
        <v>5</v>
      </c>
      <c r="M7281" s="1" t="s">
        <v>6</v>
      </c>
      <c r="N7281" s="1" t="s">
        <v>7</v>
      </c>
      <c r="O7281" s="6"/>
    </row>
    <row r="7282">
      <c r="A7282" s="5">
        <v>203734.0</v>
      </c>
      <c r="B7282" s="2">
        <v>46107.0</v>
      </c>
      <c r="C7282" s="1" t="s">
        <v>567</v>
      </c>
      <c r="D7282" s="3" t="s">
        <v>142</v>
      </c>
      <c r="E7282" s="4">
        <v>46107.0</v>
      </c>
      <c r="F7282" s="5">
        <v>200.0</v>
      </c>
      <c r="G7282" s="5">
        <v>61.0</v>
      </c>
      <c r="H7282" s="5">
        <v>11870.0</v>
      </c>
      <c r="I7282" s="1" t="s">
        <v>75</v>
      </c>
      <c r="J7282" s="1" t="s">
        <v>568</v>
      </c>
      <c r="K7282" s="1" t="s">
        <v>13</v>
      </c>
      <c r="L7282" s="1" t="s">
        <v>5</v>
      </c>
      <c r="M7282" s="1" t="s">
        <v>6</v>
      </c>
      <c r="N7282" s="1" t="s">
        <v>7</v>
      </c>
      <c r="O7282" s="6"/>
    </row>
    <row r="7283">
      <c r="A7283" s="5">
        <v>203734.0</v>
      </c>
      <c r="B7283" s="2">
        <v>46107.0</v>
      </c>
      <c r="C7283" s="1" t="s">
        <v>567</v>
      </c>
      <c r="D7283" s="3" t="s">
        <v>425</v>
      </c>
      <c r="E7283" s="4">
        <v>46107.0</v>
      </c>
      <c r="F7283" s="5">
        <v>200.0</v>
      </c>
      <c r="G7283" s="5">
        <v>4.0</v>
      </c>
      <c r="H7283" s="5">
        <v>763.0</v>
      </c>
      <c r="I7283" s="1" t="s">
        <v>71</v>
      </c>
      <c r="J7283" s="1" t="s">
        <v>568</v>
      </c>
      <c r="K7283" s="1" t="s">
        <v>13</v>
      </c>
      <c r="L7283" s="1" t="s">
        <v>5</v>
      </c>
      <c r="M7283" s="1" t="s">
        <v>6</v>
      </c>
      <c r="N7283" s="1" t="s">
        <v>7</v>
      </c>
      <c r="O7283" s="6"/>
    </row>
    <row r="7284">
      <c r="A7284" s="5">
        <v>203734.0</v>
      </c>
      <c r="B7284" s="2">
        <v>46107.0</v>
      </c>
      <c r="C7284" s="1" t="s">
        <v>567</v>
      </c>
      <c r="D7284" s="3" t="s">
        <v>394</v>
      </c>
      <c r="E7284" s="4">
        <v>46107.0</v>
      </c>
      <c r="F7284" s="5">
        <v>50.0</v>
      </c>
      <c r="G7284" s="5">
        <v>90.0</v>
      </c>
      <c r="H7284" s="5">
        <v>4419.0</v>
      </c>
      <c r="I7284" s="1" t="s">
        <v>75</v>
      </c>
      <c r="J7284" s="1" t="s">
        <v>568</v>
      </c>
      <c r="K7284" s="1" t="s">
        <v>13</v>
      </c>
      <c r="L7284" s="1" t="s">
        <v>5</v>
      </c>
      <c r="M7284" s="1" t="s">
        <v>6</v>
      </c>
      <c r="N7284" s="1" t="s">
        <v>7</v>
      </c>
      <c r="O7284" s="6"/>
    </row>
    <row r="7285">
      <c r="A7285" s="5">
        <v>203734.0</v>
      </c>
      <c r="B7285" s="2">
        <v>46107.0</v>
      </c>
      <c r="C7285" s="1" t="s">
        <v>567</v>
      </c>
      <c r="D7285" s="3" t="s">
        <v>526</v>
      </c>
      <c r="E7285" s="4">
        <v>46107.0</v>
      </c>
      <c r="F7285" s="5">
        <v>50.0</v>
      </c>
      <c r="G7285" s="5">
        <v>12.0</v>
      </c>
      <c r="H7285" s="5">
        <v>578.0</v>
      </c>
      <c r="I7285" s="1" t="s">
        <v>71</v>
      </c>
      <c r="J7285" s="1" t="s">
        <v>568</v>
      </c>
      <c r="K7285" s="1" t="s">
        <v>13</v>
      </c>
      <c r="L7285" s="1" t="s">
        <v>5</v>
      </c>
      <c r="M7285" s="1" t="s">
        <v>6</v>
      </c>
      <c r="N7285" s="1" t="s">
        <v>7</v>
      </c>
      <c r="O7285" s="6"/>
    </row>
    <row r="7286">
      <c r="A7286" s="5">
        <v>203734.0</v>
      </c>
      <c r="B7286" s="2">
        <v>46107.0</v>
      </c>
      <c r="C7286" s="1" t="s">
        <v>567</v>
      </c>
      <c r="D7286" s="3" t="s">
        <v>848</v>
      </c>
      <c r="E7286" s="4">
        <v>46107.0</v>
      </c>
      <c r="F7286" s="5">
        <v>100.0</v>
      </c>
      <c r="G7286" s="5">
        <v>77.0</v>
      </c>
      <c r="H7286" s="5">
        <v>7564.0</v>
      </c>
      <c r="I7286" s="1" t="s">
        <v>71</v>
      </c>
      <c r="J7286" s="1" t="s">
        <v>568</v>
      </c>
      <c r="K7286" s="1" t="s">
        <v>13</v>
      </c>
      <c r="L7286" s="1" t="s">
        <v>5</v>
      </c>
      <c r="M7286" s="1" t="s">
        <v>6</v>
      </c>
      <c r="N7286" s="1" t="s">
        <v>7</v>
      </c>
      <c r="O7286" s="6"/>
    </row>
    <row r="7287">
      <c r="A7287" s="5">
        <v>203734.0</v>
      </c>
      <c r="B7287" s="2">
        <v>46107.0</v>
      </c>
      <c r="C7287" s="1" t="s">
        <v>567</v>
      </c>
      <c r="D7287" s="3" t="s">
        <v>78</v>
      </c>
      <c r="E7287" s="4">
        <v>46107.0</v>
      </c>
      <c r="F7287" s="5">
        <v>800.0</v>
      </c>
      <c r="G7287" s="5">
        <v>7.0</v>
      </c>
      <c r="H7287" s="5">
        <v>5669.0</v>
      </c>
      <c r="I7287" s="1" t="s">
        <v>75</v>
      </c>
      <c r="J7287" s="1" t="s">
        <v>568</v>
      </c>
      <c r="K7287" s="1" t="s">
        <v>13</v>
      </c>
      <c r="L7287" s="1" t="s">
        <v>5</v>
      </c>
      <c r="M7287" s="1" t="s">
        <v>6</v>
      </c>
      <c r="N7287" s="1" t="s">
        <v>7</v>
      </c>
      <c r="O7287" s="6"/>
    </row>
    <row r="7288">
      <c r="A7288" s="5">
        <v>203734.0</v>
      </c>
      <c r="B7288" s="2">
        <v>46107.0</v>
      </c>
      <c r="C7288" s="1" t="s">
        <v>567</v>
      </c>
      <c r="D7288" s="3" t="s">
        <v>409</v>
      </c>
      <c r="E7288" s="4">
        <v>46107.0</v>
      </c>
      <c r="F7288" s="5">
        <v>40.0</v>
      </c>
      <c r="G7288" s="5">
        <v>184.0</v>
      </c>
      <c r="H7288" s="5">
        <v>7204.0</v>
      </c>
      <c r="I7288" s="1" t="s">
        <v>75</v>
      </c>
      <c r="J7288" s="1" t="s">
        <v>568</v>
      </c>
      <c r="K7288" s="1" t="s">
        <v>13</v>
      </c>
      <c r="L7288" s="1" t="s">
        <v>5</v>
      </c>
      <c r="M7288" s="1" t="s">
        <v>6</v>
      </c>
      <c r="N7288" s="1" t="s">
        <v>7</v>
      </c>
      <c r="O7288" s="6"/>
    </row>
    <row r="7289">
      <c r="A7289" s="5">
        <v>203734.0</v>
      </c>
      <c r="B7289" s="2">
        <v>46107.0</v>
      </c>
      <c r="C7289" s="1" t="s">
        <v>567</v>
      </c>
      <c r="D7289" s="3" t="s">
        <v>842</v>
      </c>
      <c r="E7289" s="4">
        <v>46107.0</v>
      </c>
      <c r="F7289" s="5">
        <v>120.0</v>
      </c>
      <c r="G7289" s="5">
        <v>15.0</v>
      </c>
      <c r="H7289" s="5">
        <v>1769.0</v>
      </c>
      <c r="I7289" s="1" t="s">
        <v>71</v>
      </c>
      <c r="J7289" s="1" t="s">
        <v>568</v>
      </c>
      <c r="K7289" s="1" t="s">
        <v>13</v>
      </c>
      <c r="L7289" s="1" t="s">
        <v>5</v>
      </c>
      <c r="M7289" s="1" t="s">
        <v>6</v>
      </c>
      <c r="N7289" s="1" t="s">
        <v>7</v>
      </c>
      <c r="O7289" s="6"/>
    </row>
    <row r="7290">
      <c r="A7290" s="5">
        <v>203734.0</v>
      </c>
      <c r="B7290" s="2">
        <v>46107.0</v>
      </c>
      <c r="C7290" s="1" t="s">
        <v>567</v>
      </c>
      <c r="D7290" s="3" t="s">
        <v>1204</v>
      </c>
      <c r="E7290" s="4">
        <v>46107.0</v>
      </c>
      <c r="F7290" s="5">
        <v>50.0</v>
      </c>
      <c r="G7290" s="5">
        <v>84.0</v>
      </c>
      <c r="H7290" s="5">
        <v>4130.0</v>
      </c>
      <c r="I7290" s="1" t="s">
        <v>71</v>
      </c>
      <c r="J7290" s="1" t="s">
        <v>568</v>
      </c>
      <c r="K7290" s="1" t="s">
        <v>13</v>
      </c>
      <c r="L7290" s="1" t="s">
        <v>5</v>
      </c>
      <c r="M7290" s="1" t="s">
        <v>6</v>
      </c>
      <c r="N7290" s="1" t="s">
        <v>7</v>
      </c>
      <c r="O7290" s="6"/>
    </row>
    <row r="7291">
      <c r="A7291" s="5">
        <v>203734.0</v>
      </c>
      <c r="B7291" s="2">
        <v>46107.0</v>
      </c>
      <c r="C7291" s="1" t="s">
        <v>567</v>
      </c>
      <c r="D7291" s="3" t="s">
        <v>359</v>
      </c>
      <c r="E7291" s="4">
        <v>46107.0</v>
      </c>
      <c r="F7291" s="5">
        <v>50.0</v>
      </c>
      <c r="G7291" s="5">
        <v>79.0</v>
      </c>
      <c r="H7291" s="5">
        <v>3884.0</v>
      </c>
      <c r="I7291" s="1" t="s">
        <v>75</v>
      </c>
      <c r="J7291" s="1" t="s">
        <v>568</v>
      </c>
      <c r="K7291" s="1" t="s">
        <v>13</v>
      </c>
      <c r="L7291" s="1" t="s">
        <v>5</v>
      </c>
      <c r="M7291" s="1" t="s">
        <v>6</v>
      </c>
      <c r="N7291" s="1" t="s">
        <v>7</v>
      </c>
      <c r="O7291" s="6"/>
    </row>
    <row r="7292">
      <c r="A7292" s="5">
        <v>203734.0</v>
      </c>
      <c r="B7292" s="2">
        <v>46107.0</v>
      </c>
      <c r="C7292" s="1" t="s">
        <v>567</v>
      </c>
      <c r="D7292" s="3" t="s">
        <v>421</v>
      </c>
      <c r="E7292" s="4">
        <v>46107.0</v>
      </c>
      <c r="F7292" s="5">
        <v>60.0</v>
      </c>
      <c r="G7292" s="5">
        <v>80.0</v>
      </c>
      <c r="H7292" s="5">
        <v>4676.0</v>
      </c>
      <c r="I7292" s="1" t="s">
        <v>71</v>
      </c>
      <c r="J7292" s="1" t="s">
        <v>568</v>
      </c>
      <c r="K7292" s="1" t="s">
        <v>13</v>
      </c>
      <c r="L7292" s="1" t="s">
        <v>5</v>
      </c>
      <c r="M7292" s="1" t="s">
        <v>6</v>
      </c>
      <c r="N7292" s="1" t="s">
        <v>7</v>
      </c>
      <c r="O7292" s="6"/>
    </row>
    <row r="7293">
      <c r="A7293" s="5">
        <v>203734.0</v>
      </c>
      <c r="B7293" s="2">
        <v>46107.0</v>
      </c>
      <c r="C7293" s="1" t="s">
        <v>567</v>
      </c>
      <c r="D7293" s="3" t="s">
        <v>1205</v>
      </c>
      <c r="E7293" s="4">
        <v>46107.0</v>
      </c>
      <c r="F7293" s="5">
        <v>50.0</v>
      </c>
      <c r="G7293" s="5">
        <v>6.0</v>
      </c>
      <c r="H7293" s="5">
        <v>287.0</v>
      </c>
      <c r="I7293" s="1" t="s">
        <v>71</v>
      </c>
      <c r="J7293" s="1" t="s">
        <v>568</v>
      </c>
      <c r="K7293" s="1" t="s">
        <v>13</v>
      </c>
      <c r="L7293" s="1" t="s">
        <v>5</v>
      </c>
      <c r="M7293" s="1" t="s">
        <v>6</v>
      </c>
      <c r="N7293" s="1" t="s">
        <v>7</v>
      </c>
      <c r="O7293" s="6"/>
    </row>
    <row r="7294">
      <c r="A7294" s="5">
        <v>203734.0</v>
      </c>
      <c r="B7294" s="2">
        <v>46107.0</v>
      </c>
      <c r="C7294" s="1" t="s">
        <v>567</v>
      </c>
      <c r="D7294" s="3" t="s">
        <v>160</v>
      </c>
      <c r="E7294" s="4">
        <v>46107.0</v>
      </c>
      <c r="F7294" s="5">
        <v>150.0</v>
      </c>
      <c r="G7294" s="5">
        <v>68.0</v>
      </c>
      <c r="H7294" s="5">
        <v>10016.0</v>
      </c>
      <c r="I7294" s="1" t="s">
        <v>75</v>
      </c>
      <c r="J7294" s="1" t="s">
        <v>568</v>
      </c>
      <c r="K7294" s="1" t="s">
        <v>13</v>
      </c>
      <c r="L7294" s="1" t="s">
        <v>5</v>
      </c>
      <c r="M7294" s="1" t="s">
        <v>6</v>
      </c>
      <c r="N7294" s="1" t="s">
        <v>7</v>
      </c>
      <c r="O7294" s="6"/>
    </row>
    <row r="7295">
      <c r="A7295" s="5">
        <v>203734.0</v>
      </c>
      <c r="B7295" s="2">
        <v>46107.0</v>
      </c>
      <c r="C7295" s="1" t="s">
        <v>567</v>
      </c>
      <c r="D7295" s="3" t="s">
        <v>416</v>
      </c>
      <c r="E7295" s="4">
        <v>46107.0</v>
      </c>
      <c r="F7295" s="5">
        <v>100.0</v>
      </c>
      <c r="G7295" s="5">
        <v>7.0</v>
      </c>
      <c r="H7295" s="5">
        <v>712.0</v>
      </c>
      <c r="I7295" s="1" t="s">
        <v>71</v>
      </c>
      <c r="J7295" s="1" t="s">
        <v>568</v>
      </c>
      <c r="K7295" s="1" t="s">
        <v>13</v>
      </c>
      <c r="L7295" s="1" t="s">
        <v>5</v>
      </c>
      <c r="M7295" s="1" t="s">
        <v>6</v>
      </c>
      <c r="N7295" s="1" t="s">
        <v>7</v>
      </c>
      <c r="O7295" s="6"/>
    </row>
    <row r="7296">
      <c r="A7296" s="5">
        <v>203734.0</v>
      </c>
      <c r="B7296" s="2">
        <v>46107.0</v>
      </c>
      <c r="C7296" s="1" t="s">
        <v>567</v>
      </c>
      <c r="D7296" s="3" t="s">
        <v>493</v>
      </c>
      <c r="E7296" s="4">
        <v>46107.0</v>
      </c>
      <c r="F7296" s="5">
        <v>50.0</v>
      </c>
      <c r="G7296" s="5">
        <v>13.0</v>
      </c>
      <c r="H7296" s="5">
        <v>643.0</v>
      </c>
      <c r="I7296" s="1" t="s">
        <v>71</v>
      </c>
      <c r="J7296" s="1" t="s">
        <v>568</v>
      </c>
      <c r="K7296" s="1" t="s">
        <v>13</v>
      </c>
      <c r="L7296" s="1" t="s">
        <v>5</v>
      </c>
      <c r="M7296" s="1" t="s">
        <v>6</v>
      </c>
      <c r="N7296" s="1" t="s">
        <v>7</v>
      </c>
      <c r="O7296" s="6"/>
    </row>
    <row r="7297">
      <c r="A7297" s="5">
        <v>203734.0</v>
      </c>
      <c r="B7297" s="2">
        <v>46107.0</v>
      </c>
      <c r="C7297" s="1" t="s">
        <v>567</v>
      </c>
      <c r="D7297" s="3" t="s">
        <v>85</v>
      </c>
      <c r="E7297" s="4">
        <v>46107.0</v>
      </c>
      <c r="F7297" s="5">
        <v>800.0</v>
      </c>
      <c r="G7297" s="5">
        <v>14.0</v>
      </c>
      <c r="H7297" s="5">
        <v>11345.0</v>
      </c>
      <c r="I7297" s="1" t="s">
        <v>75</v>
      </c>
      <c r="J7297" s="1" t="s">
        <v>568</v>
      </c>
      <c r="K7297" s="1" t="s">
        <v>13</v>
      </c>
      <c r="L7297" s="1" t="s">
        <v>5</v>
      </c>
      <c r="M7297" s="1" t="s">
        <v>6</v>
      </c>
      <c r="N7297" s="1" t="s">
        <v>7</v>
      </c>
      <c r="O7297" s="6"/>
    </row>
    <row r="7298">
      <c r="A7298" s="5">
        <v>203734.0</v>
      </c>
      <c r="B7298" s="2">
        <v>46107.0</v>
      </c>
      <c r="C7298" s="1" t="s">
        <v>567</v>
      </c>
      <c r="D7298" s="3" t="s">
        <v>835</v>
      </c>
      <c r="E7298" s="4">
        <v>46107.0</v>
      </c>
      <c r="F7298" s="5">
        <v>20.0</v>
      </c>
      <c r="G7298" s="5">
        <v>327.0</v>
      </c>
      <c r="H7298" s="5">
        <v>6419.0</v>
      </c>
      <c r="I7298" s="1" t="s">
        <v>75</v>
      </c>
      <c r="J7298" s="1" t="s">
        <v>568</v>
      </c>
      <c r="K7298" s="1" t="s">
        <v>13</v>
      </c>
      <c r="L7298" s="1" t="s">
        <v>5</v>
      </c>
      <c r="M7298" s="1" t="s">
        <v>6</v>
      </c>
      <c r="N7298" s="1" t="s">
        <v>7</v>
      </c>
      <c r="O7298" s="6"/>
    </row>
    <row r="7299">
      <c r="A7299" s="5">
        <v>203734.0</v>
      </c>
      <c r="B7299" s="2">
        <v>46107.0</v>
      </c>
      <c r="C7299" s="1" t="s">
        <v>567</v>
      </c>
      <c r="D7299" s="3" t="s">
        <v>497</v>
      </c>
      <c r="E7299" s="4">
        <v>46107.0</v>
      </c>
      <c r="F7299" s="5">
        <v>80.0</v>
      </c>
      <c r="G7299" s="5">
        <v>21.0</v>
      </c>
      <c r="H7299" s="5">
        <v>1650.0</v>
      </c>
      <c r="I7299" s="1" t="s">
        <v>71</v>
      </c>
      <c r="J7299" s="1" t="s">
        <v>568</v>
      </c>
      <c r="K7299" s="1" t="s">
        <v>13</v>
      </c>
      <c r="L7299" s="1" t="s">
        <v>5</v>
      </c>
      <c r="M7299" s="1" t="s">
        <v>6</v>
      </c>
      <c r="N7299" s="1" t="s">
        <v>7</v>
      </c>
      <c r="O7299" s="6"/>
    </row>
    <row r="7300">
      <c r="A7300" s="5">
        <v>203734.0</v>
      </c>
      <c r="B7300" s="2">
        <v>46107.0</v>
      </c>
      <c r="C7300" s="1" t="s">
        <v>567</v>
      </c>
      <c r="D7300" s="3" t="s">
        <v>486</v>
      </c>
      <c r="E7300" s="4">
        <v>46107.0</v>
      </c>
      <c r="F7300" s="5">
        <v>50.0</v>
      </c>
      <c r="G7300" s="5">
        <v>13.0</v>
      </c>
      <c r="H7300" s="5">
        <v>618.0</v>
      </c>
      <c r="I7300" s="1" t="s">
        <v>71</v>
      </c>
      <c r="J7300" s="1" t="s">
        <v>568</v>
      </c>
      <c r="K7300" s="1" t="s">
        <v>13</v>
      </c>
      <c r="L7300" s="1" t="s">
        <v>5</v>
      </c>
      <c r="M7300" s="1" t="s">
        <v>6</v>
      </c>
      <c r="N7300" s="1" t="s">
        <v>7</v>
      </c>
      <c r="O7300" s="6"/>
    </row>
    <row r="7301">
      <c r="A7301" s="5">
        <v>203734.0</v>
      </c>
      <c r="B7301" s="2">
        <v>46107.0</v>
      </c>
      <c r="C7301" s="1" t="s">
        <v>567</v>
      </c>
      <c r="D7301" s="3" t="s">
        <v>465</v>
      </c>
      <c r="E7301" s="4">
        <v>46107.0</v>
      </c>
      <c r="F7301" s="5">
        <v>100.0</v>
      </c>
      <c r="G7301" s="5">
        <v>10.0</v>
      </c>
      <c r="H7301" s="5">
        <v>1012.0</v>
      </c>
      <c r="I7301" s="1" t="s">
        <v>75</v>
      </c>
      <c r="J7301" s="1" t="s">
        <v>568</v>
      </c>
      <c r="K7301" s="1" t="s">
        <v>13</v>
      </c>
      <c r="L7301" s="1" t="s">
        <v>5</v>
      </c>
      <c r="M7301" s="1" t="s">
        <v>6</v>
      </c>
      <c r="N7301" s="1" t="s">
        <v>7</v>
      </c>
      <c r="O7301" s="6"/>
    </row>
    <row r="7302">
      <c r="A7302" s="5">
        <v>203734.0</v>
      </c>
      <c r="B7302" s="2">
        <v>46107.0</v>
      </c>
      <c r="C7302" s="1" t="s">
        <v>567</v>
      </c>
      <c r="D7302" s="3" t="s">
        <v>661</v>
      </c>
      <c r="E7302" s="4">
        <v>46107.0</v>
      </c>
      <c r="F7302" s="5">
        <v>150.0</v>
      </c>
      <c r="G7302" s="5">
        <v>13.0</v>
      </c>
      <c r="H7302" s="5">
        <v>1873.0</v>
      </c>
      <c r="I7302" s="1" t="s">
        <v>71</v>
      </c>
      <c r="J7302" s="1" t="s">
        <v>568</v>
      </c>
      <c r="K7302" s="1" t="s">
        <v>13</v>
      </c>
      <c r="L7302" s="1" t="s">
        <v>5</v>
      </c>
      <c r="M7302" s="1" t="s">
        <v>6</v>
      </c>
      <c r="N7302" s="1" t="s">
        <v>7</v>
      </c>
      <c r="O7302" s="6"/>
    </row>
    <row r="7303">
      <c r="A7303" s="5">
        <v>203734.0</v>
      </c>
      <c r="B7303" s="2">
        <v>46107.0</v>
      </c>
      <c r="C7303" s="1" t="s">
        <v>567</v>
      </c>
      <c r="D7303" s="3" t="s">
        <v>389</v>
      </c>
      <c r="E7303" s="4">
        <v>46107.0</v>
      </c>
      <c r="F7303" s="5">
        <v>50.0</v>
      </c>
      <c r="G7303" s="5">
        <v>108.0</v>
      </c>
      <c r="H7303" s="5">
        <v>5288.0</v>
      </c>
      <c r="I7303" s="1" t="s">
        <v>71</v>
      </c>
      <c r="J7303" s="1" t="s">
        <v>568</v>
      </c>
      <c r="K7303" s="1" t="s">
        <v>13</v>
      </c>
      <c r="L7303" s="1" t="s">
        <v>5</v>
      </c>
      <c r="M7303" s="1" t="s">
        <v>6</v>
      </c>
      <c r="N7303" s="1" t="s">
        <v>7</v>
      </c>
      <c r="O7303" s="6"/>
    </row>
    <row r="7304">
      <c r="A7304" s="5">
        <v>203734.0</v>
      </c>
      <c r="B7304" s="2">
        <v>46107.0</v>
      </c>
      <c r="C7304" s="1" t="s">
        <v>567</v>
      </c>
      <c r="D7304" s="3" t="s">
        <v>164</v>
      </c>
      <c r="E7304" s="4">
        <v>46107.0</v>
      </c>
      <c r="F7304" s="5">
        <v>80.0</v>
      </c>
      <c r="G7304" s="5">
        <v>74.0</v>
      </c>
      <c r="H7304" s="5">
        <v>5816.0</v>
      </c>
      <c r="I7304" s="1" t="s">
        <v>75</v>
      </c>
      <c r="J7304" s="1" t="s">
        <v>568</v>
      </c>
      <c r="K7304" s="1" t="s">
        <v>13</v>
      </c>
      <c r="L7304" s="1" t="s">
        <v>5</v>
      </c>
      <c r="M7304" s="1" t="s">
        <v>6</v>
      </c>
      <c r="N7304" s="1" t="s">
        <v>7</v>
      </c>
      <c r="O7304" s="6"/>
    </row>
    <row r="7305">
      <c r="A7305" s="5">
        <v>203734.0</v>
      </c>
      <c r="B7305" s="2">
        <v>46107.0</v>
      </c>
      <c r="C7305" s="1" t="s">
        <v>567</v>
      </c>
      <c r="D7305" s="3" t="s">
        <v>277</v>
      </c>
      <c r="E7305" s="4">
        <v>46107.0</v>
      </c>
      <c r="F7305" s="5">
        <v>200.0</v>
      </c>
      <c r="G7305" s="5">
        <v>41.0</v>
      </c>
      <c r="H7305" s="5">
        <v>8054.0</v>
      </c>
      <c r="I7305" s="1" t="s">
        <v>75</v>
      </c>
      <c r="J7305" s="1" t="s">
        <v>568</v>
      </c>
      <c r="K7305" s="1" t="s">
        <v>13</v>
      </c>
      <c r="L7305" s="1" t="s">
        <v>5</v>
      </c>
      <c r="M7305" s="1" t="s">
        <v>6</v>
      </c>
      <c r="N7305" s="1" t="s">
        <v>7</v>
      </c>
      <c r="O7305" s="6"/>
    </row>
    <row r="7306">
      <c r="A7306" s="5">
        <v>203734.0</v>
      </c>
      <c r="B7306" s="2">
        <v>46107.0</v>
      </c>
      <c r="C7306" s="1" t="s">
        <v>567</v>
      </c>
      <c r="D7306" s="3" t="s">
        <v>487</v>
      </c>
      <c r="E7306" s="4">
        <v>46107.0</v>
      </c>
      <c r="F7306" s="5">
        <v>600.0</v>
      </c>
      <c r="G7306" s="5">
        <v>6.0</v>
      </c>
      <c r="H7306" s="5">
        <v>3393.0</v>
      </c>
      <c r="I7306" s="1" t="s">
        <v>71</v>
      </c>
      <c r="J7306" s="1" t="s">
        <v>568</v>
      </c>
      <c r="K7306" s="1" t="s">
        <v>13</v>
      </c>
      <c r="L7306" s="1" t="s">
        <v>5</v>
      </c>
      <c r="M7306" s="1" t="s">
        <v>6</v>
      </c>
      <c r="N7306" s="1" t="s">
        <v>7</v>
      </c>
      <c r="O7306" s="6"/>
    </row>
    <row r="7307">
      <c r="A7307" s="5">
        <v>203734.0</v>
      </c>
      <c r="B7307" s="2">
        <v>46107.0</v>
      </c>
      <c r="C7307" s="1" t="s">
        <v>567</v>
      </c>
      <c r="D7307" s="3" t="s">
        <v>349</v>
      </c>
      <c r="E7307" s="4">
        <v>46107.0</v>
      </c>
      <c r="F7307" s="5">
        <v>15.0</v>
      </c>
      <c r="G7307" s="5">
        <v>750.0</v>
      </c>
      <c r="H7307" s="5">
        <v>11023.0</v>
      </c>
      <c r="I7307" s="1" t="s">
        <v>75</v>
      </c>
      <c r="J7307" s="1" t="s">
        <v>568</v>
      </c>
      <c r="K7307" s="1" t="s">
        <v>13</v>
      </c>
      <c r="L7307" s="1" t="s">
        <v>5</v>
      </c>
      <c r="M7307" s="1" t="s">
        <v>6</v>
      </c>
      <c r="N7307" s="1" t="s">
        <v>7</v>
      </c>
      <c r="O7307" s="6"/>
    </row>
    <row r="7308">
      <c r="A7308" s="5">
        <v>203734.0</v>
      </c>
      <c r="B7308" s="2">
        <v>46107.0</v>
      </c>
      <c r="C7308" s="1" t="s">
        <v>567</v>
      </c>
      <c r="D7308" s="3" t="s">
        <v>163</v>
      </c>
      <c r="E7308" s="4">
        <v>46107.0</v>
      </c>
      <c r="F7308" s="5">
        <v>300.0</v>
      </c>
      <c r="G7308" s="5">
        <v>11.0</v>
      </c>
      <c r="H7308" s="5">
        <v>3202.0</v>
      </c>
      <c r="I7308" s="1" t="s">
        <v>71</v>
      </c>
      <c r="J7308" s="1" t="s">
        <v>568</v>
      </c>
      <c r="K7308" s="1" t="s">
        <v>13</v>
      </c>
      <c r="L7308" s="1" t="s">
        <v>5</v>
      </c>
      <c r="M7308" s="1" t="s">
        <v>6</v>
      </c>
      <c r="N7308" s="1" t="s">
        <v>7</v>
      </c>
      <c r="O7308" s="6"/>
    </row>
    <row r="7309">
      <c r="A7309" s="5">
        <v>203734.0</v>
      </c>
      <c r="B7309" s="2">
        <v>46107.0</v>
      </c>
      <c r="C7309" s="1" t="s">
        <v>567</v>
      </c>
      <c r="D7309" s="3" t="s">
        <v>499</v>
      </c>
      <c r="E7309" s="4">
        <v>46107.0</v>
      </c>
      <c r="F7309" s="5">
        <v>50.0</v>
      </c>
      <c r="G7309" s="5">
        <v>22.0</v>
      </c>
      <c r="H7309" s="5">
        <v>1086.0</v>
      </c>
      <c r="I7309" s="1" t="s">
        <v>71</v>
      </c>
      <c r="J7309" s="1" t="s">
        <v>568</v>
      </c>
      <c r="K7309" s="1" t="s">
        <v>13</v>
      </c>
      <c r="L7309" s="1" t="s">
        <v>5</v>
      </c>
      <c r="M7309" s="1" t="s">
        <v>6</v>
      </c>
      <c r="N7309" s="1" t="s">
        <v>7</v>
      </c>
      <c r="O7309" s="6"/>
    </row>
    <row r="7310">
      <c r="A7310" s="5">
        <v>203734.0</v>
      </c>
      <c r="B7310" s="2">
        <v>46107.0</v>
      </c>
      <c r="C7310" s="1" t="s">
        <v>567</v>
      </c>
      <c r="D7310" s="3" t="s">
        <v>165</v>
      </c>
      <c r="E7310" s="4">
        <v>46107.0</v>
      </c>
      <c r="F7310" s="5">
        <v>80.0</v>
      </c>
      <c r="G7310" s="5">
        <v>25.0</v>
      </c>
      <c r="H7310" s="5">
        <v>1993.0</v>
      </c>
      <c r="I7310" s="1" t="s">
        <v>75</v>
      </c>
      <c r="J7310" s="1" t="s">
        <v>568</v>
      </c>
      <c r="K7310" s="1" t="s">
        <v>13</v>
      </c>
      <c r="L7310" s="1" t="s">
        <v>5</v>
      </c>
      <c r="M7310" s="1" t="s">
        <v>6</v>
      </c>
      <c r="N7310" s="1" t="s">
        <v>7</v>
      </c>
      <c r="O7310" s="6"/>
    </row>
    <row r="7311">
      <c r="A7311" s="5">
        <v>203734.0</v>
      </c>
      <c r="B7311" s="2">
        <v>46107.0</v>
      </c>
      <c r="C7311" s="1" t="s">
        <v>567</v>
      </c>
      <c r="D7311" s="3" t="s">
        <v>841</v>
      </c>
      <c r="E7311" s="4">
        <v>46107.0</v>
      </c>
      <c r="F7311" s="5">
        <v>100.0</v>
      </c>
      <c r="G7311" s="5">
        <v>38.0</v>
      </c>
      <c r="H7311" s="5">
        <v>3705.0</v>
      </c>
      <c r="I7311" s="1" t="s">
        <v>71</v>
      </c>
      <c r="J7311" s="1" t="s">
        <v>568</v>
      </c>
      <c r="K7311" s="1" t="s">
        <v>13</v>
      </c>
      <c r="L7311" s="1" t="s">
        <v>5</v>
      </c>
      <c r="M7311" s="1" t="s">
        <v>6</v>
      </c>
      <c r="N7311" s="1" t="s">
        <v>7</v>
      </c>
      <c r="O7311" s="6"/>
    </row>
    <row r="7312">
      <c r="A7312" s="5">
        <v>203734.0</v>
      </c>
      <c r="B7312" s="2">
        <v>46107.0</v>
      </c>
      <c r="C7312" s="1" t="s">
        <v>567</v>
      </c>
      <c r="D7312" s="3" t="s">
        <v>941</v>
      </c>
      <c r="E7312" s="4">
        <v>46107.0</v>
      </c>
      <c r="F7312" s="5">
        <v>100.0</v>
      </c>
      <c r="G7312" s="5">
        <v>50.0</v>
      </c>
      <c r="H7312" s="5">
        <v>4940.0</v>
      </c>
      <c r="I7312" s="1" t="s">
        <v>71</v>
      </c>
      <c r="J7312" s="1" t="s">
        <v>568</v>
      </c>
      <c r="K7312" s="1" t="s">
        <v>13</v>
      </c>
      <c r="L7312" s="1" t="s">
        <v>5</v>
      </c>
      <c r="M7312" s="1" t="s">
        <v>6</v>
      </c>
      <c r="N7312" s="1" t="s">
        <v>7</v>
      </c>
      <c r="O7312" s="6"/>
    </row>
    <row r="7313">
      <c r="A7313" s="5">
        <v>203734.0</v>
      </c>
      <c r="B7313" s="2">
        <v>46107.0</v>
      </c>
      <c r="C7313" s="1" t="s">
        <v>567</v>
      </c>
      <c r="D7313" s="3" t="s">
        <v>361</v>
      </c>
      <c r="E7313" s="4">
        <v>46107.0</v>
      </c>
      <c r="F7313" s="5">
        <v>40.0</v>
      </c>
      <c r="G7313" s="5">
        <v>152.0</v>
      </c>
      <c r="H7313" s="5">
        <v>5958.0</v>
      </c>
      <c r="I7313" s="1" t="s">
        <v>75</v>
      </c>
      <c r="J7313" s="1" t="s">
        <v>568</v>
      </c>
      <c r="K7313" s="1" t="s">
        <v>13</v>
      </c>
      <c r="L7313" s="1" t="s">
        <v>5</v>
      </c>
      <c r="M7313" s="1" t="s">
        <v>6</v>
      </c>
      <c r="N7313" s="1" t="s">
        <v>7</v>
      </c>
      <c r="O7313" s="6"/>
    </row>
    <row r="7314">
      <c r="A7314" s="5">
        <v>203734.0</v>
      </c>
      <c r="B7314" s="2">
        <v>46107.0</v>
      </c>
      <c r="C7314" s="1" t="s">
        <v>567</v>
      </c>
      <c r="D7314" s="3" t="s">
        <v>167</v>
      </c>
      <c r="E7314" s="4">
        <v>46107.0</v>
      </c>
      <c r="F7314" s="5">
        <v>150.0</v>
      </c>
      <c r="G7314" s="5">
        <v>64.0</v>
      </c>
      <c r="H7314" s="5">
        <v>9432.0</v>
      </c>
      <c r="I7314" s="1" t="s">
        <v>75</v>
      </c>
      <c r="J7314" s="1" t="s">
        <v>568</v>
      </c>
      <c r="K7314" s="1" t="s">
        <v>13</v>
      </c>
      <c r="L7314" s="1" t="s">
        <v>5</v>
      </c>
      <c r="M7314" s="1" t="s">
        <v>6</v>
      </c>
      <c r="N7314" s="1" t="s">
        <v>7</v>
      </c>
      <c r="O7314" s="6"/>
    </row>
    <row r="7315">
      <c r="A7315" s="5">
        <v>203734.0</v>
      </c>
      <c r="B7315" s="2">
        <v>46107.0</v>
      </c>
      <c r="C7315" s="1" t="s">
        <v>567</v>
      </c>
      <c r="D7315" s="3" t="s">
        <v>186</v>
      </c>
      <c r="E7315" s="4">
        <v>46107.0</v>
      </c>
      <c r="F7315" s="5">
        <v>300.0</v>
      </c>
      <c r="G7315" s="5">
        <v>9.0</v>
      </c>
      <c r="H7315" s="5">
        <v>2700.0</v>
      </c>
      <c r="I7315" s="1" t="s">
        <v>71</v>
      </c>
      <c r="J7315" s="1" t="s">
        <v>568</v>
      </c>
      <c r="K7315" s="1" t="s">
        <v>13</v>
      </c>
      <c r="L7315" s="1" t="s">
        <v>5</v>
      </c>
      <c r="M7315" s="1" t="s">
        <v>6</v>
      </c>
      <c r="N7315" s="1" t="s">
        <v>7</v>
      </c>
      <c r="O7315" s="6"/>
    </row>
    <row r="7316">
      <c r="A7316" s="5">
        <v>203734.0</v>
      </c>
      <c r="B7316" s="2">
        <v>46107.0</v>
      </c>
      <c r="C7316" s="1" t="s">
        <v>567</v>
      </c>
      <c r="D7316" s="3" t="s">
        <v>137</v>
      </c>
      <c r="E7316" s="4">
        <v>46107.0</v>
      </c>
      <c r="F7316" s="5">
        <v>200.0</v>
      </c>
      <c r="G7316" s="5">
        <v>33.0</v>
      </c>
      <c r="H7316" s="5">
        <v>6406.0</v>
      </c>
      <c r="I7316" s="1" t="s">
        <v>75</v>
      </c>
      <c r="J7316" s="1" t="s">
        <v>568</v>
      </c>
      <c r="K7316" s="1" t="s">
        <v>13</v>
      </c>
      <c r="L7316" s="1" t="s">
        <v>5</v>
      </c>
      <c r="M7316" s="1" t="s">
        <v>6</v>
      </c>
      <c r="N7316" s="1" t="s">
        <v>7</v>
      </c>
      <c r="O7316" s="6"/>
    </row>
    <row r="7317">
      <c r="A7317" s="5">
        <v>203734.0</v>
      </c>
      <c r="B7317" s="2">
        <v>46107.0</v>
      </c>
      <c r="C7317" s="1" t="s">
        <v>567</v>
      </c>
      <c r="D7317" s="3" t="s">
        <v>398</v>
      </c>
      <c r="E7317" s="4">
        <v>46107.0</v>
      </c>
      <c r="F7317" s="5">
        <v>15.0</v>
      </c>
      <c r="G7317" s="5">
        <v>584.0</v>
      </c>
      <c r="H7317" s="5">
        <v>8586.0</v>
      </c>
      <c r="I7317" s="1" t="s">
        <v>75</v>
      </c>
      <c r="J7317" s="1" t="s">
        <v>568</v>
      </c>
      <c r="K7317" s="1" t="s">
        <v>13</v>
      </c>
      <c r="L7317" s="1" t="s">
        <v>5</v>
      </c>
      <c r="M7317" s="1" t="s">
        <v>6</v>
      </c>
      <c r="N7317" s="1" t="s">
        <v>7</v>
      </c>
      <c r="O7317" s="6"/>
    </row>
    <row r="7318">
      <c r="A7318" s="5">
        <v>203734.0</v>
      </c>
      <c r="B7318" s="2">
        <v>46107.0</v>
      </c>
      <c r="C7318" s="1" t="s">
        <v>567</v>
      </c>
      <c r="D7318" s="3" t="s">
        <v>902</v>
      </c>
      <c r="E7318" s="4">
        <v>46107.0</v>
      </c>
      <c r="F7318" s="5">
        <v>200.0</v>
      </c>
      <c r="G7318" s="5">
        <v>2.0</v>
      </c>
      <c r="H7318" s="5">
        <v>428.0</v>
      </c>
      <c r="I7318" s="1" t="s">
        <v>71</v>
      </c>
      <c r="J7318" s="1" t="s">
        <v>568</v>
      </c>
      <c r="K7318" s="1" t="s">
        <v>13</v>
      </c>
      <c r="L7318" s="1" t="s">
        <v>5</v>
      </c>
      <c r="M7318" s="1" t="s">
        <v>6</v>
      </c>
      <c r="N7318" s="1" t="s">
        <v>7</v>
      </c>
      <c r="O7318" s="6"/>
    </row>
    <row r="7319">
      <c r="A7319" s="5">
        <v>203734.0</v>
      </c>
      <c r="B7319" s="2">
        <v>46107.0</v>
      </c>
      <c r="C7319" s="1" t="s">
        <v>567</v>
      </c>
      <c r="D7319" s="3" t="s">
        <v>490</v>
      </c>
      <c r="E7319" s="4">
        <v>46107.0</v>
      </c>
      <c r="F7319" s="5">
        <v>150.0</v>
      </c>
      <c r="G7319" s="5">
        <v>21.0</v>
      </c>
      <c r="H7319" s="5">
        <v>3158.0</v>
      </c>
      <c r="I7319" s="1" t="s">
        <v>71</v>
      </c>
      <c r="J7319" s="1" t="s">
        <v>568</v>
      </c>
      <c r="K7319" s="1" t="s">
        <v>13</v>
      </c>
      <c r="L7319" s="1" t="s">
        <v>5</v>
      </c>
      <c r="M7319" s="1" t="s">
        <v>6</v>
      </c>
      <c r="N7319" s="1" t="s">
        <v>7</v>
      </c>
      <c r="O7319" s="6"/>
    </row>
    <row r="7320">
      <c r="A7320" s="5">
        <v>203734.0</v>
      </c>
      <c r="B7320" s="2">
        <v>46107.0</v>
      </c>
      <c r="C7320" s="1" t="s">
        <v>567</v>
      </c>
      <c r="D7320" s="3" t="s">
        <v>606</v>
      </c>
      <c r="E7320" s="4">
        <v>46107.0</v>
      </c>
      <c r="F7320" s="5">
        <v>200.0</v>
      </c>
      <c r="G7320" s="5">
        <v>30.0</v>
      </c>
      <c r="H7320" s="5">
        <v>5830.0</v>
      </c>
      <c r="I7320" s="1" t="s">
        <v>75</v>
      </c>
      <c r="J7320" s="1" t="s">
        <v>568</v>
      </c>
      <c r="K7320" s="1" t="s">
        <v>13</v>
      </c>
      <c r="L7320" s="1" t="s">
        <v>5</v>
      </c>
      <c r="M7320" s="1" t="s">
        <v>6</v>
      </c>
      <c r="N7320" s="1" t="s">
        <v>7</v>
      </c>
      <c r="O7320" s="6"/>
    </row>
    <row r="7321">
      <c r="A7321" s="5">
        <v>203734.0</v>
      </c>
      <c r="B7321" s="2">
        <v>46107.0</v>
      </c>
      <c r="C7321" s="1" t="s">
        <v>567</v>
      </c>
      <c r="D7321" s="3" t="s">
        <v>162</v>
      </c>
      <c r="E7321" s="4">
        <v>46107.0</v>
      </c>
      <c r="F7321" s="5">
        <v>250.0</v>
      </c>
      <c r="G7321" s="5">
        <v>107.0</v>
      </c>
      <c r="H7321" s="5">
        <v>26262.0</v>
      </c>
      <c r="I7321" s="1" t="s">
        <v>71</v>
      </c>
      <c r="J7321" s="1" t="s">
        <v>568</v>
      </c>
      <c r="K7321" s="1" t="s">
        <v>13</v>
      </c>
      <c r="L7321" s="1" t="s">
        <v>5</v>
      </c>
      <c r="M7321" s="1" t="s">
        <v>6</v>
      </c>
      <c r="N7321" s="1" t="s">
        <v>7</v>
      </c>
      <c r="O7321" s="6"/>
    </row>
    <row r="7322">
      <c r="A7322" s="5">
        <v>203734.0</v>
      </c>
      <c r="B7322" s="2">
        <v>46107.0</v>
      </c>
      <c r="C7322" s="1" t="s">
        <v>567</v>
      </c>
      <c r="D7322" s="3" t="s">
        <v>1206</v>
      </c>
      <c r="E7322" s="4">
        <v>46107.0</v>
      </c>
      <c r="F7322" s="5">
        <v>25.0</v>
      </c>
      <c r="G7322" s="5">
        <v>11.0</v>
      </c>
      <c r="H7322" s="5">
        <v>269.0</v>
      </c>
      <c r="I7322" s="1" t="s">
        <v>71</v>
      </c>
      <c r="J7322" s="1" t="s">
        <v>568</v>
      </c>
      <c r="K7322" s="1" t="s">
        <v>13</v>
      </c>
      <c r="L7322" s="1" t="s">
        <v>5</v>
      </c>
      <c r="M7322" s="1" t="s">
        <v>6</v>
      </c>
      <c r="N7322" s="1" t="s">
        <v>7</v>
      </c>
      <c r="O7322" s="6"/>
    </row>
    <row r="7323">
      <c r="A7323" s="5">
        <v>203734.0</v>
      </c>
      <c r="B7323" s="2">
        <v>46107.0</v>
      </c>
      <c r="C7323" s="1" t="s">
        <v>567</v>
      </c>
      <c r="D7323" s="3" t="s">
        <v>187</v>
      </c>
      <c r="E7323" s="4">
        <v>46107.0</v>
      </c>
      <c r="F7323" s="5">
        <v>165.0</v>
      </c>
      <c r="G7323" s="5">
        <v>133.0</v>
      </c>
      <c r="H7323" s="5">
        <v>21481.0</v>
      </c>
      <c r="I7323" s="1" t="s">
        <v>75</v>
      </c>
      <c r="J7323" s="1" t="s">
        <v>568</v>
      </c>
      <c r="K7323" s="1" t="s">
        <v>13</v>
      </c>
      <c r="L7323" s="1" t="s">
        <v>5</v>
      </c>
      <c r="M7323" s="1" t="s">
        <v>6</v>
      </c>
      <c r="N7323" s="1" t="s">
        <v>7</v>
      </c>
      <c r="O7323" s="6"/>
    </row>
    <row r="7324">
      <c r="A7324" s="5">
        <v>203734.0</v>
      </c>
      <c r="B7324" s="2">
        <v>46107.0</v>
      </c>
      <c r="C7324" s="1" t="s">
        <v>567</v>
      </c>
      <c r="D7324" s="3" t="s">
        <v>130</v>
      </c>
      <c r="E7324" s="4">
        <v>46107.0</v>
      </c>
      <c r="F7324" s="5">
        <v>100.0</v>
      </c>
      <c r="G7324" s="5">
        <v>100.0</v>
      </c>
      <c r="H7324" s="5">
        <v>9821.0</v>
      </c>
      <c r="I7324" s="1" t="s">
        <v>75</v>
      </c>
      <c r="J7324" s="1" t="s">
        <v>568</v>
      </c>
      <c r="K7324" s="1" t="s">
        <v>13</v>
      </c>
      <c r="L7324" s="1" t="s">
        <v>5</v>
      </c>
      <c r="M7324" s="1" t="s">
        <v>6</v>
      </c>
      <c r="N7324" s="1" t="s">
        <v>7</v>
      </c>
      <c r="O7324" s="6"/>
    </row>
    <row r="7325">
      <c r="A7325" s="5">
        <v>203734.0</v>
      </c>
      <c r="B7325" s="2">
        <v>46107.0</v>
      </c>
      <c r="C7325" s="1" t="s">
        <v>567</v>
      </c>
      <c r="D7325" s="3" t="s">
        <v>189</v>
      </c>
      <c r="E7325" s="4">
        <v>46107.0</v>
      </c>
      <c r="F7325" s="5">
        <v>150.0</v>
      </c>
      <c r="G7325" s="5">
        <v>17.0</v>
      </c>
      <c r="H7325" s="5">
        <v>2494.0</v>
      </c>
      <c r="I7325" s="1" t="s">
        <v>71</v>
      </c>
      <c r="J7325" s="1" t="s">
        <v>568</v>
      </c>
      <c r="K7325" s="1" t="s">
        <v>13</v>
      </c>
      <c r="L7325" s="1" t="s">
        <v>5</v>
      </c>
      <c r="M7325" s="1" t="s">
        <v>6</v>
      </c>
      <c r="N7325" s="1" t="s">
        <v>7</v>
      </c>
      <c r="O7325" s="6"/>
    </row>
    <row r="7326">
      <c r="A7326" s="5">
        <v>203734.0</v>
      </c>
      <c r="B7326" s="2">
        <v>46107.0</v>
      </c>
      <c r="C7326" s="1" t="s">
        <v>567</v>
      </c>
      <c r="D7326" s="3" t="s">
        <v>1207</v>
      </c>
      <c r="E7326" s="4">
        <v>46107.0</v>
      </c>
      <c r="F7326" s="5">
        <v>80.0</v>
      </c>
      <c r="G7326" s="5">
        <v>49.0</v>
      </c>
      <c r="H7326" s="5">
        <v>3834.0</v>
      </c>
      <c r="I7326" s="1" t="s">
        <v>71</v>
      </c>
      <c r="J7326" s="1" t="s">
        <v>568</v>
      </c>
      <c r="K7326" s="1" t="s">
        <v>13</v>
      </c>
      <c r="L7326" s="1" t="s">
        <v>5</v>
      </c>
      <c r="M7326" s="1" t="s">
        <v>6</v>
      </c>
      <c r="N7326" s="1" t="s">
        <v>7</v>
      </c>
      <c r="O7326" s="6"/>
    </row>
    <row r="7327">
      <c r="A7327" s="5">
        <v>203734.0</v>
      </c>
      <c r="B7327" s="2">
        <v>46107.0</v>
      </c>
      <c r="C7327" s="1" t="s">
        <v>567</v>
      </c>
      <c r="D7327" s="3" t="s">
        <v>74</v>
      </c>
      <c r="E7327" s="4">
        <v>46107.0</v>
      </c>
      <c r="F7327" s="5">
        <v>200.0</v>
      </c>
      <c r="G7327" s="5">
        <v>42.0</v>
      </c>
      <c r="H7327" s="5">
        <v>8266.0</v>
      </c>
      <c r="I7327" s="1" t="s">
        <v>75</v>
      </c>
      <c r="J7327" s="1" t="s">
        <v>568</v>
      </c>
      <c r="K7327" s="1" t="s">
        <v>13</v>
      </c>
      <c r="L7327" s="1" t="s">
        <v>5</v>
      </c>
      <c r="M7327" s="1" t="s">
        <v>6</v>
      </c>
      <c r="N7327" s="1" t="s">
        <v>7</v>
      </c>
      <c r="O7327" s="6"/>
    </row>
    <row r="7328">
      <c r="A7328" s="5">
        <v>203734.0</v>
      </c>
      <c r="B7328" s="2">
        <v>46107.0</v>
      </c>
      <c r="C7328" s="1" t="s">
        <v>567</v>
      </c>
      <c r="D7328" s="3" t="s">
        <v>605</v>
      </c>
      <c r="E7328" s="4">
        <v>46107.0</v>
      </c>
      <c r="F7328" s="5">
        <v>50.0</v>
      </c>
      <c r="G7328" s="5">
        <v>143.0</v>
      </c>
      <c r="H7328" s="5">
        <v>7031.0</v>
      </c>
      <c r="I7328" s="1" t="s">
        <v>75</v>
      </c>
      <c r="J7328" s="1" t="s">
        <v>568</v>
      </c>
      <c r="K7328" s="1" t="s">
        <v>13</v>
      </c>
      <c r="L7328" s="1" t="s">
        <v>5</v>
      </c>
      <c r="M7328" s="1" t="s">
        <v>6</v>
      </c>
      <c r="N7328" s="1" t="s">
        <v>7</v>
      </c>
      <c r="O7328" s="6"/>
    </row>
    <row r="7329">
      <c r="A7329" s="5">
        <v>203734.0</v>
      </c>
      <c r="B7329" s="2">
        <v>46107.0</v>
      </c>
      <c r="C7329" s="1" t="s">
        <v>567</v>
      </c>
      <c r="D7329" s="3" t="s">
        <v>412</v>
      </c>
      <c r="E7329" s="4">
        <v>46107.0</v>
      </c>
      <c r="F7329" s="5">
        <v>200.0</v>
      </c>
      <c r="G7329" s="5">
        <v>2.0</v>
      </c>
      <c r="H7329" s="5">
        <v>479.0</v>
      </c>
      <c r="I7329" s="1" t="s">
        <v>71</v>
      </c>
      <c r="J7329" s="1" t="s">
        <v>568</v>
      </c>
      <c r="K7329" s="1" t="s">
        <v>13</v>
      </c>
      <c r="L7329" s="1" t="s">
        <v>5</v>
      </c>
      <c r="M7329" s="1" t="s">
        <v>6</v>
      </c>
      <c r="N7329" s="1" t="s">
        <v>7</v>
      </c>
      <c r="O7329" s="6"/>
    </row>
    <row r="7330">
      <c r="A7330" s="5">
        <v>203734.0</v>
      </c>
      <c r="B7330" s="2">
        <v>46107.0</v>
      </c>
      <c r="C7330" s="1" t="s">
        <v>567</v>
      </c>
      <c r="D7330" s="3" t="s">
        <v>170</v>
      </c>
      <c r="E7330" s="4">
        <v>46107.0</v>
      </c>
      <c r="F7330" s="5">
        <v>40.0</v>
      </c>
      <c r="G7330" s="5">
        <v>54.0</v>
      </c>
      <c r="H7330" s="5">
        <v>2110.0</v>
      </c>
      <c r="I7330" s="1" t="s">
        <v>75</v>
      </c>
      <c r="J7330" s="1" t="s">
        <v>568</v>
      </c>
      <c r="K7330" s="1" t="s">
        <v>13</v>
      </c>
      <c r="L7330" s="1" t="s">
        <v>5</v>
      </c>
      <c r="M7330" s="1" t="s">
        <v>6</v>
      </c>
      <c r="N7330" s="1" t="s">
        <v>7</v>
      </c>
      <c r="O7330" s="6"/>
    </row>
    <row r="7331">
      <c r="A7331" s="5">
        <v>203734.0</v>
      </c>
      <c r="B7331" s="2">
        <v>46107.0</v>
      </c>
      <c r="C7331" s="1" t="s">
        <v>567</v>
      </c>
      <c r="D7331" s="3" t="s">
        <v>538</v>
      </c>
      <c r="E7331" s="4">
        <v>46107.0</v>
      </c>
      <c r="F7331" s="5">
        <v>75.0</v>
      </c>
      <c r="G7331" s="5">
        <v>44.0</v>
      </c>
      <c r="H7331" s="5">
        <v>3242.0</v>
      </c>
      <c r="I7331" s="1" t="s">
        <v>71</v>
      </c>
      <c r="J7331" s="1" t="s">
        <v>568</v>
      </c>
      <c r="K7331" s="1" t="s">
        <v>13</v>
      </c>
      <c r="L7331" s="1" t="s">
        <v>5</v>
      </c>
      <c r="M7331" s="1" t="s">
        <v>6</v>
      </c>
      <c r="N7331" s="1" t="s">
        <v>7</v>
      </c>
      <c r="O7331" s="6"/>
    </row>
    <row r="7332">
      <c r="A7332" s="5">
        <v>203734.0</v>
      </c>
      <c r="B7332" s="2">
        <v>46107.0</v>
      </c>
      <c r="C7332" s="1" t="s">
        <v>567</v>
      </c>
      <c r="D7332" s="3" t="s">
        <v>525</v>
      </c>
      <c r="E7332" s="4">
        <v>46107.0</v>
      </c>
      <c r="F7332" s="5">
        <v>50.0</v>
      </c>
      <c r="G7332" s="5">
        <v>26.0</v>
      </c>
      <c r="H7332" s="5">
        <v>1274.0</v>
      </c>
      <c r="I7332" s="1" t="s">
        <v>71</v>
      </c>
      <c r="J7332" s="1" t="s">
        <v>568</v>
      </c>
      <c r="K7332" s="1" t="s">
        <v>13</v>
      </c>
      <c r="L7332" s="1" t="s">
        <v>5</v>
      </c>
      <c r="M7332" s="1" t="s">
        <v>6</v>
      </c>
      <c r="N7332" s="1" t="s">
        <v>7</v>
      </c>
      <c r="O7332" s="6"/>
    </row>
    <row r="7333">
      <c r="A7333" s="5">
        <v>203734.0</v>
      </c>
      <c r="B7333" s="2">
        <v>46107.0</v>
      </c>
      <c r="C7333" s="1" t="s">
        <v>567</v>
      </c>
      <c r="D7333" s="3" t="s">
        <v>604</v>
      </c>
      <c r="E7333" s="4">
        <v>46107.0</v>
      </c>
      <c r="F7333" s="5">
        <v>60.0</v>
      </c>
      <c r="G7333" s="5">
        <v>39.0</v>
      </c>
      <c r="H7333" s="5">
        <v>2267.0</v>
      </c>
      <c r="I7333" s="1" t="s">
        <v>75</v>
      </c>
      <c r="J7333" s="1" t="s">
        <v>568</v>
      </c>
      <c r="K7333" s="1" t="s">
        <v>13</v>
      </c>
      <c r="L7333" s="1" t="s">
        <v>5</v>
      </c>
      <c r="M7333" s="1" t="s">
        <v>6</v>
      </c>
      <c r="N7333" s="1" t="s">
        <v>7</v>
      </c>
      <c r="O7333" s="6"/>
    </row>
    <row r="7334">
      <c r="A7334" s="5">
        <v>203734.0</v>
      </c>
      <c r="B7334" s="2">
        <v>46107.0</v>
      </c>
      <c r="C7334" s="1" t="s">
        <v>567</v>
      </c>
      <c r="D7334" s="3" t="s">
        <v>287</v>
      </c>
      <c r="E7334" s="4">
        <v>46107.0</v>
      </c>
      <c r="F7334" s="5">
        <v>100.0</v>
      </c>
      <c r="G7334" s="5">
        <v>32.0</v>
      </c>
      <c r="H7334" s="5">
        <v>3172.0</v>
      </c>
      <c r="I7334" s="1" t="s">
        <v>75</v>
      </c>
      <c r="J7334" s="1" t="s">
        <v>568</v>
      </c>
      <c r="K7334" s="1" t="s">
        <v>13</v>
      </c>
      <c r="L7334" s="1" t="s">
        <v>5</v>
      </c>
      <c r="M7334" s="1" t="s">
        <v>6</v>
      </c>
      <c r="N7334" s="1" t="s">
        <v>7</v>
      </c>
      <c r="O7334" s="6"/>
    </row>
    <row r="7335">
      <c r="A7335" s="5">
        <v>203734.0</v>
      </c>
      <c r="B7335" s="2">
        <v>46107.0</v>
      </c>
      <c r="C7335" s="1" t="s">
        <v>567</v>
      </c>
      <c r="D7335" s="3" t="s">
        <v>1088</v>
      </c>
      <c r="E7335" s="4">
        <v>46107.0</v>
      </c>
      <c r="F7335" s="5">
        <v>200.0</v>
      </c>
      <c r="G7335" s="5">
        <v>5.0</v>
      </c>
      <c r="H7335" s="5">
        <v>1008.0</v>
      </c>
      <c r="I7335" s="1" t="s">
        <v>71</v>
      </c>
      <c r="J7335" s="1" t="s">
        <v>568</v>
      </c>
      <c r="K7335" s="1" t="s">
        <v>13</v>
      </c>
      <c r="L7335" s="1" t="s">
        <v>5</v>
      </c>
      <c r="M7335" s="1" t="s">
        <v>6</v>
      </c>
      <c r="N7335" s="1" t="s">
        <v>7</v>
      </c>
      <c r="O7335" s="6"/>
    </row>
    <row r="7336">
      <c r="A7336" s="5">
        <v>203734.0</v>
      </c>
      <c r="B7336" s="2">
        <v>46107.0</v>
      </c>
      <c r="C7336" s="1" t="s">
        <v>567</v>
      </c>
      <c r="D7336" s="3" t="s">
        <v>432</v>
      </c>
      <c r="E7336" s="4">
        <v>46107.0</v>
      </c>
      <c r="F7336" s="5">
        <v>40.0</v>
      </c>
      <c r="G7336" s="5">
        <v>42.0</v>
      </c>
      <c r="H7336" s="5">
        <v>1656.0</v>
      </c>
      <c r="I7336" s="1" t="s">
        <v>71</v>
      </c>
      <c r="J7336" s="1" t="s">
        <v>568</v>
      </c>
      <c r="K7336" s="1" t="s">
        <v>13</v>
      </c>
      <c r="L7336" s="1" t="s">
        <v>5</v>
      </c>
      <c r="M7336" s="1" t="s">
        <v>6</v>
      </c>
      <c r="N7336" s="1" t="s">
        <v>7</v>
      </c>
      <c r="O7336" s="6"/>
    </row>
    <row r="7337">
      <c r="A7337" s="5">
        <v>203734.0</v>
      </c>
      <c r="B7337" s="2">
        <v>46107.0</v>
      </c>
      <c r="C7337" s="1" t="s">
        <v>567</v>
      </c>
      <c r="D7337" s="3" t="s">
        <v>1208</v>
      </c>
      <c r="E7337" s="4">
        <v>46107.0</v>
      </c>
      <c r="F7337" s="5">
        <v>100.0</v>
      </c>
      <c r="G7337" s="5">
        <v>42.0</v>
      </c>
      <c r="H7337" s="5">
        <v>4133.0</v>
      </c>
      <c r="I7337" s="1" t="s">
        <v>75</v>
      </c>
      <c r="J7337" s="1" t="s">
        <v>568</v>
      </c>
      <c r="K7337" s="1" t="s">
        <v>13</v>
      </c>
      <c r="L7337" s="1" t="s">
        <v>5</v>
      </c>
      <c r="M7337" s="1" t="s">
        <v>6</v>
      </c>
      <c r="N7337" s="1" t="s">
        <v>7</v>
      </c>
      <c r="O7337" s="6"/>
    </row>
    <row r="7338">
      <c r="A7338" s="5">
        <v>203734.0</v>
      </c>
      <c r="B7338" s="2">
        <v>46107.0</v>
      </c>
      <c r="C7338" s="1" t="s">
        <v>567</v>
      </c>
      <c r="D7338" s="3" t="s">
        <v>157</v>
      </c>
      <c r="E7338" s="4">
        <v>46107.0</v>
      </c>
      <c r="F7338" s="5">
        <v>140.0</v>
      </c>
      <c r="G7338" s="5">
        <v>153.0</v>
      </c>
      <c r="H7338" s="5">
        <v>20926.0</v>
      </c>
      <c r="I7338" s="1" t="s">
        <v>71</v>
      </c>
      <c r="J7338" s="1" t="s">
        <v>568</v>
      </c>
      <c r="K7338" s="1" t="s">
        <v>13</v>
      </c>
      <c r="L7338" s="1" t="s">
        <v>5</v>
      </c>
      <c r="M7338" s="1" t="s">
        <v>6</v>
      </c>
      <c r="N7338" s="1" t="s">
        <v>7</v>
      </c>
      <c r="O7338" s="6"/>
    </row>
    <row r="7339">
      <c r="A7339" s="5">
        <v>203734.0</v>
      </c>
      <c r="B7339" s="2">
        <v>46107.0</v>
      </c>
      <c r="C7339" s="1" t="s">
        <v>567</v>
      </c>
      <c r="D7339" s="3" t="s">
        <v>585</v>
      </c>
      <c r="E7339" s="4">
        <v>46107.0</v>
      </c>
      <c r="F7339" s="5">
        <v>100.0</v>
      </c>
      <c r="G7339" s="5">
        <v>4.0</v>
      </c>
      <c r="H7339" s="5">
        <v>349.0</v>
      </c>
      <c r="I7339" s="1" t="s">
        <v>71</v>
      </c>
      <c r="J7339" s="1" t="s">
        <v>568</v>
      </c>
      <c r="K7339" s="1" t="s">
        <v>13</v>
      </c>
      <c r="L7339" s="1" t="s">
        <v>5</v>
      </c>
      <c r="M7339" s="1" t="s">
        <v>6</v>
      </c>
      <c r="N7339" s="1" t="s">
        <v>7</v>
      </c>
      <c r="O7339" s="6"/>
    </row>
    <row r="7340">
      <c r="A7340" s="5">
        <v>203734.0</v>
      </c>
      <c r="B7340" s="2">
        <v>46107.0</v>
      </c>
      <c r="C7340" s="1" t="s">
        <v>567</v>
      </c>
      <c r="D7340" s="3" t="s">
        <v>158</v>
      </c>
      <c r="E7340" s="4">
        <v>46107.0</v>
      </c>
      <c r="F7340" s="5">
        <v>180.0</v>
      </c>
      <c r="G7340" s="5">
        <v>215.0</v>
      </c>
      <c r="H7340" s="5">
        <v>37913.0</v>
      </c>
      <c r="I7340" s="1" t="s">
        <v>75</v>
      </c>
      <c r="J7340" s="1" t="s">
        <v>568</v>
      </c>
      <c r="K7340" s="1" t="s">
        <v>13</v>
      </c>
      <c r="L7340" s="1" t="s">
        <v>5</v>
      </c>
      <c r="M7340" s="1" t="s">
        <v>6</v>
      </c>
      <c r="N7340" s="1" t="s">
        <v>7</v>
      </c>
      <c r="O7340" s="6"/>
    </row>
    <row r="7341">
      <c r="A7341" s="5">
        <v>203734.0</v>
      </c>
      <c r="B7341" s="2">
        <v>46107.0</v>
      </c>
      <c r="C7341" s="1" t="s">
        <v>567</v>
      </c>
      <c r="D7341" s="3" t="s">
        <v>86</v>
      </c>
      <c r="E7341" s="4">
        <v>46107.0</v>
      </c>
      <c r="F7341" s="5">
        <v>200.0</v>
      </c>
      <c r="G7341" s="5">
        <v>104.0</v>
      </c>
      <c r="H7341" s="5">
        <v>20349.0</v>
      </c>
      <c r="I7341" s="1" t="s">
        <v>75</v>
      </c>
      <c r="J7341" s="1" t="s">
        <v>568</v>
      </c>
      <c r="K7341" s="1" t="s">
        <v>13</v>
      </c>
      <c r="L7341" s="1" t="s">
        <v>5</v>
      </c>
      <c r="M7341" s="1" t="s">
        <v>6</v>
      </c>
      <c r="N7341" s="1" t="s">
        <v>7</v>
      </c>
      <c r="O7341" s="6"/>
    </row>
    <row r="7342">
      <c r="A7342" s="5">
        <v>203734.0</v>
      </c>
      <c r="B7342" s="2">
        <v>46107.0</v>
      </c>
      <c r="C7342" s="1" t="s">
        <v>567</v>
      </c>
      <c r="D7342" s="3" t="s">
        <v>1209</v>
      </c>
      <c r="E7342" s="4">
        <v>46107.0</v>
      </c>
      <c r="F7342" s="5">
        <v>100.0</v>
      </c>
      <c r="G7342" s="5">
        <v>11.0</v>
      </c>
      <c r="H7342" s="5">
        <v>1046.0</v>
      </c>
      <c r="I7342" s="1" t="s">
        <v>71</v>
      </c>
      <c r="J7342" s="1" t="s">
        <v>568</v>
      </c>
      <c r="K7342" s="1" t="s">
        <v>13</v>
      </c>
      <c r="L7342" s="1" t="s">
        <v>5</v>
      </c>
      <c r="M7342" s="1" t="s">
        <v>6</v>
      </c>
      <c r="N7342" s="1" t="s">
        <v>7</v>
      </c>
      <c r="O7342" s="6"/>
    </row>
    <row r="7343">
      <c r="A7343" s="5">
        <v>203734.0</v>
      </c>
      <c r="B7343" s="2">
        <v>46107.0</v>
      </c>
      <c r="C7343" s="1" t="s">
        <v>567</v>
      </c>
      <c r="D7343" s="3" t="s">
        <v>1210</v>
      </c>
      <c r="E7343" s="4">
        <v>46107.0</v>
      </c>
      <c r="F7343" s="5">
        <v>50.0</v>
      </c>
      <c r="G7343" s="5">
        <v>87.0</v>
      </c>
      <c r="H7343" s="5">
        <v>4248.0</v>
      </c>
      <c r="I7343" s="1" t="s">
        <v>71</v>
      </c>
      <c r="J7343" s="1" t="s">
        <v>568</v>
      </c>
      <c r="K7343" s="1" t="s">
        <v>13</v>
      </c>
      <c r="L7343" s="1" t="s">
        <v>5</v>
      </c>
      <c r="M7343" s="1" t="s">
        <v>6</v>
      </c>
      <c r="N7343" s="1" t="s">
        <v>7</v>
      </c>
      <c r="O7343" s="6"/>
    </row>
    <row r="7344">
      <c r="A7344" s="5">
        <v>203734.0</v>
      </c>
      <c r="B7344" s="2">
        <v>46107.0</v>
      </c>
      <c r="C7344" s="1" t="s">
        <v>567</v>
      </c>
      <c r="D7344" s="3" t="s">
        <v>300</v>
      </c>
      <c r="E7344" s="4">
        <v>46107.0</v>
      </c>
      <c r="F7344" s="5">
        <v>80.0</v>
      </c>
      <c r="G7344" s="5">
        <v>68.0</v>
      </c>
      <c r="H7344" s="5">
        <v>5359.0</v>
      </c>
      <c r="I7344" s="1" t="s">
        <v>75</v>
      </c>
      <c r="J7344" s="1" t="s">
        <v>568</v>
      </c>
      <c r="K7344" s="1" t="s">
        <v>13</v>
      </c>
      <c r="L7344" s="1" t="s">
        <v>5</v>
      </c>
      <c r="M7344" s="1" t="s">
        <v>6</v>
      </c>
      <c r="N7344" s="1" t="s">
        <v>7</v>
      </c>
      <c r="O7344" s="6"/>
    </row>
    <row r="7345">
      <c r="A7345" s="5">
        <v>203734.0</v>
      </c>
      <c r="B7345" s="2">
        <v>46107.0</v>
      </c>
      <c r="C7345" s="1" t="s">
        <v>567</v>
      </c>
      <c r="D7345" s="3" t="s">
        <v>915</v>
      </c>
      <c r="E7345" s="4">
        <v>46107.0</v>
      </c>
      <c r="F7345" s="5">
        <v>50.0</v>
      </c>
      <c r="G7345" s="5">
        <v>64.0</v>
      </c>
      <c r="H7345" s="5">
        <v>3144.0</v>
      </c>
      <c r="I7345" s="1" t="s">
        <v>75</v>
      </c>
      <c r="J7345" s="1" t="s">
        <v>568</v>
      </c>
      <c r="K7345" s="1" t="s">
        <v>13</v>
      </c>
      <c r="L7345" s="1" t="s">
        <v>5</v>
      </c>
      <c r="M7345" s="1" t="s">
        <v>6</v>
      </c>
      <c r="N7345" s="1" t="s">
        <v>7</v>
      </c>
      <c r="O7345" s="6"/>
    </row>
    <row r="7346">
      <c r="A7346" s="5">
        <v>203734.0</v>
      </c>
      <c r="B7346" s="2">
        <v>46107.0</v>
      </c>
      <c r="C7346" s="1" t="s">
        <v>567</v>
      </c>
      <c r="D7346" s="3" t="s">
        <v>1152</v>
      </c>
      <c r="E7346" s="4">
        <v>46107.0</v>
      </c>
      <c r="F7346" s="5">
        <v>300.0</v>
      </c>
      <c r="G7346" s="5">
        <v>3.0</v>
      </c>
      <c r="H7346" s="5">
        <v>1000.0</v>
      </c>
      <c r="I7346" s="1" t="s">
        <v>71</v>
      </c>
      <c r="J7346" s="1" t="s">
        <v>568</v>
      </c>
      <c r="K7346" s="1" t="s">
        <v>13</v>
      </c>
      <c r="L7346" s="1" t="s">
        <v>5</v>
      </c>
      <c r="M7346" s="1" t="s">
        <v>6</v>
      </c>
      <c r="N7346" s="1" t="s">
        <v>7</v>
      </c>
      <c r="O7346" s="6"/>
    </row>
    <row r="7347">
      <c r="A7347" s="5">
        <v>203734.0</v>
      </c>
      <c r="B7347" s="2">
        <v>46107.0</v>
      </c>
      <c r="C7347" s="1" t="s">
        <v>567</v>
      </c>
      <c r="D7347" s="3" t="s">
        <v>717</v>
      </c>
      <c r="E7347" s="4">
        <v>46107.0</v>
      </c>
      <c r="F7347" s="5">
        <v>100.0</v>
      </c>
      <c r="G7347" s="5">
        <v>13.0</v>
      </c>
      <c r="H7347" s="5">
        <v>1226.0</v>
      </c>
      <c r="I7347" s="1" t="s">
        <v>75</v>
      </c>
      <c r="J7347" s="1" t="s">
        <v>568</v>
      </c>
      <c r="K7347" s="1" t="s">
        <v>13</v>
      </c>
      <c r="L7347" s="1" t="s">
        <v>5</v>
      </c>
      <c r="M7347" s="1" t="s">
        <v>6</v>
      </c>
      <c r="N7347" s="1" t="s">
        <v>7</v>
      </c>
      <c r="O7347" s="6"/>
    </row>
    <row r="7348">
      <c r="A7348" s="5">
        <v>203734.0</v>
      </c>
      <c r="B7348" s="2">
        <v>46107.0</v>
      </c>
      <c r="C7348" s="1" t="s">
        <v>567</v>
      </c>
      <c r="D7348" s="3" t="s">
        <v>1211</v>
      </c>
      <c r="E7348" s="4">
        <v>46107.0</v>
      </c>
      <c r="F7348" s="5">
        <v>75.0</v>
      </c>
      <c r="G7348" s="5">
        <v>69.0</v>
      </c>
      <c r="H7348" s="5">
        <v>5037.0</v>
      </c>
      <c r="I7348" s="1" t="s">
        <v>71</v>
      </c>
      <c r="J7348" s="1" t="s">
        <v>568</v>
      </c>
      <c r="K7348" s="1" t="s">
        <v>13</v>
      </c>
      <c r="L7348" s="1" t="s">
        <v>5</v>
      </c>
      <c r="M7348" s="1" t="s">
        <v>6</v>
      </c>
      <c r="N7348" s="1" t="s">
        <v>7</v>
      </c>
      <c r="O7348" s="6"/>
    </row>
    <row r="7349">
      <c r="A7349" s="5">
        <v>203734.0</v>
      </c>
      <c r="B7349" s="2">
        <v>46107.0</v>
      </c>
      <c r="C7349" s="1" t="s">
        <v>567</v>
      </c>
      <c r="D7349" s="3" t="s">
        <v>865</v>
      </c>
      <c r="E7349" s="4">
        <v>46107.0</v>
      </c>
      <c r="F7349" s="5">
        <v>150.0</v>
      </c>
      <c r="G7349" s="5">
        <v>54.0</v>
      </c>
      <c r="H7349" s="5">
        <v>7989.0</v>
      </c>
      <c r="I7349" s="1" t="s">
        <v>71</v>
      </c>
      <c r="J7349" s="1" t="s">
        <v>568</v>
      </c>
      <c r="K7349" s="1" t="s">
        <v>13</v>
      </c>
      <c r="L7349" s="1" t="s">
        <v>5</v>
      </c>
      <c r="M7349" s="1" t="s">
        <v>6</v>
      </c>
      <c r="N7349" s="1" t="s">
        <v>7</v>
      </c>
      <c r="O7349" s="6"/>
    </row>
    <row r="7350">
      <c r="A7350" s="5">
        <v>203734.0</v>
      </c>
      <c r="B7350" s="2">
        <v>46107.0</v>
      </c>
      <c r="C7350" s="1" t="s">
        <v>567</v>
      </c>
      <c r="D7350" s="3" t="s">
        <v>1025</v>
      </c>
      <c r="E7350" s="4">
        <v>46107.0</v>
      </c>
      <c r="F7350" s="5">
        <v>50.0</v>
      </c>
      <c r="G7350" s="5">
        <v>43.0</v>
      </c>
      <c r="H7350" s="5">
        <v>2120.0</v>
      </c>
      <c r="I7350" s="1" t="s">
        <v>75</v>
      </c>
      <c r="J7350" s="1" t="s">
        <v>568</v>
      </c>
      <c r="K7350" s="1" t="s">
        <v>13</v>
      </c>
      <c r="L7350" s="1" t="s">
        <v>5</v>
      </c>
      <c r="M7350" s="1" t="s">
        <v>6</v>
      </c>
      <c r="N7350" s="1" t="s">
        <v>7</v>
      </c>
      <c r="O7350" s="6"/>
    </row>
    <row r="7351">
      <c r="A7351" s="5">
        <v>203734.0</v>
      </c>
      <c r="B7351" s="2">
        <v>46107.0</v>
      </c>
      <c r="C7351" s="1" t="s">
        <v>567</v>
      </c>
      <c r="D7351" s="3" t="s">
        <v>1212</v>
      </c>
      <c r="E7351" s="4">
        <v>46107.0</v>
      </c>
      <c r="F7351" s="5">
        <v>250.0</v>
      </c>
      <c r="G7351" s="5">
        <v>7.0</v>
      </c>
      <c r="H7351" s="5">
        <v>1806.0</v>
      </c>
      <c r="I7351" s="1" t="s">
        <v>71</v>
      </c>
      <c r="J7351" s="1" t="s">
        <v>568</v>
      </c>
      <c r="K7351" s="1" t="s">
        <v>13</v>
      </c>
      <c r="L7351" s="1" t="s">
        <v>5</v>
      </c>
      <c r="M7351" s="1" t="s">
        <v>6</v>
      </c>
      <c r="N7351" s="1" t="s">
        <v>7</v>
      </c>
      <c r="O7351" s="6"/>
    </row>
    <row r="7352">
      <c r="A7352" s="5">
        <v>203734.0</v>
      </c>
      <c r="B7352" s="2">
        <v>46107.0</v>
      </c>
      <c r="C7352" s="1" t="s">
        <v>567</v>
      </c>
      <c r="D7352" s="3" t="s">
        <v>1213</v>
      </c>
      <c r="E7352" s="4">
        <v>46107.0</v>
      </c>
      <c r="F7352" s="5">
        <v>100.0</v>
      </c>
      <c r="G7352" s="5">
        <v>5.0</v>
      </c>
      <c r="H7352" s="5">
        <v>527.0</v>
      </c>
      <c r="I7352" s="1" t="s">
        <v>71</v>
      </c>
      <c r="J7352" s="1" t="s">
        <v>568</v>
      </c>
      <c r="K7352" s="1" t="s">
        <v>13</v>
      </c>
      <c r="L7352" s="1" t="s">
        <v>5</v>
      </c>
      <c r="M7352" s="1" t="s">
        <v>6</v>
      </c>
      <c r="N7352" s="1" t="s">
        <v>7</v>
      </c>
      <c r="O7352" s="6"/>
    </row>
    <row r="7353">
      <c r="A7353" s="5">
        <v>203734.0</v>
      </c>
      <c r="B7353" s="2">
        <v>46107.0</v>
      </c>
      <c r="C7353" s="1" t="s">
        <v>567</v>
      </c>
      <c r="D7353" s="3" t="s">
        <v>143</v>
      </c>
      <c r="E7353" s="4">
        <v>46107.0</v>
      </c>
      <c r="F7353" s="5">
        <v>40.0</v>
      </c>
      <c r="G7353" s="5">
        <v>57.0</v>
      </c>
      <c r="H7353" s="5">
        <v>2252.0</v>
      </c>
      <c r="I7353" s="1" t="s">
        <v>75</v>
      </c>
      <c r="J7353" s="1" t="s">
        <v>568</v>
      </c>
      <c r="K7353" s="1" t="s">
        <v>13</v>
      </c>
      <c r="L7353" s="1" t="s">
        <v>5</v>
      </c>
      <c r="M7353" s="1" t="s">
        <v>6</v>
      </c>
      <c r="N7353" s="1" t="s">
        <v>7</v>
      </c>
      <c r="O7353" s="6"/>
    </row>
    <row r="7354">
      <c r="A7354" s="5">
        <v>203734.0</v>
      </c>
      <c r="B7354" s="2">
        <v>46107.0</v>
      </c>
      <c r="C7354" s="1" t="s">
        <v>567</v>
      </c>
      <c r="D7354" s="3" t="s">
        <v>292</v>
      </c>
      <c r="E7354" s="4">
        <v>46107.0</v>
      </c>
      <c r="F7354" s="5">
        <v>80.0</v>
      </c>
      <c r="G7354" s="5">
        <v>54.0</v>
      </c>
      <c r="H7354" s="5">
        <v>4219.0</v>
      </c>
      <c r="I7354" s="1" t="s">
        <v>75</v>
      </c>
      <c r="J7354" s="1" t="s">
        <v>568</v>
      </c>
      <c r="K7354" s="1" t="s">
        <v>13</v>
      </c>
      <c r="L7354" s="1" t="s">
        <v>5</v>
      </c>
      <c r="M7354" s="1" t="s">
        <v>6</v>
      </c>
      <c r="N7354" s="1" t="s">
        <v>7</v>
      </c>
      <c r="O7354" s="6"/>
    </row>
    <row r="7355">
      <c r="A7355" s="5">
        <v>203734.0</v>
      </c>
      <c r="B7355" s="2">
        <v>46107.0</v>
      </c>
      <c r="C7355" s="1" t="s">
        <v>567</v>
      </c>
      <c r="D7355" s="3" t="s">
        <v>659</v>
      </c>
      <c r="E7355" s="4">
        <v>46107.0</v>
      </c>
      <c r="F7355" s="5">
        <v>250.0</v>
      </c>
      <c r="G7355" s="5">
        <v>5.0</v>
      </c>
      <c r="H7355" s="5">
        <v>1343.0</v>
      </c>
      <c r="I7355" s="1" t="s">
        <v>71</v>
      </c>
      <c r="J7355" s="1" t="s">
        <v>568</v>
      </c>
      <c r="K7355" s="1" t="s">
        <v>13</v>
      </c>
      <c r="L7355" s="1" t="s">
        <v>5</v>
      </c>
      <c r="M7355" s="1" t="s">
        <v>6</v>
      </c>
      <c r="N7355" s="1" t="s">
        <v>7</v>
      </c>
      <c r="O7355" s="6"/>
    </row>
    <row r="7356">
      <c r="A7356" s="5">
        <v>203734.0</v>
      </c>
      <c r="B7356" s="2">
        <v>46107.0</v>
      </c>
      <c r="C7356" s="1" t="s">
        <v>567</v>
      </c>
      <c r="D7356" s="3" t="s">
        <v>350</v>
      </c>
      <c r="E7356" s="4">
        <v>46107.0</v>
      </c>
      <c r="F7356" s="5">
        <v>20.0</v>
      </c>
      <c r="G7356" s="5">
        <v>121.0</v>
      </c>
      <c r="H7356" s="5">
        <v>2381.0</v>
      </c>
      <c r="I7356" s="1" t="s">
        <v>75</v>
      </c>
      <c r="J7356" s="1" t="s">
        <v>568</v>
      </c>
      <c r="K7356" s="1" t="s">
        <v>13</v>
      </c>
      <c r="L7356" s="1" t="s">
        <v>5</v>
      </c>
      <c r="M7356" s="1" t="s">
        <v>6</v>
      </c>
      <c r="N7356" s="1" t="s">
        <v>7</v>
      </c>
      <c r="O7356" s="6"/>
    </row>
    <row r="7357">
      <c r="A7357" s="5">
        <v>203734.0</v>
      </c>
      <c r="B7357" s="2">
        <v>46107.0</v>
      </c>
      <c r="C7357" s="1" t="s">
        <v>567</v>
      </c>
      <c r="D7357" s="3" t="s">
        <v>397</v>
      </c>
      <c r="E7357" s="4">
        <v>46107.0</v>
      </c>
      <c r="F7357" s="5">
        <v>30.0</v>
      </c>
      <c r="G7357" s="5">
        <v>72.0</v>
      </c>
      <c r="H7357" s="5">
        <v>2117.0</v>
      </c>
      <c r="I7357" s="1" t="s">
        <v>75</v>
      </c>
      <c r="J7357" s="1" t="s">
        <v>568</v>
      </c>
      <c r="K7357" s="1" t="s">
        <v>13</v>
      </c>
      <c r="L7357" s="1" t="s">
        <v>5</v>
      </c>
      <c r="M7357" s="1" t="s">
        <v>6</v>
      </c>
      <c r="N7357" s="1" t="s">
        <v>7</v>
      </c>
      <c r="O7357" s="6"/>
    </row>
    <row r="7358">
      <c r="A7358" s="5">
        <v>203734.0</v>
      </c>
      <c r="B7358" s="2">
        <v>46107.0</v>
      </c>
      <c r="C7358" s="1" t="s">
        <v>567</v>
      </c>
      <c r="D7358" s="3" t="s">
        <v>1153</v>
      </c>
      <c r="E7358" s="4">
        <v>46107.0</v>
      </c>
      <c r="F7358" s="5">
        <v>300.0</v>
      </c>
      <c r="G7358" s="5">
        <v>6.0</v>
      </c>
      <c r="H7358" s="5">
        <v>1794.0</v>
      </c>
      <c r="I7358" s="1" t="s">
        <v>71</v>
      </c>
      <c r="J7358" s="1" t="s">
        <v>568</v>
      </c>
      <c r="K7358" s="1" t="s">
        <v>13</v>
      </c>
      <c r="L7358" s="1" t="s">
        <v>5</v>
      </c>
      <c r="M7358" s="1" t="s">
        <v>6</v>
      </c>
      <c r="N7358" s="1" t="s">
        <v>7</v>
      </c>
      <c r="O7358" s="6"/>
    </row>
    <row r="7359">
      <c r="A7359" s="5">
        <v>203734.0</v>
      </c>
      <c r="B7359" s="2">
        <v>46107.0</v>
      </c>
      <c r="C7359" s="1" t="s">
        <v>567</v>
      </c>
      <c r="D7359" s="3" t="s">
        <v>294</v>
      </c>
      <c r="E7359" s="4">
        <v>46107.0</v>
      </c>
      <c r="F7359" s="5">
        <v>80.0</v>
      </c>
      <c r="G7359" s="5">
        <v>334.0</v>
      </c>
      <c r="H7359" s="5">
        <v>26164.0</v>
      </c>
      <c r="I7359" s="1" t="s">
        <v>75</v>
      </c>
      <c r="J7359" s="1" t="s">
        <v>568</v>
      </c>
      <c r="K7359" s="1" t="s">
        <v>13</v>
      </c>
      <c r="L7359" s="1" t="s">
        <v>5</v>
      </c>
      <c r="M7359" s="1" t="s">
        <v>6</v>
      </c>
      <c r="N7359" s="1" t="s">
        <v>7</v>
      </c>
      <c r="O7359" s="6"/>
    </row>
    <row r="7360">
      <c r="A7360" s="5">
        <v>203734.0</v>
      </c>
      <c r="B7360" s="2">
        <v>46107.0</v>
      </c>
      <c r="C7360" s="1" t="s">
        <v>567</v>
      </c>
      <c r="D7360" s="3" t="s">
        <v>161</v>
      </c>
      <c r="E7360" s="4">
        <v>46107.0</v>
      </c>
      <c r="F7360" s="5">
        <v>25.0</v>
      </c>
      <c r="G7360" s="5">
        <v>387.0</v>
      </c>
      <c r="H7360" s="5">
        <v>9486.0</v>
      </c>
      <c r="I7360" s="1" t="s">
        <v>75</v>
      </c>
      <c r="J7360" s="1" t="s">
        <v>568</v>
      </c>
      <c r="K7360" s="1" t="s">
        <v>13</v>
      </c>
      <c r="L7360" s="1" t="s">
        <v>5</v>
      </c>
      <c r="M7360" s="1" t="s">
        <v>6</v>
      </c>
      <c r="N7360" s="1" t="s">
        <v>7</v>
      </c>
      <c r="O7360" s="6"/>
    </row>
    <row r="7361">
      <c r="A7361" s="5">
        <v>203734.0</v>
      </c>
      <c r="B7361" s="2">
        <v>46107.0</v>
      </c>
      <c r="C7361" s="1" t="s">
        <v>567</v>
      </c>
      <c r="D7361" s="3" t="s">
        <v>200</v>
      </c>
      <c r="E7361" s="4">
        <v>46107.0</v>
      </c>
      <c r="F7361" s="5">
        <v>100.0</v>
      </c>
      <c r="G7361" s="5">
        <v>16.0</v>
      </c>
      <c r="H7361" s="5">
        <v>1590.0</v>
      </c>
      <c r="I7361" s="1" t="s">
        <v>71</v>
      </c>
      <c r="J7361" s="1" t="s">
        <v>568</v>
      </c>
      <c r="K7361" s="1" t="s">
        <v>13</v>
      </c>
      <c r="L7361" s="1" t="s">
        <v>5</v>
      </c>
      <c r="M7361" s="1" t="s">
        <v>6</v>
      </c>
      <c r="N7361" s="1" t="s">
        <v>7</v>
      </c>
      <c r="O7361" s="6"/>
    </row>
    <row r="7362">
      <c r="A7362" s="5">
        <v>203734.0</v>
      </c>
      <c r="B7362" s="2">
        <v>46107.0</v>
      </c>
      <c r="C7362" s="1" t="s">
        <v>567</v>
      </c>
      <c r="D7362" s="3" t="s">
        <v>505</v>
      </c>
      <c r="E7362" s="4">
        <v>46107.0</v>
      </c>
      <c r="F7362" s="5">
        <v>100.0</v>
      </c>
      <c r="G7362" s="5">
        <v>37.0</v>
      </c>
      <c r="H7362" s="5">
        <v>3628.0</v>
      </c>
      <c r="I7362" s="1" t="s">
        <v>71</v>
      </c>
      <c r="J7362" s="1" t="s">
        <v>568</v>
      </c>
      <c r="K7362" s="1" t="s">
        <v>13</v>
      </c>
      <c r="L7362" s="1" t="s">
        <v>5</v>
      </c>
      <c r="M7362" s="1" t="s">
        <v>6</v>
      </c>
      <c r="N7362" s="1" t="s">
        <v>7</v>
      </c>
      <c r="O7362" s="6"/>
    </row>
    <row r="7363">
      <c r="A7363" s="5">
        <v>203734.0</v>
      </c>
      <c r="B7363" s="2">
        <v>46107.0</v>
      </c>
      <c r="C7363" s="1" t="s">
        <v>567</v>
      </c>
      <c r="D7363" s="3" t="s">
        <v>404</v>
      </c>
      <c r="E7363" s="4">
        <v>46107.0</v>
      </c>
      <c r="F7363" s="5">
        <v>50.0</v>
      </c>
      <c r="G7363" s="5">
        <v>41.0</v>
      </c>
      <c r="H7363" s="5">
        <v>2032.0</v>
      </c>
      <c r="I7363" s="1" t="s">
        <v>75</v>
      </c>
      <c r="J7363" s="1" t="s">
        <v>568</v>
      </c>
      <c r="K7363" s="1" t="s">
        <v>13</v>
      </c>
      <c r="L7363" s="1" t="s">
        <v>5</v>
      </c>
      <c r="M7363" s="1" t="s">
        <v>6</v>
      </c>
      <c r="N7363" s="1" t="s">
        <v>7</v>
      </c>
      <c r="O7363" s="6"/>
    </row>
    <row r="7364">
      <c r="A7364" s="5">
        <v>203734.0</v>
      </c>
      <c r="B7364" s="2">
        <v>46107.0</v>
      </c>
      <c r="C7364" s="1" t="s">
        <v>567</v>
      </c>
      <c r="D7364" s="3" t="s">
        <v>199</v>
      </c>
      <c r="E7364" s="4">
        <v>46107.0</v>
      </c>
      <c r="F7364" s="5">
        <v>100.0</v>
      </c>
      <c r="G7364" s="5">
        <v>5.0</v>
      </c>
      <c r="H7364" s="5">
        <v>504.0</v>
      </c>
      <c r="I7364" s="1" t="s">
        <v>71</v>
      </c>
      <c r="J7364" s="1" t="s">
        <v>568</v>
      </c>
      <c r="K7364" s="1" t="s">
        <v>13</v>
      </c>
      <c r="L7364" s="1" t="s">
        <v>5</v>
      </c>
      <c r="M7364" s="1" t="s">
        <v>6</v>
      </c>
      <c r="N7364" s="1" t="s">
        <v>7</v>
      </c>
      <c r="O7364" s="6"/>
    </row>
    <row r="7365">
      <c r="A7365" s="5">
        <v>203734.0</v>
      </c>
      <c r="B7365" s="2">
        <v>46107.0</v>
      </c>
      <c r="C7365" s="1" t="s">
        <v>567</v>
      </c>
      <c r="D7365" s="3" t="s">
        <v>1085</v>
      </c>
      <c r="E7365" s="4">
        <v>46107.0</v>
      </c>
      <c r="F7365" s="5">
        <v>100.0</v>
      </c>
      <c r="G7365" s="5">
        <v>9.0</v>
      </c>
      <c r="H7365" s="5">
        <v>864.0</v>
      </c>
      <c r="I7365" s="1" t="s">
        <v>71</v>
      </c>
      <c r="J7365" s="1" t="s">
        <v>568</v>
      </c>
      <c r="K7365" s="1" t="s">
        <v>13</v>
      </c>
      <c r="L7365" s="1" t="s">
        <v>5</v>
      </c>
      <c r="M7365" s="1" t="s">
        <v>6</v>
      </c>
      <c r="N7365" s="1" t="s">
        <v>7</v>
      </c>
      <c r="O7365" s="6"/>
    </row>
    <row r="7366">
      <c r="A7366" s="5">
        <v>203734.0</v>
      </c>
      <c r="B7366" s="2">
        <v>46107.0</v>
      </c>
      <c r="C7366" s="1" t="s">
        <v>567</v>
      </c>
      <c r="D7366" s="3" t="s">
        <v>473</v>
      </c>
      <c r="E7366" s="4">
        <v>46107.0</v>
      </c>
      <c r="F7366" s="5">
        <v>50.0</v>
      </c>
      <c r="G7366" s="5">
        <v>112.0</v>
      </c>
      <c r="H7366" s="5">
        <v>5488.0</v>
      </c>
      <c r="I7366" s="1" t="s">
        <v>75</v>
      </c>
      <c r="J7366" s="1" t="s">
        <v>568</v>
      </c>
      <c r="K7366" s="1" t="s">
        <v>13</v>
      </c>
      <c r="L7366" s="1" t="s">
        <v>5</v>
      </c>
      <c r="M7366" s="1" t="s">
        <v>6</v>
      </c>
      <c r="N7366" s="1" t="s">
        <v>7</v>
      </c>
      <c r="O7366" s="6"/>
    </row>
    <row r="7367">
      <c r="A7367" s="5">
        <v>203734.0</v>
      </c>
      <c r="B7367" s="2">
        <v>46107.0</v>
      </c>
      <c r="C7367" s="1" t="s">
        <v>567</v>
      </c>
      <c r="D7367" s="3" t="s">
        <v>295</v>
      </c>
      <c r="E7367" s="4">
        <v>46107.0</v>
      </c>
      <c r="F7367" s="5">
        <v>150.0</v>
      </c>
      <c r="G7367" s="5">
        <v>53.0</v>
      </c>
      <c r="H7367" s="5">
        <v>7843.0</v>
      </c>
      <c r="I7367" s="1" t="s">
        <v>75</v>
      </c>
      <c r="J7367" s="1" t="s">
        <v>568</v>
      </c>
      <c r="K7367" s="1" t="s">
        <v>13</v>
      </c>
      <c r="L7367" s="1" t="s">
        <v>5</v>
      </c>
      <c r="M7367" s="1" t="s">
        <v>6</v>
      </c>
      <c r="N7367" s="1" t="s">
        <v>7</v>
      </c>
      <c r="O7367" s="6"/>
    </row>
    <row r="7368">
      <c r="A7368" s="5">
        <v>203734.0</v>
      </c>
      <c r="B7368" s="2">
        <v>46107.0</v>
      </c>
      <c r="C7368" s="1" t="s">
        <v>567</v>
      </c>
      <c r="D7368" s="3" t="s">
        <v>431</v>
      </c>
      <c r="E7368" s="4">
        <v>46107.0</v>
      </c>
      <c r="F7368" s="5">
        <v>300.0</v>
      </c>
      <c r="G7368" s="5">
        <v>6.0</v>
      </c>
      <c r="H7368" s="5">
        <v>1656.0</v>
      </c>
      <c r="I7368" s="1" t="s">
        <v>71</v>
      </c>
      <c r="J7368" s="1" t="s">
        <v>568</v>
      </c>
      <c r="K7368" s="1" t="s">
        <v>13</v>
      </c>
      <c r="L7368" s="1" t="s">
        <v>5</v>
      </c>
      <c r="M7368" s="1" t="s">
        <v>6</v>
      </c>
      <c r="N7368" s="1" t="s">
        <v>7</v>
      </c>
      <c r="O7368" s="6"/>
    </row>
    <row r="7369">
      <c r="A7369" s="5">
        <v>203734.0</v>
      </c>
      <c r="B7369" s="2">
        <v>46107.0</v>
      </c>
      <c r="C7369" s="1" t="s">
        <v>567</v>
      </c>
      <c r="D7369" s="3" t="s">
        <v>466</v>
      </c>
      <c r="E7369" s="4">
        <v>46107.0</v>
      </c>
      <c r="F7369" s="5">
        <v>50.0</v>
      </c>
      <c r="G7369" s="5">
        <v>16.0</v>
      </c>
      <c r="H7369" s="5">
        <v>792.0</v>
      </c>
      <c r="I7369" s="1" t="s">
        <v>75</v>
      </c>
      <c r="J7369" s="1" t="s">
        <v>568</v>
      </c>
      <c r="K7369" s="1" t="s">
        <v>13</v>
      </c>
      <c r="L7369" s="1" t="s">
        <v>5</v>
      </c>
      <c r="M7369" s="1" t="s">
        <v>6</v>
      </c>
      <c r="N7369" s="1" t="s">
        <v>7</v>
      </c>
      <c r="O7369" s="6"/>
    </row>
    <row r="7370">
      <c r="A7370" s="5">
        <v>203734.0</v>
      </c>
      <c r="B7370" s="2">
        <v>46107.0</v>
      </c>
      <c r="C7370" s="1" t="s">
        <v>567</v>
      </c>
      <c r="D7370" s="3" t="s">
        <v>195</v>
      </c>
      <c r="E7370" s="4">
        <v>46107.0</v>
      </c>
      <c r="F7370" s="5">
        <v>50.0</v>
      </c>
      <c r="G7370" s="5">
        <v>35.0</v>
      </c>
      <c r="H7370" s="5">
        <v>1699.0</v>
      </c>
      <c r="I7370" s="1" t="s">
        <v>71</v>
      </c>
      <c r="J7370" s="1" t="s">
        <v>568</v>
      </c>
      <c r="K7370" s="1" t="s">
        <v>13</v>
      </c>
      <c r="L7370" s="1" t="s">
        <v>5</v>
      </c>
      <c r="M7370" s="1" t="s">
        <v>6</v>
      </c>
      <c r="N7370" s="1" t="s">
        <v>7</v>
      </c>
      <c r="O7370" s="6"/>
    </row>
    <row r="7371">
      <c r="A7371" s="5">
        <v>203734.0</v>
      </c>
      <c r="B7371" s="2">
        <v>46107.0</v>
      </c>
      <c r="C7371" s="1" t="s">
        <v>567</v>
      </c>
      <c r="D7371" s="3" t="s">
        <v>488</v>
      </c>
      <c r="E7371" s="4">
        <v>46107.0</v>
      </c>
      <c r="F7371" s="5">
        <v>75.0</v>
      </c>
      <c r="G7371" s="5">
        <v>83.0</v>
      </c>
      <c r="H7371" s="5">
        <v>6136.0</v>
      </c>
      <c r="I7371" s="1" t="s">
        <v>71</v>
      </c>
      <c r="J7371" s="1" t="s">
        <v>568</v>
      </c>
      <c r="K7371" s="1" t="s">
        <v>13</v>
      </c>
      <c r="L7371" s="1" t="s">
        <v>5</v>
      </c>
      <c r="M7371" s="1" t="s">
        <v>6</v>
      </c>
      <c r="N7371" s="1" t="s">
        <v>7</v>
      </c>
      <c r="O7371" s="6"/>
    </row>
    <row r="7372">
      <c r="A7372" s="5">
        <v>203735.0</v>
      </c>
      <c r="B7372" s="2">
        <v>46107.0</v>
      </c>
      <c r="C7372" s="1" t="s">
        <v>567</v>
      </c>
      <c r="D7372" s="7">
        <v>5161.0</v>
      </c>
      <c r="E7372" s="4">
        <v>46107.0</v>
      </c>
      <c r="F7372" s="5">
        <v>108.0</v>
      </c>
      <c r="G7372" s="5">
        <v>14.0</v>
      </c>
      <c r="H7372" s="5">
        <v>1466.0</v>
      </c>
      <c r="I7372" s="1" t="s">
        <v>125</v>
      </c>
      <c r="J7372" s="1" t="s">
        <v>568</v>
      </c>
      <c r="K7372" s="1" t="s">
        <v>13</v>
      </c>
      <c r="L7372" s="1" t="s">
        <v>5</v>
      </c>
      <c r="M7372" s="1" t="s">
        <v>6</v>
      </c>
      <c r="N7372" s="1" t="s">
        <v>7</v>
      </c>
      <c r="O7372" s="6"/>
    </row>
    <row r="7373">
      <c r="A7373" s="5">
        <v>203735.0</v>
      </c>
      <c r="B7373" s="2">
        <v>46107.0</v>
      </c>
      <c r="C7373" s="1" t="s">
        <v>567</v>
      </c>
      <c r="D7373" s="3" t="s">
        <v>367</v>
      </c>
      <c r="E7373" s="4">
        <v>46107.0</v>
      </c>
      <c r="F7373" s="5">
        <v>125.0</v>
      </c>
      <c r="G7373" s="5">
        <v>84.0</v>
      </c>
      <c r="H7373" s="5">
        <v>10262.0</v>
      </c>
      <c r="I7373" s="1" t="s">
        <v>127</v>
      </c>
      <c r="J7373" s="1" t="s">
        <v>568</v>
      </c>
      <c r="K7373" s="1" t="s">
        <v>13</v>
      </c>
      <c r="L7373" s="1" t="s">
        <v>5</v>
      </c>
      <c r="M7373" s="1" t="s">
        <v>6</v>
      </c>
      <c r="N7373" s="1" t="s">
        <v>7</v>
      </c>
      <c r="O7373" s="6"/>
    </row>
    <row r="7374">
      <c r="A7374" s="5">
        <v>203735.0</v>
      </c>
      <c r="B7374" s="2">
        <v>46107.0</v>
      </c>
      <c r="C7374" s="1" t="s">
        <v>567</v>
      </c>
      <c r="D7374" s="3" t="s">
        <v>147</v>
      </c>
      <c r="E7374" s="4">
        <v>46107.0</v>
      </c>
      <c r="F7374" s="5">
        <v>12.0</v>
      </c>
      <c r="G7374" s="5">
        <v>253.0</v>
      </c>
      <c r="H7374" s="5">
        <v>2972.0</v>
      </c>
      <c r="I7374" s="1" t="s">
        <v>127</v>
      </c>
      <c r="J7374" s="1" t="s">
        <v>568</v>
      </c>
      <c r="K7374" s="1" t="s">
        <v>13</v>
      </c>
      <c r="L7374" s="1" t="s">
        <v>5</v>
      </c>
      <c r="M7374" s="1" t="s">
        <v>6</v>
      </c>
      <c r="N7374" s="1" t="s">
        <v>7</v>
      </c>
      <c r="O7374" s="6"/>
    </row>
    <row r="7375">
      <c r="A7375" s="5">
        <v>203735.0</v>
      </c>
      <c r="B7375" s="2">
        <v>46107.0</v>
      </c>
      <c r="C7375" s="1" t="s">
        <v>567</v>
      </c>
      <c r="D7375" s="3" t="s">
        <v>134</v>
      </c>
      <c r="E7375" s="4">
        <v>46107.0</v>
      </c>
      <c r="F7375" s="5">
        <v>105.0</v>
      </c>
      <c r="G7375" s="5">
        <v>129.0</v>
      </c>
      <c r="H7375" s="5">
        <v>13267.0</v>
      </c>
      <c r="I7375" s="1" t="s">
        <v>127</v>
      </c>
      <c r="J7375" s="1" t="s">
        <v>568</v>
      </c>
      <c r="K7375" s="1" t="s">
        <v>13</v>
      </c>
      <c r="L7375" s="1" t="s">
        <v>5</v>
      </c>
      <c r="M7375" s="1" t="s">
        <v>6</v>
      </c>
      <c r="N7375" s="1" t="s">
        <v>7</v>
      </c>
      <c r="O7375" s="6"/>
    </row>
    <row r="7376">
      <c r="A7376" s="5">
        <v>203735.0</v>
      </c>
      <c r="B7376" s="2">
        <v>46107.0</v>
      </c>
      <c r="C7376" s="1" t="s">
        <v>567</v>
      </c>
      <c r="D7376" s="3" t="s">
        <v>462</v>
      </c>
      <c r="E7376" s="4">
        <v>46107.0</v>
      </c>
      <c r="F7376" s="5">
        <v>200.0</v>
      </c>
      <c r="G7376" s="5">
        <v>34.0</v>
      </c>
      <c r="H7376" s="5">
        <v>6680.0</v>
      </c>
      <c r="I7376" s="1" t="s">
        <v>125</v>
      </c>
      <c r="J7376" s="1" t="s">
        <v>568</v>
      </c>
      <c r="K7376" s="1" t="s">
        <v>13</v>
      </c>
      <c r="L7376" s="1" t="s">
        <v>5</v>
      </c>
      <c r="M7376" s="1" t="s">
        <v>6</v>
      </c>
      <c r="N7376" s="1" t="s">
        <v>7</v>
      </c>
      <c r="O7376" s="6"/>
    </row>
    <row r="7377">
      <c r="A7377" s="5">
        <v>203735.0</v>
      </c>
      <c r="B7377" s="2">
        <v>46107.0</v>
      </c>
      <c r="C7377" s="1" t="s">
        <v>567</v>
      </c>
      <c r="D7377" s="7">
        <v>5661.0</v>
      </c>
      <c r="E7377" s="4">
        <v>46107.0</v>
      </c>
      <c r="F7377" s="5">
        <v>40.0</v>
      </c>
      <c r="G7377" s="5">
        <v>31.0</v>
      </c>
      <c r="H7377" s="5">
        <v>1229.0</v>
      </c>
      <c r="I7377" s="1" t="s">
        <v>125</v>
      </c>
      <c r="J7377" s="1" t="s">
        <v>568</v>
      </c>
      <c r="K7377" s="1" t="s">
        <v>13</v>
      </c>
      <c r="L7377" s="1" t="s">
        <v>5</v>
      </c>
      <c r="M7377" s="1" t="s">
        <v>6</v>
      </c>
      <c r="N7377" s="1" t="s">
        <v>7</v>
      </c>
      <c r="O7377" s="6"/>
    </row>
    <row r="7378">
      <c r="A7378" s="5">
        <v>203735.0</v>
      </c>
      <c r="B7378" s="2">
        <v>46107.0</v>
      </c>
      <c r="C7378" s="1" t="s">
        <v>567</v>
      </c>
      <c r="D7378" s="3" t="s">
        <v>916</v>
      </c>
      <c r="E7378" s="4">
        <v>46107.0</v>
      </c>
      <c r="F7378" s="5">
        <v>75.0</v>
      </c>
      <c r="G7378" s="5">
        <v>24.0</v>
      </c>
      <c r="H7378" s="5">
        <v>1786.0</v>
      </c>
      <c r="I7378" s="1" t="s">
        <v>127</v>
      </c>
      <c r="J7378" s="1" t="s">
        <v>568</v>
      </c>
      <c r="K7378" s="1" t="s">
        <v>13</v>
      </c>
      <c r="L7378" s="1" t="s">
        <v>5</v>
      </c>
      <c r="M7378" s="1" t="s">
        <v>6</v>
      </c>
      <c r="N7378" s="1" t="s">
        <v>7</v>
      </c>
      <c r="O7378" s="6"/>
    </row>
    <row r="7379">
      <c r="A7379" s="5">
        <v>203735.0</v>
      </c>
      <c r="B7379" s="2">
        <v>46107.0</v>
      </c>
      <c r="C7379" s="1" t="s">
        <v>567</v>
      </c>
      <c r="D7379" s="3" t="s">
        <v>690</v>
      </c>
      <c r="E7379" s="4">
        <v>46107.0</v>
      </c>
      <c r="F7379" s="5">
        <v>6.0</v>
      </c>
      <c r="G7379" s="5">
        <v>239.0</v>
      </c>
      <c r="H7379" s="5">
        <v>1403.0</v>
      </c>
      <c r="I7379" s="1" t="s">
        <v>127</v>
      </c>
      <c r="J7379" s="1" t="s">
        <v>568</v>
      </c>
      <c r="K7379" s="1" t="s">
        <v>13</v>
      </c>
      <c r="L7379" s="1" t="s">
        <v>5</v>
      </c>
      <c r="M7379" s="1" t="s">
        <v>6</v>
      </c>
      <c r="N7379" s="1" t="s">
        <v>7</v>
      </c>
      <c r="O7379" s="6"/>
    </row>
    <row r="7380">
      <c r="A7380" s="5">
        <v>203735.0</v>
      </c>
      <c r="B7380" s="2">
        <v>46107.0</v>
      </c>
      <c r="C7380" s="1" t="s">
        <v>567</v>
      </c>
      <c r="D7380" s="3" t="s">
        <v>133</v>
      </c>
      <c r="E7380" s="4">
        <v>46107.0</v>
      </c>
      <c r="F7380" s="5">
        <v>180.0</v>
      </c>
      <c r="G7380" s="5">
        <v>47.0</v>
      </c>
      <c r="H7380" s="5">
        <v>8234.0</v>
      </c>
      <c r="I7380" s="1" t="s">
        <v>125</v>
      </c>
      <c r="J7380" s="1" t="s">
        <v>568</v>
      </c>
      <c r="K7380" s="1" t="s">
        <v>13</v>
      </c>
      <c r="L7380" s="1" t="s">
        <v>5</v>
      </c>
      <c r="M7380" s="1" t="s">
        <v>6</v>
      </c>
      <c r="N7380" s="1" t="s">
        <v>7</v>
      </c>
      <c r="O7380" s="6"/>
    </row>
    <row r="7381">
      <c r="A7381" s="5">
        <v>203735.0</v>
      </c>
      <c r="B7381" s="2">
        <v>46107.0</v>
      </c>
      <c r="C7381" s="1" t="s">
        <v>567</v>
      </c>
      <c r="D7381" s="3" t="s">
        <v>461</v>
      </c>
      <c r="E7381" s="4">
        <v>46107.0</v>
      </c>
      <c r="F7381" s="5">
        <v>75.0</v>
      </c>
      <c r="G7381" s="5">
        <v>41.0</v>
      </c>
      <c r="H7381" s="5">
        <v>2998.0</v>
      </c>
      <c r="I7381" s="1" t="s">
        <v>127</v>
      </c>
      <c r="J7381" s="1" t="s">
        <v>568</v>
      </c>
      <c r="K7381" s="1" t="s">
        <v>13</v>
      </c>
      <c r="L7381" s="1" t="s">
        <v>5</v>
      </c>
      <c r="M7381" s="1" t="s">
        <v>6</v>
      </c>
      <c r="N7381" s="1" t="s">
        <v>7</v>
      </c>
      <c r="O7381" s="6"/>
    </row>
    <row r="7382">
      <c r="A7382" s="5">
        <v>203735.0</v>
      </c>
      <c r="B7382" s="2">
        <v>46107.0</v>
      </c>
      <c r="C7382" s="1" t="s">
        <v>567</v>
      </c>
      <c r="D7382" s="3" t="s">
        <v>532</v>
      </c>
      <c r="E7382" s="4">
        <v>46107.0</v>
      </c>
      <c r="F7382" s="5">
        <v>75.0</v>
      </c>
      <c r="G7382" s="5">
        <v>46.0</v>
      </c>
      <c r="H7382" s="5">
        <v>3379.0</v>
      </c>
      <c r="I7382" s="1" t="s">
        <v>127</v>
      </c>
      <c r="J7382" s="1" t="s">
        <v>568</v>
      </c>
      <c r="K7382" s="1" t="s">
        <v>13</v>
      </c>
      <c r="L7382" s="1" t="s">
        <v>5</v>
      </c>
      <c r="M7382" s="1" t="s">
        <v>6</v>
      </c>
      <c r="N7382" s="1" t="s">
        <v>7</v>
      </c>
      <c r="O7382" s="6"/>
    </row>
    <row r="7383">
      <c r="A7383" s="5">
        <v>203735.0</v>
      </c>
      <c r="B7383" s="2">
        <v>46107.0</v>
      </c>
      <c r="C7383" s="1" t="s">
        <v>567</v>
      </c>
      <c r="D7383" s="3" t="s">
        <v>728</v>
      </c>
      <c r="E7383" s="4">
        <v>46107.0</v>
      </c>
      <c r="F7383" s="5">
        <v>225.0</v>
      </c>
      <c r="G7383" s="5">
        <v>28.0</v>
      </c>
      <c r="H7383" s="5">
        <v>6192.0</v>
      </c>
      <c r="I7383" s="1" t="s">
        <v>127</v>
      </c>
      <c r="J7383" s="1" t="s">
        <v>568</v>
      </c>
      <c r="K7383" s="1" t="s">
        <v>13</v>
      </c>
      <c r="L7383" s="1" t="s">
        <v>5</v>
      </c>
      <c r="M7383" s="1" t="s">
        <v>6</v>
      </c>
      <c r="N7383" s="1" t="s">
        <v>7</v>
      </c>
      <c r="O7383" s="6"/>
    </row>
    <row r="7384">
      <c r="A7384" s="5">
        <v>203735.0</v>
      </c>
      <c r="B7384" s="2">
        <v>46107.0</v>
      </c>
      <c r="C7384" s="1" t="s">
        <v>567</v>
      </c>
      <c r="D7384" s="3" t="s">
        <v>390</v>
      </c>
      <c r="E7384" s="4">
        <v>46107.0</v>
      </c>
      <c r="F7384" s="5">
        <v>10.0</v>
      </c>
      <c r="G7384" s="5">
        <v>120.0</v>
      </c>
      <c r="H7384" s="5">
        <v>1176.0</v>
      </c>
      <c r="I7384" s="1" t="s">
        <v>125</v>
      </c>
      <c r="J7384" s="1" t="s">
        <v>568</v>
      </c>
      <c r="K7384" s="1" t="s">
        <v>13</v>
      </c>
      <c r="L7384" s="1" t="s">
        <v>5</v>
      </c>
      <c r="M7384" s="1" t="s">
        <v>6</v>
      </c>
      <c r="N7384" s="1" t="s">
        <v>7</v>
      </c>
      <c r="O7384" s="6"/>
    </row>
    <row r="7385">
      <c r="A7385" s="5">
        <v>203735.0</v>
      </c>
      <c r="B7385" s="2">
        <v>46107.0</v>
      </c>
      <c r="C7385" s="1" t="s">
        <v>567</v>
      </c>
      <c r="D7385" s="3" t="s">
        <v>530</v>
      </c>
      <c r="E7385" s="4">
        <v>46107.0</v>
      </c>
      <c r="F7385" s="5">
        <v>6.0</v>
      </c>
      <c r="G7385" s="5">
        <v>329.0</v>
      </c>
      <c r="H7385" s="5">
        <v>1935.0</v>
      </c>
      <c r="I7385" s="1" t="s">
        <v>127</v>
      </c>
      <c r="J7385" s="1" t="s">
        <v>568</v>
      </c>
      <c r="K7385" s="1" t="s">
        <v>13</v>
      </c>
      <c r="L7385" s="1" t="s">
        <v>5</v>
      </c>
      <c r="M7385" s="1" t="s">
        <v>6</v>
      </c>
      <c r="N7385" s="1" t="s">
        <v>7</v>
      </c>
      <c r="O7385" s="6"/>
    </row>
    <row r="7386">
      <c r="A7386" s="5">
        <v>203735.0</v>
      </c>
      <c r="B7386" s="2">
        <v>46107.0</v>
      </c>
      <c r="C7386" s="1" t="s">
        <v>567</v>
      </c>
      <c r="D7386" s="3" t="s">
        <v>528</v>
      </c>
      <c r="E7386" s="4">
        <v>46107.0</v>
      </c>
      <c r="F7386" s="5">
        <v>140.0</v>
      </c>
      <c r="G7386" s="5">
        <v>77.0</v>
      </c>
      <c r="H7386" s="5">
        <v>10527.0</v>
      </c>
      <c r="I7386" s="1" t="s">
        <v>125</v>
      </c>
      <c r="J7386" s="1" t="s">
        <v>568</v>
      </c>
      <c r="K7386" s="1" t="s">
        <v>13</v>
      </c>
      <c r="L7386" s="1" t="s">
        <v>5</v>
      </c>
      <c r="M7386" s="1" t="s">
        <v>6</v>
      </c>
      <c r="N7386" s="1" t="s">
        <v>7</v>
      </c>
      <c r="O7386" s="6"/>
    </row>
    <row r="7387">
      <c r="A7387" s="5">
        <v>203735.0</v>
      </c>
      <c r="B7387" s="2">
        <v>46107.0</v>
      </c>
      <c r="C7387" s="1" t="s">
        <v>567</v>
      </c>
      <c r="D7387" s="3" t="s">
        <v>1163</v>
      </c>
      <c r="E7387" s="4">
        <v>46107.0</v>
      </c>
      <c r="F7387" s="5">
        <v>100.0</v>
      </c>
      <c r="G7387" s="5">
        <v>88.0</v>
      </c>
      <c r="H7387" s="5">
        <v>8641.0</v>
      </c>
      <c r="I7387" s="1" t="s">
        <v>127</v>
      </c>
      <c r="J7387" s="1" t="s">
        <v>568</v>
      </c>
      <c r="K7387" s="1" t="s">
        <v>13</v>
      </c>
      <c r="L7387" s="1" t="s">
        <v>5</v>
      </c>
      <c r="M7387" s="1" t="s">
        <v>6</v>
      </c>
      <c r="N7387" s="1" t="s">
        <v>7</v>
      </c>
      <c r="O7387" s="6"/>
    </row>
    <row r="7388">
      <c r="A7388" s="5">
        <v>203735.0</v>
      </c>
      <c r="B7388" s="2">
        <v>46107.0</v>
      </c>
      <c r="C7388" s="1" t="s">
        <v>567</v>
      </c>
      <c r="D7388" s="3" t="s">
        <v>141</v>
      </c>
      <c r="E7388" s="4">
        <v>46107.0</v>
      </c>
      <c r="F7388" s="5">
        <v>60.0</v>
      </c>
      <c r="G7388" s="5">
        <v>27.0</v>
      </c>
      <c r="H7388" s="5">
        <v>1599.0</v>
      </c>
      <c r="I7388" s="1" t="s">
        <v>127</v>
      </c>
      <c r="J7388" s="1" t="s">
        <v>568</v>
      </c>
      <c r="K7388" s="1" t="s">
        <v>13</v>
      </c>
      <c r="L7388" s="1" t="s">
        <v>5</v>
      </c>
      <c r="M7388" s="1" t="s">
        <v>6</v>
      </c>
      <c r="N7388" s="1" t="s">
        <v>7</v>
      </c>
      <c r="O7388" s="6"/>
    </row>
    <row r="7389">
      <c r="A7389" s="5">
        <v>203735.0</v>
      </c>
      <c r="B7389" s="2">
        <v>46107.0</v>
      </c>
      <c r="C7389" s="1" t="s">
        <v>567</v>
      </c>
      <c r="D7389" s="3" t="s">
        <v>537</v>
      </c>
      <c r="E7389" s="4">
        <v>46107.0</v>
      </c>
      <c r="F7389" s="5">
        <v>72.0</v>
      </c>
      <c r="G7389" s="5">
        <v>68.0</v>
      </c>
      <c r="H7389" s="5">
        <v>4768.0</v>
      </c>
      <c r="I7389" s="1" t="s">
        <v>125</v>
      </c>
      <c r="J7389" s="1" t="s">
        <v>568</v>
      </c>
      <c r="K7389" s="1" t="s">
        <v>13</v>
      </c>
      <c r="L7389" s="1" t="s">
        <v>5</v>
      </c>
      <c r="M7389" s="1" t="s">
        <v>6</v>
      </c>
      <c r="N7389" s="1" t="s">
        <v>7</v>
      </c>
      <c r="O7389" s="6"/>
    </row>
    <row r="7390">
      <c r="A7390" s="5">
        <v>203735.0</v>
      </c>
      <c r="B7390" s="2">
        <v>46107.0</v>
      </c>
      <c r="C7390" s="1" t="s">
        <v>567</v>
      </c>
      <c r="D7390" s="3" t="s">
        <v>651</v>
      </c>
      <c r="E7390" s="4">
        <v>46107.0</v>
      </c>
      <c r="F7390" s="5">
        <v>200.0</v>
      </c>
      <c r="G7390" s="5">
        <v>43.0</v>
      </c>
      <c r="H7390" s="5">
        <v>8481.0</v>
      </c>
      <c r="I7390" s="1" t="s">
        <v>127</v>
      </c>
      <c r="J7390" s="1" t="s">
        <v>568</v>
      </c>
      <c r="K7390" s="1" t="s">
        <v>13</v>
      </c>
      <c r="L7390" s="1" t="s">
        <v>5</v>
      </c>
      <c r="M7390" s="1" t="s">
        <v>6</v>
      </c>
      <c r="N7390" s="1" t="s">
        <v>7</v>
      </c>
      <c r="O7390" s="6"/>
    </row>
    <row r="7391">
      <c r="A7391" s="5">
        <v>203735.0</v>
      </c>
      <c r="B7391" s="2">
        <v>46107.0</v>
      </c>
      <c r="C7391" s="1" t="s">
        <v>567</v>
      </c>
      <c r="D7391" s="3" t="s">
        <v>453</v>
      </c>
      <c r="E7391" s="4">
        <v>46107.0</v>
      </c>
      <c r="F7391" s="5">
        <v>70.0</v>
      </c>
      <c r="G7391" s="5">
        <v>529.0</v>
      </c>
      <c r="H7391" s="5">
        <v>36265.0</v>
      </c>
      <c r="I7391" s="1" t="s">
        <v>125</v>
      </c>
      <c r="J7391" s="1" t="s">
        <v>568</v>
      </c>
      <c r="K7391" s="1" t="s">
        <v>13</v>
      </c>
      <c r="L7391" s="1" t="s">
        <v>5</v>
      </c>
      <c r="M7391" s="1" t="s">
        <v>6</v>
      </c>
      <c r="N7391" s="1" t="s">
        <v>7</v>
      </c>
      <c r="O7391" s="6"/>
    </row>
    <row r="7392">
      <c r="A7392" s="5">
        <v>203735.0</v>
      </c>
      <c r="B7392" s="2">
        <v>46107.0</v>
      </c>
      <c r="C7392" s="1" t="s">
        <v>567</v>
      </c>
      <c r="D7392" s="3" t="s">
        <v>459</v>
      </c>
      <c r="E7392" s="4">
        <v>46107.0</v>
      </c>
      <c r="F7392" s="5">
        <v>10.0</v>
      </c>
      <c r="G7392" s="5">
        <v>306.0</v>
      </c>
      <c r="H7392" s="5">
        <v>2997.0</v>
      </c>
      <c r="I7392" s="1" t="s">
        <v>127</v>
      </c>
      <c r="J7392" s="1" t="s">
        <v>568</v>
      </c>
      <c r="K7392" s="1" t="s">
        <v>13</v>
      </c>
      <c r="L7392" s="1" t="s">
        <v>5</v>
      </c>
      <c r="M7392" s="1" t="s">
        <v>6</v>
      </c>
      <c r="N7392" s="1" t="s">
        <v>7</v>
      </c>
      <c r="O7392" s="6"/>
    </row>
    <row r="7393">
      <c r="A7393" s="5">
        <v>203735.0</v>
      </c>
      <c r="B7393" s="2">
        <v>46107.0</v>
      </c>
      <c r="C7393" s="1" t="s">
        <v>567</v>
      </c>
      <c r="D7393" s="3" t="s">
        <v>687</v>
      </c>
      <c r="E7393" s="4">
        <v>46107.0</v>
      </c>
      <c r="F7393" s="5">
        <v>75.0</v>
      </c>
      <c r="G7393" s="5">
        <v>34.0</v>
      </c>
      <c r="H7393" s="5">
        <v>2516.0</v>
      </c>
      <c r="I7393" s="1" t="s">
        <v>127</v>
      </c>
      <c r="J7393" s="1" t="s">
        <v>568</v>
      </c>
      <c r="K7393" s="1" t="s">
        <v>13</v>
      </c>
      <c r="L7393" s="1" t="s">
        <v>5</v>
      </c>
      <c r="M7393" s="1" t="s">
        <v>6</v>
      </c>
      <c r="N7393" s="1" t="s">
        <v>7</v>
      </c>
      <c r="O7393" s="6"/>
    </row>
    <row r="7394">
      <c r="A7394" s="5">
        <v>203735.0</v>
      </c>
      <c r="B7394" s="2">
        <v>46107.0</v>
      </c>
      <c r="C7394" s="1" t="s">
        <v>567</v>
      </c>
      <c r="D7394" s="3" t="s">
        <v>455</v>
      </c>
      <c r="E7394" s="4">
        <v>46107.0</v>
      </c>
      <c r="F7394" s="5">
        <v>120.0</v>
      </c>
      <c r="G7394" s="5">
        <v>62.0</v>
      </c>
      <c r="H7394" s="5">
        <v>7319.0</v>
      </c>
      <c r="I7394" s="1" t="s">
        <v>127</v>
      </c>
      <c r="J7394" s="1" t="s">
        <v>568</v>
      </c>
      <c r="K7394" s="1" t="s">
        <v>13</v>
      </c>
      <c r="L7394" s="1" t="s">
        <v>5</v>
      </c>
      <c r="M7394" s="1" t="s">
        <v>6</v>
      </c>
      <c r="N7394" s="1" t="s">
        <v>7</v>
      </c>
      <c r="O7394" s="6"/>
    </row>
    <row r="7395">
      <c r="A7395" s="5">
        <v>203735.0</v>
      </c>
      <c r="B7395" s="2">
        <v>46107.0</v>
      </c>
      <c r="C7395" s="1" t="s">
        <v>567</v>
      </c>
      <c r="D7395" s="7">
        <v>5171.0</v>
      </c>
      <c r="E7395" s="4">
        <v>46107.0</v>
      </c>
      <c r="F7395" s="5">
        <v>50.0</v>
      </c>
      <c r="G7395" s="5">
        <v>130.0</v>
      </c>
      <c r="H7395" s="5">
        <v>6379.0</v>
      </c>
      <c r="I7395" s="1" t="s">
        <v>125</v>
      </c>
      <c r="J7395" s="1" t="s">
        <v>568</v>
      </c>
      <c r="K7395" s="1" t="s">
        <v>13</v>
      </c>
      <c r="L7395" s="1" t="s">
        <v>5</v>
      </c>
      <c r="M7395" s="1" t="s">
        <v>6</v>
      </c>
      <c r="N7395" s="1" t="s">
        <v>7</v>
      </c>
      <c r="O7395" s="6"/>
    </row>
    <row r="7396">
      <c r="A7396" s="5">
        <v>203735.0</v>
      </c>
      <c r="B7396" s="2">
        <v>46107.0</v>
      </c>
      <c r="C7396" s="1" t="s">
        <v>567</v>
      </c>
      <c r="D7396" s="3" t="s">
        <v>370</v>
      </c>
      <c r="E7396" s="4">
        <v>46107.0</v>
      </c>
      <c r="F7396" s="5">
        <v>10.0</v>
      </c>
      <c r="G7396" s="5">
        <v>1402.0</v>
      </c>
      <c r="H7396" s="5">
        <v>13735.0</v>
      </c>
      <c r="I7396" s="1" t="s">
        <v>127</v>
      </c>
      <c r="J7396" s="1" t="s">
        <v>568</v>
      </c>
      <c r="K7396" s="1" t="s">
        <v>13</v>
      </c>
      <c r="L7396" s="1" t="s">
        <v>5</v>
      </c>
      <c r="M7396" s="1" t="s">
        <v>6</v>
      </c>
      <c r="N7396" s="1" t="s">
        <v>7</v>
      </c>
      <c r="O7396" s="6"/>
    </row>
    <row r="7397">
      <c r="A7397" s="5">
        <v>203735.0</v>
      </c>
      <c r="B7397" s="2">
        <v>46107.0</v>
      </c>
      <c r="C7397" s="1" t="s">
        <v>567</v>
      </c>
      <c r="D7397" s="3" t="s">
        <v>146</v>
      </c>
      <c r="E7397" s="4">
        <v>46107.0</v>
      </c>
      <c r="F7397" s="5">
        <v>50.0</v>
      </c>
      <c r="G7397" s="5">
        <v>53.0</v>
      </c>
      <c r="H7397" s="5">
        <v>2603.0</v>
      </c>
      <c r="I7397" s="1" t="s">
        <v>127</v>
      </c>
      <c r="J7397" s="1" t="s">
        <v>568</v>
      </c>
      <c r="K7397" s="1" t="s">
        <v>13</v>
      </c>
      <c r="L7397" s="1" t="s">
        <v>5</v>
      </c>
      <c r="M7397" s="1" t="s">
        <v>6</v>
      </c>
      <c r="N7397" s="1" t="s">
        <v>7</v>
      </c>
      <c r="O7397" s="6"/>
    </row>
    <row r="7398">
      <c r="A7398" s="5">
        <v>203735.0</v>
      </c>
      <c r="B7398" s="2">
        <v>46107.0</v>
      </c>
      <c r="C7398" s="1" t="s">
        <v>567</v>
      </c>
      <c r="D7398" s="3" t="s">
        <v>365</v>
      </c>
      <c r="E7398" s="4">
        <v>46107.0</v>
      </c>
      <c r="F7398" s="5">
        <v>28.0</v>
      </c>
      <c r="G7398" s="5">
        <v>104.0</v>
      </c>
      <c r="H7398" s="5">
        <v>2859.0</v>
      </c>
      <c r="I7398" s="1" t="s">
        <v>127</v>
      </c>
      <c r="J7398" s="1" t="s">
        <v>568</v>
      </c>
      <c r="K7398" s="1" t="s">
        <v>13</v>
      </c>
      <c r="L7398" s="1" t="s">
        <v>5</v>
      </c>
      <c r="M7398" s="1" t="s">
        <v>6</v>
      </c>
      <c r="N7398" s="1" t="s">
        <v>7</v>
      </c>
      <c r="O7398" s="6"/>
    </row>
    <row r="7399">
      <c r="A7399" s="5">
        <v>203735.0</v>
      </c>
      <c r="B7399" s="2">
        <v>46107.0</v>
      </c>
      <c r="C7399" s="1" t="s">
        <v>567</v>
      </c>
      <c r="D7399" s="3" t="s">
        <v>208</v>
      </c>
      <c r="E7399" s="4">
        <v>46107.0</v>
      </c>
      <c r="F7399" s="5">
        <v>70.0</v>
      </c>
      <c r="G7399" s="5">
        <v>742.0</v>
      </c>
      <c r="H7399" s="5">
        <v>50920.0</v>
      </c>
      <c r="I7399" s="1" t="s">
        <v>125</v>
      </c>
      <c r="J7399" s="1" t="s">
        <v>568</v>
      </c>
      <c r="K7399" s="1" t="s">
        <v>13</v>
      </c>
      <c r="L7399" s="1" t="s">
        <v>5</v>
      </c>
      <c r="M7399" s="1" t="s">
        <v>6</v>
      </c>
      <c r="N7399" s="1" t="s">
        <v>7</v>
      </c>
      <c r="O7399" s="6"/>
    </row>
    <row r="7400">
      <c r="A7400" s="5">
        <v>203735.0</v>
      </c>
      <c r="B7400" s="2">
        <v>46107.0</v>
      </c>
      <c r="C7400" s="1" t="s">
        <v>567</v>
      </c>
      <c r="D7400" s="7">
        <v>5907.0</v>
      </c>
      <c r="E7400" s="4">
        <v>46107.0</v>
      </c>
      <c r="F7400" s="5">
        <v>30.0</v>
      </c>
      <c r="G7400" s="5">
        <v>42.0</v>
      </c>
      <c r="H7400" s="5">
        <v>1242.0</v>
      </c>
      <c r="I7400" s="1" t="s">
        <v>125</v>
      </c>
      <c r="J7400" s="1" t="s">
        <v>568</v>
      </c>
      <c r="K7400" s="1" t="s">
        <v>13</v>
      </c>
      <c r="L7400" s="1" t="s">
        <v>5</v>
      </c>
      <c r="M7400" s="1" t="s">
        <v>6</v>
      </c>
      <c r="N7400" s="1" t="s">
        <v>7</v>
      </c>
      <c r="O7400" s="6"/>
    </row>
    <row r="7401">
      <c r="A7401" s="5">
        <v>203735.0</v>
      </c>
      <c r="B7401" s="2">
        <v>46107.0</v>
      </c>
      <c r="C7401" s="1" t="s">
        <v>567</v>
      </c>
      <c r="D7401" s="3" t="s">
        <v>457</v>
      </c>
      <c r="E7401" s="4">
        <v>46107.0</v>
      </c>
      <c r="F7401" s="5">
        <v>22.0</v>
      </c>
      <c r="G7401" s="5">
        <v>98.0</v>
      </c>
      <c r="H7401" s="5">
        <v>2109.0</v>
      </c>
      <c r="I7401" s="1" t="s">
        <v>127</v>
      </c>
      <c r="J7401" s="1" t="s">
        <v>568</v>
      </c>
      <c r="K7401" s="1" t="s">
        <v>13</v>
      </c>
      <c r="L7401" s="1" t="s">
        <v>5</v>
      </c>
      <c r="M7401" s="1" t="s">
        <v>6</v>
      </c>
      <c r="N7401" s="1" t="s">
        <v>7</v>
      </c>
      <c r="O7401" s="6"/>
    </row>
    <row r="7402">
      <c r="A7402" s="5">
        <v>203735.0</v>
      </c>
      <c r="B7402" s="2">
        <v>46107.0</v>
      </c>
      <c r="C7402" s="1" t="s">
        <v>567</v>
      </c>
      <c r="D7402" s="3" t="s">
        <v>543</v>
      </c>
      <c r="E7402" s="4">
        <v>46107.0</v>
      </c>
      <c r="F7402" s="5">
        <v>40.0</v>
      </c>
      <c r="G7402" s="5">
        <v>178.0</v>
      </c>
      <c r="H7402" s="5">
        <v>6988.0</v>
      </c>
      <c r="I7402" s="1" t="s">
        <v>127</v>
      </c>
      <c r="J7402" s="1" t="s">
        <v>568</v>
      </c>
      <c r="K7402" s="1" t="s">
        <v>13</v>
      </c>
      <c r="L7402" s="1" t="s">
        <v>5</v>
      </c>
      <c r="M7402" s="1" t="s">
        <v>6</v>
      </c>
      <c r="N7402" s="1" t="s">
        <v>7</v>
      </c>
      <c r="O7402" s="6"/>
    </row>
    <row r="7403">
      <c r="A7403" s="5">
        <v>203735.0</v>
      </c>
      <c r="B7403" s="2">
        <v>46107.0</v>
      </c>
      <c r="C7403" s="1" t="s">
        <v>567</v>
      </c>
      <c r="D7403" s="3" t="s">
        <v>710</v>
      </c>
      <c r="E7403" s="4">
        <v>46107.0</v>
      </c>
      <c r="F7403" s="5">
        <v>64.0</v>
      </c>
      <c r="G7403" s="5">
        <v>71.0</v>
      </c>
      <c r="H7403" s="5">
        <v>4434.0</v>
      </c>
      <c r="I7403" s="1" t="s">
        <v>127</v>
      </c>
      <c r="J7403" s="1" t="s">
        <v>568</v>
      </c>
      <c r="K7403" s="1" t="s">
        <v>13</v>
      </c>
      <c r="L7403" s="1" t="s">
        <v>5</v>
      </c>
      <c r="M7403" s="1" t="s">
        <v>6</v>
      </c>
      <c r="N7403" s="1" t="s">
        <v>7</v>
      </c>
      <c r="O7403" s="6"/>
    </row>
    <row r="7404">
      <c r="A7404" s="5">
        <v>203735.0</v>
      </c>
      <c r="B7404" s="2">
        <v>46107.0</v>
      </c>
      <c r="C7404" s="1" t="s">
        <v>567</v>
      </c>
      <c r="D7404" s="3" t="s">
        <v>449</v>
      </c>
      <c r="E7404" s="4">
        <v>46107.0</v>
      </c>
      <c r="F7404" s="5">
        <v>15.0</v>
      </c>
      <c r="G7404" s="5">
        <v>844.0</v>
      </c>
      <c r="H7404" s="5">
        <v>12402.0</v>
      </c>
      <c r="I7404" s="1" t="s">
        <v>125</v>
      </c>
      <c r="J7404" s="1" t="s">
        <v>568</v>
      </c>
      <c r="K7404" s="1" t="s">
        <v>13</v>
      </c>
      <c r="L7404" s="1" t="s">
        <v>5</v>
      </c>
      <c r="M7404" s="1" t="s">
        <v>6</v>
      </c>
      <c r="N7404" s="1" t="s">
        <v>7</v>
      </c>
      <c r="O7404" s="6"/>
    </row>
    <row r="7405">
      <c r="A7405" s="5">
        <v>203735.0</v>
      </c>
      <c r="B7405" s="2">
        <v>46107.0</v>
      </c>
      <c r="C7405" s="1" t="s">
        <v>567</v>
      </c>
      <c r="D7405" s="3" t="s">
        <v>139</v>
      </c>
      <c r="E7405" s="4">
        <v>46107.0</v>
      </c>
      <c r="F7405" s="5">
        <v>96.0</v>
      </c>
      <c r="G7405" s="5">
        <v>95.0</v>
      </c>
      <c r="H7405" s="5">
        <v>8923.0</v>
      </c>
      <c r="I7405" s="1" t="s">
        <v>127</v>
      </c>
      <c r="J7405" s="1" t="s">
        <v>568</v>
      </c>
      <c r="K7405" s="1" t="s">
        <v>13</v>
      </c>
      <c r="L7405" s="1" t="s">
        <v>5</v>
      </c>
      <c r="M7405" s="1" t="s">
        <v>6</v>
      </c>
      <c r="N7405" s="1" t="s">
        <v>7</v>
      </c>
      <c r="O7405" s="6"/>
    </row>
    <row r="7406">
      <c r="A7406" s="5">
        <v>203735.0</v>
      </c>
      <c r="B7406" s="2">
        <v>46107.0</v>
      </c>
      <c r="C7406" s="1" t="s">
        <v>567</v>
      </c>
      <c r="D7406" s="3" t="s">
        <v>523</v>
      </c>
      <c r="E7406" s="4">
        <v>46107.0</v>
      </c>
      <c r="F7406" s="5">
        <v>40.0</v>
      </c>
      <c r="G7406" s="5">
        <v>36.0</v>
      </c>
      <c r="H7406" s="5">
        <v>1406.0</v>
      </c>
      <c r="I7406" s="1" t="s">
        <v>127</v>
      </c>
      <c r="J7406" s="1" t="s">
        <v>568</v>
      </c>
      <c r="K7406" s="1" t="s">
        <v>13</v>
      </c>
      <c r="L7406" s="1" t="s">
        <v>5</v>
      </c>
      <c r="M7406" s="1" t="s">
        <v>6</v>
      </c>
      <c r="N7406" s="1" t="s">
        <v>7</v>
      </c>
      <c r="O7406" s="6"/>
    </row>
    <row r="7407">
      <c r="A7407" s="5">
        <v>203735.0</v>
      </c>
      <c r="B7407" s="2">
        <v>46107.0</v>
      </c>
      <c r="C7407" s="1" t="s">
        <v>567</v>
      </c>
      <c r="D7407" s="3" t="s">
        <v>655</v>
      </c>
      <c r="E7407" s="4">
        <v>46107.0</v>
      </c>
      <c r="F7407" s="5">
        <v>10.0</v>
      </c>
      <c r="G7407" s="5">
        <v>420.0</v>
      </c>
      <c r="H7407" s="5">
        <v>4119.0</v>
      </c>
      <c r="I7407" s="1" t="s">
        <v>127</v>
      </c>
      <c r="J7407" s="1" t="s">
        <v>568</v>
      </c>
      <c r="K7407" s="1" t="s">
        <v>13</v>
      </c>
      <c r="L7407" s="1" t="s">
        <v>5</v>
      </c>
      <c r="M7407" s="1" t="s">
        <v>6</v>
      </c>
      <c r="N7407" s="1" t="s">
        <v>7</v>
      </c>
      <c r="O7407" s="6"/>
    </row>
    <row r="7408">
      <c r="A7408" s="5">
        <v>203735.0</v>
      </c>
      <c r="B7408" s="2">
        <v>46107.0</v>
      </c>
      <c r="C7408" s="1" t="s">
        <v>567</v>
      </c>
      <c r="D7408" s="3" t="s">
        <v>368</v>
      </c>
      <c r="E7408" s="4">
        <v>46107.0</v>
      </c>
      <c r="F7408" s="5">
        <v>8.0</v>
      </c>
      <c r="G7408" s="5">
        <v>279.0</v>
      </c>
      <c r="H7408" s="5">
        <v>2190.0</v>
      </c>
      <c r="I7408" s="1" t="s">
        <v>127</v>
      </c>
      <c r="J7408" s="1" t="s">
        <v>568</v>
      </c>
      <c r="K7408" s="1" t="s">
        <v>13</v>
      </c>
      <c r="L7408" s="1" t="s">
        <v>5</v>
      </c>
      <c r="M7408" s="1" t="s">
        <v>6</v>
      </c>
      <c r="N7408" s="1" t="s">
        <v>7</v>
      </c>
      <c r="O7408" s="6"/>
    </row>
    <row r="7409">
      <c r="A7409" s="5">
        <v>203735.0</v>
      </c>
      <c r="B7409" s="2">
        <v>46107.0</v>
      </c>
      <c r="C7409" s="1" t="s">
        <v>567</v>
      </c>
      <c r="D7409" s="3" t="s">
        <v>652</v>
      </c>
      <c r="E7409" s="4">
        <v>46107.0</v>
      </c>
      <c r="F7409" s="5">
        <v>90.0</v>
      </c>
      <c r="G7409" s="5">
        <v>112.0</v>
      </c>
      <c r="H7409" s="5">
        <v>9871.0</v>
      </c>
      <c r="I7409" s="1" t="s">
        <v>127</v>
      </c>
      <c r="J7409" s="1" t="s">
        <v>568</v>
      </c>
      <c r="K7409" s="1" t="s">
        <v>13</v>
      </c>
      <c r="L7409" s="1" t="s">
        <v>5</v>
      </c>
      <c r="M7409" s="1" t="s">
        <v>6</v>
      </c>
      <c r="N7409" s="1" t="s">
        <v>7</v>
      </c>
      <c r="O7409" s="6"/>
    </row>
    <row r="7410">
      <c r="A7410" s="5">
        <v>203735.0</v>
      </c>
      <c r="B7410" s="2">
        <v>46107.0</v>
      </c>
      <c r="C7410" s="1" t="s">
        <v>567</v>
      </c>
      <c r="D7410" s="3" t="s">
        <v>214</v>
      </c>
      <c r="E7410" s="4">
        <v>46107.0</v>
      </c>
      <c r="F7410" s="5">
        <v>30.0</v>
      </c>
      <c r="G7410" s="5">
        <v>1059.0</v>
      </c>
      <c r="H7410" s="5">
        <v>31130.0</v>
      </c>
      <c r="I7410" s="1" t="s">
        <v>125</v>
      </c>
      <c r="J7410" s="1" t="s">
        <v>568</v>
      </c>
      <c r="K7410" s="1" t="s">
        <v>13</v>
      </c>
      <c r="L7410" s="1" t="s">
        <v>5</v>
      </c>
      <c r="M7410" s="1" t="s">
        <v>6</v>
      </c>
      <c r="N7410" s="1" t="s">
        <v>7</v>
      </c>
      <c r="O7410" s="6"/>
    </row>
    <row r="7411">
      <c r="A7411" s="5">
        <v>203735.0</v>
      </c>
      <c r="B7411" s="2">
        <v>46107.0</v>
      </c>
      <c r="C7411" s="1" t="s">
        <v>567</v>
      </c>
      <c r="D7411" s="7">
        <v>5107.0</v>
      </c>
      <c r="E7411" s="4">
        <v>46107.0</v>
      </c>
      <c r="F7411" s="5">
        <v>24.0</v>
      </c>
      <c r="G7411" s="5">
        <v>47.0</v>
      </c>
      <c r="H7411" s="5">
        <v>1098.0</v>
      </c>
      <c r="I7411" s="1" t="s">
        <v>125</v>
      </c>
      <c r="J7411" s="1" t="s">
        <v>568</v>
      </c>
      <c r="K7411" s="1" t="s">
        <v>13</v>
      </c>
      <c r="L7411" s="1" t="s">
        <v>5</v>
      </c>
      <c r="M7411" s="1" t="s">
        <v>6</v>
      </c>
      <c r="N7411" s="1" t="s">
        <v>7</v>
      </c>
      <c r="O7411" s="6"/>
    </row>
    <row r="7412">
      <c r="A7412" s="5">
        <v>203735.0</v>
      </c>
      <c r="B7412" s="2">
        <v>46107.0</v>
      </c>
      <c r="C7412" s="1" t="s">
        <v>567</v>
      </c>
      <c r="D7412" s="3" t="s">
        <v>450</v>
      </c>
      <c r="E7412" s="4">
        <v>46107.0</v>
      </c>
      <c r="F7412" s="5">
        <v>90.0</v>
      </c>
      <c r="G7412" s="5">
        <v>51.0</v>
      </c>
      <c r="H7412" s="5">
        <v>4529.0</v>
      </c>
      <c r="I7412" s="1" t="s">
        <v>127</v>
      </c>
      <c r="J7412" s="1" t="s">
        <v>568</v>
      </c>
      <c r="K7412" s="1" t="s">
        <v>13</v>
      </c>
      <c r="L7412" s="1" t="s">
        <v>5</v>
      </c>
      <c r="M7412" s="1" t="s">
        <v>6</v>
      </c>
      <c r="N7412" s="1" t="s">
        <v>7</v>
      </c>
      <c r="O7412" s="6"/>
    </row>
    <row r="7413">
      <c r="A7413" s="5">
        <v>203735.0</v>
      </c>
      <c r="B7413" s="2">
        <v>46107.0</v>
      </c>
      <c r="C7413" s="1" t="s">
        <v>567</v>
      </c>
      <c r="D7413" s="7">
        <v>5607.0</v>
      </c>
      <c r="E7413" s="4">
        <v>46107.0</v>
      </c>
      <c r="F7413" s="5">
        <v>18.0</v>
      </c>
      <c r="G7413" s="5">
        <v>111.0</v>
      </c>
      <c r="H7413" s="5">
        <v>1961.0</v>
      </c>
      <c r="I7413" s="1" t="s">
        <v>125</v>
      </c>
      <c r="J7413" s="1" t="s">
        <v>568</v>
      </c>
      <c r="K7413" s="1" t="s">
        <v>13</v>
      </c>
      <c r="L7413" s="1" t="s">
        <v>5</v>
      </c>
      <c r="M7413" s="1" t="s">
        <v>6</v>
      </c>
      <c r="N7413" s="1" t="s">
        <v>7</v>
      </c>
      <c r="O7413" s="6"/>
    </row>
    <row r="7414">
      <c r="A7414" s="5">
        <v>203735.0</v>
      </c>
      <c r="B7414" s="2">
        <v>46107.0</v>
      </c>
      <c r="C7414" s="1" t="s">
        <v>567</v>
      </c>
      <c r="D7414" s="3" t="s">
        <v>535</v>
      </c>
      <c r="E7414" s="4">
        <v>46107.0</v>
      </c>
      <c r="F7414" s="5">
        <v>36.0</v>
      </c>
      <c r="G7414" s="5">
        <v>111.0</v>
      </c>
      <c r="H7414" s="5">
        <v>3929.0</v>
      </c>
      <c r="I7414" s="1" t="s">
        <v>127</v>
      </c>
      <c r="J7414" s="1" t="s">
        <v>568</v>
      </c>
      <c r="K7414" s="1" t="s">
        <v>13</v>
      </c>
      <c r="L7414" s="1" t="s">
        <v>5</v>
      </c>
      <c r="M7414" s="1" t="s">
        <v>6</v>
      </c>
      <c r="N7414" s="1" t="s">
        <v>7</v>
      </c>
      <c r="O7414" s="6"/>
    </row>
    <row r="7415">
      <c r="A7415" s="5">
        <v>203735.0</v>
      </c>
      <c r="B7415" s="2">
        <v>46107.0</v>
      </c>
      <c r="C7415" s="1" t="s">
        <v>567</v>
      </c>
      <c r="D7415" s="3" t="s">
        <v>534</v>
      </c>
      <c r="E7415" s="4">
        <v>46107.0</v>
      </c>
      <c r="F7415" s="5">
        <v>100.0</v>
      </c>
      <c r="G7415" s="5">
        <v>83.0</v>
      </c>
      <c r="H7415" s="5">
        <v>8133.0</v>
      </c>
      <c r="I7415" s="1" t="s">
        <v>127</v>
      </c>
      <c r="J7415" s="1" t="s">
        <v>568</v>
      </c>
      <c r="K7415" s="1" t="s">
        <v>13</v>
      </c>
      <c r="L7415" s="1" t="s">
        <v>5</v>
      </c>
      <c r="M7415" s="1" t="s">
        <v>6</v>
      </c>
      <c r="N7415" s="1" t="s">
        <v>7</v>
      </c>
      <c r="O7415" s="6"/>
    </row>
    <row r="7416">
      <c r="A7416" s="5">
        <v>203735.0</v>
      </c>
      <c r="B7416" s="2">
        <v>46107.0</v>
      </c>
      <c r="C7416" s="1" t="s">
        <v>567</v>
      </c>
      <c r="D7416" s="3" t="s">
        <v>1214</v>
      </c>
      <c r="E7416" s="4">
        <v>46107.0</v>
      </c>
      <c r="F7416" s="5">
        <v>25.0</v>
      </c>
      <c r="G7416" s="5">
        <v>113.0</v>
      </c>
      <c r="H7416" s="5">
        <v>2767.0</v>
      </c>
      <c r="I7416" s="1" t="s">
        <v>127</v>
      </c>
      <c r="J7416" s="1" t="s">
        <v>568</v>
      </c>
      <c r="K7416" s="1" t="s">
        <v>13</v>
      </c>
      <c r="L7416" s="1" t="s">
        <v>5</v>
      </c>
      <c r="M7416" s="1" t="s">
        <v>6</v>
      </c>
      <c r="N7416" s="1" t="s">
        <v>7</v>
      </c>
      <c r="O7416" s="6"/>
    </row>
    <row r="7417">
      <c r="A7417" s="5">
        <v>115276.0</v>
      </c>
      <c r="B7417" s="2">
        <v>46107.0</v>
      </c>
      <c r="C7417" s="1" t="s">
        <v>1125</v>
      </c>
      <c r="D7417" s="3" t="s">
        <v>316</v>
      </c>
      <c r="E7417" s="4">
        <v>46107.0</v>
      </c>
      <c r="F7417" s="5">
        <v>2400.0</v>
      </c>
      <c r="G7417" s="5">
        <v>9.0</v>
      </c>
      <c r="H7417" s="5">
        <v>21170.0</v>
      </c>
      <c r="I7417" s="1" t="s">
        <v>317</v>
      </c>
      <c r="J7417" s="1" t="s">
        <v>92</v>
      </c>
      <c r="K7417" s="1" t="s">
        <v>13</v>
      </c>
      <c r="L7417" s="1" t="s">
        <v>5</v>
      </c>
      <c r="M7417" s="1" t="s">
        <v>29</v>
      </c>
      <c r="N7417" s="1" t="s">
        <v>7</v>
      </c>
      <c r="O7417" s="6"/>
    </row>
    <row r="7418">
      <c r="A7418" s="5">
        <v>203739.0</v>
      </c>
      <c r="B7418" s="2">
        <v>46107.0</v>
      </c>
      <c r="C7418" s="1" t="s">
        <v>122</v>
      </c>
      <c r="D7418" s="3" t="s">
        <v>358</v>
      </c>
      <c r="E7418" s="4">
        <v>46107.0</v>
      </c>
      <c r="F7418" s="5">
        <v>150.0</v>
      </c>
      <c r="G7418" s="5">
        <v>766.0</v>
      </c>
      <c r="H7418" s="5">
        <v>112580.48</v>
      </c>
      <c r="I7418" s="1" t="s">
        <v>75</v>
      </c>
      <c r="J7418" s="1" t="s">
        <v>123</v>
      </c>
      <c r="K7418" s="1" t="s">
        <v>13</v>
      </c>
      <c r="L7418" s="1" t="s">
        <v>5</v>
      </c>
      <c r="M7418" s="1" t="s">
        <v>6</v>
      </c>
      <c r="N7418" s="1" t="s">
        <v>7</v>
      </c>
      <c r="O7418" s="6"/>
    </row>
    <row r="7419">
      <c r="A7419" s="5">
        <v>203739.0</v>
      </c>
      <c r="B7419" s="2">
        <v>46107.0</v>
      </c>
      <c r="C7419" s="1" t="s">
        <v>122</v>
      </c>
      <c r="D7419" s="3" t="s">
        <v>359</v>
      </c>
      <c r="E7419" s="4">
        <v>46107.0</v>
      </c>
      <c r="F7419" s="5">
        <v>150.0</v>
      </c>
      <c r="G7419" s="5">
        <v>81.0</v>
      </c>
      <c r="H7419" s="5">
        <v>11891.0</v>
      </c>
      <c r="I7419" s="1" t="s">
        <v>75</v>
      </c>
      <c r="J7419" s="1" t="s">
        <v>123</v>
      </c>
      <c r="K7419" s="1" t="s">
        <v>13</v>
      </c>
      <c r="L7419" s="1" t="s">
        <v>5</v>
      </c>
      <c r="M7419" s="1" t="s">
        <v>6</v>
      </c>
      <c r="N7419" s="1" t="s">
        <v>7</v>
      </c>
      <c r="O7419" s="6"/>
    </row>
    <row r="7420">
      <c r="A7420" s="5">
        <v>203739.0</v>
      </c>
      <c r="B7420" s="2">
        <v>46107.0</v>
      </c>
      <c r="C7420" s="1" t="s">
        <v>122</v>
      </c>
      <c r="D7420" s="3" t="s">
        <v>353</v>
      </c>
      <c r="E7420" s="4">
        <v>46107.0</v>
      </c>
      <c r="F7420" s="5">
        <v>50.0</v>
      </c>
      <c r="G7420" s="5">
        <v>125.0</v>
      </c>
      <c r="H7420" s="5">
        <v>6148.0</v>
      </c>
      <c r="I7420" s="1" t="s">
        <v>75</v>
      </c>
      <c r="J7420" s="1" t="s">
        <v>123</v>
      </c>
      <c r="K7420" s="1" t="s">
        <v>13</v>
      </c>
      <c r="L7420" s="1" t="s">
        <v>5</v>
      </c>
      <c r="M7420" s="1" t="s">
        <v>6</v>
      </c>
      <c r="N7420" s="1" t="s">
        <v>7</v>
      </c>
      <c r="O7420" s="6"/>
    </row>
    <row r="7421">
      <c r="A7421" s="5">
        <v>203739.0</v>
      </c>
      <c r="B7421" s="2">
        <v>46107.0</v>
      </c>
      <c r="C7421" s="1" t="s">
        <v>122</v>
      </c>
      <c r="D7421" s="3" t="s">
        <v>356</v>
      </c>
      <c r="E7421" s="4">
        <v>46107.0</v>
      </c>
      <c r="F7421" s="5">
        <v>10.0</v>
      </c>
      <c r="G7421" s="5">
        <v>519.0</v>
      </c>
      <c r="H7421" s="5">
        <v>5086.0</v>
      </c>
      <c r="I7421" s="1" t="s">
        <v>75</v>
      </c>
      <c r="J7421" s="1" t="s">
        <v>123</v>
      </c>
      <c r="K7421" s="1" t="s">
        <v>13</v>
      </c>
      <c r="L7421" s="1" t="s">
        <v>5</v>
      </c>
      <c r="M7421" s="1" t="s">
        <v>6</v>
      </c>
      <c r="N7421" s="1" t="s">
        <v>7</v>
      </c>
      <c r="O7421" s="6"/>
    </row>
    <row r="7422">
      <c r="A7422" s="5">
        <v>203739.0</v>
      </c>
      <c r="B7422" s="2">
        <v>46107.0</v>
      </c>
      <c r="C7422" s="1" t="s">
        <v>122</v>
      </c>
      <c r="D7422" s="3" t="s">
        <v>361</v>
      </c>
      <c r="E7422" s="4">
        <v>46107.0</v>
      </c>
      <c r="F7422" s="5">
        <v>40.0</v>
      </c>
      <c r="G7422" s="5">
        <v>155.0</v>
      </c>
      <c r="H7422" s="5">
        <v>6082.0</v>
      </c>
      <c r="I7422" s="1" t="s">
        <v>75</v>
      </c>
      <c r="J7422" s="1" t="s">
        <v>123</v>
      </c>
      <c r="K7422" s="1" t="s">
        <v>13</v>
      </c>
      <c r="L7422" s="1" t="s">
        <v>5</v>
      </c>
      <c r="M7422" s="1" t="s">
        <v>6</v>
      </c>
      <c r="N7422" s="1" t="s">
        <v>7</v>
      </c>
      <c r="O7422" s="6"/>
    </row>
    <row r="7423">
      <c r="A7423" s="5">
        <v>115277.0</v>
      </c>
      <c r="B7423" s="2">
        <v>46107.0</v>
      </c>
      <c r="C7423" s="1" t="s">
        <v>1125</v>
      </c>
      <c r="D7423" s="3" t="s">
        <v>897</v>
      </c>
      <c r="E7423" s="4">
        <v>46107.0</v>
      </c>
      <c r="F7423" s="5">
        <v>30.0</v>
      </c>
      <c r="G7423" s="5">
        <v>366.0</v>
      </c>
      <c r="H7423" s="5">
        <v>10755.0</v>
      </c>
      <c r="I7423" s="1" t="s">
        <v>21</v>
      </c>
      <c r="J7423" s="1" t="s">
        <v>92</v>
      </c>
      <c r="K7423" s="1" t="s">
        <v>13</v>
      </c>
      <c r="L7423" s="1" t="s">
        <v>5</v>
      </c>
      <c r="M7423" s="1" t="s">
        <v>23</v>
      </c>
      <c r="N7423" s="1" t="s">
        <v>7</v>
      </c>
      <c r="O7423" s="6"/>
    </row>
    <row r="7424">
      <c r="A7424" s="5">
        <v>115277.0</v>
      </c>
      <c r="B7424" s="2">
        <v>46107.0</v>
      </c>
      <c r="C7424" s="1" t="s">
        <v>1125</v>
      </c>
      <c r="D7424" s="7">
        <v>513.0</v>
      </c>
      <c r="E7424" s="4">
        <v>46107.0</v>
      </c>
      <c r="F7424" s="5">
        <v>60.0</v>
      </c>
      <c r="G7424" s="5">
        <v>258.0</v>
      </c>
      <c r="H7424" s="5">
        <v>15187.0</v>
      </c>
      <c r="I7424" s="1" t="s">
        <v>53</v>
      </c>
      <c r="J7424" s="1" t="s">
        <v>92</v>
      </c>
      <c r="K7424" s="1" t="s">
        <v>13</v>
      </c>
      <c r="L7424" s="1" t="s">
        <v>5</v>
      </c>
      <c r="M7424" s="1" t="s">
        <v>23</v>
      </c>
      <c r="N7424" s="1" t="s">
        <v>7</v>
      </c>
      <c r="O7424" s="6"/>
    </row>
    <row r="7425">
      <c r="A7425" s="5">
        <v>115277.0</v>
      </c>
      <c r="B7425" s="2">
        <v>46107.0</v>
      </c>
      <c r="C7425" s="1" t="s">
        <v>1125</v>
      </c>
      <c r="D7425" s="3" t="s">
        <v>259</v>
      </c>
      <c r="E7425" s="4">
        <v>46107.0</v>
      </c>
      <c r="F7425" s="5">
        <v>66.0</v>
      </c>
      <c r="G7425" s="5">
        <v>170.0</v>
      </c>
      <c r="H7425" s="5">
        <v>10992.0</v>
      </c>
      <c r="I7425" s="1" t="s">
        <v>21</v>
      </c>
      <c r="J7425" s="1" t="s">
        <v>92</v>
      </c>
      <c r="K7425" s="1" t="s">
        <v>13</v>
      </c>
      <c r="L7425" s="1" t="s">
        <v>5</v>
      </c>
      <c r="M7425" s="1" t="s">
        <v>23</v>
      </c>
      <c r="N7425" s="1" t="s">
        <v>7</v>
      </c>
      <c r="O7425" s="6"/>
    </row>
    <row r="7426">
      <c r="A7426" s="5">
        <v>115277.0</v>
      </c>
      <c r="B7426" s="2">
        <v>46107.0</v>
      </c>
      <c r="C7426" s="1" t="s">
        <v>1125</v>
      </c>
      <c r="D7426" s="3" t="s">
        <v>890</v>
      </c>
      <c r="E7426" s="4">
        <v>46107.0</v>
      </c>
      <c r="F7426" s="5">
        <v>13.0</v>
      </c>
      <c r="G7426" s="5">
        <v>366.0</v>
      </c>
      <c r="H7426" s="5">
        <v>4661.0</v>
      </c>
      <c r="I7426" s="1" t="s">
        <v>21</v>
      </c>
      <c r="J7426" s="1" t="s">
        <v>92</v>
      </c>
      <c r="K7426" s="1" t="s">
        <v>13</v>
      </c>
      <c r="L7426" s="1" t="s">
        <v>5</v>
      </c>
      <c r="M7426" s="1" t="s">
        <v>23</v>
      </c>
      <c r="N7426" s="1" t="s">
        <v>7</v>
      </c>
      <c r="O7426" s="6"/>
    </row>
    <row r="7427">
      <c r="A7427" s="5">
        <v>115277.0</v>
      </c>
      <c r="B7427" s="2">
        <v>46107.0</v>
      </c>
      <c r="C7427" s="1" t="s">
        <v>1125</v>
      </c>
      <c r="D7427" s="3" t="s">
        <v>40</v>
      </c>
      <c r="E7427" s="4">
        <v>46107.0</v>
      </c>
      <c r="F7427" s="5">
        <v>13.0</v>
      </c>
      <c r="G7427" s="5">
        <v>346.0</v>
      </c>
      <c r="H7427" s="5">
        <v>4404.0</v>
      </c>
      <c r="I7427" s="1" t="s">
        <v>21</v>
      </c>
      <c r="J7427" s="1" t="s">
        <v>92</v>
      </c>
      <c r="K7427" s="1" t="s">
        <v>13</v>
      </c>
      <c r="L7427" s="1" t="s">
        <v>5</v>
      </c>
      <c r="M7427" s="1" t="s">
        <v>23</v>
      </c>
      <c r="N7427" s="1" t="s">
        <v>7</v>
      </c>
      <c r="O7427" s="6"/>
    </row>
    <row r="7428">
      <c r="A7428" s="5">
        <v>115277.0</v>
      </c>
      <c r="B7428" s="2">
        <v>46107.0</v>
      </c>
      <c r="C7428" s="1" t="s">
        <v>1125</v>
      </c>
      <c r="D7428" s="3" t="s">
        <v>889</v>
      </c>
      <c r="E7428" s="4">
        <v>46107.0</v>
      </c>
      <c r="F7428" s="5">
        <v>66.0</v>
      </c>
      <c r="G7428" s="5">
        <v>164.0</v>
      </c>
      <c r="H7428" s="5">
        <v>10619.0</v>
      </c>
      <c r="I7428" s="1" t="s">
        <v>21</v>
      </c>
      <c r="J7428" s="1" t="s">
        <v>92</v>
      </c>
      <c r="K7428" s="1" t="s">
        <v>13</v>
      </c>
      <c r="L7428" s="1" t="s">
        <v>5</v>
      </c>
      <c r="M7428" s="1" t="s">
        <v>23</v>
      </c>
      <c r="N7428" s="1" t="s">
        <v>7</v>
      </c>
      <c r="O7428" s="6"/>
    </row>
    <row r="7429">
      <c r="A7429" s="5">
        <v>115277.0</v>
      </c>
      <c r="B7429" s="2">
        <v>46107.0</v>
      </c>
      <c r="C7429" s="1" t="s">
        <v>1125</v>
      </c>
      <c r="D7429" s="3" t="s">
        <v>36</v>
      </c>
      <c r="E7429" s="4">
        <v>46107.0</v>
      </c>
      <c r="F7429" s="5">
        <v>132.0</v>
      </c>
      <c r="G7429" s="5">
        <v>156.0</v>
      </c>
      <c r="H7429" s="5">
        <v>20119.0</v>
      </c>
      <c r="I7429" s="1" t="s">
        <v>21</v>
      </c>
      <c r="J7429" s="1" t="s">
        <v>92</v>
      </c>
      <c r="K7429" s="1" t="s">
        <v>13</v>
      </c>
      <c r="L7429" s="1" t="s">
        <v>5</v>
      </c>
      <c r="M7429" s="1" t="s">
        <v>23</v>
      </c>
      <c r="N7429" s="1" t="s">
        <v>7</v>
      </c>
      <c r="O7429" s="6"/>
    </row>
    <row r="7430">
      <c r="A7430" s="5">
        <v>115277.0</v>
      </c>
      <c r="B7430" s="2">
        <v>46107.0</v>
      </c>
      <c r="C7430" s="1" t="s">
        <v>1125</v>
      </c>
      <c r="D7430" s="3" t="s">
        <v>898</v>
      </c>
      <c r="E7430" s="4">
        <v>46107.0</v>
      </c>
      <c r="F7430" s="5">
        <v>33.0</v>
      </c>
      <c r="G7430" s="5">
        <v>180.0</v>
      </c>
      <c r="H7430" s="5">
        <v>5807.0</v>
      </c>
      <c r="I7430" s="1" t="s">
        <v>21</v>
      </c>
      <c r="J7430" s="1" t="s">
        <v>92</v>
      </c>
      <c r="K7430" s="1" t="s">
        <v>13</v>
      </c>
      <c r="L7430" s="1" t="s">
        <v>5</v>
      </c>
      <c r="M7430" s="1" t="s">
        <v>23</v>
      </c>
      <c r="N7430" s="1" t="s">
        <v>7</v>
      </c>
      <c r="O7430" s="6"/>
    </row>
    <row r="7431">
      <c r="A7431" s="5">
        <v>115277.0</v>
      </c>
      <c r="B7431" s="2">
        <v>46107.0</v>
      </c>
      <c r="C7431" s="1" t="s">
        <v>1125</v>
      </c>
      <c r="D7431" s="7">
        <v>188.0</v>
      </c>
      <c r="E7431" s="4">
        <v>46107.0</v>
      </c>
      <c r="F7431" s="5">
        <v>22.0</v>
      </c>
      <c r="G7431" s="5">
        <v>296.0</v>
      </c>
      <c r="H7431" s="5">
        <v>6376.0</v>
      </c>
      <c r="I7431" s="1" t="s">
        <v>21</v>
      </c>
      <c r="J7431" s="1" t="s">
        <v>92</v>
      </c>
      <c r="K7431" s="1" t="s">
        <v>13</v>
      </c>
      <c r="L7431" s="1" t="s">
        <v>5</v>
      </c>
      <c r="M7431" s="1" t="s">
        <v>23</v>
      </c>
      <c r="N7431" s="1" t="s">
        <v>7</v>
      </c>
      <c r="O7431" s="6"/>
    </row>
    <row r="7432">
      <c r="A7432" s="5">
        <v>115277.0</v>
      </c>
      <c r="B7432" s="2">
        <v>46107.0</v>
      </c>
      <c r="C7432" s="1" t="s">
        <v>1125</v>
      </c>
      <c r="D7432" s="7">
        <v>103.0</v>
      </c>
      <c r="E7432" s="4">
        <v>46107.0</v>
      </c>
      <c r="F7432" s="5">
        <v>108.0</v>
      </c>
      <c r="G7432" s="5">
        <v>53.0</v>
      </c>
      <c r="H7432" s="5">
        <v>5590.0</v>
      </c>
      <c r="I7432" s="1" t="s">
        <v>21</v>
      </c>
      <c r="J7432" s="1" t="s">
        <v>92</v>
      </c>
      <c r="K7432" s="1" t="s">
        <v>13</v>
      </c>
      <c r="L7432" s="1" t="s">
        <v>5</v>
      </c>
      <c r="M7432" s="1" t="s">
        <v>23</v>
      </c>
      <c r="N7432" s="1" t="s">
        <v>7</v>
      </c>
      <c r="O7432" s="6"/>
    </row>
    <row r="7433">
      <c r="A7433" s="5">
        <v>115277.0</v>
      </c>
      <c r="B7433" s="2">
        <v>46107.0</v>
      </c>
      <c r="C7433" s="1" t="s">
        <v>1125</v>
      </c>
      <c r="D7433" s="3" t="s">
        <v>901</v>
      </c>
      <c r="E7433" s="4">
        <v>46107.0</v>
      </c>
      <c r="F7433" s="5">
        <v>33.0</v>
      </c>
      <c r="G7433" s="5">
        <v>225.0</v>
      </c>
      <c r="H7433" s="5">
        <v>7266.0</v>
      </c>
      <c r="I7433" s="1" t="s">
        <v>21</v>
      </c>
      <c r="J7433" s="1" t="s">
        <v>92</v>
      </c>
      <c r="K7433" s="1" t="s">
        <v>13</v>
      </c>
      <c r="L7433" s="1" t="s">
        <v>5</v>
      </c>
      <c r="M7433" s="1" t="s">
        <v>23</v>
      </c>
      <c r="N7433" s="1" t="s">
        <v>7</v>
      </c>
      <c r="O7433" s="6"/>
    </row>
    <row r="7434">
      <c r="A7434" s="5">
        <v>115277.0</v>
      </c>
      <c r="B7434" s="2">
        <v>46107.0</v>
      </c>
      <c r="C7434" s="1" t="s">
        <v>1125</v>
      </c>
      <c r="D7434" s="3" t="s">
        <v>891</v>
      </c>
      <c r="E7434" s="4">
        <v>46107.0</v>
      </c>
      <c r="F7434" s="5">
        <v>33.0</v>
      </c>
      <c r="G7434" s="5">
        <v>191.0</v>
      </c>
      <c r="H7434" s="5">
        <v>6179.0</v>
      </c>
      <c r="I7434" s="1" t="s">
        <v>21</v>
      </c>
      <c r="J7434" s="1" t="s">
        <v>92</v>
      </c>
      <c r="K7434" s="1" t="s">
        <v>13</v>
      </c>
      <c r="L7434" s="1" t="s">
        <v>5</v>
      </c>
      <c r="M7434" s="1" t="s">
        <v>23</v>
      </c>
      <c r="N7434" s="1" t="s">
        <v>7</v>
      </c>
      <c r="O7434" s="6"/>
    </row>
    <row r="7435">
      <c r="A7435" s="5">
        <v>115277.0</v>
      </c>
      <c r="B7435" s="2">
        <v>46107.0</v>
      </c>
      <c r="C7435" s="1" t="s">
        <v>1125</v>
      </c>
      <c r="D7435" s="7">
        <v>5221.0</v>
      </c>
      <c r="E7435" s="4">
        <v>46107.0</v>
      </c>
      <c r="F7435" s="5">
        <v>24.0</v>
      </c>
      <c r="G7435" s="5">
        <v>157.0</v>
      </c>
      <c r="H7435" s="5">
        <v>3704.0</v>
      </c>
      <c r="I7435" s="1" t="s">
        <v>21</v>
      </c>
      <c r="J7435" s="1" t="s">
        <v>92</v>
      </c>
      <c r="K7435" s="1" t="s">
        <v>13</v>
      </c>
      <c r="L7435" s="1" t="s">
        <v>5</v>
      </c>
      <c r="M7435" s="1" t="s">
        <v>23</v>
      </c>
      <c r="N7435" s="1" t="s">
        <v>7</v>
      </c>
      <c r="O7435" s="6"/>
    </row>
    <row r="7436">
      <c r="A7436" s="5">
        <v>115277.0</v>
      </c>
      <c r="B7436" s="2">
        <v>46107.0</v>
      </c>
      <c r="C7436" s="1" t="s">
        <v>1125</v>
      </c>
      <c r="D7436" s="7">
        <v>511.0</v>
      </c>
      <c r="E7436" s="4">
        <v>46107.0</v>
      </c>
      <c r="F7436" s="5">
        <v>40.0</v>
      </c>
      <c r="G7436" s="5">
        <v>258.0</v>
      </c>
      <c r="H7436" s="5">
        <v>10125.0</v>
      </c>
      <c r="I7436" s="1" t="s">
        <v>53</v>
      </c>
      <c r="J7436" s="1" t="s">
        <v>92</v>
      </c>
      <c r="K7436" s="1" t="s">
        <v>13</v>
      </c>
      <c r="L7436" s="1" t="s">
        <v>5</v>
      </c>
      <c r="M7436" s="1" t="s">
        <v>23</v>
      </c>
      <c r="N7436" s="1" t="s">
        <v>7</v>
      </c>
      <c r="O7436" s="6"/>
    </row>
    <row r="7437">
      <c r="A7437" s="5">
        <v>115277.0</v>
      </c>
      <c r="B7437" s="2">
        <v>46107.0</v>
      </c>
      <c r="C7437" s="1" t="s">
        <v>1125</v>
      </c>
      <c r="D7437" s="3" t="s">
        <v>894</v>
      </c>
      <c r="E7437" s="4">
        <v>46107.0</v>
      </c>
      <c r="F7437" s="5">
        <v>24.0</v>
      </c>
      <c r="G7437" s="5">
        <v>340.0</v>
      </c>
      <c r="H7437" s="5">
        <v>7994.0</v>
      </c>
      <c r="I7437" s="1" t="s">
        <v>21</v>
      </c>
      <c r="J7437" s="1" t="s">
        <v>92</v>
      </c>
      <c r="K7437" s="1" t="s">
        <v>13</v>
      </c>
      <c r="L7437" s="1" t="s">
        <v>5</v>
      </c>
      <c r="M7437" s="1" t="s">
        <v>23</v>
      </c>
      <c r="N7437" s="1" t="s">
        <v>7</v>
      </c>
      <c r="O7437" s="6"/>
    </row>
    <row r="7438">
      <c r="A7438" s="5">
        <v>115277.0</v>
      </c>
      <c r="B7438" s="2">
        <v>46107.0</v>
      </c>
      <c r="C7438" s="1" t="s">
        <v>1125</v>
      </c>
      <c r="D7438" s="7">
        <v>704.0</v>
      </c>
      <c r="E7438" s="4">
        <v>46107.0</v>
      </c>
      <c r="F7438" s="5">
        <v>50.0</v>
      </c>
      <c r="G7438" s="5">
        <v>486.0</v>
      </c>
      <c r="H7438" s="5">
        <v>23816.0</v>
      </c>
      <c r="I7438" s="1" t="s">
        <v>56</v>
      </c>
      <c r="J7438" s="1" t="s">
        <v>92</v>
      </c>
      <c r="K7438" s="1" t="s">
        <v>13</v>
      </c>
      <c r="L7438" s="1" t="s">
        <v>5</v>
      </c>
      <c r="M7438" s="1" t="s">
        <v>23</v>
      </c>
      <c r="N7438" s="1" t="s">
        <v>7</v>
      </c>
      <c r="O7438" s="6"/>
    </row>
    <row r="7439">
      <c r="A7439" s="5">
        <v>115277.0</v>
      </c>
      <c r="B7439" s="2">
        <v>46107.0</v>
      </c>
      <c r="C7439" s="1" t="s">
        <v>1125</v>
      </c>
      <c r="D7439" s="3" t="s">
        <v>896</v>
      </c>
      <c r="E7439" s="4">
        <v>46107.0</v>
      </c>
      <c r="F7439" s="5">
        <v>30.0</v>
      </c>
      <c r="G7439" s="5">
        <v>231.0</v>
      </c>
      <c r="H7439" s="5">
        <v>6803.0</v>
      </c>
      <c r="I7439" s="1" t="s">
        <v>21</v>
      </c>
      <c r="J7439" s="1" t="s">
        <v>92</v>
      </c>
      <c r="K7439" s="1" t="s">
        <v>13</v>
      </c>
      <c r="L7439" s="1" t="s">
        <v>5</v>
      </c>
      <c r="M7439" s="1" t="s">
        <v>23</v>
      </c>
      <c r="N7439" s="1" t="s">
        <v>7</v>
      </c>
      <c r="O7439" s="6"/>
    </row>
    <row r="7440">
      <c r="A7440" s="5">
        <v>115278.0</v>
      </c>
      <c r="B7440" s="2">
        <v>46107.0</v>
      </c>
      <c r="C7440" s="1" t="s">
        <v>1125</v>
      </c>
      <c r="D7440" s="3" t="s">
        <v>96</v>
      </c>
      <c r="E7440" s="4">
        <v>46107.0</v>
      </c>
      <c r="F7440" s="5">
        <v>24.0</v>
      </c>
      <c r="G7440" s="5">
        <v>323.0</v>
      </c>
      <c r="H7440" s="5">
        <v>7587.0</v>
      </c>
      <c r="I7440" s="1" t="s">
        <v>21</v>
      </c>
      <c r="J7440" s="1" t="s">
        <v>92</v>
      </c>
      <c r="K7440" s="1" t="s">
        <v>13</v>
      </c>
      <c r="L7440" s="1" t="s">
        <v>5</v>
      </c>
      <c r="M7440" s="1" t="s">
        <v>23</v>
      </c>
      <c r="N7440" s="1" t="s">
        <v>7</v>
      </c>
      <c r="O7440" s="6"/>
    </row>
    <row r="7441">
      <c r="A7441" s="5">
        <v>115278.0</v>
      </c>
      <c r="B7441" s="2">
        <v>46107.0</v>
      </c>
      <c r="C7441" s="1" t="s">
        <v>1125</v>
      </c>
      <c r="D7441" s="7">
        <v>3272.0</v>
      </c>
      <c r="E7441" s="4">
        <v>46107.0</v>
      </c>
      <c r="F7441" s="5">
        <v>200.0</v>
      </c>
      <c r="G7441" s="5">
        <v>32.0</v>
      </c>
      <c r="H7441" s="5">
        <v>6369.0</v>
      </c>
      <c r="I7441" s="1" t="s">
        <v>229</v>
      </c>
      <c r="J7441" s="1" t="s">
        <v>92</v>
      </c>
      <c r="K7441" s="1" t="s">
        <v>13</v>
      </c>
      <c r="L7441" s="1" t="s">
        <v>5</v>
      </c>
      <c r="M7441" s="1" t="s">
        <v>23</v>
      </c>
      <c r="N7441" s="1" t="s">
        <v>7</v>
      </c>
      <c r="O7441" s="6"/>
    </row>
    <row r="7442">
      <c r="A7442" s="5">
        <v>115278.0</v>
      </c>
      <c r="B7442" s="2">
        <v>46107.0</v>
      </c>
      <c r="C7442" s="1" t="s">
        <v>1125</v>
      </c>
      <c r="D7442" s="7">
        <v>522.0</v>
      </c>
      <c r="E7442" s="4">
        <v>46107.0</v>
      </c>
      <c r="F7442" s="5">
        <v>24.0</v>
      </c>
      <c r="G7442" s="5">
        <v>157.0</v>
      </c>
      <c r="H7442" s="5">
        <v>3704.0</v>
      </c>
      <c r="I7442" s="1" t="s">
        <v>21</v>
      </c>
      <c r="J7442" s="1" t="s">
        <v>92</v>
      </c>
      <c r="K7442" s="1" t="s">
        <v>13</v>
      </c>
      <c r="L7442" s="1" t="s">
        <v>5</v>
      </c>
      <c r="M7442" s="1" t="s">
        <v>23</v>
      </c>
      <c r="N7442" s="1" t="s">
        <v>7</v>
      </c>
      <c r="O7442" s="6"/>
    </row>
    <row r="7443">
      <c r="A7443" s="5">
        <v>115279.0</v>
      </c>
      <c r="B7443" s="2">
        <v>46107.0</v>
      </c>
      <c r="C7443" s="1" t="s">
        <v>1125</v>
      </c>
      <c r="D7443" s="7">
        <v>701.0</v>
      </c>
      <c r="E7443" s="4">
        <v>46107.0</v>
      </c>
      <c r="F7443" s="5">
        <v>150.0</v>
      </c>
      <c r="G7443" s="5">
        <v>495.0</v>
      </c>
      <c r="H7443" s="5">
        <v>72781.0</v>
      </c>
      <c r="I7443" s="1" t="s">
        <v>56</v>
      </c>
      <c r="J7443" s="1" t="s">
        <v>92</v>
      </c>
      <c r="K7443" s="1" t="s">
        <v>13</v>
      </c>
      <c r="L7443" s="1" t="s">
        <v>5</v>
      </c>
      <c r="M7443" s="1" t="s">
        <v>23</v>
      </c>
      <c r="N7443" s="1" t="s">
        <v>7</v>
      </c>
      <c r="O7443" s="6"/>
    </row>
    <row r="7444">
      <c r="A7444" s="5">
        <v>115280.0</v>
      </c>
      <c r="B7444" s="2">
        <v>46107.0</v>
      </c>
      <c r="C7444" s="1" t="s">
        <v>323</v>
      </c>
      <c r="D7444" s="7">
        <v>187.0</v>
      </c>
      <c r="E7444" s="4">
        <v>46107.0</v>
      </c>
      <c r="F7444" s="5">
        <v>44.0</v>
      </c>
      <c r="G7444" s="5">
        <v>263.0</v>
      </c>
      <c r="H7444" s="5">
        <v>11575.0</v>
      </c>
      <c r="I7444" s="1" t="s">
        <v>21</v>
      </c>
      <c r="J7444" s="1" t="s">
        <v>92</v>
      </c>
      <c r="K7444" s="1" t="s">
        <v>13</v>
      </c>
      <c r="L7444" s="1" t="s">
        <v>5</v>
      </c>
      <c r="M7444" s="1" t="s">
        <v>23</v>
      </c>
      <c r="N7444" s="1" t="s">
        <v>7</v>
      </c>
      <c r="O7444" s="6"/>
    </row>
    <row r="7445">
      <c r="A7445" s="5">
        <v>115280.0</v>
      </c>
      <c r="B7445" s="2">
        <v>46107.0</v>
      </c>
      <c r="C7445" s="1" t="s">
        <v>323</v>
      </c>
      <c r="D7445" s="3" t="s">
        <v>101</v>
      </c>
      <c r="E7445" s="4">
        <v>46107.0</v>
      </c>
      <c r="F7445" s="5">
        <v>120.0</v>
      </c>
      <c r="G7445" s="5">
        <v>132.0</v>
      </c>
      <c r="H7445" s="5">
        <v>15899.0</v>
      </c>
      <c r="I7445" s="1" t="s">
        <v>21</v>
      </c>
      <c r="J7445" s="1" t="s">
        <v>92</v>
      </c>
      <c r="K7445" s="1" t="s">
        <v>13</v>
      </c>
      <c r="L7445" s="1" t="s">
        <v>5</v>
      </c>
      <c r="M7445" s="1" t="s">
        <v>23</v>
      </c>
      <c r="N7445" s="1" t="s">
        <v>7</v>
      </c>
      <c r="O7445" s="6"/>
    </row>
    <row r="7446">
      <c r="A7446" s="5">
        <v>115281.0</v>
      </c>
      <c r="B7446" s="2">
        <v>46107.0</v>
      </c>
      <c r="C7446" s="1" t="s">
        <v>323</v>
      </c>
      <c r="D7446" s="3" t="s">
        <v>102</v>
      </c>
      <c r="E7446" s="4">
        <v>46107.0</v>
      </c>
      <c r="F7446" s="5">
        <v>108.0</v>
      </c>
      <c r="G7446" s="5">
        <v>100.0</v>
      </c>
      <c r="H7446" s="5">
        <v>10784.0</v>
      </c>
      <c r="I7446" s="1" t="s">
        <v>21</v>
      </c>
      <c r="J7446" s="1" t="s">
        <v>92</v>
      </c>
      <c r="K7446" s="1" t="s">
        <v>13</v>
      </c>
      <c r="L7446" s="1" t="s">
        <v>5</v>
      </c>
      <c r="M7446" s="1" t="s">
        <v>23</v>
      </c>
      <c r="N7446" s="1" t="s">
        <v>7</v>
      </c>
      <c r="O7446" s="6"/>
    </row>
    <row r="7447">
      <c r="A7447" s="5">
        <v>115281.0</v>
      </c>
      <c r="B7447" s="2">
        <v>46107.0</v>
      </c>
      <c r="C7447" s="1" t="s">
        <v>323</v>
      </c>
      <c r="D7447" s="7">
        <v>139.0</v>
      </c>
      <c r="E7447" s="4">
        <v>46107.0</v>
      </c>
      <c r="F7447" s="5">
        <v>150.0</v>
      </c>
      <c r="G7447" s="5">
        <v>76.0</v>
      </c>
      <c r="H7447" s="5">
        <v>11377.0</v>
      </c>
      <c r="I7447" s="1" t="s">
        <v>21</v>
      </c>
      <c r="J7447" s="1" t="s">
        <v>92</v>
      </c>
      <c r="K7447" s="1" t="s">
        <v>13</v>
      </c>
      <c r="L7447" s="1" t="s">
        <v>5</v>
      </c>
      <c r="M7447" s="1" t="s">
        <v>23</v>
      </c>
      <c r="N7447" s="1" t="s">
        <v>7</v>
      </c>
      <c r="O7447" s="6"/>
    </row>
    <row r="7448">
      <c r="A7448" s="5">
        <v>115282.0</v>
      </c>
      <c r="B7448" s="2">
        <v>46107.0</v>
      </c>
      <c r="C7448" s="1" t="s">
        <v>1094</v>
      </c>
      <c r="D7448" s="3" t="s">
        <v>50</v>
      </c>
      <c r="E7448" s="4">
        <v>46107.0</v>
      </c>
      <c r="F7448" s="5">
        <v>120.0</v>
      </c>
      <c r="G7448" s="5">
        <v>318.0</v>
      </c>
      <c r="H7448" s="5">
        <v>37409.0</v>
      </c>
      <c r="I7448" s="1" t="s">
        <v>26</v>
      </c>
      <c r="J7448" s="1" t="s">
        <v>224</v>
      </c>
      <c r="K7448" s="1" t="s">
        <v>111</v>
      </c>
      <c r="L7448" s="1" t="s">
        <v>5</v>
      </c>
      <c r="M7448" s="1" t="s">
        <v>29</v>
      </c>
      <c r="N7448" s="1" t="s">
        <v>7</v>
      </c>
      <c r="O7448" s="6"/>
    </row>
    <row r="7449">
      <c r="A7449" s="5">
        <v>115282.0</v>
      </c>
      <c r="B7449" s="2">
        <v>46107.0</v>
      </c>
      <c r="C7449" s="1" t="s">
        <v>1094</v>
      </c>
      <c r="D7449" s="3" t="s">
        <v>945</v>
      </c>
      <c r="E7449" s="4">
        <v>46107.0</v>
      </c>
      <c r="F7449" s="5">
        <v>100.0</v>
      </c>
      <c r="G7449" s="5">
        <v>115.0</v>
      </c>
      <c r="H7449" s="5">
        <v>11293.0</v>
      </c>
      <c r="I7449" s="1" t="s">
        <v>26</v>
      </c>
      <c r="J7449" s="1" t="s">
        <v>224</v>
      </c>
      <c r="K7449" s="1" t="s">
        <v>111</v>
      </c>
      <c r="L7449" s="1" t="s">
        <v>5</v>
      </c>
      <c r="M7449" s="1" t="s">
        <v>29</v>
      </c>
      <c r="N7449" s="1" t="s">
        <v>7</v>
      </c>
      <c r="O7449" s="6"/>
    </row>
    <row r="7450">
      <c r="A7450" s="5">
        <v>115283.0</v>
      </c>
      <c r="B7450" s="2">
        <v>46107.0</v>
      </c>
      <c r="C7450" s="1" t="s">
        <v>24</v>
      </c>
      <c r="D7450" s="3" t="s">
        <v>39</v>
      </c>
      <c r="E7450" s="4">
        <v>46107.0</v>
      </c>
      <c r="F7450" s="5">
        <v>18.0</v>
      </c>
      <c r="G7450" s="5">
        <v>910.0</v>
      </c>
      <c r="H7450" s="5">
        <v>16055.0</v>
      </c>
      <c r="I7450" s="1" t="s">
        <v>21</v>
      </c>
      <c r="J7450" s="1" t="s">
        <v>27</v>
      </c>
      <c r="K7450" s="1" t="s">
        <v>28</v>
      </c>
      <c r="L7450" s="1" t="s">
        <v>5</v>
      </c>
      <c r="M7450" s="1" t="s">
        <v>23</v>
      </c>
      <c r="N7450" s="1" t="s">
        <v>7</v>
      </c>
      <c r="O7450" s="6"/>
    </row>
    <row r="7451">
      <c r="A7451" s="5">
        <v>115283.0</v>
      </c>
      <c r="B7451" s="2">
        <v>46107.0</v>
      </c>
      <c r="C7451" s="1" t="s">
        <v>24</v>
      </c>
      <c r="D7451" s="3" t="s">
        <v>120</v>
      </c>
      <c r="E7451" s="4">
        <v>46107.0</v>
      </c>
      <c r="F7451" s="5">
        <v>22.0</v>
      </c>
      <c r="G7451" s="5">
        <v>277.0</v>
      </c>
      <c r="H7451" s="5">
        <v>5983.0</v>
      </c>
      <c r="I7451" s="1" t="s">
        <v>21</v>
      </c>
      <c r="J7451" s="1" t="s">
        <v>27</v>
      </c>
      <c r="K7451" s="1" t="s">
        <v>28</v>
      </c>
      <c r="L7451" s="1" t="s">
        <v>5</v>
      </c>
      <c r="M7451" s="1" t="s">
        <v>23</v>
      </c>
      <c r="N7451" s="1" t="s">
        <v>7</v>
      </c>
      <c r="O7451" s="6"/>
    </row>
    <row r="7452">
      <c r="A7452" s="5">
        <v>115283.0</v>
      </c>
      <c r="B7452" s="2">
        <v>46107.0</v>
      </c>
      <c r="C7452" s="1" t="s">
        <v>24</v>
      </c>
      <c r="D7452" s="3" t="s">
        <v>35</v>
      </c>
      <c r="E7452" s="4">
        <v>46107.0</v>
      </c>
      <c r="F7452" s="5">
        <v>132.0</v>
      </c>
      <c r="G7452" s="5">
        <v>164.0</v>
      </c>
      <c r="H7452" s="5">
        <v>21237.0</v>
      </c>
      <c r="I7452" s="1" t="s">
        <v>21</v>
      </c>
      <c r="J7452" s="1" t="s">
        <v>27</v>
      </c>
      <c r="K7452" s="1" t="s">
        <v>28</v>
      </c>
      <c r="L7452" s="1" t="s">
        <v>5</v>
      </c>
      <c r="M7452" s="1" t="s">
        <v>23</v>
      </c>
      <c r="N7452" s="1" t="s">
        <v>7</v>
      </c>
      <c r="O7452" s="6"/>
    </row>
    <row r="7453">
      <c r="A7453" s="5">
        <v>115283.0</v>
      </c>
      <c r="B7453" s="2">
        <v>46107.0</v>
      </c>
      <c r="C7453" s="1" t="s">
        <v>24</v>
      </c>
      <c r="D7453" s="7">
        <v>112.0</v>
      </c>
      <c r="E7453" s="4">
        <v>46107.0</v>
      </c>
      <c r="F7453" s="5">
        <v>168.0</v>
      </c>
      <c r="G7453" s="5">
        <v>45.0</v>
      </c>
      <c r="H7453" s="5">
        <v>7430.0</v>
      </c>
      <c r="I7453" s="1" t="s">
        <v>21</v>
      </c>
      <c r="J7453" s="1" t="s">
        <v>27</v>
      </c>
      <c r="K7453" s="1" t="s">
        <v>28</v>
      </c>
      <c r="L7453" s="1" t="s">
        <v>5</v>
      </c>
      <c r="M7453" s="1" t="s">
        <v>23</v>
      </c>
      <c r="N7453" s="1" t="s">
        <v>7</v>
      </c>
      <c r="O7453" s="6"/>
    </row>
    <row r="7454">
      <c r="A7454" s="5">
        <v>115283.0</v>
      </c>
      <c r="B7454" s="2">
        <v>46107.0</v>
      </c>
      <c r="C7454" s="1" t="s">
        <v>24</v>
      </c>
      <c r="D7454" s="3" t="s">
        <v>638</v>
      </c>
      <c r="E7454" s="4">
        <v>46107.0</v>
      </c>
      <c r="F7454" s="5">
        <v>24.0</v>
      </c>
      <c r="G7454" s="5">
        <v>340.0</v>
      </c>
      <c r="H7454" s="5">
        <v>7994.0</v>
      </c>
      <c r="I7454" s="1" t="s">
        <v>21</v>
      </c>
      <c r="J7454" s="1" t="s">
        <v>27</v>
      </c>
      <c r="K7454" s="1" t="s">
        <v>28</v>
      </c>
      <c r="L7454" s="1" t="s">
        <v>5</v>
      </c>
      <c r="M7454" s="1" t="s">
        <v>23</v>
      </c>
      <c r="N7454" s="1" t="s">
        <v>7</v>
      </c>
      <c r="O7454" s="6"/>
    </row>
    <row r="7455">
      <c r="A7455" s="5">
        <v>115284.0</v>
      </c>
      <c r="B7455" s="2">
        <v>46107.0</v>
      </c>
      <c r="C7455" s="1" t="s">
        <v>24</v>
      </c>
      <c r="D7455" s="7">
        <v>115.0</v>
      </c>
      <c r="E7455" s="4">
        <v>46107.0</v>
      </c>
      <c r="F7455" s="5">
        <v>51.0</v>
      </c>
      <c r="G7455" s="5">
        <v>84.0</v>
      </c>
      <c r="H7455" s="5">
        <v>4174.0</v>
      </c>
      <c r="I7455" s="1" t="s">
        <v>21</v>
      </c>
      <c r="J7455" s="1" t="s">
        <v>27</v>
      </c>
      <c r="K7455" s="1" t="s">
        <v>28</v>
      </c>
      <c r="L7455" s="1" t="s">
        <v>5</v>
      </c>
      <c r="M7455" s="1" t="s">
        <v>23</v>
      </c>
      <c r="N7455" s="1" t="s">
        <v>7</v>
      </c>
      <c r="O7455" s="6"/>
    </row>
    <row r="7456">
      <c r="A7456" s="5">
        <v>115285.0</v>
      </c>
      <c r="B7456" s="2">
        <v>46107.0</v>
      </c>
      <c r="C7456" s="1" t="s">
        <v>24</v>
      </c>
      <c r="D7456" s="3" t="s">
        <v>96</v>
      </c>
      <c r="E7456" s="4">
        <v>46107.0</v>
      </c>
      <c r="F7456" s="5">
        <v>48.0</v>
      </c>
      <c r="G7456" s="5">
        <v>323.0</v>
      </c>
      <c r="H7456" s="5">
        <v>15175.0</v>
      </c>
      <c r="I7456" s="1" t="s">
        <v>21</v>
      </c>
      <c r="J7456" s="1" t="s">
        <v>27</v>
      </c>
      <c r="K7456" s="1" t="s">
        <v>28</v>
      </c>
      <c r="L7456" s="1" t="s">
        <v>5</v>
      </c>
      <c r="M7456" s="1" t="s">
        <v>23</v>
      </c>
      <c r="N7456" s="1" t="s">
        <v>7</v>
      </c>
      <c r="O7456" s="6"/>
    </row>
    <row r="7457">
      <c r="A7457" s="5">
        <v>115285.0</v>
      </c>
      <c r="B7457" s="2">
        <v>46107.0</v>
      </c>
      <c r="C7457" s="1" t="s">
        <v>24</v>
      </c>
      <c r="D7457" s="7">
        <v>187.0</v>
      </c>
      <c r="E7457" s="4">
        <v>46107.0</v>
      </c>
      <c r="F7457" s="5">
        <v>66.0</v>
      </c>
      <c r="G7457" s="5">
        <v>263.0</v>
      </c>
      <c r="H7457" s="5">
        <v>17015.0</v>
      </c>
      <c r="I7457" s="1" t="s">
        <v>21</v>
      </c>
      <c r="J7457" s="1" t="s">
        <v>27</v>
      </c>
      <c r="K7457" s="1" t="s">
        <v>28</v>
      </c>
      <c r="L7457" s="1" t="s">
        <v>5</v>
      </c>
      <c r="M7457" s="1" t="s">
        <v>23</v>
      </c>
      <c r="N7457" s="1" t="s">
        <v>7</v>
      </c>
      <c r="O7457" s="6"/>
    </row>
    <row r="7458">
      <c r="A7458" s="5">
        <v>203753.0</v>
      </c>
      <c r="B7458" s="2">
        <v>46107.0</v>
      </c>
      <c r="C7458" s="1" t="s">
        <v>519</v>
      </c>
      <c r="D7458" s="3" t="s">
        <v>421</v>
      </c>
      <c r="E7458" s="4">
        <v>46107.0</v>
      </c>
      <c r="F7458" s="5">
        <v>180.0</v>
      </c>
      <c r="G7458" s="5">
        <v>75.0</v>
      </c>
      <c r="H7458" s="5">
        <v>13415.0</v>
      </c>
      <c r="I7458" s="1" t="s">
        <v>71</v>
      </c>
      <c r="J7458" s="1" t="s">
        <v>520</v>
      </c>
      <c r="K7458" s="1" t="s">
        <v>13</v>
      </c>
      <c r="L7458" s="1" t="s">
        <v>5</v>
      </c>
      <c r="M7458" s="1" t="s">
        <v>6</v>
      </c>
      <c r="N7458" s="1" t="s">
        <v>7</v>
      </c>
      <c r="O7458" s="6"/>
    </row>
    <row r="7459">
      <c r="A7459" s="5">
        <v>203753.0</v>
      </c>
      <c r="B7459" s="2">
        <v>46107.0</v>
      </c>
      <c r="C7459" s="1" t="s">
        <v>519</v>
      </c>
      <c r="D7459" s="3" t="s">
        <v>956</v>
      </c>
      <c r="E7459" s="4">
        <v>46107.0</v>
      </c>
      <c r="F7459" s="5">
        <v>100.0</v>
      </c>
      <c r="G7459" s="5">
        <v>31.0</v>
      </c>
      <c r="H7459" s="5">
        <v>3106.0</v>
      </c>
      <c r="I7459" s="1" t="s">
        <v>71</v>
      </c>
      <c r="J7459" s="1" t="s">
        <v>520</v>
      </c>
      <c r="K7459" s="1" t="s">
        <v>13</v>
      </c>
      <c r="L7459" s="1" t="s">
        <v>5</v>
      </c>
      <c r="M7459" s="1" t="s">
        <v>6</v>
      </c>
      <c r="N7459" s="1" t="s">
        <v>7</v>
      </c>
      <c r="O7459" s="6"/>
    </row>
    <row r="7460">
      <c r="A7460" s="5">
        <v>203753.0</v>
      </c>
      <c r="B7460" s="2">
        <v>46107.0</v>
      </c>
      <c r="C7460" s="1" t="s">
        <v>519</v>
      </c>
      <c r="D7460" s="3" t="s">
        <v>376</v>
      </c>
      <c r="E7460" s="4">
        <v>46107.0</v>
      </c>
      <c r="F7460" s="5">
        <v>500.0</v>
      </c>
      <c r="G7460" s="5">
        <v>11.0</v>
      </c>
      <c r="H7460" s="5">
        <v>5291.0</v>
      </c>
      <c r="I7460" s="1" t="s">
        <v>127</v>
      </c>
      <c r="J7460" s="1" t="s">
        <v>520</v>
      </c>
      <c r="K7460" s="1" t="s">
        <v>13</v>
      </c>
      <c r="L7460" s="1" t="s">
        <v>5</v>
      </c>
      <c r="M7460" s="1" t="s">
        <v>6</v>
      </c>
      <c r="N7460" s="1" t="s">
        <v>7</v>
      </c>
      <c r="O7460" s="6"/>
    </row>
    <row r="7461">
      <c r="A7461" s="5">
        <v>203753.0</v>
      </c>
      <c r="B7461" s="2">
        <v>46107.0</v>
      </c>
      <c r="C7461" s="1" t="s">
        <v>519</v>
      </c>
      <c r="D7461" s="3" t="s">
        <v>429</v>
      </c>
      <c r="E7461" s="4">
        <v>46107.0</v>
      </c>
      <c r="F7461" s="5">
        <v>40.0</v>
      </c>
      <c r="G7461" s="5">
        <v>51.0</v>
      </c>
      <c r="H7461" s="5">
        <v>2040.0</v>
      </c>
      <c r="I7461" s="1" t="s">
        <v>71</v>
      </c>
      <c r="J7461" s="1" t="s">
        <v>520</v>
      </c>
      <c r="K7461" s="1" t="s">
        <v>13</v>
      </c>
      <c r="L7461" s="1" t="s">
        <v>5</v>
      </c>
      <c r="M7461" s="1" t="s">
        <v>6</v>
      </c>
      <c r="N7461" s="1" t="s">
        <v>7</v>
      </c>
      <c r="O7461" s="6"/>
    </row>
    <row r="7462">
      <c r="A7462" s="5">
        <v>203753.0</v>
      </c>
      <c r="B7462" s="2">
        <v>46107.0</v>
      </c>
      <c r="C7462" s="1" t="s">
        <v>519</v>
      </c>
      <c r="D7462" s="3" t="s">
        <v>287</v>
      </c>
      <c r="E7462" s="4">
        <v>46107.0</v>
      </c>
      <c r="F7462" s="5">
        <v>100.0</v>
      </c>
      <c r="G7462" s="5">
        <v>32.0</v>
      </c>
      <c r="H7462" s="5">
        <v>3240.0</v>
      </c>
      <c r="I7462" s="1" t="s">
        <v>75</v>
      </c>
      <c r="J7462" s="1" t="s">
        <v>520</v>
      </c>
      <c r="K7462" s="1" t="s">
        <v>13</v>
      </c>
      <c r="L7462" s="1" t="s">
        <v>5</v>
      </c>
      <c r="M7462" s="1" t="s">
        <v>6</v>
      </c>
      <c r="N7462" s="1" t="s">
        <v>7</v>
      </c>
      <c r="O7462" s="6"/>
    </row>
    <row r="7463">
      <c r="A7463" s="5">
        <v>203753.0</v>
      </c>
      <c r="B7463" s="2">
        <v>46107.0</v>
      </c>
      <c r="C7463" s="1" t="s">
        <v>519</v>
      </c>
      <c r="D7463" s="3" t="s">
        <v>426</v>
      </c>
      <c r="E7463" s="4">
        <v>46107.0</v>
      </c>
      <c r="F7463" s="5">
        <v>40.0</v>
      </c>
      <c r="G7463" s="5">
        <v>18.0</v>
      </c>
      <c r="H7463" s="5">
        <v>718.0</v>
      </c>
      <c r="I7463" s="1" t="s">
        <v>71</v>
      </c>
      <c r="J7463" s="1" t="s">
        <v>520</v>
      </c>
      <c r="K7463" s="1" t="s">
        <v>13</v>
      </c>
      <c r="L7463" s="1" t="s">
        <v>5</v>
      </c>
      <c r="M7463" s="1" t="s">
        <v>6</v>
      </c>
      <c r="N7463" s="1" t="s">
        <v>7</v>
      </c>
      <c r="O7463" s="6"/>
    </row>
    <row r="7464">
      <c r="A7464" s="5">
        <v>203753.0</v>
      </c>
      <c r="B7464" s="2">
        <v>46107.0</v>
      </c>
      <c r="C7464" s="1" t="s">
        <v>519</v>
      </c>
      <c r="D7464" s="3" t="s">
        <v>132</v>
      </c>
      <c r="E7464" s="4">
        <v>46107.0</v>
      </c>
      <c r="F7464" s="5">
        <v>15.0</v>
      </c>
      <c r="G7464" s="5">
        <v>89.0</v>
      </c>
      <c r="H7464" s="5">
        <v>1341.0</v>
      </c>
      <c r="I7464" s="1" t="s">
        <v>125</v>
      </c>
      <c r="J7464" s="1" t="s">
        <v>520</v>
      </c>
      <c r="K7464" s="1" t="s">
        <v>13</v>
      </c>
      <c r="L7464" s="1" t="s">
        <v>5</v>
      </c>
      <c r="M7464" s="1" t="s">
        <v>6</v>
      </c>
      <c r="N7464" s="1" t="s">
        <v>7</v>
      </c>
      <c r="O7464" s="6"/>
    </row>
    <row r="7465">
      <c r="A7465" s="5">
        <v>203753.0</v>
      </c>
      <c r="B7465" s="2">
        <v>46107.0</v>
      </c>
      <c r="C7465" s="1" t="s">
        <v>519</v>
      </c>
      <c r="D7465" s="3" t="s">
        <v>85</v>
      </c>
      <c r="E7465" s="4">
        <v>46107.0</v>
      </c>
      <c r="F7465" s="5">
        <v>1600.0</v>
      </c>
      <c r="G7465" s="5">
        <v>14.0</v>
      </c>
      <c r="H7465" s="5">
        <v>23169.0</v>
      </c>
      <c r="I7465" s="1" t="s">
        <v>75</v>
      </c>
      <c r="J7465" s="1" t="s">
        <v>520</v>
      </c>
      <c r="K7465" s="1" t="s">
        <v>13</v>
      </c>
      <c r="L7465" s="1" t="s">
        <v>5</v>
      </c>
      <c r="M7465" s="1" t="s">
        <v>6</v>
      </c>
      <c r="N7465" s="1" t="s">
        <v>7</v>
      </c>
      <c r="O7465" s="6"/>
    </row>
    <row r="7466">
      <c r="A7466" s="5">
        <v>203753.0</v>
      </c>
      <c r="B7466" s="2">
        <v>46107.0</v>
      </c>
      <c r="C7466" s="1" t="s">
        <v>519</v>
      </c>
      <c r="D7466" s="3" t="s">
        <v>1215</v>
      </c>
      <c r="E7466" s="4">
        <v>46107.0</v>
      </c>
      <c r="F7466" s="5">
        <v>100.0</v>
      </c>
      <c r="G7466" s="5">
        <v>22.0</v>
      </c>
      <c r="H7466" s="5">
        <v>2229.0</v>
      </c>
      <c r="I7466" s="1" t="s">
        <v>71</v>
      </c>
      <c r="J7466" s="1" t="s">
        <v>520</v>
      </c>
      <c r="K7466" s="1" t="s">
        <v>13</v>
      </c>
      <c r="L7466" s="1" t="s">
        <v>5</v>
      </c>
      <c r="M7466" s="1" t="s">
        <v>6</v>
      </c>
      <c r="N7466" s="1" t="s">
        <v>7</v>
      </c>
      <c r="O7466" s="6"/>
    </row>
    <row r="7467">
      <c r="A7467" s="5">
        <v>203753.0</v>
      </c>
      <c r="B7467" s="2">
        <v>46107.0</v>
      </c>
      <c r="C7467" s="1" t="s">
        <v>519</v>
      </c>
      <c r="D7467" s="3" t="s">
        <v>213</v>
      </c>
      <c r="E7467" s="4">
        <v>46107.0</v>
      </c>
      <c r="F7467" s="5">
        <v>50.0</v>
      </c>
      <c r="G7467" s="5">
        <v>791.0</v>
      </c>
      <c r="H7467" s="5">
        <v>39529.0</v>
      </c>
      <c r="I7467" s="1" t="s">
        <v>127</v>
      </c>
      <c r="J7467" s="1" t="s">
        <v>520</v>
      </c>
      <c r="K7467" s="1" t="s">
        <v>13</v>
      </c>
      <c r="L7467" s="1" t="s">
        <v>5</v>
      </c>
      <c r="M7467" s="1" t="s">
        <v>6</v>
      </c>
      <c r="N7467" s="1" t="s">
        <v>7</v>
      </c>
      <c r="O7467" s="6"/>
    </row>
    <row r="7468">
      <c r="A7468" s="5">
        <v>203753.0</v>
      </c>
      <c r="B7468" s="2">
        <v>46107.0</v>
      </c>
      <c r="C7468" s="1" t="s">
        <v>519</v>
      </c>
      <c r="D7468" s="3" t="s">
        <v>377</v>
      </c>
      <c r="E7468" s="4">
        <v>46107.0</v>
      </c>
      <c r="F7468" s="5">
        <v>100.0</v>
      </c>
      <c r="G7468" s="5">
        <v>25.0</v>
      </c>
      <c r="H7468" s="5">
        <v>2477.0</v>
      </c>
      <c r="I7468" s="1" t="s">
        <v>71</v>
      </c>
      <c r="J7468" s="1" t="s">
        <v>520</v>
      </c>
      <c r="K7468" s="1" t="s">
        <v>13</v>
      </c>
      <c r="L7468" s="1" t="s">
        <v>5</v>
      </c>
      <c r="M7468" s="1" t="s">
        <v>6</v>
      </c>
      <c r="N7468" s="1" t="s">
        <v>7</v>
      </c>
      <c r="O7468" s="6"/>
    </row>
    <row r="7469">
      <c r="A7469" s="5">
        <v>203753.0</v>
      </c>
      <c r="B7469" s="2">
        <v>46107.0</v>
      </c>
      <c r="C7469" s="1" t="s">
        <v>519</v>
      </c>
      <c r="D7469" s="3" t="s">
        <v>414</v>
      </c>
      <c r="E7469" s="4">
        <v>46107.0</v>
      </c>
      <c r="F7469" s="5">
        <v>100.0</v>
      </c>
      <c r="G7469" s="5">
        <v>54.0</v>
      </c>
      <c r="H7469" s="5">
        <v>5401.0</v>
      </c>
      <c r="I7469" s="1" t="s">
        <v>71</v>
      </c>
      <c r="J7469" s="1" t="s">
        <v>520</v>
      </c>
      <c r="K7469" s="1" t="s">
        <v>13</v>
      </c>
      <c r="L7469" s="1" t="s">
        <v>5</v>
      </c>
      <c r="M7469" s="1" t="s">
        <v>6</v>
      </c>
      <c r="N7469" s="1" t="s">
        <v>7</v>
      </c>
      <c r="O7469" s="6"/>
    </row>
    <row r="7470">
      <c r="A7470" s="5">
        <v>203753.0</v>
      </c>
      <c r="B7470" s="2">
        <v>46107.0</v>
      </c>
      <c r="C7470" s="1" t="s">
        <v>519</v>
      </c>
      <c r="D7470" s="3" t="s">
        <v>157</v>
      </c>
      <c r="E7470" s="4">
        <v>46107.0</v>
      </c>
      <c r="F7470" s="5">
        <v>400.0</v>
      </c>
      <c r="G7470" s="5">
        <v>143.0</v>
      </c>
      <c r="H7470" s="5">
        <v>57169.0</v>
      </c>
      <c r="I7470" s="1" t="s">
        <v>71</v>
      </c>
      <c r="J7470" s="1" t="s">
        <v>520</v>
      </c>
      <c r="K7470" s="1" t="s">
        <v>13</v>
      </c>
      <c r="L7470" s="1" t="s">
        <v>5</v>
      </c>
      <c r="M7470" s="1" t="s">
        <v>6</v>
      </c>
      <c r="N7470" s="1" t="s">
        <v>7</v>
      </c>
      <c r="O7470" s="6"/>
    </row>
    <row r="7471">
      <c r="A7471" s="5">
        <v>203753.0</v>
      </c>
      <c r="B7471" s="2">
        <v>46107.0</v>
      </c>
      <c r="C7471" s="1" t="s">
        <v>519</v>
      </c>
      <c r="D7471" s="3" t="s">
        <v>499</v>
      </c>
      <c r="E7471" s="4">
        <v>46107.0</v>
      </c>
      <c r="F7471" s="5">
        <v>50.0</v>
      </c>
      <c r="G7471" s="5">
        <v>22.0</v>
      </c>
      <c r="H7471" s="5">
        <v>1077.0</v>
      </c>
      <c r="I7471" s="1" t="s">
        <v>71</v>
      </c>
      <c r="J7471" s="1" t="s">
        <v>520</v>
      </c>
      <c r="K7471" s="1" t="s">
        <v>13</v>
      </c>
      <c r="L7471" s="1" t="s">
        <v>5</v>
      </c>
      <c r="M7471" s="1" t="s">
        <v>6</v>
      </c>
      <c r="N7471" s="1" t="s">
        <v>7</v>
      </c>
      <c r="O7471" s="6"/>
    </row>
    <row r="7472">
      <c r="A7472" s="5">
        <v>203753.0</v>
      </c>
      <c r="B7472" s="2">
        <v>46107.0</v>
      </c>
      <c r="C7472" s="1" t="s">
        <v>519</v>
      </c>
      <c r="D7472" s="3" t="s">
        <v>379</v>
      </c>
      <c r="E7472" s="4">
        <v>46107.0</v>
      </c>
      <c r="F7472" s="5">
        <v>6.0</v>
      </c>
      <c r="G7472" s="5">
        <v>197.0</v>
      </c>
      <c r="H7472" s="5">
        <v>1185.0</v>
      </c>
      <c r="I7472" s="1" t="s">
        <v>71</v>
      </c>
      <c r="J7472" s="1" t="s">
        <v>520</v>
      </c>
      <c r="K7472" s="1" t="s">
        <v>13</v>
      </c>
      <c r="L7472" s="1" t="s">
        <v>5</v>
      </c>
      <c r="M7472" s="1" t="s">
        <v>6</v>
      </c>
      <c r="N7472" s="1" t="s">
        <v>7</v>
      </c>
      <c r="O7472" s="6"/>
    </row>
    <row r="7473">
      <c r="A7473" s="5">
        <v>203753.0</v>
      </c>
      <c r="B7473" s="2">
        <v>46107.0</v>
      </c>
      <c r="C7473" s="1" t="s">
        <v>519</v>
      </c>
      <c r="D7473" s="3" t="s">
        <v>368</v>
      </c>
      <c r="E7473" s="4">
        <v>46107.0</v>
      </c>
      <c r="F7473" s="5">
        <v>40.0</v>
      </c>
      <c r="G7473" s="5">
        <v>272.0</v>
      </c>
      <c r="H7473" s="5">
        <v>10865.0</v>
      </c>
      <c r="I7473" s="1" t="s">
        <v>127</v>
      </c>
      <c r="J7473" s="1" t="s">
        <v>520</v>
      </c>
      <c r="K7473" s="1" t="s">
        <v>13</v>
      </c>
      <c r="L7473" s="1" t="s">
        <v>5</v>
      </c>
      <c r="M7473" s="1" t="s">
        <v>6</v>
      </c>
      <c r="N7473" s="1" t="s">
        <v>7</v>
      </c>
      <c r="O7473" s="6"/>
    </row>
    <row r="7474">
      <c r="A7474" s="5">
        <v>203753.0</v>
      </c>
      <c r="B7474" s="2">
        <v>46107.0</v>
      </c>
      <c r="C7474" s="1" t="s">
        <v>519</v>
      </c>
      <c r="D7474" s="3" t="s">
        <v>292</v>
      </c>
      <c r="E7474" s="4">
        <v>46107.0</v>
      </c>
      <c r="F7474" s="5">
        <v>120.0</v>
      </c>
      <c r="G7474" s="5">
        <v>54.0</v>
      </c>
      <c r="H7474" s="5">
        <v>6465.0</v>
      </c>
      <c r="I7474" s="1" t="s">
        <v>75</v>
      </c>
      <c r="J7474" s="1" t="s">
        <v>520</v>
      </c>
      <c r="K7474" s="1" t="s">
        <v>13</v>
      </c>
      <c r="L7474" s="1" t="s">
        <v>5</v>
      </c>
      <c r="M7474" s="1" t="s">
        <v>6</v>
      </c>
      <c r="N7474" s="1" t="s">
        <v>7</v>
      </c>
      <c r="O7474" s="6"/>
    </row>
    <row r="7475">
      <c r="A7475" s="5">
        <v>203753.0</v>
      </c>
      <c r="B7475" s="2">
        <v>46107.0</v>
      </c>
      <c r="C7475" s="1" t="s">
        <v>519</v>
      </c>
      <c r="D7475" s="3" t="s">
        <v>855</v>
      </c>
      <c r="E7475" s="4">
        <v>46107.0</v>
      </c>
      <c r="F7475" s="5">
        <v>15.0</v>
      </c>
      <c r="G7475" s="5">
        <v>53.0</v>
      </c>
      <c r="H7475" s="5">
        <v>800.0</v>
      </c>
      <c r="I7475" s="1" t="s">
        <v>71</v>
      </c>
      <c r="J7475" s="1" t="s">
        <v>520</v>
      </c>
      <c r="K7475" s="1" t="s">
        <v>13</v>
      </c>
      <c r="L7475" s="1" t="s">
        <v>5</v>
      </c>
      <c r="M7475" s="1" t="s">
        <v>6</v>
      </c>
      <c r="N7475" s="1" t="s">
        <v>7</v>
      </c>
      <c r="O7475" s="6"/>
    </row>
    <row r="7476">
      <c r="A7476" s="5">
        <v>203753.0</v>
      </c>
      <c r="B7476" s="2">
        <v>46107.0</v>
      </c>
      <c r="C7476" s="1" t="s">
        <v>519</v>
      </c>
      <c r="D7476" s="3" t="s">
        <v>133</v>
      </c>
      <c r="E7476" s="4">
        <v>46107.0</v>
      </c>
      <c r="F7476" s="5">
        <v>60.0</v>
      </c>
      <c r="G7476" s="5">
        <v>45.0</v>
      </c>
      <c r="H7476" s="5">
        <v>2724.0</v>
      </c>
      <c r="I7476" s="1" t="s">
        <v>125</v>
      </c>
      <c r="J7476" s="1" t="s">
        <v>520</v>
      </c>
      <c r="K7476" s="1" t="s">
        <v>13</v>
      </c>
      <c r="L7476" s="1" t="s">
        <v>5</v>
      </c>
      <c r="M7476" s="1" t="s">
        <v>6</v>
      </c>
      <c r="N7476" s="1" t="s">
        <v>7</v>
      </c>
      <c r="O7476" s="6"/>
    </row>
    <row r="7477">
      <c r="A7477" s="5">
        <v>203753.0</v>
      </c>
      <c r="B7477" s="2">
        <v>46107.0</v>
      </c>
      <c r="C7477" s="1" t="s">
        <v>519</v>
      </c>
      <c r="D7477" s="3" t="s">
        <v>137</v>
      </c>
      <c r="E7477" s="4">
        <v>46107.0</v>
      </c>
      <c r="F7477" s="5">
        <v>200.0</v>
      </c>
      <c r="G7477" s="5">
        <v>33.0</v>
      </c>
      <c r="H7477" s="5">
        <v>6545.0</v>
      </c>
      <c r="I7477" s="1" t="s">
        <v>75</v>
      </c>
      <c r="J7477" s="1" t="s">
        <v>520</v>
      </c>
      <c r="K7477" s="1" t="s">
        <v>13</v>
      </c>
      <c r="L7477" s="1" t="s">
        <v>5</v>
      </c>
      <c r="M7477" s="1" t="s">
        <v>6</v>
      </c>
      <c r="N7477" s="1" t="s">
        <v>7</v>
      </c>
      <c r="O7477" s="6"/>
    </row>
    <row r="7478">
      <c r="A7478" s="5">
        <v>203753.0</v>
      </c>
      <c r="B7478" s="2">
        <v>46107.0</v>
      </c>
      <c r="C7478" s="1" t="s">
        <v>519</v>
      </c>
      <c r="D7478" s="3" t="s">
        <v>84</v>
      </c>
      <c r="E7478" s="4">
        <v>46107.0</v>
      </c>
      <c r="F7478" s="5">
        <v>120.0</v>
      </c>
      <c r="G7478" s="5">
        <v>13.0</v>
      </c>
      <c r="H7478" s="5">
        <v>1543.0</v>
      </c>
      <c r="I7478" s="1" t="s">
        <v>71</v>
      </c>
      <c r="J7478" s="1" t="s">
        <v>520</v>
      </c>
      <c r="K7478" s="1" t="s">
        <v>13</v>
      </c>
      <c r="L7478" s="1" t="s">
        <v>5</v>
      </c>
      <c r="M7478" s="1" t="s">
        <v>6</v>
      </c>
      <c r="N7478" s="1" t="s">
        <v>7</v>
      </c>
      <c r="O7478" s="6"/>
    </row>
    <row r="7479">
      <c r="A7479" s="5">
        <v>203753.0</v>
      </c>
      <c r="B7479" s="2">
        <v>46107.0</v>
      </c>
      <c r="C7479" s="1" t="s">
        <v>519</v>
      </c>
      <c r="D7479" s="3" t="s">
        <v>1216</v>
      </c>
      <c r="E7479" s="4">
        <v>46107.0</v>
      </c>
      <c r="F7479" s="5">
        <v>20.0</v>
      </c>
      <c r="G7479" s="5">
        <v>1724.0</v>
      </c>
      <c r="H7479" s="5">
        <v>34489.0</v>
      </c>
      <c r="I7479" s="1" t="s">
        <v>127</v>
      </c>
      <c r="J7479" s="1" t="s">
        <v>520</v>
      </c>
      <c r="K7479" s="1" t="s">
        <v>13</v>
      </c>
      <c r="L7479" s="1" t="s">
        <v>5</v>
      </c>
      <c r="M7479" s="1" t="s">
        <v>6</v>
      </c>
      <c r="N7479" s="1" t="s">
        <v>7</v>
      </c>
      <c r="O7479" s="6"/>
    </row>
    <row r="7480">
      <c r="A7480" s="5">
        <v>203753.0</v>
      </c>
      <c r="B7480" s="2">
        <v>46107.0</v>
      </c>
      <c r="C7480" s="1" t="s">
        <v>519</v>
      </c>
      <c r="D7480" s="3" t="s">
        <v>173</v>
      </c>
      <c r="E7480" s="4">
        <v>46107.0</v>
      </c>
      <c r="F7480" s="5">
        <v>100.0</v>
      </c>
      <c r="G7480" s="5">
        <v>37.0</v>
      </c>
      <c r="H7480" s="5">
        <v>3723.0</v>
      </c>
      <c r="I7480" s="1" t="s">
        <v>71</v>
      </c>
      <c r="J7480" s="1" t="s">
        <v>520</v>
      </c>
      <c r="K7480" s="1" t="s">
        <v>13</v>
      </c>
      <c r="L7480" s="1" t="s">
        <v>5</v>
      </c>
      <c r="M7480" s="1" t="s">
        <v>6</v>
      </c>
      <c r="N7480" s="1" t="s">
        <v>7</v>
      </c>
      <c r="O7480" s="6"/>
    </row>
    <row r="7481">
      <c r="A7481" s="5">
        <v>203753.0</v>
      </c>
      <c r="B7481" s="2">
        <v>46107.0</v>
      </c>
      <c r="C7481" s="1" t="s">
        <v>519</v>
      </c>
      <c r="D7481" s="3" t="s">
        <v>432</v>
      </c>
      <c r="E7481" s="4">
        <v>46107.0</v>
      </c>
      <c r="F7481" s="5">
        <v>80.0</v>
      </c>
      <c r="G7481" s="5">
        <v>41.0</v>
      </c>
      <c r="H7481" s="5">
        <v>3284.0</v>
      </c>
      <c r="I7481" s="1" t="s">
        <v>71</v>
      </c>
      <c r="J7481" s="1" t="s">
        <v>520</v>
      </c>
      <c r="K7481" s="1" t="s">
        <v>13</v>
      </c>
      <c r="L7481" s="1" t="s">
        <v>5</v>
      </c>
      <c r="M7481" s="1" t="s">
        <v>6</v>
      </c>
      <c r="N7481" s="1" t="s">
        <v>7</v>
      </c>
      <c r="O7481" s="6"/>
    </row>
    <row r="7482">
      <c r="A7482" s="5">
        <v>203753.0</v>
      </c>
      <c r="B7482" s="2">
        <v>46107.0</v>
      </c>
      <c r="C7482" s="1" t="s">
        <v>519</v>
      </c>
      <c r="D7482" s="3" t="s">
        <v>79</v>
      </c>
      <c r="E7482" s="4">
        <v>46107.0</v>
      </c>
      <c r="F7482" s="5">
        <v>600.0</v>
      </c>
      <c r="G7482" s="5">
        <v>36.0</v>
      </c>
      <c r="H7482" s="5">
        <v>21403.0</v>
      </c>
      <c r="I7482" s="1" t="s">
        <v>75</v>
      </c>
      <c r="J7482" s="1" t="s">
        <v>520</v>
      </c>
      <c r="K7482" s="1" t="s">
        <v>13</v>
      </c>
      <c r="L7482" s="1" t="s">
        <v>5</v>
      </c>
      <c r="M7482" s="1" t="s">
        <v>6</v>
      </c>
      <c r="N7482" s="1" t="s">
        <v>7</v>
      </c>
      <c r="O7482" s="6"/>
    </row>
    <row r="7483">
      <c r="A7483" s="5">
        <v>203753.0</v>
      </c>
      <c r="B7483" s="2">
        <v>46107.0</v>
      </c>
      <c r="C7483" s="1" t="s">
        <v>519</v>
      </c>
      <c r="D7483" s="3" t="s">
        <v>437</v>
      </c>
      <c r="E7483" s="4">
        <v>46107.0</v>
      </c>
      <c r="F7483" s="5">
        <v>80.0</v>
      </c>
      <c r="G7483" s="5">
        <v>13.0</v>
      </c>
      <c r="H7483" s="5">
        <v>1043.0</v>
      </c>
      <c r="I7483" s="1" t="s">
        <v>71</v>
      </c>
      <c r="J7483" s="1" t="s">
        <v>520</v>
      </c>
      <c r="K7483" s="1" t="s">
        <v>13</v>
      </c>
      <c r="L7483" s="1" t="s">
        <v>5</v>
      </c>
      <c r="M7483" s="1" t="s">
        <v>6</v>
      </c>
      <c r="N7483" s="1" t="s">
        <v>7</v>
      </c>
      <c r="O7483" s="6"/>
    </row>
    <row r="7484">
      <c r="A7484" s="5">
        <v>203753.0</v>
      </c>
      <c r="B7484" s="2">
        <v>46107.0</v>
      </c>
      <c r="C7484" s="1" t="s">
        <v>519</v>
      </c>
      <c r="D7484" s="3" t="s">
        <v>138</v>
      </c>
      <c r="E7484" s="4">
        <v>46107.0</v>
      </c>
      <c r="F7484" s="5">
        <v>40.0</v>
      </c>
      <c r="G7484" s="5">
        <v>65.0</v>
      </c>
      <c r="H7484" s="5">
        <v>2599.0</v>
      </c>
      <c r="I7484" s="1" t="s">
        <v>125</v>
      </c>
      <c r="J7484" s="1" t="s">
        <v>520</v>
      </c>
      <c r="K7484" s="1" t="s">
        <v>13</v>
      </c>
      <c r="L7484" s="1" t="s">
        <v>5</v>
      </c>
      <c r="M7484" s="1" t="s">
        <v>6</v>
      </c>
      <c r="N7484" s="1" t="s">
        <v>7</v>
      </c>
      <c r="O7484" s="6"/>
    </row>
    <row r="7485">
      <c r="A7485" s="5">
        <v>203753.0</v>
      </c>
      <c r="B7485" s="2">
        <v>46107.0</v>
      </c>
      <c r="C7485" s="1" t="s">
        <v>519</v>
      </c>
      <c r="D7485" s="3" t="s">
        <v>433</v>
      </c>
      <c r="E7485" s="4">
        <v>46107.0</v>
      </c>
      <c r="F7485" s="5">
        <v>120.0</v>
      </c>
      <c r="G7485" s="5">
        <v>238.0</v>
      </c>
      <c r="H7485" s="5">
        <v>28556.0</v>
      </c>
      <c r="I7485" s="1" t="s">
        <v>71</v>
      </c>
      <c r="J7485" s="1" t="s">
        <v>520</v>
      </c>
      <c r="K7485" s="1" t="s">
        <v>13</v>
      </c>
      <c r="L7485" s="1" t="s">
        <v>5</v>
      </c>
      <c r="M7485" s="1" t="s">
        <v>6</v>
      </c>
      <c r="N7485" s="1" t="s">
        <v>7</v>
      </c>
      <c r="O7485" s="6"/>
    </row>
    <row r="7486">
      <c r="A7486" s="5">
        <v>203753.0</v>
      </c>
      <c r="B7486" s="2">
        <v>46107.0</v>
      </c>
      <c r="C7486" s="1" t="s">
        <v>519</v>
      </c>
      <c r="D7486" s="3" t="s">
        <v>998</v>
      </c>
      <c r="E7486" s="4">
        <v>46107.0</v>
      </c>
      <c r="F7486" s="5">
        <v>30.0</v>
      </c>
      <c r="G7486" s="5">
        <v>30.0</v>
      </c>
      <c r="H7486" s="5">
        <v>887.0</v>
      </c>
      <c r="I7486" s="1" t="s">
        <v>71</v>
      </c>
      <c r="J7486" s="1" t="s">
        <v>520</v>
      </c>
      <c r="K7486" s="1" t="s">
        <v>13</v>
      </c>
      <c r="L7486" s="1" t="s">
        <v>5</v>
      </c>
      <c r="M7486" s="1" t="s">
        <v>6</v>
      </c>
      <c r="N7486" s="1" t="s">
        <v>7</v>
      </c>
      <c r="O7486" s="6"/>
    </row>
    <row r="7487">
      <c r="A7487" s="5">
        <v>203753.0</v>
      </c>
      <c r="B7487" s="2">
        <v>46107.0</v>
      </c>
      <c r="C7487" s="1" t="s">
        <v>519</v>
      </c>
      <c r="D7487" s="3" t="s">
        <v>183</v>
      </c>
      <c r="E7487" s="4">
        <v>46107.0</v>
      </c>
      <c r="F7487" s="5">
        <v>200.0</v>
      </c>
      <c r="G7487" s="5">
        <v>10.0</v>
      </c>
      <c r="H7487" s="5">
        <v>2023.0</v>
      </c>
      <c r="I7487" s="1" t="s">
        <v>75</v>
      </c>
      <c r="J7487" s="1" t="s">
        <v>520</v>
      </c>
      <c r="K7487" s="1" t="s">
        <v>13</v>
      </c>
      <c r="L7487" s="1" t="s">
        <v>5</v>
      </c>
      <c r="M7487" s="1" t="s">
        <v>6</v>
      </c>
      <c r="N7487" s="1" t="s">
        <v>7</v>
      </c>
      <c r="O7487" s="6"/>
    </row>
    <row r="7488">
      <c r="A7488" s="5">
        <v>203753.0</v>
      </c>
      <c r="B7488" s="2">
        <v>46107.0</v>
      </c>
      <c r="C7488" s="1" t="s">
        <v>519</v>
      </c>
      <c r="D7488" s="3" t="s">
        <v>430</v>
      </c>
      <c r="E7488" s="4">
        <v>46107.0</v>
      </c>
      <c r="F7488" s="5">
        <v>50.0</v>
      </c>
      <c r="G7488" s="5">
        <v>45.0</v>
      </c>
      <c r="H7488" s="5">
        <v>2247.0</v>
      </c>
      <c r="I7488" s="1" t="s">
        <v>71</v>
      </c>
      <c r="J7488" s="1" t="s">
        <v>520</v>
      </c>
      <c r="K7488" s="1" t="s">
        <v>13</v>
      </c>
      <c r="L7488" s="1" t="s">
        <v>5</v>
      </c>
      <c r="M7488" s="1" t="s">
        <v>6</v>
      </c>
      <c r="N7488" s="1" t="s">
        <v>7</v>
      </c>
      <c r="O7488" s="6"/>
    </row>
    <row r="7489">
      <c r="A7489" s="5">
        <v>203753.0</v>
      </c>
      <c r="B7489" s="2">
        <v>46107.0</v>
      </c>
      <c r="C7489" s="1" t="s">
        <v>519</v>
      </c>
      <c r="D7489" s="3" t="s">
        <v>204</v>
      </c>
      <c r="E7489" s="4">
        <v>46107.0</v>
      </c>
      <c r="F7489" s="5">
        <v>40.0</v>
      </c>
      <c r="G7489" s="5">
        <v>1133.0</v>
      </c>
      <c r="H7489" s="5">
        <v>45332.0</v>
      </c>
      <c r="I7489" s="1" t="s">
        <v>127</v>
      </c>
      <c r="J7489" s="1" t="s">
        <v>520</v>
      </c>
      <c r="K7489" s="1" t="s">
        <v>13</v>
      </c>
      <c r="L7489" s="1" t="s">
        <v>5</v>
      </c>
      <c r="M7489" s="1" t="s">
        <v>6</v>
      </c>
      <c r="N7489" s="1" t="s">
        <v>7</v>
      </c>
      <c r="O7489" s="6"/>
    </row>
    <row r="7490">
      <c r="A7490" s="5">
        <v>203753.0</v>
      </c>
      <c r="B7490" s="2">
        <v>46107.0</v>
      </c>
      <c r="C7490" s="1" t="s">
        <v>519</v>
      </c>
      <c r="D7490" s="3" t="s">
        <v>200</v>
      </c>
      <c r="E7490" s="4">
        <v>46107.0</v>
      </c>
      <c r="F7490" s="5">
        <v>200.0</v>
      </c>
      <c r="G7490" s="5">
        <v>16.0</v>
      </c>
      <c r="H7490" s="5">
        <v>3153.0</v>
      </c>
      <c r="I7490" s="1" t="s">
        <v>71</v>
      </c>
      <c r="J7490" s="1" t="s">
        <v>520</v>
      </c>
      <c r="K7490" s="1" t="s">
        <v>13</v>
      </c>
      <c r="L7490" s="1" t="s">
        <v>5</v>
      </c>
      <c r="M7490" s="1" t="s">
        <v>6</v>
      </c>
      <c r="N7490" s="1" t="s">
        <v>7</v>
      </c>
      <c r="O7490" s="6"/>
    </row>
    <row r="7491">
      <c r="A7491" s="5">
        <v>203753.0</v>
      </c>
      <c r="B7491" s="2">
        <v>46107.0</v>
      </c>
      <c r="C7491" s="1" t="s">
        <v>519</v>
      </c>
      <c r="D7491" s="3" t="s">
        <v>527</v>
      </c>
      <c r="E7491" s="4">
        <v>46107.0</v>
      </c>
      <c r="F7491" s="5">
        <v>75.0</v>
      </c>
      <c r="G7491" s="5">
        <v>38.0</v>
      </c>
      <c r="H7491" s="5">
        <v>2832.0</v>
      </c>
      <c r="I7491" s="1" t="s">
        <v>127</v>
      </c>
      <c r="J7491" s="1" t="s">
        <v>520</v>
      </c>
      <c r="K7491" s="1" t="s">
        <v>13</v>
      </c>
      <c r="L7491" s="1" t="s">
        <v>5</v>
      </c>
      <c r="M7491" s="1" t="s">
        <v>6</v>
      </c>
      <c r="N7491" s="1" t="s">
        <v>7</v>
      </c>
      <c r="O7491" s="6"/>
    </row>
    <row r="7492">
      <c r="A7492" s="5">
        <v>203753.0</v>
      </c>
      <c r="B7492" s="2">
        <v>46107.0</v>
      </c>
      <c r="C7492" s="1" t="s">
        <v>519</v>
      </c>
      <c r="D7492" s="3" t="s">
        <v>526</v>
      </c>
      <c r="E7492" s="4">
        <v>46107.0</v>
      </c>
      <c r="F7492" s="5">
        <v>300.0</v>
      </c>
      <c r="G7492" s="5">
        <v>11.0</v>
      </c>
      <c r="H7492" s="5">
        <v>3433.0</v>
      </c>
      <c r="I7492" s="1" t="s">
        <v>71</v>
      </c>
      <c r="J7492" s="1" t="s">
        <v>520</v>
      </c>
      <c r="K7492" s="1" t="s">
        <v>13</v>
      </c>
      <c r="L7492" s="1" t="s">
        <v>5</v>
      </c>
      <c r="M7492" s="1" t="s">
        <v>6</v>
      </c>
      <c r="N7492" s="1" t="s">
        <v>7</v>
      </c>
      <c r="O7492" s="6"/>
    </row>
    <row r="7493">
      <c r="A7493" s="5">
        <v>203753.0</v>
      </c>
      <c r="B7493" s="2">
        <v>46107.0</v>
      </c>
      <c r="C7493" s="1" t="s">
        <v>519</v>
      </c>
      <c r="D7493" s="3" t="s">
        <v>1009</v>
      </c>
      <c r="E7493" s="4">
        <v>46107.0</v>
      </c>
      <c r="F7493" s="5">
        <v>12.0</v>
      </c>
      <c r="G7493" s="5">
        <v>136.0</v>
      </c>
      <c r="H7493" s="5">
        <v>1634.0</v>
      </c>
      <c r="I7493" s="1" t="s">
        <v>71</v>
      </c>
      <c r="J7493" s="1" t="s">
        <v>520</v>
      </c>
      <c r="K7493" s="1" t="s">
        <v>13</v>
      </c>
      <c r="L7493" s="1" t="s">
        <v>5</v>
      </c>
      <c r="M7493" s="1" t="s">
        <v>6</v>
      </c>
      <c r="N7493" s="1" t="s">
        <v>7</v>
      </c>
      <c r="O7493" s="6"/>
    </row>
    <row r="7494">
      <c r="A7494" s="5">
        <v>203753.0</v>
      </c>
      <c r="B7494" s="2">
        <v>46107.0</v>
      </c>
      <c r="C7494" s="1" t="s">
        <v>519</v>
      </c>
      <c r="D7494" s="3" t="s">
        <v>281</v>
      </c>
      <c r="E7494" s="4">
        <v>46107.0</v>
      </c>
      <c r="F7494" s="5">
        <v>250.0</v>
      </c>
      <c r="G7494" s="5">
        <v>18.0</v>
      </c>
      <c r="H7494" s="5">
        <v>4441.0</v>
      </c>
      <c r="I7494" s="1" t="s">
        <v>75</v>
      </c>
      <c r="J7494" s="1" t="s">
        <v>520</v>
      </c>
      <c r="K7494" s="1" t="s">
        <v>13</v>
      </c>
      <c r="L7494" s="1" t="s">
        <v>5</v>
      </c>
      <c r="M7494" s="1" t="s">
        <v>6</v>
      </c>
      <c r="N7494" s="1" t="s">
        <v>7</v>
      </c>
      <c r="O7494" s="6"/>
    </row>
    <row r="7495">
      <c r="A7495" s="5">
        <v>203753.0</v>
      </c>
      <c r="B7495" s="2">
        <v>46107.0</v>
      </c>
      <c r="C7495" s="1" t="s">
        <v>519</v>
      </c>
      <c r="D7495" s="3" t="s">
        <v>425</v>
      </c>
      <c r="E7495" s="4">
        <v>46107.0</v>
      </c>
      <c r="F7495" s="5">
        <v>1000.0</v>
      </c>
      <c r="G7495" s="5">
        <v>4.0</v>
      </c>
      <c r="H7495" s="5">
        <v>3781.0</v>
      </c>
      <c r="I7495" s="1" t="s">
        <v>71</v>
      </c>
      <c r="J7495" s="1" t="s">
        <v>520</v>
      </c>
      <c r="K7495" s="1" t="s">
        <v>13</v>
      </c>
      <c r="L7495" s="1" t="s">
        <v>5</v>
      </c>
      <c r="M7495" s="1" t="s">
        <v>6</v>
      </c>
      <c r="N7495" s="1" t="s">
        <v>7</v>
      </c>
      <c r="O7495" s="6"/>
    </row>
    <row r="7496">
      <c r="A7496" s="5">
        <v>203753.0</v>
      </c>
      <c r="B7496" s="2">
        <v>46107.0</v>
      </c>
      <c r="C7496" s="1" t="s">
        <v>519</v>
      </c>
      <c r="D7496" s="3" t="s">
        <v>532</v>
      </c>
      <c r="E7496" s="4">
        <v>46107.0</v>
      </c>
      <c r="F7496" s="5">
        <v>75.0</v>
      </c>
      <c r="G7496" s="5">
        <v>45.0</v>
      </c>
      <c r="H7496" s="5">
        <v>3354.0</v>
      </c>
      <c r="I7496" s="1" t="s">
        <v>127</v>
      </c>
      <c r="J7496" s="1" t="s">
        <v>520</v>
      </c>
      <c r="K7496" s="1" t="s">
        <v>13</v>
      </c>
      <c r="L7496" s="1" t="s">
        <v>5</v>
      </c>
      <c r="M7496" s="1" t="s">
        <v>6</v>
      </c>
      <c r="N7496" s="1" t="s">
        <v>7</v>
      </c>
      <c r="O7496" s="6"/>
    </row>
    <row r="7497">
      <c r="A7497" s="5">
        <v>203753.0</v>
      </c>
      <c r="B7497" s="2">
        <v>46107.0</v>
      </c>
      <c r="C7497" s="1" t="s">
        <v>519</v>
      </c>
      <c r="D7497" s="3" t="s">
        <v>538</v>
      </c>
      <c r="E7497" s="4">
        <v>46107.0</v>
      </c>
      <c r="F7497" s="5">
        <v>75.0</v>
      </c>
      <c r="G7497" s="5">
        <v>42.0</v>
      </c>
      <c r="H7497" s="5">
        <v>3151.0</v>
      </c>
      <c r="I7497" s="1" t="s">
        <v>71</v>
      </c>
      <c r="J7497" s="1" t="s">
        <v>520</v>
      </c>
      <c r="K7497" s="1" t="s">
        <v>13</v>
      </c>
      <c r="L7497" s="1" t="s">
        <v>5</v>
      </c>
      <c r="M7497" s="1" t="s">
        <v>6</v>
      </c>
      <c r="N7497" s="1" t="s">
        <v>7</v>
      </c>
      <c r="O7497" s="6"/>
    </row>
    <row r="7498">
      <c r="A7498" s="5">
        <v>203753.0</v>
      </c>
      <c r="B7498" s="2">
        <v>46107.0</v>
      </c>
      <c r="C7498" s="1" t="s">
        <v>519</v>
      </c>
      <c r="D7498" s="3" t="s">
        <v>687</v>
      </c>
      <c r="E7498" s="4">
        <v>46107.0</v>
      </c>
      <c r="F7498" s="5">
        <v>75.0</v>
      </c>
      <c r="G7498" s="5">
        <v>33.0</v>
      </c>
      <c r="H7498" s="5">
        <v>2497.0</v>
      </c>
      <c r="I7498" s="1" t="s">
        <v>127</v>
      </c>
      <c r="J7498" s="1" t="s">
        <v>520</v>
      </c>
      <c r="K7498" s="1" t="s">
        <v>13</v>
      </c>
      <c r="L7498" s="1" t="s">
        <v>5</v>
      </c>
      <c r="M7498" s="1" t="s">
        <v>6</v>
      </c>
      <c r="N7498" s="1" t="s">
        <v>7</v>
      </c>
      <c r="O7498" s="6"/>
    </row>
    <row r="7499">
      <c r="A7499" s="5">
        <v>203753.0</v>
      </c>
      <c r="B7499" s="2">
        <v>46107.0</v>
      </c>
      <c r="C7499" s="1" t="s">
        <v>519</v>
      </c>
      <c r="D7499" s="3" t="s">
        <v>497</v>
      </c>
      <c r="E7499" s="4">
        <v>46107.0</v>
      </c>
      <c r="F7499" s="5">
        <v>160.0</v>
      </c>
      <c r="G7499" s="5">
        <v>20.0</v>
      </c>
      <c r="H7499" s="5">
        <v>3271.0</v>
      </c>
      <c r="I7499" s="1" t="s">
        <v>71</v>
      </c>
      <c r="J7499" s="1" t="s">
        <v>520</v>
      </c>
      <c r="K7499" s="1" t="s">
        <v>13</v>
      </c>
      <c r="L7499" s="1" t="s">
        <v>5</v>
      </c>
      <c r="M7499" s="1" t="s">
        <v>6</v>
      </c>
      <c r="N7499" s="1" t="s">
        <v>7</v>
      </c>
      <c r="O7499" s="6"/>
    </row>
    <row r="7500">
      <c r="A7500" s="5">
        <v>203753.0</v>
      </c>
      <c r="B7500" s="2">
        <v>46107.0</v>
      </c>
      <c r="C7500" s="1" t="s">
        <v>519</v>
      </c>
      <c r="D7500" s="3" t="s">
        <v>535</v>
      </c>
      <c r="E7500" s="4">
        <v>46107.0</v>
      </c>
      <c r="F7500" s="5">
        <v>36.0</v>
      </c>
      <c r="G7500" s="5">
        <v>108.0</v>
      </c>
      <c r="H7500" s="5">
        <v>3899.0</v>
      </c>
      <c r="I7500" s="1" t="s">
        <v>127</v>
      </c>
      <c r="J7500" s="1" t="s">
        <v>520</v>
      </c>
      <c r="K7500" s="1" t="s">
        <v>13</v>
      </c>
      <c r="L7500" s="1" t="s">
        <v>5</v>
      </c>
      <c r="M7500" s="1" t="s">
        <v>6</v>
      </c>
      <c r="N7500" s="1" t="s">
        <v>7</v>
      </c>
      <c r="O7500" s="6"/>
    </row>
    <row r="7501">
      <c r="A7501" s="5">
        <v>203753.0</v>
      </c>
      <c r="B7501" s="2">
        <v>46107.0</v>
      </c>
      <c r="C7501" s="1" t="s">
        <v>519</v>
      </c>
      <c r="D7501" s="3" t="s">
        <v>70</v>
      </c>
      <c r="E7501" s="4">
        <v>46107.0</v>
      </c>
      <c r="F7501" s="5">
        <v>96.0</v>
      </c>
      <c r="G7501" s="5">
        <v>316.0</v>
      </c>
      <c r="H7501" s="5">
        <v>30310.0</v>
      </c>
      <c r="I7501" s="1" t="s">
        <v>71</v>
      </c>
      <c r="J7501" s="1" t="s">
        <v>520</v>
      </c>
      <c r="K7501" s="1" t="s">
        <v>13</v>
      </c>
      <c r="L7501" s="1" t="s">
        <v>5</v>
      </c>
      <c r="M7501" s="1" t="s">
        <v>6</v>
      </c>
      <c r="N7501" s="1" t="s">
        <v>7</v>
      </c>
      <c r="O7501" s="6"/>
    </row>
    <row r="7502">
      <c r="A7502" s="5">
        <v>203753.0</v>
      </c>
      <c r="B7502" s="2">
        <v>46107.0</v>
      </c>
      <c r="C7502" s="1" t="s">
        <v>519</v>
      </c>
      <c r="D7502" s="3" t="s">
        <v>529</v>
      </c>
      <c r="E7502" s="4">
        <v>46107.0</v>
      </c>
      <c r="F7502" s="5">
        <v>40.0</v>
      </c>
      <c r="G7502" s="5">
        <v>45.0</v>
      </c>
      <c r="H7502" s="5">
        <v>1787.0</v>
      </c>
      <c r="I7502" s="1" t="s">
        <v>71</v>
      </c>
      <c r="J7502" s="1" t="s">
        <v>520</v>
      </c>
      <c r="K7502" s="1" t="s">
        <v>13</v>
      </c>
      <c r="L7502" s="1" t="s">
        <v>5</v>
      </c>
      <c r="M7502" s="1" t="s">
        <v>6</v>
      </c>
      <c r="N7502" s="1" t="s">
        <v>7</v>
      </c>
      <c r="O7502" s="6"/>
    </row>
    <row r="7503">
      <c r="A7503" s="5">
        <v>203753.0</v>
      </c>
      <c r="B7503" s="2">
        <v>46107.0</v>
      </c>
      <c r="C7503" s="1" t="s">
        <v>519</v>
      </c>
      <c r="D7503" s="3" t="s">
        <v>142</v>
      </c>
      <c r="E7503" s="4">
        <v>46107.0</v>
      </c>
      <c r="F7503" s="5">
        <v>200.0</v>
      </c>
      <c r="G7503" s="5">
        <v>61.0</v>
      </c>
      <c r="H7503" s="5">
        <v>12231.0</v>
      </c>
      <c r="I7503" s="1" t="s">
        <v>75</v>
      </c>
      <c r="J7503" s="1" t="s">
        <v>520</v>
      </c>
      <c r="K7503" s="1" t="s">
        <v>13</v>
      </c>
      <c r="L7503" s="1" t="s">
        <v>5</v>
      </c>
      <c r="M7503" s="1" t="s">
        <v>6</v>
      </c>
      <c r="N7503" s="1" t="s">
        <v>7</v>
      </c>
      <c r="O7503" s="6"/>
    </row>
    <row r="7504">
      <c r="A7504" s="5">
        <v>203753.0</v>
      </c>
      <c r="B7504" s="2">
        <v>46107.0</v>
      </c>
      <c r="C7504" s="1" t="s">
        <v>519</v>
      </c>
      <c r="D7504" s="3" t="s">
        <v>419</v>
      </c>
      <c r="E7504" s="4">
        <v>46107.0</v>
      </c>
      <c r="F7504" s="5">
        <v>60.0</v>
      </c>
      <c r="G7504" s="5">
        <v>20.0</v>
      </c>
      <c r="H7504" s="5">
        <v>1180.0</v>
      </c>
      <c r="I7504" s="1" t="s">
        <v>71</v>
      </c>
      <c r="J7504" s="1" t="s">
        <v>520</v>
      </c>
      <c r="K7504" s="1" t="s">
        <v>13</v>
      </c>
      <c r="L7504" s="1" t="s">
        <v>5</v>
      </c>
      <c r="M7504" s="1" t="s">
        <v>6</v>
      </c>
      <c r="N7504" s="1" t="s">
        <v>7</v>
      </c>
      <c r="O7504" s="6"/>
    </row>
    <row r="7505">
      <c r="A7505" s="5">
        <v>203753.0</v>
      </c>
      <c r="B7505" s="2">
        <v>46107.0</v>
      </c>
      <c r="C7505" s="1" t="s">
        <v>519</v>
      </c>
      <c r="D7505" s="3" t="s">
        <v>738</v>
      </c>
      <c r="E7505" s="4">
        <v>46107.0</v>
      </c>
      <c r="F7505" s="5">
        <v>20.0</v>
      </c>
      <c r="G7505" s="5">
        <v>79.0</v>
      </c>
      <c r="H7505" s="5">
        <v>1571.0</v>
      </c>
      <c r="I7505" s="1" t="s">
        <v>125</v>
      </c>
      <c r="J7505" s="1" t="s">
        <v>520</v>
      </c>
      <c r="K7505" s="1" t="s">
        <v>13</v>
      </c>
      <c r="L7505" s="1" t="s">
        <v>5</v>
      </c>
      <c r="M7505" s="1" t="s">
        <v>6</v>
      </c>
      <c r="N7505" s="1" t="s">
        <v>7</v>
      </c>
      <c r="O7505" s="6"/>
    </row>
    <row r="7506">
      <c r="A7506" s="5">
        <v>203753.0</v>
      </c>
      <c r="B7506" s="2">
        <v>46107.0</v>
      </c>
      <c r="C7506" s="1" t="s">
        <v>519</v>
      </c>
      <c r="D7506" s="3" t="s">
        <v>277</v>
      </c>
      <c r="E7506" s="4">
        <v>46107.0</v>
      </c>
      <c r="F7506" s="5">
        <v>200.0</v>
      </c>
      <c r="G7506" s="5">
        <v>41.0</v>
      </c>
      <c r="H7506" s="5">
        <v>8299.0</v>
      </c>
      <c r="I7506" s="1" t="s">
        <v>75</v>
      </c>
      <c r="J7506" s="1" t="s">
        <v>520</v>
      </c>
      <c r="K7506" s="1" t="s">
        <v>13</v>
      </c>
      <c r="L7506" s="1" t="s">
        <v>5</v>
      </c>
      <c r="M7506" s="1" t="s">
        <v>6</v>
      </c>
      <c r="N7506" s="1" t="s">
        <v>7</v>
      </c>
      <c r="O7506" s="6"/>
    </row>
    <row r="7507">
      <c r="A7507" s="5">
        <v>203753.0</v>
      </c>
      <c r="B7507" s="2">
        <v>46107.0</v>
      </c>
      <c r="C7507" s="1" t="s">
        <v>519</v>
      </c>
      <c r="D7507" s="3" t="s">
        <v>1155</v>
      </c>
      <c r="E7507" s="4">
        <v>46107.0</v>
      </c>
      <c r="F7507" s="5">
        <v>40.0</v>
      </c>
      <c r="G7507" s="5">
        <v>168.0</v>
      </c>
      <c r="H7507" s="5">
        <v>6721.0</v>
      </c>
      <c r="I7507" s="1" t="s">
        <v>71</v>
      </c>
      <c r="J7507" s="1" t="s">
        <v>520</v>
      </c>
      <c r="K7507" s="1" t="s">
        <v>13</v>
      </c>
      <c r="L7507" s="1" t="s">
        <v>5</v>
      </c>
      <c r="M7507" s="1" t="s">
        <v>6</v>
      </c>
      <c r="N7507" s="1" t="s">
        <v>7</v>
      </c>
      <c r="O7507" s="6"/>
    </row>
    <row r="7508">
      <c r="A7508" s="5">
        <v>203753.0</v>
      </c>
      <c r="B7508" s="2">
        <v>46107.0</v>
      </c>
      <c r="C7508" s="1" t="s">
        <v>519</v>
      </c>
      <c r="D7508" s="3" t="s">
        <v>742</v>
      </c>
      <c r="E7508" s="4">
        <v>46107.0</v>
      </c>
      <c r="F7508" s="5">
        <v>72.0</v>
      </c>
      <c r="G7508" s="5">
        <v>115.0</v>
      </c>
      <c r="H7508" s="5">
        <v>8248.0</v>
      </c>
      <c r="I7508" s="1" t="s">
        <v>125</v>
      </c>
      <c r="J7508" s="1" t="s">
        <v>520</v>
      </c>
      <c r="K7508" s="1" t="s">
        <v>13</v>
      </c>
      <c r="L7508" s="1" t="s">
        <v>5</v>
      </c>
      <c r="M7508" s="1" t="s">
        <v>6</v>
      </c>
      <c r="N7508" s="1" t="s">
        <v>7</v>
      </c>
      <c r="O7508" s="6"/>
    </row>
    <row r="7509">
      <c r="A7509" s="5">
        <v>203753.0</v>
      </c>
      <c r="B7509" s="2">
        <v>46107.0</v>
      </c>
      <c r="C7509" s="1" t="s">
        <v>519</v>
      </c>
      <c r="D7509" s="3" t="s">
        <v>154</v>
      </c>
      <c r="E7509" s="4">
        <v>46107.0</v>
      </c>
      <c r="F7509" s="5">
        <v>300.0</v>
      </c>
      <c r="G7509" s="5">
        <v>19.0</v>
      </c>
      <c r="H7509" s="5">
        <v>5668.0</v>
      </c>
      <c r="I7509" s="1" t="s">
        <v>75</v>
      </c>
      <c r="J7509" s="1" t="s">
        <v>520</v>
      </c>
      <c r="K7509" s="1" t="s">
        <v>13</v>
      </c>
      <c r="L7509" s="1" t="s">
        <v>5</v>
      </c>
      <c r="M7509" s="1" t="s">
        <v>6</v>
      </c>
      <c r="N7509" s="1" t="s">
        <v>7</v>
      </c>
      <c r="O7509" s="6"/>
    </row>
    <row r="7510">
      <c r="A7510" s="5">
        <v>203753.0</v>
      </c>
      <c r="B7510" s="2">
        <v>46107.0</v>
      </c>
      <c r="C7510" s="1" t="s">
        <v>519</v>
      </c>
      <c r="D7510" s="3" t="s">
        <v>186</v>
      </c>
      <c r="E7510" s="4">
        <v>46107.0</v>
      </c>
      <c r="F7510" s="5">
        <v>1500.0</v>
      </c>
      <c r="G7510" s="5">
        <v>9.0</v>
      </c>
      <c r="H7510" s="5">
        <v>13381.0</v>
      </c>
      <c r="I7510" s="1" t="s">
        <v>71</v>
      </c>
      <c r="J7510" s="1" t="s">
        <v>520</v>
      </c>
      <c r="K7510" s="1" t="s">
        <v>13</v>
      </c>
      <c r="L7510" s="1" t="s">
        <v>5</v>
      </c>
      <c r="M7510" s="1" t="s">
        <v>6</v>
      </c>
      <c r="N7510" s="1" t="s">
        <v>7</v>
      </c>
      <c r="O7510" s="6"/>
    </row>
    <row r="7511">
      <c r="A7511" s="5">
        <v>203753.0</v>
      </c>
      <c r="B7511" s="2">
        <v>46107.0</v>
      </c>
      <c r="C7511" s="1" t="s">
        <v>519</v>
      </c>
      <c r="D7511" s="3" t="s">
        <v>528</v>
      </c>
      <c r="E7511" s="4">
        <v>46107.0</v>
      </c>
      <c r="F7511" s="5">
        <v>28.0</v>
      </c>
      <c r="G7511" s="5">
        <v>75.0</v>
      </c>
      <c r="H7511" s="5">
        <v>2090.0</v>
      </c>
      <c r="I7511" s="1" t="s">
        <v>125</v>
      </c>
      <c r="J7511" s="1" t="s">
        <v>520</v>
      </c>
      <c r="K7511" s="1" t="s">
        <v>13</v>
      </c>
      <c r="L7511" s="1" t="s">
        <v>5</v>
      </c>
      <c r="M7511" s="1" t="s">
        <v>6</v>
      </c>
      <c r="N7511" s="1" t="s">
        <v>7</v>
      </c>
      <c r="O7511" s="6"/>
    </row>
    <row r="7512">
      <c r="A7512" s="5">
        <v>203753.0</v>
      </c>
      <c r="B7512" s="2">
        <v>46107.0</v>
      </c>
      <c r="C7512" s="1" t="s">
        <v>519</v>
      </c>
      <c r="D7512" s="3" t="s">
        <v>195</v>
      </c>
      <c r="E7512" s="4">
        <v>46107.0</v>
      </c>
      <c r="F7512" s="5">
        <v>450.0</v>
      </c>
      <c r="G7512" s="5">
        <v>33.0</v>
      </c>
      <c r="H7512" s="5">
        <v>14851.0</v>
      </c>
      <c r="I7512" s="1" t="s">
        <v>71</v>
      </c>
      <c r="J7512" s="1" t="s">
        <v>520</v>
      </c>
      <c r="K7512" s="1" t="s">
        <v>13</v>
      </c>
      <c r="L7512" s="1" t="s">
        <v>5</v>
      </c>
      <c r="M7512" s="1" t="s">
        <v>6</v>
      </c>
      <c r="N7512" s="1" t="s">
        <v>7</v>
      </c>
      <c r="O7512" s="6"/>
    </row>
    <row r="7513">
      <c r="A7513" s="5">
        <v>203753.0</v>
      </c>
      <c r="B7513" s="2">
        <v>46107.0</v>
      </c>
      <c r="C7513" s="1" t="s">
        <v>519</v>
      </c>
      <c r="D7513" s="3" t="s">
        <v>146</v>
      </c>
      <c r="E7513" s="4">
        <v>46107.0</v>
      </c>
      <c r="F7513" s="5">
        <v>100.0</v>
      </c>
      <c r="G7513" s="5">
        <v>52.0</v>
      </c>
      <c r="H7513" s="5">
        <v>5166.0</v>
      </c>
      <c r="I7513" s="1" t="s">
        <v>127</v>
      </c>
      <c r="J7513" s="1" t="s">
        <v>520</v>
      </c>
      <c r="K7513" s="1" t="s">
        <v>13</v>
      </c>
      <c r="L7513" s="1" t="s">
        <v>5</v>
      </c>
      <c r="M7513" s="1" t="s">
        <v>6</v>
      </c>
      <c r="N7513" s="1" t="s">
        <v>7</v>
      </c>
      <c r="O7513" s="6"/>
    </row>
    <row r="7514">
      <c r="A7514" s="5">
        <v>203753.0</v>
      </c>
      <c r="B7514" s="2">
        <v>46107.0</v>
      </c>
      <c r="C7514" s="1" t="s">
        <v>519</v>
      </c>
      <c r="D7514" s="3" t="s">
        <v>199</v>
      </c>
      <c r="E7514" s="4">
        <v>46107.0</v>
      </c>
      <c r="F7514" s="5">
        <v>1500.0</v>
      </c>
      <c r="G7514" s="5">
        <v>5.0</v>
      </c>
      <c r="H7514" s="5">
        <v>7501.0</v>
      </c>
      <c r="I7514" s="1" t="s">
        <v>71</v>
      </c>
      <c r="J7514" s="1" t="s">
        <v>520</v>
      </c>
      <c r="K7514" s="1" t="s">
        <v>13</v>
      </c>
      <c r="L7514" s="1" t="s">
        <v>5</v>
      </c>
      <c r="M7514" s="1" t="s">
        <v>6</v>
      </c>
      <c r="N7514" s="1" t="s">
        <v>7</v>
      </c>
      <c r="O7514" s="6"/>
    </row>
    <row r="7515">
      <c r="A7515" s="5">
        <v>203753.0</v>
      </c>
      <c r="B7515" s="2">
        <v>46107.0</v>
      </c>
      <c r="C7515" s="1" t="s">
        <v>519</v>
      </c>
      <c r="D7515" s="3" t="s">
        <v>500</v>
      </c>
      <c r="E7515" s="4">
        <v>46107.0</v>
      </c>
      <c r="F7515" s="5">
        <v>250.0</v>
      </c>
      <c r="G7515" s="5">
        <v>18.0</v>
      </c>
      <c r="H7515" s="5">
        <v>4446.0</v>
      </c>
      <c r="I7515" s="1" t="s">
        <v>71</v>
      </c>
      <c r="J7515" s="1" t="s">
        <v>520</v>
      </c>
      <c r="K7515" s="1" t="s">
        <v>13</v>
      </c>
      <c r="L7515" s="1" t="s">
        <v>5</v>
      </c>
      <c r="M7515" s="1" t="s">
        <v>6</v>
      </c>
      <c r="N7515" s="1" t="s">
        <v>7</v>
      </c>
      <c r="O7515" s="6"/>
    </row>
    <row r="7516">
      <c r="A7516" s="5">
        <v>203753.0</v>
      </c>
      <c r="B7516" s="2">
        <v>46107.0</v>
      </c>
      <c r="C7516" s="1" t="s">
        <v>519</v>
      </c>
      <c r="D7516" s="3" t="s">
        <v>417</v>
      </c>
      <c r="E7516" s="4">
        <v>46107.0</v>
      </c>
      <c r="F7516" s="5">
        <v>30.0</v>
      </c>
      <c r="G7516" s="5">
        <v>54.0</v>
      </c>
      <c r="H7516" s="5">
        <v>1629.0</v>
      </c>
      <c r="I7516" s="1" t="s">
        <v>71</v>
      </c>
      <c r="J7516" s="1" t="s">
        <v>520</v>
      </c>
      <c r="K7516" s="1" t="s">
        <v>13</v>
      </c>
      <c r="L7516" s="1" t="s">
        <v>5</v>
      </c>
      <c r="M7516" s="1" t="s">
        <v>6</v>
      </c>
      <c r="N7516" s="1" t="s">
        <v>7</v>
      </c>
      <c r="O7516" s="6"/>
    </row>
    <row r="7517">
      <c r="A7517" s="5">
        <v>203753.0</v>
      </c>
      <c r="B7517" s="2">
        <v>46107.0</v>
      </c>
      <c r="C7517" s="1" t="s">
        <v>519</v>
      </c>
      <c r="D7517" s="3" t="s">
        <v>147</v>
      </c>
      <c r="E7517" s="4">
        <v>46107.0</v>
      </c>
      <c r="F7517" s="5">
        <v>24.0</v>
      </c>
      <c r="G7517" s="5">
        <v>246.0</v>
      </c>
      <c r="H7517" s="5">
        <v>5898.0</v>
      </c>
      <c r="I7517" s="1" t="s">
        <v>127</v>
      </c>
      <c r="J7517" s="1" t="s">
        <v>520</v>
      </c>
      <c r="K7517" s="1" t="s">
        <v>13</v>
      </c>
      <c r="L7517" s="1" t="s">
        <v>5</v>
      </c>
      <c r="M7517" s="1" t="s">
        <v>6</v>
      </c>
      <c r="N7517" s="1" t="s">
        <v>7</v>
      </c>
      <c r="O7517" s="6"/>
    </row>
    <row r="7518">
      <c r="A7518" s="5">
        <v>203753.0</v>
      </c>
      <c r="B7518" s="2">
        <v>46107.0</v>
      </c>
      <c r="C7518" s="1" t="s">
        <v>519</v>
      </c>
      <c r="D7518" s="3" t="s">
        <v>496</v>
      </c>
      <c r="E7518" s="4">
        <v>46107.0</v>
      </c>
      <c r="F7518" s="5">
        <v>300.0</v>
      </c>
      <c r="G7518" s="5">
        <v>11.0</v>
      </c>
      <c r="H7518" s="5">
        <v>3349.0</v>
      </c>
      <c r="I7518" s="1" t="s">
        <v>71</v>
      </c>
      <c r="J7518" s="1" t="s">
        <v>520</v>
      </c>
      <c r="K7518" s="1" t="s">
        <v>13</v>
      </c>
      <c r="L7518" s="1" t="s">
        <v>5</v>
      </c>
      <c r="M7518" s="1" t="s">
        <v>6</v>
      </c>
      <c r="N7518" s="1" t="s">
        <v>7</v>
      </c>
      <c r="O7518" s="6"/>
    </row>
    <row r="7519">
      <c r="A7519" s="5">
        <v>203753.0</v>
      </c>
      <c r="B7519" s="2">
        <v>46107.0</v>
      </c>
      <c r="C7519" s="1" t="s">
        <v>519</v>
      </c>
      <c r="D7519" s="3" t="s">
        <v>1091</v>
      </c>
      <c r="E7519" s="4">
        <v>46107.0</v>
      </c>
      <c r="F7519" s="5">
        <v>45.0</v>
      </c>
      <c r="G7519" s="5">
        <v>53.0</v>
      </c>
      <c r="H7519" s="5">
        <v>2380.0</v>
      </c>
      <c r="I7519" s="1" t="s">
        <v>127</v>
      </c>
      <c r="J7519" s="1" t="s">
        <v>520</v>
      </c>
      <c r="K7519" s="1" t="s">
        <v>13</v>
      </c>
      <c r="L7519" s="1" t="s">
        <v>5</v>
      </c>
      <c r="M7519" s="1" t="s">
        <v>6</v>
      </c>
      <c r="N7519" s="1" t="s">
        <v>7</v>
      </c>
      <c r="O7519" s="6"/>
    </row>
    <row r="7520">
      <c r="A7520" s="5">
        <v>203753.0</v>
      </c>
      <c r="B7520" s="2">
        <v>46107.0</v>
      </c>
      <c r="C7520" s="1" t="s">
        <v>519</v>
      </c>
      <c r="D7520" s="3" t="s">
        <v>283</v>
      </c>
      <c r="E7520" s="4">
        <v>46107.0</v>
      </c>
      <c r="F7520" s="5">
        <v>200.0</v>
      </c>
      <c r="G7520" s="5">
        <v>34.0</v>
      </c>
      <c r="H7520" s="5">
        <v>6755.0</v>
      </c>
      <c r="I7520" s="1" t="s">
        <v>75</v>
      </c>
      <c r="J7520" s="1" t="s">
        <v>520</v>
      </c>
      <c r="K7520" s="1" t="s">
        <v>13</v>
      </c>
      <c r="L7520" s="1" t="s">
        <v>5</v>
      </c>
      <c r="M7520" s="1" t="s">
        <v>6</v>
      </c>
      <c r="N7520" s="1" t="s">
        <v>7</v>
      </c>
      <c r="O7520" s="6"/>
    </row>
    <row r="7521">
      <c r="A7521" s="5">
        <v>203753.0</v>
      </c>
      <c r="B7521" s="2">
        <v>46107.0</v>
      </c>
      <c r="C7521" s="1" t="s">
        <v>519</v>
      </c>
      <c r="D7521" s="3" t="s">
        <v>941</v>
      </c>
      <c r="E7521" s="4">
        <v>46107.0</v>
      </c>
      <c r="F7521" s="5">
        <v>100.0</v>
      </c>
      <c r="G7521" s="5">
        <v>48.0</v>
      </c>
      <c r="H7521" s="5">
        <v>4801.0</v>
      </c>
      <c r="I7521" s="1" t="s">
        <v>71</v>
      </c>
      <c r="J7521" s="1" t="s">
        <v>520</v>
      </c>
      <c r="K7521" s="1" t="s">
        <v>13</v>
      </c>
      <c r="L7521" s="1" t="s">
        <v>5</v>
      </c>
      <c r="M7521" s="1" t="s">
        <v>6</v>
      </c>
      <c r="N7521" s="1" t="s">
        <v>7</v>
      </c>
      <c r="O7521" s="6"/>
    </row>
    <row r="7522">
      <c r="A7522" s="5">
        <v>203753.0</v>
      </c>
      <c r="B7522" s="2">
        <v>46107.0</v>
      </c>
      <c r="C7522" s="1" t="s">
        <v>519</v>
      </c>
      <c r="D7522" s="3" t="s">
        <v>446</v>
      </c>
      <c r="E7522" s="4">
        <v>46107.0</v>
      </c>
      <c r="F7522" s="5">
        <v>20.0</v>
      </c>
      <c r="G7522" s="5">
        <v>71.0</v>
      </c>
      <c r="H7522" s="5">
        <v>1420.0</v>
      </c>
      <c r="I7522" s="1" t="s">
        <v>125</v>
      </c>
      <c r="J7522" s="1" t="s">
        <v>520</v>
      </c>
      <c r="K7522" s="1" t="s">
        <v>13</v>
      </c>
      <c r="L7522" s="1" t="s">
        <v>5</v>
      </c>
      <c r="M7522" s="1" t="s">
        <v>6</v>
      </c>
      <c r="N7522" s="1" t="s">
        <v>7</v>
      </c>
      <c r="O7522" s="6"/>
    </row>
    <row r="7523">
      <c r="A7523" s="5">
        <v>203753.0</v>
      </c>
      <c r="B7523" s="2">
        <v>46107.0</v>
      </c>
      <c r="C7523" s="1" t="s">
        <v>519</v>
      </c>
      <c r="D7523" s="3" t="s">
        <v>158</v>
      </c>
      <c r="E7523" s="4">
        <v>46107.0</v>
      </c>
      <c r="F7523" s="5">
        <v>450.0</v>
      </c>
      <c r="G7523" s="5">
        <v>203.0</v>
      </c>
      <c r="H7523" s="5">
        <v>91207.0</v>
      </c>
      <c r="I7523" s="1" t="s">
        <v>75</v>
      </c>
      <c r="J7523" s="1" t="s">
        <v>520</v>
      </c>
      <c r="K7523" s="1" t="s">
        <v>13</v>
      </c>
      <c r="L7523" s="1" t="s">
        <v>5</v>
      </c>
      <c r="M7523" s="1" t="s">
        <v>6</v>
      </c>
      <c r="N7523" s="1" t="s">
        <v>7</v>
      </c>
      <c r="O7523" s="6"/>
    </row>
    <row r="7524">
      <c r="A7524" s="5">
        <v>203753.0</v>
      </c>
      <c r="B7524" s="2">
        <v>46107.0</v>
      </c>
      <c r="C7524" s="1" t="s">
        <v>519</v>
      </c>
      <c r="D7524" s="3" t="s">
        <v>385</v>
      </c>
      <c r="E7524" s="4">
        <v>46107.0</v>
      </c>
      <c r="F7524" s="5">
        <v>20.0</v>
      </c>
      <c r="G7524" s="5">
        <v>94.0</v>
      </c>
      <c r="H7524" s="5">
        <v>1882.0</v>
      </c>
      <c r="I7524" s="1" t="s">
        <v>71</v>
      </c>
      <c r="J7524" s="1" t="s">
        <v>520</v>
      </c>
      <c r="K7524" s="1" t="s">
        <v>13</v>
      </c>
      <c r="L7524" s="1" t="s">
        <v>5</v>
      </c>
      <c r="M7524" s="1" t="s">
        <v>6</v>
      </c>
      <c r="N7524" s="1" t="s">
        <v>7</v>
      </c>
      <c r="O7524" s="6"/>
    </row>
    <row r="7525">
      <c r="A7525" s="5">
        <v>203753.0</v>
      </c>
      <c r="B7525" s="2">
        <v>46107.0</v>
      </c>
      <c r="C7525" s="1" t="s">
        <v>519</v>
      </c>
      <c r="D7525" s="3" t="s">
        <v>445</v>
      </c>
      <c r="E7525" s="4">
        <v>46107.0</v>
      </c>
      <c r="F7525" s="5">
        <v>100.0</v>
      </c>
      <c r="G7525" s="5">
        <v>26.0</v>
      </c>
      <c r="H7525" s="5">
        <v>2626.0</v>
      </c>
      <c r="I7525" s="1" t="s">
        <v>127</v>
      </c>
      <c r="J7525" s="1" t="s">
        <v>520</v>
      </c>
      <c r="K7525" s="1" t="s">
        <v>13</v>
      </c>
      <c r="L7525" s="1" t="s">
        <v>5</v>
      </c>
      <c r="M7525" s="1" t="s">
        <v>6</v>
      </c>
      <c r="N7525" s="1" t="s">
        <v>7</v>
      </c>
      <c r="O7525" s="6"/>
    </row>
    <row r="7526">
      <c r="A7526" s="5">
        <v>203753.0</v>
      </c>
      <c r="B7526" s="2">
        <v>46107.0</v>
      </c>
      <c r="C7526" s="1" t="s">
        <v>519</v>
      </c>
      <c r="D7526" s="3" t="s">
        <v>193</v>
      </c>
      <c r="E7526" s="4">
        <v>46107.0</v>
      </c>
      <c r="F7526" s="5">
        <v>600.0</v>
      </c>
      <c r="G7526" s="5">
        <v>10.0</v>
      </c>
      <c r="H7526" s="5">
        <v>6199.0</v>
      </c>
      <c r="I7526" s="1" t="s">
        <v>75</v>
      </c>
      <c r="J7526" s="1" t="s">
        <v>520</v>
      </c>
      <c r="K7526" s="1" t="s">
        <v>13</v>
      </c>
      <c r="L7526" s="1" t="s">
        <v>5</v>
      </c>
      <c r="M7526" s="1" t="s">
        <v>6</v>
      </c>
      <c r="N7526" s="1" t="s">
        <v>7</v>
      </c>
      <c r="O7526" s="6"/>
    </row>
    <row r="7527">
      <c r="A7527" s="5">
        <v>203753.0</v>
      </c>
      <c r="B7527" s="2">
        <v>46107.0</v>
      </c>
      <c r="C7527" s="1" t="s">
        <v>519</v>
      </c>
      <c r="D7527" s="3" t="s">
        <v>993</v>
      </c>
      <c r="E7527" s="4">
        <v>46107.0</v>
      </c>
      <c r="F7527" s="5">
        <v>200.0</v>
      </c>
      <c r="G7527" s="5">
        <v>13.0</v>
      </c>
      <c r="H7527" s="5">
        <v>2599.0</v>
      </c>
      <c r="I7527" s="1" t="s">
        <v>71</v>
      </c>
      <c r="J7527" s="1" t="s">
        <v>520</v>
      </c>
      <c r="K7527" s="1" t="s">
        <v>13</v>
      </c>
      <c r="L7527" s="1" t="s">
        <v>5</v>
      </c>
      <c r="M7527" s="1" t="s">
        <v>6</v>
      </c>
      <c r="N7527" s="1" t="s">
        <v>7</v>
      </c>
      <c r="O7527" s="6"/>
    </row>
    <row r="7528">
      <c r="A7528" s="5">
        <v>203753.0</v>
      </c>
      <c r="B7528" s="2">
        <v>46107.0</v>
      </c>
      <c r="C7528" s="1" t="s">
        <v>519</v>
      </c>
      <c r="D7528" s="3" t="s">
        <v>537</v>
      </c>
      <c r="E7528" s="4">
        <v>46107.0</v>
      </c>
      <c r="F7528" s="5">
        <v>24.0</v>
      </c>
      <c r="G7528" s="5">
        <v>66.0</v>
      </c>
      <c r="H7528" s="5">
        <v>1578.0</v>
      </c>
      <c r="I7528" s="1" t="s">
        <v>125</v>
      </c>
      <c r="J7528" s="1" t="s">
        <v>520</v>
      </c>
      <c r="K7528" s="1" t="s">
        <v>13</v>
      </c>
      <c r="L7528" s="1" t="s">
        <v>5</v>
      </c>
      <c r="M7528" s="1" t="s">
        <v>6</v>
      </c>
      <c r="N7528" s="1" t="s">
        <v>7</v>
      </c>
      <c r="O7528" s="6"/>
    </row>
    <row r="7529">
      <c r="A7529" s="5">
        <v>203753.0</v>
      </c>
      <c r="B7529" s="2">
        <v>46107.0</v>
      </c>
      <c r="C7529" s="1" t="s">
        <v>519</v>
      </c>
      <c r="D7529" s="3" t="s">
        <v>501</v>
      </c>
      <c r="E7529" s="4">
        <v>46107.0</v>
      </c>
      <c r="F7529" s="5">
        <v>400.0</v>
      </c>
      <c r="G7529" s="5">
        <v>7.0</v>
      </c>
      <c r="H7529" s="5">
        <v>2821.0</v>
      </c>
      <c r="I7529" s="1" t="s">
        <v>71</v>
      </c>
      <c r="J7529" s="1" t="s">
        <v>520</v>
      </c>
      <c r="K7529" s="1" t="s">
        <v>13</v>
      </c>
      <c r="L7529" s="1" t="s">
        <v>5</v>
      </c>
      <c r="M7529" s="1" t="s">
        <v>6</v>
      </c>
      <c r="N7529" s="1" t="s">
        <v>7</v>
      </c>
      <c r="O7529" s="6"/>
    </row>
    <row r="7530">
      <c r="A7530" s="5">
        <v>203753.0</v>
      </c>
      <c r="B7530" s="2">
        <v>46107.0</v>
      </c>
      <c r="C7530" s="1" t="s">
        <v>519</v>
      </c>
      <c r="D7530" s="3" t="s">
        <v>603</v>
      </c>
      <c r="E7530" s="4">
        <v>46107.0</v>
      </c>
      <c r="F7530" s="5">
        <v>30.0</v>
      </c>
      <c r="G7530" s="5">
        <v>25.0</v>
      </c>
      <c r="H7530" s="5">
        <v>760.0</v>
      </c>
      <c r="I7530" s="1" t="s">
        <v>71</v>
      </c>
      <c r="J7530" s="1" t="s">
        <v>520</v>
      </c>
      <c r="K7530" s="1" t="s">
        <v>13</v>
      </c>
      <c r="L7530" s="1" t="s">
        <v>5</v>
      </c>
      <c r="M7530" s="1" t="s">
        <v>6</v>
      </c>
      <c r="N7530" s="1" t="s">
        <v>7</v>
      </c>
      <c r="O7530" s="6"/>
    </row>
    <row r="7531">
      <c r="A7531" s="5">
        <v>203753.0</v>
      </c>
      <c r="B7531" s="2">
        <v>46107.0</v>
      </c>
      <c r="C7531" s="1" t="s">
        <v>519</v>
      </c>
      <c r="D7531" s="3" t="s">
        <v>168</v>
      </c>
      <c r="E7531" s="4">
        <v>46107.0</v>
      </c>
      <c r="F7531" s="5">
        <v>1500.0</v>
      </c>
      <c r="G7531" s="5">
        <v>12.0</v>
      </c>
      <c r="H7531" s="5">
        <v>18571.0</v>
      </c>
      <c r="I7531" s="1" t="s">
        <v>71</v>
      </c>
      <c r="J7531" s="1" t="s">
        <v>520</v>
      </c>
      <c r="K7531" s="1" t="s">
        <v>13</v>
      </c>
      <c r="L7531" s="1" t="s">
        <v>5</v>
      </c>
      <c r="M7531" s="1" t="s">
        <v>6</v>
      </c>
      <c r="N7531" s="1" t="s">
        <v>7</v>
      </c>
      <c r="O7531" s="6"/>
    </row>
    <row r="7532">
      <c r="A7532" s="5">
        <v>203753.0</v>
      </c>
      <c r="B7532" s="2">
        <v>46107.0</v>
      </c>
      <c r="C7532" s="1" t="s">
        <v>519</v>
      </c>
      <c r="D7532" s="3" t="s">
        <v>689</v>
      </c>
      <c r="E7532" s="4">
        <v>46107.0</v>
      </c>
      <c r="F7532" s="5">
        <v>6.0</v>
      </c>
      <c r="G7532" s="5">
        <v>239.0</v>
      </c>
      <c r="H7532" s="5">
        <v>1433.0</v>
      </c>
      <c r="I7532" s="1" t="s">
        <v>71</v>
      </c>
      <c r="J7532" s="1" t="s">
        <v>520</v>
      </c>
      <c r="K7532" s="1" t="s">
        <v>13</v>
      </c>
      <c r="L7532" s="1" t="s">
        <v>5</v>
      </c>
      <c r="M7532" s="1" t="s">
        <v>6</v>
      </c>
      <c r="N7532" s="1" t="s">
        <v>7</v>
      </c>
      <c r="O7532" s="6"/>
    </row>
    <row r="7533">
      <c r="A7533" s="5">
        <v>203753.0</v>
      </c>
      <c r="B7533" s="2">
        <v>46107.0</v>
      </c>
      <c r="C7533" s="1" t="s">
        <v>519</v>
      </c>
      <c r="D7533" s="3" t="s">
        <v>294</v>
      </c>
      <c r="E7533" s="4">
        <v>46107.0</v>
      </c>
      <c r="F7533" s="5">
        <v>240.0</v>
      </c>
      <c r="G7533" s="5">
        <v>315.0</v>
      </c>
      <c r="H7533" s="5">
        <v>75534.0</v>
      </c>
      <c r="I7533" s="1" t="s">
        <v>75</v>
      </c>
      <c r="J7533" s="1" t="s">
        <v>520</v>
      </c>
      <c r="K7533" s="1" t="s">
        <v>13</v>
      </c>
      <c r="L7533" s="1" t="s">
        <v>5</v>
      </c>
      <c r="M7533" s="1" t="s">
        <v>6</v>
      </c>
      <c r="N7533" s="1" t="s">
        <v>7</v>
      </c>
      <c r="O7533" s="6"/>
    </row>
    <row r="7534">
      <c r="A7534" s="5">
        <v>203753.0</v>
      </c>
      <c r="B7534" s="2">
        <v>46107.0</v>
      </c>
      <c r="C7534" s="1" t="s">
        <v>519</v>
      </c>
      <c r="D7534" s="3" t="s">
        <v>1088</v>
      </c>
      <c r="E7534" s="4">
        <v>46107.0</v>
      </c>
      <c r="F7534" s="5">
        <v>500.0</v>
      </c>
      <c r="G7534" s="5">
        <v>5.0</v>
      </c>
      <c r="H7534" s="5">
        <v>2501.0</v>
      </c>
      <c r="I7534" s="1" t="s">
        <v>71</v>
      </c>
      <c r="J7534" s="1" t="s">
        <v>520</v>
      </c>
      <c r="K7534" s="1" t="s">
        <v>13</v>
      </c>
      <c r="L7534" s="1" t="s">
        <v>5</v>
      </c>
      <c r="M7534" s="1" t="s">
        <v>6</v>
      </c>
      <c r="N7534" s="1" t="s">
        <v>7</v>
      </c>
      <c r="O7534" s="6"/>
    </row>
    <row r="7535">
      <c r="A7535" s="5">
        <v>203753.0</v>
      </c>
      <c r="B7535" s="2">
        <v>46107.0</v>
      </c>
      <c r="C7535" s="1" t="s">
        <v>519</v>
      </c>
      <c r="D7535" s="3" t="s">
        <v>735</v>
      </c>
      <c r="E7535" s="4">
        <v>46107.0</v>
      </c>
      <c r="F7535" s="5">
        <v>25.0</v>
      </c>
      <c r="G7535" s="5">
        <v>110.0</v>
      </c>
      <c r="H7535" s="5">
        <v>2739.0</v>
      </c>
      <c r="I7535" s="1" t="s">
        <v>127</v>
      </c>
      <c r="J7535" s="1" t="s">
        <v>520</v>
      </c>
      <c r="K7535" s="1" t="s">
        <v>13</v>
      </c>
      <c r="L7535" s="1" t="s">
        <v>5</v>
      </c>
      <c r="M7535" s="1" t="s">
        <v>6</v>
      </c>
      <c r="N7535" s="1" t="s">
        <v>7</v>
      </c>
      <c r="O7535" s="6"/>
    </row>
    <row r="7536">
      <c r="A7536" s="5">
        <v>203753.0</v>
      </c>
      <c r="B7536" s="2">
        <v>46107.0</v>
      </c>
      <c r="C7536" s="1" t="s">
        <v>519</v>
      </c>
      <c r="D7536" s="3" t="s">
        <v>416</v>
      </c>
      <c r="E7536" s="4">
        <v>46107.0</v>
      </c>
      <c r="F7536" s="5">
        <v>400.0</v>
      </c>
      <c r="G7536" s="5">
        <v>7.0</v>
      </c>
      <c r="H7536" s="5">
        <v>2821.0</v>
      </c>
      <c r="I7536" s="1" t="s">
        <v>71</v>
      </c>
      <c r="J7536" s="1" t="s">
        <v>520</v>
      </c>
      <c r="K7536" s="1" t="s">
        <v>13</v>
      </c>
      <c r="L7536" s="1" t="s">
        <v>5</v>
      </c>
      <c r="M7536" s="1" t="s">
        <v>6</v>
      </c>
      <c r="N7536" s="1" t="s">
        <v>7</v>
      </c>
      <c r="O7536" s="6"/>
    </row>
    <row r="7537">
      <c r="A7537" s="5">
        <v>203753.0</v>
      </c>
      <c r="B7537" s="2">
        <v>46107.0</v>
      </c>
      <c r="C7537" s="1" t="s">
        <v>519</v>
      </c>
      <c r="D7537" s="3" t="s">
        <v>690</v>
      </c>
      <c r="E7537" s="4">
        <v>46107.0</v>
      </c>
      <c r="F7537" s="5">
        <v>30.0</v>
      </c>
      <c r="G7537" s="5">
        <v>232.0</v>
      </c>
      <c r="H7537" s="5">
        <v>6960.0</v>
      </c>
      <c r="I7537" s="1" t="s">
        <v>127</v>
      </c>
      <c r="J7537" s="1" t="s">
        <v>520</v>
      </c>
      <c r="K7537" s="1" t="s">
        <v>13</v>
      </c>
      <c r="L7537" s="1" t="s">
        <v>5</v>
      </c>
      <c r="M7537" s="1" t="s">
        <v>6</v>
      </c>
      <c r="N7537" s="1" t="s">
        <v>7</v>
      </c>
      <c r="O7537" s="6"/>
    </row>
    <row r="7538">
      <c r="A7538" s="5">
        <v>203753.0</v>
      </c>
      <c r="B7538" s="2">
        <v>46107.0</v>
      </c>
      <c r="C7538" s="1" t="s">
        <v>519</v>
      </c>
      <c r="D7538" s="3" t="s">
        <v>299</v>
      </c>
      <c r="E7538" s="4">
        <v>46107.0</v>
      </c>
      <c r="F7538" s="5">
        <v>150.0</v>
      </c>
      <c r="G7538" s="5">
        <v>50.0</v>
      </c>
      <c r="H7538" s="5">
        <v>7426.0</v>
      </c>
      <c r="I7538" s="1" t="s">
        <v>75</v>
      </c>
      <c r="J7538" s="1" t="s">
        <v>520</v>
      </c>
      <c r="K7538" s="1" t="s">
        <v>13</v>
      </c>
      <c r="L7538" s="1" t="s">
        <v>5</v>
      </c>
      <c r="M7538" s="1" t="s">
        <v>6</v>
      </c>
      <c r="N7538" s="1" t="s">
        <v>7</v>
      </c>
      <c r="O7538" s="6"/>
    </row>
    <row r="7539">
      <c r="A7539" s="5">
        <v>203753.0</v>
      </c>
      <c r="B7539" s="2">
        <v>46107.0</v>
      </c>
      <c r="C7539" s="1" t="s">
        <v>519</v>
      </c>
      <c r="D7539" s="3" t="s">
        <v>525</v>
      </c>
      <c r="E7539" s="4">
        <v>46107.0</v>
      </c>
      <c r="F7539" s="5">
        <v>200.0</v>
      </c>
      <c r="G7539" s="5">
        <v>25.0</v>
      </c>
      <c r="H7539" s="5">
        <v>4951.0</v>
      </c>
      <c r="I7539" s="1" t="s">
        <v>71</v>
      </c>
      <c r="J7539" s="1" t="s">
        <v>520</v>
      </c>
      <c r="K7539" s="1" t="s">
        <v>13</v>
      </c>
      <c r="L7539" s="1" t="s">
        <v>5</v>
      </c>
      <c r="M7539" s="1" t="s">
        <v>6</v>
      </c>
      <c r="N7539" s="1" t="s">
        <v>7</v>
      </c>
      <c r="O7539" s="6"/>
    </row>
    <row r="7540">
      <c r="A7540" s="5">
        <v>203753.0</v>
      </c>
      <c r="B7540" s="2">
        <v>46107.0</v>
      </c>
      <c r="C7540" s="1" t="s">
        <v>519</v>
      </c>
      <c r="D7540" s="3" t="s">
        <v>160</v>
      </c>
      <c r="E7540" s="4">
        <v>46107.0</v>
      </c>
      <c r="F7540" s="5">
        <v>300.0</v>
      </c>
      <c r="G7540" s="5">
        <v>69.0</v>
      </c>
      <c r="H7540" s="5">
        <v>20638.0</v>
      </c>
      <c r="I7540" s="1" t="s">
        <v>75</v>
      </c>
      <c r="J7540" s="1" t="s">
        <v>520</v>
      </c>
      <c r="K7540" s="1" t="s">
        <v>13</v>
      </c>
      <c r="L7540" s="1" t="s">
        <v>5</v>
      </c>
      <c r="M7540" s="1" t="s">
        <v>6</v>
      </c>
      <c r="N7540" s="1" t="s">
        <v>7</v>
      </c>
      <c r="O7540" s="6"/>
    </row>
    <row r="7541">
      <c r="A7541" s="5">
        <v>203753.0</v>
      </c>
      <c r="B7541" s="2">
        <v>46107.0</v>
      </c>
      <c r="C7541" s="1" t="s">
        <v>519</v>
      </c>
      <c r="D7541" s="3" t="s">
        <v>388</v>
      </c>
      <c r="E7541" s="4">
        <v>46107.0</v>
      </c>
      <c r="F7541" s="5">
        <v>50.0</v>
      </c>
      <c r="G7541" s="5">
        <v>25.0</v>
      </c>
      <c r="H7541" s="5">
        <v>1232.0</v>
      </c>
      <c r="I7541" s="1" t="s">
        <v>71</v>
      </c>
      <c r="J7541" s="1" t="s">
        <v>520</v>
      </c>
      <c r="K7541" s="1" t="s">
        <v>13</v>
      </c>
      <c r="L7541" s="1" t="s">
        <v>5</v>
      </c>
      <c r="M7541" s="1" t="s">
        <v>6</v>
      </c>
      <c r="N7541" s="1" t="s">
        <v>7</v>
      </c>
      <c r="O7541" s="6"/>
    </row>
    <row r="7542">
      <c r="A7542" s="5">
        <v>203753.0</v>
      </c>
      <c r="B7542" s="2">
        <v>46107.0</v>
      </c>
      <c r="C7542" s="1" t="s">
        <v>519</v>
      </c>
      <c r="D7542" s="3" t="s">
        <v>653</v>
      </c>
      <c r="E7542" s="4">
        <v>46107.0</v>
      </c>
      <c r="F7542" s="5">
        <v>15.0</v>
      </c>
      <c r="G7542" s="5">
        <v>80.0</v>
      </c>
      <c r="H7542" s="5">
        <v>1200.0</v>
      </c>
      <c r="I7542" s="1" t="s">
        <v>125</v>
      </c>
      <c r="J7542" s="1" t="s">
        <v>520</v>
      </c>
      <c r="K7542" s="1" t="s">
        <v>13</v>
      </c>
      <c r="L7542" s="1" t="s">
        <v>5</v>
      </c>
      <c r="M7542" s="1" t="s">
        <v>6</v>
      </c>
      <c r="N7542" s="1" t="s">
        <v>7</v>
      </c>
      <c r="O7542" s="6"/>
    </row>
    <row r="7543">
      <c r="A7543" s="5">
        <v>203753.0</v>
      </c>
      <c r="B7543" s="2">
        <v>46107.0</v>
      </c>
      <c r="C7543" s="1" t="s">
        <v>519</v>
      </c>
      <c r="D7543" s="3" t="s">
        <v>130</v>
      </c>
      <c r="E7543" s="4">
        <v>46107.0</v>
      </c>
      <c r="F7543" s="5">
        <v>100.0</v>
      </c>
      <c r="G7543" s="5">
        <v>101.0</v>
      </c>
      <c r="H7543" s="5">
        <v>10120.0</v>
      </c>
      <c r="I7543" s="1" t="s">
        <v>75</v>
      </c>
      <c r="J7543" s="1" t="s">
        <v>520</v>
      </c>
      <c r="K7543" s="1" t="s">
        <v>13</v>
      </c>
      <c r="L7543" s="1" t="s">
        <v>5</v>
      </c>
      <c r="M7543" s="1" t="s">
        <v>6</v>
      </c>
      <c r="N7543" s="1" t="s">
        <v>7</v>
      </c>
      <c r="O7543" s="6"/>
    </row>
    <row r="7544">
      <c r="A7544" s="5">
        <v>203753.0</v>
      </c>
      <c r="B7544" s="2">
        <v>46107.0</v>
      </c>
      <c r="C7544" s="1" t="s">
        <v>519</v>
      </c>
      <c r="D7544" s="3" t="s">
        <v>431</v>
      </c>
      <c r="E7544" s="4">
        <v>46107.0</v>
      </c>
      <c r="F7544" s="5">
        <v>300.0</v>
      </c>
      <c r="G7544" s="5">
        <v>5.0</v>
      </c>
      <c r="H7544" s="5">
        <v>1642.0</v>
      </c>
      <c r="I7544" s="1" t="s">
        <v>71</v>
      </c>
      <c r="J7544" s="1" t="s">
        <v>520</v>
      </c>
      <c r="K7544" s="1" t="s">
        <v>13</v>
      </c>
      <c r="L7544" s="1" t="s">
        <v>5</v>
      </c>
      <c r="M7544" s="1" t="s">
        <v>6</v>
      </c>
      <c r="N7544" s="1" t="s">
        <v>7</v>
      </c>
      <c r="O7544" s="6"/>
    </row>
    <row r="7545">
      <c r="A7545" s="5">
        <v>203753.0</v>
      </c>
      <c r="B7545" s="2">
        <v>46107.0</v>
      </c>
      <c r="C7545" s="1" t="s">
        <v>519</v>
      </c>
      <c r="D7545" s="3" t="s">
        <v>739</v>
      </c>
      <c r="E7545" s="4">
        <v>46107.0</v>
      </c>
      <c r="F7545" s="5">
        <v>24.0</v>
      </c>
      <c r="G7545" s="5">
        <v>64.0</v>
      </c>
      <c r="H7545" s="5">
        <v>1540.0</v>
      </c>
      <c r="I7545" s="1" t="s">
        <v>125</v>
      </c>
      <c r="J7545" s="1" t="s">
        <v>520</v>
      </c>
      <c r="K7545" s="1" t="s">
        <v>13</v>
      </c>
      <c r="L7545" s="1" t="s">
        <v>5</v>
      </c>
      <c r="M7545" s="1" t="s">
        <v>6</v>
      </c>
      <c r="N7545" s="1" t="s">
        <v>7</v>
      </c>
      <c r="O7545" s="6"/>
    </row>
    <row r="7546">
      <c r="A7546" s="5">
        <v>203753.0</v>
      </c>
      <c r="B7546" s="2">
        <v>46107.0</v>
      </c>
      <c r="C7546" s="1" t="s">
        <v>519</v>
      </c>
      <c r="D7546" s="3" t="s">
        <v>844</v>
      </c>
      <c r="E7546" s="4">
        <v>46107.0</v>
      </c>
      <c r="F7546" s="5">
        <v>75.0</v>
      </c>
      <c r="G7546" s="5">
        <v>42.0</v>
      </c>
      <c r="H7546" s="5">
        <v>3151.0</v>
      </c>
      <c r="I7546" s="1" t="s">
        <v>71</v>
      </c>
      <c r="J7546" s="1" t="s">
        <v>520</v>
      </c>
      <c r="K7546" s="1" t="s">
        <v>13</v>
      </c>
      <c r="L7546" s="1" t="s">
        <v>5</v>
      </c>
      <c r="M7546" s="1" t="s">
        <v>6</v>
      </c>
      <c r="N7546" s="1" t="s">
        <v>7</v>
      </c>
      <c r="O7546" s="6"/>
    </row>
    <row r="7547">
      <c r="A7547" s="5">
        <v>203753.0</v>
      </c>
      <c r="B7547" s="2">
        <v>46107.0</v>
      </c>
      <c r="C7547" s="1" t="s">
        <v>519</v>
      </c>
      <c r="D7547" s="3" t="s">
        <v>422</v>
      </c>
      <c r="E7547" s="4">
        <v>46107.0</v>
      </c>
      <c r="F7547" s="5">
        <v>150.0</v>
      </c>
      <c r="G7547" s="5">
        <v>19.0</v>
      </c>
      <c r="H7547" s="5">
        <v>2857.0</v>
      </c>
      <c r="I7547" s="1" t="s">
        <v>71</v>
      </c>
      <c r="J7547" s="1" t="s">
        <v>520</v>
      </c>
      <c r="K7547" s="1" t="s">
        <v>13</v>
      </c>
      <c r="L7547" s="1" t="s">
        <v>5</v>
      </c>
      <c r="M7547" s="1" t="s">
        <v>6</v>
      </c>
      <c r="N7547" s="1" t="s">
        <v>7</v>
      </c>
      <c r="O7547" s="6"/>
    </row>
    <row r="7548">
      <c r="A7548" s="5">
        <v>203753.0</v>
      </c>
      <c r="B7548" s="2">
        <v>46107.0</v>
      </c>
      <c r="C7548" s="1" t="s">
        <v>519</v>
      </c>
      <c r="D7548" s="3" t="s">
        <v>78</v>
      </c>
      <c r="E7548" s="4">
        <v>46107.0</v>
      </c>
      <c r="F7548" s="5">
        <v>800.0</v>
      </c>
      <c r="G7548" s="5">
        <v>7.0</v>
      </c>
      <c r="H7548" s="5">
        <v>5793.0</v>
      </c>
      <c r="I7548" s="1" t="s">
        <v>75</v>
      </c>
      <c r="J7548" s="1" t="s">
        <v>520</v>
      </c>
      <c r="K7548" s="1" t="s">
        <v>13</v>
      </c>
      <c r="L7548" s="1" t="s">
        <v>5</v>
      </c>
      <c r="M7548" s="1" t="s">
        <v>6</v>
      </c>
      <c r="N7548" s="1" t="s">
        <v>7</v>
      </c>
      <c r="O7548" s="6"/>
    </row>
    <row r="7549">
      <c r="A7549" s="5">
        <v>203753.0</v>
      </c>
      <c r="B7549" s="2">
        <v>46107.0</v>
      </c>
      <c r="C7549" s="1" t="s">
        <v>519</v>
      </c>
      <c r="D7549" s="3" t="s">
        <v>843</v>
      </c>
      <c r="E7549" s="4">
        <v>46107.0</v>
      </c>
      <c r="F7549" s="5">
        <v>200.0</v>
      </c>
      <c r="G7549" s="5">
        <v>11.0</v>
      </c>
      <c r="H7549" s="5">
        <v>2203.0</v>
      </c>
      <c r="I7549" s="1" t="s">
        <v>71</v>
      </c>
      <c r="J7549" s="1" t="s">
        <v>520</v>
      </c>
      <c r="K7549" s="1" t="s">
        <v>13</v>
      </c>
      <c r="L7549" s="1" t="s">
        <v>5</v>
      </c>
      <c r="M7549" s="1" t="s">
        <v>6</v>
      </c>
      <c r="N7549" s="1" t="s">
        <v>7</v>
      </c>
      <c r="O7549" s="6"/>
    </row>
    <row r="7550">
      <c r="A7550" s="5">
        <v>203753.0</v>
      </c>
      <c r="B7550" s="2">
        <v>46107.0</v>
      </c>
      <c r="C7550" s="1" t="s">
        <v>519</v>
      </c>
      <c r="D7550" s="3" t="s">
        <v>207</v>
      </c>
      <c r="E7550" s="4">
        <v>46107.0</v>
      </c>
      <c r="F7550" s="5">
        <v>30.0</v>
      </c>
      <c r="G7550" s="5">
        <v>539.0</v>
      </c>
      <c r="H7550" s="5">
        <v>16158.0</v>
      </c>
      <c r="I7550" s="1" t="s">
        <v>127</v>
      </c>
      <c r="J7550" s="1" t="s">
        <v>520</v>
      </c>
      <c r="K7550" s="1" t="s">
        <v>13</v>
      </c>
      <c r="L7550" s="1" t="s">
        <v>5</v>
      </c>
      <c r="M7550" s="1" t="s">
        <v>6</v>
      </c>
      <c r="N7550" s="1" t="s">
        <v>7</v>
      </c>
      <c r="O7550" s="6"/>
    </row>
    <row r="7551">
      <c r="A7551" s="5">
        <v>203753.0</v>
      </c>
      <c r="B7551" s="2">
        <v>46107.0</v>
      </c>
      <c r="C7551" s="1" t="s">
        <v>519</v>
      </c>
      <c r="D7551" s="3" t="s">
        <v>1217</v>
      </c>
      <c r="E7551" s="4">
        <v>46107.0</v>
      </c>
      <c r="F7551" s="5">
        <v>12.0</v>
      </c>
      <c r="G7551" s="5">
        <v>604.0</v>
      </c>
      <c r="H7551" s="5">
        <v>7252.0</v>
      </c>
      <c r="I7551" s="1" t="s">
        <v>75</v>
      </c>
      <c r="J7551" s="1" t="s">
        <v>520</v>
      </c>
      <c r="K7551" s="1" t="s">
        <v>13</v>
      </c>
      <c r="L7551" s="1" t="s">
        <v>5</v>
      </c>
      <c r="M7551" s="1" t="s">
        <v>6</v>
      </c>
      <c r="N7551" s="1" t="s">
        <v>7</v>
      </c>
      <c r="O7551" s="6"/>
    </row>
    <row r="7552">
      <c r="A7552" s="5">
        <v>203753.0</v>
      </c>
      <c r="B7552" s="2">
        <v>46107.0</v>
      </c>
      <c r="C7552" s="1" t="s">
        <v>519</v>
      </c>
      <c r="D7552" s="3" t="s">
        <v>1218</v>
      </c>
      <c r="E7552" s="4">
        <v>46107.0</v>
      </c>
      <c r="F7552" s="5">
        <v>30.0</v>
      </c>
      <c r="G7552" s="5">
        <v>200.0</v>
      </c>
      <c r="H7552" s="5">
        <v>6009.0</v>
      </c>
      <c r="I7552" s="1" t="s">
        <v>71</v>
      </c>
      <c r="J7552" s="1" t="s">
        <v>520</v>
      </c>
      <c r="K7552" s="1" t="s">
        <v>13</v>
      </c>
      <c r="L7552" s="1" t="s">
        <v>5</v>
      </c>
      <c r="M7552" s="1" t="s">
        <v>6</v>
      </c>
      <c r="N7552" s="1" t="s">
        <v>7</v>
      </c>
      <c r="O7552" s="6"/>
    </row>
    <row r="7553">
      <c r="A7553" s="5">
        <v>203753.0</v>
      </c>
      <c r="B7553" s="2">
        <v>46107.0</v>
      </c>
      <c r="C7553" s="1" t="s">
        <v>519</v>
      </c>
      <c r="D7553" s="3" t="s">
        <v>81</v>
      </c>
      <c r="E7553" s="4">
        <v>46107.0</v>
      </c>
      <c r="F7553" s="5">
        <v>50.0</v>
      </c>
      <c r="G7553" s="5">
        <v>33.0</v>
      </c>
      <c r="H7553" s="5">
        <v>1653.0</v>
      </c>
      <c r="I7553" s="1" t="s">
        <v>71</v>
      </c>
      <c r="J7553" s="1" t="s">
        <v>520</v>
      </c>
      <c r="K7553" s="1" t="s">
        <v>13</v>
      </c>
      <c r="L7553" s="1" t="s">
        <v>5</v>
      </c>
      <c r="M7553" s="1" t="s">
        <v>6</v>
      </c>
      <c r="N7553" s="1" t="s">
        <v>7</v>
      </c>
      <c r="O7553" s="6"/>
    </row>
    <row r="7554">
      <c r="A7554" s="5">
        <v>203753.0</v>
      </c>
      <c r="B7554" s="2">
        <v>46107.0</v>
      </c>
      <c r="C7554" s="1" t="s">
        <v>519</v>
      </c>
      <c r="D7554" s="3" t="s">
        <v>530</v>
      </c>
      <c r="E7554" s="4">
        <v>46107.0</v>
      </c>
      <c r="F7554" s="5">
        <v>12.0</v>
      </c>
      <c r="G7554" s="5">
        <v>320.0</v>
      </c>
      <c r="H7554" s="5">
        <v>3839.0</v>
      </c>
      <c r="I7554" s="1" t="s">
        <v>127</v>
      </c>
      <c r="J7554" s="1" t="s">
        <v>520</v>
      </c>
      <c r="K7554" s="1" t="s">
        <v>13</v>
      </c>
      <c r="L7554" s="1" t="s">
        <v>5</v>
      </c>
      <c r="M7554" s="1" t="s">
        <v>6</v>
      </c>
      <c r="N7554" s="1" t="s">
        <v>7</v>
      </c>
      <c r="O7554" s="6"/>
    </row>
    <row r="7555">
      <c r="A7555" s="5">
        <v>300616.0</v>
      </c>
      <c r="B7555" s="2">
        <v>46108.0</v>
      </c>
      <c r="C7555" s="1" t="s">
        <v>99</v>
      </c>
      <c r="D7555" s="3" t="s">
        <v>107</v>
      </c>
      <c r="E7555" s="4">
        <v>46107.0</v>
      </c>
      <c r="F7555" s="5">
        <v>120.0</v>
      </c>
      <c r="G7555" s="5">
        <v>462.0</v>
      </c>
      <c r="H7555" s="5">
        <v>55447.0</v>
      </c>
      <c r="I7555" s="1" t="s">
        <v>2</v>
      </c>
      <c r="J7555" s="1" t="s">
        <v>22</v>
      </c>
      <c r="K7555" s="1" t="s">
        <v>4</v>
      </c>
      <c r="L7555" s="1" t="s">
        <v>5</v>
      </c>
      <c r="M7555" s="1" t="s">
        <v>6</v>
      </c>
      <c r="N7555" s="1" t="s">
        <v>7</v>
      </c>
      <c r="O7555" s="6"/>
    </row>
    <row r="7556">
      <c r="A7556" s="5">
        <v>300616.0</v>
      </c>
      <c r="B7556" s="2">
        <v>46108.0</v>
      </c>
      <c r="C7556" s="1" t="s">
        <v>99</v>
      </c>
      <c r="D7556" s="3" t="s">
        <v>109</v>
      </c>
      <c r="E7556" s="4">
        <v>46107.0</v>
      </c>
      <c r="F7556" s="5">
        <v>12.0</v>
      </c>
      <c r="G7556" s="5">
        <v>462.0</v>
      </c>
      <c r="H7556" s="5">
        <v>5547.0</v>
      </c>
      <c r="I7556" s="1" t="s">
        <v>2</v>
      </c>
      <c r="J7556" s="1" t="s">
        <v>22</v>
      </c>
      <c r="K7556" s="1" t="s">
        <v>4</v>
      </c>
      <c r="L7556" s="1" t="s">
        <v>5</v>
      </c>
      <c r="M7556" s="1" t="s">
        <v>6</v>
      </c>
      <c r="N7556" s="1" t="s">
        <v>7</v>
      </c>
      <c r="O7556" s="6"/>
    </row>
    <row r="7557">
      <c r="A7557" s="5">
        <v>300616.0</v>
      </c>
      <c r="B7557" s="2">
        <v>46108.0</v>
      </c>
      <c r="C7557" s="1" t="s">
        <v>99</v>
      </c>
      <c r="D7557" s="3" t="s">
        <v>268</v>
      </c>
      <c r="E7557" s="4">
        <v>46107.0</v>
      </c>
      <c r="F7557" s="5">
        <v>12.0</v>
      </c>
      <c r="G7557" s="5">
        <v>462.0</v>
      </c>
      <c r="H7557" s="5">
        <v>5547.0</v>
      </c>
      <c r="I7557" s="1" t="s">
        <v>2</v>
      </c>
      <c r="J7557" s="1" t="s">
        <v>22</v>
      </c>
      <c r="K7557" s="1" t="s">
        <v>4</v>
      </c>
      <c r="L7557" s="1" t="s">
        <v>5</v>
      </c>
      <c r="M7557" s="1" t="s">
        <v>6</v>
      </c>
      <c r="N7557" s="1" t="s">
        <v>7</v>
      </c>
      <c r="O7557" s="6"/>
    </row>
    <row r="7558">
      <c r="A7558" s="5">
        <v>400463.0</v>
      </c>
      <c r="B7558" s="2">
        <v>46108.0</v>
      </c>
      <c r="C7558" s="1" t="s">
        <v>24</v>
      </c>
      <c r="D7558" s="7">
        <v>4043.0</v>
      </c>
      <c r="E7558" s="4">
        <v>46107.0</v>
      </c>
      <c r="F7558" s="5">
        <v>12.0</v>
      </c>
      <c r="G7558" s="5">
        <v>1850.0</v>
      </c>
      <c r="H7558" s="5">
        <v>21760.0</v>
      </c>
      <c r="I7558" s="1" t="s">
        <v>644</v>
      </c>
      <c r="J7558" s="1" t="s">
        <v>27</v>
      </c>
      <c r="K7558" s="1" t="s">
        <v>28</v>
      </c>
      <c r="L7558" s="1" t="s">
        <v>5</v>
      </c>
      <c r="M7558" s="1" t="s">
        <v>645</v>
      </c>
      <c r="N7558" s="1" t="s">
        <v>7</v>
      </c>
      <c r="O7558" s="6"/>
    </row>
    <row r="7559">
      <c r="A7559" s="5">
        <v>400463.0</v>
      </c>
      <c r="B7559" s="2">
        <v>46108.0</v>
      </c>
      <c r="C7559" s="1" t="s">
        <v>24</v>
      </c>
      <c r="D7559" s="7">
        <v>4044.0</v>
      </c>
      <c r="E7559" s="4">
        <v>46107.0</v>
      </c>
      <c r="F7559" s="5">
        <v>6.0</v>
      </c>
      <c r="G7559" s="5">
        <v>525.0</v>
      </c>
      <c r="H7559" s="5">
        <v>3089.0</v>
      </c>
      <c r="I7559" s="1" t="s">
        <v>644</v>
      </c>
      <c r="J7559" s="1" t="s">
        <v>27</v>
      </c>
      <c r="K7559" s="1" t="s">
        <v>28</v>
      </c>
      <c r="L7559" s="1" t="s">
        <v>5</v>
      </c>
      <c r="M7559" s="1" t="s">
        <v>645</v>
      </c>
      <c r="N7559" s="1" t="s">
        <v>7</v>
      </c>
      <c r="O7559" s="6"/>
    </row>
    <row r="7560">
      <c r="A7560" s="5">
        <v>400463.0</v>
      </c>
      <c r="B7560" s="2">
        <v>46108.0</v>
      </c>
      <c r="C7560" s="1" t="s">
        <v>24</v>
      </c>
      <c r="D7560" s="7">
        <v>4045.0</v>
      </c>
      <c r="E7560" s="4">
        <v>46107.0</v>
      </c>
      <c r="F7560" s="5">
        <v>6.0</v>
      </c>
      <c r="G7560" s="5">
        <v>525.0</v>
      </c>
      <c r="H7560" s="5">
        <v>3089.0</v>
      </c>
      <c r="I7560" s="1" t="s">
        <v>644</v>
      </c>
      <c r="J7560" s="1" t="s">
        <v>27</v>
      </c>
      <c r="K7560" s="1" t="s">
        <v>28</v>
      </c>
      <c r="L7560" s="1" t="s">
        <v>5</v>
      </c>
      <c r="M7560" s="1" t="s">
        <v>645</v>
      </c>
      <c r="N7560" s="1" t="s">
        <v>7</v>
      </c>
      <c r="O7560" s="6"/>
    </row>
    <row r="7561">
      <c r="A7561" s="5">
        <v>115718.0</v>
      </c>
      <c r="B7561" s="2">
        <v>46110.0</v>
      </c>
      <c r="C7561" s="1" t="s">
        <v>1094</v>
      </c>
      <c r="D7561" s="7">
        <v>151.0</v>
      </c>
      <c r="E7561" s="4">
        <v>46107.0</v>
      </c>
      <c r="F7561" s="5">
        <v>350.0</v>
      </c>
      <c r="G7561" s="5">
        <v>143.0</v>
      </c>
      <c r="H7561" s="5">
        <v>49066.0</v>
      </c>
      <c r="I7561" s="1" t="s">
        <v>21</v>
      </c>
      <c r="J7561" s="1" t="s">
        <v>224</v>
      </c>
      <c r="K7561" s="1" t="s">
        <v>111</v>
      </c>
      <c r="L7561" s="1" t="s">
        <v>5</v>
      </c>
      <c r="M7561" s="1" t="s">
        <v>23</v>
      </c>
      <c r="N7561" s="1" t="s">
        <v>7</v>
      </c>
      <c r="O7561" s="6"/>
    </row>
    <row r="7562">
      <c r="A7562" s="5">
        <v>115718.0</v>
      </c>
      <c r="B7562" s="2">
        <v>46110.0</v>
      </c>
      <c r="C7562" s="1" t="s">
        <v>1094</v>
      </c>
      <c r="D7562" s="7">
        <v>121.0</v>
      </c>
      <c r="E7562" s="4">
        <v>46107.0</v>
      </c>
      <c r="F7562" s="5">
        <v>324.0</v>
      </c>
      <c r="G7562" s="5">
        <v>100.0</v>
      </c>
      <c r="H7562" s="5">
        <v>31705.0</v>
      </c>
      <c r="I7562" s="1" t="s">
        <v>21</v>
      </c>
      <c r="J7562" s="1" t="s">
        <v>224</v>
      </c>
      <c r="K7562" s="1" t="s">
        <v>111</v>
      </c>
      <c r="L7562" s="1" t="s">
        <v>5</v>
      </c>
      <c r="M7562" s="1" t="s">
        <v>23</v>
      </c>
      <c r="N7562" s="1" t="s">
        <v>7</v>
      </c>
      <c r="O7562" s="6"/>
    </row>
    <row r="7563">
      <c r="A7563" s="5">
        <v>115718.0</v>
      </c>
      <c r="B7563" s="2">
        <v>46110.0</v>
      </c>
      <c r="C7563" s="1" t="s">
        <v>1094</v>
      </c>
      <c r="D7563" s="3" t="s">
        <v>231</v>
      </c>
      <c r="E7563" s="4">
        <v>46107.0</v>
      </c>
      <c r="F7563" s="5">
        <v>100.0</v>
      </c>
      <c r="G7563" s="5">
        <v>29.0</v>
      </c>
      <c r="H7563" s="5">
        <v>2893.0</v>
      </c>
      <c r="I7563" s="1" t="s">
        <v>229</v>
      </c>
      <c r="J7563" s="1" t="s">
        <v>224</v>
      </c>
      <c r="K7563" s="1" t="s">
        <v>111</v>
      </c>
      <c r="L7563" s="1" t="s">
        <v>5</v>
      </c>
      <c r="M7563" s="1" t="s">
        <v>23</v>
      </c>
      <c r="N7563" s="1" t="s">
        <v>7</v>
      </c>
      <c r="O7563" s="6"/>
    </row>
    <row r="7564">
      <c r="A7564" s="5">
        <v>116035.0</v>
      </c>
      <c r="B7564" s="2">
        <v>46111.0</v>
      </c>
      <c r="C7564" s="1" t="s">
        <v>20</v>
      </c>
      <c r="D7564" s="7">
        <v>152.0</v>
      </c>
      <c r="E7564" s="4">
        <v>46107.0</v>
      </c>
      <c r="F7564" s="5">
        <v>286.0</v>
      </c>
      <c r="G7564" s="5">
        <v>194.0</v>
      </c>
      <c r="H7564" s="5">
        <v>54250.0</v>
      </c>
      <c r="I7564" s="1" t="s">
        <v>21</v>
      </c>
      <c r="J7564" s="1" t="s">
        <v>22</v>
      </c>
      <c r="K7564" s="1" t="s">
        <v>4</v>
      </c>
      <c r="L7564" s="1" t="s">
        <v>5</v>
      </c>
      <c r="M7564" s="1" t="s">
        <v>23</v>
      </c>
      <c r="N7564" s="1" t="s">
        <v>7</v>
      </c>
      <c r="O7564" s="6"/>
    </row>
    <row r="7565">
      <c r="A7565" s="5">
        <v>116035.0</v>
      </c>
      <c r="B7565" s="2">
        <v>46111.0</v>
      </c>
      <c r="C7565" s="1" t="s">
        <v>20</v>
      </c>
      <c r="D7565" s="7">
        <v>156.0</v>
      </c>
      <c r="E7565" s="4">
        <v>46107.0</v>
      </c>
      <c r="F7565" s="5">
        <v>33.0</v>
      </c>
      <c r="G7565" s="5">
        <v>855.0</v>
      </c>
      <c r="H7565" s="5">
        <v>27667.0</v>
      </c>
      <c r="I7565" s="1" t="s">
        <v>21</v>
      </c>
      <c r="J7565" s="1" t="s">
        <v>22</v>
      </c>
      <c r="K7565" s="1" t="s">
        <v>4</v>
      </c>
      <c r="L7565" s="1" t="s">
        <v>5</v>
      </c>
      <c r="M7565" s="1" t="s">
        <v>23</v>
      </c>
      <c r="N7565" s="1" t="s">
        <v>7</v>
      </c>
      <c r="O7565" s="6"/>
    </row>
    <row r="7566">
      <c r="A7566" s="5">
        <v>116185.0</v>
      </c>
      <c r="B7566" s="2">
        <v>46111.0</v>
      </c>
      <c r="C7566" s="1" t="s">
        <v>1094</v>
      </c>
      <c r="D7566" s="3" t="s">
        <v>1219</v>
      </c>
      <c r="E7566" s="4">
        <v>46107.0</v>
      </c>
      <c r="F7566" s="5">
        <v>24.0</v>
      </c>
      <c r="G7566" s="5">
        <v>1114.0</v>
      </c>
      <c r="H7566" s="5">
        <v>26202.0</v>
      </c>
      <c r="I7566" s="1" t="s">
        <v>58</v>
      </c>
      <c r="J7566" s="1" t="s">
        <v>224</v>
      </c>
      <c r="K7566" s="1" t="s">
        <v>111</v>
      </c>
      <c r="L7566" s="1" t="s">
        <v>5</v>
      </c>
      <c r="M7566" s="1" t="s">
        <v>59</v>
      </c>
      <c r="N7566" s="1" t="s">
        <v>7</v>
      </c>
      <c r="O7566" s="6"/>
    </row>
    <row r="7567">
      <c r="A7567" s="5">
        <v>116186.0</v>
      </c>
      <c r="B7567" s="2">
        <v>46111.0</v>
      </c>
      <c r="C7567" s="1" t="s">
        <v>24</v>
      </c>
      <c r="D7567" s="7">
        <v>121.0</v>
      </c>
      <c r="E7567" s="4">
        <v>46107.0</v>
      </c>
      <c r="F7567" s="5">
        <v>216.0</v>
      </c>
      <c r="G7567" s="5">
        <v>100.0</v>
      </c>
      <c r="H7567" s="5">
        <v>21136.0</v>
      </c>
      <c r="I7567" s="1" t="s">
        <v>21</v>
      </c>
      <c r="J7567" s="1" t="s">
        <v>27</v>
      </c>
      <c r="K7567" s="1" t="s">
        <v>28</v>
      </c>
      <c r="L7567" s="1" t="s">
        <v>5</v>
      </c>
      <c r="M7567" s="1" t="s">
        <v>23</v>
      </c>
      <c r="N7567" s="1" t="s">
        <v>7</v>
      </c>
      <c r="O7567" s="6"/>
    </row>
    <row r="7568">
      <c r="A7568" s="5">
        <v>116186.0</v>
      </c>
      <c r="B7568" s="2">
        <v>46111.0</v>
      </c>
      <c r="C7568" s="1" t="s">
        <v>24</v>
      </c>
      <c r="D7568" s="7">
        <v>124.0</v>
      </c>
      <c r="E7568" s="4">
        <v>46107.0</v>
      </c>
      <c r="F7568" s="5">
        <v>92.0</v>
      </c>
      <c r="G7568" s="5">
        <v>132.0</v>
      </c>
      <c r="H7568" s="5">
        <v>11946.0</v>
      </c>
      <c r="I7568" s="1" t="s">
        <v>21</v>
      </c>
      <c r="J7568" s="1" t="s">
        <v>27</v>
      </c>
      <c r="K7568" s="1" t="s">
        <v>28</v>
      </c>
      <c r="L7568" s="1" t="s">
        <v>5</v>
      </c>
      <c r="M7568" s="1" t="s">
        <v>23</v>
      </c>
      <c r="N7568" s="1" t="s">
        <v>7</v>
      </c>
      <c r="O7568" s="6"/>
    </row>
    <row r="7569">
      <c r="A7569" s="5">
        <v>116186.0</v>
      </c>
      <c r="B7569" s="2">
        <v>46111.0</v>
      </c>
      <c r="C7569" s="1" t="s">
        <v>24</v>
      </c>
      <c r="D7569" s="7">
        <v>129.0</v>
      </c>
      <c r="E7569" s="4">
        <v>46107.0</v>
      </c>
      <c r="F7569" s="5">
        <v>24.0</v>
      </c>
      <c r="G7569" s="5">
        <v>233.0</v>
      </c>
      <c r="H7569" s="5">
        <v>5488.0</v>
      </c>
      <c r="I7569" s="1" t="s">
        <v>21</v>
      </c>
      <c r="J7569" s="1" t="s">
        <v>27</v>
      </c>
      <c r="K7569" s="1" t="s">
        <v>28</v>
      </c>
      <c r="L7569" s="1" t="s">
        <v>5</v>
      </c>
      <c r="M7569" s="1" t="s">
        <v>23</v>
      </c>
      <c r="N7569" s="1" t="s">
        <v>7</v>
      </c>
      <c r="O7569" s="6"/>
    </row>
    <row r="7570">
      <c r="A7570" s="5">
        <v>116186.0</v>
      </c>
      <c r="B7570" s="2">
        <v>46111.0</v>
      </c>
      <c r="C7570" s="1" t="s">
        <v>24</v>
      </c>
      <c r="D7570" s="7">
        <v>187.0</v>
      </c>
      <c r="E7570" s="4">
        <v>46107.0</v>
      </c>
      <c r="F7570" s="5">
        <v>88.0</v>
      </c>
      <c r="G7570" s="5">
        <v>263.0</v>
      </c>
      <c r="H7570" s="5">
        <v>22686.0</v>
      </c>
      <c r="I7570" s="1" t="s">
        <v>21</v>
      </c>
      <c r="J7570" s="1" t="s">
        <v>27</v>
      </c>
      <c r="K7570" s="1" t="s">
        <v>28</v>
      </c>
      <c r="L7570" s="1" t="s">
        <v>5</v>
      </c>
      <c r="M7570" s="1" t="s">
        <v>23</v>
      </c>
      <c r="N7570" s="1" t="s">
        <v>7</v>
      </c>
      <c r="O7570" s="6"/>
    </row>
    <row r="7571">
      <c r="A7571" s="5">
        <v>116186.0</v>
      </c>
      <c r="B7571" s="2">
        <v>46111.0</v>
      </c>
      <c r="C7571" s="1" t="s">
        <v>24</v>
      </c>
      <c r="D7571" s="3" t="s">
        <v>37</v>
      </c>
      <c r="E7571" s="4">
        <v>46107.0</v>
      </c>
      <c r="F7571" s="5">
        <v>66.0</v>
      </c>
      <c r="G7571" s="5">
        <v>162.0</v>
      </c>
      <c r="H7571" s="5">
        <v>10452.0</v>
      </c>
      <c r="I7571" s="1" t="s">
        <v>21</v>
      </c>
      <c r="J7571" s="1" t="s">
        <v>27</v>
      </c>
      <c r="K7571" s="1" t="s">
        <v>28</v>
      </c>
      <c r="L7571" s="1" t="s">
        <v>5</v>
      </c>
      <c r="M7571" s="1" t="s">
        <v>23</v>
      </c>
      <c r="N7571" s="1" t="s">
        <v>7</v>
      </c>
      <c r="O7571" s="6"/>
    </row>
    <row r="7572">
      <c r="A7572" s="5">
        <v>116186.0</v>
      </c>
      <c r="B7572" s="2">
        <v>46111.0</v>
      </c>
      <c r="C7572" s="1" t="s">
        <v>24</v>
      </c>
      <c r="D7572" s="3" t="s">
        <v>638</v>
      </c>
      <c r="E7572" s="4">
        <v>46107.0</v>
      </c>
      <c r="F7572" s="5">
        <v>24.0</v>
      </c>
      <c r="G7572" s="5">
        <v>306.0</v>
      </c>
      <c r="H7572" s="5">
        <v>7195.0</v>
      </c>
      <c r="I7572" s="1" t="s">
        <v>21</v>
      </c>
      <c r="J7572" s="1" t="s">
        <v>27</v>
      </c>
      <c r="K7572" s="1" t="s">
        <v>28</v>
      </c>
      <c r="L7572" s="1" t="s">
        <v>5</v>
      </c>
      <c r="M7572" s="1" t="s">
        <v>23</v>
      </c>
      <c r="N7572" s="1" t="s">
        <v>7</v>
      </c>
      <c r="O7572" s="6"/>
    </row>
    <row r="7573">
      <c r="A7573" s="5">
        <v>116186.0</v>
      </c>
      <c r="B7573" s="2">
        <v>46111.0</v>
      </c>
      <c r="C7573" s="1" t="s">
        <v>24</v>
      </c>
      <c r="D7573" s="3" t="s">
        <v>51</v>
      </c>
      <c r="E7573" s="4">
        <v>46107.0</v>
      </c>
      <c r="F7573" s="5">
        <v>13.0</v>
      </c>
      <c r="G7573" s="5">
        <v>329.0</v>
      </c>
      <c r="H7573" s="5">
        <v>4195.0</v>
      </c>
      <c r="I7573" s="1" t="s">
        <v>21</v>
      </c>
      <c r="J7573" s="1" t="s">
        <v>27</v>
      </c>
      <c r="K7573" s="1" t="s">
        <v>28</v>
      </c>
      <c r="L7573" s="1" t="s">
        <v>5</v>
      </c>
      <c r="M7573" s="1" t="s">
        <v>23</v>
      </c>
      <c r="N7573" s="1" t="s">
        <v>7</v>
      </c>
      <c r="O7573" s="6"/>
    </row>
    <row r="7574">
      <c r="A7574" s="5">
        <v>116186.0</v>
      </c>
      <c r="B7574" s="2">
        <v>46111.0</v>
      </c>
      <c r="C7574" s="1" t="s">
        <v>24</v>
      </c>
      <c r="D7574" s="3" t="s">
        <v>35</v>
      </c>
      <c r="E7574" s="4">
        <v>46107.0</v>
      </c>
      <c r="F7574" s="5">
        <v>66.0</v>
      </c>
      <c r="G7574" s="5">
        <v>148.0</v>
      </c>
      <c r="H7574" s="5">
        <v>9557.0</v>
      </c>
      <c r="I7574" s="1" t="s">
        <v>21</v>
      </c>
      <c r="J7574" s="1" t="s">
        <v>27</v>
      </c>
      <c r="K7574" s="1" t="s">
        <v>28</v>
      </c>
      <c r="L7574" s="1" t="s">
        <v>5</v>
      </c>
      <c r="M7574" s="1" t="s">
        <v>23</v>
      </c>
      <c r="N7574" s="1" t="s">
        <v>7</v>
      </c>
      <c r="O7574" s="6"/>
    </row>
    <row r="7575">
      <c r="A7575" s="5">
        <v>116186.0</v>
      </c>
      <c r="B7575" s="2">
        <v>46111.0</v>
      </c>
      <c r="C7575" s="1" t="s">
        <v>24</v>
      </c>
      <c r="D7575" s="3" t="s">
        <v>628</v>
      </c>
      <c r="E7575" s="4">
        <v>46107.0</v>
      </c>
      <c r="F7575" s="5">
        <v>33.0</v>
      </c>
      <c r="G7575" s="5">
        <v>213.0</v>
      </c>
      <c r="H7575" s="5">
        <v>6894.0</v>
      </c>
      <c r="I7575" s="1" t="s">
        <v>21</v>
      </c>
      <c r="J7575" s="1" t="s">
        <v>27</v>
      </c>
      <c r="K7575" s="1" t="s">
        <v>28</v>
      </c>
      <c r="L7575" s="1" t="s">
        <v>5</v>
      </c>
      <c r="M7575" s="1" t="s">
        <v>23</v>
      </c>
      <c r="N7575" s="1" t="s">
        <v>7</v>
      </c>
      <c r="O7575" s="6"/>
    </row>
    <row r="7576">
      <c r="A7576" s="5">
        <v>116187.0</v>
      </c>
      <c r="B7576" s="2">
        <v>46111.0</v>
      </c>
      <c r="C7576" s="1" t="s">
        <v>1094</v>
      </c>
      <c r="D7576" s="3" t="s">
        <v>972</v>
      </c>
      <c r="E7576" s="4">
        <v>46107.0</v>
      </c>
      <c r="F7576" s="5">
        <v>16.0</v>
      </c>
      <c r="G7576" s="5">
        <v>1401.0</v>
      </c>
      <c r="H7576" s="5">
        <v>21964.0</v>
      </c>
      <c r="I7576" s="1" t="s">
        <v>58</v>
      </c>
      <c r="J7576" s="1" t="s">
        <v>224</v>
      </c>
      <c r="K7576" s="1" t="s">
        <v>111</v>
      </c>
      <c r="L7576" s="1" t="s">
        <v>5</v>
      </c>
      <c r="M7576" s="1" t="s">
        <v>59</v>
      </c>
      <c r="N7576" s="1" t="s">
        <v>7</v>
      </c>
      <c r="O7576" s="6"/>
    </row>
    <row r="7577">
      <c r="A7577" s="5">
        <v>116188.0</v>
      </c>
      <c r="B7577" s="2">
        <v>46111.0</v>
      </c>
      <c r="C7577" s="1" t="s">
        <v>1094</v>
      </c>
      <c r="D7577" s="3" t="s">
        <v>706</v>
      </c>
      <c r="E7577" s="4">
        <v>46107.0</v>
      </c>
      <c r="F7577" s="5">
        <v>14.0</v>
      </c>
      <c r="G7577" s="5">
        <v>1481.0</v>
      </c>
      <c r="H7577" s="5">
        <v>20315.0</v>
      </c>
      <c r="I7577" s="1" t="s">
        <v>58</v>
      </c>
      <c r="J7577" s="1" t="s">
        <v>224</v>
      </c>
      <c r="K7577" s="1" t="s">
        <v>111</v>
      </c>
      <c r="L7577" s="1" t="s">
        <v>5</v>
      </c>
      <c r="M7577" s="1" t="s">
        <v>59</v>
      </c>
      <c r="N7577" s="1" t="s">
        <v>7</v>
      </c>
      <c r="O7577" s="6"/>
    </row>
    <row r="7578">
      <c r="A7578" s="5">
        <v>116189.0</v>
      </c>
      <c r="B7578" s="2">
        <v>46111.0</v>
      </c>
      <c r="C7578" s="1" t="s">
        <v>24</v>
      </c>
      <c r="D7578" s="3" t="s">
        <v>246</v>
      </c>
      <c r="E7578" s="4">
        <v>46107.0</v>
      </c>
      <c r="F7578" s="5">
        <v>20.0</v>
      </c>
      <c r="G7578" s="5">
        <v>154.0</v>
      </c>
      <c r="H7578" s="5">
        <v>3011.0</v>
      </c>
      <c r="I7578" s="1" t="s">
        <v>26</v>
      </c>
      <c r="J7578" s="1" t="s">
        <v>27</v>
      </c>
      <c r="K7578" s="1" t="s">
        <v>28</v>
      </c>
      <c r="L7578" s="1" t="s">
        <v>5</v>
      </c>
      <c r="M7578" s="1" t="s">
        <v>29</v>
      </c>
      <c r="N7578" s="1" t="s">
        <v>7</v>
      </c>
      <c r="O7578" s="6"/>
    </row>
    <row r="7579">
      <c r="A7579" s="5">
        <v>116189.0</v>
      </c>
      <c r="B7579" s="2">
        <v>46111.0</v>
      </c>
      <c r="C7579" s="1" t="s">
        <v>24</v>
      </c>
      <c r="D7579" s="3" t="s">
        <v>945</v>
      </c>
      <c r="E7579" s="4">
        <v>46107.0</v>
      </c>
      <c r="F7579" s="5">
        <v>20.0</v>
      </c>
      <c r="G7579" s="5">
        <v>115.0</v>
      </c>
      <c r="H7579" s="5">
        <v>2258.0</v>
      </c>
      <c r="I7579" s="1" t="s">
        <v>26</v>
      </c>
      <c r="J7579" s="1" t="s">
        <v>27</v>
      </c>
      <c r="K7579" s="1" t="s">
        <v>28</v>
      </c>
      <c r="L7579" s="1" t="s">
        <v>5</v>
      </c>
      <c r="M7579" s="1" t="s">
        <v>29</v>
      </c>
      <c r="N7579" s="1" t="s">
        <v>7</v>
      </c>
      <c r="O7579" s="6"/>
    </row>
    <row r="7580">
      <c r="A7580" s="5">
        <v>116351.0</v>
      </c>
      <c r="B7580" s="2">
        <v>46112.0</v>
      </c>
      <c r="C7580" s="1" t="s">
        <v>517</v>
      </c>
      <c r="D7580" s="7">
        <v>124.0</v>
      </c>
      <c r="E7580" s="4">
        <v>46107.0</v>
      </c>
      <c r="F7580" s="5">
        <v>552.0</v>
      </c>
      <c r="G7580" s="5">
        <v>132.0</v>
      </c>
      <c r="H7580" s="5">
        <v>73138.0</v>
      </c>
      <c r="I7580" s="1" t="s">
        <v>21</v>
      </c>
      <c r="J7580" s="1" t="s">
        <v>518</v>
      </c>
      <c r="K7580" s="1" t="s">
        <v>4</v>
      </c>
      <c r="L7580" s="1" t="s">
        <v>5</v>
      </c>
      <c r="M7580" s="1" t="s">
        <v>23</v>
      </c>
      <c r="N7580" s="1" t="s">
        <v>7</v>
      </c>
      <c r="O7580" s="6"/>
    </row>
    <row r="7581">
      <c r="A7581" s="5">
        <v>116352.0</v>
      </c>
      <c r="B7581" s="2">
        <v>46112.0</v>
      </c>
      <c r="C7581" s="1" t="s">
        <v>517</v>
      </c>
      <c r="D7581" s="7">
        <v>186.0</v>
      </c>
      <c r="E7581" s="4">
        <v>46107.0</v>
      </c>
      <c r="F7581" s="5">
        <v>64.0</v>
      </c>
      <c r="G7581" s="5">
        <v>60.0</v>
      </c>
      <c r="H7581" s="5">
        <v>3812.0</v>
      </c>
      <c r="I7581" s="1" t="s">
        <v>21</v>
      </c>
      <c r="J7581" s="1" t="s">
        <v>518</v>
      </c>
      <c r="K7581" s="1" t="s">
        <v>4</v>
      </c>
      <c r="L7581" s="1" t="s">
        <v>5</v>
      </c>
      <c r="M7581" s="1" t="s">
        <v>23</v>
      </c>
      <c r="N7581" s="1" t="s">
        <v>7</v>
      </c>
      <c r="O7581" s="6"/>
    </row>
    <row r="7582">
      <c r="A7582" s="5">
        <v>116352.0</v>
      </c>
      <c r="B7582" s="2">
        <v>46112.0</v>
      </c>
      <c r="C7582" s="1" t="s">
        <v>517</v>
      </c>
      <c r="D7582" s="7">
        <v>187.0</v>
      </c>
      <c r="E7582" s="4">
        <v>46107.0</v>
      </c>
      <c r="F7582" s="5">
        <v>176.0</v>
      </c>
      <c r="G7582" s="5">
        <v>263.0</v>
      </c>
      <c r="H7582" s="5">
        <v>46298.0</v>
      </c>
      <c r="I7582" s="1" t="s">
        <v>21</v>
      </c>
      <c r="J7582" s="1" t="s">
        <v>518</v>
      </c>
      <c r="K7582" s="1" t="s">
        <v>4</v>
      </c>
      <c r="L7582" s="1" t="s">
        <v>5</v>
      </c>
      <c r="M7582" s="1" t="s">
        <v>23</v>
      </c>
      <c r="N7582" s="1" t="s">
        <v>7</v>
      </c>
      <c r="O7582" s="6"/>
    </row>
    <row r="7583">
      <c r="A7583" s="5">
        <v>116352.0</v>
      </c>
      <c r="B7583" s="2">
        <v>46112.0</v>
      </c>
      <c r="C7583" s="1" t="s">
        <v>517</v>
      </c>
      <c r="D7583" s="7">
        <v>121.0</v>
      </c>
      <c r="E7583" s="4">
        <v>46107.0</v>
      </c>
      <c r="F7583" s="5">
        <v>108.0</v>
      </c>
      <c r="G7583" s="5">
        <v>100.0</v>
      </c>
      <c r="H7583" s="5">
        <v>10786.0</v>
      </c>
      <c r="I7583" s="1" t="s">
        <v>21</v>
      </c>
      <c r="J7583" s="1" t="s">
        <v>518</v>
      </c>
      <c r="K7583" s="1" t="s">
        <v>4</v>
      </c>
      <c r="L7583" s="1" t="s">
        <v>5</v>
      </c>
      <c r="M7583" s="1" t="s">
        <v>23</v>
      </c>
      <c r="N7583" s="1" t="s">
        <v>7</v>
      </c>
      <c r="O7583" s="6"/>
    </row>
    <row r="7584">
      <c r="A7584" s="5">
        <v>116352.0</v>
      </c>
      <c r="B7584" s="2">
        <v>46112.0</v>
      </c>
      <c r="C7584" s="1" t="s">
        <v>517</v>
      </c>
      <c r="D7584" s="7">
        <v>129.0</v>
      </c>
      <c r="E7584" s="4">
        <v>46107.0</v>
      </c>
      <c r="F7584" s="5">
        <v>24.0</v>
      </c>
      <c r="G7584" s="5">
        <v>233.0</v>
      </c>
      <c r="H7584" s="5">
        <v>5602.0</v>
      </c>
      <c r="I7584" s="1" t="s">
        <v>21</v>
      </c>
      <c r="J7584" s="1" t="s">
        <v>518</v>
      </c>
      <c r="K7584" s="1" t="s">
        <v>4</v>
      </c>
      <c r="L7584" s="1" t="s">
        <v>5</v>
      </c>
      <c r="M7584" s="1" t="s">
        <v>23</v>
      </c>
      <c r="N7584" s="1" t="s">
        <v>7</v>
      </c>
      <c r="O7584" s="6"/>
    </row>
    <row r="7585">
      <c r="A7585" s="5">
        <v>116352.0</v>
      </c>
      <c r="B7585" s="2">
        <v>46112.0</v>
      </c>
      <c r="C7585" s="1" t="s">
        <v>517</v>
      </c>
      <c r="D7585" s="7">
        <v>130.0</v>
      </c>
      <c r="E7585" s="4">
        <v>46107.0</v>
      </c>
      <c r="F7585" s="5">
        <v>66.0</v>
      </c>
      <c r="G7585" s="5">
        <v>143.0</v>
      </c>
      <c r="H7585" s="5">
        <v>9443.0</v>
      </c>
      <c r="I7585" s="1" t="s">
        <v>21</v>
      </c>
      <c r="J7585" s="1" t="s">
        <v>518</v>
      </c>
      <c r="K7585" s="1" t="s">
        <v>4</v>
      </c>
      <c r="L7585" s="1" t="s">
        <v>5</v>
      </c>
      <c r="M7585" s="1" t="s">
        <v>23</v>
      </c>
      <c r="N7585" s="1" t="s">
        <v>7</v>
      </c>
      <c r="O7585" s="6"/>
    </row>
    <row r="7586">
      <c r="A7586" s="5">
        <v>116352.0</v>
      </c>
      <c r="B7586" s="2">
        <v>46112.0</v>
      </c>
      <c r="C7586" s="1" t="s">
        <v>517</v>
      </c>
      <c r="D7586" s="7">
        <v>144.0</v>
      </c>
      <c r="E7586" s="4">
        <v>46107.0</v>
      </c>
      <c r="F7586" s="5">
        <v>900.0</v>
      </c>
      <c r="G7586" s="5">
        <v>98.0</v>
      </c>
      <c r="H7586" s="5">
        <v>88131.0</v>
      </c>
      <c r="I7586" s="1" t="s">
        <v>21</v>
      </c>
      <c r="J7586" s="1" t="s">
        <v>518</v>
      </c>
      <c r="K7586" s="1" t="s">
        <v>4</v>
      </c>
      <c r="L7586" s="1" t="s">
        <v>5</v>
      </c>
      <c r="M7586" s="1" t="s">
        <v>23</v>
      </c>
      <c r="N7586" s="1" t="s">
        <v>7</v>
      </c>
      <c r="O7586" s="6"/>
    </row>
    <row r="7587">
      <c r="A7587" s="5">
        <v>116352.0</v>
      </c>
      <c r="B7587" s="2">
        <v>46112.0</v>
      </c>
      <c r="C7587" s="1" t="s">
        <v>517</v>
      </c>
      <c r="D7587" s="7">
        <v>145.0</v>
      </c>
      <c r="E7587" s="4">
        <v>46107.0</v>
      </c>
      <c r="F7587" s="5">
        <v>70.0</v>
      </c>
      <c r="G7587" s="5">
        <v>212.0</v>
      </c>
      <c r="H7587" s="5">
        <v>14854.0</v>
      </c>
      <c r="I7587" s="1" t="s">
        <v>21</v>
      </c>
      <c r="J7587" s="1" t="s">
        <v>518</v>
      </c>
      <c r="K7587" s="1" t="s">
        <v>4</v>
      </c>
      <c r="L7587" s="1" t="s">
        <v>5</v>
      </c>
      <c r="M7587" s="1" t="s">
        <v>23</v>
      </c>
      <c r="N7587" s="1" t="s">
        <v>7</v>
      </c>
      <c r="O7587" s="6"/>
    </row>
    <row r="7588">
      <c r="A7588" s="5">
        <v>116352.0</v>
      </c>
      <c r="B7588" s="2">
        <v>46112.0</v>
      </c>
      <c r="C7588" s="1" t="s">
        <v>517</v>
      </c>
      <c r="D7588" s="7">
        <v>147.0</v>
      </c>
      <c r="E7588" s="4">
        <v>46107.0</v>
      </c>
      <c r="F7588" s="5">
        <v>30.0</v>
      </c>
      <c r="G7588" s="5">
        <v>285.0</v>
      </c>
      <c r="H7588" s="5">
        <v>8556.0</v>
      </c>
      <c r="I7588" s="1" t="s">
        <v>21</v>
      </c>
      <c r="J7588" s="1" t="s">
        <v>518</v>
      </c>
      <c r="K7588" s="1" t="s">
        <v>4</v>
      </c>
      <c r="L7588" s="1" t="s">
        <v>5</v>
      </c>
      <c r="M7588" s="1" t="s">
        <v>23</v>
      </c>
      <c r="N7588" s="1" t="s">
        <v>7</v>
      </c>
      <c r="O7588" s="6"/>
    </row>
    <row r="7589">
      <c r="A7589" s="5">
        <v>116353.0</v>
      </c>
      <c r="B7589" s="2">
        <v>46112.0</v>
      </c>
      <c r="C7589" s="1" t="s">
        <v>11</v>
      </c>
      <c r="D7589" s="7">
        <v>6895.0</v>
      </c>
      <c r="E7589" s="4">
        <v>46107.0</v>
      </c>
      <c r="F7589" s="5">
        <v>10.0</v>
      </c>
      <c r="G7589" s="5">
        <v>544.0</v>
      </c>
      <c r="H7589" s="5">
        <v>5444.0</v>
      </c>
      <c r="I7589" s="1" t="s">
        <v>61</v>
      </c>
      <c r="J7589" s="1" t="s">
        <v>12</v>
      </c>
      <c r="K7589" s="1" t="s">
        <v>13</v>
      </c>
      <c r="L7589" s="1" t="s">
        <v>5</v>
      </c>
      <c r="M7589" s="1" t="s">
        <v>29</v>
      </c>
      <c r="N7589" s="1" t="s">
        <v>7</v>
      </c>
      <c r="O7589" s="6"/>
    </row>
    <row r="7590">
      <c r="A7590" s="5">
        <v>116353.0</v>
      </c>
      <c r="B7590" s="2">
        <v>46112.0</v>
      </c>
      <c r="C7590" s="1" t="s">
        <v>11</v>
      </c>
      <c r="D7590" s="7">
        <v>6896.0</v>
      </c>
      <c r="E7590" s="4">
        <v>46107.0</v>
      </c>
      <c r="F7590" s="5">
        <v>5.0</v>
      </c>
      <c r="G7590" s="5">
        <v>839.0</v>
      </c>
      <c r="H7590" s="5">
        <v>4195.0</v>
      </c>
      <c r="I7590" s="1" t="s">
        <v>61</v>
      </c>
      <c r="J7590" s="1" t="s">
        <v>12</v>
      </c>
      <c r="K7590" s="1" t="s">
        <v>13</v>
      </c>
      <c r="L7590" s="1" t="s">
        <v>5</v>
      </c>
      <c r="M7590" s="1" t="s">
        <v>29</v>
      </c>
      <c r="N7590" s="1" t="s">
        <v>7</v>
      </c>
      <c r="O7590" s="6"/>
    </row>
    <row r="7591">
      <c r="A7591" s="5">
        <v>116353.0</v>
      </c>
      <c r="B7591" s="2">
        <v>46112.0</v>
      </c>
      <c r="C7591" s="1" t="s">
        <v>11</v>
      </c>
      <c r="D7591" s="7">
        <v>6818.0</v>
      </c>
      <c r="E7591" s="4">
        <v>46107.0</v>
      </c>
      <c r="F7591" s="5">
        <v>20.0</v>
      </c>
      <c r="G7591" s="5">
        <v>598.0</v>
      </c>
      <c r="H7591" s="5">
        <v>11959.0</v>
      </c>
      <c r="I7591" s="1" t="s">
        <v>61</v>
      </c>
      <c r="J7591" s="1" t="s">
        <v>12</v>
      </c>
      <c r="K7591" s="1" t="s">
        <v>13</v>
      </c>
      <c r="L7591" s="1" t="s">
        <v>5</v>
      </c>
      <c r="M7591" s="1" t="s">
        <v>29</v>
      </c>
      <c r="N7591" s="1" t="s">
        <v>7</v>
      </c>
      <c r="O7591" s="6"/>
    </row>
    <row r="7592">
      <c r="A7592" s="5">
        <v>116354.0</v>
      </c>
      <c r="B7592" s="2">
        <v>46112.0</v>
      </c>
      <c r="C7592" s="1" t="s">
        <v>11</v>
      </c>
      <c r="D7592" s="7">
        <v>6810.0</v>
      </c>
      <c r="E7592" s="4">
        <v>46107.0</v>
      </c>
      <c r="F7592" s="5">
        <v>40.0</v>
      </c>
      <c r="G7592" s="5">
        <v>419.0</v>
      </c>
      <c r="H7592" s="5">
        <v>16779.0</v>
      </c>
      <c r="I7592" s="1" t="s">
        <v>61</v>
      </c>
      <c r="J7592" s="1" t="s">
        <v>12</v>
      </c>
      <c r="K7592" s="1" t="s">
        <v>13</v>
      </c>
      <c r="L7592" s="1" t="s">
        <v>5</v>
      </c>
      <c r="M7592" s="1" t="s">
        <v>29</v>
      </c>
      <c r="N7592" s="1" t="s">
        <v>7</v>
      </c>
      <c r="O7592" s="6"/>
    </row>
    <row r="7593">
      <c r="A7593" s="5">
        <v>116355.0</v>
      </c>
      <c r="B7593" s="2">
        <v>46112.0</v>
      </c>
      <c r="C7593" s="1" t="s">
        <v>11</v>
      </c>
      <c r="D7593" s="7">
        <v>6852.0</v>
      </c>
      <c r="E7593" s="4">
        <v>46107.0</v>
      </c>
      <c r="F7593" s="5">
        <v>6.0</v>
      </c>
      <c r="G7593" s="5">
        <v>2561.0</v>
      </c>
      <c r="H7593" s="5">
        <v>15369.0</v>
      </c>
      <c r="I7593" s="1" t="s">
        <v>61</v>
      </c>
      <c r="J7593" s="1" t="s">
        <v>12</v>
      </c>
      <c r="K7593" s="1" t="s">
        <v>13</v>
      </c>
      <c r="L7593" s="1" t="s">
        <v>5</v>
      </c>
      <c r="M7593" s="1" t="s">
        <v>29</v>
      </c>
      <c r="N7593" s="1" t="s">
        <v>7</v>
      </c>
      <c r="O7593" s="6"/>
    </row>
    <row r="7594">
      <c r="A7594" s="5">
        <v>116356.0</v>
      </c>
      <c r="B7594" s="2">
        <v>46112.0</v>
      </c>
      <c r="C7594" s="1" t="s">
        <v>11</v>
      </c>
      <c r="D7594" s="3" t="s">
        <v>973</v>
      </c>
      <c r="E7594" s="4">
        <v>46107.0</v>
      </c>
      <c r="F7594" s="5">
        <v>20.0</v>
      </c>
      <c r="G7594" s="5">
        <v>732.0</v>
      </c>
      <c r="H7594" s="5">
        <v>14639.0</v>
      </c>
      <c r="I7594" s="1" t="s">
        <v>26</v>
      </c>
      <c r="J7594" s="1" t="s">
        <v>12</v>
      </c>
      <c r="K7594" s="1" t="s">
        <v>13</v>
      </c>
      <c r="L7594" s="1" t="s">
        <v>5</v>
      </c>
      <c r="M7594" s="1" t="s">
        <v>29</v>
      </c>
      <c r="N7594" s="1" t="s">
        <v>7</v>
      </c>
      <c r="O7594" s="6"/>
    </row>
    <row r="7595">
      <c r="A7595" s="5">
        <v>116356.0</v>
      </c>
      <c r="B7595" s="2">
        <v>46112.0</v>
      </c>
      <c r="C7595" s="1" t="s">
        <v>11</v>
      </c>
      <c r="D7595" s="3" t="s">
        <v>50</v>
      </c>
      <c r="E7595" s="4">
        <v>46107.0</v>
      </c>
      <c r="F7595" s="5">
        <v>200.0</v>
      </c>
      <c r="G7595" s="5">
        <v>309.0</v>
      </c>
      <c r="H7595" s="5">
        <v>61711.0</v>
      </c>
      <c r="I7595" s="1" t="s">
        <v>26</v>
      </c>
      <c r="J7595" s="1" t="s">
        <v>12</v>
      </c>
      <c r="K7595" s="1" t="s">
        <v>13</v>
      </c>
      <c r="L7595" s="1" t="s">
        <v>5</v>
      </c>
      <c r="M7595" s="1" t="s">
        <v>29</v>
      </c>
      <c r="N7595" s="1" t="s">
        <v>7</v>
      </c>
      <c r="O7595" s="6"/>
    </row>
    <row r="7596">
      <c r="A7596" s="5">
        <v>116356.0</v>
      </c>
      <c r="B7596" s="2">
        <v>46112.0</v>
      </c>
      <c r="C7596" s="1" t="s">
        <v>11</v>
      </c>
      <c r="D7596" s="3" t="s">
        <v>934</v>
      </c>
      <c r="E7596" s="4">
        <v>46107.0</v>
      </c>
      <c r="F7596" s="5">
        <v>10.0</v>
      </c>
      <c r="G7596" s="5">
        <v>437.0</v>
      </c>
      <c r="H7596" s="5">
        <v>4376.0</v>
      </c>
      <c r="I7596" s="1" t="s">
        <v>26</v>
      </c>
      <c r="J7596" s="1" t="s">
        <v>12</v>
      </c>
      <c r="K7596" s="1" t="s">
        <v>13</v>
      </c>
      <c r="L7596" s="1" t="s">
        <v>5</v>
      </c>
      <c r="M7596" s="1" t="s">
        <v>29</v>
      </c>
      <c r="N7596" s="1" t="s">
        <v>7</v>
      </c>
      <c r="O7596" s="6"/>
    </row>
    <row r="7597">
      <c r="A7597" s="5">
        <v>116357.0</v>
      </c>
      <c r="B7597" s="2">
        <v>46112.0</v>
      </c>
      <c r="C7597" s="1" t="s">
        <v>11</v>
      </c>
      <c r="D7597" s="7">
        <v>187.0</v>
      </c>
      <c r="E7597" s="4">
        <v>46107.0</v>
      </c>
      <c r="F7597" s="5">
        <v>88.0</v>
      </c>
      <c r="G7597" s="5">
        <v>263.0</v>
      </c>
      <c r="H7597" s="5">
        <v>23149.0</v>
      </c>
      <c r="I7597" s="1" t="s">
        <v>21</v>
      </c>
      <c r="J7597" s="1" t="s">
        <v>12</v>
      </c>
      <c r="K7597" s="1" t="s">
        <v>13</v>
      </c>
      <c r="L7597" s="1" t="s">
        <v>5</v>
      </c>
      <c r="M7597" s="1" t="s">
        <v>23</v>
      </c>
      <c r="N7597" s="1" t="s">
        <v>7</v>
      </c>
      <c r="O7597" s="6"/>
    </row>
    <row r="7598">
      <c r="A7598" s="5">
        <v>116357.0</v>
      </c>
      <c r="B7598" s="2">
        <v>46112.0</v>
      </c>
      <c r="C7598" s="1" t="s">
        <v>11</v>
      </c>
      <c r="D7598" s="7">
        <v>187.0</v>
      </c>
      <c r="E7598" s="4">
        <v>46107.0</v>
      </c>
      <c r="F7598" s="5">
        <v>88.0</v>
      </c>
      <c r="G7598" s="5">
        <v>263.0</v>
      </c>
      <c r="H7598" s="5">
        <v>23149.0</v>
      </c>
      <c r="I7598" s="1" t="s">
        <v>21</v>
      </c>
      <c r="J7598" s="1" t="s">
        <v>12</v>
      </c>
      <c r="K7598" s="1" t="s">
        <v>13</v>
      </c>
      <c r="L7598" s="1" t="s">
        <v>5</v>
      </c>
      <c r="M7598" s="1" t="s">
        <v>23</v>
      </c>
      <c r="N7598" s="1" t="s">
        <v>7</v>
      </c>
      <c r="O7598" s="6"/>
    </row>
    <row r="7599">
      <c r="A7599" s="5">
        <v>116357.0</v>
      </c>
      <c r="B7599" s="2">
        <v>46112.0</v>
      </c>
      <c r="C7599" s="1" t="s">
        <v>11</v>
      </c>
      <c r="D7599" s="7">
        <v>188.0</v>
      </c>
      <c r="E7599" s="4">
        <v>46107.0</v>
      </c>
      <c r="F7599" s="5">
        <v>44.0</v>
      </c>
      <c r="G7599" s="5">
        <v>296.0</v>
      </c>
      <c r="H7599" s="5">
        <v>13012.0</v>
      </c>
      <c r="I7599" s="1" t="s">
        <v>21</v>
      </c>
      <c r="J7599" s="1" t="s">
        <v>12</v>
      </c>
      <c r="K7599" s="1" t="s">
        <v>13</v>
      </c>
      <c r="L7599" s="1" t="s">
        <v>5</v>
      </c>
      <c r="M7599" s="1" t="s">
        <v>23</v>
      </c>
      <c r="N7599" s="1" t="s">
        <v>7</v>
      </c>
      <c r="O7599" s="6"/>
    </row>
    <row r="7600">
      <c r="A7600" s="5">
        <v>116357.0</v>
      </c>
      <c r="B7600" s="2">
        <v>46112.0</v>
      </c>
      <c r="C7600" s="1" t="s">
        <v>11</v>
      </c>
      <c r="D7600" s="3" t="s">
        <v>559</v>
      </c>
      <c r="E7600" s="4">
        <v>46107.0</v>
      </c>
      <c r="F7600" s="5">
        <v>33.0</v>
      </c>
      <c r="G7600" s="5">
        <v>232.0</v>
      </c>
      <c r="H7600" s="5">
        <v>7668.0</v>
      </c>
      <c r="I7600" s="1" t="s">
        <v>21</v>
      </c>
      <c r="J7600" s="1" t="s">
        <v>12</v>
      </c>
      <c r="K7600" s="1" t="s">
        <v>13</v>
      </c>
      <c r="L7600" s="1" t="s">
        <v>5</v>
      </c>
      <c r="M7600" s="1" t="s">
        <v>23</v>
      </c>
      <c r="N7600" s="1" t="s">
        <v>7</v>
      </c>
      <c r="O7600" s="6"/>
    </row>
    <row r="7601">
      <c r="A7601" s="5">
        <v>116357.0</v>
      </c>
      <c r="B7601" s="2">
        <v>46112.0</v>
      </c>
      <c r="C7601" s="1" t="s">
        <v>11</v>
      </c>
      <c r="D7601" s="7">
        <v>188.0</v>
      </c>
      <c r="E7601" s="4">
        <v>46107.0</v>
      </c>
      <c r="F7601" s="5">
        <v>44.0</v>
      </c>
      <c r="G7601" s="5">
        <v>296.0</v>
      </c>
      <c r="H7601" s="5">
        <v>13012.0</v>
      </c>
      <c r="I7601" s="1" t="s">
        <v>21</v>
      </c>
      <c r="J7601" s="1" t="s">
        <v>12</v>
      </c>
      <c r="K7601" s="1" t="s">
        <v>13</v>
      </c>
      <c r="L7601" s="1" t="s">
        <v>5</v>
      </c>
      <c r="M7601" s="1" t="s">
        <v>23</v>
      </c>
      <c r="N7601" s="1" t="s">
        <v>7</v>
      </c>
      <c r="O7601" s="6"/>
    </row>
    <row r="7602">
      <c r="A7602" s="5">
        <v>116357.0</v>
      </c>
      <c r="B7602" s="2">
        <v>46112.0</v>
      </c>
      <c r="C7602" s="1" t="s">
        <v>11</v>
      </c>
      <c r="D7602" s="7">
        <v>521.0</v>
      </c>
      <c r="E7602" s="4">
        <v>46107.0</v>
      </c>
      <c r="F7602" s="5">
        <v>26.0</v>
      </c>
      <c r="G7602" s="5">
        <v>142.0</v>
      </c>
      <c r="H7602" s="5">
        <v>3696.0</v>
      </c>
      <c r="I7602" s="1" t="s">
        <v>21</v>
      </c>
      <c r="J7602" s="1" t="s">
        <v>12</v>
      </c>
      <c r="K7602" s="1" t="s">
        <v>13</v>
      </c>
      <c r="L7602" s="1" t="s">
        <v>5</v>
      </c>
      <c r="M7602" s="1" t="s">
        <v>23</v>
      </c>
      <c r="N7602" s="1" t="s">
        <v>7</v>
      </c>
      <c r="O7602" s="6"/>
    </row>
    <row r="7603">
      <c r="A7603" s="5">
        <v>116357.0</v>
      </c>
      <c r="B7603" s="2">
        <v>46112.0</v>
      </c>
      <c r="C7603" s="1" t="s">
        <v>11</v>
      </c>
      <c r="D7603" s="7">
        <v>151.0</v>
      </c>
      <c r="E7603" s="4">
        <v>46107.0</v>
      </c>
      <c r="F7603" s="5">
        <v>140.0</v>
      </c>
      <c r="G7603" s="5">
        <v>143.0</v>
      </c>
      <c r="H7603" s="5">
        <v>20027.0</v>
      </c>
      <c r="I7603" s="1" t="s">
        <v>21</v>
      </c>
      <c r="J7603" s="1" t="s">
        <v>12</v>
      </c>
      <c r="K7603" s="1" t="s">
        <v>13</v>
      </c>
      <c r="L7603" s="1" t="s">
        <v>5</v>
      </c>
      <c r="M7603" s="1" t="s">
        <v>23</v>
      </c>
      <c r="N7603" s="1" t="s">
        <v>7</v>
      </c>
      <c r="O7603" s="6"/>
    </row>
    <row r="7604">
      <c r="A7604" s="5">
        <v>116357.0</v>
      </c>
      <c r="B7604" s="2">
        <v>46112.0</v>
      </c>
      <c r="C7604" s="1" t="s">
        <v>11</v>
      </c>
      <c r="D7604" s="7">
        <v>5211.0</v>
      </c>
      <c r="E7604" s="4">
        <v>46107.0</v>
      </c>
      <c r="F7604" s="5">
        <v>26.0</v>
      </c>
      <c r="G7604" s="5">
        <v>142.0</v>
      </c>
      <c r="H7604" s="5">
        <v>3696.0</v>
      </c>
      <c r="I7604" s="1" t="s">
        <v>21</v>
      </c>
      <c r="J7604" s="1" t="s">
        <v>12</v>
      </c>
      <c r="K7604" s="1" t="s">
        <v>13</v>
      </c>
      <c r="L7604" s="1" t="s">
        <v>5</v>
      </c>
      <c r="M7604" s="1" t="s">
        <v>23</v>
      </c>
      <c r="N7604" s="1" t="s">
        <v>7</v>
      </c>
      <c r="O7604" s="6"/>
    </row>
    <row r="7605">
      <c r="A7605" s="5">
        <v>116357.0</v>
      </c>
      <c r="B7605" s="2">
        <v>46112.0</v>
      </c>
      <c r="C7605" s="1" t="s">
        <v>11</v>
      </c>
      <c r="D7605" s="7">
        <v>153.0</v>
      </c>
      <c r="E7605" s="4">
        <v>46107.0</v>
      </c>
      <c r="F7605" s="5">
        <v>75.0</v>
      </c>
      <c r="G7605" s="5">
        <v>365.0</v>
      </c>
      <c r="H7605" s="5">
        <v>27362.0</v>
      </c>
      <c r="I7605" s="1" t="s">
        <v>21</v>
      </c>
      <c r="J7605" s="1" t="s">
        <v>12</v>
      </c>
      <c r="K7605" s="1" t="s">
        <v>13</v>
      </c>
      <c r="L7605" s="1" t="s">
        <v>5</v>
      </c>
      <c r="M7605" s="1" t="s">
        <v>23</v>
      </c>
      <c r="N7605" s="1" t="s">
        <v>7</v>
      </c>
      <c r="O7605" s="6"/>
    </row>
    <row r="7606">
      <c r="A7606" s="5">
        <v>116357.0</v>
      </c>
      <c r="B7606" s="2">
        <v>46112.0</v>
      </c>
      <c r="C7606" s="1" t="s">
        <v>11</v>
      </c>
      <c r="D7606" s="7">
        <v>124.0</v>
      </c>
      <c r="E7606" s="4">
        <v>46107.0</v>
      </c>
      <c r="F7606" s="5">
        <v>92.0</v>
      </c>
      <c r="G7606" s="5">
        <v>132.0</v>
      </c>
      <c r="H7606" s="5">
        <v>12190.0</v>
      </c>
      <c r="I7606" s="1" t="s">
        <v>21</v>
      </c>
      <c r="J7606" s="1" t="s">
        <v>12</v>
      </c>
      <c r="K7606" s="1" t="s">
        <v>13</v>
      </c>
      <c r="L7606" s="1" t="s">
        <v>5</v>
      </c>
      <c r="M7606" s="1" t="s">
        <v>23</v>
      </c>
      <c r="N7606" s="1" t="s">
        <v>7</v>
      </c>
      <c r="O7606" s="6"/>
    </row>
    <row r="7607">
      <c r="A7607" s="5">
        <v>116357.0</v>
      </c>
      <c r="B7607" s="2">
        <v>46112.0</v>
      </c>
      <c r="C7607" s="1" t="s">
        <v>11</v>
      </c>
      <c r="D7607" s="3" t="s">
        <v>67</v>
      </c>
      <c r="E7607" s="4">
        <v>46107.0</v>
      </c>
      <c r="F7607" s="5">
        <v>30.0</v>
      </c>
      <c r="G7607" s="5">
        <v>219.0</v>
      </c>
      <c r="H7607" s="5">
        <v>6568.0</v>
      </c>
      <c r="I7607" s="1" t="s">
        <v>21</v>
      </c>
      <c r="J7607" s="1" t="s">
        <v>12</v>
      </c>
      <c r="K7607" s="1" t="s">
        <v>13</v>
      </c>
      <c r="L7607" s="1" t="s">
        <v>5</v>
      </c>
      <c r="M7607" s="1" t="s">
        <v>23</v>
      </c>
      <c r="N7607" s="1" t="s">
        <v>7</v>
      </c>
      <c r="O7607" s="6"/>
    </row>
    <row r="7608">
      <c r="A7608" s="5">
        <v>116357.0</v>
      </c>
      <c r="B7608" s="2">
        <v>46112.0</v>
      </c>
      <c r="C7608" s="1" t="s">
        <v>11</v>
      </c>
      <c r="D7608" s="7">
        <v>144.0</v>
      </c>
      <c r="E7608" s="4">
        <v>46107.0</v>
      </c>
      <c r="F7608" s="5">
        <v>180.0</v>
      </c>
      <c r="G7608" s="5">
        <v>98.0</v>
      </c>
      <c r="H7608" s="5">
        <v>17627.0</v>
      </c>
      <c r="I7608" s="1" t="s">
        <v>21</v>
      </c>
      <c r="J7608" s="1" t="s">
        <v>12</v>
      </c>
      <c r="K7608" s="1" t="s">
        <v>13</v>
      </c>
      <c r="L7608" s="1" t="s">
        <v>5</v>
      </c>
      <c r="M7608" s="1" t="s">
        <v>23</v>
      </c>
      <c r="N7608" s="1" t="s">
        <v>7</v>
      </c>
      <c r="O7608" s="6"/>
    </row>
    <row r="7609">
      <c r="A7609" s="5">
        <v>116357.0</v>
      </c>
      <c r="B7609" s="2">
        <v>46112.0</v>
      </c>
      <c r="C7609" s="1" t="s">
        <v>11</v>
      </c>
      <c r="D7609" s="7">
        <v>173.0</v>
      </c>
      <c r="E7609" s="4">
        <v>46107.0</v>
      </c>
      <c r="F7609" s="5">
        <v>50.0</v>
      </c>
      <c r="G7609" s="5">
        <v>35.0</v>
      </c>
      <c r="H7609" s="5">
        <v>1730.0</v>
      </c>
      <c r="I7609" s="1" t="s">
        <v>21</v>
      </c>
      <c r="J7609" s="1" t="s">
        <v>12</v>
      </c>
      <c r="K7609" s="1" t="s">
        <v>13</v>
      </c>
      <c r="L7609" s="1" t="s">
        <v>5</v>
      </c>
      <c r="M7609" s="1" t="s">
        <v>23</v>
      </c>
      <c r="N7609" s="1" t="s">
        <v>7</v>
      </c>
      <c r="O7609" s="6"/>
    </row>
    <row r="7610">
      <c r="A7610" s="5">
        <v>116358.0</v>
      </c>
      <c r="B7610" s="2">
        <v>46112.0</v>
      </c>
      <c r="C7610" s="1" t="s">
        <v>11</v>
      </c>
      <c r="D7610" s="7">
        <v>516.0</v>
      </c>
      <c r="E7610" s="4">
        <v>46107.0</v>
      </c>
      <c r="F7610" s="5">
        <v>10.0</v>
      </c>
      <c r="G7610" s="5">
        <v>249.0</v>
      </c>
      <c r="H7610" s="5">
        <v>2494.0</v>
      </c>
      <c r="I7610" s="1" t="s">
        <v>53</v>
      </c>
      <c r="J7610" s="1" t="s">
        <v>12</v>
      </c>
      <c r="K7610" s="1" t="s">
        <v>13</v>
      </c>
      <c r="L7610" s="1" t="s">
        <v>5</v>
      </c>
      <c r="M7610" s="1" t="s">
        <v>23</v>
      </c>
      <c r="N7610" s="1" t="s">
        <v>7</v>
      </c>
      <c r="O7610" s="6"/>
    </row>
    <row r="7611">
      <c r="A7611" s="5">
        <v>116358.0</v>
      </c>
      <c r="B7611" s="2">
        <v>46112.0</v>
      </c>
      <c r="C7611" s="1" t="s">
        <v>11</v>
      </c>
      <c r="D7611" s="7">
        <v>722.0</v>
      </c>
      <c r="E7611" s="4">
        <v>46107.0</v>
      </c>
      <c r="F7611" s="5">
        <v>10.0</v>
      </c>
      <c r="G7611" s="5">
        <v>357.0</v>
      </c>
      <c r="H7611" s="5">
        <v>3575.0</v>
      </c>
      <c r="I7611" s="1" t="s">
        <v>53</v>
      </c>
      <c r="J7611" s="1" t="s">
        <v>12</v>
      </c>
      <c r="K7611" s="1" t="s">
        <v>13</v>
      </c>
      <c r="L7611" s="1" t="s">
        <v>5</v>
      </c>
      <c r="M7611" s="1" t="s">
        <v>23</v>
      </c>
      <c r="N7611" s="1" t="s">
        <v>7</v>
      </c>
      <c r="O7611" s="6"/>
    </row>
    <row r="7612">
      <c r="A7612" s="5">
        <v>116358.0</v>
      </c>
      <c r="B7612" s="2">
        <v>46112.0</v>
      </c>
      <c r="C7612" s="1" t="s">
        <v>11</v>
      </c>
      <c r="D7612" s="7">
        <v>723.0</v>
      </c>
      <c r="E7612" s="4">
        <v>46107.0</v>
      </c>
      <c r="F7612" s="5">
        <v>10.0</v>
      </c>
      <c r="G7612" s="5">
        <v>357.0</v>
      </c>
      <c r="H7612" s="5">
        <v>3575.0</v>
      </c>
      <c r="I7612" s="1" t="s">
        <v>53</v>
      </c>
      <c r="J7612" s="1" t="s">
        <v>12</v>
      </c>
      <c r="K7612" s="1" t="s">
        <v>13</v>
      </c>
      <c r="L7612" s="1" t="s">
        <v>5</v>
      </c>
      <c r="M7612" s="1" t="s">
        <v>23</v>
      </c>
      <c r="N7612" s="1" t="s">
        <v>7</v>
      </c>
      <c r="O7612" s="6"/>
    </row>
    <row r="7613">
      <c r="A7613" s="5">
        <v>116358.0</v>
      </c>
      <c r="B7613" s="2">
        <v>46112.0</v>
      </c>
      <c r="C7613" s="1" t="s">
        <v>11</v>
      </c>
      <c r="D7613" s="7">
        <v>701.0</v>
      </c>
      <c r="E7613" s="4">
        <v>46107.0</v>
      </c>
      <c r="F7613" s="5">
        <v>10.0</v>
      </c>
      <c r="G7613" s="5">
        <v>477.0</v>
      </c>
      <c r="H7613" s="5">
        <v>4772.0</v>
      </c>
      <c r="I7613" s="1" t="s">
        <v>56</v>
      </c>
      <c r="J7613" s="1" t="s">
        <v>12</v>
      </c>
      <c r="K7613" s="1" t="s">
        <v>13</v>
      </c>
      <c r="L7613" s="1" t="s">
        <v>5</v>
      </c>
      <c r="M7613" s="1" t="s">
        <v>23</v>
      </c>
      <c r="N7613" s="1" t="s">
        <v>7</v>
      </c>
      <c r="O7613" s="6"/>
    </row>
    <row r="7614">
      <c r="A7614" s="5">
        <v>116358.0</v>
      </c>
      <c r="B7614" s="2">
        <v>46112.0</v>
      </c>
      <c r="C7614" s="1" t="s">
        <v>11</v>
      </c>
      <c r="D7614" s="7">
        <v>724.0</v>
      </c>
      <c r="E7614" s="4">
        <v>46107.0</v>
      </c>
      <c r="F7614" s="5">
        <v>10.0</v>
      </c>
      <c r="G7614" s="5">
        <v>357.0</v>
      </c>
      <c r="H7614" s="5">
        <v>3575.0</v>
      </c>
      <c r="I7614" s="1" t="s">
        <v>53</v>
      </c>
      <c r="J7614" s="1" t="s">
        <v>12</v>
      </c>
      <c r="K7614" s="1" t="s">
        <v>13</v>
      </c>
      <c r="L7614" s="1" t="s">
        <v>5</v>
      </c>
      <c r="M7614" s="1" t="s">
        <v>23</v>
      </c>
      <c r="N7614" s="1" t="s">
        <v>7</v>
      </c>
      <c r="O7614" s="6"/>
    </row>
    <row r="7615">
      <c r="A7615" s="5">
        <v>116358.0</v>
      </c>
      <c r="B7615" s="2">
        <v>46112.0</v>
      </c>
      <c r="C7615" s="1" t="s">
        <v>11</v>
      </c>
      <c r="D7615" s="7">
        <v>323.0</v>
      </c>
      <c r="E7615" s="4">
        <v>46107.0</v>
      </c>
      <c r="F7615" s="5">
        <v>300.0</v>
      </c>
      <c r="G7615" s="5">
        <v>42.0</v>
      </c>
      <c r="H7615" s="5">
        <v>12718.0</v>
      </c>
      <c r="I7615" s="1" t="s">
        <v>33</v>
      </c>
      <c r="J7615" s="1" t="s">
        <v>12</v>
      </c>
      <c r="K7615" s="1" t="s">
        <v>13</v>
      </c>
      <c r="L7615" s="1" t="s">
        <v>5</v>
      </c>
      <c r="M7615" s="1" t="s">
        <v>23</v>
      </c>
      <c r="N7615" s="1" t="s">
        <v>7</v>
      </c>
      <c r="O7615" s="6"/>
    </row>
    <row r="7616">
      <c r="A7616" s="5">
        <v>116358.0</v>
      </c>
      <c r="B7616" s="2">
        <v>46112.0</v>
      </c>
      <c r="C7616" s="1" t="s">
        <v>11</v>
      </c>
      <c r="D7616" s="7">
        <v>324.0</v>
      </c>
      <c r="E7616" s="4">
        <v>46107.0</v>
      </c>
      <c r="F7616" s="5">
        <v>600.0</v>
      </c>
      <c r="G7616" s="5">
        <v>52.0</v>
      </c>
      <c r="H7616" s="5">
        <v>31267.0</v>
      </c>
      <c r="I7616" s="1" t="s">
        <v>33</v>
      </c>
      <c r="J7616" s="1" t="s">
        <v>12</v>
      </c>
      <c r="K7616" s="1" t="s">
        <v>13</v>
      </c>
      <c r="L7616" s="1" t="s">
        <v>5</v>
      </c>
      <c r="M7616" s="1" t="s">
        <v>23</v>
      </c>
      <c r="N7616" s="1" t="s">
        <v>7</v>
      </c>
      <c r="O7616" s="6"/>
    </row>
    <row r="7617">
      <c r="A7617" s="5">
        <v>116358.0</v>
      </c>
      <c r="B7617" s="2">
        <v>46112.0</v>
      </c>
      <c r="C7617" s="1" t="s">
        <v>11</v>
      </c>
      <c r="D7617" s="7">
        <v>725.0</v>
      </c>
      <c r="E7617" s="4">
        <v>46107.0</v>
      </c>
      <c r="F7617" s="5">
        <v>10.0</v>
      </c>
      <c r="G7617" s="5">
        <v>357.0</v>
      </c>
      <c r="H7617" s="5">
        <v>3575.0</v>
      </c>
      <c r="I7617" s="1" t="s">
        <v>53</v>
      </c>
      <c r="J7617" s="1" t="s">
        <v>12</v>
      </c>
      <c r="K7617" s="1" t="s">
        <v>13</v>
      </c>
      <c r="L7617" s="1" t="s">
        <v>5</v>
      </c>
      <c r="M7617" s="1" t="s">
        <v>23</v>
      </c>
      <c r="N7617" s="1" t="s">
        <v>7</v>
      </c>
      <c r="O7617" s="6"/>
    </row>
    <row r="7618">
      <c r="A7618" s="5">
        <v>116358.0</v>
      </c>
      <c r="B7618" s="2">
        <v>46112.0</v>
      </c>
      <c r="C7618" s="1" t="s">
        <v>11</v>
      </c>
      <c r="D7618" s="7">
        <v>325.0</v>
      </c>
      <c r="E7618" s="4">
        <v>46107.0</v>
      </c>
      <c r="F7618" s="5">
        <v>300.0</v>
      </c>
      <c r="G7618" s="5">
        <v>62.0</v>
      </c>
      <c r="H7618" s="5">
        <v>18547.0</v>
      </c>
      <c r="I7618" s="1" t="s">
        <v>33</v>
      </c>
      <c r="J7618" s="1" t="s">
        <v>12</v>
      </c>
      <c r="K7618" s="1" t="s">
        <v>13</v>
      </c>
      <c r="L7618" s="1" t="s">
        <v>5</v>
      </c>
      <c r="M7618" s="1" t="s">
        <v>23</v>
      </c>
      <c r="N7618" s="1" t="s">
        <v>7</v>
      </c>
      <c r="O7618" s="6"/>
    </row>
    <row r="7619">
      <c r="A7619" s="5">
        <v>116358.0</v>
      </c>
      <c r="B7619" s="2">
        <v>46112.0</v>
      </c>
      <c r="C7619" s="1" t="s">
        <v>11</v>
      </c>
      <c r="D7619" s="7">
        <v>514.0</v>
      </c>
      <c r="E7619" s="4">
        <v>46107.0</v>
      </c>
      <c r="F7619" s="5">
        <v>10.0</v>
      </c>
      <c r="G7619" s="5">
        <v>308.0</v>
      </c>
      <c r="H7619" s="5">
        <v>3079.0</v>
      </c>
      <c r="I7619" s="1" t="s">
        <v>53</v>
      </c>
      <c r="J7619" s="1" t="s">
        <v>12</v>
      </c>
      <c r="K7619" s="1" t="s">
        <v>13</v>
      </c>
      <c r="L7619" s="1" t="s">
        <v>5</v>
      </c>
      <c r="M7619" s="1" t="s">
        <v>23</v>
      </c>
      <c r="N7619" s="1" t="s">
        <v>7</v>
      </c>
      <c r="O7619" s="6"/>
    </row>
    <row r="7620">
      <c r="A7620" s="5">
        <v>116358.0</v>
      </c>
      <c r="B7620" s="2">
        <v>46112.0</v>
      </c>
      <c r="C7620" s="1" t="s">
        <v>11</v>
      </c>
      <c r="D7620" s="7">
        <v>326.0</v>
      </c>
      <c r="E7620" s="4">
        <v>46107.0</v>
      </c>
      <c r="F7620" s="5">
        <v>300.0</v>
      </c>
      <c r="G7620" s="5">
        <v>74.0</v>
      </c>
      <c r="H7620" s="5">
        <v>22258.0</v>
      </c>
      <c r="I7620" s="1" t="s">
        <v>33</v>
      </c>
      <c r="J7620" s="1" t="s">
        <v>12</v>
      </c>
      <c r="K7620" s="1" t="s">
        <v>13</v>
      </c>
      <c r="L7620" s="1" t="s">
        <v>5</v>
      </c>
      <c r="M7620" s="1" t="s">
        <v>23</v>
      </c>
      <c r="N7620" s="1" t="s">
        <v>7</v>
      </c>
      <c r="O7620" s="6"/>
    </row>
    <row r="7621">
      <c r="A7621" s="5">
        <v>116358.0</v>
      </c>
      <c r="B7621" s="2">
        <v>46112.0</v>
      </c>
      <c r="C7621" s="1" t="s">
        <v>11</v>
      </c>
      <c r="D7621" s="7">
        <v>517.0</v>
      </c>
      <c r="E7621" s="4">
        <v>46107.0</v>
      </c>
      <c r="F7621" s="5">
        <v>10.0</v>
      </c>
      <c r="G7621" s="5">
        <v>290.0</v>
      </c>
      <c r="H7621" s="5">
        <v>2899.0</v>
      </c>
      <c r="I7621" s="1" t="s">
        <v>53</v>
      </c>
      <c r="J7621" s="1" t="s">
        <v>12</v>
      </c>
      <c r="K7621" s="1" t="s">
        <v>13</v>
      </c>
      <c r="L7621" s="1" t="s">
        <v>5</v>
      </c>
      <c r="M7621" s="1" t="s">
        <v>23</v>
      </c>
      <c r="N7621" s="1" t="s">
        <v>7</v>
      </c>
      <c r="O7621" s="6"/>
    </row>
    <row r="7622">
      <c r="A7622" s="5">
        <v>116358.0</v>
      </c>
      <c r="B7622" s="2">
        <v>46112.0</v>
      </c>
      <c r="C7622" s="1" t="s">
        <v>11</v>
      </c>
      <c r="D7622" s="7">
        <v>516.0</v>
      </c>
      <c r="E7622" s="4">
        <v>46107.0</v>
      </c>
      <c r="F7622" s="5">
        <v>60.0</v>
      </c>
      <c r="G7622" s="5">
        <v>249.0</v>
      </c>
      <c r="H7622" s="5">
        <v>14958.0</v>
      </c>
      <c r="I7622" s="1" t="s">
        <v>53</v>
      </c>
      <c r="J7622" s="1" t="s">
        <v>12</v>
      </c>
      <c r="K7622" s="1" t="s">
        <v>13</v>
      </c>
      <c r="L7622" s="1" t="s">
        <v>5</v>
      </c>
      <c r="M7622" s="1" t="s">
        <v>23</v>
      </c>
      <c r="N7622" s="1" t="s">
        <v>7</v>
      </c>
      <c r="O7622" s="6"/>
    </row>
    <row r="7623">
      <c r="A7623" s="5">
        <v>116358.0</v>
      </c>
      <c r="B7623" s="2">
        <v>46112.0</v>
      </c>
      <c r="C7623" s="1" t="s">
        <v>11</v>
      </c>
      <c r="D7623" s="7">
        <v>3271.0</v>
      </c>
      <c r="E7623" s="4">
        <v>46107.0</v>
      </c>
      <c r="F7623" s="5">
        <v>150.0</v>
      </c>
      <c r="G7623" s="5">
        <v>54.0</v>
      </c>
      <c r="H7623" s="5">
        <v>8083.0</v>
      </c>
      <c r="I7623" s="1" t="s">
        <v>229</v>
      </c>
      <c r="J7623" s="1" t="s">
        <v>12</v>
      </c>
      <c r="K7623" s="1" t="s">
        <v>13</v>
      </c>
      <c r="L7623" s="1" t="s">
        <v>5</v>
      </c>
      <c r="M7623" s="1" t="s">
        <v>23</v>
      </c>
      <c r="N7623" s="1" t="s">
        <v>7</v>
      </c>
      <c r="O7623" s="6"/>
    </row>
    <row r="7624">
      <c r="A7624" s="5">
        <v>116358.0</v>
      </c>
      <c r="B7624" s="2">
        <v>46112.0</v>
      </c>
      <c r="C7624" s="1" t="s">
        <v>11</v>
      </c>
      <c r="D7624" s="3" t="s">
        <v>554</v>
      </c>
      <c r="E7624" s="4">
        <v>46107.0</v>
      </c>
      <c r="F7624" s="5">
        <v>200.0</v>
      </c>
      <c r="G7624" s="5">
        <v>32.0</v>
      </c>
      <c r="H7624" s="5">
        <v>6361.0</v>
      </c>
      <c r="I7624" s="1" t="s">
        <v>229</v>
      </c>
      <c r="J7624" s="1" t="s">
        <v>12</v>
      </c>
      <c r="K7624" s="1" t="s">
        <v>13</v>
      </c>
      <c r="L7624" s="1" t="s">
        <v>5</v>
      </c>
      <c r="M7624" s="1" t="s">
        <v>23</v>
      </c>
      <c r="N7624" s="1" t="s">
        <v>7</v>
      </c>
      <c r="O7624" s="6"/>
    </row>
    <row r="7625">
      <c r="A7625" s="5">
        <v>116358.0</v>
      </c>
      <c r="B7625" s="2">
        <v>46112.0</v>
      </c>
      <c r="C7625" s="1" t="s">
        <v>11</v>
      </c>
      <c r="D7625" s="7">
        <v>701.0</v>
      </c>
      <c r="E7625" s="4">
        <v>46107.0</v>
      </c>
      <c r="F7625" s="5">
        <v>100.0</v>
      </c>
      <c r="G7625" s="5">
        <v>477.0</v>
      </c>
      <c r="H7625" s="5">
        <v>47706.0</v>
      </c>
      <c r="I7625" s="1" t="s">
        <v>56</v>
      </c>
      <c r="J7625" s="1" t="s">
        <v>12</v>
      </c>
      <c r="K7625" s="1" t="s">
        <v>13</v>
      </c>
      <c r="L7625" s="1" t="s">
        <v>5</v>
      </c>
      <c r="M7625" s="1" t="s">
        <v>23</v>
      </c>
      <c r="N7625" s="1" t="s">
        <v>7</v>
      </c>
      <c r="O7625" s="6"/>
    </row>
    <row r="7626">
      <c r="A7626" s="5">
        <v>116359.0</v>
      </c>
      <c r="B7626" s="2">
        <v>46112.0</v>
      </c>
      <c r="C7626" s="1" t="s">
        <v>11</v>
      </c>
      <c r="D7626" s="7">
        <v>124.0</v>
      </c>
      <c r="E7626" s="4">
        <v>46107.0</v>
      </c>
      <c r="F7626" s="5">
        <v>184.0</v>
      </c>
      <c r="G7626" s="5">
        <v>132.0</v>
      </c>
      <c r="H7626" s="5">
        <v>24378.0</v>
      </c>
      <c r="I7626" s="1" t="s">
        <v>21</v>
      </c>
      <c r="J7626" s="1" t="s">
        <v>12</v>
      </c>
      <c r="K7626" s="1" t="s">
        <v>13</v>
      </c>
      <c r="L7626" s="1" t="s">
        <v>5</v>
      </c>
      <c r="M7626" s="1" t="s">
        <v>23</v>
      </c>
      <c r="N7626" s="1" t="s">
        <v>7</v>
      </c>
      <c r="O7626" s="6"/>
    </row>
    <row r="7627">
      <c r="A7627" s="5">
        <v>116359.0</v>
      </c>
      <c r="B7627" s="2">
        <v>46112.0</v>
      </c>
      <c r="C7627" s="1" t="s">
        <v>11</v>
      </c>
      <c r="D7627" s="3" t="s">
        <v>35</v>
      </c>
      <c r="E7627" s="4">
        <v>46107.0</v>
      </c>
      <c r="F7627" s="5">
        <v>66.0</v>
      </c>
      <c r="G7627" s="5">
        <v>164.0</v>
      </c>
      <c r="H7627" s="5">
        <v>10836.0</v>
      </c>
      <c r="I7627" s="1" t="s">
        <v>21</v>
      </c>
      <c r="J7627" s="1" t="s">
        <v>12</v>
      </c>
      <c r="K7627" s="1" t="s">
        <v>13</v>
      </c>
      <c r="L7627" s="1" t="s">
        <v>5</v>
      </c>
      <c r="M7627" s="1" t="s">
        <v>23</v>
      </c>
      <c r="N7627" s="1" t="s">
        <v>7</v>
      </c>
      <c r="O7627" s="6"/>
    </row>
    <row r="7628">
      <c r="A7628" s="5">
        <v>116359.0</v>
      </c>
      <c r="B7628" s="2">
        <v>46112.0</v>
      </c>
      <c r="C7628" s="1" t="s">
        <v>11</v>
      </c>
      <c r="D7628" s="7">
        <v>124.0</v>
      </c>
      <c r="E7628" s="4">
        <v>46107.0</v>
      </c>
      <c r="F7628" s="5">
        <v>184.0</v>
      </c>
      <c r="G7628" s="5">
        <v>132.0</v>
      </c>
      <c r="H7628" s="5">
        <v>24378.0</v>
      </c>
      <c r="I7628" s="1" t="s">
        <v>21</v>
      </c>
      <c r="J7628" s="1" t="s">
        <v>12</v>
      </c>
      <c r="K7628" s="1" t="s">
        <v>13</v>
      </c>
      <c r="L7628" s="1" t="s">
        <v>5</v>
      </c>
      <c r="M7628" s="1" t="s">
        <v>23</v>
      </c>
      <c r="N7628" s="1" t="s">
        <v>7</v>
      </c>
      <c r="O7628" s="6"/>
    </row>
    <row r="7629">
      <c r="A7629" s="5">
        <v>116359.0</v>
      </c>
      <c r="B7629" s="2">
        <v>46112.0</v>
      </c>
      <c r="C7629" s="1" t="s">
        <v>11</v>
      </c>
      <c r="D7629" s="3" t="s">
        <v>663</v>
      </c>
      <c r="E7629" s="4">
        <v>46107.0</v>
      </c>
      <c r="F7629" s="5">
        <v>24.0</v>
      </c>
      <c r="G7629" s="5">
        <v>320.0</v>
      </c>
      <c r="H7629" s="5">
        <v>7674.0</v>
      </c>
      <c r="I7629" s="1" t="s">
        <v>21</v>
      </c>
      <c r="J7629" s="1" t="s">
        <v>12</v>
      </c>
      <c r="K7629" s="1" t="s">
        <v>13</v>
      </c>
      <c r="L7629" s="1" t="s">
        <v>5</v>
      </c>
      <c r="M7629" s="1" t="s">
        <v>23</v>
      </c>
      <c r="N7629" s="1" t="s">
        <v>7</v>
      </c>
      <c r="O7629" s="6"/>
    </row>
    <row r="7630">
      <c r="A7630" s="5">
        <v>116359.0</v>
      </c>
      <c r="B7630" s="2">
        <v>46112.0</v>
      </c>
      <c r="C7630" s="1" t="s">
        <v>11</v>
      </c>
      <c r="D7630" s="3" t="s">
        <v>38</v>
      </c>
      <c r="E7630" s="4">
        <v>46107.0</v>
      </c>
      <c r="F7630" s="5">
        <v>60.0</v>
      </c>
      <c r="G7630" s="5">
        <v>234.0</v>
      </c>
      <c r="H7630" s="5">
        <v>14056.0</v>
      </c>
      <c r="I7630" s="1" t="s">
        <v>21</v>
      </c>
      <c r="J7630" s="1" t="s">
        <v>12</v>
      </c>
      <c r="K7630" s="1" t="s">
        <v>13</v>
      </c>
      <c r="L7630" s="1" t="s">
        <v>5</v>
      </c>
      <c r="M7630" s="1" t="s">
        <v>23</v>
      </c>
      <c r="N7630" s="1" t="s">
        <v>7</v>
      </c>
      <c r="O7630" s="6"/>
    </row>
    <row r="7631">
      <c r="A7631" s="5">
        <v>116359.0</v>
      </c>
      <c r="B7631" s="2">
        <v>46112.0</v>
      </c>
      <c r="C7631" s="1" t="s">
        <v>11</v>
      </c>
      <c r="D7631" s="7">
        <v>144.0</v>
      </c>
      <c r="E7631" s="4">
        <v>46107.0</v>
      </c>
      <c r="F7631" s="5">
        <v>180.0</v>
      </c>
      <c r="G7631" s="5">
        <v>98.0</v>
      </c>
      <c r="H7631" s="5">
        <v>17627.0</v>
      </c>
      <c r="I7631" s="1" t="s">
        <v>21</v>
      </c>
      <c r="J7631" s="1" t="s">
        <v>12</v>
      </c>
      <c r="K7631" s="1" t="s">
        <v>13</v>
      </c>
      <c r="L7631" s="1" t="s">
        <v>5</v>
      </c>
      <c r="M7631" s="1" t="s">
        <v>23</v>
      </c>
      <c r="N7631" s="1" t="s">
        <v>7</v>
      </c>
      <c r="O7631" s="6"/>
    </row>
    <row r="7632">
      <c r="A7632" s="5">
        <v>116359.0</v>
      </c>
      <c r="B7632" s="2">
        <v>46112.0</v>
      </c>
      <c r="C7632" s="1" t="s">
        <v>11</v>
      </c>
      <c r="D7632" s="3" t="s">
        <v>41</v>
      </c>
      <c r="E7632" s="4">
        <v>46107.0</v>
      </c>
      <c r="F7632" s="5">
        <v>90.0</v>
      </c>
      <c r="G7632" s="5">
        <v>202.0</v>
      </c>
      <c r="H7632" s="5">
        <v>18146.0</v>
      </c>
      <c r="I7632" s="1" t="s">
        <v>21</v>
      </c>
      <c r="J7632" s="1" t="s">
        <v>12</v>
      </c>
      <c r="K7632" s="1" t="s">
        <v>13</v>
      </c>
      <c r="L7632" s="1" t="s">
        <v>5</v>
      </c>
      <c r="M7632" s="1" t="s">
        <v>23</v>
      </c>
      <c r="N7632" s="1" t="s">
        <v>7</v>
      </c>
      <c r="O7632" s="6"/>
    </row>
    <row r="7633">
      <c r="A7633" s="5">
        <v>116359.0</v>
      </c>
      <c r="B7633" s="2">
        <v>46112.0</v>
      </c>
      <c r="C7633" s="1" t="s">
        <v>11</v>
      </c>
      <c r="D7633" s="7">
        <v>187.0</v>
      </c>
      <c r="E7633" s="4">
        <v>46107.0</v>
      </c>
      <c r="F7633" s="5">
        <v>88.0</v>
      </c>
      <c r="G7633" s="5">
        <v>263.0</v>
      </c>
      <c r="H7633" s="5">
        <v>23149.0</v>
      </c>
      <c r="I7633" s="1" t="s">
        <v>21</v>
      </c>
      <c r="J7633" s="1" t="s">
        <v>12</v>
      </c>
      <c r="K7633" s="1" t="s">
        <v>13</v>
      </c>
      <c r="L7633" s="1" t="s">
        <v>5</v>
      </c>
      <c r="M7633" s="1" t="s">
        <v>23</v>
      </c>
      <c r="N7633" s="1" t="s">
        <v>7</v>
      </c>
      <c r="O7633" s="6"/>
    </row>
    <row r="7634">
      <c r="A7634" s="5">
        <v>116359.0</v>
      </c>
      <c r="B7634" s="2">
        <v>46112.0</v>
      </c>
      <c r="C7634" s="1" t="s">
        <v>11</v>
      </c>
      <c r="D7634" s="3" t="s">
        <v>274</v>
      </c>
      <c r="E7634" s="4">
        <v>46107.0</v>
      </c>
      <c r="F7634" s="5">
        <v>40.0</v>
      </c>
      <c r="G7634" s="5">
        <v>138.0</v>
      </c>
      <c r="H7634" s="5">
        <v>5531.0</v>
      </c>
      <c r="I7634" s="1" t="s">
        <v>21</v>
      </c>
      <c r="J7634" s="1" t="s">
        <v>12</v>
      </c>
      <c r="K7634" s="1" t="s">
        <v>13</v>
      </c>
      <c r="L7634" s="1" t="s">
        <v>5</v>
      </c>
      <c r="M7634" s="1" t="s">
        <v>23</v>
      </c>
      <c r="N7634" s="1" t="s">
        <v>7</v>
      </c>
      <c r="O7634" s="6"/>
    </row>
    <row r="7635">
      <c r="A7635" s="5">
        <v>116359.0</v>
      </c>
      <c r="B7635" s="2">
        <v>46112.0</v>
      </c>
      <c r="C7635" s="1" t="s">
        <v>11</v>
      </c>
      <c r="D7635" s="3" t="s">
        <v>37</v>
      </c>
      <c r="E7635" s="4">
        <v>46107.0</v>
      </c>
      <c r="F7635" s="5">
        <v>30.0</v>
      </c>
      <c r="G7635" s="5">
        <v>180.0</v>
      </c>
      <c r="H7635" s="5">
        <v>5387.0</v>
      </c>
      <c r="I7635" s="1" t="s">
        <v>21</v>
      </c>
      <c r="J7635" s="1" t="s">
        <v>12</v>
      </c>
      <c r="K7635" s="1" t="s">
        <v>13</v>
      </c>
      <c r="L7635" s="1" t="s">
        <v>5</v>
      </c>
      <c r="M7635" s="1" t="s">
        <v>23</v>
      </c>
      <c r="N7635" s="1" t="s">
        <v>7</v>
      </c>
      <c r="O7635" s="6"/>
    </row>
    <row r="7636">
      <c r="A7636" s="5">
        <v>116359.0</v>
      </c>
      <c r="B7636" s="2">
        <v>46112.0</v>
      </c>
      <c r="C7636" s="1" t="s">
        <v>11</v>
      </c>
      <c r="D7636" s="3" t="s">
        <v>633</v>
      </c>
      <c r="E7636" s="4">
        <v>46107.0</v>
      </c>
      <c r="F7636" s="5">
        <v>33.0</v>
      </c>
      <c r="G7636" s="5">
        <v>220.0</v>
      </c>
      <c r="H7636" s="5">
        <v>7256.0</v>
      </c>
      <c r="I7636" s="1" t="s">
        <v>21</v>
      </c>
      <c r="J7636" s="1" t="s">
        <v>12</v>
      </c>
      <c r="K7636" s="1" t="s">
        <v>13</v>
      </c>
      <c r="L7636" s="1" t="s">
        <v>5</v>
      </c>
      <c r="M7636" s="1" t="s">
        <v>23</v>
      </c>
      <c r="N7636" s="1" t="s">
        <v>7</v>
      </c>
      <c r="O7636" s="6"/>
    </row>
    <row r="7637">
      <c r="A7637" s="5">
        <v>116359.0</v>
      </c>
      <c r="B7637" s="2">
        <v>46112.0</v>
      </c>
      <c r="C7637" s="1" t="s">
        <v>11</v>
      </c>
      <c r="D7637" s="3" t="s">
        <v>901</v>
      </c>
      <c r="E7637" s="4">
        <v>46107.0</v>
      </c>
      <c r="F7637" s="5">
        <v>30.0</v>
      </c>
      <c r="G7637" s="5">
        <v>225.0</v>
      </c>
      <c r="H7637" s="5">
        <v>6741.0</v>
      </c>
      <c r="I7637" s="1" t="s">
        <v>21</v>
      </c>
      <c r="J7637" s="1" t="s">
        <v>12</v>
      </c>
      <c r="K7637" s="1" t="s">
        <v>13</v>
      </c>
      <c r="L7637" s="1" t="s">
        <v>5</v>
      </c>
      <c r="M7637" s="1" t="s">
        <v>23</v>
      </c>
      <c r="N7637" s="1" t="s">
        <v>7</v>
      </c>
      <c r="O7637" s="6"/>
    </row>
    <row r="7638">
      <c r="A7638" s="5">
        <v>116359.0</v>
      </c>
      <c r="B7638" s="2">
        <v>46112.0</v>
      </c>
      <c r="C7638" s="1" t="s">
        <v>11</v>
      </c>
      <c r="D7638" s="3" t="s">
        <v>36</v>
      </c>
      <c r="E7638" s="4">
        <v>46107.0</v>
      </c>
      <c r="F7638" s="5">
        <v>132.0</v>
      </c>
      <c r="G7638" s="5">
        <v>156.0</v>
      </c>
      <c r="H7638" s="5">
        <v>20530.0</v>
      </c>
      <c r="I7638" s="1" t="s">
        <v>21</v>
      </c>
      <c r="J7638" s="1" t="s">
        <v>12</v>
      </c>
      <c r="K7638" s="1" t="s">
        <v>13</v>
      </c>
      <c r="L7638" s="1" t="s">
        <v>5</v>
      </c>
      <c r="M7638" s="1" t="s">
        <v>23</v>
      </c>
      <c r="N7638" s="1" t="s">
        <v>7</v>
      </c>
      <c r="O7638" s="6"/>
    </row>
    <row r="7639">
      <c r="A7639" s="5">
        <v>116359.0</v>
      </c>
      <c r="B7639" s="2">
        <v>46112.0</v>
      </c>
      <c r="C7639" s="1" t="s">
        <v>11</v>
      </c>
      <c r="D7639" s="3" t="s">
        <v>1014</v>
      </c>
      <c r="E7639" s="4">
        <v>46107.0</v>
      </c>
      <c r="F7639" s="5">
        <v>66.0</v>
      </c>
      <c r="G7639" s="5">
        <v>156.0</v>
      </c>
      <c r="H7639" s="5">
        <v>10266.0</v>
      </c>
      <c r="I7639" s="1" t="s">
        <v>21</v>
      </c>
      <c r="J7639" s="1" t="s">
        <v>12</v>
      </c>
      <c r="K7639" s="1" t="s">
        <v>13</v>
      </c>
      <c r="L7639" s="1" t="s">
        <v>5</v>
      </c>
      <c r="M7639" s="1" t="s">
        <v>23</v>
      </c>
      <c r="N7639" s="1" t="s">
        <v>7</v>
      </c>
      <c r="O7639" s="6"/>
    </row>
    <row r="7640">
      <c r="A7640" s="5">
        <v>116359.0</v>
      </c>
      <c r="B7640" s="2">
        <v>46112.0</v>
      </c>
      <c r="C7640" s="1" t="s">
        <v>11</v>
      </c>
      <c r="D7640" s="3" t="s">
        <v>894</v>
      </c>
      <c r="E7640" s="4">
        <v>46107.0</v>
      </c>
      <c r="F7640" s="5">
        <v>24.0</v>
      </c>
      <c r="G7640" s="5">
        <v>340.0</v>
      </c>
      <c r="H7640" s="5">
        <v>8158.0</v>
      </c>
      <c r="I7640" s="1" t="s">
        <v>21</v>
      </c>
      <c r="J7640" s="1" t="s">
        <v>12</v>
      </c>
      <c r="K7640" s="1" t="s">
        <v>13</v>
      </c>
      <c r="L7640" s="1" t="s">
        <v>5</v>
      </c>
      <c r="M7640" s="1" t="s">
        <v>23</v>
      </c>
      <c r="N7640" s="1" t="s">
        <v>7</v>
      </c>
      <c r="O7640" s="6"/>
    </row>
    <row r="7641">
      <c r="A7641" s="5">
        <v>116360.0</v>
      </c>
      <c r="B7641" s="2">
        <v>46112.0</v>
      </c>
      <c r="C7641" s="1" t="s">
        <v>11</v>
      </c>
      <c r="D7641" s="3" t="s">
        <v>554</v>
      </c>
      <c r="E7641" s="4">
        <v>46107.0</v>
      </c>
      <c r="F7641" s="5">
        <v>200.0</v>
      </c>
      <c r="G7641" s="5">
        <v>33.0</v>
      </c>
      <c r="H7641" s="5">
        <v>6638.0</v>
      </c>
      <c r="I7641" s="1" t="s">
        <v>229</v>
      </c>
      <c r="J7641" s="1" t="s">
        <v>12</v>
      </c>
      <c r="K7641" s="1" t="s">
        <v>13</v>
      </c>
      <c r="L7641" s="1" t="s">
        <v>5</v>
      </c>
      <c r="M7641" s="1" t="s">
        <v>23</v>
      </c>
      <c r="N7641" s="1" t="s">
        <v>7</v>
      </c>
      <c r="O7641" s="6"/>
    </row>
    <row r="7642">
      <c r="A7642" s="5">
        <v>116360.0</v>
      </c>
      <c r="B7642" s="2">
        <v>46112.0</v>
      </c>
      <c r="C7642" s="1" t="s">
        <v>11</v>
      </c>
      <c r="D7642" s="7">
        <v>124.0</v>
      </c>
      <c r="E7642" s="4">
        <v>46107.0</v>
      </c>
      <c r="F7642" s="5">
        <v>276.0</v>
      </c>
      <c r="G7642" s="5">
        <v>132.0</v>
      </c>
      <c r="H7642" s="5">
        <v>36566.0</v>
      </c>
      <c r="I7642" s="1" t="s">
        <v>21</v>
      </c>
      <c r="J7642" s="1" t="s">
        <v>12</v>
      </c>
      <c r="K7642" s="1" t="s">
        <v>13</v>
      </c>
      <c r="L7642" s="1" t="s">
        <v>5</v>
      </c>
      <c r="M7642" s="1" t="s">
        <v>23</v>
      </c>
      <c r="N7642" s="1" t="s">
        <v>7</v>
      </c>
      <c r="O7642" s="6"/>
    </row>
    <row r="7643">
      <c r="A7643" s="5">
        <v>116360.0</v>
      </c>
      <c r="B7643" s="2">
        <v>46112.0</v>
      </c>
      <c r="C7643" s="1" t="s">
        <v>11</v>
      </c>
      <c r="D7643" s="7">
        <v>144.0</v>
      </c>
      <c r="E7643" s="4">
        <v>46107.0</v>
      </c>
      <c r="F7643" s="5">
        <v>270.0</v>
      </c>
      <c r="G7643" s="5">
        <v>98.0</v>
      </c>
      <c r="H7643" s="5">
        <v>26440.0</v>
      </c>
      <c r="I7643" s="1" t="s">
        <v>21</v>
      </c>
      <c r="J7643" s="1" t="s">
        <v>12</v>
      </c>
      <c r="K7643" s="1" t="s">
        <v>13</v>
      </c>
      <c r="L7643" s="1" t="s">
        <v>5</v>
      </c>
      <c r="M7643" s="1" t="s">
        <v>23</v>
      </c>
      <c r="N7643" s="1" t="s">
        <v>7</v>
      </c>
      <c r="O7643" s="6"/>
    </row>
    <row r="7644">
      <c r="A7644" s="5">
        <v>116360.0</v>
      </c>
      <c r="B7644" s="2">
        <v>46112.0</v>
      </c>
      <c r="C7644" s="1" t="s">
        <v>11</v>
      </c>
      <c r="D7644" s="7">
        <v>152.0</v>
      </c>
      <c r="E7644" s="4">
        <v>46107.0</v>
      </c>
      <c r="F7644" s="5">
        <v>66.0</v>
      </c>
      <c r="G7644" s="5">
        <v>194.0</v>
      </c>
      <c r="H7644" s="5">
        <v>12775.0</v>
      </c>
      <c r="I7644" s="1" t="s">
        <v>21</v>
      </c>
      <c r="J7644" s="1" t="s">
        <v>12</v>
      </c>
      <c r="K7644" s="1" t="s">
        <v>13</v>
      </c>
      <c r="L7644" s="1" t="s">
        <v>5</v>
      </c>
      <c r="M7644" s="1" t="s">
        <v>23</v>
      </c>
      <c r="N7644" s="1" t="s">
        <v>7</v>
      </c>
      <c r="O7644" s="6"/>
    </row>
    <row r="7645">
      <c r="A7645" s="5">
        <v>116360.0</v>
      </c>
      <c r="B7645" s="2">
        <v>46112.0</v>
      </c>
      <c r="C7645" s="1" t="s">
        <v>11</v>
      </c>
      <c r="D7645" s="7">
        <v>1391.0</v>
      </c>
      <c r="E7645" s="4">
        <v>46107.0</v>
      </c>
      <c r="F7645" s="5">
        <v>100.0</v>
      </c>
      <c r="G7645" s="5">
        <v>79.0</v>
      </c>
      <c r="H7645" s="5">
        <v>7874.0</v>
      </c>
      <c r="I7645" s="1" t="s">
        <v>21</v>
      </c>
      <c r="J7645" s="1" t="s">
        <v>12</v>
      </c>
      <c r="K7645" s="1" t="s">
        <v>13</v>
      </c>
      <c r="L7645" s="1" t="s">
        <v>5</v>
      </c>
      <c r="M7645" s="1" t="s">
        <v>23</v>
      </c>
      <c r="N7645" s="1" t="s">
        <v>7</v>
      </c>
      <c r="O7645" s="6"/>
    </row>
    <row r="7646">
      <c r="A7646" s="5">
        <v>116360.0</v>
      </c>
      <c r="B7646" s="2">
        <v>46112.0</v>
      </c>
      <c r="C7646" s="1" t="s">
        <v>11</v>
      </c>
      <c r="D7646" s="3" t="s">
        <v>628</v>
      </c>
      <c r="E7646" s="4">
        <v>46107.0</v>
      </c>
      <c r="F7646" s="5">
        <v>30.0</v>
      </c>
      <c r="G7646" s="5">
        <v>213.0</v>
      </c>
      <c r="H7646" s="5">
        <v>6395.0</v>
      </c>
      <c r="I7646" s="1" t="s">
        <v>21</v>
      </c>
      <c r="J7646" s="1" t="s">
        <v>12</v>
      </c>
      <c r="K7646" s="1" t="s">
        <v>13</v>
      </c>
      <c r="L7646" s="1" t="s">
        <v>5</v>
      </c>
      <c r="M7646" s="1" t="s">
        <v>23</v>
      </c>
      <c r="N7646" s="1" t="s">
        <v>7</v>
      </c>
      <c r="O7646" s="6"/>
    </row>
    <row r="7647">
      <c r="A7647" s="5">
        <v>116360.0</v>
      </c>
      <c r="B7647" s="2">
        <v>46112.0</v>
      </c>
      <c r="C7647" s="1" t="s">
        <v>11</v>
      </c>
      <c r="D7647" s="3" t="s">
        <v>38</v>
      </c>
      <c r="E7647" s="4">
        <v>46107.0</v>
      </c>
      <c r="F7647" s="5">
        <v>30.0</v>
      </c>
      <c r="G7647" s="5">
        <v>234.0</v>
      </c>
      <c r="H7647" s="5">
        <v>7029.0</v>
      </c>
      <c r="I7647" s="1" t="s">
        <v>21</v>
      </c>
      <c r="J7647" s="1" t="s">
        <v>12</v>
      </c>
      <c r="K7647" s="1" t="s">
        <v>13</v>
      </c>
      <c r="L7647" s="1" t="s">
        <v>5</v>
      </c>
      <c r="M7647" s="1" t="s">
        <v>23</v>
      </c>
      <c r="N7647" s="1" t="s">
        <v>7</v>
      </c>
      <c r="O7647" s="6"/>
    </row>
    <row r="7648">
      <c r="A7648" s="5">
        <v>116361.0</v>
      </c>
      <c r="B7648" s="2">
        <v>46112.0</v>
      </c>
      <c r="C7648" s="1" t="s">
        <v>11</v>
      </c>
      <c r="D7648" s="3" t="s">
        <v>41</v>
      </c>
      <c r="E7648" s="4">
        <v>46107.0</v>
      </c>
      <c r="F7648" s="5">
        <v>87.0</v>
      </c>
      <c r="G7648" s="5">
        <v>202.0</v>
      </c>
      <c r="H7648" s="5">
        <v>17541.0</v>
      </c>
      <c r="I7648" s="1" t="s">
        <v>21</v>
      </c>
      <c r="J7648" s="1" t="s">
        <v>12</v>
      </c>
      <c r="K7648" s="1" t="s">
        <v>13</v>
      </c>
      <c r="L7648" s="1" t="s">
        <v>5</v>
      </c>
      <c r="M7648" s="1" t="s">
        <v>23</v>
      </c>
      <c r="N7648" s="1" t="s">
        <v>7</v>
      </c>
      <c r="O7648" s="6"/>
    </row>
    <row r="7649">
      <c r="A7649" s="5">
        <v>116361.0</v>
      </c>
      <c r="B7649" s="2">
        <v>46112.0</v>
      </c>
      <c r="C7649" s="1" t="s">
        <v>11</v>
      </c>
      <c r="D7649" s="3" t="s">
        <v>41</v>
      </c>
      <c r="E7649" s="4">
        <v>46107.0</v>
      </c>
      <c r="F7649" s="5">
        <v>87.0</v>
      </c>
      <c r="G7649" s="5">
        <v>202.0</v>
      </c>
      <c r="H7649" s="5">
        <v>17541.0</v>
      </c>
      <c r="I7649" s="1" t="s">
        <v>21</v>
      </c>
      <c r="J7649" s="1" t="s">
        <v>12</v>
      </c>
      <c r="K7649" s="1" t="s">
        <v>13</v>
      </c>
      <c r="L7649" s="1" t="s">
        <v>5</v>
      </c>
      <c r="M7649" s="1" t="s">
        <v>23</v>
      </c>
      <c r="N7649" s="1" t="s">
        <v>7</v>
      </c>
      <c r="O7649" s="6"/>
    </row>
    <row r="7650">
      <c r="A7650" s="5">
        <v>116362.0</v>
      </c>
      <c r="B7650" s="2">
        <v>46112.0</v>
      </c>
      <c r="C7650" s="1" t="s">
        <v>11</v>
      </c>
      <c r="D7650" s="3" t="s">
        <v>238</v>
      </c>
      <c r="E7650" s="4">
        <v>46107.0</v>
      </c>
      <c r="F7650" s="5">
        <v>100.0</v>
      </c>
      <c r="G7650" s="5">
        <v>56.0</v>
      </c>
      <c r="H7650" s="5">
        <v>5569.0</v>
      </c>
      <c r="I7650" s="1" t="s">
        <v>33</v>
      </c>
      <c r="J7650" s="1" t="s">
        <v>12</v>
      </c>
      <c r="K7650" s="1" t="s">
        <v>13</v>
      </c>
      <c r="L7650" s="1" t="s">
        <v>5</v>
      </c>
      <c r="M7650" s="1" t="s">
        <v>23</v>
      </c>
      <c r="N7650" s="1" t="s">
        <v>7</v>
      </c>
      <c r="O7650" s="6"/>
    </row>
    <row r="7651">
      <c r="A7651" s="5">
        <v>116362.0</v>
      </c>
      <c r="B7651" s="2">
        <v>46112.0</v>
      </c>
      <c r="C7651" s="1" t="s">
        <v>11</v>
      </c>
      <c r="D7651" s="3" t="s">
        <v>235</v>
      </c>
      <c r="E7651" s="4">
        <v>46107.0</v>
      </c>
      <c r="F7651" s="5">
        <v>100.0</v>
      </c>
      <c r="G7651" s="5">
        <v>67.0</v>
      </c>
      <c r="H7651" s="5">
        <v>6721.0</v>
      </c>
      <c r="I7651" s="1" t="s">
        <v>33</v>
      </c>
      <c r="J7651" s="1" t="s">
        <v>12</v>
      </c>
      <c r="K7651" s="1" t="s">
        <v>13</v>
      </c>
      <c r="L7651" s="1" t="s">
        <v>5</v>
      </c>
      <c r="M7651" s="1" t="s">
        <v>23</v>
      </c>
      <c r="N7651" s="1" t="s">
        <v>7</v>
      </c>
      <c r="O7651" s="6"/>
    </row>
    <row r="7652">
      <c r="A7652" s="5">
        <v>116363.0</v>
      </c>
      <c r="B7652" s="2">
        <v>46112.0</v>
      </c>
      <c r="C7652" s="1" t="s">
        <v>11</v>
      </c>
      <c r="D7652" s="3" t="s">
        <v>259</v>
      </c>
      <c r="E7652" s="4">
        <v>46107.0</v>
      </c>
      <c r="F7652" s="5">
        <v>33.0</v>
      </c>
      <c r="G7652" s="5">
        <v>170.0</v>
      </c>
      <c r="H7652" s="5">
        <v>5609.0</v>
      </c>
      <c r="I7652" s="1" t="s">
        <v>21</v>
      </c>
      <c r="J7652" s="1" t="s">
        <v>12</v>
      </c>
      <c r="K7652" s="1" t="s">
        <v>13</v>
      </c>
      <c r="L7652" s="1" t="s">
        <v>5</v>
      </c>
      <c r="M7652" s="1" t="s">
        <v>23</v>
      </c>
      <c r="N7652" s="1" t="s">
        <v>7</v>
      </c>
      <c r="O7652" s="6"/>
    </row>
    <row r="7653">
      <c r="A7653" s="5">
        <v>116363.0</v>
      </c>
      <c r="B7653" s="2">
        <v>46112.0</v>
      </c>
      <c r="C7653" s="1" t="s">
        <v>11</v>
      </c>
      <c r="D7653" s="3" t="s">
        <v>628</v>
      </c>
      <c r="E7653" s="4">
        <v>46107.0</v>
      </c>
      <c r="F7653" s="5">
        <v>66.0</v>
      </c>
      <c r="G7653" s="5">
        <v>213.0</v>
      </c>
      <c r="H7653" s="5">
        <v>14067.0</v>
      </c>
      <c r="I7653" s="1" t="s">
        <v>21</v>
      </c>
      <c r="J7653" s="1" t="s">
        <v>12</v>
      </c>
      <c r="K7653" s="1" t="s">
        <v>13</v>
      </c>
      <c r="L7653" s="1" t="s">
        <v>5</v>
      </c>
      <c r="M7653" s="1" t="s">
        <v>23</v>
      </c>
      <c r="N7653" s="1" t="s">
        <v>7</v>
      </c>
      <c r="O7653" s="6"/>
    </row>
    <row r="7654">
      <c r="A7654" s="5">
        <v>116363.0</v>
      </c>
      <c r="B7654" s="2">
        <v>46112.0</v>
      </c>
      <c r="C7654" s="1" t="s">
        <v>11</v>
      </c>
      <c r="D7654" s="3" t="s">
        <v>325</v>
      </c>
      <c r="E7654" s="4">
        <v>46107.0</v>
      </c>
      <c r="F7654" s="5">
        <v>14.0</v>
      </c>
      <c r="G7654" s="5">
        <v>787.0</v>
      </c>
      <c r="H7654" s="5">
        <v>11022.0</v>
      </c>
      <c r="I7654" s="1" t="s">
        <v>21</v>
      </c>
      <c r="J7654" s="1" t="s">
        <v>12</v>
      </c>
      <c r="K7654" s="1" t="s">
        <v>13</v>
      </c>
      <c r="L7654" s="1" t="s">
        <v>5</v>
      </c>
      <c r="M7654" s="1" t="s">
        <v>23</v>
      </c>
      <c r="N7654" s="1" t="s">
        <v>7</v>
      </c>
      <c r="O7654" s="6"/>
    </row>
    <row r="7655">
      <c r="A7655" s="5">
        <v>116363.0</v>
      </c>
      <c r="B7655" s="2">
        <v>46112.0</v>
      </c>
      <c r="C7655" s="1" t="s">
        <v>11</v>
      </c>
      <c r="D7655" s="7">
        <v>521.0</v>
      </c>
      <c r="E7655" s="4">
        <v>46107.0</v>
      </c>
      <c r="F7655" s="5">
        <v>26.0</v>
      </c>
      <c r="G7655" s="5">
        <v>142.0</v>
      </c>
      <c r="H7655" s="5">
        <v>3695.0</v>
      </c>
      <c r="I7655" s="1" t="s">
        <v>21</v>
      </c>
      <c r="J7655" s="1" t="s">
        <v>12</v>
      </c>
      <c r="K7655" s="1" t="s">
        <v>13</v>
      </c>
      <c r="L7655" s="1" t="s">
        <v>5</v>
      </c>
      <c r="M7655" s="1" t="s">
        <v>23</v>
      </c>
      <c r="N7655" s="1" t="s">
        <v>7</v>
      </c>
      <c r="O7655" s="6"/>
    </row>
    <row r="7656">
      <c r="A7656" s="5">
        <v>116363.0</v>
      </c>
      <c r="B7656" s="2">
        <v>46112.0</v>
      </c>
      <c r="C7656" s="1" t="s">
        <v>11</v>
      </c>
      <c r="D7656" s="7">
        <v>124.0</v>
      </c>
      <c r="E7656" s="4">
        <v>46107.0</v>
      </c>
      <c r="F7656" s="5">
        <v>184.0</v>
      </c>
      <c r="G7656" s="5">
        <v>132.0</v>
      </c>
      <c r="H7656" s="5">
        <v>24378.0</v>
      </c>
      <c r="I7656" s="1" t="s">
        <v>21</v>
      </c>
      <c r="J7656" s="1" t="s">
        <v>12</v>
      </c>
      <c r="K7656" s="1" t="s">
        <v>13</v>
      </c>
      <c r="L7656" s="1" t="s">
        <v>5</v>
      </c>
      <c r="M7656" s="1" t="s">
        <v>23</v>
      </c>
      <c r="N7656" s="1" t="s">
        <v>7</v>
      </c>
      <c r="O7656" s="6"/>
    </row>
    <row r="7657">
      <c r="A7657" s="5">
        <v>116363.0</v>
      </c>
      <c r="B7657" s="2">
        <v>46112.0</v>
      </c>
      <c r="C7657" s="1" t="s">
        <v>11</v>
      </c>
      <c r="D7657" s="3" t="s">
        <v>1149</v>
      </c>
      <c r="E7657" s="4">
        <v>46107.0</v>
      </c>
      <c r="F7657" s="5">
        <v>13.0</v>
      </c>
      <c r="G7657" s="5">
        <v>296.0</v>
      </c>
      <c r="H7657" s="5">
        <v>3845.0</v>
      </c>
      <c r="I7657" s="1" t="s">
        <v>21</v>
      </c>
      <c r="J7657" s="1" t="s">
        <v>12</v>
      </c>
      <c r="K7657" s="1" t="s">
        <v>13</v>
      </c>
      <c r="L7657" s="1" t="s">
        <v>5</v>
      </c>
      <c r="M7657" s="1" t="s">
        <v>23</v>
      </c>
      <c r="N7657" s="1" t="s">
        <v>7</v>
      </c>
      <c r="O7657" s="6"/>
    </row>
    <row r="7658">
      <c r="A7658" s="5">
        <v>116363.0</v>
      </c>
      <c r="B7658" s="2">
        <v>46112.0</v>
      </c>
      <c r="C7658" s="1" t="s">
        <v>11</v>
      </c>
      <c r="D7658" s="3" t="s">
        <v>36</v>
      </c>
      <c r="E7658" s="4">
        <v>46107.0</v>
      </c>
      <c r="F7658" s="5">
        <v>66.0</v>
      </c>
      <c r="G7658" s="5">
        <v>156.0</v>
      </c>
      <c r="H7658" s="5">
        <v>10266.0</v>
      </c>
      <c r="I7658" s="1" t="s">
        <v>21</v>
      </c>
      <c r="J7658" s="1" t="s">
        <v>12</v>
      </c>
      <c r="K7658" s="1" t="s">
        <v>13</v>
      </c>
      <c r="L7658" s="1" t="s">
        <v>5</v>
      </c>
      <c r="M7658" s="1" t="s">
        <v>23</v>
      </c>
      <c r="N7658" s="1" t="s">
        <v>7</v>
      </c>
      <c r="O7658" s="6"/>
    </row>
    <row r="7659">
      <c r="A7659" s="5">
        <v>116364.0</v>
      </c>
      <c r="B7659" s="2">
        <v>46112.0</v>
      </c>
      <c r="C7659" s="1" t="s">
        <v>11</v>
      </c>
      <c r="D7659" s="7">
        <v>121.0</v>
      </c>
      <c r="E7659" s="4">
        <v>46107.0</v>
      </c>
      <c r="F7659" s="5">
        <v>216.0</v>
      </c>
      <c r="G7659" s="5">
        <v>100.0</v>
      </c>
      <c r="H7659" s="5">
        <v>21567.0</v>
      </c>
      <c r="I7659" s="1" t="s">
        <v>21</v>
      </c>
      <c r="J7659" s="1" t="s">
        <v>12</v>
      </c>
      <c r="K7659" s="1" t="s">
        <v>13</v>
      </c>
      <c r="L7659" s="1" t="s">
        <v>5</v>
      </c>
      <c r="M7659" s="1" t="s">
        <v>23</v>
      </c>
      <c r="N7659" s="1" t="s">
        <v>7</v>
      </c>
      <c r="O7659" s="6"/>
    </row>
    <row r="7660">
      <c r="A7660" s="5">
        <v>116364.0</v>
      </c>
      <c r="B7660" s="2">
        <v>46112.0</v>
      </c>
      <c r="C7660" s="1" t="s">
        <v>11</v>
      </c>
      <c r="D7660" s="3" t="s">
        <v>785</v>
      </c>
      <c r="E7660" s="4">
        <v>46107.0</v>
      </c>
      <c r="F7660" s="5">
        <v>60.0</v>
      </c>
      <c r="G7660" s="5">
        <v>211.0</v>
      </c>
      <c r="H7660" s="5">
        <v>12674.0</v>
      </c>
      <c r="I7660" s="1" t="s">
        <v>21</v>
      </c>
      <c r="J7660" s="1" t="s">
        <v>12</v>
      </c>
      <c r="K7660" s="1" t="s">
        <v>13</v>
      </c>
      <c r="L7660" s="1" t="s">
        <v>5</v>
      </c>
      <c r="M7660" s="1" t="s">
        <v>23</v>
      </c>
      <c r="N7660" s="1" t="s">
        <v>7</v>
      </c>
      <c r="O7660" s="6"/>
    </row>
    <row r="7661">
      <c r="A7661" s="5">
        <v>116364.0</v>
      </c>
      <c r="B7661" s="2">
        <v>46112.0</v>
      </c>
      <c r="C7661" s="1" t="s">
        <v>11</v>
      </c>
      <c r="D7661" s="7">
        <v>121.0</v>
      </c>
      <c r="E7661" s="4">
        <v>46107.0</v>
      </c>
      <c r="F7661" s="5">
        <v>216.0</v>
      </c>
      <c r="G7661" s="5">
        <v>100.0</v>
      </c>
      <c r="H7661" s="5">
        <v>21567.0</v>
      </c>
      <c r="I7661" s="1" t="s">
        <v>21</v>
      </c>
      <c r="J7661" s="1" t="s">
        <v>12</v>
      </c>
      <c r="K7661" s="1" t="s">
        <v>13</v>
      </c>
      <c r="L7661" s="1" t="s">
        <v>5</v>
      </c>
      <c r="M7661" s="1" t="s">
        <v>23</v>
      </c>
      <c r="N7661" s="1" t="s">
        <v>7</v>
      </c>
      <c r="O7661" s="6"/>
    </row>
    <row r="7662">
      <c r="A7662" s="5">
        <v>116364.0</v>
      </c>
      <c r="B7662" s="2">
        <v>46112.0</v>
      </c>
      <c r="C7662" s="1" t="s">
        <v>11</v>
      </c>
      <c r="D7662" s="7">
        <v>145.0</v>
      </c>
      <c r="E7662" s="4">
        <v>46107.0</v>
      </c>
      <c r="F7662" s="5">
        <v>60.0</v>
      </c>
      <c r="G7662" s="5">
        <v>212.0</v>
      </c>
      <c r="H7662" s="5">
        <v>12731.0</v>
      </c>
      <c r="I7662" s="1" t="s">
        <v>21</v>
      </c>
      <c r="J7662" s="1" t="s">
        <v>12</v>
      </c>
      <c r="K7662" s="1" t="s">
        <v>13</v>
      </c>
      <c r="L7662" s="1" t="s">
        <v>5</v>
      </c>
      <c r="M7662" s="1" t="s">
        <v>23</v>
      </c>
      <c r="N7662" s="1" t="s">
        <v>7</v>
      </c>
      <c r="O7662" s="6"/>
    </row>
    <row r="7663">
      <c r="A7663" s="5">
        <v>116364.0</v>
      </c>
      <c r="B7663" s="2">
        <v>46112.0</v>
      </c>
      <c r="C7663" s="1" t="s">
        <v>11</v>
      </c>
      <c r="D7663" s="7">
        <v>147.0</v>
      </c>
      <c r="E7663" s="4">
        <v>46107.0</v>
      </c>
      <c r="F7663" s="5">
        <v>30.0</v>
      </c>
      <c r="G7663" s="5">
        <v>285.0</v>
      </c>
      <c r="H7663" s="5">
        <v>8555.0</v>
      </c>
      <c r="I7663" s="1" t="s">
        <v>21</v>
      </c>
      <c r="J7663" s="1" t="s">
        <v>12</v>
      </c>
      <c r="K7663" s="1" t="s">
        <v>13</v>
      </c>
      <c r="L7663" s="1" t="s">
        <v>5</v>
      </c>
      <c r="M7663" s="1" t="s">
        <v>23</v>
      </c>
      <c r="N7663" s="1" t="s">
        <v>7</v>
      </c>
      <c r="O7663" s="6"/>
    </row>
    <row r="7664">
      <c r="A7664" s="5">
        <v>116364.0</v>
      </c>
      <c r="B7664" s="2">
        <v>46112.0</v>
      </c>
      <c r="C7664" s="1" t="s">
        <v>11</v>
      </c>
      <c r="D7664" s="7">
        <v>147.0</v>
      </c>
      <c r="E7664" s="4">
        <v>46107.0</v>
      </c>
      <c r="F7664" s="5">
        <v>60.0</v>
      </c>
      <c r="G7664" s="5">
        <v>285.0</v>
      </c>
      <c r="H7664" s="5">
        <v>17109.0</v>
      </c>
      <c r="I7664" s="1" t="s">
        <v>21</v>
      </c>
      <c r="J7664" s="1" t="s">
        <v>12</v>
      </c>
      <c r="K7664" s="1" t="s">
        <v>13</v>
      </c>
      <c r="L7664" s="1" t="s">
        <v>5</v>
      </c>
      <c r="M7664" s="1" t="s">
        <v>23</v>
      </c>
      <c r="N7664" s="1" t="s">
        <v>7</v>
      </c>
      <c r="O7664" s="6"/>
    </row>
    <row r="7665">
      <c r="A7665" s="5">
        <v>116364.0</v>
      </c>
      <c r="B7665" s="2">
        <v>46112.0</v>
      </c>
      <c r="C7665" s="1" t="s">
        <v>11</v>
      </c>
      <c r="D7665" s="7">
        <v>187.0</v>
      </c>
      <c r="E7665" s="4">
        <v>46107.0</v>
      </c>
      <c r="F7665" s="5">
        <v>88.0</v>
      </c>
      <c r="G7665" s="5">
        <v>263.0</v>
      </c>
      <c r="H7665" s="5">
        <v>23149.0</v>
      </c>
      <c r="I7665" s="1" t="s">
        <v>21</v>
      </c>
      <c r="J7665" s="1" t="s">
        <v>12</v>
      </c>
      <c r="K7665" s="1" t="s">
        <v>13</v>
      </c>
      <c r="L7665" s="1" t="s">
        <v>5</v>
      </c>
      <c r="M7665" s="1" t="s">
        <v>23</v>
      </c>
      <c r="N7665" s="1" t="s">
        <v>7</v>
      </c>
      <c r="O7665" s="6"/>
    </row>
    <row r="7666">
      <c r="A7666" s="5">
        <v>116364.0</v>
      </c>
      <c r="B7666" s="2">
        <v>46112.0</v>
      </c>
      <c r="C7666" s="1" t="s">
        <v>11</v>
      </c>
      <c r="D7666" s="3" t="s">
        <v>34</v>
      </c>
      <c r="E7666" s="4">
        <v>46107.0</v>
      </c>
      <c r="F7666" s="5">
        <v>30.0</v>
      </c>
      <c r="G7666" s="5">
        <v>281.0</v>
      </c>
      <c r="H7666" s="5">
        <v>8440.0</v>
      </c>
      <c r="I7666" s="1" t="s">
        <v>21</v>
      </c>
      <c r="J7666" s="1" t="s">
        <v>12</v>
      </c>
      <c r="K7666" s="1" t="s">
        <v>13</v>
      </c>
      <c r="L7666" s="1" t="s">
        <v>5</v>
      </c>
      <c r="M7666" s="1" t="s">
        <v>23</v>
      </c>
      <c r="N7666" s="1" t="s">
        <v>7</v>
      </c>
      <c r="O7666" s="6"/>
    </row>
    <row r="7667">
      <c r="A7667" s="5">
        <v>116364.0</v>
      </c>
      <c r="B7667" s="2">
        <v>46112.0</v>
      </c>
      <c r="C7667" s="1" t="s">
        <v>11</v>
      </c>
      <c r="D7667" s="3" t="s">
        <v>96</v>
      </c>
      <c r="E7667" s="4">
        <v>46107.0</v>
      </c>
      <c r="F7667" s="5">
        <v>48.0</v>
      </c>
      <c r="G7667" s="5">
        <v>323.0</v>
      </c>
      <c r="H7667" s="5">
        <v>15485.0</v>
      </c>
      <c r="I7667" s="1" t="s">
        <v>21</v>
      </c>
      <c r="J7667" s="1" t="s">
        <v>12</v>
      </c>
      <c r="K7667" s="1" t="s">
        <v>13</v>
      </c>
      <c r="L7667" s="1" t="s">
        <v>5</v>
      </c>
      <c r="M7667" s="1" t="s">
        <v>23</v>
      </c>
      <c r="N7667" s="1" t="s">
        <v>7</v>
      </c>
      <c r="O7667" s="6"/>
    </row>
    <row r="7668">
      <c r="A7668" s="5">
        <v>116365.0</v>
      </c>
      <c r="B7668" s="2">
        <v>46112.0</v>
      </c>
      <c r="C7668" s="1" t="s">
        <v>11</v>
      </c>
      <c r="D7668" s="7">
        <v>145.0</v>
      </c>
      <c r="E7668" s="4">
        <v>46107.0</v>
      </c>
      <c r="F7668" s="5">
        <v>30.0</v>
      </c>
      <c r="G7668" s="5">
        <v>212.0</v>
      </c>
      <c r="H7668" s="5">
        <v>6366.0</v>
      </c>
      <c r="I7668" s="1" t="s">
        <v>21</v>
      </c>
      <c r="J7668" s="1" t="s">
        <v>12</v>
      </c>
      <c r="K7668" s="1" t="s">
        <v>13</v>
      </c>
      <c r="L7668" s="1" t="s">
        <v>5</v>
      </c>
      <c r="M7668" s="1" t="s">
        <v>23</v>
      </c>
      <c r="N7668" s="1" t="s">
        <v>7</v>
      </c>
      <c r="O7668" s="6"/>
    </row>
    <row r="7669">
      <c r="A7669" s="5">
        <v>116365.0</v>
      </c>
      <c r="B7669" s="2">
        <v>46112.0</v>
      </c>
      <c r="C7669" s="1" t="s">
        <v>11</v>
      </c>
      <c r="D7669" s="7">
        <v>150.0</v>
      </c>
      <c r="E7669" s="4">
        <v>46107.0</v>
      </c>
      <c r="F7669" s="5">
        <v>15.0</v>
      </c>
      <c r="G7669" s="5">
        <v>647.0</v>
      </c>
      <c r="H7669" s="5">
        <v>9707.0</v>
      </c>
      <c r="I7669" s="1" t="s">
        <v>21</v>
      </c>
      <c r="J7669" s="1" t="s">
        <v>12</v>
      </c>
      <c r="K7669" s="1" t="s">
        <v>13</v>
      </c>
      <c r="L7669" s="1" t="s">
        <v>5</v>
      </c>
      <c r="M7669" s="1" t="s">
        <v>23</v>
      </c>
      <c r="N7669" s="1" t="s">
        <v>7</v>
      </c>
      <c r="O7669" s="6"/>
    </row>
    <row r="7670">
      <c r="A7670" s="5">
        <v>116365.0</v>
      </c>
      <c r="B7670" s="2">
        <v>46112.0</v>
      </c>
      <c r="C7670" s="1" t="s">
        <v>11</v>
      </c>
      <c r="D7670" s="3" t="s">
        <v>785</v>
      </c>
      <c r="E7670" s="4">
        <v>46107.0</v>
      </c>
      <c r="F7670" s="5">
        <v>30.0</v>
      </c>
      <c r="G7670" s="5">
        <v>211.0</v>
      </c>
      <c r="H7670" s="5">
        <v>6337.0</v>
      </c>
      <c r="I7670" s="1" t="s">
        <v>21</v>
      </c>
      <c r="J7670" s="1" t="s">
        <v>12</v>
      </c>
      <c r="K7670" s="1" t="s">
        <v>13</v>
      </c>
      <c r="L7670" s="1" t="s">
        <v>5</v>
      </c>
      <c r="M7670" s="1" t="s">
        <v>23</v>
      </c>
      <c r="N7670" s="1" t="s">
        <v>7</v>
      </c>
      <c r="O7670" s="6"/>
    </row>
    <row r="7671">
      <c r="A7671" s="5">
        <v>116365.0</v>
      </c>
      <c r="B7671" s="2">
        <v>46112.0</v>
      </c>
      <c r="C7671" s="1" t="s">
        <v>11</v>
      </c>
      <c r="D7671" s="7">
        <v>151.0</v>
      </c>
      <c r="E7671" s="4">
        <v>46107.0</v>
      </c>
      <c r="F7671" s="5">
        <v>70.0</v>
      </c>
      <c r="G7671" s="5">
        <v>143.0</v>
      </c>
      <c r="H7671" s="5">
        <v>10014.0</v>
      </c>
      <c r="I7671" s="1" t="s">
        <v>21</v>
      </c>
      <c r="J7671" s="1" t="s">
        <v>12</v>
      </c>
      <c r="K7671" s="1" t="s">
        <v>13</v>
      </c>
      <c r="L7671" s="1" t="s">
        <v>5</v>
      </c>
      <c r="M7671" s="1" t="s">
        <v>23</v>
      </c>
      <c r="N7671" s="1" t="s">
        <v>7</v>
      </c>
      <c r="O7671" s="6"/>
    </row>
    <row r="7672">
      <c r="A7672" s="5">
        <v>116365.0</v>
      </c>
      <c r="B7672" s="2">
        <v>46112.0</v>
      </c>
      <c r="C7672" s="1" t="s">
        <v>11</v>
      </c>
      <c r="D7672" s="3" t="s">
        <v>96</v>
      </c>
      <c r="E7672" s="4">
        <v>46107.0</v>
      </c>
      <c r="F7672" s="5">
        <v>48.0</v>
      </c>
      <c r="G7672" s="5">
        <v>323.0</v>
      </c>
      <c r="H7672" s="5">
        <v>15484.0</v>
      </c>
      <c r="I7672" s="1" t="s">
        <v>21</v>
      </c>
      <c r="J7672" s="1" t="s">
        <v>12</v>
      </c>
      <c r="K7672" s="1" t="s">
        <v>13</v>
      </c>
      <c r="L7672" s="1" t="s">
        <v>5</v>
      </c>
      <c r="M7672" s="1" t="s">
        <v>23</v>
      </c>
      <c r="N7672" s="1" t="s">
        <v>7</v>
      </c>
      <c r="O7672" s="6"/>
    </row>
    <row r="7673">
      <c r="A7673" s="5">
        <v>116365.0</v>
      </c>
      <c r="B7673" s="2">
        <v>46112.0</v>
      </c>
      <c r="C7673" s="1" t="s">
        <v>11</v>
      </c>
      <c r="D7673" s="7">
        <v>153.0</v>
      </c>
      <c r="E7673" s="4">
        <v>46107.0</v>
      </c>
      <c r="F7673" s="5">
        <v>75.0</v>
      </c>
      <c r="G7673" s="5">
        <v>365.0</v>
      </c>
      <c r="H7673" s="5">
        <v>27361.0</v>
      </c>
      <c r="I7673" s="1" t="s">
        <v>21</v>
      </c>
      <c r="J7673" s="1" t="s">
        <v>12</v>
      </c>
      <c r="K7673" s="1" t="s">
        <v>13</v>
      </c>
      <c r="L7673" s="1" t="s">
        <v>5</v>
      </c>
      <c r="M7673" s="1" t="s">
        <v>23</v>
      </c>
      <c r="N7673" s="1" t="s">
        <v>7</v>
      </c>
      <c r="O7673" s="6"/>
    </row>
    <row r="7674">
      <c r="A7674" s="5">
        <v>116365.0</v>
      </c>
      <c r="B7674" s="2">
        <v>46112.0</v>
      </c>
      <c r="C7674" s="1" t="s">
        <v>11</v>
      </c>
      <c r="D7674" s="7">
        <v>323.0</v>
      </c>
      <c r="E7674" s="4">
        <v>46107.0</v>
      </c>
      <c r="F7674" s="5">
        <v>300.0</v>
      </c>
      <c r="G7674" s="5">
        <v>44.0</v>
      </c>
      <c r="H7674" s="5">
        <v>13273.0</v>
      </c>
      <c r="I7674" s="1" t="s">
        <v>33</v>
      </c>
      <c r="J7674" s="1" t="s">
        <v>12</v>
      </c>
      <c r="K7674" s="1" t="s">
        <v>13</v>
      </c>
      <c r="L7674" s="1" t="s">
        <v>5</v>
      </c>
      <c r="M7674" s="1" t="s">
        <v>23</v>
      </c>
      <c r="N7674" s="1" t="s">
        <v>7</v>
      </c>
      <c r="O7674" s="6"/>
    </row>
    <row r="7675">
      <c r="A7675" s="5">
        <v>116365.0</v>
      </c>
      <c r="B7675" s="2">
        <v>46112.0</v>
      </c>
      <c r="C7675" s="1" t="s">
        <v>11</v>
      </c>
      <c r="D7675" s="7">
        <v>103.0</v>
      </c>
      <c r="E7675" s="4">
        <v>46107.0</v>
      </c>
      <c r="F7675" s="5">
        <v>110.0</v>
      </c>
      <c r="G7675" s="5">
        <v>53.0</v>
      </c>
      <c r="H7675" s="5">
        <v>5809.0</v>
      </c>
      <c r="I7675" s="1" t="s">
        <v>21</v>
      </c>
      <c r="J7675" s="1" t="s">
        <v>12</v>
      </c>
      <c r="K7675" s="1" t="s">
        <v>13</v>
      </c>
      <c r="L7675" s="1" t="s">
        <v>5</v>
      </c>
      <c r="M7675" s="1" t="s">
        <v>23</v>
      </c>
      <c r="N7675" s="1" t="s">
        <v>7</v>
      </c>
      <c r="O7675" s="6"/>
    </row>
    <row r="7676">
      <c r="A7676" s="5">
        <v>116365.0</v>
      </c>
      <c r="B7676" s="2">
        <v>46112.0</v>
      </c>
      <c r="C7676" s="1" t="s">
        <v>11</v>
      </c>
      <c r="D7676" s="7">
        <v>324.0</v>
      </c>
      <c r="E7676" s="4">
        <v>46107.0</v>
      </c>
      <c r="F7676" s="5">
        <v>200.0</v>
      </c>
      <c r="G7676" s="5">
        <v>54.0</v>
      </c>
      <c r="H7676" s="5">
        <v>10875.0</v>
      </c>
      <c r="I7676" s="1" t="s">
        <v>33</v>
      </c>
      <c r="J7676" s="1" t="s">
        <v>12</v>
      </c>
      <c r="K7676" s="1" t="s">
        <v>13</v>
      </c>
      <c r="L7676" s="1" t="s">
        <v>5</v>
      </c>
      <c r="M7676" s="1" t="s">
        <v>23</v>
      </c>
      <c r="N7676" s="1" t="s">
        <v>7</v>
      </c>
      <c r="O7676" s="6"/>
    </row>
    <row r="7677">
      <c r="A7677" s="5">
        <v>116365.0</v>
      </c>
      <c r="B7677" s="2">
        <v>46112.0</v>
      </c>
      <c r="C7677" s="1" t="s">
        <v>11</v>
      </c>
      <c r="D7677" s="7">
        <v>121.0</v>
      </c>
      <c r="E7677" s="4">
        <v>46107.0</v>
      </c>
      <c r="F7677" s="5">
        <v>108.0</v>
      </c>
      <c r="G7677" s="5">
        <v>100.0</v>
      </c>
      <c r="H7677" s="5">
        <v>10784.0</v>
      </c>
      <c r="I7677" s="1" t="s">
        <v>21</v>
      </c>
      <c r="J7677" s="1" t="s">
        <v>12</v>
      </c>
      <c r="K7677" s="1" t="s">
        <v>13</v>
      </c>
      <c r="L7677" s="1" t="s">
        <v>5</v>
      </c>
      <c r="M7677" s="1" t="s">
        <v>23</v>
      </c>
      <c r="N7677" s="1" t="s">
        <v>7</v>
      </c>
      <c r="O7677" s="6"/>
    </row>
    <row r="7678">
      <c r="A7678" s="5">
        <v>116365.0</v>
      </c>
      <c r="B7678" s="2">
        <v>46112.0</v>
      </c>
      <c r="C7678" s="1" t="s">
        <v>11</v>
      </c>
      <c r="D7678" s="7">
        <v>325.0</v>
      </c>
      <c r="E7678" s="4">
        <v>46107.0</v>
      </c>
      <c r="F7678" s="5">
        <v>100.0</v>
      </c>
      <c r="G7678" s="5">
        <v>65.0</v>
      </c>
      <c r="H7678" s="5">
        <v>6452.0</v>
      </c>
      <c r="I7678" s="1" t="s">
        <v>33</v>
      </c>
      <c r="J7678" s="1" t="s">
        <v>12</v>
      </c>
      <c r="K7678" s="1" t="s">
        <v>13</v>
      </c>
      <c r="L7678" s="1" t="s">
        <v>5</v>
      </c>
      <c r="M7678" s="1" t="s">
        <v>23</v>
      </c>
      <c r="N7678" s="1" t="s">
        <v>7</v>
      </c>
      <c r="O7678" s="6"/>
    </row>
    <row r="7679">
      <c r="A7679" s="5">
        <v>116365.0</v>
      </c>
      <c r="B7679" s="2">
        <v>46112.0</v>
      </c>
      <c r="C7679" s="1" t="s">
        <v>11</v>
      </c>
      <c r="D7679" s="7">
        <v>128.0</v>
      </c>
      <c r="E7679" s="4">
        <v>46107.0</v>
      </c>
      <c r="F7679" s="5">
        <v>320.0</v>
      </c>
      <c r="G7679" s="5">
        <v>28.0</v>
      </c>
      <c r="H7679" s="5">
        <v>8910.0</v>
      </c>
      <c r="I7679" s="1" t="s">
        <v>21</v>
      </c>
      <c r="J7679" s="1" t="s">
        <v>12</v>
      </c>
      <c r="K7679" s="1" t="s">
        <v>13</v>
      </c>
      <c r="L7679" s="1" t="s">
        <v>5</v>
      </c>
      <c r="M7679" s="1" t="s">
        <v>23</v>
      </c>
      <c r="N7679" s="1" t="s">
        <v>7</v>
      </c>
      <c r="O7679" s="6"/>
    </row>
    <row r="7680">
      <c r="A7680" s="5">
        <v>116365.0</v>
      </c>
      <c r="B7680" s="2">
        <v>46112.0</v>
      </c>
      <c r="C7680" s="1" t="s">
        <v>11</v>
      </c>
      <c r="D7680" s="7">
        <v>130.0</v>
      </c>
      <c r="E7680" s="4">
        <v>46107.0</v>
      </c>
      <c r="F7680" s="5">
        <v>60.0</v>
      </c>
      <c r="G7680" s="5">
        <v>143.0</v>
      </c>
      <c r="H7680" s="5">
        <v>8584.0</v>
      </c>
      <c r="I7680" s="1" t="s">
        <v>21</v>
      </c>
      <c r="J7680" s="1" t="s">
        <v>12</v>
      </c>
      <c r="K7680" s="1" t="s">
        <v>13</v>
      </c>
      <c r="L7680" s="1" t="s">
        <v>5</v>
      </c>
      <c r="M7680" s="1" t="s">
        <v>23</v>
      </c>
      <c r="N7680" s="1" t="s">
        <v>7</v>
      </c>
      <c r="O7680" s="6"/>
    </row>
    <row r="7681">
      <c r="A7681" s="5">
        <v>116365.0</v>
      </c>
      <c r="B7681" s="2">
        <v>46112.0</v>
      </c>
      <c r="C7681" s="1" t="s">
        <v>11</v>
      </c>
      <c r="D7681" s="7">
        <v>326.0</v>
      </c>
      <c r="E7681" s="4">
        <v>46107.0</v>
      </c>
      <c r="F7681" s="5">
        <v>100.0</v>
      </c>
      <c r="G7681" s="5">
        <v>77.0</v>
      </c>
      <c r="H7681" s="5">
        <v>7742.0</v>
      </c>
      <c r="I7681" s="1" t="s">
        <v>33</v>
      </c>
      <c r="J7681" s="1" t="s">
        <v>12</v>
      </c>
      <c r="K7681" s="1" t="s">
        <v>13</v>
      </c>
      <c r="L7681" s="1" t="s">
        <v>5</v>
      </c>
      <c r="M7681" s="1" t="s">
        <v>23</v>
      </c>
      <c r="N7681" s="1" t="s">
        <v>7</v>
      </c>
      <c r="O7681" s="6"/>
    </row>
    <row r="7682">
      <c r="A7682" s="5">
        <v>116366.0</v>
      </c>
      <c r="B7682" s="2">
        <v>46112.0</v>
      </c>
      <c r="C7682" s="1" t="s">
        <v>11</v>
      </c>
      <c r="D7682" s="7">
        <v>150.0</v>
      </c>
      <c r="E7682" s="4">
        <v>46107.0</v>
      </c>
      <c r="F7682" s="5">
        <v>14.0</v>
      </c>
      <c r="G7682" s="5">
        <v>647.0</v>
      </c>
      <c r="H7682" s="5">
        <v>9060.0</v>
      </c>
      <c r="I7682" s="1" t="s">
        <v>21</v>
      </c>
      <c r="J7682" s="1" t="s">
        <v>12</v>
      </c>
      <c r="K7682" s="1" t="s">
        <v>13</v>
      </c>
      <c r="L7682" s="1" t="s">
        <v>5</v>
      </c>
      <c r="M7682" s="1" t="s">
        <v>23</v>
      </c>
      <c r="N7682" s="1" t="s">
        <v>7</v>
      </c>
      <c r="O7682" s="6"/>
    </row>
    <row r="7683">
      <c r="A7683" s="5">
        <v>116366.0</v>
      </c>
      <c r="B7683" s="2">
        <v>46112.0</v>
      </c>
      <c r="C7683" s="1" t="s">
        <v>11</v>
      </c>
      <c r="D7683" s="7">
        <v>105.0</v>
      </c>
      <c r="E7683" s="4">
        <v>46107.0</v>
      </c>
      <c r="F7683" s="5">
        <v>10.0</v>
      </c>
      <c r="G7683" s="5">
        <v>282.0</v>
      </c>
      <c r="H7683" s="5">
        <v>2823.0</v>
      </c>
      <c r="I7683" s="1" t="s">
        <v>21</v>
      </c>
      <c r="J7683" s="1" t="s">
        <v>12</v>
      </c>
      <c r="K7683" s="1" t="s">
        <v>13</v>
      </c>
      <c r="L7683" s="1" t="s">
        <v>5</v>
      </c>
      <c r="M7683" s="1" t="s">
        <v>23</v>
      </c>
      <c r="N7683" s="1" t="s">
        <v>7</v>
      </c>
      <c r="O7683" s="6"/>
    </row>
    <row r="7684">
      <c r="A7684" s="5">
        <v>116366.0</v>
      </c>
      <c r="B7684" s="2">
        <v>46112.0</v>
      </c>
      <c r="C7684" s="1" t="s">
        <v>11</v>
      </c>
      <c r="D7684" s="7">
        <v>187.0</v>
      </c>
      <c r="E7684" s="4">
        <v>46107.0</v>
      </c>
      <c r="F7684" s="5">
        <v>44.0</v>
      </c>
      <c r="G7684" s="5">
        <v>263.0</v>
      </c>
      <c r="H7684" s="5">
        <v>11575.0</v>
      </c>
      <c r="I7684" s="1" t="s">
        <v>21</v>
      </c>
      <c r="J7684" s="1" t="s">
        <v>12</v>
      </c>
      <c r="K7684" s="1" t="s">
        <v>13</v>
      </c>
      <c r="L7684" s="1" t="s">
        <v>5</v>
      </c>
      <c r="M7684" s="1" t="s">
        <v>23</v>
      </c>
      <c r="N7684" s="1" t="s">
        <v>7</v>
      </c>
      <c r="O7684" s="6"/>
    </row>
    <row r="7685">
      <c r="A7685" s="5">
        <v>116366.0</v>
      </c>
      <c r="B7685" s="2">
        <v>46112.0</v>
      </c>
      <c r="C7685" s="1" t="s">
        <v>11</v>
      </c>
      <c r="D7685" s="7">
        <v>129.0</v>
      </c>
      <c r="E7685" s="4">
        <v>46107.0</v>
      </c>
      <c r="F7685" s="5">
        <v>24.0</v>
      </c>
      <c r="G7685" s="5">
        <v>233.0</v>
      </c>
      <c r="H7685" s="5">
        <v>5600.0</v>
      </c>
      <c r="I7685" s="1" t="s">
        <v>21</v>
      </c>
      <c r="J7685" s="1" t="s">
        <v>12</v>
      </c>
      <c r="K7685" s="1" t="s">
        <v>13</v>
      </c>
      <c r="L7685" s="1" t="s">
        <v>5</v>
      </c>
      <c r="M7685" s="1" t="s">
        <v>23</v>
      </c>
      <c r="N7685" s="1" t="s">
        <v>7</v>
      </c>
      <c r="O7685" s="6"/>
    </row>
    <row r="7686">
      <c r="A7686" s="5">
        <v>116366.0</v>
      </c>
      <c r="B7686" s="2">
        <v>46112.0</v>
      </c>
      <c r="C7686" s="1" t="s">
        <v>11</v>
      </c>
      <c r="D7686" s="7">
        <v>130.0</v>
      </c>
      <c r="E7686" s="4">
        <v>46107.0</v>
      </c>
      <c r="F7686" s="5">
        <v>66.0</v>
      </c>
      <c r="G7686" s="5">
        <v>143.0</v>
      </c>
      <c r="H7686" s="5">
        <v>9442.0</v>
      </c>
      <c r="I7686" s="1" t="s">
        <v>21</v>
      </c>
      <c r="J7686" s="1" t="s">
        <v>12</v>
      </c>
      <c r="K7686" s="1" t="s">
        <v>13</v>
      </c>
      <c r="L7686" s="1" t="s">
        <v>5</v>
      </c>
      <c r="M7686" s="1" t="s">
        <v>23</v>
      </c>
      <c r="N7686" s="1" t="s">
        <v>7</v>
      </c>
      <c r="O7686" s="6"/>
    </row>
    <row r="7687">
      <c r="A7687" s="5">
        <v>116366.0</v>
      </c>
      <c r="B7687" s="2">
        <v>46112.0</v>
      </c>
      <c r="C7687" s="1" t="s">
        <v>11</v>
      </c>
      <c r="D7687" s="7">
        <v>132.0</v>
      </c>
      <c r="E7687" s="4">
        <v>46107.0</v>
      </c>
      <c r="F7687" s="5">
        <v>13.0</v>
      </c>
      <c r="G7687" s="5">
        <v>308.0</v>
      </c>
      <c r="H7687" s="5">
        <v>4007.0</v>
      </c>
      <c r="I7687" s="1" t="s">
        <v>21</v>
      </c>
      <c r="J7687" s="1" t="s">
        <v>12</v>
      </c>
      <c r="K7687" s="1" t="s">
        <v>13</v>
      </c>
      <c r="L7687" s="1" t="s">
        <v>5</v>
      </c>
      <c r="M7687" s="1" t="s">
        <v>23</v>
      </c>
      <c r="N7687" s="1" t="s">
        <v>7</v>
      </c>
      <c r="O7687" s="6"/>
    </row>
    <row r="7688">
      <c r="A7688" s="5">
        <v>116366.0</v>
      </c>
      <c r="B7688" s="2">
        <v>46112.0</v>
      </c>
      <c r="C7688" s="1" t="s">
        <v>11</v>
      </c>
      <c r="D7688" s="7">
        <v>144.0</v>
      </c>
      <c r="E7688" s="4">
        <v>46107.0</v>
      </c>
      <c r="F7688" s="5">
        <v>270.0</v>
      </c>
      <c r="G7688" s="5">
        <v>98.0</v>
      </c>
      <c r="H7688" s="5">
        <v>26439.0</v>
      </c>
      <c r="I7688" s="1" t="s">
        <v>21</v>
      </c>
      <c r="J7688" s="1" t="s">
        <v>12</v>
      </c>
      <c r="K7688" s="1" t="s">
        <v>13</v>
      </c>
      <c r="L7688" s="1" t="s">
        <v>5</v>
      </c>
      <c r="M7688" s="1" t="s">
        <v>23</v>
      </c>
      <c r="N7688" s="1" t="s">
        <v>7</v>
      </c>
      <c r="O7688" s="6"/>
    </row>
    <row r="7689">
      <c r="A7689" s="5">
        <v>116366.0</v>
      </c>
      <c r="B7689" s="2">
        <v>46112.0</v>
      </c>
      <c r="C7689" s="1" t="s">
        <v>11</v>
      </c>
      <c r="D7689" s="7">
        <v>145.0</v>
      </c>
      <c r="E7689" s="4">
        <v>46107.0</v>
      </c>
      <c r="F7689" s="5">
        <v>35.0</v>
      </c>
      <c r="G7689" s="5">
        <v>212.0</v>
      </c>
      <c r="H7689" s="5">
        <v>7427.0</v>
      </c>
      <c r="I7689" s="1" t="s">
        <v>21</v>
      </c>
      <c r="J7689" s="1" t="s">
        <v>12</v>
      </c>
      <c r="K7689" s="1" t="s">
        <v>13</v>
      </c>
      <c r="L7689" s="1" t="s">
        <v>5</v>
      </c>
      <c r="M7689" s="1" t="s">
        <v>23</v>
      </c>
      <c r="N7689" s="1" t="s">
        <v>7</v>
      </c>
      <c r="O7689" s="6"/>
    </row>
    <row r="7690">
      <c r="A7690" s="5">
        <v>116366.0</v>
      </c>
      <c r="B7690" s="2">
        <v>46112.0</v>
      </c>
      <c r="C7690" s="1" t="s">
        <v>11</v>
      </c>
      <c r="D7690" s="7">
        <v>147.0</v>
      </c>
      <c r="E7690" s="4">
        <v>46107.0</v>
      </c>
      <c r="F7690" s="5">
        <v>30.0</v>
      </c>
      <c r="G7690" s="5">
        <v>285.0</v>
      </c>
      <c r="H7690" s="5">
        <v>8555.0</v>
      </c>
      <c r="I7690" s="1" t="s">
        <v>21</v>
      </c>
      <c r="J7690" s="1" t="s">
        <v>12</v>
      </c>
      <c r="K7690" s="1" t="s">
        <v>13</v>
      </c>
      <c r="L7690" s="1" t="s">
        <v>5</v>
      </c>
      <c r="M7690" s="1" t="s">
        <v>23</v>
      </c>
      <c r="N7690" s="1" t="s">
        <v>7</v>
      </c>
      <c r="O7690" s="6"/>
    </row>
    <row r="7691">
      <c r="A7691" s="5">
        <v>116366.0</v>
      </c>
      <c r="B7691" s="2">
        <v>46112.0</v>
      </c>
      <c r="C7691" s="1" t="s">
        <v>11</v>
      </c>
      <c r="D7691" s="7">
        <v>5211.0</v>
      </c>
      <c r="E7691" s="4">
        <v>46107.0</v>
      </c>
      <c r="F7691" s="5">
        <v>26.0</v>
      </c>
      <c r="G7691" s="5">
        <v>142.0</v>
      </c>
      <c r="H7691" s="5">
        <v>3695.0</v>
      </c>
      <c r="I7691" s="1" t="s">
        <v>21</v>
      </c>
      <c r="J7691" s="1" t="s">
        <v>12</v>
      </c>
      <c r="K7691" s="1" t="s">
        <v>13</v>
      </c>
      <c r="L7691" s="1" t="s">
        <v>5</v>
      </c>
      <c r="M7691" s="1" t="s">
        <v>23</v>
      </c>
      <c r="N7691" s="1" t="s">
        <v>7</v>
      </c>
      <c r="O7691" s="6"/>
    </row>
    <row r="7692">
      <c r="A7692" s="5">
        <v>116366.0</v>
      </c>
      <c r="B7692" s="2">
        <v>46112.0</v>
      </c>
      <c r="C7692" s="1" t="s">
        <v>11</v>
      </c>
      <c r="D7692" s="7">
        <v>150.0</v>
      </c>
      <c r="E7692" s="4">
        <v>46107.0</v>
      </c>
      <c r="F7692" s="5">
        <v>14.0</v>
      </c>
      <c r="G7692" s="5">
        <v>647.0</v>
      </c>
      <c r="H7692" s="5">
        <v>9060.0</v>
      </c>
      <c r="I7692" s="1" t="s">
        <v>21</v>
      </c>
      <c r="J7692" s="1" t="s">
        <v>12</v>
      </c>
      <c r="K7692" s="1" t="s">
        <v>13</v>
      </c>
      <c r="L7692" s="1" t="s">
        <v>5</v>
      </c>
      <c r="M7692" s="1" t="s">
        <v>23</v>
      </c>
      <c r="N7692" s="1" t="s">
        <v>7</v>
      </c>
      <c r="O7692" s="6"/>
    </row>
    <row r="7693">
      <c r="A7693" s="5">
        <v>116367.0</v>
      </c>
      <c r="B7693" s="2">
        <v>46112.0</v>
      </c>
      <c r="C7693" s="1" t="s">
        <v>11</v>
      </c>
      <c r="D7693" s="3" t="s">
        <v>899</v>
      </c>
      <c r="E7693" s="4">
        <v>46107.0</v>
      </c>
      <c r="F7693" s="5">
        <v>14.0</v>
      </c>
      <c r="G7693" s="5">
        <v>834.0</v>
      </c>
      <c r="H7693" s="5">
        <v>11681.0</v>
      </c>
      <c r="I7693" s="1" t="s">
        <v>21</v>
      </c>
      <c r="J7693" s="1" t="s">
        <v>12</v>
      </c>
      <c r="K7693" s="1" t="s">
        <v>13</v>
      </c>
      <c r="L7693" s="1" t="s">
        <v>5</v>
      </c>
      <c r="M7693" s="1" t="s">
        <v>23</v>
      </c>
      <c r="N7693" s="1" t="s">
        <v>7</v>
      </c>
      <c r="O7693" s="6"/>
    </row>
    <row r="7694">
      <c r="A7694" s="5">
        <v>116368.0</v>
      </c>
      <c r="B7694" s="2">
        <v>46112.0</v>
      </c>
      <c r="C7694" s="1" t="s">
        <v>11</v>
      </c>
      <c r="D7694" s="3" t="s">
        <v>152</v>
      </c>
      <c r="E7694" s="4">
        <v>46107.0</v>
      </c>
      <c r="F7694" s="5">
        <v>6.0</v>
      </c>
      <c r="G7694" s="5">
        <v>7017.0</v>
      </c>
      <c r="H7694" s="5">
        <v>42108.0</v>
      </c>
      <c r="I7694" s="1" t="s">
        <v>58</v>
      </c>
      <c r="J7694" s="1" t="s">
        <v>12</v>
      </c>
      <c r="K7694" s="1" t="s">
        <v>13</v>
      </c>
      <c r="L7694" s="1" t="s">
        <v>5</v>
      </c>
      <c r="M7694" s="1" t="s">
        <v>59</v>
      </c>
      <c r="N7694" s="1" t="s">
        <v>7</v>
      </c>
      <c r="O7694" s="6"/>
    </row>
    <row r="7695">
      <c r="A7695" s="5">
        <v>116369.0</v>
      </c>
      <c r="B7695" s="2">
        <v>46112.0</v>
      </c>
      <c r="C7695" s="1" t="s">
        <v>11</v>
      </c>
      <c r="D7695" s="3" t="s">
        <v>60</v>
      </c>
      <c r="E7695" s="4">
        <v>46107.0</v>
      </c>
      <c r="F7695" s="5">
        <v>20.0</v>
      </c>
      <c r="G7695" s="5">
        <v>3267.0</v>
      </c>
      <c r="H7695" s="5">
        <v>65338.0</v>
      </c>
      <c r="I7695" s="1" t="s">
        <v>58</v>
      </c>
      <c r="J7695" s="1" t="s">
        <v>12</v>
      </c>
      <c r="K7695" s="1" t="s">
        <v>13</v>
      </c>
      <c r="L7695" s="1" t="s">
        <v>5</v>
      </c>
      <c r="M7695" s="1" t="s">
        <v>59</v>
      </c>
      <c r="N7695" s="1" t="s">
        <v>7</v>
      </c>
      <c r="O7695" s="6"/>
    </row>
    <row r="7696">
      <c r="A7696" s="5">
        <v>116370.0</v>
      </c>
      <c r="B7696" s="2">
        <v>46112.0</v>
      </c>
      <c r="C7696" s="1" t="s">
        <v>11</v>
      </c>
      <c r="D7696" s="3" t="s">
        <v>539</v>
      </c>
      <c r="E7696" s="4">
        <v>46107.0</v>
      </c>
      <c r="F7696" s="5">
        <v>14.0</v>
      </c>
      <c r="G7696" s="5">
        <v>1725.0</v>
      </c>
      <c r="H7696" s="5">
        <v>24152.0</v>
      </c>
      <c r="I7696" s="1" t="s">
        <v>58</v>
      </c>
      <c r="J7696" s="1" t="s">
        <v>12</v>
      </c>
      <c r="K7696" s="1" t="s">
        <v>13</v>
      </c>
      <c r="L7696" s="1" t="s">
        <v>5</v>
      </c>
      <c r="M7696" s="1" t="s">
        <v>59</v>
      </c>
      <c r="N7696" s="1" t="s">
        <v>7</v>
      </c>
      <c r="O7696" s="6"/>
    </row>
    <row r="7697">
      <c r="A7697" s="5">
        <v>116371.0</v>
      </c>
      <c r="B7697" s="2">
        <v>46112.0</v>
      </c>
      <c r="C7697" s="1" t="s">
        <v>11</v>
      </c>
      <c r="D7697" s="3" t="s">
        <v>88</v>
      </c>
      <c r="E7697" s="4">
        <v>46107.0</v>
      </c>
      <c r="F7697" s="5">
        <v>20.0</v>
      </c>
      <c r="G7697" s="5">
        <v>1983.0</v>
      </c>
      <c r="H7697" s="5">
        <v>39673.0</v>
      </c>
      <c r="I7697" s="1" t="s">
        <v>58</v>
      </c>
      <c r="J7697" s="1" t="s">
        <v>12</v>
      </c>
      <c r="K7697" s="1" t="s">
        <v>13</v>
      </c>
      <c r="L7697" s="1" t="s">
        <v>5</v>
      </c>
      <c r="M7697" s="1" t="s">
        <v>59</v>
      </c>
      <c r="N7697" s="1" t="s">
        <v>7</v>
      </c>
      <c r="O7697" s="6"/>
    </row>
    <row r="7698">
      <c r="A7698" s="5">
        <v>116372.0</v>
      </c>
      <c r="B7698" s="2">
        <v>46112.0</v>
      </c>
      <c r="C7698" s="1" t="s">
        <v>11</v>
      </c>
      <c r="D7698" s="3" t="s">
        <v>88</v>
      </c>
      <c r="E7698" s="4">
        <v>46107.0</v>
      </c>
      <c r="F7698" s="5">
        <v>10.0</v>
      </c>
      <c r="G7698" s="5">
        <v>1983.0</v>
      </c>
      <c r="H7698" s="5">
        <v>19835.0</v>
      </c>
      <c r="I7698" s="1" t="s">
        <v>58</v>
      </c>
      <c r="J7698" s="1" t="s">
        <v>12</v>
      </c>
      <c r="K7698" s="1" t="s">
        <v>13</v>
      </c>
      <c r="L7698" s="1" t="s">
        <v>5</v>
      </c>
      <c r="M7698" s="1" t="s">
        <v>59</v>
      </c>
      <c r="N7698" s="1" t="s">
        <v>7</v>
      </c>
      <c r="O7698" s="6"/>
    </row>
    <row r="7699">
      <c r="A7699" s="5">
        <v>116372.0</v>
      </c>
      <c r="B7699" s="2">
        <v>46112.0</v>
      </c>
      <c r="C7699" s="1" t="s">
        <v>11</v>
      </c>
      <c r="D7699" s="3" t="s">
        <v>752</v>
      </c>
      <c r="E7699" s="4">
        <v>46107.0</v>
      </c>
      <c r="F7699" s="5">
        <v>10.0</v>
      </c>
      <c r="G7699" s="5">
        <v>230.0</v>
      </c>
      <c r="H7699" s="5">
        <v>2304.0</v>
      </c>
      <c r="I7699" s="1" t="s">
        <v>320</v>
      </c>
      <c r="J7699" s="1" t="s">
        <v>12</v>
      </c>
      <c r="K7699" s="1" t="s">
        <v>13</v>
      </c>
      <c r="L7699" s="1" t="s">
        <v>5</v>
      </c>
      <c r="M7699" s="1" t="s">
        <v>59</v>
      </c>
      <c r="N7699" s="1" t="s">
        <v>7</v>
      </c>
      <c r="O7699" s="6"/>
    </row>
    <row r="7700">
      <c r="A7700" s="5">
        <v>116372.0</v>
      </c>
      <c r="B7700" s="2">
        <v>46112.0</v>
      </c>
      <c r="C7700" s="1" t="s">
        <v>11</v>
      </c>
      <c r="D7700" s="3" t="s">
        <v>615</v>
      </c>
      <c r="E7700" s="4">
        <v>46107.0</v>
      </c>
      <c r="F7700" s="5">
        <v>30.0</v>
      </c>
      <c r="G7700" s="5">
        <v>254.0</v>
      </c>
      <c r="H7700" s="5">
        <v>7615.0</v>
      </c>
      <c r="I7700" s="1" t="s">
        <v>320</v>
      </c>
      <c r="J7700" s="1" t="s">
        <v>12</v>
      </c>
      <c r="K7700" s="1" t="s">
        <v>13</v>
      </c>
      <c r="L7700" s="1" t="s">
        <v>5</v>
      </c>
      <c r="M7700" s="1" t="s">
        <v>59</v>
      </c>
      <c r="N7700" s="1" t="s">
        <v>7</v>
      </c>
      <c r="O7700" s="6"/>
    </row>
    <row r="7701">
      <c r="A7701" s="5">
        <v>116373.0</v>
      </c>
      <c r="B7701" s="2">
        <v>46112.0</v>
      </c>
      <c r="C7701" s="1" t="s">
        <v>11</v>
      </c>
      <c r="D7701" s="7">
        <v>144.0</v>
      </c>
      <c r="E7701" s="4">
        <v>46107.0</v>
      </c>
      <c r="F7701" s="5">
        <v>270.0</v>
      </c>
      <c r="G7701" s="5">
        <v>98.0</v>
      </c>
      <c r="H7701" s="5">
        <v>26442.0</v>
      </c>
      <c r="I7701" s="1" t="s">
        <v>21</v>
      </c>
      <c r="J7701" s="1" t="s">
        <v>12</v>
      </c>
      <c r="K7701" s="1" t="s">
        <v>13</v>
      </c>
      <c r="L7701" s="1" t="s">
        <v>5</v>
      </c>
      <c r="M7701" s="1" t="s">
        <v>23</v>
      </c>
      <c r="N7701" s="1" t="s">
        <v>7</v>
      </c>
      <c r="O7701" s="6"/>
    </row>
    <row r="7702">
      <c r="A7702" s="5">
        <v>116375.0</v>
      </c>
      <c r="B7702" s="2">
        <v>46112.0</v>
      </c>
      <c r="C7702" s="1" t="s">
        <v>99</v>
      </c>
      <c r="D7702" s="7">
        <v>112.0</v>
      </c>
      <c r="E7702" s="4">
        <v>46107.0</v>
      </c>
      <c r="F7702" s="5">
        <v>168.0</v>
      </c>
      <c r="G7702" s="5">
        <v>45.0</v>
      </c>
      <c r="H7702" s="5">
        <v>7585.0</v>
      </c>
      <c r="I7702" s="1" t="s">
        <v>21</v>
      </c>
      <c r="J7702" s="1" t="s">
        <v>22</v>
      </c>
      <c r="K7702" s="1" t="s">
        <v>4</v>
      </c>
      <c r="L7702" s="1" t="s">
        <v>5</v>
      </c>
      <c r="M7702" s="1" t="s">
        <v>23</v>
      </c>
      <c r="N7702" s="1" t="s">
        <v>7</v>
      </c>
      <c r="O7702" s="6"/>
    </row>
    <row r="7703">
      <c r="A7703" s="5">
        <v>116375.0</v>
      </c>
      <c r="B7703" s="2">
        <v>46112.0</v>
      </c>
      <c r="C7703" s="1" t="s">
        <v>99</v>
      </c>
      <c r="D7703" s="7">
        <v>551.0</v>
      </c>
      <c r="E7703" s="4">
        <v>46107.0</v>
      </c>
      <c r="F7703" s="5">
        <v>18.0</v>
      </c>
      <c r="G7703" s="5">
        <v>1382.0</v>
      </c>
      <c r="H7703" s="5">
        <v>24888.0</v>
      </c>
      <c r="I7703" s="1" t="s">
        <v>265</v>
      </c>
      <c r="J7703" s="1" t="s">
        <v>22</v>
      </c>
      <c r="K7703" s="1" t="s">
        <v>4</v>
      </c>
      <c r="L7703" s="1" t="s">
        <v>5</v>
      </c>
      <c r="M7703" s="1" t="s">
        <v>23</v>
      </c>
      <c r="N7703" s="1" t="s">
        <v>7</v>
      </c>
      <c r="O7703" s="6"/>
    </row>
    <row r="7704">
      <c r="A7704" s="5">
        <v>116375.0</v>
      </c>
      <c r="B7704" s="2">
        <v>46112.0</v>
      </c>
      <c r="C7704" s="1" t="s">
        <v>99</v>
      </c>
      <c r="D7704" s="3" t="s">
        <v>101</v>
      </c>
      <c r="E7704" s="4">
        <v>46107.0</v>
      </c>
      <c r="F7704" s="5">
        <v>720.0</v>
      </c>
      <c r="G7704" s="5">
        <v>132.0</v>
      </c>
      <c r="H7704" s="5">
        <v>95391.0</v>
      </c>
      <c r="I7704" s="1" t="s">
        <v>21</v>
      </c>
      <c r="J7704" s="1" t="s">
        <v>22</v>
      </c>
      <c r="K7704" s="1" t="s">
        <v>4</v>
      </c>
      <c r="L7704" s="1" t="s">
        <v>5</v>
      </c>
      <c r="M7704" s="1" t="s">
        <v>23</v>
      </c>
      <c r="N7704" s="1" t="s">
        <v>7</v>
      </c>
      <c r="O7704" s="6"/>
    </row>
    <row r="7705">
      <c r="A7705" s="5">
        <v>116376.0</v>
      </c>
      <c r="B7705" s="2">
        <v>46112.0</v>
      </c>
      <c r="C7705" s="1" t="s">
        <v>99</v>
      </c>
      <c r="D7705" s="7">
        <v>345.0</v>
      </c>
      <c r="E7705" s="4">
        <v>46107.0</v>
      </c>
      <c r="F7705" s="5">
        <v>100.0</v>
      </c>
      <c r="G7705" s="5">
        <v>68.0</v>
      </c>
      <c r="H7705" s="5">
        <v>6822.0</v>
      </c>
      <c r="I7705" s="1" t="s">
        <v>229</v>
      </c>
      <c r="J7705" s="1" t="s">
        <v>22</v>
      </c>
      <c r="K7705" s="1" t="s">
        <v>4</v>
      </c>
      <c r="L7705" s="1" t="s">
        <v>5</v>
      </c>
      <c r="M7705" s="1" t="s">
        <v>23</v>
      </c>
      <c r="N7705" s="1" t="s">
        <v>7</v>
      </c>
      <c r="O7705" s="6"/>
    </row>
    <row r="7706">
      <c r="A7706" s="5">
        <v>116376.0</v>
      </c>
      <c r="B7706" s="2">
        <v>46112.0</v>
      </c>
      <c r="C7706" s="1" t="s">
        <v>99</v>
      </c>
      <c r="D7706" s="3" t="s">
        <v>102</v>
      </c>
      <c r="E7706" s="4">
        <v>46107.0</v>
      </c>
      <c r="F7706" s="5">
        <v>1296.0</v>
      </c>
      <c r="G7706" s="5">
        <v>100.0</v>
      </c>
      <c r="H7706" s="5">
        <v>129398.35</v>
      </c>
      <c r="I7706" s="1" t="s">
        <v>21</v>
      </c>
      <c r="J7706" s="1" t="s">
        <v>22</v>
      </c>
      <c r="K7706" s="1" t="s">
        <v>4</v>
      </c>
      <c r="L7706" s="1" t="s">
        <v>5</v>
      </c>
      <c r="M7706" s="1" t="s">
        <v>23</v>
      </c>
      <c r="N7706" s="1" t="s">
        <v>7</v>
      </c>
      <c r="O7706" s="6"/>
    </row>
    <row r="7707">
      <c r="A7707" s="5">
        <v>116376.0</v>
      </c>
      <c r="B7707" s="2">
        <v>46112.0</v>
      </c>
      <c r="C7707" s="1" t="s">
        <v>99</v>
      </c>
      <c r="D7707" s="3" t="s">
        <v>103</v>
      </c>
      <c r="E7707" s="4">
        <v>46107.0</v>
      </c>
      <c r="F7707" s="5">
        <v>240.0</v>
      </c>
      <c r="G7707" s="5">
        <v>143.0</v>
      </c>
      <c r="H7707" s="5">
        <v>34335.0</v>
      </c>
      <c r="I7707" s="1" t="s">
        <v>21</v>
      </c>
      <c r="J7707" s="1" t="s">
        <v>22</v>
      </c>
      <c r="K7707" s="1" t="s">
        <v>4</v>
      </c>
      <c r="L7707" s="1" t="s">
        <v>5</v>
      </c>
      <c r="M7707" s="1" t="s">
        <v>23</v>
      </c>
      <c r="N7707" s="1" t="s">
        <v>7</v>
      </c>
      <c r="O7707" s="6"/>
    </row>
    <row r="7708">
      <c r="A7708" s="5">
        <v>116376.0</v>
      </c>
      <c r="B7708" s="2">
        <v>46112.0</v>
      </c>
      <c r="C7708" s="1" t="s">
        <v>99</v>
      </c>
      <c r="D7708" s="3" t="s">
        <v>100</v>
      </c>
      <c r="E7708" s="4">
        <v>46107.0</v>
      </c>
      <c r="F7708" s="5">
        <v>528.0</v>
      </c>
      <c r="G7708" s="5">
        <v>98.0</v>
      </c>
      <c r="H7708" s="5">
        <v>51707.0</v>
      </c>
      <c r="I7708" s="1" t="s">
        <v>21</v>
      </c>
      <c r="J7708" s="1" t="s">
        <v>22</v>
      </c>
      <c r="K7708" s="1" t="s">
        <v>4</v>
      </c>
      <c r="L7708" s="1" t="s">
        <v>5</v>
      </c>
      <c r="M7708" s="1" t="s">
        <v>23</v>
      </c>
      <c r="N7708" s="1" t="s">
        <v>7</v>
      </c>
      <c r="O7708" s="6"/>
    </row>
    <row r="7709">
      <c r="A7709" s="5">
        <v>116376.0</v>
      </c>
      <c r="B7709" s="2">
        <v>46112.0</v>
      </c>
      <c r="C7709" s="1" t="s">
        <v>99</v>
      </c>
      <c r="D7709" s="3" t="s">
        <v>218</v>
      </c>
      <c r="E7709" s="4">
        <v>46107.0</v>
      </c>
      <c r="F7709" s="5">
        <v>60.0</v>
      </c>
      <c r="G7709" s="5">
        <v>212.0</v>
      </c>
      <c r="H7709" s="5">
        <v>12735.0</v>
      </c>
      <c r="I7709" s="1" t="s">
        <v>21</v>
      </c>
      <c r="J7709" s="1" t="s">
        <v>22</v>
      </c>
      <c r="K7709" s="1" t="s">
        <v>4</v>
      </c>
      <c r="L7709" s="1" t="s">
        <v>5</v>
      </c>
      <c r="M7709" s="1" t="s">
        <v>23</v>
      </c>
      <c r="N7709" s="1" t="s">
        <v>7</v>
      </c>
      <c r="O7709" s="6"/>
    </row>
    <row r="7710">
      <c r="A7710" s="5">
        <v>116376.0</v>
      </c>
      <c r="B7710" s="2">
        <v>46112.0</v>
      </c>
      <c r="C7710" s="1" t="s">
        <v>99</v>
      </c>
      <c r="D7710" s="7">
        <v>103.0</v>
      </c>
      <c r="E7710" s="4">
        <v>46107.0</v>
      </c>
      <c r="F7710" s="5">
        <v>108.0</v>
      </c>
      <c r="G7710" s="5">
        <v>53.0</v>
      </c>
      <c r="H7710" s="5">
        <v>5708.0</v>
      </c>
      <c r="I7710" s="1" t="s">
        <v>21</v>
      </c>
      <c r="J7710" s="1" t="s">
        <v>22</v>
      </c>
      <c r="K7710" s="1" t="s">
        <v>4</v>
      </c>
      <c r="L7710" s="1" t="s">
        <v>5</v>
      </c>
      <c r="M7710" s="1" t="s">
        <v>23</v>
      </c>
      <c r="N7710" s="1" t="s">
        <v>7</v>
      </c>
      <c r="O7710" s="6"/>
    </row>
    <row r="7711">
      <c r="A7711" s="5">
        <v>116376.0</v>
      </c>
      <c r="B7711" s="2">
        <v>46112.0</v>
      </c>
      <c r="C7711" s="1" t="s">
        <v>99</v>
      </c>
      <c r="D7711" s="7">
        <v>187.0</v>
      </c>
      <c r="E7711" s="4">
        <v>46107.0</v>
      </c>
      <c r="F7711" s="5">
        <v>176.0</v>
      </c>
      <c r="G7711" s="5">
        <v>263.0</v>
      </c>
      <c r="H7711" s="5">
        <v>46301.0</v>
      </c>
      <c r="I7711" s="1" t="s">
        <v>21</v>
      </c>
      <c r="J7711" s="1" t="s">
        <v>22</v>
      </c>
      <c r="K7711" s="1" t="s">
        <v>4</v>
      </c>
      <c r="L7711" s="1" t="s">
        <v>5</v>
      </c>
      <c r="M7711" s="1" t="s">
        <v>23</v>
      </c>
      <c r="N7711" s="1" t="s">
        <v>7</v>
      </c>
      <c r="O7711" s="6"/>
    </row>
    <row r="7712">
      <c r="A7712" s="5">
        <v>116376.0</v>
      </c>
      <c r="B7712" s="2">
        <v>46112.0</v>
      </c>
      <c r="C7712" s="1" t="s">
        <v>99</v>
      </c>
      <c r="D7712" s="7">
        <v>152.0</v>
      </c>
      <c r="E7712" s="4">
        <v>46107.0</v>
      </c>
      <c r="F7712" s="5">
        <v>583.0</v>
      </c>
      <c r="G7712" s="5">
        <v>194.0</v>
      </c>
      <c r="H7712" s="5">
        <v>112839.53</v>
      </c>
      <c r="I7712" s="1" t="s">
        <v>21</v>
      </c>
      <c r="J7712" s="1" t="s">
        <v>22</v>
      </c>
      <c r="K7712" s="1" t="s">
        <v>4</v>
      </c>
      <c r="L7712" s="1" t="s">
        <v>5</v>
      </c>
      <c r="M7712" s="1" t="s">
        <v>23</v>
      </c>
      <c r="N7712" s="1" t="s">
        <v>7</v>
      </c>
      <c r="O7712" s="6"/>
    </row>
    <row r="7713">
      <c r="A7713" s="5">
        <v>116376.0</v>
      </c>
      <c r="B7713" s="2">
        <v>46112.0</v>
      </c>
      <c r="C7713" s="1" t="s">
        <v>99</v>
      </c>
      <c r="D7713" s="7">
        <v>156.0</v>
      </c>
      <c r="E7713" s="4">
        <v>46107.0</v>
      </c>
      <c r="F7713" s="5">
        <v>33.0</v>
      </c>
      <c r="G7713" s="5">
        <v>855.0</v>
      </c>
      <c r="H7713" s="5">
        <v>28233.0</v>
      </c>
      <c r="I7713" s="1" t="s">
        <v>21</v>
      </c>
      <c r="J7713" s="1" t="s">
        <v>22</v>
      </c>
      <c r="K7713" s="1" t="s">
        <v>4</v>
      </c>
      <c r="L7713" s="1" t="s">
        <v>5</v>
      </c>
      <c r="M7713" s="1" t="s">
        <v>23</v>
      </c>
      <c r="N7713" s="1" t="s">
        <v>7</v>
      </c>
      <c r="O7713" s="6"/>
    </row>
    <row r="7714">
      <c r="A7714" s="5">
        <v>116377.0</v>
      </c>
      <c r="B7714" s="2">
        <v>46112.0</v>
      </c>
      <c r="C7714" s="1" t="s">
        <v>30</v>
      </c>
      <c r="D7714" s="7">
        <v>187.0</v>
      </c>
      <c r="E7714" s="4">
        <v>46107.0</v>
      </c>
      <c r="F7714" s="5">
        <v>220.0</v>
      </c>
      <c r="G7714" s="5">
        <v>263.0</v>
      </c>
      <c r="H7714" s="5">
        <v>57876.0</v>
      </c>
      <c r="I7714" s="1" t="s">
        <v>21</v>
      </c>
      <c r="J7714" s="1" t="s">
        <v>32</v>
      </c>
      <c r="K7714" s="1" t="s">
        <v>4</v>
      </c>
      <c r="L7714" s="1" t="s">
        <v>5</v>
      </c>
      <c r="M7714" s="1" t="s">
        <v>23</v>
      </c>
      <c r="N7714" s="1" t="s">
        <v>7</v>
      </c>
      <c r="O7714" s="6"/>
    </row>
    <row r="7715">
      <c r="A7715" s="5">
        <v>116378.0</v>
      </c>
      <c r="B7715" s="2">
        <v>46112.0</v>
      </c>
      <c r="C7715" s="1" t="s">
        <v>266</v>
      </c>
      <c r="D7715" s="7">
        <v>124.0</v>
      </c>
      <c r="E7715" s="4">
        <v>46107.0</v>
      </c>
      <c r="F7715" s="5">
        <v>92.0</v>
      </c>
      <c r="G7715" s="5">
        <v>132.0</v>
      </c>
      <c r="H7715" s="5">
        <v>12189.0</v>
      </c>
      <c r="I7715" s="1" t="s">
        <v>21</v>
      </c>
      <c r="J7715" s="1" t="s">
        <v>267</v>
      </c>
      <c r="K7715" s="1" t="s">
        <v>13</v>
      </c>
      <c r="L7715" s="1" t="s">
        <v>5</v>
      </c>
      <c r="M7715" s="1" t="s">
        <v>23</v>
      </c>
      <c r="N7715" s="1" t="s">
        <v>7</v>
      </c>
      <c r="O7715" s="6"/>
    </row>
    <row r="7716">
      <c r="A7716" s="5">
        <v>116378.0</v>
      </c>
      <c r="B7716" s="2">
        <v>46112.0</v>
      </c>
      <c r="C7716" s="1" t="s">
        <v>266</v>
      </c>
      <c r="D7716" s="3" t="s">
        <v>340</v>
      </c>
      <c r="E7716" s="4">
        <v>46107.0</v>
      </c>
      <c r="F7716" s="5">
        <v>33.0</v>
      </c>
      <c r="G7716" s="5">
        <v>180.0</v>
      </c>
      <c r="H7716" s="5">
        <v>5925.0</v>
      </c>
      <c r="I7716" s="1" t="s">
        <v>21</v>
      </c>
      <c r="J7716" s="1" t="s">
        <v>267</v>
      </c>
      <c r="K7716" s="1" t="s">
        <v>13</v>
      </c>
      <c r="L7716" s="1" t="s">
        <v>5</v>
      </c>
      <c r="M7716" s="1" t="s">
        <v>23</v>
      </c>
      <c r="N7716" s="1" t="s">
        <v>7</v>
      </c>
      <c r="O7716" s="6"/>
    </row>
    <row r="7717">
      <c r="A7717" s="5">
        <v>116378.0</v>
      </c>
      <c r="B7717" s="2">
        <v>46112.0</v>
      </c>
      <c r="C7717" s="1" t="s">
        <v>266</v>
      </c>
      <c r="D7717" s="3" t="s">
        <v>342</v>
      </c>
      <c r="E7717" s="4">
        <v>46107.0</v>
      </c>
      <c r="F7717" s="5">
        <v>66.0</v>
      </c>
      <c r="G7717" s="5">
        <v>164.0</v>
      </c>
      <c r="H7717" s="5">
        <v>10836.0</v>
      </c>
      <c r="I7717" s="1" t="s">
        <v>21</v>
      </c>
      <c r="J7717" s="1" t="s">
        <v>267</v>
      </c>
      <c r="K7717" s="1" t="s">
        <v>13</v>
      </c>
      <c r="L7717" s="1" t="s">
        <v>5</v>
      </c>
      <c r="M7717" s="1" t="s">
        <v>23</v>
      </c>
      <c r="N7717" s="1" t="s">
        <v>7</v>
      </c>
      <c r="O7717" s="6"/>
    </row>
    <row r="7718">
      <c r="A7718" s="5">
        <v>116379.0</v>
      </c>
      <c r="B7718" s="2">
        <v>46112.0</v>
      </c>
      <c r="C7718" s="1" t="s">
        <v>266</v>
      </c>
      <c r="D7718" s="7">
        <v>153.0</v>
      </c>
      <c r="E7718" s="4">
        <v>46107.0</v>
      </c>
      <c r="F7718" s="5">
        <v>75.0</v>
      </c>
      <c r="G7718" s="5">
        <v>365.0</v>
      </c>
      <c r="H7718" s="5">
        <v>27362.0</v>
      </c>
      <c r="I7718" s="1" t="s">
        <v>21</v>
      </c>
      <c r="J7718" s="1" t="s">
        <v>267</v>
      </c>
      <c r="K7718" s="1" t="s">
        <v>13</v>
      </c>
      <c r="L7718" s="1" t="s">
        <v>5</v>
      </c>
      <c r="M7718" s="1" t="s">
        <v>23</v>
      </c>
      <c r="N7718" s="1" t="s">
        <v>7</v>
      </c>
      <c r="O7718" s="6"/>
    </row>
    <row r="7719">
      <c r="A7719" s="5">
        <v>116379.0</v>
      </c>
      <c r="B7719" s="2">
        <v>46112.0</v>
      </c>
      <c r="C7719" s="1" t="s">
        <v>266</v>
      </c>
      <c r="D7719" s="7">
        <v>121.0</v>
      </c>
      <c r="E7719" s="4">
        <v>46107.0</v>
      </c>
      <c r="F7719" s="5">
        <v>216.0</v>
      </c>
      <c r="G7719" s="5">
        <v>100.0</v>
      </c>
      <c r="H7719" s="5">
        <v>21567.0</v>
      </c>
      <c r="I7719" s="1" t="s">
        <v>21</v>
      </c>
      <c r="J7719" s="1" t="s">
        <v>267</v>
      </c>
      <c r="K7719" s="1" t="s">
        <v>13</v>
      </c>
      <c r="L7719" s="1" t="s">
        <v>5</v>
      </c>
      <c r="M7719" s="1" t="s">
        <v>23</v>
      </c>
      <c r="N7719" s="1" t="s">
        <v>7</v>
      </c>
      <c r="O7719" s="6"/>
    </row>
    <row r="7720">
      <c r="A7720" s="5">
        <v>116379.0</v>
      </c>
      <c r="B7720" s="2">
        <v>46112.0</v>
      </c>
      <c r="C7720" s="1" t="s">
        <v>266</v>
      </c>
      <c r="D7720" s="7">
        <v>144.0</v>
      </c>
      <c r="E7720" s="4">
        <v>46107.0</v>
      </c>
      <c r="F7720" s="5">
        <v>90.0</v>
      </c>
      <c r="G7720" s="5">
        <v>98.0</v>
      </c>
      <c r="H7720" s="5">
        <v>8815.0</v>
      </c>
      <c r="I7720" s="1" t="s">
        <v>21</v>
      </c>
      <c r="J7720" s="1" t="s">
        <v>267</v>
      </c>
      <c r="K7720" s="1" t="s">
        <v>13</v>
      </c>
      <c r="L7720" s="1" t="s">
        <v>5</v>
      </c>
      <c r="M7720" s="1" t="s">
        <v>23</v>
      </c>
      <c r="N7720" s="1" t="s">
        <v>7</v>
      </c>
      <c r="O7720" s="6"/>
    </row>
    <row r="7721">
      <c r="A7721" s="5">
        <v>116379.0</v>
      </c>
      <c r="B7721" s="2">
        <v>46112.0</v>
      </c>
      <c r="C7721" s="1" t="s">
        <v>266</v>
      </c>
      <c r="D7721" s="7">
        <v>147.0</v>
      </c>
      <c r="E7721" s="4">
        <v>46107.0</v>
      </c>
      <c r="F7721" s="5">
        <v>30.0</v>
      </c>
      <c r="G7721" s="5">
        <v>285.0</v>
      </c>
      <c r="H7721" s="5">
        <v>8555.0</v>
      </c>
      <c r="I7721" s="1" t="s">
        <v>21</v>
      </c>
      <c r="J7721" s="1" t="s">
        <v>267</v>
      </c>
      <c r="K7721" s="1" t="s">
        <v>13</v>
      </c>
      <c r="L7721" s="1" t="s">
        <v>5</v>
      </c>
      <c r="M7721" s="1" t="s">
        <v>23</v>
      </c>
      <c r="N7721" s="1" t="s">
        <v>7</v>
      </c>
      <c r="O7721" s="6"/>
    </row>
    <row r="7722">
      <c r="A7722" s="5">
        <v>116379.0</v>
      </c>
      <c r="B7722" s="2">
        <v>46112.0</v>
      </c>
      <c r="C7722" s="1" t="s">
        <v>266</v>
      </c>
      <c r="D7722" s="7">
        <v>151.0</v>
      </c>
      <c r="E7722" s="4">
        <v>46107.0</v>
      </c>
      <c r="F7722" s="5">
        <v>70.0</v>
      </c>
      <c r="G7722" s="5">
        <v>143.0</v>
      </c>
      <c r="H7722" s="5">
        <v>10015.0</v>
      </c>
      <c r="I7722" s="1" t="s">
        <v>21</v>
      </c>
      <c r="J7722" s="1" t="s">
        <v>267</v>
      </c>
      <c r="K7722" s="1" t="s">
        <v>13</v>
      </c>
      <c r="L7722" s="1" t="s">
        <v>5</v>
      </c>
      <c r="M7722" s="1" t="s">
        <v>23</v>
      </c>
      <c r="N7722" s="1" t="s">
        <v>7</v>
      </c>
      <c r="O7722" s="6"/>
    </row>
    <row r="7723">
      <c r="A7723" s="5">
        <v>116380.0</v>
      </c>
      <c r="B7723" s="2">
        <v>46112.0</v>
      </c>
      <c r="C7723" s="1" t="s">
        <v>20</v>
      </c>
      <c r="D7723" s="7">
        <v>5308.0</v>
      </c>
      <c r="E7723" s="4">
        <v>46107.0</v>
      </c>
      <c r="F7723" s="5">
        <v>50.0</v>
      </c>
      <c r="G7723" s="5">
        <v>547.0</v>
      </c>
      <c r="H7723" s="5">
        <v>26826.0</v>
      </c>
      <c r="I7723" s="1" t="s">
        <v>61</v>
      </c>
      <c r="J7723" s="1" t="s">
        <v>22</v>
      </c>
      <c r="K7723" s="1" t="s">
        <v>4</v>
      </c>
      <c r="L7723" s="1" t="s">
        <v>5</v>
      </c>
      <c r="M7723" s="1" t="s">
        <v>29</v>
      </c>
      <c r="N7723" s="1" t="s">
        <v>7</v>
      </c>
      <c r="O7723" s="6"/>
    </row>
    <row r="7724">
      <c r="A7724" s="5">
        <v>116380.0</v>
      </c>
      <c r="B7724" s="2">
        <v>46112.0</v>
      </c>
      <c r="C7724" s="1" t="s">
        <v>20</v>
      </c>
      <c r="D7724" s="7">
        <v>5310.0</v>
      </c>
      <c r="E7724" s="4">
        <v>46107.0</v>
      </c>
      <c r="F7724" s="5">
        <v>80.0</v>
      </c>
      <c r="G7724" s="5">
        <v>340.0</v>
      </c>
      <c r="H7724" s="5">
        <v>26691.0</v>
      </c>
      <c r="I7724" s="1" t="s">
        <v>61</v>
      </c>
      <c r="J7724" s="1" t="s">
        <v>22</v>
      </c>
      <c r="K7724" s="1" t="s">
        <v>4</v>
      </c>
      <c r="L7724" s="1" t="s">
        <v>5</v>
      </c>
      <c r="M7724" s="1" t="s">
        <v>29</v>
      </c>
      <c r="N7724" s="1" t="s">
        <v>7</v>
      </c>
      <c r="O7724" s="6"/>
    </row>
    <row r="7725">
      <c r="A7725" s="5">
        <v>116381.0</v>
      </c>
      <c r="B7725" s="2">
        <v>46112.0</v>
      </c>
      <c r="C7725" s="1" t="s">
        <v>20</v>
      </c>
      <c r="D7725" s="7">
        <v>5302.0</v>
      </c>
      <c r="E7725" s="4">
        <v>46107.0</v>
      </c>
      <c r="F7725" s="5">
        <v>20.0</v>
      </c>
      <c r="G7725" s="5">
        <v>547.0</v>
      </c>
      <c r="H7725" s="5">
        <v>10730.0</v>
      </c>
      <c r="I7725" s="1" t="s">
        <v>61</v>
      </c>
      <c r="J7725" s="1" t="s">
        <v>22</v>
      </c>
      <c r="K7725" s="1" t="s">
        <v>4</v>
      </c>
      <c r="L7725" s="1" t="s">
        <v>5</v>
      </c>
      <c r="M7725" s="1" t="s">
        <v>29</v>
      </c>
      <c r="N7725" s="1" t="s">
        <v>7</v>
      </c>
      <c r="O7725" s="6"/>
    </row>
    <row r="7726">
      <c r="A7726" s="5">
        <v>116381.0</v>
      </c>
      <c r="B7726" s="2">
        <v>46112.0</v>
      </c>
      <c r="C7726" s="1" t="s">
        <v>20</v>
      </c>
      <c r="D7726" s="7">
        <v>5311.0</v>
      </c>
      <c r="E7726" s="4">
        <v>46107.0</v>
      </c>
      <c r="F7726" s="5">
        <v>10.0</v>
      </c>
      <c r="G7726" s="5">
        <v>662.0</v>
      </c>
      <c r="H7726" s="5">
        <v>6493.0</v>
      </c>
      <c r="I7726" s="1" t="s">
        <v>61</v>
      </c>
      <c r="J7726" s="1" t="s">
        <v>22</v>
      </c>
      <c r="K7726" s="1" t="s">
        <v>4</v>
      </c>
      <c r="L7726" s="1" t="s">
        <v>5</v>
      </c>
      <c r="M7726" s="1" t="s">
        <v>29</v>
      </c>
      <c r="N7726" s="1" t="s">
        <v>7</v>
      </c>
      <c r="O7726" s="6"/>
    </row>
    <row r="7727">
      <c r="A7727" s="5">
        <v>116382.0</v>
      </c>
      <c r="B7727" s="2">
        <v>46112.0</v>
      </c>
      <c r="C7727" s="1" t="s">
        <v>20</v>
      </c>
      <c r="D7727" s="7">
        <v>5365.0</v>
      </c>
      <c r="E7727" s="4">
        <v>46107.0</v>
      </c>
      <c r="F7727" s="5">
        <v>10.0</v>
      </c>
      <c r="G7727" s="5">
        <v>1582.0</v>
      </c>
      <c r="H7727" s="5">
        <v>15510.0</v>
      </c>
      <c r="I7727" s="1" t="s">
        <v>61</v>
      </c>
      <c r="J7727" s="1" t="s">
        <v>22</v>
      </c>
      <c r="K7727" s="1" t="s">
        <v>4</v>
      </c>
      <c r="L7727" s="1" t="s">
        <v>5</v>
      </c>
      <c r="M7727" s="1" t="s">
        <v>29</v>
      </c>
      <c r="N7727" s="1" t="s">
        <v>7</v>
      </c>
      <c r="O7727" s="6"/>
    </row>
    <row r="7728">
      <c r="A7728" s="5">
        <v>116382.0</v>
      </c>
      <c r="B7728" s="2">
        <v>46112.0</v>
      </c>
      <c r="C7728" s="1" t="s">
        <v>20</v>
      </c>
      <c r="D7728" s="7">
        <v>5370.0</v>
      </c>
      <c r="E7728" s="4">
        <v>46107.0</v>
      </c>
      <c r="F7728" s="5">
        <v>10.0</v>
      </c>
      <c r="G7728" s="5">
        <v>2148.0</v>
      </c>
      <c r="H7728" s="5">
        <v>21055.0</v>
      </c>
      <c r="I7728" s="1" t="s">
        <v>61</v>
      </c>
      <c r="J7728" s="1" t="s">
        <v>22</v>
      </c>
      <c r="K7728" s="1" t="s">
        <v>4</v>
      </c>
      <c r="L7728" s="1" t="s">
        <v>5</v>
      </c>
      <c r="M7728" s="1" t="s">
        <v>29</v>
      </c>
      <c r="N7728" s="1" t="s">
        <v>7</v>
      </c>
      <c r="O7728" s="6"/>
    </row>
    <row r="7729">
      <c r="A7729" s="5">
        <v>116382.0</v>
      </c>
      <c r="B7729" s="2">
        <v>46112.0</v>
      </c>
      <c r="C7729" s="1" t="s">
        <v>20</v>
      </c>
      <c r="D7729" s="7">
        <v>5350.0</v>
      </c>
      <c r="E7729" s="4">
        <v>46107.0</v>
      </c>
      <c r="F7729" s="5">
        <v>20.0</v>
      </c>
      <c r="G7729" s="5">
        <v>1362.0</v>
      </c>
      <c r="H7729" s="5">
        <v>26690.0</v>
      </c>
      <c r="I7729" s="1" t="s">
        <v>61</v>
      </c>
      <c r="J7729" s="1" t="s">
        <v>22</v>
      </c>
      <c r="K7729" s="1" t="s">
        <v>4</v>
      </c>
      <c r="L7729" s="1" t="s">
        <v>5</v>
      </c>
      <c r="M7729" s="1" t="s">
        <v>29</v>
      </c>
      <c r="N7729" s="1" t="s">
        <v>7</v>
      </c>
      <c r="O7729" s="6"/>
    </row>
    <row r="7730">
      <c r="A7730" s="5">
        <v>116383.0</v>
      </c>
      <c r="B7730" s="2">
        <v>46112.0</v>
      </c>
      <c r="C7730" s="1" t="s">
        <v>745</v>
      </c>
      <c r="D7730" s="7">
        <v>124.0</v>
      </c>
      <c r="E7730" s="4">
        <v>46107.0</v>
      </c>
      <c r="F7730" s="5">
        <v>184.0</v>
      </c>
      <c r="G7730" s="5">
        <v>132.0</v>
      </c>
      <c r="H7730" s="5">
        <v>23892.0</v>
      </c>
      <c r="I7730" s="1" t="s">
        <v>21</v>
      </c>
      <c r="J7730" s="1" t="s">
        <v>221</v>
      </c>
      <c r="K7730" s="1" t="s">
        <v>111</v>
      </c>
      <c r="L7730" s="1" t="s">
        <v>5</v>
      </c>
      <c r="M7730" s="1" t="s">
        <v>23</v>
      </c>
      <c r="N7730" s="1" t="s">
        <v>7</v>
      </c>
      <c r="O7730" s="6"/>
    </row>
    <row r="7731">
      <c r="A7731" s="5">
        <v>116384.0</v>
      </c>
      <c r="B7731" s="2">
        <v>46112.0</v>
      </c>
      <c r="C7731" s="1" t="s">
        <v>745</v>
      </c>
      <c r="D7731" s="7">
        <v>360.0</v>
      </c>
      <c r="E7731" s="4">
        <v>46107.0</v>
      </c>
      <c r="F7731" s="5">
        <v>50.0</v>
      </c>
      <c r="G7731" s="5">
        <v>158.0</v>
      </c>
      <c r="H7731" s="5">
        <v>7763.0</v>
      </c>
      <c r="I7731" s="1" t="s">
        <v>229</v>
      </c>
      <c r="J7731" s="1" t="s">
        <v>221</v>
      </c>
      <c r="K7731" s="1" t="s">
        <v>111</v>
      </c>
      <c r="L7731" s="1" t="s">
        <v>5</v>
      </c>
      <c r="M7731" s="1" t="s">
        <v>23</v>
      </c>
      <c r="N7731" s="1" t="s">
        <v>7</v>
      </c>
      <c r="O7731" s="6"/>
    </row>
    <row r="7732">
      <c r="A7732" s="5">
        <v>116385.0</v>
      </c>
      <c r="B7732" s="2">
        <v>46112.0</v>
      </c>
      <c r="C7732" s="1" t="s">
        <v>745</v>
      </c>
      <c r="D7732" s="7">
        <v>147.0</v>
      </c>
      <c r="E7732" s="4">
        <v>46107.0</v>
      </c>
      <c r="F7732" s="5">
        <v>30.0</v>
      </c>
      <c r="G7732" s="5">
        <v>285.0</v>
      </c>
      <c r="H7732" s="5">
        <v>8384.0</v>
      </c>
      <c r="I7732" s="1" t="s">
        <v>21</v>
      </c>
      <c r="J7732" s="1" t="s">
        <v>221</v>
      </c>
      <c r="K7732" s="1" t="s">
        <v>111</v>
      </c>
      <c r="L7732" s="1" t="s">
        <v>5</v>
      </c>
      <c r="M7732" s="1" t="s">
        <v>23</v>
      </c>
      <c r="N7732" s="1" t="s">
        <v>7</v>
      </c>
      <c r="O7732" s="6"/>
    </row>
    <row r="7733">
      <c r="A7733" s="5">
        <v>116385.0</v>
      </c>
      <c r="B7733" s="2">
        <v>46112.0</v>
      </c>
      <c r="C7733" s="1" t="s">
        <v>745</v>
      </c>
      <c r="D7733" s="7">
        <v>144.0</v>
      </c>
      <c r="E7733" s="4">
        <v>46107.0</v>
      </c>
      <c r="F7733" s="5">
        <v>180.0</v>
      </c>
      <c r="G7733" s="5">
        <v>98.0</v>
      </c>
      <c r="H7733" s="5">
        <v>17274.0</v>
      </c>
      <c r="I7733" s="1" t="s">
        <v>21</v>
      </c>
      <c r="J7733" s="1" t="s">
        <v>221</v>
      </c>
      <c r="K7733" s="1" t="s">
        <v>111</v>
      </c>
      <c r="L7733" s="1" t="s">
        <v>5</v>
      </c>
      <c r="M7733" s="1" t="s">
        <v>23</v>
      </c>
      <c r="N7733" s="1" t="s">
        <v>7</v>
      </c>
      <c r="O7733" s="6"/>
    </row>
    <row r="7734">
      <c r="A7734" s="5">
        <v>116385.0</v>
      </c>
      <c r="B7734" s="2">
        <v>46112.0</v>
      </c>
      <c r="C7734" s="1" t="s">
        <v>745</v>
      </c>
      <c r="D7734" s="7">
        <v>145.0</v>
      </c>
      <c r="E7734" s="4">
        <v>46107.0</v>
      </c>
      <c r="F7734" s="5">
        <v>35.0</v>
      </c>
      <c r="G7734" s="5">
        <v>212.0</v>
      </c>
      <c r="H7734" s="5">
        <v>7278.0</v>
      </c>
      <c r="I7734" s="1" t="s">
        <v>21</v>
      </c>
      <c r="J7734" s="1" t="s">
        <v>221</v>
      </c>
      <c r="K7734" s="1" t="s">
        <v>111</v>
      </c>
      <c r="L7734" s="1" t="s">
        <v>5</v>
      </c>
      <c r="M7734" s="1" t="s">
        <v>23</v>
      </c>
      <c r="N7734" s="1" t="s">
        <v>7</v>
      </c>
      <c r="O7734" s="6"/>
    </row>
    <row r="7735">
      <c r="A7735" s="5">
        <v>116385.0</v>
      </c>
      <c r="B7735" s="2">
        <v>46112.0</v>
      </c>
      <c r="C7735" s="1" t="s">
        <v>745</v>
      </c>
      <c r="D7735" s="7">
        <v>129.0</v>
      </c>
      <c r="E7735" s="4">
        <v>46107.0</v>
      </c>
      <c r="F7735" s="5">
        <v>24.0</v>
      </c>
      <c r="G7735" s="5">
        <v>233.0</v>
      </c>
      <c r="H7735" s="5">
        <v>5488.0</v>
      </c>
      <c r="I7735" s="1" t="s">
        <v>21</v>
      </c>
      <c r="J7735" s="1" t="s">
        <v>221</v>
      </c>
      <c r="K7735" s="1" t="s">
        <v>111</v>
      </c>
      <c r="L7735" s="1" t="s">
        <v>5</v>
      </c>
      <c r="M7735" s="1" t="s">
        <v>23</v>
      </c>
      <c r="N7735" s="1" t="s">
        <v>7</v>
      </c>
      <c r="O7735" s="6"/>
    </row>
    <row r="7736">
      <c r="A7736" s="5">
        <v>116385.0</v>
      </c>
      <c r="B7736" s="2">
        <v>46112.0</v>
      </c>
      <c r="C7736" s="1" t="s">
        <v>745</v>
      </c>
      <c r="D7736" s="7">
        <v>341.0</v>
      </c>
      <c r="E7736" s="4">
        <v>46107.0</v>
      </c>
      <c r="F7736" s="5">
        <v>150.0</v>
      </c>
      <c r="G7736" s="5">
        <v>32.0</v>
      </c>
      <c r="H7736" s="5">
        <v>4694.0</v>
      </c>
      <c r="I7736" s="1" t="s">
        <v>229</v>
      </c>
      <c r="J7736" s="1" t="s">
        <v>221</v>
      </c>
      <c r="K7736" s="1" t="s">
        <v>111</v>
      </c>
      <c r="L7736" s="1" t="s">
        <v>5</v>
      </c>
      <c r="M7736" s="1" t="s">
        <v>23</v>
      </c>
      <c r="N7736" s="1" t="s">
        <v>7</v>
      </c>
      <c r="O7736" s="6"/>
    </row>
    <row r="7737">
      <c r="A7737" s="5">
        <v>116385.0</v>
      </c>
      <c r="B7737" s="2">
        <v>46112.0</v>
      </c>
      <c r="C7737" s="1" t="s">
        <v>745</v>
      </c>
      <c r="D7737" s="7">
        <v>103.0</v>
      </c>
      <c r="E7737" s="4">
        <v>46107.0</v>
      </c>
      <c r="F7737" s="5">
        <v>108.0</v>
      </c>
      <c r="G7737" s="5">
        <v>53.0</v>
      </c>
      <c r="H7737" s="5">
        <v>5590.0</v>
      </c>
      <c r="I7737" s="1" t="s">
        <v>21</v>
      </c>
      <c r="J7737" s="1" t="s">
        <v>221</v>
      </c>
      <c r="K7737" s="1" t="s">
        <v>111</v>
      </c>
      <c r="L7737" s="1" t="s">
        <v>5</v>
      </c>
      <c r="M7737" s="1" t="s">
        <v>23</v>
      </c>
      <c r="N7737" s="1" t="s">
        <v>7</v>
      </c>
      <c r="O7737" s="6"/>
    </row>
    <row r="7738">
      <c r="A7738" s="5">
        <v>116385.0</v>
      </c>
      <c r="B7738" s="2">
        <v>46112.0</v>
      </c>
      <c r="C7738" s="1" t="s">
        <v>745</v>
      </c>
      <c r="D7738" s="3" t="s">
        <v>333</v>
      </c>
      <c r="E7738" s="4">
        <v>46107.0</v>
      </c>
      <c r="F7738" s="5">
        <v>54.0</v>
      </c>
      <c r="G7738" s="5">
        <v>92.0</v>
      </c>
      <c r="H7738" s="5">
        <v>4871.0</v>
      </c>
      <c r="I7738" s="1" t="s">
        <v>21</v>
      </c>
      <c r="J7738" s="1" t="s">
        <v>221</v>
      </c>
      <c r="K7738" s="1" t="s">
        <v>111</v>
      </c>
      <c r="L7738" s="1" t="s">
        <v>5</v>
      </c>
      <c r="M7738" s="1" t="s">
        <v>23</v>
      </c>
      <c r="N7738" s="1" t="s">
        <v>7</v>
      </c>
      <c r="O7738" s="6"/>
    </row>
    <row r="7739">
      <c r="A7739" s="5">
        <v>116385.0</v>
      </c>
      <c r="B7739" s="2">
        <v>46112.0</v>
      </c>
      <c r="C7739" s="1" t="s">
        <v>745</v>
      </c>
      <c r="D7739" s="7">
        <v>342.0</v>
      </c>
      <c r="E7739" s="4">
        <v>46107.0</v>
      </c>
      <c r="F7739" s="5">
        <v>100.0</v>
      </c>
      <c r="G7739" s="5">
        <v>48.0</v>
      </c>
      <c r="H7739" s="5">
        <v>4694.0</v>
      </c>
      <c r="I7739" s="1" t="s">
        <v>229</v>
      </c>
      <c r="J7739" s="1" t="s">
        <v>221</v>
      </c>
      <c r="K7739" s="1" t="s">
        <v>111</v>
      </c>
      <c r="L7739" s="1" t="s">
        <v>5</v>
      </c>
      <c r="M7739" s="1" t="s">
        <v>23</v>
      </c>
      <c r="N7739" s="1" t="s">
        <v>7</v>
      </c>
      <c r="O7739" s="6"/>
    </row>
    <row r="7740">
      <c r="A7740" s="5">
        <v>116385.0</v>
      </c>
      <c r="B7740" s="2">
        <v>46112.0</v>
      </c>
      <c r="C7740" s="1" t="s">
        <v>745</v>
      </c>
      <c r="D7740" s="7">
        <v>121.0</v>
      </c>
      <c r="E7740" s="4">
        <v>46107.0</v>
      </c>
      <c r="F7740" s="5">
        <v>432.0</v>
      </c>
      <c r="G7740" s="5">
        <v>100.0</v>
      </c>
      <c r="H7740" s="5">
        <v>42270.0</v>
      </c>
      <c r="I7740" s="1" t="s">
        <v>21</v>
      </c>
      <c r="J7740" s="1" t="s">
        <v>221</v>
      </c>
      <c r="K7740" s="1" t="s">
        <v>111</v>
      </c>
      <c r="L7740" s="1" t="s">
        <v>5</v>
      </c>
      <c r="M7740" s="1" t="s">
        <v>23</v>
      </c>
      <c r="N7740" s="1" t="s">
        <v>7</v>
      </c>
      <c r="O7740" s="6"/>
    </row>
    <row r="7741">
      <c r="A7741" s="5">
        <v>116385.0</v>
      </c>
      <c r="B7741" s="2">
        <v>46112.0</v>
      </c>
      <c r="C7741" s="1" t="s">
        <v>745</v>
      </c>
      <c r="D7741" s="3" t="s">
        <v>34</v>
      </c>
      <c r="E7741" s="4">
        <v>46107.0</v>
      </c>
      <c r="F7741" s="5">
        <v>30.0</v>
      </c>
      <c r="G7741" s="5">
        <v>281.0</v>
      </c>
      <c r="H7741" s="5">
        <v>8271.0</v>
      </c>
      <c r="I7741" s="1" t="s">
        <v>21</v>
      </c>
      <c r="J7741" s="1" t="s">
        <v>221</v>
      </c>
      <c r="K7741" s="1" t="s">
        <v>111</v>
      </c>
      <c r="L7741" s="1" t="s">
        <v>5</v>
      </c>
      <c r="M7741" s="1" t="s">
        <v>23</v>
      </c>
      <c r="N7741" s="1" t="s">
        <v>7</v>
      </c>
      <c r="O7741" s="6"/>
    </row>
    <row r="7742">
      <c r="A7742" s="5">
        <v>116386.0</v>
      </c>
      <c r="B7742" s="2">
        <v>46112.0</v>
      </c>
      <c r="C7742" s="1" t="s">
        <v>1125</v>
      </c>
      <c r="D7742" s="7">
        <v>151.0</v>
      </c>
      <c r="E7742" s="4">
        <v>46107.0</v>
      </c>
      <c r="F7742" s="5">
        <v>140.0</v>
      </c>
      <c r="G7742" s="5">
        <v>143.0</v>
      </c>
      <c r="H7742" s="5">
        <v>19627.0</v>
      </c>
      <c r="I7742" s="1" t="s">
        <v>21</v>
      </c>
      <c r="J7742" s="1" t="s">
        <v>92</v>
      </c>
      <c r="K7742" s="1" t="s">
        <v>13</v>
      </c>
      <c r="L7742" s="1" t="s">
        <v>5</v>
      </c>
      <c r="M7742" s="1" t="s">
        <v>23</v>
      </c>
      <c r="N7742" s="1" t="s">
        <v>7</v>
      </c>
      <c r="O7742" s="6"/>
    </row>
    <row r="7743">
      <c r="A7743" s="5">
        <v>116388.0</v>
      </c>
      <c r="B7743" s="2">
        <v>46112.0</v>
      </c>
      <c r="C7743" s="1" t="s">
        <v>239</v>
      </c>
      <c r="D7743" s="7">
        <v>121.0</v>
      </c>
      <c r="E7743" s="4">
        <v>46107.0</v>
      </c>
      <c r="F7743" s="5">
        <v>324.0</v>
      </c>
      <c r="G7743" s="5">
        <v>100.0</v>
      </c>
      <c r="H7743" s="5">
        <v>31703.0</v>
      </c>
      <c r="I7743" s="1" t="s">
        <v>21</v>
      </c>
      <c r="J7743" s="1" t="s">
        <v>240</v>
      </c>
      <c r="K7743" s="1" t="s">
        <v>111</v>
      </c>
      <c r="L7743" s="1" t="s">
        <v>5</v>
      </c>
      <c r="M7743" s="1" t="s">
        <v>23</v>
      </c>
      <c r="N7743" s="1" t="s">
        <v>7</v>
      </c>
      <c r="O7743" s="6"/>
    </row>
    <row r="7744">
      <c r="A7744" s="5">
        <v>116388.0</v>
      </c>
      <c r="B7744" s="2">
        <v>46112.0</v>
      </c>
      <c r="C7744" s="1" t="s">
        <v>239</v>
      </c>
      <c r="D7744" s="7">
        <v>144.0</v>
      </c>
      <c r="E7744" s="4">
        <v>46107.0</v>
      </c>
      <c r="F7744" s="5">
        <v>270.0</v>
      </c>
      <c r="G7744" s="5">
        <v>98.0</v>
      </c>
      <c r="H7744" s="5">
        <v>25911.0</v>
      </c>
      <c r="I7744" s="1" t="s">
        <v>21</v>
      </c>
      <c r="J7744" s="1" t="s">
        <v>240</v>
      </c>
      <c r="K7744" s="1" t="s">
        <v>111</v>
      </c>
      <c r="L7744" s="1" t="s">
        <v>5</v>
      </c>
      <c r="M7744" s="1" t="s">
        <v>23</v>
      </c>
      <c r="N7744" s="1" t="s">
        <v>7</v>
      </c>
      <c r="O7744" s="6"/>
    </row>
    <row r="7745">
      <c r="A7745" s="5">
        <v>116388.0</v>
      </c>
      <c r="B7745" s="2">
        <v>46112.0</v>
      </c>
      <c r="C7745" s="1" t="s">
        <v>239</v>
      </c>
      <c r="D7745" s="7">
        <v>127.0</v>
      </c>
      <c r="E7745" s="4">
        <v>46107.0</v>
      </c>
      <c r="F7745" s="5">
        <v>66.0</v>
      </c>
      <c r="G7745" s="5">
        <v>114.0</v>
      </c>
      <c r="H7745" s="5">
        <v>7391.0</v>
      </c>
      <c r="I7745" s="1" t="s">
        <v>21</v>
      </c>
      <c r="J7745" s="1" t="s">
        <v>240</v>
      </c>
      <c r="K7745" s="1" t="s">
        <v>111</v>
      </c>
      <c r="L7745" s="1" t="s">
        <v>5</v>
      </c>
      <c r="M7745" s="1" t="s">
        <v>23</v>
      </c>
      <c r="N7745" s="1" t="s">
        <v>7</v>
      </c>
      <c r="O7745" s="6"/>
    </row>
    <row r="7746">
      <c r="A7746" s="5">
        <v>116388.0</v>
      </c>
      <c r="B7746" s="2">
        <v>46112.0</v>
      </c>
      <c r="C7746" s="1" t="s">
        <v>239</v>
      </c>
      <c r="D7746" s="7">
        <v>132.0</v>
      </c>
      <c r="E7746" s="4">
        <v>46107.0</v>
      </c>
      <c r="F7746" s="5">
        <v>13.0</v>
      </c>
      <c r="G7746" s="5">
        <v>308.0</v>
      </c>
      <c r="H7746" s="5">
        <v>3928.0</v>
      </c>
      <c r="I7746" s="1" t="s">
        <v>21</v>
      </c>
      <c r="J7746" s="1" t="s">
        <v>240</v>
      </c>
      <c r="K7746" s="1" t="s">
        <v>111</v>
      </c>
      <c r="L7746" s="1" t="s">
        <v>5</v>
      </c>
      <c r="M7746" s="1" t="s">
        <v>23</v>
      </c>
      <c r="N7746" s="1" t="s">
        <v>7</v>
      </c>
      <c r="O7746" s="6"/>
    </row>
    <row r="7747">
      <c r="A7747" s="5">
        <v>116388.0</v>
      </c>
      <c r="B7747" s="2">
        <v>46112.0</v>
      </c>
      <c r="C7747" s="1" t="s">
        <v>239</v>
      </c>
      <c r="D7747" s="3" t="s">
        <v>230</v>
      </c>
      <c r="E7747" s="4">
        <v>46107.0</v>
      </c>
      <c r="F7747" s="5">
        <v>108.0</v>
      </c>
      <c r="G7747" s="5">
        <v>66.0</v>
      </c>
      <c r="H7747" s="5">
        <v>6987.0</v>
      </c>
      <c r="I7747" s="1" t="s">
        <v>21</v>
      </c>
      <c r="J7747" s="1" t="s">
        <v>240</v>
      </c>
      <c r="K7747" s="1" t="s">
        <v>111</v>
      </c>
      <c r="L7747" s="1" t="s">
        <v>5</v>
      </c>
      <c r="M7747" s="1" t="s">
        <v>23</v>
      </c>
      <c r="N7747" s="1" t="s">
        <v>7</v>
      </c>
      <c r="O7747" s="6"/>
    </row>
    <row r="7748">
      <c r="A7748" s="5">
        <v>116388.0</v>
      </c>
      <c r="B7748" s="2">
        <v>46112.0</v>
      </c>
      <c r="C7748" s="1" t="s">
        <v>239</v>
      </c>
      <c r="D7748" s="3" t="s">
        <v>508</v>
      </c>
      <c r="E7748" s="4">
        <v>46107.0</v>
      </c>
      <c r="F7748" s="5">
        <v>60.0</v>
      </c>
      <c r="G7748" s="5">
        <v>81.0</v>
      </c>
      <c r="H7748" s="5">
        <v>4765.0</v>
      </c>
      <c r="I7748" s="1" t="s">
        <v>21</v>
      </c>
      <c r="J7748" s="1" t="s">
        <v>240</v>
      </c>
      <c r="K7748" s="1" t="s">
        <v>111</v>
      </c>
      <c r="L7748" s="1" t="s">
        <v>5</v>
      </c>
      <c r="M7748" s="1" t="s">
        <v>23</v>
      </c>
      <c r="N7748" s="1" t="s">
        <v>7</v>
      </c>
      <c r="O7748" s="6"/>
    </row>
    <row r="7749">
      <c r="A7749" s="5">
        <v>116389.0</v>
      </c>
      <c r="B7749" s="2">
        <v>46112.0</v>
      </c>
      <c r="C7749" s="1" t="s">
        <v>239</v>
      </c>
      <c r="D7749" s="3" t="s">
        <v>945</v>
      </c>
      <c r="E7749" s="4">
        <v>46107.0</v>
      </c>
      <c r="F7749" s="5">
        <v>150.0</v>
      </c>
      <c r="G7749" s="5">
        <v>115.0</v>
      </c>
      <c r="H7749" s="5">
        <v>16938.0</v>
      </c>
      <c r="I7749" s="1" t="s">
        <v>26</v>
      </c>
      <c r="J7749" s="1" t="s">
        <v>240</v>
      </c>
      <c r="K7749" s="1" t="s">
        <v>111</v>
      </c>
      <c r="L7749" s="1" t="s">
        <v>5</v>
      </c>
      <c r="M7749" s="1" t="s">
        <v>29</v>
      </c>
      <c r="N7749" s="1" t="s">
        <v>7</v>
      </c>
      <c r="O7749" s="6"/>
    </row>
    <row r="7750">
      <c r="A7750" s="5">
        <v>116389.0</v>
      </c>
      <c r="B7750" s="2">
        <v>46112.0</v>
      </c>
      <c r="C7750" s="1" t="s">
        <v>239</v>
      </c>
      <c r="D7750" s="3" t="s">
        <v>50</v>
      </c>
      <c r="E7750" s="4">
        <v>46107.0</v>
      </c>
      <c r="F7750" s="5">
        <v>280.0</v>
      </c>
      <c r="G7750" s="5">
        <v>318.0</v>
      </c>
      <c r="H7750" s="5">
        <v>87285.0</v>
      </c>
      <c r="I7750" s="1" t="s">
        <v>26</v>
      </c>
      <c r="J7750" s="1" t="s">
        <v>240</v>
      </c>
      <c r="K7750" s="1" t="s">
        <v>111</v>
      </c>
      <c r="L7750" s="1" t="s">
        <v>5</v>
      </c>
      <c r="M7750" s="1" t="s">
        <v>29</v>
      </c>
      <c r="N7750" s="1" t="s">
        <v>7</v>
      </c>
      <c r="O7750" s="6"/>
    </row>
    <row r="7751">
      <c r="A7751" s="5">
        <v>116389.0</v>
      </c>
      <c r="B7751" s="2">
        <v>46112.0</v>
      </c>
      <c r="C7751" s="1" t="s">
        <v>239</v>
      </c>
      <c r="D7751" s="3" t="s">
        <v>944</v>
      </c>
      <c r="E7751" s="4">
        <v>46107.0</v>
      </c>
      <c r="F7751" s="5">
        <v>50.0</v>
      </c>
      <c r="G7751" s="5">
        <v>115.0</v>
      </c>
      <c r="H7751" s="5">
        <v>5648.0</v>
      </c>
      <c r="I7751" s="1" t="s">
        <v>26</v>
      </c>
      <c r="J7751" s="1" t="s">
        <v>240</v>
      </c>
      <c r="K7751" s="1" t="s">
        <v>111</v>
      </c>
      <c r="L7751" s="1" t="s">
        <v>5</v>
      </c>
      <c r="M7751" s="1" t="s">
        <v>29</v>
      </c>
      <c r="N7751" s="1" t="s">
        <v>7</v>
      </c>
      <c r="O7751" s="6"/>
    </row>
    <row r="7752">
      <c r="A7752" s="5">
        <v>116389.0</v>
      </c>
      <c r="B7752" s="2">
        <v>46112.0</v>
      </c>
      <c r="C7752" s="1" t="s">
        <v>239</v>
      </c>
      <c r="D7752" s="3" t="s">
        <v>985</v>
      </c>
      <c r="E7752" s="4">
        <v>46107.0</v>
      </c>
      <c r="F7752" s="5">
        <v>50.0</v>
      </c>
      <c r="G7752" s="5">
        <v>115.0</v>
      </c>
      <c r="H7752" s="5">
        <v>5648.0</v>
      </c>
      <c r="I7752" s="1" t="s">
        <v>26</v>
      </c>
      <c r="J7752" s="1" t="s">
        <v>240</v>
      </c>
      <c r="K7752" s="1" t="s">
        <v>111</v>
      </c>
      <c r="L7752" s="1" t="s">
        <v>5</v>
      </c>
      <c r="M7752" s="1" t="s">
        <v>29</v>
      </c>
      <c r="N7752" s="1" t="s">
        <v>7</v>
      </c>
      <c r="O7752" s="6"/>
    </row>
    <row r="7753">
      <c r="A7753" s="5">
        <v>116390.0</v>
      </c>
      <c r="B7753" s="2">
        <v>46112.0</v>
      </c>
      <c r="C7753" s="1" t="s">
        <v>664</v>
      </c>
      <c r="D7753" s="3" t="s">
        <v>34</v>
      </c>
      <c r="E7753" s="4">
        <v>46107.0</v>
      </c>
      <c r="F7753" s="5">
        <v>30.0</v>
      </c>
      <c r="G7753" s="5">
        <v>281.0</v>
      </c>
      <c r="H7753" s="5">
        <v>8272.0</v>
      </c>
      <c r="I7753" s="1" t="s">
        <v>21</v>
      </c>
      <c r="J7753" s="1" t="s">
        <v>221</v>
      </c>
      <c r="K7753" s="1" t="s">
        <v>111</v>
      </c>
      <c r="L7753" s="1" t="s">
        <v>5</v>
      </c>
      <c r="M7753" s="1" t="s">
        <v>23</v>
      </c>
      <c r="N7753" s="1" t="s">
        <v>7</v>
      </c>
      <c r="O7753" s="6"/>
    </row>
    <row r="7754">
      <c r="A7754" s="5">
        <v>116390.0</v>
      </c>
      <c r="B7754" s="2">
        <v>46112.0</v>
      </c>
      <c r="C7754" s="1" t="s">
        <v>664</v>
      </c>
      <c r="D7754" s="7">
        <v>124.0</v>
      </c>
      <c r="E7754" s="4">
        <v>46107.0</v>
      </c>
      <c r="F7754" s="5">
        <v>184.0</v>
      </c>
      <c r="G7754" s="5">
        <v>132.0</v>
      </c>
      <c r="H7754" s="5">
        <v>23891.0</v>
      </c>
      <c r="I7754" s="1" t="s">
        <v>21</v>
      </c>
      <c r="J7754" s="1" t="s">
        <v>221</v>
      </c>
      <c r="K7754" s="1" t="s">
        <v>111</v>
      </c>
      <c r="L7754" s="1" t="s">
        <v>5</v>
      </c>
      <c r="M7754" s="1" t="s">
        <v>23</v>
      </c>
      <c r="N7754" s="1" t="s">
        <v>7</v>
      </c>
      <c r="O7754" s="6"/>
    </row>
    <row r="7755">
      <c r="A7755" s="5">
        <v>116390.0</v>
      </c>
      <c r="B7755" s="2">
        <v>46112.0</v>
      </c>
      <c r="C7755" s="1" t="s">
        <v>664</v>
      </c>
      <c r="D7755" s="7">
        <v>121.0</v>
      </c>
      <c r="E7755" s="4">
        <v>46107.0</v>
      </c>
      <c r="F7755" s="5">
        <v>216.0</v>
      </c>
      <c r="G7755" s="5">
        <v>100.0</v>
      </c>
      <c r="H7755" s="5">
        <v>21137.0</v>
      </c>
      <c r="I7755" s="1" t="s">
        <v>21</v>
      </c>
      <c r="J7755" s="1" t="s">
        <v>221</v>
      </c>
      <c r="K7755" s="1" t="s">
        <v>111</v>
      </c>
      <c r="L7755" s="1" t="s">
        <v>5</v>
      </c>
      <c r="M7755" s="1" t="s">
        <v>23</v>
      </c>
      <c r="N7755" s="1" t="s">
        <v>7</v>
      </c>
      <c r="O7755" s="6"/>
    </row>
    <row r="7756">
      <c r="A7756" s="5">
        <v>116390.0</v>
      </c>
      <c r="B7756" s="2">
        <v>46112.0</v>
      </c>
      <c r="C7756" s="1" t="s">
        <v>664</v>
      </c>
      <c r="D7756" s="7">
        <v>144.0</v>
      </c>
      <c r="E7756" s="4">
        <v>46107.0</v>
      </c>
      <c r="F7756" s="5">
        <v>270.0</v>
      </c>
      <c r="G7756" s="5">
        <v>98.0</v>
      </c>
      <c r="H7756" s="5">
        <v>25912.0</v>
      </c>
      <c r="I7756" s="1" t="s">
        <v>21</v>
      </c>
      <c r="J7756" s="1" t="s">
        <v>221</v>
      </c>
      <c r="K7756" s="1" t="s">
        <v>111</v>
      </c>
      <c r="L7756" s="1" t="s">
        <v>5</v>
      </c>
      <c r="M7756" s="1" t="s">
        <v>23</v>
      </c>
      <c r="N7756" s="1" t="s">
        <v>7</v>
      </c>
      <c r="O7756" s="6"/>
    </row>
    <row r="7757">
      <c r="A7757" s="5">
        <v>116391.0</v>
      </c>
      <c r="B7757" s="2">
        <v>46112.0</v>
      </c>
      <c r="C7757" s="1" t="s">
        <v>664</v>
      </c>
      <c r="D7757" s="7">
        <v>5306.0</v>
      </c>
      <c r="E7757" s="4">
        <v>46107.0</v>
      </c>
      <c r="F7757" s="5">
        <v>40.0</v>
      </c>
      <c r="G7757" s="5">
        <v>442.0</v>
      </c>
      <c r="H7757" s="5">
        <v>17319.0</v>
      </c>
      <c r="I7757" s="1" t="s">
        <v>61</v>
      </c>
      <c r="J7757" s="1" t="s">
        <v>221</v>
      </c>
      <c r="K7757" s="1" t="s">
        <v>111</v>
      </c>
      <c r="L7757" s="1" t="s">
        <v>5</v>
      </c>
      <c r="M7757" s="1" t="s">
        <v>29</v>
      </c>
      <c r="N7757" s="1" t="s">
        <v>7</v>
      </c>
      <c r="O7757" s="6"/>
    </row>
    <row r="7758">
      <c r="A7758" s="5">
        <v>116391.0</v>
      </c>
      <c r="B7758" s="2">
        <v>46112.0</v>
      </c>
      <c r="C7758" s="1" t="s">
        <v>664</v>
      </c>
      <c r="D7758" s="7">
        <v>5308.0</v>
      </c>
      <c r="E7758" s="4">
        <v>46107.0</v>
      </c>
      <c r="F7758" s="5">
        <v>48.0</v>
      </c>
      <c r="G7758" s="5">
        <v>531.0</v>
      </c>
      <c r="H7758" s="5">
        <v>24980.0</v>
      </c>
      <c r="I7758" s="1" t="s">
        <v>61</v>
      </c>
      <c r="J7758" s="1" t="s">
        <v>221</v>
      </c>
      <c r="K7758" s="1" t="s">
        <v>111</v>
      </c>
      <c r="L7758" s="1" t="s">
        <v>5</v>
      </c>
      <c r="M7758" s="1" t="s">
        <v>29</v>
      </c>
      <c r="N7758" s="1" t="s">
        <v>7</v>
      </c>
      <c r="O7758" s="6"/>
    </row>
    <row r="7759">
      <c r="A7759" s="5">
        <v>116392.0</v>
      </c>
      <c r="B7759" s="2">
        <v>46112.0</v>
      </c>
      <c r="C7759" s="1" t="s">
        <v>664</v>
      </c>
      <c r="D7759" s="7">
        <v>5310.0</v>
      </c>
      <c r="E7759" s="4">
        <v>46107.0</v>
      </c>
      <c r="F7759" s="5">
        <v>40.0</v>
      </c>
      <c r="G7759" s="5">
        <v>330.0</v>
      </c>
      <c r="H7759" s="5">
        <v>12945.0</v>
      </c>
      <c r="I7759" s="1" t="s">
        <v>61</v>
      </c>
      <c r="J7759" s="1" t="s">
        <v>221</v>
      </c>
      <c r="K7759" s="1" t="s">
        <v>111</v>
      </c>
      <c r="L7759" s="1" t="s">
        <v>5</v>
      </c>
      <c r="M7759" s="1" t="s">
        <v>29</v>
      </c>
      <c r="N7759" s="1" t="s">
        <v>7</v>
      </c>
      <c r="O7759" s="6"/>
    </row>
    <row r="7760">
      <c r="A7760" s="5">
        <v>116392.0</v>
      </c>
      <c r="B7760" s="2">
        <v>46112.0</v>
      </c>
      <c r="C7760" s="1" t="s">
        <v>664</v>
      </c>
      <c r="D7760" s="3" t="s">
        <v>681</v>
      </c>
      <c r="E7760" s="4">
        <v>46107.0</v>
      </c>
      <c r="F7760" s="5">
        <v>55.0</v>
      </c>
      <c r="G7760" s="5">
        <v>237.0</v>
      </c>
      <c r="H7760" s="5">
        <v>12772.0</v>
      </c>
      <c r="I7760" s="1" t="s">
        <v>61</v>
      </c>
      <c r="J7760" s="1" t="s">
        <v>221</v>
      </c>
      <c r="K7760" s="1" t="s">
        <v>111</v>
      </c>
      <c r="L7760" s="1" t="s">
        <v>5</v>
      </c>
      <c r="M7760" s="1" t="s">
        <v>29</v>
      </c>
      <c r="N7760" s="1" t="s">
        <v>7</v>
      </c>
      <c r="O7760" s="6"/>
    </row>
    <row r="7761">
      <c r="A7761" s="5">
        <v>116393.0</v>
      </c>
      <c r="B7761" s="2">
        <v>46112.0</v>
      </c>
      <c r="C7761" s="1" t="s">
        <v>664</v>
      </c>
      <c r="D7761" s="3" t="s">
        <v>514</v>
      </c>
      <c r="E7761" s="4">
        <v>46107.0</v>
      </c>
      <c r="F7761" s="5">
        <v>20.0</v>
      </c>
      <c r="G7761" s="5">
        <v>814.0</v>
      </c>
      <c r="H7761" s="5">
        <v>15953.0</v>
      </c>
      <c r="I7761" s="1" t="s">
        <v>61</v>
      </c>
      <c r="J7761" s="1" t="s">
        <v>221</v>
      </c>
      <c r="K7761" s="1" t="s">
        <v>111</v>
      </c>
      <c r="L7761" s="1" t="s">
        <v>5</v>
      </c>
      <c r="M7761" s="1" t="s">
        <v>29</v>
      </c>
      <c r="N7761" s="1" t="s">
        <v>7</v>
      </c>
      <c r="O7761" s="6"/>
    </row>
    <row r="7762">
      <c r="A7762" s="5">
        <v>116393.0</v>
      </c>
      <c r="B7762" s="2">
        <v>46112.0</v>
      </c>
      <c r="C7762" s="1" t="s">
        <v>664</v>
      </c>
      <c r="D7762" s="7">
        <v>5255.0</v>
      </c>
      <c r="E7762" s="4">
        <v>46107.0</v>
      </c>
      <c r="F7762" s="5">
        <v>6.0</v>
      </c>
      <c r="G7762" s="5">
        <v>1468.0</v>
      </c>
      <c r="H7762" s="5">
        <v>8633.0</v>
      </c>
      <c r="I7762" s="1" t="s">
        <v>61</v>
      </c>
      <c r="J7762" s="1" t="s">
        <v>221</v>
      </c>
      <c r="K7762" s="1" t="s">
        <v>111</v>
      </c>
      <c r="L7762" s="1" t="s">
        <v>5</v>
      </c>
      <c r="M7762" s="1" t="s">
        <v>29</v>
      </c>
      <c r="N7762" s="1" t="s">
        <v>7</v>
      </c>
      <c r="O7762" s="6"/>
    </row>
    <row r="7763">
      <c r="A7763" s="5">
        <v>116393.0</v>
      </c>
      <c r="B7763" s="2">
        <v>46112.0</v>
      </c>
      <c r="C7763" s="1" t="s">
        <v>664</v>
      </c>
      <c r="D7763" s="7">
        <v>5320.0</v>
      </c>
      <c r="E7763" s="4">
        <v>46107.0</v>
      </c>
      <c r="F7763" s="5">
        <v>20.0</v>
      </c>
      <c r="G7763" s="5">
        <v>540.0</v>
      </c>
      <c r="H7763" s="5">
        <v>10583.0</v>
      </c>
      <c r="I7763" s="1" t="s">
        <v>61</v>
      </c>
      <c r="J7763" s="1" t="s">
        <v>221</v>
      </c>
      <c r="K7763" s="1" t="s">
        <v>111</v>
      </c>
      <c r="L7763" s="1" t="s">
        <v>5</v>
      </c>
      <c r="M7763" s="1" t="s">
        <v>29</v>
      </c>
      <c r="N7763" s="1" t="s">
        <v>7</v>
      </c>
      <c r="O7763" s="6"/>
    </row>
    <row r="7764">
      <c r="A7764" s="5">
        <v>116394.0</v>
      </c>
      <c r="B7764" s="2">
        <v>46112.0</v>
      </c>
      <c r="C7764" s="1" t="s">
        <v>664</v>
      </c>
      <c r="D7764" s="3" t="s">
        <v>681</v>
      </c>
      <c r="E7764" s="4">
        <v>46107.0</v>
      </c>
      <c r="F7764" s="5">
        <v>110.0</v>
      </c>
      <c r="G7764" s="5">
        <v>237.0</v>
      </c>
      <c r="H7764" s="5">
        <v>25544.0</v>
      </c>
      <c r="I7764" s="1" t="s">
        <v>61</v>
      </c>
      <c r="J7764" s="1" t="s">
        <v>221</v>
      </c>
      <c r="K7764" s="1" t="s">
        <v>111</v>
      </c>
      <c r="L7764" s="1" t="s">
        <v>5</v>
      </c>
      <c r="M7764" s="1" t="s">
        <v>29</v>
      </c>
      <c r="N7764" s="1" t="s">
        <v>7</v>
      </c>
      <c r="O7764" s="6"/>
    </row>
    <row r="7765">
      <c r="A7765" s="5">
        <v>116395.0</v>
      </c>
      <c r="B7765" s="2">
        <v>46112.0</v>
      </c>
      <c r="C7765" s="1" t="s">
        <v>664</v>
      </c>
      <c r="D7765" s="3" t="s">
        <v>514</v>
      </c>
      <c r="E7765" s="4">
        <v>46107.0</v>
      </c>
      <c r="F7765" s="5">
        <v>4.0</v>
      </c>
      <c r="G7765" s="5">
        <v>857.0</v>
      </c>
      <c r="H7765" s="5">
        <v>3358.0</v>
      </c>
      <c r="I7765" s="1" t="s">
        <v>61</v>
      </c>
      <c r="J7765" s="1" t="s">
        <v>221</v>
      </c>
      <c r="K7765" s="1" t="s">
        <v>111</v>
      </c>
      <c r="L7765" s="1" t="s">
        <v>5</v>
      </c>
      <c r="M7765" s="1" t="s">
        <v>29</v>
      </c>
      <c r="N7765" s="1" t="s">
        <v>7</v>
      </c>
      <c r="O7765" s="6"/>
    </row>
    <row r="7766">
      <c r="A7766" s="5">
        <v>116396.0</v>
      </c>
      <c r="B7766" s="2">
        <v>46112.0</v>
      </c>
      <c r="C7766" s="1" t="s">
        <v>24</v>
      </c>
      <c r="D7766" s="3" t="s">
        <v>325</v>
      </c>
      <c r="E7766" s="4">
        <v>46107.0</v>
      </c>
      <c r="F7766" s="5">
        <v>28.0</v>
      </c>
      <c r="G7766" s="5">
        <v>787.0</v>
      </c>
      <c r="H7766" s="5">
        <v>21603.0</v>
      </c>
      <c r="I7766" s="1" t="s">
        <v>21</v>
      </c>
      <c r="J7766" s="1" t="s">
        <v>27</v>
      </c>
      <c r="K7766" s="1" t="s">
        <v>28</v>
      </c>
      <c r="L7766" s="1" t="s">
        <v>5</v>
      </c>
      <c r="M7766" s="1" t="s">
        <v>23</v>
      </c>
      <c r="N7766" s="1" t="s">
        <v>7</v>
      </c>
      <c r="O7766" s="6"/>
    </row>
    <row r="7767">
      <c r="A7767" s="5">
        <v>116396.0</v>
      </c>
      <c r="B7767" s="2">
        <v>46112.0</v>
      </c>
      <c r="C7767" s="1" t="s">
        <v>24</v>
      </c>
      <c r="D7767" s="3" t="s">
        <v>327</v>
      </c>
      <c r="E7767" s="4">
        <v>46107.0</v>
      </c>
      <c r="F7767" s="5">
        <v>60.0</v>
      </c>
      <c r="G7767" s="5">
        <v>346.0</v>
      </c>
      <c r="H7767" s="5">
        <v>20324.0</v>
      </c>
      <c r="I7767" s="1" t="s">
        <v>21</v>
      </c>
      <c r="J7767" s="1" t="s">
        <v>27</v>
      </c>
      <c r="K7767" s="1" t="s">
        <v>28</v>
      </c>
      <c r="L7767" s="1" t="s">
        <v>5</v>
      </c>
      <c r="M7767" s="1" t="s">
        <v>23</v>
      </c>
      <c r="N7767" s="1" t="s">
        <v>7</v>
      </c>
      <c r="O7767" s="6"/>
    </row>
    <row r="7768">
      <c r="A7768" s="5">
        <v>116397.0</v>
      </c>
      <c r="B7768" s="2">
        <v>46112.0</v>
      </c>
      <c r="C7768" s="1" t="s">
        <v>24</v>
      </c>
      <c r="D7768" s="3" t="s">
        <v>38</v>
      </c>
      <c r="E7768" s="4">
        <v>46107.0</v>
      </c>
      <c r="F7768" s="5">
        <v>60.0</v>
      </c>
      <c r="G7768" s="5">
        <v>234.0</v>
      </c>
      <c r="H7768" s="5">
        <v>13775.0</v>
      </c>
      <c r="I7768" s="1" t="s">
        <v>21</v>
      </c>
      <c r="J7768" s="1" t="s">
        <v>27</v>
      </c>
      <c r="K7768" s="1" t="s">
        <v>28</v>
      </c>
      <c r="L7768" s="1" t="s">
        <v>5</v>
      </c>
      <c r="M7768" s="1" t="s">
        <v>23</v>
      </c>
      <c r="N7768" s="1" t="s">
        <v>7</v>
      </c>
      <c r="O7768" s="6"/>
    </row>
    <row r="7769">
      <c r="A7769" s="5">
        <v>116397.0</v>
      </c>
      <c r="B7769" s="2">
        <v>46112.0</v>
      </c>
      <c r="C7769" s="1" t="s">
        <v>24</v>
      </c>
      <c r="D7769" s="3" t="s">
        <v>120</v>
      </c>
      <c r="E7769" s="4">
        <v>46107.0</v>
      </c>
      <c r="F7769" s="5">
        <v>22.0</v>
      </c>
      <c r="G7769" s="5">
        <v>277.0</v>
      </c>
      <c r="H7769" s="5">
        <v>5983.0</v>
      </c>
      <c r="I7769" s="1" t="s">
        <v>21</v>
      </c>
      <c r="J7769" s="1" t="s">
        <v>27</v>
      </c>
      <c r="K7769" s="1" t="s">
        <v>28</v>
      </c>
      <c r="L7769" s="1" t="s">
        <v>5</v>
      </c>
      <c r="M7769" s="1" t="s">
        <v>23</v>
      </c>
      <c r="N7769" s="1" t="s">
        <v>7</v>
      </c>
      <c r="O7769" s="6"/>
    </row>
    <row r="7770">
      <c r="A7770" s="5">
        <v>116397.0</v>
      </c>
      <c r="B7770" s="2">
        <v>46112.0</v>
      </c>
      <c r="C7770" s="1" t="s">
        <v>24</v>
      </c>
      <c r="D7770" s="3" t="s">
        <v>39</v>
      </c>
      <c r="E7770" s="4">
        <v>46107.0</v>
      </c>
      <c r="F7770" s="5">
        <v>12.0</v>
      </c>
      <c r="G7770" s="5">
        <v>910.0</v>
      </c>
      <c r="H7770" s="5">
        <v>10704.0</v>
      </c>
      <c r="I7770" s="1" t="s">
        <v>21</v>
      </c>
      <c r="J7770" s="1" t="s">
        <v>27</v>
      </c>
      <c r="K7770" s="1" t="s">
        <v>28</v>
      </c>
      <c r="L7770" s="1" t="s">
        <v>5</v>
      </c>
      <c r="M7770" s="1" t="s">
        <v>23</v>
      </c>
      <c r="N7770" s="1" t="s">
        <v>7</v>
      </c>
      <c r="O7770" s="6"/>
    </row>
    <row r="7771">
      <c r="A7771" s="5">
        <v>116397.0</v>
      </c>
      <c r="B7771" s="2">
        <v>46112.0</v>
      </c>
      <c r="C7771" s="1" t="s">
        <v>24</v>
      </c>
      <c r="D7771" s="7">
        <v>144.0</v>
      </c>
      <c r="E7771" s="4">
        <v>46107.0</v>
      </c>
      <c r="F7771" s="5">
        <v>270.0</v>
      </c>
      <c r="G7771" s="5">
        <v>98.0</v>
      </c>
      <c r="H7771" s="5">
        <v>25911.0</v>
      </c>
      <c r="I7771" s="1" t="s">
        <v>21</v>
      </c>
      <c r="J7771" s="1" t="s">
        <v>27</v>
      </c>
      <c r="K7771" s="1" t="s">
        <v>28</v>
      </c>
      <c r="L7771" s="1" t="s">
        <v>5</v>
      </c>
      <c r="M7771" s="1" t="s">
        <v>23</v>
      </c>
      <c r="N7771" s="1" t="s">
        <v>7</v>
      </c>
      <c r="O7771" s="6"/>
    </row>
    <row r="7772">
      <c r="A7772" s="5">
        <v>116397.0</v>
      </c>
      <c r="B7772" s="2">
        <v>46112.0</v>
      </c>
      <c r="C7772" s="1" t="s">
        <v>24</v>
      </c>
      <c r="D7772" s="7">
        <v>3272.0</v>
      </c>
      <c r="E7772" s="4">
        <v>46107.0</v>
      </c>
      <c r="F7772" s="5">
        <v>500.0</v>
      </c>
      <c r="G7772" s="5">
        <v>35.0</v>
      </c>
      <c r="H7772" s="5">
        <v>16936.0</v>
      </c>
      <c r="I7772" s="1" t="s">
        <v>229</v>
      </c>
      <c r="J7772" s="1" t="s">
        <v>27</v>
      </c>
      <c r="K7772" s="1" t="s">
        <v>28</v>
      </c>
      <c r="L7772" s="1" t="s">
        <v>5</v>
      </c>
      <c r="M7772" s="1" t="s">
        <v>23</v>
      </c>
      <c r="N7772" s="1" t="s">
        <v>7</v>
      </c>
      <c r="O7772" s="6"/>
    </row>
    <row r="7773">
      <c r="A7773" s="5">
        <v>116397.0</v>
      </c>
      <c r="B7773" s="2">
        <v>46112.0</v>
      </c>
      <c r="C7773" s="1" t="s">
        <v>24</v>
      </c>
      <c r="D7773" s="7">
        <v>150.0</v>
      </c>
      <c r="E7773" s="4">
        <v>46107.0</v>
      </c>
      <c r="F7773" s="5">
        <v>28.0</v>
      </c>
      <c r="G7773" s="5">
        <v>647.0</v>
      </c>
      <c r="H7773" s="5">
        <v>17757.0</v>
      </c>
      <c r="I7773" s="1" t="s">
        <v>21</v>
      </c>
      <c r="J7773" s="1" t="s">
        <v>27</v>
      </c>
      <c r="K7773" s="1" t="s">
        <v>28</v>
      </c>
      <c r="L7773" s="1" t="s">
        <v>5</v>
      </c>
      <c r="M7773" s="1" t="s">
        <v>23</v>
      </c>
      <c r="N7773" s="1" t="s">
        <v>7</v>
      </c>
      <c r="O7773" s="6"/>
    </row>
    <row r="7774">
      <c r="A7774" s="5">
        <v>116397.0</v>
      </c>
      <c r="B7774" s="2">
        <v>46112.0</v>
      </c>
      <c r="C7774" s="1" t="s">
        <v>24</v>
      </c>
      <c r="D7774" s="7">
        <v>105.0</v>
      </c>
      <c r="E7774" s="4">
        <v>46107.0</v>
      </c>
      <c r="F7774" s="5">
        <v>96.0</v>
      </c>
      <c r="G7774" s="5">
        <v>282.0</v>
      </c>
      <c r="H7774" s="5">
        <v>26555.0</v>
      </c>
      <c r="I7774" s="1" t="s">
        <v>21</v>
      </c>
      <c r="J7774" s="1" t="s">
        <v>27</v>
      </c>
      <c r="K7774" s="1" t="s">
        <v>28</v>
      </c>
      <c r="L7774" s="1" t="s">
        <v>5</v>
      </c>
      <c r="M7774" s="1" t="s">
        <v>23</v>
      </c>
      <c r="N7774" s="1" t="s">
        <v>7</v>
      </c>
      <c r="O7774" s="6"/>
    </row>
    <row r="7775">
      <c r="A7775" s="5">
        <v>116397.0</v>
      </c>
      <c r="B7775" s="2">
        <v>46112.0</v>
      </c>
      <c r="C7775" s="1" t="s">
        <v>24</v>
      </c>
      <c r="D7775" s="7">
        <v>115.0</v>
      </c>
      <c r="E7775" s="4">
        <v>46107.0</v>
      </c>
      <c r="F7775" s="5">
        <v>51.0</v>
      </c>
      <c r="G7775" s="5">
        <v>84.0</v>
      </c>
      <c r="H7775" s="5">
        <v>4176.0</v>
      </c>
      <c r="I7775" s="1" t="s">
        <v>21</v>
      </c>
      <c r="J7775" s="1" t="s">
        <v>27</v>
      </c>
      <c r="K7775" s="1" t="s">
        <v>28</v>
      </c>
      <c r="L7775" s="1" t="s">
        <v>5</v>
      </c>
      <c r="M7775" s="1" t="s">
        <v>23</v>
      </c>
      <c r="N7775" s="1" t="s">
        <v>7</v>
      </c>
      <c r="O7775" s="6"/>
    </row>
    <row r="7776">
      <c r="A7776" s="5">
        <v>116397.0</v>
      </c>
      <c r="B7776" s="2">
        <v>46112.0</v>
      </c>
      <c r="C7776" s="1" t="s">
        <v>24</v>
      </c>
      <c r="D7776" s="7">
        <v>118.0</v>
      </c>
      <c r="E7776" s="4">
        <v>46107.0</v>
      </c>
      <c r="F7776" s="5">
        <v>153.0</v>
      </c>
      <c r="G7776" s="5">
        <v>58.0</v>
      </c>
      <c r="H7776" s="5">
        <v>8682.0</v>
      </c>
      <c r="I7776" s="1" t="s">
        <v>21</v>
      </c>
      <c r="J7776" s="1" t="s">
        <v>27</v>
      </c>
      <c r="K7776" s="1" t="s">
        <v>28</v>
      </c>
      <c r="L7776" s="1" t="s">
        <v>5</v>
      </c>
      <c r="M7776" s="1" t="s">
        <v>23</v>
      </c>
      <c r="N7776" s="1" t="s">
        <v>7</v>
      </c>
      <c r="O7776" s="6"/>
    </row>
    <row r="7777">
      <c r="A7777" s="5">
        <v>116397.0</v>
      </c>
      <c r="B7777" s="2">
        <v>46112.0</v>
      </c>
      <c r="C7777" s="1" t="s">
        <v>24</v>
      </c>
      <c r="D7777" s="3" t="s">
        <v>96</v>
      </c>
      <c r="E7777" s="4">
        <v>46107.0</v>
      </c>
      <c r="F7777" s="5">
        <v>48.0</v>
      </c>
      <c r="G7777" s="5">
        <v>323.0</v>
      </c>
      <c r="H7777" s="5">
        <v>15175.0</v>
      </c>
      <c r="I7777" s="1" t="s">
        <v>21</v>
      </c>
      <c r="J7777" s="1" t="s">
        <v>27</v>
      </c>
      <c r="K7777" s="1" t="s">
        <v>28</v>
      </c>
      <c r="L7777" s="1" t="s">
        <v>5</v>
      </c>
      <c r="M7777" s="1" t="s">
        <v>23</v>
      </c>
      <c r="N7777" s="1" t="s">
        <v>7</v>
      </c>
      <c r="O7777" s="6"/>
    </row>
    <row r="7778">
      <c r="A7778" s="5">
        <v>203912.0</v>
      </c>
      <c r="B7778" s="2">
        <v>46112.0</v>
      </c>
      <c r="C7778" s="1" t="s">
        <v>567</v>
      </c>
      <c r="D7778" s="3" t="s">
        <v>500</v>
      </c>
      <c r="E7778" s="4">
        <v>46107.0</v>
      </c>
      <c r="F7778" s="5">
        <v>50.0</v>
      </c>
      <c r="G7778" s="5">
        <v>22.0</v>
      </c>
      <c r="H7778" s="5">
        <v>1070.0</v>
      </c>
      <c r="I7778" s="1" t="s">
        <v>71</v>
      </c>
      <c r="J7778" s="1" t="s">
        <v>568</v>
      </c>
      <c r="K7778" s="1" t="s">
        <v>13</v>
      </c>
      <c r="L7778" s="1" t="s">
        <v>5</v>
      </c>
      <c r="M7778" s="1" t="s">
        <v>6</v>
      </c>
      <c r="N7778" s="1" t="s">
        <v>7</v>
      </c>
      <c r="O7778" s="6"/>
    </row>
    <row r="7779">
      <c r="A7779" s="5">
        <v>203912.0</v>
      </c>
      <c r="B7779" s="2">
        <v>46112.0</v>
      </c>
      <c r="C7779" s="1" t="s">
        <v>567</v>
      </c>
      <c r="D7779" s="3" t="s">
        <v>603</v>
      </c>
      <c r="E7779" s="4">
        <v>46107.0</v>
      </c>
      <c r="F7779" s="5">
        <v>30.0</v>
      </c>
      <c r="G7779" s="5">
        <v>31.0</v>
      </c>
      <c r="H7779" s="5">
        <v>914.0</v>
      </c>
      <c r="I7779" s="1" t="s">
        <v>71</v>
      </c>
      <c r="J7779" s="1" t="s">
        <v>568</v>
      </c>
      <c r="K7779" s="1" t="s">
        <v>13</v>
      </c>
      <c r="L7779" s="1" t="s">
        <v>5</v>
      </c>
      <c r="M7779" s="1" t="s">
        <v>6</v>
      </c>
      <c r="N7779" s="1" t="s">
        <v>7</v>
      </c>
      <c r="O7779" s="6"/>
    </row>
    <row r="7780">
      <c r="A7780" s="5">
        <v>203912.0</v>
      </c>
      <c r="B7780" s="2">
        <v>46112.0</v>
      </c>
      <c r="C7780" s="1" t="s">
        <v>567</v>
      </c>
      <c r="D7780" s="3" t="s">
        <v>485</v>
      </c>
      <c r="E7780" s="4">
        <v>46107.0</v>
      </c>
      <c r="F7780" s="5">
        <v>30.0</v>
      </c>
      <c r="G7780" s="5">
        <v>34.0</v>
      </c>
      <c r="H7780" s="5">
        <v>1014.0</v>
      </c>
      <c r="I7780" s="1" t="s">
        <v>71</v>
      </c>
      <c r="J7780" s="1" t="s">
        <v>568</v>
      </c>
      <c r="K7780" s="1" t="s">
        <v>13</v>
      </c>
      <c r="L7780" s="1" t="s">
        <v>5</v>
      </c>
      <c r="M7780" s="1" t="s">
        <v>6</v>
      </c>
      <c r="N7780" s="1" t="s">
        <v>7</v>
      </c>
      <c r="O7780" s="6"/>
    </row>
    <row r="7781">
      <c r="A7781" s="5">
        <v>203912.0</v>
      </c>
      <c r="B7781" s="2">
        <v>46112.0</v>
      </c>
      <c r="C7781" s="1" t="s">
        <v>567</v>
      </c>
      <c r="D7781" s="3" t="s">
        <v>489</v>
      </c>
      <c r="E7781" s="4">
        <v>46107.0</v>
      </c>
      <c r="F7781" s="5">
        <v>50.0</v>
      </c>
      <c r="G7781" s="5">
        <v>53.0</v>
      </c>
      <c r="H7781" s="5">
        <v>2600.0</v>
      </c>
      <c r="I7781" s="1" t="s">
        <v>71</v>
      </c>
      <c r="J7781" s="1" t="s">
        <v>568</v>
      </c>
      <c r="K7781" s="1" t="s">
        <v>13</v>
      </c>
      <c r="L7781" s="1" t="s">
        <v>5</v>
      </c>
      <c r="M7781" s="1" t="s">
        <v>6</v>
      </c>
      <c r="N7781" s="1" t="s">
        <v>7</v>
      </c>
      <c r="O7781" s="6"/>
    </row>
    <row r="7782">
      <c r="A7782" s="5">
        <v>203912.0</v>
      </c>
      <c r="B7782" s="2">
        <v>46112.0</v>
      </c>
      <c r="C7782" s="1" t="s">
        <v>567</v>
      </c>
      <c r="D7782" s="3" t="s">
        <v>190</v>
      </c>
      <c r="E7782" s="4">
        <v>46107.0</v>
      </c>
      <c r="F7782" s="5">
        <v>10.0</v>
      </c>
      <c r="G7782" s="5">
        <v>99.0</v>
      </c>
      <c r="H7782" s="5">
        <v>971.0</v>
      </c>
      <c r="I7782" s="1" t="s">
        <v>71</v>
      </c>
      <c r="J7782" s="1" t="s">
        <v>568</v>
      </c>
      <c r="K7782" s="1" t="s">
        <v>13</v>
      </c>
      <c r="L7782" s="1" t="s">
        <v>5</v>
      </c>
      <c r="M7782" s="1" t="s">
        <v>6</v>
      </c>
      <c r="N7782" s="1" t="s">
        <v>7</v>
      </c>
      <c r="O7782" s="6"/>
    </row>
    <row r="7783">
      <c r="A7783" s="5">
        <v>203912.0</v>
      </c>
      <c r="B7783" s="2">
        <v>46112.0</v>
      </c>
      <c r="C7783" s="1" t="s">
        <v>567</v>
      </c>
      <c r="D7783" s="3" t="s">
        <v>158</v>
      </c>
      <c r="E7783" s="4">
        <v>46107.0</v>
      </c>
      <c r="F7783" s="5">
        <v>120.0</v>
      </c>
      <c r="G7783" s="5">
        <v>229.0</v>
      </c>
      <c r="H7783" s="5">
        <v>26897.0</v>
      </c>
      <c r="I7783" s="1" t="s">
        <v>75</v>
      </c>
      <c r="J7783" s="1" t="s">
        <v>568</v>
      </c>
      <c r="K7783" s="1" t="s">
        <v>13</v>
      </c>
      <c r="L7783" s="1" t="s">
        <v>5</v>
      </c>
      <c r="M7783" s="1" t="s">
        <v>6</v>
      </c>
      <c r="N7783" s="1" t="s">
        <v>7</v>
      </c>
      <c r="O7783" s="6"/>
    </row>
    <row r="7784">
      <c r="A7784" s="5">
        <v>203912.0</v>
      </c>
      <c r="B7784" s="2">
        <v>46112.0</v>
      </c>
      <c r="C7784" s="1" t="s">
        <v>567</v>
      </c>
      <c r="D7784" s="3" t="s">
        <v>294</v>
      </c>
      <c r="E7784" s="4">
        <v>46107.0</v>
      </c>
      <c r="F7784" s="5">
        <v>40.0</v>
      </c>
      <c r="G7784" s="5">
        <v>355.0</v>
      </c>
      <c r="H7784" s="5">
        <v>13922.0</v>
      </c>
      <c r="I7784" s="1" t="s">
        <v>75</v>
      </c>
      <c r="J7784" s="1" t="s">
        <v>568</v>
      </c>
      <c r="K7784" s="1" t="s">
        <v>13</v>
      </c>
      <c r="L7784" s="1" t="s">
        <v>5</v>
      </c>
      <c r="M7784" s="1" t="s">
        <v>6</v>
      </c>
      <c r="N7784" s="1" t="s">
        <v>7</v>
      </c>
      <c r="O7784" s="6"/>
    </row>
    <row r="7785">
      <c r="A7785" s="5">
        <v>203912.0</v>
      </c>
      <c r="B7785" s="2">
        <v>46112.0</v>
      </c>
      <c r="C7785" s="1" t="s">
        <v>567</v>
      </c>
      <c r="D7785" s="3" t="s">
        <v>358</v>
      </c>
      <c r="E7785" s="4">
        <v>46107.0</v>
      </c>
      <c r="F7785" s="5">
        <v>10.0</v>
      </c>
      <c r="G7785" s="5">
        <v>841.0</v>
      </c>
      <c r="H7785" s="5">
        <v>8245.0</v>
      </c>
      <c r="I7785" s="1" t="s">
        <v>75</v>
      </c>
      <c r="J7785" s="1" t="s">
        <v>568</v>
      </c>
      <c r="K7785" s="1" t="s">
        <v>13</v>
      </c>
      <c r="L7785" s="1" t="s">
        <v>5</v>
      </c>
      <c r="M7785" s="1" t="s">
        <v>6</v>
      </c>
      <c r="N7785" s="1" t="s">
        <v>7</v>
      </c>
      <c r="O7785" s="6"/>
    </row>
    <row r="7786">
      <c r="A7786" s="5">
        <v>203912.0</v>
      </c>
      <c r="B7786" s="2">
        <v>46112.0</v>
      </c>
      <c r="C7786" s="1" t="s">
        <v>567</v>
      </c>
      <c r="D7786" s="3" t="s">
        <v>494</v>
      </c>
      <c r="E7786" s="4">
        <v>46107.0</v>
      </c>
      <c r="F7786" s="5">
        <v>80.0</v>
      </c>
      <c r="G7786" s="5">
        <v>19.0</v>
      </c>
      <c r="H7786" s="5">
        <v>1515.0</v>
      </c>
      <c r="I7786" s="1" t="s">
        <v>71</v>
      </c>
      <c r="J7786" s="1" t="s">
        <v>568</v>
      </c>
      <c r="K7786" s="1" t="s">
        <v>13</v>
      </c>
      <c r="L7786" s="1" t="s">
        <v>5</v>
      </c>
      <c r="M7786" s="1" t="s">
        <v>6</v>
      </c>
      <c r="N7786" s="1" t="s">
        <v>7</v>
      </c>
      <c r="O7786" s="6"/>
    </row>
    <row r="7787">
      <c r="A7787" s="5">
        <v>203913.0</v>
      </c>
      <c r="B7787" s="2">
        <v>46112.0</v>
      </c>
      <c r="C7787" s="1" t="s">
        <v>24</v>
      </c>
      <c r="D7787" s="3" t="s">
        <v>293</v>
      </c>
      <c r="E7787" s="4">
        <v>46107.0</v>
      </c>
      <c r="F7787" s="5">
        <v>25000.0</v>
      </c>
      <c r="G7787" s="5">
        <v>3.0</v>
      </c>
      <c r="H7787" s="5">
        <v>73019.0</v>
      </c>
      <c r="I7787" s="1" t="s">
        <v>75</v>
      </c>
      <c r="J7787" s="1" t="s">
        <v>27</v>
      </c>
      <c r="K7787" s="1" t="s">
        <v>28</v>
      </c>
      <c r="L7787" s="1" t="s">
        <v>5</v>
      </c>
      <c r="M7787" s="1" t="s">
        <v>6</v>
      </c>
      <c r="N7787" s="1" t="s">
        <v>7</v>
      </c>
      <c r="O7787" s="6"/>
    </row>
    <row r="7788">
      <c r="A7788" s="5">
        <v>203914.0</v>
      </c>
      <c r="B7788" s="2">
        <v>46112.0</v>
      </c>
      <c r="C7788" s="1" t="s">
        <v>149</v>
      </c>
      <c r="D7788" s="3" t="s">
        <v>47</v>
      </c>
      <c r="E7788" s="4">
        <v>46107.0</v>
      </c>
      <c r="F7788" s="5">
        <v>9000.0</v>
      </c>
      <c r="G7788" s="5">
        <v>3563.0</v>
      </c>
      <c r="H7788" s="5">
        <v>41901.0</v>
      </c>
      <c r="I7788" s="1" t="s">
        <v>43</v>
      </c>
      <c r="J7788" s="1" t="s">
        <v>150</v>
      </c>
      <c r="K7788" s="1" t="s">
        <v>13</v>
      </c>
      <c r="L7788" s="1" t="s">
        <v>5</v>
      </c>
      <c r="M7788" s="1" t="s">
        <v>44</v>
      </c>
      <c r="N7788" s="1" t="s">
        <v>7</v>
      </c>
      <c r="O7788" s="6"/>
    </row>
    <row r="7789">
      <c r="A7789" s="5">
        <v>203914.0</v>
      </c>
      <c r="B7789" s="2">
        <v>46112.0</v>
      </c>
      <c r="C7789" s="1" t="s">
        <v>149</v>
      </c>
      <c r="D7789" s="3" t="s">
        <v>46</v>
      </c>
      <c r="E7789" s="4">
        <v>46107.0</v>
      </c>
      <c r="F7789" s="5">
        <v>10000.0</v>
      </c>
      <c r="G7789" s="5">
        <v>4750.0</v>
      </c>
      <c r="H7789" s="5">
        <v>46556.0</v>
      </c>
      <c r="I7789" s="1" t="s">
        <v>43</v>
      </c>
      <c r="J7789" s="1" t="s">
        <v>150</v>
      </c>
      <c r="K7789" s="1" t="s">
        <v>13</v>
      </c>
      <c r="L7789" s="1" t="s">
        <v>5</v>
      </c>
      <c r="M7789" s="1" t="s">
        <v>44</v>
      </c>
      <c r="N7789" s="1" t="s">
        <v>7</v>
      </c>
      <c r="O7789" s="6"/>
    </row>
    <row r="7790">
      <c r="A7790" s="5">
        <v>203914.0</v>
      </c>
      <c r="B7790" s="2">
        <v>46112.0</v>
      </c>
      <c r="C7790" s="1" t="s">
        <v>149</v>
      </c>
      <c r="D7790" s="3" t="s">
        <v>45</v>
      </c>
      <c r="E7790" s="4">
        <v>46107.0</v>
      </c>
      <c r="F7790" s="5">
        <v>3000.0</v>
      </c>
      <c r="G7790" s="5">
        <v>2375.0</v>
      </c>
      <c r="H7790" s="5">
        <v>13970.0</v>
      </c>
      <c r="I7790" s="1" t="s">
        <v>43</v>
      </c>
      <c r="J7790" s="1" t="s">
        <v>150</v>
      </c>
      <c r="K7790" s="1" t="s">
        <v>13</v>
      </c>
      <c r="L7790" s="1" t="s">
        <v>5</v>
      </c>
      <c r="M7790" s="1" t="s">
        <v>44</v>
      </c>
      <c r="N7790" s="1" t="s">
        <v>7</v>
      </c>
      <c r="O7790" s="6"/>
    </row>
    <row r="7791">
      <c r="A7791" s="5">
        <v>203915.0</v>
      </c>
      <c r="B7791" s="2">
        <v>46112.0</v>
      </c>
      <c r="C7791" s="1" t="s">
        <v>266</v>
      </c>
      <c r="D7791" s="3" t="s">
        <v>193</v>
      </c>
      <c r="E7791" s="4">
        <v>46107.0</v>
      </c>
      <c r="F7791" s="5">
        <v>600.0</v>
      </c>
      <c r="G7791" s="5">
        <v>10.0</v>
      </c>
      <c r="H7791" s="5">
        <v>6134.0</v>
      </c>
      <c r="I7791" s="1" t="s">
        <v>75</v>
      </c>
      <c r="J7791" s="1" t="s">
        <v>267</v>
      </c>
      <c r="K7791" s="1" t="s">
        <v>13</v>
      </c>
      <c r="L7791" s="1" t="s">
        <v>5</v>
      </c>
      <c r="M7791" s="1" t="s">
        <v>6</v>
      </c>
      <c r="N7791" s="1" t="s">
        <v>7</v>
      </c>
      <c r="O7791" s="6"/>
    </row>
    <row r="7792">
      <c r="A7792" s="5">
        <v>203915.0</v>
      </c>
      <c r="B7792" s="2">
        <v>46112.0</v>
      </c>
      <c r="C7792" s="1" t="s">
        <v>266</v>
      </c>
      <c r="D7792" s="3" t="s">
        <v>186</v>
      </c>
      <c r="E7792" s="4">
        <v>46107.0</v>
      </c>
      <c r="F7792" s="5">
        <v>600.0</v>
      </c>
      <c r="G7792" s="5">
        <v>9.0</v>
      </c>
      <c r="H7792" s="5">
        <v>5354.0</v>
      </c>
      <c r="I7792" s="1" t="s">
        <v>71</v>
      </c>
      <c r="J7792" s="1" t="s">
        <v>267</v>
      </c>
      <c r="K7792" s="1" t="s">
        <v>13</v>
      </c>
      <c r="L7792" s="1" t="s">
        <v>5</v>
      </c>
      <c r="M7792" s="1" t="s">
        <v>6</v>
      </c>
      <c r="N7792" s="1" t="s">
        <v>7</v>
      </c>
      <c r="O7792" s="6"/>
    </row>
    <row r="7793">
      <c r="A7793" s="5">
        <v>203915.0</v>
      </c>
      <c r="B7793" s="2">
        <v>46112.0</v>
      </c>
      <c r="C7793" s="1" t="s">
        <v>266</v>
      </c>
      <c r="D7793" s="3" t="s">
        <v>461</v>
      </c>
      <c r="E7793" s="4">
        <v>46107.0</v>
      </c>
      <c r="F7793" s="5">
        <v>75.0</v>
      </c>
      <c r="G7793" s="5">
        <v>40.0</v>
      </c>
      <c r="H7793" s="5">
        <v>2974.0</v>
      </c>
      <c r="I7793" s="1" t="s">
        <v>127</v>
      </c>
      <c r="J7793" s="1" t="s">
        <v>267</v>
      </c>
      <c r="K7793" s="1" t="s">
        <v>13</v>
      </c>
      <c r="L7793" s="1" t="s">
        <v>5</v>
      </c>
      <c r="M7793" s="1" t="s">
        <v>6</v>
      </c>
      <c r="N7793" s="1" t="s">
        <v>7</v>
      </c>
      <c r="O7793" s="6"/>
    </row>
    <row r="7794">
      <c r="A7794" s="5">
        <v>203915.0</v>
      </c>
      <c r="B7794" s="2">
        <v>46112.0</v>
      </c>
      <c r="C7794" s="1" t="s">
        <v>266</v>
      </c>
      <c r="D7794" s="3" t="s">
        <v>187</v>
      </c>
      <c r="E7794" s="4">
        <v>46107.0</v>
      </c>
      <c r="F7794" s="5">
        <v>825.0</v>
      </c>
      <c r="G7794" s="5">
        <v>124.0</v>
      </c>
      <c r="H7794" s="5">
        <v>102285.69</v>
      </c>
      <c r="I7794" s="1" t="s">
        <v>75</v>
      </c>
      <c r="J7794" s="1" t="s">
        <v>267</v>
      </c>
      <c r="K7794" s="1" t="s">
        <v>13</v>
      </c>
      <c r="L7794" s="1" t="s">
        <v>5</v>
      </c>
      <c r="M7794" s="1" t="s">
        <v>6</v>
      </c>
      <c r="N7794" s="1" t="s">
        <v>7</v>
      </c>
      <c r="O7794" s="6"/>
    </row>
    <row r="7795">
      <c r="A7795" s="5">
        <v>203915.0</v>
      </c>
      <c r="B7795" s="2">
        <v>46112.0</v>
      </c>
      <c r="C7795" s="1" t="s">
        <v>266</v>
      </c>
      <c r="D7795" s="3" t="s">
        <v>741</v>
      </c>
      <c r="E7795" s="4">
        <v>46107.0</v>
      </c>
      <c r="F7795" s="5">
        <v>30.0</v>
      </c>
      <c r="G7795" s="5">
        <v>58.0</v>
      </c>
      <c r="H7795" s="5">
        <v>1730.0</v>
      </c>
      <c r="I7795" s="1" t="s">
        <v>125</v>
      </c>
      <c r="J7795" s="1" t="s">
        <v>267</v>
      </c>
      <c r="K7795" s="1" t="s">
        <v>13</v>
      </c>
      <c r="L7795" s="1" t="s">
        <v>5</v>
      </c>
      <c r="M7795" s="1" t="s">
        <v>6</v>
      </c>
      <c r="N7795" s="1" t="s">
        <v>7</v>
      </c>
      <c r="O7795" s="6"/>
    </row>
    <row r="7796">
      <c r="A7796" s="5">
        <v>203915.0</v>
      </c>
      <c r="B7796" s="2">
        <v>46112.0</v>
      </c>
      <c r="C7796" s="1" t="s">
        <v>266</v>
      </c>
      <c r="D7796" s="3" t="s">
        <v>869</v>
      </c>
      <c r="E7796" s="4">
        <v>46107.0</v>
      </c>
      <c r="F7796" s="5">
        <v>250.0</v>
      </c>
      <c r="G7796" s="5">
        <v>24.0</v>
      </c>
      <c r="H7796" s="5">
        <v>5942.0</v>
      </c>
      <c r="I7796" s="1" t="s">
        <v>127</v>
      </c>
      <c r="J7796" s="1" t="s">
        <v>267</v>
      </c>
      <c r="K7796" s="1" t="s">
        <v>13</v>
      </c>
      <c r="L7796" s="1" t="s">
        <v>5</v>
      </c>
      <c r="M7796" s="1" t="s">
        <v>6</v>
      </c>
      <c r="N7796" s="1" t="s">
        <v>7</v>
      </c>
      <c r="O7796" s="6"/>
    </row>
    <row r="7797">
      <c r="A7797" s="5">
        <v>203915.0</v>
      </c>
      <c r="B7797" s="2">
        <v>46112.0</v>
      </c>
      <c r="C7797" s="1" t="s">
        <v>266</v>
      </c>
      <c r="D7797" s="3" t="s">
        <v>709</v>
      </c>
      <c r="E7797" s="4">
        <v>46107.0</v>
      </c>
      <c r="F7797" s="5">
        <v>90.0</v>
      </c>
      <c r="G7797" s="5">
        <v>23.0</v>
      </c>
      <c r="H7797" s="5">
        <v>2088.0</v>
      </c>
      <c r="I7797" s="1" t="s">
        <v>127</v>
      </c>
      <c r="J7797" s="1" t="s">
        <v>267</v>
      </c>
      <c r="K7797" s="1" t="s">
        <v>13</v>
      </c>
      <c r="L7797" s="1" t="s">
        <v>5</v>
      </c>
      <c r="M7797" s="1" t="s">
        <v>6</v>
      </c>
      <c r="N7797" s="1" t="s">
        <v>7</v>
      </c>
      <c r="O7797" s="6"/>
    </row>
    <row r="7798">
      <c r="A7798" s="5">
        <v>203915.0</v>
      </c>
      <c r="B7798" s="2">
        <v>46112.0</v>
      </c>
      <c r="C7798" s="1" t="s">
        <v>266</v>
      </c>
      <c r="D7798" s="3" t="s">
        <v>532</v>
      </c>
      <c r="E7798" s="4">
        <v>46107.0</v>
      </c>
      <c r="F7798" s="5">
        <v>150.0</v>
      </c>
      <c r="G7798" s="5">
        <v>45.0</v>
      </c>
      <c r="H7798" s="5">
        <v>6703.0</v>
      </c>
      <c r="I7798" s="1" t="s">
        <v>127</v>
      </c>
      <c r="J7798" s="1" t="s">
        <v>267</v>
      </c>
      <c r="K7798" s="1" t="s">
        <v>13</v>
      </c>
      <c r="L7798" s="1" t="s">
        <v>5</v>
      </c>
      <c r="M7798" s="1" t="s">
        <v>6</v>
      </c>
      <c r="N7798" s="1" t="s">
        <v>7</v>
      </c>
      <c r="O7798" s="6"/>
    </row>
    <row r="7799">
      <c r="A7799" s="5">
        <v>203915.0</v>
      </c>
      <c r="B7799" s="2">
        <v>46112.0</v>
      </c>
      <c r="C7799" s="1" t="s">
        <v>266</v>
      </c>
      <c r="D7799" s="3" t="s">
        <v>158</v>
      </c>
      <c r="E7799" s="4">
        <v>46107.0</v>
      </c>
      <c r="F7799" s="5">
        <v>900.0</v>
      </c>
      <c r="G7799" s="5">
        <v>201.0</v>
      </c>
      <c r="H7799" s="5">
        <v>180533.19</v>
      </c>
      <c r="I7799" s="1" t="s">
        <v>75</v>
      </c>
      <c r="J7799" s="1" t="s">
        <v>267</v>
      </c>
      <c r="K7799" s="1" t="s">
        <v>13</v>
      </c>
      <c r="L7799" s="1" t="s">
        <v>5</v>
      </c>
      <c r="M7799" s="1" t="s">
        <v>6</v>
      </c>
      <c r="N7799" s="1" t="s">
        <v>7</v>
      </c>
      <c r="O7799" s="6"/>
    </row>
    <row r="7800">
      <c r="A7800" s="5">
        <v>203915.0</v>
      </c>
      <c r="B7800" s="2">
        <v>46112.0</v>
      </c>
      <c r="C7800" s="1" t="s">
        <v>266</v>
      </c>
      <c r="D7800" s="3" t="s">
        <v>653</v>
      </c>
      <c r="E7800" s="4">
        <v>46107.0</v>
      </c>
      <c r="F7800" s="5">
        <v>45.0</v>
      </c>
      <c r="G7800" s="5">
        <v>80.0</v>
      </c>
      <c r="H7800" s="5">
        <v>3599.0</v>
      </c>
      <c r="I7800" s="1" t="s">
        <v>125</v>
      </c>
      <c r="J7800" s="1" t="s">
        <v>267</v>
      </c>
      <c r="K7800" s="1" t="s">
        <v>13</v>
      </c>
      <c r="L7800" s="1" t="s">
        <v>5</v>
      </c>
      <c r="M7800" s="1" t="s">
        <v>6</v>
      </c>
      <c r="N7800" s="1" t="s">
        <v>7</v>
      </c>
      <c r="O7800" s="6"/>
    </row>
    <row r="7801">
      <c r="A7801" s="5">
        <v>203915.0</v>
      </c>
      <c r="B7801" s="2">
        <v>46112.0</v>
      </c>
      <c r="C7801" s="1" t="s">
        <v>266</v>
      </c>
      <c r="D7801" s="3" t="s">
        <v>728</v>
      </c>
      <c r="E7801" s="4">
        <v>46107.0</v>
      </c>
      <c r="F7801" s="5">
        <v>150.0</v>
      </c>
      <c r="G7801" s="5">
        <v>27.0</v>
      </c>
      <c r="H7801" s="5">
        <v>4094.0</v>
      </c>
      <c r="I7801" s="1" t="s">
        <v>127</v>
      </c>
      <c r="J7801" s="1" t="s">
        <v>267</v>
      </c>
      <c r="K7801" s="1" t="s">
        <v>13</v>
      </c>
      <c r="L7801" s="1" t="s">
        <v>5</v>
      </c>
      <c r="M7801" s="1" t="s">
        <v>6</v>
      </c>
      <c r="N7801" s="1" t="s">
        <v>7</v>
      </c>
      <c r="O7801" s="6"/>
    </row>
    <row r="7802">
      <c r="A7802" s="5">
        <v>203915.0</v>
      </c>
      <c r="B7802" s="2">
        <v>46112.0</v>
      </c>
      <c r="C7802" s="1" t="s">
        <v>266</v>
      </c>
      <c r="D7802" s="3" t="s">
        <v>421</v>
      </c>
      <c r="E7802" s="4">
        <v>46107.0</v>
      </c>
      <c r="F7802" s="5">
        <v>600.0</v>
      </c>
      <c r="G7802" s="5">
        <v>72.0</v>
      </c>
      <c r="H7802" s="5">
        <v>43040.0</v>
      </c>
      <c r="I7802" s="1" t="s">
        <v>71</v>
      </c>
      <c r="J7802" s="1" t="s">
        <v>267</v>
      </c>
      <c r="K7802" s="1" t="s">
        <v>13</v>
      </c>
      <c r="L7802" s="1" t="s">
        <v>5</v>
      </c>
      <c r="M7802" s="1" t="s">
        <v>6</v>
      </c>
      <c r="N7802" s="1" t="s">
        <v>7</v>
      </c>
      <c r="O7802" s="6"/>
    </row>
    <row r="7803">
      <c r="A7803" s="5">
        <v>203915.0</v>
      </c>
      <c r="B7803" s="2">
        <v>46112.0</v>
      </c>
      <c r="C7803" s="1" t="s">
        <v>266</v>
      </c>
      <c r="D7803" s="3" t="s">
        <v>713</v>
      </c>
      <c r="E7803" s="4">
        <v>46107.0</v>
      </c>
      <c r="F7803" s="5">
        <v>160.0</v>
      </c>
      <c r="G7803" s="5">
        <v>35.0</v>
      </c>
      <c r="H7803" s="5">
        <v>5658.0</v>
      </c>
      <c r="I7803" s="1" t="s">
        <v>127</v>
      </c>
      <c r="J7803" s="1" t="s">
        <v>267</v>
      </c>
      <c r="K7803" s="1" t="s">
        <v>13</v>
      </c>
      <c r="L7803" s="1" t="s">
        <v>5</v>
      </c>
      <c r="M7803" s="1" t="s">
        <v>6</v>
      </c>
      <c r="N7803" s="1" t="s">
        <v>7</v>
      </c>
      <c r="O7803" s="6"/>
    </row>
    <row r="7804">
      <c r="A7804" s="5">
        <v>203915.0</v>
      </c>
      <c r="B7804" s="2">
        <v>46112.0</v>
      </c>
      <c r="C7804" s="1" t="s">
        <v>266</v>
      </c>
      <c r="D7804" s="3" t="s">
        <v>735</v>
      </c>
      <c r="E7804" s="4">
        <v>46107.0</v>
      </c>
      <c r="F7804" s="5">
        <v>25.0</v>
      </c>
      <c r="G7804" s="5">
        <v>109.0</v>
      </c>
      <c r="H7804" s="5">
        <v>2739.0</v>
      </c>
      <c r="I7804" s="1" t="s">
        <v>127</v>
      </c>
      <c r="J7804" s="1" t="s">
        <v>267</v>
      </c>
      <c r="K7804" s="1" t="s">
        <v>13</v>
      </c>
      <c r="L7804" s="1" t="s">
        <v>5</v>
      </c>
      <c r="M7804" s="1" t="s">
        <v>6</v>
      </c>
      <c r="N7804" s="1" t="s">
        <v>7</v>
      </c>
      <c r="O7804" s="6"/>
    </row>
    <row r="7805">
      <c r="A7805" s="5">
        <v>203915.0</v>
      </c>
      <c r="B7805" s="2">
        <v>46112.0</v>
      </c>
      <c r="C7805" s="1" t="s">
        <v>266</v>
      </c>
      <c r="D7805" s="3" t="s">
        <v>294</v>
      </c>
      <c r="E7805" s="4">
        <v>46107.0</v>
      </c>
      <c r="F7805" s="5">
        <v>200.0</v>
      </c>
      <c r="G7805" s="5">
        <v>311.0</v>
      </c>
      <c r="H7805" s="5">
        <v>62296.0</v>
      </c>
      <c r="I7805" s="1" t="s">
        <v>75</v>
      </c>
      <c r="J7805" s="1" t="s">
        <v>267</v>
      </c>
      <c r="K7805" s="1" t="s">
        <v>13</v>
      </c>
      <c r="L7805" s="1" t="s">
        <v>5</v>
      </c>
      <c r="M7805" s="1" t="s">
        <v>6</v>
      </c>
      <c r="N7805" s="1" t="s">
        <v>7</v>
      </c>
      <c r="O7805" s="6"/>
    </row>
    <row r="7806">
      <c r="A7806" s="5">
        <v>203915.0</v>
      </c>
      <c r="B7806" s="2">
        <v>46112.0</v>
      </c>
      <c r="C7806" s="1" t="s">
        <v>266</v>
      </c>
      <c r="D7806" s="3" t="s">
        <v>462</v>
      </c>
      <c r="E7806" s="4">
        <v>46107.0</v>
      </c>
      <c r="F7806" s="5">
        <v>300.0</v>
      </c>
      <c r="G7806" s="5">
        <v>33.0</v>
      </c>
      <c r="H7806" s="5">
        <v>9938.0</v>
      </c>
      <c r="I7806" s="1" t="s">
        <v>125</v>
      </c>
      <c r="J7806" s="1" t="s">
        <v>267</v>
      </c>
      <c r="K7806" s="1" t="s">
        <v>13</v>
      </c>
      <c r="L7806" s="1" t="s">
        <v>5</v>
      </c>
      <c r="M7806" s="1" t="s">
        <v>6</v>
      </c>
      <c r="N7806" s="1" t="s">
        <v>7</v>
      </c>
      <c r="O7806" s="6"/>
    </row>
    <row r="7807">
      <c r="A7807" s="5">
        <v>203915.0</v>
      </c>
      <c r="B7807" s="2">
        <v>46112.0</v>
      </c>
      <c r="C7807" s="1" t="s">
        <v>266</v>
      </c>
      <c r="D7807" s="3" t="s">
        <v>157</v>
      </c>
      <c r="E7807" s="4">
        <v>46107.0</v>
      </c>
      <c r="F7807" s="5">
        <v>600.0</v>
      </c>
      <c r="G7807" s="5">
        <v>138.0</v>
      </c>
      <c r="H7807" s="5">
        <v>82538.0</v>
      </c>
      <c r="I7807" s="1" t="s">
        <v>71</v>
      </c>
      <c r="J7807" s="1" t="s">
        <v>267</v>
      </c>
      <c r="K7807" s="1" t="s">
        <v>13</v>
      </c>
      <c r="L7807" s="1" t="s">
        <v>5</v>
      </c>
      <c r="M7807" s="1" t="s">
        <v>6</v>
      </c>
      <c r="N7807" s="1" t="s">
        <v>7</v>
      </c>
      <c r="O7807" s="6"/>
    </row>
    <row r="7808">
      <c r="A7808" s="5">
        <v>203915.0</v>
      </c>
      <c r="B7808" s="2">
        <v>46112.0</v>
      </c>
      <c r="C7808" s="1" t="s">
        <v>266</v>
      </c>
      <c r="D7808" s="3" t="s">
        <v>651</v>
      </c>
      <c r="E7808" s="4">
        <v>46107.0</v>
      </c>
      <c r="F7808" s="5">
        <v>100.0</v>
      </c>
      <c r="G7808" s="5">
        <v>42.0</v>
      </c>
      <c r="H7808" s="5">
        <v>4206.0</v>
      </c>
      <c r="I7808" s="1" t="s">
        <v>127</v>
      </c>
      <c r="J7808" s="1" t="s">
        <v>267</v>
      </c>
      <c r="K7808" s="1" t="s">
        <v>13</v>
      </c>
      <c r="L7808" s="1" t="s">
        <v>5</v>
      </c>
      <c r="M7808" s="1" t="s">
        <v>6</v>
      </c>
      <c r="N7808" s="1" t="s">
        <v>7</v>
      </c>
      <c r="O7808" s="6"/>
    </row>
    <row r="7809">
      <c r="A7809" s="5">
        <v>203915.0</v>
      </c>
      <c r="B7809" s="2">
        <v>46112.0</v>
      </c>
      <c r="C7809" s="1" t="s">
        <v>266</v>
      </c>
      <c r="D7809" s="3" t="s">
        <v>78</v>
      </c>
      <c r="E7809" s="4">
        <v>46107.0</v>
      </c>
      <c r="F7809" s="5">
        <v>800.0</v>
      </c>
      <c r="G7809" s="5">
        <v>7.0</v>
      </c>
      <c r="H7809" s="5">
        <v>5730.0</v>
      </c>
      <c r="I7809" s="1" t="s">
        <v>75</v>
      </c>
      <c r="J7809" s="1" t="s">
        <v>267</v>
      </c>
      <c r="K7809" s="1" t="s">
        <v>13</v>
      </c>
      <c r="L7809" s="1" t="s">
        <v>5</v>
      </c>
      <c r="M7809" s="1" t="s">
        <v>6</v>
      </c>
      <c r="N7809" s="1" t="s">
        <v>7</v>
      </c>
      <c r="O7809" s="6"/>
    </row>
    <row r="7810">
      <c r="A7810" s="5">
        <v>203915.0</v>
      </c>
      <c r="B7810" s="2">
        <v>46112.0</v>
      </c>
      <c r="C7810" s="1" t="s">
        <v>266</v>
      </c>
      <c r="D7810" s="3" t="s">
        <v>133</v>
      </c>
      <c r="E7810" s="4">
        <v>46107.0</v>
      </c>
      <c r="F7810" s="5">
        <v>450.0</v>
      </c>
      <c r="G7810" s="5">
        <v>45.0</v>
      </c>
      <c r="H7810" s="5">
        <v>20414.0</v>
      </c>
      <c r="I7810" s="1" t="s">
        <v>125</v>
      </c>
      <c r="J7810" s="1" t="s">
        <v>267</v>
      </c>
      <c r="K7810" s="1" t="s">
        <v>13</v>
      </c>
      <c r="L7810" s="1" t="s">
        <v>5</v>
      </c>
      <c r="M7810" s="1" t="s">
        <v>6</v>
      </c>
      <c r="N7810" s="1" t="s">
        <v>7</v>
      </c>
      <c r="O7810" s="6"/>
    </row>
    <row r="7811">
      <c r="A7811" s="5">
        <v>203915.0</v>
      </c>
      <c r="B7811" s="2">
        <v>46112.0</v>
      </c>
      <c r="C7811" s="1" t="s">
        <v>266</v>
      </c>
      <c r="D7811" s="3" t="s">
        <v>209</v>
      </c>
      <c r="E7811" s="4">
        <v>46107.0</v>
      </c>
      <c r="F7811" s="5">
        <v>75.0</v>
      </c>
      <c r="G7811" s="5">
        <v>61.0</v>
      </c>
      <c r="H7811" s="5">
        <v>4549.0</v>
      </c>
      <c r="I7811" s="1" t="s">
        <v>127</v>
      </c>
      <c r="J7811" s="1" t="s">
        <v>267</v>
      </c>
      <c r="K7811" s="1" t="s">
        <v>13</v>
      </c>
      <c r="L7811" s="1" t="s">
        <v>5</v>
      </c>
      <c r="M7811" s="1" t="s">
        <v>6</v>
      </c>
      <c r="N7811" s="1" t="s">
        <v>7</v>
      </c>
      <c r="O7811" s="6"/>
    </row>
    <row r="7812">
      <c r="A7812" s="5">
        <v>203915.0</v>
      </c>
      <c r="B7812" s="2">
        <v>46112.0</v>
      </c>
      <c r="C7812" s="1" t="s">
        <v>266</v>
      </c>
      <c r="D7812" s="3" t="s">
        <v>710</v>
      </c>
      <c r="E7812" s="4">
        <v>46107.0</v>
      </c>
      <c r="F7812" s="5">
        <v>320.0</v>
      </c>
      <c r="G7812" s="5">
        <v>69.0</v>
      </c>
      <c r="H7812" s="5">
        <v>21980.0</v>
      </c>
      <c r="I7812" s="1" t="s">
        <v>127</v>
      </c>
      <c r="J7812" s="1" t="s">
        <v>267</v>
      </c>
      <c r="K7812" s="1" t="s">
        <v>13</v>
      </c>
      <c r="L7812" s="1" t="s">
        <v>5</v>
      </c>
      <c r="M7812" s="1" t="s">
        <v>6</v>
      </c>
      <c r="N7812" s="1" t="s">
        <v>7</v>
      </c>
      <c r="O7812" s="6"/>
    </row>
    <row r="7813">
      <c r="A7813" s="5">
        <v>203915.0</v>
      </c>
      <c r="B7813" s="2">
        <v>46112.0</v>
      </c>
      <c r="C7813" s="1" t="s">
        <v>266</v>
      </c>
      <c r="D7813" s="3" t="s">
        <v>199</v>
      </c>
      <c r="E7813" s="4">
        <v>46107.0</v>
      </c>
      <c r="F7813" s="5">
        <v>600.0</v>
      </c>
      <c r="G7813" s="5">
        <v>5.0</v>
      </c>
      <c r="H7813" s="5">
        <v>3002.0</v>
      </c>
      <c r="I7813" s="1" t="s">
        <v>71</v>
      </c>
      <c r="J7813" s="1" t="s">
        <v>267</v>
      </c>
      <c r="K7813" s="1" t="s">
        <v>13</v>
      </c>
      <c r="L7813" s="1" t="s">
        <v>5</v>
      </c>
      <c r="M7813" s="1" t="s">
        <v>6</v>
      </c>
      <c r="N7813" s="1" t="s">
        <v>7</v>
      </c>
      <c r="O7813" s="6"/>
    </row>
    <row r="7814">
      <c r="A7814" s="5">
        <v>203915.0</v>
      </c>
      <c r="B7814" s="2">
        <v>46112.0</v>
      </c>
      <c r="C7814" s="1" t="s">
        <v>266</v>
      </c>
      <c r="D7814" s="3" t="s">
        <v>207</v>
      </c>
      <c r="E7814" s="4">
        <v>46107.0</v>
      </c>
      <c r="F7814" s="5">
        <v>50.0</v>
      </c>
      <c r="G7814" s="5">
        <v>518.0</v>
      </c>
      <c r="H7814" s="5">
        <v>25920.0</v>
      </c>
      <c r="I7814" s="1" t="s">
        <v>127</v>
      </c>
      <c r="J7814" s="1" t="s">
        <v>267</v>
      </c>
      <c r="K7814" s="1" t="s">
        <v>13</v>
      </c>
      <c r="L7814" s="1" t="s">
        <v>5</v>
      </c>
      <c r="M7814" s="1" t="s">
        <v>6</v>
      </c>
      <c r="N7814" s="1" t="s">
        <v>7</v>
      </c>
      <c r="O7814" s="6"/>
    </row>
    <row r="7815">
      <c r="A7815" s="5">
        <v>203915.0</v>
      </c>
      <c r="B7815" s="2">
        <v>46112.0</v>
      </c>
      <c r="C7815" s="1" t="s">
        <v>266</v>
      </c>
      <c r="D7815" s="3" t="s">
        <v>168</v>
      </c>
      <c r="E7815" s="4">
        <v>46107.0</v>
      </c>
      <c r="F7815" s="5">
        <v>500.0</v>
      </c>
      <c r="G7815" s="5">
        <v>12.0</v>
      </c>
      <c r="H7815" s="5">
        <v>6192.0</v>
      </c>
      <c r="I7815" s="1" t="s">
        <v>71</v>
      </c>
      <c r="J7815" s="1" t="s">
        <v>267</v>
      </c>
      <c r="K7815" s="1" t="s">
        <v>13</v>
      </c>
      <c r="L7815" s="1" t="s">
        <v>5</v>
      </c>
      <c r="M7815" s="1" t="s">
        <v>6</v>
      </c>
      <c r="N7815" s="1" t="s">
        <v>7</v>
      </c>
      <c r="O7815" s="6"/>
    </row>
    <row r="7816">
      <c r="A7816" s="5">
        <v>203915.0</v>
      </c>
      <c r="B7816" s="2">
        <v>46112.0</v>
      </c>
      <c r="C7816" s="1" t="s">
        <v>266</v>
      </c>
      <c r="D7816" s="3" t="s">
        <v>213</v>
      </c>
      <c r="E7816" s="4">
        <v>46107.0</v>
      </c>
      <c r="F7816" s="5">
        <v>100.0</v>
      </c>
      <c r="G7816" s="5">
        <v>761.0</v>
      </c>
      <c r="H7816" s="5">
        <v>76093.0</v>
      </c>
      <c r="I7816" s="1" t="s">
        <v>127</v>
      </c>
      <c r="J7816" s="1" t="s">
        <v>267</v>
      </c>
      <c r="K7816" s="1" t="s">
        <v>13</v>
      </c>
      <c r="L7816" s="1" t="s">
        <v>5</v>
      </c>
      <c r="M7816" s="1" t="s">
        <v>6</v>
      </c>
      <c r="N7816" s="1" t="s">
        <v>7</v>
      </c>
      <c r="O7816" s="6"/>
    </row>
    <row r="7817">
      <c r="A7817" s="5">
        <v>203915.0</v>
      </c>
      <c r="B7817" s="2">
        <v>46112.0</v>
      </c>
      <c r="C7817" s="1" t="s">
        <v>266</v>
      </c>
      <c r="D7817" s="3" t="s">
        <v>652</v>
      </c>
      <c r="E7817" s="4">
        <v>46107.0</v>
      </c>
      <c r="F7817" s="5">
        <v>180.0</v>
      </c>
      <c r="G7817" s="5">
        <v>109.0</v>
      </c>
      <c r="H7817" s="5">
        <v>19577.0</v>
      </c>
      <c r="I7817" s="1" t="s">
        <v>127</v>
      </c>
      <c r="J7817" s="1" t="s">
        <v>267</v>
      </c>
      <c r="K7817" s="1" t="s">
        <v>13</v>
      </c>
      <c r="L7817" s="1" t="s">
        <v>5</v>
      </c>
      <c r="M7817" s="1" t="s">
        <v>6</v>
      </c>
      <c r="N7817" s="1" t="s">
        <v>7</v>
      </c>
      <c r="O7817" s="6"/>
    </row>
    <row r="7818">
      <c r="A7818" s="5">
        <v>203915.0</v>
      </c>
      <c r="B7818" s="2">
        <v>46112.0</v>
      </c>
      <c r="C7818" s="1" t="s">
        <v>266</v>
      </c>
      <c r="D7818" s="3" t="s">
        <v>85</v>
      </c>
      <c r="E7818" s="4">
        <v>46107.0</v>
      </c>
      <c r="F7818" s="5">
        <v>400.0</v>
      </c>
      <c r="G7818" s="5">
        <v>14.0</v>
      </c>
      <c r="H7818" s="5">
        <v>5730.0</v>
      </c>
      <c r="I7818" s="1" t="s">
        <v>75</v>
      </c>
      <c r="J7818" s="1" t="s">
        <v>267</v>
      </c>
      <c r="K7818" s="1" t="s">
        <v>13</v>
      </c>
      <c r="L7818" s="1" t="s">
        <v>5</v>
      </c>
      <c r="M7818" s="1" t="s">
        <v>6</v>
      </c>
      <c r="N7818" s="1" t="s">
        <v>7</v>
      </c>
      <c r="O7818" s="6"/>
    </row>
    <row r="7819">
      <c r="A7819" s="5">
        <v>203915.0</v>
      </c>
      <c r="B7819" s="2">
        <v>46112.0</v>
      </c>
      <c r="C7819" s="1" t="s">
        <v>266</v>
      </c>
      <c r="D7819" s="3" t="s">
        <v>446</v>
      </c>
      <c r="E7819" s="4">
        <v>46107.0</v>
      </c>
      <c r="F7819" s="5">
        <v>60.0</v>
      </c>
      <c r="G7819" s="5">
        <v>71.0</v>
      </c>
      <c r="H7819" s="5">
        <v>4257.0</v>
      </c>
      <c r="I7819" s="1" t="s">
        <v>125</v>
      </c>
      <c r="J7819" s="1" t="s">
        <v>267</v>
      </c>
      <c r="K7819" s="1" t="s">
        <v>13</v>
      </c>
      <c r="L7819" s="1" t="s">
        <v>5</v>
      </c>
      <c r="M7819" s="1" t="s">
        <v>6</v>
      </c>
      <c r="N7819" s="1" t="s">
        <v>7</v>
      </c>
      <c r="O7819" s="6"/>
    </row>
    <row r="7820">
      <c r="A7820" s="5">
        <v>203915.0</v>
      </c>
      <c r="B7820" s="2">
        <v>46112.0</v>
      </c>
      <c r="C7820" s="1" t="s">
        <v>266</v>
      </c>
      <c r="D7820" s="3" t="s">
        <v>205</v>
      </c>
      <c r="E7820" s="4">
        <v>46107.0</v>
      </c>
      <c r="F7820" s="5">
        <v>140.0</v>
      </c>
      <c r="G7820" s="5">
        <v>17.0</v>
      </c>
      <c r="H7820" s="5">
        <v>2431.0</v>
      </c>
      <c r="I7820" s="1" t="s">
        <v>127</v>
      </c>
      <c r="J7820" s="1" t="s">
        <v>267</v>
      </c>
      <c r="K7820" s="1" t="s">
        <v>13</v>
      </c>
      <c r="L7820" s="1" t="s">
        <v>5</v>
      </c>
      <c r="M7820" s="1" t="s">
        <v>6</v>
      </c>
      <c r="N7820" s="1" t="s">
        <v>7</v>
      </c>
      <c r="O7820" s="6"/>
    </row>
    <row r="7821">
      <c r="A7821" s="5">
        <v>203915.0</v>
      </c>
      <c r="B7821" s="2">
        <v>46112.0</v>
      </c>
      <c r="C7821" s="1" t="s">
        <v>266</v>
      </c>
      <c r="D7821" s="3" t="s">
        <v>416</v>
      </c>
      <c r="E7821" s="4">
        <v>46107.0</v>
      </c>
      <c r="F7821" s="5">
        <v>400.0</v>
      </c>
      <c r="G7821" s="5">
        <v>7.0</v>
      </c>
      <c r="H7821" s="5">
        <v>2822.0</v>
      </c>
      <c r="I7821" s="1" t="s">
        <v>71</v>
      </c>
      <c r="J7821" s="1" t="s">
        <v>267</v>
      </c>
      <c r="K7821" s="1" t="s">
        <v>13</v>
      </c>
      <c r="L7821" s="1" t="s">
        <v>5</v>
      </c>
      <c r="M7821" s="1" t="s">
        <v>6</v>
      </c>
      <c r="N7821" s="1" t="s">
        <v>7</v>
      </c>
      <c r="O7821" s="6"/>
    </row>
    <row r="7822">
      <c r="A7822" s="5">
        <v>203915.0</v>
      </c>
      <c r="B7822" s="2">
        <v>46112.0</v>
      </c>
      <c r="C7822" s="1" t="s">
        <v>266</v>
      </c>
      <c r="D7822" s="3" t="s">
        <v>450</v>
      </c>
      <c r="E7822" s="4">
        <v>46107.0</v>
      </c>
      <c r="F7822" s="5">
        <v>270.0</v>
      </c>
      <c r="G7822" s="5">
        <v>50.0</v>
      </c>
      <c r="H7822" s="5">
        <v>13472.0</v>
      </c>
      <c r="I7822" s="1" t="s">
        <v>127</v>
      </c>
      <c r="J7822" s="1" t="s">
        <v>267</v>
      </c>
      <c r="K7822" s="1" t="s">
        <v>13</v>
      </c>
      <c r="L7822" s="1" t="s">
        <v>5</v>
      </c>
      <c r="M7822" s="1" t="s">
        <v>6</v>
      </c>
      <c r="N7822" s="1" t="s">
        <v>7</v>
      </c>
      <c r="O7822" s="6"/>
    </row>
    <row r="7823">
      <c r="A7823" s="5">
        <v>203915.0</v>
      </c>
      <c r="B7823" s="2">
        <v>46112.0</v>
      </c>
      <c r="C7823" s="1" t="s">
        <v>266</v>
      </c>
      <c r="D7823" s="3" t="s">
        <v>191</v>
      </c>
      <c r="E7823" s="4">
        <v>46107.0</v>
      </c>
      <c r="F7823" s="5">
        <v>500.0</v>
      </c>
      <c r="G7823" s="5">
        <v>12.0</v>
      </c>
      <c r="H7823" s="5">
        <v>5832.0</v>
      </c>
      <c r="I7823" s="1" t="s">
        <v>75</v>
      </c>
      <c r="J7823" s="1" t="s">
        <v>267</v>
      </c>
      <c r="K7823" s="1" t="s">
        <v>13</v>
      </c>
      <c r="L7823" s="1" t="s">
        <v>5</v>
      </c>
      <c r="M7823" s="1" t="s">
        <v>6</v>
      </c>
      <c r="N7823" s="1" t="s">
        <v>7</v>
      </c>
      <c r="O7823" s="6"/>
    </row>
    <row r="7824">
      <c r="A7824" s="5">
        <v>203915.0</v>
      </c>
      <c r="B7824" s="2">
        <v>46112.0</v>
      </c>
      <c r="C7824" s="1" t="s">
        <v>266</v>
      </c>
      <c r="D7824" s="3" t="s">
        <v>145</v>
      </c>
      <c r="E7824" s="4">
        <v>46107.0</v>
      </c>
      <c r="F7824" s="5">
        <v>60.0</v>
      </c>
      <c r="G7824" s="5">
        <v>102.0</v>
      </c>
      <c r="H7824" s="5">
        <v>6137.0</v>
      </c>
      <c r="I7824" s="1" t="s">
        <v>125</v>
      </c>
      <c r="J7824" s="1" t="s">
        <v>267</v>
      </c>
      <c r="K7824" s="1" t="s">
        <v>13</v>
      </c>
      <c r="L7824" s="1" t="s">
        <v>5</v>
      </c>
      <c r="M7824" s="1" t="s">
        <v>6</v>
      </c>
      <c r="N7824" s="1" t="s">
        <v>7</v>
      </c>
      <c r="O7824" s="6"/>
    </row>
    <row r="7825">
      <c r="A7825" s="5">
        <v>203915.0</v>
      </c>
      <c r="B7825" s="2">
        <v>46112.0</v>
      </c>
      <c r="C7825" s="1" t="s">
        <v>266</v>
      </c>
      <c r="D7825" s="3" t="s">
        <v>211</v>
      </c>
      <c r="E7825" s="4">
        <v>46107.0</v>
      </c>
      <c r="F7825" s="5">
        <v>225.0</v>
      </c>
      <c r="G7825" s="5">
        <v>26.0</v>
      </c>
      <c r="H7825" s="5">
        <v>5897.0</v>
      </c>
      <c r="I7825" s="1" t="s">
        <v>127</v>
      </c>
      <c r="J7825" s="1" t="s">
        <v>267</v>
      </c>
      <c r="K7825" s="1" t="s">
        <v>13</v>
      </c>
      <c r="L7825" s="1" t="s">
        <v>5</v>
      </c>
      <c r="M7825" s="1" t="s">
        <v>6</v>
      </c>
      <c r="N7825" s="1" t="s">
        <v>7</v>
      </c>
      <c r="O7825" s="6"/>
    </row>
    <row r="7826">
      <c r="A7826" s="5">
        <v>203915.0</v>
      </c>
      <c r="B7826" s="2">
        <v>46112.0</v>
      </c>
      <c r="C7826" s="1" t="s">
        <v>266</v>
      </c>
      <c r="D7826" s="3" t="s">
        <v>537</v>
      </c>
      <c r="E7826" s="4">
        <v>46107.0</v>
      </c>
      <c r="F7826" s="5">
        <v>48.0</v>
      </c>
      <c r="G7826" s="5">
        <v>66.0</v>
      </c>
      <c r="H7826" s="5">
        <v>3154.0</v>
      </c>
      <c r="I7826" s="1" t="s">
        <v>125</v>
      </c>
      <c r="J7826" s="1" t="s">
        <v>267</v>
      </c>
      <c r="K7826" s="1" t="s">
        <v>13</v>
      </c>
      <c r="L7826" s="1" t="s">
        <v>5</v>
      </c>
      <c r="M7826" s="1" t="s">
        <v>6</v>
      </c>
      <c r="N7826" s="1" t="s">
        <v>7</v>
      </c>
      <c r="O7826" s="6"/>
    </row>
    <row r="7827">
      <c r="A7827" s="5">
        <v>203915.0</v>
      </c>
      <c r="B7827" s="2">
        <v>46112.0</v>
      </c>
      <c r="C7827" s="1" t="s">
        <v>266</v>
      </c>
      <c r="D7827" s="3" t="s">
        <v>202</v>
      </c>
      <c r="E7827" s="4">
        <v>46107.0</v>
      </c>
      <c r="F7827" s="5">
        <v>250.0</v>
      </c>
      <c r="G7827" s="5">
        <v>42.0</v>
      </c>
      <c r="H7827" s="5">
        <v>10567.0</v>
      </c>
      <c r="I7827" s="1" t="s">
        <v>127</v>
      </c>
      <c r="J7827" s="1" t="s">
        <v>267</v>
      </c>
      <c r="K7827" s="1" t="s">
        <v>13</v>
      </c>
      <c r="L7827" s="1" t="s">
        <v>5</v>
      </c>
      <c r="M7827" s="1" t="s">
        <v>6</v>
      </c>
      <c r="N7827" s="1" t="s">
        <v>7</v>
      </c>
      <c r="O7827" s="6"/>
    </row>
    <row r="7828">
      <c r="A7828" s="5">
        <v>203915.0</v>
      </c>
      <c r="B7828" s="2">
        <v>46112.0</v>
      </c>
      <c r="C7828" s="1" t="s">
        <v>266</v>
      </c>
      <c r="D7828" s="7">
        <v>5771.0</v>
      </c>
      <c r="E7828" s="4">
        <v>46107.0</v>
      </c>
      <c r="F7828" s="5">
        <v>100.0</v>
      </c>
      <c r="G7828" s="5">
        <v>143.0</v>
      </c>
      <c r="H7828" s="5">
        <v>14344.0</v>
      </c>
      <c r="I7828" s="1" t="s">
        <v>125</v>
      </c>
      <c r="J7828" s="1" t="s">
        <v>267</v>
      </c>
      <c r="K7828" s="1" t="s">
        <v>13</v>
      </c>
      <c r="L7828" s="1" t="s">
        <v>5</v>
      </c>
      <c r="M7828" s="1" t="s">
        <v>6</v>
      </c>
      <c r="N7828" s="1" t="s">
        <v>7</v>
      </c>
      <c r="O7828" s="6"/>
    </row>
    <row r="7829">
      <c r="A7829" s="5">
        <v>203915.0</v>
      </c>
      <c r="B7829" s="2">
        <v>46112.0</v>
      </c>
      <c r="C7829" s="1" t="s">
        <v>266</v>
      </c>
      <c r="D7829" s="3" t="s">
        <v>189</v>
      </c>
      <c r="E7829" s="4">
        <v>46107.0</v>
      </c>
      <c r="F7829" s="5">
        <v>150.0</v>
      </c>
      <c r="G7829" s="5">
        <v>16.0</v>
      </c>
      <c r="H7829" s="5">
        <v>2474.0</v>
      </c>
      <c r="I7829" s="1" t="s">
        <v>71</v>
      </c>
      <c r="J7829" s="1" t="s">
        <v>267</v>
      </c>
      <c r="K7829" s="1" t="s">
        <v>13</v>
      </c>
      <c r="L7829" s="1" t="s">
        <v>5</v>
      </c>
      <c r="M7829" s="1" t="s">
        <v>6</v>
      </c>
      <c r="N7829" s="1" t="s">
        <v>7</v>
      </c>
      <c r="O7829" s="6"/>
    </row>
    <row r="7830">
      <c r="A7830" s="5">
        <v>203915.0</v>
      </c>
      <c r="B7830" s="2">
        <v>46112.0</v>
      </c>
      <c r="C7830" s="1" t="s">
        <v>266</v>
      </c>
      <c r="D7830" s="3" t="s">
        <v>154</v>
      </c>
      <c r="E7830" s="4">
        <v>46107.0</v>
      </c>
      <c r="F7830" s="5">
        <v>300.0</v>
      </c>
      <c r="G7830" s="5">
        <v>19.0</v>
      </c>
      <c r="H7830" s="5">
        <v>5606.0</v>
      </c>
      <c r="I7830" s="1" t="s">
        <v>75</v>
      </c>
      <c r="J7830" s="1" t="s">
        <v>267</v>
      </c>
      <c r="K7830" s="1" t="s">
        <v>13</v>
      </c>
      <c r="L7830" s="1" t="s">
        <v>5</v>
      </c>
      <c r="M7830" s="1" t="s">
        <v>6</v>
      </c>
      <c r="N7830" s="1" t="s">
        <v>7</v>
      </c>
      <c r="O7830" s="6"/>
    </row>
    <row r="7831">
      <c r="A7831" s="5">
        <v>203915.0</v>
      </c>
      <c r="B7831" s="2">
        <v>46112.0</v>
      </c>
      <c r="C7831" s="1" t="s">
        <v>266</v>
      </c>
      <c r="D7831" s="3" t="s">
        <v>453</v>
      </c>
      <c r="E7831" s="4">
        <v>46107.0</v>
      </c>
      <c r="F7831" s="5">
        <v>20.0</v>
      </c>
      <c r="G7831" s="5">
        <v>477.0</v>
      </c>
      <c r="H7831" s="5">
        <v>9538.0</v>
      </c>
      <c r="I7831" s="1" t="s">
        <v>125</v>
      </c>
      <c r="J7831" s="1" t="s">
        <v>267</v>
      </c>
      <c r="K7831" s="1" t="s">
        <v>13</v>
      </c>
      <c r="L7831" s="1" t="s">
        <v>5</v>
      </c>
      <c r="M7831" s="1" t="s">
        <v>6</v>
      </c>
      <c r="N7831" s="1" t="s">
        <v>7</v>
      </c>
      <c r="O7831" s="6"/>
    </row>
    <row r="7832">
      <c r="A7832" s="5">
        <v>203915.0</v>
      </c>
      <c r="B7832" s="2">
        <v>46112.0</v>
      </c>
      <c r="C7832" s="1" t="s">
        <v>266</v>
      </c>
      <c r="D7832" s="3" t="s">
        <v>367</v>
      </c>
      <c r="E7832" s="4">
        <v>46107.0</v>
      </c>
      <c r="F7832" s="5">
        <v>250.0</v>
      </c>
      <c r="G7832" s="5">
        <v>81.0</v>
      </c>
      <c r="H7832" s="5">
        <v>20350.0</v>
      </c>
      <c r="I7832" s="1" t="s">
        <v>127</v>
      </c>
      <c r="J7832" s="1" t="s">
        <v>267</v>
      </c>
      <c r="K7832" s="1" t="s">
        <v>13</v>
      </c>
      <c r="L7832" s="1" t="s">
        <v>5</v>
      </c>
      <c r="M7832" s="1" t="s">
        <v>6</v>
      </c>
      <c r="N7832" s="1" t="s">
        <v>7</v>
      </c>
      <c r="O7832" s="6"/>
    </row>
    <row r="7833">
      <c r="A7833" s="5">
        <v>203915.0</v>
      </c>
      <c r="B7833" s="2">
        <v>46112.0</v>
      </c>
      <c r="C7833" s="1" t="s">
        <v>266</v>
      </c>
      <c r="D7833" s="7">
        <v>5171.0</v>
      </c>
      <c r="E7833" s="4">
        <v>46107.0</v>
      </c>
      <c r="F7833" s="5">
        <v>100.0</v>
      </c>
      <c r="G7833" s="5">
        <v>127.0</v>
      </c>
      <c r="H7833" s="5">
        <v>12652.0</v>
      </c>
      <c r="I7833" s="1" t="s">
        <v>125</v>
      </c>
      <c r="J7833" s="1" t="s">
        <v>267</v>
      </c>
      <c r="K7833" s="1" t="s">
        <v>13</v>
      </c>
      <c r="L7833" s="1" t="s">
        <v>5</v>
      </c>
      <c r="M7833" s="1" t="s">
        <v>6</v>
      </c>
      <c r="N7833" s="1" t="s">
        <v>7</v>
      </c>
      <c r="O7833" s="6"/>
    </row>
    <row r="7834">
      <c r="A7834" s="5">
        <v>203915.0</v>
      </c>
      <c r="B7834" s="2">
        <v>46112.0</v>
      </c>
      <c r="C7834" s="1" t="s">
        <v>266</v>
      </c>
      <c r="D7834" s="3" t="s">
        <v>425</v>
      </c>
      <c r="E7834" s="4">
        <v>46107.0</v>
      </c>
      <c r="F7834" s="5">
        <v>1000.0</v>
      </c>
      <c r="G7834" s="5">
        <v>4.0</v>
      </c>
      <c r="H7834" s="5">
        <v>3782.0</v>
      </c>
      <c r="I7834" s="1" t="s">
        <v>71</v>
      </c>
      <c r="J7834" s="1" t="s">
        <v>267</v>
      </c>
      <c r="K7834" s="1" t="s">
        <v>13</v>
      </c>
      <c r="L7834" s="1" t="s">
        <v>5</v>
      </c>
      <c r="M7834" s="1" t="s">
        <v>6</v>
      </c>
      <c r="N7834" s="1" t="s">
        <v>7</v>
      </c>
      <c r="O7834" s="6"/>
    </row>
    <row r="7835">
      <c r="A7835" s="5">
        <v>203915.0</v>
      </c>
      <c r="B7835" s="2">
        <v>46112.0</v>
      </c>
      <c r="C7835" s="1" t="s">
        <v>266</v>
      </c>
      <c r="D7835" s="3" t="s">
        <v>535</v>
      </c>
      <c r="E7835" s="4">
        <v>46107.0</v>
      </c>
      <c r="F7835" s="5">
        <v>36.0</v>
      </c>
      <c r="G7835" s="5">
        <v>108.0</v>
      </c>
      <c r="H7835" s="5">
        <v>3898.0</v>
      </c>
      <c r="I7835" s="1" t="s">
        <v>127</v>
      </c>
      <c r="J7835" s="1" t="s">
        <v>267</v>
      </c>
      <c r="K7835" s="1" t="s">
        <v>13</v>
      </c>
      <c r="L7835" s="1" t="s">
        <v>5</v>
      </c>
      <c r="M7835" s="1" t="s">
        <v>6</v>
      </c>
      <c r="N7835" s="1" t="s">
        <v>7</v>
      </c>
      <c r="O7835" s="6"/>
    </row>
    <row r="7836">
      <c r="A7836" s="5">
        <v>203915.0</v>
      </c>
      <c r="B7836" s="2">
        <v>46112.0</v>
      </c>
      <c r="C7836" s="1" t="s">
        <v>266</v>
      </c>
      <c r="D7836" s="3" t="s">
        <v>868</v>
      </c>
      <c r="E7836" s="4">
        <v>46107.0</v>
      </c>
      <c r="F7836" s="5">
        <v>225.0</v>
      </c>
      <c r="G7836" s="5">
        <v>14.0</v>
      </c>
      <c r="H7836" s="5">
        <v>3112.0</v>
      </c>
      <c r="I7836" s="1" t="s">
        <v>127</v>
      </c>
      <c r="J7836" s="1" t="s">
        <v>267</v>
      </c>
      <c r="K7836" s="1" t="s">
        <v>13</v>
      </c>
      <c r="L7836" s="1" t="s">
        <v>5</v>
      </c>
      <c r="M7836" s="1" t="s">
        <v>6</v>
      </c>
      <c r="N7836" s="1" t="s">
        <v>7</v>
      </c>
      <c r="O7836" s="6"/>
    </row>
    <row r="7837">
      <c r="A7837" s="5">
        <v>203915.0</v>
      </c>
      <c r="B7837" s="2">
        <v>46112.0</v>
      </c>
      <c r="C7837" s="1" t="s">
        <v>266</v>
      </c>
      <c r="D7837" s="3" t="s">
        <v>181</v>
      </c>
      <c r="E7837" s="4">
        <v>46107.0</v>
      </c>
      <c r="F7837" s="5">
        <v>600.0</v>
      </c>
      <c r="G7837" s="5">
        <v>6.0</v>
      </c>
      <c r="H7837" s="5">
        <v>3758.0</v>
      </c>
      <c r="I7837" s="1" t="s">
        <v>75</v>
      </c>
      <c r="J7837" s="1" t="s">
        <v>267</v>
      </c>
      <c r="K7837" s="1" t="s">
        <v>13</v>
      </c>
      <c r="L7837" s="1" t="s">
        <v>5</v>
      </c>
      <c r="M7837" s="1" t="s">
        <v>6</v>
      </c>
      <c r="N7837" s="1" t="s">
        <v>7</v>
      </c>
      <c r="O7837" s="6"/>
    </row>
    <row r="7838">
      <c r="A7838" s="5">
        <v>203915.0</v>
      </c>
      <c r="B7838" s="2">
        <v>46112.0</v>
      </c>
      <c r="C7838" s="1" t="s">
        <v>266</v>
      </c>
      <c r="D7838" s="3" t="s">
        <v>208</v>
      </c>
      <c r="E7838" s="4">
        <v>46107.0</v>
      </c>
      <c r="F7838" s="5">
        <v>20.0</v>
      </c>
      <c r="G7838" s="5">
        <v>669.0</v>
      </c>
      <c r="H7838" s="5">
        <v>13391.0</v>
      </c>
      <c r="I7838" s="1" t="s">
        <v>125</v>
      </c>
      <c r="J7838" s="1" t="s">
        <v>267</v>
      </c>
      <c r="K7838" s="1" t="s">
        <v>13</v>
      </c>
      <c r="L7838" s="1" t="s">
        <v>5</v>
      </c>
      <c r="M7838" s="1" t="s">
        <v>6</v>
      </c>
      <c r="N7838" s="1" t="s">
        <v>7</v>
      </c>
      <c r="O7838" s="6"/>
    </row>
    <row r="7839">
      <c r="A7839" s="5">
        <v>116450.0</v>
      </c>
      <c r="B7839" s="2">
        <v>46112.0</v>
      </c>
      <c r="C7839" s="1" t="s">
        <v>24</v>
      </c>
      <c r="D7839" s="3" t="s">
        <v>275</v>
      </c>
      <c r="E7839" s="4">
        <v>46107.0</v>
      </c>
      <c r="F7839" s="5">
        <v>23.0</v>
      </c>
      <c r="G7839" s="5">
        <v>119.0</v>
      </c>
      <c r="H7839" s="5">
        <v>2683.0</v>
      </c>
      <c r="I7839" s="1" t="s">
        <v>21</v>
      </c>
      <c r="J7839" s="1" t="s">
        <v>27</v>
      </c>
      <c r="K7839" s="1" t="s">
        <v>28</v>
      </c>
      <c r="L7839" s="1" t="s">
        <v>5</v>
      </c>
      <c r="M7839" s="1" t="s">
        <v>23</v>
      </c>
      <c r="N7839" s="1" t="s">
        <v>7</v>
      </c>
      <c r="O7839" s="6"/>
    </row>
    <row r="7840">
      <c r="A7840" s="5">
        <v>116456.0</v>
      </c>
      <c r="B7840" s="2">
        <v>46112.0</v>
      </c>
      <c r="C7840" s="1" t="s">
        <v>239</v>
      </c>
      <c r="D7840" s="7">
        <v>124.0</v>
      </c>
      <c r="E7840" s="4">
        <v>46107.0</v>
      </c>
      <c r="F7840" s="5">
        <v>184.0</v>
      </c>
      <c r="G7840" s="5">
        <v>132.0</v>
      </c>
      <c r="H7840" s="5">
        <v>23890.0</v>
      </c>
      <c r="I7840" s="1" t="s">
        <v>21</v>
      </c>
      <c r="J7840" s="1" t="s">
        <v>240</v>
      </c>
      <c r="K7840" s="1" t="s">
        <v>111</v>
      </c>
      <c r="L7840" s="1" t="s">
        <v>5</v>
      </c>
      <c r="M7840" s="1" t="s">
        <v>23</v>
      </c>
      <c r="N7840" s="1" t="s">
        <v>7</v>
      </c>
      <c r="O7840" s="6"/>
    </row>
    <row r="7841">
      <c r="A7841" s="5">
        <v>116456.0</v>
      </c>
      <c r="B7841" s="2">
        <v>46112.0</v>
      </c>
      <c r="C7841" s="1" t="s">
        <v>239</v>
      </c>
      <c r="D7841" s="7">
        <v>361.0</v>
      </c>
      <c r="E7841" s="4">
        <v>46107.0</v>
      </c>
      <c r="F7841" s="5">
        <v>15.0</v>
      </c>
      <c r="G7841" s="5">
        <v>190.0</v>
      </c>
      <c r="H7841" s="5">
        <v>2795.0</v>
      </c>
      <c r="I7841" s="1" t="s">
        <v>229</v>
      </c>
      <c r="J7841" s="1" t="s">
        <v>240</v>
      </c>
      <c r="K7841" s="1" t="s">
        <v>111</v>
      </c>
      <c r="L7841" s="1" t="s">
        <v>5</v>
      </c>
      <c r="M7841" s="1" t="s">
        <v>23</v>
      </c>
      <c r="N7841" s="1" t="s">
        <v>7</v>
      </c>
      <c r="O7841" s="6"/>
    </row>
    <row r="7842">
      <c r="A7842" s="5">
        <v>116456.0</v>
      </c>
      <c r="B7842" s="2">
        <v>46112.0</v>
      </c>
      <c r="C7842" s="1" t="s">
        <v>239</v>
      </c>
      <c r="D7842" s="7">
        <v>362.0</v>
      </c>
      <c r="E7842" s="4">
        <v>46107.0</v>
      </c>
      <c r="F7842" s="5">
        <v>15.0</v>
      </c>
      <c r="G7842" s="5">
        <v>239.0</v>
      </c>
      <c r="H7842" s="5">
        <v>3520.0</v>
      </c>
      <c r="I7842" s="1" t="s">
        <v>229</v>
      </c>
      <c r="J7842" s="1" t="s">
        <v>240</v>
      </c>
      <c r="K7842" s="1" t="s">
        <v>111</v>
      </c>
      <c r="L7842" s="1" t="s">
        <v>5</v>
      </c>
      <c r="M7842" s="1" t="s">
        <v>23</v>
      </c>
      <c r="N7842" s="1" t="s">
        <v>7</v>
      </c>
      <c r="O7842" s="6"/>
    </row>
    <row r="7843">
      <c r="A7843" s="5">
        <v>400472.0</v>
      </c>
      <c r="B7843" s="2">
        <v>46112.0</v>
      </c>
      <c r="C7843" s="1" t="s">
        <v>664</v>
      </c>
      <c r="D7843" s="7">
        <v>4043.0</v>
      </c>
      <c r="E7843" s="4">
        <v>46107.0</v>
      </c>
      <c r="F7843" s="5">
        <v>36.0</v>
      </c>
      <c r="G7843" s="5">
        <v>1850.0</v>
      </c>
      <c r="H7843" s="5">
        <v>65279.0</v>
      </c>
      <c r="I7843" s="1" t="s">
        <v>644</v>
      </c>
      <c r="J7843" s="1" t="s">
        <v>221</v>
      </c>
      <c r="K7843" s="1" t="s">
        <v>111</v>
      </c>
      <c r="L7843" s="1" t="s">
        <v>5</v>
      </c>
      <c r="M7843" s="1" t="s">
        <v>645</v>
      </c>
      <c r="N7843" s="1" t="s">
        <v>7</v>
      </c>
      <c r="O7843" s="6"/>
    </row>
    <row r="7844">
      <c r="A7844" s="5">
        <v>400472.0</v>
      </c>
      <c r="B7844" s="2">
        <v>46112.0</v>
      </c>
      <c r="C7844" s="1" t="s">
        <v>664</v>
      </c>
      <c r="D7844" s="7">
        <v>4044.0</v>
      </c>
      <c r="E7844" s="4">
        <v>46107.0</v>
      </c>
      <c r="F7844" s="5">
        <v>18.0</v>
      </c>
      <c r="G7844" s="5">
        <v>525.0</v>
      </c>
      <c r="H7844" s="5">
        <v>9267.0</v>
      </c>
      <c r="I7844" s="1" t="s">
        <v>644</v>
      </c>
      <c r="J7844" s="1" t="s">
        <v>221</v>
      </c>
      <c r="K7844" s="1" t="s">
        <v>111</v>
      </c>
      <c r="L7844" s="1" t="s">
        <v>5</v>
      </c>
      <c r="M7844" s="1" t="s">
        <v>645</v>
      </c>
      <c r="N7844" s="1" t="s">
        <v>7</v>
      </c>
      <c r="O7844" s="6"/>
    </row>
    <row r="7845">
      <c r="A7845" s="5">
        <v>400472.0</v>
      </c>
      <c r="B7845" s="2">
        <v>46112.0</v>
      </c>
      <c r="C7845" s="1" t="s">
        <v>664</v>
      </c>
      <c r="D7845" s="7">
        <v>4045.0</v>
      </c>
      <c r="E7845" s="4">
        <v>46107.0</v>
      </c>
      <c r="F7845" s="5">
        <v>18.0</v>
      </c>
      <c r="G7845" s="5">
        <v>525.0</v>
      </c>
      <c r="H7845" s="5">
        <v>9267.0</v>
      </c>
      <c r="I7845" s="1" t="s">
        <v>644</v>
      </c>
      <c r="J7845" s="1" t="s">
        <v>221</v>
      </c>
      <c r="K7845" s="1" t="s">
        <v>111</v>
      </c>
      <c r="L7845" s="1" t="s">
        <v>5</v>
      </c>
      <c r="M7845" s="1" t="s">
        <v>645</v>
      </c>
      <c r="N7845" s="1" t="s">
        <v>7</v>
      </c>
      <c r="O7845" s="6"/>
    </row>
    <row r="7846">
      <c r="A7846" s="5">
        <v>400476.0</v>
      </c>
      <c r="B7846" s="2">
        <v>46112.0</v>
      </c>
      <c r="C7846" s="1" t="s">
        <v>1220</v>
      </c>
      <c r="D7846" s="7">
        <v>4043.0</v>
      </c>
      <c r="E7846" s="4">
        <v>46107.0</v>
      </c>
      <c r="F7846" s="5">
        <v>24.0</v>
      </c>
      <c r="G7846" s="5">
        <v>1850.0</v>
      </c>
      <c r="H7846" s="5">
        <v>43519.0</v>
      </c>
      <c r="I7846" s="1" t="s">
        <v>644</v>
      </c>
      <c r="J7846" s="1" t="s">
        <v>240</v>
      </c>
      <c r="K7846" s="1" t="s">
        <v>111</v>
      </c>
      <c r="L7846" s="1" t="s">
        <v>5</v>
      </c>
      <c r="M7846" s="1" t="s">
        <v>645</v>
      </c>
      <c r="N7846" s="1" t="s">
        <v>7</v>
      </c>
      <c r="O7846" s="6"/>
    </row>
    <row r="7847">
      <c r="A7847" s="5">
        <v>400476.0</v>
      </c>
      <c r="B7847" s="2">
        <v>46112.0</v>
      </c>
      <c r="C7847" s="1" t="s">
        <v>1220</v>
      </c>
      <c r="D7847" s="7">
        <v>4044.0</v>
      </c>
      <c r="E7847" s="4">
        <v>46107.0</v>
      </c>
      <c r="F7847" s="5">
        <v>12.0</v>
      </c>
      <c r="G7847" s="5">
        <v>525.0</v>
      </c>
      <c r="H7847" s="5">
        <v>6178.0</v>
      </c>
      <c r="I7847" s="1" t="s">
        <v>644</v>
      </c>
      <c r="J7847" s="1" t="s">
        <v>240</v>
      </c>
      <c r="K7847" s="1" t="s">
        <v>111</v>
      </c>
      <c r="L7847" s="1" t="s">
        <v>5</v>
      </c>
      <c r="M7847" s="1" t="s">
        <v>645</v>
      </c>
      <c r="N7847" s="1" t="s">
        <v>7</v>
      </c>
      <c r="O7847" s="6"/>
    </row>
    <row r="7848">
      <c r="A7848" s="5">
        <v>400476.0</v>
      </c>
      <c r="B7848" s="2">
        <v>46112.0</v>
      </c>
      <c r="C7848" s="1" t="s">
        <v>1220</v>
      </c>
      <c r="D7848" s="7">
        <v>4045.0</v>
      </c>
      <c r="E7848" s="4">
        <v>46107.0</v>
      </c>
      <c r="F7848" s="5">
        <v>12.0</v>
      </c>
      <c r="G7848" s="5">
        <v>525.0</v>
      </c>
      <c r="H7848" s="5">
        <v>6178.0</v>
      </c>
      <c r="I7848" s="1" t="s">
        <v>644</v>
      </c>
      <c r="J7848" s="1" t="s">
        <v>240</v>
      </c>
      <c r="K7848" s="1" t="s">
        <v>111</v>
      </c>
      <c r="L7848" s="1" t="s">
        <v>5</v>
      </c>
      <c r="M7848" s="1" t="s">
        <v>645</v>
      </c>
      <c r="N7848" s="1" t="s">
        <v>7</v>
      </c>
      <c r="O7848" s="6"/>
    </row>
    <row r="7849">
      <c r="A7849" s="5">
        <v>116590.0</v>
      </c>
      <c r="B7849" s="2">
        <v>46112.0</v>
      </c>
      <c r="C7849" s="1" t="s">
        <v>1094</v>
      </c>
      <c r="D7849" s="3" t="s">
        <v>50</v>
      </c>
      <c r="E7849" s="4">
        <v>46107.0</v>
      </c>
      <c r="F7849" s="5">
        <v>360.0</v>
      </c>
      <c r="G7849" s="5">
        <v>318.0</v>
      </c>
      <c r="H7849" s="5">
        <v>112197.08</v>
      </c>
      <c r="I7849" s="1" t="s">
        <v>26</v>
      </c>
      <c r="J7849" s="1" t="s">
        <v>224</v>
      </c>
      <c r="K7849" s="1" t="s">
        <v>111</v>
      </c>
      <c r="L7849" s="1" t="s">
        <v>5</v>
      </c>
      <c r="M7849" s="1" t="s">
        <v>29</v>
      </c>
      <c r="N7849" s="1" t="s">
        <v>7</v>
      </c>
      <c r="O7849" s="6"/>
    </row>
    <row r="7850">
      <c r="A7850" s="5">
        <v>116591.0</v>
      </c>
      <c r="B7850" s="2">
        <v>46112.0</v>
      </c>
      <c r="C7850" s="1" t="s">
        <v>1094</v>
      </c>
      <c r="D7850" s="7">
        <v>124.0</v>
      </c>
      <c r="E7850" s="4">
        <v>46107.0</v>
      </c>
      <c r="F7850" s="5">
        <v>230.0</v>
      </c>
      <c r="G7850" s="5">
        <v>132.0</v>
      </c>
      <c r="H7850" s="5">
        <v>29865.0</v>
      </c>
      <c r="I7850" s="1" t="s">
        <v>21</v>
      </c>
      <c r="J7850" s="1" t="s">
        <v>224</v>
      </c>
      <c r="K7850" s="1" t="s">
        <v>111</v>
      </c>
      <c r="L7850" s="1" t="s">
        <v>5</v>
      </c>
      <c r="M7850" s="1" t="s">
        <v>23</v>
      </c>
      <c r="N7850" s="1" t="s">
        <v>7</v>
      </c>
      <c r="O7850" s="6"/>
    </row>
    <row r="7851">
      <c r="A7851" s="5">
        <v>116592.0</v>
      </c>
      <c r="B7851" s="2">
        <v>46112.0</v>
      </c>
      <c r="C7851" s="1" t="s">
        <v>1094</v>
      </c>
      <c r="D7851" s="7">
        <v>129.0</v>
      </c>
      <c r="E7851" s="4">
        <v>46107.0</v>
      </c>
      <c r="F7851" s="5">
        <v>24.0</v>
      </c>
      <c r="G7851" s="5">
        <v>233.0</v>
      </c>
      <c r="H7851" s="5">
        <v>5488.0</v>
      </c>
      <c r="I7851" s="1" t="s">
        <v>21</v>
      </c>
      <c r="J7851" s="1" t="s">
        <v>224</v>
      </c>
      <c r="K7851" s="1" t="s">
        <v>111</v>
      </c>
      <c r="L7851" s="1" t="s">
        <v>5</v>
      </c>
      <c r="M7851" s="1" t="s">
        <v>23</v>
      </c>
      <c r="N7851" s="1" t="s">
        <v>7</v>
      </c>
      <c r="O7851" s="6"/>
    </row>
    <row r="7852">
      <c r="A7852" s="5">
        <v>116592.0</v>
      </c>
      <c r="B7852" s="2">
        <v>46112.0</v>
      </c>
      <c r="C7852" s="1" t="s">
        <v>1094</v>
      </c>
      <c r="D7852" s="7">
        <v>144.0</v>
      </c>
      <c r="E7852" s="4">
        <v>46107.0</v>
      </c>
      <c r="F7852" s="5">
        <v>180.0</v>
      </c>
      <c r="G7852" s="5">
        <v>98.0</v>
      </c>
      <c r="H7852" s="5">
        <v>17275.0</v>
      </c>
      <c r="I7852" s="1" t="s">
        <v>21</v>
      </c>
      <c r="J7852" s="1" t="s">
        <v>224</v>
      </c>
      <c r="K7852" s="1" t="s">
        <v>111</v>
      </c>
      <c r="L7852" s="1" t="s">
        <v>5</v>
      </c>
      <c r="M7852" s="1" t="s">
        <v>23</v>
      </c>
      <c r="N7852" s="1" t="s">
        <v>7</v>
      </c>
      <c r="O7852" s="6"/>
    </row>
    <row r="7853">
      <c r="A7853" s="5">
        <v>116592.0</v>
      </c>
      <c r="B7853" s="2">
        <v>46112.0</v>
      </c>
      <c r="C7853" s="1" t="s">
        <v>1094</v>
      </c>
      <c r="D7853" s="3" t="s">
        <v>231</v>
      </c>
      <c r="E7853" s="4">
        <v>46107.0</v>
      </c>
      <c r="F7853" s="5">
        <v>200.0</v>
      </c>
      <c r="G7853" s="5">
        <v>31.0</v>
      </c>
      <c r="H7853" s="5">
        <v>6023.0</v>
      </c>
      <c r="I7853" s="1" t="s">
        <v>229</v>
      </c>
      <c r="J7853" s="1" t="s">
        <v>224</v>
      </c>
      <c r="K7853" s="1" t="s">
        <v>111</v>
      </c>
      <c r="L7853" s="1" t="s">
        <v>5</v>
      </c>
      <c r="M7853" s="1" t="s">
        <v>23</v>
      </c>
      <c r="N7853" s="1" t="s">
        <v>7</v>
      </c>
      <c r="O7853" s="6"/>
    </row>
    <row r="7854">
      <c r="A7854" s="5">
        <v>116592.0</v>
      </c>
      <c r="B7854" s="2">
        <v>46112.0</v>
      </c>
      <c r="C7854" s="1" t="s">
        <v>1094</v>
      </c>
      <c r="D7854" s="7">
        <v>121.0</v>
      </c>
      <c r="E7854" s="4">
        <v>46107.0</v>
      </c>
      <c r="F7854" s="5">
        <v>216.0</v>
      </c>
      <c r="G7854" s="5">
        <v>100.0</v>
      </c>
      <c r="H7854" s="5">
        <v>21136.0</v>
      </c>
      <c r="I7854" s="1" t="s">
        <v>21</v>
      </c>
      <c r="J7854" s="1" t="s">
        <v>224</v>
      </c>
      <c r="K7854" s="1" t="s">
        <v>111</v>
      </c>
      <c r="L7854" s="1" t="s">
        <v>5</v>
      </c>
      <c r="M7854" s="1" t="s">
        <v>23</v>
      </c>
      <c r="N7854" s="1" t="s">
        <v>7</v>
      </c>
      <c r="O7854" s="6"/>
    </row>
    <row r="7855">
      <c r="A7855" s="5">
        <v>116592.0</v>
      </c>
      <c r="B7855" s="2">
        <v>46112.0</v>
      </c>
      <c r="C7855" s="1" t="s">
        <v>1094</v>
      </c>
      <c r="D7855" s="7">
        <v>127.0</v>
      </c>
      <c r="E7855" s="4">
        <v>46107.0</v>
      </c>
      <c r="F7855" s="5">
        <v>132.0</v>
      </c>
      <c r="G7855" s="5">
        <v>114.0</v>
      </c>
      <c r="H7855" s="5">
        <v>14780.0</v>
      </c>
      <c r="I7855" s="1" t="s">
        <v>21</v>
      </c>
      <c r="J7855" s="1" t="s">
        <v>224</v>
      </c>
      <c r="K7855" s="1" t="s">
        <v>111</v>
      </c>
      <c r="L7855" s="1" t="s">
        <v>5</v>
      </c>
      <c r="M7855" s="1" t="s">
        <v>23</v>
      </c>
      <c r="N7855" s="1" t="s">
        <v>7</v>
      </c>
      <c r="O7855" s="6"/>
    </row>
    <row r="7856">
      <c r="A7856" s="5">
        <v>116593.0</v>
      </c>
      <c r="B7856" s="2">
        <v>46112.0</v>
      </c>
      <c r="C7856" s="1" t="s">
        <v>1094</v>
      </c>
      <c r="D7856" s="3" t="s">
        <v>151</v>
      </c>
      <c r="E7856" s="4">
        <v>46107.0</v>
      </c>
      <c r="F7856" s="5">
        <v>20.0</v>
      </c>
      <c r="G7856" s="5">
        <v>52.0</v>
      </c>
      <c r="H7856" s="5">
        <v>1019.0</v>
      </c>
      <c r="I7856" s="1" t="s">
        <v>21</v>
      </c>
      <c r="J7856" s="1" t="s">
        <v>224</v>
      </c>
      <c r="K7856" s="1" t="s">
        <v>111</v>
      </c>
      <c r="L7856" s="1" t="s">
        <v>5</v>
      </c>
      <c r="M7856" s="1" t="s">
        <v>23</v>
      </c>
      <c r="N7856" s="1" t="s">
        <v>7</v>
      </c>
      <c r="O7856" s="6"/>
    </row>
    <row r="7857">
      <c r="A7857" s="5">
        <v>116593.0</v>
      </c>
      <c r="B7857" s="2">
        <v>46112.0</v>
      </c>
      <c r="C7857" s="1" t="s">
        <v>1094</v>
      </c>
      <c r="D7857" s="3" t="s">
        <v>230</v>
      </c>
      <c r="E7857" s="4">
        <v>46107.0</v>
      </c>
      <c r="F7857" s="5">
        <v>20.0</v>
      </c>
      <c r="G7857" s="5">
        <v>66.0</v>
      </c>
      <c r="H7857" s="5">
        <v>1294.0</v>
      </c>
      <c r="I7857" s="1" t="s">
        <v>21</v>
      </c>
      <c r="J7857" s="1" t="s">
        <v>224</v>
      </c>
      <c r="K7857" s="1" t="s">
        <v>111</v>
      </c>
      <c r="L7857" s="1" t="s">
        <v>5</v>
      </c>
      <c r="M7857" s="1" t="s">
        <v>23</v>
      </c>
      <c r="N7857" s="1" t="s">
        <v>7</v>
      </c>
      <c r="O7857" s="6"/>
    </row>
    <row r="7858">
      <c r="A7858" s="5">
        <v>116593.0</v>
      </c>
      <c r="B7858" s="2">
        <v>46112.0</v>
      </c>
      <c r="C7858" s="1" t="s">
        <v>1094</v>
      </c>
      <c r="D7858" s="3" t="s">
        <v>507</v>
      </c>
      <c r="E7858" s="4">
        <v>46107.0</v>
      </c>
      <c r="F7858" s="5">
        <v>20.0</v>
      </c>
      <c r="G7858" s="5">
        <v>87.0</v>
      </c>
      <c r="H7858" s="5">
        <v>1705.0</v>
      </c>
      <c r="I7858" s="1" t="s">
        <v>21</v>
      </c>
      <c r="J7858" s="1" t="s">
        <v>224</v>
      </c>
      <c r="K7858" s="1" t="s">
        <v>111</v>
      </c>
      <c r="L7858" s="1" t="s">
        <v>5</v>
      </c>
      <c r="M7858" s="1" t="s">
        <v>23</v>
      </c>
      <c r="N7858" s="1" t="s">
        <v>7</v>
      </c>
      <c r="O7858" s="6"/>
    </row>
    <row r="7859">
      <c r="A7859" s="5">
        <v>116594.0</v>
      </c>
      <c r="B7859" s="2">
        <v>46112.0</v>
      </c>
      <c r="C7859" s="1" t="s">
        <v>1094</v>
      </c>
      <c r="D7859" s="3" t="s">
        <v>971</v>
      </c>
      <c r="E7859" s="4">
        <v>46107.0</v>
      </c>
      <c r="F7859" s="5">
        <v>12.0</v>
      </c>
      <c r="G7859" s="5">
        <v>3962.0</v>
      </c>
      <c r="H7859" s="5">
        <v>46600.0</v>
      </c>
      <c r="I7859" s="1" t="s">
        <v>58</v>
      </c>
      <c r="J7859" s="1" t="s">
        <v>224</v>
      </c>
      <c r="K7859" s="1" t="s">
        <v>111</v>
      </c>
      <c r="L7859" s="1" t="s">
        <v>5</v>
      </c>
      <c r="M7859" s="1" t="s">
        <v>59</v>
      </c>
      <c r="N7859" s="1" t="s">
        <v>7</v>
      </c>
      <c r="O7859" s="6"/>
    </row>
    <row r="7860">
      <c r="A7860" s="5">
        <v>300644.0</v>
      </c>
      <c r="B7860" s="2">
        <v>46112.0</v>
      </c>
      <c r="C7860" s="1" t="s">
        <v>664</v>
      </c>
      <c r="D7860" s="3" t="s">
        <v>1221</v>
      </c>
      <c r="E7860" s="4">
        <v>46107.0</v>
      </c>
      <c r="F7860" s="5">
        <v>48.0</v>
      </c>
      <c r="G7860" s="5">
        <v>605.0</v>
      </c>
      <c r="H7860" s="5">
        <v>28460.0</v>
      </c>
      <c r="I7860" s="1" t="s">
        <v>2</v>
      </c>
      <c r="J7860" s="1" t="s">
        <v>221</v>
      </c>
      <c r="K7860" s="1" t="s">
        <v>111</v>
      </c>
      <c r="L7860" s="1" t="s">
        <v>5</v>
      </c>
      <c r="M7860" s="1" t="s">
        <v>6</v>
      </c>
      <c r="N7860" s="1" t="s">
        <v>7</v>
      </c>
      <c r="O7860" s="6"/>
    </row>
    <row r="7861">
      <c r="A7861" s="5">
        <v>300644.0</v>
      </c>
      <c r="B7861" s="2">
        <v>46112.0</v>
      </c>
      <c r="C7861" s="1" t="s">
        <v>664</v>
      </c>
      <c r="D7861" s="3" t="s">
        <v>1222</v>
      </c>
      <c r="E7861" s="4">
        <v>46107.0</v>
      </c>
      <c r="F7861" s="5">
        <v>6.0</v>
      </c>
      <c r="G7861" s="5">
        <v>825.0</v>
      </c>
      <c r="H7861" s="5">
        <v>4852.0</v>
      </c>
      <c r="I7861" s="1" t="s">
        <v>2</v>
      </c>
      <c r="J7861" s="1" t="s">
        <v>221</v>
      </c>
      <c r="K7861" s="1" t="s">
        <v>111</v>
      </c>
      <c r="L7861" s="1" t="s">
        <v>5</v>
      </c>
      <c r="M7861" s="1" t="s">
        <v>6</v>
      </c>
      <c r="N7861" s="1" t="s">
        <v>7</v>
      </c>
      <c r="O7861" s="6"/>
    </row>
    <row r="7862">
      <c r="A7862" s="5">
        <v>300644.0</v>
      </c>
      <c r="B7862" s="2">
        <v>46112.0</v>
      </c>
      <c r="C7862" s="1" t="s">
        <v>664</v>
      </c>
      <c r="D7862" s="3" t="s">
        <v>106</v>
      </c>
      <c r="E7862" s="4">
        <v>46107.0</v>
      </c>
      <c r="F7862" s="5">
        <v>4.0</v>
      </c>
      <c r="G7862" s="5">
        <v>1265.0</v>
      </c>
      <c r="H7862" s="5">
        <v>4959.0</v>
      </c>
      <c r="I7862" s="1" t="s">
        <v>2</v>
      </c>
      <c r="J7862" s="1" t="s">
        <v>221</v>
      </c>
      <c r="K7862" s="1" t="s">
        <v>111</v>
      </c>
      <c r="L7862" s="1" t="s">
        <v>5</v>
      </c>
      <c r="M7862" s="1" t="s">
        <v>6</v>
      </c>
      <c r="N7862" s="1" t="s">
        <v>7</v>
      </c>
      <c r="O7862" s="6"/>
    </row>
    <row r="7863">
      <c r="A7863" s="5">
        <v>300644.0</v>
      </c>
      <c r="B7863" s="2">
        <v>46112.0</v>
      </c>
      <c r="C7863" s="1" t="s">
        <v>664</v>
      </c>
      <c r="D7863" s="3" t="s">
        <v>1223</v>
      </c>
      <c r="E7863" s="4">
        <v>46107.0</v>
      </c>
      <c r="F7863" s="5">
        <v>12.0</v>
      </c>
      <c r="G7863" s="5">
        <v>418.0</v>
      </c>
      <c r="H7863" s="5">
        <v>4917.0</v>
      </c>
      <c r="I7863" s="1" t="s">
        <v>2</v>
      </c>
      <c r="J7863" s="1" t="s">
        <v>221</v>
      </c>
      <c r="K7863" s="1" t="s">
        <v>111</v>
      </c>
      <c r="L7863" s="1" t="s">
        <v>5</v>
      </c>
      <c r="M7863" s="1" t="s">
        <v>6</v>
      </c>
      <c r="N7863" s="1" t="s">
        <v>7</v>
      </c>
      <c r="O7863" s="6"/>
    </row>
    <row r="7864">
      <c r="A7864" s="5">
        <v>116597.0</v>
      </c>
      <c r="B7864" s="2">
        <v>46112.0</v>
      </c>
      <c r="C7864" s="1" t="s">
        <v>1046</v>
      </c>
      <c r="D7864" s="7">
        <v>325.0</v>
      </c>
      <c r="E7864" s="4">
        <v>46107.0</v>
      </c>
      <c r="F7864" s="5">
        <v>300.0</v>
      </c>
      <c r="G7864" s="5">
        <v>67.0</v>
      </c>
      <c r="H7864" s="5">
        <v>19758.0</v>
      </c>
      <c r="I7864" s="1" t="s">
        <v>33</v>
      </c>
      <c r="J7864" s="1" t="s">
        <v>1047</v>
      </c>
      <c r="K7864" s="1" t="s">
        <v>13</v>
      </c>
      <c r="L7864" s="1" t="s">
        <v>5</v>
      </c>
      <c r="M7864" s="1" t="s">
        <v>23</v>
      </c>
      <c r="N7864" s="1" t="s">
        <v>7</v>
      </c>
      <c r="O7864" s="6"/>
    </row>
    <row r="7865">
      <c r="A7865" s="5">
        <v>116597.0</v>
      </c>
      <c r="B7865" s="2">
        <v>46112.0</v>
      </c>
      <c r="C7865" s="1" t="s">
        <v>1046</v>
      </c>
      <c r="D7865" s="7">
        <v>344.0</v>
      </c>
      <c r="E7865" s="4">
        <v>46107.0</v>
      </c>
      <c r="F7865" s="5">
        <v>50.0</v>
      </c>
      <c r="G7865" s="5">
        <v>90.0</v>
      </c>
      <c r="H7865" s="5">
        <v>4433.0</v>
      </c>
      <c r="I7865" s="1" t="s">
        <v>229</v>
      </c>
      <c r="J7865" s="1" t="s">
        <v>1047</v>
      </c>
      <c r="K7865" s="1" t="s">
        <v>13</v>
      </c>
      <c r="L7865" s="1" t="s">
        <v>5</v>
      </c>
      <c r="M7865" s="1" t="s">
        <v>23</v>
      </c>
      <c r="N7865" s="1" t="s">
        <v>7</v>
      </c>
      <c r="O7865" s="6"/>
    </row>
    <row r="7866">
      <c r="A7866" s="5">
        <v>116598.0</v>
      </c>
      <c r="B7866" s="2">
        <v>46112.0</v>
      </c>
      <c r="C7866" s="1" t="s">
        <v>1046</v>
      </c>
      <c r="D7866" s="3" t="s">
        <v>1059</v>
      </c>
      <c r="E7866" s="4">
        <v>46107.0</v>
      </c>
      <c r="F7866" s="5">
        <v>90.0</v>
      </c>
      <c r="G7866" s="5">
        <v>102.0</v>
      </c>
      <c r="H7866" s="5">
        <v>8976.0</v>
      </c>
      <c r="I7866" s="1" t="s">
        <v>21</v>
      </c>
      <c r="J7866" s="1" t="s">
        <v>1047</v>
      </c>
      <c r="K7866" s="1" t="s">
        <v>13</v>
      </c>
      <c r="L7866" s="1" t="s">
        <v>5</v>
      </c>
      <c r="M7866" s="1" t="s">
        <v>23</v>
      </c>
      <c r="N7866" s="1" t="s">
        <v>7</v>
      </c>
      <c r="O7866" s="6"/>
    </row>
    <row r="7867">
      <c r="A7867" s="5">
        <v>116598.0</v>
      </c>
      <c r="B7867" s="2">
        <v>46112.0</v>
      </c>
      <c r="C7867" s="1" t="s">
        <v>1046</v>
      </c>
      <c r="D7867" s="3" t="s">
        <v>1051</v>
      </c>
      <c r="E7867" s="4">
        <v>46107.0</v>
      </c>
      <c r="F7867" s="5">
        <v>60.0</v>
      </c>
      <c r="G7867" s="5">
        <v>113.0</v>
      </c>
      <c r="H7867" s="5">
        <v>6662.0</v>
      </c>
      <c r="I7867" s="1" t="s">
        <v>21</v>
      </c>
      <c r="J7867" s="1" t="s">
        <v>1047</v>
      </c>
      <c r="K7867" s="1" t="s">
        <v>13</v>
      </c>
      <c r="L7867" s="1" t="s">
        <v>5</v>
      </c>
      <c r="M7867" s="1" t="s">
        <v>23</v>
      </c>
      <c r="N7867" s="1" t="s">
        <v>7</v>
      </c>
      <c r="O7867" s="6"/>
    </row>
    <row r="7868">
      <c r="A7868" s="5">
        <v>116598.0</v>
      </c>
      <c r="B7868" s="2">
        <v>46112.0</v>
      </c>
      <c r="C7868" s="1" t="s">
        <v>1046</v>
      </c>
      <c r="D7868" s="3" t="s">
        <v>808</v>
      </c>
      <c r="E7868" s="4">
        <v>46107.0</v>
      </c>
      <c r="F7868" s="5">
        <v>24.0</v>
      </c>
      <c r="G7868" s="5">
        <v>233.0</v>
      </c>
      <c r="H7868" s="5">
        <v>5488.0</v>
      </c>
      <c r="I7868" s="1" t="s">
        <v>21</v>
      </c>
      <c r="J7868" s="1" t="s">
        <v>1047</v>
      </c>
      <c r="K7868" s="1" t="s">
        <v>13</v>
      </c>
      <c r="L7868" s="1" t="s">
        <v>5</v>
      </c>
      <c r="M7868" s="1" t="s">
        <v>23</v>
      </c>
      <c r="N7868" s="1" t="s">
        <v>7</v>
      </c>
      <c r="O7868" s="6"/>
    </row>
    <row r="7869">
      <c r="A7869" s="5">
        <v>116598.0</v>
      </c>
      <c r="B7869" s="2">
        <v>46112.0</v>
      </c>
      <c r="C7869" s="1" t="s">
        <v>1046</v>
      </c>
      <c r="D7869" s="3" t="s">
        <v>1224</v>
      </c>
      <c r="E7869" s="4">
        <v>46107.0</v>
      </c>
      <c r="F7869" s="5">
        <v>13.0</v>
      </c>
      <c r="G7869" s="5">
        <v>308.0</v>
      </c>
      <c r="H7869" s="5">
        <v>3927.0</v>
      </c>
      <c r="I7869" s="1" t="s">
        <v>21</v>
      </c>
      <c r="J7869" s="1" t="s">
        <v>1047</v>
      </c>
      <c r="K7869" s="1" t="s">
        <v>13</v>
      </c>
      <c r="L7869" s="1" t="s">
        <v>5</v>
      </c>
      <c r="M7869" s="1" t="s">
        <v>23</v>
      </c>
      <c r="N7869" s="1" t="s">
        <v>7</v>
      </c>
      <c r="O7869" s="6"/>
    </row>
    <row r="7870">
      <c r="A7870" s="5">
        <v>116598.0</v>
      </c>
      <c r="B7870" s="2">
        <v>46112.0</v>
      </c>
      <c r="C7870" s="1" t="s">
        <v>1046</v>
      </c>
      <c r="D7870" s="3" t="s">
        <v>1066</v>
      </c>
      <c r="E7870" s="4">
        <v>46107.0</v>
      </c>
      <c r="F7870" s="5">
        <v>46.0</v>
      </c>
      <c r="G7870" s="5">
        <v>119.0</v>
      </c>
      <c r="H7870" s="5">
        <v>5367.0</v>
      </c>
      <c r="I7870" s="1" t="s">
        <v>21</v>
      </c>
      <c r="J7870" s="1" t="s">
        <v>1047</v>
      </c>
      <c r="K7870" s="1" t="s">
        <v>13</v>
      </c>
      <c r="L7870" s="1" t="s">
        <v>5</v>
      </c>
      <c r="M7870" s="1" t="s">
        <v>23</v>
      </c>
      <c r="N7870" s="1" t="s">
        <v>7</v>
      </c>
      <c r="O7870" s="6"/>
    </row>
    <row r="7871">
      <c r="A7871" s="5">
        <v>116598.0</v>
      </c>
      <c r="B7871" s="2">
        <v>46112.0</v>
      </c>
      <c r="C7871" s="1" t="s">
        <v>1046</v>
      </c>
      <c r="D7871" s="3" t="s">
        <v>100</v>
      </c>
      <c r="E7871" s="4">
        <v>46107.0</v>
      </c>
      <c r="F7871" s="5">
        <v>132.0</v>
      </c>
      <c r="G7871" s="5">
        <v>98.0</v>
      </c>
      <c r="H7871" s="5">
        <v>12668.0</v>
      </c>
      <c r="I7871" s="1" t="s">
        <v>21</v>
      </c>
      <c r="J7871" s="1" t="s">
        <v>1047</v>
      </c>
      <c r="K7871" s="1" t="s">
        <v>13</v>
      </c>
      <c r="L7871" s="1" t="s">
        <v>5</v>
      </c>
      <c r="M7871" s="1" t="s">
        <v>23</v>
      </c>
      <c r="N7871" s="1" t="s">
        <v>7</v>
      </c>
      <c r="O7871" s="6"/>
    </row>
    <row r="7872">
      <c r="A7872" s="5">
        <v>116598.0</v>
      </c>
      <c r="B7872" s="2">
        <v>46112.0</v>
      </c>
      <c r="C7872" s="1" t="s">
        <v>1046</v>
      </c>
      <c r="D7872" s="3" t="s">
        <v>1048</v>
      </c>
      <c r="E7872" s="4">
        <v>46107.0</v>
      </c>
      <c r="F7872" s="5">
        <v>46.0</v>
      </c>
      <c r="G7872" s="5">
        <v>137.0</v>
      </c>
      <c r="H7872" s="5">
        <v>6189.0</v>
      </c>
      <c r="I7872" s="1" t="s">
        <v>21</v>
      </c>
      <c r="J7872" s="1" t="s">
        <v>1047</v>
      </c>
      <c r="K7872" s="1" t="s">
        <v>13</v>
      </c>
      <c r="L7872" s="1" t="s">
        <v>5</v>
      </c>
      <c r="M7872" s="1" t="s">
        <v>23</v>
      </c>
      <c r="N7872" s="1" t="s">
        <v>7</v>
      </c>
      <c r="O7872" s="6"/>
    </row>
    <row r="7873">
      <c r="A7873" s="5">
        <v>116598.0</v>
      </c>
      <c r="B7873" s="2">
        <v>46112.0</v>
      </c>
      <c r="C7873" s="1" t="s">
        <v>1046</v>
      </c>
      <c r="D7873" s="3" t="s">
        <v>770</v>
      </c>
      <c r="E7873" s="4">
        <v>46107.0</v>
      </c>
      <c r="F7873" s="5">
        <v>13.0</v>
      </c>
      <c r="G7873" s="5">
        <v>562.0</v>
      </c>
      <c r="H7873" s="5">
        <v>7156.0</v>
      </c>
      <c r="I7873" s="1" t="s">
        <v>21</v>
      </c>
      <c r="J7873" s="1" t="s">
        <v>1047</v>
      </c>
      <c r="K7873" s="1" t="s">
        <v>13</v>
      </c>
      <c r="L7873" s="1" t="s">
        <v>5</v>
      </c>
      <c r="M7873" s="1" t="s">
        <v>23</v>
      </c>
      <c r="N7873" s="1" t="s">
        <v>7</v>
      </c>
      <c r="O7873" s="6"/>
    </row>
    <row r="7874">
      <c r="A7874" s="5">
        <v>116598.0</v>
      </c>
      <c r="B7874" s="2">
        <v>46112.0</v>
      </c>
      <c r="C7874" s="1" t="s">
        <v>1046</v>
      </c>
      <c r="D7874" s="3" t="s">
        <v>1060</v>
      </c>
      <c r="E7874" s="4">
        <v>46107.0</v>
      </c>
      <c r="F7874" s="5">
        <v>24.0</v>
      </c>
      <c r="G7874" s="5">
        <v>238.0</v>
      </c>
      <c r="H7874" s="5">
        <v>5600.0</v>
      </c>
      <c r="I7874" s="1" t="s">
        <v>21</v>
      </c>
      <c r="J7874" s="1" t="s">
        <v>1047</v>
      </c>
      <c r="K7874" s="1" t="s">
        <v>13</v>
      </c>
      <c r="L7874" s="1" t="s">
        <v>5</v>
      </c>
      <c r="M7874" s="1" t="s">
        <v>23</v>
      </c>
      <c r="N7874" s="1" t="s">
        <v>7</v>
      </c>
      <c r="O7874" s="6"/>
    </row>
    <row r="7875">
      <c r="A7875" s="5">
        <v>116598.0</v>
      </c>
      <c r="B7875" s="2">
        <v>46112.0</v>
      </c>
      <c r="C7875" s="1" t="s">
        <v>1046</v>
      </c>
      <c r="D7875" s="3" t="s">
        <v>1067</v>
      </c>
      <c r="E7875" s="4">
        <v>46107.0</v>
      </c>
      <c r="F7875" s="5">
        <v>13.0</v>
      </c>
      <c r="G7875" s="5">
        <v>311.0</v>
      </c>
      <c r="H7875" s="5">
        <v>3963.0</v>
      </c>
      <c r="I7875" s="1" t="s">
        <v>21</v>
      </c>
      <c r="J7875" s="1" t="s">
        <v>1047</v>
      </c>
      <c r="K7875" s="1" t="s">
        <v>13</v>
      </c>
      <c r="L7875" s="1" t="s">
        <v>5</v>
      </c>
      <c r="M7875" s="1" t="s">
        <v>23</v>
      </c>
      <c r="N7875" s="1" t="s">
        <v>7</v>
      </c>
      <c r="O7875" s="6"/>
    </row>
    <row r="7876">
      <c r="A7876" s="5">
        <v>116598.0</v>
      </c>
      <c r="B7876" s="2">
        <v>46112.0</v>
      </c>
      <c r="C7876" s="1" t="s">
        <v>1046</v>
      </c>
      <c r="D7876" s="3" t="s">
        <v>1071</v>
      </c>
      <c r="E7876" s="4">
        <v>46107.0</v>
      </c>
      <c r="F7876" s="5">
        <v>13.0</v>
      </c>
      <c r="G7876" s="5">
        <v>316.0</v>
      </c>
      <c r="H7876" s="5">
        <v>4025.0</v>
      </c>
      <c r="I7876" s="1" t="s">
        <v>21</v>
      </c>
      <c r="J7876" s="1" t="s">
        <v>1047</v>
      </c>
      <c r="K7876" s="1" t="s">
        <v>13</v>
      </c>
      <c r="L7876" s="1" t="s">
        <v>5</v>
      </c>
      <c r="M7876" s="1" t="s">
        <v>23</v>
      </c>
      <c r="N7876" s="1" t="s">
        <v>7</v>
      </c>
      <c r="O7876" s="6"/>
    </row>
    <row r="7877">
      <c r="A7877" s="5">
        <v>300647.0</v>
      </c>
      <c r="B7877" s="2">
        <v>46112.0</v>
      </c>
      <c r="C7877" s="1" t="s">
        <v>1094</v>
      </c>
      <c r="D7877" s="3" t="s">
        <v>1223</v>
      </c>
      <c r="E7877" s="4">
        <v>46107.0</v>
      </c>
      <c r="F7877" s="5">
        <v>168.0</v>
      </c>
      <c r="G7877" s="5">
        <v>418.0</v>
      </c>
      <c r="H7877" s="5">
        <v>68827.0</v>
      </c>
      <c r="I7877" s="1" t="s">
        <v>2</v>
      </c>
      <c r="J7877" s="1" t="s">
        <v>224</v>
      </c>
      <c r="K7877" s="1" t="s">
        <v>111</v>
      </c>
      <c r="L7877" s="1" t="s">
        <v>5</v>
      </c>
      <c r="M7877" s="1" t="s">
        <v>6</v>
      </c>
      <c r="N7877" s="1" t="s">
        <v>7</v>
      </c>
      <c r="O7877" s="6"/>
    </row>
    <row r="7878">
      <c r="A7878" s="5">
        <v>300647.0</v>
      </c>
      <c r="B7878" s="2">
        <v>46112.0</v>
      </c>
      <c r="C7878" s="1" t="s">
        <v>1094</v>
      </c>
      <c r="D7878" s="3" t="s">
        <v>1225</v>
      </c>
      <c r="E7878" s="4">
        <v>46107.0</v>
      </c>
      <c r="F7878" s="5">
        <v>33.0</v>
      </c>
      <c r="G7878" s="5">
        <v>825.0</v>
      </c>
      <c r="H7878" s="5">
        <v>26684.0</v>
      </c>
      <c r="I7878" s="1" t="s">
        <v>2</v>
      </c>
      <c r="J7878" s="1" t="s">
        <v>224</v>
      </c>
      <c r="K7878" s="1" t="s">
        <v>111</v>
      </c>
      <c r="L7878" s="1" t="s">
        <v>5</v>
      </c>
      <c r="M7878" s="1" t="s">
        <v>6</v>
      </c>
      <c r="N7878" s="1" t="s">
        <v>7</v>
      </c>
      <c r="O7878" s="6"/>
    </row>
    <row r="7879">
      <c r="A7879" s="5">
        <v>116710.0</v>
      </c>
      <c r="B7879" s="2">
        <v>46112.0</v>
      </c>
      <c r="C7879" s="1" t="s">
        <v>1220</v>
      </c>
      <c r="D7879" s="3" t="s">
        <v>1219</v>
      </c>
      <c r="E7879" s="4">
        <v>46107.0</v>
      </c>
      <c r="F7879" s="5">
        <v>16.0</v>
      </c>
      <c r="G7879" s="5">
        <v>1114.0</v>
      </c>
      <c r="H7879" s="5">
        <v>17468.0</v>
      </c>
      <c r="I7879" s="1" t="s">
        <v>58</v>
      </c>
      <c r="J7879" s="1" t="s">
        <v>240</v>
      </c>
      <c r="K7879" s="1" t="s">
        <v>111</v>
      </c>
      <c r="L7879" s="1" t="s">
        <v>5</v>
      </c>
      <c r="M7879" s="1" t="s">
        <v>59</v>
      </c>
      <c r="N7879" s="1" t="s">
        <v>7</v>
      </c>
      <c r="O7879" s="6"/>
    </row>
    <row r="7880">
      <c r="A7880" s="5">
        <v>116711.0</v>
      </c>
      <c r="B7880" s="2">
        <v>46112.0</v>
      </c>
      <c r="C7880" s="1" t="s">
        <v>1220</v>
      </c>
      <c r="D7880" s="3" t="s">
        <v>706</v>
      </c>
      <c r="E7880" s="4">
        <v>46107.0</v>
      </c>
      <c r="F7880" s="5">
        <v>14.0</v>
      </c>
      <c r="G7880" s="5">
        <v>1481.0</v>
      </c>
      <c r="H7880" s="5">
        <v>20315.0</v>
      </c>
      <c r="I7880" s="1" t="s">
        <v>58</v>
      </c>
      <c r="J7880" s="1" t="s">
        <v>240</v>
      </c>
      <c r="K7880" s="1" t="s">
        <v>111</v>
      </c>
      <c r="L7880" s="1" t="s">
        <v>5</v>
      </c>
      <c r="M7880" s="1" t="s">
        <v>59</v>
      </c>
      <c r="N7880" s="1" t="s">
        <v>7</v>
      </c>
      <c r="O7880" s="6"/>
    </row>
    <row r="7881">
      <c r="A7881" s="5">
        <v>116712.0</v>
      </c>
      <c r="B7881" s="2">
        <v>46112.0</v>
      </c>
      <c r="C7881" s="1" t="s">
        <v>1220</v>
      </c>
      <c r="D7881" s="3" t="s">
        <v>971</v>
      </c>
      <c r="E7881" s="4">
        <v>46107.0</v>
      </c>
      <c r="F7881" s="5">
        <v>6.0</v>
      </c>
      <c r="G7881" s="5">
        <v>3962.0</v>
      </c>
      <c r="H7881" s="5">
        <v>23300.0</v>
      </c>
      <c r="I7881" s="1" t="s">
        <v>58</v>
      </c>
      <c r="J7881" s="1" t="s">
        <v>240</v>
      </c>
      <c r="K7881" s="1" t="s">
        <v>111</v>
      </c>
      <c r="L7881" s="1" t="s">
        <v>5</v>
      </c>
      <c r="M7881" s="1" t="s">
        <v>59</v>
      </c>
      <c r="N7881" s="1" t="s">
        <v>7</v>
      </c>
      <c r="O7881" s="6"/>
    </row>
    <row r="7882">
      <c r="A7882" s="5">
        <v>116716.0</v>
      </c>
      <c r="B7882" s="2">
        <v>46112.0</v>
      </c>
      <c r="C7882" s="1" t="s">
        <v>266</v>
      </c>
      <c r="D7882" s="7">
        <v>121.0</v>
      </c>
      <c r="E7882" s="4">
        <v>46107.0</v>
      </c>
      <c r="F7882" s="5">
        <v>216.0</v>
      </c>
      <c r="G7882" s="5">
        <v>100.0</v>
      </c>
      <c r="H7882" s="5">
        <v>21568.0</v>
      </c>
      <c r="I7882" s="1" t="s">
        <v>21</v>
      </c>
      <c r="J7882" s="1" t="s">
        <v>267</v>
      </c>
      <c r="K7882" s="1" t="s">
        <v>13</v>
      </c>
      <c r="L7882" s="1" t="s">
        <v>5</v>
      </c>
      <c r="M7882" s="1" t="s">
        <v>23</v>
      </c>
      <c r="N7882" s="1" t="s">
        <v>7</v>
      </c>
      <c r="O7882" s="6"/>
    </row>
    <row r="7883">
      <c r="A7883" s="5">
        <v>203994.0</v>
      </c>
      <c r="B7883" s="2">
        <v>46112.0</v>
      </c>
      <c r="C7883" s="1" t="s">
        <v>11</v>
      </c>
      <c r="D7883" s="3" t="s">
        <v>842</v>
      </c>
      <c r="E7883" s="4">
        <v>46107.0</v>
      </c>
      <c r="F7883" s="5">
        <v>200.0</v>
      </c>
      <c r="G7883" s="5">
        <v>18.0</v>
      </c>
      <c r="H7883" s="5">
        <v>3590.0</v>
      </c>
      <c r="I7883" s="1" t="s">
        <v>71</v>
      </c>
      <c r="J7883" s="1" t="s">
        <v>12</v>
      </c>
      <c r="K7883" s="1" t="s">
        <v>13</v>
      </c>
      <c r="L7883" s="1" t="s">
        <v>5</v>
      </c>
      <c r="M7883" s="1" t="s">
        <v>6</v>
      </c>
      <c r="N7883" s="1" t="s">
        <v>7</v>
      </c>
      <c r="O7883" s="6"/>
    </row>
    <row r="7884">
      <c r="A7884" s="5">
        <v>203994.0</v>
      </c>
      <c r="B7884" s="2">
        <v>46112.0</v>
      </c>
      <c r="C7884" s="1" t="s">
        <v>11</v>
      </c>
      <c r="D7884" s="3" t="s">
        <v>130</v>
      </c>
      <c r="E7884" s="4">
        <v>46107.0</v>
      </c>
      <c r="F7884" s="5">
        <v>400.0</v>
      </c>
      <c r="G7884" s="5">
        <v>112.0</v>
      </c>
      <c r="H7884" s="5">
        <v>44758.0</v>
      </c>
      <c r="I7884" s="1" t="s">
        <v>75</v>
      </c>
      <c r="J7884" s="1" t="s">
        <v>12</v>
      </c>
      <c r="K7884" s="1" t="s">
        <v>13</v>
      </c>
      <c r="L7884" s="1" t="s">
        <v>5</v>
      </c>
      <c r="M7884" s="1" t="s">
        <v>6</v>
      </c>
      <c r="N7884" s="1" t="s">
        <v>7</v>
      </c>
      <c r="O7884" s="6"/>
    </row>
    <row r="7885">
      <c r="A7885" s="5">
        <v>203994.0</v>
      </c>
      <c r="B7885" s="2">
        <v>46112.0</v>
      </c>
      <c r="C7885" s="1" t="s">
        <v>11</v>
      </c>
      <c r="D7885" s="3" t="s">
        <v>85</v>
      </c>
      <c r="E7885" s="4">
        <v>46107.0</v>
      </c>
      <c r="F7885" s="5">
        <v>1600.0</v>
      </c>
      <c r="G7885" s="5">
        <v>16.0</v>
      </c>
      <c r="H7885" s="5">
        <v>25442.0</v>
      </c>
      <c r="I7885" s="1" t="s">
        <v>75</v>
      </c>
      <c r="J7885" s="1" t="s">
        <v>12</v>
      </c>
      <c r="K7885" s="1" t="s">
        <v>13</v>
      </c>
      <c r="L7885" s="1" t="s">
        <v>5</v>
      </c>
      <c r="M7885" s="1" t="s">
        <v>6</v>
      </c>
      <c r="N7885" s="1" t="s">
        <v>7</v>
      </c>
      <c r="O7885" s="6"/>
    </row>
    <row r="7886">
      <c r="A7886" s="5">
        <v>203994.0</v>
      </c>
      <c r="B7886" s="2">
        <v>46112.0</v>
      </c>
      <c r="C7886" s="1" t="s">
        <v>11</v>
      </c>
      <c r="D7886" s="3" t="s">
        <v>293</v>
      </c>
      <c r="E7886" s="4">
        <v>46107.0</v>
      </c>
      <c r="F7886" s="5">
        <v>25000.0</v>
      </c>
      <c r="G7886" s="5">
        <v>3.0</v>
      </c>
      <c r="H7886" s="5">
        <v>81752.0</v>
      </c>
      <c r="I7886" s="1" t="s">
        <v>75</v>
      </c>
      <c r="J7886" s="1" t="s">
        <v>12</v>
      </c>
      <c r="K7886" s="1" t="s">
        <v>13</v>
      </c>
      <c r="L7886" s="1" t="s">
        <v>5</v>
      </c>
      <c r="M7886" s="1" t="s">
        <v>6</v>
      </c>
      <c r="N7886" s="1" t="s">
        <v>7</v>
      </c>
      <c r="O7886" s="6"/>
    </row>
    <row r="7887">
      <c r="A7887" s="5">
        <v>203994.0</v>
      </c>
      <c r="B7887" s="2">
        <v>46112.0</v>
      </c>
      <c r="C7887" s="1" t="s">
        <v>11</v>
      </c>
      <c r="D7887" s="3" t="s">
        <v>1226</v>
      </c>
      <c r="E7887" s="4">
        <v>46107.0</v>
      </c>
      <c r="F7887" s="5">
        <v>32.0</v>
      </c>
      <c r="G7887" s="5">
        <v>566.0</v>
      </c>
      <c r="H7887" s="5">
        <v>18107.0</v>
      </c>
      <c r="I7887" s="1" t="s">
        <v>71</v>
      </c>
      <c r="J7887" s="1" t="s">
        <v>12</v>
      </c>
      <c r="K7887" s="1" t="s">
        <v>13</v>
      </c>
      <c r="L7887" s="1" t="s">
        <v>5</v>
      </c>
      <c r="M7887" s="1" t="s">
        <v>6</v>
      </c>
      <c r="N7887" s="1" t="s">
        <v>7</v>
      </c>
      <c r="O7887" s="6"/>
    </row>
    <row r="7888">
      <c r="A7888" s="5">
        <v>203994.0</v>
      </c>
      <c r="B7888" s="2">
        <v>46112.0</v>
      </c>
      <c r="C7888" s="1" t="s">
        <v>11</v>
      </c>
      <c r="D7888" s="3" t="s">
        <v>997</v>
      </c>
      <c r="E7888" s="4">
        <v>46107.0</v>
      </c>
      <c r="F7888" s="5">
        <v>80.0</v>
      </c>
      <c r="G7888" s="5">
        <v>21.0</v>
      </c>
      <c r="H7888" s="5">
        <v>1664.0</v>
      </c>
      <c r="I7888" s="1" t="s">
        <v>71</v>
      </c>
      <c r="J7888" s="1" t="s">
        <v>12</v>
      </c>
      <c r="K7888" s="1" t="s">
        <v>13</v>
      </c>
      <c r="L7888" s="1" t="s">
        <v>5</v>
      </c>
      <c r="M7888" s="1" t="s">
        <v>6</v>
      </c>
      <c r="N7888" s="1" t="s">
        <v>7</v>
      </c>
      <c r="O7888" s="6"/>
    </row>
    <row r="7889">
      <c r="A7889" s="5">
        <v>203994.0</v>
      </c>
      <c r="B7889" s="2">
        <v>46112.0</v>
      </c>
      <c r="C7889" s="1" t="s">
        <v>11</v>
      </c>
      <c r="D7889" s="3" t="s">
        <v>171</v>
      </c>
      <c r="E7889" s="4">
        <v>46107.0</v>
      </c>
      <c r="F7889" s="5">
        <v>250.0</v>
      </c>
      <c r="G7889" s="5">
        <v>213.0</v>
      </c>
      <c r="H7889" s="5">
        <v>53132.0</v>
      </c>
      <c r="I7889" s="1" t="s">
        <v>75</v>
      </c>
      <c r="J7889" s="1" t="s">
        <v>12</v>
      </c>
      <c r="K7889" s="1" t="s">
        <v>13</v>
      </c>
      <c r="L7889" s="1" t="s">
        <v>5</v>
      </c>
      <c r="M7889" s="1" t="s">
        <v>6</v>
      </c>
      <c r="N7889" s="1" t="s">
        <v>7</v>
      </c>
      <c r="O7889" s="6"/>
    </row>
    <row r="7890">
      <c r="A7890" s="5">
        <v>203994.0</v>
      </c>
      <c r="B7890" s="2">
        <v>46112.0</v>
      </c>
      <c r="C7890" s="1" t="s">
        <v>11</v>
      </c>
      <c r="D7890" s="3" t="s">
        <v>183</v>
      </c>
      <c r="E7890" s="4">
        <v>46107.0</v>
      </c>
      <c r="F7890" s="5">
        <v>200.0</v>
      </c>
      <c r="G7890" s="5">
        <v>11.0</v>
      </c>
      <c r="H7890" s="5">
        <v>2222.0</v>
      </c>
      <c r="I7890" s="1" t="s">
        <v>75</v>
      </c>
      <c r="J7890" s="1" t="s">
        <v>12</v>
      </c>
      <c r="K7890" s="1" t="s">
        <v>13</v>
      </c>
      <c r="L7890" s="1" t="s">
        <v>5</v>
      </c>
      <c r="M7890" s="1" t="s">
        <v>6</v>
      </c>
      <c r="N7890" s="1" t="s">
        <v>7</v>
      </c>
      <c r="O7890" s="6"/>
    </row>
    <row r="7891">
      <c r="A7891" s="5">
        <v>203994.0</v>
      </c>
      <c r="B7891" s="2">
        <v>46112.0</v>
      </c>
      <c r="C7891" s="1" t="s">
        <v>11</v>
      </c>
      <c r="D7891" s="3" t="s">
        <v>472</v>
      </c>
      <c r="E7891" s="4">
        <v>46107.0</v>
      </c>
      <c r="F7891" s="5">
        <v>32.0</v>
      </c>
      <c r="G7891" s="5">
        <v>435.0</v>
      </c>
      <c r="H7891" s="5">
        <v>13913.0</v>
      </c>
      <c r="I7891" s="1" t="s">
        <v>75</v>
      </c>
      <c r="J7891" s="1" t="s">
        <v>12</v>
      </c>
      <c r="K7891" s="1" t="s">
        <v>13</v>
      </c>
      <c r="L7891" s="1" t="s">
        <v>5</v>
      </c>
      <c r="M7891" s="1" t="s">
        <v>6</v>
      </c>
      <c r="N7891" s="1" t="s">
        <v>7</v>
      </c>
      <c r="O7891" s="6"/>
    </row>
    <row r="7892">
      <c r="A7892" s="5">
        <v>203994.0</v>
      </c>
      <c r="B7892" s="2">
        <v>46112.0</v>
      </c>
      <c r="C7892" s="1" t="s">
        <v>11</v>
      </c>
      <c r="D7892" s="7">
        <v>5107.0</v>
      </c>
      <c r="E7892" s="4">
        <v>46107.0</v>
      </c>
      <c r="F7892" s="5">
        <v>50.0</v>
      </c>
      <c r="G7892" s="5">
        <v>56.0</v>
      </c>
      <c r="H7892" s="5">
        <v>2787.0</v>
      </c>
      <c r="I7892" s="1" t="s">
        <v>125</v>
      </c>
      <c r="J7892" s="1" t="s">
        <v>12</v>
      </c>
      <c r="K7892" s="1" t="s">
        <v>13</v>
      </c>
      <c r="L7892" s="1" t="s">
        <v>5</v>
      </c>
      <c r="M7892" s="1" t="s">
        <v>6</v>
      </c>
      <c r="N7892" s="1" t="s">
        <v>7</v>
      </c>
      <c r="O7892" s="6"/>
    </row>
    <row r="7893">
      <c r="A7893" s="5">
        <v>203994.0</v>
      </c>
      <c r="B7893" s="2">
        <v>46112.0</v>
      </c>
      <c r="C7893" s="1" t="s">
        <v>11</v>
      </c>
      <c r="D7893" s="7">
        <v>5607.0</v>
      </c>
      <c r="E7893" s="4">
        <v>46107.0</v>
      </c>
      <c r="F7893" s="5">
        <v>20.0</v>
      </c>
      <c r="G7893" s="5">
        <v>133.0</v>
      </c>
      <c r="H7893" s="5">
        <v>2654.0</v>
      </c>
      <c r="I7893" s="1" t="s">
        <v>125</v>
      </c>
      <c r="J7893" s="1" t="s">
        <v>12</v>
      </c>
      <c r="K7893" s="1" t="s">
        <v>13</v>
      </c>
      <c r="L7893" s="1" t="s">
        <v>5</v>
      </c>
      <c r="M7893" s="1" t="s">
        <v>6</v>
      </c>
      <c r="N7893" s="1" t="s">
        <v>7</v>
      </c>
      <c r="O7893" s="6"/>
    </row>
    <row r="7894">
      <c r="A7894" s="5">
        <v>203994.0</v>
      </c>
      <c r="B7894" s="2">
        <v>46112.0</v>
      </c>
      <c r="C7894" s="1" t="s">
        <v>11</v>
      </c>
      <c r="D7894" s="3" t="s">
        <v>412</v>
      </c>
      <c r="E7894" s="4">
        <v>46107.0</v>
      </c>
      <c r="F7894" s="5">
        <v>400.0</v>
      </c>
      <c r="G7894" s="5">
        <v>3.0</v>
      </c>
      <c r="H7894" s="5">
        <v>1166.0</v>
      </c>
      <c r="I7894" s="1" t="s">
        <v>71</v>
      </c>
      <c r="J7894" s="1" t="s">
        <v>12</v>
      </c>
      <c r="K7894" s="1" t="s">
        <v>13</v>
      </c>
      <c r="L7894" s="1" t="s">
        <v>5</v>
      </c>
      <c r="M7894" s="1" t="s">
        <v>6</v>
      </c>
      <c r="N7894" s="1" t="s">
        <v>7</v>
      </c>
      <c r="O7894" s="6"/>
    </row>
    <row r="7895">
      <c r="A7895" s="5">
        <v>203994.0</v>
      </c>
      <c r="B7895" s="2">
        <v>46112.0</v>
      </c>
      <c r="C7895" s="1" t="s">
        <v>11</v>
      </c>
      <c r="D7895" s="3" t="s">
        <v>402</v>
      </c>
      <c r="E7895" s="4">
        <v>46107.0</v>
      </c>
      <c r="F7895" s="5">
        <v>350.0</v>
      </c>
      <c r="G7895" s="5">
        <v>131.0</v>
      </c>
      <c r="H7895" s="5">
        <v>45705.0</v>
      </c>
      <c r="I7895" s="1" t="s">
        <v>75</v>
      </c>
      <c r="J7895" s="1" t="s">
        <v>12</v>
      </c>
      <c r="K7895" s="1" t="s">
        <v>13</v>
      </c>
      <c r="L7895" s="1" t="s">
        <v>5</v>
      </c>
      <c r="M7895" s="1" t="s">
        <v>6</v>
      </c>
      <c r="N7895" s="1" t="s">
        <v>7</v>
      </c>
      <c r="O7895" s="6"/>
    </row>
    <row r="7896">
      <c r="A7896" s="5">
        <v>203994.0</v>
      </c>
      <c r="B7896" s="2">
        <v>46112.0</v>
      </c>
      <c r="C7896" s="1" t="s">
        <v>11</v>
      </c>
      <c r="D7896" s="3" t="s">
        <v>640</v>
      </c>
      <c r="E7896" s="4">
        <v>46107.0</v>
      </c>
      <c r="F7896" s="5">
        <v>32.0</v>
      </c>
      <c r="G7896" s="5">
        <v>459.0</v>
      </c>
      <c r="H7896" s="5">
        <v>14686.0</v>
      </c>
      <c r="I7896" s="1" t="s">
        <v>75</v>
      </c>
      <c r="J7896" s="1" t="s">
        <v>12</v>
      </c>
      <c r="K7896" s="1" t="s">
        <v>13</v>
      </c>
      <c r="L7896" s="1" t="s">
        <v>5</v>
      </c>
      <c r="M7896" s="1" t="s">
        <v>6</v>
      </c>
      <c r="N7896" s="1" t="s">
        <v>7</v>
      </c>
      <c r="O7896" s="6"/>
    </row>
    <row r="7897">
      <c r="A7897" s="5">
        <v>203994.0</v>
      </c>
      <c r="B7897" s="2">
        <v>46112.0</v>
      </c>
      <c r="C7897" s="1" t="s">
        <v>11</v>
      </c>
      <c r="D7897" s="3" t="s">
        <v>191</v>
      </c>
      <c r="E7897" s="4">
        <v>46107.0</v>
      </c>
      <c r="F7897" s="5">
        <v>1000.0</v>
      </c>
      <c r="G7897" s="5">
        <v>13.0</v>
      </c>
      <c r="H7897" s="5">
        <v>12942.0</v>
      </c>
      <c r="I7897" s="1" t="s">
        <v>75</v>
      </c>
      <c r="J7897" s="1" t="s">
        <v>12</v>
      </c>
      <c r="K7897" s="1" t="s">
        <v>13</v>
      </c>
      <c r="L7897" s="1" t="s">
        <v>5</v>
      </c>
      <c r="M7897" s="1" t="s">
        <v>6</v>
      </c>
      <c r="N7897" s="1" t="s">
        <v>7</v>
      </c>
      <c r="O7897" s="6"/>
    </row>
    <row r="7898">
      <c r="A7898" s="5">
        <v>203994.0</v>
      </c>
      <c r="B7898" s="2">
        <v>46112.0</v>
      </c>
      <c r="C7898" s="1" t="s">
        <v>11</v>
      </c>
      <c r="D7898" s="3" t="s">
        <v>583</v>
      </c>
      <c r="E7898" s="4">
        <v>46107.0</v>
      </c>
      <c r="F7898" s="5">
        <v>50.0</v>
      </c>
      <c r="G7898" s="5">
        <v>9.0</v>
      </c>
      <c r="H7898" s="5">
        <v>453.0</v>
      </c>
      <c r="I7898" s="1" t="s">
        <v>71</v>
      </c>
      <c r="J7898" s="1" t="s">
        <v>12</v>
      </c>
      <c r="K7898" s="1" t="s">
        <v>13</v>
      </c>
      <c r="L7898" s="1" t="s">
        <v>5</v>
      </c>
      <c r="M7898" s="1" t="s">
        <v>6</v>
      </c>
      <c r="N7898" s="1" t="s">
        <v>7</v>
      </c>
      <c r="O7898" s="6"/>
    </row>
    <row r="7899">
      <c r="A7899" s="5">
        <v>203994.0</v>
      </c>
      <c r="B7899" s="2">
        <v>46112.0</v>
      </c>
      <c r="C7899" s="1" t="s">
        <v>11</v>
      </c>
      <c r="D7899" s="3" t="s">
        <v>409</v>
      </c>
      <c r="E7899" s="4">
        <v>46107.0</v>
      </c>
      <c r="F7899" s="5">
        <v>100.0</v>
      </c>
      <c r="G7899" s="5">
        <v>202.0</v>
      </c>
      <c r="H7899" s="5">
        <v>20197.0</v>
      </c>
      <c r="I7899" s="1" t="s">
        <v>75</v>
      </c>
      <c r="J7899" s="1" t="s">
        <v>12</v>
      </c>
      <c r="K7899" s="1" t="s">
        <v>13</v>
      </c>
      <c r="L7899" s="1" t="s">
        <v>5</v>
      </c>
      <c r="M7899" s="1" t="s">
        <v>6</v>
      </c>
      <c r="N7899" s="1" t="s">
        <v>7</v>
      </c>
      <c r="O7899" s="6"/>
    </row>
    <row r="7900">
      <c r="A7900" s="5">
        <v>203994.0</v>
      </c>
      <c r="B7900" s="2">
        <v>46112.0</v>
      </c>
      <c r="C7900" s="1" t="s">
        <v>11</v>
      </c>
      <c r="D7900" s="3" t="s">
        <v>70</v>
      </c>
      <c r="E7900" s="4">
        <v>46107.0</v>
      </c>
      <c r="F7900" s="5">
        <v>40.0</v>
      </c>
      <c r="G7900" s="5">
        <v>380.0</v>
      </c>
      <c r="H7900" s="5">
        <v>15199.0</v>
      </c>
      <c r="I7900" s="1" t="s">
        <v>71</v>
      </c>
      <c r="J7900" s="1" t="s">
        <v>12</v>
      </c>
      <c r="K7900" s="1" t="s">
        <v>13</v>
      </c>
      <c r="L7900" s="1" t="s">
        <v>5</v>
      </c>
      <c r="M7900" s="1" t="s">
        <v>6</v>
      </c>
      <c r="N7900" s="1" t="s">
        <v>7</v>
      </c>
      <c r="O7900" s="6"/>
    </row>
    <row r="7901">
      <c r="A7901" s="5">
        <v>203994.0</v>
      </c>
      <c r="B7901" s="2">
        <v>46112.0</v>
      </c>
      <c r="C7901" s="1" t="s">
        <v>11</v>
      </c>
      <c r="D7901" s="3" t="s">
        <v>154</v>
      </c>
      <c r="E7901" s="4">
        <v>46107.0</v>
      </c>
      <c r="F7901" s="5">
        <v>1200.0</v>
      </c>
      <c r="G7901" s="5">
        <v>21.0</v>
      </c>
      <c r="H7901" s="5">
        <v>24878.0</v>
      </c>
      <c r="I7901" s="1" t="s">
        <v>75</v>
      </c>
      <c r="J7901" s="1" t="s">
        <v>12</v>
      </c>
      <c r="K7901" s="1" t="s">
        <v>13</v>
      </c>
      <c r="L7901" s="1" t="s">
        <v>5</v>
      </c>
      <c r="M7901" s="1" t="s">
        <v>6</v>
      </c>
      <c r="N7901" s="1" t="s">
        <v>7</v>
      </c>
      <c r="O7901" s="6"/>
    </row>
    <row r="7902">
      <c r="A7902" s="5">
        <v>203994.0</v>
      </c>
      <c r="B7902" s="2">
        <v>46112.0</v>
      </c>
      <c r="C7902" s="1" t="s">
        <v>11</v>
      </c>
      <c r="D7902" s="3" t="s">
        <v>1085</v>
      </c>
      <c r="E7902" s="4">
        <v>46107.0</v>
      </c>
      <c r="F7902" s="5">
        <v>120.0</v>
      </c>
      <c r="G7902" s="5">
        <v>11.0</v>
      </c>
      <c r="H7902" s="5">
        <v>1264.0</v>
      </c>
      <c r="I7902" s="1" t="s">
        <v>71</v>
      </c>
      <c r="J7902" s="1" t="s">
        <v>12</v>
      </c>
      <c r="K7902" s="1" t="s">
        <v>13</v>
      </c>
      <c r="L7902" s="1" t="s">
        <v>5</v>
      </c>
      <c r="M7902" s="1" t="s">
        <v>6</v>
      </c>
      <c r="N7902" s="1" t="s">
        <v>7</v>
      </c>
      <c r="O7902" s="6"/>
    </row>
    <row r="7903">
      <c r="A7903" s="5">
        <v>203994.0</v>
      </c>
      <c r="B7903" s="2">
        <v>46112.0</v>
      </c>
      <c r="C7903" s="1" t="s">
        <v>11</v>
      </c>
      <c r="D7903" s="3" t="s">
        <v>297</v>
      </c>
      <c r="E7903" s="4">
        <v>46107.0</v>
      </c>
      <c r="F7903" s="5">
        <v>480.0</v>
      </c>
      <c r="G7903" s="5">
        <v>25.0</v>
      </c>
      <c r="H7903" s="5">
        <v>11892.0</v>
      </c>
      <c r="I7903" s="1" t="s">
        <v>75</v>
      </c>
      <c r="J7903" s="1" t="s">
        <v>12</v>
      </c>
      <c r="K7903" s="1" t="s">
        <v>13</v>
      </c>
      <c r="L7903" s="1" t="s">
        <v>5</v>
      </c>
      <c r="M7903" s="1" t="s">
        <v>6</v>
      </c>
      <c r="N7903" s="1" t="s">
        <v>7</v>
      </c>
      <c r="O7903" s="6"/>
    </row>
    <row r="7904">
      <c r="A7904" s="5">
        <v>203994.0</v>
      </c>
      <c r="B7904" s="2">
        <v>46112.0</v>
      </c>
      <c r="C7904" s="1" t="s">
        <v>11</v>
      </c>
      <c r="D7904" s="3" t="s">
        <v>288</v>
      </c>
      <c r="E7904" s="4">
        <v>46107.0</v>
      </c>
      <c r="F7904" s="5">
        <v>150.0</v>
      </c>
      <c r="G7904" s="5">
        <v>45.0</v>
      </c>
      <c r="H7904" s="5">
        <v>6715.0</v>
      </c>
      <c r="I7904" s="1" t="s">
        <v>75</v>
      </c>
      <c r="J7904" s="1" t="s">
        <v>12</v>
      </c>
      <c r="K7904" s="1" t="s">
        <v>13</v>
      </c>
      <c r="L7904" s="1" t="s">
        <v>5</v>
      </c>
      <c r="M7904" s="1" t="s">
        <v>6</v>
      </c>
      <c r="N7904" s="1" t="s">
        <v>7</v>
      </c>
      <c r="O7904" s="6"/>
    </row>
    <row r="7905">
      <c r="A7905" s="5">
        <v>203994.0</v>
      </c>
      <c r="B7905" s="2">
        <v>46112.0</v>
      </c>
      <c r="C7905" s="1" t="s">
        <v>11</v>
      </c>
      <c r="D7905" s="3" t="s">
        <v>199</v>
      </c>
      <c r="E7905" s="4">
        <v>46107.0</v>
      </c>
      <c r="F7905" s="5">
        <v>400.0</v>
      </c>
      <c r="G7905" s="5">
        <v>6.0</v>
      </c>
      <c r="H7905" s="5">
        <v>2458.0</v>
      </c>
      <c r="I7905" s="1" t="s">
        <v>71</v>
      </c>
      <c r="J7905" s="1" t="s">
        <v>12</v>
      </c>
      <c r="K7905" s="1" t="s">
        <v>13</v>
      </c>
      <c r="L7905" s="1" t="s">
        <v>5</v>
      </c>
      <c r="M7905" s="1" t="s">
        <v>6</v>
      </c>
      <c r="N7905" s="1" t="s">
        <v>7</v>
      </c>
      <c r="O7905" s="6"/>
    </row>
    <row r="7906">
      <c r="A7906" s="5">
        <v>203994.0</v>
      </c>
      <c r="B7906" s="2">
        <v>46112.0</v>
      </c>
      <c r="C7906" s="1" t="s">
        <v>11</v>
      </c>
      <c r="D7906" s="3" t="s">
        <v>292</v>
      </c>
      <c r="E7906" s="4">
        <v>46107.0</v>
      </c>
      <c r="F7906" s="5">
        <v>80.0</v>
      </c>
      <c r="G7906" s="5">
        <v>59.0</v>
      </c>
      <c r="H7906" s="5">
        <v>4734.0</v>
      </c>
      <c r="I7906" s="1" t="s">
        <v>75</v>
      </c>
      <c r="J7906" s="1" t="s">
        <v>12</v>
      </c>
      <c r="K7906" s="1" t="s">
        <v>13</v>
      </c>
      <c r="L7906" s="1" t="s">
        <v>5</v>
      </c>
      <c r="M7906" s="1" t="s">
        <v>6</v>
      </c>
      <c r="N7906" s="1" t="s">
        <v>7</v>
      </c>
      <c r="O7906" s="6"/>
    </row>
    <row r="7907">
      <c r="A7907" s="5">
        <v>203994.0</v>
      </c>
      <c r="B7907" s="2">
        <v>46112.0</v>
      </c>
      <c r="C7907" s="1" t="s">
        <v>11</v>
      </c>
      <c r="D7907" s="3" t="s">
        <v>501</v>
      </c>
      <c r="E7907" s="4">
        <v>46107.0</v>
      </c>
      <c r="F7907" s="5">
        <v>800.0</v>
      </c>
      <c r="G7907" s="5">
        <v>9.0</v>
      </c>
      <c r="H7907" s="5">
        <v>6930.0</v>
      </c>
      <c r="I7907" s="1" t="s">
        <v>71</v>
      </c>
      <c r="J7907" s="1" t="s">
        <v>12</v>
      </c>
      <c r="K7907" s="1" t="s">
        <v>13</v>
      </c>
      <c r="L7907" s="1" t="s">
        <v>5</v>
      </c>
      <c r="M7907" s="1" t="s">
        <v>6</v>
      </c>
      <c r="N7907" s="1" t="s">
        <v>7</v>
      </c>
      <c r="O7907" s="6"/>
    </row>
    <row r="7908">
      <c r="A7908" s="5">
        <v>203994.0</v>
      </c>
      <c r="B7908" s="2">
        <v>46112.0</v>
      </c>
      <c r="C7908" s="1" t="s">
        <v>11</v>
      </c>
      <c r="D7908" s="3" t="s">
        <v>941</v>
      </c>
      <c r="E7908" s="4">
        <v>46107.0</v>
      </c>
      <c r="F7908" s="5">
        <v>300.0</v>
      </c>
      <c r="G7908" s="5">
        <v>54.0</v>
      </c>
      <c r="H7908" s="5">
        <v>16202.0</v>
      </c>
      <c r="I7908" s="1" t="s">
        <v>71</v>
      </c>
      <c r="J7908" s="1" t="s">
        <v>12</v>
      </c>
      <c r="K7908" s="1" t="s">
        <v>13</v>
      </c>
      <c r="L7908" s="1" t="s">
        <v>5</v>
      </c>
      <c r="M7908" s="1" t="s">
        <v>6</v>
      </c>
      <c r="N7908" s="1" t="s">
        <v>7</v>
      </c>
      <c r="O7908" s="6"/>
    </row>
    <row r="7909">
      <c r="A7909" s="5">
        <v>203994.0</v>
      </c>
      <c r="B7909" s="2">
        <v>46112.0</v>
      </c>
      <c r="C7909" s="1" t="s">
        <v>11</v>
      </c>
      <c r="D7909" s="3" t="s">
        <v>74</v>
      </c>
      <c r="E7909" s="4">
        <v>46107.0</v>
      </c>
      <c r="F7909" s="5">
        <v>400.0</v>
      </c>
      <c r="G7909" s="5">
        <v>46.0</v>
      </c>
      <c r="H7909" s="5">
        <v>18542.0</v>
      </c>
      <c r="I7909" s="1" t="s">
        <v>75</v>
      </c>
      <c r="J7909" s="1" t="s">
        <v>12</v>
      </c>
      <c r="K7909" s="1" t="s">
        <v>13</v>
      </c>
      <c r="L7909" s="1" t="s">
        <v>5</v>
      </c>
      <c r="M7909" s="1" t="s">
        <v>6</v>
      </c>
      <c r="N7909" s="1" t="s">
        <v>7</v>
      </c>
      <c r="O7909" s="6"/>
    </row>
    <row r="7910">
      <c r="A7910" s="5">
        <v>203994.0</v>
      </c>
      <c r="B7910" s="2">
        <v>46112.0</v>
      </c>
      <c r="C7910" s="1" t="s">
        <v>11</v>
      </c>
      <c r="D7910" s="3" t="s">
        <v>841</v>
      </c>
      <c r="E7910" s="4">
        <v>46107.0</v>
      </c>
      <c r="F7910" s="5">
        <v>300.0</v>
      </c>
      <c r="G7910" s="5">
        <v>41.0</v>
      </c>
      <c r="H7910" s="5">
        <v>12152.0</v>
      </c>
      <c r="I7910" s="1" t="s">
        <v>71</v>
      </c>
      <c r="J7910" s="1" t="s">
        <v>12</v>
      </c>
      <c r="K7910" s="1" t="s">
        <v>13</v>
      </c>
      <c r="L7910" s="1" t="s">
        <v>5</v>
      </c>
      <c r="M7910" s="1" t="s">
        <v>6</v>
      </c>
      <c r="N7910" s="1" t="s">
        <v>7</v>
      </c>
      <c r="O7910" s="6"/>
    </row>
    <row r="7911">
      <c r="A7911" s="5">
        <v>203994.0</v>
      </c>
      <c r="B7911" s="2">
        <v>46112.0</v>
      </c>
      <c r="C7911" s="1" t="s">
        <v>11</v>
      </c>
      <c r="D7911" s="3" t="s">
        <v>79</v>
      </c>
      <c r="E7911" s="4">
        <v>46107.0</v>
      </c>
      <c r="F7911" s="5">
        <v>600.0</v>
      </c>
      <c r="G7911" s="5">
        <v>39.0</v>
      </c>
      <c r="H7911" s="5">
        <v>23666.0</v>
      </c>
      <c r="I7911" s="1" t="s">
        <v>75</v>
      </c>
      <c r="J7911" s="1" t="s">
        <v>12</v>
      </c>
      <c r="K7911" s="1" t="s">
        <v>13</v>
      </c>
      <c r="L7911" s="1" t="s">
        <v>5</v>
      </c>
      <c r="M7911" s="1" t="s">
        <v>6</v>
      </c>
      <c r="N7911" s="1" t="s">
        <v>7</v>
      </c>
      <c r="O7911" s="6"/>
    </row>
    <row r="7912">
      <c r="A7912" s="5">
        <v>203994.0</v>
      </c>
      <c r="B7912" s="2">
        <v>46112.0</v>
      </c>
      <c r="C7912" s="1" t="s">
        <v>11</v>
      </c>
      <c r="D7912" s="3" t="s">
        <v>158</v>
      </c>
      <c r="E7912" s="4">
        <v>46107.0</v>
      </c>
      <c r="F7912" s="5">
        <v>750.0</v>
      </c>
      <c r="G7912" s="5">
        <v>229.0</v>
      </c>
      <c r="H7912" s="5">
        <v>171534.89</v>
      </c>
      <c r="I7912" s="1" t="s">
        <v>75</v>
      </c>
      <c r="J7912" s="1" t="s">
        <v>12</v>
      </c>
      <c r="K7912" s="1" t="s">
        <v>13</v>
      </c>
      <c r="L7912" s="1" t="s">
        <v>5</v>
      </c>
      <c r="M7912" s="1" t="s">
        <v>6</v>
      </c>
      <c r="N7912" s="1" t="s">
        <v>7</v>
      </c>
      <c r="O7912" s="6"/>
    </row>
    <row r="7913">
      <c r="A7913" s="5">
        <v>203994.0</v>
      </c>
      <c r="B7913" s="2">
        <v>46112.0</v>
      </c>
      <c r="C7913" s="1" t="s">
        <v>11</v>
      </c>
      <c r="D7913" s="3" t="s">
        <v>489</v>
      </c>
      <c r="E7913" s="4">
        <v>46107.0</v>
      </c>
      <c r="F7913" s="5">
        <v>80.0</v>
      </c>
      <c r="G7913" s="5">
        <v>53.0</v>
      </c>
      <c r="H7913" s="5">
        <v>4246.0</v>
      </c>
      <c r="I7913" s="1" t="s">
        <v>71</v>
      </c>
      <c r="J7913" s="1" t="s">
        <v>12</v>
      </c>
      <c r="K7913" s="1" t="s">
        <v>13</v>
      </c>
      <c r="L7913" s="1" t="s">
        <v>5</v>
      </c>
      <c r="M7913" s="1" t="s">
        <v>6</v>
      </c>
      <c r="N7913" s="1" t="s">
        <v>7</v>
      </c>
      <c r="O7913" s="6"/>
    </row>
    <row r="7914">
      <c r="A7914" s="5">
        <v>203994.0</v>
      </c>
      <c r="B7914" s="2">
        <v>46112.0</v>
      </c>
      <c r="C7914" s="1" t="s">
        <v>11</v>
      </c>
      <c r="D7914" s="3" t="s">
        <v>193</v>
      </c>
      <c r="E7914" s="4">
        <v>46107.0</v>
      </c>
      <c r="F7914" s="5">
        <v>1200.0</v>
      </c>
      <c r="G7914" s="5">
        <v>11.0</v>
      </c>
      <c r="H7914" s="5">
        <v>13610.0</v>
      </c>
      <c r="I7914" s="1" t="s">
        <v>75</v>
      </c>
      <c r="J7914" s="1" t="s">
        <v>12</v>
      </c>
      <c r="K7914" s="1" t="s">
        <v>13</v>
      </c>
      <c r="L7914" s="1" t="s">
        <v>5</v>
      </c>
      <c r="M7914" s="1" t="s">
        <v>6</v>
      </c>
      <c r="N7914" s="1" t="s">
        <v>7</v>
      </c>
      <c r="O7914" s="6"/>
    </row>
    <row r="7915">
      <c r="A7915" s="5">
        <v>203994.0</v>
      </c>
      <c r="B7915" s="2">
        <v>46112.0</v>
      </c>
      <c r="C7915" s="1" t="s">
        <v>11</v>
      </c>
      <c r="D7915" s="3" t="s">
        <v>277</v>
      </c>
      <c r="E7915" s="4">
        <v>46107.0</v>
      </c>
      <c r="F7915" s="5">
        <v>600.0</v>
      </c>
      <c r="G7915" s="5">
        <v>46.0</v>
      </c>
      <c r="H7915" s="5">
        <v>27530.0</v>
      </c>
      <c r="I7915" s="1" t="s">
        <v>75</v>
      </c>
      <c r="J7915" s="1" t="s">
        <v>12</v>
      </c>
      <c r="K7915" s="1" t="s">
        <v>13</v>
      </c>
      <c r="L7915" s="1" t="s">
        <v>5</v>
      </c>
      <c r="M7915" s="1" t="s">
        <v>6</v>
      </c>
      <c r="N7915" s="1" t="s">
        <v>7</v>
      </c>
      <c r="O7915" s="6"/>
    </row>
    <row r="7916">
      <c r="A7916" s="5">
        <v>203994.0</v>
      </c>
      <c r="B7916" s="2">
        <v>46112.0</v>
      </c>
      <c r="C7916" s="1" t="s">
        <v>11</v>
      </c>
      <c r="D7916" s="3" t="s">
        <v>190</v>
      </c>
      <c r="E7916" s="4">
        <v>46107.0</v>
      </c>
      <c r="F7916" s="5">
        <v>50.0</v>
      </c>
      <c r="G7916" s="5">
        <v>99.0</v>
      </c>
      <c r="H7916" s="5">
        <v>4952.0</v>
      </c>
      <c r="I7916" s="1" t="s">
        <v>71</v>
      </c>
      <c r="J7916" s="1" t="s">
        <v>12</v>
      </c>
      <c r="K7916" s="1" t="s">
        <v>13</v>
      </c>
      <c r="L7916" s="1" t="s">
        <v>5</v>
      </c>
      <c r="M7916" s="1" t="s">
        <v>6</v>
      </c>
      <c r="N7916" s="1" t="s">
        <v>7</v>
      </c>
      <c r="O7916" s="6"/>
    </row>
    <row r="7917">
      <c r="A7917" s="5">
        <v>203994.0</v>
      </c>
      <c r="B7917" s="2">
        <v>46112.0</v>
      </c>
      <c r="C7917" s="1" t="s">
        <v>11</v>
      </c>
      <c r="D7917" s="3" t="s">
        <v>1227</v>
      </c>
      <c r="E7917" s="4">
        <v>46107.0</v>
      </c>
      <c r="F7917" s="5">
        <v>5.0</v>
      </c>
      <c r="G7917" s="5">
        <v>392.0</v>
      </c>
      <c r="H7917" s="5">
        <v>1960.0</v>
      </c>
      <c r="I7917" s="1" t="s">
        <v>75</v>
      </c>
      <c r="J7917" s="1" t="s">
        <v>12</v>
      </c>
      <c r="K7917" s="1" t="s">
        <v>13</v>
      </c>
      <c r="L7917" s="1" t="s">
        <v>5</v>
      </c>
      <c r="M7917" s="1" t="s">
        <v>6</v>
      </c>
      <c r="N7917" s="1" t="s">
        <v>7</v>
      </c>
      <c r="O7917" s="6"/>
    </row>
    <row r="7918">
      <c r="A7918" s="5">
        <v>203994.0</v>
      </c>
      <c r="B7918" s="2">
        <v>46112.0</v>
      </c>
      <c r="C7918" s="1" t="s">
        <v>11</v>
      </c>
      <c r="D7918" s="3" t="s">
        <v>1211</v>
      </c>
      <c r="E7918" s="4">
        <v>46107.0</v>
      </c>
      <c r="F7918" s="5">
        <v>150.0</v>
      </c>
      <c r="G7918" s="5">
        <v>73.0</v>
      </c>
      <c r="H7918" s="5">
        <v>11014.0</v>
      </c>
      <c r="I7918" s="1" t="s">
        <v>71</v>
      </c>
      <c r="J7918" s="1" t="s">
        <v>12</v>
      </c>
      <c r="K7918" s="1" t="s">
        <v>13</v>
      </c>
      <c r="L7918" s="1" t="s">
        <v>5</v>
      </c>
      <c r="M7918" s="1" t="s">
        <v>6</v>
      </c>
      <c r="N7918" s="1" t="s">
        <v>7</v>
      </c>
      <c r="O7918" s="6"/>
    </row>
    <row r="7919">
      <c r="A7919" s="5">
        <v>203994.0</v>
      </c>
      <c r="B7919" s="2">
        <v>46112.0</v>
      </c>
      <c r="C7919" s="1" t="s">
        <v>11</v>
      </c>
      <c r="D7919" s="3" t="s">
        <v>78</v>
      </c>
      <c r="E7919" s="4">
        <v>46107.0</v>
      </c>
      <c r="F7919" s="5">
        <v>1600.0</v>
      </c>
      <c r="G7919" s="5">
        <v>8.0</v>
      </c>
      <c r="H7919" s="5">
        <v>12722.0</v>
      </c>
      <c r="I7919" s="1" t="s">
        <v>75</v>
      </c>
      <c r="J7919" s="1" t="s">
        <v>12</v>
      </c>
      <c r="K7919" s="1" t="s">
        <v>13</v>
      </c>
      <c r="L7919" s="1" t="s">
        <v>5</v>
      </c>
      <c r="M7919" s="1" t="s">
        <v>6</v>
      </c>
      <c r="N7919" s="1" t="s">
        <v>7</v>
      </c>
      <c r="O7919" s="6"/>
    </row>
    <row r="7920">
      <c r="A7920" s="5">
        <v>300650.0</v>
      </c>
      <c r="B7920" s="2">
        <v>46112.0</v>
      </c>
      <c r="C7920" s="1" t="s">
        <v>664</v>
      </c>
      <c r="D7920" s="3" t="s">
        <v>222</v>
      </c>
      <c r="E7920" s="4">
        <v>46107.0</v>
      </c>
      <c r="F7920" s="5">
        <v>54.0</v>
      </c>
      <c r="G7920" s="5">
        <v>928.0</v>
      </c>
      <c r="H7920" s="5">
        <v>49110.0</v>
      </c>
      <c r="I7920" s="1" t="s">
        <v>2</v>
      </c>
      <c r="J7920" s="1" t="s">
        <v>221</v>
      </c>
      <c r="K7920" s="1" t="s">
        <v>111</v>
      </c>
      <c r="L7920" s="1" t="s">
        <v>5</v>
      </c>
      <c r="M7920" s="1" t="s">
        <v>6</v>
      </c>
      <c r="N7920" s="1" t="s">
        <v>7</v>
      </c>
      <c r="O7920" s="6"/>
    </row>
    <row r="7921">
      <c r="A7921" s="5">
        <v>300650.0</v>
      </c>
      <c r="B7921" s="2">
        <v>46112.0</v>
      </c>
      <c r="C7921" s="1" t="s">
        <v>664</v>
      </c>
      <c r="D7921" s="3" t="s">
        <v>106</v>
      </c>
      <c r="E7921" s="4">
        <v>46107.0</v>
      </c>
      <c r="F7921" s="5">
        <v>20.0</v>
      </c>
      <c r="G7921" s="5">
        <v>1473.0</v>
      </c>
      <c r="H7921" s="5">
        <v>28873.0</v>
      </c>
      <c r="I7921" s="1" t="s">
        <v>2</v>
      </c>
      <c r="J7921" s="1" t="s">
        <v>221</v>
      </c>
      <c r="K7921" s="1" t="s">
        <v>111</v>
      </c>
      <c r="L7921" s="1" t="s">
        <v>5</v>
      </c>
      <c r="M7921" s="1" t="s">
        <v>6</v>
      </c>
      <c r="N7921" s="1" t="s">
        <v>7</v>
      </c>
      <c r="O7921" s="6"/>
    </row>
    <row r="7922">
      <c r="A7922" s="5">
        <v>300650.0</v>
      </c>
      <c r="B7922" s="2">
        <v>46112.0</v>
      </c>
      <c r="C7922" s="1" t="s">
        <v>664</v>
      </c>
      <c r="D7922" s="3" t="s">
        <v>107</v>
      </c>
      <c r="E7922" s="4">
        <v>46107.0</v>
      </c>
      <c r="F7922" s="5">
        <v>36.0</v>
      </c>
      <c r="G7922" s="5">
        <v>462.0</v>
      </c>
      <c r="H7922" s="5">
        <v>16304.0</v>
      </c>
      <c r="I7922" s="1" t="s">
        <v>2</v>
      </c>
      <c r="J7922" s="1" t="s">
        <v>221</v>
      </c>
      <c r="K7922" s="1" t="s">
        <v>111</v>
      </c>
      <c r="L7922" s="1" t="s">
        <v>5</v>
      </c>
      <c r="M7922" s="1" t="s">
        <v>6</v>
      </c>
      <c r="N7922" s="1" t="s">
        <v>7</v>
      </c>
      <c r="O7922" s="6"/>
    </row>
    <row r="7923">
      <c r="A7923" s="5">
        <v>300650.0</v>
      </c>
      <c r="B7923" s="2">
        <v>46112.0</v>
      </c>
      <c r="C7923" s="1" t="s">
        <v>664</v>
      </c>
      <c r="D7923" s="3" t="s">
        <v>105</v>
      </c>
      <c r="E7923" s="4">
        <v>46107.0</v>
      </c>
      <c r="F7923" s="5">
        <v>16.0</v>
      </c>
      <c r="G7923" s="5">
        <v>462.0</v>
      </c>
      <c r="H7923" s="5">
        <v>7249.0</v>
      </c>
      <c r="I7923" s="1" t="s">
        <v>2</v>
      </c>
      <c r="J7923" s="1" t="s">
        <v>221</v>
      </c>
      <c r="K7923" s="1" t="s">
        <v>111</v>
      </c>
      <c r="L7923" s="1" t="s">
        <v>5</v>
      </c>
      <c r="M7923" s="1" t="s">
        <v>6</v>
      </c>
      <c r="N7923" s="1" t="s">
        <v>7</v>
      </c>
      <c r="O7923" s="6"/>
    </row>
    <row r="7924">
      <c r="A7924" s="5">
        <v>116721.0</v>
      </c>
      <c r="B7924" s="2">
        <v>46112.0</v>
      </c>
      <c r="C7924" s="1" t="s">
        <v>11</v>
      </c>
      <c r="D7924" s="3" t="s">
        <v>830</v>
      </c>
      <c r="E7924" s="4">
        <v>46107.0</v>
      </c>
      <c r="F7924" s="5">
        <v>20.0</v>
      </c>
      <c r="G7924" s="5">
        <v>138.0</v>
      </c>
      <c r="H7924" s="5">
        <v>2761.0</v>
      </c>
      <c r="I7924" s="1" t="s">
        <v>61</v>
      </c>
      <c r="J7924" s="1" t="s">
        <v>12</v>
      </c>
      <c r="K7924" s="1" t="s">
        <v>13</v>
      </c>
      <c r="L7924" s="1" t="s">
        <v>5</v>
      </c>
      <c r="M7924" s="1" t="s">
        <v>29</v>
      </c>
      <c r="N7924" s="1" t="s">
        <v>7</v>
      </c>
      <c r="O7924" s="6"/>
    </row>
    <row r="7925">
      <c r="A7925" s="5">
        <v>116721.0</v>
      </c>
      <c r="B7925" s="2">
        <v>46112.0</v>
      </c>
      <c r="C7925" s="1" t="s">
        <v>11</v>
      </c>
      <c r="D7925" s="7">
        <v>6802.0</v>
      </c>
      <c r="E7925" s="4">
        <v>46107.0</v>
      </c>
      <c r="F7925" s="5">
        <v>10.0</v>
      </c>
      <c r="G7925" s="5">
        <v>754.0</v>
      </c>
      <c r="H7925" s="5">
        <v>7545.0</v>
      </c>
      <c r="I7925" s="1" t="s">
        <v>61</v>
      </c>
      <c r="J7925" s="1" t="s">
        <v>12</v>
      </c>
      <c r="K7925" s="1" t="s">
        <v>13</v>
      </c>
      <c r="L7925" s="1" t="s">
        <v>5</v>
      </c>
      <c r="M7925" s="1" t="s">
        <v>29</v>
      </c>
      <c r="N7925" s="1" t="s">
        <v>7</v>
      </c>
      <c r="O7925" s="6"/>
    </row>
    <row r="7926">
      <c r="A7926" s="5">
        <v>116722.0</v>
      </c>
      <c r="B7926" s="2">
        <v>46112.0</v>
      </c>
      <c r="C7926" s="1" t="s">
        <v>11</v>
      </c>
      <c r="D7926" s="3" t="s">
        <v>1228</v>
      </c>
      <c r="E7926" s="4">
        <v>46107.0</v>
      </c>
      <c r="F7926" s="5">
        <v>10.0</v>
      </c>
      <c r="G7926" s="5">
        <v>1739.0</v>
      </c>
      <c r="H7926" s="5">
        <v>17395.0</v>
      </c>
      <c r="I7926" s="1" t="s">
        <v>61</v>
      </c>
      <c r="J7926" s="1" t="s">
        <v>12</v>
      </c>
      <c r="K7926" s="1" t="s">
        <v>13</v>
      </c>
      <c r="L7926" s="1" t="s">
        <v>5</v>
      </c>
      <c r="M7926" s="1" t="s">
        <v>29</v>
      </c>
      <c r="N7926" s="1" t="s">
        <v>7</v>
      </c>
      <c r="O7926" s="6"/>
    </row>
    <row r="7927">
      <c r="A7927" s="5">
        <v>116723.0</v>
      </c>
      <c r="B7927" s="2">
        <v>46112.0</v>
      </c>
      <c r="C7927" s="1" t="s">
        <v>11</v>
      </c>
      <c r="D7927" s="3" t="s">
        <v>663</v>
      </c>
      <c r="E7927" s="4">
        <v>46107.0</v>
      </c>
      <c r="F7927" s="5">
        <v>23.0</v>
      </c>
      <c r="G7927" s="5">
        <v>320.0</v>
      </c>
      <c r="H7927" s="5">
        <v>7353.0</v>
      </c>
      <c r="I7927" s="1" t="s">
        <v>21</v>
      </c>
      <c r="J7927" s="1" t="s">
        <v>12</v>
      </c>
      <c r="K7927" s="1" t="s">
        <v>13</v>
      </c>
      <c r="L7927" s="1" t="s">
        <v>5</v>
      </c>
      <c r="M7927" s="1" t="s">
        <v>23</v>
      </c>
      <c r="N7927" s="1" t="s">
        <v>7</v>
      </c>
      <c r="O7927" s="6"/>
    </row>
    <row r="7928">
      <c r="A7928" s="5">
        <v>116723.0</v>
      </c>
      <c r="B7928" s="2">
        <v>46112.0</v>
      </c>
      <c r="C7928" s="1" t="s">
        <v>11</v>
      </c>
      <c r="D7928" s="3" t="s">
        <v>97</v>
      </c>
      <c r="E7928" s="4">
        <v>46107.0</v>
      </c>
      <c r="F7928" s="5">
        <v>30.0</v>
      </c>
      <c r="G7928" s="5">
        <v>219.0</v>
      </c>
      <c r="H7928" s="5">
        <v>6567.0</v>
      </c>
      <c r="I7928" s="1" t="s">
        <v>21</v>
      </c>
      <c r="J7928" s="1" t="s">
        <v>12</v>
      </c>
      <c r="K7928" s="1" t="s">
        <v>13</v>
      </c>
      <c r="L7928" s="1" t="s">
        <v>5</v>
      </c>
      <c r="M7928" s="1" t="s">
        <v>23</v>
      </c>
      <c r="N7928" s="1" t="s">
        <v>7</v>
      </c>
      <c r="O7928" s="6"/>
    </row>
    <row r="7929">
      <c r="A7929" s="5">
        <v>116723.0</v>
      </c>
      <c r="B7929" s="2">
        <v>46112.0</v>
      </c>
      <c r="C7929" s="1" t="s">
        <v>11</v>
      </c>
      <c r="D7929" s="3" t="s">
        <v>34</v>
      </c>
      <c r="E7929" s="4">
        <v>46107.0</v>
      </c>
      <c r="F7929" s="5">
        <v>30.0</v>
      </c>
      <c r="G7929" s="5">
        <v>281.0</v>
      </c>
      <c r="H7929" s="5">
        <v>8439.0</v>
      </c>
      <c r="I7929" s="1" t="s">
        <v>21</v>
      </c>
      <c r="J7929" s="1" t="s">
        <v>12</v>
      </c>
      <c r="K7929" s="1" t="s">
        <v>13</v>
      </c>
      <c r="L7929" s="1" t="s">
        <v>5</v>
      </c>
      <c r="M7929" s="1" t="s">
        <v>23</v>
      </c>
      <c r="N7929" s="1" t="s">
        <v>7</v>
      </c>
      <c r="O7929" s="6"/>
    </row>
    <row r="7930">
      <c r="A7930" s="5">
        <v>116723.0</v>
      </c>
      <c r="B7930" s="2">
        <v>46112.0</v>
      </c>
      <c r="C7930" s="1" t="s">
        <v>11</v>
      </c>
      <c r="D7930" s="3" t="s">
        <v>34</v>
      </c>
      <c r="E7930" s="4">
        <v>46107.0</v>
      </c>
      <c r="F7930" s="5">
        <v>30.0</v>
      </c>
      <c r="G7930" s="5">
        <v>281.0</v>
      </c>
      <c r="H7930" s="5">
        <v>8439.0</v>
      </c>
      <c r="I7930" s="1" t="s">
        <v>21</v>
      </c>
      <c r="J7930" s="1" t="s">
        <v>12</v>
      </c>
      <c r="K7930" s="1" t="s">
        <v>13</v>
      </c>
      <c r="L7930" s="1" t="s">
        <v>5</v>
      </c>
      <c r="M7930" s="1" t="s">
        <v>23</v>
      </c>
      <c r="N7930" s="1" t="s">
        <v>7</v>
      </c>
      <c r="O7930" s="6"/>
    </row>
    <row r="7931">
      <c r="A7931" s="5">
        <v>116723.0</v>
      </c>
      <c r="B7931" s="2">
        <v>46112.0</v>
      </c>
      <c r="C7931" s="1" t="s">
        <v>11</v>
      </c>
      <c r="D7931" s="3" t="s">
        <v>631</v>
      </c>
      <c r="E7931" s="4">
        <v>46107.0</v>
      </c>
      <c r="F7931" s="5">
        <v>13.0</v>
      </c>
      <c r="G7931" s="5">
        <v>332.0</v>
      </c>
      <c r="H7931" s="5">
        <v>4319.0</v>
      </c>
      <c r="I7931" s="1" t="s">
        <v>21</v>
      </c>
      <c r="J7931" s="1" t="s">
        <v>12</v>
      </c>
      <c r="K7931" s="1" t="s">
        <v>13</v>
      </c>
      <c r="L7931" s="1" t="s">
        <v>5</v>
      </c>
      <c r="M7931" s="1" t="s">
        <v>23</v>
      </c>
      <c r="N7931" s="1" t="s">
        <v>7</v>
      </c>
      <c r="O7931" s="6"/>
    </row>
    <row r="7932">
      <c r="A7932" s="5">
        <v>116723.0</v>
      </c>
      <c r="B7932" s="2">
        <v>46112.0</v>
      </c>
      <c r="C7932" s="1" t="s">
        <v>11</v>
      </c>
      <c r="D7932" s="7">
        <v>1391.0</v>
      </c>
      <c r="E7932" s="4">
        <v>46107.0</v>
      </c>
      <c r="F7932" s="5">
        <v>192.0</v>
      </c>
      <c r="G7932" s="5">
        <v>79.0</v>
      </c>
      <c r="H7932" s="5">
        <v>15115.0</v>
      </c>
      <c r="I7932" s="1" t="s">
        <v>21</v>
      </c>
      <c r="J7932" s="1" t="s">
        <v>12</v>
      </c>
      <c r="K7932" s="1" t="s">
        <v>13</v>
      </c>
      <c r="L7932" s="1" t="s">
        <v>5</v>
      </c>
      <c r="M7932" s="1" t="s">
        <v>23</v>
      </c>
      <c r="N7932" s="1" t="s">
        <v>7</v>
      </c>
      <c r="O7932" s="6"/>
    </row>
    <row r="7933">
      <c r="A7933" s="5">
        <v>116723.0</v>
      </c>
      <c r="B7933" s="2">
        <v>46112.0</v>
      </c>
      <c r="C7933" s="1" t="s">
        <v>11</v>
      </c>
      <c r="D7933" s="3" t="s">
        <v>331</v>
      </c>
      <c r="E7933" s="4">
        <v>46107.0</v>
      </c>
      <c r="F7933" s="5">
        <v>30.0</v>
      </c>
      <c r="G7933" s="5">
        <v>175.0</v>
      </c>
      <c r="H7933" s="5">
        <v>5242.0</v>
      </c>
      <c r="I7933" s="1" t="s">
        <v>21</v>
      </c>
      <c r="J7933" s="1" t="s">
        <v>12</v>
      </c>
      <c r="K7933" s="1" t="s">
        <v>13</v>
      </c>
      <c r="L7933" s="1" t="s">
        <v>5</v>
      </c>
      <c r="M7933" s="1" t="s">
        <v>23</v>
      </c>
      <c r="N7933" s="1" t="s">
        <v>7</v>
      </c>
      <c r="O7933" s="6"/>
    </row>
    <row r="7934">
      <c r="A7934" s="5">
        <v>116723.0</v>
      </c>
      <c r="B7934" s="2">
        <v>46112.0</v>
      </c>
      <c r="C7934" s="1" t="s">
        <v>11</v>
      </c>
      <c r="D7934" s="3" t="s">
        <v>631</v>
      </c>
      <c r="E7934" s="4">
        <v>46107.0</v>
      </c>
      <c r="F7934" s="5">
        <v>26.0</v>
      </c>
      <c r="G7934" s="5">
        <v>332.0</v>
      </c>
      <c r="H7934" s="5">
        <v>8637.0</v>
      </c>
      <c r="I7934" s="1" t="s">
        <v>21</v>
      </c>
      <c r="J7934" s="1" t="s">
        <v>12</v>
      </c>
      <c r="K7934" s="1" t="s">
        <v>13</v>
      </c>
      <c r="L7934" s="1" t="s">
        <v>5</v>
      </c>
      <c r="M7934" s="1" t="s">
        <v>23</v>
      </c>
      <c r="N7934" s="1" t="s">
        <v>7</v>
      </c>
      <c r="O7934" s="6"/>
    </row>
    <row r="7935">
      <c r="A7935" s="5">
        <v>116723.0</v>
      </c>
      <c r="B7935" s="2">
        <v>46112.0</v>
      </c>
      <c r="C7935" s="1" t="s">
        <v>11</v>
      </c>
      <c r="D7935" s="3" t="s">
        <v>1229</v>
      </c>
      <c r="E7935" s="4">
        <v>46107.0</v>
      </c>
      <c r="F7935" s="5">
        <v>100.0</v>
      </c>
      <c r="G7935" s="5">
        <v>30.0</v>
      </c>
      <c r="H7935" s="5">
        <v>2977.0</v>
      </c>
      <c r="I7935" s="1" t="s">
        <v>229</v>
      </c>
      <c r="J7935" s="1" t="s">
        <v>12</v>
      </c>
      <c r="K7935" s="1" t="s">
        <v>13</v>
      </c>
      <c r="L7935" s="1" t="s">
        <v>5</v>
      </c>
      <c r="M7935" s="1" t="s">
        <v>23</v>
      </c>
      <c r="N7935" s="1" t="s">
        <v>7</v>
      </c>
      <c r="O7935" s="6"/>
    </row>
    <row r="7936">
      <c r="A7936" s="5">
        <v>116723.0</v>
      </c>
      <c r="B7936" s="2">
        <v>46112.0</v>
      </c>
      <c r="C7936" s="1" t="s">
        <v>11</v>
      </c>
      <c r="D7936" s="3" t="s">
        <v>331</v>
      </c>
      <c r="E7936" s="4">
        <v>46107.0</v>
      </c>
      <c r="F7936" s="5">
        <v>30.0</v>
      </c>
      <c r="G7936" s="5">
        <v>175.0</v>
      </c>
      <c r="H7936" s="5">
        <v>5242.0</v>
      </c>
      <c r="I7936" s="1" t="s">
        <v>21</v>
      </c>
      <c r="J7936" s="1" t="s">
        <v>12</v>
      </c>
      <c r="K7936" s="1" t="s">
        <v>13</v>
      </c>
      <c r="L7936" s="1" t="s">
        <v>5</v>
      </c>
      <c r="M7936" s="1" t="s">
        <v>23</v>
      </c>
      <c r="N7936" s="1" t="s">
        <v>7</v>
      </c>
      <c r="O7936" s="6"/>
    </row>
    <row r="7937">
      <c r="A7937" s="5">
        <v>116723.0</v>
      </c>
      <c r="B7937" s="2">
        <v>46112.0</v>
      </c>
      <c r="C7937" s="1" t="s">
        <v>11</v>
      </c>
      <c r="D7937" s="3" t="s">
        <v>233</v>
      </c>
      <c r="E7937" s="4">
        <v>46107.0</v>
      </c>
      <c r="F7937" s="5">
        <v>33.0</v>
      </c>
      <c r="G7937" s="5">
        <v>172.0</v>
      </c>
      <c r="H7937" s="5">
        <v>5675.0</v>
      </c>
      <c r="I7937" s="1" t="s">
        <v>21</v>
      </c>
      <c r="J7937" s="1" t="s">
        <v>12</v>
      </c>
      <c r="K7937" s="1" t="s">
        <v>13</v>
      </c>
      <c r="L7937" s="1" t="s">
        <v>5</v>
      </c>
      <c r="M7937" s="1" t="s">
        <v>23</v>
      </c>
      <c r="N7937" s="1" t="s">
        <v>7</v>
      </c>
      <c r="O7937" s="6"/>
    </row>
    <row r="7938">
      <c r="A7938" s="5">
        <v>116724.0</v>
      </c>
      <c r="B7938" s="2">
        <v>46112.0</v>
      </c>
      <c r="C7938" s="1" t="s">
        <v>11</v>
      </c>
      <c r="D7938" s="7">
        <v>145.0</v>
      </c>
      <c r="E7938" s="4">
        <v>46107.0</v>
      </c>
      <c r="F7938" s="5">
        <v>35.0</v>
      </c>
      <c r="G7938" s="5">
        <v>212.0</v>
      </c>
      <c r="H7938" s="5">
        <v>7428.0</v>
      </c>
      <c r="I7938" s="1" t="s">
        <v>21</v>
      </c>
      <c r="J7938" s="1" t="s">
        <v>12</v>
      </c>
      <c r="K7938" s="1" t="s">
        <v>13</v>
      </c>
      <c r="L7938" s="1" t="s">
        <v>5</v>
      </c>
      <c r="M7938" s="1" t="s">
        <v>23</v>
      </c>
      <c r="N7938" s="1" t="s">
        <v>7</v>
      </c>
      <c r="O7938" s="6"/>
    </row>
    <row r="7939">
      <c r="A7939" s="5">
        <v>116724.0</v>
      </c>
      <c r="B7939" s="2">
        <v>46112.0</v>
      </c>
      <c r="C7939" s="1" t="s">
        <v>11</v>
      </c>
      <c r="D7939" s="7">
        <v>127.0</v>
      </c>
      <c r="E7939" s="4">
        <v>46107.0</v>
      </c>
      <c r="F7939" s="5">
        <v>66.0</v>
      </c>
      <c r="G7939" s="5">
        <v>114.0</v>
      </c>
      <c r="H7939" s="5">
        <v>7542.0</v>
      </c>
      <c r="I7939" s="1" t="s">
        <v>21</v>
      </c>
      <c r="J7939" s="1" t="s">
        <v>12</v>
      </c>
      <c r="K7939" s="1" t="s">
        <v>13</v>
      </c>
      <c r="L7939" s="1" t="s">
        <v>5</v>
      </c>
      <c r="M7939" s="1" t="s">
        <v>23</v>
      </c>
      <c r="N7939" s="1" t="s">
        <v>7</v>
      </c>
      <c r="O7939" s="6"/>
    </row>
    <row r="7940">
      <c r="A7940" s="5">
        <v>116724.0</v>
      </c>
      <c r="B7940" s="2">
        <v>46112.0</v>
      </c>
      <c r="C7940" s="1" t="s">
        <v>11</v>
      </c>
      <c r="D7940" s="7">
        <v>107.0</v>
      </c>
      <c r="E7940" s="4">
        <v>46107.0</v>
      </c>
      <c r="F7940" s="5">
        <v>18.0</v>
      </c>
      <c r="G7940" s="5">
        <v>146.0</v>
      </c>
      <c r="H7940" s="5">
        <v>2629.0</v>
      </c>
      <c r="I7940" s="1" t="s">
        <v>21</v>
      </c>
      <c r="J7940" s="1" t="s">
        <v>12</v>
      </c>
      <c r="K7940" s="1" t="s">
        <v>13</v>
      </c>
      <c r="L7940" s="1" t="s">
        <v>5</v>
      </c>
      <c r="M7940" s="1" t="s">
        <v>23</v>
      </c>
      <c r="N7940" s="1" t="s">
        <v>7</v>
      </c>
      <c r="O7940" s="6"/>
    </row>
    <row r="7941">
      <c r="A7941" s="5">
        <v>116724.0</v>
      </c>
      <c r="B7941" s="2">
        <v>46112.0</v>
      </c>
      <c r="C7941" s="1" t="s">
        <v>11</v>
      </c>
      <c r="D7941" s="7">
        <v>147.0</v>
      </c>
      <c r="E7941" s="4">
        <v>46107.0</v>
      </c>
      <c r="F7941" s="5">
        <v>30.0</v>
      </c>
      <c r="G7941" s="5">
        <v>285.0</v>
      </c>
      <c r="H7941" s="5">
        <v>8556.0</v>
      </c>
      <c r="I7941" s="1" t="s">
        <v>21</v>
      </c>
      <c r="J7941" s="1" t="s">
        <v>12</v>
      </c>
      <c r="K7941" s="1" t="s">
        <v>13</v>
      </c>
      <c r="L7941" s="1" t="s">
        <v>5</v>
      </c>
      <c r="M7941" s="1" t="s">
        <v>23</v>
      </c>
      <c r="N7941" s="1" t="s">
        <v>7</v>
      </c>
      <c r="O7941" s="6"/>
    </row>
    <row r="7942">
      <c r="A7942" s="5">
        <v>116724.0</v>
      </c>
      <c r="B7942" s="2">
        <v>46112.0</v>
      </c>
      <c r="C7942" s="1" t="s">
        <v>11</v>
      </c>
      <c r="D7942" s="7">
        <v>129.0</v>
      </c>
      <c r="E7942" s="4">
        <v>46107.0</v>
      </c>
      <c r="F7942" s="5">
        <v>24.0</v>
      </c>
      <c r="G7942" s="5">
        <v>233.0</v>
      </c>
      <c r="H7942" s="5">
        <v>5601.0</v>
      </c>
      <c r="I7942" s="1" t="s">
        <v>21</v>
      </c>
      <c r="J7942" s="1" t="s">
        <v>12</v>
      </c>
      <c r="K7942" s="1" t="s">
        <v>13</v>
      </c>
      <c r="L7942" s="1" t="s">
        <v>5</v>
      </c>
      <c r="M7942" s="1" t="s">
        <v>23</v>
      </c>
      <c r="N7942" s="1" t="s">
        <v>7</v>
      </c>
      <c r="O7942" s="6"/>
    </row>
    <row r="7943">
      <c r="A7943" s="5">
        <v>116724.0</v>
      </c>
      <c r="B7943" s="2">
        <v>46112.0</v>
      </c>
      <c r="C7943" s="1" t="s">
        <v>11</v>
      </c>
      <c r="D7943" s="7">
        <v>153.0</v>
      </c>
      <c r="E7943" s="4">
        <v>46107.0</v>
      </c>
      <c r="F7943" s="5">
        <v>150.0</v>
      </c>
      <c r="G7943" s="5">
        <v>365.0</v>
      </c>
      <c r="H7943" s="5">
        <v>54722.0</v>
      </c>
      <c r="I7943" s="1" t="s">
        <v>21</v>
      </c>
      <c r="J7943" s="1" t="s">
        <v>12</v>
      </c>
      <c r="K7943" s="1" t="s">
        <v>13</v>
      </c>
      <c r="L7943" s="1" t="s">
        <v>5</v>
      </c>
      <c r="M7943" s="1" t="s">
        <v>23</v>
      </c>
      <c r="N7943" s="1" t="s">
        <v>7</v>
      </c>
      <c r="O7943" s="6"/>
    </row>
    <row r="7944">
      <c r="A7944" s="5">
        <v>116724.0</v>
      </c>
      <c r="B7944" s="2">
        <v>46112.0</v>
      </c>
      <c r="C7944" s="1" t="s">
        <v>11</v>
      </c>
      <c r="D7944" s="7">
        <v>150.0</v>
      </c>
      <c r="E7944" s="4">
        <v>46107.0</v>
      </c>
      <c r="F7944" s="5">
        <v>14.0</v>
      </c>
      <c r="G7944" s="5">
        <v>647.0</v>
      </c>
      <c r="H7944" s="5">
        <v>9061.0</v>
      </c>
      <c r="I7944" s="1" t="s">
        <v>21</v>
      </c>
      <c r="J7944" s="1" t="s">
        <v>12</v>
      </c>
      <c r="K7944" s="1" t="s">
        <v>13</v>
      </c>
      <c r="L7944" s="1" t="s">
        <v>5</v>
      </c>
      <c r="M7944" s="1" t="s">
        <v>23</v>
      </c>
      <c r="N7944" s="1" t="s">
        <v>7</v>
      </c>
      <c r="O7944" s="6"/>
    </row>
    <row r="7945">
      <c r="A7945" s="5">
        <v>116724.0</v>
      </c>
      <c r="B7945" s="2">
        <v>46112.0</v>
      </c>
      <c r="C7945" s="1" t="s">
        <v>11</v>
      </c>
      <c r="D7945" s="7">
        <v>132.0</v>
      </c>
      <c r="E7945" s="4">
        <v>46107.0</v>
      </c>
      <c r="F7945" s="5">
        <v>26.0</v>
      </c>
      <c r="G7945" s="5">
        <v>308.0</v>
      </c>
      <c r="H7945" s="5">
        <v>8015.0</v>
      </c>
      <c r="I7945" s="1" t="s">
        <v>21</v>
      </c>
      <c r="J7945" s="1" t="s">
        <v>12</v>
      </c>
      <c r="K7945" s="1" t="s">
        <v>13</v>
      </c>
      <c r="L7945" s="1" t="s">
        <v>5</v>
      </c>
      <c r="M7945" s="1" t="s">
        <v>23</v>
      </c>
      <c r="N7945" s="1" t="s">
        <v>7</v>
      </c>
      <c r="O7945" s="6"/>
    </row>
    <row r="7946">
      <c r="A7946" s="5">
        <v>116724.0</v>
      </c>
      <c r="B7946" s="2">
        <v>46112.0</v>
      </c>
      <c r="C7946" s="1" t="s">
        <v>11</v>
      </c>
      <c r="D7946" s="7">
        <v>121.0</v>
      </c>
      <c r="E7946" s="4">
        <v>46107.0</v>
      </c>
      <c r="F7946" s="5">
        <v>432.0</v>
      </c>
      <c r="G7946" s="5">
        <v>100.0</v>
      </c>
      <c r="H7946" s="5">
        <v>43133.0</v>
      </c>
      <c r="I7946" s="1" t="s">
        <v>21</v>
      </c>
      <c r="J7946" s="1" t="s">
        <v>12</v>
      </c>
      <c r="K7946" s="1" t="s">
        <v>13</v>
      </c>
      <c r="L7946" s="1" t="s">
        <v>5</v>
      </c>
      <c r="M7946" s="1" t="s">
        <v>23</v>
      </c>
      <c r="N7946" s="1" t="s">
        <v>7</v>
      </c>
      <c r="O7946" s="6"/>
    </row>
    <row r="7947">
      <c r="A7947" s="5">
        <v>116724.0</v>
      </c>
      <c r="B7947" s="2">
        <v>46112.0</v>
      </c>
      <c r="C7947" s="1" t="s">
        <v>11</v>
      </c>
      <c r="D7947" s="7">
        <v>134.0</v>
      </c>
      <c r="E7947" s="4">
        <v>46107.0</v>
      </c>
      <c r="F7947" s="5">
        <v>13.0</v>
      </c>
      <c r="G7947" s="5">
        <v>562.0</v>
      </c>
      <c r="H7947" s="5">
        <v>7303.0</v>
      </c>
      <c r="I7947" s="1" t="s">
        <v>21</v>
      </c>
      <c r="J7947" s="1" t="s">
        <v>12</v>
      </c>
      <c r="K7947" s="1" t="s">
        <v>13</v>
      </c>
      <c r="L7947" s="1" t="s">
        <v>5</v>
      </c>
      <c r="M7947" s="1" t="s">
        <v>23</v>
      </c>
      <c r="N7947" s="1" t="s">
        <v>7</v>
      </c>
      <c r="O7947" s="6"/>
    </row>
    <row r="7948">
      <c r="A7948" s="5">
        <v>116724.0</v>
      </c>
      <c r="B7948" s="2">
        <v>46112.0</v>
      </c>
      <c r="C7948" s="1" t="s">
        <v>11</v>
      </c>
      <c r="D7948" s="7">
        <v>124.0</v>
      </c>
      <c r="E7948" s="4">
        <v>46107.0</v>
      </c>
      <c r="F7948" s="5">
        <v>368.0</v>
      </c>
      <c r="G7948" s="5">
        <v>132.0</v>
      </c>
      <c r="H7948" s="5">
        <v>48755.0</v>
      </c>
      <c r="I7948" s="1" t="s">
        <v>21</v>
      </c>
      <c r="J7948" s="1" t="s">
        <v>12</v>
      </c>
      <c r="K7948" s="1" t="s">
        <v>13</v>
      </c>
      <c r="L7948" s="1" t="s">
        <v>5</v>
      </c>
      <c r="M7948" s="1" t="s">
        <v>23</v>
      </c>
      <c r="N7948" s="1" t="s">
        <v>7</v>
      </c>
      <c r="O7948" s="6"/>
    </row>
    <row r="7949">
      <c r="A7949" s="5">
        <v>116724.0</v>
      </c>
      <c r="B7949" s="2">
        <v>46112.0</v>
      </c>
      <c r="C7949" s="1" t="s">
        <v>11</v>
      </c>
      <c r="D7949" s="7">
        <v>144.0</v>
      </c>
      <c r="E7949" s="4">
        <v>46107.0</v>
      </c>
      <c r="F7949" s="5">
        <v>450.0</v>
      </c>
      <c r="G7949" s="5">
        <v>98.0</v>
      </c>
      <c r="H7949" s="5">
        <v>44066.0</v>
      </c>
      <c r="I7949" s="1" t="s">
        <v>21</v>
      </c>
      <c r="J7949" s="1" t="s">
        <v>12</v>
      </c>
      <c r="K7949" s="1" t="s">
        <v>13</v>
      </c>
      <c r="L7949" s="1" t="s">
        <v>5</v>
      </c>
      <c r="M7949" s="1" t="s">
        <v>23</v>
      </c>
      <c r="N7949" s="1" t="s">
        <v>7</v>
      </c>
      <c r="O7949" s="6"/>
    </row>
    <row r="7950">
      <c r="A7950" s="5">
        <v>116724.0</v>
      </c>
      <c r="B7950" s="2">
        <v>46112.0</v>
      </c>
      <c r="C7950" s="1" t="s">
        <v>11</v>
      </c>
      <c r="D7950" s="7">
        <v>127.0</v>
      </c>
      <c r="E7950" s="4">
        <v>46107.0</v>
      </c>
      <c r="F7950" s="5">
        <v>66.0</v>
      </c>
      <c r="G7950" s="5">
        <v>114.0</v>
      </c>
      <c r="H7950" s="5">
        <v>7542.0</v>
      </c>
      <c r="I7950" s="1" t="s">
        <v>21</v>
      </c>
      <c r="J7950" s="1" t="s">
        <v>12</v>
      </c>
      <c r="K7950" s="1" t="s">
        <v>13</v>
      </c>
      <c r="L7950" s="1" t="s">
        <v>5</v>
      </c>
      <c r="M7950" s="1" t="s">
        <v>23</v>
      </c>
      <c r="N7950" s="1" t="s">
        <v>7</v>
      </c>
      <c r="O7950" s="6"/>
    </row>
    <row r="7951">
      <c r="A7951" s="5">
        <v>116724.0</v>
      </c>
      <c r="B7951" s="2">
        <v>46112.0</v>
      </c>
      <c r="C7951" s="1" t="s">
        <v>11</v>
      </c>
      <c r="D7951" s="7">
        <v>145.0</v>
      </c>
      <c r="E7951" s="4">
        <v>46107.0</v>
      </c>
      <c r="F7951" s="5">
        <v>35.0</v>
      </c>
      <c r="G7951" s="5">
        <v>212.0</v>
      </c>
      <c r="H7951" s="5">
        <v>7428.0</v>
      </c>
      <c r="I7951" s="1" t="s">
        <v>21</v>
      </c>
      <c r="J7951" s="1" t="s">
        <v>12</v>
      </c>
      <c r="K7951" s="1" t="s">
        <v>13</v>
      </c>
      <c r="L7951" s="1" t="s">
        <v>5</v>
      </c>
      <c r="M7951" s="1" t="s">
        <v>23</v>
      </c>
      <c r="N7951" s="1" t="s">
        <v>7</v>
      </c>
      <c r="O7951" s="6"/>
    </row>
    <row r="7952">
      <c r="A7952" s="5">
        <v>116724.0</v>
      </c>
      <c r="B7952" s="2">
        <v>46112.0</v>
      </c>
      <c r="C7952" s="1" t="s">
        <v>11</v>
      </c>
      <c r="D7952" s="7">
        <v>129.0</v>
      </c>
      <c r="E7952" s="4">
        <v>46107.0</v>
      </c>
      <c r="F7952" s="5">
        <v>24.0</v>
      </c>
      <c r="G7952" s="5">
        <v>233.0</v>
      </c>
      <c r="H7952" s="5">
        <v>5601.0</v>
      </c>
      <c r="I7952" s="1" t="s">
        <v>21</v>
      </c>
      <c r="J7952" s="1" t="s">
        <v>12</v>
      </c>
      <c r="K7952" s="1" t="s">
        <v>13</v>
      </c>
      <c r="L7952" s="1" t="s">
        <v>5</v>
      </c>
      <c r="M7952" s="1" t="s">
        <v>23</v>
      </c>
      <c r="N7952" s="1" t="s">
        <v>7</v>
      </c>
      <c r="O7952" s="6"/>
    </row>
    <row r="7953">
      <c r="A7953" s="5">
        <v>116724.0</v>
      </c>
      <c r="B7953" s="2">
        <v>46112.0</v>
      </c>
      <c r="C7953" s="1" t="s">
        <v>11</v>
      </c>
      <c r="D7953" s="7">
        <v>132.0</v>
      </c>
      <c r="E7953" s="4">
        <v>46107.0</v>
      </c>
      <c r="F7953" s="5">
        <v>26.0</v>
      </c>
      <c r="G7953" s="5">
        <v>308.0</v>
      </c>
      <c r="H7953" s="5">
        <v>8015.0</v>
      </c>
      <c r="I7953" s="1" t="s">
        <v>21</v>
      </c>
      <c r="J7953" s="1" t="s">
        <v>12</v>
      </c>
      <c r="K7953" s="1" t="s">
        <v>13</v>
      </c>
      <c r="L7953" s="1" t="s">
        <v>5</v>
      </c>
      <c r="M7953" s="1" t="s">
        <v>23</v>
      </c>
      <c r="N7953" s="1" t="s">
        <v>7</v>
      </c>
      <c r="O7953" s="6"/>
    </row>
    <row r="7954">
      <c r="A7954" s="5">
        <v>116724.0</v>
      </c>
      <c r="B7954" s="2">
        <v>46112.0</v>
      </c>
      <c r="C7954" s="1" t="s">
        <v>11</v>
      </c>
      <c r="D7954" s="7">
        <v>147.0</v>
      </c>
      <c r="E7954" s="4">
        <v>46107.0</v>
      </c>
      <c r="F7954" s="5">
        <v>30.0</v>
      </c>
      <c r="G7954" s="5">
        <v>285.0</v>
      </c>
      <c r="H7954" s="5">
        <v>8556.0</v>
      </c>
      <c r="I7954" s="1" t="s">
        <v>21</v>
      </c>
      <c r="J7954" s="1" t="s">
        <v>12</v>
      </c>
      <c r="K7954" s="1" t="s">
        <v>13</v>
      </c>
      <c r="L7954" s="1" t="s">
        <v>5</v>
      </c>
      <c r="M7954" s="1" t="s">
        <v>23</v>
      </c>
      <c r="N7954" s="1" t="s">
        <v>7</v>
      </c>
      <c r="O7954" s="6"/>
    </row>
    <row r="7955">
      <c r="A7955" s="5">
        <v>116724.0</v>
      </c>
      <c r="B7955" s="2">
        <v>46112.0</v>
      </c>
      <c r="C7955" s="1" t="s">
        <v>11</v>
      </c>
      <c r="D7955" s="7">
        <v>121.0</v>
      </c>
      <c r="E7955" s="4">
        <v>46107.0</v>
      </c>
      <c r="F7955" s="5">
        <v>432.0</v>
      </c>
      <c r="G7955" s="5">
        <v>100.0</v>
      </c>
      <c r="H7955" s="5">
        <v>43133.0</v>
      </c>
      <c r="I7955" s="1" t="s">
        <v>21</v>
      </c>
      <c r="J7955" s="1" t="s">
        <v>12</v>
      </c>
      <c r="K7955" s="1" t="s">
        <v>13</v>
      </c>
      <c r="L7955" s="1" t="s">
        <v>5</v>
      </c>
      <c r="M7955" s="1" t="s">
        <v>23</v>
      </c>
      <c r="N7955" s="1" t="s">
        <v>7</v>
      </c>
      <c r="O7955" s="6"/>
    </row>
    <row r="7956">
      <c r="A7956" s="5">
        <v>116724.0</v>
      </c>
      <c r="B7956" s="2">
        <v>46112.0</v>
      </c>
      <c r="C7956" s="1" t="s">
        <v>11</v>
      </c>
      <c r="D7956" s="7">
        <v>103.0</v>
      </c>
      <c r="E7956" s="4">
        <v>46107.0</v>
      </c>
      <c r="F7956" s="5">
        <v>108.0</v>
      </c>
      <c r="G7956" s="5">
        <v>53.0</v>
      </c>
      <c r="H7956" s="5">
        <v>5705.0</v>
      </c>
      <c r="I7956" s="1" t="s">
        <v>21</v>
      </c>
      <c r="J7956" s="1" t="s">
        <v>12</v>
      </c>
      <c r="K7956" s="1" t="s">
        <v>13</v>
      </c>
      <c r="L7956" s="1" t="s">
        <v>5</v>
      </c>
      <c r="M7956" s="1" t="s">
        <v>23</v>
      </c>
      <c r="N7956" s="1" t="s">
        <v>7</v>
      </c>
      <c r="O7956" s="6"/>
    </row>
    <row r="7957">
      <c r="A7957" s="5">
        <v>116724.0</v>
      </c>
      <c r="B7957" s="2">
        <v>46112.0</v>
      </c>
      <c r="C7957" s="1" t="s">
        <v>11</v>
      </c>
      <c r="D7957" s="7">
        <v>124.0</v>
      </c>
      <c r="E7957" s="4">
        <v>46107.0</v>
      </c>
      <c r="F7957" s="5">
        <v>230.0</v>
      </c>
      <c r="G7957" s="5">
        <v>132.0</v>
      </c>
      <c r="H7957" s="5">
        <v>30473.0</v>
      </c>
      <c r="I7957" s="1" t="s">
        <v>21</v>
      </c>
      <c r="J7957" s="1" t="s">
        <v>12</v>
      </c>
      <c r="K7957" s="1" t="s">
        <v>13</v>
      </c>
      <c r="L7957" s="1" t="s">
        <v>5</v>
      </c>
      <c r="M7957" s="1" t="s">
        <v>23</v>
      </c>
      <c r="N7957" s="1" t="s">
        <v>7</v>
      </c>
      <c r="O7957" s="6"/>
    </row>
    <row r="7958">
      <c r="A7958" s="5">
        <v>116724.0</v>
      </c>
      <c r="B7958" s="2">
        <v>46112.0</v>
      </c>
      <c r="C7958" s="1" t="s">
        <v>11</v>
      </c>
      <c r="D7958" s="7">
        <v>144.0</v>
      </c>
      <c r="E7958" s="4">
        <v>46107.0</v>
      </c>
      <c r="F7958" s="5">
        <v>540.0</v>
      </c>
      <c r="G7958" s="5">
        <v>98.0</v>
      </c>
      <c r="H7958" s="5">
        <v>52879.0</v>
      </c>
      <c r="I7958" s="1" t="s">
        <v>21</v>
      </c>
      <c r="J7958" s="1" t="s">
        <v>12</v>
      </c>
      <c r="K7958" s="1" t="s">
        <v>13</v>
      </c>
      <c r="L7958" s="1" t="s">
        <v>5</v>
      </c>
      <c r="M7958" s="1" t="s">
        <v>23</v>
      </c>
      <c r="N7958" s="1" t="s">
        <v>7</v>
      </c>
      <c r="O7958" s="6"/>
    </row>
    <row r="7959">
      <c r="A7959" s="5">
        <v>116740.0</v>
      </c>
      <c r="B7959" s="2">
        <v>46112.0</v>
      </c>
      <c r="C7959" s="1" t="s">
        <v>266</v>
      </c>
      <c r="D7959" s="7">
        <v>5208.0</v>
      </c>
      <c r="E7959" s="4">
        <v>46107.0</v>
      </c>
      <c r="F7959" s="5">
        <v>50.0</v>
      </c>
      <c r="G7959" s="5">
        <v>531.0</v>
      </c>
      <c r="H7959" s="5">
        <v>26552.0</v>
      </c>
      <c r="I7959" s="1" t="s">
        <v>61</v>
      </c>
      <c r="J7959" s="1" t="s">
        <v>267</v>
      </c>
      <c r="K7959" s="1" t="s">
        <v>13</v>
      </c>
      <c r="L7959" s="1" t="s">
        <v>5</v>
      </c>
      <c r="M7959" s="1" t="s">
        <v>29</v>
      </c>
      <c r="N7959" s="1" t="s">
        <v>7</v>
      </c>
      <c r="O7959" s="6"/>
    </row>
    <row r="7960">
      <c r="A7960" s="5">
        <v>116740.0</v>
      </c>
      <c r="B7960" s="2">
        <v>46112.0</v>
      </c>
      <c r="C7960" s="1" t="s">
        <v>266</v>
      </c>
      <c r="D7960" s="7">
        <v>5210.0</v>
      </c>
      <c r="E7960" s="4">
        <v>46107.0</v>
      </c>
      <c r="F7960" s="5">
        <v>60.0</v>
      </c>
      <c r="G7960" s="5">
        <v>339.0</v>
      </c>
      <c r="H7960" s="5">
        <v>20349.0</v>
      </c>
      <c r="I7960" s="1" t="s">
        <v>61</v>
      </c>
      <c r="J7960" s="1" t="s">
        <v>267</v>
      </c>
      <c r="K7960" s="1" t="s">
        <v>13</v>
      </c>
      <c r="L7960" s="1" t="s">
        <v>5</v>
      </c>
      <c r="M7960" s="1" t="s">
        <v>29</v>
      </c>
      <c r="N7960" s="1" t="s">
        <v>7</v>
      </c>
      <c r="O7960" s="6"/>
    </row>
    <row r="7961">
      <c r="A7961" s="5">
        <v>116740.0</v>
      </c>
      <c r="B7961" s="2">
        <v>46112.0</v>
      </c>
      <c r="C7961" s="1" t="s">
        <v>266</v>
      </c>
      <c r="D7961" s="7">
        <v>5310.0</v>
      </c>
      <c r="E7961" s="4">
        <v>46107.0</v>
      </c>
      <c r="F7961" s="5">
        <v>50.0</v>
      </c>
      <c r="G7961" s="5">
        <v>330.0</v>
      </c>
      <c r="H7961" s="5">
        <v>16512.0</v>
      </c>
      <c r="I7961" s="1" t="s">
        <v>61</v>
      </c>
      <c r="J7961" s="1" t="s">
        <v>267</v>
      </c>
      <c r="K7961" s="1" t="s">
        <v>13</v>
      </c>
      <c r="L7961" s="1" t="s">
        <v>5</v>
      </c>
      <c r="M7961" s="1" t="s">
        <v>29</v>
      </c>
      <c r="N7961" s="1" t="s">
        <v>7</v>
      </c>
      <c r="O7961" s="6"/>
    </row>
    <row r="7962">
      <c r="A7962" s="5">
        <v>116740.0</v>
      </c>
      <c r="B7962" s="2">
        <v>46112.0</v>
      </c>
      <c r="C7962" s="1" t="s">
        <v>266</v>
      </c>
      <c r="D7962" s="7">
        <v>5308.0</v>
      </c>
      <c r="E7962" s="4">
        <v>46107.0</v>
      </c>
      <c r="F7962" s="5">
        <v>50.0</v>
      </c>
      <c r="G7962" s="5">
        <v>531.0</v>
      </c>
      <c r="H7962" s="5">
        <v>26552.0</v>
      </c>
      <c r="I7962" s="1" t="s">
        <v>61</v>
      </c>
      <c r="J7962" s="1" t="s">
        <v>267</v>
      </c>
      <c r="K7962" s="1" t="s">
        <v>13</v>
      </c>
      <c r="L7962" s="1" t="s">
        <v>5</v>
      </c>
      <c r="M7962" s="1" t="s">
        <v>29</v>
      </c>
      <c r="N7962" s="1" t="s">
        <v>7</v>
      </c>
      <c r="O7962" s="6"/>
    </row>
    <row r="7963">
      <c r="A7963" s="5">
        <v>116741.0</v>
      </c>
      <c r="B7963" s="2">
        <v>46112.0</v>
      </c>
      <c r="C7963" s="1" t="s">
        <v>266</v>
      </c>
      <c r="D7963" s="7">
        <v>5270.0</v>
      </c>
      <c r="E7963" s="4">
        <v>46107.0</v>
      </c>
      <c r="F7963" s="5">
        <v>10.0</v>
      </c>
      <c r="G7963" s="5">
        <v>2084.0</v>
      </c>
      <c r="H7963" s="5">
        <v>20841.0</v>
      </c>
      <c r="I7963" s="1" t="s">
        <v>61</v>
      </c>
      <c r="J7963" s="1" t="s">
        <v>267</v>
      </c>
      <c r="K7963" s="1" t="s">
        <v>13</v>
      </c>
      <c r="L7963" s="1" t="s">
        <v>5</v>
      </c>
      <c r="M7963" s="1" t="s">
        <v>29</v>
      </c>
      <c r="N7963" s="1" t="s">
        <v>7</v>
      </c>
      <c r="O7963" s="6"/>
    </row>
    <row r="7964">
      <c r="A7964" s="5">
        <v>116741.0</v>
      </c>
      <c r="B7964" s="2">
        <v>46112.0</v>
      </c>
      <c r="C7964" s="1" t="s">
        <v>266</v>
      </c>
      <c r="D7964" s="7">
        <v>5275.0</v>
      </c>
      <c r="E7964" s="4">
        <v>46107.0</v>
      </c>
      <c r="F7964" s="5">
        <v>20.0</v>
      </c>
      <c r="G7964" s="5">
        <v>2084.0</v>
      </c>
      <c r="H7964" s="5">
        <v>41679.0</v>
      </c>
      <c r="I7964" s="1" t="s">
        <v>61</v>
      </c>
      <c r="J7964" s="1" t="s">
        <v>267</v>
      </c>
      <c r="K7964" s="1" t="s">
        <v>13</v>
      </c>
      <c r="L7964" s="1" t="s">
        <v>5</v>
      </c>
      <c r="M7964" s="1" t="s">
        <v>29</v>
      </c>
      <c r="N7964" s="1" t="s">
        <v>7</v>
      </c>
      <c r="O7964" s="6"/>
    </row>
    <row r="7965">
      <c r="A7965" s="5">
        <v>116742.0</v>
      </c>
      <c r="B7965" s="2">
        <v>46112.0</v>
      </c>
      <c r="C7965" s="1" t="s">
        <v>266</v>
      </c>
      <c r="D7965" s="3" t="s">
        <v>619</v>
      </c>
      <c r="E7965" s="4">
        <v>46107.0</v>
      </c>
      <c r="F7965" s="5">
        <v>6.0</v>
      </c>
      <c r="G7965" s="5">
        <v>3052.0</v>
      </c>
      <c r="H7965" s="5">
        <v>18314.0</v>
      </c>
      <c r="I7965" s="1" t="s">
        <v>61</v>
      </c>
      <c r="J7965" s="1" t="s">
        <v>267</v>
      </c>
      <c r="K7965" s="1" t="s">
        <v>13</v>
      </c>
      <c r="L7965" s="1" t="s">
        <v>5</v>
      </c>
      <c r="M7965" s="1" t="s">
        <v>29</v>
      </c>
      <c r="N7965" s="1" t="s">
        <v>7</v>
      </c>
      <c r="O7965" s="6"/>
    </row>
    <row r="7966">
      <c r="A7966" s="5">
        <v>116743.0</v>
      </c>
      <c r="B7966" s="2">
        <v>46112.0</v>
      </c>
      <c r="C7966" s="1" t="s">
        <v>266</v>
      </c>
      <c r="D7966" s="3" t="s">
        <v>246</v>
      </c>
      <c r="E7966" s="4">
        <v>46107.0</v>
      </c>
      <c r="F7966" s="5">
        <v>40.0</v>
      </c>
      <c r="G7966" s="5">
        <v>143.0</v>
      </c>
      <c r="H7966" s="5">
        <v>5712.0</v>
      </c>
      <c r="I7966" s="1" t="s">
        <v>26</v>
      </c>
      <c r="J7966" s="1" t="s">
        <v>267</v>
      </c>
      <c r="K7966" s="1" t="s">
        <v>13</v>
      </c>
      <c r="L7966" s="1" t="s">
        <v>5</v>
      </c>
      <c r="M7966" s="1" t="s">
        <v>29</v>
      </c>
      <c r="N7966" s="1" t="s">
        <v>7</v>
      </c>
      <c r="O7966" s="6"/>
    </row>
    <row r="7967">
      <c r="A7967" s="5">
        <v>116762.0</v>
      </c>
      <c r="B7967" s="2">
        <v>46112.0</v>
      </c>
      <c r="C7967" s="1" t="s">
        <v>664</v>
      </c>
      <c r="D7967" s="3" t="s">
        <v>55</v>
      </c>
      <c r="E7967" s="4">
        <v>46107.0</v>
      </c>
      <c r="F7967" s="5">
        <v>100.0</v>
      </c>
      <c r="G7967" s="5">
        <v>96.0</v>
      </c>
      <c r="H7967" s="5">
        <v>9409.0</v>
      </c>
      <c r="I7967" s="1" t="s">
        <v>56</v>
      </c>
      <c r="J7967" s="1" t="s">
        <v>221</v>
      </c>
      <c r="K7967" s="1" t="s">
        <v>111</v>
      </c>
      <c r="L7967" s="1" t="s">
        <v>5</v>
      </c>
      <c r="M7967" s="1" t="s">
        <v>23</v>
      </c>
      <c r="N7967" s="1" t="s">
        <v>7</v>
      </c>
      <c r="O7967" s="6"/>
    </row>
    <row r="7968">
      <c r="A7968" s="5">
        <v>116763.0</v>
      </c>
      <c r="B7968" s="2">
        <v>46112.0</v>
      </c>
      <c r="C7968" s="1" t="s">
        <v>664</v>
      </c>
      <c r="D7968" s="3" t="s">
        <v>904</v>
      </c>
      <c r="E7968" s="4">
        <v>46107.0</v>
      </c>
      <c r="F7968" s="5">
        <v>20.0</v>
      </c>
      <c r="G7968" s="5">
        <v>380.0</v>
      </c>
      <c r="H7968" s="5">
        <v>7450.0</v>
      </c>
      <c r="I7968" s="1" t="s">
        <v>26</v>
      </c>
      <c r="J7968" s="1" t="s">
        <v>221</v>
      </c>
      <c r="K7968" s="1" t="s">
        <v>111</v>
      </c>
      <c r="L7968" s="1" t="s">
        <v>5</v>
      </c>
      <c r="M7968" s="1" t="s">
        <v>29</v>
      </c>
      <c r="N7968" s="1" t="s">
        <v>7</v>
      </c>
      <c r="O7968" s="6"/>
    </row>
    <row r="7969">
      <c r="A7969" s="5">
        <v>116763.0</v>
      </c>
      <c r="B7969" s="2">
        <v>46112.0</v>
      </c>
      <c r="C7969" s="1" t="s">
        <v>664</v>
      </c>
      <c r="D7969" s="3" t="s">
        <v>906</v>
      </c>
      <c r="E7969" s="4">
        <v>46107.0</v>
      </c>
      <c r="F7969" s="5">
        <v>10.0</v>
      </c>
      <c r="G7969" s="5">
        <v>821.0</v>
      </c>
      <c r="H7969" s="5">
        <v>8048.0</v>
      </c>
      <c r="I7969" s="1" t="s">
        <v>26</v>
      </c>
      <c r="J7969" s="1" t="s">
        <v>221</v>
      </c>
      <c r="K7969" s="1" t="s">
        <v>111</v>
      </c>
      <c r="L7969" s="1" t="s">
        <v>5</v>
      </c>
      <c r="M7969" s="1" t="s">
        <v>29</v>
      </c>
      <c r="N7969" s="1" t="s">
        <v>7</v>
      </c>
      <c r="O7969" s="6"/>
    </row>
    <row r="7970">
      <c r="A7970" s="5">
        <v>116763.0</v>
      </c>
      <c r="B7970" s="2">
        <v>46112.0</v>
      </c>
      <c r="C7970" s="1" t="s">
        <v>664</v>
      </c>
      <c r="D7970" s="3" t="s">
        <v>833</v>
      </c>
      <c r="E7970" s="4">
        <v>46107.0</v>
      </c>
      <c r="F7970" s="5">
        <v>12.0</v>
      </c>
      <c r="G7970" s="5">
        <v>127.0</v>
      </c>
      <c r="H7970" s="5">
        <v>1497.0</v>
      </c>
      <c r="I7970" s="1" t="s">
        <v>26</v>
      </c>
      <c r="J7970" s="1" t="s">
        <v>221</v>
      </c>
      <c r="K7970" s="1" t="s">
        <v>111</v>
      </c>
      <c r="L7970" s="1" t="s">
        <v>5</v>
      </c>
      <c r="M7970" s="1" t="s">
        <v>29</v>
      </c>
      <c r="N7970" s="1" t="s">
        <v>7</v>
      </c>
      <c r="O7970" s="6"/>
    </row>
    <row r="7971">
      <c r="A7971" s="5">
        <v>116763.0</v>
      </c>
      <c r="B7971" s="2">
        <v>46112.0</v>
      </c>
      <c r="C7971" s="1" t="s">
        <v>664</v>
      </c>
      <c r="D7971" s="3" t="s">
        <v>965</v>
      </c>
      <c r="E7971" s="4">
        <v>46107.0</v>
      </c>
      <c r="F7971" s="5">
        <v>30.0</v>
      </c>
      <c r="G7971" s="5">
        <v>547.0</v>
      </c>
      <c r="H7971" s="5">
        <v>16078.0</v>
      </c>
      <c r="I7971" s="1" t="s">
        <v>26</v>
      </c>
      <c r="J7971" s="1" t="s">
        <v>221</v>
      </c>
      <c r="K7971" s="1" t="s">
        <v>111</v>
      </c>
      <c r="L7971" s="1" t="s">
        <v>5</v>
      </c>
      <c r="M7971" s="1" t="s">
        <v>29</v>
      </c>
      <c r="N7971" s="1" t="s">
        <v>7</v>
      </c>
      <c r="O7971" s="6"/>
    </row>
    <row r="7972">
      <c r="A7972" s="5">
        <v>116763.0</v>
      </c>
      <c r="B7972" s="2">
        <v>46112.0</v>
      </c>
      <c r="C7972" s="1" t="s">
        <v>664</v>
      </c>
      <c r="D7972" s="3" t="s">
        <v>683</v>
      </c>
      <c r="E7972" s="4">
        <v>46107.0</v>
      </c>
      <c r="F7972" s="5">
        <v>10.0</v>
      </c>
      <c r="G7972" s="5">
        <v>732.0</v>
      </c>
      <c r="H7972" s="5">
        <v>7173.0</v>
      </c>
      <c r="I7972" s="1" t="s">
        <v>26</v>
      </c>
      <c r="J7972" s="1" t="s">
        <v>221</v>
      </c>
      <c r="K7972" s="1" t="s">
        <v>111</v>
      </c>
      <c r="L7972" s="1" t="s">
        <v>5</v>
      </c>
      <c r="M7972" s="1" t="s">
        <v>29</v>
      </c>
      <c r="N7972" s="1" t="s">
        <v>7</v>
      </c>
      <c r="O7972" s="6"/>
    </row>
    <row r="7973">
      <c r="A7973" s="5">
        <v>116763.0</v>
      </c>
      <c r="B7973" s="2">
        <v>46112.0</v>
      </c>
      <c r="C7973" s="1" t="s">
        <v>664</v>
      </c>
      <c r="D7973" s="3" t="s">
        <v>973</v>
      </c>
      <c r="E7973" s="4">
        <v>46107.0</v>
      </c>
      <c r="F7973" s="5">
        <v>20.0</v>
      </c>
      <c r="G7973" s="5">
        <v>732.0</v>
      </c>
      <c r="H7973" s="5">
        <v>14344.0</v>
      </c>
      <c r="I7973" s="1" t="s">
        <v>26</v>
      </c>
      <c r="J7973" s="1" t="s">
        <v>221</v>
      </c>
      <c r="K7973" s="1" t="s">
        <v>111</v>
      </c>
      <c r="L7973" s="1" t="s">
        <v>5</v>
      </c>
      <c r="M7973" s="1" t="s">
        <v>29</v>
      </c>
      <c r="N7973" s="1" t="s">
        <v>7</v>
      </c>
      <c r="O7973" s="6"/>
    </row>
    <row r="7974">
      <c r="A7974" s="5">
        <v>116763.0</v>
      </c>
      <c r="B7974" s="2">
        <v>46112.0</v>
      </c>
      <c r="C7974" s="1" t="s">
        <v>664</v>
      </c>
      <c r="D7974" s="3" t="s">
        <v>669</v>
      </c>
      <c r="E7974" s="4">
        <v>46107.0</v>
      </c>
      <c r="F7974" s="5">
        <v>3.0</v>
      </c>
      <c r="G7974" s="5">
        <v>2088.0</v>
      </c>
      <c r="H7974" s="5">
        <v>6141.0</v>
      </c>
      <c r="I7974" s="1" t="s">
        <v>61</v>
      </c>
      <c r="J7974" s="1" t="s">
        <v>221</v>
      </c>
      <c r="K7974" s="1" t="s">
        <v>111</v>
      </c>
      <c r="L7974" s="1" t="s">
        <v>5</v>
      </c>
      <c r="M7974" s="1" t="s">
        <v>29</v>
      </c>
      <c r="N7974" s="1" t="s">
        <v>7</v>
      </c>
      <c r="O7974" s="6"/>
    </row>
    <row r="7975">
      <c r="A7975" s="5">
        <v>116763.0</v>
      </c>
      <c r="B7975" s="2">
        <v>46112.0</v>
      </c>
      <c r="C7975" s="1" t="s">
        <v>664</v>
      </c>
      <c r="D7975" s="3" t="s">
        <v>774</v>
      </c>
      <c r="E7975" s="4">
        <v>46107.0</v>
      </c>
      <c r="F7975" s="5">
        <v>30.0</v>
      </c>
      <c r="G7975" s="5">
        <v>547.0</v>
      </c>
      <c r="H7975" s="5">
        <v>16078.0</v>
      </c>
      <c r="I7975" s="1" t="s">
        <v>26</v>
      </c>
      <c r="J7975" s="1" t="s">
        <v>221</v>
      </c>
      <c r="K7975" s="1" t="s">
        <v>111</v>
      </c>
      <c r="L7975" s="1" t="s">
        <v>5</v>
      </c>
      <c r="M7975" s="1" t="s">
        <v>29</v>
      </c>
      <c r="N7975" s="1" t="s">
        <v>7</v>
      </c>
      <c r="O7975" s="6"/>
    </row>
    <row r="7976">
      <c r="A7976" s="5">
        <v>116763.0</v>
      </c>
      <c r="B7976" s="2">
        <v>46112.0</v>
      </c>
      <c r="C7976" s="1" t="s">
        <v>664</v>
      </c>
      <c r="D7976" s="3" t="s">
        <v>50</v>
      </c>
      <c r="E7976" s="4">
        <v>46107.0</v>
      </c>
      <c r="F7976" s="5">
        <v>200.0</v>
      </c>
      <c r="G7976" s="5">
        <v>318.0</v>
      </c>
      <c r="H7976" s="5">
        <v>62330.0</v>
      </c>
      <c r="I7976" s="1" t="s">
        <v>26</v>
      </c>
      <c r="J7976" s="1" t="s">
        <v>221</v>
      </c>
      <c r="K7976" s="1" t="s">
        <v>111</v>
      </c>
      <c r="L7976" s="1" t="s">
        <v>5</v>
      </c>
      <c r="M7976" s="1" t="s">
        <v>29</v>
      </c>
      <c r="N7976" s="1" t="s">
        <v>7</v>
      </c>
      <c r="O7976" s="6"/>
    </row>
    <row r="7977">
      <c r="A7977" s="5">
        <v>116763.0</v>
      </c>
      <c r="B7977" s="2">
        <v>46112.0</v>
      </c>
      <c r="C7977" s="1" t="s">
        <v>664</v>
      </c>
      <c r="D7977" s="3" t="s">
        <v>807</v>
      </c>
      <c r="E7977" s="4">
        <v>46107.0</v>
      </c>
      <c r="F7977" s="5">
        <v>15.0</v>
      </c>
      <c r="G7977" s="5">
        <v>397.0</v>
      </c>
      <c r="H7977" s="5">
        <v>5839.0</v>
      </c>
      <c r="I7977" s="1" t="s">
        <v>26</v>
      </c>
      <c r="J7977" s="1" t="s">
        <v>221</v>
      </c>
      <c r="K7977" s="1" t="s">
        <v>111</v>
      </c>
      <c r="L7977" s="1" t="s">
        <v>5</v>
      </c>
      <c r="M7977" s="1" t="s">
        <v>29</v>
      </c>
      <c r="N7977" s="1" t="s">
        <v>7</v>
      </c>
      <c r="O7977" s="6"/>
    </row>
    <row r="7978">
      <c r="A7978" s="5">
        <v>116764.0</v>
      </c>
      <c r="B7978" s="2">
        <v>46112.0</v>
      </c>
      <c r="C7978" s="1" t="s">
        <v>664</v>
      </c>
      <c r="D7978" s="7">
        <v>6855.0</v>
      </c>
      <c r="E7978" s="4">
        <v>46107.0</v>
      </c>
      <c r="F7978" s="5">
        <v>2.0</v>
      </c>
      <c r="G7978" s="5">
        <v>1633.0</v>
      </c>
      <c r="H7978" s="5">
        <v>3202.0</v>
      </c>
      <c r="I7978" s="1" t="s">
        <v>61</v>
      </c>
      <c r="J7978" s="1" t="s">
        <v>221</v>
      </c>
      <c r="K7978" s="1" t="s">
        <v>111</v>
      </c>
      <c r="L7978" s="1" t="s">
        <v>5</v>
      </c>
      <c r="M7978" s="1" t="s">
        <v>29</v>
      </c>
      <c r="N7978" s="1" t="s">
        <v>7</v>
      </c>
      <c r="O7978" s="6"/>
    </row>
    <row r="7979">
      <c r="A7979" s="5">
        <v>116764.0</v>
      </c>
      <c r="B7979" s="2">
        <v>46112.0</v>
      </c>
      <c r="C7979" s="1" t="s">
        <v>664</v>
      </c>
      <c r="D7979" s="7">
        <v>5250.0</v>
      </c>
      <c r="E7979" s="4">
        <v>46107.0</v>
      </c>
      <c r="F7979" s="5">
        <v>6.0</v>
      </c>
      <c r="G7979" s="5">
        <v>1321.0</v>
      </c>
      <c r="H7979" s="5">
        <v>7767.0</v>
      </c>
      <c r="I7979" s="1" t="s">
        <v>61</v>
      </c>
      <c r="J7979" s="1" t="s">
        <v>221</v>
      </c>
      <c r="K7979" s="1" t="s">
        <v>111</v>
      </c>
      <c r="L7979" s="1" t="s">
        <v>5</v>
      </c>
      <c r="M7979" s="1" t="s">
        <v>29</v>
      </c>
      <c r="N7979" s="1" t="s">
        <v>7</v>
      </c>
      <c r="O7979" s="6"/>
    </row>
    <row r="7980">
      <c r="A7980" s="5">
        <v>116764.0</v>
      </c>
      <c r="B7980" s="2">
        <v>46112.0</v>
      </c>
      <c r="C7980" s="1" t="s">
        <v>664</v>
      </c>
      <c r="D7980" s="7">
        <v>5255.0</v>
      </c>
      <c r="E7980" s="4">
        <v>46107.0</v>
      </c>
      <c r="F7980" s="5">
        <v>6.0</v>
      </c>
      <c r="G7980" s="5">
        <v>1468.0</v>
      </c>
      <c r="H7980" s="5">
        <v>8633.0</v>
      </c>
      <c r="I7980" s="1" t="s">
        <v>61</v>
      </c>
      <c r="J7980" s="1" t="s">
        <v>221</v>
      </c>
      <c r="K7980" s="1" t="s">
        <v>111</v>
      </c>
      <c r="L7980" s="1" t="s">
        <v>5</v>
      </c>
      <c r="M7980" s="1" t="s">
        <v>29</v>
      </c>
      <c r="N7980" s="1" t="s">
        <v>7</v>
      </c>
      <c r="O7980" s="6"/>
    </row>
    <row r="7981">
      <c r="A7981" s="5">
        <v>116764.0</v>
      </c>
      <c r="B7981" s="2">
        <v>46112.0</v>
      </c>
      <c r="C7981" s="1" t="s">
        <v>664</v>
      </c>
      <c r="D7981" s="7">
        <v>5275.0</v>
      </c>
      <c r="E7981" s="4">
        <v>46107.0</v>
      </c>
      <c r="F7981" s="5">
        <v>15.0</v>
      </c>
      <c r="G7981" s="5">
        <v>2084.0</v>
      </c>
      <c r="H7981" s="5">
        <v>30632.0</v>
      </c>
      <c r="I7981" s="1" t="s">
        <v>61</v>
      </c>
      <c r="J7981" s="1" t="s">
        <v>221</v>
      </c>
      <c r="K7981" s="1" t="s">
        <v>111</v>
      </c>
      <c r="L7981" s="1" t="s">
        <v>5</v>
      </c>
      <c r="M7981" s="1" t="s">
        <v>29</v>
      </c>
      <c r="N7981" s="1" t="s">
        <v>7</v>
      </c>
      <c r="O7981" s="6"/>
    </row>
    <row r="7982">
      <c r="A7982" s="5">
        <v>116764.0</v>
      </c>
      <c r="B7982" s="2">
        <v>46112.0</v>
      </c>
      <c r="C7982" s="1" t="s">
        <v>664</v>
      </c>
      <c r="D7982" s="7">
        <v>5375.0</v>
      </c>
      <c r="E7982" s="4">
        <v>46107.0</v>
      </c>
      <c r="F7982" s="5">
        <v>2.0</v>
      </c>
      <c r="G7982" s="5">
        <v>2084.0</v>
      </c>
      <c r="H7982" s="5">
        <v>4085.0</v>
      </c>
      <c r="I7982" s="1" t="s">
        <v>61</v>
      </c>
      <c r="J7982" s="1" t="s">
        <v>221</v>
      </c>
      <c r="K7982" s="1" t="s">
        <v>111</v>
      </c>
      <c r="L7982" s="1" t="s">
        <v>5</v>
      </c>
      <c r="M7982" s="1" t="s">
        <v>29</v>
      </c>
      <c r="N7982" s="1" t="s">
        <v>7</v>
      </c>
      <c r="O7982" s="6"/>
    </row>
    <row r="7983">
      <c r="A7983" s="5">
        <v>116765.0</v>
      </c>
      <c r="B7983" s="2">
        <v>46112.0</v>
      </c>
      <c r="C7983" s="1" t="s">
        <v>664</v>
      </c>
      <c r="D7983" s="7">
        <v>5208.0</v>
      </c>
      <c r="E7983" s="4">
        <v>46107.0</v>
      </c>
      <c r="F7983" s="5">
        <v>60.0</v>
      </c>
      <c r="G7983" s="5">
        <v>531.0</v>
      </c>
      <c r="H7983" s="5">
        <v>31224.0</v>
      </c>
      <c r="I7983" s="1" t="s">
        <v>61</v>
      </c>
      <c r="J7983" s="1" t="s">
        <v>221</v>
      </c>
      <c r="K7983" s="1" t="s">
        <v>111</v>
      </c>
      <c r="L7983" s="1" t="s">
        <v>5</v>
      </c>
      <c r="M7983" s="1" t="s">
        <v>29</v>
      </c>
      <c r="N7983" s="1" t="s">
        <v>7</v>
      </c>
      <c r="O7983" s="6"/>
    </row>
    <row r="7984">
      <c r="A7984" s="5">
        <v>116765.0</v>
      </c>
      <c r="B7984" s="2">
        <v>46112.0</v>
      </c>
      <c r="C7984" s="1" t="s">
        <v>664</v>
      </c>
      <c r="D7984" s="7">
        <v>5308.0</v>
      </c>
      <c r="E7984" s="4">
        <v>46107.0</v>
      </c>
      <c r="F7984" s="5">
        <v>50.0</v>
      </c>
      <c r="G7984" s="5">
        <v>531.0</v>
      </c>
      <c r="H7984" s="5">
        <v>26021.0</v>
      </c>
      <c r="I7984" s="1" t="s">
        <v>61</v>
      </c>
      <c r="J7984" s="1" t="s">
        <v>221</v>
      </c>
      <c r="K7984" s="1" t="s">
        <v>111</v>
      </c>
      <c r="L7984" s="1" t="s">
        <v>5</v>
      </c>
      <c r="M7984" s="1" t="s">
        <v>29</v>
      </c>
      <c r="N7984" s="1" t="s">
        <v>7</v>
      </c>
      <c r="O7984" s="6"/>
    </row>
    <row r="7985">
      <c r="A7985" s="5">
        <v>116765.0</v>
      </c>
      <c r="B7985" s="2">
        <v>46112.0</v>
      </c>
      <c r="C7985" s="1" t="s">
        <v>664</v>
      </c>
      <c r="D7985" s="7">
        <v>6810.0</v>
      </c>
      <c r="E7985" s="4">
        <v>46107.0</v>
      </c>
      <c r="F7985" s="5">
        <v>20.0</v>
      </c>
      <c r="G7985" s="5">
        <v>419.0</v>
      </c>
      <c r="H7985" s="5">
        <v>8224.0</v>
      </c>
      <c r="I7985" s="1" t="s">
        <v>61</v>
      </c>
      <c r="J7985" s="1" t="s">
        <v>221</v>
      </c>
      <c r="K7985" s="1" t="s">
        <v>111</v>
      </c>
      <c r="L7985" s="1" t="s">
        <v>5</v>
      </c>
      <c r="M7985" s="1" t="s">
        <v>29</v>
      </c>
      <c r="N7985" s="1" t="s">
        <v>7</v>
      </c>
      <c r="O7985" s="6"/>
    </row>
    <row r="7986">
      <c r="A7986" s="5">
        <v>116766.0</v>
      </c>
      <c r="B7986" s="2">
        <v>46112.0</v>
      </c>
      <c r="C7986" s="1" t="s">
        <v>664</v>
      </c>
      <c r="D7986" s="7">
        <v>5202.0</v>
      </c>
      <c r="E7986" s="4">
        <v>46107.0</v>
      </c>
      <c r="F7986" s="5">
        <v>20.0</v>
      </c>
      <c r="G7986" s="5">
        <v>531.0</v>
      </c>
      <c r="H7986" s="5">
        <v>10408.0</v>
      </c>
      <c r="I7986" s="1" t="s">
        <v>61</v>
      </c>
      <c r="J7986" s="1" t="s">
        <v>221</v>
      </c>
      <c r="K7986" s="1" t="s">
        <v>111</v>
      </c>
      <c r="L7986" s="1" t="s">
        <v>5</v>
      </c>
      <c r="M7986" s="1" t="s">
        <v>29</v>
      </c>
      <c r="N7986" s="1" t="s">
        <v>7</v>
      </c>
      <c r="O7986" s="6"/>
    </row>
    <row r="7987">
      <c r="A7987" s="5">
        <v>116767.0</v>
      </c>
      <c r="B7987" s="2">
        <v>46112.0</v>
      </c>
      <c r="C7987" s="1" t="s">
        <v>664</v>
      </c>
      <c r="D7987" s="3" t="s">
        <v>557</v>
      </c>
      <c r="E7987" s="4">
        <v>46107.0</v>
      </c>
      <c r="F7987" s="5">
        <v>12.0</v>
      </c>
      <c r="G7987" s="5">
        <v>240.0</v>
      </c>
      <c r="H7987" s="5">
        <v>2819.0</v>
      </c>
      <c r="I7987" s="1" t="s">
        <v>320</v>
      </c>
      <c r="J7987" s="1" t="s">
        <v>221</v>
      </c>
      <c r="K7987" s="1" t="s">
        <v>111</v>
      </c>
      <c r="L7987" s="1" t="s">
        <v>5</v>
      </c>
      <c r="M7987" s="1" t="s">
        <v>59</v>
      </c>
      <c r="N7987" s="1" t="s">
        <v>7</v>
      </c>
      <c r="O7987" s="6"/>
    </row>
    <row r="7988">
      <c r="A7988" s="5">
        <v>116767.0</v>
      </c>
      <c r="B7988" s="2">
        <v>46112.0</v>
      </c>
      <c r="C7988" s="1" t="s">
        <v>664</v>
      </c>
      <c r="D7988" s="3" t="s">
        <v>555</v>
      </c>
      <c r="E7988" s="4">
        <v>46107.0</v>
      </c>
      <c r="F7988" s="5">
        <v>12.0</v>
      </c>
      <c r="G7988" s="5">
        <v>240.0</v>
      </c>
      <c r="H7988" s="5">
        <v>2819.0</v>
      </c>
      <c r="I7988" s="1" t="s">
        <v>320</v>
      </c>
      <c r="J7988" s="1" t="s">
        <v>221</v>
      </c>
      <c r="K7988" s="1" t="s">
        <v>111</v>
      </c>
      <c r="L7988" s="1" t="s">
        <v>5</v>
      </c>
      <c r="M7988" s="1" t="s">
        <v>59</v>
      </c>
      <c r="N7988" s="1" t="s">
        <v>7</v>
      </c>
      <c r="O7988" s="6"/>
    </row>
    <row r="7989">
      <c r="A7989" s="5">
        <v>204002.0</v>
      </c>
      <c r="B7989" s="2">
        <v>46112.0</v>
      </c>
      <c r="C7989" s="1" t="s">
        <v>11</v>
      </c>
      <c r="D7989" s="3" t="s">
        <v>46</v>
      </c>
      <c r="E7989" s="4">
        <v>46107.0</v>
      </c>
      <c r="F7989" s="5">
        <v>10000.0</v>
      </c>
      <c r="G7989" s="5">
        <v>4251.0</v>
      </c>
      <c r="H7989" s="5">
        <v>42518.0</v>
      </c>
      <c r="I7989" s="1" t="s">
        <v>43</v>
      </c>
      <c r="J7989" s="1" t="s">
        <v>12</v>
      </c>
      <c r="K7989" s="1" t="s">
        <v>13</v>
      </c>
      <c r="L7989" s="1" t="s">
        <v>5</v>
      </c>
      <c r="M7989" s="1" t="s">
        <v>44</v>
      </c>
      <c r="N7989" s="1" t="s">
        <v>7</v>
      </c>
      <c r="O7989" s="6"/>
    </row>
    <row r="7990">
      <c r="A7990" s="5">
        <v>204002.0</v>
      </c>
      <c r="B7990" s="2">
        <v>46112.0</v>
      </c>
      <c r="C7990" s="1" t="s">
        <v>11</v>
      </c>
      <c r="D7990" s="3" t="s">
        <v>47</v>
      </c>
      <c r="E7990" s="4">
        <v>46107.0</v>
      </c>
      <c r="F7990" s="5">
        <v>7500.0</v>
      </c>
      <c r="G7990" s="5">
        <v>3189.0</v>
      </c>
      <c r="H7990" s="5">
        <v>31889.0</v>
      </c>
      <c r="I7990" s="1" t="s">
        <v>43</v>
      </c>
      <c r="J7990" s="1" t="s">
        <v>12</v>
      </c>
      <c r="K7990" s="1" t="s">
        <v>13</v>
      </c>
      <c r="L7990" s="1" t="s">
        <v>5</v>
      </c>
      <c r="M7990" s="1" t="s">
        <v>44</v>
      </c>
      <c r="N7990" s="1" t="s">
        <v>7</v>
      </c>
      <c r="O7990" s="6"/>
    </row>
    <row r="7991">
      <c r="A7991" s="5">
        <v>204002.0</v>
      </c>
      <c r="B7991" s="2">
        <v>46112.0</v>
      </c>
      <c r="C7991" s="1" t="s">
        <v>11</v>
      </c>
      <c r="D7991" s="3" t="s">
        <v>45</v>
      </c>
      <c r="E7991" s="4">
        <v>46107.0</v>
      </c>
      <c r="F7991" s="5">
        <v>5000.0</v>
      </c>
      <c r="G7991" s="5">
        <v>2126.0</v>
      </c>
      <c r="H7991" s="5">
        <v>21261.0</v>
      </c>
      <c r="I7991" s="1" t="s">
        <v>43</v>
      </c>
      <c r="J7991" s="1" t="s">
        <v>12</v>
      </c>
      <c r="K7991" s="1" t="s">
        <v>13</v>
      </c>
      <c r="L7991" s="1" t="s">
        <v>5</v>
      </c>
      <c r="M7991" s="1" t="s">
        <v>44</v>
      </c>
      <c r="N7991" s="1" t="s">
        <v>7</v>
      </c>
      <c r="O7991" s="6"/>
    </row>
    <row r="7992">
      <c r="A7992" s="5">
        <v>116793.0</v>
      </c>
      <c r="B7992" s="2">
        <v>46112.0</v>
      </c>
      <c r="C7992" s="1" t="s">
        <v>745</v>
      </c>
      <c r="D7992" s="3" t="s">
        <v>950</v>
      </c>
      <c r="E7992" s="4">
        <v>46107.0</v>
      </c>
      <c r="F7992" s="5">
        <v>33.0</v>
      </c>
      <c r="G7992" s="5">
        <v>172.0</v>
      </c>
      <c r="H7992" s="5">
        <v>5558.0</v>
      </c>
      <c r="I7992" s="1" t="s">
        <v>21</v>
      </c>
      <c r="J7992" s="1" t="s">
        <v>221</v>
      </c>
      <c r="K7992" s="1" t="s">
        <v>111</v>
      </c>
      <c r="L7992" s="1" t="s">
        <v>5</v>
      </c>
      <c r="M7992" s="1" t="s">
        <v>23</v>
      </c>
      <c r="N7992" s="1" t="s">
        <v>7</v>
      </c>
      <c r="O7992" s="6"/>
    </row>
    <row r="7993">
      <c r="A7993" s="5">
        <v>300659.0</v>
      </c>
      <c r="B7993" s="2">
        <v>46112.0</v>
      </c>
      <c r="C7993" s="1" t="s">
        <v>1031</v>
      </c>
      <c r="D7993" s="3" t="s">
        <v>1230</v>
      </c>
      <c r="E7993" s="4">
        <v>46107.0</v>
      </c>
      <c r="F7993" s="5">
        <v>44.0</v>
      </c>
      <c r="G7993" s="5">
        <v>1265.0</v>
      </c>
      <c r="H7993" s="5">
        <v>54557.0</v>
      </c>
      <c r="I7993" s="1" t="s">
        <v>2</v>
      </c>
      <c r="J7993" s="1" t="s">
        <v>568</v>
      </c>
      <c r="K7993" s="1" t="s">
        <v>13</v>
      </c>
      <c r="L7993" s="1" t="s">
        <v>5</v>
      </c>
      <c r="M7993" s="1" t="s">
        <v>6</v>
      </c>
      <c r="N7993" s="1" t="s">
        <v>7</v>
      </c>
      <c r="O7993" s="6"/>
    </row>
    <row r="7994">
      <c r="A7994" s="5">
        <v>300659.0</v>
      </c>
      <c r="B7994" s="2">
        <v>46112.0</v>
      </c>
      <c r="C7994" s="1" t="s">
        <v>1031</v>
      </c>
      <c r="D7994" s="3" t="s">
        <v>17</v>
      </c>
      <c r="E7994" s="4">
        <v>46107.0</v>
      </c>
      <c r="F7994" s="5">
        <v>24.0</v>
      </c>
      <c r="G7994" s="5">
        <v>825.0</v>
      </c>
      <c r="H7994" s="5">
        <v>19408.0</v>
      </c>
      <c r="I7994" s="1" t="s">
        <v>2</v>
      </c>
      <c r="J7994" s="1" t="s">
        <v>568</v>
      </c>
      <c r="K7994" s="1" t="s">
        <v>13</v>
      </c>
      <c r="L7994" s="1" t="s">
        <v>5</v>
      </c>
      <c r="M7994" s="1" t="s">
        <v>6</v>
      </c>
      <c r="N7994" s="1" t="s">
        <v>7</v>
      </c>
      <c r="O7994" s="6"/>
    </row>
    <row r="7995">
      <c r="A7995" s="5">
        <v>204026.0</v>
      </c>
      <c r="B7995" s="2">
        <v>46112.0</v>
      </c>
      <c r="C7995" s="1" t="s">
        <v>11</v>
      </c>
      <c r="D7995" s="3" t="s">
        <v>187</v>
      </c>
      <c r="E7995" s="4">
        <v>46107.0</v>
      </c>
      <c r="F7995" s="5">
        <v>110.0</v>
      </c>
      <c r="G7995" s="5">
        <v>142.0</v>
      </c>
      <c r="H7995" s="5">
        <v>15572.0</v>
      </c>
      <c r="I7995" s="1" t="s">
        <v>75</v>
      </c>
      <c r="J7995" s="1" t="s">
        <v>12</v>
      </c>
      <c r="K7995" s="1" t="s">
        <v>13</v>
      </c>
      <c r="L7995" s="1" t="s">
        <v>5</v>
      </c>
      <c r="M7995" s="1" t="s">
        <v>6</v>
      </c>
      <c r="N7995" s="1" t="s">
        <v>7</v>
      </c>
      <c r="O7995" s="6"/>
    </row>
    <row r="7996">
      <c r="A7996" s="5">
        <v>204026.0</v>
      </c>
      <c r="B7996" s="2">
        <v>46112.0</v>
      </c>
      <c r="C7996" s="1" t="s">
        <v>11</v>
      </c>
      <c r="D7996" s="3" t="s">
        <v>158</v>
      </c>
      <c r="E7996" s="4">
        <v>46107.0</v>
      </c>
      <c r="F7996" s="5">
        <v>90.0</v>
      </c>
      <c r="G7996" s="5">
        <v>229.0</v>
      </c>
      <c r="H7996" s="5">
        <v>20613.0</v>
      </c>
      <c r="I7996" s="1" t="s">
        <v>75</v>
      </c>
      <c r="J7996" s="1" t="s">
        <v>12</v>
      </c>
      <c r="K7996" s="1" t="s">
        <v>13</v>
      </c>
      <c r="L7996" s="1" t="s">
        <v>5</v>
      </c>
      <c r="M7996" s="1" t="s">
        <v>6</v>
      </c>
      <c r="N7996" s="1" t="s">
        <v>7</v>
      </c>
      <c r="O7996" s="6"/>
    </row>
    <row r="7997">
      <c r="A7997" s="5">
        <v>204026.0</v>
      </c>
      <c r="B7997" s="2">
        <v>46112.0</v>
      </c>
      <c r="C7997" s="1" t="s">
        <v>11</v>
      </c>
      <c r="D7997" s="3" t="s">
        <v>282</v>
      </c>
      <c r="E7997" s="4">
        <v>46107.0</v>
      </c>
      <c r="F7997" s="5">
        <v>300.0</v>
      </c>
      <c r="G7997" s="5">
        <v>112.0</v>
      </c>
      <c r="H7997" s="5">
        <v>33570.0</v>
      </c>
      <c r="I7997" s="1" t="s">
        <v>75</v>
      </c>
      <c r="J7997" s="1" t="s">
        <v>12</v>
      </c>
      <c r="K7997" s="1" t="s">
        <v>13</v>
      </c>
      <c r="L7997" s="1" t="s">
        <v>5</v>
      </c>
      <c r="M7997" s="1" t="s">
        <v>6</v>
      </c>
      <c r="N7997" s="1" t="s">
        <v>7</v>
      </c>
      <c r="O7997" s="6"/>
    </row>
    <row r="7998">
      <c r="A7998" s="5">
        <v>204026.0</v>
      </c>
      <c r="B7998" s="2">
        <v>46112.0</v>
      </c>
      <c r="C7998" s="1" t="s">
        <v>11</v>
      </c>
      <c r="D7998" s="3" t="s">
        <v>472</v>
      </c>
      <c r="E7998" s="4">
        <v>46107.0</v>
      </c>
      <c r="F7998" s="5">
        <v>32.0</v>
      </c>
      <c r="G7998" s="5">
        <v>435.0</v>
      </c>
      <c r="H7998" s="5">
        <v>13913.0</v>
      </c>
      <c r="I7998" s="1" t="s">
        <v>75</v>
      </c>
      <c r="J7998" s="1" t="s">
        <v>12</v>
      </c>
      <c r="K7998" s="1" t="s">
        <v>13</v>
      </c>
      <c r="L7998" s="1" t="s">
        <v>5</v>
      </c>
      <c r="M7998" s="1" t="s">
        <v>6</v>
      </c>
      <c r="N7998" s="1" t="s">
        <v>7</v>
      </c>
      <c r="O7998" s="6"/>
    </row>
    <row r="7999">
      <c r="A7999" s="5">
        <v>116867.0</v>
      </c>
      <c r="B7999" s="2">
        <v>46112.0</v>
      </c>
      <c r="C7999" s="1" t="s">
        <v>11</v>
      </c>
      <c r="D7999" s="7">
        <v>5252.0</v>
      </c>
      <c r="E7999" s="4">
        <v>46107.0</v>
      </c>
      <c r="F7999" s="5">
        <v>10.0</v>
      </c>
      <c r="G7999" s="5">
        <v>2222.0</v>
      </c>
      <c r="H7999" s="5">
        <v>22223.0</v>
      </c>
      <c r="I7999" s="1" t="s">
        <v>61</v>
      </c>
      <c r="J7999" s="1" t="s">
        <v>12</v>
      </c>
      <c r="K7999" s="1" t="s">
        <v>13</v>
      </c>
      <c r="L7999" s="1" t="s">
        <v>5</v>
      </c>
      <c r="M7999" s="1" t="s">
        <v>29</v>
      </c>
      <c r="N7999" s="1" t="s">
        <v>7</v>
      </c>
      <c r="O7999" s="6"/>
    </row>
    <row r="8000">
      <c r="A8000" s="5">
        <v>116867.0</v>
      </c>
      <c r="B8000" s="2">
        <v>46112.0</v>
      </c>
      <c r="C8000" s="1" t="s">
        <v>11</v>
      </c>
      <c r="D8000" s="7">
        <v>5255.0</v>
      </c>
      <c r="E8000" s="4">
        <v>46107.0</v>
      </c>
      <c r="F8000" s="5">
        <v>10.0</v>
      </c>
      <c r="G8000" s="5">
        <v>1468.0</v>
      </c>
      <c r="H8000" s="5">
        <v>14682.0</v>
      </c>
      <c r="I8000" s="1" t="s">
        <v>61</v>
      </c>
      <c r="J8000" s="1" t="s">
        <v>12</v>
      </c>
      <c r="K8000" s="1" t="s">
        <v>13</v>
      </c>
      <c r="L8000" s="1" t="s">
        <v>5</v>
      </c>
      <c r="M8000" s="1" t="s">
        <v>29</v>
      </c>
      <c r="N8000" s="1" t="s">
        <v>7</v>
      </c>
      <c r="O8000" s="6"/>
    </row>
    <row r="8001">
      <c r="A8001" s="5">
        <v>116867.0</v>
      </c>
      <c r="B8001" s="2">
        <v>46112.0</v>
      </c>
      <c r="C8001" s="1" t="s">
        <v>11</v>
      </c>
      <c r="D8001" s="7">
        <v>5208.0</v>
      </c>
      <c r="E8001" s="4">
        <v>46107.0</v>
      </c>
      <c r="F8001" s="5">
        <v>30.0</v>
      </c>
      <c r="G8001" s="5">
        <v>531.0</v>
      </c>
      <c r="H8001" s="5">
        <v>15931.0</v>
      </c>
      <c r="I8001" s="1" t="s">
        <v>61</v>
      </c>
      <c r="J8001" s="1" t="s">
        <v>12</v>
      </c>
      <c r="K8001" s="1" t="s">
        <v>13</v>
      </c>
      <c r="L8001" s="1" t="s">
        <v>5</v>
      </c>
      <c r="M8001" s="1" t="s">
        <v>29</v>
      </c>
      <c r="N8001" s="1" t="s">
        <v>7</v>
      </c>
      <c r="O8001" s="6"/>
    </row>
    <row r="8002">
      <c r="A8002" s="5">
        <v>116867.0</v>
      </c>
      <c r="B8002" s="2">
        <v>46112.0</v>
      </c>
      <c r="C8002" s="1" t="s">
        <v>11</v>
      </c>
      <c r="D8002" s="7">
        <v>5210.0</v>
      </c>
      <c r="E8002" s="4">
        <v>46107.0</v>
      </c>
      <c r="F8002" s="5">
        <v>80.0</v>
      </c>
      <c r="G8002" s="5">
        <v>339.0</v>
      </c>
      <c r="H8002" s="5">
        <v>27131.0</v>
      </c>
      <c r="I8002" s="1" t="s">
        <v>61</v>
      </c>
      <c r="J8002" s="1" t="s">
        <v>12</v>
      </c>
      <c r="K8002" s="1" t="s">
        <v>13</v>
      </c>
      <c r="L8002" s="1" t="s">
        <v>5</v>
      </c>
      <c r="M8002" s="1" t="s">
        <v>29</v>
      </c>
      <c r="N8002" s="1" t="s">
        <v>7</v>
      </c>
      <c r="O8002" s="6"/>
    </row>
    <row r="8003">
      <c r="A8003" s="5">
        <v>116867.0</v>
      </c>
      <c r="B8003" s="2">
        <v>46112.0</v>
      </c>
      <c r="C8003" s="1" t="s">
        <v>11</v>
      </c>
      <c r="D8003" s="7">
        <v>5212.0</v>
      </c>
      <c r="E8003" s="4">
        <v>46107.0</v>
      </c>
      <c r="F8003" s="5">
        <v>20.0</v>
      </c>
      <c r="G8003" s="5">
        <v>732.0</v>
      </c>
      <c r="H8003" s="5">
        <v>14637.0</v>
      </c>
      <c r="I8003" s="1" t="s">
        <v>61</v>
      </c>
      <c r="J8003" s="1" t="s">
        <v>12</v>
      </c>
      <c r="K8003" s="1" t="s">
        <v>13</v>
      </c>
      <c r="L8003" s="1" t="s">
        <v>5</v>
      </c>
      <c r="M8003" s="1" t="s">
        <v>29</v>
      </c>
      <c r="N8003" s="1" t="s">
        <v>7</v>
      </c>
      <c r="O8003" s="6"/>
    </row>
    <row r="8004">
      <c r="A8004" s="5">
        <v>116867.0</v>
      </c>
      <c r="B8004" s="2">
        <v>46112.0</v>
      </c>
      <c r="C8004" s="1" t="s">
        <v>11</v>
      </c>
      <c r="D8004" s="7">
        <v>5251.0</v>
      </c>
      <c r="E8004" s="4">
        <v>46107.0</v>
      </c>
      <c r="F8004" s="5">
        <v>6.0</v>
      </c>
      <c r="G8004" s="5">
        <v>1419.0</v>
      </c>
      <c r="H8004" s="5">
        <v>8516.0</v>
      </c>
      <c r="I8004" s="1" t="s">
        <v>61</v>
      </c>
      <c r="J8004" s="1" t="s">
        <v>12</v>
      </c>
      <c r="K8004" s="1" t="s">
        <v>13</v>
      </c>
      <c r="L8004" s="1" t="s">
        <v>5</v>
      </c>
      <c r="M8004" s="1" t="s">
        <v>29</v>
      </c>
      <c r="N8004" s="1" t="s">
        <v>7</v>
      </c>
      <c r="O8004" s="6"/>
    </row>
    <row r="8005">
      <c r="A8005" s="5">
        <v>116868.0</v>
      </c>
      <c r="B8005" s="2">
        <v>46112.0</v>
      </c>
      <c r="C8005" s="1" t="s">
        <v>11</v>
      </c>
      <c r="D8005" s="7">
        <v>9061.0</v>
      </c>
      <c r="E8005" s="4">
        <v>46107.0</v>
      </c>
      <c r="F8005" s="5">
        <v>5.0</v>
      </c>
      <c r="G8005" s="5">
        <v>3114.0</v>
      </c>
      <c r="H8005" s="5">
        <v>15574.0</v>
      </c>
      <c r="I8005" s="1" t="s">
        <v>61</v>
      </c>
      <c r="J8005" s="1" t="s">
        <v>12</v>
      </c>
      <c r="K8005" s="1" t="s">
        <v>13</v>
      </c>
      <c r="L8005" s="1" t="s">
        <v>5</v>
      </c>
      <c r="M8005" s="1" t="s">
        <v>29</v>
      </c>
      <c r="N8005" s="1" t="s">
        <v>7</v>
      </c>
      <c r="O8005" s="6"/>
    </row>
    <row r="8006">
      <c r="A8006" s="5">
        <v>116869.0</v>
      </c>
      <c r="B8006" s="2">
        <v>46112.0</v>
      </c>
      <c r="C8006" s="1" t="s">
        <v>11</v>
      </c>
      <c r="D8006" s="3" t="s">
        <v>831</v>
      </c>
      <c r="E8006" s="4">
        <v>46107.0</v>
      </c>
      <c r="F8006" s="5">
        <v>30.0</v>
      </c>
      <c r="G8006" s="5">
        <v>250.0</v>
      </c>
      <c r="H8006" s="5">
        <v>7502.0</v>
      </c>
      <c r="I8006" s="1" t="s">
        <v>61</v>
      </c>
      <c r="J8006" s="1" t="s">
        <v>12</v>
      </c>
      <c r="K8006" s="1" t="s">
        <v>13</v>
      </c>
      <c r="L8006" s="1" t="s">
        <v>5</v>
      </c>
      <c r="M8006" s="1" t="s">
        <v>29</v>
      </c>
      <c r="N8006" s="1" t="s">
        <v>7</v>
      </c>
      <c r="O8006" s="6"/>
    </row>
    <row r="8007">
      <c r="A8007" s="5">
        <v>116869.0</v>
      </c>
      <c r="B8007" s="2">
        <v>46112.0</v>
      </c>
      <c r="C8007" s="1" t="s">
        <v>11</v>
      </c>
      <c r="D8007" s="3" t="s">
        <v>1138</v>
      </c>
      <c r="E8007" s="4">
        <v>46107.0</v>
      </c>
      <c r="F8007" s="5">
        <v>88.0</v>
      </c>
      <c r="G8007" s="5">
        <v>286.0</v>
      </c>
      <c r="H8007" s="5">
        <v>25140.0</v>
      </c>
      <c r="I8007" s="1" t="s">
        <v>61</v>
      </c>
      <c r="J8007" s="1" t="s">
        <v>12</v>
      </c>
      <c r="K8007" s="1" t="s">
        <v>13</v>
      </c>
      <c r="L8007" s="1" t="s">
        <v>5</v>
      </c>
      <c r="M8007" s="1" t="s">
        <v>29</v>
      </c>
      <c r="N8007" s="1" t="s">
        <v>7</v>
      </c>
      <c r="O8007" s="6"/>
    </row>
    <row r="8008">
      <c r="A8008" s="5">
        <v>116870.0</v>
      </c>
      <c r="B8008" s="2">
        <v>46112.0</v>
      </c>
      <c r="C8008" s="1" t="s">
        <v>11</v>
      </c>
      <c r="D8008" s="3" t="s">
        <v>256</v>
      </c>
      <c r="E8008" s="4">
        <v>46107.0</v>
      </c>
      <c r="F8008" s="5">
        <v>132.0</v>
      </c>
      <c r="G8008" s="5">
        <v>160.0</v>
      </c>
      <c r="H8008" s="5">
        <v>21164.0</v>
      </c>
      <c r="I8008" s="1" t="s">
        <v>21</v>
      </c>
      <c r="J8008" s="1" t="s">
        <v>12</v>
      </c>
      <c r="K8008" s="1" t="s">
        <v>13</v>
      </c>
      <c r="L8008" s="1" t="s">
        <v>5</v>
      </c>
      <c r="M8008" s="1" t="s">
        <v>23</v>
      </c>
      <c r="N8008" s="1" t="s">
        <v>7</v>
      </c>
      <c r="O8008" s="6"/>
    </row>
    <row r="8009">
      <c r="A8009" s="5">
        <v>116870.0</v>
      </c>
      <c r="B8009" s="2">
        <v>46112.0</v>
      </c>
      <c r="C8009" s="1" t="s">
        <v>11</v>
      </c>
      <c r="D8009" s="3" t="s">
        <v>639</v>
      </c>
      <c r="E8009" s="4">
        <v>46107.0</v>
      </c>
      <c r="F8009" s="5">
        <v>30.0</v>
      </c>
      <c r="G8009" s="5">
        <v>225.0</v>
      </c>
      <c r="H8009" s="5">
        <v>6740.0</v>
      </c>
      <c r="I8009" s="1" t="s">
        <v>21</v>
      </c>
      <c r="J8009" s="1" t="s">
        <v>12</v>
      </c>
      <c r="K8009" s="1" t="s">
        <v>13</v>
      </c>
      <c r="L8009" s="1" t="s">
        <v>5</v>
      </c>
      <c r="M8009" s="1" t="s">
        <v>23</v>
      </c>
      <c r="N8009" s="1" t="s">
        <v>7</v>
      </c>
      <c r="O8009" s="6"/>
    </row>
    <row r="8010">
      <c r="A8010" s="5">
        <v>116870.0</v>
      </c>
      <c r="B8010" s="2">
        <v>46112.0</v>
      </c>
      <c r="C8010" s="1" t="s">
        <v>11</v>
      </c>
      <c r="D8010" s="3" t="s">
        <v>559</v>
      </c>
      <c r="E8010" s="4">
        <v>46107.0</v>
      </c>
      <c r="F8010" s="5">
        <v>33.0</v>
      </c>
      <c r="G8010" s="5">
        <v>232.0</v>
      </c>
      <c r="H8010" s="5">
        <v>7668.0</v>
      </c>
      <c r="I8010" s="1" t="s">
        <v>21</v>
      </c>
      <c r="J8010" s="1" t="s">
        <v>12</v>
      </c>
      <c r="K8010" s="1" t="s">
        <v>13</v>
      </c>
      <c r="L8010" s="1" t="s">
        <v>5</v>
      </c>
      <c r="M8010" s="1" t="s">
        <v>23</v>
      </c>
      <c r="N8010" s="1" t="s">
        <v>7</v>
      </c>
      <c r="O8010" s="6"/>
    </row>
    <row r="8011">
      <c r="A8011" s="5">
        <v>116870.0</v>
      </c>
      <c r="B8011" s="2">
        <v>46112.0</v>
      </c>
      <c r="C8011" s="1" t="s">
        <v>11</v>
      </c>
      <c r="D8011" s="3" t="s">
        <v>119</v>
      </c>
      <c r="E8011" s="4">
        <v>46107.0</v>
      </c>
      <c r="F8011" s="5">
        <v>14.0</v>
      </c>
      <c r="G8011" s="5">
        <v>834.0</v>
      </c>
      <c r="H8011" s="5">
        <v>11681.0</v>
      </c>
      <c r="I8011" s="1" t="s">
        <v>21</v>
      </c>
      <c r="J8011" s="1" t="s">
        <v>12</v>
      </c>
      <c r="K8011" s="1" t="s">
        <v>13</v>
      </c>
      <c r="L8011" s="1" t="s">
        <v>5</v>
      </c>
      <c r="M8011" s="1" t="s">
        <v>23</v>
      </c>
      <c r="N8011" s="1" t="s">
        <v>7</v>
      </c>
      <c r="O8011" s="6"/>
    </row>
    <row r="8012">
      <c r="A8012" s="5">
        <v>116870.0</v>
      </c>
      <c r="B8012" s="2">
        <v>46112.0</v>
      </c>
      <c r="C8012" s="1" t="s">
        <v>11</v>
      </c>
      <c r="D8012" s="3" t="s">
        <v>121</v>
      </c>
      <c r="E8012" s="4">
        <v>46107.0</v>
      </c>
      <c r="F8012" s="5">
        <v>60.0</v>
      </c>
      <c r="G8012" s="5">
        <v>231.0</v>
      </c>
      <c r="H8012" s="5">
        <v>13883.0</v>
      </c>
      <c r="I8012" s="1" t="s">
        <v>21</v>
      </c>
      <c r="J8012" s="1" t="s">
        <v>12</v>
      </c>
      <c r="K8012" s="1" t="s">
        <v>13</v>
      </c>
      <c r="L8012" s="1" t="s">
        <v>5</v>
      </c>
      <c r="M8012" s="1" t="s">
        <v>23</v>
      </c>
      <c r="N8012" s="1" t="s">
        <v>7</v>
      </c>
      <c r="O8012" s="6"/>
    </row>
    <row r="8013">
      <c r="A8013" s="5">
        <v>116870.0</v>
      </c>
      <c r="B8013" s="2">
        <v>46112.0</v>
      </c>
      <c r="C8013" s="1" t="s">
        <v>11</v>
      </c>
      <c r="D8013" s="3" t="s">
        <v>326</v>
      </c>
      <c r="E8013" s="4">
        <v>46107.0</v>
      </c>
      <c r="F8013" s="5">
        <v>14.0</v>
      </c>
      <c r="G8013" s="5">
        <v>791.0</v>
      </c>
      <c r="H8013" s="5">
        <v>11076.0</v>
      </c>
      <c r="I8013" s="1" t="s">
        <v>21</v>
      </c>
      <c r="J8013" s="1" t="s">
        <v>12</v>
      </c>
      <c r="K8013" s="1" t="s">
        <v>13</v>
      </c>
      <c r="L8013" s="1" t="s">
        <v>5</v>
      </c>
      <c r="M8013" s="1" t="s">
        <v>23</v>
      </c>
      <c r="N8013" s="1" t="s">
        <v>7</v>
      </c>
      <c r="O8013" s="6"/>
    </row>
    <row r="8014">
      <c r="A8014" s="5">
        <v>116870.0</v>
      </c>
      <c r="B8014" s="2">
        <v>46112.0</v>
      </c>
      <c r="C8014" s="1" t="s">
        <v>11</v>
      </c>
      <c r="D8014" s="3" t="s">
        <v>893</v>
      </c>
      <c r="E8014" s="4">
        <v>46107.0</v>
      </c>
      <c r="F8014" s="5">
        <v>24.0</v>
      </c>
      <c r="G8014" s="5">
        <v>320.0</v>
      </c>
      <c r="H8014" s="5">
        <v>7674.0</v>
      </c>
      <c r="I8014" s="1" t="s">
        <v>21</v>
      </c>
      <c r="J8014" s="1" t="s">
        <v>12</v>
      </c>
      <c r="K8014" s="1" t="s">
        <v>13</v>
      </c>
      <c r="L8014" s="1" t="s">
        <v>5</v>
      </c>
      <c r="M8014" s="1" t="s">
        <v>23</v>
      </c>
      <c r="N8014" s="1" t="s">
        <v>7</v>
      </c>
      <c r="O8014" s="6"/>
    </row>
    <row r="8015">
      <c r="A8015" s="5">
        <v>116870.0</v>
      </c>
      <c r="B8015" s="2">
        <v>46112.0</v>
      </c>
      <c r="C8015" s="1" t="s">
        <v>11</v>
      </c>
      <c r="D8015" s="3" t="s">
        <v>931</v>
      </c>
      <c r="E8015" s="4">
        <v>46107.0</v>
      </c>
      <c r="F8015" s="5">
        <v>13.0</v>
      </c>
      <c r="G8015" s="5">
        <v>355.0</v>
      </c>
      <c r="H8015" s="5">
        <v>4619.0</v>
      </c>
      <c r="I8015" s="1" t="s">
        <v>21</v>
      </c>
      <c r="J8015" s="1" t="s">
        <v>12</v>
      </c>
      <c r="K8015" s="1" t="s">
        <v>13</v>
      </c>
      <c r="L8015" s="1" t="s">
        <v>5</v>
      </c>
      <c r="M8015" s="1" t="s">
        <v>23</v>
      </c>
      <c r="N8015" s="1" t="s">
        <v>7</v>
      </c>
      <c r="O8015" s="6"/>
    </row>
    <row r="8016">
      <c r="A8016" s="5">
        <v>116871.0</v>
      </c>
      <c r="B8016" s="2">
        <v>46112.0</v>
      </c>
      <c r="C8016" s="1" t="s">
        <v>11</v>
      </c>
      <c r="D8016" s="3" t="s">
        <v>925</v>
      </c>
      <c r="E8016" s="4">
        <v>46107.0</v>
      </c>
      <c r="F8016" s="5">
        <v>6.0</v>
      </c>
      <c r="G8016" s="5">
        <v>760.0</v>
      </c>
      <c r="H8016" s="5">
        <v>4562.0</v>
      </c>
      <c r="I8016" s="1" t="s">
        <v>21</v>
      </c>
      <c r="J8016" s="1" t="s">
        <v>12</v>
      </c>
      <c r="K8016" s="1" t="s">
        <v>13</v>
      </c>
      <c r="L8016" s="1" t="s">
        <v>5</v>
      </c>
      <c r="M8016" s="1" t="s">
        <v>23</v>
      </c>
      <c r="N8016" s="1" t="s">
        <v>7</v>
      </c>
      <c r="O8016" s="6"/>
    </row>
    <row r="8017">
      <c r="A8017" s="5">
        <v>116871.0</v>
      </c>
      <c r="B8017" s="2">
        <v>46112.0</v>
      </c>
      <c r="C8017" s="1" t="s">
        <v>11</v>
      </c>
      <c r="D8017" s="3" t="s">
        <v>31</v>
      </c>
      <c r="E8017" s="4">
        <v>46107.0</v>
      </c>
      <c r="F8017" s="5">
        <v>6.0</v>
      </c>
      <c r="G8017" s="5">
        <v>739.0</v>
      </c>
      <c r="H8017" s="5">
        <v>4436.0</v>
      </c>
      <c r="I8017" s="1" t="s">
        <v>21</v>
      </c>
      <c r="J8017" s="1" t="s">
        <v>12</v>
      </c>
      <c r="K8017" s="1" t="s">
        <v>13</v>
      </c>
      <c r="L8017" s="1" t="s">
        <v>5</v>
      </c>
      <c r="M8017" s="1" t="s">
        <v>23</v>
      </c>
      <c r="N8017" s="1" t="s">
        <v>7</v>
      </c>
      <c r="O8017" s="6"/>
    </row>
    <row r="8018">
      <c r="A8018" s="5">
        <v>116900.0</v>
      </c>
      <c r="B8018" s="2">
        <v>46112.0</v>
      </c>
      <c r="C8018" s="1" t="s">
        <v>11</v>
      </c>
      <c r="D8018" s="3" t="s">
        <v>764</v>
      </c>
      <c r="E8018" s="4">
        <v>46107.0</v>
      </c>
      <c r="F8018" s="5">
        <v>13.0</v>
      </c>
      <c r="G8018" s="5">
        <v>366.0</v>
      </c>
      <c r="H8018" s="5">
        <v>4755.0</v>
      </c>
      <c r="I8018" s="1" t="s">
        <v>21</v>
      </c>
      <c r="J8018" s="1" t="s">
        <v>12</v>
      </c>
      <c r="K8018" s="1" t="s">
        <v>13</v>
      </c>
      <c r="L8018" s="1" t="s">
        <v>5</v>
      </c>
      <c r="M8018" s="1" t="s">
        <v>23</v>
      </c>
      <c r="N8018" s="1" t="s">
        <v>7</v>
      </c>
      <c r="O8018" s="6"/>
    </row>
    <row r="8019">
      <c r="A8019" s="5">
        <v>116901.0</v>
      </c>
      <c r="B8019" s="2">
        <v>46112.0</v>
      </c>
      <c r="C8019" s="1" t="s">
        <v>11</v>
      </c>
      <c r="D8019" s="3" t="s">
        <v>925</v>
      </c>
      <c r="E8019" s="4">
        <v>46107.0</v>
      </c>
      <c r="F8019" s="5">
        <v>6.0</v>
      </c>
      <c r="G8019" s="5">
        <v>760.0</v>
      </c>
      <c r="H8019" s="5">
        <v>4562.0</v>
      </c>
      <c r="I8019" s="1" t="s">
        <v>21</v>
      </c>
      <c r="J8019" s="1" t="s">
        <v>12</v>
      </c>
      <c r="K8019" s="1" t="s">
        <v>13</v>
      </c>
      <c r="L8019" s="1" t="s">
        <v>5</v>
      </c>
      <c r="M8019" s="1" t="s">
        <v>23</v>
      </c>
      <c r="N8019" s="1" t="s">
        <v>7</v>
      </c>
      <c r="O8019" s="6"/>
    </row>
    <row r="8020">
      <c r="A8020" s="5">
        <v>116901.0</v>
      </c>
      <c r="B8020" s="2">
        <v>46112.0</v>
      </c>
      <c r="C8020" s="1" t="s">
        <v>11</v>
      </c>
      <c r="D8020" s="3" t="s">
        <v>31</v>
      </c>
      <c r="E8020" s="4">
        <v>46107.0</v>
      </c>
      <c r="F8020" s="5">
        <v>6.0</v>
      </c>
      <c r="G8020" s="5">
        <v>739.0</v>
      </c>
      <c r="H8020" s="5">
        <v>4436.0</v>
      </c>
      <c r="I8020" s="1" t="s">
        <v>21</v>
      </c>
      <c r="J8020" s="1" t="s">
        <v>12</v>
      </c>
      <c r="K8020" s="1" t="s">
        <v>13</v>
      </c>
      <c r="L8020" s="1" t="s">
        <v>5</v>
      </c>
      <c r="M8020" s="1" t="s">
        <v>23</v>
      </c>
      <c r="N8020" s="1" t="s">
        <v>7</v>
      </c>
      <c r="O8020" s="6"/>
    </row>
    <row r="8021">
      <c r="A8021" s="5">
        <v>116902.0</v>
      </c>
      <c r="B8021" s="2">
        <v>46112.0</v>
      </c>
      <c r="C8021" s="1" t="s">
        <v>11</v>
      </c>
      <c r="D8021" s="3" t="s">
        <v>36</v>
      </c>
      <c r="E8021" s="4">
        <v>46107.0</v>
      </c>
      <c r="F8021" s="5">
        <v>66.0</v>
      </c>
      <c r="G8021" s="5">
        <v>156.0</v>
      </c>
      <c r="H8021" s="5">
        <v>10266.0</v>
      </c>
      <c r="I8021" s="1" t="s">
        <v>21</v>
      </c>
      <c r="J8021" s="1" t="s">
        <v>12</v>
      </c>
      <c r="K8021" s="1" t="s">
        <v>13</v>
      </c>
      <c r="L8021" s="1" t="s">
        <v>5</v>
      </c>
      <c r="M8021" s="1" t="s">
        <v>23</v>
      </c>
      <c r="N8021" s="1" t="s">
        <v>7</v>
      </c>
      <c r="O8021" s="6"/>
    </row>
    <row r="8022">
      <c r="A8022" s="5">
        <v>116903.0</v>
      </c>
      <c r="B8022" s="2">
        <v>46112.0</v>
      </c>
      <c r="C8022" s="1" t="s">
        <v>11</v>
      </c>
      <c r="D8022" s="3" t="s">
        <v>31</v>
      </c>
      <c r="E8022" s="4">
        <v>46107.0</v>
      </c>
      <c r="F8022" s="5">
        <v>6.0</v>
      </c>
      <c r="G8022" s="5">
        <v>739.0</v>
      </c>
      <c r="H8022" s="5">
        <v>4436.0</v>
      </c>
      <c r="I8022" s="1" t="s">
        <v>21</v>
      </c>
      <c r="J8022" s="1" t="s">
        <v>12</v>
      </c>
      <c r="K8022" s="1" t="s">
        <v>13</v>
      </c>
      <c r="L8022" s="1" t="s">
        <v>5</v>
      </c>
      <c r="M8022" s="1" t="s">
        <v>23</v>
      </c>
      <c r="N8022" s="1" t="s">
        <v>7</v>
      </c>
      <c r="O8022" s="6"/>
    </row>
    <row r="8023">
      <c r="A8023" s="5">
        <v>116903.0</v>
      </c>
      <c r="B8023" s="2">
        <v>46112.0</v>
      </c>
      <c r="C8023" s="1" t="s">
        <v>11</v>
      </c>
      <c r="D8023" s="3" t="s">
        <v>31</v>
      </c>
      <c r="E8023" s="4">
        <v>46107.0</v>
      </c>
      <c r="F8023" s="5">
        <v>12.0</v>
      </c>
      <c r="G8023" s="5">
        <v>739.0</v>
      </c>
      <c r="H8023" s="5">
        <v>8871.0</v>
      </c>
      <c r="I8023" s="1" t="s">
        <v>21</v>
      </c>
      <c r="J8023" s="1" t="s">
        <v>12</v>
      </c>
      <c r="K8023" s="1" t="s">
        <v>13</v>
      </c>
      <c r="L8023" s="1" t="s">
        <v>5</v>
      </c>
      <c r="M8023" s="1" t="s">
        <v>23</v>
      </c>
      <c r="N8023" s="1" t="s">
        <v>7</v>
      </c>
      <c r="O8023" s="6"/>
    </row>
    <row r="8024">
      <c r="A8024" s="5">
        <v>116903.0</v>
      </c>
      <c r="B8024" s="2">
        <v>46112.0</v>
      </c>
      <c r="C8024" s="1" t="s">
        <v>11</v>
      </c>
      <c r="D8024" s="3" t="s">
        <v>1111</v>
      </c>
      <c r="E8024" s="4">
        <v>46107.0</v>
      </c>
      <c r="F8024" s="5">
        <v>30.0</v>
      </c>
      <c r="G8024" s="5">
        <v>149.0</v>
      </c>
      <c r="H8024" s="5">
        <v>4465.0</v>
      </c>
      <c r="I8024" s="1" t="s">
        <v>21</v>
      </c>
      <c r="J8024" s="1" t="s">
        <v>12</v>
      </c>
      <c r="K8024" s="1" t="s">
        <v>13</v>
      </c>
      <c r="L8024" s="1" t="s">
        <v>5</v>
      </c>
      <c r="M8024" s="1" t="s">
        <v>23</v>
      </c>
      <c r="N8024" s="1" t="s">
        <v>7</v>
      </c>
      <c r="O8024" s="6"/>
    </row>
    <row r="8025">
      <c r="A8025" s="5">
        <v>116904.0</v>
      </c>
      <c r="B8025" s="2">
        <v>46112.0</v>
      </c>
      <c r="C8025" s="1" t="s">
        <v>11</v>
      </c>
      <c r="D8025" s="3" t="s">
        <v>639</v>
      </c>
      <c r="E8025" s="4">
        <v>46107.0</v>
      </c>
      <c r="F8025" s="5">
        <v>66.0</v>
      </c>
      <c r="G8025" s="5">
        <v>225.0</v>
      </c>
      <c r="H8025" s="5">
        <v>14827.0</v>
      </c>
      <c r="I8025" s="1" t="s">
        <v>21</v>
      </c>
      <c r="J8025" s="1" t="s">
        <v>12</v>
      </c>
      <c r="K8025" s="1" t="s">
        <v>13</v>
      </c>
      <c r="L8025" s="1" t="s">
        <v>5</v>
      </c>
      <c r="M8025" s="1" t="s">
        <v>23</v>
      </c>
      <c r="N8025" s="1" t="s">
        <v>7</v>
      </c>
      <c r="O8025" s="6"/>
    </row>
    <row r="8026">
      <c r="A8026" s="5">
        <v>116904.0</v>
      </c>
      <c r="B8026" s="2">
        <v>46112.0</v>
      </c>
      <c r="C8026" s="1" t="s">
        <v>11</v>
      </c>
      <c r="D8026" s="3" t="s">
        <v>36</v>
      </c>
      <c r="E8026" s="4">
        <v>46107.0</v>
      </c>
      <c r="F8026" s="5">
        <v>66.0</v>
      </c>
      <c r="G8026" s="5">
        <v>156.0</v>
      </c>
      <c r="H8026" s="5">
        <v>10265.0</v>
      </c>
      <c r="I8026" s="1" t="s">
        <v>21</v>
      </c>
      <c r="J8026" s="1" t="s">
        <v>12</v>
      </c>
      <c r="K8026" s="1" t="s">
        <v>13</v>
      </c>
      <c r="L8026" s="1" t="s">
        <v>5</v>
      </c>
      <c r="M8026" s="1" t="s">
        <v>23</v>
      </c>
      <c r="N8026" s="1" t="s">
        <v>7</v>
      </c>
      <c r="O8026" s="6"/>
    </row>
    <row r="8027">
      <c r="A8027" s="5">
        <v>116904.0</v>
      </c>
      <c r="B8027" s="2">
        <v>46112.0</v>
      </c>
      <c r="C8027" s="1" t="s">
        <v>11</v>
      </c>
      <c r="D8027" s="3" t="s">
        <v>602</v>
      </c>
      <c r="E8027" s="4">
        <v>46107.0</v>
      </c>
      <c r="F8027" s="5">
        <v>11.0</v>
      </c>
      <c r="G8027" s="5">
        <v>756.0</v>
      </c>
      <c r="H8027" s="5">
        <v>8317.0</v>
      </c>
      <c r="I8027" s="1" t="s">
        <v>21</v>
      </c>
      <c r="J8027" s="1" t="s">
        <v>12</v>
      </c>
      <c r="K8027" s="1" t="s">
        <v>13</v>
      </c>
      <c r="L8027" s="1" t="s">
        <v>5</v>
      </c>
      <c r="M8027" s="1" t="s">
        <v>23</v>
      </c>
      <c r="N8027" s="1" t="s">
        <v>7</v>
      </c>
      <c r="O8027" s="6"/>
    </row>
    <row r="8028">
      <c r="A8028" s="5">
        <v>116904.0</v>
      </c>
      <c r="B8028" s="2">
        <v>46112.0</v>
      </c>
      <c r="C8028" s="1" t="s">
        <v>11</v>
      </c>
      <c r="D8028" s="7">
        <v>186.0</v>
      </c>
      <c r="E8028" s="4">
        <v>46107.0</v>
      </c>
      <c r="F8028" s="5">
        <v>54.0</v>
      </c>
      <c r="G8028" s="5">
        <v>60.0</v>
      </c>
      <c r="H8028" s="5">
        <v>3215.0</v>
      </c>
      <c r="I8028" s="1" t="s">
        <v>21</v>
      </c>
      <c r="J8028" s="1" t="s">
        <v>12</v>
      </c>
      <c r="K8028" s="1" t="s">
        <v>13</v>
      </c>
      <c r="L8028" s="1" t="s">
        <v>5</v>
      </c>
      <c r="M8028" s="1" t="s">
        <v>23</v>
      </c>
      <c r="N8028" s="1" t="s">
        <v>7</v>
      </c>
      <c r="O8028" s="6"/>
    </row>
    <row r="8029">
      <c r="A8029" s="5">
        <v>204040.0</v>
      </c>
      <c r="B8029" s="2">
        <v>46112.0</v>
      </c>
      <c r="C8029" s="1" t="s">
        <v>180</v>
      </c>
      <c r="D8029" s="3" t="s">
        <v>409</v>
      </c>
      <c r="E8029" s="4">
        <v>46107.0</v>
      </c>
      <c r="F8029" s="5">
        <v>40.0</v>
      </c>
      <c r="G8029" s="5">
        <v>202.0</v>
      </c>
      <c r="H8029" s="5">
        <v>8079.0</v>
      </c>
      <c r="I8029" s="1" t="s">
        <v>75</v>
      </c>
      <c r="J8029" s="1" t="s">
        <v>92</v>
      </c>
      <c r="K8029" s="1" t="s">
        <v>13</v>
      </c>
      <c r="L8029" s="1" t="s">
        <v>5</v>
      </c>
      <c r="M8029" s="1" t="s">
        <v>6</v>
      </c>
      <c r="N8029" s="1" t="s">
        <v>7</v>
      </c>
      <c r="O8029" s="6"/>
    </row>
    <row r="8030">
      <c r="A8030" s="5">
        <v>204040.0</v>
      </c>
      <c r="B8030" s="2">
        <v>46112.0</v>
      </c>
      <c r="C8030" s="1" t="s">
        <v>180</v>
      </c>
      <c r="D8030" s="3" t="s">
        <v>472</v>
      </c>
      <c r="E8030" s="4">
        <v>46107.0</v>
      </c>
      <c r="F8030" s="5">
        <v>32.0</v>
      </c>
      <c r="G8030" s="5">
        <v>435.0</v>
      </c>
      <c r="H8030" s="5">
        <v>13912.0</v>
      </c>
      <c r="I8030" s="1" t="s">
        <v>75</v>
      </c>
      <c r="J8030" s="1" t="s">
        <v>92</v>
      </c>
      <c r="K8030" s="1" t="s">
        <v>13</v>
      </c>
      <c r="L8030" s="1" t="s">
        <v>5</v>
      </c>
      <c r="M8030" s="1" t="s">
        <v>6</v>
      </c>
      <c r="N8030" s="1" t="s">
        <v>7</v>
      </c>
      <c r="O8030" s="6"/>
    </row>
    <row r="8031">
      <c r="A8031" s="5">
        <v>204040.0</v>
      </c>
      <c r="B8031" s="2">
        <v>46112.0</v>
      </c>
      <c r="C8031" s="1" t="s">
        <v>180</v>
      </c>
      <c r="D8031" s="3" t="s">
        <v>193</v>
      </c>
      <c r="E8031" s="4">
        <v>46107.0</v>
      </c>
      <c r="F8031" s="5">
        <v>1200.0</v>
      </c>
      <c r="G8031" s="5">
        <v>11.0</v>
      </c>
      <c r="H8031" s="5">
        <v>13609.0</v>
      </c>
      <c r="I8031" s="1" t="s">
        <v>75</v>
      </c>
      <c r="J8031" s="1" t="s">
        <v>92</v>
      </c>
      <c r="K8031" s="1" t="s">
        <v>13</v>
      </c>
      <c r="L8031" s="1" t="s">
        <v>5</v>
      </c>
      <c r="M8031" s="1" t="s">
        <v>6</v>
      </c>
      <c r="N8031" s="1" t="s">
        <v>7</v>
      </c>
      <c r="O8031" s="6"/>
    </row>
    <row r="8032">
      <c r="A8032" s="5">
        <v>204040.0</v>
      </c>
      <c r="B8032" s="2">
        <v>46112.0</v>
      </c>
      <c r="C8032" s="1" t="s">
        <v>180</v>
      </c>
      <c r="D8032" s="3" t="s">
        <v>191</v>
      </c>
      <c r="E8032" s="4">
        <v>46107.0</v>
      </c>
      <c r="F8032" s="5">
        <v>100.0</v>
      </c>
      <c r="G8032" s="5">
        <v>13.0</v>
      </c>
      <c r="H8032" s="5">
        <v>1295.0</v>
      </c>
      <c r="I8032" s="1" t="s">
        <v>75</v>
      </c>
      <c r="J8032" s="1" t="s">
        <v>92</v>
      </c>
      <c r="K8032" s="1" t="s">
        <v>13</v>
      </c>
      <c r="L8032" s="1" t="s">
        <v>5</v>
      </c>
      <c r="M8032" s="1" t="s">
        <v>6</v>
      </c>
      <c r="N8032" s="1" t="s">
        <v>7</v>
      </c>
      <c r="O8032" s="6"/>
    </row>
    <row r="8033">
      <c r="A8033" s="5">
        <v>204040.0</v>
      </c>
      <c r="B8033" s="2">
        <v>46112.0</v>
      </c>
      <c r="C8033" s="1" t="s">
        <v>180</v>
      </c>
      <c r="D8033" s="3" t="s">
        <v>293</v>
      </c>
      <c r="E8033" s="4">
        <v>46107.0</v>
      </c>
      <c r="F8033" s="5">
        <v>2000.0</v>
      </c>
      <c r="G8033" s="5">
        <v>3.0</v>
      </c>
      <c r="H8033" s="5">
        <v>6541.0</v>
      </c>
      <c r="I8033" s="1" t="s">
        <v>75</v>
      </c>
      <c r="J8033" s="1" t="s">
        <v>92</v>
      </c>
      <c r="K8033" s="1" t="s">
        <v>13</v>
      </c>
      <c r="L8033" s="1" t="s">
        <v>5</v>
      </c>
      <c r="M8033" s="1" t="s">
        <v>6</v>
      </c>
      <c r="N8033" s="1" t="s">
        <v>7</v>
      </c>
      <c r="O8033" s="6"/>
    </row>
    <row r="8034">
      <c r="A8034" s="5">
        <v>204040.0</v>
      </c>
      <c r="B8034" s="2">
        <v>46112.0</v>
      </c>
      <c r="C8034" s="1" t="s">
        <v>180</v>
      </c>
      <c r="D8034" s="3" t="s">
        <v>835</v>
      </c>
      <c r="E8034" s="4">
        <v>46107.0</v>
      </c>
      <c r="F8034" s="5">
        <v>20.0</v>
      </c>
      <c r="G8034" s="5">
        <v>360.0</v>
      </c>
      <c r="H8034" s="5">
        <v>7199.0</v>
      </c>
      <c r="I8034" s="1" t="s">
        <v>75</v>
      </c>
      <c r="J8034" s="1" t="s">
        <v>92</v>
      </c>
      <c r="K8034" s="1" t="s">
        <v>13</v>
      </c>
      <c r="L8034" s="1" t="s">
        <v>5</v>
      </c>
      <c r="M8034" s="1" t="s">
        <v>6</v>
      </c>
      <c r="N8034" s="1" t="s">
        <v>7</v>
      </c>
      <c r="O8034" s="6"/>
    </row>
    <row r="8035">
      <c r="A8035" s="5">
        <v>204040.0</v>
      </c>
      <c r="B8035" s="2">
        <v>46112.0</v>
      </c>
      <c r="C8035" s="1" t="s">
        <v>180</v>
      </c>
      <c r="D8035" s="3" t="s">
        <v>359</v>
      </c>
      <c r="E8035" s="4">
        <v>46107.0</v>
      </c>
      <c r="F8035" s="5">
        <v>50.0</v>
      </c>
      <c r="G8035" s="5">
        <v>87.0</v>
      </c>
      <c r="H8035" s="5">
        <v>4357.0</v>
      </c>
      <c r="I8035" s="1" t="s">
        <v>75</v>
      </c>
      <c r="J8035" s="1" t="s">
        <v>92</v>
      </c>
      <c r="K8035" s="1" t="s">
        <v>13</v>
      </c>
      <c r="L8035" s="1" t="s">
        <v>5</v>
      </c>
      <c r="M8035" s="1" t="s">
        <v>6</v>
      </c>
      <c r="N8035" s="1" t="s">
        <v>7</v>
      </c>
      <c r="O8035" s="6"/>
    </row>
    <row r="8036">
      <c r="A8036" s="5">
        <v>204040.0</v>
      </c>
      <c r="B8036" s="2">
        <v>46112.0</v>
      </c>
      <c r="C8036" s="1" t="s">
        <v>180</v>
      </c>
      <c r="D8036" s="3" t="s">
        <v>154</v>
      </c>
      <c r="E8036" s="4">
        <v>46107.0</v>
      </c>
      <c r="F8036" s="5">
        <v>600.0</v>
      </c>
      <c r="G8036" s="5">
        <v>21.0</v>
      </c>
      <c r="H8036" s="5">
        <v>12439.0</v>
      </c>
      <c r="I8036" s="1" t="s">
        <v>75</v>
      </c>
      <c r="J8036" s="1" t="s">
        <v>92</v>
      </c>
      <c r="K8036" s="1" t="s">
        <v>13</v>
      </c>
      <c r="L8036" s="1" t="s">
        <v>5</v>
      </c>
      <c r="M8036" s="1" t="s">
        <v>6</v>
      </c>
      <c r="N8036" s="1" t="s">
        <v>7</v>
      </c>
      <c r="O8036" s="6"/>
    </row>
    <row r="8037">
      <c r="A8037" s="5">
        <v>204040.0</v>
      </c>
      <c r="B8037" s="2">
        <v>46112.0</v>
      </c>
      <c r="C8037" s="1" t="s">
        <v>180</v>
      </c>
      <c r="D8037" s="3" t="s">
        <v>463</v>
      </c>
      <c r="E8037" s="4">
        <v>46107.0</v>
      </c>
      <c r="F8037" s="5">
        <v>1000.0</v>
      </c>
      <c r="G8037" s="5">
        <v>2.0</v>
      </c>
      <c r="H8037" s="5">
        <v>1831.0</v>
      </c>
      <c r="I8037" s="1" t="s">
        <v>75</v>
      </c>
      <c r="J8037" s="1" t="s">
        <v>92</v>
      </c>
      <c r="K8037" s="1" t="s">
        <v>13</v>
      </c>
      <c r="L8037" s="1" t="s">
        <v>5</v>
      </c>
      <c r="M8037" s="1" t="s">
        <v>6</v>
      </c>
      <c r="N8037" s="1" t="s">
        <v>7</v>
      </c>
      <c r="O8037" s="6"/>
    </row>
    <row r="8038">
      <c r="A8038" s="5">
        <v>204040.0</v>
      </c>
      <c r="B8038" s="2">
        <v>46112.0</v>
      </c>
      <c r="C8038" s="1" t="s">
        <v>180</v>
      </c>
      <c r="D8038" s="3" t="s">
        <v>198</v>
      </c>
      <c r="E8038" s="4">
        <v>46107.0</v>
      </c>
      <c r="F8038" s="5">
        <v>100.0</v>
      </c>
      <c r="G8038" s="5">
        <v>16.0</v>
      </c>
      <c r="H8038" s="5">
        <v>1551.0</v>
      </c>
      <c r="I8038" s="1" t="s">
        <v>75</v>
      </c>
      <c r="J8038" s="1" t="s">
        <v>92</v>
      </c>
      <c r="K8038" s="1" t="s">
        <v>13</v>
      </c>
      <c r="L8038" s="1" t="s">
        <v>5</v>
      </c>
      <c r="M8038" s="1" t="s">
        <v>6</v>
      </c>
      <c r="N8038" s="1" t="s">
        <v>7</v>
      </c>
      <c r="O8038" s="6"/>
    </row>
    <row r="8039">
      <c r="A8039" s="5">
        <v>204040.0</v>
      </c>
      <c r="B8039" s="2">
        <v>46112.0</v>
      </c>
      <c r="C8039" s="1" t="s">
        <v>180</v>
      </c>
      <c r="D8039" s="3" t="s">
        <v>398</v>
      </c>
      <c r="E8039" s="4">
        <v>46107.0</v>
      </c>
      <c r="F8039" s="5">
        <v>30.0</v>
      </c>
      <c r="G8039" s="5">
        <v>642.0</v>
      </c>
      <c r="H8039" s="5">
        <v>19256.0</v>
      </c>
      <c r="I8039" s="1" t="s">
        <v>75</v>
      </c>
      <c r="J8039" s="1" t="s">
        <v>92</v>
      </c>
      <c r="K8039" s="1" t="s">
        <v>13</v>
      </c>
      <c r="L8039" s="1" t="s">
        <v>5</v>
      </c>
      <c r="M8039" s="1" t="s">
        <v>6</v>
      </c>
      <c r="N8039" s="1" t="s">
        <v>7</v>
      </c>
      <c r="O8039" s="6"/>
    </row>
    <row r="8040">
      <c r="A8040" s="5">
        <v>204040.0</v>
      </c>
      <c r="B8040" s="2">
        <v>46112.0</v>
      </c>
      <c r="C8040" s="1" t="s">
        <v>180</v>
      </c>
      <c r="D8040" s="3" t="s">
        <v>361</v>
      </c>
      <c r="E8040" s="4">
        <v>46107.0</v>
      </c>
      <c r="F8040" s="5">
        <v>40.0</v>
      </c>
      <c r="G8040" s="5">
        <v>167.0</v>
      </c>
      <c r="H8040" s="5">
        <v>6682.0</v>
      </c>
      <c r="I8040" s="1" t="s">
        <v>75</v>
      </c>
      <c r="J8040" s="1" t="s">
        <v>92</v>
      </c>
      <c r="K8040" s="1" t="s">
        <v>13</v>
      </c>
      <c r="L8040" s="1" t="s">
        <v>5</v>
      </c>
      <c r="M8040" s="1" t="s">
        <v>6</v>
      </c>
      <c r="N8040" s="1" t="s">
        <v>7</v>
      </c>
      <c r="O8040" s="6"/>
    </row>
    <row r="8041">
      <c r="A8041" s="5">
        <v>204040.0</v>
      </c>
      <c r="B8041" s="2">
        <v>46112.0</v>
      </c>
      <c r="C8041" s="1" t="s">
        <v>180</v>
      </c>
      <c r="D8041" s="3" t="s">
        <v>562</v>
      </c>
      <c r="E8041" s="4">
        <v>46107.0</v>
      </c>
      <c r="F8041" s="5">
        <v>1500.0</v>
      </c>
      <c r="G8041" s="5">
        <v>2.0</v>
      </c>
      <c r="H8041" s="5">
        <v>3346.0</v>
      </c>
      <c r="I8041" s="1" t="s">
        <v>75</v>
      </c>
      <c r="J8041" s="1" t="s">
        <v>92</v>
      </c>
      <c r="K8041" s="1" t="s">
        <v>13</v>
      </c>
      <c r="L8041" s="1" t="s">
        <v>5</v>
      </c>
      <c r="M8041" s="1" t="s">
        <v>6</v>
      </c>
      <c r="N8041" s="1" t="s">
        <v>7</v>
      </c>
      <c r="O8041" s="6"/>
    </row>
    <row r="8042">
      <c r="A8042" s="5">
        <v>204040.0</v>
      </c>
      <c r="B8042" s="2">
        <v>46112.0</v>
      </c>
      <c r="C8042" s="1" t="s">
        <v>180</v>
      </c>
      <c r="D8042" s="3" t="s">
        <v>859</v>
      </c>
      <c r="E8042" s="4">
        <v>46107.0</v>
      </c>
      <c r="F8042" s="5">
        <v>20.0</v>
      </c>
      <c r="G8042" s="5">
        <v>158.0</v>
      </c>
      <c r="H8042" s="5">
        <v>3166.0</v>
      </c>
      <c r="I8042" s="1" t="s">
        <v>75</v>
      </c>
      <c r="J8042" s="1" t="s">
        <v>92</v>
      </c>
      <c r="K8042" s="1" t="s">
        <v>13</v>
      </c>
      <c r="L8042" s="1" t="s">
        <v>5</v>
      </c>
      <c r="M8042" s="1" t="s">
        <v>6</v>
      </c>
      <c r="N8042" s="1" t="s">
        <v>7</v>
      </c>
      <c r="O8042" s="6"/>
    </row>
    <row r="8043">
      <c r="A8043" s="5">
        <v>204040.0</v>
      </c>
      <c r="B8043" s="2">
        <v>46112.0</v>
      </c>
      <c r="C8043" s="1" t="s">
        <v>180</v>
      </c>
      <c r="D8043" s="3" t="s">
        <v>1231</v>
      </c>
      <c r="E8043" s="4">
        <v>46107.0</v>
      </c>
      <c r="F8043" s="5">
        <v>2400.0</v>
      </c>
      <c r="G8043" s="5">
        <v>4.0</v>
      </c>
      <c r="H8043" s="5">
        <v>9961.0</v>
      </c>
      <c r="I8043" s="1" t="s">
        <v>75</v>
      </c>
      <c r="J8043" s="1" t="s">
        <v>92</v>
      </c>
      <c r="K8043" s="1" t="s">
        <v>13</v>
      </c>
      <c r="L8043" s="1" t="s">
        <v>5</v>
      </c>
      <c r="M8043" s="1" t="s">
        <v>6</v>
      </c>
      <c r="N8043" s="1" t="s">
        <v>7</v>
      </c>
      <c r="O8043" s="6"/>
    </row>
    <row r="8044">
      <c r="A8044" s="5">
        <v>204040.0</v>
      </c>
      <c r="B8044" s="2">
        <v>46112.0</v>
      </c>
      <c r="C8044" s="1" t="s">
        <v>180</v>
      </c>
      <c r="D8044" s="3" t="s">
        <v>287</v>
      </c>
      <c r="E8044" s="4">
        <v>46107.0</v>
      </c>
      <c r="F8044" s="5">
        <v>150.0</v>
      </c>
      <c r="G8044" s="5">
        <v>36.0</v>
      </c>
      <c r="H8044" s="5">
        <v>5335.0</v>
      </c>
      <c r="I8044" s="1" t="s">
        <v>75</v>
      </c>
      <c r="J8044" s="1" t="s">
        <v>92</v>
      </c>
      <c r="K8044" s="1" t="s">
        <v>13</v>
      </c>
      <c r="L8044" s="1" t="s">
        <v>5</v>
      </c>
      <c r="M8044" s="1" t="s">
        <v>6</v>
      </c>
      <c r="N8044" s="1" t="s">
        <v>7</v>
      </c>
      <c r="O8044" s="6"/>
    </row>
    <row r="8045">
      <c r="A8045" s="5">
        <v>204040.0</v>
      </c>
      <c r="B8045" s="2">
        <v>46112.0</v>
      </c>
      <c r="C8045" s="1" t="s">
        <v>180</v>
      </c>
      <c r="D8045" s="3" t="s">
        <v>160</v>
      </c>
      <c r="E8045" s="4">
        <v>46107.0</v>
      </c>
      <c r="F8045" s="5">
        <v>300.0</v>
      </c>
      <c r="G8045" s="5">
        <v>76.0</v>
      </c>
      <c r="H8045" s="5">
        <v>22822.0</v>
      </c>
      <c r="I8045" s="1" t="s">
        <v>75</v>
      </c>
      <c r="J8045" s="1" t="s">
        <v>92</v>
      </c>
      <c r="K8045" s="1" t="s">
        <v>13</v>
      </c>
      <c r="L8045" s="1" t="s">
        <v>5</v>
      </c>
      <c r="M8045" s="1" t="s">
        <v>6</v>
      </c>
      <c r="N8045" s="1" t="s">
        <v>7</v>
      </c>
      <c r="O8045" s="6"/>
    </row>
    <row r="8046">
      <c r="A8046" s="5">
        <v>204040.0</v>
      </c>
      <c r="B8046" s="2">
        <v>46112.0</v>
      </c>
      <c r="C8046" s="1" t="s">
        <v>180</v>
      </c>
      <c r="D8046" s="3" t="s">
        <v>290</v>
      </c>
      <c r="E8046" s="4">
        <v>46107.0</v>
      </c>
      <c r="F8046" s="5">
        <v>300.0</v>
      </c>
      <c r="G8046" s="5">
        <v>38.0</v>
      </c>
      <c r="H8046" s="5">
        <v>11269.0</v>
      </c>
      <c r="I8046" s="1" t="s">
        <v>75</v>
      </c>
      <c r="J8046" s="1" t="s">
        <v>92</v>
      </c>
      <c r="K8046" s="1" t="s">
        <v>13</v>
      </c>
      <c r="L8046" s="1" t="s">
        <v>5</v>
      </c>
      <c r="M8046" s="1" t="s">
        <v>6</v>
      </c>
      <c r="N8046" s="1" t="s">
        <v>7</v>
      </c>
      <c r="O8046" s="6"/>
    </row>
    <row r="8047">
      <c r="A8047" s="5">
        <v>204040.0</v>
      </c>
      <c r="B8047" s="2">
        <v>46112.0</v>
      </c>
      <c r="C8047" s="1" t="s">
        <v>180</v>
      </c>
      <c r="D8047" s="3" t="s">
        <v>563</v>
      </c>
      <c r="E8047" s="4">
        <v>46107.0</v>
      </c>
      <c r="F8047" s="5">
        <v>2000.0</v>
      </c>
      <c r="G8047" s="5">
        <v>5.0</v>
      </c>
      <c r="H8047" s="5">
        <v>9501.0</v>
      </c>
      <c r="I8047" s="1" t="s">
        <v>75</v>
      </c>
      <c r="J8047" s="1" t="s">
        <v>92</v>
      </c>
      <c r="K8047" s="1" t="s">
        <v>13</v>
      </c>
      <c r="L8047" s="1" t="s">
        <v>5</v>
      </c>
      <c r="M8047" s="1" t="s">
        <v>6</v>
      </c>
      <c r="N8047" s="1" t="s">
        <v>7</v>
      </c>
      <c r="O8047" s="6"/>
    </row>
    <row r="8048">
      <c r="A8048" s="5">
        <v>204040.0</v>
      </c>
      <c r="B8048" s="2">
        <v>46112.0</v>
      </c>
      <c r="C8048" s="1" t="s">
        <v>180</v>
      </c>
      <c r="D8048" s="3" t="s">
        <v>358</v>
      </c>
      <c r="E8048" s="4">
        <v>46107.0</v>
      </c>
      <c r="F8048" s="5">
        <v>50.0</v>
      </c>
      <c r="G8048" s="5">
        <v>841.0</v>
      </c>
      <c r="H8048" s="5">
        <v>42065.0</v>
      </c>
      <c r="I8048" s="1" t="s">
        <v>75</v>
      </c>
      <c r="J8048" s="1" t="s">
        <v>92</v>
      </c>
      <c r="K8048" s="1" t="s">
        <v>13</v>
      </c>
      <c r="L8048" s="1" t="s">
        <v>5</v>
      </c>
      <c r="M8048" s="1" t="s">
        <v>6</v>
      </c>
      <c r="N8048" s="1" t="s">
        <v>7</v>
      </c>
      <c r="O8048" s="6"/>
    </row>
    <row r="8049">
      <c r="A8049" s="5">
        <v>204040.0</v>
      </c>
      <c r="B8049" s="2">
        <v>46112.0</v>
      </c>
      <c r="C8049" s="1" t="s">
        <v>180</v>
      </c>
      <c r="D8049" s="3" t="s">
        <v>156</v>
      </c>
      <c r="E8049" s="4">
        <v>46107.0</v>
      </c>
      <c r="F8049" s="5">
        <v>50.0</v>
      </c>
      <c r="G8049" s="5">
        <v>166.0</v>
      </c>
      <c r="H8049" s="5">
        <v>8293.0</v>
      </c>
      <c r="I8049" s="1" t="s">
        <v>75</v>
      </c>
      <c r="J8049" s="1" t="s">
        <v>92</v>
      </c>
      <c r="K8049" s="1" t="s">
        <v>13</v>
      </c>
      <c r="L8049" s="1" t="s">
        <v>5</v>
      </c>
      <c r="M8049" s="1" t="s">
        <v>6</v>
      </c>
      <c r="N8049" s="1" t="s">
        <v>7</v>
      </c>
      <c r="O8049" s="6"/>
    </row>
    <row r="8050">
      <c r="A8050" s="5">
        <v>204040.0</v>
      </c>
      <c r="B8050" s="2">
        <v>46112.0</v>
      </c>
      <c r="C8050" s="1" t="s">
        <v>180</v>
      </c>
      <c r="D8050" s="3" t="s">
        <v>406</v>
      </c>
      <c r="E8050" s="4">
        <v>46107.0</v>
      </c>
      <c r="F8050" s="5">
        <v>20.0</v>
      </c>
      <c r="G8050" s="5">
        <v>137.0</v>
      </c>
      <c r="H8050" s="5">
        <v>2750.0</v>
      </c>
      <c r="I8050" s="1" t="s">
        <v>75</v>
      </c>
      <c r="J8050" s="1" t="s">
        <v>92</v>
      </c>
      <c r="K8050" s="1" t="s">
        <v>13</v>
      </c>
      <c r="L8050" s="1" t="s">
        <v>5</v>
      </c>
      <c r="M8050" s="1" t="s">
        <v>6</v>
      </c>
      <c r="N8050" s="1" t="s">
        <v>7</v>
      </c>
      <c r="O8050" s="6"/>
    </row>
    <row r="8051">
      <c r="A8051" s="5">
        <v>204040.0</v>
      </c>
      <c r="B8051" s="2">
        <v>46112.0</v>
      </c>
      <c r="C8051" s="1" t="s">
        <v>180</v>
      </c>
      <c r="D8051" s="3" t="s">
        <v>78</v>
      </c>
      <c r="E8051" s="4">
        <v>46107.0</v>
      </c>
      <c r="F8051" s="5">
        <v>1600.0</v>
      </c>
      <c r="G8051" s="5">
        <v>8.0</v>
      </c>
      <c r="H8051" s="5">
        <v>12721.0</v>
      </c>
      <c r="I8051" s="1" t="s">
        <v>75</v>
      </c>
      <c r="J8051" s="1" t="s">
        <v>92</v>
      </c>
      <c r="K8051" s="1" t="s">
        <v>13</v>
      </c>
      <c r="L8051" s="1" t="s">
        <v>5</v>
      </c>
      <c r="M8051" s="1" t="s">
        <v>6</v>
      </c>
      <c r="N8051" s="1" t="s">
        <v>7</v>
      </c>
      <c r="O8051" s="6"/>
    </row>
    <row r="8052">
      <c r="A8052" s="5">
        <v>204040.0</v>
      </c>
      <c r="B8052" s="2">
        <v>46112.0</v>
      </c>
      <c r="C8052" s="1" t="s">
        <v>180</v>
      </c>
      <c r="D8052" s="3" t="s">
        <v>74</v>
      </c>
      <c r="E8052" s="4">
        <v>46107.0</v>
      </c>
      <c r="F8052" s="5">
        <v>200.0</v>
      </c>
      <c r="G8052" s="5">
        <v>46.0</v>
      </c>
      <c r="H8052" s="5">
        <v>9271.0</v>
      </c>
      <c r="I8052" s="1" t="s">
        <v>75</v>
      </c>
      <c r="J8052" s="1" t="s">
        <v>92</v>
      </c>
      <c r="K8052" s="1" t="s">
        <v>13</v>
      </c>
      <c r="L8052" s="1" t="s">
        <v>5</v>
      </c>
      <c r="M8052" s="1" t="s">
        <v>6</v>
      </c>
      <c r="N8052" s="1" t="s">
        <v>7</v>
      </c>
      <c r="O8052" s="6"/>
    </row>
    <row r="8053">
      <c r="A8053" s="5">
        <v>204040.0</v>
      </c>
      <c r="B8053" s="2">
        <v>46112.0</v>
      </c>
      <c r="C8053" s="1" t="s">
        <v>180</v>
      </c>
      <c r="D8053" s="3" t="s">
        <v>79</v>
      </c>
      <c r="E8053" s="4">
        <v>46107.0</v>
      </c>
      <c r="F8053" s="5">
        <v>600.0</v>
      </c>
      <c r="G8053" s="5">
        <v>39.0</v>
      </c>
      <c r="H8053" s="5">
        <v>23665.0</v>
      </c>
      <c r="I8053" s="1" t="s">
        <v>75</v>
      </c>
      <c r="J8053" s="1" t="s">
        <v>92</v>
      </c>
      <c r="K8053" s="1" t="s">
        <v>13</v>
      </c>
      <c r="L8053" s="1" t="s">
        <v>5</v>
      </c>
      <c r="M8053" s="1" t="s">
        <v>6</v>
      </c>
      <c r="N8053" s="1" t="s">
        <v>7</v>
      </c>
      <c r="O8053" s="6"/>
    </row>
    <row r="8054">
      <c r="A8054" s="5">
        <v>204040.0</v>
      </c>
      <c r="B8054" s="2">
        <v>46112.0</v>
      </c>
      <c r="C8054" s="1" t="s">
        <v>180</v>
      </c>
      <c r="D8054" s="3" t="s">
        <v>1189</v>
      </c>
      <c r="E8054" s="4">
        <v>46107.0</v>
      </c>
      <c r="F8054" s="5">
        <v>2000.0</v>
      </c>
      <c r="G8054" s="5">
        <v>6.0</v>
      </c>
      <c r="H8054" s="5">
        <v>11101.0</v>
      </c>
      <c r="I8054" s="1" t="s">
        <v>75</v>
      </c>
      <c r="J8054" s="1" t="s">
        <v>92</v>
      </c>
      <c r="K8054" s="1" t="s">
        <v>13</v>
      </c>
      <c r="L8054" s="1" t="s">
        <v>5</v>
      </c>
      <c r="M8054" s="1" t="s">
        <v>6</v>
      </c>
      <c r="N8054" s="1" t="s">
        <v>7</v>
      </c>
      <c r="O8054" s="6"/>
    </row>
    <row r="8055">
      <c r="A8055" s="5">
        <v>204040.0</v>
      </c>
      <c r="B8055" s="2">
        <v>46112.0</v>
      </c>
      <c r="C8055" s="1" t="s">
        <v>180</v>
      </c>
      <c r="D8055" s="3" t="s">
        <v>171</v>
      </c>
      <c r="E8055" s="4">
        <v>46107.0</v>
      </c>
      <c r="F8055" s="5">
        <v>50.0</v>
      </c>
      <c r="G8055" s="5">
        <v>213.0</v>
      </c>
      <c r="H8055" s="5">
        <v>10627.0</v>
      </c>
      <c r="I8055" s="1" t="s">
        <v>75</v>
      </c>
      <c r="J8055" s="1" t="s">
        <v>92</v>
      </c>
      <c r="K8055" s="1" t="s">
        <v>13</v>
      </c>
      <c r="L8055" s="1" t="s">
        <v>5</v>
      </c>
      <c r="M8055" s="1" t="s">
        <v>6</v>
      </c>
      <c r="N8055" s="1" t="s">
        <v>7</v>
      </c>
      <c r="O8055" s="6"/>
    </row>
    <row r="8056">
      <c r="A8056" s="5">
        <v>204040.0</v>
      </c>
      <c r="B8056" s="2">
        <v>46112.0</v>
      </c>
      <c r="C8056" s="1" t="s">
        <v>180</v>
      </c>
      <c r="D8056" s="3" t="s">
        <v>85</v>
      </c>
      <c r="E8056" s="4">
        <v>46107.0</v>
      </c>
      <c r="F8056" s="5">
        <v>800.0</v>
      </c>
      <c r="G8056" s="5">
        <v>16.0</v>
      </c>
      <c r="H8056" s="5">
        <v>12721.0</v>
      </c>
      <c r="I8056" s="1" t="s">
        <v>75</v>
      </c>
      <c r="J8056" s="1" t="s">
        <v>92</v>
      </c>
      <c r="K8056" s="1" t="s">
        <v>13</v>
      </c>
      <c r="L8056" s="1" t="s">
        <v>5</v>
      </c>
      <c r="M8056" s="1" t="s">
        <v>6</v>
      </c>
      <c r="N8056" s="1" t="s">
        <v>7</v>
      </c>
      <c r="O8056" s="6"/>
    </row>
    <row r="8057">
      <c r="A8057" s="5">
        <v>204040.0</v>
      </c>
      <c r="B8057" s="2">
        <v>46112.0</v>
      </c>
      <c r="C8057" s="1" t="s">
        <v>180</v>
      </c>
      <c r="D8057" s="3" t="s">
        <v>278</v>
      </c>
      <c r="E8057" s="4">
        <v>46107.0</v>
      </c>
      <c r="F8057" s="5">
        <v>288.0</v>
      </c>
      <c r="G8057" s="5">
        <v>44.0</v>
      </c>
      <c r="H8057" s="5">
        <v>12754.0</v>
      </c>
      <c r="I8057" s="1" t="s">
        <v>75</v>
      </c>
      <c r="J8057" s="1" t="s">
        <v>92</v>
      </c>
      <c r="K8057" s="1" t="s">
        <v>13</v>
      </c>
      <c r="L8057" s="1" t="s">
        <v>5</v>
      </c>
      <c r="M8057" s="1" t="s">
        <v>6</v>
      </c>
      <c r="N8057" s="1" t="s">
        <v>7</v>
      </c>
      <c r="O8057" s="6"/>
    </row>
    <row r="8058">
      <c r="A8058" s="5">
        <v>204040.0</v>
      </c>
      <c r="B8058" s="2">
        <v>46112.0</v>
      </c>
      <c r="C8058" s="1" t="s">
        <v>180</v>
      </c>
      <c r="D8058" s="3" t="s">
        <v>480</v>
      </c>
      <c r="E8058" s="4">
        <v>46107.0</v>
      </c>
      <c r="F8058" s="5">
        <v>200.0</v>
      </c>
      <c r="G8058" s="5">
        <v>68.0</v>
      </c>
      <c r="H8058" s="5">
        <v>13515.0</v>
      </c>
      <c r="I8058" s="1" t="s">
        <v>75</v>
      </c>
      <c r="J8058" s="1" t="s">
        <v>92</v>
      </c>
      <c r="K8058" s="1" t="s">
        <v>13</v>
      </c>
      <c r="L8058" s="1" t="s">
        <v>5</v>
      </c>
      <c r="M8058" s="1" t="s">
        <v>6</v>
      </c>
      <c r="N8058" s="1" t="s">
        <v>7</v>
      </c>
      <c r="O8058" s="6"/>
    </row>
    <row r="8059">
      <c r="A8059" s="5">
        <v>204040.0</v>
      </c>
      <c r="B8059" s="2">
        <v>46112.0</v>
      </c>
      <c r="C8059" s="1" t="s">
        <v>180</v>
      </c>
      <c r="D8059" s="3" t="s">
        <v>481</v>
      </c>
      <c r="E8059" s="4">
        <v>46107.0</v>
      </c>
      <c r="F8059" s="5">
        <v>30.0</v>
      </c>
      <c r="G8059" s="5">
        <v>219.0</v>
      </c>
      <c r="H8059" s="5">
        <v>6571.0</v>
      </c>
      <c r="I8059" s="1" t="s">
        <v>75</v>
      </c>
      <c r="J8059" s="1" t="s">
        <v>92</v>
      </c>
      <c r="K8059" s="1" t="s">
        <v>13</v>
      </c>
      <c r="L8059" s="1" t="s">
        <v>5</v>
      </c>
      <c r="M8059" s="1" t="s">
        <v>6</v>
      </c>
      <c r="N8059" s="1" t="s">
        <v>7</v>
      </c>
      <c r="O8059" s="6"/>
    </row>
    <row r="8060">
      <c r="A8060" s="5">
        <v>204040.0</v>
      </c>
      <c r="B8060" s="2">
        <v>46112.0</v>
      </c>
      <c r="C8060" s="1" t="s">
        <v>180</v>
      </c>
      <c r="D8060" s="3" t="s">
        <v>277</v>
      </c>
      <c r="E8060" s="4">
        <v>46107.0</v>
      </c>
      <c r="F8060" s="5">
        <v>200.0</v>
      </c>
      <c r="G8060" s="5">
        <v>46.0</v>
      </c>
      <c r="H8060" s="5">
        <v>9177.0</v>
      </c>
      <c r="I8060" s="1" t="s">
        <v>75</v>
      </c>
      <c r="J8060" s="1" t="s">
        <v>92</v>
      </c>
      <c r="K8060" s="1" t="s">
        <v>13</v>
      </c>
      <c r="L8060" s="1" t="s">
        <v>5</v>
      </c>
      <c r="M8060" s="1" t="s">
        <v>6</v>
      </c>
      <c r="N8060" s="1" t="s">
        <v>7</v>
      </c>
      <c r="O8060" s="6"/>
    </row>
    <row r="8061">
      <c r="A8061" s="5">
        <v>204040.0</v>
      </c>
      <c r="B8061" s="2">
        <v>46112.0</v>
      </c>
      <c r="C8061" s="1" t="s">
        <v>180</v>
      </c>
      <c r="D8061" s="3" t="s">
        <v>181</v>
      </c>
      <c r="E8061" s="4">
        <v>46107.0</v>
      </c>
      <c r="F8061" s="5">
        <v>1200.0</v>
      </c>
      <c r="G8061" s="5">
        <v>7.0</v>
      </c>
      <c r="H8061" s="5">
        <v>8341.0</v>
      </c>
      <c r="I8061" s="1" t="s">
        <v>75</v>
      </c>
      <c r="J8061" s="1" t="s">
        <v>92</v>
      </c>
      <c r="K8061" s="1" t="s">
        <v>13</v>
      </c>
      <c r="L8061" s="1" t="s">
        <v>5</v>
      </c>
      <c r="M8061" s="1" t="s">
        <v>6</v>
      </c>
      <c r="N8061" s="1" t="s">
        <v>7</v>
      </c>
      <c r="O8061" s="6"/>
    </row>
    <row r="8062">
      <c r="A8062" s="5">
        <v>204040.0</v>
      </c>
      <c r="B8062" s="2">
        <v>46112.0</v>
      </c>
      <c r="C8062" s="1" t="s">
        <v>180</v>
      </c>
      <c r="D8062" s="3" t="s">
        <v>284</v>
      </c>
      <c r="E8062" s="4">
        <v>46107.0</v>
      </c>
      <c r="F8062" s="5">
        <v>200.0</v>
      </c>
      <c r="G8062" s="5">
        <v>47.0</v>
      </c>
      <c r="H8062" s="5">
        <v>9339.0</v>
      </c>
      <c r="I8062" s="1" t="s">
        <v>75</v>
      </c>
      <c r="J8062" s="1" t="s">
        <v>92</v>
      </c>
      <c r="K8062" s="1" t="s">
        <v>13</v>
      </c>
      <c r="L8062" s="1" t="s">
        <v>5</v>
      </c>
      <c r="M8062" s="1" t="s">
        <v>6</v>
      </c>
      <c r="N8062" s="1" t="s">
        <v>7</v>
      </c>
      <c r="O8062" s="6"/>
    </row>
    <row r="8063">
      <c r="A8063" s="5">
        <v>204040.0</v>
      </c>
      <c r="B8063" s="2">
        <v>46112.0</v>
      </c>
      <c r="C8063" s="1" t="s">
        <v>180</v>
      </c>
      <c r="D8063" s="3" t="s">
        <v>353</v>
      </c>
      <c r="E8063" s="4">
        <v>46107.0</v>
      </c>
      <c r="F8063" s="5">
        <v>50.0</v>
      </c>
      <c r="G8063" s="5">
        <v>135.0</v>
      </c>
      <c r="H8063" s="5">
        <v>6754.0</v>
      </c>
      <c r="I8063" s="1" t="s">
        <v>75</v>
      </c>
      <c r="J8063" s="1" t="s">
        <v>92</v>
      </c>
      <c r="K8063" s="1" t="s">
        <v>13</v>
      </c>
      <c r="L8063" s="1" t="s">
        <v>5</v>
      </c>
      <c r="M8063" s="1" t="s">
        <v>6</v>
      </c>
      <c r="N8063" s="1" t="s">
        <v>7</v>
      </c>
      <c r="O8063" s="6"/>
    </row>
    <row r="8064">
      <c r="A8064" s="5">
        <v>204040.0</v>
      </c>
      <c r="B8064" s="2">
        <v>46112.0</v>
      </c>
      <c r="C8064" s="1" t="s">
        <v>180</v>
      </c>
      <c r="D8064" s="3" t="s">
        <v>402</v>
      </c>
      <c r="E8064" s="4">
        <v>46107.0</v>
      </c>
      <c r="F8064" s="5">
        <v>140.0</v>
      </c>
      <c r="G8064" s="5">
        <v>131.0</v>
      </c>
      <c r="H8064" s="5">
        <v>18282.0</v>
      </c>
      <c r="I8064" s="1" t="s">
        <v>75</v>
      </c>
      <c r="J8064" s="1" t="s">
        <v>92</v>
      </c>
      <c r="K8064" s="1" t="s">
        <v>13</v>
      </c>
      <c r="L8064" s="1" t="s">
        <v>5</v>
      </c>
      <c r="M8064" s="1" t="s">
        <v>6</v>
      </c>
      <c r="N8064" s="1" t="s">
        <v>7</v>
      </c>
      <c r="O8064" s="6"/>
    </row>
    <row r="8065">
      <c r="A8065" s="5">
        <v>204040.0</v>
      </c>
      <c r="B8065" s="2">
        <v>46112.0</v>
      </c>
      <c r="C8065" s="1" t="s">
        <v>180</v>
      </c>
      <c r="D8065" s="3" t="s">
        <v>286</v>
      </c>
      <c r="E8065" s="4">
        <v>46107.0</v>
      </c>
      <c r="F8065" s="5">
        <v>144.0</v>
      </c>
      <c r="G8065" s="5">
        <v>73.0</v>
      </c>
      <c r="H8065" s="5">
        <v>10510.0</v>
      </c>
      <c r="I8065" s="1" t="s">
        <v>75</v>
      </c>
      <c r="J8065" s="1" t="s">
        <v>92</v>
      </c>
      <c r="K8065" s="1" t="s">
        <v>13</v>
      </c>
      <c r="L8065" s="1" t="s">
        <v>5</v>
      </c>
      <c r="M8065" s="1" t="s">
        <v>6</v>
      </c>
      <c r="N8065" s="1" t="s">
        <v>7</v>
      </c>
      <c r="O8065" s="6"/>
    </row>
    <row r="8066">
      <c r="A8066" s="5">
        <v>204041.0</v>
      </c>
      <c r="B8066" s="2">
        <v>46112.0</v>
      </c>
      <c r="C8066" s="1" t="s">
        <v>180</v>
      </c>
      <c r="D8066" s="3" t="s">
        <v>421</v>
      </c>
      <c r="E8066" s="4">
        <v>46107.0</v>
      </c>
      <c r="F8066" s="5">
        <v>450.0</v>
      </c>
      <c r="G8066" s="5">
        <v>90.0</v>
      </c>
      <c r="H8066" s="5">
        <v>40353.0</v>
      </c>
      <c r="I8066" s="1" t="s">
        <v>71</v>
      </c>
      <c r="J8066" s="1" t="s">
        <v>92</v>
      </c>
      <c r="K8066" s="1" t="s">
        <v>13</v>
      </c>
      <c r="L8066" s="1" t="s">
        <v>5</v>
      </c>
      <c r="M8066" s="1" t="s">
        <v>6</v>
      </c>
      <c r="N8066" s="1" t="s">
        <v>7</v>
      </c>
      <c r="O8066" s="6"/>
    </row>
    <row r="8067">
      <c r="A8067" s="5">
        <v>204041.0</v>
      </c>
      <c r="B8067" s="2">
        <v>46112.0</v>
      </c>
      <c r="C8067" s="1" t="s">
        <v>180</v>
      </c>
      <c r="D8067" s="3" t="s">
        <v>200</v>
      </c>
      <c r="E8067" s="4">
        <v>46107.0</v>
      </c>
      <c r="F8067" s="5">
        <v>300.0</v>
      </c>
      <c r="G8067" s="5">
        <v>19.0</v>
      </c>
      <c r="H8067" s="5">
        <v>5807.0</v>
      </c>
      <c r="I8067" s="1" t="s">
        <v>71</v>
      </c>
      <c r="J8067" s="1" t="s">
        <v>92</v>
      </c>
      <c r="K8067" s="1" t="s">
        <v>13</v>
      </c>
      <c r="L8067" s="1" t="s">
        <v>5</v>
      </c>
      <c r="M8067" s="1" t="s">
        <v>6</v>
      </c>
      <c r="N8067" s="1" t="s">
        <v>7</v>
      </c>
      <c r="O8067" s="6"/>
    </row>
    <row r="8068">
      <c r="A8068" s="5">
        <v>204041.0</v>
      </c>
      <c r="B8068" s="2">
        <v>46112.0</v>
      </c>
      <c r="C8068" s="1" t="s">
        <v>180</v>
      </c>
      <c r="D8068" s="3" t="s">
        <v>157</v>
      </c>
      <c r="E8068" s="4">
        <v>46107.0</v>
      </c>
      <c r="F8068" s="5">
        <v>400.0</v>
      </c>
      <c r="G8068" s="5">
        <v>172.0</v>
      </c>
      <c r="H8068" s="5">
        <v>68794.0</v>
      </c>
      <c r="I8068" s="1" t="s">
        <v>71</v>
      </c>
      <c r="J8068" s="1" t="s">
        <v>92</v>
      </c>
      <c r="K8068" s="1" t="s">
        <v>13</v>
      </c>
      <c r="L8068" s="1" t="s">
        <v>5</v>
      </c>
      <c r="M8068" s="1" t="s">
        <v>6</v>
      </c>
      <c r="N8068" s="1" t="s">
        <v>7</v>
      </c>
      <c r="O8068" s="6"/>
    </row>
    <row r="8069">
      <c r="A8069" s="5">
        <v>204041.0</v>
      </c>
      <c r="B8069" s="2">
        <v>46112.0</v>
      </c>
      <c r="C8069" s="1" t="s">
        <v>180</v>
      </c>
      <c r="D8069" s="3" t="s">
        <v>411</v>
      </c>
      <c r="E8069" s="4">
        <v>46107.0</v>
      </c>
      <c r="F8069" s="5">
        <v>400.0</v>
      </c>
      <c r="G8069" s="5">
        <v>11.0</v>
      </c>
      <c r="H8069" s="5">
        <v>4206.0</v>
      </c>
      <c r="I8069" s="1" t="s">
        <v>71</v>
      </c>
      <c r="J8069" s="1" t="s">
        <v>92</v>
      </c>
      <c r="K8069" s="1" t="s">
        <v>13</v>
      </c>
      <c r="L8069" s="1" t="s">
        <v>5</v>
      </c>
      <c r="M8069" s="1" t="s">
        <v>6</v>
      </c>
      <c r="N8069" s="1" t="s">
        <v>7</v>
      </c>
      <c r="O8069" s="6"/>
    </row>
    <row r="8070">
      <c r="A8070" s="5">
        <v>204041.0</v>
      </c>
      <c r="B8070" s="2">
        <v>46112.0</v>
      </c>
      <c r="C8070" s="1" t="s">
        <v>180</v>
      </c>
      <c r="D8070" s="3" t="s">
        <v>70</v>
      </c>
      <c r="E8070" s="4">
        <v>46107.0</v>
      </c>
      <c r="F8070" s="5">
        <v>16.0</v>
      </c>
      <c r="G8070" s="5">
        <v>380.0</v>
      </c>
      <c r="H8070" s="5">
        <v>6080.0</v>
      </c>
      <c r="I8070" s="1" t="s">
        <v>71</v>
      </c>
      <c r="J8070" s="1" t="s">
        <v>92</v>
      </c>
      <c r="K8070" s="1" t="s">
        <v>13</v>
      </c>
      <c r="L8070" s="1" t="s">
        <v>5</v>
      </c>
      <c r="M8070" s="1" t="s">
        <v>6</v>
      </c>
      <c r="N8070" s="1" t="s">
        <v>7</v>
      </c>
      <c r="O8070" s="6"/>
    </row>
    <row r="8071">
      <c r="A8071" s="5">
        <v>204041.0</v>
      </c>
      <c r="B8071" s="2">
        <v>46112.0</v>
      </c>
      <c r="C8071" s="1" t="s">
        <v>180</v>
      </c>
      <c r="D8071" s="3" t="s">
        <v>84</v>
      </c>
      <c r="E8071" s="4">
        <v>46107.0</v>
      </c>
      <c r="F8071" s="5">
        <v>600.0</v>
      </c>
      <c r="G8071" s="5">
        <v>16.0</v>
      </c>
      <c r="H8071" s="5">
        <v>9464.0</v>
      </c>
      <c r="I8071" s="1" t="s">
        <v>71</v>
      </c>
      <c r="J8071" s="1" t="s">
        <v>92</v>
      </c>
      <c r="K8071" s="1" t="s">
        <v>13</v>
      </c>
      <c r="L8071" s="1" t="s">
        <v>5</v>
      </c>
      <c r="M8071" s="1" t="s">
        <v>6</v>
      </c>
      <c r="N8071" s="1" t="s">
        <v>7</v>
      </c>
      <c r="O8071" s="6"/>
    </row>
    <row r="8072">
      <c r="A8072" s="5">
        <v>204041.0</v>
      </c>
      <c r="B8072" s="2">
        <v>46112.0</v>
      </c>
      <c r="C8072" s="1" t="s">
        <v>180</v>
      </c>
      <c r="D8072" s="3" t="s">
        <v>388</v>
      </c>
      <c r="E8072" s="4">
        <v>46107.0</v>
      </c>
      <c r="F8072" s="5">
        <v>50.0</v>
      </c>
      <c r="G8072" s="5">
        <v>30.0</v>
      </c>
      <c r="H8072" s="5">
        <v>1513.0</v>
      </c>
      <c r="I8072" s="1" t="s">
        <v>71</v>
      </c>
      <c r="J8072" s="1" t="s">
        <v>92</v>
      </c>
      <c r="K8072" s="1" t="s">
        <v>13</v>
      </c>
      <c r="L8072" s="1" t="s">
        <v>5</v>
      </c>
      <c r="M8072" s="1" t="s">
        <v>6</v>
      </c>
      <c r="N8072" s="1" t="s">
        <v>7</v>
      </c>
      <c r="O8072" s="6"/>
    </row>
    <row r="8073">
      <c r="A8073" s="5">
        <v>204041.0</v>
      </c>
      <c r="B8073" s="2">
        <v>46112.0</v>
      </c>
      <c r="C8073" s="1" t="s">
        <v>180</v>
      </c>
      <c r="D8073" s="3" t="s">
        <v>199</v>
      </c>
      <c r="E8073" s="4">
        <v>46107.0</v>
      </c>
      <c r="F8073" s="5">
        <v>300.0</v>
      </c>
      <c r="G8073" s="5">
        <v>6.0</v>
      </c>
      <c r="H8073" s="5">
        <v>1844.0</v>
      </c>
      <c r="I8073" s="1" t="s">
        <v>71</v>
      </c>
      <c r="J8073" s="1" t="s">
        <v>92</v>
      </c>
      <c r="K8073" s="1" t="s">
        <v>13</v>
      </c>
      <c r="L8073" s="1" t="s">
        <v>5</v>
      </c>
      <c r="M8073" s="1" t="s">
        <v>6</v>
      </c>
      <c r="N8073" s="1" t="s">
        <v>7</v>
      </c>
      <c r="O8073" s="6"/>
    </row>
    <row r="8074">
      <c r="A8074" s="5">
        <v>204041.0</v>
      </c>
      <c r="B8074" s="2">
        <v>46112.0</v>
      </c>
      <c r="C8074" s="1" t="s">
        <v>180</v>
      </c>
      <c r="D8074" s="3" t="s">
        <v>377</v>
      </c>
      <c r="E8074" s="4">
        <v>46107.0</v>
      </c>
      <c r="F8074" s="5">
        <v>100.0</v>
      </c>
      <c r="G8074" s="5">
        <v>30.0</v>
      </c>
      <c r="H8074" s="5">
        <v>3042.0</v>
      </c>
      <c r="I8074" s="1" t="s">
        <v>71</v>
      </c>
      <c r="J8074" s="1" t="s">
        <v>92</v>
      </c>
      <c r="K8074" s="1" t="s">
        <v>13</v>
      </c>
      <c r="L8074" s="1" t="s">
        <v>5</v>
      </c>
      <c r="M8074" s="1" t="s">
        <v>6</v>
      </c>
      <c r="N8074" s="1" t="s">
        <v>7</v>
      </c>
      <c r="O8074" s="6"/>
    </row>
    <row r="8075">
      <c r="A8075" s="5">
        <v>204041.0</v>
      </c>
      <c r="B8075" s="2">
        <v>46112.0</v>
      </c>
      <c r="C8075" s="1" t="s">
        <v>180</v>
      </c>
      <c r="D8075" s="3" t="s">
        <v>485</v>
      </c>
      <c r="E8075" s="4">
        <v>46107.0</v>
      </c>
      <c r="F8075" s="5">
        <v>300.0</v>
      </c>
      <c r="G8075" s="5">
        <v>34.0</v>
      </c>
      <c r="H8075" s="5">
        <v>10343.0</v>
      </c>
      <c r="I8075" s="1" t="s">
        <v>71</v>
      </c>
      <c r="J8075" s="1" t="s">
        <v>92</v>
      </c>
      <c r="K8075" s="1" t="s">
        <v>13</v>
      </c>
      <c r="L8075" s="1" t="s">
        <v>5</v>
      </c>
      <c r="M8075" s="1" t="s">
        <v>6</v>
      </c>
      <c r="N8075" s="1" t="s">
        <v>7</v>
      </c>
      <c r="O8075" s="6"/>
    </row>
    <row r="8076">
      <c r="A8076" s="5">
        <v>204041.0</v>
      </c>
      <c r="B8076" s="2">
        <v>46112.0</v>
      </c>
      <c r="C8076" s="1" t="s">
        <v>180</v>
      </c>
      <c r="D8076" s="3" t="s">
        <v>173</v>
      </c>
      <c r="E8076" s="4">
        <v>46107.0</v>
      </c>
      <c r="F8076" s="5">
        <v>100.0</v>
      </c>
      <c r="G8076" s="5">
        <v>46.0</v>
      </c>
      <c r="H8076" s="5">
        <v>4572.0</v>
      </c>
      <c r="I8076" s="1" t="s">
        <v>71</v>
      </c>
      <c r="J8076" s="1" t="s">
        <v>92</v>
      </c>
      <c r="K8076" s="1" t="s">
        <v>13</v>
      </c>
      <c r="L8076" s="1" t="s">
        <v>5</v>
      </c>
      <c r="M8076" s="1" t="s">
        <v>6</v>
      </c>
      <c r="N8076" s="1" t="s">
        <v>7</v>
      </c>
      <c r="O8076" s="6"/>
    </row>
    <row r="8077">
      <c r="A8077" s="5">
        <v>204041.0</v>
      </c>
      <c r="B8077" s="2">
        <v>46112.0</v>
      </c>
      <c r="C8077" s="1" t="s">
        <v>180</v>
      </c>
      <c r="D8077" s="3" t="s">
        <v>190</v>
      </c>
      <c r="E8077" s="4">
        <v>46107.0</v>
      </c>
      <c r="F8077" s="5">
        <v>300.0</v>
      </c>
      <c r="G8077" s="5">
        <v>99.0</v>
      </c>
      <c r="H8077" s="5">
        <v>29702.0</v>
      </c>
      <c r="I8077" s="1" t="s">
        <v>71</v>
      </c>
      <c r="J8077" s="1" t="s">
        <v>92</v>
      </c>
      <c r="K8077" s="1" t="s">
        <v>13</v>
      </c>
      <c r="L8077" s="1" t="s">
        <v>5</v>
      </c>
      <c r="M8077" s="1" t="s">
        <v>6</v>
      </c>
      <c r="N8077" s="1" t="s">
        <v>7</v>
      </c>
      <c r="O8077" s="6"/>
    </row>
    <row r="8078">
      <c r="A8078" s="5">
        <v>204041.0</v>
      </c>
      <c r="B8078" s="2">
        <v>46112.0</v>
      </c>
      <c r="C8078" s="1" t="s">
        <v>180</v>
      </c>
      <c r="D8078" s="3" t="s">
        <v>81</v>
      </c>
      <c r="E8078" s="4">
        <v>46107.0</v>
      </c>
      <c r="F8078" s="5">
        <v>50.0</v>
      </c>
      <c r="G8078" s="5">
        <v>41.0</v>
      </c>
      <c r="H8078" s="5">
        <v>2030.0</v>
      </c>
      <c r="I8078" s="1" t="s">
        <v>71</v>
      </c>
      <c r="J8078" s="1" t="s">
        <v>92</v>
      </c>
      <c r="K8078" s="1" t="s">
        <v>13</v>
      </c>
      <c r="L8078" s="1" t="s">
        <v>5</v>
      </c>
      <c r="M8078" s="1" t="s">
        <v>6</v>
      </c>
      <c r="N8078" s="1" t="s">
        <v>7</v>
      </c>
      <c r="O8078" s="6"/>
    </row>
    <row r="8079">
      <c r="A8079" s="5">
        <v>204041.0</v>
      </c>
      <c r="B8079" s="2">
        <v>46112.0</v>
      </c>
      <c r="C8079" s="1" t="s">
        <v>180</v>
      </c>
      <c r="D8079" s="3" t="s">
        <v>201</v>
      </c>
      <c r="E8079" s="4">
        <v>46107.0</v>
      </c>
      <c r="F8079" s="5">
        <v>150.0</v>
      </c>
      <c r="G8079" s="5">
        <v>23.0</v>
      </c>
      <c r="H8079" s="5">
        <v>3449.0</v>
      </c>
      <c r="I8079" s="1" t="s">
        <v>71</v>
      </c>
      <c r="J8079" s="1" t="s">
        <v>92</v>
      </c>
      <c r="K8079" s="1" t="s">
        <v>13</v>
      </c>
      <c r="L8079" s="1" t="s">
        <v>5</v>
      </c>
      <c r="M8079" s="1" t="s">
        <v>6</v>
      </c>
      <c r="N8079" s="1" t="s">
        <v>7</v>
      </c>
      <c r="O8079" s="6"/>
    </row>
    <row r="8080">
      <c r="A8080" s="5">
        <v>204041.0</v>
      </c>
      <c r="B8080" s="2">
        <v>46112.0</v>
      </c>
      <c r="C8080" s="1" t="s">
        <v>180</v>
      </c>
      <c r="D8080" s="3" t="s">
        <v>429</v>
      </c>
      <c r="E8080" s="4">
        <v>46107.0</v>
      </c>
      <c r="F8080" s="5">
        <v>40.0</v>
      </c>
      <c r="G8080" s="5">
        <v>63.0</v>
      </c>
      <c r="H8080" s="5">
        <v>2505.0</v>
      </c>
      <c r="I8080" s="1" t="s">
        <v>71</v>
      </c>
      <c r="J8080" s="1" t="s">
        <v>92</v>
      </c>
      <c r="K8080" s="1" t="s">
        <v>13</v>
      </c>
      <c r="L8080" s="1" t="s">
        <v>5</v>
      </c>
      <c r="M8080" s="1" t="s">
        <v>6</v>
      </c>
      <c r="N8080" s="1" t="s">
        <v>7</v>
      </c>
      <c r="O8080" s="6"/>
    </row>
    <row r="8081">
      <c r="A8081" s="5">
        <v>204042.0</v>
      </c>
      <c r="B8081" s="2">
        <v>46112.0</v>
      </c>
      <c r="C8081" s="1" t="s">
        <v>180</v>
      </c>
      <c r="D8081" s="3" t="s">
        <v>211</v>
      </c>
      <c r="E8081" s="4">
        <v>46107.0</v>
      </c>
      <c r="F8081" s="5">
        <v>225.0</v>
      </c>
      <c r="G8081" s="5">
        <v>32.0</v>
      </c>
      <c r="H8081" s="5">
        <v>7240.0</v>
      </c>
      <c r="I8081" s="1" t="s">
        <v>127</v>
      </c>
      <c r="J8081" s="1" t="s">
        <v>92</v>
      </c>
      <c r="K8081" s="1" t="s">
        <v>13</v>
      </c>
      <c r="L8081" s="1" t="s">
        <v>5</v>
      </c>
      <c r="M8081" s="1" t="s">
        <v>6</v>
      </c>
      <c r="N8081" s="1" t="s">
        <v>7</v>
      </c>
      <c r="O8081" s="6"/>
    </row>
    <row r="8082">
      <c r="A8082" s="5">
        <v>204042.0</v>
      </c>
      <c r="B8082" s="2">
        <v>46112.0</v>
      </c>
      <c r="C8082" s="1" t="s">
        <v>180</v>
      </c>
      <c r="D8082" s="3" t="s">
        <v>742</v>
      </c>
      <c r="E8082" s="4">
        <v>46107.0</v>
      </c>
      <c r="F8082" s="5">
        <v>48.0</v>
      </c>
      <c r="G8082" s="5">
        <v>141.0</v>
      </c>
      <c r="H8082" s="5">
        <v>6749.0</v>
      </c>
      <c r="I8082" s="1" t="s">
        <v>125</v>
      </c>
      <c r="J8082" s="1" t="s">
        <v>92</v>
      </c>
      <c r="K8082" s="1" t="s">
        <v>13</v>
      </c>
      <c r="L8082" s="1" t="s">
        <v>5</v>
      </c>
      <c r="M8082" s="1" t="s">
        <v>6</v>
      </c>
      <c r="N8082" s="1" t="s">
        <v>7</v>
      </c>
      <c r="O8082" s="6"/>
    </row>
    <row r="8083">
      <c r="A8083" s="5">
        <v>204042.0</v>
      </c>
      <c r="B8083" s="2">
        <v>46112.0</v>
      </c>
      <c r="C8083" s="1" t="s">
        <v>180</v>
      </c>
      <c r="D8083" s="3" t="s">
        <v>202</v>
      </c>
      <c r="E8083" s="4">
        <v>46107.0</v>
      </c>
      <c r="F8083" s="5">
        <v>250.0</v>
      </c>
      <c r="G8083" s="5">
        <v>52.0</v>
      </c>
      <c r="H8083" s="5">
        <v>12975.0</v>
      </c>
      <c r="I8083" s="1" t="s">
        <v>127</v>
      </c>
      <c r="J8083" s="1" t="s">
        <v>92</v>
      </c>
      <c r="K8083" s="1" t="s">
        <v>13</v>
      </c>
      <c r="L8083" s="1" t="s">
        <v>5</v>
      </c>
      <c r="M8083" s="1" t="s">
        <v>6</v>
      </c>
      <c r="N8083" s="1" t="s">
        <v>7</v>
      </c>
      <c r="O8083" s="6"/>
    </row>
    <row r="8084">
      <c r="A8084" s="5">
        <v>204042.0</v>
      </c>
      <c r="B8084" s="2">
        <v>46112.0</v>
      </c>
      <c r="C8084" s="1" t="s">
        <v>180</v>
      </c>
      <c r="D8084" s="3" t="s">
        <v>145</v>
      </c>
      <c r="E8084" s="4">
        <v>46107.0</v>
      </c>
      <c r="F8084" s="5">
        <v>48.0</v>
      </c>
      <c r="G8084" s="5">
        <v>126.0</v>
      </c>
      <c r="H8084" s="5">
        <v>6027.0</v>
      </c>
      <c r="I8084" s="1" t="s">
        <v>125</v>
      </c>
      <c r="J8084" s="1" t="s">
        <v>92</v>
      </c>
      <c r="K8084" s="1" t="s">
        <v>13</v>
      </c>
      <c r="L8084" s="1" t="s">
        <v>5</v>
      </c>
      <c r="M8084" s="1" t="s">
        <v>6</v>
      </c>
      <c r="N8084" s="1" t="s">
        <v>7</v>
      </c>
      <c r="O8084" s="6"/>
    </row>
    <row r="8085">
      <c r="A8085" s="5">
        <v>204042.0</v>
      </c>
      <c r="B8085" s="2">
        <v>46112.0</v>
      </c>
      <c r="C8085" s="1" t="s">
        <v>180</v>
      </c>
      <c r="D8085" s="3" t="s">
        <v>208</v>
      </c>
      <c r="E8085" s="4">
        <v>46107.0</v>
      </c>
      <c r="F8085" s="5">
        <v>40.0</v>
      </c>
      <c r="G8085" s="5">
        <v>837.0</v>
      </c>
      <c r="H8085" s="5">
        <v>33480.0</v>
      </c>
      <c r="I8085" s="1" t="s">
        <v>125</v>
      </c>
      <c r="J8085" s="1" t="s">
        <v>92</v>
      </c>
      <c r="K8085" s="1" t="s">
        <v>13</v>
      </c>
      <c r="L8085" s="1" t="s">
        <v>5</v>
      </c>
      <c r="M8085" s="1" t="s">
        <v>6</v>
      </c>
      <c r="N8085" s="1" t="s">
        <v>7</v>
      </c>
      <c r="O8085" s="6"/>
    </row>
    <row r="8086">
      <c r="A8086" s="5">
        <v>204042.0</v>
      </c>
      <c r="B8086" s="2">
        <v>46112.0</v>
      </c>
      <c r="C8086" s="1" t="s">
        <v>180</v>
      </c>
      <c r="D8086" s="3" t="s">
        <v>651</v>
      </c>
      <c r="E8086" s="4">
        <v>46107.0</v>
      </c>
      <c r="F8086" s="5">
        <v>300.0</v>
      </c>
      <c r="G8086" s="5">
        <v>52.0</v>
      </c>
      <c r="H8086" s="5">
        <v>15488.0</v>
      </c>
      <c r="I8086" s="1" t="s">
        <v>127</v>
      </c>
      <c r="J8086" s="1" t="s">
        <v>92</v>
      </c>
      <c r="K8086" s="1" t="s">
        <v>13</v>
      </c>
      <c r="L8086" s="1" t="s">
        <v>5</v>
      </c>
      <c r="M8086" s="1" t="s">
        <v>6</v>
      </c>
      <c r="N8086" s="1" t="s">
        <v>7</v>
      </c>
      <c r="O8086" s="6"/>
    </row>
    <row r="8087">
      <c r="A8087" s="5">
        <v>204042.0</v>
      </c>
      <c r="B8087" s="2">
        <v>46112.0</v>
      </c>
      <c r="C8087" s="1" t="s">
        <v>180</v>
      </c>
      <c r="D8087" s="3" t="s">
        <v>214</v>
      </c>
      <c r="E8087" s="4">
        <v>46107.0</v>
      </c>
      <c r="F8087" s="5">
        <v>30.0</v>
      </c>
      <c r="G8087" s="5">
        <v>1194.0</v>
      </c>
      <c r="H8087" s="5">
        <v>35819.0</v>
      </c>
      <c r="I8087" s="1" t="s">
        <v>125</v>
      </c>
      <c r="J8087" s="1" t="s">
        <v>92</v>
      </c>
      <c r="K8087" s="1" t="s">
        <v>13</v>
      </c>
      <c r="L8087" s="1" t="s">
        <v>5</v>
      </c>
      <c r="M8087" s="1" t="s">
        <v>6</v>
      </c>
      <c r="N8087" s="1" t="s">
        <v>7</v>
      </c>
      <c r="O8087" s="6"/>
    </row>
    <row r="8088">
      <c r="A8088" s="5">
        <v>204042.0</v>
      </c>
      <c r="B8088" s="2">
        <v>46112.0</v>
      </c>
      <c r="C8088" s="1" t="s">
        <v>180</v>
      </c>
      <c r="D8088" s="3" t="s">
        <v>652</v>
      </c>
      <c r="E8088" s="4">
        <v>46107.0</v>
      </c>
      <c r="F8088" s="5">
        <v>150.0</v>
      </c>
      <c r="G8088" s="5">
        <v>134.0</v>
      </c>
      <c r="H8088" s="5">
        <v>20030.0</v>
      </c>
      <c r="I8088" s="1" t="s">
        <v>127</v>
      </c>
      <c r="J8088" s="1" t="s">
        <v>92</v>
      </c>
      <c r="K8088" s="1" t="s">
        <v>13</v>
      </c>
      <c r="L8088" s="1" t="s">
        <v>5</v>
      </c>
      <c r="M8088" s="1" t="s">
        <v>6</v>
      </c>
      <c r="N8088" s="1" t="s">
        <v>7</v>
      </c>
      <c r="O8088" s="6"/>
    </row>
    <row r="8089">
      <c r="A8089" s="5">
        <v>204042.0</v>
      </c>
      <c r="B8089" s="2">
        <v>46112.0</v>
      </c>
      <c r="C8089" s="1" t="s">
        <v>180</v>
      </c>
      <c r="D8089" s="3" t="s">
        <v>450</v>
      </c>
      <c r="E8089" s="4">
        <v>46107.0</v>
      </c>
      <c r="F8089" s="5">
        <v>180.0</v>
      </c>
      <c r="G8089" s="5">
        <v>61.0</v>
      </c>
      <c r="H8089" s="5">
        <v>11029.0</v>
      </c>
      <c r="I8089" s="1" t="s">
        <v>127</v>
      </c>
      <c r="J8089" s="1" t="s">
        <v>92</v>
      </c>
      <c r="K8089" s="1" t="s">
        <v>13</v>
      </c>
      <c r="L8089" s="1" t="s">
        <v>5</v>
      </c>
      <c r="M8089" s="1" t="s">
        <v>6</v>
      </c>
      <c r="N8089" s="1" t="s">
        <v>7</v>
      </c>
      <c r="O8089" s="6"/>
    </row>
    <row r="8090">
      <c r="A8090" s="5">
        <v>204042.0</v>
      </c>
      <c r="B8090" s="2">
        <v>46112.0</v>
      </c>
      <c r="C8090" s="1" t="s">
        <v>180</v>
      </c>
      <c r="D8090" s="3" t="s">
        <v>367</v>
      </c>
      <c r="E8090" s="4">
        <v>46107.0</v>
      </c>
      <c r="F8090" s="5">
        <v>200.0</v>
      </c>
      <c r="G8090" s="5">
        <v>100.0</v>
      </c>
      <c r="H8090" s="5">
        <v>19988.0</v>
      </c>
      <c r="I8090" s="1" t="s">
        <v>127</v>
      </c>
      <c r="J8090" s="1" t="s">
        <v>92</v>
      </c>
      <c r="K8090" s="1" t="s">
        <v>13</v>
      </c>
      <c r="L8090" s="1" t="s">
        <v>5</v>
      </c>
      <c r="M8090" s="1" t="s">
        <v>6</v>
      </c>
      <c r="N8090" s="1" t="s">
        <v>7</v>
      </c>
      <c r="O8090" s="6"/>
    </row>
    <row r="8091">
      <c r="A8091" s="5">
        <v>204042.0</v>
      </c>
      <c r="B8091" s="2">
        <v>46112.0</v>
      </c>
      <c r="C8091" s="1" t="s">
        <v>180</v>
      </c>
      <c r="D8091" s="3" t="s">
        <v>537</v>
      </c>
      <c r="E8091" s="4">
        <v>46107.0</v>
      </c>
      <c r="F8091" s="5">
        <v>240.0</v>
      </c>
      <c r="G8091" s="5">
        <v>81.0</v>
      </c>
      <c r="H8091" s="5">
        <v>19351.0</v>
      </c>
      <c r="I8091" s="1" t="s">
        <v>125</v>
      </c>
      <c r="J8091" s="1" t="s">
        <v>92</v>
      </c>
      <c r="K8091" s="1" t="s">
        <v>13</v>
      </c>
      <c r="L8091" s="1" t="s">
        <v>5</v>
      </c>
      <c r="M8091" s="1" t="s">
        <v>6</v>
      </c>
      <c r="N8091" s="1" t="s">
        <v>7</v>
      </c>
      <c r="O8091" s="6"/>
    </row>
    <row r="8092">
      <c r="A8092" s="5">
        <v>204042.0</v>
      </c>
      <c r="B8092" s="2">
        <v>46112.0</v>
      </c>
      <c r="C8092" s="1" t="s">
        <v>180</v>
      </c>
      <c r="D8092" s="3" t="s">
        <v>133</v>
      </c>
      <c r="E8092" s="4">
        <v>46107.0</v>
      </c>
      <c r="F8092" s="5">
        <v>600.0</v>
      </c>
      <c r="G8092" s="5">
        <v>56.0</v>
      </c>
      <c r="H8092" s="5">
        <v>33416.0</v>
      </c>
      <c r="I8092" s="1" t="s">
        <v>125</v>
      </c>
      <c r="J8092" s="1" t="s">
        <v>92</v>
      </c>
      <c r="K8092" s="1" t="s">
        <v>13</v>
      </c>
      <c r="L8092" s="1" t="s">
        <v>5</v>
      </c>
      <c r="M8092" s="1" t="s">
        <v>6</v>
      </c>
      <c r="N8092" s="1" t="s">
        <v>7</v>
      </c>
      <c r="O8092" s="6"/>
    </row>
    <row r="8093">
      <c r="A8093" s="5">
        <v>204042.0</v>
      </c>
      <c r="B8093" s="2">
        <v>46112.0</v>
      </c>
      <c r="C8093" s="1" t="s">
        <v>180</v>
      </c>
      <c r="D8093" s="3" t="s">
        <v>727</v>
      </c>
      <c r="E8093" s="4">
        <v>46107.0</v>
      </c>
      <c r="F8093" s="5">
        <v>250.0</v>
      </c>
      <c r="G8093" s="5">
        <v>30.0</v>
      </c>
      <c r="H8093" s="5">
        <v>7515.0</v>
      </c>
      <c r="I8093" s="1" t="s">
        <v>127</v>
      </c>
      <c r="J8093" s="1" t="s">
        <v>92</v>
      </c>
      <c r="K8093" s="1" t="s">
        <v>13</v>
      </c>
      <c r="L8093" s="1" t="s">
        <v>5</v>
      </c>
      <c r="M8093" s="1" t="s">
        <v>6</v>
      </c>
      <c r="N8093" s="1" t="s">
        <v>7</v>
      </c>
      <c r="O8093" s="6"/>
    </row>
    <row r="8094">
      <c r="A8094" s="5">
        <v>204043.0</v>
      </c>
      <c r="B8094" s="2">
        <v>46112.0</v>
      </c>
      <c r="C8094" s="1" t="s">
        <v>180</v>
      </c>
      <c r="D8094" s="3" t="s">
        <v>187</v>
      </c>
      <c r="E8094" s="4">
        <v>46107.0</v>
      </c>
      <c r="F8094" s="5">
        <v>550.0</v>
      </c>
      <c r="G8094" s="5">
        <v>141.0</v>
      </c>
      <c r="H8094" s="5">
        <v>77757.0</v>
      </c>
      <c r="I8094" s="1" t="s">
        <v>75</v>
      </c>
      <c r="J8094" s="1" t="s">
        <v>92</v>
      </c>
      <c r="K8094" s="1" t="s">
        <v>13</v>
      </c>
      <c r="L8094" s="1" t="s">
        <v>5</v>
      </c>
      <c r="M8094" s="1" t="s">
        <v>6</v>
      </c>
      <c r="N8094" s="1" t="s">
        <v>7</v>
      </c>
      <c r="O8094" s="6"/>
    </row>
    <row r="8095">
      <c r="A8095" s="5">
        <v>204043.0</v>
      </c>
      <c r="B8095" s="2">
        <v>46112.0</v>
      </c>
      <c r="C8095" s="1" t="s">
        <v>180</v>
      </c>
      <c r="D8095" s="3" t="s">
        <v>158</v>
      </c>
      <c r="E8095" s="4">
        <v>46107.0</v>
      </c>
      <c r="F8095" s="5">
        <v>300.0</v>
      </c>
      <c r="G8095" s="5">
        <v>229.0</v>
      </c>
      <c r="H8095" s="5">
        <v>68622.0</v>
      </c>
      <c r="I8095" s="1" t="s">
        <v>75</v>
      </c>
      <c r="J8095" s="1" t="s">
        <v>92</v>
      </c>
      <c r="K8095" s="1" t="s">
        <v>13</v>
      </c>
      <c r="L8095" s="1" t="s">
        <v>5</v>
      </c>
      <c r="M8095" s="1" t="s">
        <v>6</v>
      </c>
      <c r="N8095" s="1" t="s">
        <v>7</v>
      </c>
      <c r="O8095" s="6"/>
    </row>
    <row r="8096">
      <c r="A8096" s="5">
        <v>204044.0</v>
      </c>
      <c r="B8096" s="2">
        <v>46112.0</v>
      </c>
      <c r="C8096" s="1" t="s">
        <v>567</v>
      </c>
      <c r="D8096" s="3" t="s">
        <v>920</v>
      </c>
      <c r="E8096" s="4">
        <v>46107.0</v>
      </c>
      <c r="F8096" s="5">
        <v>20.0</v>
      </c>
      <c r="G8096" s="5">
        <v>320.0</v>
      </c>
      <c r="H8096" s="5">
        <v>6400.0</v>
      </c>
      <c r="I8096" s="1" t="s">
        <v>644</v>
      </c>
      <c r="J8096" s="1" t="s">
        <v>568</v>
      </c>
      <c r="K8096" s="1" t="s">
        <v>13</v>
      </c>
      <c r="L8096" s="1" t="s">
        <v>5</v>
      </c>
      <c r="M8096" s="1" t="s">
        <v>645</v>
      </c>
      <c r="N8096" s="1" t="s">
        <v>7</v>
      </c>
      <c r="O8096" s="6"/>
    </row>
    <row r="8097">
      <c r="A8097" s="5">
        <v>204044.0</v>
      </c>
      <c r="B8097" s="2">
        <v>46112.0</v>
      </c>
      <c r="C8097" s="1" t="s">
        <v>567</v>
      </c>
      <c r="D8097" s="3" t="s">
        <v>643</v>
      </c>
      <c r="E8097" s="4">
        <v>46107.0</v>
      </c>
      <c r="F8097" s="5">
        <v>24.0</v>
      </c>
      <c r="G8097" s="5">
        <v>365.0</v>
      </c>
      <c r="H8097" s="5">
        <v>8762.0</v>
      </c>
      <c r="I8097" s="1" t="s">
        <v>644</v>
      </c>
      <c r="J8097" s="1" t="s">
        <v>568</v>
      </c>
      <c r="K8097" s="1" t="s">
        <v>13</v>
      </c>
      <c r="L8097" s="1" t="s">
        <v>5</v>
      </c>
      <c r="M8097" s="1" t="s">
        <v>645</v>
      </c>
      <c r="N8097" s="1" t="s">
        <v>7</v>
      </c>
      <c r="O8097" s="6"/>
    </row>
    <row r="8098">
      <c r="A8098" s="5">
        <v>204044.0</v>
      </c>
      <c r="B8098" s="2">
        <v>46112.0</v>
      </c>
      <c r="C8098" s="1" t="s">
        <v>567</v>
      </c>
      <c r="D8098" s="3" t="s">
        <v>921</v>
      </c>
      <c r="E8098" s="4">
        <v>46107.0</v>
      </c>
      <c r="F8098" s="5">
        <v>6.0</v>
      </c>
      <c r="G8098" s="5">
        <v>485.0</v>
      </c>
      <c r="H8098" s="5">
        <v>2912.0</v>
      </c>
      <c r="I8098" s="1" t="s">
        <v>644</v>
      </c>
      <c r="J8098" s="1" t="s">
        <v>568</v>
      </c>
      <c r="K8098" s="1" t="s">
        <v>13</v>
      </c>
      <c r="L8098" s="1" t="s">
        <v>5</v>
      </c>
      <c r="M8098" s="1" t="s">
        <v>645</v>
      </c>
      <c r="N8098" s="1" t="s">
        <v>7</v>
      </c>
      <c r="O8098" s="6"/>
    </row>
    <row r="8099">
      <c r="A8099" s="5">
        <v>204044.0</v>
      </c>
      <c r="B8099" s="2">
        <v>46112.0</v>
      </c>
      <c r="C8099" s="1" t="s">
        <v>567</v>
      </c>
      <c r="D8099" s="3" t="s">
        <v>918</v>
      </c>
      <c r="E8099" s="4">
        <v>46107.0</v>
      </c>
      <c r="F8099" s="5">
        <v>20.0</v>
      </c>
      <c r="G8099" s="5">
        <v>695.0</v>
      </c>
      <c r="H8099" s="5">
        <v>13903.0</v>
      </c>
      <c r="I8099" s="1" t="s">
        <v>644</v>
      </c>
      <c r="J8099" s="1" t="s">
        <v>568</v>
      </c>
      <c r="K8099" s="1" t="s">
        <v>13</v>
      </c>
      <c r="L8099" s="1" t="s">
        <v>5</v>
      </c>
      <c r="M8099" s="1" t="s">
        <v>645</v>
      </c>
      <c r="N8099" s="1" t="s">
        <v>7</v>
      </c>
      <c r="O8099" s="6"/>
    </row>
    <row r="8100">
      <c r="A8100" s="5">
        <v>204044.0</v>
      </c>
      <c r="B8100" s="2">
        <v>46112.0</v>
      </c>
      <c r="C8100" s="1" t="s">
        <v>567</v>
      </c>
      <c r="D8100" s="3" t="s">
        <v>1232</v>
      </c>
      <c r="E8100" s="4">
        <v>46107.0</v>
      </c>
      <c r="F8100" s="5">
        <v>4.0</v>
      </c>
      <c r="G8100" s="5">
        <v>1135.0</v>
      </c>
      <c r="H8100" s="5">
        <v>4542.0</v>
      </c>
      <c r="I8100" s="1" t="s">
        <v>644</v>
      </c>
      <c r="J8100" s="1" t="s">
        <v>568</v>
      </c>
      <c r="K8100" s="1" t="s">
        <v>13</v>
      </c>
      <c r="L8100" s="1" t="s">
        <v>5</v>
      </c>
      <c r="M8100" s="1" t="s">
        <v>645</v>
      </c>
      <c r="N8100" s="1" t="s">
        <v>7</v>
      </c>
      <c r="O8100" s="6"/>
    </row>
    <row r="8101">
      <c r="A8101" s="5">
        <v>116931.0</v>
      </c>
      <c r="B8101" s="2">
        <v>46112.0</v>
      </c>
      <c r="C8101" s="1" t="s">
        <v>664</v>
      </c>
      <c r="D8101" s="7">
        <v>147.0</v>
      </c>
      <c r="E8101" s="4">
        <v>46107.0</v>
      </c>
      <c r="F8101" s="5">
        <v>30.0</v>
      </c>
      <c r="G8101" s="5">
        <v>285.0</v>
      </c>
      <c r="H8101" s="5">
        <v>8384.0</v>
      </c>
      <c r="I8101" s="1" t="s">
        <v>21</v>
      </c>
      <c r="J8101" s="1" t="s">
        <v>221</v>
      </c>
      <c r="K8101" s="1" t="s">
        <v>111</v>
      </c>
      <c r="L8101" s="1" t="s">
        <v>5</v>
      </c>
      <c r="M8101" s="1" t="s">
        <v>23</v>
      </c>
      <c r="N8101" s="1" t="s">
        <v>7</v>
      </c>
      <c r="O8101" s="6"/>
    </row>
    <row r="8102">
      <c r="A8102" s="5">
        <v>116931.0</v>
      </c>
      <c r="B8102" s="2">
        <v>46112.0</v>
      </c>
      <c r="C8102" s="1" t="s">
        <v>664</v>
      </c>
      <c r="D8102" s="3" t="s">
        <v>1233</v>
      </c>
      <c r="E8102" s="4">
        <v>46107.0</v>
      </c>
      <c r="F8102" s="5">
        <v>60.0</v>
      </c>
      <c r="G8102" s="5">
        <v>275.0</v>
      </c>
      <c r="H8102" s="5">
        <v>16187.0</v>
      </c>
      <c r="I8102" s="1" t="s">
        <v>21</v>
      </c>
      <c r="J8102" s="1" t="s">
        <v>221</v>
      </c>
      <c r="K8102" s="1" t="s">
        <v>111</v>
      </c>
      <c r="L8102" s="1" t="s">
        <v>5</v>
      </c>
      <c r="M8102" s="1" t="s">
        <v>23</v>
      </c>
      <c r="N8102" s="1" t="s">
        <v>7</v>
      </c>
      <c r="O8102" s="6"/>
    </row>
    <row r="8103">
      <c r="A8103" s="5">
        <v>116931.0</v>
      </c>
      <c r="B8103" s="2">
        <v>46112.0</v>
      </c>
      <c r="C8103" s="1" t="s">
        <v>664</v>
      </c>
      <c r="D8103" s="3" t="s">
        <v>1234</v>
      </c>
      <c r="E8103" s="4">
        <v>46107.0</v>
      </c>
      <c r="F8103" s="5">
        <v>192.0</v>
      </c>
      <c r="G8103" s="5">
        <v>140.0</v>
      </c>
      <c r="H8103" s="5">
        <v>26363.0</v>
      </c>
      <c r="I8103" s="1" t="s">
        <v>21</v>
      </c>
      <c r="J8103" s="1" t="s">
        <v>221</v>
      </c>
      <c r="K8103" s="1" t="s">
        <v>111</v>
      </c>
      <c r="L8103" s="1" t="s">
        <v>5</v>
      </c>
      <c r="M8103" s="1" t="s">
        <v>23</v>
      </c>
      <c r="N8103" s="1" t="s">
        <v>7</v>
      </c>
      <c r="O8103" s="6"/>
    </row>
    <row r="8104">
      <c r="A8104" s="5">
        <v>116931.0</v>
      </c>
      <c r="B8104" s="2">
        <v>46112.0</v>
      </c>
      <c r="C8104" s="1" t="s">
        <v>664</v>
      </c>
      <c r="D8104" s="3" t="s">
        <v>1235</v>
      </c>
      <c r="E8104" s="4">
        <v>46107.0</v>
      </c>
      <c r="F8104" s="5">
        <v>132.0</v>
      </c>
      <c r="G8104" s="5">
        <v>167.0</v>
      </c>
      <c r="H8104" s="5">
        <v>21585.0</v>
      </c>
      <c r="I8104" s="1" t="s">
        <v>21</v>
      </c>
      <c r="J8104" s="1" t="s">
        <v>221</v>
      </c>
      <c r="K8104" s="1" t="s">
        <v>111</v>
      </c>
      <c r="L8104" s="1" t="s">
        <v>5</v>
      </c>
      <c r="M8104" s="1" t="s">
        <v>23</v>
      </c>
      <c r="N8104" s="1" t="s">
        <v>7</v>
      </c>
      <c r="O8104" s="6"/>
    </row>
    <row r="8105">
      <c r="A8105" s="5">
        <v>116931.0</v>
      </c>
      <c r="B8105" s="2">
        <v>46112.0</v>
      </c>
      <c r="C8105" s="1" t="s">
        <v>664</v>
      </c>
      <c r="D8105" s="3" t="s">
        <v>1236</v>
      </c>
      <c r="E8105" s="4">
        <v>46107.0</v>
      </c>
      <c r="F8105" s="5">
        <v>30.0</v>
      </c>
      <c r="G8105" s="5">
        <v>297.0</v>
      </c>
      <c r="H8105" s="5">
        <v>8736.0</v>
      </c>
      <c r="I8105" s="1" t="s">
        <v>21</v>
      </c>
      <c r="J8105" s="1" t="s">
        <v>221</v>
      </c>
      <c r="K8105" s="1" t="s">
        <v>111</v>
      </c>
      <c r="L8105" s="1" t="s">
        <v>5</v>
      </c>
      <c r="M8105" s="1" t="s">
        <v>23</v>
      </c>
      <c r="N8105" s="1" t="s">
        <v>7</v>
      </c>
      <c r="O8105" s="6"/>
    </row>
    <row r="8106">
      <c r="A8106" s="5">
        <v>116931.0</v>
      </c>
      <c r="B8106" s="2">
        <v>46112.0</v>
      </c>
      <c r="C8106" s="1" t="s">
        <v>664</v>
      </c>
      <c r="D8106" s="3" t="s">
        <v>1237</v>
      </c>
      <c r="E8106" s="4">
        <v>46107.0</v>
      </c>
      <c r="F8106" s="5">
        <v>33.0</v>
      </c>
      <c r="G8106" s="5">
        <v>211.0</v>
      </c>
      <c r="H8106" s="5">
        <v>6809.0</v>
      </c>
      <c r="I8106" s="1" t="s">
        <v>21</v>
      </c>
      <c r="J8106" s="1" t="s">
        <v>221</v>
      </c>
      <c r="K8106" s="1" t="s">
        <v>111</v>
      </c>
      <c r="L8106" s="1" t="s">
        <v>5</v>
      </c>
      <c r="M8106" s="1" t="s">
        <v>23</v>
      </c>
      <c r="N8106" s="1" t="s">
        <v>7</v>
      </c>
      <c r="O8106" s="6"/>
    </row>
    <row r="8107">
      <c r="A8107" s="5">
        <v>116931.0</v>
      </c>
      <c r="B8107" s="2">
        <v>46112.0</v>
      </c>
      <c r="C8107" s="1" t="s">
        <v>664</v>
      </c>
      <c r="D8107" s="3" t="s">
        <v>1238</v>
      </c>
      <c r="E8107" s="4">
        <v>46107.0</v>
      </c>
      <c r="F8107" s="5">
        <v>13.0</v>
      </c>
      <c r="G8107" s="5">
        <v>313.0</v>
      </c>
      <c r="H8107" s="5">
        <v>3984.0</v>
      </c>
      <c r="I8107" s="1" t="s">
        <v>21</v>
      </c>
      <c r="J8107" s="1" t="s">
        <v>221</v>
      </c>
      <c r="K8107" s="1" t="s">
        <v>111</v>
      </c>
      <c r="L8107" s="1" t="s">
        <v>5</v>
      </c>
      <c r="M8107" s="1" t="s">
        <v>23</v>
      </c>
      <c r="N8107" s="1" t="s">
        <v>7</v>
      </c>
      <c r="O8107" s="6"/>
    </row>
    <row r="8108">
      <c r="A8108" s="5">
        <v>116931.0</v>
      </c>
      <c r="B8108" s="2">
        <v>46112.0</v>
      </c>
      <c r="C8108" s="1" t="s">
        <v>664</v>
      </c>
      <c r="D8108" s="3" t="s">
        <v>1239</v>
      </c>
      <c r="E8108" s="4">
        <v>46107.0</v>
      </c>
      <c r="F8108" s="5">
        <v>132.0</v>
      </c>
      <c r="G8108" s="5">
        <v>140.0</v>
      </c>
      <c r="H8108" s="5">
        <v>18125.0</v>
      </c>
      <c r="I8108" s="1" t="s">
        <v>21</v>
      </c>
      <c r="J8108" s="1" t="s">
        <v>221</v>
      </c>
      <c r="K8108" s="1" t="s">
        <v>111</v>
      </c>
      <c r="L8108" s="1" t="s">
        <v>5</v>
      </c>
      <c r="M8108" s="1" t="s">
        <v>23</v>
      </c>
      <c r="N8108" s="1" t="s">
        <v>7</v>
      </c>
      <c r="O8108" s="6"/>
    </row>
    <row r="8109">
      <c r="A8109" s="5">
        <v>116931.0</v>
      </c>
      <c r="B8109" s="2">
        <v>46112.0</v>
      </c>
      <c r="C8109" s="1" t="s">
        <v>664</v>
      </c>
      <c r="D8109" s="3" t="s">
        <v>1240</v>
      </c>
      <c r="E8109" s="4">
        <v>46107.0</v>
      </c>
      <c r="F8109" s="5">
        <v>23.0</v>
      </c>
      <c r="G8109" s="5">
        <v>279.0</v>
      </c>
      <c r="H8109" s="5">
        <v>6285.0</v>
      </c>
      <c r="I8109" s="1" t="s">
        <v>21</v>
      </c>
      <c r="J8109" s="1" t="s">
        <v>221</v>
      </c>
      <c r="K8109" s="1" t="s">
        <v>111</v>
      </c>
      <c r="L8109" s="1" t="s">
        <v>5</v>
      </c>
      <c r="M8109" s="1" t="s">
        <v>23</v>
      </c>
      <c r="N8109" s="1" t="s">
        <v>7</v>
      </c>
      <c r="O8109" s="6"/>
    </row>
    <row r="8110">
      <c r="A8110" s="5">
        <v>116931.0</v>
      </c>
      <c r="B8110" s="2">
        <v>46112.0</v>
      </c>
      <c r="C8110" s="1" t="s">
        <v>664</v>
      </c>
      <c r="D8110" s="3" t="s">
        <v>274</v>
      </c>
      <c r="E8110" s="4">
        <v>46107.0</v>
      </c>
      <c r="F8110" s="5">
        <v>33.0</v>
      </c>
      <c r="G8110" s="5">
        <v>138.0</v>
      </c>
      <c r="H8110" s="5">
        <v>4472.0</v>
      </c>
      <c r="I8110" s="1" t="s">
        <v>21</v>
      </c>
      <c r="J8110" s="1" t="s">
        <v>221</v>
      </c>
      <c r="K8110" s="1" t="s">
        <v>111</v>
      </c>
      <c r="L8110" s="1" t="s">
        <v>5</v>
      </c>
      <c r="M8110" s="1" t="s">
        <v>23</v>
      </c>
      <c r="N8110" s="1" t="s">
        <v>7</v>
      </c>
      <c r="O8110" s="6"/>
    </row>
    <row r="8111">
      <c r="A8111" s="5">
        <v>204045.0</v>
      </c>
      <c r="B8111" s="2">
        <v>46112.0</v>
      </c>
      <c r="C8111" s="1" t="s">
        <v>180</v>
      </c>
      <c r="D8111" s="3" t="s">
        <v>695</v>
      </c>
      <c r="E8111" s="4">
        <v>46107.0</v>
      </c>
      <c r="F8111" s="5">
        <v>225.0</v>
      </c>
      <c r="G8111" s="5">
        <v>200.0</v>
      </c>
      <c r="H8111" s="5">
        <v>44916.0</v>
      </c>
      <c r="I8111" s="1" t="s">
        <v>696</v>
      </c>
      <c r="J8111" s="1" t="s">
        <v>92</v>
      </c>
      <c r="K8111" s="1" t="s">
        <v>13</v>
      </c>
      <c r="L8111" s="1" t="s">
        <v>5</v>
      </c>
      <c r="M8111" s="1" t="s">
        <v>6</v>
      </c>
      <c r="N8111" s="1" t="s">
        <v>7</v>
      </c>
      <c r="O8111" s="6"/>
    </row>
    <row r="8112">
      <c r="A8112" s="5">
        <v>204045.0</v>
      </c>
      <c r="B8112" s="2">
        <v>46112.0</v>
      </c>
      <c r="C8112" s="1" t="s">
        <v>180</v>
      </c>
      <c r="D8112" s="3" t="s">
        <v>716</v>
      </c>
      <c r="E8112" s="4">
        <v>46107.0</v>
      </c>
      <c r="F8112" s="5">
        <v>75.0</v>
      </c>
      <c r="G8112" s="5">
        <v>204.0</v>
      </c>
      <c r="H8112" s="5">
        <v>15286.0</v>
      </c>
      <c r="I8112" s="1" t="s">
        <v>696</v>
      </c>
      <c r="J8112" s="1" t="s">
        <v>92</v>
      </c>
      <c r="K8112" s="1" t="s">
        <v>13</v>
      </c>
      <c r="L8112" s="1" t="s">
        <v>5</v>
      </c>
      <c r="M8112" s="1" t="s">
        <v>6</v>
      </c>
      <c r="N8112" s="1" t="s">
        <v>7</v>
      </c>
      <c r="O8112" s="6"/>
    </row>
    <row r="8113">
      <c r="A8113" s="5">
        <v>116966.0</v>
      </c>
      <c r="B8113" s="2">
        <v>46112.0</v>
      </c>
      <c r="C8113" s="1" t="s">
        <v>24</v>
      </c>
      <c r="D8113" s="3" t="s">
        <v>36</v>
      </c>
      <c r="E8113" s="4">
        <v>46107.0</v>
      </c>
      <c r="F8113" s="5">
        <v>66.0</v>
      </c>
      <c r="G8113" s="5">
        <v>156.0</v>
      </c>
      <c r="H8113" s="5">
        <v>10060.0</v>
      </c>
      <c r="I8113" s="1" t="s">
        <v>21</v>
      </c>
      <c r="J8113" s="1" t="s">
        <v>27</v>
      </c>
      <c r="K8113" s="1" t="s">
        <v>28</v>
      </c>
      <c r="L8113" s="1" t="s">
        <v>5</v>
      </c>
      <c r="M8113" s="1" t="s">
        <v>23</v>
      </c>
      <c r="N8113" s="1" t="s">
        <v>7</v>
      </c>
      <c r="O8113" s="6"/>
    </row>
    <row r="8114">
      <c r="A8114" s="5">
        <v>116966.0</v>
      </c>
      <c r="B8114" s="2">
        <v>46112.0</v>
      </c>
      <c r="C8114" s="1" t="s">
        <v>24</v>
      </c>
      <c r="D8114" s="3" t="s">
        <v>119</v>
      </c>
      <c r="E8114" s="4">
        <v>46107.0</v>
      </c>
      <c r="F8114" s="5">
        <v>14.0</v>
      </c>
      <c r="G8114" s="5">
        <v>834.0</v>
      </c>
      <c r="H8114" s="5">
        <v>11447.0</v>
      </c>
      <c r="I8114" s="1" t="s">
        <v>21</v>
      </c>
      <c r="J8114" s="1" t="s">
        <v>27</v>
      </c>
      <c r="K8114" s="1" t="s">
        <v>28</v>
      </c>
      <c r="L8114" s="1" t="s">
        <v>5</v>
      </c>
      <c r="M8114" s="1" t="s">
        <v>23</v>
      </c>
      <c r="N8114" s="1" t="s">
        <v>7</v>
      </c>
      <c r="O8114" s="6"/>
    </row>
    <row r="8115">
      <c r="A8115" s="5">
        <v>116966.0</v>
      </c>
      <c r="B8115" s="2">
        <v>46112.0</v>
      </c>
      <c r="C8115" s="1" t="s">
        <v>24</v>
      </c>
      <c r="D8115" s="3" t="s">
        <v>324</v>
      </c>
      <c r="E8115" s="4">
        <v>46107.0</v>
      </c>
      <c r="F8115" s="5">
        <v>12.0</v>
      </c>
      <c r="G8115" s="5">
        <v>859.0</v>
      </c>
      <c r="H8115" s="5">
        <v>10105.0</v>
      </c>
      <c r="I8115" s="1" t="s">
        <v>21</v>
      </c>
      <c r="J8115" s="1" t="s">
        <v>27</v>
      </c>
      <c r="K8115" s="1" t="s">
        <v>28</v>
      </c>
      <c r="L8115" s="1" t="s">
        <v>5</v>
      </c>
      <c r="M8115" s="1" t="s">
        <v>23</v>
      </c>
      <c r="N8115" s="1" t="s">
        <v>7</v>
      </c>
      <c r="O8115" s="6"/>
    </row>
    <row r="8116">
      <c r="A8116" s="5">
        <v>116967.0</v>
      </c>
      <c r="B8116" s="2">
        <v>46112.0</v>
      </c>
      <c r="C8116" s="1" t="s">
        <v>24</v>
      </c>
      <c r="D8116" s="3" t="s">
        <v>36</v>
      </c>
      <c r="E8116" s="4">
        <v>46107.0</v>
      </c>
      <c r="F8116" s="5">
        <v>264.0</v>
      </c>
      <c r="G8116" s="5">
        <v>156.0</v>
      </c>
      <c r="H8116" s="5">
        <v>40241.0</v>
      </c>
      <c r="I8116" s="1" t="s">
        <v>21</v>
      </c>
      <c r="J8116" s="1" t="s">
        <v>27</v>
      </c>
      <c r="K8116" s="1" t="s">
        <v>28</v>
      </c>
      <c r="L8116" s="1" t="s">
        <v>5</v>
      </c>
      <c r="M8116" s="1" t="s">
        <v>23</v>
      </c>
      <c r="N8116" s="1" t="s">
        <v>7</v>
      </c>
      <c r="O8116" s="6"/>
    </row>
    <row r="8117">
      <c r="A8117" s="5">
        <v>116968.0</v>
      </c>
      <c r="B8117" s="2">
        <v>46112.0</v>
      </c>
      <c r="C8117" s="1" t="s">
        <v>24</v>
      </c>
      <c r="D8117" s="3" t="s">
        <v>119</v>
      </c>
      <c r="E8117" s="4">
        <v>46107.0</v>
      </c>
      <c r="F8117" s="5">
        <v>14.0</v>
      </c>
      <c r="G8117" s="5">
        <v>834.0</v>
      </c>
      <c r="H8117" s="5">
        <v>11448.0</v>
      </c>
      <c r="I8117" s="1" t="s">
        <v>21</v>
      </c>
      <c r="J8117" s="1" t="s">
        <v>27</v>
      </c>
      <c r="K8117" s="1" t="s">
        <v>28</v>
      </c>
      <c r="L8117" s="1" t="s">
        <v>5</v>
      </c>
      <c r="M8117" s="1" t="s">
        <v>23</v>
      </c>
      <c r="N8117" s="1" t="s">
        <v>7</v>
      </c>
      <c r="O8117" s="6"/>
    </row>
    <row r="8118">
      <c r="A8118" s="5">
        <v>116968.0</v>
      </c>
      <c r="B8118" s="2">
        <v>46112.0</v>
      </c>
      <c r="C8118" s="1" t="s">
        <v>24</v>
      </c>
      <c r="D8118" s="3" t="s">
        <v>768</v>
      </c>
      <c r="E8118" s="4">
        <v>46107.0</v>
      </c>
      <c r="F8118" s="5">
        <v>14.0</v>
      </c>
      <c r="G8118" s="5">
        <v>838.0</v>
      </c>
      <c r="H8118" s="5">
        <v>11501.0</v>
      </c>
      <c r="I8118" s="1" t="s">
        <v>21</v>
      </c>
      <c r="J8118" s="1" t="s">
        <v>27</v>
      </c>
      <c r="K8118" s="1" t="s">
        <v>28</v>
      </c>
      <c r="L8118" s="1" t="s">
        <v>5</v>
      </c>
      <c r="M8118" s="1" t="s">
        <v>23</v>
      </c>
      <c r="N8118" s="1" t="s">
        <v>7</v>
      </c>
      <c r="O8118" s="6"/>
    </row>
    <row r="8119">
      <c r="A8119" s="5">
        <v>116968.0</v>
      </c>
      <c r="B8119" s="2">
        <v>46112.0</v>
      </c>
      <c r="C8119" s="1" t="s">
        <v>24</v>
      </c>
      <c r="D8119" s="3" t="s">
        <v>324</v>
      </c>
      <c r="E8119" s="4">
        <v>46107.0</v>
      </c>
      <c r="F8119" s="5">
        <v>18.0</v>
      </c>
      <c r="G8119" s="5">
        <v>859.0</v>
      </c>
      <c r="H8119" s="5">
        <v>15158.0</v>
      </c>
      <c r="I8119" s="1" t="s">
        <v>21</v>
      </c>
      <c r="J8119" s="1" t="s">
        <v>27</v>
      </c>
      <c r="K8119" s="1" t="s">
        <v>28</v>
      </c>
      <c r="L8119" s="1" t="s">
        <v>5</v>
      </c>
      <c r="M8119" s="1" t="s">
        <v>23</v>
      </c>
      <c r="N8119" s="1" t="s">
        <v>7</v>
      </c>
      <c r="O8119" s="6"/>
    </row>
    <row r="8120">
      <c r="A8120" s="5">
        <v>116968.0</v>
      </c>
      <c r="B8120" s="2">
        <v>46112.0</v>
      </c>
      <c r="C8120" s="1" t="s">
        <v>24</v>
      </c>
      <c r="D8120" s="3" t="s">
        <v>36</v>
      </c>
      <c r="E8120" s="4">
        <v>46107.0</v>
      </c>
      <c r="F8120" s="5">
        <v>396.0</v>
      </c>
      <c r="G8120" s="5">
        <v>156.0</v>
      </c>
      <c r="H8120" s="5">
        <v>60356.0</v>
      </c>
      <c r="I8120" s="1" t="s">
        <v>21</v>
      </c>
      <c r="J8120" s="1" t="s">
        <v>27</v>
      </c>
      <c r="K8120" s="1" t="s">
        <v>28</v>
      </c>
      <c r="L8120" s="1" t="s">
        <v>5</v>
      </c>
      <c r="M8120" s="1" t="s">
        <v>23</v>
      </c>
      <c r="N8120" s="1" t="s">
        <v>7</v>
      </c>
      <c r="O8120" s="6"/>
    </row>
    <row r="8121">
      <c r="A8121" s="5">
        <v>116968.0</v>
      </c>
      <c r="B8121" s="2">
        <v>46112.0</v>
      </c>
      <c r="C8121" s="1" t="s">
        <v>24</v>
      </c>
      <c r="D8121" s="3" t="s">
        <v>326</v>
      </c>
      <c r="E8121" s="4">
        <v>46107.0</v>
      </c>
      <c r="F8121" s="5">
        <v>14.0</v>
      </c>
      <c r="G8121" s="5">
        <v>791.0</v>
      </c>
      <c r="H8121" s="5">
        <v>10855.0</v>
      </c>
      <c r="I8121" s="1" t="s">
        <v>21</v>
      </c>
      <c r="J8121" s="1" t="s">
        <v>27</v>
      </c>
      <c r="K8121" s="1" t="s">
        <v>28</v>
      </c>
      <c r="L8121" s="1" t="s">
        <v>5</v>
      </c>
      <c r="M8121" s="1" t="s">
        <v>23</v>
      </c>
      <c r="N8121" s="1" t="s">
        <v>7</v>
      </c>
      <c r="O8121" s="6"/>
    </row>
    <row r="8122">
      <c r="A8122" s="5">
        <v>116968.0</v>
      </c>
      <c r="B8122" s="2">
        <v>46112.0</v>
      </c>
      <c r="C8122" s="1" t="s">
        <v>24</v>
      </c>
      <c r="D8122" s="3" t="s">
        <v>31</v>
      </c>
      <c r="E8122" s="4">
        <v>46107.0</v>
      </c>
      <c r="F8122" s="5">
        <v>12.0</v>
      </c>
      <c r="G8122" s="5">
        <v>739.0</v>
      </c>
      <c r="H8122" s="5">
        <v>8695.0</v>
      </c>
      <c r="I8122" s="1" t="s">
        <v>21</v>
      </c>
      <c r="J8122" s="1" t="s">
        <v>27</v>
      </c>
      <c r="K8122" s="1" t="s">
        <v>28</v>
      </c>
      <c r="L8122" s="1" t="s">
        <v>5</v>
      </c>
      <c r="M8122" s="1" t="s">
        <v>23</v>
      </c>
      <c r="N8122" s="1" t="s">
        <v>7</v>
      </c>
      <c r="O8122" s="6"/>
    </row>
    <row r="8123">
      <c r="A8123" s="5">
        <v>116968.0</v>
      </c>
      <c r="B8123" s="2">
        <v>46112.0</v>
      </c>
      <c r="C8123" s="1" t="s">
        <v>24</v>
      </c>
      <c r="D8123" s="3" t="s">
        <v>639</v>
      </c>
      <c r="E8123" s="4">
        <v>46107.0</v>
      </c>
      <c r="F8123" s="5">
        <v>33.0</v>
      </c>
      <c r="G8123" s="5">
        <v>225.0</v>
      </c>
      <c r="H8123" s="5">
        <v>7267.0</v>
      </c>
      <c r="I8123" s="1" t="s">
        <v>21</v>
      </c>
      <c r="J8123" s="1" t="s">
        <v>27</v>
      </c>
      <c r="K8123" s="1" t="s">
        <v>28</v>
      </c>
      <c r="L8123" s="1" t="s">
        <v>5</v>
      </c>
      <c r="M8123" s="1" t="s">
        <v>23</v>
      </c>
      <c r="N8123" s="1" t="s">
        <v>7</v>
      </c>
      <c r="O8123" s="6"/>
    </row>
    <row r="8124">
      <c r="A8124" s="5">
        <v>117000.0</v>
      </c>
      <c r="B8124" s="2">
        <v>46112.0</v>
      </c>
      <c r="C8124" s="1" t="s">
        <v>11</v>
      </c>
      <c r="D8124" s="3" t="s">
        <v>628</v>
      </c>
      <c r="E8124" s="4">
        <v>46107.0</v>
      </c>
      <c r="F8124" s="5">
        <v>66.0</v>
      </c>
      <c r="G8124" s="5">
        <v>213.0</v>
      </c>
      <c r="H8124" s="5">
        <v>14067.0</v>
      </c>
      <c r="I8124" s="1" t="s">
        <v>21</v>
      </c>
      <c r="J8124" s="1" t="s">
        <v>12</v>
      </c>
      <c r="K8124" s="1" t="s">
        <v>13</v>
      </c>
      <c r="L8124" s="1" t="s">
        <v>5</v>
      </c>
      <c r="M8124" s="1" t="s">
        <v>23</v>
      </c>
      <c r="N8124" s="1" t="s">
        <v>7</v>
      </c>
      <c r="O8124" s="6"/>
    </row>
    <row r="8125">
      <c r="A8125" s="5">
        <v>117000.0</v>
      </c>
      <c r="B8125" s="2">
        <v>46112.0</v>
      </c>
      <c r="C8125" s="1" t="s">
        <v>11</v>
      </c>
      <c r="D8125" s="3" t="s">
        <v>327</v>
      </c>
      <c r="E8125" s="4">
        <v>46107.0</v>
      </c>
      <c r="F8125" s="5">
        <v>13.0</v>
      </c>
      <c r="G8125" s="5">
        <v>346.0</v>
      </c>
      <c r="H8125" s="5">
        <v>4494.0</v>
      </c>
      <c r="I8125" s="1" t="s">
        <v>21</v>
      </c>
      <c r="J8125" s="1" t="s">
        <v>12</v>
      </c>
      <c r="K8125" s="1" t="s">
        <v>13</v>
      </c>
      <c r="L8125" s="1" t="s">
        <v>5</v>
      </c>
      <c r="M8125" s="1" t="s">
        <v>23</v>
      </c>
      <c r="N8125" s="1" t="s">
        <v>7</v>
      </c>
      <c r="O8125" s="6"/>
    </row>
    <row r="8126">
      <c r="A8126" s="5">
        <v>4.2600003E7</v>
      </c>
      <c r="B8126" s="2">
        <v>46119.0</v>
      </c>
      <c r="C8126" s="1" t="s">
        <v>266</v>
      </c>
      <c r="D8126" s="7">
        <v>4043.0</v>
      </c>
      <c r="E8126" s="4">
        <v>46138.0</v>
      </c>
      <c r="F8126" s="5">
        <v>20.0</v>
      </c>
      <c r="G8126" s="5">
        <v>1850.0</v>
      </c>
      <c r="H8126" s="5">
        <v>37006.0</v>
      </c>
      <c r="I8126" s="1" t="s">
        <v>644</v>
      </c>
      <c r="J8126" s="1" t="s">
        <v>267</v>
      </c>
      <c r="K8126" s="1" t="s">
        <v>13</v>
      </c>
      <c r="L8126" s="1" t="s">
        <v>5</v>
      </c>
      <c r="M8126" s="1" t="s">
        <v>645</v>
      </c>
      <c r="N8126" s="1" t="s">
        <v>1241</v>
      </c>
      <c r="O8126" s="6" t="s">
        <v>1241</v>
      </c>
    </row>
    <row r="8127">
      <c r="A8127" s="5">
        <v>4.2600003E7</v>
      </c>
      <c r="B8127" s="2">
        <v>46119.0</v>
      </c>
      <c r="C8127" s="1" t="s">
        <v>266</v>
      </c>
      <c r="D8127" s="7">
        <v>4045.0</v>
      </c>
      <c r="E8127" s="4">
        <v>46138.0</v>
      </c>
      <c r="F8127" s="5">
        <v>10.0</v>
      </c>
      <c r="G8127" s="5">
        <v>525.0</v>
      </c>
      <c r="H8127" s="5">
        <v>5253.0</v>
      </c>
      <c r="I8127" s="1" t="s">
        <v>644</v>
      </c>
      <c r="J8127" s="1" t="s">
        <v>267</v>
      </c>
      <c r="K8127" s="1" t="s">
        <v>13</v>
      </c>
      <c r="L8127" s="1" t="s">
        <v>5</v>
      </c>
      <c r="M8127" s="1" t="s">
        <v>645</v>
      </c>
      <c r="N8127" s="1" t="s">
        <v>1241</v>
      </c>
      <c r="O8127" s="6" t="s">
        <v>1241</v>
      </c>
    </row>
    <row r="8128">
      <c r="A8128" s="5">
        <v>4.2600003E7</v>
      </c>
      <c r="B8128" s="2">
        <v>46119.0</v>
      </c>
      <c r="C8128" s="1" t="s">
        <v>266</v>
      </c>
      <c r="D8128" s="7">
        <v>4044.0</v>
      </c>
      <c r="E8128" s="4">
        <v>46138.0</v>
      </c>
      <c r="F8128" s="5">
        <v>10.0</v>
      </c>
      <c r="G8128" s="5">
        <v>525.0</v>
      </c>
      <c r="H8128" s="5">
        <v>5253.0</v>
      </c>
      <c r="I8128" s="1" t="s">
        <v>644</v>
      </c>
      <c r="J8128" s="1" t="s">
        <v>267</v>
      </c>
      <c r="K8128" s="1" t="s">
        <v>13</v>
      </c>
      <c r="L8128" s="1" t="s">
        <v>5</v>
      </c>
      <c r="M8128" s="1" t="s">
        <v>645</v>
      </c>
      <c r="N8128" s="1" t="s">
        <v>1241</v>
      </c>
      <c r="O8128" s="6" t="s">
        <v>1241</v>
      </c>
    </row>
    <row r="8129">
      <c r="A8129" s="5">
        <v>5.2600011E7</v>
      </c>
      <c r="B8129" s="2">
        <v>46141.0</v>
      </c>
      <c r="C8129" s="1" t="s">
        <v>986</v>
      </c>
      <c r="D8129" s="7">
        <v>4018.0</v>
      </c>
      <c r="E8129" s="4">
        <v>46138.0</v>
      </c>
      <c r="F8129" s="5">
        <v>3.0</v>
      </c>
      <c r="G8129" s="5">
        <v>796.0</v>
      </c>
      <c r="H8129" s="5">
        <v>2388.0</v>
      </c>
      <c r="I8129" s="1" t="s">
        <v>644</v>
      </c>
      <c r="J8129" s="1" t="s">
        <v>878</v>
      </c>
      <c r="K8129" s="1" t="s">
        <v>13</v>
      </c>
      <c r="L8129" s="1" t="s">
        <v>5</v>
      </c>
      <c r="M8129" s="1" t="s">
        <v>645</v>
      </c>
      <c r="N8129" s="1" t="s">
        <v>1241</v>
      </c>
      <c r="O8129" s="6" t="s">
        <v>1241</v>
      </c>
    </row>
    <row r="8130">
      <c r="A8130" s="5">
        <v>1.2600233E7</v>
      </c>
      <c r="B8130" s="2">
        <v>46141.0</v>
      </c>
      <c r="C8130" s="1" t="s">
        <v>30</v>
      </c>
      <c r="D8130" s="7">
        <v>129.0</v>
      </c>
      <c r="E8130" s="4">
        <v>46138.0</v>
      </c>
      <c r="F8130" s="5">
        <v>24.0</v>
      </c>
      <c r="G8130" s="5">
        <v>249.0</v>
      </c>
      <c r="H8130" s="5">
        <v>5972.0</v>
      </c>
      <c r="I8130" s="1" t="s">
        <v>21</v>
      </c>
      <c r="J8130" s="1" t="s">
        <v>32</v>
      </c>
      <c r="K8130" s="1" t="s">
        <v>4</v>
      </c>
      <c r="L8130" s="1" t="s">
        <v>5</v>
      </c>
      <c r="M8130" s="1" t="s">
        <v>23</v>
      </c>
      <c r="N8130" s="1" t="s">
        <v>1241</v>
      </c>
      <c r="O8130" s="6" t="s">
        <v>1241</v>
      </c>
    </row>
    <row r="8131">
      <c r="A8131" s="5">
        <v>1.2600233E7</v>
      </c>
      <c r="B8131" s="2">
        <v>46141.0</v>
      </c>
      <c r="C8131" s="1" t="s">
        <v>30</v>
      </c>
      <c r="D8131" s="7">
        <v>144.0</v>
      </c>
      <c r="E8131" s="4">
        <v>46138.0</v>
      </c>
      <c r="F8131" s="5">
        <v>450.0</v>
      </c>
      <c r="G8131" s="5">
        <v>104.0</v>
      </c>
      <c r="H8131" s="5">
        <v>46660.0</v>
      </c>
      <c r="I8131" s="1" t="s">
        <v>21</v>
      </c>
      <c r="J8131" s="1" t="s">
        <v>32</v>
      </c>
      <c r="K8131" s="1" t="s">
        <v>4</v>
      </c>
      <c r="L8131" s="1" t="s">
        <v>5</v>
      </c>
      <c r="M8131" s="1" t="s">
        <v>23</v>
      </c>
      <c r="N8131" s="1" t="s">
        <v>1241</v>
      </c>
      <c r="O8131" s="6" t="s">
        <v>1241</v>
      </c>
    </row>
    <row r="8132">
      <c r="A8132" s="5">
        <v>1.2600233E7</v>
      </c>
      <c r="B8132" s="2">
        <v>46141.0</v>
      </c>
      <c r="C8132" s="1" t="s">
        <v>30</v>
      </c>
      <c r="D8132" s="7">
        <v>124.0</v>
      </c>
      <c r="E8132" s="4">
        <v>46138.0</v>
      </c>
      <c r="F8132" s="5">
        <v>368.0</v>
      </c>
      <c r="G8132" s="5">
        <v>140.0</v>
      </c>
      <c r="H8132" s="5">
        <v>51583.0</v>
      </c>
      <c r="I8132" s="1" t="s">
        <v>21</v>
      </c>
      <c r="J8132" s="1" t="s">
        <v>32</v>
      </c>
      <c r="K8132" s="1" t="s">
        <v>4</v>
      </c>
      <c r="L8132" s="1" t="s">
        <v>5</v>
      </c>
      <c r="M8132" s="1" t="s">
        <v>23</v>
      </c>
      <c r="N8132" s="1" t="s">
        <v>1241</v>
      </c>
      <c r="O8132" s="6" t="s">
        <v>1241</v>
      </c>
    </row>
    <row r="8133">
      <c r="A8133" s="5">
        <v>1.2600354E7</v>
      </c>
      <c r="B8133" s="2">
        <v>46142.0</v>
      </c>
      <c r="C8133" s="1" t="s">
        <v>745</v>
      </c>
      <c r="D8133" s="3" t="s">
        <v>1242</v>
      </c>
      <c r="E8133" s="4">
        <v>46138.0</v>
      </c>
      <c r="F8133" s="5">
        <v>20.0</v>
      </c>
      <c r="G8133" s="5">
        <v>501.0</v>
      </c>
      <c r="H8133" s="5">
        <v>9829.0</v>
      </c>
      <c r="I8133" s="1" t="s">
        <v>26</v>
      </c>
      <c r="J8133" s="1" t="s">
        <v>221</v>
      </c>
      <c r="K8133" s="1" t="s">
        <v>111</v>
      </c>
      <c r="L8133" s="1" t="s">
        <v>5</v>
      </c>
      <c r="M8133" s="1" t="s">
        <v>29</v>
      </c>
      <c r="N8133" s="1" t="s">
        <v>1241</v>
      </c>
      <c r="O8133" s="6" t="s">
        <v>1241</v>
      </c>
    </row>
    <row r="8134">
      <c r="A8134" s="5">
        <v>1.2600355E7</v>
      </c>
      <c r="B8134" s="2">
        <v>46142.0</v>
      </c>
      <c r="C8134" s="1" t="s">
        <v>745</v>
      </c>
      <c r="D8134" s="3" t="s">
        <v>615</v>
      </c>
      <c r="E8134" s="4">
        <v>46138.0</v>
      </c>
      <c r="F8134" s="5">
        <v>150.0</v>
      </c>
      <c r="G8134" s="5">
        <v>268.0</v>
      </c>
      <c r="H8134" s="5">
        <v>39386.0</v>
      </c>
      <c r="I8134" s="1" t="s">
        <v>320</v>
      </c>
      <c r="J8134" s="1" t="s">
        <v>221</v>
      </c>
      <c r="K8134" s="1" t="s">
        <v>111</v>
      </c>
      <c r="L8134" s="1" t="s">
        <v>5</v>
      </c>
      <c r="M8134" s="1" t="s">
        <v>59</v>
      </c>
      <c r="N8134" s="1" t="s">
        <v>1241</v>
      </c>
      <c r="O8134" s="6" t="s">
        <v>1241</v>
      </c>
    </row>
    <row r="8135">
      <c r="A8135" s="5">
        <v>1.2600356E7</v>
      </c>
      <c r="B8135" s="2">
        <v>46142.0</v>
      </c>
      <c r="C8135" s="1" t="s">
        <v>745</v>
      </c>
      <c r="D8135" s="7">
        <v>665.0</v>
      </c>
      <c r="E8135" s="4">
        <v>46138.0</v>
      </c>
      <c r="F8135" s="5">
        <v>3.0</v>
      </c>
      <c r="G8135" s="5">
        <v>749.0</v>
      </c>
      <c r="H8135" s="5">
        <v>2202.0</v>
      </c>
      <c r="I8135" s="1" t="s">
        <v>265</v>
      </c>
      <c r="J8135" s="1" t="s">
        <v>221</v>
      </c>
      <c r="K8135" s="1" t="s">
        <v>111</v>
      </c>
      <c r="L8135" s="1" t="s">
        <v>5</v>
      </c>
      <c r="M8135" s="1" t="s">
        <v>23</v>
      </c>
      <c r="N8135" s="1" t="s">
        <v>1241</v>
      </c>
      <c r="O8135" s="6" t="s">
        <v>1241</v>
      </c>
    </row>
    <row r="8136">
      <c r="A8136" s="5">
        <v>1.2600356E7</v>
      </c>
      <c r="B8136" s="2">
        <v>46142.0</v>
      </c>
      <c r="C8136" s="1" t="s">
        <v>745</v>
      </c>
      <c r="D8136" s="7">
        <v>667.0</v>
      </c>
      <c r="E8136" s="4">
        <v>46138.0</v>
      </c>
      <c r="F8136" s="5">
        <v>6.0</v>
      </c>
      <c r="G8136" s="5">
        <v>1013.0</v>
      </c>
      <c r="H8136" s="5">
        <v>5956.0</v>
      </c>
      <c r="I8136" s="1" t="s">
        <v>265</v>
      </c>
      <c r="J8136" s="1" t="s">
        <v>221</v>
      </c>
      <c r="K8136" s="1" t="s">
        <v>111</v>
      </c>
      <c r="L8136" s="1" t="s">
        <v>5</v>
      </c>
      <c r="M8136" s="1" t="s">
        <v>23</v>
      </c>
      <c r="N8136" s="1" t="s">
        <v>1241</v>
      </c>
      <c r="O8136" s="6" t="s">
        <v>1241</v>
      </c>
    </row>
    <row r="8137">
      <c r="A8137" s="5">
        <v>1.2600356E7</v>
      </c>
      <c r="B8137" s="2">
        <v>46142.0</v>
      </c>
      <c r="C8137" s="1" t="s">
        <v>745</v>
      </c>
      <c r="D8137" s="7">
        <v>662.0</v>
      </c>
      <c r="E8137" s="4">
        <v>46138.0</v>
      </c>
      <c r="F8137" s="5">
        <v>4.0</v>
      </c>
      <c r="G8137" s="5">
        <v>547.0</v>
      </c>
      <c r="H8137" s="5">
        <v>2145.0</v>
      </c>
      <c r="I8137" s="1" t="s">
        <v>265</v>
      </c>
      <c r="J8137" s="1" t="s">
        <v>221</v>
      </c>
      <c r="K8137" s="1" t="s">
        <v>111</v>
      </c>
      <c r="L8137" s="1" t="s">
        <v>5</v>
      </c>
      <c r="M8137" s="1" t="s">
        <v>23</v>
      </c>
      <c r="N8137" s="1" t="s">
        <v>1241</v>
      </c>
      <c r="O8137" s="6" t="s">
        <v>1241</v>
      </c>
    </row>
    <row r="8138">
      <c r="A8138" s="5">
        <v>2.2600094E7</v>
      </c>
      <c r="B8138" s="2">
        <v>46142.0</v>
      </c>
      <c r="C8138" s="1" t="s">
        <v>99</v>
      </c>
      <c r="D8138" s="3" t="s">
        <v>640</v>
      </c>
      <c r="E8138" s="4">
        <v>46138.0</v>
      </c>
      <c r="F8138" s="5">
        <v>320.0</v>
      </c>
      <c r="G8138" s="5">
        <v>433.0</v>
      </c>
      <c r="H8138" s="5">
        <v>138640.63</v>
      </c>
      <c r="I8138" s="1" t="s">
        <v>75</v>
      </c>
      <c r="J8138" s="1" t="s">
        <v>22</v>
      </c>
      <c r="K8138" s="1" t="s">
        <v>4</v>
      </c>
      <c r="L8138" s="1" t="s">
        <v>5</v>
      </c>
      <c r="M8138" s="1" t="s">
        <v>6</v>
      </c>
      <c r="N8138" s="1" t="s">
        <v>1241</v>
      </c>
      <c r="O8138" s="6" t="s">
        <v>1241</v>
      </c>
    </row>
    <row r="8139">
      <c r="A8139" s="5">
        <v>1.2600732E7</v>
      </c>
      <c r="B8139" s="2">
        <v>46142.0</v>
      </c>
      <c r="C8139" s="1" t="s">
        <v>99</v>
      </c>
      <c r="D8139" s="3" t="s">
        <v>1243</v>
      </c>
      <c r="E8139" s="4">
        <v>46138.0</v>
      </c>
      <c r="F8139" s="5">
        <v>300.0</v>
      </c>
      <c r="G8139" s="5">
        <v>174.0</v>
      </c>
      <c r="H8139" s="5">
        <v>52134.0</v>
      </c>
      <c r="I8139" s="1" t="s">
        <v>21</v>
      </c>
      <c r="J8139" s="1" t="s">
        <v>22</v>
      </c>
      <c r="K8139" s="1" t="s">
        <v>4</v>
      </c>
      <c r="L8139" s="1" t="s">
        <v>5</v>
      </c>
      <c r="M8139" s="1" t="s">
        <v>23</v>
      </c>
      <c r="N8139" s="1" t="s">
        <v>1241</v>
      </c>
      <c r="O8139" s="6" t="s">
        <v>1241</v>
      </c>
    </row>
    <row r="8140">
      <c r="A8140" s="5">
        <v>1.2600746E7</v>
      </c>
      <c r="B8140" s="2">
        <v>46142.0</v>
      </c>
      <c r="C8140" s="1" t="s">
        <v>745</v>
      </c>
      <c r="D8140" s="3" t="s">
        <v>331</v>
      </c>
      <c r="E8140" s="4">
        <v>46138.0</v>
      </c>
      <c r="F8140" s="5">
        <v>30.0</v>
      </c>
      <c r="G8140" s="5">
        <v>186.0</v>
      </c>
      <c r="H8140" s="5">
        <v>5476.0</v>
      </c>
      <c r="I8140" s="1" t="s">
        <v>21</v>
      </c>
      <c r="J8140" s="1" t="s">
        <v>221</v>
      </c>
      <c r="K8140" s="1" t="s">
        <v>111</v>
      </c>
      <c r="L8140" s="1" t="s">
        <v>5</v>
      </c>
      <c r="M8140" s="1" t="s">
        <v>23</v>
      </c>
      <c r="N8140" s="1" t="s">
        <v>1241</v>
      </c>
      <c r="O8140" s="6" t="s">
        <v>1241</v>
      </c>
    </row>
    <row r="8141">
      <c r="A8141" s="5">
        <v>3.260005E7</v>
      </c>
      <c r="B8141" s="2">
        <v>46142.0</v>
      </c>
      <c r="C8141" s="1" t="s">
        <v>1244</v>
      </c>
      <c r="D8141" s="3" t="s">
        <v>222</v>
      </c>
      <c r="E8141" s="4">
        <v>46138.0</v>
      </c>
      <c r="F8141" s="5">
        <v>72.0</v>
      </c>
      <c r="G8141" s="5">
        <v>795.0</v>
      </c>
      <c r="H8141" s="5">
        <v>56109.0</v>
      </c>
      <c r="I8141" s="1" t="s">
        <v>2</v>
      </c>
      <c r="J8141" s="1" t="s">
        <v>1245</v>
      </c>
      <c r="K8141" s="1" t="s">
        <v>28</v>
      </c>
      <c r="L8141" s="1" t="s">
        <v>5</v>
      </c>
      <c r="M8141" s="1" t="s">
        <v>6</v>
      </c>
      <c r="N8141" s="1" t="s">
        <v>1241</v>
      </c>
      <c r="O8141" s="6" t="s">
        <v>1241</v>
      </c>
    </row>
    <row r="8142">
      <c r="A8142" s="5">
        <v>3.260005E7</v>
      </c>
      <c r="B8142" s="2">
        <v>46142.0</v>
      </c>
      <c r="C8142" s="1" t="s">
        <v>1244</v>
      </c>
      <c r="D8142" s="3" t="s">
        <v>506</v>
      </c>
      <c r="E8142" s="4">
        <v>46138.0</v>
      </c>
      <c r="F8142" s="5">
        <v>5.0</v>
      </c>
      <c r="G8142" s="5">
        <v>795.0</v>
      </c>
      <c r="H8142" s="5">
        <v>3899.0</v>
      </c>
      <c r="I8142" s="1" t="s">
        <v>2</v>
      </c>
      <c r="J8142" s="1" t="s">
        <v>1245</v>
      </c>
      <c r="K8142" s="1" t="s">
        <v>28</v>
      </c>
      <c r="L8142" s="1" t="s">
        <v>5</v>
      </c>
      <c r="M8142" s="1" t="s">
        <v>6</v>
      </c>
      <c r="N8142" s="1" t="s">
        <v>1241</v>
      </c>
      <c r="O8142" s="6" t="s">
        <v>1241</v>
      </c>
    </row>
    <row r="8143">
      <c r="A8143" s="5">
        <v>3.260005E7</v>
      </c>
      <c r="B8143" s="2">
        <v>46142.0</v>
      </c>
      <c r="C8143" s="1" t="s">
        <v>1244</v>
      </c>
      <c r="D8143" s="3" t="s">
        <v>109</v>
      </c>
      <c r="E8143" s="4">
        <v>46138.0</v>
      </c>
      <c r="F8143" s="5">
        <v>36.0</v>
      </c>
      <c r="G8143" s="5">
        <v>703.0</v>
      </c>
      <c r="H8143" s="5">
        <v>24799.0</v>
      </c>
      <c r="I8143" s="1" t="s">
        <v>2</v>
      </c>
      <c r="J8143" s="1" t="s">
        <v>1245</v>
      </c>
      <c r="K8143" s="1" t="s">
        <v>28</v>
      </c>
      <c r="L8143" s="1" t="s">
        <v>5</v>
      </c>
      <c r="M8143" s="1" t="s">
        <v>6</v>
      </c>
      <c r="N8143" s="1" t="s">
        <v>1241</v>
      </c>
      <c r="O8143" s="6" t="s">
        <v>1241</v>
      </c>
    </row>
    <row r="8144">
      <c r="A8144" s="5">
        <v>3.260005E7</v>
      </c>
      <c r="B8144" s="2">
        <v>46142.0</v>
      </c>
      <c r="C8144" s="1" t="s">
        <v>1244</v>
      </c>
      <c r="D8144" s="3" t="s">
        <v>304</v>
      </c>
      <c r="E8144" s="4">
        <v>46138.0</v>
      </c>
      <c r="F8144" s="5">
        <v>8.0</v>
      </c>
      <c r="G8144" s="5">
        <v>583.0</v>
      </c>
      <c r="H8144" s="5">
        <v>4574.0</v>
      </c>
      <c r="I8144" s="1" t="s">
        <v>2</v>
      </c>
      <c r="J8144" s="1" t="s">
        <v>1245</v>
      </c>
      <c r="K8144" s="1" t="s">
        <v>28</v>
      </c>
      <c r="L8144" s="1" t="s">
        <v>5</v>
      </c>
      <c r="M8144" s="1" t="s">
        <v>6</v>
      </c>
      <c r="N8144" s="1" t="s">
        <v>1241</v>
      </c>
      <c r="O8144" s="6" t="s">
        <v>1241</v>
      </c>
    </row>
    <row r="8145">
      <c r="A8145" s="5">
        <v>3.260005E7</v>
      </c>
      <c r="B8145" s="2">
        <v>46142.0</v>
      </c>
      <c r="C8145" s="1" t="s">
        <v>1244</v>
      </c>
      <c r="D8145" s="3" t="s">
        <v>113</v>
      </c>
      <c r="E8145" s="4">
        <v>46138.0</v>
      </c>
      <c r="F8145" s="5">
        <v>24.0</v>
      </c>
      <c r="G8145" s="5">
        <v>703.0</v>
      </c>
      <c r="H8145" s="5">
        <v>16534.0</v>
      </c>
      <c r="I8145" s="1" t="s">
        <v>2</v>
      </c>
      <c r="J8145" s="1" t="s">
        <v>1245</v>
      </c>
      <c r="K8145" s="1" t="s">
        <v>28</v>
      </c>
      <c r="L8145" s="1" t="s">
        <v>5</v>
      </c>
      <c r="M8145" s="1" t="s">
        <v>6</v>
      </c>
      <c r="N8145" s="1" t="s">
        <v>1241</v>
      </c>
      <c r="O8145" s="6" t="s">
        <v>1241</v>
      </c>
    </row>
    <row r="8146">
      <c r="A8146" s="5">
        <v>3.260005E7</v>
      </c>
      <c r="B8146" s="2">
        <v>46142.0</v>
      </c>
      <c r="C8146" s="1" t="s">
        <v>1244</v>
      </c>
      <c r="D8146" s="3" t="s">
        <v>106</v>
      </c>
      <c r="E8146" s="4">
        <v>46138.0</v>
      </c>
      <c r="F8146" s="5">
        <v>48.0</v>
      </c>
      <c r="G8146" s="5">
        <v>1265.0</v>
      </c>
      <c r="H8146" s="5">
        <v>59522.0</v>
      </c>
      <c r="I8146" s="1" t="s">
        <v>2</v>
      </c>
      <c r="J8146" s="1" t="s">
        <v>1245</v>
      </c>
      <c r="K8146" s="1" t="s">
        <v>28</v>
      </c>
      <c r="L8146" s="1" t="s">
        <v>5</v>
      </c>
      <c r="M8146" s="1" t="s">
        <v>6</v>
      </c>
      <c r="N8146" s="1" t="s">
        <v>1241</v>
      </c>
      <c r="O8146" s="6" t="s">
        <v>1241</v>
      </c>
    </row>
    <row r="8147">
      <c r="A8147" s="5">
        <v>3.260005E7</v>
      </c>
      <c r="B8147" s="2">
        <v>46142.0</v>
      </c>
      <c r="C8147" s="1" t="s">
        <v>1244</v>
      </c>
      <c r="D8147" s="3" t="s">
        <v>107</v>
      </c>
      <c r="E8147" s="4">
        <v>46138.0</v>
      </c>
      <c r="F8147" s="5">
        <v>144.0</v>
      </c>
      <c r="G8147" s="5">
        <v>703.0</v>
      </c>
      <c r="H8147" s="5">
        <v>99188.0</v>
      </c>
      <c r="I8147" s="1" t="s">
        <v>2</v>
      </c>
      <c r="J8147" s="1" t="s">
        <v>1245</v>
      </c>
      <c r="K8147" s="1" t="s">
        <v>28</v>
      </c>
      <c r="L8147" s="1" t="s">
        <v>5</v>
      </c>
      <c r="M8147" s="1" t="s">
        <v>6</v>
      </c>
      <c r="N8147" s="1" t="s">
        <v>1241</v>
      </c>
      <c r="O8147" s="6" t="s">
        <v>1241</v>
      </c>
    </row>
    <row r="8148">
      <c r="A8148" s="5">
        <v>3.260005E7</v>
      </c>
      <c r="B8148" s="2">
        <v>46142.0</v>
      </c>
      <c r="C8148" s="1" t="s">
        <v>1244</v>
      </c>
      <c r="D8148" s="3" t="s">
        <v>303</v>
      </c>
      <c r="E8148" s="4">
        <v>46138.0</v>
      </c>
      <c r="F8148" s="5">
        <v>8.0</v>
      </c>
      <c r="G8148" s="5">
        <v>583.0</v>
      </c>
      <c r="H8148" s="5">
        <v>4574.0</v>
      </c>
      <c r="I8148" s="1" t="s">
        <v>2</v>
      </c>
      <c r="J8148" s="1" t="s">
        <v>1245</v>
      </c>
      <c r="K8148" s="1" t="s">
        <v>28</v>
      </c>
      <c r="L8148" s="1" t="s">
        <v>5</v>
      </c>
      <c r="M8148" s="1" t="s">
        <v>6</v>
      </c>
      <c r="N8148" s="1" t="s">
        <v>1241</v>
      </c>
      <c r="O8148" s="6" t="s">
        <v>1241</v>
      </c>
    </row>
    <row r="8149">
      <c r="A8149" s="5">
        <v>3.260005E7</v>
      </c>
      <c r="B8149" s="2">
        <v>46142.0</v>
      </c>
      <c r="C8149" s="1" t="s">
        <v>1244</v>
      </c>
      <c r="D8149" s="3" t="s">
        <v>302</v>
      </c>
      <c r="E8149" s="4">
        <v>46138.0</v>
      </c>
      <c r="F8149" s="5">
        <v>12.0</v>
      </c>
      <c r="G8149" s="5">
        <v>795.0</v>
      </c>
      <c r="H8149" s="5">
        <v>9354.0</v>
      </c>
      <c r="I8149" s="1" t="s">
        <v>2</v>
      </c>
      <c r="J8149" s="1" t="s">
        <v>1245</v>
      </c>
      <c r="K8149" s="1" t="s">
        <v>28</v>
      </c>
      <c r="L8149" s="1" t="s">
        <v>5</v>
      </c>
      <c r="M8149" s="1" t="s">
        <v>6</v>
      </c>
      <c r="N8149" s="1" t="s">
        <v>1241</v>
      </c>
      <c r="O8149" s="6" t="s">
        <v>1241</v>
      </c>
    </row>
    <row r="8150">
      <c r="A8150" s="5">
        <v>3.260005E7</v>
      </c>
      <c r="B8150" s="2">
        <v>46142.0</v>
      </c>
      <c r="C8150" s="1" t="s">
        <v>1244</v>
      </c>
      <c r="D8150" s="3" t="s">
        <v>305</v>
      </c>
      <c r="E8150" s="4">
        <v>46138.0</v>
      </c>
      <c r="F8150" s="5">
        <v>12.0</v>
      </c>
      <c r="G8150" s="5">
        <v>795.0</v>
      </c>
      <c r="H8150" s="5">
        <v>9354.0</v>
      </c>
      <c r="I8150" s="1" t="s">
        <v>2</v>
      </c>
      <c r="J8150" s="1" t="s">
        <v>1245</v>
      </c>
      <c r="K8150" s="1" t="s">
        <v>28</v>
      </c>
      <c r="L8150" s="1" t="s">
        <v>5</v>
      </c>
      <c r="M8150" s="1" t="s">
        <v>6</v>
      </c>
      <c r="N8150" s="1" t="s">
        <v>1241</v>
      </c>
      <c r="O8150" s="6" t="s">
        <v>1241</v>
      </c>
    </row>
    <row r="8151">
      <c r="A8151" s="5">
        <v>3.260005E7</v>
      </c>
      <c r="B8151" s="2">
        <v>46142.0</v>
      </c>
      <c r="C8151" s="1" t="s">
        <v>1244</v>
      </c>
      <c r="D8151" s="3" t="s">
        <v>105</v>
      </c>
      <c r="E8151" s="4">
        <v>46138.0</v>
      </c>
      <c r="F8151" s="5">
        <v>9.0</v>
      </c>
      <c r="G8151" s="5">
        <v>583.0</v>
      </c>
      <c r="H8151" s="5">
        <v>5146.0</v>
      </c>
      <c r="I8151" s="1" t="s">
        <v>2</v>
      </c>
      <c r="J8151" s="1" t="s">
        <v>1245</v>
      </c>
      <c r="K8151" s="1" t="s">
        <v>28</v>
      </c>
      <c r="L8151" s="1" t="s">
        <v>5</v>
      </c>
      <c r="M8151" s="1" t="s">
        <v>6</v>
      </c>
      <c r="N8151" s="1" t="s">
        <v>1241</v>
      </c>
      <c r="O8151" s="6" t="s">
        <v>1241</v>
      </c>
    </row>
    <row r="8152">
      <c r="A8152" s="5">
        <v>3.260005E7</v>
      </c>
      <c r="B8152" s="2">
        <v>46142.0</v>
      </c>
      <c r="C8152" s="1" t="s">
        <v>1244</v>
      </c>
      <c r="D8152" s="3" t="s">
        <v>545</v>
      </c>
      <c r="E8152" s="4">
        <v>46138.0</v>
      </c>
      <c r="F8152" s="5">
        <v>8.0</v>
      </c>
      <c r="G8152" s="5">
        <v>583.0</v>
      </c>
      <c r="H8152" s="5">
        <v>4574.0</v>
      </c>
      <c r="I8152" s="1" t="s">
        <v>2</v>
      </c>
      <c r="J8152" s="1" t="s">
        <v>1245</v>
      </c>
      <c r="K8152" s="1" t="s">
        <v>28</v>
      </c>
      <c r="L8152" s="1" t="s">
        <v>5</v>
      </c>
      <c r="M8152" s="1" t="s">
        <v>6</v>
      </c>
      <c r="N8152" s="1" t="s">
        <v>1241</v>
      </c>
      <c r="O8152" s="6" t="s">
        <v>1241</v>
      </c>
    </row>
    <row r="8153">
      <c r="A8153" s="5">
        <v>3.260005E7</v>
      </c>
      <c r="B8153" s="2">
        <v>46142.0</v>
      </c>
      <c r="C8153" s="1" t="s">
        <v>1244</v>
      </c>
      <c r="D8153" s="3" t="s">
        <v>268</v>
      </c>
      <c r="E8153" s="4">
        <v>46138.0</v>
      </c>
      <c r="F8153" s="5">
        <v>24.0</v>
      </c>
      <c r="G8153" s="5">
        <v>703.0</v>
      </c>
      <c r="H8153" s="5">
        <v>16534.0</v>
      </c>
      <c r="I8153" s="1" t="s">
        <v>2</v>
      </c>
      <c r="J8153" s="1" t="s">
        <v>1245</v>
      </c>
      <c r="K8153" s="1" t="s">
        <v>28</v>
      </c>
      <c r="L8153" s="1" t="s">
        <v>5</v>
      </c>
      <c r="M8153" s="1" t="s">
        <v>6</v>
      </c>
      <c r="N8153" s="1" t="s">
        <v>1241</v>
      </c>
      <c r="O8153" s="6" t="s">
        <v>1241</v>
      </c>
    </row>
    <row r="8154">
      <c r="A8154" s="5">
        <v>1.2600905E7</v>
      </c>
      <c r="B8154" s="2">
        <v>46154.0</v>
      </c>
      <c r="C8154" s="1" t="s">
        <v>1094</v>
      </c>
      <c r="D8154" s="3" t="s">
        <v>50</v>
      </c>
      <c r="E8154" s="4">
        <v>46168.0</v>
      </c>
      <c r="F8154" s="5">
        <v>150.0</v>
      </c>
      <c r="G8154" s="5">
        <v>318.0</v>
      </c>
      <c r="H8154" s="5">
        <v>47706.0</v>
      </c>
      <c r="I8154" s="1" t="s">
        <v>26</v>
      </c>
      <c r="J8154" s="1" t="s">
        <v>224</v>
      </c>
      <c r="K8154" s="1" t="s">
        <v>111</v>
      </c>
      <c r="L8154" s="1" t="s">
        <v>5</v>
      </c>
      <c r="M8154" s="1" t="s">
        <v>29</v>
      </c>
      <c r="N8154" s="1" t="s">
        <v>1241</v>
      </c>
      <c r="O8154" s="6" t="s">
        <v>1241</v>
      </c>
    </row>
    <row r="8155">
      <c r="A8155" s="5">
        <v>1.2600906E7</v>
      </c>
      <c r="B8155" s="2">
        <v>46154.0</v>
      </c>
      <c r="C8155" s="1" t="s">
        <v>1094</v>
      </c>
      <c r="D8155" s="3" t="s">
        <v>246</v>
      </c>
      <c r="E8155" s="4">
        <v>46168.0</v>
      </c>
      <c r="F8155" s="5">
        <v>200.0</v>
      </c>
      <c r="G8155" s="5">
        <v>147.0</v>
      </c>
      <c r="H8155" s="5">
        <v>28854.0</v>
      </c>
      <c r="I8155" s="1" t="s">
        <v>26</v>
      </c>
      <c r="J8155" s="1" t="s">
        <v>224</v>
      </c>
      <c r="K8155" s="1" t="s">
        <v>111</v>
      </c>
      <c r="L8155" s="1" t="s">
        <v>5</v>
      </c>
      <c r="M8155" s="1" t="s">
        <v>29</v>
      </c>
      <c r="N8155" s="1" t="s">
        <v>1241</v>
      </c>
      <c r="O8155" s="6" t="s">
        <v>1241</v>
      </c>
    </row>
    <row r="8156">
      <c r="A8156" s="5">
        <v>1.2600906E7</v>
      </c>
      <c r="B8156" s="2">
        <v>46154.0</v>
      </c>
      <c r="C8156" s="1" t="s">
        <v>1094</v>
      </c>
      <c r="D8156" s="3" t="s">
        <v>48</v>
      </c>
      <c r="E8156" s="4">
        <v>46168.0</v>
      </c>
      <c r="F8156" s="5">
        <v>100.0</v>
      </c>
      <c r="G8156" s="5">
        <v>147.0</v>
      </c>
      <c r="H8156" s="5">
        <v>14429.0</v>
      </c>
      <c r="I8156" s="1" t="s">
        <v>26</v>
      </c>
      <c r="J8156" s="1" t="s">
        <v>224</v>
      </c>
      <c r="K8156" s="1" t="s">
        <v>111</v>
      </c>
      <c r="L8156" s="1" t="s">
        <v>5</v>
      </c>
      <c r="M8156" s="1" t="s">
        <v>29</v>
      </c>
      <c r="N8156" s="1" t="s">
        <v>1241</v>
      </c>
      <c r="O8156" s="6" t="s">
        <v>1241</v>
      </c>
    </row>
    <row r="8157">
      <c r="A8157" s="5">
        <v>1.2600906E7</v>
      </c>
      <c r="B8157" s="2">
        <v>46154.0</v>
      </c>
      <c r="C8157" s="1" t="s">
        <v>1094</v>
      </c>
      <c r="D8157" s="3" t="s">
        <v>247</v>
      </c>
      <c r="E8157" s="4">
        <v>46168.0</v>
      </c>
      <c r="F8157" s="5">
        <v>200.0</v>
      </c>
      <c r="G8157" s="5">
        <v>147.0</v>
      </c>
      <c r="H8157" s="5">
        <v>28854.0</v>
      </c>
      <c r="I8157" s="1" t="s">
        <v>26</v>
      </c>
      <c r="J8157" s="1" t="s">
        <v>224</v>
      </c>
      <c r="K8157" s="1" t="s">
        <v>111</v>
      </c>
      <c r="L8157" s="1" t="s">
        <v>5</v>
      </c>
      <c r="M8157" s="1" t="s">
        <v>29</v>
      </c>
      <c r="N8157" s="1" t="s">
        <v>1241</v>
      </c>
      <c r="O8157" s="6" t="s">
        <v>1241</v>
      </c>
    </row>
    <row r="8158">
      <c r="A8158" s="5">
        <v>3.2600058E7</v>
      </c>
      <c r="B8158" s="2">
        <v>46157.0</v>
      </c>
      <c r="C8158" s="1" t="s">
        <v>1046</v>
      </c>
      <c r="D8158" s="3" t="s">
        <v>106</v>
      </c>
      <c r="E8158" s="4">
        <v>46168.0</v>
      </c>
      <c r="F8158" s="5">
        <v>56.0</v>
      </c>
      <c r="G8158" s="5">
        <v>1242.0</v>
      </c>
      <c r="H8158" s="5">
        <v>68190.0</v>
      </c>
      <c r="I8158" s="1" t="s">
        <v>2</v>
      </c>
      <c r="J8158" s="1" t="s">
        <v>1246</v>
      </c>
      <c r="K8158" s="1" t="s">
        <v>13</v>
      </c>
      <c r="L8158" s="1" t="s">
        <v>5</v>
      </c>
      <c r="M8158" s="1" t="s">
        <v>6</v>
      </c>
      <c r="N8158" s="1" t="s">
        <v>1241</v>
      </c>
      <c r="O8158" s="6" t="s">
        <v>1241</v>
      </c>
    </row>
    <row r="8159">
      <c r="A8159" s="5">
        <v>1.2600955E7</v>
      </c>
      <c r="B8159" s="2">
        <v>46160.0</v>
      </c>
      <c r="C8159" s="1" t="s">
        <v>20</v>
      </c>
      <c r="D8159" s="7">
        <v>124.0</v>
      </c>
      <c r="E8159" s="4">
        <v>46168.0</v>
      </c>
      <c r="F8159" s="5">
        <v>138.0</v>
      </c>
      <c r="G8159" s="5">
        <v>140.0</v>
      </c>
      <c r="H8159" s="5">
        <v>18957.0</v>
      </c>
      <c r="I8159" s="1" t="s">
        <v>21</v>
      </c>
      <c r="J8159" s="1" t="s">
        <v>22</v>
      </c>
      <c r="K8159" s="1" t="s">
        <v>4</v>
      </c>
      <c r="L8159" s="1" t="s">
        <v>5</v>
      </c>
      <c r="M8159" s="1" t="s">
        <v>23</v>
      </c>
      <c r="N8159" s="1" t="s">
        <v>1241</v>
      </c>
      <c r="O8159" s="6" t="s">
        <v>1241</v>
      </c>
    </row>
    <row r="8160">
      <c r="A8160" s="5">
        <v>1.2600955E7</v>
      </c>
      <c r="B8160" s="2">
        <v>46160.0</v>
      </c>
      <c r="C8160" s="1" t="s">
        <v>20</v>
      </c>
      <c r="D8160" s="3" t="s">
        <v>1247</v>
      </c>
      <c r="E8160" s="4">
        <v>46168.0</v>
      </c>
      <c r="F8160" s="5">
        <v>500.0</v>
      </c>
      <c r="G8160" s="5">
        <v>44.0</v>
      </c>
      <c r="H8160" s="5">
        <v>21528.0</v>
      </c>
      <c r="I8160" s="1" t="s">
        <v>33</v>
      </c>
      <c r="J8160" s="1" t="s">
        <v>22</v>
      </c>
      <c r="K8160" s="1" t="s">
        <v>4</v>
      </c>
      <c r="L8160" s="1" t="s">
        <v>5</v>
      </c>
      <c r="M8160" s="1" t="s">
        <v>23</v>
      </c>
      <c r="N8160" s="1" t="s">
        <v>1241</v>
      </c>
      <c r="O8160" s="6" t="s">
        <v>1241</v>
      </c>
    </row>
    <row r="8161">
      <c r="A8161" s="5">
        <v>1.2600955E7</v>
      </c>
      <c r="B8161" s="2">
        <v>46160.0</v>
      </c>
      <c r="C8161" s="1" t="s">
        <v>20</v>
      </c>
      <c r="D8161" s="3" t="s">
        <v>1248</v>
      </c>
      <c r="E8161" s="4">
        <v>46168.0</v>
      </c>
      <c r="F8161" s="5">
        <v>500.0</v>
      </c>
      <c r="G8161" s="5">
        <v>50.0</v>
      </c>
      <c r="H8161" s="5">
        <v>24424.0</v>
      </c>
      <c r="I8161" s="1" t="s">
        <v>33</v>
      </c>
      <c r="J8161" s="1" t="s">
        <v>22</v>
      </c>
      <c r="K8161" s="1" t="s">
        <v>4</v>
      </c>
      <c r="L8161" s="1" t="s">
        <v>5</v>
      </c>
      <c r="M8161" s="1" t="s">
        <v>23</v>
      </c>
      <c r="N8161" s="1" t="s">
        <v>1241</v>
      </c>
      <c r="O8161" s="6" t="s">
        <v>1241</v>
      </c>
    </row>
    <row r="8162">
      <c r="A8162" s="5">
        <v>1.2600955E7</v>
      </c>
      <c r="B8162" s="2">
        <v>46160.0</v>
      </c>
      <c r="C8162" s="1" t="s">
        <v>20</v>
      </c>
      <c r="D8162" s="7">
        <v>144.0</v>
      </c>
      <c r="E8162" s="4">
        <v>46168.0</v>
      </c>
      <c r="F8162" s="5">
        <v>270.0</v>
      </c>
      <c r="G8162" s="5">
        <v>104.0</v>
      </c>
      <c r="H8162" s="5">
        <v>27436.0</v>
      </c>
      <c r="I8162" s="1" t="s">
        <v>21</v>
      </c>
      <c r="J8162" s="1" t="s">
        <v>22</v>
      </c>
      <c r="K8162" s="1" t="s">
        <v>4</v>
      </c>
      <c r="L8162" s="1" t="s">
        <v>5</v>
      </c>
      <c r="M8162" s="1" t="s">
        <v>23</v>
      </c>
      <c r="N8162" s="1" t="s">
        <v>1241</v>
      </c>
      <c r="O8162" s="6" t="s">
        <v>1241</v>
      </c>
    </row>
    <row r="8163">
      <c r="A8163" s="5">
        <v>1.2600955E7</v>
      </c>
      <c r="B8163" s="2">
        <v>46160.0</v>
      </c>
      <c r="C8163" s="1" t="s">
        <v>20</v>
      </c>
      <c r="D8163" s="7">
        <v>194.0</v>
      </c>
      <c r="E8163" s="4">
        <v>46168.0</v>
      </c>
      <c r="F8163" s="5">
        <v>56.0</v>
      </c>
      <c r="G8163" s="5">
        <v>148.0</v>
      </c>
      <c r="H8163" s="5">
        <v>8116.0</v>
      </c>
      <c r="I8163" s="1" t="s">
        <v>21</v>
      </c>
      <c r="J8163" s="1" t="s">
        <v>22</v>
      </c>
      <c r="K8163" s="1" t="s">
        <v>4</v>
      </c>
      <c r="L8163" s="1" t="s">
        <v>5</v>
      </c>
      <c r="M8163" s="1" t="s">
        <v>23</v>
      </c>
      <c r="N8163" s="1" t="s">
        <v>1241</v>
      </c>
      <c r="O8163" s="6" t="s">
        <v>1241</v>
      </c>
    </row>
    <row r="8164">
      <c r="A8164" s="5">
        <v>1.2600955E7</v>
      </c>
      <c r="B8164" s="2">
        <v>46160.0</v>
      </c>
      <c r="C8164" s="1" t="s">
        <v>20</v>
      </c>
      <c r="D8164" s="7">
        <v>145.0</v>
      </c>
      <c r="E8164" s="4">
        <v>46168.0</v>
      </c>
      <c r="F8164" s="5">
        <v>35.0</v>
      </c>
      <c r="G8164" s="5">
        <v>227.0</v>
      </c>
      <c r="H8164" s="5">
        <v>7773.0</v>
      </c>
      <c r="I8164" s="1" t="s">
        <v>21</v>
      </c>
      <c r="J8164" s="1" t="s">
        <v>22</v>
      </c>
      <c r="K8164" s="1" t="s">
        <v>4</v>
      </c>
      <c r="L8164" s="1" t="s">
        <v>5</v>
      </c>
      <c r="M8164" s="1" t="s">
        <v>23</v>
      </c>
      <c r="N8164" s="1" t="s">
        <v>1241</v>
      </c>
      <c r="O8164" s="6" t="s">
        <v>1241</v>
      </c>
    </row>
    <row r="8165">
      <c r="A8165" s="5">
        <v>1.2600956E7</v>
      </c>
      <c r="B8165" s="2">
        <v>46160.0</v>
      </c>
      <c r="C8165" s="1" t="s">
        <v>20</v>
      </c>
      <c r="D8165" s="3" t="s">
        <v>757</v>
      </c>
      <c r="E8165" s="4">
        <v>46168.0</v>
      </c>
      <c r="F8165" s="5">
        <v>30.0</v>
      </c>
      <c r="G8165" s="5">
        <v>321.0</v>
      </c>
      <c r="H8165" s="5">
        <v>9428.0</v>
      </c>
      <c r="I8165" s="1" t="s">
        <v>21</v>
      </c>
      <c r="J8165" s="1" t="s">
        <v>22</v>
      </c>
      <c r="K8165" s="1" t="s">
        <v>4</v>
      </c>
      <c r="L8165" s="1" t="s">
        <v>5</v>
      </c>
      <c r="M8165" s="1" t="s">
        <v>23</v>
      </c>
      <c r="N8165" s="1" t="s">
        <v>1241</v>
      </c>
      <c r="O8165" s="6" t="s">
        <v>1241</v>
      </c>
    </row>
    <row r="8166">
      <c r="A8166" s="5">
        <v>1.2600956E7</v>
      </c>
      <c r="B8166" s="2">
        <v>46160.0</v>
      </c>
      <c r="C8166" s="1" t="s">
        <v>20</v>
      </c>
      <c r="D8166" s="7">
        <v>186.0</v>
      </c>
      <c r="E8166" s="4">
        <v>46168.0</v>
      </c>
      <c r="F8166" s="5">
        <v>128.0</v>
      </c>
      <c r="G8166" s="5">
        <v>63.0</v>
      </c>
      <c r="H8166" s="5">
        <v>7949.0</v>
      </c>
      <c r="I8166" s="1" t="s">
        <v>21</v>
      </c>
      <c r="J8166" s="1" t="s">
        <v>22</v>
      </c>
      <c r="K8166" s="1" t="s">
        <v>4</v>
      </c>
      <c r="L8166" s="1" t="s">
        <v>5</v>
      </c>
      <c r="M8166" s="1" t="s">
        <v>23</v>
      </c>
      <c r="N8166" s="1" t="s">
        <v>1241</v>
      </c>
      <c r="O8166" s="6" t="s">
        <v>1241</v>
      </c>
    </row>
    <row r="8167">
      <c r="A8167" s="5">
        <v>1.2601011E7</v>
      </c>
      <c r="B8167" s="2">
        <v>46162.0</v>
      </c>
      <c r="C8167" s="1" t="s">
        <v>20</v>
      </c>
      <c r="D8167" s="7">
        <v>5310.0</v>
      </c>
      <c r="E8167" s="4">
        <v>46168.0</v>
      </c>
      <c r="F8167" s="5">
        <v>50.0</v>
      </c>
      <c r="G8167" s="5">
        <v>340.0</v>
      </c>
      <c r="H8167" s="5">
        <v>16681.0</v>
      </c>
      <c r="I8167" s="1" t="s">
        <v>61</v>
      </c>
      <c r="J8167" s="1" t="s">
        <v>22</v>
      </c>
      <c r="K8167" s="1" t="s">
        <v>4</v>
      </c>
      <c r="L8167" s="1" t="s">
        <v>5</v>
      </c>
      <c r="M8167" s="1" t="s">
        <v>29</v>
      </c>
      <c r="N8167" s="1" t="s">
        <v>1241</v>
      </c>
      <c r="O8167" s="6" t="s">
        <v>1241</v>
      </c>
    </row>
    <row r="8168">
      <c r="A8168" s="5">
        <v>1.2601011E7</v>
      </c>
      <c r="B8168" s="2">
        <v>46162.0</v>
      </c>
      <c r="C8168" s="1" t="s">
        <v>20</v>
      </c>
      <c r="D8168" s="7">
        <v>5308.0</v>
      </c>
      <c r="E8168" s="4">
        <v>46168.0</v>
      </c>
      <c r="F8168" s="5">
        <v>26.0</v>
      </c>
      <c r="G8168" s="5">
        <v>547.0</v>
      </c>
      <c r="H8168" s="5">
        <v>13949.0</v>
      </c>
      <c r="I8168" s="1" t="s">
        <v>61</v>
      </c>
      <c r="J8168" s="1" t="s">
        <v>22</v>
      </c>
      <c r="K8168" s="1" t="s">
        <v>4</v>
      </c>
      <c r="L8168" s="1" t="s">
        <v>5</v>
      </c>
      <c r="M8168" s="1" t="s">
        <v>29</v>
      </c>
      <c r="N8168" s="1" t="s">
        <v>1241</v>
      </c>
      <c r="O8168" s="6" t="s">
        <v>1241</v>
      </c>
    </row>
    <row r="8169">
      <c r="A8169" s="5">
        <v>1.2601011E7</v>
      </c>
      <c r="B8169" s="2">
        <v>46162.0</v>
      </c>
      <c r="C8169" s="1" t="s">
        <v>20</v>
      </c>
      <c r="D8169" s="7">
        <v>5355.0</v>
      </c>
      <c r="E8169" s="4">
        <v>46168.0</v>
      </c>
      <c r="F8169" s="5">
        <v>5.0</v>
      </c>
      <c r="G8169" s="5">
        <v>1536.0</v>
      </c>
      <c r="H8169" s="5">
        <v>7530.0</v>
      </c>
      <c r="I8169" s="1" t="s">
        <v>61</v>
      </c>
      <c r="J8169" s="1" t="s">
        <v>22</v>
      </c>
      <c r="K8169" s="1" t="s">
        <v>4</v>
      </c>
      <c r="L8169" s="1" t="s">
        <v>5</v>
      </c>
      <c r="M8169" s="1" t="s">
        <v>29</v>
      </c>
      <c r="N8169" s="1" t="s">
        <v>1241</v>
      </c>
      <c r="O8169" s="6" t="s">
        <v>1241</v>
      </c>
    </row>
    <row r="8170">
      <c r="A8170" s="5">
        <v>2.2600223E7</v>
      </c>
      <c r="B8170" s="2">
        <v>46162.0</v>
      </c>
      <c r="C8170" s="1" t="s">
        <v>1249</v>
      </c>
      <c r="D8170" s="3" t="s">
        <v>286</v>
      </c>
      <c r="E8170" s="4">
        <v>46168.0</v>
      </c>
      <c r="F8170" s="5">
        <v>144.0</v>
      </c>
      <c r="G8170" s="5">
        <v>73.0</v>
      </c>
      <c r="H8170" s="5">
        <v>10300.0</v>
      </c>
      <c r="I8170" s="1" t="s">
        <v>75</v>
      </c>
      <c r="J8170" s="1" t="s">
        <v>1250</v>
      </c>
      <c r="K8170" s="1" t="s">
        <v>111</v>
      </c>
      <c r="L8170" s="1" t="s">
        <v>5</v>
      </c>
      <c r="M8170" s="1" t="s">
        <v>6</v>
      </c>
      <c r="N8170" s="1" t="s">
        <v>1241</v>
      </c>
      <c r="O8170" s="6" t="s">
        <v>1241</v>
      </c>
    </row>
    <row r="8171">
      <c r="A8171" s="5">
        <v>2.2600223E7</v>
      </c>
      <c r="B8171" s="2">
        <v>46162.0</v>
      </c>
      <c r="C8171" s="1" t="s">
        <v>1249</v>
      </c>
      <c r="D8171" s="3" t="s">
        <v>294</v>
      </c>
      <c r="E8171" s="4">
        <v>46168.0</v>
      </c>
      <c r="F8171" s="5">
        <v>20.0</v>
      </c>
      <c r="G8171" s="5">
        <v>321.0</v>
      </c>
      <c r="H8171" s="5">
        <v>6297.0</v>
      </c>
      <c r="I8171" s="1" t="s">
        <v>75</v>
      </c>
      <c r="J8171" s="1" t="s">
        <v>1250</v>
      </c>
      <c r="K8171" s="1" t="s">
        <v>111</v>
      </c>
      <c r="L8171" s="1" t="s">
        <v>5</v>
      </c>
      <c r="M8171" s="1" t="s">
        <v>6</v>
      </c>
      <c r="N8171" s="1" t="s">
        <v>1241</v>
      </c>
      <c r="O8171" s="6" t="s">
        <v>1241</v>
      </c>
    </row>
    <row r="8172">
      <c r="A8172" s="5">
        <v>2.2600223E7</v>
      </c>
      <c r="B8172" s="2">
        <v>46162.0</v>
      </c>
      <c r="C8172" s="1" t="s">
        <v>1249</v>
      </c>
      <c r="D8172" s="3" t="s">
        <v>181</v>
      </c>
      <c r="E8172" s="4">
        <v>46168.0</v>
      </c>
      <c r="F8172" s="5">
        <v>600.0</v>
      </c>
      <c r="G8172" s="5">
        <v>6.0</v>
      </c>
      <c r="H8172" s="5">
        <v>3718.0</v>
      </c>
      <c r="I8172" s="1" t="s">
        <v>75</v>
      </c>
      <c r="J8172" s="1" t="s">
        <v>1250</v>
      </c>
      <c r="K8172" s="1" t="s">
        <v>111</v>
      </c>
      <c r="L8172" s="1" t="s">
        <v>5</v>
      </c>
      <c r="M8172" s="1" t="s">
        <v>6</v>
      </c>
      <c r="N8172" s="1" t="s">
        <v>1241</v>
      </c>
      <c r="O8172" s="6" t="s">
        <v>1241</v>
      </c>
    </row>
    <row r="8173">
      <c r="A8173" s="5">
        <v>2.2600223E7</v>
      </c>
      <c r="B8173" s="2">
        <v>46162.0</v>
      </c>
      <c r="C8173" s="1" t="s">
        <v>1249</v>
      </c>
      <c r="D8173" s="3" t="s">
        <v>462</v>
      </c>
      <c r="E8173" s="4">
        <v>46168.0</v>
      </c>
      <c r="F8173" s="5">
        <v>50.0</v>
      </c>
      <c r="G8173" s="5">
        <v>33.0</v>
      </c>
      <c r="H8173" s="5">
        <v>1640.0</v>
      </c>
      <c r="I8173" s="1" t="s">
        <v>125</v>
      </c>
      <c r="J8173" s="1" t="s">
        <v>1250</v>
      </c>
      <c r="K8173" s="1" t="s">
        <v>111</v>
      </c>
      <c r="L8173" s="1" t="s">
        <v>5</v>
      </c>
      <c r="M8173" s="1" t="s">
        <v>6</v>
      </c>
      <c r="N8173" s="1" t="s">
        <v>1241</v>
      </c>
      <c r="O8173" s="6" t="s">
        <v>1241</v>
      </c>
    </row>
    <row r="8174">
      <c r="A8174" s="5">
        <v>2.2600223E7</v>
      </c>
      <c r="B8174" s="2">
        <v>46162.0</v>
      </c>
      <c r="C8174" s="1" t="s">
        <v>1249</v>
      </c>
      <c r="D8174" s="3" t="s">
        <v>193</v>
      </c>
      <c r="E8174" s="4">
        <v>46168.0</v>
      </c>
      <c r="F8174" s="5">
        <v>600.0</v>
      </c>
      <c r="G8174" s="5">
        <v>10.0</v>
      </c>
      <c r="H8174" s="5">
        <v>6070.0</v>
      </c>
      <c r="I8174" s="1" t="s">
        <v>75</v>
      </c>
      <c r="J8174" s="1" t="s">
        <v>1250</v>
      </c>
      <c r="K8174" s="1" t="s">
        <v>111</v>
      </c>
      <c r="L8174" s="1" t="s">
        <v>5</v>
      </c>
      <c r="M8174" s="1" t="s">
        <v>6</v>
      </c>
      <c r="N8174" s="1" t="s">
        <v>1241</v>
      </c>
      <c r="O8174" s="6" t="s">
        <v>1241</v>
      </c>
    </row>
    <row r="8175">
      <c r="A8175" s="5">
        <v>2.2600223E7</v>
      </c>
      <c r="B8175" s="2">
        <v>46162.0</v>
      </c>
      <c r="C8175" s="1" t="s">
        <v>1249</v>
      </c>
      <c r="D8175" s="3" t="s">
        <v>78</v>
      </c>
      <c r="E8175" s="4">
        <v>46168.0</v>
      </c>
      <c r="F8175" s="5">
        <v>1600.0</v>
      </c>
      <c r="G8175" s="5">
        <v>7.0</v>
      </c>
      <c r="H8175" s="5">
        <v>11338.0</v>
      </c>
      <c r="I8175" s="1" t="s">
        <v>75</v>
      </c>
      <c r="J8175" s="1" t="s">
        <v>1250</v>
      </c>
      <c r="K8175" s="1" t="s">
        <v>111</v>
      </c>
      <c r="L8175" s="1" t="s">
        <v>5</v>
      </c>
      <c r="M8175" s="1" t="s">
        <v>6</v>
      </c>
      <c r="N8175" s="1" t="s">
        <v>1241</v>
      </c>
      <c r="O8175" s="6" t="s">
        <v>1241</v>
      </c>
    </row>
    <row r="8176">
      <c r="A8176" s="5">
        <v>2.2600223E7</v>
      </c>
      <c r="B8176" s="2">
        <v>46162.0</v>
      </c>
      <c r="C8176" s="1" t="s">
        <v>1249</v>
      </c>
      <c r="D8176" s="3" t="s">
        <v>172</v>
      </c>
      <c r="E8176" s="4">
        <v>46168.0</v>
      </c>
      <c r="F8176" s="5">
        <v>96.0</v>
      </c>
      <c r="G8176" s="5">
        <v>121.0</v>
      </c>
      <c r="H8176" s="5">
        <v>11419.0</v>
      </c>
      <c r="I8176" s="1" t="s">
        <v>75</v>
      </c>
      <c r="J8176" s="1" t="s">
        <v>1250</v>
      </c>
      <c r="K8176" s="1" t="s">
        <v>111</v>
      </c>
      <c r="L8176" s="1" t="s">
        <v>5</v>
      </c>
      <c r="M8176" s="1" t="s">
        <v>6</v>
      </c>
      <c r="N8176" s="1" t="s">
        <v>1241</v>
      </c>
      <c r="O8176" s="6" t="s">
        <v>1241</v>
      </c>
    </row>
    <row r="8177">
      <c r="A8177" s="5">
        <v>2.2600223E7</v>
      </c>
      <c r="B8177" s="2">
        <v>46162.0</v>
      </c>
      <c r="C8177" s="1" t="s">
        <v>1249</v>
      </c>
      <c r="D8177" s="3" t="s">
        <v>133</v>
      </c>
      <c r="E8177" s="4">
        <v>46168.0</v>
      </c>
      <c r="F8177" s="5">
        <v>30.0</v>
      </c>
      <c r="G8177" s="5">
        <v>46.0</v>
      </c>
      <c r="H8177" s="5">
        <v>1348.0</v>
      </c>
      <c r="I8177" s="1" t="s">
        <v>125</v>
      </c>
      <c r="J8177" s="1" t="s">
        <v>1250</v>
      </c>
      <c r="K8177" s="1" t="s">
        <v>111</v>
      </c>
      <c r="L8177" s="1" t="s">
        <v>5</v>
      </c>
      <c r="M8177" s="1" t="s">
        <v>6</v>
      </c>
      <c r="N8177" s="1" t="s">
        <v>1241</v>
      </c>
      <c r="O8177" s="6" t="s">
        <v>1241</v>
      </c>
    </row>
    <row r="8178">
      <c r="A8178" s="5">
        <v>2.2600223E7</v>
      </c>
      <c r="B8178" s="2">
        <v>46162.0</v>
      </c>
      <c r="C8178" s="1" t="s">
        <v>1249</v>
      </c>
      <c r="D8178" s="3" t="s">
        <v>85</v>
      </c>
      <c r="E8178" s="4">
        <v>46168.0</v>
      </c>
      <c r="F8178" s="5">
        <v>400.0</v>
      </c>
      <c r="G8178" s="5">
        <v>14.0</v>
      </c>
      <c r="H8178" s="5">
        <v>5674.0</v>
      </c>
      <c r="I8178" s="1" t="s">
        <v>75</v>
      </c>
      <c r="J8178" s="1" t="s">
        <v>1250</v>
      </c>
      <c r="K8178" s="1" t="s">
        <v>111</v>
      </c>
      <c r="L8178" s="1" t="s">
        <v>5</v>
      </c>
      <c r="M8178" s="1" t="s">
        <v>6</v>
      </c>
      <c r="N8178" s="1" t="s">
        <v>1241</v>
      </c>
      <c r="O8178" s="6" t="s">
        <v>1241</v>
      </c>
    </row>
    <row r="8179">
      <c r="A8179" s="5">
        <v>2.2600223E7</v>
      </c>
      <c r="B8179" s="2">
        <v>46162.0</v>
      </c>
      <c r="C8179" s="1" t="s">
        <v>1249</v>
      </c>
      <c r="D8179" s="3" t="s">
        <v>501</v>
      </c>
      <c r="E8179" s="4">
        <v>46168.0</v>
      </c>
      <c r="F8179" s="5">
        <v>400.0</v>
      </c>
      <c r="G8179" s="5">
        <v>7.0</v>
      </c>
      <c r="H8179" s="5">
        <v>2741.0</v>
      </c>
      <c r="I8179" s="1" t="s">
        <v>71</v>
      </c>
      <c r="J8179" s="1" t="s">
        <v>1250</v>
      </c>
      <c r="K8179" s="1" t="s">
        <v>111</v>
      </c>
      <c r="L8179" s="1" t="s">
        <v>5</v>
      </c>
      <c r="M8179" s="1" t="s">
        <v>6</v>
      </c>
      <c r="N8179" s="1" t="s">
        <v>1241</v>
      </c>
      <c r="O8179" s="6" t="s">
        <v>1241</v>
      </c>
    </row>
    <row r="8180">
      <c r="A8180" s="5">
        <v>2.2600223E7</v>
      </c>
      <c r="B8180" s="2">
        <v>46162.0</v>
      </c>
      <c r="C8180" s="1" t="s">
        <v>1249</v>
      </c>
      <c r="D8180" s="3" t="s">
        <v>160</v>
      </c>
      <c r="E8180" s="4">
        <v>46168.0</v>
      </c>
      <c r="F8180" s="5">
        <v>150.0</v>
      </c>
      <c r="G8180" s="5">
        <v>70.0</v>
      </c>
      <c r="H8180" s="5">
        <v>10308.0</v>
      </c>
      <c r="I8180" s="1" t="s">
        <v>75</v>
      </c>
      <c r="J8180" s="1" t="s">
        <v>1250</v>
      </c>
      <c r="K8180" s="1" t="s">
        <v>111</v>
      </c>
      <c r="L8180" s="1" t="s">
        <v>5</v>
      </c>
      <c r="M8180" s="1" t="s">
        <v>6</v>
      </c>
      <c r="N8180" s="1" t="s">
        <v>1241</v>
      </c>
      <c r="O8180" s="6" t="s">
        <v>1241</v>
      </c>
    </row>
    <row r="8181">
      <c r="A8181" s="5">
        <v>2.2600223E7</v>
      </c>
      <c r="B8181" s="2">
        <v>46162.0</v>
      </c>
      <c r="C8181" s="1" t="s">
        <v>1249</v>
      </c>
      <c r="D8181" s="3" t="s">
        <v>740</v>
      </c>
      <c r="E8181" s="4">
        <v>46168.0</v>
      </c>
      <c r="F8181" s="5">
        <v>30.0</v>
      </c>
      <c r="G8181" s="5">
        <v>43.0</v>
      </c>
      <c r="H8181" s="5">
        <v>1259.0</v>
      </c>
      <c r="I8181" s="1" t="s">
        <v>125</v>
      </c>
      <c r="J8181" s="1" t="s">
        <v>1250</v>
      </c>
      <c r="K8181" s="1" t="s">
        <v>111</v>
      </c>
      <c r="L8181" s="1" t="s">
        <v>5</v>
      </c>
      <c r="M8181" s="1" t="s">
        <v>6</v>
      </c>
      <c r="N8181" s="1" t="s">
        <v>1241</v>
      </c>
      <c r="O8181" s="6" t="s">
        <v>1241</v>
      </c>
    </row>
    <row r="8182">
      <c r="A8182" s="5">
        <v>2.2600223E7</v>
      </c>
      <c r="B8182" s="2">
        <v>46162.0</v>
      </c>
      <c r="C8182" s="1" t="s">
        <v>1249</v>
      </c>
      <c r="D8182" s="3" t="s">
        <v>487</v>
      </c>
      <c r="E8182" s="4">
        <v>46168.0</v>
      </c>
      <c r="F8182" s="5">
        <v>600.0</v>
      </c>
      <c r="G8182" s="5">
        <v>6.0</v>
      </c>
      <c r="H8182" s="5">
        <v>3271.0</v>
      </c>
      <c r="I8182" s="1" t="s">
        <v>71</v>
      </c>
      <c r="J8182" s="1" t="s">
        <v>1250</v>
      </c>
      <c r="K8182" s="1" t="s">
        <v>111</v>
      </c>
      <c r="L8182" s="1" t="s">
        <v>5</v>
      </c>
      <c r="M8182" s="1" t="s">
        <v>6</v>
      </c>
      <c r="N8182" s="1" t="s">
        <v>1241</v>
      </c>
      <c r="O8182" s="6" t="s">
        <v>1241</v>
      </c>
    </row>
    <row r="8183">
      <c r="A8183" s="5">
        <v>2.2600223E7</v>
      </c>
      <c r="B8183" s="2">
        <v>46162.0</v>
      </c>
      <c r="C8183" s="1" t="s">
        <v>1249</v>
      </c>
      <c r="D8183" s="3" t="s">
        <v>138</v>
      </c>
      <c r="E8183" s="4">
        <v>46168.0</v>
      </c>
      <c r="F8183" s="5">
        <v>20.0</v>
      </c>
      <c r="G8183" s="5">
        <v>66.0</v>
      </c>
      <c r="H8183" s="5">
        <v>1286.0</v>
      </c>
      <c r="I8183" s="1" t="s">
        <v>125</v>
      </c>
      <c r="J8183" s="1" t="s">
        <v>1250</v>
      </c>
      <c r="K8183" s="1" t="s">
        <v>111</v>
      </c>
      <c r="L8183" s="1" t="s">
        <v>5</v>
      </c>
      <c r="M8183" s="1" t="s">
        <v>6</v>
      </c>
      <c r="N8183" s="1" t="s">
        <v>1241</v>
      </c>
      <c r="O8183" s="6" t="s">
        <v>1241</v>
      </c>
    </row>
    <row r="8184">
      <c r="A8184" s="5">
        <v>2.2600223E7</v>
      </c>
      <c r="B8184" s="2">
        <v>46162.0</v>
      </c>
      <c r="C8184" s="1" t="s">
        <v>1249</v>
      </c>
      <c r="D8184" s="3" t="s">
        <v>480</v>
      </c>
      <c r="E8184" s="4">
        <v>46168.0</v>
      </c>
      <c r="F8184" s="5">
        <v>100.0</v>
      </c>
      <c r="G8184" s="5">
        <v>61.0</v>
      </c>
      <c r="H8184" s="5">
        <v>6026.0</v>
      </c>
      <c r="I8184" s="1" t="s">
        <v>75</v>
      </c>
      <c r="J8184" s="1" t="s">
        <v>1250</v>
      </c>
      <c r="K8184" s="1" t="s">
        <v>111</v>
      </c>
      <c r="L8184" s="1" t="s">
        <v>5</v>
      </c>
      <c r="M8184" s="1" t="s">
        <v>6</v>
      </c>
      <c r="N8184" s="1" t="s">
        <v>1241</v>
      </c>
      <c r="O8184" s="6" t="s">
        <v>1241</v>
      </c>
    </row>
    <row r="8185">
      <c r="A8185" s="5">
        <v>2.2600223E7</v>
      </c>
      <c r="B8185" s="2">
        <v>46162.0</v>
      </c>
      <c r="C8185" s="1" t="s">
        <v>1249</v>
      </c>
      <c r="D8185" s="3" t="s">
        <v>183</v>
      </c>
      <c r="E8185" s="4">
        <v>46168.0</v>
      </c>
      <c r="F8185" s="5">
        <v>200.0</v>
      </c>
      <c r="G8185" s="5">
        <v>10.0</v>
      </c>
      <c r="H8185" s="5">
        <v>1981.0</v>
      </c>
      <c r="I8185" s="1" t="s">
        <v>75</v>
      </c>
      <c r="J8185" s="1" t="s">
        <v>1250</v>
      </c>
      <c r="K8185" s="1" t="s">
        <v>111</v>
      </c>
      <c r="L8185" s="1" t="s">
        <v>5</v>
      </c>
      <c r="M8185" s="1" t="s">
        <v>6</v>
      </c>
      <c r="N8185" s="1" t="s">
        <v>1241</v>
      </c>
      <c r="O8185" s="6" t="s">
        <v>1241</v>
      </c>
    </row>
    <row r="8186">
      <c r="A8186" s="5">
        <v>2.2600223E7</v>
      </c>
      <c r="B8186" s="2">
        <v>46162.0</v>
      </c>
      <c r="C8186" s="1" t="s">
        <v>1249</v>
      </c>
      <c r="D8186" s="3" t="s">
        <v>504</v>
      </c>
      <c r="E8186" s="4">
        <v>46168.0</v>
      </c>
      <c r="F8186" s="5">
        <v>108.0</v>
      </c>
      <c r="G8186" s="5">
        <v>28.0</v>
      </c>
      <c r="H8186" s="5">
        <v>2947.0</v>
      </c>
      <c r="I8186" s="1" t="s">
        <v>71</v>
      </c>
      <c r="J8186" s="1" t="s">
        <v>1250</v>
      </c>
      <c r="K8186" s="1" t="s">
        <v>111</v>
      </c>
      <c r="L8186" s="1" t="s">
        <v>5</v>
      </c>
      <c r="M8186" s="1" t="s">
        <v>6</v>
      </c>
      <c r="N8186" s="1" t="s">
        <v>1241</v>
      </c>
      <c r="O8186" s="6" t="s">
        <v>1241</v>
      </c>
    </row>
    <row r="8187">
      <c r="A8187" s="5">
        <v>2.2600223E7</v>
      </c>
      <c r="B8187" s="2">
        <v>46162.0</v>
      </c>
      <c r="C8187" s="1" t="s">
        <v>1249</v>
      </c>
      <c r="D8187" s="3" t="s">
        <v>191</v>
      </c>
      <c r="E8187" s="4">
        <v>46168.0</v>
      </c>
      <c r="F8187" s="5">
        <v>500.0</v>
      </c>
      <c r="G8187" s="5">
        <v>12.0</v>
      </c>
      <c r="H8187" s="5">
        <v>5774.0</v>
      </c>
      <c r="I8187" s="1" t="s">
        <v>75</v>
      </c>
      <c r="J8187" s="1" t="s">
        <v>1250</v>
      </c>
      <c r="K8187" s="1" t="s">
        <v>111</v>
      </c>
      <c r="L8187" s="1" t="s">
        <v>5</v>
      </c>
      <c r="M8187" s="1" t="s">
        <v>6</v>
      </c>
      <c r="N8187" s="1" t="s">
        <v>1241</v>
      </c>
      <c r="O8187" s="6" t="s">
        <v>1241</v>
      </c>
    </row>
    <row r="8188">
      <c r="A8188" s="5">
        <v>2.2600223E7</v>
      </c>
      <c r="B8188" s="2">
        <v>46162.0</v>
      </c>
      <c r="C8188" s="1" t="s">
        <v>1249</v>
      </c>
      <c r="D8188" s="3" t="s">
        <v>446</v>
      </c>
      <c r="E8188" s="4">
        <v>46168.0</v>
      </c>
      <c r="F8188" s="5">
        <v>40.0</v>
      </c>
      <c r="G8188" s="5">
        <v>72.0</v>
      </c>
      <c r="H8188" s="5">
        <v>2809.0</v>
      </c>
      <c r="I8188" s="1" t="s">
        <v>125</v>
      </c>
      <c r="J8188" s="1" t="s">
        <v>1250</v>
      </c>
      <c r="K8188" s="1" t="s">
        <v>111</v>
      </c>
      <c r="L8188" s="1" t="s">
        <v>5</v>
      </c>
      <c r="M8188" s="1" t="s">
        <v>6</v>
      </c>
      <c r="N8188" s="1" t="s">
        <v>1241</v>
      </c>
      <c r="O8188" s="6" t="s">
        <v>1241</v>
      </c>
    </row>
    <row r="8189">
      <c r="A8189" s="5">
        <v>2.2600223E7</v>
      </c>
      <c r="B8189" s="2">
        <v>46162.0</v>
      </c>
      <c r="C8189" s="1" t="s">
        <v>1249</v>
      </c>
      <c r="D8189" s="3" t="s">
        <v>79</v>
      </c>
      <c r="E8189" s="4">
        <v>46168.0</v>
      </c>
      <c r="F8189" s="5">
        <v>600.0</v>
      </c>
      <c r="G8189" s="5">
        <v>36.0</v>
      </c>
      <c r="H8189" s="5">
        <v>21375.0</v>
      </c>
      <c r="I8189" s="1" t="s">
        <v>75</v>
      </c>
      <c r="J8189" s="1" t="s">
        <v>1250</v>
      </c>
      <c r="K8189" s="1" t="s">
        <v>111</v>
      </c>
      <c r="L8189" s="1" t="s">
        <v>5</v>
      </c>
      <c r="M8189" s="1" t="s">
        <v>6</v>
      </c>
      <c r="N8189" s="1" t="s">
        <v>1241</v>
      </c>
      <c r="O8189" s="6" t="s">
        <v>1241</v>
      </c>
    </row>
    <row r="8190">
      <c r="A8190" s="5">
        <v>2.2600223E7</v>
      </c>
      <c r="B8190" s="2">
        <v>46162.0</v>
      </c>
      <c r="C8190" s="1" t="s">
        <v>1249</v>
      </c>
      <c r="D8190" s="3" t="s">
        <v>154</v>
      </c>
      <c r="E8190" s="4">
        <v>46168.0</v>
      </c>
      <c r="F8190" s="5">
        <v>300.0</v>
      </c>
      <c r="G8190" s="5">
        <v>19.0</v>
      </c>
      <c r="H8190" s="5">
        <v>5549.0</v>
      </c>
      <c r="I8190" s="1" t="s">
        <v>75</v>
      </c>
      <c r="J8190" s="1" t="s">
        <v>1250</v>
      </c>
      <c r="K8190" s="1" t="s">
        <v>111</v>
      </c>
      <c r="L8190" s="1" t="s">
        <v>5</v>
      </c>
      <c r="M8190" s="1" t="s">
        <v>6</v>
      </c>
      <c r="N8190" s="1" t="s">
        <v>1241</v>
      </c>
      <c r="O8190" s="6" t="s">
        <v>1241</v>
      </c>
    </row>
    <row r="8191">
      <c r="A8191" s="5">
        <v>2.2600223E7</v>
      </c>
      <c r="B8191" s="2">
        <v>46162.0</v>
      </c>
      <c r="C8191" s="1" t="s">
        <v>1249</v>
      </c>
      <c r="D8191" s="3" t="s">
        <v>187</v>
      </c>
      <c r="E8191" s="4">
        <v>46168.0</v>
      </c>
      <c r="F8191" s="5">
        <v>825.0</v>
      </c>
      <c r="G8191" s="5">
        <v>128.0</v>
      </c>
      <c r="H8191" s="5">
        <v>103368.08</v>
      </c>
      <c r="I8191" s="1" t="s">
        <v>75</v>
      </c>
      <c r="J8191" s="1" t="s">
        <v>1250</v>
      </c>
      <c r="K8191" s="1" t="s">
        <v>111</v>
      </c>
      <c r="L8191" s="1" t="s">
        <v>5</v>
      </c>
      <c r="M8191" s="1" t="s">
        <v>6</v>
      </c>
      <c r="N8191" s="1" t="s">
        <v>1241</v>
      </c>
      <c r="O8191" s="6" t="s">
        <v>1241</v>
      </c>
    </row>
    <row r="8192">
      <c r="A8192" s="5">
        <v>2.2600223E7</v>
      </c>
      <c r="B8192" s="2">
        <v>46162.0</v>
      </c>
      <c r="C8192" s="1" t="s">
        <v>1249</v>
      </c>
      <c r="D8192" s="3" t="s">
        <v>145</v>
      </c>
      <c r="E8192" s="4">
        <v>46168.0</v>
      </c>
      <c r="F8192" s="5">
        <v>36.0</v>
      </c>
      <c r="G8192" s="5">
        <v>103.0</v>
      </c>
      <c r="H8192" s="5">
        <v>3644.0</v>
      </c>
      <c r="I8192" s="1" t="s">
        <v>125</v>
      </c>
      <c r="J8192" s="1" t="s">
        <v>1250</v>
      </c>
      <c r="K8192" s="1" t="s">
        <v>111</v>
      </c>
      <c r="L8192" s="1" t="s">
        <v>5</v>
      </c>
      <c r="M8192" s="1" t="s">
        <v>6</v>
      </c>
      <c r="N8192" s="1" t="s">
        <v>1241</v>
      </c>
      <c r="O8192" s="6" t="s">
        <v>1241</v>
      </c>
    </row>
    <row r="8193">
      <c r="A8193" s="5">
        <v>2.2600223E7</v>
      </c>
      <c r="B8193" s="2">
        <v>46162.0</v>
      </c>
      <c r="C8193" s="1" t="s">
        <v>1249</v>
      </c>
      <c r="D8193" s="3" t="s">
        <v>277</v>
      </c>
      <c r="E8193" s="4">
        <v>46168.0</v>
      </c>
      <c r="F8193" s="5">
        <v>200.0</v>
      </c>
      <c r="G8193" s="5">
        <v>42.0</v>
      </c>
      <c r="H8193" s="5">
        <v>8290.0</v>
      </c>
      <c r="I8193" s="1" t="s">
        <v>75</v>
      </c>
      <c r="J8193" s="1" t="s">
        <v>1250</v>
      </c>
      <c r="K8193" s="1" t="s">
        <v>111</v>
      </c>
      <c r="L8193" s="1" t="s">
        <v>5</v>
      </c>
      <c r="M8193" s="1" t="s">
        <v>6</v>
      </c>
      <c r="N8193" s="1" t="s">
        <v>1241</v>
      </c>
      <c r="O8193" s="6" t="s">
        <v>1241</v>
      </c>
    </row>
    <row r="8194">
      <c r="A8194" s="5">
        <v>2.2600223E7</v>
      </c>
      <c r="B8194" s="2">
        <v>46162.0</v>
      </c>
      <c r="C8194" s="1" t="s">
        <v>1249</v>
      </c>
      <c r="D8194" s="3" t="s">
        <v>655</v>
      </c>
      <c r="E8194" s="4">
        <v>46168.0</v>
      </c>
      <c r="F8194" s="5">
        <v>20.0</v>
      </c>
      <c r="G8194" s="5">
        <v>398.0</v>
      </c>
      <c r="H8194" s="5">
        <v>7798.0</v>
      </c>
      <c r="I8194" s="1" t="s">
        <v>127</v>
      </c>
      <c r="J8194" s="1" t="s">
        <v>1250</v>
      </c>
      <c r="K8194" s="1" t="s">
        <v>111</v>
      </c>
      <c r="L8194" s="1" t="s">
        <v>5</v>
      </c>
      <c r="M8194" s="1" t="s">
        <v>6</v>
      </c>
      <c r="N8194" s="1" t="s">
        <v>1241</v>
      </c>
      <c r="O8194" s="6" t="s">
        <v>1241</v>
      </c>
    </row>
    <row r="8195">
      <c r="A8195" s="5">
        <v>2.2600223E7</v>
      </c>
      <c r="B8195" s="2">
        <v>46162.0</v>
      </c>
      <c r="C8195" s="1" t="s">
        <v>1249</v>
      </c>
      <c r="D8195" s="3" t="s">
        <v>283</v>
      </c>
      <c r="E8195" s="4">
        <v>46168.0</v>
      </c>
      <c r="F8195" s="5">
        <v>200.0</v>
      </c>
      <c r="G8195" s="5">
        <v>34.0</v>
      </c>
      <c r="H8195" s="5">
        <v>6614.0</v>
      </c>
      <c r="I8195" s="1" t="s">
        <v>75</v>
      </c>
      <c r="J8195" s="1" t="s">
        <v>1250</v>
      </c>
      <c r="K8195" s="1" t="s">
        <v>111</v>
      </c>
      <c r="L8195" s="1" t="s">
        <v>5</v>
      </c>
      <c r="M8195" s="1" t="s">
        <v>6</v>
      </c>
      <c r="N8195" s="1" t="s">
        <v>1241</v>
      </c>
      <c r="O8195" s="6" t="s">
        <v>1241</v>
      </c>
    </row>
    <row r="8196">
      <c r="A8196" s="5">
        <v>2.2600223E7</v>
      </c>
      <c r="B8196" s="2">
        <v>46162.0</v>
      </c>
      <c r="C8196" s="1" t="s">
        <v>1249</v>
      </c>
      <c r="D8196" s="3" t="s">
        <v>290</v>
      </c>
      <c r="E8196" s="4">
        <v>46168.0</v>
      </c>
      <c r="F8196" s="5">
        <v>150.0</v>
      </c>
      <c r="G8196" s="5">
        <v>34.0</v>
      </c>
      <c r="H8196" s="5">
        <v>5024.0</v>
      </c>
      <c r="I8196" s="1" t="s">
        <v>75</v>
      </c>
      <c r="J8196" s="1" t="s">
        <v>1250</v>
      </c>
      <c r="K8196" s="1" t="s">
        <v>111</v>
      </c>
      <c r="L8196" s="1" t="s">
        <v>5</v>
      </c>
      <c r="M8196" s="1" t="s">
        <v>6</v>
      </c>
      <c r="N8196" s="1" t="s">
        <v>1241</v>
      </c>
      <c r="O8196" s="6" t="s">
        <v>1241</v>
      </c>
    </row>
    <row r="8197">
      <c r="A8197" s="5">
        <v>2.2600223E7</v>
      </c>
      <c r="B8197" s="2">
        <v>46162.0</v>
      </c>
      <c r="C8197" s="1" t="s">
        <v>1249</v>
      </c>
      <c r="D8197" s="3" t="s">
        <v>1162</v>
      </c>
      <c r="E8197" s="4">
        <v>46168.0</v>
      </c>
      <c r="F8197" s="5">
        <v>10.0</v>
      </c>
      <c r="G8197" s="5">
        <v>170.0</v>
      </c>
      <c r="H8197" s="5">
        <v>1669.0</v>
      </c>
      <c r="I8197" s="1" t="s">
        <v>127</v>
      </c>
      <c r="J8197" s="1" t="s">
        <v>1250</v>
      </c>
      <c r="K8197" s="1" t="s">
        <v>111</v>
      </c>
      <c r="L8197" s="1" t="s">
        <v>5</v>
      </c>
      <c r="M8197" s="1" t="s">
        <v>6</v>
      </c>
      <c r="N8197" s="1" t="s">
        <v>1241</v>
      </c>
      <c r="O8197" s="6" t="s">
        <v>1241</v>
      </c>
    </row>
    <row r="8198">
      <c r="A8198" s="5">
        <v>2.2600223E7</v>
      </c>
      <c r="B8198" s="2">
        <v>46162.0</v>
      </c>
      <c r="C8198" s="1" t="s">
        <v>1249</v>
      </c>
      <c r="D8198" s="3" t="s">
        <v>158</v>
      </c>
      <c r="E8198" s="4">
        <v>46168.0</v>
      </c>
      <c r="F8198" s="5">
        <v>300.0</v>
      </c>
      <c r="G8198" s="5">
        <v>207.0</v>
      </c>
      <c r="H8198" s="5">
        <v>60818.0</v>
      </c>
      <c r="I8198" s="1" t="s">
        <v>75</v>
      </c>
      <c r="J8198" s="1" t="s">
        <v>1250</v>
      </c>
      <c r="K8198" s="1" t="s">
        <v>111</v>
      </c>
      <c r="L8198" s="1" t="s">
        <v>5</v>
      </c>
      <c r="M8198" s="1" t="s">
        <v>6</v>
      </c>
      <c r="N8198" s="1" t="s">
        <v>1241</v>
      </c>
      <c r="O8198" s="6" t="s">
        <v>1241</v>
      </c>
    </row>
    <row r="8199">
      <c r="A8199" s="5">
        <v>2.2600224E7</v>
      </c>
      <c r="B8199" s="2">
        <v>46162.0</v>
      </c>
      <c r="C8199" s="1" t="s">
        <v>1249</v>
      </c>
      <c r="D8199" s="3" t="s">
        <v>1251</v>
      </c>
      <c r="E8199" s="4">
        <v>46168.0</v>
      </c>
      <c r="F8199" s="5">
        <v>80.0</v>
      </c>
      <c r="G8199" s="5">
        <v>720.0</v>
      </c>
      <c r="H8199" s="5">
        <v>56445.0</v>
      </c>
      <c r="I8199" s="1" t="s">
        <v>127</v>
      </c>
      <c r="J8199" s="1" t="s">
        <v>1250</v>
      </c>
      <c r="K8199" s="1" t="s">
        <v>111</v>
      </c>
      <c r="L8199" s="1" t="s">
        <v>5</v>
      </c>
      <c r="M8199" s="1" t="s">
        <v>6</v>
      </c>
      <c r="N8199" s="1" t="s">
        <v>1241</v>
      </c>
      <c r="O8199" s="6" t="s">
        <v>1241</v>
      </c>
    </row>
    <row r="8200">
      <c r="A8200" s="5">
        <v>2.2600224E7</v>
      </c>
      <c r="B8200" s="2">
        <v>46162.0</v>
      </c>
      <c r="C8200" s="1" t="s">
        <v>1249</v>
      </c>
      <c r="D8200" s="3" t="s">
        <v>1252</v>
      </c>
      <c r="E8200" s="4">
        <v>46168.0</v>
      </c>
      <c r="F8200" s="5">
        <v>50.0</v>
      </c>
      <c r="G8200" s="5">
        <v>720.0</v>
      </c>
      <c r="H8200" s="5">
        <v>35279.0</v>
      </c>
      <c r="I8200" s="1" t="s">
        <v>127</v>
      </c>
      <c r="J8200" s="1" t="s">
        <v>1250</v>
      </c>
      <c r="K8200" s="1" t="s">
        <v>111</v>
      </c>
      <c r="L8200" s="1" t="s">
        <v>5</v>
      </c>
      <c r="M8200" s="1" t="s">
        <v>6</v>
      </c>
      <c r="N8200" s="1" t="s">
        <v>1241</v>
      </c>
      <c r="O8200" s="6" t="s">
        <v>1241</v>
      </c>
    </row>
    <row r="8201">
      <c r="A8201" s="5">
        <v>2.2600224E7</v>
      </c>
      <c r="B8201" s="2">
        <v>46162.0</v>
      </c>
      <c r="C8201" s="1" t="s">
        <v>1249</v>
      </c>
      <c r="D8201" s="3" t="s">
        <v>1253</v>
      </c>
      <c r="E8201" s="4">
        <v>46168.0</v>
      </c>
      <c r="F8201" s="5">
        <v>50.0</v>
      </c>
      <c r="G8201" s="5">
        <v>1000.0</v>
      </c>
      <c r="H8201" s="5">
        <v>48998.0</v>
      </c>
      <c r="I8201" s="1" t="s">
        <v>127</v>
      </c>
      <c r="J8201" s="1" t="s">
        <v>1250</v>
      </c>
      <c r="K8201" s="1" t="s">
        <v>111</v>
      </c>
      <c r="L8201" s="1" t="s">
        <v>5</v>
      </c>
      <c r="M8201" s="1" t="s">
        <v>6</v>
      </c>
      <c r="N8201" s="1" t="s">
        <v>1241</v>
      </c>
      <c r="O8201" s="6" t="s">
        <v>1241</v>
      </c>
    </row>
    <row r="8202">
      <c r="A8202" s="5">
        <v>2.2600224E7</v>
      </c>
      <c r="B8202" s="2">
        <v>46162.0</v>
      </c>
      <c r="C8202" s="1" t="s">
        <v>1249</v>
      </c>
      <c r="D8202" s="3" t="s">
        <v>727</v>
      </c>
      <c r="E8202" s="4">
        <v>46168.0</v>
      </c>
      <c r="F8202" s="5">
        <v>55.0</v>
      </c>
      <c r="G8202" s="5">
        <v>25.0</v>
      </c>
      <c r="H8202" s="5">
        <v>1335.0</v>
      </c>
      <c r="I8202" s="1" t="s">
        <v>127</v>
      </c>
      <c r="J8202" s="1" t="s">
        <v>1250</v>
      </c>
      <c r="K8202" s="1" t="s">
        <v>111</v>
      </c>
      <c r="L8202" s="1" t="s">
        <v>5</v>
      </c>
      <c r="M8202" s="1" t="s">
        <v>6</v>
      </c>
      <c r="N8202" s="1" t="s">
        <v>1241</v>
      </c>
      <c r="O8202" s="6" t="s">
        <v>1241</v>
      </c>
    </row>
    <row r="8203">
      <c r="A8203" s="5">
        <v>2.2600224E7</v>
      </c>
      <c r="B8203" s="2">
        <v>46162.0</v>
      </c>
      <c r="C8203" s="1" t="s">
        <v>1249</v>
      </c>
      <c r="D8203" s="3" t="s">
        <v>1254</v>
      </c>
      <c r="E8203" s="4">
        <v>46168.0</v>
      </c>
      <c r="F8203" s="5">
        <v>8.0</v>
      </c>
      <c r="G8203" s="5">
        <v>1520.0</v>
      </c>
      <c r="H8203" s="5">
        <v>11919.0</v>
      </c>
      <c r="I8203" s="1" t="s">
        <v>127</v>
      </c>
      <c r="J8203" s="1" t="s">
        <v>1250</v>
      </c>
      <c r="K8203" s="1" t="s">
        <v>111</v>
      </c>
      <c r="L8203" s="1" t="s">
        <v>5</v>
      </c>
      <c r="M8203" s="1" t="s">
        <v>6</v>
      </c>
      <c r="N8203" s="1" t="s">
        <v>1241</v>
      </c>
      <c r="O8203" s="6" t="s">
        <v>1241</v>
      </c>
    </row>
    <row r="8204">
      <c r="A8204" s="5">
        <v>2.2600224E7</v>
      </c>
      <c r="B8204" s="2">
        <v>46162.0</v>
      </c>
      <c r="C8204" s="1" t="s">
        <v>1249</v>
      </c>
      <c r="D8204" s="3" t="s">
        <v>209</v>
      </c>
      <c r="E8204" s="4">
        <v>46168.0</v>
      </c>
      <c r="F8204" s="5">
        <v>36.0</v>
      </c>
      <c r="G8204" s="5">
        <v>61.0</v>
      </c>
      <c r="H8204" s="5">
        <v>2163.0</v>
      </c>
      <c r="I8204" s="1" t="s">
        <v>127</v>
      </c>
      <c r="J8204" s="1" t="s">
        <v>1250</v>
      </c>
      <c r="K8204" s="1" t="s">
        <v>111</v>
      </c>
      <c r="L8204" s="1" t="s">
        <v>5</v>
      </c>
      <c r="M8204" s="1" t="s">
        <v>6</v>
      </c>
      <c r="N8204" s="1" t="s">
        <v>1241</v>
      </c>
      <c r="O8204" s="6" t="s">
        <v>1241</v>
      </c>
    </row>
    <row r="8205">
      <c r="A8205" s="5">
        <v>2.2600224E7</v>
      </c>
      <c r="B8205" s="2">
        <v>46162.0</v>
      </c>
      <c r="C8205" s="1" t="s">
        <v>1249</v>
      </c>
      <c r="D8205" s="3" t="s">
        <v>202</v>
      </c>
      <c r="E8205" s="4">
        <v>46168.0</v>
      </c>
      <c r="F8205" s="5">
        <v>100.0</v>
      </c>
      <c r="G8205" s="5">
        <v>43.0</v>
      </c>
      <c r="H8205" s="5">
        <v>4186.0</v>
      </c>
      <c r="I8205" s="1" t="s">
        <v>127</v>
      </c>
      <c r="J8205" s="1" t="s">
        <v>1250</v>
      </c>
      <c r="K8205" s="1" t="s">
        <v>111</v>
      </c>
      <c r="L8205" s="1" t="s">
        <v>5</v>
      </c>
      <c r="M8205" s="1" t="s">
        <v>6</v>
      </c>
      <c r="N8205" s="1" t="s">
        <v>1241</v>
      </c>
      <c r="O8205" s="6" t="s">
        <v>1241</v>
      </c>
    </row>
    <row r="8206">
      <c r="A8206" s="5">
        <v>2.2600224E7</v>
      </c>
      <c r="B8206" s="2">
        <v>46162.0</v>
      </c>
      <c r="C8206" s="1" t="s">
        <v>1249</v>
      </c>
      <c r="D8206" s="3" t="s">
        <v>1255</v>
      </c>
      <c r="E8206" s="4">
        <v>46168.0</v>
      </c>
      <c r="F8206" s="5">
        <v>80.0</v>
      </c>
      <c r="G8206" s="5">
        <v>524.0</v>
      </c>
      <c r="H8206" s="5">
        <v>41052.0</v>
      </c>
      <c r="I8206" s="1" t="s">
        <v>127</v>
      </c>
      <c r="J8206" s="1" t="s">
        <v>1250</v>
      </c>
      <c r="K8206" s="1" t="s">
        <v>111</v>
      </c>
      <c r="L8206" s="1" t="s">
        <v>5</v>
      </c>
      <c r="M8206" s="1" t="s">
        <v>6</v>
      </c>
      <c r="N8206" s="1" t="s">
        <v>1241</v>
      </c>
      <c r="O8206" s="6" t="s">
        <v>1241</v>
      </c>
    </row>
    <row r="8207">
      <c r="A8207" s="5">
        <v>2.2600225E7</v>
      </c>
      <c r="B8207" s="2">
        <v>46162.0</v>
      </c>
      <c r="C8207" s="1" t="s">
        <v>1249</v>
      </c>
      <c r="D8207" s="3" t="s">
        <v>713</v>
      </c>
      <c r="E8207" s="4">
        <v>46168.0</v>
      </c>
      <c r="F8207" s="5">
        <v>160.0</v>
      </c>
      <c r="G8207" s="5">
        <v>36.0</v>
      </c>
      <c r="H8207" s="5">
        <v>5599.0</v>
      </c>
      <c r="I8207" s="1" t="s">
        <v>127</v>
      </c>
      <c r="J8207" s="1" t="s">
        <v>1250</v>
      </c>
      <c r="K8207" s="1" t="s">
        <v>111</v>
      </c>
      <c r="L8207" s="1" t="s">
        <v>5</v>
      </c>
      <c r="M8207" s="1" t="s">
        <v>6</v>
      </c>
      <c r="N8207" s="1" t="s">
        <v>1241</v>
      </c>
      <c r="O8207" s="6" t="s">
        <v>1241</v>
      </c>
    </row>
    <row r="8208">
      <c r="A8208" s="5">
        <v>2.2600225E7</v>
      </c>
      <c r="B8208" s="2">
        <v>46162.0</v>
      </c>
      <c r="C8208" s="1" t="s">
        <v>1249</v>
      </c>
      <c r="D8208" s="3" t="s">
        <v>211</v>
      </c>
      <c r="E8208" s="4">
        <v>46168.0</v>
      </c>
      <c r="F8208" s="5">
        <v>225.0</v>
      </c>
      <c r="G8208" s="5">
        <v>26.0</v>
      </c>
      <c r="H8208" s="5">
        <v>5837.0</v>
      </c>
      <c r="I8208" s="1" t="s">
        <v>127</v>
      </c>
      <c r="J8208" s="1" t="s">
        <v>1250</v>
      </c>
      <c r="K8208" s="1" t="s">
        <v>111</v>
      </c>
      <c r="L8208" s="1" t="s">
        <v>5</v>
      </c>
      <c r="M8208" s="1" t="s">
        <v>6</v>
      </c>
      <c r="N8208" s="1" t="s">
        <v>1241</v>
      </c>
      <c r="O8208" s="6" t="s">
        <v>1241</v>
      </c>
    </row>
    <row r="8209">
      <c r="A8209" s="5">
        <v>2.2600225E7</v>
      </c>
      <c r="B8209" s="2">
        <v>46162.0</v>
      </c>
      <c r="C8209" s="1" t="s">
        <v>1249</v>
      </c>
      <c r="D8209" s="3" t="s">
        <v>1256</v>
      </c>
      <c r="E8209" s="4">
        <v>46168.0</v>
      </c>
      <c r="F8209" s="5">
        <v>180.0</v>
      </c>
      <c r="G8209" s="5">
        <v>54.0</v>
      </c>
      <c r="H8209" s="5">
        <v>9544.0</v>
      </c>
      <c r="I8209" s="1" t="s">
        <v>127</v>
      </c>
      <c r="J8209" s="1" t="s">
        <v>1250</v>
      </c>
      <c r="K8209" s="1" t="s">
        <v>111</v>
      </c>
      <c r="L8209" s="1" t="s">
        <v>5</v>
      </c>
      <c r="M8209" s="1" t="s">
        <v>6</v>
      </c>
      <c r="N8209" s="1" t="s">
        <v>1241</v>
      </c>
      <c r="O8209" s="6" t="s">
        <v>1241</v>
      </c>
    </row>
    <row r="8210">
      <c r="A8210" s="5">
        <v>2.2600225E7</v>
      </c>
      <c r="B8210" s="2">
        <v>46162.0</v>
      </c>
      <c r="C8210" s="1" t="s">
        <v>1249</v>
      </c>
      <c r="D8210" s="3" t="s">
        <v>1257</v>
      </c>
      <c r="E8210" s="4">
        <v>46168.0</v>
      </c>
      <c r="F8210" s="5">
        <v>64.0</v>
      </c>
      <c r="G8210" s="5">
        <v>74.0</v>
      </c>
      <c r="H8210" s="5">
        <v>4662.0</v>
      </c>
      <c r="I8210" s="1" t="s">
        <v>127</v>
      </c>
      <c r="J8210" s="1" t="s">
        <v>1250</v>
      </c>
      <c r="K8210" s="1" t="s">
        <v>111</v>
      </c>
      <c r="L8210" s="1" t="s">
        <v>5</v>
      </c>
      <c r="M8210" s="1" t="s">
        <v>6</v>
      </c>
      <c r="N8210" s="1" t="s">
        <v>1241</v>
      </c>
      <c r="O8210" s="6" t="s">
        <v>1241</v>
      </c>
    </row>
    <row r="8211">
      <c r="A8211" s="5">
        <v>2.2600226E7</v>
      </c>
      <c r="B8211" s="2">
        <v>46162.0</v>
      </c>
      <c r="C8211" s="1" t="s">
        <v>1249</v>
      </c>
      <c r="D8211" s="3" t="s">
        <v>1258</v>
      </c>
      <c r="E8211" s="4">
        <v>46168.0</v>
      </c>
      <c r="F8211" s="5">
        <v>75.0</v>
      </c>
      <c r="G8211" s="5">
        <v>199.0</v>
      </c>
      <c r="H8211" s="5">
        <v>14635.0</v>
      </c>
      <c r="I8211" s="1" t="s">
        <v>71</v>
      </c>
      <c r="J8211" s="1" t="s">
        <v>1250</v>
      </c>
      <c r="K8211" s="1" t="s">
        <v>111</v>
      </c>
      <c r="L8211" s="1" t="s">
        <v>5</v>
      </c>
      <c r="M8211" s="1" t="s">
        <v>6</v>
      </c>
      <c r="N8211" s="1" t="s">
        <v>1241</v>
      </c>
      <c r="O8211" s="6" t="s">
        <v>1241</v>
      </c>
      <c r="P8211" s="8"/>
      <c r="R8211" s="9"/>
    </row>
    <row r="8212">
      <c r="A8212" s="5">
        <v>2.2600226E7</v>
      </c>
      <c r="B8212" s="2">
        <v>46162.0</v>
      </c>
      <c r="C8212" s="1" t="s">
        <v>1249</v>
      </c>
      <c r="D8212" s="3" t="s">
        <v>1259</v>
      </c>
      <c r="E8212" s="4">
        <v>46168.0</v>
      </c>
      <c r="F8212" s="5">
        <v>15.0</v>
      </c>
      <c r="G8212" s="5">
        <v>392.0</v>
      </c>
      <c r="H8212" s="5">
        <v>5761.0</v>
      </c>
      <c r="I8212" s="1" t="s">
        <v>71</v>
      </c>
      <c r="J8212" s="1" t="s">
        <v>1250</v>
      </c>
      <c r="K8212" s="1" t="s">
        <v>111</v>
      </c>
      <c r="L8212" s="1" t="s">
        <v>5</v>
      </c>
      <c r="M8212" s="1" t="s">
        <v>6</v>
      </c>
      <c r="N8212" s="1" t="s">
        <v>1241</v>
      </c>
      <c r="O8212" s="6" t="s">
        <v>1241</v>
      </c>
      <c r="P8212" s="8"/>
      <c r="R8212" s="9"/>
    </row>
    <row r="8213">
      <c r="A8213" s="5">
        <v>2.2600226E7</v>
      </c>
      <c r="B8213" s="2">
        <v>46162.0</v>
      </c>
      <c r="C8213" s="1" t="s">
        <v>1249</v>
      </c>
      <c r="D8213" s="3" t="s">
        <v>1260</v>
      </c>
      <c r="E8213" s="4">
        <v>46168.0</v>
      </c>
      <c r="F8213" s="5">
        <v>150.0</v>
      </c>
      <c r="G8213" s="5">
        <v>148.0</v>
      </c>
      <c r="H8213" s="5">
        <v>21715.0</v>
      </c>
      <c r="I8213" s="1" t="s">
        <v>71</v>
      </c>
      <c r="J8213" s="1" t="s">
        <v>1250</v>
      </c>
      <c r="K8213" s="1" t="s">
        <v>111</v>
      </c>
      <c r="L8213" s="1" t="s">
        <v>5</v>
      </c>
      <c r="M8213" s="1" t="s">
        <v>6</v>
      </c>
      <c r="N8213" s="1" t="s">
        <v>1241</v>
      </c>
      <c r="O8213" s="6" t="s">
        <v>1241</v>
      </c>
      <c r="P8213" s="8"/>
      <c r="R8213" s="9"/>
    </row>
    <row r="8214">
      <c r="A8214" s="5">
        <v>2.2600227E7</v>
      </c>
      <c r="B8214" s="2">
        <v>46162.0</v>
      </c>
      <c r="C8214" s="1" t="s">
        <v>1249</v>
      </c>
      <c r="D8214" s="3" t="s">
        <v>1261</v>
      </c>
      <c r="E8214" s="4">
        <v>46168.0</v>
      </c>
      <c r="F8214" s="5">
        <v>40.0</v>
      </c>
      <c r="G8214" s="5">
        <v>145.0</v>
      </c>
      <c r="H8214" s="5">
        <v>5673.0</v>
      </c>
      <c r="I8214" s="1" t="s">
        <v>127</v>
      </c>
      <c r="J8214" s="1" t="s">
        <v>1250</v>
      </c>
      <c r="K8214" s="1" t="s">
        <v>111</v>
      </c>
      <c r="L8214" s="1" t="s">
        <v>5</v>
      </c>
      <c r="M8214" s="1" t="s">
        <v>6</v>
      </c>
      <c r="N8214" s="1" t="s">
        <v>1241</v>
      </c>
      <c r="O8214" s="6" t="s">
        <v>1241</v>
      </c>
      <c r="P8214" s="8"/>
      <c r="R8214" s="9"/>
    </row>
    <row r="8215">
      <c r="A8215" s="5">
        <v>3.2600068E7</v>
      </c>
      <c r="B8215" s="2">
        <v>46162.0</v>
      </c>
      <c r="C8215" s="1" t="s">
        <v>239</v>
      </c>
      <c r="D8215" s="3" t="s">
        <v>10</v>
      </c>
      <c r="E8215" s="4">
        <v>46168.0</v>
      </c>
      <c r="F8215" s="5">
        <v>12.0</v>
      </c>
      <c r="G8215" s="5">
        <v>1288.0</v>
      </c>
      <c r="H8215" s="5">
        <v>15151.0</v>
      </c>
      <c r="I8215" s="1" t="s">
        <v>2</v>
      </c>
      <c r="J8215" s="1" t="s">
        <v>240</v>
      </c>
      <c r="K8215" s="1" t="s">
        <v>111</v>
      </c>
      <c r="L8215" s="1" t="s">
        <v>5</v>
      </c>
      <c r="M8215" s="1" t="s">
        <v>6</v>
      </c>
      <c r="N8215" s="1" t="s">
        <v>1241</v>
      </c>
      <c r="O8215" s="6" t="s">
        <v>1241</v>
      </c>
      <c r="P8215" s="8"/>
      <c r="R8215" s="9"/>
    </row>
    <row r="8216">
      <c r="A8216" s="5">
        <v>3.2600068E7</v>
      </c>
      <c r="B8216" s="2">
        <v>46162.0</v>
      </c>
      <c r="C8216" s="1" t="s">
        <v>239</v>
      </c>
      <c r="D8216" s="3" t="s">
        <v>109</v>
      </c>
      <c r="E8216" s="4">
        <v>46168.0</v>
      </c>
      <c r="F8216" s="5">
        <v>24.0</v>
      </c>
      <c r="G8216" s="5">
        <v>410.0</v>
      </c>
      <c r="H8216" s="5">
        <v>9646.0</v>
      </c>
      <c r="I8216" s="1" t="s">
        <v>2</v>
      </c>
      <c r="J8216" s="1" t="s">
        <v>240</v>
      </c>
      <c r="K8216" s="1" t="s">
        <v>111</v>
      </c>
      <c r="L8216" s="1" t="s">
        <v>5</v>
      </c>
      <c r="M8216" s="1" t="s">
        <v>6</v>
      </c>
      <c r="N8216" s="1" t="s">
        <v>1241</v>
      </c>
      <c r="O8216" s="6" t="s">
        <v>1241</v>
      </c>
      <c r="P8216" s="8"/>
      <c r="R8216" s="9"/>
    </row>
    <row r="8217">
      <c r="A8217" s="5">
        <v>3.2600068E7</v>
      </c>
      <c r="B8217" s="2">
        <v>46162.0</v>
      </c>
      <c r="C8217" s="1" t="s">
        <v>239</v>
      </c>
      <c r="D8217" s="3" t="s">
        <v>268</v>
      </c>
      <c r="E8217" s="4">
        <v>46168.0</v>
      </c>
      <c r="F8217" s="5">
        <v>24.0</v>
      </c>
      <c r="G8217" s="5">
        <v>410.0</v>
      </c>
      <c r="H8217" s="5">
        <v>9646.0</v>
      </c>
      <c r="I8217" s="1" t="s">
        <v>2</v>
      </c>
      <c r="J8217" s="1" t="s">
        <v>240</v>
      </c>
      <c r="K8217" s="1" t="s">
        <v>111</v>
      </c>
      <c r="L8217" s="1" t="s">
        <v>5</v>
      </c>
      <c r="M8217" s="1" t="s">
        <v>6</v>
      </c>
      <c r="N8217" s="1" t="s">
        <v>1241</v>
      </c>
      <c r="O8217" s="6" t="s">
        <v>1241</v>
      </c>
      <c r="P8217" s="8"/>
      <c r="R8217" s="9"/>
    </row>
    <row r="8218">
      <c r="A8218" s="5">
        <v>3.2600068E7</v>
      </c>
      <c r="B8218" s="2">
        <v>46162.0</v>
      </c>
      <c r="C8218" s="1" t="s">
        <v>239</v>
      </c>
      <c r="D8218" s="3" t="s">
        <v>303</v>
      </c>
      <c r="E8218" s="4">
        <v>46168.0</v>
      </c>
      <c r="F8218" s="5">
        <v>8.0</v>
      </c>
      <c r="G8218" s="5">
        <v>594.0</v>
      </c>
      <c r="H8218" s="5">
        <v>4659.0</v>
      </c>
      <c r="I8218" s="1" t="s">
        <v>2</v>
      </c>
      <c r="J8218" s="1" t="s">
        <v>240</v>
      </c>
      <c r="K8218" s="1" t="s">
        <v>111</v>
      </c>
      <c r="L8218" s="1" t="s">
        <v>5</v>
      </c>
      <c r="M8218" s="1" t="s">
        <v>6</v>
      </c>
      <c r="N8218" s="1" t="s">
        <v>1241</v>
      </c>
      <c r="O8218" s="6" t="s">
        <v>1241</v>
      </c>
      <c r="P8218" s="8"/>
      <c r="R8218" s="9"/>
    </row>
    <row r="8219">
      <c r="A8219" s="5">
        <v>3.2600068E7</v>
      </c>
      <c r="B8219" s="2">
        <v>46162.0</v>
      </c>
      <c r="C8219" s="1" t="s">
        <v>239</v>
      </c>
      <c r="D8219" s="3" t="s">
        <v>304</v>
      </c>
      <c r="E8219" s="4">
        <v>46168.0</v>
      </c>
      <c r="F8219" s="5">
        <v>8.0</v>
      </c>
      <c r="G8219" s="5">
        <v>594.0</v>
      </c>
      <c r="H8219" s="5">
        <v>4659.0</v>
      </c>
      <c r="I8219" s="1" t="s">
        <v>2</v>
      </c>
      <c r="J8219" s="1" t="s">
        <v>240</v>
      </c>
      <c r="K8219" s="1" t="s">
        <v>111</v>
      </c>
      <c r="L8219" s="1" t="s">
        <v>5</v>
      </c>
      <c r="M8219" s="1" t="s">
        <v>6</v>
      </c>
      <c r="N8219" s="1" t="s">
        <v>1241</v>
      </c>
      <c r="O8219" s="6" t="s">
        <v>1241</v>
      </c>
      <c r="P8219" s="8"/>
      <c r="R8219" s="9"/>
    </row>
    <row r="8220">
      <c r="A8220" s="5">
        <v>3.2600068E7</v>
      </c>
      <c r="B8220" s="2">
        <v>46162.0</v>
      </c>
      <c r="C8220" s="1" t="s">
        <v>239</v>
      </c>
      <c r="D8220" s="3" t="s">
        <v>302</v>
      </c>
      <c r="E8220" s="4">
        <v>46168.0</v>
      </c>
      <c r="F8220" s="5">
        <v>30.0</v>
      </c>
      <c r="G8220" s="5">
        <v>810.0</v>
      </c>
      <c r="H8220" s="5">
        <v>23822.0</v>
      </c>
      <c r="I8220" s="1" t="s">
        <v>2</v>
      </c>
      <c r="J8220" s="1" t="s">
        <v>240</v>
      </c>
      <c r="K8220" s="1" t="s">
        <v>111</v>
      </c>
      <c r="L8220" s="1" t="s">
        <v>5</v>
      </c>
      <c r="M8220" s="1" t="s">
        <v>6</v>
      </c>
      <c r="N8220" s="1" t="s">
        <v>1241</v>
      </c>
      <c r="O8220" s="6" t="s">
        <v>1241</v>
      </c>
      <c r="P8220" s="8"/>
    </row>
    <row r="8221">
      <c r="A8221" s="5">
        <v>3.2600068E7</v>
      </c>
      <c r="B8221" s="2">
        <v>46162.0</v>
      </c>
      <c r="C8221" s="1" t="s">
        <v>239</v>
      </c>
      <c r="D8221" s="3" t="s">
        <v>305</v>
      </c>
      <c r="E8221" s="4">
        <v>46168.0</v>
      </c>
      <c r="F8221" s="5">
        <v>30.0</v>
      </c>
      <c r="G8221" s="5">
        <v>810.0</v>
      </c>
      <c r="H8221" s="5">
        <v>23822.0</v>
      </c>
      <c r="I8221" s="1" t="s">
        <v>2</v>
      </c>
      <c r="J8221" s="1" t="s">
        <v>240</v>
      </c>
      <c r="K8221" s="1" t="s">
        <v>111</v>
      </c>
      <c r="L8221" s="1" t="s">
        <v>5</v>
      </c>
      <c r="M8221" s="1" t="s">
        <v>6</v>
      </c>
      <c r="N8221" s="1" t="s">
        <v>1241</v>
      </c>
      <c r="O8221" s="6" t="s">
        <v>1241</v>
      </c>
    </row>
    <row r="8222">
      <c r="A8222" s="5">
        <v>3.2600068E7</v>
      </c>
      <c r="B8222" s="2">
        <v>46162.0</v>
      </c>
      <c r="C8222" s="1" t="s">
        <v>239</v>
      </c>
      <c r="D8222" s="3" t="s">
        <v>8</v>
      </c>
      <c r="E8222" s="4">
        <v>46168.0</v>
      </c>
      <c r="F8222" s="5">
        <v>18.0</v>
      </c>
      <c r="G8222" s="5">
        <v>810.0</v>
      </c>
      <c r="H8222" s="5">
        <v>14294.0</v>
      </c>
      <c r="I8222" s="1" t="s">
        <v>2</v>
      </c>
      <c r="J8222" s="1" t="s">
        <v>240</v>
      </c>
      <c r="K8222" s="1" t="s">
        <v>111</v>
      </c>
      <c r="L8222" s="1" t="s">
        <v>5</v>
      </c>
      <c r="M8222" s="1" t="s">
        <v>6</v>
      </c>
      <c r="N8222" s="1" t="s">
        <v>1241</v>
      </c>
      <c r="O8222" s="6" t="s">
        <v>1241</v>
      </c>
    </row>
    <row r="8223">
      <c r="A8223" s="5">
        <v>2.2600238E7</v>
      </c>
      <c r="B8223" s="2">
        <v>46167.0</v>
      </c>
      <c r="C8223" s="1" t="s">
        <v>180</v>
      </c>
      <c r="D8223" s="3" t="s">
        <v>488</v>
      </c>
      <c r="E8223" s="4">
        <v>46168.0</v>
      </c>
      <c r="F8223" s="5">
        <v>150.0</v>
      </c>
      <c r="G8223" s="5">
        <v>83.0</v>
      </c>
      <c r="H8223" s="5">
        <v>12525.0</v>
      </c>
      <c r="I8223" s="1" t="s">
        <v>71</v>
      </c>
      <c r="J8223" s="1" t="s">
        <v>92</v>
      </c>
      <c r="K8223" s="1" t="s">
        <v>13</v>
      </c>
      <c r="L8223" s="1" t="s">
        <v>5</v>
      </c>
      <c r="M8223" s="1" t="s">
        <v>6</v>
      </c>
      <c r="N8223" s="1" t="s">
        <v>1241</v>
      </c>
      <c r="O8223" s="6" t="s">
        <v>1241</v>
      </c>
    </row>
    <row r="8224">
      <c r="A8224" s="5">
        <v>2.2600238E7</v>
      </c>
      <c r="B8224" s="2">
        <v>46167.0</v>
      </c>
      <c r="C8224" s="1" t="s">
        <v>180</v>
      </c>
      <c r="D8224" s="3" t="s">
        <v>505</v>
      </c>
      <c r="E8224" s="4">
        <v>46168.0</v>
      </c>
      <c r="F8224" s="5">
        <v>200.0</v>
      </c>
      <c r="G8224" s="5">
        <v>37.0</v>
      </c>
      <c r="H8224" s="5">
        <v>7405.0</v>
      </c>
      <c r="I8224" s="1" t="s">
        <v>71</v>
      </c>
      <c r="J8224" s="1" t="s">
        <v>92</v>
      </c>
      <c r="K8224" s="1" t="s">
        <v>13</v>
      </c>
      <c r="L8224" s="1" t="s">
        <v>5</v>
      </c>
      <c r="M8224" s="1" t="s">
        <v>6</v>
      </c>
      <c r="N8224" s="1" t="s">
        <v>1241</v>
      </c>
      <c r="O8224" s="6" t="s">
        <v>1241</v>
      </c>
    </row>
    <row r="8225">
      <c r="A8225" s="5">
        <v>2.2600238E7</v>
      </c>
      <c r="B8225" s="2">
        <v>46167.0</v>
      </c>
      <c r="C8225" s="1" t="s">
        <v>180</v>
      </c>
      <c r="D8225" s="3" t="s">
        <v>476</v>
      </c>
      <c r="E8225" s="4">
        <v>46168.0</v>
      </c>
      <c r="F8225" s="5">
        <v>250.0</v>
      </c>
      <c r="G8225" s="5">
        <v>29.0</v>
      </c>
      <c r="H8225" s="5">
        <v>7183.0</v>
      </c>
      <c r="I8225" s="1" t="s">
        <v>75</v>
      </c>
      <c r="J8225" s="1" t="s">
        <v>92</v>
      </c>
      <c r="K8225" s="1" t="s">
        <v>13</v>
      </c>
      <c r="L8225" s="1" t="s">
        <v>5</v>
      </c>
      <c r="M8225" s="1" t="s">
        <v>6</v>
      </c>
      <c r="N8225" s="1" t="s">
        <v>1241</v>
      </c>
      <c r="O8225" s="6" t="s">
        <v>1241</v>
      </c>
    </row>
    <row r="8226">
      <c r="A8226" s="5">
        <v>2.2600238E7</v>
      </c>
      <c r="B8226" s="2">
        <v>46167.0</v>
      </c>
      <c r="C8226" s="1" t="s">
        <v>180</v>
      </c>
      <c r="D8226" s="3" t="s">
        <v>182</v>
      </c>
      <c r="E8226" s="4">
        <v>46168.0</v>
      </c>
      <c r="F8226" s="5">
        <v>825.0</v>
      </c>
      <c r="G8226" s="5">
        <v>118.0</v>
      </c>
      <c r="H8226" s="5">
        <v>97353.0</v>
      </c>
      <c r="I8226" s="1" t="s">
        <v>75</v>
      </c>
      <c r="J8226" s="1" t="s">
        <v>92</v>
      </c>
      <c r="K8226" s="1" t="s">
        <v>13</v>
      </c>
      <c r="L8226" s="1" t="s">
        <v>5</v>
      </c>
      <c r="M8226" s="1" t="s">
        <v>6</v>
      </c>
      <c r="N8226" s="1" t="s">
        <v>1241</v>
      </c>
      <c r="O8226" s="6" t="s">
        <v>1241</v>
      </c>
    </row>
    <row r="8227">
      <c r="A8227" s="5">
        <v>2.2600238E7</v>
      </c>
      <c r="B8227" s="2">
        <v>46167.0</v>
      </c>
      <c r="C8227" s="1" t="s">
        <v>180</v>
      </c>
      <c r="D8227" s="3" t="s">
        <v>157</v>
      </c>
      <c r="E8227" s="4">
        <v>46168.0</v>
      </c>
      <c r="F8227" s="5">
        <v>1200.0</v>
      </c>
      <c r="G8227" s="5">
        <v>142.0</v>
      </c>
      <c r="H8227" s="5">
        <v>169970.63</v>
      </c>
      <c r="I8227" s="1" t="s">
        <v>71</v>
      </c>
      <c r="J8227" s="1" t="s">
        <v>92</v>
      </c>
      <c r="K8227" s="1" t="s">
        <v>13</v>
      </c>
      <c r="L8227" s="1" t="s">
        <v>5</v>
      </c>
      <c r="M8227" s="1" t="s">
        <v>6</v>
      </c>
      <c r="N8227" s="1" t="s">
        <v>1241</v>
      </c>
      <c r="O8227" s="6" t="s">
        <v>1241</v>
      </c>
    </row>
    <row r="8228">
      <c r="A8228" s="5">
        <v>2.2600238E7</v>
      </c>
      <c r="B8228" s="2">
        <v>46167.0</v>
      </c>
      <c r="C8228" s="1" t="s">
        <v>180</v>
      </c>
      <c r="D8228" s="3" t="s">
        <v>196</v>
      </c>
      <c r="E8228" s="4">
        <v>46168.0</v>
      </c>
      <c r="F8228" s="5">
        <v>80.0</v>
      </c>
      <c r="G8228" s="5">
        <v>9.0</v>
      </c>
      <c r="H8228" s="5">
        <v>710.0</v>
      </c>
      <c r="I8228" s="1" t="s">
        <v>71</v>
      </c>
      <c r="J8228" s="1" t="s">
        <v>92</v>
      </c>
      <c r="K8228" s="1" t="s">
        <v>13</v>
      </c>
      <c r="L8228" s="1" t="s">
        <v>5</v>
      </c>
      <c r="M8228" s="1" t="s">
        <v>6</v>
      </c>
      <c r="N8228" s="1" t="s">
        <v>1241</v>
      </c>
      <c r="O8228" s="6" t="s">
        <v>1241</v>
      </c>
    </row>
    <row r="8229">
      <c r="A8229" s="5">
        <v>2.2600238E7</v>
      </c>
      <c r="B8229" s="2">
        <v>46167.0</v>
      </c>
      <c r="C8229" s="1" t="s">
        <v>180</v>
      </c>
      <c r="D8229" s="3" t="s">
        <v>416</v>
      </c>
      <c r="E8229" s="4">
        <v>46168.0</v>
      </c>
      <c r="F8229" s="5">
        <v>200.0</v>
      </c>
      <c r="G8229" s="5">
        <v>7.0</v>
      </c>
      <c r="H8229" s="5">
        <v>1401.0</v>
      </c>
      <c r="I8229" s="1" t="s">
        <v>71</v>
      </c>
      <c r="J8229" s="1" t="s">
        <v>92</v>
      </c>
      <c r="K8229" s="1" t="s">
        <v>13</v>
      </c>
      <c r="L8229" s="1" t="s">
        <v>5</v>
      </c>
      <c r="M8229" s="1" t="s">
        <v>6</v>
      </c>
      <c r="N8229" s="1" t="s">
        <v>1241</v>
      </c>
      <c r="O8229" s="6" t="s">
        <v>1241</v>
      </c>
    </row>
    <row r="8230">
      <c r="A8230" s="5">
        <v>2.2600238E7</v>
      </c>
      <c r="B8230" s="2">
        <v>46167.0</v>
      </c>
      <c r="C8230" s="1" t="s">
        <v>180</v>
      </c>
      <c r="D8230" s="3" t="s">
        <v>291</v>
      </c>
      <c r="E8230" s="4">
        <v>46168.0</v>
      </c>
      <c r="F8230" s="5">
        <v>500.0</v>
      </c>
      <c r="G8230" s="5">
        <v>5.0</v>
      </c>
      <c r="H8230" s="5">
        <v>2508.0</v>
      </c>
      <c r="I8230" s="1" t="s">
        <v>75</v>
      </c>
      <c r="J8230" s="1" t="s">
        <v>92</v>
      </c>
      <c r="K8230" s="1" t="s">
        <v>13</v>
      </c>
      <c r="L8230" s="1" t="s">
        <v>5</v>
      </c>
      <c r="M8230" s="1" t="s">
        <v>6</v>
      </c>
      <c r="N8230" s="1" t="s">
        <v>1241</v>
      </c>
      <c r="O8230" s="6" t="s">
        <v>1241</v>
      </c>
    </row>
    <row r="8231">
      <c r="A8231" s="5">
        <v>2.2600238E7</v>
      </c>
      <c r="B8231" s="2">
        <v>46167.0</v>
      </c>
      <c r="C8231" s="1" t="s">
        <v>180</v>
      </c>
      <c r="D8231" s="3" t="s">
        <v>189</v>
      </c>
      <c r="E8231" s="4">
        <v>46168.0</v>
      </c>
      <c r="F8231" s="5">
        <v>750.0</v>
      </c>
      <c r="G8231" s="5">
        <v>16.0</v>
      </c>
      <c r="H8231" s="5">
        <v>12258.0</v>
      </c>
      <c r="I8231" s="1" t="s">
        <v>71</v>
      </c>
      <c r="J8231" s="1" t="s">
        <v>92</v>
      </c>
      <c r="K8231" s="1" t="s">
        <v>13</v>
      </c>
      <c r="L8231" s="1" t="s">
        <v>5</v>
      </c>
      <c r="M8231" s="1" t="s">
        <v>6</v>
      </c>
      <c r="N8231" s="1" t="s">
        <v>1241</v>
      </c>
      <c r="O8231" s="6" t="s">
        <v>1241</v>
      </c>
    </row>
    <row r="8232">
      <c r="A8232" s="5">
        <v>2.2600238E7</v>
      </c>
      <c r="B8232" s="2">
        <v>46167.0</v>
      </c>
      <c r="C8232" s="1" t="s">
        <v>180</v>
      </c>
      <c r="D8232" s="3" t="s">
        <v>486</v>
      </c>
      <c r="E8232" s="4">
        <v>46168.0</v>
      </c>
      <c r="F8232" s="5">
        <v>300.0</v>
      </c>
      <c r="G8232" s="5">
        <v>12.0</v>
      </c>
      <c r="H8232" s="5">
        <v>3642.0</v>
      </c>
      <c r="I8232" s="1" t="s">
        <v>71</v>
      </c>
      <c r="J8232" s="1" t="s">
        <v>92</v>
      </c>
      <c r="K8232" s="1" t="s">
        <v>13</v>
      </c>
      <c r="L8232" s="1" t="s">
        <v>5</v>
      </c>
      <c r="M8232" s="1" t="s">
        <v>6</v>
      </c>
      <c r="N8232" s="1" t="s">
        <v>1241</v>
      </c>
      <c r="O8232" s="6" t="s">
        <v>1241</v>
      </c>
    </row>
    <row r="8233">
      <c r="A8233" s="5">
        <v>2.2600238E7</v>
      </c>
      <c r="B8233" s="2">
        <v>46167.0</v>
      </c>
      <c r="C8233" s="1" t="s">
        <v>180</v>
      </c>
      <c r="D8233" s="3" t="s">
        <v>437</v>
      </c>
      <c r="E8233" s="4">
        <v>46168.0</v>
      </c>
      <c r="F8233" s="5">
        <v>80.0</v>
      </c>
      <c r="G8233" s="5">
        <v>13.0</v>
      </c>
      <c r="H8233" s="5">
        <v>1035.0</v>
      </c>
      <c r="I8233" s="1" t="s">
        <v>71</v>
      </c>
      <c r="J8233" s="1" t="s">
        <v>92</v>
      </c>
      <c r="K8233" s="1" t="s">
        <v>13</v>
      </c>
      <c r="L8233" s="1" t="s">
        <v>5</v>
      </c>
      <c r="M8233" s="1" t="s">
        <v>6</v>
      </c>
      <c r="N8233" s="1" t="s">
        <v>1241</v>
      </c>
      <c r="O8233" s="6" t="s">
        <v>1241</v>
      </c>
    </row>
    <row r="8234">
      <c r="A8234" s="5">
        <v>2.2600238E7</v>
      </c>
      <c r="B8234" s="2">
        <v>46167.0</v>
      </c>
      <c r="C8234" s="1" t="s">
        <v>180</v>
      </c>
      <c r="D8234" s="3" t="s">
        <v>192</v>
      </c>
      <c r="E8234" s="4">
        <v>46168.0</v>
      </c>
      <c r="F8234" s="5">
        <v>450.0</v>
      </c>
      <c r="G8234" s="5">
        <v>184.0</v>
      </c>
      <c r="H8234" s="5">
        <v>82807.0</v>
      </c>
      <c r="I8234" s="1" t="s">
        <v>75</v>
      </c>
      <c r="J8234" s="1" t="s">
        <v>92</v>
      </c>
      <c r="K8234" s="1" t="s">
        <v>13</v>
      </c>
      <c r="L8234" s="1" t="s">
        <v>5</v>
      </c>
      <c r="M8234" s="1" t="s">
        <v>6</v>
      </c>
      <c r="N8234" s="1" t="s">
        <v>1241</v>
      </c>
      <c r="O8234" s="6" t="s">
        <v>1241</v>
      </c>
    </row>
    <row r="8235">
      <c r="A8235" s="5">
        <v>2.2600238E7</v>
      </c>
      <c r="B8235" s="2">
        <v>46167.0</v>
      </c>
      <c r="C8235" s="1" t="s">
        <v>180</v>
      </c>
      <c r="D8235" s="3" t="s">
        <v>415</v>
      </c>
      <c r="E8235" s="4">
        <v>46168.0</v>
      </c>
      <c r="F8235" s="5">
        <v>75.0</v>
      </c>
      <c r="G8235" s="5">
        <v>196.0</v>
      </c>
      <c r="H8235" s="5">
        <v>14694.0</v>
      </c>
      <c r="I8235" s="1" t="s">
        <v>71</v>
      </c>
      <c r="J8235" s="1" t="s">
        <v>92</v>
      </c>
      <c r="K8235" s="1" t="s">
        <v>13</v>
      </c>
      <c r="L8235" s="1" t="s">
        <v>5</v>
      </c>
      <c r="M8235" s="1" t="s">
        <v>6</v>
      </c>
      <c r="N8235" s="1" t="s">
        <v>1241</v>
      </c>
      <c r="O8235" s="6" t="s">
        <v>1241</v>
      </c>
    </row>
    <row r="8236">
      <c r="A8236" s="5">
        <v>2.2600238E7</v>
      </c>
      <c r="B8236" s="2">
        <v>46167.0</v>
      </c>
      <c r="C8236" s="1" t="s">
        <v>180</v>
      </c>
      <c r="D8236" s="3" t="s">
        <v>190</v>
      </c>
      <c r="E8236" s="4">
        <v>46168.0</v>
      </c>
      <c r="F8236" s="5">
        <v>250.0</v>
      </c>
      <c r="G8236" s="5">
        <v>80.0</v>
      </c>
      <c r="H8236" s="5">
        <v>19983.0</v>
      </c>
      <c r="I8236" s="1" t="s">
        <v>71</v>
      </c>
      <c r="J8236" s="1" t="s">
        <v>92</v>
      </c>
      <c r="K8236" s="1" t="s">
        <v>13</v>
      </c>
      <c r="L8236" s="1" t="s">
        <v>5</v>
      </c>
      <c r="M8236" s="1" t="s">
        <v>6</v>
      </c>
      <c r="N8236" s="1" t="s">
        <v>1241</v>
      </c>
      <c r="O8236" s="6" t="s">
        <v>1241</v>
      </c>
    </row>
    <row r="8237">
      <c r="A8237" s="5">
        <v>2.2600238E7</v>
      </c>
      <c r="B8237" s="2">
        <v>46167.0</v>
      </c>
      <c r="C8237" s="1" t="s">
        <v>180</v>
      </c>
      <c r="D8237" s="3" t="s">
        <v>429</v>
      </c>
      <c r="E8237" s="4">
        <v>46168.0</v>
      </c>
      <c r="F8237" s="5">
        <v>80.0</v>
      </c>
      <c r="G8237" s="5">
        <v>51.0</v>
      </c>
      <c r="H8237" s="5">
        <v>4044.0</v>
      </c>
      <c r="I8237" s="1" t="s">
        <v>71</v>
      </c>
      <c r="J8237" s="1" t="s">
        <v>92</v>
      </c>
      <c r="K8237" s="1" t="s">
        <v>13</v>
      </c>
      <c r="L8237" s="1" t="s">
        <v>5</v>
      </c>
      <c r="M8237" s="1" t="s">
        <v>6</v>
      </c>
      <c r="N8237" s="1" t="s">
        <v>1241</v>
      </c>
      <c r="O8237" s="6" t="s">
        <v>1241</v>
      </c>
    </row>
    <row r="8238">
      <c r="A8238" s="5">
        <v>2.2600238E7</v>
      </c>
      <c r="B8238" s="2">
        <v>46167.0</v>
      </c>
      <c r="C8238" s="1" t="s">
        <v>180</v>
      </c>
      <c r="D8238" s="3" t="s">
        <v>433</v>
      </c>
      <c r="E8238" s="4">
        <v>46168.0</v>
      </c>
      <c r="F8238" s="5">
        <v>20.0</v>
      </c>
      <c r="G8238" s="5">
        <v>236.0</v>
      </c>
      <c r="H8238" s="5">
        <v>4719.0</v>
      </c>
      <c r="I8238" s="1" t="s">
        <v>71</v>
      </c>
      <c r="J8238" s="1" t="s">
        <v>92</v>
      </c>
      <c r="K8238" s="1" t="s">
        <v>13</v>
      </c>
      <c r="L8238" s="1" t="s">
        <v>5</v>
      </c>
      <c r="M8238" s="1" t="s">
        <v>6</v>
      </c>
      <c r="N8238" s="1" t="s">
        <v>1241</v>
      </c>
      <c r="O8238" s="6" t="s">
        <v>1241</v>
      </c>
    </row>
    <row r="8239">
      <c r="A8239" s="5">
        <v>2.2600238E7</v>
      </c>
      <c r="B8239" s="2">
        <v>46167.0</v>
      </c>
      <c r="C8239" s="1" t="s">
        <v>180</v>
      </c>
      <c r="D8239" s="3" t="s">
        <v>443</v>
      </c>
      <c r="E8239" s="4">
        <v>46168.0</v>
      </c>
      <c r="F8239" s="5">
        <v>80.0</v>
      </c>
      <c r="G8239" s="5">
        <v>16.0</v>
      </c>
      <c r="H8239" s="5">
        <v>1270.0</v>
      </c>
      <c r="I8239" s="1" t="s">
        <v>71</v>
      </c>
      <c r="J8239" s="1" t="s">
        <v>92</v>
      </c>
      <c r="K8239" s="1" t="s">
        <v>13</v>
      </c>
      <c r="L8239" s="1" t="s">
        <v>5</v>
      </c>
      <c r="M8239" s="1" t="s">
        <v>6</v>
      </c>
      <c r="N8239" s="1" t="s">
        <v>1241</v>
      </c>
      <c r="O8239" s="6" t="s">
        <v>1241</v>
      </c>
    </row>
    <row r="8240">
      <c r="A8240" s="5">
        <v>2.2600238E7</v>
      </c>
      <c r="B8240" s="2">
        <v>46167.0</v>
      </c>
      <c r="C8240" s="1" t="s">
        <v>180</v>
      </c>
      <c r="D8240" s="3" t="s">
        <v>78</v>
      </c>
      <c r="E8240" s="4">
        <v>46168.0</v>
      </c>
      <c r="F8240" s="5">
        <v>3200.0</v>
      </c>
      <c r="G8240" s="5">
        <v>7.0</v>
      </c>
      <c r="H8240" s="5">
        <v>23139.0</v>
      </c>
      <c r="I8240" s="1" t="s">
        <v>75</v>
      </c>
      <c r="J8240" s="1" t="s">
        <v>92</v>
      </c>
      <c r="K8240" s="1" t="s">
        <v>13</v>
      </c>
      <c r="L8240" s="1" t="s">
        <v>5</v>
      </c>
      <c r="M8240" s="1" t="s">
        <v>6</v>
      </c>
      <c r="N8240" s="1" t="s">
        <v>1241</v>
      </c>
      <c r="O8240" s="6" t="s">
        <v>1241</v>
      </c>
    </row>
    <row r="8241">
      <c r="A8241" s="5">
        <v>2.2600238E7</v>
      </c>
      <c r="B8241" s="2">
        <v>46167.0</v>
      </c>
      <c r="C8241" s="1" t="s">
        <v>180</v>
      </c>
      <c r="D8241" s="3" t="s">
        <v>184</v>
      </c>
      <c r="E8241" s="4">
        <v>46168.0</v>
      </c>
      <c r="F8241" s="5">
        <v>300.0</v>
      </c>
      <c r="G8241" s="5">
        <v>36.0</v>
      </c>
      <c r="H8241" s="5">
        <v>10692.0</v>
      </c>
      <c r="I8241" s="1" t="s">
        <v>75</v>
      </c>
      <c r="J8241" s="1" t="s">
        <v>92</v>
      </c>
      <c r="K8241" s="1" t="s">
        <v>13</v>
      </c>
      <c r="L8241" s="1" t="s">
        <v>5</v>
      </c>
      <c r="M8241" s="1" t="s">
        <v>6</v>
      </c>
      <c r="N8241" s="1" t="s">
        <v>1241</v>
      </c>
      <c r="O8241" s="6" t="s">
        <v>1241</v>
      </c>
    </row>
    <row r="8242">
      <c r="A8242" s="5">
        <v>2.2600238E7</v>
      </c>
      <c r="B8242" s="2">
        <v>46167.0</v>
      </c>
      <c r="C8242" s="1" t="s">
        <v>180</v>
      </c>
      <c r="D8242" s="3" t="s">
        <v>427</v>
      </c>
      <c r="E8242" s="4">
        <v>46168.0</v>
      </c>
      <c r="F8242" s="5">
        <v>30.0</v>
      </c>
      <c r="G8242" s="5">
        <v>238.0</v>
      </c>
      <c r="H8242" s="5">
        <v>7153.0</v>
      </c>
      <c r="I8242" s="1" t="s">
        <v>71</v>
      </c>
      <c r="J8242" s="1" t="s">
        <v>92</v>
      </c>
      <c r="K8242" s="1" t="s">
        <v>13</v>
      </c>
      <c r="L8242" s="1" t="s">
        <v>5</v>
      </c>
      <c r="M8242" s="1" t="s">
        <v>6</v>
      </c>
      <c r="N8242" s="1" t="s">
        <v>1241</v>
      </c>
      <c r="O8242" s="6" t="s">
        <v>1241</v>
      </c>
    </row>
    <row r="8243">
      <c r="A8243" s="5">
        <v>2.2600238E7</v>
      </c>
      <c r="B8243" s="2">
        <v>46167.0</v>
      </c>
      <c r="C8243" s="1" t="s">
        <v>180</v>
      </c>
      <c r="D8243" s="3" t="s">
        <v>191</v>
      </c>
      <c r="E8243" s="4">
        <v>46168.0</v>
      </c>
      <c r="F8243" s="5">
        <v>500.0</v>
      </c>
      <c r="G8243" s="5">
        <v>12.0</v>
      </c>
      <c r="H8243" s="5">
        <v>5893.0</v>
      </c>
      <c r="I8243" s="1" t="s">
        <v>75</v>
      </c>
      <c r="J8243" s="1" t="s">
        <v>92</v>
      </c>
      <c r="K8243" s="1" t="s">
        <v>13</v>
      </c>
      <c r="L8243" s="1" t="s">
        <v>5</v>
      </c>
      <c r="M8243" s="1" t="s">
        <v>6</v>
      </c>
      <c r="N8243" s="1" t="s">
        <v>1241</v>
      </c>
      <c r="O8243" s="6" t="s">
        <v>1241</v>
      </c>
    </row>
    <row r="8244">
      <c r="A8244" s="5">
        <v>2.2600238E7</v>
      </c>
      <c r="B8244" s="2">
        <v>46167.0</v>
      </c>
      <c r="C8244" s="1" t="s">
        <v>180</v>
      </c>
      <c r="D8244" s="3" t="s">
        <v>70</v>
      </c>
      <c r="E8244" s="4">
        <v>46168.0</v>
      </c>
      <c r="F8244" s="5">
        <v>32.0</v>
      </c>
      <c r="G8244" s="5">
        <v>313.0</v>
      </c>
      <c r="H8244" s="5">
        <v>10016.0</v>
      </c>
      <c r="I8244" s="1" t="s">
        <v>71</v>
      </c>
      <c r="J8244" s="1" t="s">
        <v>92</v>
      </c>
      <c r="K8244" s="1" t="s">
        <v>13</v>
      </c>
      <c r="L8244" s="1" t="s">
        <v>5</v>
      </c>
      <c r="M8244" s="1" t="s">
        <v>6</v>
      </c>
      <c r="N8244" s="1" t="s">
        <v>1241</v>
      </c>
      <c r="O8244" s="6" t="s">
        <v>1241</v>
      </c>
    </row>
    <row r="8245">
      <c r="A8245" s="5">
        <v>2.2600238E7</v>
      </c>
      <c r="B8245" s="2">
        <v>46167.0</v>
      </c>
      <c r="C8245" s="1" t="s">
        <v>180</v>
      </c>
      <c r="D8245" s="3" t="s">
        <v>287</v>
      </c>
      <c r="E8245" s="4">
        <v>46168.0</v>
      </c>
      <c r="F8245" s="5">
        <v>300.0</v>
      </c>
      <c r="G8245" s="5">
        <v>32.0</v>
      </c>
      <c r="H8245" s="5">
        <v>9711.0</v>
      </c>
      <c r="I8245" s="1" t="s">
        <v>75</v>
      </c>
      <c r="J8245" s="1" t="s">
        <v>92</v>
      </c>
      <c r="K8245" s="1" t="s">
        <v>13</v>
      </c>
      <c r="L8245" s="1" t="s">
        <v>5</v>
      </c>
      <c r="M8245" s="1" t="s">
        <v>6</v>
      </c>
      <c r="N8245" s="1" t="s">
        <v>1241</v>
      </c>
      <c r="O8245" s="6" t="s">
        <v>1241</v>
      </c>
    </row>
    <row r="8246">
      <c r="A8246" s="5">
        <v>2.2600238E7</v>
      </c>
      <c r="B8246" s="2">
        <v>46167.0</v>
      </c>
      <c r="C8246" s="1" t="s">
        <v>180</v>
      </c>
      <c r="D8246" s="3" t="s">
        <v>531</v>
      </c>
      <c r="E8246" s="4">
        <v>46168.0</v>
      </c>
      <c r="F8246" s="5">
        <v>450.0</v>
      </c>
      <c r="G8246" s="5">
        <v>50.0</v>
      </c>
      <c r="H8246" s="5">
        <v>22327.0</v>
      </c>
      <c r="I8246" s="1" t="s">
        <v>71</v>
      </c>
      <c r="J8246" s="1" t="s">
        <v>92</v>
      </c>
      <c r="K8246" s="1" t="s">
        <v>13</v>
      </c>
      <c r="L8246" s="1" t="s">
        <v>5</v>
      </c>
      <c r="M8246" s="1" t="s">
        <v>6</v>
      </c>
      <c r="N8246" s="1" t="s">
        <v>1241</v>
      </c>
      <c r="O8246" s="6" t="s">
        <v>1241</v>
      </c>
    </row>
    <row r="8247">
      <c r="A8247" s="5">
        <v>2.2600238E7</v>
      </c>
      <c r="B8247" s="2">
        <v>46167.0</v>
      </c>
      <c r="C8247" s="1" t="s">
        <v>180</v>
      </c>
      <c r="D8247" s="3" t="s">
        <v>425</v>
      </c>
      <c r="E8247" s="4">
        <v>46168.0</v>
      </c>
      <c r="F8247" s="5">
        <v>2000.0</v>
      </c>
      <c r="G8247" s="5">
        <v>4.0</v>
      </c>
      <c r="H8247" s="5">
        <v>7483.0</v>
      </c>
      <c r="I8247" s="1" t="s">
        <v>71</v>
      </c>
      <c r="J8247" s="1" t="s">
        <v>92</v>
      </c>
      <c r="K8247" s="1" t="s">
        <v>13</v>
      </c>
      <c r="L8247" s="1" t="s">
        <v>5</v>
      </c>
      <c r="M8247" s="1" t="s">
        <v>6</v>
      </c>
      <c r="N8247" s="1" t="s">
        <v>1241</v>
      </c>
      <c r="O8247" s="6" t="s">
        <v>1241</v>
      </c>
    </row>
    <row r="8248">
      <c r="A8248" s="5">
        <v>2.2600238E7</v>
      </c>
      <c r="B8248" s="2">
        <v>46167.0</v>
      </c>
      <c r="C8248" s="1" t="s">
        <v>180</v>
      </c>
      <c r="D8248" s="3" t="s">
        <v>500</v>
      </c>
      <c r="E8248" s="4">
        <v>46168.0</v>
      </c>
      <c r="F8248" s="5">
        <v>250.0</v>
      </c>
      <c r="G8248" s="5">
        <v>18.0</v>
      </c>
      <c r="H8248" s="5">
        <v>4408.0</v>
      </c>
      <c r="I8248" s="1" t="s">
        <v>71</v>
      </c>
      <c r="J8248" s="1" t="s">
        <v>92</v>
      </c>
      <c r="K8248" s="1" t="s">
        <v>13</v>
      </c>
      <c r="L8248" s="1" t="s">
        <v>5</v>
      </c>
      <c r="M8248" s="1" t="s">
        <v>6</v>
      </c>
      <c r="N8248" s="1" t="s">
        <v>1241</v>
      </c>
      <c r="O8248" s="6" t="s">
        <v>1241</v>
      </c>
    </row>
    <row r="8249">
      <c r="A8249" s="5">
        <v>2.2600238E7</v>
      </c>
      <c r="B8249" s="2">
        <v>46167.0</v>
      </c>
      <c r="C8249" s="1" t="s">
        <v>180</v>
      </c>
      <c r="D8249" s="3" t="s">
        <v>79</v>
      </c>
      <c r="E8249" s="4">
        <v>46168.0</v>
      </c>
      <c r="F8249" s="5">
        <v>600.0</v>
      </c>
      <c r="G8249" s="5">
        <v>36.0</v>
      </c>
      <c r="H8249" s="5">
        <v>21813.0</v>
      </c>
      <c r="I8249" s="1" t="s">
        <v>75</v>
      </c>
      <c r="J8249" s="1" t="s">
        <v>92</v>
      </c>
      <c r="K8249" s="1" t="s">
        <v>13</v>
      </c>
      <c r="L8249" s="1" t="s">
        <v>5</v>
      </c>
      <c r="M8249" s="1" t="s">
        <v>6</v>
      </c>
      <c r="N8249" s="1" t="s">
        <v>1241</v>
      </c>
      <c r="O8249" s="6" t="s">
        <v>1241</v>
      </c>
    </row>
    <row r="8250">
      <c r="A8250" s="5">
        <v>2.2600238E7</v>
      </c>
      <c r="B8250" s="2">
        <v>46167.0</v>
      </c>
      <c r="C8250" s="1" t="s">
        <v>180</v>
      </c>
      <c r="D8250" s="3" t="s">
        <v>186</v>
      </c>
      <c r="E8250" s="4">
        <v>46168.0</v>
      </c>
      <c r="F8250" s="5">
        <v>3000.0</v>
      </c>
      <c r="G8250" s="5">
        <v>9.0</v>
      </c>
      <c r="H8250" s="5">
        <v>26523.0</v>
      </c>
      <c r="I8250" s="1" t="s">
        <v>71</v>
      </c>
      <c r="J8250" s="1" t="s">
        <v>92</v>
      </c>
      <c r="K8250" s="1" t="s">
        <v>13</v>
      </c>
      <c r="L8250" s="1" t="s">
        <v>5</v>
      </c>
      <c r="M8250" s="1" t="s">
        <v>6</v>
      </c>
      <c r="N8250" s="1" t="s">
        <v>1241</v>
      </c>
      <c r="O8250" s="6" t="s">
        <v>1241</v>
      </c>
    </row>
    <row r="8251">
      <c r="A8251" s="5">
        <v>2.2600238E7</v>
      </c>
      <c r="B8251" s="2">
        <v>46167.0</v>
      </c>
      <c r="C8251" s="1" t="s">
        <v>180</v>
      </c>
      <c r="D8251" s="3" t="s">
        <v>389</v>
      </c>
      <c r="E8251" s="4">
        <v>46168.0</v>
      </c>
      <c r="F8251" s="5">
        <v>100.0</v>
      </c>
      <c r="G8251" s="5">
        <v>108.0</v>
      </c>
      <c r="H8251" s="5">
        <v>10793.0</v>
      </c>
      <c r="I8251" s="1" t="s">
        <v>71</v>
      </c>
      <c r="J8251" s="1" t="s">
        <v>92</v>
      </c>
      <c r="K8251" s="1" t="s">
        <v>13</v>
      </c>
      <c r="L8251" s="1" t="s">
        <v>5</v>
      </c>
      <c r="M8251" s="1" t="s">
        <v>6</v>
      </c>
      <c r="N8251" s="1" t="s">
        <v>1241</v>
      </c>
      <c r="O8251" s="6" t="s">
        <v>1241</v>
      </c>
    </row>
    <row r="8252">
      <c r="A8252" s="5">
        <v>2.2600238E7</v>
      </c>
      <c r="B8252" s="2">
        <v>46167.0</v>
      </c>
      <c r="C8252" s="1" t="s">
        <v>180</v>
      </c>
      <c r="D8252" s="3" t="s">
        <v>197</v>
      </c>
      <c r="E8252" s="4">
        <v>46168.0</v>
      </c>
      <c r="F8252" s="5">
        <v>600.0</v>
      </c>
      <c r="G8252" s="5">
        <v>32.0</v>
      </c>
      <c r="H8252" s="5">
        <v>19197.0</v>
      </c>
      <c r="I8252" s="1" t="s">
        <v>75</v>
      </c>
      <c r="J8252" s="1" t="s">
        <v>92</v>
      </c>
      <c r="K8252" s="1" t="s">
        <v>13</v>
      </c>
      <c r="L8252" s="1" t="s">
        <v>5</v>
      </c>
      <c r="M8252" s="1" t="s">
        <v>6</v>
      </c>
      <c r="N8252" s="1" t="s">
        <v>1241</v>
      </c>
      <c r="O8252" s="6" t="s">
        <v>1241</v>
      </c>
    </row>
    <row r="8253">
      <c r="A8253" s="5">
        <v>2.2600238E7</v>
      </c>
      <c r="B8253" s="2">
        <v>46167.0</v>
      </c>
      <c r="C8253" s="1" t="s">
        <v>180</v>
      </c>
      <c r="D8253" s="3" t="s">
        <v>199</v>
      </c>
      <c r="E8253" s="4">
        <v>46168.0</v>
      </c>
      <c r="F8253" s="5">
        <v>300.0</v>
      </c>
      <c r="G8253" s="5">
        <v>5.0</v>
      </c>
      <c r="H8253" s="5">
        <v>1488.0</v>
      </c>
      <c r="I8253" s="1" t="s">
        <v>71</v>
      </c>
      <c r="J8253" s="1" t="s">
        <v>92</v>
      </c>
      <c r="K8253" s="1" t="s">
        <v>13</v>
      </c>
      <c r="L8253" s="1" t="s">
        <v>5</v>
      </c>
      <c r="M8253" s="1" t="s">
        <v>6</v>
      </c>
      <c r="N8253" s="1" t="s">
        <v>1241</v>
      </c>
      <c r="O8253" s="6" t="s">
        <v>1241</v>
      </c>
    </row>
    <row r="8254">
      <c r="A8254" s="5">
        <v>2.2600238E7</v>
      </c>
      <c r="B8254" s="2">
        <v>46167.0</v>
      </c>
      <c r="C8254" s="1" t="s">
        <v>180</v>
      </c>
      <c r="D8254" s="3" t="s">
        <v>603</v>
      </c>
      <c r="E8254" s="4">
        <v>46168.0</v>
      </c>
      <c r="F8254" s="5">
        <v>60.0</v>
      </c>
      <c r="G8254" s="5">
        <v>25.0</v>
      </c>
      <c r="H8254" s="5">
        <v>1507.0</v>
      </c>
      <c r="I8254" s="1" t="s">
        <v>71</v>
      </c>
      <c r="J8254" s="1" t="s">
        <v>92</v>
      </c>
      <c r="K8254" s="1" t="s">
        <v>13</v>
      </c>
      <c r="L8254" s="1" t="s">
        <v>5</v>
      </c>
      <c r="M8254" s="1" t="s">
        <v>6</v>
      </c>
      <c r="N8254" s="1" t="s">
        <v>1241</v>
      </c>
      <c r="O8254" s="6" t="s">
        <v>1241</v>
      </c>
    </row>
    <row r="8255">
      <c r="A8255" s="5">
        <v>2.2600238E7</v>
      </c>
      <c r="B8255" s="2">
        <v>46167.0</v>
      </c>
      <c r="C8255" s="1" t="s">
        <v>180</v>
      </c>
      <c r="D8255" s="3" t="s">
        <v>168</v>
      </c>
      <c r="E8255" s="4">
        <v>46168.0</v>
      </c>
      <c r="F8255" s="5">
        <v>3750.0</v>
      </c>
      <c r="G8255" s="5">
        <v>12.0</v>
      </c>
      <c r="H8255" s="5">
        <v>46015.0</v>
      </c>
      <c r="I8255" s="1" t="s">
        <v>71</v>
      </c>
      <c r="J8255" s="1" t="s">
        <v>92</v>
      </c>
      <c r="K8255" s="1" t="s">
        <v>13</v>
      </c>
      <c r="L8255" s="1" t="s">
        <v>5</v>
      </c>
      <c r="M8255" s="1" t="s">
        <v>6</v>
      </c>
      <c r="N8255" s="1" t="s">
        <v>1241</v>
      </c>
      <c r="O8255" s="6" t="s">
        <v>1241</v>
      </c>
    </row>
    <row r="8256">
      <c r="A8256" s="5">
        <v>2.2600238E7</v>
      </c>
      <c r="B8256" s="2">
        <v>46167.0</v>
      </c>
      <c r="C8256" s="1" t="s">
        <v>180</v>
      </c>
      <c r="D8256" s="3" t="s">
        <v>283</v>
      </c>
      <c r="E8256" s="4">
        <v>46168.0</v>
      </c>
      <c r="F8256" s="5">
        <v>600.0</v>
      </c>
      <c r="G8256" s="5">
        <v>34.0</v>
      </c>
      <c r="H8256" s="5">
        <v>20247.0</v>
      </c>
      <c r="I8256" s="1" t="s">
        <v>75</v>
      </c>
      <c r="J8256" s="1" t="s">
        <v>92</v>
      </c>
      <c r="K8256" s="1" t="s">
        <v>13</v>
      </c>
      <c r="L8256" s="1" t="s">
        <v>5</v>
      </c>
      <c r="M8256" s="1" t="s">
        <v>6</v>
      </c>
      <c r="N8256" s="1" t="s">
        <v>1241</v>
      </c>
      <c r="O8256" s="6" t="s">
        <v>1241</v>
      </c>
    </row>
    <row r="8257">
      <c r="A8257" s="5">
        <v>2.2600238E7</v>
      </c>
      <c r="B8257" s="2">
        <v>46167.0</v>
      </c>
      <c r="C8257" s="1" t="s">
        <v>180</v>
      </c>
      <c r="D8257" s="3" t="s">
        <v>1155</v>
      </c>
      <c r="E8257" s="4">
        <v>46168.0</v>
      </c>
      <c r="F8257" s="5">
        <v>80.0</v>
      </c>
      <c r="G8257" s="5">
        <v>176.0</v>
      </c>
      <c r="H8257" s="5">
        <v>14116.0</v>
      </c>
      <c r="I8257" s="1" t="s">
        <v>71</v>
      </c>
      <c r="J8257" s="1" t="s">
        <v>92</v>
      </c>
      <c r="K8257" s="1" t="s">
        <v>13</v>
      </c>
      <c r="L8257" s="1" t="s">
        <v>5</v>
      </c>
      <c r="M8257" s="1" t="s">
        <v>6</v>
      </c>
      <c r="N8257" s="1" t="s">
        <v>1241</v>
      </c>
      <c r="O8257" s="6" t="s">
        <v>1241</v>
      </c>
    </row>
    <row r="8258">
      <c r="A8258" s="5">
        <v>2.2600238E7</v>
      </c>
      <c r="B8258" s="2">
        <v>46167.0</v>
      </c>
      <c r="C8258" s="1" t="s">
        <v>180</v>
      </c>
      <c r="D8258" s="3" t="s">
        <v>993</v>
      </c>
      <c r="E8258" s="4">
        <v>46168.0</v>
      </c>
      <c r="F8258" s="5">
        <v>400.0</v>
      </c>
      <c r="G8258" s="5">
        <v>13.0</v>
      </c>
      <c r="H8258" s="5">
        <v>5155.0</v>
      </c>
      <c r="I8258" s="1" t="s">
        <v>71</v>
      </c>
      <c r="J8258" s="1" t="s">
        <v>92</v>
      </c>
      <c r="K8258" s="1" t="s">
        <v>13</v>
      </c>
      <c r="L8258" s="1" t="s">
        <v>5</v>
      </c>
      <c r="M8258" s="1" t="s">
        <v>6</v>
      </c>
      <c r="N8258" s="1" t="s">
        <v>1241</v>
      </c>
      <c r="O8258" s="6" t="s">
        <v>1241</v>
      </c>
    </row>
    <row r="8259">
      <c r="A8259" s="5">
        <v>2.2600238E7</v>
      </c>
      <c r="B8259" s="2">
        <v>46167.0</v>
      </c>
      <c r="C8259" s="1" t="s">
        <v>180</v>
      </c>
      <c r="D8259" s="3" t="s">
        <v>420</v>
      </c>
      <c r="E8259" s="4">
        <v>46168.0</v>
      </c>
      <c r="F8259" s="5">
        <v>20.0</v>
      </c>
      <c r="G8259" s="5">
        <v>33.0</v>
      </c>
      <c r="H8259" s="5">
        <v>667.0</v>
      </c>
      <c r="I8259" s="1" t="s">
        <v>71</v>
      </c>
      <c r="J8259" s="1" t="s">
        <v>92</v>
      </c>
      <c r="K8259" s="1" t="s">
        <v>13</v>
      </c>
      <c r="L8259" s="1" t="s">
        <v>5</v>
      </c>
      <c r="M8259" s="1" t="s">
        <v>6</v>
      </c>
      <c r="N8259" s="1" t="s">
        <v>1241</v>
      </c>
      <c r="O8259" s="6" t="s">
        <v>1241</v>
      </c>
    </row>
    <row r="8260">
      <c r="A8260" s="5">
        <v>2.2600238E7</v>
      </c>
      <c r="B8260" s="2">
        <v>46167.0</v>
      </c>
      <c r="C8260" s="1" t="s">
        <v>180</v>
      </c>
      <c r="D8260" s="3" t="s">
        <v>169</v>
      </c>
      <c r="E8260" s="4">
        <v>46168.0</v>
      </c>
      <c r="F8260" s="5">
        <v>200.0</v>
      </c>
      <c r="G8260" s="5">
        <v>36.0</v>
      </c>
      <c r="H8260" s="5">
        <v>7259.0</v>
      </c>
      <c r="I8260" s="1" t="s">
        <v>75</v>
      </c>
      <c r="J8260" s="1" t="s">
        <v>92</v>
      </c>
      <c r="K8260" s="1" t="s">
        <v>13</v>
      </c>
      <c r="L8260" s="1" t="s">
        <v>5</v>
      </c>
      <c r="M8260" s="1" t="s">
        <v>6</v>
      </c>
      <c r="N8260" s="1" t="s">
        <v>1241</v>
      </c>
      <c r="O8260" s="6" t="s">
        <v>1241</v>
      </c>
    </row>
    <row r="8261">
      <c r="A8261" s="5">
        <v>2.2600238E7</v>
      </c>
      <c r="B8261" s="2">
        <v>46167.0</v>
      </c>
      <c r="C8261" s="1" t="s">
        <v>180</v>
      </c>
      <c r="D8261" s="3" t="s">
        <v>388</v>
      </c>
      <c r="E8261" s="4">
        <v>46168.0</v>
      </c>
      <c r="F8261" s="5">
        <v>100.0</v>
      </c>
      <c r="G8261" s="5">
        <v>24.0</v>
      </c>
      <c r="H8261" s="5">
        <v>2443.0</v>
      </c>
      <c r="I8261" s="1" t="s">
        <v>71</v>
      </c>
      <c r="J8261" s="1" t="s">
        <v>92</v>
      </c>
      <c r="K8261" s="1" t="s">
        <v>13</v>
      </c>
      <c r="L8261" s="1" t="s">
        <v>5</v>
      </c>
      <c r="M8261" s="1" t="s">
        <v>6</v>
      </c>
      <c r="N8261" s="1" t="s">
        <v>1241</v>
      </c>
      <c r="O8261" s="6" t="s">
        <v>1241</v>
      </c>
    </row>
    <row r="8262">
      <c r="A8262" s="5">
        <v>2.2600238E7</v>
      </c>
      <c r="B8262" s="2">
        <v>46167.0</v>
      </c>
      <c r="C8262" s="1" t="s">
        <v>180</v>
      </c>
      <c r="D8262" s="3" t="s">
        <v>444</v>
      </c>
      <c r="E8262" s="4">
        <v>46168.0</v>
      </c>
      <c r="F8262" s="5">
        <v>30.0</v>
      </c>
      <c r="G8262" s="5">
        <v>47.0</v>
      </c>
      <c r="H8262" s="5">
        <v>1406.0</v>
      </c>
      <c r="I8262" s="1" t="s">
        <v>71</v>
      </c>
      <c r="J8262" s="1" t="s">
        <v>92</v>
      </c>
      <c r="K8262" s="1" t="s">
        <v>13</v>
      </c>
      <c r="L8262" s="1" t="s">
        <v>5</v>
      </c>
      <c r="M8262" s="1" t="s">
        <v>6</v>
      </c>
      <c r="N8262" s="1" t="s">
        <v>1241</v>
      </c>
      <c r="O8262" s="6" t="s">
        <v>1241</v>
      </c>
    </row>
    <row r="8263">
      <c r="A8263" s="5">
        <v>2.2600238E7</v>
      </c>
      <c r="B8263" s="2">
        <v>46167.0</v>
      </c>
      <c r="C8263" s="1" t="s">
        <v>180</v>
      </c>
      <c r="D8263" s="3" t="s">
        <v>421</v>
      </c>
      <c r="E8263" s="4">
        <v>46168.0</v>
      </c>
      <c r="F8263" s="5">
        <v>1200.0</v>
      </c>
      <c r="G8263" s="5">
        <v>74.0</v>
      </c>
      <c r="H8263" s="5">
        <v>88623.0</v>
      </c>
      <c r="I8263" s="1" t="s">
        <v>71</v>
      </c>
      <c r="J8263" s="1" t="s">
        <v>92</v>
      </c>
      <c r="K8263" s="1" t="s">
        <v>13</v>
      </c>
      <c r="L8263" s="1" t="s">
        <v>5</v>
      </c>
      <c r="M8263" s="1" t="s">
        <v>6</v>
      </c>
      <c r="N8263" s="1" t="s">
        <v>1241</v>
      </c>
      <c r="O8263" s="6" t="s">
        <v>1241</v>
      </c>
    </row>
    <row r="8264">
      <c r="A8264" s="5">
        <v>2.2600238E7</v>
      </c>
      <c r="B8264" s="2">
        <v>46167.0</v>
      </c>
      <c r="C8264" s="1" t="s">
        <v>180</v>
      </c>
      <c r="D8264" s="3" t="s">
        <v>195</v>
      </c>
      <c r="E8264" s="4">
        <v>46168.0</v>
      </c>
      <c r="F8264" s="5">
        <v>750.0</v>
      </c>
      <c r="G8264" s="5">
        <v>35.0</v>
      </c>
      <c r="H8264" s="5">
        <v>25990.0</v>
      </c>
      <c r="I8264" s="1" t="s">
        <v>71</v>
      </c>
      <c r="J8264" s="1" t="s">
        <v>92</v>
      </c>
      <c r="K8264" s="1" t="s">
        <v>13</v>
      </c>
      <c r="L8264" s="1" t="s">
        <v>5</v>
      </c>
      <c r="M8264" s="1" t="s">
        <v>6</v>
      </c>
      <c r="N8264" s="1" t="s">
        <v>1241</v>
      </c>
      <c r="O8264" s="6" t="s">
        <v>1241</v>
      </c>
    </row>
    <row r="8265">
      <c r="A8265" s="5">
        <v>2.2600238E7</v>
      </c>
      <c r="B8265" s="2">
        <v>46167.0</v>
      </c>
      <c r="C8265" s="1" t="s">
        <v>180</v>
      </c>
      <c r="D8265" s="3" t="s">
        <v>158</v>
      </c>
      <c r="E8265" s="4">
        <v>46168.0</v>
      </c>
      <c r="F8265" s="5">
        <v>600.0</v>
      </c>
      <c r="G8265" s="5">
        <v>205.0</v>
      </c>
      <c r="H8265" s="5">
        <v>123002.63</v>
      </c>
      <c r="I8265" s="1" t="s">
        <v>75</v>
      </c>
      <c r="J8265" s="1" t="s">
        <v>92</v>
      </c>
      <c r="K8265" s="1" t="s">
        <v>13</v>
      </c>
      <c r="L8265" s="1" t="s">
        <v>5</v>
      </c>
      <c r="M8265" s="1" t="s">
        <v>6</v>
      </c>
      <c r="N8265" s="1" t="s">
        <v>1241</v>
      </c>
      <c r="O8265" s="6" t="s">
        <v>1241</v>
      </c>
    </row>
    <row r="8266">
      <c r="A8266" s="5">
        <v>2.2600238E7</v>
      </c>
      <c r="B8266" s="2">
        <v>46167.0</v>
      </c>
      <c r="C8266" s="1" t="s">
        <v>180</v>
      </c>
      <c r="D8266" s="3" t="s">
        <v>188</v>
      </c>
      <c r="E8266" s="4">
        <v>46168.0</v>
      </c>
      <c r="F8266" s="5">
        <v>800.0</v>
      </c>
      <c r="G8266" s="5">
        <v>14.0</v>
      </c>
      <c r="H8266" s="5">
        <v>11347.0</v>
      </c>
      <c r="I8266" s="1" t="s">
        <v>75</v>
      </c>
      <c r="J8266" s="1" t="s">
        <v>92</v>
      </c>
      <c r="K8266" s="1" t="s">
        <v>13</v>
      </c>
      <c r="L8266" s="1" t="s">
        <v>5</v>
      </c>
      <c r="M8266" s="1" t="s">
        <v>6</v>
      </c>
      <c r="N8266" s="1" t="s">
        <v>1241</v>
      </c>
      <c r="O8266" s="6" t="s">
        <v>1241</v>
      </c>
    </row>
    <row r="8267">
      <c r="A8267" s="5">
        <v>2.2600238E7</v>
      </c>
      <c r="B8267" s="2">
        <v>46167.0</v>
      </c>
      <c r="C8267" s="1" t="s">
        <v>180</v>
      </c>
      <c r="D8267" s="3" t="s">
        <v>525</v>
      </c>
      <c r="E8267" s="4">
        <v>46168.0</v>
      </c>
      <c r="F8267" s="5">
        <v>600.0</v>
      </c>
      <c r="G8267" s="5">
        <v>26.0</v>
      </c>
      <c r="H8267" s="5">
        <v>15597.0</v>
      </c>
      <c r="I8267" s="1" t="s">
        <v>71</v>
      </c>
      <c r="J8267" s="1" t="s">
        <v>92</v>
      </c>
      <c r="K8267" s="1" t="s">
        <v>13</v>
      </c>
      <c r="L8267" s="1" t="s">
        <v>5</v>
      </c>
      <c r="M8267" s="1" t="s">
        <v>6</v>
      </c>
      <c r="N8267" s="1" t="s">
        <v>1241</v>
      </c>
      <c r="O8267" s="6" t="s">
        <v>1241</v>
      </c>
    </row>
    <row r="8268">
      <c r="A8268" s="5">
        <v>2.2600239E7</v>
      </c>
      <c r="B8268" s="2">
        <v>46167.0</v>
      </c>
      <c r="C8268" s="1" t="s">
        <v>180</v>
      </c>
      <c r="D8268" s="3" t="s">
        <v>368</v>
      </c>
      <c r="E8268" s="4">
        <v>46168.0</v>
      </c>
      <c r="F8268" s="5">
        <v>8.0</v>
      </c>
      <c r="G8268" s="5">
        <v>274.0</v>
      </c>
      <c r="H8268" s="5">
        <v>2195.0</v>
      </c>
      <c r="I8268" s="1" t="s">
        <v>127</v>
      </c>
      <c r="J8268" s="1" t="s">
        <v>92</v>
      </c>
      <c r="K8268" s="1" t="s">
        <v>13</v>
      </c>
      <c r="L8268" s="1" t="s">
        <v>5</v>
      </c>
      <c r="M8268" s="1" t="s">
        <v>6</v>
      </c>
      <c r="N8268" s="1" t="s">
        <v>1241</v>
      </c>
      <c r="O8268" s="6" t="s">
        <v>1241</v>
      </c>
    </row>
    <row r="8269">
      <c r="A8269" s="5">
        <v>2.2600239E7</v>
      </c>
      <c r="B8269" s="2">
        <v>46167.0</v>
      </c>
      <c r="C8269" s="1" t="s">
        <v>180</v>
      </c>
      <c r="D8269" s="3" t="s">
        <v>146</v>
      </c>
      <c r="E8269" s="4">
        <v>46168.0</v>
      </c>
      <c r="F8269" s="5">
        <v>200.0</v>
      </c>
      <c r="G8269" s="5">
        <v>52.0</v>
      </c>
      <c r="H8269" s="5">
        <v>10430.0</v>
      </c>
      <c r="I8269" s="1" t="s">
        <v>127</v>
      </c>
      <c r="J8269" s="1" t="s">
        <v>92</v>
      </c>
      <c r="K8269" s="1" t="s">
        <v>13</v>
      </c>
      <c r="L8269" s="1" t="s">
        <v>5</v>
      </c>
      <c r="M8269" s="1" t="s">
        <v>6</v>
      </c>
      <c r="N8269" s="1" t="s">
        <v>1241</v>
      </c>
      <c r="O8269" s="6" t="s">
        <v>1241</v>
      </c>
    </row>
    <row r="8270">
      <c r="A8270" s="5">
        <v>2.2600239E7</v>
      </c>
      <c r="B8270" s="2">
        <v>46167.0</v>
      </c>
      <c r="C8270" s="1" t="s">
        <v>180</v>
      </c>
      <c r="D8270" s="3" t="s">
        <v>1262</v>
      </c>
      <c r="E8270" s="4">
        <v>46168.0</v>
      </c>
      <c r="F8270" s="5">
        <v>96.0</v>
      </c>
      <c r="G8270" s="5">
        <v>81.0</v>
      </c>
      <c r="H8270" s="5">
        <v>7795.0</v>
      </c>
      <c r="I8270" s="1" t="s">
        <v>127</v>
      </c>
      <c r="J8270" s="1" t="s">
        <v>92</v>
      </c>
      <c r="K8270" s="1" t="s">
        <v>13</v>
      </c>
      <c r="L8270" s="1" t="s">
        <v>5</v>
      </c>
      <c r="M8270" s="1" t="s">
        <v>6</v>
      </c>
      <c r="N8270" s="1" t="s">
        <v>1241</v>
      </c>
      <c r="O8270" s="6" t="s">
        <v>1241</v>
      </c>
    </row>
    <row r="8271">
      <c r="A8271" s="5">
        <v>2.2600239E7</v>
      </c>
      <c r="B8271" s="2">
        <v>46167.0</v>
      </c>
      <c r="C8271" s="1" t="s">
        <v>180</v>
      </c>
      <c r="D8271" s="3" t="s">
        <v>457</v>
      </c>
      <c r="E8271" s="4">
        <v>46168.0</v>
      </c>
      <c r="F8271" s="5">
        <v>44.0</v>
      </c>
      <c r="G8271" s="5">
        <v>96.0</v>
      </c>
      <c r="H8271" s="5">
        <v>4225.0</v>
      </c>
      <c r="I8271" s="1" t="s">
        <v>127</v>
      </c>
      <c r="J8271" s="1" t="s">
        <v>92</v>
      </c>
      <c r="K8271" s="1" t="s">
        <v>13</v>
      </c>
      <c r="L8271" s="1" t="s">
        <v>5</v>
      </c>
      <c r="M8271" s="1" t="s">
        <v>6</v>
      </c>
      <c r="N8271" s="1" t="s">
        <v>1241</v>
      </c>
      <c r="O8271" s="6" t="s">
        <v>1241</v>
      </c>
    </row>
    <row r="8272">
      <c r="A8272" s="5">
        <v>2.2600239E7</v>
      </c>
      <c r="B8272" s="2">
        <v>46167.0</v>
      </c>
      <c r="C8272" s="1" t="s">
        <v>180</v>
      </c>
      <c r="D8272" s="3" t="s">
        <v>1137</v>
      </c>
      <c r="E8272" s="4">
        <v>46168.0</v>
      </c>
      <c r="F8272" s="5">
        <v>80.0</v>
      </c>
      <c r="G8272" s="5">
        <v>147.0</v>
      </c>
      <c r="H8272" s="5">
        <v>11744.0</v>
      </c>
      <c r="I8272" s="1" t="s">
        <v>127</v>
      </c>
      <c r="J8272" s="1" t="s">
        <v>92</v>
      </c>
      <c r="K8272" s="1" t="s">
        <v>13</v>
      </c>
      <c r="L8272" s="1" t="s">
        <v>5</v>
      </c>
      <c r="M8272" s="1" t="s">
        <v>6</v>
      </c>
      <c r="N8272" s="1" t="s">
        <v>1241</v>
      </c>
      <c r="O8272" s="6" t="s">
        <v>1241</v>
      </c>
    </row>
    <row r="8273">
      <c r="A8273" s="5">
        <v>2.2600239E7</v>
      </c>
      <c r="B8273" s="2">
        <v>46167.0</v>
      </c>
      <c r="C8273" s="1" t="s">
        <v>180</v>
      </c>
      <c r="D8273" s="3" t="s">
        <v>372</v>
      </c>
      <c r="E8273" s="4">
        <v>46168.0</v>
      </c>
      <c r="F8273" s="5">
        <v>12.0</v>
      </c>
      <c r="G8273" s="5">
        <v>134.0</v>
      </c>
      <c r="H8273" s="5">
        <v>1607.0</v>
      </c>
      <c r="I8273" s="1" t="s">
        <v>127</v>
      </c>
      <c r="J8273" s="1" t="s">
        <v>92</v>
      </c>
      <c r="K8273" s="1" t="s">
        <v>13</v>
      </c>
      <c r="L8273" s="1" t="s">
        <v>5</v>
      </c>
      <c r="M8273" s="1" t="s">
        <v>6</v>
      </c>
      <c r="N8273" s="1" t="s">
        <v>1241</v>
      </c>
      <c r="O8273" s="6" t="s">
        <v>1241</v>
      </c>
    </row>
    <row r="8274">
      <c r="A8274" s="5">
        <v>2.2600239E7</v>
      </c>
      <c r="B8274" s="2">
        <v>46167.0</v>
      </c>
      <c r="C8274" s="1" t="s">
        <v>180</v>
      </c>
      <c r="D8274" s="3" t="s">
        <v>204</v>
      </c>
      <c r="E8274" s="4">
        <v>46168.0</v>
      </c>
      <c r="F8274" s="5">
        <v>100.0</v>
      </c>
      <c r="G8274" s="5">
        <v>1145.0</v>
      </c>
      <c r="H8274" s="5">
        <v>114462.64</v>
      </c>
      <c r="I8274" s="1" t="s">
        <v>127</v>
      </c>
      <c r="J8274" s="1" t="s">
        <v>92</v>
      </c>
      <c r="K8274" s="1" t="s">
        <v>13</v>
      </c>
      <c r="L8274" s="1" t="s">
        <v>5</v>
      </c>
      <c r="M8274" s="1" t="s">
        <v>6</v>
      </c>
      <c r="N8274" s="1" t="s">
        <v>1241</v>
      </c>
      <c r="O8274" s="6" t="s">
        <v>1241</v>
      </c>
    </row>
    <row r="8275">
      <c r="A8275" s="5">
        <v>2.2600239E7</v>
      </c>
      <c r="B8275" s="2">
        <v>46167.0</v>
      </c>
      <c r="C8275" s="1" t="s">
        <v>180</v>
      </c>
      <c r="D8275" s="3" t="s">
        <v>134</v>
      </c>
      <c r="E8275" s="4">
        <v>46168.0</v>
      </c>
      <c r="F8275" s="5">
        <v>75.0</v>
      </c>
      <c r="G8275" s="5">
        <v>127.0</v>
      </c>
      <c r="H8275" s="5">
        <v>9491.0</v>
      </c>
      <c r="I8275" s="1" t="s">
        <v>127</v>
      </c>
      <c r="J8275" s="1" t="s">
        <v>92</v>
      </c>
      <c r="K8275" s="1" t="s">
        <v>13</v>
      </c>
      <c r="L8275" s="1" t="s">
        <v>5</v>
      </c>
      <c r="M8275" s="1" t="s">
        <v>6</v>
      </c>
      <c r="N8275" s="1" t="s">
        <v>1241</v>
      </c>
      <c r="O8275" s="6" t="s">
        <v>1241</v>
      </c>
    </row>
    <row r="8276">
      <c r="A8276" s="5">
        <v>2.2600239E7</v>
      </c>
      <c r="B8276" s="2">
        <v>46167.0</v>
      </c>
      <c r="C8276" s="1" t="s">
        <v>180</v>
      </c>
      <c r="D8276" s="3" t="s">
        <v>390</v>
      </c>
      <c r="E8276" s="4">
        <v>46168.0</v>
      </c>
      <c r="F8276" s="5">
        <v>10.0</v>
      </c>
      <c r="G8276" s="5">
        <v>118.0</v>
      </c>
      <c r="H8276" s="5">
        <v>1180.0</v>
      </c>
      <c r="I8276" s="1" t="s">
        <v>125</v>
      </c>
      <c r="J8276" s="1" t="s">
        <v>92</v>
      </c>
      <c r="K8276" s="1" t="s">
        <v>13</v>
      </c>
      <c r="L8276" s="1" t="s">
        <v>5</v>
      </c>
      <c r="M8276" s="1" t="s">
        <v>6</v>
      </c>
      <c r="N8276" s="1" t="s">
        <v>1241</v>
      </c>
      <c r="O8276" s="6" t="s">
        <v>1241</v>
      </c>
    </row>
    <row r="8277">
      <c r="A8277" s="5">
        <v>2.2600239E7</v>
      </c>
      <c r="B8277" s="2">
        <v>46167.0</v>
      </c>
      <c r="C8277" s="1" t="s">
        <v>180</v>
      </c>
      <c r="D8277" s="3" t="s">
        <v>690</v>
      </c>
      <c r="E8277" s="4">
        <v>46168.0</v>
      </c>
      <c r="F8277" s="5">
        <v>12.0</v>
      </c>
      <c r="G8277" s="5">
        <v>234.0</v>
      </c>
      <c r="H8277" s="5">
        <v>2811.0</v>
      </c>
      <c r="I8277" s="1" t="s">
        <v>127</v>
      </c>
      <c r="J8277" s="1" t="s">
        <v>92</v>
      </c>
      <c r="K8277" s="1" t="s">
        <v>13</v>
      </c>
      <c r="L8277" s="1" t="s">
        <v>5</v>
      </c>
      <c r="M8277" s="1" t="s">
        <v>6</v>
      </c>
      <c r="N8277" s="1" t="s">
        <v>1241</v>
      </c>
      <c r="O8277" s="6" t="s">
        <v>1241</v>
      </c>
    </row>
    <row r="8278">
      <c r="A8278" s="5">
        <v>2.2600239E7</v>
      </c>
      <c r="B8278" s="2">
        <v>46167.0</v>
      </c>
      <c r="C8278" s="1" t="s">
        <v>180</v>
      </c>
      <c r="D8278" s="3" t="s">
        <v>1121</v>
      </c>
      <c r="E8278" s="4">
        <v>46168.0</v>
      </c>
      <c r="F8278" s="5">
        <v>90.0</v>
      </c>
      <c r="G8278" s="5">
        <v>60.0</v>
      </c>
      <c r="H8278" s="5">
        <v>5401.0</v>
      </c>
      <c r="I8278" s="1" t="s">
        <v>127</v>
      </c>
      <c r="J8278" s="1" t="s">
        <v>92</v>
      </c>
      <c r="K8278" s="1" t="s">
        <v>13</v>
      </c>
      <c r="L8278" s="1" t="s">
        <v>5</v>
      </c>
      <c r="M8278" s="1" t="s">
        <v>6</v>
      </c>
      <c r="N8278" s="1" t="s">
        <v>1241</v>
      </c>
      <c r="O8278" s="6" t="s">
        <v>1241</v>
      </c>
    </row>
    <row r="8279">
      <c r="A8279" s="5">
        <v>2.2600239E7</v>
      </c>
      <c r="B8279" s="2">
        <v>46167.0</v>
      </c>
      <c r="C8279" s="1" t="s">
        <v>180</v>
      </c>
      <c r="D8279" s="3" t="s">
        <v>1010</v>
      </c>
      <c r="E8279" s="4">
        <v>46168.0</v>
      </c>
      <c r="F8279" s="5">
        <v>100.0</v>
      </c>
      <c r="G8279" s="5">
        <v>42.0</v>
      </c>
      <c r="H8279" s="5">
        <v>4197.0</v>
      </c>
      <c r="I8279" s="1" t="s">
        <v>127</v>
      </c>
      <c r="J8279" s="1" t="s">
        <v>92</v>
      </c>
      <c r="K8279" s="1" t="s">
        <v>13</v>
      </c>
      <c r="L8279" s="1" t="s">
        <v>5</v>
      </c>
      <c r="M8279" s="1" t="s">
        <v>6</v>
      </c>
      <c r="N8279" s="1" t="s">
        <v>1241</v>
      </c>
      <c r="O8279" s="6" t="s">
        <v>1241</v>
      </c>
    </row>
    <row r="8280">
      <c r="A8280" s="5">
        <v>2.2600239E7</v>
      </c>
      <c r="B8280" s="2">
        <v>46167.0</v>
      </c>
      <c r="C8280" s="1" t="s">
        <v>180</v>
      </c>
      <c r="D8280" s="3" t="s">
        <v>530</v>
      </c>
      <c r="E8280" s="4">
        <v>46168.0</v>
      </c>
      <c r="F8280" s="5">
        <v>6.0</v>
      </c>
      <c r="G8280" s="5">
        <v>323.0</v>
      </c>
      <c r="H8280" s="5">
        <v>1939.0</v>
      </c>
      <c r="I8280" s="1" t="s">
        <v>127</v>
      </c>
      <c r="J8280" s="1" t="s">
        <v>92</v>
      </c>
      <c r="K8280" s="1" t="s">
        <v>13</v>
      </c>
      <c r="L8280" s="1" t="s">
        <v>5</v>
      </c>
      <c r="M8280" s="1" t="s">
        <v>6</v>
      </c>
      <c r="N8280" s="1" t="s">
        <v>1241</v>
      </c>
      <c r="O8280" s="6" t="s">
        <v>1241</v>
      </c>
    </row>
    <row r="8281">
      <c r="A8281" s="5">
        <v>2.2600239E7</v>
      </c>
      <c r="B8281" s="2">
        <v>46167.0</v>
      </c>
      <c r="C8281" s="1" t="s">
        <v>180</v>
      </c>
      <c r="D8281" s="3" t="s">
        <v>145</v>
      </c>
      <c r="E8281" s="4">
        <v>46168.0</v>
      </c>
      <c r="F8281" s="5">
        <v>60.0</v>
      </c>
      <c r="G8281" s="5">
        <v>103.0</v>
      </c>
      <c r="H8281" s="5">
        <v>6197.0</v>
      </c>
      <c r="I8281" s="1" t="s">
        <v>125</v>
      </c>
      <c r="J8281" s="1" t="s">
        <v>92</v>
      </c>
      <c r="K8281" s="1" t="s">
        <v>13</v>
      </c>
      <c r="L8281" s="1" t="s">
        <v>5</v>
      </c>
      <c r="M8281" s="1" t="s">
        <v>6</v>
      </c>
      <c r="N8281" s="1" t="s">
        <v>1241</v>
      </c>
      <c r="O8281" s="6" t="s">
        <v>1241</v>
      </c>
    </row>
    <row r="8282">
      <c r="A8282" s="5">
        <v>2.2600239E7</v>
      </c>
      <c r="B8282" s="2">
        <v>46167.0</v>
      </c>
      <c r="C8282" s="1" t="s">
        <v>180</v>
      </c>
      <c r="D8282" s="3" t="s">
        <v>916</v>
      </c>
      <c r="E8282" s="4">
        <v>46168.0</v>
      </c>
      <c r="F8282" s="5">
        <v>225.0</v>
      </c>
      <c r="G8282" s="5">
        <v>24.0</v>
      </c>
      <c r="H8282" s="5">
        <v>5368.0</v>
      </c>
      <c r="I8282" s="1" t="s">
        <v>127</v>
      </c>
      <c r="J8282" s="1" t="s">
        <v>92</v>
      </c>
      <c r="K8282" s="1" t="s">
        <v>13</v>
      </c>
      <c r="L8282" s="1" t="s">
        <v>5</v>
      </c>
      <c r="M8282" s="1" t="s">
        <v>6</v>
      </c>
      <c r="N8282" s="1" t="s">
        <v>1241</v>
      </c>
      <c r="O8282" s="6" t="s">
        <v>1241</v>
      </c>
    </row>
    <row r="8283">
      <c r="A8283" s="5">
        <v>2.2600239E7</v>
      </c>
      <c r="B8283" s="2">
        <v>46167.0</v>
      </c>
      <c r="C8283" s="1" t="s">
        <v>180</v>
      </c>
      <c r="D8283" s="3" t="s">
        <v>214</v>
      </c>
      <c r="E8283" s="4">
        <v>46168.0</v>
      </c>
      <c r="F8283" s="5">
        <v>40.0</v>
      </c>
      <c r="G8283" s="5">
        <v>1002.0</v>
      </c>
      <c r="H8283" s="5">
        <v>40085.0</v>
      </c>
      <c r="I8283" s="1" t="s">
        <v>125</v>
      </c>
      <c r="J8283" s="1" t="s">
        <v>92</v>
      </c>
      <c r="K8283" s="1" t="s">
        <v>13</v>
      </c>
      <c r="L8283" s="1" t="s">
        <v>5</v>
      </c>
      <c r="M8283" s="1" t="s">
        <v>6</v>
      </c>
      <c r="N8283" s="1" t="s">
        <v>1241</v>
      </c>
      <c r="O8283" s="6" t="s">
        <v>1241</v>
      </c>
    </row>
    <row r="8284">
      <c r="A8284" s="5">
        <v>2.2600239E7</v>
      </c>
      <c r="B8284" s="2">
        <v>46167.0</v>
      </c>
      <c r="C8284" s="1" t="s">
        <v>180</v>
      </c>
      <c r="D8284" s="3" t="s">
        <v>693</v>
      </c>
      <c r="E8284" s="4">
        <v>46168.0</v>
      </c>
      <c r="F8284" s="5">
        <v>20.0</v>
      </c>
      <c r="G8284" s="5">
        <v>184.0</v>
      </c>
      <c r="H8284" s="5">
        <v>3681.0</v>
      </c>
      <c r="I8284" s="1" t="s">
        <v>127</v>
      </c>
      <c r="J8284" s="1" t="s">
        <v>92</v>
      </c>
      <c r="K8284" s="1" t="s">
        <v>13</v>
      </c>
      <c r="L8284" s="1" t="s">
        <v>5</v>
      </c>
      <c r="M8284" s="1" t="s">
        <v>6</v>
      </c>
      <c r="N8284" s="1" t="s">
        <v>1241</v>
      </c>
      <c r="O8284" s="6" t="s">
        <v>1241</v>
      </c>
    </row>
    <row r="8285">
      <c r="A8285" s="5">
        <v>2.260024E7</v>
      </c>
      <c r="B8285" s="2">
        <v>46167.0</v>
      </c>
      <c r="C8285" s="1" t="s">
        <v>180</v>
      </c>
      <c r="D8285" s="3" t="s">
        <v>46</v>
      </c>
      <c r="E8285" s="4">
        <v>46168.0</v>
      </c>
      <c r="F8285" s="5">
        <v>2000.0</v>
      </c>
      <c r="G8285" s="5">
        <v>5150.0</v>
      </c>
      <c r="H8285" s="5">
        <v>10302.0</v>
      </c>
      <c r="I8285" s="1" t="s">
        <v>43</v>
      </c>
      <c r="J8285" s="1" t="s">
        <v>92</v>
      </c>
      <c r="K8285" s="1" t="s">
        <v>13</v>
      </c>
      <c r="L8285" s="1" t="s">
        <v>5</v>
      </c>
      <c r="M8285" s="1" t="s">
        <v>44</v>
      </c>
      <c r="N8285" s="1" t="s">
        <v>1241</v>
      </c>
      <c r="O8285" s="6" t="s">
        <v>1241</v>
      </c>
    </row>
    <row r="8286">
      <c r="A8286" s="5">
        <v>1.2601415E7</v>
      </c>
      <c r="B8286" s="2">
        <v>46169.0</v>
      </c>
      <c r="C8286" s="1" t="s">
        <v>239</v>
      </c>
      <c r="D8286" s="7">
        <v>130.0</v>
      </c>
      <c r="E8286" s="4">
        <v>46168.0</v>
      </c>
      <c r="F8286" s="5">
        <v>66.0</v>
      </c>
      <c r="G8286" s="5">
        <v>152.0</v>
      </c>
      <c r="H8286" s="5">
        <v>9813.0</v>
      </c>
      <c r="I8286" s="1" t="s">
        <v>21</v>
      </c>
      <c r="J8286" s="1" t="s">
        <v>240</v>
      </c>
      <c r="K8286" s="1" t="s">
        <v>111</v>
      </c>
      <c r="L8286" s="1" t="s">
        <v>5</v>
      </c>
      <c r="M8286" s="1" t="s">
        <v>23</v>
      </c>
      <c r="N8286" s="1" t="s">
        <v>1241</v>
      </c>
      <c r="O8286" s="6" t="s">
        <v>1241</v>
      </c>
    </row>
    <row r="8287">
      <c r="A8287" s="5">
        <v>1.2601415E7</v>
      </c>
      <c r="B8287" s="2">
        <v>46169.0</v>
      </c>
      <c r="C8287" s="1" t="s">
        <v>239</v>
      </c>
      <c r="D8287" s="7">
        <v>132.0</v>
      </c>
      <c r="E8287" s="4">
        <v>46168.0</v>
      </c>
      <c r="F8287" s="5">
        <v>26.0</v>
      </c>
      <c r="G8287" s="5">
        <v>327.0</v>
      </c>
      <c r="H8287" s="5">
        <v>8343.0</v>
      </c>
      <c r="I8287" s="1" t="s">
        <v>21</v>
      </c>
      <c r="J8287" s="1" t="s">
        <v>240</v>
      </c>
      <c r="K8287" s="1" t="s">
        <v>111</v>
      </c>
      <c r="L8287" s="1" t="s">
        <v>5</v>
      </c>
      <c r="M8287" s="1" t="s">
        <v>23</v>
      </c>
      <c r="N8287" s="1" t="s">
        <v>1241</v>
      </c>
      <c r="O8287" s="6" t="s">
        <v>1241</v>
      </c>
    </row>
    <row r="8288">
      <c r="A8288" s="5">
        <v>1.2601415E7</v>
      </c>
      <c r="B8288" s="2">
        <v>46169.0</v>
      </c>
      <c r="C8288" s="1" t="s">
        <v>239</v>
      </c>
      <c r="D8288" s="7">
        <v>134.0</v>
      </c>
      <c r="E8288" s="4">
        <v>46168.0</v>
      </c>
      <c r="F8288" s="5">
        <v>13.0</v>
      </c>
      <c r="G8288" s="5">
        <v>597.0</v>
      </c>
      <c r="H8288" s="5">
        <v>7609.0</v>
      </c>
      <c r="I8288" s="1" t="s">
        <v>21</v>
      </c>
      <c r="J8288" s="1" t="s">
        <v>240</v>
      </c>
      <c r="K8288" s="1" t="s">
        <v>111</v>
      </c>
      <c r="L8288" s="1" t="s">
        <v>5</v>
      </c>
      <c r="M8288" s="1" t="s">
        <v>23</v>
      </c>
      <c r="N8288" s="1" t="s">
        <v>1241</v>
      </c>
      <c r="O8288" s="6" t="s">
        <v>1241</v>
      </c>
    </row>
    <row r="8289">
      <c r="A8289" s="5">
        <v>1.2601415E7</v>
      </c>
      <c r="B8289" s="2">
        <v>46169.0</v>
      </c>
      <c r="C8289" s="1" t="s">
        <v>239</v>
      </c>
      <c r="D8289" s="7">
        <v>153.0</v>
      </c>
      <c r="E8289" s="4">
        <v>46168.0</v>
      </c>
      <c r="F8289" s="5">
        <v>150.0</v>
      </c>
      <c r="G8289" s="5">
        <v>348.0</v>
      </c>
      <c r="H8289" s="5">
        <v>51186.0</v>
      </c>
      <c r="I8289" s="1" t="s">
        <v>21</v>
      </c>
      <c r="J8289" s="1" t="s">
        <v>240</v>
      </c>
      <c r="K8289" s="1" t="s">
        <v>111</v>
      </c>
      <c r="L8289" s="1" t="s">
        <v>5</v>
      </c>
      <c r="M8289" s="1" t="s">
        <v>23</v>
      </c>
      <c r="N8289" s="1" t="s">
        <v>1241</v>
      </c>
      <c r="O8289" s="6" t="s">
        <v>1241</v>
      </c>
    </row>
    <row r="8290">
      <c r="A8290" s="5">
        <v>1.2601415E7</v>
      </c>
      <c r="B8290" s="2">
        <v>46169.0</v>
      </c>
      <c r="C8290" s="1" t="s">
        <v>239</v>
      </c>
      <c r="D8290" s="3">
        <v>187.0</v>
      </c>
      <c r="E8290" s="4">
        <v>46168.0</v>
      </c>
      <c r="F8290" s="5">
        <v>44.0</v>
      </c>
      <c r="G8290" s="5">
        <v>279.0</v>
      </c>
      <c r="H8290" s="5">
        <v>12048.0</v>
      </c>
      <c r="I8290" s="1" t="s">
        <v>21</v>
      </c>
      <c r="J8290" s="1" t="s">
        <v>240</v>
      </c>
      <c r="K8290" s="1" t="s">
        <v>111</v>
      </c>
      <c r="L8290" s="1" t="s">
        <v>5</v>
      </c>
      <c r="M8290" s="1" t="s">
        <v>23</v>
      </c>
      <c r="N8290" s="1" t="s">
        <v>1241</v>
      </c>
      <c r="O8290" s="6" t="s">
        <v>1241</v>
      </c>
    </row>
    <row r="8291">
      <c r="A8291" s="5">
        <v>1.2601415E7</v>
      </c>
      <c r="B8291" s="2">
        <v>46169.0</v>
      </c>
      <c r="C8291" s="1" t="s">
        <v>239</v>
      </c>
      <c r="D8291" s="3" t="s">
        <v>41</v>
      </c>
      <c r="E8291" s="4">
        <v>46168.0</v>
      </c>
      <c r="F8291" s="5">
        <v>29.0</v>
      </c>
      <c r="G8291" s="5">
        <v>215.0</v>
      </c>
      <c r="H8291" s="5">
        <v>6113.0</v>
      </c>
      <c r="I8291" s="1" t="s">
        <v>21</v>
      </c>
      <c r="J8291" s="1" t="s">
        <v>240</v>
      </c>
      <c r="K8291" s="1" t="s">
        <v>111</v>
      </c>
      <c r="L8291" s="1" t="s">
        <v>5</v>
      </c>
      <c r="M8291" s="1" t="s">
        <v>23</v>
      </c>
      <c r="N8291" s="1" t="s">
        <v>1241</v>
      </c>
      <c r="O8291" s="6" t="s">
        <v>1241</v>
      </c>
    </row>
    <row r="8292">
      <c r="A8292" s="5">
        <v>1.2601415E7</v>
      </c>
      <c r="B8292" s="2">
        <v>46169.0</v>
      </c>
      <c r="C8292" s="1" t="s">
        <v>239</v>
      </c>
      <c r="D8292" s="7">
        <v>5211.0</v>
      </c>
      <c r="E8292" s="4">
        <v>46168.0</v>
      </c>
      <c r="F8292" s="5">
        <v>26.0</v>
      </c>
      <c r="G8292" s="5">
        <v>151.0</v>
      </c>
      <c r="H8292" s="5">
        <v>3842.0</v>
      </c>
      <c r="I8292" s="1" t="s">
        <v>21</v>
      </c>
      <c r="J8292" s="1" t="s">
        <v>240</v>
      </c>
      <c r="K8292" s="1" t="s">
        <v>111</v>
      </c>
      <c r="L8292" s="1" t="s">
        <v>5</v>
      </c>
      <c r="M8292" s="1" t="s">
        <v>23</v>
      </c>
      <c r="N8292" s="1" t="s">
        <v>1241</v>
      </c>
      <c r="O8292" s="6" t="s">
        <v>1241</v>
      </c>
    </row>
    <row r="8293">
      <c r="A8293" s="5">
        <v>1.2601415E7</v>
      </c>
      <c r="B8293" s="2">
        <v>46169.0</v>
      </c>
      <c r="C8293" s="1" t="s">
        <v>239</v>
      </c>
      <c r="D8293" s="7">
        <v>124.0</v>
      </c>
      <c r="E8293" s="4">
        <v>46168.0</v>
      </c>
      <c r="F8293" s="5">
        <v>230.0</v>
      </c>
      <c r="G8293" s="5">
        <v>140.0</v>
      </c>
      <c r="H8293" s="5">
        <v>31594.0</v>
      </c>
      <c r="I8293" s="1" t="s">
        <v>21</v>
      </c>
      <c r="J8293" s="1" t="s">
        <v>240</v>
      </c>
      <c r="K8293" s="1" t="s">
        <v>111</v>
      </c>
      <c r="L8293" s="1" t="s">
        <v>5</v>
      </c>
      <c r="M8293" s="1" t="s">
        <v>23</v>
      </c>
      <c r="N8293" s="1" t="s">
        <v>1241</v>
      </c>
      <c r="O8293" s="6" t="s">
        <v>1241</v>
      </c>
    </row>
    <row r="8294">
      <c r="A8294" s="5">
        <v>1.2601416E7</v>
      </c>
      <c r="B8294" s="2">
        <v>46169.0</v>
      </c>
      <c r="C8294" s="1" t="s">
        <v>239</v>
      </c>
      <c r="D8294" s="3" t="s">
        <v>31</v>
      </c>
      <c r="E8294" s="4">
        <v>46168.0</v>
      </c>
      <c r="F8294" s="5">
        <v>6.0</v>
      </c>
      <c r="G8294" s="5">
        <v>779.0</v>
      </c>
      <c r="H8294" s="5">
        <v>4579.0</v>
      </c>
      <c r="I8294" s="1" t="s">
        <v>21</v>
      </c>
      <c r="J8294" s="1" t="s">
        <v>240</v>
      </c>
      <c r="K8294" s="1" t="s">
        <v>111</v>
      </c>
      <c r="L8294" s="1" t="s">
        <v>5</v>
      </c>
      <c r="M8294" s="1" t="s">
        <v>23</v>
      </c>
      <c r="N8294" s="1" t="s">
        <v>1241</v>
      </c>
      <c r="O8294" s="6" t="s">
        <v>1241</v>
      </c>
    </row>
    <row r="8295">
      <c r="A8295" s="5">
        <v>1.2601416E7</v>
      </c>
      <c r="B8295" s="2">
        <v>46169.0</v>
      </c>
      <c r="C8295" s="1" t="s">
        <v>239</v>
      </c>
      <c r="D8295" s="7">
        <v>667.0</v>
      </c>
      <c r="E8295" s="4">
        <v>46168.0</v>
      </c>
      <c r="F8295" s="5">
        <v>6.0</v>
      </c>
      <c r="G8295" s="5">
        <v>1013.0</v>
      </c>
      <c r="H8295" s="5">
        <v>5956.0</v>
      </c>
      <c r="I8295" s="1" t="s">
        <v>265</v>
      </c>
      <c r="J8295" s="1" t="s">
        <v>240</v>
      </c>
      <c r="K8295" s="1" t="s">
        <v>111</v>
      </c>
      <c r="L8295" s="1" t="s">
        <v>5</v>
      </c>
      <c r="M8295" s="1" t="s">
        <v>23</v>
      </c>
      <c r="N8295" s="1" t="s">
        <v>1241</v>
      </c>
      <c r="O8295" s="6" t="s">
        <v>1241</v>
      </c>
    </row>
    <row r="8296">
      <c r="A8296" s="5">
        <v>1.2601466E7</v>
      </c>
      <c r="B8296" s="2">
        <v>46169.0</v>
      </c>
      <c r="C8296" s="1" t="s">
        <v>11</v>
      </c>
      <c r="D8296" s="7">
        <v>5250.0</v>
      </c>
      <c r="E8296" s="4">
        <v>46168.0</v>
      </c>
      <c r="F8296" s="5">
        <v>15.0</v>
      </c>
      <c r="G8296" s="5">
        <v>1362.0</v>
      </c>
      <c r="H8296" s="5">
        <v>20426.0</v>
      </c>
      <c r="I8296" s="1" t="s">
        <v>61</v>
      </c>
      <c r="J8296" s="1" t="s">
        <v>12</v>
      </c>
      <c r="K8296" s="1" t="s">
        <v>13</v>
      </c>
      <c r="L8296" s="1" t="s">
        <v>5</v>
      </c>
      <c r="M8296" s="1" t="s">
        <v>29</v>
      </c>
      <c r="N8296" s="1" t="s">
        <v>1241</v>
      </c>
      <c r="O8296" s="6" t="s">
        <v>1241</v>
      </c>
    </row>
    <row r="8297">
      <c r="A8297" s="5">
        <v>1.2601526E7</v>
      </c>
      <c r="B8297" s="2">
        <v>46170.0</v>
      </c>
      <c r="C8297" s="1" t="s">
        <v>239</v>
      </c>
      <c r="D8297" s="3" t="s">
        <v>50</v>
      </c>
      <c r="E8297" s="4">
        <v>46168.0</v>
      </c>
      <c r="F8297" s="5">
        <v>200.0</v>
      </c>
      <c r="G8297" s="5">
        <v>318.0</v>
      </c>
      <c r="H8297" s="5">
        <v>62332.0</v>
      </c>
      <c r="I8297" s="1" t="s">
        <v>26</v>
      </c>
      <c r="J8297" s="1" t="s">
        <v>240</v>
      </c>
      <c r="K8297" s="1" t="s">
        <v>111</v>
      </c>
      <c r="L8297" s="1" t="s">
        <v>5</v>
      </c>
      <c r="M8297" s="1" t="s">
        <v>29</v>
      </c>
      <c r="N8297" s="1" t="s">
        <v>1241</v>
      </c>
      <c r="O8297" s="6" t="s">
        <v>1241</v>
      </c>
    </row>
    <row r="8298">
      <c r="A8298" s="5">
        <v>2.2600283E7</v>
      </c>
      <c r="B8298" s="2">
        <v>46170.0</v>
      </c>
      <c r="C8298" s="1" t="s">
        <v>180</v>
      </c>
      <c r="D8298" s="3" t="s">
        <v>45</v>
      </c>
      <c r="E8298" s="4">
        <v>46168.0</v>
      </c>
      <c r="F8298" s="5">
        <v>500.0</v>
      </c>
      <c r="G8298" s="5">
        <v>2575.0</v>
      </c>
      <c r="H8298" s="5">
        <v>2575.0</v>
      </c>
      <c r="I8298" s="1" t="s">
        <v>43</v>
      </c>
      <c r="J8298" s="1" t="s">
        <v>92</v>
      </c>
      <c r="K8298" s="1" t="s">
        <v>13</v>
      </c>
      <c r="L8298" s="1" t="s">
        <v>5</v>
      </c>
      <c r="M8298" s="1" t="s">
        <v>44</v>
      </c>
      <c r="N8298" s="1" t="s">
        <v>1241</v>
      </c>
      <c r="O8298" s="6" t="s">
        <v>1241</v>
      </c>
    </row>
    <row r="8299">
      <c r="A8299" s="5">
        <v>2.2600295E7</v>
      </c>
      <c r="B8299" s="2">
        <v>46170.0</v>
      </c>
      <c r="C8299" s="1" t="s">
        <v>180</v>
      </c>
      <c r="D8299" s="3" t="s">
        <v>45</v>
      </c>
      <c r="E8299" s="4">
        <v>46168.0</v>
      </c>
      <c r="F8299" s="5">
        <v>8500.0</v>
      </c>
      <c r="G8299" s="5">
        <v>2575.0</v>
      </c>
      <c r="H8299" s="5">
        <v>43783.0</v>
      </c>
      <c r="I8299" s="1" t="s">
        <v>43</v>
      </c>
      <c r="J8299" s="1" t="s">
        <v>92</v>
      </c>
      <c r="K8299" s="1" t="s">
        <v>13</v>
      </c>
      <c r="L8299" s="1" t="s">
        <v>5</v>
      </c>
      <c r="M8299" s="1" t="s">
        <v>44</v>
      </c>
      <c r="N8299" s="1" t="s">
        <v>1241</v>
      </c>
      <c r="O8299" s="6" t="s">
        <v>1241</v>
      </c>
    </row>
    <row r="8300">
      <c r="A8300" s="5">
        <v>2.2600295E7</v>
      </c>
      <c r="B8300" s="2">
        <v>46170.0</v>
      </c>
      <c r="C8300" s="1" t="s">
        <v>180</v>
      </c>
      <c r="D8300" s="3" t="s">
        <v>46</v>
      </c>
      <c r="E8300" s="4">
        <v>46168.0</v>
      </c>
      <c r="F8300" s="5">
        <v>8000.0</v>
      </c>
      <c r="G8300" s="5">
        <v>5150.0</v>
      </c>
      <c r="H8300" s="5">
        <v>41207.0</v>
      </c>
      <c r="I8300" s="1" t="s">
        <v>43</v>
      </c>
      <c r="J8300" s="1" t="s">
        <v>92</v>
      </c>
      <c r="K8300" s="1" t="s">
        <v>13</v>
      </c>
      <c r="L8300" s="1" t="s">
        <v>5</v>
      </c>
      <c r="M8300" s="1" t="s">
        <v>44</v>
      </c>
      <c r="N8300" s="1" t="s">
        <v>1241</v>
      </c>
      <c r="O8300" s="6" t="s">
        <v>1241</v>
      </c>
    </row>
    <row r="8301">
      <c r="A8301" s="5">
        <v>2.2600295E7</v>
      </c>
      <c r="B8301" s="2">
        <v>46170.0</v>
      </c>
      <c r="C8301" s="1" t="s">
        <v>180</v>
      </c>
      <c r="D8301" s="3" t="s">
        <v>42</v>
      </c>
      <c r="E8301" s="4">
        <v>46168.0</v>
      </c>
      <c r="F8301" s="5">
        <v>4000.0</v>
      </c>
      <c r="G8301" s="5">
        <v>10301.0</v>
      </c>
      <c r="H8301" s="5">
        <v>20606.0</v>
      </c>
      <c r="I8301" s="1" t="s">
        <v>43</v>
      </c>
      <c r="J8301" s="1" t="s">
        <v>92</v>
      </c>
      <c r="K8301" s="1" t="s">
        <v>13</v>
      </c>
      <c r="L8301" s="1" t="s">
        <v>5</v>
      </c>
      <c r="M8301" s="1" t="s">
        <v>44</v>
      </c>
      <c r="N8301" s="1" t="s">
        <v>1241</v>
      </c>
      <c r="O8301" s="6" t="s">
        <v>1241</v>
      </c>
    </row>
    <row r="8302">
      <c r="A8302" s="5">
        <v>1.260156E7</v>
      </c>
      <c r="B8302" s="2">
        <v>46170.0</v>
      </c>
      <c r="C8302" s="1" t="s">
        <v>99</v>
      </c>
      <c r="D8302" s="3" t="s">
        <v>218</v>
      </c>
      <c r="E8302" s="4">
        <v>46168.0</v>
      </c>
      <c r="F8302" s="5">
        <v>30.0</v>
      </c>
      <c r="G8302" s="5">
        <v>227.0</v>
      </c>
      <c r="H8302" s="5">
        <v>6800.0</v>
      </c>
      <c r="I8302" s="1" t="s">
        <v>21</v>
      </c>
      <c r="J8302" s="1" t="s">
        <v>22</v>
      </c>
      <c r="K8302" s="1" t="s">
        <v>4</v>
      </c>
      <c r="L8302" s="1" t="s">
        <v>5</v>
      </c>
      <c r="M8302" s="1" t="s">
        <v>23</v>
      </c>
      <c r="N8302" s="1" t="s">
        <v>1241</v>
      </c>
      <c r="O8302" s="6" t="s">
        <v>1241</v>
      </c>
    </row>
    <row r="8303">
      <c r="A8303" s="5">
        <v>1.260156E7</v>
      </c>
      <c r="B8303" s="2">
        <v>46170.0</v>
      </c>
      <c r="C8303" s="1" t="s">
        <v>99</v>
      </c>
      <c r="D8303" s="7">
        <v>103.0</v>
      </c>
      <c r="E8303" s="4">
        <v>46168.0</v>
      </c>
      <c r="F8303" s="5">
        <v>432.0</v>
      </c>
      <c r="G8303" s="5">
        <v>54.0</v>
      </c>
      <c r="H8303" s="5">
        <v>23228.0</v>
      </c>
      <c r="I8303" s="1" t="s">
        <v>21</v>
      </c>
      <c r="J8303" s="1" t="s">
        <v>22</v>
      </c>
      <c r="K8303" s="1" t="s">
        <v>4</v>
      </c>
      <c r="L8303" s="1" t="s">
        <v>5</v>
      </c>
      <c r="M8303" s="1" t="s">
        <v>23</v>
      </c>
      <c r="N8303" s="1" t="s">
        <v>1241</v>
      </c>
      <c r="O8303" s="6" t="s">
        <v>1241</v>
      </c>
    </row>
    <row r="8304">
      <c r="A8304" s="5">
        <v>1.260156E7</v>
      </c>
      <c r="B8304" s="2">
        <v>46170.0</v>
      </c>
      <c r="C8304" s="1" t="s">
        <v>99</v>
      </c>
      <c r="D8304" s="3" t="s">
        <v>102</v>
      </c>
      <c r="E8304" s="4">
        <v>46168.0</v>
      </c>
      <c r="F8304" s="5">
        <v>648.0</v>
      </c>
      <c r="G8304" s="5">
        <v>105.0</v>
      </c>
      <c r="H8304" s="5">
        <v>67810.0</v>
      </c>
      <c r="I8304" s="1" t="s">
        <v>21</v>
      </c>
      <c r="J8304" s="1" t="s">
        <v>22</v>
      </c>
      <c r="K8304" s="1" t="s">
        <v>4</v>
      </c>
      <c r="L8304" s="1" t="s">
        <v>5</v>
      </c>
      <c r="M8304" s="1" t="s">
        <v>23</v>
      </c>
      <c r="N8304" s="1" t="s">
        <v>1241</v>
      </c>
      <c r="O8304" s="6" t="s">
        <v>1241</v>
      </c>
    </row>
    <row r="8305">
      <c r="A8305" s="5">
        <v>1.260156E7</v>
      </c>
      <c r="B8305" s="2">
        <v>46170.0</v>
      </c>
      <c r="C8305" s="1" t="s">
        <v>99</v>
      </c>
      <c r="D8305" s="3" t="s">
        <v>808</v>
      </c>
      <c r="E8305" s="4">
        <v>46168.0</v>
      </c>
      <c r="F8305" s="5">
        <v>48.0</v>
      </c>
      <c r="G8305" s="5">
        <v>249.0</v>
      </c>
      <c r="H8305" s="5">
        <v>11938.0</v>
      </c>
      <c r="I8305" s="1" t="s">
        <v>21</v>
      </c>
      <c r="J8305" s="1" t="s">
        <v>22</v>
      </c>
      <c r="K8305" s="1" t="s">
        <v>4</v>
      </c>
      <c r="L8305" s="1" t="s">
        <v>5</v>
      </c>
      <c r="M8305" s="1" t="s">
        <v>23</v>
      </c>
      <c r="N8305" s="1" t="s">
        <v>1241</v>
      </c>
      <c r="O8305" s="6" t="s">
        <v>1241</v>
      </c>
    </row>
    <row r="8306">
      <c r="A8306" s="5">
        <v>1.260156E7</v>
      </c>
      <c r="B8306" s="2">
        <v>46170.0</v>
      </c>
      <c r="C8306" s="1" t="s">
        <v>99</v>
      </c>
      <c r="D8306" s="7">
        <v>1391.0</v>
      </c>
      <c r="E8306" s="4">
        <v>46168.0</v>
      </c>
      <c r="F8306" s="5">
        <v>384.0</v>
      </c>
      <c r="G8306" s="5">
        <v>84.0</v>
      </c>
      <c r="H8306" s="5">
        <v>32444.0</v>
      </c>
      <c r="I8306" s="1" t="s">
        <v>21</v>
      </c>
      <c r="J8306" s="1" t="s">
        <v>22</v>
      </c>
      <c r="K8306" s="1" t="s">
        <v>4</v>
      </c>
      <c r="L8306" s="1" t="s">
        <v>5</v>
      </c>
      <c r="M8306" s="1" t="s">
        <v>23</v>
      </c>
      <c r="N8306" s="1" t="s">
        <v>1241</v>
      </c>
      <c r="O8306" s="6" t="s">
        <v>1241</v>
      </c>
    </row>
    <row r="8307">
      <c r="A8307" s="5">
        <v>1.2601561E7</v>
      </c>
      <c r="B8307" s="2">
        <v>46170.0</v>
      </c>
      <c r="C8307" s="1" t="s">
        <v>99</v>
      </c>
      <c r="D8307" s="7">
        <v>169.0</v>
      </c>
      <c r="E8307" s="4">
        <v>46168.0</v>
      </c>
      <c r="F8307" s="5">
        <v>25.0</v>
      </c>
      <c r="G8307" s="5">
        <v>118.0</v>
      </c>
      <c r="H8307" s="5">
        <v>2954.0</v>
      </c>
      <c r="I8307" s="1" t="s">
        <v>21</v>
      </c>
      <c r="J8307" s="1" t="s">
        <v>22</v>
      </c>
      <c r="K8307" s="1" t="s">
        <v>4</v>
      </c>
      <c r="L8307" s="1" t="s">
        <v>5</v>
      </c>
      <c r="M8307" s="1" t="s">
        <v>23</v>
      </c>
      <c r="N8307" s="1" t="s">
        <v>1241</v>
      </c>
      <c r="O8307" s="6" t="s">
        <v>1241</v>
      </c>
    </row>
    <row r="8308">
      <c r="A8308" s="5">
        <v>1.2601561E7</v>
      </c>
      <c r="B8308" s="2">
        <v>46170.0</v>
      </c>
      <c r="C8308" s="1" t="s">
        <v>99</v>
      </c>
      <c r="D8308" s="7">
        <v>170.0</v>
      </c>
      <c r="E8308" s="4">
        <v>46168.0</v>
      </c>
      <c r="F8308" s="5">
        <v>10.0</v>
      </c>
      <c r="G8308" s="5">
        <v>135.0</v>
      </c>
      <c r="H8308" s="5">
        <v>1355.0</v>
      </c>
      <c r="I8308" s="1" t="s">
        <v>21</v>
      </c>
      <c r="J8308" s="1" t="s">
        <v>22</v>
      </c>
      <c r="K8308" s="1" t="s">
        <v>4</v>
      </c>
      <c r="L8308" s="1" t="s">
        <v>5</v>
      </c>
      <c r="M8308" s="1" t="s">
        <v>23</v>
      </c>
      <c r="N8308" s="1" t="s">
        <v>1241</v>
      </c>
      <c r="O8308" s="6" t="s">
        <v>1241</v>
      </c>
    </row>
    <row r="8309">
      <c r="A8309" s="5">
        <v>1.2601561E7</v>
      </c>
      <c r="B8309" s="2">
        <v>46170.0</v>
      </c>
      <c r="C8309" s="1" t="s">
        <v>99</v>
      </c>
      <c r="D8309" s="3" t="s">
        <v>219</v>
      </c>
      <c r="E8309" s="4">
        <v>46168.0</v>
      </c>
      <c r="F8309" s="5">
        <v>200.0</v>
      </c>
      <c r="G8309" s="5">
        <v>180.0</v>
      </c>
      <c r="H8309" s="5">
        <v>36098.0</v>
      </c>
      <c r="I8309" s="1" t="s">
        <v>21</v>
      </c>
      <c r="J8309" s="1" t="s">
        <v>22</v>
      </c>
      <c r="K8309" s="1" t="s">
        <v>4</v>
      </c>
      <c r="L8309" s="1" t="s">
        <v>5</v>
      </c>
      <c r="M8309" s="1" t="s">
        <v>23</v>
      </c>
      <c r="N8309" s="1" t="s">
        <v>1241</v>
      </c>
      <c r="O8309" s="6" t="s">
        <v>1241</v>
      </c>
    </row>
    <row r="8310">
      <c r="A8310" s="5">
        <v>1.2601561E7</v>
      </c>
      <c r="B8310" s="2">
        <v>46170.0</v>
      </c>
      <c r="C8310" s="1" t="s">
        <v>99</v>
      </c>
      <c r="D8310" s="7">
        <v>172.0</v>
      </c>
      <c r="E8310" s="4">
        <v>46168.0</v>
      </c>
      <c r="F8310" s="5">
        <v>5.0</v>
      </c>
      <c r="G8310" s="5">
        <v>275.0</v>
      </c>
      <c r="H8310" s="5">
        <v>1374.0</v>
      </c>
      <c r="I8310" s="1" t="s">
        <v>21</v>
      </c>
      <c r="J8310" s="1" t="s">
        <v>22</v>
      </c>
      <c r="K8310" s="1" t="s">
        <v>4</v>
      </c>
      <c r="L8310" s="1" t="s">
        <v>5</v>
      </c>
      <c r="M8310" s="1" t="s">
        <v>23</v>
      </c>
      <c r="N8310" s="1" t="s">
        <v>1241</v>
      </c>
      <c r="O8310" s="6" t="s">
        <v>1241</v>
      </c>
    </row>
    <row r="8311">
      <c r="A8311" s="5">
        <v>1.2601561E7</v>
      </c>
      <c r="B8311" s="2">
        <v>46170.0</v>
      </c>
      <c r="C8311" s="1" t="s">
        <v>99</v>
      </c>
      <c r="D8311" s="7">
        <v>175.0</v>
      </c>
      <c r="E8311" s="4">
        <v>46168.0</v>
      </c>
      <c r="F8311" s="5">
        <v>25.0</v>
      </c>
      <c r="G8311" s="5">
        <v>103.0</v>
      </c>
      <c r="H8311" s="5">
        <v>2570.0</v>
      </c>
      <c r="I8311" s="1" t="s">
        <v>21</v>
      </c>
      <c r="J8311" s="1" t="s">
        <v>22</v>
      </c>
      <c r="K8311" s="1" t="s">
        <v>4</v>
      </c>
      <c r="L8311" s="1" t="s">
        <v>5</v>
      </c>
      <c r="M8311" s="1" t="s">
        <v>23</v>
      </c>
      <c r="N8311" s="1" t="s">
        <v>1241</v>
      </c>
      <c r="O8311" s="6" t="s">
        <v>1241</v>
      </c>
    </row>
    <row r="8312">
      <c r="A8312" s="5">
        <v>1.2601561E7</v>
      </c>
      <c r="B8312" s="2">
        <v>46170.0</v>
      </c>
      <c r="C8312" s="1" t="s">
        <v>99</v>
      </c>
      <c r="D8312" s="7">
        <v>187.0</v>
      </c>
      <c r="E8312" s="4">
        <v>46168.0</v>
      </c>
      <c r="F8312" s="5">
        <v>220.0</v>
      </c>
      <c r="G8312" s="5">
        <v>279.0</v>
      </c>
      <c r="H8312" s="5">
        <v>61461.0</v>
      </c>
      <c r="I8312" s="1" t="s">
        <v>21</v>
      </c>
      <c r="J8312" s="1" t="s">
        <v>22</v>
      </c>
      <c r="K8312" s="1" t="s">
        <v>4</v>
      </c>
      <c r="L8312" s="1" t="s">
        <v>5</v>
      </c>
      <c r="M8312" s="1" t="s">
        <v>23</v>
      </c>
      <c r="N8312" s="1" t="s">
        <v>1241</v>
      </c>
      <c r="O8312" s="6" t="s">
        <v>1241</v>
      </c>
    </row>
    <row r="8313">
      <c r="A8313" s="5">
        <v>1.2601561E7</v>
      </c>
      <c r="B8313" s="2">
        <v>46170.0</v>
      </c>
      <c r="C8313" s="1" t="s">
        <v>99</v>
      </c>
      <c r="D8313" s="7">
        <v>521.0</v>
      </c>
      <c r="E8313" s="4">
        <v>46168.0</v>
      </c>
      <c r="F8313" s="5">
        <v>26.0</v>
      </c>
      <c r="G8313" s="5">
        <v>151.0</v>
      </c>
      <c r="H8313" s="5">
        <v>3920.0</v>
      </c>
      <c r="I8313" s="1" t="s">
        <v>21</v>
      </c>
      <c r="J8313" s="1" t="s">
        <v>22</v>
      </c>
      <c r="K8313" s="1" t="s">
        <v>4</v>
      </c>
      <c r="L8313" s="1" t="s">
        <v>5</v>
      </c>
      <c r="M8313" s="1" t="s">
        <v>23</v>
      </c>
      <c r="N8313" s="1" t="s">
        <v>1241</v>
      </c>
      <c r="O8313" s="6" t="s">
        <v>1241</v>
      </c>
    </row>
    <row r="8314">
      <c r="A8314" s="5">
        <v>1.2601561E7</v>
      </c>
      <c r="B8314" s="2">
        <v>46170.0</v>
      </c>
      <c r="C8314" s="1" t="s">
        <v>99</v>
      </c>
      <c r="D8314" s="7">
        <v>522.0</v>
      </c>
      <c r="E8314" s="4">
        <v>46168.0</v>
      </c>
      <c r="F8314" s="5">
        <v>24.0</v>
      </c>
      <c r="G8314" s="5">
        <v>168.0</v>
      </c>
      <c r="H8314" s="5">
        <v>4034.0</v>
      </c>
      <c r="I8314" s="1" t="s">
        <v>21</v>
      </c>
      <c r="J8314" s="1" t="s">
        <v>22</v>
      </c>
      <c r="K8314" s="1" t="s">
        <v>4</v>
      </c>
      <c r="L8314" s="1" t="s">
        <v>5</v>
      </c>
      <c r="M8314" s="1" t="s">
        <v>23</v>
      </c>
      <c r="N8314" s="1" t="s">
        <v>1241</v>
      </c>
      <c r="O8314" s="6" t="s">
        <v>1241</v>
      </c>
    </row>
    <row r="8315">
      <c r="A8315" s="5">
        <v>1.2601561E7</v>
      </c>
      <c r="B8315" s="2">
        <v>46170.0</v>
      </c>
      <c r="C8315" s="1" t="s">
        <v>99</v>
      </c>
      <c r="D8315" s="7">
        <v>163.0</v>
      </c>
      <c r="E8315" s="4">
        <v>46168.0</v>
      </c>
      <c r="F8315" s="5">
        <v>47.0</v>
      </c>
      <c r="G8315" s="5">
        <v>215.0</v>
      </c>
      <c r="H8315" s="5">
        <v>10109.0</v>
      </c>
      <c r="I8315" s="1" t="s">
        <v>21</v>
      </c>
      <c r="J8315" s="1" t="s">
        <v>22</v>
      </c>
      <c r="K8315" s="1" t="s">
        <v>4</v>
      </c>
      <c r="L8315" s="1" t="s">
        <v>5</v>
      </c>
      <c r="M8315" s="1" t="s">
        <v>23</v>
      </c>
      <c r="N8315" s="1" t="s">
        <v>1241</v>
      </c>
      <c r="O8315" s="6" t="s">
        <v>1241</v>
      </c>
    </row>
    <row r="8316">
      <c r="A8316" s="5">
        <v>1.2601562E7</v>
      </c>
      <c r="B8316" s="2">
        <v>46170.0</v>
      </c>
      <c r="C8316" s="1" t="s">
        <v>99</v>
      </c>
      <c r="D8316" s="7">
        <v>151.0</v>
      </c>
      <c r="E8316" s="4">
        <v>46168.0</v>
      </c>
      <c r="F8316" s="5">
        <v>350.0</v>
      </c>
      <c r="G8316" s="5">
        <v>137.0</v>
      </c>
      <c r="H8316" s="5">
        <v>48089.0</v>
      </c>
      <c r="I8316" s="1" t="s">
        <v>21</v>
      </c>
      <c r="J8316" s="1" t="s">
        <v>22</v>
      </c>
      <c r="K8316" s="1" t="s">
        <v>4</v>
      </c>
      <c r="L8316" s="1" t="s">
        <v>5</v>
      </c>
      <c r="M8316" s="1" t="s">
        <v>23</v>
      </c>
      <c r="N8316" s="1" t="s">
        <v>1241</v>
      </c>
      <c r="O8316" s="6" t="s">
        <v>1241</v>
      </c>
    </row>
    <row r="8317">
      <c r="A8317" s="5">
        <v>1.2601562E7</v>
      </c>
      <c r="B8317" s="2">
        <v>46170.0</v>
      </c>
      <c r="C8317" s="1" t="s">
        <v>99</v>
      </c>
      <c r="D8317" s="7">
        <v>153.0</v>
      </c>
      <c r="E8317" s="4">
        <v>46168.0</v>
      </c>
      <c r="F8317" s="5">
        <v>150.0</v>
      </c>
      <c r="G8317" s="5">
        <v>348.0</v>
      </c>
      <c r="H8317" s="5">
        <v>52234.0</v>
      </c>
      <c r="I8317" s="1" t="s">
        <v>21</v>
      </c>
      <c r="J8317" s="1" t="s">
        <v>22</v>
      </c>
      <c r="K8317" s="1" t="s">
        <v>4</v>
      </c>
      <c r="L8317" s="1" t="s">
        <v>5</v>
      </c>
      <c r="M8317" s="1" t="s">
        <v>23</v>
      </c>
      <c r="N8317" s="1" t="s">
        <v>1241</v>
      </c>
      <c r="O8317" s="6" t="s">
        <v>1241</v>
      </c>
    </row>
    <row r="8318">
      <c r="A8318" s="5">
        <v>1.2601562E7</v>
      </c>
      <c r="B8318" s="2">
        <v>46170.0</v>
      </c>
      <c r="C8318" s="1" t="s">
        <v>99</v>
      </c>
      <c r="D8318" s="7">
        <v>154.0</v>
      </c>
      <c r="E8318" s="4">
        <v>46168.0</v>
      </c>
      <c r="F8318" s="5">
        <v>88.0</v>
      </c>
      <c r="G8318" s="5">
        <v>423.0</v>
      </c>
      <c r="H8318" s="5">
        <v>37261.0</v>
      </c>
      <c r="I8318" s="1" t="s">
        <v>21</v>
      </c>
      <c r="J8318" s="1" t="s">
        <v>22</v>
      </c>
      <c r="K8318" s="1" t="s">
        <v>4</v>
      </c>
      <c r="L8318" s="1" t="s">
        <v>5</v>
      </c>
      <c r="M8318" s="1" t="s">
        <v>23</v>
      </c>
      <c r="N8318" s="1" t="s">
        <v>1241</v>
      </c>
      <c r="O8318" s="6" t="s">
        <v>1241</v>
      </c>
    </row>
    <row r="8319">
      <c r="A8319" s="5">
        <v>1.2601823E7</v>
      </c>
      <c r="B8319" s="2">
        <v>46172.0</v>
      </c>
      <c r="C8319" s="1" t="s">
        <v>30</v>
      </c>
      <c r="D8319" s="7">
        <v>129.0</v>
      </c>
      <c r="E8319" s="4">
        <v>46168.0</v>
      </c>
      <c r="F8319" s="5">
        <v>48.0</v>
      </c>
      <c r="G8319" s="5">
        <v>249.0</v>
      </c>
      <c r="H8319" s="5">
        <v>11936.0</v>
      </c>
      <c r="I8319" s="1" t="s">
        <v>21</v>
      </c>
      <c r="J8319" s="1" t="s">
        <v>32</v>
      </c>
      <c r="K8319" s="1" t="s">
        <v>4</v>
      </c>
      <c r="L8319" s="1" t="s">
        <v>5</v>
      </c>
      <c r="M8319" s="1" t="s">
        <v>23</v>
      </c>
      <c r="N8319" s="1" t="s">
        <v>1241</v>
      </c>
      <c r="O8319" s="6" t="s">
        <v>1241</v>
      </c>
    </row>
    <row r="8320">
      <c r="A8320" s="5">
        <v>1.2601824E7</v>
      </c>
      <c r="B8320" s="2">
        <v>46172.0</v>
      </c>
      <c r="C8320" s="1" t="s">
        <v>30</v>
      </c>
      <c r="D8320" s="7">
        <v>151.0</v>
      </c>
      <c r="E8320" s="4">
        <v>46168.0</v>
      </c>
      <c r="F8320" s="5">
        <v>350.0</v>
      </c>
      <c r="G8320" s="5">
        <v>137.0</v>
      </c>
      <c r="H8320" s="5">
        <v>48088.0</v>
      </c>
      <c r="I8320" s="1" t="s">
        <v>21</v>
      </c>
      <c r="J8320" s="1" t="s">
        <v>32</v>
      </c>
      <c r="K8320" s="1" t="s">
        <v>4</v>
      </c>
      <c r="L8320" s="1" t="s">
        <v>5</v>
      </c>
      <c r="M8320" s="1" t="s">
        <v>23</v>
      </c>
      <c r="N8320" s="1" t="s">
        <v>1241</v>
      </c>
      <c r="O8320" s="6" t="s">
        <v>1241</v>
      </c>
    </row>
    <row r="8321">
      <c r="A8321" s="5">
        <v>1.2601824E7</v>
      </c>
      <c r="B8321" s="2">
        <v>46172.0</v>
      </c>
      <c r="C8321" s="1" t="s">
        <v>30</v>
      </c>
      <c r="D8321" s="7">
        <v>152.0</v>
      </c>
      <c r="E8321" s="4">
        <v>46168.0</v>
      </c>
      <c r="F8321" s="5">
        <v>264.0</v>
      </c>
      <c r="G8321" s="5">
        <v>206.0</v>
      </c>
      <c r="H8321" s="5">
        <v>54291.0</v>
      </c>
      <c r="I8321" s="1" t="s">
        <v>21</v>
      </c>
      <c r="J8321" s="1" t="s">
        <v>32</v>
      </c>
      <c r="K8321" s="1" t="s">
        <v>4</v>
      </c>
      <c r="L8321" s="1" t="s">
        <v>5</v>
      </c>
      <c r="M8321" s="1" t="s">
        <v>23</v>
      </c>
      <c r="N8321" s="1" t="s">
        <v>1241</v>
      </c>
      <c r="O8321" s="6" t="s">
        <v>1241</v>
      </c>
    </row>
    <row r="8322">
      <c r="A8322" s="5">
        <v>1.2601824E7</v>
      </c>
      <c r="B8322" s="2">
        <v>46172.0</v>
      </c>
      <c r="C8322" s="1" t="s">
        <v>30</v>
      </c>
      <c r="D8322" s="7">
        <v>153.0</v>
      </c>
      <c r="E8322" s="4">
        <v>46168.0</v>
      </c>
      <c r="F8322" s="5">
        <v>300.0</v>
      </c>
      <c r="G8322" s="5">
        <v>348.0</v>
      </c>
      <c r="H8322" s="5">
        <v>104461.59</v>
      </c>
      <c r="I8322" s="1" t="s">
        <v>21</v>
      </c>
      <c r="J8322" s="1" t="s">
        <v>32</v>
      </c>
      <c r="K8322" s="1" t="s">
        <v>4</v>
      </c>
      <c r="L8322" s="1" t="s">
        <v>5</v>
      </c>
      <c r="M8322" s="1" t="s">
        <v>23</v>
      </c>
      <c r="N8322" s="1" t="s">
        <v>1241</v>
      </c>
      <c r="O8322" s="6" t="s">
        <v>1241</v>
      </c>
    </row>
    <row r="8323">
      <c r="A8323" s="5">
        <v>1.2601824E7</v>
      </c>
      <c r="B8323" s="2">
        <v>46172.0</v>
      </c>
      <c r="C8323" s="1" t="s">
        <v>30</v>
      </c>
      <c r="D8323" s="7">
        <v>155.0</v>
      </c>
      <c r="E8323" s="4">
        <v>46168.0</v>
      </c>
      <c r="F8323" s="5">
        <v>50.0</v>
      </c>
      <c r="G8323" s="5">
        <v>626.0</v>
      </c>
      <c r="H8323" s="5">
        <v>31282.0</v>
      </c>
      <c r="I8323" s="1" t="s">
        <v>21</v>
      </c>
      <c r="J8323" s="1" t="s">
        <v>32</v>
      </c>
      <c r="K8323" s="1" t="s">
        <v>4</v>
      </c>
      <c r="L8323" s="1" t="s">
        <v>5</v>
      </c>
      <c r="M8323" s="1" t="s">
        <v>23</v>
      </c>
      <c r="N8323" s="1" t="s">
        <v>1241</v>
      </c>
      <c r="O8323" s="6" t="s">
        <v>1241</v>
      </c>
    </row>
    <row r="8324">
      <c r="A8324" s="5">
        <v>1.2601824E7</v>
      </c>
      <c r="B8324" s="2">
        <v>46172.0</v>
      </c>
      <c r="C8324" s="1" t="s">
        <v>30</v>
      </c>
      <c r="D8324" s="3" t="s">
        <v>219</v>
      </c>
      <c r="E8324" s="4">
        <v>46168.0</v>
      </c>
      <c r="F8324" s="5">
        <v>40.0</v>
      </c>
      <c r="G8324" s="5">
        <v>180.0</v>
      </c>
      <c r="H8324" s="5">
        <v>7224.0</v>
      </c>
      <c r="I8324" s="1" t="s">
        <v>21</v>
      </c>
      <c r="J8324" s="1" t="s">
        <v>32</v>
      </c>
      <c r="K8324" s="1" t="s">
        <v>4</v>
      </c>
      <c r="L8324" s="1" t="s">
        <v>5</v>
      </c>
      <c r="M8324" s="1" t="s">
        <v>23</v>
      </c>
      <c r="N8324" s="1" t="s">
        <v>1241</v>
      </c>
      <c r="O8324" s="6" t="s">
        <v>1241</v>
      </c>
    </row>
    <row r="8325">
      <c r="A8325" s="5">
        <v>1.2601824E7</v>
      </c>
      <c r="B8325" s="2">
        <v>46172.0</v>
      </c>
      <c r="C8325" s="1" t="s">
        <v>30</v>
      </c>
      <c r="D8325" s="7">
        <v>187.0</v>
      </c>
      <c r="E8325" s="4">
        <v>46168.0</v>
      </c>
      <c r="F8325" s="5">
        <v>66.0</v>
      </c>
      <c r="G8325" s="5">
        <v>279.0</v>
      </c>
      <c r="H8325" s="5">
        <v>18442.0</v>
      </c>
      <c r="I8325" s="1" t="s">
        <v>21</v>
      </c>
      <c r="J8325" s="1" t="s">
        <v>32</v>
      </c>
      <c r="K8325" s="1" t="s">
        <v>4</v>
      </c>
      <c r="L8325" s="1" t="s">
        <v>5</v>
      </c>
      <c r="M8325" s="1" t="s">
        <v>23</v>
      </c>
      <c r="N8325" s="1" t="s">
        <v>1241</v>
      </c>
      <c r="O8325" s="6" t="s">
        <v>1241</v>
      </c>
    </row>
    <row r="8326">
      <c r="A8326" s="5">
        <v>1.2601824E7</v>
      </c>
      <c r="B8326" s="2">
        <v>46172.0</v>
      </c>
      <c r="C8326" s="1" t="s">
        <v>30</v>
      </c>
      <c r="D8326" s="7">
        <v>124.0</v>
      </c>
      <c r="E8326" s="4">
        <v>46168.0</v>
      </c>
      <c r="F8326" s="5">
        <v>138.0</v>
      </c>
      <c r="G8326" s="5">
        <v>140.0</v>
      </c>
      <c r="H8326" s="5">
        <v>19347.0</v>
      </c>
      <c r="I8326" s="1" t="s">
        <v>21</v>
      </c>
      <c r="J8326" s="1" t="s">
        <v>32</v>
      </c>
      <c r="K8326" s="1" t="s">
        <v>4</v>
      </c>
      <c r="L8326" s="1" t="s">
        <v>5</v>
      </c>
      <c r="M8326" s="1" t="s">
        <v>23</v>
      </c>
      <c r="N8326" s="1" t="s">
        <v>1241</v>
      </c>
      <c r="O8326" s="6" t="s">
        <v>1241</v>
      </c>
    </row>
    <row r="8327">
      <c r="A8327" s="5">
        <v>1.2601824E7</v>
      </c>
      <c r="B8327" s="2">
        <v>46172.0</v>
      </c>
      <c r="C8327" s="1" t="s">
        <v>30</v>
      </c>
      <c r="D8327" s="7">
        <v>121.0</v>
      </c>
      <c r="E8327" s="4">
        <v>46168.0</v>
      </c>
      <c r="F8327" s="5">
        <v>216.0</v>
      </c>
      <c r="G8327" s="5">
        <v>105.0</v>
      </c>
      <c r="H8327" s="5">
        <v>22607.0</v>
      </c>
      <c r="I8327" s="1" t="s">
        <v>21</v>
      </c>
      <c r="J8327" s="1" t="s">
        <v>32</v>
      </c>
      <c r="K8327" s="1" t="s">
        <v>4</v>
      </c>
      <c r="L8327" s="1" t="s">
        <v>5</v>
      </c>
      <c r="M8327" s="1" t="s">
        <v>23</v>
      </c>
      <c r="N8327" s="1" t="s">
        <v>1241</v>
      </c>
      <c r="O8327" s="6" t="s">
        <v>1241</v>
      </c>
    </row>
    <row r="8328">
      <c r="A8328" s="5">
        <v>1.2601844E7</v>
      </c>
      <c r="B8328" s="2">
        <v>46172.0</v>
      </c>
      <c r="C8328" s="1" t="s">
        <v>1244</v>
      </c>
      <c r="D8328" s="7">
        <v>124.0</v>
      </c>
      <c r="E8328" s="4">
        <v>46168.0</v>
      </c>
      <c r="F8328" s="5">
        <v>276.0</v>
      </c>
      <c r="G8328" s="5">
        <v>140.0</v>
      </c>
      <c r="H8328" s="5">
        <v>37912.0</v>
      </c>
      <c r="I8328" s="1" t="s">
        <v>21</v>
      </c>
      <c r="J8328" s="1" t="s">
        <v>1245</v>
      </c>
      <c r="K8328" s="1" t="s">
        <v>28</v>
      </c>
      <c r="L8328" s="1" t="s">
        <v>5</v>
      </c>
      <c r="M8328" s="1" t="s">
        <v>23</v>
      </c>
      <c r="N8328" s="1" t="s">
        <v>1241</v>
      </c>
      <c r="O8328" s="6" t="s">
        <v>1241</v>
      </c>
    </row>
    <row r="8329">
      <c r="A8329" s="5">
        <v>1.2601844E7</v>
      </c>
      <c r="B8329" s="2">
        <v>46172.0</v>
      </c>
      <c r="C8329" s="1" t="s">
        <v>1244</v>
      </c>
      <c r="D8329" s="7">
        <v>169.0</v>
      </c>
      <c r="E8329" s="4">
        <v>46168.0</v>
      </c>
      <c r="F8329" s="5">
        <v>50.0</v>
      </c>
      <c r="G8329" s="5">
        <v>118.0</v>
      </c>
      <c r="H8329" s="5">
        <v>5788.0</v>
      </c>
      <c r="I8329" s="1" t="s">
        <v>21</v>
      </c>
      <c r="J8329" s="1" t="s">
        <v>1245</v>
      </c>
      <c r="K8329" s="1" t="s">
        <v>28</v>
      </c>
      <c r="L8329" s="1" t="s">
        <v>5</v>
      </c>
      <c r="M8329" s="1" t="s">
        <v>23</v>
      </c>
      <c r="N8329" s="1" t="s">
        <v>1241</v>
      </c>
      <c r="O8329" s="6" t="s">
        <v>1241</v>
      </c>
    </row>
    <row r="8330">
      <c r="A8330" s="5">
        <v>1.2601844E7</v>
      </c>
      <c r="B8330" s="2">
        <v>46172.0</v>
      </c>
      <c r="C8330" s="1" t="s">
        <v>1244</v>
      </c>
      <c r="D8330" s="7">
        <v>187.0</v>
      </c>
      <c r="E8330" s="4">
        <v>46168.0</v>
      </c>
      <c r="F8330" s="5">
        <v>44.0</v>
      </c>
      <c r="G8330" s="5">
        <v>279.0</v>
      </c>
      <c r="H8330" s="5">
        <v>12048.0</v>
      </c>
      <c r="I8330" s="1" t="s">
        <v>21</v>
      </c>
      <c r="J8330" s="1" t="s">
        <v>1245</v>
      </c>
      <c r="K8330" s="1" t="s">
        <v>28</v>
      </c>
      <c r="L8330" s="1" t="s">
        <v>5</v>
      </c>
      <c r="M8330" s="1" t="s">
        <v>23</v>
      </c>
      <c r="N8330" s="1" t="s">
        <v>1241</v>
      </c>
      <c r="O8330" s="6" t="s">
        <v>1241</v>
      </c>
    </row>
    <row r="8331">
      <c r="A8331" s="5">
        <v>1.2601844E7</v>
      </c>
      <c r="B8331" s="2">
        <v>46172.0</v>
      </c>
      <c r="C8331" s="1" t="s">
        <v>1244</v>
      </c>
      <c r="D8331" s="7">
        <v>130.0</v>
      </c>
      <c r="E8331" s="4">
        <v>46168.0</v>
      </c>
      <c r="F8331" s="5">
        <v>132.0</v>
      </c>
      <c r="G8331" s="5">
        <v>152.0</v>
      </c>
      <c r="H8331" s="5">
        <v>19623.0</v>
      </c>
      <c r="I8331" s="1" t="s">
        <v>21</v>
      </c>
      <c r="J8331" s="1" t="s">
        <v>1245</v>
      </c>
      <c r="K8331" s="1" t="s">
        <v>28</v>
      </c>
      <c r="L8331" s="1" t="s">
        <v>5</v>
      </c>
      <c r="M8331" s="1" t="s">
        <v>23</v>
      </c>
      <c r="N8331" s="1" t="s">
        <v>1241</v>
      </c>
      <c r="O8331" s="6" t="s">
        <v>1241</v>
      </c>
    </row>
    <row r="8332">
      <c r="A8332" s="5">
        <v>1.2601844E7</v>
      </c>
      <c r="B8332" s="2">
        <v>46172.0</v>
      </c>
      <c r="C8332" s="1" t="s">
        <v>1244</v>
      </c>
      <c r="D8332" s="7">
        <v>170.0</v>
      </c>
      <c r="E8332" s="4">
        <v>46168.0</v>
      </c>
      <c r="F8332" s="5">
        <v>50.0</v>
      </c>
      <c r="G8332" s="5">
        <v>135.0</v>
      </c>
      <c r="H8332" s="5">
        <v>6634.0</v>
      </c>
      <c r="I8332" s="1" t="s">
        <v>21</v>
      </c>
      <c r="J8332" s="1" t="s">
        <v>1245</v>
      </c>
      <c r="K8332" s="1" t="s">
        <v>28</v>
      </c>
      <c r="L8332" s="1" t="s">
        <v>5</v>
      </c>
      <c r="M8332" s="1" t="s">
        <v>23</v>
      </c>
      <c r="N8332" s="1" t="s">
        <v>1241</v>
      </c>
      <c r="O8332" s="6" t="s">
        <v>1241</v>
      </c>
    </row>
    <row r="8333">
      <c r="A8333" s="5">
        <v>1.2601844E7</v>
      </c>
      <c r="B8333" s="2">
        <v>46172.0</v>
      </c>
      <c r="C8333" s="1" t="s">
        <v>1244</v>
      </c>
      <c r="D8333" s="7">
        <v>5211.0</v>
      </c>
      <c r="E8333" s="4">
        <v>46168.0</v>
      </c>
      <c r="F8333" s="5">
        <v>26.0</v>
      </c>
      <c r="G8333" s="5">
        <v>151.0</v>
      </c>
      <c r="H8333" s="5">
        <v>3842.0</v>
      </c>
      <c r="I8333" s="1" t="s">
        <v>21</v>
      </c>
      <c r="J8333" s="1" t="s">
        <v>1245</v>
      </c>
      <c r="K8333" s="1" t="s">
        <v>28</v>
      </c>
      <c r="L8333" s="1" t="s">
        <v>5</v>
      </c>
      <c r="M8333" s="1" t="s">
        <v>23</v>
      </c>
      <c r="N8333" s="1" t="s">
        <v>1241</v>
      </c>
      <c r="O8333" s="6" t="s">
        <v>1241</v>
      </c>
    </row>
    <row r="8334">
      <c r="A8334" s="5">
        <v>1.2601844E7</v>
      </c>
      <c r="B8334" s="2">
        <v>46172.0</v>
      </c>
      <c r="C8334" s="1" t="s">
        <v>1244</v>
      </c>
      <c r="D8334" s="7">
        <v>132.0</v>
      </c>
      <c r="E8334" s="4">
        <v>46168.0</v>
      </c>
      <c r="F8334" s="5">
        <v>26.0</v>
      </c>
      <c r="G8334" s="5">
        <v>327.0</v>
      </c>
      <c r="H8334" s="5">
        <v>8343.0</v>
      </c>
      <c r="I8334" s="1" t="s">
        <v>21</v>
      </c>
      <c r="J8334" s="1" t="s">
        <v>1245</v>
      </c>
      <c r="K8334" s="1" t="s">
        <v>28</v>
      </c>
      <c r="L8334" s="1" t="s">
        <v>5</v>
      </c>
      <c r="M8334" s="1" t="s">
        <v>23</v>
      </c>
      <c r="N8334" s="1" t="s">
        <v>1241</v>
      </c>
      <c r="O8334" s="6" t="s">
        <v>1241</v>
      </c>
    </row>
    <row r="8335">
      <c r="A8335" s="5">
        <v>1.2601844E7</v>
      </c>
      <c r="B8335" s="2">
        <v>46172.0</v>
      </c>
      <c r="C8335" s="1" t="s">
        <v>1244</v>
      </c>
      <c r="D8335" s="7">
        <v>103.0</v>
      </c>
      <c r="E8335" s="4">
        <v>46168.0</v>
      </c>
      <c r="F8335" s="5">
        <v>108.0</v>
      </c>
      <c r="G8335" s="5">
        <v>54.0</v>
      </c>
      <c r="H8335" s="5">
        <v>5692.0</v>
      </c>
      <c r="I8335" s="1" t="s">
        <v>21</v>
      </c>
      <c r="J8335" s="1" t="s">
        <v>1245</v>
      </c>
      <c r="K8335" s="1" t="s">
        <v>28</v>
      </c>
      <c r="L8335" s="1" t="s">
        <v>5</v>
      </c>
      <c r="M8335" s="1" t="s">
        <v>23</v>
      </c>
      <c r="N8335" s="1" t="s">
        <v>1241</v>
      </c>
      <c r="O8335" s="6" t="s">
        <v>1241</v>
      </c>
    </row>
    <row r="8336">
      <c r="A8336" s="5">
        <v>1.2601844E7</v>
      </c>
      <c r="B8336" s="2">
        <v>46172.0</v>
      </c>
      <c r="C8336" s="1" t="s">
        <v>1244</v>
      </c>
      <c r="D8336" s="7">
        <v>153.0</v>
      </c>
      <c r="E8336" s="4">
        <v>46168.0</v>
      </c>
      <c r="F8336" s="5">
        <v>75.0</v>
      </c>
      <c r="G8336" s="5">
        <v>348.0</v>
      </c>
      <c r="H8336" s="5">
        <v>25594.0</v>
      </c>
      <c r="I8336" s="1" t="s">
        <v>21</v>
      </c>
      <c r="J8336" s="1" t="s">
        <v>1245</v>
      </c>
      <c r="K8336" s="1" t="s">
        <v>28</v>
      </c>
      <c r="L8336" s="1" t="s">
        <v>5</v>
      </c>
      <c r="M8336" s="1" t="s">
        <v>23</v>
      </c>
      <c r="N8336" s="1" t="s">
        <v>1241</v>
      </c>
      <c r="O8336" s="6" t="s">
        <v>1241</v>
      </c>
    </row>
    <row r="8337">
      <c r="A8337" s="5">
        <v>1.2601844E7</v>
      </c>
      <c r="B8337" s="2">
        <v>46172.0</v>
      </c>
      <c r="C8337" s="1" t="s">
        <v>1244</v>
      </c>
      <c r="D8337" s="7">
        <v>111.0</v>
      </c>
      <c r="E8337" s="4">
        <v>46168.0</v>
      </c>
      <c r="F8337" s="5">
        <v>100.0</v>
      </c>
      <c r="G8337" s="5">
        <v>31.0</v>
      </c>
      <c r="H8337" s="5">
        <v>3012.0</v>
      </c>
      <c r="I8337" s="1" t="s">
        <v>21</v>
      </c>
      <c r="J8337" s="1" t="s">
        <v>1245</v>
      </c>
      <c r="K8337" s="1" t="s">
        <v>28</v>
      </c>
      <c r="L8337" s="1" t="s">
        <v>5</v>
      </c>
      <c r="M8337" s="1" t="s">
        <v>23</v>
      </c>
      <c r="N8337" s="1" t="s">
        <v>1241</v>
      </c>
      <c r="O8337" s="6" t="s">
        <v>1241</v>
      </c>
    </row>
    <row r="8338">
      <c r="A8338" s="5">
        <v>1.2601844E7</v>
      </c>
      <c r="B8338" s="2">
        <v>46172.0</v>
      </c>
      <c r="C8338" s="1" t="s">
        <v>1244</v>
      </c>
      <c r="D8338" s="7">
        <v>112.0</v>
      </c>
      <c r="E8338" s="4">
        <v>46168.0</v>
      </c>
      <c r="F8338" s="5">
        <v>168.0</v>
      </c>
      <c r="G8338" s="5">
        <v>46.0</v>
      </c>
      <c r="H8338" s="5">
        <v>7588.0</v>
      </c>
      <c r="I8338" s="1" t="s">
        <v>21</v>
      </c>
      <c r="J8338" s="1" t="s">
        <v>1245</v>
      </c>
      <c r="K8338" s="1" t="s">
        <v>28</v>
      </c>
      <c r="L8338" s="1" t="s">
        <v>5</v>
      </c>
      <c r="M8338" s="1" t="s">
        <v>23</v>
      </c>
      <c r="N8338" s="1" t="s">
        <v>1241</v>
      </c>
      <c r="O8338" s="6" t="s">
        <v>1241</v>
      </c>
    </row>
    <row r="8339">
      <c r="A8339" s="5">
        <v>1.2601844E7</v>
      </c>
      <c r="B8339" s="2">
        <v>46172.0</v>
      </c>
      <c r="C8339" s="1" t="s">
        <v>1244</v>
      </c>
      <c r="D8339" s="7">
        <v>113.0</v>
      </c>
      <c r="E8339" s="4">
        <v>46168.0</v>
      </c>
      <c r="F8339" s="5">
        <v>168.0</v>
      </c>
      <c r="G8339" s="5">
        <v>46.0</v>
      </c>
      <c r="H8339" s="5">
        <v>7588.0</v>
      </c>
      <c r="I8339" s="1" t="s">
        <v>21</v>
      </c>
      <c r="J8339" s="1" t="s">
        <v>1245</v>
      </c>
      <c r="K8339" s="1" t="s">
        <v>28</v>
      </c>
      <c r="L8339" s="1" t="s">
        <v>5</v>
      </c>
      <c r="M8339" s="1" t="s">
        <v>23</v>
      </c>
      <c r="N8339" s="1" t="s">
        <v>1241</v>
      </c>
      <c r="O8339" s="6" t="s">
        <v>1241</v>
      </c>
    </row>
    <row r="8340">
      <c r="A8340" s="5">
        <v>1.2601844E7</v>
      </c>
      <c r="B8340" s="2">
        <v>46172.0</v>
      </c>
      <c r="C8340" s="1" t="s">
        <v>1244</v>
      </c>
      <c r="D8340" s="7">
        <v>118.0</v>
      </c>
      <c r="E8340" s="4">
        <v>46168.0</v>
      </c>
      <c r="F8340" s="5">
        <v>50.0</v>
      </c>
      <c r="G8340" s="5">
        <v>66.0</v>
      </c>
      <c r="H8340" s="5">
        <v>3247.0</v>
      </c>
      <c r="I8340" s="1" t="s">
        <v>21</v>
      </c>
      <c r="J8340" s="1" t="s">
        <v>1245</v>
      </c>
      <c r="K8340" s="1" t="s">
        <v>28</v>
      </c>
      <c r="L8340" s="1" t="s">
        <v>5</v>
      </c>
      <c r="M8340" s="1" t="s">
        <v>23</v>
      </c>
      <c r="N8340" s="1" t="s">
        <v>1241</v>
      </c>
      <c r="O8340" s="6" t="s">
        <v>1241</v>
      </c>
    </row>
    <row r="8341">
      <c r="A8341" s="5">
        <v>1.2601844E7</v>
      </c>
      <c r="B8341" s="2">
        <v>46172.0</v>
      </c>
      <c r="C8341" s="1" t="s">
        <v>1244</v>
      </c>
      <c r="D8341" s="7">
        <v>1111.0</v>
      </c>
      <c r="E8341" s="4">
        <v>46168.0</v>
      </c>
      <c r="F8341" s="5">
        <v>50.0</v>
      </c>
      <c r="G8341" s="5">
        <v>27.0</v>
      </c>
      <c r="H8341" s="5">
        <v>1319.0</v>
      </c>
      <c r="I8341" s="1" t="s">
        <v>21</v>
      </c>
      <c r="J8341" s="1" t="s">
        <v>1245</v>
      </c>
      <c r="K8341" s="1" t="s">
        <v>28</v>
      </c>
      <c r="L8341" s="1" t="s">
        <v>5</v>
      </c>
      <c r="M8341" s="1" t="s">
        <v>23</v>
      </c>
      <c r="N8341" s="1" t="s">
        <v>1241</v>
      </c>
      <c r="O8341" s="6" t="s">
        <v>1241</v>
      </c>
    </row>
    <row r="8342">
      <c r="A8342" s="5">
        <v>1.2601844E7</v>
      </c>
      <c r="B8342" s="2">
        <v>46172.0</v>
      </c>
      <c r="C8342" s="1" t="s">
        <v>1244</v>
      </c>
      <c r="D8342" s="7">
        <v>144.0</v>
      </c>
      <c r="E8342" s="4">
        <v>46168.0</v>
      </c>
      <c r="F8342" s="5">
        <v>450.0</v>
      </c>
      <c r="G8342" s="5">
        <v>104.0</v>
      </c>
      <c r="H8342" s="5">
        <v>45725.0</v>
      </c>
      <c r="I8342" s="1" t="s">
        <v>21</v>
      </c>
      <c r="J8342" s="1" t="s">
        <v>1245</v>
      </c>
      <c r="K8342" s="1" t="s">
        <v>28</v>
      </c>
      <c r="L8342" s="1" t="s">
        <v>5</v>
      </c>
      <c r="M8342" s="1" t="s">
        <v>23</v>
      </c>
      <c r="N8342" s="1" t="s">
        <v>1241</v>
      </c>
      <c r="O8342" s="6" t="s">
        <v>1241</v>
      </c>
    </row>
    <row r="8343">
      <c r="A8343" s="5">
        <v>1.2601844E7</v>
      </c>
      <c r="B8343" s="2">
        <v>46172.0</v>
      </c>
      <c r="C8343" s="1" t="s">
        <v>1244</v>
      </c>
      <c r="D8343" s="7">
        <v>105.0</v>
      </c>
      <c r="E8343" s="4">
        <v>46168.0</v>
      </c>
      <c r="F8343" s="5">
        <v>64.0</v>
      </c>
      <c r="G8343" s="5">
        <v>287.0</v>
      </c>
      <c r="H8343" s="5">
        <v>18005.0</v>
      </c>
      <c r="I8343" s="1" t="s">
        <v>21</v>
      </c>
      <c r="J8343" s="1" t="s">
        <v>1245</v>
      </c>
      <c r="K8343" s="1" t="s">
        <v>28</v>
      </c>
      <c r="L8343" s="1" t="s">
        <v>5</v>
      </c>
      <c r="M8343" s="1" t="s">
        <v>23</v>
      </c>
      <c r="N8343" s="1" t="s">
        <v>1241</v>
      </c>
      <c r="O8343" s="6" t="s">
        <v>1241</v>
      </c>
    </row>
    <row r="8344">
      <c r="A8344" s="5">
        <v>1.2601845E7</v>
      </c>
      <c r="B8344" s="2">
        <v>46172.0</v>
      </c>
      <c r="C8344" s="1" t="s">
        <v>1244</v>
      </c>
      <c r="D8344" s="3" t="s">
        <v>41</v>
      </c>
      <c r="E8344" s="4">
        <v>46168.0</v>
      </c>
      <c r="F8344" s="5">
        <v>58.0</v>
      </c>
      <c r="G8344" s="5">
        <v>215.0</v>
      </c>
      <c r="H8344" s="5">
        <v>12224.0</v>
      </c>
      <c r="I8344" s="1" t="s">
        <v>21</v>
      </c>
      <c r="J8344" s="1" t="s">
        <v>1245</v>
      </c>
      <c r="K8344" s="1" t="s">
        <v>28</v>
      </c>
      <c r="L8344" s="1" t="s">
        <v>5</v>
      </c>
      <c r="M8344" s="1" t="s">
        <v>23</v>
      </c>
      <c r="N8344" s="1" t="s">
        <v>1241</v>
      </c>
      <c r="O8344" s="6" t="s">
        <v>1241</v>
      </c>
    </row>
    <row r="8345">
      <c r="A8345" s="5">
        <v>1.2601849E7</v>
      </c>
      <c r="B8345" s="2">
        <v>46172.0</v>
      </c>
      <c r="C8345" s="1" t="s">
        <v>1094</v>
      </c>
      <c r="D8345" s="7">
        <v>124.0</v>
      </c>
      <c r="E8345" s="4">
        <v>46168.0</v>
      </c>
      <c r="F8345" s="5">
        <v>92.0</v>
      </c>
      <c r="G8345" s="5">
        <v>140.0</v>
      </c>
      <c r="H8345" s="5">
        <v>12640.0</v>
      </c>
      <c r="I8345" s="1" t="s">
        <v>21</v>
      </c>
      <c r="J8345" s="1" t="s">
        <v>224</v>
      </c>
      <c r="K8345" s="1" t="s">
        <v>111</v>
      </c>
      <c r="L8345" s="1" t="s">
        <v>5</v>
      </c>
      <c r="M8345" s="1" t="s">
        <v>23</v>
      </c>
      <c r="N8345" s="1" t="s">
        <v>1241</v>
      </c>
      <c r="O8345" s="6" t="s">
        <v>1241</v>
      </c>
    </row>
    <row r="8346">
      <c r="A8346" s="5">
        <v>1.2601849E7</v>
      </c>
      <c r="B8346" s="2">
        <v>46172.0</v>
      </c>
      <c r="C8346" s="1" t="s">
        <v>1094</v>
      </c>
      <c r="D8346" s="7">
        <v>127.0</v>
      </c>
      <c r="E8346" s="4">
        <v>46168.0</v>
      </c>
      <c r="F8346" s="5">
        <v>132.0</v>
      </c>
      <c r="G8346" s="5">
        <v>121.0</v>
      </c>
      <c r="H8346" s="5">
        <v>15650.0</v>
      </c>
      <c r="I8346" s="1" t="s">
        <v>21</v>
      </c>
      <c r="J8346" s="1" t="s">
        <v>224</v>
      </c>
      <c r="K8346" s="1" t="s">
        <v>111</v>
      </c>
      <c r="L8346" s="1" t="s">
        <v>5</v>
      </c>
      <c r="M8346" s="1" t="s">
        <v>23</v>
      </c>
      <c r="N8346" s="1" t="s">
        <v>1241</v>
      </c>
      <c r="O8346" s="6" t="s">
        <v>1241</v>
      </c>
    </row>
    <row r="8347">
      <c r="A8347" s="5">
        <v>1.2601849E7</v>
      </c>
      <c r="B8347" s="2">
        <v>46172.0</v>
      </c>
      <c r="C8347" s="1" t="s">
        <v>1094</v>
      </c>
      <c r="D8347" s="7">
        <v>151.0</v>
      </c>
      <c r="E8347" s="4">
        <v>46168.0</v>
      </c>
      <c r="F8347" s="5">
        <v>280.0</v>
      </c>
      <c r="G8347" s="5">
        <v>137.0</v>
      </c>
      <c r="H8347" s="5">
        <v>37700.0</v>
      </c>
      <c r="I8347" s="1" t="s">
        <v>21</v>
      </c>
      <c r="J8347" s="1" t="s">
        <v>224</v>
      </c>
      <c r="K8347" s="1" t="s">
        <v>111</v>
      </c>
      <c r="L8347" s="1" t="s">
        <v>5</v>
      </c>
      <c r="M8347" s="1" t="s">
        <v>23</v>
      </c>
      <c r="N8347" s="1" t="s">
        <v>1241</v>
      </c>
      <c r="O8347" s="6" t="s">
        <v>1241</v>
      </c>
    </row>
    <row r="8348">
      <c r="A8348" s="5">
        <v>1.2601849E7</v>
      </c>
      <c r="B8348" s="2">
        <v>46172.0</v>
      </c>
      <c r="C8348" s="1" t="s">
        <v>1094</v>
      </c>
      <c r="D8348" s="7">
        <v>152.0</v>
      </c>
      <c r="E8348" s="4">
        <v>46168.0</v>
      </c>
      <c r="F8348" s="5">
        <v>143.0</v>
      </c>
      <c r="G8348" s="5">
        <v>206.0</v>
      </c>
      <c r="H8348" s="5">
        <v>28820.0</v>
      </c>
      <c r="I8348" s="1" t="s">
        <v>21</v>
      </c>
      <c r="J8348" s="1" t="s">
        <v>224</v>
      </c>
      <c r="K8348" s="1" t="s">
        <v>111</v>
      </c>
      <c r="L8348" s="1" t="s">
        <v>5</v>
      </c>
      <c r="M8348" s="1" t="s">
        <v>23</v>
      </c>
      <c r="N8348" s="1" t="s">
        <v>1241</v>
      </c>
      <c r="O8348" s="6" t="s">
        <v>1241</v>
      </c>
    </row>
    <row r="8349">
      <c r="A8349" s="5">
        <v>1.2601849E7</v>
      </c>
      <c r="B8349" s="2">
        <v>46172.0</v>
      </c>
      <c r="C8349" s="1" t="s">
        <v>1094</v>
      </c>
      <c r="D8349" s="7">
        <v>144.0</v>
      </c>
      <c r="E8349" s="4">
        <v>46168.0</v>
      </c>
      <c r="F8349" s="5">
        <v>180.0</v>
      </c>
      <c r="G8349" s="5">
        <v>104.0</v>
      </c>
      <c r="H8349" s="5">
        <v>18292.0</v>
      </c>
      <c r="I8349" s="1" t="s">
        <v>21</v>
      </c>
      <c r="J8349" s="1" t="s">
        <v>224</v>
      </c>
      <c r="K8349" s="1" t="s">
        <v>111</v>
      </c>
      <c r="L8349" s="1" t="s">
        <v>5</v>
      </c>
      <c r="M8349" s="1" t="s">
        <v>23</v>
      </c>
      <c r="N8349" s="1" t="s">
        <v>1241</v>
      </c>
      <c r="O8349" s="6" t="s">
        <v>1241</v>
      </c>
    </row>
    <row r="8350">
      <c r="A8350" s="5">
        <v>1.2601849E7</v>
      </c>
      <c r="B8350" s="2">
        <v>46172.0</v>
      </c>
      <c r="C8350" s="1" t="s">
        <v>1094</v>
      </c>
      <c r="D8350" s="7">
        <v>154.0</v>
      </c>
      <c r="E8350" s="4">
        <v>46168.0</v>
      </c>
      <c r="F8350" s="5">
        <v>88.0</v>
      </c>
      <c r="G8350" s="5">
        <v>423.0</v>
      </c>
      <c r="H8350" s="5">
        <v>36513.0</v>
      </c>
      <c r="I8350" s="1" t="s">
        <v>21</v>
      </c>
      <c r="J8350" s="1" t="s">
        <v>224</v>
      </c>
      <c r="K8350" s="1" t="s">
        <v>111</v>
      </c>
      <c r="L8350" s="1" t="s">
        <v>5</v>
      </c>
      <c r="M8350" s="1" t="s">
        <v>23</v>
      </c>
      <c r="N8350" s="1" t="s">
        <v>1241</v>
      </c>
      <c r="O8350" s="6" t="s">
        <v>1241</v>
      </c>
    </row>
    <row r="8351">
      <c r="A8351" s="5">
        <v>1.2601849E7</v>
      </c>
      <c r="B8351" s="2">
        <v>46172.0</v>
      </c>
      <c r="C8351" s="1" t="s">
        <v>1094</v>
      </c>
      <c r="D8351" s="7">
        <v>145.0</v>
      </c>
      <c r="E8351" s="4">
        <v>46168.0</v>
      </c>
      <c r="F8351" s="5">
        <v>35.0</v>
      </c>
      <c r="G8351" s="5">
        <v>227.0</v>
      </c>
      <c r="H8351" s="5">
        <v>7774.0</v>
      </c>
      <c r="I8351" s="1" t="s">
        <v>21</v>
      </c>
      <c r="J8351" s="1" t="s">
        <v>224</v>
      </c>
      <c r="K8351" s="1" t="s">
        <v>111</v>
      </c>
      <c r="L8351" s="1" t="s">
        <v>5</v>
      </c>
      <c r="M8351" s="1" t="s">
        <v>23</v>
      </c>
      <c r="N8351" s="1" t="s">
        <v>1241</v>
      </c>
      <c r="O8351" s="6" t="s">
        <v>1241</v>
      </c>
    </row>
    <row r="8352">
      <c r="A8352" s="5">
        <v>1.2601849E7</v>
      </c>
      <c r="B8352" s="2">
        <v>46172.0</v>
      </c>
      <c r="C8352" s="1" t="s">
        <v>1094</v>
      </c>
      <c r="D8352" s="7">
        <v>156.0</v>
      </c>
      <c r="E8352" s="4">
        <v>46168.0</v>
      </c>
      <c r="F8352" s="5">
        <v>33.0</v>
      </c>
      <c r="G8352" s="5">
        <v>912.0</v>
      </c>
      <c r="H8352" s="5">
        <v>29481.0</v>
      </c>
      <c r="I8352" s="1" t="s">
        <v>21</v>
      </c>
      <c r="J8352" s="1" t="s">
        <v>224</v>
      </c>
      <c r="K8352" s="1" t="s">
        <v>111</v>
      </c>
      <c r="L8352" s="1" t="s">
        <v>5</v>
      </c>
      <c r="M8352" s="1" t="s">
        <v>23</v>
      </c>
      <c r="N8352" s="1" t="s">
        <v>1241</v>
      </c>
      <c r="O8352" s="6" t="s">
        <v>1241</v>
      </c>
    </row>
    <row r="8353">
      <c r="A8353" s="5">
        <v>1.260185E7</v>
      </c>
      <c r="B8353" s="2">
        <v>46172.0</v>
      </c>
      <c r="C8353" s="1" t="s">
        <v>1094</v>
      </c>
      <c r="D8353" s="7">
        <v>551.0</v>
      </c>
      <c r="E8353" s="4">
        <v>46168.0</v>
      </c>
      <c r="F8353" s="5">
        <v>6.0</v>
      </c>
      <c r="G8353" s="5">
        <v>1469.0</v>
      </c>
      <c r="H8353" s="5">
        <v>8638.0</v>
      </c>
      <c r="I8353" s="1" t="s">
        <v>265</v>
      </c>
      <c r="J8353" s="1" t="s">
        <v>224</v>
      </c>
      <c r="K8353" s="1" t="s">
        <v>111</v>
      </c>
      <c r="L8353" s="1" t="s">
        <v>5</v>
      </c>
      <c r="M8353" s="1" t="s">
        <v>23</v>
      </c>
      <c r="N8353" s="1" t="s">
        <v>1241</v>
      </c>
      <c r="O8353" s="6" t="s">
        <v>1241</v>
      </c>
    </row>
    <row r="8354">
      <c r="A8354" s="5">
        <v>1.2601851E7</v>
      </c>
      <c r="B8354" s="2">
        <v>46172.0</v>
      </c>
      <c r="C8354" s="1" t="s">
        <v>1094</v>
      </c>
      <c r="D8354" s="7">
        <v>342.0</v>
      </c>
      <c r="E8354" s="4">
        <v>46168.0</v>
      </c>
      <c r="F8354" s="5">
        <v>100.0</v>
      </c>
      <c r="G8354" s="5">
        <v>47.0</v>
      </c>
      <c r="H8354" s="5">
        <v>4599.0</v>
      </c>
      <c r="I8354" s="1" t="s">
        <v>229</v>
      </c>
      <c r="J8354" s="1" t="s">
        <v>224</v>
      </c>
      <c r="K8354" s="1" t="s">
        <v>111</v>
      </c>
      <c r="L8354" s="1" t="s">
        <v>5</v>
      </c>
      <c r="M8354" s="1" t="s">
        <v>23</v>
      </c>
      <c r="N8354" s="1" t="s">
        <v>1241</v>
      </c>
      <c r="O8354" s="6" t="s">
        <v>1241</v>
      </c>
    </row>
    <row r="8355">
      <c r="A8355" s="5">
        <v>1.2601851E7</v>
      </c>
      <c r="B8355" s="2">
        <v>46172.0</v>
      </c>
      <c r="C8355" s="1" t="s">
        <v>1094</v>
      </c>
      <c r="D8355" s="7">
        <v>3281.0</v>
      </c>
      <c r="E8355" s="4">
        <v>46168.0</v>
      </c>
      <c r="F8355" s="5">
        <v>150.0</v>
      </c>
      <c r="G8355" s="5">
        <v>58.0</v>
      </c>
      <c r="H8355" s="5">
        <v>8569.0</v>
      </c>
      <c r="I8355" s="1" t="s">
        <v>229</v>
      </c>
      <c r="J8355" s="1" t="s">
        <v>224</v>
      </c>
      <c r="K8355" s="1" t="s">
        <v>111</v>
      </c>
      <c r="L8355" s="1" t="s">
        <v>5</v>
      </c>
      <c r="M8355" s="1" t="s">
        <v>23</v>
      </c>
      <c r="N8355" s="1" t="s">
        <v>1241</v>
      </c>
      <c r="O8355" s="6" t="s">
        <v>1241</v>
      </c>
    </row>
    <row r="8356">
      <c r="A8356" s="5">
        <v>1.2601851E7</v>
      </c>
      <c r="B8356" s="2">
        <v>46172.0</v>
      </c>
      <c r="C8356" s="1" t="s">
        <v>1094</v>
      </c>
      <c r="D8356" s="3" t="s">
        <v>231</v>
      </c>
      <c r="E8356" s="4">
        <v>46168.0</v>
      </c>
      <c r="F8356" s="5">
        <v>200.0</v>
      </c>
      <c r="G8356" s="5">
        <v>29.0</v>
      </c>
      <c r="H8356" s="5">
        <v>5630.0</v>
      </c>
      <c r="I8356" s="1" t="s">
        <v>229</v>
      </c>
      <c r="J8356" s="1" t="s">
        <v>224</v>
      </c>
      <c r="K8356" s="1" t="s">
        <v>111</v>
      </c>
      <c r="L8356" s="1" t="s">
        <v>5</v>
      </c>
      <c r="M8356" s="1" t="s">
        <v>23</v>
      </c>
      <c r="N8356" s="1" t="s">
        <v>1241</v>
      </c>
      <c r="O8356" s="6" t="s">
        <v>1241</v>
      </c>
    </row>
    <row r="8357">
      <c r="A8357" s="5">
        <v>1.2601852E7</v>
      </c>
      <c r="B8357" s="2">
        <v>46172.0</v>
      </c>
      <c r="C8357" s="1" t="s">
        <v>1094</v>
      </c>
      <c r="D8357" s="7">
        <v>186.0</v>
      </c>
      <c r="E8357" s="4">
        <v>46168.0</v>
      </c>
      <c r="F8357" s="5">
        <v>64.0</v>
      </c>
      <c r="G8357" s="5">
        <v>63.0</v>
      </c>
      <c r="H8357" s="5">
        <v>3974.0</v>
      </c>
      <c r="I8357" s="1" t="s">
        <v>21</v>
      </c>
      <c r="J8357" s="1" t="s">
        <v>224</v>
      </c>
      <c r="K8357" s="1" t="s">
        <v>111</v>
      </c>
      <c r="L8357" s="1" t="s">
        <v>5</v>
      </c>
      <c r="M8357" s="1" t="s">
        <v>23</v>
      </c>
      <c r="N8357" s="1" t="s">
        <v>1241</v>
      </c>
      <c r="O8357" s="6" t="s">
        <v>1241</v>
      </c>
    </row>
    <row r="8358">
      <c r="A8358" s="5">
        <v>1.2601853E7</v>
      </c>
      <c r="B8358" s="2">
        <v>46172.0</v>
      </c>
      <c r="C8358" s="1" t="s">
        <v>1094</v>
      </c>
      <c r="D8358" s="7">
        <v>665.0</v>
      </c>
      <c r="E8358" s="4">
        <v>46168.0</v>
      </c>
      <c r="F8358" s="5">
        <v>6.0</v>
      </c>
      <c r="G8358" s="5">
        <v>749.0</v>
      </c>
      <c r="H8358" s="5">
        <v>4404.0</v>
      </c>
      <c r="I8358" s="1" t="s">
        <v>265</v>
      </c>
      <c r="J8358" s="1" t="s">
        <v>224</v>
      </c>
      <c r="K8358" s="1" t="s">
        <v>111</v>
      </c>
      <c r="L8358" s="1" t="s">
        <v>5</v>
      </c>
      <c r="M8358" s="1" t="s">
        <v>23</v>
      </c>
      <c r="N8358" s="1" t="s">
        <v>1241</v>
      </c>
      <c r="O8358" s="6" t="s">
        <v>1241</v>
      </c>
    </row>
    <row r="8359">
      <c r="A8359" s="5">
        <v>1.2601853E7</v>
      </c>
      <c r="B8359" s="2">
        <v>46172.0</v>
      </c>
      <c r="C8359" s="1" t="s">
        <v>1094</v>
      </c>
      <c r="D8359" s="7">
        <v>662.0</v>
      </c>
      <c r="E8359" s="4">
        <v>46168.0</v>
      </c>
      <c r="F8359" s="5">
        <v>8.0</v>
      </c>
      <c r="G8359" s="5">
        <v>547.0</v>
      </c>
      <c r="H8359" s="5">
        <v>4291.0</v>
      </c>
      <c r="I8359" s="1" t="s">
        <v>265</v>
      </c>
      <c r="J8359" s="1" t="s">
        <v>224</v>
      </c>
      <c r="K8359" s="1" t="s">
        <v>111</v>
      </c>
      <c r="L8359" s="1" t="s">
        <v>5</v>
      </c>
      <c r="M8359" s="1" t="s">
        <v>23</v>
      </c>
      <c r="N8359" s="1" t="s">
        <v>1241</v>
      </c>
      <c r="O8359" s="6" t="s">
        <v>1241</v>
      </c>
    </row>
    <row r="8360">
      <c r="A8360" s="5">
        <v>1.2601853E7</v>
      </c>
      <c r="B8360" s="2">
        <v>46172.0</v>
      </c>
      <c r="C8360" s="1" t="s">
        <v>1094</v>
      </c>
      <c r="D8360" s="7">
        <v>667.0</v>
      </c>
      <c r="E8360" s="4">
        <v>46168.0</v>
      </c>
      <c r="F8360" s="5">
        <v>6.0</v>
      </c>
      <c r="G8360" s="5">
        <v>1013.0</v>
      </c>
      <c r="H8360" s="5">
        <v>5956.0</v>
      </c>
      <c r="I8360" s="1" t="s">
        <v>265</v>
      </c>
      <c r="J8360" s="1" t="s">
        <v>224</v>
      </c>
      <c r="K8360" s="1" t="s">
        <v>111</v>
      </c>
      <c r="L8360" s="1" t="s">
        <v>5</v>
      </c>
      <c r="M8360" s="1" t="s">
        <v>23</v>
      </c>
      <c r="N8360" s="1" t="s">
        <v>1241</v>
      </c>
      <c r="O8360" s="6" t="s">
        <v>1241</v>
      </c>
    </row>
    <row r="8361">
      <c r="A8361" s="5">
        <v>1.2601864E7</v>
      </c>
      <c r="B8361" s="2">
        <v>46172.0</v>
      </c>
      <c r="C8361" s="1" t="s">
        <v>745</v>
      </c>
      <c r="D8361" s="3" t="s">
        <v>1043</v>
      </c>
      <c r="E8361" s="4">
        <v>46168.0</v>
      </c>
      <c r="F8361" s="5">
        <v>33.0</v>
      </c>
      <c r="G8361" s="5">
        <v>169.0</v>
      </c>
      <c r="H8361" s="5">
        <v>5465.0</v>
      </c>
      <c r="I8361" s="1" t="s">
        <v>21</v>
      </c>
      <c r="J8361" s="1" t="s">
        <v>221</v>
      </c>
      <c r="K8361" s="1" t="s">
        <v>111</v>
      </c>
      <c r="L8361" s="1" t="s">
        <v>5</v>
      </c>
      <c r="M8361" s="1" t="s">
        <v>23</v>
      </c>
      <c r="N8361" s="1" t="s">
        <v>1241</v>
      </c>
      <c r="O8361" s="6" t="s">
        <v>1241</v>
      </c>
    </row>
    <row r="8362">
      <c r="A8362" s="5">
        <v>1.2601864E7</v>
      </c>
      <c r="B8362" s="2">
        <v>46172.0</v>
      </c>
      <c r="C8362" s="1" t="s">
        <v>745</v>
      </c>
      <c r="D8362" s="3" t="s">
        <v>946</v>
      </c>
      <c r="E8362" s="4">
        <v>46168.0</v>
      </c>
      <c r="F8362" s="5">
        <v>66.0</v>
      </c>
      <c r="G8362" s="5">
        <v>138.0</v>
      </c>
      <c r="H8362" s="5">
        <v>8942.0</v>
      </c>
      <c r="I8362" s="1" t="s">
        <v>21</v>
      </c>
      <c r="J8362" s="1" t="s">
        <v>221</v>
      </c>
      <c r="K8362" s="1" t="s">
        <v>111</v>
      </c>
      <c r="L8362" s="1" t="s">
        <v>5</v>
      </c>
      <c r="M8362" s="1" t="s">
        <v>23</v>
      </c>
      <c r="N8362" s="1" t="s">
        <v>1241</v>
      </c>
      <c r="O8362" s="6" t="s">
        <v>1241</v>
      </c>
    </row>
    <row r="8363">
      <c r="A8363" s="5">
        <v>1.2601864E7</v>
      </c>
      <c r="B8363" s="2">
        <v>46172.0</v>
      </c>
      <c r="C8363" s="1" t="s">
        <v>745</v>
      </c>
      <c r="D8363" s="3" t="s">
        <v>1044</v>
      </c>
      <c r="E8363" s="4">
        <v>46168.0</v>
      </c>
      <c r="F8363" s="5">
        <v>28.0</v>
      </c>
      <c r="G8363" s="5">
        <v>291.0</v>
      </c>
      <c r="H8363" s="5">
        <v>7983.0</v>
      </c>
      <c r="I8363" s="1" t="s">
        <v>21</v>
      </c>
      <c r="J8363" s="1" t="s">
        <v>221</v>
      </c>
      <c r="K8363" s="1" t="s">
        <v>111</v>
      </c>
      <c r="L8363" s="1" t="s">
        <v>5</v>
      </c>
      <c r="M8363" s="1" t="s">
        <v>23</v>
      </c>
      <c r="N8363" s="1" t="s">
        <v>1241</v>
      </c>
      <c r="O8363" s="6" t="s">
        <v>1241</v>
      </c>
    </row>
    <row r="8364">
      <c r="A8364" s="5">
        <v>1.2601864E7</v>
      </c>
      <c r="B8364" s="2">
        <v>46172.0</v>
      </c>
      <c r="C8364" s="1" t="s">
        <v>745</v>
      </c>
      <c r="D8364" s="3" t="s">
        <v>1042</v>
      </c>
      <c r="E8364" s="4">
        <v>46168.0</v>
      </c>
      <c r="F8364" s="5">
        <v>35.0</v>
      </c>
      <c r="G8364" s="5">
        <v>258.0</v>
      </c>
      <c r="H8364" s="5">
        <v>8859.0</v>
      </c>
      <c r="I8364" s="1" t="s">
        <v>21</v>
      </c>
      <c r="J8364" s="1" t="s">
        <v>221</v>
      </c>
      <c r="K8364" s="1" t="s">
        <v>111</v>
      </c>
      <c r="L8364" s="1" t="s">
        <v>5</v>
      </c>
      <c r="M8364" s="1" t="s">
        <v>23</v>
      </c>
      <c r="N8364" s="1" t="s">
        <v>1241</v>
      </c>
      <c r="O8364" s="6" t="s">
        <v>1241</v>
      </c>
    </row>
    <row r="8365">
      <c r="A8365" s="5">
        <v>1.2601884E7</v>
      </c>
      <c r="B8365" s="2">
        <v>46172.0</v>
      </c>
      <c r="C8365" s="1" t="s">
        <v>1244</v>
      </c>
      <c r="D8365" s="7">
        <v>169.0</v>
      </c>
      <c r="E8365" s="4">
        <v>46168.0</v>
      </c>
      <c r="F8365" s="5">
        <v>50.0</v>
      </c>
      <c r="G8365" s="5">
        <v>118.0</v>
      </c>
      <c r="H8365" s="5">
        <v>5787.0</v>
      </c>
      <c r="I8365" s="1" t="s">
        <v>21</v>
      </c>
      <c r="J8365" s="1" t="s">
        <v>1245</v>
      </c>
      <c r="K8365" s="1" t="s">
        <v>28</v>
      </c>
      <c r="L8365" s="1" t="s">
        <v>5</v>
      </c>
      <c r="M8365" s="1" t="s">
        <v>23</v>
      </c>
      <c r="N8365" s="1" t="s">
        <v>1241</v>
      </c>
      <c r="O8365" s="6" t="s">
        <v>1241</v>
      </c>
    </row>
    <row r="8366">
      <c r="A8366" s="5">
        <v>1.2601884E7</v>
      </c>
      <c r="B8366" s="2">
        <v>46172.0</v>
      </c>
      <c r="C8366" s="1" t="s">
        <v>1244</v>
      </c>
      <c r="D8366" s="7">
        <v>175.0</v>
      </c>
      <c r="E8366" s="4">
        <v>46168.0</v>
      </c>
      <c r="F8366" s="5">
        <v>50.0</v>
      </c>
      <c r="G8366" s="5">
        <v>103.0</v>
      </c>
      <c r="H8366" s="5">
        <v>5034.0</v>
      </c>
      <c r="I8366" s="1" t="s">
        <v>21</v>
      </c>
      <c r="J8366" s="1" t="s">
        <v>1245</v>
      </c>
      <c r="K8366" s="1" t="s">
        <v>28</v>
      </c>
      <c r="L8366" s="1" t="s">
        <v>5</v>
      </c>
      <c r="M8366" s="1" t="s">
        <v>23</v>
      </c>
      <c r="N8366" s="1" t="s">
        <v>1241</v>
      </c>
      <c r="O8366" s="6" t="s">
        <v>1241</v>
      </c>
    </row>
    <row r="8367">
      <c r="A8367" s="5">
        <v>1.260211E7</v>
      </c>
      <c r="B8367" s="2">
        <v>46173.0</v>
      </c>
      <c r="C8367" s="1" t="s">
        <v>11</v>
      </c>
      <c r="D8367" s="7">
        <v>118.0</v>
      </c>
      <c r="E8367" s="4">
        <v>46168.0</v>
      </c>
      <c r="F8367" s="5">
        <v>50.0</v>
      </c>
      <c r="G8367" s="5">
        <v>66.0</v>
      </c>
      <c r="H8367" s="5">
        <v>3313.0</v>
      </c>
      <c r="I8367" s="1" t="s">
        <v>21</v>
      </c>
      <c r="J8367" s="1" t="s">
        <v>12</v>
      </c>
      <c r="K8367" s="1" t="s">
        <v>13</v>
      </c>
      <c r="L8367" s="1" t="s">
        <v>5</v>
      </c>
      <c r="M8367" s="1" t="s">
        <v>23</v>
      </c>
      <c r="N8367" s="1" t="s">
        <v>1241</v>
      </c>
      <c r="O8367" s="6" t="s">
        <v>1241</v>
      </c>
    </row>
    <row r="8368">
      <c r="A8368" s="5">
        <v>1.260211E7</v>
      </c>
      <c r="B8368" s="2">
        <v>46173.0</v>
      </c>
      <c r="C8368" s="1" t="s">
        <v>11</v>
      </c>
      <c r="D8368" s="7">
        <v>186.0</v>
      </c>
      <c r="E8368" s="4">
        <v>46168.0</v>
      </c>
      <c r="F8368" s="5">
        <v>128.0</v>
      </c>
      <c r="G8368" s="5">
        <v>63.0</v>
      </c>
      <c r="H8368" s="5">
        <v>8111.0</v>
      </c>
      <c r="I8368" s="1" t="s">
        <v>21</v>
      </c>
      <c r="J8368" s="1" t="s">
        <v>12</v>
      </c>
      <c r="K8368" s="1" t="s">
        <v>13</v>
      </c>
      <c r="L8368" s="1" t="s">
        <v>5</v>
      </c>
      <c r="M8368" s="1" t="s">
        <v>23</v>
      </c>
      <c r="N8368" s="1" t="s">
        <v>1241</v>
      </c>
      <c r="O8368" s="6" t="s">
        <v>1241</v>
      </c>
    </row>
    <row r="8369">
      <c r="A8369" s="5">
        <v>1.2602111E7</v>
      </c>
      <c r="B8369" s="2">
        <v>46173.0</v>
      </c>
      <c r="C8369" s="1" t="s">
        <v>11</v>
      </c>
      <c r="D8369" s="7">
        <v>337.0</v>
      </c>
      <c r="E8369" s="4">
        <v>46168.0</v>
      </c>
      <c r="F8369" s="5">
        <v>120.0</v>
      </c>
      <c r="G8369" s="5">
        <v>28.0</v>
      </c>
      <c r="H8369" s="5">
        <v>3342.0</v>
      </c>
      <c r="I8369" s="1" t="s">
        <v>21</v>
      </c>
      <c r="J8369" s="1" t="s">
        <v>12</v>
      </c>
      <c r="K8369" s="1" t="s">
        <v>13</v>
      </c>
      <c r="L8369" s="1" t="s">
        <v>5</v>
      </c>
      <c r="M8369" s="1" t="s">
        <v>23</v>
      </c>
      <c r="N8369" s="1" t="s">
        <v>1241</v>
      </c>
      <c r="O8369" s="6" t="s">
        <v>1241</v>
      </c>
    </row>
    <row r="8370">
      <c r="A8370" s="5">
        <v>1.2602111E7</v>
      </c>
      <c r="B8370" s="2">
        <v>46173.0</v>
      </c>
      <c r="C8370" s="1" t="s">
        <v>11</v>
      </c>
      <c r="D8370" s="3" t="s">
        <v>686</v>
      </c>
      <c r="E8370" s="4">
        <v>46168.0</v>
      </c>
      <c r="F8370" s="5">
        <v>33.0</v>
      </c>
      <c r="G8370" s="5">
        <v>707.0</v>
      </c>
      <c r="H8370" s="5">
        <v>23346.0</v>
      </c>
      <c r="I8370" s="1" t="s">
        <v>21</v>
      </c>
      <c r="J8370" s="1" t="s">
        <v>12</v>
      </c>
      <c r="K8370" s="1" t="s">
        <v>13</v>
      </c>
      <c r="L8370" s="1" t="s">
        <v>5</v>
      </c>
      <c r="M8370" s="1" t="s">
        <v>23</v>
      </c>
      <c r="N8370" s="1" t="s">
        <v>1241</v>
      </c>
      <c r="O8370" s="6" t="s">
        <v>1241</v>
      </c>
    </row>
    <row r="8371">
      <c r="A8371" s="5">
        <v>1.2602112E7</v>
      </c>
      <c r="B8371" s="2">
        <v>46173.0</v>
      </c>
      <c r="C8371" s="1" t="s">
        <v>11</v>
      </c>
      <c r="D8371" s="7">
        <v>124.0</v>
      </c>
      <c r="E8371" s="4">
        <v>46168.0</v>
      </c>
      <c r="F8371" s="5">
        <v>270.0</v>
      </c>
      <c r="G8371" s="5">
        <v>140.0</v>
      </c>
      <c r="H8371" s="5">
        <v>37845.0</v>
      </c>
      <c r="I8371" s="1" t="s">
        <v>21</v>
      </c>
      <c r="J8371" s="1" t="s">
        <v>12</v>
      </c>
      <c r="K8371" s="1" t="s">
        <v>13</v>
      </c>
      <c r="L8371" s="1" t="s">
        <v>5</v>
      </c>
      <c r="M8371" s="1" t="s">
        <v>23</v>
      </c>
      <c r="N8371" s="1" t="s">
        <v>1241</v>
      </c>
      <c r="O8371" s="6" t="s">
        <v>1241</v>
      </c>
    </row>
    <row r="8372">
      <c r="A8372" s="5">
        <v>1.2602112E7</v>
      </c>
      <c r="B8372" s="2">
        <v>46173.0</v>
      </c>
      <c r="C8372" s="1" t="s">
        <v>11</v>
      </c>
      <c r="D8372" s="3" t="s">
        <v>508</v>
      </c>
      <c r="E8372" s="4">
        <v>46168.0</v>
      </c>
      <c r="F8372" s="5">
        <v>60.0</v>
      </c>
      <c r="G8372" s="5">
        <v>83.0</v>
      </c>
      <c r="H8372" s="5">
        <v>4983.0</v>
      </c>
      <c r="I8372" s="1" t="s">
        <v>21</v>
      </c>
      <c r="J8372" s="1" t="s">
        <v>12</v>
      </c>
      <c r="K8372" s="1" t="s">
        <v>13</v>
      </c>
      <c r="L8372" s="1" t="s">
        <v>5</v>
      </c>
      <c r="M8372" s="1" t="s">
        <v>23</v>
      </c>
      <c r="N8372" s="1" t="s">
        <v>1241</v>
      </c>
      <c r="O8372" s="6" t="s">
        <v>1241</v>
      </c>
    </row>
    <row r="8373">
      <c r="A8373" s="5">
        <v>1.2602112E7</v>
      </c>
      <c r="B8373" s="2">
        <v>46173.0</v>
      </c>
      <c r="C8373" s="1" t="s">
        <v>11</v>
      </c>
      <c r="D8373" s="7">
        <v>129.0</v>
      </c>
      <c r="E8373" s="4">
        <v>46168.0</v>
      </c>
      <c r="F8373" s="5">
        <v>60.0</v>
      </c>
      <c r="G8373" s="5">
        <v>249.0</v>
      </c>
      <c r="H8373" s="5">
        <v>14920.0</v>
      </c>
      <c r="I8373" s="1" t="s">
        <v>21</v>
      </c>
      <c r="J8373" s="1" t="s">
        <v>12</v>
      </c>
      <c r="K8373" s="1" t="s">
        <v>13</v>
      </c>
      <c r="L8373" s="1" t="s">
        <v>5</v>
      </c>
      <c r="M8373" s="1" t="s">
        <v>23</v>
      </c>
      <c r="N8373" s="1" t="s">
        <v>1241</v>
      </c>
      <c r="O8373" s="6" t="s">
        <v>1241</v>
      </c>
    </row>
    <row r="8374">
      <c r="A8374" s="5">
        <v>1.2602112E7</v>
      </c>
      <c r="B8374" s="2">
        <v>46173.0</v>
      </c>
      <c r="C8374" s="1" t="s">
        <v>11</v>
      </c>
      <c r="D8374" s="3" t="s">
        <v>96</v>
      </c>
      <c r="E8374" s="4">
        <v>46168.0</v>
      </c>
      <c r="F8374" s="5">
        <v>48.0</v>
      </c>
      <c r="G8374" s="5">
        <v>342.0</v>
      </c>
      <c r="H8374" s="5">
        <v>16406.0</v>
      </c>
      <c r="I8374" s="1" t="s">
        <v>21</v>
      </c>
      <c r="J8374" s="1" t="s">
        <v>12</v>
      </c>
      <c r="K8374" s="1" t="s">
        <v>13</v>
      </c>
      <c r="L8374" s="1" t="s">
        <v>5</v>
      </c>
      <c r="M8374" s="1" t="s">
        <v>23</v>
      </c>
      <c r="N8374" s="1" t="s">
        <v>1241</v>
      </c>
      <c r="O8374" s="6" t="s">
        <v>1241</v>
      </c>
    </row>
    <row r="8375">
      <c r="A8375" s="5">
        <v>1.2602112E7</v>
      </c>
      <c r="B8375" s="2">
        <v>46173.0</v>
      </c>
      <c r="C8375" s="1" t="s">
        <v>11</v>
      </c>
      <c r="D8375" s="7">
        <v>144.0</v>
      </c>
      <c r="E8375" s="4">
        <v>46168.0</v>
      </c>
      <c r="F8375" s="5">
        <v>360.0</v>
      </c>
      <c r="G8375" s="5">
        <v>104.0</v>
      </c>
      <c r="H8375" s="5">
        <v>37327.0</v>
      </c>
      <c r="I8375" s="1" t="s">
        <v>21</v>
      </c>
      <c r="J8375" s="1" t="s">
        <v>12</v>
      </c>
      <c r="K8375" s="1" t="s">
        <v>13</v>
      </c>
      <c r="L8375" s="1" t="s">
        <v>5</v>
      </c>
      <c r="M8375" s="1" t="s">
        <v>23</v>
      </c>
      <c r="N8375" s="1" t="s">
        <v>1241</v>
      </c>
      <c r="O8375" s="6" t="s">
        <v>1241</v>
      </c>
    </row>
    <row r="8376">
      <c r="A8376" s="5">
        <v>1.2602112E7</v>
      </c>
      <c r="B8376" s="2">
        <v>46173.0</v>
      </c>
      <c r="C8376" s="1" t="s">
        <v>11</v>
      </c>
      <c r="D8376" s="7">
        <v>145.0</v>
      </c>
      <c r="E8376" s="4">
        <v>46168.0</v>
      </c>
      <c r="F8376" s="5">
        <v>60.0</v>
      </c>
      <c r="G8376" s="5">
        <v>227.0</v>
      </c>
      <c r="H8376" s="5">
        <v>13596.0</v>
      </c>
      <c r="I8376" s="1" t="s">
        <v>21</v>
      </c>
      <c r="J8376" s="1" t="s">
        <v>12</v>
      </c>
      <c r="K8376" s="1" t="s">
        <v>13</v>
      </c>
      <c r="L8376" s="1" t="s">
        <v>5</v>
      </c>
      <c r="M8376" s="1" t="s">
        <v>23</v>
      </c>
      <c r="N8376" s="1" t="s">
        <v>1241</v>
      </c>
      <c r="O8376" s="6" t="s">
        <v>1241</v>
      </c>
    </row>
    <row r="8377">
      <c r="A8377" s="5">
        <v>1.2602112E7</v>
      </c>
      <c r="B8377" s="2">
        <v>46173.0</v>
      </c>
      <c r="C8377" s="1" t="s">
        <v>11</v>
      </c>
      <c r="D8377" s="3" t="s">
        <v>602</v>
      </c>
      <c r="E8377" s="4">
        <v>46168.0</v>
      </c>
      <c r="F8377" s="5">
        <v>22.0</v>
      </c>
      <c r="G8377" s="5">
        <v>799.0</v>
      </c>
      <c r="H8377" s="5">
        <v>17584.0</v>
      </c>
      <c r="I8377" s="1" t="s">
        <v>21</v>
      </c>
      <c r="J8377" s="1" t="s">
        <v>12</v>
      </c>
      <c r="K8377" s="1" t="s">
        <v>13</v>
      </c>
      <c r="L8377" s="1" t="s">
        <v>5</v>
      </c>
      <c r="M8377" s="1" t="s">
        <v>23</v>
      </c>
      <c r="N8377" s="1" t="s">
        <v>1241</v>
      </c>
      <c r="O8377" s="6" t="s">
        <v>1241</v>
      </c>
    </row>
    <row r="8378">
      <c r="A8378" s="5">
        <v>1.2602112E7</v>
      </c>
      <c r="B8378" s="2">
        <v>46173.0</v>
      </c>
      <c r="C8378" s="1" t="s">
        <v>11</v>
      </c>
      <c r="D8378" s="3" t="s">
        <v>259</v>
      </c>
      <c r="E8378" s="4">
        <v>46168.0</v>
      </c>
      <c r="F8378" s="5">
        <v>33.0</v>
      </c>
      <c r="G8378" s="5">
        <v>180.0</v>
      </c>
      <c r="H8378" s="5">
        <v>5958.0</v>
      </c>
      <c r="I8378" s="1" t="s">
        <v>21</v>
      </c>
      <c r="J8378" s="1" t="s">
        <v>12</v>
      </c>
      <c r="K8378" s="1" t="s">
        <v>13</v>
      </c>
      <c r="L8378" s="1" t="s">
        <v>5</v>
      </c>
      <c r="M8378" s="1" t="s">
        <v>23</v>
      </c>
      <c r="N8378" s="1" t="s">
        <v>1241</v>
      </c>
      <c r="O8378" s="6" t="s">
        <v>1241</v>
      </c>
    </row>
    <row r="8379">
      <c r="A8379" s="5">
        <v>1.2602112E7</v>
      </c>
      <c r="B8379" s="2">
        <v>46173.0</v>
      </c>
      <c r="C8379" s="1" t="s">
        <v>11</v>
      </c>
      <c r="D8379" s="7">
        <v>147.0</v>
      </c>
      <c r="E8379" s="4">
        <v>46168.0</v>
      </c>
      <c r="F8379" s="5">
        <v>30.0</v>
      </c>
      <c r="G8379" s="5">
        <v>303.0</v>
      </c>
      <c r="H8379" s="5">
        <v>9103.0</v>
      </c>
      <c r="I8379" s="1" t="s">
        <v>21</v>
      </c>
      <c r="J8379" s="1" t="s">
        <v>12</v>
      </c>
      <c r="K8379" s="1" t="s">
        <v>13</v>
      </c>
      <c r="L8379" s="1" t="s">
        <v>5</v>
      </c>
      <c r="M8379" s="1" t="s">
        <v>23</v>
      </c>
      <c r="N8379" s="1" t="s">
        <v>1241</v>
      </c>
      <c r="O8379" s="6" t="s">
        <v>1241</v>
      </c>
    </row>
    <row r="8380">
      <c r="A8380" s="5">
        <v>1.2602112E7</v>
      </c>
      <c r="B8380" s="2">
        <v>46173.0</v>
      </c>
      <c r="C8380" s="1" t="s">
        <v>11</v>
      </c>
      <c r="D8380" s="7">
        <v>150.0</v>
      </c>
      <c r="E8380" s="4">
        <v>46168.0</v>
      </c>
      <c r="F8380" s="5">
        <v>15.0</v>
      </c>
      <c r="G8380" s="5">
        <v>684.0</v>
      </c>
      <c r="H8380" s="5">
        <v>10255.0</v>
      </c>
      <c r="I8380" s="1" t="s">
        <v>21</v>
      </c>
      <c r="J8380" s="1" t="s">
        <v>12</v>
      </c>
      <c r="K8380" s="1" t="s">
        <v>13</v>
      </c>
      <c r="L8380" s="1" t="s">
        <v>5</v>
      </c>
      <c r="M8380" s="1" t="s">
        <v>23</v>
      </c>
      <c r="N8380" s="1" t="s">
        <v>1241</v>
      </c>
      <c r="O8380" s="6" t="s">
        <v>1241</v>
      </c>
    </row>
    <row r="8381">
      <c r="A8381" s="5">
        <v>1.2602112E7</v>
      </c>
      <c r="B8381" s="2">
        <v>46173.0</v>
      </c>
      <c r="C8381" s="1" t="s">
        <v>11</v>
      </c>
      <c r="D8381" s="7">
        <v>123.0</v>
      </c>
      <c r="E8381" s="4">
        <v>46168.0</v>
      </c>
      <c r="F8381" s="5">
        <v>66.0</v>
      </c>
      <c r="G8381" s="5">
        <v>121.0</v>
      </c>
      <c r="H8381" s="5">
        <v>7985.0</v>
      </c>
      <c r="I8381" s="1" t="s">
        <v>21</v>
      </c>
      <c r="J8381" s="1" t="s">
        <v>12</v>
      </c>
      <c r="K8381" s="1" t="s">
        <v>13</v>
      </c>
      <c r="L8381" s="1" t="s">
        <v>5</v>
      </c>
      <c r="M8381" s="1" t="s">
        <v>23</v>
      </c>
      <c r="N8381" s="1" t="s">
        <v>1241</v>
      </c>
      <c r="O8381" s="6" t="s">
        <v>1241</v>
      </c>
    </row>
    <row r="8382">
      <c r="A8382" s="5">
        <v>1.2602112E7</v>
      </c>
      <c r="B8382" s="2">
        <v>46173.0</v>
      </c>
      <c r="C8382" s="1" t="s">
        <v>11</v>
      </c>
      <c r="D8382" s="7">
        <v>521.0</v>
      </c>
      <c r="E8382" s="4">
        <v>46168.0</v>
      </c>
      <c r="F8382" s="5">
        <v>52.0</v>
      </c>
      <c r="G8382" s="5">
        <v>151.0</v>
      </c>
      <c r="H8382" s="5">
        <v>7839.0</v>
      </c>
      <c r="I8382" s="1" t="s">
        <v>21</v>
      </c>
      <c r="J8382" s="1" t="s">
        <v>12</v>
      </c>
      <c r="K8382" s="1" t="s">
        <v>13</v>
      </c>
      <c r="L8382" s="1" t="s">
        <v>5</v>
      </c>
      <c r="M8382" s="1" t="s">
        <v>23</v>
      </c>
      <c r="N8382" s="1" t="s">
        <v>1241</v>
      </c>
      <c r="O8382" s="6" t="s">
        <v>1241</v>
      </c>
    </row>
    <row r="8383">
      <c r="A8383" s="5">
        <v>1.2602112E7</v>
      </c>
      <c r="B8383" s="2">
        <v>46173.0</v>
      </c>
      <c r="C8383" s="1" t="s">
        <v>11</v>
      </c>
      <c r="D8383" s="7">
        <v>124.0</v>
      </c>
      <c r="E8383" s="4">
        <v>46168.0</v>
      </c>
      <c r="F8383" s="5">
        <v>184.0</v>
      </c>
      <c r="G8383" s="5">
        <v>140.0</v>
      </c>
      <c r="H8383" s="5">
        <v>25791.0</v>
      </c>
      <c r="I8383" s="1" t="s">
        <v>21</v>
      </c>
      <c r="J8383" s="1" t="s">
        <v>12</v>
      </c>
      <c r="K8383" s="1" t="s">
        <v>13</v>
      </c>
      <c r="L8383" s="1" t="s">
        <v>5</v>
      </c>
      <c r="M8383" s="1" t="s">
        <v>23</v>
      </c>
      <c r="N8383" s="1" t="s">
        <v>1241</v>
      </c>
      <c r="O8383" s="6" t="s">
        <v>1241</v>
      </c>
    </row>
    <row r="8384">
      <c r="A8384" s="5">
        <v>3.2600095E7</v>
      </c>
      <c r="B8384" s="2">
        <v>46173.0</v>
      </c>
      <c r="C8384" s="1" t="s">
        <v>99</v>
      </c>
      <c r="D8384" s="3" t="s">
        <v>544</v>
      </c>
      <c r="E8384" s="4">
        <v>46168.0</v>
      </c>
      <c r="F8384" s="5">
        <v>12.0</v>
      </c>
      <c r="G8384" s="5">
        <v>500.0</v>
      </c>
      <c r="H8384" s="5">
        <v>6001.0</v>
      </c>
      <c r="I8384" s="1" t="s">
        <v>2</v>
      </c>
      <c r="J8384" s="1" t="s">
        <v>22</v>
      </c>
      <c r="K8384" s="1" t="s">
        <v>4</v>
      </c>
      <c r="L8384" s="1" t="s">
        <v>5</v>
      </c>
      <c r="M8384" s="1" t="s">
        <v>6</v>
      </c>
      <c r="N8384" s="1" t="s">
        <v>1241</v>
      </c>
      <c r="O8384" s="6" t="s">
        <v>1241</v>
      </c>
    </row>
    <row r="8385">
      <c r="A8385" s="5">
        <v>3.2600095E7</v>
      </c>
      <c r="B8385" s="2">
        <v>46173.0</v>
      </c>
      <c r="C8385" s="1" t="s">
        <v>99</v>
      </c>
      <c r="D8385" s="3" t="s">
        <v>227</v>
      </c>
      <c r="E8385" s="4">
        <v>46168.0</v>
      </c>
      <c r="F8385" s="5">
        <v>8.0</v>
      </c>
      <c r="G8385" s="5">
        <v>725.0</v>
      </c>
      <c r="H8385" s="5">
        <v>5801.0</v>
      </c>
      <c r="I8385" s="1" t="s">
        <v>2</v>
      </c>
      <c r="J8385" s="1" t="s">
        <v>22</v>
      </c>
      <c r="K8385" s="1" t="s">
        <v>4</v>
      </c>
      <c r="L8385" s="1" t="s">
        <v>5</v>
      </c>
      <c r="M8385" s="1" t="s">
        <v>6</v>
      </c>
      <c r="N8385" s="1" t="s">
        <v>1241</v>
      </c>
      <c r="O8385" s="6" t="s">
        <v>1241</v>
      </c>
    </row>
    <row r="8386">
      <c r="A8386" s="5">
        <v>3.2600095E7</v>
      </c>
      <c r="B8386" s="2">
        <v>46173.0</v>
      </c>
      <c r="C8386" s="1" t="s">
        <v>99</v>
      </c>
      <c r="D8386" s="3" t="s">
        <v>1</v>
      </c>
      <c r="E8386" s="4">
        <v>46168.0</v>
      </c>
      <c r="F8386" s="5">
        <v>12.0</v>
      </c>
      <c r="G8386" s="5">
        <v>422.0</v>
      </c>
      <c r="H8386" s="5">
        <v>5065.0</v>
      </c>
      <c r="I8386" s="1" t="s">
        <v>2</v>
      </c>
      <c r="J8386" s="1" t="s">
        <v>22</v>
      </c>
      <c r="K8386" s="1" t="s">
        <v>4</v>
      </c>
      <c r="L8386" s="1" t="s">
        <v>5</v>
      </c>
      <c r="M8386" s="1" t="s">
        <v>6</v>
      </c>
      <c r="N8386" s="1" t="s">
        <v>1241</v>
      </c>
      <c r="O8386" s="6" t="s">
        <v>1241</v>
      </c>
    </row>
    <row r="8387">
      <c r="A8387" s="5">
        <v>3.2600095E7</v>
      </c>
      <c r="B8387" s="2">
        <v>46173.0</v>
      </c>
      <c r="C8387" s="1" t="s">
        <v>99</v>
      </c>
      <c r="D8387" s="3" t="s">
        <v>9</v>
      </c>
      <c r="E8387" s="4">
        <v>46168.0</v>
      </c>
      <c r="F8387" s="5">
        <v>8.0</v>
      </c>
      <c r="G8387" s="5">
        <v>611.0</v>
      </c>
      <c r="H8387" s="5">
        <v>4890.0</v>
      </c>
      <c r="I8387" s="1" t="s">
        <v>2</v>
      </c>
      <c r="J8387" s="1" t="s">
        <v>22</v>
      </c>
      <c r="K8387" s="1" t="s">
        <v>4</v>
      </c>
      <c r="L8387" s="1" t="s">
        <v>5</v>
      </c>
      <c r="M8387" s="1" t="s">
        <v>6</v>
      </c>
      <c r="N8387" s="1" t="s">
        <v>1241</v>
      </c>
      <c r="O8387" s="6" t="s">
        <v>1241</v>
      </c>
    </row>
    <row r="8388">
      <c r="A8388" s="5">
        <v>3.2600095E7</v>
      </c>
      <c r="B8388" s="2">
        <v>46173.0</v>
      </c>
      <c r="C8388" s="1" t="s">
        <v>99</v>
      </c>
      <c r="D8388" s="3" t="s">
        <v>228</v>
      </c>
      <c r="E8388" s="4">
        <v>46168.0</v>
      </c>
      <c r="F8388" s="5">
        <v>6.0</v>
      </c>
      <c r="G8388" s="5">
        <v>975.0</v>
      </c>
      <c r="H8388" s="5">
        <v>5852.0</v>
      </c>
      <c r="I8388" s="1" t="s">
        <v>2</v>
      </c>
      <c r="J8388" s="1" t="s">
        <v>22</v>
      </c>
      <c r="K8388" s="1" t="s">
        <v>4</v>
      </c>
      <c r="L8388" s="1" t="s">
        <v>5</v>
      </c>
      <c r="M8388" s="1" t="s">
        <v>6</v>
      </c>
      <c r="N8388" s="1" t="s">
        <v>1241</v>
      </c>
      <c r="O8388" s="6" t="s">
        <v>1241</v>
      </c>
    </row>
    <row r="8389">
      <c r="A8389" s="5">
        <v>3.2600095E7</v>
      </c>
      <c r="B8389" s="2">
        <v>46173.0</v>
      </c>
      <c r="C8389" s="1" t="s">
        <v>99</v>
      </c>
      <c r="D8389" s="3" t="s">
        <v>8</v>
      </c>
      <c r="E8389" s="4">
        <v>46168.0</v>
      </c>
      <c r="F8389" s="5">
        <v>12.0</v>
      </c>
      <c r="G8389" s="5">
        <v>833.0</v>
      </c>
      <c r="H8389" s="5">
        <v>9998.0</v>
      </c>
      <c r="I8389" s="1" t="s">
        <v>2</v>
      </c>
      <c r="J8389" s="1" t="s">
        <v>22</v>
      </c>
      <c r="K8389" s="1" t="s">
        <v>4</v>
      </c>
      <c r="L8389" s="1" t="s">
        <v>5</v>
      </c>
      <c r="M8389" s="1" t="s">
        <v>6</v>
      </c>
      <c r="N8389" s="1" t="s">
        <v>1241</v>
      </c>
      <c r="O8389" s="6" t="s">
        <v>1241</v>
      </c>
    </row>
    <row r="8390">
      <c r="A8390" s="5">
        <v>3.2600095E7</v>
      </c>
      <c r="B8390" s="2">
        <v>46173.0</v>
      </c>
      <c r="C8390" s="1" t="s">
        <v>99</v>
      </c>
      <c r="D8390" s="3" t="s">
        <v>268</v>
      </c>
      <c r="E8390" s="4">
        <v>46168.0</v>
      </c>
      <c r="F8390" s="5">
        <v>12.0</v>
      </c>
      <c r="G8390" s="5">
        <v>422.0</v>
      </c>
      <c r="H8390" s="5">
        <v>5065.0</v>
      </c>
      <c r="I8390" s="1" t="s">
        <v>2</v>
      </c>
      <c r="J8390" s="1" t="s">
        <v>22</v>
      </c>
      <c r="K8390" s="1" t="s">
        <v>4</v>
      </c>
      <c r="L8390" s="1" t="s">
        <v>5</v>
      </c>
      <c r="M8390" s="1" t="s">
        <v>6</v>
      </c>
      <c r="N8390" s="1" t="s">
        <v>1241</v>
      </c>
      <c r="O8390" s="6" t="s">
        <v>1241</v>
      </c>
    </row>
    <row r="8391">
      <c r="A8391" s="5">
        <v>3.2600095E7</v>
      </c>
      <c r="B8391" s="2">
        <v>46173.0</v>
      </c>
      <c r="C8391" s="1" t="s">
        <v>99</v>
      </c>
      <c r="D8391" s="3" t="s">
        <v>116</v>
      </c>
      <c r="E8391" s="4">
        <v>46168.0</v>
      </c>
      <c r="F8391" s="5">
        <v>6.0</v>
      </c>
      <c r="G8391" s="5">
        <v>1144.0</v>
      </c>
      <c r="H8391" s="5">
        <v>6866.0</v>
      </c>
      <c r="I8391" s="1" t="s">
        <v>2</v>
      </c>
      <c r="J8391" s="1" t="s">
        <v>22</v>
      </c>
      <c r="K8391" s="1" t="s">
        <v>4</v>
      </c>
      <c r="L8391" s="1" t="s">
        <v>5</v>
      </c>
      <c r="M8391" s="1" t="s">
        <v>6</v>
      </c>
      <c r="N8391" s="1" t="s">
        <v>1241</v>
      </c>
      <c r="O8391" s="6" t="s">
        <v>1241</v>
      </c>
    </row>
    <row r="8392">
      <c r="A8392" s="5">
        <v>3.2600095E7</v>
      </c>
      <c r="B8392" s="2">
        <v>46173.0</v>
      </c>
      <c r="C8392" s="1" t="s">
        <v>99</v>
      </c>
      <c r="D8392" s="3" t="s">
        <v>304</v>
      </c>
      <c r="E8392" s="4">
        <v>46168.0</v>
      </c>
      <c r="F8392" s="5">
        <v>8.0</v>
      </c>
      <c r="G8392" s="5">
        <v>611.0</v>
      </c>
      <c r="H8392" s="5">
        <v>4890.0</v>
      </c>
      <c r="I8392" s="1" t="s">
        <v>2</v>
      </c>
      <c r="J8392" s="1" t="s">
        <v>22</v>
      </c>
      <c r="K8392" s="1" t="s">
        <v>4</v>
      </c>
      <c r="L8392" s="1" t="s">
        <v>5</v>
      </c>
      <c r="M8392" s="1" t="s">
        <v>6</v>
      </c>
      <c r="N8392" s="1" t="s">
        <v>1241</v>
      </c>
      <c r="O8392" s="6" t="s">
        <v>1241</v>
      </c>
    </row>
    <row r="8393">
      <c r="A8393" s="5">
        <v>3.2600095E7</v>
      </c>
      <c r="B8393" s="2">
        <v>46173.0</v>
      </c>
      <c r="C8393" s="1" t="s">
        <v>99</v>
      </c>
      <c r="D8393" s="3" t="s">
        <v>302</v>
      </c>
      <c r="E8393" s="4">
        <v>46168.0</v>
      </c>
      <c r="F8393" s="5">
        <v>18.0</v>
      </c>
      <c r="G8393" s="5">
        <v>833.0</v>
      </c>
      <c r="H8393" s="5">
        <v>14996.0</v>
      </c>
      <c r="I8393" s="1" t="s">
        <v>2</v>
      </c>
      <c r="J8393" s="1" t="s">
        <v>22</v>
      </c>
      <c r="K8393" s="1" t="s">
        <v>4</v>
      </c>
      <c r="L8393" s="1" t="s">
        <v>5</v>
      </c>
      <c r="M8393" s="1" t="s">
        <v>6</v>
      </c>
      <c r="N8393" s="1" t="s">
        <v>1241</v>
      </c>
      <c r="O8393" s="6" t="s">
        <v>1241</v>
      </c>
    </row>
    <row r="8394">
      <c r="A8394" s="5">
        <v>3.2600096E7</v>
      </c>
      <c r="B8394" s="2">
        <v>46173.0</v>
      </c>
      <c r="C8394" s="1" t="s">
        <v>1244</v>
      </c>
      <c r="D8394" s="3" t="s">
        <v>506</v>
      </c>
      <c r="E8394" s="4">
        <v>46168.0</v>
      </c>
      <c r="F8394" s="5">
        <v>7.0</v>
      </c>
      <c r="G8394" s="5">
        <v>795.0</v>
      </c>
      <c r="H8394" s="5">
        <v>5456.0</v>
      </c>
      <c r="I8394" s="1" t="s">
        <v>2</v>
      </c>
      <c r="J8394" s="1" t="s">
        <v>1245</v>
      </c>
      <c r="K8394" s="1" t="s">
        <v>28</v>
      </c>
      <c r="L8394" s="1" t="s">
        <v>5</v>
      </c>
      <c r="M8394" s="1" t="s">
        <v>6</v>
      </c>
      <c r="N8394" s="1" t="s">
        <v>1241</v>
      </c>
      <c r="O8394" s="6" t="s">
        <v>1241</v>
      </c>
    </row>
    <row r="8395">
      <c r="A8395" s="5">
        <v>3.2600096E7</v>
      </c>
      <c r="B8395" s="2">
        <v>46173.0</v>
      </c>
      <c r="C8395" s="1" t="s">
        <v>1244</v>
      </c>
      <c r="D8395" s="3" t="s">
        <v>105</v>
      </c>
      <c r="E8395" s="4">
        <v>46168.0</v>
      </c>
      <c r="F8395" s="5">
        <v>31.0</v>
      </c>
      <c r="G8395" s="5">
        <v>583.0</v>
      </c>
      <c r="H8395" s="5">
        <v>17715.0</v>
      </c>
      <c r="I8395" s="1" t="s">
        <v>2</v>
      </c>
      <c r="J8395" s="1" t="s">
        <v>1245</v>
      </c>
      <c r="K8395" s="1" t="s">
        <v>28</v>
      </c>
      <c r="L8395" s="1" t="s">
        <v>5</v>
      </c>
      <c r="M8395" s="1" t="s">
        <v>6</v>
      </c>
      <c r="N8395" s="1" t="s">
        <v>1241</v>
      </c>
      <c r="O8395" s="6" t="s">
        <v>1241</v>
      </c>
    </row>
    <row r="8396">
      <c r="A8396" s="5">
        <v>3.2600097E7</v>
      </c>
      <c r="B8396" s="2">
        <v>46173.0</v>
      </c>
      <c r="C8396" s="1" t="s">
        <v>1263</v>
      </c>
      <c r="D8396" s="3" t="s">
        <v>107</v>
      </c>
      <c r="E8396" s="4">
        <v>46168.0</v>
      </c>
      <c r="F8396" s="5">
        <v>36.0</v>
      </c>
      <c r="G8396" s="5">
        <v>399.0</v>
      </c>
      <c r="H8396" s="5">
        <v>14367.0</v>
      </c>
      <c r="I8396" s="1" t="s">
        <v>2</v>
      </c>
      <c r="J8396" s="1" t="s">
        <v>221</v>
      </c>
      <c r="K8396" s="1" t="s">
        <v>111</v>
      </c>
      <c r="L8396" s="1" t="s">
        <v>5</v>
      </c>
      <c r="M8396" s="1" t="s">
        <v>6</v>
      </c>
      <c r="N8396" s="1" t="s">
        <v>1241</v>
      </c>
      <c r="O8396" s="6" t="s">
        <v>1241</v>
      </c>
    </row>
    <row r="8397">
      <c r="A8397" s="5">
        <v>3.2600097E7</v>
      </c>
      <c r="B8397" s="2">
        <v>46173.0</v>
      </c>
      <c r="C8397" s="1" t="s">
        <v>1263</v>
      </c>
      <c r="D8397" s="3" t="s">
        <v>105</v>
      </c>
      <c r="E8397" s="4">
        <v>46168.0</v>
      </c>
      <c r="F8397" s="5">
        <v>48.0</v>
      </c>
      <c r="G8397" s="5">
        <v>578.0</v>
      </c>
      <c r="H8397" s="5">
        <v>27750.0</v>
      </c>
      <c r="I8397" s="1" t="s">
        <v>2</v>
      </c>
      <c r="J8397" s="1" t="s">
        <v>221</v>
      </c>
      <c r="K8397" s="1" t="s">
        <v>111</v>
      </c>
      <c r="L8397" s="1" t="s">
        <v>5</v>
      </c>
      <c r="M8397" s="1" t="s">
        <v>6</v>
      </c>
      <c r="N8397" s="1" t="s">
        <v>1241</v>
      </c>
      <c r="O8397" s="6" t="s">
        <v>1241</v>
      </c>
    </row>
    <row r="8398">
      <c r="A8398" s="5">
        <v>3.2600097E7</v>
      </c>
      <c r="B8398" s="2">
        <v>46173.0</v>
      </c>
      <c r="C8398" s="1" t="s">
        <v>1263</v>
      </c>
      <c r="D8398" s="3" t="s">
        <v>222</v>
      </c>
      <c r="E8398" s="4">
        <v>46168.0</v>
      </c>
      <c r="F8398" s="5">
        <v>24.0</v>
      </c>
      <c r="G8398" s="5">
        <v>788.0</v>
      </c>
      <c r="H8398" s="5">
        <v>18918.0</v>
      </c>
      <c r="I8398" s="1" t="s">
        <v>2</v>
      </c>
      <c r="J8398" s="1" t="s">
        <v>221</v>
      </c>
      <c r="K8398" s="1" t="s">
        <v>111</v>
      </c>
      <c r="L8398" s="1" t="s">
        <v>5</v>
      </c>
      <c r="M8398" s="1" t="s">
        <v>6</v>
      </c>
      <c r="N8398" s="1" t="s">
        <v>1241</v>
      </c>
      <c r="O8398" s="6" t="s">
        <v>1241</v>
      </c>
    </row>
    <row r="8399">
      <c r="A8399" s="5">
        <v>3.2600097E7</v>
      </c>
      <c r="B8399" s="2">
        <v>46173.0</v>
      </c>
      <c r="C8399" s="1" t="s">
        <v>1263</v>
      </c>
      <c r="D8399" s="3" t="s">
        <v>106</v>
      </c>
      <c r="E8399" s="4">
        <v>46168.0</v>
      </c>
      <c r="F8399" s="5">
        <v>8.0</v>
      </c>
      <c r="G8399" s="5">
        <v>1242.0</v>
      </c>
      <c r="H8399" s="5">
        <v>9941.0</v>
      </c>
      <c r="I8399" s="1" t="s">
        <v>2</v>
      </c>
      <c r="J8399" s="1" t="s">
        <v>221</v>
      </c>
      <c r="K8399" s="1" t="s">
        <v>111</v>
      </c>
      <c r="L8399" s="1" t="s">
        <v>5</v>
      </c>
      <c r="M8399" s="1" t="s">
        <v>6</v>
      </c>
      <c r="N8399" s="1" t="s">
        <v>1241</v>
      </c>
      <c r="O8399" s="6" t="s">
        <v>1241</v>
      </c>
    </row>
    <row r="8400">
      <c r="A8400" s="5">
        <v>1.2602162E7</v>
      </c>
      <c r="B8400" s="2">
        <v>46173.0</v>
      </c>
      <c r="C8400" s="1" t="s">
        <v>664</v>
      </c>
      <c r="D8400" s="3" t="s">
        <v>514</v>
      </c>
      <c r="E8400" s="4">
        <v>46168.0</v>
      </c>
      <c r="F8400" s="5">
        <v>30.0</v>
      </c>
      <c r="G8400" s="5">
        <v>865.0</v>
      </c>
      <c r="H8400" s="5">
        <v>25443.0</v>
      </c>
      <c r="I8400" s="1" t="s">
        <v>61</v>
      </c>
      <c r="J8400" s="1" t="s">
        <v>221</v>
      </c>
      <c r="K8400" s="1" t="s">
        <v>111</v>
      </c>
      <c r="L8400" s="1" t="s">
        <v>5</v>
      </c>
      <c r="M8400" s="1" t="s">
        <v>29</v>
      </c>
      <c r="N8400" s="1" t="s">
        <v>1241</v>
      </c>
      <c r="O8400" s="6" t="s">
        <v>1241</v>
      </c>
    </row>
    <row r="8401">
      <c r="A8401" s="5">
        <v>1.2602162E7</v>
      </c>
      <c r="B8401" s="2">
        <v>46173.0</v>
      </c>
      <c r="C8401" s="1" t="s">
        <v>664</v>
      </c>
      <c r="D8401" s="3" t="s">
        <v>832</v>
      </c>
      <c r="E8401" s="4">
        <v>46168.0</v>
      </c>
      <c r="F8401" s="5">
        <v>30.0</v>
      </c>
      <c r="G8401" s="5">
        <v>865.0</v>
      </c>
      <c r="H8401" s="5">
        <v>25443.0</v>
      </c>
      <c r="I8401" s="1" t="s">
        <v>61</v>
      </c>
      <c r="J8401" s="1" t="s">
        <v>221</v>
      </c>
      <c r="K8401" s="1" t="s">
        <v>111</v>
      </c>
      <c r="L8401" s="1" t="s">
        <v>5</v>
      </c>
      <c r="M8401" s="1" t="s">
        <v>29</v>
      </c>
      <c r="N8401" s="1" t="s">
        <v>1241</v>
      </c>
      <c r="O8401" s="6" t="s">
        <v>1241</v>
      </c>
    </row>
    <row r="8402">
      <c r="A8402" s="5">
        <v>1.2602162E7</v>
      </c>
      <c r="B8402" s="2">
        <v>46173.0</v>
      </c>
      <c r="C8402" s="1" t="s">
        <v>664</v>
      </c>
      <c r="D8402" s="3" t="s">
        <v>798</v>
      </c>
      <c r="E8402" s="4">
        <v>46168.0</v>
      </c>
      <c r="F8402" s="5">
        <v>20.0</v>
      </c>
      <c r="G8402" s="5">
        <v>865.0</v>
      </c>
      <c r="H8402" s="5">
        <v>16963.0</v>
      </c>
      <c r="I8402" s="1" t="s">
        <v>61</v>
      </c>
      <c r="J8402" s="1" t="s">
        <v>221</v>
      </c>
      <c r="K8402" s="1" t="s">
        <v>111</v>
      </c>
      <c r="L8402" s="1" t="s">
        <v>5</v>
      </c>
      <c r="M8402" s="1" t="s">
        <v>29</v>
      </c>
      <c r="N8402" s="1" t="s">
        <v>1241</v>
      </c>
      <c r="O8402" s="6" t="s">
        <v>1241</v>
      </c>
    </row>
    <row r="8403">
      <c r="A8403" s="5">
        <v>1.2602162E7</v>
      </c>
      <c r="B8403" s="2">
        <v>46173.0</v>
      </c>
      <c r="C8403" s="1" t="s">
        <v>664</v>
      </c>
      <c r="D8403" s="3" t="s">
        <v>618</v>
      </c>
      <c r="E8403" s="4">
        <v>46168.0</v>
      </c>
      <c r="F8403" s="5">
        <v>30.0</v>
      </c>
      <c r="G8403" s="5">
        <v>2071.0</v>
      </c>
      <c r="H8403" s="5">
        <v>60903.0</v>
      </c>
      <c r="I8403" s="1" t="s">
        <v>61</v>
      </c>
      <c r="J8403" s="1" t="s">
        <v>221</v>
      </c>
      <c r="K8403" s="1" t="s">
        <v>111</v>
      </c>
      <c r="L8403" s="1" t="s">
        <v>5</v>
      </c>
      <c r="M8403" s="1" t="s">
        <v>29</v>
      </c>
      <c r="N8403" s="1" t="s">
        <v>1241</v>
      </c>
      <c r="O8403" s="6" t="s">
        <v>1241</v>
      </c>
    </row>
    <row r="8404">
      <c r="A8404" s="5">
        <v>3.2600104E7</v>
      </c>
      <c r="B8404" s="2">
        <v>46173.0</v>
      </c>
      <c r="C8404" s="1" t="s">
        <v>99</v>
      </c>
      <c r="D8404" s="3" t="s">
        <v>112</v>
      </c>
      <c r="E8404" s="4">
        <v>46168.0</v>
      </c>
      <c r="F8404" s="5">
        <v>12.0</v>
      </c>
      <c r="G8404" s="5">
        <v>611.0</v>
      </c>
      <c r="H8404" s="5">
        <v>7333.0</v>
      </c>
      <c r="I8404" s="1" t="s">
        <v>2</v>
      </c>
      <c r="J8404" s="1" t="s">
        <v>22</v>
      </c>
      <c r="K8404" s="1" t="s">
        <v>4</v>
      </c>
      <c r="L8404" s="1" t="s">
        <v>5</v>
      </c>
      <c r="M8404" s="1" t="s">
        <v>6</v>
      </c>
      <c r="N8404" s="1" t="s">
        <v>1241</v>
      </c>
      <c r="O8404" s="6" t="s">
        <v>1241</v>
      </c>
    </row>
    <row r="8405">
      <c r="A8405" s="5">
        <v>3.2600104E7</v>
      </c>
      <c r="B8405" s="2">
        <v>46173.0</v>
      </c>
      <c r="C8405" s="1" t="s">
        <v>99</v>
      </c>
      <c r="D8405" s="3" t="s">
        <v>114</v>
      </c>
      <c r="E8405" s="4">
        <v>46168.0</v>
      </c>
      <c r="F8405" s="5">
        <v>8.0</v>
      </c>
      <c r="G8405" s="5">
        <v>884.0</v>
      </c>
      <c r="H8405" s="5">
        <v>7074.0</v>
      </c>
      <c r="I8405" s="1" t="s">
        <v>2</v>
      </c>
      <c r="J8405" s="1" t="s">
        <v>22</v>
      </c>
      <c r="K8405" s="1" t="s">
        <v>4</v>
      </c>
      <c r="L8405" s="1" t="s">
        <v>5</v>
      </c>
      <c r="M8405" s="1" t="s">
        <v>6</v>
      </c>
      <c r="N8405" s="1" t="s">
        <v>1241</v>
      </c>
      <c r="O8405" s="6" t="s">
        <v>1241</v>
      </c>
    </row>
    <row r="8406">
      <c r="A8406" s="5">
        <v>5.260004E7</v>
      </c>
      <c r="B8406" s="2">
        <v>46173.0</v>
      </c>
      <c r="C8406" s="1" t="s">
        <v>664</v>
      </c>
      <c r="D8406" s="3" t="s">
        <v>1264</v>
      </c>
      <c r="E8406" s="4">
        <v>46168.0</v>
      </c>
      <c r="F8406" s="5">
        <v>50.0</v>
      </c>
      <c r="G8406" s="5">
        <v>2240.0</v>
      </c>
      <c r="H8406" s="5">
        <v>109863.33</v>
      </c>
      <c r="I8406" s="1" t="s">
        <v>644</v>
      </c>
      <c r="J8406" s="1" t="s">
        <v>221</v>
      </c>
      <c r="K8406" s="1" t="s">
        <v>111</v>
      </c>
      <c r="L8406" s="1" t="s">
        <v>5</v>
      </c>
      <c r="M8406" s="1" t="s">
        <v>645</v>
      </c>
      <c r="N8406" s="1" t="s">
        <v>1241</v>
      </c>
      <c r="O8406" s="6" t="s">
        <v>1241</v>
      </c>
    </row>
    <row r="8407">
      <c r="A8407" s="5">
        <v>5.2600041E7</v>
      </c>
      <c r="B8407" s="2">
        <v>46173.0</v>
      </c>
      <c r="C8407" s="1" t="s">
        <v>266</v>
      </c>
      <c r="D8407" s="7">
        <v>4282.0</v>
      </c>
      <c r="E8407" s="4">
        <v>46168.0</v>
      </c>
      <c r="F8407" s="5">
        <v>10.0</v>
      </c>
      <c r="G8407" s="5">
        <v>4500.0</v>
      </c>
      <c r="H8407" s="5">
        <v>45017.0</v>
      </c>
      <c r="I8407" s="1" t="s">
        <v>644</v>
      </c>
      <c r="J8407" s="1" t="s">
        <v>267</v>
      </c>
      <c r="K8407" s="1" t="s">
        <v>13</v>
      </c>
      <c r="L8407" s="1" t="s">
        <v>5</v>
      </c>
      <c r="M8407" s="1" t="s">
        <v>645</v>
      </c>
      <c r="N8407" s="1" t="s">
        <v>1241</v>
      </c>
      <c r="O8407" s="6" t="s">
        <v>1241</v>
      </c>
    </row>
    <row r="8408">
      <c r="A8408" s="5">
        <v>5.2600041E7</v>
      </c>
      <c r="B8408" s="2">
        <v>46173.0</v>
      </c>
      <c r="C8408" s="1" t="s">
        <v>266</v>
      </c>
      <c r="D8408" s="7">
        <v>4729.0</v>
      </c>
      <c r="E8408" s="4">
        <v>46168.0</v>
      </c>
      <c r="F8408" s="5">
        <v>2.0</v>
      </c>
      <c r="G8408" s="5">
        <v>1389.0</v>
      </c>
      <c r="H8408" s="5">
        <v>2800.0</v>
      </c>
      <c r="I8408" s="1" t="s">
        <v>644</v>
      </c>
      <c r="J8408" s="1" t="s">
        <v>267</v>
      </c>
      <c r="K8408" s="1" t="s">
        <v>13</v>
      </c>
      <c r="L8408" s="1" t="s">
        <v>5</v>
      </c>
      <c r="M8408" s="1" t="s">
        <v>645</v>
      </c>
      <c r="N8408" s="1" t="s">
        <v>1241</v>
      </c>
      <c r="O8408" s="6" t="s">
        <v>1241</v>
      </c>
    </row>
    <row r="8409">
      <c r="A8409" s="5">
        <v>5.2600041E7</v>
      </c>
      <c r="B8409" s="2">
        <v>46173.0</v>
      </c>
      <c r="C8409" s="1" t="s">
        <v>266</v>
      </c>
      <c r="D8409" s="7">
        <v>4258.0</v>
      </c>
      <c r="E8409" s="4">
        <v>46168.0</v>
      </c>
      <c r="F8409" s="5">
        <v>12.0</v>
      </c>
      <c r="G8409" s="5">
        <v>4500.0</v>
      </c>
      <c r="H8409" s="5">
        <v>54021.0</v>
      </c>
      <c r="I8409" s="1" t="s">
        <v>644</v>
      </c>
      <c r="J8409" s="1" t="s">
        <v>267</v>
      </c>
      <c r="K8409" s="1" t="s">
        <v>13</v>
      </c>
      <c r="L8409" s="1" t="s">
        <v>5</v>
      </c>
      <c r="M8409" s="1" t="s">
        <v>645</v>
      </c>
      <c r="N8409" s="1" t="s">
        <v>1241</v>
      </c>
      <c r="O8409" s="6" t="s">
        <v>1241</v>
      </c>
    </row>
    <row r="8410">
      <c r="A8410" s="5">
        <v>5.2600041E7</v>
      </c>
      <c r="B8410" s="2">
        <v>46173.0</v>
      </c>
      <c r="C8410" s="1" t="s">
        <v>266</v>
      </c>
      <c r="D8410" s="7">
        <v>4737.0</v>
      </c>
      <c r="E8410" s="4">
        <v>46168.0</v>
      </c>
      <c r="F8410" s="5">
        <v>2.0</v>
      </c>
      <c r="G8410" s="5">
        <v>590.0</v>
      </c>
      <c r="H8410" s="5">
        <v>1201.0</v>
      </c>
      <c r="I8410" s="1" t="s">
        <v>644</v>
      </c>
      <c r="J8410" s="1" t="s">
        <v>267</v>
      </c>
      <c r="K8410" s="1" t="s">
        <v>13</v>
      </c>
      <c r="L8410" s="1" t="s">
        <v>5</v>
      </c>
      <c r="M8410" s="1" t="s">
        <v>645</v>
      </c>
      <c r="N8410" s="1" t="s">
        <v>1241</v>
      </c>
      <c r="O8410" s="6" t="s">
        <v>1241</v>
      </c>
    </row>
    <row r="8411">
      <c r="A8411" s="5">
        <v>5.2600041E7</v>
      </c>
      <c r="B8411" s="2">
        <v>46173.0</v>
      </c>
      <c r="C8411" s="1" t="s">
        <v>266</v>
      </c>
      <c r="D8411" s="7">
        <v>4655.0</v>
      </c>
      <c r="E8411" s="4">
        <v>46168.0</v>
      </c>
      <c r="F8411" s="5">
        <v>2.0</v>
      </c>
      <c r="G8411" s="5">
        <v>667.0</v>
      </c>
      <c r="H8411" s="5">
        <v>1355.0</v>
      </c>
      <c r="I8411" s="1" t="s">
        <v>644</v>
      </c>
      <c r="J8411" s="1" t="s">
        <v>267</v>
      </c>
      <c r="K8411" s="1" t="s">
        <v>13</v>
      </c>
      <c r="L8411" s="1" t="s">
        <v>5</v>
      </c>
      <c r="M8411" s="1" t="s">
        <v>645</v>
      </c>
      <c r="N8411" s="1" t="s">
        <v>1241</v>
      </c>
      <c r="O8411" s="6" t="s">
        <v>1241</v>
      </c>
    </row>
    <row r="8412">
      <c r="A8412" s="5">
        <v>5.2600041E7</v>
      </c>
      <c r="B8412" s="2">
        <v>46173.0</v>
      </c>
      <c r="C8412" s="1" t="s">
        <v>266</v>
      </c>
      <c r="D8412" s="7">
        <v>4353.0</v>
      </c>
      <c r="E8412" s="4">
        <v>46168.0</v>
      </c>
      <c r="F8412" s="5">
        <v>12.0</v>
      </c>
      <c r="G8412" s="5">
        <v>4500.0</v>
      </c>
      <c r="H8412" s="5">
        <v>54017.0</v>
      </c>
      <c r="I8412" s="1" t="s">
        <v>644</v>
      </c>
      <c r="J8412" s="1" t="s">
        <v>267</v>
      </c>
      <c r="K8412" s="1" t="s">
        <v>13</v>
      </c>
      <c r="L8412" s="1" t="s">
        <v>5</v>
      </c>
      <c r="M8412" s="1" t="s">
        <v>645</v>
      </c>
      <c r="N8412" s="1" t="s">
        <v>1241</v>
      </c>
      <c r="O8412" s="6" t="s">
        <v>1241</v>
      </c>
    </row>
    <row r="8413">
      <c r="A8413" s="5">
        <v>5.2600041E7</v>
      </c>
      <c r="B8413" s="2">
        <v>46173.0</v>
      </c>
      <c r="C8413" s="1" t="s">
        <v>266</v>
      </c>
      <c r="D8413" s="7">
        <v>4011.0</v>
      </c>
      <c r="E8413" s="4">
        <v>46168.0</v>
      </c>
      <c r="F8413" s="5">
        <v>40.0</v>
      </c>
      <c r="G8413" s="5">
        <v>637.0</v>
      </c>
      <c r="H8413" s="5">
        <v>25500.0</v>
      </c>
      <c r="I8413" s="1" t="s">
        <v>644</v>
      </c>
      <c r="J8413" s="1" t="s">
        <v>267</v>
      </c>
      <c r="K8413" s="1" t="s">
        <v>13</v>
      </c>
      <c r="L8413" s="1" t="s">
        <v>5</v>
      </c>
      <c r="M8413" s="1" t="s">
        <v>645</v>
      </c>
      <c r="N8413" s="1" t="s">
        <v>1241</v>
      </c>
      <c r="O8413" s="6" t="s">
        <v>1241</v>
      </c>
    </row>
    <row r="8414">
      <c r="A8414" s="5">
        <v>5.2600041E7</v>
      </c>
      <c r="B8414" s="2">
        <v>46173.0</v>
      </c>
      <c r="C8414" s="1" t="s">
        <v>266</v>
      </c>
      <c r="D8414" s="7">
        <v>4306.0</v>
      </c>
      <c r="E8414" s="4">
        <v>46168.0</v>
      </c>
      <c r="F8414" s="5">
        <v>6.0</v>
      </c>
      <c r="G8414" s="5">
        <v>4500.0</v>
      </c>
      <c r="H8414" s="5">
        <v>27019.0</v>
      </c>
      <c r="I8414" s="1" t="s">
        <v>644</v>
      </c>
      <c r="J8414" s="1" t="s">
        <v>267</v>
      </c>
      <c r="K8414" s="1" t="s">
        <v>13</v>
      </c>
      <c r="L8414" s="1" t="s">
        <v>5</v>
      </c>
      <c r="M8414" s="1" t="s">
        <v>645</v>
      </c>
      <c r="N8414" s="1" t="s">
        <v>1241</v>
      </c>
      <c r="O8414" s="6" t="s">
        <v>1241</v>
      </c>
    </row>
    <row r="8415">
      <c r="A8415" s="5">
        <v>5.2600041E7</v>
      </c>
      <c r="B8415" s="2">
        <v>46173.0</v>
      </c>
      <c r="C8415" s="1" t="s">
        <v>266</v>
      </c>
      <c r="D8415" s="7">
        <v>4702.0</v>
      </c>
      <c r="E8415" s="4">
        <v>46168.0</v>
      </c>
      <c r="F8415" s="5">
        <v>6.0</v>
      </c>
      <c r="G8415" s="5">
        <v>1565.0</v>
      </c>
      <c r="H8415" s="5">
        <v>9409.0</v>
      </c>
      <c r="I8415" s="1" t="s">
        <v>644</v>
      </c>
      <c r="J8415" s="1" t="s">
        <v>267</v>
      </c>
      <c r="K8415" s="1" t="s">
        <v>13</v>
      </c>
      <c r="L8415" s="1" t="s">
        <v>5</v>
      </c>
      <c r="M8415" s="1" t="s">
        <v>645</v>
      </c>
      <c r="N8415" s="1" t="s">
        <v>1241</v>
      </c>
      <c r="O8415" s="6" t="s">
        <v>1241</v>
      </c>
    </row>
    <row r="8416">
      <c r="A8416" s="5">
        <v>5.2600041E7</v>
      </c>
      <c r="B8416" s="2">
        <v>46173.0</v>
      </c>
      <c r="C8416" s="1" t="s">
        <v>266</v>
      </c>
      <c r="D8416" s="7">
        <v>4012.0</v>
      </c>
      <c r="E8416" s="4">
        <v>46168.0</v>
      </c>
      <c r="F8416" s="5">
        <v>40.0</v>
      </c>
      <c r="G8416" s="5">
        <v>838.0</v>
      </c>
      <c r="H8416" s="5">
        <v>33537.0</v>
      </c>
      <c r="I8416" s="1" t="s">
        <v>644</v>
      </c>
      <c r="J8416" s="1" t="s">
        <v>267</v>
      </c>
      <c r="K8416" s="1" t="s">
        <v>13</v>
      </c>
      <c r="L8416" s="1" t="s">
        <v>5</v>
      </c>
      <c r="M8416" s="1" t="s">
        <v>645</v>
      </c>
      <c r="N8416" s="1" t="s">
        <v>1241</v>
      </c>
      <c r="O8416" s="6" t="s">
        <v>1241</v>
      </c>
    </row>
    <row r="8417">
      <c r="A8417" s="5">
        <v>5.2600041E7</v>
      </c>
      <c r="B8417" s="2">
        <v>46173.0</v>
      </c>
      <c r="C8417" s="1" t="s">
        <v>266</v>
      </c>
      <c r="D8417" s="7">
        <v>4363.0</v>
      </c>
      <c r="E8417" s="4">
        <v>46168.0</v>
      </c>
      <c r="F8417" s="5">
        <v>10.0</v>
      </c>
      <c r="G8417" s="5">
        <v>4501.0</v>
      </c>
      <c r="H8417" s="5">
        <v>45028.0</v>
      </c>
      <c r="I8417" s="1" t="s">
        <v>644</v>
      </c>
      <c r="J8417" s="1" t="s">
        <v>267</v>
      </c>
      <c r="K8417" s="1" t="s">
        <v>13</v>
      </c>
      <c r="L8417" s="1" t="s">
        <v>5</v>
      </c>
      <c r="M8417" s="1" t="s">
        <v>645</v>
      </c>
      <c r="N8417" s="1" t="s">
        <v>1241</v>
      </c>
      <c r="O8417" s="6" t="s">
        <v>1241</v>
      </c>
    </row>
    <row r="8418">
      <c r="A8418" s="5">
        <v>5.2600041E7</v>
      </c>
      <c r="B8418" s="2">
        <v>46173.0</v>
      </c>
      <c r="C8418" s="1" t="s">
        <v>266</v>
      </c>
      <c r="D8418" s="7">
        <v>4270.0</v>
      </c>
      <c r="E8418" s="4">
        <v>46168.0</v>
      </c>
      <c r="F8418" s="5">
        <v>10.0</v>
      </c>
      <c r="G8418" s="5">
        <v>4500.0</v>
      </c>
      <c r="H8418" s="5">
        <v>45016.0</v>
      </c>
      <c r="I8418" s="1" t="s">
        <v>644</v>
      </c>
      <c r="J8418" s="1" t="s">
        <v>267</v>
      </c>
      <c r="K8418" s="1" t="s">
        <v>13</v>
      </c>
      <c r="L8418" s="1" t="s">
        <v>5</v>
      </c>
      <c r="M8418" s="1" t="s">
        <v>645</v>
      </c>
      <c r="N8418" s="1" t="s">
        <v>1241</v>
      </c>
      <c r="O8418" s="6" t="s">
        <v>1241</v>
      </c>
    </row>
    <row r="8419">
      <c r="A8419" s="5">
        <v>5.2600041E7</v>
      </c>
      <c r="B8419" s="2">
        <v>46173.0</v>
      </c>
      <c r="C8419" s="1" t="s">
        <v>266</v>
      </c>
      <c r="D8419" s="7">
        <v>4732.0</v>
      </c>
      <c r="E8419" s="4">
        <v>46168.0</v>
      </c>
      <c r="F8419" s="5">
        <v>2.0</v>
      </c>
      <c r="G8419" s="5">
        <v>1274.0</v>
      </c>
      <c r="H8419" s="5">
        <v>2569.0</v>
      </c>
      <c r="I8419" s="1" t="s">
        <v>644</v>
      </c>
      <c r="J8419" s="1" t="s">
        <v>267</v>
      </c>
      <c r="K8419" s="1" t="s">
        <v>13</v>
      </c>
      <c r="L8419" s="1" t="s">
        <v>5</v>
      </c>
      <c r="M8419" s="1" t="s">
        <v>645</v>
      </c>
      <c r="N8419" s="1" t="s">
        <v>1241</v>
      </c>
      <c r="O8419" s="6" t="s">
        <v>1241</v>
      </c>
    </row>
    <row r="8420">
      <c r="A8420" s="5">
        <v>5.2600041E7</v>
      </c>
      <c r="B8420" s="2">
        <v>46173.0</v>
      </c>
      <c r="C8420" s="1" t="s">
        <v>266</v>
      </c>
      <c r="D8420" s="7">
        <v>4727.0</v>
      </c>
      <c r="E8420" s="4">
        <v>46168.0</v>
      </c>
      <c r="F8420" s="5">
        <v>2.0</v>
      </c>
      <c r="G8420" s="5">
        <v>1466.0</v>
      </c>
      <c r="H8420" s="5">
        <v>2954.0</v>
      </c>
      <c r="I8420" s="1" t="s">
        <v>644</v>
      </c>
      <c r="J8420" s="1" t="s">
        <v>267</v>
      </c>
      <c r="K8420" s="1" t="s">
        <v>13</v>
      </c>
      <c r="L8420" s="1" t="s">
        <v>5</v>
      </c>
      <c r="M8420" s="1" t="s">
        <v>645</v>
      </c>
      <c r="N8420" s="1" t="s">
        <v>1241</v>
      </c>
      <c r="O8420" s="6" t="s">
        <v>1241</v>
      </c>
    </row>
    <row r="8421">
      <c r="A8421" s="5">
        <v>5.2600041E7</v>
      </c>
      <c r="B8421" s="2">
        <v>46173.0</v>
      </c>
      <c r="C8421" s="1" t="s">
        <v>266</v>
      </c>
      <c r="D8421" s="7">
        <v>4291.0</v>
      </c>
      <c r="E8421" s="4">
        <v>46168.0</v>
      </c>
      <c r="F8421" s="5">
        <v>10.0</v>
      </c>
      <c r="G8421" s="5">
        <v>4500.0</v>
      </c>
      <c r="H8421" s="5">
        <v>45016.0</v>
      </c>
      <c r="I8421" s="1" t="s">
        <v>644</v>
      </c>
      <c r="J8421" s="1" t="s">
        <v>267</v>
      </c>
      <c r="K8421" s="1" t="s">
        <v>13</v>
      </c>
      <c r="L8421" s="1" t="s">
        <v>5</v>
      </c>
      <c r="M8421" s="1" t="s">
        <v>645</v>
      </c>
      <c r="N8421" s="1" t="s">
        <v>1241</v>
      </c>
      <c r="O8421" s="6" t="s">
        <v>1241</v>
      </c>
    </row>
    <row r="8422">
      <c r="A8422" s="5">
        <v>5.2600043E7</v>
      </c>
      <c r="B8422" s="2">
        <v>46173.0</v>
      </c>
      <c r="C8422" s="1" t="s">
        <v>1220</v>
      </c>
      <c r="D8422" s="7">
        <v>4643.0</v>
      </c>
      <c r="E8422" s="4">
        <v>46168.0</v>
      </c>
      <c r="F8422" s="5">
        <v>2.0</v>
      </c>
      <c r="G8422" s="5">
        <v>761.0</v>
      </c>
      <c r="H8422" s="5">
        <v>1500.0</v>
      </c>
      <c r="I8422" s="1" t="s">
        <v>644</v>
      </c>
      <c r="J8422" s="1" t="s">
        <v>240</v>
      </c>
      <c r="K8422" s="1" t="s">
        <v>111</v>
      </c>
      <c r="L8422" s="1" t="s">
        <v>5</v>
      </c>
      <c r="M8422" s="1" t="s">
        <v>645</v>
      </c>
      <c r="N8422" s="1" t="s">
        <v>1241</v>
      </c>
      <c r="O8422" s="6" t="s">
        <v>1241</v>
      </c>
    </row>
    <row r="8423">
      <c r="A8423" s="5">
        <v>5.2600043E7</v>
      </c>
      <c r="B8423" s="2">
        <v>46173.0</v>
      </c>
      <c r="C8423" s="1" t="s">
        <v>1220</v>
      </c>
      <c r="D8423" s="7">
        <v>4522.0</v>
      </c>
      <c r="E8423" s="4">
        <v>46168.0</v>
      </c>
      <c r="F8423" s="5">
        <v>2.0</v>
      </c>
      <c r="G8423" s="5">
        <v>4258.0</v>
      </c>
      <c r="H8423" s="5">
        <v>8354.0</v>
      </c>
      <c r="I8423" s="1" t="s">
        <v>644</v>
      </c>
      <c r="J8423" s="1" t="s">
        <v>240</v>
      </c>
      <c r="K8423" s="1" t="s">
        <v>111</v>
      </c>
      <c r="L8423" s="1" t="s">
        <v>5</v>
      </c>
      <c r="M8423" s="1" t="s">
        <v>645</v>
      </c>
      <c r="N8423" s="1" t="s">
        <v>1241</v>
      </c>
      <c r="O8423" s="6" t="s">
        <v>1241</v>
      </c>
    </row>
    <row r="8424">
      <c r="A8424" s="5">
        <v>5.2600043E7</v>
      </c>
      <c r="B8424" s="2">
        <v>46173.0</v>
      </c>
      <c r="C8424" s="1" t="s">
        <v>1220</v>
      </c>
      <c r="D8424" s="7">
        <v>4018.0</v>
      </c>
      <c r="E8424" s="4">
        <v>46168.0</v>
      </c>
      <c r="F8424" s="5">
        <v>8.0</v>
      </c>
      <c r="G8424" s="5">
        <v>932.0</v>
      </c>
      <c r="H8424" s="5">
        <v>7315.0</v>
      </c>
      <c r="I8424" s="1" t="s">
        <v>644</v>
      </c>
      <c r="J8424" s="1" t="s">
        <v>240</v>
      </c>
      <c r="K8424" s="1" t="s">
        <v>111</v>
      </c>
      <c r="L8424" s="1" t="s">
        <v>5</v>
      </c>
      <c r="M8424" s="1" t="s">
        <v>645</v>
      </c>
      <c r="N8424" s="1" t="s">
        <v>1241</v>
      </c>
      <c r="O8424" s="6" t="s">
        <v>1241</v>
      </c>
    </row>
    <row r="8425">
      <c r="A8425" s="5">
        <v>5.2600043E7</v>
      </c>
      <c r="B8425" s="2">
        <v>46173.0</v>
      </c>
      <c r="C8425" s="1" t="s">
        <v>1220</v>
      </c>
      <c r="D8425" s="7">
        <v>4230.0</v>
      </c>
      <c r="E8425" s="4">
        <v>46168.0</v>
      </c>
      <c r="F8425" s="5">
        <v>14.0</v>
      </c>
      <c r="G8425" s="5">
        <v>4500.0</v>
      </c>
      <c r="H8425" s="5">
        <v>61755.0</v>
      </c>
      <c r="I8425" s="1" t="s">
        <v>644</v>
      </c>
      <c r="J8425" s="1" t="s">
        <v>240</v>
      </c>
      <c r="K8425" s="1" t="s">
        <v>111</v>
      </c>
      <c r="L8425" s="1" t="s">
        <v>5</v>
      </c>
      <c r="M8425" s="1" t="s">
        <v>645</v>
      </c>
      <c r="N8425" s="1" t="s">
        <v>1241</v>
      </c>
      <c r="O8425" s="6" t="s">
        <v>1241</v>
      </c>
    </row>
    <row r="8426">
      <c r="A8426" s="5">
        <v>5.2600043E7</v>
      </c>
      <c r="B8426" s="2">
        <v>46173.0</v>
      </c>
      <c r="C8426" s="1" t="s">
        <v>1220</v>
      </c>
      <c r="D8426" s="7">
        <v>4705.0</v>
      </c>
      <c r="E8426" s="4">
        <v>46168.0</v>
      </c>
      <c r="F8426" s="5">
        <v>2.0</v>
      </c>
      <c r="G8426" s="5">
        <v>2026.0</v>
      </c>
      <c r="H8426" s="5">
        <v>3980.0</v>
      </c>
      <c r="I8426" s="1" t="s">
        <v>644</v>
      </c>
      <c r="J8426" s="1" t="s">
        <v>240</v>
      </c>
      <c r="K8426" s="1" t="s">
        <v>111</v>
      </c>
      <c r="L8426" s="1" t="s">
        <v>5</v>
      </c>
      <c r="M8426" s="1" t="s">
        <v>645</v>
      </c>
      <c r="N8426" s="1" t="s">
        <v>1241</v>
      </c>
      <c r="O8426" s="6" t="s">
        <v>1241</v>
      </c>
    </row>
    <row r="8427">
      <c r="A8427" s="5">
        <v>5.2600043E7</v>
      </c>
      <c r="B8427" s="2">
        <v>46173.0</v>
      </c>
      <c r="C8427" s="1" t="s">
        <v>1220</v>
      </c>
      <c r="D8427" s="7">
        <v>4550.0</v>
      </c>
      <c r="E8427" s="4">
        <v>46168.0</v>
      </c>
      <c r="F8427" s="5">
        <v>1.0</v>
      </c>
      <c r="G8427" s="5">
        <v>2766.0</v>
      </c>
      <c r="H8427" s="5">
        <v>2719.0</v>
      </c>
      <c r="I8427" s="1" t="s">
        <v>644</v>
      </c>
      <c r="J8427" s="1" t="s">
        <v>240</v>
      </c>
      <c r="K8427" s="1" t="s">
        <v>111</v>
      </c>
      <c r="L8427" s="1" t="s">
        <v>5</v>
      </c>
      <c r="M8427" s="1" t="s">
        <v>645</v>
      </c>
      <c r="N8427" s="1" t="s">
        <v>1241</v>
      </c>
      <c r="O8427" s="6" t="s">
        <v>1241</v>
      </c>
    </row>
    <row r="8428">
      <c r="A8428" s="5">
        <v>5.2600043E7</v>
      </c>
      <c r="B8428" s="2">
        <v>46173.0</v>
      </c>
      <c r="C8428" s="1" t="s">
        <v>1220</v>
      </c>
      <c r="D8428" s="7">
        <v>4302.0</v>
      </c>
      <c r="E8428" s="4">
        <v>46168.0</v>
      </c>
      <c r="F8428" s="5">
        <v>6.0</v>
      </c>
      <c r="G8428" s="5">
        <v>4500.0</v>
      </c>
      <c r="H8428" s="5">
        <v>26466.0</v>
      </c>
      <c r="I8428" s="1" t="s">
        <v>644</v>
      </c>
      <c r="J8428" s="1" t="s">
        <v>240</v>
      </c>
      <c r="K8428" s="1" t="s">
        <v>111</v>
      </c>
      <c r="L8428" s="1" t="s">
        <v>5</v>
      </c>
      <c r="M8428" s="1" t="s">
        <v>645</v>
      </c>
      <c r="N8428" s="1" t="s">
        <v>1241</v>
      </c>
      <c r="O8428" s="6" t="s">
        <v>1241</v>
      </c>
    </row>
    <row r="8429">
      <c r="A8429" s="5">
        <v>5.2600043E7</v>
      </c>
      <c r="B8429" s="2">
        <v>46173.0</v>
      </c>
      <c r="C8429" s="1" t="s">
        <v>1220</v>
      </c>
      <c r="D8429" s="7">
        <v>4647.0</v>
      </c>
      <c r="E8429" s="4">
        <v>46168.0</v>
      </c>
      <c r="F8429" s="5">
        <v>2.0</v>
      </c>
      <c r="G8429" s="5">
        <v>1436.0</v>
      </c>
      <c r="H8429" s="5">
        <v>2824.0</v>
      </c>
      <c r="I8429" s="1" t="s">
        <v>644</v>
      </c>
      <c r="J8429" s="1" t="s">
        <v>240</v>
      </c>
      <c r="K8429" s="1" t="s">
        <v>111</v>
      </c>
      <c r="L8429" s="1" t="s">
        <v>5</v>
      </c>
      <c r="M8429" s="1" t="s">
        <v>645</v>
      </c>
      <c r="N8429" s="1" t="s">
        <v>1241</v>
      </c>
      <c r="O8429" s="6" t="s">
        <v>1241</v>
      </c>
    </row>
    <row r="8430">
      <c r="A8430" s="5">
        <v>5.2600043E7</v>
      </c>
      <c r="B8430" s="2">
        <v>46173.0</v>
      </c>
      <c r="C8430" s="1" t="s">
        <v>1220</v>
      </c>
      <c r="D8430" s="7">
        <v>4666.0</v>
      </c>
      <c r="E8430" s="4">
        <v>46168.0</v>
      </c>
      <c r="F8430" s="5">
        <v>2.0</v>
      </c>
      <c r="G8430" s="5">
        <v>530.0</v>
      </c>
      <c r="H8430" s="5">
        <v>1048.0</v>
      </c>
      <c r="I8430" s="1" t="s">
        <v>644</v>
      </c>
      <c r="J8430" s="1" t="s">
        <v>240</v>
      </c>
      <c r="K8430" s="1" t="s">
        <v>111</v>
      </c>
      <c r="L8430" s="1" t="s">
        <v>5</v>
      </c>
      <c r="M8430" s="1" t="s">
        <v>645</v>
      </c>
      <c r="N8430" s="1" t="s">
        <v>1241</v>
      </c>
      <c r="O8430" s="6" t="s">
        <v>1241</v>
      </c>
    </row>
    <row r="8431">
      <c r="A8431" s="5">
        <v>5.2600043E7</v>
      </c>
      <c r="B8431" s="2">
        <v>46173.0</v>
      </c>
      <c r="C8431" s="1" t="s">
        <v>1220</v>
      </c>
      <c r="D8431" s="7">
        <v>4011.0</v>
      </c>
      <c r="E8431" s="4">
        <v>46168.0</v>
      </c>
      <c r="F8431" s="5">
        <v>35.0</v>
      </c>
      <c r="G8431" s="5">
        <v>637.0</v>
      </c>
      <c r="H8431" s="5">
        <v>21857.0</v>
      </c>
      <c r="I8431" s="1" t="s">
        <v>644</v>
      </c>
      <c r="J8431" s="1" t="s">
        <v>240</v>
      </c>
      <c r="K8431" s="1" t="s">
        <v>111</v>
      </c>
      <c r="L8431" s="1" t="s">
        <v>5</v>
      </c>
      <c r="M8431" s="1" t="s">
        <v>645</v>
      </c>
      <c r="N8431" s="1" t="s">
        <v>1241</v>
      </c>
      <c r="O8431" s="6" t="s">
        <v>1241</v>
      </c>
    </row>
    <row r="8432">
      <c r="A8432" s="5">
        <v>5.2600043E7</v>
      </c>
      <c r="B8432" s="2">
        <v>46173.0</v>
      </c>
      <c r="C8432" s="1" t="s">
        <v>1220</v>
      </c>
      <c r="D8432" s="7">
        <v>4729.0</v>
      </c>
      <c r="E8432" s="4">
        <v>46168.0</v>
      </c>
      <c r="F8432" s="5">
        <v>2.0</v>
      </c>
      <c r="G8432" s="5">
        <v>1389.0</v>
      </c>
      <c r="H8432" s="5">
        <v>2732.0</v>
      </c>
      <c r="I8432" s="1" t="s">
        <v>644</v>
      </c>
      <c r="J8432" s="1" t="s">
        <v>240</v>
      </c>
      <c r="K8432" s="1" t="s">
        <v>111</v>
      </c>
      <c r="L8432" s="1" t="s">
        <v>5</v>
      </c>
      <c r="M8432" s="1" t="s">
        <v>645</v>
      </c>
      <c r="N8432" s="1" t="s">
        <v>1241</v>
      </c>
      <c r="O8432" s="6" t="s">
        <v>1241</v>
      </c>
    </row>
    <row r="8433">
      <c r="A8433" s="5">
        <v>5.2600043E7</v>
      </c>
      <c r="B8433" s="2">
        <v>46173.0</v>
      </c>
      <c r="C8433" s="1" t="s">
        <v>1220</v>
      </c>
      <c r="D8433" s="7">
        <v>4535.0</v>
      </c>
      <c r="E8433" s="4">
        <v>46168.0</v>
      </c>
      <c r="F8433" s="5">
        <v>1.0</v>
      </c>
      <c r="G8433" s="5">
        <v>2471.0</v>
      </c>
      <c r="H8433" s="5">
        <v>2430.0</v>
      </c>
      <c r="I8433" s="1" t="s">
        <v>644</v>
      </c>
      <c r="J8433" s="1" t="s">
        <v>240</v>
      </c>
      <c r="K8433" s="1" t="s">
        <v>111</v>
      </c>
      <c r="L8433" s="1" t="s">
        <v>5</v>
      </c>
      <c r="M8433" s="1" t="s">
        <v>645</v>
      </c>
      <c r="N8433" s="1" t="s">
        <v>1241</v>
      </c>
      <c r="O8433" s="6" t="s">
        <v>1241</v>
      </c>
    </row>
    <row r="8434">
      <c r="A8434" s="5">
        <v>5.2600043E7</v>
      </c>
      <c r="B8434" s="2">
        <v>46173.0</v>
      </c>
      <c r="C8434" s="1" t="s">
        <v>1220</v>
      </c>
      <c r="D8434" s="7">
        <v>4663.0</v>
      </c>
      <c r="E8434" s="4">
        <v>46168.0</v>
      </c>
      <c r="F8434" s="5">
        <v>4.0</v>
      </c>
      <c r="G8434" s="5">
        <v>979.0</v>
      </c>
      <c r="H8434" s="5">
        <v>3846.0</v>
      </c>
      <c r="I8434" s="1" t="s">
        <v>644</v>
      </c>
      <c r="J8434" s="1" t="s">
        <v>240</v>
      </c>
      <c r="K8434" s="1" t="s">
        <v>111</v>
      </c>
      <c r="L8434" s="1" t="s">
        <v>5</v>
      </c>
      <c r="M8434" s="1" t="s">
        <v>645</v>
      </c>
      <c r="N8434" s="1" t="s">
        <v>1241</v>
      </c>
      <c r="O8434" s="6" t="s">
        <v>1241</v>
      </c>
    </row>
    <row r="8435">
      <c r="A8435" s="5">
        <v>5.2600043E7</v>
      </c>
      <c r="B8435" s="2">
        <v>46173.0</v>
      </c>
      <c r="C8435" s="1" t="s">
        <v>1220</v>
      </c>
      <c r="D8435" s="7">
        <v>4056.0</v>
      </c>
      <c r="E8435" s="4">
        <v>46168.0</v>
      </c>
      <c r="F8435" s="5">
        <v>10.0</v>
      </c>
      <c r="G8435" s="5">
        <v>923.0</v>
      </c>
      <c r="H8435" s="5">
        <v>9058.0</v>
      </c>
      <c r="I8435" s="1" t="s">
        <v>644</v>
      </c>
      <c r="J8435" s="1" t="s">
        <v>240</v>
      </c>
      <c r="K8435" s="1" t="s">
        <v>111</v>
      </c>
      <c r="L8435" s="1" t="s">
        <v>5</v>
      </c>
      <c r="M8435" s="1" t="s">
        <v>645</v>
      </c>
      <c r="N8435" s="1" t="s">
        <v>1241</v>
      </c>
      <c r="O8435" s="6" t="s">
        <v>1241</v>
      </c>
    </row>
    <row r="8436">
      <c r="A8436" s="5">
        <v>5.2600043E7</v>
      </c>
      <c r="B8436" s="2">
        <v>46173.0</v>
      </c>
      <c r="C8436" s="1" t="s">
        <v>1220</v>
      </c>
      <c r="D8436" s="7">
        <v>4291.0</v>
      </c>
      <c r="E8436" s="4">
        <v>46168.0</v>
      </c>
      <c r="F8436" s="5">
        <v>8.0</v>
      </c>
      <c r="G8436" s="5">
        <v>4500.0</v>
      </c>
      <c r="H8436" s="5">
        <v>35285.0</v>
      </c>
      <c r="I8436" s="1" t="s">
        <v>644</v>
      </c>
      <c r="J8436" s="1" t="s">
        <v>240</v>
      </c>
      <c r="K8436" s="1" t="s">
        <v>111</v>
      </c>
      <c r="L8436" s="1" t="s">
        <v>5</v>
      </c>
      <c r="M8436" s="1" t="s">
        <v>645</v>
      </c>
      <c r="N8436" s="1" t="s">
        <v>1241</v>
      </c>
      <c r="O8436" s="6" t="s">
        <v>1241</v>
      </c>
    </row>
    <row r="8437">
      <c r="A8437" s="5">
        <v>5.2600043E7</v>
      </c>
      <c r="B8437" s="2">
        <v>46173.0</v>
      </c>
      <c r="C8437" s="1" t="s">
        <v>1220</v>
      </c>
      <c r="D8437" s="7">
        <v>4353.0</v>
      </c>
      <c r="E8437" s="4">
        <v>46168.0</v>
      </c>
      <c r="F8437" s="5">
        <v>8.0</v>
      </c>
      <c r="G8437" s="5">
        <v>4500.0</v>
      </c>
      <c r="H8437" s="5">
        <v>35286.0</v>
      </c>
      <c r="I8437" s="1" t="s">
        <v>644</v>
      </c>
      <c r="J8437" s="1" t="s">
        <v>240</v>
      </c>
      <c r="K8437" s="1" t="s">
        <v>111</v>
      </c>
      <c r="L8437" s="1" t="s">
        <v>5</v>
      </c>
      <c r="M8437" s="1" t="s">
        <v>645</v>
      </c>
      <c r="N8437" s="1" t="s">
        <v>1241</v>
      </c>
      <c r="O8437" s="6" t="s">
        <v>1241</v>
      </c>
    </row>
    <row r="8438">
      <c r="A8438" s="5">
        <v>5.2600043E7</v>
      </c>
      <c r="B8438" s="2">
        <v>46173.0</v>
      </c>
      <c r="C8438" s="1" t="s">
        <v>1220</v>
      </c>
      <c r="D8438" s="7">
        <v>4054.0</v>
      </c>
      <c r="E8438" s="4">
        <v>46168.0</v>
      </c>
      <c r="F8438" s="5">
        <v>2.0</v>
      </c>
      <c r="G8438" s="5">
        <v>975.0</v>
      </c>
      <c r="H8438" s="5">
        <v>1919.0</v>
      </c>
      <c r="I8438" s="1" t="s">
        <v>644</v>
      </c>
      <c r="J8438" s="1" t="s">
        <v>240</v>
      </c>
      <c r="K8438" s="1" t="s">
        <v>111</v>
      </c>
      <c r="L8438" s="1" t="s">
        <v>5</v>
      </c>
      <c r="M8438" s="1" t="s">
        <v>645</v>
      </c>
      <c r="N8438" s="1" t="s">
        <v>1241</v>
      </c>
      <c r="O8438" s="6" t="s">
        <v>1241</v>
      </c>
    </row>
    <row r="8439">
      <c r="A8439" s="5">
        <v>5.2600043E7</v>
      </c>
      <c r="B8439" s="2">
        <v>46173.0</v>
      </c>
      <c r="C8439" s="1" t="s">
        <v>1220</v>
      </c>
      <c r="D8439" s="7">
        <v>4703.0</v>
      </c>
      <c r="E8439" s="4">
        <v>46168.0</v>
      </c>
      <c r="F8439" s="5">
        <v>2.0</v>
      </c>
      <c r="G8439" s="5">
        <v>2065.0</v>
      </c>
      <c r="H8439" s="5">
        <v>4056.0</v>
      </c>
      <c r="I8439" s="1" t="s">
        <v>644</v>
      </c>
      <c r="J8439" s="1" t="s">
        <v>240</v>
      </c>
      <c r="K8439" s="1" t="s">
        <v>111</v>
      </c>
      <c r="L8439" s="1" t="s">
        <v>5</v>
      </c>
      <c r="M8439" s="1" t="s">
        <v>645</v>
      </c>
      <c r="N8439" s="1" t="s">
        <v>1241</v>
      </c>
      <c r="O8439" s="6" t="s">
        <v>1241</v>
      </c>
    </row>
    <row r="8440">
      <c r="A8440" s="5">
        <v>5.2600043E7</v>
      </c>
      <c r="B8440" s="2">
        <v>46173.0</v>
      </c>
      <c r="C8440" s="1" t="s">
        <v>1220</v>
      </c>
      <c r="D8440" s="7">
        <v>4612.0</v>
      </c>
      <c r="E8440" s="4">
        <v>46168.0</v>
      </c>
      <c r="F8440" s="5">
        <v>4.0</v>
      </c>
      <c r="G8440" s="5">
        <v>1949.0</v>
      </c>
      <c r="H8440" s="5">
        <v>7650.0</v>
      </c>
      <c r="I8440" s="1" t="s">
        <v>644</v>
      </c>
      <c r="J8440" s="1" t="s">
        <v>240</v>
      </c>
      <c r="K8440" s="1" t="s">
        <v>111</v>
      </c>
      <c r="L8440" s="1" t="s">
        <v>5</v>
      </c>
      <c r="M8440" s="1" t="s">
        <v>645</v>
      </c>
      <c r="N8440" s="1" t="s">
        <v>1241</v>
      </c>
      <c r="O8440" s="6" t="s">
        <v>1241</v>
      </c>
    </row>
    <row r="8441">
      <c r="A8441" s="5">
        <v>5.2600043E7</v>
      </c>
      <c r="B8441" s="2">
        <v>46173.0</v>
      </c>
      <c r="C8441" s="1" t="s">
        <v>1220</v>
      </c>
      <c r="D8441" s="7">
        <v>4644.0</v>
      </c>
      <c r="E8441" s="4">
        <v>46168.0</v>
      </c>
      <c r="F8441" s="5">
        <v>2.0</v>
      </c>
      <c r="G8441" s="5">
        <v>1270.0</v>
      </c>
      <c r="H8441" s="5">
        <v>2497.0</v>
      </c>
      <c r="I8441" s="1" t="s">
        <v>644</v>
      </c>
      <c r="J8441" s="1" t="s">
        <v>240</v>
      </c>
      <c r="K8441" s="1" t="s">
        <v>111</v>
      </c>
      <c r="L8441" s="1" t="s">
        <v>5</v>
      </c>
      <c r="M8441" s="1" t="s">
        <v>645</v>
      </c>
      <c r="N8441" s="1" t="s">
        <v>1241</v>
      </c>
      <c r="O8441" s="6" t="s">
        <v>1241</v>
      </c>
    </row>
    <row r="8442">
      <c r="A8442" s="5">
        <v>5.2600043E7</v>
      </c>
      <c r="B8442" s="2">
        <v>46173.0</v>
      </c>
      <c r="C8442" s="1" t="s">
        <v>1220</v>
      </c>
      <c r="D8442" s="7">
        <v>4656.0</v>
      </c>
      <c r="E8442" s="4">
        <v>46168.0</v>
      </c>
      <c r="F8442" s="5">
        <v>2.0</v>
      </c>
      <c r="G8442" s="5">
        <v>923.0</v>
      </c>
      <c r="H8442" s="5">
        <v>1818.0</v>
      </c>
      <c r="I8442" s="1" t="s">
        <v>644</v>
      </c>
      <c r="J8442" s="1" t="s">
        <v>240</v>
      </c>
      <c r="K8442" s="1" t="s">
        <v>111</v>
      </c>
      <c r="L8442" s="1" t="s">
        <v>5</v>
      </c>
      <c r="M8442" s="1" t="s">
        <v>645</v>
      </c>
      <c r="N8442" s="1" t="s">
        <v>1241</v>
      </c>
      <c r="O8442" s="6" t="s">
        <v>1241</v>
      </c>
    </row>
    <row r="8443">
      <c r="A8443" s="5">
        <v>5.2600043E7</v>
      </c>
      <c r="B8443" s="2">
        <v>46173.0</v>
      </c>
      <c r="C8443" s="1" t="s">
        <v>1220</v>
      </c>
      <c r="D8443" s="7">
        <v>4642.0</v>
      </c>
      <c r="E8443" s="4">
        <v>46168.0</v>
      </c>
      <c r="F8443" s="5">
        <v>2.0</v>
      </c>
      <c r="G8443" s="5">
        <v>765.0</v>
      </c>
      <c r="H8443" s="5">
        <v>1508.0</v>
      </c>
      <c r="I8443" s="1" t="s">
        <v>644</v>
      </c>
      <c r="J8443" s="1" t="s">
        <v>240</v>
      </c>
      <c r="K8443" s="1" t="s">
        <v>111</v>
      </c>
      <c r="L8443" s="1" t="s">
        <v>5</v>
      </c>
      <c r="M8443" s="1" t="s">
        <v>645</v>
      </c>
      <c r="N8443" s="1" t="s">
        <v>1241</v>
      </c>
      <c r="O8443" s="6" t="s">
        <v>1241</v>
      </c>
    </row>
    <row r="8444">
      <c r="A8444" s="5">
        <v>5.2600043E7</v>
      </c>
      <c r="B8444" s="2">
        <v>46173.0</v>
      </c>
      <c r="C8444" s="1" t="s">
        <v>1220</v>
      </c>
      <c r="D8444" s="7">
        <v>4365.0</v>
      </c>
      <c r="E8444" s="4">
        <v>46168.0</v>
      </c>
      <c r="F8444" s="5">
        <v>8.0</v>
      </c>
      <c r="G8444" s="5">
        <v>4499.0</v>
      </c>
      <c r="H8444" s="5">
        <v>35283.0</v>
      </c>
      <c r="I8444" s="1" t="s">
        <v>644</v>
      </c>
      <c r="J8444" s="1" t="s">
        <v>240</v>
      </c>
      <c r="K8444" s="1" t="s">
        <v>111</v>
      </c>
      <c r="L8444" s="1" t="s">
        <v>5</v>
      </c>
      <c r="M8444" s="1" t="s">
        <v>645</v>
      </c>
      <c r="N8444" s="1" t="s">
        <v>1241</v>
      </c>
      <c r="O8444" s="6" t="s">
        <v>1241</v>
      </c>
    </row>
    <row r="8445">
      <c r="A8445" s="5">
        <v>5.2600043E7</v>
      </c>
      <c r="B8445" s="2">
        <v>46173.0</v>
      </c>
      <c r="C8445" s="1" t="s">
        <v>1220</v>
      </c>
      <c r="D8445" s="7">
        <v>4580.0</v>
      </c>
      <c r="E8445" s="4">
        <v>46168.0</v>
      </c>
      <c r="F8445" s="5">
        <v>2.0</v>
      </c>
      <c r="G8445" s="5">
        <v>2232.0</v>
      </c>
      <c r="H8445" s="5">
        <v>4382.0</v>
      </c>
      <c r="I8445" s="1" t="s">
        <v>644</v>
      </c>
      <c r="J8445" s="1" t="s">
        <v>240</v>
      </c>
      <c r="K8445" s="1" t="s">
        <v>111</v>
      </c>
      <c r="L8445" s="1" t="s">
        <v>5</v>
      </c>
      <c r="M8445" s="1" t="s">
        <v>645</v>
      </c>
      <c r="N8445" s="1" t="s">
        <v>1241</v>
      </c>
      <c r="O8445" s="6" t="s">
        <v>1241</v>
      </c>
    </row>
    <row r="8446">
      <c r="A8446" s="5">
        <v>5.2600043E7</v>
      </c>
      <c r="B8446" s="2">
        <v>46173.0</v>
      </c>
      <c r="C8446" s="1" t="s">
        <v>1220</v>
      </c>
      <c r="D8446" s="7">
        <v>4709.0</v>
      </c>
      <c r="E8446" s="4">
        <v>46168.0</v>
      </c>
      <c r="F8446" s="5">
        <v>4.0</v>
      </c>
      <c r="G8446" s="5">
        <v>923.0</v>
      </c>
      <c r="H8446" s="5">
        <v>3628.0</v>
      </c>
      <c r="I8446" s="1" t="s">
        <v>644</v>
      </c>
      <c r="J8446" s="1" t="s">
        <v>240</v>
      </c>
      <c r="K8446" s="1" t="s">
        <v>111</v>
      </c>
      <c r="L8446" s="1" t="s">
        <v>5</v>
      </c>
      <c r="M8446" s="1" t="s">
        <v>645</v>
      </c>
      <c r="N8446" s="1" t="s">
        <v>1241</v>
      </c>
      <c r="O8446" s="6" t="s">
        <v>1241</v>
      </c>
    </row>
    <row r="8447">
      <c r="A8447" s="5">
        <v>5.2600043E7</v>
      </c>
      <c r="B8447" s="2">
        <v>46173.0</v>
      </c>
      <c r="C8447" s="1" t="s">
        <v>1220</v>
      </c>
      <c r="D8447" s="7">
        <v>4661.0</v>
      </c>
      <c r="E8447" s="4">
        <v>46168.0</v>
      </c>
      <c r="F8447" s="5">
        <v>8.0</v>
      </c>
      <c r="G8447" s="5">
        <v>761.0</v>
      </c>
      <c r="H8447" s="5">
        <v>5974.0</v>
      </c>
      <c r="I8447" s="1" t="s">
        <v>644</v>
      </c>
      <c r="J8447" s="1" t="s">
        <v>240</v>
      </c>
      <c r="K8447" s="1" t="s">
        <v>111</v>
      </c>
      <c r="L8447" s="1" t="s">
        <v>5</v>
      </c>
      <c r="M8447" s="1" t="s">
        <v>645</v>
      </c>
      <c r="N8447" s="1" t="s">
        <v>1241</v>
      </c>
      <c r="O8447" s="6" t="s">
        <v>1241</v>
      </c>
    </row>
    <row r="8448">
      <c r="A8448" s="5">
        <v>5.2600043E7</v>
      </c>
      <c r="B8448" s="2">
        <v>46173.0</v>
      </c>
      <c r="C8448" s="1" t="s">
        <v>1220</v>
      </c>
      <c r="D8448" s="7">
        <v>4362.0</v>
      </c>
      <c r="E8448" s="4">
        <v>46168.0</v>
      </c>
      <c r="F8448" s="5">
        <v>8.0</v>
      </c>
      <c r="G8448" s="5">
        <v>4499.0</v>
      </c>
      <c r="H8448" s="5">
        <v>35283.0</v>
      </c>
      <c r="I8448" s="1" t="s">
        <v>644</v>
      </c>
      <c r="J8448" s="1" t="s">
        <v>240</v>
      </c>
      <c r="K8448" s="1" t="s">
        <v>111</v>
      </c>
      <c r="L8448" s="1" t="s">
        <v>5</v>
      </c>
      <c r="M8448" s="1" t="s">
        <v>645</v>
      </c>
      <c r="N8448" s="1" t="s">
        <v>1241</v>
      </c>
      <c r="O8448" s="6" t="s">
        <v>1241</v>
      </c>
    </row>
    <row r="8449">
      <c r="A8449" s="5">
        <v>5.2600043E7</v>
      </c>
      <c r="B8449" s="2">
        <v>46173.0</v>
      </c>
      <c r="C8449" s="1" t="s">
        <v>1220</v>
      </c>
      <c r="D8449" s="7">
        <v>4651.0</v>
      </c>
      <c r="E8449" s="4">
        <v>46168.0</v>
      </c>
      <c r="F8449" s="5">
        <v>2.0</v>
      </c>
      <c r="G8449" s="5">
        <v>590.0</v>
      </c>
      <c r="H8449" s="5">
        <v>1165.0</v>
      </c>
      <c r="I8449" s="1" t="s">
        <v>644</v>
      </c>
      <c r="J8449" s="1" t="s">
        <v>240</v>
      </c>
      <c r="K8449" s="1" t="s">
        <v>111</v>
      </c>
      <c r="L8449" s="1" t="s">
        <v>5</v>
      </c>
      <c r="M8449" s="1" t="s">
        <v>645</v>
      </c>
      <c r="N8449" s="1" t="s">
        <v>1241</v>
      </c>
      <c r="O8449" s="6" t="s">
        <v>1241</v>
      </c>
    </row>
    <row r="8450">
      <c r="A8450" s="5">
        <v>5.2600043E7</v>
      </c>
      <c r="B8450" s="2">
        <v>46173.0</v>
      </c>
      <c r="C8450" s="1" t="s">
        <v>1220</v>
      </c>
      <c r="D8450" s="7">
        <v>4521.0</v>
      </c>
      <c r="E8450" s="4">
        <v>46168.0</v>
      </c>
      <c r="F8450" s="5">
        <v>2.0</v>
      </c>
      <c r="G8450" s="5">
        <v>4266.0</v>
      </c>
      <c r="H8450" s="5">
        <v>8371.0</v>
      </c>
      <c r="I8450" s="1" t="s">
        <v>644</v>
      </c>
      <c r="J8450" s="1" t="s">
        <v>240</v>
      </c>
      <c r="K8450" s="1" t="s">
        <v>111</v>
      </c>
      <c r="L8450" s="1" t="s">
        <v>5</v>
      </c>
      <c r="M8450" s="1" t="s">
        <v>645</v>
      </c>
      <c r="N8450" s="1" t="s">
        <v>1241</v>
      </c>
      <c r="O8450" s="6" t="s">
        <v>1241</v>
      </c>
    </row>
    <row r="8451">
      <c r="A8451" s="5">
        <v>5.2600043E7</v>
      </c>
      <c r="B8451" s="2">
        <v>46173.0</v>
      </c>
      <c r="C8451" s="1" t="s">
        <v>1220</v>
      </c>
      <c r="D8451" s="7">
        <v>4727.0</v>
      </c>
      <c r="E8451" s="4">
        <v>46168.0</v>
      </c>
      <c r="F8451" s="5">
        <v>2.0</v>
      </c>
      <c r="G8451" s="5">
        <v>1466.0</v>
      </c>
      <c r="H8451" s="5">
        <v>2883.0</v>
      </c>
      <c r="I8451" s="1" t="s">
        <v>644</v>
      </c>
      <c r="J8451" s="1" t="s">
        <v>240</v>
      </c>
      <c r="K8451" s="1" t="s">
        <v>111</v>
      </c>
      <c r="L8451" s="1" t="s">
        <v>5</v>
      </c>
      <c r="M8451" s="1" t="s">
        <v>645</v>
      </c>
      <c r="N8451" s="1" t="s">
        <v>1241</v>
      </c>
      <c r="O8451" s="6" t="s">
        <v>1241</v>
      </c>
    </row>
    <row r="8452">
      <c r="A8452" s="5">
        <v>5.2600043E7</v>
      </c>
      <c r="B8452" s="2">
        <v>46173.0</v>
      </c>
      <c r="C8452" s="1" t="s">
        <v>1220</v>
      </c>
      <c r="D8452" s="7">
        <v>4641.0</v>
      </c>
      <c r="E8452" s="4">
        <v>46168.0</v>
      </c>
      <c r="F8452" s="5">
        <v>2.0</v>
      </c>
      <c r="G8452" s="5">
        <v>936.0</v>
      </c>
      <c r="H8452" s="5">
        <v>1844.0</v>
      </c>
      <c r="I8452" s="1" t="s">
        <v>644</v>
      </c>
      <c r="J8452" s="1" t="s">
        <v>240</v>
      </c>
      <c r="K8452" s="1" t="s">
        <v>111</v>
      </c>
      <c r="L8452" s="1" t="s">
        <v>5</v>
      </c>
      <c r="M8452" s="1" t="s">
        <v>645</v>
      </c>
      <c r="N8452" s="1" t="s">
        <v>1241</v>
      </c>
      <c r="O8452" s="6" t="s">
        <v>1241</v>
      </c>
    </row>
    <row r="8453">
      <c r="A8453" s="5">
        <v>5.2600043E7</v>
      </c>
      <c r="B8453" s="2">
        <v>46173.0</v>
      </c>
      <c r="C8453" s="1" t="s">
        <v>1220</v>
      </c>
      <c r="D8453" s="7">
        <v>4654.0</v>
      </c>
      <c r="E8453" s="4">
        <v>46168.0</v>
      </c>
      <c r="F8453" s="5">
        <v>2.0</v>
      </c>
      <c r="G8453" s="5">
        <v>1064.0</v>
      </c>
      <c r="H8453" s="5">
        <v>2095.0</v>
      </c>
      <c r="I8453" s="1" t="s">
        <v>644</v>
      </c>
      <c r="J8453" s="1" t="s">
        <v>240</v>
      </c>
      <c r="K8453" s="1" t="s">
        <v>111</v>
      </c>
      <c r="L8453" s="1" t="s">
        <v>5</v>
      </c>
      <c r="M8453" s="1" t="s">
        <v>645</v>
      </c>
      <c r="N8453" s="1" t="s">
        <v>1241</v>
      </c>
      <c r="O8453" s="6" t="s">
        <v>1241</v>
      </c>
    </row>
    <row r="8454">
      <c r="A8454" s="5">
        <v>5.2600043E7</v>
      </c>
      <c r="B8454" s="2">
        <v>46173.0</v>
      </c>
      <c r="C8454" s="1" t="s">
        <v>1220</v>
      </c>
      <c r="D8454" s="7">
        <v>4585.0</v>
      </c>
      <c r="E8454" s="4">
        <v>46168.0</v>
      </c>
      <c r="F8454" s="5">
        <v>2.0</v>
      </c>
      <c r="G8454" s="5">
        <v>4138.0</v>
      </c>
      <c r="H8454" s="5">
        <v>8119.0</v>
      </c>
      <c r="I8454" s="1" t="s">
        <v>644</v>
      </c>
      <c r="J8454" s="1" t="s">
        <v>240</v>
      </c>
      <c r="K8454" s="1" t="s">
        <v>111</v>
      </c>
      <c r="L8454" s="1" t="s">
        <v>5</v>
      </c>
      <c r="M8454" s="1" t="s">
        <v>645</v>
      </c>
      <c r="N8454" s="1" t="s">
        <v>1241</v>
      </c>
      <c r="O8454" s="6" t="s">
        <v>1241</v>
      </c>
    </row>
    <row r="8455">
      <c r="A8455" s="5">
        <v>5.2600043E7</v>
      </c>
      <c r="B8455" s="2">
        <v>46173.0</v>
      </c>
      <c r="C8455" s="1" t="s">
        <v>1220</v>
      </c>
      <c r="D8455" s="7">
        <v>4660.0</v>
      </c>
      <c r="E8455" s="4">
        <v>46168.0</v>
      </c>
      <c r="F8455" s="5">
        <v>2.0</v>
      </c>
      <c r="G8455" s="5">
        <v>718.0</v>
      </c>
      <c r="H8455" s="5">
        <v>1416.0</v>
      </c>
      <c r="I8455" s="1" t="s">
        <v>644</v>
      </c>
      <c r="J8455" s="1" t="s">
        <v>240</v>
      </c>
      <c r="K8455" s="1" t="s">
        <v>111</v>
      </c>
      <c r="L8455" s="1" t="s">
        <v>5</v>
      </c>
      <c r="M8455" s="1" t="s">
        <v>645</v>
      </c>
      <c r="N8455" s="1" t="s">
        <v>1241</v>
      </c>
      <c r="O8455" s="6" t="s">
        <v>1241</v>
      </c>
    </row>
    <row r="8456">
      <c r="A8456" s="5">
        <v>5.2600044E7</v>
      </c>
      <c r="B8456" s="2">
        <v>46173.0</v>
      </c>
      <c r="C8456" s="1" t="s">
        <v>986</v>
      </c>
      <c r="D8456" s="7">
        <v>4270.0</v>
      </c>
      <c r="E8456" s="4">
        <v>46168.0</v>
      </c>
      <c r="F8456" s="5">
        <v>15.0</v>
      </c>
      <c r="G8456" s="5">
        <v>4500.0</v>
      </c>
      <c r="H8456" s="5">
        <v>66155.0</v>
      </c>
      <c r="I8456" s="1" t="s">
        <v>644</v>
      </c>
      <c r="J8456" s="1" t="s">
        <v>878</v>
      </c>
      <c r="K8456" s="1" t="s">
        <v>13</v>
      </c>
      <c r="L8456" s="1" t="s">
        <v>5</v>
      </c>
      <c r="M8456" s="1" t="s">
        <v>645</v>
      </c>
      <c r="N8456" s="1" t="s">
        <v>1241</v>
      </c>
      <c r="O8456" s="6" t="s">
        <v>1241</v>
      </c>
    </row>
    <row r="8457">
      <c r="A8457" s="5">
        <v>5.2600044E7</v>
      </c>
      <c r="B8457" s="2">
        <v>46173.0</v>
      </c>
      <c r="C8457" s="1" t="s">
        <v>986</v>
      </c>
      <c r="D8457" s="7">
        <v>4999.0</v>
      </c>
      <c r="E8457" s="4">
        <v>46168.0</v>
      </c>
      <c r="F8457" s="5">
        <v>5.0</v>
      </c>
      <c r="G8457" s="5">
        <v>761.0</v>
      </c>
      <c r="H8457" s="5">
        <v>3741.0</v>
      </c>
      <c r="I8457" s="1" t="s">
        <v>644</v>
      </c>
      <c r="J8457" s="1" t="s">
        <v>878</v>
      </c>
      <c r="K8457" s="1" t="s">
        <v>13</v>
      </c>
      <c r="L8457" s="1" t="s">
        <v>5</v>
      </c>
      <c r="M8457" s="1" t="s">
        <v>645</v>
      </c>
      <c r="N8457" s="1" t="s">
        <v>1241</v>
      </c>
      <c r="O8457" s="6" t="s">
        <v>1241</v>
      </c>
    </row>
    <row r="8458">
      <c r="A8458" s="5">
        <v>5.2600044E7</v>
      </c>
      <c r="B8458" s="2">
        <v>46173.0</v>
      </c>
      <c r="C8458" s="1" t="s">
        <v>986</v>
      </c>
      <c r="D8458" s="7">
        <v>4259.0</v>
      </c>
      <c r="E8458" s="4">
        <v>46168.0</v>
      </c>
      <c r="F8458" s="5">
        <v>5.0</v>
      </c>
      <c r="G8458" s="5">
        <v>4500.0</v>
      </c>
      <c r="H8458" s="5">
        <v>22060.0</v>
      </c>
      <c r="I8458" s="1" t="s">
        <v>644</v>
      </c>
      <c r="J8458" s="1" t="s">
        <v>878</v>
      </c>
      <c r="K8458" s="1" t="s">
        <v>13</v>
      </c>
      <c r="L8458" s="1" t="s">
        <v>5</v>
      </c>
      <c r="M8458" s="1" t="s">
        <v>645</v>
      </c>
      <c r="N8458" s="1" t="s">
        <v>1241</v>
      </c>
      <c r="O8458" s="6" t="s">
        <v>1241</v>
      </c>
    </row>
    <row r="8459">
      <c r="A8459" s="5">
        <v>5.2600044E7</v>
      </c>
      <c r="B8459" s="2">
        <v>46173.0</v>
      </c>
      <c r="C8459" s="1" t="s">
        <v>986</v>
      </c>
      <c r="D8459" s="7">
        <v>4361.0</v>
      </c>
      <c r="E8459" s="4">
        <v>46168.0</v>
      </c>
      <c r="F8459" s="5">
        <v>5.0</v>
      </c>
      <c r="G8459" s="5">
        <v>4499.0</v>
      </c>
      <c r="H8459" s="5">
        <v>22059.0</v>
      </c>
      <c r="I8459" s="1" t="s">
        <v>644</v>
      </c>
      <c r="J8459" s="1" t="s">
        <v>878</v>
      </c>
      <c r="K8459" s="1" t="s">
        <v>13</v>
      </c>
      <c r="L8459" s="1" t="s">
        <v>5</v>
      </c>
      <c r="M8459" s="1" t="s">
        <v>645</v>
      </c>
      <c r="N8459" s="1" t="s">
        <v>1241</v>
      </c>
      <c r="O8459" s="6" t="s">
        <v>1241</v>
      </c>
    </row>
    <row r="8460">
      <c r="A8460" s="5">
        <v>5.2600044E7</v>
      </c>
      <c r="B8460" s="2">
        <v>46173.0</v>
      </c>
      <c r="C8460" s="1" t="s">
        <v>986</v>
      </c>
      <c r="D8460" s="7">
        <v>4643.0</v>
      </c>
      <c r="E8460" s="4">
        <v>46168.0</v>
      </c>
      <c r="F8460" s="5">
        <v>5.0</v>
      </c>
      <c r="G8460" s="5">
        <v>761.0</v>
      </c>
      <c r="H8460" s="5">
        <v>3741.0</v>
      </c>
      <c r="I8460" s="1" t="s">
        <v>644</v>
      </c>
      <c r="J8460" s="1" t="s">
        <v>878</v>
      </c>
      <c r="K8460" s="1" t="s">
        <v>13</v>
      </c>
      <c r="L8460" s="1" t="s">
        <v>5</v>
      </c>
      <c r="M8460" s="1" t="s">
        <v>645</v>
      </c>
      <c r="N8460" s="1" t="s">
        <v>1241</v>
      </c>
      <c r="O8460" s="6" t="s">
        <v>1241</v>
      </c>
    </row>
    <row r="8461">
      <c r="A8461" s="5">
        <v>5.2600044E7</v>
      </c>
      <c r="B8461" s="2">
        <v>46173.0</v>
      </c>
      <c r="C8461" s="1" t="s">
        <v>986</v>
      </c>
      <c r="D8461" s="7">
        <v>4353.0</v>
      </c>
      <c r="E8461" s="4">
        <v>46168.0</v>
      </c>
      <c r="F8461" s="5">
        <v>15.0</v>
      </c>
      <c r="G8461" s="5">
        <v>4500.0</v>
      </c>
      <c r="H8461" s="5">
        <v>66158.0</v>
      </c>
      <c r="I8461" s="1" t="s">
        <v>644</v>
      </c>
      <c r="J8461" s="1" t="s">
        <v>878</v>
      </c>
      <c r="K8461" s="1" t="s">
        <v>13</v>
      </c>
      <c r="L8461" s="1" t="s">
        <v>5</v>
      </c>
      <c r="M8461" s="1" t="s">
        <v>645</v>
      </c>
      <c r="N8461" s="1" t="s">
        <v>1241</v>
      </c>
      <c r="O8461" s="6" t="s">
        <v>1241</v>
      </c>
    </row>
    <row r="8462">
      <c r="A8462" s="5">
        <v>5.2600044E7</v>
      </c>
      <c r="B8462" s="2">
        <v>46173.0</v>
      </c>
      <c r="C8462" s="1" t="s">
        <v>986</v>
      </c>
      <c r="D8462" s="7">
        <v>4570.0</v>
      </c>
      <c r="E8462" s="4">
        <v>46168.0</v>
      </c>
      <c r="F8462" s="5">
        <v>2.0</v>
      </c>
      <c r="G8462" s="5">
        <v>4266.0</v>
      </c>
      <c r="H8462" s="5">
        <v>8375.0</v>
      </c>
      <c r="I8462" s="1" t="s">
        <v>644</v>
      </c>
      <c r="J8462" s="1" t="s">
        <v>878</v>
      </c>
      <c r="K8462" s="1" t="s">
        <v>13</v>
      </c>
      <c r="L8462" s="1" t="s">
        <v>5</v>
      </c>
      <c r="M8462" s="1" t="s">
        <v>645</v>
      </c>
      <c r="N8462" s="1" t="s">
        <v>1241</v>
      </c>
      <c r="O8462" s="6" t="s">
        <v>1241</v>
      </c>
    </row>
    <row r="8463">
      <c r="A8463" s="5">
        <v>5.2600044E7</v>
      </c>
      <c r="B8463" s="2">
        <v>46173.0</v>
      </c>
      <c r="C8463" s="1" t="s">
        <v>986</v>
      </c>
      <c r="D8463" s="7">
        <v>4651.0</v>
      </c>
      <c r="E8463" s="4">
        <v>46168.0</v>
      </c>
      <c r="F8463" s="5">
        <v>5.0</v>
      </c>
      <c r="G8463" s="5">
        <v>590.0</v>
      </c>
      <c r="H8463" s="5">
        <v>2903.0</v>
      </c>
      <c r="I8463" s="1" t="s">
        <v>644</v>
      </c>
      <c r="J8463" s="1" t="s">
        <v>878</v>
      </c>
      <c r="K8463" s="1" t="s">
        <v>13</v>
      </c>
      <c r="L8463" s="1" t="s">
        <v>5</v>
      </c>
      <c r="M8463" s="1" t="s">
        <v>645</v>
      </c>
      <c r="N8463" s="1" t="s">
        <v>1241</v>
      </c>
      <c r="O8463" s="6" t="s">
        <v>1241</v>
      </c>
    </row>
    <row r="8464">
      <c r="A8464" s="5">
        <v>5.2600044E7</v>
      </c>
      <c r="B8464" s="2">
        <v>46173.0</v>
      </c>
      <c r="C8464" s="1" t="s">
        <v>986</v>
      </c>
      <c r="D8464" s="7">
        <v>4726.0</v>
      </c>
      <c r="E8464" s="4">
        <v>46168.0</v>
      </c>
      <c r="F8464" s="5">
        <v>2.0</v>
      </c>
      <c r="G8464" s="5">
        <v>1342.0</v>
      </c>
      <c r="H8464" s="5">
        <v>2643.0</v>
      </c>
      <c r="I8464" s="1" t="s">
        <v>644</v>
      </c>
      <c r="J8464" s="1" t="s">
        <v>878</v>
      </c>
      <c r="K8464" s="1" t="s">
        <v>13</v>
      </c>
      <c r="L8464" s="1" t="s">
        <v>5</v>
      </c>
      <c r="M8464" s="1" t="s">
        <v>645</v>
      </c>
      <c r="N8464" s="1" t="s">
        <v>1241</v>
      </c>
      <c r="O8464" s="6" t="s">
        <v>1241</v>
      </c>
    </row>
    <row r="8465">
      <c r="A8465" s="5">
        <v>5.2600044E7</v>
      </c>
      <c r="B8465" s="2">
        <v>46173.0</v>
      </c>
      <c r="C8465" s="1" t="s">
        <v>986</v>
      </c>
      <c r="D8465" s="7">
        <v>4652.0</v>
      </c>
      <c r="E8465" s="4">
        <v>46168.0</v>
      </c>
      <c r="F8465" s="5">
        <v>5.0</v>
      </c>
      <c r="G8465" s="5">
        <v>410.0</v>
      </c>
      <c r="H8465" s="5">
        <v>2023.0</v>
      </c>
      <c r="I8465" s="1" t="s">
        <v>644</v>
      </c>
      <c r="J8465" s="1" t="s">
        <v>878</v>
      </c>
      <c r="K8465" s="1" t="s">
        <v>13</v>
      </c>
      <c r="L8465" s="1" t="s">
        <v>5</v>
      </c>
      <c r="M8465" s="1" t="s">
        <v>645</v>
      </c>
      <c r="N8465" s="1" t="s">
        <v>1241</v>
      </c>
      <c r="O8465" s="6" t="s">
        <v>1241</v>
      </c>
    </row>
    <row r="8466">
      <c r="A8466" s="5">
        <v>5.2600044E7</v>
      </c>
      <c r="B8466" s="2">
        <v>46173.0</v>
      </c>
      <c r="C8466" s="1" t="s">
        <v>986</v>
      </c>
      <c r="D8466" s="7">
        <v>4258.0</v>
      </c>
      <c r="E8466" s="4">
        <v>46168.0</v>
      </c>
      <c r="F8466" s="5">
        <v>5.0</v>
      </c>
      <c r="G8466" s="5">
        <v>4500.0</v>
      </c>
      <c r="H8466" s="5">
        <v>22063.0</v>
      </c>
      <c r="I8466" s="1" t="s">
        <v>644</v>
      </c>
      <c r="J8466" s="1" t="s">
        <v>878</v>
      </c>
      <c r="K8466" s="1" t="s">
        <v>13</v>
      </c>
      <c r="L8466" s="1" t="s">
        <v>5</v>
      </c>
      <c r="M8466" s="1" t="s">
        <v>645</v>
      </c>
      <c r="N8466" s="1" t="s">
        <v>1241</v>
      </c>
      <c r="O8466" s="6" t="s">
        <v>1241</v>
      </c>
    </row>
    <row r="8467">
      <c r="A8467" s="5">
        <v>5.2600044E7</v>
      </c>
      <c r="B8467" s="2">
        <v>46173.0</v>
      </c>
      <c r="C8467" s="1" t="s">
        <v>986</v>
      </c>
      <c r="D8467" s="7">
        <v>4535.0</v>
      </c>
      <c r="E8467" s="4">
        <v>46168.0</v>
      </c>
      <c r="F8467" s="5">
        <v>6.0</v>
      </c>
      <c r="G8467" s="5">
        <v>2471.0</v>
      </c>
      <c r="H8467" s="5">
        <v>14542.0</v>
      </c>
      <c r="I8467" s="1" t="s">
        <v>644</v>
      </c>
      <c r="J8467" s="1" t="s">
        <v>878</v>
      </c>
      <c r="K8467" s="1" t="s">
        <v>13</v>
      </c>
      <c r="L8467" s="1" t="s">
        <v>5</v>
      </c>
      <c r="M8467" s="1" t="s">
        <v>645</v>
      </c>
      <c r="N8467" s="1" t="s">
        <v>1241</v>
      </c>
      <c r="O8467" s="6" t="s">
        <v>1241</v>
      </c>
    </row>
    <row r="8468">
      <c r="A8468" s="5">
        <v>5.2600044E7</v>
      </c>
      <c r="B8468" s="2">
        <v>46173.0</v>
      </c>
      <c r="C8468" s="1" t="s">
        <v>986</v>
      </c>
      <c r="D8468" s="7">
        <v>4660.0</v>
      </c>
      <c r="E8468" s="4">
        <v>46168.0</v>
      </c>
      <c r="F8468" s="5">
        <v>2.0</v>
      </c>
      <c r="G8468" s="5">
        <v>718.0</v>
      </c>
      <c r="H8468" s="5">
        <v>1420.0</v>
      </c>
      <c r="I8468" s="1" t="s">
        <v>644</v>
      </c>
      <c r="J8468" s="1" t="s">
        <v>878</v>
      </c>
      <c r="K8468" s="1" t="s">
        <v>13</v>
      </c>
      <c r="L8468" s="1" t="s">
        <v>5</v>
      </c>
      <c r="M8468" s="1" t="s">
        <v>645</v>
      </c>
      <c r="N8468" s="1" t="s">
        <v>1241</v>
      </c>
      <c r="O8468" s="6" t="s">
        <v>1241</v>
      </c>
    </row>
    <row r="8469">
      <c r="A8469" s="5">
        <v>5.2600044E7</v>
      </c>
      <c r="B8469" s="2">
        <v>46173.0</v>
      </c>
      <c r="C8469" s="1" t="s">
        <v>986</v>
      </c>
      <c r="D8469" s="7">
        <v>4017.0</v>
      </c>
      <c r="E8469" s="4">
        <v>46168.0</v>
      </c>
      <c r="F8469" s="5">
        <v>2.0</v>
      </c>
      <c r="G8469" s="5">
        <v>1868.0</v>
      </c>
      <c r="H8469" s="5">
        <v>3674.0</v>
      </c>
      <c r="I8469" s="1" t="s">
        <v>644</v>
      </c>
      <c r="J8469" s="1" t="s">
        <v>878</v>
      </c>
      <c r="K8469" s="1" t="s">
        <v>13</v>
      </c>
      <c r="L8469" s="1" t="s">
        <v>5</v>
      </c>
      <c r="M8469" s="1" t="s">
        <v>645</v>
      </c>
      <c r="N8469" s="1" t="s">
        <v>1241</v>
      </c>
      <c r="O8469" s="6" t="s">
        <v>1241</v>
      </c>
    </row>
    <row r="8470">
      <c r="A8470" s="5">
        <v>5.2600044E7</v>
      </c>
      <c r="B8470" s="2">
        <v>46173.0</v>
      </c>
      <c r="C8470" s="1" t="s">
        <v>986</v>
      </c>
      <c r="D8470" s="7">
        <v>4012.0</v>
      </c>
      <c r="E8470" s="4">
        <v>46168.0</v>
      </c>
      <c r="F8470" s="5">
        <v>6.0</v>
      </c>
      <c r="G8470" s="5">
        <v>838.0</v>
      </c>
      <c r="H8470" s="5">
        <v>4939.0</v>
      </c>
      <c r="I8470" s="1" t="s">
        <v>644</v>
      </c>
      <c r="J8470" s="1" t="s">
        <v>878</v>
      </c>
      <c r="K8470" s="1" t="s">
        <v>13</v>
      </c>
      <c r="L8470" s="1" t="s">
        <v>5</v>
      </c>
      <c r="M8470" s="1" t="s">
        <v>645</v>
      </c>
      <c r="N8470" s="1" t="s">
        <v>1241</v>
      </c>
      <c r="O8470" s="6" t="s">
        <v>1241</v>
      </c>
    </row>
    <row r="8471">
      <c r="A8471" s="5">
        <v>5.2600044E7</v>
      </c>
      <c r="B8471" s="2">
        <v>46173.0</v>
      </c>
      <c r="C8471" s="1" t="s">
        <v>986</v>
      </c>
      <c r="D8471" s="7">
        <v>4019.0</v>
      </c>
      <c r="E8471" s="4">
        <v>46168.0</v>
      </c>
      <c r="F8471" s="5">
        <v>12.0</v>
      </c>
      <c r="G8471" s="5">
        <v>932.0</v>
      </c>
      <c r="H8471" s="5">
        <v>10972.0</v>
      </c>
      <c r="I8471" s="1" t="s">
        <v>644</v>
      </c>
      <c r="J8471" s="1" t="s">
        <v>878</v>
      </c>
      <c r="K8471" s="1" t="s">
        <v>13</v>
      </c>
      <c r="L8471" s="1" t="s">
        <v>5</v>
      </c>
      <c r="M8471" s="1" t="s">
        <v>645</v>
      </c>
      <c r="N8471" s="1" t="s">
        <v>1241</v>
      </c>
      <c r="O8471" s="6" t="s">
        <v>1241</v>
      </c>
    </row>
    <row r="8472">
      <c r="A8472" s="5">
        <v>5.2600044E7</v>
      </c>
      <c r="B8472" s="2">
        <v>46173.0</v>
      </c>
      <c r="C8472" s="1" t="s">
        <v>986</v>
      </c>
      <c r="D8472" s="7">
        <v>4996.0</v>
      </c>
      <c r="E8472" s="4">
        <v>46168.0</v>
      </c>
      <c r="F8472" s="5">
        <v>5.0</v>
      </c>
      <c r="G8472" s="5">
        <v>1342.0</v>
      </c>
      <c r="H8472" s="5">
        <v>6590.0</v>
      </c>
      <c r="I8472" s="1" t="s">
        <v>644</v>
      </c>
      <c r="J8472" s="1" t="s">
        <v>878</v>
      </c>
      <c r="K8472" s="1" t="s">
        <v>13</v>
      </c>
      <c r="L8472" s="1" t="s">
        <v>5</v>
      </c>
      <c r="M8472" s="1" t="s">
        <v>645</v>
      </c>
      <c r="N8472" s="1" t="s">
        <v>1241</v>
      </c>
      <c r="O8472" s="6" t="s">
        <v>1241</v>
      </c>
    </row>
    <row r="8473">
      <c r="A8473" s="5">
        <v>5.2600044E7</v>
      </c>
      <c r="B8473" s="2">
        <v>46173.0</v>
      </c>
      <c r="C8473" s="1" t="s">
        <v>986</v>
      </c>
      <c r="D8473" s="7">
        <v>4017.0</v>
      </c>
      <c r="E8473" s="4">
        <v>46168.0</v>
      </c>
      <c r="F8473" s="5">
        <v>8.0</v>
      </c>
      <c r="G8473" s="5">
        <v>1868.0</v>
      </c>
      <c r="H8473" s="5">
        <v>14659.0</v>
      </c>
      <c r="I8473" s="1" t="s">
        <v>644</v>
      </c>
      <c r="J8473" s="1" t="s">
        <v>878</v>
      </c>
      <c r="K8473" s="1" t="s">
        <v>13</v>
      </c>
      <c r="L8473" s="1" t="s">
        <v>5</v>
      </c>
      <c r="M8473" s="1" t="s">
        <v>645</v>
      </c>
      <c r="N8473" s="1" t="s">
        <v>1241</v>
      </c>
      <c r="O8473" s="6" t="s">
        <v>1241</v>
      </c>
    </row>
    <row r="8474">
      <c r="A8474" s="5">
        <v>5.2600044E7</v>
      </c>
      <c r="B8474" s="2">
        <v>46173.0</v>
      </c>
      <c r="C8474" s="1" t="s">
        <v>986</v>
      </c>
      <c r="D8474" s="7">
        <v>4051.0</v>
      </c>
      <c r="E8474" s="4">
        <v>46168.0</v>
      </c>
      <c r="F8474" s="5">
        <v>12.0</v>
      </c>
      <c r="G8474" s="5">
        <v>846.0</v>
      </c>
      <c r="H8474" s="5">
        <v>9967.0</v>
      </c>
      <c r="I8474" s="1" t="s">
        <v>644</v>
      </c>
      <c r="J8474" s="1" t="s">
        <v>878</v>
      </c>
      <c r="K8474" s="1" t="s">
        <v>13</v>
      </c>
      <c r="L8474" s="1" t="s">
        <v>5</v>
      </c>
      <c r="M8474" s="1" t="s">
        <v>645</v>
      </c>
      <c r="N8474" s="1" t="s">
        <v>1241</v>
      </c>
      <c r="O8474" s="6" t="s">
        <v>1241</v>
      </c>
    </row>
    <row r="8475">
      <c r="A8475" s="5">
        <v>5.260005E7</v>
      </c>
      <c r="B8475" s="2">
        <v>46173.0</v>
      </c>
      <c r="C8475" s="1" t="s">
        <v>664</v>
      </c>
      <c r="D8475" s="7">
        <v>4018.0</v>
      </c>
      <c r="E8475" s="4">
        <v>46168.0</v>
      </c>
      <c r="F8475" s="5">
        <v>15.0</v>
      </c>
      <c r="G8475" s="5">
        <v>932.0</v>
      </c>
      <c r="H8475" s="5">
        <v>14001.0</v>
      </c>
      <c r="I8475" s="1" t="s">
        <v>644</v>
      </c>
      <c r="J8475" s="1" t="s">
        <v>221</v>
      </c>
      <c r="K8475" s="1" t="s">
        <v>111</v>
      </c>
      <c r="L8475" s="1" t="s">
        <v>5</v>
      </c>
      <c r="M8475" s="1" t="s">
        <v>645</v>
      </c>
      <c r="N8475" s="1" t="s">
        <v>1241</v>
      </c>
      <c r="O8475" s="6" t="s">
        <v>1241</v>
      </c>
    </row>
    <row r="8476">
      <c r="A8476" s="5">
        <v>5.260005E7</v>
      </c>
      <c r="B8476" s="2">
        <v>46173.0</v>
      </c>
      <c r="C8476" s="1" t="s">
        <v>664</v>
      </c>
      <c r="D8476" s="7">
        <v>4609.0</v>
      </c>
      <c r="E8476" s="4">
        <v>46168.0</v>
      </c>
      <c r="F8476" s="5">
        <v>3.0</v>
      </c>
      <c r="G8476" s="5">
        <v>3027.0</v>
      </c>
      <c r="H8476" s="5">
        <v>9102.0</v>
      </c>
      <c r="I8476" s="1" t="s">
        <v>644</v>
      </c>
      <c r="J8476" s="1" t="s">
        <v>221</v>
      </c>
      <c r="K8476" s="1" t="s">
        <v>111</v>
      </c>
      <c r="L8476" s="1" t="s">
        <v>5</v>
      </c>
      <c r="M8476" s="1" t="s">
        <v>645</v>
      </c>
      <c r="N8476" s="1" t="s">
        <v>1241</v>
      </c>
      <c r="O8476" s="6" t="s">
        <v>1241</v>
      </c>
    </row>
    <row r="8477">
      <c r="A8477" s="5">
        <v>5.260005E7</v>
      </c>
      <c r="B8477" s="2">
        <v>46173.0</v>
      </c>
      <c r="C8477" s="1" t="s">
        <v>664</v>
      </c>
      <c r="D8477" s="7">
        <v>4365.0</v>
      </c>
      <c r="E8477" s="4">
        <v>46168.0</v>
      </c>
      <c r="F8477" s="5">
        <v>16.0</v>
      </c>
      <c r="G8477" s="5">
        <v>4499.0</v>
      </c>
      <c r="H8477" s="5">
        <v>72011.0</v>
      </c>
      <c r="I8477" s="1" t="s">
        <v>644</v>
      </c>
      <c r="J8477" s="1" t="s">
        <v>221</v>
      </c>
      <c r="K8477" s="1" t="s">
        <v>111</v>
      </c>
      <c r="L8477" s="1" t="s">
        <v>5</v>
      </c>
      <c r="M8477" s="1" t="s">
        <v>645</v>
      </c>
      <c r="N8477" s="1" t="s">
        <v>1241</v>
      </c>
      <c r="O8477" s="6" t="s">
        <v>1241</v>
      </c>
    </row>
    <row r="8478">
      <c r="A8478" s="5">
        <v>5.260005E7</v>
      </c>
      <c r="B8478" s="2">
        <v>46173.0</v>
      </c>
      <c r="C8478" s="1" t="s">
        <v>664</v>
      </c>
      <c r="D8478" s="7">
        <v>4302.0</v>
      </c>
      <c r="E8478" s="4">
        <v>46168.0</v>
      </c>
      <c r="F8478" s="5">
        <v>12.0</v>
      </c>
      <c r="G8478" s="5">
        <v>4500.0</v>
      </c>
      <c r="H8478" s="5">
        <v>54017.0</v>
      </c>
      <c r="I8478" s="1" t="s">
        <v>644</v>
      </c>
      <c r="J8478" s="1" t="s">
        <v>221</v>
      </c>
      <c r="K8478" s="1" t="s">
        <v>111</v>
      </c>
      <c r="L8478" s="1" t="s">
        <v>5</v>
      </c>
      <c r="M8478" s="1" t="s">
        <v>645</v>
      </c>
      <c r="N8478" s="1" t="s">
        <v>1241</v>
      </c>
      <c r="O8478" s="6" t="s">
        <v>1241</v>
      </c>
    </row>
    <row r="8479">
      <c r="A8479" s="5">
        <v>5.260005E7</v>
      </c>
      <c r="B8479" s="2">
        <v>46173.0</v>
      </c>
      <c r="C8479" s="1" t="s">
        <v>664</v>
      </c>
      <c r="D8479" s="7">
        <v>4795.0</v>
      </c>
      <c r="E8479" s="4">
        <v>46168.0</v>
      </c>
      <c r="F8479" s="5">
        <v>2.0</v>
      </c>
      <c r="G8479" s="5">
        <v>1274.0</v>
      </c>
      <c r="H8479" s="5">
        <v>2570.0</v>
      </c>
      <c r="I8479" s="1" t="s">
        <v>644</v>
      </c>
      <c r="J8479" s="1" t="s">
        <v>221</v>
      </c>
      <c r="K8479" s="1" t="s">
        <v>111</v>
      </c>
      <c r="L8479" s="1" t="s">
        <v>5</v>
      </c>
      <c r="M8479" s="1" t="s">
        <v>645</v>
      </c>
      <c r="N8479" s="1" t="s">
        <v>1241</v>
      </c>
      <c r="O8479" s="6" t="s">
        <v>1241</v>
      </c>
    </row>
    <row r="8480">
      <c r="A8480" s="5">
        <v>5.260005E7</v>
      </c>
      <c r="B8480" s="2">
        <v>46173.0</v>
      </c>
      <c r="C8480" s="1" t="s">
        <v>664</v>
      </c>
      <c r="D8480" s="7">
        <v>4011.0</v>
      </c>
      <c r="E8480" s="4">
        <v>46168.0</v>
      </c>
      <c r="F8480" s="5">
        <v>60.0</v>
      </c>
      <c r="G8480" s="5">
        <v>637.0</v>
      </c>
      <c r="H8480" s="5">
        <v>38241.0</v>
      </c>
      <c r="I8480" s="1" t="s">
        <v>644</v>
      </c>
      <c r="J8480" s="1" t="s">
        <v>221</v>
      </c>
      <c r="K8480" s="1" t="s">
        <v>111</v>
      </c>
      <c r="L8480" s="1" t="s">
        <v>5</v>
      </c>
      <c r="M8480" s="1" t="s">
        <v>645</v>
      </c>
      <c r="N8480" s="1" t="s">
        <v>1241</v>
      </c>
      <c r="O8480" s="6" t="s">
        <v>1241</v>
      </c>
    </row>
    <row r="8481">
      <c r="A8481" s="5">
        <v>5.260005E7</v>
      </c>
      <c r="B8481" s="2">
        <v>46173.0</v>
      </c>
      <c r="C8481" s="1" t="s">
        <v>664</v>
      </c>
      <c r="D8481" s="7">
        <v>4291.0</v>
      </c>
      <c r="E8481" s="4">
        <v>46168.0</v>
      </c>
      <c r="F8481" s="5">
        <v>4.0</v>
      </c>
      <c r="G8481" s="5">
        <v>4500.0</v>
      </c>
      <c r="H8481" s="5">
        <v>18020.0</v>
      </c>
      <c r="I8481" s="1" t="s">
        <v>644</v>
      </c>
      <c r="J8481" s="1" t="s">
        <v>221</v>
      </c>
      <c r="K8481" s="1" t="s">
        <v>111</v>
      </c>
      <c r="L8481" s="1" t="s">
        <v>5</v>
      </c>
      <c r="M8481" s="1" t="s">
        <v>645</v>
      </c>
      <c r="N8481" s="1" t="s">
        <v>1241</v>
      </c>
      <c r="O8481" s="6" t="s">
        <v>1241</v>
      </c>
    </row>
    <row r="8482">
      <c r="A8482" s="5">
        <v>5.260005E7</v>
      </c>
      <c r="B8482" s="2">
        <v>46173.0</v>
      </c>
      <c r="C8482" s="1" t="s">
        <v>664</v>
      </c>
      <c r="D8482" s="3" t="s">
        <v>1265</v>
      </c>
      <c r="E8482" s="4">
        <v>46168.0</v>
      </c>
      <c r="F8482" s="5">
        <v>6.0</v>
      </c>
      <c r="G8482" s="5">
        <v>5100.0</v>
      </c>
      <c r="H8482" s="5">
        <v>30621.0</v>
      </c>
      <c r="I8482" s="1" t="s">
        <v>644</v>
      </c>
      <c r="J8482" s="1" t="s">
        <v>221</v>
      </c>
      <c r="K8482" s="1" t="s">
        <v>111</v>
      </c>
      <c r="L8482" s="1" t="s">
        <v>5</v>
      </c>
      <c r="M8482" s="1" t="s">
        <v>645</v>
      </c>
      <c r="N8482" s="1" t="s">
        <v>1241</v>
      </c>
      <c r="O8482" s="6" t="s">
        <v>1241</v>
      </c>
    </row>
    <row r="8483">
      <c r="A8483" s="5">
        <v>5.260005E7</v>
      </c>
      <c r="B8483" s="2">
        <v>46173.0</v>
      </c>
      <c r="C8483" s="1" t="s">
        <v>664</v>
      </c>
      <c r="D8483" s="3" t="s">
        <v>981</v>
      </c>
      <c r="E8483" s="4">
        <v>46168.0</v>
      </c>
      <c r="F8483" s="5">
        <v>2.0</v>
      </c>
      <c r="G8483" s="5">
        <v>5631.0</v>
      </c>
      <c r="H8483" s="5">
        <v>11283.0</v>
      </c>
      <c r="I8483" s="1" t="s">
        <v>58</v>
      </c>
      <c r="J8483" s="1" t="s">
        <v>221</v>
      </c>
      <c r="K8483" s="1" t="s">
        <v>111</v>
      </c>
      <c r="L8483" s="1" t="s">
        <v>5</v>
      </c>
      <c r="M8483" s="1" t="s">
        <v>59</v>
      </c>
      <c r="N8483" s="1" t="s">
        <v>1241</v>
      </c>
      <c r="O8483" s="6" t="s">
        <v>1241</v>
      </c>
    </row>
    <row r="8484">
      <c r="A8484" s="5">
        <v>5.260005E7</v>
      </c>
      <c r="B8484" s="2">
        <v>46173.0</v>
      </c>
      <c r="C8484" s="1" t="s">
        <v>664</v>
      </c>
      <c r="D8484" s="7">
        <v>4671.0</v>
      </c>
      <c r="E8484" s="4">
        <v>46168.0</v>
      </c>
      <c r="F8484" s="5">
        <v>6.0</v>
      </c>
      <c r="G8484" s="5">
        <v>180.0</v>
      </c>
      <c r="H8484" s="5">
        <v>1099.0</v>
      </c>
      <c r="I8484" s="1" t="s">
        <v>644</v>
      </c>
      <c r="J8484" s="1" t="s">
        <v>221</v>
      </c>
      <c r="K8484" s="1" t="s">
        <v>111</v>
      </c>
      <c r="L8484" s="1" t="s">
        <v>5</v>
      </c>
      <c r="M8484" s="1" t="s">
        <v>645</v>
      </c>
      <c r="N8484" s="1" t="s">
        <v>1241</v>
      </c>
      <c r="O8484" s="6" t="s">
        <v>1241</v>
      </c>
    </row>
    <row r="8485">
      <c r="A8485" s="5">
        <v>5.260005E7</v>
      </c>
      <c r="B8485" s="2">
        <v>46173.0</v>
      </c>
      <c r="C8485" s="1" t="s">
        <v>664</v>
      </c>
      <c r="D8485" s="7">
        <v>4230.0</v>
      </c>
      <c r="E8485" s="4">
        <v>46168.0</v>
      </c>
      <c r="F8485" s="5">
        <v>15.0</v>
      </c>
      <c r="G8485" s="5">
        <v>4500.0</v>
      </c>
      <c r="H8485" s="5">
        <v>67529.0</v>
      </c>
      <c r="I8485" s="1" t="s">
        <v>644</v>
      </c>
      <c r="J8485" s="1" t="s">
        <v>221</v>
      </c>
      <c r="K8485" s="1" t="s">
        <v>111</v>
      </c>
      <c r="L8485" s="1" t="s">
        <v>5</v>
      </c>
      <c r="M8485" s="1" t="s">
        <v>645</v>
      </c>
      <c r="N8485" s="1" t="s">
        <v>1241</v>
      </c>
      <c r="O8485" s="6" t="s">
        <v>1241</v>
      </c>
    </row>
    <row r="8486">
      <c r="A8486" s="5">
        <v>5.260005E7</v>
      </c>
      <c r="B8486" s="2">
        <v>46173.0</v>
      </c>
      <c r="C8486" s="1" t="s">
        <v>664</v>
      </c>
      <c r="D8486" s="7">
        <v>4580.0</v>
      </c>
      <c r="E8486" s="4">
        <v>46168.0</v>
      </c>
      <c r="F8486" s="5">
        <v>15.0</v>
      </c>
      <c r="G8486" s="5">
        <v>2232.0</v>
      </c>
      <c r="H8486" s="5">
        <v>33495.0</v>
      </c>
      <c r="I8486" s="1" t="s">
        <v>644</v>
      </c>
      <c r="J8486" s="1" t="s">
        <v>221</v>
      </c>
      <c r="K8486" s="1" t="s">
        <v>111</v>
      </c>
      <c r="L8486" s="1" t="s">
        <v>5</v>
      </c>
      <c r="M8486" s="1" t="s">
        <v>645</v>
      </c>
      <c r="N8486" s="1" t="s">
        <v>1241</v>
      </c>
      <c r="O8486" s="6" t="s">
        <v>1241</v>
      </c>
    </row>
    <row r="8487">
      <c r="A8487" s="5">
        <v>5.260005E7</v>
      </c>
      <c r="B8487" s="2">
        <v>46173.0</v>
      </c>
      <c r="C8487" s="1" t="s">
        <v>664</v>
      </c>
      <c r="D8487" s="7">
        <v>4661.0</v>
      </c>
      <c r="E8487" s="4">
        <v>46168.0</v>
      </c>
      <c r="F8487" s="5">
        <v>12.0</v>
      </c>
      <c r="G8487" s="5">
        <v>761.0</v>
      </c>
      <c r="H8487" s="5">
        <v>9153.0</v>
      </c>
      <c r="I8487" s="1" t="s">
        <v>644</v>
      </c>
      <c r="J8487" s="1" t="s">
        <v>221</v>
      </c>
      <c r="K8487" s="1" t="s">
        <v>111</v>
      </c>
      <c r="L8487" s="1" t="s">
        <v>5</v>
      </c>
      <c r="M8487" s="1" t="s">
        <v>645</v>
      </c>
      <c r="N8487" s="1" t="s">
        <v>1241</v>
      </c>
      <c r="O8487" s="6" t="s">
        <v>1241</v>
      </c>
    </row>
    <row r="8488">
      <c r="A8488" s="5">
        <v>5.260005E7</v>
      </c>
      <c r="B8488" s="2">
        <v>46173.0</v>
      </c>
      <c r="C8488" s="1" t="s">
        <v>664</v>
      </c>
      <c r="D8488" s="7">
        <v>4607.0</v>
      </c>
      <c r="E8488" s="4">
        <v>46168.0</v>
      </c>
      <c r="F8488" s="5">
        <v>2.0</v>
      </c>
      <c r="G8488" s="5">
        <v>2116.0</v>
      </c>
      <c r="H8488" s="5">
        <v>4254.0</v>
      </c>
      <c r="I8488" s="1" t="s">
        <v>644</v>
      </c>
      <c r="J8488" s="1" t="s">
        <v>221</v>
      </c>
      <c r="K8488" s="1" t="s">
        <v>111</v>
      </c>
      <c r="L8488" s="1" t="s">
        <v>5</v>
      </c>
      <c r="M8488" s="1" t="s">
        <v>645</v>
      </c>
      <c r="N8488" s="1" t="s">
        <v>1241</v>
      </c>
      <c r="O8488" s="6" t="s">
        <v>1241</v>
      </c>
    </row>
    <row r="8489">
      <c r="A8489" s="5">
        <v>5.260005E7</v>
      </c>
      <c r="B8489" s="2">
        <v>46173.0</v>
      </c>
      <c r="C8489" s="1" t="s">
        <v>664</v>
      </c>
      <c r="D8489" s="7">
        <v>4535.0</v>
      </c>
      <c r="E8489" s="4">
        <v>46168.0</v>
      </c>
      <c r="F8489" s="5">
        <v>6.0</v>
      </c>
      <c r="G8489" s="5">
        <v>2471.0</v>
      </c>
      <c r="H8489" s="5">
        <v>14847.0</v>
      </c>
      <c r="I8489" s="1" t="s">
        <v>644</v>
      </c>
      <c r="J8489" s="1" t="s">
        <v>221</v>
      </c>
      <c r="K8489" s="1" t="s">
        <v>111</v>
      </c>
      <c r="L8489" s="1" t="s">
        <v>5</v>
      </c>
      <c r="M8489" s="1" t="s">
        <v>645</v>
      </c>
      <c r="N8489" s="1" t="s">
        <v>1241</v>
      </c>
      <c r="O8489" s="6" t="s">
        <v>1241</v>
      </c>
    </row>
    <row r="8490">
      <c r="A8490" s="5">
        <v>5.260005E7</v>
      </c>
      <c r="B8490" s="2">
        <v>46173.0</v>
      </c>
      <c r="C8490" s="1" t="s">
        <v>664</v>
      </c>
      <c r="D8490" s="7">
        <v>4303.0</v>
      </c>
      <c r="E8490" s="4">
        <v>46168.0</v>
      </c>
      <c r="F8490" s="5">
        <v>20.0</v>
      </c>
      <c r="G8490" s="5">
        <v>4500.0</v>
      </c>
      <c r="H8490" s="5">
        <v>90013.0</v>
      </c>
      <c r="I8490" s="1" t="s">
        <v>644</v>
      </c>
      <c r="J8490" s="1" t="s">
        <v>221</v>
      </c>
      <c r="K8490" s="1" t="s">
        <v>111</v>
      </c>
      <c r="L8490" s="1" t="s">
        <v>5</v>
      </c>
      <c r="M8490" s="1" t="s">
        <v>645</v>
      </c>
      <c r="N8490" s="1" t="s">
        <v>1241</v>
      </c>
      <c r="O8490" s="6" t="s">
        <v>1241</v>
      </c>
    </row>
    <row r="8491">
      <c r="A8491" s="5">
        <v>5.260005E7</v>
      </c>
      <c r="B8491" s="2">
        <v>46173.0</v>
      </c>
      <c r="C8491" s="1" t="s">
        <v>664</v>
      </c>
      <c r="D8491" s="7">
        <v>4642.0</v>
      </c>
      <c r="E8491" s="4">
        <v>46168.0</v>
      </c>
      <c r="F8491" s="5">
        <v>12.0</v>
      </c>
      <c r="G8491" s="5">
        <v>765.0</v>
      </c>
      <c r="H8491" s="5">
        <v>9205.0</v>
      </c>
      <c r="I8491" s="1" t="s">
        <v>644</v>
      </c>
      <c r="J8491" s="1" t="s">
        <v>221</v>
      </c>
      <c r="K8491" s="1" t="s">
        <v>111</v>
      </c>
      <c r="L8491" s="1" t="s">
        <v>5</v>
      </c>
      <c r="M8491" s="1" t="s">
        <v>645</v>
      </c>
      <c r="N8491" s="1" t="s">
        <v>1241</v>
      </c>
      <c r="O8491" s="6" t="s">
        <v>1241</v>
      </c>
    </row>
    <row r="8492">
      <c r="A8492" s="5">
        <v>5.260005E7</v>
      </c>
      <c r="B8492" s="2">
        <v>46173.0</v>
      </c>
      <c r="C8492" s="1" t="s">
        <v>664</v>
      </c>
      <c r="D8492" s="7">
        <v>4052.0</v>
      </c>
      <c r="E8492" s="4">
        <v>46168.0</v>
      </c>
      <c r="F8492" s="5">
        <v>10.0</v>
      </c>
      <c r="G8492" s="5">
        <v>1017.0</v>
      </c>
      <c r="H8492" s="5">
        <v>10196.0</v>
      </c>
      <c r="I8492" s="1" t="s">
        <v>644</v>
      </c>
      <c r="J8492" s="1" t="s">
        <v>221</v>
      </c>
      <c r="K8492" s="1" t="s">
        <v>111</v>
      </c>
      <c r="L8492" s="1" t="s">
        <v>5</v>
      </c>
      <c r="M8492" s="1" t="s">
        <v>645</v>
      </c>
      <c r="N8492" s="1" t="s">
        <v>1241</v>
      </c>
      <c r="O8492" s="6" t="s">
        <v>1241</v>
      </c>
    </row>
    <row r="8493">
      <c r="A8493" s="5">
        <v>1.2602207E7</v>
      </c>
      <c r="B8493" s="2">
        <v>46173.0</v>
      </c>
      <c r="C8493" s="1" t="s">
        <v>11</v>
      </c>
      <c r="D8493" s="7">
        <v>326.0</v>
      </c>
      <c r="E8493" s="4">
        <v>46168.0</v>
      </c>
      <c r="F8493" s="5">
        <v>200.0</v>
      </c>
      <c r="G8493" s="5">
        <v>76.0</v>
      </c>
      <c r="H8493" s="5">
        <v>15208.0</v>
      </c>
      <c r="I8493" s="1" t="s">
        <v>33</v>
      </c>
      <c r="J8493" s="1" t="s">
        <v>12</v>
      </c>
      <c r="K8493" s="1" t="s">
        <v>13</v>
      </c>
      <c r="L8493" s="1" t="s">
        <v>5</v>
      </c>
      <c r="M8493" s="1" t="s">
        <v>23</v>
      </c>
      <c r="N8493" s="1" t="s">
        <v>1241</v>
      </c>
      <c r="O8493" s="6" t="s">
        <v>1241</v>
      </c>
    </row>
    <row r="8494">
      <c r="A8494" s="5">
        <v>1.2602207E7</v>
      </c>
      <c r="B8494" s="2">
        <v>46173.0</v>
      </c>
      <c r="C8494" s="1" t="s">
        <v>11</v>
      </c>
      <c r="D8494" s="7">
        <v>325.0</v>
      </c>
      <c r="E8494" s="4">
        <v>46168.0</v>
      </c>
      <c r="F8494" s="5">
        <v>200.0</v>
      </c>
      <c r="G8494" s="5">
        <v>63.0</v>
      </c>
      <c r="H8494" s="5">
        <v>12506.0</v>
      </c>
      <c r="I8494" s="1" t="s">
        <v>33</v>
      </c>
      <c r="J8494" s="1" t="s">
        <v>12</v>
      </c>
      <c r="K8494" s="1" t="s">
        <v>13</v>
      </c>
      <c r="L8494" s="1" t="s">
        <v>5</v>
      </c>
      <c r="M8494" s="1" t="s">
        <v>23</v>
      </c>
      <c r="N8494" s="1" t="s">
        <v>1241</v>
      </c>
      <c r="O8494" s="6" t="s">
        <v>1241</v>
      </c>
    </row>
    <row r="8495">
      <c r="A8495" s="5">
        <v>1.2602207E7</v>
      </c>
      <c r="B8495" s="2">
        <v>46173.0</v>
      </c>
      <c r="C8495" s="1" t="s">
        <v>11</v>
      </c>
      <c r="D8495" s="7">
        <v>323.0</v>
      </c>
      <c r="E8495" s="4">
        <v>46168.0</v>
      </c>
      <c r="F8495" s="5">
        <v>500.0</v>
      </c>
      <c r="G8495" s="5">
        <v>44.0</v>
      </c>
      <c r="H8495" s="5">
        <v>21967.0</v>
      </c>
      <c r="I8495" s="1" t="s">
        <v>33</v>
      </c>
      <c r="J8495" s="1" t="s">
        <v>12</v>
      </c>
      <c r="K8495" s="1" t="s">
        <v>13</v>
      </c>
      <c r="L8495" s="1" t="s">
        <v>5</v>
      </c>
      <c r="M8495" s="1" t="s">
        <v>23</v>
      </c>
      <c r="N8495" s="1" t="s">
        <v>1241</v>
      </c>
      <c r="O8495" s="6" t="s">
        <v>1241</v>
      </c>
    </row>
    <row r="8496">
      <c r="A8496" s="5">
        <v>1.2602207E7</v>
      </c>
      <c r="B8496" s="2">
        <v>46173.0</v>
      </c>
      <c r="C8496" s="1" t="s">
        <v>11</v>
      </c>
      <c r="D8496" s="7">
        <v>324.0</v>
      </c>
      <c r="E8496" s="4">
        <v>46168.0</v>
      </c>
      <c r="F8496" s="5">
        <v>600.0</v>
      </c>
      <c r="G8496" s="5">
        <v>52.0</v>
      </c>
      <c r="H8496" s="5">
        <v>31430.0</v>
      </c>
      <c r="I8496" s="1" t="s">
        <v>33</v>
      </c>
      <c r="J8496" s="1" t="s">
        <v>12</v>
      </c>
      <c r="K8496" s="1" t="s">
        <v>13</v>
      </c>
      <c r="L8496" s="1" t="s">
        <v>5</v>
      </c>
      <c r="M8496" s="1" t="s">
        <v>23</v>
      </c>
      <c r="N8496" s="1" t="s">
        <v>1241</v>
      </c>
      <c r="O8496" s="6" t="s">
        <v>1241</v>
      </c>
    </row>
    <row r="8497">
      <c r="A8497" s="5">
        <v>1.2602207E7</v>
      </c>
      <c r="B8497" s="2">
        <v>46173.0</v>
      </c>
      <c r="C8497" s="1" t="s">
        <v>11</v>
      </c>
      <c r="D8497" s="7">
        <v>348.0</v>
      </c>
      <c r="E8497" s="4">
        <v>46168.0</v>
      </c>
      <c r="F8497" s="5">
        <v>200.0</v>
      </c>
      <c r="G8497" s="5">
        <v>85.0</v>
      </c>
      <c r="H8497" s="5">
        <v>17066.0</v>
      </c>
      <c r="I8497" s="1" t="s">
        <v>33</v>
      </c>
      <c r="J8497" s="1" t="s">
        <v>12</v>
      </c>
      <c r="K8497" s="1" t="s">
        <v>13</v>
      </c>
      <c r="L8497" s="1" t="s">
        <v>5</v>
      </c>
      <c r="M8497" s="1" t="s">
        <v>23</v>
      </c>
      <c r="N8497" s="1" t="s">
        <v>1241</v>
      </c>
      <c r="O8497" s="6" t="s">
        <v>1241</v>
      </c>
    </row>
    <row r="8498">
      <c r="A8498" s="5">
        <v>1.2602208E7</v>
      </c>
      <c r="B8498" s="2">
        <v>46173.0</v>
      </c>
      <c r="C8498" s="1" t="s">
        <v>11</v>
      </c>
      <c r="D8498" s="7">
        <v>701.0</v>
      </c>
      <c r="E8498" s="4">
        <v>46168.0</v>
      </c>
      <c r="F8498" s="5">
        <v>100.0</v>
      </c>
      <c r="G8498" s="5">
        <v>486.0</v>
      </c>
      <c r="H8498" s="5">
        <v>48604.0</v>
      </c>
      <c r="I8498" s="1" t="s">
        <v>56</v>
      </c>
      <c r="J8498" s="1" t="s">
        <v>12</v>
      </c>
      <c r="K8498" s="1" t="s">
        <v>13</v>
      </c>
      <c r="L8498" s="1" t="s">
        <v>5</v>
      </c>
      <c r="M8498" s="1" t="s">
        <v>23</v>
      </c>
      <c r="N8498" s="1" t="s">
        <v>1241</v>
      </c>
      <c r="O8498" s="6" t="s">
        <v>1241</v>
      </c>
    </row>
    <row r="8499">
      <c r="A8499" s="5">
        <v>1.2602209E7</v>
      </c>
      <c r="B8499" s="2">
        <v>46173.0</v>
      </c>
      <c r="C8499" s="1" t="s">
        <v>11</v>
      </c>
      <c r="D8499" s="7">
        <v>6802.0</v>
      </c>
      <c r="E8499" s="4">
        <v>46168.0</v>
      </c>
      <c r="F8499" s="5">
        <v>30.0</v>
      </c>
      <c r="G8499" s="5">
        <v>754.0</v>
      </c>
      <c r="H8499" s="5">
        <v>22635.0</v>
      </c>
      <c r="I8499" s="1" t="s">
        <v>61</v>
      </c>
      <c r="J8499" s="1" t="s">
        <v>12</v>
      </c>
      <c r="K8499" s="1" t="s">
        <v>13</v>
      </c>
      <c r="L8499" s="1" t="s">
        <v>5</v>
      </c>
      <c r="M8499" s="1" t="s">
        <v>29</v>
      </c>
      <c r="N8499" s="1" t="s">
        <v>1241</v>
      </c>
      <c r="O8499" s="6" t="s">
        <v>1241</v>
      </c>
    </row>
    <row r="8500">
      <c r="A8500" s="5">
        <v>1.2602209E7</v>
      </c>
      <c r="B8500" s="2">
        <v>46173.0</v>
      </c>
      <c r="C8500" s="1" t="s">
        <v>11</v>
      </c>
      <c r="D8500" s="7">
        <v>6811.0</v>
      </c>
      <c r="E8500" s="4">
        <v>46168.0</v>
      </c>
      <c r="F8500" s="5">
        <v>25.0</v>
      </c>
      <c r="G8500" s="5">
        <v>777.0</v>
      </c>
      <c r="H8500" s="5">
        <v>19438.0</v>
      </c>
      <c r="I8500" s="1" t="s">
        <v>61</v>
      </c>
      <c r="J8500" s="1" t="s">
        <v>12</v>
      </c>
      <c r="K8500" s="1" t="s">
        <v>13</v>
      </c>
      <c r="L8500" s="1" t="s">
        <v>5</v>
      </c>
      <c r="M8500" s="1" t="s">
        <v>29</v>
      </c>
      <c r="N8500" s="1" t="s">
        <v>1241</v>
      </c>
      <c r="O8500" s="6" t="s">
        <v>1241</v>
      </c>
    </row>
    <row r="8501">
      <c r="A8501" s="5">
        <v>1.260221E7</v>
      </c>
      <c r="B8501" s="2">
        <v>46173.0</v>
      </c>
      <c r="C8501" s="1" t="s">
        <v>11</v>
      </c>
      <c r="D8501" s="7">
        <v>6806.0</v>
      </c>
      <c r="E8501" s="4">
        <v>46168.0</v>
      </c>
      <c r="F8501" s="5">
        <v>50.0</v>
      </c>
      <c r="G8501" s="5">
        <v>616.0</v>
      </c>
      <c r="H8501" s="5">
        <v>30824.0</v>
      </c>
      <c r="I8501" s="1" t="s">
        <v>61</v>
      </c>
      <c r="J8501" s="1" t="s">
        <v>12</v>
      </c>
      <c r="K8501" s="1" t="s">
        <v>13</v>
      </c>
      <c r="L8501" s="1" t="s">
        <v>5</v>
      </c>
      <c r="M8501" s="1" t="s">
        <v>29</v>
      </c>
      <c r="N8501" s="1" t="s">
        <v>1241</v>
      </c>
      <c r="O8501" s="6" t="s">
        <v>1241</v>
      </c>
    </row>
    <row r="8502">
      <c r="A8502" s="5">
        <v>1.260221E7</v>
      </c>
      <c r="B8502" s="2">
        <v>46173.0</v>
      </c>
      <c r="C8502" s="1" t="s">
        <v>11</v>
      </c>
      <c r="D8502" s="7">
        <v>6810.0</v>
      </c>
      <c r="E8502" s="4">
        <v>46168.0</v>
      </c>
      <c r="F8502" s="5">
        <v>100.0</v>
      </c>
      <c r="G8502" s="5">
        <v>432.0</v>
      </c>
      <c r="H8502" s="5">
        <v>43244.0</v>
      </c>
      <c r="I8502" s="1" t="s">
        <v>61</v>
      </c>
      <c r="J8502" s="1" t="s">
        <v>12</v>
      </c>
      <c r="K8502" s="1" t="s">
        <v>13</v>
      </c>
      <c r="L8502" s="1" t="s">
        <v>5</v>
      </c>
      <c r="M8502" s="1" t="s">
        <v>29</v>
      </c>
      <c r="N8502" s="1" t="s">
        <v>1241</v>
      </c>
      <c r="O8502" s="6" t="s">
        <v>1241</v>
      </c>
    </row>
    <row r="8503">
      <c r="A8503" s="5">
        <v>1.2602211E7</v>
      </c>
      <c r="B8503" s="2">
        <v>46173.0</v>
      </c>
      <c r="C8503" s="1" t="s">
        <v>11</v>
      </c>
      <c r="D8503" s="7">
        <v>6808.0</v>
      </c>
      <c r="E8503" s="4">
        <v>46168.0</v>
      </c>
      <c r="F8503" s="5">
        <v>20.0</v>
      </c>
      <c r="G8503" s="5">
        <v>685.0</v>
      </c>
      <c r="H8503" s="5">
        <v>13710.0</v>
      </c>
      <c r="I8503" s="1" t="s">
        <v>61</v>
      </c>
      <c r="J8503" s="1" t="s">
        <v>12</v>
      </c>
      <c r="K8503" s="1" t="s">
        <v>13</v>
      </c>
      <c r="L8503" s="1" t="s">
        <v>5</v>
      </c>
      <c r="M8503" s="1" t="s">
        <v>29</v>
      </c>
      <c r="N8503" s="1" t="s">
        <v>1241</v>
      </c>
      <c r="O8503" s="6" t="s">
        <v>1241</v>
      </c>
    </row>
    <row r="8504">
      <c r="A8504" s="5">
        <v>1.2602211E7</v>
      </c>
      <c r="B8504" s="2">
        <v>46173.0</v>
      </c>
      <c r="C8504" s="1" t="s">
        <v>11</v>
      </c>
      <c r="D8504" s="7">
        <v>6810.0</v>
      </c>
      <c r="E8504" s="4">
        <v>46168.0</v>
      </c>
      <c r="F8504" s="5">
        <v>40.0</v>
      </c>
      <c r="G8504" s="5">
        <v>432.0</v>
      </c>
      <c r="H8504" s="5">
        <v>17298.0</v>
      </c>
      <c r="I8504" s="1" t="s">
        <v>61</v>
      </c>
      <c r="J8504" s="1" t="s">
        <v>12</v>
      </c>
      <c r="K8504" s="1" t="s">
        <v>13</v>
      </c>
      <c r="L8504" s="1" t="s">
        <v>5</v>
      </c>
      <c r="M8504" s="1" t="s">
        <v>29</v>
      </c>
      <c r="N8504" s="1" t="s">
        <v>1241</v>
      </c>
      <c r="O8504" s="6" t="s">
        <v>1241</v>
      </c>
    </row>
    <row r="8505">
      <c r="A8505" s="5">
        <v>1.2602211E7</v>
      </c>
      <c r="B8505" s="2">
        <v>46173.0</v>
      </c>
      <c r="C8505" s="1" t="s">
        <v>11</v>
      </c>
      <c r="D8505" s="7">
        <v>5208.0</v>
      </c>
      <c r="E8505" s="4">
        <v>46168.0</v>
      </c>
      <c r="F8505" s="5">
        <v>30.0</v>
      </c>
      <c r="G8505" s="5">
        <v>547.0</v>
      </c>
      <c r="H8505" s="5">
        <v>16424.0</v>
      </c>
      <c r="I8505" s="1" t="s">
        <v>61</v>
      </c>
      <c r="J8505" s="1" t="s">
        <v>12</v>
      </c>
      <c r="K8505" s="1" t="s">
        <v>13</v>
      </c>
      <c r="L8505" s="1" t="s">
        <v>5</v>
      </c>
      <c r="M8505" s="1" t="s">
        <v>29</v>
      </c>
      <c r="N8505" s="1" t="s">
        <v>1241</v>
      </c>
      <c r="O8505" s="6" t="s">
        <v>1241</v>
      </c>
    </row>
    <row r="8506">
      <c r="A8506" s="5">
        <v>1.2602211E7</v>
      </c>
      <c r="B8506" s="2">
        <v>46173.0</v>
      </c>
      <c r="C8506" s="1" t="s">
        <v>11</v>
      </c>
      <c r="D8506" s="7">
        <v>5210.0</v>
      </c>
      <c r="E8506" s="4">
        <v>46168.0</v>
      </c>
      <c r="F8506" s="5">
        <v>80.0</v>
      </c>
      <c r="G8506" s="5">
        <v>350.0</v>
      </c>
      <c r="H8506" s="5">
        <v>27970.0</v>
      </c>
      <c r="I8506" s="1" t="s">
        <v>61</v>
      </c>
      <c r="J8506" s="1" t="s">
        <v>12</v>
      </c>
      <c r="K8506" s="1" t="s">
        <v>13</v>
      </c>
      <c r="L8506" s="1" t="s">
        <v>5</v>
      </c>
      <c r="M8506" s="1" t="s">
        <v>29</v>
      </c>
      <c r="N8506" s="1" t="s">
        <v>1241</v>
      </c>
      <c r="O8506" s="6" t="s">
        <v>1241</v>
      </c>
    </row>
    <row r="8507">
      <c r="A8507" s="5">
        <v>1.2602211E7</v>
      </c>
      <c r="B8507" s="2">
        <v>46173.0</v>
      </c>
      <c r="C8507" s="1" t="s">
        <v>11</v>
      </c>
      <c r="D8507" s="7">
        <v>5206.0</v>
      </c>
      <c r="E8507" s="4">
        <v>46168.0</v>
      </c>
      <c r="F8507" s="5">
        <v>30.0</v>
      </c>
      <c r="G8507" s="5">
        <v>455.0</v>
      </c>
      <c r="H8507" s="5">
        <v>13664.0</v>
      </c>
      <c r="I8507" s="1" t="s">
        <v>61</v>
      </c>
      <c r="J8507" s="1" t="s">
        <v>12</v>
      </c>
      <c r="K8507" s="1" t="s">
        <v>13</v>
      </c>
      <c r="L8507" s="1" t="s">
        <v>5</v>
      </c>
      <c r="M8507" s="1" t="s">
        <v>29</v>
      </c>
      <c r="N8507" s="1" t="s">
        <v>1241</v>
      </c>
      <c r="O8507" s="6" t="s">
        <v>1241</v>
      </c>
    </row>
    <row r="8508">
      <c r="A8508" s="5">
        <v>1.2602211E7</v>
      </c>
      <c r="B8508" s="2">
        <v>46173.0</v>
      </c>
      <c r="C8508" s="1" t="s">
        <v>11</v>
      </c>
      <c r="D8508" s="7">
        <v>5218.0</v>
      </c>
      <c r="E8508" s="4">
        <v>46168.0</v>
      </c>
      <c r="F8508" s="5">
        <v>20.0</v>
      </c>
      <c r="G8508" s="5">
        <v>524.0</v>
      </c>
      <c r="H8508" s="5">
        <v>10490.0</v>
      </c>
      <c r="I8508" s="1" t="s">
        <v>61</v>
      </c>
      <c r="J8508" s="1" t="s">
        <v>12</v>
      </c>
      <c r="K8508" s="1" t="s">
        <v>13</v>
      </c>
      <c r="L8508" s="1" t="s">
        <v>5</v>
      </c>
      <c r="M8508" s="1" t="s">
        <v>29</v>
      </c>
      <c r="N8508" s="1" t="s">
        <v>1241</v>
      </c>
      <c r="O8508" s="6" t="s">
        <v>1241</v>
      </c>
    </row>
    <row r="8509">
      <c r="A8509" s="5">
        <v>1.2602212E7</v>
      </c>
      <c r="B8509" s="2">
        <v>46173.0</v>
      </c>
      <c r="C8509" s="1" t="s">
        <v>11</v>
      </c>
      <c r="D8509" s="3" t="s">
        <v>515</v>
      </c>
      <c r="E8509" s="4">
        <v>46168.0</v>
      </c>
      <c r="F8509" s="5">
        <v>20.0</v>
      </c>
      <c r="G8509" s="5">
        <v>662.0</v>
      </c>
      <c r="H8509" s="5">
        <v>13250.0</v>
      </c>
      <c r="I8509" s="1" t="s">
        <v>61</v>
      </c>
      <c r="J8509" s="1" t="s">
        <v>12</v>
      </c>
      <c r="K8509" s="1" t="s">
        <v>13</v>
      </c>
      <c r="L8509" s="1" t="s">
        <v>5</v>
      </c>
      <c r="M8509" s="1" t="s">
        <v>29</v>
      </c>
      <c r="N8509" s="1" t="s">
        <v>1241</v>
      </c>
      <c r="O8509" s="6" t="s">
        <v>1241</v>
      </c>
    </row>
    <row r="8510">
      <c r="A8510" s="5">
        <v>1.2602212E7</v>
      </c>
      <c r="B8510" s="2">
        <v>46173.0</v>
      </c>
      <c r="C8510" s="1" t="s">
        <v>11</v>
      </c>
      <c r="D8510" s="7">
        <v>5212.0</v>
      </c>
      <c r="E8510" s="4">
        <v>46168.0</v>
      </c>
      <c r="F8510" s="5">
        <v>20.0</v>
      </c>
      <c r="G8510" s="5">
        <v>754.0</v>
      </c>
      <c r="H8510" s="5">
        <v>15090.0</v>
      </c>
      <c r="I8510" s="1" t="s">
        <v>61</v>
      </c>
      <c r="J8510" s="1" t="s">
        <v>12</v>
      </c>
      <c r="K8510" s="1" t="s">
        <v>13</v>
      </c>
      <c r="L8510" s="1" t="s">
        <v>5</v>
      </c>
      <c r="M8510" s="1" t="s">
        <v>29</v>
      </c>
      <c r="N8510" s="1" t="s">
        <v>1241</v>
      </c>
      <c r="O8510" s="6" t="s">
        <v>1241</v>
      </c>
    </row>
    <row r="8511">
      <c r="A8511" s="5">
        <v>1.2602212E7</v>
      </c>
      <c r="B8511" s="2">
        <v>46173.0</v>
      </c>
      <c r="C8511" s="1" t="s">
        <v>11</v>
      </c>
      <c r="D8511" s="7">
        <v>5214.0</v>
      </c>
      <c r="E8511" s="4">
        <v>46168.0</v>
      </c>
      <c r="F8511" s="5">
        <v>15.0</v>
      </c>
      <c r="G8511" s="5">
        <v>823.0</v>
      </c>
      <c r="H8511" s="5">
        <v>12353.0</v>
      </c>
      <c r="I8511" s="1" t="s">
        <v>61</v>
      </c>
      <c r="J8511" s="1" t="s">
        <v>12</v>
      </c>
      <c r="K8511" s="1" t="s">
        <v>13</v>
      </c>
      <c r="L8511" s="1" t="s">
        <v>5</v>
      </c>
      <c r="M8511" s="1" t="s">
        <v>29</v>
      </c>
      <c r="N8511" s="1" t="s">
        <v>1241</v>
      </c>
      <c r="O8511" s="6" t="s">
        <v>1241</v>
      </c>
    </row>
    <row r="8512">
      <c r="A8512" s="5">
        <v>1.2602212E7</v>
      </c>
      <c r="B8512" s="2">
        <v>46173.0</v>
      </c>
      <c r="C8512" s="1" t="s">
        <v>11</v>
      </c>
      <c r="D8512" s="7">
        <v>5216.0</v>
      </c>
      <c r="E8512" s="4">
        <v>46168.0</v>
      </c>
      <c r="F8512" s="5">
        <v>15.0</v>
      </c>
      <c r="G8512" s="5">
        <v>727.0</v>
      </c>
      <c r="H8512" s="5">
        <v>10904.0</v>
      </c>
      <c r="I8512" s="1" t="s">
        <v>61</v>
      </c>
      <c r="J8512" s="1" t="s">
        <v>12</v>
      </c>
      <c r="K8512" s="1" t="s">
        <v>13</v>
      </c>
      <c r="L8512" s="1" t="s">
        <v>5</v>
      </c>
      <c r="M8512" s="1" t="s">
        <v>29</v>
      </c>
      <c r="N8512" s="1" t="s">
        <v>1241</v>
      </c>
      <c r="O8512" s="6" t="s">
        <v>1241</v>
      </c>
    </row>
    <row r="8513">
      <c r="A8513" s="5">
        <v>1.2602212E7</v>
      </c>
      <c r="B8513" s="2">
        <v>46173.0</v>
      </c>
      <c r="C8513" s="1" t="s">
        <v>11</v>
      </c>
      <c r="D8513" s="7">
        <v>5202.0</v>
      </c>
      <c r="E8513" s="4">
        <v>46168.0</v>
      </c>
      <c r="F8513" s="5">
        <v>20.0</v>
      </c>
      <c r="G8513" s="5">
        <v>547.0</v>
      </c>
      <c r="H8513" s="5">
        <v>10950.0</v>
      </c>
      <c r="I8513" s="1" t="s">
        <v>61</v>
      </c>
      <c r="J8513" s="1" t="s">
        <v>12</v>
      </c>
      <c r="K8513" s="1" t="s">
        <v>13</v>
      </c>
      <c r="L8513" s="1" t="s">
        <v>5</v>
      </c>
      <c r="M8513" s="1" t="s">
        <v>29</v>
      </c>
      <c r="N8513" s="1" t="s">
        <v>1241</v>
      </c>
      <c r="O8513" s="6" t="s">
        <v>1241</v>
      </c>
    </row>
    <row r="8514">
      <c r="A8514" s="5">
        <v>1.2602213E7</v>
      </c>
      <c r="B8514" s="2">
        <v>46173.0</v>
      </c>
      <c r="C8514" s="1" t="s">
        <v>11</v>
      </c>
      <c r="D8514" s="7">
        <v>5275.0</v>
      </c>
      <c r="E8514" s="4">
        <v>46168.0</v>
      </c>
      <c r="F8514" s="5">
        <v>10.0</v>
      </c>
      <c r="G8514" s="5">
        <v>2148.0</v>
      </c>
      <c r="H8514" s="5">
        <v>21484.0</v>
      </c>
      <c r="I8514" s="1" t="s">
        <v>61</v>
      </c>
      <c r="J8514" s="1" t="s">
        <v>12</v>
      </c>
      <c r="K8514" s="1" t="s">
        <v>13</v>
      </c>
      <c r="L8514" s="1" t="s">
        <v>5</v>
      </c>
      <c r="M8514" s="1" t="s">
        <v>29</v>
      </c>
      <c r="N8514" s="1" t="s">
        <v>1241</v>
      </c>
      <c r="O8514" s="6" t="s">
        <v>1241</v>
      </c>
    </row>
    <row r="8515">
      <c r="A8515" s="5">
        <v>1.2602213E7</v>
      </c>
      <c r="B8515" s="2">
        <v>46173.0</v>
      </c>
      <c r="C8515" s="1" t="s">
        <v>11</v>
      </c>
      <c r="D8515" s="7">
        <v>5255.0</v>
      </c>
      <c r="E8515" s="4">
        <v>46168.0</v>
      </c>
      <c r="F8515" s="5">
        <v>8.0</v>
      </c>
      <c r="G8515" s="5">
        <v>1513.0</v>
      </c>
      <c r="H8515" s="5">
        <v>12109.0</v>
      </c>
      <c r="I8515" s="1" t="s">
        <v>61</v>
      </c>
      <c r="J8515" s="1" t="s">
        <v>12</v>
      </c>
      <c r="K8515" s="1" t="s">
        <v>13</v>
      </c>
      <c r="L8515" s="1" t="s">
        <v>5</v>
      </c>
      <c r="M8515" s="1" t="s">
        <v>29</v>
      </c>
      <c r="N8515" s="1" t="s">
        <v>1241</v>
      </c>
      <c r="O8515" s="6" t="s">
        <v>1241</v>
      </c>
    </row>
    <row r="8516">
      <c r="A8516" s="5">
        <v>1.2602213E7</v>
      </c>
      <c r="B8516" s="2">
        <v>46173.0</v>
      </c>
      <c r="C8516" s="1" t="s">
        <v>11</v>
      </c>
      <c r="D8516" s="7">
        <v>6875.0</v>
      </c>
      <c r="E8516" s="4">
        <v>46168.0</v>
      </c>
      <c r="F8516" s="5">
        <v>8.0</v>
      </c>
      <c r="G8516" s="5">
        <v>2613.0</v>
      </c>
      <c r="H8516" s="5">
        <v>20904.0</v>
      </c>
      <c r="I8516" s="1" t="s">
        <v>61</v>
      </c>
      <c r="J8516" s="1" t="s">
        <v>12</v>
      </c>
      <c r="K8516" s="1" t="s">
        <v>13</v>
      </c>
      <c r="L8516" s="1" t="s">
        <v>5</v>
      </c>
      <c r="M8516" s="1" t="s">
        <v>29</v>
      </c>
      <c r="N8516" s="1" t="s">
        <v>1241</v>
      </c>
      <c r="O8516" s="6" t="s">
        <v>1241</v>
      </c>
    </row>
    <row r="8517">
      <c r="A8517" s="5">
        <v>1.2602213E7</v>
      </c>
      <c r="B8517" s="2">
        <v>46173.0</v>
      </c>
      <c r="C8517" s="1" t="s">
        <v>11</v>
      </c>
      <c r="D8517" s="7">
        <v>6855.0</v>
      </c>
      <c r="E8517" s="4">
        <v>46168.0</v>
      </c>
      <c r="F8517" s="5">
        <v>6.0</v>
      </c>
      <c r="G8517" s="5">
        <v>1684.0</v>
      </c>
      <c r="H8517" s="5">
        <v>10103.0</v>
      </c>
      <c r="I8517" s="1" t="s">
        <v>61</v>
      </c>
      <c r="J8517" s="1" t="s">
        <v>12</v>
      </c>
      <c r="K8517" s="1" t="s">
        <v>13</v>
      </c>
      <c r="L8517" s="1" t="s">
        <v>5</v>
      </c>
      <c r="M8517" s="1" t="s">
        <v>29</v>
      </c>
      <c r="N8517" s="1" t="s">
        <v>1241</v>
      </c>
      <c r="O8517" s="6" t="s">
        <v>1241</v>
      </c>
    </row>
    <row r="8518">
      <c r="A8518" s="5">
        <v>1.2602213E7</v>
      </c>
      <c r="B8518" s="2">
        <v>46173.0</v>
      </c>
      <c r="C8518" s="1" t="s">
        <v>11</v>
      </c>
      <c r="D8518" s="7">
        <v>5250.0</v>
      </c>
      <c r="E8518" s="4">
        <v>46168.0</v>
      </c>
      <c r="F8518" s="5">
        <v>10.0</v>
      </c>
      <c r="G8518" s="5">
        <v>1362.0</v>
      </c>
      <c r="H8518" s="5">
        <v>13618.0</v>
      </c>
      <c r="I8518" s="1" t="s">
        <v>61</v>
      </c>
      <c r="J8518" s="1" t="s">
        <v>12</v>
      </c>
      <c r="K8518" s="1" t="s">
        <v>13</v>
      </c>
      <c r="L8518" s="1" t="s">
        <v>5</v>
      </c>
      <c r="M8518" s="1" t="s">
        <v>29</v>
      </c>
      <c r="N8518" s="1" t="s">
        <v>1241</v>
      </c>
      <c r="O8518" s="6" t="s">
        <v>1241</v>
      </c>
    </row>
    <row r="8519">
      <c r="A8519" s="5">
        <v>1.2602214E7</v>
      </c>
      <c r="B8519" s="2">
        <v>46173.0</v>
      </c>
      <c r="C8519" s="1" t="s">
        <v>11</v>
      </c>
      <c r="D8519" s="3" t="s">
        <v>618</v>
      </c>
      <c r="E8519" s="4">
        <v>46168.0</v>
      </c>
      <c r="F8519" s="5">
        <v>10.0</v>
      </c>
      <c r="G8519" s="5">
        <v>1984.0</v>
      </c>
      <c r="H8519" s="5">
        <v>19841.0</v>
      </c>
      <c r="I8519" s="1" t="s">
        <v>61</v>
      </c>
      <c r="J8519" s="1" t="s">
        <v>12</v>
      </c>
      <c r="K8519" s="1" t="s">
        <v>13</v>
      </c>
      <c r="L8519" s="1" t="s">
        <v>5</v>
      </c>
      <c r="M8519" s="1" t="s">
        <v>29</v>
      </c>
      <c r="N8519" s="1" t="s">
        <v>1241</v>
      </c>
      <c r="O8519" s="6" t="s">
        <v>1241</v>
      </c>
    </row>
    <row r="8520">
      <c r="A8520" s="5">
        <v>1.2602214E7</v>
      </c>
      <c r="B8520" s="2">
        <v>46173.0</v>
      </c>
      <c r="C8520" s="1" t="s">
        <v>11</v>
      </c>
      <c r="D8520" s="3" t="s">
        <v>514</v>
      </c>
      <c r="E8520" s="4">
        <v>46168.0</v>
      </c>
      <c r="F8520" s="5">
        <v>10.0</v>
      </c>
      <c r="G8520" s="5">
        <v>839.0</v>
      </c>
      <c r="H8520" s="5">
        <v>8392.0</v>
      </c>
      <c r="I8520" s="1" t="s">
        <v>61</v>
      </c>
      <c r="J8520" s="1" t="s">
        <v>12</v>
      </c>
      <c r="K8520" s="1" t="s">
        <v>13</v>
      </c>
      <c r="L8520" s="1" t="s">
        <v>5</v>
      </c>
      <c r="M8520" s="1" t="s">
        <v>29</v>
      </c>
      <c r="N8520" s="1" t="s">
        <v>1241</v>
      </c>
      <c r="O8520" s="6" t="s">
        <v>1241</v>
      </c>
    </row>
    <row r="8521">
      <c r="A8521" s="5">
        <v>1.2602214E7</v>
      </c>
      <c r="B8521" s="2">
        <v>46173.0</v>
      </c>
      <c r="C8521" s="1" t="s">
        <v>11</v>
      </c>
      <c r="D8521" s="3" t="s">
        <v>794</v>
      </c>
      <c r="E8521" s="4">
        <v>46168.0</v>
      </c>
      <c r="F8521" s="5">
        <v>10.0</v>
      </c>
      <c r="G8521" s="5">
        <v>883.0</v>
      </c>
      <c r="H8521" s="5">
        <v>8829.0</v>
      </c>
      <c r="I8521" s="1" t="s">
        <v>61</v>
      </c>
      <c r="J8521" s="1" t="s">
        <v>12</v>
      </c>
      <c r="K8521" s="1" t="s">
        <v>13</v>
      </c>
      <c r="L8521" s="1" t="s">
        <v>5</v>
      </c>
      <c r="M8521" s="1" t="s">
        <v>29</v>
      </c>
      <c r="N8521" s="1" t="s">
        <v>1241</v>
      </c>
      <c r="O8521" s="6" t="s">
        <v>1241</v>
      </c>
    </row>
    <row r="8522">
      <c r="A8522" s="5">
        <v>1.2602215E7</v>
      </c>
      <c r="B8522" s="2">
        <v>46173.0</v>
      </c>
      <c r="C8522" s="1" t="s">
        <v>11</v>
      </c>
      <c r="D8522" s="3" t="s">
        <v>554</v>
      </c>
      <c r="E8522" s="4">
        <v>46168.0</v>
      </c>
      <c r="F8522" s="5">
        <v>200.0</v>
      </c>
      <c r="G8522" s="5">
        <v>33.0</v>
      </c>
      <c r="H8522" s="5">
        <v>6591.0</v>
      </c>
      <c r="I8522" s="1" t="s">
        <v>229</v>
      </c>
      <c r="J8522" s="1" t="s">
        <v>12</v>
      </c>
      <c r="K8522" s="1" t="s">
        <v>13</v>
      </c>
      <c r="L8522" s="1" t="s">
        <v>5</v>
      </c>
      <c r="M8522" s="1" t="s">
        <v>23</v>
      </c>
      <c r="N8522" s="1" t="s">
        <v>1241</v>
      </c>
      <c r="O8522" s="6" t="s">
        <v>1241</v>
      </c>
    </row>
    <row r="8523">
      <c r="A8523" s="5">
        <v>1.2602215E7</v>
      </c>
      <c r="B8523" s="2">
        <v>46173.0</v>
      </c>
      <c r="C8523" s="1" t="s">
        <v>11</v>
      </c>
      <c r="D8523" s="7">
        <v>327.0</v>
      </c>
      <c r="E8523" s="4">
        <v>46168.0</v>
      </c>
      <c r="F8523" s="5">
        <v>110.0</v>
      </c>
      <c r="G8523" s="5">
        <v>33.0</v>
      </c>
      <c r="H8523" s="5">
        <v>3625.0</v>
      </c>
      <c r="I8523" s="1" t="s">
        <v>229</v>
      </c>
      <c r="J8523" s="1" t="s">
        <v>12</v>
      </c>
      <c r="K8523" s="1" t="s">
        <v>13</v>
      </c>
      <c r="L8523" s="1" t="s">
        <v>5</v>
      </c>
      <c r="M8523" s="1" t="s">
        <v>23</v>
      </c>
      <c r="N8523" s="1" t="s">
        <v>1241</v>
      </c>
      <c r="O8523" s="6" t="s">
        <v>1241</v>
      </c>
    </row>
    <row r="8524">
      <c r="A8524" s="5">
        <v>1.2602216E7</v>
      </c>
      <c r="B8524" s="2">
        <v>46173.0</v>
      </c>
      <c r="C8524" s="1" t="s">
        <v>11</v>
      </c>
      <c r="D8524" s="7">
        <v>513.0</v>
      </c>
      <c r="E8524" s="4">
        <v>46168.0</v>
      </c>
      <c r="F8524" s="5">
        <v>20.0</v>
      </c>
      <c r="G8524" s="5">
        <v>256.0</v>
      </c>
      <c r="H8524" s="5">
        <v>5131.0</v>
      </c>
      <c r="I8524" s="1" t="s">
        <v>53</v>
      </c>
      <c r="J8524" s="1" t="s">
        <v>12</v>
      </c>
      <c r="K8524" s="1" t="s">
        <v>13</v>
      </c>
      <c r="L8524" s="1" t="s">
        <v>5</v>
      </c>
      <c r="M8524" s="1" t="s">
        <v>23</v>
      </c>
      <c r="N8524" s="1" t="s">
        <v>1241</v>
      </c>
      <c r="O8524" s="6" t="s">
        <v>1241</v>
      </c>
    </row>
    <row r="8525">
      <c r="A8525" s="5">
        <v>1.2602216E7</v>
      </c>
      <c r="B8525" s="2">
        <v>46173.0</v>
      </c>
      <c r="C8525" s="1" t="s">
        <v>11</v>
      </c>
      <c r="D8525" s="7">
        <v>516.0</v>
      </c>
      <c r="E8525" s="4">
        <v>46168.0</v>
      </c>
      <c r="F8525" s="5">
        <v>70.0</v>
      </c>
      <c r="G8525" s="5">
        <v>257.0</v>
      </c>
      <c r="H8525" s="5">
        <v>17956.0</v>
      </c>
      <c r="I8525" s="1" t="s">
        <v>53</v>
      </c>
      <c r="J8525" s="1" t="s">
        <v>12</v>
      </c>
      <c r="K8525" s="1" t="s">
        <v>13</v>
      </c>
      <c r="L8525" s="1" t="s">
        <v>5</v>
      </c>
      <c r="M8525" s="1" t="s">
        <v>23</v>
      </c>
      <c r="N8525" s="1" t="s">
        <v>1241</v>
      </c>
      <c r="O8525" s="6" t="s">
        <v>1241</v>
      </c>
    </row>
    <row r="8526">
      <c r="A8526" s="5">
        <v>1.2602217E7</v>
      </c>
      <c r="B8526" s="2">
        <v>46173.0</v>
      </c>
      <c r="C8526" s="1" t="s">
        <v>11</v>
      </c>
      <c r="D8526" s="7">
        <v>105.0</v>
      </c>
      <c r="E8526" s="4">
        <v>46168.0</v>
      </c>
      <c r="F8526" s="5">
        <v>32.0</v>
      </c>
      <c r="G8526" s="5">
        <v>287.0</v>
      </c>
      <c r="H8526" s="5">
        <v>9186.0</v>
      </c>
      <c r="I8526" s="1" t="s">
        <v>21</v>
      </c>
      <c r="J8526" s="1" t="s">
        <v>12</v>
      </c>
      <c r="K8526" s="1" t="s">
        <v>13</v>
      </c>
      <c r="L8526" s="1" t="s">
        <v>5</v>
      </c>
      <c r="M8526" s="1" t="s">
        <v>23</v>
      </c>
      <c r="N8526" s="1" t="s">
        <v>1241</v>
      </c>
      <c r="O8526" s="6" t="s">
        <v>1241</v>
      </c>
    </row>
    <row r="8527">
      <c r="A8527" s="5">
        <v>1.2602217E7</v>
      </c>
      <c r="B8527" s="2">
        <v>46173.0</v>
      </c>
      <c r="C8527" s="1" t="s">
        <v>11</v>
      </c>
      <c r="D8527" s="7">
        <v>128.0</v>
      </c>
      <c r="E8527" s="4">
        <v>46168.0</v>
      </c>
      <c r="F8527" s="5">
        <v>300.0</v>
      </c>
      <c r="G8527" s="5">
        <v>30.0</v>
      </c>
      <c r="H8527" s="5">
        <v>8929.0</v>
      </c>
      <c r="I8527" s="1" t="s">
        <v>21</v>
      </c>
      <c r="J8527" s="1" t="s">
        <v>12</v>
      </c>
      <c r="K8527" s="1" t="s">
        <v>13</v>
      </c>
      <c r="L8527" s="1" t="s">
        <v>5</v>
      </c>
      <c r="M8527" s="1" t="s">
        <v>23</v>
      </c>
      <c r="N8527" s="1" t="s">
        <v>1241</v>
      </c>
      <c r="O8527" s="6" t="s">
        <v>1241</v>
      </c>
    </row>
    <row r="8528">
      <c r="A8528" s="5">
        <v>1.2602217E7</v>
      </c>
      <c r="B8528" s="2">
        <v>46173.0</v>
      </c>
      <c r="C8528" s="1" t="s">
        <v>11</v>
      </c>
      <c r="D8528" s="7">
        <v>151.0</v>
      </c>
      <c r="E8528" s="4">
        <v>46168.0</v>
      </c>
      <c r="F8528" s="5">
        <v>70.0</v>
      </c>
      <c r="G8528" s="5">
        <v>137.0</v>
      </c>
      <c r="H8528" s="5">
        <v>9618.0</v>
      </c>
      <c r="I8528" s="1" t="s">
        <v>21</v>
      </c>
      <c r="J8528" s="1" t="s">
        <v>12</v>
      </c>
      <c r="K8528" s="1" t="s">
        <v>13</v>
      </c>
      <c r="L8528" s="1" t="s">
        <v>5</v>
      </c>
      <c r="M8528" s="1" t="s">
        <v>23</v>
      </c>
      <c r="N8528" s="1" t="s">
        <v>1241</v>
      </c>
      <c r="O8528" s="6" t="s">
        <v>1241</v>
      </c>
    </row>
    <row r="8529">
      <c r="A8529" s="5">
        <v>1.2602217E7</v>
      </c>
      <c r="B8529" s="2">
        <v>46173.0</v>
      </c>
      <c r="C8529" s="1" t="s">
        <v>11</v>
      </c>
      <c r="D8529" s="7">
        <v>147.0</v>
      </c>
      <c r="E8529" s="4">
        <v>46168.0</v>
      </c>
      <c r="F8529" s="5">
        <v>60.0</v>
      </c>
      <c r="G8529" s="5">
        <v>303.0</v>
      </c>
      <c r="H8529" s="5">
        <v>18203.0</v>
      </c>
      <c r="I8529" s="1" t="s">
        <v>21</v>
      </c>
      <c r="J8529" s="1" t="s">
        <v>12</v>
      </c>
      <c r="K8529" s="1" t="s">
        <v>13</v>
      </c>
      <c r="L8529" s="1" t="s">
        <v>5</v>
      </c>
      <c r="M8529" s="1" t="s">
        <v>23</v>
      </c>
      <c r="N8529" s="1" t="s">
        <v>1241</v>
      </c>
      <c r="O8529" s="6" t="s">
        <v>1241</v>
      </c>
    </row>
    <row r="8530">
      <c r="A8530" s="5">
        <v>1.2602217E7</v>
      </c>
      <c r="B8530" s="2">
        <v>46173.0</v>
      </c>
      <c r="C8530" s="1" t="s">
        <v>11</v>
      </c>
      <c r="D8530" s="7">
        <v>127.0</v>
      </c>
      <c r="E8530" s="4">
        <v>46168.0</v>
      </c>
      <c r="F8530" s="5">
        <v>66.0</v>
      </c>
      <c r="G8530" s="5">
        <v>121.0</v>
      </c>
      <c r="H8530" s="5">
        <v>7984.0</v>
      </c>
      <c r="I8530" s="1" t="s">
        <v>21</v>
      </c>
      <c r="J8530" s="1" t="s">
        <v>12</v>
      </c>
      <c r="K8530" s="1" t="s">
        <v>13</v>
      </c>
      <c r="L8530" s="1" t="s">
        <v>5</v>
      </c>
      <c r="M8530" s="1" t="s">
        <v>23</v>
      </c>
      <c r="N8530" s="1" t="s">
        <v>1241</v>
      </c>
      <c r="O8530" s="6" t="s">
        <v>1241</v>
      </c>
    </row>
    <row r="8531">
      <c r="A8531" s="5">
        <v>1.2602217E7</v>
      </c>
      <c r="B8531" s="2">
        <v>46173.0</v>
      </c>
      <c r="C8531" s="1" t="s">
        <v>11</v>
      </c>
      <c r="D8531" s="7">
        <v>5211.0</v>
      </c>
      <c r="E8531" s="4">
        <v>46168.0</v>
      </c>
      <c r="F8531" s="5">
        <v>52.0</v>
      </c>
      <c r="G8531" s="5">
        <v>151.0</v>
      </c>
      <c r="H8531" s="5">
        <v>7839.0</v>
      </c>
      <c r="I8531" s="1" t="s">
        <v>21</v>
      </c>
      <c r="J8531" s="1" t="s">
        <v>12</v>
      </c>
      <c r="K8531" s="1" t="s">
        <v>13</v>
      </c>
      <c r="L8531" s="1" t="s">
        <v>5</v>
      </c>
      <c r="M8531" s="1" t="s">
        <v>23</v>
      </c>
      <c r="N8531" s="1" t="s">
        <v>1241</v>
      </c>
      <c r="O8531" s="6" t="s">
        <v>1241</v>
      </c>
    </row>
    <row r="8532">
      <c r="A8532" s="5">
        <v>1.2602217E7</v>
      </c>
      <c r="B8532" s="2">
        <v>46173.0</v>
      </c>
      <c r="C8532" s="1" t="s">
        <v>11</v>
      </c>
      <c r="D8532" s="7">
        <v>127.0</v>
      </c>
      <c r="E8532" s="4">
        <v>46168.0</v>
      </c>
      <c r="F8532" s="5">
        <v>66.0</v>
      </c>
      <c r="G8532" s="5">
        <v>121.0</v>
      </c>
      <c r="H8532" s="5">
        <v>7984.0</v>
      </c>
      <c r="I8532" s="1" t="s">
        <v>21</v>
      </c>
      <c r="J8532" s="1" t="s">
        <v>12</v>
      </c>
      <c r="K8532" s="1" t="s">
        <v>13</v>
      </c>
      <c r="L8532" s="1" t="s">
        <v>5</v>
      </c>
      <c r="M8532" s="1" t="s">
        <v>23</v>
      </c>
      <c r="N8532" s="1" t="s">
        <v>1241</v>
      </c>
      <c r="O8532" s="6" t="s">
        <v>1241</v>
      </c>
    </row>
    <row r="8533">
      <c r="A8533" s="5">
        <v>1.2602217E7</v>
      </c>
      <c r="B8533" s="2">
        <v>46173.0</v>
      </c>
      <c r="C8533" s="1" t="s">
        <v>11</v>
      </c>
      <c r="D8533" s="7">
        <v>103.0</v>
      </c>
      <c r="E8533" s="4">
        <v>46168.0</v>
      </c>
      <c r="F8533" s="5">
        <v>90.0</v>
      </c>
      <c r="G8533" s="5">
        <v>54.0</v>
      </c>
      <c r="H8533" s="5">
        <v>4840.0</v>
      </c>
      <c r="I8533" s="1" t="s">
        <v>21</v>
      </c>
      <c r="J8533" s="1" t="s">
        <v>12</v>
      </c>
      <c r="K8533" s="1" t="s">
        <v>13</v>
      </c>
      <c r="L8533" s="1" t="s">
        <v>5</v>
      </c>
      <c r="M8533" s="1" t="s">
        <v>23</v>
      </c>
      <c r="N8533" s="1" t="s">
        <v>1241</v>
      </c>
      <c r="O8533" s="6" t="s">
        <v>1241</v>
      </c>
    </row>
    <row r="8534">
      <c r="A8534" s="5">
        <v>1.2602218E7</v>
      </c>
      <c r="B8534" s="2">
        <v>46173.0</v>
      </c>
      <c r="C8534" s="1" t="s">
        <v>11</v>
      </c>
      <c r="D8534" s="3" t="s">
        <v>87</v>
      </c>
      <c r="E8534" s="4">
        <v>46168.0</v>
      </c>
      <c r="F8534" s="5">
        <v>2.0</v>
      </c>
      <c r="G8534" s="5">
        <v>4061.0</v>
      </c>
      <c r="H8534" s="5">
        <v>8123.0</v>
      </c>
      <c r="I8534" s="1" t="s">
        <v>58</v>
      </c>
      <c r="J8534" s="1" t="s">
        <v>12</v>
      </c>
      <c r="K8534" s="1" t="s">
        <v>13</v>
      </c>
      <c r="L8534" s="1" t="s">
        <v>5</v>
      </c>
      <c r="M8534" s="1" t="s">
        <v>59</v>
      </c>
      <c r="N8534" s="1" t="s">
        <v>1241</v>
      </c>
      <c r="O8534" s="6" t="s">
        <v>1241</v>
      </c>
    </row>
    <row r="8535">
      <c r="A8535" s="5">
        <v>1.2602219E7</v>
      </c>
      <c r="B8535" s="2">
        <v>46173.0</v>
      </c>
      <c r="C8535" s="1" t="s">
        <v>11</v>
      </c>
      <c r="D8535" s="3" t="s">
        <v>88</v>
      </c>
      <c r="E8535" s="4">
        <v>46168.0</v>
      </c>
      <c r="F8535" s="5">
        <v>25.0</v>
      </c>
      <c r="G8535" s="5">
        <v>2092.0</v>
      </c>
      <c r="H8535" s="5">
        <v>52294.0</v>
      </c>
      <c r="I8535" s="1" t="s">
        <v>58</v>
      </c>
      <c r="J8535" s="1" t="s">
        <v>12</v>
      </c>
      <c r="K8535" s="1" t="s">
        <v>13</v>
      </c>
      <c r="L8535" s="1" t="s">
        <v>5</v>
      </c>
      <c r="M8535" s="1" t="s">
        <v>59</v>
      </c>
      <c r="N8535" s="1" t="s">
        <v>1241</v>
      </c>
      <c r="O8535" s="6" t="s">
        <v>1241</v>
      </c>
    </row>
    <row r="8536">
      <c r="A8536" s="5">
        <v>1.260222E7</v>
      </c>
      <c r="B8536" s="2">
        <v>46173.0</v>
      </c>
      <c r="C8536" s="1" t="s">
        <v>11</v>
      </c>
      <c r="D8536" s="3" t="s">
        <v>897</v>
      </c>
      <c r="E8536" s="4">
        <v>46168.0</v>
      </c>
      <c r="F8536" s="5">
        <v>13.0</v>
      </c>
      <c r="G8536" s="5">
        <v>389.0</v>
      </c>
      <c r="H8536" s="5">
        <v>5056.0</v>
      </c>
      <c r="I8536" s="1" t="s">
        <v>21</v>
      </c>
      <c r="J8536" s="1" t="s">
        <v>12</v>
      </c>
      <c r="K8536" s="1" t="s">
        <v>13</v>
      </c>
      <c r="L8536" s="1" t="s">
        <v>5</v>
      </c>
      <c r="M8536" s="1" t="s">
        <v>23</v>
      </c>
      <c r="N8536" s="1" t="s">
        <v>1241</v>
      </c>
      <c r="O8536" s="6" t="s">
        <v>1241</v>
      </c>
    </row>
    <row r="8537">
      <c r="A8537" s="5">
        <v>1.260222E7</v>
      </c>
      <c r="B8537" s="2">
        <v>46173.0</v>
      </c>
      <c r="C8537" s="1" t="s">
        <v>11</v>
      </c>
      <c r="D8537" s="3" t="s">
        <v>256</v>
      </c>
      <c r="E8537" s="4">
        <v>46168.0</v>
      </c>
      <c r="F8537" s="5">
        <v>132.0</v>
      </c>
      <c r="G8537" s="5">
        <v>169.0</v>
      </c>
      <c r="H8537" s="5">
        <v>22304.0</v>
      </c>
      <c r="I8537" s="1" t="s">
        <v>21</v>
      </c>
      <c r="J8537" s="1" t="s">
        <v>12</v>
      </c>
      <c r="K8537" s="1" t="s">
        <v>13</v>
      </c>
      <c r="L8537" s="1" t="s">
        <v>5</v>
      </c>
      <c r="M8537" s="1" t="s">
        <v>23</v>
      </c>
      <c r="N8537" s="1" t="s">
        <v>1241</v>
      </c>
      <c r="O8537" s="6" t="s">
        <v>1241</v>
      </c>
    </row>
    <row r="8538">
      <c r="A8538" s="5">
        <v>1.260222E7</v>
      </c>
      <c r="B8538" s="2">
        <v>46173.0</v>
      </c>
      <c r="C8538" s="1" t="s">
        <v>11</v>
      </c>
      <c r="D8538" s="3" t="s">
        <v>633</v>
      </c>
      <c r="E8538" s="4">
        <v>46168.0</v>
      </c>
      <c r="F8538" s="5">
        <v>60.0</v>
      </c>
      <c r="G8538" s="5">
        <v>233.0</v>
      </c>
      <c r="H8538" s="5">
        <v>13998.0</v>
      </c>
      <c r="I8538" s="1" t="s">
        <v>21</v>
      </c>
      <c r="J8538" s="1" t="s">
        <v>12</v>
      </c>
      <c r="K8538" s="1" t="s">
        <v>13</v>
      </c>
      <c r="L8538" s="1" t="s">
        <v>5</v>
      </c>
      <c r="M8538" s="1" t="s">
        <v>23</v>
      </c>
      <c r="N8538" s="1" t="s">
        <v>1241</v>
      </c>
      <c r="O8538" s="6" t="s">
        <v>1241</v>
      </c>
    </row>
    <row r="8539">
      <c r="A8539" s="5">
        <v>1.260222E7</v>
      </c>
      <c r="B8539" s="2">
        <v>46173.0</v>
      </c>
      <c r="C8539" s="1" t="s">
        <v>11</v>
      </c>
      <c r="D8539" s="3" t="s">
        <v>663</v>
      </c>
      <c r="E8539" s="4">
        <v>46168.0</v>
      </c>
      <c r="F8539" s="5">
        <v>46.0</v>
      </c>
      <c r="G8539" s="5">
        <v>342.0</v>
      </c>
      <c r="H8539" s="5">
        <v>15722.0</v>
      </c>
      <c r="I8539" s="1" t="s">
        <v>21</v>
      </c>
      <c r="J8539" s="1" t="s">
        <v>12</v>
      </c>
      <c r="K8539" s="1" t="s">
        <v>13</v>
      </c>
      <c r="L8539" s="1" t="s">
        <v>5</v>
      </c>
      <c r="M8539" s="1" t="s">
        <v>23</v>
      </c>
      <c r="N8539" s="1" t="s">
        <v>1241</v>
      </c>
      <c r="O8539" s="6" t="s">
        <v>1241</v>
      </c>
    </row>
    <row r="8540">
      <c r="A8540" s="5">
        <v>1.260222E7</v>
      </c>
      <c r="B8540" s="2">
        <v>46173.0</v>
      </c>
      <c r="C8540" s="1" t="s">
        <v>11</v>
      </c>
      <c r="D8540" s="3" t="s">
        <v>892</v>
      </c>
      <c r="E8540" s="4">
        <v>46168.0</v>
      </c>
      <c r="F8540" s="5">
        <v>13.0</v>
      </c>
      <c r="G8540" s="5">
        <v>830.0</v>
      </c>
      <c r="H8540" s="5">
        <v>10797.0</v>
      </c>
      <c r="I8540" s="1" t="s">
        <v>21</v>
      </c>
      <c r="J8540" s="1" t="s">
        <v>12</v>
      </c>
      <c r="K8540" s="1" t="s">
        <v>13</v>
      </c>
      <c r="L8540" s="1" t="s">
        <v>5</v>
      </c>
      <c r="M8540" s="1" t="s">
        <v>23</v>
      </c>
      <c r="N8540" s="1" t="s">
        <v>1241</v>
      </c>
      <c r="O8540" s="6" t="s">
        <v>1241</v>
      </c>
    </row>
    <row r="8541">
      <c r="A8541" s="5">
        <v>1.260222E7</v>
      </c>
      <c r="B8541" s="2">
        <v>46173.0</v>
      </c>
      <c r="C8541" s="1" t="s">
        <v>11</v>
      </c>
      <c r="D8541" s="3" t="s">
        <v>40</v>
      </c>
      <c r="E8541" s="4">
        <v>46168.0</v>
      </c>
      <c r="F8541" s="5">
        <v>26.0</v>
      </c>
      <c r="G8541" s="5">
        <v>367.0</v>
      </c>
      <c r="H8541" s="5">
        <v>9536.0</v>
      </c>
      <c r="I8541" s="1" t="s">
        <v>21</v>
      </c>
      <c r="J8541" s="1" t="s">
        <v>12</v>
      </c>
      <c r="K8541" s="1" t="s">
        <v>13</v>
      </c>
      <c r="L8541" s="1" t="s">
        <v>5</v>
      </c>
      <c r="M8541" s="1" t="s">
        <v>23</v>
      </c>
      <c r="N8541" s="1" t="s">
        <v>1241</v>
      </c>
      <c r="O8541" s="6" t="s">
        <v>1241</v>
      </c>
    </row>
    <row r="8542">
      <c r="A8542" s="5">
        <v>1.260222E7</v>
      </c>
      <c r="B8542" s="2">
        <v>46173.0</v>
      </c>
      <c r="C8542" s="1" t="s">
        <v>11</v>
      </c>
      <c r="D8542" s="3" t="s">
        <v>890</v>
      </c>
      <c r="E8542" s="4">
        <v>46168.0</v>
      </c>
      <c r="F8542" s="5">
        <v>13.0</v>
      </c>
      <c r="G8542" s="5">
        <v>389.0</v>
      </c>
      <c r="H8542" s="5">
        <v>5056.0</v>
      </c>
      <c r="I8542" s="1" t="s">
        <v>21</v>
      </c>
      <c r="J8542" s="1" t="s">
        <v>12</v>
      </c>
      <c r="K8542" s="1" t="s">
        <v>13</v>
      </c>
      <c r="L8542" s="1" t="s">
        <v>5</v>
      </c>
      <c r="M8542" s="1" t="s">
        <v>23</v>
      </c>
      <c r="N8542" s="1" t="s">
        <v>1241</v>
      </c>
      <c r="O8542" s="6" t="s">
        <v>1241</v>
      </c>
    </row>
    <row r="8543">
      <c r="A8543" s="5">
        <v>1.2602221E7</v>
      </c>
      <c r="B8543" s="2">
        <v>46173.0</v>
      </c>
      <c r="C8543" s="1" t="s">
        <v>11</v>
      </c>
      <c r="D8543" s="3" t="s">
        <v>31</v>
      </c>
      <c r="E8543" s="4">
        <v>46168.0</v>
      </c>
      <c r="F8543" s="5">
        <v>12.0</v>
      </c>
      <c r="G8543" s="5">
        <v>779.0</v>
      </c>
      <c r="H8543" s="5">
        <v>9344.0</v>
      </c>
      <c r="I8543" s="1" t="s">
        <v>21</v>
      </c>
      <c r="J8543" s="1" t="s">
        <v>12</v>
      </c>
      <c r="K8543" s="1" t="s">
        <v>13</v>
      </c>
      <c r="L8543" s="1" t="s">
        <v>5</v>
      </c>
      <c r="M8543" s="1" t="s">
        <v>23</v>
      </c>
      <c r="N8543" s="1" t="s">
        <v>1241</v>
      </c>
      <c r="O8543" s="6" t="s">
        <v>1241</v>
      </c>
    </row>
    <row r="8544">
      <c r="A8544" s="5">
        <v>1.2602221E7</v>
      </c>
      <c r="B8544" s="2">
        <v>46173.0</v>
      </c>
      <c r="C8544" s="1" t="s">
        <v>11</v>
      </c>
      <c r="D8544" s="3" t="s">
        <v>31</v>
      </c>
      <c r="E8544" s="4">
        <v>46168.0</v>
      </c>
      <c r="F8544" s="5">
        <v>12.0</v>
      </c>
      <c r="G8544" s="5">
        <v>779.0</v>
      </c>
      <c r="H8544" s="5">
        <v>9344.0</v>
      </c>
      <c r="I8544" s="1" t="s">
        <v>21</v>
      </c>
      <c r="J8544" s="1" t="s">
        <v>12</v>
      </c>
      <c r="K8544" s="1" t="s">
        <v>13</v>
      </c>
      <c r="L8544" s="1" t="s">
        <v>5</v>
      </c>
      <c r="M8544" s="1" t="s">
        <v>23</v>
      </c>
      <c r="N8544" s="1" t="s">
        <v>1241</v>
      </c>
      <c r="O8544" s="6" t="s">
        <v>1241</v>
      </c>
    </row>
    <row r="8545">
      <c r="A8545" s="5">
        <v>1.2602222E7</v>
      </c>
      <c r="B8545" s="2">
        <v>46173.0</v>
      </c>
      <c r="C8545" s="1" t="s">
        <v>11</v>
      </c>
      <c r="D8545" s="3" t="s">
        <v>260</v>
      </c>
      <c r="E8545" s="4">
        <v>46168.0</v>
      </c>
      <c r="F8545" s="5">
        <v>18.0</v>
      </c>
      <c r="G8545" s="5">
        <v>951.0</v>
      </c>
      <c r="H8545" s="5">
        <v>17127.0</v>
      </c>
      <c r="I8545" s="1" t="s">
        <v>21</v>
      </c>
      <c r="J8545" s="1" t="s">
        <v>12</v>
      </c>
      <c r="K8545" s="1" t="s">
        <v>13</v>
      </c>
      <c r="L8545" s="1" t="s">
        <v>5</v>
      </c>
      <c r="M8545" s="1" t="s">
        <v>23</v>
      </c>
      <c r="N8545" s="1" t="s">
        <v>1241</v>
      </c>
      <c r="O8545" s="6" t="s">
        <v>1241</v>
      </c>
    </row>
    <row r="8546">
      <c r="A8546" s="5">
        <v>1.2602223E7</v>
      </c>
      <c r="B8546" s="2">
        <v>46173.0</v>
      </c>
      <c r="C8546" s="1" t="s">
        <v>11</v>
      </c>
      <c r="D8546" s="3" t="s">
        <v>625</v>
      </c>
      <c r="E8546" s="4">
        <v>46168.0</v>
      </c>
      <c r="F8546" s="5">
        <v>12.0</v>
      </c>
      <c r="G8546" s="5">
        <v>1007.0</v>
      </c>
      <c r="H8546" s="5">
        <v>12086.0</v>
      </c>
      <c r="I8546" s="1" t="s">
        <v>21</v>
      </c>
      <c r="J8546" s="1" t="s">
        <v>12</v>
      </c>
      <c r="K8546" s="1" t="s">
        <v>13</v>
      </c>
      <c r="L8546" s="1" t="s">
        <v>5</v>
      </c>
      <c r="M8546" s="1" t="s">
        <v>23</v>
      </c>
      <c r="N8546" s="1" t="s">
        <v>1241</v>
      </c>
      <c r="O8546" s="6" t="s">
        <v>1241</v>
      </c>
    </row>
    <row r="8547">
      <c r="A8547" s="5">
        <v>1.2602224E7</v>
      </c>
      <c r="B8547" s="2">
        <v>46173.0</v>
      </c>
      <c r="C8547" s="1" t="s">
        <v>11</v>
      </c>
      <c r="D8547" s="3" t="s">
        <v>339</v>
      </c>
      <c r="E8547" s="4">
        <v>46168.0</v>
      </c>
      <c r="F8547" s="5">
        <v>6.0</v>
      </c>
      <c r="G8547" s="5">
        <v>981.0</v>
      </c>
      <c r="H8547" s="5">
        <v>5888.0</v>
      </c>
      <c r="I8547" s="1" t="s">
        <v>21</v>
      </c>
      <c r="J8547" s="1" t="s">
        <v>12</v>
      </c>
      <c r="K8547" s="1" t="s">
        <v>13</v>
      </c>
      <c r="L8547" s="1" t="s">
        <v>5</v>
      </c>
      <c r="M8547" s="1" t="s">
        <v>23</v>
      </c>
      <c r="N8547" s="1" t="s">
        <v>1241</v>
      </c>
      <c r="O8547" s="6" t="s">
        <v>1241</v>
      </c>
    </row>
    <row r="8548">
      <c r="A8548" s="5">
        <v>1.2602224E7</v>
      </c>
      <c r="B8548" s="2">
        <v>46173.0</v>
      </c>
      <c r="C8548" s="1" t="s">
        <v>11</v>
      </c>
      <c r="D8548" s="3" t="s">
        <v>926</v>
      </c>
      <c r="E8548" s="4">
        <v>46168.0</v>
      </c>
      <c r="F8548" s="5">
        <v>12.0</v>
      </c>
      <c r="G8548" s="5">
        <v>981.0</v>
      </c>
      <c r="H8548" s="5">
        <v>11775.0</v>
      </c>
      <c r="I8548" s="1" t="s">
        <v>21</v>
      </c>
      <c r="J8548" s="1" t="s">
        <v>12</v>
      </c>
      <c r="K8548" s="1" t="s">
        <v>13</v>
      </c>
      <c r="L8548" s="1" t="s">
        <v>5</v>
      </c>
      <c r="M8548" s="1" t="s">
        <v>23</v>
      </c>
      <c r="N8548" s="1" t="s">
        <v>1241</v>
      </c>
      <c r="O8548" s="6" t="s">
        <v>1241</v>
      </c>
    </row>
    <row r="8549">
      <c r="A8549" s="5">
        <v>1.2602225E7</v>
      </c>
      <c r="B8549" s="2">
        <v>46173.0</v>
      </c>
      <c r="C8549" s="1" t="s">
        <v>11</v>
      </c>
      <c r="D8549" s="3" t="s">
        <v>39</v>
      </c>
      <c r="E8549" s="4">
        <v>46168.0</v>
      </c>
      <c r="F8549" s="5">
        <v>12.0</v>
      </c>
      <c r="G8549" s="5">
        <v>981.0</v>
      </c>
      <c r="H8549" s="5">
        <v>11775.0</v>
      </c>
      <c r="I8549" s="1" t="s">
        <v>21</v>
      </c>
      <c r="J8549" s="1" t="s">
        <v>12</v>
      </c>
      <c r="K8549" s="1" t="s">
        <v>13</v>
      </c>
      <c r="L8549" s="1" t="s">
        <v>5</v>
      </c>
      <c r="M8549" s="1" t="s">
        <v>23</v>
      </c>
      <c r="N8549" s="1" t="s">
        <v>1241</v>
      </c>
      <c r="O8549" s="6" t="s">
        <v>1241</v>
      </c>
    </row>
    <row r="8550">
      <c r="A8550" s="5">
        <v>1.2602225E7</v>
      </c>
      <c r="B8550" s="2">
        <v>46173.0</v>
      </c>
      <c r="C8550" s="1" t="s">
        <v>11</v>
      </c>
      <c r="D8550" s="3" t="s">
        <v>324</v>
      </c>
      <c r="E8550" s="4">
        <v>46168.0</v>
      </c>
      <c r="F8550" s="5">
        <v>18.0</v>
      </c>
      <c r="G8550" s="5">
        <v>925.0</v>
      </c>
      <c r="H8550" s="5">
        <v>16659.0</v>
      </c>
      <c r="I8550" s="1" t="s">
        <v>21</v>
      </c>
      <c r="J8550" s="1" t="s">
        <v>12</v>
      </c>
      <c r="K8550" s="1" t="s">
        <v>13</v>
      </c>
      <c r="L8550" s="1" t="s">
        <v>5</v>
      </c>
      <c r="M8550" s="1" t="s">
        <v>23</v>
      </c>
      <c r="N8550" s="1" t="s">
        <v>1241</v>
      </c>
      <c r="O8550" s="6" t="s">
        <v>1241</v>
      </c>
    </row>
    <row r="8551">
      <c r="A8551" s="5">
        <v>1.2602225E7</v>
      </c>
      <c r="B8551" s="2">
        <v>46173.0</v>
      </c>
      <c r="C8551" s="1" t="s">
        <v>11</v>
      </c>
      <c r="D8551" s="3" t="s">
        <v>634</v>
      </c>
      <c r="E8551" s="4">
        <v>46168.0</v>
      </c>
      <c r="F8551" s="5">
        <v>6.0</v>
      </c>
      <c r="G8551" s="5">
        <v>901.0</v>
      </c>
      <c r="H8551" s="5">
        <v>5410.0</v>
      </c>
      <c r="I8551" s="1" t="s">
        <v>21</v>
      </c>
      <c r="J8551" s="1" t="s">
        <v>12</v>
      </c>
      <c r="K8551" s="1" t="s">
        <v>13</v>
      </c>
      <c r="L8551" s="1" t="s">
        <v>5</v>
      </c>
      <c r="M8551" s="1" t="s">
        <v>23</v>
      </c>
      <c r="N8551" s="1" t="s">
        <v>1241</v>
      </c>
      <c r="O8551" s="6" t="s">
        <v>1241</v>
      </c>
    </row>
    <row r="8552">
      <c r="A8552" s="5">
        <v>1.2602226E7</v>
      </c>
      <c r="B8552" s="2">
        <v>46173.0</v>
      </c>
      <c r="C8552" s="1" t="s">
        <v>11</v>
      </c>
      <c r="D8552" s="3" t="s">
        <v>901</v>
      </c>
      <c r="E8552" s="4">
        <v>46168.0</v>
      </c>
      <c r="F8552" s="5">
        <v>33.0</v>
      </c>
      <c r="G8552" s="5">
        <v>239.0</v>
      </c>
      <c r="H8552" s="5">
        <v>7889.0</v>
      </c>
      <c r="I8552" s="1" t="s">
        <v>21</v>
      </c>
      <c r="J8552" s="1" t="s">
        <v>12</v>
      </c>
      <c r="K8552" s="1" t="s">
        <v>13</v>
      </c>
      <c r="L8552" s="1" t="s">
        <v>5</v>
      </c>
      <c r="M8552" s="1" t="s">
        <v>23</v>
      </c>
      <c r="N8552" s="1" t="s">
        <v>1241</v>
      </c>
      <c r="O8552" s="6" t="s">
        <v>1241</v>
      </c>
    </row>
    <row r="8553">
      <c r="A8553" s="5">
        <v>1.2602226E7</v>
      </c>
      <c r="B8553" s="2">
        <v>46173.0</v>
      </c>
      <c r="C8553" s="1" t="s">
        <v>11</v>
      </c>
      <c r="D8553" s="3" t="s">
        <v>897</v>
      </c>
      <c r="E8553" s="4">
        <v>46168.0</v>
      </c>
      <c r="F8553" s="5">
        <v>26.0</v>
      </c>
      <c r="G8553" s="5">
        <v>389.0</v>
      </c>
      <c r="H8553" s="5">
        <v>10110.0</v>
      </c>
      <c r="I8553" s="1" t="s">
        <v>21</v>
      </c>
      <c r="J8553" s="1" t="s">
        <v>12</v>
      </c>
      <c r="K8553" s="1" t="s">
        <v>13</v>
      </c>
      <c r="L8553" s="1" t="s">
        <v>5</v>
      </c>
      <c r="M8553" s="1" t="s">
        <v>23</v>
      </c>
      <c r="N8553" s="1" t="s">
        <v>1241</v>
      </c>
      <c r="O8553" s="6" t="s">
        <v>1241</v>
      </c>
    </row>
    <row r="8554">
      <c r="A8554" s="5">
        <v>1.2602226E7</v>
      </c>
      <c r="B8554" s="2">
        <v>46173.0</v>
      </c>
      <c r="C8554" s="1" t="s">
        <v>11</v>
      </c>
      <c r="D8554" s="3" t="s">
        <v>890</v>
      </c>
      <c r="E8554" s="4">
        <v>46168.0</v>
      </c>
      <c r="F8554" s="5">
        <v>26.0</v>
      </c>
      <c r="G8554" s="5">
        <v>389.0</v>
      </c>
      <c r="H8554" s="5">
        <v>10110.0</v>
      </c>
      <c r="I8554" s="1" t="s">
        <v>21</v>
      </c>
      <c r="J8554" s="1" t="s">
        <v>12</v>
      </c>
      <c r="K8554" s="1" t="s">
        <v>13</v>
      </c>
      <c r="L8554" s="1" t="s">
        <v>5</v>
      </c>
      <c r="M8554" s="1" t="s">
        <v>23</v>
      </c>
      <c r="N8554" s="1" t="s">
        <v>1241</v>
      </c>
      <c r="O8554" s="6" t="s">
        <v>1241</v>
      </c>
    </row>
    <row r="8555">
      <c r="A8555" s="5">
        <v>1.2602227E7</v>
      </c>
      <c r="B8555" s="2">
        <v>46173.0</v>
      </c>
      <c r="C8555" s="1" t="s">
        <v>11</v>
      </c>
      <c r="D8555" s="3" t="s">
        <v>325</v>
      </c>
      <c r="E8555" s="4">
        <v>46168.0</v>
      </c>
      <c r="F8555" s="5">
        <v>15.0</v>
      </c>
      <c r="G8555" s="5">
        <v>836.0</v>
      </c>
      <c r="H8555" s="5">
        <v>12544.0</v>
      </c>
      <c r="I8555" s="1" t="s">
        <v>21</v>
      </c>
      <c r="J8555" s="1" t="s">
        <v>12</v>
      </c>
      <c r="K8555" s="1" t="s">
        <v>13</v>
      </c>
      <c r="L8555" s="1" t="s">
        <v>5</v>
      </c>
      <c r="M8555" s="1" t="s">
        <v>23</v>
      </c>
      <c r="N8555" s="1" t="s">
        <v>1241</v>
      </c>
      <c r="O8555" s="6" t="s">
        <v>1241</v>
      </c>
    </row>
    <row r="8556">
      <c r="A8556" s="5">
        <v>1.2602227E7</v>
      </c>
      <c r="B8556" s="2">
        <v>46173.0</v>
      </c>
      <c r="C8556" s="1" t="s">
        <v>11</v>
      </c>
      <c r="D8556" s="3" t="s">
        <v>628</v>
      </c>
      <c r="E8556" s="4">
        <v>46168.0</v>
      </c>
      <c r="F8556" s="5">
        <v>60.0</v>
      </c>
      <c r="G8556" s="5">
        <v>227.0</v>
      </c>
      <c r="H8556" s="5">
        <v>13595.0</v>
      </c>
      <c r="I8556" s="1" t="s">
        <v>21</v>
      </c>
      <c r="J8556" s="1" t="s">
        <v>12</v>
      </c>
      <c r="K8556" s="1" t="s">
        <v>13</v>
      </c>
      <c r="L8556" s="1" t="s">
        <v>5</v>
      </c>
      <c r="M8556" s="1" t="s">
        <v>23</v>
      </c>
      <c r="N8556" s="1" t="s">
        <v>1241</v>
      </c>
      <c r="O8556" s="6" t="s">
        <v>1241</v>
      </c>
    </row>
    <row r="8557">
      <c r="A8557" s="5">
        <v>1.2602227E7</v>
      </c>
      <c r="B8557" s="2">
        <v>46173.0</v>
      </c>
      <c r="C8557" s="1" t="s">
        <v>11</v>
      </c>
      <c r="D8557" s="3" t="s">
        <v>259</v>
      </c>
      <c r="E8557" s="4">
        <v>46168.0</v>
      </c>
      <c r="F8557" s="5">
        <v>60.0</v>
      </c>
      <c r="G8557" s="5">
        <v>180.0</v>
      </c>
      <c r="H8557" s="5">
        <v>10830.0</v>
      </c>
      <c r="I8557" s="1" t="s">
        <v>21</v>
      </c>
      <c r="J8557" s="1" t="s">
        <v>12</v>
      </c>
      <c r="K8557" s="1" t="s">
        <v>13</v>
      </c>
      <c r="L8557" s="1" t="s">
        <v>5</v>
      </c>
      <c r="M8557" s="1" t="s">
        <v>23</v>
      </c>
      <c r="N8557" s="1" t="s">
        <v>1241</v>
      </c>
      <c r="O8557" s="6" t="s">
        <v>1241</v>
      </c>
    </row>
    <row r="8558">
      <c r="A8558" s="5">
        <v>1.2602227E7</v>
      </c>
      <c r="B8558" s="2">
        <v>46173.0</v>
      </c>
      <c r="C8558" s="1" t="s">
        <v>11</v>
      </c>
      <c r="D8558" s="3" t="s">
        <v>40</v>
      </c>
      <c r="E8558" s="4">
        <v>46168.0</v>
      </c>
      <c r="F8558" s="5">
        <v>26.0</v>
      </c>
      <c r="G8558" s="5">
        <v>367.0</v>
      </c>
      <c r="H8558" s="5">
        <v>9536.0</v>
      </c>
      <c r="I8558" s="1" t="s">
        <v>21</v>
      </c>
      <c r="J8558" s="1" t="s">
        <v>12</v>
      </c>
      <c r="K8558" s="1" t="s">
        <v>13</v>
      </c>
      <c r="L8558" s="1" t="s">
        <v>5</v>
      </c>
      <c r="M8558" s="1" t="s">
        <v>23</v>
      </c>
      <c r="N8558" s="1" t="s">
        <v>1241</v>
      </c>
      <c r="O8558" s="6" t="s">
        <v>1241</v>
      </c>
    </row>
    <row r="8559">
      <c r="A8559" s="5">
        <v>1.2602274E7</v>
      </c>
      <c r="B8559" s="2">
        <v>46173.0</v>
      </c>
      <c r="C8559" s="1" t="s">
        <v>664</v>
      </c>
      <c r="D8559" s="7">
        <v>5395.0</v>
      </c>
      <c r="E8559" s="4">
        <v>46168.0</v>
      </c>
      <c r="F8559" s="5">
        <v>12.0</v>
      </c>
      <c r="G8559" s="5">
        <v>538.0</v>
      </c>
      <c r="H8559" s="5">
        <v>6330.0</v>
      </c>
      <c r="I8559" s="1" t="s">
        <v>61</v>
      </c>
      <c r="J8559" s="1" t="s">
        <v>221</v>
      </c>
      <c r="K8559" s="1" t="s">
        <v>111</v>
      </c>
      <c r="L8559" s="1" t="s">
        <v>5</v>
      </c>
      <c r="M8559" s="1" t="s">
        <v>29</v>
      </c>
      <c r="N8559" s="1" t="s">
        <v>1241</v>
      </c>
      <c r="O8559" s="6" t="s">
        <v>1241</v>
      </c>
    </row>
    <row r="8560">
      <c r="A8560" s="5">
        <v>1.2602274E7</v>
      </c>
      <c r="B8560" s="2">
        <v>46173.0</v>
      </c>
      <c r="C8560" s="1" t="s">
        <v>664</v>
      </c>
      <c r="D8560" s="7">
        <v>5206.0</v>
      </c>
      <c r="E8560" s="4">
        <v>46168.0</v>
      </c>
      <c r="F8560" s="5">
        <v>20.0</v>
      </c>
      <c r="G8560" s="5">
        <v>492.0</v>
      </c>
      <c r="H8560" s="5">
        <v>9648.0</v>
      </c>
      <c r="I8560" s="1" t="s">
        <v>61</v>
      </c>
      <c r="J8560" s="1" t="s">
        <v>221</v>
      </c>
      <c r="K8560" s="1" t="s">
        <v>111</v>
      </c>
      <c r="L8560" s="1" t="s">
        <v>5</v>
      </c>
      <c r="M8560" s="1" t="s">
        <v>29</v>
      </c>
      <c r="N8560" s="1" t="s">
        <v>1241</v>
      </c>
      <c r="O8560" s="6" t="s">
        <v>1241</v>
      </c>
    </row>
    <row r="8561">
      <c r="A8561" s="5">
        <v>1.2602274E7</v>
      </c>
      <c r="B8561" s="2">
        <v>46173.0</v>
      </c>
      <c r="C8561" s="1" t="s">
        <v>664</v>
      </c>
      <c r="D8561" s="7">
        <v>5298.0</v>
      </c>
      <c r="E8561" s="4">
        <v>46168.0</v>
      </c>
      <c r="F8561" s="5">
        <v>6.0</v>
      </c>
      <c r="G8561" s="5">
        <v>989.0</v>
      </c>
      <c r="H8561" s="5">
        <v>5816.0</v>
      </c>
      <c r="I8561" s="1" t="s">
        <v>61</v>
      </c>
      <c r="J8561" s="1" t="s">
        <v>221</v>
      </c>
      <c r="K8561" s="1" t="s">
        <v>111</v>
      </c>
      <c r="L8561" s="1" t="s">
        <v>5</v>
      </c>
      <c r="M8561" s="1" t="s">
        <v>29</v>
      </c>
      <c r="N8561" s="1" t="s">
        <v>1241</v>
      </c>
      <c r="O8561" s="6" t="s">
        <v>1241</v>
      </c>
    </row>
    <row r="8562">
      <c r="A8562" s="5">
        <v>1.2602274E7</v>
      </c>
      <c r="B8562" s="2">
        <v>46173.0</v>
      </c>
      <c r="C8562" s="1" t="s">
        <v>664</v>
      </c>
      <c r="D8562" s="7">
        <v>6810.0</v>
      </c>
      <c r="E8562" s="4">
        <v>46168.0</v>
      </c>
      <c r="F8562" s="5">
        <v>20.0</v>
      </c>
      <c r="G8562" s="5">
        <v>469.0</v>
      </c>
      <c r="H8562" s="5">
        <v>9197.0</v>
      </c>
      <c r="I8562" s="1" t="s">
        <v>61</v>
      </c>
      <c r="J8562" s="1" t="s">
        <v>221</v>
      </c>
      <c r="K8562" s="1" t="s">
        <v>111</v>
      </c>
      <c r="L8562" s="1" t="s">
        <v>5</v>
      </c>
      <c r="M8562" s="1" t="s">
        <v>29</v>
      </c>
      <c r="N8562" s="1" t="s">
        <v>1241</v>
      </c>
      <c r="O8562" s="6" t="s">
        <v>1241</v>
      </c>
    </row>
    <row r="8563">
      <c r="A8563" s="5">
        <v>1.2602274E7</v>
      </c>
      <c r="B8563" s="2">
        <v>46173.0</v>
      </c>
      <c r="C8563" s="1" t="s">
        <v>664</v>
      </c>
      <c r="D8563" s="7">
        <v>6808.0</v>
      </c>
      <c r="E8563" s="4">
        <v>46168.0</v>
      </c>
      <c r="F8563" s="5">
        <v>10.0</v>
      </c>
      <c r="G8563" s="5">
        <v>731.0</v>
      </c>
      <c r="H8563" s="5">
        <v>7169.0</v>
      </c>
      <c r="I8563" s="1" t="s">
        <v>61</v>
      </c>
      <c r="J8563" s="1" t="s">
        <v>221</v>
      </c>
      <c r="K8563" s="1" t="s">
        <v>111</v>
      </c>
      <c r="L8563" s="1" t="s">
        <v>5</v>
      </c>
      <c r="M8563" s="1" t="s">
        <v>29</v>
      </c>
      <c r="N8563" s="1" t="s">
        <v>1241</v>
      </c>
      <c r="O8563" s="6" t="s">
        <v>1241</v>
      </c>
    </row>
    <row r="8564">
      <c r="A8564" s="5">
        <v>1.2602274E7</v>
      </c>
      <c r="B8564" s="2">
        <v>46173.0</v>
      </c>
      <c r="C8564" s="1" t="s">
        <v>664</v>
      </c>
      <c r="D8564" s="7">
        <v>5295.0</v>
      </c>
      <c r="E8564" s="4">
        <v>46168.0</v>
      </c>
      <c r="F8564" s="5">
        <v>12.0</v>
      </c>
      <c r="G8564" s="5">
        <v>538.0</v>
      </c>
      <c r="H8564" s="5">
        <v>6330.0</v>
      </c>
      <c r="I8564" s="1" t="s">
        <v>61</v>
      </c>
      <c r="J8564" s="1" t="s">
        <v>221</v>
      </c>
      <c r="K8564" s="1" t="s">
        <v>111</v>
      </c>
      <c r="L8564" s="1" t="s">
        <v>5</v>
      </c>
      <c r="M8564" s="1" t="s">
        <v>29</v>
      </c>
      <c r="N8564" s="1" t="s">
        <v>1241</v>
      </c>
      <c r="O8564" s="6" t="s">
        <v>1241</v>
      </c>
    </row>
    <row r="8565">
      <c r="A8565" s="5">
        <v>1.2602274E7</v>
      </c>
      <c r="B8565" s="2">
        <v>46173.0</v>
      </c>
      <c r="C8565" s="1" t="s">
        <v>664</v>
      </c>
      <c r="D8565" s="7">
        <v>5306.0</v>
      </c>
      <c r="E8565" s="4">
        <v>46168.0</v>
      </c>
      <c r="F8565" s="5">
        <v>20.0</v>
      </c>
      <c r="G8565" s="5">
        <v>478.0</v>
      </c>
      <c r="H8565" s="5">
        <v>9378.0</v>
      </c>
      <c r="I8565" s="1" t="s">
        <v>61</v>
      </c>
      <c r="J8565" s="1" t="s">
        <v>221</v>
      </c>
      <c r="K8565" s="1" t="s">
        <v>111</v>
      </c>
      <c r="L8565" s="1" t="s">
        <v>5</v>
      </c>
      <c r="M8565" s="1" t="s">
        <v>29</v>
      </c>
      <c r="N8565" s="1" t="s">
        <v>1241</v>
      </c>
      <c r="O8565" s="6" t="s">
        <v>1241</v>
      </c>
    </row>
    <row r="8566">
      <c r="A8566" s="5">
        <v>1.2602274E7</v>
      </c>
      <c r="B8566" s="2">
        <v>46173.0</v>
      </c>
      <c r="C8566" s="1" t="s">
        <v>664</v>
      </c>
      <c r="D8566" s="7">
        <v>5318.0</v>
      </c>
      <c r="E8566" s="4">
        <v>46168.0</v>
      </c>
      <c r="F8566" s="5">
        <v>10.0</v>
      </c>
      <c r="G8566" s="5">
        <v>575.0</v>
      </c>
      <c r="H8566" s="5">
        <v>5636.0</v>
      </c>
      <c r="I8566" s="1" t="s">
        <v>61</v>
      </c>
      <c r="J8566" s="1" t="s">
        <v>221</v>
      </c>
      <c r="K8566" s="1" t="s">
        <v>111</v>
      </c>
      <c r="L8566" s="1" t="s">
        <v>5</v>
      </c>
      <c r="M8566" s="1" t="s">
        <v>29</v>
      </c>
      <c r="N8566" s="1" t="s">
        <v>1241</v>
      </c>
      <c r="O8566" s="6" t="s">
        <v>1241</v>
      </c>
    </row>
    <row r="8567">
      <c r="A8567" s="5">
        <v>1.2602274E7</v>
      </c>
      <c r="B8567" s="2">
        <v>46173.0</v>
      </c>
      <c r="C8567" s="1" t="s">
        <v>664</v>
      </c>
      <c r="D8567" s="7">
        <v>5320.0</v>
      </c>
      <c r="E8567" s="4">
        <v>46168.0</v>
      </c>
      <c r="F8567" s="5">
        <v>15.0</v>
      </c>
      <c r="G8567" s="5">
        <v>593.0</v>
      </c>
      <c r="H8567" s="5">
        <v>8724.0</v>
      </c>
      <c r="I8567" s="1" t="s">
        <v>61</v>
      </c>
      <c r="J8567" s="1" t="s">
        <v>221</v>
      </c>
      <c r="K8567" s="1" t="s">
        <v>111</v>
      </c>
      <c r="L8567" s="1" t="s">
        <v>5</v>
      </c>
      <c r="M8567" s="1" t="s">
        <v>29</v>
      </c>
      <c r="N8567" s="1" t="s">
        <v>1241</v>
      </c>
      <c r="O8567" s="6" t="s">
        <v>1241</v>
      </c>
    </row>
    <row r="8568">
      <c r="A8568" s="5">
        <v>1.2602274E7</v>
      </c>
      <c r="B8568" s="2">
        <v>46173.0</v>
      </c>
      <c r="C8568" s="1" t="s">
        <v>664</v>
      </c>
      <c r="D8568" s="7">
        <v>5210.0</v>
      </c>
      <c r="E8568" s="4">
        <v>46168.0</v>
      </c>
      <c r="F8568" s="5">
        <v>40.0</v>
      </c>
      <c r="G8568" s="5">
        <v>377.0</v>
      </c>
      <c r="H8568" s="5">
        <v>14787.0</v>
      </c>
      <c r="I8568" s="1" t="s">
        <v>61</v>
      </c>
      <c r="J8568" s="1" t="s">
        <v>221</v>
      </c>
      <c r="K8568" s="1" t="s">
        <v>111</v>
      </c>
      <c r="L8568" s="1" t="s">
        <v>5</v>
      </c>
      <c r="M8568" s="1" t="s">
        <v>29</v>
      </c>
      <c r="N8568" s="1" t="s">
        <v>1241</v>
      </c>
      <c r="O8568" s="6" t="s">
        <v>1241</v>
      </c>
    </row>
    <row r="8569">
      <c r="A8569" s="5">
        <v>1.2602274E7</v>
      </c>
      <c r="B8569" s="2">
        <v>46173.0</v>
      </c>
      <c r="C8569" s="1" t="s">
        <v>664</v>
      </c>
      <c r="D8569" s="7">
        <v>5308.0</v>
      </c>
      <c r="E8569" s="4">
        <v>46168.0</v>
      </c>
      <c r="F8569" s="5">
        <v>30.0</v>
      </c>
      <c r="G8569" s="5">
        <v>593.0</v>
      </c>
      <c r="H8569" s="5">
        <v>17447.0</v>
      </c>
      <c r="I8569" s="1" t="s">
        <v>61</v>
      </c>
      <c r="J8569" s="1" t="s">
        <v>221</v>
      </c>
      <c r="K8569" s="1" t="s">
        <v>111</v>
      </c>
      <c r="L8569" s="1" t="s">
        <v>5</v>
      </c>
      <c r="M8569" s="1" t="s">
        <v>29</v>
      </c>
      <c r="N8569" s="1" t="s">
        <v>1241</v>
      </c>
      <c r="O8569" s="6" t="s">
        <v>1241</v>
      </c>
    </row>
    <row r="8570">
      <c r="A8570" s="5">
        <v>1.2602275E7</v>
      </c>
      <c r="B8570" s="2">
        <v>46173.0</v>
      </c>
      <c r="C8570" s="1" t="s">
        <v>664</v>
      </c>
      <c r="D8570" s="7">
        <v>5314.0</v>
      </c>
      <c r="E8570" s="4">
        <v>46168.0</v>
      </c>
      <c r="F8570" s="5">
        <v>12.0</v>
      </c>
      <c r="G8570" s="5">
        <v>865.0</v>
      </c>
      <c r="H8570" s="5">
        <v>10171.0</v>
      </c>
      <c r="I8570" s="1" t="s">
        <v>61</v>
      </c>
      <c r="J8570" s="1" t="s">
        <v>221</v>
      </c>
      <c r="K8570" s="1" t="s">
        <v>111</v>
      </c>
      <c r="L8570" s="1" t="s">
        <v>5</v>
      </c>
      <c r="M8570" s="1" t="s">
        <v>29</v>
      </c>
      <c r="N8570" s="1" t="s">
        <v>1241</v>
      </c>
      <c r="O8570" s="6" t="s">
        <v>1241</v>
      </c>
    </row>
    <row r="8571">
      <c r="A8571" s="5">
        <v>1.2602275E7</v>
      </c>
      <c r="B8571" s="2">
        <v>46173.0</v>
      </c>
      <c r="C8571" s="1" t="s">
        <v>664</v>
      </c>
      <c r="D8571" s="7">
        <v>6805.0</v>
      </c>
      <c r="E8571" s="4">
        <v>46168.0</v>
      </c>
      <c r="F8571" s="5">
        <v>5.0</v>
      </c>
      <c r="G8571" s="5">
        <v>731.0</v>
      </c>
      <c r="H8571" s="5">
        <v>3585.0</v>
      </c>
      <c r="I8571" s="1" t="s">
        <v>61</v>
      </c>
      <c r="J8571" s="1" t="s">
        <v>221</v>
      </c>
      <c r="K8571" s="1" t="s">
        <v>111</v>
      </c>
      <c r="L8571" s="1" t="s">
        <v>5</v>
      </c>
      <c r="M8571" s="1" t="s">
        <v>29</v>
      </c>
      <c r="N8571" s="1" t="s">
        <v>1241</v>
      </c>
      <c r="O8571" s="6" t="s">
        <v>1241</v>
      </c>
    </row>
    <row r="8572">
      <c r="A8572" s="5">
        <v>1.2602275E7</v>
      </c>
      <c r="B8572" s="2">
        <v>46173.0</v>
      </c>
      <c r="C8572" s="1" t="s">
        <v>664</v>
      </c>
      <c r="D8572" s="7">
        <v>5214.0</v>
      </c>
      <c r="E8572" s="4">
        <v>46168.0</v>
      </c>
      <c r="F8572" s="5">
        <v>12.0</v>
      </c>
      <c r="G8572" s="5">
        <v>869.0</v>
      </c>
      <c r="H8572" s="5">
        <v>10225.0</v>
      </c>
      <c r="I8572" s="1" t="s">
        <v>61</v>
      </c>
      <c r="J8572" s="1" t="s">
        <v>221</v>
      </c>
      <c r="K8572" s="1" t="s">
        <v>111</v>
      </c>
      <c r="L8572" s="1" t="s">
        <v>5</v>
      </c>
      <c r="M8572" s="1" t="s">
        <v>29</v>
      </c>
      <c r="N8572" s="1" t="s">
        <v>1241</v>
      </c>
      <c r="O8572" s="6" t="s">
        <v>1241</v>
      </c>
    </row>
    <row r="8573">
      <c r="A8573" s="5">
        <v>1.2602275E7</v>
      </c>
      <c r="B8573" s="2">
        <v>46173.0</v>
      </c>
      <c r="C8573" s="1" t="s">
        <v>664</v>
      </c>
      <c r="D8573" s="7">
        <v>5311.0</v>
      </c>
      <c r="E8573" s="4">
        <v>46168.0</v>
      </c>
      <c r="F8573" s="5">
        <v>4.0</v>
      </c>
      <c r="G8573" s="5">
        <v>708.0</v>
      </c>
      <c r="H8573" s="5">
        <v>2778.0</v>
      </c>
      <c r="I8573" s="1" t="s">
        <v>61</v>
      </c>
      <c r="J8573" s="1" t="s">
        <v>221</v>
      </c>
      <c r="K8573" s="1" t="s">
        <v>111</v>
      </c>
      <c r="L8573" s="1" t="s">
        <v>5</v>
      </c>
      <c r="M8573" s="1" t="s">
        <v>29</v>
      </c>
      <c r="N8573" s="1" t="s">
        <v>1241</v>
      </c>
      <c r="O8573" s="6" t="s">
        <v>1241</v>
      </c>
    </row>
    <row r="8574">
      <c r="A8574" s="5">
        <v>1.2602276E7</v>
      </c>
      <c r="B8574" s="2">
        <v>46173.0</v>
      </c>
      <c r="C8574" s="1" t="s">
        <v>664</v>
      </c>
      <c r="D8574" s="7">
        <v>5251.0</v>
      </c>
      <c r="E8574" s="4">
        <v>46168.0</v>
      </c>
      <c r="F8574" s="5">
        <v>3.0</v>
      </c>
      <c r="G8574" s="5">
        <v>1559.0</v>
      </c>
      <c r="H8574" s="5">
        <v>4585.0</v>
      </c>
      <c r="I8574" s="1" t="s">
        <v>61</v>
      </c>
      <c r="J8574" s="1" t="s">
        <v>221</v>
      </c>
      <c r="K8574" s="1" t="s">
        <v>111</v>
      </c>
      <c r="L8574" s="1" t="s">
        <v>5</v>
      </c>
      <c r="M8574" s="1" t="s">
        <v>29</v>
      </c>
      <c r="N8574" s="1" t="s">
        <v>1241</v>
      </c>
      <c r="O8574" s="6" t="s">
        <v>1241</v>
      </c>
    </row>
    <row r="8575">
      <c r="A8575" s="5">
        <v>1.2602276E7</v>
      </c>
      <c r="B8575" s="2">
        <v>46173.0</v>
      </c>
      <c r="C8575" s="1" t="s">
        <v>664</v>
      </c>
      <c r="D8575" s="7">
        <v>5355.0</v>
      </c>
      <c r="E8575" s="4">
        <v>46168.0</v>
      </c>
      <c r="F8575" s="5">
        <v>2.0</v>
      </c>
      <c r="G8575" s="5">
        <v>1647.0</v>
      </c>
      <c r="H8575" s="5">
        <v>3228.0</v>
      </c>
      <c r="I8575" s="1" t="s">
        <v>61</v>
      </c>
      <c r="J8575" s="1" t="s">
        <v>221</v>
      </c>
      <c r="K8575" s="1" t="s">
        <v>111</v>
      </c>
      <c r="L8575" s="1" t="s">
        <v>5</v>
      </c>
      <c r="M8575" s="1" t="s">
        <v>29</v>
      </c>
      <c r="N8575" s="1" t="s">
        <v>1241</v>
      </c>
      <c r="O8575" s="6" t="s">
        <v>1241</v>
      </c>
    </row>
    <row r="8576">
      <c r="A8576" s="5">
        <v>1.2602276E7</v>
      </c>
      <c r="B8576" s="2">
        <v>46173.0</v>
      </c>
      <c r="C8576" s="1" t="s">
        <v>664</v>
      </c>
      <c r="D8576" s="7">
        <v>8155.0</v>
      </c>
      <c r="E8576" s="4">
        <v>46168.0</v>
      </c>
      <c r="F8576" s="5">
        <v>2.0</v>
      </c>
      <c r="G8576" s="5">
        <v>2751.0</v>
      </c>
      <c r="H8576" s="5">
        <v>5392.0</v>
      </c>
      <c r="I8576" s="1" t="s">
        <v>61</v>
      </c>
      <c r="J8576" s="1" t="s">
        <v>221</v>
      </c>
      <c r="K8576" s="1" t="s">
        <v>111</v>
      </c>
      <c r="L8576" s="1" t="s">
        <v>5</v>
      </c>
      <c r="M8576" s="1" t="s">
        <v>29</v>
      </c>
      <c r="N8576" s="1" t="s">
        <v>1241</v>
      </c>
      <c r="O8576" s="6" t="s">
        <v>1241</v>
      </c>
    </row>
    <row r="8577">
      <c r="A8577" s="5">
        <v>1.2602277E7</v>
      </c>
      <c r="B8577" s="2">
        <v>46173.0</v>
      </c>
      <c r="C8577" s="1" t="s">
        <v>664</v>
      </c>
      <c r="D8577" s="3" t="s">
        <v>622</v>
      </c>
      <c r="E8577" s="4">
        <v>46168.0</v>
      </c>
      <c r="F8577" s="5">
        <v>10.0</v>
      </c>
      <c r="G8577" s="5">
        <v>902.0</v>
      </c>
      <c r="H8577" s="5">
        <v>8837.0</v>
      </c>
      <c r="I8577" s="1" t="s">
        <v>61</v>
      </c>
      <c r="J8577" s="1" t="s">
        <v>221</v>
      </c>
      <c r="K8577" s="1" t="s">
        <v>111</v>
      </c>
      <c r="L8577" s="1" t="s">
        <v>5</v>
      </c>
      <c r="M8577" s="1" t="s">
        <v>29</v>
      </c>
      <c r="N8577" s="1" t="s">
        <v>1241</v>
      </c>
      <c r="O8577" s="6" t="s">
        <v>1241</v>
      </c>
    </row>
    <row r="8578">
      <c r="A8578" s="5">
        <v>1.2602277E7</v>
      </c>
      <c r="B8578" s="2">
        <v>46173.0</v>
      </c>
      <c r="C8578" s="1" t="s">
        <v>664</v>
      </c>
      <c r="D8578" s="3" t="s">
        <v>677</v>
      </c>
      <c r="E8578" s="4">
        <v>46168.0</v>
      </c>
      <c r="F8578" s="5">
        <v>10.0</v>
      </c>
      <c r="G8578" s="5">
        <v>1693.0</v>
      </c>
      <c r="H8578" s="5">
        <v>16591.0</v>
      </c>
      <c r="I8578" s="1" t="s">
        <v>61</v>
      </c>
      <c r="J8578" s="1" t="s">
        <v>221</v>
      </c>
      <c r="K8578" s="1" t="s">
        <v>111</v>
      </c>
      <c r="L8578" s="1" t="s">
        <v>5</v>
      </c>
      <c r="M8578" s="1" t="s">
        <v>29</v>
      </c>
      <c r="N8578" s="1" t="s">
        <v>1241</v>
      </c>
      <c r="O8578" s="6" t="s">
        <v>1241</v>
      </c>
    </row>
    <row r="8579">
      <c r="A8579" s="5">
        <v>1.2602277E7</v>
      </c>
      <c r="B8579" s="2">
        <v>46173.0</v>
      </c>
      <c r="C8579" s="1" t="s">
        <v>664</v>
      </c>
      <c r="D8579" s="3" t="s">
        <v>617</v>
      </c>
      <c r="E8579" s="4">
        <v>46168.0</v>
      </c>
      <c r="F8579" s="5">
        <v>6.0</v>
      </c>
      <c r="G8579" s="5">
        <v>902.0</v>
      </c>
      <c r="H8579" s="5">
        <v>5303.0</v>
      </c>
      <c r="I8579" s="1" t="s">
        <v>61</v>
      </c>
      <c r="J8579" s="1" t="s">
        <v>221</v>
      </c>
      <c r="K8579" s="1" t="s">
        <v>111</v>
      </c>
      <c r="L8579" s="1" t="s">
        <v>5</v>
      </c>
      <c r="M8579" s="1" t="s">
        <v>29</v>
      </c>
      <c r="N8579" s="1" t="s">
        <v>1241</v>
      </c>
      <c r="O8579" s="6" t="s">
        <v>1241</v>
      </c>
    </row>
    <row r="8580">
      <c r="A8580" s="5">
        <v>1.2602278E7</v>
      </c>
      <c r="B8580" s="2">
        <v>46173.0</v>
      </c>
      <c r="C8580" s="1" t="s">
        <v>664</v>
      </c>
      <c r="D8580" s="7">
        <v>8110.0</v>
      </c>
      <c r="E8580" s="4">
        <v>46168.0</v>
      </c>
      <c r="F8580" s="5">
        <v>12.0</v>
      </c>
      <c r="G8580" s="5">
        <v>819.0</v>
      </c>
      <c r="H8580" s="5">
        <v>9630.0</v>
      </c>
      <c r="I8580" s="1" t="s">
        <v>61</v>
      </c>
      <c r="J8580" s="1" t="s">
        <v>221</v>
      </c>
      <c r="K8580" s="1" t="s">
        <v>111</v>
      </c>
      <c r="L8580" s="1" t="s">
        <v>5</v>
      </c>
      <c r="M8580" s="1" t="s">
        <v>29</v>
      </c>
      <c r="N8580" s="1" t="s">
        <v>1241</v>
      </c>
      <c r="O8580" s="6" t="s">
        <v>1241</v>
      </c>
    </row>
    <row r="8581">
      <c r="A8581" s="5">
        <v>1.2602278E7</v>
      </c>
      <c r="B8581" s="2">
        <v>46173.0</v>
      </c>
      <c r="C8581" s="1" t="s">
        <v>664</v>
      </c>
      <c r="D8581" s="7">
        <v>8108.0</v>
      </c>
      <c r="E8581" s="4">
        <v>46168.0</v>
      </c>
      <c r="F8581" s="5">
        <v>8.0</v>
      </c>
      <c r="G8581" s="5">
        <v>1053.0</v>
      </c>
      <c r="H8581" s="5">
        <v>8260.0</v>
      </c>
      <c r="I8581" s="1" t="s">
        <v>61</v>
      </c>
      <c r="J8581" s="1" t="s">
        <v>221</v>
      </c>
      <c r="K8581" s="1" t="s">
        <v>111</v>
      </c>
      <c r="L8581" s="1" t="s">
        <v>5</v>
      </c>
      <c r="M8581" s="1" t="s">
        <v>29</v>
      </c>
      <c r="N8581" s="1" t="s">
        <v>1241</v>
      </c>
      <c r="O8581" s="6" t="s">
        <v>1241</v>
      </c>
    </row>
    <row r="8582">
      <c r="A8582" s="5">
        <v>1.2602279E7</v>
      </c>
      <c r="B8582" s="2">
        <v>46173.0</v>
      </c>
      <c r="C8582" s="1" t="s">
        <v>664</v>
      </c>
      <c r="D8582" s="3" t="s">
        <v>820</v>
      </c>
      <c r="E8582" s="4">
        <v>46168.0</v>
      </c>
      <c r="F8582" s="5">
        <v>12.0</v>
      </c>
      <c r="G8582" s="5">
        <v>419.0</v>
      </c>
      <c r="H8582" s="5">
        <v>4923.0</v>
      </c>
      <c r="I8582" s="1" t="s">
        <v>61</v>
      </c>
      <c r="J8582" s="1" t="s">
        <v>221</v>
      </c>
      <c r="K8582" s="1" t="s">
        <v>111</v>
      </c>
      <c r="L8582" s="1" t="s">
        <v>5</v>
      </c>
      <c r="M8582" s="1" t="s">
        <v>29</v>
      </c>
      <c r="N8582" s="1" t="s">
        <v>1241</v>
      </c>
      <c r="O8582" s="6" t="s">
        <v>1241</v>
      </c>
    </row>
    <row r="8583">
      <c r="A8583" s="5">
        <v>1.2602279E7</v>
      </c>
      <c r="B8583" s="2">
        <v>46173.0</v>
      </c>
      <c r="C8583" s="1" t="s">
        <v>664</v>
      </c>
      <c r="D8583" s="3" t="s">
        <v>961</v>
      </c>
      <c r="E8583" s="4">
        <v>46168.0</v>
      </c>
      <c r="F8583" s="5">
        <v>12.0</v>
      </c>
      <c r="G8583" s="5">
        <v>325.0</v>
      </c>
      <c r="H8583" s="5">
        <v>3823.0</v>
      </c>
      <c r="I8583" s="1" t="s">
        <v>26</v>
      </c>
      <c r="J8583" s="1" t="s">
        <v>221</v>
      </c>
      <c r="K8583" s="1" t="s">
        <v>111</v>
      </c>
      <c r="L8583" s="1" t="s">
        <v>5</v>
      </c>
      <c r="M8583" s="1" t="s">
        <v>29</v>
      </c>
      <c r="N8583" s="1" t="s">
        <v>1241</v>
      </c>
      <c r="O8583" s="6" t="s">
        <v>1241</v>
      </c>
    </row>
    <row r="8584">
      <c r="A8584" s="5">
        <v>1.2602358E7</v>
      </c>
      <c r="B8584" s="2">
        <v>46173.0</v>
      </c>
      <c r="C8584" s="1" t="s">
        <v>30</v>
      </c>
      <c r="D8584" s="7">
        <v>134.0</v>
      </c>
      <c r="E8584" s="4">
        <v>46168.0</v>
      </c>
      <c r="F8584" s="5">
        <v>13.0</v>
      </c>
      <c r="G8584" s="5">
        <v>597.0</v>
      </c>
      <c r="H8584" s="5">
        <v>7763.0</v>
      </c>
      <c r="I8584" s="1" t="s">
        <v>21</v>
      </c>
      <c r="J8584" s="1" t="s">
        <v>32</v>
      </c>
      <c r="K8584" s="1" t="s">
        <v>4</v>
      </c>
      <c r="L8584" s="1" t="s">
        <v>5</v>
      </c>
      <c r="M8584" s="1" t="s">
        <v>23</v>
      </c>
      <c r="N8584" s="1" t="s">
        <v>1241</v>
      </c>
      <c r="O8584" s="6" t="s">
        <v>1241</v>
      </c>
    </row>
    <row r="8585">
      <c r="A8585" s="5">
        <v>1.2602561E7</v>
      </c>
      <c r="B8585" s="2">
        <v>46173.0</v>
      </c>
      <c r="C8585" s="1" t="s">
        <v>1266</v>
      </c>
      <c r="D8585" s="3" t="s">
        <v>55</v>
      </c>
      <c r="E8585" s="4">
        <v>46168.0</v>
      </c>
      <c r="F8585" s="5">
        <v>200.0</v>
      </c>
      <c r="G8585" s="5">
        <v>67.0</v>
      </c>
      <c r="H8585" s="5">
        <v>13135.0</v>
      </c>
      <c r="I8585" s="1" t="s">
        <v>56</v>
      </c>
      <c r="J8585" s="1" t="s">
        <v>224</v>
      </c>
      <c r="K8585" s="1" t="s">
        <v>111</v>
      </c>
      <c r="L8585" s="1" t="s">
        <v>5</v>
      </c>
      <c r="M8585" s="1" t="s">
        <v>23</v>
      </c>
      <c r="N8585" s="1" t="s">
        <v>1241</v>
      </c>
      <c r="O8585" s="6" t="s">
        <v>1241</v>
      </c>
    </row>
    <row r="8586">
      <c r="A8586" s="5">
        <v>1.2602561E7</v>
      </c>
      <c r="B8586" s="2">
        <v>46173.0</v>
      </c>
      <c r="C8586" s="1" t="s">
        <v>1266</v>
      </c>
      <c r="D8586" s="3" t="s">
        <v>746</v>
      </c>
      <c r="E8586" s="4">
        <v>46168.0</v>
      </c>
      <c r="F8586" s="5">
        <v>50.0</v>
      </c>
      <c r="G8586" s="5">
        <v>65.0</v>
      </c>
      <c r="H8586" s="5">
        <v>3188.0</v>
      </c>
      <c r="I8586" s="1" t="s">
        <v>21</v>
      </c>
      <c r="J8586" s="1" t="s">
        <v>224</v>
      </c>
      <c r="K8586" s="1" t="s">
        <v>111</v>
      </c>
      <c r="L8586" s="1" t="s">
        <v>5</v>
      </c>
      <c r="M8586" s="1" t="s">
        <v>23</v>
      </c>
      <c r="N8586" s="1" t="s">
        <v>1241</v>
      </c>
      <c r="O8586" s="6" t="s">
        <v>1241</v>
      </c>
    </row>
    <row r="8587">
      <c r="A8587" s="5">
        <v>1.2602561E7</v>
      </c>
      <c r="B8587" s="2">
        <v>46173.0</v>
      </c>
      <c r="C8587" s="1" t="s">
        <v>1266</v>
      </c>
      <c r="D8587" s="3" t="s">
        <v>151</v>
      </c>
      <c r="E8587" s="4">
        <v>46168.0</v>
      </c>
      <c r="F8587" s="5">
        <v>90.0</v>
      </c>
      <c r="G8587" s="5">
        <v>56.0</v>
      </c>
      <c r="H8587" s="5">
        <v>4941.0</v>
      </c>
      <c r="I8587" s="1" t="s">
        <v>21</v>
      </c>
      <c r="J8587" s="1" t="s">
        <v>224</v>
      </c>
      <c r="K8587" s="1" t="s">
        <v>111</v>
      </c>
      <c r="L8587" s="1" t="s">
        <v>5</v>
      </c>
      <c r="M8587" s="1" t="s">
        <v>23</v>
      </c>
      <c r="N8587" s="1" t="s">
        <v>1241</v>
      </c>
      <c r="O8587" s="6" t="s">
        <v>1241</v>
      </c>
    </row>
    <row r="8588">
      <c r="A8588" s="5">
        <v>1.2602561E7</v>
      </c>
      <c r="B8588" s="2">
        <v>46173.0</v>
      </c>
      <c r="C8588" s="1" t="s">
        <v>1266</v>
      </c>
      <c r="D8588" s="7">
        <v>121.0</v>
      </c>
      <c r="E8588" s="4">
        <v>46168.0</v>
      </c>
      <c r="F8588" s="5">
        <v>108.0</v>
      </c>
      <c r="G8588" s="5">
        <v>105.0</v>
      </c>
      <c r="H8588" s="5">
        <v>11078.0</v>
      </c>
      <c r="I8588" s="1" t="s">
        <v>21</v>
      </c>
      <c r="J8588" s="1" t="s">
        <v>224</v>
      </c>
      <c r="K8588" s="1" t="s">
        <v>111</v>
      </c>
      <c r="L8588" s="1" t="s">
        <v>5</v>
      </c>
      <c r="M8588" s="1" t="s">
        <v>23</v>
      </c>
      <c r="N8588" s="1" t="s">
        <v>1241</v>
      </c>
      <c r="O8588" s="6" t="s">
        <v>1241</v>
      </c>
    </row>
    <row r="8589">
      <c r="A8589" s="5">
        <v>1.2602561E7</v>
      </c>
      <c r="B8589" s="2">
        <v>46173.0</v>
      </c>
      <c r="C8589" s="1" t="s">
        <v>1266</v>
      </c>
      <c r="D8589" s="7">
        <v>151.0</v>
      </c>
      <c r="E8589" s="4">
        <v>46168.0</v>
      </c>
      <c r="F8589" s="5">
        <v>700.0</v>
      </c>
      <c r="G8589" s="5">
        <v>137.0</v>
      </c>
      <c r="H8589" s="5">
        <v>94246.0</v>
      </c>
      <c r="I8589" s="1" t="s">
        <v>21</v>
      </c>
      <c r="J8589" s="1" t="s">
        <v>224</v>
      </c>
      <c r="K8589" s="1" t="s">
        <v>111</v>
      </c>
      <c r="L8589" s="1" t="s">
        <v>5</v>
      </c>
      <c r="M8589" s="1" t="s">
        <v>23</v>
      </c>
      <c r="N8589" s="1" t="s">
        <v>1241</v>
      </c>
      <c r="O8589" s="6" t="s">
        <v>1241</v>
      </c>
    </row>
    <row r="8590">
      <c r="A8590" s="5">
        <v>1.2602562E7</v>
      </c>
      <c r="B8590" s="2">
        <v>46173.0</v>
      </c>
      <c r="C8590" s="1" t="s">
        <v>1266</v>
      </c>
      <c r="D8590" s="7">
        <v>3451.0</v>
      </c>
      <c r="E8590" s="4">
        <v>46168.0</v>
      </c>
      <c r="F8590" s="5">
        <v>50.0</v>
      </c>
      <c r="G8590" s="5">
        <v>39.0</v>
      </c>
      <c r="H8590" s="5">
        <v>1905.0</v>
      </c>
      <c r="I8590" s="1" t="s">
        <v>229</v>
      </c>
      <c r="J8590" s="1" t="s">
        <v>224</v>
      </c>
      <c r="K8590" s="1" t="s">
        <v>111</v>
      </c>
      <c r="L8590" s="1" t="s">
        <v>5</v>
      </c>
      <c r="M8590" s="1" t="s">
        <v>23</v>
      </c>
      <c r="N8590" s="1" t="s">
        <v>1241</v>
      </c>
      <c r="O8590" s="6" t="s">
        <v>1241</v>
      </c>
    </row>
    <row r="8591">
      <c r="A8591" s="5">
        <v>1.2602562E7</v>
      </c>
      <c r="B8591" s="2">
        <v>46173.0</v>
      </c>
      <c r="C8591" s="1" t="s">
        <v>1266</v>
      </c>
      <c r="D8591" s="7">
        <v>343.0</v>
      </c>
      <c r="E8591" s="4">
        <v>46168.0</v>
      </c>
      <c r="F8591" s="5">
        <v>50.0</v>
      </c>
      <c r="G8591" s="5">
        <v>58.0</v>
      </c>
      <c r="H8591" s="5">
        <v>2833.0</v>
      </c>
      <c r="I8591" s="1" t="s">
        <v>229</v>
      </c>
      <c r="J8591" s="1" t="s">
        <v>224</v>
      </c>
      <c r="K8591" s="1" t="s">
        <v>111</v>
      </c>
      <c r="L8591" s="1" t="s">
        <v>5</v>
      </c>
      <c r="M8591" s="1" t="s">
        <v>23</v>
      </c>
      <c r="N8591" s="1" t="s">
        <v>1241</v>
      </c>
      <c r="O8591" s="6" t="s">
        <v>1241</v>
      </c>
    </row>
    <row r="8592">
      <c r="A8592" s="5">
        <v>1.2602562E7</v>
      </c>
      <c r="B8592" s="2">
        <v>46173.0</v>
      </c>
      <c r="C8592" s="1" t="s">
        <v>1266</v>
      </c>
      <c r="D8592" s="7">
        <v>344.0</v>
      </c>
      <c r="E8592" s="4">
        <v>46168.0</v>
      </c>
      <c r="F8592" s="5">
        <v>50.0</v>
      </c>
      <c r="G8592" s="5">
        <v>86.0</v>
      </c>
      <c r="H8592" s="5">
        <v>4199.0</v>
      </c>
      <c r="I8592" s="1" t="s">
        <v>229</v>
      </c>
      <c r="J8592" s="1" t="s">
        <v>224</v>
      </c>
      <c r="K8592" s="1" t="s">
        <v>111</v>
      </c>
      <c r="L8592" s="1" t="s">
        <v>5</v>
      </c>
      <c r="M8592" s="1" t="s">
        <v>23</v>
      </c>
      <c r="N8592" s="1" t="s">
        <v>1241</v>
      </c>
      <c r="O8592" s="6" t="s">
        <v>1241</v>
      </c>
    </row>
    <row r="8593">
      <c r="A8593" s="5">
        <v>1.2602562E7</v>
      </c>
      <c r="B8593" s="2">
        <v>46173.0</v>
      </c>
      <c r="C8593" s="1" t="s">
        <v>1266</v>
      </c>
      <c r="D8593" s="7">
        <v>323.0</v>
      </c>
      <c r="E8593" s="4">
        <v>46168.0</v>
      </c>
      <c r="F8593" s="5">
        <v>100.0</v>
      </c>
      <c r="G8593" s="5">
        <v>44.0</v>
      </c>
      <c r="H8593" s="5">
        <v>4306.0</v>
      </c>
      <c r="I8593" s="1" t="s">
        <v>33</v>
      </c>
      <c r="J8593" s="1" t="s">
        <v>224</v>
      </c>
      <c r="K8593" s="1" t="s">
        <v>111</v>
      </c>
      <c r="L8593" s="1" t="s">
        <v>5</v>
      </c>
      <c r="M8593" s="1" t="s">
        <v>23</v>
      </c>
      <c r="N8593" s="1" t="s">
        <v>1241</v>
      </c>
      <c r="O8593" s="6" t="s">
        <v>1241</v>
      </c>
    </row>
    <row r="8594">
      <c r="A8594" s="5">
        <v>1.2602562E7</v>
      </c>
      <c r="B8594" s="2">
        <v>46173.0</v>
      </c>
      <c r="C8594" s="1" t="s">
        <v>1266</v>
      </c>
      <c r="D8594" s="7">
        <v>324.0</v>
      </c>
      <c r="E8594" s="4">
        <v>46168.0</v>
      </c>
      <c r="F8594" s="5">
        <v>500.0</v>
      </c>
      <c r="G8594" s="5">
        <v>52.0</v>
      </c>
      <c r="H8594" s="5">
        <v>25667.0</v>
      </c>
      <c r="I8594" s="1" t="s">
        <v>33</v>
      </c>
      <c r="J8594" s="1" t="s">
        <v>224</v>
      </c>
      <c r="K8594" s="1" t="s">
        <v>111</v>
      </c>
      <c r="L8594" s="1" t="s">
        <v>5</v>
      </c>
      <c r="M8594" s="1" t="s">
        <v>23</v>
      </c>
      <c r="N8594" s="1" t="s">
        <v>1241</v>
      </c>
      <c r="O8594" s="6" t="s">
        <v>1241</v>
      </c>
    </row>
    <row r="8595">
      <c r="A8595" s="5">
        <v>1.2602562E7</v>
      </c>
      <c r="B8595" s="2">
        <v>46173.0</v>
      </c>
      <c r="C8595" s="1" t="s">
        <v>1266</v>
      </c>
      <c r="D8595" s="7">
        <v>325.0</v>
      </c>
      <c r="E8595" s="4">
        <v>46168.0</v>
      </c>
      <c r="F8595" s="5">
        <v>100.0</v>
      </c>
      <c r="G8595" s="5">
        <v>63.0</v>
      </c>
      <c r="H8595" s="5">
        <v>6128.0</v>
      </c>
      <c r="I8595" s="1" t="s">
        <v>33</v>
      </c>
      <c r="J8595" s="1" t="s">
        <v>224</v>
      </c>
      <c r="K8595" s="1" t="s">
        <v>111</v>
      </c>
      <c r="L8595" s="1" t="s">
        <v>5</v>
      </c>
      <c r="M8595" s="1" t="s">
        <v>23</v>
      </c>
      <c r="N8595" s="1" t="s">
        <v>1241</v>
      </c>
      <c r="O8595" s="6" t="s">
        <v>1241</v>
      </c>
    </row>
    <row r="8596">
      <c r="A8596" s="5">
        <v>1.2602562E7</v>
      </c>
      <c r="B8596" s="2">
        <v>46173.0</v>
      </c>
      <c r="C8596" s="1" t="s">
        <v>1266</v>
      </c>
      <c r="D8596" s="7">
        <v>326.0</v>
      </c>
      <c r="E8596" s="4">
        <v>46168.0</v>
      </c>
      <c r="F8596" s="5">
        <v>300.0</v>
      </c>
      <c r="G8596" s="5">
        <v>76.0</v>
      </c>
      <c r="H8596" s="5">
        <v>22354.0</v>
      </c>
      <c r="I8596" s="1" t="s">
        <v>33</v>
      </c>
      <c r="J8596" s="1" t="s">
        <v>224</v>
      </c>
      <c r="K8596" s="1" t="s">
        <v>111</v>
      </c>
      <c r="L8596" s="1" t="s">
        <v>5</v>
      </c>
      <c r="M8596" s="1" t="s">
        <v>23</v>
      </c>
      <c r="N8596" s="1" t="s">
        <v>1241</v>
      </c>
      <c r="O8596" s="6" t="s">
        <v>1241</v>
      </c>
    </row>
    <row r="8597">
      <c r="A8597" s="5">
        <v>1.2602562E7</v>
      </c>
      <c r="B8597" s="2">
        <v>46173.0</v>
      </c>
      <c r="C8597" s="1" t="s">
        <v>1266</v>
      </c>
      <c r="D8597" s="7">
        <v>3271.0</v>
      </c>
      <c r="E8597" s="4">
        <v>46168.0</v>
      </c>
      <c r="F8597" s="5">
        <v>150.0</v>
      </c>
      <c r="G8597" s="5">
        <v>56.0</v>
      </c>
      <c r="H8597" s="5">
        <v>8198.0</v>
      </c>
      <c r="I8597" s="1" t="s">
        <v>229</v>
      </c>
      <c r="J8597" s="1" t="s">
        <v>224</v>
      </c>
      <c r="K8597" s="1" t="s">
        <v>111</v>
      </c>
      <c r="L8597" s="1" t="s">
        <v>5</v>
      </c>
      <c r="M8597" s="1" t="s">
        <v>23</v>
      </c>
      <c r="N8597" s="1" t="s">
        <v>1241</v>
      </c>
      <c r="O8597" s="6" t="s">
        <v>1241</v>
      </c>
    </row>
    <row r="8598">
      <c r="A8598" s="5">
        <v>1.2602563E7</v>
      </c>
      <c r="B8598" s="2">
        <v>46173.0</v>
      </c>
      <c r="C8598" s="1" t="s">
        <v>1266</v>
      </c>
      <c r="D8598" s="7">
        <v>701.0</v>
      </c>
      <c r="E8598" s="4">
        <v>46168.0</v>
      </c>
      <c r="F8598" s="5">
        <v>100.0</v>
      </c>
      <c r="G8598" s="5">
        <v>504.0</v>
      </c>
      <c r="H8598" s="5">
        <v>49394.0</v>
      </c>
      <c r="I8598" s="1" t="s">
        <v>56</v>
      </c>
      <c r="J8598" s="1" t="s">
        <v>224</v>
      </c>
      <c r="K8598" s="1" t="s">
        <v>111</v>
      </c>
      <c r="L8598" s="1" t="s">
        <v>5</v>
      </c>
      <c r="M8598" s="1" t="s">
        <v>23</v>
      </c>
      <c r="N8598" s="1" t="s">
        <v>1241</v>
      </c>
      <c r="O8598" s="6" t="s">
        <v>1241</v>
      </c>
    </row>
    <row r="8599">
      <c r="A8599" s="5">
        <v>1.2602563E7</v>
      </c>
      <c r="B8599" s="2">
        <v>46173.0</v>
      </c>
      <c r="C8599" s="1" t="s">
        <v>1266</v>
      </c>
      <c r="D8599" s="7">
        <v>705.0</v>
      </c>
      <c r="E8599" s="4">
        <v>46168.0</v>
      </c>
      <c r="F8599" s="5">
        <v>10.0</v>
      </c>
      <c r="G8599" s="5">
        <v>693.0</v>
      </c>
      <c r="H8599" s="5">
        <v>6795.0</v>
      </c>
      <c r="I8599" s="1" t="s">
        <v>56</v>
      </c>
      <c r="J8599" s="1" t="s">
        <v>224</v>
      </c>
      <c r="K8599" s="1" t="s">
        <v>111</v>
      </c>
      <c r="L8599" s="1" t="s">
        <v>5</v>
      </c>
      <c r="M8599" s="1" t="s">
        <v>23</v>
      </c>
      <c r="N8599" s="1" t="s">
        <v>1241</v>
      </c>
      <c r="O8599" s="6" t="s">
        <v>1241</v>
      </c>
    </row>
    <row r="8600">
      <c r="A8600" s="5">
        <v>1.2602564E7</v>
      </c>
      <c r="B8600" s="2">
        <v>46173.0</v>
      </c>
      <c r="C8600" s="1" t="s">
        <v>1266</v>
      </c>
      <c r="D8600" s="3" t="s">
        <v>50</v>
      </c>
      <c r="E8600" s="4">
        <v>46168.0</v>
      </c>
      <c r="F8600" s="5">
        <v>100.0</v>
      </c>
      <c r="G8600" s="5">
        <v>318.0</v>
      </c>
      <c r="H8600" s="5">
        <v>31168.0</v>
      </c>
      <c r="I8600" s="1" t="s">
        <v>26</v>
      </c>
      <c r="J8600" s="1" t="s">
        <v>224</v>
      </c>
      <c r="K8600" s="1" t="s">
        <v>111</v>
      </c>
      <c r="L8600" s="1" t="s">
        <v>5</v>
      </c>
      <c r="M8600" s="1" t="s">
        <v>29</v>
      </c>
      <c r="N8600" s="1" t="s">
        <v>1241</v>
      </c>
      <c r="O8600" s="6" t="s">
        <v>1241</v>
      </c>
    </row>
    <row r="8601">
      <c r="A8601" s="5">
        <v>1.2602582E7</v>
      </c>
      <c r="B8601" s="2">
        <v>46173.0</v>
      </c>
      <c r="C8601" s="1" t="s">
        <v>11</v>
      </c>
      <c r="D8601" s="3" t="s">
        <v>246</v>
      </c>
      <c r="E8601" s="4">
        <v>46168.0</v>
      </c>
      <c r="F8601" s="5">
        <v>50.0</v>
      </c>
      <c r="G8601" s="5">
        <v>156.0</v>
      </c>
      <c r="H8601" s="5">
        <v>7821.0</v>
      </c>
      <c r="I8601" s="1" t="s">
        <v>26</v>
      </c>
      <c r="J8601" s="1" t="s">
        <v>12</v>
      </c>
      <c r="K8601" s="1" t="s">
        <v>13</v>
      </c>
      <c r="L8601" s="1" t="s">
        <v>5</v>
      </c>
      <c r="M8601" s="1" t="s">
        <v>29</v>
      </c>
      <c r="N8601" s="1" t="s">
        <v>1241</v>
      </c>
      <c r="O8601" s="6" t="s">
        <v>1241</v>
      </c>
    </row>
    <row r="8602">
      <c r="A8602" s="5">
        <v>1.2602583E7</v>
      </c>
      <c r="B8602" s="2">
        <v>46173.0</v>
      </c>
      <c r="C8602" s="1" t="s">
        <v>11</v>
      </c>
      <c r="D8602" s="3" t="s">
        <v>87</v>
      </c>
      <c r="E8602" s="4">
        <v>46168.0</v>
      </c>
      <c r="F8602" s="5">
        <v>6.0</v>
      </c>
      <c r="G8602" s="5">
        <v>4061.0</v>
      </c>
      <c r="H8602" s="5">
        <v>24368.0</v>
      </c>
      <c r="I8602" s="1" t="s">
        <v>58</v>
      </c>
      <c r="J8602" s="1" t="s">
        <v>12</v>
      </c>
      <c r="K8602" s="1" t="s">
        <v>13</v>
      </c>
      <c r="L8602" s="1" t="s">
        <v>5</v>
      </c>
      <c r="M8602" s="1" t="s">
        <v>59</v>
      </c>
      <c r="N8602" s="1" t="s">
        <v>1241</v>
      </c>
      <c r="O8602" s="6" t="s">
        <v>1241</v>
      </c>
    </row>
    <row r="8603">
      <c r="A8603" s="5">
        <v>1.2602583E7</v>
      </c>
      <c r="B8603" s="2">
        <v>46173.0</v>
      </c>
      <c r="C8603" s="1" t="s">
        <v>11</v>
      </c>
      <c r="D8603" s="3" t="s">
        <v>626</v>
      </c>
      <c r="E8603" s="4">
        <v>46168.0</v>
      </c>
      <c r="F8603" s="5">
        <v>4.0</v>
      </c>
      <c r="G8603" s="5">
        <v>5165.0</v>
      </c>
      <c r="H8603" s="5">
        <v>20664.0</v>
      </c>
      <c r="I8603" s="1" t="s">
        <v>58</v>
      </c>
      <c r="J8603" s="1" t="s">
        <v>12</v>
      </c>
      <c r="K8603" s="1" t="s">
        <v>13</v>
      </c>
      <c r="L8603" s="1" t="s">
        <v>5</v>
      </c>
      <c r="M8603" s="1" t="s">
        <v>59</v>
      </c>
      <c r="N8603" s="1" t="s">
        <v>1241</v>
      </c>
      <c r="O8603" s="6" t="s">
        <v>1241</v>
      </c>
    </row>
    <row r="8604">
      <c r="A8604" s="5">
        <v>1.2602592E7</v>
      </c>
      <c r="B8604" s="2">
        <v>46173.0</v>
      </c>
      <c r="C8604" s="1" t="s">
        <v>1267</v>
      </c>
      <c r="D8604" s="3" t="s">
        <v>55</v>
      </c>
      <c r="E8604" s="4">
        <v>46168.0</v>
      </c>
      <c r="F8604" s="5">
        <v>100.0</v>
      </c>
      <c r="G8604" s="5">
        <v>67.0</v>
      </c>
      <c r="H8604" s="5">
        <v>6568.0</v>
      </c>
      <c r="I8604" s="1" t="s">
        <v>56</v>
      </c>
      <c r="J8604" s="1" t="s">
        <v>568</v>
      </c>
      <c r="K8604" s="1" t="s">
        <v>13</v>
      </c>
      <c r="L8604" s="1" t="s">
        <v>5</v>
      </c>
      <c r="M8604" s="1" t="s">
        <v>23</v>
      </c>
      <c r="N8604" s="1" t="s">
        <v>1241</v>
      </c>
      <c r="O8604" s="6" t="s">
        <v>1241</v>
      </c>
    </row>
    <row r="8605">
      <c r="A8605" s="5">
        <v>1.2602592E7</v>
      </c>
      <c r="B8605" s="2">
        <v>46173.0</v>
      </c>
      <c r="C8605" s="1" t="s">
        <v>1267</v>
      </c>
      <c r="D8605" s="3" t="s">
        <v>624</v>
      </c>
      <c r="E8605" s="4">
        <v>46168.0</v>
      </c>
      <c r="F8605" s="5">
        <v>100.0</v>
      </c>
      <c r="G8605" s="5">
        <v>147.0</v>
      </c>
      <c r="H8605" s="5">
        <v>14408.0</v>
      </c>
      <c r="I8605" s="1" t="s">
        <v>21</v>
      </c>
      <c r="J8605" s="1" t="s">
        <v>568</v>
      </c>
      <c r="K8605" s="1" t="s">
        <v>13</v>
      </c>
      <c r="L8605" s="1" t="s">
        <v>5</v>
      </c>
      <c r="M8605" s="1" t="s">
        <v>23</v>
      </c>
      <c r="N8605" s="1" t="s">
        <v>1241</v>
      </c>
      <c r="O8605" s="6" t="s">
        <v>1241</v>
      </c>
    </row>
    <row r="8606">
      <c r="A8606" s="5">
        <v>1.2602592E7</v>
      </c>
      <c r="B8606" s="2">
        <v>46173.0</v>
      </c>
      <c r="C8606" s="1" t="s">
        <v>1267</v>
      </c>
      <c r="D8606" s="7">
        <v>513.0</v>
      </c>
      <c r="E8606" s="4">
        <v>46168.0</v>
      </c>
      <c r="F8606" s="5">
        <v>100.0</v>
      </c>
      <c r="G8606" s="5">
        <v>265.0</v>
      </c>
      <c r="H8606" s="5">
        <v>26020.0</v>
      </c>
      <c r="I8606" s="1" t="s">
        <v>53</v>
      </c>
      <c r="J8606" s="1" t="s">
        <v>568</v>
      </c>
      <c r="K8606" s="1" t="s">
        <v>13</v>
      </c>
      <c r="L8606" s="1" t="s">
        <v>5</v>
      </c>
      <c r="M8606" s="1" t="s">
        <v>23</v>
      </c>
      <c r="N8606" s="1" t="s">
        <v>1241</v>
      </c>
      <c r="O8606" s="6" t="s">
        <v>1241</v>
      </c>
    </row>
    <row r="8607">
      <c r="A8607" s="5">
        <v>1.2602592E7</v>
      </c>
      <c r="B8607" s="2">
        <v>46173.0</v>
      </c>
      <c r="C8607" s="1" t="s">
        <v>1267</v>
      </c>
      <c r="D8607" s="7">
        <v>701.0</v>
      </c>
      <c r="E8607" s="4">
        <v>46168.0</v>
      </c>
      <c r="F8607" s="5">
        <v>100.0</v>
      </c>
      <c r="G8607" s="5">
        <v>504.0</v>
      </c>
      <c r="H8607" s="5">
        <v>49393.0</v>
      </c>
      <c r="I8607" s="1" t="s">
        <v>56</v>
      </c>
      <c r="J8607" s="1" t="s">
        <v>568</v>
      </c>
      <c r="K8607" s="1" t="s">
        <v>13</v>
      </c>
      <c r="L8607" s="1" t="s">
        <v>5</v>
      </c>
      <c r="M8607" s="1" t="s">
        <v>23</v>
      </c>
      <c r="N8607" s="1" t="s">
        <v>1241</v>
      </c>
      <c r="O8607" s="6" t="s">
        <v>1241</v>
      </c>
    </row>
    <row r="8608">
      <c r="A8608" s="5">
        <v>1.2602592E7</v>
      </c>
      <c r="B8608" s="2">
        <v>46173.0</v>
      </c>
      <c r="C8608" s="1" t="s">
        <v>1267</v>
      </c>
      <c r="D8608" s="3" t="s">
        <v>746</v>
      </c>
      <c r="E8608" s="4">
        <v>46168.0</v>
      </c>
      <c r="F8608" s="5">
        <v>50.0</v>
      </c>
      <c r="G8608" s="5">
        <v>65.0</v>
      </c>
      <c r="H8608" s="5">
        <v>3187.0</v>
      </c>
      <c r="I8608" s="1" t="s">
        <v>21</v>
      </c>
      <c r="J8608" s="1" t="s">
        <v>568</v>
      </c>
      <c r="K8608" s="1" t="s">
        <v>13</v>
      </c>
      <c r="L8608" s="1" t="s">
        <v>5</v>
      </c>
      <c r="M8608" s="1" t="s">
        <v>23</v>
      </c>
      <c r="N8608" s="1" t="s">
        <v>1241</v>
      </c>
      <c r="O8608" s="6" t="s">
        <v>1241</v>
      </c>
    </row>
    <row r="8609">
      <c r="A8609" s="5">
        <v>1.2602592E7</v>
      </c>
      <c r="B8609" s="2">
        <v>46173.0</v>
      </c>
      <c r="C8609" s="1" t="s">
        <v>1267</v>
      </c>
      <c r="D8609" s="3" t="s">
        <v>312</v>
      </c>
      <c r="E8609" s="4">
        <v>46168.0</v>
      </c>
      <c r="F8609" s="5">
        <v>50.0</v>
      </c>
      <c r="G8609" s="5">
        <v>65.0</v>
      </c>
      <c r="H8609" s="5">
        <v>3187.0</v>
      </c>
      <c r="I8609" s="1" t="s">
        <v>21</v>
      </c>
      <c r="J8609" s="1" t="s">
        <v>568</v>
      </c>
      <c r="K8609" s="1" t="s">
        <v>13</v>
      </c>
      <c r="L8609" s="1" t="s">
        <v>5</v>
      </c>
      <c r="M8609" s="1" t="s">
        <v>23</v>
      </c>
      <c r="N8609" s="1" t="s">
        <v>1241</v>
      </c>
      <c r="O8609" s="6" t="s">
        <v>1241</v>
      </c>
    </row>
    <row r="8610">
      <c r="A8610" s="5">
        <v>1.2602593E7</v>
      </c>
      <c r="B8610" s="2">
        <v>46173.0</v>
      </c>
      <c r="C8610" s="1" t="s">
        <v>1267</v>
      </c>
      <c r="D8610" s="7">
        <v>337.0</v>
      </c>
      <c r="E8610" s="4">
        <v>46168.0</v>
      </c>
      <c r="F8610" s="5">
        <v>400.0</v>
      </c>
      <c r="G8610" s="5">
        <v>28.0</v>
      </c>
      <c r="H8610" s="5">
        <v>10915.0</v>
      </c>
      <c r="I8610" s="1" t="s">
        <v>21</v>
      </c>
      <c r="J8610" s="1" t="s">
        <v>568</v>
      </c>
      <c r="K8610" s="1" t="s">
        <v>13</v>
      </c>
      <c r="L8610" s="1" t="s">
        <v>5</v>
      </c>
      <c r="M8610" s="1" t="s">
        <v>23</v>
      </c>
      <c r="N8610" s="1" t="s">
        <v>1241</v>
      </c>
      <c r="O8610" s="6" t="s">
        <v>1241</v>
      </c>
    </row>
    <row r="8611">
      <c r="A8611" s="5">
        <v>1.2602593E7</v>
      </c>
      <c r="B8611" s="2">
        <v>46173.0</v>
      </c>
      <c r="C8611" s="1" t="s">
        <v>1267</v>
      </c>
      <c r="D8611" s="7">
        <v>3271.0</v>
      </c>
      <c r="E8611" s="4">
        <v>46168.0</v>
      </c>
      <c r="F8611" s="5">
        <v>300.0</v>
      </c>
      <c r="G8611" s="5">
        <v>56.0</v>
      </c>
      <c r="H8611" s="5">
        <v>16395.0</v>
      </c>
      <c r="I8611" s="1" t="s">
        <v>229</v>
      </c>
      <c r="J8611" s="1" t="s">
        <v>568</v>
      </c>
      <c r="K8611" s="1" t="s">
        <v>13</v>
      </c>
      <c r="L8611" s="1" t="s">
        <v>5</v>
      </c>
      <c r="M8611" s="1" t="s">
        <v>23</v>
      </c>
      <c r="N8611" s="1" t="s">
        <v>1241</v>
      </c>
      <c r="O8611" s="6" t="s">
        <v>1241</v>
      </c>
    </row>
    <row r="8612">
      <c r="A8612" s="5">
        <v>1.2602593E7</v>
      </c>
      <c r="B8612" s="2">
        <v>46173.0</v>
      </c>
      <c r="C8612" s="1" t="s">
        <v>1267</v>
      </c>
      <c r="D8612" s="7">
        <v>342.0</v>
      </c>
      <c r="E8612" s="4">
        <v>46168.0</v>
      </c>
      <c r="F8612" s="5">
        <v>200.0</v>
      </c>
      <c r="G8612" s="5">
        <v>47.0</v>
      </c>
      <c r="H8612" s="5">
        <v>9198.0</v>
      </c>
      <c r="I8612" s="1" t="s">
        <v>229</v>
      </c>
      <c r="J8612" s="1" t="s">
        <v>568</v>
      </c>
      <c r="K8612" s="1" t="s">
        <v>13</v>
      </c>
      <c r="L8612" s="1" t="s">
        <v>5</v>
      </c>
      <c r="M8612" s="1" t="s">
        <v>23</v>
      </c>
      <c r="N8612" s="1" t="s">
        <v>1241</v>
      </c>
      <c r="O8612" s="6" t="s">
        <v>1241</v>
      </c>
    </row>
    <row r="8613">
      <c r="A8613" s="5">
        <v>1.2602593E7</v>
      </c>
      <c r="B8613" s="2">
        <v>46173.0</v>
      </c>
      <c r="C8613" s="1" t="s">
        <v>1267</v>
      </c>
      <c r="D8613" s="7">
        <v>3272.0</v>
      </c>
      <c r="E8613" s="4">
        <v>46168.0</v>
      </c>
      <c r="F8613" s="5">
        <v>400.0</v>
      </c>
      <c r="G8613" s="5">
        <v>33.0</v>
      </c>
      <c r="H8613" s="5">
        <v>12918.0</v>
      </c>
      <c r="I8613" s="1" t="s">
        <v>229</v>
      </c>
      <c r="J8613" s="1" t="s">
        <v>568</v>
      </c>
      <c r="K8613" s="1" t="s">
        <v>13</v>
      </c>
      <c r="L8613" s="1" t="s">
        <v>5</v>
      </c>
      <c r="M8613" s="1" t="s">
        <v>23</v>
      </c>
      <c r="N8613" s="1" t="s">
        <v>1241</v>
      </c>
      <c r="O8613" s="6" t="s">
        <v>1241</v>
      </c>
    </row>
    <row r="8614">
      <c r="A8614" s="5">
        <v>1.2602593E7</v>
      </c>
      <c r="B8614" s="2">
        <v>46173.0</v>
      </c>
      <c r="C8614" s="1" t="s">
        <v>1267</v>
      </c>
      <c r="D8614" s="7">
        <v>343.0</v>
      </c>
      <c r="E8614" s="4">
        <v>46168.0</v>
      </c>
      <c r="F8614" s="5">
        <v>110.0</v>
      </c>
      <c r="G8614" s="5">
        <v>58.0</v>
      </c>
      <c r="H8614" s="5">
        <v>6233.0</v>
      </c>
      <c r="I8614" s="1" t="s">
        <v>229</v>
      </c>
      <c r="J8614" s="1" t="s">
        <v>568</v>
      </c>
      <c r="K8614" s="1" t="s">
        <v>13</v>
      </c>
      <c r="L8614" s="1" t="s">
        <v>5</v>
      </c>
      <c r="M8614" s="1" t="s">
        <v>23</v>
      </c>
      <c r="N8614" s="1" t="s">
        <v>1241</v>
      </c>
      <c r="O8614" s="6" t="s">
        <v>1241</v>
      </c>
    </row>
    <row r="8615">
      <c r="A8615" s="5">
        <v>1.2602593E7</v>
      </c>
      <c r="B8615" s="2">
        <v>46173.0</v>
      </c>
      <c r="C8615" s="1" t="s">
        <v>1267</v>
      </c>
      <c r="D8615" s="7">
        <v>323.0</v>
      </c>
      <c r="E8615" s="4">
        <v>46168.0</v>
      </c>
      <c r="F8615" s="5">
        <v>400.0</v>
      </c>
      <c r="G8615" s="5">
        <v>44.0</v>
      </c>
      <c r="H8615" s="5">
        <v>17222.0</v>
      </c>
      <c r="I8615" s="1" t="s">
        <v>33</v>
      </c>
      <c r="J8615" s="1" t="s">
        <v>568</v>
      </c>
      <c r="K8615" s="1" t="s">
        <v>13</v>
      </c>
      <c r="L8615" s="1" t="s">
        <v>5</v>
      </c>
      <c r="M8615" s="1" t="s">
        <v>23</v>
      </c>
      <c r="N8615" s="1" t="s">
        <v>1241</v>
      </c>
      <c r="O8615" s="6" t="s">
        <v>1241</v>
      </c>
    </row>
    <row r="8616">
      <c r="A8616" s="5">
        <v>1.2602593E7</v>
      </c>
      <c r="B8616" s="2">
        <v>46173.0</v>
      </c>
      <c r="C8616" s="1" t="s">
        <v>1267</v>
      </c>
      <c r="D8616" s="7">
        <v>344.0</v>
      </c>
      <c r="E8616" s="4">
        <v>46168.0</v>
      </c>
      <c r="F8616" s="5">
        <v>100.0</v>
      </c>
      <c r="G8616" s="5">
        <v>86.0</v>
      </c>
      <c r="H8616" s="5">
        <v>8398.0</v>
      </c>
      <c r="I8616" s="1" t="s">
        <v>229</v>
      </c>
      <c r="J8616" s="1" t="s">
        <v>568</v>
      </c>
      <c r="K8616" s="1" t="s">
        <v>13</v>
      </c>
      <c r="L8616" s="1" t="s">
        <v>5</v>
      </c>
      <c r="M8616" s="1" t="s">
        <v>23</v>
      </c>
      <c r="N8616" s="1" t="s">
        <v>1241</v>
      </c>
      <c r="O8616" s="6" t="s">
        <v>1241</v>
      </c>
    </row>
    <row r="8617">
      <c r="A8617" s="5">
        <v>1.2602593E7</v>
      </c>
      <c r="B8617" s="2">
        <v>46173.0</v>
      </c>
      <c r="C8617" s="1" t="s">
        <v>1267</v>
      </c>
      <c r="D8617" s="7">
        <v>348.0</v>
      </c>
      <c r="E8617" s="4">
        <v>46168.0</v>
      </c>
      <c r="F8617" s="5">
        <v>300.0</v>
      </c>
      <c r="G8617" s="5">
        <v>85.0</v>
      </c>
      <c r="H8617" s="5">
        <v>25086.0</v>
      </c>
      <c r="I8617" s="1" t="s">
        <v>33</v>
      </c>
      <c r="J8617" s="1" t="s">
        <v>568</v>
      </c>
      <c r="K8617" s="1" t="s">
        <v>13</v>
      </c>
      <c r="L8617" s="1" t="s">
        <v>5</v>
      </c>
      <c r="M8617" s="1" t="s">
        <v>23</v>
      </c>
      <c r="N8617" s="1" t="s">
        <v>1241</v>
      </c>
      <c r="O8617" s="6" t="s">
        <v>1241</v>
      </c>
    </row>
    <row r="8618">
      <c r="A8618" s="5">
        <v>1.2602593E7</v>
      </c>
      <c r="B8618" s="2">
        <v>46173.0</v>
      </c>
      <c r="C8618" s="1" t="s">
        <v>1267</v>
      </c>
      <c r="D8618" s="7">
        <v>324.0</v>
      </c>
      <c r="E8618" s="4">
        <v>46168.0</v>
      </c>
      <c r="F8618" s="5">
        <v>400.0</v>
      </c>
      <c r="G8618" s="5">
        <v>52.0</v>
      </c>
      <c r="H8618" s="5">
        <v>20535.0</v>
      </c>
      <c r="I8618" s="1" t="s">
        <v>33</v>
      </c>
      <c r="J8618" s="1" t="s">
        <v>568</v>
      </c>
      <c r="K8618" s="1" t="s">
        <v>13</v>
      </c>
      <c r="L8618" s="1" t="s">
        <v>5</v>
      </c>
      <c r="M8618" s="1" t="s">
        <v>23</v>
      </c>
      <c r="N8618" s="1" t="s">
        <v>1241</v>
      </c>
      <c r="O8618" s="6" t="s">
        <v>1241</v>
      </c>
    </row>
    <row r="8619">
      <c r="A8619" s="5">
        <v>1.2602593E7</v>
      </c>
      <c r="B8619" s="2">
        <v>46173.0</v>
      </c>
      <c r="C8619" s="1" t="s">
        <v>1267</v>
      </c>
      <c r="D8619" s="7">
        <v>360.0</v>
      </c>
      <c r="E8619" s="4">
        <v>46168.0</v>
      </c>
      <c r="F8619" s="5">
        <v>50.0</v>
      </c>
      <c r="G8619" s="5">
        <v>132.0</v>
      </c>
      <c r="H8619" s="5">
        <v>6466.0</v>
      </c>
      <c r="I8619" s="1" t="s">
        <v>229</v>
      </c>
      <c r="J8619" s="1" t="s">
        <v>568</v>
      </c>
      <c r="K8619" s="1" t="s">
        <v>13</v>
      </c>
      <c r="L8619" s="1" t="s">
        <v>5</v>
      </c>
      <c r="M8619" s="1" t="s">
        <v>23</v>
      </c>
      <c r="N8619" s="1" t="s">
        <v>1241</v>
      </c>
      <c r="O8619" s="6" t="s">
        <v>1241</v>
      </c>
    </row>
    <row r="8620">
      <c r="A8620" s="5">
        <v>1.2602593E7</v>
      </c>
      <c r="B8620" s="2">
        <v>46173.0</v>
      </c>
      <c r="C8620" s="1" t="s">
        <v>1267</v>
      </c>
      <c r="D8620" s="7">
        <v>325.0</v>
      </c>
      <c r="E8620" s="4">
        <v>46168.0</v>
      </c>
      <c r="F8620" s="5">
        <v>300.0</v>
      </c>
      <c r="G8620" s="5">
        <v>63.0</v>
      </c>
      <c r="H8620" s="5">
        <v>18383.0</v>
      </c>
      <c r="I8620" s="1" t="s">
        <v>33</v>
      </c>
      <c r="J8620" s="1" t="s">
        <v>568</v>
      </c>
      <c r="K8620" s="1" t="s">
        <v>13</v>
      </c>
      <c r="L8620" s="1" t="s">
        <v>5</v>
      </c>
      <c r="M8620" s="1" t="s">
        <v>23</v>
      </c>
      <c r="N8620" s="1" t="s">
        <v>1241</v>
      </c>
      <c r="O8620" s="6" t="s">
        <v>1241</v>
      </c>
    </row>
    <row r="8621">
      <c r="A8621" s="5">
        <v>1.2602593E7</v>
      </c>
      <c r="B8621" s="2">
        <v>46173.0</v>
      </c>
      <c r="C8621" s="1" t="s">
        <v>1267</v>
      </c>
      <c r="D8621" s="7">
        <v>326.0</v>
      </c>
      <c r="E8621" s="4">
        <v>46168.0</v>
      </c>
      <c r="F8621" s="5">
        <v>300.0</v>
      </c>
      <c r="G8621" s="5">
        <v>76.0</v>
      </c>
      <c r="H8621" s="5">
        <v>22355.0</v>
      </c>
      <c r="I8621" s="1" t="s">
        <v>33</v>
      </c>
      <c r="J8621" s="1" t="s">
        <v>568</v>
      </c>
      <c r="K8621" s="1" t="s">
        <v>13</v>
      </c>
      <c r="L8621" s="1" t="s">
        <v>5</v>
      </c>
      <c r="M8621" s="1" t="s">
        <v>23</v>
      </c>
      <c r="N8621" s="1" t="s">
        <v>1241</v>
      </c>
      <c r="O8621" s="6" t="s">
        <v>1241</v>
      </c>
    </row>
    <row r="8622">
      <c r="A8622" s="5">
        <v>1.2602594E7</v>
      </c>
      <c r="B8622" s="2">
        <v>46173.0</v>
      </c>
      <c r="C8622" s="1" t="s">
        <v>1267</v>
      </c>
      <c r="D8622" s="7">
        <v>153.0</v>
      </c>
      <c r="E8622" s="4">
        <v>46168.0</v>
      </c>
      <c r="F8622" s="5">
        <v>375.0</v>
      </c>
      <c r="G8622" s="5">
        <v>348.0</v>
      </c>
      <c r="H8622" s="5">
        <v>127963.38</v>
      </c>
      <c r="I8622" s="1" t="s">
        <v>21</v>
      </c>
      <c r="J8622" s="1" t="s">
        <v>568</v>
      </c>
      <c r="K8622" s="1" t="s">
        <v>13</v>
      </c>
      <c r="L8622" s="1" t="s">
        <v>5</v>
      </c>
      <c r="M8622" s="1" t="s">
        <v>23</v>
      </c>
      <c r="N8622" s="1" t="s">
        <v>1241</v>
      </c>
      <c r="O8622" s="6" t="s">
        <v>1241</v>
      </c>
    </row>
    <row r="8623">
      <c r="A8623" s="5">
        <v>1.2602594E7</v>
      </c>
      <c r="B8623" s="2">
        <v>46173.0</v>
      </c>
      <c r="C8623" s="1" t="s">
        <v>1267</v>
      </c>
      <c r="D8623" s="7">
        <v>130.0</v>
      </c>
      <c r="E8623" s="4">
        <v>46168.0</v>
      </c>
      <c r="F8623" s="5">
        <v>66.0</v>
      </c>
      <c r="G8623" s="5">
        <v>152.0</v>
      </c>
      <c r="H8623" s="5">
        <v>9814.0</v>
      </c>
      <c r="I8623" s="1" t="s">
        <v>21</v>
      </c>
      <c r="J8623" s="1" t="s">
        <v>568</v>
      </c>
      <c r="K8623" s="1" t="s">
        <v>13</v>
      </c>
      <c r="L8623" s="1" t="s">
        <v>5</v>
      </c>
      <c r="M8623" s="1" t="s">
        <v>23</v>
      </c>
      <c r="N8623" s="1" t="s">
        <v>1241</v>
      </c>
      <c r="O8623" s="6" t="s">
        <v>1241</v>
      </c>
    </row>
    <row r="8624">
      <c r="A8624" s="5">
        <v>1.2602594E7</v>
      </c>
      <c r="B8624" s="2">
        <v>46173.0</v>
      </c>
      <c r="C8624" s="1" t="s">
        <v>1267</v>
      </c>
      <c r="D8624" s="7">
        <v>103.0</v>
      </c>
      <c r="E8624" s="4">
        <v>46168.0</v>
      </c>
      <c r="F8624" s="5">
        <v>108.0</v>
      </c>
      <c r="G8624" s="5">
        <v>54.0</v>
      </c>
      <c r="H8624" s="5">
        <v>5694.0</v>
      </c>
      <c r="I8624" s="1" t="s">
        <v>21</v>
      </c>
      <c r="J8624" s="1" t="s">
        <v>568</v>
      </c>
      <c r="K8624" s="1" t="s">
        <v>13</v>
      </c>
      <c r="L8624" s="1" t="s">
        <v>5</v>
      </c>
      <c r="M8624" s="1" t="s">
        <v>23</v>
      </c>
      <c r="N8624" s="1" t="s">
        <v>1241</v>
      </c>
      <c r="O8624" s="6" t="s">
        <v>1241</v>
      </c>
    </row>
    <row r="8625">
      <c r="A8625" s="5">
        <v>1.2602594E7</v>
      </c>
      <c r="B8625" s="2">
        <v>46173.0</v>
      </c>
      <c r="C8625" s="1" t="s">
        <v>1267</v>
      </c>
      <c r="D8625" s="7">
        <v>132.0</v>
      </c>
      <c r="E8625" s="4">
        <v>46168.0</v>
      </c>
      <c r="F8625" s="5">
        <v>60.0</v>
      </c>
      <c r="G8625" s="5">
        <v>327.0</v>
      </c>
      <c r="H8625" s="5">
        <v>19252.0</v>
      </c>
      <c r="I8625" s="1" t="s">
        <v>21</v>
      </c>
      <c r="J8625" s="1" t="s">
        <v>568</v>
      </c>
      <c r="K8625" s="1" t="s">
        <v>13</v>
      </c>
      <c r="L8625" s="1" t="s">
        <v>5</v>
      </c>
      <c r="M8625" s="1" t="s">
        <v>23</v>
      </c>
      <c r="N8625" s="1" t="s">
        <v>1241</v>
      </c>
      <c r="O8625" s="6" t="s">
        <v>1241</v>
      </c>
    </row>
    <row r="8626">
      <c r="A8626" s="5">
        <v>1.2602594E7</v>
      </c>
      <c r="B8626" s="2">
        <v>46173.0</v>
      </c>
      <c r="C8626" s="1" t="s">
        <v>1267</v>
      </c>
      <c r="D8626" s="7">
        <v>104.0</v>
      </c>
      <c r="E8626" s="4">
        <v>46168.0</v>
      </c>
      <c r="F8626" s="5">
        <v>108.0</v>
      </c>
      <c r="G8626" s="5">
        <v>58.0</v>
      </c>
      <c r="H8626" s="5">
        <v>6100.0</v>
      </c>
      <c r="I8626" s="1" t="s">
        <v>21</v>
      </c>
      <c r="J8626" s="1" t="s">
        <v>568</v>
      </c>
      <c r="K8626" s="1" t="s">
        <v>13</v>
      </c>
      <c r="L8626" s="1" t="s">
        <v>5</v>
      </c>
      <c r="M8626" s="1" t="s">
        <v>23</v>
      </c>
      <c r="N8626" s="1" t="s">
        <v>1241</v>
      </c>
      <c r="O8626" s="6" t="s">
        <v>1241</v>
      </c>
    </row>
    <row r="8627">
      <c r="A8627" s="5">
        <v>1.2602594E7</v>
      </c>
      <c r="B8627" s="2">
        <v>46173.0</v>
      </c>
      <c r="C8627" s="1" t="s">
        <v>1267</v>
      </c>
      <c r="D8627" s="7">
        <v>144.0</v>
      </c>
      <c r="E8627" s="4">
        <v>46168.0</v>
      </c>
      <c r="F8627" s="5">
        <v>270.0</v>
      </c>
      <c r="G8627" s="5">
        <v>104.0</v>
      </c>
      <c r="H8627" s="5">
        <v>27437.0</v>
      </c>
      <c r="I8627" s="1" t="s">
        <v>21</v>
      </c>
      <c r="J8627" s="1" t="s">
        <v>568</v>
      </c>
      <c r="K8627" s="1" t="s">
        <v>13</v>
      </c>
      <c r="L8627" s="1" t="s">
        <v>5</v>
      </c>
      <c r="M8627" s="1" t="s">
        <v>23</v>
      </c>
      <c r="N8627" s="1" t="s">
        <v>1241</v>
      </c>
      <c r="O8627" s="6" t="s">
        <v>1241</v>
      </c>
    </row>
    <row r="8628">
      <c r="A8628" s="5">
        <v>1.2602594E7</v>
      </c>
      <c r="B8628" s="2">
        <v>46173.0</v>
      </c>
      <c r="C8628" s="1" t="s">
        <v>1267</v>
      </c>
      <c r="D8628" s="7">
        <v>105.0</v>
      </c>
      <c r="E8628" s="4">
        <v>46168.0</v>
      </c>
      <c r="F8628" s="5">
        <v>32.0</v>
      </c>
      <c r="G8628" s="5">
        <v>287.0</v>
      </c>
      <c r="H8628" s="5">
        <v>9005.0</v>
      </c>
      <c r="I8628" s="1" t="s">
        <v>21</v>
      </c>
      <c r="J8628" s="1" t="s">
        <v>568</v>
      </c>
      <c r="K8628" s="1" t="s">
        <v>13</v>
      </c>
      <c r="L8628" s="1" t="s">
        <v>5</v>
      </c>
      <c r="M8628" s="1" t="s">
        <v>23</v>
      </c>
      <c r="N8628" s="1" t="s">
        <v>1241</v>
      </c>
      <c r="O8628" s="6" t="s">
        <v>1241</v>
      </c>
    </row>
    <row r="8629">
      <c r="A8629" s="5">
        <v>1.2602594E7</v>
      </c>
      <c r="B8629" s="2">
        <v>46173.0</v>
      </c>
      <c r="C8629" s="1" t="s">
        <v>1267</v>
      </c>
      <c r="D8629" s="7">
        <v>145.0</v>
      </c>
      <c r="E8629" s="4">
        <v>46168.0</v>
      </c>
      <c r="F8629" s="5">
        <v>35.0</v>
      </c>
      <c r="G8629" s="5">
        <v>227.0</v>
      </c>
      <c r="H8629" s="5">
        <v>7775.0</v>
      </c>
      <c r="I8629" s="1" t="s">
        <v>21</v>
      </c>
      <c r="J8629" s="1" t="s">
        <v>568</v>
      </c>
      <c r="K8629" s="1" t="s">
        <v>13</v>
      </c>
      <c r="L8629" s="1" t="s">
        <v>5</v>
      </c>
      <c r="M8629" s="1" t="s">
        <v>23</v>
      </c>
      <c r="N8629" s="1" t="s">
        <v>1241</v>
      </c>
      <c r="O8629" s="6" t="s">
        <v>1241</v>
      </c>
    </row>
    <row r="8630">
      <c r="A8630" s="5">
        <v>1.2602594E7</v>
      </c>
      <c r="B8630" s="2">
        <v>46173.0</v>
      </c>
      <c r="C8630" s="1" t="s">
        <v>1267</v>
      </c>
      <c r="D8630" s="7">
        <v>123.0</v>
      </c>
      <c r="E8630" s="4">
        <v>46168.0</v>
      </c>
      <c r="F8630" s="5">
        <v>180.0</v>
      </c>
      <c r="G8630" s="5">
        <v>121.0</v>
      </c>
      <c r="H8630" s="5">
        <v>21341.0</v>
      </c>
      <c r="I8630" s="1" t="s">
        <v>21</v>
      </c>
      <c r="J8630" s="1" t="s">
        <v>568</v>
      </c>
      <c r="K8630" s="1" t="s">
        <v>13</v>
      </c>
      <c r="L8630" s="1" t="s">
        <v>5</v>
      </c>
      <c r="M8630" s="1" t="s">
        <v>23</v>
      </c>
      <c r="N8630" s="1" t="s">
        <v>1241</v>
      </c>
      <c r="O8630" s="6" t="s">
        <v>1241</v>
      </c>
    </row>
    <row r="8631">
      <c r="A8631" s="5">
        <v>1.2602594E7</v>
      </c>
      <c r="B8631" s="2">
        <v>46173.0</v>
      </c>
      <c r="C8631" s="1" t="s">
        <v>1267</v>
      </c>
      <c r="D8631" s="7">
        <v>147.0</v>
      </c>
      <c r="E8631" s="4">
        <v>46168.0</v>
      </c>
      <c r="F8631" s="5">
        <v>90.0</v>
      </c>
      <c r="G8631" s="5">
        <v>303.0</v>
      </c>
      <c r="H8631" s="5">
        <v>26760.0</v>
      </c>
      <c r="I8631" s="1" t="s">
        <v>21</v>
      </c>
      <c r="J8631" s="1" t="s">
        <v>568</v>
      </c>
      <c r="K8631" s="1" t="s">
        <v>13</v>
      </c>
      <c r="L8631" s="1" t="s">
        <v>5</v>
      </c>
      <c r="M8631" s="1" t="s">
        <v>23</v>
      </c>
      <c r="N8631" s="1" t="s">
        <v>1241</v>
      </c>
      <c r="O8631" s="6" t="s">
        <v>1241</v>
      </c>
    </row>
    <row r="8632">
      <c r="A8632" s="5">
        <v>1.2602594E7</v>
      </c>
      <c r="B8632" s="2">
        <v>46173.0</v>
      </c>
      <c r="C8632" s="1" t="s">
        <v>1267</v>
      </c>
      <c r="D8632" s="7">
        <v>124.0</v>
      </c>
      <c r="E8632" s="4">
        <v>46168.0</v>
      </c>
      <c r="F8632" s="5">
        <v>184.0</v>
      </c>
      <c r="G8632" s="5">
        <v>140.0</v>
      </c>
      <c r="H8632" s="5">
        <v>25277.0</v>
      </c>
      <c r="I8632" s="1" t="s">
        <v>21</v>
      </c>
      <c r="J8632" s="1" t="s">
        <v>568</v>
      </c>
      <c r="K8632" s="1" t="s">
        <v>13</v>
      </c>
      <c r="L8632" s="1" t="s">
        <v>5</v>
      </c>
      <c r="M8632" s="1" t="s">
        <v>23</v>
      </c>
      <c r="N8632" s="1" t="s">
        <v>1241</v>
      </c>
      <c r="O8632" s="6" t="s">
        <v>1241</v>
      </c>
    </row>
    <row r="8633">
      <c r="A8633" s="5">
        <v>1.2602594E7</v>
      </c>
      <c r="B8633" s="2">
        <v>46173.0</v>
      </c>
      <c r="C8633" s="1" t="s">
        <v>1267</v>
      </c>
      <c r="D8633" s="7">
        <v>151.0</v>
      </c>
      <c r="E8633" s="4">
        <v>46168.0</v>
      </c>
      <c r="F8633" s="5">
        <v>350.0</v>
      </c>
      <c r="G8633" s="5">
        <v>137.0</v>
      </c>
      <c r="H8633" s="5">
        <v>47125.0</v>
      </c>
      <c r="I8633" s="1" t="s">
        <v>21</v>
      </c>
      <c r="J8633" s="1" t="s">
        <v>568</v>
      </c>
      <c r="K8633" s="1" t="s">
        <v>13</v>
      </c>
      <c r="L8633" s="1" t="s">
        <v>5</v>
      </c>
      <c r="M8633" s="1" t="s">
        <v>23</v>
      </c>
      <c r="N8633" s="1" t="s">
        <v>1241</v>
      </c>
      <c r="O8633" s="6" t="s">
        <v>1241</v>
      </c>
    </row>
    <row r="8634">
      <c r="A8634" s="5">
        <v>1.2602594E7</v>
      </c>
      <c r="B8634" s="2">
        <v>46173.0</v>
      </c>
      <c r="C8634" s="1" t="s">
        <v>1267</v>
      </c>
      <c r="D8634" s="7">
        <v>152.0</v>
      </c>
      <c r="E8634" s="4">
        <v>46168.0</v>
      </c>
      <c r="F8634" s="5">
        <v>330.0</v>
      </c>
      <c r="G8634" s="5">
        <v>206.0</v>
      </c>
      <c r="H8634" s="5">
        <v>66504.0</v>
      </c>
      <c r="I8634" s="1" t="s">
        <v>21</v>
      </c>
      <c r="J8634" s="1" t="s">
        <v>568</v>
      </c>
      <c r="K8634" s="1" t="s">
        <v>13</v>
      </c>
      <c r="L8634" s="1" t="s">
        <v>5</v>
      </c>
      <c r="M8634" s="1" t="s">
        <v>23</v>
      </c>
      <c r="N8634" s="1" t="s">
        <v>1241</v>
      </c>
      <c r="O8634" s="6" t="s">
        <v>1241</v>
      </c>
    </row>
    <row r="8635">
      <c r="A8635" s="5">
        <v>1.2602594E7</v>
      </c>
      <c r="B8635" s="2">
        <v>46173.0</v>
      </c>
      <c r="C8635" s="1" t="s">
        <v>1267</v>
      </c>
      <c r="D8635" s="7">
        <v>129.0</v>
      </c>
      <c r="E8635" s="4">
        <v>46168.0</v>
      </c>
      <c r="F8635" s="5">
        <v>24.0</v>
      </c>
      <c r="G8635" s="5">
        <v>249.0</v>
      </c>
      <c r="H8635" s="5">
        <v>5852.0</v>
      </c>
      <c r="I8635" s="1" t="s">
        <v>21</v>
      </c>
      <c r="J8635" s="1" t="s">
        <v>568</v>
      </c>
      <c r="K8635" s="1" t="s">
        <v>13</v>
      </c>
      <c r="L8635" s="1" t="s">
        <v>5</v>
      </c>
      <c r="M8635" s="1" t="s">
        <v>23</v>
      </c>
      <c r="N8635" s="1" t="s">
        <v>1241</v>
      </c>
      <c r="O8635" s="6" t="s">
        <v>1241</v>
      </c>
    </row>
    <row r="8636">
      <c r="A8636" s="5">
        <v>1.2602595E7</v>
      </c>
      <c r="B8636" s="2">
        <v>46173.0</v>
      </c>
      <c r="C8636" s="1" t="s">
        <v>1267</v>
      </c>
      <c r="D8636" s="3" t="s">
        <v>686</v>
      </c>
      <c r="E8636" s="4">
        <v>46168.0</v>
      </c>
      <c r="F8636" s="5">
        <v>22.0</v>
      </c>
      <c r="G8636" s="5">
        <v>707.0</v>
      </c>
      <c r="H8636" s="5">
        <v>15253.0</v>
      </c>
      <c r="I8636" s="1" t="s">
        <v>21</v>
      </c>
      <c r="J8636" s="1" t="s">
        <v>568</v>
      </c>
      <c r="K8636" s="1" t="s">
        <v>13</v>
      </c>
      <c r="L8636" s="1" t="s">
        <v>5</v>
      </c>
      <c r="M8636" s="1" t="s">
        <v>23</v>
      </c>
      <c r="N8636" s="1" t="s">
        <v>1241</v>
      </c>
      <c r="O8636" s="6" t="s">
        <v>1241</v>
      </c>
    </row>
    <row r="8637">
      <c r="A8637" s="5">
        <v>1.2602595E7</v>
      </c>
      <c r="B8637" s="2">
        <v>46173.0</v>
      </c>
      <c r="C8637" s="1" t="s">
        <v>1267</v>
      </c>
      <c r="D8637" s="3" t="s">
        <v>1268</v>
      </c>
      <c r="E8637" s="4">
        <v>46168.0</v>
      </c>
      <c r="F8637" s="5">
        <v>216.0</v>
      </c>
      <c r="G8637" s="5">
        <v>59.0</v>
      </c>
      <c r="H8637" s="5">
        <v>12398.0</v>
      </c>
      <c r="I8637" s="1" t="s">
        <v>21</v>
      </c>
      <c r="J8637" s="1" t="s">
        <v>568</v>
      </c>
      <c r="K8637" s="1" t="s">
        <v>13</v>
      </c>
      <c r="L8637" s="1" t="s">
        <v>5</v>
      </c>
      <c r="M8637" s="1" t="s">
        <v>23</v>
      </c>
      <c r="N8637" s="1" t="s">
        <v>1241</v>
      </c>
      <c r="O8637" s="6" t="s">
        <v>1241</v>
      </c>
    </row>
    <row r="8638">
      <c r="A8638" s="5">
        <v>1.2602595E7</v>
      </c>
      <c r="B8638" s="2">
        <v>46173.0</v>
      </c>
      <c r="C8638" s="1" t="s">
        <v>1267</v>
      </c>
      <c r="D8638" s="3" t="s">
        <v>1269</v>
      </c>
      <c r="E8638" s="4">
        <v>46168.0</v>
      </c>
      <c r="F8638" s="5">
        <v>240.0</v>
      </c>
      <c r="G8638" s="5">
        <v>68.0</v>
      </c>
      <c r="H8638" s="5">
        <v>16033.0</v>
      </c>
      <c r="I8638" s="1" t="s">
        <v>21</v>
      </c>
      <c r="J8638" s="1" t="s">
        <v>568</v>
      </c>
      <c r="K8638" s="1" t="s">
        <v>13</v>
      </c>
      <c r="L8638" s="1" t="s">
        <v>5</v>
      </c>
      <c r="M8638" s="1" t="s">
        <v>23</v>
      </c>
      <c r="N8638" s="1" t="s">
        <v>1241</v>
      </c>
      <c r="O8638" s="6" t="s">
        <v>1241</v>
      </c>
    </row>
    <row r="8639">
      <c r="A8639" s="5">
        <v>1.2602595E7</v>
      </c>
      <c r="B8639" s="2">
        <v>46173.0</v>
      </c>
      <c r="C8639" s="1" t="s">
        <v>1267</v>
      </c>
      <c r="D8639" s="3" t="s">
        <v>1270</v>
      </c>
      <c r="E8639" s="4">
        <v>46168.0</v>
      </c>
      <c r="F8639" s="5">
        <v>264.0</v>
      </c>
      <c r="G8639" s="5">
        <v>59.0</v>
      </c>
      <c r="H8639" s="5">
        <v>15152.0</v>
      </c>
      <c r="I8639" s="1" t="s">
        <v>21</v>
      </c>
      <c r="J8639" s="1" t="s">
        <v>568</v>
      </c>
      <c r="K8639" s="1" t="s">
        <v>13</v>
      </c>
      <c r="L8639" s="1" t="s">
        <v>5</v>
      </c>
      <c r="M8639" s="1" t="s">
        <v>23</v>
      </c>
      <c r="N8639" s="1" t="s">
        <v>1241</v>
      </c>
      <c r="O8639" s="6" t="s">
        <v>1241</v>
      </c>
    </row>
    <row r="8640">
      <c r="A8640" s="5">
        <v>1.2602595E7</v>
      </c>
      <c r="B8640" s="2">
        <v>46173.0</v>
      </c>
      <c r="C8640" s="1" t="s">
        <v>1267</v>
      </c>
      <c r="D8640" s="7">
        <v>186.0</v>
      </c>
      <c r="E8640" s="4">
        <v>46168.0</v>
      </c>
      <c r="F8640" s="5">
        <v>192.0</v>
      </c>
      <c r="G8640" s="5">
        <v>63.0</v>
      </c>
      <c r="H8640" s="5">
        <v>11924.0</v>
      </c>
      <c r="I8640" s="1" t="s">
        <v>21</v>
      </c>
      <c r="J8640" s="1" t="s">
        <v>568</v>
      </c>
      <c r="K8640" s="1" t="s">
        <v>13</v>
      </c>
      <c r="L8640" s="1" t="s">
        <v>5</v>
      </c>
      <c r="M8640" s="1" t="s">
        <v>23</v>
      </c>
      <c r="N8640" s="1" t="s">
        <v>1241</v>
      </c>
      <c r="O8640" s="6" t="s">
        <v>1241</v>
      </c>
    </row>
    <row r="8641">
      <c r="A8641" s="5">
        <v>1.2602596E7</v>
      </c>
      <c r="B8641" s="2">
        <v>46173.0</v>
      </c>
      <c r="C8641" s="1" t="s">
        <v>1267</v>
      </c>
      <c r="D8641" s="3" t="s">
        <v>247</v>
      </c>
      <c r="E8641" s="4">
        <v>46168.0</v>
      </c>
      <c r="F8641" s="5">
        <v>40.0</v>
      </c>
      <c r="G8641" s="5">
        <v>156.0</v>
      </c>
      <c r="H8641" s="5">
        <v>6132.0</v>
      </c>
      <c r="I8641" s="1" t="s">
        <v>26</v>
      </c>
      <c r="J8641" s="1" t="s">
        <v>568</v>
      </c>
      <c r="K8641" s="1" t="s">
        <v>13</v>
      </c>
      <c r="L8641" s="1" t="s">
        <v>5</v>
      </c>
      <c r="M8641" s="1" t="s">
        <v>29</v>
      </c>
      <c r="N8641" s="1" t="s">
        <v>1241</v>
      </c>
      <c r="O8641" s="6" t="s">
        <v>1241</v>
      </c>
    </row>
    <row r="8642">
      <c r="A8642" s="5">
        <v>1.2602596E7</v>
      </c>
      <c r="B8642" s="2">
        <v>46173.0</v>
      </c>
      <c r="C8642" s="1" t="s">
        <v>1267</v>
      </c>
      <c r="D8642" s="3" t="s">
        <v>246</v>
      </c>
      <c r="E8642" s="4">
        <v>46168.0</v>
      </c>
      <c r="F8642" s="5">
        <v>80.0</v>
      </c>
      <c r="G8642" s="5">
        <v>156.0</v>
      </c>
      <c r="H8642" s="5">
        <v>12263.0</v>
      </c>
      <c r="I8642" s="1" t="s">
        <v>26</v>
      </c>
      <c r="J8642" s="1" t="s">
        <v>568</v>
      </c>
      <c r="K8642" s="1" t="s">
        <v>13</v>
      </c>
      <c r="L8642" s="1" t="s">
        <v>5</v>
      </c>
      <c r="M8642" s="1" t="s">
        <v>29</v>
      </c>
      <c r="N8642" s="1" t="s">
        <v>1241</v>
      </c>
      <c r="O8642" s="6" t="s">
        <v>1241</v>
      </c>
    </row>
    <row r="8643">
      <c r="A8643" s="5">
        <v>1.2602597E7</v>
      </c>
      <c r="B8643" s="2">
        <v>46173.0</v>
      </c>
      <c r="C8643" s="1" t="s">
        <v>1267</v>
      </c>
      <c r="D8643" s="3" t="s">
        <v>1271</v>
      </c>
      <c r="E8643" s="4">
        <v>46168.0</v>
      </c>
      <c r="F8643" s="5">
        <v>24.0</v>
      </c>
      <c r="G8643" s="5">
        <v>327.0</v>
      </c>
      <c r="H8643" s="5">
        <v>7701.0</v>
      </c>
      <c r="I8643" s="1" t="s">
        <v>21</v>
      </c>
      <c r="J8643" s="1" t="s">
        <v>568</v>
      </c>
      <c r="K8643" s="1" t="s">
        <v>13</v>
      </c>
      <c r="L8643" s="1" t="s">
        <v>5</v>
      </c>
      <c r="M8643" s="1" t="s">
        <v>23</v>
      </c>
      <c r="N8643" s="1" t="s">
        <v>1241</v>
      </c>
      <c r="O8643" s="6" t="s">
        <v>1241</v>
      </c>
    </row>
    <row r="8644">
      <c r="A8644" s="5">
        <v>1.2602597E7</v>
      </c>
      <c r="B8644" s="2">
        <v>46173.0</v>
      </c>
      <c r="C8644" s="1" t="s">
        <v>1267</v>
      </c>
      <c r="D8644" s="3" t="s">
        <v>1272</v>
      </c>
      <c r="E8644" s="4">
        <v>46168.0</v>
      </c>
      <c r="F8644" s="5">
        <v>30.0</v>
      </c>
      <c r="G8644" s="5">
        <v>234.0</v>
      </c>
      <c r="H8644" s="5">
        <v>6894.0</v>
      </c>
      <c r="I8644" s="1" t="s">
        <v>21</v>
      </c>
      <c r="J8644" s="1" t="s">
        <v>568</v>
      </c>
      <c r="K8644" s="1" t="s">
        <v>13</v>
      </c>
      <c r="L8644" s="1" t="s">
        <v>5</v>
      </c>
      <c r="M8644" s="1" t="s">
        <v>23</v>
      </c>
      <c r="N8644" s="1" t="s">
        <v>1241</v>
      </c>
      <c r="O8644" s="6" t="s">
        <v>1241</v>
      </c>
    </row>
    <row r="8645">
      <c r="A8645" s="5">
        <v>1.2602597E7</v>
      </c>
      <c r="B8645" s="2">
        <v>46173.0</v>
      </c>
      <c r="C8645" s="1" t="s">
        <v>1267</v>
      </c>
      <c r="D8645" s="3" t="s">
        <v>1273</v>
      </c>
      <c r="E8645" s="4">
        <v>46168.0</v>
      </c>
      <c r="F8645" s="5">
        <v>132.0</v>
      </c>
      <c r="G8645" s="5">
        <v>167.0</v>
      </c>
      <c r="H8645" s="5">
        <v>21585.0</v>
      </c>
      <c r="I8645" s="1" t="s">
        <v>21</v>
      </c>
      <c r="J8645" s="1" t="s">
        <v>568</v>
      </c>
      <c r="K8645" s="1" t="s">
        <v>13</v>
      </c>
      <c r="L8645" s="1" t="s">
        <v>5</v>
      </c>
      <c r="M8645" s="1" t="s">
        <v>23</v>
      </c>
      <c r="N8645" s="1" t="s">
        <v>1241</v>
      </c>
      <c r="O8645" s="6" t="s">
        <v>1241</v>
      </c>
    </row>
    <row r="8646">
      <c r="A8646" s="5">
        <v>1.2602597E7</v>
      </c>
      <c r="B8646" s="2">
        <v>46173.0</v>
      </c>
      <c r="C8646" s="1" t="s">
        <v>1267</v>
      </c>
      <c r="D8646" s="3" t="s">
        <v>1274</v>
      </c>
      <c r="E8646" s="4">
        <v>46168.0</v>
      </c>
      <c r="F8646" s="5">
        <v>30.0</v>
      </c>
      <c r="G8646" s="5">
        <v>335.0</v>
      </c>
      <c r="H8646" s="5">
        <v>9853.0</v>
      </c>
      <c r="I8646" s="1" t="s">
        <v>21</v>
      </c>
      <c r="J8646" s="1" t="s">
        <v>568</v>
      </c>
      <c r="K8646" s="1" t="s">
        <v>13</v>
      </c>
      <c r="L8646" s="1" t="s">
        <v>5</v>
      </c>
      <c r="M8646" s="1" t="s">
        <v>23</v>
      </c>
      <c r="N8646" s="1" t="s">
        <v>1241</v>
      </c>
      <c r="O8646" s="6" t="s">
        <v>1241</v>
      </c>
    </row>
    <row r="8647">
      <c r="A8647" s="5">
        <v>1.2602597E7</v>
      </c>
      <c r="B8647" s="2">
        <v>46173.0</v>
      </c>
      <c r="C8647" s="1" t="s">
        <v>1267</v>
      </c>
      <c r="D8647" s="3" t="s">
        <v>1275</v>
      </c>
      <c r="E8647" s="4">
        <v>46168.0</v>
      </c>
      <c r="F8647" s="5">
        <v>23.0</v>
      </c>
      <c r="G8647" s="5">
        <v>304.0</v>
      </c>
      <c r="H8647" s="5">
        <v>6856.0</v>
      </c>
      <c r="I8647" s="1" t="s">
        <v>21</v>
      </c>
      <c r="J8647" s="1" t="s">
        <v>568</v>
      </c>
      <c r="K8647" s="1" t="s">
        <v>13</v>
      </c>
      <c r="L8647" s="1" t="s">
        <v>5</v>
      </c>
      <c r="M8647" s="1" t="s">
        <v>23</v>
      </c>
      <c r="N8647" s="1" t="s">
        <v>1241</v>
      </c>
      <c r="O8647" s="6" t="s">
        <v>1241</v>
      </c>
    </row>
    <row r="8648">
      <c r="A8648" s="5">
        <v>1.2602597E7</v>
      </c>
      <c r="B8648" s="2">
        <v>46173.0</v>
      </c>
      <c r="C8648" s="1" t="s">
        <v>1267</v>
      </c>
      <c r="D8648" s="3" t="s">
        <v>1276</v>
      </c>
      <c r="E8648" s="4">
        <v>46168.0</v>
      </c>
      <c r="F8648" s="5">
        <v>6.0</v>
      </c>
      <c r="G8648" s="5">
        <v>864.0</v>
      </c>
      <c r="H8648" s="5">
        <v>5080.0</v>
      </c>
      <c r="I8648" s="1" t="s">
        <v>21</v>
      </c>
      <c r="J8648" s="1" t="s">
        <v>568</v>
      </c>
      <c r="K8648" s="1" t="s">
        <v>13</v>
      </c>
      <c r="L8648" s="1" t="s">
        <v>5</v>
      </c>
      <c r="M8648" s="1" t="s">
        <v>23</v>
      </c>
      <c r="N8648" s="1" t="s">
        <v>1241</v>
      </c>
      <c r="O8648" s="6" t="s">
        <v>1241</v>
      </c>
    </row>
    <row r="8649">
      <c r="A8649" s="5">
        <v>1.2602597E7</v>
      </c>
      <c r="B8649" s="2">
        <v>46173.0</v>
      </c>
      <c r="C8649" s="1" t="s">
        <v>1267</v>
      </c>
      <c r="D8649" s="3" t="s">
        <v>1277</v>
      </c>
      <c r="E8649" s="4">
        <v>46168.0</v>
      </c>
      <c r="F8649" s="5">
        <v>30.0</v>
      </c>
      <c r="G8649" s="5">
        <v>296.0</v>
      </c>
      <c r="H8649" s="5">
        <v>8715.0</v>
      </c>
      <c r="I8649" s="1" t="s">
        <v>21</v>
      </c>
      <c r="J8649" s="1" t="s">
        <v>568</v>
      </c>
      <c r="K8649" s="1" t="s">
        <v>13</v>
      </c>
      <c r="L8649" s="1" t="s">
        <v>5</v>
      </c>
      <c r="M8649" s="1" t="s">
        <v>23</v>
      </c>
      <c r="N8649" s="1" t="s">
        <v>1241</v>
      </c>
      <c r="O8649" s="6" t="s">
        <v>1241</v>
      </c>
    </row>
    <row r="8650">
      <c r="A8650" s="5">
        <v>1.2602597E7</v>
      </c>
      <c r="B8650" s="2">
        <v>46173.0</v>
      </c>
      <c r="C8650" s="1" t="s">
        <v>1267</v>
      </c>
      <c r="D8650" s="3" t="s">
        <v>1278</v>
      </c>
      <c r="E8650" s="4">
        <v>46168.0</v>
      </c>
      <c r="F8650" s="5">
        <v>66.0</v>
      </c>
      <c r="G8650" s="5">
        <v>174.0</v>
      </c>
      <c r="H8650" s="5">
        <v>11248.0</v>
      </c>
      <c r="I8650" s="1" t="s">
        <v>21</v>
      </c>
      <c r="J8650" s="1" t="s">
        <v>568</v>
      </c>
      <c r="K8650" s="1" t="s">
        <v>13</v>
      </c>
      <c r="L8650" s="1" t="s">
        <v>5</v>
      </c>
      <c r="M8650" s="1" t="s">
        <v>23</v>
      </c>
      <c r="N8650" s="1" t="s">
        <v>1241</v>
      </c>
      <c r="O8650" s="6" t="s">
        <v>1241</v>
      </c>
    </row>
    <row r="8651">
      <c r="A8651" s="5">
        <v>1.2602597E7</v>
      </c>
      <c r="B8651" s="2">
        <v>46173.0</v>
      </c>
      <c r="C8651" s="1" t="s">
        <v>1267</v>
      </c>
      <c r="D8651" s="3" t="s">
        <v>1279</v>
      </c>
      <c r="E8651" s="4">
        <v>46168.0</v>
      </c>
      <c r="F8651" s="5">
        <v>14.0</v>
      </c>
      <c r="G8651" s="5">
        <v>844.0</v>
      </c>
      <c r="H8651" s="5">
        <v>11582.0</v>
      </c>
      <c r="I8651" s="1" t="s">
        <v>21</v>
      </c>
      <c r="J8651" s="1" t="s">
        <v>568</v>
      </c>
      <c r="K8651" s="1" t="s">
        <v>13</v>
      </c>
      <c r="L8651" s="1" t="s">
        <v>5</v>
      </c>
      <c r="M8651" s="1" t="s">
        <v>23</v>
      </c>
      <c r="N8651" s="1" t="s">
        <v>1241</v>
      </c>
      <c r="O8651" s="6" t="s">
        <v>1241</v>
      </c>
    </row>
    <row r="8652">
      <c r="A8652" s="5">
        <v>1.2602597E7</v>
      </c>
      <c r="B8652" s="2">
        <v>46173.0</v>
      </c>
      <c r="C8652" s="1" t="s">
        <v>1267</v>
      </c>
      <c r="D8652" s="3" t="s">
        <v>1280</v>
      </c>
      <c r="E8652" s="4">
        <v>46168.0</v>
      </c>
      <c r="F8652" s="5">
        <v>66.0</v>
      </c>
      <c r="G8652" s="5">
        <v>213.0</v>
      </c>
      <c r="H8652" s="5">
        <v>13798.0</v>
      </c>
      <c r="I8652" s="1" t="s">
        <v>21</v>
      </c>
      <c r="J8652" s="1" t="s">
        <v>568</v>
      </c>
      <c r="K8652" s="1" t="s">
        <v>13</v>
      </c>
      <c r="L8652" s="1" t="s">
        <v>5</v>
      </c>
      <c r="M8652" s="1" t="s">
        <v>23</v>
      </c>
      <c r="N8652" s="1" t="s">
        <v>1241</v>
      </c>
      <c r="O8652" s="6" t="s">
        <v>1241</v>
      </c>
    </row>
    <row r="8653">
      <c r="A8653" s="5">
        <v>1.2602598E7</v>
      </c>
      <c r="B8653" s="2">
        <v>46173.0</v>
      </c>
      <c r="C8653" s="1" t="s">
        <v>1267</v>
      </c>
      <c r="D8653" s="3" t="s">
        <v>1281</v>
      </c>
      <c r="E8653" s="4">
        <v>46168.0</v>
      </c>
      <c r="F8653" s="5">
        <v>60.0</v>
      </c>
      <c r="G8653" s="5">
        <v>363.0</v>
      </c>
      <c r="H8653" s="5">
        <v>21339.0</v>
      </c>
      <c r="I8653" s="1" t="s">
        <v>21</v>
      </c>
      <c r="J8653" s="1" t="s">
        <v>568</v>
      </c>
      <c r="K8653" s="1" t="s">
        <v>13</v>
      </c>
      <c r="L8653" s="1" t="s">
        <v>5</v>
      </c>
      <c r="M8653" s="1" t="s">
        <v>23</v>
      </c>
      <c r="N8653" s="1" t="s">
        <v>1241</v>
      </c>
      <c r="O8653" s="6" t="s">
        <v>1241</v>
      </c>
    </row>
    <row r="8654">
      <c r="A8654" s="5">
        <v>1.2602598E7</v>
      </c>
      <c r="B8654" s="2">
        <v>46173.0</v>
      </c>
      <c r="C8654" s="1" t="s">
        <v>1267</v>
      </c>
      <c r="D8654" s="3" t="s">
        <v>884</v>
      </c>
      <c r="E8654" s="4">
        <v>46168.0</v>
      </c>
      <c r="F8654" s="5">
        <v>60.0</v>
      </c>
      <c r="G8654" s="5">
        <v>322.0</v>
      </c>
      <c r="H8654" s="5">
        <v>18912.0</v>
      </c>
      <c r="I8654" s="1" t="s">
        <v>21</v>
      </c>
      <c r="J8654" s="1" t="s">
        <v>568</v>
      </c>
      <c r="K8654" s="1" t="s">
        <v>13</v>
      </c>
      <c r="L8654" s="1" t="s">
        <v>5</v>
      </c>
      <c r="M8654" s="1" t="s">
        <v>23</v>
      </c>
      <c r="N8654" s="1" t="s">
        <v>1241</v>
      </c>
      <c r="O8654" s="6" t="s">
        <v>1241</v>
      </c>
    </row>
    <row r="8655">
      <c r="A8655" s="5">
        <v>1.2602598E7</v>
      </c>
      <c r="B8655" s="2">
        <v>46173.0</v>
      </c>
      <c r="C8655" s="1" t="s">
        <v>1267</v>
      </c>
      <c r="D8655" s="3" t="s">
        <v>1282</v>
      </c>
      <c r="E8655" s="4">
        <v>46168.0</v>
      </c>
      <c r="F8655" s="5">
        <v>6.0</v>
      </c>
      <c r="G8655" s="5">
        <v>907.0</v>
      </c>
      <c r="H8655" s="5">
        <v>5336.0</v>
      </c>
      <c r="I8655" s="1" t="s">
        <v>21</v>
      </c>
      <c r="J8655" s="1" t="s">
        <v>568</v>
      </c>
      <c r="K8655" s="1" t="s">
        <v>13</v>
      </c>
      <c r="L8655" s="1" t="s">
        <v>5</v>
      </c>
      <c r="M8655" s="1" t="s">
        <v>23</v>
      </c>
      <c r="N8655" s="1" t="s">
        <v>1241</v>
      </c>
      <c r="O8655" s="6" t="s">
        <v>1241</v>
      </c>
    </row>
    <row r="8656">
      <c r="A8656" s="5">
        <v>1.2602598E7</v>
      </c>
      <c r="B8656" s="2">
        <v>46173.0</v>
      </c>
      <c r="C8656" s="1" t="s">
        <v>1267</v>
      </c>
      <c r="D8656" s="3" t="s">
        <v>883</v>
      </c>
      <c r="E8656" s="4">
        <v>46168.0</v>
      </c>
      <c r="F8656" s="5">
        <v>132.0</v>
      </c>
      <c r="G8656" s="5">
        <v>184.0</v>
      </c>
      <c r="H8656" s="5">
        <v>23845.0</v>
      </c>
      <c r="I8656" s="1" t="s">
        <v>21</v>
      </c>
      <c r="J8656" s="1" t="s">
        <v>568</v>
      </c>
      <c r="K8656" s="1" t="s">
        <v>13</v>
      </c>
      <c r="L8656" s="1" t="s">
        <v>5</v>
      </c>
      <c r="M8656" s="1" t="s">
        <v>23</v>
      </c>
      <c r="N8656" s="1" t="s">
        <v>1241</v>
      </c>
      <c r="O8656" s="6" t="s">
        <v>1241</v>
      </c>
    </row>
    <row r="8657">
      <c r="A8657" s="5">
        <v>1.2602598E7</v>
      </c>
      <c r="B8657" s="2">
        <v>46173.0</v>
      </c>
      <c r="C8657" s="1" t="s">
        <v>1267</v>
      </c>
      <c r="D8657" s="3" t="s">
        <v>881</v>
      </c>
      <c r="E8657" s="4">
        <v>46168.0</v>
      </c>
      <c r="F8657" s="5">
        <v>28.0</v>
      </c>
      <c r="G8657" s="5">
        <v>291.0</v>
      </c>
      <c r="H8657" s="5">
        <v>7984.0</v>
      </c>
      <c r="I8657" s="1" t="s">
        <v>21</v>
      </c>
      <c r="J8657" s="1" t="s">
        <v>568</v>
      </c>
      <c r="K8657" s="1" t="s">
        <v>13</v>
      </c>
      <c r="L8657" s="1" t="s">
        <v>5</v>
      </c>
      <c r="M8657" s="1" t="s">
        <v>23</v>
      </c>
      <c r="N8657" s="1" t="s">
        <v>1241</v>
      </c>
      <c r="O8657" s="6" t="s">
        <v>1241</v>
      </c>
    </row>
    <row r="8658">
      <c r="A8658" s="5">
        <v>1.2602598E7</v>
      </c>
      <c r="B8658" s="2">
        <v>46173.0</v>
      </c>
      <c r="C8658" s="1" t="s">
        <v>1267</v>
      </c>
      <c r="D8658" s="3" t="s">
        <v>887</v>
      </c>
      <c r="E8658" s="4">
        <v>46168.0</v>
      </c>
      <c r="F8658" s="5">
        <v>30.0</v>
      </c>
      <c r="G8658" s="5">
        <v>220.0</v>
      </c>
      <c r="H8658" s="5">
        <v>6465.0</v>
      </c>
      <c r="I8658" s="1" t="s">
        <v>21</v>
      </c>
      <c r="J8658" s="1" t="s">
        <v>568</v>
      </c>
      <c r="K8658" s="1" t="s">
        <v>13</v>
      </c>
      <c r="L8658" s="1" t="s">
        <v>5</v>
      </c>
      <c r="M8658" s="1" t="s">
        <v>23</v>
      </c>
      <c r="N8658" s="1" t="s">
        <v>1241</v>
      </c>
      <c r="O8658" s="6" t="s">
        <v>1241</v>
      </c>
    </row>
    <row r="8659">
      <c r="A8659" s="5">
        <v>1.2602598E7</v>
      </c>
      <c r="B8659" s="2">
        <v>46173.0</v>
      </c>
      <c r="C8659" s="1" t="s">
        <v>1267</v>
      </c>
      <c r="D8659" s="3" t="s">
        <v>885</v>
      </c>
      <c r="E8659" s="4">
        <v>46168.0</v>
      </c>
      <c r="F8659" s="5">
        <v>198.0</v>
      </c>
      <c r="G8659" s="5">
        <v>138.0</v>
      </c>
      <c r="H8659" s="5">
        <v>26826.0</v>
      </c>
      <c r="I8659" s="1" t="s">
        <v>21</v>
      </c>
      <c r="J8659" s="1" t="s">
        <v>568</v>
      </c>
      <c r="K8659" s="1" t="s">
        <v>13</v>
      </c>
      <c r="L8659" s="1" t="s">
        <v>5</v>
      </c>
      <c r="M8659" s="1" t="s">
        <v>23</v>
      </c>
      <c r="N8659" s="1" t="s">
        <v>1241</v>
      </c>
      <c r="O8659" s="6" t="s">
        <v>1241</v>
      </c>
    </row>
    <row r="8660">
      <c r="A8660" s="5">
        <v>1.2602598E7</v>
      </c>
      <c r="B8660" s="2">
        <v>46173.0</v>
      </c>
      <c r="C8660" s="1" t="s">
        <v>1267</v>
      </c>
      <c r="D8660" s="3" t="s">
        <v>882</v>
      </c>
      <c r="E8660" s="4">
        <v>46168.0</v>
      </c>
      <c r="F8660" s="5">
        <v>35.0</v>
      </c>
      <c r="G8660" s="5">
        <v>258.0</v>
      </c>
      <c r="H8660" s="5">
        <v>8859.0</v>
      </c>
      <c r="I8660" s="1" t="s">
        <v>21</v>
      </c>
      <c r="J8660" s="1" t="s">
        <v>568</v>
      </c>
      <c r="K8660" s="1" t="s">
        <v>13</v>
      </c>
      <c r="L8660" s="1" t="s">
        <v>5</v>
      </c>
      <c r="M8660" s="1" t="s">
        <v>23</v>
      </c>
      <c r="N8660" s="1" t="s">
        <v>1241</v>
      </c>
      <c r="O8660" s="6" t="s">
        <v>1241</v>
      </c>
    </row>
    <row r="8661">
      <c r="A8661" s="5">
        <v>1.2602598E7</v>
      </c>
      <c r="B8661" s="2">
        <v>46173.0</v>
      </c>
      <c r="C8661" s="1" t="s">
        <v>1267</v>
      </c>
      <c r="D8661" s="3" t="s">
        <v>880</v>
      </c>
      <c r="E8661" s="4">
        <v>46168.0</v>
      </c>
      <c r="F8661" s="5">
        <v>108.0</v>
      </c>
      <c r="G8661" s="5">
        <v>152.0</v>
      </c>
      <c r="H8661" s="5">
        <v>16056.0</v>
      </c>
      <c r="I8661" s="1" t="s">
        <v>21</v>
      </c>
      <c r="J8661" s="1" t="s">
        <v>568</v>
      </c>
      <c r="K8661" s="1" t="s">
        <v>13</v>
      </c>
      <c r="L8661" s="1" t="s">
        <v>5</v>
      </c>
      <c r="M8661" s="1" t="s">
        <v>23</v>
      </c>
      <c r="N8661" s="1" t="s">
        <v>1241</v>
      </c>
      <c r="O8661" s="6" t="s">
        <v>1241</v>
      </c>
    </row>
    <row r="8662">
      <c r="A8662" s="5">
        <v>1.2602599E7</v>
      </c>
      <c r="B8662" s="2">
        <v>46173.0</v>
      </c>
      <c r="C8662" s="1" t="s">
        <v>1267</v>
      </c>
      <c r="D8662" s="3" t="s">
        <v>50</v>
      </c>
      <c r="E8662" s="4">
        <v>46168.0</v>
      </c>
      <c r="F8662" s="5">
        <v>200.0</v>
      </c>
      <c r="G8662" s="5">
        <v>338.0</v>
      </c>
      <c r="H8662" s="5">
        <v>66262.0</v>
      </c>
      <c r="I8662" s="1" t="s">
        <v>26</v>
      </c>
      <c r="J8662" s="1" t="s">
        <v>568</v>
      </c>
      <c r="K8662" s="1" t="s">
        <v>13</v>
      </c>
      <c r="L8662" s="1" t="s">
        <v>5</v>
      </c>
      <c r="M8662" s="1" t="s">
        <v>29</v>
      </c>
      <c r="N8662" s="1" t="s">
        <v>1241</v>
      </c>
      <c r="O8662" s="6" t="s">
        <v>1241</v>
      </c>
    </row>
    <row r="8663">
      <c r="A8663" s="5">
        <v>2.2600471E7</v>
      </c>
      <c r="B8663" s="2">
        <v>46173.0</v>
      </c>
      <c r="C8663" s="1" t="s">
        <v>11</v>
      </c>
      <c r="D8663" s="3" t="s">
        <v>47</v>
      </c>
      <c r="E8663" s="4">
        <v>46168.0</v>
      </c>
      <c r="F8663" s="5">
        <v>7500.0</v>
      </c>
      <c r="G8663" s="5">
        <v>3788.0</v>
      </c>
      <c r="H8663" s="5">
        <v>37882.0</v>
      </c>
      <c r="I8663" s="1" t="s">
        <v>43</v>
      </c>
      <c r="J8663" s="1" t="s">
        <v>12</v>
      </c>
      <c r="K8663" s="1" t="s">
        <v>13</v>
      </c>
      <c r="L8663" s="1" t="s">
        <v>5</v>
      </c>
      <c r="M8663" s="1" t="s">
        <v>44</v>
      </c>
      <c r="N8663" s="1" t="s">
        <v>1241</v>
      </c>
      <c r="O8663" s="6" t="s">
        <v>1241</v>
      </c>
    </row>
    <row r="8664">
      <c r="A8664" s="5">
        <v>2.2600471E7</v>
      </c>
      <c r="B8664" s="2">
        <v>46173.0</v>
      </c>
      <c r="C8664" s="1" t="s">
        <v>11</v>
      </c>
      <c r="D8664" s="3" t="s">
        <v>45</v>
      </c>
      <c r="E8664" s="4">
        <v>46168.0</v>
      </c>
      <c r="F8664" s="5">
        <v>13000.0</v>
      </c>
      <c r="G8664" s="5">
        <v>2525.0</v>
      </c>
      <c r="H8664" s="5">
        <v>65659.0</v>
      </c>
      <c r="I8664" s="1" t="s">
        <v>43</v>
      </c>
      <c r="J8664" s="1" t="s">
        <v>12</v>
      </c>
      <c r="K8664" s="1" t="s">
        <v>13</v>
      </c>
      <c r="L8664" s="1" t="s">
        <v>5</v>
      </c>
      <c r="M8664" s="1" t="s">
        <v>44</v>
      </c>
      <c r="N8664" s="1" t="s">
        <v>1241</v>
      </c>
      <c r="O8664" s="6" t="s">
        <v>1241</v>
      </c>
    </row>
    <row r="8665">
      <c r="A8665" s="5">
        <v>2.2600471E7</v>
      </c>
      <c r="B8665" s="2">
        <v>46173.0</v>
      </c>
      <c r="C8665" s="1" t="s">
        <v>11</v>
      </c>
      <c r="D8665" s="3" t="s">
        <v>46</v>
      </c>
      <c r="E8665" s="4">
        <v>46168.0</v>
      </c>
      <c r="F8665" s="5">
        <v>2000.0</v>
      </c>
      <c r="G8665" s="5">
        <v>5050.0</v>
      </c>
      <c r="H8665" s="5">
        <v>10105.0</v>
      </c>
      <c r="I8665" s="1" t="s">
        <v>43</v>
      </c>
      <c r="J8665" s="1" t="s">
        <v>12</v>
      </c>
      <c r="K8665" s="1" t="s">
        <v>13</v>
      </c>
      <c r="L8665" s="1" t="s">
        <v>5</v>
      </c>
      <c r="M8665" s="1" t="s">
        <v>44</v>
      </c>
      <c r="N8665" s="1" t="s">
        <v>1241</v>
      </c>
      <c r="O8665" s="6" t="s">
        <v>1241</v>
      </c>
    </row>
    <row r="8666">
      <c r="A8666" s="5">
        <v>3.2600111E7</v>
      </c>
      <c r="B8666" s="2">
        <v>46173.0</v>
      </c>
      <c r="C8666" s="1" t="s">
        <v>11</v>
      </c>
      <c r="D8666" s="3" t="s">
        <v>8</v>
      </c>
      <c r="E8666" s="4">
        <v>46168.0</v>
      </c>
      <c r="F8666" s="5">
        <v>48.0</v>
      </c>
      <c r="G8666" s="5">
        <v>810.0</v>
      </c>
      <c r="H8666" s="5">
        <v>38102.0</v>
      </c>
      <c r="I8666" s="1" t="s">
        <v>2</v>
      </c>
      <c r="J8666" s="1" t="s">
        <v>12</v>
      </c>
      <c r="K8666" s="1" t="s">
        <v>13</v>
      </c>
      <c r="L8666" s="1" t="s">
        <v>5</v>
      </c>
      <c r="M8666" s="1" t="s">
        <v>6</v>
      </c>
      <c r="N8666" s="1" t="s">
        <v>1241</v>
      </c>
      <c r="O8666" s="6" t="s">
        <v>1241</v>
      </c>
    </row>
    <row r="8667">
      <c r="A8667" s="5">
        <v>3.2600111E7</v>
      </c>
      <c r="B8667" s="2">
        <v>46173.0</v>
      </c>
      <c r="C8667" s="1" t="s">
        <v>11</v>
      </c>
      <c r="D8667" s="3" t="s">
        <v>1</v>
      </c>
      <c r="E8667" s="4">
        <v>46168.0</v>
      </c>
      <c r="F8667" s="5">
        <v>36.0</v>
      </c>
      <c r="G8667" s="5">
        <v>410.0</v>
      </c>
      <c r="H8667" s="5">
        <v>14469.0</v>
      </c>
      <c r="I8667" s="1" t="s">
        <v>2</v>
      </c>
      <c r="J8667" s="1" t="s">
        <v>12</v>
      </c>
      <c r="K8667" s="1" t="s">
        <v>13</v>
      </c>
      <c r="L8667" s="1" t="s">
        <v>5</v>
      </c>
      <c r="M8667" s="1" t="s">
        <v>6</v>
      </c>
      <c r="N8667" s="1" t="s">
        <v>1241</v>
      </c>
      <c r="O8667" s="6" t="s">
        <v>1241</v>
      </c>
    </row>
    <row r="8668">
      <c r="A8668" s="5">
        <v>3.2600111E7</v>
      </c>
      <c r="B8668" s="2">
        <v>46173.0</v>
      </c>
      <c r="C8668" s="1" t="s">
        <v>11</v>
      </c>
      <c r="D8668" s="3" t="s">
        <v>16</v>
      </c>
      <c r="E8668" s="4">
        <v>46168.0</v>
      </c>
      <c r="F8668" s="5">
        <v>36.0</v>
      </c>
      <c r="G8668" s="5">
        <v>410.0</v>
      </c>
      <c r="H8668" s="5">
        <v>14469.0</v>
      </c>
      <c r="I8668" s="1" t="s">
        <v>2</v>
      </c>
      <c r="J8668" s="1" t="s">
        <v>12</v>
      </c>
      <c r="K8668" s="1" t="s">
        <v>13</v>
      </c>
      <c r="L8668" s="1" t="s">
        <v>5</v>
      </c>
      <c r="M8668" s="1" t="s">
        <v>6</v>
      </c>
      <c r="N8668" s="1" t="s">
        <v>1241</v>
      </c>
      <c r="O8668" s="6" t="s">
        <v>1241</v>
      </c>
    </row>
    <row r="8669">
      <c r="A8669" s="5">
        <v>3.2600111E7</v>
      </c>
      <c r="B8669" s="2">
        <v>46173.0</v>
      </c>
      <c r="C8669" s="1" t="s">
        <v>11</v>
      </c>
      <c r="D8669" s="3" t="s">
        <v>18</v>
      </c>
      <c r="E8669" s="4">
        <v>46168.0</v>
      </c>
      <c r="F8669" s="5">
        <v>36.0</v>
      </c>
      <c r="G8669" s="5">
        <v>410.0</v>
      </c>
      <c r="H8669" s="5">
        <v>14469.0</v>
      </c>
      <c r="I8669" s="1" t="s">
        <v>2</v>
      </c>
      <c r="J8669" s="1" t="s">
        <v>12</v>
      </c>
      <c r="K8669" s="1" t="s">
        <v>13</v>
      </c>
      <c r="L8669" s="1" t="s">
        <v>5</v>
      </c>
      <c r="M8669" s="1" t="s">
        <v>6</v>
      </c>
      <c r="N8669" s="1" t="s">
        <v>1241</v>
      </c>
      <c r="O8669" s="6" t="s">
        <v>1241</v>
      </c>
    </row>
    <row r="8670">
      <c r="A8670" s="5">
        <v>3.2600112E7</v>
      </c>
      <c r="B8670" s="2">
        <v>46173.0</v>
      </c>
      <c r="C8670" s="1" t="s">
        <v>1267</v>
      </c>
      <c r="D8670" s="3" t="s">
        <v>303</v>
      </c>
      <c r="E8670" s="4">
        <v>46168.0</v>
      </c>
      <c r="F8670" s="5">
        <v>8.0</v>
      </c>
      <c r="G8670" s="5">
        <v>594.0</v>
      </c>
      <c r="H8670" s="5">
        <v>4658.0</v>
      </c>
      <c r="I8670" s="1" t="s">
        <v>2</v>
      </c>
      <c r="J8670" s="1" t="s">
        <v>568</v>
      </c>
      <c r="K8670" s="1" t="s">
        <v>13</v>
      </c>
      <c r="L8670" s="1" t="s">
        <v>5</v>
      </c>
      <c r="M8670" s="1" t="s">
        <v>6</v>
      </c>
      <c r="N8670" s="1" t="s">
        <v>1241</v>
      </c>
      <c r="O8670" s="6" t="s">
        <v>1241</v>
      </c>
    </row>
    <row r="8671">
      <c r="A8671" s="5">
        <v>3.2600112E7</v>
      </c>
      <c r="B8671" s="2">
        <v>46173.0</v>
      </c>
      <c r="C8671" s="1" t="s">
        <v>1267</v>
      </c>
      <c r="D8671" s="3" t="s">
        <v>227</v>
      </c>
      <c r="E8671" s="4">
        <v>46168.0</v>
      </c>
      <c r="F8671" s="5">
        <v>8.0</v>
      </c>
      <c r="G8671" s="5">
        <v>650.0</v>
      </c>
      <c r="H8671" s="5">
        <v>5097.0</v>
      </c>
      <c r="I8671" s="1" t="s">
        <v>2</v>
      </c>
      <c r="J8671" s="1" t="s">
        <v>568</v>
      </c>
      <c r="K8671" s="1" t="s">
        <v>13</v>
      </c>
      <c r="L8671" s="1" t="s">
        <v>5</v>
      </c>
      <c r="M8671" s="1" t="s">
        <v>6</v>
      </c>
      <c r="N8671" s="1" t="s">
        <v>1241</v>
      </c>
      <c r="O8671" s="6" t="s">
        <v>1241</v>
      </c>
    </row>
    <row r="8672">
      <c r="A8672" s="5">
        <v>3.2600112E7</v>
      </c>
      <c r="B8672" s="2">
        <v>46173.0</v>
      </c>
      <c r="C8672" s="1" t="s">
        <v>1267</v>
      </c>
      <c r="D8672" s="3" t="s">
        <v>302</v>
      </c>
      <c r="E8672" s="4">
        <v>46168.0</v>
      </c>
      <c r="F8672" s="5">
        <v>6.0</v>
      </c>
      <c r="G8672" s="5">
        <v>810.0</v>
      </c>
      <c r="H8672" s="5">
        <v>4763.0</v>
      </c>
      <c r="I8672" s="1" t="s">
        <v>2</v>
      </c>
      <c r="J8672" s="1" t="s">
        <v>568</v>
      </c>
      <c r="K8672" s="1" t="s">
        <v>13</v>
      </c>
      <c r="L8672" s="1" t="s">
        <v>5</v>
      </c>
      <c r="M8672" s="1" t="s">
        <v>6</v>
      </c>
      <c r="N8672" s="1" t="s">
        <v>1241</v>
      </c>
      <c r="O8672" s="6" t="s">
        <v>1241</v>
      </c>
    </row>
    <row r="8673">
      <c r="A8673" s="5">
        <v>3.2600112E7</v>
      </c>
      <c r="B8673" s="2">
        <v>46173.0</v>
      </c>
      <c r="C8673" s="1" t="s">
        <v>1267</v>
      </c>
      <c r="D8673" s="3" t="s">
        <v>228</v>
      </c>
      <c r="E8673" s="4">
        <v>46168.0</v>
      </c>
      <c r="F8673" s="5">
        <v>6.0</v>
      </c>
      <c r="G8673" s="5">
        <v>874.0</v>
      </c>
      <c r="H8673" s="5">
        <v>5140.0</v>
      </c>
      <c r="I8673" s="1" t="s">
        <v>2</v>
      </c>
      <c r="J8673" s="1" t="s">
        <v>568</v>
      </c>
      <c r="K8673" s="1" t="s">
        <v>13</v>
      </c>
      <c r="L8673" s="1" t="s">
        <v>5</v>
      </c>
      <c r="M8673" s="1" t="s">
        <v>6</v>
      </c>
      <c r="N8673" s="1" t="s">
        <v>1241</v>
      </c>
      <c r="O8673" s="6" t="s">
        <v>1241</v>
      </c>
    </row>
    <row r="8674">
      <c r="A8674" s="5">
        <v>3.2600112E7</v>
      </c>
      <c r="B8674" s="2">
        <v>46173.0</v>
      </c>
      <c r="C8674" s="1" t="s">
        <v>1267</v>
      </c>
      <c r="D8674" s="3" t="s">
        <v>305</v>
      </c>
      <c r="E8674" s="4">
        <v>46168.0</v>
      </c>
      <c r="F8674" s="5">
        <v>6.0</v>
      </c>
      <c r="G8674" s="5">
        <v>810.0</v>
      </c>
      <c r="H8674" s="5">
        <v>4763.0</v>
      </c>
      <c r="I8674" s="1" t="s">
        <v>2</v>
      </c>
      <c r="J8674" s="1" t="s">
        <v>568</v>
      </c>
      <c r="K8674" s="1" t="s">
        <v>13</v>
      </c>
      <c r="L8674" s="1" t="s">
        <v>5</v>
      </c>
      <c r="M8674" s="1" t="s">
        <v>6</v>
      </c>
      <c r="N8674" s="1" t="s">
        <v>1241</v>
      </c>
      <c r="O8674" s="6" t="s">
        <v>1241</v>
      </c>
    </row>
    <row r="8675">
      <c r="A8675" s="5">
        <v>3.2600112E7</v>
      </c>
      <c r="B8675" s="2">
        <v>46173.0</v>
      </c>
      <c r="C8675" s="1" t="s">
        <v>1267</v>
      </c>
      <c r="D8675" s="3" t="s">
        <v>116</v>
      </c>
      <c r="E8675" s="4">
        <v>46168.0</v>
      </c>
      <c r="F8675" s="5">
        <v>6.0</v>
      </c>
      <c r="G8675" s="5">
        <v>1003.0</v>
      </c>
      <c r="H8675" s="5">
        <v>5898.0</v>
      </c>
      <c r="I8675" s="1" t="s">
        <v>2</v>
      </c>
      <c r="J8675" s="1" t="s">
        <v>568</v>
      </c>
      <c r="K8675" s="1" t="s">
        <v>13</v>
      </c>
      <c r="L8675" s="1" t="s">
        <v>5</v>
      </c>
      <c r="M8675" s="1" t="s">
        <v>6</v>
      </c>
      <c r="N8675" s="1" t="s">
        <v>1241</v>
      </c>
      <c r="O8675" s="6" t="s">
        <v>1241</v>
      </c>
    </row>
    <row r="8676">
      <c r="A8676" s="5">
        <v>3.2600112E7</v>
      </c>
      <c r="B8676" s="2">
        <v>46173.0</v>
      </c>
      <c r="C8676" s="1" t="s">
        <v>1267</v>
      </c>
      <c r="D8676" s="3" t="s">
        <v>268</v>
      </c>
      <c r="E8676" s="4">
        <v>46168.0</v>
      </c>
      <c r="F8676" s="5">
        <v>12.0</v>
      </c>
      <c r="G8676" s="5">
        <v>410.0</v>
      </c>
      <c r="H8676" s="5">
        <v>4823.0</v>
      </c>
      <c r="I8676" s="1" t="s">
        <v>2</v>
      </c>
      <c r="J8676" s="1" t="s">
        <v>568</v>
      </c>
      <c r="K8676" s="1" t="s">
        <v>13</v>
      </c>
      <c r="L8676" s="1" t="s">
        <v>5</v>
      </c>
      <c r="M8676" s="1" t="s">
        <v>6</v>
      </c>
      <c r="N8676" s="1" t="s">
        <v>1241</v>
      </c>
      <c r="O8676" s="6" t="s">
        <v>1241</v>
      </c>
    </row>
    <row r="8677">
      <c r="A8677" s="5">
        <v>3.2600112E7</v>
      </c>
      <c r="B8677" s="2">
        <v>46173.0</v>
      </c>
      <c r="C8677" s="1" t="s">
        <v>1267</v>
      </c>
      <c r="D8677" s="3" t="s">
        <v>1283</v>
      </c>
      <c r="E8677" s="4">
        <v>46168.0</v>
      </c>
      <c r="F8677" s="5">
        <v>6.0</v>
      </c>
      <c r="G8677" s="5">
        <v>810.0</v>
      </c>
      <c r="H8677" s="5">
        <v>4763.0</v>
      </c>
      <c r="I8677" s="1" t="s">
        <v>2</v>
      </c>
      <c r="J8677" s="1" t="s">
        <v>568</v>
      </c>
      <c r="K8677" s="1" t="s">
        <v>13</v>
      </c>
      <c r="L8677" s="1" t="s">
        <v>5</v>
      </c>
      <c r="M8677" s="1" t="s">
        <v>6</v>
      </c>
      <c r="N8677" s="1" t="s">
        <v>1241</v>
      </c>
      <c r="O8677" s="6" t="s">
        <v>1241</v>
      </c>
    </row>
    <row r="8678">
      <c r="A8678" s="5">
        <v>3.2600112E7</v>
      </c>
      <c r="B8678" s="2">
        <v>46173.0</v>
      </c>
      <c r="C8678" s="1" t="s">
        <v>1267</v>
      </c>
      <c r="D8678" s="3" t="s">
        <v>109</v>
      </c>
      <c r="E8678" s="4">
        <v>46168.0</v>
      </c>
      <c r="F8678" s="5">
        <v>12.0</v>
      </c>
      <c r="G8678" s="5">
        <v>410.0</v>
      </c>
      <c r="H8678" s="5">
        <v>4823.0</v>
      </c>
      <c r="I8678" s="1" t="s">
        <v>2</v>
      </c>
      <c r="J8678" s="1" t="s">
        <v>568</v>
      </c>
      <c r="K8678" s="1" t="s">
        <v>13</v>
      </c>
      <c r="L8678" s="1" t="s">
        <v>5</v>
      </c>
      <c r="M8678" s="1" t="s">
        <v>6</v>
      </c>
      <c r="N8678" s="1" t="s">
        <v>1241</v>
      </c>
      <c r="O8678" s="6" t="s">
        <v>1241</v>
      </c>
    </row>
    <row r="8679">
      <c r="A8679" s="5">
        <v>3.2600112E7</v>
      </c>
      <c r="B8679" s="2">
        <v>46173.0</v>
      </c>
      <c r="C8679" s="1" t="s">
        <v>1267</v>
      </c>
      <c r="D8679" s="3" t="s">
        <v>115</v>
      </c>
      <c r="E8679" s="4">
        <v>46168.0</v>
      </c>
      <c r="F8679" s="5">
        <v>12.0</v>
      </c>
      <c r="G8679" s="5">
        <v>410.0</v>
      </c>
      <c r="H8679" s="5">
        <v>4823.0</v>
      </c>
      <c r="I8679" s="1" t="s">
        <v>2</v>
      </c>
      <c r="J8679" s="1" t="s">
        <v>568</v>
      </c>
      <c r="K8679" s="1" t="s">
        <v>13</v>
      </c>
      <c r="L8679" s="1" t="s">
        <v>5</v>
      </c>
      <c r="M8679" s="1" t="s">
        <v>6</v>
      </c>
      <c r="N8679" s="1" t="s">
        <v>1241</v>
      </c>
      <c r="O8679" s="6" t="s">
        <v>1241</v>
      </c>
    </row>
    <row r="8680">
      <c r="A8680" s="5">
        <v>3.2600112E7</v>
      </c>
      <c r="B8680" s="2">
        <v>46173.0</v>
      </c>
      <c r="C8680" s="1" t="s">
        <v>1267</v>
      </c>
      <c r="D8680" s="3" t="s">
        <v>222</v>
      </c>
      <c r="E8680" s="4">
        <v>46168.0</v>
      </c>
      <c r="F8680" s="5">
        <v>6.0</v>
      </c>
      <c r="G8680" s="5">
        <v>810.0</v>
      </c>
      <c r="H8680" s="5">
        <v>4763.0</v>
      </c>
      <c r="I8680" s="1" t="s">
        <v>2</v>
      </c>
      <c r="J8680" s="1" t="s">
        <v>568</v>
      </c>
      <c r="K8680" s="1" t="s">
        <v>13</v>
      </c>
      <c r="L8680" s="1" t="s">
        <v>5</v>
      </c>
      <c r="M8680" s="1" t="s">
        <v>6</v>
      </c>
      <c r="N8680" s="1" t="s">
        <v>1241</v>
      </c>
      <c r="O8680" s="6" t="s">
        <v>1241</v>
      </c>
    </row>
    <row r="8681">
      <c r="A8681" s="5">
        <v>3.2600112E7</v>
      </c>
      <c r="B8681" s="2">
        <v>46173.0</v>
      </c>
      <c r="C8681" s="1" t="s">
        <v>1267</v>
      </c>
      <c r="D8681" s="3" t="s">
        <v>8</v>
      </c>
      <c r="E8681" s="4">
        <v>46168.0</v>
      </c>
      <c r="F8681" s="5">
        <v>18.0</v>
      </c>
      <c r="G8681" s="5">
        <v>810.0</v>
      </c>
      <c r="H8681" s="5">
        <v>14288.0</v>
      </c>
      <c r="I8681" s="1" t="s">
        <v>2</v>
      </c>
      <c r="J8681" s="1" t="s">
        <v>568</v>
      </c>
      <c r="K8681" s="1" t="s">
        <v>13</v>
      </c>
      <c r="L8681" s="1" t="s">
        <v>5</v>
      </c>
      <c r="M8681" s="1" t="s">
        <v>6</v>
      </c>
      <c r="N8681" s="1" t="s">
        <v>1241</v>
      </c>
      <c r="O8681" s="6" t="s">
        <v>1241</v>
      </c>
    </row>
    <row r="8682">
      <c r="A8682" s="5">
        <v>3.2600112E7</v>
      </c>
      <c r="B8682" s="2">
        <v>46173.0</v>
      </c>
      <c r="C8682" s="1" t="s">
        <v>1267</v>
      </c>
      <c r="D8682" s="3" t="s">
        <v>107</v>
      </c>
      <c r="E8682" s="4">
        <v>46168.0</v>
      </c>
      <c r="F8682" s="5">
        <v>12.0</v>
      </c>
      <c r="G8682" s="5">
        <v>410.0</v>
      </c>
      <c r="H8682" s="5">
        <v>4823.0</v>
      </c>
      <c r="I8682" s="1" t="s">
        <v>2</v>
      </c>
      <c r="J8682" s="1" t="s">
        <v>568</v>
      </c>
      <c r="K8682" s="1" t="s">
        <v>13</v>
      </c>
      <c r="L8682" s="1" t="s">
        <v>5</v>
      </c>
      <c r="M8682" s="1" t="s">
        <v>6</v>
      </c>
      <c r="N8682" s="1" t="s">
        <v>1241</v>
      </c>
      <c r="O8682" s="6" t="s">
        <v>1241</v>
      </c>
    </row>
    <row r="8683">
      <c r="A8683" s="5">
        <v>3.2600112E7</v>
      </c>
      <c r="B8683" s="2">
        <v>46173.0</v>
      </c>
      <c r="C8683" s="1" t="s">
        <v>1267</v>
      </c>
      <c r="D8683" s="3" t="s">
        <v>544</v>
      </c>
      <c r="E8683" s="4">
        <v>46168.0</v>
      </c>
      <c r="F8683" s="5">
        <v>12.0</v>
      </c>
      <c r="G8683" s="5">
        <v>448.0</v>
      </c>
      <c r="H8683" s="5">
        <v>5270.0</v>
      </c>
      <c r="I8683" s="1" t="s">
        <v>2</v>
      </c>
      <c r="J8683" s="1" t="s">
        <v>568</v>
      </c>
      <c r="K8683" s="1" t="s">
        <v>13</v>
      </c>
      <c r="L8683" s="1" t="s">
        <v>5</v>
      </c>
      <c r="M8683" s="1" t="s">
        <v>6</v>
      </c>
      <c r="N8683" s="1" t="s">
        <v>1241</v>
      </c>
      <c r="O8683" s="6" t="s">
        <v>1241</v>
      </c>
    </row>
    <row r="8684">
      <c r="A8684" s="5">
        <v>3.2600112E7</v>
      </c>
      <c r="B8684" s="2">
        <v>46173.0</v>
      </c>
      <c r="C8684" s="1" t="s">
        <v>1267</v>
      </c>
      <c r="D8684" s="3" t="s">
        <v>304</v>
      </c>
      <c r="E8684" s="4">
        <v>46168.0</v>
      </c>
      <c r="F8684" s="5">
        <v>8.0</v>
      </c>
      <c r="G8684" s="5">
        <v>594.0</v>
      </c>
      <c r="H8684" s="5">
        <v>4658.0</v>
      </c>
      <c r="I8684" s="1" t="s">
        <v>2</v>
      </c>
      <c r="J8684" s="1" t="s">
        <v>568</v>
      </c>
      <c r="K8684" s="1" t="s">
        <v>13</v>
      </c>
      <c r="L8684" s="1" t="s">
        <v>5</v>
      </c>
      <c r="M8684" s="1" t="s">
        <v>6</v>
      </c>
      <c r="N8684" s="1" t="s">
        <v>1241</v>
      </c>
      <c r="O8684" s="6" t="s">
        <v>1241</v>
      </c>
    </row>
    <row r="8685">
      <c r="A8685" s="5">
        <v>3.260012E7</v>
      </c>
      <c r="B8685" s="2">
        <v>46173.0</v>
      </c>
      <c r="C8685" s="1" t="s">
        <v>1284</v>
      </c>
      <c r="D8685" s="3" t="s">
        <v>9</v>
      </c>
      <c r="E8685" s="4">
        <v>46168.0</v>
      </c>
      <c r="F8685" s="5">
        <v>104.0</v>
      </c>
      <c r="G8685" s="5">
        <v>611.0</v>
      </c>
      <c r="H8685" s="5">
        <v>63562.0</v>
      </c>
      <c r="I8685" s="1" t="s">
        <v>2</v>
      </c>
      <c r="J8685" s="1" t="s">
        <v>118</v>
      </c>
      <c r="K8685" s="1" t="s">
        <v>4</v>
      </c>
      <c r="L8685" s="1" t="s">
        <v>5</v>
      </c>
      <c r="M8685" s="1" t="s">
        <v>6</v>
      </c>
      <c r="N8685" s="1" t="s">
        <v>1241</v>
      </c>
      <c r="O8685" s="6" t="s">
        <v>1241</v>
      </c>
    </row>
    <row r="8686">
      <c r="A8686" s="5">
        <v>3.260012E7</v>
      </c>
      <c r="B8686" s="2">
        <v>46173.0</v>
      </c>
      <c r="C8686" s="1" t="s">
        <v>1284</v>
      </c>
      <c r="D8686" s="3" t="s">
        <v>8</v>
      </c>
      <c r="E8686" s="4">
        <v>46168.0</v>
      </c>
      <c r="F8686" s="5">
        <v>102.0</v>
      </c>
      <c r="G8686" s="5">
        <v>833.0</v>
      </c>
      <c r="H8686" s="5">
        <v>84981.0</v>
      </c>
      <c r="I8686" s="1" t="s">
        <v>2</v>
      </c>
      <c r="J8686" s="1" t="s">
        <v>118</v>
      </c>
      <c r="K8686" s="1" t="s">
        <v>4</v>
      </c>
      <c r="L8686" s="1" t="s">
        <v>5</v>
      </c>
      <c r="M8686" s="1" t="s">
        <v>6</v>
      </c>
      <c r="N8686" s="1" t="s">
        <v>1241</v>
      </c>
      <c r="O8686" s="6" t="s">
        <v>1241</v>
      </c>
    </row>
    <row r="8687">
      <c r="A8687" s="5">
        <v>3.260012E7</v>
      </c>
      <c r="B8687" s="2">
        <v>46173.0</v>
      </c>
      <c r="C8687" s="1" t="s">
        <v>1284</v>
      </c>
      <c r="D8687" s="3" t="s">
        <v>10</v>
      </c>
      <c r="E8687" s="4">
        <v>46168.0</v>
      </c>
      <c r="F8687" s="5">
        <v>20.0</v>
      </c>
      <c r="G8687" s="5">
        <v>1277.0</v>
      </c>
      <c r="H8687" s="5">
        <v>25554.0</v>
      </c>
      <c r="I8687" s="1" t="s">
        <v>2</v>
      </c>
      <c r="J8687" s="1" t="s">
        <v>118</v>
      </c>
      <c r="K8687" s="1" t="s">
        <v>4</v>
      </c>
      <c r="L8687" s="1" t="s">
        <v>5</v>
      </c>
      <c r="M8687" s="1" t="s">
        <v>6</v>
      </c>
      <c r="N8687" s="1" t="s">
        <v>1241</v>
      </c>
      <c r="O8687" s="6" t="s">
        <v>1241</v>
      </c>
    </row>
    <row r="8688">
      <c r="A8688" s="5">
        <v>3.260012E7</v>
      </c>
      <c r="B8688" s="2">
        <v>46173.0</v>
      </c>
      <c r="C8688" s="1" t="s">
        <v>1284</v>
      </c>
      <c r="D8688" s="3" t="s">
        <v>1</v>
      </c>
      <c r="E8688" s="4">
        <v>46168.0</v>
      </c>
      <c r="F8688" s="5">
        <v>24.0</v>
      </c>
      <c r="G8688" s="5">
        <v>422.0</v>
      </c>
      <c r="H8688" s="5">
        <v>10134.0</v>
      </c>
      <c r="I8688" s="1" t="s">
        <v>2</v>
      </c>
      <c r="J8688" s="1" t="s">
        <v>118</v>
      </c>
      <c r="K8688" s="1" t="s">
        <v>4</v>
      </c>
      <c r="L8688" s="1" t="s">
        <v>5</v>
      </c>
      <c r="M8688" s="1" t="s">
        <v>6</v>
      </c>
      <c r="N8688" s="1" t="s">
        <v>1241</v>
      </c>
      <c r="O8688" s="6" t="s">
        <v>1241</v>
      </c>
    </row>
    <row r="8689">
      <c r="A8689" s="5">
        <v>3.2600121E7</v>
      </c>
      <c r="B8689" s="2">
        <v>46173.0</v>
      </c>
      <c r="C8689" s="1" t="s">
        <v>1284</v>
      </c>
      <c r="D8689" s="3" t="s">
        <v>544</v>
      </c>
      <c r="E8689" s="4">
        <v>46168.0</v>
      </c>
      <c r="F8689" s="5">
        <v>24.0</v>
      </c>
      <c r="G8689" s="5">
        <v>500.0</v>
      </c>
      <c r="H8689" s="5">
        <v>12004.0</v>
      </c>
      <c r="I8689" s="1" t="s">
        <v>2</v>
      </c>
      <c r="J8689" s="1" t="s">
        <v>118</v>
      </c>
      <c r="K8689" s="1" t="s">
        <v>4</v>
      </c>
      <c r="L8689" s="1" t="s">
        <v>5</v>
      </c>
      <c r="M8689" s="1" t="s">
        <v>6</v>
      </c>
      <c r="N8689" s="1" t="s">
        <v>1241</v>
      </c>
      <c r="O8689" s="6" t="s">
        <v>1241</v>
      </c>
    </row>
    <row r="8690">
      <c r="A8690" s="5">
        <v>3.2600121E7</v>
      </c>
      <c r="B8690" s="2">
        <v>46173.0</v>
      </c>
      <c r="C8690" s="1" t="s">
        <v>1284</v>
      </c>
      <c r="D8690" s="3" t="s">
        <v>227</v>
      </c>
      <c r="E8690" s="4">
        <v>46168.0</v>
      </c>
      <c r="F8690" s="5">
        <v>24.0</v>
      </c>
      <c r="G8690" s="5">
        <v>725.0</v>
      </c>
      <c r="H8690" s="5">
        <v>17405.0</v>
      </c>
      <c r="I8690" s="1" t="s">
        <v>2</v>
      </c>
      <c r="J8690" s="1" t="s">
        <v>118</v>
      </c>
      <c r="K8690" s="1" t="s">
        <v>4</v>
      </c>
      <c r="L8690" s="1" t="s">
        <v>5</v>
      </c>
      <c r="M8690" s="1" t="s">
        <v>6</v>
      </c>
      <c r="N8690" s="1" t="s">
        <v>1241</v>
      </c>
      <c r="O8690" s="6" t="s">
        <v>1241</v>
      </c>
    </row>
    <row r="8691">
      <c r="A8691" s="5">
        <v>3.2600121E7</v>
      </c>
      <c r="B8691" s="2">
        <v>46173.0</v>
      </c>
      <c r="C8691" s="1" t="s">
        <v>1284</v>
      </c>
      <c r="D8691" s="3" t="s">
        <v>228</v>
      </c>
      <c r="E8691" s="4">
        <v>46168.0</v>
      </c>
      <c r="F8691" s="5">
        <v>48.0</v>
      </c>
      <c r="G8691" s="5">
        <v>975.0</v>
      </c>
      <c r="H8691" s="5">
        <v>46814.0</v>
      </c>
      <c r="I8691" s="1" t="s">
        <v>2</v>
      </c>
      <c r="J8691" s="1" t="s">
        <v>118</v>
      </c>
      <c r="K8691" s="1" t="s">
        <v>4</v>
      </c>
      <c r="L8691" s="1" t="s">
        <v>5</v>
      </c>
      <c r="M8691" s="1" t="s">
        <v>6</v>
      </c>
      <c r="N8691" s="1" t="s">
        <v>1241</v>
      </c>
      <c r="O8691" s="6" t="s">
        <v>1241</v>
      </c>
    </row>
    <row r="8692">
      <c r="A8692" s="5">
        <v>1.2602671E7</v>
      </c>
      <c r="B8692" s="2">
        <v>46173.0</v>
      </c>
      <c r="C8692" s="1" t="s">
        <v>1046</v>
      </c>
      <c r="D8692" s="3" t="s">
        <v>1229</v>
      </c>
      <c r="E8692" s="4">
        <v>46168.0</v>
      </c>
      <c r="F8692" s="5">
        <v>200.0</v>
      </c>
      <c r="G8692" s="5">
        <v>28.0</v>
      </c>
      <c r="H8692" s="5">
        <v>5467.0</v>
      </c>
      <c r="I8692" s="1" t="s">
        <v>229</v>
      </c>
      <c r="J8692" s="1" t="s">
        <v>1246</v>
      </c>
      <c r="K8692" s="1" t="s">
        <v>13</v>
      </c>
      <c r="L8692" s="1" t="s">
        <v>5</v>
      </c>
      <c r="M8692" s="1" t="s">
        <v>23</v>
      </c>
      <c r="N8692" s="1" t="s">
        <v>1241</v>
      </c>
      <c r="O8692" s="6" t="s">
        <v>1241</v>
      </c>
    </row>
    <row r="8693">
      <c r="A8693" s="5">
        <v>1.2602671E7</v>
      </c>
      <c r="B8693" s="2">
        <v>46173.0</v>
      </c>
      <c r="C8693" s="1" t="s">
        <v>1046</v>
      </c>
      <c r="D8693" s="3">
        <v>323.0</v>
      </c>
      <c r="E8693" s="4">
        <v>46168.0</v>
      </c>
      <c r="F8693" s="5">
        <v>600.0</v>
      </c>
      <c r="G8693" s="5">
        <v>44.0</v>
      </c>
      <c r="H8693" s="5">
        <v>25833.0</v>
      </c>
      <c r="I8693" s="1" t="s">
        <v>33</v>
      </c>
      <c r="J8693" s="1" t="s">
        <v>1246</v>
      </c>
      <c r="K8693" s="1" t="s">
        <v>13</v>
      </c>
      <c r="L8693" s="1" t="s">
        <v>5</v>
      </c>
      <c r="M8693" s="1" t="s">
        <v>23</v>
      </c>
      <c r="N8693" s="1" t="s">
        <v>1241</v>
      </c>
      <c r="O8693" s="6" t="s">
        <v>1241</v>
      </c>
    </row>
    <row r="8694">
      <c r="A8694" s="5">
        <v>1.2602671E7</v>
      </c>
      <c r="B8694" s="2">
        <v>46173.0</v>
      </c>
      <c r="C8694" s="1" t="s">
        <v>1046</v>
      </c>
      <c r="D8694" s="3">
        <v>324.0</v>
      </c>
      <c r="E8694" s="4">
        <v>46168.0</v>
      </c>
      <c r="F8694" s="5">
        <v>600.0</v>
      </c>
      <c r="G8694" s="5">
        <v>52.0</v>
      </c>
      <c r="H8694" s="5">
        <v>30802.0</v>
      </c>
      <c r="I8694" s="1" t="s">
        <v>33</v>
      </c>
      <c r="J8694" s="1" t="s">
        <v>1246</v>
      </c>
      <c r="K8694" s="1" t="s">
        <v>13</v>
      </c>
      <c r="L8694" s="1" t="s">
        <v>5</v>
      </c>
      <c r="M8694" s="1" t="s">
        <v>23</v>
      </c>
      <c r="N8694" s="1" t="s">
        <v>1241</v>
      </c>
      <c r="O8694" s="6" t="s">
        <v>1241</v>
      </c>
    </row>
    <row r="8695">
      <c r="A8695" s="5">
        <v>1.2602672E7</v>
      </c>
      <c r="B8695" s="2">
        <v>46173.0</v>
      </c>
      <c r="C8695" s="1" t="s">
        <v>1046</v>
      </c>
      <c r="D8695" s="3">
        <v>704.0</v>
      </c>
      <c r="E8695" s="4">
        <v>46168.0</v>
      </c>
      <c r="F8695" s="5">
        <v>50.0</v>
      </c>
      <c r="G8695" s="5">
        <v>495.0</v>
      </c>
      <c r="H8695" s="5">
        <v>24260.0</v>
      </c>
      <c r="I8695" s="1" t="s">
        <v>56</v>
      </c>
      <c r="J8695" s="1" t="s">
        <v>1246</v>
      </c>
      <c r="K8695" s="1" t="s">
        <v>13</v>
      </c>
      <c r="L8695" s="1" t="s">
        <v>5</v>
      </c>
      <c r="M8695" s="1" t="s">
        <v>23</v>
      </c>
      <c r="N8695" s="1" t="s">
        <v>1241</v>
      </c>
      <c r="O8695" s="6" t="s">
        <v>1241</v>
      </c>
    </row>
    <row r="8696">
      <c r="A8696" s="5">
        <v>1.2602672E7</v>
      </c>
      <c r="B8696" s="2">
        <v>46173.0</v>
      </c>
      <c r="C8696" s="1" t="s">
        <v>1046</v>
      </c>
      <c r="D8696" s="3">
        <v>701.0</v>
      </c>
      <c r="E8696" s="4">
        <v>46168.0</v>
      </c>
      <c r="F8696" s="5">
        <v>100.0</v>
      </c>
      <c r="G8696" s="5">
        <v>504.0</v>
      </c>
      <c r="H8696" s="5">
        <v>49395.0</v>
      </c>
      <c r="I8696" s="1" t="s">
        <v>56</v>
      </c>
      <c r="J8696" s="1" t="s">
        <v>1246</v>
      </c>
      <c r="K8696" s="1" t="s">
        <v>13</v>
      </c>
      <c r="L8696" s="1" t="s">
        <v>5</v>
      </c>
      <c r="M8696" s="1" t="s">
        <v>23</v>
      </c>
      <c r="N8696" s="1" t="s">
        <v>1241</v>
      </c>
      <c r="O8696" s="6" t="s">
        <v>1241</v>
      </c>
    </row>
    <row r="8697">
      <c r="A8697" s="5">
        <v>1.2602672E7</v>
      </c>
      <c r="B8697" s="2">
        <v>46173.0</v>
      </c>
      <c r="C8697" s="1" t="s">
        <v>1046</v>
      </c>
      <c r="D8697" s="3">
        <v>705.0</v>
      </c>
      <c r="E8697" s="4">
        <v>46168.0</v>
      </c>
      <c r="F8697" s="5">
        <v>50.0</v>
      </c>
      <c r="G8697" s="5">
        <v>693.0</v>
      </c>
      <c r="H8697" s="5">
        <v>33964.0</v>
      </c>
      <c r="I8697" s="1" t="s">
        <v>56</v>
      </c>
      <c r="J8697" s="1" t="s">
        <v>1246</v>
      </c>
      <c r="K8697" s="1" t="s">
        <v>13</v>
      </c>
      <c r="L8697" s="1" t="s">
        <v>5</v>
      </c>
      <c r="M8697" s="1" t="s">
        <v>23</v>
      </c>
      <c r="N8697" s="1" t="s">
        <v>1241</v>
      </c>
      <c r="O8697" s="6" t="s">
        <v>1241</v>
      </c>
    </row>
    <row r="8698">
      <c r="A8698" s="5">
        <v>1.2602673E7</v>
      </c>
      <c r="B8698" s="2">
        <v>46173.0</v>
      </c>
      <c r="C8698" s="1" t="s">
        <v>1046</v>
      </c>
      <c r="D8698" s="3" t="s">
        <v>1285</v>
      </c>
      <c r="E8698" s="4">
        <v>46168.0</v>
      </c>
      <c r="F8698" s="5">
        <v>1.0</v>
      </c>
      <c r="G8698" s="5">
        <v>291.0</v>
      </c>
      <c r="H8698" s="5">
        <v>285.0</v>
      </c>
      <c r="I8698" s="1" t="s">
        <v>21</v>
      </c>
      <c r="J8698" s="1" t="s">
        <v>1246</v>
      </c>
      <c r="K8698" s="1" t="s">
        <v>13</v>
      </c>
      <c r="L8698" s="1" t="s">
        <v>5</v>
      </c>
      <c r="M8698" s="1" t="s">
        <v>23</v>
      </c>
      <c r="N8698" s="1" t="s">
        <v>1241</v>
      </c>
      <c r="O8698" s="6" t="s">
        <v>1241</v>
      </c>
    </row>
    <row r="8699">
      <c r="A8699" s="5">
        <v>1.2602673E7</v>
      </c>
      <c r="B8699" s="2">
        <v>46173.0</v>
      </c>
      <c r="C8699" s="1" t="s">
        <v>1046</v>
      </c>
      <c r="D8699" s="3" t="s">
        <v>1280</v>
      </c>
      <c r="E8699" s="4">
        <v>46168.0</v>
      </c>
      <c r="F8699" s="5">
        <v>1.0</v>
      </c>
      <c r="G8699" s="5">
        <v>291.0</v>
      </c>
      <c r="H8699" s="5">
        <v>285.0</v>
      </c>
      <c r="I8699" s="1" t="s">
        <v>21</v>
      </c>
      <c r="J8699" s="1" t="s">
        <v>1246</v>
      </c>
      <c r="K8699" s="1" t="s">
        <v>13</v>
      </c>
      <c r="L8699" s="1" t="s">
        <v>5</v>
      </c>
      <c r="M8699" s="1" t="s">
        <v>23</v>
      </c>
      <c r="N8699" s="1" t="s">
        <v>1241</v>
      </c>
      <c r="O8699" s="6" t="s">
        <v>1241</v>
      </c>
    </row>
    <row r="8700">
      <c r="A8700" s="5">
        <v>1.2602684E7</v>
      </c>
      <c r="B8700" s="2">
        <v>46173.0</v>
      </c>
      <c r="C8700" s="1" t="s">
        <v>1244</v>
      </c>
      <c r="D8700" s="3" t="s">
        <v>1286</v>
      </c>
      <c r="E8700" s="4">
        <v>46168.0</v>
      </c>
      <c r="F8700" s="5">
        <v>60.0</v>
      </c>
      <c r="G8700" s="5">
        <v>289.0</v>
      </c>
      <c r="H8700" s="5">
        <v>16970.0</v>
      </c>
      <c r="I8700" s="1" t="s">
        <v>21</v>
      </c>
      <c r="J8700" s="1" t="s">
        <v>1245</v>
      </c>
      <c r="K8700" s="1" t="s">
        <v>28</v>
      </c>
      <c r="L8700" s="1" t="s">
        <v>5</v>
      </c>
      <c r="M8700" s="1" t="s">
        <v>23</v>
      </c>
      <c r="N8700" s="1" t="s">
        <v>1241</v>
      </c>
      <c r="O8700" s="6" t="s">
        <v>1241</v>
      </c>
    </row>
    <row r="8701">
      <c r="A8701" s="5">
        <v>1.2602684E7</v>
      </c>
      <c r="B8701" s="2">
        <v>46173.0</v>
      </c>
      <c r="C8701" s="1" t="s">
        <v>1244</v>
      </c>
      <c r="D8701" s="7">
        <v>111.0</v>
      </c>
      <c r="E8701" s="4">
        <v>46168.0</v>
      </c>
      <c r="F8701" s="5">
        <v>100.0</v>
      </c>
      <c r="G8701" s="5">
        <v>31.0</v>
      </c>
      <c r="H8701" s="5">
        <v>3012.0</v>
      </c>
      <c r="I8701" s="1" t="s">
        <v>21</v>
      </c>
      <c r="J8701" s="1" t="s">
        <v>1245</v>
      </c>
      <c r="K8701" s="1" t="s">
        <v>28</v>
      </c>
      <c r="L8701" s="1" t="s">
        <v>5</v>
      </c>
      <c r="M8701" s="1" t="s">
        <v>23</v>
      </c>
      <c r="N8701" s="1" t="s">
        <v>1241</v>
      </c>
      <c r="O8701" s="6" t="s">
        <v>1241</v>
      </c>
    </row>
    <row r="8702">
      <c r="A8702" s="5">
        <v>1.2602684E7</v>
      </c>
      <c r="B8702" s="2">
        <v>46173.0</v>
      </c>
      <c r="C8702" s="1" t="s">
        <v>1244</v>
      </c>
      <c r="D8702" s="3" t="s">
        <v>301</v>
      </c>
      <c r="E8702" s="4">
        <v>46168.0</v>
      </c>
      <c r="F8702" s="5">
        <v>180.0</v>
      </c>
      <c r="G8702" s="5">
        <v>94.0</v>
      </c>
      <c r="H8702" s="5">
        <v>16597.0</v>
      </c>
      <c r="I8702" s="1" t="s">
        <v>21</v>
      </c>
      <c r="J8702" s="1" t="s">
        <v>1245</v>
      </c>
      <c r="K8702" s="1" t="s">
        <v>28</v>
      </c>
      <c r="L8702" s="1" t="s">
        <v>5</v>
      </c>
      <c r="M8702" s="1" t="s">
        <v>23</v>
      </c>
      <c r="N8702" s="1" t="s">
        <v>1241</v>
      </c>
      <c r="O8702" s="6" t="s">
        <v>1241</v>
      </c>
    </row>
    <row r="8703">
      <c r="A8703" s="5">
        <v>1.2602684E7</v>
      </c>
      <c r="B8703" s="2">
        <v>46173.0</v>
      </c>
      <c r="C8703" s="1" t="s">
        <v>1244</v>
      </c>
      <c r="D8703" s="7">
        <v>103.0</v>
      </c>
      <c r="E8703" s="4">
        <v>46168.0</v>
      </c>
      <c r="F8703" s="5">
        <v>108.0</v>
      </c>
      <c r="G8703" s="5">
        <v>54.0</v>
      </c>
      <c r="H8703" s="5">
        <v>5691.0</v>
      </c>
      <c r="I8703" s="1" t="s">
        <v>21</v>
      </c>
      <c r="J8703" s="1" t="s">
        <v>1245</v>
      </c>
      <c r="K8703" s="1" t="s">
        <v>28</v>
      </c>
      <c r="L8703" s="1" t="s">
        <v>5</v>
      </c>
      <c r="M8703" s="1" t="s">
        <v>23</v>
      </c>
      <c r="N8703" s="1" t="s">
        <v>1241</v>
      </c>
      <c r="O8703" s="6" t="s">
        <v>1241</v>
      </c>
    </row>
    <row r="8704">
      <c r="A8704" s="5">
        <v>1.2602685E7</v>
      </c>
      <c r="B8704" s="2">
        <v>46173.0</v>
      </c>
      <c r="C8704" s="1" t="s">
        <v>1244</v>
      </c>
      <c r="D8704" s="3">
        <v>324.0</v>
      </c>
      <c r="E8704" s="4">
        <v>46168.0</v>
      </c>
      <c r="F8704" s="5">
        <v>500.0</v>
      </c>
      <c r="G8704" s="5">
        <v>52.0</v>
      </c>
      <c r="H8704" s="5">
        <v>25668.0</v>
      </c>
      <c r="I8704" s="1" t="s">
        <v>33</v>
      </c>
      <c r="J8704" s="1" t="s">
        <v>1245</v>
      </c>
      <c r="K8704" s="1" t="s">
        <v>28</v>
      </c>
      <c r="L8704" s="1" t="s">
        <v>5</v>
      </c>
      <c r="M8704" s="1" t="s">
        <v>23</v>
      </c>
      <c r="N8704" s="1" t="s">
        <v>1241</v>
      </c>
      <c r="O8704" s="6" t="s">
        <v>1241</v>
      </c>
    </row>
    <row r="8705">
      <c r="A8705" s="5">
        <v>1.2602685E7</v>
      </c>
      <c r="B8705" s="2">
        <v>46173.0</v>
      </c>
      <c r="C8705" s="1" t="s">
        <v>1244</v>
      </c>
      <c r="D8705" s="3">
        <v>343.0</v>
      </c>
      <c r="E8705" s="4">
        <v>46168.0</v>
      </c>
      <c r="F8705" s="5">
        <v>50.0</v>
      </c>
      <c r="G8705" s="5">
        <v>58.0</v>
      </c>
      <c r="H8705" s="5">
        <v>2834.0</v>
      </c>
      <c r="I8705" s="1" t="s">
        <v>229</v>
      </c>
      <c r="J8705" s="1" t="s">
        <v>1245</v>
      </c>
      <c r="K8705" s="1" t="s">
        <v>28</v>
      </c>
      <c r="L8705" s="1" t="s">
        <v>5</v>
      </c>
      <c r="M8705" s="1" t="s">
        <v>23</v>
      </c>
      <c r="N8705" s="1" t="s">
        <v>1241</v>
      </c>
      <c r="O8705" s="6" t="s">
        <v>1241</v>
      </c>
    </row>
    <row r="8706">
      <c r="A8706" s="5">
        <v>1.2602685E7</v>
      </c>
      <c r="B8706" s="2">
        <v>46173.0</v>
      </c>
      <c r="C8706" s="1" t="s">
        <v>1244</v>
      </c>
      <c r="D8706" s="3">
        <v>344.0</v>
      </c>
      <c r="E8706" s="4">
        <v>46168.0</v>
      </c>
      <c r="F8706" s="5">
        <v>50.0</v>
      </c>
      <c r="G8706" s="5">
        <v>86.0</v>
      </c>
      <c r="H8706" s="5">
        <v>4200.0</v>
      </c>
      <c r="I8706" s="1" t="s">
        <v>229</v>
      </c>
      <c r="J8706" s="1" t="s">
        <v>1245</v>
      </c>
      <c r="K8706" s="1" t="s">
        <v>28</v>
      </c>
      <c r="L8706" s="1" t="s">
        <v>5</v>
      </c>
      <c r="M8706" s="1" t="s">
        <v>23</v>
      </c>
      <c r="N8706" s="1" t="s">
        <v>1241</v>
      </c>
      <c r="O8706" s="6" t="s">
        <v>1241</v>
      </c>
    </row>
    <row r="8707">
      <c r="A8707" s="5">
        <v>3.2600133E7</v>
      </c>
      <c r="B8707" s="2">
        <v>46173.0</v>
      </c>
      <c r="C8707" s="1" t="s">
        <v>1284</v>
      </c>
      <c r="D8707" s="3" t="s">
        <v>8</v>
      </c>
      <c r="E8707" s="4">
        <v>46168.0</v>
      </c>
      <c r="F8707" s="5">
        <v>84.0</v>
      </c>
      <c r="G8707" s="5">
        <v>825.0</v>
      </c>
      <c r="H8707" s="5">
        <v>69306.0</v>
      </c>
      <c r="I8707" s="1" t="s">
        <v>2</v>
      </c>
      <c r="J8707" s="1" t="s">
        <v>118</v>
      </c>
      <c r="K8707" s="1" t="s">
        <v>4</v>
      </c>
      <c r="L8707" s="1" t="s">
        <v>5</v>
      </c>
      <c r="M8707" s="1" t="s">
        <v>6</v>
      </c>
      <c r="N8707" s="1" t="s">
        <v>1241</v>
      </c>
      <c r="O8707" s="6" t="s">
        <v>1241</v>
      </c>
    </row>
    <row r="8708">
      <c r="A8708" s="5">
        <v>3.2600133E7</v>
      </c>
      <c r="B8708" s="2">
        <v>46173.0</v>
      </c>
      <c r="C8708" s="1" t="s">
        <v>1284</v>
      </c>
      <c r="D8708" s="3" t="s">
        <v>9</v>
      </c>
      <c r="E8708" s="4">
        <v>46168.0</v>
      </c>
      <c r="F8708" s="5">
        <v>40.0</v>
      </c>
      <c r="G8708" s="5">
        <v>611.0</v>
      </c>
      <c r="H8708" s="5">
        <v>24450.0</v>
      </c>
      <c r="I8708" s="1" t="s">
        <v>2</v>
      </c>
      <c r="J8708" s="1" t="s">
        <v>118</v>
      </c>
      <c r="K8708" s="1" t="s">
        <v>4</v>
      </c>
      <c r="L8708" s="1" t="s">
        <v>5</v>
      </c>
      <c r="M8708" s="1" t="s">
        <v>6</v>
      </c>
      <c r="N8708" s="1" t="s">
        <v>1241</v>
      </c>
      <c r="O8708" s="6" t="s">
        <v>1241</v>
      </c>
    </row>
    <row r="8709">
      <c r="A8709" s="5">
        <v>2.2600472E7</v>
      </c>
      <c r="B8709" s="2">
        <v>46173.0</v>
      </c>
      <c r="C8709" s="1" t="s">
        <v>1287</v>
      </c>
      <c r="D8709" s="3" t="s">
        <v>292</v>
      </c>
      <c r="E8709" s="4">
        <v>46168.0</v>
      </c>
      <c r="F8709" s="5">
        <v>80.0</v>
      </c>
      <c r="G8709" s="5">
        <v>54.0</v>
      </c>
      <c r="H8709" s="5">
        <v>4220.0</v>
      </c>
      <c r="I8709" s="1" t="s">
        <v>75</v>
      </c>
      <c r="J8709" s="1" t="s">
        <v>221</v>
      </c>
      <c r="K8709" s="1" t="s">
        <v>111</v>
      </c>
      <c r="L8709" s="1" t="s">
        <v>5</v>
      </c>
      <c r="M8709" s="1" t="s">
        <v>6</v>
      </c>
      <c r="N8709" s="1" t="s">
        <v>1241</v>
      </c>
      <c r="O8709" s="6" t="s">
        <v>1241</v>
      </c>
    </row>
    <row r="8710">
      <c r="A8710" s="5">
        <v>2.2600472E7</v>
      </c>
      <c r="B8710" s="2">
        <v>46173.0</v>
      </c>
      <c r="C8710" s="1" t="s">
        <v>1287</v>
      </c>
      <c r="D8710" s="3" t="s">
        <v>720</v>
      </c>
      <c r="E8710" s="4">
        <v>46168.0</v>
      </c>
      <c r="F8710" s="5">
        <v>40.0</v>
      </c>
      <c r="G8710" s="5">
        <v>101.0</v>
      </c>
      <c r="H8710" s="5">
        <v>3964.0</v>
      </c>
      <c r="I8710" s="1" t="s">
        <v>75</v>
      </c>
      <c r="J8710" s="1" t="s">
        <v>221</v>
      </c>
      <c r="K8710" s="1" t="s">
        <v>111</v>
      </c>
      <c r="L8710" s="1" t="s">
        <v>5</v>
      </c>
      <c r="M8710" s="1" t="s">
        <v>6</v>
      </c>
      <c r="N8710" s="1" t="s">
        <v>1241</v>
      </c>
      <c r="O8710" s="6" t="s">
        <v>1241</v>
      </c>
    </row>
    <row r="8711">
      <c r="A8711" s="5">
        <v>2.2600472E7</v>
      </c>
      <c r="B8711" s="2">
        <v>46173.0</v>
      </c>
      <c r="C8711" s="1" t="s">
        <v>1287</v>
      </c>
      <c r="D8711" s="3" t="s">
        <v>284</v>
      </c>
      <c r="E8711" s="4">
        <v>46168.0</v>
      </c>
      <c r="F8711" s="5">
        <v>400.0</v>
      </c>
      <c r="G8711" s="5">
        <v>43.0</v>
      </c>
      <c r="H8711" s="5">
        <v>16869.0</v>
      </c>
      <c r="I8711" s="1" t="s">
        <v>75</v>
      </c>
      <c r="J8711" s="1" t="s">
        <v>221</v>
      </c>
      <c r="K8711" s="1" t="s">
        <v>111</v>
      </c>
      <c r="L8711" s="1" t="s">
        <v>5</v>
      </c>
      <c r="M8711" s="1" t="s">
        <v>6</v>
      </c>
      <c r="N8711" s="1" t="s">
        <v>1241</v>
      </c>
      <c r="O8711" s="6" t="s">
        <v>1241</v>
      </c>
    </row>
    <row r="8712">
      <c r="A8712" s="5">
        <v>2.2600472E7</v>
      </c>
      <c r="B8712" s="2">
        <v>46173.0</v>
      </c>
      <c r="C8712" s="1" t="s">
        <v>1287</v>
      </c>
      <c r="D8712" s="3" t="s">
        <v>187</v>
      </c>
      <c r="E8712" s="4">
        <v>46168.0</v>
      </c>
      <c r="F8712" s="5">
        <v>550.0</v>
      </c>
      <c r="G8712" s="5">
        <v>130.0</v>
      </c>
      <c r="H8712" s="5">
        <v>70088.0</v>
      </c>
      <c r="I8712" s="1" t="s">
        <v>75</v>
      </c>
      <c r="J8712" s="1" t="s">
        <v>221</v>
      </c>
      <c r="K8712" s="1" t="s">
        <v>111</v>
      </c>
      <c r="L8712" s="1" t="s">
        <v>5</v>
      </c>
      <c r="M8712" s="1" t="s">
        <v>6</v>
      </c>
      <c r="N8712" s="1" t="s">
        <v>1241</v>
      </c>
      <c r="O8712" s="6" t="s">
        <v>1241</v>
      </c>
    </row>
    <row r="8713">
      <c r="A8713" s="5">
        <v>2.2600472E7</v>
      </c>
      <c r="B8713" s="2">
        <v>46173.0</v>
      </c>
      <c r="C8713" s="1" t="s">
        <v>1287</v>
      </c>
      <c r="D8713" s="3" t="s">
        <v>290</v>
      </c>
      <c r="E8713" s="4">
        <v>46168.0</v>
      </c>
      <c r="F8713" s="5">
        <v>300.0</v>
      </c>
      <c r="G8713" s="5">
        <v>34.0</v>
      </c>
      <c r="H8713" s="5">
        <v>10047.0</v>
      </c>
      <c r="I8713" s="1" t="s">
        <v>75</v>
      </c>
      <c r="J8713" s="1" t="s">
        <v>221</v>
      </c>
      <c r="K8713" s="1" t="s">
        <v>111</v>
      </c>
      <c r="L8713" s="1" t="s">
        <v>5</v>
      </c>
      <c r="M8713" s="1" t="s">
        <v>6</v>
      </c>
      <c r="N8713" s="1" t="s">
        <v>1241</v>
      </c>
      <c r="O8713" s="6" t="s">
        <v>1241</v>
      </c>
    </row>
    <row r="8714">
      <c r="A8714" s="5">
        <v>2.2600472E7</v>
      </c>
      <c r="B8714" s="2">
        <v>46173.0</v>
      </c>
      <c r="C8714" s="1" t="s">
        <v>1287</v>
      </c>
      <c r="D8714" s="3" t="s">
        <v>476</v>
      </c>
      <c r="E8714" s="4">
        <v>46168.0</v>
      </c>
      <c r="F8714" s="5">
        <v>250.0</v>
      </c>
      <c r="G8714" s="5">
        <v>29.0</v>
      </c>
      <c r="H8714" s="5">
        <v>7038.0</v>
      </c>
      <c r="I8714" s="1" t="s">
        <v>75</v>
      </c>
      <c r="J8714" s="1" t="s">
        <v>221</v>
      </c>
      <c r="K8714" s="1" t="s">
        <v>111</v>
      </c>
      <c r="L8714" s="1" t="s">
        <v>5</v>
      </c>
      <c r="M8714" s="1" t="s">
        <v>6</v>
      </c>
      <c r="N8714" s="1" t="s">
        <v>1241</v>
      </c>
      <c r="O8714" s="6" t="s">
        <v>1241</v>
      </c>
    </row>
    <row r="8715">
      <c r="A8715" s="5">
        <v>2.2600472E7</v>
      </c>
      <c r="B8715" s="2">
        <v>46173.0</v>
      </c>
      <c r="C8715" s="1" t="s">
        <v>1287</v>
      </c>
      <c r="D8715" s="3" t="s">
        <v>360</v>
      </c>
      <c r="E8715" s="4">
        <v>46168.0</v>
      </c>
      <c r="F8715" s="5">
        <v>25.0</v>
      </c>
      <c r="G8715" s="5">
        <v>333.0</v>
      </c>
      <c r="H8715" s="5">
        <v>8164.0</v>
      </c>
      <c r="I8715" s="1" t="s">
        <v>75</v>
      </c>
      <c r="J8715" s="1" t="s">
        <v>221</v>
      </c>
      <c r="K8715" s="1" t="s">
        <v>111</v>
      </c>
      <c r="L8715" s="1" t="s">
        <v>5</v>
      </c>
      <c r="M8715" s="1" t="s">
        <v>6</v>
      </c>
      <c r="N8715" s="1" t="s">
        <v>1241</v>
      </c>
      <c r="O8715" s="6" t="s">
        <v>1241</v>
      </c>
    </row>
    <row r="8716">
      <c r="A8716" s="5">
        <v>2.2600472E7</v>
      </c>
      <c r="B8716" s="2">
        <v>46173.0</v>
      </c>
      <c r="C8716" s="1" t="s">
        <v>1287</v>
      </c>
      <c r="D8716" s="3" t="s">
        <v>281</v>
      </c>
      <c r="E8716" s="4">
        <v>46168.0</v>
      </c>
      <c r="F8716" s="5">
        <v>250.0</v>
      </c>
      <c r="G8716" s="5">
        <v>18.0</v>
      </c>
      <c r="H8716" s="5">
        <v>4348.0</v>
      </c>
      <c r="I8716" s="1" t="s">
        <v>75</v>
      </c>
      <c r="J8716" s="1" t="s">
        <v>221</v>
      </c>
      <c r="K8716" s="1" t="s">
        <v>111</v>
      </c>
      <c r="L8716" s="1" t="s">
        <v>5</v>
      </c>
      <c r="M8716" s="1" t="s">
        <v>6</v>
      </c>
      <c r="N8716" s="1" t="s">
        <v>1241</v>
      </c>
      <c r="O8716" s="6" t="s">
        <v>1241</v>
      </c>
    </row>
    <row r="8717">
      <c r="A8717" s="5">
        <v>2.2600472E7</v>
      </c>
      <c r="B8717" s="2">
        <v>46173.0</v>
      </c>
      <c r="C8717" s="1" t="s">
        <v>1287</v>
      </c>
      <c r="D8717" s="3" t="s">
        <v>74</v>
      </c>
      <c r="E8717" s="4">
        <v>46168.0</v>
      </c>
      <c r="F8717" s="5">
        <v>200.0</v>
      </c>
      <c r="G8717" s="5">
        <v>42.0</v>
      </c>
      <c r="H8717" s="5">
        <v>8267.0</v>
      </c>
      <c r="I8717" s="1" t="s">
        <v>75</v>
      </c>
      <c r="J8717" s="1" t="s">
        <v>221</v>
      </c>
      <c r="K8717" s="1" t="s">
        <v>111</v>
      </c>
      <c r="L8717" s="1" t="s">
        <v>5</v>
      </c>
      <c r="M8717" s="1" t="s">
        <v>6</v>
      </c>
      <c r="N8717" s="1" t="s">
        <v>1241</v>
      </c>
      <c r="O8717" s="6" t="s">
        <v>1241</v>
      </c>
    </row>
    <row r="8718">
      <c r="A8718" s="5">
        <v>2.2600472E7</v>
      </c>
      <c r="B8718" s="2">
        <v>46173.0</v>
      </c>
      <c r="C8718" s="1" t="s">
        <v>1287</v>
      </c>
      <c r="D8718" s="3" t="s">
        <v>604</v>
      </c>
      <c r="E8718" s="4">
        <v>46168.0</v>
      </c>
      <c r="F8718" s="5">
        <v>120.0</v>
      </c>
      <c r="G8718" s="5">
        <v>39.0</v>
      </c>
      <c r="H8718" s="5">
        <v>4534.0</v>
      </c>
      <c r="I8718" s="1" t="s">
        <v>75</v>
      </c>
      <c r="J8718" s="1" t="s">
        <v>221</v>
      </c>
      <c r="K8718" s="1" t="s">
        <v>111</v>
      </c>
      <c r="L8718" s="1" t="s">
        <v>5</v>
      </c>
      <c r="M8718" s="1" t="s">
        <v>6</v>
      </c>
      <c r="N8718" s="1" t="s">
        <v>1241</v>
      </c>
      <c r="O8718" s="6" t="s">
        <v>1241</v>
      </c>
    </row>
    <row r="8719">
      <c r="A8719" s="5">
        <v>2.2600472E7</v>
      </c>
      <c r="B8719" s="2">
        <v>46173.0</v>
      </c>
      <c r="C8719" s="1" t="s">
        <v>1287</v>
      </c>
      <c r="D8719" s="3" t="s">
        <v>158</v>
      </c>
      <c r="E8719" s="4">
        <v>46168.0</v>
      </c>
      <c r="F8719" s="5">
        <v>270.0</v>
      </c>
      <c r="G8719" s="5">
        <v>205.0</v>
      </c>
      <c r="H8719" s="5">
        <v>54244.0</v>
      </c>
      <c r="I8719" s="1" t="s">
        <v>75</v>
      </c>
      <c r="J8719" s="1" t="s">
        <v>221</v>
      </c>
      <c r="K8719" s="1" t="s">
        <v>111</v>
      </c>
      <c r="L8719" s="1" t="s">
        <v>5</v>
      </c>
      <c r="M8719" s="1" t="s">
        <v>6</v>
      </c>
      <c r="N8719" s="1" t="s">
        <v>1241</v>
      </c>
      <c r="O8719" s="6" t="s">
        <v>1241</v>
      </c>
    </row>
    <row r="8720">
      <c r="A8720" s="5">
        <v>2.2600472E7</v>
      </c>
      <c r="B8720" s="2">
        <v>46173.0</v>
      </c>
      <c r="C8720" s="1" t="s">
        <v>1287</v>
      </c>
      <c r="D8720" s="3" t="s">
        <v>79</v>
      </c>
      <c r="E8720" s="4">
        <v>46168.0</v>
      </c>
      <c r="F8720" s="5">
        <v>150.0</v>
      </c>
      <c r="G8720" s="5">
        <v>36.0</v>
      </c>
      <c r="H8720" s="5">
        <v>5345.0</v>
      </c>
      <c r="I8720" s="1" t="s">
        <v>75</v>
      </c>
      <c r="J8720" s="1" t="s">
        <v>221</v>
      </c>
      <c r="K8720" s="1" t="s">
        <v>111</v>
      </c>
      <c r="L8720" s="1" t="s">
        <v>5</v>
      </c>
      <c r="M8720" s="1" t="s">
        <v>6</v>
      </c>
      <c r="N8720" s="1" t="s">
        <v>1241</v>
      </c>
      <c r="O8720" s="6" t="s">
        <v>1241</v>
      </c>
    </row>
    <row r="8721">
      <c r="A8721" s="5">
        <v>2.2600472E7</v>
      </c>
      <c r="B8721" s="2">
        <v>46173.0</v>
      </c>
      <c r="C8721" s="1" t="s">
        <v>1287</v>
      </c>
      <c r="D8721" s="3" t="s">
        <v>291</v>
      </c>
      <c r="E8721" s="4">
        <v>46168.0</v>
      </c>
      <c r="F8721" s="5">
        <v>500.0</v>
      </c>
      <c r="G8721" s="5">
        <v>5.0</v>
      </c>
      <c r="H8721" s="5">
        <v>2456.0</v>
      </c>
      <c r="I8721" s="1" t="s">
        <v>75</v>
      </c>
      <c r="J8721" s="1" t="s">
        <v>221</v>
      </c>
      <c r="K8721" s="1" t="s">
        <v>111</v>
      </c>
      <c r="L8721" s="1" t="s">
        <v>5</v>
      </c>
      <c r="M8721" s="1" t="s">
        <v>6</v>
      </c>
      <c r="N8721" s="1" t="s">
        <v>1241</v>
      </c>
      <c r="O8721" s="6" t="s">
        <v>1241</v>
      </c>
    </row>
    <row r="8722">
      <c r="A8722" s="5">
        <v>2.2600472E7</v>
      </c>
      <c r="B8722" s="2">
        <v>46173.0</v>
      </c>
      <c r="C8722" s="1" t="s">
        <v>1287</v>
      </c>
      <c r="D8722" s="3" t="s">
        <v>295</v>
      </c>
      <c r="E8722" s="4">
        <v>46168.0</v>
      </c>
      <c r="F8722" s="5">
        <v>300.0</v>
      </c>
      <c r="G8722" s="5">
        <v>55.0</v>
      </c>
      <c r="H8722" s="5">
        <v>16142.0</v>
      </c>
      <c r="I8722" s="1" t="s">
        <v>75</v>
      </c>
      <c r="J8722" s="1" t="s">
        <v>221</v>
      </c>
      <c r="K8722" s="1" t="s">
        <v>111</v>
      </c>
      <c r="L8722" s="1" t="s">
        <v>5</v>
      </c>
      <c r="M8722" s="1" t="s">
        <v>6</v>
      </c>
      <c r="N8722" s="1" t="s">
        <v>1241</v>
      </c>
      <c r="O8722" s="6" t="s">
        <v>1241</v>
      </c>
    </row>
    <row r="8723">
      <c r="A8723" s="5">
        <v>2.2600472E7</v>
      </c>
      <c r="B8723" s="2">
        <v>46173.0</v>
      </c>
      <c r="C8723" s="1" t="s">
        <v>1287</v>
      </c>
      <c r="D8723" s="3" t="s">
        <v>130</v>
      </c>
      <c r="E8723" s="4">
        <v>46168.0</v>
      </c>
      <c r="F8723" s="5">
        <v>200.0</v>
      </c>
      <c r="G8723" s="5">
        <v>103.0</v>
      </c>
      <c r="H8723" s="5">
        <v>20215.0</v>
      </c>
      <c r="I8723" s="1" t="s">
        <v>75</v>
      </c>
      <c r="J8723" s="1" t="s">
        <v>221</v>
      </c>
      <c r="K8723" s="1" t="s">
        <v>111</v>
      </c>
      <c r="L8723" s="1" t="s">
        <v>5</v>
      </c>
      <c r="M8723" s="1" t="s">
        <v>6</v>
      </c>
      <c r="N8723" s="1" t="s">
        <v>1241</v>
      </c>
      <c r="O8723" s="6" t="s">
        <v>1241</v>
      </c>
    </row>
    <row r="8724">
      <c r="A8724" s="5">
        <v>2.2600472E7</v>
      </c>
      <c r="B8724" s="2">
        <v>46173.0</v>
      </c>
      <c r="C8724" s="1" t="s">
        <v>1287</v>
      </c>
      <c r="D8724" s="3" t="s">
        <v>278</v>
      </c>
      <c r="E8724" s="4">
        <v>46168.0</v>
      </c>
      <c r="F8724" s="5">
        <v>288.0</v>
      </c>
      <c r="G8724" s="5">
        <v>44.0</v>
      </c>
      <c r="H8724" s="5">
        <v>12499.0</v>
      </c>
      <c r="I8724" s="1" t="s">
        <v>75</v>
      </c>
      <c r="J8724" s="1" t="s">
        <v>221</v>
      </c>
      <c r="K8724" s="1" t="s">
        <v>111</v>
      </c>
      <c r="L8724" s="1" t="s">
        <v>5</v>
      </c>
      <c r="M8724" s="1" t="s">
        <v>6</v>
      </c>
      <c r="N8724" s="1" t="s">
        <v>1241</v>
      </c>
      <c r="O8724" s="6" t="s">
        <v>1241</v>
      </c>
    </row>
    <row r="8725">
      <c r="A8725" s="5">
        <v>2.2600472E7</v>
      </c>
      <c r="B8725" s="2">
        <v>46173.0</v>
      </c>
      <c r="C8725" s="1" t="s">
        <v>1287</v>
      </c>
      <c r="D8725" s="3" t="s">
        <v>300</v>
      </c>
      <c r="E8725" s="4">
        <v>46168.0</v>
      </c>
      <c r="F8725" s="5">
        <v>80.0</v>
      </c>
      <c r="G8725" s="5">
        <v>68.0</v>
      </c>
      <c r="H8725" s="5">
        <v>5360.0</v>
      </c>
      <c r="I8725" s="1" t="s">
        <v>75</v>
      </c>
      <c r="J8725" s="1" t="s">
        <v>221</v>
      </c>
      <c r="K8725" s="1" t="s">
        <v>111</v>
      </c>
      <c r="L8725" s="1" t="s">
        <v>5</v>
      </c>
      <c r="M8725" s="1" t="s">
        <v>6</v>
      </c>
      <c r="N8725" s="1" t="s">
        <v>1241</v>
      </c>
      <c r="O8725" s="6" t="s">
        <v>1241</v>
      </c>
    </row>
    <row r="8726">
      <c r="A8726" s="5">
        <v>2.2600472E7</v>
      </c>
      <c r="B8726" s="2">
        <v>46173.0</v>
      </c>
      <c r="C8726" s="1" t="s">
        <v>1287</v>
      </c>
      <c r="D8726" s="3" t="s">
        <v>286</v>
      </c>
      <c r="E8726" s="4">
        <v>46168.0</v>
      </c>
      <c r="F8726" s="5">
        <v>144.0</v>
      </c>
      <c r="G8726" s="5">
        <v>73.0</v>
      </c>
      <c r="H8726" s="5">
        <v>10300.0</v>
      </c>
      <c r="I8726" s="1" t="s">
        <v>75</v>
      </c>
      <c r="J8726" s="1" t="s">
        <v>221</v>
      </c>
      <c r="K8726" s="1" t="s">
        <v>111</v>
      </c>
      <c r="L8726" s="1" t="s">
        <v>5</v>
      </c>
      <c r="M8726" s="1" t="s">
        <v>6</v>
      </c>
      <c r="N8726" s="1" t="s">
        <v>1241</v>
      </c>
      <c r="O8726" s="6" t="s">
        <v>1241</v>
      </c>
    </row>
    <row r="8727">
      <c r="A8727" s="5">
        <v>2.2600472E7</v>
      </c>
      <c r="B8727" s="2">
        <v>46173.0</v>
      </c>
      <c r="C8727" s="1" t="s">
        <v>1287</v>
      </c>
      <c r="D8727" s="3" t="s">
        <v>294</v>
      </c>
      <c r="E8727" s="4">
        <v>46168.0</v>
      </c>
      <c r="F8727" s="5">
        <v>160.0</v>
      </c>
      <c r="G8727" s="5">
        <v>321.0</v>
      </c>
      <c r="H8727" s="5">
        <v>50366.0</v>
      </c>
      <c r="I8727" s="1" t="s">
        <v>75</v>
      </c>
      <c r="J8727" s="1" t="s">
        <v>221</v>
      </c>
      <c r="K8727" s="1" t="s">
        <v>111</v>
      </c>
      <c r="L8727" s="1" t="s">
        <v>5</v>
      </c>
      <c r="M8727" s="1" t="s">
        <v>6</v>
      </c>
      <c r="N8727" s="1" t="s">
        <v>1241</v>
      </c>
      <c r="O8727" s="6" t="s">
        <v>1241</v>
      </c>
    </row>
    <row r="8728">
      <c r="A8728" s="5">
        <v>2.2600472E7</v>
      </c>
      <c r="B8728" s="2">
        <v>46173.0</v>
      </c>
      <c r="C8728" s="1" t="s">
        <v>1287</v>
      </c>
      <c r="D8728" s="3" t="s">
        <v>191</v>
      </c>
      <c r="E8728" s="4">
        <v>46168.0</v>
      </c>
      <c r="F8728" s="5">
        <v>500.0</v>
      </c>
      <c r="G8728" s="5">
        <v>12.0</v>
      </c>
      <c r="H8728" s="5">
        <v>5774.0</v>
      </c>
      <c r="I8728" s="1" t="s">
        <v>75</v>
      </c>
      <c r="J8728" s="1" t="s">
        <v>221</v>
      </c>
      <c r="K8728" s="1" t="s">
        <v>111</v>
      </c>
      <c r="L8728" s="1" t="s">
        <v>5</v>
      </c>
      <c r="M8728" s="1" t="s">
        <v>6</v>
      </c>
      <c r="N8728" s="1" t="s">
        <v>1241</v>
      </c>
      <c r="O8728" s="6" t="s">
        <v>1241</v>
      </c>
    </row>
    <row r="8729">
      <c r="A8729" s="5">
        <v>2.2600472E7</v>
      </c>
      <c r="B8729" s="2">
        <v>46173.0</v>
      </c>
      <c r="C8729" s="1" t="s">
        <v>1287</v>
      </c>
      <c r="D8729" s="3" t="s">
        <v>480</v>
      </c>
      <c r="E8729" s="4">
        <v>46168.0</v>
      </c>
      <c r="F8729" s="5">
        <v>200.0</v>
      </c>
      <c r="G8729" s="5">
        <v>61.0</v>
      </c>
      <c r="H8729" s="5">
        <v>12051.0</v>
      </c>
      <c r="I8729" s="1" t="s">
        <v>75</v>
      </c>
      <c r="J8729" s="1" t="s">
        <v>221</v>
      </c>
      <c r="K8729" s="1" t="s">
        <v>111</v>
      </c>
      <c r="L8729" s="1" t="s">
        <v>5</v>
      </c>
      <c r="M8729" s="1" t="s">
        <v>6</v>
      </c>
      <c r="N8729" s="1" t="s">
        <v>1241</v>
      </c>
      <c r="O8729" s="6" t="s">
        <v>1241</v>
      </c>
    </row>
    <row r="8730">
      <c r="A8730" s="5">
        <v>2.2600472E7</v>
      </c>
      <c r="B8730" s="2">
        <v>46173.0</v>
      </c>
      <c r="C8730" s="1" t="s">
        <v>1287</v>
      </c>
      <c r="D8730" s="3" t="s">
        <v>131</v>
      </c>
      <c r="E8730" s="4">
        <v>46168.0</v>
      </c>
      <c r="F8730" s="5">
        <v>200.0</v>
      </c>
      <c r="G8730" s="5">
        <v>9.0</v>
      </c>
      <c r="H8730" s="5">
        <v>1754.0</v>
      </c>
      <c r="I8730" s="1" t="s">
        <v>75</v>
      </c>
      <c r="J8730" s="1" t="s">
        <v>221</v>
      </c>
      <c r="K8730" s="1" t="s">
        <v>111</v>
      </c>
      <c r="L8730" s="1" t="s">
        <v>5</v>
      </c>
      <c r="M8730" s="1" t="s">
        <v>6</v>
      </c>
      <c r="N8730" s="1" t="s">
        <v>1241</v>
      </c>
      <c r="O8730" s="6" t="s">
        <v>1241</v>
      </c>
    </row>
    <row r="8731">
      <c r="A8731" s="5">
        <v>2.2600472E7</v>
      </c>
      <c r="B8731" s="2">
        <v>46173.0</v>
      </c>
      <c r="C8731" s="1" t="s">
        <v>1287</v>
      </c>
      <c r="D8731" s="3" t="s">
        <v>142</v>
      </c>
      <c r="E8731" s="4">
        <v>46168.0</v>
      </c>
      <c r="F8731" s="5">
        <v>200.0</v>
      </c>
      <c r="G8731" s="5">
        <v>62.0</v>
      </c>
      <c r="H8731" s="5">
        <v>12216.0</v>
      </c>
      <c r="I8731" s="1" t="s">
        <v>75</v>
      </c>
      <c r="J8731" s="1" t="s">
        <v>221</v>
      </c>
      <c r="K8731" s="1" t="s">
        <v>111</v>
      </c>
      <c r="L8731" s="1" t="s">
        <v>5</v>
      </c>
      <c r="M8731" s="1" t="s">
        <v>6</v>
      </c>
      <c r="N8731" s="1" t="s">
        <v>1241</v>
      </c>
      <c r="O8731" s="6" t="s">
        <v>1241</v>
      </c>
    </row>
    <row r="8732">
      <c r="A8732" s="5">
        <v>2.2600472E7</v>
      </c>
      <c r="B8732" s="2">
        <v>46173.0</v>
      </c>
      <c r="C8732" s="1" t="s">
        <v>1287</v>
      </c>
      <c r="D8732" s="3" t="s">
        <v>82</v>
      </c>
      <c r="E8732" s="4">
        <v>46168.0</v>
      </c>
      <c r="F8732" s="5">
        <v>150.0</v>
      </c>
      <c r="G8732" s="5">
        <v>62.0</v>
      </c>
      <c r="H8732" s="5">
        <v>9162.0</v>
      </c>
      <c r="I8732" s="1" t="s">
        <v>75</v>
      </c>
      <c r="J8732" s="1" t="s">
        <v>221</v>
      </c>
      <c r="K8732" s="1" t="s">
        <v>111</v>
      </c>
      <c r="L8732" s="1" t="s">
        <v>5</v>
      </c>
      <c r="M8732" s="1" t="s">
        <v>6</v>
      </c>
      <c r="N8732" s="1" t="s">
        <v>1241</v>
      </c>
      <c r="O8732" s="6" t="s">
        <v>1241</v>
      </c>
    </row>
    <row r="8733">
      <c r="A8733" s="5">
        <v>2.2600472E7</v>
      </c>
      <c r="B8733" s="2">
        <v>46173.0</v>
      </c>
      <c r="C8733" s="1" t="s">
        <v>1287</v>
      </c>
      <c r="D8733" s="3" t="s">
        <v>181</v>
      </c>
      <c r="E8733" s="4">
        <v>46168.0</v>
      </c>
      <c r="F8733" s="5">
        <v>1200.0</v>
      </c>
      <c r="G8733" s="5">
        <v>6.0</v>
      </c>
      <c r="H8733" s="5">
        <v>7434.0</v>
      </c>
      <c r="I8733" s="1" t="s">
        <v>75</v>
      </c>
      <c r="J8733" s="1" t="s">
        <v>221</v>
      </c>
      <c r="K8733" s="1" t="s">
        <v>111</v>
      </c>
      <c r="L8733" s="1" t="s">
        <v>5</v>
      </c>
      <c r="M8733" s="1" t="s">
        <v>6</v>
      </c>
      <c r="N8733" s="1" t="s">
        <v>1241</v>
      </c>
      <c r="O8733" s="6" t="s">
        <v>1241</v>
      </c>
    </row>
    <row r="8734">
      <c r="A8734" s="5">
        <v>2.2600472E7</v>
      </c>
      <c r="B8734" s="2">
        <v>46173.0</v>
      </c>
      <c r="C8734" s="1" t="s">
        <v>1287</v>
      </c>
      <c r="D8734" s="3" t="s">
        <v>78</v>
      </c>
      <c r="E8734" s="4">
        <v>46168.0</v>
      </c>
      <c r="F8734" s="5">
        <v>1600.0</v>
      </c>
      <c r="G8734" s="5">
        <v>7.0</v>
      </c>
      <c r="H8734" s="5">
        <v>11338.0</v>
      </c>
      <c r="I8734" s="1" t="s">
        <v>75</v>
      </c>
      <c r="J8734" s="1" t="s">
        <v>221</v>
      </c>
      <c r="K8734" s="1" t="s">
        <v>111</v>
      </c>
      <c r="L8734" s="1" t="s">
        <v>5</v>
      </c>
      <c r="M8734" s="1" t="s">
        <v>6</v>
      </c>
      <c r="N8734" s="1" t="s">
        <v>1241</v>
      </c>
      <c r="O8734" s="6" t="s">
        <v>1241</v>
      </c>
    </row>
    <row r="8735">
      <c r="A8735" s="5">
        <v>2.2600472E7</v>
      </c>
      <c r="B8735" s="2">
        <v>46173.0</v>
      </c>
      <c r="C8735" s="1" t="s">
        <v>1287</v>
      </c>
      <c r="D8735" s="3" t="s">
        <v>154</v>
      </c>
      <c r="E8735" s="4">
        <v>46168.0</v>
      </c>
      <c r="F8735" s="5">
        <v>300.0</v>
      </c>
      <c r="G8735" s="5">
        <v>19.0</v>
      </c>
      <c r="H8735" s="5">
        <v>5549.0</v>
      </c>
      <c r="I8735" s="1" t="s">
        <v>75</v>
      </c>
      <c r="J8735" s="1" t="s">
        <v>221</v>
      </c>
      <c r="K8735" s="1" t="s">
        <v>111</v>
      </c>
      <c r="L8735" s="1" t="s">
        <v>5</v>
      </c>
      <c r="M8735" s="1" t="s">
        <v>6</v>
      </c>
      <c r="N8735" s="1" t="s">
        <v>1241</v>
      </c>
      <c r="O8735" s="6" t="s">
        <v>1241</v>
      </c>
    </row>
    <row r="8736">
      <c r="A8736" s="5">
        <v>2.2600472E7</v>
      </c>
      <c r="B8736" s="2">
        <v>46173.0</v>
      </c>
      <c r="C8736" s="1" t="s">
        <v>1287</v>
      </c>
      <c r="D8736" s="3" t="s">
        <v>172</v>
      </c>
      <c r="E8736" s="4">
        <v>46168.0</v>
      </c>
      <c r="F8736" s="5">
        <v>96.0</v>
      </c>
      <c r="G8736" s="5">
        <v>121.0</v>
      </c>
      <c r="H8736" s="5">
        <v>11419.0</v>
      </c>
      <c r="I8736" s="1" t="s">
        <v>75</v>
      </c>
      <c r="J8736" s="1" t="s">
        <v>221</v>
      </c>
      <c r="K8736" s="1" t="s">
        <v>111</v>
      </c>
      <c r="L8736" s="1" t="s">
        <v>5</v>
      </c>
      <c r="M8736" s="1" t="s">
        <v>6</v>
      </c>
      <c r="N8736" s="1" t="s">
        <v>1241</v>
      </c>
      <c r="O8736" s="6" t="s">
        <v>1241</v>
      </c>
    </row>
    <row r="8737">
      <c r="A8737" s="5">
        <v>2.2600472E7</v>
      </c>
      <c r="B8737" s="2">
        <v>46173.0</v>
      </c>
      <c r="C8737" s="1" t="s">
        <v>1287</v>
      </c>
      <c r="D8737" s="3" t="s">
        <v>402</v>
      </c>
      <c r="E8737" s="4">
        <v>46168.0</v>
      </c>
      <c r="F8737" s="5">
        <v>140.0</v>
      </c>
      <c r="G8737" s="5">
        <v>119.0</v>
      </c>
      <c r="H8737" s="5">
        <v>16303.0</v>
      </c>
      <c r="I8737" s="1" t="s">
        <v>75</v>
      </c>
      <c r="J8737" s="1" t="s">
        <v>221</v>
      </c>
      <c r="K8737" s="1" t="s">
        <v>111</v>
      </c>
      <c r="L8737" s="1" t="s">
        <v>5</v>
      </c>
      <c r="M8737" s="1" t="s">
        <v>6</v>
      </c>
      <c r="N8737" s="1" t="s">
        <v>1241</v>
      </c>
      <c r="O8737" s="6" t="s">
        <v>1241</v>
      </c>
    </row>
    <row r="8738">
      <c r="A8738" s="5">
        <v>2.2600472E7</v>
      </c>
      <c r="B8738" s="2">
        <v>46173.0</v>
      </c>
      <c r="C8738" s="1" t="s">
        <v>1287</v>
      </c>
      <c r="D8738" s="3" t="s">
        <v>155</v>
      </c>
      <c r="E8738" s="4">
        <v>46168.0</v>
      </c>
      <c r="F8738" s="5">
        <v>100.0</v>
      </c>
      <c r="G8738" s="5">
        <v>18.0</v>
      </c>
      <c r="H8738" s="5">
        <v>1725.0</v>
      </c>
      <c r="I8738" s="1" t="s">
        <v>75</v>
      </c>
      <c r="J8738" s="1" t="s">
        <v>221</v>
      </c>
      <c r="K8738" s="1" t="s">
        <v>111</v>
      </c>
      <c r="L8738" s="1" t="s">
        <v>5</v>
      </c>
      <c r="M8738" s="1" t="s">
        <v>6</v>
      </c>
      <c r="N8738" s="1" t="s">
        <v>1241</v>
      </c>
      <c r="O8738" s="6" t="s">
        <v>1241</v>
      </c>
    </row>
    <row r="8739">
      <c r="A8739" s="5">
        <v>2.2600472E7</v>
      </c>
      <c r="B8739" s="2">
        <v>46173.0</v>
      </c>
      <c r="C8739" s="1" t="s">
        <v>1287</v>
      </c>
      <c r="D8739" s="3" t="s">
        <v>719</v>
      </c>
      <c r="E8739" s="4">
        <v>46168.0</v>
      </c>
      <c r="F8739" s="5">
        <v>100.0</v>
      </c>
      <c r="G8739" s="5">
        <v>99.0</v>
      </c>
      <c r="H8739" s="5">
        <v>9745.0</v>
      </c>
      <c r="I8739" s="1" t="s">
        <v>75</v>
      </c>
      <c r="J8739" s="1" t="s">
        <v>221</v>
      </c>
      <c r="K8739" s="1" t="s">
        <v>111</v>
      </c>
      <c r="L8739" s="1" t="s">
        <v>5</v>
      </c>
      <c r="M8739" s="1" t="s">
        <v>6</v>
      </c>
      <c r="N8739" s="1" t="s">
        <v>1241</v>
      </c>
      <c r="O8739" s="6" t="s">
        <v>1241</v>
      </c>
    </row>
    <row r="8740">
      <c r="A8740" s="5">
        <v>2.2600472E7</v>
      </c>
      <c r="B8740" s="2">
        <v>46173.0</v>
      </c>
      <c r="C8740" s="1" t="s">
        <v>1287</v>
      </c>
      <c r="D8740" s="3" t="s">
        <v>293</v>
      </c>
      <c r="E8740" s="4">
        <v>46168.0</v>
      </c>
      <c r="F8740" s="5">
        <v>2000.0</v>
      </c>
      <c r="G8740" s="5">
        <v>3.0</v>
      </c>
      <c r="H8740" s="5">
        <v>5842.0</v>
      </c>
      <c r="I8740" s="1" t="s">
        <v>75</v>
      </c>
      <c r="J8740" s="1" t="s">
        <v>221</v>
      </c>
      <c r="K8740" s="1" t="s">
        <v>111</v>
      </c>
      <c r="L8740" s="1" t="s">
        <v>5</v>
      </c>
      <c r="M8740" s="1" t="s">
        <v>6</v>
      </c>
      <c r="N8740" s="1" t="s">
        <v>1241</v>
      </c>
      <c r="O8740" s="6" t="s">
        <v>1241</v>
      </c>
    </row>
    <row r="8741">
      <c r="A8741" s="5">
        <v>2.2600472E7</v>
      </c>
      <c r="B8741" s="2">
        <v>46173.0</v>
      </c>
      <c r="C8741" s="1" t="s">
        <v>1287</v>
      </c>
      <c r="D8741" s="3" t="s">
        <v>193</v>
      </c>
      <c r="E8741" s="4">
        <v>46168.0</v>
      </c>
      <c r="F8741" s="5">
        <v>1200.0</v>
      </c>
      <c r="G8741" s="5">
        <v>10.0</v>
      </c>
      <c r="H8741" s="5">
        <v>12138.0</v>
      </c>
      <c r="I8741" s="1" t="s">
        <v>75</v>
      </c>
      <c r="J8741" s="1" t="s">
        <v>221</v>
      </c>
      <c r="K8741" s="1" t="s">
        <v>111</v>
      </c>
      <c r="L8741" s="1" t="s">
        <v>5</v>
      </c>
      <c r="M8741" s="1" t="s">
        <v>6</v>
      </c>
      <c r="N8741" s="1" t="s">
        <v>1241</v>
      </c>
      <c r="O8741" s="6" t="s">
        <v>1241</v>
      </c>
    </row>
    <row r="8742">
      <c r="A8742" s="5">
        <v>2.2600472E7</v>
      </c>
      <c r="B8742" s="2">
        <v>46173.0</v>
      </c>
      <c r="C8742" s="1" t="s">
        <v>1287</v>
      </c>
      <c r="D8742" s="3" t="s">
        <v>288</v>
      </c>
      <c r="E8742" s="4">
        <v>46168.0</v>
      </c>
      <c r="F8742" s="5">
        <v>150.0</v>
      </c>
      <c r="G8742" s="5">
        <v>41.0</v>
      </c>
      <c r="H8742" s="5">
        <v>5987.0</v>
      </c>
      <c r="I8742" s="1" t="s">
        <v>75</v>
      </c>
      <c r="J8742" s="1" t="s">
        <v>221</v>
      </c>
      <c r="K8742" s="1" t="s">
        <v>111</v>
      </c>
      <c r="L8742" s="1" t="s">
        <v>5</v>
      </c>
      <c r="M8742" s="1" t="s">
        <v>6</v>
      </c>
      <c r="N8742" s="1" t="s">
        <v>1241</v>
      </c>
      <c r="O8742" s="6" t="s">
        <v>1241</v>
      </c>
    </row>
    <row r="8743">
      <c r="A8743" s="5">
        <v>2.2600472E7</v>
      </c>
      <c r="B8743" s="2">
        <v>46173.0</v>
      </c>
      <c r="C8743" s="1" t="s">
        <v>1287</v>
      </c>
      <c r="D8743" s="3" t="s">
        <v>475</v>
      </c>
      <c r="E8743" s="4">
        <v>46168.0</v>
      </c>
      <c r="F8743" s="5">
        <v>500.0</v>
      </c>
      <c r="G8743" s="5">
        <v>4.0</v>
      </c>
      <c r="H8743" s="5">
        <v>1746.0</v>
      </c>
      <c r="I8743" s="1" t="s">
        <v>75</v>
      </c>
      <c r="J8743" s="1" t="s">
        <v>221</v>
      </c>
      <c r="K8743" s="1" t="s">
        <v>111</v>
      </c>
      <c r="L8743" s="1" t="s">
        <v>5</v>
      </c>
      <c r="M8743" s="1" t="s">
        <v>6</v>
      </c>
      <c r="N8743" s="1" t="s">
        <v>1241</v>
      </c>
      <c r="O8743" s="6" t="s">
        <v>1241</v>
      </c>
    </row>
    <row r="8744">
      <c r="A8744" s="5">
        <v>2.2600472E7</v>
      </c>
      <c r="B8744" s="2">
        <v>46173.0</v>
      </c>
      <c r="C8744" s="1" t="s">
        <v>1287</v>
      </c>
      <c r="D8744" s="3" t="s">
        <v>409</v>
      </c>
      <c r="E8744" s="4">
        <v>46168.0</v>
      </c>
      <c r="F8744" s="5">
        <v>40.0</v>
      </c>
      <c r="G8744" s="5">
        <v>184.0</v>
      </c>
      <c r="H8744" s="5">
        <v>7205.0</v>
      </c>
      <c r="I8744" s="1" t="s">
        <v>75</v>
      </c>
      <c r="J8744" s="1" t="s">
        <v>221</v>
      </c>
      <c r="K8744" s="1" t="s">
        <v>111</v>
      </c>
      <c r="L8744" s="1" t="s">
        <v>5</v>
      </c>
      <c r="M8744" s="1" t="s">
        <v>6</v>
      </c>
      <c r="N8744" s="1" t="s">
        <v>1241</v>
      </c>
      <c r="O8744" s="6" t="s">
        <v>1241</v>
      </c>
    </row>
    <row r="8745">
      <c r="A8745" s="5">
        <v>2.2600472E7</v>
      </c>
      <c r="B8745" s="2">
        <v>46173.0</v>
      </c>
      <c r="C8745" s="1" t="s">
        <v>1287</v>
      </c>
      <c r="D8745" s="3" t="s">
        <v>277</v>
      </c>
      <c r="E8745" s="4">
        <v>46168.0</v>
      </c>
      <c r="F8745" s="5">
        <v>200.0</v>
      </c>
      <c r="G8745" s="5">
        <v>42.0</v>
      </c>
      <c r="H8745" s="5">
        <v>8290.0</v>
      </c>
      <c r="I8745" s="1" t="s">
        <v>75</v>
      </c>
      <c r="J8745" s="1" t="s">
        <v>221</v>
      </c>
      <c r="K8745" s="1" t="s">
        <v>111</v>
      </c>
      <c r="L8745" s="1" t="s">
        <v>5</v>
      </c>
      <c r="M8745" s="1" t="s">
        <v>6</v>
      </c>
      <c r="N8745" s="1" t="s">
        <v>1241</v>
      </c>
      <c r="O8745" s="6" t="s">
        <v>1241</v>
      </c>
    </row>
    <row r="8746">
      <c r="A8746" s="5">
        <v>2.2600472E7</v>
      </c>
      <c r="B8746" s="2">
        <v>46173.0</v>
      </c>
      <c r="C8746" s="1" t="s">
        <v>1287</v>
      </c>
      <c r="D8746" s="3" t="s">
        <v>160</v>
      </c>
      <c r="E8746" s="4">
        <v>46168.0</v>
      </c>
      <c r="F8746" s="5">
        <v>300.0</v>
      </c>
      <c r="G8746" s="5">
        <v>70.0</v>
      </c>
      <c r="H8746" s="5">
        <v>20614.0</v>
      </c>
      <c r="I8746" s="1" t="s">
        <v>75</v>
      </c>
      <c r="J8746" s="1" t="s">
        <v>221</v>
      </c>
      <c r="K8746" s="1" t="s">
        <v>111</v>
      </c>
      <c r="L8746" s="1" t="s">
        <v>5</v>
      </c>
      <c r="M8746" s="1" t="s">
        <v>6</v>
      </c>
      <c r="N8746" s="1" t="s">
        <v>1241</v>
      </c>
      <c r="O8746" s="6" t="s">
        <v>1241</v>
      </c>
    </row>
    <row r="8747">
      <c r="A8747" s="5">
        <v>2.2600472E7</v>
      </c>
      <c r="B8747" s="2">
        <v>46173.0</v>
      </c>
      <c r="C8747" s="1" t="s">
        <v>1287</v>
      </c>
      <c r="D8747" s="3" t="s">
        <v>85</v>
      </c>
      <c r="E8747" s="4">
        <v>46168.0</v>
      </c>
      <c r="F8747" s="5">
        <v>800.0</v>
      </c>
      <c r="G8747" s="5">
        <v>14.0</v>
      </c>
      <c r="H8747" s="5">
        <v>11346.0</v>
      </c>
      <c r="I8747" s="1" t="s">
        <v>75</v>
      </c>
      <c r="J8747" s="1" t="s">
        <v>221</v>
      </c>
      <c r="K8747" s="1" t="s">
        <v>111</v>
      </c>
      <c r="L8747" s="1" t="s">
        <v>5</v>
      </c>
      <c r="M8747" s="1" t="s">
        <v>6</v>
      </c>
      <c r="N8747" s="1" t="s">
        <v>1241</v>
      </c>
      <c r="O8747" s="6" t="s">
        <v>1241</v>
      </c>
    </row>
    <row r="8748">
      <c r="A8748" s="5">
        <v>2.2600472E7</v>
      </c>
      <c r="B8748" s="2">
        <v>46173.0</v>
      </c>
      <c r="C8748" s="1" t="s">
        <v>1287</v>
      </c>
      <c r="D8748" s="3" t="s">
        <v>282</v>
      </c>
      <c r="E8748" s="4">
        <v>46168.0</v>
      </c>
      <c r="F8748" s="5">
        <v>150.0</v>
      </c>
      <c r="G8748" s="5">
        <v>103.0</v>
      </c>
      <c r="H8748" s="5">
        <v>15161.0</v>
      </c>
      <c r="I8748" s="1" t="s">
        <v>75</v>
      </c>
      <c r="J8748" s="1" t="s">
        <v>221</v>
      </c>
      <c r="K8748" s="1" t="s">
        <v>111</v>
      </c>
      <c r="L8748" s="1" t="s">
        <v>5</v>
      </c>
      <c r="M8748" s="1" t="s">
        <v>6</v>
      </c>
      <c r="N8748" s="1" t="s">
        <v>1241</v>
      </c>
      <c r="O8748" s="6" t="s">
        <v>1241</v>
      </c>
    </row>
    <row r="8749">
      <c r="A8749" s="5">
        <v>2.2600472E7</v>
      </c>
      <c r="B8749" s="2">
        <v>46173.0</v>
      </c>
      <c r="C8749" s="1" t="s">
        <v>1287</v>
      </c>
      <c r="D8749" s="3" t="s">
        <v>296</v>
      </c>
      <c r="E8749" s="4">
        <v>46168.0</v>
      </c>
      <c r="F8749" s="5">
        <v>300.0</v>
      </c>
      <c r="G8749" s="5">
        <v>21.0</v>
      </c>
      <c r="H8749" s="5">
        <v>6049.0</v>
      </c>
      <c r="I8749" s="1" t="s">
        <v>75</v>
      </c>
      <c r="J8749" s="1" t="s">
        <v>221</v>
      </c>
      <c r="K8749" s="1" t="s">
        <v>111</v>
      </c>
      <c r="L8749" s="1" t="s">
        <v>5</v>
      </c>
      <c r="M8749" s="1" t="s">
        <v>6</v>
      </c>
      <c r="N8749" s="1" t="s">
        <v>1241</v>
      </c>
      <c r="O8749" s="6" t="s">
        <v>1241</v>
      </c>
    </row>
    <row r="8750">
      <c r="A8750" s="5">
        <v>2.2600472E7</v>
      </c>
      <c r="B8750" s="2">
        <v>46173.0</v>
      </c>
      <c r="C8750" s="1" t="s">
        <v>1287</v>
      </c>
      <c r="D8750" s="3" t="s">
        <v>283</v>
      </c>
      <c r="E8750" s="4">
        <v>46168.0</v>
      </c>
      <c r="F8750" s="5">
        <v>200.0</v>
      </c>
      <c r="G8750" s="5">
        <v>34.0</v>
      </c>
      <c r="H8750" s="5">
        <v>6614.0</v>
      </c>
      <c r="I8750" s="1" t="s">
        <v>75</v>
      </c>
      <c r="J8750" s="1" t="s">
        <v>221</v>
      </c>
      <c r="K8750" s="1" t="s">
        <v>111</v>
      </c>
      <c r="L8750" s="1" t="s">
        <v>5</v>
      </c>
      <c r="M8750" s="1" t="s">
        <v>6</v>
      </c>
      <c r="N8750" s="1" t="s">
        <v>1241</v>
      </c>
      <c r="O8750" s="6" t="s">
        <v>1241</v>
      </c>
    </row>
    <row r="8751">
      <c r="A8751" s="5">
        <v>2.2600472E7</v>
      </c>
      <c r="B8751" s="2">
        <v>46173.0</v>
      </c>
      <c r="C8751" s="1" t="s">
        <v>1287</v>
      </c>
      <c r="D8751" s="3" t="s">
        <v>167</v>
      </c>
      <c r="E8751" s="4">
        <v>46168.0</v>
      </c>
      <c r="F8751" s="5">
        <v>150.0</v>
      </c>
      <c r="G8751" s="5">
        <v>66.0</v>
      </c>
      <c r="H8751" s="5">
        <v>9708.0</v>
      </c>
      <c r="I8751" s="1" t="s">
        <v>75</v>
      </c>
      <c r="J8751" s="1" t="s">
        <v>221</v>
      </c>
      <c r="K8751" s="1" t="s">
        <v>111</v>
      </c>
      <c r="L8751" s="1" t="s">
        <v>5</v>
      </c>
      <c r="M8751" s="1" t="s">
        <v>6</v>
      </c>
      <c r="N8751" s="1" t="s">
        <v>1241</v>
      </c>
      <c r="O8751" s="6" t="s">
        <v>1241</v>
      </c>
    </row>
    <row r="8752">
      <c r="A8752" s="5">
        <v>2.2600472E7</v>
      </c>
      <c r="B8752" s="2">
        <v>46173.0</v>
      </c>
      <c r="C8752" s="1" t="s">
        <v>1287</v>
      </c>
      <c r="D8752" s="3" t="s">
        <v>297</v>
      </c>
      <c r="E8752" s="4">
        <v>46168.0</v>
      </c>
      <c r="F8752" s="5">
        <v>160.0</v>
      </c>
      <c r="G8752" s="5">
        <v>23.0</v>
      </c>
      <c r="H8752" s="5">
        <v>3536.0</v>
      </c>
      <c r="I8752" s="1" t="s">
        <v>75</v>
      </c>
      <c r="J8752" s="1" t="s">
        <v>221</v>
      </c>
      <c r="K8752" s="1" t="s">
        <v>111</v>
      </c>
      <c r="L8752" s="1" t="s">
        <v>5</v>
      </c>
      <c r="M8752" s="1" t="s">
        <v>6</v>
      </c>
      <c r="N8752" s="1" t="s">
        <v>1241</v>
      </c>
      <c r="O8752" s="6" t="s">
        <v>1241</v>
      </c>
    </row>
    <row r="8753">
      <c r="A8753" s="5">
        <v>2.2600472E7</v>
      </c>
      <c r="B8753" s="2">
        <v>46173.0</v>
      </c>
      <c r="C8753" s="1" t="s">
        <v>1287</v>
      </c>
      <c r="D8753" s="3" t="s">
        <v>137</v>
      </c>
      <c r="E8753" s="4">
        <v>46168.0</v>
      </c>
      <c r="F8753" s="5">
        <v>400.0</v>
      </c>
      <c r="G8753" s="5">
        <v>33.0</v>
      </c>
      <c r="H8753" s="5">
        <v>12812.0</v>
      </c>
      <c r="I8753" s="1" t="s">
        <v>75</v>
      </c>
      <c r="J8753" s="1" t="s">
        <v>221</v>
      </c>
      <c r="K8753" s="1" t="s">
        <v>111</v>
      </c>
      <c r="L8753" s="1" t="s">
        <v>5</v>
      </c>
      <c r="M8753" s="1" t="s">
        <v>6</v>
      </c>
      <c r="N8753" s="1" t="s">
        <v>1241</v>
      </c>
      <c r="O8753" s="6" t="s">
        <v>1241</v>
      </c>
    </row>
    <row r="8754">
      <c r="A8754" s="5">
        <v>2.2600472E7</v>
      </c>
      <c r="B8754" s="2">
        <v>46173.0</v>
      </c>
      <c r="C8754" s="1" t="s">
        <v>1287</v>
      </c>
      <c r="D8754" s="3" t="s">
        <v>197</v>
      </c>
      <c r="E8754" s="4">
        <v>46168.0</v>
      </c>
      <c r="F8754" s="5">
        <v>150.0</v>
      </c>
      <c r="G8754" s="5">
        <v>32.0</v>
      </c>
      <c r="H8754" s="5">
        <v>4704.0</v>
      </c>
      <c r="I8754" s="1" t="s">
        <v>75</v>
      </c>
      <c r="J8754" s="1" t="s">
        <v>221</v>
      </c>
      <c r="K8754" s="1" t="s">
        <v>111</v>
      </c>
      <c r="L8754" s="1" t="s">
        <v>5</v>
      </c>
      <c r="M8754" s="1" t="s">
        <v>6</v>
      </c>
      <c r="N8754" s="1" t="s">
        <v>1241</v>
      </c>
      <c r="O8754" s="6" t="s">
        <v>1241</v>
      </c>
    </row>
    <row r="8755">
      <c r="A8755" s="5">
        <v>2.2600472E7</v>
      </c>
      <c r="B8755" s="2">
        <v>46173.0</v>
      </c>
      <c r="C8755" s="1" t="s">
        <v>1287</v>
      </c>
      <c r="D8755" s="3" t="s">
        <v>188</v>
      </c>
      <c r="E8755" s="4">
        <v>46168.0</v>
      </c>
      <c r="F8755" s="5">
        <v>400.0</v>
      </c>
      <c r="G8755" s="5">
        <v>14.0</v>
      </c>
      <c r="H8755" s="5">
        <v>5560.0</v>
      </c>
      <c r="I8755" s="1" t="s">
        <v>75</v>
      </c>
      <c r="J8755" s="1" t="s">
        <v>221</v>
      </c>
      <c r="K8755" s="1" t="s">
        <v>111</v>
      </c>
      <c r="L8755" s="1" t="s">
        <v>5</v>
      </c>
      <c r="M8755" s="1" t="s">
        <v>6</v>
      </c>
      <c r="N8755" s="1" t="s">
        <v>1241</v>
      </c>
      <c r="O8755" s="6" t="s">
        <v>1241</v>
      </c>
    </row>
    <row r="8756">
      <c r="A8756" s="5">
        <v>2.2600472E7</v>
      </c>
      <c r="B8756" s="2">
        <v>46173.0</v>
      </c>
      <c r="C8756" s="1" t="s">
        <v>1287</v>
      </c>
      <c r="D8756" s="3" t="s">
        <v>287</v>
      </c>
      <c r="E8756" s="4">
        <v>46168.0</v>
      </c>
      <c r="F8756" s="5">
        <v>100.0</v>
      </c>
      <c r="G8756" s="5">
        <v>32.0</v>
      </c>
      <c r="H8756" s="5">
        <v>3173.0</v>
      </c>
      <c r="I8756" s="1" t="s">
        <v>75</v>
      </c>
      <c r="J8756" s="1" t="s">
        <v>221</v>
      </c>
      <c r="K8756" s="1" t="s">
        <v>111</v>
      </c>
      <c r="L8756" s="1" t="s">
        <v>5</v>
      </c>
      <c r="M8756" s="1" t="s">
        <v>6</v>
      </c>
      <c r="N8756" s="1" t="s">
        <v>1241</v>
      </c>
      <c r="O8756" s="6" t="s">
        <v>1241</v>
      </c>
    </row>
    <row r="8757">
      <c r="A8757" s="5">
        <v>2.2600472E7</v>
      </c>
      <c r="B8757" s="2">
        <v>46173.0</v>
      </c>
      <c r="C8757" s="1" t="s">
        <v>1287</v>
      </c>
      <c r="D8757" s="3" t="s">
        <v>958</v>
      </c>
      <c r="E8757" s="4">
        <v>46168.0</v>
      </c>
      <c r="F8757" s="5">
        <v>40.0</v>
      </c>
      <c r="G8757" s="5">
        <v>81.0</v>
      </c>
      <c r="H8757" s="5">
        <v>3171.0</v>
      </c>
      <c r="I8757" s="1" t="s">
        <v>75</v>
      </c>
      <c r="J8757" s="1" t="s">
        <v>221</v>
      </c>
      <c r="K8757" s="1" t="s">
        <v>111</v>
      </c>
      <c r="L8757" s="1" t="s">
        <v>5</v>
      </c>
      <c r="M8757" s="1" t="s">
        <v>6</v>
      </c>
      <c r="N8757" s="1" t="s">
        <v>1241</v>
      </c>
      <c r="O8757" s="6" t="s">
        <v>1241</v>
      </c>
    </row>
    <row r="8758">
      <c r="A8758" s="5">
        <v>2.2600472E7</v>
      </c>
      <c r="B8758" s="2">
        <v>46173.0</v>
      </c>
      <c r="C8758" s="1" t="s">
        <v>1287</v>
      </c>
      <c r="D8758" s="3" t="s">
        <v>299</v>
      </c>
      <c r="E8758" s="4">
        <v>46168.0</v>
      </c>
      <c r="F8758" s="5">
        <v>150.0</v>
      </c>
      <c r="G8758" s="5">
        <v>49.0</v>
      </c>
      <c r="H8758" s="5">
        <v>7269.0</v>
      </c>
      <c r="I8758" s="1" t="s">
        <v>75</v>
      </c>
      <c r="J8758" s="1" t="s">
        <v>221</v>
      </c>
      <c r="K8758" s="1" t="s">
        <v>111</v>
      </c>
      <c r="L8758" s="1" t="s">
        <v>5</v>
      </c>
      <c r="M8758" s="1" t="s">
        <v>6</v>
      </c>
      <c r="N8758" s="1" t="s">
        <v>1241</v>
      </c>
      <c r="O8758" s="6" t="s">
        <v>1241</v>
      </c>
    </row>
    <row r="8759">
      <c r="A8759" s="5">
        <v>2.2600472E7</v>
      </c>
      <c r="B8759" s="2">
        <v>46173.0</v>
      </c>
      <c r="C8759" s="1" t="s">
        <v>1287</v>
      </c>
      <c r="D8759" s="3" t="s">
        <v>721</v>
      </c>
      <c r="E8759" s="4">
        <v>46168.0</v>
      </c>
      <c r="F8759" s="5">
        <v>160.0</v>
      </c>
      <c r="G8759" s="5">
        <v>49.0</v>
      </c>
      <c r="H8759" s="5">
        <v>7754.0</v>
      </c>
      <c r="I8759" s="1" t="s">
        <v>75</v>
      </c>
      <c r="J8759" s="1" t="s">
        <v>221</v>
      </c>
      <c r="K8759" s="1" t="s">
        <v>111</v>
      </c>
      <c r="L8759" s="1" t="s">
        <v>5</v>
      </c>
      <c r="M8759" s="1" t="s">
        <v>6</v>
      </c>
      <c r="N8759" s="1" t="s">
        <v>1241</v>
      </c>
      <c r="O8759" s="6" t="s">
        <v>1241</v>
      </c>
    </row>
    <row r="8760">
      <c r="A8760" s="5">
        <v>2.2600472E7</v>
      </c>
      <c r="B8760" s="2">
        <v>46173.0</v>
      </c>
      <c r="C8760" s="1" t="s">
        <v>1287</v>
      </c>
      <c r="D8760" s="3" t="s">
        <v>183</v>
      </c>
      <c r="E8760" s="4">
        <v>46168.0</v>
      </c>
      <c r="F8760" s="5">
        <v>400.0</v>
      </c>
      <c r="G8760" s="5">
        <v>10.0</v>
      </c>
      <c r="H8760" s="5">
        <v>3961.0</v>
      </c>
      <c r="I8760" s="1" t="s">
        <v>75</v>
      </c>
      <c r="J8760" s="1" t="s">
        <v>221</v>
      </c>
      <c r="K8760" s="1" t="s">
        <v>111</v>
      </c>
      <c r="L8760" s="1" t="s">
        <v>5</v>
      </c>
      <c r="M8760" s="1" t="s">
        <v>6</v>
      </c>
      <c r="N8760" s="1" t="s">
        <v>1241</v>
      </c>
      <c r="O8760" s="6" t="s">
        <v>1241</v>
      </c>
    </row>
    <row r="8761">
      <c r="A8761" s="5">
        <v>2.2600472E7</v>
      </c>
      <c r="B8761" s="2">
        <v>46173.0</v>
      </c>
      <c r="C8761" s="1" t="s">
        <v>1287</v>
      </c>
      <c r="D8761" s="3" t="s">
        <v>156</v>
      </c>
      <c r="E8761" s="4">
        <v>46168.0</v>
      </c>
      <c r="F8761" s="5">
        <v>50.0</v>
      </c>
      <c r="G8761" s="5">
        <v>153.0</v>
      </c>
      <c r="H8761" s="5">
        <v>7491.0</v>
      </c>
      <c r="I8761" s="1" t="s">
        <v>75</v>
      </c>
      <c r="J8761" s="1" t="s">
        <v>221</v>
      </c>
      <c r="K8761" s="1" t="s">
        <v>111</v>
      </c>
      <c r="L8761" s="1" t="s">
        <v>5</v>
      </c>
      <c r="M8761" s="1" t="s">
        <v>6</v>
      </c>
      <c r="N8761" s="1" t="s">
        <v>1241</v>
      </c>
      <c r="O8761" s="6" t="s">
        <v>1241</v>
      </c>
    </row>
    <row r="8762">
      <c r="A8762" s="5">
        <v>2.2600473E7</v>
      </c>
      <c r="B8762" s="2">
        <v>46173.0</v>
      </c>
      <c r="C8762" s="1" t="s">
        <v>1287</v>
      </c>
      <c r="D8762" s="3" t="s">
        <v>432</v>
      </c>
      <c r="E8762" s="4">
        <v>46168.0</v>
      </c>
      <c r="F8762" s="5">
        <v>40.0</v>
      </c>
      <c r="G8762" s="5">
        <v>41.0</v>
      </c>
      <c r="H8762" s="5">
        <v>1595.0</v>
      </c>
      <c r="I8762" s="1" t="s">
        <v>71</v>
      </c>
      <c r="J8762" s="1" t="s">
        <v>221</v>
      </c>
      <c r="K8762" s="1" t="s">
        <v>111</v>
      </c>
      <c r="L8762" s="1" t="s">
        <v>5</v>
      </c>
      <c r="M8762" s="1" t="s">
        <v>6</v>
      </c>
      <c r="N8762" s="1" t="s">
        <v>1241</v>
      </c>
      <c r="O8762" s="6" t="s">
        <v>1241</v>
      </c>
    </row>
    <row r="8763">
      <c r="A8763" s="5">
        <v>2.2600473E7</v>
      </c>
      <c r="B8763" s="2">
        <v>46173.0</v>
      </c>
      <c r="C8763" s="1" t="s">
        <v>1287</v>
      </c>
      <c r="D8763" s="3" t="s">
        <v>1288</v>
      </c>
      <c r="E8763" s="4">
        <v>46168.0</v>
      </c>
      <c r="F8763" s="5">
        <v>40.0</v>
      </c>
      <c r="G8763" s="5">
        <v>379.0</v>
      </c>
      <c r="H8763" s="5">
        <v>14854.0</v>
      </c>
      <c r="I8763" s="1" t="s">
        <v>71</v>
      </c>
      <c r="J8763" s="1" t="s">
        <v>221</v>
      </c>
      <c r="K8763" s="1" t="s">
        <v>111</v>
      </c>
      <c r="L8763" s="1" t="s">
        <v>5</v>
      </c>
      <c r="M8763" s="1" t="s">
        <v>6</v>
      </c>
      <c r="N8763" s="1" t="s">
        <v>1241</v>
      </c>
      <c r="O8763" s="6" t="s">
        <v>1241</v>
      </c>
    </row>
    <row r="8764">
      <c r="A8764" s="5">
        <v>2.2600473E7</v>
      </c>
      <c r="B8764" s="2">
        <v>46173.0</v>
      </c>
      <c r="C8764" s="1" t="s">
        <v>1287</v>
      </c>
      <c r="D8764" s="3" t="s">
        <v>501</v>
      </c>
      <c r="E8764" s="4">
        <v>46168.0</v>
      </c>
      <c r="F8764" s="5">
        <v>400.0</v>
      </c>
      <c r="G8764" s="5">
        <v>7.0</v>
      </c>
      <c r="H8764" s="5">
        <v>2741.0</v>
      </c>
      <c r="I8764" s="1" t="s">
        <v>71</v>
      </c>
      <c r="J8764" s="1" t="s">
        <v>221</v>
      </c>
      <c r="K8764" s="1" t="s">
        <v>111</v>
      </c>
      <c r="L8764" s="1" t="s">
        <v>5</v>
      </c>
      <c r="M8764" s="1" t="s">
        <v>6</v>
      </c>
      <c r="N8764" s="1" t="s">
        <v>1241</v>
      </c>
      <c r="O8764" s="6" t="s">
        <v>1241</v>
      </c>
    </row>
    <row r="8765">
      <c r="A8765" s="5">
        <v>2.2600473E7</v>
      </c>
      <c r="B8765" s="2">
        <v>46173.0</v>
      </c>
      <c r="C8765" s="1" t="s">
        <v>1287</v>
      </c>
      <c r="D8765" s="3" t="s">
        <v>498</v>
      </c>
      <c r="E8765" s="4">
        <v>46168.0</v>
      </c>
      <c r="F8765" s="5">
        <v>150.0</v>
      </c>
      <c r="G8765" s="5">
        <v>50.0</v>
      </c>
      <c r="H8765" s="5">
        <v>7409.0</v>
      </c>
      <c r="I8765" s="1" t="s">
        <v>71</v>
      </c>
      <c r="J8765" s="1" t="s">
        <v>221</v>
      </c>
      <c r="K8765" s="1" t="s">
        <v>111</v>
      </c>
      <c r="L8765" s="1" t="s">
        <v>5</v>
      </c>
      <c r="M8765" s="1" t="s">
        <v>6</v>
      </c>
      <c r="N8765" s="1" t="s">
        <v>1241</v>
      </c>
      <c r="O8765" s="6" t="s">
        <v>1241</v>
      </c>
    </row>
    <row r="8766">
      <c r="A8766" s="5">
        <v>2.2600473E7</v>
      </c>
      <c r="B8766" s="2">
        <v>46173.0</v>
      </c>
      <c r="C8766" s="1" t="s">
        <v>1287</v>
      </c>
      <c r="D8766" s="3" t="s">
        <v>425</v>
      </c>
      <c r="E8766" s="4">
        <v>46168.0</v>
      </c>
      <c r="F8766" s="5">
        <v>500.0</v>
      </c>
      <c r="G8766" s="5">
        <v>4.0</v>
      </c>
      <c r="H8766" s="5">
        <v>1833.0</v>
      </c>
      <c r="I8766" s="1" t="s">
        <v>71</v>
      </c>
      <c r="J8766" s="1" t="s">
        <v>221</v>
      </c>
      <c r="K8766" s="1" t="s">
        <v>111</v>
      </c>
      <c r="L8766" s="1" t="s">
        <v>5</v>
      </c>
      <c r="M8766" s="1" t="s">
        <v>6</v>
      </c>
      <c r="N8766" s="1" t="s">
        <v>1241</v>
      </c>
      <c r="O8766" s="6" t="s">
        <v>1241</v>
      </c>
    </row>
    <row r="8767">
      <c r="A8767" s="5">
        <v>2.2600473E7</v>
      </c>
      <c r="B8767" s="2">
        <v>46173.0</v>
      </c>
      <c r="C8767" s="1" t="s">
        <v>1287</v>
      </c>
      <c r="D8767" s="3" t="s">
        <v>416</v>
      </c>
      <c r="E8767" s="4">
        <v>46168.0</v>
      </c>
      <c r="F8767" s="5">
        <v>400.0</v>
      </c>
      <c r="G8767" s="5">
        <v>7.0</v>
      </c>
      <c r="H8767" s="5">
        <v>2741.0</v>
      </c>
      <c r="I8767" s="1" t="s">
        <v>71</v>
      </c>
      <c r="J8767" s="1" t="s">
        <v>221</v>
      </c>
      <c r="K8767" s="1" t="s">
        <v>111</v>
      </c>
      <c r="L8767" s="1" t="s">
        <v>5</v>
      </c>
      <c r="M8767" s="1" t="s">
        <v>6</v>
      </c>
      <c r="N8767" s="1" t="s">
        <v>1241</v>
      </c>
      <c r="O8767" s="6" t="s">
        <v>1241</v>
      </c>
    </row>
    <row r="8768">
      <c r="A8768" s="5">
        <v>2.2600473E7</v>
      </c>
      <c r="B8768" s="2">
        <v>46173.0</v>
      </c>
      <c r="C8768" s="1" t="s">
        <v>1287</v>
      </c>
      <c r="D8768" s="3" t="s">
        <v>488</v>
      </c>
      <c r="E8768" s="4">
        <v>46168.0</v>
      </c>
      <c r="F8768" s="5">
        <v>75.0</v>
      </c>
      <c r="G8768" s="5">
        <v>83.0</v>
      </c>
      <c r="H8768" s="5">
        <v>6136.0</v>
      </c>
      <c r="I8768" s="1" t="s">
        <v>71</v>
      </c>
      <c r="J8768" s="1" t="s">
        <v>221</v>
      </c>
      <c r="K8768" s="1" t="s">
        <v>111</v>
      </c>
      <c r="L8768" s="1" t="s">
        <v>5</v>
      </c>
      <c r="M8768" s="1" t="s">
        <v>6</v>
      </c>
      <c r="N8768" s="1" t="s">
        <v>1241</v>
      </c>
      <c r="O8768" s="6" t="s">
        <v>1241</v>
      </c>
    </row>
    <row r="8769">
      <c r="A8769" s="5">
        <v>2.2600473E7</v>
      </c>
      <c r="B8769" s="2">
        <v>46173.0</v>
      </c>
      <c r="C8769" s="1" t="s">
        <v>1287</v>
      </c>
      <c r="D8769" s="3" t="s">
        <v>500</v>
      </c>
      <c r="E8769" s="4">
        <v>46168.0</v>
      </c>
      <c r="F8769" s="5">
        <v>50.0</v>
      </c>
      <c r="G8769" s="5">
        <v>18.0</v>
      </c>
      <c r="H8769" s="5">
        <v>864.0</v>
      </c>
      <c r="I8769" s="1" t="s">
        <v>71</v>
      </c>
      <c r="J8769" s="1" t="s">
        <v>221</v>
      </c>
      <c r="K8769" s="1" t="s">
        <v>111</v>
      </c>
      <c r="L8769" s="1" t="s">
        <v>5</v>
      </c>
      <c r="M8769" s="1" t="s">
        <v>6</v>
      </c>
      <c r="N8769" s="1" t="s">
        <v>1241</v>
      </c>
      <c r="O8769" s="6" t="s">
        <v>1241</v>
      </c>
    </row>
    <row r="8770">
      <c r="A8770" s="5">
        <v>2.2600473E7</v>
      </c>
      <c r="B8770" s="2">
        <v>46173.0</v>
      </c>
      <c r="C8770" s="1" t="s">
        <v>1287</v>
      </c>
      <c r="D8770" s="3" t="s">
        <v>866</v>
      </c>
      <c r="E8770" s="4">
        <v>46168.0</v>
      </c>
      <c r="F8770" s="5">
        <v>150.0</v>
      </c>
      <c r="G8770" s="5">
        <v>31.0</v>
      </c>
      <c r="H8770" s="5">
        <v>4515.0</v>
      </c>
      <c r="I8770" s="1" t="s">
        <v>71</v>
      </c>
      <c r="J8770" s="1" t="s">
        <v>221</v>
      </c>
      <c r="K8770" s="1" t="s">
        <v>111</v>
      </c>
      <c r="L8770" s="1" t="s">
        <v>5</v>
      </c>
      <c r="M8770" s="1" t="s">
        <v>6</v>
      </c>
      <c r="N8770" s="1" t="s">
        <v>1241</v>
      </c>
      <c r="O8770" s="6" t="s">
        <v>1241</v>
      </c>
    </row>
    <row r="8771">
      <c r="A8771" s="5">
        <v>2.2600473E7</v>
      </c>
      <c r="B8771" s="2">
        <v>46173.0</v>
      </c>
      <c r="C8771" s="1" t="s">
        <v>1287</v>
      </c>
      <c r="D8771" s="3" t="s">
        <v>505</v>
      </c>
      <c r="E8771" s="4">
        <v>46168.0</v>
      </c>
      <c r="F8771" s="5">
        <v>100.0</v>
      </c>
      <c r="G8771" s="5">
        <v>37.0</v>
      </c>
      <c r="H8771" s="5">
        <v>3628.0</v>
      </c>
      <c r="I8771" s="1" t="s">
        <v>71</v>
      </c>
      <c r="J8771" s="1" t="s">
        <v>221</v>
      </c>
      <c r="K8771" s="1" t="s">
        <v>111</v>
      </c>
      <c r="L8771" s="1" t="s">
        <v>5</v>
      </c>
      <c r="M8771" s="1" t="s">
        <v>6</v>
      </c>
      <c r="N8771" s="1" t="s">
        <v>1241</v>
      </c>
      <c r="O8771" s="6" t="s">
        <v>1241</v>
      </c>
    </row>
    <row r="8772">
      <c r="A8772" s="5">
        <v>2.2600473E7</v>
      </c>
      <c r="B8772" s="2">
        <v>46173.0</v>
      </c>
      <c r="C8772" s="1" t="s">
        <v>1287</v>
      </c>
      <c r="D8772" s="3" t="s">
        <v>531</v>
      </c>
      <c r="E8772" s="4">
        <v>46168.0</v>
      </c>
      <c r="F8772" s="5">
        <v>150.0</v>
      </c>
      <c r="G8772" s="5">
        <v>50.0</v>
      </c>
      <c r="H8772" s="5">
        <v>7293.0</v>
      </c>
      <c r="I8772" s="1" t="s">
        <v>71</v>
      </c>
      <c r="J8772" s="1" t="s">
        <v>221</v>
      </c>
      <c r="K8772" s="1" t="s">
        <v>111</v>
      </c>
      <c r="L8772" s="1" t="s">
        <v>5</v>
      </c>
      <c r="M8772" s="1" t="s">
        <v>6</v>
      </c>
      <c r="N8772" s="1" t="s">
        <v>1241</v>
      </c>
      <c r="O8772" s="6" t="s">
        <v>1241</v>
      </c>
    </row>
    <row r="8773">
      <c r="A8773" s="5">
        <v>2.2600473E7</v>
      </c>
      <c r="B8773" s="2">
        <v>46173.0</v>
      </c>
      <c r="C8773" s="1" t="s">
        <v>1287</v>
      </c>
      <c r="D8773" s="3" t="s">
        <v>168</v>
      </c>
      <c r="E8773" s="4">
        <v>46168.0</v>
      </c>
      <c r="F8773" s="5">
        <v>250.0</v>
      </c>
      <c r="G8773" s="5">
        <v>12.0</v>
      </c>
      <c r="H8773" s="5">
        <v>3007.0</v>
      </c>
      <c r="I8773" s="1" t="s">
        <v>71</v>
      </c>
      <c r="J8773" s="1" t="s">
        <v>221</v>
      </c>
      <c r="K8773" s="1" t="s">
        <v>111</v>
      </c>
      <c r="L8773" s="1" t="s">
        <v>5</v>
      </c>
      <c r="M8773" s="1" t="s">
        <v>6</v>
      </c>
      <c r="N8773" s="1" t="s">
        <v>1241</v>
      </c>
      <c r="O8773" s="6" t="s">
        <v>1241</v>
      </c>
    </row>
    <row r="8774">
      <c r="A8774" s="5">
        <v>2.2600473E7</v>
      </c>
      <c r="B8774" s="2">
        <v>46173.0</v>
      </c>
      <c r="C8774" s="1" t="s">
        <v>1287</v>
      </c>
      <c r="D8774" s="3" t="s">
        <v>487</v>
      </c>
      <c r="E8774" s="4">
        <v>46168.0</v>
      </c>
      <c r="F8774" s="5">
        <v>600.0</v>
      </c>
      <c r="G8774" s="5">
        <v>6.0</v>
      </c>
      <c r="H8774" s="5">
        <v>3270.0</v>
      </c>
      <c r="I8774" s="1" t="s">
        <v>71</v>
      </c>
      <c r="J8774" s="1" t="s">
        <v>221</v>
      </c>
      <c r="K8774" s="1" t="s">
        <v>111</v>
      </c>
      <c r="L8774" s="1" t="s">
        <v>5</v>
      </c>
      <c r="M8774" s="1" t="s">
        <v>6</v>
      </c>
      <c r="N8774" s="1" t="s">
        <v>1241</v>
      </c>
      <c r="O8774" s="6" t="s">
        <v>1241</v>
      </c>
    </row>
    <row r="8775">
      <c r="A8775" s="5">
        <v>2.2600473E7</v>
      </c>
      <c r="B8775" s="2">
        <v>46173.0</v>
      </c>
      <c r="C8775" s="1" t="s">
        <v>1287</v>
      </c>
      <c r="D8775" s="3" t="s">
        <v>1289</v>
      </c>
      <c r="E8775" s="4">
        <v>46168.0</v>
      </c>
      <c r="F8775" s="5">
        <v>240.0</v>
      </c>
      <c r="G8775" s="5">
        <v>40.0</v>
      </c>
      <c r="H8775" s="5">
        <v>9451.0</v>
      </c>
      <c r="I8775" s="1" t="s">
        <v>71</v>
      </c>
      <c r="J8775" s="1" t="s">
        <v>221</v>
      </c>
      <c r="K8775" s="1" t="s">
        <v>111</v>
      </c>
      <c r="L8775" s="1" t="s">
        <v>5</v>
      </c>
      <c r="M8775" s="1" t="s">
        <v>6</v>
      </c>
      <c r="N8775" s="1" t="s">
        <v>1241</v>
      </c>
      <c r="O8775" s="6" t="s">
        <v>1241</v>
      </c>
    </row>
    <row r="8776">
      <c r="A8776" s="5">
        <v>2.2600473E7</v>
      </c>
      <c r="B8776" s="2">
        <v>46173.0</v>
      </c>
      <c r="C8776" s="1" t="s">
        <v>1287</v>
      </c>
      <c r="D8776" s="3" t="s">
        <v>1290</v>
      </c>
      <c r="E8776" s="4">
        <v>46168.0</v>
      </c>
      <c r="F8776" s="5">
        <v>15.0</v>
      </c>
      <c r="G8776" s="5">
        <v>522.0</v>
      </c>
      <c r="H8776" s="5">
        <v>7679.0</v>
      </c>
      <c r="I8776" s="1" t="s">
        <v>71</v>
      </c>
      <c r="J8776" s="1" t="s">
        <v>221</v>
      </c>
      <c r="K8776" s="1" t="s">
        <v>111</v>
      </c>
      <c r="L8776" s="1" t="s">
        <v>5</v>
      </c>
      <c r="M8776" s="1" t="s">
        <v>6</v>
      </c>
      <c r="N8776" s="1" t="s">
        <v>1241</v>
      </c>
      <c r="O8776" s="6" t="s">
        <v>1241</v>
      </c>
    </row>
    <row r="8777">
      <c r="A8777" s="5">
        <v>2.2600473E7</v>
      </c>
      <c r="B8777" s="2">
        <v>46173.0</v>
      </c>
      <c r="C8777" s="1" t="s">
        <v>1287</v>
      </c>
      <c r="D8777" s="3" t="s">
        <v>163</v>
      </c>
      <c r="E8777" s="4">
        <v>46168.0</v>
      </c>
      <c r="F8777" s="5">
        <v>300.0</v>
      </c>
      <c r="G8777" s="5">
        <v>10.0</v>
      </c>
      <c r="H8777" s="5">
        <v>3082.0</v>
      </c>
      <c r="I8777" s="1" t="s">
        <v>71</v>
      </c>
      <c r="J8777" s="1" t="s">
        <v>221</v>
      </c>
      <c r="K8777" s="1" t="s">
        <v>111</v>
      </c>
      <c r="L8777" s="1" t="s">
        <v>5</v>
      </c>
      <c r="M8777" s="1" t="s">
        <v>6</v>
      </c>
      <c r="N8777" s="1" t="s">
        <v>1241</v>
      </c>
      <c r="O8777" s="6" t="s">
        <v>1241</v>
      </c>
    </row>
    <row r="8778">
      <c r="A8778" s="5">
        <v>2.2600473E7</v>
      </c>
      <c r="B8778" s="2">
        <v>46173.0</v>
      </c>
      <c r="C8778" s="1" t="s">
        <v>1287</v>
      </c>
      <c r="D8778" s="3" t="s">
        <v>186</v>
      </c>
      <c r="E8778" s="4">
        <v>46168.0</v>
      </c>
      <c r="F8778" s="5">
        <v>300.0</v>
      </c>
      <c r="G8778" s="5">
        <v>9.0</v>
      </c>
      <c r="H8778" s="5">
        <v>2600.0</v>
      </c>
      <c r="I8778" s="1" t="s">
        <v>71</v>
      </c>
      <c r="J8778" s="1" t="s">
        <v>221</v>
      </c>
      <c r="K8778" s="1" t="s">
        <v>111</v>
      </c>
      <c r="L8778" s="1" t="s">
        <v>5</v>
      </c>
      <c r="M8778" s="1" t="s">
        <v>6</v>
      </c>
      <c r="N8778" s="1" t="s">
        <v>1241</v>
      </c>
      <c r="O8778" s="6" t="s">
        <v>1241</v>
      </c>
    </row>
    <row r="8779">
      <c r="A8779" s="5">
        <v>2.2600473E7</v>
      </c>
      <c r="B8779" s="2">
        <v>46173.0</v>
      </c>
      <c r="C8779" s="1" t="s">
        <v>1287</v>
      </c>
      <c r="D8779" s="3" t="s">
        <v>844</v>
      </c>
      <c r="E8779" s="4">
        <v>46168.0</v>
      </c>
      <c r="F8779" s="5">
        <v>75.0</v>
      </c>
      <c r="G8779" s="5">
        <v>44.0</v>
      </c>
      <c r="H8779" s="5">
        <v>3242.0</v>
      </c>
      <c r="I8779" s="1" t="s">
        <v>71</v>
      </c>
      <c r="J8779" s="1" t="s">
        <v>221</v>
      </c>
      <c r="K8779" s="1" t="s">
        <v>111</v>
      </c>
      <c r="L8779" s="1" t="s">
        <v>5</v>
      </c>
      <c r="M8779" s="1" t="s">
        <v>6</v>
      </c>
      <c r="N8779" s="1" t="s">
        <v>1241</v>
      </c>
      <c r="O8779" s="6" t="s">
        <v>1241</v>
      </c>
    </row>
    <row r="8780">
      <c r="A8780" s="5">
        <v>2.2600473E7</v>
      </c>
      <c r="B8780" s="2">
        <v>46173.0</v>
      </c>
      <c r="C8780" s="1" t="s">
        <v>1287</v>
      </c>
      <c r="D8780" s="3" t="s">
        <v>1291</v>
      </c>
      <c r="E8780" s="4">
        <v>46168.0</v>
      </c>
      <c r="F8780" s="5">
        <v>144.0</v>
      </c>
      <c r="G8780" s="5">
        <v>69.0</v>
      </c>
      <c r="H8780" s="5">
        <v>9721.0</v>
      </c>
      <c r="I8780" s="1" t="s">
        <v>71</v>
      </c>
      <c r="J8780" s="1" t="s">
        <v>221</v>
      </c>
      <c r="K8780" s="1" t="s">
        <v>111</v>
      </c>
      <c r="L8780" s="1" t="s">
        <v>5</v>
      </c>
      <c r="M8780" s="1" t="s">
        <v>6</v>
      </c>
      <c r="N8780" s="1" t="s">
        <v>1241</v>
      </c>
      <c r="O8780" s="6" t="s">
        <v>1241</v>
      </c>
    </row>
    <row r="8781">
      <c r="A8781" s="5">
        <v>2.2600473E7</v>
      </c>
      <c r="B8781" s="2">
        <v>46173.0</v>
      </c>
      <c r="C8781" s="1" t="s">
        <v>1287</v>
      </c>
      <c r="D8781" s="3" t="s">
        <v>1260</v>
      </c>
      <c r="E8781" s="4">
        <v>46168.0</v>
      </c>
      <c r="F8781" s="5">
        <v>120.0</v>
      </c>
      <c r="G8781" s="5">
        <v>148.0</v>
      </c>
      <c r="H8781" s="5">
        <v>17371.0</v>
      </c>
      <c r="I8781" s="1" t="s">
        <v>71</v>
      </c>
      <c r="J8781" s="1" t="s">
        <v>221</v>
      </c>
      <c r="K8781" s="1" t="s">
        <v>111</v>
      </c>
      <c r="L8781" s="1" t="s">
        <v>5</v>
      </c>
      <c r="M8781" s="1" t="s">
        <v>6</v>
      </c>
      <c r="N8781" s="1" t="s">
        <v>1241</v>
      </c>
      <c r="O8781" s="6" t="s">
        <v>1241</v>
      </c>
    </row>
    <row r="8782">
      <c r="A8782" s="5">
        <v>2.2600473E7</v>
      </c>
      <c r="B8782" s="2">
        <v>46173.0</v>
      </c>
      <c r="C8782" s="1" t="s">
        <v>1287</v>
      </c>
      <c r="D8782" s="3" t="s">
        <v>189</v>
      </c>
      <c r="E8782" s="4">
        <v>46168.0</v>
      </c>
      <c r="F8782" s="5">
        <v>150.0</v>
      </c>
      <c r="G8782" s="5">
        <v>16.0</v>
      </c>
      <c r="H8782" s="5">
        <v>2403.0</v>
      </c>
      <c r="I8782" s="1" t="s">
        <v>71</v>
      </c>
      <c r="J8782" s="1" t="s">
        <v>221</v>
      </c>
      <c r="K8782" s="1" t="s">
        <v>111</v>
      </c>
      <c r="L8782" s="1" t="s">
        <v>5</v>
      </c>
      <c r="M8782" s="1" t="s">
        <v>6</v>
      </c>
      <c r="N8782" s="1" t="s">
        <v>1241</v>
      </c>
      <c r="O8782" s="6" t="s">
        <v>1241</v>
      </c>
    </row>
    <row r="8783">
      <c r="A8783" s="5">
        <v>2.2600473E7</v>
      </c>
      <c r="B8783" s="2">
        <v>46173.0</v>
      </c>
      <c r="C8783" s="1" t="s">
        <v>1287</v>
      </c>
      <c r="D8783" s="3" t="s">
        <v>848</v>
      </c>
      <c r="E8783" s="4">
        <v>46168.0</v>
      </c>
      <c r="F8783" s="5">
        <v>100.0</v>
      </c>
      <c r="G8783" s="5">
        <v>77.0</v>
      </c>
      <c r="H8783" s="5">
        <v>7564.0</v>
      </c>
      <c r="I8783" s="1" t="s">
        <v>71</v>
      </c>
      <c r="J8783" s="1" t="s">
        <v>221</v>
      </c>
      <c r="K8783" s="1" t="s">
        <v>111</v>
      </c>
      <c r="L8783" s="1" t="s">
        <v>5</v>
      </c>
      <c r="M8783" s="1" t="s">
        <v>6</v>
      </c>
      <c r="N8783" s="1" t="s">
        <v>1241</v>
      </c>
      <c r="O8783" s="6" t="s">
        <v>1241</v>
      </c>
    </row>
    <row r="8784">
      <c r="A8784" s="5">
        <v>2.2600473E7</v>
      </c>
      <c r="B8784" s="2">
        <v>46173.0</v>
      </c>
      <c r="C8784" s="1" t="s">
        <v>1287</v>
      </c>
      <c r="D8784" s="3" t="s">
        <v>422</v>
      </c>
      <c r="E8784" s="4">
        <v>46168.0</v>
      </c>
      <c r="F8784" s="5">
        <v>150.0</v>
      </c>
      <c r="G8784" s="5">
        <v>19.0</v>
      </c>
      <c r="H8784" s="5">
        <v>2775.0</v>
      </c>
      <c r="I8784" s="1" t="s">
        <v>71</v>
      </c>
      <c r="J8784" s="1" t="s">
        <v>221</v>
      </c>
      <c r="K8784" s="1" t="s">
        <v>111</v>
      </c>
      <c r="L8784" s="1" t="s">
        <v>5</v>
      </c>
      <c r="M8784" s="1" t="s">
        <v>6</v>
      </c>
      <c r="N8784" s="1" t="s">
        <v>1241</v>
      </c>
      <c r="O8784" s="6" t="s">
        <v>1241</v>
      </c>
    </row>
    <row r="8785">
      <c r="A8785" s="5">
        <v>2.2600473E7</v>
      </c>
      <c r="B8785" s="2">
        <v>46173.0</v>
      </c>
      <c r="C8785" s="1" t="s">
        <v>1287</v>
      </c>
      <c r="D8785" s="3" t="s">
        <v>956</v>
      </c>
      <c r="E8785" s="4">
        <v>46168.0</v>
      </c>
      <c r="F8785" s="5">
        <v>100.0</v>
      </c>
      <c r="G8785" s="5">
        <v>33.0</v>
      </c>
      <c r="H8785" s="5">
        <v>3195.0</v>
      </c>
      <c r="I8785" s="1" t="s">
        <v>71</v>
      </c>
      <c r="J8785" s="1" t="s">
        <v>221</v>
      </c>
      <c r="K8785" s="1" t="s">
        <v>111</v>
      </c>
      <c r="L8785" s="1" t="s">
        <v>5</v>
      </c>
      <c r="M8785" s="1" t="s">
        <v>6</v>
      </c>
      <c r="N8785" s="1" t="s">
        <v>1241</v>
      </c>
      <c r="O8785" s="6" t="s">
        <v>1241</v>
      </c>
    </row>
    <row r="8786">
      <c r="A8786" s="5">
        <v>2.2600473E7</v>
      </c>
      <c r="B8786" s="2">
        <v>46173.0</v>
      </c>
      <c r="C8786" s="1" t="s">
        <v>1287</v>
      </c>
      <c r="D8786" s="3" t="s">
        <v>485</v>
      </c>
      <c r="E8786" s="4">
        <v>46168.0</v>
      </c>
      <c r="F8786" s="5">
        <v>100.0</v>
      </c>
      <c r="G8786" s="5">
        <v>28.0</v>
      </c>
      <c r="H8786" s="5">
        <v>2728.0</v>
      </c>
      <c r="I8786" s="1" t="s">
        <v>71</v>
      </c>
      <c r="J8786" s="1" t="s">
        <v>221</v>
      </c>
      <c r="K8786" s="1" t="s">
        <v>111</v>
      </c>
      <c r="L8786" s="1" t="s">
        <v>5</v>
      </c>
      <c r="M8786" s="1" t="s">
        <v>6</v>
      </c>
      <c r="N8786" s="1" t="s">
        <v>1241</v>
      </c>
      <c r="O8786" s="6" t="s">
        <v>1241</v>
      </c>
    </row>
    <row r="8787">
      <c r="A8787" s="5">
        <v>2.2600473E7</v>
      </c>
      <c r="B8787" s="2">
        <v>46173.0</v>
      </c>
      <c r="C8787" s="1" t="s">
        <v>1287</v>
      </c>
      <c r="D8787" s="3" t="s">
        <v>389</v>
      </c>
      <c r="E8787" s="4">
        <v>46168.0</v>
      </c>
      <c r="F8787" s="5">
        <v>50.0</v>
      </c>
      <c r="G8787" s="5">
        <v>108.0</v>
      </c>
      <c r="H8787" s="5">
        <v>5288.0</v>
      </c>
      <c r="I8787" s="1" t="s">
        <v>71</v>
      </c>
      <c r="J8787" s="1" t="s">
        <v>221</v>
      </c>
      <c r="K8787" s="1" t="s">
        <v>111</v>
      </c>
      <c r="L8787" s="1" t="s">
        <v>5</v>
      </c>
      <c r="M8787" s="1" t="s">
        <v>6</v>
      </c>
      <c r="N8787" s="1" t="s">
        <v>1241</v>
      </c>
      <c r="O8787" s="6" t="s">
        <v>1241</v>
      </c>
    </row>
    <row r="8788">
      <c r="A8788" s="5">
        <v>2.2600473E7</v>
      </c>
      <c r="B8788" s="2">
        <v>46173.0</v>
      </c>
      <c r="C8788" s="1" t="s">
        <v>1287</v>
      </c>
      <c r="D8788" s="3" t="s">
        <v>993</v>
      </c>
      <c r="E8788" s="4">
        <v>46168.0</v>
      </c>
      <c r="F8788" s="5">
        <v>200.0</v>
      </c>
      <c r="G8788" s="5">
        <v>13.0</v>
      </c>
      <c r="H8788" s="5">
        <v>2525.0</v>
      </c>
      <c r="I8788" s="1" t="s">
        <v>71</v>
      </c>
      <c r="J8788" s="1" t="s">
        <v>221</v>
      </c>
      <c r="K8788" s="1" t="s">
        <v>111</v>
      </c>
      <c r="L8788" s="1" t="s">
        <v>5</v>
      </c>
      <c r="M8788" s="1" t="s">
        <v>6</v>
      </c>
      <c r="N8788" s="1" t="s">
        <v>1241</v>
      </c>
      <c r="O8788" s="6" t="s">
        <v>1241</v>
      </c>
    </row>
    <row r="8789">
      <c r="A8789" s="5">
        <v>2.2600473E7</v>
      </c>
      <c r="B8789" s="2">
        <v>46173.0</v>
      </c>
      <c r="C8789" s="1" t="s">
        <v>1287</v>
      </c>
      <c r="D8789" s="3" t="s">
        <v>414</v>
      </c>
      <c r="E8789" s="4">
        <v>46168.0</v>
      </c>
      <c r="F8789" s="5">
        <v>100.0</v>
      </c>
      <c r="G8789" s="5">
        <v>57.0</v>
      </c>
      <c r="H8789" s="5">
        <v>5557.0</v>
      </c>
      <c r="I8789" s="1" t="s">
        <v>71</v>
      </c>
      <c r="J8789" s="1" t="s">
        <v>221</v>
      </c>
      <c r="K8789" s="1" t="s">
        <v>111</v>
      </c>
      <c r="L8789" s="1" t="s">
        <v>5</v>
      </c>
      <c r="M8789" s="1" t="s">
        <v>6</v>
      </c>
      <c r="N8789" s="1" t="s">
        <v>1241</v>
      </c>
      <c r="O8789" s="6" t="s">
        <v>1241</v>
      </c>
    </row>
    <row r="8790">
      <c r="A8790" s="5">
        <v>2.2600473E7</v>
      </c>
      <c r="B8790" s="2">
        <v>46173.0</v>
      </c>
      <c r="C8790" s="1" t="s">
        <v>1287</v>
      </c>
      <c r="D8790" s="3" t="s">
        <v>588</v>
      </c>
      <c r="E8790" s="4">
        <v>46168.0</v>
      </c>
      <c r="F8790" s="5">
        <v>80.0</v>
      </c>
      <c r="G8790" s="5">
        <v>25.0</v>
      </c>
      <c r="H8790" s="5">
        <v>1956.0</v>
      </c>
      <c r="I8790" s="1" t="s">
        <v>71</v>
      </c>
      <c r="J8790" s="1" t="s">
        <v>221</v>
      </c>
      <c r="K8790" s="1" t="s">
        <v>111</v>
      </c>
      <c r="L8790" s="1" t="s">
        <v>5</v>
      </c>
      <c r="M8790" s="1" t="s">
        <v>6</v>
      </c>
      <c r="N8790" s="1" t="s">
        <v>1241</v>
      </c>
      <c r="O8790" s="6" t="s">
        <v>1241</v>
      </c>
    </row>
    <row r="8791">
      <c r="A8791" s="5">
        <v>2.2600473E7</v>
      </c>
      <c r="B8791" s="2">
        <v>46173.0</v>
      </c>
      <c r="C8791" s="1" t="s">
        <v>1287</v>
      </c>
      <c r="D8791" s="3" t="s">
        <v>841</v>
      </c>
      <c r="E8791" s="4">
        <v>46168.0</v>
      </c>
      <c r="F8791" s="5">
        <v>100.0</v>
      </c>
      <c r="G8791" s="5">
        <v>38.0</v>
      </c>
      <c r="H8791" s="5">
        <v>3705.0</v>
      </c>
      <c r="I8791" s="1" t="s">
        <v>71</v>
      </c>
      <c r="J8791" s="1" t="s">
        <v>221</v>
      </c>
      <c r="K8791" s="1" t="s">
        <v>111</v>
      </c>
      <c r="L8791" s="1" t="s">
        <v>5</v>
      </c>
      <c r="M8791" s="1" t="s">
        <v>6</v>
      </c>
      <c r="N8791" s="1" t="s">
        <v>1241</v>
      </c>
      <c r="O8791" s="6" t="s">
        <v>1241</v>
      </c>
    </row>
    <row r="8792">
      <c r="A8792" s="5">
        <v>2.2600473E7</v>
      </c>
      <c r="B8792" s="2">
        <v>46173.0</v>
      </c>
      <c r="C8792" s="1" t="s">
        <v>1287</v>
      </c>
      <c r="D8792" s="3" t="s">
        <v>1258</v>
      </c>
      <c r="E8792" s="4">
        <v>46168.0</v>
      </c>
      <c r="F8792" s="5">
        <v>100.0</v>
      </c>
      <c r="G8792" s="5">
        <v>199.0</v>
      </c>
      <c r="H8792" s="5">
        <v>19511.0</v>
      </c>
      <c r="I8792" s="1" t="s">
        <v>71</v>
      </c>
      <c r="J8792" s="1" t="s">
        <v>221</v>
      </c>
      <c r="K8792" s="1" t="s">
        <v>111</v>
      </c>
      <c r="L8792" s="1" t="s">
        <v>5</v>
      </c>
      <c r="M8792" s="1" t="s">
        <v>6</v>
      </c>
      <c r="N8792" s="1" t="s">
        <v>1241</v>
      </c>
      <c r="O8792" s="6" t="s">
        <v>1241</v>
      </c>
    </row>
    <row r="8793">
      <c r="A8793" s="5">
        <v>2.2600473E7</v>
      </c>
      <c r="B8793" s="2">
        <v>46173.0</v>
      </c>
      <c r="C8793" s="1" t="s">
        <v>1287</v>
      </c>
      <c r="D8793" s="3" t="s">
        <v>492</v>
      </c>
      <c r="E8793" s="4">
        <v>46168.0</v>
      </c>
      <c r="F8793" s="5">
        <v>200.0</v>
      </c>
      <c r="G8793" s="5">
        <v>11.0</v>
      </c>
      <c r="H8793" s="5">
        <v>2112.0</v>
      </c>
      <c r="I8793" s="1" t="s">
        <v>71</v>
      </c>
      <c r="J8793" s="1" t="s">
        <v>221</v>
      </c>
      <c r="K8793" s="1" t="s">
        <v>111</v>
      </c>
      <c r="L8793" s="1" t="s">
        <v>5</v>
      </c>
      <c r="M8793" s="1" t="s">
        <v>6</v>
      </c>
      <c r="N8793" s="1" t="s">
        <v>1241</v>
      </c>
      <c r="O8793" s="6" t="s">
        <v>1241</v>
      </c>
    </row>
    <row r="8794">
      <c r="A8794" s="5">
        <v>2.2600473E7</v>
      </c>
      <c r="B8794" s="2">
        <v>46173.0</v>
      </c>
      <c r="C8794" s="1" t="s">
        <v>1287</v>
      </c>
      <c r="D8794" s="3" t="s">
        <v>1204</v>
      </c>
      <c r="E8794" s="4">
        <v>46168.0</v>
      </c>
      <c r="F8794" s="5">
        <v>50.0</v>
      </c>
      <c r="G8794" s="5">
        <v>84.0</v>
      </c>
      <c r="H8794" s="5">
        <v>4130.0</v>
      </c>
      <c r="I8794" s="1" t="s">
        <v>71</v>
      </c>
      <c r="J8794" s="1" t="s">
        <v>221</v>
      </c>
      <c r="K8794" s="1" t="s">
        <v>111</v>
      </c>
      <c r="L8794" s="1" t="s">
        <v>5</v>
      </c>
      <c r="M8794" s="1" t="s">
        <v>6</v>
      </c>
      <c r="N8794" s="1" t="s">
        <v>1241</v>
      </c>
      <c r="O8794" s="6" t="s">
        <v>1241</v>
      </c>
    </row>
    <row r="8795">
      <c r="A8795" s="5">
        <v>2.2600473E7</v>
      </c>
      <c r="B8795" s="2">
        <v>46173.0</v>
      </c>
      <c r="C8795" s="1" t="s">
        <v>1287</v>
      </c>
      <c r="D8795" s="3" t="s">
        <v>538</v>
      </c>
      <c r="E8795" s="4">
        <v>46168.0</v>
      </c>
      <c r="F8795" s="5">
        <v>75.0</v>
      </c>
      <c r="G8795" s="5">
        <v>44.0</v>
      </c>
      <c r="H8795" s="5">
        <v>3242.0</v>
      </c>
      <c r="I8795" s="1" t="s">
        <v>71</v>
      </c>
      <c r="J8795" s="1" t="s">
        <v>221</v>
      </c>
      <c r="K8795" s="1" t="s">
        <v>111</v>
      </c>
      <c r="L8795" s="1" t="s">
        <v>5</v>
      </c>
      <c r="M8795" s="1" t="s">
        <v>6</v>
      </c>
      <c r="N8795" s="1" t="s">
        <v>1241</v>
      </c>
      <c r="O8795" s="6" t="s">
        <v>1241</v>
      </c>
    </row>
    <row r="8796">
      <c r="A8796" s="5">
        <v>2.2600473E7</v>
      </c>
      <c r="B8796" s="2">
        <v>46173.0</v>
      </c>
      <c r="C8796" s="1" t="s">
        <v>1287</v>
      </c>
      <c r="D8796" s="3" t="s">
        <v>489</v>
      </c>
      <c r="E8796" s="4">
        <v>46168.0</v>
      </c>
      <c r="F8796" s="5">
        <v>80.0</v>
      </c>
      <c r="G8796" s="5">
        <v>43.0</v>
      </c>
      <c r="H8796" s="5">
        <v>3357.0</v>
      </c>
      <c r="I8796" s="1" t="s">
        <v>71</v>
      </c>
      <c r="J8796" s="1" t="s">
        <v>221</v>
      </c>
      <c r="K8796" s="1" t="s">
        <v>111</v>
      </c>
      <c r="L8796" s="1" t="s">
        <v>5</v>
      </c>
      <c r="M8796" s="1" t="s">
        <v>6</v>
      </c>
      <c r="N8796" s="1" t="s">
        <v>1241</v>
      </c>
      <c r="O8796" s="6" t="s">
        <v>1241</v>
      </c>
    </row>
    <row r="8797">
      <c r="A8797" s="5">
        <v>2.2600473E7</v>
      </c>
      <c r="B8797" s="2">
        <v>46173.0</v>
      </c>
      <c r="C8797" s="1" t="s">
        <v>1287</v>
      </c>
      <c r="D8797" s="3" t="s">
        <v>1292</v>
      </c>
      <c r="E8797" s="4">
        <v>46168.0</v>
      </c>
      <c r="F8797" s="5">
        <v>80.0</v>
      </c>
      <c r="G8797" s="5">
        <v>283.0</v>
      </c>
      <c r="H8797" s="5">
        <v>22211.0</v>
      </c>
      <c r="I8797" s="1" t="s">
        <v>71</v>
      </c>
      <c r="J8797" s="1" t="s">
        <v>221</v>
      </c>
      <c r="K8797" s="1" t="s">
        <v>111</v>
      </c>
      <c r="L8797" s="1" t="s">
        <v>5</v>
      </c>
      <c r="M8797" s="1" t="s">
        <v>6</v>
      </c>
      <c r="N8797" s="1" t="s">
        <v>1241</v>
      </c>
      <c r="O8797" s="6" t="s">
        <v>1241</v>
      </c>
    </row>
    <row r="8798">
      <c r="A8798" s="5">
        <v>2.2600473E7</v>
      </c>
      <c r="B8798" s="2">
        <v>46173.0</v>
      </c>
      <c r="C8798" s="1" t="s">
        <v>1287</v>
      </c>
      <c r="D8798" s="3" t="s">
        <v>412</v>
      </c>
      <c r="E8798" s="4">
        <v>46168.0</v>
      </c>
      <c r="F8798" s="5">
        <v>400.0</v>
      </c>
      <c r="G8798" s="5">
        <v>2.0</v>
      </c>
      <c r="H8798" s="5">
        <v>922.0</v>
      </c>
      <c r="I8798" s="1" t="s">
        <v>71</v>
      </c>
      <c r="J8798" s="1" t="s">
        <v>221</v>
      </c>
      <c r="K8798" s="1" t="s">
        <v>111</v>
      </c>
      <c r="L8798" s="1" t="s">
        <v>5</v>
      </c>
      <c r="M8798" s="1" t="s">
        <v>6</v>
      </c>
      <c r="N8798" s="1" t="s">
        <v>1241</v>
      </c>
      <c r="O8798" s="6" t="s">
        <v>1241</v>
      </c>
    </row>
    <row r="8799">
      <c r="A8799" s="5">
        <v>2.2600473E7</v>
      </c>
      <c r="B8799" s="2">
        <v>46173.0</v>
      </c>
      <c r="C8799" s="1" t="s">
        <v>1287</v>
      </c>
      <c r="D8799" s="3" t="s">
        <v>941</v>
      </c>
      <c r="E8799" s="4">
        <v>46168.0</v>
      </c>
      <c r="F8799" s="5">
        <v>100.0</v>
      </c>
      <c r="G8799" s="5">
        <v>50.0</v>
      </c>
      <c r="H8799" s="5">
        <v>4940.0</v>
      </c>
      <c r="I8799" s="1" t="s">
        <v>71</v>
      </c>
      <c r="J8799" s="1" t="s">
        <v>221</v>
      </c>
      <c r="K8799" s="1" t="s">
        <v>111</v>
      </c>
      <c r="L8799" s="1" t="s">
        <v>5</v>
      </c>
      <c r="M8799" s="1" t="s">
        <v>6</v>
      </c>
      <c r="N8799" s="1" t="s">
        <v>1241</v>
      </c>
      <c r="O8799" s="6" t="s">
        <v>1241</v>
      </c>
    </row>
    <row r="8800">
      <c r="A8800" s="5">
        <v>2.2600473E7</v>
      </c>
      <c r="B8800" s="2">
        <v>46173.0</v>
      </c>
      <c r="C8800" s="1" t="s">
        <v>1287</v>
      </c>
      <c r="D8800" s="3" t="s">
        <v>486</v>
      </c>
      <c r="E8800" s="4">
        <v>46168.0</v>
      </c>
      <c r="F8800" s="5">
        <v>150.0</v>
      </c>
      <c r="G8800" s="5">
        <v>12.0</v>
      </c>
      <c r="H8800" s="5">
        <v>1784.0</v>
      </c>
      <c r="I8800" s="1" t="s">
        <v>71</v>
      </c>
      <c r="J8800" s="1" t="s">
        <v>221</v>
      </c>
      <c r="K8800" s="1" t="s">
        <v>111</v>
      </c>
      <c r="L8800" s="1" t="s">
        <v>5</v>
      </c>
      <c r="M8800" s="1" t="s">
        <v>6</v>
      </c>
      <c r="N8800" s="1" t="s">
        <v>1241</v>
      </c>
      <c r="O8800" s="6" t="s">
        <v>1241</v>
      </c>
    </row>
    <row r="8801">
      <c r="A8801" s="5">
        <v>2.2600473E7</v>
      </c>
      <c r="B8801" s="2">
        <v>46173.0</v>
      </c>
      <c r="C8801" s="1" t="s">
        <v>1287</v>
      </c>
      <c r="D8801" s="3" t="s">
        <v>1259</v>
      </c>
      <c r="E8801" s="4">
        <v>46168.0</v>
      </c>
      <c r="F8801" s="5">
        <v>30.0</v>
      </c>
      <c r="G8801" s="5">
        <v>392.0</v>
      </c>
      <c r="H8801" s="5">
        <v>11518.0</v>
      </c>
      <c r="I8801" s="1" t="s">
        <v>71</v>
      </c>
      <c r="J8801" s="1" t="s">
        <v>221</v>
      </c>
      <c r="K8801" s="1" t="s">
        <v>111</v>
      </c>
      <c r="L8801" s="1" t="s">
        <v>5</v>
      </c>
      <c r="M8801" s="1" t="s">
        <v>6</v>
      </c>
      <c r="N8801" s="1" t="s">
        <v>1241</v>
      </c>
      <c r="O8801" s="6" t="s">
        <v>1241</v>
      </c>
    </row>
    <row r="8802">
      <c r="A8802" s="5">
        <v>2.2600473E7</v>
      </c>
      <c r="B8802" s="2">
        <v>46173.0</v>
      </c>
      <c r="C8802" s="1" t="s">
        <v>1287</v>
      </c>
      <c r="D8802" s="3" t="s">
        <v>842</v>
      </c>
      <c r="E8802" s="4">
        <v>46168.0</v>
      </c>
      <c r="F8802" s="5">
        <v>120.0</v>
      </c>
      <c r="G8802" s="5">
        <v>14.0</v>
      </c>
      <c r="H8802" s="5">
        <v>1704.0</v>
      </c>
      <c r="I8802" s="1" t="s">
        <v>71</v>
      </c>
      <c r="J8802" s="1" t="s">
        <v>221</v>
      </c>
      <c r="K8802" s="1" t="s">
        <v>111</v>
      </c>
      <c r="L8802" s="1" t="s">
        <v>5</v>
      </c>
      <c r="M8802" s="1" t="s">
        <v>6</v>
      </c>
      <c r="N8802" s="1" t="s">
        <v>1241</v>
      </c>
      <c r="O8802" s="6" t="s">
        <v>1241</v>
      </c>
    </row>
    <row r="8803">
      <c r="A8803" s="5">
        <v>2.2600473E7</v>
      </c>
      <c r="B8803" s="2">
        <v>46173.0</v>
      </c>
      <c r="C8803" s="1" t="s">
        <v>1287</v>
      </c>
      <c r="D8803" s="3" t="s">
        <v>190</v>
      </c>
      <c r="E8803" s="4">
        <v>46168.0</v>
      </c>
      <c r="F8803" s="5">
        <v>50.0</v>
      </c>
      <c r="G8803" s="5">
        <v>80.0</v>
      </c>
      <c r="H8803" s="5">
        <v>3917.0</v>
      </c>
      <c r="I8803" s="1" t="s">
        <v>71</v>
      </c>
      <c r="J8803" s="1" t="s">
        <v>221</v>
      </c>
      <c r="K8803" s="1" t="s">
        <v>111</v>
      </c>
      <c r="L8803" s="1" t="s">
        <v>5</v>
      </c>
      <c r="M8803" s="1" t="s">
        <v>6</v>
      </c>
      <c r="N8803" s="1" t="s">
        <v>1241</v>
      </c>
      <c r="O8803" s="6" t="s">
        <v>1241</v>
      </c>
    </row>
    <row r="8804">
      <c r="A8804" s="5">
        <v>2.2600473E7</v>
      </c>
      <c r="B8804" s="2">
        <v>46173.0</v>
      </c>
      <c r="C8804" s="1" t="s">
        <v>1287</v>
      </c>
      <c r="D8804" s="3" t="s">
        <v>1293</v>
      </c>
      <c r="E8804" s="4">
        <v>46168.0</v>
      </c>
      <c r="F8804" s="5">
        <v>60.0</v>
      </c>
      <c r="G8804" s="5">
        <v>197.0</v>
      </c>
      <c r="H8804" s="5">
        <v>11581.0</v>
      </c>
      <c r="I8804" s="1" t="s">
        <v>71</v>
      </c>
      <c r="J8804" s="1" t="s">
        <v>221</v>
      </c>
      <c r="K8804" s="1" t="s">
        <v>111</v>
      </c>
      <c r="L8804" s="1" t="s">
        <v>5</v>
      </c>
      <c r="M8804" s="1" t="s">
        <v>6</v>
      </c>
      <c r="N8804" s="1" t="s">
        <v>1241</v>
      </c>
      <c r="O8804" s="6" t="s">
        <v>1241</v>
      </c>
    </row>
    <row r="8805">
      <c r="A8805" s="5">
        <v>2.2600473E7</v>
      </c>
      <c r="B8805" s="2">
        <v>46173.0</v>
      </c>
      <c r="C8805" s="1" t="s">
        <v>1287</v>
      </c>
      <c r="D8805" s="3" t="s">
        <v>525</v>
      </c>
      <c r="E8805" s="4">
        <v>46168.0</v>
      </c>
      <c r="F8805" s="5">
        <v>200.0</v>
      </c>
      <c r="G8805" s="5">
        <v>26.0</v>
      </c>
      <c r="H8805" s="5">
        <v>5095.0</v>
      </c>
      <c r="I8805" s="1" t="s">
        <v>71</v>
      </c>
      <c r="J8805" s="1" t="s">
        <v>221</v>
      </c>
      <c r="K8805" s="1" t="s">
        <v>111</v>
      </c>
      <c r="L8805" s="1" t="s">
        <v>5</v>
      </c>
      <c r="M8805" s="1" t="s">
        <v>6</v>
      </c>
      <c r="N8805" s="1" t="s">
        <v>1241</v>
      </c>
      <c r="O8805" s="6" t="s">
        <v>1241</v>
      </c>
    </row>
    <row r="8806">
      <c r="A8806" s="5">
        <v>2.2600473E7</v>
      </c>
      <c r="B8806" s="2">
        <v>46173.0</v>
      </c>
      <c r="C8806" s="1" t="s">
        <v>1287</v>
      </c>
      <c r="D8806" s="3" t="s">
        <v>1152</v>
      </c>
      <c r="E8806" s="4">
        <v>46168.0</v>
      </c>
      <c r="F8806" s="5">
        <v>300.0</v>
      </c>
      <c r="G8806" s="5">
        <v>3.0</v>
      </c>
      <c r="H8806" s="5">
        <v>965.0</v>
      </c>
      <c r="I8806" s="1" t="s">
        <v>71</v>
      </c>
      <c r="J8806" s="1" t="s">
        <v>221</v>
      </c>
      <c r="K8806" s="1" t="s">
        <v>111</v>
      </c>
      <c r="L8806" s="1" t="s">
        <v>5</v>
      </c>
      <c r="M8806" s="1" t="s">
        <v>6</v>
      </c>
      <c r="N8806" s="1" t="s">
        <v>1241</v>
      </c>
      <c r="O8806" s="6" t="s">
        <v>1241</v>
      </c>
    </row>
    <row r="8807">
      <c r="A8807" s="5">
        <v>2.2600473E7</v>
      </c>
      <c r="B8807" s="2">
        <v>46173.0</v>
      </c>
      <c r="C8807" s="1" t="s">
        <v>1287</v>
      </c>
      <c r="D8807" s="3" t="s">
        <v>195</v>
      </c>
      <c r="E8807" s="4">
        <v>46168.0</v>
      </c>
      <c r="F8807" s="5">
        <v>150.0</v>
      </c>
      <c r="G8807" s="5">
        <v>35.0</v>
      </c>
      <c r="H8807" s="5">
        <v>5094.0</v>
      </c>
      <c r="I8807" s="1" t="s">
        <v>71</v>
      </c>
      <c r="J8807" s="1" t="s">
        <v>221</v>
      </c>
      <c r="K8807" s="1" t="s">
        <v>111</v>
      </c>
      <c r="L8807" s="1" t="s">
        <v>5</v>
      </c>
      <c r="M8807" s="1" t="s">
        <v>6</v>
      </c>
      <c r="N8807" s="1" t="s">
        <v>1241</v>
      </c>
      <c r="O8807" s="6" t="s">
        <v>1241</v>
      </c>
    </row>
    <row r="8808">
      <c r="A8808" s="5">
        <v>2.2600473E7</v>
      </c>
      <c r="B8808" s="2">
        <v>46173.0</v>
      </c>
      <c r="C8808" s="1" t="s">
        <v>1287</v>
      </c>
      <c r="D8808" s="3" t="s">
        <v>431</v>
      </c>
      <c r="E8808" s="4">
        <v>46168.0</v>
      </c>
      <c r="F8808" s="5">
        <v>300.0</v>
      </c>
      <c r="G8808" s="5">
        <v>5.0</v>
      </c>
      <c r="H8808" s="5">
        <v>1594.0</v>
      </c>
      <c r="I8808" s="1" t="s">
        <v>71</v>
      </c>
      <c r="J8808" s="1" t="s">
        <v>221</v>
      </c>
      <c r="K8808" s="1" t="s">
        <v>111</v>
      </c>
      <c r="L8808" s="1" t="s">
        <v>5</v>
      </c>
      <c r="M8808" s="1" t="s">
        <v>6</v>
      </c>
      <c r="N8808" s="1" t="s">
        <v>1241</v>
      </c>
      <c r="O8808" s="6" t="s">
        <v>1241</v>
      </c>
    </row>
    <row r="8809">
      <c r="A8809" s="5">
        <v>2.2600473E7</v>
      </c>
      <c r="B8809" s="2">
        <v>46173.0</v>
      </c>
      <c r="C8809" s="1" t="s">
        <v>1287</v>
      </c>
      <c r="D8809" s="3" t="s">
        <v>865</v>
      </c>
      <c r="E8809" s="4">
        <v>46168.0</v>
      </c>
      <c r="F8809" s="5">
        <v>150.0</v>
      </c>
      <c r="G8809" s="5">
        <v>54.0</v>
      </c>
      <c r="H8809" s="5">
        <v>7989.0</v>
      </c>
      <c r="I8809" s="1" t="s">
        <v>71</v>
      </c>
      <c r="J8809" s="1" t="s">
        <v>221</v>
      </c>
      <c r="K8809" s="1" t="s">
        <v>111</v>
      </c>
      <c r="L8809" s="1" t="s">
        <v>5</v>
      </c>
      <c r="M8809" s="1" t="s">
        <v>6</v>
      </c>
      <c r="N8809" s="1" t="s">
        <v>1241</v>
      </c>
      <c r="O8809" s="6" t="s">
        <v>1241</v>
      </c>
    </row>
    <row r="8810">
      <c r="A8810" s="5">
        <v>2.2600473E7</v>
      </c>
      <c r="B8810" s="2">
        <v>46173.0</v>
      </c>
      <c r="C8810" s="1" t="s">
        <v>1287</v>
      </c>
      <c r="D8810" s="3" t="s">
        <v>491</v>
      </c>
      <c r="E8810" s="4">
        <v>46168.0</v>
      </c>
      <c r="F8810" s="5">
        <v>100.0</v>
      </c>
      <c r="G8810" s="5">
        <v>66.0</v>
      </c>
      <c r="H8810" s="5">
        <v>6483.0</v>
      </c>
      <c r="I8810" s="1" t="s">
        <v>71</v>
      </c>
      <c r="J8810" s="1" t="s">
        <v>221</v>
      </c>
      <c r="K8810" s="1" t="s">
        <v>111</v>
      </c>
      <c r="L8810" s="1" t="s">
        <v>5</v>
      </c>
      <c r="M8810" s="1" t="s">
        <v>6</v>
      </c>
      <c r="N8810" s="1" t="s">
        <v>1241</v>
      </c>
      <c r="O8810" s="6" t="s">
        <v>1241</v>
      </c>
    </row>
    <row r="8811">
      <c r="A8811" s="5">
        <v>2.2600473E7</v>
      </c>
      <c r="B8811" s="2">
        <v>46173.0</v>
      </c>
      <c r="C8811" s="1" t="s">
        <v>1287</v>
      </c>
      <c r="D8811" s="3" t="s">
        <v>497</v>
      </c>
      <c r="E8811" s="4">
        <v>46168.0</v>
      </c>
      <c r="F8811" s="5">
        <v>80.0</v>
      </c>
      <c r="G8811" s="5">
        <v>20.0</v>
      </c>
      <c r="H8811" s="5">
        <v>1589.0</v>
      </c>
      <c r="I8811" s="1" t="s">
        <v>71</v>
      </c>
      <c r="J8811" s="1" t="s">
        <v>221</v>
      </c>
      <c r="K8811" s="1" t="s">
        <v>111</v>
      </c>
      <c r="L8811" s="1" t="s">
        <v>5</v>
      </c>
      <c r="M8811" s="1" t="s">
        <v>6</v>
      </c>
      <c r="N8811" s="1" t="s">
        <v>1241</v>
      </c>
      <c r="O8811" s="6" t="s">
        <v>1241</v>
      </c>
    </row>
    <row r="8812">
      <c r="A8812" s="5">
        <v>2.2600473E7</v>
      </c>
      <c r="B8812" s="2">
        <v>46173.0</v>
      </c>
      <c r="C8812" s="1" t="s">
        <v>1287</v>
      </c>
      <c r="D8812" s="3" t="s">
        <v>494</v>
      </c>
      <c r="E8812" s="4">
        <v>46168.0</v>
      </c>
      <c r="F8812" s="5">
        <v>80.0</v>
      </c>
      <c r="G8812" s="5">
        <v>16.0</v>
      </c>
      <c r="H8812" s="5">
        <v>1223.0</v>
      </c>
      <c r="I8812" s="1" t="s">
        <v>71</v>
      </c>
      <c r="J8812" s="1" t="s">
        <v>221</v>
      </c>
      <c r="K8812" s="1" t="s">
        <v>111</v>
      </c>
      <c r="L8812" s="1" t="s">
        <v>5</v>
      </c>
      <c r="M8812" s="1" t="s">
        <v>6</v>
      </c>
      <c r="N8812" s="1" t="s">
        <v>1241</v>
      </c>
      <c r="O8812" s="6" t="s">
        <v>1241</v>
      </c>
    </row>
    <row r="8813">
      <c r="A8813" s="5">
        <v>2.2600473E7</v>
      </c>
      <c r="B8813" s="2">
        <v>46173.0</v>
      </c>
      <c r="C8813" s="1" t="s">
        <v>1287</v>
      </c>
      <c r="D8813" s="3" t="s">
        <v>1294</v>
      </c>
      <c r="E8813" s="4">
        <v>46168.0</v>
      </c>
      <c r="F8813" s="5">
        <v>50.0</v>
      </c>
      <c r="G8813" s="5">
        <v>259.0</v>
      </c>
      <c r="H8813" s="5">
        <v>12693.0</v>
      </c>
      <c r="I8813" s="1" t="s">
        <v>71</v>
      </c>
      <c r="J8813" s="1" t="s">
        <v>221</v>
      </c>
      <c r="K8813" s="1" t="s">
        <v>111</v>
      </c>
      <c r="L8813" s="1" t="s">
        <v>5</v>
      </c>
      <c r="M8813" s="1" t="s">
        <v>6</v>
      </c>
      <c r="N8813" s="1" t="s">
        <v>1241</v>
      </c>
      <c r="O8813" s="6" t="s">
        <v>1241</v>
      </c>
    </row>
    <row r="8814">
      <c r="A8814" s="5">
        <v>2.2600473E7</v>
      </c>
      <c r="B8814" s="2">
        <v>46173.0</v>
      </c>
      <c r="C8814" s="1" t="s">
        <v>1287</v>
      </c>
      <c r="D8814" s="3" t="s">
        <v>490</v>
      </c>
      <c r="E8814" s="4">
        <v>46168.0</v>
      </c>
      <c r="F8814" s="5">
        <v>150.0</v>
      </c>
      <c r="G8814" s="5">
        <v>21.0</v>
      </c>
      <c r="H8814" s="5">
        <v>3042.0</v>
      </c>
      <c r="I8814" s="1" t="s">
        <v>71</v>
      </c>
      <c r="J8814" s="1" t="s">
        <v>221</v>
      </c>
      <c r="K8814" s="1" t="s">
        <v>111</v>
      </c>
      <c r="L8814" s="1" t="s">
        <v>5</v>
      </c>
      <c r="M8814" s="1" t="s">
        <v>6</v>
      </c>
      <c r="N8814" s="1" t="s">
        <v>1241</v>
      </c>
      <c r="O8814" s="6" t="s">
        <v>1241</v>
      </c>
    </row>
    <row r="8815">
      <c r="A8815" s="5">
        <v>2.2600473E7</v>
      </c>
      <c r="B8815" s="2">
        <v>46173.0</v>
      </c>
      <c r="C8815" s="1" t="s">
        <v>1287</v>
      </c>
      <c r="D8815" s="3" t="s">
        <v>199</v>
      </c>
      <c r="E8815" s="4">
        <v>46168.0</v>
      </c>
      <c r="F8815" s="5">
        <v>300.0</v>
      </c>
      <c r="G8815" s="5">
        <v>5.0</v>
      </c>
      <c r="H8815" s="5">
        <v>1456.0</v>
      </c>
      <c r="I8815" s="1" t="s">
        <v>71</v>
      </c>
      <c r="J8815" s="1" t="s">
        <v>221</v>
      </c>
      <c r="K8815" s="1" t="s">
        <v>111</v>
      </c>
      <c r="L8815" s="1" t="s">
        <v>5</v>
      </c>
      <c r="M8815" s="1" t="s">
        <v>6</v>
      </c>
      <c r="N8815" s="1" t="s">
        <v>1241</v>
      </c>
      <c r="O8815" s="6" t="s">
        <v>1241</v>
      </c>
    </row>
    <row r="8816">
      <c r="A8816" s="5">
        <v>2.2600474E7</v>
      </c>
      <c r="B8816" s="2">
        <v>46173.0</v>
      </c>
      <c r="C8816" s="1" t="s">
        <v>1287</v>
      </c>
      <c r="D8816" s="3" t="s">
        <v>449</v>
      </c>
      <c r="E8816" s="4">
        <v>46168.0</v>
      </c>
      <c r="F8816" s="5">
        <v>20.0</v>
      </c>
      <c r="G8816" s="5">
        <v>798.0</v>
      </c>
      <c r="H8816" s="5">
        <v>15651.0</v>
      </c>
      <c r="I8816" s="1" t="s">
        <v>125</v>
      </c>
      <c r="J8816" s="1" t="s">
        <v>221</v>
      </c>
      <c r="K8816" s="1" t="s">
        <v>111</v>
      </c>
      <c r="L8816" s="1" t="s">
        <v>5</v>
      </c>
      <c r="M8816" s="1" t="s">
        <v>6</v>
      </c>
      <c r="N8816" s="1" t="s">
        <v>1241</v>
      </c>
      <c r="O8816" s="6" t="s">
        <v>1241</v>
      </c>
    </row>
    <row r="8817">
      <c r="A8817" s="5">
        <v>2.2600474E7</v>
      </c>
      <c r="B8817" s="2">
        <v>46173.0</v>
      </c>
      <c r="C8817" s="1" t="s">
        <v>1287</v>
      </c>
      <c r="D8817" s="3" t="s">
        <v>871</v>
      </c>
      <c r="E8817" s="4">
        <v>46168.0</v>
      </c>
      <c r="F8817" s="5">
        <v>30.0</v>
      </c>
      <c r="G8817" s="5">
        <v>118.0</v>
      </c>
      <c r="H8817" s="5">
        <v>3468.0</v>
      </c>
      <c r="I8817" s="1" t="s">
        <v>127</v>
      </c>
      <c r="J8817" s="1" t="s">
        <v>221</v>
      </c>
      <c r="K8817" s="1" t="s">
        <v>111</v>
      </c>
      <c r="L8817" s="1" t="s">
        <v>5</v>
      </c>
      <c r="M8817" s="1" t="s">
        <v>6</v>
      </c>
      <c r="N8817" s="1" t="s">
        <v>1241</v>
      </c>
      <c r="O8817" s="6" t="s">
        <v>1241</v>
      </c>
    </row>
    <row r="8818">
      <c r="A8818" s="5">
        <v>2.2600474E7</v>
      </c>
      <c r="B8818" s="2">
        <v>46173.0</v>
      </c>
      <c r="C8818" s="1" t="s">
        <v>1287</v>
      </c>
      <c r="D8818" s="3">
        <v>5161.0</v>
      </c>
      <c r="E8818" s="4">
        <v>46168.0</v>
      </c>
      <c r="F8818" s="5">
        <v>108.0</v>
      </c>
      <c r="G8818" s="5">
        <v>14.0</v>
      </c>
      <c r="H8818" s="5">
        <v>1439.0</v>
      </c>
      <c r="I8818" s="1" t="s">
        <v>125</v>
      </c>
      <c r="J8818" s="1" t="s">
        <v>221</v>
      </c>
      <c r="K8818" s="1" t="s">
        <v>111</v>
      </c>
      <c r="L8818" s="1" t="s">
        <v>5</v>
      </c>
      <c r="M8818" s="1" t="s">
        <v>6</v>
      </c>
      <c r="N8818" s="1" t="s">
        <v>1241</v>
      </c>
      <c r="O8818" s="6" t="s">
        <v>1241</v>
      </c>
    </row>
    <row r="8819">
      <c r="A8819" s="5">
        <v>2.2600474E7</v>
      </c>
      <c r="B8819" s="2">
        <v>46173.0</v>
      </c>
      <c r="C8819" s="1" t="s">
        <v>1287</v>
      </c>
      <c r="D8819" s="3" t="s">
        <v>211</v>
      </c>
      <c r="E8819" s="4">
        <v>46168.0</v>
      </c>
      <c r="F8819" s="5">
        <v>90.0</v>
      </c>
      <c r="G8819" s="5">
        <v>26.0</v>
      </c>
      <c r="H8819" s="5">
        <v>2335.0</v>
      </c>
      <c r="I8819" s="1" t="s">
        <v>127</v>
      </c>
      <c r="J8819" s="1" t="s">
        <v>221</v>
      </c>
      <c r="K8819" s="1" t="s">
        <v>111</v>
      </c>
      <c r="L8819" s="1" t="s">
        <v>5</v>
      </c>
      <c r="M8819" s="1" t="s">
        <v>6</v>
      </c>
      <c r="N8819" s="1" t="s">
        <v>1241</v>
      </c>
      <c r="O8819" s="6" t="s">
        <v>1241</v>
      </c>
    </row>
    <row r="8820">
      <c r="A8820" s="5">
        <v>2.2600474E7</v>
      </c>
      <c r="B8820" s="2">
        <v>46173.0</v>
      </c>
      <c r="C8820" s="1" t="s">
        <v>1287</v>
      </c>
      <c r="D8820" s="3" t="s">
        <v>207</v>
      </c>
      <c r="E8820" s="4">
        <v>46168.0</v>
      </c>
      <c r="F8820" s="5">
        <v>20.0</v>
      </c>
      <c r="G8820" s="5">
        <v>544.0</v>
      </c>
      <c r="H8820" s="5">
        <v>10662.0</v>
      </c>
      <c r="I8820" s="1" t="s">
        <v>127</v>
      </c>
      <c r="J8820" s="1" t="s">
        <v>221</v>
      </c>
      <c r="K8820" s="1" t="s">
        <v>111</v>
      </c>
      <c r="L8820" s="1" t="s">
        <v>5</v>
      </c>
      <c r="M8820" s="1" t="s">
        <v>6</v>
      </c>
      <c r="N8820" s="1" t="s">
        <v>1241</v>
      </c>
      <c r="O8820" s="6" t="s">
        <v>1241</v>
      </c>
    </row>
    <row r="8821">
      <c r="A8821" s="5">
        <v>2.2600474E7</v>
      </c>
      <c r="B8821" s="2">
        <v>46173.0</v>
      </c>
      <c r="C8821" s="1" t="s">
        <v>1287</v>
      </c>
      <c r="D8821" s="3" t="s">
        <v>537</v>
      </c>
      <c r="E8821" s="4">
        <v>46168.0</v>
      </c>
      <c r="F8821" s="5">
        <v>24.0</v>
      </c>
      <c r="G8821" s="5">
        <v>66.0</v>
      </c>
      <c r="H8821" s="5">
        <v>1561.0</v>
      </c>
      <c r="I8821" s="1" t="s">
        <v>125</v>
      </c>
      <c r="J8821" s="1" t="s">
        <v>221</v>
      </c>
      <c r="K8821" s="1" t="s">
        <v>111</v>
      </c>
      <c r="L8821" s="1" t="s">
        <v>5</v>
      </c>
      <c r="M8821" s="1" t="s">
        <v>6</v>
      </c>
      <c r="N8821" s="1" t="s">
        <v>1241</v>
      </c>
      <c r="O8821" s="6" t="s">
        <v>1241</v>
      </c>
    </row>
    <row r="8822">
      <c r="A8822" s="5">
        <v>2.2600474E7</v>
      </c>
      <c r="B8822" s="2">
        <v>46173.0</v>
      </c>
      <c r="C8822" s="1" t="s">
        <v>1287</v>
      </c>
      <c r="D8822" s="3" t="s">
        <v>202</v>
      </c>
      <c r="E8822" s="4">
        <v>46168.0</v>
      </c>
      <c r="F8822" s="5">
        <v>100.0</v>
      </c>
      <c r="G8822" s="5">
        <v>43.0</v>
      </c>
      <c r="H8822" s="5">
        <v>4183.0</v>
      </c>
      <c r="I8822" s="1" t="s">
        <v>127</v>
      </c>
      <c r="J8822" s="1" t="s">
        <v>221</v>
      </c>
      <c r="K8822" s="1" t="s">
        <v>111</v>
      </c>
      <c r="L8822" s="1" t="s">
        <v>5</v>
      </c>
      <c r="M8822" s="1" t="s">
        <v>6</v>
      </c>
      <c r="N8822" s="1" t="s">
        <v>1241</v>
      </c>
      <c r="O8822" s="6" t="s">
        <v>1241</v>
      </c>
    </row>
    <row r="8823">
      <c r="A8823" s="5">
        <v>2.2600474E7</v>
      </c>
      <c r="B8823" s="2">
        <v>46173.0</v>
      </c>
      <c r="C8823" s="1" t="s">
        <v>1287</v>
      </c>
      <c r="D8823" s="3" t="s">
        <v>213</v>
      </c>
      <c r="E8823" s="4">
        <v>46168.0</v>
      </c>
      <c r="F8823" s="5">
        <v>20.0</v>
      </c>
      <c r="G8823" s="5">
        <v>798.0</v>
      </c>
      <c r="H8823" s="5">
        <v>15651.0</v>
      </c>
      <c r="I8823" s="1" t="s">
        <v>127</v>
      </c>
      <c r="J8823" s="1" t="s">
        <v>221</v>
      </c>
      <c r="K8823" s="1" t="s">
        <v>111</v>
      </c>
      <c r="L8823" s="1" t="s">
        <v>5</v>
      </c>
      <c r="M8823" s="1" t="s">
        <v>6</v>
      </c>
      <c r="N8823" s="1" t="s">
        <v>1241</v>
      </c>
      <c r="O8823" s="6" t="s">
        <v>1241</v>
      </c>
    </row>
    <row r="8824">
      <c r="A8824" s="5">
        <v>2.2600474E7</v>
      </c>
      <c r="B8824" s="2">
        <v>46173.0</v>
      </c>
      <c r="C8824" s="1" t="s">
        <v>1287</v>
      </c>
      <c r="D8824" s="3" t="s">
        <v>1295</v>
      </c>
      <c r="E8824" s="4">
        <v>46168.0</v>
      </c>
      <c r="F8824" s="5">
        <v>120.0</v>
      </c>
      <c r="G8824" s="5">
        <v>25.0</v>
      </c>
      <c r="H8824" s="5">
        <v>2882.0</v>
      </c>
      <c r="I8824" s="1" t="s">
        <v>127</v>
      </c>
      <c r="J8824" s="1" t="s">
        <v>221</v>
      </c>
      <c r="K8824" s="1" t="s">
        <v>111</v>
      </c>
      <c r="L8824" s="1" t="s">
        <v>5</v>
      </c>
      <c r="M8824" s="1" t="s">
        <v>6</v>
      </c>
      <c r="N8824" s="1" t="s">
        <v>1241</v>
      </c>
      <c r="O8824" s="6" t="s">
        <v>1241</v>
      </c>
    </row>
    <row r="8825">
      <c r="A8825" s="5">
        <v>2.2600474E7</v>
      </c>
      <c r="B8825" s="2">
        <v>46173.0</v>
      </c>
      <c r="C8825" s="1" t="s">
        <v>1287</v>
      </c>
      <c r="D8825" s="3" t="s">
        <v>214</v>
      </c>
      <c r="E8825" s="4">
        <v>46168.0</v>
      </c>
      <c r="F8825" s="5">
        <v>20.0</v>
      </c>
      <c r="G8825" s="5">
        <v>1002.0</v>
      </c>
      <c r="H8825" s="5">
        <v>19641.0</v>
      </c>
      <c r="I8825" s="1" t="s">
        <v>125</v>
      </c>
      <c r="J8825" s="1" t="s">
        <v>221</v>
      </c>
      <c r="K8825" s="1" t="s">
        <v>111</v>
      </c>
      <c r="L8825" s="1" t="s">
        <v>5</v>
      </c>
      <c r="M8825" s="1" t="s">
        <v>6</v>
      </c>
      <c r="N8825" s="1" t="s">
        <v>1241</v>
      </c>
      <c r="O8825" s="6" t="s">
        <v>1241</v>
      </c>
    </row>
    <row r="8826">
      <c r="A8826" s="5">
        <v>2.2600474E7</v>
      </c>
      <c r="B8826" s="2">
        <v>46173.0</v>
      </c>
      <c r="C8826" s="1" t="s">
        <v>1287</v>
      </c>
      <c r="D8826" s="3">
        <v>5171.0</v>
      </c>
      <c r="E8826" s="4">
        <v>46168.0</v>
      </c>
      <c r="F8826" s="5">
        <v>20.0</v>
      </c>
      <c r="G8826" s="5">
        <v>128.0</v>
      </c>
      <c r="H8826" s="5">
        <v>2505.0</v>
      </c>
      <c r="I8826" s="1" t="s">
        <v>125</v>
      </c>
      <c r="J8826" s="1" t="s">
        <v>221</v>
      </c>
      <c r="K8826" s="1" t="s">
        <v>111</v>
      </c>
      <c r="L8826" s="1" t="s">
        <v>5</v>
      </c>
      <c r="M8826" s="1" t="s">
        <v>6</v>
      </c>
      <c r="N8826" s="1" t="s">
        <v>1241</v>
      </c>
      <c r="O8826" s="6" t="s">
        <v>1241</v>
      </c>
    </row>
    <row r="8827">
      <c r="A8827" s="5">
        <v>2.2600474E7</v>
      </c>
      <c r="B8827" s="2">
        <v>46173.0</v>
      </c>
      <c r="C8827" s="1" t="s">
        <v>1287</v>
      </c>
      <c r="D8827" s="3" t="s">
        <v>655</v>
      </c>
      <c r="E8827" s="4">
        <v>46168.0</v>
      </c>
      <c r="F8827" s="5">
        <v>20.0</v>
      </c>
      <c r="G8827" s="5">
        <v>398.0</v>
      </c>
      <c r="H8827" s="5">
        <v>7797.0</v>
      </c>
      <c r="I8827" s="1" t="s">
        <v>127</v>
      </c>
      <c r="J8827" s="1" t="s">
        <v>221</v>
      </c>
      <c r="K8827" s="1" t="s">
        <v>111</v>
      </c>
      <c r="L8827" s="1" t="s">
        <v>5</v>
      </c>
      <c r="M8827" s="1" t="s">
        <v>6</v>
      </c>
      <c r="N8827" s="1" t="s">
        <v>1241</v>
      </c>
      <c r="O8827" s="6" t="s">
        <v>1241</v>
      </c>
    </row>
    <row r="8828">
      <c r="A8828" s="5">
        <v>2.2600474E7</v>
      </c>
      <c r="B8828" s="2">
        <v>46173.0</v>
      </c>
      <c r="C8828" s="1" t="s">
        <v>1287</v>
      </c>
      <c r="D8828" s="3" t="s">
        <v>1256</v>
      </c>
      <c r="E8828" s="4">
        <v>46168.0</v>
      </c>
      <c r="F8828" s="5">
        <v>90.0</v>
      </c>
      <c r="G8828" s="5">
        <v>54.0</v>
      </c>
      <c r="H8828" s="5">
        <v>4772.0</v>
      </c>
      <c r="I8828" s="1" t="s">
        <v>127</v>
      </c>
      <c r="J8828" s="1" t="s">
        <v>221</v>
      </c>
      <c r="K8828" s="1" t="s">
        <v>111</v>
      </c>
      <c r="L8828" s="1" t="s">
        <v>5</v>
      </c>
      <c r="M8828" s="1" t="s">
        <v>6</v>
      </c>
      <c r="N8828" s="1" t="s">
        <v>1241</v>
      </c>
      <c r="O8828" s="6" t="s">
        <v>1241</v>
      </c>
    </row>
    <row r="8829">
      <c r="A8829" s="5">
        <v>2.2600474E7</v>
      </c>
      <c r="B8829" s="2">
        <v>46173.0</v>
      </c>
      <c r="C8829" s="1" t="s">
        <v>1287</v>
      </c>
      <c r="D8829" s="3" t="s">
        <v>1296</v>
      </c>
      <c r="E8829" s="4">
        <v>46168.0</v>
      </c>
      <c r="F8829" s="5">
        <v>120.0</v>
      </c>
      <c r="G8829" s="5">
        <v>14.0</v>
      </c>
      <c r="H8829" s="5">
        <v>1642.0</v>
      </c>
      <c r="I8829" s="1" t="s">
        <v>127</v>
      </c>
      <c r="J8829" s="1" t="s">
        <v>221</v>
      </c>
      <c r="K8829" s="1" t="s">
        <v>111</v>
      </c>
      <c r="L8829" s="1" t="s">
        <v>5</v>
      </c>
      <c r="M8829" s="1" t="s">
        <v>6</v>
      </c>
      <c r="N8829" s="1" t="s">
        <v>1241</v>
      </c>
      <c r="O8829" s="6" t="s">
        <v>1241</v>
      </c>
    </row>
    <row r="8830">
      <c r="A8830" s="5">
        <v>2.2600474E7</v>
      </c>
      <c r="B8830" s="2">
        <v>46173.0</v>
      </c>
      <c r="C8830" s="1" t="s">
        <v>1287</v>
      </c>
      <c r="D8830" s="3" t="s">
        <v>462</v>
      </c>
      <c r="E8830" s="4">
        <v>46168.0</v>
      </c>
      <c r="F8830" s="5">
        <v>50.0</v>
      </c>
      <c r="G8830" s="5">
        <v>33.0</v>
      </c>
      <c r="H8830" s="5">
        <v>1640.0</v>
      </c>
      <c r="I8830" s="1" t="s">
        <v>125</v>
      </c>
      <c r="J8830" s="1" t="s">
        <v>221</v>
      </c>
      <c r="K8830" s="1" t="s">
        <v>111</v>
      </c>
      <c r="L8830" s="1" t="s">
        <v>5</v>
      </c>
      <c r="M8830" s="1" t="s">
        <v>6</v>
      </c>
      <c r="N8830" s="1" t="s">
        <v>1241</v>
      </c>
      <c r="O8830" s="6" t="s">
        <v>1241</v>
      </c>
    </row>
    <row r="8831">
      <c r="A8831" s="5">
        <v>2.2600474E7</v>
      </c>
      <c r="B8831" s="2">
        <v>46173.0</v>
      </c>
      <c r="C8831" s="1" t="s">
        <v>1287</v>
      </c>
      <c r="D8831" s="3" t="s">
        <v>1297</v>
      </c>
      <c r="E8831" s="4">
        <v>46168.0</v>
      </c>
      <c r="F8831" s="5">
        <v>75.0</v>
      </c>
      <c r="G8831" s="5">
        <v>29.0</v>
      </c>
      <c r="H8831" s="5">
        <v>2159.0</v>
      </c>
      <c r="I8831" s="1" t="s">
        <v>127</v>
      </c>
      <c r="J8831" s="1" t="s">
        <v>221</v>
      </c>
      <c r="K8831" s="1" t="s">
        <v>111</v>
      </c>
      <c r="L8831" s="1" t="s">
        <v>5</v>
      </c>
      <c r="M8831" s="1" t="s">
        <v>6</v>
      </c>
      <c r="N8831" s="1" t="s">
        <v>1241</v>
      </c>
      <c r="O8831" s="6" t="s">
        <v>1241</v>
      </c>
    </row>
    <row r="8832">
      <c r="A8832" s="5">
        <v>2.2600474E7</v>
      </c>
      <c r="B8832" s="2">
        <v>46173.0</v>
      </c>
      <c r="C8832" s="1" t="s">
        <v>1287</v>
      </c>
      <c r="D8832" s="3" t="s">
        <v>732</v>
      </c>
      <c r="E8832" s="4">
        <v>46168.0</v>
      </c>
      <c r="F8832" s="5">
        <v>300.0</v>
      </c>
      <c r="G8832" s="5">
        <v>15.0</v>
      </c>
      <c r="H8832" s="5">
        <v>4296.0</v>
      </c>
      <c r="I8832" s="1" t="s">
        <v>127</v>
      </c>
      <c r="J8832" s="1" t="s">
        <v>221</v>
      </c>
      <c r="K8832" s="1" t="s">
        <v>111</v>
      </c>
      <c r="L8832" s="1" t="s">
        <v>5</v>
      </c>
      <c r="M8832" s="1" t="s">
        <v>6</v>
      </c>
      <c r="N8832" s="1" t="s">
        <v>1241</v>
      </c>
      <c r="O8832" s="6" t="s">
        <v>1241</v>
      </c>
    </row>
    <row r="8833">
      <c r="A8833" s="5">
        <v>2.2600474E7</v>
      </c>
      <c r="B8833" s="2">
        <v>46173.0</v>
      </c>
      <c r="C8833" s="1" t="s">
        <v>1287</v>
      </c>
      <c r="D8833" s="3" t="s">
        <v>589</v>
      </c>
      <c r="E8833" s="4">
        <v>46168.0</v>
      </c>
      <c r="F8833" s="5">
        <v>50.0</v>
      </c>
      <c r="G8833" s="5">
        <v>88.0</v>
      </c>
      <c r="H8833" s="5">
        <v>4326.0</v>
      </c>
      <c r="I8833" s="1" t="s">
        <v>127</v>
      </c>
      <c r="J8833" s="1" t="s">
        <v>221</v>
      </c>
      <c r="K8833" s="1" t="s">
        <v>111</v>
      </c>
      <c r="L8833" s="1" t="s">
        <v>5</v>
      </c>
      <c r="M8833" s="1" t="s">
        <v>6</v>
      </c>
      <c r="N8833" s="1" t="s">
        <v>1241</v>
      </c>
      <c r="O8833" s="6" t="s">
        <v>1241</v>
      </c>
    </row>
    <row r="8834">
      <c r="A8834" s="5">
        <v>2.2600474E7</v>
      </c>
      <c r="B8834" s="2">
        <v>46173.0</v>
      </c>
      <c r="C8834" s="1" t="s">
        <v>1287</v>
      </c>
      <c r="D8834" s="3" t="s">
        <v>140</v>
      </c>
      <c r="E8834" s="4">
        <v>46168.0</v>
      </c>
      <c r="F8834" s="5">
        <v>20.0</v>
      </c>
      <c r="G8834" s="5">
        <v>781.0</v>
      </c>
      <c r="H8834" s="5">
        <v>15309.0</v>
      </c>
      <c r="I8834" s="1" t="s">
        <v>127</v>
      </c>
      <c r="J8834" s="1" t="s">
        <v>221</v>
      </c>
      <c r="K8834" s="1" t="s">
        <v>111</v>
      </c>
      <c r="L8834" s="1" t="s">
        <v>5</v>
      </c>
      <c r="M8834" s="1" t="s">
        <v>6</v>
      </c>
      <c r="N8834" s="1" t="s">
        <v>1241</v>
      </c>
      <c r="O8834" s="6" t="s">
        <v>1241</v>
      </c>
    </row>
    <row r="8835">
      <c r="A8835" s="5">
        <v>2.2600474E7</v>
      </c>
      <c r="B8835" s="2">
        <v>46173.0</v>
      </c>
      <c r="C8835" s="1" t="s">
        <v>1287</v>
      </c>
      <c r="D8835" s="3" t="s">
        <v>133</v>
      </c>
      <c r="E8835" s="4">
        <v>46168.0</v>
      </c>
      <c r="F8835" s="5">
        <v>30.0</v>
      </c>
      <c r="G8835" s="5">
        <v>46.0</v>
      </c>
      <c r="H8835" s="5">
        <v>1348.0</v>
      </c>
      <c r="I8835" s="1" t="s">
        <v>125</v>
      </c>
      <c r="J8835" s="1" t="s">
        <v>221</v>
      </c>
      <c r="K8835" s="1" t="s">
        <v>111</v>
      </c>
      <c r="L8835" s="1" t="s">
        <v>5</v>
      </c>
      <c r="M8835" s="1" t="s">
        <v>6</v>
      </c>
      <c r="N8835" s="1" t="s">
        <v>1241</v>
      </c>
      <c r="O8835" s="6" t="s">
        <v>1241</v>
      </c>
    </row>
    <row r="8836">
      <c r="A8836" s="5">
        <v>2.2600474E7</v>
      </c>
      <c r="B8836" s="2">
        <v>46173.0</v>
      </c>
      <c r="C8836" s="1" t="s">
        <v>1287</v>
      </c>
      <c r="D8836" s="3" t="s">
        <v>204</v>
      </c>
      <c r="E8836" s="4">
        <v>46168.0</v>
      </c>
      <c r="F8836" s="5">
        <v>20.0</v>
      </c>
      <c r="G8836" s="5">
        <v>1145.0</v>
      </c>
      <c r="H8836" s="5">
        <v>22435.0</v>
      </c>
      <c r="I8836" s="1" t="s">
        <v>127</v>
      </c>
      <c r="J8836" s="1" t="s">
        <v>221</v>
      </c>
      <c r="K8836" s="1" t="s">
        <v>111</v>
      </c>
      <c r="L8836" s="1" t="s">
        <v>5</v>
      </c>
      <c r="M8836" s="1" t="s">
        <v>6</v>
      </c>
      <c r="N8836" s="1" t="s">
        <v>1241</v>
      </c>
      <c r="O8836" s="6" t="s">
        <v>1241</v>
      </c>
    </row>
    <row r="8837">
      <c r="A8837" s="5">
        <v>2.2600474E7</v>
      </c>
      <c r="B8837" s="2">
        <v>46173.0</v>
      </c>
      <c r="C8837" s="1" t="s">
        <v>1287</v>
      </c>
      <c r="D8837" s="3" t="s">
        <v>727</v>
      </c>
      <c r="E8837" s="4">
        <v>46168.0</v>
      </c>
      <c r="F8837" s="5">
        <v>100.0</v>
      </c>
      <c r="G8837" s="5">
        <v>25.0</v>
      </c>
      <c r="H8837" s="5">
        <v>2423.0</v>
      </c>
      <c r="I8837" s="1" t="s">
        <v>127</v>
      </c>
      <c r="J8837" s="1" t="s">
        <v>221</v>
      </c>
      <c r="K8837" s="1" t="s">
        <v>111</v>
      </c>
      <c r="L8837" s="1" t="s">
        <v>5</v>
      </c>
      <c r="M8837" s="1" t="s">
        <v>6</v>
      </c>
      <c r="N8837" s="1" t="s">
        <v>1241</v>
      </c>
      <c r="O8837" s="6" t="s">
        <v>1241</v>
      </c>
    </row>
    <row r="8838">
      <c r="A8838" s="5">
        <v>2.2600474E7</v>
      </c>
      <c r="B8838" s="2">
        <v>46173.0</v>
      </c>
      <c r="C8838" s="1" t="s">
        <v>1287</v>
      </c>
      <c r="D8838" s="3" t="s">
        <v>870</v>
      </c>
      <c r="E8838" s="4">
        <v>46168.0</v>
      </c>
      <c r="F8838" s="5">
        <v>50.0</v>
      </c>
      <c r="G8838" s="5">
        <v>45.0</v>
      </c>
      <c r="H8838" s="5">
        <v>2224.0</v>
      </c>
      <c r="I8838" s="1" t="s">
        <v>127</v>
      </c>
      <c r="J8838" s="1" t="s">
        <v>221</v>
      </c>
      <c r="K8838" s="1" t="s">
        <v>111</v>
      </c>
      <c r="L8838" s="1" t="s">
        <v>5</v>
      </c>
      <c r="M8838" s="1" t="s">
        <v>6</v>
      </c>
      <c r="N8838" s="1" t="s">
        <v>1241</v>
      </c>
      <c r="O8838" s="6" t="s">
        <v>1241</v>
      </c>
    </row>
    <row r="8839">
      <c r="A8839" s="5">
        <v>2.2600474E7</v>
      </c>
      <c r="B8839" s="2">
        <v>46173.0</v>
      </c>
      <c r="C8839" s="1" t="s">
        <v>1287</v>
      </c>
      <c r="D8839" s="3" t="s">
        <v>1298</v>
      </c>
      <c r="E8839" s="4">
        <v>46168.0</v>
      </c>
      <c r="F8839" s="5">
        <v>75.0</v>
      </c>
      <c r="G8839" s="5">
        <v>33.0</v>
      </c>
      <c r="H8839" s="5">
        <v>2411.0</v>
      </c>
      <c r="I8839" s="1" t="s">
        <v>127</v>
      </c>
      <c r="J8839" s="1" t="s">
        <v>221</v>
      </c>
      <c r="K8839" s="1" t="s">
        <v>111</v>
      </c>
      <c r="L8839" s="1" t="s">
        <v>5</v>
      </c>
      <c r="M8839" s="1" t="s">
        <v>6</v>
      </c>
      <c r="N8839" s="1" t="s">
        <v>1241</v>
      </c>
      <c r="O8839" s="6" t="s">
        <v>1241</v>
      </c>
    </row>
    <row r="8840">
      <c r="A8840" s="5">
        <v>2.2600474E7</v>
      </c>
      <c r="B8840" s="2">
        <v>46173.0</v>
      </c>
      <c r="C8840" s="1" t="s">
        <v>1287</v>
      </c>
      <c r="D8840" s="3" t="s">
        <v>916</v>
      </c>
      <c r="E8840" s="4">
        <v>46168.0</v>
      </c>
      <c r="F8840" s="5">
        <v>150.0</v>
      </c>
      <c r="G8840" s="5">
        <v>24.0</v>
      </c>
      <c r="H8840" s="5">
        <v>3507.0</v>
      </c>
      <c r="I8840" s="1" t="s">
        <v>127</v>
      </c>
      <c r="J8840" s="1" t="s">
        <v>221</v>
      </c>
      <c r="K8840" s="1" t="s">
        <v>111</v>
      </c>
      <c r="L8840" s="1" t="s">
        <v>5</v>
      </c>
      <c r="M8840" s="1" t="s">
        <v>6</v>
      </c>
      <c r="N8840" s="1" t="s">
        <v>1241</v>
      </c>
      <c r="O8840" s="6" t="s">
        <v>1241</v>
      </c>
    </row>
    <row r="8841">
      <c r="A8841" s="5">
        <v>2.2600474E7</v>
      </c>
      <c r="B8841" s="2">
        <v>46173.0</v>
      </c>
      <c r="C8841" s="1" t="s">
        <v>1287</v>
      </c>
      <c r="D8841" s="3" t="s">
        <v>1299</v>
      </c>
      <c r="E8841" s="4">
        <v>46168.0</v>
      </c>
      <c r="F8841" s="5">
        <v>75.0</v>
      </c>
      <c r="G8841" s="5">
        <v>34.0</v>
      </c>
      <c r="H8841" s="5">
        <v>2497.0</v>
      </c>
      <c r="I8841" s="1" t="s">
        <v>127</v>
      </c>
      <c r="J8841" s="1" t="s">
        <v>221</v>
      </c>
      <c r="K8841" s="1" t="s">
        <v>111</v>
      </c>
      <c r="L8841" s="1" t="s">
        <v>5</v>
      </c>
      <c r="M8841" s="1" t="s">
        <v>6</v>
      </c>
      <c r="N8841" s="1" t="s">
        <v>1241</v>
      </c>
      <c r="O8841" s="6" t="s">
        <v>1241</v>
      </c>
    </row>
    <row r="8842">
      <c r="A8842" s="5">
        <v>2.2600474E7</v>
      </c>
      <c r="B8842" s="2">
        <v>46173.0</v>
      </c>
      <c r="C8842" s="1" t="s">
        <v>1287</v>
      </c>
      <c r="D8842" s="3" t="s">
        <v>453</v>
      </c>
      <c r="E8842" s="4">
        <v>46168.0</v>
      </c>
      <c r="F8842" s="5">
        <v>20.0</v>
      </c>
      <c r="G8842" s="5">
        <v>500.0</v>
      </c>
      <c r="H8842" s="5">
        <v>9807.0</v>
      </c>
      <c r="I8842" s="1" t="s">
        <v>125</v>
      </c>
      <c r="J8842" s="1" t="s">
        <v>221</v>
      </c>
      <c r="K8842" s="1" t="s">
        <v>111</v>
      </c>
      <c r="L8842" s="1" t="s">
        <v>5</v>
      </c>
      <c r="M8842" s="1" t="s">
        <v>6</v>
      </c>
      <c r="N8842" s="1" t="s">
        <v>1241</v>
      </c>
      <c r="O8842" s="6" t="s">
        <v>1241</v>
      </c>
    </row>
    <row r="8843">
      <c r="A8843" s="5">
        <v>2.2600474E7</v>
      </c>
      <c r="B8843" s="2">
        <v>46173.0</v>
      </c>
      <c r="C8843" s="1" t="s">
        <v>1287</v>
      </c>
      <c r="D8843" s="3" t="s">
        <v>713</v>
      </c>
      <c r="E8843" s="4">
        <v>46168.0</v>
      </c>
      <c r="F8843" s="5">
        <v>64.0</v>
      </c>
      <c r="G8843" s="5">
        <v>36.0</v>
      </c>
      <c r="H8843" s="5">
        <v>2240.0</v>
      </c>
      <c r="I8843" s="1" t="s">
        <v>127</v>
      </c>
      <c r="J8843" s="1" t="s">
        <v>221</v>
      </c>
      <c r="K8843" s="1" t="s">
        <v>111</v>
      </c>
      <c r="L8843" s="1" t="s">
        <v>5</v>
      </c>
      <c r="M8843" s="1" t="s">
        <v>6</v>
      </c>
      <c r="N8843" s="1" t="s">
        <v>1241</v>
      </c>
      <c r="O8843" s="6" t="s">
        <v>1241</v>
      </c>
    </row>
    <row r="8844">
      <c r="A8844" s="5">
        <v>2.2600474E7</v>
      </c>
      <c r="B8844" s="2">
        <v>46173.0</v>
      </c>
      <c r="C8844" s="1" t="s">
        <v>1287</v>
      </c>
      <c r="D8844" s="3">
        <v>4761.0</v>
      </c>
      <c r="E8844" s="4">
        <v>46168.0</v>
      </c>
      <c r="F8844" s="5">
        <v>250.0</v>
      </c>
      <c r="G8844" s="5">
        <v>6.0</v>
      </c>
      <c r="H8844" s="5">
        <v>1444.0</v>
      </c>
      <c r="I8844" s="1" t="s">
        <v>125</v>
      </c>
      <c r="J8844" s="1" t="s">
        <v>221</v>
      </c>
      <c r="K8844" s="1" t="s">
        <v>111</v>
      </c>
      <c r="L8844" s="1" t="s">
        <v>5</v>
      </c>
      <c r="M8844" s="1" t="s">
        <v>6</v>
      </c>
      <c r="N8844" s="1" t="s">
        <v>1241</v>
      </c>
      <c r="O8844" s="6" t="s">
        <v>1241</v>
      </c>
    </row>
    <row r="8845">
      <c r="A8845" s="5">
        <v>2.2600474E7</v>
      </c>
      <c r="B8845" s="2">
        <v>46173.0</v>
      </c>
      <c r="C8845" s="1" t="s">
        <v>1287</v>
      </c>
      <c r="D8845" s="3" t="s">
        <v>209</v>
      </c>
      <c r="E8845" s="4">
        <v>46168.0</v>
      </c>
      <c r="F8845" s="5">
        <v>60.0</v>
      </c>
      <c r="G8845" s="5">
        <v>61.0</v>
      </c>
      <c r="H8845" s="5">
        <v>3601.0</v>
      </c>
      <c r="I8845" s="1" t="s">
        <v>127</v>
      </c>
      <c r="J8845" s="1" t="s">
        <v>221</v>
      </c>
      <c r="K8845" s="1" t="s">
        <v>111</v>
      </c>
      <c r="L8845" s="1" t="s">
        <v>5</v>
      </c>
      <c r="M8845" s="1" t="s">
        <v>6</v>
      </c>
      <c r="N8845" s="1" t="s">
        <v>1241</v>
      </c>
      <c r="O8845" s="6" t="s">
        <v>1241</v>
      </c>
    </row>
    <row r="8846">
      <c r="A8846" s="5">
        <v>2.2600474E7</v>
      </c>
      <c r="B8846" s="2">
        <v>46173.0</v>
      </c>
      <c r="C8846" s="1" t="s">
        <v>1287</v>
      </c>
      <c r="D8846" s="3" t="s">
        <v>208</v>
      </c>
      <c r="E8846" s="4">
        <v>46168.0</v>
      </c>
      <c r="F8846" s="5">
        <v>20.0</v>
      </c>
      <c r="G8846" s="5">
        <v>702.0</v>
      </c>
      <c r="H8846" s="5">
        <v>13769.0</v>
      </c>
      <c r="I8846" s="1" t="s">
        <v>125</v>
      </c>
      <c r="J8846" s="1" t="s">
        <v>221</v>
      </c>
      <c r="K8846" s="1" t="s">
        <v>111</v>
      </c>
      <c r="L8846" s="1" t="s">
        <v>5</v>
      </c>
      <c r="M8846" s="1" t="s">
        <v>6</v>
      </c>
      <c r="N8846" s="1" t="s">
        <v>1241</v>
      </c>
      <c r="O8846" s="6" t="s">
        <v>1241</v>
      </c>
    </row>
    <row r="8847">
      <c r="A8847" s="5">
        <v>2.2600474E7</v>
      </c>
      <c r="B8847" s="2">
        <v>46173.0</v>
      </c>
      <c r="C8847" s="1" t="s">
        <v>1287</v>
      </c>
      <c r="D8847" s="3" t="s">
        <v>459</v>
      </c>
      <c r="E8847" s="4">
        <v>46168.0</v>
      </c>
      <c r="F8847" s="5">
        <v>20.0</v>
      </c>
      <c r="G8847" s="5">
        <v>289.0</v>
      </c>
      <c r="H8847" s="5">
        <v>5673.0</v>
      </c>
      <c r="I8847" s="1" t="s">
        <v>127</v>
      </c>
      <c r="J8847" s="1" t="s">
        <v>221</v>
      </c>
      <c r="K8847" s="1" t="s">
        <v>111</v>
      </c>
      <c r="L8847" s="1" t="s">
        <v>5</v>
      </c>
      <c r="M8847" s="1" t="s">
        <v>6</v>
      </c>
      <c r="N8847" s="1" t="s">
        <v>1241</v>
      </c>
      <c r="O8847" s="6" t="s">
        <v>1241</v>
      </c>
    </row>
    <row r="8848">
      <c r="A8848" s="5">
        <v>2.2600474E7</v>
      </c>
      <c r="B8848" s="2">
        <v>46173.0</v>
      </c>
      <c r="C8848" s="1" t="s">
        <v>1287</v>
      </c>
      <c r="D8848" s="3" t="s">
        <v>1257</v>
      </c>
      <c r="E8848" s="4">
        <v>46168.0</v>
      </c>
      <c r="F8848" s="5">
        <v>32.0</v>
      </c>
      <c r="G8848" s="5">
        <v>74.0</v>
      </c>
      <c r="H8848" s="5">
        <v>2331.0</v>
      </c>
      <c r="I8848" s="1" t="s">
        <v>127</v>
      </c>
      <c r="J8848" s="1" t="s">
        <v>221</v>
      </c>
      <c r="K8848" s="1" t="s">
        <v>111</v>
      </c>
      <c r="L8848" s="1" t="s">
        <v>5</v>
      </c>
      <c r="M8848" s="1" t="s">
        <v>6</v>
      </c>
      <c r="N8848" s="1" t="s">
        <v>1241</v>
      </c>
      <c r="O8848" s="6" t="s">
        <v>1241</v>
      </c>
    </row>
    <row r="8849">
      <c r="A8849" s="5">
        <v>2.2600474E7</v>
      </c>
      <c r="B8849" s="2">
        <v>46173.0</v>
      </c>
      <c r="C8849" s="1" t="s">
        <v>1287</v>
      </c>
      <c r="D8849" s="3">
        <v>5961.0</v>
      </c>
      <c r="E8849" s="4">
        <v>46168.0</v>
      </c>
      <c r="F8849" s="5">
        <v>156.0</v>
      </c>
      <c r="G8849" s="5">
        <v>11.0</v>
      </c>
      <c r="H8849" s="5">
        <v>1745.0</v>
      </c>
      <c r="I8849" s="1" t="s">
        <v>125</v>
      </c>
      <c r="J8849" s="1" t="s">
        <v>221</v>
      </c>
      <c r="K8849" s="1" t="s">
        <v>111</v>
      </c>
      <c r="L8849" s="1" t="s">
        <v>5</v>
      </c>
      <c r="M8849" s="1" t="s">
        <v>6</v>
      </c>
      <c r="N8849" s="1" t="s">
        <v>1241</v>
      </c>
      <c r="O8849" s="6" t="s">
        <v>1241</v>
      </c>
    </row>
    <row r="8850">
      <c r="A8850" s="5">
        <v>2.2600476E7</v>
      </c>
      <c r="B8850" s="2">
        <v>46173.0</v>
      </c>
      <c r="C8850" s="1" t="s">
        <v>266</v>
      </c>
      <c r="D8850" s="3" t="s">
        <v>187</v>
      </c>
      <c r="E8850" s="4">
        <v>46168.0</v>
      </c>
      <c r="F8850" s="5">
        <v>825.0</v>
      </c>
      <c r="G8850" s="5">
        <v>130.0</v>
      </c>
      <c r="H8850" s="5">
        <v>107278.2</v>
      </c>
      <c r="I8850" s="1" t="s">
        <v>75</v>
      </c>
      <c r="J8850" s="1" t="s">
        <v>267</v>
      </c>
      <c r="K8850" s="1" t="s">
        <v>13</v>
      </c>
      <c r="L8850" s="1" t="s">
        <v>5</v>
      </c>
      <c r="M8850" s="1" t="s">
        <v>6</v>
      </c>
      <c r="N8850" s="1" t="s">
        <v>1241</v>
      </c>
      <c r="O8850" s="6" t="s">
        <v>1241</v>
      </c>
    </row>
    <row r="8851">
      <c r="A8851" s="5">
        <v>2.2600476E7</v>
      </c>
      <c r="B8851" s="2">
        <v>46173.0</v>
      </c>
      <c r="C8851" s="1" t="s">
        <v>266</v>
      </c>
      <c r="D8851" s="3" t="s">
        <v>470</v>
      </c>
      <c r="E8851" s="4">
        <v>46168.0</v>
      </c>
      <c r="F8851" s="5">
        <v>150.0</v>
      </c>
      <c r="G8851" s="5">
        <v>20.0</v>
      </c>
      <c r="H8851" s="5">
        <v>2958.0</v>
      </c>
      <c r="I8851" s="1" t="s">
        <v>75</v>
      </c>
      <c r="J8851" s="1" t="s">
        <v>267</v>
      </c>
      <c r="K8851" s="1" t="s">
        <v>13</v>
      </c>
      <c r="L8851" s="1" t="s">
        <v>5</v>
      </c>
      <c r="M8851" s="1" t="s">
        <v>6</v>
      </c>
      <c r="N8851" s="1" t="s">
        <v>1241</v>
      </c>
      <c r="O8851" s="6" t="s">
        <v>1241</v>
      </c>
    </row>
    <row r="8852">
      <c r="A8852" s="5">
        <v>2.2600476E7</v>
      </c>
      <c r="B8852" s="2">
        <v>46173.0</v>
      </c>
      <c r="C8852" s="1" t="s">
        <v>266</v>
      </c>
      <c r="D8852" s="3" t="s">
        <v>416</v>
      </c>
      <c r="E8852" s="4">
        <v>46168.0</v>
      </c>
      <c r="F8852" s="5">
        <v>150.0</v>
      </c>
      <c r="G8852" s="5">
        <v>7.0</v>
      </c>
      <c r="H8852" s="5">
        <v>1052.0</v>
      </c>
      <c r="I8852" s="1" t="s">
        <v>71</v>
      </c>
      <c r="J8852" s="1" t="s">
        <v>267</v>
      </c>
      <c r="K8852" s="1" t="s">
        <v>13</v>
      </c>
      <c r="L8852" s="1" t="s">
        <v>5</v>
      </c>
      <c r="M8852" s="1" t="s">
        <v>6</v>
      </c>
      <c r="N8852" s="1" t="s">
        <v>1241</v>
      </c>
      <c r="O8852" s="6" t="s">
        <v>1241</v>
      </c>
    </row>
    <row r="8853">
      <c r="A8853" s="5">
        <v>2.2600476E7</v>
      </c>
      <c r="B8853" s="2">
        <v>46173.0</v>
      </c>
      <c r="C8853" s="1" t="s">
        <v>266</v>
      </c>
      <c r="D8853" s="3" t="s">
        <v>370</v>
      </c>
      <c r="E8853" s="4">
        <v>46168.0</v>
      </c>
      <c r="F8853" s="5">
        <v>10.0</v>
      </c>
      <c r="G8853" s="5">
        <v>1326.0</v>
      </c>
      <c r="H8853" s="5">
        <v>13268.0</v>
      </c>
      <c r="I8853" s="1" t="s">
        <v>127</v>
      </c>
      <c r="J8853" s="1" t="s">
        <v>267</v>
      </c>
      <c r="K8853" s="1" t="s">
        <v>13</v>
      </c>
      <c r="L8853" s="1" t="s">
        <v>5</v>
      </c>
      <c r="M8853" s="1" t="s">
        <v>6</v>
      </c>
      <c r="N8853" s="1" t="s">
        <v>1241</v>
      </c>
      <c r="O8853" s="6" t="s">
        <v>1241</v>
      </c>
    </row>
    <row r="8854">
      <c r="A8854" s="5">
        <v>2.2600476E7</v>
      </c>
      <c r="B8854" s="2">
        <v>46173.0</v>
      </c>
      <c r="C8854" s="1" t="s">
        <v>266</v>
      </c>
      <c r="D8854" s="3" t="s">
        <v>200</v>
      </c>
      <c r="E8854" s="4">
        <v>46168.0</v>
      </c>
      <c r="F8854" s="5">
        <v>200.0</v>
      </c>
      <c r="G8854" s="5">
        <v>16.0</v>
      </c>
      <c r="H8854" s="5">
        <v>3127.0</v>
      </c>
      <c r="I8854" s="1" t="s">
        <v>71</v>
      </c>
      <c r="J8854" s="1" t="s">
        <v>267</v>
      </c>
      <c r="K8854" s="1" t="s">
        <v>13</v>
      </c>
      <c r="L8854" s="1" t="s">
        <v>5</v>
      </c>
      <c r="M8854" s="1" t="s">
        <v>6</v>
      </c>
      <c r="N8854" s="1" t="s">
        <v>1241</v>
      </c>
      <c r="O8854" s="6" t="s">
        <v>1241</v>
      </c>
    </row>
    <row r="8855">
      <c r="A8855" s="5">
        <v>2.2600476E7</v>
      </c>
      <c r="B8855" s="2">
        <v>46173.0</v>
      </c>
      <c r="C8855" s="1" t="s">
        <v>266</v>
      </c>
      <c r="D8855" s="3" t="s">
        <v>140</v>
      </c>
      <c r="E8855" s="4">
        <v>46168.0</v>
      </c>
      <c r="F8855" s="5">
        <v>50.0</v>
      </c>
      <c r="G8855" s="5">
        <v>781.0</v>
      </c>
      <c r="H8855" s="5">
        <v>39054.0</v>
      </c>
      <c r="I8855" s="1" t="s">
        <v>127</v>
      </c>
      <c r="J8855" s="1" t="s">
        <v>267</v>
      </c>
      <c r="K8855" s="1" t="s">
        <v>13</v>
      </c>
      <c r="L8855" s="1" t="s">
        <v>5</v>
      </c>
      <c r="M8855" s="1" t="s">
        <v>6</v>
      </c>
      <c r="N8855" s="1" t="s">
        <v>1241</v>
      </c>
      <c r="O8855" s="6" t="s">
        <v>1241</v>
      </c>
    </row>
    <row r="8856">
      <c r="A8856" s="5">
        <v>2.2600476E7</v>
      </c>
      <c r="B8856" s="2">
        <v>46173.0</v>
      </c>
      <c r="C8856" s="1" t="s">
        <v>266</v>
      </c>
      <c r="D8856" s="3" t="s">
        <v>136</v>
      </c>
      <c r="E8856" s="4">
        <v>46168.0</v>
      </c>
      <c r="F8856" s="5">
        <v>120.0</v>
      </c>
      <c r="G8856" s="5">
        <v>40.0</v>
      </c>
      <c r="H8856" s="5">
        <v>4794.0</v>
      </c>
      <c r="I8856" s="1" t="s">
        <v>75</v>
      </c>
      <c r="J8856" s="1" t="s">
        <v>267</v>
      </c>
      <c r="K8856" s="1" t="s">
        <v>13</v>
      </c>
      <c r="L8856" s="1" t="s">
        <v>5</v>
      </c>
      <c r="M8856" s="1" t="s">
        <v>6</v>
      </c>
      <c r="N8856" s="1" t="s">
        <v>1241</v>
      </c>
      <c r="O8856" s="6" t="s">
        <v>1241</v>
      </c>
    </row>
    <row r="8857">
      <c r="A8857" s="5">
        <v>2.2600476E7</v>
      </c>
      <c r="B8857" s="2">
        <v>46173.0</v>
      </c>
      <c r="C8857" s="1" t="s">
        <v>266</v>
      </c>
      <c r="D8857" s="3" t="s">
        <v>158</v>
      </c>
      <c r="E8857" s="4">
        <v>46168.0</v>
      </c>
      <c r="F8857" s="5">
        <v>900.0</v>
      </c>
      <c r="G8857" s="5">
        <v>205.0</v>
      </c>
      <c r="H8857" s="5">
        <v>184503.45</v>
      </c>
      <c r="I8857" s="1" t="s">
        <v>75</v>
      </c>
      <c r="J8857" s="1" t="s">
        <v>267</v>
      </c>
      <c r="K8857" s="1" t="s">
        <v>13</v>
      </c>
      <c r="L8857" s="1" t="s">
        <v>5</v>
      </c>
      <c r="M8857" s="1" t="s">
        <v>6</v>
      </c>
      <c r="N8857" s="1" t="s">
        <v>1241</v>
      </c>
      <c r="O8857" s="6" t="s">
        <v>1241</v>
      </c>
    </row>
    <row r="8858">
      <c r="A8858" s="5">
        <v>2.2600476E7</v>
      </c>
      <c r="B8858" s="2">
        <v>46173.0</v>
      </c>
      <c r="C8858" s="1" t="s">
        <v>266</v>
      </c>
      <c r="D8858" s="3" t="s">
        <v>298</v>
      </c>
      <c r="E8858" s="4">
        <v>46168.0</v>
      </c>
      <c r="F8858" s="5">
        <v>220.0</v>
      </c>
      <c r="G8858" s="5">
        <v>119.0</v>
      </c>
      <c r="H8858" s="5">
        <v>26241.0</v>
      </c>
      <c r="I8858" s="1" t="s">
        <v>75</v>
      </c>
      <c r="J8858" s="1" t="s">
        <v>267</v>
      </c>
      <c r="K8858" s="1" t="s">
        <v>13</v>
      </c>
      <c r="L8858" s="1" t="s">
        <v>5</v>
      </c>
      <c r="M8858" s="1" t="s">
        <v>6</v>
      </c>
      <c r="N8858" s="1" t="s">
        <v>1241</v>
      </c>
      <c r="O8858" s="6" t="s">
        <v>1241</v>
      </c>
    </row>
    <row r="8859">
      <c r="A8859" s="5">
        <v>2.2600476E7</v>
      </c>
      <c r="B8859" s="2">
        <v>46173.0</v>
      </c>
      <c r="C8859" s="1" t="s">
        <v>266</v>
      </c>
      <c r="D8859" s="3" t="s">
        <v>294</v>
      </c>
      <c r="E8859" s="4">
        <v>46168.0</v>
      </c>
      <c r="F8859" s="5">
        <v>200.0</v>
      </c>
      <c r="G8859" s="5">
        <v>321.0</v>
      </c>
      <c r="H8859" s="5">
        <v>64243.0</v>
      </c>
      <c r="I8859" s="1" t="s">
        <v>75</v>
      </c>
      <c r="J8859" s="1" t="s">
        <v>267</v>
      </c>
      <c r="K8859" s="1" t="s">
        <v>13</v>
      </c>
      <c r="L8859" s="1" t="s">
        <v>5</v>
      </c>
      <c r="M8859" s="1" t="s">
        <v>6</v>
      </c>
      <c r="N8859" s="1" t="s">
        <v>1241</v>
      </c>
      <c r="O8859" s="6" t="s">
        <v>1241</v>
      </c>
    </row>
    <row r="8860">
      <c r="A8860" s="5">
        <v>2.2600476E7</v>
      </c>
      <c r="B8860" s="2">
        <v>46173.0</v>
      </c>
      <c r="C8860" s="1" t="s">
        <v>266</v>
      </c>
      <c r="D8860" s="3" t="s">
        <v>497</v>
      </c>
      <c r="E8860" s="4">
        <v>46168.0</v>
      </c>
      <c r="F8860" s="5">
        <v>160.0</v>
      </c>
      <c r="G8860" s="5">
        <v>20.0</v>
      </c>
      <c r="H8860" s="5">
        <v>3245.0</v>
      </c>
      <c r="I8860" s="1" t="s">
        <v>71</v>
      </c>
      <c r="J8860" s="1" t="s">
        <v>267</v>
      </c>
      <c r="K8860" s="1" t="s">
        <v>13</v>
      </c>
      <c r="L8860" s="1" t="s">
        <v>5</v>
      </c>
      <c r="M8860" s="1" t="s">
        <v>6</v>
      </c>
      <c r="N8860" s="1" t="s">
        <v>1241</v>
      </c>
      <c r="O8860" s="6" t="s">
        <v>1241</v>
      </c>
    </row>
    <row r="8861">
      <c r="A8861" s="5">
        <v>2.2600476E7</v>
      </c>
      <c r="B8861" s="2">
        <v>46173.0</v>
      </c>
      <c r="C8861" s="1" t="s">
        <v>266</v>
      </c>
      <c r="D8861" s="3">
        <v>5171.0</v>
      </c>
      <c r="E8861" s="4">
        <v>46168.0</v>
      </c>
      <c r="F8861" s="5">
        <v>100.0</v>
      </c>
      <c r="G8861" s="5">
        <v>128.0</v>
      </c>
      <c r="H8861" s="5">
        <v>12779.0</v>
      </c>
      <c r="I8861" s="1" t="s">
        <v>125</v>
      </c>
      <c r="J8861" s="1" t="s">
        <v>267</v>
      </c>
      <c r="K8861" s="1" t="s">
        <v>13</v>
      </c>
      <c r="L8861" s="1" t="s">
        <v>5</v>
      </c>
      <c r="M8861" s="1" t="s">
        <v>6</v>
      </c>
      <c r="N8861" s="1" t="s">
        <v>1241</v>
      </c>
      <c r="O8861" s="6" t="s">
        <v>1241</v>
      </c>
    </row>
    <row r="8862">
      <c r="A8862" s="5">
        <v>2.2600476E7</v>
      </c>
      <c r="B8862" s="2">
        <v>46173.0</v>
      </c>
      <c r="C8862" s="1" t="s">
        <v>266</v>
      </c>
      <c r="D8862" s="3" t="s">
        <v>78</v>
      </c>
      <c r="E8862" s="4">
        <v>46168.0</v>
      </c>
      <c r="F8862" s="5">
        <v>3200.0</v>
      </c>
      <c r="G8862" s="5">
        <v>7.0</v>
      </c>
      <c r="H8862" s="5">
        <v>23139.0</v>
      </c>
      <c r="I8862" s="1" t="s">
        <v>75</v>
      </c>
      <c r="J8862" s="1" t="s">
        <v>267</v>
      </c>
      <c r="K8862" s="1" t="s">
        <v>13</v>
      </c>
      <c r="L8862" s="1" t="s">
        <v>5</v>
      </c>
      <c r="M8862" s="1" t="s">
        <v>6</v>
      </c>
      <c r="N8862" s="1" t="s">
        <v>1241</v>
      </c>
      <c r="O8862" s="6" t="s">
        <v>1241</v>
      </c>
    </row>
    <row r="8863">
      <c r="A8863" s="5">
        <v>2.2600476E7</v>
      </c>
      <c r="B8863" s="2">
        <v>46173.0</v>
      </c>
      <c r="C8863" s="1" t="s">
        <v>266</v>
      </c>
      <c r="D8863" s="3" t="s">
        <v>289</v>
      </c>
      <c r="E8863" s="4">
        <v>46168.0</v>
      </c>
      <c r="F8863" s="5">
        <v>104.0</v>
      </c>
      <c r="G8863" s="5">
        <v>207.0</v>
      </c>
      <c r="H8863" s="5">
        <v>21482.0</v>
      </c>
      <c r="I8863" s="1" t="s">
        <v>75</v>
      </c>
      <c r="J8863" s="1" t="s">
        <v>267</v>
      </c>
      <c r="K8863" s="1" t="s">
        <v>13</v>
      </c>
      <c r="L8863" s="1" t="s">
        <v>5</v>
      </c>
      <c r="M8863" s="1" t="s">
        <v>6</v>
      </c>
      <c r="N8863" s="1" t="s">
        <v>1241</v>
      </c>
      <c r="O8863" s="6" t="s">
        <v>1241</v>
      </c>
    </row>
    <row r="8864">
      <c r="A8864" s="5">
        <v>2.2600476E7</v>
      </c>
      <c r="B8864" s="2">
        <v>46173.0</v>
      </c>
      <c r="C8864" s="1" t="s">
        <v>266</v>
      </c>
      <c r="D8864" s="3" t="s">
        <v>133</v>
      </c>
      <c r="E8864" s="4">
        <v>46168.0</v>
      </c>
      <c r="F8864" s="5">
        <v>300.0</v>
      </c>
      <c r="G8864" s="5">
        <v>46.0</v>
      </c>
      <c r="H8864" s="5">
        <v>13746.0</v>
      </c>
      <c r="I8864" s="1" t="s">
        <v>125</v>
      </c>
      <c r="J8864" s="1" t="s">
        <v>267</v>
      </c>
      <c r="K8864" s="1" t="s">
        <v>13</v>
      </c>
      <c r="L8864" s="1" t="s">
        <v>5</v>
      </c>
      <c r="M8864" s="1" t="s">
        <v>6</v>
      </c>
      <c r="N8864" s="1" t="s">
        <v>1241</v>
      </c>
      <c r="O8864" s="6" t="s">
        <v>1241</v>
      </c>
    </row>
    <row r="8865">
      <c r="A8865" s="5">
        <v>2.2600476E7</v>
      </c>
      <c r="B8865" s="2">
        <v>46173.0</v>
      </c>
      <c r="C8865" s="1" t="s">
        <v>266</v>
      </c>
      <c r="D8865" s="3" t="s">
        <v>500</v>
      </c>
      <c r="E8865" s="4">
        <v>46168.0</v>
      </c>
      <c r="F8865" s="5">
        <v>250.0</v>
      </c>
      <c r="G8865" s="5">
        <v>18.0</v>
      </c>
      <c r="H8865" s="5">
        <v>4408.0</v>
      </c>
      <c r="I8865" s="1" t="s">
        <v>71</v>
      </c>
      <c r="J8865" s="1" t="s">
        <v>267</v>
      </c>
      <c r="K8865" s="1" t="s">
        <v>13</v>
      </c>
      <c r="L8865" s="1" t="s">
        <v>5</v>
      </c>
      <c r="M8865" s="1" t="s">
        <v>6</v>
      </c>
      <c r="N8865" s="1" t="s">
        <v>1241</v>
      </c>
      <c r="O8865" s="6" t="s">
        <v>1241</v>
      </c>
    </row>
    <row r="8866">
      <c r="A8866" s="5">
        <v>2.2600476E7</v>
      </c>
      <c r="B8866" s="2">
        <v>46173.0</v>
      </c>
      <c r="C8866" s="1" t="s">
        <v>266</v>
      </c>
      <c r="D8866" s="3" t="s">
        <v>367</v>
      </c>
      <c r="E8866" s="4">
        <v>46168.0</v>
      </c>
      <c r="F8866" s="5">
        <v>250.0</v>
      </c>
      <c r="G8866" s="5">
        <v>82.0</v>
      </c>
      <c r="H8866" s="5">
        <v>20553.0</v>
      </c>
      <c r="I8866" s="1" t="s">
        <v>127</v>
      </c>
      <c r="J8866" s="1" t="s">
        <v>267</v>
      </c>
      <c r="K8866" s="1" t="s">
        <v>13</v>
      </c>
      <c r="L8866" s="1" t="s">
        <v>5</v>
      </c>
      <c r="M8866" s="1" t="s">
        <v>6</v>
      </c>
      <c r="N8866" s="1" t="s">
        <v>1241</v>
      </c>
      <c r="O8866" s="6" t="s">
        <v>1241</v>
      </c>
    </row>
    <row r="8867">
      <c r="A8867" s="5">
        <v>2.2600476E7</v>
      </c>
      <c r="B8867" s="2">
        <v>46173.0</v>
      </c>
      <c r="C8867" s="1" t="s">
        <v>266</v>
      </c>
      <c r="D8867" s="3" t="s">
        <v>406</v>
      </c>
      <c r="E8867" s="4">
        <v>46168.0</v>
      </c>
      <c r="F8867" s="5">
        <v>20.0</v>
      </c>
      <c r="G8867" s="5">
        <v>125.0</v>
      </c>
      <c r="H8867" s="5">
        <v>2505.0</v>
      </c>
      <c r="I8867" s="1" t="s">
        <v>75</v>
      </c>
      <c r="J8867" s="1" t="s">
        <v>267</v>
      </c>
      <c r="K8867" s="1" t="s">
        <v>13</v>
      </c>
      <c r="L8867" s="1" t="s">
        <v>5</v>
      </c>
      <c r="M8867" s="1" t="s">
        <v>6</v>
      </c>
      <c r="N8867" s="1" t="s">
        <v>1241</v>
      </c>
      <c r="O8867" s="6" t="s">
        <v>1241</v>
      </c>
    </row>
    <row r="8868">
      <c r="A8868" s="5">
        <v>2.2600476E7</v>
      </c>
      <c r="B8868" s="2">
        <v>46173.0</v>
      </c>
      <c r="C8868" s="1" t="s">
        <v>266</v>
      </c>
      <c r="D8868" s="3" t="s">
        <v>85</v>
      </c>
      <c r="E8868" s="4">
        <v>46168.0</v>
      </c>
      <c r="F8868" s="5">
        <v>1200.0</v>
      </c>
      <c r="G8868" s="5">
        <v>14.0</v>
      </c>
      <c r="H8868" s="5">
        <v>17367.0</v>
      </c>
      <c r="I8868" s="1" t="s">
        <v>75</v>
      </c>
      <c r="J8868" s="1" t="s">
        <v>267</v>
      </c>
      <c r="K8868" s="1" t="s">
        <v>13</v>
      </c>
      <c r="L8868" s="1" t="s">
        <v>5</v>
      </c>
      <c r="M8868" s="1" t="s">
        <v>6</v>
      </c>
      <c r="N8868" s="1" t="s">
        <v>1241</v>
      </c>
      <c r="O8868" s="6" t="s">
        <v>1241</v>
      </c>
    </row>
    <row r="8869">
      <c r="A8869" s="5">
        <v>2.2600476E7</v>
      </c>
      <c r="B8869" s="2">
        <v>46173.0</v>
      </c>
      <c r="C8869" s="1" t="s">
        <v>266</v>
      </c>
      <c r="D8869" s="3" t="s">
        <v>208</v>
      </c>
      <c r="E8869" s="4">
        <v>46168.0</v>
      </c>
      <c r="F8869" s="5">
        <v>50.0</v>
      </c>
      <c r="G8869" s="5">
        <v>702.0</v>
      </c>
      <c r="H8869" s="5">
        <v>35127.0</v>
      </c>
      <c r="I8869" s="1" t="s">
        <v>125</v>
      </c>
      <c r="J8869" s="1" t="s">
        <v>267</v>
      </c>
      <c r="K8869" s="1" t="s">
        <v>13</v>
      </c>
      <c r="L8869" s="1" t="s">
        <v>5</v>
      </c>
      <c r="M8869" s="1" t="s">
        <v>6</v>
      </c>
      <c r="N8869" s="1" t="s">
        <v>1241</v>
      </c>
      <c r="O8869" s="6" t="s">
        <v>1241</v>
      </c>
    </row>
    <row r="8870">
      <c r="A8870" s="5">
        <v>2.2600476E7</v>
      </c>
      <c r="B8870" s="2">
        <v>46173.0</v>
      </c>
      <c r="C8870" s="1" t="s">
        <v>266</v>
      </c>
      <c r="D8870" s="3" t="s">
        <v>373</v>
      </c>
      <c r="E8870" s="4">
        <v>46168.0</v>
      </c>
      <c r="F8870" s="5">
        <v>16.0</v>
      </c>
      <c r="G8870" s="5">
        <v>228.0</v>
      </c>
      <c r="H8870" s="5">
        <v>3651.0</v>
      </c>
      <c r="I8870" s="1" t="s">
        <v>127</v>
      </c>
      <c r="J8870" s="1" t="s">
        <v>267</v>
      </c>
      <c r="K8870" s="1" t="s">
        <v>13</v>
      </c>
      <c r="L8870" s="1" t="s">
        <v>5</v>
      </c>
      <c r="M8870" s="1" t="s">
        <v>6</v>
      </c>
      <c r="N8870" s="1" t="s">
        <v>1241</v>
      </c>
      <c r="O8870" s="6" t="s">
        <v>1241</v>
      </c>
    </row>
    <row r="8871">
      <c r="A8871" s="5">
        <v>2.2600476E7</v>
      </c>
      <c r="B8871" s="2">
        <v>46173.0</v>
      </c>
      <c r="C8871" s="1" t="s">
        <v>266</v>
      </c>
      <c r="D8871" s="3" t="s">
        <v>277</v>
      </c>
      <c r="E8871" s="4">
        <v>46168.0</v>
      </c>
      <c r="F8871" s="5">
        <v>200.0</v>
      </c>
      <c r="G8871" s="5">
        <v>41.0</v>
      </c>
      <c r="H8871" s="5">
        <v>8293.0</v>
      </c>
      <c r="I8871" s="1" t="s">
        <v>75</v>
      </c>
      <c r="J8871" s="1" t="s">
        <v>267</v>
      </c>
      <c r="K8871" s="1" t="s">
        <v>13</v>
      </c>
      <c r="L8871" s="1" t="s">
        <v>5</v>
      </c>
      <c r="M8871" s="1" t="s">
        <v>6</v>
      </c>
      <c r="N8871" s="1" t="s">
        <v>1241</v>
      </c>
      <c r="O8871" s="6" t="s">
        <v>1241</v>
      </c>
    </row>
    <row r="8872">
      <c r="A8872" s="5">
        <v>2.2600476E7</v>
      </c>
      <c r="B8872" s="2">
        <v>46173.0</v>
      </c>
      <c r="C8872" s="1" t="s">
        <v>266</v>
      </c>
      <c r="D8872" s="3" t="s">
        <v>214</v>
      </c>
      <c r="E8872" s="4">
        <v>46168.0</v>
      </c>
      <c r="F8872" s="5">
        <v>80.0</v>
      </c>
      <c r="G8872" s="5">
        <v>1002.0</v>
      </c>
      <c r="H8872" s="5">
        <v>80170.0</v>
      </c>
      <c r="I8872" s="1" t="s">
        <v>125</v>
      </c>
      <c r="J8872" s="1" t="s">
        <v>267</v>
      </c>
      <c r="K8872" s="1" t="s">
        <v>13</v>
      </c>
      <c r="L8872" s="1" t="s">
        <v>5</v>
      </c>
      <c r="M8872" s="1" t="s">
        <v>6</v>
      </c>
      <c r="N8872" s="1" t="s">
        <v>1241</v>
      </c>
      <c r="O8872" s="6" t="s">
        <v>1241</v>
      </c>
    </row>
    <row r="8873">
      <c r="A8873" s="5">
        <v>2.2600476E7</v>
      </c>
      <c r="B8873" s="2">
        <v>46173.0</v>
      </c>
      <c r="C8873" s="1" t="s">
        <v>266</v>
      </c>
      <c r="D8873" s="3" t="s">
        <v>137</v>
      </c>
      <c r="E8873" s="4">
        <v>46168.0</v>
      </c>
      <c r="F8873" s="5">
        <v>600.0</v>
      </c>
      <c r="G8873" s="5">
        <v>33.0</v>
      </c>
      <c r="H8873" s="5">
        <v>19611.0</v>
      </c>
      <c r="I8873" s="1" t="s">
        <v>75</v>
      </c>
      <c r="J8873" s="1" t="s">
        <v>267</v>
      </c>
      <c r="K8873" s="1" t="s">
        <v>13</v>
      </c>
      <c r="L8873" s="1" t="s">
        <v>5</v>
      </c>
      <c r="M8873" s="1" t="s">
        <v>6</v>
      </c>
      <c r="N8873" s="1" t="s">
        <v>1241</v>
      </c>
      <c r="O8873" s="6" t="s">
        <v>1241</v>
      </c>
    </row>
    <row r="8874">
      <c r="A8874" s="5">
        <v>2.2600476E7</v>
      </c>
      <c r="B8874" s="2">
        <v>46173.0</v>
      </c>
      <c r="C8874" s="1" t="s">
        <v>266</v>
      </c>
      <c r="D8874" s="3" t="s">
        <v>213</v>
      </c>
      <c r="E8874" s="4">
        <v>46168.0</v>
      </c>
      <c r="F8874" s="5">
        <v>60.0</v>
      </c>
      <c r="G8874" s="5">
        <v>798.0</v>
      </c>
      <c r="H8874" s="5">
        <v>47911.0</v>
      </c>
      <c r="I8874" s="1" t="s">
        <v>127</v>
      </c>
      <c r="J8874" s="1" t="s">
        <v>267</v>
      </c>
      <c r="K8874" s="1" t="s">
        <v>13</v>
      </c>
      <c r="L8874" s="1" t="s">
        <v>5</v>
      </c>
      <c r="M8874" s="1" t="s">
        <v>6</v>
      </c>
      <c r="N8874" s="1" t="s">
        <v>1241</v>
      </c>
      <c r="O8874" s="6" t="s">
        <v>1241</v>
      </c>
    </row>
    <row r="8875">
      <c r="A8875" s="5">
        <v>2.2600476E7</v>
      </c>
      <c r="B8875" s="2">
        <v>46173.0</v>
      </c>
      <c r="C8875" s="1" t="s">
        <v>266</v>
      </c>
      <c r="D8875" s="3" t="s">
        <v>283</v>
      </c>
      <c r="E8875" s="4">
        <v>46168.0</v>
      </c>
      <c r="F8875" s="5">
        <v>200.0</v>
      </c>
      <c r="G8875" s="5">
        <v>34.0</v>
      </c>
      <c r="H8875" s="5">
        <v>6751.0</v>
      </c>
      <c r="I8875" s="1" t="s">
        <v>75</v>
      </c>
      <c r="J8875" s="1" t="s">
        <v>267</v>
      </c>
      <c r="K8875" s="1" t="s">
        <v>13</v>
      </c>
      <c r="L8875" s="1" t="s">
        <v>5</v>
      </c>
      <c r="M8875" s="1" t="s">
        <v>6</v>
      </c>
      <c r="N8875" s="1" t="s">
        <v>1241</v>
      </c>
      <c r="O8875" s="6" t="s">
        <v>1241</v>
      </c>
    </row>
    <row r="8876">
      <c r="A8876" s="5">
        <v>2.2600476E7</v>
      </c>
      <c r="B8876" s="2">
        <v>46173.0</v>
      </c>
      <c r="C8876" s="1" t="s">
        <v>266</v>
      </c>
      <c r="D8876" s="3" t="s">
        <v>74</v>
      </c>
      <c r="E8876" s="4">
        <v>46168.0</v>
      </c>
      <c r="F8876" s="5">
        <v>200.0</v>
      </c>
      <c r="G8876" s="5">
        <v>42.0</v>
      </c>
      <c r="H8876" s="5">
        <v>8437.0</v>
      </c>
      <c r="I8876" s="1" t="s">
        <v>75</v>
      </c>
      <c r="J8876" s="1" t="s">
        <v>267</v>
      </c>
      <c r="K8876" s="1" t="s">
        <v>13</v>
      </c>
      <c r="L8876" s="1" t="s">
        <v>5</v>
      </c>
      <c r="M8876" s="1" t="s">
        <v>6</v>
      </c>
      <c r="N8876" s="1" t="s">
        <v>1241</v>
      </c>
      <c r="O8876" s="6" t="s">
        <v>1241</v>
      </c>
    </row>
    <row r="8877">
      <c r="A8877" s="5">
        <v>3.2600136E7</v>
      </c>
      <c r="B8877" s="2">
        <v>46173.0</v>
      </c>
      <c r="C8877" s="1" t="s">
        <v>877</v>
      </c>
      <c r="D8877" s="3" t="s">
        <v>10</v>
      </c>
      <c r="E8877" s="4">
        <v>46168.0</v>
      </c>
      <c r="F8877" s="5">
        <v>12.0</v>
      </c>
      <c r="G8877" s="5">
        <v>1277.0</v>
      </c>
      <c r="H8877" s="5">
        <v>15026.0</v>
      </c>
      <c r="I8877" s="1" t="s">
        <v>2</v>
      </c>
      <c r="J8877" s="1" t="s">
        <v>878</v>
      </c>
      <c r="K8877" s="1" t="s">
        <v>13</v>
      </c>
      <c r="L8877" s="1" t="s">
        <v>5</v>
      </c>
      <c r="M8877" s="1" t="s">
        <v>6</v>
      </c>
      <c r="N8877" s="1" t="s">
        <v>1241</v>
      </c>
      <c r="O8877" s="6" t="s">
        <v>1241</v>
      </c>
    </row>
    <row r="8878">
      <c r="A8878" s="5">
        <v>3.2600136E7</v>
      </c>
      <c r="B8878" s="2">
        <v>46173.0</v>
      </c>
      <c r="C8878" s="1" t="s">
        <v>877</v>
      </c>
      <c r="D8878" s="3" t="s">
        <v>1</v>
      </c>
      <c r="E8878" s="4">
        <v>46168.0</v>
      </c>
      <c r="F8878" s="5">
        <v>180.0</v>
      </c>
      <c r="G8878" s="5">
        <v>422.0</v>
      </c>
      <c r="H8878" s="5">
        <v>74445.0</v>
      </c>
      <c r="I8878" s="1" t="s">
        <v>2</v>
      </c>
      <c r="J8878" s="1" t="s">
        <v>878</v>
      </c>
      <c r="K8878" s="1" t="s">
        <v>13</v>
      </c>
      <c r="L8878" s="1" t="s">
        <v>5</v>
      </c>
      <c r="M8878" s="1" t="s">
        <v>6</v>
      </c>
      <c r="N8878" s="1" t="s">
        <v>1241</v>
      </c>
      <c r="O8878" s="6" t="s">
        <v>1241</v>
      </c>
    </row>
    <row r="8879">
      <c r="A8879" s="5">
        <v>3.2600136E7</v>
      </c>
      <c r="B8879" s="2">
        <v>46173.0</v>
      </c>
      <c r="C8879" s="1" t="s">
        <v>877</v>
      </c>
      <c r="D8879" s="3" t="s">
        <v>9</v>
      </c>
      <c r="E8879" s="4">
        <v>46168.0</v>
      </c>
      <c r="F8879" s="5">
        <v>8.0</v>
      </c>
      <c r="G8879" s="5">
        <v>611.0</v>
      </c>
      <c r="H8879" s="5">
        <v>4795.0</v>
      </c>
      <c r="I8879" s="1" t="s">
        <v>2</v>
      </c>
      <c r="J8879" s="1" t="s">
        <v>878</v>
      </c>
      <c r="K8879" s="1" t="s">
        <v>13</v>
      </c>
      <c r="L8879" s="1" t="s">
        <v>5</v>
      </c>
      <c r="M8879" s="1" t="s">
        <v>6</v>
      </c>
      <c r="N8879" s="1" t="s">
        <v>1241</v>
      </c>
      <c r="O8879" s="6" t="s">
        <v>1241</v>
      </c>
    </row>
    <row r="8880">
      <c r="A8880" s="5">
        <v>2.2600486E7</v>
      </c>
      <c r="B8880" s="2">
        <v>46173.0</v>
      </c>
      <c r="C8880" s="1" t="s">
        <v>266</v>
      </c>
      <c r="D8880" s="3" t="s">
        <v>142</v>
      </c>
      <c r="E8880" s="4">
        <v>46168.0</v>
      </c>
      <c r="F8880" s="5">
        <v>500.0</v>
      </c>
      <c r="G8880" s="5">
        <v>62.0</v>
      </c>
      <c r="H8880" s="5">
        <v>31163.0</v>
      </c>
      <c r="I8880" s="1" t="s">
        <v>75</v>
      </c>
      <c r="J8880" s="1" t="s">
        <v>267</v>
      </c>
      <c r="K8880" s="1" t="s">
        <v>13</v>
      </c>
      <c r="L8880" s="1" t="s">
        <v>5</v>
      </c>
      <c r="M8880" s="1" t="s">
        <v>6</v>
      </c>
      <c r="N8880" s="1" t="s">
        <v>1241</v>
      </c>
      <c r="O8880" s="6" t="s">
        <v>1241</v>
      </c>
    </row>
    <row r="8881">
      <c r="A8881" s="5">
        <v>2.2600486E7</v>
      </c>
      <c r="B8881" s="2">
        <v>46173.0</v>
      </c>
      <c r="C8881" s="1" t="s">
        <v>266</v>
      </c>
      <c r="D8881" s="3" t="s">
        <v>358</v>
      </c>
      <c r="E8881" s="4">
        <v>46168.0</v>
      </c>
      <c r="F8881" s="5">
        <v>50.0</v>
      </c>
      <c r="G8881" s="5">
        <v>761.0</v>
      </c>
      <c r="H8881" s="5">
        <v>38049.0</v>
      </c>
      <c r="I8881" s="1" t="s">
        <v>75</v>
      </c>
      <c r="J8881" s="1" t="s">
        <v>267</v>
      </c>
      <c r="K8881" s="1" t="s">
        <v>13</v>
      </c>
      <c r="L8881" s="1" t="s">
        <v>5</v>
      </c>
      <c r="M8881" s="1" t="s">
        <v>6</v>
      </c>
      <c r="N8881" s="1" t="s">
        <v>1241</v>
      </c>
      <c r="O8881" s="6" t="s">
        <v>1241</v>
      </c>
    </row>
    <row r="8882">
      <c r="A8882" s="5">
        <v>2.2600486E7</v>
      </c>
      <c r="B8882" s="2">
        <v>46173.0</v>
      </c>
      <c r="C8882" s="1" t="s">
        <v>266</v>
      </c>
      <c r="D8882" s="3" t="s">
        <v>167</v>
      </c>
      <c r="E8882" s="4">
        <v>46168.0</v>
      </c>
      <c r="F8882" s="5">
        <v>375.0</v>
      </c>
      <c r="G8882" s="5">
        <v>66.0</v>
      </c>
      <c r="H8882" s="5">
        <v>24764.0</v>
      </c>
      <c r="I8882" s="1" t="s">
        <v>75</v>
      </c>
      <c r="J8882" s="1" t="s">
        <v>267</v>
      </c>
      <c r="K8882" s="1" t="s">
        <v>13</v>
      </c>
      <c r="L8882" s="1" t="s">
        <v>5</v>
      </c>
      <c r="M8882" s="1" t="s">
        <v>6</v>
      </c>
      <c r="N8882" s="1" t="s">
        <v>1241</v>
      </c>
      <c r="O8882" s="6" t="s">
        <v>1241</v>
      </c>
    </row>
    <row r="8883">
      <c r="A8883" s="5">
        <v>2.2600486E7</v>
      </c>
      <c r="B8883" s="2">
        <v>46173.0</v>
      </c>
      <c r="C8883" s="1" t="s">
        <v>266</v>
      </c>
      <c r="D8883" s="3" t="s">
        <v>957</v>
      </c>
      <c r="E8883" s="4">
        <v>46168.0</v>
      </c>
      <c r="F8883" s="5">
        <v>64.0</v>
      </c>
      <c r="G8883" s="5">
        <v>401.0</v>
      </c>
      <c r="H8883" s="5">
        <v>25647.0</v>
      </c>
      <c r="I8883" s="1" t="s">
        <v>75</v>
      </c>
      <c r="J8883" s="1" t="s">
        <v>267</v>
      </c>
      <c r="K8883" s="1" t="s">
        <v>13</v>
      </c>
      <c r="L8883" s="1" t="s">
        <v>5</v>
      </c>
      <c r="M8883" s="1" t="s">
        <v>6</v>
      </c>
      <c r="N8883" s="1" t="s">
        <v>1241</v>
      </c>
      <c r="O8883" s="6" t="s">
        <v>1241</v>
      </c>
    </row>
    <row r="8884">
      <c r="A8884" s="5">
        <v>2.2600486E7</v>
      </c>
      <c r="B8884" s="2">
        <v>46173.0</v>
      </c>
      <c r="C8884" s="1" t="s">
        <v>266</v>
      </c>
      <c r="D8884" s="3" t="s">
        <v>156</v>
      </c>
      <c r="E8884" s="4">
        <v>46168.0</v>
      </c>
      <c r="F8884" s="5">
        <v>100.0</v>
      </c>
      <c r="G8884" s="5">
        <v>153.0</v>
      </c>
      <c r="H8884" s="5">
        <v>15288.0</v>
      </c>
      <c r="I8884" s="1" t="s">
        <v>75</v>
      </c>
      <c r="J8884" s="1" t="s">
        <v>267</v>
      </c>
      <c r="K8884" s="1" t="s">
        <v>13</v>
      </c>
      <c r="L8884" s="1" t="s">
        <v>5</v>
      </c>
      <c r="M8884" s="1" t="s">
        <v>6</v>
      </c>
      <c r="N8884" s="1" t="s">
        <v>1241</v>
      </c>
      <c r="O8884" s="6" t="s">
        <v>1241</v>
      </c>
    </row>
    <row r="8885">
      <c r="A8885" s="5">
        <v>2.2600486E7</v>
      </c>
      <c r="B8885" s="2">
        <v>46173.0</v>
      </c>
      <c r="C8885" s="1" t="s">
        <v>266</v>
      </c>
      <c r="D8885" s="3" t="s">
        <v>213</v>
      </c>
      <c r="E8885" s="4">
        <v>46168.0</v>
      </c>
      <c r="F8885" s="5">
        <v>50.0</v>
      </c>
      <c r="G8885" s="5">
        <v>798.0</v>
      </c>
      <c r="H8885" s="5">
        <v>39926.0</v>
      </c>
      <c r="I8885" s="1" t="s">
        <v>127</v>
      </c>
      <c r="J8885" s="1" t="s">
        <v>267</v>
      </c>
      <c r="K8885" s="1" t="s">
        <v>13</v>
      </c>
      <c r="L8885" s="1" t="s">
        <v>5</v>
      </c>
      <c r="M8885" s="1" t="s">
        <v>6</v>
      </c>
      <c r="N8885" s="1" t="s">
        <v>1241</v>
      </c>
      <c r="O8885" s="6" t="s">
        <v>1241</v>
      </c>
    </row>
    <row r="8886">
      <c r="A8886" s="5">
        <v>2.2600486E7</v>
      </c>
      <c r="B8886" s="2">
        <v>46173.0</v>
      </c>
      <c r="C8886" s="1" t="s">
        <v>266</v>
      </c>
      <c r="D8886" s="3" t="s">
        <v>360</v>
      </c>
      <c r="E8886" s="4">
        <v>46168.0</v>
      </c>
      <c r="F8886" s="5">
        <v>100.0</v>
      </c>
      <c r="G8886" s="5">
        <v>333.0</v>
      </c>
      <c r="H8886" s="5">
        <v>33318.0</v>
      </c>
      <c r="I8886" s="1" t="s">
        <v>75</v>
      </c>
      <c r="J8886" s="1" t="s">
        <v>267</v>
      </c>
      <c r="K8886" s="1" t="s">
        <v>13</v>
      </c>
      <c r="L8886" s="1" t="s">
        <v>5</v>
      </c>
      <c r="M8886" s="1" t="s">
        <v>6</v>
      </c>
      <c r="N8886" s="1" t="s">
        <v>1241</v>
      </c>
      <c r="O8886" s="6" t="s">
        <v>1241</v>
      </c>
    </row>
    <row r="8887">
      <c r="A8887" s="5">
        <v>2.2600486E7</v>
      </c>
      <c r="B8887" s="2">
        <v>46173.0</v>
      </c>
      <c r="C8887" s="1" t="s">
        <v>266</v>
      </c>
      <c r="D8887" s="3" t="s">
        <v>136</v>
      </c>
      <c r="E8887" s="4">
        <v>46168.0</v>
      </c>
      <c r="F8887" s="5">
        <v>120.0</v>
      </c>
      <c r="G8887" s="5">
        <v>40.0</v>
      </c>
      <c r="H8887" s="5">
        <v>4793.0</v>
      </c>
      <c r="I8887" s="1" t="s">
        <v>75</v>
      </c>
      <c r="J8887" s="1" t="s">
        <v>267</v>
      </c>
      <c r="K8887" s="1" t="s">
        <v>13</v>
      </c>
      <c r="L8887" s="1" t="s">
        <v>5</v>
      </c>
      <c r="M8887" s="1" t="s">
        <v>6</v>
      </c>
      <c r="N8887" s="1" t="s">
        <v>1241</v>
      </c>
      <c r="O8887" s="6" t="s">
        <v>1241</v>
      </c>
    </row>
    <row r="8888">
      <c r="A8888" s="5">
        <v>2.2600486E7</v>
      </c>
      <c r="B8888" s="2">
        <v>46173.0</v>
      </c>
      <c r="C8888" s="1" t="s">
        <v>266</v>
      </c>
      <c r="D8888" s="3" t="s">
        <v>470</v>
      </c>
      <c r="E8888" s="4">
        <v>46168.0</v>
      </c>
      <c r="F8888" s="5">
        <v>150.0</v>
      </c>
      <c r="G8888" s="5">
        <v>20.0</v>
      </c>
      <c r="H8888" s="5">
        <v>2958.0</v>
      </c>
      <c r="I8888" s="1" t="s">
        <v>75</v>
      </c>
      <c r="J8888" s="1" t="s">
        <v>267</v>
      </c>
      <c r="K8888" s="1" t="s">
        <v>13</v>
      </c>
      <c r="L8888" s="1" t="s">
        <v>5</v>
      </c>
      <c r="M8888" s="1" t="s">
        <v>6</v>
      </c>
      <c r="N8888" s="1" t="s">
        <v>1241</v>
      </c>
      <c r="O8888" s="6" t="s">
        <v>1241</v>
      </c>
    </row>
    <row r="8889">
      <c r="A8889" s="5">
        <v>2.2600486E7</v>
      </c>
      <c r="B8889" s="2">
        <v>46173.0</v>
      </c>
      <c r="C8889" s="1" t="s">
        <v>266</v>
      </c>
      <c r="D8889" s="3" t="s">
        <v>79</v>
      </c>
      <c r="E8889" s="4">
        <v>46168.0</v>
      </c>
      <c r="F8889" s="5">
        <v>1500.0</v>
      </c>
      <c r="G8889" s="5">
        <v>36.0</v>
      </c>
      <c r="H8889" s="5">
        <v>54528.0</v>
      </c>
      <c r="I8889" s="1" t="s">
        <v>75</v>
      </c>
      <c r="J8889" s="1" t="s">
        <v>267</v>
      </c>
      <c r="K8889" s="1" t="s">
        <v>13</v>
      </c>
      <c r="L8889" s="1" t="s">
        <v>5</v>
      </c>
      <c r="M8889" s="1" t="s">
        <v>6</v>
      </c>
      <c r="N8889" s="1" t="s">
        <v>1241</v>
      </c>
      <c r="O8889" s="6" t="s">
        <v>1241</v>
      </c>
    </row>
    <row r="8890">
      <c r="A8890" s="5">
        <v>2.2600486E7</v>
      </c>
      <c r="B8890" s="2">
        <v>46173.0</v>
      </c>
      <c r="C8890" s="1" t="s">
        <v>266</v>
      </c>
      <c r="D8890" s="3" t="s">
        <v>691</v>
      </c>
      <c r="E8890" s="4">
        <v>46168.0</v>
      </c>
      <c r="F8890" s="5">
        <v>150.0</v>
      </c>
      <c r="G8890" s="5">
        <v>133.0</v>
      </c>
      <c r="H8890" s="5">
        <v>19925.0</v>
      </c>
      <c r="I8890" s="1" t="s">
        <v>75</v>
      </c>
      <c r="J8890" s="1" t="s">
        <v>267</v>
      </c>
      <c r="K8890" s="1" t="s">
        <v>13</v>
      </c>
      <c r="L8890" s="1" t="s">
        <v>5</v>
      </c>
      <c r="M8890" s="1" t="s">
        <v>6</v>
      </c>
      <c r="N8890" s="1" t="s">
        <v>1241</v>
      </c>
      <c r="O8890" s="6" t="s">
        <v>1241</v>
      </c>
    </row>
    <row r="8891">
      <c r="A8891" s="5">
        <v>2.2600486E7</v>
      </c>
      <c r="B8891" s="2">
        <v>46173.0</v>
      </c>
      <c r="C8891" s="1" t="s">
        <v>266</v>
      </c>
      <c r="D8891" s="3" t="s">
        <v>197</v>
      </c>
      <c r="E8891" s="4">
        <v>46168.0</v>
      </c>
      <c r="F8891" s="5">
        <v>300.0</v>
      </c>
      <c r="G8891" s="5">
        <v>32.0</v>
      </c>
      <c r="H8891" s="5">
        <v>9600.0</v>
      </c>
      <c r="I8891" s="1" t="s">
        <v>75</v>
      </c>
      <c r="J8891" s="1" t="s">
        <v>267</v>
      </c>
      <c r="K8891" s="1" t="s">
        <v>13</v>
      </c>
      <c r="L8891" s="1" t="s">
        <v>5</v>
      </c>
      <c r="M8891" s="1" t="s">
        <v>6</v>
      </c>
      <c r="N8891" s="1" t="s">
        <v>1241</v>
      </c>
      <c r="O8891" s="6" t="s">
        <v>1241</v>
      </c>
    </row>
    <row r="8892">
      <c r="A8892" s="5">
        <v>2.2600487E7</v>
      </c>
      <c r="B8892" s="2">
        <v>46173.0</v>
      </c>
      <c r="C8892" s="1" t="s">
        <v>122</v>
      </c>
      <c r="D8892" s="3" t="s">
        <v>357</v>
      </c>
      <c r="E8892" s="4">
        <v>46168.0</v>
      </c>
      <c r="F8892" s="5">
        <v>50.0</v>
      </c>
      <c r="G8892" s="5">
        <v>354.0</v>
      </c>
      <c r="H8892" s="5">
        <v>17345.0</v>
      </c>
      <c r="I8892" s="1" t="s">
        <v>75</v>
      </c>
      <c r="J8892" s="1" t="s">
        <v>123</v>
      </c>
      <c r="K8892" s="1" t="s">
        <v>13</v>
      </c>
      <c r="L8892" s="1" t="s">
        <v>5</v>
      </c>
      <c r="M8892" s="1" t="s">
        <v>6</v>
      </c>
      <c r="N8892" s="1" t="s">
        <v>1241</v>
      </c>
      <c r="O8892" s="6" t="s">
        <v>1241</v>
      </c>
    </row>
    <row r="8893">
      <c r="A8893" s="5">
        <v>2.2600487E7</v>
      </c>
      <c r="B8893" s="2">
        <v>46173.0</v>
      </c>
      <c r="C8893" s="1" t="s">
        <v>122</v>
      </c>
      <c r="D8893" s="3" t="s">
        <v>725</v>
      </c>
      <c r="E8893" s="4">
        <v>46168.0</v>
      </c>
      <c r="F8893" s="5">
        <v>200.0</v>
      </c>
      <c r="G8893" s="5">
        <v>22.0</v>
      </c>
      <c r="H8893" s="5">
        <v>4220.0</v>
      </c>
      <c r="I8893" s="1" t="s">
        <v>75</v>
      </c>
      <c r="J8893" s="1" t="s">
        <v>123</v>
      </c>
      <c r="K8893" s="1" t="s">
        <v>13</v>
      </c>
      <c r="L8893" s="1" t="s">
        <v>5</v>
      </c>
      <c r="M8893" s="1" t="s">
        <v>6</v>
      </c>
      <c r="N8893" s="1" t="s">
        <v>1241</v>
      </c>
      <c r="O8893" s="6" t="s">
        <v>1241</v>
      </c>
    </row>
    <row r="8894">
      <c r="A8894" s="5">
        <v>2.2600487E7</v>
      </c>
      <c r="B8894" s="2">
        <v>46173.0</v>
      </c>
      <c r="C8894" s="1" t="s">
        <v>122</v>
      </c>
      <c r="D8894" s="3" t="s">
        <v>78</v>
      </c>
      <c r="E8894" s="4">
        <v>46168.0</v>
      </c>
      <c r="F8894" s="5">
        <v>800.0</v>
      </c>
      <c r="G8894" s="5">
        <v>7.0</v>
      </c>
      <c r="H8894" s="5">
        <v>5670.0</v>
      </c>
      <c r="I8894" s="1" t="s">
        <v>75</v>
      </c>
      <c r="J8894" s="1" t="s">
        <v>123</v>
      </c>
      <c r="K8894" s="1" t="s">
        <v>13</v>
      </c>
      <c r="L8894" s="1" t="s">
        <v>5</v>
      </c>
      <c r="M8894" s="1" t="s">
        <v>6</v>
      </c>
      <c r="N8894" s="1" t="s">
        <v>1241</v>
      </c>
      <c r="O8894" s="6" t="s">
        <v>1241</v>
      </c>
    </row>
    <row r="8895">
      <c r="A8895" s="5">
        <v>2.2600487E7</v>
      </c>
      <c r="B8895" s="2">
        <v>46173.0</v>
      </c>
      <c r="C8895" s="1" t="s">
        <v>122</v>
      </c>
      <c r="D8895" s="3" t="s">
        <v>356</v>
      </c>
      <c r="E8895" s="4">
        <v>46168.0</v>
      </c>
      <c r="F8895" s="5">
        <v>10.0</v>
      </c>
      <c r="G8895" s="5">
        <v>508.0</v>
      </c>
      <c r="H8895" s="5">
        <v>4983.0</v>
      </c>
      <c r="I8895" s="1" t="s">
        <v>75</v>
      </c>
      <c r="J8895" s="1" t="s">
        <v>123</v>
      </c>
      <c r="K8895" s="1" t="s">
        <v>13</v>
      </c>
      <c r="L8895" s="1" t="s">
        <v>5</v>
      </c>
      <c r="M8895" s="1" t="s">
        <v>6</v>
      </c>
      <c r="N8895" s="1" t="s">
        <v>1241</v>
      </c>
      <c r="O8895" s="6" t="s">
        <v>1241</v>
      </c>
    </row>
    <row r="8896">
      <c r="A8896" s="5">
        <v>2.2600487E7</v>
      </c>
      <c r="B8896" s="2">
        <v>46173.0</v>
      </c>
      <c r="C8896" s="1" t="s">
        <v>122</v>
      </c>
      <c r="D8896" s="3" t="s">
        <v>164</v>
      </c>
      <c r="E8896" s="4">
        <v>46168.0</v>
      </c>
      <c r="F8896" s="5">
        <v>80.0</v>
      </c>
      <c r="G8896" s="5">
        <v>74.0</v>
      </c>
      <c r="H8896" s="5">
        <v>5817.0</v>
      </c>
      <c r="I8896" s="1" t="s">
        <v>75</v>
      </c>
      <c r="J8896" s="1" t="s">
        <v>123</v>
      </c>
      <c r="K8896" s="1" t="s">
        <v>13</v>
      </c>
      <c r="L8896" s="1" t="s">
        <v>5</v>
      </c>
      <c r="M8896" s="1" t="s">
        <v>6</v>
      </c>
      <c r="N8896" s="1" t="s">
        <v>1241</v>
      </c>
      <c r="O8896" s="6" t="s">
        <v>1241</v>
      </c>
    </row>
    <row r="8897">
      <c r="A8897" s="5">
        <v>2.2600487E7</v>
      </c>
      <c r="B8897" s="2">
        <v>46173.0</v>
      </c>
      <c r="C8897" s="1" t="s">
        <v>122</v>
      </c>
      <c r="D8897" s="3" t="s">
        <v>160</v>
      </c>
      <c r="E8897" s="4">
        <v>46168.0</v>
      </c>
      <c r="F8897" s="5">
        <v>300.0</v>
      </c>
      <c r="G8897" s="5">
        <v>70.0</v>
      </c>
      <c r="H8897" s="5">
        <v>20614.0</v>
      </c>
      <c r="I8897" s="1" t="s">
        <v>75</v>
      </c>
      <c r="J8897" s="1" t="s">
        <v>123</v>
      </c>
      <c r="K8897" s="1" t="s">
        <v>13</v>
      </c>
      <c r="L8897" s="1" t="s">
        <v>5</v>
      </c>
      <c r="M8897" s="1" t="s">
        <v>6</v>
      </c>
      <c r="N8897" s="1" t="s">
        <v>1241</v>
      </c>
      <c r="O8897" s="6" t="s">
        <v>1241</v>
      </c>
    </row>
    <row r="8898">
      <c r="A8898" s="5">
        <v>2.2600487E7</v>
      </c>
      <c r="B8898" s="2">
        <v>46173.0</v>
      </c>
      <c r="C8898" s="1" t="s">
        <v>122</v>
      </c>
      <c r="D8898" s="3" t="s">
        <v>85</v>
      </c>
      <c r="E8898" s="4">
        <v>46168.0</v>
      </c>
      <c r="F8898" s="5">
        <v>800.0</v>
      </c>
      <c r="G8898" s="5">
        <v>14.0</v>
      </c>
      <c r="H8898" s="5">
        <v>11346.0</v>
      </c>
      <c r="I8898" s="1" t="s">
        <v>75</v>
      </c>
      <c r="J8898" s="1" t="s">
        <v>123</v>
      </c>
      <c r="K8898" s="1" t="s">
        <v>13</v>
      </c>
      <c r="L8898" s="1" t="s">
        <v>5</v>
      </c>
      <c r="M8898" s="1" t="s">
        <v>6</v>
      </c>
      <c r="N8898" s="1" t="s">
        <v>1241</v>
      </c>
      <c r="O8898" s="6" t="s">
        <v>1241</v>
      </c>
    </row>
    <row r="8899">
      <c r="A8899" s="5">
        <v>2.2600487E7</v>
      </c>
      <c r="B8899" s="2">
        <v>46173.0</v>
      </c>
      <c r="C8899" s="1" t="s">
        <v>122</v>
      </c>
      <c r="D8899" s="3" t="s">
        <v>722</v>
      </c>
      <c r="E8899" s="4">
        <v>46168.0</v>
      </c>
      <c r="F8899" s="5">
        <v>200.0</v>
      </c>
      <c r="G8899" s="5">
        <v>22.0</v>
      </c>
      <c r="H8899" s="5">
        <v>4234.0</v>
      </c>
      <c r="I8899" s="1" t="s">
        <v>75</v>
      </c>
      <c r="J8899" s="1" t="s">
        <v>123</v>
      </c>
      <c r="K8899" s="1" t="s">
        <v>13</v>
      </c>
      <c r="L8899" s="1" t="s">
        <v>5</v>
      </c>
      <c r="M8899" s="1" t="s">
        <v>6</v>
      </c>
      <c r="N8899" s="1" t="s">
        <v>1241</v>
      </c>
      <c r="O8899" s="6" t="s">
        <v>1241</v>
      </c>
    </row>
    <row r="8900">
      <c r="A8900" s="5">
        <v>2.2600487E7</v>
      </c>
      <c r="B8900" s="2">
        <v>46173.0</v>
      </c>
      <c r="C8900" s="1" t="s">
        <v>122</v>
      </c>
      <c r="D8900" s="3" t="s">
        <v>161</v>
      </c>
      <c r="E8900" s="4">
        <v>46168.0</v>
      </c>
      <c r="F8900" s="5">
        <v>50.0</v>
      </c>
      <c r="G8900" s="5">
        <v>398.0</v>
      </c>
      <c r="H8900" s="5">
        <v>19526.0</v>
      </c>
      <c r="I8900" s="1" t="s">
        <v>75</v>
      </c>
      <c r="J8900" s="1" t="s">
        <v>123</v>
      </c>
      <c r="K8900" s="1" t="s">
        <v>13</v>
      </c>
      <c r="L8900" s="1" t="s">
        <v>5</v>
      </c>
      <c r="M8900" s="1" t="s">
        <v>6</v>
      </c>
      <c r="N8900" s="1" t="s">
        <v>1241</v>
      </c>
      <c r="O8900" s="6" t="s">
        <v>1241</v>
      </c>
    </row>
    <row r="8901">
      <c r="A8901" s="5">
        <v>2.2600487E7</v>
      </c>
      <c r="B8901" s="2">
        <v>46173.0</v>
      </c>
      <c r="C8901" s="1" t="s">
        <v>122</v>
      </c>
      <c r="D8901" s="3" t="s">
        <v>481</v>
      </c>
      <c r="E8901" s="4">
        <v>46168.0</v>
      </c>
      <c r="F8901" s="5">
        <v>30.0</v>
      </c>
      <c r="G8901" s="5">
        <v>199.0</v>
      </c>
      <c r="H8901" s="5">
        <v>5860.0</v>
      </c>
      <c r="I8901" s="1" t="s">
        <v>75</v>
      </c>
      <c r="J8901" s="1" t="s">
        <v>123</v>
      </c>
      <c r="K8901" s="1" t="s">
        <v>13</v>
      </c>
      <c r="L8901" s="1" t="s">
        <v>5</v>
      </c>
      <c r="M8901" s="1" t="s">
        <v>6</v>
      </c>
      <c r="N8901" s="1" t="s">
        <v>1241</v>
      </c>
      <c r="O8901" s="6" t="s">
        <v>1241</v>
      </c>
    </row>
    <row r="8902">
      <c r="A8902" s="5">
        <v>2.2600487E7</v>
      </c>
      <c r="B8902" s="2">
        <v>46173.0</v>
      </c>
      <c r="C8902" s="1" t="s">
        <v>122</v>
      </c>
      <c r="D8902" s="3" t="s">
        <v>296</v>
      </c>
      <c r="E8902" s="4">
        <v>46168.0</v>
      </c>
      <c r="F8902" s="5">
        <v>300.0</v>
      </c>
      <c r="G8902" s="5">
        <v>21.0</v>
      </c>
      <c r="H8902" s="5">
        <v>6050.0</v>
      </c>
      <c r="I8902" s="1" t="s">
        <v>75</v>
      </c>
      <c r="J8902" s="1" t="s">
        <v>123</v>
      </c>
      <c r="K8902" s="1" t="s">
        <v>13</v>
      </c>
      <c r="L8902" s="1" t="s">
        <v>5</v>
      </c>
      <c r="M8902" s="1" t="s">
        <v>6</v>
      </c>
      <c r="N8902" s="1" t="s">
        <v>1241</v>
      </c>
      <c r="O8902" s="6" t="s">
        <v>1241</v>
      </c>
    </row>
    <row r="8903">
      <c r="A8903" s="5">
        <v>2.2600487E7</v>
      </c>
      <c r="B8903" s="2">
        <v>46173.0</v>
      </c>
      <c r="C8903" s="1" t="s">
        <v>122</v>
      </c>
      <c r="D8903" s="3" t="s">
        <v>466</v>
      </c>
      <c r="E8903" s="4">
        <v>46168.0</v>
      </c>
      <c r="F8903" s="5">
        <v>200.0</v>
      </c>
      <c r="G8903" s="5">
        <v>16.0</v>
      </c>
      <c r="H8903" s="5">
        <v>3165.0</v>
      </c>
      <c r="I8903" s="1" t="s">
        <v>75</v>
      </c>
      <c r="J8903" s="1" t="s">
        <v>123</v>
      </c>
      <c r="K8903" s="1" t="s">
        <v>13</v>
      </c>
      <c r="L8903" s="1" t="s">
        <v>5</v>
      </c>
      <c r="M8903" s="1" t="s">
        <v>6</v>
      </c>
      <c r="N8903" s="1" t="s">
        <v>1241</v>
      </c>
      <c r="O8903" s="6" t="s">
        <v>1241</v>
      </c>
    </row>
    <row r="8904">
      <c r="A8904" s="5">
        <v>2.2600487E7</v>
      </c>
      <c r="B8904" s="2">
        <v>46173.0</v>
      </c>
      <c r="C8904" s="1" t="s">
        <v>122</v>
      </c>
      <c r="D8904" s="3" t="s">
        <v>159</v>
      </c>
      <c r="E8904" s="4">
        <v>46168.0</v>
      </c>
      <c r="F8904" s="5">
        <v>240.0</v>
      </c>
      <c r="G8904" s="5">
        <v>60.0</v>
      </c>
      <c r="H8904" s="5">
        <v>14060.0</v>
      </c>
      <c r="I8904" s="1" t="s">
        <v>75</v>
      </c>
      <c r="J8904" s="1" t="s">
        <v>123</v>
      </c>
      <c r="K8904" s="1" t="s">
        <v>13</v>
      </c>
      <c r="L8904" s="1" t="s">
        <v>5</v>
      </c>
      <c r="M8904" s="1" t="s">
        <v>6</v>
      </c>
      <c r="N8904" s="1" t="s">
        <v>1241</v>
      </c>
      <c r="O8904" s="6" t="s">
        <v>1241</v>
      </c>
    </row>
    <row r="8905">
      <c r="A8905" s="5">
        <v>2.2600487E7</v>
      </c>
      <c r="B8905" s="2">
        <v>46173.0</v>
      </c>
      <c r="C8905" s="1" t="s">
        <v>122</v>
      </c>
      <c r="D8905" s="3" t="s">
        <v>352</v>
      </c>
      <c r="E8905" s="4">
        <v>46168.0</v>
      </c>
      <c r="F8905" s="5">
        <v>30.0</v>
      </c>
      <c r="G8905" s="5">
        <v>757.0</v>
      </c>
      <c r="H8905" s="5">
        <v>22253.0</v>
      </c>
      <c r="I8905" s="1" t="s">
        <v>75</v>
      </c>
      <c r="J8905" s="1" t="s">
        <v>123</v>
      </c>
      <c r="K8905" s="1" t="s">
        <v>13</v>
      </c>
      <c r="L8905" s="1" t="s">
        <v>5</v>
      </c>
      <c r="M8905" s="1" t="s">
        <v>6</v>
      </c>
      <c r="N8905" s="1" t="s">
        <v>1241</v>
      </c>
      <c r="O8905" s="6" t="s">
        <v>1241</v>
      </c>
    </row>
    <row r="8906">
      <c r="A8906" s="5">
        <v>2.2600487E7</v>
      </c>
      <c r="B8906" s="2">
        <v>46173.0</v>
      </c>
      <c r="C8906" s="1" t="s">
        <v>122</v>
      </c>
      <c r="D8906" s="3" t="s">
        <v>156</v>
      </c>
      <c r="E8906" s="4">
        <v>46168.0</v>
      </c>
      <c r="F8906" s="5">
        <v>100.0</v>
      </c>
      <c r="G8906" s="5">
        <v>153.0</v>
      </c>
      <c r="H8906" s="5">
        <v>14981.0</v>
      </c>
      <c r="I8906" s="1" t="s">
        <v>75</v>
      </c>
      <c r="J8906" s="1" t="s">
        <v>123</v>
      </c>
      <c r="K8906" s="1" t="s">
        <v>13</v>
      </c>
      <c r="L8906" s="1" t="s">
        <v>5</v>
      </c>
      <c r="M8906" s="1" t="s">
        <v>6</v>
      </c>
      <c r="N8906" s="1" t="s">
        <v>1241</v>
      </c>
      <c r="O8906" s="6" t="s">
        <v>1241</v>
      </c>
    </row>
    <row r="8907">
      <c r="A8907" s="5">
        <v>2.2600487E7</v>
      </c>
      <c r="B8907" s="2">
        <v>46173.0</v>
      </c>
      <c r="C8907" s="1" t="s">
        <v>122</v>
      </c>
      <c r="D8907" s="3" t="s">
        <v>187</v>
      </c>
      <c r="E8907" s="4">
        <v>46168.0</v>
      </c>
      <c r="F8907" s="5">
        <v>550.0</v>
      </c>
      <c r="G8907" s="5">
        <v>128.0</v>
      </c>
      <c r="H8907" s="5">
        <v>68913.0</v>
      </c>
      <c r="I8907" s="1" t="s">
        <v>75</v>
      </c>
      <c r="J8907" s="1" t="s">
        <v>123</v>
      </c>
      <c r="K8907" s="1" t="s">
        <v>13</v>
      </c>
      <c r="L8907" s="1" t="s">
        <v>5</v>
      </c>
      <c r="M8907" s="1" t="s">
        <v>6</v>
      </c>
      <c r="N8907" s="1" t="s">
        <v>1241</v>
      </c>
      <c r="O8907" s="6" t="s">
        <v>1241</v>
      </c>
    </row>
    <row r="8908">
      <c r="A8908" s="5">
        <v>2.2600487E7</v>
      </c>
      <c r="B8908" s="2">
        <v>46173.0</v>
      </c>
      <c r="C8908" s="1" t="s">
        <v>122</v>
      </c>
      <c r="D8908" s="3" t="s">
        <v>287</v>
      </c>
      <c r="E8908" s="4">
        <v>46168.0</v>
      </c>
      <c r="F8908" s="5">
        <v>100.0</v>
      </c>
      <c r="G8908" s="5">
        <v>32.0</v>
      </c>
      <c r="H8908" s="5">
        <v>3173.0</v>
      </c>
      <c r="I8908" s="1" t="s">
        <v>75</v>
      </c>
      <c r="J8908" s="1" t="s">
        <v>123</v>
      </c>
      <c r="K8908" s="1" t="s">
        <v>13</v>
      </c>
      <c r="L8908" s="1" t="s">
        <v>5</v>
      </c>
      <c r="M8908" s="1" t="s">
        <v>6</v>
      </c>
      <c r="N8908" s="1" t="s">
        <v>1241</v>
      </c>
      <c r="O8908" s="6" t="s">
        <v>1241</v>
      </c>
    </row>
    <row r="8909">
      <c r="A8909" s="5">
        <v>2.2600487E7</v>
      </c>
      <c r="B8909" s="2">
        <v>46173.0</v>
      </c>
      <c r="C8909" s="1" t="s">
        <v>122</v>
      </c>
      <c r="D8909" s="3" t="s">
        <v>169</v>
      </c>
      <c r="E8909" s="4">
        <v>46168.0</v>
      </c>
      <c r="F8909" s="5">
        <v>200.0</v>
      </c>
      <c r="G8909" s="5">
        <v>36.0</v>
      </c>
      <c r="H8909" s="5">
        <v>7113.0</v>
      </c>
      <c r="I8909" s="1" t="s">
        <v>75</v>
      </c>
      <c r="J8909" s="1" t="s">
        <v>123</v>
      </c>
      <c r="K8909" s="1" t="s">
        <v>13</v>
      </c>
      <c r="L8909" s="1" t="s">
        <v>5</v>
      </c>
      <c r="M8909" s="1" t="s">
        <v>6</v>
      </c>
      <c r="N8909" s="1" t="s">
        <v>1241</v>
      </c>
      <c r="O8909" s="6" t="s">
        <v>1241</v>
      </c>
    </row>
    <row r="8910">
      <c r="A8910" s="5">
        <v>2.2600487E7</v>
      </c>
      <c r="B8910" s="2">
        <v>46173.0</v>
      </c>
      <c r="C8910" s="1" t="s">
        <v>122</v>
      </c>
      <c r="D8910" s="3" t="s">
        <v>183</v>
      </c>
      <c r="E8910" s="4">
        <v>46168.0</v>
      </c>
      <c r="F8910" s="5">
        <v>200.0</v>
      </c>
      <c r="G8910" s="5">
        <v>10.0</v>
      </c>
      <c r="H8910" s="5">
        <v>1982.0</v>
      </c>
      <c r="I8910" s="1" t="s">
        <v>75</v>
      </c>
      <c r="J8910" s="1" t="s">
        <v>123</v>
      </c>
      <c r="K8910" s="1" t="s">
        <v>13</v>
      </c>
      <c r="L8910" s="1" t="s">
        <v>5</v>
      </c>
      <c r="M8910" s="1" t="s">
        <v>6</v>
      </c>
      <c r="N8910" s="1" t="s">
        <v>1241</v>
      </c>
      <c r="O8910" s="6" t="s">
        <v>1241</v>
      </c>
    </row>
    <row r="8911">
      <c r="A8911" s="5">
        <v>2.2600487E7</v>
      </c>
      <c r="B8911" s="2">
        <v>46173.0</v>
      </c>
      <c r="C8911" s="1" t="s">
        <v>122</v>
      </c>
      <c r="D8911" s="3" t="s">
        <v>360</v>
      </c>
      <c r="E8911" s="4">
        <v>46168.0</v>
      </c>
      <c r="F8911" s="5">
        <v>25.0</v>
      </c>
      <c r="G8911" s="5">
        <v>333.0</v>
      </c>
      <c r="H8911" s="5">
        <v>8164.0</v>
      </c>
      <c r="I8911" s="1" t="s">
        <v>75</v>
      </c>
      <c r="J8911" s="1" t="s">
        <v>123</v>
      </c>
      <c r="K8911" s="1" t="s">
        <v>13</v>
      </c>
      <c r="L8911" s="1" t="s">
        <v>5</v>
      </c>
      <c r="M8911" s="1" t="s">
        <v>6</v>
      </c>
      <c r="N8911" s="1" t="s">
        <v>1241</v>
      </c>
      <c r="O8911" s="6" t="s">
        <v>1241</v>
      </c>
    </row>
    <row r="8912">
      <c r="A8912" s="5">
        <v>2.2600487E7</v>
      </c>
      <c r="B8912" s="2">
        <v>46173.0</v>
      </c>
      <c r="C8912" s="1" t="s">
        <v>122</v>
      </c>
      <c r="D8912" s="3" t="s">
        <v>1300</v>
      </c>
      <c r="E8912" s="4">
        <v>46168.0</v>
      </c>
      <c r="F8912" s="5">
        <v>100.0</v>
      </c>
      <c r="G8912" s="5">
        <v>43.0</v>
      </c>
      <c r="H8912" s="5">
        <v>4206.0</v>
      </c>
      <c r="I8912" s="1" t="s">
        <v>75</v>
      </c>
      <c r="J8912" s="1" t="s">
        <v>123</v>
      </c>
      <c r="K8912" s="1" t="s">
        <v>13</v>
      </c>
      <c r="L8912" s="1" t="s">
        <v>5</v>
      </c>
      <c r="M8912" s="1" t="s">
        <v>6</v>
      </c>
      <c r="N8912" s="1" t="s">
        <v>1241</v>
      </c>
      <c r="O8912" s="6" t="s">
        <v>1241</v>
      </c>
    </row>
    <row r="8913">
      <c r="A8913" s="5">
        <v>2.2600487E7</v>
      </c>
      <c r="B8913" s="2">
        <v>46173.0</v>
      </c>
      <c r="C8913" s="1" t="s">
        <v>122</v>
      </c>
      <c r="D8913" s="3" t="s">
        <v>281</v>
      </c>
      <c r="E8913" s="4">
        <v>46168.0</v>
      </c>
      <c r="F8913" s="5">
        <v>250.0</v>
      </c>
      <c r="G8913" s="5">
        <v>18.0</v>
      </c>
      <c r="H8913" s="5">
        <v>4348.0</v>
      </c>
      <c r="I8913" s="1" t="s">
        <v>75</v>
      </c>
      <c r="J8913" s="1" t="s">
        <v>123</v>
      </c>
      <c r="K8913" s="1" t="s">
        <v>13</v>
      </c>
      <c r="L8913" s="1" t="s">
        <v>5</v>
      </c>
      <c r="M8913" s="1" t="s">
        <v>6</v>
      </c>
      <c r="N8913" s="1" t="s">
        <v>1241</v>
      </c>
      <c r="O8913" s="6" t="s">
        <v>1241</v>
      </c>
    </row>
    <row r="8914">
      <c r="A8914" s="5">
        <v>2.2600487E7</v>
      </c>
      <c r="B8914" s="2">
        <v>46173.0</v>
      </c>
      <c r="C8914" s="1" t="s">
        <v>122</v>
      </c>
      <c r="D8914" s="3" t="s">
        <v>131</v>
      </c>
      <c r="E8914" s="4">
        <v>46168.0</v>
      </c>
      <c r="F8914" s="5">
        <v>200.0</v>
      </c>
      <c r="G8914" s="5">
        <v>9.0</v>
      </c>
      <c r="H8914" s="5">
        <v>1754.0</v>
      </c>
      <c r="I8914" s="1" t="s">
        <v>75</v>
      </c>
      <c r="J8914" s="1" t="s">
        <v>123</v>
      </c>
      <c r="K8914" s="1" t="s">
        <v>13</v>
      </c>
      <c r="L8914" s="1" t="s">
        <v>5</v>
      </c>
      <c r="M8914" s="1" t="s">
        <v>6</v>
      </c>
      <c r="N8914" s="1" t="s">
        <v>1241</v>
      </c>
      <c r="O8914" s="6" t="s">
        <v>1241</v>
      </c>
    </row>
    <row r="8915">
      <c r="A8915" s="5">
        <v>2.2600487E7</v>
      </c>
      <c r="B8915" s="2">
        <v>46173.0</v>
      </c>
      <c r="C8915" s="1" t="s">
        <v>122</v>
      </c>
      <c r="D8915" s="3" t="s">
        <v>298</v>
      </c>
      <c r="E8915" s="4">
        <v>46168.0</v>
      </c>
      <c r="F8915" s="5">
        <v>44.0</v>
      </c>
      <c r="G8915" s="5">
        <v>119.0</v>
      </c>
      <c r="H8915" s="5">
        <v>5144.0</v>
      </c>
      <c r="I8915" s="1" t="s">
        <v>75</v>
      </c>
      <c r="J8915" s="1" t="s">
        <v>123</v>
      </c>
      <c r="K8915" s="1" t="s">
        <v>13</v>
      </c>
      <c r="L8915" s="1" t="s">
        <v>5</v>
      </c>
      <c r="M8915" s="1" t="s">
        <v>6</v>
      </c>
      <c r="N8915" s="1" t="s">
        <v>1241</v>
      </c>
      <c r="O8915" s="6" t="s">
        <v>1241</v>
      </c>
    </row>
    <row r="8916">
      <c r="A8916" s="5">
        <v>2.2600487E7</v>
      </c>
      <c r="B8916" s="2">
        <v>46173.0</v>
      </c>
      <c r="C8916" s="1" t="s">
        <v>122</v>
      </c>
      <c r="D8916" s="3" t="s">
        <v>166</v>
      </c>
      <c r="E8916" s="4">
        <v>46168.0</v>
      </c>
      <c r="F8916" s="5">
        <v>50.0</v>
      </c>
      <c r="G8916" s="5">
        <v>441.0</v>
      </c>
      <c r="H8916" s="5">
        <v>21598.0</v>
      </c>
      <c r="I8916" s="1" t="s">
        <v>75</v>
      </c>
      <c r="J8916" s="1" t="s">
        <v>123</v>
      </c>
      <c r="K8916" s="1" t="s">
        <v>13</v>
      </c>
      <c r="L8916" s="1" t="s">
        <v>5</v>
      </c>
      <c r="M8916" s="1" t="s">
        <v>6</v>
      </c>
      <c r="N8916" s="1" t="s">
        <v>1241</v>
      </c>
      <c r="O8916" s="6" t="s">
        <v>1241</v>
      </c>
    </row>
    <row r="8917">
      <c r="A8917" s="5">
        <v>2.2600487E7</v>
      </c>
      <c r="B8917" s="2">
        <v>46173.0</v>
      </c>
      <c r="C8917" s="1" t="s">
        <v>122</v>
      </c>
      <c r="D8917" s="3" t="s">
        <v>284</v>
      </c>
      <c r="E8917" s="4">
        <v>46168.0</v>
      </c>
      <c r="F8917" s="5">
        <v>200.0</v>
      </c>
      <c r="G8917" s="5">
        <v>43.0</v>
      </c>
      <c r="H8917" s="5">
        <v>8436.0</v>
      </c>
      <c r="I8917" s="1" t="s">
        <v>75</v>
      </c>
      <c r="J8917" s="1" t="s">
        <v>123</v>
      </c>
      <c r="K8917" s="1" t="s">
        <v>13</v>
      </c>
      <c r="L8917" s="1" t="s">
        <v>5</v>
      </c>
      <c r="M8917" s="1" t="s">
        <v>6</v>
      </c>
      <c r="N8917" s="1" t="s">
        <v>1241</v>
      </c>
      <c r="O8917" s="6" t="s">
        <v>1241</v>
      </c>
    </row>
    <row r="8918">
      <c r="A8918" s="5">
        <v>2.2600487E7</v>
      </c>
      <c r="B8918" s="2">
        <v>46173.0</v>
      </c>
      <c r="C8918" s="1" t="s">
        <v>122</v>
      </c>
      <c r="D8918" s="3" t="s">
        <v>158</v>
      </c>
      <c r="E8918" s="4">
        <v>46168.0</v>
      </c>
      <c r="F8918" s="5">
        <v>360.0</v>
      </c>
      <c r="G8918" s="5">
        <v>207.0</v>
      </c>
      <c r="H8918" s="5">
        <v>72982.0</v>
      </c>
      <c r="I8918" s="1" t="s">
        <v>75</v>
      </c>
      <c r="J8918" s="1" t="s">
        <v>123</v>
      </c>
      <c r="K8918" s="1" t="s">
        <v>13</v>
      </c>
      <c r="L8918" s="1" t="s">
        <v>5</v>
      </c>
      <c r="M8918" s="1" t="s">
        <v>6</v>
      </c>
      <c r="N8918" s="1" t="s">
        <v>1241</v>
      </c>
      <c r="O8918" s="6" t="s">
        <v>1241</v>
      </c>
    </row>
    <row r="8919">
      <c r="A8919" s="5">
        <v>2.2600487E7</v>
      </c>
      <c r="B8919" s="2">
        <v>46173.0</v>
      </c>
      <c r="C8919" s="1" t="s">
        <v>122</v>
      </c>
      <c r="D8919" s="3" t="s">
        <v>294</v>
      </c>
      <c r="E8919" s="4">
        <v>46168.0</v>
      </c>
      <c r="F8919" s="5">
        <v>300.0</v>
      </c>
      <c r="G8919" s="5">
        <v>321.0</v>
      </c>
      <c r="H8919" s="5">
        <v>94435.0</v>
      </c>
      <c r="I8919" s="1" t="s">
        <v>75</v>
      </c>
      <c r="J8919" s="1" t="s">
        <v>123</v>
      </c>
      <c r="K8919" s="1" t="s">
        <v>13</v>
      </c>
      <c r="L8919" s="1" t="s">
        <v>5</v>
      </c>
      <c r="M8919" s="1" t="s">
        <v>6</v>
      </c>
      <c r="N8919" s="1" t="s">
        <v>1241</v>
      </c>
      <c r="O8919" s="6" t="s">
        <v>1241</v>
      </c>
    </row>
    <row r="8920">
      <c r="A8920" s="5">
        <v>2.2600487E7</v>
      </c>
      <c r="B8920" s="2">
        <v>46173.0</v>
      </c>
      <c r="C8920" s="1" t="s">
        <v>122</v>
      </c>
      <c r="D8920" s="3" t="s">
        <v>143</v>
      </c>
      <c r="E8920" s="4">
        <v>46168.0</v>
      </c>
      <c r="F8920" s="5">
        <v>80.0</v>
      </c>
      <c r="G8920" s="5">
        <v>57.0</v>
      </c>
      <c r="H8920" s="5">
        <v>4505.0</v>
      </c>
      <c r="I8920" s="1" t="s">
        <v>75</v>
      </c>
      <c r="J8920" s="1" t="s">
        <v>123</v>
      </c>
      <c r="K8920" s="1" t="s">
        <v>13</v>
      </c>
      <c r="L8920" s="1" t="s">
        <v>5</v>
      </c>
      <c r="M8920" s="1" t="s">
        <v>6</v>
      </c>
      <c r="N8920" s="1" t="s">
        <v>1241</v>
      </c>
      <c r="O8920" s="6" t="s">
        <v>1241</v>
      </c>
    </row>
    <row r="8921">
      <c r="A8921" s="5">
        <v>2.2600487E7</v>
      </c>
      <c r="B8921" s="2">
        <v>46173.0</v>
      </c>
      <c r="C8921" s="1" t="s">
        <v>122</v>
      </c>
      <c r="D8921" s="3" t="s">
        <v>349</v>
      </c>
      <c r="E8921" s="4">
        <v>46168.0</v>
      </c>
      <c r="F8921" s="5">
        <v>30.0</v>
      </c>
      <c r="G8921" s="5">
        <v>772.0</v>
      </c>
      <c r="H8921" s="5">
        <v>22689.0</v>
      </c>
      <c r="I8921" s="1" t="s">
        <v>75</v>
      </c>
      <c r="J8921" s="1" t="s">
        <v>123</v>
      </c>
      <c r="K8921" s="1" t="s">
        <v>13</v>
      </c>
      <c r="L8921" s="1" t="s">
        <v>5</v>
      </c>
      <c r="M8921" s="1" t="s">
        <v>6</v>
      </c>
      <c r="N8921" s="1" t="s">
        <v>1241</v>
      </c>
      <c r="O8921" s="6" t="s">
        <v>1241</v>
      </c>
    </row>
    <row r="8922">
      <c r="A8922" s="5">
        <v>2.2600487E7</v>
      </c>
      <c r="B8922" s="2">
        <v>46173.0</v>
      </c>
      <c r="C8922" s="1" t="s">
        <v>122</v>
      </c>
      <c r="D8922" s="3" t="s">
        <v>286</v>
      </c>
      <c r="E8922" s="4">
        <v>46168.0</v>
      </c>
      <c r="F8922" s="5">
        <v>144.0</v>
      </c>
      <c r="G8922" s="5">
        <v>73.0</v>
      </c>
      <c r="H8922" s="5">
        <v>10301.0</v>
      </c>
      <c r="I8922" s="1" t="s">
        <v>75</v>
      </c>
      <c r="J8922" s="1" t="s">
        <v>123</v>
      </c>
      <c r="K8922" s="1" t="s">
        <v>13</v>
      </c>
      <c r="L8922" s="1" t="s">
        <v>5</v>
      </c>
      <c r="M8922" s="1" t="s">
        <v>6</v>
      </c>
      <c r="N8922" s="1" t="s">
        <v>1241</v>
      </c>
      <c r="O8922" s="6" t="s">
        <v>1241</v>
      </c>
    </row>
    <row r="8923">
      <c r="A8923" s="5">
        <v>2.2600487E7</v>
      </c>
      <c r="B8923" s="2">
        <v>46173.0</v>
      </c>
      <c r="C8923" s="1" t="s">
        <v>122</v>
      </c>
      <c r="D8923" s="3" t="s">
        <v>165</v>
      </c>
      <c r="E8923" s="4">
        <v>46168.0</v>
      </c>
      <c r="F8923" s="5">
        <v>80.0</v>
      </c>
      <c r="G8923" s="5">
        <v>25.0</v>
      </c>
      <c r="H8923" s="5">
        <v>1994.0</v>
      </c>
      <c r="I8923" s="1" t="s">
        <v>75</v>
      </c>
      <c r="J8923" s="1" t="s">
        <v>123</v>
      </c>
      <c r="K8923" s="1" t="s">
        <v>13</v>
      </c>
      <c r="L8923" s="1" t="s">
        <v>5</v>
      </c>
      <c r="M8923" s="1" t="s">
        <v>6</v>
      </c>
      <c r="N8923" s="1" t="s">
        <v>1241</v>
      </c>
      <c r="O8923" s="6" t="s">
        <v>1241</v>
      </c>
    </row>
    <row r="8924">
      <c r="A8924" s="5">
        <v>2.2600487E7</v>
      </c>
      <c r="B8924" s="2">
        <v>46173.0</v>
      </c>
      <c r="C8924" s="1" t="s">
        <v>122</v>
      </c>
      <c r="D8924" s="3" t="s">
        <v>289</v>
      </c>
      <c r="E8924" s="4">
        <v>46168.0</v>
      </c>
      <c r="F8924" s="5">
        <v>52.0</v>
      </c>
      <c r="G8924" s="5">
        <v>207.0</v>
      </c>
      <c r="H8924" s="5">
        <v>10526.0</v>
      </c>
      <c r="I8924" s="1" t="s">
        <v>75</v>
      </c>
      <c r="J8924" s="1" t="s">
        <v>123</v>
      </c>
      <c r="K8924" s="1" t="s">
        <v>13</v>
      </c>
      <c r="L8924" s="1" t="s">
        <v>5</v>
      </c>
      <c r="M8924" s="1" t="s">
        <v>6</v>
      </c>
      <c r="N8924" s="1" t="s">
        <v>1241</v>
      </c>
      <c r="O8924" s="6" t="s">
        <v>1241</v>
      </c>
    </row>
    <row r="8925">
      <c r="A8925" s="5">
        <v>2.2600487E7</v>
      </c>
      <c r="B8925" s="2">
        <v>46173.0</v>
      </c>
      <c r="C8925" s="1" t="s">
        <v>122</v>
      </c>
      <c r="D8925" s="3" t="s">
        <v>363</v>
      </c>
      <c r="E8925" s="4">
        <v>46168.0</v>
      </c>
      <c r="F8925" s="5">
        <v>18.0</v>
      </c>
      <c r="G8925" s="5">
        <v>308.0</v>
      </c>
      <c r="H8925" s="5">
        <v>5441.0</v>
      </c>
      <c r="I8925" s="1" t="s">
        <v>75</v>
      </c>
      <c r="J8925" s="1" t="s">
        <v>123</v>
      </c>
      <c r="K8925" s="1" t="s">
        <v>13</v>
      </c>
      <c r="L8925" s="1" t="s">
        <v>5</v>
      </c>
      <c r="M8925" s="1" t="s">
        <v>6</v>
      </c>
      <c r="N8925" s="1" t="s">
        <v>1241</v>
      </c>
      <c r="O8925" s="6" t="s">
        <v>1241</v>
      </c>
    </row>
    <row r="8926">
      <c r="A8926" s="5">
        <v>2.2600487E7</v>
      </c>
      <c r="B8926" s="2">
        <v>46173.0</v>
      </c>
      <c r="C8926" s="1" t="s">
        <v>122</v>
      </c>
      <c r="D8926" s="3" t="s">
        <v>154</v>
      </c>
      <c r="E8926" s="4">
        <v>46168.0</v>
      </c>
      <c r="F8926" s="5">
        <v>300.0</v>
      </c>
      <c r="G8926" s="5">
        <v>19.0</v>
      </c>
      <c r="H8926" s="5">
        <v>5550.0</v>
      </c>
      <c r="I8926" s="1" t="s">
        <v>75</v>
      </c>
      <c r="J8926" s="1" t="s">
        <v>123</v>
      </c>
      <c r="K8926" s="1" t="s">
        <v>13</v>
      </c>
      <c r="L8926" s="1" t="s">
        <v>5</v>
      </c>
      <c r="M8926" s="1" t="s">
        <v>6</v>
      </c>
      <c r="N8926" s="1" t="s">
        <v>1241</v>
      </c>
      <c r="O8926" s="6" t="s">
        <v>1241</v>
      </c>
    </row>
    <row r="8927">
      <c r="A8927" s="5">
        <v>2.2600487E7</v>
      </c>
      <c r="B8927" s="2">
        <v>46173.0</v>
      </c>
      <c r="C8927" s="1" t="s">
        <v>122</v>
      </c>
      <c r="D8927" s="3" t="s">
        <v>717</v>
      </c>
      <c r="E8927" s="4">
        <v>46168.0</v>
      </c>
      <c r="F8927" s="5">
        <v>300.0</v>
      </c>
      <c r="G8927" s="5">
        <v>13.0</v>
      </c>
      <c r="H8927" s="5">
        <v>3677.0</v>
      </c>
      <c r="I8927" s="1" t="s">
        <v>75</v>
      </c>
      <c r="J8927" s="1" t="s">
        <v>123</v>
      </c>
      <c r="K8927" s="1" t="s">
        <v>13</v>
      </c>
      <c r="L8927" s="1" t="s">
        <v>5</v>
      </c>
      <c r="M8927" s="1" t="s">
        <v>6</v>
      </c>
      <c r="N8927" s="1" t="s">
        <v>1241</v>
      </c>
      <c r="O8927" s="6" t="s">
        <v>1241</v>
      </c>
    </row>
    <row r="8928">
      <c r="A8928" s="5">
        <v>2.2600487E7</v>
      </c>
      <c r="B8928" s="2">
        <v>46173.0</v>
      </c>
      <c r="C8928" s="1" t="s">
        <v>122</v>
      </c>
      <c r="D8928" s="3" t="s">
        <v>153</v>
      </c>
      <c r="E8928" s="4">
        <v>46168.0</v>
      </c>
      <c r="F8928" s="5">
        <v>120.0</v>
      </c>
      <c r="G8928" s="5">
        <v>446.0</v>
      </c>
      <c r="H8928" s="5">
        <v>52444.0</v>
      </c>
      <c r="I8928" s="1" t="s">
        <v>75</v>
      </c>
      <c r="J8928" s="1" t="s">
        <v>123</v>
      </c>
      <c r="K8928" s="1" t="s">
        <v>13</v>
      </c>
      <c r="L8928" s="1" t="s">
        <v>5</v>
      </c>
      <c r="M8928" s="1" t="s">
        <v>6</v>
      </c>
      <c r="N8928" s="1" t="s">
        <v>1241</v>
      </c>
      <c r="O8928" s="6" t="s">
        <v>1241</v>
      </c>
    </row>
    <row r="8929">
      <c r="A8929" s="5">
        <v>2.2600487E7</v>
      </c>
      <c r="B8929" s="2">
        <v>46173.0</v>
      </c>
      <c r="C8929" s="1" t="s">
        <v>122</v>
      </c>
      <c r="D8929" s="3" t="s">
        <v>171</v>
      </c>
      <c r="E8929" s="4">
        <v>46168.0</v>
      </c>
      <c r="F8929" s="5">
        <v>100.0</v>
      </c>
      <c r="G8929" s="5">
        <v>196.0</v>
      </c>
      <c r="H8929" s="5">
        <v>19198.0</v>
      </c>
      <c r="I8929" s="1" t="s">
        <v>75</v>
      </c>
      <c r="J8929" s="1" t="s">
        <v>123</v>
      </c>
      <c r="K8929" s="1" t="s">
        <v>13</v>
      </c>
      <c r="L8929" s="1" t="s">
        <v>5</v>
      </c>
      <c r="M8929" s="1" t="s">
        <v>6</v>
      </c>
      <c r="N8929" s="1" t="s">
        <v>1241</v>
      </c>
      <c r="O8929" s="6" t="s">
        <v>1241</v>
      </c>
    </row>
    <row r="8930">
      <c r="A8930" s="5">
        <v>2.2600488E7</v>
      </c>
      <c r="B8930" s="2">
        <v>46173.0</v>
      </c>
      <c r="C8930" s="1" t="s">
        <v>122</v>
      </c>
      <c r="D8930" s="3" t="s">
        <v>657</v>
      </c>
      <c r="E8930" s="4">
        <v>46168.0</v>
      </c>
      <c r="F8930" s="5">
        <v>8.0</v>
      </c>
      <c r="G8930" s="5">
        <v>317.0</v>
      </c>
      <c r="H8930" s="5">
        <v>2484.0</v>
      </c>
      <c r="I8930" s="1" t="s">
        <v>71</v>
      </c>
      <c r="J8930" s="1" t="s">
        <v>123</v>
      </c>
      <c r="K8930" s="1" t="s">
        <v>13</v>
      </c>
      <c r="L8930" s="1" t="s">
        <v>5</v>
      </c>
      <c r="M8930" s="1" t="s">
        <v>6</v>
      </c>
      <c r="N8930" s="1" t="s">
        <v>1241</v>
      </c>
      <c r="O8930" s="6" t="s">
        <v>1241</v>
      </c>
    </row>
    <row r="8931">
      <c r="A8931" s="5">
        <v>2.2600488E7</v>
      </c>
      <c r="B8931" s="2">
        <v>46173.0</v>
      </c>
      <c r="C8931" s="1" t="s">
        <v>122</v>
      </c>
      <c r="D8931" s="3" t="s">
        <v>380</v>
      </c>
      <c r="E8931" s="4">
        <v>46168.0</v>
      </c>
      <c r="F8931" s="5">
        <v>40.0</v>
      </c>
      <c r="G8931" s="5">
        <v>80.0</v>
      </c>
      <c r="H8931" s="5">
        <v>3133.0</v>
      </c>
      <c r="I8931" s="1" t="s">
        <v>71</v>
      </c>
      <c r="J8931" s="1" t="s">
        <v>123</v>
      </c>
      <c r="K8931" s="1" t="s">
        <v>13</v>
      </c>
      <c r="L8931" s="1" t="s">
        <v>5</v>
      </c>
      <c r="M8931" s="1" t="s">
        <v>6</v>
      </c>
      <c r="N8931" s="1" t="s">
        <v>1241</v>
      </c>
      <c r="O8931" s="6" t="s">
        <v>1241</v>
      </c>
    </row>
    <row r="8932">
      <c r="A8932" s="5">
        <v>2.2600488E7</v>
      </c>
      <c r="B8932" s="2">
        <v>46173.0</v>
      </c>
      <c r="C8932" s="1" t="s">
        <v>122</v>
      </c>
      <c r="D8932" s="3" t="s">
        <v>168</v>
      </c>
      <c r="E8932" s="4">
        <v>46168.0</v>
      </c>
      <c r="F8932" s="5">
        <v>250.0</v>
      </c>
      <c r="G8932" s="5">
        <v>12.0</v>
      </c>
      <c r="H8932" s="5">
        <v>3006.0</v>
      </c>
      <c r="I8932" s="1" t="s">
        <v>71</v>
      </c>
      <c r="J8932" s="1" t="s">
        <v>123</v>
      </c>
      <c r="K8932" s="1" t="s">
        <v>13</v>
      </c>
      <c r="L8932" s="1" t="s">
        <v>5</v>
      </c>
      <c r="M8932" s="1" t="s">
        <v>6</v>
      </c>
      <c r="N8932" s="1" t="s">
        <v>1241</v>
      </c>
      <c r="O8932" s="6" t="s">
        <v>1241</v>
      </c>
    </row>
    <row r="8933">
      <c r="A8933" s="5">
        <v>2.2600488E7</v>
      </c>
      <c r="B8933" s="2">
        <v>46173.0</v>
      </c>
      <c r="C8933" s="1" t="s">
        <v>122</v>
      </c>
      <c r="D8933" s="3" t="s">
        <v>444</v>
      </c>
      <c r="E8933" s="4">
        <v>46168.0</v>
      </c>
      <c r="F8933" s="5">
        <v>15.0</v>
      </c>
      <c r="G8933" s="5">
        <v>47.0</v>
      </c>
      <c r="H8933" s="5">
        <v>688.0</v>
      </c>
      <c r="I8933" s="1" t="s">
        <v>71</v>
      </c>
      <c r="J8933" s="1" t="s">
        <v>123</v>
      </c>
      <c r="K8933" s="1" t="s">
        <v>13</v>
      </c>
      <c r="L8933" s="1" t="s">
        <v>5</v>
      </c>
      <c r="M8933" s="1" t="s">
        <v>6</v>
      </c>
      <c r="N8933" s="1" t="s">
        <v>1241</v>
      </c>
      <c r="O8933" s="6" t="s">
        <v>1241</v>
      </c>
    </row>
    <row r="8934">
      <c r="A8934" s="5">
        <v>2.2600488E7</v>
      </c>
      <c r="B8934" s="2">
        <v>46173.0</v>
      </c>
      <c r="C8934" s="1" t="s">
        <v>122</v>
      </c>
      <c r="D8934" s="3" t="s">
        <v>417</v>
      </c>
      <c r="E8934" s="4">
        <v>46168.0</v>
      </c>
      <c r="F8934" s="5">
        <v>30.0</v>
      </c>
      <c r="G8934" s="5">
        <v>54.0</v>
      </c>
      <c r="H8934" s="5">
        <v>1582.0</v>
      </c>
      <c r="I8934" s="1" t="s">
        <v>71</v>
      </c>
      <c r="J8934" s="1" t="s">
        <v>123</v>
      </c>
      <c r="K8934" s="1" t="s">
        <v>13</v>
      </c>
      <c r="L8934" s="1" t="s">
        <v>5</v>
      </c>
      <c r="M8934" s="1" t="s">
        <v>6</v>
      </c>
      <c r="N8934" s="1" t="s">
        <v>1241</v>
      </c>
      <c r="O8934" s="6" t="s">
        <v>1241</v>
      </c>
    </row>
    <row r="8935">
      <c r="A8935" s="5">
        <v>2.2600488E7</v>
      </c>
      <c r="B8935" s="2">
        <v>46173.0</v>
      </c>
      <c r="C8935" s="1" t="s">
        <v>122</v>
      </c>
      <c r="D8935" s="3" t="s">
        <v>173</v>
      </c>
      <c r="E8935" s="4">
        <v>46168.0</v>
      </c>
      <c r="F8935" s="5">
        <v>50.0</v>
      </c>
      <c r="G8935" s="5">
        <v>37.0</v>
      </c>
      <c r="H8935" s="5">
        <v>1808.0</v>
      </c>
      <c r="I8935" s="1" t="s">
        <v>71</v>
      </c>
      <c r="J8935" s="1" t="s">
        <v>123</v>
      </c>
      <c r="K8935" s="1" t="s">
        <v>13</v>
      </c>
      <c r="L8935" s="1" t="s">
        <v>5</v>
      </c>
      <c r="M8935" s="1" t="s">
        <v>6</v>
      </c>
      <c r="N8935" s="1" t="s">
        <v>1241</v>
      </c>
      <c r="O8935" s="6" t="s">
        <v>1241</v>
      </c>
    </row>
    <row r="8936">
      <c r="A8936" s="5">
        <v>2.2600488E7</v>
      </c>
      <c r="B8936" s="2">
        <v>46173.0</v>
      </c>
      <c r="C8936" s="1" t="s">
        <v>122</v>
      </c>
      <c r="D8936" s="3" t="s">
        <v>186</v>
      </c>
      <c r="E8936" s="4">
        <v>46168.0</v>
      </c>
      <c r="F8936" s="5">
        <v>300.0</v>
      </c>
      <c r="G8936" s="5">
        <v>9.0</v>
      </c>
      <c r="H8936" s="5">
        <v>2599.0</v>
      </c>
      <c r="I8936" s="1" t="s">
        <v>71</v>
      </c>
      <c r="J8936" s="1" t="s">
        <v>123</v>
      </c>
      <c r="K8936" s="1" t="s">
        <v>13</v>
      </c>
      <c r="L8936" s="1" t="s">
        <v>5</v>
      </c>
      <c r="M8936" s="1" t="s">
        <v>6</v>
      </c>
      <c r="N8936" s="1" t="s">
        <v>1241</v>
      </c>
      <c r="O8936" s="6" t="s">
        <v>1241</v>
      </c>
    </row>
    <row r="8937">
      <c r="A8937" s="5">
        <v>2.2600488E7</v>
      </c>
      <c r="B8937" s="2">
        <v>46173.0</v>
      </c>
      <c r="C8937" s="1" t="s">
        <v>122</v>
      </c>
      <c r="D8937" s="3" t="s">
        <v>388</v>
      </c>
      <c r="E8937" s="4">
        <v>46168.0</v>
      </c>
      <c r="F8937" s="5">
        <v>50.0</v>
      </c>
      <c r="G8937" s="5">
        <v>24.0</v>
      </c>
      <c r="H8937" s="5">
        <v>1196.0</v>
      </c>
      <c r="I8937" s="1" t="s">
        <v>71</v>
      </c>
      <c r="J8937" s="1" t="s">
        <v>123</v>
      </c>
      <c r="K8937" s="1" t="s">
        <v>13</v>
      </c>
      <c r="L8937" s="1" t="s">
        <v>5</v>
      </c>
      <c r="M8937" s="1" t="s">
        <v>6</v>
      </c>
      <c r="N8937" s="1" t="s">
        <v>1241</v>
      </c>
      <c r="O8937" s="6" t="s">
        <v>1241</v>
      </c>
    </row>
    <row r="8938">
      <c r="A8938" s="5">
        <v>2.2600488E7</v>
      </c>
      <c r="B8938" s="2">
        <v>46173.0</v>
      </c>
      <c r="C8938" s="1" t="s">
        <v>122</v>
      </c>
      <c r="D8938" s="3" t="s">
        <v>383</v>
      </c>
      <c r="E8938" s="4">
        <v>46168.0</v>
      </c>
      <c r="F8938" s="5">
        <v>20.0</v>
      </c>
      <c r="G8938" s="5">
        <v>142.0</v>
      </c>
      <c r="H8938" s="5">
        <v>2784.0</v>
      </c>
      <c r="I8938" s="1" t="s">
        <v>71</v>
      </c>
      <c r="J8938" s="1" t="s">
        <v>123</v>
      </c>
      <c r="K8938" s="1" t="s">
        <v>13</v>
      </c>
      <c r="L8938" s="1" t="s">
        <v>5</v>
      </c>
      <c r="M8938" s="1" t="s">
        <v>6</v>
      </c>
      <c r="N8938" s="1" t="s">
        <v>1241</v>
      </c>
      <c r="O8938" s="6" t="s">
        <v>1241</v>
      </c>
    </row>
    <row r="8939">
      <c r="A8939" s="5">
        <v>2.2600488E7</v>
      </c>
      <c r="B8939" s="2">
        <v>46173.0</v>
      </c>
      <c r="C8939" s="1" t="s">
        <v>122</v>
      </c>
      <c r="D8939" s="3" t="s">
        <v>994</v>
      </c>
      <c r="E8939" s="4">
        <v>46168.0</v>
      </c>
      <c r="F8939" s="5">
        <v>5.0</v>
      </c>
      <c r="G8939" s="5">
        <v>237.0</v>
      </c>
      <c r="H8939" s="5">
        <v>1161.0</v>
      </c>
      <c r="I8939" s="1" t="s">
        <v>71</v>
      </c>
      <c r="J8939" s="1" t="s">
        <v>123</v>
      </c>
      <c r="K8939" s="1" t="s">
        <v>13</v>
      </c>
      <c r="L8939" s="1" t="s">
        <v>5</v>
      </c>
      <c r="M8939" s="1" t="s">
        <v>6</v>
      </c>
      <c r="N8939" s="1" t="s">
        <v>1241</v>
      </c>
      <c r="O8939" s="6" t="s">
        <v>1241</v>
      </c>
    </row>
    <row r="8940">
      <c r="A8940" s="5">
        <v>2.2600488E7</v>
      </c>
      <c r="B8940" s="2">
        <v>46173.0</v>
      </c>
      <c r="C8940" s="1" t="s">
        <v>122</v>
      </c>
      <c r="D8940" s="3" t="s">
        <v>378</v>
      </c>
      <c r="E8940" s="4">
        <v>46168.0</v>
      </c>
      <c r="F8940" s="5">
        <v>36.0</v>
      </c>
      <c r="G8940" s="5">
        <v>81.0</v>
      </c>
      <c r="H8940" s="5">
        <v>2870.0</v>
      </c>
      <c r="I8940" s="1" t="s">
        <v>71</v>
      </c>
      <c r="J8940" s="1" t="s">
        <v>123</v>
      </c>
      <c r="K8940" s="1" t="s">
        <v>13</v>
      </c>
      <c r="L8940" s="1" t="s">
        <v>5</v>
      </c>
      <c r="M8940" s="1" t="s">
        <v>6</v>
      </c>
      <c r="N8940" s="1" t="s">
        <v>1241</v>
      </c>
      <c r="O8940" s="6" t="s">
        <v>1241</v>
      </c>
    </row>
    <row r="8941">
      <c r="A8941" s="5">
        <v>2.2600488E7</v>
      </c>
      <c r="B8941" s="2">
        <v>46173.0</v>
      </c>
      <c r="C8941" s="1" t="s">
        <v>122</v>
      </c>
      <c r="D8941" s="3" t="s">
        <v>189</v>
      </c>
      <c r="E8941" s="4">
        <v>46168.0</v>
      </c>
      <c r="F8941" s="5">
        <v>150.0</v>
      </c>
      <c r="G8941" s="5">
        <v>16.0</v>
      </c>
      <c r="H8941" s="5">
        <v>2402.0</v>
      </c>
      <c r="I8941" s="1" t="s">
        <v>71</v>
      </c>
      <c r="J8941" s="1" t="s">
        <v>123</v>
      </c>
      <c r="K8941" s="1" t="s">
        <v>13</v>
      </c>
      <c r="L8941" s="1" t="s">
        <v>5</v>
      </c>
      <c r="M8941" s="1" t="s">
        <v>6</v>
      </c>
      <c r="N8941" s="1" t="s">
        <v>1241</v>
      </c>
      <c r="O8941" s="6" t="s">
        <v>1241</v>
      </c>
    </row>
    <row r="8942">
      <c r="A8942" s="5">
        <v>2.2600488E7</v>
      </c>
      <c r="B8942" s="2">
        <v>46173.0</v>
      </c>
      <c r="C8942" s="1" t="s">
        <v>122</v>
      </c>
      <c r="D8942" s="3" t="s">
        <v>995</v>
      </c>
      <c r="E8942" s="4">
        <v>46168.0</v>
      </c>
      <c r="F8942" s="5">
        <v>20.0</v>
      </c>
      <c r="G8942" s="5">
        <v>129.0</v>
      </c>
      <c r="H8942" s="5">
        <v>2532.0</v>
      </c>
      <c r="I8942" s="1" t="s">
        <v>71</v>
      </c>
      <c r="J8942" s="1" t="s">
        <v>123</v>
      </c>
      <c r="K8942" s="1" t="s">
        <v>13</v>
      </c>
      <c r="L8942" s="1" t="s">
        <v>5</v>
      </c>
      <c r="M8942" s="1" t="s">
        <v>6</v>
      </c>
      <c r="N8942" s="1" t="s">
        <v>1241</v>
      </c>
      <c r="O8942" s="6" t="s">
        <v>1241</v>
      </c>
    </row>
    <row r="8943">
      <c r="A8943" s="5">
        <v>2.2600488E7</v>
      </c>
      <c r="B8943" s="2">
        <v>46173.0</v>
      </c>
      <c r="C8943" s="1" t="s">
        <v>122</v>
      </c>
      <c r="D8943" s="3" t="s">
        <v>389</v>
      </c>
      <c r="E8943" s="4">
        <v>46168.0</v>
      </c>
      <c r="F8943" s="5">
        <v>50.0</v>
      </c>
      <c r="G8943" s="5">
        <v>108.0</v>
      </c>
      <c r="H8943" s="5">
        <v>5287.0</v>
      </c>
      <c r="I8943" s="1" t="s">
        <v>71</v>
      </c>
      <c r="J8943" s="1" t="s">
        <v>123</v>
      </c>
      <c r="K8943" s="1" t="s">
        <v>13</v>
      </c>
      <c r="L8943" s="1" t="s">
        <v>5</v>
      </c>
      <c r="M8943" s="1" t="s">
        <v>6</v>
      </c>
      <c r="N8943" s="1" t="s">
        <v>1241</v>
      </c>
      <c r="O8943" s="6" t="s">
        <v>1241</v>
      </c>
    </row>
    <row r="8944">
      <c r="A8944" s="5">
        <v>2.2600488E7</v>
      </c>
      <c r="B8944" s="2">
        <v>46173.0</v>
      </c>
      <c r="C8944" s="1" t="s">
        <v>122</v>
      </c>
      <c r="D8944" s="3" t="s">
        <v>379</v>
      </c>
      <c r="E8944" s="4">
        <v>46168.0</v>
      </c>
      <c r="F8944" s="5">
        <v>18.0</v>
      </c>
      <c r="G8944" s="5">
        <v>196.0</v>
      </c>
      <c r="H8944" s="5">
        <v>3449.0</v>
      </c>
      <c r="I8944" s="1" t="s">
        <v>71</v>
      </c>
      <c r="J8944" s="1" t="s">
        <v>123</v>
      </c>
      <c r="K8944" s="1" t="s">
        <v>13</v>
      </c>
      <c r="L8944" s="1" t="s">
        <v>5</v>
      </c>
      <c r="M8944" s="1" t="s">
        <v>6</v>
      </c>
      <c r="N8944" s="1" t="s">
        <v>1241</v>
      </c>
      <c r="O8944" s="6" t="s">
        <v>1241</v>
      </c>
    </row>
    <row r="8945">
      <c r="A8945" s="5">
        <v>2.2600489E7</v>
      </c>
      <c r="B8945" s="2">
        <v>46173.0</v>
      </c>
      <c r="C8945" s="1" t="s">
        <v>11</v>
      </c>
      <c r="D8945" s="3" t="s">
        <v>46</v>
      </c>
      <c r="E8945" s="4">
        <v>46168.0</v>
      </c>
      <c r="F8945" s="5">
        <v>10000.0</v>
      </c>
      <c r="G8945" s="5">
        <v>5050.0</v>
      </c>
      <c r="H8945" s="5">
        <v>50508.0</v>
      </c>
      <c r="I8945" s="1" t="s">
        <v>43</v>
      </c>
      <c r="J8945" s="1" t="s">
        <v>12</v>
      </c>
      <c r="K8945" s="1" t="s">
        <v>13</v>
      </c>
      <c r="L8945" s="1" t="s">
        <v>5</v>
      </c>
      <c r="M8945" s="1" t="s">
        <v>44</v>
      </c>
      <c r="N8945" s="1" t="s">
        <v>1241</v>
      </c>
      <c r="O8945" s="6" t="s">
        <v>1241</v>
      </c>
    </row>
    <row r="8946">
      <c r="A8946" s="5">
        <v>2.2600489E7</v>
      </c>
      <c r="B8946" s="2">
        <v>46173.0</v>
      </c>
      <c r="C8946" s="1" t="s">
        <v>11</v>
      </c>
      <c r="D8946" s="3" t="s">
        <v>47</v>
      </c>
      <c r="E8946" s="4">
        <v>46168.0</v>
      </c>
      <c r="F8946" s="5">
        <v>4500.0</v>
      </c>
      <c r="G8946" s="5">
        <v>3788.0</v>
      </c>
      <c r="H8946" s="5">
        <v>22731.0</v>
      </c>
      <c r="I8946" s="1" t="s">
        <v>43</v>
      </c>
      <c r="J8946" s="1" t="s">
        <v>12</v>
      </c>
      <c r="K8946" s="1" t="s">
        <v>13</v>
      </c>
      <c r="L8946" s="1" t="s">
        <v>5</v>
      </c>
      <c r="M8946" s="1" t="s">
        <v>44</v>
      </c>
      <c r="N8946" s="1" t="s">
        <v>1241</v>
      </c>
      <c r="O8946" s="6" t="s">
        <v>1241</v>
      </c>
    </row>
    <row r="8947">
      <c r="A8947" s="5">
        <v>2.2600489E7</v>
      </c>
      <c r="B8947" s="2">
        <v>46173.0</v>
      </c>
      <c r="C8947" s="1" t="s">
        <v>11</v>
      </c>
      <c r="D8947" s="3" t="s">
        <v>45</v>
      </c>
      <c r="E8947" s="4">
        <v>46168.0</v>
      </c>
      <c r="F8947" s="5">
        <v>8500.0</v>
      </c>
      <c r="G8947" s="5">
        <v>2525.0</v>
      </c>
      <c r="H8947" s="5">
        <v>42933.0</v>
      </c>
      <c r="I8947" s="1" t="s">
        <v>43</v>
      </c>
      <c r="J8947" s="1" t="s">
        <v>12</v>
      </c>
      <c r="K8947" s="1" t="s">
        <v>13</v>
      </c>
      <c r="L8947" s="1" t="s">
        <v>5</v>
      </c>
      <c r="M8947" s="1" t="s">
        <v>44</v>
      </c>
      <c r="N8947" s="1" t="s">
        <v>1241</v>
      </c>
      <c r="O8947" s="6" t="s">
        <v>1241</v>
      </c>
    </row>
    <row r="8948">
      <c r="A8948" s="5">
        <v>2.2600492E7</v>
      </c>
      <c r="B8948" s="2">
        <v>46173.0</v>
      </c>
      <c r="C8948" s="1" t="s">
        <v>122</v>
      </c>
      <c r="D8948" s="3" t="s">
        <v>1137</v>
      </c>
      <c r="E8948" s="4">
        <v>46168.0</v>
      </c>
      <c r="F8948" s="5">
        <v>40.0</v>
      </c>
      <c r="G8948" s="5">
        <v>147.0</v>
      </c>
      <c r="H8948" s="5">
        <v>5755.0</v>
      </c>
      <c r="I8948" s="1" t="s">
        <v>127</v>
      </c>
      <c r="J8948" s="1" t="s">
        <v>123</v>
      </c>
      <c r="K8948" s="1" t="s">
        <v>13</v>
      </c>
      <c r="L8948" s="1" t="s">
        <v>5</v>
      </c>
      <c r="M8948" s="1" t="s">
        <v>6</v>
      </c>
      <c r="N8948" s="1" t="s">
        <v>1241</v>
      </c>
      <c r="O8948" s="6" t="s">
        <v>1241</v>
      </c>
    </row>
    <row r="8949">
      <c r="A8949" s="5">
        <v>2.2600492E7</v>
      </c>
      <c r="B8949" s="2">
        <v>46173.0</v>
      </c>
      <c r="C8949" s="1" t="s">
        <v>122</v>
      </c>
      <c r="D8949" s="3" t="s">
        <v>654</v>
      </c>
      <c r="E8949" s="4">
        <v>46168.0</v>
      </c>
      <c r="F8949" s="5">
        <v>8.0</v>
      </c>
      <c r="G8949" s="5">
        <v>327.0</v>
      </c>
      <c r="H8949" s="5">
        <v>2561.0</v>
      </c>
      <c r="I8949" s="1" t="s">
        <v>127</v>
      </c>
      <c r="J8949" s="1" t="s">
        <v>123</v>
      </c>
      <c r="K8949" s="1" t="s">
        <v>13</v>
      </c>
      <c r="L8949" s="1" t="s">
        <v>5</v>
      </c>
      <c r="M8949" s="1" t="s">
        <v>6</v>
      </c>
      <c r="N8949" s="1" t="s">
        <v>1241</v>
      </c>
      <c r="O8949" s="6" t="s">
        <v>1241</v>
      </c>
    </row>
    <row r="8950">
      <c r="A8950" s="5">
        <v>2.2600492E7</v>
      </c>
      <c r="B8950" s="2">
        <v>46173.0</v>
      </c>
      <c r="C8950" s="1" t="s">
        <v>122</v>
      </c>
      <c r="D8950" s="3" t="s">
        <v>366</v>
      </c>
      <c r="E8950" s="4">
        <v>46168.0</v>
      </c>
      <c r="F8950" s="5">
        <v>10.0</v>
      </c>
      <c r="G8950" s="5">
        <v>1844.0</v>
      </c>
      <c r="H8950" s="5">
        <v>18071.0</v>
      </c>
      <c r="I8950" s="1" t="s">
        <v>127</v>
      </c>
      <c r="J8950" s="1" t="s">
        <v>123</v>
      </c>
      <c r="K8950" s="1" t="s">
        <v>13</v>
      </c>
      <c r="L8950" s="1" t="s">
        <v>5</v>
      </c>
      <c r="M8950" s="1" t="s">
        <v>6</v>
      </c>
      <c r="N8950" s="1" t="s">
        <v>1241</v>
      </c>
      <c r="O8950" s="6" t="s">
        <v>1241</v>
      </c>
    </row>
    <row r="8951">
      <c r="A8951" s="5">
        <v>2.2600492E7</v>
      </c>
      <c r="B8951" s="2">
        <v>46173.0</v>
      </c>
      <c r="C8951" s="1" t="s">
        <v>122</v>
      </c>
      <c r="D8951" s="3" t="s">
        <v>126</v>
      </c>
      <c r="E8951" s="4">
        <v>46168.0</v>
      </c>
      <c r="F8951" s="5">
        <v>75.0</v>
      </c>
      <c r="G8951" s="5">
        <v>31.0</v>
      </c>
      <c r="H8951" s="5">
        <v>2243.0</v>
      </c>
      <c r="I8951" s="1" t="s">
        <v>127</v>
      </c>
      <c r="J8951" s="1" t="s">
        <v>123</v>
      </c>
      <c r="K8951" s="1" t="s">
        <v>13</v>
      </c>
      <c r="L8951" s="1" t="s">
        <v>5</v>
      </c>
      <c r="M8951" s="1" t="s">
        <v>6</v>
      </c>
      <c r="N8951" s="1" t="s">
        <v>1241</v>
      </c>
      <c r="O8951" s="6" t="s">
        <v>1241</v>
      </c>
    </row>
    <row r="8952">
      <c r="A8952" s="5">
        <v>2.2600492E7</v>
      </c>
      <c r="B8952" s="2">
        <v>46173.0</v>
      </c>
      <c r="C8952" s="1" t="s">
        <v>122</v>
      </c>
      <c r="D8952" s="3" t="s">
        <v>716</v>
      </c>
      <c r="E8952" s="4">
        <v>46168.0</v>
      </c>
      <c r="F8952" s="5">
        <v>15.0</v>
      </c>
      <c r="G8952" s="5">
        <v>188.0</v>
      </c>
      <c r="H8952" s="5">
        <v>2767.0</v>
      </c>
      <c r="I8952" s="1" t="s">
        <v>696</v>
      </c>
      <c r="J8952" s="1" t="s">
        <v>123</v>
      </c>
      <c r="K8952" s="1" t="s">
        <v>13</v>
      </c>
      <c r="L8952" s="1" t="s">
        <v>5</v>
      </c>
      <c r="M8952" s="1" t="s">
        <v>6</v>
      </c>
      <c r="N8952" s="1" t="s">
        <v>1241</v>
      </c>
      <c r="O8952" s="6" t="s">
        <v>1241</v>
      </c>
    </row>
    <row r="8953">
      <c r="A8953" s="5">
        <v>2.2600492E7</v>
      </c>
      <c r="B8953" s="2">
        <v>46173.0</v>
      </c>
      <c r="C8953" s="1" t="s">
        <v>122</v>
      </c>
      <c r="D8953" s="3" t="s">
        <v>146</v>
      </c>
      <c r="E8953" s="4">
        <v>46168.0</v>
      </c>
      <c r="F8953" s="5">
        <v>150.0</v>
      </c>
      <c r="G8953" s="5">
        <v>52.0</v>
      </c>
      <c r="H8953" s="5">
        <v>7665.0</v>
      </c>
      <c r="I8953" s="1" t="s">
        <v>127</v>
      </c>
      <c r="J8953" s="1" t="s">
        <v>123</v>
      </c>
      <c r="K8953" s="1" t="s">
        <v>13</v>
      </c>
      <c r="L8953" s="1" t="s">
        <v>5</v>
      </c>
      <c r="M8953" s="1" t="s">
        <v>6</v>
      </c>
      <c r="N8953" s="1" t="s">
        <v>1241</v>
      </c>
      <c r="O8953" s="6" t="s">
        <v>1241</v>
      </c>
    </row>
    <row r="8954">
      <c r="A8954" s="5">
        <v>2.2600492E7</v>
      </c>
      <c r="B8954" s="2">
        <v>46173.0</v>
      </c>
      <c r="C8954" s="1" t="s">
        <v>122</v>
      </c>
      <c r="D8954" s="3" t="s">
        <v>134</v>
      </c>
      <c r="E8954" s="4">
        <v>46168.0</v>
      </c>
      <c r="F8954" s="5">
        <v>60.0</v>
      </c>
      <c r="G8954" s="5">
        <v>127.0</v>
      </c>
      <c r="H8954" s="5">
        <v>7441.0</v>
      </c>
      <c r="I8954" s="1" t="s">
        <v>127</v>
      </c>
      <c r="J8954" s="1" t="s">
        <v>123</v>
      </c>
      <c r="K8954" s="1" t="s">
        <v>13</v>
      </c>
      <c r="L8954" s="1" t="s">
        <v>5</v>
      </c>
      <c r="M8954" s="1" t="s">
        <v>6</v>
      </c>
      <c r="N8954" s="1" t="s">
        <v>1241</v>
      </c>
      <c r="O8954" s="6" t="s">
        <v>1241</v>
      </c>
    </row>
    <row r="8955">
      <c r="A8955" s="5">
        <v>2.2600492E7</v>
      </c>
      <c r="B8955" s="2">
        <v>46173.0</v>
      </c>
      <c r="C8955" s="1" t="s">
        <v>122</v>
      </c>
      <c r="D8955" s="3" t="s">
        <v>139</v>
      </c>
      <c r="E8955" s="4">
        <v>46168.0</v>
      </c>
      <c r="F8955" s="5">
        <v>192.0</v>
      </c>
      <c r="G8955" s="5">
        <v>93.0</v>
      </c>
      <c r="H8955" s="5">
        <v>17515.0</v>
      </c>
      <c r="I8955" s="1" t="s">
        <v>127</v>
      </c>
      <c r="J8955" s="1" t="s">
        <v>123</v>
      </c>
      <c r="K8955" s="1" t="s">
        <v>13</v>
      </c>
      <c r="L8955" s="1" t="s">
        <v>5</v>
      </c>
      <c r="M8955" s="1" t="s">
        <v>6</v>
      </c>
      <c r="N8955" s="1" t="s">
        <v>1241</v>
      </c>
      <c r="O8955" s="6" t="s">
        <v>1241</v>
      </c>
    </row>
    <row r="8956">
      <c r="A8956" s="5">
        <v>2.2600492E7</v>
      </c>
      <c r="B8956" s="2">
        <v>46173.0</v>
      </c>
      <c r="C8956" s="1" t="s">
        <v>122</v>
      </c>
      <c r="D8956" s="3" t="s">
        <v>693</v>
      </c>
      <c r="E8956" s="4">
        <v>46168.0</v>
      </c>
      <c r="F8956" s="5">
        <v>10.0</v>
      </c>
      <c r="G8956" s="5">
        <v>184.0</v>
      </c>
      <c r="H8956" s="5">
        <v>1804.0</v>
      </c>
      <c r="I8956" s="1" t="s">
        <v>127</v>
      </c>
      <c r="J8956" s="1" t="s">
        <v>123</v>
      </c>
      <c r="K8956" s="1" t="s">
        <v>13</v>
      </c>
      <c r="L8956" s="1" t="s">
        <v>5</v>
      </c>
      <c r="M8956" s="1" t="s">
        <v>6</v>
      </c>
      <c r="N8956" s="1" t="s">
        <v>1241</v>
      </c>
      <c r="O8956" s="6" t="s">
        <v>1241</v>
      </c>
    </row>
    <row r="8957">
      <c r="A8957" s="5">
        <v>2.2600493E7</v>
      </c>
      <c r="B8957" s="2">
        <v>46173.0</v>
      </c>
      <c r="C8957" s="1" t="s">
        <v>122</v>
      </c>
      <c r="D8957" s="3" t="s">
        <v>391</v>
      </c>
      <c r="E8957" s="4">
        <v>46168.0</v>
      </c>
      <c r="F8957" s="5">
        <v>100.0</v>
      </c>
      <c r="G8957" s="5">
        <v>57.0</v>
      </c>
      <c r="H8957" s="5">
        <v>5630.0</v>
      </c>
      <c r="I8957" s="1" t="s">
        <v>125</v>
      </c>
      <c r="J8957" s="1" t="s">
        <v>123</v>
      </c>
      <c r="K8957" s="1" t="s">
        <v>13</v>
      </c>
      <c r="L8957" s="1" t="s">
        <v>5</v>
      </c>
      <c r="M8957" s="1" t="s">
        <v>6</v>
      </c>
      <c r="N8957" s="1" t="s">
        <v>1241</v>
      </c>
      <c r="O8957" s="6" t="s">
        <v>1241</v>
      </c>
    </row>
    <row r="8958">
      <c r="A8958" s="5">
        <v>2.2600493E7</v>
      </c>
      <c r="B8958" s="2">
        <v>46173.0</v>
      </c>
      <c r="C8958" s="1" t="s">
        <v>122</v>
      </c>
      <c r="D8958" s="3" t="s">
        <v>133</v>
      </c>
      <c r="E8958" s="4">
        <v>46168.0</v>
      </c>
      <c r="F8958" s="5">
        <v>90.0</v>
      </c>
      <c r="G8958" s="5">
        <v>46.0</v>
      </c>
      <c r="H8958" s="5">
        <v>4041.0</v>
      </c>
      <c r="I8958" s="1" t="s">
        <v>125</v>
      </c>
      <c r="J8958" s="1" t="s">
        <v>123</v>
      </c>
      <c r="K8958" s="1" t="s">
        <v>13</v>
      </c>
      <c r="L8958" s="1" t="s">
        <v>5</v>
      </c>
      <c r="M8958" s="1" t="s">
        <v>6</v>
      </c>
      <c r="N8958" s="1" t="s">
        <v>1241</v>
      </c>
      <c r="O8958" s="6" t="s">
        <v>1241</v>
      </c>
    </row>
    <row r="8959">
      <c r="A8959" s="5">
        <v>2.2600493E7</v>
      </c>
      <c r="B8959" s="2">
        <v>46173.0</v>
      </c>
      <c r="C8959" s="1" t="s">
        <v>122</v>
      </c>
      <c r="D8959" s="3" t="s">
        <v>537</v>
      </c>
      <c r="E8959" s="4">
        <v>46168.0</v>
      </c>
      <c r="F8959" s="5">
        <v>48.0</v>
      </c>
      <c r="G8959" s="5">
        <v>66.0</v>
      </c>
      <c r="H8959" s="5">
        <v>3120.0</v>
      </c>
      <c r="I8959" s="1" t="s">
        <v>125</v>
      </c>
      <c r="J8959" s="1" t="s">
        <v>123</v>
      </c>
      <c r="K8959" s="1" t="s">
        <v>13</v>
      </c>
      <c r="L8959" s="1" t="s">
        <v>5</v>
      </c>
      <c r="M8959" s="1" t="s">
        <v>6</v>
      </c>
      <c r="N8959" s="1" t="s">
        <v>1241</v>
      </c>
      <c r="O8959" s="6" t="s">
        <v>1241</v>
      </c>
    </row>
    <row r="8960">
      <c r="A8960" s="5">
        <v>2.2600493E7</v>
      </c>
      <c r="B8960" s="2">
        <v>46173.0</v>
      </c>
      <c r="C8960" s="1" t="s">
        <v>122</v>
      </c>
      <c r="D8960" s="3" t="s">
        <v>653</v>
      </c>
      <c r="E8960" s="4">
        <v>46168.0</v>
      </c>
      <c r="F8960" s="5">
        <v>105.0</v>
      </c>
      <c r="G8960" s="5">
        <v>81.0</v>
      </c>
      <c r="H8960" s="5">
        <v>8306.0</v>
      </c>
      <c r="I8960" s="1" t="s">
        <v>125</v>
      </c>
      <c r="J8960" s="1" t="s">
        <v>123</v>
      </c>
      <c r="K8960" s="1" t="s">
        <v>13</v>
      </c>
      <c r="L8960" s="1" t="s">
        <v>5</v>
      </c>
      <c r="M8960" s="1" t="s">
        <v>6</v>
      </c>
      <c r="N8960" s="1" t="s">
        <v>1241</v>
      </c>
      <c r="O8960" s="6" t="s">
        <v>1241</v>
      </c>
    </row>
    <row r="8961">
      <c r="A8961" s="5">
        <v>2.2600493E7</v>
      </c>
      <c r="B8961" s="2">
        <v>46173.0</v>
      </c>
      <c r="C8961" s="1" t="s">
        <v>122</v>
      </c>
      <c r="D8961" s="3" t="s">
        <v>146</v>
      </c>
      <c r="E8961" s="4">
        <v>46168.0</v>
      </c>
      <c r="F8961" s="5">
        <v>50.0</v>
      </c>
      <c r="G8961" s="5">
        <v>52.0</v>
      </c>
      <c r="H8961" s="5">
        <v>2555.0</v>
      </c>
      <c r="I8961" s="1" t="s">
        <v>127</v>
      </c>
      <c r="J8961" s="1" t="s">
        <v>123</v>
      </c>
      <c r="K8961" s="1" t="s">
        <v>13</v>
      </c>
      <c r="L8961" s="1" t="s">
        <v>5</v>
      </c>
      <c r="M8961" s="1" t="s">
        <v>6</v>
      </c>
      <c r="N8961" s="1" t="s">
        <v>1241</v>
      </c>
      <c r="O8961" s="6" t="s">
        <v>1241</v>
      </c>
    </row>
    <row r="8962">
      <c r="A8962" s="5">
        <v>2.2600496E7</v>
      </c>
      <c r="B8962" s="2">
        <v>46173.0</v>
      </c>
      <c r="C8962" s="1" t="s">
        <v>122</v>
      </c>
      <c r="D8962" s="3" t="s">
        <v>124</v>
      </c>
      <c r="E8962" s="4">
        <v>46168.0</v>
      </c>
      <c r="F8962" s="5">
        <v>350.0</v>
      </c>
      <c r="G8962" s="5">
        <v>486.0</v>
      </c>
      <c r="H8962" s="5">
        <v>166705.91</v>
      </c>
      <c r="I8962" s="1" t="s">
        <v>125</v>
      </c>
      <c r="J8962" s="1" t="s">
        <v>123</v>
      </c>
      <c r="K8962" s="1" t="s">
        <v>13</v>
      </c>
      <c r="L8962" s="1" t="s">
        <v>5</v>
      </c>
      <c r="M8962" s="1" t="s">
        <v>6</v>
      </c>
      <c r="N8962" s="1" t="s">
        <v>1241</v>
      </c>
      <c r="O8962" s="6" t="s">
        <v>1241</v>
      </c>
    </row>
    <row r="8963">
      <c r="A8963" s="5">
        <v>2.2600496E7</v>
      </c>
      <c r="B8963" s="2">
        <v>46173.0</v>
      </c>
      <c r="C8963" s="1" t="s">
        <v>122</v>
      </c>
      <c r="D8963" s="3" t="s">
        <v>144</v>
      </c>
      <c r="E8963" s="4">
        <v>46168.0</v>
      </c>
      <c r="F8963" s="5">
        <v>150.0</v>
      </c>
      <c r="G8963" s="5">
        <v>488.0</v>
      </c>
      <c r="H8963" s="5">
        <v>71758.0</v>
      </c>
      <c r="I8963" s="1" t="s">
        <v>125</v>
      </c>
      <c r="J8963" s="1" t="s">
        <v>123</v>
      </c>
      <c r="K8963" s="1" t="s">
        <v>13</v>
      </c>
      <c r="L8963" s="1" t="s">
        <v>5</v>
      </c>
      <c r="M8963" s="1" t="s">
        <v>6</v>
      </c>
      <c r="N8963" s="1" t="s">
        <v>1241</v>
      </c>
      <c r="O8963" s="6" t="s">
        <v>1241</v>
      </c>
    </row>
    <row r="8964">
      <c r="A8964" s="5">
        <v>2.2600496E7</v>
      </c>
      <c r="B8964" s="2">
        <v>46173.0</v>
      </c>
      <c r="C8964" s="1" t="s">
        <v>122</v>
      </c>
      <c r="D8964" s="3" t="s">
        <v>391</v>
      </c>
      <c r="E8964" s="4">
        <v>46168.0</v>
      </c>
      <c r="F8964" s="5">
        <v>50.0</v>
      </c>
      <c r="G8964" s="5">
        <v>57.0</v>
      </c>
      <c r="H8964" s="5">
        <v>2819.0</v>
      </c>
      <c r="I8964" s="1" t="s">
        <v>125</v>
      </c>
      <c r="J8964" s="1" t="s">
        <v>123</v>
      </c>
      <c r="K8964" s="1" t="s">
        <v>13</v>
      </c>
      <c r="L8964" s="1" t="s">
        <v>5</v>
      </c>
      <c r="M8964" s="1" t="s">
        <v>6</v>
      </c>
      <c r="N8964" s="1" t="s">
        <v>1241</v>
      </c>
      <c r="O8964" s="6" t="s">
        <v>1241</v>
      </c>
    </row>
    <row r="8965">
      <c r="A8965" s="5">
        <v>2.2600496E7</v>
      </c>
      <c r="B8965" s="2">
        <v>46173.0</v>
      </c>
      <c r="C8965" s="1" t="s">
        <v>122</v>
      </c>
      <c r="D8965" s="3" t="s">
        <v>653</v>
      </c>
      <c r="E8965" s="4">
        <v>46168.0</v>
      </c>
      <c r="F8965" s="5">
        <v>60.0</v>
      </c>
      <c r="G8965" s="5">
        <v>81.0</v>
      </c>
      <c r="H8965" s="5">
        <v>4750.0</v>
      </c>
      <c r="I8965" s="1" t="s">
        <v>125</v>
      </c>
      <c r="J8965" s="1" t="s">
        <v>123</v>
      </c>
      <c r="K8965" s="1" t="s">
        <v>13</v>
      </c>
      <c r="L8965" s="1" t="s">
        <v>5</v>
      </c>
      <c r="M8965" s="1" t="s">
        <v>6</v>
      </c>
      <c r="N8965" s="1" t="s">
        <v>1241</v>
      </c>
      <c r="O8965" s="6" t="s">
        <v>1241</v>
      </c>
    </row>
    <row r="8966">
      <c r="A8966" s="5">
        <v>2.2600496E7</v>
      </c>
      <c r="B8966" s="2">
        <v>46173.0</v>
      </c>
      <c r="C8966" s="1" t="s">
        <v>122</v>
      </c>
      <c r="D8966" s="3" t="s">
        <v>132</v>
      </c>
      <c r="E8966" s="4">
        <v>46168.0</v>
      </c>
      <c r="F8966" s="5">
        <v>12.0</v>
      </c>
      <c r="G8966" s="5">
        <v>90.0</v>
      </c>
      <c r="H8966" s="5">
        <v>1065.0</v>
      </c>
      <c r="I8966" s="1" t="s">
        <v>125</v>
      </c>
      <c r="J8966" s="1" t="s">
        <v>123</v>
      </c>
      <c r="K8966" s="1" t="s">
        <v>13</v>
      </c>
      <c r="L8966" s="1" t="s">
        <v>5</v>
      </c>
      <c r="M8966" s="1" t="s">
        <v>6</v>
      </c>
      <c r="N8966" s="1" t="s">
        <v>1241</v>
      </c>
      <c r="O8966" s="6" t="s">
        <v>1241</v>
      </c>
    </row>
    <row r="8967">
      <c r="A8967" s="5">
        <v>2.2600496E7</v>
      </c>
      <c r="B8967" s="2">
        <v>46173.0</v>
      </c>
      <c r="C8967" s="1" t="s">
        <v>122</v>
      </c>
      <c r="D8967" s="3" t="s">
        <v>133</v>
      </c>
      <c r="E8967" s="4">
        <v>46168.0</v>
      </c>
      <c r="F8967" s="5">
        <v>150.0</v>
      </c>
      <c r="G8967" s="5">
        <v>46.0</v>
      </c>
      <c r="H8967" s="5">
        <v>6739.0</v>
      </c>
      <c r="I8967" s="1" t="s">
        <v>125</v>
      </c>
      <c r="J8967" s="1" t="s">
        <v>123</v>
      </c>
      <c r="K8967" s="1" t="s">
        <v>13</v>
      </c>
      <c r="L8967" s="1" t="s">
        <v>5</v>
      </c>
      <c r="M8967" s="1" t="s">
        <v>6</v>
      </c>
      <c r="N8967" s="1" t="s">
        <v>1241</v>
      </c>
      <c r="O8967" s="6" t="s">
        <v>1241</v>
      </c>
    </row>
    <row r="8968">
      <c r="A8968" s="5">
        <v>2.2600496E7</v>
      </c>
      <c r="B8968" s="2">
        <v>46173.0</v>
      </c>
      <c r="C8968" s="1" t="s">
        <v>122</v>
      </c>
      <c r="D8968" s="3" t="s">
        <v>145</v>
      </c>
      <c r="E8968" s="4">
        <v>46168.0</v>
      </c>
      <c r="F8968" s="5">
        <v>24.0</v>
      </c>
      <c r="G8968" s="5">
        <v>103.0</v>
      </c>
      <c r="H8968" s="5">
        <v>2433.0</v>
      </c>
      <c r="I8968" s="1" t="s">
        <v>125</v>
      </c>
      <c r="J8968" s="1" t="s">
        <v>123</v>
      </c>
      <c r="K8968" s="1" t="s">
        <v>13</v>
      </c>
      <c r="L8968" s="1" t="s">
        <v>5</v>
      </c>
      <c r="M8968" s="1" t="s">
        <v>6</v>
      </c>
      <c r="N8968" s="1" t="s">
        <v>1241</v>
      </c>
      <c r="O8968" s="6" t="s">
        <v>1241</v>
      </c>
    </row>
    <row r="8969">
      <c r="A8969" s="5">
        <v>2.2600497E7</v>
      </c>
      <c r="B8969" s="2">
        <v>46173.0</v>
      </c>
      <c r="C8969" s="1" t="s">
        <v>122</v>
      </c>
      <c r="D8969" s="3" t="s">
        <v>214</v>
      </c>
      <c r="E8969" s="4">
        <v>46168.0</v>
      </c>
      <c r="F8969" s="5">
        <v>70.0</v>
      </c>
      <c r="G8969" s="5">
        <v>972.0</v>
      </c>
      <c r="H8969" s="5">
        <v>66693.0</v>
      </c>
      <c r="I8969" s="1" t="s">
        <v>125</v>
      </c>
      <c r="J8969" s="1" t="s">
        <v>123</v>
      </c>
      <c r="K8969" s="1" t="s">
        <v>13</v>
      </c>
      <c r="L8969" s="1" t="s">
        <v>5</v>
      </c>
      <c r="M8969" s="1" t="s">
        <v>6</v>
      </c>
      <c r="N8969" s="1" t="s">
        <v>1241</v>
      </c>
      <c r="O8969" s="6" t="s">
        <v>1241</v>
      </c>
    </row>
    <row r="8970">
      <c r="A8970" s="5">
        <v>2.2600497E7</v>
      </c>
      <c r="B8970" s="2">
        <v>46173.0</v>
      </c>
      <c r="C8970" s="1" t="s">
        <v>122</v>
      </c>
      <c r="D8970" s="3" t="s">
        <v>129</v>
      </c>
      <c r="E8970" s="4">
        <v>46168.0</v>
      </c>
      <c r="F8970" s="5">
        <v>75.0</v>
      </c>
      <c r="G8970" s="5">
        <v>1755.0</v>
      </c>
      <c r="H8970" s="5">
        <v>129004.11</v>
      </c>
      <c r="I8970" s="1" t="s">
        <v>125</v>
      </c>
      <c r="J8970" s="1" t="s">
        <v>123</v>
      </c>
      <c r="K8970" s="1" t="s">
        <v>13</v>
      </c>
      <c r="L8970" s="1" t="s">
        <v>5</v>
      </c>
      <c r="M8970" s="1" t="s">
        <v>6</v>
      </c>
      <c r="N8970" s="1" t="s">
        <v>1241</v>
      </c>
      <c r="O8970" s="6" t="s">
        <v>1241</v>
      </c>
    </row>
    <row r="8971">
      <c r="A8971" s="5">
        <v>5.2600061E7</v>
      </c>
      <c r="B8971" s="2">
        <v>46177.0</v>
      </c>
      <c r="C8971" s="1" t="s">
        <v>266</v>
      </c>
      <c r="D8971" s="3">
        <v>4305.0</v>
      </c>
      <c r="E8971" s="4">
        <v>46199.0</v>
      </c>
      <c r="F8971" s="5">
        <v>5.0</v>
      </c>
      <c r="G8971" s="5">
        <v>4500.0</v>
      </c>
      <c r="H8971" s="5">
        <v>22508.0</v>
      </c>
      <c r="I8971" s="1" t="s">
        <v>644</v>
      </c>
      <c r="J8971" s="1" t="s">
        <v>267</v>
      </c>
      <c r="K8971" s="1" t="s">
        <v>13</v>
      </c>
      <c r="L8971" s="1" t="s">
        <v>5</v>
      </c>
      <c r="M8971" s="1" t="s">
        <v>645</v>
      </c>
      <c r="N8971" s="1" t="s">
        <v>1241</v>
      </c>
      <c r="O8971" s="6" t="s">
        <v>1241</v>
      </c>
    </row>
    <row r="8972">
      <c r="A8972" s="5">
        <v>5.2600061E7</v>
      </c>
      <c r="B8972" s="2">
        <v>46177.0</v>
      </c>
      <c r="C8972" s="1" t="s">
        <v>266</v>
      </c>
      <c r="D8972" s="3">
        <v>4707.0</v>
      </c>
      <c r="E8972" s="4">
        <v>46199.0</v>
      </c>
      <c r="F8972" s="5">
        <v>2.0</v>
      </c>
      <c r="G8972" s="5">
        <v>1659.0</v>
      </c>
      <c r="H8972" s="5">
        <v>3326.0</v>
      </c>
      <c r="I8972" s="1" t="s">
        <v>644</v>
      </c>
      <c r="J8972" s="1" t="s">
        <v>267</v>
      </c>
      <c r="K8972" s="1" t="s">
        <v>13</v>
      </c>
      <c r="L8972" s="1" t="s">
        <v>5</v>
      </c>
      <c r="M8972" s="1" t="s">
        <v>645</v>
      </c>
      <c r="N8972" s="1" t="s">
        <v>1241</v>
      </c>
      <c r="O8972" s="6" t="s">
        <v>1241</v>
      </c>
    </row>
    <row r="8973">
      <c r="A8973" s="5">
        <v>5.2600061E7</v>
      </c>
      <c r="B8973" s="2">
        <v>46177.0</v>
      </c>
      <c r="C8973" s="1" t="s">
        <v>266</v>
      </c>
      <c r="D8973" s="3">
        <v>4718.0</v>
      </c>
      <c r="E8973" s="4">
        <v>46199.0</v>
      </c>
      <c r="F8973" s="5">
        <v>2.0</v>
      </c>
      <c r="G8973" s="5">
        <v>1466.0</v>
      </c>
      <c r="H8973" s="5">
        <v>2941.0</v>
      </c>
      <c r="I8973" s="1" t="s">
        <v>644</v>
      </c>
      <c r="J8973" s="1" t="s">
        <v>267</v>
      </c>
      <c r="K8973" s="1" t="s">
        <v>13</v>
      </c>
      <c r="L8973" s="1" t="s">
        <v>5</v>
      </c>
      <c r="M8973" s="1" t="s">
        <v>645</v>
      </c>
      <c r="N8973" s="1" t="s">
        <v>1241</v>
      </c>
      <c r="O8973" s="6" t="s">
        <v>1241</v>
      </c>
    </row>
    <row r="8974">
      <c r="A8974" s="5">
        <v>5.2600061E7</v>
      </c>
      <c r="B8974" s="2">
        <v>46177.0</v>
      </c>
      <c r="C8974" s="1" t="s">
        <v>266</v>
      </c>
      <c r="D8974" s="3">
        <v>4727.0</v>
      </c>
      <c r="E8974" s="4">
        <v>46199.0</v>
      </c>
      <c r="F8974" s="5">
        <v>2.0</v>
      </c>
      <c r="G8974" s="5">
        <v>1466.0</v>
      </c>
      <c r="H8974" s="5">
        <v>2941.0</v>
      </c>
      <c r="I8974" s="1" t="s">
        <v>644</v>
      </c>
      <c r="J8974" s="1" t="s">
        <v>267</v>
      </c>
      <c r="K8974" s="1" t="s">
        <v>13</v>
      </c>
      <c r="L8974" s="1" t="s">
        <v>5</v>
      </c>
      <c r="M8974" s="1" t="s">
        <v>645</v>
      </c>
      <c r="N8974" s="1" t="s">
        <v>1241</v>
      </c>
      <c r="O8974" s="6" t="s">
        <v>1241</v>
      </c>
    </row>
    <row r="8975">
      <c r="A8975" s="5">
        <v>5.2600061E7</v>
      </c>
      <c r="B8975" s="2">
        <v>46177.0</v>
      </c>
      <c r="C8975" s="1" t="s">
        <v>266</v>
      </c>
      <c r="D8975" s="3">
        <v>4252.0</v>
      </c>
      <c r="E8975" s="4">
        <v>46199.0</v>
      </c>
      <c r="F8975" s="5">
        <v>3.0</v>
      </c>
      <c r="G8975" s="5">
        <v>4500.0</v>
      </c>
      <c r="H8975" s="5">
        <v>13508.0</v>
      </c>
      <c r="I8975" s="1" t="s">
        <v>644</v>
      </c>
      <c r="J8975" s="1" t="s">
        <v>267</v>
      </c>
      <c r="K8975" s="1" t="s">
        <v>13</v>
      </c>
      <c r="L8975" s="1" t="s">
        <v>5</v>
      </c>
      <c r="M8975" s="1" t="s">
        <v>645</v>
      </c>
      <c r="N8975" s="1" t="s">
        <v>1241</v>
      </c>
      <c r="O8975" s="6" t="s">
        <v>1241</v>
      </c>
    </row>
    <row r="8976">
      <c r="A8976" s="5">
        <v>5.2600061E7</v>
      </c>
      <c r="B8976" s="2">
        <v>46177.0</v>
      </c>
      <c r="C8976" s="1" t="s">
        <v>266</v>
      </c>
      <c r="D8976" s="3">
        <v>4737.0</v>
      </c>
      <c r="E8976" s="4">
        <v>46199.0</v>
      </c>
      <c r="F8976" s="5">
        <v>5.0</v>
      </c>
      <c r="G8976" s="5">
        <v>590.0</v>
      </c>
      <c r="H8976" s="5">
        <v>2958.0</v>
      </c>
      <c r="I8976" s="1" t="s">
        <v>644</v>
      </c>
      <c r="J8976" s="1" t="s">
        <v>267</v>
      </c>
      <c r="K8976" s="1" t="s">
        <v>13</v>
      </c>
      <c r="L8976" s="1" t="s">
        <v>5</v>
      </c>
      <c r="M8976" s="1" t="s">
        <v>645</v>
      </c>
      <c r="N8976" s="1" t="s">
        <v>1241</v>
      </c>
      <c r="O8976" s="6" t="s">
        <v>1241</v>
      </c>
    </row>
    <row r="8977">
      <c r="A8977" s="5">
        <v>5.2600061E7</v>
      </c>
      <c r="B8977" s="2">
        <v>46177.0</v>
      </c>
      <c r="C8977" s="1" t="s">
        <v>266</v>
      </c>
      <c r="D8977" s="7">
        <v>4230.0</v>
      </c>
      <c r="E8977" s="4">
        <v>46199.0</v>
      </c>
      <c r="F8977" s="5">
        <v>4.0</v>
      </c>
      <c r="G8977" s="5">
        <v>4500.0</v>
      </c>
      <c r="H8977" s="5">
        <v>18010.0</v>
      </c>
      <c r="I8977" s="1" t="s">
        <v>644</v>
      </c>
      <c r="J8977" s="1" t="s">
        <v>267</v>
      </c>
      <c r="K8977" s="1" t="s">
        <v>13</v>
      </c>
      <c r="L8977" s="1" t="s">
        <v>5</v>
      </c>
      <c r="M8977" s="1" t="s">
        <v>645</v>
      </c>
      <c r="N8977" s="1" t="s">
        <v>1241</v>
      </c>
      <c r="O8977" s="6" t="s">
        <v>1241</v>
      </c>
    </row>
    <row r="8978">
      <c r="A8978" s="5">
        <v>5.2600061E7</v>
      </c>
      <c r="B8978" s="2">
        <v>46177.0</v>
      </c>
      <c r="C8978" s="1" t="s">
        <v>266</v>
      </c>
      <c r="D8978" s="7">
        <v>4361.0</v>
      </c>
      <c r="E8978" s="4">
        <v>46199.0</v>
      </c>
      <c r="F8978" s="5">
        <v>4.0</v>
      </c>
      <c r="G8978" s="5">
        <v>4499.0</v>
      </c>
      <c r="H8978" s="5">
        <v>18006.0</v>
      </c>
      <c r="I8978" s="1" t="s">
        <v>644</v>
      </c>
      <c r="J8978" s="1" t="s">
        <v>267</v>
      </c>
      <c r="K8978" s="1" t="s">
        <v>13</v>
      </c>
      <c r="L8978" s="1" t="s">
        <v>5</v>
      </c>
      <c r="M8978" s="1" t="s">
        <v>645</v>
      </c>
      <c r="N8978" s="1" t="s">
        <v>1241</v>
      </c>
      <c r="O8978" s="6" t="s">
        <v>1241</v>
      </c>
    </row>
    <row r="8979">
      <c r="A8979" s="5">
        <v>1.2602763E7</v>
      </c>
      <c r="B8979" s="2">
        <v>46177.0</v>
      </c>
      <c r="C8979" s="1" t="s">
        <v>664</v>
      </c>
      <c r="D8979" s="3" t="s">
        <v>621</v>
      </c>
      <c r="E8979" s="4">
        <v>46199.0</v>
      </c>
      <c r="F8979" s="5">
        <v>20.0</v>
      </c>
      <c r="G8979" s="5">
        <v>2071.0</v>
      </c>
      <c r="H8979" s="5">
        <v>40604.0</v>
      </c>
      <c r="I8979" s="1" t="s">
        <v>61</v>
      </c>
      <c r="J8979" s="1" t="s">
        <v>221</v>
      </c>
      <c r="K8979" s="1" t="s">
        <v>111</v>
      </c>
      <c r="L8979" s="1" t="s">
        <v>5</v>
      </c>
      <c r="M8979" s="1" t="s">
        <v>29</v>
      </c>
      <c r="N8979" s="1" t="s">
        <v>1241</v>
      </c>
      <c r="O8979" s="6" t="s">
        <v>1241</v>
      </c>
    </row>
    <row r="8980">
      <c r="A8980" s="5">
        <v>2.2600536E7</v>
      </c>
      <c r="B8980" s="2">
        <v>46185.0</v>
      </c>
      <c r="C8980" s="1" t="s">
        <v>122</v>
      </c>
      <c r="D8980" s="3" t="s">
        <v>497</v>
      </c>
      <c r="E8980" s="4">
        <v>46199.0</v>
      </c>
      <c r="F8980" s="5">
        <v>80.0</v>
      </c>
      <c r="G8980" s="5">
        <v>20.0</v>
      </c>
      <c r="H8980" s="5">
        <v>1589.0</v>
      </c>
      <c r="I8980" s="1" t="s">
        <v>71</v>
      </c>
      <c r="J8980" s="1" t="s">
        <v>123</v>
      </c>
      <c r="K8980" s="1" t="s">
        <v>13</v>
      </c>
      <c r="L8980" s="1" t="s">
        <v>5</v>
      </c>
      <c r="M8980" s="1" t="s">
        <v>6</v>
      </c>
      <c r="N8980" s="1" t="s">
        <v>1241</v>
      </c>
      <c r="O8980" s="6" t="s">
        <v>1241</v>
      </c>
    </row>
    <row r="8981">
      <c r="A8981" s="5">
        <v>2.2600536E7</v>
      </c>
      <c r="B8981" s="2">
        <v>46185.0</v>
      </c>
      <c r="C8981" s="1" t="s">
        <v>122</v>
      </c>
      <c r="D8981" s="3" t="s">
        <v>392</v>
      </c>
      <c r="E8981" s="4">
        <v>46199.0</v>
      </c>
      <c r="F8981" s="5">
        <v>10.0</v>
      </c>
      <c r="G8981" s="5">
        <v>1438.0</v>
      </c>
      <c r="H8981" s="5">
        <v>14089.0</v>
      </c>
      <c r="I8981" s="1" t="s">
        <v>125</v>
      </c>
      <c r="J8981" s="1" t="s">
        <v>123</v>
      </c>
      <c r="K8981" s="1" t="s">
        <v>13</v>
      </c>
      <c r="L8981" s="1" t="s">
        <v>5</v>
      </c>
      <c r="M8981" s="1" t="s">
        <v>6</v>
      </c>
      <c r="N8981" s="1" t="s">
        <v>1241</v>
      </c>
      <c r="O8981" s="6" t="s">
        <v>1241</v>
      </c>
    </row>
    <row r="8982">
      <c r="A8982" s="5">
        <v>2.2600536E7</v>
      </c>
      <c r="B8982" s="2">
        <v>46185.0</v>
      </c>
      <c r="C8982" s="1" t="s">
        <v>122</v>
      </c>
      <c r="D8982" s="3" t="s">
        <v>199</v>
      </c>
      <c r="E8982" s="4">
        <v>46199.0</v>
      </c>
      <c r="F8982" s="5">
        <v>300.0</v>
      </c>
      <c r="G8982" s="5">
        <v>5.0</v>
      </c>
      <c r="H8982" s="5">
        <v>1456.0</v>
      </c>
      <c r="I8982" s="1" t="s">
        <v>71</v>
      </c>
      <c r="J8982" s="1" t="s">
        <v>123</v>
      </c>
      <c r="K8982" s="1" t="s">
        <v>13</v>
      </c>
      <c r="L8982" s="1" t="s">
        <v>5</v>
      </c>
      <c r="M8982" s="1" t="s">
        <v>6</v>
      </c>
      <c r="N8982" s="1" t="s">
        <v>1241</v>
      </c>
      <c r="O8982" s="6" t="s">
        <v>1241</v>
      </c>
    </row>
    <row r="8983">
      <c r="A8983" s="5">
        <v>2.2600536E7</v>
      </c>
      <c r="B8983" s="2">
        <v>46185.0</v>
      </c>
      <c r="C8983" s="1" t="s">
        <v>122</v>
      </c>
      <c r="D8983" s="3" t="s">
        <v>126</v>
      </c>
      <c r="E8983" s="4">
        <v>46199.0</v>
      </c>
      <c r="F8983" s="5">
        <v>75.0</v>
      </c>
      <c r="G8983" s="5">
        <v>31.0</v>
      </c>
      <c r="H8983" s="5">
        <v>2243.0</v>
      </c>
      <c r="I8983" s="1" t="s">
        <v>127</v>
      </c>
      <c r="J8983" s="1" t="s">
        <v>123</v>
      </c>
      <c r="K8983" s="1" t="s">
        <v>13</v>
      </c>
      <c r="L8983" s="1" t="s">
        <v>5</v>
      </c>
      <c r="M8983" s="1" t="s">
        <v>6</v>
      </c>
      <c r="N8983" s="1" t="s">
        <v>1241</v>
      </c>
      <c r="O8983" s="6" t="s">
        <v>1241</v>
      </c>
    </row>
    <row r="8984">
      <c r="A8984" s="5">
        <v>2.2600536E7</v>
      </c>
      <c r="B8984" s="2">
        <v>46185.0</v>
      </c>
      <c r="C8984" s="1" t="s">
        <v>122</v>
      </c>
      <c r="D8984" s="3" t="s">
        <v>293</v>
      </c>
      <c r="E8984" s="4">
        <v>46199.0</v>
      </c>
      <c r="F8984" s="5">
        <v>4000.0</v>
      </c>
      <c r="G8984" s="5">
        <v>3.0</v>
      </c>
      <c r="H8984" s="5">
        <v>11682.0</v>
      </c>
      <c r="I8984" s="1" t="s">
        <v>75</v>
      </c>
      <c r="J8984" s="1" t="s">
        <v>123</v>
      </c>
      <c r="K8984" s="1" t="s">
        <v>13</v>
      </c>
      <c r="L8984" s="1" t="s">
        <v>5</v>
      </c>
      <c r="M8984" s="1" t="s">
        <v>6</v>
      </c>
      <c r="N8984" s="1" t="s">
        <v>1241</v>
      </c>
      <c r="O8984" s="6" t="s">
        <v>1241</v>
      </c>
    </row>
    <row r="8985">
      <c r="A8985" s="5">
        <v>2.2600536E7</v>
      </c>
      <c r="B8985" s="2">
        <v>46185.0</v>
      </c>
      <c r="C8985" s="1" t="s">
        <v>122</v>
      </c>
      <c r="D8985" s="3" t="s">
        <v>375</v>
      </c>
      <c r="E8985" s="4">
        <v>46199.0</v>
      </c>
      <c r="F8985" s="5">
        <v>6.0</v>
      </c>
      <c r="G8985" s="5">
        <v>464.0</v>
      </c>
      <c r="H8985" s="5">
        <v>2729.0</v>
      </c>
      <c r="I8985" s="1" t="s">
        <v>127</v>
      </c>
      <c r="J8985" s="1" t="s">
        <v>123</v>
      </c>
      <c r="K8985" s="1" t="s">
        <v>13</v>
      </c>
      <c r="L8985" s="1" t="s">
        <v>5</v>
      </c>
      <c r="M8985" s="1" t="s">
        <v>6</v>
      </c>
      <c r="N8985" s="1" t="s">
        <v>1241</v>
      </c>
      <c r="O8985" s="6" t="s">
        <v>1241</v>
      </c>
    </row>
    <row r="8986">
      <c r="A8986" s="5">
        <v>2.2600536E7</v>
      </c>
      <c r="B8986" s="2">
        <v>46185.0</v>
      </c>
      <c r="C8986" s="1" t="s">
        <v>122</v>
      </c>
      <c r="D8986" s="3" t="s">
        <v>168</v>
      </c>
      <c r="E8986" s="4">
        <v>46199.0</v>
      </c>
      <c r="F8986" s="5">
        <v>500.0</v>
      </c>
      <c r="G8986" s="5">
        <v>12.0</v>
      </c>
      <c r="H8986" s="5">
        <v>6013.0</v>
      </c>
      <c r="I8986" s="1" t="s">
        <v>71</v>
      </c>
      <c r="J8986" s="1" t="s">
        <v>123</v>
      </c>
      <c r="K8986" s="1" t="s">
        <v>13</v>
      </c>
      <c r="L8986" s="1" t="s">
        <v>5</v>
      </c>
      <c r="M8986" s="1" t="s">
        <v>6</v>
      </c>
      <c r="N8986" s="1" t="s">
        <v>1241</v>
      </c>
      <c r="O8986" s="6" t="s">
        <v>1241</v>
      </c>
    </row>
    <row r="8987">
      <c r="A8987" s="5">
        <v>2.2600536E7</v>
      </c>
      <c r="B8987" s="2">
        <v>46185.0</v>
      </c>
      <c r="C8987" s="1" t="s">
        <v>122</v>
      </c>
      <c r="D8987" s="3" t="s">
        <v>498</v>
      </c>
      <c r="E8987" s="4">
        <v>46199.0</v>
      </c>
      <c r="F8987" s="5">
        <v>75.0</v>
      </c>
      <c r="G8987" s="5">
        <v>50.0</v>
      </c>
      <c r="H8987" s="5">
        <v>3705.0</v>
      </c>
      <c r="I8987" s="1" t="s">
        <v>71</v>
      </c>
      <c r="J8987" s="1" t="s">
        <v>123</v>
      </c>
      <c r="K8987" s="1" t="s">
        <v>13</v>
      </c>
      <c r="L8987" s="1" t="s">
        <v>5</v>
      </c>
      <c r="M8987" s="1" t="s">
        <v>6</v>
      </c>
      <c r="N8987" s="1" t="s">
        <v>1241</v>
      </c>
      <c r="O8987" s="6" t="s">
        <v>1241</v>
      </c>
    </row>
    <row r="8988">
      <c r="A8988" s="5">
        <v>2.2600536E7</v>
      </c>
      <c r="B8988" s="2">
        <v>46185.0</v>
      </c>
      <c r="C8988" s="1" t="s">
        <v>122</v>
      </c>
      <c r="D8988" s="3" t="s">
        <v>841</v>
      </c>
      <c r="E8988" s="4">
        <v>46199.0</v>
      </c>
      <c r="F8988" s="5">
        <v>100.0</v>
      </c>
      <c r="G8988" s="5">
        <v>38.0</v>
      </c>
      <c r="H8988" s="5">
        <v>3705.0</v>
      </c>
      <c r="I8988" s="1" t="s">
        <v>71</v>
      </c>
      <c r="J8988" s="1" t="s">
        <v>123</v>
      </c>
      <c r="K8988" s="1" t="s">
        <v>13</v>
      </c>
      <c r="L8988" s="1" t="s">
        <v>5</v>
      </c>
      <c r="M8988" s="1" t="s">
        <v>6</v>
      </c>
      <c r="N8988" s="1" t="s">
        <v>1241</v>
      </c>
      <c r="O8988" s="6" t="s">
        <v>1241</v>
      </c>
    </row>
    <row r="8989">
      <c r="A8989" s="5">
        <v>2.2600536E7</v>
      </c>
      <c r="B8989" s="2">
        <v>46185.0</v>
      </c>
      <c r="C8989" s="1" t="s">
        <v>122</v>
      </c>
      <c r="D8989" s="3" t="s">
        <v>190</v>
      </c>
      <c r="E8989" s="4">
        <v>46199.0</v>
      </c>
      <c r="F8989" s="5">
        <v>100.0</v>
      </c>
      <c r="G8989" s="5">
        <v>80.0</v>
      </c>
      <c r="H8989" s="5">
        <v>7833.0</v>
      </c>
      <c r="I8989" s="1" t="s">
        <v>71</v>
      </c>
      <c r="J8989" s="1" t="s">
        <v>123</v>
      </c>
      <c r="K8989" s="1" t="s">
        <v>13</v>
      </c>
      <c r="L8989" s="1" t="s">
        <v>5</v>
      </c>
      <c r="M8989" s="1" t="s">
        <v>6</v>
      </c>
      <c r="N8989" s="1" t="s">
        <v>1241</v>
      </c>
      <c r="O8989" s="6" t="s">
        <v>1241</v>
      </c>
    </row>
    <row r="8990">
      <c r="A8990" s="5">
        <v>2.2600536E7</v>
      </c>
      <c r="B8990" s="2">
        <v>46185.0</v>
      </c>
      <c r="C8990" s="1" t="s">
        <v>122</v>
      </c>
      <c r="D8990" s="3" t="s">
        <v>78</v>
      </c>
      <c r="E8990" s="4">
        <v>46199.0</v>
      </c>
      <c r="F8990" s="5">
        <v>800.0</v>
      </c>
      <c r="G8990" s="5">
        <v>7.0</v>
      </c>
      <c r="H8990" s="5">
        <v>5669.0</v>
      </c>
      <c r="I8990" s="1" t="s">
        <v>75</v>
      </c>
      <c r="J8990" s="1" t="s">
        <v>123</v>
      </c>
      <c r="K8990" s="1" t="s">
        <v>13</v>
      </c>
      <c r="L8990" s="1" t="s">
        <v>5</v>
      </c>
      <c r="M8990" s="1" t="s">
        <v>6</v>
      </c>
      <c r="N8990" s="1" t="s">
        <v>1241</v>
      </c>
      <c r="O8990" s="6" t="s">
        <v>1241</v>
      </c>
    </row>
    <row r="8991">
      <c r="A8991" s="5">
        <v>2.2600536E7</v>
      </c>
      <c r="B8991" s="2">
        <v>46185.0</v>
      </c>
      <c r="C8991" s="1" t="s">
        <v>122</v>
      </c>
      <c r="D8991" s="3" t="s">
        <v>433</v>
      </c>
      <c r="E8991" s="4">
        <v>46199.0</v>
      </c>
      <c r="F8991" s="5">
        <v>20.0</v>
      </c>
      <c r="G8991" s="5">
        <v>236.0</v>
      </c>
      <c r="H8991" s="5">
        <v>4623.0</v>
      </c>
      <c r="I8991" s="1" t="s">
        <v>71</v>
      </c>
      <c r="J8991" s="1" t="s">
        <v>123</v>
      </c>
      <c r="K8991" s="1" t="s">
        <v>13</v>
      </c>
      <c r="L8991" s="1" t="s">
        <v>5</v>
      </c>
      <c r="M8991" s="1" t="s">
        <v>6</v>
      </c>
      <c r="N8991" s="1" t="s">
        <v>1241</v>
      </c>
      <c r="O8991" s="6" t="s">
        <v>1241</v>
      </c>
    </row>
    <row r="8992">
      <c r="A8992" s="5">
        <v>2.2600536E7</v>
      </c>
      <c r="B8992" s="2">
        <v>46185.0</v>
      </c>
      <c r="C8992" s="1" t="s">
        <v>122</v>
      </c>
      <c r="D8992" s="3" t="s">
        <v>195</v>
      </c>
      <c r="E8992" s="4">
        <v>46199.0</v>
      </c>
      <c r="F8992" s="5">
        <v>300.0</v>
      </c>
      <c r="G8992" s="5">
        <v>35.0</v>
      </c>
      <c r="H8992" s="5">
        <v>10188.0</v>
      </c>
      <c r="I8992" s="1" t="s">
        <v>71</v>
      </c>
      <c r="J8992" s="1" t="s">
        <v>123</v>
      </c>
      <c r="K8992" s="1" t="s">
        <v>13</v>
      </c>
      <c r="L8992" s="1" t="s">
        <v>5</v>
      </c>
      <c r="M8992" s="1" t="s">
        <v>6</v>
      </c>
      <c r="N8992" s="1" t="s">
        <v>1241</v>
      </c>
      <c r="O8992" s="6" t="s">
        <v>1241</v>
      </c>
    </row>
    <row r="8993">
      <c r="A8993" s="5">
        <v>2.2600536E7</v>
      </c>
      <c r="B8993" s="2">
        <v>46185.0</v>
      </c>
      <c r="C8993" s="1" t="s">
        <v>122</v>
      </c>
      <c r="D8993" s="3" t="s">
        <v>421</v>
      </c>
      <c r="E8993" s="4">
        <v>46199.0</v>
      </c>
      <c r="F8993" s="5">
        <v>120.0</v>
      </c>
      <c r="G8993" s="5">
        <v>74.0</v>
      </c>
      <c r="H8993" s="5">
        <v>8686.0</v>
      </c>
      <c r="I8993" s="1" t="s">
        <v>71</v>
      </c>
      <c r="J8993" s="1" t="s">
        <v>123</v>
      </c>
      <c r="K8993" s="1" t="s">
        <v>13</v>
      </c>
      <c r="L8993" s="1" t="s">
        <v>5</v>
      </c>
      <c r="M8993" s="1" t="s">
        <v>6</v>
      </c>
      <c r="N8993" s="1" t="s">
        <v>1241</v>
      </c>
      <c r="O8993" s="6" t="s">
        <v>1241</v>
      </c>
    </row>
    <row r="8994">
      <c r="A8994" s="5">
        <v>2.2600536E7</v>
      </c>
      <c r="B8994" s="2">
        <v>46185.0</v>
      </c>
      <c r="C8994" s="1" t="s">
        <v>122</v>
      </c>
      <c r="D8994" s="3" t="s">
        <v>189</v>
      </c>
      <c r="E8994" s="4">
        <v>46199.0</v>
      </c>
      <c r="F8994" s="5">
        <v>150.0</v>
      </c>
      <c r="G8994" s="5">
        <v>16.0</v>
      </c>
      <c r="H8994" s="5">
        <v>2403.0</v>
      </c>
      <c r="I8994" s="1" t="s">
        <v>71</v>
      </c>
      <c r="J8994" s="1" t="s">
        <v>123</v>
      </c>
      <c r="K8994" s="1" t="s">
        <v>13</v>
      </c>
      <c r="L8994" s="1" t="s">
        <v>5</v>
      </c>
      <c r="M8994" s="1" t="s">
        <v>6</v>
      </c>
      <c r="N8994" s="1" t="s">
        <v>1241</v>
      </c>
      <c r="O8994" s="6" t="s">
        <v>1241</v>
      </c>
    </row>
    <row r="8995">
      <c r="A8995" s="5">
        <v>2.2600536E7</v>
      </c>
      <c r="B8995" s="2">
        <v>46185.0</v>
      </c>
      <c r="C8995" s="1" t="s">
        <v>122</v>
      </c>
      <c r="D8995" s="3" t="s">
        <v>500</v>
      </c>
      <c r="E8995" s="4">
        <v>46199.0</v>
      </c>
      <c r="F8995" s="5">
        <v>50.0</v>
      </c>
      <c r="G8995" s="5">
        <v>17.0</v>
      </c>
      <c r="H8995" s="5">
        <v>854.0</v>
      </c>
      <c r="I8995" s="1" t="s">
        <v>71</v>
      </c>
      <c r="J8995" s="1" t="s">
        <v>123</v>
      </c>
      <c r="K8995" s="1" t="s">
        <v>13</v>
      </c>
      <c r="L8995" s="1" t="s">
        <v>5</v>
      </c>
      <c r="M8995" s="1" t="s">
        <v>6</v>
      </c>
      <c r="N8995" s="1" t="s">
        <v>1241</v>
      </c>
      <c r="O8995" s="6" t="s">
        <v>1241</v>
      </c>
    </row>
    <row r="8996">
      <c r="A8996" s="5">
        <v>2.2600536E7</v>
      </c>
      <c r="B8996" s="2">
        <v>46185.0</v>
      </c>
      <c r="C8996" s="1" t="s">
        <v>122</v>
      </c>
      <c r="D8996" s="3" t="s">
        <v>425</v>
      </c>
      <c r="E8996" s="4">
        <v>46199.0</v>
      </c>
      <c r="F8996" s="5">
        <v>500.0</v>
      </c>
      <c r="G8996" s="5">
        <v>4.0</v>
      </c>
      <c r="H8996" s="5">
        <v>1833.0</v>
      </c>
      <c r="I8996" s="1" t="s">
        <v>71</v>
      </c>
      <c r="J8996" s="1" t="s">
        <v>123</v>
      </c>
      <c r="K8996" s="1" t="s">
        <v>13</v>
      </c>
      <c r="L8996" s="1" t="s">
        <v>5</v>
      </c>
      <c r="M8996" s="1" t="s">
        <v>6</v>
      </c>
      <c r="N8996" s="1" t="s">
        <v>1241</v>
      </c>
      <c r="O8996" s="6" t="s">
        <v>1241</v>
      </c>
    </row>
    <row r="8997">
      <c r="A8997" s="5">
        <v>2.2600536E7</v>
      </c>
      <c r="B8997" s="2">
        <v>46185.0</v>
      </c>
      <c r="C8997" s="1" t="s">
        <v>122</v>
      </c>
      <c r="D8997" s="3" t="s">
        <v>208</v>
      </c>
      <c r="E8997" s="4">
        <v>46199.0</v>
      </c>
      <c r="F8997" s="5">
        <v>50.0</v>
      </c>
      <c r="G8997" s="5">
        <v>681.0</v>
      </c>
      <c r="H8997" s="5">
        <v>33389.0</v>
      </c>
      <c r="I8997" s="1" t="s">
        <v>125</v>
      </c>
      <c r="J8997" s="1" t="s">
        <v>123</v>
      </c>
      <c r="K8997" s="1" t="s">
        <v>13</v>
      </c>
      <c r="L8997" s="1" t="s">
        <v>5</v>
      </c>
      <c r="M8997" s="1" t="s">
        <v>6</v>
      </c>
      <c r="N8997" s="1" t="s">
        <v>1241</v>
      </c>
      <c r="O8997" s="6" t="s">
        <v>1241</v>
      </c>
    </row>
    <row r="8998">
      <c r="A8998" s="5">
        <v>2.2600537E7</v>
      </c>
      <c r="B8998" s="2">
        <v>46185.0</v>
      </c>
      <c r="C8998" s="1" t="s">
        <v>122</v>
      </c>
      <c r="D8998" s="3" t="s">
        <v>1301</v>
      </c>
      <c r="E8998" s="4">
        <v>46199.0</v>
      </c>
      <c r="F8998" s="5">
        <v>600.0</v>
      </c>
      <c r="G8998" s="5">
        <v>43.0</v>
      </c>
      <c r="H8998" s="5">
        <v>25228.0</v>
      </c>
      <c r="I8998" s="1" t="s">
        <v>75</v>
      </c>
      <c r="J8998" s="1" t="s">
        <v>123</v>
      </c>
      <c r="K8998" s="1" t="s">
        <v>13</v>
      </c>
      <c r="L8998" s="1" t="s">
        <v>5</v>
      </c>
      <c r="M8998" s="1" t="s">
        <v>6</v>
      </c>
      <c r="N8998" s="1" t="s">
        <v>1241</v>
      </c>
      <c r="O8998" s="6" t="s">
        <v>1241</v>
      </c>
    </row>
    <row r="8999">
      <c r="A8999" s="5">
        <v>1.2602815E7</v>
      </c>
      <c r="B8999" s="2">
        <v>46186.0</v>
      </c>
      <c r="C8999" s="1" t="s">
        <v>122</v>
      </c>
      <c r="D8999" s="3" t="s">
        <v>50</v>
      </c>
      <c r="E8999" s="4">
        <v>46199.0</v>
      </c>
      <c r="F8999" s="5">
        <v>44.0</v>
      </c>
      <c r="G8999" s="5">
        <v>350.0</v>
      </c>
      <c r="H8999" s="5">
        <v>15094.0</v>
      </c>
      <c r="I8999" s="1" t="s">
        <v>26</v>
      </c>
      <c r="J8999" s="1" t="s">
        <v>123</v>
      </c>
      <c r="K8999" s="1" t="s">
        <v>13</v>
      </c>
      <c r="L8999" s="1" t="s">
        <v>5</v>
      </c>
      <c r="M8999" s="1" t="s">
        <v>29</v>
      </c>
      <c r="N8999" s="1" t="s">
        <v>1241</v>
      </c>
      <c r="O8999" s="6" t="s">
        <v>1241</v>
      </c>
    </row>
    <row r="9000">
      <c r="A9000" s="5">
        <v>2.2600544E7</v>
      </c>
      <c r="B9000" s="2">
        <v>46186.0</v>
      </c>
      <c r="C9000" s="1" t="s">
        <v>122</v>
      </c>
      <c r="D9000" s="3" t="s">
        <v>1258</v>
      </c>
      <c r="E9000" s="4">
        <v>46199.0</v>
      </c>
      <c r="F9000" s="5">
        <v>25.0</v>
      </c>
      <c r="G9000" s="5">
        <v>199.0</v>
      </c>
      <c r="H9000" s="5">
        <v>4879.0</v>
      </c>
      <c r="I9000" s="1" t="s">
        <v>71</v>
      </c>
      <c r="J9000" s="1" t="s">
        <v>123</v>
      </c>
      <c r="K9000" s="1" t="s">
        <v>13</v>
      </c>
      <c r="L9000" s="1" t="s">
        <v>5</v>
      </c>
      <c r="M9000" s="1" t="s">
        <v>6</v>
      </c>
      <c r="N9000" s="1" t="s">
        <v>1241</v>
      </c>
      <c r="O9000" s="6" t="s">
        <v>1241</v>
      </c>
    </row>
    <row r="9001">
      <c r="A9001" s="5">
        <v>2.2600544E7</v>
      </c>
      <c r="B9001" s="2">
        <v>46186.0</v>
      </c>
      <c r="C9001" s="1" t="s">
        <v>122</v>
      </c>
      <c r="D9001" s="3" t="s">
        <v>1292</v>
      </c>
      <c r="E9001" s="4">
        <v>46199.0</v>
      </c>
      <c r="F9001" s="5">
        <v>60.0</v>
      </c>
      <c r="G9001" s="5">
        <v>283.0</v>
      </c>
      <c r="H9001" s="5">
        <v>16658.0</v>
      </c>
      <c r="I9001" s="1" t="s">
        <v>71</v>
      </c>
      <c r="J9001" s="1" t="s">
        <v>123</v>
      </c>
      <c r="K9001" s="1" t="s">
        <v>13</v>
      </c>
      <c r="L9001" s="1" t="s">
        <v>5</v>
      </c>
      <c r="M9001" s="1" t="s">
        <v>6</v>
      </c>
      <c r="N9001" s="1" t="s">
        <v>1241</v>
      </c>
      <c r="O9001" s="6" t="s">
        <v>1241</v>
      </c>
    </row>
    <row r="9002">
      <c r="A9002" s="5">
        <v>2.2600544E7</v>
      </c>
      <c r="B9002" s="2">
        <v>46186.0</v>
      </c>
      <c r="C9002" s="1" t="s">
        <v>122</v>
      </c>
      <c r="D9002" s="3" t="s">
        <v>389</v>
      </c>
      <c r="E9002" s="4">
        <v>46199.0</v>
      </c>
      <c r="F9002" s="5">
        <v>50.0</v>
      </c>
      <c r="G9002" s="5">
        <v>108.0</v>
      </c>
      <c r="H9002" s="5">
        <v>5288.0</v>
      </c>
      <c r="I9002" s="1" t="s">
        <v>71</v>
      </c>
      <c r="J9002" s="1" t="s">
        <v>123</v>
      </c>
      <c r="K9002" s="1" t="s">
        <v>13</v>
      </c>
      <c r="L9002" s="1" t="s">
        <v>5</v>
      </c>
      <c r="M9002" s="1" t="s">
        <v>6</v>
      </c>
      <c r="N9002" s="1" t="s">
        <v>1241</v>
      </c>
      <c r="O9002" s="6" t="s">
        <v>1241</v>
      </c>
    </row>
    <row r="9003">
      <c r="A9003" s="5">
        <v>2.2600544E7</v>
      </c>
      <c r="B9003" s="2">
        <v>46186.0</v>
      </c>
      <c r="C9003" s="1" t="s">
        <v>122</v>
      </c>
      <c r="D9003" s="3" t="s">
        <v>1260</v>
      </c>
      <c r="E9003" s="4">
        <v>46199.0</v>
      </c>
      <c r="F9003" s="5">
        <v>30.0</v>
      </c>
      <c r="G9003" s="5">
        <v>148.0</v>
      </c>
      <c r="H9003" s="5">
        <v>4344.0</v>
      </c>
      <c r="I9003" s="1" t="s">
        <v>71</v>
      </c>
      <c r="J9003" s="1" t="s">
        <v>123</v>
      </c>
      <c r="K9003" s="1" t="s">
        <v>13</v>
      </c>
      <c r="L9003" s="1" t="s">
        <v>5</v>
      </c>
      <c r="M9003" s="1" t="s">
        <v>6</v>
      </c>
      <c r="N9003" s="1" t="s">
        <v>1241</v>
      </c>
      <c r="O9003" s="6" t="s">
        <v>1241</v>
      </c>
    </row>
    <row r="9004">
      <c r="A9004" s="5">
        <v>1.2602882E7</v>
      </c>
      <c r="B9004" s="2">
        <v>46188.0</v>
      </c>
      <c r="C9004" s="1" t="s">
        <v>548</v>
      </c>
      <c r="D9004" s="3" t="s">
        <v>152</v>
      </c>
      <c r="E9004" s="4">
        <v>46199.0</v>
      </c>
      <c r="F9004" s="5">
        <v>10.0</v>
      </c>
      <c r="G9004" s="5">
        <v>7388.0</v>
      </c>
      <c r="H9004" s="5">
        <v>72415.0</v>
      </c>
      <c r="I9004" s="1" t="s">
        <v>58</v>
      </c>
      <c r="J9004" s="1" t="s">
        <v>550</v>
      </c>
      <c r="K9004" s="1" t="s">
        <v>28</v>
      </c>
      <c r="L9004" s="1" t="s">
        <v>5</v>
      </c>
      <c r="M9004" s="1" t="s">
        <v>59</v>
      </c>
      <c r="N9004" s="1" t="s">
        <v>1241</v>
      </c>
      <c r="O9004" s="6" t="s">
        <v>1241</v>
      </c>
    </row>
    <row r="9005">
      <c r="A9005" s="5">
        <v>1.2602883E7</v>
      </c>
      <c r="B9005" s="2">
        <v>46188.0</v>
      </c>
      <c r="C9005" s="1" t="s">
        <v>664</v>
      </c>
      <c r="D9005" s="7">
        <v>121.0</v>
      </c>
      <c r="E9005" s="4">
        <v>46199.0</v>
      </c>
      <c r="F9005" s="5">
        <v>138.0</v>
      </c>
      <c r="G9005" s="5">
        <v>105.0</v>
      </c>
      <c r="H9005" s="5">
        <v>14153.0</v>
      </c>
      <c r="I9005" s="1" t="s">
        <v>21</v>
      </c>
      <c r="J9005" s="1" t="s">
        <v>221</v>
      </c>
      <c r="K9005" s="1" t="s">
        <v>111</v>
      </c>
      <c r="L9005" s="1" t="s">
        <v>5</v>
      </c>
      <c r="M9005" s="1" t="s">
        <v>23</v>
      </c>
      <c r="N9005" s="1" t="s">
        <v>1241</v>
      </c>
      <c r="O9005" s="6" t="s">
        <v>1241</v>
      </c>
    </row>
    <row r="9006">
      <c r="A9006" s="5">
        <v>1.2602883E7</v>
      </c>
      <c r="B9006" s="2">
        <v>46188.0</v>
      </c>
      <c r="C9006" s="1" t="s">
        <v>664</v>
      </c>
      <c r="D9006" s="7">
        <v>130.0</v>
      </c>
      <c r="E9006" s="4">
        <v>46199.0</v>
      </c>
      <c r="F9006" s="5">
        <v>66.0</v>
      </c>
      <c r="G9006" s="5">
        <v>152.0</v>
      </c>
      <c r="H9006" s="5">
        <v>9812.0</v>
      </c>
      <c r="I9006" s="1" t="s">
        <v>21</v>
      </c>
      <c r="J9006" s="1" t="s">
        <v>221</v>
      </c>
      <c r="K9006" s="1" t="s">
        <v>111</v>
      </c>
      <c r="L9006" s="1" t="s">
        <v>5</v>
      </c>
      <c r="M9006" s="1" t="s">
        <v>23</v>
      </c>
      <c r="N9006" s="1" t="s">
        <v>1241</v>
      </c>
      <c r="O9006" s="6" t="s">
        <v>1241</v>
      </c>
    </row>
    <row r="9007">
      <c r="A9007" s="5">
        <v>1.2602883E7</v>
      </c>
      <c r="B9007" s="2">
        <v>46188.0</v>
      </c>
      <c r="C9007" s="1" t="s">
        <v>664</v>
      </c>
      <c r="D9007" s="7">
        <v>1391.0</v>
      </c>
      <c r="E9007" s="4">
        <v>46199.0</v>
      </c>
      <c r="F9007" s="5">
        <v>50.0</v>
      </c>
      <c r="G9007" s="5">
        <v>84.0</v>
      </c>
      <c r="H9007" s="5">
        <v>4141.0</v>
      </c>
      <c r="I9007" s="1" t="s">
        <v>21</v>
      </c>
      <c r="J9007" s="1" t="s">
        <v>221</v>
      </c>
      <c r="K9007" s="1" t="s">
        <v>111</v>
      </c>
      <c r="L9007" s="1" t="s">
        <v>5</v>
      </c>
      <c r="M9007" s="1" t="s">
        <v>23</v>
      </c>
      <c r="N9007" s="1" t="s">
        <v>1241</v>
      </c>
      <c r="O9007" s="6" t="s">
        <v>1241</v>
      </c>
    </row>
    <row r="9008">
      <c r="A9008" s="5">
        <v>1.2602884E7</v>
      </c>
      <c r="B9008" s="2">
        <v>46188.0</v>
      </c>
      <c r="C9008" s="1" t="s">
        <v>1266</v>
      </c>
      <c r="D9008" s="7">
        <v>127.0</v>
      </c>
      <c r="E9008" s="4">
        <v>46199.0</v>
      </c>
      <c r="F9008" s="5">
        <v>132.0</v>
      </c>
      <c r="G9008" s="5">
        <v>121.0</v>
      </c>
      <c r="H9008" s="5">
        <v>15649.0</v>
      </c>
      <c r="I9008" s="1" t="s">
        <v>21</v>
      </c>
      <c r="J9008" s="1" t="s">
        <v>224</v>
      </c>
      <c r="K9008" s="1" t="s">
        <v>111</v>
      </c>
      <c r="L9008" s="1" t="s">
        <v>5</v>
      </c>
      <c r="M9008" s="1" t="s">
        <v>23</v>
      </c>
      <c r="N9008" s="1" t="s">
        <v>1241</v>
      </c>
      <c r="O9008" s="6" t="s">
        <v>1241</v>
      </c>
    </row>
    <row r="9009">
      <c r="A9009" s="5">
        <v>1.2602885E7</v>
      </c>
      <c r="B9009" s="2">
        <v>46188.0</v>
      </c>
      <c r="C9009" s="1" t="s">
        <v>1266</v>
      </c>
      <c r="D9009" s="7">
        <v>551.0</v>
      </c>
      <c r="E9009" s="4">
        <v>46199.0</v>
      </c>
      <c r="F9009" s="5">
        <v>6.0</v>
      </c>
      <c r="G9009" s="5">
        <v>1469.0</v>
      </c>
      <c r="H9009" s="5">
        <v>8637.0</v>
      </c>
      <c r="I9009" s="1" t="s">
        <v>265</v>
      </c>
      <c r="J9009" s="1" t="s">
        <v>224</v>
      </c>
      <c r="K9009" s="1" t="s">
        <v>111</v>
      </c>
      <c r="L9009" s="1" t="s">
        <v>5</v>
      </c>
      <c r="M9009" s="1" t="s">
        <v>23</v>
      </c>
      <c r="N9009" s="1" t="s">
        <v>1241</v>
      </c>
      <c r="O9009" s="6" t="s">
        <v>1241</v>
      </c>
    </row>
    <row r="9010">
      <c r="A9010" s="5">
        <v>1.2602885E7</v>
      </c>
      <c r="B9010" s="2">
        <v>46188.0</v>
      </c>
      <c r="C9010" s="1" t="s">
        <v>1266</v>
      </c>
      <c r="D9010" s="7">
        <v>667.0</v>
      </c>
      <c r="E9010" s="4">
        <v>46199.0</v>
      </c>
      <c r="F9010" s="5">
        <v>6.0</v>
      </c>
      <c r="G9010" s="5">
        <v>1013.0</v>
      </c>
      <c r="H9010" s="5">
        <v>5956.0</v>
      </c>
      <c r="I9010" s="1" t="s">
        <v>265</v>
      </c>
      <c r="J9010" s="1" t="s">
        <v>224</v>
      </c>
      <c r="K9010" s="1" t="s">
        <v>111</v>
      </c>
      <c r="L9010" s="1" t="s">
        <v>5</v>
      </c>
      <c r="M9010" s="1" t="s">
        <v>23</v>
      </c>
      <c r="N9010" s="1" t="s">
        <v>1241</v>
      </c>
      <c r="O9010" s="6" t="s">
        <v>1241</v>
      </c>
    </row>
    <row r="9011">
      <c r="A9011" s="5">
        <v>1.2602886E7</v>
      </c>
      <c r="B9011" s="2">
        <v>46188.0</v>
      </c>
      <c r="C9011" s="1" t="s">
        <v>1266</v>
      </c>
      <c r="D9011" s="3" t="s">
        <v>247</v>
      </c>
      <c r="E9011" s="4">
        <v>46199.0</v>
      </c>
      <c r="F9011" s="5">
        <v>50.0</v>
      </c>
      <c r="G9011" s="5">
        <v>156.0</v>
      </c>
      <c r="H9011" s="5">
        <v>7665.0</v>
      </c>
      <c r="I9011" s="1" t="s">
        <v>26</v>
      </c>
      <c r="J9011" s="1" t="s">
        <v>224</v>
      </c>
      <c r="K9011" s="1" t="s">
        <v>111</v>
      </c>
      <c r="L9011" s="1" t="s">
        <v>5</v>
      </c>
      <c r="M9011" s="1" t="s">
        <v>29</v>
      </c>
      <c r="N9011" s="1" t="s">
        <v>1241</v>
      </c>
      <c r="O9011" s="6" t="s">
        <v>1241</v>
      </c>
    </row>
    <row r="9012">
      <c r="A9012" s="5">
        <v>1.2602886E7</v>
      </c>
      <c r="B9012" s="2">
        <v>46188.0</v>
      </c>
      <c r="C9012" s="1" t="s">
        <v>1266</v>
      </c>
      <c r="D9012" s="3" t="s">
        <v>246</v>
      </c>
      <c r="E9012" s="4">
        <v>46199.0</v>
      </c>
      <c r="F9012" s="5">
        <v>50.0</v>
      </c>
      <c r="G9012" s="5">
        <v>156.0</v>
      </c>
      <c r="H9012" s="5">
        <v>7665.0</v>
      </c>
      <c r="I9012" s="1" t="s">
        <v>26</v>
      </c>
      <c r="J9012" s="1" t="s">
        <v>224</v>
      </c>
      <c r="K9012" s="1" t="s">
        <v>111</v>
      </c>
      <c r="L9012" s="1" t="s">
        <v>5</v>
      </c>
      <c r="M9012" s="1" t="s">
        <v>29</v>
      </c>
      <c r="N9012" s="1" t="s">
        <v>1241</v>
      </c>
      <c r="O9012" s="6" t="s">
        <v>1241</v>
      </c>
    </row>
    <row r="9013">
      <c r="A9013" s="5">
        <v>2.2600558E7</v>
      </c>
      <c r="B9013" s="2">
        <v>46188.0</v>
      </c>
      <c r="C9013" s="1" t="s">
        <v>122</v>
      </c>
      <c r="D9013" s="3" t="s">
        <v>148</v>
      </c>
      <c r="E9013" s="4">
        <v>46199.0</v>
      </c>
      <c r="F9013" s="5">
        <v>30.0</v>
      </c>
      <c r="G9013" s="5">
        <v>3699.0</v>
      </c>
      <c r="H9013" s="5">
        <v>108764.8</v>
      </c>
      <c r="I9013" s="1" t="s">
        <v>127</v>
      </c>
      <c r="J9013" s="1" t="s">
        <v>123</v>
      </c>
      <c r="K9013" s="1" t="s">
        <v>13</v>
      </c>
      <c r="L9013" s="1" t="s">
        <v>5</v>
      </c>
      <c r="M9013" s="1" t="s">
        <v>6</v>
      </c>
      <c r="N9013" s="1" t="s">
        <v>1241</v>
      </c>
      <c r="O9013" s="6" t="s">
        <v>1241</v>
      </c>
    </row>
    <row r="9014">
      <c r="A9014" s="5">
        <v>2.2600559E7</v>
      </c>
      <c r="B9014" s="2">
        <v>46188.0</v>
      </c>
      <c r="C9014" s="1" t="s">
        <v>122</v>
      </c>
      <c r="D9014" s="3" t="s">
        <v>655</v>
      </c>
      <c r="E9014" s="4">
        <v>46199.0</v>
      </c>
      <c r="F9014" s="5">
        <v>10.0</v>
      </c>
      <c r="G9014" s="5">
        <v>386.0</v>
      </c>
      <c r="H9014" s="5">
        <v>3781.0</v>
      </c>
      <c r="I9014" s="1" t="s">
        <v>127</v>
      </c>
      <c r="J9014" s="1" t="s">
        <v>123</v>
      </c>
      <c r="K9014" s="1" t="s">
        <v>13</v>
      </c>
      <c r="L9014" s="1" t="s">
        <v>5</v>
      </c>
      <c r="M9014" s="1" t="s">
        <v>6</v>
      </c>
      <c r="N9014" s="1" t="s">
        <v>1241</v>
      </c>
      <c r="O9014" s="6" t="s">
        <v>1241</v>
      </c>
    </row>
    <row r="9015">
      <c r="A9015" s="5">
        <v>1.2602939E7</v>
      </c>
      <c r="B9015" s="2">
        <v>46189.0</v>
      </c>
      <c r="C9015" s="1" t="s">
        <v>548</v>
      </c>
      <c r="D9015" s="3" t="s">
        <v>89</v>
      </c>
      <c r="E9015" s="4">
        <v>46199.0</v>
      </c>
      <c r="F9015" s="5">
        <v>8.0</v>
      </c>
      <c r="G9015" s="5">
        <v>3361.0</v>
      </c>
      <c r="H9015" s="5">
        <v>26350.0</v>
      </c>
      <c r="I9015" s="1" t="s">
        <v>58</v>
      </c>
      <c r="J9015" s="1" t="s">
        <v>550</v>
      </c>
      <c r="K9015" s="1" t="s">
        <v>28</v>
      </c>
      <c r="L9015" s="1" t="s">
        <v>5</v>
      </c>
      <c r="M9015" s="1" t="s">
        <v>59</v>
      </c>
      <c r="N9015" s="1" t="s">
        <v>1241</v>
      </c>
      <c r="O9015" s="6" t="s">
        <v>1241</v>
      </c>
    </row>
    <row r="9016">
      <c r="A9016" s="5">
        <v>1.2603124E7</v>
      </c>
      <c r="B9016" s="2">
        <v>46192.0</v>
      </c>
      <c r="C9016" s="1" t="s">
        <v>1244</v>
      </c>
      <c r="D9016" s="3" t="s">
        <v>326</v>
      </c>
      <c r="E9016" s="4">
        <v>46199.0</v>
      </c>
      <c r="F9016" s="5">
        <v>42.0</v>
      </c>
      <c r="G9016" s="5">
        <v>852.0</v>
      </c>
      <c r="H9016" s="5">
        <v>35091.0</v>
      </c>
      <c r="I9016" s="1" t="s">
        <v>21</v>
      </c>
      <c r="J9016" s="1" t="s">
        <v>1245</v>
      </c>
      <c r="K9016" s="1" t="s">
        <v>28</v>
      </c>
      <c r="L9016" s="1" t="s">
        <v>5</v>
      </c>
      <c r="M9016" s="1" t="s">
        <v>23</v>
      </c>
      <c r="N9016" s="1" t="s">
        <v>1241</v>
      </c>
      <c r="O9016" s="6" t="s">
        <v>1241</v>
      </c>
    </row>
    <row r="9017">
      <c r="A9017" s="5">
        <v>1.2603124E7</v>
      </c>
      <c r="B9017" s="2">
        <v>46192.0</v>
      </c>
      <c r="C9017" s="1" t="s">
        <v>1244</v>
      </c>
      <c r="D9017" s="3" t="s">
        <v>1017</v>
      </c>
      <c r="E9017" s="4">
        <v>46199.0</v>
      </c>
      <c r="F9017" s="5">
        <v>30.0</v>
      </c>
      <c r="G9017" s="5">
        <v>351.0</v>
      </c>
      <c r="H9017" s="5">
        <v>10332.0</v>
      </c>
      <c r="I9017" s="1" t="s">
        <v>21</v>
      </c>
      <c r="J9017" s="1" t="s">
        <v>1245</v>
      </c>
      <c r="K9017" s="1" t="s">
        <v>28</v>
      </c>
      <c r="L9017" s="1" t="s">
        <v>5</v>
      </c>
      <c r="M9017" s="1" t="s">
        <v>23</v>
      </c>
      <c r="N9017" s="1" t="s">
        <v>1241</v>
      </c>
      <c r="O9017" s="6" t="s">
        <v>1241</v>
      </c>
    </row>
    <row r="9018">
      <c r="A9018" s="5">
        <v>1.2603124E7</v>
      </c>
      <c r="B9018" s="2">
        <v>46192.0</v>
      </c>
      <c r="C9018" s="1" t="s">
        <v>1244</v>
      </c>
      <c r="D9018" s="3" t="s">
        <v>628</v>
      </c>
      <c r="E9018" s="4">
        <v>46199.0</v>
      </c>
      <c r="F9018" s="5">
        <v>99.0</v>
      </c>
      <c r="G9018" s="5">
        <v>227.0</v>
      </c>
      <c r="H9018" s="5">
        <v>21983.0</v>
      </c>
      <c r="I9018" s="1" t="s">
        <v>21</v>
      </c>
      <c r="J9018" s="1" t="s">
        <v>1245</v>
      </c>
      <c r="K9018" s="1" t="s">
        <v>28</v>
      </c>
      <c r="L9018" s="1" t="s">
        <v>5</v>
      </c>
      <c r="M9018" s="1" t="s">
        <v>23</v>
      </c>
      <c r="N9018" s="1" t="s">
        <v>1241</v>
      </c>
      <c r="O9018" s="6" t="s">
        <v>1241</v>
      </c>
    </row>
    <row r="9019">
      <c r="A9019" s="5">
        <v>1.2603124E7</v>
      </c>
      <c r="B9019" s="2">
        <v>46192.0</v>
      </c>
      <c r="C9019" s="1" t="s">
        <v>1244</v>
      </c>
      <c r="D9019" s="3" t="s">
        <v>1039</v>
      </c>
      <c r="E9019" s="4">
        <v>46199.0</v>
      </c>
      <c r="F9019" s="5">
        <v>30.0</v>
      </c>
      <c r="G9019" s="5">
        <v>411.0</v>
      </c>
      <c r="H9019" s="5">
        <v>12082.0</v>
      </c>
      <c r="I9019" s="1" t="s">
        <v>21</v>
      </c>
      <c r="J9019" s="1" t="s">
        <v>1245</v>
      </c>
      <c r="K9019" s="1" t="s">
        <v>28</v>
      </c>
      <c r="L9019" s="1" t="s">
        <v>5</v>
      </c>
      <c r="M9019" s="1" t="s">
        <v>23</v>
      </c>
      <c r="N9019" s="1" t="s">
        <v>1241</v>
      </c>
      <c r="O9019" s="6" t="s">
        <v>1241</v>
      </c>
    </row>
    <row r="9020">
      <c r="A9020" s="5">
        <v>1.2603165E7</v>
      </c>
      <c r="B9020" s="2">
        <v>46195.0</v>
      </c>
      <c r="C9020" s="1" t="s">
        <v>1302</v>
      </c>
      <c r="D9020" s="3" t="s">
        <v>88</v>
      </c>
      <c r="E9020" s="4">
        <v>46199.0</v>
      </c>
      <c r="F9020" s="5">
        <v>5.0</v>
      </c>
      <c r="G9020" s="5">
        <v>2092.0</v>
      </c>
      <c r="H9020" s="5">
        <v>10250.0</v>
      </c>
      <c r="I9020" s="1" t="s">
        <v>58</v>
      </c>
      <c r="J9020" s="1" t="s">
        <v>216</v>
      </c>
      <c r="K9020" s="1" t="s">
        <v>28</v>
      </c>
      <c r="L9020" s="1" t="s">
        <v>5</v>
      </c>
      <c r="M9020" s="1" t="s">
        <v>59</v>
      </c>
      <c r="N9020" s="1" t="s">
        <v>1241</v>
      </c>
      <c r="O9020" s="6" t="s">
        <v>1241</v>
      </c>
    </row>
    <row r="9021">
      <c r="A9021" s="5">
        <v>1.2603166E7</v>
      </c>
      <c r="B9021" s="2">
        <v>46195.0</v>
      </c>
      <c r="C9021" s="1" t="s">
        <v>1302</v>
      </c>
      <c r="D9021" s="3" t="s">
        <v>757</v>
      </c>
      <c r="E9021" s="4">
        <v>46199.0</v>
      </c>
      <c r="F9021" s="5">
        <v>30.0</v>
      </c>
      <c r="G9021" s="5">
        <v>321.0</v>
      </c>
      <c r="H9021" s="5">
        <v>9428.0</v>
      </c>
      <c r="I9021" s="1" t="s">
        <v>21</v>
      </c>
      <c r="J9021" s="1" t="s">
        <v>216</v>
      </c>
      <c r="K9021" s="1" t="s">
        <v>28</v>
      </c>
      <c r="L9021" s="1" t="s">
        <v>5</v>
      </c>
      <c r="M9021" s="1" t="s">
        <v>23</v>
      </c>
      <c r="N9021" s="1" t="s">
        <v>1241</v>
      </c>
      <c r="O9021" s="6" t="s">
        <v>1241</v>
      </c>
    </row>
    <row r="9022">
      <c r="A9022" s="5">
        <v>1.2603166E7</v>
      </c>
      <c r="B9022" s="2">
        <v>46195.0</v>
      </c>
      <c r="C9022" s="1" t="s">
        <v>1302</v>
      </c>
      <c r="D9022" s="7">
        <v>144.0</v>
      </c>
      <c r="E9022" s="4">
        <v>46199.0</v>
      </c>
      <c r="F9022" s="5">
        <v>90.0</v>
      </c>
      <c r="G9022" s="5">
        <v>104.0</v>
      </c>
      <c r="H9022" s="5">
        <v>9145.0</v>
      </c>
      <c r="I9022" s="1" t="s">
        <v>21</v>
      </c>
      <c r="J9022" s="1" t="s">
        <v>216</v>
      </c>
      <c r="K9022" s="1" t="s">
        <v>28</v>
      </c>
      <c r="L9022" s="1" t="s">
        <v>5</v>
      </c>
      <c r="M9022" s="1" t="s">
        <v>23</v>
      </c>
      <c r="N9022" s="1" t="s">
        <v>1241</v>
      </c>
      <c r="O9022" s="6" t="s">
        <v>1241</v>
      </c>
    </row>
    <row r="9023">
      <c r="A9023" s="5">
        <v>1.2603166E7</v>
      </c>
      <c r="B9023" s="2">
        <v>46195.0</v>
      </c>
      <c r="C9023" s="1" t="s">
        <v>1302</v>
      </c>
      <c r="D9023" s="7">
        <v>145.0</v>
      </c>
      <c r="E9023" s="4">
        <v>46199.0</v>
      </c>
      <c r="F9023" s="5">
        <v>35.0</v>
      </c>
      <c r="G9023" s="5">
        <v>227.0</v>
      </c>
      <c r="H9023" s="5">
        <v>7772.0</v>
      </c>
      <c r="I9023" s="1" t="s">
        <v>21</v>
      </c>
      <c r="J9023" s="1" t="s">
        <v>216</v>
      </c>
      <c r="K9023" s="1" t="s">
        <v>28</v>
      </c>
      <c r="L9023" s="1" t="s">
        <v>5</v>
      </c>
      <c r="M9023" s="1" t="s">
        <v>23</v>
      </c>
      <c r="N9023" s="1" t="s">
        <v>1241</v>
      </c>
      <c r="O9023" s="6" t="s">
        <v>1241</v>
      </c>
    </row>
    <row r="9024">
      <c r="A9024" s="5">
        <v>1.2603166E7</v>
      </c>
      <c r="B9024" s="2">
        <v>46195.0</v>
      </c>
      <c r="C9024" s="1" t="s">
        <v>1302</v>
      </c>
      <c r="D9024" s="3" t="s">
        <v>631</v>
      </c>
      <c r="E9024" s="4">
        <v>46199.0</v>
      </c>
      <c r="F9024" s="5">
        <v>13.0</v>
      </c>
      <c r="G9024" s="5">
        <v>351.0</v>
      </c>
      <c r="H9024" s="5">
        <v>4477.0</v>
      </c>
      <c r="I9024" s="1" t="s">
        <v>21</v>
      </c>
      <c r="J9024" s="1" t="s">
        <v>216</v>
      </c>
      <c r="K9024" s="1" t="s">
        <v>28</v>
      </c>
      <c r="L9024" s="1" t="s">
        <v>5</v>
      </c>
      <c r="M9024" s="1" t="s">
        <v>23</v>
      </c>
      <c r="N9024" s="1" t="s">
        <v>1241</v>
      </c>
      <c r="O9024" s="6" t="s">
        <v>1241</v>
      </c>
    </row>
    <row r="9025">
      <c r="A9025" s="5">
        <v>1.2603166E7</v>
      </c>
      <c r="B9025" s="2">
        <v>46195.0</v>
      </c>
      <c r="C9025" s="1" t="s">
        <v>1302</v>
      </c>
      <c r="D9025" s="3" t="s">
        <v>34</v>
      </c>
      <c r="E9025" s="4">
        <v>46199.0</v>
      </c>
      <c r="F9025" s="5">
        <v>30.0</v>
      </c>
      <c r="G9025" s="5">
        <v>299.0</v>
      </c>
      <c r="H9025" s="5">
        <v>8779.0</v>
      </c>
      <c r="I9025" s="1" t="s">
        <v>21</v>
      </c>
      <c r="J9025" s="1" t="s">
        <v>216</v>
      </c>
      <c r="K9025" s="1" t="s">
        <v>28</v>
      </c>
      <c r="L9025" s="1" t="s">
        <v>5</v>
      </c>
      <c r="M9025" s="1" t="s">
        <v>23</v>
      </c>
      <c r="N9025" s="1" t="s">
        <v>1241</v>
      </c>
      <c r="O9025" s="6" t="s">
        <v>1241</v>
      </c>
    </row>
    <row r="9026">
      <c r="A9026" s="5">
        <v>1.2603166E7</v>
      </c>
      <c r="B9026" s="2">
        <v>46195.0</v>
      </c>
      <c r="C9026" s="1" t="s">
        <v>1302</v>
      </c>
      <c r="D9026" s="3">
        <v>147.0</v>
      </c>
      <c r="E9026" s="4">
        <v>46199.0</v>
      </c>
      <c r="F9026" s="5">
        <v>30.0</v>
      </c>
      <c r="G9026" s="5">
        <v>303.0</v>
      </c>
      <c r="H9026" s="5">
        <v>8920.0</v>
      </c>
      <c r="I9026" s="1" t="s">
        <v>21</v>
      </c>
      <c r="J9026" s="1" t="s">
        <v>216</v>
      </c>
      <c r="K9026" s="1" t="s">
        <v>28</v>
      </c>
      <c r="L9026" s="1" t="s">
        <v>5</v>
      </c>
      <c r="M9026" s="1" t="s">
        <v>23</v>
      </c>
      <c r="N9026" s="1" t="s">
        <v>1241</v>
      </c>
      <c r="O9026" s="6" t="s">
        <v>1241</v>
      </c>
    </row>
    <row r="9027">
      <c r="A9027" s="5">
        <v>1.2603166E7</v>
      </c>
      <c r="B9027" s="2">
        <v>46195.0</v>
      </c>
      <c r="C9027" s="1" t="s">
        <v>1302</v>
      </c>
      <c r="D9027" s="3" t="s">
        <v>872</v>
      </c>
      <c r="E9027" s="4">
        <v>46199.0</v>
      </c>
      <c r="F9027" s="5">
        <v>30.0</v>
      </c>
      <c r="G9027" s="5">
        <v>174.0</v>
      </c>
      <c r="H9027" s="5">
        <v>5109.0</v>
      </c>
      <c r="I9027" s="1" t="s">
        <v>21</v>
      </c>
      <c r="J9027" s="1" t="s">
        <v>216</v>
      </c>
      <c r="K9027" s="1" t="s">
        <v>28</v>
      </c>
      <c r="L9027" s="1" t="s">
        <v>5</v>
      </c>
      <c r="M9027" s="1" t="s">
        <v>23</v>
      </c>
      <c r="N9027" s="1" t="s">
        <v>1241</v>
      </c>
      <c r="O9027" s="6" t="s">
        <v>1241</v>
      </c>
    </row>
    <row r="9028">
      <c r="A9028" s="5">
        <v>1.2603166E7</v>
      </c>
      <c r="B9028" s="2">
        <v>46195.0</v>
      </c>
      <c r="C9028" s="1" t="s">
        <v>1302</v>
      </c>
      <c r="D9028" s="7">
        <v>129.0</v>
      </c>
      <c r="E9028" s="4">
        <v>46199.0</v>
      </c>
      <c r="F9028" s="5">
        <v>24.0</v>
      </c>
      <c r="G9028" s="5">
        <v>249.0</v>
      </c>
      <c r="H9028" s="5">
        <v>5849.0</v>
      </c>
      <c r="I9028" s="1" t="s">
        <v>21</v>
      </c>
      <c r="J9028" s="1" t="s">
        <v>216</v>
      </c>
      <c r="K9028" s="1" t="s">
        <v>28</v>
      </c>
      <c r="L9028" s="1" t="s">
        <v>5</v>
      </c>
      <c r="M9028" s="1" t="s">
        <v>23</v>
      </c>
      <c r="N9028" s="1" t="s">
        <v>1241</v>
      </c>
      <c r="O9028" s="6" t="s">
        <v>1241</v>
      </c>
    </row>
    <row r="9029">
      <c r="A9029" s="5">
        <v>1.2603166E7</v>
      </c>
      <c r="B9029" s="2">
        <v>46195.0</v>
      </c>
      <c r="C9029" s="1" t="s">
        <v>1302</v>
      </c>
      <c r="D9029" s="7">
        <v>127.0</v>
      </c>
      <c r="E9029" s="4">
        <v>46199.0</v>
      </c>
      <c r="F9029" s="5">
        <v>66.0</v>
      </c>
      <c r="G9029" s="5">
        <v>121.0</v>
      </c>
      <c r="H9029" s="5">
        <v>7825.0</v>
      </c>
      <c r="I9029" s="1" t="s">
        <v>21</v>
      </c>
      <c r="J9029" s="1" t="s">
        <v>216</v>
      </c>
      <c r="K9029" s="1" t="s">
        <v>28</v>
      </c>
      <c r="L9029" s="1" t="s">
        <v>5</v>
      </c>
      <c r="M9029" s="1" t="s">
        <v>23</v>
      </c>
      <c r="N9029" s="1" t="s">
        <v>1241</v>
      </c>
      <c r="O9029" s="6" t="s">
        <v>1241</v>
      </c>
    </row>
    <row r="9030">
      <c r="A9030" s="5">
        <v>1.2603166E7</v>
      </c>
      <c r="B9030" s="2">
        <v>46195.0</v>
      </c>
      <c r="C9030" s="1" t="s">
        <v>1302</v>
      </c>
      <c r="D9030" s="7">
        <v>130.0</v>
      </c>
      <c r="E9030" s="4">
        <v>46199.0</v>
      </c>
      <c r="F9030" s="5">
        <v>66.0</v>
      </c>
      <c r="G9030" s="5">
        <v>152.0</v>
      </c>
      <c r="H9030" s="5">
        <v>9812.0</v>
      </c>
      <c r="I9030" s="1" t="s">
        <v>21</v>
      </c>
      <c r="J9030" s="1" t="s">
        <v>216</v>
      </c>
      <c r="K9030" s="1" t="s">
        <v>28</v>
      </c>
      <c r="L9030" s="1" t="s">
        <v>5</v>
      </c>
      <c r="M9030" s="1" t="s">
        <v>23</v>
      </c>
      <c r="N9030" s="1" t="s">
        <v>1241</v>
      </c>
      <c r="O9030" s="6" t="s">
        <v>1241</v>
      </c>
    </row>
    <row r="9031">
      <c r="A9031" s="5">
        <v>1.2603166E7</v>
      </c>
      <c r="B9031" s="2">
        <v>46195.0</v>
      </c>
      <c r="C9031" s="1" t="s">
        <v>1302</v>
      </c>
      <c r="D9031" s="7">
        <v>124.0</v>
      </c>
      <c r="E9031" s="4">
        <v>46199.0</v>
      </c>
      <c r="F9031" s="5">
        <v>46.0</v>
      </c>
      <c r="G9031" s="5">
        <v>140.0</v>
      </c>
      <c r="H9031" s="5">
        <v>6319.0</v>
      </c>
      <c r="I9031" s="1" t="s">
        <v>21</v>
      </c>
      <c r="J9031" s="1" t="s">
        <v>216</v>
      </c>
      <c r="K9031" s="1" t="s">
        <v>28</v>
      </c>
      <c r="L9031" s="1" t="s">
        <v>5</v>
      </c>
      <c r="M9031" s="1" t="s">
        <v>23</v>
      </c>
      <c r="N9031" s="1" t="s">
        <v>1241</v>
      </c>
      <c r="O9031" s="6" t="s">
        <v>1241</v>
      </c>
    </row>
    <row r="9032">
      <c r="A9032" s="5">
        <v>1.2603166E7</v>
      </c>
      <c r="B9032" s="2">
        <v>46195.0</v>
      </c>
      <c r="C9032" s="1" t="s">
        <v>1302</v>
      </c>
      <c r="D9032" s="7">
        <v>123.0</v>
      </c>
      <c r="E9032" s="4">
        <v>46199.0</v>
      </c>
      <c r="F9032" s="5">
        <v>60.0</v>
      </c>
      <c r="G9032" s="5">
        <v>121.0</v>
      </c>
      <c r="H9032" s="5">
        <v>7113.0</v>
      </c>
      <c r="I9032" s="1" t="s">
        <v>21</v>
      </c>
      <c r="J9032" s="1" t="s">
        <v>216</v>
      </c>
      <c r="K9032" s="1" t="s">
        <v>28</v>
      </c>
      <c r="L9032" s="1" t="s">
        <v>5</v>
      </c>
      <c r="M9032" s="1" t="s">
        <v>23</v>
      </c>
      <c r="N9032" s="1" t="s">
        <v>1241</v>
      </c>
      <c r="O9032" s="6" t="s">
        <v>1241</v>
      </c>
    </row>
    <row r="9033">
      <c r="A9033" s="5">
        <v>1.2603166E7</v>
      </c>
      <c r="B9033" s="2">
        <v>46195.0</v>
      </c>
      <c r="C9033" s="1" t="s">
        <v>1302</v>
      </c>
      <c r="D9033" s="7">
        <v>131.0</v>
      </c>
      <c r="E9033" s="4">
        <v>46199.0</v>
      </c>
      <c r="F9033" s="5">
        <v>30.0</v>
      </c>
      <c r="G9033" s="5">
        <v>174.0</v>
      </c>
      <c r="H9033" s="5">
        <v>5109.0</v>
      </c>
      <c r="I9033" s="1" t="s">
        <v>21</v>
      </c>
      <c r="J9033" s="1" t="s">
        <v>216</v>
      </c>
      <c r="K9033" s="1" t="s">
        <v>28</v>
      </c>
      <c r="L9033" s="1" t="s">
        <v>5</v>
      </c>
      <c r="M9033" s="1" t="s">
        <v>23</v>
      </c>
      <c r="N9033" s="1" t="s">
        <v>1241</v>
      </c>
      <c r="O9033" s="6" t="s">
        <v>1241</v>
      </c>
    </row>
    <row r="9034">
      <c r="A9034" s="5">
        <v>1.2603166E7</v>
      </c>
      <c r="B9034" s="2">
        <v>46195.0</v>
      </c>
      <c r="C9034" s="1" t="s">
        <v>1302</v>
      </c>
      <c r="D9034" s="7">
        <v>132.0</v>
      </c>
      <c r="E9034" s="4">
        <v>46199.0</v>
      </c>
      <c r="F9034" s="5">
        <v>13.0</v>
      </c>
      <c r="G9034" s="5">
        <v>327.0</v>
      </c>
      <c r="H9034" s="5">
        <v>4171.0</v>
      </c>
      <c r="I9034" s="1" t="s">
        <v>21</v>
      </c>
      <c r="J9034" s="1" t="s">
        <v>216</v>
      </c>
      <c r="K9034" s="1" t="s">
        <v>28</v>
      </c>
      <c r="L9034" s="1" t="s">
        <v>5</v>
      </c>
      <c r="M9034" s="1" t="s">
        <v>23</v>
      </c>
      <c r="N9034" s="1" t="s">
        <v>1241</v>
      </c>
      <c r="O9034" s="6" t="s">
        <v>1241</v>
      </c>
    </row>
    <row r="9035">
      <c r="A9035" s="5">
        <v>1.2603166E7</v>
      </c>
      <c r="B9035" s="2">
        <v>46195.0</v>
      </c>
      <c r="C9035" s="1" t="s">
        <v>1302</v>
      </c>
      <c r="D9035" s="3" t="s">
        <v>331</v>
      </c>
      <c r="E9035" s="4">
        <v>46199.0</v>
      </c>
      <c r="F9035" s="5">
        <v>30.0</v>
      </c>
      <c r="G9035" s="5">
        <v>186.0</v>
      </c>
      <c r="H9035" s="5">
        <v>5476.0</v>
      </c>
      <c r="I9035" s="1" t="s">
        <v>21</v>
      </c>
      <c r="J9035" s="1" t="s">
        <v>216</v>
      </c>
      <c r="K9035" s="1" t="s">
        <v>28</v>
      </c>
      <c r="L9035" s="1" t="s">
        <v>5</v>
      </c>
      <c r="M9035" s="1" t="s">
        <v>23</v>
      </c>
      <c r="N9035" s="1" t="s">
        <v>1241</v>
      </c>
      <c r="O9035" s="6" t="s">
        <v>1241</v>
      </c>
    </row>
    <row r="9036">
      <c r="A9036" s="5">
        <v>1.2603169E7</v>
      </c>
      <c r="B9036" s="2">
        <v>46195.0</v>
      </c>
      <c r="C9036" s="1" t="s">
        <v>1125</v>
      </c>
      <c r="D9036" s="3" t="s">
        <v>552</v>
      </c>
      <c r="E9036" s="4">
        <v>46199.0</v>
      </c>
      <c r="F9036" s="5">
        <v>23.0</v>
      </c>
      <c r="G9036" s="5">
        <v>323.0</v>
      </c>
      <c r="H9036" s="5">
        <v>7420.0</v>
      </c>
      <c r="I9036" s="1" t="s">
        <v>21</v>
      </c>
      <c r="J9036" s="1" t="s">
        <v>92</v>
      </c>
      <c r="K9036" s="1" t="s">
        <v>13</v>
      </c>
      <c r="L9036" s="1" t="s">
        <v>5</v>
      </c>
      <c r="M9036" s="1" t="s">
        <v>23</v>
      </c>
      <c r="N9036" s="1" t="s">
        <v>1241</v>
      </c>
      <c r="O9036" s="6" t="s">
        <v>1241</v>
      </c>
    </row>
    <row r="9037">
      <c r="A9037" s="5">
        <v>1.2603169E7</v>
      </c>
      <c r="B9037" s="2">
        <v>46195.0</v>
      </c>
      <c r="C9037" s="1" t="s">
        <v>1125</v>
      </c>
      <c r="D9037" s="3" t="s">
        <v>324</v>
      </c>
      <c r="E9037" s="4">
        <v>46199.0</v>
      </c>
      <c r="F9037" s="5">
        <v>6.0</v>
      </c>
      <c r="G9037" s="5">
        <v>925.0</v>
      </c>
      <c r="H9037" s="5">
        <v>5554.0</v>
      </c>
      <c r="I9037" s="1" t="s">
        <v>21</v>
      </c>
      <c r="J9037" s="1" t="s">
        <v>92</v>
      </c>
      <c r="K9037" s="1" t="s">
        <v>13</v>
      </c>
      <c r="L9037" s="1" t="s">
        <v>5</v>
      </c>
      <c r="M9037" s="1" t="s">
        <v>23</v>
      </c>
      <c r="N9037" s="1" t="s">
        <v>1241</v>
      </c>
      <c r="O9037" s="6" t="s">
        <v>1241</v>
      </c>
    </row>
    <row r="9038">
      <c r="A9038" s="5">
        <v>1.2603169E7</v>
      </c>
      <c r="B9038" s="2">
        <v>46195.0</v>
      </c>
      <c r="C9038" s="1" t="s">
        <v>1125</v>
      </c>
      <c r="D9038" s="3" t="s">
        <v>1303</v>
      </c>
      <c r="E9038" s="4">
        <v>46199.0</v>
      </c>
      <c r="F9038" s="5">
        <v>33.0</v>
      </c>
      <c r="G9038" s="5">
        <v>204.0</v>
      </c>
      <c r="H9038" s="5">
        <v>6749.0</v>
      </c>
      <c r="I9038" s="1" t="s">
        <v>21</v>
      </c>
      <c r="J9038" s="1" t="s">
        <v>92</v>
      </c>
      <c r="K9038" s="1" t="s">
        <v>13</v>
      </c>
      <c r="L9038" s="1" t="s">
        <v>5</v>
      </c>
      <c r="M9038" s="1" t="s">
        <v>23</v>
      </c>
      <c r="N9038" s="1" t="s">
        <v>1241</v>
      </c>
      <c r="O9038" s="6" t="s">
        <v>1241</v>
      </c>
    </row>
    <row r="9039">
      <c r="A9039" s="5">
        <v>1.2603169E7</v>
      </c>
      <c r="B9039" s="2">
        <v>46195.0</v>
      </c>
      <c r="C9039" s="1" t="s">
        <v>1125</v>
      </c>
      <c r="D9039" s="3" t="s">
        <v>628</v>
      </c>
      <c r="E9039" s="4">
        <v>46199.0</v>
      </c>
      <c r="F9039" s="5">
        <v>66.0</v>
      </c>
      <c r="G9039" s="5">
        <v>227.0</v>
      </c>
      <c r="H9039" s="5">
        <v>14954.0</v>
      </c>
      <c r="I9039" s="1" t="s">
        <v>21</v>
      </c>
      <c r="J9039" s="1" t="s">
        <v>92</v>
      </c>
      <c r="K9039" s="1" t="s">
        <v>13</v>
      </c>
      <c r="L9039" s="1" t="s">
        <v>5</v>
      </c>
      <c r="M9039" s="1" t="s">
        <v>23</v>
      </c>
      <c r="N9039" s="1" t="s">
        <v>1241</v>
      </c>
      <c r="O9039" s="6" t="s">
        <v>1241</v>
      </c>
    </row>
    <row r="9040">
      <c r="A9040" s="5">
        <v>1.2603169E7</v>
      </c>
      <c r="B9040" s="2">
        <v>46195.0</v>
      </c>
      <c r="C9040" s="1" t="s">
        <v>1125</v>
      </c>
      <c r="D9040" s="3" t="s">
        <v>36</v>
      </c>
      <c r="E9040" s="4">
        <v>46199.0</v>
      </c>
      <c r="F9040" s="5">
        <v>66.0</v>
      </c>
      <c r="G9040" s="5">
        <v>166.0</v>
      </c>
      <c r="H9040" s="5">
        <v>10962.0</v>
      </c>
      <c r="I9040" s="1" t="s">
        <v>21</v>
      </c>
      <c r="J9040" s="1" t="s">
        <v>92</v>
      </c>
      <c r="K9040" s="1" t="s">
        <v>13</v>
      </c>
      <c r="L9040" s="1" t="s">
        <v>5</v>
      </c>
      <c r="M9040" s="1" t="s">
        <v>23</v>
      </c>
      <c r="N9040" s="1" t="s">
        <v>1241</v>
      </c>
      <c r="O9040" s="6" t="s">
        <v>1241</v>
      </c>
    </row>
    <row r="9041">
      <c r="A9041" s="5">
        <v>1.2603169E7</v>
      </c>
      <c r="B9041" s="2">
        <v>46195.0</v>
      </c>
      <c r="C9041" s="1" t="s">
        <v>1125</v>
      </c>
      <c r="D9041" s="3" t="s">
        <v>254</v>
      </c>
      <c r="E9041" s="4">
        <v>46199.0</v>
      </c>
      <c r="F9041" s="5">
        <v>24.0</v>
      </c>
      <c r="G9041" s="5">
        <v>340.0</v>
      </c>
      <c r="H9041" s="5">
        <v>8157.0</v>
      </c>
      <c r="I9041" s="1" t="s">
        <v>21</v>
      </c>
      <c r="J9041" s="1" t="s">
        <v>92</v>
      </c>
      <c r="K9041" s="1" t="s">
        <v>13</v>
      </c>
      <c r="L9041" s="1" t="s">
        <v>5</v>
      </c>
      <c r="M9041" s="1" t="s">
        <v>23</v>
      </c>
      <c r="N9041" s="1" t="s">
        <v>1241</v>
      </c>
      <c r="O9041" s="6" t="s">
        <v>1241</v>
      </c>
    </row>
    <row r="9042">
      <c r="A9042" s="5">
        <v>1.2603169E7</v>
      </c>
      <c r="B9042" s="2">
        <v>46195.0</v>
      </c>
      <c r="C9042" s="1" t="s">
        <v>1125</v>
      </c>
      <c r="D9042" s="3" t="s">
        <v>327</v>
      </c>
      <c r="E9042" s="4">
        <v>46199.0</v>
      </c>
      <c r="F9042" s="5">
        <v>30.0</v>
      </c>
      <c r="G9042" s="5">
        <v>367.0</v>
      </c>
      <c r="H9042" s="5">
        <v>11003.0</v>
      </c>
      <c r="I9042" s="1" t="s">
        <v>21</v>
      </c>
      <c r="J9042" s="1" t="s">
        <v>92</v>
      </c>
      <c r="K9042" s="1" t="s">
        <v>13</v>
      </c>
      <c r="L9042" s="1" t="s">
        <v>5</v>
      </c>
      <c r="M9042" s="1" t="s">
        <v>23</v>
      </c>
      <c r="N9042" s="1" t="s">
        <v>1241</v>
      </c>
      <c r="O9042" s="6" t="s">
        <v>1241</v>
      </c>
    </row>
    <row r="9043">
      <c r="A9043" s="5">
        <v>1.260317E7</v>
      </c>
      <c r="B9043" s="2">
        <v>46195.0</v>
      </c>
      <c r="C9043" s="1" t="s">
        <v>1125</v>
      </c>
      <c r="D9043" s="7">
        <v>704.0</v>
      </c>
      <c r="E9043" s="4">
        <v>46199.0</v>
      </c>
      <c r="F9043" s="5">
        <v>100.0</v>
      </c>
      <c r="G9043" s="5">
        <v>509.0</v>
      </c>
      <c r="H9043" s="5">
        <v>50859.0</v>
      </c>
      <c r="I9043" s="1" t="s">
        <v>56</v>
      </c>
      <c r="J9043" s="1" t="s">
        <v>92</v>
      </c>
      <c r="K9043" s="1" t="s">
        <v>13</v>
      </c>
      <c r="L9043" s="1" t="s">
        <v>5</v>
      </c>
      <c r="M9043" s="1" t="s">
        <v>23</v>
      </c>
      <c r="N9043" s="1" t="s">
        <v>1241</v>
      </c>
      <c r="O9043" s="6" t="s">
        <v>1241</v>
      </c>
    </row>
    <row r="9044">
      <c r="A9044" s="5">
        <v>1.2603171E7</v>
      </c>
      <c r="B9044" s="2">
        <v>46195.0</v>
      </c>
      <c r="C9044" s="1" t="s">
        <v>1125</v>
      </c>
      <c r="D9044" s="3" t="s">
        <v>1269</v>
      </c>
      <c r="E9044" s="4">
        <v>46199.0</v>
      </c>
      <c r="F9044" s="5">
        <v>100.0</v>
      </c>
      <c r="G9044" s="5">
        <v>68.0</v>
      </c>
      <c r="H9044" s="5">
        <v>6817.0</v>
      </c>
      <c r="I9044" s="1" t="s">
        <v>21</v>
      </c>
      <c r="J9044" s="1" t="s">
        <v>92</v>
      </c>
      <c r="K9044" s="1" t="s">
        <v>13</v>
      </c>
      <c r="L9044" s="1" t="s">
        <v>5</v>
      </c>
      <c r="M9044" s="1" t="s">
        <v>23</v>
      </c>
      <c r="N9044" s="1" t="s">
        <v>1241</v>
      </c>
      <c r="O9044" s="6" t="s">
        <v>1241</v>
      </c>
    </row>
    <row r="9045">
      <c r="A9045" s="5">
        <v>1.2603171E7</v>
      </c>
      <c r="B9045" s="2">
        <v>46195.0</v>
      </c>
      <c r="C9045" s="1" t="s">
        <v>1125</v>
      </c>
      <c r="D9045" s="3" t="s">
        <v>1270</v>
      </c>
      <c r="E9045" s="4">
        <v>46199.0</v>
      </c>
      <c r="F9045" s="5">
        <v>100.0</v>
      </c>
      <c r="G9045" s="5">
        <v>59.0</v>
      </c>
      <c r="H9045" s="5">
        <v>5857.0</v>
      </c>
      <c r="I9045" s="1" t="s">
        <v>21</v>
      </c>
      <c r="J9045" s="1" t="s">
        <v>92</v>
      </c>
      <c r="K9045" s="1" t="s">
        <v>13</v>
      </c>
      <c r="L9045" s="1" t="s">
        <v>5</v>
      </c>
      <c r="M9045" s="1" t="s">
        <v>23</v>
      </c>
      <c r="N9045" s="1" t="s">
        <v>1241</v>
      </c>
      <c r="O9045" s="6" t="s">
        <v>1241</v>
      </c>
    </row>
    <row r="9046">
      <c r="A9046" s="5">
        <v>1.2603171E7</v>
      </c>
      <c r="B9046" s="2">
        <v>46195.0</v>
      </c>
      <c r="C9046" s="1" t="s">
        <v>1125</v>
      </c>
      <c r="D9046" s="3" t="s">
        <v>1268</v>
      </c>
      <c r="E9046" s="4">
        <v>46199.0</v>
      </c>
      <c r="F9046" s="5">
        <v>100.0</v>
      </c>
      <c r="G9046" s="5">
        <v>59.0</v>
      </c>
      <c r="H9046" s="5">
        <v>5857.0</v>
      </c>
      <c r="I9046" s="1" t="s">
        <v>21</v>
      </c>
      <c r="J9046" s="1" t="s">
        <v>92</v>
      </c>
      <c r="K9046" s="1" t="s">
        <v>13</v>
      </c>
      <c r="L9046" s="1" t="s">
        <v>5</v>
      </c>
      <c r="M9046" s="1" t="s">
        <v>23</v>
      </c>
      <c r="N9046" s="1" t="s">
        <v>1241</v>
      </c>
      <c r="O9046" s="6" t="s">
        <v>1241</v>
      </c>
    </row>
    <row r="9047">
      <c r="A9047" s="5">
        <v>1.2603172E7</v>
      </c>
      <c r="B9047" s="2">
        <v>46195.0</v>
      </c>
      <c r="C9047" s="1" t="s">
        <v>1125</v>
      </c>
      <c r="D9047" s="7">
        <v>323.0</v>
      </c>
      <c r="E9047" s="4">
        <v>46199.0</v>
      </c>
      <c r="F9047" s="5">
        <v>200.0</v>
      </c>
      <c r="G9047" s="5">
        <v>44.0</v>
      </c>
      <c r="H9047" s="5">
        <v>8787.0</v>
      </c>
      <c r="I9047" s="1" t="s">
        <v>33</v>
      </c>
      <c r="J9047" s="1" t="s">
        <v>92</v>
      </c>
      <c r="K9047" s="1" t="s">
        <v>13</v>
      </c>
      <c r="L9047" s="1" t="s">
        <v>5</v>
      </c>
      <c r="M9047" s="1" t="s">
        <v>23</v>
      </c>
      <c r="N9047" s="1" t="s">
        <v>1241</v>
      </c>
      <c r="O9047" s="6" t="s">
        <v>1241</v>
      </c>
    </row>
    <row r="9048">
      <c r="A9048" s="5">
        <v>1.2603172E7</v>
      </c>
      <c r="B9048" s="2">
        <v>46195.0</v>
      </c>
      <c r="C9048" s="1" t="s">
        <v>1125</v>
      </c>
      <c r="D9048" s="7">
        <v>3272.0</v>
      </c>
      <c r="E9048" s="4">
        <v>46199.0</v>
      </c>
      <c r="F9048" s="5">
        <v>100.0</v>
      </c>
      <c r="G9048" s="5">
        <v>33.0</v>
      </c>
      <c r="H9048" s="5">
        <v>3296.0</v>
      </c>
      <c r="I9048" s="1" t="s">
        <v>229</v>
      </c>
      <c r="J9048" s="1" t="s">
        <v>92</v>
      </c>
      <c r="K9048" s="1" t="s">
        <v>13</v>
      </c>
      <c r="L9048" s="1" t="s">
        <v>5</v>
      </c>
      <c r="M9048" s="1" t="s">
        <v>23</v>
      </c>
      <c r="N9048" s="1" t="s">
        <v>1241</v>
      </c>
      <c r="O9048" s="6" t="s">
        <v>1241</v>
      </c>
    </row>
    <row r="9049">
      <c r="A9049" s="5">
        <v>1.2603172E7</v>
      </c>
      <c r="B9049" s="2">
        <v>46195.0</v>
      </c>
      <c r="C9049" s="1" t="s">
        <v>1125</v>
      </c>
      <c r="D9049" s="3" t="s">
        <v>554</v>
      </c>
      <c r="E9049" s="4">
        <v>46199.0</v>
      </c>
      <c r="F9049" s="5">
        <v>100.0</v>
      </c>
      <c r="G9049" s="5">
        <v>33.0</v>
      </c>
      <c r="H9049" s="5">
        <v>3296.0</v>
      </c>
      <c r="I9049" s="1" t="s">
        <v>229</v>
      </c>
      <c r="J9049" s="1" t="s">
        <v>92</v>
      </c>
      <c r="K9049" s="1" t="s">
        <v>13</v>
      </c>
      <c r="L9049" s="1" t="s">
        <v>5</v>
      </c>
      <c r="M9049" s="1" t="s">
        <v>23</v>
      </c>
      <c r="N9049" s="1" t="s">
        <v>1241</v>
      </c>
      <c r="O9049" s="6" t="s">
        <v>1241</v>
      </c>
    </row>
    <row r="9050">
      <c r="A9050" s="5">
        <v>1.2603173E7</v>
      </c>
      <c r="B9050" s="2">
        <v>46195.0</v>
      </c>
      <c r="C9050" s="1" t="s">
        <v>1125</v>
      </c>
      <c r="D9050" s="7">
        <v>5221.0</v>
      </c>
      <c r="E9050" s="4">
        <v>46199.0</v>
      </c>
      <c r="F9050" s="5">
        <v>24.0</v>
      </c>
      <c r="G9050" s="5">
        <v>168.0</v>
      </c>
      <c r="H9050" s="5">
        <v>4033.0</v>
      </c>
      <c r="I9050" s="1" t="s">
        <v>21</v>
      </c>
      <c r="J9050" s="1" t="s">
        <v>92</v>
      </c>
      <c r="K9050" s="1" t="s">
        <v>13</v>
      </c>
      <c r="L9050" s="1" t="s">
        <v>5</v>
      </c>
      <c r="M9050" s="1" t="s">
        <v>23</v>
      </c>
      <c r="N9050" s="1" t="s">
        <v>1241</v>
      </c>
      <c r="O9050" s="6" t="s">
        <v>1241</v>
      </c>
    </row>
    <row r="9051">
      <c r="A9051" s="5">
        <v>1.2603173E7</v>
      </c>
      <c r="B9051" s="2">
        <v>46195.0</v>
      </c>
      <c r="C9051" s="1" t="s">
        <v>1125</v>
      </c>
      <c r="D9051" s="7">
        <v>183.0</v>
      </c>
      <c r="E9051" s="4">
        <v>46199.0</v>
      </c>
      <c r="F9051" s="5">
        <v>14.0</v>
      </c>
      <c r="G9051" s="5">
        <v>244.0</v>
      </c>
      <c r="H9051" s="5">
        <v>3415.0</v>
      </c>
      <c r="I9051" s="1" t="s">
        <v>21</v>
      </c>
      <c r="J9051" s="1" t="s">
        <v>92</v>
      </c>
      <c r="K9051" s="1" t="s">
        <v>13</v>
      </c>
      <c r="L9051" s="1" t="s">
        <v>5</v>
      </c>
      <c r="M9051" s="1" t="s">
        <v>23</v>
      </c>
      <c r="N9051" s="1" t="s">
        <v>1241</v>
      </c>
      <c r="O9051" s="6" t="s">
        <v>1241</v>
      </c>
    </row>
    <row r="9052">
      <c r="A9052" s="5">
        <v>1.2603173E7</v>
      </c>
      <c r="B9052" s="2">
        <v>46195.0</v>
      </c>
      <c r="C9052" s="1" t="s">
        <v>1125</v>
      </c>
      <c r="D9052" s="7">
        <v>169.0</v>
      </c>
      <c r="E9052" s="4">
        <v>46199.0</v>
      </c>
      <c r="F9052" s="5">
        <v>75.0</v>
      </c>
      <c r="G9052" s="5">
        <v>118.0</v>
      </c>
      <c r="H9052" s="5">
        <v>8857.0</v>
      </c>
      <c r="I9052" s="1" t="s">
        <v>21</v>
      </c>
      <c r="J9052" s="1" t="s">
        <v>92</v>
      </c>
      <c r="K9052" s="1" t="s">
        <v>13</v>
      </c>
      <c r="L9052" s="1" t="s">
        <v>5</v>
      </c>
      <c r="M9052" s="1" t="s">
        <v>23</v>
      </c>
      <c r="N9052" s="1" t="s">
        <v>1241</v>
      </c>
      <c r="O9052" s="6" t="s">
        <v>1241</v>
      </c>
    </row>
    <row r="9053">
      <c r="A9053" s="5">
        <v>1.2603173E7</v>
      </c>
      <c r="B9053" s="2">
        <v>46195.0</v>
      </c>
      <c r="C9053" s="1" t="s">
        <v>1125</v>
      </c>
      <c r="D9053" s="7">
        <v>103.0</v>
      </c>
      <c r="E9053" s="4">
        <v>46199.0</v>
      </c>
      <c r="F9053" s="5">
        <v>108.0</v>
      </c>
      <c r="G9053" s="5">
        <v>54.0</v>
      </c>
      <c r="H9053" s="5">
        <v>5807.0</v>
      </c>
      <c r="I9053" s="1" t="s">
        <v>21</v>
      </c>
      <c r="J9053" s="1" t="s">
        <v>92</v>
      </c>
      <c r="K9053" s="1" t="s">
        <v>13</v>
      </c>
      <c r="L9053" s="1" t="s">
        <v>5</v>
      </c>
      <c r="M9053" s="1" t="s">
        <v>23</v>
      </c>
      <c r="N9053" s="1" t="s">
        <v>1241</v>
      </c>
      <c r="O9053" s="6" t="s">
        <v>1241</v>
      </c>
    </row>
    <row r="9054">
      <c r="A9054" s="5">
        <v>1.2603173E7</v>
      </c>
      <c r="B9054" s="2">
        <v>46195.0</v>
      </c>
      <c r="C9054" s="1" t="s">
        <v>1125</v>
      </c>
      <c r="D9054" s="7">
        <v>175.0</v>
      </c>
      <c r="E9054" s="4">
        <v>46199.0</v>
      </c>
      <c r="F9054" s="5">
        <v>75.0</v>
      </c>
      <c r="G9054" s="5">
        <v>103.0</v>
      </c>
      <c r="H9054" s="5">
        <v>7705.0</v>
      </c>
      <c r="I9054" s="1" t="s">
        <v>21</v>
      </c>
      <c r="J9054" s="1" t="s">
        <v>92</v>
      </c>
      <c r="K9054" s="1" t="s">
        <v>13</v>
      </c>
      <c r="L9054" s="1" t="s">
        <v>5</v>
      </c>
      <c r="M9054" s="1" t="s">
        <v>23</v>
      </c>
      <c r="N9054" s="1" t="s">
        <v>1241</v>
      </c>
      <c r="O9054" s="6" t="s">
        <v>1241</v>
      </c>
    </row>
    <row r="9055">
      <c r="A9055" s="5">
        <v>1.2603173E7</v>
      </c>
      <c r="B9055" s="2">
        <v>46195.0</v>
      </c>
      <c r="C9055" s="1" t="s">
        <v>1125</v>
      </c>
      <c r="D9055" s="3" t="s">
        <v>97</v>
      </c>
      <c r="E9055" s="4">
        <v>46199.0</v>
      </c>
      <c r="F9055" s="5">
        <v>30.0</v>
      </c>
      <c r="G9055" s="5">
        <v>232.0</v>
      </c>
      <c r="H9055" s="5">
        <v>6971.0</v>
      </c>
      <c r="I9055" s="1" t="s">
        <v>21</v>
      </c>
      <c r="J9055" s="1" t="s">
        <v>92</v>
      </c>
      <c r="K9055" s="1" t="s">
        <v>13</v>
      </c>
      <c r="L9055" s="1" t="s">
        <v>5</v>
      </c>
      <c r="M9055" s="1" t="s">
        <v>23</v>
      </c>
      <c r="N9055" s="1" t="s">
        <v>1241</v>
      </c>
      <c r="O9055" s="6" t="s">
        <v>1241</v>
      </c>
    </row>
    <row r="9056">
      <c r="A9056" s="5">
        <v>1.2603173E7</v>
      </c>
      <c r="B9056" s="2">
        <v>46195.0</v>
      </c>
      <c r="C9056" s="1" t="s">
        <v>1125</v>
      </c>
      <c r="D9056" s="3" t="s">
        <v>38</v>
      </c>
      <c r="E9056" s="4">
        <v>46199.0</v>
      </c>
      <c r="F9056" s="5">
        <v>30.0</v>
      </c>
      <c r="G9056" s="5">
        <v>249.0</v>
      </c>
      <c r="H9056" s="5">
        <v>7460.0</v>
      </c>
      <c r="I9056" s="1" t="s">
        <v>21</v>
      </c>
      <c r="J9056" s="1" t="s">
        <v>92</v>
      </c>
      <c r="K9056" s="1" t="s">
        <v>13</v>
      </c>
      <c r="L9056" s="1" t="s">
        <v>5</v>
      </c>
      <c r="M9056" s="1" t="s">
        <v>23</v>
      </c>
      <c r="N9056" s="1" t="s">
        <v>1241</v>
      </c>
      <c r="O9056" s="6" t="s">
        <v>1241</v>
      </c>
    </row>
    <row r="9057">
      <c r="A9057" s="5">
        <v>1.2603173E7</v>
      </c>
      <c r="B9057" s="2">
        <v>46195.0</v>
      </c>
      <c r="C9057" s="1" t="s">
        <v>1125</v>
      </c>
      <c r="D9057" s="3" t="s">
        <v>96</v>
      </c>
      <c r="E9057" s="4">
        <v>46199.0</v>
      </c>
      <c r="F9057" s="5">
        <v>48.0</v>
      </c>
      <c r="G9057" s="5">
        <v>342.0</v>
      </c>
      <c r="H9057" s="5">
        <v>16406.0</v>
      </c>
      <c r="I9057" s="1" t="s">
        <v>21</v>
      </c>
      <c r="J9057" s="1" t="s">
        <v>92</v>
      </c>
      <c r="K9057" s="1" t="s">
        <v>13</v>
      </c>
      <c r="L9057" s="1" t="s">
        <v>5</v>
      </c>
      <c r="M9057" s="1" t="s">
        <v>23</v>
      </c>
      <c r="N9057" s="1" t="s">
        <v>1241</v>
      </c>
      <c r="O9057" s="6" t="s">
        <v>1241</v>
      </c>
    </row>
    <row r="9058">
      <c r="A9058" s="5">
        <v>1.2603173E7</v>
      </c>
      <c r="B9058" s="2">
        <v>46195.0</v>
      </c>
      <c r="C9058" s="1" t="s">
        <v>1125</v>
      </c>
      <c r="D9058" s="7">
        <v>188.0</v>
      </c>
      <c r="E9058" s="4">
        <v>46199.0</v>
      </c>
      <c r="F9058" s="5">
        <v>66.0</v>
      </c>
      <c r="G9058" s="5">
        <v>313.0</v>
      </c>
      <c r="H9058" s="5">
        <v>20656.0</v>
      </c>
      <c r="I9058" s="1" t="s">
        <v>21</v>
      </c>
      <c r="J9058" s="1" t="s">
        <v>92</v>
      </c>
      <c r="K9058" s="1" t="s">
        <v>13</v>
      </c>
      <c r="L9058" s="1" t="s">
        <v>5</v>
      </c>
      <c r="M9058" s="1" t="s">
        <v>23</v>
      </c>
      <c r="N9058" s="1" t="s">
        <v>1241</v>
      </c>
      <c r="O9058" s="6" t="s">
        <v>1241</v>
      </c>
    </row>
    <row r="9059">
      <c r="A9059" s="5">
        <v>1.2603174E7</v>
      </c>
      <c r="B9059" s="2">
        <v>46195.0</v>
      </c>
      <c r="C9059" s="1" t="s">
        <v>1125</v>
      </c>
      <c r="D9059" s="3" t="s">
        <v>48</v>
      </c>
      <c r="E9059" s="4">
        <v>46199.0</v>
      </c>
      <c r="F9059" s="5">
        <v>50.0</v>
      </c>
      <c r="G9059" s="5">
        <v>156.0</v>
      </c>
      <c r="H9059" s="5">
        <v>7821.0</v>
      </c>
      <c r="I9059" s="1" t="s">
        <v>26</v>
      </c>
      <c r="J9059" s="1" t="s">
        <v>92</v>
      </c>
      <c r="K9059" s="1" t="s">
        <v>13</v>
      </c>
      <c r="L9059" s="1" t="s">
        <v>5</v>
      </c>
      <c r="M9059" s="1" t="s">
        <v>29</v>
      </c>
      <c r="N9059" s="1" t="s">
        <v>1241</v>
      </c>
      <c r="O9059" s="6" t="s">
        <v>1241</v>
      </c>
    </row>
    <row r="9060">
      <c r="A9060" s="5">
        <v>1.2603174E7</v>
      </c>
      <c r="B9060" s="2">
        <v>46195.0</v>
      </c>
      <c r="C9060" s="1" t="s">
        <v>1125</v>
      </c>
      <c r="D9060" s="3" t="s">
        <v>247</v>
      </c>
      <c r="E9060" s="4">
        <v>46199.0</v>
      </c>
      <c r="F9060" s="5">
        <v>50.0</v>
      </c>
      <c r="G9060" s="5">
        <v>156.0</v>
      </c>
      <c r="H9060" s="5">
        <v>7821.0</v>
      </c>
      <c r="I9060" s="1" t="s">
        <v>26</v>
      </c>
      <c r="J9060" s="1" t="s">
        <v>92</v>
      </c>
      <c r="K9060" s="1" t="s">
        <v>13</v>
      </c>
      <c r="L9060" s="1" t="s">
        <v>5</v>
      </c>
      <c r="M9060" s="1" t="s">
        <v>29</v>
      </c>
      <c r="N9060" s="1" t="s">
        <v>1241</v>
      </c>
      <c r="O9060" s="6" t="s">
        <v>1241</v>
      </c>
    </row>
    <row r="9061">
      <c r="A9061" s="5">
        <v>1.2603174E7</v>
      </c>
      <c r="B9061" s="2">
        <v>46195.0</v>
      </c>
      <c r="C9061" s="1" t="s">
        <v>1125</v>
      </c>
      <c r="D9061" s="3" t="s">
        <v>246</v>
      </c>
      <c r="E9061" s="4">
        <v>46199.0</v>
      </c>
      <c r="F9061" s="5">
        <v>50.0</v>
      </c>
      <c r="G9061" s="5">
        <v>156.0</v>
      </c>
      <c r="H9061" s="5">
        <v>7821.0</v>
      </c>
      <c r="I9061" s="1" t="s">
        <v>26</v>
      </c>
      <c r="J9061" s="1" t="s">
        <v>92</v>
      </c>
      <c r="K9061" s="1" t="s">
        <v>13</v>
      </c>
      <c r="L9061" s="1" t="s">
        <v>5</v>
      </c>
      <c r="M9061" s="1" t="s">
        <v>29</v>
      </c>
      <c r="N9061" s="1" t="s">
        <v>1241</v>
      </c>
      <c r="O9061" s="6" t="s">
        <v>1241</v>
      </c>
    </row>
    <row r="9062">
      <c r="A9062" s="5">
        <v>1.2603177E7</v>
      </c>
      <c r="B9062" s="2">
        <v>46195.0</v>
      </c>
      <c r="C9062" s="1" t="s">
        <v>877</v>
      </c>
      <c r="D9062" s="3" t="s">
        <v>151</v>
      </c>
      <c r="E9062" s="4">
        <v>46199.0</v>
      </c>
      <c r="F9062" s="5">
        <v>180.0</v>
      </c>
      <c r="G9062" s="5">
        <v>56.0</v>
      </c>
      <c r="H9062" s="5">
        <v>9878.0</v>
      </c>
      <c r="I9062" s="1" t="s">
        <v>21</v>
      </c>
      <c r="J9062" s="1" t="s">
        <v>878</v>
      </c>
      <c r="K9062" s="1" t="s">
        <v>13</v>
      </c>
      <c r="L9062" s="1" t="s">
        <v>5</v>
      </c>
      <c r="M9062" s="1" t="s">
        <v>23</v>
      </c>
      <c r="N9062" s="1" t="s">
        <v>1241</v>
      </c>
      <c r="O9062" s="6" t="s">
        <v>1241</v>
      </c>
    </row>
    <row r="9063">
      <c r="A9063" s="5">
        <v>1.2603178E7</v>
      </c>
      <c r="B9063" s="2">
        <v>46195.0</v>
      </c>
      <c r="C9063" s="1" t="s">
        <v>877</v>
      </c>
      <c r="D9063" s="3" t="s">
        <v>1041</v>
      </c>
      <c r="E9063" s="4">
        <v>46199.0</v>
      </c>
      <c r="F9063" s="5">
        <v>264.0</v>
      </c>
      <c r="G9063" s="5">
        <v>97.0</v>
      </c>
      <c r="H9063" s="5">
        <v>25087.0</v>
      </c>
      <c r="I9063" s="1" t="s">
        <v>21</v>
      </c>
      <c r="J9063" s="1" t="s">
        <v>878</v>
      </c>
      <c r="K9063" s="1" t="s">
        <v>13</v>
      </c>
      <c r="L9063" s="1" t="s">
        <v>5</v>
      </c>
      <c r="M9063" s="1" t="s">
        <v>23</v>
      </c>
      <c r="N9063" s="1" t="s">
        <v>1241</v>
      </c>
      <c r="O9063" s="6" t="s">
        <v>1241</v>
      </c>
    </row>
    <row r="9064">
      <c r="A9064" s="5">
        <v>1.2603178E7</v>
      </c>
      <c r="B9064" s="2">
        <v>46195.0</v>
      </c>
      <c r="C9064" s="1" t="s">
        <v>877</v>
      </c>
      <c r="D9064" s="3" t="s">
        <v>151</v>
      </c>
      <c r="E9064" s="4">
        <v>46199.0</v>
      </c>
      <c r="F9064" s="5">
        <v>360.0</v>
      </c>
      <c r="G9064" s="5">
        <v>56.0</v>
      </c>
      <c r="H9064" s="5">
        <v>19755.0</v>
      </c>
      <c r="I9064" s="1" t="s">
        <v>21</v>
      </c>
      <c r="J9064" s="1" t="s">
        <v>878</v>
      </c>
      <c r="K9064" s="1" t="s">
        <v>13</v>
      </c>
      <c r="L9064" s="1" t="s">
        <v>5</v>
      </c>
      <c r="M9064" s="1" t="s">
        <v>23</v>
      </c>
      <c r="N9064" s="1" t="s">
        <v>1241</v>
      </c>
      <c r="O9064" s="6" t="s">
        <v>1241</v>
      </c>
    </row>
    <row r="9065">
      <c r="A9065" s="5">
        <v>1.2603178E7</v>
      </c>
      <c r="B9065" s="2">
        <v>46195.0</v>
      </c>
      <c r="C9065" s="1" t="s">
        <v>877</v>
      </c>
      <c r="D9065" s="3" t="s">
        <v>599</v>
      </c>
      <c r="E9065" s="4">
        <v>46199.0</v>
      </c>
      <c r="F9065" s="5">
        <v>90.0</v>
      </c>
      <c r="G9065" s="5">
        <v>59.0</v>
      </c>
      <c r="H9065" s="5">
        <v>5205.0</v>
      </c>
      <c r="I9065" s="1" t="s">
        <v>21</v>
      </c>
      <c r="J9065" s="1" t="s">
        <v>878</v>
      </c>
      <c r="K9065" s="1" t="s">
        <v>13</v>
      </c>
      <c r="L9065" s="1" t="s">
        <v>5</v>
      </c>
      <c r="M9065" s="1" t="s">
        <v>23</v>
      </c>
      <c r="N9065" s="1" t="s">
        <v>1241</v>
      </c>
      <c r="O9065" s="6" t="s">
        <v>1241</v>
      </c>
    </row>
    <row r="9066">
      <c r="A9066" s="5">
        <v>1.2603178E7</v>
      </c>
      <c r="B9066" s="2">
        <v>46195.0</v>
      </c>
      <c r="C9066" s="1" t="s">
        <v>877</v>
      </c>
      <c r="D9066" s="3" t="s">
        <v>879</v>
      </c>
      <c r="E9066" s="4">
        <v>46199.0</v>
      </c>
      <c r="F9066" s="5">
        <v>60.0</v>
      </c>
      <c r="G9066" s="5">
        <v>88.0</v>
      </c>
      <c r="H9066" s="5">
        <v>5175.0</v>
      </c>
      <c r="I9066" s="1" t="s">
        <v>21</v>
      </c>
      <c r="J9066" s="1" t="s">
        <v>878</v>
      </c>
      <c r="K9066" s="1" t="s">
        <v>13</v>
      </c>
      <c r="L9066" s="1" t="s">
        <v>5</v>
      </c>
      <c r="M9066" s="1" t="s">
        <v>23</v>
      </c>
      <c r="N9066" s="1" t="s">
        <v>1241</v>
      </c>
      <c r="O9066" s="6" t="s">
        <v>1241</v>
      </c>
    </row>
    <row r="9067">
      <c r="A9067" s="5">
        <v>1.2603178E7</v>
      </c>
      <c r="B9067" s="2">
        <v>46195.0</v>
      </c>
      <c r="C9067" s="1" t="s">
        <v>877</v>
      </c>
      <c r="D9067" s="3" t="s">
        <v>1268</v>
      </c>
      <c r="E9067" s="4">
        <v>46199.0</v>
      </c>
      <c r="F9067" s="5">
        <v>216.0</v>
      </c>
      <c r="G9067" s="5">
        <v>59.0</v>
      </c>
      <c r="H9067" s="5">
        <v>12398.0</v>
      </c>
      <c r="I9067" s="1" t="s">
        <v>21</v>
      </c>
      <c r="J9067" s="1" t="s">
        <v>878</v>
      </c>
      <c r="K9067" s="1" t="s">
        <v>13</v>
      </c>
      <c r="L9067" s="1" t="s">
        <v>5</v>
      </c>
      <c r="M9067" s="1" t="s">
        <v>23</v>
      </c>
      <c r="N9067" s="1" t="s">
        <v>1241</v>
      </c>
      <c r="O9067" s="6" t="s">
        <v>1241</v>
      </c>
    </row>
    <row r="9068">
      <c r="A9068" s="5">
        <v>1.2603179E7</v>
      </c>
      <c r="B9068" s="2">
        <v>46195.0</v>
      </c>
      <c r="C9068" s="1" t="s">
        <v>122</v>
      </c>
      <c r="D9068" s="3" t="s">
        <v>88</v>
      </c>
      <c r="E9068" s="4">
        <v>46199.0</v>
      </c>
      <c r="F9068" s="5">
        <v>5.0</v>
      </c>
      <c r="G9068" s="5">
        <v>2181.0</v>
      </c>
      <c r="H9068" s="5">
        <v>10686.0</v>
      </c>
      <c r="I9068" s="1" t="s">
        <v>58</v>
      </c>
      <c r="J9068" s="1" t="s">
        <v>123</v>
      </c>
      <c r="K9068" s="1" t="s">
        <v>13</v>
      </c>
      <c r="L9068" s="1" t="s">
        <v>5</v>
      </c>
      <c r="M9068" s="1" t="s">
        <v>59</v>
      </c>
      <c r="N9068" s="1" t="s">
        <v>1241</v>
      </c>
      <c r="O9068" s="6" t="s">
        <v>1241</v>
      </c>
    </row>
    <row r="9069">
      <c r="A9069" s="5">
        <v>1.2603186E7</v>
      </c>
      <c r="B9069" s="2">
        <v>46195.0</v>
      </c>
      <c r="C9069" s="1" t="s">
        <v>517</v>
      </c>
      <c r="D9069" s="3" t="s">
        <v>88</v>
      </c>
      <c r="E9069" s="4">
        <v>46199.0</v>
      </c>
      <c r="F9069" s="5">
        <v>20.0</v>
      </c>
      <c r="G9069" s="5">
        <v>2092.0</v>
      </c>
      <c r="H9069" s="5">
        <v>41833.0</v>
      </c>
      <c r="I9069" s="1" t="s">
        <v>58</v>
      </c>
      <c r="J9069" s="1" t="s">
        <v>518</v>
      </c>
      <c r="K9069" s="1" t="s">
        <v>4</v>
      </c>
      <c r="L9069" s="1" t="s">
        <v>5</v>
      </c>
      <c r="M9069" s="1" t="s">
        <v>59</v>
      </c>
      <c r="N9069" s="1" t="s">
        <v>1241</v>
      </c>
      <c r="O9069" s="6" t="s">
        <v>1241</v>
      </c>
    </row>
    <row r="9070">
      <c r="A9070" s="5">
        <v>1.2603186E7</v>
      </c>
      <c r="B9070" s="2">
        <v>46195.0</v>
      </c>
      <c r="C9070" s="1" t="s">
        <v>517</v>
      </c>
      <c r="D9070" s="3" t="s">
        <v>626</v>
      </c>
      <c r="E9070" s="4">
        <v>46199.0</v>
      </c>
      <c r="F9070" s="5">
        <v>2.0</v>
      </c>
      <c r="G9070" s="5">
        <v>5165.0</v>
      </c>
      <c r="H9070" s="5">
        <v>10334.0</v>
      </c>
      <c r="I9070" s="1" t="s">
        <v>58</v>
      </c>
      <c r="J9070" s="1" t="s">
        <v>518</v>
      </c>
      <c r="K9070" s="1" t="s">
        <v>4</v>
      </c>
      <c r="L9070" s="1" t="s">
        <v>5</v>
      </c>
      <c r="M9070" s="1" t="s">
        <v>59</v>
      </c>
      <c r="N9070" s="1" t="s">
        <v>1241</v>
      </c>
      <c r="O9070" s="6" t="s">
        <v>1241</v>
      </c>
    </row>
    <row r="9071">
      <c r="A9071" s="5">
        <v>1.2603187E7</v>
      </c>
      <c r="B9071" s="2">
        <v>46195.0</v>
      </c>
      <c r="C9071" s="1" t="s">
        <v>517</v>
      </c>
      <c r="D9071" s="7">
        <v>3272.0</v>
      </c>
      <c r="E9071" s="4">
        <v>46199.0</v>
      </c>
      <c r="F9071" s="5">
        <v>300.0</v>
      </c>
      <c r="G9071" s="5">
        <v>33.0</v>
      </c>
      <c r="H9071" s="5">
        <v>9886.0</v>
      </c>
      <c r="I9071" s="1" t="s">
        <v>229</v>
      </c>
      <c r="J9071" s="1" t="s">
        <v>518</v>
      </c>
      <c r="K9071" s="1" t="s">
        <v>4</v>
      </c>
      <c r="L9071" s="1" t="s">
        <v>5</v>
      </c>
      <c r="M9071" s="1" t="s">
        <v>23</v>
      </c>
      <c r="N9071" s="1" t="s">
        <v>1241</v>
      </c>
      <c r="O9071" s="6" t="s">
        <v>1241</v>
      </c>
    </row>
    <row r="9072">
      <c r="A9072" s="5">
        <v>1.2603188E7</v>
      </c>
      <c r="B9072" s="2">
        <v>46195.0</v>
      </c>
      <c r="C9072" s="1" t="s">
        <v>517</v>
      </c>
      <c r="D9072" s="3">
        <v>112.0</v>
      </c>
      <c r="E9072" s="4">
        <v>46199.0</v>
      </c>
      <c r="F9072" s="5">
        <v>30.0</v>
      </c>
      <c r="G9072" s="5">
        <v>46.0</v>
      </c>
      <c r="H9072" s="5">
        <v>1384.0</v>
      </c>
      <c r="I9072" s="1" t="s">
        <v>21</v>
      </c>
      <c r="J9072" s="1" t="s">
        <v>518</v>
      </c>
      <c r="K9072" s="1" t="s">
        <v>4</v>
      </c>
      <c r="L9072" s="1" t="s">
        <v>5</v>
      </c>
      <c r="M9072" s="1" t="s">
        <v>23</v>
      </c>
      <c r="N9072" s="1" t="s">
        <v>1241</v>
      </c>
      <c r="O9072" s="6" t="s">
        <v>1241</v>
      </c>
    </row>
    <row r="9073">
      <c r="A9073" s="5">
        <v>1.2603188E7</v>
      </c>
      <c r="B9073" s="2">
        <v>46195.0</v>
      </c>
      <c r="C9073" s="1" t="s">
        <v>517</v>
      </c>
      <c r="D9073" s="3" t="s">
        <v>96</v>
      </c>
      <c r="E9073" s="4">
        <v>46199.0</v>
      </c>
      <c r="F9073" s="5">
        <v>38.0</v>
      </c>
      <c r="G9073" s="5">
        <v>342.0</v>
      </c>
      <c r="H9073" s="5">
        <v>12988.0</v>
      </c>
      <c r="I9073" s="1" t="s">
        <v>21</v>
      </c>
      <c r="J9073" s="1" t="s">
        <v>518</v>
      </c>
      <c r="K9073" s="1" t="s">
        <v>4</v>
      </c>
      <c r="L9073" s="1" t="s">
        <v>5</v>
      </c>
      <c r="M9073" s="1" t="s">
        <v>23</v>
      </c>
      <c r="N9073" s="1" t="s">
        <v>1241</v>
      </c>
      <c r="O9073" s="6" t="s">
        <v>1241</v>
      </c>
    </row>
    <row r="9074">
      <c r="A9074" s="5">
        <v>1.2603188E7</v>
      </c>
      <c r="B9074" s="2">
        <v>46195.0</v>
      </c>
      <c r="C9074" s="1" t="s">
        <v>517</v>
      </c>
      <c r="D9074" s="7">
        <v>121.0</v>
      </c>
      <c r="E9074" s="4">
        <v>46199.0</v>
      </c>
      <c r="F9074" s="5">
        <v>108.0</v>
      </c>
      <c r="G9074" s="5">
        <v>105.0</v>
      </c>
      <c r="H9074" s="5">
        <v>11303.0</v>
      </c>
      <c r="I9074" s="1" t="s">
        <v>21</v>
      </c>
      <c r="J9074" s="1" t="s">
        <v>518</v>
      </c>
      <c r="K9074" s="1" t="s">
        <v>4</v>
      </c>
      <c r="L9074" s="1" t="s">
        <v>5</v>
      </c>
      <c r="M9074" s="1" t="s">
        <v>23</v>
      </c>
      <c r="N9074" s="1" t="s">
        <v>1241</v>
      </c>
      <c r="O9074" s="6" t="s">
        <v>1241</v>
      </c>
    </row>
    <row r="9075">
      <c r="A9075" s="5">
        <v>1.2603188E7</v>
      </c>
      <c r="B9075" s="2">
        <v>46195.0</v>
      </c>
      <c r="C9075" s="1" t="s">
        <v>517</v>
      </c>
      <c r="D9075" s="7">
        <v>132.0</v>
      </c>
      <c r="E9075" s="4">
        <v>46199.0</v>
      </c>
      <c r="F9075" s="5">
        <v>13.0</v>
      </c>
      <c r="G9075" s="5">
        <v>327.0</v>
      </c>
      <c r="H9075" s="5">
        <v>4257.0</v>
      </c>
      <c r="I9075" s="1" t="s">
        <v>21</v>
      </c>
      <c r="J9075" s="1" t="s">
        <v>518</v>
      </c>
      <c r="K9075" s="1" t="s">
        <v>4</v>
      </c>
      <c r="L9075" s="1" t="s">
        <v>5</v>
      </c>
      <c r="M9075" s="1" t="s">
        <v>23</v>
      </c>
      <c r="N9075" s="1" t="s">
        <v>1241</v>
      </c>
      <c r="O9075" s="6" t="s">
        <v>1241</v>
      </c>
    </row>
    <row r="9076">
      <c r="A9076" s="5">
        <v>1.2603188E7</v>
      </c>
      <c r="B9076" s="2">
        <v>46195.0</v>
      </c>
      <c r="C9076" s="1" t="s">
        <v>517</v>
      </c>
      <c r="D9076" s="7">
        <v>151.0</v>
      </c>
      <c r="E9076" s="4">
        <v>46199.0</v>
      </c>
      <c r="F9076" s="5">
        <v>140.0</v>
      </c>
      <c r="G9076" s="5">
        <v>137.0</v>
      </c>
      <c r="H9076" s="5">
        <v>19235.0</v>
      </c>
      <c r="I9076" s="1" t="s">
        <v>21</v>
      </c>
      <c r="J9076" s="1" t="s">
        <v>518</v>
      </c>
      <c r="K9076" s="1" t="s">
        <v>4</v>
      </c>
      <c r="L9076" s="1" t="s">
        <v>5</v>
      </c>
      <c r="M9076" s="1" t="s">
        <v>23</v>
      </c>
      <c r="N9076" s="1" t="s">
        <v>1241</v>
      </c>
      <c r="O9076" s="6" t="s">
        <v>1241</v>
      </c>
    </row>
    <row r="9077">
      <c r="A9077" s="5">
        <v>1.2603188E7</v>
      </c>
      <c r="B9077" s="2">
        <v>46195.0</v>
      </c>
      <c r="C9077" s="1" t="s">
        <v>517</v>
      </c>
      <c r="D9077" s="7">
        <v>152.0</v>
      </c>
      <c r="E9077" s="4">
        <v>46199.0</v>
      </c>
      <c r="F9077" s="5">
        <v>66.0</v>
      </c>
      <c r="G9077" s="5">
        <v>206.0</v>
      </c>
      <c r="H9077" s="5">
        <v>13573.0</v>
      </c>
      <c r="I9077" s="1" t="s">
        <v>21</v>
      </c>
      <c r="J9077" s="1" t="s">
        <v>518</v>
      </c>
      <c r="K9077" s="1" t="s">
        <v>4</v>
      </c>
      <c r="L9077" s="1" t="s">
        <v>5</v>
      </c>
      <c r="M9077" s="1" t="s">
        <v>23</v>
      </c>
      <c r="N9077" s="1" t="s">
        <v>1241</v>
      </c>
      <c r="O9077" s="6" t="s">
        <v>1241</v>
      </c>
    </row>
    <row r="9078">
      <c r="A9078" s="5">
        <v>1.2603188E7</v>
      </c>
      <c r="B9078" s="2">
        <v>46195.0</v>
      </c>
      <c r="C9078" s="1" t="s">
        <v>517</v>
      </c>
      <c r="D9078" s="7">
        <v>153.0</v>
      </c>
      <c r="E9078" s="4">
        <v>46199.0</v>
      </c>
      <c r="F9078" s="5">
        <v>75.0</v>
      </c>
      <c r="G9078" s="5">
        <v>348.0</v>
      </c>
      <c r="H9078" s="5">
        <v>26116.0</v>
      </c>
      <c r="I9078" s="1" t="s">
        <v>21</v>
      </c>
      <c r="J9078" s="1" t="s">
        <v>518</v>
      </c>
      <c r="K9078" s="1" t="s">
        <v>4</v>
      </c>
      <c r="L9078" s="1" t="s">
        <v>5</v>
      </c>
      <c r="M9078" s="1" t="s">
        <v>23</v>
      </c>
      <c r="N9078" s="1" t="s">
        <v>1241</v>
      </c>
      <c r="O9078" s="6" t="s">
        <v>1241</v>
      </c>
    </row>
    <row r="9079">
      <c r="A9079" s="5">
        <v>1.2603188E7</v>
      </c>
      <c r="B9079" s="2">
        <v>46195.0</v>
      </c>
      <c r="C9079" s="1" t="s">
        <v>517</v>
      </c>
      <c r="D9079" s="3" t="s">
        <v>219</v>
      </c>
      <c r="E9079" s="4">
        <v>46199.0</v>
      </c>
      <c r="F9079" s="5">
        <v>40.0</v>
      </c>
      <c r="G9079" s="5">
        <v>180.0</v>
      </c>
      <c r="H9079" s="5">
        <v>7221.0</v>
      </c>
      <c r="I9079" s="1" t="s">
        <v>21</v>
      </c>
      <c r="J9079" s="1" t="s">
        <v>518</v>
      </c>
      <c r="K9079" s="1" t="s">
        <v>4</v>
      </c>
      <c r="L9079" s="1" t="s">
        <v>5</v>
      </c>
      <c r="M9079" s="1" t="s">
        <v>23</v>
      </c>
      <c r="N9079" s="1" t="s">
        <v>1241</v>
      </c>
      <c r="O9079" s="6" t="s">
        <v>1241</v>
      </c>
    </row>
    <row r="9080">
      <c r="A9080" s="5">
        <v>1.2603189E7</v>
      </c>
      <c r="B9080" s="2">
        <v>46195.0</v>
      </c>
      <c r="C9080" s="1" t="s">
        <v>517</v>
      </c>
      <c r="D9080" s="7">
        <v>325.0</v>
      </c>
      <c r="E9080" s="4">
        <v>46199.0</v>
      </c>
      <c r="F9080" s="5">
        <v>100.0</v>
      </c>
      <c r="G9080" s="5">
        <v>63.0</v>
      </c>
      <c r="H9080" s="5">
        <v>6254.0</v>
      </c>
      <c r="I9080" s="1" t="s">
        <v>33</v>
      </c>
      <c r="J9080" s="1" t="s">
        <v>518</v>
      </c>
      <c r="K9080" s="1" t="s">
        <v>4</v>
      </c>
      <c r="L9080" s="1" t="s">
        <v>5</v>
      </c>
      <c r="M9080" s="1" t="s">
        <v>23</v>
      </c>
      <c r="N9080" s="1" t="s">
        <v>1241</v>
      </c>
      <c r="O9080" s="6" t="s">
        <v>1241</v>
      </c>
    </row>
    <row r="9081">
      <c r="A9081" s="5">
        <v>1.2603189E7</v>
      </c>
      <c r="B9081" s="2">
        <v>46195.0</v>
      </c>
      <c r="C9081" s="1" t="s">
        <v>517</v>
      </c>
      <c r="D9081" s="7">
        <v>323.0</v>
      </c>
      <c r="E9081" s="4">
        <v>46199.0</v>
      </c>
      <c r="F9081" s="5">
        <v>300.0</v>
      </c>
      <c r="G9081" s="5">
        <v>44.0</v>
      </c>
      <c r="H9081" s="5">
        <v>13181.0</v>
      </c>
      <c r="I9081" s="1" t="s">
        <v>33</v>
      </c>
      <c r="J9081" s="1" t="s">
        <v>518</v>
      </c>
      <c r="K9081" s="1" t="s">
        <v>4</v>
      </c>
      <c r="L9081" s="1" t="s">
        <v>5</v>
      </c>
      <c r="M9081" s="1" t="s">
        <v>23</v>
      </c>
      <c r="N9081" s="1" t="s">
        <v>1241</v>
      </c>
      <c r="O9081" s="6" t="s">
        <v>1241</v>
      </c>
    </row>
    <row r="9082">
      <c r="A9082" s="5">
        <v>1.2603189E7</v>
      </c>
      <c r="B9082" s="2">
        <v>46195.0</v>
      </c>
      <c r="C9082" s="1" t="s">
        <v>517</v>
      </c>
      <c r="D9082" s="7">
        <v>324.0</v>
      </c>
      <c r="E9082" s="4">
        <v>46199.0</v>
      </c>
      <c r="F9082" s="5">
        <v>600.0</v>
      </c>
      <c r="G9082" s="5">
        <v>52.0</v>
      </c>
      <c r="H9082" s="5">
        <v>31430.0</v>
      </c>
      <c r="I9082" s="1" t="s">
        <v>33</v>
      </c>
      <c r="J9082" s="1" t="s">
        <v>518</v>
      </c>
      <c r="K9082" s="1" t="s">
        <v>4</v>
      </c>
      <c r="L9082" s="1" t="s">
        <v>5</v>
      </c>
      <c r="M9082" s="1" t="s">
        <v>23</v>
      </c>
      <c r="N9082" s="1" t="s">
        <v>1241</v>
      </c>
      <c r="O9082" s="6" t="s">
        <v>1241</v>
      </c>
    </row>
    <row r="9083">
      <c r="A9083" s="5">
        <v>1.260319E7</v>
      </c>
      <c r="B9083" s="2">
        <v>46195.0</v>
      </c>
      <c r="C9083" s="1" t="s">
        <v>517</v>
      </c>
      <c r="D9083" s="3" t="s">
        <v>96</v>
      </c>
      <c r="E9083" s="4">
        <v>46199.0</v>
      </c>
      <c r="F9083" s="5">
        <v>24.0</v>
      </c>
      <c r="G9083" s="5">
        <v>342.0</v>
      </c>
      <c r="H9083" s="5">
        <v>8204.0</v>
      </c>
      <c r="I9083" s="1" t="s">
        <v>21</v>
      </c>
      <c r="J9083" s="1" t="s">
        <v>518</v>
      </c>
      <c r="K9083" s="1" t="s">
        <v>4</v>
      </c>
      <c r="L9083" s="1" t="s">
        <v>5</v>
      </c>
      <c r="M9083" s="1" t="s">
        <v>23</v>
      </c>
      <c r="N9083" s="1" t="s">
        <v>1241</v>
      </c>
      <c r="O9083" s="6" t="s">
        <v>1241</v>
      </c>
    </row>
    <row r="9084">
      <c r="A9084" s="5">
        <v>1.260319E7</v>
      </c>
      <c r="B9084" s="2">
        <v>46195.0</v>
      </c>
      <c r="C9084" s="1" t="s">
        <v>517</v>
      </c>
      <c r="D9084" s="3" t="s">
        <v>38</v>
      </c>
      <c r="E9084" s="4">
        <v>46199.0</v>
      </c>
      <c r="F9084" s="5">
        <v>30.0</v>
      </c>
      <c r="G9084" s="5">
        <v>249.0</v>
      </c>
      <c r="H9084" s="5">
        <v>7461.0</v>
      </c>
      <c r="I9084" s="1" t="s">
        <v>21</v>
      </c>
      <c r="J9084" s="1" t="s">
        <v>518</v>
      </c>
      <c r="K9084" s="1" t="s">
        <v>4</v>
      </c>
      <c r="L9084" s="1" t="s">
        <v>5</v>
      </c>
      <c r="M9084" s="1" t="s">
        <v>23</v>
      </c>
      <c r="N9084" s="1" t="s">
        <v>1241</v>
      </c>
      <c r="O9084" s="6" t="s">
        <v>1241</v>
      </c>
    </row>
    <row r="9085">
      <c r="A9085" s="5">
        <v>1.260319E7</v>
      </c>
      <c r="B9085" s="2">
        <v>46195.0</v>
      </c>
      <c r="C9085" s="1" t="s">
        <v>517</v>
      </c>
      <c r="D9085" s="7">
        <v>151.0</v>
      </c>
      <c r="E9085" s="4">
        <v>46199.0</v>
      </c>
      <c r="F9085" s="5">
        <v>280.0</v>
      </c>
      <c r="G9085" s="5">
        <v>137.0</v>
      </c>
      <c r="H9085" s="5">
        <v>38469.0</v>
      </c>
      <c r="I9085" s="1" t="s">
        <v>21</v>
      </c>
      <c r="J9085" s="1" t="s">
        <v>518</v>
      </c>
      <c r="K9085" s="1" t="s">
        <v>4</v>
      </c>
      <c r="L9085" s="1" t="s">
        <v>5</v>
      </c>
      <c r="M9085" s="1" t="s">
        <v>23</v>
      </c>
      <c r="N9085" s="1" t="s">
        <v>1241</v>
      </c>
      <c r="O9085" s="6" t="s">
        <v>1241</v>
      </c>
    </row>
    <row r="9086">
      <c r="A9086" s="5">
        <v>1.2603191E7</v>
      </c>
      <c r="B9086" s="2">
        <v>46195.0</v>
      </c>
      <c r="C9086" s="1" t="s">
        <v>517</v>
      </c>
      <c r="D9086" s="3" t="s">
        <v>31</v>
      </c>
      <c r="E9086" s="4">
        <v>46199.0</v>
      </c>
      <c r="F9086" s="5">
        <v>6.0</v>
      </c>
      <c r="G9086" s="5">
        <v>779.0</v>
      </c>
      <c r="H9086" s="5">
        <v>4672.0</v>
      </c>
      <c r="I9086" s="1" t="s">
        <v>21</v>
      </c>
      <c r="J9086" s="1" t="s">
        <v>518</v>
      </c>
      <c r="K9086" s="1" t="s">
        <v>4</v>
      </c>
      <c r="L9086" s="1" t="s">
        <v>5</v>
      </c>
      <c r="M9086" s="1" t="s">
        <v>23</v>
      </c>
      <c r="N9086" s="1" t="s">
        <v>1241</v>
      </c>
      <c r="O9086" s="6" t="s">
        <v>1241</v>
      </c>
    </row>
    <row r="9087">
      <c r="A9087" s="5">
        <v>1.2603192E7</v>
      </c>
      <c r="B9087" s="2">
        <v>46195.0</v>
      </c>
      <c r="C9087" s="1" t="s">
        <v>517</v>
      </c>
      <c r="D9087" s="3" t="s">
        <v>96</v>
      </c>
      <c r="E9087" s="4">
        <v>46199.0</v>
      </c>
      <c r="F9087" s="5">
        <v>24.0</v>
      </c>
      <c r="G9087" s="5">
        <v>342.0</v>
      </c>
      <c r="H9087" s="5">
        <v>8203.0</v>
      </c>
      <c r="I9087" s="1" t="s">
        <v>21</v>
      </c>
      <c r="J9087" s="1" t="s">
        <v>518</v>
      </c>
      <c r="K9087" s="1" t="s">
        <v>4</v>
      </c>
      <c r="L9087" s="1" t="s">
        <v>5</v>
      </c>
      <c r="M9087" s="1" t="s">
        <v>23</v>
      </c>
      <c r="N9087" s="1" t="s">
        <v>1241</v>
      </c>
      <c r="O9087" s="6" t="s">
        <v>1241</v>
      </c>
    </row>
    <row r="9088">
      <c r="A9088" s="5">
        <v>1.2603192E7</v>
      </c>
      <c r="B9088" s="2">
        <v>46195.0</v>
      </c>
      <c r="C9088" s="1" t="s">
        <v>517</v>
      </c>
      <c r="D9088" s="3">
        <v>197.0</v>
      </c>
      <c r="E9088" s="4">
        <v>46199.0</v>
      </c>
      <c r="F9088" s="5">
        <v>32.0</v>
      </c>
      <c r="G9088" s="5">
        <v>108.0</v>
      </c>
      <c r="H9088" s="5">
        <v>3473.0</v>
      </c>
      <c r="I9088" s="1" t="s">
        <v>21</v>
      </c>
      <c r="J9088" s="1" t="s">
        <v>518</v>
      </c>
      <c r="K9088" s="1" t="s">
        <v>4</v>
      </c>
      <c r="L9088" s="1" t="s">
        <v>5</v>
      </c>
      <c r="M9088" s="1" t="s">
        <v>23</v>
      </c>
      <c r="N9088" s="1" t="s">
        <v>1241</v>
      </c>
      <c r="O9088" s="6" t="s">
        <v>1241</v>
      </c>
    </row>
    <row r="9089">
      <c r="A9089" s="5">
        <v>1.2603192E7</v>
      </c>
      <c r="B9089" s="2">
        <v>46195.0</v>
      </c>
      <c r="C9089" s="1" t="s">
        <v>517</v>
      </c>
      <c r="D9089" s="7">
        <v>128.0</v>
      </c>
      <c r="E9089" s="4">
        <v>46199.0</v>
      </c>
      <c r="F9089" s="5">
        <v>200.0</v>
      </c>
      <c r="G9089" s="5">
        <v>30.0</v>
      </c>
      <c r="H9089" s="5">
        <v>5953.0</v>
      </c>
      <c r="I9089" s="1" t="s">
        <v>21</v>
      </c>
      <c r="J9089" s="1" t="s">
        <v>518</v>
      </c>
      <c r="K9089" s="1" t="s">
        <v>4</v>
      </c>
      <c r="L9089" s="1" t="s">
        <v>5</v>
      </c>
      <c r="M9089" s="1" t="s">
        <v>23</v>
      </c>
      <c r="N9089" s="1" t="s">
        <v>1241</v>
      </c>
      <c r="O9089" s="6" t="s">
        <v>1241</v>
      </c>
    </row>
    <row r="9090">
      <c r="A9090" s="5">
        <v>1.2603192E7</v>
      </c>
      <c r="B9090" s="2">
        <v>46195.0</v>
      </c>
      <c r="C9090" s="1" t="s">
        <v>517</v>
      </c>
      <c r="D9090" s="3">
        <v>130.0</v>
      </c>
      <c r="E9090" s="4">
        <v>46199.0</v>
      </c>
      <c r="F9090" s="5">
        <v>66.0</v>
      </c>
      <c r="G9090" s="5">
        <v>152.0</v>
      </c>
      <c r="H9090" s="5">
        <v>10012.0</v>
      </c>
      <c r="I9090" s="1" t="s">
        <v>21</v>
      </c>
      <c r="J9090" s="1" t="s">
        <v>518</v>
      </c>
      <c r="K9090" s="1" t="s">
        <v>4</v>
      </c>
      <c r="L9090" s="1" t="s">
        <v>5</v>
      </c>
      <c r="M9090" s="1" t="s">
        <v>23</v>
      </c>
      <c r="N9090" s="1" t="s">
        <v>1241</v>
      </c>
      <c r="O9090" s="6" t="s">
        <v>1241</v>
      </c>
    </row>
    <row r="9091">
      <c r="A9091" s="5">
        <v>1.2603192E7</v>
      </c>
      <c r="B9091" s="2">
        <v>46195.0</v>
      </c>
      <c r="C9091" s="1" t="s">
        <v>517</v>
      </c>
      <c r="D9091" s="3" t="s">
        <v>1268</v>
      </c>
      <c r="E9091" s="4">
        <v>46199.0</v>
      </c>
      <c r="F9091" s="5">
        <v>216.0</v>
      </c>
      <c r="G9091" s="5">
        <v>59.0</v>
      </c>
      <c r="H9091" s="5">
        <v>12650.0</v>
      </c>
      <c r="I9091" s="1" t="s">
        <v>21</v>
      </c>
      <c r="J9091" s="1" t="s">
        <v>518</v>
      </c>
      <c r="K9091" s="1" t="s">
        <v>4</v>
      </c>
      <c r="L9091" s="1" t="s">
        <v>5</v>
      </c>
      <c r="M9091" s="1" t="s">
        <v>23</v>
      </c>
      <c r="N9091" s="1" t="s">
        <v>1241</v>
      </c>
      <c r="O9091" s="6" t="s">
        <v>1241</v>
      </c>
    </row>
    <row r="9092">
      <c r="A9092" s="5">
        <v>1.2603192E7</v>
      </c>
      <c r="B9092" s="2">
        <v>46195.0</v>
      </c>
      <c r="C9092" s="1" t="s">
        <v>517</v>
      </c>
      <c r="D9092" s="3">
        <v>147.0</v>
      </c>
      <c r="E9092" s="4">
        <v>46199.0</v>
      </c>
      <c r="F9092" s="5">
        <v>30.0</v>
      </c>
      <c r="G9092" s="5">
        <v>303.0</v>
      </c>
      <c r="H9092" s="5">
        <v>9102.0</v>
      </c>
      <c r="I9092" s="1" t="s">
        <v>21</v>
      </c>
      <c r="J9092" s="1" t="s">
        <v>518</v>
      </c>
      <c r="K9092" s="1" t="s">
        <v>4</v>
      </c>
      <c r="L9092" s="1" t="s">
        <v>5</v>
      </c>
      <c r="M9092" s="1" t="s">
        <v>23</v>
      </c>
      <c r="N9092" s="1" t="s">
        <v>1241</v>
      </c>
      <c r="O9092" s="6" t="s">
        <v>1241</v>
      </c>
    </row>
    <row r="9093">
      <c r="A9093" s="5">
        <v>1.2603192E7</v>
      </c>
      <c r="B9093" s="2">
        <v>46195.0</v>
      </c>
      <c r="C9093" s="1" t="s">
        <v>517</v>
      </c>
      <c r="D9093" s="3" t="s">
        <v>1269</v>
      </c>
      <c r="E9093" s="4">
        <v>46199.0</v>
      </c>
      <c r="F9093" s="5">
        <v>184.0</v>
      </c>
      <c r="G9093" s="5">
        <v>68.0</v>
      </c>
      <c r="H9093" s="5">
        <v>12543.0</v>
      </c>
      <c r="I9093" s="1" t="s">
        <v>21</v>
      </c>
      <c r="J9093" s="1" t="s">
        <v>518</v>
      </c>
      <c r="K9093" s="1" t="s">
        <v>4</v>
      </c>
      <c r="L9093" s="1" t="s">
        <v>5</v>
      </c>
      <c r="M9093" s="1" t="s">
        <v>23</v>
      </c>
      <c r="N9093" s="1" t="s">
        <v>1241</v>
      </c>
      <c r="O9093" s="6" t="s">
        <v>1241</v>
      </c>
    </row>
    <row r="9094">
      <c r="A9094" s="5">
        <v>1.2603192E7</v>
      </c>
      <c r="B9094" s="2">
        <v>46195.0</v>
      </c>
      <c r="C9094" s="1" t="s">
        <v>517</v>
      </c>
      <c r="D9094" s="7">
        <v>150.0</v>
      </c>
      <c r="E9094" s="4">
        <v>46199.0</v>
      </c>
      <c r="F9094" s="5">
        <v>14.0</v>
      </c>
      <c r="G9094" s="5">
        <v>684.0</v>
      </c>
      <c r="H9094" s="5">
        <v>9570.0</v>
      </c>
      <c r="I9094" s="1" t="s">
        <v>21</v>
      </c>
      <c r="J9094" s="1" t="s">
        <v>518</v>
      </c>
      <c r="K9094" s="1" t="s">
        <v>4</v>
      </c>
      <c r="L9094" s="1" t="s">
        <v>5</v>
      </c>
      <c r="M9094" s="1" t="s">
        <v>23</v>
      </c>
      <c r="N9094" s="1" t="s">
        <v>1241</v>
      </c>
      <c r="O9094" s="6" t="s">
        <v>1241</v>
      </c>
    </row>
    <row r="9095">
      <c r="A9095" s="5">
        <v>1.2603192E7</v>
      </c>
      <c r="B9095" s="2">
        <v>46195.0</v>
      </c>
      <c r="C9095" s="1" t="s">
        <v>517</v>
      </c>
      <c r="D9095" s="3" t="s">
        <v>1270</v>
      </c>
      <c r="E9095" s="4">
        <v>46199.0</v>
      </c>
      <c r="F9095" s="5">
        <v>180.0</v>
      </c>
      <c r="G9095" s="5">
        <v>59.0</v>
      </c>
      <c r="H9095" s="5">
        <v>10542.0</v>
      </c>
      <c r="I9095" s="1" t="s">
        <v>21</v>
      </c>
      <c r="J9095" s="1" t="s">
        <v>518</v>
      </c>
      <c r="K9095" s="1" t="s">
        <v>4</v>
      </c>
      <c r="L9095" s="1" t="s">
        <v>5</v>
      </c>
      <c r="M9095" s="1" t="s">
        <v>23</v>
      </c>
      <c r="N9095" s="1" t="s">
        <v>1241</v>
      </c>
      <c r="O9095" s="6" t="s">
        <v>1241</v>
      </c>
    </row>
    <row r="9096">
      <c r="A9096" s="5">
        <v>1.2603192E7</v>
      </c>
      <c r="B9096" s="2">
        <v>46195.0</v>
      </c>
      <c r="C9096" s="1" t="s">
        <v>517</v>
      </c>
      <c r="D9096" s="7">
        <v>151.0</v>
      </c>
      <c r="E9096" s="4">
        <v>46199.0</v>
      </c>
      <c r="F9096" s="5">
        <v>140.0</v>
      </c>
      <c r="G9096" s="5">
        <v>137.0</v>
      </c>
      <c r="H9096" s="5">
        <v>19234.0</v>
      </c>
      <c r="I9096" s="1" t="s">
        <v>21</v>
      </c>
      <c r="J9096" s="1" t="s">
        <v>518</v>
      </c>
      <c r="K9096" s="1" t="s">
        <v>4</v>
      </c>
      <c r="L9096" s="1" t="s">
        <v>5</v>
      </c>
      <c r="M9096" s="1" t="s">
        <v>23</v>
      </c>
      <c r="N9096" s="1" t="s">
        <v>1241</v>
      </c>
      <c r="O9096" s="6" t="s">
        <v>1241</v>
      </c>
    </row>
    <row r="9097">
      <c r="A9097" s="5">
        <v>1.2603192E7</v>
      </c>
      <c r="B9097" s="2">
        <v>46195.0</v>
      </c>
      <c r="C9097" s="1" t="s">
        <v>517</v>
      </c>
      <c r="D9097" s="7">
        <v>103.0</v>
      </c>
      <c r="E9097" s="4">
        <v>46199.0</v>
      </c>
      <c r="F9097" s="5">
        <v>108.0</v>
      </c>
      <c r="G9097" s="5">
        <v>54.0</v>
      </c>
      <c r="H9097" s="5">
        <v>5807.0</v>
      </c>
      <c r="I9097" s="1" t="s">
        <v>21</v>
      </c>
      <c r="J9097" s="1" t="s">
        <v>518</v>
      </c>
      <c r="K9097" s="1" t="s">
        <v>4</v>
      </c>
      <c r="L9097" s="1" t="s">
        <v>5</v>
      </c>
      <c r="M9097" s="1" t="s">
        <v>23</v>
      </c>
      <c r="N9097" s="1" t="s">
        <v>1241</v>
      </c>
      <c r="O9097" s="6" t="s">
        <v>1241</v>
      </c>
    </row>
    <row r="9098">
      <c r="A9098" s="5">
        <v>1.2603192E7</v>
      </c>
      <c r="B9098" s="2">
        <v>46195.0</v>
      </c>
      <c r="C9098" s="1" t="s">
        <v>517</v>
      </c>
      <c r="D9098" s="7">
        <v>152.0</v>
      </c>
      <c r="E9098" s="4">
        <v>46199.0</v>
      </c>
      <c r="F9098" s="5">
        <v>132.0</v>
      </c>
      <c r="G9098" s="5">
        <v>206.0</v>
      </c>
      <c r="H9098" s="5">
        <v>27144.0</v>
      </c>
      <c r="I9098" s="1" t="s">
        <v>21</v>
      </c>
      <c r="J9098" s="1" t="s">
        <v>518</v>
      </c>
      <c r="K9098" s="1" t="s">
        <v>4</v>
      </c>
      <c r="L9098" s="1" t="s">
        <v>5</v>
      </c>
      <c r="M9098" s="1" t="s">
        <v>23</v>
      </c>
      <c r="N9098" s="1" t="s">
        <v>1241</v>
      </c>
      <c r="O9098" s="6" t="s">
        <v>1241</v>
      </c>
    </row>
    <row r="9099">
      <c r="A9099" s="5">
        <v>1.2603192E7</v>
      </c>
      <c r="B9099" s="2">
        <v>46195.0</v>
      </c>
      <c r="C9099" s="1" t="s">
        <v>517</v>
      </c>
      <c r="D9099" s="7">
        <v>115.0</v>
      </c>
      <c r="E9099" s="4">
        <v>46199.0</v>
      </c>
      <c r="F9099" s="5">
        <v>20.0</v>
      </c>
      <c r="G9099" s="5">
        <v>85.0</v>
      </c>
      <c r="H9099" s="5">
        <v>1710.0</v>
      </c>
      <c r="I9099" s="1" t="s">
        <v>21</v>
      </c>
      <c r="J9099" s="1" t="s">
        <v>518</v>
      </c>
      <c r="K9099" s="1" t="s">
        <v>4</v>
      </c>
      <c r="L9099" s="1" t="s">
        <v>5</v>
      </c>
      <c r="M9099" s="1" t="s">
        <v>23</v>
      </c>
      <c r="N9099" s="1" t="s">
        <v>1241</v>
      </c>
      <c r="O9099" s="6" t="s">
        <v>1241</v>
      </c>
    </row>
    <row r="9100">
      <c r="A9100" s="5">
        <v>1.2603192E7</v>
      </c>
      <c r="B9100" s="2">
        <v>46195.0</v>
      </c>
      <c r="C9100" s="1" t="s">
        <v>517</v>
      </c>
      <c r="D9100" s="3" t="s">
        <v>151</v>
      </c>
      <c r="E9100" s="4">
        <v>46199.0</v>
      </c>
      <c r="F9100" s="5">
        <v>90.0</v>
      </c>
      <c r="G9100" s="5">
        <v>56.0</v>
      </c>
      <c r="H9100" s="5">
        <v>5040.0</v>
      </c>
      <c r="I9100" s="1" t="s">
        <v>21</v>
      </c>
      <c r="J9100" s="1" t="s">
        <v>518</v>
      </c>
      <c r="K9100" s="1" t="s">
        <v>4</v>
      </c>
      <c r="L9100" s="1" t="s">
        <v>5</v>
      </c>
      <c r="M9100" s="1" t="s">
        <v>23</v>
      </c>
      <c r="N9100" s="1" t="s">
        <v>1241</v>
      </c>
      <c r="O9100" s="6" t="s">
        <v>1241</v>
      </c>
    </row>
    <row r="9101">
      <c r="A9101" s="5">
        <v>1.2603192E7</v>
      </c>
      <c r="B9101" s="2">
        <v>46195.0</v>
      </c>
      <c r="C9101" s="1" t="s">
        <v>517</v>
      </c>
      <c r="D9101" s="7">
        <v>121.0</v>
      </c>
      <c r="E9101" s="4">
        <v>46199.0</v>
      </c>
      <c r="F9101" s="5">
        <v>108.0</v>
      </c>
      <c r="G9101" s="5">
        <v>105.0</v>
      </c>
      <c r="H9101" s="5">
        <v>11302.0</v>
      </c>
      <c r="I9101" s="1" t="s">
        <v>21</v>
      </c>
      <c r="J9101" s="1" t="s">
        <v>518</v>
      </c>
      <c r="K9101" s="1" t="s">
        <v>4</v>
      </c>
      <c r="L9101" s="1" t="s">
        <v>5</v>
      </c>
      <c r="M9101" s="1" t="s">
        <v>23</v>
      </c>
      <c r="N9101" s="1" t="s">
        <v>1241</v>
      </c>
      <c r="O9101" s="6" t="s">
        <v>1241</v>
      </c>
    </row>
    <row r="9102">
      <c r="A9102" s="5">
        <v>1.2603192E7</v>
      </c>
      <c r="B9102" s="2">
        <v>46195.0</v>
      </c>
      <c r="C9102" s="1" t="s">
        <v>517</v>
      </c>
      <c r="D9102" s="7">
        <v>194.0</v>
      </c>
      <c r="E9102" s="4">
        <v>46199.0</v>
      </c>
      <c r="F9102" s="5">
        <v>28.0</v>
      </c>
      <c r="G9102" s="5">
        <v>148.0</v>
      </c>
      <c r="H9102" s="5">
        <v>4141.0</v>
      </c>
      <c r="I9102" s="1" t="s">
        <v>21</v>
      </c>
      <c r="J9102" s="1" t="s">
        <v>518</v>
      </c>
      <c r="K9102" s="1" t="s">
        <v>4</v>
      </c>
      <c r="L9102" s="1" t="s">
        <v>5</v>
      </c>
      <c r="M9102" s="1" t="s">
        <v>23</v>
      </c>
      <c r="N9102" s="1" t="s">
        <v>1241</v>
      </c>
      <c r="O9102" s="6" t="s">
        <v>1241</v>
      </c>
    </row>
    <row r="9103">
      <c r="A9103" s="5">
        <v>3.2600155E7</v>
      </c>
      <c r="B9103" s="2">
        <v>46196.0</v>
      </c>
      <c r="C9103" s="1" t="s">
        <v>517</v>
      </c>
      <c r="D9103" s="3" t="s">
        <v>1</v>
      </c>
      <c r="E9103" s="4">
        <v>46199.0</v>
      </c>
      <c r="F9103" s="5">
        <v>96.0</v>
      </c>
      <c r="G9103" s="5">
        <v>422.0</v>
      </c>
      <c r="H9103" s="5">
        <v>40514.0</v>
      </c>
      <c r="I9103" s="1" t="s">
        <v>2</v>
      </c>
      <c r="J9103" s="1" t="s">
        <v>518</v>
      </c>
      <c r="K9103" s="1" t="s">
        <v>4</v>
      </c>
      <c r="L9103" s="1" t="s">
        <v>5</v>
      </c>
      <c r="M9103" s="1" t="s">
        <v>6</v>
      </c>
      <c r="N9103" s="1" t="s">
        <v>1241</v>
      </c>
      <c r="O9103" s="6" t="s">
        <v>1241</v>
      </c>
    </row>
    <row r="9104">
      <c r="A9104" s="5">
        <v>3.2600155E7</v>
      </c>
      <c r="B9104" s="2">
        <v>46196.0</v>
      </c>
      <c r="C9104" s="1" t="s">
        <v>517</v>
      </c>
      <c r="D9104" s="3" t="s">
        <v>15</v>
      </c>
      <c r="E9104" s="4">
        <v>46199.0</v>
      </c>
      <c r="F9104" s="5">
        <v>12.0</v>
      </c>
      <c r="G9104" s="5">
        <v>422.0</v>
      </c>
      <c r="H9104" s="5">
        <v>5066.0</v>
      </c>
      <c r="I9104" s="1" t="s">
        <v>2</v>
      </c>
      <c r="J9104" s="1" t="s">
        <v>518</v>
      </c>
      <c r="K9104" s="1" t="s">
        <v>4</v>
      </c>
      <c r="L9104" s="1" t="s">
        <v>5</v>
      </c>
      <c r="M9104" s="1" t="s">
        <v>6</v>
      </c>
      <c r="N9104" s="1" t="s">
        <v>1241</v>
      </c>
      <c r="O9104" s="6" t="s">
        <v>1241</v>
      </c>
    </row>
    <row r="9105">
      <c r="A9105" s="5">
        <v>3.2600155E7</v>
      </c>
      <c r="B9105" s="2">
        <v>46196.0</v>
      </c>
      <c r="C9105" s="1" t="s">
        <v>517</v>
      </c>
      <c r="D9105" s="3" t="s">
        <v>16</v>
      </c>
      <c r="E9105" s="4">
        <v>46199.0</v>
      </c>
      <c r="F9105" s="5">
        <v>12.0</v>
      </c>
      <c r="G9105" s="5">
        <v>422.0</v>
      </c>
      <c r="H9105" s="5">
        <v>5066.0</v>
      </c>
      <c r="I9105" s="1" t="s">
        <v>2</v>
      </c>
      <c r="J9105" s="1" t="s">
        <v>518</v>
      </c>
      <c r="K9105" s="1" t="s">
        <v>4</v>
      </c>
      <c r="L9105" s="1" t="s">
        <v>5</v>
      </c>
      <c r="M9105" s="1" t="s">
        <v>6</v>
      </c>
      <c r="N9105" s="1" t="s">
        <v>1241</v>
      </c>
      <c r="O9105" s="6" t="s">
        <v>1241</v>
      </c>
    </row>
    <row r="9106">
      <c r="A9106" s="5">
        <v>3.2600155E7</v>
      </c>
      <c r="B9106" s="2">
        <v>46196.0</v>
      </c>
      <c r="C9106" s="1" t="s">
        <v>517</v>
      </c>
      <c r="D9106" s="3" t="s">
        <v>544</v>
      </c>
      <c r="E9106" s="4">
        <v>46199.0</v>
      </c>
      <c r="F9106" s="5">
        <v>24.0</v>
      </c>
      <c r="G9106" s="5">
        <v>500.0</v>
      </c>
      <c r="H9106" s="5">
        <v>12003.0</v>
      </c>
      <c r="I9106" s="1" t="s">
        <v>2</v>
      </c>
      <c r="J9106" s="1" t="s">
        <v>518</v>
      </c>
      <c r="K9106" s="1" t="s">
        <v>4</v>
      </c>
      <c r="L9106" s="1" t="s">
        <v>5</v>
      </c>
      <c r="M9106" s="1" t="s">
        <v>6</v>
      </c>
      <c r="N9106" s="1" t="s">
        <v>1241</v>
      </c>
      <c r="O9106" s="6" t="s">
        <v>1241</v>
      </c>
    </row>
    <row r="9107">
      <c r="A9107" s="5">
        <v>3.2600161E7</v>
      </c>
      <c r="B9107" s="2">
        <v>46196.0</v>
      </c>
      <c r="C9107" s="1" t="s">
        <v>1302</v>
      </c>
      <c r="D9107" s="3" t="s">
        <v>1283</v>
      </c>
      <c r="E9107" s="4">
        <v>46199.0</v>
      </c>
      <c r="F9107" s="5">
        <v>6.0</v>
      </c>
      <c r="G9107" s="5">
        <v>810.0</v>
      </c>
      <c r="H9107" s="5">
        <v>4764.0</v>
      </c>
      <c r="I9107" s="1" t="s">
        <v>2</v>
      </c>
      <c r="J9107" s="1" t="s">
        <v>216</v>
      </c>
      <c r="K9107" s="1" t="s">
        <v>28</v>
      </c>
      <c r="L9107" s="1" t="s">
        <v>5</v>
      </c>
      <c r="M9107" s="1" t="s">
        <v>6</v>
      </c>
      <c r="N9107" s="1" t="s">
        <v>1241</v>
      </c>
      <c r="O9107" s="6" t="s">
        <v>1241</v>
      </c>
    </row>
    <row r="9108">
      <c r="A9108" s="5">
        <v>3.2600161E7</v>
      </c>
      <c r="B9108" s="2">
        <v>46196.0</v>
      </c>
      <c r="C9108" s="1" t="s">
        <v>1302</v>
      </c>
      <c r="D9108" s="3" t="s">
        <v>268</v>
      </c>
      <c r="E9108" s="4">
        <v>46199.0</v>
      </c>
      <c r="F9108" s="5">
        <v>12.0</v>
      </c>
      <c r="G9108" s="5">
        <v>410.0</v>
      </c>
      <c r="H9108" s="5">
        <v>4828.0</v>
      </c>
      <c r="I9108" s="1" t="s">
        <v>2</v>
      </c>
      <c r="J9108" s="1" t="s">
        <v>216</v>
      </c>
      <c r="K9108" s="1" t="s">
        <v>28</v>
      </c>
      <c r="L9108" s="1" t="s">
        <v>5</v>
      </c>
      <c r="M9108" s="1" t="s">
        <v>6</v>
      </c>
      <c r="N9108" s="1" t="s">
        <v>1241</v>
      </c>
      <c r="O9108" s="6" t="s">
        <v>1241</v>
      </c>
    </row>
    <row r="9109">
      <c r="A9109" s="5">
        <v>3.2600161E7</v>
      </c>
      <c r="B9109" s="2">
        <v>46196.0</v>
      </c>
      <c r="C9109" s="1" t="s">
        <v>1302</v>
      </c>
      <c r="D9109" s="3" t="s">
        <v>302</v>
      </c>
      <c r="E9109" s="4">
        <v>46199.0</v>
      </c>
      <c r="F9109" s="5">
        <v>6.0</v>
      </c>
      <c r="G9109" s="5">
        <v>810.0</v>
      </c>
      <c r="H9109" s="5">
        <v>4764.0</v>
      </c>
      <c r="I9109" s="1" t="s">
        <v>2</v>
      </c>
      <c r="J9109" s="1" t="s">
        <v>216</v>
      </c>
      <c r="K9109" s="1" t="s">
        <v>28</v>
      </c>
      <c r="L9109" s="1" t="s">
        <v>5</v>
      </c>
      <c r="M9109" s="1" t="s">
        <v>6</v>
      </c>
      <c r="N9109" s="1" t="s">
        <v>1241</v>
      </c>
      <c r="O9109" s="6" t="s">
        <v>1241</v>
      </c>
    </row>
    <row r="9110">
      <c r="A9110" s="5">
        <v>3.2600161E7</v>
      </c>
      <c r="B9110" s="2">
        <v>46196.0</v>
      </c>
      <c r="C9110" s="1" t="s">
        <v>1302</v>
      </c>
      <c r="D9110" s="3" t="s">
        <v>113</v>
      </c>
      <c r="E9110" s="4">
        <v>46199.0</v>
      </c>
      <c r="F9110" s="5">
        <v>24.0</v>
      </c>
      <c r="G9110" s="5">
        <v>410.0</v>
      </c>
      <c r="H9110" s="5">
        <v>9655.0</v>
      </c>
      <c r="I9110" s="1" t="s">
        <v>2</v>
      </c>
      <c r="J9110" s="1" t="s">
        <v>216</v>
      </c>
      <c r="K9110" s="1" t="s">
        <v>28</v>
      </c>
      <c r="L9110" s="1" t="s">
        <v>5</v>
      </c>
      <c r="M9110" s="1" t="s">
        <v>6</v>
      </c>
      <c r="N9110" s="1" t="s">
        <v>1241</v>
      </c>
      <c r="O9110" s="6" t="s">
        <v>1241</v>
      </c>
    </row>
    <row r="9111">
      <c r="A9111" s="5">
        <v>3.2600161E7</v>
      </c>
      <c r="B9111" s="2">
        <v>46196.0</v>
      </c>
      <c r="C9111" s="1" t="s">
        <v>1302</v>
      </c>
      <c r="D9111" s="3" t="s">
        <v>105</v>
      </c>
      <c r="E9111" s="4">
        <v>46199.0</v>
      </c>
      <c r="F9111" s="5">
        <v>32.0</v>
      </c>
      <c r="G9111" s="5">
        <v>594.0</v>
      </c>
      <c r="H9111" s="5">
        <v>18629.0</v>
      </c>
      <c r="I9111" s="1" t="s">
        <v>2</v>
      </c>
      <c r="J9111" s="1" t="s">
        <v>216</v>
      </c>
      <c r="K9111" s="1" t="s">
        <v>28</v>
      </c>
      <c r="L9111" s="1" t="s">
        <v>5</v>
      </c>
      <c r="M9111" s="1" t="s">
        <v>6</v>
      </c>
      <c r="N9111" s="1" t="s">
        <v>1241</v>
      </c>
      <c r="O9111" s="6" t="s">
        <v>1241</v>
      </c>
    </row>
    <row r="9112">
      <c r="A9112" s="5">
        <v>3.2600161E7</v>
      </c>
      <c r="B9112" s="2">
        <v>46196.0</v>
      </c>
      <c r="C9112" s="1" t="s">
        <v>1302</v>
      </c>
      <c r="D9112" s="3" t="s">
        <v>506</v>
      </c>
      <c r="E9112" s="4">
        <v>46199.0</v>
      </c>
      <c r="F9112" s="5">
        <v>6.0</v>
      </c>
      <c r="G9112" s="5">
        <v>810.0</v>
      </c>
      <c r="H9112" s="5">
        <v>4764.0</v>
      </c>
      <c r="I9112" s="1" t="s">
        <v>2</v>
      </c>
      <c r="J9112" s="1" t="s">
        <v>216</v>
      </c>
      <c r="K9112" s="1" t="s">
        <v>28</v>
      </c>
      <c r="L9112" s="1" t="s">
        <v>5</v>
      </c>
      <c r="M9112" s="1" t="s">
        <v>6</v>
      </c>
      <c r="N9112" s="1" t="s">
        <v>1241</v>
      </c>
      <c r="O9112" s="6" t="s">
        <v>1241</v>
      </c>
    </row>
    <row r="9113">
      <c r="A9113" s="5">
        <v>3.2600161E7</v>
      </c>
      <c r="B9113" s="2">
        <v>46196.0</v>
      </c>
      <c r="C9113" s="1" t="s">
        <v>1302</v>
      </c>
      <c r="D9113" s="3" t="s">
        <v>1</v>
      </c>
      <c r="E9113" s="4">
        <v>46199.0</v>
      </c>
      <c r="F9113" s="5">
        <v>12.0</v>
      </c>
      <c r="G9113" s="5">
        <v>410.0</v>
      </c>
      <c r="H9113" s="5">
        <v>4828.0</v>
      </c>
      <c r="I9113" s="1" t="s">
        <v>2</v>
      </c>
      <c r="J9113" s="1" t="s">
        <v>216</v>
      </c>
      <c r="K9113" s="1" t="s">
        <v>28</v>
      </c>
      <c r="L9113" s="1" t="s">
        <v>5</v>
      </c>
      <c r="M9113" s="1" t="s">
        <v>6</v>
      </c>
      <c r="N9113" s="1" t="s">
        <v>1241</v>
      </c>
      <c r="O9113" s="6" t="s">
        <v>1241</v>
      </c>
    </row>
    <row r="9114">
      <c r="A9114" s="5">
        <v>3.2600161E7</v>
      </c>
      <c r="B9114" s="2">
        <v>46196.0</v>
      </c>
      <c r="C9114" s="1" t="s">
        <v>1302</v>
      </c>
      <c r="D9114" s="3" t="s">
        <v>9</v>
      </c>
      <c r="E9114" s="4">
        <v>46199.0</v>
      </c>
      <c r="F9114" s="5">
        <v>8.0</v>
      </c>
      <c r="G9114" s="5">
        <v>594.0</v>
      </c>
      <c r="H9114" s="5">
        <v>4658.0</v>
      </c>
      <c r="I9114" s="1" t="s">
        <v>2</v>
      </c>
      <c r="J9114" s="1" t="s">
        <v>216</v>
      </c>
      <c r="K9114" s="1" t="s">
        <v>28</v>
      </c>
      <c r="L9114" s="1" t="s">
        <v>5</v>
      </c>
      <c r="M9114" s="1" t="s">
        <v>6</v>
      </c>
      <c r="N9114" s="1" t="s">
        <v>1241</v>
      </c>
      <c r="O9114" s="6" t="s">
        <v>1241</v>
      </c>
    </row>
    <row r="9115">
      <c r="A9115" s="5">
        <v>3.2600161E7</v>
      </c>
      <c r="B9115" s="2">
        <v>46196.0</v>
      </c>
      <c r="C9115" s="1" t="s">
        <v>1302</v>
      </c>
      <c r="D9115" s="3" t="s">
        <v>1304</v>
      </c>
      <c r="E9115" s="4">
        <v>46199.0</v>
      </c>
      <c r="F9115" s="5">
        <v>8.0</v>
      </c>
      <c r="G9115" s="5">
        <v>594.0</v>
      </c>
      <c r="H9115" s="5">
        <v>4658.0</v>
      </c>
      <c r="I9115" s="1" t="s">
        <v>2</v>
      </c>
      <c r="J9115" s="1" t="s">
        <v>216</v>
      </c>
      <c r="K9115" s="1" t="s">
        <v>28</v>
      </c>
      <c r="L9115" s="1" t="s">
        <v>5</v>
      </c>
      <c r="M9115" s="1" t="s">
        <v>6</v>
      </c>
      <c r="N9115" s="1" t="s">
        <v>1241</v>
      </c>
      <c r="O9115" s="6" t="s">
        <v>1241</v>
      </c>
    </row>
    <row r="9116">
      <c r="A9116" s="5">
        <v>3.2600161E7</v>
      </c>
      <c r="B9116" s="2">
        <v>46196.0</v>
      </c>
      <c r="C9116" s="1" t="s">
        <v>1302</v>
      </c>
      <c r="D9116" s="3" t="s">
        <v>106</v>
      </c>
      <c r="E9116" s="4">
        <v>46199.0</v>
      </c>
      <c r="F9116" s="5">
        <v>36.0</v>
      </c>
      <c r="G9116" s="5">
        <v>1242.0</v>
      </c>
      <c r="H9116" s="5">
        <v>43817.0</v>
      </c>
      <c r="I9116" s="1" t="s">
        <v>2</v>
      </c>
      <c r="J9116" s="1" t="s">
        <v>216</v>
      </c>
      <c r="K9116" s="1" t="s">
        <v>28</v>
      </c>
      <c r="L9116" s="1" t="s">
        <v>5</v>
      </c>
      <c r="M9116" s="1" t="s">
        <v>6</v>
      </c>
      <c r="N9116" s="1" t="s">
        <v>1241</v>
      </c>
      <c r="O9116" s="6" t="s">
        <v>1241</v>
      </c>
    </row>
    <row r="9117">
      <c r="A9117" s="5">
        <v>3.2600161E7</v>
      </c>
      <c r="B9117" s="2">
        <v>46196.0</v>
      </c>
      <c r="C9117" s="1" t="s">
        <v>1302</v>
      </c>
      <c r="D9117" s="3" t="s">
        <v>304</v>
      </c>
      <c r="E9117" s="4">
        <v>46199.0</v>
      </c>
      <c r="F9117" s="5">
        <v>8.0</v>
      </c>
      <c r="G9117" s="5">
        <v>594.0</v>
      </c>
      <c r="H9117" s="5">
        <v>4658.0</v>
      </c>
      <c r="I9117" s="1" t="s">
        <v>2</v>
      </c>
      <c r="J9117" s="1" t="s">
        <v>216</v>
      </c>
      <c r="K9117" s="1" t="s">
        <v>28</v>
      </c>
      <c r="L9117" s="1" t="s">
        <v>5</v>
      </c>
      <c r="M9117" s="1" t="s">
        <v>6</v>
      </c>
      <c r="N9117" s="1" t="s">
        <v>1241</v>
      </c>
      <c r="O9117" s="6" t="s">
        <v>1241</v>
      </c>
    </row>
    <row r="9118">
      <c r="A9118" s="5">
        <v>3.2600161E7</v>
      </c>
      <c r="B9118" s="2">
        <v>46196.0</v>
      </c>
      <c r="C9118" s="1" t="s">
        <v>1302</v>
      </c>
      <c r="D9118" s="3" t="s">
        <v>112</v>
      </c>
      <c r="E9118" s="4">
        <v>46199.0</v>
      </c>
      <c r="F9118" s="5">
        <v>12.0</v>
      </c>
      <c r="G9118" s="5">
        <v>611.0</v>
      </c>
      <c r="H9118" s="5">
        <v>7187.0</v>
      </c>
      <c r="I9118" s="1" t="s">
        <v>2</v>
      </c>
      <c r="J9118" s="1" t="s">
        <v>216</v>
      </c>
      <c r="K9118" s="1" t="s">
        <v>28</v>
      </c>
      <c r="L9118" s="1" t="s">
        <v>5</v>
      </c>
      <c r="M9118" s="1" t="s">
        <v>6</v>
      </c>
      <c r="N9118" s="1" t="s">
        <v>1241</v>
      </c>
      <c r="O9118" s="6" t="s">
        <v>1241</v>
      </c>
    </row>
    <row r="9119">
      <c r="A9119" s="5">
        <v>3.2600161E7</v>
      </c>
      <c r="B9119" s="2">
        <v>46196.0</v>
      </c>
      <c r="C9119" s="1" t="s">
        <v>1302</v>
      </c>
      <c r="D9119" s="3" t="s">
        <v>8</v>
      </c>
      <c r="E9119" s="4">
        <v>46199.0</v>
      </c>
      <c r="F9119" s="5">
        <v>6.0</v>
      </c>
      <c r="G9119" s="5">
        <v>810.0</v>
      </c>
      <c r="H9119" s="5">
        <v>4764.0</v>
      </c>
      <c r="I9119" s="1" t="s">
        <v>2</v>
      </c>
      <c r="J9119" s="1" t="s">
        <v>216</v>
      </c>
      <c r="K9119" s="1" t="s">
        <v>28</v>
      </c>
      <c r="L9119" s="1" t="s">
        <v>5</v>
      </c>
      <c r="M9119" s="1" t="s">
        <v>6</v>
      </c>
      <c r="N9119" s="1" t="s">
        <v>1241</v>
      </c>
      <c r="O9119" s="6" t="s">
        <v>1241</v>
      </c>
    </row>
    <row r="9120">
      <c r="A9120" s="5">
        <v>3.2600161E7</v>
      </c>
      <c r="B9120" s="2">
        <v>46196.0</v>
      </c>
      <c r="C9120" s="1" t="s">
        <v>1302</v>
      </c>
      <c r="D9120" s="3" t="s">
        <v>545</v>
      </c>
      <c r="E9120" s="4">
        <v>46199.0</v>
      </c>
      <c r="F9120" s="5">
        <v>16.0</v>
      </c>
      <c r="G9120" s="5">
        <v>594.0</v>
      </c>
      <c r="H9120" s="5">
        <v>9315.0</v>
      </c>
      <c r="I9120" s="1" t="s">
        <v>2</v>
      </c>
      <c r="J9120" s="1" t="s">
        <v>216</v>
      </c>
      <c r="K9120" s="1" t="s">
        <v>28</v>
      </c>
      <c r="L9120" s="1" t="s">
        <v>5</v>
      </c>
      <c r="M9120" s="1" t="s">
        <v>6</v>
      </c>
      <c r="N9120" s="1" t="s">
        <v>1241</v>
      </c>
      <c r="O9120" s="6" t="s">
        <v>1241</v>
      </c>
    </row>
    <row r="9121">
      <c r="A9121" s="5">
        <v>3.2600161E7</v>
      </c>
      <c r="B9121" s="2">
        <v>46196.0</v>
      </c>
      <c r="C9121" s="1" t="s">
        <v>1302</v>
      </c>
      <c r="D9121" s="3" t="s">
        <v>114</v>
      </c>
      <c r="E9121" s="4">
        <v>46199.0</v>
      </c>
      <c r="F9121" s="5">
        <v>8.0</v>
      </c>
      <c r="G9121" s="5">
        <v>884.0</v>
      </c>
      <c r="H9121" s="5">
        <v>6933.0</v>
      </c>
      <c r="I9121" s="1" t="s">
        <v>2</v>
      </c>
      <c r="J9121" s="1" t="s">
        <v>216</v>
      </c>
      <c r="K9121" s="1" t="s">
        <v>28</v>
      </c>
      <c r="L9121" s="1" t="s">
        <v>5</v>
      </c>
      <c r="M9121" s="1" t="s">
        <v>6</v>
      </c>
      <c r="N9121" s="1" t="s">
        <v>1241</v>
      </c>
      <c r="O9121" s="6" t="s">
        <v>1241</v>
      </c>
    </row>
    <row r="9122">
      <c r="A9122" s="5">
        <v>3.2600161E7</v>
      </c>
      <c r="B9122" s="2">
        <v>46196.0</v>
      </c>
      <c r="C9122" s="1" t="s">
        <v>1302</v>
      </c>
      <c r="D9122" s="3" t="s">
        <v>107</v>
      </c>
      <c r="E9122" s="4">
        <v>46199.0</v>
      </c>
      <c r="F9122" s="5">
        <v>84.0</v>
      </c>
      <c r="G9122" s="5">
        <v>410.0</v>
      </c>
      <c r="H9122" s="5">
        <v>33789.0</v>
      </c>
      <c r="I9122" s="1" t="s">
        <v>2</v>
      </c>
      <c r="J9122" s="1" t="s">
        <v>216</v>
      </c>
      <c r="K9122" s="1" t="s">
        <v>28</v>
      </c>
      <c r="L9122" s="1" t="s">
        <v>5</v>
      </c>
      <c r="M9122" s="1" t="s">
        <v>6</v>
      </c>
      <c r="N9122" s="1" t="s">
        <v>1241</v>
      </c>
      <c r="O9122" s="6" t="s">
        <v>1241</v>
      </c>
    </row>
    <row r="9123">
      <c r="A9123" s="5">
        <v>3.2600161E7</v>
      </c>
      <c r="B9123" s="2">
        <v>46196.0</v>
      </c>
      <c r="C9123" s="1" t="s">
        <v>1302</v>
      </c>
      <c r="D9123" s="3" t="s">
        <v>115</v>
      </c>
      <c r="E9123" s="4">
        <v>46199.0</v>
      </c>
      <c r="F9123" s="5">
        <v>24.0</v>
      </c>
      <c r="G9123" s="5">
        <v>410.0</v>
      </c>
      <c r="H9123" s="5">
        <v>9655.0</v>
      </c>
      <c r="I9123" s="1" t="s">
        <v>2</v>
      </c>
      <c r="J9123" s="1" t="s">
        <v>216</v>
      </c>
      <c r="K9123" s="1" t="s">
        <v>28</v>
      </c>
      <c r="L9123" s="1" t="s">
        <v>5</v>
      </c>
      <c r="M9123" s="1" t="s">
        <v>6</v>
      </c>
      <c r="N9123" s="1" t="s">
        <v>1241</v>
      </c>
      <c r="O9123" s="6" t="s">
        <v>1241</v>
      </c>
    </row>
    <row r="9124">
      <c r="A9124" s="5">
        <v>3.2600161E7</v>
      </c>
      <c r="B9124" s="2">
        <v>46196.0</v>
      </c>
      <c r="C9124" s="1" t="s">
        <v>1302</v>
      </c>
      <c r="D9124" s="3" t="s">
        <v>116</v>
      </c>
      <c r="E9124" s="4">
        <v>46199.0</v>
      </c>
      <c r="F9124" s="5">
        <v>6.0</v>
      </c>
      <c r="G9124" s="5">
        <v>1144.0</v>
      </c>
      <c r="H9124" s="5">
        <v>6729.0</v>
      </c>
      <c r="I9124" s="1" t="s">
        <v>2</v>
      </c>
      <c r="J9124" s="1" t="s">
        <v>216</v>
      </c>
      <c r="K9124" s="1" t="s">
        <v>28</v>
      </c>
      <c r="L9124" s="1" t="s">
        <v>5</v>
      </c>
      <c r="M9124" s="1" t="s">
        <v>6</v>
      </c>
      <c r="N9124" s="1" t="s">
        <v>1241</v>
      </c>
      <c r="O9124" s="6" t="s">
        <v>1241</v>
      </c>
    </row>
    <row r="9125">
      <c r="A9125" s="5">
        <v>3.2600161E7</v>
      </c>
      <c r="B9125" s="2">
        <v>46196.0</v>
      </c>
      <c r="C9125" s="1" t="s">
        <v>1302</v>
      </c>
      <c r="D9125" s="3" t="s">
        <v>222</v>
      </c>
      <c r="E9125" s="4">
        <v>46199.0</v>
      </c>
      <c r="F9125" s="5">
        <v>12.0</v>
      </c>
      <c r="G9125" s="5">
        <v>810.0</v>
      </c>
      <c r="H9125" s="5">
        <v>9526.0</v>
      </c>
      <c r="I9125" s="1" t="s">
        <v>2</v>
      </c>
      <c r="J9125" s="1" t="s">
        <v>216</v>
      </c>
      <c r="K9125" s="1" t="s">
        <v>28</v>
      </c>
      <c r="L9125" s="1" t="s">
        <v>5</v>
      </c>
      <c r="M9125" s="1" t="s">
        <v>6</v>
      </c>
      <c r="N9125" s="1" t="s">
        <v>1241</v>
      </c>
      <c r="O9125" s="6" t="s">
        <v>1241</v>
      </c>
    </row>
    <row r="9126">
      <c r="A9126" s="5">
        <v>2.2600674E7</v>
      </c>
      <c r="B9126" s="2">
        <v>46197.0</v>
      </c>
      <c r="C9126" s="1" t="s">
        <v>517</v>
      </c>
      <c r="D9126" s="3" t="s">
        <v>380</v>
      </c>
      <c r="E9126" s="4">
        <v>46199.0</v>
      </c>
      <c r="F9126" s="5">
        <v>40.0</v>
      </c>
      <c r="G9126" s="5">
        <v>83.0</v>
      </c>
      <c r="H9126" s="5">
        <v>3318.0</v>
      </c>
      <c r="I9126" s="1" t="s">
        <v>71</v>
      </c>
      <c r="J9126" s="1" t="s">
        <v>518</v>
      </c>
      <c r="K9126" s="1" t="s">
        <v>4</v>
      </c>
      <c r="L9126" s="1" t="s">
        <v>5</v>
      </c>
      <c r="M9126" s="1" t="s">
        <v>6</v>
      </c>
      <c r="N9126" s="1" t="s">
        <v>1241</v>
      </c>
      <c r="O9126" s="6" t="s">
        <v>1241</v>
      </c>
    </row>
    <row r="9127">
      <c r="A9127" s="5">
        <v>2.2600674E7</v>
      </c>
      <c r="B9127" s="2">
        <v>46197.0</v>
      </c>
      <c r="C9127" s="1" t="s">
        <v>517</v>
      </c>
      <c r="D9127" s="3" t="s">
        <v>656</v>
      </c>
      <c r="E9127" s="4">
        <v>46199.0</v>
      </c>
      <c r="F9127" s="5">
        <v>68.0</v>
      </c>
      <c r="G9127" s="5">
        <v>44.0</v>
      </c>
      <c r="H9127" s="5">
        <v>3022.0</v>
      </c>
      <c r="I9127" s="1" t="s">
        <v>71</v>
      </c>
      <c r="J9127" s="1" t="s">
        <v>518</v>
      </c>
      <c r="K9127" s="1" t="s">
        <v>4</v>
      </c>
      <c r="L9127" s="1" t="s">
        <v>5</v>
      </c>
      <c r="M9127" s="1" t="s">
        <v>6</v>
      </c>
      <c r="N9127" s="1" t="s">
        <v>1241</v>
      </c>
      <c r="O9127" s="6" t="s">
        <v>1241</v>
      </c>
    </row>
    <row r="9128">
      <c r="A9128" s="5">
        <v>2.2600674E7</v>
      </c>
      <c r="B9128" s="2">
        <v>46197.0</v>
      </c>
      <c r="C9128" s="1" t="s">
        <v>517</v>
      </c>
      <c r="D9128" s="3" t="s">
        <v>662</v>
      </c>
      <c r="E9128" s="4">
        <v>46199.0</v>
      </c>
      <c r="F9128" s="5">
        <v>80.0</v>
      </c>
      <c r="G9128" s="5">
        <v>17.0</v>
      </c>
      <c r="H9128" s="5">
        <v>1365.0</v>
      </c>
      <c r="I9128" s="1" t="s">
        <v>71</v>
      </c>
      <c r="J9128" s="1" t="s">
        <v>518</v>
      </c>
      <c r="K9128" s="1" t="s">
        <v>4</v>
      </c>
      <c r="L9128" s="1" t="s">
        <v>5</v>
      </c>
      <c r="M9128" s="1" t="s">
        <v>6</v>
      </c>
      <c r="N9128" s="1" t="s">
        <v>1241</v>
      </c>
      <c r="O9128" s="6" t="s">
        <v>1241</v>
      </c>
    </row>
    <row r="9129">
      <c r="A9129" s="5">
        <v>2.2600674E7</v>
      </c>
      <c r="B9129" s="2">
        <v>46197.0</v>
      </c>
      <c r="C9129" s="1" t="s">
        <v>517</v>
      </c>
      <c r="D9129" s="3" t="s">
        <v>199</v>
      </c>
      <c r="E9129" s="4">
        <v>46199.0</v>
      </c>
      <c r="F9129" s="5">
        <v>300.0</v>
      </c>
      <c r="G9129" s="5">
        <v>5.0</v>
      </c>
      <c r="H9129" s="5">
        <v>1545.0</v>
      </c>
      <c r="I9129" s="1" t="s">
        <v>71</v>
      </c>
      <c r="J9129" s="1" t="s">
        <v>518</v>
      </c>
      <c r="K9129" s="1" t="s">
        <v>4</v>
      </c>
      <c r="L9129" s="1" t="s">
        <v>5</v>
      </c>
      <c r="M9129" s="1" t="s">
        <v>6</v>
      </c>
      <c r="N9129" s="1" t="s">
        <v>1241</v>
      </c>
      <c r="O9129" s="6" t="s">
        <v>1241</v>
      </c>
    </row>
    <row r="9130">
      <c r="A9130" s="5">
        <v>2.2600674E7</v>
      </c>
      <c r="B9130" s="2">
        <v>46197.0</v>
      </c>
      <c r="C9130" s="1" t="s">
        <v>517</v>
      </c>
      <c r="D9130" s="3" t="s">
        <v>531</v>
      </c>
      <c r="E9130" s="4">
        <v>46199.0</v>
      </c>
      <c r="F9130" s="5">
        <v>150.0</v>
      </c>
      <c r="G9130" s="5">
        <v>50.0</v>
      </c>
      <c r="H9130" s="5">
        <v>7563.0</v>
      </c>
      <c r="I9130" s="1" t="s">
        <v>71</v>
      </c>
      <c r="J9130" s="1" t="s">
        <v>518</v>
      </c>
      <c r="K9130" s="1" t="s">
        <v>4</v>
      </c>
      <c r="L9130" s="1" t="s">
        <v>5</v>
      </c>
      <c r="M9130" s="1" t="s">
        <v>6</v>
      </c>
      <c r="N9130" s="1" t="s">
        <v>1241</v>
      </c>
      <c r="O9130" s="6" t="s">
        <v>1241</v>
      </c>
    </row>
    <row r="9131">
      <c r="A9131" s="5">
        <v>2.2600674E7</v>
      </c>
      <c r="B9131" s="2">
        <v>46197.0</v>
      </c>
      <c r="C9131" s="1" t="s">
        <v>517</v>
      </c>
      <c r="D9131" s="3" t="s">
        <v>293</v>
      </c>
      <c r="E9131" s="4">
        <v>46199.0</v>
      </c>
      <c r="F9131" s="5">
        <v>5000.0</v>
      </c>
      <c r="G9131" s="5">
        <v>3.0</v>
      </c>
      <c r="H9131" s="5">
        <v>15153.0</v>
      </c>
      <c r="I9131" s="1" t="s">
        <v>75</v>
      </c>
      <c r="J9131" s="1" t="s">
        <v>518</v>
      </c>
      <c r="K9131" s="1" t="s">
        <v>4</v>
      </c>
      <c r="L9131" s="1" t="s">
        <v>5</v>
      </c>
      <c r="M9131" s="1" t="s">
        <v>6</v>
      </c>
      <c r="N9131" s="1" t="s">
        <v>1241</v>
      </c>
      <c r="O9131" s="6" t="s">
        <v>1241</v>
      </c>
    </row>
    <row r="9132">
      <c r="A9132" s="5">
        <v>2.2600674E7</v>
      </c>
      <c r="B9132" s="2">
        <v>46197.0</v>
      </c>
      <c r="C9132" s="1" t="s">
        <v>517</v>
      </c>
      <c r="D9132" s="3" t="s">
        <v>472</v>
      </c>
      <c r="E9132" s="4">
        <v>46199.0</v>
      </c>
      <c r="F9132" s="5">
        <v>320.0</v>
      </c>
      <c r="G9132" s="5">
        <v>432.0</v>
      </c>
      <c r="H9132" s="5">
        <v>138242.92</v>
      </c>
      <c r="I9132" s="1" t="s">
        <v>75</v>
      </c>
      <c r="J9132" s="1" t="s">
        <v>518</v>
      </c>
      <c r="K9132" s="1" t="s">
        <v>4</v>
      </c>
      <c r="L9132" s="1" t="s">
        <v>5</v>
      </c>
      <c r="M9132" s="1" t="s">
        <v>6</v>
      </c>
      <c r="N9132" s="1" t="s">
        <v>1241</v>
      </c>
      <c r="O9132" s="6" t="s">
        <v>1241</v>
      </c>
    </row>
    <row r="9133">
      <c r="A9133" s="5">
        <v>2.2600675E7</v>
      </c>
      <c r="B9133" s="2">
        <v>46197.0</v>
      </c>
      <c r="C9133" s="1" t="s">
        <v>517</v>
      </c>
      <c r="D9133" s="3" t="s">
        <v>487</v>
      </c>
      <c r="E9133" s="4">
        <v>46199.0</v>
      </c>
      <c r="F9133" s="5">
        <v>600.0</v>
      </c>
      <c r="G9133" s="5">
        <v>6.0</v>
      </c>
      <c r="H9133" s="5">
        <v>3552.0</v>
      </c>
      <c r="I9133" s="1" t="s">
        <v>71</v>
      </c>
      <c r="J9133" s="1" t="s">
        <v>518</v>
      </c>
      <c r="K9133" s="1" t="s">
        <v>4</v>
      </c>
      <c r="L9133" s="1" t="s">
        <v>5</v>
      </c>
      <c r="M9133" s="1" t="s">
        <v>6</v>
      </c>
      <c r="N9133" s="1" t="s">
        <v>1241</v>
      </c>
      <c r="O9133" s="6" t="s">
        <v>1241</v>
      </c>
    </row>
    <row r="9134">
      <c r="A9134" s="5">
        <v>2.2600675E7</v>
      </c>
      <c r="B9134" s="2">
        <v>46197.0</v>
      </c>
      <c r="C9134" s="1" t="s">
        <v>517</v>
      </c>
      <c r="D9134" s="3" t="s">
        <v>199</v>
      </c>
      <c r="E9134" s="4">
        <v>46199.0</v>
      </c>
      <c r="F9134" s="5">
        <v>300.0</v>
      </c>
      <c r="G9134" s="5">
        <v>5.0</v>
      </c>
      <c r="H9134" s="5">
        <v>1584.0</v>
      </c>
      <c r="I9134" s="1" t="s">
        <v>71</v>
      </c>
      <c r="J9134" s="1" t="s">
        <v>518</v>
      </c>
      <c r="K9134" s="1" t="s">
        <v>4</v>
      </c>
      <c r="L9134" s="1" t="s">
        <v>5</v>
      </c>
      <c r="M9134" s="1" t="s">
        <v>6</v>
      </c>
      <c r="N9134" s="1" t="s">
        <v>1241</v>
      </c>
      <c r="O9134" s="6" t="s">
        <v>1241</v>
      </c>
    </row>
    <row r="9135">
      <c r="A9135" s="5">
        <v>2.2600675E7</v>
      </c>
      <c r="B9135" s="2">
        <v>46197.0</v>
      </c>
      <c r="C9135" s="1" t="s">
        <v>517</v>
      </c>
      <c r="D9135" s="3" t="s">
        <v>1152</v>
      </c>
      <c r="E9135" s="4">
        <v>46199.0</v>
      </c>
      <c r="F9135" s="5">
        <v>300.0</v>
      </c>
      <c r="G9135" s="5">
        <v>3.0</v>
      </c>
      <c r="H9135" s="5">
        <v>1047.0</v>
      </c>
      <c r="I9135" s="1" t="s">
        <v>71</v>
      </c>
      <c r="J9135" s="1" t="s">
        <v>518</v>
      </c>
      <c r="K9135" s="1" t="s">
        <v>4</v>
      </c>
      <c r="L9135" s="1" t="s">
        <v>5</v>
      </c>
      <c r="M9135" s="1" t="s">
        <v>6</v>
      </c>
      <c r="N9135" s="1" t="s">
        <v>1241</v>
      </c>
      <c r="O9135" s="6" t="s">
        <v>1241</v>
      </c>
    </row>
    <row r="9136">
      <c r="A9136" s="5">
        <v>2.2600675E7</v>
      </c>
      <c r="B9136" s="2">
        <v>46197.0</v>
      </c>
      <c r="C9136" s="1" t="s">
        <v>517</v>
      </c>
      <c r="D9136" s="3" t="s">
        <v>656</v>
      </c>
      <c r="E9136" s="4">
        <v>46199.0</v>
      </c>
      <c r="F9136" s="5">
        <v>68.0</v>
      </c>
      <c r="G9136" s="5">
        <v>46.0</v>
      </c>
      <c r="H9136" s="5">
        <v>3101.0</v>
      </c>
      <c r="I9136" s="1" t="s">
        <v>71</v>
      </c>
      <c r="J9136" s="1" t="s">
        <v>518</v>
      </c>
      <c r="K9136" s="1" t="s">
        <v>4</v>
      </c>
      <c r="L9136" s="1" t="s">
        <v>5</v>
      </c>
      <c r="M9136" s="1" t="s">
        <v>6</v>
      </c>
      <c r="N9136" s="1" t="s">
        <v>1241</v>
      </c>
      <c r="O9136" s="6" t="s">
        <v>1241</v>
      </c>
    </row>
    <row r="9137">
      <c r="A9137" s="5">
        <v>2.2600675E7</v>
      </c>
      <c r="B9137" s="2">
        <v>46197.0</v>
      </c>
      <c r="C9137" s="1" t="s">
        <v>517</v>
      </c>
      <c r="D9137" s="3" t="s">
        <v>163</v>
      </c>
      <c r="E9137" s="4">
        <v>46199.0</v>
      </c>
      <c r="F9137" s="5">
        <v>300.0</v>
      </c>
      <c r="G9137" s="5">
        <v>11.0</v>
      </c>
      <c r="H9137" s="5">
        <v>3351.0</v>
      </c>
      <c r="I9137" s="1" t="s">
        <v>71</v>
      </c>
      <c r="J9137" s="1" t="s">
        <v>518</v>
      </c>
      <c r="K9137" s="1" t="s">
        <v>4</v>
      </c>
      <c r="L9137" s="1" t="s">
        <v>5</v>
      </c>
      <c r="M9137" s="1" t="s">
        <v>6</v>
      </c>
      <c r="N9137" s="1" t="s">
        <v>1241</v>
      </c>
      <c r="O9137" s="6" t="s">
        <v>1241</v>
      </c>
    </row>
    <row r="9138">
      <c r="A9138" s="5">
        <v>2.2600675E7</v>
      </c>
      <c r="B9138" s="2">
        <v>46197.0</v>
      </c>
      <c r="C9138" s="1" t="s">
        <v>517</v>
      </c>
      <c r="D9138" s="3" t="s">
        <v>380</v>
      </c>
      <c r="E9138" s="4">
        <v>46199.0</v>
      </c>
      <c r="F9138" s="5">
        <v>40.0</v>
      </c>
      <c r="G9138" s="5">
        <v>85.0</v>
      </c>
      <c r="H9138" s="5">
        <v>3405.0</v>
      </c>
      <c r="I9138" s="1" t="s">
        <v>71</v>
      </c>
      <c r="J9138" s="1" t="s">
        <v>518</v>
      </c>
      <c r="K9138" s="1" t="s">
        <v>4</v>
      </c>
      <c r="L9138" s="1" t="s">
        <v>5</v>
      </c>
      <c r="M9138" s="1" t="s">
        <v>6</v>
      </c>
      <c r="N9138" s="1" t="s">
        <v>1241</v>
      </c>
      <c r="O9138" s="6" t="s">
        <v>1241</v>
      </c>
    </row>
    <row r="9139">
      <c r="A9139" s="5">
        <v>2.2600675E7</v>
      </c>
      <c r="B9139" s="2">
        <v>46197.0</v>
      </c>
      <c r="C9139" s="1" t="s">
        <v>517</v>
      </c>
      <c r="D9139" s="3" t="s">
        <v>494</v>
      </c>
      <c r="E9139" s="4">
        <v>46199.0</v>
      </c>
      <c r="F9139" s="5">
        <v>80.0</v>
      </c>
      <c r="G9139" s="5">
        <v>17.0</v>
      </c>
      <c r="H9139" s="5">
        <v>1328.0</v>
      </c>
      <c r="I9139" s="1" t="s">
        <v>71</v>
      </c>
      <c r="J9139" s="1" t="s">
        <v>518</v>
      </c>
      <c r="K9139" s="1" t="s">
        <v>4</v>
      </c>
      <c r="L9139" s="1" t="s">
        <v>5</v>
      </c>
      <c r="M9139" s="1" t="s">
        <v>6</v>
      </c>
      <c r="N9139" s="1" t="s">
        <v>1241</v>
      </c>
      <c r="O9139" s="6" t="s">
        <v>1241</v>
      </c>
    </row>
    <row r="9140">
      <c r="A9140" s="5">
        <v>2.2600675E7</v>
      </c>
      <c r="B9140" s="2">
        <v>46197.0</v>
      </c>
      <c r="C9140" s="1" t="s">
        <v>517</v>
      </c>
      <c r="D9140" s="3" t="s">
        <v>425</v>
      </c>
      <c r="E9140" s="4">
        <v>46199.0</v>
      </c>
      <c r="F9140" s="5">
        <v>500.0</v>
      </c>
      <c r="G9140" s="5">
        <v>4.0</v>
      </c>
      <c r="H9140" s="5">
        <v>1995.0</v>
      </c>
      <c r="I9140" s="1" t="s">
        <v>71</v>
      </c>
      <c r="J9140" s="1" t="s">
        <v>518</v>
      </c>
      <c r="K9140" s="1" t="s">
        <v>4</v>
      </c>
      <c r="L9140" s="1" t="s">
        <v>5</v>
      </c>
      <c r="M9140" s="1" t="s">
        <v>6</v>
      </c>
      <c r="N9140" s="1" t="s">
        <v>1241</v>
      </c>
      <c r="O9140" s="6" t="s">
        <v>1241</v>
      </c>
    </row>
    <row r="9141">
      <c r="A9141" s="5">
        <v>1.260335E7</v>
      </c>
      <c r="B9141" s="2">
        <v>46197.0</v>
      </c>
      <c r="C9141" s="1" t="s">
        <v>1266</v>
      </c>
      <c r="D9141" s="7">
        <v>3272.0</v>
      </c>
      <c r="E9141" s="4">
        <v>46199.0</v>
      </c>
      <c r="F9141" s="5">
        <v>400.0</v>
      </c>
      <c r="G9141" s="5">
        <v>33.0</v>
      </c>
      <c r="H9141" s="5">
        <v>13183.0</v>
      </c>
      <c r="I9141" s="1" t="s">
        <v>229</v>
      </c>
      <c r="J9141" s="1" t="s">
        <v>224</v>
      </c>
      <c r="K9141" s="1" t="s">
        <v>111</v>
      </c>
      <c r="L9141" s="1" t="s">
        <v>5</v>
      </c>
      <c r="M9141" s="1" t="s">
        <v>23</v>
      </c>
      <c r="N9141" s="1" t="s">
        <v>1241</v>
      </c>
      <c r="O9141" s="6" t="s">
        <v>1241</v>
      </c>
    </row>
    <row r="9142">
      <c r="A9142" s="5">
        <v>1.260335E7</v>
      </c>
      <c r="B9142" s="2">
        <v>46197.0</v>
      </c>
      <c r="C9142" s="1" t="s">
        <v>1266</v>
      </c>
      <c r="D9142" s="7">
        <v>323.0</v>
      </c>
      <c r="E9142" s="4">
        <v>46199.0</v>
      </c>
      <c r="F9142" s="5">
        <v>600.0</v>
      </c>
      <c r="G9142" s="5">
        <v>44.0</v>
      </c>
      <c r="H9142" s="5">
        <v>26361.0</v>
      </c>
      <c r="I9142" s="1" t="s">
        <v>33</v>
      </c>
      <c r="J9142" s="1" t="s">
        <v>224</v>
      </c>
      <c r="K9142" s="1" t="s">
        <v>111</v>
      </c>
      <c r="L9142" s="1" t="s">
        <v>5</v>
      </c>
      <c r="M9142" s="1" t="s">
        <v>23</v>
      </c>
      <c r="N9142" s="1" t="s">
        <v>1241</v>
      </c>
      <c r="O9142" s="6" t="s">
        <v>1241</v>
      </c>
    </row>
    <row r="9143">
      <c r="A9143" s="5">
        <v>1.260335E7</v>
      </c>
      <c r="B9143" s="2">
        <v>46197.0</v>
      </c>
      <c r="C9143" s="1" t="s">
        <v>1266</v>
      </c>
      <c r="D9143" s="7">
        <v>324.0</v>
      </c>
      <c r="E9143" s="4">
        <v>46199.0</v>
      </c>
      <c r="F9143" s="5">
        <v>200.0</v>
      </c>
      <c r="G9143" s="5">
        <v>52.0</v>
      </c>
      <c r="H9143" s="5">
        <v>10479.0</v>
      </c>
      <c r="I9143" s="1" t="s">
        <v>33</v>
      </c>
      <c r="J9143" s="1" t="s">
        <v>224</v>
      </c>
      <c r="K9143" s="1" t="s">
        <v>111</v>
      </c>
      <c r="L9143" s="1" t="s">
        <v>5</v>
      </c>
      <c r="M9143" s="1" t="s">
        <v>23</v>
      </c>
      <c r="N9143" s="1" t="s">
        <v>1241</v>
      </c>
      <c r="O9143" s="6" t="s">
        <v>1241</v>
      </c>
    </row>
    <row r="9144">
      <c r="A9144" s="5">
        <v>1.260335E7</v>
      </c>
      <c r="B9144" s="2">
        <v>46197.0</v>
      </c>
      <c r="C9144" s="1" t="s">
        <v>1266</v>
      </c>
      <c r="D9144" s="7">
        <v>151.0</v>
      </c>
      <c r="E9144" s="4">
        <v>46199.0</v>
      </c>
      <c r="F9144" s="5">
        <v>280.0</v>
      </c>
      <c r="G9144" s="5">
        <v>137.0</v>
      </c>
      <c r="H9144" s="5">
        <v>38469.0</v>
      </c>
      <c r="I9144" s="1" t="s">
        <v>21</v>
      </c>
      <c r="J9144" s="1" t="s">
        <v>224</v>
      </c>
      <c r="K9144" s="1" t="s">
        <v>111</v>
      </c>
      <c r="L9144" s="1" t="s">
        <v>5</v>
      </c>
      <c r="M9144" s="1" t="s">
        <v>23</v>
      </c>
      <c r="N9144" s="1" t="s">
        <v>1241</v>
      </c>
      <c r="O9144" s="6" t="s">
        <v>1241</v>
      </c>
    </row>
    <row r="9145">
      <c r="A9145" s="5">
        <v>1.260335E7</v>
      </c>
      <c r="B9145" s="2">
        <v>46197.0</v>
      </c>
      <c r="C9145" s="1" t="s">
        <v>1266</v>
      </c>
      <c r="D9145" s="3" t="s">
        <v>1268</v>
      </c>
      <c r="E9145" s="4">
        <v>46199.0</v>
      </c>
      <c r="F9145" s="5">
        <v>108.0</v>
      </c>
      <c r="G9145" s="5">
        <v>59.0</v>
      </c>
      <c r="H9145" s="5">
        <v>6327.0</v>
      </c>
      <c r="I9145" s="1" t="s">
        <v>21</v>
      </c>
      <c r="J9145" s="1" t="s">
        <v>224</v>
      </c>
      <c r="K9145" s="1" t="s">
        <v>111</v>
      </c>
      <c r="L9145" s="1" t="s">
        <v>5</v>
      </c>
      <c r="M9145" s="1" t="s">
        <v>23</v>
      </c>
      <c r="N9145" s="1" t="s">
        <v>1241</v>
      </c>
      <c r="O9145" s="6" t="s">
        <v>1241</v>
      </c>
    </row>
    <row r="9146">
      <c r="A9146" s="5">
        <v>1.260335E7</v>
      </c>
      <c r="B9146" s="2">
        <v>46197.0</v>
      </c>
      <c r="C9146" s="1" t="s">
        <v>1266</v>
      </c>
      <c r="D9146" s="7">
        <v>701.0</v>
      </c>
      <c r="E9146" s="4">
        <v>46199.0</v>
      </c>
      <c r="F9146" s="5">
        <v>100.0</v>
      </c>
      <c r="G9146" s="5">
        <v>518.0</v>
      </c>
      <c r="H9146" s="5">
        <v>51759.0</v>
      </c>
      <c r="I9146" s="1" t="s">
        <v>56</v>
      </c>
      <c r="J9146" s="1" t="s">
        <v>224</v>
      </c>
      <c r="K9146" s="1" t="s">
        <v>111</v>
      </c>
      <c r="L9146" s="1" t="s">
        <v>5</v>
      </c>
      <c r="M9146" s="1" t="s">
        <v>23</v>
      </c>
      <c r="N9146" s="1" t="s">
        <v>1241</v>
      </c>
      <c r="O9146" s="6" t="s">
        <v>1241</v>
      </c>
    </row>
    <row r="9147">
      <c r="A9147" s="5">
        <v>1.260335E7</v>
      </c>
      <c r="B9147" s="2">
        <v>46197.0</v>
      </c>
      <c r="C9147" s="1" t="s">
        <v>1266</v>
      </c>
      <c r="D9147" s="7">
        <v>147.0</v>
      </c>
      <c r="E9147" s="4">
        <v>46199.0</v>
      </c>
      <c r="F9147" s="5">
        <v>30.0</v>
      </c>
      <c r="G9147" s="5">
        <v>303.0</v>
      </c>
      <c r="H9147" s="5">
        <v>9103.0</v>
      </c>
      <c r="I9147" s="1" t="s">
        <v>21</v>
      </c>
      <c r="J9147" s="1" t="s">
        <v>224</v>
      </c>
      <c r="K9147" s="1" t="s">
        <v>111</v>
      </c>
      <c r="L9147" s="1" t="s">
        <v>5</v>
      </c>
      <c r="M9147" s="1" t="s">
        <v>23</v>
      </c>
      <c r="N9147" s="1" t="s">
        <v>1241</v>
      </c>
      <c r="O9147" s="6" t="s">
        <v>1241</v>
      </c>
    </row>
    <row r="9148">
      <c r="A9148" s="5">
        <v>1.2603351E7</v>
      </c>
      <c r="B9148" s="2">
        <v>46197.0</v>
      </c>
      <c r="C9148" s="1" t="s">
        <v>1266</v>
      </c>
      <c r="D9148" s="3" t="s">
        <v>50</v>
      </c>
      <c r="E9148" s="4">
        <v>46199.0</v>
      </c>
      <c r="F9148" s="5">
        <v>100.0</v>
      </c>
      <c r="G9148" s="5">
        <v>318.0</v>
      </c>
      <c r="H9148" s="5">
        <v>31166.0</v>
      </c>
      <c r="I9148" s="1" t="s">
        <v>26</v>
      </c>
      <c r="J9148" s="1" t="s">
        <v>224</v>
      </c>
      <c r="K9148" s="1" t="s">
        <v>111</v>
      </c>
      <c r="L9148" s="1" t="s">
        <v>5</v>
      </c>
      <c r="M9148" s="1" t="s">
        <v>29</v>
      </c>
      <c r="N9148" s="1" t="s">
        <v>1241</v>
      </c>
      <c r="O9148" s="6" t="s">
        <v>1241</v>
      </c>
    </row>
    <row r="9149">
      <c r="A9149" s="5">
        <v>1.2603351E7</v>
      </c>
      <c r="B9149" s="2">
        <v>46197.0</v>
      </c>
      <c r="C9149" s="1" t="s">
        <v>1266</v>
      </c>
      <c r="D9149" s="3" t="s">
        <v>774</v>
      </c>
      <c r="E9149" s="4">
        <v>46199.0</v>
      </c>
      <c r="F9149" s="5">
        <v>6.0</v>
      </c>
      <c r="G9149" s="5">
        <v>501.0</v>
      </c>
      <c r="H9149" s="5">
        <v>2950.0</v>
      </c>
      <c r="I9149" s="1" t="s">
        <v>26</v>
      </c>
      <c r="J9149" s="1" t="s">
        <v>224</v>
      </c>
      <c r="K9149" s="1" t="s">
        <v>111</v>
      </c>
      <c r="L9149" s="1" t="s">
        <v>5</v>
      </c>
      <c r="M9149" s="1" t="s">
        <v>29</v>
      </c>
      <c r="N9149" s="1" t="s">
        <v>1241</v>
      </c>
      <c r="O9149" s="6" t="s">
        <v>1241</v>
      </c>
    </row>
    <row r="9150">
      <c r="A9150" s="5">
        <v>1.2603354E7</v>
      </c>
      <c r="B9150" s="2">
        <v>46197.0</v>
      </c>
      <c r="C9150" s="1" t="s">
        <v>122</v>
      </c>
      <c r="D9150" s="3" t="s">
        <v>596</v>
      </c>
      <c r="E9150" s="4">
        <v>46199.0</v>
      </c>
      <c r="F9150" s="5">
        <v>39.0</v>
      </c>
      <c r="G9150" s="5">
        <v>408.0</v>
      </c>
      <c r="H9150" s="5">
        <v>15583.0</v>
      </c>
      <c r="I9150" s="1" t="s">
        <v>21</v>
      </c>
      <c r="J9150" s="1" t="s">
        <v>123</v>
      </c>
      <c r="K9150" s="1" t="s">
        <v>13</v>
      </c>
      <c r="L9150" s="1" t="s">
        <v>5</v>
      </c>
      <c r="M9150" s="1" t="s">
        <v>23</v>
      </c>
      <c r="N9150" s="1" t="s">
        <v>1241</v>
      </c>
      <c r="O9150" s="6" t="s">
        <v>1241</v>
      </c>
    </row>
    <row r="9151">
      <c r="A9151" s="5">
        <v>1.2603354E7</v>
      </c>
      <c r="B9151" s="2">
        <v>46197.0</v>
      </c>
      <c r="C9151" s="1" t="s">
        <v>122</v>
      </c>
      <c r="D9151" s="3" t="s">
        <v>705</v>
      </c>
      <c r="E9151" s="4">
        <v>46199.0</v>
      </c>
      <c r="F9151" s="5">
        <v>23.0</v>
      </c>
      <c r="G9151" s="5">
        <v>355.0</v>
      </c>
      <c r="H9151" s="5">
        <v>7997.0</v>
      </c>
      <c r="I9151" s="1" t="s">
        <v>21</v>
      </c>
      <c r="J9151" s="1" t="s">
        <v>123</v>
      </c>
      <c r="K9151" s="1" t="s">
        <v>13</v>
      </c>
      <c r="L9151" s="1" t="s">
        <v>5</v>
      </c>
      <c r="M9151" s="1" t="s">
        <v>23</v>
      </c>
      <c r="N9151" s="1" t="s">
        <v>1241</v>
      </c>
      <c r="O9151" s="6" t="s">
        <v>1241</v>
      </c>
    </row>
    <row r="9152">
      <c r="A9152" s="5">
        <v>1.2603354E7</v>
      </c>
      <c r="B9152" s="2">
        <v>46197.0</v>
      </c>
      <c r="C9152" s="1" t="s">
        <v>122</v>
      </c>
      <c r="D9152" s="7">
        <v>124.0</v>
      </c>
      <c r="E9152" s="4">
        <v>46199.0</v>
      </c>
      <c r="F9152" s="5">
        <v>46.0</v>
      </c>
      <c r="G9152" s="5">
        <v>143.0</v>
      </c>
      <c r="H9152" s="5">
        <v>6451.0</v>
      </c>
      <c r="I9152" s="1" t="s">
        <v>21</v>
      </c>
      <c r="J9152" s="1" t="s">
        <v>123</v>
      </c>
      <c r="K9152" s="1" t="s">
        <v>13</v>
      </c>
      <c r="L9152" s="1" t="s">
        <v>5</v>
      </c>
      <c r="M9152" s="1" t="s">
        <v>23</v>
      </c>
      <c r="N9152" s="1" t="s">
        <v>1241</v>
      </c>
      <c r="O9152" s="6" t="s">
        <v>1241</v>
      </c>
    </row>
    <row r="9153">
      <c r="A9153" s="5">
        <v>1.2603354E7</v>
      </c>
      <c r="B9153" s="2">
        <v>46197.0</v>
      </c>
      <c r="C9153" s="1" t="s">
        <v>122</v>
      </c>
      <c r="D9153" s="7">
        <v>701.0</v>
      </c>
      <c r="E9153" s="4">
        <v>46199.0</v>
      </c>
      <c r="F9153" s="5">
        <v>10.0</v>
      </c>
      <c r="G9153" s="5">
        <v>575.0</v>
      </c>
      <c r="H9153" s="5">
        <v>5637.0</v>
      </c>
      <c r="I9153" s="1" t="s">
        <v>56</v>
      </c>
      <c r="J9153" s="1" t="s">
        <v>123</v>
      </c>
      <c r="K9153" s="1" t="s">
        <v>13</v>
      </c>
      <c r="L9153" s="1" t="s">
        <v>5</v>
      </c>
      <c r="M9153" s="1" t="s">
        <v>23</v>
      </c>
      <c r="N9153" s="1" t="s">
        <v>1241</v>
      </c>
      <c r="O9153" s="6" t="s">
        <v>1241</v>
      </c>
    </row>
    <row r="9154">
      <c r="A9154" s="5">
        <v>1.2603354E7</v>
      </c>
      <c r="B9154" s="2">
        <v>46197.0</v>
      </c>
      <c r="C9154" s="1" t="s">
        <v>122</v>
      </c>
      <c r="D9154" s="3" t="s">
        <v>559</v>
      </c>
      <c r="E9154" s="4">
        <v>46199.0</v>
      </c>
      <c r="F9154" s="5">
        <v>33.0</v>
      </c>
      <c r="G9154" s="5">
        <v>253.0</v>
      </c>
      <c r="H9154" s="5">
        <v>8178.0</v>
      </c>
      <c r="I9154" s="1" t="s">
        <v>21</v>
      </c>
      <c r="J9154" s="1" t="s">
        <v>123</v>
      </c>
      <c r="K9154" s="1" t="s">
        <v>13</v>
      </c>
      <c r="L9154" s="1" t="s">
        <v>5</v>
      </c>
      <c r="M9154" s="1" t="s">
        <v>23</v>
      </c>
      <c r="N9154" s="1" t="s">
        <v>1241</v>
      </c>
      <c r="O9154" s="6" t="s">
        <v>1241</v>
      </c>
    </row>
    <row r="9155">
      <c r="A9155" s="5">
        <v>1.2603354E7</v>
      </c>
      <c r="B9155" s="2">
        <v>46197.0</v>
      </c>
      <c r="C9155" s="1" t="s">
        <v>122</v>
      </c>
      <c r="D9155" s="3" t="s">
        <v>983</v>
      </c>
      <c r="E9155" s="4">
        <v>46199.0</v>
      </c>
      <c r="F9155" s="5">
        <v>24.0</v>
      </c>
      <c r="G9155" s="5">
        <v>380.0</v>
      </c>
      <c r="H9155" s="5">
        <v>8944.0</v>
      </c>
      <c r="I9155" s="1" t="s">
        <v>21</v>
      </c>
      <c r="J9155" s="1" t="s">
        <v>123</v>
      </c>
      <c r="K9155" s="1" t="s">
        <v>13</v>
      </c>
      <c r="L9155" s="1" t="s">
        <v>5</v>
      </c>
      <c r="M9155" s="1" t="s">
        <v>23</v>
      </c>
      <c r="N9155" s="1" t="s">
        <v>1241</v>
      </c>
      <c r="O9155" s="6" t="s">
        <v>1241</v>
      </c>
    </row>
    <row r="9156">
      <c r="A9156" s="5">
        <v>1.2603356E7</v>
      </c>
      <c r="B9156" s="2">
        <v>46197.0</v>
      </c>
      <c r="C9156" s="1" t="s">
        <v>548</v>
      </c>
      <c r="D9156" s="3" t="s">
        <v>60</v>
      </c>
      <c r="E9156" s="4">
        <v>46199.0</v>
      </c>
      <c r="F9156" s="5">
        <v>8.0</v>
      </c>
      <c r="G9156" s="5">
        <v>3455.0</v>
      </c>
      <c r="H9156" s="5">
        <v>27087.0</v>
      </c>
      <c r="I9156" s="1" t="s">
        <v>58</v>
      </c>
      <c r="J9156" s="1" t="s">
        <v>550</v>
      </c>
      <c r="K9156" s="1" t="s">
        <v>28</v>
      </c>
      <c r="L9156" s="1" t="s">
        <v>5</v>
      </c>
      <c r="M9156" s="1" t="s">
        <v>59</v>
      </c>
      <c r="N9156" s="1" t="s">
        <v>1241</v>
      </c>
      <c r="O9156" s="6" t="s">
        <v>1241</v>
      </c>
    </row>
    <row r="9157">
      <c r="A9157" s="5">
        <v>1.2603405E7</v>
      </c>
      <c r="B9157" s="2">
        <v>46198.0</v>
      </c>
      <c r="C9157" s="1" t="s">
        <v>1244</v>
      </c>
      <c r="D9157" s="3" t="s">
        <v>60</v>
      </c>
      <c r="E9157" s="4">
        <v>46199.0</v>
      </c>
      <c r="F9157" s="5">
        <v>20.0</v>
      </c>
      <c r="G9157" s="5">
        <v>3455.0</v>
      </c>
      <c r="H9157" s="5">
        <v>67716.0</v>
      </c>
      <c r="I9157" s="1" t="s">
        <v>58</v>
      </c>
      <c r="J9157" s="1" t="s">
        <v>1245</v>
      </c>
      <c r="K9157" s="1" t="s">
        <v>28</v>
      </c>
      <c r="L9157" s="1" t="s">
        <v>5</v>
      </c>
      <c r="M9157" s="1" t="s">
        <v>59</v>
      </c>
      <c r="N9157" s="1" t="s">
        <v>1241</v>
      </c>
      <c r="O9157" s="6" t="s">
        <v>1241</v>
      </c>
    </row>
    <row r="9158">
      <c r="A9158" s="5">
        <v>1.2603406E7</v>
      </c>
      <c r="B9158" s="2">
        <v>46198.0</v>
      </c>
      <c r="C9158" s="1" t="s">
        <v>11</v>
      </c>
      <c r="D9158" s="3" t="s">
        <v>631</v>
      </c>
      <c r="E9158" s="4">
        <v>46199.0</v>
      </c>
      <c r="F9158" s="5">
        <v>26.0</v>
      </c>
      <c r="G9158" s="5">
        <v>351.0</v>
      </c>
      <c r="H9158" s="5">
        <v>9137.0</v>
      </c>
      <c r="I9158" s="1" t="s">
        <v>21</v>
      </c>
      <c r="J9158" s="1" t="s">
        <v>12</v>
      </c>
      <c r="K9158" s="1" t="s">
        <v>13</v>
      </c>
      <c r="L9158" s="1" t="s">
        <v>5</v>
      </c>
      <c r="M9158" s="1" t="s">
        <v>23</v>
      </c>
      <c r="N9158" s="1" t="s">
        <v>1241</v>
      </c>
      <c r="O9158" s="6" t="s">
        <v>1241</v>
      </c>
    </row>
    <row r="9159">
      <c r="A9159" s="5">
        <v>1.2603406E7</v>
      </c>
      <c r="B9159" s="2">
        <v>46198.0</v>
      </c>
      <c r="C9159" s="1" t="s">
        <v>11</v>
      </c>
      <c r="D9159" s="7">
        <v>189.0</v>
      </c>
      <c r="E9159" s="4">
        <v>46199.0</v>
      </c>
      <c r="F9159" s="5">
        <v>70.0</v>
      </c>
      <c r="G9159" s="5">
        <v>171.0</v>
      </c>
      <c r="H9159" s="5">
        <v>11963.0</v>
      </c>
      <c r="I9159" s="1" t="s">
        <v>21</v>
      </c>
      <c r="J9159" s="1" t="s">
        <v>12</v>
      </c>
      <c r="K9159" s="1" t="s">
        <v>13</v>
      </c>
      <c r="L9159" s="1" t="s">
        <v>5</v>
      </c>
      <c r="M9159" s="1" t="s">
        <v>23</v>
      </c>
      <c r="N9159" s="1" t="s">
        <v>1241</v>
      </c>
      <c r="O9159" s="6" t="s">
        <v>1241</v>
      </c>
    </row>
    <row r="9160">
      <c r="A9160" s="5">
        <v>1.2603406E7</v>
      </c>
      <c r="B9160" s="2">
        <v>46198.0</v>
      </c>
      <c r="C9160" s="1" t="s">
        <v>11</v>
      </c>
      <c r="D9160" s="7">
        <v>130.0</v>
      </c>
      <c r="E9160" s="4">
        <v>46199.0</v>
      </c>
      <c r="F9160" s="5">
        <v>66.0</v>
      </c>
      <c r="G9160" s="5">
        <v>152.0</v>
      </c>
      <c r="H9160" s="5">
        <v>10012.0</v>
      </c>
      <c r="I9160" s="1" t="s">
        <v>21</v>
      </c>
      <c r="J9160" s="1" t="s">
        <v>12</v>
      </c>
      <c r="K9160" s="1" t="s">
        <v>13</v>
      </c>
      <c r="L9160" s="1" t="s">
        <v>5</v>
      </c>
      <c r="M9160" s="1" t="s">
        <v>23</v>
      </c>
      <c r="N9160" s="1" t="s">
        <v>1241</v>
      </c>
      <c r="O9160" s="6" t="s">
        <v>1241</v>
      </c>
    </row>
    <row r="9161">
      <c r="A9161" s="5">
        <v>1.2603406E7</v>
      </c>
      <c r="B9161" s="2">
        <v>46198.0</v>
      </c>
      <c r="C9161" s="1" t="s">
        <v>11</v>
      </c>
      <c r="D9161" s="3" t="s">
        <v>966</v>
      </c>
      <c r="E9161" s="4">
        <v>46199.0</v>
      </c>
      <c r="F9161" s="5">
        <v>92.0</v>
      </c>
      <c r="G9161" s="5">
        <v>146.0</v>
      </c>
      <c r="H9161" s="5">
        <v>13426.0</v>
      </c>
      <c r="I9161" s="1" t="s">
        <v>21</v>
      </c>
      <c r="J9161" s="1" t="s">
        <v>12</v>
      </c>
      <c r="K9161" s="1" t="s">
        <v>13</v>
      </c>
      <c r="L9161" s="1" t="s">
        <v>5</v>
      </c>
      <c r="M9161" s="1" t="s">
        <v>23</v>
      </c>
      <c r="N9161" s="1" t="s">
        <v>1241</v>
      </c>
      <c r="O9161" s="6" t="s">
        <v>1241</v>
      </c>
    </row>
    <row r="9162">
      <c r="A9162" s="5">
        <v>1.2603406E7</v>
      </c>
      <c r="B9162" s="2">
        <v>46198.0</v>
      </c>
      <c r="C9162" s="1" t="s">
        <v>11</v>
      </c>
      <c r="D9162" s="3">
        <v>147.0</v>
      </c>
      <c r="E9162" s="4">
        <v>46199.0</v>
      </c>
      <c r="F9162" s="5">
        <v>30.0</v>
      </c>
      <c r="G9162" s="5">
        <v>303.0</v>
      </c>
      <c r="H9162" s="5">
        <v>9102.0</v>
      </c>
      <c r="I9162" s="1" t="s">
        <v>21</v>
      </c>
      <c r="J9162" s="1" t="s">
        <v>12</v>
      </c>
      <c r="K9162" s="1" t="s">
        <v>13</v>
      </c>
      <c r="L9162" s="1" t="s">
        <v>5</v>
      </c>
      <c r="M9162" s="1" t="s">
        <v>23</v>
      </c>
      <c r="N9162" s="1" t="s">
        <v>1241</v>
      </c>
      <c r="O9162" s="6" t="s">
        <v>1241</v>
      </c>
    </row>
    <row r="9163">
      <c r="A9163" s="5">
        <v>1.2603406E7</v>
      </c>
      <c r="B9163" s="2">
        <v>46198.0</v>
      </c>
      <c r="C9163" s="1" t="s">
        <v>11</v>
      </c>
      <c r="D9163" s="7">
        <v>145.0</v>
      </c>
      <c r="E9163" s="4">
        <v>46199.0</v>
      </c>
      <c r="F9163" s="5">
        <v>70.0</v>
      </c>
      <c r="G9163" s="5">
        <v>227.0</v>
      </c>
      <c r="H9163" s="5">
        <v>15861.0</v>
      </c>
      <c r="I9163" s="1" t="s">
        <v>21</v>
      </c>
      <c r="J9163" s="1" t="s">
        <v>12</v>
      </c>
      <c r="K9163" s="1" t="s">
        <v>13</v>
      </c>
      <c r="L9163" s="1" t="s">
        <v>5</v>
      </c>
      <c r="M9163" s="1" t="s">
        <v>23</v>
      </c>
      <c r="N9163" s="1" t="s">
        <v>1241</v>
      </c>
      <c r="O9163" s="6" t="s">
        <v>1241</v>
      </c>
    </row>
    <row r="9164">
      <c r="A9164" s="5">
        <v>1.2603406E7</v>
      </c>
      <c r="B9164" s="2">
        <v>46198.0</v>
      </c>
      <c r="C9164" s="1" t="s">
        <v>11</v>
      </c>
      <c r="D9164" s="3" t="s">
        <v>38</v>
      </c>
      <c r="E9164" s="4">
        <v>46199.0</v>
      </c>
      <c r="F9164" s="5">
        <v>30.0</v>
      </c>
      <c r="G9164" s="5">
        <v>249.0</v>
      </c>
      <c r="H9164" s="5">
        <v>7461.0</v>
      </c>
      <c r="I9164" s="1" t="s">
        <v>21</v>
      </c>
      <c r="J9164" s="1" t="s">
        <v>12</v>
      </c>
      <c r="K9164" s="1" t="s">
        <v>13</v>
      </c>
      <c r="L9164" s="1" t="s">
        <v>5</v>
      </c>
      <c r="M9164" s="1" t="s">
        <v>23</v>
      </c>
      <c r="N9164" s="1" t="s">
        <v>1241</v>
      </c>
      <c r="O9164" s="6" t="s">
        <v>1241</v>
      </c>
    </row>
    <row r="9165">
      <c r="A9165" s="5">
        <v>1.2603406E7</v>
      </c>
      <c r="B9165" s="2">
        <v>46198.0</v>
      </c>
      <c r="C9165" s="1" t="s">
        <v>11</v>
      </c>
      <c r="D9165" s="3" t="s">
        <v>38</v>
      </c>
      <c r="E9165" s="4">
        <v>46199.0</v>
      </c>
      <c r="F9165" s="5">
        <v>30.0</v>
      </c>
      <c r="G9165" s="5">
        <v>249.0</v>
      </c>
      <c r="H9165" s="5">
        <v>7461.0</v>
      </c>
      <c r="I9165" s="1" t="s">
        <v>21</v>
      </c>
      <c r="J9165" s="1" t="s">
        <v>12</v>
      </c>
      <c r="K9165" s="1" t="s">
        <v>13</v>
      </c>
      <c r="L9165" s="1" t="s">
        <v>5</v>
      </c>
      <c r="M9165" s="1" t="s">
        <v>23</v>
      </c>
      <c r="N9165" s="1" t="s">
        <v>1241</v>
      </c>
      <c r="O9165" s="6" t="s">
        <v>1241</v>
      </c>
    </row>
    <row r="9166">
      <c r="A9166" s="5">
        <v>1.2603406E7</v>
      </c>
      <c r="B9166" s="2">
        <v>46198.0</v>
      </c>
      <c r="C9166" s="1" t="s">
        <v>11</v>
      </c>
      <c r="D9166" s="7">
        <v>145.0</v>
      </c>
      <c r="E9166" s="4">
        <v>46199.0</v>
      </c>
      <c r="F9166" s="5">
        <v>70.0</v>
      </c>
      <c r="G9166" s="5">
        <v>227.0</v>
      </c>
      <c r="H9166" s="5">
        <v>15861.0</v>
      </c>
      <c r="I9166" s="1" t="s">
        <v>21</v>
      </c>
      <c r="J9166" s="1" t="s">
        <v>12</v>
      </c>
      <c r="K9166" s="1" t="s">
        <v>13</v>
      </c>
      <c r="L9166" s="1" t="s">
        <v>5</v>
      </c>
      <c r="M9166" s="1" t="s">
        <v>23</v>
      </c>
      <c r="N9166" s="1" t="s">
        <v>1241</v>
      </c>
      <c r="O9166" s="6" t="s">
        <v>1241</v>
      </c>
    </row>
    <row r="9167">
      <c r="A9167" s="5">
        <v>1.2603406E7</v>
      </c>
      <c r="B9167" s="2">
        <v>46198.0</v>
      </c>
      <c r="C9167" s="1" t="s">
        <v>11</v>
      </c>
      <c r="D9167" s="3" t="s">
        <v>96</v>
      </c>
      <c r="E9167" s="4">
        <v>46199.0</v>
      </c>
      <c r="F9167" s="5">
        <v>48.0</v>
      </c>
      <c r="G9167" s="5">
        <v>342.0</v>
      </c>
      <c r="H9167" s="5">
        <v>16406.0</v>
      </c>
      <c r="I9167" s="1" t="s">
        <v>21</v>
      </c>
      <c r="J9167" s="1" t="s">
        <v>12</v>
      </c>
      <c r="K9167" s="1" t="s">
        <v>13</v>
      </c>
      <c r="L9167" s="1" t="s">
        <v>5</v>
      </c>
      <c r="M9167" s="1" t="s">
        <v>23</v>
      </c>
      <c r="N9167" s="1" t="s">
        <v>1241</v>
      </c>
      <c r="O9167" s="6" t="s">
        <v>1241</v>
      </c>
    </row>
    <row r="9168">
      <c r="A9168" s="5">
        <v>1.2603406E7</v>
      </c>
      <c r="B9168" s="2">
        <v>46198.0</v>
      </c>
      <c r="C9168" s="1" t="s">
        <v>11</v>
      </c>
      <c r="D9168" s="3">
        <v>129.0</v>
      </c>
      <c r="E9168" s="4">
        <v>46199.0</v>
      </c>
      <c r="F9168" s="5">
        <v>48.0</v>
      </c>
      <c r="G9168" s="5">
        <v>249.0</v>
      </c>
      <c r="H9168" s="5">
        <v>11936.0</v>
      </c>
      <c r="I9168" s="1" t="s">
        <v>21</v>
      </c>
      <c r="J9168" s="1" t="s">
        <v>12</v>
      </c>
      <c r="K9168" s="1" t="s">
        <v>13</v>
      </c>
      <c r="L9168" s="1" t="s">
        <v>5</v>
      </c>
      <c r="M9168" s="1" t="s">
        <v>23</v>
      </c>
      <c r="N9168" s="1" t="s">
        <v>1241</v>
      </c>
      <c r="O9168" s="6" t="s">
        <v>1241</v>
      </c>
    </row>
    <row r="9169">
      <c r="A9169" s="5">
        <v>1.2603406E7</v>
      </c>
      <c r="B9169" s="2">
        <v>46198.0</v>
      </c>
      <c r="C9169" s="1" t="s">
        <v>11</v>
      </c>
      <c r="D9169" s="7">
        <v>129.0</v>
      </c>
      <c r="E9169" s="4">
        <v>46199.0</v>
      </c>
      <c r="F9169" s="5">
        <v>72.0</v>
      </c>
      <c r="G9169" s="5">
        <v>249.0</v>
      </c>
      <c r="H9169" s="5">
        <v>17903.0</v>
      </c>
      <c r="I9169" s="1" t="s">
        <v>21</v>
      </c>
      <c r="J9169" s="1" t="s">
        <v>12</v>
      </c>
      <c r="K9169" s="1" t="s">
        <v>13</v>
      </c>
      <c r="L9169" s="1" t="s">
        <v>5</v>
      </c>
      <c r="M9169" s="1" t="s">
        <v>23</v>
      </c>
      <c r="N9169" s="1" t="s">
        <v>1241</v>
      </c>
      <c r="O9169" s="6" t="s">
        <v>1241</v>
      </c>
    </row>
    <row r="9170">
      <c r="A9170" s="5">
        <v>1.2603406E7</v>
      </c>
      <c r="B9170" s="2">
        <v>46198.0</v>
      </c>
      <c r="C9170" s="1" t="s">
        <v>11</v>
      </c>
      <c r="D9170" s="3" t="s">
        <v>96</v>
      </c>
      <c r="E9170" s="4">
        <v>46199.0</v>
      </c>
      <c r="F9170" s="5">
        <v>48.0</v>
      </c>
      <c r="G9170" s="5">
        <v>342.0</v>
      </c>
      <c r="H9170" s="5">
        <v>16406.0</v>
      </c>
      <c r="I9170" s="1" t="s">
        <v>21</v>
      </c>
      <c r="J9170" s="1" t="s">
        <v>12</v>
      </c>
      <c r="K9170" s="1" t="s">
        <v>13</v>
      </c>
      <c r="L9170" s="1" t="s">
        <v>5</v>
      </c>
      <c r="M9170" s="1" t="s">
        <v>23</v>
      </c>
      <c r="N9170" s="1" t="s">
        <v>1241</v>
      </c>
      <c r="O9170" s="6" t="s">
        <v>1241</v>
      </c>
    </row>
    <row r="9171">
      <c r="A9171" s="5">
        <v>1.2603406E7</v>
      </c>
      <c r="B9171" s="2">
        <v>46198.0</v>
      </c>
      <c r="C9171" s="1" t="s">
        <v>11</v>
      </c>
      <c r="D9171" s="3">
        <v>151.0</v>
      </c>
      <c r="E9171" s="4">
        <v>46199.0</v>
      </c>
      <c r="F9171" s="5">
        <v>70.0</v>
      </c>
      <c r="G9171" s="5">
        <v>137.0</v>
      </c>
      <c r="H9171" s="5">
        <v>9618.0</v>
      </c>
      <c r="I9171" s="1" t="s">
        <v>21</v>
      </c>
      <c r="J9171" s="1" t="s">
        <v>12</v>
      </c>
      <c r="K9171" s="1" t="s">
        <v>13</v>
      </c>
      <c r="L9171" s="1" t="s">
        <v>5</v>
      </c>
      <c r="M9171" s="1" t="s">
        <v>23</v>
      </c>
      <c r="N9171" s="1" t="s">
        <v>1241</v>
      </c>
      <c r="O9171" s="6" t="s">
        <v>1241</v>
      </c>
    </row>
    <row r="9172">
      <c r="A9172" s="5">
        <v>1.2603406E7</v>
      </c>
      <c r="B9172" s="2">
        <v>46198.0</v>
      </c>
      <c r="C9172" s="1" t="s">
        <v>11</v>
      </c>
      <c r="D9172" s="7">
        <v>5211.0</v>
      </c>
      <c r="E9172" s="4">
        <v>46199.0</v>
      </c>
      <c r="F9172" s="5">
        <v>26.0</v>
      </c>
      <c r="G9172" s="5">
        <v>151.0</v>
      </c>
      <c r="H9172" s="5">
        <v>3920.0</v>
      </c>
      <c r="I9172" s="1" t="s">
        <v>21</v>
      </c>
      <c r="J9172" s="1" t="s">
        <v>12</v>
      </c>
      <c r="K9172" s="1" t="s">
        <v>13</v>
      </c>
      <c r="L9172" s="1" t="s">
        <v>5</v>
      </c>
      <c r="M9172" s="1" t="s">
        <v>23</v>
      </c>
      <c r="N9172" s="1" t="s">
        <v>1241</v>
      </c>
      <c r="O9172" s="6" t="s">
        <v>1241</v>
      </c>
    </row>
    <row r="9173">
      <c r="A9173" s="5">
        <v>1.2603406E7</v>
      </c>
      <c r="B9173" s="2">
        <v>46198.0</v>
      </c>
      <c r="C9173" s="1" t="s">
        <v>11</v>
      </c>
      <c r="D9173" s="3" t="s">
        <v>785</v>
      </c>
      <c r="E9173" s="4">
        <v>46199.0</v>
      </c>
      <c r="F9173" s="5">
        <v>30.0</v>
      </c>
      <c r="G9173" s="5">
        <v>225.0</v>
      </c>
      <c r="H9173" s="5">
        <v>6741.0</v>
      </c>
      <c r="I9173" s="1" t="s">
        <v>21</v>
      </c>
      <c r="J9173" s="1" t="s">
        <v>12</v>
      </c>
      <c r="K9173" s="1" t="s">
        <v>13</v>
      </c>
      <c r="L9173" s="1" t="s">
        <v>5</v>
      </c>
      <c r="M9173" s="1" t="s">
        <v>23</v>
      </c>
      <c r="N9173" s="1" t="s">
        <v>1241</v>
      </c>
      <c r="O9173" s="6" t="s">
        <v>1241</v>
      </c>
    </row>
    <row r="9174">
      <c r="A9174" s="5">
        <v>1.2603406E7</v>
      </c>
      <c r="B9174" s="2">
        <v>46198.0</v>
      </c>
      <c r="C9174" s="1" t="s">
        <v>11</v>
      </c>
      <c r="D9174" s="3">
        <v>130.0</v>
      </c>
      <c r="E9174" s="4">
        <v>46199.0</v>
      </c>
      <c r="F9174" s="5">
        <v>66.0</v>
      </c>
      <c r="G9174" s="5">
        <v>152.0</v>
      </c>
      <c r="H9174" s="5">
        <v>10012.0</v>
      </c>
      <c r="I9174" s="1" t="s">
        <v>21</v>
      </c>
      <c r="J9174" s="1" t="s">
        <v>12</v>
      </c>
      <c r="K9174" s="1" t="s">
        <v>13</v>
      </c>
      <c r="L9174" s="1" t="s">
        <v>5</v>
      </c>
      <c r="M9174" s="1" t="s">
        <v>23</v>
      </c>
      <c r="N9174" s="1" t="s">
        <v>1241</v>
      </c>
      <c r="O9174" s="6" t="s">
        <v>1241</v>
      </c>
    </row>
    <row r="9175">
      <c r="A9175" s="5">
        <v>1.2603407E7</v>
      </c>
      <c r="B9175" s="2">
        <v>46198.0</v>
      </c>
      <c r="C9175" s="1" t="s">
        <v>11</v>
      </c>
      <c r="D9175" s="7">
        <v>324.0</v>
      </c>
      <c r="E9175" s="4">
        <v>46199.0</v>
      </c>
      <c r="F9175" s="5">
        <v>400.0</v>
      </c>
      <c r="G9175" s="5">
        <v>52.0</v>
      </c>
      <c r="H9175" s="5">
        <v>20953.0</v>
      </c>
      <c r="I9175" s="1" t="s">
        <v>33</v>
      </c>
      <c r="J9175" s="1" t="s">
        <v>12</v>
      </c>
      <c r="K9175" s="1" t="s">
        <v>13</v>
      </c>
      <c r="L9175" s="1" t="s">
        <v>5</v>
      </c>
      <c r="M9175" s="1" t="s">
        <v>23</v>
      </c>
      <c r="N9175" s="1" t="s">
        <v>1241</v>
      </c>
      <c r="O9175" s="6" t="s">
        <v>1241</v>
      </c>
    </row>
    <row r="9176">
      <c r="A9176" s="5">
        <v>1.2603407E7</v>
      </c>
      <c r="B9176" s="2">
        <v>46198.0</v>
      </c>
      <c r="C9176" s="1" t="s">
        <v>11</v>
      </c>
      <c r="D9176" s="7">
        <v>321.0</v>
      </c>
      <c r="E9176" s="4">
        <v>46199.0</v>
      </c>
      <c r="F9176" s="5">
        <v>100.0</v>
      </c>
      <c r="G9176" s="5">
        <v>36.0</v>
      </c>
      <c r="H9176" s="5">
        <v>3634.0</v>
      </c>
      <c r="I9176" s="1" t="s">
        <v>33</v>
      </c>
      <c r="J9176" s="1" t="s">
        <v>12</v>
      </c>
      <c r="K9176" s="1" t="s">
        <v>13</v>
      </c>
      <c r="L9176" s="1" t="s">
        <v>5</v>
      </c>
      <c r="M9176" s="1" t="s">
        <v>23</v>
      </c>
      <c r="N9176" s="1" t="s">
        <v>1241</v>
      </c>
      <c r="O9176" s="6" t="s">
        <v>1241</v>
      </c>
    </row>
    <row r="9177">
      <c r="A9177" s="5">
        <v>1.2603407E7</v>
      </c>
      <c r="B9177" s="2">
        <v>46198.0</v>
      </c>
      <c r="C9177" s="1" t="s">
        <v>11</v>
      </c>
      <c r="D9177" s="3" t="s">
        <v>231</v>
      </c>
      <c r="E9177" s="4">
        <v>46199.0</v>
      </c>
      <c r="F9177" s="5">
        <v>200.0</v>
      </c>
      <c r="G9177" s="5">
        <v>29.0</v>
      </c>
      <c r="H9177" s="5">
        <v>5745.0</v>
      </c>
      <c r="I9177" s="1" t="s">
        <v>229</v>
      </c>
      <c r="J9177" s="1" t="s">
        <v>12</v>
      </c>
      <c r="K9177" s="1" t="s">
        <v>13</v>
      </c>
      <c r="L9177" s="1" t="s">
        <v>5</v>
      </c>
      <c r="M9177" s="1" t="s">
        <v>23</v>
      </c>
      <c r="N9177" s="1" t="s">
        <v>1241</v>
      </c>
      <c r="O9177" s="6" t="s">
        <v>1241</v>
      </c>
    </row>
    <row r="9178">
      <c r="A9178" s="5">
        <v>1.2603408E7</v>
      </c>
      <c r="B9178" s="2">
        <v>46198.0</v>
      </c>
      <c r="C9178" s="1" t="s">
        <v>11</v>
      </c>
      <c r="D9178" s="7">
        <v>124.0</v>
      </c>
      <c r="E9178" s="4">
        <v>46199.0</v>
      </c>
      <c r="F9178" s="5">
        <v>184.0</v>
      </c>
      <c r="G9178" s="5">
        <v>140.0</v>
      </c>
      <c r="H9178" s="5">
        <v>25792.0</v>
      </c>
      <c r="I9178" s="1" t="s">
        <v>21</v>
      </c>
      <c r="J9178" s="1" t="s">
        <v>12</v>
      </c>
      <c r="K9178" s="1" t="s">
        <v>13</v>
      </c>
      <c r="L9178" s="1" t="s">
        <v>5</v>
      </c>
      <c r="M9178" s="1" t="s">
        <v>23</v>
      </c>
      <c r="N9178" s="1" t="s">
        <v>1241</v>
      </c>
      <c r="O9178" s="6" t="s">
        <v>1241</v>
      </c>
    </row>
    <row r="9179">
      <c r="A9179" s="5">
        <v>1.2603408E7</v>
      </c>
      <c r="B9179" s="2">
        <v>46198.0</v>
      </c>
      <c r="C9179" s="1" t="s">
        <v>11</v>
      </c>
      <c r="D9179" s="7">
        <v>144.0</v>
      </c>
      <c r="E9179" s="4">
        <v>46199.0</v>
      </c>
      <c r="F9179" s="5">
        <v>270.0</v>
      </c>
      <c r="G9179" s="5">
        <v>104.0</v>
      </c>
      <c r="H9179" s="5">
        <v>27996.0</v>
      </c>
      <c r="I9179" s="1" t="s">
        <v>21</v>
      </c>
      <c r="J9179" s="1" t="s">
        <v>12</v>
      </c>
      <c r="K9179" s="1" t="s">
        <v>13</v>
      </c>
      <c r="L9179" s="1" t="s">
        <v>5</v>
      </c>
      <c r="M9179" s="1" t="s">
        <v>23</v>
      </c>
      <c r="N9179" s="1" t="s">
        <v>1241</v>
      </c>
      <c r="O9179" s="6" t="s">
        <v>1241</v>
      </c>
    </row>
    <row r="9180">
      <c r="A9180" s="5">
        <v>1.2603408E7</v>
      </c>
      <c r="B9180" s="2">
        <v>46198.0</v>
      </c>
      <c r="C9180" s="1" t="s">
        <v>11</v>
      </c>
      <c r="D9180" s="7">
        <v>121.0</v>
      </c>
      <c r="E9180" s="4">
        <v>46199.0</v>
      </c>
      <c r="F9180" s="5">
        <v>216.0</v>
      </c>
      <c r="G9180" s="5">
        <v>105.0</v>
      </c>
      <c r="H9180" s="5">
        <v>22605.0</v>
      </c>
      <c r="I9180" s="1" t="s">
        <v>21</v>
      </c>
      <c r="J9180" s="1" t="s">
        <v>12</v>
      </c>
      <c r="K9180" s="1" t="s">
        <v>13</v>
      </c>
      <c r="L9180" s="1" t="s">
        <v>5</v>
      </c>
      <c r="M9180" s="1" t="s">
        <v>23</v>
      </c>
      <c r="N9180" s="1" t="s">
        <v>1241</v>
      </c>
      <c r="O9180" s="6" t="s">
        <v>1241</v>
      </c>
    </row>
    <row r="9181">
      <c r="A9181" s="5">
        <v>1.2603408E7</v>
      </c>
      <c r="B9181" s="2">
        <v>46198.0</v>
      </c>
      <c r="C9181" s="1" t="s">
        <v>11</v>
      </c>
      <c r="D9181" s="7">
        <v>132.0</v>
      </c>
      <c r="E9181" s="4">
        <v>46199.0</v>
      </c>
      <c r="F9181" s="5">
        <v>26.0</v>
      </c>
      <c r="G9181" s="5">
        <v>327.0</v>
      </c>
      <c r="H9181" s="5">
        <v>8514.0</v>
      </c>
      <c r="I9181" s="1" t="s">
        <v>21</v>
      </c>
      <c r="J9181" s="1" t="s">
        <v>12</v>
      </c>
      <c r="K9181" s="1" t="s">
        <v>13</v>
      </c>
      <c r="L9181" s="1" t="s">
        <v>5</v>
      </c>
      <c r="M9181" s="1" t="s">
        <v>23</v>
      </c>
      <c r="N9181" s="1" t="s">
        <v>1241</v>
      </c>
      <c r="O9181" s="6" t="s">
        <v>1241</v>
      </c>
    </row>
    <row r="9182">
      <c r="A9182" s="5">
        <v>1.2603409E7</v>
      </c>
      <c r="B9182" s="2">
        <v>46198.0</v>
      </c>
      <c r="C9182" s="1" t="s">
        <v>11</v>
      </c>
      <c r="D9182" s="3" t="s">
        <v>325</v>
      </c>
      <c r="E9182" s="4">
        <v>46199.0</v>
      </c>
      <c r="F9182" s="5">
        <v>14.0</v>
      </c>
      <c r="G9182" s="5">
        <v>836.0</v>
      </c>
      <c r="H9182" s="5">
        <v>11707.0</v>
      </c>
      <c r="I9182" s="1" t="s">
        <v>21</v>
      </c>
      <c r="J9182" s="1" t="s">
        <v>12</v>
      </c>
      <c r="K9182" s="1" t="s">
        <v>13</v>
      </c>
      <c r="L9182" s="1" t="s">
        <v>5</v>
      </c>
      <c r="M9182" s="1" t="s">
        <v>23</v>
      </c>
      <c r="N9182" s="1" t="s">
        <v>1241</v>
      </c>
      <c r="O9182" s="6" t="s">
        <v>1241</v>
      </c>
    </row>
    <row r="9183">
      <c r="A9183" s="5">
        <v>1.2603409E7</v>
      </c>
      <c r="B9183" s="2">
        <v>46198.0</v>
      </c>
      <c r="C9183" s="1" t="s">
        <v>11</v>
      </c>
      <c r="D9183" s="3" t="s">
        <v>324</v>
      </c>
      <c r="E9183" s="4">
        <v>46199.0</v>
      </c>
      <c r="F9183" s="5">
        <v>6.0</v>
      </c>
      <c r="G9183" s="5">
        <v>925.0</v>
      </c>
      <c r="H9183" s="5">
        <v>5554.0</v>
      </c>
      <c r="I9183" s="1" t="s">
        <v>21</v>
      </c>
      <c r="J9183" s="1" t="s">
        <v>12</v>
      </c>
      <c r="K9183" s="1" t="s">
        <v>13</v>
      </c>
      <c r="L9183" s="1" t="s">
        <v>5</v>
      </c>
      <c r="M9183" s="1" t="s">
        <v>23</v>
      </c>
      <c r="N9183" s="1" t="s">
        <v>1241</v>
      </c>
      <c r="O9183" s="6" t="s">
        <v>1241</v>
      </c>
    </row>
    <row r="9184">
      <c r="A9184" s="5">
        <v>1.2603409E7</v>
      </c>
      <c r="B9184" s="2">
        <v>46198.0</v>
      </c>
      <c r="C9184" s="1" t="s">
        <v>11</v>
      </c>
      <c r="D9184" s="3" t="s">
        <v>259</v>
      </c>
      <c r="E9184" s="4">
        <v>46199.0</v>
      </c>
      <c r="F9184" s="5">
        <v>33.0</v>
      </c>
      <c r="G9184" s="5">
        <v>180.0</v>
      </c>
      <c r="H9184" s="5">
        <v>5957.0</v>
      </c>
      <c r="I9184" s="1" t="s">
        <v>21</v>
      </c>
      <c r="J9184" s="1" t="s">
        <v>12</v>
      </c>
      <c r="K9184" s="1" t="s">
        <v>13</v>
      </c>
      <c r="L9184" s="1" t="s">
        <v>5</v>
      </c>
      <c r="M9184" s="1" t="s">
        <v>23</v>
      </c>
      <c r="N9184" s="1" t="s">
        <v>1241</v>
      </c>
      <c r="O9184" s="6" t="s">
        <v>1241</v>
      </c>
    </row>
    <row r="9185">
      <c r="A9185" s="5">
        <v>1.2603409E7</v>
      </c>
      <c r="B9185" s="2">
        <v>46198.0</v>
      </c>
      <c r="C9185" s="1" t="s">
        <v>11</v>
      </c>
      <c r="D9185" s="7">
        <v>5221.0</v>
      </c>
      <c r="E9185" s="4">
        <v>46199.0</v>
      </c>
      <c r="F9185" s="5">
        <v>24.0</v>
      </c>
      <c r="G9185" s="5">
        <v>168.0</v>
      </c>
      <c r="H9185" s="5">
        <v>4033.0</v>
      </c>
      <c r="I9185" s="1" t="s">
        <v>21</v>
      </c>
      <c r="J9185" s="1" t="s">
        <v>12</v>
      </c>
      <c r="K9185" s="1" t="s">
        <v>13</v>
      </c>
      <c r="L9185" s="1" t="s">
        <v>5</v>
      </c>
      <c r="M9185" s="1" t="s">
        <v>23</v>
      </c>
      <c r="N9185" s="1" t="s">
        <v>1241</v>
      </c>
      <c r="O9185" s="6" t="s">
        <v>1241</v>
      </c>
    </row>
    <row r="9186">
      <c r="A9186" s="5">
        <v>1.2603409E7</v>
      </c>
      <c r="B9186" s="2">
        <v>46198.0</v>
      </c>
      <c r="C9186" s="1" t="s">
        <v>11</v>
      </c>
      <c r="D9186" s="7">
        <v>150.0</v>
      </c>
      <c r="E9186" s="4">
        <v>46199.0</v>
      </c>
      <c r="F9186" s="5">
        <v>28.0</v>
      </c>
      <c r="G9186" s="5">
        <v>684.0</v>
      </c>
      <c r="H9186" s="5">
        <v>19140.0</v>
      </c>
      <c r="I9186" s="1" t="s">
        <v>21</v>
      </c>
      <c r="J9186" s="1" t="s">
        <v>12</v>
      </c>
      <c r="K9186" s="1" t="s">
        <v>13</v>
      </c>
      <c r="L9186" s="1" t="s">
        <v>5</v>
      </c>
      <c r="M9186" s="1" t="s">
        <v>23</v>
      </c>
      <c r="N9186" s="1" t="s">
        <v>1241</v>
      </c>
      <c r="O9186" s="6" t="s">
        <v>1241</v>
      </c>
    </row>
    <row r="9187">
      <c r="A9187" s="5">
        <v>1.260341E7</v>
      </c>
      <c r="B9187" s="2">
        <v>46198.0</v>
      </c>
      <c r="C9187" s="1" t="s">
        <v>11</v>
      </c>
      <c r="D9187" s="3" t="s">
        <v>257</v>
      </c>
      <c r="E9187" s="4">
        <v>46199.0</v>
      </c>
      <c r="F9187" s="5">
        <v>12.0</v>
      </c>
      <c r="G9187" s="5">
        <v>783.0</v>
      </c>
      <c r="H9187" s="5">
        <v>9402.0</v>
      </c>
      <c r="I9187" s="1" t="s">
        <v>21</v>
      </c>
      <c r="J9187" s="1" t="s">
        <v>12</v>
      </c>
      <c r="K9187" s="1" t="s">
        <v>13</v>
      </c>
      <c r="L9187" s="1" t="s">
        <v>5</v>
      </c>
      <c r="M9187" s="1" t="s">
        <v>23</v>
      </c>
      <c r="N9187" s="1" t="s">
        <v>1241</v>
      </c>
      <c r="O9187" s="6" t="s">
        <v>1241</v>
      </c>
    </row>
    <row r="9188">
      <c r="A9188" s="5">
        <v>1.260341E7</v>
      </c>
      <c r="B9188" s="2">
        <v>46198.0</v>
      </c>
      <c r="C9188" s="1" t="s">
        <v>11</v>
      </c>
      <c r="D9188" s="3" t="s">
        <v>325</v>
      </c>
      <c r="E9188" s="4">
        <v>46199.0</v>
      </c>
      <c r="F9188" s="5">
        <v>15.0</v>
      </c>
      <c r="G9188" s="5">
        <v>836.0</v>
      </c>
      <c r="H9188" s="5">
        <v>12544.0</v>
      </c>
      <c r="I9188" s="1" t="s">
        <v>21</v>
      </c>
      <c r="J9188" s="1" t="s">
        <v>12</v>
      </c>
      <c r="K9188" s="1" t="s">
        <v>13</v>
      </c>
      <c r="L9188" s="1" t="s">
        <v>5</v>
      </c>
      <c r="M9188" s="1" t="s">
        <v>23</v>
      </c>
      <c r="N9188" s="1" t="s">
        <v>1241</v>
      </c>
      <c r="O9188" s="6" t="s">
        <v>1241</v>
      </c>
    </row>
    <row r="9189">
      <c r="A9189" s="5">
        <v>1.2603411E7</v>
      </c>
      <c r="B9189" s="2">
        <v>46198.0</v>
      </c>
      <c r="C9189" s="1" t="s">
        <v>11</v>
      </c>
      <c r="D9189" s="3" t="s">
        <v>895</v>
      </c>
      <c r="E9189" s="4">
        <v>46199.0</v>
      </c>
      <c r="F9189" s="5">
        <v>30.0</v>
      </c>
      <c r="G9189" s="5">
        <v>411.0</v>
      </c>
      <c r="H9189" s="5">
        <v>12327.0</v>
      </c>
      <c r="I9189" s="1" t="s">
        <v>21</v>
      </c>
      <c r="J9189" s="1" t="s">
        <v>12</v>
      </c>
      <c r="K9189" s="1" t="s">
        <v>13</v>
      </c>
      <c r="L9189" s="1" t="s">
        <v>5</v>
      </c>
      <c r="M9189" s="1" t="s">
        <v>23</v>
      </c>
      <c r="N9189" s="1" t="s">
        <v>1241</v>
      </c>
      <c r="O9189" s="6" t="s">
        <v>1241</v>
      </c>
    </row>
    <row r="9190">
      <c r="A9190" s="5">
        <v>1.2603411E7</v>
      </c>
      <c r="B9190" s="2">
        <v>46198.0</v>
      </c>
      <c r="C9190" s="1" t="s">
        <v>11</v>
      </c>
      <c r="D9190" s="7">
        <v>134.0</v>
      </c>
      <c r="E9190" s="4">
        <v>46199.0</v>
      </c>
      <c r="F9190" s="5">
        <v>13.0</v>
      </c>
      <c r="G9190" s="5">
        <v>597.0</v>
      </c>
      <c r="H9190" s="5">
        <v>7764.0</v>
      </c>
      <c r="I9190" s="1" t="s">
        <v>21</v>
      </c>
      <c r="J9190" s="1" t="s">
        <v>12</v>
      </c>
      <c r="K9190" s="1" t="s">
        <v>13</v>
      </c>
      <c r="L9190" s="1" t="s">
        <v>5</v>
      </c>
      <c r="M9190" s="1" t="s">
        <v>23</v>
      </c>
      <c r="N9190" s="1" t="s">
        <v>1241</v>
      </c>
      <c r="O9190" s="6" t="s">
        <v>1241</v>
      </c>
    </row>
    <row r="9191">
      <c r="A9191" s="5">
        <v>1.2603411E7</v>
      </c>
      <c r="B9191" s="2">
        <v>46198.0</v>
      </c>
      <c r="C9191" s="1" t="s">
        <v>11</v>
      </c>
      <c r="D9191" s="3" t="s">
        <v>37</v>
      </c>
      <c r="E9191" s="4">
        <v>46199.0</v>
      </c>
      <c r="F9191" s="5">
        <v>33.0</v>
      </c>
      <c r="G9191" s="5">
        <v>191.0</v>
      </c>
      <c r="H9191" s="5">
        <v>6305.0</v>
      </c>
      <c r="I9191" s="1" t="s">
        <v>21</v>
      </c>
      <c r="J9191" s="1" t="s">
        <v>12</v>
      </c>
      <c r="K9191" s="1" t="s">
        <v>13</v>
      </c>
      <c r="L9191" s="1" t="s">
        <v>5</v>
      </c>
      <c r="M9191" s="1" t="s">
        <v>23</v>
      </c>
      <c r="N9191" s="1" t="s">
        <v>1241</v>
      </c>
      <c r="O9191" s="6" t="s">
        <v>1241</v>
      </c>
    </row>
    <row r="9192">
      <c r="A9192" s="5">
        <v>1.2603411E7</v>
      </c>
      <c r="B9192" s="2">
        <v>46198.0</v>
      </c>
      <c r="C9192" s="1" t="s">
        <v>11</v>
      </c>
      <c r="D9192" s="3" t="s">
        <v>257</v>
      </c>
      <c r="E9192" s="4">
        <v>46199.0</v>
      </c>
      <c r="F9192" s="5">
        <v>13.0</v>
      </c>
      <c r="G9192" s="5">
        <v>783.0</v>
      </c>
      <c r="H9192" s="5">
        <v>10185.0</v>
      </c>
      <c r="I9192" s="1" t="s">
        <v>21</v>
      </c>
      <c r="J9192" s="1" t="s">
        <v>12</v>
      </c>
      <c r="K9192" s="1" t="s">
        <v>13</v>
      </c>
      <c r="L9192" s="1" t="s">
        <v>5</v>
      </c>
      <c r="M9192" s="1" t="s">
        <v>23</v>
      </c>
      <c r="N9192" s="1" t="s">
        <v>1241</v>
      </c>
      <c r="O9192" s="6" t="s">
        <v>1241</v>
      </c>
    </row>
    <row r="9193">
      <c r="A9193" s="5">
        <v>1.2603411E7</v>
      </c>
      <c r="B9193" s="2">
        <v>46198.0</v>
      </c>
      <c r="C9193" s="1" t="s">
        <v>11</v>
      </c>
      <c r="D9193" s="3" t="s">
        <v>324</v>
      </c>
      <c r="E9193" s="4">
        <v>46199.0</v>
      </c>
      <c r="F9193" s="5">
        <v>12.0</v>
      </c>
      <c r="G9193" s="5">
        <v>925.0</v>
      </c>
      <c r="H9193" s="5">
        <v>11106.0</v>
      </c>
      <c r="I9193" s="1" t="s">
        <v>21</v>
      </c>
      <c r="J9193" s="1" t="s">
        <v>12</v>
      </c>
      <c r="K9193" s="1" t="s">
        <v>13</v>
      </c>
      <c r="L9193" s="1" t="s">
        <v>5</v>
      </c>
      <c r="M9193" s="1" t="s">
        <v>23</v>
      </c>
      <c r="N9193" s="1" t="s">
        <v>1241</v>
      </c>
      <c r="O9193" s="6" t="s">
        <v>1241</v>
      </c>
    </row>
    <row r="9194">
      <c r="A9194" s="5">
        <v>1.2603411E7</v>
      </c>
      <c r="B9194" s="2">
        <v>46198.0</v>
      </c>
      <c r="C9194" s="1" t="s">
        <v>11</v>
      </c>
      <c r="D9194" s="3" t="s">
        <v>812</v>
      </c>
      <c r="E9194" s="4">
        <v>46199.0</v>
      </c>
      <c r="F9194" s="5">
        <v>33.0</v>
      </c>
      <c r="G9194" s="5">
        <v>239.0</v>
      </c>
      <c r="H9194" s="5">
        <v>7889.0</v>
      </c>
      <c r="I9194" s="1" t="s">
        <v>21</v>
      </c>
      <c r="J9194" s="1" t="s">
        <v>12</v>
      </c>
      <c r="K9194" s="1" t="s">
        <v>13</v>
      </c>
      <c r="L9194" s="1" t="s">
        <v>5</v>
      </c>
      <c r="M9194" s="1" t="s">
        <v>23</v>
      </c>
      <c r="N9194" s="1" t="s">
        <v>1241</v>
      </c>
      <c r="O9194" s="6" t="s">
        <v>1241</v>
      </c>
    </row>
    <row r="9195">
      <c r="A9195" s="5">
        <v>1.2603411E7</v>
      </c>
      <c r="B9195" s="2">
        <v>46198.0</v>
      </c>
      <c r="C9195" s="1" t="s">
        <v>11</v>
      </c>
      <c r="D9195" s="3" t="s">
        <v>764</v>
      </c>
      <c r="E9195" s="4">
        <v>46199.0</v>
      </c>
      <c r="F9195" s="5">
        <v>13.0</v>
      </c>
      <c r="G9195" s="5">
        <v>389.0</v>
      </c>
      <c r="H9195" s="5">
        <v>5055.0</v>
      </c>
      <c r="I9195" s="1" t="s">
        <v>21</v>
      </c>
      <c r="J9195" s="1" t="s">
        <v>12</v>
      </c>
      <c r="K9195" s="1" t="s">
        <v>13</v>
      </c>
      <c r="L9195" s="1" t="s">
        <v>5</v>
      </c>
      <c r="M9195" s="1" t="s">
        <v>23</v>
      </c>
      <c r="N9195" s="1" t="s">
        <v>1241</v>
      </c>
      <c r="O9195" s="6" t="s">
        <v>1241</v>
      </c>
    </row>
    <row r="9196">
      <c r="A9196" s="5">
        <v>1.2603411E7</v>
      </c>
      <c r="B9196" s="2">
        <v>46198.0</v>
      </c>
      <c r="C9196" s="1" t="s">
        <v>11</v>
      </c>
      <c r="D9196" s="3" t="s">
        <v>901</v>
      </c>
      <c r="E9196" s="4">
        <v>46199.0</v>
      </c>
      <c r="F9196" s="5">
        <v>33.0</v>
      </c>
      <c r="G9196" s="5">
        <v>239.0</v>
      </c>
      <c r="H9196" s="5">
        <v>7889.0</v>
      </c>
      <c r="I9196" s="1" t="s">
        <v>21</v>
      </c>
      <c r="J9196" s="1" t="s">
        <v>12</v>
      </c>
      <c r="K9196" s="1" t="s">
        <v>13</v>
      </c>
      <c r="L9196" s="1" t="s">
        <v>5</v>
      </c>
      <c r="M9196" s="1" t="s">
        <v>23</v>
      </c>
      <c r="N9196" s="1" t="s">
        <v>1241</v>
      </c>
      <c r="O9196" s="6" t="s">
        <v>1241</v>
      </c>
    </row>
    <row r="9197">
      <c r="A9197" s="5">
        <v>1.2603412E7</v>
      </c>
      <c r="B9197" s="2">
        <v>46198.0</v>
      </c>
      <c r="C9197" s="1" t="s">
        <v>11</v>
      </c>
      <c r="D9197" s="3" t="s">
        <v>315</v>
      </c>
      <c r="E9197" s="4">
        <v>46199.0</v>
      </c>
      <c r="F9197" s="5">
        <v>30.0</v>
      </c>
      <c r="G9197" s="5">
        <v>389.0</v>
      </c>
      <c r="H9197" s="5">
        <v>11665.0</v>
      </c>
      <c r="I9197" s="1" t="s">
        <v>21</v>
      </c>
      <c r="J9197" s="1" t="s">
        <v>12</v>
      </c>
      <c r="K9197" s="1" t="s">
        <v>13</v>
      </c>
      <c r="L9197" s="1" t="s">
        <v>5</v>
      </c>
      <c r="M9197" s="1" t="s">
        <v>23</v>
      </c>
      <c r="N9197" s="1" t="s">
        <v>1241</v>
      </c>
      <c r="O9197" s="6" t="s">
        <v>1241</v>
      </c>
    </row>
    <row r="9198">
      <c r="A9198" s="5">
        <v>1.2603412E7</v>
      </c>
      <c r="B9198" s="2">
        <v>46198.0</v>
      </c>
      <c r="C9198" s="1" t="s">
        <v>11</v>
      </c>
      <c r="D9198" s="3" t="s">
        <v>335</v>
      </c>
      <c r="E9198" s="4">
        <v>46199.0</v>
      </c>
      <c r="F9198" s="5">
        <v>66.0</v>
      </c>
      <c r="G9198" s="5">
        <v>142.0</v>
      </c>
      <c r="H9198" s="5">
        <v>9340.0</v>
      </c>
      <c r="I9198" s="1" t="s">
        <v>21</v>
      </c>
      <c r="J9198" s="1" t="s">
        <v>12</v>
      </c>
      <c r="K9198" s="1" t="s">
        <v>13</v>
      </c>
      <c r="L9198" s="1" t="s">
        <v>5</v>
      </c>
      <c r="M9198" s="1" t="s">
        <v>23</v>
      </c>
      <c r="N9198" s="1" t="s">
        <v>1241</v>
      </c>
      <c r="O9198" s="6" t="s">
        <v>1241</v>
      </c>
    </row>
    <row r="9199">
      <c r="A9199" s="5">
        <v>1.2603412E7</v>
      </c>
      <c r="B9199" s="2">
        <v>46198.0</v>
      </c>
      <c r="C9199" s="1" t="s">
        <v>11</v>
      </c>
      <c r="D9199" s="3" t="s">
        <v>763</v>
      </c>
      <c r="E9199" s="4">
        <v>46199.0</v>
      </c>
      <c r="F9199" s="5">
        <v>13.0</v>
      </c>
      <c r="G9199" s="5">
        <v>804.0</v>
      </c>
      <c r="H9199" s="5">
        <v>10447.0</v>
      </c>
      <c r="I9199" s="1" t="s">
        <v>21</v>
      </c>
      <c r="J9199" s="1" t="s">
        <v>12</v>
      </c>
      <c r="K9199" s="1" t="s">
        <v>13</v>
      </c>
      <c r="L9199" s="1" t="s">
        <v>5</v>
      </c>
      <c r="M9199" s="1" t="s">
        <v>23</v>
      </c>
      <c r="N9199" s="1" t="s">
        <v>1241</v>
      </c>
      <c r="O9199" s="6" t="s">
        <v>1241</v>
      </c>
    </row>
    <row r="9200">
      <c r="A9200" s="5">
        <v>1.2603413E7</v>
      </c>
      <c r="B9200" s="2">
        <v>46198.0</v>
      </c>
      <c r="C9200" s="1" t="s">
        <v>11</v>
      </c>
      <c r="D9200" s="3" t="s">
        <v>60</v>
      </c>
      <c r="E9200" s="4">
        <v>46199.0</v>
      </c>
      <c r="F9200" s="5">
        <v>20.0</v>
      </c>
      <c r="G9200" s="5">
        <v>3455.0</v>
      </c>
      <c r="H9200" s="5">
        <v>69098.0</v>
      </c>
      <c r="I9200" s="1" t="s">
        <v>58</v>
      </c>
      <c r="J9200" s="1" t="s">
        <v>12</v>
      </c>
      <c r="K9200" s="1" t="s">
        <v>13</v>
      </c>
      <c r="L9200" s="1" t="s">
        <v>5</v>
      </c>
      <c r="M9200" s="1" t="s">
        <v>59</v>
      </c>
      <c r="N9200" s="1" t="s">
        <v>1241</v>
      </c>
      <c r="O9200" s="6" t="s">
        <v>1241</v>
      </c>
    </row>
    <row r="9201">
      <c r="A9201" s="5">
        <v>1.2603415E7</v>
      </c>
      <c r="B9201" s="2">
        <v>46198.0</v>
      </c>
      <c r="C9201" s="1" t="s">
        <v>11</v>
      </c>
      <c r="D9201" s="3" t="s">
        <v>1142</v>
      </c>
      <c r="E9201" s="4">
        <v>46199.0</v>
      </c>
      <c r="F9201" s="5">
        <v>30.0</v>
      </c>
      <c r="G9201" s="5">
        <v>303.0</v>
      </c>
      <c r="H9201" s="5">
        <v>9102.0</v>
      </c>
      <c r="I9201" s="1" t="s">
        <v>26</v>
      </c>
      <c r="J9201" s="1" t="s">
        <v>12</v>
      </c>
      <c r="K9201" s="1" t="s">
        <v>13</v>
      </c>
      <c r="L9201" s="1" t="s">
        <v>5</v>
      </c>
      <c r="M9201" s="1" t="s">
        <v>29</v>
      </c>
      <c r="N9201" s="1" t="s">
        <v>1241</v>
      </c>
      <c r="O9201" s="6" t="s">
        <v>1241</v>
      </c>
    </row>
    <row r="9202">
      <c r="A9202" s="5">
        <v>2.2600693E7</v>
      </c>
      <c r="B9202" s="2">
        <v>46198.0</v>
      </c>
      <c r="C9202" s="1" t="s">
        <v>517</v>
      </c>
      <c r="D9202" s="3" t="s">
        <v>501</v>
      </c>
      <c r="E9202" s="4">
        <v>46199.0</v>
      </c>
      <c r="F9202" s="5">
        <v>500.0</v>
      </c>
      <c r="G9202" s="5">
        <v>7.0</v>
      </c>
      <c r="H9202" s="5">
        <v>3720.0</v>
      </c>
      <c r="I9202" s="1" t="s">
        <v>71</v>
      </c>
      <c r="J9202" s="1" t="s">
        <v>518</v>
      </c>
      <c r="K9202" s="1" t="s">
        <v>4</v>
      </c>
      <c r="L9202" s="1" t="s">
        <v>5</v>
      </c>
      <c r="M9202" s="1" t="s">
        <v>6</v>
      </c>
      <c r="N9202" s="1" t="s">
        <v>1241</v>
      </c>
      <c r="O9202" s="6" t="s">
        <v>1241</v>
      </c>
    </row>
    <row r="9203">
      <c r="A9203" s="5">
        <v>2.2600693E7</v>
      </c>
      <c r="B9203" s="2">
        <v>46198.0</v>
      </c>
      <c r="C9203" s="1" t="s">
        <v>517</v>
      </c>
      <c r="D9203" s="3" t="s">
        <v>416</v>
      </c>
      <c r="E9203" s="4">
        <v>46199.0</v>
      </c>
      <c r="F9203" s="5">
        <v>400.0</v>
      </c>
      <c r="G9203" s="5">
        <v>7.0</v>
      </c>
      <c r="H9203" s="5">
        <v>2976.0</v>
      </c>
      <c r="I9203" s="1" t="s">
        <v>71</v>
      </c>
      <c r="J9203" s="1" t="s">
        <v>518</v>
      </c>
      <c r="K9203" s="1" t="s">
        <v>4</v>
      </c>
      <c r="L9203" s="1" t="s">
        <v>5</v>
      </c>
      <c r="M9203" s="1" t="s">
        <v>6</v>
      </c>
      <c r="N9203" s="1" t="s">
        <v>1241</v>
      </c>
      <c r="O9203" s="6" t="s">
        <v>1241</v>
      </c>
    </row>
    <row r="9204">
      <c r="A9204" s="5">
        <v>2.2600693E7</v>
      </c>
      <c r="B9204" s="2">
        <v>46198.0</v>
      </c>
      <c r="C9204" s="1" t="s">
        <v>517</v>
      </c>
      <c r="D9204" s="3" t="s">
        <v>1200</v>
      </c>
      <c r="E9204" s="4">
        <v>46199.0</v>
      </c>
      <c r="F9204" s="5">
        <v>100.0</v>
      </c>
      <c r="G9204" s="5">
        <v>10.0</v>
      </c>
      <c r="H9204" s="5">
        <v>957.0</v>
      </c>
      <c r="I9204" s="1" t="s">
        <v>71</v>
      </c>
      <c r="J9204" s="1" t="s">
        <v>518</v>
      </c>
      <c r="K9204" s="1" t="s">
        <v>4</v>
      </c>
      <c r="L9204" s="1" t="s">
        <v>5</v>
      </c>
      <c r="M9204" s="1" t="s">
        <v>6</v>
      </c>
      <c r="N9204" s="1" t="s">
        <v>1241</v>
      </c>
      <c r="O9204" s="6" t="s">
        <v>1241</v>
      </c>
    </row>
    <row r="9205">
      <c r="A9205" s="5">
        <v>2.2600693E7</v>
      </c>
      <c r="B9205" s="2">
        <v>46198.0</v>
      </c>
      <c r="C9205" s="1" t="s">
        <v>517</v>
      </c>
      <c r="D9205" s="3" t="s">
        <v>841</v>
      </c>
      <c r="E9205" s="4">
        <v>46199.0</v>
      </c>
      <c r="F9205" s="5">
        <v>150.0</v>
      </c>
      <c r="G9205" s="5">
        <v>36.0</v>
      </c>
      <c r="H9205" s="5">
        <v>5472.0</v>
      </c>
      <c r="I9205" s="1" t="s">
        <v>71</v>
      </c>
      <c r="J9205" s="1" t="s">
        <v>518</v>
      </c>
      <c r="K9205" s="1" t="s">
        <v>4</v>
      </c>
      <c r="L9205" s="1" t="s">
        <v>5</v>
      </c>
      <c r="M9205" s="1" t="s">
        <v>6</v>
      </c>
      <c r="N9205" s="1" t="s">
        <v>1241</v>
      </c>
      <c r="O9205" s="6" t="s">
        <v>1241</v>
      </c>
    </row>
    <row r="9206">
      <c r="A9206" s="5">
        <v>2.2600693E7</v>
      </c>
      <c r="B9206" s="2">
        <v>46198.0</v>
      </c>
      <c r="C9206" s="1" t="s">
        <v>517</v>
      </c>
      <c r="D9206" s="3" t="s">
        <v>199</v>
      </c>
      <c r="E9206" s="4">
        <v>46199.0</v>
      </c>
      <c r="F9206" s="5">
        <v>300.0</v>
      </c>
      <c r="G9206" s="5">
        <v>5.0</v>
      </c>
      <c r="H9206" s="5">
        <v>1584.0</v>
      </c>
      <c r="I9206" s="1" t="s">
        <v>71</v>
      </c>
      <c r="J9206" s="1" t="s">
        <v>518</v>
      </c>
      <c r="K9206" s="1" t="s">
        <v>4</v>
      </c>
      <c r="L9206" s="1" t="s">
        <v>5</v>
      </c>
      <c r="M9206" s="1" t="s">
        <v>6</v>
      </c>
      <c r="N9206" s="1" t="s">
        <v>1241</v>
      </c>
      <c r="O9206" s="6" t="s">
        <v>1241</v>
      </c>
    </row>
    <row r="9207">
      <c r="A9207" s="5">
        <v>2.2600705E7</v>
      </c>
      <c r="B9207" s="2">
        <v>46198.0</v>
      </c>
      <c r="C9207" s="1" t="s">
        <v>174</v>
      </c>
      <c r="D9207" s="3" t="s">
        <v>175</v>
      </c>
      <c r="E9207" s="4">
        <v>46199.0</v>
      </c>
      <c r="F9207" s="5">
        <v>25000.0</v>
      </c>
      <c r="G9207" s="5">
        <v>25252.0</v>
      </c>
      <c r="H9207" s="5">
        <v>123748.73</v>
      </c>
      <c r="I9207" s="1" t="s">
        <v>43</v>
      </c>
      <c r="J9207" s="1" t="s">
        <v>176</v>
      </c>
      <c r="K9207" s="1" t="s">
        <v>111</v>
      </c>
      <c r="L9207" s="1" t="s">
        <v>5</v>
      </c>
      <c r="M9207" s="1" t="s">
        <v>44</v>
      </c>
      <c r="N9207" s="1" t="s">
        <v>1241</v>
      </c>
      <c r="O9207" s="6" t="s">
        <v>1241</v>
      </c>
    </row>
    <row r="9208">
      <c r="A9208" s="5">
        <v>1.2603422E7</v>
      </c>
      <c r="B9208" s="2">
        <v>46198.0</v>
      </c>
      <c r="C9208" s="1" t="s">
        <v>1125</v>
      </c>
      <c r="D9208" s="3" t="s">
        <v>259</v>
      </c>
      <c r="E9208" s="4">
        <v>46199.0</v>
      </c>
      <c r="F9208" s="5">
        <v>66.0</v>
      </c>
      <c r="G9208" s="5">
        <v>180.0</v>
      </c>
      <c r="H9208" s="5">
        <v>11913.0</v>
      </c>
      <c r="I9208" s="1" t="s">
        <v>21</v>
      </c>
      <c r="J9208" s="1" t="s">
        <v>92</v>
      </c>
      <c r="K9208" s="1" t="s">
        <v>13</v>
      </c>
      <c r="L9208" s="1" t="s">
        <v>5</v>
      </c>
      <c r="M9208" s="1" t="s">
        <v>23</v>
      </c>
      <c r="N9208" s="1" t="s">
        <v>1241</v>
      </c>
      <c r="O9208" s="6" t="s">
        <v>1241</v>
      </c>
    </row>
    <row r="9209">
      <c r="A9209" s="5">
        <v>1.2603422E7</v>
      </c>
      <c r="B9209" s="2">
        <v>46198.0</v>
      </c>
      <c r="C9209" s="1" t="s">
        <v>1125</v>
      </c>
      <c r="D9209" s="3" t="s">
        <v>901</v>
      </c>
      <c r="E9209" s="4">
        <v>46199.0</v>
      </c>
      <c r="F9209" s="5">
        <v>33.0</v>
      </c>
      <c r="G9209" s="5">
        <v>239.0</v>
      </c>
      <c r="H9209" s="5">
        <v>7890.0</v>
      </c>
      <c r="I9209" s="1" t="s">
        <v>21</v>
      </c>
      <c r="J9209" s="1" t="s">
        <v>92</v>
      </c>
      <c r="K9209" s="1" t="s">
        <v>13</v>
      </c>
      <c r="L9209" s="1" t="s">
        <v>5</v>
      </c>
      <c r="M9209" s="1" t="s">
        <v>23</v>
      </c>
      <c r="N9209" s="1" t="s">
        <v>1241</v>
      </c>
      <c r="O9209" s="6" t="s">
        <v>1241</v>
      </c>
    </row>
    <row r="9210">
      <c r="A9210" s="5">
        <v>1.2603422E7</v>
      </c>
      <c r="B9210" s="2">
        <v>46198.0</v>
      </c>
      <c r="C9210" s="1" t="s">
        <v>1125</v>
      </c>
      <c r="D9210" s="3" t="s">
        <v>889</v>
      </c>
      <c r="E9210" s="4">
        <v>46199.0</v>
      </c>
      <c r="F9210" s="5">
        <v>132.0</v>
      </c>
      <c r="G9210" s="5">
        <v>177.0</v>
      </c>
      <c r="H9210" s="5">
        <v>23318.0</v>
      </c>
      <c r="I9210" s="1" t="s">
        <v>21</v>
      </c>
      <c r="J9210" s="1" t="s">
        <v>92</v>
      </c>
      <c r="K9210" s="1" t="s">
        <v>13</v>
      </c>
      <c r="L9210" s="1" t="s">
        <v>5</v>
      </c>
      <c r="M9210" s="1" t="s">
        <v>23</v>
      </c>
      <c r="N9210" s="1" t="s">
        <v>1241</v>
      </c>
      <c r="O9210" s="6" t="s">
        <v>1241</v>
      </c>
    </row>
    <row r="9211">
      <c r="A9211" s="5">
        <v>1.2603422E7</v>
      </c>
      <c r="B9211" s="2">
        <v>46198.0</v>
      </c>
      <c r="C9211" s="1" t="s">
        <v>1125</v>
      </c>
      <c r="D9211" s="3" t="s">
        <v>913</v>
      </c>
      <c r="E9211" s="4">
        <v>46199.0</v>
      </c>
      <c r="F9211" s="5">
        <v>6.0</v>
      </c>
      <c r="G9211" s="5">
        <v>981.0</v>
      </c>
      <c r="H9211" s="5">
        <v>5888.0</v>
      </c>
      <c r="I9211" s="1" t="s">
        <v>21</v>
      </c>
      <c r="J9211" s="1" t="s">
        <v>92</v>
      </c>
      <c r="K9211" s="1" t="s">
        <v>13</v>
      </c>
      <c r="L9211" s="1" t="s">
        <v>5</v>
      </c>
      <c r="M9211" s="1" t="s">
        <v>23</v>
      </c>
      <c r="N9211" s="1" t="s">
        <v>1241</v>
      </c>
      <c r="O9211" s="6" t="s">
        <v>1241</v>
      </c>
    </row>
    <row r="9212">
      <c r="A9212" s="5">
        <v>1.2603422E7</v>
      </c>
      <c r="B9212" s="2">
        <v>46198.0</v>
      </c>
      <c r="C9212" s="1" t="s">
        <v>1125</v>
      </c>
      <c r="D9212" s="7">
        <v>1831.0</v>
      </c>
      <c r="E9212" s="4">
        <v>46199.0</v>
      </c>
      <c r="F9212" s="5">
        <v>14.0</v>
      </c>
      <c r="G9212" s="5">
        <v>209.0</v>
      </c>
      <c r="H9212" s="5">
        <v>2931.0</v>
      </c>
      <c r="I9212" s="1" t="s">
        <v>21</v>
      </c>
      <c r="J9212" s="1" t="s">
        <v>92</v>
      </c>
      <c r="K9212" s="1" t="s">
        <v>13</v>
      </c>
      <c r="L9212" s="1" t="s">
        <v>5</v>
      </c>
      <c r="M9212" s="1" t="s">
        <v>23</v>
      </c>
      <c r="N9212" s="1" t="s">
        <v>1241</v>
      </c>
      <c r="O9212" s="6" t="s">
        <v>1241</v>
      </c>
    </row>
    <row r="9213">
      <c r="A9213" s="5">
        <v>1.260345E7</v>
      </c>
      <c r="B9213" s="2">
        <v>46199.0</v>
      </c>
      <c r="C9213" s="1" t="s">
        <v>122</v>
      </c>
      <c r="D9213" s="3" t="s">
        <v>233</v>
      </c>
      <c r="E9213" s="4">
        <v>46199.0</v>
      </c>
      <c r="F9213" s="5">
        <v>33.0</v>
      </c>
      <c r="G9213" s="5">
        <v>206.0</v>
      </c>
      <c r="H9213" s="5">
        <v>6657.0</v>
      </c>
      <c r="I9213" s="1" t="s">
        <v>21</v>
      </c>
      <c r="J9213" s="1" t="s">
        <v>123</v>
      </c>
      <c r="K9213" s="1" t="s">
        <v>13</v>
      </c>
      <c r="L9213" s="1" t="s">
        <v>5</v>
      </c>
      <c r="M9213" s="1" t="s">
        <v>23</v>
      </c>
      <c r="N9213" s="1" t="s">
        <v>1241</v>
      </c>
      <c r="O9213" s="6" t="s">
        <v>1241</v>
      </c>
    </row>
    <row r="9214">
      <c r="A9214" s="5">
        <v>1.260345E7</v>
      </c>
      <c r="B9214" s="2">
        <v>46199.0</v>
      </c>
      <c r="C9214" s="1" t="s">
        <v>122</v>
      </c>
      <c r="D9214" s="3" t="s">
        <v>232</v>
      </c>
      <c r="E9214" s="4">
        <v>46199.0</v>
      </c>
      <c r="F9214" s="5">
        <v>66.0</v>
      </c>
      <c r="G9214" s="5">
        <v>183.0</v>
      </c>
      <c r="H9214" s="5">
        <v>11854.0</v>
      </c>
      <c r="I9214" s="1" t="s">
        <v>21</v>
      </c>
      <c r="J9214" s="1" t="s">
        <v>123</v>
      </c>
      <c r="K9214" s="1" t="s">
        <v>13</v>
      </c>
      <c r="L9214" s="1" t="s">
        <v>5</v>
      </c>
      <c r="M9214" s="1" t="s">
        <v>23</v>
      </c>
      <c r="N9214" s="1" t="s">
        <v>1241</v>
      </c>
      <c r="O9214" s="6" t="s">
        <v>1241</v>
      </c>
    </row>
    <row r="9215">
      <c r="A9215" s="5">
        <v>1.260345E7</v>
      </c>
      <c r="B9215" s="2">
        <v>46199.0</v>
      </c>
      <c r="C9215" s="1" t="s">
        <v>122</v>
      </c>
      <c r="D9215" s="3" t="s">
        <v>1118</v>
      </c>
      <c r="E9215" s="4">
        <v>46199.0</v>
      </c>
      <c r="F9215" s="5">
        <v>30.0</v>
      </c>
      <c r="G9215" s="5">
        <v>355.0</v>
      </c>
      <c r="H9215" s="5">
        <v>10431.0</v>
      </c>
      <c r="I9215" s="1" t="s">
        <v>21</v>
      </c>
      <c r="J9215" s="1" t="s">
        <v>123</v>
      </c>
      <c r="K9215" s="1" t="s">
        <v>13</v>
      </c>
      <c r="L9215" s="1" t="s">
        <v>5</v>
      </c>
      <c r="M9215" s="1" t="s">
        <v>23</v>
      </c>
      <c r="N9215" s="1" t="s">
        <v>1241</v>
      </c>
      <c r="O9215" s="6" t="s">
        <v>1241</v>
      </c>
    </row>
    <row r="9216">
      <c r="A9216" s="5">
        <v>1.2603534E7</v>
      </c>
      <c r="B9216" s="2">
        <v>46199.0</v>
      </c>
      <c r="C9216" s="1" t="s">
        <v>1302</v>
      </c>
      <c r="D9216" s="3" t="s">
        <v>335</v>
      </c>
      <c r="E9216" s="4">
        <v>46199.0</v>
      </c>
      <c r="F9216" s="5">
        <v>66.0</v>
      </c>
      <c r="G9216" s="5">
        <v>142.0</v>
      </c>
      <c r="H9216" s="5">
        <v>9153.0</v>
      </c>
      <c r="I9216" s="1" t="s">
        <v>21</v>
      </c>
      <c r="J9216" s="1" t="s">
        <v>216</v>
      </c>
      <c r="K9216" s="1" t="s">
        <v>28</v>
      </c>
      <c r="L9216" s="1" t="s">
        <v>5</v>
      </c>
      <c r="M9216" s="1" t="s">
        <v>23</v>
      </c>
      <c r="N9216" s="1" t="s">
        <v>1241</v>
      </c>
      <c r="O9216" s="6" t="s">
        <v>1241</v>
      </c>
    </row>
    <row r="9217">
      <c r="A9217" s="5">
        <v>1.2603534E7</v>
      </c>
      <c r="B9217" s="2">
        <v>46199.0</v>
      </c>
      <c r="C9217" s="1" t="s">
        <v>1302</v>
      </c>
      <c r="D9217" s="3" t="s">
        <v>1305</v>
      </c>
      <c r="E9217" s="4">
        <v>46199.0</v>
      </c>
      <c r="F9217" s="5">
        <v>14.0</v>
      </c>
      <c r="G9217" s="5">
        <v>661.0</v>
      </c>
      <c r="H9217" s="5">
        <v>9071.0</v>
      </c>
      <c r="I9217" s="1" t="s">
        <v>21</v>
      </c>
      <c r="J9217" s="1" t="s">
        <v>216</v>
      </c>
      <c r="K9217" s="1" t="s">
        <v>28</v>
      </c>
      <c r="L9217" s="1" t="s">
        <v>5</v>
      </c>
      <c r="M9217" s="1" t="s">
        <v>23</v>
      </c>
      <c r="N9217" s="1" t="s">
        <v>1241</v>
      </c>
      <c r="O9217" s="6" t="s">
        <v>1241</v>
      </c>
    </row>
    <row r="9218">
      <c r="A9218" s="5">
        <v>1.2603534E7</v>
      </c>
      <c r="B9218" s="2">
        <v>46199.0</v>
      </c>
      <c r="C9218" s="1" t="s">
        <v>1302</v>
      </c>
      <c r="D9218" s="3" t="s">
        <v>31</v>
      </c>
      <c r="E9218" s="4">
        <v>46199.0</v>
      </c>
      <c r="F9218" s="5">
        <v>6.0</v>
      </c>
      <c r="G9218" s="5">
        <v>779.0</v>
      </c>
      <c r="H9218" s="5">
        <v>4579.0</v>
      </c>
      <c r="I9218" s="1" t="s">
        <v>21</v>
      </c>
      <c r="J9218" s="1" t="s">
        <v>216</v>
      </c>
      <c r="K9218" s="1" t="s">
        <v>28</v>
      </c>
      <c r="L9218" s="1" t="s">
        <v>5</v>
      </c>
      <c r="M9218" s="1" t="s">
        <v>23</v>
      </c>
      <c r="N9218" s="1" t="s">
        <v>1241</v>
      </c>
      <c r="O9218" s="6" t="s">
        <v>1241</v>
      </c>
    </row>
    <row r="9219">
      <c r="A9219" s="5">
        <v>1.2603534E7</v>
      </c>
      <c r="B9219" s="2">
        <v>46199.0</v>
      </c>
      <c r="C9219" s="1" t="s">
        <v>1302</v>
      </c>
      <c r="D9219" s="3">
        <v>134.0</v>
      </c>
      <c r="E9219" s="4">
        <v>46199.0</v>
      </c>
      <c r="F9219" s="5">
        <v>13.0</v>
      </c>
      <c r="G9219" s="5">
        <v>597.0</v>
      </c>
      <c r="H9219" s="5">
        <v>7608.0</v>
      </c>
      <c r="I9219" s="1" t="s">
        <v>21</v>
      </c>
      <c r="J9219" s="1" t="s">
        <v>216</v>
      </c>
      <c r="K9219" s="1" t="s">
        <v>28</v>
      </c>
      <c r="L9219" s="1" t="s">
        <v>5</v>
      </c>
      <c r="M9219" s="1" t="s">
        <v>23</v>
      </c>
      <c r="N9219" s="1" t="s">
        <v>1241</v>
      </c>
      <c r="O9219" s="6" t="s">
        <v>1241</v>
      </c>
    </row>
    <row r="9220">
      <c r="A9220" s="5">
        <v>1.2603534E7</v>
      </c>
      <c r="B9220" s="2">
        <v>46199.0</v>
      </c>
      <c r="C9220" s="1" t="s">
        <v>1302</v>
      </c>
      <c r="D9220" s="3" t="s">
        <v>1306</v>
      </c>
      <c r="E9220" s="4">
        <v>46199.0</v>
      </c>
      <c r="F9220" s="5">
        <v>33.0</v>
      </c>
      <c r="G9220" s="5">
        <v>153.0</v>
      </c>
      <c r="H9220" s="5">
        <v>4964.0</v>
      </c>
      <c r="I9220" s="1" t="s">
        <v>21</v>
      </c>
      <c r="J9220" s="1" t="s">
        <v>216</v>
      </c>
      <c r="K9220" s="1" t="s">
        <v>28</v>
      </c>
      <c r="L9220" s="1" t="s">
        <v>5</v>
      </c>
      <c r="M9220" s="1" t="s">
        <v>23</v>
      </c>
      <c r="N9220" s="1" t="s">
        <v>1241</v>
      </c>
      <c r="O9220" s="6" t="s">
        <v>1241</v>
      </c>
    </row>
    <row r="9221">
      <c r="A9221" s="5">
        <v>1.2603534E7</v>
      </c>
      <c r="B9221" s="2">
        <v>46199.0</v>
      </c>
      <c r="C9221" s="1" t="s">
        <v>1302</v>
      </c>
      <c r="D9221" s="3" t="s">
        <v>1307</v>
      </c>
      <c r="E9221" s="4">
        <v>46199.0</v>
      </c>
      <c r="F9221" s="5">
        <v>60.0</v>
      </c>
      <c r="G9221" s="5">
        <v>146.0</v>
      </c>
      <c r="H9221" s="5">
        <v>8581.0</v>
      </c>
      <c r="I9221" s="1" t="s">
        <v>21</v>
      </c>
      <c r="J9221" s="1" t="s">
        <v>216</v>
      </c>
      <c r="K9221" s="1" t="s">
        <v>28</v>
      </c>
      <c r="L9221" s="1" t="s">
        <v>5</v>
      </c>
      <c r="M9221" s="1" t="s">
        <v>23</v>
      </c>
      <c r="N9221" s="1" t="s">
        <v>1241</v>
      </c>
      <c r="O9221" s="6" t="s">
        <v>1241</v>
      </c>
    </row>
    <row r="9222">
      <c r="A9222" s="5">
        <v>1.2603534E7</v>
      </c>
      <c r="B9222" s="2">
        <v>46199.0</v>
      </c>
      <c r="C9222" s="1" t="s">
        <v>1302</v>
      </c>
      <c r="D9222" s="3">
        <v>135.0</v>
      </c>
      <c r="E9222" s="4">
        <v>46199.0</v>
      </c>
      <c r="F9222" s="5">
        <v>13.0</v>
      </c>
      <c r="G9222" s="5">
        <v>597.0</v>
      </c>
      <c r="H9222" s="5">
        <v>7608.0</v>
      </c>
      <c r="I9222" s="1" t="s">
        <v>21</v>
      </c>
      <c r="J9222" s="1" t="s">
        <v>216</v>
      </c>
      <c r="K9222" s="1" t="s">
        <v>28</v>
      </c>
      <c r="L9222" s="1" t="s">
        <v>5</v>
      </c>
      <c r="M9222" s="1" t="s">
        <v>23</v>
      </c>
      <c r="N9222" s="1" t="s">
        <v>1241</v>
      </c>
      <c r="O9222" s="6" t="s">
        <v>1241</v>
      </c>
    </row>
    <row r="9223">
      <c r="A9223" s="5">
        <v>1.2603534E7</v>
      </c>
      <c r="B9223" s="2">
        <v>46199.0</v>
      </c>
      <c r="C9223" s="1" t="s">
        <v>1302</v>
      </c>
      <c r="D9223" s="3" t="s">
        <v>1308</v>
      </c>
      <c r="E9223" s="4">
        <v>46199.0</v>
      </c>
      <c r="F9223" s="5">
        <v>33.0</v>
      </c>
      <c r="G9223" s="5">
        <v>213.0</v>
      </c>
      <c r="H9223" s="5">
        <v>6877.0</v>
      </c>
      <c r="I9223" s="1" t="s">
        <v>21</v>
      </c>
      <c r="J9223" s="1" t="s">
        <v>216</v>
      </c>
      <c r="K9223" s="1" t="s">
        <v>28</v>
      </c>
      <c r="L9223" s="1" t="s">
        <v>5</v>
      </c>
      <c r="M9223" s="1" t="s">
        <v>23</v>
      </c>
      <c r="N9223" s="1" t="s">
        <v>1241</v>
      </c>
      <c r="O9223" s="6" t="s">
        <v>1241</v>
      </c>
    </row>
    <row r="9224">
      <c r="A9224" s="5">
        <v>1.2603534E7</v>
      </c>
      <c r="B9224" s="2">
        <v>46199.0</v>
      </c>
      <c r="C9224" s="1" t="s">
        <v>1302</v>
      </c>
      <c r="D9224" s="3" t="s">
        <v>1149</v>
      </c>
      <c r="E9224" s="4">
        <v>46199.0</v>
      </c>
      <c r="F9224" s="5">
        <v>13.0</v>
      </c>
      <c r="G9224" s="5">
        <v>314.0</v>
      </c>
      <c r="H9224" s="5">
        <v>4001.0</v>
      </c>
      <c r="I9224" s="1" t="s">
        <v>21</v>
      </c>
      <c r="J9224" s="1" t="s">
        <v>216</v>
      </c>
      <c r="K9224" s="1" t="s">
        <v>28</v>
      </c>
      <c r="L9224" s="1" t="s">
        <v>5</v>
      </c>
      <c r="M9224" s="1" t="s">
        <v>23</v>
      </c>
      <c r="N9224" s="1" t="s">
        <v>1241</v>
      </c>
      <c r="O9224" s="6" t="s">
        <v>1241</v>
      </c>
    </row>
    <row r="9225">
      <c r="A9225" s="5">
        <v>1.2603534E7</v>
      </c>
      <c r="B9225" s="2">
        <v>46199.0</v>
      </c>
      <c r="C9225" s="1" t="s">
        <v>1302</v>
      </c>
      <c r="D9225" s="3" t="s">
        <v>1150</v>
      </c>
      <c r="E9225" s="4">
        <v>46199.0</v>
      </c>
      <c r="F9225" s="5">
        <v>13.0</v>
      </c>
      <c r="G9225" s="5">
        <v>321.0</v>
      </c>
      <c r="H9225" s="5">
        <v>4091.0</v>
      </c>
      <c r="I9225" s="1" t="s">
        <v>21</v>
      </c>
      <c r="J9225" s="1" t="s">
        <v>216</v>
      </c>
      <c r="K9225" s="1" t="s">
        <v>28</v>
      </c>
      <c r="L9225" s="1" t="s">
        <v>5</v>
      </c>
      <c r="M9225" s="1" t="s">
        <v>23</v>
      </c>
      <c r="N9225" s="1" t="s">
        <v>1241</v>
      </c>
      <c r="O9225" s="6" t="s">
        <v>1241</v>
      </c>
    </row>
    <row r="9226">
      <c r="A9226" s="5">
        <v>1.2603535E7</v>
      </c>
      <c r="B9226" s="2">
        <v>46199.0</v>
      </c>
      <c r="C9226" s="1" t="s">
        <v>1125</v>
      </c>
      <c r="D9226" s="3" t="s">
        <v>40</v>
      </c>
      <c r="E9226" s="4">
        <v>46199.0</v>
      </c>
      <c r="F9226" s="5">
        <v>26.0</v>
      </c>
      <c r="G9226" s="5">
        <v>367.0</v>
      </c>
      <c r="H9226" s="5">
        <v>9536.0</v>
      </c>
      <c r="I9226" s="1" t="s">
        <v>21</v>
      </c>
      <c r="J9226" s="1" t="s">
        <v>92</v>
      </c>
      <c r="K9226" s="1" t="s">
        <v>13</v>
      </c>
      <c r="L9226" s="1" t="s">
        <v>5</v>
      </c>
      <c r="M9226" s="1" t="s">
        <v>23</v>
      </c>
      <c r="N9226" s="1" t="s">
        <v>1241</v>
      </c>
      <c r="O9226" s="6" t="s">
        <v>1241</v>
      </c>
    </row>
    <row r="9227">
      <c r="A9227" s="5">
        <v>1.2603535E7</v>
      </c>
      <c r="B9227" s="2">
        <v>46199.0</v>
      </c>
      <c r="C9227" s="1" t="s">
        <v>1125</v>
      </c>
      <c r="D9227" s="3" t="s">
        <v>890</v>
      </c>
      <c r="E9227" s="4">
        <v>46199.0</v>
      </c>
      <c r="F9227" s="5">
        <v>26.0</v>
      </c>
      <c r="G9227" s="5">
        <v>389.0</v>
      </c>
      <c r="H9227" s="5">
        <v>10110.0</v>
      </c>
      <c r="I9227" s="1" t="s">
        <v>21</v>
      </c>
      <c r="J9227" s="1" t="s">
        <v>92</v>
      </c>
      <c r="K9227" s="1" t="s">
        <v>13</v>
      </c>
      <c r="L9227" s="1" t="s">
        <v>5</v>
      </c>
      <c r="M9227" s="1" t="s">
        <v>23</v>
      </c>
      <c r="N9227" s="1" t="s">
        <v>1241</v>
      </c>
      <c r="O9227" s="6" t="s">
        <v>1241</v>
      </c>
    </row>
    <row r="9228">
      <c r="A9228" s="5">
        <v>1.2603535E7</v>
      </c>
      <c r="B9228" s="2">
        <v>46199.0</v>
      </c>
      <c r="C9228" s="1" t="s">
        <v>1125</v>
      </c>
      <c r="D9228" s="3" t="s">
        <v>892</v>
      </c>
      <c r="E9228" s="4">
        <v>46199.0</v>
      </c>
      <c r="F9228" s="5">
        <v>13.0</v>
      </c>
      <c r="G9228" s="5">
        <v>830.0</v>
      </c>
      <c r="H9228" s="5">
        <v>10796.0</v>
      </c>
      <c r="I9228" s="1" t="s">
        <v>21</v>
      </c>
      <c r="J9228" s="1" t="s">
        <v>92</v>
      </c>
      <c r="K9228" s="1" t="s">
        <v>13</v>
      </c>
      <c r="L9228" s="1" t="s">
        <v>5</v>
      </c>
      <c r="M9228" s="1" t="s">
        <v>23</v>
      </c>
      <c r="N9228" s="1" t="s">
        <v>1241</v>
      </c>
      <c r="O9228" s="6" t="s">
        <v>1241</v>
      </c>
    </row>
    <row r="9229">
      <c r="A9229" s="5">
        <v>1.2603535E7</v>
      </c>
      <c r="B9229" s="2">
        <v>46199.0</v>
      </c>
      <c r="C9229" s="1" t="s">
        <v>1125</v>
      </c>
      <c r="D9229" s="3" t="s">
        <v>1141</v>
      </c>
      <c r="E9229" s="4">
        <v>46199.0</v>
      </c>
      <c r="F9229" s="5">
        <v>13.0</v>
      </c>
      <c r="G9229" s="5">
        <v>852.0</v>
      </c>
      <c r="H9229" s="5">
        <v>11071.0</v>
      </c>
      <c r="I9229" s="1" t="s">
        <v>21</v>
      </c>
      <c r="J9229" s="1" t="s">
        <v>92</v>
      </c>
      <c r="K9229" s="1" t="s">
        <v>13</v>
      </c>
      <c r="L9229" s="1" t="s">
        <v>5</v>
      </c>
      <c r="M9229" s="1" t="s">
        <v>23</v>
      </c>
      <c r="N9229" s="1" t="s">
        <v>1241</v>
      </c>
      <c r="O9229" s="6" t="s">
        <v>1241</v>
      </c>
    </row>
    <row r="9230">
      <c r="A9230" s="5">
        <v>1.2603535E7</v>
      </c>
      <c r="B9230" s="2">
        <v>46199.0</v>
      </c>
      <c r="C9230" s="1" t="s">
        <v>1125</v>
      </c>
      <c r="D9230" s="3" t="s">
        <v>926</v>
      </c>
      <c r="E9230" s="4">
        <v>46199.0</v>
      </c>
      <c r="F9230" s="5">
        <v>12.0</v>
      </c>
      <c r="G9230" s="5">
        <v>981.0</v>
      </c>
      <c r="H9230" s="5">
        <v>11775.0</v>
      </c>
      <c r="I9230" s="1" t="s">
        <v>21</v>
      </c>
      <c r="J9230" s="1" t="s">
        <v>92</v>
      </c>
      <c r="K9230" s="1" t="s">
        <v>13</v>
      </c>
      <c r="L9230" s="1" t="s">
        <v>5</v>
      </c>
      <c r="M9230" s="1" t="s">
        <v>23</v>
      </c>
      <c r="N9230" s="1" t="s">
        <v>1241</v>
      </c>
      <c r="O9230" s="6" t="s">
        <v>1241</v>
      </c>
    </row>
    <row r="9231">
      <c r="A9231" s="5">
        <v>1.2603535E7</v>
      </c>
      <c r="B9231" s="2">
        <v>46199.0</v>
      </c>
      <c r="C9231" s="1" t="s">
        <v>1125</v>
      </c>
      <c r="D9231" s="3" t="s">
        <v>893</v>
      </c>
      <c r="E9231" s="4">
        <v>46199.0</v>
      </c>
      <c r="F9231" s="5">
        <v>23.0</v>
      </c>
      <c r="G9231" s="5">
        <v>342.0</v>
      </c>
      <c r="H9231" s="5">
        <v>7862.0</v>
      </c>
      <c r="I9231" s="1" t="s">
        <v>21</v>
      </c>
      <c r="J9231" s="1" t="s">
        <v>92</v>
      </c>
      <c r="K9231" s="1" t="s">
        <v>13</v>
      </c>
      <c r="L9231" s="1" t="s">
        <v>5</v>
      </c>
      <c r="M9231" s="1" t="s">
        <v>23</v>
      </c>
      <c r="N9231" s="1" t="s">
        <v>1241</v>
      </c>
      <c r="O9231" s="6" t="s">
        <v>1241</v>
      </c>
    </row>
    <row r="9232">
      <c r="A9232" s="5">
        <v>1.2603535E7</v>
      </c>
      <c r="B9232" s="2">
        <v>46199.0</v>
      </c>
      <c r="C9232" s="1" t="s">
        <v>1125</v>
      </c>
      <c r="D9232" s="3" t="s">
        <v>637</v>
      </c>
      <c r="E9232" s="4">
        <v>46199.0</v>
      </c>
      <c r="F9232" s="5">
        <v>33.0</v>
      </c>
      <c r="G9232" s="5">
        <v>193.0</v>
      </c>
      <c r="H9232" s="5">
        <v>6369.0</v>
      </c>
      <c r="I9232" s="1" t="s">
        <v>21</v>
      </c>
      <c r="J9232" s="1" t="s">
        <v>92</v>
      </c>
      <c r="K9232" s="1" t="s">
        <v>13</v>
      </c>
      <c r="L9232" s="1" t="s">
        <v>5</v>
      </c>
      <c r="M9232" s="1" t="s">
        <v>23</v>
      </c>
      <c r="N9232" s="1" t="s">
        <v>1241</v>
      </c>
      <c r="O9232" s="6" t="s">
        <v>1241</v>
      </c>
    </row>
    <row r="9233">
      <c r="A9233" s="5">
        <v>1.2603536E7</v>
      </c>
      <c r="B9233" s="2">
        <v>46199.0</v>
      </c>
      <c r="C9233" s="1" t="s">
        <v>1266</v>
      </c>
      <c r="D9233" s="3" t="s">
        <v>706</v>
      </c>
      <c r="E9233" s="4">
        <v>46199.0</v>
      </c>
      <c r="F9233" s="5">
        <v>7.0</v>
      </c>
      <c r="G9233" s="5">
        <v>1481.0</v>
      </c>
      <c r="H9233" s="5">
        <v>10157.0</v>
      </c>
      <c r="I9233" s="1" t="s">
        <v>58</v>
      </c>
      <c r="J9233" s="1" t="s">
        <v>224</v>
      </c>
      <c r="K9233" s="1" t="s">
        <v>111</v>
      </c>
      <c r="L9233" s="1" t="s">
        <v>5</v>
      </c>
      <c r="M9233" s="1" t="s">
        <v>59</v>
      </c>
      <c r="N9233" s="1" t="s">
        <v>1241</v>
      </c>
      <c r="O9233" s="6" t="s">
        <v>1241</v>
      </c>
    </row>
    <row r="9234">
      <c r="A9234" s="5">
        <v>3.2600179E7</v>
      </c>
      <c r="B9234" s="2">
        <v>46200.0</v>
      </c>
      <c r="C9234" s="1" t="s">
        <v>1266</v>
      </c>
      <c r="D9234" s="3" t="s">
        <v>544</v>
      </c>
      <c r="E9234" s="4">
        <v>46199.0</v>
      </c>
      <c r="F9234" s="5">
        <v>84.0</v>
      </c>
      <c r="G9234" s="5">
        <v>504.0</v>
      </c>
      <c r="H9234" s="5">
        <v>41494.0</v>
      </c>
      <c r="I9234" s="1" t="s">
        <v>2</v>
      </c>
      <c r="J9234" s="1" t="s">
        <v>224</v>
      </c>
      <c r="K9234" s="1" t="s">
        <v>111</v>
      </c>
      <c r="L9234" s="1" t="s">
        <v>5</v>
      </c>
      <c r="M9234" s="1" t="s">
        <v>6</v>
      </c>
      <c r="N9234" s="1" t="s">
        <v>1241</v>
      </c>
      <c r="O9234" s="6" t="s">
        <v>1241</v>
      </c>
    </row>
    <row r="9235">
      <c r="A9235" s="5">
        <v>3.2600179E7</v>
      </c>
      <c r="B9235" s="2">
        <v>46200.0</v>
      </c>
      <c r="C9235" s="1" t="s">
        <v>1266</v>
      </c>
      <c r="D9235" s="3" t="s">
        <v>227</v>
      </c>
      <c r="E9235" s="4">
        <v>46199.0</v>
      </c>
      <c r="F9235" s="5">
        <v>16.0</v>
      </c>
      <c r="G9235" s="5">
        <v>731.0</v>
      </c>
      <c r="H9235" s="5">
        <v>11463.0</v>
      </c>
      <c r="I9235" s="1" t="s">
        <v>2</v>
      </c>
      <c r="J9235" s="1" t="s">
        <v>224</v>
      </c>
      <c r="K9235" s="1" t="s">
        <v>111</v>
      </c>
      <c r="L9235" s="1" t="s">
        <v>5</v>
      </c>
      <c r="M9235" s="1" t="s">
        <v>6</v>
      </c>
      <c r="N9235" s="1" t="s">
        <v>1241</v>
      </c>
      <c r="O9235" s="6" t="s">
        <v>1241</v>
      </c>
    </row>
    <row r="9236">
      <c r="A9236" s="5">
        <v>3.2600179E7</v>
      </c>
      <c r="B9236" s="2">
        <v>46200.0</v>
      </c>
      <c r="C9236" s="1" t="s">
        <v>1266</v>
      </c>
      <c r="D9236" s="3" t="s">
        <v>228</v>
      </c>
      <c r="E9236" s="4">
        <v>46199.0</v>
      </c>
      <c r="F9236" s="5">
        <v>6.0</v>
      </c>
      <c r="G9236" s="5">
        <v>983.0</v>
      </c>
      <c r="H9236" s="5">
        <v>5783.0</v>
      </c>
      <c r="I9236" s="1" t="s">
        <v>2</v>
      </c>
      <c r="J9236" s="1" t="s">
        <v>224</v>
      </c>
      <c r="K9236" s="1" t="s">
        <v>111</v>
      </c>
      <c r="L9236" s="1" t="s">
        <v>5</v>
      </c>
      <c r="M9236" s="1" t="s">
        <v>6</v>
      </c>
      <c r="N9236" s="1" t="s">
        <v>1241</v>
      </c>
      <c r="O9236" s="6" t="s">
        <v>1241</v>
      </c>
    </row>
    <row r="9237">
      <c r="A9237" s="5">
        <v>1.2603934E7</v>
      </c>
      <c r="B9237" s="2">
        <v>46203.0</v>
      </c>
      <c r="C9237" s="1" t="s">
        <v>745</v>
      </c>
      <c r="D9237" s="7">
        <v>704.0</v>
      </c>
      <c r="E9237" s="4">
        <v>46199.0</v>
      </c>
      <c r="F9237" s="5">
        <v>100.0</v>
      </c>
      <c r="G9237" s="5">
        <v>509.0</v>
      </c>
      <c r="H9237" s="5">
        <v>49839.0</v>
      </c>
      <c r="I9237" s="1" t="s">
        <v>56</v>
      </c>
      <c r="J9237" s="1" t="s">
        <v>221</v>
      </c>
      <c r="K9237" s="1" t="s">
        <v>111</v>
      </c>
      <c r="L9237" s="1" t="s">
        <v>5</v>
      </c>
      <c r="M9237" s="1" t="s">
        <v>23</v>
      </c>
      <c r="N9237" s="1" t="s">
        <v>1241</v>
      </c>
      <c r="O9237" s="6" t="s">
        <v>1241</v>
      </c>
    </row>
    <row r="9238">
      <c r="A9238" s="5">
        <v>1.2603934E7</v>
      </c>
      <c r="B9238" s="2">
        <v>46203.0</v>
      </c>
      <c r="C9238" s="1" t="s">
        <v>745</v>
      </c>
      <c r="D9238" s="3" t="s">
        <v>331</v>
      </c>
      <c r="E9238" s="4">
        <v>46199.0</v>
      </c>
      <c r="F9238" s="5">
        <v>30.0</v>
      </c>
      <c r="G9238" s="5">
        <v>186.0</v>
      </c>
      <c r="H9238" s="5">
        <v>5478.0</v>
      </c>
      <c r="I9238" s="1" t="s">
        <v>21</v>
      </c>
      <c r="J9238" s="1" t="s">
        <v>221</v>
      </c>
      <c r="K9238" s="1" t="s">
        <v>111</v>
      </c>
      <c r="L9238" s="1" t="s">
        <v>5</v>
      </c>
      <c r="M9238" s="1" t="s">
        <v>23</v>
      </c>
      <c r="N9238" s="1" t="s">
        <v>1241</v>
      </c>
      <c r="O9238" s="6" t="s">
        <v>1241</v>
      </c>
    </row>
    <row r="9239">
      <c r="A9239" s="5">
        <v>1.2603934E7</v>
      </c>
      <c r="B9239" s="2">
        <v>46203.0</v>
      </c>
      <c r="C9239" s="1" t="s">
        <v>745</v>
      </c>
      <c r="D9239" s="3" t="s">
        <v>966</v>
      </c>
      <c r="E9239" s="4">
        <v>46199.0</v>
      </c>
      <c r="F9239" s="5">
        <v>46.0</v>
      </c>
      <c r="G9239" s="5">
        <v>146.0</v>
      </c>
      <c r="H9239" s="5">
        <v>6581.0</v>
      </c>
      <c r="I9239" s="1" t="s">
        <v>21</v>
      </c>
      <c r="J9239" s="1" t="s">
        <v>221</v>
      </c>
      <c r="K9239" s="1" t="s">
        <v>111</v>
      </c>
      <c r="L9239" s="1" t="s">
        <v>5</v>
      </c>
      <c r="M9239" s="1" t="s">
        <v>23</v>
      </c>
      <c r="N9239" s="1" t="s">
        <v>1241</v>
      </c>
      <c r="O9239" s="6" t="s">
        <v>1241</v>
      </c>
    </row>
    <row r="9240">
      <c r="A9240" s="5">
        <v>1.2603934E7</v>
      </c>
      <c r="B9240" s="2">
        <v>46203.0</v>
      </c>
      <c r="C9240" s="1" t="s">
        <v>745</v>
      </c>
      <c r="D9240" s="3">
        <v>144.0</v>
      </c>
      <c r="E9240" s="4">
        <v>46199.0</v>
      </c>
      <c r="F9240" s="5">
        <v>180.0</v>
      </c>
      <c r="G9240" s="5">
        <v>104.0</v>
      </c>
      <c r="H9240" s="5">
        <v>18292.0</v>
      </c>
      <c r="I9240" s="1" t="s">
        <v>21</v>
      </c>
      <c r="J9240" s="1" t="s">
        <v>221</v>
      </c>
      <c r="K9240" s="1" t="s">
        <v>111</v>
      </c>
      <c r="L9240" s="1" t="s">
        <v>5</v>
      </c>
      <c r="M9240" s="1" t="s">
        <v>23</v>
      </c>
      <c r="N9240" s="1" t="s">
        <v>1241</v>
      </c>
      <c r="O9240" s="6" t="s">
        <v>1241</v>
      </c>
    </row>
    <row r="9241">
      <c r="A9241" s="5">
        <v>1.2603934E7</v>
      </c>
      <c r="B9241" s="2">
        <v>46203.0</v>
      </c>
      <c r="C9241" s="1" t="s">
        <v>745</v>
      </c>
      <c r="D9241" s="7">
        <v>153.0</v>
      </c>
      <c r="E9241" s="4">
        <v>46199.0</v>
      </c>
      <c r="F9241" s="5">
        <v>150.0</v>
      </c>
      <c r="G9241" s="5">
        <v>348.0</v>
      </c>
      <c r="H9241" s="5">
        <v>51187.0</v>
      </c>
      <c r="I9241" s="1" t="s">
        <v>21</v>
      </c>
      <c r="J9241" s="1" t="s">
        <v>221</v>
      </c>
      <c r="K9241" s="1" t="s">
        <v>111</v>
      </c>
      <c r="L9241" s="1" t="s">
        <v>5</v>
      </c>
      <c r="M9241" s="1" t="s">
        <v>23</v>
      </c>
      <c r="N9241" s="1" t="s">
        <v>1241</v>
      </c>
      <c r="O9241" s="6" t="s">
        <v>1241</v>
      </c>
    </row>
    <row r="9242">
      <c r="A9242" s="5">
        <v>1.2603934E7</v>
      </c>
      <c r="B9242" s="2">
        <v>46203.0</v>
      </c>
      <c r="C9242" s="1" t="s">
        <v>745</v>
      </c>
      <c r="D9242" s="3" t="s">
        <v>746</v>
      </c>
      <c r="E9242" s="4">
        <v>46199.0</v>
      </c>
      <c r="F9242" s="5">
        <v>100.0</v>
      </c>
      <c r="G9242" s="5">
        <v>70.0</v>
      </c>
      <c r="H9242" s="5">
        <v>6864.0</v>
      </c>
      <c r="I9242" s="1" t="s">
        <v>21</v>
      </c>
      <c r="J9242" s="1" t="s">
        <v>221</v>
      </c>
      <c r="K9242" s="1" t="s">
        <v>111</v>
      </c>
      <c r="L9242" s="1" t="s">
        <v>5</v>
      </c>
      <c r="M9242" s="1" t="s">
        <v>23</v>
      </c>
      <c r="N9242" s="1" t="s">
        <v>1241</v>
      </c>
      <c r="O9242" s="6" t="s">
        <v>1241</v>
      </c>
    </row>
    <row r="9243">
      <c r="A9243" s="5">
        <v>1.2603935E7</v>
      </c>
      <c r="B9243" s="2">
        <v>46203.0</v>
      </c>
      <c r="C9243" s="1" t="s">
        <v>745</v>
      </c>
      <c r="D9243" s="3" t="s">
        <v>247</v>
      </c>
      <c r="E9243" s="4">
        <v>46199.0</v>
      </c>
      <c r="F9243" s="5">
        <v>50.0</v>
      </c>
      <c r="G9243" s="5">
        <v>156.0</v>
      </c>
      <c r="H9243" s="5">
        <v>7665.0</v>
      </c>
      <c r="I9243" s="1" t="s">
        <v>26</v>
      </c>
      <c r="J9243" s="1" t="s">
        <v>221</v>
      </c>
      <c r="K9243" s="1" t="s">
        <v>111</v>
      </c>
      <c r="L9243" s="1" t="s">
        <v>5</v>
      </c>
      <c r="M9243" s="1" t="s">
        <v>29</v>
      </c>
      <c r="N9243" s="1" t="s">
        <v>1241</v>
      </c>
      <c r="O9243" s="6" t="s">
        <v>1241</v>
      </c>
    </row>
    <row r="9244">
      <c r="A9244" s="5">
        <v>1.2603935E7</v>
      </c>
      <c r="B9244" s="2">
        <v>46203.0</v>
      </c>
      <c r="C9244" s="1" t="s">
        <v>745</v>
      </c>
      <c r="D9244" s="3" t="s">
        <v>246</v>
      </c>
      <c r="E9244" s="4">
        <v>46199.0</v>
      </c>
      <c r="F9244" s="5">
        <v>50.0</v>
      </c>
      <c r="G9244" s="5">
        <v>156.0</v>
      </c>
      <c r="H9244" s="5">
        <v>7665.0</v>
      </c>
      <c r="I9244" s="1" t="s">
        <v>26</v>
      </c>
      <c r="J9244" s="1" t="s">
        <v>221</v>
      </c>
      <c r="K9244" s="1" t="s">
        <v>111</v>
      </c>
      <c r="L9244" s="1" t="s">
        <v>5</v>
      </c>
      <c r="M9244" s="1" t="s">
        <v>29</v>
      </c>
      <c r="N9244" s="1" t="s">
        <v>1241</v>
      </c>
      <c r="O9244" s="6" t="s">
        <v>1241</v>
      </c>
    </row>
    <row r="9245">
      <c r="A9245" s="5">
        <v>1.2603938E7</v>
      </c>
      <c r="B9245" s="2">
        <v>46203.0</v>
      </c>
      <c r="C9245" s="1" t="s">
        <v>20</v>
      </c>
      <c r="D9245" s="7">
        <v>124.0</v>
      </c>
      <c r="E9245" s="4">
        <v>46199.0</v>
      </c>
      <c r="F9245" s="5">
        <v>92.0</v>
      </c>
      <c r="G9245" s="5">
        <v>140.0</v>
      </c>
      <c r="H9245" s="5">
        <v>12639.0</v>
      </c>
      <c r="I9245" s="1" t="s">
        <v>21</v>
      </c>
      <c r="J9245" s="1" t="s">
        <v>22</v>
      </c>
      <c r="K9245" s="1" t="s">
        <v>4</v>
      </c>
      <c r="L9245" s="1" t="s">
        <v>5</v>
      </c>
      <c r="M9245" s="1" t="s">
        <v>23</v>
      </c>
      <c r="N9245" s="1" t="s">
        <v>1241</v>
      </c>
      <c r="O9245" s="6" t="s">
        <v>1241</v>
      </c>
    </row>
    <row r="9246">
      <c r="A9246" s="5">
        <v>1.2603938E7</v>
      </c>
      <c r="B9246" s="2">
        <v>46203.0</v>
      </c>
      <c r="C9246" s="1" t="s">
        <v>20</v>
      </c>
      <c r="D9246" s="7">
        <v>144.0</v>
      </c>
      <c r="E9246" s="4">
        <v>46199.0</v>
      </c>
      <c r="F9246" s="5">
        <v>180.0</v>
      </c>
      <c r="G9246" s="5">
        <v>104.0</v>
      </c>
      <c r="H9246" s="5">
        <v>18292.0</v>
      </c>
      <c r="I9246" s="1" t="s">
        <v>21</v>
      </c>
      <c r="J9246" s="1" t="s">
        <v>22</v>
      </c>
      <c r="K9246" s="1" t="s">
        <v>4</v>
      </c>
      <c r="L9246" s="1" t="s">
        <v>5</v>
      </c>
      <c r="M9246" s="1" t="s">
        <v>23</v>
      </c>
      <c r="N9246" s="1" t="s">
        <v>1241</v>
      </c>
      <c r="O9246" s="6" t="s">
        <v>1241</v>
      </c>
    </row>
    <row r="9247">
      <c r="A9247" s="5">
        <v>1.2603938E7</v>
      </c>
      <c r="B9247" s="2">
        <v>46203.0</v>
      </c>
      <c r="C9247" s="1" t="s">
        <v>20</v>
      </c>
      <c r="D9247" s="7">
        <v>151.0</v>
      </c>
      <c r="E9247" s="4">
        <v>46199.0</v>
      </c>
      <c r="F9247" s="5">
        <v>280.0</v>
      </c>
      <c r="G9247" s="5">
        <v>137.0</v>
      </c>
      <c r="H9247" s="5">
        <v>37700.0</v>
      </c>
      <c r="I9247" s="1" t="s">
        <v>21</v>
      </c>
      <c r="J9247" s="1" t="s">
        <v>22</v>
      </c>
      <c r="K9247" s="1" t="s">
        <v>4</v>
      </c>
      <c r="L9247" s="1" t="s">
        <v>5</v>
      </c>
      <c r="M9247" s="1" t="s">
        <v>23</v>
      </c>
      <c r="N9247" s="1" t="s">
        <v>1241</v>
      </c>
      <c r="O9247" s="6" t="s">
        <v>1241</v>
      </c>
    </row>
    <row r="9248">
      <c r="A9248" s="5">
        <v>1.2603938E7</v>
      </c>
      <c r="B9248" s="2">
        <v>46203.0</v>
      </c>
      <c r="C9248" s="1" t="s">
        <v>20</v>
      </c>
      <c r="D9248" s="7">
        <v>152.0</v>
      </c>
      <c r="E9248" s="4">
        <v>46199.0</v>
      </c>
      <c r="F9248" s="5">
        <v>198.0</v>
      </c>
      <c r="G9248" s="5">
        <v>206.0</v>
      </c>
      <c r="H9248" s="5">
        <v>39903.0</v>
      </c>
      <c r="I9248" s="1" t="s">
        <v>21</v>
      </c>
      <c r="J9248" s="1" t="s">
        <v>22</v>
      </c>
      <c r="K9248" s="1" t="s">
        <v>4</v>
      </c>
      <c r="L9248" s="1" t="s">
        <v>5</v>
      </c>
      <c r="M9248" s="1" t="s">
        <v>23</v>
      </c>
      <c r="N9248" s="1" t="s">
        <v>1241</v>
      </c>
      <c r="O9248" s="6" t="s">
        <v>1241</v>
      </c>
    </row>
    <row r="9249">
      <c r="A9249" s="5">
        <v>1.2603938E7</v>
      </c>
      <c r="B9249" s="2">
        <v>46203.0</v>
      </c>
      <c r="C9249" s="1" t="s">
        <v>20</v>
      </c>
      <c r="D9249" s="7">
        <v>200.0</v>
      </c>
      <c r="E9249" s="4">
        <v>46199.0</v>
      </c>
      <c r="F9249" s="5">
        <v>30.0</v>
      </c>
      <c r="G9249" s="5">
        <v>244.0</v>
      </c>
      <c r="H9249" s="5">
        <v>7171.0</v>
      </c>
      <c r="I9249" s="1" t="s">
        <v>21</v>
      </c>
      <c r="J9249" s="1" t="s">
        <v>22</v>
      </c>
      <c r="K9249" s="1" t="s">
        <v>4</v>
      </c>
      <c r="L9249" s="1" t="s">
        <v>5</v>
      </c>
      <c r="M9249" s="1" t="s">
        <v>23</v>
      </c>
      <c r="N9249" s="1" t="s">
        <v>1241</v>
      </c>
      <c r="O9249" s="6" t="s">
        <v>1241</v>
      </c>
    </row>
    <row r="9250">
      <c r="A9250" s="5">
        <v>1.2603938E7</v>
      </c>
      <c r="B9250" s="2">
        <v>46203.0</v>
      </c>
      <c r="C9250" s="1" t="s">
        <v>20</v>
      </c>
      <c r="D9250" s="7">
        <v>191.0</v>
      </c>
      <c r="E9250" s="4">
        <v>46199.0</v>
      </c>
      <c r="F9250" s="5">
        <v>45.0</v>
      </c>
      <c r="G9250" s="5">
        <v>303.0</v>
      </c>
      <c r="H9250" s="5">
        <v>13381.0</v>
      </c>
      <c r="I9250" s="1" t="s">
        <v>21</v>
      </c>
      <c r="J9250" s="1" t="s">
        <v>22</v>
      </c>
      <c r="K9250" s="1" t="s">
        <v>4</v>
      </c>
      <c r="L9250" s="1" t="s">
        <v>5</v>
      </c>
      <c r="M9250" s="1" t="s">
        <v>23</v>
      </c>
      <c r="N9250" s="1" t="s">
        <v>1241</v>
      </c>
      <c r="O9250" s="6" t="s">
        <v>1241</v>
      </c>
    </row>
    <row r="9251">
      <c r="A9251" s="5">
        <v>1.2603938E7</v>
      </c>
      <c r="B9251" s="2">
        <v>46203.0</v>
      </c>
      <c r="C9251" s="1" t="s">
        <v>20</v>
      </c>
      <c r="D9251" s="7">
        <v>121.0</v>
      </c>
      <c r="E9251" s="4">
        <v>46199.0</v>
      </c>
      <c r="F9251" s="5">
        <v>108.0</v>
      </c>
      <c r="G9251" s="5">
        <v>105.0</v>
      </c>
      <c r="H9251" s="5">
        <v>11078.0</v>
      </c>
      <c r="I9251" s="1" t="s">
        <v>21</v>
      </c>
      <c r="J9251" s="1" t="s">
        <v>22</v>
      </c>
      <c r="K9251" s="1" t="s">
        <v>4</v>
      </c>
      <c r="L9251" s="1" t="s">
        <v>5</v>
      </c>
      <c r="M9251" s="1" t="s">
        <v>23</v>
      </c>
      <c r="N9251" s="1" t="s">
        <v>1241</v>
      </c>
      <c r="O9251" s="6" t="s">
        <v>1241</v>
      </c>
    </row>
    <row r="9252">
      <c r="A9252" s="5">
        <v>1.2603947E7</v>
      </c>
      <c r="B9252" s="2">
        <v>46203.0</v>
      </c>
      <c r="C9252" s="1" t="s">
        <v>99</v>
      </c>
      <c r="D9252" s="7">
        <v>572.0</v>
      </c>
      <c r="E9252" s="4">
        <v>46199.0</v>
      </c>
      <c r="F9252" s="5">
        <v>76.0</v>
      </c>
      <c r="G9252" s="5">
        <v>390.0</v>
      </c>
      <c r="H9252" s="5">
        <v>29625.0</v>
      </c>
      <c r="I9252" s="1" t="s">
        <v>21</v>
      </c>
      <c r="J9252" s="1" t="s">
        <v>22</v>
      </c>
      <c r="K9252" s="1" t="s">
        <v>4</v>
      </c>
      <c r="L9252" s="1" t="s">
        <v>5</v>
      </c>
      <c r="M9252" s="1" t="s">
        <v>23</v>
      </c>
      <c r="N9252" s="1" t="s">
        <v>1241</v>
      </c>
      <c r="O9252" s="6" t="s">
        <v>1241</v>
      </c>
    </row>
    <row r="9253">
      <c r="A9253" s="5">
        <v>1.2603948E7</v>
      </c>
      <c r="B9253" s="2">
        <v>46203.0</v>
      </c>
      <c r="C9253" s="1" t="s">
        <v>99</v>
      </c>
      <c r="D9253" s="7">
        <v>362.0</v>
      </c>
      <c r="E9253" s="4">
        <v>46199.0</v>
      </c>
      <c r="F9253" s="5">
        <v>50.0</v>
      </c>
      <c r="G9253" s="5">
        <v>201.0</v>
      </c>
      <c r="H9253" s="5">
        <v>10065.0</v>
      </c>
      <c r="I9253" s="1" t="s">
        <v>229</v>
      </c>
      <c r="J9253" s="1" t="s">
        <v>22</v>
      </c>
      <c r="K9253" s="1" t="s">
        <v>4</v>
      </c>
      <c r="L9253" s="1" t="s">
        <v>5</v>
      </c>
      <c r="M9253" s="1" t="s">
        <v>23</v>
      </c>
      <c r="N9253" s="1" t="s">
        <v>1241</v>
      </c>
      <c r="O9253" s="6" t="s">
        <v>1241</v>
      </c>
    </row>
    <row r="9254">
      <c r="A9254" s="5">
        <v>2.2600815E7</v>
      </c>
      <c r="B9254" s="2">
        <v>46203.0</v>
      </c>
      <c r="C9254" s="1" t="s">
        <v>1309</v>
      </c>
      <c r="D9254" s="3" t="s">
        <v>1310</v>
      </c>
      <c r="E9254" s="4">
        <v>46199.0</v>
      </c>
      <c r="F9254" s="5">
        <v>3000.0</v>
      </c>
      <c r="G9254" s="5">
        <v>2200.0</v>
      </c>
      <c r="H9254" s="5">
        <v>13205.0</v>
      </c>
      <c r="I9254" s="1" t="s">
        <v>43</v>
      </c>
      <c r="J9254" s="1" t="s">
        <v>118</v>
      </c>
      <c r="K9254" s="1" t="s">
        <v>4</v>
      </c>
      <c r="L9254" s="1" t="s">
        <v>5</v>
      </c>
      <c r="M9254" s="1" t="s">
        <v>44</v>
      </c>
      <c r="N9254" s="1" t="s">
        <v>1241</v>
      </c>
      <c r="O9254" s="6" t="s">
        <v>1241</v>
      </c>
    </row>
    <row r="9255">
      <c r="A9255" s="5">
        <v>2.2600815E7</v>
      </c>
      <c r="B9255" s="2">
        <v>46203.0</v>
      </c>
      <c r="C9255" s="1" t="s">
        <v>1309</v>
      </c>
      <c r="D9255" s="3" t="s">
        <v>1311</v>
      </c>
      <c r="E9255" s="4">
        <v>46199.0</v>
      </c>
      <c r="F9255" s="5">
        <v>7500.0</v>
      </c>
      <c r="G9255" s="5">
        <v>3301.0</v>
      </c>
      <c r="H9255" s="5">
        <v>33009.0</v>
      </c>
      <c r="I9255" s="1" t="s">
        <v>43</v>
      </c>
      <c r="J9255" s="1" t="s">
        <v>118</v>
      </c>
      <c r="K9255" s="1" t="s">
        <v>4</v>
      </c>
      <c r="L9255" s="1" t="s">
        <v>5</v>
      </c>
      <c r="M9255" s="1" t="s">
        <v>44</v>
      </c>
      <c r="N9255" s="1" t="s">
        <v>1241</v>
      </c>
      <c r="O9255" s="6" t="s">
        <v>1241</v>
      </c>
    </row>
    <row r="9256">
      <c r="A9256" s="5">
        <v>2.2600815E7</v>
      </c>
      <c r="B9256" s="2">
        <v>46203.0</v>
      </c>
      <c r="C9256" s="1" t="s">
        <v>1309</v>
      </c>
      <c r="D9256" s="3" t="s">
        <v>1312</v>
      </c>
      <c r="E9256" s="4">
        <v>46199.0</v>
      </c>
      <c r="F9256" s="5">
        <v>12000.0</v>
      </c>
      <c r="G9256" s="5">
        <v>4400.0</v>
      </c>
      <c r="H9256" s="5">
        <v>52809.0</v>
      </c>
      <c r="I9256" s="1" t="s">
        <v>43</v>
      </c>
      <c r="J9256" s="1" t="s">
        <v>118</v>
      </c>
      <c r="K9256" s="1" t="s">
        <v>4</v>
      </c>
      <c r="L9256" s="1" t="s">
        <v>5</v>
      </c>
      <c r="M9256" s="1" t="s">
        <v>44</v>
      </c>
      <c r="N9256" s="1" t="s">
        <v>1241</v>
      </c>
      <c r="O9256" s="6" t="s">
        <v>1241</v>
      </c>
    </row>
    <row r="9257">
      <c r="A9257" s="5">
        <v>3.2600192E7</v>
      </c>
      <c r="B9257" s="2">
        <v>46203.0</v>
      </c>
      <c r="C9257" s="1" t="s">
        <v>1284</v>
      </c>
      <c r="D9257" s="3" t="s">
        <v>1</v>
      </c>
      <c r="E9257" s="4">
        <v>46199.0</v>
      </c>
      <c r="F9257" s="5">
        <v>96.0</v>
      </c>
      <c r="G9257" s="5">
        <v>410.0</v>
      </c>
      <c r="H9257" s="5">
        <v>39407.0</v>
      </c>
      <c r="I9257" s="1" t="s">
        <v>2</v>
      </c>
      <c r="J9257" s="1" t="s">
        <v>118</v>
      </c>
      <c r="K9257" s="1" t="s">
        <v>4</v>
      </c>
      <c r="L9257" s="1" t="s">
        <v>5</v>
      </c>
      <c r="M9257" s="1" t="s">
        <v>6</v>
      </c>
      <c r="N9257" s="1" t="s">
        <v>1241</v>
      </c>
      <c r="O9257" s="6" t="s">
        <v>1241</v>
      </c>
    </row>
    <row r="9258">
      <c r="A9258" s="5">
        <v>3.2600192E7</v>
      </c>
      <c r="B9258" s="2">
        <v>46203.0</v>
      </c>
      <c r="C9258" s="1" t="s">
        <v>1284</v>
      </c>
      <c r="D9258" s="3" t="s">
        <v>112</v>
      </c>
      <c r="E9258" s="4">
        <v>46199.0</v>
      </c>
      <c r="F9258" s="5">
        <v>60.0</v>
      </c>
      <c r="G9258" s="5">
        <v>559.0</v>
      </c>
      <c r="H9258" s="5">
        <v>33564.0</v>
      </c>
      <c r="I9258" s="1" t="s">
        <v>2</v>
      </c>
      <c r="J9258" s="1" t="s">
        <v>118</v>
      </c>
      <c r="K9258" s="1" t="s">
        <v>4</v>
      </c>
      <c r="L9258" s="1" t="s">
        <v>5</v>
      </c>
      <c r="M9258" s="1" t="s">
        <v>6</v>
      </c>
      <c r="N9258" s="1" t="s">
        <v>1241</v>
      </c>
      <c r="O9258" s="6" t="s">
        <v>1241</v>
      </c>
    </row>
    <row r="9259">
      <c r="A9259" s="5">
        <v>3.2600193E7</v>
      </c>
      <c r="B9259" s="2">
        <v>46203.0</v>
      </c>
      <c r="C9259" s="1" t="s">
        <v>117</v>
      </c>
      <c r="D9259" s="3" t="s">
        <v>9</v>
      </c>
      <c r="E9259" s="4">
        <v>46199.0</v>
      </c>
      <c r="F9259" s="5">
        <v>8.0</v>
      </c>
      <c r="G9259" s="5">
        <v>611.0</v>
      </c>
      <c r="H9259" s="5">
        <v>4792.0</v>
      </c>
      <c r="I9259" s="1" t="s">
        <v>2</v>
      </c>
      <c r="J9259" s="1" t="s">
        <v>118</v>
      </c>
      <c r="K9259" s="1" t="s">
        <v>4</v>
      </c>
      <c r="L9259" s="1" t="s">
        <v>5</v>
      </c>
      <c r="M9259" s="1" t="s">
        <v>6</v>
      </c>
      <c r="N9259" s="1" t="s">
        <v>1241</v>
      </c>
      <c r="O9259" s="6" t="s">
        <v>1241</v>
      </c>
    </row>
    <row r="9260">
      <c r="A9260" s="5">
        <v>3.2600193E7</v>
      </c>
      <c r="B9260" s="2">
        <v>46203.0</v>
      </c>
      <c r="C9260" s="1" t="s">
        <v>117</v>
      </c>
      <c r="D9260" s="3" t="s">
        <v>8</v>
      </c>
      <c r="E9260" s="4">
        <v>46199.0</v>
      </c>
      <c r="F9260" s="5">
        <v>72.0</v>
      </c>
      <c r="G9260" s="5">
        <v>833.0</v>
      </c>
      <c r="H9260" s="5">
        <v>58786.0</v>
      </c>
      <c r="I9260" s="1" t="s">
        <v>2</v>
      </c>
      <c r="J9260" s="1" t="s">
        <v>118</v>
      </c>
      <c r="K9260" s="1" t="s">
        <v>4</v>
      </c>
      <c r="L9260" s="1" t="s">
        <v>5</v>
      </c>
      <c r="M9260" s="1" t="s">
        <v>6</v>
      </c>
      <c r="N9260" s="1" t="s">
        <v>1241</v>
      </c>
      <c r="O9260" s="6" t="s">
        <v>1241</v>
      </c>
    </row>
    <row r="9261">
      <c r="A9261" s="5">
        <v>3.2600193E7</v>
      </c>
      <c r="B9261" s="2">
        <v>46203.0</v>
      </c>
      <c r="C9261" s="1" t="s">
        <v>117</v>
      </c>
      <c r="D9261" s="3" t="s">
        <v>1</v>
      </c>
      <c r="E9261" s="4">
        <v>46199.0</v>
      </c>
      <c r="F9261" s="5">
        <v>12.0</v>
      </c>
      <c r="G9261" s="5">
        <v>422.0</v>
      </c>
      <c r="H9261" s="5">
        <v>4966.0</v>
      </c>
      <c r="I9261" s="1" t="s">
        <v>2</v>
      </c>
      <c r="J9261" s="1" t="s">
        <v>118</v>
      </c>
      <c r="K9261" s="1" t="s">
        <v>4</v>
      </c>
      <c r="L9261" s="1" t="s">
        <v>5</v>
      </c>
      <c r="M9261" s="1" t="s">
        <v>6</v>
      </c>
      <c r="N9261" s="1" t="s">
        <v>1241</v>
      </c>
      <c r="O9261" s="6" t="s">
        <v>1241</v>
      </c>
    </row>
    <row r="9262">
      <c r="A9262" s="5">
        <v>3.2600195E7</v>
      </c>
      <c r="B9262" s="2">
        <v>46203.0</v>
      </c>
      <c r="C9262" s="1" t="s">
        <v>1094</v>
      </c>
      <c r="D9262" s="3" t="s">
        <v>302</v>
      </c>
      <c r="E9262" s="4">
        <v>46199.0</v>
      </c>
      <c r="F9262" s="5">
        <v>12.0</v>
      </c>
      <c r="G9262" s="5">
        <v>795.0</v>
      </c>
      <c r="H9262" s="5">
        <v>9352.0</v>
      </c>
      <c r="I9262" s="1" t="s">
        <v>2</v>
      </c>
      <c r="J9262" s="1" t="s">
        <v>224</v>
      </c>
      <c r="K9262" s="1" t="s">
        <v>111</v>
      </c>
      <c r="L9262" s="1" t="s">
        <v>5</v>
      </c>
      <c r="M9262" s="1" t="s">
        <v>6</v>
      </c>
      <c r="N9262" s="1" t="s">
        <v>1241</v>
      </c>
      <c r="O9262" s="6" t="s">
        <v>1241</v>
      </c>
    </row>
    <row r="9263">
      <c r="A9263" s="5">
        <v>3.2600195E7</v>
      </c>
      <c r="B9263" s="2">
        <v>46203.0</v>
      </c>
      <c r="C9263" s="1" t="s">
        <v>1094</v>
      </c>
      <c r="D9263" s="3" t="s">
        <v>305</v>
      </c>
      <c r="E9263" s="4">
        <v>46199.0</v>
      </c>
      <c r="F9263" s="5">
        <v>12.0</v>
      </c>
      <c r="G9263" s="5">
        <v>795.0</v>
      </c>
      <c r="H9263" s="5">
        <v>9352.0</v>
      </c>
      <c r="I9263" s="1" t="s">
        <v>2</v>
      </c>
      <c r="J9263" s="1" t="s">
        <v>224</v>
      </c>
      <c r="K9263" s="1" t="s">
        <v>111</v>
      </c>
      <c r="L9263" s="1" t="s">
        <v>5</v>
      </c>
      <c r="M9263" s="1" t="s">
        <v>6</v>
      </c>
      <c r="N9263" s="1" t="s">
        <v>1241</v>
      </c>
      <c r="O9263" s="6" t="s">
        <v>1241</v>
      </c>
    </row>
    <row r="9264">
      <c r="A9264" s="5">
        <v>3.2600195E7</v>
      </c>
      <c r="B9264" s="2">
        <v>46203.0</v>
      </c>
      <c r="C9264" s="1" t="s">
        <v>1094</v>
      </c>
      <c r="D9264" s="3" t="s">
        <v>1</v>
      </c>
      <c r="E9264" s="4">
        <v>46199.0</v>
      </c>
      <c r="F9264" s="5">
        <v>36.0</v>
      </c>
      <c r="G9264" s="5">
        <v>403.0</v>
      </c>
      <c r="H9264" s="5">
        <v>14213.0</v>
      </c>
      <c r="I9264" s="1" t="s">
        <v>2</v>
      </c>
      <c r="J9264" s="1" t="s">
        <v>224</v>
      </c>
      <c r="K9264" s="1" t="s">
        <v>111</v>
      </c>
      <c r="L9264" s="1" t="s">
        <v>5</v>
      </c>
      <c r="M9264" s="1" t="s">
        <v>6</v>
      </c>
      <c r="N9264" s="1" t="s">
        <v>1241</v>
      </c>
      <c r="O9264" s="6" t="s">
        <v>1241</v>
      </c>
    </row>
    <row r="9265">
      <c r="A9265" s="5">
        <v>3.2600195E7</v>
      </c>
      <c r="B9265" s="2">
        <v>46203.0</v>
      </c>
      <c r="C9265" s="1" t="s">
        <v>1094</v>
      </c>
      <c r="D9265" s="3" t="s">
        <v>8</v>
      </c>
      <c r="E9265" s="4">
        <v>46199.0</v>
      </c>
      <c r="F9265" s="5">
        <v>12.0</v>
      </c>
      <c r="G9265" s="5">
        <v>795.0</v>
      </c>
      <c r="H9265" s="5">
        <v>9352.0</v>
      </c>
      <c r="I9265" s="1" t="s">
        <v>2</v>
      </c>
      <c r="J9265" s="1" t="s">
        <v>224</v>
      </c>
      <c r="K9265" s="1" t="s">
        <v>111</v>
      </c>
      <c r="L9265" s="1" t="s">
        <v>5</v>
      </c>
      <c r="M9265" s="1" t="s">
        <v>6</v>
      </c>
      <c r="N9265" s="1" t="s">
        <v>1241</v>
      </c>
      <c r="O9265" s="6" t="s">
        <v>1241</v>
      </c>
    </row>
    <row r="9266">
      <c r="A9266" s="5">
        <v>3.2600195E7</v>
      </c>
      <c r="B9266" s="2">
        <v>46203.0</v>
      </c>
      <c r="C9266" s="1" t="s">
        <v>1094</v>
      </c>
      <c r="D9266" s="3" t="s">
        <v>109</v>
      </c>
      <c r="E9266" s="4">
        <v>46199.0</v>
      </c>
      <c r="F9266" s="5">
        <v>36.0</v>
      </c>
      <c r="G9266" s="5">
        <v>403.0</v>
      </c>
      <c r="H9266" s="5">
        <v>14213.0</v>
      </c>
      <c r="I9266" s="1" t="s">
        <v>2</v>
      </c>
      <c r="J9266" s="1" t="s">
        <v>224</v>
      </c>
      <c r="K9266" s="1" t="s">
        <v>111</v>
      </c>
      <c r="L9266" s="1" t="s">
        <v>5</v>
      </c>
      <c r="M9266" s="1" t="s">
        <v>6</v>
      </c>
      <c r="N9266" s="1" t="s">
        <v>1241</v>
      </c>
      <c r="O9266" s="6" t="s">
        <v>1241</v>
      </c>
    </row>
    <row r="9267">
      <c r="A9267" s="5">
        <v>3.2600195E7</v>
      </c>
      <c r="B9267" s="2">
        <v>46203.0</v>
      </c>
      <c r="C9267" s="1" t="s">
        <v>1094</v>
      </c>
      <c r="D9267" s="3" t="s">
        <v>268</v>
      </c>
      <c r="E9267" s="4">
        <v>46199.0</v>
      </c>
      <c r="F9267" s="5">
        <v>36.0</v>
      </c>
      <c r="G9267" s="5">
        <v>403.0</v>
      </c>
      <c r="H9267" s="5">
        <v>14213.0</v>
      </c>
      <c r="I9267" s="1" t="s">
        <v>2</v>
      </c>
      <c r="J9267" s="1" t="s">
        <v>224</v>
      </c>
      <c r="K9267" s="1" t="s">
        <v>111</v>
      </c>
      <c r="L9267" s="1" t="s">
        <v>5</v>
      </c>
      <c r="M9267" s="1" t="s">
        <v>6</v>
      </c>
      <c r="N9267" s="1" t="s">
        <v>1241</v>
      </c>
      <c r="O9267" s="6" t="s">
        <v>1241</v>
      </c>
    </row>
    <row r="9268">
      <c r="A9268" s="5">
        <v>3.2600195E7</v>
      </c>
      <c r="B9268" s="2">
        <v>46203.0</v>
      </c>
      <c r="C9268" s="1" t="s">
        <v>1094</v>
      </c>
      <c r="D9268" s="3" t="s">
        <v>9</v>
      </c>
      <c r="E9268" s="4">
        <v>46199.0</v>
      </c>
      <c r="F9268" s="5">
        <v>16.0</v>
      </c>
      <c r="G9268" s="5">
        <v>583.0</v>
      </c>
      <c r="H9268" s="5">
        <v>9144.0</v>
      </c>
      <c r="I9268" s="1" t="s">
        <v>2</v>
      </c>
      <c r="J9268" s="1" t="s">
        <v>224</v>
      </c>
      <c r="K9268" s="1" t="s">
        <v>111</v>
      </c>
      <c r="L9268" s="1" t="s">
        <v>5</v>
      </c>
      <c r="M9268" s="1" t="s">
        <v>6</v>
      </c>
      <c r="N9268" s="1" t="s">
        <v>1241</v>
      </c>
      <c r="O9268" s="6" t="s">
        <v>1241</v>
      </c>
    </row>
    <row r="9269">
      <c r="A9269" s="5">
        <v>3.2600195E7</v>
      </c>
      <c r="B9269" s="2">
        <v>46203.0</v>
      </c>
      <c r="C9269" s="1" t="s">
        <v>1094</v>
      </c>
      <c r="D9269" s="3" t="s">
        <v>304</v>
      </c>
      <c r="E9269" s="4">
        <v>46199.0</v>
      </c>
      <c r="F9269" s="5">
        <v>16.0</v>
      </c>
      <c r="G9269" s="5">
        <v>583.0</v>
      </c>
      <c r="H9269" s="5">
        <v>9144.0</v>
      </c>
      <c r="I9269" s="1" t="s">
        <v>2</v>
      </c>
      <c r="J9269" s="1" t="s">
        <v>224</v>
      </c>
      <c r="K9269" s="1" t="s">
        <v>111</v>
      </c>
      <c r="L9269" s="1" t="s">
        <v>5</v>
      </c>
      <c r="M9269" s="1" t="s">
        <v>6</v>
      </c>
      <c r="N9269" s="1" t="s">
        <v>1241</v>
      </c>
      <c r="O9269" s="6" t="s">
        <v>1241</v>
      </c>
    </row>
    <row r="9270">
      <c r="A9270" s="5">
        <v>3.2600195E7</v>
      </c>
      <c r="B9270" s="2">
        <v>46203.0</v>
      </c>
      <c r="C9270" s="1" t="s">
        <v>1094</v>
      </c>
      <c r="D9270" s="3" t="s">
        <v>303</v>
      </c>
      <c r="E9270" s="4">
        <v>46199.0</v>
      </c>
      <c r="F9270" s="5">
        <v>16.0</v>
      </c>
      <c r="G9270" s="5">
        <v>583.0</v>
      </c>
      <c r="H9270" s="5">
        <v>9144.0</v>
      </c>
      <c r="I9270" s="1" t="s">
        <v>2</v>
      </c>
      <c r="J9270" s="1" t="s">
        <v>224</v>
      </c>
      <c r="K9270" s="1" t="s">
        <v>111</v>
      </c>
      <c r="L9270" s="1" t="s">
        <v>5</v>
      </c>
      <c r="M9270" s="1" t="s">
        <v>6</v>
      </c>
      <c r="N9270" s="1" t="s">
        <v>1241</v>
      </c>
      <c r="O9270" s="6" t="s">
        <v>1241</v>
      </c>
    </row>
    <row r="9271">
      <c r="A9271" s="5">
        <v>1.2603984E7</v>
      </c>
      <c r="B9271" s="2">
        <v>46203.0</v>
      </c>
      <c r="C9271" s="1" t="s">
        <v>517</v>
      </c>
      <c r="D9271" s="3" t="s">
        <v>39</v>
      </c>
      <c r="E9271" s="4">
        <v>46199.0</v>
      </c>
      <c r="F9271" s="5">
        <v>6.0</v>
      </c>
      <c r="G9271" s="5">
        <v>981.0</v>
      </c>
      <c r="H9271" s="5">
        <v>5888.0</v>
      </c>
      <c r="I9271" s="1" t="s">
        <v>21</v>
      </c>
      <c r="J9271" s="1" t="s">
        <v>518</v>
      </c>
      <c r="K9271" s="1" t="s">
        <v>4</v>
      </c>
      <c r="L9271" s="1" t="s">
        <v>5</v>
      </c>
      <c r="M9271" s="1" t="s">
        <v>23</v>
      </c>
      <c r="N9271" s="1" t="s">
        <v>1241</v>
      </c>
      <c r="O9271" s="6" t="s">
        <v>1241</v>
      </c>
    </row>
    <row r="9272">
      <c r="A9272" s="5">
        <v>1.2603984E7</v>
      </c>
      <c r="B9272" s="2">
        <v>46203.0</v>
      </c>
      <c r="C9272" s="1" t="s">
        <v>517</v>
      </c>
      <c r="D9272" s="3" t="s">
        <v>768</v>
      </c>
      <c r="E9272" s="4">
        <v>46199.0</v>
      </c>
      <c r="F9272" s="5">
        <v>14.0</v>
      </c>
      <c r="G9272" s="5">
        <v>904.0</v>
      </c>
      <c r="H9272" s="5">
        <v>12662.0</v>
      </c>
      <c r="I9272" s="1" t="s">
        <v>21</v>
      </c>
      <c r="J9272" s="1" t="s">
        <v>518</v>
      </c>
      <c r="K9272" s="1" t="s">
        <v>4</v>
      </c>
      <c r="L9272" s="1" t="s">
        <v>5</v>
      </c>
      <c r="M9272" s="1" t="s">
        <v>23</v>
      </c>
      <c r="N9272" s="1" t="s">
        <v>1241</v>
      </c>
      <c r="O9272" s="6" t="s">
        <v>1241</v>
      </c>
    </row>
    <row r="9273">
      <c r="A9273" s="5">
        <v>1.2603986E7</v>
      </c>
      <c r="B9273" s="2">
        <v>46203.0</v>
      </c>
      <c r="C9273" s="1" t="s">
        <v>517</v>
      </c>
      <c r="D9273" s="3" t="s">
        <v>31</v>
      </c>
      <c r="E9273" s="4">
        <v>46199.0</v>
      </c>
      <c r="F9273" s="5">
        <v>18.0</v>
      </c>
      <c r="G9273" s="5">
        <v>779.0</v>
      </c>
      <c r="H9273" s="5">
        <v>14016.0</v>
      </c>
      <c r="I9273" s="1" t="s">
        <v>21</v>
      </c>
      <c r="J9273" s="1" t="s">
        <v>518</v>
      </c>
      <c r="K9273" s="1" t="s">
        <v>4</v>
      </c>
      <c r="L9273" s="1" t="s">
        <v>5</v>
      </c>
      <c r="M9273" s="1" t="s">
        <v>23</v>
      </c>
      <c r="N9273" s="1" t="s">
        <v>1241</v>
      </c>
      <c r="O9273" s="6" t="s">
        <v>1241</v>
      </c>
    </row>
    <row r="9274">
      <c r="A9274" s="5">
        <v>1.2603988E7</v>
      </c>
      <c r="B9274" s="2">
        <v>46203.0</v>
      </c>
      <c r="C9274" s="1" t="s">
        <v>1094</v>
      </c>
      <c r="D9274" s="7">
        <v>3727.0</v>
      </c>
      <c r="E9274" s="4">
        <v>46199.0</v>
      </c>
      <c r="F9274" s="5">
        <v>12.0</v>
      </c>
      <c r="G9274" s="5">
        <v>85.0</v>
      </c>
      <c r="H9274" s="5">
        <v>1024.0</v>
      </c>
      <c r="I9274" s="1" t="s">
        <v>229</v>
      </c>
      <c r="J9274" s="1" t="s">
        <v>224</v>
      </c>
      <c r="K9274" s="1" t="s">
        <v>111</v>
      </c>
      <c r="L9274" s="1" t="s">
        <v>5</v>
      </c>
      <c r="M9274" s="1" t="s">
        <v>23</v>
      </c>
      <c r="N9274" s="1" t="s">
        <v>1241</v>
      </c>
      <c r="O9274" s="6" t="s">
        <v>1241</v>
      </c>
    </row>
    <row r="9275">
      <c r="A9275" s="5">
        <v>1.260399E7</v>
      </c>
      <c r="B9275" s="2">
        <v>46203.0</v>
      </c>
      <c r="C9275" s="1" t="s">
        <v>1094</v>
      </c>
      <c r="D9275" s="3" t="s">
        <v>50</v>
      </c>
      <c r="E9275" s="4">
        <v>46199.0</v>
      </c>
      <c r="F9275" s="5">
        <v>44.0</v>
      </c>
      <c r="G9275" s="5">
        <v>318.0</v>
      </c>
      <c r="H9275" s="5">
        <v>13994.0</v>
      </c>
      <c r="I9275" s="1" t="s">
        <v>26</v>
      </c>
      <c r="J9275" s="1" t="s">
        <v>224</v>
      </c>
      <c r="K9275" s="1" t="s">
        <v>111</v>
      </c>
      <c r="L9275" s="1" t="s">
        <v>5</v>
      </c>
      <c r="M9275" s="1" t="s">
        <v>29</v>
      </c>
      <c r="N9275" s="1" t="s">
        <v>1241</v>
      </c>
      <c r="O9275" s="6" t="s">
        <v>1241</v>
      </c>
    </row>
    <row r="9276">
      <c r="A9276" s="5">
        <v>1.2603992E7</v>
      </c>
      <c r="B9276" s="2">
        <v>46203.0</v>
      </c>
      <c r="C9276" s="1" t="s">
        <v>1094</v>
      </c>
      <c r="D9276" s="3" t="s">
        <v>1313</v>
      </c>
      <c r="E9276" s="4">
        <v>46199.0</v>
      </c>
      <c r="F9276" s="5">
        <v>108.0</v>
      </c>
      <c r="G9276" s="5">
        <v>63.0</v>
      </c>
      <c r="H9276" s="5">
        <v>6845.0</v>
      </c>
      <c r="I9276" s="1" t="s">
        <v>21</v>
      </c>
      <c r="J9276" s="1" t="s">
        <v>224</v>
      </c>
      <c r="K9276" s="1" t="s">
        <v>111</v>
      </c>
      <c r="L9276" s="1" t="s">
        <v>5</v>
      </c>
      <c r="M9276" s="1" t="s">
        <v>23</v>
      </c>
      <c r="N9276" s="1" t="s">
        <v>1241</v>
      </c>
      <c r="O9276" s="6" t="s">
        <v>1241</v>
      </c>
    </row>
    <row r="9277">
      <c r="A9277" s="5">
        <v>1.2603992E7</v>
      </c>
      <c r="B9277" s="2">
        <v>46203.0</v>
      </c>
      <c r="C9277" s="1" t="s">
        <v>1094</v>
      </c>
      <c r="D9277" s="3">
        <v>130.0</v>
      </c>
      <c r="E9277" s="4">
        <v>46199.0</v>
      </c>
      <c r="F9277" s="5">
        <v>132.0</v>
      </c>
      <c r="G9277" s="5">
        <v>152.0</v>
      </c>
      <c r="H9277" s="5">
        <v>20024.0</v>
      </c>
      <c r="I9277" s="1" t="s">
        <v>21</v>
      </c>
      <c r="J9277" s="1" t="s">
        <v>224</v>
      </c>
      <c r="K9277" s="1" t="s">
        <v>111</v>
      </c>
      <c r="L9277" s="1" t="s">
        <v>5</v>
      </c>
      <c r="M9277" s="1" t="s">
        <v>23</v>
      </c>
      <c r="N9277" s="1" t="s">
        <v>1241</v>
      </c>
      <c r="O9277" s="6" t="s">
        <v>1241</v>
      </c>
    </row>
    <row r="9278">
      <c r="A9278" s="5">
        <v>1.2603992E7</v>
      </c>
      <c r="B9278" s="2">
        <v>46203.0</v>
      </c>
      <c r="C9278" s="1" t="s">
        <v>1094</v>
      </c>
      <c r="D9278" s="7">
        <v>144.0</v>
      </c>
      <c r="E9278" s="4">
        <v>46199.0</v>
      </c>
      <c r="F9278" s="5">
        <v>180.0</v>
      </c>
      <c r="G9278" s="5">
        <v>104.0</v>
      </c>
      <c r="H9278" s="5">
        <v>18664.0</v>
      </c>
      <c r="I9278" s="1" t="s">
        <v>21</v>
      </c>
      <c r="J9278" s="1" t="s">
        <v>224</v>
      </c>
      <c r="K9278" s="1" t="s">
        <v>111</v>
      </c>
      <c r="L9278" s="1" t="s">
        <v>5</v>
      </c>
      <c r="M9278" s="1" t="s">
        <v>23</v>
      </c>
      <c r="N9278" s="1" t="s">
        <v>1241</v>
      </c>
      <c r="O9278" s="6" t="s">
        <v>1241</v>
      </c>
    </row>
    <row r="9279">
      <c r="A9279" s="5">
        <v>1.2603992E7</v>
      </c>
      <c r="B9279" s="2">
        <v>46203.0</v>
      </c>
      <c r="C9279" s="1" t="s">
        <v>1094</v>
      </c>
      <c r="D9279" s="7">
        <v>151.0</v>
      </c>
      <c r="E9279" s="4">
        <v>46199.0</v>
      </c>
      <c r="F9279" s="5">
        <v>560.0</v>
      </c>
      <c r="G9279" s="5">
        <v>137.0</v>
      </c>
      <c r="H9279" s="5">
        <v>76935.0</v>
      </c>
      <c r="I9279" s="1" t="s">
        <v>21</v>
      </c>
      <c r="J9279" s="1" t="s">
        <v>224</v>
      </c>
      <c r="K9279" s="1" t="s">
        <v>111</v>
      </c>
      <c r="L9279" s="1" t="s">
        <v>5</v>
      </c>
      <c r="M9279" s="1" t="s">
        <v>23</v>
      </c>
      <c r="N9279" s="1" t="s">
        <v>1241</v>
      </c>
      <c r="O9279" s="6" t="s">
        <v>1241</v>
      </c>
    </row>
    <row r="9280">
      <c r="A9280" s="5">
        <v>1.2603992E7</v>
      </c>
      <c r="B9280" s="2">
        <v>46203.0</v>
      </c>
      <c r="C9280" s="1" t="s">
        <v>1094</v>
      </c>
      <c r="D9280" s="7">
        <v>152.0</v>
      </c>
      <c r="E9280" s="4">
        <v>46199.0</v>
      </c>
      <c r="F9280" s="5">
        <v>66.0</v>
      </c>
      <c r="G9280" s="5">
        <v>206.0</v>
      </c>
      <c r="H9280" s="5">
        <v>13574.0</v>
      </c>
      <c r="I9280" s="1" t="s">
        <v>21</v>
      </c>
      <c r="J9280" s="1" t="s">
        <v>224</v>
      </c>
      <c r="K9280" s="1" t="s">
        <v>111</v>
      </c>
      <c r="L9280" s="1" t="s">
        <v>5</v>
      </c>
      <c r="M9280" s="1" t="s">
        <v>23</v>
      </c>
      <c r="N9280" s="1" t="s">
        <v>1241</v>
      </c>
      <c r="O9280" s="6" t="s">
        <v>1241</v>
      </c>
    </row>
    <row r="9281">
      <c r="A9281" s="5">
        <v>1.2603992E7</v>
      </c>
      <c r="B9281" s="2">
        <v>46203.0</v>
      </c>
      <c r="C9281" s="1" t="s">
        <v>1094</v>
      </c>
      <c r="D9281" s="3" t="s">
        <v>1268</v>
      </c>
      <c r="E9281" s="4">
        <v>46199.0</v>
      </c>
      <c r="F9281" s="5">
        <v>216.0</v>
      </c>
      <c r="G9281" s="5">
        <v>59.0</v>
      </c>
      <c r="H9281" s="5">
        <v>12651.0</v>
      </c>
      <c r="I9281" s="1" t="s">
        <v>21</v>
      </c>
      <c r="J9281" s="1" t="s">
        <v>224</v>
      </c>
      <c r="K9281" s="1" t="s">
        <v>111</v>
      </c>
      <c r="L9281" s="1" t="s">
        <v>5</v>
      </c>
      <c r="M9281" s="1" t="s">
        <v>23</v>
      </c>
      <c r="N9281" s="1" t="s">
        <v>1241</v>
      </c>
      <c r="O9281" s="6" t="s">
        <v>1241</v>
      </c>
    </row>
    <row r="9282">
      <c r="A9282" s="5">
        <v>1.2603992E7</v>
      </c>
      <c r="B9282" s="2">
        <v>46203.0</v>
      </c>
      <c r="C9282" s="1" t="s">
        <v>1094</v>
      </c>
      <c r="D9282" s="3">
        <v>153.0</v>
      </c>
      <c r="E9282" s="4">
        <v>46199.0</v>
      </c>
      <c r="F9282" s="5">
        <v>75.0</v>
      </c>
      <c r="G9282" s="5">
        <v>348.0</v>
      </c>
      <c r="H9282" s="5">
        <v>26116.0</v>
      </c>
      <c r="I9282" s="1" t="s">
        <v>21</v>
      </c>
      <c r="J9282" s="1" t="s">
        <v>224</v>
      </c>
      <c r="K9282" s="1" t="s">
        <v>111</v>
      </c>
      <c r="L9282" s="1" t="s">
        <v>5</v>
      </c>
      <c r="M9282" s="1" t="s">
        <v>23</v>
      </c>
      <c r="N9282" s="1" t="s">
        <v>1241</v>
      </c>
      <c r="O9282" s="6" t="s">
        <v>1241</v>
      </c>
    </row>
    <row r="9283">
      <c r="A9283" s="5">
        <v>1.2603992E7</v>
      </c>
      <c r="B9283" s="2">
        <v>46203.0</v>
      </c>
      <c r="C9283" s="1" t="s">
        <v>1094</v>
      </c>
      <c r="D9283" s="3" t="s">
        <v>1269</v>
      </c>
      <c r="E9283" s="4">
        <v>46199.0</v>
      </c>
      <c r="F9283" s="5">
        <v>120.0</v>
      </c>
      <c r="G9283" s="5">
        <v>68.0</v>
      </c>
      <c r="H9283" s="5">
        <v>8181.0</v>
      </c>
      <c r="I9283" s="1" t="s">
        <v>21</v>
      </c>
      <c r="J9283" s="1" t="s">
        <v>224</v>
      </c>
      <c r="K9283" s="1" t="s">
        <v>111</v>
      </c>
      <c r="L9283" s="1" t="s">
        <v>5</v>
      </c>
      <c r="M9283" s="1" t="s">
        <v>23</v>
      </c>
      <c r="N9283" s="1" t="s">
        <v>1241</v>
      </c>
      <c r="O9283" s="6" t="s">
        <v>1241</v>
      </c>
    </row>
    <row r="9284">
      <c r="A9284" s="5">
        <v>1.2603992E7</v>
      </c>
      <c r="B9284" s="2">
        <v>46203.0</v>
      </c>
      <c r="C9284" s="1" t="s">
        <v>1094</v>
      </c>
      <c r="D9284" s="3" t="s">
        <v>1270</v>
      </c>
      <c r="E9284" s="4">
        <v>46199.0</v>
      </c>
      <c r="F9284" s="5">
        <v>132.0</v>
      </c>
      <c r="G9284" s="5">
        <v>59.0</v>
      </c>
      <c r="H9284" s="5">
        <v>7732.0</v>
      </c>
      <c r="I9284" s="1" t="s">
        <v>21</v>
      </c>
      <c r="J9284" s="1" t="s">
        <v>224</v>
      </c>
      <c r="K9284" s="1" t="s">
        <v>111</v>
      </c>
      <c r="L9284" s="1" t="s">
        <v>5</v>
      </c>
      <c r="M9284" s="1" t="s">
        <v>23</v>
      </c>
      <c r="N9284" s="1" t="s">
        <v>1241</v>
      </c>
      <c r="O9284" s="6" t="s">
        <v>1241</v>
      </c>
    </row>
    <row r="9285">
      <c r="A9285" s="5">
        <v>1.2603992E7</v>
      </c>
      <c r="B9285" s="2">
        <v>46203.0</v>
      </c>
      <c r="C9285" s="1" t="s">
        <v>1094</v>
      </c>
      <c r="D9285" s="3">
        <v>343.0</v>
      </c>
      <c r="E9285" s="4">
        <v>46199.0</v>
      </c>
      <c r="F9285" s="5">
        <v>110.0</v>
      </c>
      <c r="G9285" s="5">
        <v>58.0</v>
      </c>
      <c r="H9285" s="5">
        <v>6360.0</v>
      </c>
      <c r="I9285" s="1" t="s">
        <v>229</v>
      </c>
      <c r="J9285" s="1" t="s">
        <v>224</v>
      </c>
      <c r="K9285" s="1" t="s">
        <v>111</v>
      </c>
      <c r="L9285" s="1" t="s">
        <v>5</v>
      </c>
      <c r="M9285" s="1" t="s">
        <v>23</v>
      </c>
      <c r="N9285" s="1" t="s">
        <v>1241</v>
      </c>
      <c r="O9285" s="6" t="s">
        <v>1241</v>
      </c>
    </row>
    <row r="9286">
      <c r="A9286" s="5">
        <v>1.2603992E7</v>
      </c>
      <c r="B9286" s="2">
        <v>46203.0</v>
      </c>
      <c r="C9286" s="1" t="s">
        <v>1094</v>
      </c>
      <c r="D9286" s="7">
        <v>124.0</v>
      </c>
      <c r="E9286" s="4">
        <v>46199.0</v>
      </c>
      <c r="F9286" s="5">
        <v>138.0</v>
      </c>
      <c r="G9286" s="5">
        <v>140.0</v>
      </c>
      <c r="H9286" s="5">
        <v>19344.0</v>
      </c>
      <c r="I9286" s="1" t="s">
        <v>21</v>
      </c>
      <c r="J9286" s="1" t="s">
        <v>224</v>
      </c>
      <c r="K9286" s="1" t="s">
        <v>111</v>
      </c>
      <c r="L9286" s="1" t="s">
        <v>5</v>
      </c>
      <c r="M9286" s="1" t="s">
        <v>23</v>
      </c>
      <c r="N9286" s="1" t="s">
        <v>1241</v>
      </c>
      <c r="O9286" s="6" t="s">
        <v>1241</v>
      </c>
    </row>
    <row r="9287">
      <c r="A9287" s="5">
        <v>1.2603992E7</v>
      </c>
      <c r="B9287" s="2">
        <v>46203.0</v>
      </c>
      <c r="C9287" s="1" t="s">
        <v>1094</v>
      </c>
      <c r="D9287" s="7">
        <v>344.0</v>
      </c>
      <c r="E9287" s="4">
        <v>46199.0</v>
      </c>
      <c r="F9287" s="5">
        <v>50.0</v>
      </c>
      <c r="G9287" s="5">
        <v>86.0</v>
      </c>
      <c r="H9287" s="5">
        <v>4286.0</v>
      </c>
      <c r="I9287" s="1" t="s">
        <v>229</v>
      </c>
      <c r="J9287" s="1" t="s">
        <v>224</v>
      </c>
      <c r="K9287" s="1" t="s">
        <v>111</v>
      </c>
      <c r="L9287" s="1" t="s">
        <v>5</v>
      </c>
      <c r="M9287" s="1" t="s">
        <v>23</v>
      </c>
      <c r="N9287" s="1" t="s">
        <v>1241</v>
      </c>
      <c r="O9287" s="6" t="s">
        <v>1241</v>
      </c>
    </row>
    <row r="9288">
      <c r="A9288" s="5">
        <v>1.2603992E7</v>
      </c>
      <c r="B9288" s="2">
        <v>46203.0</v>
      </c>
      <c r="C9288" s="1" t="s">
        <v>1094</v>
      </c>
      <c r="D9288" s="3" t="s">
        <v>1314</v>
      </c>
      <c r="E9288" s="4">
        <v>46199.0</v>
      </c>
      <c r="F9288" s="5">
        <v>216.0</v>
      </c>
      <c r="G9288" s="5">
        <v>63.0</v>
      </c>
      <c r="H9288" s="5">
        <v>13688.0</v>
      </c>
      <c r="I9288" s="1" t="s">
        <v>21</v>
      </c>
      <c r="J9288" s="1" t="s">
        <v>224</v>
      </c>
      <c r="K9288" s="1" t="s">
        <v>111</v>
      </c>
      <c r="L9288" s="1" t="s">
        <v>5</v>
      </c>
      <c r="M9288" s="1" t="s">
        <v>23</v>
      </c>
      <c r="N9288" s="1" t="s">
        <v>1241</v>
      </c>
      <c r="O9288" s="6" t="s">
        <v>1241</v>
      </c>
    </row>
    <row r="9289">
      <c r="A9289" s="5">
        <v>1.2603992E7</v>
      </c>
      <c r="B9289" s="2">
        <v>46203.0</v>
      </c>
      <c r="C9289" s="1" t="s">
        <v>1094</v>
      </c>
      <c r="D9289" s="7">
        <v>127.0</v>
      </c>
      <c r="E9289" s="4">
        <v>46199.0</v>
      </c>
      <c r="F9289" s="5">
        <v>198.0</v>
      </c>
      <c r="G9289" s="5">
        <v>121.0</v>
      </c>
      <c r="H9289" s="5">
        <v>23952.0</v>
      </c>
      <c r="I9289" s="1" t="s">
        <v>21</v>
      </c>
      <c r="J9289" s="1" t="s">
        <v>224</v>
      </c>
      <c r="K9289" s="1" t="s">
        <v>111</v>
      </c>
      <c r="L9289" s="1" t="s">
        <v>5</v>
      </c>
      <c r="M9289" s="1" t="s">
        <v>23</v>
      </c>
      <c r="N9289" s="1" t="s">
        <v>1241</v>
      </c>
      <c r="O9289" s="6" t="s">
        <v>1241</v>
      </c>
    </row>
    <row r="9290">
      <c r="A9290" s="5">
        <v>1.2603992E7</v>
      </c>
      <c r="B9290" s="2">
        <v>46203.0</v>
      </c>
      <c r="C9290" s="1" t="s">
        <v>1094</v>
      </c>
      <c r="D9290" s="3" t="s">
        <v>1315</v>
      </c>
      <c r="E9290" s="4">
        <v>46199.0</v>
      </c>
      <c r="F9290" s="5">
        <v>140.0</v>
      </c>
      <c r="G9290" s="5">
        <v>76.0</v>
      </c>
      <c r="H9290" s="5">
        <v>10620.0</v>
      </c>
      <c r="I9290" s="1" t="s">
        <v>21</v>
      </c>
      <c r="J9290" s="1" t="s">
        <v>224</v>
      </c>
      <c r="K9290" s="1" t="s">
        <v>111</v>
      </c>
      <c r="L9290" s="1" t="s">
        <v>5</v>
      </c>
      <c r="M9290" s="1" t="s">
        <v>23</v>
      </c>
      <c r="N9290" s="1" t="s">
        <v>1241</v>
      </c>
      <c r="O9290" s="6" t="s">
        <v>1241</v>
      </c>
    </row>
    <row r="9291">
      <c r="A9291" s="5">
        <v>1.2603992E7</v>
      </c>
      <c r="B9291" s="2">
        <v>46203.0</v>
      </c>
      <c r="C9291" s="1" t="s">
        <v>1094</v>
      </c>
      <c r="D9291" s="3" t="s">
        <v>746</v>
      </c>
      <c r="E9291" s="4">
        <v>46199.0</v>
      </c>
      <c r="F9291" s="5">
        <v>50.0</v>
      </c>
      <c r="G9291" s="5">
        <v>70.0</v>
      </c>
      <c r="H9291" s="5">
        <v>3503.0</v>
      </c>
      <c r="I9291" s="1" t="s">
        <v>21</v>
      </c>
      <c r="J9291" s="1" t="s">
        <v>224</v>
      </c>
      <c r="K9291" s="1" t="s">
        <v>111</v>
      </c>
      <c r="L9291" s="1" t="s">
        <v>5</v>
      </c>
      <c r="M9291" s="1" t="s">
        <v>23</v>
      </c>
      <c r="N9291" s="1" t="s">
        <v>1241</v>
      </c>
      <c r="O9291" s="6" t="s">
        <v>1241</v>
      </c>
    </row>
    <row r="9292">
      <c r="A9292" s="5">
        <v>1.2603999E7</v>
      </c>
      <c r="B9292" s="2">
        <v>46203.0</v>
      </c>
      <c r="C9292" s="1" t="s">
        <v>745</v>
      </c>
      <c r="D9292" s="3" t="s">
        <v>316</v>
      </c>
      <c r="E9292" s="4">
        <v>46199.0</v>
      </c>
      <c r="F9292" s="5">
        <v>2400.0</v>
      </c>
      <c r="G9292" s="5">
        <v>9.0</v>
      </c>
      <c r="H9292" s="5">
        <v>21170.0</v>
      </c>
      <c r="I9292" s="1" t="s">
        <v>317</v>
      </c>
      <c r="J9292" s="1" t="s">
        <v>221</v>
      </c>
      <c r="K9292" s="1" t="s">
        <v>111</v>
      </c>
      <c r="L9292" s="1" t="s">
        <v>5</v>
      </c>
      <c r="M9292" s="1" t="s">
        <v>29</v>
      </c>
      <c r="N9292" s="1" t="s">
        <v>1241</v>
      </c>
      <c r="O9292" s="6" t="s">
        <v>1241</v>
      </c>
    </row>
    <row r="9293">
      <c r="A9293" s="5">
        <v>1.2604072E7</v>
      </c>
      <c r="B9293" s="2">
        <v>46203.0</v>
      </c>
      <c r="C9293" s="1" t="s">
        <v>1302</v>
      </c>
      <c r="D9293" s="3" t="s">
        <v>539</v>
      </c>
      <c r="E9293" s="4">
        <v>46199.0</v>
      </c>
      <c r="F9293" s="5">
        <v>5.0</v>
      </c>
      <c r="G9293" s="5">
        <v>1810.0</v>
      </c>
      <c r="H9293" s="5">
        <v>8868.0</v>
      </c>
      <c r="I9293" s="1" t="s">
        <v>58</v>
      </c>
      <c r="J9293" s="1" t="s">
        <v>216</v>
      </c>
      <c r="K9293" s="1" t="s">
        <v>28</v>
      </c>
      <c r="L9293" s="1" t="s">
        <v>5</v>
      </c>
      <c r="M9293" s="1" t="s">
        <v>59</v>
      </c>
      <c r="N9293" s="1" t="s">
        <v>1241</v>
      </c>
      <c r="O9293" s="6" t="s">
        <v>1241</v>
      </c>
    </row>
    <row r="9294">
      <c r="A9294" s="5">
        <v>1.2604072E7</v>
      </c>
      <c r="B9294" s="2">
        <v>46203.0</v>
      </c>
      <c r="C9294" s="1" t="s">
        <v>1302</v>
      </c>
      <c r="D9294" s="3" t="s">
        <v>89</v>
      </c>
      <c r="E9294" s="4">
        <v>46199.0</v>
      </c>
      <c r="F9294" s="5">
        <v>4.0</v>
      </c>
      <c r="G9294" s="5">
        <v>3361.0</v>
      </c>
      <c r="H9294" s="5">
        <v>13175.0</v>
      </c>
      <c r="I9294" s="1" t="s">
        <v>58</v>
      </c>
      <c r="J9294" s="1" t="s">
        <v>216</v>
      </c>
      <c r="K9294" s="1" t="s">
        <v>28</v>
      </c>
      <c r="L9294" s="1" t="s">
        <v>5</v>
      </c>
      <c r="M9294" s="1" t="s">
        <v>59</v>
      </c>
      <c r="N9294" s="1" t="s">
        <v>1241</v>
      </c>
      <c r="O9294" s="6" t="s">
        <v>1241</v>
      </c>
    </row>
    <row r="9295">
      <c r="A9295" s="5">
        <v>1.2604073E7</v>
      </c>
      <c r="B9295" s="2">
        <v>46203.0</v>
      </c>
      <c r="C9295" s="1" t="s">
        <v>1302</v>
      </c>
      <c r="D9295" s="3" t="s">
        <v>60</v>
      </c>
      <c r="E9295" s="4">
        <v>46199.0</v>
      </c>
      <c r="F9295" s="5">
        <v>12.0</v>
      </c>
      <c r="G9295" s="5">
        <v>3455.0</v>
      </c>
      <c r="H9295" s="5">
        <v>40630.0</v>
      </c>
      <c r="I9295" s="1" t="s">
        <v>58</v>
      </c>
      <c r="J9295" s="1" t="s">
        <v>216</v>
      </c>
      <c r="K9295" s="1" t="s">
        <v>28</v>
      </c>
      <c r="L9295" s="1" t="s">
        <v>5</v>
      </c>
      <c r="M9295" s="1" t="s">
        <v>59</v>
      </c>
      <c r="N9295" s="1" t="s">
        <v>1241</v>
      </c>
      <c r="O9295" s="6" t="s">
        <v>1241</v>
      </c>
    </row>
    <row r="9296">
      <c r="A9296" s="5">
        <v>1.2604074E7</v>
      </c>
      <c r="B9296" s="2">
        <v>46203.0</v>
      </c>
      <c r="C9296" s="1" t="s">
        <v>1302</v>
      </c>
      <c r="D9296" s="3" t="s">
        <v>1316</v>
      </c>
      <c r="E9296" s="4">
        <v>46199.0</v>
      </c>
      <c r="F9296" s="5">
        <v>4.0</v>
      </c>
      <c r="G9296" s="5">
        <v>3022.0</v>
      </c>
      <c r="H9296" s="5">
        <v>11849.0</v>
      </c>
      <c r="I9296" s="1" t="s">
        <v>58</v>
      </c>
      <c r="J9296" s="1" t="s">
        <v>216</v>
      </c>
      <c r="K9296" s="1" t="s">
        <v>28</v>
      </c>
      <c r="L9296" s="1" t="s">
        <v>5</v>
      </c>
      <c r="M9296" s="1" t="s">
        <v>59</v>
      </c>
      <c r="N9296" s="1" t="s">
        <v>1241</v>
      </c>
      <c r="O9296" s="6" t="s">
        <v>1241</v>
      </c>
    </row>
    <row r="9297">
      <c r="A9297" s="5">
        <v>1.2604074E7</v>
      </c>
      <c r="B9297" s="2">
        <v>46203.0</v>
      </c>
      <c r="C9297" s="1" t="s">
        <v>1302</v>
      </c>
      <c r="D9297" s="3" t="s">
        <v>87</v>
      </c>
      <c r="E9297" s="4">
        <v>46199.0</v>
      </c>
      <c r="F9297" s="5">
        <v>6.0</v>
      </c>
      <c r="G9297" s="5">
        <v>4061.0</v>
      </c>
      <c r="H9297" s="5">
        <v>23880.0</v>
      </c>
      <c r="I9297" s="1" t="s">
        <v>58</v>
      </c>
      <c r="J9297" s="1" t="s">
        <v>216</v>
      </c>
      <c r="K9297" s="1" t="s">
        <v>28</v>
      </c>
      <c r="L9297" s="1" t="s">
        <v>5</v>
      </c>
      <c r="M9297" s="1" t="s">
        <v>59</v>
      </c>
      <c r="N9297" s="1" t="s">
        <v>1241</v>
      </c>
      <c r="O9297" s="6" t="s">
        <v>1241</v>
      </c>
    </row>
    <row r="9298">
      <c r="A9298" s="5">
        <v>1.2604075E7</v>
      </c>
      <c r="B9298" s="2">
        <v>46203.0</v>
      </c>
      <c r="C9298" s="1" t="s">
        <v>1244</v>
      </c>
      <c r="D9298" s="3" t="s">
        <v>1269</v>
      </c>
      <c r="E9298" s="4">
        <v>46199.0</v>
      </c>
      <c r="F9298" s="5">
        <v>100.0</v>
      </c>
      <c r="G9298" s="5">
        <v>68.0</v>
      </c>
      <c r="H9298" s="5">
        <v>6682.0</v>
      </c>
      <c r="I9298" s="1" t="s">
        <v>21</v>
      </c>
      <c r="J9298" s="1" t="s">
        <v>1245</v>
      </c>
      <c r="K9298" s="1" t="s">
        <v>28</v>
      </c>
      <c r="L9298" s="1" t="s">
        <v>5</v>
      </c>
      <c r="M9298" s="1" t="s">
        <v>23</v>
      </c>
      <c r="N9298" s="1" t="s">
        <v>1241</v>
      </c>
      <c r="O9298" s="6" t="s">
        <v>1241</v>
      </c>
    </row>
    <row r="9299">
      <c r="A9299" s="5">
        <v>1.2604075E7</v>
      </c>
      <c r="B9299" s="2">
        <v>46203.0</v>
      </c>
      <c r="C9299" s="1" t="s">
        <v>1244</v>
      </c>
      <c r="D9299" s="7">
        <v>151.0</v>
      </c>
      <c r="E9299" s="4">
        <v>46199.0</v>
      </c>
      <c r="F9299" s="5">
        <v>140.0</v>
      </c>
      <c r="G9299" s="5">
        <v>137.0</v>
      </c>
      <c r="H9299" s="5">
        <v>18850.0</v>
      </c>
      <c r="I9299" s="1" t="s">
        <v>21</v>
      </c>
      <c r="J9299" s="1" t="s">
        <v>1245</v>
      </c>
      <c r="K9299" s="1" t="s">
        <v>28</v>
      </c>
      <c r="L9299" s="1" t="s">
        <v>5</v>
      </c>
      <c r="M9299" s="1" t="s">
        <v>23</v>
      </c>
      <c r="N9299" s="1" t="s">
        <v>1241</v>
      </c>
      <c r="O9299" s="6" t="s">
        <v>1241</v>
      </c>
    </row>
    <row r="9300">
      <c r="A9300" s="5">
        <v>1.2604075E7</v>
      </c>
      <c r="B9300" s="2">
        <v>46203.0</v>
      </c>
      <c r="C9300" s="1" t="s">
        <v>1244</v>
      </c>
      <c r="D9300" s="3">
        <v>187.0</v>
      </c>
      <c r="E9300" s="4">
        <v>46199.0</v>
      </c>
      <c r="F9300" s="5">
        <v>132.0</v>
      </c>
      <c r="G9300" s="5">
        <v>279.0</v>
      </c>
      <c r="H9300" s="5">
        <v>36140.0</v>
      </c>
      <c r="I9300" s="1" t="s">
        <v>21</v>
      </c>
      <c r="J9300" s="1" t="s">
        <v>1245</v>
      </c>
      <c r="K9300" s="1" t="s">
        <v>28</v>
      </c>
      <c r="L9300" s="1" t="s">
        <v>5</v>
      </c>
      <c r="M9300" s="1" t="s">
        <v>23</v>
      </c>
      <c r="N9300" s="1" t="s">
        <v>1241</v>
      </c>
      <c r="O9300" s="6" t="s">
        <v>1241</v>
      </c>
    </row>
    <row r="9301">
      <c r="A9301" s="5">
        <v>1.2604075E7</v>
      </c>
      <c r="B9301" s="2">
        <v>46203.0</v>
      </c>
      <c r="C9301" s="1" t="s">
        <v>1244</v>
      </c>
      <c r="D9301" s="3" t="s">
        <v>1270</v>
      </c>
      <c r="E9301" s="4">
        <v>46199.0</v>
      </c>
      <c r="F9301" s="5">
        <v>100.0</v>
      </c>
      <c r="G9301" s="5">
        <v>59.0</v>
      </c>
      <c r="H9301" s="5">
        <v>5741.0</v>
      </c>
      <c r="I9301" s="1" t="s">
        <v>21</v>
      </c>
      <c r="J9301" s="1" t="s">
        <v>1245</v>
      </c>
      <c r="K9301" s="1" t="s">
        <v>28</v>
      </c>
      <c r="L9301" s="1" t="s">
        <v>5</v>
      </c>
      <c r="M9301" s="1" t="s">
        <v>23</v>
      </c>
      <c r="N9301" s="1" t="s">
        <v>1241</v>
      </c>
      <c r="O9301" s="6" t="s">
        <v>1241</v>
      </c>
    </row>
    <row r="9302">
      <c r="A9302" s="5">
        <v>1.2604075E7</v>
      </c>
      <c r="B9302" s="2">
        <v>46203.0</v>
      </c>
      <c r="C9302" s="1" t="s">
        <v>1244</v>
      </c>
      <c r="D9302" s="3" t="s">
        <v>35</v>
      </c>
      <c r="E9302" s="4">
        <v>46199.0</v>
      </c>
      <c r="F9302" s="5">
        <v>66.0</v>
      </c>
      <c r="G9302" s="5">
        <v>177.0</v>
      </c>
      <c r="H9302" s="5">
        <v>11427.0</v>
      </c>
      <c r="I9302" s="1" t="s">
        <v>21</v>
      </c>
      <c r="J9302" s="1" t="s">
        <v>1245</v>
      </c>
      <c r="K9302" s="1" t="s">
        <v>28</v>
      </c>
      <c r="L9302" s="1" t="s">
        <v>5</v>
      </c>
      <c r="M9302" s="1" t="s">
        <v>23</v>
      </c>
      <c r="N9302" s="1" t="s">
        <v>1241</v>
      </c>
      <c r="O9302" s="6" t="s">
        <v>1241</v>
      </c>
    </row>
    <row r="9303">
      <c r="A9303" s="5">
        <v>1.2604075E7</v>
      </c>
      <c r="B9303" s="2">
        <v>46203.0</v>
      </c>
      <c r="C9303" s="1" t="s">
        <v>1244</v>
      </c>
      <c r="D9303" s="7">
        <v>162.0</v>
      </c>
      <c r="E9303" s="4">
        <v>46199.0</v>
      </c>
      <c r="F9303" s="5">
        <v>78.0</v>
      </c>
      <c r="G9303" s="5">
        <v>143.0</v>
      </c>
      <c r="H9303" s="5">
        <v>10936.0</v>
      </c>
      <c r="I9303" s="1" t="s">
        <v>21</v>
      </c>
      <c r="J9303" s="1" t="s">
        <v>1245</v>
      </c>
      <c r="K9303" s="1" t="s">
        <v>28</v>
      </c>
      <c r="L9303" s="1" t="s">
        <v>5</v>
      </c>
      <c r="M9303" s="1" t="s">
        <v>23</v>
      </c>
      <c r="N9303" s="1" t="s">
        <v>1241</v>
      </c>
      <c r="O9303" s="6" t="s">
        <v>1241</v>
      </c>
    </row>
    <row r="9304">
      <c r="A9304" s="5">
        <v>1.2604075E7</v>
      </c>
      <c r="B9304" s="2">
        <v>46203.0</v>
      </c>
      <c r="C9304" s="1" t="s">
        <v>1244</v>
      </c>
      <c r="D9304" s="7">
        <v>124.0</v>
      </c>
      <c r="E9304" s="4">
        <v>46199.0</v>
      </c>
      <c r="F9304" s="5">
        <v>138.0</v>
      </c>
      <c r="G9304" s="5">
        <v>140.0</v>
      </c>
      <c r="H9304" s="5">
        <v>18957.0</v>
      </c>
      <c r="I9304" s="1" t="s">
        <v>21</v>
      </c>
      <c r="J9304" s="1" t="s">
        <v>1245</v>
      </c>
      <c r="K9304" s="1" t="s">
        <v>28</v>
      </c>
      <c r="L9304" s="1" t="s">
        <v>5</v>
      </c>
      <c r="M9304" s="1" t="s">
        <v>23</v>
      </c>
      <c r="N9304" s="1" t="s">
        <v>1241</v>
      </c>
      <c r="O9304" s="6" t="s">
        <v>1241</v>
      </c>
    </row>
    <row r="9305">
      <c r="A9305" s="5">
        <v>1.2604075E7</v>
      </c>
      <c r="B9305" s="2">
        <v>46203.0</v>
      </c>
      <c r="C9305" s="1" t="s">
        <v>1244</v>
      </c>
      <c r="D9305" s="7">
        <v>144.0</v>
      </c>
      <c r="E9305" s="4">
        <v>46199.0</v>
      </c>
      <c r="F9305" s="5">
        <v>180.0</v>
      </c>
      <c r="G9305" s="5">
        <v>104.0</v>
      </c>
      <c r="H9305" s="5">
        <v>18291.0</v>
      </c>
      <c r="I9305" s="1" t="s">
        <v>21</v>
      </c>
      <c r="J9305" s="1" t="s">
        <v>1245</v>
      </c>
      <c r="K9305" s="1" t="s">
        <v>28</v>
      </c>
      <c r="L9305" s="1" t="s">
        <v>5</v>
      </c>
      <c r="M9305" s="1" t="s">
        <v>23</v>
      </c>
      <c r="N9305" s="1" t="s">
        <v>1241</v>
      </c>
      <c r="O9305" s="6" t="s">
        <v>1241</v>
      </c>
    </row>
    <row r="9306">
      <c r="A9306" s="5">
        <v>1.2604075E7</v>
      </c>
      <c r="B9306" s="2">
        <v>46203.0</v>
      </c>
      <c r="C9306" s="1" t="s">
        <v>1244</v>
      </c>
      <c r="D9306" s="3" t="s">
        <v>96</v>
      </c>
      <c r="E9306" s="4">
        <v>46199.0</v>
      </c>
      <c r="F9306" s="5">
        <v>48.0</v>
      </c>
      <c r="G9306" s="5">
        <v>342.0</v>
      </c>
      <c r="H9306" s="5">
        <v>16078.0</v>
      </c>
      <c r="I9306" s="1" t="s">
        <v>21</v>
      </c>
      <c r="J9306" s="1" t="s">
        <v>1245</v>
      </c>
      <c r="K9306" s="1" t="s">
        <v>28</v>
      </c>
      <c r="L9306" s="1" t="s">
        <v>5</v>
      </c>
      <c r="M9306" s="1" t="s">
        <v>23</v>
      </c>
      <c r="N9306" s="1" t="s">
        <v>1241</v>
      </c>
      <c r="O9306" s="6" t="s">
        <v>1241</v>
      </c>
    </row>
    <row r="9307">
      <c r="A9307" s="5">
        <v>1.2604075E7</v>
      </c>
      <c r="B9307" s="2">
        <v>46203.0</v>
      </c>
      <c r="C9307" s="1" t="s">
        <v>1244</v>
      </c>
      <c r="D9307" s="3" t="s">
        <v>1268</v>
      </c>
      <c r="E9307" s="4">
        <v>46199.0</v>
      </c>
      <c r="F9307" s="5">
        <v>100.0</v>
      </c>
      <c r="G9307" s="5">
        <v>59.0</v>
      </c>
      <c r="H9307" s="5">
        <v>5741.0</v>
      </c>
      <c r="I9307" s="1" t="s">
        <v>21</v>
      </c>
      <c r="J9307" s="1" t="s">
        <v>1245</v>
      </c>
      <c r="K9307" s="1" t="s">
        <v>28</v>
      </c>
      <c r="L9307" s="1" t="s">
        <v>5</v>
      </c>
      <c r="M9307" s="1" t="s">
        <v>23</v>
      </c>
      <c r="N9307" s="1" t="s">
        <v>1241</v>
      </c>
      <c r="O9307" s="6" t="s">
        <v>1241</v>
      </c>
    </row>
    <row r="9308">
      <c r="A9308" s="5">
        <v>1.2604075E7</v>
      </c>
      <c r="B9308" s="2">
        <v>46203.0</v>
      </c>
      <c r="C9308" s="1" t="s">
        <v>1244</v>
      </c>
      <c r="D9308" s="3">
        <v>152.0</v>
      </c>
      <c r="E9308" s="4">
        <v>46199.0</v>
      </c>
      <c r="F9308" s="5">
        <v>132.0</v>
      </c>
      <c r="G9308" s="5">
        <v>206.0</v>
      </c>
      <c r="H9308" s="5">
        <v>26602.0</v>
      </c>
      <c r="I9308" s="1" t="s">
        <v>21</v>
      </c>
      <c r="J9308" s="1" t="s">
        <v>1245</v>
      </c>
      <c r="K9308" s="1" t="s">
        <v>28</v>
      </c>
      <c r="L9308" s="1" t="s">
        <v>5</v>
      </c>
      <c r="M9308" s="1" t="s">
        <v>23</v>
      </c>
      <c r="N9308" s="1" t="s">
        <v>1241</v>
      </c>
      <c r="O9308" s="6" t="s">
        <v>1241</v>
      </c>
    </row>
    <row r="9309">
      <c r="A9309" s="5">
        <v>1.2604076E7</v>
      </c>
      <c r="B9309" s="2">
        <v>46203.0</v>
      </c>
      <c r="C9309" s="1" t="s">
        <v>99</v>
      </c>
      <c r="D9309" s="7">
        <v>110.0</v>
      </c>
      <c r="E9309" s="4">
        <v>46199.0</v>
      </c>
      <c r="F9309" s="5">
        <v>62.0</v>
      </c>
      <c r="G9309" s="5">
        <v>30.0</v>
      </c>
      <c r="H9309" s="5">
        <v>1845.0</v>
      </c>
      <c r="I9309" s="1" t="s">
        <v>21</v>
      </c>
      <c r="J9309" s="1" t="s">
        <v>22</v>
      </c>
      <c r="K9309" s="1" t="s">
        <v>4</v>
      </c>
      <c r="L9309" s="1" t="s">
        <v>5</v>
      </c>
      <c r="M9309" s="1" t="s">
        <v>23</v>
      </c>
      <c r="N9309" s="1" t="s">
        <v>1241</v>
      </c>
      <c r="O9309" s="6" t="s">
        <v>1241</v>
      </c>
    </row>
    <row r="9310">
      <c r="A9310" s="5">
        <v>1.2604077E7</v>
      </c>
      <c r="B9310" s="2">
        <v>46203.0</v>
      </c>
      <c r="C9310" s="1" t="s">
        <v>99</v>
      </c>
      <c r="D9310" s="7">
        <v>152.0</v>
      </c>
      <c r="E9310" s="4">
        <v>46199.0</v>
      </c>
      <c r="F9310" s="5">
        <v>396.0</v>
      </c>
      <c r="G9310" s="5">
        <v>206.0</v>
      </c>
      <c r="H9310" s="5">
        <v>81433.0</v>
      </c>
      <c r="I9310" s="1" t="s">
        <v>21</v>
      </c>
      <c r="J9310" s="1" t="s">
        <v>22</v>
      </c>
      <c r="K9310" s="1" t="s">
        <v>4</v>
      </c>
      <c r="L9310" s="1" t="s">
        <v>5</v>
      </c>
      <c r="M9310" s="1" t="s">
        <v>23</v>
      </c>
      <c r="N9310" s="1" t="s">
        <v>1241</v>
      </c>
      <c r="O9310" s="6" t="s">
        <v>1241</v>
      </c>
    </row>
    <row r="9311">
      <c r="A9311" s="5">
        <v>1.2604077E7</v>
      </c>
      <c r="B9311" s="2">
        <v>46203.0</v>
      </c>
      <c r="C9311" s="1" t="s">
        <v>99</v>
      </c>
      <c r="D9311" s="7">
        <v>323.0</v>
      </c>
      <c r="E9311" s="4">
        <v>46199.0</v>
      </c>
      <c r="F9311" s="5">
        <v>700.0</v>
      </c>
      <c r="G9311" s="5">
        <v>44.0</v>
      </c>
      <c r="H9311" s="5">
        <v>30755.0</v>
      </c>
      <c r="I9311" s="1" t="s">
        <v>33</v>
      </c>
      <c r="J9311" s="1" t="s">
        <v>22</v>
      </c>
      <c r="K9311" s="1" t="s">
        <v>4</v>
      </c>
      <c r="L9311" s="1" t="s">
        <v>5</v>
      </c>
      <c r="M9311" s="1" t="s">
        <v>23</v>
      </c>
      <c r="N9311" s="1" t="s">
        <v>1241</v>
      </c>
      <c r="O9311" s="6" t="s">
        <v>1241</v>
      </c>
    </row>
    <row r="9312">
      <c r="A9312" s="5">
        <v>1.2604077E7</v>
      </c>
      <c r="B9312" s="2">
        <v>46203.0</v>
      </c>
      <c r="C9312" s="1" t="s">
        <v>99</v>
      </c>
      <c r="D9312" s="7">
        <v>124.0</v>
      </c>
      <c r="E9312" s="4">
        <v>46199.0</v>
      </c>
      <c r="F9312" s="5">
        <v>460.0</v>
      </c>
      <c r="G9312" s="5">
        <v>140.0</v>
      </c>
      <c r="H9312" s="5">
        <v>64477.0</v>
      </c>
      <c r="I9312" s="1" t="s">
        <v>21</v>
      </c>
      <c r="J9312" s="1" t="s">
        <v>22</v>
      </c>
      <c r="K9312" s="1" t="s">
        <v>4</v>
      </c>
      <c r="L9312" s="1" t="s">
        <v>5</v>
      </c>
      <c r="M9312" s="1" t="s">
        <v>23</v>
      </c>
      <c r="N9312" s="1" t="s">
        <v>1241</v>
      </c>
      <c r="O9312" s="6" t="s">
        <v>1241</v>
      </c>
    </row>
    <row r="9313">
      <c r="A9313" s="5">
        <v>1.2604077E7</v>
      </c>
      <c r="B9313" s="2">
        <v>46203.0</v>
      </c>
      <c r="C9313" s="1" t="s">
        <v>99</v>
      </c>
      <c r="D9313" s="7">
        <v>324.0</v>
      </c>
      <c r="E9313" s="4">
        <v>46199.0</v>
      </c>
      <c r="F9313" s="5">
        <v>600.0</v>
      </c>
      <c r="G9313" s="5">
        <v>52.0</v>
      </c>
      <c r="H9313" s="5">
        <v>31432.0</v>
      </c>
      <c r="I9313" s="1" t="s">
        <v>33</v>
      </c>
      <c r="J9313" s="1" t="s">
        <v>22</v>
      </c>
      <c r="K9313" s="1" t="s">
        <v>4</v>
      </c>
      <c r="L9313" s="1" t="s">
        <v>5</v>
      </c>
      <c r="M9313" s="1" t="s">
        <v>23</v>
      </c>
      <c r="N9313" s="1" t="s">
        <v>1241</v>
      </c>
      <c r="O9313" s="6" t="s">
        <v>1241</v>
      </c>
    </row>
    <row r="9314">
      <c r="A9314" s="5">
        <v>1.2604077E7</v>
      </c>
      <c r="B9314" s="2">
        <v>46203.0</v>
      </c>
      <c r="C9314" s="1" t="s">
        <v>99</v>
      </c>
      <c r="D9314" s="7">
        <v>186.0</v>
      </c>
      <c r="E9314" s="4">
        <v>46199.0</v>
      </c>
      <c r="F9314" s="5">
        <v>64.0</v>
      </c>
      <c r="G9314" s="5">
        <v>63.0</v>
      </c>
      <c r="H9314" s="5">
        <v>4059.0</v>
      </c>
      <c r="I9314" s="1" t="s">
        <v>21</v>
      </c>
      <c r="J9314" s="1" t="s">
        <v>22</v>
      </c>
      <c r="K9314" s="1" t="s">
        <v>4</v>
      </c>
      <c r="L9314" s="1" t="s">
        <v>5</v>
      </c>
      <c r="M9314" s="1" t="s">
        <v>23</v>
      </c>
      <c r="N9314" s="1" t="s">
        <v>1241</v>
      </c>
      <c r="O9314" s="6" t="s">
        <v>1241</v>
      </c>
    </row>
    <row r="9315">
      <c r="A9315" s="5">
        <v>1.2604077E7</v>
      </c>
      <c r="B9315" s="2">
        <v>46203.0</v>
      </c>
      <c r="C9315" s="1" t="s">
        <v>99</v>
      </c>
      <c r="D9315" s="7">
        <v>342.0</v>
      </c>
      <c r="E9315" s="4">
        <v>46199.0</v>
      </c>
      <c r="F9315" s="5">
        <v>100.0</v>
      </c>
      <c r="G9315" s="5">
        <v>47.0</v>
      </c>
      <c r="H9315" s="5">
        <v>4696.0</v>
      </c>
      <c r="I9315" s="1" t="s">
        <v>229</v>
      </c>
      <c r="J9315" s="1" t="s">
        <v>22</v>
      </c>
      <c r="K9315" s="1" t="s">
        <v>4</v>
      </c>
      <c r="L9315" s="1" t="s">
        <v>5</v>
      </c>
      <c r="M9315" s="1" t="s">
        <v>23</v>
      </c>
      <c r="N9315" s="1" t="s">
        <v>1241</v>
      </c>
      <c r="O9315" s="6" t="s">
        <v>1241</v>
      </c>
    </row>
    <row r="9316">
      <c r="A9316" s="5">
        <v>1.2604077E7</v>
      </c>
      <c r="B9316" s="2">
        <v>46203.0</v>
      </c>
      <c r="C9316" s="1" t="s">
        <v>99</v>
      </c>
      <c r="D9316" s="7">
        <v>110.0</v>
      </c>
      <c r="E9316" s="4">
        <v>46199.0</v>
      </c>
      <c r="F9316" s="5">
        <v>124.0</v>
      </c>
      <c r="G9316" s="5">
        <v>30.0</v>
      </c>
      <c r="H9316" s="5">
        <v>3694.0</v>
      </c>
      <c r="I9316" s="1" t="s">
        <v>21</v>
      </c>
      <c r="J9316" s="1" t="s">
        <v>22</v>
      </c>
      <c r="K9316" s="1" t="s">
        <v>4</v>
      </c>
      <c r="L9316" s="1" t="s">
        <v>5</v>
      </c>
      <c r="M9316" s="1" t="s">
        <v>23</v>
      </c>
      <c r="N9316" s="1" t="s">
        <v>1241</v>
      </c>
      <c r="O9316" s="6" t="s">
        <v>1241</v>
      </c>
    </row>
    <row r="9317">
      <c r="A9317" s="5">
        <v>1.2604077E7</v>
      </c>
      <c r="B9317" s="2">
        <v>46203.0</v>
      </c>
      <c r="C9317" s="1" t="s">
        <v>99</v>
      </c>
      <c r="D9317" s="7">
        <v>360.0</v>
      </c>
      <c r="E9317" s="4">
        <v>46199.0</v>
      </c>
      <c r="F9317" s="5">
        <v>50.0</v>
      </c>
      <c r="G9317" s="5">
        <v>132.0</v>
      </c>
      <c r="H9317" s="5">
        <v>6600.0</v>
      </c>
      <c r="I9317" s="1" t="s">
        <v>229</v>
      </c>
      <c r="J9317" s="1" t="s">
        <v>22</v>
      </c>
      <c r="K9317" s="1" t="s">
        <v>4</v>
      </c>
      <c r="L9317" s="1" t="s">
        <v>5</v>
      </c>
      <c r="M9317" s="1" t="s">
        <v>23</v>
      </c>
      <c r="N9317" s="1" t="s">
        <v>1241</v>
      </c>
      <c r="O9317" s="6" t="s">
        <v>1241</v>
      </c>
    </row>
    <row r="9318">
      <c r="A9318" s="5">
        <v>1.2604077E7</v>
      </c>
      <c r="B9318" s="2">
        <v>46203.0</v>
      </c>
      <c r="C9318" s="1" t="s">
        <v>99</v>
      </c>
      <c r="D9318" s="7">
        <v>361.0</v>
      </c>
      <c r="E9318" s="4">
        <v>46199.0</v>
      </c>
      <c r="F9318" s="5">
        <v>50.0</v>
      </c>
      <c r="G9318" s="5">
        <v>159.0</v>
      </c>
      <c r="H9318" s="5">
        <v>7960.0</v>
      </c>
      <c r="I9318" s="1" t="s">
        <v>229</v>
      </c>
      <c r="J9318" s="1" t="s">
        <v>22</v>
      </c>
      <c r="K9318" s="1" t="s">
        <v>4</v>
      </c>
      <c r="L9318" s="1" t="s">
        <v>5</v>
      </c>
      <c r="M9318" s="1" t="s">
        <v>23</v>
      </c>
      <c r="N9318" s="1" t="s">
        <v>1241</v>
      </c>
      <c r="O9318" s="6" t="s">
        <v>1241</v>
      </c>
    </row>
    <row r="9319">
      <c r="A9319" s="5">
        <v>1.2604077E7</v>
      </c>
      <c r="B9319" s="2">
        <v>46203.0</v>
      </c>
      <c r="C9319" s="1" t="s">
        <v>99</v>
      </c>
      <c r="D9319" s="7">
        <v>199.0</v>
      </c>
      <c r="E9319" s="4">
        <v>46199.0</v>
      </c>
      <c r="F9319" s="5">
        <v>50.0</v>
      </c>
      <c r="G9319" s="5">
        <v>209.0</v>
      </c>
      <c r="H9319" s="5">
        <v>10468.0</v>
      </c>
      <c r="I9319" s="1" t="s">
        <v>21</v>
      </c>
      <c r="J9319" s="1" t="s">
        <v>22</v>
      </c>
      <c r="K9319" s="1" t="s">
        <v>4</v>
      </c>
      <c r="L9319" s="1" t="s">
        <v>5</v>
      </c>
      <c r="M9319" s="1" t="s">
        <v>23</v>
      </c>
      <c r="N9319" s="1" t="s">
        <v>1241</v>
      </c>
      <c r="O9319" s="6" t="s">
        <v>1241</v>
      </c>
    </row>
    <row r="9320">
      <c r="A9320" s="5">
        <v>1.2604077E7</v>
      </c>
      <c r="B9320" s="2">
        <v>46203.0</v>
      </c>
      <c r="C9320" s="1" t="s">
        <v>99</v>
      </c>
      <c r="D9320" s="7">
        <v>3272.0</v>
      </c>
      <c r="E9320" s="4">
        <v>46199.0</v>
      </c>
      <c r="F9320" s="5">
        <v>500.0</v>
      </c>
      <c r="G9320" s="5">
        <v>33.0</v>
      </c>
      <c r="H9320" s="5">
        <v>16479.0</v>
      </c>
      <c r="I9320" s="1" t="s">
        <v>229</v>
      </c>
      <c r="J9320" s="1" t="s">
        <v>22</v>
      </c>
      <c r="K9320" s="1" t="s">
        <v>4</v>
      </c>
      <c r="L9320" s="1" t="s">
        <v>5</v>
      </c>
      <c r="M9320" s="1" t="s">
        <v>23</v>
      </c>
      <c r="N9320" s="1" t="s">
        <v>1241</v>
      </c>
      <c r="O9320" s="6" t="s">
        <v>1241</v>
      </c>
    </row>
    <row r="9321">
      <c r="A9321" s="5">
        <v>1.2604077E7</v>
      </c>
      <c r="B9321" s="2">
        <v>46203.0</v>
      </c>
      <c r="C9321" s="1" t="s">
        <v>99</v>
      </c>
      <c r="D9321" s="7">
        <v>151.0</v>
      </c>
      <c r="E9321" s="4">
        <v>46199.0</v>
      </c>
      <c r="F9321" s="5">
        <v>840.0</v>
      </c>
      <c r="G9321" s="5">
        <v>137.0</v>
      </c>
      <c r="H9321" s="5">
        <v>115402.97</v>
      </c>
      <c r="I9321" s="1" t="s">
        <v>21</v>
      </c>
      <c r="J9321" s="1" t="s">
        <v>22</v>
      </c>
      <c r="K9321" s="1" t="s">
        <v>4</v>
      </c>
      <c r="L9321" s="1" t="s">
        <v>5</v>
      </c>
      <c r="M9321" s="1" t="s">
        <v>23</v>
      </c>
      <c r="N9321" s="1" t="s">
        <v>1241</v>
      </c>
      <c r="O9321" s="6" t="s">
        <v>1241</v>
      </c>
    </row>
    <row r="9322">
      <c r="A9322" s="5">
        <v>1.2604133E7</v>
      </c>
      <c r="B9322" s="2">
        <v>46203.0</v>
      </c>
      <c r="C9322" s="1" t="s">
        <v>745</v>
      </c>
      <c r="D9322" s="3" t="s">
        <v>946</v>
      </c>
      <c r="E9322" s="4">
        <v>46199.0</v>
      </c>
      <c r="F9322" s="5">
        <v>66.0</v>
      </c>
      <c r="G9322" s="5">
        <v>138.0</v>
      </c>
      <c r="H9322" s="5">
        <v>8942.0</v>
      </c>
      <c r="I9322" s="1" t="s">
        <v>21</v>
      </c>
      <c r="J9322" s="1" t="s">
        <v>221</v>
      </c>
      <c r="K9322" s="1" t="s">
        <v>111</v>
      </c>
      <c r="L9322" s="1" t="s">
        <v>5</v>
      </c>
      <c r="M9322" s="1" t="s">
        <v>23</v>
      </c>
      <c r="N9322" s="1" t="s">
        <v>1241</v>
      </c>
      <c r="O9322" s="6" t="s">
        <v>1241</v>
      </c>
    </row>
    <row r="9323">
      <c r="A9323" s="5">
        <v>1.2604133E7</v>
      </c>
      <c r="B9323" s="2">
        <v>46203.0</v>
      </c>
      <c r="C9323" s="1" t="s">
        <v>745</v>
      </c>
      <c r="D9323" s="3" t="s">
        <v>1044</v>
      </c>
      <c r="E9323" s="4">
        <v>46199.0</v>
      </c>
      <c r="F9323" s="5">
        <v>28.0</v>
      </c>
      <c r="G9323" s="5">
        <v>291.0</v>
      </c>
      <c r="H9323" s="5">
        <v>7983.0</v>
      </c>
      <c r="I9323" s="1" t="s">
        <v>21</v>
      </c>
      <c r="J9323" s="1" t="s">
        <v>221</v>
      </c>
      <c r="K9323" s="1" t="s">
        <v>111</v>
      </c>
      <c r="L9323" s="1" t="s">
        <v>5</v>
      </c>
      <c r="M9323" s="1" t="s">
        <v>23</v>
      </c>
      <c r="N9323" s="1" t="s">
        <v>1241</v>
      </c>
      <c r="O9323" s="6" t="s">
        <v>1241</v>
      </c>
    </row>
    <row r="9324">
      <c r="A9324" s="5">
        <v>1.2604133E7</v>
      </c>
      <c r="B9324" s="2">
        <v>46203.0</v>
      </c>
      <c r="C9324" s="1" t="s">
        <v>745</v>
      </c>
      <c r="D9324" s="3" t="s">
        <v>1042</v>
      </c>
      <c r="E9324" s="4">
        <v>46199.0</v>
      </c>
      <c r="F9324" s="5">
        <v>35.0</v>
      </c>
      <c r="G9324" s="5">
        <v>258.0</v>
      </c>
      <c r="H9324" s="5">
        <v>8859.0</v>
      </c>
      <c r="I9324" s="1" t="s">
        <v>21</v>
      </c>
      <c r="J9324" s="1" t="s">
        <v>221</v>
      </c>
      <c r="K9324" s="1" t="s">
        <v>111</v>
      </c>
      <c r="L9324" s="1" t="s">
        <v>5</v>
      </c>
      <c r="M9324" s="1" t="s">
        <v>23</v>
      </c>
      <c r="N9324" s="1" t="s">
        <v>1241</v>
      </c>
      <c r="O9324" s="6" t="s">
        <v>1241</v>
      </c>
    </row>
    <row r="9325">
      <c r="A9325" s="5">
        <v>1.2604133E7</v>
      </c>
      <c r="B9325" s="2">
        <v>46203.0</v>
      </c>
      <c r="C9325" s="1" t="s">
        <v>745</v>
      </c>
      <c r="D9325" s="3" t="s">
        <v>1043</v>
      </c>
      <c r="E9325" s="4">
        <v>46199.0</v>
      </c>
      <c r="F9325" s="5">
        <v>33.0</v>
      </c>
      <c r="G9325" s="5">
        <v>169.0</v>
      </c>
      <c r="H9325" s="5">
        <v>5465.0</v>
      </c>
      <c r="I9325" s="1" t="s">
        <v>21</v>
      </c>
      <c r="J9325" s="1" t="s">
        <v>221</v>
      </c>
      <c r="K9325" s="1" t="s">
        <v>111</v>
      </c>
      <c r="L9325" s="1" t="s">
        <v>5</v>
      </c>
      <c r="M9325" s="1" t="s">
        <v>23</v>
      </c>
      <c r="N9325" s="1" t="s">
        <v>1241</v>
      </c>
      <c r="O9325" s="6" t="s">
        <v>1241</v>
      </c>
    </row>
    <row r="9326">
      <c r="A9326" s="5">
        <v>1.2604137E7</v>
      </c>
      <c r="B9326" s="2">
        <v>46203.0</v>
      </c>
      <c r="C9326" s="1" t="s">
        <v>1244</v>
      </c>
      <c r="D9326" s="3" t="s">
        <v>663</v>
      </c>
      <c r="E9326" s="4">
        <v>46199.0</v>
      </c>
      <c r="F9326" s="5">
        <v>23.0</v>
      </c>
      <c r="G9326" s="5">
        <v>342.0</v>
      </c>
      <c r="H9326" s="5">
        <v>7862.0</v>
      </c>
      <c r="I9326" s="1" t="s">
        <v>21</v>
      </c>
      <c r="J9326" s="1" t="s">
        <v>1245</v>
      </c>
      <c r="K9326" s="1" t="s">
        <v>28</v>
      </c>
      <c r="L9326" s="1" t="s">
        <v>5</v>
      </c>
      <c r="M9326" s="1" t="s">
        <v>23</v>
      </c>
      <c r="N9326" s="1" t="s">
        <v>1241</v>
      </c>
      <c r="O9326" s="6" t="s">
        <v>1241</v>
      </c>
    </row>
    <row r="9327">
      <c r="A9327" s="5">
        <v>1.2604137E7</v>
      </c>
      <c r="B9327" s="2">
        <v>46203.0</v>
      </c>
      <c r="C9327" s="1" t="s">
        <v>1244</v>
      </c>
      <c r="D9327" s="3" t="s">
        <v>31</v>
      </c>
      <c r="E9327" s="4">
        <v>46199.0</v>
      </c>
      <c r="F9327" s="5">
        <v>12.0</v>
      </c>
      <c r="G9327" s="5">
        <v>779.0</v>
      </c>
      <c r="H9327" s="5">
        <v>9344.0</v>
      </c>
      <c r="I9327" s="1" t="s">
        <v>21</v>
      </c>
      <c r="J9327" s="1" t="s">
        <v>1245</v>
      </c>
      <c r="K9327" s="1" t="s">
        <v>28</v>
      </c>
      <c r="L9327" s="1" t="s">
        <v>5</v>
      </c>
      <c r="M9327" s="1" t="s">
        <v>23</v>
      </c>
      <c r="N9327" s="1" t="s">
        <v>1241</v>
      </c>
      <c r="O9327" s="6" t="s">
        <v>1241</v>
      </c>
    </row>
    <row r="9328">
      <c r="A9328" s="5">
        <v>1.2604137E7</v>
      </c>
      <c r="B9328" s="2">
        <v>46203.0</v>
      </c>
      <c r="C9328" s="1" t="s">
        <v>1244</v>
      </c>
      <c r="D9328" s="3" t="s">
        <v>324</v>
      </c>
      <c r="E9328" s="4">
        <v>46199.0</v>
      </c>
      <c r="F9328" s="5">
        <v>18.0</v>
      </c>
      <c r="G9328" s="5">
        <v>925.0</v>
      </c>
      <c r="H9328" s="5">
        <v>16659.0</v>
      </c>
      <c r="I9328" s="1" t="s">
        <v>21</v>
      </c>
      <c r="J9328" s="1" t="s">
        <v>1245</v>
      </c>
      <c r="K9328" s="1" t="s">
        <v>28</v>
      </c>
      <c r="L9328" s="1" t="s">
        <v>5</v>
      </c>
      <c r="M9328" s="1" t="s">
        <v>23</v>
      </c>
      <c r="N9328" s="1" t="s">
        <v>1241</v>
      </c>
      <c r="O9328" s="6" t="s">
        <v>1241</v>
      </c>
    </row>
    <row r="9329">
      <c r="A9329" s="5">
        <v>1.2604137E7</v>
      </c>
      <c r="B9329" s="2">
        <v>46203.0</v>
      </c>
      <c r="C9329" s="1" t="s">
        <v>1244</v>
      </c>
      <c r="D9329" s="3" t="s">
        <v>315</v>
      </c>
      <c r="E9329" s="4">
        <v>46199.0</v>
      </c>
      <c r="F9329" s="5">
        <v>30.0</v>
      </c>
      <c r="G9329" s="5">
        <v>389.0</v>
      </c>
      <c r="H9329" s="5">
        <v>11665.0</v>
      </c>
      <c r="I9329" s="1" t="s">
        <v>21</v>
      </c>
      <c r="J9329" s="1" t="s">
        <v>1245</v>
      </c>
      <c r="K9329" s="1" t="s">
        <v>28</v>
      </c>
      <c r="L9329" s="1" t="s">
        <v>5</v>
      </c>
      <c r="M9329" s="1" t="s">
        <v>23</v>
      </c>
      <c r="N9329" s="1" t="s">
        <v>1241</v>
      </c>
      <c r="O9329" s="6" t="s">
        <v>1241</v>
      </c>
    </row>
    <row r="9330">
      <c r="A9330" s="5">
        <v>1.2604143E7</v>
      </c>
      <c r="B9330" s="2">
        <v>46203.0</v>
      </c>
      <c r="C9330" s="1" t="s">
        <v>1094</v>
      </c>
      <c r="D9330" s="7">
        <v>3271.0</v>
      </c>
      <c r="E9330" s="4">
        <v>46199.0</v>
      </c>
      <c r="F9330" s="5">
        <v>150.0</v>
      </c>
      <c r="G9330" s="5">
        <v>56.0</v>
      </c>
      <c r="H9330" s="5">
        <v>8198.0</v>
      </c>
      <c r="I9330" s="1" t="s">
        <v>229</v>
      </c>
      <c r="J9330" s="1" t="s">
        <v>224</v>
      </c>
      <c r="K9330" s="1" t="s">
        <v>111</v>
      </c>
      <c r="L9330" s="1" t="s">
        <v>5</v>
      </c>
      <c r="M9330" s="1" t="s">
        <v>23</v>
      </c>
      <c r="N9330" s="1" t="s">
        <v>1241</v>
      </c>
      <c r="O9330" s="6" t="s">
        <v>1241</v>
      </c>
    </row>
    <row r="9331">
      <c r="A9331" s="5">
        <v>1.2604307E7</v>
      </c>
      <c r="B9331" s="2">
        <v>46203.0</v>
      </c>
      <c r="C9331" s="1" t="s">
        <v>548</v>
      </c>
      <c r="D9331" s="3" t="s">
        <v>922</v>
      </c>
      <c r="E9331" s="4">
        <v>46199.0</v>
      </c>
      <c r="F9331" s="5">
        <v>10.0</v>
      </c>
      <c r="G9331" s="5">
        <v>5316.0</v>
      </c>
      <c r="H9331" s="5">
        <v>52100.0</v>
      </c>
      <c r="I9331" s="1" t="s">
        <v>58</v>
      </c>
      <c r="J9331" s="1" t="s">
        <v>550</v>
      </c>
      <c r="K9331" s="1" t="s">
        <v>28</v>
      </c>
      <c r="L9331" s="1" t="s">
        <v>5</v>
      </c>
      <c r="M9331" s="1" t="s">
        <v>59</v>
      </c>
      <c r="N9331" s="1" t="s">
        <v>1241</v>
      </c>
      <c r="O9331" s="6" t="s">
        <v>1241</v>
      </c>
    </row>
    <row r="9332">
      <c r="A9332" s="5">
        <v>1.2604309E7</v>
      </c>
      <c r="B9332" s="2">
        <v>46203.0</v>
      </c>
      <c r="C9332" s="1" t="s">
        <v>1302</v>
      </c>
      <c r="D9332" s="3" t="s">
        <v>336</v>
      </c>
      <c r="E9332" s="4">
        <v>46199.0</v>
      </c>
      <c r="F9332" s="5">
        <v>33.0</v>
      </c>
      <c r="G9332" s="5">
        <v>168.0</v>
      </c>
      <c r="H9332" s="5">
        <v>5419.0</v>
      </c>
      <c r="I9332" s="1" t="s">
        <v>21</v>
      </c>
      <c r="J9332" s="1" t="s">
        <v>216</v>
      </c>
      <c r="K9332" s="1" t="s">
        <v>28</v>
      </c>
      <c r="L9332" s="1" t="s">
        <v>5</v>
      </c>
      <c r="M9332" s="1" t="s">
        <v>23</v>
      </c>
      <c r="N9332" s="1" t="s">
        <v>1241</v>
      </c>
      <c r="O9332" s="6" t="s">
        <v>1241</v>
      </c>
    </row>
    <row r="9333">
      <c r="A9333" s="5">
        <v>1.260431E7</v>
      </c>
      <c r="B9333" s="2">
        <v>46203.0</v>
      </c>
      <c r="C9333" s="1" t="s">
        <v>1302</v>
      </c>
      <c r="D9333" s="3" t="s">
        <v>152</v>
      </c>
      <c r="E9333" s="4">
        <v>46199.0</v>
      </c>
      <c r="F9333" s="5">
        <v>6.0</v>
      </c>
      <c r="G9333" s="5">
        <v>7388.0</v>
      </c>
      <c r="H9333" s="5">
        <v>43449.0</v>
      </c>
      <c r="I9333" s="1" t="s">
        <v>58</v>
      </c>
      <c r="J9333" s="1" t="s">
        <v>216</v>
      </c>
      <c r="K9333" s="1" t="s">
        <v>28</v>
      </c>
      <c r="L9333" s="1" t="s">
        <v>5</v>
      </c>
      <c r="M9333" s="1" t="s">
        <v>59</v>
      </c>
      <c r="N9333" s="1" t="s">
        <v>1241</v>
      </c>
      <c r="O9333" s="6" t="s">
        <v>1241</v>
      </c>
    </row>
    <row r="9334">
      <c r="A9334" s="5">
        <v>1.2604311E7</v>
      </c>
      <c r="B9334" s="2">
        <v>46203.0</v>
      </c>
      <c r="C9334" s="1" t="s">
        <v>1302</v>
      </c>
      <c r="D9334" s="3" t="s">
        <v>549</v>
      </c>
      <c r="E9334" s="4">
        <v>46199.0</v>
      </c>
      <c r="F9334" s="5">
        <v>4.0</v>
      </c>
      <c r="G9334" s="5">
        <v>6275.0</v>
      </c>
      <c r="H9334" s="5">
        <v>24599.0</v>
      </c>
      <c r="I9334" s="1" t="s">
        <v>58</v>
      </c>
      <c r="J9334" s="1" t="s">
        <v>216</v>
      </c>
      <c r="K9334" s="1" t="s">
        <v>28</v>
      </c>
      <c r="L9334" s="1" t="s">
        <v>5</v>
      </c>
      <c r="M9334" s="1" t="s">
        <v>59</v>
      </c>
      <c r="N9334" s="1" t="s">
        <v>1241</v>
      </c>
      <c r="O9334" s="6" t="s">
        <v>1241</v>
      </c>
    </row>
    <row r="9335">
      <c r="A9335" s="5">
        <v>1.2604324E7</v>
      </c>
      <c r="B9335" s="2">
        <v>46203.0</v>
      </c>
      <c r="C9335" s="1" t="s">
        <v>239</v>
      </c>
      <c r="D9335" s="7">
        <v>324.0</v>
      </c>
      <c r="E9335" s="4">
        <v>46199.0</v>
      </c>
      <c r="F9335" s="5">
        <v>400.0</v>
      </c>
      <c r="G9335" s="5">
        <v>52.0</v>
      </c>
      <c r="H9335" s="5">
        <v>20535.0</v>
      </c>
      <c r="I9335" s="1" t="s">
        <v>33</v>
      </c>
      <c r="J9335" s="1" t="s">
        <v>240</v>
      </c>
      <c r="K9335" s="1" t="s">
        <v>111</v>
      </c>
      <c r="L9335" s="1" t="s">
        <v>5</v>
      </c>
      <c r="M9335" s="1" t="s">
        <v>23</v>
      </c>
      <c r="N9335" s="1" t="s">
        <v>1241</v>
      </c>
      <c r="O9335" s="6" t="s">
        <v>1241</v>
      </c>
    </row>
    <row r="9336">
      <c r="A9336" s="5">
        <v>1.2604324E7</v>
      </c>
      <c r="B9336" s="2">
        <v>46203.0</v>
      </c>
      <c r="C9336" s="1" t="s">
        <v>239</v>
      </c>
      <c r="D9336" s="7">
        <v>121.0</v>
      </c>
      <c r="E9336" s="4">
        <v>46199.0</v>
      </c>
      <c r="F9336" s="5">
        <v>324.0</v>
      </c>
      <c r="G9336" s="5">
        <v>105.0</v>
      </c>
      <c r="H9336" s="5">
        <v>33227.0</v>
      </c>
      <c r="I9336" s="1" t="s">
        <v>21</v>
      </c>
      <c r="J9336" s="1" t="s">
        <v>240</v>
      </c>
      <c r="K9336" s="1" t="s">
        <v>111</v>
      </c>
      <c r="L9336" s="1" t="s">
        <v>5</v>
      </c>
      <c r="M9336" s="1" t="s">
        <v>23</v>
      </c>
      <c r="N9336" s="1" t="s">
        <v>1241</v>
      </c>
      <c r="O9336" s="6" t="s">
        <v>1241</v>
      </c>
    </row>
    <row r="9337">
      <c r="A9337" s="5">
        <v>1.2604324E7</v>
      </c>
      <c r="B9337" s="2">
        <v>46203.0</v>
      </c>
      <c r="C9337" s="1" t="s">
        <v>239</v>
      </c>
      <c r="D9337" s="7">
        <v>187.0</v>
      </c>
      <c r="E9337" s="4">
        <v>46199.0</v>
      </c>
      <c r="F9337" s="5">
        <v>22.0</v>
      </c>
      <c r="G9337" s="5">
        <v>279.0</v>
      </c>
      <c r="H9337" s="5">
        <v>6025.0</v>
      </c>
      <c r="I9337" s="1" t="s">
        <v>21</v>
      </c>
      <c r="J9337" s="1" t="s">
        <v>240</v>
      </c>
      <c r="K9337" s="1" t="s">
        <v>111</v>
      </c>
      <c r="L9337" s="1" t="s">
        <v>5</v>
      </c>
      <c r="M9337" s="1" t="s">
        <v>23</v>
      </c>
      <c r="N9337" s="1" t="s">
        <v>1241</v>
      </c>
      <c r="O9337" s="6" t="s">
        <v>1241</v>
      </c>
    </row>
    <row r="9338">
      <c r="A9338" s="5">
        <v>1.2604324E7</v>
      </c>
      <c r="B9338" s="2">
        <v>46203.0</v>
      </c>
      <c r="C9338" s="1" t="s">
        <v>239</v>
      </c>
      <c r="D9338" s="7">
        <v>144.0</v>
      </c>
      <c r="E9338" s="4">
        <v>46199.0</v>
      </c>
      <c r="F9338" s="5">
        <v>360.0</v>
      </c>
      <c r="G9338" s="5">
        <v>104.0</v>
      </c>
      <c r="H9338" s="5">
        <v>36580.0</v>
      </c>
      <c r="I9338" s="1" t="s">
        <v>21</v>
      </c>
      <c r="J9338" s="1" t="s">
        <v>240</v>
      </c>
      <c r="K9338" s="1" t="s">
        <v>111</v>
      </c>
      <c r="L9338" s="1" t="s">
        <v>5</v>
      </c>
      <c r="M9338" s="1" t="s">
        <v>23</v>
      </c>
      <c r="N9338" s="1" t="s">
        <v>1241</v>
      </c>
      <c r="O9338" s="6" t="s">
        <v>1241</v>
      </c>
    </row>
    <row r="9339">
      <c r="A9339" s="5">
        <v>1.2604324E7</v>
      </c>
      <c r="B9339" s="2">
        <v>46203.0</v>
      </c>
      <c r="C9339" s="1" t="s">
        <v>239</v>
      </c>
      <c r="D9339" s="7">
        <v>132.0</v>
      </c>
      <c r="E9339" s="4">
        <v>46199.0</v>
      </c>
      <c r="F9339" s="5">
        <v>13.0</v>
      </c>
      <c r="G9339" s="5">
        <v>327.0</v>
      </c>
      <c r="H9339" s="5">
        <v>4172.0</v>
      </c>
      <c r="I9339" s="1" t="s">
        <v>21</v>
      </c>
      <c r="J9339" s="1" t="s">
        <v>240</v>
      </c>
      <c r="K9339" s="1" t="s">
        <v>111</v>
      </c>
      <c r="L9339" s="1" t="s">
        <v>5</v>
      </c>
      <c r="M9339" s="1" t="s">
        <v>23</v>
      </c>
      <c r="N9339" s="1" t="s">
        <v>1241</v>
      </c>
      <c r="O9339" s="6" t="s">
        <v>1241</v>
      </c>
    </row>
    <row r="9340">
      <c r="A9340" s="5">
        <v>1.2604324E7</v>
      </c>
      <c r="B9340" s="2">
        <v>46203.0</v>
      </c>
      <c r="C9340" s="1" t="s">
        <v>239</v>
      </c>
      <c r="D9340" s="7">
        <v>325.0</v>
      </c>
      <c r="E9340" s="4">
        <v>46199.0</v>
      </c>
      <c r="F9340" s="5">
        <v>100.0</v>
      </c>
      <c r="G9340" s="5">
        <v>63.0</v>
      </c>
      <c r="H9340" s="5">
        <v>6129.0</v>
      </c>
      <c r="I9340" s="1" t="s">
        <v>33</v>
      </c>
      <c r="J9340" s="1" t="s">
        <v>240</v>
      </c>
      <c r="K9340" s="1" t="s">
        <v>111</v>
      </c>
      <c r="L9340" s="1" t="s">
        <v>5</v>
      </c>
      <c r="M9340" s="1" t="s">
        <v>23</v>
      </c>
      <c r="N9340" s="1" t="s">
        <v>1241</v>
      </c>
      <c r="O9340" s="6" t="s">
        <v>1241</v>
      </c>
    </row>
    <row r="9341">
      <c r="A9341" s="5">
        <v>1.2604324E7</v>
      </c>
      <c r="B9341" s="2">
        <v>46203.0</v>
      </c>
      <c r="C9341" s="1" t="s">
        <v>239</v>
      </c>
      <c r="D9341" s="7">
        <v>3271.0</v>
      </c>
      <c r="E9341" s="4">
        <v>46199.0</v>
      </c>
      <c r="F9341" s="5">
        <v>150.0</v>
      </c>
      <c r="G9341" s="5">
        <v>56.0</v>
      </c>
      <c r="H9341" s="5">
        <v>8198.0</v>
      </c>
      <c r="I9341" s="1" t="s">
        <v>229</v>
      </c>
      <c r="J9341" s="1" t="s">
        <v>240</v>
      </c>
      <c r="K9341" s="1" t="s">
        <v>111</v>
      </c>
      <c r="L9341" s="1" t="s">
        <v>5</v>
      </c>
      <c r="M9341" s="1" t="s">
        <v>23</v>
      </c>
      <c r="N9341" s="1" t="s">
        <v>1241</v>
      </c>
      <c r="O9341" s="6" t="s">
        <v>1241</v>
      </c>
    </row>
    <row r="9342">
      <c r="A9342" s="5">
        <v>1.2604324E7</v>
      </c>
      <c r="B9342" s="2">
        <v>46203.0</v>
      </c>
      <c r="C9342" s="1" t="s">
        <v>239</v>
      </c>
      <c r="D9342" s="7">
        <v>127.0</v>
      </c>
      <c r="E9342" s="4">
        <v>46199.0</v>
      </c>
      <c r="F9342" s="5">
        <v>132.0</v>
      </c>
      <c r="G9342" s="5">
        <v>121.0</v>
      </c>
      <c r="H9342" s="5">
        <v>15649.0</v>
      </c>
      <c r="I9342" s="1" t="s">
        <v>21</v>
      </c>
      <c r="J9342" s="1" t="s">
        <v>240</v>
      </c>
      <c r="K9342" s="1" t="s">
        <v>111</v>
      </c>
      <c r="L9342" s="1" t="s">
        <v>5</v>
      </c>
      <c r="M9342" s="1" t="s">
        <v>23</v>
      </c>
      <c r="N9342" s="1" t="s">
        <v>1241</v>
      </c>
      <c r="O9342" s="6" t="s">
        <v>1241</v>
      </c>
    </row>
    <row r="9343">
      <c r="A9343" s="5">
        <v>1.2604324E7</v>
      </c>
      <c r="B9343" s="2">
        <v>46203.0</v>
      </c>
      <c r="C9343" s="1" t="s">
        <v>239</v>
      </c>
      <c r="D9343" s="7">
        <v>326.0</v>
      </c>
      <c r="E9343" s="4">
        <v>46199.0</v>
      </c>
      <c r="F9343" s="5">
        <v>100.0</v>
      </c>
      <c r="G9343" s="5">
        <v>76.0</v>
      </c>
      <c r="H9343" s="5">
        <v>7453.0</v>
      </c>
      <c r="I9343" s="1" t="s">
        <v>33</v>
      </c>
      <c r="J9343" s="1" t="s">
        <v>240</v>
      </c>
      <c r="K9343" s="1" t="s">
        <v>111</v>
      </c>
      <c r="L9343" s="1" t="s">
        <v>5</v>
      </c>
      <c r="M9343" s="1" t="s">
        <v>23</v>
      </c>
      <c r="N9343" s="1" t="s">
        <v>1241</v>
      </c>
      <c r="O9343" s="6" t="s">
        <v>1241</v>
      </c>
    </row>
    <row r="9344">
      <c r="A9344" s="5">
        <v>1.2604324E7</v>
      </c>
      <c r="B9344" s="2">
        <v>46203.0</v>
      </c>
      <c r="C9344" s="1" t="s">
        <v>239</v>
      </c>
      <c r="D9344" s="7">
        <v>3272.0</v>
      </c>
      <c r="E9344" s="4">
        <v>46199.0</v>
      </c>
      <c r="F9344" s="5">
        <v>200.0</v>
      </c>
      <c r="G9344" s="5">
        <v>33.0</v>
      </c>
      <c r="H9344" s="5">
        <v>6460.0</v>
      </c>
      <c r="I9344" s="1" t="s">
        <v>229</v>
      </c>
      <c r="J9344" s="1" t="s">
        <v>240</v>
      </c>
      <c r="K9344" s="1" t="s">
        <v>111</v>
      </c>
      <c r="L9344" s="1" t="s">
        <v>5</v>
      </c>
      <c r="M9344" s="1" t="s">
        <v>23</v>
      </c>
      <c r="N9344" s="1" t="s">
        <v>1241</v>
      </c>
      <c r="O9344" s="6" t="s">
        <v>1241</v>
      </c>
    </row>
    <row r="9345">
      <c r="A9345" s="5">
        <v>1.2604324E7</v>
      </c>
      <c r="B9345" s="2">
        <v>46203.0</v>
      </c>
      <c r="C9345" s="1" t="s">
        <v>239</v>
      </c>
      <c r="D9345" s="7">
        <v>513.0</v>
      </c>
      <c r="E9345" s="4">
        <v>46199.0</v>
      </c>
      <c r="F9345" s="5">
        <v>100.0</v>
      </c>
      <c r="G9345" s="5">
        <v>275.0</v>
      </c>
      <c r="H9345" s="5">
        <v>26905.0</v>
      </c>
      <c r="I9345" s="1" t="s">
        <v>53</v>
      </c>
      <c r="J9345" s="1" t="s">
        <v>240</v>
      </c>
      <c r="K9345" s="1" t="s">
        <v>111</v>
      </c>
      <c r="L9345" s="1" t="s">
        <v>5</v>
      </c>
      <c r="M9345" s="1" t="s">
        <v>23</v>
      </c>
      <c r="N9345" s="1" t="s">
        <v>1241</v>
      </c>
      <c r="O9345" s="6" t="s">
        <v>1241</v>
      </c>
    </row>
    <row r="9346">
      <c r="A9346" s="5">
        <v>1.2604324E7</v>
      </c>
      <c r="B9346" s="2">
        <v>46203.0</v>
      </c>
      <c r="C9346" s="1" t="s">
        <v>239</v>
      </c>
      <c r="D9346" s="7">
        <v>145.0</v>
      </c>
      <c r="E9346" s="4">
        <v>46199.0</v>
      </c>
      <c r="F9346" s="5">
        <v>35.0</v>
      </c>
      <c r="G9346" s="5">
        <v>227.0</v>
      </c>
      <c r="H9346" s="5">
        <v>7773.0</v>
      </c>
      <c r="I9346" s="1" t="s">
        <v>21</v>
      </c>
      <c r="J9346" s="1" t="s">
        <v>240</v>
      </c>
      <c r="K9346" s="1" t="s">
        <v>111</v>
      </c>
      <c r="L9346" s="1" t="s">
        <v>5</v>
      </c>
      <c r="M9346" s="1" t="s">
        <v>23</v>
      </c>
      <c r="N9346" s="1" t="s">
        <v>1241</v>
      </c>
      <c r="O9346" s="6" t="s">
        <v>1241</v>
      </c>
    </row>
    <row r="9347">
      <c r="A9347" s="5">
        <v>1.2604324E7</v>
      </c>
      <c r="B9347" s="2">
        <v>46203.0</v>
      </c>
      <c r="C9347" s="1" t="s">
        <v>239</v>
      </c>
      <c r="D9347" s="7">
        <v>3727.0</v>
      </c>
      <c r="E9347" s="4">
        <v>46199.0</v>
      </c>
      <c r="F9347" s="5">
        <v>24.0</v>
      </c>
      <c r="G9347" s="5">
        <v>85.0</v>
      </c>
      <c r="H9347" s="5">
        <v>2008.0</v>
      </c>
      <c r="I9347" s="1" t="s">
        <v>229</v>
      </c>
      <c r="J9347" s="1" t="s">
        <v>240</v>
      </c>
      <c r="K9347" s="1" t="s">
        <v>111</v>
      </c>
      <c r="L9347" s="1" t="s">
        <v>5</v>
      </c>
      <c r="M9347" s="1" t="s">
        <v>23</v>
      </c>
      <c r="N9347" s="1" t="s">
        <v>1241</v>
      </c>
      <c r="O9347" s="6" t="s">
        <v>1241</v>
      </c>
    </row>
    <row r="9348">
      <c r="A9348" s="5">
        <v>1.2604324E7</v>
      </c>
      <c r="B9348" s="2">
        <v>46203.0</v>
      </c>
      <c r="C9348" s="1" t="s">
        <v>239</v>
      </c>
      <c r="D9348" s="7">
        <v>129.0</v>
      </c>
      <c r="E9348" s="4">
        <v>46199.0</v>
      </c>
      <c r="F9348" s="5">
        <v>24.0</v>
      </c>
      <c r="G9348" s="5">
        <v>249.0</v>
      </c>
      <c r="H9348" s="5">
        <v>5850.0</v>
      </c>
      <c r="I9348" s="1" t="s">
        <v>21</v>
      </c>
      <c r="J9348" s="1" t="s">
        <v>240</v>
      </c>
      <c r="K9348" s="1" t="s">
        <v>111</v>
      </c>
      <c r="L9348" s="1" t="s">
        <v>5</v>
      </c>
      <c r="M9348" s="1" t="s">
        <v>23</v>
      </c>
      <c r="N9348" s="1" t="s">
        <v>1241</v>
      </c>
      <c r="O9348" s="6" t="s">
        <v>1241</v>
      </c>
    </row>
    <row r="9349">
      <c r="A9349" s="5">
        <v>1.2604324E7</v>
      </c>
      <c r="B9349" s="2">
        <v>46203.0</v>
      </c>
      <c r="C9349" s="1" t="s">
        <v>239</v>
      </c>
      <c r="D9349" s="7">
        <v>147.0</v>
      </c>
      <c r="E9349" s="4">
        <v>46199.0</v>
      </c>
      <c r="F9349" s="5">
        <v>30.0</v>
      </c>
      <c r="G9349" s="5">
        <v>303.0</v>
      </c>
      <c r="H9349" s="5">
        <v>8920.0</v>
      </c>
      <c r="I9349" s="1" t="s">
        <v>21</v>
      </c>
      <c r="J9349" s="1" t="s">
        <v>240</v>
      </c>
      <c r="K9349" s="1" t="s">
        <v>111</v>
      </c>
      <c r="L9349" s="1" t="s">
        <v>5</v>
      </c>
      <c r="M9349" s="1" t="s">
        <v>23</v>
      </c>
      <c r="N9349" s="1" t="s">
        <v>1241</v>
      </c>
      <c r="O9349" s="6" t="s">
        <v>1241</v>
      </c>
    </row>
    <row r="9350">
      <c r="A9350" s="5">
        <v>1.2604324E7</v>
      </c>
      <c r="B9350" s="2">
        <v>46203.0</v>
      </c>
      <c r="C9350" s="1" t="s">
        <v>239</v>
      </c>
      <c r="D9350" s="7">
        <v>344.0</v>
      </c>
      <c r="E9350" s="4">
        <v>46199.0</v>
      </c>
      <c r="F9350" s="5">
        <v>50.0</v>
      </c>
      <c r="G9350" s="5">
        <v>86.0</v>
      </c>
      <c r="H9350" s="5">
        <v>4200.0</v>
      </c>
      <c r="I9350" s="1" t="s">
        <v>229</v>
      </c>
      <c r="J9350" s="1" t="s">
        <v>240</v>
      </c>
      <c r="K9350" s="1" t="s">
        <v>111</v>
      </c>
      <c r="L9350" s="1" t="s">
        <v>5</v>
      </c>
      <c r="M9350" s="1" t="s">
        <v>23</v>
      </c>
      <c r="N9350" s="1" t="s">
        <v>1241</v>
      </c>
      <c r="O9350" s="6" t="s">
        <v>1241</v>
      </c>
    </row>
    <row r="9351">
      <c r="A9351" s="5">
        <v>1.2604324E7</v>
      </c>
      <c r="B9351" s="2">
        <v>46203.0</v>
      </c>
      <c r="C9351" s="1" t="s">
        <v>239</v>
      </c>
      <c r="D9351" s="7">
        <v>186.0</v>
      </c>
      <c r="E9351" s="4">
        <v>46199.0</v>
      </c>
      <c r="F9351" s="5">
        <v>64.0</v>
      </c>
      <c r="G9351" s="5">
        <v>63.0</v>
      </c>
      <c r="H9351" s="5">
        <v>3976.0</v>
      </c>
      <c r="I9351" s="1" t="s">
        <v>21</v>
      </c>
      <c r="J9351" s="1" t="s">
        <v>240</v>
      </c>
      <c r="K9351" s="1" t="s">
        <v>111</v>
      </c>
      <c r="L9351" s="1" t="s">
        <v>5</v>
      </c>
      <c r="M9351" s="1" t="s">
        <v>23</v>
      </c>
      <c r="N9351" s="1" t="s">
        <v>1241</v>
      </c>
      <c r="O9351" s="6" t="s">
        <v>1241</v>
      </c>
    </row>
    <row r="9352">
      <c r="A9352" s="5">
        <v>1.2604324E7</v>
      </c>
      <c r="B9352" s="2">
        <v>46203.0</v>
      </c>
      <c r="C9352" s="1" t="s">
        <v>239</v>
      </c>
      <c r="D9352" s="7">
        <v>323.0</v>
      </c>
      <c r="E9352" s="4">
        <v>46199.0</v>
      </c>
      <c r="F9352" s="5">
        <v>400.0</v>
      </c>
      <c r="G9352" s="5">
        <v>44.0</v>
      </c>
      <c r="H9352" s="5">
        <v>17222.0</v>
      </c>
      <c r="I9352" s="1" t="s">
        <v>33</v>
      </c>
      <c r="J9352" s="1" t="s">
        <v>240</v>
      </c>
      <c r="K9352" s="1" t="s">
        <v>111</v>
      </c>
      <c r="L9352" s="1" t="s">
        <v>5</v>
      </c>
      <c r="M9352" s="1" t="s">
        <v>23</v>
      </c>
      <c r="N9352" s="1" t="s">
        <v>1241</v>
      </c>
      <c r="O9352" s="6" t="s">
        <v>1241</v>
      </c>
    </row>
    <row r="9353">
      <c r="A9353" s="5">
        <v>1.2604324E7</v>
      </c>
      <c r="B9353" s="2">
        <v>46203.0</v>
      </c>
      <c r="C9353" s="1" t="s">
        <v>239</v>
      </c>
      <c r="D9353" s="7">
        <v>124.0</v>
      </c>
      <c r="E9353" s="4">
        <v>46199.0</v>
      </c>
      <c r="F9353" s="5">
        <v>184.0</v>
      </c>
      <c r="G9353" s="5">
        <v>140.0</v>
      </c>
      <c r="H9353" s="5">
        <v>25275.0</v>
      </c>
      <c r="I9353" s="1" t="s">
        <v>21</v>
      </c>
      <c r="J9353" s="1" t="s">
        <v>240</v>
      </c>
      <c r="K9353" s="1" t="s">
        <v>111</v>
      </c>
      <c r="L9353" s="1" t="s">
        <v>5</v>
      </c>
      <c r="M9353" s="1" t="s">
        <v>23</v>
      </c>
      <c r="N9353" s="1" t="s">
        <v>1241</v>
      </c>
      <c r="O9353" s="6" t="s">
        <v>1241</v>
      </c>
    </row>
    <row r="9354">
      <c r="A9354" s="5">
        <v>1.2604356E7</v>
      </c>
      <c r="B9354" s="2">
        <v>46203.0</v>
      </c>
      <c r="C9354" s="1" t="s">
        <v>117</v>
      </c>
      <c r="D9354" s="3" t="s">
        <v>50</v>
      </c>
      <c r="E9354" s="4">
        <v>46199.0</v>
      </c>
      <c r="F9354" s="5">
        <v>100.0</v>
      </c>
      <c r="G9354" s="5">
        <v>318.0</v>
      </c>
      <c r="H9354" s="5">
        <v>31168.0</v>
      </c>
      <c r="I9354" s="1" t="s">
        <v>26</v>
      </c>
      <c r="J9354" s="1" t="s">
        <v>118</v>
      </c>
      <c r="K9354" s="1" t="s">
        <v>4</v>
      </c>
      <c r="L9354" s="1" t="s">
        <v>5</v>
      </c>
      <c r="M9354" s="1" t="s">
        <v>29</v>
      </c>
      <c r="N9354" s="1" t="s">
        <v>1241</v>
      </c>
      <c r="O9354" s="6" t="s">
        <v>1241</v>
      </c>
    </row>
    <row r="9355">
      <c r="A9355" s="5">
        <v>1.2604357E7</v>
      </c>
      <c r="B9355" s="2">
        <v>46203.0</v>
      </c>
      <c r="C9355" s="1" t="s">
        <v>117</v>
      </c>
      <c r="D9355" s="7">
        <v>151.0</v>
      </c>
      <c r="E9355" s="4">
        <v>46199.0</v>
      </c>
      <c r="F9355" s="5">
        <v>140.0</v>
      </c>
      <c r="G9355" s="5">
        <v>137.0</v>
      </c>
      <c r="H9355" s="5">
        <v>18859.0</v>
      </c>
      <c r="I9355" s="1" t="s">
        <v>21</v>
      </c>
      <c r="J9355" s="1" t="s">
        <v>118</v>
      </c>
      <c r="K9355" s="1" t="s">
        <v>4</v>
      </c>
      <c r="L9355" s="1" t="s">
        <v>5</v>
      </c>
      <c r="M9355" s="1" t="s">
        <v>23</v>
      </c>
      <c r="N9355" s="1" t="s">
        <v>1241</v>
      </c>
      <c r="O9355" s="6" t="s">
        <v>1241</v>
      </c>
    </row>
    <row r="9356">
      <c r="A9356" s="5">
        <v>1.2604357E7</v>
      </c>
      <c r="B9356" s="2">
        <v>46203.0</v>
      </c>
      <c r="C9356" s="1" t="s">
        <v>117</v>
      </c>
      <c r="D9356" s="7">
        <v>152.0</v>
      </c>
      <c r="E9356" s="4">
        <v>46199.0</v>
      </c>
      <c r="F9356" s="5">
        <v>132.0</v>
      </c>
      <c r="G9356" s="5">
        <v>206.0</v>
      </c>
      <c r="H9356" s="5">
        <v>26610.0</v>
      </c>
      <c r="I9356" s="1" t="s">
        <v>21</v>
      </c>
      <c r="J9356" s="1" t="s">
        <v>118</v>
      </c>
      <c r="K9356" s="1" t="s">
        <v>4</v>
      </c>
      <c r="L9356" s="1" t="s">
        <v>5</v>
      </c>
      <c r="M9356" s="1" t="s">
        <v>23</v>
      </c>
      <c r="N9356" s="1" t="s">
        <v>1241</v>
      </c>
      <c r="O9356" s="6" t="s">
        <v>1241</v>
      </c>
    </row>
    <row r="9357">
      <c r="A9357" s="5">
        <v>1.2604357E7</v>
      </c>
      <c r="B9357" s="2">
        <v>46203.0</v>
      </c>
      <c r="C9357" s="1" t="s">
        <v>117</v>
      </c>
      <c r="D9357" s="7">
        <v>153.0</v>
      </c>
      <c r="E9357" s="4">
        <v>46199.0</v>
      </c>
      <c r="F9357" s="5">
        <v>525.0</v>
      </c>
      <c r="G9357" s="5">
        <v>348.0</v>
      </c>
      <c r="H9357" s="5">
        <v>179153.84</v>
      </c>
      <c r="I9357" s="1" t="s">
        <v>21</v>
      </c>
      <c r="J9357" s="1" t="s">
        <v>118</v>
      </c>
      <c r="K9357" s="1" t="s">
        <v>4</v>
      </c>
      <c r="L9357" s="1" t="s">
        <v>5</v>
      </c>
      <c r="M9357" s="1" t="s">
        <v>23</v>
      </c>
      <c r="N9357" s="1" t="s">
        <v>1241</v>
      </c>
      <c r="O9357" s="6" t="s">
        <v>1241</v>
      </c>
    </row>
    <row r="9358">
      <c r="A9358" s="5">
        <v>1.2604357E7</v>
      </c>
      <c r="B9358" s="2">
        <v>46203.0</v>
      </c>
      <c r="C9358" s="1" t="s">
        <v>117</v>
      </c>
      <c r="D9358" s="7">
        <v>155.0</v>
      </c>
      <c r="E9358" s="4">
        <v>46199.0</v>
      </c>
      <c r="F9358" s="5">
        <v>50.0</v>
      </c>
      <c r="G9358" s="5">
        <v>626.0</v>
      </c>
      <c r="H9358" s="5">
        <v>30662.0</v>
      </c>
      <c r="I9358" s="1" t="s">
        <v>21</v>
      </c>
      <c r="J9358" s="1" t="s">
        <v>118</v>
      </c>
      <c r="K9358" s="1" t="s">
        <v>4</v>
      </c>
      <c r="L9358" s="1" t="s">
        <v>5</v>
      </c>
      <c r="M9358" s="1" t="s">
        <v>23</v>
      </c>
      <c r="N9358" s="1" t="s">
        <v>1241</v>
      </c>
      <c r="O9358" s="6" t="s">
        <v>1241</v>
      </c>
    </row>
    <row r="9359">
      <c r="A9359" s="5">
        <v>1.2604357E7</v>
      </c>
      <c r="B9359" s="2">
        <v>46203.0</v>
      </c>
      <c r="C9359" s="1" t="s">
        <v>117</v>
      </c>
      <c r="D9359" s="7">
        <v>156.0</v>
      </c>
      <c r="E9359" s="4">
        <v>46199.0</v>
      </c>
      <c r="F9359" s="5">
        <v>175.0</v>
      </c>
      <c r="G9359" s="5">
        <v>912.0</v>
      </c>
      <c r="H9359" s="5">
        <v>156335.76</v>
      </c>
      <c r="I9359" s="1" t="s">
        <v>21</v>
      </c>
      <c r="J9359" s="1" t="s">
        <v>118</v>
      </c>
      <c r="K9359" s="1" t="s">
        <v>4</v>
      </c>
      <c r="L9359" s="1" t="s">
        <v>5</v>
      </c>
      <c r="M9359" s="1" t="s">
        <v>23</v>
      </c>
      <c r="N9359" s="1" t="s">
        <v>1241</v>
      </c>
      <c r="O9359" s="6" t="s">
        <v>1241</v>
      </c>
    </row>
    <row r="9360">
      <c r="A9360" s="5">
        <v>1.2604358E7</v>
      </c>
      <c r="B9360" s="2">
        <v>46203.0</v>
      </c>
      <c r="C9360" s="1" t="s">
        <v>266</v>
      </c>
      <c r="D9360" s="7">
        <v>103.0</v>
      </c>
      <c r="E9360" s="4">
        <v>46199.0</v>
      </c>
      <c r="F9360" s="5">
        <v>216.0</v>
      </c>
      <c r="G9360" s="5">
        <v>54.0</v>
      </c>
      <c r="H9360" s="5">
        <v>11614.0</v>
      </c>
      <c r="I9360" s="1" t="s">
        <v>21</v>
      </c>
      <c r="J9360" s="1" t="s">
        <v>267</v>
      </c>
      <c r="K9360" s="1" t="s">
        <v>13</v>
      </c>
      <c r="L9360" s="1" t="s">
        <v>5</v>
      </c>
      <c r="M9360" s="1" t="s">
        <v>23</v>
      </c>
      <c r="N9360" s="1" t="s">
        <v>1241</v>
      </c>
      <c r="O9360" s="6" t="s">
        <v>1241</v>
      </c>
    </row>
    <row r="9361">
      <c r="A9361" s="5">
        <v>1.2604359E7</v>
      </c>
      <c r="B9361" s="2">
        <v>46203.0</v>
      </c>
      <c r="C9361" s="1" t="s">
        <v>266</v>
      </c>
      <c r="D9361" s="3" t="s">
        <v>50</v>
      </c>
      <c r="E9361" s="4">
        <v>46199.0</v>
      </c>
      <c r="F9361" s="5">
        <v>100.0</v>
      </c>
      <c r="G9361" s="5">
        <v>318.0</v>
      </c>
      <c r="H9361" s="5">
        <v>31802.0</v>
      </c>
      <c r="I9361" s="1" t="s">
        <v>26</v>
      </c>
      <c r="J9361" s="1" t="s">
        <v>267</v>
      </c>
      <c r="K9361" s="1" t="s">
        <v>13</v>
      </c>
      <c r="L9361" s="1" t="s">
        <v>5</v>
      </c>
      <c r="M9361" s="1" t="s">
        <v>29</v>
      </c>
      <c r="N9361" s="1" t="s">
        <v>1241</v>
      </c>
      <c r="O9361" s="6" t="s">
        <v>1241</v>
      </c>
    </row>
    <row r="9362">
      <c r="A9362" s="5">
        <v>1.260436E7</v>
      </c>
      <c r="B9362" s="2">
        <v>46203.0</v>
      </c>
      <c r="C9362" s="1" t="s">
        <v>266</v>
      </c>
      <c r="D9362" s="7">
        <v>5355.0</v>
      </c>
      <c r="E9362" s="4">
        <v>46199.0</v>
      </c>
      <c r="F9362" s="5">
        <v>10.0</v>
      </c>
      <c r="G9362" s="5">
        <v>1536.0</v>
      </c>
      <c r="H9362" s="5">
        <v>15367.0</v>
      </c>
      <c r="I9362" s="1" t="s">
        <v>61</v>
      </c>
      <c r="J9362" s="1" t="s">
        <v>267</v>
      </c>
      <c r="K9362" s="1" t="s">
        <v>13</v>
      </c>
      <c r="L9362" s="1" t="s">
        <v>5</v>
      </c>
      <c r="M9362" s="1" t="s">
        <v>29</v>
      </c>
      <c r="N9362" s="1" t="s">
        <v>1241</v>
      </c>
      <c r="O9362" s="6" t="s">
        <v>1241</v>
      </c>
    </row>
    <row r="9363">
      <c r="A9363" s="5">
        <v>1.260436E7</v>
      </c>
      <c r="B9363" s="2">
        <v>46203.0</v>
      </c>
      <c r="C9363" s="1" t="s">
        <v>266</v>
      </c>
      <c r="D9363" s="7">
        <v>5375.0</v>
      </c>
      <c r="E9363" s="4">
        <v>46199.0</v>
      </c>
      <c r="F9363" s="5">
        <v>20.0</v>
      </c>
      <c r="G9363" s="5">
        <v>2148.0</v>
      </c>
      <c r="H9363" s="5">
        <v>42967.0</v>
      </c>
      <c r="I9363" s="1" t="s">
        <v>61</v>
      </c>
      <c r="J9363" s="1" t="s">
        <v>267</v>
      </c>
      <c r="K9363" s="1" t="s">
        <v>13</v>
      </c>
      <c r="L9363" s="1" t="s">
        <v>5</v>
      </c>
      <c r="M9363" s="1" t="s">
        <v>29</v>
      </c>
      <c r="N9363" s="1" t="s">
        <v>1241</v>
      </c>
      <c r="O9363" s="6" t="s">
        <v>1241</v>
      </c>
    </row>
    <row r="9364">
      <c r="A9364" s="5">
        <v>1.260436E7</v>
      </c>
      <c r="B9364" s="2">
        <v>46203.0</v>
      </c>
      <c r="C9364" s="1" t="s">
        <v>266</v>
      </c>
      <c r="D9364" s="7">
        <v>5255.0</v>
      </c>
      <c r="E9364" s="4">
        <v>46199.0</v>
      </c>
      <c r="F9364" s="5">
        <v>10.0</v>
      </c>
      <c r="G9364" s="5">
        <v>1513.0</v>
      </c>
      <c r="H9364" s="5">
        <v>15137.0</v>
      </c>
      <c r="I9364" s="1" t="s">
        <v>61</v>
      </c>
      <c r="J9364" s="1" t="s">
        <v>267</v>
      </c>
      <c r="K9364" s="1" t="s">
        <v>13</v>
      </c>
      <c r="L9364" s="1" t="s">
        <v>5</v>
      </c>
      <c r="M9364" s="1" t="s">
        <v>29</v>
      </c>
      <c r="N9364" s="1" t="s">
        <v>1241</v>
      </c>
      <c r="O9364" s="6" t="s">
        <v>1241</v>
      </c>
    </row>
    <row r="9365">
      <c r="A9365" s="5">
        <v>1.2604361E7</v>
      </c>
      <c r="B9365" s="2">
        <v>46203.0</v>
      </c>
      <c r="C9365" s="1" t="s">
        <v>266</v>
      </c>
      <c r="D9365" s="3" t="s">
        <v>1317</v>
      </c>
      <c r="E9365" s="4">
        <v>46199.0</v>
      </c>
      <c r="F9365" s="5">
        <v>20.0</v>
      </c>
      <c r="G9365" s="5">
        <v>2823.0</v>
      </c>
      <c r="H9365" s="5">
        <v>56467.0</v>
      </c>
      <c r="I9365" s="1" t="s">
        <v>61</v>
      </c>
      <c r="J9365" s="1" t="s">
        <v>267</v>
      </c>
      <c r="K9365" s="1" t="s">
        <v>13</v>
      </c>
      <c r="L9365" s="1" t="s">
        <v>5</v>
      </c>
      <c r="M9365" s="1" t="s">
        <v>29</v>
      </c>
      <c r="N9365" s="1" t="s">
        <v>1241</v>
      </c>
      <c r="O9365" s="6" t="s">
        <v>1241</v>
      </c>
    </row>
    <row r="9366">
      <c r="A9366" s="5">
        <v>1.2604361E7</v>
      </c>
      <c r="B9366" s="2">
        <v>46203.0</v>
      </c>
      <c r="C9366" s="1" t="s">
        <v>266</v>
      </c>
      <c r="D9366" s="3" t="s">
        <v>1318</v>
      </c>
      <c r="E9366" s="4">
        <v>46199.0</v>
      </c>
      <c r="F9366" s="5">
        <v>20.0</v>
      </c>
      <c r="G9366" s="5">
        <v>2823.0</v>
      </c>
      <c r="H9366" s="5">
        <v>56467.0</v>
      </c>
      <c r="I9366" s="1" t="s">
        <v>61</v>
      </c>
      <c r="J9366" s="1" t="s">
        <v>267</v>
      </c>
      <c r="K9366" s="1" t="s">
        <v>13</v>
      </c>
      <c r="L9366" s="1" t="s">
        <v>5</v>
      </c>
      <c r="M9366" s="1" t="s">
        <v>29</v>
      </c>
      <c r="N9366" s="1" t="s">
        <v>1241</v>
      </c>
      <c r="O9366" s="6" t="s">
        <v>1241</v>
      </c>
    </row>
    <row r="9367">
      <c r="A9367" s="5">
        <v>3.2600203E7</v>
      </c>
      <c r="B9367" s="2">
        <v>46203.0</v>
      </c>
      <c r="C9367" s="1" t="s">
        <v>239</v>
      </c>
      <c r="D9367" s="3" t="s">
        <v>305</v>
      </c>
      <c r="E9367" s="4">
        <v>46199.0</v>
      </c>
      <c r="F9367" s="5">
        <v>12.0</v>
      </c>
      <c r="G9367" s="5">
        <v>810.0</v>
      </c>
      <c r="H9367" s="5">
        <v>9529.0</v>
      </c>
      <c r="I9367" s="1" t="s">
        <v>2</v>
      </c>
      <c r="J9367" s="1" t="s">
        <v>240</v>
      </c>
      <c r="K9367" s="1" t="s">
        <v>111</v>
      </c>
      <c r="L9367" s="1" t="s">
        <v>5</v>
      </c>
      <c r="M9367" s="1" t="s">
        <v>6</v>
      </c>
      <c r="N9367" s="1" t="s">
        <v>1241</v>
      </c>
      <c r="O9367" s="6" t="s">
        <v>1241</v>
      </c>
    </row>
    <row r="9368">
      <c r="A9368" s="5">
        <v>3.2600203E7</v>
      </c>
      <c r="B9368" s="2">
        <v>46203.0</v>
      </c>
      <c r="C9368" s="1" t="s">
        <v>239</v>
      </c>
      <c r="D9368" s="3" t="s">
        <v>9</v>
      </c>
      <c r="E9368" s="4">
        <v>46199.0</v>
      </c>
      <c r="F9368" s="5">
        <v>24.0</v>
      </c>
      <c r="G9368" s="5">
        <v>594.0</v>
      </c>
      <c r="H9368" s="5">
        <v>13972.0</v>
      </c>
      <c r="I9368" s="1" t="s">
        <v>2</v>
      </c>
      <c r="J9368" s="1" t="s">
        <v>240</v>
      </c>
      <c r="K9368" s="1" t="s">
        <v>111</v>
      </c>
      <c r="L9368" s="1" t="s">
        <v>5</v>
      </c>
      <c r="M9368" s="1" t="s">
        <v>6</v>
      </c>
      <c r="N9368" s="1" t="s">
        <v>1241</v>
      </c>
      <c r="O9368" s="6" t="s">
        <v>1241</v>
      </c>
    </row>
    <row r="9369">
      <c r="A9369" s="5">
        <v>3.2600203E7</v>
      </c>
      <c r="B9369" s="2">
        <v>46203.0</v>
      </c>
      <c r="C9369" s="1" t="s">
        <v>239</v>
      </c>
      <c r="D9369" s="3" t="s">
        <v>304</v>
      </c>
      <c r="E9369" s="4">
        <v>46199.0</v>
      </c>
      <c r="F9369" s="5">
        <v>16.0</v>
      </c>
      <c r="G9369" s="5">
        <v>594.0</v>
      </c>
      <c r="H9369" s="5">
        <v>9315.0</v>
      </c>
      <c r="I9369" s="1" t="s">
        <v>2</v>
      </c>
      <c r="J9369" s="1" t="s">
        <v>240</v>
      </c>
      <c r="K9369" s="1" t="s">
        <v>111</v>
      </c>
      <c r="L9369" s="1" t="s">
        <v>5</v>
      </c>
      <c r="M9369" s="1" t="s">
        <v>6</v>
      </c>
      <c r="N9369" s="1" t="s">
        <v>1241</v>
      </c>
      <c r="O9369" s="6" t="s">
        <v>1241</v>
      </c>
    </row>
    <row r="9370">
      <c r="A9370" s="5">
        <v>3.2600203E7</v>
      </c>
      <c r="B9370" s="2">
        <v>46203.0</v>
      </c>
      <c r="C9370" s="1" t="s">
        <v>239</v>
      </c>
      <c r="D9370" s="3" t="s">
        <v>10</v>
      </c>
      <c r="E9370" s="4">
        <v>46199.0</v>
      </c>
      <c r="F9370" s="5">
        <v>16.0</v>
      </c>
      <c r="G9370" s="5">
        <v>1242.0</v>
      </c>
      <c r="H9370" s="5">
        <v>19482.0</v>
      </c>
      <c r="I9370" s="1" t="s">
        <v>2</v>
      </c>
      <c r="J9370" s="1" t="s">
        <v>240</v>
      </c>
      <c r="K9370" s="1" t="s">
        <v>111</v>
      </c>
      <c r="L9370" s="1" t="s">
        <v>5</v>
      </c>
      <c r="M9370" s="1" t="s">
        <v>6</v>
      </c>
      <c r="N9370" s="1" t="s">
        <v>1241</v>
      </c>
      <c r="O9370" s="6" t="s">
        <v>1241</v>
      </c>
    </row>
    <row r="9371">
      <c r="A9371" s="5">
        <v>3.2600203E7</v>
      </c>
      <c r="B9371" s="2">
        <v>46203.0</v>
      </c>
      <c r="C9371" s="1" t="s">
        <v>239</v>
      </c>
      <c r="D9371" s="3" t="s">
        <v>1</v>
      </c>
      <c r="E9371" s="4">
        <v>46199.0</v>
      </c>
      <c r="F9371" s="5">
        <v>48.0</v>
      </c>
      <c r="G9371" s="5">
        <v>410.0</v>
      </c>
      <c r="H9371" s="5">
        <v>19308.0</v>
      </c>
      <c r="I9371" s="1" t="s">
        <v>2</v>
      </c>
      <c r="J9371" s="1" t="s">
        <v>240</v>
      </c>
      <c r="K9371" s="1" t="s">
        <v>111</v>
      </c>
      <c r="L9371" s="1" t="s">
        <v>5</v>
      </c>
      <c r="M9371" s="1" t="s">
        <v>6</v>
      </c>
      <c r="N9371" s="1" t="s">
        <v>1241</v>
      </c>
      <c r="O9371" s="6" t="s">
        <v>1241</v>
      </c>
    </row>
    <row r="9372">
      <c r="A9372" s="5">
        <v>3.2600203E7</v>
      </c>
      <c r="B9372" s="2">
        <v>46203.0</v>
      </c>
      <c r="C9372" s="1" t="s">
        <v>239</v>
      </c>
      <c r="D9372" s="3" t="s">
        <v>303</v>
      </c>
      <c r="E9372" s="4">
        <v>46199.0</v>
      </c>
      <c r="F9372" s="5">
        <v>16.0</v>
      </c>
      <c r="G9372" s="5">
        <v>594.0</v>
      </c>
      <c r="H9372" s="5">
        <v>9315.0</v>
      </c>
      <c r="I9372" s="1" t="s">
        <v>2</v>
      </c>
      <c r="J9372" s="1" t="s">
        <v>240</v>
      </c>
      <c r="K9372" s="1" t="s">
        <v>111</v>
      </c>
      <c r="L9372" s="1" t="s">
        <v>5</v>
      </c>
      <c r="M9372" s="1" t="s">
        <v>6</v>
      </c>
      <c r="N9372" s="1" t="s">
        <v>1241</v>
      </c>
      <c r="O9372" s="6" t="s">
        <v>1241</v>
      </c>
    </row>
    <row r="9373">
      <c r="A9373" s="5">
        <v>3.2600203E7</v>
      </c>
      <c r="B9373" s="2">
        <v>46203.0</v>
      </c>
      <c r="C9373" s="1" t="s">
        <v>239</v>
      </c>
      <c r="D9373" s="3" t="s">
        <v>268</v>
      </c>
      <c r="E9373" s="4">
        <v>46199.0</v>
      </c>
      <c r="F9373" s="5">
        <v>24.0</v>
      </c>
      <c r="G9373" s="5">
        <v>410.0</v>
      </c>
      <c r="H9373" s="5">
        <v>9655.0</v>
      </c>
      <c r="I9373" s="1" t="s">
        <v>2</v>
      </c>
      <c r="J9373" s="1" t="s">
        <v>240</v>
      </c>
      <c r="K9373" s="1" t="s">
        <v>111</v>
      </c>
      <c r="L9373" s="1" t="s">
        <v>5</v>
      </c>
      <c r="M9373" s="1" t="s">
        <v>6</v>
      </c>
      <c r="N9373" s="1" t="s">
        <v>1241</v>
      </c>
      <c r="O9373" s="6" t="s">
        <v>1241</v>
      </c>
    </row>
    <row r="9374">
      <c r="A9374" s="5">
        <v>3.2600203E7</v>
      </c>
      <c r="B9374" s="2">
        <v>46203.0</v>
      </c>
      <c r="C9374" s="1" t="s">
        <v>239</v>
      </c>
      <c r="D9374" s="3" t="s">
        <v>545</v>
      </c>
      <c r="E9374" s="4">
        <v>46199.0</v>
      </c>
      <c r="F9374" s="5">
        <v>16.0</v>
      </c>
      <c r="G9374" s="5">
        <v>594.0</v>
      </c>
      <c r="H9374" s="5">
        <v>9315.0</v>
      </c>
      <c r="I9374" s="1" t="s">
        <v>2</v>
      </c>
      <c r="J9374" s="1" t="s">
        <v>240</v>
      </c>
      <c r="K9374" s="1" t="s">
        <v>111</v>
      </c>
      <c r="L9374" s="1" t="s">
        <v>5</v>
      </c>
      <c r="M9374" s="1" t="s">
        <v>6</v>
      </c>
      <c r="N9374" s="1" t="s">
        <v>1241</v>
      </c>
      <c r="O9374" s="6" t="s">
        <v>1241</v>
      </c>
    </row>
    <row r="9375">
      <c r="A9375" s="5">
        <v>3.2600203E7</v>
      </c>
      <c r="B9375" s="2">
        <v>46203.0</v>
      </c>
      <c r="C9375" s="1" t="s">
        <v>239</v>
      </c>
      <c r="D9375" s="3" t="s">
        <v>109</v>
      </c>
      <c r="E9375" s="4">
        <v>46199.0</v>
      </c>
      <c r="F9375" s="5">
        <v>24.0</v>
      </c>
      <c r="G9375" s="5">
        <v>410.0</v>
      </c>
      <c r="H9375" s="5">
        <v>9655.0</v>
      </c>
      <c r="I9375" s="1" t="s">
        <v>2</v>
      </c>
      <c r="J9375" s="1" t="s">
        <v>240</v>
      </c>
      <c r="K9375" s="1" t="s">
        <v>111</v>
      </c>
      <c r="L9375" s="1" t="s">
        <v>5</v>
      </c>
      <c r="M9375" s="1" t="s">
        <v>6</v>
      </c>
      <c r="N9375" s="1" t="s">
        <v>1241</v>
      </c>
      <c r="O9375" s="6" t="s">
        <v>1241</v>
      </c>
    </row>
    <row r="9376">
      <c r="A9376" s="5">
        <v>3.2600203E7</v>
      </c>
      <c r="B9376" s="2">
        <v>46203.0</v>
      </c>
      <c r="C9376" s="1" t="s">
        <v>239</v>
      </c>
      <c r="D9376" s="3" t="s">
        <v>8</v>
      </c>
      <c r="E9376" s="4">
        <v>46199.0</v>
      </c>
      <c r="F9376" s="5">
        <v>18.0</v>
      </c>
      <c r="G9376" s="5">
        <v>810.0</v>
      </c>
      <c r="H9376" s="5">
        <v>14293.0</v>
      </c>
      <c r="I9376" s="1" t="s">
        <v>2</v>
      </c>
      <c r="J9376" s="1" t="s">
        <v>240</v>
      </c>
      <c r="K9376" s="1" t="s">
        <v>111</v>
      </c>
      <c r="L9376" s="1" t="s">
        <v>5</v>
      </c>
      <c r="M9376" s="1" t="s">
        <v>6</v>
      </c>
      <c r="N9376" s="1" t="s">
        <v>1241</v>
      </c>
      <c r="O9376" s="6" t="s">
        <v>1241</v>
      </c>
    </row>
    <row r="9377">
      <c r="A9377" s="5">
        <v>3.2600203E7</v>
      </c>
      <c r="B9377" s="2">
        <v>46203.0</v>
      </c>
      <c r="C9377" s="1" t="s">
        <v>239</v>
      </c>
      <c r="D9377" s="3" t="s">
        <v>115</v>
      </c>
      <c r="E9377" s="4">
        <v>46199.0</v>
      </c>
      <c r="F9377" s="5">
        <v>24.0</v>
      </c>
      <c r="G9377" s="5">
        <v>410.0</v>
      </c>
      <c r="H9377" s="5">
        <v>9655.0</v>
      </c>
      <c r="I9377" s="1" t="s">
        <v>2</v>
      </c>
      <c r="J9377" s="1" t="s">
        <v>240</v>
      </c>
      <c r="K9377" s="1" t="s">
        <v>111</v>
      </c>
      <c r="L9377" s="1" t="s">
        <v>5</v>
      </c>
      <c r="M9377" s="1" t="s">
        <v>6</v>
      </c>
      <c r="N9377" s="1" t="s">
        <v>1241</v>
      </c>
      <c r="O9377" s="6" t="s">
        <v>1241</v>
      </c>
    </row>
    <row r="9378">
      <c r="A9378" s="5">
        <v>3.2600203E7</v>
      </c>
      <c r="B9378" s="2">
        <v>46203.0</v>
      </c>
      <c r="C9378" s="1" t="s">
        <v>239</v>
      </c>
      <c r="D9378" s="3" t="s">
        <v>302</v>
      </c>
      <c r="E9378" s="4">
        <v>46199.0</v>
      </c>
      <c r="F9378" s="5">
        <v>12.0</v>
      </c>
      <c r="G9378" s="5">
        <v>810.0</v>
      </c>
      <c r="H9378" s="5">
        <v>9529.0</v>
      </c>
      <c r="I9378" s="1" t="s">
        <v>2</v>
      </c>
      <c r="J9378" s="1" t="s">
        <v>240</v>
      </c>
      <c r="K9378" s="1" t="s">
        <v>111</v>
      </c>
      <c r="L9378" s="1" t="s">
        <v>5</v>
      </c>
      <c r="M9378" s="1" t="s">
        <v>6</v>
      </c>
      <c r="N9378" s="1" t="s">
        <v>1241</v>
      </c>
      <c r="O9378" s="6" t="s">
        <v>1241</v>
      </c>
    </row>
    <row r="9379">
      <c r="A9379" s="5">
        <v>3.2600203E7</v>
      </c>
      <c r="B9379" s="2">
        <v>46203.0</v>
      </c>
      <c r="C9379" s="1" t="s">
        <v>239</v>
      </c>
      <c r="D9379" s="3" t="s">
        <v>506</v>
      </c>
      <c r="E9379" s="4">
        <v>46199.0</v>
      </c>
      <c r="F9379" s="5">
        <v>12.0</v>
      </c>
      <c r="G9379" s="5">
        <v>810.0</v>
      </c>
      <c r="H9379" s="5">
        <v>9529.0</v>
      </c>
      <c r="I9379" s="1" t="s">
        <v>2</v>
      </c>
      <c r="J9379" s="1" t="s">
        <v>240</v>
      </c>
      <c r="K9379" s="1" t="s">
        <v>111</v>
      </c>
      <c r="L9379" s="1" t="s">
        <v>5</v>
      </c>
      <c r="M9379" s="1" t="s">
        <v>6</v>
      </c>
      <c r="N9379" s="1" t="s">
        <v>1241</v>
      </c>
      <c r="O9379" s="6" t="s">
        <v>1241</v>
      </c>
    </row>
    <row r="9380">
      <c r="A9380" s="5">
        <v>3.2600203E7</v>
      </c>
      <c r="B9380" s="2">
        <v>46203.0</v>
      </c>
      <c r="C9380" s="1" t="s">
        <v>239</v>
      </c>
      <c r="D9380" s="3" t="s">
        <v>113</v>
      </c>
      <c r="E9380" s="4">
        <v>46199.0</v>
      </c>
      <c r="F9380" s="5">
        <v>12.0</v>
      </c>
      <c r="G9380" s="5">
        <v>410.0</v>
      </c>
      <c r="H9380" s="5">
        <v>4828.0</v>
      </c>
      <c r="I9380" s="1" t="s">
        <v>2</v>
      </c>
      <c r="J9380" s="1" t="s">
        <v>240</v>
      </c>
      <c r="K9380" s="1" t="s">
        <v>111</v>
      </c>
      <c r="L9380" s="1" t="s">
        <v>5</v>
      </c>
      <c r="M9380" s="1" t="s">
        <v>6</v>
      </c>
      <c r="N9380" s="1" t="s">
        <v>1241</v>
      </c>
      <c r="O9380" s="6" t="s">
        <v>1241</v>
      </c>
    </row>
    <row r="9381">
      <c r="A9381" s="5">
        <v>1.2604362E7</v>
      </c>
      <c r="B9381" s="2">
        <v>46203.0</v>
      </c>
      <c r="C9381" s="1" t="s">
        <v>266</v>
      </c>
      <c r="D9381" s="7">
        <v>701.0</v>
      </c>
      <c r="E9381" s="4">
        <v>46199.0</v>
      </c>
      <c r="F9381" s="5">
        <v>200.0</v>
      </c>
      <c r="G9381" s="5">
        <v>518.0</v>
      </c>
      <c r="H9381" s="5">
        <v>103519.86</v>
      </c>
      <c r="I9381" s="1" t="s">
        <v>56</v>
      </c>
      <c r="J9381" s="1" t="s">
        <v>267</v>
      </c>
      <c r="K9381" s="1" t="s">
        <v>13</v>
      </c>
      <c r="L9381" s="1" t="s">
        <v>5</v>
      </c>
      <c r="M9381" s="1" t="s">
        <v>23</v>
      </c>
      <c r="N9381" s="1" t="s">
        <v>1241</v>
      </c>
      <c r="O9381" s="6" t="s">
        <v>1241</v>
      </c>
    </row>
    <row r="9382">
      <c r="A9382" s="5">
        <v>1.2604362E7</v>
      </c>
      <c r="B9382" s="2">
        <v>46203.0</v>
      </c>
      <c r="C9382" s="1" t="s">
        <v>266</v>
      </c>
      <c r="D9382" s="7">
        <v>513.0</v>
      </c>
      <c r="E9382" s="4">
        <v>46199.0</v>
      </c>
      <c r="F9382" s="5">
        <v>100.0</v>
      </c>
      <c r="G9382" s="5">
        <v>275.0</v>
      </c>
      <c r="H9382" s="5">
        <v>27460.0</v>
      </c>
      <c r="I9382" s="1" t="s">
        <v>53</v>
      </c>
      <c r="J9382" s="1" t="s">
        <v>267</v>
      </c>
      <c r="K9382" s="1" t="s">
        <v>13</v>
      </c>
      <c r="L9382" s="1" t="s">
        <v>5</v>
      </c>
      <c r="M9382" s="1" t="s">
        <v>23</v>
      </c>
      <c r="N9382" s="1" t="s">
        <v>1241</v>
      </c>
      <c r="O9382" s="6" t="s">
        <v>1241</v>
      </c>
    </row>
    <row r="9383">
      <c r="A9383" s="5">
        <v>1.2604366E7</v>
      </c>
      <c r="B9383" s="2">
        <v>46203.0</v>
      </c>
      <c r="C9383" s="1" t="s">
        <v>1267</v>
      </c>
      <c r="D9383" s="3" t="s">
        <v>1269</v>
      </c>
      <c r="E9383" s="4">
        <v>46199.0</v>
      </c>
      <c r="F9383" s="5">
        <v>240.0</v>
      </c>
      <c r="G9383" s="5">
        <v>68.0</v>
      </c>
      <c r="H9383" s="5">
        <v>16361.0</v>
      </c>
      <c r="I9383" s="1" t="s">
        <v>21</v>
      </c>
      <c r="J9383" s="1" t="s">
        <v>568</v>
      </c>
      <c r="K9383" s="1" t="s">
        <v>13</v>
      </c>
      <c r="L9383" s="1" t="s">
        <v>5</v>
      </c>
      <c r="M9383" s="1" t="s">
        <v>23</v>
      </c>
      <c r="N9383" s="1" t="s">
        <v>1241</v>
      </c>
      <c r="O9383" s="6" t="s">
        <v>1241</v>
      </c>
    </row>
    <row r="9384">
      <c r="A9384" s="5">
        <v>1.2604366E7</v>
      </c>
      <c r="B9384" s="2">
        <v>46203.0</v>
      </c>
      <c r="C9384" s="1" t="s">
        <v>1267</v>
      </c>
      <c r="D9384" s="3" t="s">
        <v>1270</v>
      </c>
      <c r="E9384" s="4">
        <v>46199.0</v>
      </c>
      <c r="F9384" s="5">
        <v>264.0</v>
      </c>
      <c r="G9384" s="5">
        <v>59.0</v>
      </c>
      <c r="H9384" s="5">
        <v>15462.0</v>
      </c>
      <c r="I9384" s="1" t="s">
        <v>21</v>
      </c>
      <c r="J9384" s="1" t="s">
        <v>568</v>
      </c>
      <c r="K9384" s="1" t="s">
        <v>13</v>
      </c>
      <c r="L9384" s="1" t="s">
        <v>5</v>
      </c>
      <c r="M9384" s="1" t="s">
        <v>23</v>
      </c>
      <c r="N9384" s="1" t="s">
        <v>1241</v>
      </c>
      <c r="O9384" s="6" t="s">
        <v>1241</v>
      </c>
    </row>
    <row r="9385">
      <c r="A9385" s="5">
        <v>1.2604366E7</v>
      </c>
      <c r="B9385" s="2">
        <v>46203.0</v>
      </c>
      <c r="C9385" s="1" t="s">
        <v>1267</v>
      </c>
      <c r="D9385" s="3" t="s">
        <v>746</v>
      </c>
      <c r="E9385" s="4">
        <v>46199.0</v>
      </c>
      <c r="F9385" s="5">
        <v>300.0</v>
      </c>
      <c r="G9385" s="5">
        <v>70.0</v>
      </c>
      <c r="H9385" s="5">
        <v>21005.0</v>
      </c>
      <c r="I9385" s="1" t="s">
        <v>21</v>
      </c>
      <c r="J9385" s="1" t="s">
        <v>568</v>
      </c>
      <c r="K9385" s="1" t="s">
        <v>13</v>
      </c>
      <c r="L9385" s="1" t="s">
        <v>5</v>
      </c>
      <c r="M9385" s="1" t="s">
        <v>23</v>
      </c>
      <c r="N9385" s="1" t="s">
        <v>1241</v>
      </c>
      <c r="O9385" s="6" t="s">
        <v>1241</v>
      </c>
    </row>
    <row r="9386">
      <c r="A9386" s="5">
        <v>1.2604366E7</v>
      </c>
      <c r="B9386" s="2">
        <v>46203.0</v>
      </c>
      <c r="C9386" s="1" t="s">
        <v>1267</v>
      </c>
      <c r="D9386" s="3">
        <v>186.0</v>
      </c>
      <c r="E9386" s="4">
        <v>46199.0</v>
      </c>
      <c r="F9386" s="5">
        <v>64.0</v>
      </c>
      <c r="G9386" s="5">
        <v>63.0</v>
      </c>
      <c r="H9386" s="5">
        <v>4057.0</v>
      </c>
      <c r="I9386" s="1" t="s">
        <v>21</v>
      </c>
      <c r="J9386" s="1" t="s">
        <v>568</v>
      </c>
      <c r="K9386" s="1" t="s">
        <v>13</v>
      </c>
      <c r="L9386" s="1" t="s">
        <v>5</v>
      </c>
      <c r="M9386" s="1" t="s">
        <v>23</v>
      </c>
      <c r="N9386" s="1" t="s">
        <v>1241</v>
      </c>
      <c r="O9386" s="6" t="s">
        <v>1241</v>
      </c>
    </row>
    <row r="9387">
      <c r="A9387" s="5">
        <v>1.2604366E7</v>
      </c>
      <c r="B9387" s="2">
        <v>46203.0</v>
      </c>
      <c r="C9387" s="1" t="s">
        <v>1267</v>
      </c>
      <c r="D9387" s="3">
        <v>189.0</v>
      </c>
      <c r="E9387" s="4">
        <v>46199.0</v>
      </c>
      <c r="F9387" s="5">
        <v>55.0</v>
      </c>
      <c r="G9387" s="5">
        <v>171.0</v>
      </c>
      <c r="H9387" s="5">
        <v>9401.0</v>
      </c>
      <c r="I9387" s="1" t="s">
        <v>21</v>
      </c>
      <c r="J9387" s="1" t="s">
        <v>568</v>
      </c>
      <c r="K9387" s="1" t="s">
        <v>13</v>
      </c>
      <c r="L9387" s="1" t="s">
        <v>5</v>
      </c>
      <c r="M9387" s="1" t="s">
        <v>23</v>
      </c>
      <c r="N9387" s="1" t="s">
        <v>1241</v>
      </c>
      <c r="O9387" s="6" t="s">
        <v>1241</v>
      </c>
    </row>
    <row r="9388">
      <c r="A9388" s="5">
        <v>1.2604366E7</v>
      </c>
      <c r="B9388" s="2">
        <v>46203.0</v>
      </c>
      <c r="C9388" s="1" t="s">
        <v>1267</v>
      </c>
      <c r="D9388" s="3" t="s">
        <v>1314</v>
      </c>
      <c r="E9388" s="4">
        <v>46199.0</v>
      </c>
      <c r="F9388" s="5">
        <v>150.0</v>
      </c>
      <c r="G9388" s="5">
        <v>63.0</v>
      </c>
      <c r="H9388" s="5">
        <v>9506.0</v>
      </c>
      <c r="I9388" s="1" t="s">
        <v>21</v>
      </c>
      <c r="J9388" s="1" t="s">
        <v>568</v>
      </c>
      <c r="K9388" s="1" t="s">
        <v>13</v>
      </c>
      <c r="L9388" s="1" t="s">
        <v>5</v>
      </c>
      <c r="M9388" s="1" t="s">
        <v>23</v>
      </c>
      <c r="N9388" s="1" t="s">
        <v>1241</v>
      </c>
      <c r="O9388" s="6" t="s">
        <v>1241</v>
      </c>
    </row>
    <row r="9389">
      <c r="A9389" s="5">
        <v>1.2604366E7</v>
      </c>
      <c r="B9389" s="2">
        <v>46203.0</v>
      </c>
      <c r="C9389" s="1" t="s">
        <v>1267</v>
      </c>
      <c r="D9389" s="7">
        <v>517.0</v>
      </c>
      <c r="E9389" s="4">
        <v>46199.0</v>
      </c>
      <c r="F9389" s="5">
        <v>15.0</v>
      </c>
      <c r="G9389" s="5">
        <v>345.0</v>
      </c>
      <c r="H9389" s="5">
        <v>5178.0</v>
      </c>
      <c r="I9389" s="1" t="s">
        <v>53</v>
      </c>
      <c r="J9389" s="1" t="s">
        <v>568</v>
      </c>
      <c r="K9389" s="1" t="s">
        <v>13</v>
      </c>
      <c r="L9389" s="1" t="s">
        <v>5</v>
      </c>
      <c r="M9389" s="1" t="s">
        <v>23</v>
      </c>
      <c r="N9389" s="1" t="s">
        <v>1241</v>
      </c>
      <c r="O9389" s="6" t="s">
        <v>1241</v>
      </c>
    </row>
    <row r="9390">
      <c r="A9390" s="5">
        <v>1.2604366E7</v>
      </c>
      <c r="B9390" s="2">
        <v>46203.0</v>
      </c>
      <c r="C9390" s="1" t="s">
        <v>1267</v>
      </c>
      <c r="D9390" s="3" t="s">
        <v>1315</v>
      </c>
      <c r="E9390" s="4">
        <v>46199.0</v>
      </c>
      <c r="F9390" s="5">
        <v>150.0</v>
      </c>
      <c r="G9390" s="5">
        <v>76.0</v>
      </c>
      <c r="H9390" s="5">
        <v>11378.0</v>
      </c>
      <c r="I9390" s="1" t="s">
        <v>21</v>
      </c>
      <c r="J9390" s="1" t="s">
        <v>568</v>
      </c>
      <c r="K9390" s="1" t="s">
        <v>13</v>
      </c>
      <c r="L9390" s="1" t="s">
        <v>5</v>
      </c>
      <c r="M9390" s="1" t="s">
        <v>23</v>
      </c>
      <c r="N9390" s="1" t="s">
        <v>1241</v>
      </c>
      <c r="O9390" s="6" t="s">
        <v>1241</v>
      </c>
    </row>
    <row r="9391">
      <c r="A9391" s="5">
        <v>1.2604366E7</v>
      </c>
      <c r="B9391" s="2">
        <v>46203.0</v>
      </c>
      <c r="C9391" s="1" t="s">
        <v>1267</v>
      </c>
      <c r="D9391" s="7">
        <v>701.0</v>
      </c>
      <c r="E9391" s="4">
        <v>46199.0</v>
      </c>
      <c r="F9391" s="5">
        <v>200.0</v>
      </c>
      <c r="G9391" s="5">
        <v>518.0</v>
      </c>
      <c r="H9391" s="5">
        <v>103514.38</v>
      </c>
      <c r="I9391" s="1" t="s">
        <v>56</v>
      </c>
      <c r="J9391" s="1" t="s">
        <v>568</v>
      </c>
      <c r="K9391" s="1" t="s">
        <v>13</v>
      </c>
      <c r="L9391" s="1" t="s">
        <v>5</v>
      </c>
      <c r="M9391" s="1" t="s">
        <v>23</v>
      </c>
      <c r="N9391" s="1" t="s">
        <v>1241</v>
      </c>
      <c r="O9391" s="6" t="s">
        <v>1241</v>
      </c>
    </row>
    <row r="9392">
      <c r="A9392" s="5">
        <v>1.2604366E7</v>
      </c>
      <c r="B9392" s="2">
        <v>46203.0</v>
      </c>
      <c r="C9392" s="1" t="s">
        <v>1267</v>
      </c>
      <c r="D9392" s="3" t="s">
        <v>1313</v>
      </c>
      <c r="E9392" s="4">
        <v>46199.0</v>
      </c>
      <c r="F9392" s="5">
        <v>150.0</v>
      </c>
      <c r="G9392" s="5">
        <v>63.0</v>
      </c>
      <c r="H9392" s="5">
        <v>9506.0</v>
      </c>
      <c r="I9392" s="1" t="s">
        <v>21</v>
      </c>
      <c r="J9392" s="1" t="s">
        <v>568</v>
      </c>
      <c r="K9392" s="1" t="s">
        <v>13</v>
      </c>
      <c r="L9392" s="1" t="s">
        <v>5</v>
      </c>
      <c r="M9392" s="1" t="s">
        <v>23</v>
      </c>
      <c r="N9392" s="1" t="s">
        <v>1241</v>
      </c>
      <c r="O9392" s="6" t="s">
        <v>1241</v>
      </c>
    </row>
    <row r="9393">
      <c r="A9393" s="5">
        <v>1.2604366E7</v>
      </c>
      <c r="B9393" s="2">
        <v>46203.0</v>
      </c>
      <c r="C9393" s="1" t="s">
        <v>1267</v>
      </c>
      <c r="D9393" s="3" t="s">
        <v>1268</v>
      </c>
      <c r="E9393" s="4">
        <v>46199.0</v>
      </c>
      <c r="F9393" s="5">
        <v>216.0</v>
      </c>
      <c r="G9393" s="5">
        <v>59.0</v>
      </c>
      <c r="H9393" s="5">
        <v>12651.0</v>
      </c>
      <c r="I9393" s="1" t="s">
        <v>21</v>
      </c>
      <c r="J9393" s="1" t="s">
        <v>568</v>
      </c>
      <c r="K9393" s="1" t="s">
        <v>13</v>
      </c>
      <c r="L9393" s="1" t="s">
        <v>5</v>
      </c>
      <c r="M9393" s="1" t="s">
        <v>23</v>
      </c>
      <c r="N9393" s="1" t="s">
        <v>1241</v>
      </c>
      <c r="O9393" s="6" t="s">
        <v>1241</v>
      </c>
    </row>
    <row r="9394">
      <c r="A9394" s="5">
        <v>1.2604369E7</v>
      </c>
      <c r="B9394" s="2">
        <v>46203.0</v>
      </c>
      <c r="C9394" s="1" t="s">
        <v>1267</v>
      </c>
      <c r="D9394" s="3" t="s">
        <v>246</v>
      </c>
      <c r="E9394" s="4">
        <v>46199.0</v>
      </c>
      <c r="F9394" s="5">
        <v>300.0</v>
      </c>
      <c r="G9394" s="5">
        <v>156.0</v>
      </c>
      <c r="H9394" s="5">
        <v>46926.0</v>
      </c>
      <c r="I9394" s="1" t="s">
        <v>26</v>
      </c>
      <c r="J9394" s="1" t="s">
        <v>568</v>
      </c>
      <c r="K9394" s="1" t="s">
        <v>13</v>
      </c>
      <c r="L9394" s="1" t="s">
        <v>5</v>
      </c>
      <c r="M9394" s="1" t="s">
        <v>29</v>
      </c>
      <c r="N9394" s="1" t="s">
        <v>1241</v>
      </c>
      <c r="O9394" s="6" t="s">
        <v>1241</v>
      </c>
    </row>
    <row r="9395">
      <c r="A9395" s="5">
        <v>1.2604399E7</v>
      </c>
      <c r="B9395" s="2">
        <v>46203.0</v>
      </c>
      <c r="C9395" s="1" t="s">
        <v>664</v>
      </c>
      <c r="D9395" s="3" t="s">
        <v>1270</v>
      </c>
      <c r="E9395" s="4">
        <v>46199.0</v>
      </c>
      <c r="F9395" s="5">
        <v>180.0</v>
      </c>
      <c r="G9395" s="5">
        <v>59.0</v>
      </c>
      <c r="H9395" s="5">
        <v>10331.0</v>
      </c>
      <c r="I9395" s="1" t="s">
        <v>21</v>
      </c>
      <c r="J9395" s="1" t="s">
        <v>221</v>
      </c>
      <c r="K9395" s="1" t="s">
        <v>111</v>
      </c>
      <c r="L9395" s="1" t="s">
        <v>5</v>
      </c>
      <c r="M9395" s="1" t="s">
        <v>23</v>
      </c>
      <c r="N9395" s="1" t="s">
        <v>1241</v>
      </c>
      <c r="O9395" s="6" t="s">
        <v>1241</v>
      </c>
    </row>
    <row r="9396">
      <c r="A9396" s="5">
        <v>1.2604399E7</v>
      </c>
      <c r="B9396" s="2">
        <v>46203.0</v>
      </c>
      <c r="C9396" s="1" t="s">
        <v>664</v>
      </c>
      <c r="D9396" s="7">
        <v>124.0</v>
      </c>
      <c r="E9396" s="4">
        <v>46199.0</v>
      </c>
      <c r="F9396" s="5">
        <v>138.0</v>
      </c>
      <c r="G9396" s="5">
        <v>140.0</v>
      </c>
      <c r="H9396" s="5">
        <v>18957.0</v>
      </c>
      <c r="I9396" s="1" t="s">
        <v>21</v>
      </c>
      <c r="J9396" s="1" t="s">
        <v>221</v>
      </c>
      <c r="K9396" s="1" t="s">
        <v>111</v>
      </c>
      <c r="L9396" s="1" t="s">
        <v>5</v>
      </c>
      <c r="M9396" s="1" t="s">
        <v>23</v>
      </c>
      <c r="N9396" s="1" t="s">
        <v>1241</v>
      </c>
      <c r="O9396" s="6" t="s">
        <v>1241</v>
      </c>
    </row>
    <row r="9397">
      <c r="A9397" s="5">
        <v>1.2604399E7</v>
      </c>
      <c r="B9397" s="2">
        <v>46203.0</v>
      </c>
      <c r="C9397" s="1" t="s">
        <v>664</v>
      </c>
      <c r="D9397" s="3">
        <v>343.0</v>
      </c>
      <c r="E9397" s="4">
        <v>46199.0</v>
      </c>
      <c r="F9397" s="5">
        <v>220.0</v>
      </c>
      <c r="G9397" s="5">
        <v>58.0</v>
      </c>
      <c r="H9397" s="5">
        <v>12463.0</v>
      </c>
      <c r="I9397" s="1" t="s">
        <v>229</v>
      </c>
      <c r="J9397" s="1" t="s">
        <v>221</v>
      </c>
      <c r="K9397" s="1" t="s">
        <v>111</v>
      </c>
      <c r="L9397" s="1" t="s">
        <v>5</v>
      </c>
      <c r="M9397" s="1" t="s">
        <v>23</v>
      </c>
      <c r="N9397" s="1" t="s">
        <v>1241</v>
      </c>
      <c r="O9397" s="6" t="s">
        <v>1241</v>
      </c>
    </row>
    <row r="9398">
      <c r="A9398" s="5">
        <v>1.2604399E7</v>
      </c>
      <c r="B9398" s="2">
        <v>46203.0</v>
      </c>
      <c r="C9398" s="1" t="s">
        <v>664</v>
      </c>
      <c r="D9398" s="3" t="s">
        <v>331</v>
      </c>
      <c r="E9398" s="4">
        <v>46199.0</v>
      </c>
      <c r="F9398" s="5">
        <v>30.0</v>
      </c>
      <c r="G9398" s="5">
        <v>186.0</v>
      </c>
      <c r="H9398" s="5">
        <v>5477.0</v>
      </c>
      <c r="I9398" s="1" t="s">
        <v>21</v>
      </c>
      <c r="J9398" s="1" t="s">
        <v>221</v>
      </c>
      <c r="K9398" s="1" t="s">
        <v>111</v>
      </c>
      <c r="L9398" s="1" t="s">
        <v>5</v>
      </c>
      <c r="M9398" s="1" t="s">
        <v>23</v>
      </c>
      <c r="N9398" s="1" t="s">
        <v>1241</v>
      </c>
      <c r="O9398" s="6" t="s">
        <v>1241</v>
      </c>
    </row>
    <row r="9399">
      <c r="A9399" s="5">
        <v>1.2604399E7</v>
      </c>
      <c r="B9399" s="2">
        <v>46203.0</v>
      </c>
      <c r="C9399" s="1" t="s">
        <v>664</v>
      </c>
      <c r="D9399" s="7">
        <v>344.0</v>
      </c>
      <c r="E9399" s="4">
        <v>46199.0</v>
      </c>
      <c r="F9399" s="5">
        <v>100.0</v>
      </c>
      <c r="G9399" s="5">
        <v>86.0</v>
      </c>
      <c r="H9399" s="5">
        <v>8398.0</v>
      </c>
      <c r="I9399" s="1" t="s">
        <v>229</v>
      </c>
      <c r="J9399" s="1" t="s">
        <v>221</v>
      </c>
      <c r="K9399" s="1" t="s">
        <v>111</v>
      </c>
      <c r="L9399" s="1" t="s">
        <v>5</v>
      </c>
      <c r="M9399" s="1" t="s">
        <v>23</v>
      </c>
      <c r="N9399" s="1" t="s">
        <v>1241</v>
      </c>
      <c r="O9399" s="6" t="s">
        <v>1241</v>
      </c>
    </row>
    <row r="9400">
      <c r="A9400" s="5">
        <v>1.2604399E7</v>
      </c>
      <c r="B9400" s="2">
        <v>46203.0</v>
      </c>
      <c r="C9400" s="1" t="s">
        <v>664</v>
      </c>
      <c r="D9400" s="3">
        <v>3727.0</v>
      </c>
      <c r="E9400" s="4">
        <v>46199.0</v>
      </c>
      <c r="F9400" s="5">
        <v>24.0</v>
      </c>
      <c r="G9400" s="5">
        <v>85.0</v>
      </c>
      <c r="H9400" s="5">
        <v>2008.0</v>
      </c>
      <c r="I9400" s="1" t="s">
        <v>229</v>
      </c>
      <c r="J9400" s="1" t="s">
        <v>221</v>
      </c>
      <c r="K9400" s="1" t="s">
        <v>111</v>
      </c>
      <c r="L9400" s="1" t="s">
        <v>5</v>
      </c>
      <c r="M9400" s="1" t="s">
        <v>23</v>
      </c>
      <c r="N9400" s="1" t="s">
        <v>1241</v>
      </c>
      <c r="O9400" s="6" t="s">
        <v>1241</v>
      </c>
    </row>
    <row r="9401">
      <c r="A9401" s="5">
        <v>1.2604399E7</v>
      </c>
      <c r="B9401" s="2">
        <v>46203.0</v>
      </c>
      <c r="C9401" s="1" t="s">
        <v>664</v>
      </c>
      <c r="D9401" s="3" t="s">
        <v>1268</v>
      </c>
      <c r="E9401" s="4">
        <v>46199.0</v>
      </c>
      <c r="F9401" s="5">
        <v>216.0</v>
      </c>
      <c r="G9401" s="5">
        <v>59.0</v>
      </c>
      <c r="H9401" s="5">
        <v>12397.0</v>
      </c>
      <c r="I9401" s="1" t="s">
        <v>21</v>
      </c>
      <c r="J9401" s="1" t="s">
        <v>221</v>
      </c>
      <c r="K9401" s="1" t="s">
        <v>111</v>
      </c>
      <c r="L9401" s="1" t="s">
        <v>5</v>
      </c>
      <c r="M9401" s="1" t="s">
        <v>23</v>
      </c>
      <c r="N9401" s="1" t="s">
        <v>1241</v>
      </c>
      <c r="O9401" s="6" t="s">
        <v>1241</v>
      </c>
    </row>
    <row r="9402">
      <c r="A9402" s="5">
        <v>1.2604399E7</v>
      </c>
      <c r="B9402" s="2">
        <v>46203.0</v>
      </c>
      <c r="C9402" s="1" t="s">
        <v>664</v>
      </c>
      <c r="D9402" s="3" t="s">
        <v>1269</v>
      </c>
      <c r="E9402" s="4">
        <v>46199.0</v>
      </c>
      <c r="F9402" s="5">
        <v>230.0</v>
      </c>
      <c r="G9402" s="5">
        <v>68.0</v>
      </c>
      <c r="H9402" s="5">
        <v>15365.0</v>
      </c>
      <c r="I9402" s="1" t="s">
        <v>21</v>
      </c>
      <c r="J9402" s="1" t="s">
        <v>221</v>
      </c>
      <c r="K9402" s="1" t="s">
        <v>111</v>
      </c>
      <c r="L9402" s="1" t="s">
        <v>5</v>
      </c>
      <c r="M9402" s="1" t="s">
        <v>23</v>
      </c>
      <c r="N9402" s="1" t="s">
        <v>1241</v>
      </c>
      <c r="O9402" s="6" t="s">
        <v>1241</v>
      </c>
    </row>
    <row r="9403">
      <c r="A9403" s="5">
        <v>1.26044E7</v>
      </c>
      <c r="B9403" s="2">
        <v>46203.0</v>
      </c>
      <c r="C9403" s="1" t="s">
        <v>664</v>
      </c>
      <c r="D9403" s="7">
        <v>5316.0</v>
      </c>
      <c r="E9403" s="4">
        <v>46199.0</v>
      </c>
      <c r="F9403" s="5">
        <v>8.0</v>
      </c>
      <c r="G9403" s="5">
        <v>777.0</v>
      </c>
      <c r="H9403" s="5">
        <v>6096.0</v>
      </c>
      <c r="I9403" s="1" t="s">
        <v>61</v>
      </c>
      <c r="J9403" s="1" t="s">
        <v>221</v>
      </c>
      <c r="K9403" s="1" t="s">
        <v>111</v>
      </c>
      <c r="L9403" s="1" t="s">
        <v>5</v>
      </c>
      <c r="M9403" s="1" t="s">
        <v>29</v>
      </c>
      <c r="N9403" s="1" t="s">
        <v>1241</v>
      </c>
      <c r="O9403" s="6" t="s">
        <v>1241</v>
      </c>
    </row>
    <row r="9404">
      <c r="A9404" s="5">
        <v>1.26044E7</v>
      </c>
      <c r="B9404" s="2">
        <v>46203.0</v>
      </c>
      <c r="C9404" s="1" t="s">
        <v>664</v>
      </c>
      <c r="D9404" s="3">
        <v>5355.0</v>
      </c>
      <c r="E9404" s="4">
        <v>46199.0</v>
      </c>
      <c r="F9404" s="5">
        <v>4.0</v>
      </c>
      <c r="G9404" s="5">
        <v>1647.0</v>
      </c>
      <c r="H9404" s="5">
        <v>6457.0</v>
      </c>
      <c r="I9404" s="1" t="s">
        <v>61</v>
      </c>
      <c r="J9404" s="1" t="s">
        <v>221</v>
      </c>
      <c r="K9404" s="1" t="s">
        <v>111</v>
      </c>
      <c r="L9404" s="1" t="s">
        <v>5</v>
      </c>
      <c r="M9404" s="1" t="s">
        <v>29</v>
      </c>
      <c r="N9404" s="1" t="s">
        <v>1241</v>
      </c>
      <c r="O9404" s="6" t="s">
        <v>1241</v>
      </c>
    </row>
    <row r="9405">
      <c r="A9405" s="5">
        <v>1.26044E7</v>
      </c>
      <c r="B9405" s="2">
        <v>46203.0</v>
      </c>
      <c r="C9405" s="1" t="s">
        <v>664</v>
      </c>
      <c r="D9405" s="3" t="s">
        <v>797</v>
      </c>
      <c r="E9405" s="4">
        <v>46199.0</v>
      </c>
      <c r="F9405" s="5">
        <v>10.0</v>
      </c>
      <c r="G9405" s="5">
        <v>865.0</v>
      </c>
      <c r="H9405" s="5">
        <v>8481.0</v>
      </c>
      <c r="I9405" s="1" t="s">
        <v>61</v>
      </c>
      <c r="J9405" s="1" t="s">
        <v>221</v>
      </c>
      <c r="K9405" s="1" t="s">
        <v>111</v>
      </c>
      <c r="L9405" s="1" t="s">
        <v>5</v>
      </c>
      <c r="M9405" s="1" t="s">
        <v>29</v>
      </c>
      <c r="N9405" s="1" t="s">
        <v>1241</v>
      </c>
      <c r="O9405" s="6" t="s">
        <v>1241</v>
      </c>
    </row>
    <row r="9406">
      <c r="A9406" s="5">
        <v>1.26044E7</v>
      </c>
      <c r="B9406" s="2">
        <v>46203.0</v>
      </c>
      <c r="C9406" s="1" t="s">
        <v>664</v>
      </c>
      <c r="D9406" s="3" t="s">
        <v>669</v>
      </c>
      <c r="E9406" s="4">
        <v>46199.0</v>
      </c>
      <c r="F9406" s="5">
        <v>12.0</v>
      </c>
      <c r="G9406" s="5">
        <v>2259.0</v>
      </c>
      <c r="H9406" s="5">
        <v>26563.0</v>
      </c>
      <c r="I9406" s="1" t="s">
        <v>61</v>
      </c>
      <c r="J9406" s="1" t="s">
        <v>221</v>
      </c>
      <c r="K9406" s="1" t="s">
        <v>111</v>
      </c>
      <c r="L9406" s="1" t="s">
        <v>5</v>
      </c>
      <c r="M9406" s="1" t="s">
        <v>29</v>
      </c>
      <c r="N9406" s="1" t="s">
        <v>1241</v>
      </c>
      <c r="O9406" s="6" t="s">
        <v>1241</v>
      </c>
    </row>
    <row r="9407">
      <c r="A9407" s="5">
        <v>1.26044E7</v>
      </c>
      <c r="B9407" s="2">
        <v>46203.0</v>
      </c>
      <c r="C9407" s="1" t="s">
        <v>664</v>
      </c>
      <c r="D9407" s="7">
        <v>5314.0</v>
      </c>
      <c r="E9407" s="4">
        <v>46199.0</v>
      </c>
      <c r="F9407" s="5">
        <v>12.0</v>
      </c>
      <c r="G9407" s="5">
        <v>865.0</v>
      </c>
      <c r="H9407" s="5">
        <v>10172.0</v>
      </c>
      <c r="I9407" s="1" t="s">
        <v>61</v>
      </c>
      <c r="J9407" s="1" t="s">
        <v>221</v>
      </c>
      <c r="K9407" s="1" t="s">
        <v>111</v>
      </c>
      <c r="L9407" s="1" t="s">
        <v>5</v>
      </c>
      <c r="M9407" s="1" t="s">
        <v>29</v>
      </c>
      <c r="N9407" s="1" t="s">
        <v>1241</v>
      </c>
      <c r="O9407" s="6" t="s">
        <v>1241</v>
      </c>
    </row>
    <row r="9408">
      <c r="A9408" s="5">
        <v>1.26044E7</v>
      </c>
      <c r="B9408" s="2">
        <v>46203.0</v>
      </c>
      <c r="C9408" s="1" t="s">
        <v>664</v>
      </c>
      <c r="D9408" s="7">
        <v>8961.0</v>
      </c>
      <c r="E9408" s="4">
        <v>46199.0</v>
      </c>
      <c r="F9408" s="5">
        <v>3.0</v>
      </c>
      <c r="G9408" s="5">
        <v>3418.0</v>
      </c>
      <c r="H9408" s="5">
        <v>10050.0</v>
      </c>
      <c r="I9408" s="1" t="s">
        <v>61</v>
      </c>
      <c r="J9408" s="1" t="s">
        <v>221</v>
      </c>
      <c r="K9408" s="1" t="s">
        <v>111</v>
      </c>
      <c r="L9408" s="1" t="s">
        <v>5</v>
      </c>
      <c r="M9408" s="1" t="s">
        <v>29</v>
      </c>
      <c r="N9408" s="1" t="s">
        <v>1241</v>
      </c>
      <c r="O9408" s="6" t="s">
        <v>1241</v>
      </c>
    </row>
    <row r="9409">
      <c r="A9409" s="5">
        <v>1.26044E7</v>
      </c>
      <c r="B9409" s="2">
        <v>46203.0</v>
      </c>
      <c r="C9409" s="1" t="s">
        <v>664</v>
      </c>
      <c r="D9409" s="3" t="s">
        <v>672</v>
      </c>
      <c r="E9409" s="4">
        <v>46199.0</v>
      </c>
      <c r="F9409" s="5">
        <v>15.0</v>
      </c>
      <c r="G9409" s="5">
        <v>1136.0</v>
      </c>
      <c r="H9409" s="5">
        <v>16704.0</v>
      </c>
      <c r="I9409" s="1" t="s">
        <v>26</v>
      </c>
      <c r="J9409" s="1" t="s">
        <v>221</v>
      </c>
      <c r="K9409" s="1" t="s">
        <v>111</v>
      </c>
      <c r="L9409" s="1" t="s">
        <v>5</v>
      </c>
      <c r="M9409" s="1" t="s">
        <v>29</v>
      </c>
      <c r="N9409" s="1" t="s">
        <v>1241</v>
      </c>
      <c r="O9409" s="6" t="s">
        <v>1241</v>
      </c>
    </row>
    <row r="9410">
      <c r="A9410" s="5">
        <v>1.26044E7</v>
      </c>
      <c r="B9410" s="2">
        <v>46203.0</v>
      </c>
      <c r="C9410" s="1" t="s">
        <v>664</v>
      </c>
      <c r="D9410" s="7">
        <v>5310.0</v>
      </c>
      <c r="E9410" s="4">
        <v>46199.0</v>
      </c>
      <c r="F9410" s="5">
        <v>60.0</v>
      </c>
      <c r="G9410" s="5">
        <v>363.0</v>
      </c>
      <c r="H9410" s="5">
        <v>21369.0</v>
      </c>
      <c r="I9410" s="1" t="s">
        <v>61</v>
      </c>
      <c r="J9410" s="1" t="s">
        <v>221</v>
      </c>
      <c r="K9410" s="1" t="s">
        <v>111</v>
      </c>
      <c r="L9410" s="1" t="s">
        <v>5</v>
      </c>
      <c r="M9410" s="1" t="s">
        <v>29</v>
      </c>
      <c r="N9410" s="1" t="s">
        <v>1241</v>
      </c>
      <c r="O9410" s="6" t="s">
        <v>1241</v>
      </c>
    </row>
    <row r="9411">
      <c r="A9411" s="5">
        <v>1.26044E7</v>
      </c>
      <c r="B9411" s="2">
        <v>46203.0</v>
      </c>
      <c r="C9411" s="1" t="s">
        <v>664</v>
      </c>
      <c r="D9411" s="7">
        <v>5350.0</v>
      </c>
      <c r="E9411" s="4">
        <v>46199.0</v>
      </c>
      <c r="F9411" s="5">
        <v>6.0</v>
      </c>
      <c r="G9411" s="5">
        <v>1362.0</v>
      </c>
      <c r="H9411" s="5">
        <v>8008.0</v>
      </c>
      <c r="I9411" s="1" t="s">
        <v>61</v>
      </c>
      <c r="J9411" s="1" t="s">
        <v>221</v>
      </c>
      <c r="K9411" s="1" t="s">
        <v>111</v>
      </c>
      <c r="L9411" s="1" t="s">
        <v>5</v>
      </c>
      <c r="M9411" s="1" t="s">
        <v>29</v>
      </c>
      <c r="N9411" s="1" t="s">
        <v>1241</v>
      </c>
      <c r="O9411" s="6" t="s">
        <v>1241</v>
      </c>
    </row>
    <row r="9412">
      <c r="A9412" s="5">
        <v>1.26044E7</v>
      </c>
      <c r="B9412" s="2">
        <v>46203.0</v>
      </c>
      <c r="C9412" s="1" t="s">
        <v>664</v>
      </c>
      <c r="D9412" s="3">
        <v>5375.0</v>
      </c>
      <c r="E9412" s="4">
        <v>46199.0</v>
      </c>
      <c r="F9412" s="5">
        <v>4.0</v>
      </c>
      <c r="G9412" s="5">
        <v>2291.0</v>
      </c>
      <c r="H9412" s="5">
        <v>8981.0</v>
      </c>
      <c r="I9412" s="1" t="s">
        <v>61</v>
      </c>
      <c r="J9412" s="1" t="s">
        <v>221</v>
      </c>
      <c r="K9412" s="1" t="s">
        <v>111</v>
      </c>
      <c r="L9412" s="1" t="s">
        <v>5</v>
      </c>
      <c r="M9412" s="1" t="s">
        <v>29</v>
      </c>
      <c r="N9412" s="1" t="s">
        <v>1241</v>
      </c>
      <c r="O9412" s="6" t="s">
        <v>1241</v>
      </c>
    </row>
    <row r="9413">
      <c r="A9413" s="5">
        <v>1.2604401E7</v>
      </c>
      <c r="B9413" s="2">
        <v>46203.0</v>
      </c>
      <c r="C9413" s="1" t="s">
        <v>664</v>
      </c>
      <c r="D9413" s="3" t="s">
        <v>797</v>
      </c>
      <c r="E9413" s="4">
        <v>46199.0</v>
      </c>
      <c r="F9413" s="5">
        <v>5.0</v>
      </c>
      <c r="G9413" s="5">
        <v>911.0</v>
      </c>
      <c r="H9413" s="5">
        <v>4463.0</v>
      </c>
      <c r="I9413" s="1" t="s">
        <v>61</v>
      </c>
      <c r="J9413" s="1" t="s">
        <v>221</v>
      </c>
      <c r="K9413" s="1" t="s">
        <v>111</v>
      </c>
      <c r="L9413" s="1" t="s">
        <v>5</v>
      </c>
      <c r="M9413" s="1" t="s">
        <v>29</v>
      </c>
      <c r="N9413" s="1" t="s">
        <v>1241</v>
      </c>
      <c r="O9413" s="6" t="s">
        <v>1241</v>
      </c>
    </row>
    <row r="9414">
      <c r="A9414" s="5">
        <v>1.2604404E7</v>
      </c>
      <c r="B9414" s="2">
        <v>46203.0</v>
      </c>
      <c r="C9414" s="1" t="s">
        <v>117</v>
      </c>
      <c r="D9414" s="3" t="s">
        <v>50</v>
      </c>
      <c r="E9414" s="4">
        <v>46199.0</v>
      </c>
      <c r="F9414" s="5">
        <v>50.0</v>
      </c>
      <c r="G9414" s="5">
        <v>318.0</v>
      </c>
      <c r="H9414" s="5">
        <v>15902.0</v>
      </c>
      <c r="I9414" s="1" t="s">
        <v>26</v>
      </c>
      <c r="J9414" s="1" t="s">
        <v>118</v>
      </c>
      <c r="K9414" s="1" t="s">
        <v>4</v>
      </c>
      <c r="L9414" s="1" t="s">
        <v>5</v>
      </c>
      <c r="M9414" s="1" t="s">
        <v>29</v>
      </c>
      <c r="N9414" s="1" t="s">
        <v>1241</v>
      </c>
      <c r="O9414" s="6" t="s">
        <v>1241</v>
      </c>
    </row>
    <row r="9415">
      <c r="A9415" s="5">
        <v>1.2604405E7</v>
      </c>
      <c r="B9415" s="2">
        <v>46203.0</v>
      </c>
      <c r="C9415" s="1" t="s">
        <v>117</v>
      </c>
      <c r="D9415" s="7">
        <v>121.0</v>
      </c>
      <c r="E9415" s="4">
        <v>46199.0</v>
      </c>
      <c r="F9415" s="5">
        <v>324.0</v>
      </c>
      <c r="G9415" s="5">
        <v>105.0</v>
      </c>
      <c r="H9415" s="5">
        <v>33909.0</v>
      </c>
      <c r="I9415" s="1" t="s">
        <v>21</v>
      </c>
      <c r="J9415" s="1" t="s">
        <v>118</v>
      </c>
      <c r="K9415" s="1" t="s">
        <v>4</v>
      </c>
      <c r="L9415" s="1" t="s">
        <v>5</v>
      </c>
      <c r="M9415" s="1" t="s">
        <v>23</v>
      </c>
      <c r="N9415" s="1" t="s">
        <v>1241</v>
      </c>
      <c r="O9415" s="6" t="s">
        <v>1241</v>
      </c>
    </row>
    <row r="9416">
      <c r="A9416" s="5">
        <v>1.2604405E7</v>
      </c>
      <c r="B9416" s="2">
        <v>46203.0</v>
      </c>
      <c r="C9416" s="1" t="s">
        <v>117</v>
      </c>
      <c r="D9416" s="7">
        <v>701.0</v>
      </c>
      <c r="E9416" s="4">
        <v>46199.0</v>
      </c>
      <c r="F9416" s="5">
        <v>100.0</v>
      </c>
      <c r="G9416" s="5">
        <v>653.0</v>
      </c>
      <c r="H9416" s="5">
        <v>65256.0</v>
      </c>
      <c r="I9416" s="1" t="s">
        <v>56</v>
      </c>
      <c r="J9416" s="1" t="s">
        <v>118</v>
      </c>
      <c r="K9416" s="1" t="s">
        <v>4</v>
      </c>
      <c r="L9416" s="1" t="s">
        <v>5</v>
      </c>
      <c r="M9416" s="1" t="s">
        <v>23</v>
      </c>
      <c r="N9416" s="1" t="s">
        <v>1241</v>
      </c>
      <c r="O9416" s="6" t="s">
        <v>1241</v>
      </c>
    </row>
    <row r="9417">
      <c r="A9417" s="5">
        <v>1.2604411E7</v>
      </c>
      <c r="B9417" s="2">
        <v>46203.0</v>
      </c>
      <c r="C9417" s="1" t="s">
        <v>11</v>
      </c>
      <c r="D9417" s="3">
        <v>131.0</v>
      </c>
      <c r="E9417" s="4">
        <v>46199.0</v>
      </c>
      <c r="F9417" s="5">
        <v>60.0</v>
      </c>
      <c r="G9417" s="5">
        <v>174.0</v>
      </c>
      <c r="H9417" s="5">
        <v>10427.0</v>
      </c>
      <c r="I9417" s="1" t="s">
        <v>21</v>
      </c>
      <c r="J9417" s="1" t="s">
        <v>12</v>
      </c>
      <c r="K9417" s="1" t="s">
        <v>13</v>
      </c>
      <c r="L9417" s="1" t="s">
        <v>5</v>
      </c>
      <c r="M9417" s="1" t="s">
        <v>23</v>
      </c>
      <c r="N9417" s="1" t="s">
        <v>1241</v>
      </c>
      <c r="O9417" s="6" t="s">
        <v>1241</v>
      </c>
    </row>
    <row r="9418">
      <c r="A9418" s="5">
        <v>1.2604411E7</v>
      </c>
      <c r="B9418" s="2">
        <v>46203.0</v>
      </c>
      <c r="C9418" s="1" t="s">
        <v>11</v>
      </c>
      <c r="D9418" s="7">
        <v>112.0</v>
      </c>
      <c r="E9418" s="4">
        <v>46199.0</v>
      </c>
      <c r="F9418" s="5">
        <v>168.0</v>
      </c>
      <c r="G9418" s="5">
        <v>46.0</v>
      </c>
      <c r="H9418" s="5">
        <v>7743.0</v>
      </c>
      <c r="I9418" s="1" t="s">
        <v>21</v>
      </c>
      <c r="J9418" s="1" t="s">
        <v>12</v>
      </c>
      <c r="K9418" s="1" t="s">
        <v>13</v>
      </c>
      <c r="L9418" s="1" t="s">
        <v>5</v>
      </c>
      <c r="M9418" s="1" t="s">
        <v>23</v>
      </c>
      <c r="N9418" s="1" t="s">
        <v>1241</v>
      </c>
      <c r="O9418" s="6" t="s">
        <v>1241</v>
      </c>
    </row>
    <row r="9419">
      <c r="A9419" s="5">
        <v>1.2604411E7</v>
      </c>
      <c r="B9419" s="2">
        <v>46203.0</v>
      </c>
      <c r="C9419" s="1" t="s">
        <v>11</v>
      </c>
      <c r="D9419" s="7">
        <v>129.0</v>
      </c>
      <c r="E9419" s="4">
        <v>46199.0</v>
      </c>
      <c r="F9419" s="5">
        <v>72.0</v>
      </c>
      <c r="G9419" s="5">
        <v>249.0</v>
      </c>
      <c r="H9419" s="5">
        <v>17903.0</v>
      </c>
      <c r="I9419" s="1" t="s">
        <v>21</v>
      </c>
      <c r="J9419" s="1" t="s">
        <v>12</v>
      </c>
      <c r="K9419" s="1" t="s">
        <v>13</v>
      </c>
      <c r="L9419" s="1" t="s">
        <v>5</v>
      </c>
      <c r="M9419" s="1" t="s">
        <v>23</v>
      </c>
      <c r="N9419" s="1" t="s">
        <v>1241</v>
      </c>
      <c r="O9419" s="6" t="s">
        <v>1241</v>
      </c>
    </row>
    <row r="9420">
      <c r="A9420" s="5">
        <v>1.2604411E7</v>
      </c>
      <c r="B9420" s="2">
        <v>46203.0</v>
      </c>
      <c r="C9420" s="1" t="s">
        <v>11</v>
      </c>
      <c r="D9420" s="7">
        <v>156.0</v>
      </c>
      <c r="E9420" s="4">
        <v>46199.0</v>
      </c>
      <c r="F9420" s="5">
        <v>25.0</v>
      </c>
      <c r="G9420" s="5">
        <v>912.0</v>
      </c>
      <c r="H9420" s="5">
        <v>22789.0</v>
      </c>
      <c r="I9420" s="1" t="s">
        <v>21</v>
      </c>
      <c r="J9420" s="1" t="s">
        <v>12</v>
      </c>
      <c r="K9420" s="1" t="s">
        <v>13</v>
      </c>
      <c r="L9420" s="1" t="s">
        <v>5</v>
      </c>
      <c r="M9420" s="1" t="s">
        <v>23</v>
      </c>
      <c r="N9420" s="1" t="s">
        <v>1241</v>
      </c>
      <c r="O9420" s="6" t="s">
        <v>1241</v>
      </c>
    </row>
    <row r="9421">
      <c r="A9421" s="5">
        <v>1.2604411E7</v>
      </c>
      <c r="B9421" s="2">
        <v>46203.0</v>
      </c>
      <c r="C9421" s="1" t="s">
        <v>11</v>
      </c>
      <c r="D9421" s="7">
        <v>128.0</v>
      </c>
      <c r="E9421" s="4">
        <v>46199.0</v>
      </c>
      <c r="F9421" s="5">
        <v>320.0</v>
      </c>
      <c r="G9421" s="5">
        <v>30.0</v>
      </c>
      <c r="H9421" s="5">
        <v>9524.0</v>
      </c>
      <c r="I9421" s="1" t="s">
        <v>21</v>
      </c>
      <c r="J9421" s="1" t="s">
        <v>12</v>
      </c>
      <c r="K9421" s="1" t="s">
        <v>13</v>
      </c>
      <c r="L9421" s="1" t="s">
        <v>5</v>
      </c>
      <c r="M9421" s="1" t="s">
        <v>23</v>
      </c>
      <c r="N9421" s="1" t="s">
        <v>1241</v>
      </c>
      <c r="O9421" s="6" t="s">
        <v>1241</v>
      </c>
    </row>
    <row r="9422">
      <c r="A9422" s="5">
        <v>1.2604411E7</v>
      </c>
      <c r="B9422" s="2">
        <v>46203.0</v>
      </c>
      <c r="C9422" s="1" t="s">
        <v>11</v>
      </c>
      <c r="D9422" s="7">
        <v>197.0</v>
      </c>
      <c r="E9422" s="4">
        <v>46199.0</v>
      </c>
      <c r="F9422" s="5">
        <v>32.0</v>
      </c>
      <c r="G9422" s="5">
        <v>108.0</v>
      </c>
      <c r="H9422" s="5">
        <v>3473.0</v>
      </c>
      <c r="I9422" s="1" t="s">
        <v>21</v>
      </c>
      <c r="J9422" s="1" t="s">
        <v>12</v>
      </c>
      <c r="K9422" s="1" t="s">
        <v>13</v>
      </c>
      <c r="L9422" s="1" t="s">
        <v>5</v>
      </c>
      <c r="M9422" s="1" t="s">
        <v>23</v>
      </c>
      <c r="N9422" s="1" t="s">
        <v>1241</v>
      </c>
      <c r="O9422" s="6" t="s">
        <v>1241</v>
      </c>
    </row>
    <row r="9423">
      <c r="A9423" s="5">
        <v>1.2604411E7</v>
      </c>
      <c r="B9423" s="2">
        <v>46203.0</v>
      </c>
      <c r="C9423" s="1" t="s">
        <v>11</v>
      </c>
      <c r="D9423" s="7">
        <v>141.0</v>
      </c>
      <c r="E9423" s="4">
        <v>46199.0</v>
      </c>
      <c r="F9423" s="5">
        <v>132.0</v>
      </c>
      <c r="G9423" s="5">
        <v>108.0</v>
      </c>
      <c r="H9423" s="5">
        <v>14194.0</v>
      </c>
      <c r="I9423" s="1" t="s">
        <v>21</v>
      </c>
      <c r="J9423" s="1" t="s">
        <v>12</v>
      </c>
      <c r="K9423" s="1" t="s">
        <v>13</v>
      </c>
      <c r="L9423" s="1" t="s">
        <v>5</v>
      </c>
      <c r="M9423" s="1" t="s">
        <v>23</v>
      </c>
      <c r="N9423" s="1" t="s">
        <v>1241</v>
      </c>
      <c r="O9423" s="6" t="s">
        <v>1241</v>
      </c>
    </row>
    <row r="9424">
      <c r="A9424" s="5">
        <v>1.2604411E7</v>
      </c>
      <c r="B9424" s="2">
        <v>46203.0</v>
      </c>
      <c r="C9424" s="1" t="s">
        <v>11</v>
      </c>
      <c r="D9424" s="7">
        <v>188.0</v>
      </c>
      <c r="E9424" s="4">
        <v>46199.0</v>
      </c>
      <c r="F9424" s="5">
        <v>88.0</v>
      </c>
      <c r="G9424" s="5">
        <v>313.0</v>
      </c>
      <c r="H9424" s="5">
        <v>27542.0</v>
      </c>
      <c r="I9424" s="1" t="s">
        <v>21</v>
      </c>
      <c r="J9424" s="1" t="s">
        <v>12</v>
      </c>
      <c r="K9424" s="1" t="s">
        <v>13</v>
      </c>
      <c r="L9424" s="1" t="s">
        <v>5</v>
      </c>
      <c r="M9424" s="1" t="s">
        <v>23</v>
      </c>
      <c r="N9424" s="1" t="s">
        <v>1241</v>
      </c>
      <c r="O9424" s="6" t="s">
        <v>1241</v>
      </c>
    </row>
    <row r="9425">
      <c r="A9425" s="5">
        <v>1.2604411E7</v>
      </c>
      <c r="B9425" s="2">
        <v>46203.0</v>
      </c>
      <c r="C9425" s="1" t="s">
        <v>11</v>
      </c>
      <c r="D9425" s="7">
        <v>130.0</v>
      </c>
      <c r="E9425" s="4">
        <v>46199.0</v>
      </c>
      <c r="F9425" s="5">
        <v>132.0</v>
      </c>
      <c r="G9425" s="5">
        <v>152.0</v>
      </c>
      <c r="H9425" s="5">
        <v>20023.0</v>
      </c>
      <c r="I9425" s="1" t="s">
        <v>21</v>
      </c>
      <c r="J9425" s="1" t="s">
        <v>12</v>
      </c>
      <c r="K9425" s="1" t="s">
        <v>13</v>
      </c>
      <c r="L9425" s="1" t="s">
        <v>5</v>
      </c>
      <c r="M9425" s="1" t="s">
        <v>23</v>
      </c>
      <c r="N9425" s="1" t="s">
        <v>1241</v>
      </c>
      <c r="O9425" s="6" t="s">
        <v>1241</v>
      </c>
    </row>
    <row r="9426">
      <c r="A9426" s="5">
        <v>1.2604411E7</v>
      </c>
      <c r="B9426" s="2">
        <v>46203.0</v>
      </c>
      <c r="C9426" s="1" t="s">
        <v>11</v>
      </c>
      <c r="D9426" s="7">
        <v>145.0</v>
      </c>
      <c r="E9426" s="4">
        <v>46199.0</v>
      </c>
      <c r="F9426" s="5">
        <v>70.0</v>
      </c>
      <c r="G9426" s="5">
        <v>227.0</v>
      </c>
      <c r="H9426" s="5">
        <v>15860.0</v>
      </c>
      <c r="I9426" s="1" t="s">
        <v>21</v>
      </c>
      <c r="J9426" s="1" t="s">
        <v>12</v>
      </c>
      <c r="K9426" s="1" t="s">
        <v>13</v>
      </c>
      <c r="L9426" s="1" t="s">
        <v>5</v>
      </c>
      <c r="M9426" s="1" t="s">
        <v>23</v>
      </c>
      <c r="N9426" s="1" t="s">
        <v>1241</v>
      </c>
      <c r="O9426" s="6" t="s">
        <v>1241</v>
      </c>
    </row>
    <row r="9427">
      <c r="A9427" s="5">
        <v>1.2604411E7</v>
      </c>
      <c r="B9427" s="2">
        <v>46203.0</v>
      </c>
      <c r="C9427" s="1" t="s">
        <v>11</v>
      </c>
      <c r="D9427" s="7">
        <v>121.0</v>
      </c>
      <c r="E9427" s="4">
        <v>46199.0</v>
      </c>
      <c r="F9427" s="5">
        <v>108.0</v>
      </c>
      <c r="G9427" s="5">
        <v>105.0</v>
      </c>
      <c r="H9427" s="5">
        <v>11302.0</v>
      </c>
      <c r="I9427" s="1" t="s">
        <v>21</v>
      </c>
      <c r="J9427" s="1" t="s">
        <v>12</v>
      </c>
      <c r="K9427" s="1" t="s">
        <v>13</v>
      </c>
      <c r="L9427" s="1" t="s">
        <v>5</v>
      </c>
      <c r="M9427" s="1" t="s">
        <v>23</v>
      </c>
      <c r="N9427" s="1" t="s">
        <v>1241</v>
      </c>
      <c r="O9427" s="6" t="s">
        <v>1241</v>
      </c>
    </row>
    <row r="9428">
      <c r="A9428" s="5">
        <v>1.2604411E7</v>
      </c>
      <c r="B9428" s="2">
        <v>46203.0</v>
      </c>
      <c r="C9428" s="1" t="s">
        <v>11</v>
      </c>
      <c r="D9428" s="7">
        <v>129.0</v>
      </c>
      <c r="E9428" s="4">
        <v>46199.0</v>
      </c>
      <c r="F9428" s="5">
        <v>30.0</v>
      </c>
      <c r="G9428" s="5">
        <v>249.0</v>
      </c>
      <c r="H9428" s="5">
        <v>7460.0</v>
      </c>
      <c r="I9428" s="1" t="s">
        <v>21</v>
      </c>
      <c r="J9428" s="1" t="s">
        <v>12</v>
      </c>
      <c r="K9428" s="1" t="s">
        <v>13</v>
      </c>
      <c r="L9428" s="1" t="s">
        <v>5</v>
      </c>
      <c r="M9428" s="1" t="s">
        <v>23</v>
      </c>
      <c r="N9428" s="1" t="s">
        <v>1241</v>
      </c>
      <c r="O9428" s="6" t="s">
        <v>1241</v>
      </c>
    </row>
    <row r="9429">
      <c r="A9429" s="5">
        <v>1.2604411E7</v>
      </c>
      <c r="B9429" s="2">
        <v>46203.0</v>
      </c>
      <c r="C9429" s="1" t="s">
        <v>11</v>
      </c>
      <c r="D9429" s="7">
        <v>194.0</v>
      </c>
      <c r="E9429" s="4">
        <v>46199.0</v>
      </c>
      <c r="F9429" s="5">
        <v>56.0</v>
      </c>
      <c r="G9429" s="5">
        <v>148.0</v>
      </c>
      <c r="H9429" s="5">
        <v>8280.0</v>
      </c>
      <c r="I9429" s="1" t="s">
        <v>21</v>
      </c>
      <c r="J9429" s="1" t="s">
        <v>12</v>
      </c>
      <c r="K9429" s="1" t="s">
        <v>13</v>
      </c>
      <c r="L9429" s="1" t="s">
        <v>5</v>
      </c>
      <c r="M9429" s="1" t="s">
        <v>23</v>
      </c>
      <c r="N9429" s="1" t="s">
        <v>1241</v>
      </c>
      <c r="O9429" s="6" t="s">
        <v>1241</v>
      </c>
    </row>
    <row r="9430">
      <c r="A9430" s="5">
        <v>1.2604411E7</v>
      </c>
      <c r="B9430" s="2">
        <v>46203.0</v>
      </c>
      <c r="C9430" s="1" t="s">
        <v>11</v>
      </c>
      <c r="D9430" s="7">
        <v>147.0</v>
      </c>
      <c r="E9430" s="4">
        <v>46199.0</v>
      </c>
      <c r="F9430" s="5">
        <v>30.0</v>
      </c>
      <c r="G9430" s="5">
        <v>303.0</v>
      </c>
      <c r="H9430" s="5">
        <v>9102.0</v>
      </c>
      <c r="I9430" s="1" t="s">
        <v>21</v>
      </c>
      <c r="J9430" s="1" t="s">
        <v>12</v>
      </c>
      <c r="K9430" s="1" t="s">
        <v>13</v>
      </c>
      <c r="L9430" s="1" t="s">
        <v>5</v>
      </c>
      <c r="M9430" s="1" t="s">
        <v>23</v>
      </c>
      <c r="N9430" s="1" t="s">
        <v>1241</v>
      </c>
      <c r="O9430" s="6" t="s">
        <v>1241</v>
      </c>
    </row>
    <row r="9431">
      <c r="A9431" s="5">
        <v>1.2604411E7</v>
      </c>
      <c r="B9431" s="2">
        <v>46203.0</v>
      </c>
      <c r="C9431" s="1" t="s">
        <v>11</v>
      </c>
      <c r="D9431" s="7">
        <v>132.0</v>
      </c>
      <c r="E9431" s="4">
        <v>46199.0</v>
      </c>
      <c r="F9431" s="5">
        <v>26.0</v>
      </c>
      <c r="G9431" s="5">
        <v>327.0</v>
      </c>
      <c r="H9431" s="5">
        <v>8513.0</v>
      </c>
      <c r="I9431" s="1" t="s">
        <v>21</v>
      </c>
      <c r="J9431" s="1" t="s">
        <v>12</v>
      </c>
      <c r="K9431" s="1" t="s">
        <v>13</v>
      </c>
      <c r="L9431" s="1" t="s">
        <v>5</v>
      </c>
      <c r="M9431" s="1" t="s">
        <v>23</v>
      </c>
      <c r="N9431" s="1" t="s">
        <v>1241</v>
      </c>
      <c r="O9431" s="6" t="s">
        <v>1241</v>
      </c>
    </row>
    <row r="9432">
      <c r="A9432" s="5">
        <v>1.2604411E7</v>
      </c>
      <c r="B9432" s="2">
        <v>46203.0</v>
      </c>
      <c r="C9432" s="1" t="s">
        <v>11</v>
      </c>
      <c r="D9432" s="7">
        <v>124.0</v>
      </c>
      <c r="E9432" s="4">
        <v>46199.0</v>
      </c>
      <c r="F9432" s="5">
        <v>92.0</v>
      </c>
      <c r="G9432" s="5">
        <v>140.0</v>
      </c>
      <c r="H9432" s="5">
        <v>12896.0</v>
      </c>
      <c r="I9432" s="1" t="s">
        <v>21</v>
      </c>
      <c r="J9432" s="1" t="s">
        <v>12</v>
      </c>
      <c r="K9432" s="1" t="s">
        <v>13</v>
      </c>
      <c r="L9432" s="1" t="s">
        <v>5</v>
      </c>
      <c r="M9432" s="1" t="s">
        <v>23</v>
      </c>
      <c r="N9432" s="1" t="s">
        <v>1241</v>
      </c>
      <c r="O9432" s="6" t="s">
        <v>1241</v>
      </c>
    </row>
    <row r="9433">
      <c r="A9433" s="5">
        <v>1.2604411E7</v>
      </c>
      <c r="B9433" s="2">
        <v>46203.0</v>
      </c>
      <c r="C9433" s="1" t="s">
        <v>11</v>
      </c>
      <c r="D9433" s="7">
        <v>113.0</v>
      </c>
      <c r="E9433" s="4">
        <v>46199.0</v>
      </c>
      <c r="F9433" s="5">
        <v>168.0</v>
      </c>
      <c r="G9433" s="5">
        <v>46.0</v>
      </c>
      <c r="H9433" s="5">
        <v>7743.0</v>
      </c>
      <c r="I9433" s="1" t="s">
        <v>21</v>
      </c>
      <c r="J9433" s="1" t="s">
        <v>12</v>
      </c>
      <c r="K9433" s="1" t="s">
        <v>13</v>
      </c>
      <c r="L9433" s="1" t="s">
        <v>5</v>
      </c>
      <c r="M9433" s="1" t="s">
        <v>23</v>
      </c>
      <c r="N9433" s="1" t="s">
        <v>1241</v>
      </c>
      <c r="O9433" s="6" t="s">
        <v>1241</v>
      </c>
    </row>
    <row r="9434">
      <c r="A9434" s="5">
        <v>1.2604411E7</v>
      </c>
      <c r="B9434" s="2">
        <v>46203.0</v>
      </c>
      <c r="C9434" s="1" t="s">
        <v>11</v>
      </c>
      <c r="D9434" s="7">
        <v>145.0</v>
      </c>
      <c r="E9434" s="4">
        <v>46199.0</v>
      </c>
      <c r="F9434" s="5">
        <v>35.0</v>
      </c>
      <c r="G9434" s="5">
        <v>227.0</v>
      </c>
      <c r="H9434" s="5">
        <v>7931.0</v>
      </c>
      <c r="I9434" s="1" t="s">
        <v>21</v>
      </c>
      <c r="J9434" s="1" t="s">
        <v>12</v>
      </c>
      <c r="K9434" s="1" t="s">
        <v>13</v>
      </c>
      <c r="L9434" s="1" t="s">
        <v>5</v>
      </c>
      <c r="M9434" s="1" t="s">
        <v>23</v>
      </c>
      <c r="N9434" s="1" t="s">
        <v>1241</v>
      </c>
      <c r="O9434" s="6" t="s">
        <v>1241</v>
      </c>
    </row>
    <row r="9435">
      <c r="A9435" s="5">
        <v>1.2604411E7</v>
      </c>
      <c r="B9435" s="2">
        <v>46203.0</v>
      </c>
      <c r="C9435" s="1" t="s">
        <v>11</v>
      </c>
      <c r="D9435" s="7">
        <v>127.0</v>
      </c>
      <c r="E9435" s="4">
        <v>46199.0</v>
      </c>
      <c r="F9435" s="5">
        <v>66.0</v>
      </c>
      <c r="G9435" s="5">
        <v>121.0</v>
      </c>
      <c r="H9435" s="5">
        <v>7985.0</v>
      </c>
      <c r="I9435" s="1" t="s">
        <v>21</v>
      </c>
      <c r="J9435" s="1" t="s">
        <v>12</v>
      </c>
      <c r="K9435" s="1" t="s">
        <v>13</v>
      </c>
      <c r="L9435" s="1" t="s">
        <v>5</v>
      </c>
      <c r="M9435" s="1" t="s">
        <v>23</v>
      </c>
      <c r="N9435" s="1" t="s">
        <v>1241</v>
      </c>
      <c r="O9435" s="6" t="s">
        <v>1241</v>
      </c>
    </row>
    <row r="9436">
      <c r="A9436" s="5">
        <v>1.2604411E7</v>
      </c>
      <c r="B9436" s="2">
        <v>46203.0</v>
      </c>
      <c r="C9436" s="1" t="s">
        <v>11</v>
      </c>
      <c r="D9436" s="7">
        <v>102.0</v>
      </c>
      <c r="E9436" s="4">
        <v>46199.0</v>
      </c>
      <c r="F9436" s="5">
        <v>70.0</v>
      </c>
      <c r="G9436" s="5">
        <v>63.0</v>
      </c>
      <c r="H9436" s="5">
        <v>4436.0</v>
      </c>
      <c r="I9436" s="1" t="s">
        <v>21</v>
      </c>
      <c r="J9436" s="1" t="s">
        <v>12</v>
      </c>
      <c r="K9436" s="1" t="s">
        <v>13</v>
      </c>
      <c r="L9436" s="1" t="s">
        <v>5</v>
      </c>
      <c r="M9436" s="1" t="s">
        <v>23</v>
      </c>
      <c r="N9436" s="1" t="s">
        <v>1241</v>
      </c>
      <c r="O9436" s="6" t="s">
        <v>1241</v>
      </c>
    </row>
    <row r="9437">
      <c r="A9437" s="5">
        <v>1.2604411E7</v>
      </c>
      <c r="B9437" s="2">
        <v>46203.0</v>
      </c>
      <c r="C9437" s="1" t="s">
        <v>11</v>
      </c>
      <c r="D9437" s="7">
        <v>111.0</v>
      </c>
      <c r="E9437" s="4">
        <v>46199.0</v>
      </c>
      <c r="F9437" s="5">
        <v>100.0</v>
      </c>
      <c r="G9437" s="5">
        <v>31.0</v>
      </c>
      <c r="H9437" s="5">
        <v>3073.0</v>
      </c>
      <c r="I9437" s="1" t="s">
        <v>21</v>
      </c>
      <c r="J9437" s="1" t="s">
        <v>12</v>
      </c>
      <c r="K9437" s="1" t="s">
        <v>13</v>
      </c>
      <c r="L9437" s="1" t="s">
        <v>5</v>
      </c>
      <c r="M9437" s="1" t="s">
        <v>23</v>
      </c>
      <c r="N9437" s="1" t="s">
        <v>1241</v>
      </c>
      <c r="O9437" s="6" t="s">
        <v>1241</v>
      </c>
    </row>
    <row r="9438">
      <c r="A9438" s="5">
        <v>1.2604411E7</v>
      </c>
      <c r="B9438" s="2">
        <v>46203.0</v>
      </c>
      <c r="C9438" s="1" t="s">
        <v>11</v>
      </c>
      <c r="D9438" s="7">
        <v>132.0</v>
      </c>
      <c r="E9438" s="4">
        <v>46199.0</v>
      </c>
      <c r="F9438" s="5">
        <v>13.0</v>
      </c>
      <c r="G9438" s="5">
        <v>327.0</v>
      </c>
      <c r="H9438" s="5">
        <v>4257.0</v>
      </c>
      <c r="I9438" s="1" t="s">
        <v>21</v>
      </c>
      <c r="J9438" s="1" t="s">
        <v>12</v>
      </c>
      <c r="K9438" s="1" t="s">
        <v>13</v>
      </c>
      <c r="L9438" s="1" t="s">
        <v>5</v>
      </c>
      <c r="M9438" s="1" t="s">
        <v>23</v>
      </c>
      <c r="N9438" s="1" t="s">
        <v>1241</v>
      </c>
      <c r="O9438" s="6" t="s">
        <v>1241</v>
      </c>
    </row>
    <row r="9439">
      <c r="A9439" s="5">
        <v>1.2604411E7</v>
      </c>
      <c r="B9439" s="2">
        <v>46203.0</v>
      </c>
      <c r="C9439" s="1" t="s">
        <v>11</v>
      </c>
      <c r="D9439" s="7">
        <v>134.0</v>
      </c>
      <c r="E9439" s="4">
        <v>46199.0</v>
      </c>
      <c r="F9439" s="5">
        <v>13.0</v>
      </c>
      <c r="G9439" s="5">
        <v>597.0</v>
      </c>
      <c r="H9439" s="5">
        <v>7764.0</v>
      </c>
      <c r="I9439" s="1" t="s">
        <v>21</v>
      </c>
      <c r="J9439" s="1" t="s">
        <v>12</v>
      </c>
      <c r="K9439" s="1" t="s">
        <v>13</v>
      </c>
      <c r="L9439" s="1" t="s">
        <v>5</v>
      </c>
      <c r="M9439" s="1" t="s">
        <v>23</v>
      </c>
      <c r="N9439" s="1" t="s">
        <v>1241</v>
      </c>
      <c r="O9439" s="6" t="s">
        <v>1241</v>
      </c>
    </row>
    <row r="9440">
      <c r="A9440" s="5">
        <v>1.2604411E7</v>
      </c>
      <c r="B9440" s="2">
        <v>46203.0</v>
      </c>
      <c r="C9440" s="1" t="s">
        <v>11</v>
      </c>
      <c r="D9440" s="3" t="s">
        <v>631</v>
      </c>
      <c r="E9440" s="4">
        <v>46199.0</v>
      </c>
      <c r="F9440" s="5">
        <v>13.0</v>
      </c>
      <c r="G9440" s="5">
        <v>351.0</v>
      </c>
      <c r="H9440" s="5">
        <v>4569.0</v>
      </c>
      <c r="I9440" s="1" t="s">
        <v>21</v>
      </c>
      <c r="J9440" s="1" t="s">
        <v>12</v>
      </c>
      <c r="K9440" s="1" t="s">
        <v>13</v>
      </c>
      <c r="L9440" s="1" t="s">
        <v>5</v>
      </c>
      <c r="M9440" s="1" t="s">
        <v>23</v>
      </c>
      <c r="N9440" s="1" t="s">
        <v>1241</v>
      </c>
      <c r="O9440" s="6" t="s">
        <v>1241</v>
      </c>
    </row>
    <row r="9441">
      <c r="A9441" s="5">
        <v>1.2604411E7</v>
      </c>
      <c r="B9441" s="2">
        <v>46203.0</v>
      </c>
      <c r="C9441" s="1" t="s">
        <v>11</v>
      </c>
      <c r="D9441" s="7">
        <v>130.0</v>
      </c>
      <c r="E9441" s="4">
        <v>46199.0</v>
      </c>
      <c r="F9441" s="5">
        <v>66.0</v>
      </c>
      <c r="G9441" s="5">
        <v>152.0</v>
      </c>
      <c r="H9441" s="5">
        <v>10012.0</v>
      </c>
      <c r="I9441" s="1" t="s">
        <v>21</v>
      </c>
      <c r="J9441" s="1" t="s">
        <v>12</v>
      </c>
      <c r="K9441" s="1" t="s">
        <v>13</v>
      </c>
      <c r="L9441" s="1" t="s">
        <v>5</v>
      </c>
      <c r="M9441" s="1" t="s">
        <v>23</v>
      </c>
      <c r="N9441" s="1" t="s">
        <v>1241</v>
      </c>
      <c r="O9441" s="6" t="s">
        <v>1241</v>
      </c>
    </row>
    <row r="9442">
      <c r="A9442" s="5">
        <v>1.2604411E7</v>
      </c>
      <c r="B9442" s="2">
        <v>46203.0</v>
      </c>
      <c r="C9442" s="1" t="s">
        <v>11</v>
      </c>
      <c r="D9442" s="7">
        <v>667.0</v>
      </c>
      <c r="E9442" s="4">
        <v>46199.0</v>
      </c>
      <c r="F9442" s="5">
        <v>6.0</v>
      </c>
      <c r="G9442" s="5">
        <v>1013.0</v>
      </c>
      <c r="H9442" s="5">
        <v>6078.0</v>
      </c>
      <c r="I9442" s="1" t="s">
        <v>265</v>
      </c>
      <c r="J9442" s="1" t="s">
        <v>12</v>
      </c>
      <c r="K9442" s="1" t="s">
        <v>13</v>
      </c>
      <c r="L9442" s="1" t="s">
        <v>5</v>
      </c>
      <c r="M9442" s="1" t="s">
        <v>23</v>
      </c>
      <c r="N9442" s="1" t="s">
        <v>1241</v>
      </c>
      <c r="O9442" s="6" t="s">
        <v>1241</v>
      </c>
    </row>
    <row r="9443">
      <c r="A9443" s="5">
        <v>1.2604411E7</v>
      </c>
      <c r="B9443" s="2">
        <v>46203.0</v>
      </c>
      <c r="C9443" s="1" t="s">
        <v>11</v>
      </c>
      <c r="D9443" s="7">
        <v>105.0</v>
      </c>
      <c r="E9443" s="4">
        <v>46199.0</v>
      </c>
      <c r="F9443" s="5">
        <v>32.0</v>
      </c>
      <c r="G9443" s="5">
        <v>287.0</v>
      </c>
      <c r="H9443" s="5">
        <v>9187.0</v>
      </c>
      <c r="I9443" s="1" t="s">
        <v>21</v>
      </c>
      <c r="J9443" s="1" t="s">
        <v>12</v>
      </c>
      <c r="K9443" s="1" t="s">
        <v>13</v>
      </c>
      <c r="L9443" s="1" t="s">
        <v>5</v>
      </c>
      <c r="M9443" s="1" t="s">
        <v>23</v>
      </c>
      <c r="N9443" s="1" t="s">
        <v>1241</v>
      </c>
      <c r="O9443" s="6" t="s">
        <v>1241</v>
      </c>
    </row>
    <row r="9444">
      <c r="A9444" s="5">
        <v>1.2604411E7</v>
      </c>
      <c r="B9444" s="2">
        <v>46203.0</v>
      </c>
      <c r="C9444" s="1" t="s">
        <v>11</v>
      </c>
      <c r="D9444" s="7">
        <v>134.0</v>
      </c>
      <c r="E9444" s="4">
        <v>46199.0</v>
      </c>
      <c r="F9444" s="5">
        <v>13.0</v>
      </c>
      <c r="G9444" s="5">
        <v>597.0</v>
      </c>
      <c r="H9444" s="5">
        <v>7764.0</v>
      </c>
      <c r="I9444" s="1" t="s">
        <v>21</v>
      </c>
      <c r="J9444" s="1" t="s">
        <v>12</v>
      </c>
      <c r="K9444" s="1" t="s">
        <v>13</v>
      </c>
      <c r="L9444" s="1" t="s">
        <v>5</v>
      </c>
      <c r="M9444" s="1" t="s">
        <v>23</v>
      </c>
      <c r="N9444" s="1" t="s">
        <v>1241</v>
      </c>
      <c r="O9444" s="6" t="s">
        <v>1241</v>
      </c>
    </row>
    <row r="9445">
      <c r="A9445" s="5">
        <v>1.2604411E7</v>
      </c>
      <c r="B9445" s="2">
        <v>46203.0</v>
      </c>
      <c r="C9445" s="1" t="s">
        <v>11</v>
      </c>
      <c r="D9445" s="7">
        <v>187.0</v>
      </c>
      <c r="E9445" s="4">
        <v>46199.0</v>
      </c>
      <c r="F9445" s="5">
        <v>44.0</v>
      </c>
      <c r="G9445" s="5">
        <v>279.0</v>
      </c>
      <c r="H9445" s="5">
        <v>12293.0</v>
      </c>
      <c r="I9445" s="1" t="s">
        <v>21</v>
      </c>
      <c r="J9445" s="1" t="s">
        <v>12</v>
      </c>
      <c r="K9445" s="1" t="s">
        <v>13</v>
      </c>
      <c r="L9445" s="1" t="s">
        <v>5</v>
      </c>
      <c r="M9445" s="1" t="s">
        <v>23</v>
      </c>
      <c r="N9445" s="1" t="s">
        <v>1241</v>
      </c>
      <c r="O9445" s="6" t="s">
        <v>1241</v>
      </c>
    </row>
    <row r="9446">
      <c r="A9446" s="5">
        <v>1.2604411E7</v>
      </c>
      <c r="B9446" s="2">
        <v>46203.0</v>
      </c>
      <c r="C9446" s="1" t="s">
        <v>11</v>
      </c>
      <c r="D9446" s="7">
        <v>131.0</v>
      </c>
      <c r="E9446" s="4">
        <v>46199.0</v>
      </c>
      <c r="F9446" s="5">
        <v>120.0</v>
      </c>
      <c r="G9446" s="5">
        <v>174.0</v>
      </c>
      <c r="H9446" s="5">
        <v>20852.0</v>
      </c>
      <c r="I9446" s="1" t="s">
        <v>21</v>
      </c>
      <c r="J9446" s="1" t="s">
        <v>12</v>
      </c>
      <c r="K9446" s="1" t="s">
        <v>13</v>
      </c>
      <c r="L9446" s="1" t="s">
        <v>5</v>
      </c>
      <c r="M9446" s="1" t="s">
        <v>23</v>
      </c>
      <c r="N9446" s="1" t="s">
        <v>1241</v>
      </c>
      <c r="O9446" s="6" t="s">
        <v>1241</v>
      </c>
    </row>
    <row r="9447">
      <c r="A9447" s="5">
        <v>1.2604412E7</v>
      </c>
      <c r="B9447" s="2">
        <v>46203.0</v>
      </c>
      <c r="C9447" s="1" t="s">
        <v>11</v>
      </c>
      <c r="D9447" s="3" t="s">
        <v>34</v>
      </c>
      <c r="E9447" s="4">
        <v>46199.0</v>
      </c>
      <c r="F9447" s="5">
        <v>30.0</v>
      </c>
      <c r="G9447" s="5">
        <v>299.0</v>
      </c>
      <c r="H9447" s="5">
        <v>8958.0</v>
      </c>
      <c r="I9447" s="1" t="s">
        <v>21</v>
      </c>
      <c r="J9447" s="1" t="s">
        <v>12</v>
      </c>
      <c r="K9447" s="1" t="s">
        <v>13</v>
      </c>
      <c r="L9447" s="1" t="s">
        <v>5</v>
      </c>
      <c r="M9447" s="1" t="s">
        <v>23</v>
      </c>
      <c r="N9447" s="1" t="s">
        <v>1241</v>
      </c>
      <c r="O9447" s="6" t="s">
        <v>1241</v>
      </c>
    </row>
    <row r="9448">
      <c r="A9448" s="5">
        <v>1.2604413E7</v>
      </c>
      <c r="B9448" s="2">
        <v>46203.0</v>
      </c>
      <c r="C9448" s="1" t="s">
        <v>11</v>
      </c>
      <c r="D9448" s="3" t="s">
        <v>1319</v>
      </c>
      <c r="E9448" s="4">
        <v>46199.0</v>
      </c>
      <c r="F9448" s="5">
        <v>10.0</v>
      </c>
      <c r="G9448" s="5">
        <v>501.0</v>
      </c>
      <c r="H9448" s="5">
        <v>5015.0</v>
      </c>
      <c r="I9448" s="1" t="s">
        <v>26</v>
      </c>
      <c r="J9448" s="1" t="s">
        <v>12</v>
      </c>
      <c r="K9448" s="1" t="s">
        <v>13</v>
      </c>
      <c r="L9448" s="1" t="s">
        <v>5</v>
      </c>
      <c r="M9448" s="1" t="s">
        <v>29</v>
      </c>
      <c r="N9448" s="1" t="s">
        <v>1241</v>
      </c>
      <c r="O9448" s="6" t="s">
        <v>1241</v>
      </c>
    </row>
    <row r="9449">
      <c r="A9449" s="5">
        <v>1.2604413E7</v>
      </c>
      <c r="B9449" s="2">
        <v>46203.0</v>
      </c>
      <c r="C9449" s="1" t="s">
        <v>11</v>
      </c>
      <c r="D9449" s="3" t="s">
        <v>973</v>
      </c>
      <c r="E9449" s="4">
        <v>46199.0</v>
      </c>
      <c r="F9449" s="5">
        <v>15.0</v>
      </c>
      <c r="G9449" s="5">
        <v>777.0</v>
      </c>
      <c r="H9449" s="5">
        <v>11662.0</v>
      </c>
      <c r="I9449" s="1" t="s">
        <v>26</v>
      </c>
      <c r="J9449" s="1" t="s">
        <v>12</v>
      </c>
      <c r="K9449" s="1" t="s">
        <v>13</v>
      </c>
      <c r="L9449" s="1" t="s">
        <v>5</v>
      </c>
      <c r="M9449" s="1" t="s">
        <v>29</v>
      </c>
      <c r="N9449" s="1" t="s">
        <v>1241</v>
      </c>
      <c r="O9449" s="6" t="s">
        <v>1241</v>
      </c>
    </row>
    <row r="9450">
      <c r="A9450" s="5">
        <v>1.2604413E7</v>
      </c>
      <c r="B9450" s="2">
        <v>46203.0</v>
      </c>
      <c r="C9450" s="1" t="s">
        <v>11</v>
      </c>
      <c r="D9450" s="3" t="s">
        <v>934</v>
      </c>
      <c r="E9450" s="4">
        <v>46199.0</v>
      </c>
      <c r="F9450" s="5">
        <v>10.0</v>
      </c>
      <c r="G9450" s="5">
        <v>451.0</v>
      </c>
      <c r="H9450" s="5">
        <v>4509.0</v>
      </c>
      <c r="I9450" s="1" t="s">
        <v>26</v>
      </c>
      <c r="J9450" s="1" t="s">
        <v>12</v>
      </c>
      <c r="K9450" s="1" t="s">
        <v>13</v>
      </c>
      <c r="L9450" s="1" t="s">
        <v>5</v>
      </c>
      <c r="M9450" s="1" t="s">
        <v>29</v>
      </c>
      <c r="N9450" s="1" t="s">
        <v>1241</v>
      </c>
      <c r="O9450" s="6" t="s">
        <v>1241</v>
      </c>
    </row>
    <row r="9451">
      <c r="A9451" s="5">
        <v>1.2604414E7</v>
      </c>
      <c r="B9451" s="2">
        <v>46203.0</v>
      </c>
      <c r="C9451" s="1" t="s">
        <v>11</v>
      </c>
      <c r="D9451" s="7">
        <v>571.0</v>
      </c>
      <c r="E9451" s="4">
        <v>46199.0</v>
      </c>
      <c r="F9451" s="5">
        <v>30.0</v>
      </c>
      <c r="G9451" s="5">
        <v>390.0</v>
      </c>
      <c r="H9451" s="5">
        <v>11694.0</v>
      </c>
      <c r="I9451" s="1" t="s">
        <v>21</v>
      </c>
      <c r="J9451" s="1" t="s">
        <v>12</v>
      </c>
      <c r="K9451" s="1" t="s">
        <v>13</v>
      </c>
      <c r="L9451" s="1" t="s">
        <v>5</v>
      </c>
      <c r="M9451" s="1" t="s">
        <v>23</v>
      </c>
      <c r="N9451" s="1" t="s">
        <v>1241</v>
      </c>
      <c r="O9451" s="6" t="s">
        <v>1241</v>
      </c>
    </row>
    <row r="9452">
      <c r="A9452" s="5">
        <v>2.2600916E7</v>
      </c>
      <c r="B9452" s="2">
        <v>46203.0</v>
      </c>
      <c r="C9452" s="1" t="s">
        <v>117</v>
      </c>
      <c r="D9452" s="3" t="s">
        <v>1310</v>
      </c>
      <c r="E9452" s="4">
        <v>46199.0</v>
      </c>
      <c r="F9452" s="5">
        <v>3000.0</v>
      </c>
      <c r="G9452" s="5">
        <v>2200.0</v>
      </c>
      <c r="H9452" s="5">
        <v>13205.0</v>
      </c>
      <c r="I9452" s="1" t="s">
        <v>43</v>
      </c>
      <c r="J9452" s="1" t="s">
        <v>118</v>
      </c>
      <c r="K9452" s="1" t="s">
        <v>4</v>
      </c>
      <c r="L9452" s="1" t="s">
        <v>5</v>
      </c>
      <c r="M9452" s="1" t="s">
        <v>44</v>
      </c>
      <c r="N9452" s="1" t="s">
        <v>1241</v>
      </c>
      <c r="O9452" s="6" t="s">
        <v>1241</v>
      </c>
    </row>
    <row r="9453">
      <c r="A9453" s="5">
        <v>2.2600916E7</v>
      </c>
      <c r="B9453" s="2">
        <v>46203.0</v>
      </c>
      <c r="C9453" s="1" t="s">
        <v>117</v>
      </c>
      <c r="D9453" s="3" t="s">
        <v>1311</v>
      </c>
      <c r="E9453" s="4">
        <v>46199.0</v>
      </c>
      <c r="F9453" s="5">
        <v>4500.0</v>
      </c>
      <c r="G9453" s="5">
        <v>3301.0</v>
      </c>
      <c r="H9453" s="5">
        <v>19807.0</v>
      </c>
      <c r="I9453" s="1" t="s">
        <v>43</v>
      </c>
      <c r="J9453" s="1" t="s">
        <v>118</v>
      </c>
      <c r="K9453" s="1" t="s">
        <v>4</v>
      </c>
      <c r="L9453" s="1" t="s">
        <v>5</v>
      </c>
      <c r="M9453" s="1" t="s">
        <v>44</v>
      </c>
      <c r="N9453" s="1" t="s">
        <v>1241</v>
      </c>
      <c r="O9453" s="6" t="s">
        <v>1241</v>
      </c>
    </row>
    <row r="9454">
      <c r="A9454" s="5">
        <v>2.2600916E7</v>
      </c>
      <c r="B9454" s="2">
        <v>46203.0</v>
      </c>
      <c r="C9454" s="1" t="s">
        <v>117</v>
      </c>
      <c r="D9454" s="3" t="s">
        <v>1312</v>
      </c>
      <c r="E9454" s="4">
        <v>46199.0</v>
      </c>
      <c r="F9454" s="5">
        <v>15000.0</v>
      </c>
      <c r="G9454" s="5">
        <v>4400.0</v>
      </c>
      <c r="H9454" s="5">
        <v>66011.0</v>
      </c>
      <c r="I9454" s="1" t="s">
        <v>43</v>
      </c>
      <c r="J9454" s="1" t="s">
        <v>118</v>
      </c>
      <c r="K9454" s="1" t="s">
        <v>4</v>
      </c>
      <c r="L9454" s="1" t="s">
        <v>5</v>
      </c>
      <c r="M9454" s="1" t="s">
        <v>44</v>
      </c>
      <c r="N9454" s="1" t="s">
        <v>1241</v>
      </c>
      <c r="O9454" s="6" t="s">
        <v>1241</v>
      </c>
    </row>
    <row r="9455">
      <c r="A9455" s="5">
        <v>2.2600922E7</v>
      </c>
      <c r="B9455" s="2">
        <v>46203.0</v>
      </c>
      <c r="C9455" s="1" t="s">
        <v>1263</v>
      </c>
      <c r="D9455" s="3" t="s">
        <v>409</v>
      </c>
      <c r="E9455" s="4">
        <v>46199.0</v>
      </c>
      <c r="F9455" s="5">
        <v>80.0</v>
      </c>
      <c r="G9455" s="5">
        <v>202.0</v>
      </c>
      <c r="H9455" s="5">
        <v>15849.0</v>
      </c>
      <c r="I9455" s="1" t="s">
        <v>75</v>
      </c>
      <c r="J9455" s="1" t="s">
        <v>221</v>
      </c>
      <c r="K9455" s="1" t="s">
        <v>111</v>
      </c>
      <c r="L9455" s="1" t="s">
        <v>5</v>
      </c>
      <c r="M9455" s="1" t="s">
        <v>6</v>
      </c>
      <c r="N9455" s="1" t="s">
        <v>1241</v>
      </c>
      <c r="O9455" s="6" t="s">
        <v>1241</v>
      </c>
    </row>
    <row r="9456">
      <c r="A9456" s="5">
        <v>2.2600922E7</v>
      </c>
      <c r="B9456" s="2">
        <v>46203.0</v>
      </c>
      <c r="C9456" s="1" t="s">
        <v>1263</v>
      </c>
      <c r="D9456" s="3" t="s">
        <v>353</v>
      </c>
      <c r="E9456" s="4">
        <v>46199.0</v>
      </c>
      <c r="F9456" s="5">
        <v>50.0</v>
      </c>
      <c r="G9456" s="5">
        <v>135.0</v>
      </c>
      <c r="H9456" s="5">
        <v>6625.0</v>
      </c>
      <c r="I9456" s="1" t="s">
        <v>75</v>
      </c>
      <c r="J9456" s="1" t="s">
        <v>221</v>
      </c>
      <c r="K9456" s="1" t="s">
        <v>111</v>
      </c>
      <c r="L9456" s="1" t="s">
        <v>5</v>
      </c>
      <c r="M9456" s="1" t="s">
        <v>6</v>
      </c>
      <c r="N9456" s="1" t="s">
        <v>1241</v>
      </c>
      <c r="O9456" s="6" t="s">
        <v>1241</v>
      </c>
    </row>
    <row r="9457">
      <c r="A9457" s="5">
        <v>2.2600922E7</v>
      </c>
      <c r="B9457" s="2">
        <v>46203.0</v>
      </c>
      <c r="C9457" s="1" t="s">
        <v>1263</v>
      </c>
      <c r="D9457" s="3" t="s">
        <v>142</v>
      </c>
      <c r="E9457" s="4">
        <v>46199.0</v>
      </c>
      <c r="F9457" s="5">
        <v>200.0</v>
      </c>
      <c r="G9457" s="5">
        <v>67.0</v>
      </c>
      <c r="H9457" s="5">
        <v>13171.0</v>
      </c>
      <c r="I9457" s="1" t="s">
        <v>75</v>
      </c>
      <c r="J9457" s="1" t="s">
        <v>221</v>
      </c>
      <c r="K9457" s="1" t="s">
        <v>111</v>
      </c>
      <c r="L9457" s="1" t="s">
        <v>5</v>
      </c>
      <c r="M9457" s="1" t="s">
        <v>6</v>
      </c>
      <c r="N9457" s="1" t="s">
        <v>1241</v>
      </c>
      <c r="O9457" s="6" t="s">
        <v>1241</v>
      </c>
    </row>
    <row r="9458">
      <c r="A9458" s="5">
        <v>2.2600922E7</v>
      </c>
      <c r="B9458" s="2">
        <v>46203.0</v>
      </c>
      <c r="C9458" s="1" t="s">
        <v>1263</v>
      </c>
      <c r="D9458" s="3" t="s">
        <v>483</v>
      </c>
      <c r="E9458" s="4">
        <v>46199.0</v>
      </c>
      <c r="F9458" s="5">
        <v>300.0</v>
      </c>
      <c r="G9458" s="5">
        <v>15.0</v>
      </c>
      <c r="H9458" s="5">
        <v>4292.0</v>
      </c>
      <c r="I9458" s="1" t="s">
        <v>75</v>
      </c>
      <c r="J9458" s="1" t="s">
        <v>221</v>
      </c>
      <c r="K9458" s="1" t="s">
        <v>111</v>
      </c>
      <c r="L9458" s="1" t="s">
        <v>5</v>
      </c>
      <c r="M9458" s="1" t="s">
        <v>6</v>
      </c>
      <c r="N9458" s="1" t="s">
        <v>1241</v>
      </c>
      <c r="O9458" s="6" t="s">
        <v>1241</v>
      </c>
    </row>
    <row r="9459">
      <c r="A9459" s="5">
        <v>2.2600922E7</v>
      </c>
      <c r="B9459" s="2">
        <v>46203.0</v>
      </c>
      <c r="C9459" s="1" t="s">
        <v>1263</v>
      </c>
      <c r="D9459" s="3" t="s">
        <v>532</v>
      </c>
      <c r="E9459" s="4">
        <v>46199.0</v>
      </c>
      <c r="F9459" s="5">
        <v>150.0</v>
      </c>
      <c r="G9459" s="5">
        <v>50.0</v>
      </c>
      <c r="H9459" s="5">
        <v>7297.0</v>
      </c>
      <c r="I9459" s="1" t="s">
        <v>127</v>
      </c>
      <c r="J9459" s="1" t="s">
        <v>221</v>
      </c>
      <c r="K9459" s="1" t="s">
        <v>111</v>
      </c>
      <c r="L9459" s="1" t="s">
        <v>5</v>
      </c>
      <c r="M9459" s="1" t="s">
        <v>6</v>
      </c>
      <c r="N9459" s="1" t="s">
        <v>1241</v>
      </c>
      <c r="O9459" s="6" t="s">
        <v>1241</v>
      </c>
    </row>
    <row r="9460">
      <c r="A9460" s="5">
        <v>2.2600922E7</v>
      </c>
      <c r="B9460" s="2">
        <v>46203.0</v>
      </c>
      <c r="C9460" s="1" t="s">
        <v>1263</v>
      </c>
      <c r="D9460" s="3" t="s">
        <v>188</v>
      </c>
      <c r="E9460" s="4">
        <v>46199.0</v>
      </c>
      <c r="F9460" s="5">
        <v>300.0</v>
      </c>
      <c r="G9460" s="5">
        <v>16.0</v>
      </c>
      <c r="H9460" s="5">
        <v>4586.0</v>
      </c>
      <c r="I9460" s="1" t="s">
        <v>75</v>
      </c>
      <c r="J9460" s="1" t="s">
        <v>221</v>
      </c>
      <c r="K9460" s="1" t="s">
        <v>111</v>
      </c>
      <c r="L9460" s="1" t="s">
        <v>5</v>
      </c>
      <c r="M9460" s="1" t="s">
        <v>6</v>
      </c>
      <c r="N9460" s="1" t="s">
        <v>1241</v>
      </c>
      <c r="O9460" s="6" t="s">
        <v>1241</v>
      </c>
    </row>
    <row r="9461">
      <c r="A9461" s="5">
        <v>2.2600922E7</v>
      </c>
      <c r="B9461" s="2">
        <v>46203.0</v>
      </c>
      <c r="C9461" s="1" t="s">
        <v>1263</v>
      </c>
      <c r="D9461" s="3" t="s">
        <v>293</v>
      </c>
      <c r="E9461" s="4">
        <v>46199.0</v>
      </c>
      <c r="F9461" s="5">
        <v>2000.0</v>
      </c>
      <c r="G9461" s="5">
        <v>3.0</v>
      </c>
      <c r="H9461" s="5">
        <v>6429.0</v>
      </c>
      <c r="I9461" s="1" t="s">
        <v>75</v>
      </c>
      <c r="J9461" s="1" t="s">
        <v>221</v>
      </c>
      <c r="K9461" s="1" t="s">
        <v>111</v>
      </c>
      <c r="L9461" s="1" t="s">
        <v>5</v>
      </c>
      <c r="M9461" s="1" t="s">
        <v>6</v>
      </c>
      <c r="N9461" s="1" t="s">
        <v>1241</v>
      </c>
      <c r="O9461" s="6" t="s">
        <v>1241</v>
      </c>
    </row>
    <row r="9462">
      <c r="A9462" s="5">
        <v>2.2600922E7</v>
      </c>
      <c r="B9462" s="2">
        <v>46203.0</v>
      </c>
      <c r="C9462" s="1" t="s">
        <v>1263</v>
      </c>
      <c r="D9462" s="3" t="s">
        <v>425</v>
      </c>
      <c r="E9462" s="4">
        <v>46199.0</v>
      </c>
      <c r="F9462" s="5">
        <v>500.0</v>
      </c>
      <c r="G9462" s="5">
        <v>4.0</v>
      </c>
      <c r="H9462" s="5">
        <v>2058.0</v>
      </c>
      <c r="I9462" s="1" t="s">
        <v>71</v>
      </c>
      <c r="J9462" s="1" t="s">
        <v>221</v>
      </c>
      <c r="K9462" s="1" t="s">
        <v>111</v>
      </c>
      <c r="L9462" s="1" t="s">
        <v>5</v>
      </c>
      <c r="M9462" s="1" t="s">
        <v>6</v>
      </c>
      <c r="N9462" s="1" t="s">
        <v>1241</v>
      </c>
      <c r="O9462" s="6" t="s">
        <v>1241</v>
      </c>
    </row>
    <row r="9463">
      <c r="A9463" s="5">
        <v>2.2600922E7</v>
      </c>
      <c r="B9463" s="2">
        <v>46203.0</v>
      </c>
      <c r="C9463" s="1" t="s">
        <v>1263</v>
      </c>
      <c r="D9463" s="3" t="s">
        <v>728</v>
      </c>
      <c r="E9463" s="4">
        <v>46199.0</v>
      </c>
      <c r="F9463" s="5">
        <v>150.0</v>
      </c>
      <c r="G9463" s="5">
        <v>30.0</v>
      </c>
      <c r="H9463" s="5">
        <v>4457.0</v>
      </c>
      <c r="I9463" s="1" t="s">
        <v>127</v>
      </c>
      <c r="J9463" s="1" t="s">
        <v>221</v>
      </c>
      <c r="K9463" s="1" t="s">
        <v>111</v>
      </c>
      <c r="L9463" s="1" t="s">
        <v>5</v>
      </c>
      <c r="M9463" s="1" t="s">
        <v>6</v>
      </c>
      <c r="N9463" s="1" t="s">
        <v>1241</v>
      </c>
      <c r="O9463" s="6" t="s">
        <v>1241</v>
      </c>
    </row>
    <row r="9464">
      <c r="A9464" s="5">
        <v>2.2600922E7</v>
      </c>
      <c r="B9464" s="2">
        <v>46203.0</v>
      </c>
      <c r="C9464" s="1" t="s">
        <v>1263</v>
      </c>
      <c r="D9464" s="3" t="s">
        <v>195</v>
      </c>
      <c r="E9464" s="4">
        <v>46199.0</v>
      </c>
      <c r="F9464" s="5">
        <v>300.0</v>
      </c>
      <c r="G9464" s="5">
        <v>35.0</v>
      </c>
      <c r="H9464" s="5">
        <v>10349.0</v>
      </c>
      <c r="I9464" s="1" t="s">
        <v>71</v>
      </c>
      <c r="J9464" s="1" t="s">
        <v>221</v>
      </c>
      <c r="K9464" s="1" t="s">
        <v>111</v>
      </c>
      <c r="L9464" s="1" t="s">
        <v>5</v>
      </c>
      <c r="M9464" s="1" t="s">
        <v>6</v>
      </c>
      <c r="N9464" s="1" t="s">
        <v>1241</v>
      </c>
      <c r="O9464" s="6" t="s">
        <v>1241</v>
      </c>
    </row>
    <row r="9465">
      <c r="A9465" s="5">
        <v>2.2600922E7</v>
      </c>
      <c r="B9465" s="2">
        <v>46203.0</v>
      </c>
      <c r="C9465" s="1" t="s">
        <v>1263</v>
      </c>
      <c r="D9465" s="3" t="s">
        <v>197</v>
      </c>
      <c r="E9465" s="4">
        <v>46199.0</v>
      </c>
      <c r="F9465" s="5">
        <v>50.0</v>
      </c>
      <c r="G9465" s="5">
        <v>35.0</v>
      </c>
      <c r="H9465" s="5">
        <v>1725.0</v>
      </c>
      <c r="I9465" s="1" t="s">
        <v>75</v>
      </c>
      <c r="J9465" s="1" t="s">
        <v>221</v>
      </c>
      <c r="K9465" s="1" t="s">
        <v>111</v>
      </c>
      <c r="L9465" s="1" t="s">
        <v>5</v>
      </c>
      <c r="M9465" s="1" t="s">
        <v>6</v>
      </c>
      <c r="N9465" s="1" t="s">
        <v>1241</v>
      </c>
      <c r="O9465" s="6" t="s">
        <v>1241</v>
      </c>
    </row>
    <row r="9466">
      <c r="A9466" s="5">
        <v>2.2600922E7</v>
      </c>
      <c r="B9466" s="2">
        <v>46203.0</v>
      </c>
      <c r="C9466" s="1" t="s">
        <v>1263</v>
      </c>
      <c r="D9466" s="3" t="s">
        <v>283</v>
      </c>
      <c r="E9466" s="4">
        <v>46199.0</v>
      </c>
      <c r="F9466" s="5">
        <v>200.0</v>
      </c>
      <c r="G9466" s="5">
        <v>37.0</v>
      </c>
      <c r="H9466" s="5">
        <v>7276.0</v>
      </c>
      <c r="I9466" s="1" t="s">
        <v>75</v>
      </c>
      <c r="J9466" s="1" t="s">
        <v>221</v>
      </c>
      <c r="K9466" s="1" t="s">
        <v>111</v>
      </c>
      <c r="L9466" s="1" t="s">
        <v>5</v>
      </c>
      <c r="M9466" s="1" t="s">
        <v>6</v>
      </c>
      <c r="N9466" s="1" t="s">
        <v>1241</v>
      </c>
      <c r="O9466" s="6" t="s">
        <v>1241</v>
      </c>
    </row>
    <row r="9467">
      <c r="A9467" s="5">
        <v>2.2600922E7</v>
      </c>
      <c r="B9467" s="2">
        <v>46203.0</v>
      </c>
      <c r="C9467" s="1" t="s">
        <v>1263</v>
      </c>
      <c r="D9467" s="3">
        <v>5171.0</v>
      </c>
      <c r="E9467" s="4">
        <v>46199.0</v>
      </c>
      <c r="F9467" s="5">
        <v>50.0</v>
      </c>
      <c r="G9467" s="5">
        <v>141.0</v>
      </c>
      <c r="H9467" s="5">
        <v>6887.0</v>
      </c>
      <c r="I9467" s="1" t="s">
        <v>125</v>
      </c>
      <c r="J9467" s="1" t="s">
        <v>221</v>
      </c>
      <c r="K9467" s="1" t="s">
        <v>111</v>
      </c>
      <c r="L9467" s="1" t="s">
        <v>5</v>
      </c>
      <c r="M9467" s="1" t="s">
        <v>6</v>
      </c>
      <c r="N9467" s="1" t="s">
        <v>1241</v>
      </c>
      <c r="O9467" s="6" t="s">
        <v>1241</v>
      </c>
    </row>
    <row r="9468">
      <c r="A9468" s="5">
        <v>2.2600922E7</v>
      </c>
      <c r="B9468" s="2">
        <v>46203.0</v>
      </c>
      <c r="C9468" s="1" t="s">
        <v>1263</v>
      </c>
      <c r="D9468" s="3" t="s">
        <v>290</v>
      </c>
      <c r="E9468" s="4">
        <v>46199.0</v>
      </c>
      <c r="F9468" s="5">
        <v>150.0</v>
      </c>
      <c r="G9468" s="5">
        <v>38.0</v>
      </c>
      <c r="H9468" s="5">
        <v>5527.0</v>
      </c>
      <c r="I9468" s="1" t="s">
        <v>75</v>
      </c>
      <c r="J9468" s="1" t="s">
        <v>221</v>
      </c>
      <c r="K9468" s="1" t="s">
        <v>111</v>
      </c>
      <c r="L9468" s="1" t="s">
        <v>5</v>
      </c>
      <c r="M9468" s="1" t="s">
        <v>6</v>
      </c>
      <c r="N9468" s="1" t="s">
        <v>1241</v>
      </c>
      <c r="O9468" s="6" t="s">
        <v>1241</v>
      </c>
    </row>
    <row r="9469">
      <c r="A9469" s="5">
        <v>2.2600922E7</v>
      </c>
      <c r="B9469" s="2">
        <v>46203.0</v>
      </c>
      <c r="C9469" s="1" t="s">
        <v>1263</v>
      </c>
      <c r="D9469" s="3" t="s">
        <v>609</v>
      </c>
      <c r="E9469" s="4">
        <v>46199.0</v>
      </c>
      <c r="F9469" s="5">
        <v>300.0</v>
      </c>
      <c r="G9469" s="5">
        <v>31.0</v>
      </c>
      <c r="H9469" s="5">
        <v>9173.0</v>
      </c>
      <c r="I9469" s="1" t="s">
        <v>75</v>
      </c>
      <c r="J9469" s="1" t="s">
        <v>221</v>
      </c>
      <c r="K9469" s="1" t="s">
        <v>111</v>
      </c>
      <c r="L9469" s="1" t="s">
        <v>5</v>
      </c>
      <c r="M9469" s="1" t="s">
        <v>6</v>
      </c>
      <c r="N9469" s="1" t="s">
        <v>1241</v>
      </c>
      <c r="O9469" s="6" t="s">
        <v>1241</v>
      </c>
    </row>
    <row r="9470">
      <c r="A9470" s="5">
        <v>2.2600922E7</v>
      </c>
      <c r="B9470" s="2">
        <v>46203.0</v>
      </c>
      <c r="C9470" s="1" t="s">
        <v>1263</v>
      </c>
      <c r="D9470" s="3" t="s">
        <v>187</v>
      </c>
      <c r="E9470" s="4">
        <v>46199.0</v>
      </c>
      <c r="F9470" s="5">
        <v>330.0</v>
      </c>
      <c r="G9470" s="5">
        <v>148.0</v>
      </c>
      <c r="H9470" s="5">
        <v>47734.0</v>
      </c>
      <c r="I9470" s="1" t="s">
        <v>75</v>
      </c>
      <c r="J9470" s="1" t="s">
        <v>221</v>
      </c>
      <c r="K9470" s="1" t="s">
        <v>111</v>
      </c>
      <c r="L9470" s="1" t="s">
        <v>5</v>
      </c>
      <c r="M9470" s="1" t="s">
        <v>6</v>
      </c>
      <c r="N9470" s="1" t="s">
        <v>1241</v>
      </c>
      <c r="O9470" s="6" t="s">
        <v>1241</v>
      </c>
    </row>
    <row r="9471">
      <c r="A9471" s="5">
        <v>2.2600922E7</v>
      </c>
      <c r="B9471" s="2">
        <v>46203.0</v>
      </c>
      <c r="C9471" s="1" t="s">
        <v>1263</v>
      </c>
      <c r="D9471" s="3" t="s">
        <v>186</v>
      </c>
      <c r="E9471" s="4">
        <v>46199.0</v>
      </c>
      <c r="F9471" s="5">
        <v>300.0</v>
      </c>
      <c r="G9471" s="5">
        <v>10.0</v>
      </c>
      <c r="H9471" s="5">
        <v>2916.0</v>
      </c>
      <c r="I9471" s="1" t="s">
        <v>71</v>
      </c>
      <c r="J9471" s="1" t="s">
        <v>221</v>
      </c>
      <c r="K9471" s="1" t="s">
        <v>111</v>
      </c>
      <c r="L9471" s="1" t="s">
        <v>5</v>
      </c>
      <c r="M9471" s="1" t="s">
        <v>6</v>
      </c>
      <c r="N9471" s="1" t="s">
        <v>1241</v>
      </c>
      <c r="O9471" s="6" t="s">
        <v>1241</v>
      </c>
    </row>
    <row r="9472">
      <c r="A9472" s="5">
        <v>2.2600922E7</v>
      </c>
      <c r="B9472" s="2">
        <v>46203.0</v>
      </c>
      <c r="C9472" s="1" t="s">
        <v>1263</v>
      </c>
      <c r="D9472" s="3" t="s">
        <v>291</v>
      </c>
      <c r="E9472" s="4">
        <v>46199.0</v>
      </c>
      <c r="F9472" s="5">
        <v>500.0</v>
      </c>
      <c r="G9472" s="5">
        <v>6.0</v>
      </c>
      <c r="H9472" s="5">
        <v>2705.0</v>
      </c>
      <c r="I9472" s="1" t="s">
        <v>75</v>
      </c>
      <c r="J9472" s="1" t="s">
        <v>221</v>
      </c>
      <c r="K9472" s="1" t="s">
        <v>111</v>
      </c>
      <c r="L9472" s="1" t="s">
        <v>5</v>
      </c>
      <c r="M9472" s="1" t="s">
        <v>6</v>
      </c>
      <c r="N9472" s="1" t="s">
        <v>1241</v>
      </c>
      <c r="O9472" s="6" t="s">
        <v>1241</v>
      </c>
    </row>
    <row r="9473">
      <c r="A9473" s="5">
        <v>2.2600922E7</v>
      </c>
      <c r="B9473" s="2">
        <v>46203.0</v>
      </c>
      <c r="C9473" s="1" t="s">
        <v>1263</v>
      </c>
      <c r="D9473" s="3" t="s">
        <v>691</v>
      </c>
      <c r="E9473" s="4">
        <v>46199.0</v>
      </c>
      <c r="F9473" s="5">
        <v>75.0</v>
      </c>
      <c r="G9473" s="5">
        <v>143.0</v>
      </c>
      <c r="H9473" s="5">
        <v>10525.0</v>
      </c>
      <c r="I9473" s="1" t="s">
        <v>75</v>
      </c>
      <c r="J9473" s="1" t="s">
        <v>221</v>
      </c>
      <c r="K9473" s="1" t="s">
        <v>111</v>
      </c>
      <c r="L9473" s="1" t="s">
        <v>5</v>
      </c>
      <c r="M9473" s="1" t="s">
        <v>6</v>
      </c>
      <c r="N9473" s="1" t="s">
        <v>1241</v>
      </c>
      <c r="O9473" s="6" t="s">
        <v>1241</v>
      </c>
    </row>
    <row r="9474">
      <c r="A9474" s="5">
        <v>2.2600922E7</v>
      </c>
      <c r="B9474" s="2">
        <v>46203.0</v>
      </c>
      <c r="C9474" s="1" t="s">
        <v>1263</v>
      </c>
      <c r="D9474" s="3" t="s">
        <v>398</v>
      </c>
      <c r="E9474" s="4">
        <v>46199.0</v>
      </c>
      <c r="F9474" s="5">
        <v>15.0</v>
      </c>
      <c r="G9474" s="5">
        <v>642.0</v>
      </c>
      <c r="H9474" s="5">
        <v>9444.0</v>
      </c>
      <c r="I9474" s="1" t="s">
        <v>75</v>
      </c>
      <c r="J9474" s="1" t="s">
        <v>221</v>
      </c>
      <c r="K9474" s="1" t="s">
        <v>111</v>
      </c>
      <c r="L9474" s="1" t="s">
        <v>5</v>
      </c>
      <c r="M9474" s="1" t="s">
        <v>6</v>
      </c>
      <c r="N9474" s="1" t="s">
        <v>1241</v>
      </c>
      <c r="O9474" s="6" t="s">
        <v>1241</v>
      </c>
    </row>
    <row r="9475">
      <c r="A9475" s="5">
        <v>2.2600922E7</v>
      </c>
      <c r="B9475" s="2">
        <v>46203.0</v>
      </c>
      <c r="C9475" s="1" t="s">
        <v>1263</v>
      </c>
      <c r="D9475" s="3" t="s">
        <v>416</v>
      </c>
      <c r="E9475" s="4">
        <v>46199.0</v>
      </c>
      <c r="F9475" s="5">
        <v>400.0</v>
      </c>
      <c r="G9475" s="5">
        <v>8.0</v>
      </c>
      <c r="H9475" s="5">
        <v>3073.0</v>
      </c>
      <c r="I9475" s="1" t="s">
        <v>71</v>
      </c>
      <c r="J9475" s="1" t="s">
        <v>221</v>
      </c>
      <c r="K9475" s="1" t="s">
        <v>111</v>
      </c>
      <c r="L9475" s="1" t="s">
        <v>5</v>
      </c>
      <c r="M9475" s="1" t="s">
        <v>6</v>
      </c>
      <c r="N9475" s="1" t="s">
        <v>1241</v>
      </c>
      <c r="O9475" s="6" t="s">
        <v>1241</v>
      </c>
    </row>
    <row r="9476">
      <c r="A9476" s="5">
        <v>2.2600922E7</v>
      </c>
      <c r="B9476" s="2">
        <v>46203.0</v>
      </c>
      <c r="C9476" s="1" t="s">
        <v>1263</v>
      </c>
      <c r="D9476" s="3" t="s">
        <v>282</v>
      </c>
      <c r="E9476" s="4">
        <v>46199.0</v>
      </c>
      <c r="F9476" s="5">
        <v>450.0</v>
      </c>
      <c r="G9476" s="5">
        <v>111.0</v>
      </c>
      <c r="H9476" s="5">
        <v>49039.0</v>
      </c>
      <c r="I9476" s="1" t="s">
        <v>75</v>
      </c>
      <c r="J9476" s="1" t="s">
        <v>221</v>
      </c>
      <c r="K9476" s="1" t="s">
        <v>111</v>
      </c>
      <c r="L9476" s="1" t="s">
        <v>5</v>
      </c>
      <c r="M9476" s="1" t="s">
        <v>6</v>
      </c>
      <c r="N9476" s="1" t="s">
        <v>1241</v>
      </c>
      <c r="O9476" s="6" t="s">
        <v>1241</v>
      </c>
    </row>
    <row r="9477">
      <c r="A9477" s="5">
        <v>2.2600922E7</v>
      </c>
      <c r="B9477" s="2">
        <v>46203.0</v>
      </c>
      <c r="C9477" s="1" t="s">
        <v>1263</v>
      </c>
      <c r="D9477" s="3" t="s">
        <v>651</v>
      </c>
      <c r="E9477" s="4">
        <v>46199.0</v>
      </c>
      <c r="F9477" s="5">
        <v>150.0</v>
      </c>
      <c r="G9477" s="5">
        <v>47.0</v>
      </c>
      <c r="H9477" s="5">
        <v>6868.0</v>
      </c>
      <c r="I9477" s="1" t="s">
        <v>127</v>
      </c>
      <c r="J9477" s="1" t="s">
        <v>221</v>
      </c>
      <c r="K9477" s="1" t="s">
        <v>111</v>
      </c>
      <c r="L9477" s="1" t="s">
        <v>5</v>
      </c>
      <c r="M9477" s="1" t="s">
        <v>6</v>
      </c>
      <c r="N9477" s="1" t="s">
        <v>1241</v>
      </c>
      <c r="O9477" s="6" t="s">
        <v>1241</v>
      </c>
    </row>
    <row r="9478">
      <c r="A9478" s="5">
        <v>2.2600922E7</v>
      </c>
      <c r="B9478" s="2">
        <v>46203.0</v>
      </c>
      <c r="C9478" s="1" t="s">
        <v>1263</v>
      </c>
      <c r="D9478" s="3" t="s">
        <v>720</v>
      </c>
      <c r="E9478" s="4">
        <v>46199.0</v>
      </c>
      <c r="F9478" s="5">
        <v>40.0</v>
      </c>
      <c r="G9478" s="5">
        <v>111.0</v>
      </c>
      <c r="H9478" s="5">
        <v>4359.0</v>
      </c>
      <c r="I9478" s="1" t="s">
        <v>75</v>
      </c>
      <c r="J9478" s="1" t="s">
        <v>221</v>
      </c>
      <c r="K9478" s="1" t="s">
        <v>111</v>
      </c>
      <c r="L9478" s="1" t="s">
        <v>5</v>
      </c>
      <c r="M9478" s="1" t="s">
        <v>6</v>
      </c>
      <c r="N9478" s="1" t="s">
        <v>1241</v>
      </c>
      <c r="O9478" s="6" t="s">
        <v>1241</v>
      </c>
    </row>
    <row r="9479">
      <c r="A9479" s="5">
        <v>2.2600922E7</v>
      </c>
      <c r="B9479" s="2">
        <v>46203.0</v>
      </c>
      <c r="C9479" s="1" t="s">
        <v>1263</v>
      </c>
      <c r="D9479" s="3" t="s">
        <v>531</v>
      </c>
      <c r="E9479" s="4">
        <v>46199.0</v>
      </c>
      <c r="F9479" s="5">
        <v>300.0</v>
      </c>
      <c r="G9479" s="5">
        <v>50.0</v>
      </c>
      <c r="H9479" s="5">
        <v>14818.0</v>
      </c>
      <c r="I9479" s="1" t="s">
        <v>71</v>
      </c>
      <c r="J9479" s="1" t="s">
        <v>221</v>
      </c>
      <c r="K9479" s="1" t="s">
        <v>111</v>
      </c>
      <c r="L9479" s="1" t="s">
        <v>5</v>
      </c>
      <c r="M9479" s="1" t="s">
        <v>6</v>
      </c>
      <c r="N9479" s="1" t="s">
        <v>1241</v>
      </c>
      <c r="O9479" s="6" t="s">
        <v>1241</v>
      </c>
    </row>
    <row r="9480">
      <c r="A9480" s="5">
        <v>2.2600922E7</v>
      </c>
      <c r="B9480" s="2">
        <v>46203.0</v>
      </c>
      <c r="C9480" s="1" t="s">
        <v>1263</v>
      </c>
      <c r="D9480" s="3" t="s">
        <v>158</v>
      </c>
      <c r="E9480" s="4">
        <v>46199.0</v>
      </c>
      <c r="F9480" s="5">
        <v>300.0</v>
      </c>
      <c r="G9480" s="5">
        <v>239.0</v>
      </c>
      <c r="H9480" s="5">
        <v>70207.0</v>
      </c>
      <c r="I9480" s="1" t="s">
        <v>75</v>
      </c>
      <c r="J9480" s="1" t="s">
        <v>221</v>
      </c>
      <c r="K9480" s="1" t="s">
        <v>111</v>
      </c>
      <c r="L9480" s="1" t="s">
        <v>5</v>
      </c>
      <c r="M9480" s="1" t="s">
        <v>6</v>
      </c>
      <c r="N9480" s="1" t="s">
        <v>1241</v>
      </c>
      <c r="O9480" s="6" t="s">
        <v>1241</v>
      </c>
    </row>
    <row r="9481">
      <c r="A9481" s="5">
        <v>2.2600922E7</v>
      </c>
      <c r="B9481" s="2">
        <v>46203.0</v>
      </c>
      <c r="C9481" s="1" t="s">
        <v>1263</v>
      </c>
      <c r="D9481" s="3" t="s">
        <v>183</v>
      </c>
      <c r="E9481" s="4">
        <v>46199.0</v>
      </c>
      <c r="F9481" s="5">
        <v>200.0</v>
      </c>
      <c r="G9481" s="5">
        <v>11.0</v>
      </c>
      <c r="H9481" s="5">
        <v>2180.0</v>
      </c>
      <c r="I9481" s="1" t="s">
        <v>75</v>
      </c>
      <c r="J9481" s="1" t="s">
        <v>221</v>
      </c>
      <c r="K9481" s="1" t="s">
        <v>111</v>
      </c>
      <c r="L9481" s="1" t="s">
        <v>5</v>
      </c>
      <c r="M9481" s="1" t="s">
        <v>6</v>
      </c>
      <c r="N9481" s="1" t="s">
        <v>1241</v>
      </c>
      <c r="O9481" s="6" t="s">
        <v>1241</v>
      </c>
    </row>
    <row r="9482">
      <c r="A9482" s="5">
        <v>2.2600922E7</v>
      </c>
      <c r="B9482" s="2">
        <v>46203.0</v>
      </c>
      <c r="C9482" s="1" t="s">
        <v>1263</v>
      </c>
      <c r="D9482" s="3" t="s">
        <v>163</v>
      </c>
      <c r="E9482" s="4">
        <v>46199.0</v>
      </c>
      <c r="F9482" s="5">
        <v>300.0</v>
      </c>
      <c r="G9482" s="5">
        <v>12.0</v>
      </c>
      <c r="H9482" s="5">
        <v>3457.0</v>
      </c>
      <c r="I9482" s="1" t="s">
        <v>71</v>
      </c>
      <c r="J9482" s="1" t="s">
        <v>221</v>
      </c>
      <c r="K9482" s="1" t="s">
        <v>111</v>
      </c>
      <c r="L9482" s="1" t="s">
        <v>5</v>
      </c>
      <c r="M9482" s="1" t="s">
        <v>6</v>
      </c>
      <c r="N9482" s="1" t="s">
        <v>1241</v>
      </c>
      <c r="O9482" s="6" t="s">
        <v>1241</v>
      </c>
    </row>
    <row r="9483">
      <c r="A9483" s="5">
        <v>2.2600922E7</v>
      </c>
      <c r="B9483" s="2">
        <v>46203.0</v>
      </c>
      <c r="C9483" s="1" t="s">
        <v>1263</v>
      </c>
      <c r="D9483" s="3" t="s">
        <v>74</v>
      </c>
      <c r="E9483" s="4">
        <v>46199.0</v>
      </c>
      <c r="F9483" s="5">
        <v>100.0</v>
      </c>
      <c r="G9483" s="5">
        <v>46.0</v>
      </c>
      <c r="H9483" s="5">
        <v>4547.0</v>
      </c>
      <c r="I9483" s="1" t="s">
        <v>75</v>
      </c>
      <c r="J9483" s="1" t="s">
        <v>221</v>
      </c>
      <c r="K9483" s="1" t="s">
        <v>111</v>
      </c>
      <c r="L9483" s="1" t="s">
        <v>5</v>
      </c>
      <c r="M9483" s="1" t="s">
        <v>6</v>
      </c>
      <c r="N9483" s="1" t="s">
        <v>1241</v>
      </c>
      <c r="O9483" s="6" t="s">
        <v>1241</v>
      </c>
    </row>
    <row r="9484">
      <c r="A9484" s="5">
        <v>2.2600922E7</v>
      </c>
      <c r="B9484" s="2">
        <v>46203.0</v>
      </c>
      <c r="C9484" s="1" t="s">
        <v>1263</v>
      </c>
      <c r="D9484" s="3" t="s">
        <v>462</v>
      </c>
      <c r="E9484" s="4">
        <v>46199.0</v>
      </c>
      <c r="F9484" s="5">
        <v>200.0</v>
      </c>
      <c r="G9484" s="5">
        <v>37.0</v>
      </c>
      <c r="H9484" s="5">
        <v>7213.0</v>
      </c>
      <c r="I9484" s="1" t="s">
        <v>125</v>
      </c>
      <c r="J9484" s="1" t="s">
        <v>221</v>
      </c>
      <c r="K9484" s="1" t="s">
        <v>111</v>
      </c>
      <c r="L9484" s="1" t="s">
        <v>5</v>
      </c>
      <c r="M9484" s="1" t="s">
        <v>6</v>
      </c>
      <c r="N9484" s="1" t="s">
        <v>1241</v>
      </c>
      <c r="O9484" s="6" t="s">
        <v>1241</v>
      </c>
    </row>
    <row r="9485">
      <c r="A9485" s="5">
        <v>2.2600922E7</v>
      </c>
      <c r="B9485" s="2">
        <v>46203.0</v>
      </c>
      <c r="C9485" s="1" t="s">
        <v>1263</v>
      </c>
      <c r="D9485" s="3" t="s">
        <v>297</v>
      </c>
      <c r="E9485" s="4">
        <v>46199.0</v>
      </c>
      <c r="F9485" s="5">
        <v>80.0</v>
      </c>
      <c r="G9485" s="5">
        <v>25.0</v>
      </c>
      <c r="H9485" s="5">
        <v>1944.0</v>
      </c>
      <c r="I9485" s="1" t="s">
        <v>75</v>
      </c>
      <c r="J9485" s="1" t="s">
        <v>221</v>
      </c>
      <c r="K9485" s="1" t="s">
        <v>111</v>
      </c>
      <c r="L9485" s="1" t="s">
        <v>5</v>
      </c>
      <c r="M9485" s="1" t="s">
        <v>6</v>
      </c>
      <c r="N9485" s="1" t="s">
        <v>1241</v>
      </c>
      <c r="O9485" s="6" t="s">
        <v>1241</v>
      </c>
    </row>
    <row r="9486">
      <c r="A9486" s="5">
        <v>2.2600922E7</v>
      </c>
      <c r="B9486" s="2">
        <v>46203.0</v>
      </c>
      <c r="C9486" s="1" t="s">
        <v>1263</v>
      </c>
      <c r="D9486" s="3" t="s">
        <v>167</v>
      </c>
      <c r="E9486" s="4">
        <v>46199.0</v>
      </c>
      <c r="F9486" s="5">
        <v>150.0</v>
      </c>
      <c r="G9486" s="5">
        <v>71.0</v>
      </c>
      <c r="H9486" s="5">
        <v>10466.0</v>
      </c>
      <c r="I9486" s="1" t="s">
        <v>75</v>
      </c>
      <c r="J9486" s="1" t="s">
        <v>221</v>
      </c>
      <c r="K9486" s="1" t="s">
        <v>111</v>
      </c>
      <c r="L9486" s="1" t="s">
        <v>5</v>
      </c>
      <c r="M9486" s="1" t="s">
        <v>6</v>
      </c>
      <c r="N9486" s="1" t="s">
        <v>1241</v>
      </c>
      <c r="O9486" s="6" t="s">
        <v>1241</v>
      </c>
    </row>
    <row r="9487">
      <c r="A9487" s="5">
        <v>2.2600922E7</v>
      </c>
      <c r="B9487" s="2">
        <v>46203.0</v>
      </c>
      <c r="C9487" s="1" t="s">
        <v>1263</v>
      </c>
      <c r="D9487" s="3" t="s">
        <v>156</v>
      </c>
      <c r="E9487" s="4">
        <v>46199.0</v>
      </c>
      <c r="F9487" s="5">
        <v>50.0</v>
      </c>
      <c r="G9487" s="5">
        <v>165.0</v>
      </c>
      <c r="H9487" s="5">
        <v>8075.0</v>
      </c>
      <c r="I9487" s="1" t="s">
        <v>75</v>
      </c>
      <c r="J9487" s="1" t="s">
        <v>221</v>
      </c>
      <c r="K9487" s="1" t="s">
        <v>111</v>
      </c>
      <c r="L9487" s="1" t="s">
        <v>5</v>
      </c>
      <c r="M9487" s="1" t="s">
        <v>6</v>
      </c>
      <c r="N9487" s="1" t="s">
        <v>1241</v>
      </c>
      <c r="O9487" s="6" t="s">
        <v>1241</v>
      </c>
    </row>
    <row r="9488">
      <c r="A9488" s="5">
        <v>2.2600922E7</v>
      </c>
      <c r="B9488" s="2">
        <v>46203.0</v>
      </c>
      <c r="C9488" s="1" t="s">
        <v>1263</v>
      </c>
      <c r="D9488" s="3" t="s">
        <v>131</v>
      </c>
      <c r="E9488" s="4">
        <v>46199.0</v>
      </c>
      <c r="F9488" s="5">
        <v>200.0</v>
      </c>
      <c r="G9488" s="5">
        <v>10.0</v>
      </c>
      <c r="H9488" s="5">
        <v>1929.0</v>
      </c>
      <c r="I9488" s="1" t="s">
        <v>75</v>
      </c>
      <c r="J9488" s="1" t="s">
        <v>221</v>
      </c>
      <c r="K9488" s="1" t="s">
        <v>111</v>
      </c>
      <c r="L9488" s="1" t="s">
        <v>5</v>
      </c>
      <c r="M9488" s="1" t="s">
        <v>6</v>
      </c>
      <c r="N9488" s="1" t="s">
        <v>1241</v>
      </c>
      <c r="O9488" s="6" t="s">
        <v>1241</v>
      </c>
    </row>
    <row r="9489">
      <c r="A9489" s="5">
        <v>2.2600922E7</v>
      </c>
      <c r="B9489" s="2">
        <v>46203.0</v>
      </c>
      <c r="C9489" s="1" t="s">
        <v>1263</v>
      </c>
      <c r="D9489" s="3" t="s">
        <v>710</v>
      </c>
      <c r="E9489" s="4">
        <v>46199.0</v>
      </c>
      <c r="F9489" s="5">
        <v>64.0</v>
      </c>
      <c r="G9489" s="5">
        <v>76.0</v>
      </c>
      <c r="H9489" s="5">
        <v>4787.0</v>
      </c>
      <c r="I9489" s="1" t="s">
        <v>127</v>
      </c>
      <c r="J9489" s="1" t="s">
        <v>221</v>
      </c>
      <c r="K9489" s="1" t="s">
        <v>111</v>
      </c>
      <c r="L9489" s="1" t="s">
        <v>5</v>
      </c>
      <c r="M9489" s="1" t="s">
        <v>6</v>
      </c>
      <c r="N9489" s="1" t="s">
        <v>1241</v>
      </c>
      <c r="O9489" s="6" t="s">
        <v>1241</v>
      </c>
    </row>
    <row r="9490">
      <c r="A9490" s="5">
        <v>2.2600922E7</v>
      </c>
      <c r="B9490" s="2">
        <v>46203.0</v>
      </c>
      <c r="C9490" s="1" t="s">
        <v>1263</v>
      </c>
      <c r="D9490" s="3" t="s">
        <v>915</v>
      </c>
      <c r="E9490" s="4">
        <v>46199.0</v>
      </c>
      <c r="F9490" s="5">
        <v>100.0</v>
      </c>
      <c r="G9490" s="5">
        <v>71.0</v>
      </c>
      <c r="H9490" s="5">
        <v>6978.0</v>
      </c>
      <c r="I9490" s="1" t="s">
        <v>75</v>
      </c>
      <c r="J9490" s="1" t="s">
        <v>221</v>
      </c>
      <c r="K9490" s="1" t="s">
        <v>111</v>
      </c>
      <c r="L9490" s="1" t="s">
        <v>5</v>
      </c>
      <c r="M9490" s="1" t="s">
        <v>6</v>
      </c>
      <c r="N9490" s="1" t="s">
        <v>1241</v>
      </c>
      <c r="O9490" s="6" t="s">
        <v>1241</v>
      </c>
    </row>
    <row r="9491">
      <c r="A9491" s="5">
        <v>2.2600922E7</v>
      </c>
      <c r="B9491" s="2">
        <v>46203.0</v>
      </c>
      <c r="C9491" s="1" t="s">
        <v>1263</v>
      </c>
      <c r="D9491" s="3" t="s">
        <v>652</v>
      </c>
      <c r="E9491" s="4">
        <v>46199.0</v>
      </c>
      <c r="F9491" s="5">
        <v>75.0</v>
      </c>
      <c r="G9491" s="5">
        <v>121.0</v>
      </c>
      <c r="H9491" s="5">
        <v>8882.0</v>
      </c>
      <c r="I9491" s="1" t="s">
        <v>127</v>
      </c>
      <c r="J9491" s="1" t="s">
        <v>221</v>
      </c>
      <c r="K9491" s="1" t="s">
        <v>111</v>
      </c>
      <c r="L9491" s="1" t="s">
        <v>5</v>
      </c>
      <c r="M9491" s="1" t="s">
        <v>6</v>
      </c>
      <c r="N9491" s="1" t="s">
        <v>1241</v>
      </c>
      <c r="O9491" s="6" t="s">
        <v>1241</v>
      </c>
    </row>
    <row r="9492">
      <c r="A9492" s="5">
        <v>2.2600922E7</v>
      </c>
      <c r="B9492" s="2">
        <v>46203.0</v>
      </c>
      <c r="C9492" s="1" t="s">
        <v>1263</v>
      </c>
      <c r="D9492" s="3" t="s">
        <v>294</v>
      </c>
      <c r="E9492" s="4">
        <v>46199.0</v>
      </c>
      <c r="F9492" s="5">
        <v>80.0</v>
      </c>
      <c r="G9492" s="5">
        <v>371.0</v>
      </c>
      <c r="H9492" s="5">
        <v>29071.0</v>
      </c>
      <c r="I9492" s="1" t="s">
        <v>75</v>
      </c>
      <c r="J9492" s="1" t="s">
        <v>221</v>
      </c>
      <c r="K9492" s="1" t="s">
        <v>111</v>
      </c>
      <c r="L9492" s="1" t="s">
        <v>5</v>
      </c>
      <c r="M9492" s="1" t="s">
        <v>6</v>
      </c>
      <c r="N9492" s="1" t="s">
        <v>1241</v>
      </c>
      <c r="O9492" s="6" t="s">
        <v>1241</v>
      </c>
    </row>
    <row r="9493">
      <c r="A9493" s="5">
        <v>2.2600922E7</v>
      </c>
      <c r="B9493" s="2">
        <v>46203.0</v>
      </c>
      <c r="C9493" s="1" t="s">
        <v>1263</v>
      </c>
      <c r="D9493" s="3" t="s">
        <v>360</v>
      </c>
      <c r="E9493" s="4">
        <v>46199.0</v>
      </c>
      <c r="F9493" s="5">
        <v>25.0</v>
      </c>
      <c r="G9493" s="5">
        <v>359.0</v>
      </c>
      <c r="H9493" s="5">
        <v>8800.0</v>
      </c>
      <c r="I9493" s="1" t="s">
        <v>75</v>
      </c>
      <c r="J9493" s="1" t="s">
        <v>221</v>
      </c>
      <c r="K9493" s="1" t="s">
        <v>111</v>
      </c>
      <c r="L9493" s="1" t="s">
        <v>5</v>
      </c>
      <c r="M9493" s="1" t="s">
        <v>6</v>
      </c>
      <c r="N9493" s="1" t="s">
        <v>1241</v>
      </c>
      <c r="O9493" s="6" t="s">
        <v>1241</v>
      </c>
    </row>
    <row r="9494">
      <c r="A9494" s="5">
        <v>2.2600922E7</v>
      </c>
      <c r="B9494" s="2">
        <v>46203.0</v>
      </c>
      <c r="C9494" s="1" t="s">
        <v>1263</v>
      </c>
      <c r="D9494" s="3" t="s">
        <v>155</v>
      </c>
      <c r="E9494" s="4">
        <v>46199.0</v>
      </c>
      <c r="F9494" s="5">
        <v>100.0</v>
      </c>
      <c r="G9494" s="5">
        <v>19.0</v>
      </c>
      <c r="H9494" s="5">
        <v>1897.0</v>
      </c>
      <c r="I9494" s="1" t="s">
        <v>75</v>
      </c>
      <c r="J9494" s="1" t="s">
        <v>221</v>
      </c>
      <c r="K9494" s="1" t="s">
        <v>111</v>
      </c>
      <c r="L9494" s="1" t="s">
        <v>5</v>
      </c>
      <c r="M9494" s="1" t="s">
        <v>6</v>
      </c>
      <c r="N9494" s="1" t="s">
        <v>1241</v>
      </c>
      <c r="O9494" s="6" t="s">
        <v>1241</v>
      </c>
    </row>
    <row r="9495">
      <c r="A9495" s="5">
        <v>2.2600922E7</v>
      </c>
      <c r="B9495" s="2">
        <v>46203.0</v>
      </c>
      <c r="C9495" s="1" t="s">
        <v>1263</v>
      </c>
      <c r="D9495" s="3" t="s">
        <v>300</v>
      </c>
      <c r="E9495" s="4">
        <v>46199.0</v>
      </c>
      <c r="F9495" s="5">
        <v>80.0</v>
      </c>
      <c r="G9495" s="5">
        <v>75.0</v>
      </c>
      <c r="H9495" s="5">
        <v>5896.0</v>
      </c>
      <c r="I9495" s="1" t="s">
        <v>75</v>
      </c>
      <c r="J9495" s="1" t="s">
        <v>221</v>
      </c>
      <c r="K9495" s="1" t="s">
        <v>111</v>
      </c>
      <c r="L9495" s="1" t="s">
        <v>5</v>
      </c>
      <c r="M9495" s="1" t="s">
        <v>6</v>
      </c>
      <c r="N9495" s="1" t="s">
        <v>1241</v>
      </c>
      <c r="O9495" s="6" t="s">
        <v>1241</v>
      </c>
    </row>
    <row r="9496">
      <c r="A9496" s="5">
        <v>2.2600922E7</v>
      </c>
      <c r="B9496" s="2">
        <v>46203.0</v>
      </c>
      <c r="C9496" s="1" t="s">
        <v>1263</v>
      </c>
      <c r="D9496" s="3" t="s">
        <v>189</v>
      </c>
      <c r="E9496" s="4">
        <v>46199.0</v>
      </c>
      <c r="F9496" s="5">
        <v>150.0</v>
      </c>
      <c r="G9496" s="5">
        <v>18.0</v>
      </c>
      <c r="H9496" s="5">
        <v>2693.0</v>
      </c>
      <c r="I9496" s="1" t="s">
        <v>71</v>
      </c>
      <c r="J9496" s="1" t="s">
        <v>221</v>
      </c>
      <c r="K9496" s="1" t="s">
        <v>111</v>
      </c>
      <c r="L9496" s="1" t="s">
        <v>5</v>
      </c>
      <c r="M9496" s="1" t="s">
        <v>6</v>
      </c>
      <c r="N9496" s="1" t="s">
        <v>1241</v>
      </c>
      <c r="O9496" s="6" t="s">
        <v>1241</v>
      </c>
    </row>
    <row r="9497">
      <c r="A9497" s="5">
        <v>2.2600922E7</v>
      </c>
      <c r="B9497" s="2">
        <v>46203.0</v>
      </c>
      <c r="C9497" s="1" t="s">
        <v>1263</v>
      </c>
      <c r="D9497" s="3" t="s">
        <v>281</v>
      </c>
      <c r="E9497" s="4">
        <v>46199.0</v>
      </c>
      <c r="F9497" s="5">
        <v>250.0</v>
      </c>
      <c r="G9497" s="5">
        <v>20.0</v>
      </c>
      <c r="H9497" s="5">
        <v>4782.0</v>
      </c>
      <c r="I9497" s="1" t="s">
        <v>75</v>
      </c>
      <c r="J9497" s="1" t="s">
        <v>221</v>
      </c>
      <c r="K9497" s="1" t="s">
        <v>111</v>
      </c>
      <c r="L9497" s="1" t="s">
        <v>5</v>
      </c>
      <c r="M9497" s="1" t="s">
        <v>6</v>
      </c>
      <c r="N9497" s="1" t="s">
        <v>1241</v>
      </c>
      <c r="O9497" s="6" t="s">
        <v>1241</v>
      </c>
    </row>
    <row r="9498">
      <c r="A9498" s="5">
        <v>2.2600922E7</v>
      </c>
      <c r="B9498" s="2">
        <v>46203.0</v>
      </c>
      <c r="C9498" s="1" t="s">
        <v>1263</v>
      </c>
      <c r="D9498" s="3" t="s">
        <v>287</v>
      </c>
      <c r="E9498" s="4">
        <v>46199.0</v>
      </c>
      <c r="F9498" s="5">
        <v>100.0</v>
      </c>
      <c r="G9498" s="5">
        <v>36.0</v>
      </c>
      <c r="H9498" s="5">
        <v>3489.0</v>
      </c>
      <c r="I9498" s="1" t="s">
        <v>75</v>
      </c>
      <c r="J9498" s="1" t="s">
        <v>221</v>
      </c>
      <c r="K9498" s="1" t="s">
        <v>111</v>
      </c>
      <c r="L9498" s="1" t="s">
        <v>5</v>
      </c>
      <c r="M9498" s="1" t="s">
        <v>6</v>
      </c>
      <c r="N9498" s="1" t="s">
        <v>1241</v>
      </c>
      <c r="O9498" s="6" t="s">
        <v>1241</v>
      </c>
    </row>
    <row r="9499">
      <c r="A9499" s="5">
        <v>2.2600922E7</v>
      </c>
      <c r="B9499" s="2">
        <v>46203.0</v>
      </c>
      <c r="C9499" s="1" t="s">
        <v>1263</v>
      </c>
      <c r="D9499" s="3" t="s">
        <v>199</v>
      </c>
      <c r="E9499" s="4">
        <v>46199.0</v>
      </c>
      <c r="F9499" s="5">
        <v>900.0</v>
      </c>
      <c r="G9499" s="5">
        <v>6.0</v>
      </c>
      <c r="H9499" s="5">
        <v>4904.0</v>
      </c>
      <c r="I9499" s="1" t="s">
        <v>71</v>
      </c>
      <c r="J9499" s="1" t="s">
        <v>221</v>
      </c>
      <c r="K9499" s="1" t="s">
        <v>111</v>
      </c>
      <c r="L9499" s="1" t="s">
        <v>5</v>
      </c>
      <c r="M9499" s="1" t="s">
        <v>6</v>
      </c>
      <c r="N9499" s="1" t="s">
        <v>1241</v>
      </c>
      <c r="O9499" s="6" t="s">
        <v>1241</v>
      </c>
    </row>
    <row r="9500">
      <c r="A9500" s="5">
        <v>2.2600922E7</v>
      </c>
      <c r="B9500" s="2">
        <v>46203.0</v>
      </c>
      <c r="C9500" s="1" t="s">
        <v>1263</v>
      </c>
      <c r="D9500" s="3" t="s">
        <v>525</v>
      </c>
      <c r="E9500" s="4">
        <v>46199.0</v>
      </c>
      <c r="F9500" s="5">
        <v>400.0</v>
      </c>
      <c r="G9500" s="5">
        <v>26.0</v>
      </c>
      <c r="H9500" s="5">
        <v>10349.0</v>
      </c>
      <c r="I9500" s="1" t="s">
        <v>71</v>
      </c>
      <c r="J9500" s="1" t="s">
        <v>221</v>
      </c>
      <c r="K9500" s="1" t="s">
        <v>111</v>
      </c>
      <c r="L9500" s="1" t="s">
        <v>5</v>
      </c>
      <c r="M9500" s="1" t="s">
        <v>6</v>
      </c>
      <c r="N9500" s="1" t="s">
        <v>1241</v>
      </c>
      <c r="O9500" s="6" t="s">
        <v>1241</v>
      </c>
    </row>
    <row r="9501">
      <c r="A9501" s="5">
        <v>2.2600922E7</v>
      </c>
      <c r="B9501" s="2">
        <v>46203.0</v>
      </c>
      <c r="C9501" s="1" t="s">
        <v>1263</v>
      </c>
      <c r="D9501" s="3" t="s">
        <v>133</v>
      </c>
      <c r="E9501" s="4">
        <v>46199.0</v>
      </c>
      <c r="F9501" s="5">
        <v>180.0</v>
      </c>
      <c r="G9501" s="5">
        <v>50.0</v>
      </c>
      <c r="H9501" s="5">
        <v>8891.0</v>
      </c>
      <c r="I9501" s="1" t="s">
        <v>125</v>
      </c>
      <c r="J9501" s="1" t="s">
        <v>221</v>
      </c>
      <c r="K9501" s="1" t="s">
        <v>111</v>
      </c>
      <c r="L9501" s="1" t="s">
        <v>5</v>
      </c>
      <c r="M9501" s="1" t="s">
        <v>6</v>
      </c>
      <c r="N9501" s="1" t="s">
        <v>1241</v>
      </c>
      <c r="O9501" s="6" t="s">
        <v>1241</v>
      </c>
    </row>
    <row r="9502">
      <c r="A9502" s="5">
        <v>2.2600922E7</v>
      </c>
      <c r="B9502" s="2">
        <v>46203.0</v>
      </c>
      <c r="C9502" s="1" t="s">
        <v>1263</v>
      </c>
      <c r="D9502" s="3" t="s">
        <v>501</v>
      </c>
      <c r="E9502" s="4">
        <v>46199.0</v>
      </c>
      <c r="F9502" s="5">
        <v>400.0</v>
      </c>
      <c r="G9502" s="5">
        <v>8.0</v>
      </c>
      <c r="H9502" s="5">
        <v>3073.0</v>
      </c>
      <c r="I9502" s="1" t="s">
        <v>71</v>
      </c>
      <c r="J9502" s="1" t="s">
        <v>221</v>
      </c>
      <c r="K9502" s="1" t="s">
        <v>111</v>
      </c>
      <c r="L9502" s="1" t="s">
        <v>5</v>
      </c>
      <c r="M9502" s="1" t="s">
        <v>6</v>
      </c>
      <c r="N9502" s="1" t="s">
        <v>1241</v>
      </c>
      <c r="O9502" s="6" t="s">
        <v>1241</v>
      </c>
    </row>
    <row r="9503">
      <c r="A9503" s="5">
        <v>2.2600922E7</v>
      </c>
      <c r="B9503" s="2">
        <v>46203.0</v>
      </c>
      <c r="C9503" s="1" t="s">
        <v>1263</v>
      </c>
      <c r="D9503" s="3" t="s">
        <v>450</v>
      </c>
      <c r="E9503" s="4">
        <v>46199.0</v>
      </c>
      <c r="F9503" s="5">
        <v>90.0</v>
      </c>
      <c r="G9503" s="5">
        <v>55.0</v>
      </c>
      <c r="H9503" s="5">
        <v>4890.0</v>
      </c>
      <c r="I9503" s="1" t="s">
        <v>127</v>
      </c>
      <c r="J9503" s="1" t="s">
        <v>221</v>
      </c>
      <c r="K9503" s="1" t="s">
        <v>111</v>
      </c>
      <c r="L9503" s="1" t="s">
        <v>5</v>
      </c>
      <c r="M9503" s="1" t="s">
        <v>6</v>
      </c>
      <c r="N9503" s="1" t="s">
        <v>1241</v>
      </c>
      <c r="O9503" s="6" t="s">
        <v>1241</v>
      </c>
    </row>
    <row r="9504">
      <c r="A9504" s="5">
        <v>2.2600922E7</v>
      </c>
      <c r="B9504" s="2">
        <v>46203.0</v>
      </c>
      <c r="C9504" s="1" t="s">
        <v>1263</v>
      </c>
      <c r="D9504" s="3" t="s">
        <v>280</v>
      </c>
      <c r="E9504" s="4">
        <v>46199.0</v>
      </c>
      <c r="F9504" s="5">
        <v>300.0</v>
      </c>
      <c r="G9504" s="5">
        <v>8.0</v>
      </c>
      <c r="H9504" s="5">
        <v>2281.0</v>
      </c>
      <c r="I9504" s="1" t="s">
        <v>75</v>
      </c>
      <c r="J9504" s="1" t="s">
        <v>221</v>
      </c>
      <c r="K9504" s="1" t="s">
        <v>111</v>
      </c>
      <c r="L9504" s="1" t="s">
        <v>5</v>
      </c>
      <c r="M9504" s="1" t="s">
        <v>6</v>
      </c>
      <c r="N9504" s="1" t="s">
        <v>1241</v>
      </c>
      <c r="O9504" s="6" t="s">
        <v>1241</v>
      </c>
    </row>
    <row r="9505">
      <c r="A9505" s="5">
        <v>2.2600922E7</v>
      </c>
      <c r="B9505" s="2">
        <v>46203.0</v>
      </c>
      <c r="C9505" s="1" t="s">
        <v>1263</v>
      </c>
      <c r="D9505" s="3" t="s">
        <v>130</v>
      </c>
      <c r="E9505" s="4">
        <v>46199.0</v>
      </c>
      <c r="F9505" s="5">
        <v>200.0</v>
      </c>
      <c r="G9505" s="5">
        <v>111.0</v>
      </c>
      <c r="H9505" s="5">
        <v>21795.0</v>
      </c>
      <c r="I9505" s="1" t="s">
        <v>75</v>
      </c>
      <c r="J9505" s="1" t="s">
        <v>221</v>
      </c>
      <c r="K9505" s="1" t="s">
        <v>111</v>
      </c>
      <c r="L9505" s="1" t="s">
        <v>5</v>
      </c>
      <c r="M9505" s="1" t="s">
        <v>6</v>
      </c>
      <c r="N9505" s="1" t="s">
        <v>1241</v>
      </c>
      <c r="O9505" s="6" t="s">
        <v>1241</v>
      </c>
    </row>
    <row r="9506">
      <c r="A9506" s="5">
        <v>2.2600922E7</v>
      </c>
      <c r="B9506" s="2">
        <v>46203.0</v>
      </c>
      <c r="C9506" s="1" t="s">
        <v>1263</v>
      </c>
      <c r="D9506" s="3" t="s">
        <v>78</v>
      </c>
      <c r="E9506" s="4">
        <v>46199.0</v>
      </c>
      <c r="F9506" s="5">
        <v>800.0</v>
      </c>
      <c r="G9506" s="5">
        <v>8.0</v>
      </c>
      <c r="H9506" s="5">
        <v>6241.0</v>
      </c>
      <c r="I9506" s="1" t="s">
        <v>75</v>
      </c>
      <c r="J9506" s="1" t="s">
        <v>221</v>
      </c>
      <c r="K9506" s="1" t="s">
        <v>111</v>
      </c>
      <c r="L9506" s="1" t="s">
        <v>5</v>
      </c>
      <c r="M9506" s="1" t="s">
        <v>6</v>
      </c>
      <c r="N9506" s="1" t="s">
        <v>1241</v>
      </c>
      <c r="O9506" s="6" t="s">
        <v>1241</v>
      </c>
    </row>
    <row r="9507">
      <c r="A9507" s="5">
        <v>2.2600922E7</v>
      </c>
      <c r="B9507" s="2">
        <v>46203.0</v>
      </c>
      <c r="C9507" s="1" t="s">
        <v>1263</v>
      </c>
      <c r="D9507" s="3" t="s">
        <v>481</v>
      </c>
      <c r="E9507" s="4">
        <v>46199.0</v>
      </c>
      <c r="F9507" s="5">
        <v>30.0</v>
      </c>
      <c r="G9507" s="5">
        <v>219.0</v>
      </c>
      <c r="H9507" s="5">
        <v>6444.0</v>
      </c>
      <c r="I9507" s="1" t="s">
        <v>75</v>
      </c>
      <c r="J9507" s="1" t="s">
        <v>221</v>
      </c>
      <c r="K9507" s="1" t="s">
        <v>111</v>
      </c>
      <c r="L9507" s="1" t="s">
        <v>5</v>
      </c>
      <c r="M9507" s="1" t="s">
        <v>6</v>
      </c>
      <c r="N9507" s="1" t="s">
        <v>1241</v>
      </c>
      <c r="O9507" s="6" t="s">
        <v>1241</v>
      </c>
    </row>
    <row r="9508">
      <c r="A9508" s="5">
        <v>2.2600922E7</v>
      </c>
      <c r="B9508" s="2">
        <v>46203.0</v>
      </c>
      <c r="C9508" s="1" t="s">
        <v>1263</v>
      </c>
      <c r="D9508" s="3" t="s">
        <v>292</v>
      </c>
      <c r="E9508" s="4">
        <v>46199.0</v>
      </c>
      <c r="F9508" s="5">
        <v>40.0</v>
      </c>
      <c r="G9508" s="5">
        <v>59.0</v>
      </c>
      <c r="H9508" s="5">
        <v>2321.0</v>
      </c>
      <c r="I9508" s="1" t="s">
        <v>75</v>
      </c>
      <c r="J9508" s="1" t="s">
        <v>221</v>
      </c>
      <c r="K9508" s="1" t="s">
        <v>111</v>
      </c>
      <c r="L9508" s="1" t="s">
        <v>5</v>
      </c>
      <c r="M9508" s="1" t="s">
        <v>6</v>
      </c>
      <c r="N9508" s="1" t="s">
        <v>1241</v>
      </c>
      <c r="O9508" s="6" t="s">
        <v>1241</v>
      </c>
    </row>
    <row r="9509">
      <c r="A9509" s="5">
        <v>2.2600922E7</v>
      </c>
      <c r="B9509" s="2">
        <v>46203.0</v>
      </c>
      <c r="C9509" s="1" t="s">
        <v>1263</v>
      </c>
      <c r="D9509" s="3" t="s">
        <v>492</v>
      </c>
      <c r="E9509" s="4">
        <v>46199.0</v>
      </c>
      <c r="F9509" s="5">
        <v>200.0</v>
      </c>
      <c r="G9509" s="5">
        <v>12.0</v>
      </c>
      <c r="H9509" s="5">
        <v>2368.0</v>
      </c>
      <c r="I9509" s="1" t="s">
        <v>71</v>
      </c>
      <c r="J9509" s="1" t="s">
        <v>221</v>
      </c>
      <c r="K9509" s="1" t="s">
        <v>111</v>
      </c>
      <c r="L9509" s="1" t="s">
        <v>5</v>
      </c>
      <c r="M9509" s="1" t="s">
        <v>6</v>
      </c>
      <c r="N9509" s="1" t="s">
        <v>1241</v>
      </c>
      <c r="O9509" s="6" t="s">
        <v>1241</v>
      </c>
    </row>
    <row r="9510">
      <c r="A9510" s="5">
        <v>2.2600922E7</v>
      </c>
      <c r="B9510" s="2">
        <v>46203.0</v>
      </c>
      <c r="C9510" s="1" t="s">
        <v>1263</v>
      </c>
      <c r="D9510" s="3" t="s">
        <v>504</v>
      </c>
      <c r="E9510" s="4">
        <v>46199.0</v>
      </c>
      <c r="F9510" s="5">
        <v>216.0</v>
      </c>
      <c r="G9510" s="5">
        <v>31.0</v>
      </c>
      <c r="H9510" s="5">
        <v>6604.0</v>
      </c>
      <c r="I9510" s="1" t="s">
        <v>71</v>
      </c>
      <c r="J9510" s="1" t="s">
        <v>221</v>
      </c>
      <c r="K9510" s="1" t="s">
        <v>111</v>
      </c>
      <c r="L9510" s="1" t="s">
        <v>5</v>
      </c>
      <c r="M9510" s="1" t="s">
        <v>6</v>
      </c>
      <c r="N9510" s="1" t="s">
        <v>1241</v>
      </c>
      <c r="O9510" s="6" t="s">
        <v>1241</v>
      </c>
    </row>
    <row r="9511">
      <c r="A9511" s="5">
        <v>2.2600922E7</v>
      </c>
      <c r="B9511" s="2">
        <v>46203.0</v>
      </c>
      <c r="C9511" s="1" t="s">
        <v>1263</v>
      </c>
      <c r="D9511" s="3" t="s">
        <v>738</v>
      </c>
      <c r="E9511" s="4">
        <v>46199.0</v>
      </c>
      <c r="F9511" s="5">
        <v>40.0</v>
      </c>
      <c r="G9511" s="5">
        <v>87.0</v>
      </c>
      <c r="H9511" s="5">
        <v>3418.0</v>
      </c>
      <c r="I9511" s="1" t="s">
        <v>125</v>
      </c>
      <c r="J9511" s="1" t="s">
        <v>221</v>
      </c>
      <c r="K9511" s="1" t="s">
        <v>111</v>
      </c>
      <c r="L9511" s="1" t="s">
        <v>5</v>
      </c>
      <c r="M9511" s="1" t="s">
        <v>6</v>
      </c>
      <c r="N9511" s="1" t="s">
        <v>1241</v>
      </c>
      <c r="O9511" s="6" t="s">
        <v>1241</v>
      </c>
    </row>
    <row r="9512">
      <c r="A9512" s="5">
        <v>2.2600922E7</v>
      </c>
      <c r="B9512" s="2">
        <v>46203.0</v>
      </c>
      <c r="C9512" s="1" t="s">
        <v>1263</v>
      </c>
      <c r="D9512" s="3" t="s">
        <v>604</v>
      </c>
      <c r="E9512" s="4">
        <v>46199.0</v>
      </c>
      <c r="F9512" s="5">
        <v>60.0</v>
      </c>
      <c r="G9512" s="5">
        <v>42.0</v>
      </c>
      <c r="H9512" s="5">
        <v>2493.0</v>
      </c>
      <c r="I9512" s="1" t="s">
        <v>75</v>
      </c>
      <c r="J9512" s="1" t="s">
        <v>221</v>
      </c>
      <c r="K9512" s="1" t="s">
        <v>111</v>
      </c>
      <c r="L9512" s="1" t="s">
        <v>5</v>
      </c>
      <c r="M9512" s="1" t="s">
        <v>6</v>
      </c>
      <c r="N9512" s="1" t="s">
        <v>1241</v>
      </c>
      <c r="O9512" s="6" t="s">
        <v>1241</v>
      </c>
    </row>
    <row r="9513">
      <c r="A9513" s="5">
        <v>2.2600922E7</v>
      </c>
      <c r="B9513" s="2">
        <v>46203.0</v>
      </c>
      <c r="C9513" s="1" t="s">
        <v>1263</v>
      </c>
      <c r="D9513" s="3" t="s">
        <v>284</v>
      </c>
      <c r="E9513" s="4">
        <v>46199.0</v>
      </c>
      <c r="F9513" s="5">
        <v>200.0</v>
      </c>
      <c r="G9513" s="5">
        <v>46.0</v>
      </c>
      <c r="H9513" s="5">
        <v>9094.0</v>
      </c>
      <c r="I9513" s="1" t="s">
        <v>75</v>
      </c>
      <c r="J9513" s="1" t="s">
        <v>221</v>
      </c>
      <c r="K9513" s="1" t="s">
        <v>111</v>
      </c>
      <c r="L9513" s="1" t="s">
        <v>5</v>
      </c>
      <c r="M9513" s="1" t="s">
        <v>6</v>
      </c>
      <c r="N9513" s="1" t="s">
        <v>1241</v>
      </c>
      <c r="O9513" s="6" t="s">
        <v>1241</v>
      </c>
    </row>
    <row r="9514">
      <c r="A9514" s="5">
        <v>2.2600922E7</v>
      </c>
      <c r="B9514" s="2">
        <v>46203.0</v>
      </c>
      <c r="C9514" s="1" t="s">
        <v>1263</v>
      </c>
      <c r="D9514" s="3" t="s">
        <v>296</v>
      </c>
      <c r="E9514" s="4">
        <v>46199.0</v>
      </c>
      <c r="F9514" s="5">
        <v>300.0</v>
      </c>
      <c r="G9514" s="5">
        <v>23.0</v>
      </c>
      <c r="H9514" s="5">
        <v>6656.0</v>
      </c>
      <c r="I9514" s="1" t="s">
        <v>75</v>
      </c>
      <c r="J9514" s="1" t="s">
        <v>221</v>
      </c>
      <c r="K9514" s="1" t="s">
        <v>111</v>
      </c>
      <c r="L9514" s="1" t="s">
        <v>5</v>
      </c>
      <c r="M9514" s="1" t="s">
        <v>6</v>
      </c>
      <c r="N9514" s="1" t="s">
        <v>1241</v>
      </c>
      <c r="O9514" s="6" t="s">
        <v>1241</v>
      </c>
    </row>
    <row r="9515">
      <c r="A9515" s="5">
        <v>2.2600922E7</v>
      </c>
      <c r="B9515" s="2">
        <v>46203.0</v>
      </c>
      <c r="C9515" s="1" t="s">
        <v>1263</v>
      </c>
      <c r="D9515" s="3" t="s">
        <v>842</v>
      </c>
      <c r="E9515" s="4">
        <v>46199.0</v>
      </c>
      <c r="F9515" s="5">
        <v>120.0</v>
      </c>
      <c r="G9515" s="5">
        <v>16.0</v>
      </c>
      <c r="H9515" s="5">
        <v>1910.0</v>
      </c>
      <c r="I9515" s="1" t="s">
        <v>71</v>
      </c>
      <c r="J9515" s="1" t="s">
        <v>221</v>
      </c>
      <c r="K9515" s="1" t="s">
        <v>111</v>
      </c>
      <c r="L9515" s="1" t="s">
        <v>5</v>
      </c>
      <c r="M9515" s="1" t="s">
        <v>6</v>
      </c>
      <c r="N9515" s="1" t="s">
        <v>1241</v>
      </c>
      <c r="O9515" s="6" t="s">
        <v>1241</v>
      </c>
    </row>
    <row r="9516">
      <c r="A9516" s="5">
        <v>2.2600922E7</v>
      </c>
      <c r="B9516" s="2">
        <v>46203.0</v>
      </c>
      <c r="C9516" s="1" t="s">
        <v>1263</v>
      </c>
      <c r="D9516" s="3" t="s">
        <v>85</v>
      </c>
      <c r="E9516" s="4">
        <v>46199.0</v>
      </c>
      <c r="F9516" s="5">
        <v>800.0</v>
      </c>
      <c r="G9516" s="5">
        <v>16.0</v>
      </c>
      <c r="H9516" s="5">
        <v>12481.0</v>
      </c>
      <c r="I9516" s="1" t="s">
        <v>75</v>
      </c>
      <c r="J9516" s="1" t="s">
        <v>221</v>
      </c>
      <c r="K9516" s="1" t="s">
        <v>111</v>
      </c>
      <c r="L9516" s="1" t="s">
        <v>5</v>
      </c>
      <c r="M9516" s="1" t="s">
        <v>6</v>
      </c>
      <c r="N9516" s="1" t="s">
        <v>1241</v>
      </c>
      <c r="O9516" s="6" t="s">
        <v>1241</v>
      </c>
    </row>
    <row r="9517">
      <c r="A9517" s="5">
        <v>2.2600922E7</v>
      </c>
      <c r="B9517" s="2">
        <v>46203.0</v>
      </c>
      <c r="C9517" s="1" t="s">
        <v>1263</v>
      </c>
      <c r="D9517" s="3" t="s">
        <v>295</v>
      </c>
      <c r="E9517" s="4">
        <v>46199.0</v>
      </c>
      <c r="F9517" s="5">
        <v>150.0</v>
      </c>
      <c r="G9517" s="5">
        <v>59.0</v>
      </c>
      <c r="H9517" s="5">
        <v>8702.0</v>
      </c>
      <c r="I9517" s="1" t="s">
        <v>75</v>
      </c>
      <c r="J9517" s="1" t="s">
        <v>221</v>
      </c>
      <c r="K9517" s="1" t="s">
        <v>111</v>
      </c>
      <c r="L9517" s="1" t="s">
        <v>5</v>
      </c>
      <c r="M9517" s="1" t="s">
        <v>6</v>
      </c>
      <c r="N9517" s="1" t="s">
        <v>1241</v>
      </c>
      <c r="O9517" s="6" t="s">
        <v>1241</v>
      </c>
    </row>
    <row r="9518">
      <c r="A9518" s="5">
        <v>2.2600922E7</v>
      </c>
      <c r="B9518" s="2">
        <v>46203.0</v>
      </c>
      <c r="C9518" s="1" t="s">
        <v>1263</v>
      </c>
      <c r="D9518" s="3" t="s">
        <v>856</v>
      </c>
      <c r="E9518" s="4">
        <v>46199.0</v>
      </c>
      <c r="F9518" s="5">
        <v>216.0</v>
      </c>
      <c r="G9518" s="5">
        <v>34.0</v>
      </c>
      <c r="H9518" s="5">
        <v>7112.0</v>
      </c>
      <c r="I9518" s="1" t="s">
        <v>71</v>
      </c>
      <c r="J9518" s="1" t="s">
        <v>221</v>
      </c>
      <c r="K9518" s="1" t="s">
        <v>111</v>
      </c>
      <c r="L9518" s="1" t="s">
        <v>5</v>
      </c>
      <c r="M9518" s="1" t="s">
        <v>6</v>
      </c>
      <c r="N9518" s="1" t="s">
        <v>1241</v>
      </c>
      <c r="O9518" s="6" t="s">
        <v>1241</v>
      </c>
    </row>
    <row r="9519">
      <c r="A9519" s="5">
        <v>2.2600922E7</v>
      </c>
      <c r="B9519" s="2">
        <v>46203.0</v>
      </c>
      <c r="C9519" s="1" t="s">
        <v>1263</v>
      </c>
      <c r="D9519" s="3" t="s">
        <v>168</v>
      </c>
      <c r="E9519" s="4">
        <v>46199.0</v>
      </c>
      <c r="F9519" s="5">
        <v>250.0</v>
      </c>
      <c r="G9519" s="5">
        <v>14.0</v>
      </c>
      <c r="H9519" s="5">
        <v>3371.0</v>
      </c>
      <c r="I9519" s="1" t="s">
        <v>71</v>
      </c>
      <c r="J9519" s="1" t="s">
        <v>221</v>
      </c>
      <c r="K9519" s="1" t="s">
        <v>111</v>
      </c>
      <c r="L9519" s="1" t="s">
        <v>5</v>
      </c>
      <c r="M9519" s="1" t="s">
        <v>6</v>
      </c>
      <c r="N9519" s="1" t="s">
        <v>1241</v>
      </c>
      <c r="O9519" s="6" t="s">
        <v>1241</v>
      </c>
    </row>
    <row r="9520">
      <c r="A9520" s="5">
        <v>2.2600922E7</v>
      </c>
      <c r="B9520" s="2">
        <v>46203.0</v>
      </c>
      <c r="C9520" s="1" t="s">
        <v>1263</v>
      </c>
      <c r="D9520" s="3" t="s">
        <v>191</v>
      </c>
      <c r="E9520" s="4">
        <v>46199.0</v>
      </c>
      <c r="F9520" s="5">
        <v>500.0</v>
      </c>
      <c r="G9520" s="5">
        <v>13.0</v>
      </c>
      <c r="H9520" s="5">
        <v>6350.0</v>
      </c>
      <c r="I9520" s="1" t="s">
        <v>75</v>
      </c>
      <c r="J9520" s="1" t="s">
        <v>221</v>
      </c>
      <c r="K9520" s="1" t="s">
        <v>111</v>
      </c>
      <c r="L9520" s="1" t="s">
        <v>5</v>
      </c>
      <c r="M9520" s="1" t="s">
        <v>6</v>
      </c>
      <c r="N9520" s="1" t="s">
        <v>1241</v>
      </c>
      <c r="O9520" s="6" t="s">
        <v>1241</v>
      </c>
    </row>
    <row r="9521">
      <c r="A9521" s="5">
        <v>2.2600922E7</v>
      </c>
      <c r="B9521" s="2">
        <v>46203.0</v>
      </c>
      <c r="C9521" s="1" t="s">
        <v>1263</v>
      </c>
      <c r="D9521" s="3" t="s">
        <v>367</v>
      </c>
      <c r="E9521" s="4">
        <v>46199.0</v>
      </c>
      <c r="F9521" s="5">
        <v>200.0</v>
      </c>
      <c r="G9521" s="5">
        <v>90.0</v>
      </c>
      <c r="H9521" s="5">
        <v>17726.0</v>
      </c>
      <c r="I9521" s="1" t="s">
        <v>127</v>
      </c>
      <c r="J9521" s="1" t="s">
        <v>221</v>
      </c>
      <c r="K9521" s="1" t="s">
        <v>111</v>
      </c>
      <c r="L9521" s="1" t="s">
        <v>5</v>
      </c>
      <c r="M9521" s="1" t="s">
        <v>6</v>
      </c>
      <c r="N9521" s="1" t="s">
        <v>1241</v>
      </c>
      <c r="O9521" s="6" t="s">
        <v>1241</v>
      </c>
    </row>
    <row r="9522">
      <c r="A9522" s="5">
        <v>2.2600922E7</v>
      </c>
      <c r="B9522" s="2">
        <v>46203.0</v>
      </c>
      <c r="C9522" s="1" t="s">
        <v>1263</v>
      </c>
      <c r="D9522" s="3" t="s">
        <v>406</v>
      </c>
      <c r="E9522" s="4">
        <v>46199.0</v>
      </c>
      <c r="F9522" s="5">
        <v>20.0</v>
      </c>
      <c r="G9522" s="5">
        <v>138.0</v>
      </c>
      <c r="H9522" s="5">
        <v>2697.0</v>
      </c>
      <c r="I9522" s="1" t="s">
        <v>75</v>
      </c>
      <c r="J9522" s="1" t="s">
        <v>221</v>
      </c>
      <c r="K9522" s="1" t="s">
        <v>111</v>
      </c>
      <c r="L9522" s="1" t="s">
        <v>5</v>
      </c>
      <c r="M9522" s="1" t="s">
        <v>6</v>
      </c>
      <c r="N9522" s="1" t="s">
        <v>1241</v>
      </c>
      <c r="O9522" s="6" t="s">
        <v>1241</v>
      </c>
    </row>
    <row r="9523">
      <c r="A9523" s="5">
        <v>2.2600922E7</v>
      </c>
      <c r="B9523" s="2">
        <v>46203.0</v>
      </c>
      <c r="C9523" s="1" t="s">
        <v>1263</v>
      </c>
      <c r="D9523" s="3" t="s">
        <v>357</v>
      </c>
      <c r="E9523" s="4">
        <v>46199.0</v>
      </c>
      <c r="F9523" s="5">
        <v>25.0</v>
      </c>
      <c r="G9523" s="5">
        <v>382.0</v>
      </c>
      <c r="H9523" s="5">
        <v>9349.0</v>
      </c>
      <c r="I9523" s="1" t="s">
        <v>75</v>
      </c>
      <c r="J9523" s="1" t="s">
        <v>221</v>
      </c>
      <c r="K9523" s="1" t="s">
        <v>111</v>
      </c>
      <c r="L9523" s="1" t="s">
        <v>5</v>
      </c>
      <c r="M9523" s="1" t="s">
        <v>6</v>
      </c>
      <c r="N9523" s="1" t="s">
        <v>1241</v>
      </c>
      <c r="O9523" s="6" t="s">
        <v>1241</v>
      </c>
    </row>
    <row r="9524">
      <c r="A9524" s="5">
        <v>2.2600922E7</v>
      </c>
      <c r="B9524" s="2">
        <v>46203.0</v>
      </c>
      <c r="C9524" s="1" t="s">
        <v>1263</v>
      </c>
      <c r="D9524" s="3" t="s">
        <v>477</v>
      </c>
      <c r="E9524" s="4">
        <v>46199.0</v>
      </c>
      <c r="F9524" s="5">
        <v>50.0</v>
      </c>
      <c r="G9524" s="5">
        <v>15.0</v>
      </c>
      <c r="H9524" s="5">
        <v>753.0</v>
      </c>
      <c r="I9524" s="1" t="s">
        <v>75</v>
      </c>
      <c r="J9524" s="1" t="s">
        <v>221</v>
      </c>
      <c r="K9524" s="1" t="s">
        <v>111</v>
      </c>
      <c r="L9524" s="1" t="s">
        <v>5</v>
      </c>
      <c r="M9524" s="1" t="s">
        <v>6</v>
      </c>
      <c r="N9524" s="1" t="s">
        <v>1241</v>
      </c>
      <c r="O9524" s="6" t="s">
        <v>1241</v>
      </c>
    </row>
    <row r="9525">
      <c r="A9525" s="5">
        <v>2.2600922E7</v>
      </c>
      <c r="B9525" s="2">
        <v>46203.0</v>
      </c>
      <c r="C9525" s="1" t="s">
        <v>1263</v>
      </c>
      <c r="D9525" s="3" t="s">
        <v>742</v>
      </c>
      <c r="E9525" s="4">
        <v>46199.0</v>
      </c>
      <c r="F9525" s="5">
        <v>24.0</v>
      </c>
      <c r="G9525" s="5">
        <v>127.0</v>
      </c>
      <c r="H9525" s="5">
        <v>2992.0</v>
      </c>
      <c r="I9525" s="1" t="s">
        <v>125</v>
      </c>
      <c r="J9525" s="1" t="s">
        <v>221</v>
      </c>
      <c r="K9525" s="1" t="s">
        <v>111</v>
      </c>
      <c r="L9525" s="1" t="s">
        <v>5</v>
      </c>
      <c r="M9525" s="1" t="s">
        <v>6</v>
      </c>
      <c r="N9525" s="1" t="s">
        <v>1241</v>
      </c>
      <c r="O9525" s="6" t="s">
        <v>1241</v>
      </c>
    </row>
    <row r="9526">
      <c r="A9526" s="5">
        <v>2.2600922E7</v>
      </c>
      <c r="B9526" s="2">
        <v>46203.0</v>
      </c>
      <c r="C9526" s="1" t="s">
        <v>1263</v>
      </c>
      <c r="D9526" s="3" t="s">
        <v>497</v>
      </c>
      <c r="E9526" s="4">
        <v>46199.0</v>
      </c>
      <c r="F9526" s="5">
        <v>80.0</v>
      </c>
      <c r="G9526" s="5">
        <v>23.0</v>
      </c>
      <c r="H9526" s="5">
        <v>1781.0</v>
      </c>
      <c r="I9526" s="1" t="s">
        <v>71</v>
      </c>
      <c r="J9526" s="1" t="s">
        <v>221</v>
      </c>
      <c r="K9526" s="1" t="s">
        <v>111</v>
      </c>
      <c r="L9526" s="1" t="s">
        <v>5</v>
      </c>
      <c r="M9526" s="1" t="s">
        <v>6</v>
      </c>
      <c r="N9526" s="1" t="s">
        <v>1241</v>
      </c>
      <c r="O9526" s="6" t="s">
        <v>1241</v>
      </c>
    </row>
    <row r="9527">
      <c r="A9527" s="5">
        <v>2.2600922E7</v>
      </c>
      <c r="B9527" s="2">
        <v>46203.0</v>
      </c>
      <c r="C9527" s="1" t="s">
        <v>1263</v>
      </c>
      <c r="D9527" s="3" t="s">
        <v>137</v>
      </c>
      <c r="E9527" s="4">
        <v>46199.0</v>
      </c>
      <c r="F9527" s="5">
        <v>200.0</v>
      </c>
      <c r="G9527" s="5">
        <v>36.0</v>
      </c>
      <c r="H9527" s="5">
        <v>7048.0</v>
      </c>
      <c r="I9527" s="1" t="s">
        <v>75</v>
      </c>
      <c r="J9527" s="1" t="s">
        <v>221</v>
      </c>
      <c r="K9527" s="1" t="s">
        <v>111</v>
      </c>
      <c r="L9527" s="1" t="s">
        <v>5</v>
      </c>
      <c r="M9527" s="1" t="s">
        <v>6</v>
      </c>
      <c r="N9527" s="1" t="s">
        <v>1241</v>
      </c>
      <c r="O9527" s="6" t="s">
        <v>1241</v>
      </c>
    </row>
    <row r="9528">
      <c r="A9528" s="5">
        <v>2.2600922E7</v>
      </c>
      <c r="B9528" s="2">
        <v>46203.0</v>
      </c>
      <c r="C9528" s="1" t="s">
        <v>1263</v>
      </c>
      <c r="D9528" s="3" t="s">
        <v>185</v>
      </c>
      <c r="E9528" s="4">
        <v>46199.0</v>
      </c>
      <c r="F9528" s="5">
        <v>15.0</v>
      </c>
      <c r="G9528" s="5">
        <v>219.0</v>
      </c>
      <c r="H9528" s="5">
        <v>3222.0</v>
      </c>
      <c r="I9528" s="1" t="s">
        <v>75</v>
      </c>
      <c r="J9528" s="1" t="s">
        <v>221</v>
      </c>
      <c r="K9528" s="1" t="s">
        <v>111</v>
      </c>
      <c r="L9528" s="1" t="s">
        <v>5</v>
      </c>
      <c r="M9528" s="1" t="s">
        <v>6</v>
      </c>
      <c r="N9528" s="1" t="s">
        <v>1241</v>
      </c>
      <c r="O9528" s="6" t="s">
        <v>1241</v>
      </c>
    </row>
    <row r="9529">
      <c r="A9529" s="5">
        <v>2.2600922E7</v>
      </c>
      <c r="B9529" s="2">
        <v>46203.0</v>
      </c>
      <c r="C9529" s="1" t="s">
        <v>1263</v>
      </c>
      <c r="D9529" s="3" t="s">
        <v>126</v>
      </c>
      <c r="E9529" s="4">
        <v>46199.0</v>
      </c>
      <c r="F9529" s="5">
        <v>75.0</v>
      </c>
      <c r="G9529" s="5">
        <v>34.0</v>
      </c>
      <c r="H9529" s="5">
        <v>2467.0</v>
      </c>
      <c r="I9529" s="1" t="s">
        <v>127</v>
      </c>
      <c r="J9529" s="1" t="s">
        <v>221</v>
      </c>
      <c r="K9529" s="1" t="s">
        <v>111</v>
      </c>
      <c r="L9529" s="1" t="s">
        <v>5</v>
      </c>
      <c r="M9529" s="1" t="s">
        <v>6</v>
      </c>
      <c r="N9529" s="1" t="s">
        <v>1241</v>
      </c>
      <c r="O9529" s="6" t="s">
        <v>1241</v>
      </c>
    </row>
    <row r="9530">
      <c r="A9530" s="5">
        <v>2.2600922E7</v>
      </c>
      <c r="B9530" s="2">
        <v>46203.0</v>
      </c>
      <c r="C9530" s="1" t="s">
        <v>1263</v>
      </c>
      <c r="D9530" s="3" t="s">
        <v>717</v>
      </c>
      <c r="E9530" s="4">
        <v>46199.0</v>
      </c>
      <c r="F9530" s="5">
        <v>50.0</v>
      </c>
      <c r="G9530" s="5">
        <v>14.0</v>
      </c>
      <c r="H9530" s="5">
        <v>674.0</v>
      </c>
      <c r="I9530" s="1" t="s">
        <v>75</v>
      </c>
      <c r="J9530" s="1" t="s">
        <v>221</v>
      </c>
      <c r="K9530" s="1" t="s">
        <v>111</v>
      </c>
      <c r="L9530" s="1" t="s">
        <v>5</v>
      </c>
      <c r="M9530" s="1" t="s">
        <v>6</v>
      </c>
      <c r="N9530" s="1" t="s">
        <v>1241</v>
      </c>
      <c r="O9530" s="6" t="s">
        <v>1241</v>
      </c>
    </row>
    <row r="9531">
      <c r="A9531" s="5">
        <v>2.2600922E7</v>
      </c>
      <c r="B9531" s="2">
        <v>46203.0</v>
      </c>
      <c r="C9531" s="1" t="s">
        <v>1263</v>
      </c>
      <c r="D9531" s="3" t="s">
        <v>841</v>
      </c>
      <c r="E9531" s="4">
        <v>46199.0</v>
      </c>
      <c r="F9531" s="5">
        <v>200.0</v>
      </c>
      <c r="G9531" s="5">
        <v>38.0</v>
      </c>
      <c r="H9531" s="5">
        <v>7526.0</v>
      </c>
      <c r="I9531" s="1" t="s">
        <v>71</v>
      </c>
      <c r="J9531" s="1" t="s">
        <v>221</v>
      </c>
      <c r="K9531" s="1" t="s">
        <v>111</v>
      </c>
      <c r="L9531" s="1" t="s">
        <v>5</v>
      </c>
      <c r="M9531" s="1" t="s">
        <v>6</v>
      </c>
      <c r="N9531" s="1" t="s">
        <v>1241</v>
      </c>
      <c r="O9531" s="6" t="s">
        <v>1241</v>
      </c>
    </row>
    <row r="9532">
      <c r="A9532" s="5">
        <v>2.2600922E7</v>
      </c>
      <c r="B9532" s="2">
        <v>46203.0</v>
      </c>
      <c r="C9532" s="1" t="s">
        <v>1263</v>
      </c>
      <c r="D9532" s="3" t="s">
        <v>361</v>
      </c>
      <c r="E9532" s="4">
        <v>46199.0</v>
      </c>
      <c r="F9532" s="5">
        <v>40.0</v>
      </c>
      <c r="G9532" s="5">
        <v>167.0</v>
      </c>
      <c r="H9532" s="5">
        <v>6554.0</v>
      </c>
      <c r="I9532" s="1" t="s">
        <v>75</v>
      </c>
      <c r="J9532" s="1" t="s">
        <v>221</v>
      </c>
      <c r="K9532" s="1" t="s">
        <v>111</v>
      </c>
      <c r="L9532" s="1" t="s">
        <v>5</v>
      </c>
      <c r="M9532" s="1" t="s">
        <v>6</v>
      </c>
      <c r="N9532" s="1" t="s">
        <v>1241</v>
      </c>
      <c r="O9532" s="6" t="s">
        <v>1241</v>
      </c>
    </row>
    <row r="9533">
      <c r="A9533" s="5">
        <v>2.2600922E7</v>
      </c>
      <c r="B9533" s="2">
        <v>46203.0</v>
      </c>
      <c r="C9533" s="1" t="s">
        <v>1263</v>
      </c>
      <c r="D9533" s="3" t="s">
        <v>402</v>
      </c>
      <c r="E9533" s="4">
        <v>46199.0</v>
      </c>
      <c r="F9533" s="5">
        <v>210.0</v>
      </c>
      <c r="G9533" s="5">
        <v>131.0</v>
      </c>
      <c r="H9533" s="5">
        <v>26902.0</v>
      </c>
      <c r="I9533" s="1" t="s">
        <v>75</v>
      </c>
      <c r="J9533" s="1" t="s">
        <v>221</v>
      </c>
      <c r="K9533" s="1" t="s">
        <v>111</v>
      </c>
      <c r="L9533" s="1" t="s">
        <v>5</v>
      </c>
      <c r="M9533" s="1" t="s">
        <v>6</v>
      </c>
      <c r="N9533" s="1" t="s">
        <v>1241</v>
      </c>
      <c r="O9533" s="6" t="s">
        <v>1241</v>
      </c>
    </row>
    <row r="9534">
      <c r="A9534" s="5">
        <v>2.2600922E7</v>
      </c>
      <c r="B9534" s="2">
        <v>46203.0</v>
      </c>
      <c r="C9534" s="1" t="s">
        <v>1263</v>
      </c>
      <c r="D9534" s="3" t="s">
        <v>505</v>
      </c>
      <c r="E9534" s="4">
        <v>46199.0</v>
      </c>
      <c r="F9534" s="5">
        <v>100.0</v>
      </c>
      <c r="G9534" s="5">
        <v>38.0</v>
      </c>
      <c r="H9534" s="5">
        <v>3685.0</v>
      </c>
      <c r="I9534" s="1" t="s">
        <v>71</v>
      </c>
      <c r="J9534" s="1" t="s">
        <v>221</v>
      </c>
      <c r="K9534" s="1" t="s">
        <v>111</v>
      </c>
      <c r="L9534" s="1" t="s">
        <v>5</v>
      </c>
      <c r="M9534" s="1" t="s">
        <v>6</v>
      </c>
      <c r="N9534" s="1" t="s">
        <v>1241</v>
      </c>
      <c r="O9534" s="6" t="s">
        <v>1241</v>
      </c>
    </row>
    <row r="9535">
      <c r="A9535" s="5">
        <v>2.2600922E7</v>
      </c>
      <c r="B9535" s="2">
        <v>46203.0</v>
      </c>
      <c r="C9535" s="1" t="s">
        <v>1263</v>
      </c>
      <c r="D9535" s="3" t="s">
        <v>79</v>
      </c>
      <c r="E9535" s="4">
        <v>46199.0</v>
      </c>
      <c r="F9535" s="5">
        <v>150.0</v>
      </c>
      <c r="G9535" s="5">
        <v>39.0</v>
      </c>
      <c r="H9535" s="5">
        <v>5762.0</v>
      </c>
      <c r="I9535" s="1" t="s">
        <v>75</v>
      </c>
      <c r="J9535" s="1" t="s">
        <v>221</v>
      </c>
      <c r="K9535" s="1" t="s">
        <v>111</v>
      </c>
      <c r="L9535" s="1" t="s">
        <v>5</v>
      </c>
      <c r="M9535" s="1" t="s">
        <v>6</v>
      </c>
      <c r="N9535" s="1" t="s">
        <v>1241</v>
      </c>
      <c r="O9535" s="6" t="s">
        <v>1241</v>
      </c>
    </row>
    <row r="9536">
      <c r="A9536" s="5">
        <v>2.2600922E7</v>
      </c>
      <c r="B9536" s="2">
        <v>46203.0</v>
      </c>
      <c r="C9536" s="1" t="s">
        <v>1263</v>
      </c>
      <c r="D9536" s="3" t="s">
        <v>359</v>
      </c>
      <c r="E9536" s="4">
        <v>46199.0</v>
      </c>
      <c r="F9536" s="5">
        <v>50.0</v>
      </c>
      <c r="G9536" s="5">
        <v>87.0</v>
      </c>
      <c r="H9536" s="5">
        <v>4273.0</v>
      </c>
      <c r="I9536" s="1" t="s">
        <v>75</v>
      </c>
      <c r="J9536" s="1" t="s">
        <v>221</v>
      </c>
      <c r="K9536" s="1" t="s">
        <v>111</v>
      </c>
      <c r="L9536" s="1" t="s">
        <v>5</v>
      </c>
      <c r="M9536" s="1" t="s">
        <v>6</v>
      </c>
      <c r="N9536" s="1" t="s">
        <v>1241</v>
      </c>
      <c r="O9536" s="6" t="s">
        <v>1241</v>
      </c>
    </row>
    <row r="9537">
      <c r="A9537" s="5">
        <v>2.2600923E7</v>
      </c>
      <c r="B9537" s="2">
        <v>46203.0</v>
      </c>
      <c r="C9537" s="1" t="s">
        <v>180</v>
      </c>
      <c r="D9537" s="3" t="s">
        <v>1320</v>
      </c>
      <c r="E9537" s="4">
        <v>46199.0</v>
      </c>
      <c r="F9537" s="5">
        <v>40.0</v>
      </c>
      <c r="G9537" s="5">
        <v>61.0</v>
      </c>
      <c r="H9537" s="5">
        <v>2434.0</v>
      </c>
      <c r="I9537" s="1" t="s">
        <v>71</v>
      </c>
      <c r="J9537" s="1" t="s">
        <v>92</v>
      </c>
      <c r="K9537" s="1" t="s">
        <v>13</v>
      </c>
      <c r="L9537" s="1" t="s">
        <v>5</v>
      </c>
      <c r="M9537" s="1" t="s">
        <v>6</v>
      </c>
      <c r="N9537" s="1" t="s">
        <v>1241</v>
      </c>
      <c r="O9537" s="6" t="s">
        <v>1241</v>
      </c>
    </row>
    <row r="9538">
      <c r="A9538" s="5">
        <v>2.2600923E7</v>
      </c>
      <c r="B9538" s="2">
        <v>46203.0</v>
      </c>
      <c r="C9538" s="1" t="s">
        <v>180</v>
      </c>
      <c r="D9538" s="3" t="s">
        <v>1199</v>
      </c>
      <c r="E9538" s="4">
        <v>46199.0</v>
      </c>
      <c r="F9538" s="5">
        <v>100.0</v>
      </c>
      <c r="G9538" s="5">
        <v>98.0</v>
      </c>
      <c r="H9538" s="5">
        <v>9762.0</v>
      </c>
      <c r="I9538" s="1" t="s">
        <v>75</v>
      </c>
      <c r="J9538" s="1" t="s">
        <v>92</v>
      </c>
      <c r="K9538" s="1" t="s">
        <v>13</v>
      </c>
      <c r="L9538" s="1" t="s">
        <v>5</v>
      </c>
      <c r="M9538" s="1" t="s">
        <v>6</v>
      </c>
      <c r="N9538" s="1" t="s">
        <v>1241</v>
      </c>
      <c r="O9538" s="6" t="s">
        <v>1241</v>
      </c>
    </row>
    <row r="9539">
      <c r="A9539" s="5">
        <v>2.2600923E7</v>
      </c>
      <c r="B9539" s="2">
        <v>46203.0</v>
      </c>
      <c r="C9539" s="1" t="s">
        <v>180</v>
      </c>
      <c r="D9539" s="3" t="s">
        <v>353</v>
      </c>
      <c r="E9539" s="4">
        <v>46199.0</v>
      </c>
      <c r="F9539" s="5">
        <v>100.0</v>
      </c>
      <c r="G9539" s="5">
        <v>135.0</v>
      </c>
      <c r="H9539" s="5">
        <v>13522.0</v>
      </c>
      <c r="I9539" s="1" t="s">
        <v>75</v>
      </c>
      <c r="J9539" s="1" t="s">
        <v>92</v>
      </c>
      <c r="K9539" s="1" t="s">
        <v>13</v>
      </c>
      <c r="L9539" s="1" t="s">
        <v>5</v>
      </c>
      <c r="M9539" s="1" t="s">
        <v>6</v>
      </c>
      <c r="N9539" s="1" t="s">
        <v>1241</v>
      </c>
      <c r="O9539" s="6" t="s">
        <v>1241</v>
      </c>
    </row>
    <row r="9540">
      <c r="A9540" s="5">
        <v>2.2600923E7</v>
      </c>
      <c r="B9540" s="2">
        <v>46203.0</v>
      </c>
      <c r="C9540" s="1" t="s">
        <v>180</v>
      </c>
      <c r="D9540" s="3" t="s">
        <v>421</v>
      </c>
      <c r="E9540" s="4">
        <v>46199.0</v>
      </c>
      <c r="F9540" s="5">
        <v>600.0</v>
      </c>
      <c r="G9540" s="5">
        <v>83.0</v>
      </c>
      <c r="H9540" s="5">
        <v>49682.0</v>
      </c>
      <c r="I9540" s="1" t="s">
        <v>71</v>
      </c>
      <c r="J9540" s="1" t="s">
        <v>92</v>
      </c>
      <c r="K9540" s="1" t="s">
        <v>13</v>
      </c>
      <c r="L9540" s="1" t="s">
        <v>5</v>
      </c>
      <c r="M9540" s="1" t="s">
        <v>6</v>
      </c>
      <c r="N9540" s="1" t="s">
        <v>1241</v>
      </c>
      <c r="O9540" s="6" t="s">
        <v>1241</v>
      </c>
    </row>
    <row r="9541">
      <c r="A9541" s="5">
        <v>2.2600923E7</v>
      </c>
      <c r="B9541" s="2">
        <v>46203.0</v>
      </c>
      <c r="C9541" s="1" t="s">
        <v>180</v>
      </c>
      <c r="D9541" s="3" t="s">
        <v>444</v>
      </c>
      <c r="E9541" s="4">
        <v>46199.0</v>
      </c>
      <c r="F9541" s="5">
        <v>30.0</v>
      </c>
      <c r="G9541" s="5">
        <v>52.0</v>
      </c>
      <c r="H9541" s="5">
        <v>1575.0</v>
      </c>
      <c r="I9541" s="1" t="s">
        <v>71</v>
      </c>
      <c r="J9541" s="1" t="s">
        <v>92</v>
      </c>
      <c r="K9541" s="1" t="s">
        <v>13</v>
      </c>
      <c r="L9541" s="1" t="s">
        <v>5</v>
      </c>
      <c r="M9541" s="1" t="s">
        <v>6</v>
      </c>
      <c r="N9541" s="1" t="s">
        <v>1241</v>
      </c>
      <c r="O9541" s="6" t="s">
        <v>1241</v>
      </c>
    </row>
    <row r="9542">
      <c r="A9542" s="5">
        <v>2.2600923E7</v>
      </c>
      <c r="B9542" s="2">
        <v>46203.0</v>
      </c>
      <c r="C9542" s="1" t="s">
        <v>180</v>
      </c>
      <c r="D9542" s="3" t="s">
        <v>430</v>
      </c>
      <c r="E9542" s="4">
        <v>46199.0</v>
      </c>
      <c r="F9542" s="5">
        <v>50.0</v>
      </c>
      <c r="G9542" s="5">
        <v>50.0</v>
      </c>
      <c r="H9542" s="5">
        <v>2498.0</v>
      </c>
      <c r="I9542" s="1" t="s">
        <v>71</v>
      </c>
      <c r="J9542" s="1" t="s">
        <v>92</v>
      </c>
      <c r="K9542" s="1" t="s">
        <v>13</v>
      </c>
      <c r="L9542" s="1" t="s">
        <v>5</v>
      </c>
      <c r="M9542" s="1" t="s">
        <v>6</v>
      </c>
      <c r="N9542" s="1" t="s">
        <v>1241</v>
      </c>
      <c r="O9542" s="6" t="s">
        <v>1241</v>
      </c>
    </row>
    <row r="9543">
      <c r="A9543" s="5">
        <v>2.2600923E7</v>
      </c>
      <c r="B9543" s="2">
        <v>46203.0</v>
      </c>
      <c r="C9543" s="1" t="s">
        <v>180</v>
      </c>
      <c r="D9543" s="3" t="s">
        <v>467</v>
      </c>
      <c r="E9543" s="4">
        <v>46199.0</v>
      </c>
      <c r="F9543" s="5">
        <v>20.0</v>
      </c>
      <c r="G9543" s="5">
        <v>158.0</v>
      </c>
      <c r="H9543" s="5">
        <v>3170.0</v>
      </c>
      <c r="I9543" s="1" t="s">
        <v>75</v>
      </c>
      <c r="J9543" s="1" t="s">
        <v>92</v>
      </c>
      <c r="K9543" s="1" t="s">
        <v>13</v>
      </c>
      <c r="L9543" s="1" t="s">
        <v>5</v>
      </c>
      <c r="M9543" s="1" t="s">
        <v>6</v>
      </c>
      <c r="N9543" s="1" t="s">
        <v>1241</v>
      </c>
      <c r="O9543" s="6" t="s">
        <v>1241</v>
      </c>
    </row>
    <row r="9544">
      <c r="A9544" s="5">
        <v>2.2600923E7</v>
      </c>
      <c r="B9544" s="2">
        <v>46203.0</v>
      </c>
      <c r="C9544" s="1" t="s">
        <v>180</v>
      </c>
      <c r="D9544" s="3" t="s">
        <v>160</v>
      </c>
      <c r="E9544" s="4">
        <v>46199.0</v>
      </c>
      <c r="F9544" s="5">
        <v>450.0</v>
      </c>
      <c r="G9544" s="5">
        <v>76.0</v>
      </c>
      <c r="H9544" s="5">
        <v>34022.0</v>
      </c>
      <c r="I9544" s="1" t="s">
        <v>75</v>
      </c>
      <c r="J9544" s="1" t="s">
        <v>92</v>
      </c>
      <c r="K9544" s="1" t="s">
        <v>13</v>
      </c>
      <c r="L9544" s="1" t="s">
        <v>5</v>
      </c>
      <c r="M9544" s="1" t="s">
        <v>6</v>
      </c>
      <c r="N9544" s="1" t="s">
        <v>1241</v>
      </c>
      <c r="O9544" s="6" t="s">
        <v>1241</v>
      </c>
    </row>
    <row r="9545">
      <c r="A9545" s="5">
        <v>2.2600923E7</v>
      </c>
      <c r="B9545" s="2">
        <v>46203.0</v>
      </c>
      <c r="C9545" s="1" t="s">
        <v>180</v>
      </c>
      <c r="D9545" s="3" t="s">
        <v>409</v>
      </c>
      <c r="E9545" s="4">
        <v>46199.0</v>
      </c>
      <c r="F9545" s="5">
        <v>120.0</v>
      </c>
      <c r="G9545" s="5">
        <v>202.0</v>
      </c>
      <c r="H9545" s="5">
        <v>24261.0</v>
      </c>
      <c r="I9545" s="1" t="s">
        <v>75</v>
      </c>
      <c r="J9545" s="1" t="s">
        <v>92</v>
      </c>
      <c r="K9545" s="1" t="s">
        <v>13</v>
      </c>
      <c r="L9545" s="1" t="s">
        <v>5</v>
      </c>
      <c r="M9545" s="1" t="s">
        <v>6</v>
      </c>
      <c r="N9545" s="1" t="s">
        <v>1241</v>
      </c>
      <c r="O9545" s="6" t="s">
        <v>1241</v>
      </c>
    </row>
    <row r="9546">
      <c r="A9546" s="5">
        <v>2.2600923E7</v>
      </c>
      <c r="B9546" s="2">
        <v>46203.0</v>
      </c>
      <c r="C9546" s="1" t="s">
        <v>180</v>
      </c>
      <c r="D9546" s="3" t="s">
        <v>187</v>
      </c>
      <c r="E9546" s="4">
        <v>46199.0</v>
      </c>
      <c r="F9546" s="5">
        <v>880.0</v>
      </c>
      <c r="G9546" s="5">
        <v>148.0</v>
      </c>
      <c r="H9546" s="5">
        <v>129889.55</v>
      </c>
      <c r="I9546" s="1" t="s">
        <v>75</v>
      </c>
      <c r="J9546" s="1" t="s">
        <v>92</v>
      </c>
      <c r="K9546" s="1" t="s">
        <v>13</v>
      </c>
      <c r="L9546" s="1" t="s">
        <v>5</v>
      </c>
      <c r="M9546" s="1" t="s">
        <v>6</v>
      </c>
      <c r="N9546" s="1" t="s">
        <v>1241</v>
      </c>
      <c r="O9546" s="6" t="s">
        <v>1241</v>
      </c>
    </row>
    <row r="9547">
      <c r="A9547" s="5">
        <v>2.2600923E7</v>
      </c>
      <c r="B9547" s="2">
        <v>46203.0</v>
      </c>
      <c r="C9547" s="1" t="s">
        <v>180</v>
      </c>
      <c r="D9547" s="3" t="s">
        <v>496</v>
      </c>
      <c r="E9547" s="4">
        <v>46199.0</v>
      </c>
      <c r="F9547" s="5">
        <v>300.0</v>
      </c>
      <c r="G9547" s="5">
        <v>12.0</v>
      </c>
      <c r="H9547" s="5">
        <v>3722.0</v>
      </c>
      <c r="I9547" s="1" t="s">
        <v>71</v>
      </c>
      <c r="J9547" s="1" t="s">
        <v>92</v>
      </c>
      <c r="K9547" s="1" t="s">
        <v>13</v>
      </c>
      <c r="L9547" s="1" t="s">
        <v>5</v>
      </c>
      <c r="M9547" s="1" t="s">
        <v>6</v>
      </c>
      <c r="N9547" s="1" t="s">
        <v>1241</v>
      </c>
      <c r="O9547" s="6" t="s">
        <v>1241</v>
      </c>
    </row>
    <row r="9548">
      <c r="A9548" s="5">
        <v>2.2600923E7</v>
      </c>
      <c r="B9548" s="2">
        <v>46203.0</v>
      </c>
      <c r="C9548" s="1" t="s">
        <v>180</v>
      </c>
      <c r="D9548" s="3" t="s">
        <v>397</v>
      </c>
      <c r="E9548" s="4">
        <v>46199.0</v>
      </c>
      <c r="F9548" s="5">
        <v>90.0</v>
      </c>
      <c r="G9548" s="5">
        <v>79.0</v>
      </c>
      <c r="H9548" s="5">
        <v>7130.0</v>
      </c>
      <c r="I9548" s="1" t="s">
        <v>75</v>
      </c>
      <c r="J9548" s="1" t="s">
        <v>92</v>
      </c>
      <c r="K9548" s="1" t="s">
        <v>13</v>
      </c>
      <c r="L9548" s="1" t="s">
        <v>5</v>
      </c>
      <c r="M9548" s="1" t="s">
        <v>6</v>
      </c>
      <c r="N9548" s="1" t="s">
        <v>1241</v>
      </c>
      <c r="O9548" s="6" t="s">
        <v>1241</v>
      </c>
    </row>
    <row r="9549">
      <c r="A9549" s="5">
        <v>2.2600923E7</v>
      </c>
      <c r="B9549" s="2">
        <v>46203.0</v>
      </c>
      <c r="C9549" s="1" t="s">
        <v>180</v>
      </c>
      <c r="D9549" s="3" t="s">
        <v>426</v>
      </c>
      <c r="E9549" s="4">
        <v>46199.0</v>
      </c>
      <c r="F9549" s="5">
        <v>40.0</v>
      </c>
      <c r="G9549" s="5">
        <v>20.0</v>
      </c>
      <c r="H9549" s="5">
        <v>798.0</v>
      </c>
      <c r="I9549" s="1" t="s">
        <v>71</v>
      </c>
      <c r="J9549" s="1" t="s">
        <v>92</v>
      </c>
      <c r="K9549" s="1" t="s">
        <v>13</v>
      </c>
      <c r="L9549" s="1" t="s">
        <v>5</v>
      </c>
      <c r="M9549" s="1" t="s">
        <v>6</v>
      </c>
      <c r="N9549" s="1" t="s">
        <v>1241</v>
      </c>
      <c r="O9549" s="6" t="s">
        <v>1241</v>
      </c>
    </row>
    <row r="9550">
      <c r="A9550" s="5">
        <v>2.2600923E7</v>
      </c>
      <c r="B9550" s="2">
        <v>46203.0</v>
      </c>
      <c r="C9550" s="1" t="s">
        <v>180</v>
      </c>
      <c r="D9550" s="3" t="s">
        <v>183</v>
      </c>
      <c r="E9550" s="4">
        <v>46199.0</v>
      </c>
      <c r="F9550" s="5">
        <v>400.0</v>
      </c>
      <c r="G9550" s="5">
        <v>11.0</v>
      </c>
      <c r="H9550" s="5">
        <v>4450.0</v>
      </c>
      <c r="I9550" s="1" t="s">
        <v>75</v>
      </c>
      <c r="J9550" s="1" t="s">
        <v>92</v>
      </c>
      <c r="K9550" s="1" t="s">
        <v>13</v>
      </c>
      <c r="L9550" s="1" t="s">
        <v>5</v>
      </c>
      <c r="M9550" s="1" t="s">
        <v>6</v>
      </c>
      <c r="N9550" s="1" t="s">
        <v>1241</v>
      </c>
      <c r="O9550" s="6" t="s">
        <v>1241</v>
      </c>
    </row>
    <row r="9551">
      <c r="A9551" s="5">
        <v>2.2600923E7</v>
      </c>
      <c r="B9551" s="2">
        <v>46203.0</v>
      </c>
      <c r="C9551" s="1" t="s">
        <v>180</v>
      </c>
      <c r="D9551" s="3" t="s">
        <v>79</v>
      </c>
      <c r="E9551" s="4">
        <v>46199.0</v>
      </c>
      <c r="F9551" s="5">
        <v>1500.0</v>
      </c>
      <c r="G9551" s="5">
        <v>39.0</v>
      </c>
      <c r="H9551" s="5">
        <v>58802.0</v>
      </c>
      <c r="I9551" s="1" t="s">
        <v>75</v>
      </c>
      <c r="J9551" s="1" t="s">
        <v>92</v>
      </c>
      <c r="K9551" s="1" t="s">
        <v>13</v>
      </c>
      <c r="L9551" s="1" t="s">
        <v>5</v>
      </c>
      <c r="M9551" s="1" t="s">
        <v>6</v>
      </c>
      <c r="N9551" s="1" t="s">
        <v>1241</v>
      </c>
      <c r="O9551" s="6" t="s">
        <v>1241</v>
      </c>
    </row>
    <row r="9552">
      <c r="A9552" s="5">
        <v>2.2600923E7</v>
      </c>
      <c r="B9552" s="2">
        <v>46203.0</v>
      </c>
      <c r="C9552" s="1" t="s">
        <v>180</v>
      </c>
      <c r="D9552" s="3" t="s">
        <v>74</v>
      </c>
      <c r="E9552" s="4">
        <v>46199.0</v>
      </c>
      <c r="F9552" s="5">
        <v>200.0</v>
      </c>
      <c r="G9552" s="5">
        <v>46.0</v>
      </c>
      <c r="H9552" s="5">
        <v>9282.0</v>
      </c>
      <c r="I9552" s="1" t="s">
        <v>75</v>
      </c>
      <c r="J9552" s="1" t="s">
        <v>92</v>
      </c>
      <c r="K9552" s="1" t="s">
        <v>13</v>
      </c>
      <c r="L9552" s="1" t="s">
        <v>5</v>
      </c>
      <c r="M9552" s="1" t="s">
        <v>6</v>
      </c>
      <c r="N9552" s="1" t="s">
        <v>1241</v>
      </c>
      <c r="O9552" s="6" t="s">
        <v>1241</v>
      </c>
    </row>
    <row r="9553">
      <c r="A9553" s="5">
        <v>2.2600923E7</v>
      </c>
      <c r="B9553" s="2">
        <v>46203.0</v>
      </c>
      <c r="C9553" s="1" t="s">
        <v>180</v>
      </c>
      <c r="D9553" s="3" t="s">
        <v>158</v>
      </c>
      <c r="E9553" s="4">
        <v>46199.0</v>
      </c>
      <c r="F9553" s="5">
        <v>600.0</v>
      </c>
      <c r="G9553" s="5">
        <v>239.0</v>
      </c>
      <c r="H9553" s="5">
        <v>143281.55</v>
      </c>
      <c r="I9553" s="1" t="s">
        <v>75</v>
      </c>
      <c r="J9553" s="1" t="s">
        <v>92</v>
      </c>
      <c r="K9553" s="1" t="s">
        <v>13</v>
      </c>
      <c r="L9553" s="1" t="s">
        <v>5</v>
      </c>
      <c r="M9553" s="1" t="s">
        <v>6</v>
      </c>
      <c r="N9553" s="1" t="s">
        <v>1241</v>
      </c>
      <c r="O9553" s="6" t="s">
        <v>1241</v>
      </c>
    </row>
    <row r="9554">
      <c r="A9554" s="5">
        <v>2.2600923E7</v>
      </c>
      <c r="B9554" s="2">
        <v>46203.0</v>
      </c>
      <c r="C9554" s="1" t="s">
        <v>180</v>
      </c>
      <c r="D9554" s="3" t="s">
        <v>835</v>
      </c>
      <c r="E9554" s="4">
        <v>46199.0</v>
      </c>
      <c r="F9554" s="5">
        <v>20.0</v>
      </c>
      <c r="G9554" s="5">
        <v>360.0</v>
      </c>
      <c r="H9554" s="5">
        <v>7206.0</v>
      </c>
      <c r="I9554" s="1" t="s">
        <v>75</v>
      </c>
      <c r="J9554" s="1" t="s">
        <v>92</v>
      </c>
      <c r="K9554" s="1" t="s">
        <v>13</v>
      </c>
      <c r="L9554" s="1" t="s">
        <v>5</v>
      </c>
      <c r="M9554" s="1" t="s">
        <v>6</v>
      </c>
      <c r="N9554" s="1" t="s">
        <v>1241</v>
      </c>
      <c r="O9554" s="6" t="s">
        <v>1241</v>
      </c>
    </row>
    <row r="9555">
      <c r="A9555" s="5">
        <v>2.2600923E7</v>
      </c>
      <c r="B9555" s="2">
        <v>46203.0</v>
      </c>
      <c r="C9555" s="1" t="s">
        <v>180</v>
      </c>
      <c r="D9555" s="3" t="s">
        <v>505</v>
      </c>
      <c r="E9555" s="4">
        <v>46199.0</v>
      </c>
      <c r="F9555" s="5">
        <v>200.0</v>
      </c>
      <c r="G9555" s="5">
        <v>38.0</v>
      </c>
      <c r="H9555" s="5">
        <v>7522.0</v>
      </c>
      <c r="I9555" s="1" t="s">
        <v>71</v>
      </c>
      <c r="J9555" s="1" t="s">
        <v>92</v>
      </c>
      <c r="K9555" s="1" t="s">
        <v>13</v>
      </c>
      <c r="L9555" s="1" t="s">
        <v>5</v>
      </c>
      <c r="M9555" s="1" t="s">
        <v>6</v>
      </c>
      <c r="N9555" s="1" t="s">
        <v>1241</v>
      </c>
      <c r="O9555" s="6" t="s">
        <v>1241</v>
      </c>
    </row>
    <row r="9556">
      <c r="A9556" s="5">
        <v>2.2600923E7</v>
      </c>
      <c r="B9556" s="2">
        <v>46203.0</v>
      </c>
      <c r="C9556" s="1" t="s">
        <v>180</v>
      </c>
      <c r="D9556" s="3" t="s">
        <v>587</v>
      </c>
      <c r="E9556" s="4">
        <v>46199.0</v>
      </c>
      <c r="F9556" s="5">
        <v>800.0</v>
      </c>
      <c r="G9556" s="5">
        <v>3.0</v>
      </c>
      <c r="H9556" s="5">
        <v>2402.0</v>
      </c>
      <c r="I9556" s="1" t="s">
        <v>71</v>
      </c>
      <c r="J9556" s="1" t="s">
        <v>92</v>
      </c>
      <c r="K9556" s="1" t="s">
        <v>13</v>
      </c>
      <c r="L9556" s="1" t="s">
        <v>5</v>
      </c>
      <c r="M9556" s="1" t="s">
        <v>6</v>
      </c>
      <c r="N9556" s="1" t="s">
        <v>1241</v>
      </c>
      <c r="O9556" s="6" t="s">
        <v>1241</v>
      </c>
    </row>
    <row r="9557">
      <c r="A9557" s="5">
        <v>2.2600923E7</v>
      </c>
      <c r="B9557" s="2">
        <v>46203.0</v>
      </c>
      <c r="C9557" s="1" t="s">
        <v>180</v>
      </c>
      <c r="D9557" s="3" t="s">
        <v>416</v>
      </c>
      <c r="E9557" s="4">
        <v>46199.0</v>
      </c>
      <c r="F9557" s="5">
        <v>1600.0</v>
      </c>
      <c r="G9557" s="5">
        <v>8.0</v>
      </c>
      <c r="H9557" s="5">
        <v>12546.0</v>
      </c>
      <c r="I9557" s="1" t="s">
        <v>71</v>
      </c>
      <c r="J9557" s="1" t="s">
        <v>92</v>
      </c>
      <c r="K9557" s="1" t="s">
        <v>13</v>
      </c>
      <c r="L9557" s="1" t="s">
        <v>5</v>
      </c>
      <c r="M9557" s="1" t="s">
        <v>6</v>
      </c>
      <c r="N9557" s="1" t="s">
        <v>1241</v>
      </c>
      <c r="O9557" s="6" t="s">
        <v>1241</v>
      </c>
    </row>
    <row r="9558">
      <c r="A9558" s="5">
        <v>2.2600923E7</v>
      </c>
      <c r="B9558" s="2">
        <v>46203.0</v>
      </c>
      <c r="C9558" s="1" t="s">
        <v>180</v>
      </c>
      <c r="D9558" s="3" t="s">
        <v>415</v>
      </c>
      <c r="E9558" s="4">
        <v>46199.0</v>
      </c>
      <c r="F9558" s="5">
        <v>30.0</v>
      </c>
      <c r="G9558" s="5">
        <v>220.0</v>
      </c>
      <c r="H9558" s="5">
        <v>6590.0</v>
      </c>
      <c r="I9558" s="1" t="s">
        <v>71</v>
      </c>
      <c r="J9558" s="1" t="s">
        <v>92</v>
      </c>
      <c r="K9558" s="1" t="s">
        <v>13</v>
      </c>
      <c r="L9558" s="1" t="s">
        <v>5</v>
      </c>
      <c r="M9558" s="1" t="s">
        <v>6</v>
      </c>
      <c r="N9558" s="1" t="s">
        <v>1241</v>
      </c>
      <c r="O9558" s="6" t="s">
        <v>1241</v>
      </c>
    </row>
    <row r="9559">
      <c r="A9559" s="5">
        <v>2.2600923E7</v>
      </c>
      <c r="B9559" s="2">
        <v>46203.0</v>
      </c>
      <c r="C9559" s="1" t="s">
        <v>180</v>
      </c>
      <c r="D9559" s="3" t="s">
        <v>156</v>
      </c>
      <c r="E9559" s="4">
        <v>46199.0</v>
      </c>
      <c r="F9559" s="5">
        <v>100.0</v>
      </c>
      <c r="G9559" s="5">
        <v>165.0</v>
      </c>
      <c r="H9559" s="5">
        <v>16482.0</v>
      </c>
      <c r="I9559" s="1" t="s">
        <v>75</v>
      </c>
      <c r="J9559" s="1" t="s">
        <v>92</v>
      </c>
      <c r="K9559" s="1" t="s">
        <v>13</v>
      </c>
      <c r="L9559" s="1" t="s">
        <v>5</v>
      </c>
      <c r="M9559" s="1" t="s">
        <v>6</v>
      </c>
      <c r="N9559" s="1" t="s">
        <v>1241</v>
      </c>
      <c r="O9559" s="6" t="s">
        <v>1241</v>
      </c>
    </row>
    <row r="9560">
      <c r="A9560" s="5">
        <v>2.2600923E7</v>
      </c>
      <c r="B9560" s="2">
        <v>46203.0</v>
      </c>
      <c r="C9560" s="1" t="s">
        <v>180</v>
      </c>
      <c r="D9560" s="3" t="s">
        <v>1203</v>
      </c>
      <c r="E9560" s="4">
        <v>46199.0</v>
      </c>
      <c r="F9560" s="5">
        <v>50.0</v>
      </c>
      <c r="G9560" s="5">
        <v>98.0</v>
      </c>
      <c r="H9560" s="5">
        <v>4882.0</v>
      </c>
      <c r="I9560" s="1" t="s">
        <v>75</v>
      </c>
      <c r="J9560" s="1" t="s">
        <v>92</v>
      </c>
      <c r="K9560" s="1" t="s">
        <v>13</v>
      </c>
      <c r="L9560" s="1" t="s">
        <v>5</v>
      </c>
      <c r="M9560" s="1" t="s">
        <v>6</v>
      </c>
      <c r="N9560" s="1" t="s">
        <v>1241</v>
      </c>
      <c r="O9560" s="6" t="s">
        <v>1241</v>
      </c>
    </row>
    <row r="9561">
      <c r="A9561" s="5">
        <v>2.2600923E7</v>
      </c>
      <c r="B9561" s="2">
        <v>46203.0</v>
      </c>
      <c r="C9561" s="1" t="s">
        <v>180</v>
      </c>
      <c r="D9561" s="3" t="s">
        <v>440</v>
      </c>
      <c r="E9561" s="4">
        <v>46199.0</v>
      </c>
      <c r="F9561" s="5">
        <v>50.0</v>
      </c>
      <c r="G9561" s="5">
        <v>48.0</v>
      </c>
      <c r="H9561" s="5">
        <v>2424.0</v>
      </c>
      <c r="I9561" s="1" t="s">
        <v>71</v>
      </c>
      <c r="J9561" s="1" t="s">
        <v>92</v>
      </c>
      <c r="K9561" s="1" t="s">
        <v>13</v>
      </c>
      <c r="L9561" s="1" t="s">
        <v>5</v>
      </c>
      <c r="M9561" s="1" t="s">
        <v>6</v>
      </c>
      <c r="N9561" s="1" t="s">
        <v>1241</v>
      </c>
      <c r="O9561" s="6" t="s">
        <v>1241</v>
      </c>
    </row>
    <row r="9562">
      <c r="A9562" s="5">
        <v>2.2600923E7</v>
      </c>
      <c r="B9562" s="2">
        <v>46203.0</v>
      </c>
      <c r="C9562" s="1" t="s">
        <v>180</v>
      </c>
      <c r="D9562" s="3" t="s">
        <v>492</v>
      </c>
      <c r="E9562" s="4">
        <v>46199.0</v>
      </c>
      <c r="F9562" s="5">
        <v>400.0</v>
      </c>
      <c r="G9562" s="5">
        <v>12.0</v>
      </c>
      <c r="H9562" s="5">
        <v>4834.0</v>
      </c>
      <c r="I9562" s="1" t="s">
        <v>71</v>
      </c>
      <c r="J9562" s="1" t="s">
        <v>92</v>
      </c>
      <c r="K9562" s="1" t="s">
        <v>13</v>
      </c>
      <c r="L9562" s="1" t="s">
        <v>5</v>
      </c>
      <c r="M9562" s="1" t="s">
        <v>6</v>
      </c>
      <c r="N9562" s="1" t="s">
        <v>1241</v>
      </c>
      <c r="O9562" s="6" t="s">
        <v>1241</v>
      </c>
    </row>
    <row r="9563">
      <c r="A9563" s="5">
        <v>2.2600923E7</v>
      </c>
      <c r="B9563" s="2">
        <v>46203.0</v>
      </c>
      <c r="C9563" s="1" t="s">
        <v>180</v>
      </c>
      <c r="D9563" s="3" t="s">
        <v>398</v>
      </c>
      <c r="E9563" s="4">
        <v>46199.0</v>
      </c>
      <c r="F9563" s="5">
        <v>30.0</v>
      </c>
      <c r="G9563" s="5">
        <v>642.0</v>
      </c>
      <c r="H9563" s="5">
        <v>19276.0</v>
      </c>
      <c r="I9563" s="1" t="s">
        <v>75</v>
      </c>
      <c r="J9563" s="1" t="s">
        <v>92</v>
      </c>
      <c r="K9563" s="1" t="s">
        <v>13</v>
      </c>
      <c r="L9563" s="1" t="s">
        <v>5</v>
      </c>
      <c r="M9563" s="1" t="s">
        <v>6</v>
      </c>
      <c r="N9563" s="1" t="s">
        <v>1241</v>
      </c>
      <c r="O9563" s="6" t="s">
        <v>1241</v>
      </c>
    </row>
    <row r="9564">
      <c r="A9564" s="5">
        <v>2.2600923E7</v>
      </c>
      <c r="B9564" s="2">
        <v>46203.0</v>
      </c>
      <c r="C9564" s="1" t="s">
        <v>180</v>
      </c>
      <c r="D9564" s="3" t="s">
        <v>425</v>
      </c>
      <c r="E9564" s="4">
        <v>46199.0</v>
      </c>
      <c r="F9564" s="5">
        <v>2000.0</v>
      </c>
      <c r="G9564" s="5">
        <v>4.0</v>
      </c>
      <c r="H9564" s="5">
        <v>8402.0</v>
      </c>
      <c r="I9564" s="1" t="s">
        <v>71</v>
      </c>
      <c r="J9564" s="1" t="s">
        <v>92</v>
      </c>
      <c r="K9564" s="1" t="s">
        <v>13</v>
      </c>
      <c r="L9564" s="1" t="s">
        <v>5</v>
      </c>
      <c r="M9564" s="1" t="s">
        <v>6</v>
      </c>
      <c r="N9564" s="1" t="s">
        <v>1241</v>
      </c>
      <c r="O9564" s="6" t="s">
        <v>1241</v>
      </c>
    </row>
    <row r="9565">
      <c r="A9565" s="5">
        <v>2.2600923E7</v>
      </c>
      <c r="B9565" s="2">
        <v>46203.0</v>
      </c>
      <c r="C9565" s="1" t="s">
        <v>180</v>
      </c>
      <c r="D9565" s="3" t="s">
        <v>294</v>
      </c>
      <c r="E9565" s="4">
        <v>46199.0</v>
      </c>
      <c r="F9565" s="5">
        <v>40.0</v>
      </c>
      <c r="G9565" s="5">
        <v>371.0</v>
      </c>
      <c r="H9565" s="5">
        <v>14834.0</v>
      </c>
      <c r="I9565" s="1" t="s">
        <v>75</v>
      </c>
      <c r="J9565" s="1" t="s">
        <v>92</v>
      </c>
      <c r="K9565" s="1" t="s">
        <v>13</v>
      </c>
      <c r="L9565" s="1" t="s">
        <v>5</v>
      </c>
      <c r="M9565" s="1" t="s">
        <v>6</v>
      </c>
      <c r="N9565" s="1" t="s">
        <v>1241</v>
      </c>
      <c r="O9565" s="6" t="s">
        <v>1241</v>
      </c>
    </row>
    <row r="9566">
      <c r="A9566" s="5">
        <v>2.2600923E7</v>
      </c>
      <c r="B9566" s="2">
        <v>46203.0</v>
      </c>
      <c r="C9566" s="1" t="s">
        <v>180</v>
      </c>
      <c r="D9566" s="3" t="s">
        <v>296</v>
      </c>
      <c r="E9566" s="4">
        <v>46199.0</v>
      </c>
      <c r="F9566" s="5">
        <v>300.0</v>
      </c>
      <c r="G9566" s="5">
        <v>23.0</v>
      </c>
      <c r="H9566" s="5">
        <v>6794.0</v>
      </c>
      <c r="I9566" s="1" t="s">
        <v>75</v>
      </c>
      <c r="J9566" s="1" t="s">
        <v>92</v>
      </c>
      <c r="K9566" s="1" t="s">
        <v>13</v>
      </c>
      <c r="L9566" s="1" t="s">
        <v>5</v>
      </c>
      <c r="M9566" s="1" t="s">
        <v>6</v>
      </c>
      <c r="N9566" s="1" t="s">
        <v>1241</v>
      </c>
      <c r="O9566" s="6" t="s">
        <v>1241</v>
      </c>
    </row>
    <row r="9567">
      <c r="A9567" s="5">
        <v>2.2600923E7</v>
      </c>
      <c r="B9567" s="2">
        <v>46203.0</v>
      </c>
      <c r="C9567" s="1" t="s">
        <v>180</v>
      </c>
      <c r="D9567" s="3" t="s">
        <v>1321</v>
      </c>
      <c r="E9567" s="4">
        <v>46199.0</v>
      </c>
      <c r="F9567" s="5">
        <v>32.0</v>
      </c>
      <c r="G9567" s="5">
        <v>356.0</v>
      </c>
      <c r="H9567" s="5">
        <v>11394.0</v>
      </c>
      <c r="I9567" s="1" t="s">
        <v>71</v>
      </c>
      <c r="J9567" s="1" t="s">
        <v>92</v>
      </c>
      <c r="K9567" s="1" t="s">
        <v>13</v>
      </c>
      <c r="L9567" s="1" t="s">
        <v>5</v>
      </c>
      <c r="M9567" s="1" t="s">
        <v>6</v>
      </c>
      <c r="N9567" s="1" t="s">
        <v>1241</v>
      </c>
      <c r="O9567" s="6" t="s">
        <v>1241</v>
      </c>
    </row>
    <row r="9568">
      <c r="A9568" s="5">
        <v>2.2600923E7</v>
      </c>
      <c r="B9568" s="2">
        <v>46203.0</v>
      </c>
      <c r="C9568" s="1" t="s">
        <v>180</v>
      </c>
      <c r="D9568" s="3" t="s">
        <v>281</v>
      </c>
      <c r="E9568" s="4">
        <v>46199.0</v>
      </c>
      <c r="F9568" s="5">
        <v>250.0</v>
      </c>
      <c r="G9568" s="5">
        <v>20.0</v>
      </c>
      <c r="H9568" s="5">
        <v>4882.0</v>
      </c>
      <c r="I9568" s="1" t="s">
        <v>75</v>
      </c>
      <c r="J9568" s="1" t="s">
        <v>92</v>
      </c>
      <c r="K9568" s="1" t="s">
        <v>13</v>
      </c>
      <c r="L9568" s="1" t="s">
        <v>5</v>
      </c>
      <c r="M9568" s="1" t="s">
        <v>6</v>
      </c>
      <c r="N9568" s="1" t="s">
        <v>1241</v>
      </c>
      <c r="O9568" s="6" t="s">
        <v>1241</v>
      </c>
    </row>
    <row r="9569">
      <c r="A9569" s="5">
        <v>2.2600923E7</v>
      </c>
      <c r="B9569" s="2">
        <v>46203.0</v>
      </c>
      <c r="C9569" s="1" t="s">
        <v>180</v>
      </c>
      <c r="D9569" s="3" t="s">
        <v>81</v>
      </c>
      <c r="E9569" s="4">
        <v>46199.0</v>
      </c>
      <c r="F9569" s="5">
        <v>50.0</v>
      </c>
      <c r="G9569" s="5">
        <v>37.0</v>
      </c>
      <c r="H9569" s="5">
        <v>1838.0</v>
      </c>
      <c r="I9569" s="1" t="s">
        <v>71</v>
      </c>
      <c r="J9569" s="1" t="s">
        <v>92</v>
      </c>
      <c r="K9569" s="1" t="s">
        <v>13</v>
      </c>
      <c r="L9569" s="1" t="s">
        <v>5</v>
      </c>
      <c r="M9569" s="1" t="s">
        <v>6</v>
      </c>
      <c r="N9569" s="1" t="s">
        <v>1241</v>
      </c>
      <c r="O9569" s="6" t="s">
        <v>1241</v>
      </c>
    </row>
    <row r="9570">
      <c r="A9570" s="5">
        <v>2.2600923E7</v>
      </c>
      <c r="B9570" s="2">
        <v>46203.0</v>
      </c>
      <c r="C9570" s="1" t="s">
        <v>180</v>
      </c>
      <c r="D9570" s="3" t="s">
        <v>291</v>
      </c>
      <c r="E9570" s="4">
        <v>46199.0</v>
      </c>
      <c r="F9570" s="5">
        <v>500.0</v>
      </c>
      <c r="G9570" s="5">
        <v>6.0</v>
      </c>
      <c r="H9570" s="5">
        <v>2762.0</v>
      </c>
      <c r="I9570" s="1" t="s">
        <v>75</v>
      </c>
      <c r="J9570" s="1" t="s">
        <v>92</v>
      </c>
      <c r="K9570" s="1" t="s">
        <v>13</v>
      </c>
      <c r="L9570" s="1" t="s">
        <v>5</v>
      </c>
      <c r="M9570" s="1" t="s">
        <v>6</v>
      </c>
      <c r="N9570" s="1" t="s">
        <v>1241</v>
      </c>
      <c r="O9570" s="6" t="s">
        <v>1241</v>
      </c>
    </row>
    <row r="9571">
      <c r="A9571" s="5">
        <v>2.2600923E7</v>
      </c>
      <c r="B9571" s="2">
        <v>46203.0</v>
      </c>
      <c r="C9571" s="1" t="s">
        <v>180</v>
      </c>
      <c r="D9571" s="3" t="s">
        <v>497</v>
      </c>
      <c r="E9571" s="4">
        <v>46199.0</v>
      </c>
      <c r="F9571" s="5">
        <v>160.0</v>
      </c>
      <c r="G9571" s="5">
        <v>23.0</v>
      </c>
      <c r="H9571" s="5">
        <v>3637.0</v>
      </c>
      <c r="I9571" s="1" t="s">
        <v>71</v>
      </c>
      <c r="J9571" s="1" t="s">
        <v>92</v>
      </c>
      <c r="K9571" s="1" t="s">
        <v>13</v>
      </c>
      <c r="L9571" s="1" t="s">
        <v>5</v>
      </c>
      <c r="M9571" s="1" t="s">
        <v>6</v>
      </c>
      <c r="N9571" s="1" t="s">
        <v>1241</v>
      </c>
      <c r="O9571" s="6" t="s">
        <v>1241</v>
      </c>
    </row>
    <row r="9572">
      <c r="A9572" s="5">
        <v>2.2600923E7</v>
      </c>
      <c r="B9572" s="2">
        <v>46203.0</v>
      </c>
      <c r="C9572" s="1" t="s">
        <v>180</v>
      </c>
      <c r="D9572" s="3" t="s">
        <v>167</v>
      </c>
      <c r="E9572" s="4">
        <v>46199.0</v>
      </c>
      <c r="F9572" s="5">
        <v>75.0</v>
      </c>
      <c r="G9572" s="5">
        <v>71.0</v>
      </c>
      <c r="H9572" s="5">
        <v>5342.0</v>
      </c>
      <c r="I9572" s="1" t="s">
        <v>75</v>
      </c>
      <c r="J9572" s="1" t="s">
        <v>92</v>
      </c>
      <c r="K9572" s="1" t="s">
        <v>13</v>
      </c>
      <c r="L9572" s="1" t="s">
        <v>5</v>
      </c>
      <c r="M9572" s="1" t="s">
        <v>6</v>
      </c>
      <c r="N9572" s="1" t="s">
        <v>1241</v>
      </c>
      <c r="O9572" s="6" t="s">
        <v>1241</v>
      </c>
    </row>
    <row r="9573">
      <c r="A9573" s="5">
        <v>2.2600923E7</v>
      </c>
      <c r="B9573" s="2">
        <v>46203.0</v>
      </c>
      <c r="C9573" s="1" t="s">
        <v>180</v>
      </c>
      <c r="D9573" s="3" t="s">
        <v>419</v>
      </c>
      <c r="E9573" s="4">
        <v>46199.0</v>
      </c>
      <c r="F9573" s="5">
        <v>60.0</v>
      </c>
      <c r="G9573" s="5">
        <v>22.0</v>
      </c>
      <c r="H9573" s="5">
        <v>1312.0</v>
      </c>
      <c r="I9573" s="1" t="s">
        <v>71</v>
      </c>
      <c r="J9573" s="1" t="s">
        <v>92</v>
      </c>
      <c r="K9573" s="1" t="s">
        <v>13</v>
      </c>
      <c r="L9573" s="1" t="s">
        <v>5</v>
      </c>
      <c r="M9573" s="1" t="s">
        <v>6</v>
      </c>
      <c r="N9573" s="1" t="s">
        <v>1241</v>
      </c>
      <c r="O9573" s="6" t="s">
        <v>1241</v>
      </c>
    </row>
    <row r="9574">
      <c r="A9574" s="5">
        <v>2.2600923E7</v>
      </c>
      <c r="B9574" s="2">
        <v>46203.0</v>
      </c>
      <c r="C9574" s="1" t="s">
        <v>180</v>
      </c>
      <c r="D9574" s="3" t="s">
        <v>360</v>
      </c>
      <c r="E9574" s="4">
        <v>46199.0</v>
      </c>
      <c r="F9574" s="5">
        <v>25.0</v>
      </c>
      <c r="G9574" s="5">
        <v>359.0</v>
      </c>
      <c r="H9574" s="5">
        <v>8982.0</v>
      </c>
      <c r="I9574" s="1" t="s">
        <v>75</v>
      </c>
      <c r="J9574" s="1" t="s">
        <v>92</v>
      </c>
      <c r="K9574" s="1" t="s">
        <v>13</v>
      </c>
      <c r="L9574" s="1" t="s">
        <v>5</v>
      </c>
      <c r="M9574" s="1" t="s">
        <v>6</v>
      </c>
      <c r="N9574" s="1" t="s">
        <v>1241</v>
      </c>
      <c r="O9574" s="6" t="s">
        <v>1241</v>
      </c>
    </row>
    <row r="9575">
      <c r="A9575" s="5">
        <v>2.2600923E7</v>
      </c>
      <c r="B9575" s="2">
        <v>46203.0</v>
      </c>
      <c r="C9575" s="1" t="s">
        <v>180</v>
      </c>
      <c r="D9575" s="3" t="s">
        <v>70</v>
      </c>
      <c r="E9575" s="4">
        <v>46199.0</v>
      </c>
      <c r="F9575" s="5">
        <v>80.0</v>
      </c>
      <c r="G9575" s="5">
        <v>351.0</v>
      </c>
      <c r="H9575" s="5">
        <v>28066.0</v>
      </c>
      <c r="I9575" s="1" t="s">
        <v>71</v>
      </c>
      <c r="J9575" s="1" t="s">
        <v>92</v>
      </c>
      <c r="K9575" s="1" t="s">
        <v>13</v>
      </c>
      <c r="L9575" s="1" t="s">
        <v>5</v>
      </c>
      <c r="M9575" s="1" t="s">
        <v>6</v>
      </c>
      <c r="N9575" s="1" t="s">
        <v>1241</v>
      </c>
      <c r="O9575" s="6" t="s">
        <v>1241</v>
      </c>
    </row>
    <row r="9576">
      <c r="A9576" s="5">
        <v>2.2600923E7</v>
      </c>
      <c r="B9576" s="2">
        <v>46203.0</v>
      </c>
      <c r="C9576" s="1" t="s">
        <v>180</v>
      </c>
      <c r="D9576" s="3" t="s">
        <v>407</v>
      </c>
      <c r="E9576" s="4">
        <v>46199.0</v>
      </c>
      <c r="F9576" s="5">
        <v>100.0</v>
      </c>
      <c r="G9576" s="5">
        <v>37.0</v>
      </c>
      <c r="H9576" s="5">
        <v>3666.0</v>
      </c>
      <c r="I9576" s="1" t="s">
        <v>75</v>
      </c>
      <c r="J9576" s="1" t="s">
        <v>92</v>
      </c>
      <c r="K9576" s="1" t="s">
        <v>13</v>
      </c>
      <c r="L9576" s="1" t="s">
        <v>5</v>
      </c>
      <c r="M9576" s="1" t="s">
        <v>6</v>
      </c>
      <c r="N9576" s="1" t="s">
        <v>1241</v>
      </c>
      <c r="O9576" s="6" t="s">
        <v>1241</v>
      </c>
    </row>
    <row r="9577">
      <c r="A9577" s="5">
        <v>2.2600923E7</v>
      </c>
      <c r="B9577" s="2">
        <v>46203.0</v>
      </c>
      <c r="C9577" s="1" t="s">
        <v>180</v>
      </c>
      <c r="D9577" s="3" t="s">
        <v>199</v>
      </c>
      <c r="E9577" s="4">
        <v>46199.0</v>
      </c>
      <c r="F9577" s="5">
        <v>3000.0</v>
      </c>
      <c r="G9577" s="5">
        <v>6.0</v>
      </c>
      <c r="H9577" s="5">
        <v>16682.0</v>
      </c>
      <c r="I9577" s="1" t="s">
        <v>71</v>
      </c>
      <c r="J9577" s="1" t="s">
        <v>92</v>
      </c>
      <c r="K9577" s="1" t="s">
        <v>13</v>
      </c>
      <c r="L9577" s="1" t="s">
        <v>5</v>
      </c>
      <c r="M9577" s="1" t="s">
        <v>6</v>
      </c>
      <c r="N9577" s="1" t="s">
        <v>1241</v>
      </c>
      <c r="O9577" s="6" t="s">
        <v>1241</v>
      </c>
    </row>
    <row r="9578">
      <c r="A9578" s="5">
        <v>2.2600923E7</v>
      </c>
      <c r="B9578" s="2">
        <v>46203.0</v>
      </c>
      <c r="C9578" s="1" t="s">
        <v>180</v>
      </c>
      <c r="D9578" s="3" t="s">
        <v>191</v>
      </c>
      <c r="E9578" s="4">
        <v>46199.0</v>
      </c>
      <c r="F9578" s="5">
        <v>1000.0</v>
      </c>
      <c r="G9578" s="5">
        <v>13.0</v>
      </c>
      <c r="H9578" s="5">
        <v>12962.0</v>
      </c>
      <c r="I9578" s="1" t="s">
        <v>75</v>
      </c>
      <c r="J9578" s="1" t="s">
        <v>92</v>
      </c>
      <c r="K9578" s="1" t="s">
        <v>13</v>
      </c>
      <c r="L9578" s="1" t="s">
        <v>5</v>
      </c>
      <c r="M9578" s="1" t="s">
        <v>6</v>
      </c>
      <c r="N9578" s="1" t="s">
        <v>1241</v>
      </c>
      <c r="O9578" s="6" t="s">
        <v>1241</v>
      </c>
    </row>
    <row r="9579">
      <c r="A9579" s="5">
        <v>2.2600923E7</v>
      </c>
      <c r="B9579" s="2">
        <v>46203.0</v>
      </c>
      <c r="C9579" s="1" t="s">
        <v>180</v>
      </c>
      <c r="D9579" s="3" t="s">
        <v>389</v>
      </c>
      <c r="E9579" s="4">
        <v>46199.0</v>
      </c>
      <c r="F9579" s="5">
        <v>50.0</v>
      </c>
      <c r="G9579" s="5">
        <v>110.0</v>
      </c>
      <c r="H9579" s="5">
        <v>5482.0</v>
      </c>
      <c r="I9579" s="1" t="s">
        <v>71</v>
      </c>
      <c r="J9579" s="1" t="s">
        <v>92</v>
      </c>
      <c r="K9579" s="1" t="s">
        <v>13</v>
      </c>
      <c r="L9579" s="1" t="s">
        <v>5</v>
      </c>
      <c r="M9579" s="1" t="s">
        <v>6</v>
      </c>
      <c r="N9579" s="1" t="s">
        <v>1241</v>
      </c>
      <c r="O9579" s="6" t="s">
        <v>1241</v>
      </c>
    </row>
    <row r="9580">
      <c r="A9580" s="5">
        <v>2.2600923E7</v>
      </c>
      <c r="B9580" s="2">
        <v>46203.0</v>
      </c>
      <c r="C9580" s="1" t="s">
        <v>180</v>
      </c>
      <c r="D9580" s="3" t="s">
        <v>429</v>
      </c>
      <c r="E9580" s="4">
        <v>46199.0</v>
      </c>
      <c r="F9580" s="5">
        <v>40.0</v>
      </c>
      <c r="G9580" s="5">
        <v>57.0</v>
      </c>
      <c r="H9580" s="5">
        <v>2267.0</v>
      </c>
      <c r="I9580" s="1" t="s">
        <v>71</v>
      </c>
      <c r="J9580" s="1" t="s">
        <v>92</v>
      </c>
      <c r="K9580" s="1" t="s">
        <v>13</v>
      </c>
      <c r="L9580" s="1" t="s">
        <v>5</v>
      </c>
      <c r="M9580" s="1" t="s">
        <v>6</v>
      </c>
      <c r="N9580" s="1" t="s">
        <v>1241</v>
      </c>
      <c r="O9580" s="6" t="s">
        <v>1241</v>
      </c>
    </row>
    <row r="9581">
      <c r="A9581" s="5">
        <v>2.2600923E7</v>
      </c>
      <c r="B9581" s="2">
        <v>46203.0</v>
      </c>
      <c r="C9581" s="1" t="s">
        <v>180</v>
      </c>
      <c r="D9581" s="3" t="s">
        <v>153</v>
      </c>
      <c r="E9581" s="4">
        <v>46199.0</v>
      </c>
      <c r="F9581" s="5">
        <v>90.0</v>
      </c>
      <c r="G9581" s="5">
        <v>515.0</v>
      </c>
      <c r="H9581" s="5">
        <v>46334.0</v>
      </c>
      <c r="I9581" s="1" t="s">
        <v>75</v>
      </c>
      <c r="J9581" s="1" t="s">
        <v>92</v>
      </c>
      <c r="K9581" s="1" t="s">
        <v>13</v>
      </c>
      <c r="L9581" s="1" t="s">
        <v>5</v>
      </c>
      <c r="M9581" s="1" t="s">
        <v>6</v>
      </c>
      <c r="N9581" s="1" t="s">
        <v>1241</v>
      </c>
      <c r="O9581" s="6" t="s">
        <v>1241</v>
      </c>
    </row>
    <row r="9582">
      <c r="A9582" s="5">
        <v>2.2600923E7</v>
      </c>
      <c r="B9582" s="2">
        <v>46203.0</v>
      </c>
      <c r="C9582" s="1" t="s">
        <v>180</v>
      </c>
      <c r="D9582" s="3" t="s">
        <v>418</v>
      </c>
      <c r="E9582" s="4">
        <v>46199.0</v>
      </c>
      <c r="F9582" s="5">
        <v>150.0</v>
      </c>
      <c r="G9582" s="5">
        <v>18.0</v>
      </c>
      <c r="H9582" s="5">
        <v>2732.0</v>
      </c>
      <c r="I9582" s="1" t="s">
        <v>71</v>
      </c>
      <c r="J9582" s="1" t="s">
        <v>92</v>
      </c>
      <c r="K9582" s="1" t="s">
        <v>13</v>
      </c>
      <c r="L9582" s="1" t="s">
        <v>5</v>
      </c>
      <c r="M9582" s="1" t="s">
        <v>6</v>
      </c>
      <c r="N9582" s="1" t="s">
        <v>1241</v>
      </c>
      <c r="O9582" s="6" t="s">
        <v>1241</v>
      </c>
    </row>
    <row r="9583">
      <c r="A9583" s="5">
        <v>2.2600923E7</v>
      </c>
      <c r="B9583" s="2">
        <v>46203.0</v>
      </c>
      <c r="C9583" s="1" t="s">
        <v>180</v>
      </c>
      <c r="D9583" s="3" t="s">
        <v>194</v>
      </c>
      <c r="E9583" s="4">
        <v>46199.0</v>
      </c>
      <c r="F9583" s="5">
        <v>300.0</v>
      </c>
      <c r="G9583" s="5">
        <v>110.0</v>
      </c>
      <c r="H9583" s="5">
        <v>33122.0</v>
      </c>
      <c r="I9583" s="1" t="s">
        <v>71</v>
      </c>
      <c r="J9583" s="1" t="s">
        <v>92</v>
      </c>
      <c r="K9583" s="1" t="s">
        <v>13</v>
      </c>
      <c r="L9583" s="1" t="s">
        <v>5</v>
      </c>
      <c r="M9583" s="1" t="s">
        <v>6</v>
      </c>
      <c r="N9583" s="1" t="s">
        <v>1241</v>
      </c>
      <c r="O9583" s="6" t="s">
        <v>1241</v>
      </c>
    </row>
    <row r="9584">
      <c r="A9584" s="5">
        <v>2.2600923E7</v>
      </c>
      <c r="B9584" s="2">
        <v>46203.0</v>
      </c>
      <c r="C9584" s="1" t="s">
        <v>180</v>
      </c>
      <c r="D9584" s="3" t="s">
        <v>169</v>
      </c>
      <c r="E9584" s="4">
        <v>46199.0</v>
      </c>
      <c r="F9584" s="5">
        <v>400.0</v>
      </c>
      <c r="G9584" s="5">
        <v>40.0</v>
      </c>
      <c r="H9584" s="5">
        <v>15970.0</v>
      </c>
      <c r="I9584" s="1" t="s">
        <v>75</v>
      </c>
      <c r="J9584" s="1" t="s">
        <v>92</v>
      </c>
      <c r="K9584" s="1" t="s">
        <v>13</v>
      </c>
      <c r="L9584" s="1" t="s">
        <v>5</v>
      </c>
      <c r="M9584" s="1" t="s">
        <v>6</v>
      </c>
      <c r="N9584" s="1" t="s">
        <v>1241</v>
      </c>
      <c r="O9584" s="6" t="s">
        <v>1241</v>
      </c>
    </row>
    <row r="9585">
      <c r="A9585" s="5">
        <v>2.2600923E7</v>
      </c>
      <c r="B9585" s="2">
        <v>46203.0</v>
      </c>
      <c r="C9585" s="1" t="s">
        <v>180</v>
      </c>
      <c r="D9585" s="3" t="s">
        <v>536</v>
      </c>
      <c r="E9585" s="4">
        <v>46199.0</v>
      </c>
      <c r="F9585" s="5">
        <v>60.0</v>
      </c>
      <c r="G9585" s="5">
        <v>35.0</v>
      </c>
      <c r="H9585" s="5">
        <v>2094.0</v>
      </c>
      <c r="I9585" s="1" t="s">
        <v>71</v>
      </c>
      <c r="J9585" s="1" t="s">
        <v>92</v>
      </c>
      <c r="K9585" s="1" t="s">
        <v>13</v>
      </c>
      <c r="L9585" s="1" t="s">
        <v>5</v>
      </c>
      <c r="M9585" s="1" t="s">
        <v>6</v>
      </c>
      <c r="N9585" s="1" t="s">
        <v>1241</v>
      </c>
      <c r="O9585" s="6" t="s">
        <v>1241</v>
      </c>
    </row>
    <row r="9586">
      <c r="A9586" s="5">
        <v>2.2600923E7</v>
      </c>
      <c r="B9586" s="2">
        <v>46203.0</v>
      </c>
      <c r="C9586" s="1" t="s">
        <v>180</v>
      </c>
      <c r="D9586" s="3" t="s">
        <v>1196</v>
      </c>
      <c r="E9586" s="4">
        <v>46199.0</v>
      </c>
      <c r="F9586" s="5">
        <v>40.0</v>
      </c>
      <c r="G9586" s="5">
        <v>63.0</v>
      </c>
      <c r="H9586" s="5">
        <v>2530.0</v>
      </c>
      <c r="I9586" s="1" t="s">
        <v>75</v>
      </c>
      <c r="J9586" s="1" t="s">
        <v>92</v>
      </c>
      <c r="K9586" s="1" t="s">
        <v>13</v>
      </c>
      <c r="L9586" s="1" t="s">
        <v>5</v>
      </c>
      <c r="M9586" s="1" t="s">
        <v>6</v>
      </c>
      <c r="N9586" s="1" t="s">
        <v>1241</v>
      </c>
      <c r="O9586" s="6" t="s">
        <v>1241</v>
      </c>
    </row>
    <row r="9587">
      <c r="A9587" s="5">
        <v>2.2600923E7</v>
      </c>
      <c r="B9587" s="2">
        <v>46203.0</v>
      </c>
      <c r="C9587" s="1" t="s">
        <v>180</v>
      </c>
      <c r="D9587" s="3" t="s">
        <v>166</v>
      </c>
      <c r="E9587" s="4">
        <v>46199.0</v>
      </c>
      <c r="F9587" s="5">
        <v>25.0</v>
      </c>
      <c r="G9587" s="5">
        <v>475.0</v>
      </c>
      <c r="H9587" s="5">
        <v>11882.0</v>
      </c>
      <c r="I9587" s="1" t="s">
        <v>75</v>
      </c>
      <c r="J9587" s="1" t="s">
        <v>92</v>
      </c>
      <c r="K9587" s="1" t="s">
        <v>13</v>
      </c>
      <c r="L9587" s="1" t="s">
        <v>5</v>
      </c>
      <c r="M9587" s="1" t="s">
        <v>6</v>
      </c>
      <c r="N9587" s="1" t="s">
        <v>1241</v>
      </c>
      <c r="O9587" s="6" t="s">
        <v>1241</v>
      </c>
    </row>
    <row r="9588">
      <c r="A9588" s="5">
        <v>2.2600923E7</v>
      </c>
      <c r="B9588" s="2">
        <v>46203.0</v>
      </c>
      <c r="C9588" s="1" t="s">
        <v>180</v>
      </c>
      <c r="D9588" s="3" t="s">
        <v>1198</v>
      </c>
      <c r="E9588" s="4">
        <v>46199.0</v>
      </c>
      <c r="F9588" s="5">
        <v>20.0</v>
      </c>
      <c r="G9588" s="5">
        <v>147.0</v>
      </c>
      <c r="H9588" s="5">
        <v>2946.0</v>
      </c>
      <c r="I9588" s="1" t="s">
        <v>75</v>
      </c>
      <c r="J9588" s="1" t="s">
        <v>92</v>
      </c>
      <c r="K9588" s="1" t="s">
        <v>13</v>
      </c>
      <c r="L9588" s="1" t="s">
        <v>5</v>
      </c>
      <c r="M9588" s="1" t="s">
        <v>6</v>
      </c>
      <c r="N9588" s="1" t="s">
        <v>1241</v>
      </c>
      <c r="O9588" s="6" t="s">
        <v>1241</v>
      </c>
    </row>
    <row r="9589">
      <c r="A9589" s="5">
        <v>2.2600923E7</v>
      </c>
      <c r="B9589" s="2">
        <v>46203.0</v>
      </c>
      <c r="C9589" s="1" t="s">
        <v>180</v>
      </c>
      <c r="D9589" s="3" t="s">
        <v>422</v>
      </c>
      <c r="E9589" s="4">
        <v>46199.0</v>
      </c>
      <c r="F9589" s="5">
        <v>300.0</v>
      </c>
      <c r="G9589" s="5">
        <v>21.0</v>
      </c>
      <c r="H9589" s="5">
        <v>6350.0</v>
      </c>
      <c r="I9589" s="1" t="s">
        <v>71</v>
      </c>
      <c r="J9589" s="1" t="s">
        <v>92</v>
      </c>
      <c r="K9589" s="1" t="s">
        <v>13</v>
      </c>
      <c r="L9589" s="1" t="s">
        <v>5</v>
      </c>
      <c r="M9589" s="1" t="s">
        <v>6</v>
      </c>
      <c r="N9589" s="1" t="s">
        <v>1241</v>
      </c>
      <c r="O9589" s="6" t="s">
        <v>1241</v>
      </c>
    </row>
    <row r="9590">
      <c r="A9590" s="5">
        <v>2.2600923E7</v>
      </c>
      <c r="B9590" s="2">
        <v>46203.0</v>
      </c>
      <c r="C9590" s="1" t="s">
        <v>180</v>
      </c>
      <c r="D9590" s="3" t="s">
        <v>349</v>
      </c>
      <c r="E9590" s="4">
        <v>46199.0</v>
      </c>
      <c r="F9590" s="5">
        <v>15.0</v>
      </c>
      <c r="G9590" s="5">
        <v>832.0</v>
      </c>
      <c r="H9590" s="5">
        <v>12482.0</v>
      </c>
      <c r="I9590" s="1" t="s">
        <v>75</v>
      </c>
      <c r="J9590" s="1" t="s">
        <v>92</v>
      </c>
      <c r="K9590" s="1" t="s">
        <v>13</v>
      </c>
      <c r="L9590" s="1" t="s">
        <v>5</v>
      </c>
      <c r="M9590" s="1" t="s">
        <v>6</v>
      </c>
      <c r="N9590" s="1" t="s">
        <v>1241</v>
      </c>
      <c r="O9590" s="6" t="s">
        <v>1241</v>
      </c>
    </row>
    <row r="9591">
      <c r="A9591" s="5">
        <v>2.2600923E7</v>
      </c>
      <c r="B9591" s="2">
        <v>46203.0</v>
      </c>
      <c r="C9591" s="1" t="s">
        <v>180</v>
      </c>
      <c r="D9591" s="3" t="s">
        <v>358</v>
      </c>
      <c r="E9591" s="4">
        <v>46199.0</v>
      </c>
      <c r="F9591" s="5">
        <v>50.0</v>
      </c>
      <c r="G9591" s="5">
        <v>878.0</v>
      </c>
      <c r="H9591" s="5">
        <v>43922.0</v>
      </c>
      <c r="I9591" s="1" t="s">
        <v>75</v>
      </c>
      <c r="J9591" s="1" t="s">
        <v>92</v>
      </c>
      <c r="K9591" s="1" t="s">
        <v>13</v>
      </c>
      <c r="L9591" s="1" t="s">
        <v>5</v>
      </c>
      <c r="M9591" s="1" t="s">
        <v>6</v>
      </c>
      <c r="N9591" s="1" t="s">
        <v>1241</v>
      </c>
      <c r="O9591" s="6" t="s">
        <v>1241</v>
      </c>
    </row>
    <row r="9592">
      <c r="A9592" s="5">
        <v>2.2600923E7</v>
      </c>
      <c r="B9592" s="2">
        <v>46203.0</v>
      </c>
      <c r="C9592" s="1" t="s">
        <v>180</v>
      </c>
      <c r="D9592" s="3" t="s">
        <v>485</v>
      </c>
      <c r="E9592" s="4">
        <v>46199.0</v>
      </c>
      <c r="F9592" s="5">
        <v>200.0</v>
      </c>
      <c r="G9592" s="5">
        <v>31.0</v>
      </c>
      <c r="H9592" s="5">
        <v>6242.0</v>
      </c>
      <c r="I9592" s="1" t="s">
        <v>71</v>
      </c>
      <c r="J9592" s="1" t="s">
        <v>92</v>
      </c>
      <c r="K9592" s="1" t="s">
        <v>13</v>
      </c>
      <c r="L9592" s="1" t="s">
        <v>5</v>
      </c>
      <c r="M9592" s="1" t="s">
        <v>6</v>
      </c>
      <c r="N9592" s="1" t="s">
        <v>1241</v>
      </c>
      <c r="O9592" s="6" t="s">
        <v>1241</v>
      </c>
    </row>
    <row r="9593">
      <c r="A9593" s="5">
        <v>2.2600923E7</v>
      </c>
      <c r="B9593" s="2">
        <v>46203.0</v>
      </c>
      <c r="C9593" s="1" t="s">
        <v>180</v>
      </c>
      <c r="D9593" s="3" t="s">
        <v>359</v>
      </c>
      <c r="E9593" s="4">
        <v>46199.0</v>
      </c>
      <c r="F9593" s="5">
        <v>100.0</v>
      </c>
      <c r="G9593" s="5">
        <v>87.0</v>
      </c>
      <c r="H9593" s="5">
        <v>8722.0</v>
      </c>
      <c r="I9593" s="1" t="s">
        <v>75</v>
      </c>
      <c r="J9593" s="1" t="s">
        <v>92</v>
      </c>
      <c r="K9593" s="1" t="s">
        <v>13</v>
      </c>
      <c r="L9593" s="1" t="s">
        <v>5</v>
      </c>
      <c r="M9593" s="1" t="s">
        <v>6</v>
      </c>
      <c r="N9593" s="1" t="s">
        <v>1241</v>
      </c>
      <c r="O9593" s="6" t="s">
        <v>1241</v>
      </c>
    </row>
    <row r="9594">
      <c r="A9594" s="5">
        <v>2.2600923E7</v>
      </c>
      <c r="B9594" s="2">
        <v>46203.0</v>
      </c>
      <c r="C9594" s="1" t="s">
        <v>180</v>
      </c>
      <c r="D9594" s="3" t="s">
        <v>388</v>
      </c>
      <c r="E9594" s="4">
        <v>46199.0</v>
      </c>
      <c r="F9594" s="5">
        <v>100.0</v>
      </c>
      <c r="G9594" s="5">
        <v>27.0</v>
      </c>
      <c r="H9594" s="5">
        <v>2738.0</v>
      </c>
      <c r="I9594" s="1" t="s">
        <v>71</v>
      </c>
      <c r="J9594" s="1" t="s">
        <v>92</v>
      </c>
      <c r="K9594" s="1" t="s">
        <v>13</v>
      </c>
      <c r="L9594" s="1" t="s">
        <v>5</v>
      </c>
      <c r="M9594" s="1" t="s">
        <v>6</v>
      </c>
      <c r="N9594" s="1" t="s">
        <v>1241</v>
      </c>
      <c r="O9594" s="6" t="s">
        <v>1241</v>
      </c>
    </row>
    <row r="9595">
      <c r="A9595" s="5">
        <v>2.2600923E7</v>
      </c>
      <c r="B9595" s="2">
        <v>46203.0</v>
      </c>
      <c r="C9595" s="1" t="s">
        <v>180</v>
      </c>
      <c r="D9595" s="3" t="s">
        <v>200</v>
      </c>
      <c r="E9595" s="4">
        <v>46199.0</v>
      </c>
      <c r="F9595" s="5">
        <v>500.0</v>
      </c>
      <c r="G9595" s="5">
        <v>18.0</v>
      </c>
      <c r="H9595" s="5">
        <v>8762.0</v>
      </c>
      <c r="I9595" s="1" t="s">
        <v>71</v>
      </c>
      <c r="J9595" s="1" t="s">
        <v>92</v>
      </c>
      <c r="K9595" s="1" t="s">
        <v>13</v>
      </c>
      <c r="L9595" s="1" t="s">
        <v>5</v>
      </c>
      <c r="M9595" s="1" t="s">
        <v>6</v>
      </c>
      <c r="N9595" s="1" t="s">
        <v>1241</v>
      </c>
      <c r="O9595" s="6" t="s">
        <v>1241</v>
      </c>
    </row>
    <row r="9596">
      <c r="A9596" s="5">
        <v>2.2600923E7</v>
      </c>
      <c r="B9596" s="2">
        <v>46203.0</v>
      </c>
      <c r="C9596" s="1" t="s">
        <v>180</v>
      </c>
      <c r="D9596" s="3" t="s">
        <v>417</v>
      </c>
      <c r="E9596" s="4">
        <v>46199.0</v>
      </c>
      <c r="F9596" s="5">
        <v>30.0</v>
      </c>
      <c r="G9596" s="5">
        <v>60.0</v>
      </c>
      <c r="H9596" s="5">
        <v>1811.0</v>
      </c>
      <c r="I9596" s="1" t="s">
        <v>71</v>
      </c>
      <c r="J9596" s="1" t="s">
        <v>92</v>
      </c>
      <c r="K9596" s="1" t="s">
        <v>13</v>
      </c>
      <c r="L9596" s="1" t="s">
        <v>5</v>
      </c>
      <c r="M9596" s="1" t="s">
        <v>6</v>
      </c>
      <c r="N9596" s="1" t="s">
        <v>1241</v>
      </c>
      <c r="O9596" s="6" t="s">
        <v>1241</v>
      </c>
    </row>
    <row r="9597">
      <c r="A9597" s="5">
        <v>2.2600923E7</v>
      </c>
      <c r="B9597" s="2">
        <v>46203.0</v>
      </c>
      <c r="C9597" s="1" t="s">
        <v>180</v>
      </c>
      <c r="D9597" s="3" t="s">
        <v>164</v>
      </c>
      <c r="E9597" s="4">
        <v>46199.0</v>
      </c>
      <c r="F9597" s="5">
        <v>80.0</v>
      </c>
      <c r="G9597" s="5">
        <v>82.0</v>
      </c>
      <c r="H9597" s="5">
        <v>6530.0</v>
      </c>
      <c r="I9597" s="1" t="s">
        <v>75</v>
      </c>
      <c r="J9597" s="1" t="s">
        <v>92</v>
      </c>
      <c r="K9597" s="1" t="s">
        <v>13</v>
      </c>
      <c r="L9597" s="1" t="s">
        <v>5</v>
      </c>
      <c r="M9597" s="1" t="s">
        <v>6</v>
      </c>
      <c r="N9597" s="1" t="s">
        <v>1241</v>
      </c>
      <c r="O9597" s="6" t="s">
        <v>1241</v>
      </c>
    </row>
    <row r="9598">
      <c r="A9598" s="5">
        <v>2.2600923E7</v>
      </c>
      <c r="B9598" s="2">
        <v>46203.0</v>
      </c>
      <c r="C9598" s="1" t="s">
        <v>180</v>
      </c>
      <c r="D9598" s="3" t="s">
        <v>396</v>
      </c>
      <c r="E9598" s="4">
        <v>46199.0</v>
      </c>
      <c r="F9598" s="5">
        <v>50.0</v>
      </c>
      <c r="G9598" s="5">
        <v>68.0</v>
      </c>
      <c r="H9598" s="5">
        <v>3382.0</v>
      </c>
      <c r="I9598" s="1" t="s">
        <v>75</v>
      </c>
      <c r="J9598" s="1" t="s">
        <v>92</v>
      </c>
      <c r="K9598" s="1" t="s">
        <v>13</v>
      </c>
      <c r="L9598" s="1" t="s">
        <v>5</v>
      </c>
      <c r="M9598" s="1" t="s">
        <v>6</v>
      </c>
      <c r="N9598" s="1" t="s">
        <v>1241</v>
      </c>
      <c r="O9598" s="6" t="s">
        <v>1241</v>
      </c>
    </row>
    <row r="9599">
      <c r="A9599" s="5">
        <v>2.2600923E7</v>
      </c>
      <c r="B9599" s="2">
        <v>46203.0</v>
      </c>
      <c r="C9599" s="1" t="s">
        <v>180</v>
      </c>
      <c r="D9599" s="3" t="s">
        <v>428</v>
      </c>
      <c r="E9599" s="4">
        <v>46199.0</v>
      </c>
      <c r="F9599" s="5">
        <v>100.0</v>
      </c>
      <c r="G9599" s="5">
        <v>212.0</v>
      </c>
      <c r="H9599" s="5">
        <v>21242.0</v>
      </c>
      <c r="I9599" s="1" t="s">
        <v>71</v>
      </c>
      <c r="J9599" s="1" t="s">
        <v>92</v>
      </c>
      <c r="K9599" s="1" t="s">
        <v>13</v>
      </c>
      <c r="L9599" s="1" t="s">
        <v>5</v>
      </c>
      <c r="M9599" s="1" t="s">
        <v>6</v>
      </c>
      <c r="N9599" s="1" t="s">
        <v>1241</v>
      </c>
      <c r="O9599" s="6" t="s">
        <v>1241</v>
      </c>
    </row>
    <row r="9600">
      <c r="A9600" s="5">
        <v>2.2600923E7</v>
      </c>
      <c r="B9600" s="2">
        <v>46203.0</v>
      </c>
      <c r="C9600" s="1" t="s">
        <v>180</v>
      </c>
      <c r="D9600" s="3" t="s">
        <v>78</v>
      </c>
      <c r="E9600" s="4">
        <v>46199.0</v>
      </c>
      <c r="F9600" s="5">
        <v>1600.0</v>
      </c>
      <c r="G9600" s="5">
        <v>8.0</v>
      </c>
      <c r="H9600" s="5">
        <v>12738.0</v>
      </c>
      <c r="I9600" s="1" t="s">
        <v>75</v>
      </c>
      <c r="J9600" s="1" t="s">
        <v>92</v>
      </c>
      <c r="K9600" s="1" t="s">
        <v>13</v>
      </c>
      <c r="L9600" s="1" t="s">
        <v>5</v>
      </c>
      <c r="M9600" s="1" t="s">
        <v>6</v>
      </c>
      <c r="N9600" s="1" t="s">
        <v>1241</v>
      </c>
      <c r="O9600" s="6" t="s">
        <v>1241</v>
      </c>
    </row>
    <row r="9601">
      <c r="A9601" s="5">
        <v>2.2600923E7</v>
      </c>
      <c r="B9601" s="2">
        <v>46203.0</v>
      </c>
      <c r="C9601" s="1" t="s">
        <v>180</v>
      </c>
      <c r="D9601" s="3" t="s">
        <v>385</v>
      </c>
      <c r="E9601" s="4">
        <v>46199.0</v>
      </c>
      <c r="F9601" s="5">
        <v>20.0</v>
      </c>
      <c r="G9601" s="5">
        <v>104.0</v>
      </c>
      <c r="H9601" s="5">
        <v>2091.0</v>
      </c>
      <c r="I9601" s="1" t="s">
        <v>71</v>
      </c>
      <c r="J9601" s="1" t="s">
        <v>92</v>
      </c>
      <c r="K9601" s="1" t="s">
        <v>13</v>
      </c>
      <c r="L9601" s="1" t="s">
        <v>5</v>
      </c>
      <c r="M9601" s="1" t="s">
        <v>6</v>
      </c>
      <c r="N9601" s="1" t="s">
        <v>1241</v>
      </c>
      <c r="O9601" s="6" t="s">
        <v>1241</v>
      </c>
    </row>
    <row r="9602">
      <c r="A9602" s="5">
        <v>2.2600923E7</v>
      </c>
      <c r="B9602" s="2">
        <v>46203.0</v>
      </c>
      <c r="C9602" s="1" t="s">
        <v>180</v>
      </c>
      <c r="D9602" s="3" t="s">
        <v>405</v>
      </c>
      <c r="E9602" s="4">
        <v>46199.0</v>
      </c>
      <c r="F9602" s="5">
        <v>100.0</v>
      </c>
      <c r="G9602" s="5">
        <v>63.0</v>
      </c>
      <c r="H9602" s="5">
        <v>6322.0</v>
      </c>
      <c r="I9602" s="1" t="s">
        <v>75</v>
      </c>
      <c r="J9602" s="1" t="s">
        <v>92</v>
      </c>
      <c r="K9602" s="1" t="s">
        <v>13</v>
      </c>
      <c r="L9602" s="1" t="s">
        <v>5</v>
      </c>
      <c r="M9602" s="1" t="s">
        <v>6</v>
      </c>
      <c r="N9602" s="1" t="s">
        <v>1241</v>
      </c>
      <c r="O9602" s="6" t="s">
        <v>1241</v>
      </c>
    </row>
    <row r="9603">
      <c r="A9603" s="5">
        <v>2.2600923E7</v>
      </c>
      <c r="B9603" s="2">
        <v>46203.0</v>
      </c>
      <c r="C9603" s="1" t="s">
        <v>180</v>
      </c>
      <c r="D9603" s="3" t="s">
        <v>989</v>
      </c>
      <c r="E9603" s="4">
        <v>46199.0</v>
      </c>
      <c r="F9603" s="5">
        <v>20.0</v>
      </c>
      <c r="G9603" s="5">
        <v>358.0</v>
      </c>
      <c r="H9603" s="5">
        <v>7154.0</v>
      </c>
      <c r="I9603" s="1" t="s">
        <v>71</v>
      </c>
      <c r="J9603" s="1" t="s">
        <v>92</v>
      </c>
      <c r="K9603" s="1" t="s">
        <v>13</v>
      </c>
      <c r="L9603" s="1" t="s">
        <v>5</v>
      </c>
      <c r="M9603" s="1" t="s">
        <v>6</v>
      </c>
      <c r="N9603" s="1" t="s">
        <v>1241</v>
      </c>
      <c r="O9603" s="6" t="s">
        <v>1241</v>
      </c>
    </row>
    <row r="9604">
      <c r="A9604" s="5">
        <v>2.2600923E7</v>
      </c>
      <c r="B9604" s="2">
        <v>46203.0</v>
      </c>
      <c r="C9604" s="1" t="s">
        <v>180</v>
      </c>
      <c r="D9604" s="3" t="s">
        <v>361</v>
      </c>
      <c r="E9604" s="4">
        <v>46199.0</v>
      </c>
      <c r="F9604" s="5">
        <v>40.0</v>
      </c>
      <c r="G9604" s="5">
        <v>167.0</v>
      </c>
      <c r="H9604" s="5">
        <v>6690.0</v>
      </c>
      <c r="I9604" s="1" t="s">
        <v>75</v>
      </c>
      <c r="J9604" s="1" t="s">
        <v>92</v>
      </c>
      <c r="K9604" s="1" t="s">
        <v>13</v>
      </c>
      <c r="L9604" s="1" t="s">
        <v>5</v>
      </c>
      <c r="M9604" s="1" t="s">
        <v>6</v>
      </c>
      <c r="N9604" s="1" t="s">
        <v>1241</v>
      </c>
      <c r="O9604" s="6" t="s">
        <v>1241</v>
      </c>
    </row>
    <row r="9605">
      <c r="A9605" s="5">
        <v>2.2600923E7</v>
      </c>
      <c r="B9605" s="2">
        <v>46203.0</v>
      </c>
      <c r="C9605" s="1" t="s">
        <v>180</v>
      </c>
      <c r="D9605" s="3" t="s">
        <v>161</v>
      </c>
      <c r="E9605" s="4">
        <v>46199.0</v>
      </c>
      <c r="F9605" s="5">
        <v>25.0</v>
      </c>
      <c r="G9605" s="5">
        <v>430.0</v>
      </c>
      <c r="H9605" s="5">
        <v>10742.0</v>
      </c>
      <c r="I9605" s="1" t="s">
        <v>75</v>
      </c>
      <c r="J9605" s="1" t="s">
        <v>92</v>
      </c>
      <c r="K9605" s="1" t="s">
        <v>13</v>
      </c>
      <c r="L9605" s="1" t="s">
        <v>5</v>
      </c>
      <c r="M9605" s="1" t="s">
        <v>6</v>
      </c>
      <c r="N9605" s="1" t="s">
        <v>1241</v>
      </c>
      <c r="O9605" s="6" t="s">
        <v>1241</v>
      </c>
    </row>
    <row r="9606">
      <c r="A9606" s="5">
        <v>2.2600923E7</v>
      </c>
      <c r="B9606" s="2">
        <v>46203.0</v>
      </c>
      <c r="C9606" s="1" t="s">
        <v>180</v>
      </c>
      <c r="D9606" s="3" t="s">
        <v>424</v>
      </c>
      <c r="E9606" s="4">
        <v>46199.0</v>
      </c>
      <c r="F9606" s="5">
        <v>40.0</v>
      </c>
      <c r="G9606" s="5">
        <v>83.0</v>
      </c>
      <c r="H9606" s="5">
        <v>3330.0</v>
      </c>
      <c r="I9606" s="1" t="s">
        <v>71</v>
      </c>
      <c r="J9606" s="1" t="s">
        <v>92</v>
      </c>
      <c r="K9606" s="1" t="s">
        <v>13</v>
      </c>
      <c r="L9606" s="1" t="s">
        <v>5</v>
      </c>
      <c r="M9606" s="1" t="s">
        <v>6</v>
      </c>
      <c r="N9606" s="1" t="s">
        <v>1241</v>
      </c>
      <c r="O9606" s="6" t="s">
        <v>1241</v>
      </c>
    </row>
    <row r="9607">
      <c r="A9607" s="5">
        <v>2.2600923E7</v>
      </c>
      <c r="B9607" s="2">
        <v>46203.0</v>
      </c>
      <c r="C9607" s="1" t="s">
        <v>180</v>
      </c>
      <c r="D9607" s="3" t="s">
        <v>377</v>
      </c>
      <c r="E9607" s="4">
        <v>46199.0</v>
      </c>
      <c r="F9607" s="5">
        <v>300.0</v>
      </c>
      <c r="G9607" s="5">
        <v>28.0</v>
      </c>
      <c r="H9607" s="5">
        <v>8258.0</v>
      </c>
      <c r="I9607" s="1" t="s">
        <v>71</v>
      </c>
      <c r="J9607" s="1" t="s">
        <v>92</v>
      </c>
      <c r="K9607" s="1" t="s">
        <v>13</v>
      </c>
      <c r="L9607" s="1" t="s">
        <v>5</v>
      </c>
      <c r="M9607" s="1" t="s">
        <v>6</v>
      </c>
      <c r="N9607" s="1" t="s">
        <v>1241</v>
      </c>
      <c r="O9607" s="6" t="s">
        <v>1241</v>
      </c>
    </row>
    <row r="9608">
      <c r="A9608" s="5">
        <v>2.2600923E7</v>
      </c>
      <c r="B9608" s="2">
        <v>46203.0</v>
      </c>
      <c r="C9608" s="1" t="s">
        <v>180</v>
      </c>
      <c r="D9608" s="3" t="s">
        <v>412</v>
      </c>
      <c r="E9608" s="4">
        <v>46199.0</v>
      </c>
      <c r="F9608" s="5">
        <v>400.0</v>
      </c>
      <c r="G9608" s="5">
        <v>3.0</v>
      </c>
      <c r="H9608" s="5">
        <v>1058.0</v>
      </c>
      <c r="I9608" s="1" t="s">
        <v>71</v>
      </c>
      <c r="J9608" s="1" t="s">
        <v>92</v>
      </c>
      <c r="K9608" s="1" t="s">
        <v>13</v>
      </c>
      <c r="L9608" s="1" t="s">
        <v>5</v>
      </c>
      <c r="M9608" s="1" t="s">
        <v>6</v>
      </c>
      <c r="N9608" s="1" t="s">
        <v>1241</v>
      </c>
      <c r="O9608" s="6" t="s">
        <v>1241</v>
      </c>
    </row>
    <row r="9609">
      <c r="A9609" s="5">
        <v>2.2600923E7</v>
      </c>
      <c r="B9609" s="2">
        <v>46203.0</v>
      </c>
      <c r="C9609" s="1" t="s">
        <v>180</v>
      </c>
      <c r="D9609" s="3" t="s">
        <v>606</v>
      </c>
      <c r="E9609" s="4">
        <v>46199.0</v>
      </c>
      <c r="F9609" s="5">
        <v>200.0</v>
      </c>
      <c r="G9609" s="5">
        <v>33.0</v>
      </c>
      <c r="H9609" s="5">
        <v>6546.0</v>
      </c>
      <c r="I9609" s="1" t="s">
        <v>75</v>
      </c>
      <c r="J9609" s="1" t="s">
        <v>92</v>
      </c>
      <c r="K9609" s="1" t="s">
        <v>13</v>
      </c>
      <c r="L9609" s="1" t="s">
        <v>5</v>
      </c>
      <c r="M9609" s="1" t="s">
        <v>6</v>
      </c>
      <c r="N9609" s="1" t="s">
        <v>1241</v>
      </c>
      <c r="O9609" s="6" t="s">
        <v>1241</v>
      </c>
    </row>
    <row r="9610">
      <c r="A9610" s="5">
        <v>2.2600923E7</v>
      </c>
      <c r="B9610" s="2">
        <v>46203.0</v>
      </c>
      <c r="C9610" s="1" t="s">
        <v>180</v>
      </c>
      <c r="D9610" s="3" t="s">
        <v>287</v>
      </c>
      <c r="E9610" s="4">
        <v>46199.0</v>
      </c>
      <c r="F9610" s="5">
        <v>150.0</v>
      </c>
      <c r="G9610" s="5">
        <v>36.0</v>
      </c>
      <c r="H9610" s="5">
        <v>5342.0</v>
      </c>
      <c r="I9610" s="1" t="s">
        <v>75</v>
      </c>
      <c r="J9610" s="1" t="s">
        <v>92</v>
      </c>
      <c r="K9610" s="1" t="s">
        <v>13</v>
      </c>
      <c r="L9610" s="1" t="s">
        <v>5</v>
      </c>
      <c r="M9610" s="1" t="s">
        <v>6</v>
      </c>
      <c r="N9610" s="1" t="s">
        <v>1241</v>
      </c>
      <c r="O9610" s="6" t="s">
        <v>1241</v>
      </c>
    </row>
    <row r="9611">
      <c r="A9611" s="5">
        <v>2.2600923E7</v>
      </c>
      <c r="B9611" s="2">
        <v>46203.0</v>
      </c>
      <c r="C9611" s="1" t="s">
        <v>180</v>
      </c>
      <c r="D9611" s="3" t="s">
        <v>442</v>
      </c>
      <c r="E9611" s="4">
        <v>46199.0</v>
      </c>
      <c r="F9611" s="5">
        <v>20.0</v>
      </c>
      <c r="G9611" s="5">
        <v>175.0</v>
      </c>
      <c r="H9611" s="5">
        <v>3506.0</v>
      </c>
      <c r="I9611" s="1" t="s">
        <v>71</v>
      </c>
      <c r="J9611" s="1" t="s">
        <v>92</v>
      </c>
      <c r="K9611" s="1" t="s">
        <v>13</v>
      </c>
      <c r="L9611" s="1" t="s">
        <v>5</v>
      </c>
      <c r="M9611" s="1" t="s">
        <v>6</v>
      </c>
      <c r="N9611" s="1" t="s">
        <v>1241</v>
      </c>
      <c r="O9611" s="6" t="s">
        <v>1241</v>
      </c>
    </row>
    <row r="9612">
      <c r="A9612" s="5">
        <v>2.2600923E7</v>
      </c>
      <c r="B9612" s="2">
        <v>46203.0</v>
      </c>
      <c r="C9612" s="1" t="s">
        <v>180</v>
      </c>
      <c r="D9612" s="3" t="s">
        <v>479</v>
      </c>
      <c r="E9612" s="4">
        <v>46199.0</v>
      </c>
      <c r="F9612" s="5">
        <v>20.0</v>
      </c>
      <c r="G9612" s="5">
        <v>158.0</v>
      </c>
      <c r="H9612" s="5">
        <v>3170.0</v>
      </c>
      <c r="I9612" s="1" t="s">
        <v>75</v>
      </c>
      <c r="J9612" s="1" t="s">
        <v>92</v>
      </c>
      <c r="K9612" s="1" t="s">
        <v>13</v>
      </c>
      <c r="L9612" s="1" t="s">
        <v>5</v>
      </c>
      <c r="M9612" s="1" t="s">
        <v>6</v>
      </c>
      <c r="N9612" s="1" t="s">
        <v>1241</v>
      </c>
      <c r="O9612" s="6" t="s">
        <v>1241</v>
      </c>
    </row>
    <row r="9613">
      <c r="A9613" s="5">
        <v>2.2600923E7</v>
      </c>
      <c r="B9613" s="2">
        <v>46203.0</v>
      </c>
      <c r="C9613" s="1" t="s">
        <v>180</v>
      </c>
      <c r="D9613" s="3" t="s">
        <v>173</v>
      </c>
      <c r="E9613" s="4">
        <v>46199.0</v>
      </c>
      <c r="F9613" s="5">
        <v>200.0</v>
      </c>
      <c r="G9613" s="5">
        <v>41.0</v>
      </c>
      <c r="H9613" s="5">
        <v>8274.0</v>
      </c>
      <c r="I9613" s="1" t="s">
        <v>71</v>
      </c>
      <c r="J9613" s="1" t="s">
        <v>92</v>
      </c>
      <c r="K9613" s="1" t="s">
        <v>13</v>
      </c>
      <c r="L9613" s="1" t="s">
        <v>5</v>
      </c>
      <c r="M9613" s="1" t="s">
        <v>6</v>
      </c>
      <c r="N9613" s="1" t="s">
        <v>1241</v>
      </c>
      <c r="O9613" s="6" t="s">
        <v>1241</v>
      </c>
    </row>
    <row r="9614">
      <c r="A9614" s="5">
        <v>2.2600923E7</v>
      </c>
      <c r="B9614" s="2">
        <v>46203.0</v>
      </c>
      <c r="C9614" s="1" t="s">
        <v>180</v>
      </c>
      <c r="D9614" s="3" t="s">
        <v>404</v>
      </c>
      <c r="E9614" s="4">
        <v>46199.0</v>
      </c>
      <c r="F9614" s="5">
        <v>125.0</v>
      </c>
      <c r="G9614" s="5">
        <v>46.0</v>
      </c>
      <c r="H9614" s="5">
        <v>5702.0</v>
      </c>
      <c r="I9614" s="1" t="s">
        <v>75</v>
      </c>
      <c r="J9614" s="1" t="s">
        <v>92</v>
      </c>
      <c r="K9614" s="1" t="s">
        <v>13</v>
      </c>
      <c r="L9614" s="1" t="s">
        <v>5</v>
      </c>
      <c r="M9614" s="1" t="s">
        <v>6</v>
      </c>
      <c r="N9614" s="1" t="s">
        <v>1241</v>
      </c>
      <c r="O9614" s="6" t="s">
        <v>1241</v>
      </c>
    </row>
    <row r="9615">
      <c r="A9615" s="5">
        <v>2.2600923E7</v>
      </c>
      <c r="B9615" s="2">
        <v>46203.0</v>
      </c>
      <c r="C9615" s="1" t="s">
        <v>180</v>
      </c>
      <c r="D9615" s="3" t="s">
        <v>411</v>
      </c>
      <c r="E9615" s="4">
        <v>46199.0</v>
      </c>
      <c r="F9615" s="5">
        <v>400.0</v>
      </c>
      <c r="G9615" s="5">
        <v>10.0</v>
      </c>
      <c r="H9615" s="5">
        <v>3810.0</v>
      </c>
      <c r="I9615" s="1" t="s">
        <v>71</v>
      </c>
      <c r="J9615" s="1" t="s">
        <v>92</v>
      </c>
      <c r="K9615" s="1" t="s">
        <v>13</v>
      </c>
      <c r="L9615" s="1" t="s">
        <v>5</v>
      </c>
      <c r="M9615" s="1" t="s">
        <v>6</v>
      </c>
      <c r="N9615" s="1" t="s">
        <v>1241</v>
      </c>
      <c r="O9615" s="6" t="s">
        <v>1241</v>
      </c>
    </row>
    <row r="9616">
      <c r="A9616" s="5">
        <v>2.2600923E7</v>
      </c>
      <c r="B9616" s="2">
        <v>46203.0</v>
      </c>
      <c r="C9616" s="1" t="s">
        <v>180</v>
      </c>
      <c r="D9616" s="3" t="s">
        <v>292</v>
      </c>
      <c r="E9616" s="4">
        <v>46199.0</v>
      </c>
      <c r="F9616" s="5">
        <v>40.0</v>
      </c>
      <c r="G9616" s="5">
        <v>59.0</v>
      </c>
      <c r="H9616" s="5">
        <v>2370.0</v>
      </c>
      <c r="I9616" s="1" t="s">
        <v>75</v>
      </c>
      <c r="J9616" s="1" t="s">
        <v>92</v>
      </c>
      <c r="K9616" s="1" t="s">
        <v>13</v>
      </c>
      <c r="L9616" s="1" t="s">
        <v>5</v>
      </c>
      <c r="M9616" s="1" t="s">
        <v>6</v>
      </c>
      <c r="N9616" s="1" t="s">
        <v>1241</v>
      </c>
      <c r="O9616" s="6" t="s">
        <v>1241</v>
      </c>
    </row>
    <row r="9617">
      <c r="A9617" s="5">
        <v>2.2600923E7</v>
      </c>
      <c r="B9617" s="2">
        <v>46203.0</v>
      </c>
      <c r="C9617" s="1" t="s">
        <v>180</v>
      </c>
      <c r="D9617" s="3" t="s">
        <v>500</v>
      </c>
      <c r="E9617" s="4">
        <v>46199.0</v>
      </c>
      <c r="F9617" s="5">
        <v>500.0</v>
      </c>
      <c r="G9617" s="5">
        <v>20.0</v>
      </c>
      <c r="H9617" s="5">
        <v>9882.0</v>
      </c>
      <c r="I9617" s="1" t="s">
        <v>71</v>
      </c>
      <c r="J9617" s="1" t="s">
        <v>92</v>
      </c>
      <c r="K9617" s="1" t="s">
        <v>13</v>
      </c>
      <c r="L9617" s="1" t="s">
        <v>5</v>
      </c>
      <c r="M9617" s="1" t="s">
        <v>6</v>
      </c>
      <c r="N9617" s="1" t="s">
        <v>1241</v>
      </c>
      <c r="O9617" s="6" t="s">
        <v>1241</v>
      </c>
    </row>
    <row r="9618">
      <c r="A9618" s="5">
        <v>2.2600923E7</v>
      </c>
      <c r="B9618" s="2">
        <v>46203.0</v>
      </c>
      <c r="C9618" s="1" t="s">
        <v>180</v>
      </c>
      <c r="D9618" s="3" t="s">
        <v>137</v>
      </c>
      <c r="E9618" s="4">
        <v>46199.0</v>
      </c>
      <c r="F9618" s="5">
        <v>600.0</v>
      </c>
      <c r="G9618" s="5">
        <v>36.0</v>
      </c>
      <c r="H9618" s="5">
        <v>21578.0</v>
      </c>
      <c r="I9618" s="1" t="s">
        <v>75</v>
      </c>
      <c r="J9618" s="1" t="s">
        <v>92</v>
      </c>
      <c r="K9618" s="1" t="s">
        <v>13</v>
      </c>
      <c r="L9618" s="1" t="s">
        <v>5</v>
      </c>
      <c r="M9618" s="1" t="s">
        <v>6</v>
      </c>
      <c r="N9618" s="1" t="s">
        <v>1241</v>
      </c>
      <c r="O9618" s="6" t="s">
        <v>1241</v>
      </c>
    </row>
    <row r="9619">
      <c r="A9619" s="5">
        <v>2.2600923E7</v>
      </c>
      <c r="B9619" s="2">
        <v>46203.0</v>
      </c>
      <c r="C9619" s="1" t="s">
        <v>180</v>
      </c>
      <c r="D9619" s="3" t="s">
        <v>436</v>
      </c>
      <c r="E9619" s="4">
        <v>46199.0</v>
      </c>
      <c r="F9619" s="5">
        <v>40.0</v>
      </c>
      <c r="G9619" s="5">
        <v>78.0</v>
      </c>
      <c r="H9619" s="5">
        <v>3138.0</v>
      </c>
      <c r="I9619" s="1" t="s">
        <v>71</v>
      </c>
      <c r="J9619" s="1" t="s">
        <v>92</v>
      </c>
      <c r="K9619" s="1" t="s">
        <v>13</v>
      </c>
      <c r="L9619" s="1" t="s">
        <v>5</v>
      </c>
      <c r="M9619" s="1" t="s">
        <v>6</v>
      </c>
      <c r="N9619" s="1" t="s">
        <v>1241</v>
      </c>
      <c r="O9619" s="6" t="s">
        <v>1241</v>
      </c>
    </row>
    <row r="9620">
      <c r="A9620" s="5">
        <v>2.2600923E7</v>
      </c>
      <c r="B9620" s="2">
        <v>46203.0</v>
      </c>
      <c r="C9620" s="1" t="s">
        <v>180</v>
      </c>
      <c r="D9620" s="3" t="s">
        <v>991</v>
      </c>
      <c r="E9620" s="4">
        <v>46199.0</v>
      </c>
      <c r="F9620" s="5">
        <v>24.0</v>
      </c>
      <c r="G9620" s="5">
        <v>494.0</v>
      </c>
      <c r="H9620" s="5">
        <v>11848.0</v>
      </c>
      <c r="I9620" s="1" t="s">
        <v>71</v>
      </c>
      <c r="J9620" s="1" t="s">
        <v>92</v>
      </c>
      <c r="K9620" s="1" t="s">
        <v>13</v>
      </c>
      <c r="L9620" s="1" t="s">
        <v>5</v>
      </c>
      <c r="M9620" s="1" t="s">
        <v>6</v>
      </c>
      <c r="N9620" s="1" t="s">
        <v>1241</v>
      </c>
      <c r="O9620" s="6" t="s">
        <v>1241</v>
      </c>
    </row>
    <row r="9621">
      <c r="A9621" s="5">
        <v>2.2600923E7</v>
      </c>
      <c r="B9621" s="2">
        <v>46203.0</v>
      </c>
      <c r="C9621" s="1" t="s">
        <v>180</v>
      </c>
      <c r="D9621" s="3" t="s">
        <v>395</v>
      </c>
      <c r="E9621" s="4">
        <v>46199.0</v>
      </c>
      <c r="F9621" s="5">
        <v>50.0</v>
      </c>
      <c r="G9621" s="5">
        <v>100.0</v>
      </c>
      <c r="H9621" s="5">
        <v>4982.0</v>
      </c>
      <c r="I9621" s="1" t="s">
        <v>75</v>
      </c>
      <c r="J9621" s="1" t="s">
        <v>92</v>
      </c>
      <c r="K9621" s="1" t="s">
        <v>13</v>
      </c>
      <c r="L9621" s="1" t="s">
        <v>5</v>
      </c>
      <c r="M9621" s="1" t="s">
        <v>6</v>
      </c>
      <c r="N9621" s="1" t="s">
        <v>1241</v>
      </c>
      <c r="O9621" s="6" t="s">
        <v>1241</v>
      </c>
    </row>
    <row r="9622">
      <c r="A9622" s="5">
        <v>2.2600923E7</v>
      </c>
      <c r="B9622" s="2">
        <v>46203.0</v>
      </c>
      <c r="C9622" s="1" t="s">
        <v>180</v>
      </c>
      <c r="D9622" s="3" t="s">
        <v>352</v>
      </c>
      <c r="E9622" s="4">
        <v>46199.0</v>
      </c>
      <c r="F9622" s="5">
        <v>15.0</v>
      </c>
      <c r="G9622" s="5">
        <v>816.0</v>
      </c>
      <c r="H9622" s="5">
        <v>12242.0</v>
      </c>
      <c r="I9622" s="1" t="s">
        <v>75</v>
      </c>
      <c r="J9622" s="1" t="s">
        <v>92</v>
      </c>
      <c r="K9622" s="1" t="s">
        <v>13</v>
      </c>
      <c r="L9622" s="1" t="s">
        <v>5</v>
      </c>
      <c r="M9622" s="1" t="s">
        <v>6</v>
      </c>
      <c r="N9622" s="1" t="s">
        <v>1241</v>
      </c>
      <c r="O9622" s="6" t="s">
        <v>1241</v>
      </c>
    </row>
    <row r="9623">
      <c r="A9623" s="5">
        <v>2.2600923E7</v>
      </c>
      <c r="B9623" s="2">
        <v>46203.0</v>
      </c>
      <c r="C9623" s="1" t="s">
        <v>180</v>
      </c>
      <c r="D9623" s="3" t="s">
        <v>196</v>
      </c>
      <c r="E9623" s="4">
        <v>46199.0</v>
      </c>
      <c r="F9623" s="5">
        <v>80.0</v>
      </c>
      <c r="G9623" s="5">
        <v>10.0</v>
      </c>
      <c r="H9623" s="5">
        <v>795.0</v>
      </c>
      <c r="I9623" s="1" t="s">
        <v>71</v>
      </c>
      <c r="J9623" s="1" t="s">
        <v>92</v>
      </c>
      <c r="K9623" s="1" t="s">
        <v>13</v>
      </c>
      <c r="L9623" s="1" t="s">
        <v>5</v>
      </c>
      <c r="M9623" s="1" t="s">
        <v>6</v>
      </c>
      <c r="N9623" s="1" t="s">
        <v>1241</v>
      </c>
      <c r="O9623" s="6" t="s">
        <v>1241</v>
      </c>
    </row>
    <row r="9624">
      <c r="A9624" s="5">
        <v>2.2600924E7</v>
      </c>
      <c r="B9624" s="2">
        <v>46203.0</v>
      </c>
      <c r="C9624" s="1" t="s">
        <v>180</v>
      </c>
      <c r="D9624" s="3" t="s">
        <v>738</v>
      </c>
      <c r="E9624" s="4">
        <v>46199.0</v>
      </c>
      <c r="F9624" s="5">
        <v>20.0</v>
      </c>
      <c r="G9624" s="5">
        <v>87.0</v>
      </c>
      <c r="H9624" s="5">
        <v>1745.0</v>
      </c>
      <c r="I9624" s="1" t="s">
        <v>125</v>
      </c>
      <c r="J9624" s="1" t="s">
        <v>92</v>
      </c>
      <c r="K9624" s="1" t="s">
        <v>13</v>
      </c>
      <c r="L9624" s="1" t="s">
        <v>5</v>
      </c>
      <c r="M9624" s="1" t="s">
        <v>6</v>
      </c>
      <c r="N9624" s="1" t="s">
        <v>1241</v>
      </c>
      <c r="O9624" s="6" t="s">
        <v>1241</v>
      </c>
    </row>
    <row r="9625">
      <c r="A9625" s="5">
        <v>2.2600924E7</v>
      </c>
      <c r="B9625" s="2">
        <v>46203.0</v>
      </c>
      <c r="C9625" s="1" t="s">
        <v>180</v>
      </c>
      <c r="D9625" s="3" t="s">
        <v>713</v>
      </c>
      <c r="E9625" s="4">
        <v>46199.0</v>
      </c>
      <c r="F9625" s="5">
        <v>105.0</v>
      </c>
      <c r="G9625" s="5">
        <v>39.0</v>
      </c>
      <c r="H9625" s="5">
        <v>4125.0</v>
      </c>
      <c r="I9625" s="1" t="s">
        <v>127</v>
      </c>
      <c r="J9625" s="1" t="s">
        <v>92</v>
      </c>
      <c r="K9625" s="1" t="s">
        <v>13</v>
      </c>
      <c r="L9625" s="1" t="s">
        <v>5</v>
      </c>
      <c r="M9625" s="1" t="s">
        <v>6</v>
      </c>
      <c r="N9625" s="1" t="s">
        <v>1241</v>
      </c>
      <c r="O9625" s="6" t="s">
        <v>1241</v>
      </c>
    </row>
    <row r="9626">
      <c r="A9626" s="5">
        <v>2.2600924E7</v>
      </c>
      <c r="B9626" s="2">
        <v>46203.0</v>
      </c>
      <c r="C9626" s="1" t="s">
        <v>180</v>
      </c>
      <c r="D9626" s="3" t="s">
        <v>687</v>
      </c>
      <c r="E9626" s="4">
        <v>46199.0</v>
      </c>
      <c r="F9626" s="5">
        <v>150.0</v>
      </c>
      <c r="G9626" s="5">
        <v>37.0</v>
      </c>
      <c r="H9626" s="5">
        <v>5545.0</v>
      </c>
      <c r="I9626" s="1" t="s">
        <v>127</v>
      </c>
      <c r="J9626" s="1" t="s">
        <v>92</v>
      </c>
      <c r="K9626" s="1" t="s">
        <v>13</v>
      </c>
      <c r="L9626" s="1" t="s">
        <v>5</v>
      </c>
      <c r="M9626" s="1" t="s">
        <v>6</v>
      </c>
      <c r="N9626" s="1" t="s">
        <v>1241</v>
      </c>
      <c r="O9626" s="6" t="s">
        <v>1241</v>
      </c>
    </row>
    <row r="9627">
      <c r="A9627" s="5">
        <v>2.2600924E7</v>
      </c>
      <c r="B9627" s="2">
        <v>46203.0</v>
      </c>
      <c r="C9627" s="1" t="s">
        <v>180</v>
      </c>
      <c r="D9627" s="3" t="s">
        <v>204</v>
      </c>
      <c r="E9627" s="4">
        <v>46199.0</v>
      </c>
      <c r="F9627" s="5">
        <v>30.0</v>
      </c>
      <c r="G9627" s="5">
        <v>1259.0</v>
      </c>
      <c r="H9627" s="5">
        <v>37777.0</v>
      </c>
      <c r="I9627" s="1" t="s">
        <v>127</v>
      </c>
      <c r="J9627" s="1" t="s">
        <v>92</v>
      </c>
      <c r="K9627" s="1" t="s">
        <v>13</v>
      </c>
      <c r="L9627" s="1" t="s">
        <v>5</v>
      </c>
      <c r="M9627" s="1" t="s">
        <v>6</v>
      </c>
      <c r="N9627" s="1" t="s">
        <v>1241</v>
      </c>
      <c r="O9627" s="6" t="s">
        <v>1241</v>
      </c>
    </row>
    <row r="9628">
      <c r="A9628" s="5">
        <v>2.2600924E7</v>
      </c>
      <c r="B9628" s="2">
        <v>46203.0</v>
      </c>
      <c r="C9628" s="1" t="s">
        <v>180</v>
      </c>
      <c r="D9628" s="3" t="s">
        <v>652</v>
      </c>
      <c r="E9628" s="4">
        <v>46199.0</v>
      </c>
      <c r="F9628" s="5">
        <v>150.0</v>
      </c>
      <c r="G9628" s="5">
        <v>121.0</v>
      </c>
      <c r="H9628" s="5">
        <v>18127.0</v>
      </c>
      <c r="I9628" s="1" t="s">
        <v>127</v>
      </c>
      <c r="J9628" s="1" t="s">
        <v>92</v>
      </c>
      <c r="K9628" s="1" t="s">
        <v>13</v>
      </c>
      <c r="L9628" s="1" t="s">
        <v>5</v>
      </c>
      <c r="M9628" s="1" t="s">
        <v>6</v>
      </c>
      <c r="N9628" s="1" t="s">
        <v>1241</v>
      </c>
      <c r="O9628" s="6" t="s">
        <v>1241</v>
      </c>
    </row>
    <row r="9629">
      <c r="A9629" s="5">
        <v>2.2600924E7</v>
      </c>
      <c r="B9629" s="2">
        <v>46203.0</v>
      </c>
      <c r="C9629" s="1" t="s">
        <v>180</v>
      </c>
      <c r="D9629" s="3" t="s">
        <v>139</v>
      </c>
      <c r="E9629" s="4">
        <v>46199.0</v>
      </c>
      <c r="F9629" s="5">
        <v>120.0</v>
      </c>
      <c r="G9629" s="5">
        <v>102.0</v>
      </c>
      <c r="H9629" s="5">
        <v>12289.0</v>
      </c>
      <c r="I9629" s="1" t="s">
        <v>127</v>
      </c>
      <c r="J9629" s="1" t="s">
        <v>92</v>
      </c>
      <c r="K9629" s="1" t="s">
        <v>13</v>
      </c>
      <c r="L9629" s="1" t="s">
        <v>5</v>
      </c>
      <c r="M9629" s="1" t="s">
        <v>6</v>
      </c>
      <c r="N9629" s="1" t="s">
        <v>1241</v>
      </c>
      <c r="O9629" s="6" t="s">
        <v>1241</v>
      </c>
    </row>
    <row r="9630">
      <c r="A9630" s="5">
        <v>2.2600924E7</v>
      </c>
      <c r="B9630" s="2">
        <v>46203.0</v>
      </c>
      <c r="C9630" s="1" t="s">
        <v>180</v>
      </c>
      <c r="D9630" s="3" t="s">
        <v>366</v>
      </c>
      <c r="E9630" s="4">
        <v>46199.0</v>
      </c>
      <c r="F9630" s="5">
        <v>20.0</v>
      </c>
      <c r="G9630" s="5">
        <v>2091.0</v>
      </c>
      <c r="H9630" s="5">
        <v>41825.0</v>
      </c>
      <c r="I9630" s="1" t="s">
        <v>127</v>
      </c>
      <c r="J9630" s="1" t="s">
        <v>92</v>
      </c>
      <c r="K9630" s="1" t="s">
        <v>13</v>
      </c>
      <c r="L9630" s="1" t="s">
        <v>5</v>
      </c>
      <c r="M9630" s="1" t="s">
        <v>6</v>
      </c>
      <c r="N9630" s="1" t="s">
        <v>1241</v>
      </c>
      <c r="O9630" s="6" t="s">
        <v>1241</v>
      </c>
    </row>
    <row r="9631">
      <c r="A9631" s="5">
        <v>2.2600924E7</v>
      </c>
      <c r="B9631" s="2">
        <v>46203.0</v>
      </c>
      <c r="C9631" s="1" t="s">
        <v>180</v>
      </c>
      <c r="D9631" s="3" t="s">
        <v>736</v>
      </c>
      <c r="E9631" s="4">
        <v>46199.0</v>
      </c>
      <c r="F9631" s="5">
        <v>240.0</v>
      </c>
      <c r="G9631" s="5">
        <v>25.0</v>
      </c>
      <c r="H9631" s="5">
        <v>5953.0</v>
      </c>
      <c r="I9631" s="1" t="s">
        <v>127</v>
      </c>
      <c r="J9631" s="1" t="s">
        <v>92</v>
      </c>
      <c r="K9631" s="1" t="s">
        <v>13</v>
      </c>
      <c r="L9631" s="1" t="s">
        <v>5</v>
      </c>
      <c r="M9631" s="1" t="s">
        <v>6</v>
      </c>
      <c r="N9631" s="1" t="s">
        <v>1241</v>
      </c>
      <c r="O9631" s="6" t="s">
        <v>1241</v>
      </c>
    </row>
    <row r="9632">
      <c r="A9632" s="5">
        <v>2.2600924E7</v>
      </c>
      <c r="B9632" s="2">
        <v>46203.0</v>
      </c>
      <c r="C9632" s="1" t="s">
        <v>180</v>
      </c>
      <c r="D9632" s="3" t="s">
        <v>446</v>
      </c>
      <c r="E9632" s="4">
        <v>46199.0</v>
      </c>
      <c r="F9632" s="5">
        <v>60.0</v>
      </c>
      <c r="G9632" s="5">
        <v>79.0</v>
      </c>
      <c r="H9632" s="5">
        <v>4729.0</v>
      </c>
      <c r="I9632" s="1" t="s">
        <v>125</v>
      </c>
      <c r="J9632" s="1" t="s">
        <v>92</v>
      </c>
      <c r="K9632" s="1" t="s">
        <v>13</v>
      </c>
      <c r="L9632" s="1" t="s">
        <v>5</v>
      </c>
      <c r="M9632" s="1" t="s">
        <v>6</v>
      </c>
      <c r="N9632" s="1" t="s">
        <v>1241</v>
      </c>
      <c r="O9632" s="6" t="s">
        <v>1241</v>
      </c>
    </row>
    <row r="9633">
      <c r="A9633" s="5">
        <v>2.2600924E7</v>
      </c>
      <c r="B9633" s="2">
        <v>46203.0</v>
      </c>
      <c r="C9633" s="1" t="s">
        <v>180</v>
      </c>
      <c r="D9633" s="3" t="s">
        <v>693</v>
      </c>
      <c r="E9633" s="4">
        <v>46199.0</v>
      </c>
      <c r="F9633" s="5">
        <v>20.0</v>
      </c>
      <c r="G9633" s="5">
        <v>202.0</v>
      </c>
      <c r="H9633" s="5">
        <v>4049.0</v>
      </c>
      <c r="I9633" s="1" t="s">
        <v>127</v>
      </c>
      <c r="J9633" s="1" t="s">
        <v>92</v>
      </c>
      <c r="K9633" s="1" t="s">
        <v>13</v>
      </c>
      <c r="L9633" s="1" t="s">
        <v>5</v>
      </c>
      <c r="M9633" s="1" t="s">
        <v>6</v>
      </c>
      <c r="N9633" s="1" t="s">
        <v>1241</v>
      </c>
      <c r="O9633" s="6" t="s">
        <v>1241</v>
      </c>
    </row>
    <row r="9634">
      <c r="A9634" s="5">
        <v>2.2600924E7</v>
      </c>
      <c r="B9634" s="2">
        <v>46203.0</v>
      </c>
      <c r="C9634" s="1" t="s">
        <v>180</v>
      </c>
      <c r="D9634" s="3" t="s">
        <v>146</v>
      </c>
      <c r="E9634" s="4">
        <v>46199.0</v>
      </c>
      <c r="F9634" s="5">
        <v>100.0</v>
      </c>
      <c r="G9634" s="5">
        <v>57.0</v>
      </c>
      <c r="H9634" s="5">
        <v>5737.0</v>
      </c>
      <c r="I9634" s="1" t="s">
        <v>127</v>
      </c>
      <c r="J9634" s="1" t="s">
        <v>92</v>
      </c>
      <c r="K9634" s="1" t="s">
        <v>13</v>
      </c>
      <c r="L9634" s="1" t="s">
        <v>5</v>
      </c>
      <c r="M9634" s="1" t="s">
        <v>6</v>
      </c>
      <c r="N9634" s="1" t="s">
        <v>1241</v>
      </c>
      <c r="O9634" s="6" t="s">
        <v>1241</v>
      </c>
    </row>
    <row r="9635">
      <c r="A9635" s="5">
        <v>2.2600924E7</v>
      </c>
      <c r="B9635" s="2">
        <v>46203.0</v>
      </c>
      <c r="C9635" s="1" t="s">
        <v>180</v>
      </c>
      <c r="D9635" s="3" t="s">
        <v>209</v>
      </c>
      <c r="E9635" s="4">
        <v>46199.0</v>
      </c>
      <c r="F9635" s="5">
        <v>72.0</v>
      </c>
      <c r="G9635" s="5">
        <v>67.0</v>
      </c>
      <c r="H9635" s="5">
        <v>4851.0</v>
      </c>
      <c r="I9635" s="1" t="s">
        <v>127</v>
      </c>
      <c r="J9635" s="1" t="s">
        <v>92</v>
      </c>
      <c r="K9635" s="1" t="s">
        <v>13</v>
      </c>
      <c r="L9635" s="1" t="s">
        <v>5</v>
      </c>
      <c r="M9635" s="1" t="s">
        <v>6</v>
      </c>
      <c r="N9635" s="1" t="s">
        <v>1241</v>
      </c>
      <c r="O9635" s="6" t="s">
        <v>1241</v>
      </c>
    </row>
    <row r="9636">
      <c r="A9636" s="5">
        <v>2.2600924E7</v>
      </c>
      <c r="B9636" s="2">
        <v>46203.0</v>
      </c>
      <c r="C9636" s="1" t="s">
        <v>180</v>
      </c>
      <c r="D9636" s="3" t="s">
        <v>1322</v>
      </c>
      <c r="E9636" s="4">
        <v>46199.0</v>
      </c>
      <c r="F9636" s="5">
        <v>70.0</v>
      </c>
      <c r="G9636" s="5">
        <v>37.0</v>
      </c>
      <c r="H9636" s="5">
        <v>2608.0</v>
      </c>
      <c r="I9636" s="1" t="s">
        <v>127</v>
      </c>
      <c r="J9636" s="1" t="s">
        <v>92</v>
      </c>
      <c r="K9636" s="1" t="s">
        <v>13</v>
      </c>
      <c r="L9636" s="1" t="s">
        <v>5</v>
      </c>
      <c r="M9636" s="1" t="s">
        <v>6</v>
      </c>
      <c r="N9636" s="1" t="s">
        <v>1241</v>
      </c>
      <c r="O9636" s="6" t="s">
        <v>1241</v>
      </c>
    </row>
    <row r="9637">
      <c r="A9637" s="5">
        <v>2.2600924E7</v>
      </c>
      <c r="B9637" s="2">
        <v>46203.0</v>
      </c>
      <c r="C9637" s="1" t="s">
        <v>180</v>
      </c>
      <c r="D9637" s="3" t="s">
        <v>145</v>
      </c>
      <c r="E9637" s="4">
        <v>46199.0</v>
      </c>
      <c r="F9637" s="5">
        <v>24.0</v>
      </c>
      <c r="G9637" s="5">
        <v>114.0</v>
      </c>
      <c r="H9637" s="5">
        <v>2727.0</v>
      </c>
      <c r="I9637" s="1" t="s">
        <v>125</v>
      </c>
      <c r="J9637" s="1" t="s">
        <v>92</v>
      </c>
      <c r="K9637" s="1" t="s">
        <v>13</v>
      </c>
      <c r="L9637" s="1" t="s">
        <v>5</v>
      </c>
      <c r="M9637" s="1" t="s">
        <v>6</v>
      </c>
      <c r="N9637" s="1" t="s">
        <v>1241</v>
      </c>
      <c r="O9637" s="6" t="s">
        <v>1241</v>
      </c>
    </row>
    <row r="9638">
      <c r="A9638" s="5">
        <v>2.2600924E7</v>
      </c>
      <c r="B9638" s="2">
        <v>46203.0</v>
      </c>
      <c r="C9638" s="1" t="s">
        <v>180</v>
      </c>
      <c r="D9638" s="3" t="s">
        <v>368</v>
      </c>
      <c r="E9638" s="4">
        <v>46199.0</v>
      </c>
      <c r="F9638" s="5">
        <v>8.0</v>
      </c>
      <c r="G9638" s="5">
        <v>302.0</v>
      </c>
      <c r="H9638" s="5">
        <v>2414.0</v>
      </c>
      <c r="I9638" s="1" t="s">
        <v>127</v>
      </c>
      <c r="J9638" s="1" t="s">
        <v>92</v>
      </c>
      <c r="K9638" s="1" t="s">
        <v>13</v>
      </c>
      <c r="L9638" s="1" t="s">
        <v>5</v>
      </c>
      <c r="M9638" s="1" t="s">
        <v>6</v>
      </c>
      <c r="N9638" s="1" t="s">
        <v>1241</v>
      </c>
      <c r="O9638" s="6" t="s">
        <v>1241</v>
      </c>
    </row>
    <row r="9639">
      <c r="A9639" s="5">
        <v>2.2600924E7</v>
      </c>
      <c r="B9639" s="2">
        <v>46203.0</v>
      </c>
      <c r="C9639" s="1" t="s">
        <v>180</v>
      </c>
      <c r="D9639" s="3" t="s">
        <v>202</v>
      </c>
      <c r="E9639" s="4">
        <v>46199.0</v>
      </c>
      <c r="F9639" s="5">
        <v>100.0</v>
      </c>
      <c r="G9639" s="5">
        <v>47.0</v>
      </c>
      <c r="H9639" s="5">
        <v>4697.0</v>
      </c>
      <c r="I9639" s="1" t="s">
        <v>127</v>
      </c>
      <c r="J9639" s="1" t="s">
        <v>92</v>
      </c>
      <c r="K9639" s="1" t="s">
        <v>13</v>
      </c>
      <c r="L9639" s="1" t="s">
        <v>5</v>
      </c>
      <c r="M9639" s="1" t="s">
        <v>6</v>
      </c>
      <c r="N9639" s="1" t="s">
        <v>1241</v>
      </c>
      <c r="O9639" s="6" t="s">
        <v>1241</v>
      </c>
    </row>
    <row r="9640">
      <c r="A9640" s="5">
        <v>2.2600924E7</v>
      </c>
      <c r="B9640" s="2">
        <v>46203.0</v>
      </c>
      <c r="C9640" s="1" t="s">
        <v>180</v>
      </c>
      <c r="D9640" s="3" t="s">
        <v>457</v>
      </c>
      <c r="E9640" s="4">
        <v>46199.0</v>
      </c>
      <c r="F9640" s="5">
        <v>22.0</v>
      </c>
      <c r="G9640" s="5">
        <v>106.0</v>
      </c>
      <c r="H9640" s="5">
        <v>2324.0</v>
      </c>
      <c r="I9640" s="1" t="s">
        <v>127</v>
      </c>
      <c r="J9640" s="1" t="s">
        <v>92</v>
      </c>
      <c r="K9640" s="1" t="s">
        <v>13</v>
      </c>
      <c r="L9640" s="1" t="s">
        <v>5</v>
      </c>
      <c r="M9640" s="1" t="s">
        <v>6</v>
      </c>
      <c r="N9640" s="1" t="s">
        <v>1241</v>
      </c>
      <c r="O9640" s="6" t="s">
        <v>1241</v>
      </c>
    </row>
    <row r="9641">
      <c r="A9641" s="5">
        <v>2.2600924E7</v>
      </c>
      <c r="B9641" s="2">
        <v>46203.0</v>
      </c>
      <c r="C9641" s="1" t="s">
        <v>180</v>
      </c>
      <c r="D9641" s="3" t="s">
        <v>739</v>
      </c>
      <c r="E9641" s="4">
        <v>46199.0</v>
      </c>
      <c r="F9641" s="5">
        <v>24.0</v>
      </c>
      <c r="G9641" s="5">
        <v>71.0</v>
      </c>
      <c r="H9641" s="5">
        <v>1710.0</v>
      </c>
      <c r="I9641" s="1" t="s">
        <v>125</v>
      </c>
      <c r="J9641" s="1" t="s">
        <v>92</v>
      </c>
      <c r="K9641" s="1" t="s">
        <v>13</v>
      </c>
      <c r="L9641" s="1" t="s">
        <v>5</v>
      </c>
      <c r="M9641" s="1" t="s">
        <v>6</v>
      </c>
      <c r="N9641" s="1" t="s">
        <v>1241</v>
      </c>
      <c r="O9641" s="6" t="s">
        <v>1241</v>
      </c>
    </row>
    <row r="9642">
      <c r="A9642" s="5">
        <v>2.2600924E7</v>
      </c>
      <c r="B9642" s="2">
        <v>46203.0</v>
      </c>
      <c r="C9642" s="1" t="s">
        <v>180</v>
      </c>
      <c r="D9642" s="3" t="s">
        <v>206</v>
      </c>
      <c r="E9642" s="4">
        <v>46199.0</v>
      </c>
      <c r="F9642" s="5">
        <v>40.0</v>
      </c>
      <c r="G9642" s="5">
        <v>73.0</v>
      </c>
      <c r="H9642" s="5">
        <v>2919.0</v>
      </c>
      <c r="I9642" s="1" t="s">
        <v>127</v>
      </c>
      <c r="J9642" s="1" t="s">
        <v>92</v>
      </c>
      <c r="K9642" s="1" t="s">
        <v>13</v>
      </c>
      <c r="L9642" s="1" t="s">
        <v>5</v>
      </c>
      <c r="M9642" s="1" t="s">
        <v>6</v>
      </c>
      <c r="N9642" s="1" t="s">
        <v>1241</v>
      </c>
      <c r="O9642" s="6" t="s">
        <v>1241</v>
      </c>
    </row>
    <row r="9643">
      <c r="A9643" s="5">
        <v>2.2600924E7</v>
      </c>
      <c r="B9643" s="2">
        <v>46203.0</v>
      </c>
      <c r="C9643" s="1" t="s">
        <v>180</v>
      </c>
      <c r="D9643" s="3" t="s">
        <v>733</v>
      </c>
      <c r="E9643" s="4">
        <v>46199.0</v>
      </c>
      <c r="F9643" s="5">
        <v>120.0</v>
      </c>
      <c r="G9643" s="5">
        <v>14.0</v>
      </c>
      <c r="H9643" s="5">
        <v>1710.0</v>
      </c>
      <c r="I9643" s="1" t="s">
        <v>127</v>
      </c>
      <c r="J9643" s="1" t="s">
        <v>92</v>
      </c>
      <c r="K9643" s="1" t="s">
        <v>13</v>
      </c>
      <c r="L9643" s="1" t="s">
        <v>5</v>
      </c>
      <c r="M9643" s="1" t="s">
        <v>6</v>
      </c>
      <c r="N9643" s="1" t="s">
        <v>1241</v>
      </c>
      <c r="O9643" s="6" t="s">
        <v>1241</v>
      </c>
    </row>
    <row r="9644">
      <c r="A9644" s="5">
        <v>2.2600924E7</v>
      </c>
      <c r="B9644" s="2">
        <v>46203.0</v>
      </c>
      <c r="C9644" s="1" t="s">
        <v>180</v>
      </c>
      <c r="D9644" s="3" t="s">
        <v>367</v>
      </c>
      <c r="E9644" s="4">
        <v>46199.0</v>
      </c>
      <c r="F9644" s="5">
        <v>250.0</v>
      </c>
      <c r="G9644" s="5">
        <v>90.0</v>
      </c>
      <c r="H9644" s="5">
        <v>22611.0</v>
      </c>
      <c r="I9644" s="1" t="s">
        <v>127</v>
      </c>
      <c r="J9644" s="1" t="s">
        <v>92</v>
      </c>
      <c r="K9644" s="1" t="s">
        <v>13</v>
      </c>
      <c r="L9644" s="1" t="s">
        <v>5</v>
      </c>
      <c r="M9644" s="1" t="s">
        <v>6</v>
      </c>
      <c r="N9644" s="1" t="s">
        <v>1241</v>
      </c>
      <c r="O9644" s="6" t="s">
        <v>1241</v>
      </c>
    </row>
    <row r="9645">
      <c r="A9645" s="5">
        <v>2.2600924E7</v>
      </c>
      <c r="B9645" s="2">
        <v>46203.0</v>
      </c>
      <c r="C9645" s="1" t="s">
        <v>180</v>
      </c>
      <c r="D9645" s="3" t="s">
        <v>372</v>
      </c>
      <c r="E9645" s="4">
        <v>46199.0</v>
      </c>
      <c r="F9645" s="5">
        <v>12.0</v>
      </c>
      <c r="G9645" s="5">
        <v>147.0</v>
      </c>
      <c r="H9645" s="5">
        <v>1767.0</v>
      </c>
      <c r="I9645" s="1" t="s">
        <v>127</v>
      </c>
      <c r="J9645" s="1" t="s">
        <v>92</v>
      </c>
      <c r="K9645" s="1" t="s">
        <v>13</v>
      </c>
      <c r="L9645" s="1" t="s">
        <v>5</v>
      </c>
      <c r="M9645" s="1" t="s">
        <v>6</v>
      </c>
      <c r="N9645" s="1" t="s">
        <v>1241</v>
      </c>
      <c r="O9645" s="6" t="s">
        <v>1241</v>
      </c>
    </row>
    <row r="9646">
      <c r="A9646" s="5">
        <v>2.2600924E7</v>
      </c>
      <c r="B9646" s="2">
        <v>46203.0</v>
      </c>
      <c r="C9646" s="1" t="s">
        <v>180</v>
      </c>
      <c r="D9646" s="3" t="s">
        <v>208</v>
      </c>
      <c r="E9646" s="4">
        <v>46199.0</v>
      </c>
      <c r="F9646" s="5">
        <v>30.0</v>
      </c>
      <c r="G9646" s="5">
        <v>773.0</v>
      </c>
      <c r="H9646" s="5">
        <v>23185.0</v>
      </c>
      <c r="I9646" s="1" t="s">
        <v>125</v>
      </c>
      <c r="J9646" s="1" t="s">
        <v>92</v>
      </c>
      <c r="K9646" s="1" t="s">
        <v>13</v>
      </c>
      <c r="L9646" s="1" t="s">
        <v>5</v>
      </c>
      <c r="M9646" s="1" t="s">
        <v>6</v>
      </c>
      <c r="N9646" s="1" t="s">
        <v>1241</v>
      </c>
      <c r="O9646" s="6" t="s">
        <v>1241</v>
      </c>
    </row>
    <row r="9647">
      <c r="A9647" s="5">
        <v>2.2600924E7</v>
      </c>
      <c r="B9647" s="2">
        <v>46203.0</v>
      </c>
      <c r="C9647" s="1" t="s">
        <v>180</v>
      </c>
      <c r="D9647" s="3" t="s">
        <v>132</v>
      </c>
      <c r="E9647" s="4">
        <v>46199.0</v>
      </c>
      <c r="F9647" s="5">
        <v>30.0</v>
      </c>
      <c r="G9647" s="5">
        <v>99.0</v>
      </c>
      <c r="H9647" s="5">
        <v>2977.0</v>
      </c>
      <c r="I9647" s="1" t="s">
        <v>125</v>
      </c>
      <c r="J9647" s="1" t="s">
        <v>92</v>
      </c>
      <c r="K9647" s="1" t="s">
        <v>13</v>
      </c>
      <c r="L9647" s="1" t="s">
        <v>5</v>
      </c>
      <c r="M9647" s="1" t="s">
        <v>6</v>
      </c>
      <c r="N9647" s="1" t="s">
        <v>1241</v>
      </c>
      <c r="O9647" s="6" t="s">
        <v>1241</v>
      </c>
    </row>
    <row r="9648">
      <c r="A9648" s="5">
        <v>2.2600924E7</v>
      </c>
      <c r="B9648" s="2">
        <v>46203.0</v>
      </c>
      <c r="C9648" s="1" t="s">
        <v>180</v>
      </c>
      <c r="D9648" s="3" t="s">
        <v>1122</v>
      </c>
      <c r="E9648" s="4">
        <v>46199.0</v>
      </c>
      <c r="F9648" s="5">
        <v>20.0</v>
      </c>
      <c r="G9648" s="5">
        <v>104.0</v>
      </c>
      <c r="H9648" s="5">
        <v>2084.0</v>
      </c>
      <c r="I9648" s="1" t="s">
        <v>127</v>
      </c>
      <c r="J9648" s="1" t="s">
        <v>92</v>
      </c>
      <c r="K9648" s="1" t="s">
        <v>13</v>
      </c>
      <c r="L9648" s="1" t="s">
        <v>5</v>
      </c>
      <c r="M9648" s="1" t="s">
        <v>6</v>
      </c>
      <c r="N9648" s="1" t="s">
        <v>1241</v>
      </c>
      <c r="O9648" s="6" t="s">
        <v>1241</v>
      </c>
    </row>
    <row r="9649">
      <c r="A9649" s="5">
        <v>2.2600924E7</v>
      </c>
      <c r="B9649" s="2">
        <v>46203.0</v>
      </c>
      <c r="C9649" s="1" t="s">
        <v>180</v>
      </c>
      <c r="D9649" s="3" t="s">
        <v>1323</v>
      </c>
      <c r="E9649" s="4">
        <v>46199.0</v>
      </c>
      <c r="F9649" s="5">
        <v>125.0</v>
      </c>
      <c r="G9649" s="5">
        <v>21.0</v>
      </c>
      <c r="H9649" s="5">
        <v>2601.0</v>
      </c>
      <c r="I9649" s="1" t="s">
        <v>127</v>
      </c>
      <c r="J9649" s="1" t="s">
        <v>92</v>
      </c>
      <c r="K9649" s="1" t="s">
        <v>13</v>
      </c>
      <c r="L9649" s="1" t="s">
        <v>5</v>
      </c>
      <c r="M9649" s="1" t="s">
        <v>6</v>
      </c>
      <c r="N9649" s="1" t="s">
        <v>1241</v>
      </c>
      <c r="O9649" s="6" t="s">
        <v>1241</v>
      </c>
    </row>
    <row r="9650">
      <c r="A9650" s="5">
        <v>2.2600924E7</v>
      </c>
      <c r="B9650" s="2">
        <v>46203.0</v>
      </c>
      <c r="C9650" s="1" t="s">
        <v>180</v>
      </c>
      <c r="D9650" s="3" t="s">
        <v>126</v>
      </c>
      <c r="E9650" s="4">
        <v>46199.0</v>
      </c>
      <c r="F9650" s="5">
        <v>300.0</v>
      </c>
      <c r="G9650" s="5">
        <v>34.0</v>
      </c>
      <c r="H9650" s="5">
        <v>10069.0</v>
      </c>
      <c r="I9650" s="1" t="s">
        <v>127</v>
      </c>
      <c r="J9650" s="1" t="s">
        <v>92</v>
      </c>
      <c r="K9650" s="1" t="s">
        <v>13</v>
      </c>
      <c r="L9650" s="1" t="s">
        <v>5</v>
      </c>
      <c r="M9650" s="1" t="s">
        <v>6</v>
      </c>
      <c r="N9650" s="1" t="s">
        <v>1241</v>
      </c>
      <c r="O9650" s="6" t="s">
        <v>1241</v>
      </c>
    </row>
    <row r="9651">
      <c r="A9651" s="5">
        <v>2.2600924E7</v>
      </c>
      <c r="B9651" s="2">
        <v>46203.0</v>
      </c>
      <c r="C9651" s="1" t="s">
        <v>180</v>
      </c>
      <c r="D9651" s="3" t="s">
        <v>462</v>
      </c>
      <c r="E9651" s="4">
        <v>46199.0</v>
      </c>
      <c r="F9651" s="5">
        <v>200.0</v>
      </c>
      <c r="G9651" s="5">
        <v>37.0</v>
      </c>
      <c r="H9651" s="5">
        <v>7361.0</v>
      </c>
      <c r="I9651" s="1" t="s">
        <v>125</v>
      </c>
      <c r="J9651" s="1" t="s">
        <v>92</v>
      </c>
      <c r="K9651" s="1" t="s">
        <v>13</v>
      </c>
      <c r="L9651" s="1" t="s">
        <v>5</v>
      </c>
      <c r="M9651" s="1" t="s">
        <v>6</v>
      </c>
      <c r="N9651" s="1" t="s">
        <v>1241</v>
      </c>
      <c r="O9651" s="6" t="s">
        <v>1241</v>
      </c>
    </row>
    <row r="9652">
      <c r="A9652" s="5">
        <v>2.2600924E7</v>
      </c>
      <c r="B9652" s="2">
        <v>46203.0</v>
      </c>
      <c r="C9652" s="1" t="s">
        <v>180</v>
      </c>
      <c r="D9652" s="3" t="s">
        <v>134</v>
      </c>
      <c r="E9652" s="4">
        <v>46199.0</v>
      </c>
      <c r="F9652" s="5">
        <v>75.0</v>
      </c>
      <c r="G9652" s="5">
        <v>139.0</v>
      </c>
      <c r="H9652" s="5">
        <v>10441.0</v>
      </c>
      <c r="I9652" s="1" t="s">
        <v>127</v>
      </c>
      <c r="J9652" s="1" t="s">
        <v>92</v>
      </c>
      <c r="K9652" s="1" t="s">
        <v>13</v>
      </c>
      <c r="L9652" s="1" t="s">
        <v>5</v>
      </c>
      <c r="M9652" s="1" t="s">
        <v>6</v>
      </c>
      <c r="N9652" s="1" t="s">
        <v>1241</v>
      </c>
      <c r="O9652" s="6" t="s">
        <v>1241</v>
      </c>
    </row>
    <row r="9653">
      <c r="A9653" s="5">
        <v>2.2600924E7</v>
      </c>
      <c r="B9653" s="2">
        <v>46203.0</v>
      </c>
      <c r="C9653" s="1" t="s">
        <v>180</v>
      </c>
      <c r="D9653" s="3" t="s">
        <v>133</v>
      </c>
      <c r="E9653" s="4">
        <v>46199.0</v>
      </c>
      <c r="F9653" s="5">
        <v>150.0</v>
      </c>
      <c r="G9653" s="5">
        <v>50.0</v>
      </c>
      <c r="H9653" s="5">
        <v>7561.0</v>
      </c>
      <c r="I9653" s="1" t="s">
        <v>125</v>
      </c>
      <c r="J9653" s="1" t="s">
        <v>92</v>
      </c>
      <c r="K9653" s="1" t="s">
        <v>13</v>
      </c>
      <c r="L9653" s="1" t="s">
        <v>5</v>
      </c>
      <c r="M9653" s="1" t="s">
        <v>6</v>
      </c>
      <c r="N9653" s="1" t="s">
        <v>1241</v>
      </c>
      <c r="O9653" s="6" t="s">
        <v>1241</v>
      </c>
    </row>
    <row r="9654">
      <c r="A9654" s="5">
        <v>2.2600924E7</v>
      </c>
      <c r="B9654" s="2">
        <v>46203.0</v>
      </c>
      <c r="C9654" s="1" t="s">
        <v>180</v>
      </c>
      <c r="D9654" s="3" t="s">
        <v>916</v>
      </c>
      <c r="E9654" s="4">
        <v>46199.0</v>
      </c>
      <c r="F9654" s="5">
        <v>375.0</v>
      </c>
      <c r="G9654" s="5">
        <v>26.0</v>
      </c>
      <c r="H9654" s="5">
        <v>9841.0</v>
      </c>
      <c r="I9654" s="1" t="s">
        <v>127</v>
      </c>
      <c r="J9654" s="1" t="s">
        <v>92</v>
      </c>
      <c r="K9654" s="1" t="s">
        <v>13</v>
      </c>
      <c r="L9654" s="1" t="s">
        <v>5</v>
      </c>
      <c r="M9654" s="1" t="s">
        <v>6</v>
      </c>
      <c r="N9654" s="1" t="s">
        <v>1241</v>
      </c>
      <c r="O9654" s="6" t="s">
        <v>1241</v>
      </c>
    </row>
    <row r="9655">
      <c r="A9655" s="5">
        <v>2.2600924E7</v>
      </c>
      <c r="B9655" s="2">
        <v>46203.0</v>
      </c>
      <c r="C9655" s="1" t="s">
        <v>180</v>
      </c>
      <c r="D9655" s="3" t="s">
        <v>728</v>
      </c>
      <c r="E9655" s="4">
        <v>46199.0</v>
      </c>
      <c r="F9655" s="5">
        <v>300.0</v>
      </c>
      <c r="G9655" s="5">
        <v>30.0</v>
      </c>
      <c r="H9655" s="5">
        <v>9097.0</v>
      </c>
      <c r="I9655" s="1" t="s">
        <v>127</v>
      </c>
      <c r="J9655" s="1" t="s">
        <v>92</v>
      </c>
      <c r="K9655" s="1" t="s">
        <v>13</v>
      </c>
      <c r="L9655" s="1" t="s">
        <v>5</v>
      </c>
      <c r="M9655" s="1" t="s">
        <v>6</v>
      </c>
      <c r="N9655" s="1" t="s">
        <v>1241</v>
      </c>
      <c r="O9655" s="6" t="s">
        <v>1241</v>
      </c>
    </row>
    <row r="9656">
      <c r="A9656" s="5">
        <v>2.2600924E7</v>
      </c>
      <c r="B9656" s="2">
        <v>46203.0</v>
      </c>
      <c r="C9656" s="1" t="s">
        <v>180</v>
      </c>
      <c r="D9656" s="3" t="s">
        <v>213</v>
      </c>
      <c r="E9656" s="4">
        <v>46199.0</v>
      </c>
      <c r="F9656" s="5">
        <v>40.0</v>
      </c>
      <c r="G9656" s="5">
        <v>878.0</v>
      </c>
      <c r="H9656" s="5">
        <v>35137.0</v>
      </c>
      <c r="I9656" s="1" t="s">
        <v>127</v>
      </c>
      <c r="J9656" s="1" t="s">
        <v>92</v>
      </c>
      <c r="K9656" s="1" t="s">
        <v>13</v>
      </c>
      <c r="L9656" s="1" t="s">
        <v>5</v>
      </c>
      <c r="M9656" s="1" t="s">
        <v>6</v>
      </c>
      <c r="N9656" s="1" t="s">
        <v>1241</v>
      </c>
      <c r="O9656" s="6" t="s">
        <v>1241</v>
      </c>
    </row>
    <row r="9657">
      <c r="A9657" s="5">
        <v>2.2600924E7</v>
      </c>
      <c r="B9657" s="2">
        <v>46203.0</v>
      </c>
      <c r="C9657" s="1" t="s">
        <v>180</v>
      </c>
      <c r="D9657" s="3" t="s">
        <v>1024</v>
      </c>
      <c r="E9657" s="4">
        <v>46199.0</v>
      </c>
      <c r="F9657" s="5">
        <v>200.0</v>
      </c>
      <c r="G9657" s="5">
        <v>12.0</v>
      </c>
      <c r="H9657" s="5">
        <v>2305.0</v>
      </c>
      <c r="I9657" s="1" t="s">
        <v>127</v>
      </c>
      <c r="J9657" s="1" t="s">
        <v>92</v>
      </c>
      <c r="K9657" s="1" t="s">
        <v>13</v>
      </c>
      <c r="L9657" s="1" t="s">
        <v>5</v>
      </c>
      <c r="M9657" s="1" t="s">
        <v>6</v>
      </c>
      <c r="N9657" s="1" t="s">
        <v>1241</v>
      </c>
      <c r="O9657" s="6" t="s">
        <v>1241</v>
      </c>
    </row>
    <row r="9658">
      <c r="A9658" s="5">
        <v>2.2600924E7</v>
      </c>
      <c r="B9658" s="2">
        <v>46203.0</v>
      </c>
      <c r="C9658" s="1" t="s">
        <v>180</v>
      </c>
      <c r="D9658" s="3" t="s">
        <v>690</v>
      </c>
      <c r="E9658" s="4">
        <v>46199.0</v>
      </c>
      <c r="F9658" s="5">
        <v>12.0</v>
      </c>
      <c r="G9658" s="5">
        <v>258.0</v>
      </c>
      <c r="H9658" s="5">
        <v>3092.0</v>
      </c>
      <c r="I9658" s="1" t="s">
        <v>127</v>
      </c>
      <c r="J9658" s="1" t="s">
        <v>92</v>
      </c>
      <c r="K9658" s="1" t="s">
        <v>13</v>
      </c>
      <c r="L9658" s="1" t="s">
        <v>5</v>
      </c>
      <c r="M9658" s="1" t="s">
        <v>6</v>
      </c>
      <c r="N9658" s="1" t="s">
        <v>1241</v>
      </c>
      <c r="O9658" s="6" t="s">
        <v>1241</v>
      </c>
    </row>
    <row r="9659">
      <c r="A9659" s="5">
        <v>2.2600924E7</v>
      </c>
      <c r="B9659" s="2">
        <v>46203.0</v>
      </c>
      <c r="C9659" s="1" t="s">
        <v>180</v>
      </c>
      <c r="D9659" s="3" t="s">
        <v>1324</v>
      </c>
      <c r="E9659" s="4">
        <v>46199.0</v>
      </c>
      <c r="F9659" s="5">
        <v>150.0</v>
      </c>
      <c r="G9659" s="5">
        <v>38.0</v>
      </c>
      <c r="H9659" s="5">
        <v>5665.0</v>
      </c>
      <c r="I9659" s="1" t="s">
        <v>127</v>
      </c>
      <c r="J9659" s="1" t="s">
        <v>92</v>
      </c>
      <c r="K9659" s="1" t="s">
        <v>13</v>
      </c>
      <c r="L9659" s="1" t="s">
        <v>5</v>
      </c>
      <c r="M9659" s="1" t="s">
        <v>6</v>
      </c>
      <c r="N9659" s="1" t="s">
        <v>1241</v>
      </c>
      <c r="O9659" s="6" t="s">
        <v>1241</v>
      </c>
    </row>
    <row r="9660">
      <c r="A9660" s="5">
        <v>2.2600924E7</v>
      </c>
      <c r="B9660" s="2">
        <v>46203.0</v>
      </c>
      <c r="C9660" s="1" t="s">
        <v>180</v>
      </c>
      <c r="D9660" s="3" t="s">
        <v>530</v>
      </c>
      <c r="E9660" s="4">
        <v>46199.0</v>
      </c>
      <c r="F9660" s="5">
        <v>12.0</v>
      </c>
      <c r="G9660" s="5">
        <v>355.0</v>
      </c>
      <c r="H9660" s="5">
        <v>4263.0</v>
      </c>
      <c r="I9660" s="1" t="s">
        <v>127</v>
      </c>
      <c r="J9660" s="1" t="s">
        <v>92</v>
      </c>
      <c r="K9660" s="1" t="s">
        <v>13</v>
      </c>
      <c r="L9660" s="1" t="s">
        <v>5</v>
      </c>
      <c r="M9660" s="1" t="s">
        <v>6</v>
      </c>
      <c r="N9660" s="1" t="s">
        <v>1241</v>
      </c>
      <c r="O9660" s="6" t="s">
        <v>1241</v>
      </c>
    </row>
    <row r="9661">
      <c r="A9661" s="5">
        <v>2.2600924E7</v>
      </c>
      <c r="B9661" s="2">
        <v>46203.0</v>
      </c>
      <c r="C9661" s="1" t="s">
        <v>180</v>
      </c>
      <c r="D9661" s="3" t="s">
        <v>370</v>
      </c>
      <c r="E9661" s="4">
        <v>46199.0</v>
      </c>
      <c r="F9661" s="5">
        <v>25.0</v>
      </c>
      <c r="G9661" s="5">
        <v>1459.0</v>
      </c>
      <c r="H9661" s="5">
        <v>36481.0</v>
      </c>
      <c r="I9661" s="1" t="s">
        <v>127</v>
      </c>
      <c r="J9661" s="1" t="s">
        <v>92</v>
      </c>
      <c r="K9661" s="1" t="s">
        <v>13</v>
      </c>
      <c r="L9661" s="1" t="s">
        <v>5</v>
      </c>
      <c r="M9661" s="1" t="s">
        <v>6</v>
      </c>
      <c r="N9661" s="1" t="s">
        <v>1241</v>
      </c>
      <c r="O9661" s="6" t="s">
        <v>1241</v>
      </c>
    </row>
    <row r="9662">
      <c r="A9662" s="5">
        <v>2.2600924E7</v>
      </c>
      <c r="B9662" s="2">
        <v>46203.0</v>
      </c>
      <c r="C9662" s="1" t="s">
        <v>180</v>
      </c>
      <c r="D9662" s="3" t="s">
        <v>138</v>
      </c>
      <c r="E9662" s="4">
        <v>46199.0</v>
      </c>
      <c r="F9662" s="5">
        <v>20.0</v>
      </c>
      <c r="G9662" s="5">
        <v>72.0</v>
      </c>
      <c r="H9662" s="5">
        <v>1443.0</v>
      </c>
      <c r="I9662" s="1" t="s">
        <v>125</v>
      </c>
      <c r="J9662" s="1" t="s">
        <v>92</v>
      </c>
      <c r="K9662" s="1" t="s">
        <v>13</v>
      </c>
      <c r="L9662" s="1" t="s">
        <v>5</v>
      </c>
      <c r="M9662" s="1" t="s">
        <v>6</v>
      </c>
      <c r="N9662" s="1" t="s">
        <v>1241</v>
      </c>
      <c r="O9662" s="6" t="s">
        <v>1241</v>
      </c>
    </row>
    <row r="9663">
      <c r="A9663" s="5">
        <v>2.2600924E7</v>
      </c>
      <c r="B9663" s="2">
        <v>46203.0</v>
      </c>
      <c r="C9663" s="1" t="s">
        <v>180</v>
      </c>
      <c r="D9663" s="3" t="s">
        <v>727</v>
      </c>
      <c r="E9663" s="4">
        <v>46199.0</v>
      </c>
      <c r="F9663" s="5">
        <v>165.0</v>
      </c>
      <c r="G9663" s="5">
        <v>27.0</v>
      </c>
      <c r="H9663" s="5">
        <v>4489.0</v>
      </c>
      <c r="I9663" s="1" t="s">
        <v>127</v>
      </c>
      <c r="J9663" s="1" t="s">
        <v>92</v>
      </c>
      <c r="K9663" s="1" t="s">
        <v>13</v>
      </c>
      <c r="L9663" s="1" t="s">
        <v>5</v>
      </c>
      <c r="M9663" s="1" t="s">
        <v>6</v>
      </c>
      <c r="N9663" s="1" t="s">
        <v>1241</v>
      </c>
      <c r="O9663" s="6" t="s">
        <v>1241</v>
      </c>
    </row>
    <row r="9664">
      <c r="A9664" s="5">
        <v>2.2600924E7</v>
      </c>
      <c r="B9664" s="2">
        <v>46203.0</v>
      </c>
      <c r="C9664" s="1" t="s">
        <v>180</v>
      </c>
      <c r="D9664" s="3" t="s">
        <v>1325</v>
      </c>
      <c r="E9664" s="4">
        <v>46199.0</v>
      </c>
      <c r="F9664" s="5">
        <v>45.0</v>
      </c>
      <c r="G9664" s="5">
        <v>52.0</v>
      </c>
      <c r="H9664" s="5">
        <v>2327.0</v>
      </c>
      <c r="I9664" s="1" t="s">
        <v>127</v>
      </c>
      <c r="J9664" s="1" t="s">
        <v>92</v>
      </c>
      <c r="K9664" s="1" t="s">
        <v>13</v>
      </c>
      <c r="L9664" s="1" t="s">
        <v>5</v>
      </c>
      <c r="M9664" s="1" t="s">
        <v>6</v>
      </c>
      <c r="N9664" s="1" t="s">
        <v>1241</v>
      </c>
      <c r="O9664" s="6" t="s">
        <v>1241</v>
      </c>
    </row>
    <row r="9665">
      <c r="A9665" s="5">
        <v>2.2600925E7</v>
      </c>
      <c r="B9665" s="2">
        <v>46203.0</v>
      </c>
      <c r="C9665" s="1" t="s">
        <v>180</v>
      </c>
      <c r="D9665" s="3" t="s">
        <v>1312</v>
      </c>
      <c r="E9665" s="4">
        <v>46199.0</v>
      </c>
      <c r="F9665" s="5">
        <v>3000.0</v>
      </c>
      <c r="G9665" s="5">
        <v>4400.0</v>
      </c>
      <c r="H9665" s="5">
        <v>13203.0</v>
      </c>
      <c r="I9665" s="1" t="s">
        <v>43</v>
      </c>
      <c r="J9665" s="1" t="s">
        <v>92</v>
      </c>
      <c r="K9665" s="1" t="s">
        <v>13</v>
      </c>
      <c r="L9665" s="1" t="s">
        <v>5</v>
      </c>
      <c r="M9665" s="1" t="s">
        <v>44</v>
      </c>
      <c r="N9665" s="1" t="s">
        <v>1241</v>
      </c>
      <c r="O9665" s="6" t="s">
        <v>1241</v>
      </c>
    </row>
    <row r="9666">
      <c r="A9666" s="5">
        <v>2.2600925E7</v>
      </c>
      <c r="B9666" s="2">
        <v>46203.0</v>
      </c>
      <c r="C9666" s="1" t="s">
        <v>180</v>
      </c>
      <c r="D9666" s="3" t="s">
        <v>1311</v>
      </c>
      <c r="E9666" s="4">
        <v>46199.0</v>
      </c>
      <c r="F9666" s="5">
        <v>1500.0</v>
      </c>
      <c r="G9666" s="5">
        <v>3301.0</v>
      </c>
      <c r="H9666" s="5">
        <v>6603.0</v>
      </c>
      <c r="I9666" s="1" t="s">
        <v>43</v>
      </c>
      <c r="J9666" s="1" t="s">
        <v>92</v>
      </c>
      <c r="K9666" s="1" t="s">
        <v>13</v>
      </c>
      <c r="L9666" s="1" t="s">
        <v>5</v>
      </c>
      <c r="M9666" s="1" t="s">
        <v>44</v>
      </c>
      <c r="N9666" s="1" t="s">
        <v>1241</v>
      </c>
      <c r="O9666" s="6" t="s">
        <v>1241</v>
      </c>
    </row>
    <row r="9667">
      <c r="A9667" s="5">
        <v>2.2600925E7</v>
      </c>
      <c r="B9667" s="2">
        <v>46203.0</v>
      </c>
      <c r="C9667" s="1" t="s">
        <v>180</v>
      </c>
      <c r="D9667" s="3" t="s">
        <v>1311</v>
      </c>
      <c r="E9667" s="4">
        <v>46199.0</v>
      </c>
      <c r="F9667" s="5">
        <v>1500.0</v>
      </c>
      <c r="G9667" s="5">
        <v>3301.0</v>
      </c>
      <c r="H9667" s="5">
        <v>6603.0</v>
      </c>
      <c r="I9667" s="1" t="s">
        <v>43</v>
      </c>
      <c r="J9667" s="1" t="s">
        <v>92</v>
      </c>
      <c r="K9667" s="1" t="s">
        <v>13</v>
      </c>
      <c r="L9667" s="1" t="s">
        <v>5</v>
      </c>
      <c r="M9667" s="1" t="s">
        <v>44</v>
      </c>
      <c r="N9667" s="1" t="s">
        <v>1241</v>
      </c>
      <c r="O9667" s="6" t="s">
        <v>1241</v>
      </c>
    </row>
    <row r="9668">
      <c r="A9668" s="5">
        <v>2.2600925E7</v>
      </c>
      <c r="B9668" s="2">
        <v>46203.0</v>
      </c>
      <c r="C9668" s="1" t="s">
        <v>180</v>
      </c>
      <c r="D9668" s="3" t="s">
        <v>1311</v>
      </c>
      <c r="E9668" s="4">
        <v>46199.0</v>
      </c>
      <c r="F9668" s="5">
        <v>1500.0</v>
      </c>
      <c r="G9668" s="5">
        <v>3301.0</v>
      </c>
      <c r="H9668" s="5">
        <v>6603.0</v>
      </c>
      <c r="I9668" s="1" t="s">
        <v>43</v>
      </c>
      <c r="J9668" s="1" t="s">
        <v>92</v>
      </c>
      <c r="K9668" s="1" t="s">
        <v>13</v>
      </c>
      <c r="L9668" s="1" t="s">
        <v>5</v>
      </c>
      <c r="M9668" s="1" t="s">
        <v>44</v>
      </c>
      <c r="N9668" s="1" t="s">
        <v>1241</v>
      </c>
      <c r="O9668" s="6" t="s">
        <v>1241</v>
      </c>
    </row>
    <row r="9669">
      <c r="A9669" s="5">
        <v>2.2600925E7</v>
      </c>
      <c r="B9669" s="2">
        <v>46203.0</v>
      </c>
      <c r="C9669" s="1" t="s">
        <v>180</v>
      </c>
      <c r="D9669" s="3" t="s">
        <v>1311</v>
      </c>
      <c r="E9669" s="4">
        <v>46199.0</v>
      </c>
      <c r="F9669" s="5">
        <v>1500.0</v>
      </c>
      <c r="G9669" s="5">
        <v>3301.0</v>
      </c>
      <c r="H9669" s="5">
        <v>6603.0</v>
      </c>
      <c r="I9669" s="1" t="s">
        <v>43</v>
      </c>
      <c r="J9669" s="1" t="s">
        <v>92</v>
      </c>
      <c r="K9669" s="1" t="s">
        <v>13</v>
      </c>
      <c r="L9669" s="1" t="s">
        <v>5</v>
      </c>
      <c r="M9669" s="1" t="s">
        <v>44</v>
      </c>
      <c r="N9669" s="1" t="s">
        <v>1241</v>
      </c>
      <c r="O9669" s="6" t="s">
        <v>1241</v>
      </c>
    </row>
    <row r="9670">
      <c r="A9670" s="5">
        <v>2.2600925E7</v>
      </c>
      <c r="B9670" s="2">
        <v>46203.0</v>
      </c>
      <c r="C9670" s="1" t="s">
        <v>180</v>
      </c>
      <c r="D9670" s="3" t="s">
        <v>1310</v>
      </c>
      <c r="E9670" s="4">
        <v>46199.0</v>
      </c>
      <c r="F9670" s="5">
        <v>7000.0</v>
      </c>
      <c r="G9670" s="5">
        <v>2200.0</v>
      </c>
      <c r="H9670" s="5">
        <v>30805.0</v>
      </c>
      <c r="I9670" s="1" t="s">
        <v>43</v>
      </c>
      <c r="J9670" s="1" t="s">
        <v>92</v>
      </c>
      <c r="K9670" s="1" t="s">
        <v>13</v>
      </c>
      <c r="L9670" s="1" t="s">
        <v>5</v>
      </c>
      <c r="M9670" s="1" t="s">
        <v>44</v>
      </c>
      <c r="N9670" s="1" t="s">
        <v>1241</v>
      </c>
      <c r="O9670" s="6" t="s">
        <v>1241</v>
      </c>
    </row>
    <row r="9671">
      <c r="A9671" s="5">
        <v>2.2600925E7</v>
      </c>
      <c r="B9671" s="2">
        <v>46203.0</v>
      </c>
      <c r="C9671" s="1" t="s">
        <v>180</v>
      </c>
      <c r="D9671" s="3" t="s">
        <v>1310</v>
      </c>
      <c r="E9671" s="4">
        <v>46199.0</v>
      </c>
      <c r="F9671" s="5">
        <v>7000.0</v>
      </c>
      <c r="G9671" s="5">
        <v>2200.0</v>
      </c>
      <c r="H9671" s="5">
        <v>30805.0</v>
      </c>
      <c r="I9671" s="1" t="s">
        <v>43</v>
      </c>
      <c r="J9671" s="1" t="s">
        <v>92</v>
      </c>
      <c r="K9671" s="1" t="s">
        <v>13</v>
      </c>
      <c r="L9671" s="1" t="s">
        <v>5</v>
      </c>
      <c r="M9671" s="1" t="s">
        <v>44</v>
      </c>
      <c r="N9671" s="1" t="s">
        <v>1241</v>
      </c>
      <c r="O9671" s="6" t="s">
        <v>1241</v>
      </c>
    </row>
    <row r="9672">
      <c r="A9672" s="5">
        <v>2.2600925E7</v>
      </c>
      <c r="B9672" s="2">
        <v>46203.0</v>
      </c>
      <c r="C9672" s="1" t="s">
        <v>180</v>
      </c>
      <c r="D9672" s="3" t="s">
        <v>1312</v>
      </c>
      <c r="E9672" s="4">
        <v>46199.0</v>
      </c>
      <c r="F9672" s="5">
        <v>3000.0</v>
      </c>
      <c r="G9672" s="5">
        <v>4400.0</v>
      </c>
      <c r="H9672" s="5">
        <v>13203.0</v>
      </c>
      <c r="I9672" s="1" t="s">
        <v>43</v>
      </c>
      <c r="J9672" s="1" t="s">
        <v>92</v>
      </c>
      <c r="K9672" s="1" t="s">
        <v>13</v>
      </c>
      <c r="L9672" s="1" t="s">
        <v>5</v>
      </c>
      <c r="M9672" s="1" t="s">
        <v>44</v>
      </c>
      <c r="N9672" s="1" t="s">
        <v>1241</v>
      </c>
      <c r="O9672" s="6" t="s">
        <v>1241</v>
      </c>
    </row>
    <row r="9673">
      <c r="A9673" s="5">
        <v>2.2600925E7</v>
      </c>
      <c r="B9673" s="2">
        <v>46203.0</v>
      </c>
      <c r="C9673" s="1" t="s">
        <v>180</v>
      </c>
      <c r="D9673" s="3" t="s">
        <v>1310</v>
      </c>
      <c r="E9673" s="4">
        <v>46199.0</v>
      </c>
      <c r="F9673" s="5">
        <v>7000.0</v>
      </c>
      <c r="G9673" s="5">
        <v>2200.0</v>
      </c>
      <c r="H9673" s="5">
        <v>30805.0</v>
      </c>
      <c r="I9673" s="1" t="s">
        <v>43</v>
      </c>
      <c r="J9673" s="1" t="s">
        <v>92</v>
      </c>
      <c r="K9673" s="1" t="s">
        <v>13</v>
      </c>
      <c r="L9673" s="1" t="s">
        <v>5</v>
      </c>
      <c r="M9673" s="1" t="s">
        <v>44</v>
      </c>
      <c r="N9673" s="1" t="s">
        <v>1241</v>
      </c>
      <c r="O9673" s="6" t="s">
        <v>1241</v>
      </c>
    </row>
    <row r="9674">
      <c r="A9674" s="5">
        <v>2.2600925E7</v>
      </c>
      <c r="B9674" s="2">
        <v>46203.0</v>
      </c>
      <c r="C9674" s="1" t="s">
        <v>180</v>
      </c>
      <c r="D9674" s="3" t="s">
        <v>1312</v>
      </c>
      <c r="E9674" s="4">
        <v>46199.0</v>
      </c>
      <c r="F9674" s="5">
        <v>3000.0</v>
      </c>
      <c r="G9674" s="5">
        <v>4400.0</v>
      </c>
      <c r="H9674" s="5">
        <v>13203.0</v>
      </c>
      <c r="I9674" s="1" t="s">
        <v>43</v>
      </c>
      <c r="J9674" s="1" t="s">
        <v>92</v>
      </c>
      <c r="K9674" s="1" t="s">
        <v>13</v>
      </c>
      <c r="L9674" s="1" t="s">
        <v>5</v>
      </c>
      <c r="M9674" s="1" t="s">
        <v>44</v>
      </c>
      <c r="N9674" s="1" t="s">
        <v>1241</v>
      </c>
      <c r="O9674" s="6" t="s">
        <v>1241</v>
      </c>
    </row>
    <row r="9675">
      <c r="A9675" s="5">
        <v>2.2600925E7</v>
      </c>
      <c r="B9675" s="2">
        <v>46203.0</v>
      </c>
      <c r="C9675" s="1" t="s">
        <v>180</v>
      </c>
      <c r="D9675" s="3" t="s">
        <v>1310</v>
      </c>
      <c r="E9675" s="4">
        <v>46199.0</v>
      </c>
      <c r="F9675" s="5">
        <v>7000.0</v>
      </c>
      <c r="G9675" s="5">
        <v>2200.0</v>
      </c>
      <c r="H9675" s="5">
        <v>30805.0</v>
      </c>
      <c r="I9675" s="1" t="s">
        <v>43</v>
      </c>
      <c r="J9675" s="1" t="s">
        <v>92</v>
      </c>
      <c r="K9675" s="1" t="s">
        <v>13</v>
      </c>
      <c r="L9675" s="1" t="s">
        <v>5</v>
      </c>
      <c r="M9675" s="1" t="s">
        <v>44</v>
      </c>
      <c r="N9675" s="1" t="s">
        <v>1241</v>
      </c>
      <c r="O9675" s="6" t="s">
        <v>1241</v>
      </c>
    </row>
    <row r="9676">
      <c r="A9676" s="5">
        <v>2.2600925E7</v>
      </c>
      <c r="B9676" s="2">
        <v>46203.0</v>
      </c>
      <c r="C9676" s="1" t="s">
        <v>180</v>
      </c>
      <c r="D9676" s="3" t="s">
        <v>1312</v>
      </c>
      <c r="E9676" s="4">
        <v>46199.0</v>
      </c>
      <c r="F9676" s="5">
        <v>3000.0</v>
      </c>
      <c r="G9676" s="5">
        <v>4400.0</v>
      </c>
      <c r="H9676" s="5">
        <v>13203.0</v>
      </c>
      <c r="I9676" s="1" t="s">
        <v>43</v>
      </c>
      <c r="J9676" s="1" t="s">
        <v>92</v>
      </c>
      <c r="K9676" s="1" t="s">
        <v>13</v>
      </c>
      <c r="L9676" s="1" t="s">
        <v>5</v>
      </c>
      <c r="M9676" s="1" t="s">
        <v>44</v>
      </c>
      <c r="N9676" s="1" t="s">
        <v>1241</v>
      </c>
      <c r="O9676" s="6" t="s">
        <v>1241</v>
      </c>
    </row>
    <row r="9677">
      <c r="A9677" s="5">
        <v>2.2600928E7</v>
      </c>
      <c r="B9677" s="2">
        <v>46203.0</v>
      </c>
      <c r="C9677" s="1" t="s">
        <v>1302</v>
      </c>
      <c r="D9677" s="3" t="s">
        <v>1326</v>
      </c>
      <c r="E9677" s="4">
        <v>46199.0</v>
      </c>
      <c r="F9677" s="5">
        <v>8.0</v>
      </c>
      <c r="G9677" s="5">
        <v>199.0</v>
      </c>
      <c r="H9677" s="5">
        <v>1595.0</v>
      </c>
      <c r="I9677" s="1" t="s">
        <v>71</v>
      </c>
      <c r="J9677" s="1" t="s">
        <v>216</v>
      </c>
      <c r="K9677" s="1" t="s">
        <v>28</v>
      </c>
      <c r="L9677" s="1" t="s">
        <v>5</v>
      </c>
      <c r="M9677" s="1" t="s">
        <v>6</v>
      </c>
      <c r="N9677" s="1" t="s">
        <v>1241</v>
      </c>
      <c r="O9677" s="6" t="s">
        <v>1241</v>
      </c>
    </row>
    <row r="9678">
      <c r="A9678" s="5">
        <v>2.2600928E7</v>
      </c>
      <c r="B9678" s="2">
        <v>46203.0</v>
      </c>
      <c r="C9678" s="1" t="s">
        <v>1302</v>
      </c>
      <c r="D9678" s="3" t="s">
        <v>992</v>
      </c>
      <c r="E9678" s="4">
        <v>46199.0</v>
      </c>
      <c r="F9678" s="5">
        <v>25.0</v>
      </c>
      <c r="G9678" s="5">
        <v>786.0</v>
      </c>
      <c r="H9678" s="5">
        <v>19651.0</v>
      </c>
      <c r="I9678" s="1" t="s">
        <v>71</v>
      </c>
      <c r="J9678" s="1" t="s">
        <v>216</v>
      </c>
      <c r="K9678" s="1" t="s">
        <v>28</v>
      </c>
      <c r="L9678" s="1" t="s">
        <v>5</v>
      </c>
      <c r="M9678" s="1" t="s">
        <v>6</v>
      </c>
      <c r="N9678" s="1" t="s">
        <v>1241</v>
      </c>
      <c r="O9678" s="6" t="s">
        <v>1241</v>
      </c>
    </row>
    <row r="9679">
      <c r="A9679" s="5">
        <v>2.2600928E7</v>
      </c>
      <c r="B9679" s="2">
        <v>46203.0</v>
      </c>
      <c r="C9679" s="1" t="s">
        <v>1302</v>
      </c>
      <c r="D9679" s="3" t="s">
        <v>442</v>
      </c>
      <c r="E9679" s="4">
        <v>46199.0</v>
      </c>
      <c r="F9679" s="5">
        <v>20.0</v>
      </c>
      <c r="G9679" s="5">
        <v>175.0</v>
      </c>
      <c r="H9679" s="5">
        <v>3505.0</v>
      </c>
      <c r="I9679" s="1" t="s">
        <v>71</v>
      </c>
      <c r="J9679" s="1" t="s">
        <v>216</v>
      </c>
      <c r="K9679" s="1" t="s">
        <v>28</v>
      </c>
      <c r="L9679" s="1" t="s">
        <v>5</v>
      </c>
      <c r="M9679" s="1" t="s">
        <v>6</v>
      </c>
      <c r="N9679" s="1" t="s">
        <v>1241</v>
      </c>
      <c r="O9679" s="6" t="s">
        <v>1241</v>
      </c>
    </row>
    <row r="9680">
      <c r="A9680" s="5">
        <v>2.2600928E7</v>
      </c>
      <c r="B9680" s="2">
        <v>46203.0</v>
      </c>
      <c r="C9680" s="1" t="s">
        <v>1302</v>
      </c>
      <c r="D9680" s="3" t="s">
        <v>126</v>
      </c>
      <c r="E9680" s="4">
        <v>46199.0</v>
      </c>
      <c r="F9680" s="5">
        <v>150.0</v>
      </c>
      <c r="G9680" s="5">
        <v>34.0</v>
      </c>
      <c r="H9680" s="5">
        <v>5035.0</v>
      </c>
      <c r="I9680" s="1" t="s">
        <v>127</v>
      </c>
      <c r="J9680" s="1" t="s">
        <v>216</v>
      </c>
      <c r="K9680" s="1" t="s">
        <v>28</v>
      </c>
      <c r="L9680" s="1" t="s">
        <v>5</v>
      </c>
      <c r="M9680" s="1" t="s">
        <v>6</v>
      </c>
      <c r="N9680" s="1" t="s">
        <v>1241</v>
      </c>
      <c r="O9680" s="6" t="s">
        <v>1241</v>
      </c>
    </row>
    <row r="9681">
      <c r="A9681" s="5">
        <v>2.2600928E7</v>
      </c>
      <c r="B9681" s="2">
        <v>46203.0</v>
      </c>
      <c r="C9681" s="1" t="s">
        <v>1302</v>
      </c>
      <c r="D9681" s="3" t="s">
        <v>383</v>
      </c>
      <c r="E9681" s="4">
        <v>46199.0</v>
      </c>
      <c r="F9681" s="5">
        <v>10.0</v>
      </c>
      <c r="G9681" s="5">
        <v>159.0</v>
      </c>
      <c r="H9681" s="5">
        <v>1593.0</v>
      </c>
      <c r="I9681" s="1" t="s">
        <v>71</v>
      </c>
      <c r="J9681" s="1" t="s">
        <v>216</v>
      </c>
      <c r="K9681" s="1" t="s">
        <v>28</v>
      </c>
      <c r="L9681" s="1" t="s">
        <v>5</v>
      </c>
      <c r="M9681" s="1" t="s">
        <v>6</v>
      </c>
      <c r="N9681" s="1" t="s">
        <v>1241</v>
      </c>
      <c r="O9681" s="6" t="s">
        <v>1241</v>
      </c>
    </row>
    <row r="9682">
      <c r="A9682" s="5">
        <v>2.2600928E7</v>
      </c>
      <c r="B9682" s="2">
        <v>46203.0</v>
      </c>
      <c r="C9682" s="1" t="s">
        <v>1302</v>
      </c>
      <c r="D9682" s="3" t="s">
        <v>531</v>
      </c>
      <c r="E9682" s="4">
        <v>46199.0</v>
      </c>
      <c r="F9682" s="5">
        <v>150.0</v>
      </c>
      <c r="G9682" s="5">
        <v>50.0</v>
      </c>
      <c r="H9682" s="5">
        <v>7561.0</v>
      </c>
      <c r="I9682" s="1" t="s">
        <v>71</v>
      </c>
      <c r="J9682" s="1" t="s">
        <v>216</v>
      </c>
      <c r="K9682" s="1" t="s">
        <v>28</v>
      </c>
      <c r="L9682" s="1" t="s">
        <v>5</v>
      </c>
      <c r="M9682" s="1" t="s">
        <v>6</v>
      </c>
      <c r="N9682" s="1" t="s">
        <v>1241</v>
      </c>
      <c r="O9682" s="6" t="s">
        <v>1241</v>
      </c>
    </row>
    <row r="9683">
      <c r="A9683" s="5">
        <v>2.2600928E7</v>
      </c>
      <c r="B9683" s="2">
        <v>46203.0</v>
      </c>
      <c r="C9683" s="1" t="s">
        <v>1302</v>
      </c>
      <c r="D9683" s="3" t="s">
        <v>858</v>
      </c>
      <c r="E9683" s="4">
        <v>46199.0</v>
      </c>
      <c r="F9683" s="5">
        <v>20.0</v>
      </c>
      <c r="G9683" s="5">
        <v>1044.0</v>
      </c>
      <c r="H9683" s="5">
        <v>20881.0</v>
      </c>
      <c r="I9683" s="1" t="s">
        <v>71</v>
      </c>
      <c r="J9683" s="1" t="s">
        <v>216</v>
      </c>
      <c r="K9683" s="1" t="s">
        <v>28</v>
      </c>
      <c r="L9683" s="1" t="s">
        <v>5</v>
      </c>
      <c r="M9683" s="1" t="s">
        <v>6</v>
      </c>
      <c r="N9683" s="1" t="s">
        <v>1241</v>
      </c>
      <c r="O9683" s="6" t="s">
        <v>1241</v>
      </c>
    </row>
    <row r="9684">
      <c r="A9684" s="5">
        <v>2.2600928E7</v>
      </c>
      <c r="B9684" s="2">
        <v>46203.0</v>
      </c>
      <c r="C9684" s="1" t="s">
        <v>1302</v>
      </c>
      <c r="D9684" s="3" t="s">
        <v>525</v>
      </c>
      <c r="E9684" s="4">
        <v>46199.0</v>
      </c>
      <c r="F9684" s="5">
        <v>200.0</v>
      </c>
      <c r="G9684" s="5">
        <v>26.0</v>
      </c>
      <c r="H9684" s="5">
        <v>5281.0</v>
      </c>
      <c r="I9684" s="1" t="s">
        <v>71</v>
      </c>
      <c r="J9684" s="1" t="s">
        <v>216</v>
      </c>
      <c r="K9684" s="1" t="s">
        <v>28</v>
      </c>
      <c r="L9684" s="1" t="s">
        <v>5</v>
      </c>
      <c r="M9684" s="1" t="s">
        <v>6</v>
      </c>
      <c r="N9684" s="1" t="s">
        <v>1241</v>
      </c>
      <c r="O9684" s="6" t="s">
        <v>1241</v>
      </c>
    </row>
    <row r="9685">
      <c r="A9685" s="5">
        <v>2.2600928E7</v>
      </c>
      <c r="B9685" s="2">
        <v>46203.0</v>
      </c>
      <c r="C9685" s="1" t="s">
        <v>1302</v>
      </c>
      <c r="D9685" s="3" t="s">
        <v>994</v>
      </c>
      <c r="E9685" s="4">
        <v>46199.0</v>
      </c>
      <c r="F9685" s="5">
        <v>5.0</v>
      </c>
      <c r="G9685" s="5">
        <v>266.0</v>
      </c>
      <c r="H9685" s="5">
        <v>1329.0</v>
      </c>
      <c r="I9685" s="1" t="s">
        <v>71</v>
      </c>
      <c r="J9685" s="1" t="s">
        <v>216</v>
      </c>
      <c r="K9685" s="1" t="s">
        <v>28</v>
      </c>
      <c r="L9685" s="1" t="s">
        <v>5</v>
      </c>
      <c r="M9685" s="1" t="s">
        <v>6</v>
      </c>
      <c r="N9685" s="1" t="s">
        <v>1241</v>
      </c>
      <c r="O9685" s="6" t="s">
        <v>1241</v>
      </c>
    </row>
    <row r="9686">
      <c r="A9686" s="5">
        <v>2.2600928E7</v>
      </c>
      <c r="B9686" s="2">
        <v>46203.0</v>
      </c>
      <c r="C9686" s="1" t="s">
        <v>1302</v>
      </c>
      <c r="D9686" s="3" t="s">
        <v>658</v>
      </c>
      <c r="E9686" s="4">
        <v>46199.0</v>
      </c>
      <c r="F9686" s="5">
        <v>6.0</v>
      </c>
      <c r="G9686" s="5">
        <v>307.0</v>
      </c>
      <c r="H9686" s="5">
        <v>1844.0</v>
      </c>
      <c r="I9686" s="1" t="s">
        <v>71</v>
      </c>
      <c r="J9686" s="1" t="s">
        <v>216</v>
      </c>
      <c r="K9686" s="1" t="s">
        <v>28</v>
      </c>
      <c r="L9686" s="1" t="s">
        <v>5</v>
      </c>
      <c r="M9686" s="1" t="s">
        <v>6</v>
      </c>
      <c r="N9686" s="1" t="s">
        <v>1241</v>
      </c>
      <c r="O9686" s="6" t="s">
        <v>1241</v>
      </c>
    </row>
    <row r="9687">
      <c r="A9687" s="5">
        <v>2.2600928E7</v>
      </c>
      <c r="B9687" s="2">
        <v>46203.0</v>
      </c>
      <c r="C9687" s="1" t="s">
        <v>1302</v>
      </c>
      <c r="D9687" s="3" t="s">
        <v>427</v>
      </c>
      <c r="E9687" s="4">
        <v>46199.0</v>
      </c>
      <c r="F9687" s="5">
        <v>15.0</v>
      </c>
      <c r="G9687" s="5">
        <v>267.0</v>
      </c>
      <c r="H9687" s="5">
        <v>4009.0</v>
      </c>
      <c r="I9687" s="1" t="s">
        <v>71</v>
      </c>
      <c r="J9687" s="1" t="s">
        <v>216</v>
      </c>
      <c r="K9687" s="1" t="s">
        <v>28</v>
      </c>
      <c r="L9687" s="1" t="s">
        <v>5</v>
      </c>
      <c r="M9687" s="1" t="s">
        <v>6</v>
      </c>
      <c r="N9687" s="1" t="s">
        <v>1241</v>
      </c>
      <c r="O9687" s="6" t="s">
        <v>1241</v>
      </c>
    </row>
    <row r="9688">
      <c r="A9688" s="5">
        <v>2.2600928E7</v>
      </c>
      <c r="B9688" s="2">
        <v>46203.0</v>
      </c>
      <c r="C9688" s="1" t="s">
        <v>1302</v>
      </c>
      <c r="D9688" s="3">
        <v>5161.0</v>
      </c>
      <c r="E9688" s="4">
        <v>46199.0</v>
      </c>
      <c r="F9688" s="5">
        <v>108.0</v>
      </c>
      <c r="G9688" s="5">
        <v>15.0</v>
      </c>
      <c r="H9688" s="5">
        <v>1617.0</v>
      </c>
      <c r="I9688" s="1" t="s">
        <v>125</v>
      </c>
      <c r="J9688" s="1" t="s">
        <v>216</v>
      </c>
      <c r="K9688" s="1" t="s">
        <v>28</v>
      </c>
      <c r="L9688" s="1" t="s">
        <v>5</v>
      </c>
      <c r="M9688" s="1" t="s">
        <v>6</v>
      </c>
      <c r="N9688" s="1" t="s">
        <v>1241</v>
      </c>
      <c r="O9688" s="6" t="s">
        <v>1241</v>
      </c>
    </row>
    <row r="9689">
      <c r="A9689" s="5">
        <v>2.2600928E7</v>
      </c>
      <c r="B9689" s="2">
        <v>46203.0</v>
      </c>
      <c r="C9689" s="1" t="s">
        <v>1302</v>
      </c>
      <c r="D9689" s="3" t="s">
        <v>996</v>
      </c>
      <c r="E9689" s="4">
        <v>46199.0</v>
      </c>
      <c r="F9689" s="5">
        <v>10.0</v>
      </c>
      <c r="G9689" s="5">
        <v>1524.0</v>
      </c>
      <c r="H9689" s="5">
        <v>15241.0</v>
      </c>
      <c r="I9689" s="1" t="s">
        <v>71</v>
      </c>
      <c r="J9689" s="1" t="s">
        <v>216</v>
      </c>
      <c r="K9689" s="1" t="s">
        <v>28</v>
      </c>
      <c r="L9689" s="1" t="s">
        <v>5</v>
      </c>
      <c r="M9689" s="1" t="s">
        <v>6</v>
      </c>
      <c r="N9689" s="1" t="s">
        <v>1241</v>
      </c>
      <c r="O9689" s="6" t="s">
        <v>1241</v>
      </c>
    </row>
    <row r="9690">
      <c r="A9690" s="5">
        <v>2.2600928E7</v>
      </c>
      <c r="B9690" s="2">
        <v>46203.0</v>
      </c>
      <c r="C9690" s="1" t="s">
        <v>1302</v>
      </c>
      <c r="D9690" s="3" t="s">
        <v>866</v>
      </c>
      <c r="E9690" s="4">
        <v>46199.0</v>
      </c>
      <c r="F9690" s="5">
        <v>150.0</v>
      </c>
      <c r="G9690" s="5">
        <v>31.0</v>
      </c>
      <c r="H9690" s="5">
        <v>4681.0</v>
      </c>
      <c r="I9690" s="1" t="s">
        <v>71</v>
      </c>
      <c r="J9690" s="1" t="s">
        <v>216</v>
      </c>
      <c r="K9690" s="1" t="s">
        <v>28</v>
      </c>
      <c r="L9690" s="1" t="s">
        <v>5</v>
      </c>
      <c r="M9690" s="1" t="s">
        <v>6</v>
      </c>
      <c r="N9690" s="1" t="s">
        <v>1241</v>
      </c>
      <c r="O9690" s="6" t="s">
        <v>1241</v>
      </c>
    </row>
    <row r="9691">
      <c r="A9691" s="5">
        <v>2.2600928E7</v>
      </c>
      <c r="B9691" s="2">
        <v>46203.0</v>
      </c>
      <c r="C9691" s="1" t="s">
        <v>1302</v>
      </c>
      <c r="D9691" s="3" t="s">
        <v>505</v>
      </c>
      <c r="E9691" s="4">
        <v>46199.0</v>
      </c>
      <c r="F9691" s="5">
        <v>100.0</v>
      </c>
      <c r="G9691" s="5">
        <v>38.0</v>
      </c>
      <c r="H9691" s="5">
        <v>3761.0</v>
      </c>
      <c r="I9691" s="1" t="s">
        <v>71</v>
      </c>
      <c r="J9691" s="1" t="s">
        <v>216</v>
      </c>
      <c r="K9691" s="1" t="s">
        <v>28</v>
      </c>
      <c r="L9691" s="1" t="s">
        <v>5</v>
      </c>
      <c r="M9691" s="1" t="s">
        <v>6</v>
      </c>
      <c r="N9691" s="1" t="s">
        <v>1241</v>
      </c>
      <c r="O9691" s="6" t="s">
        <v>1241</v>
      </c>
    </row>
    <row r="9692">
      <c r="A9692" s="5">
        <v>2.2600928E7</v>
      </c>
      <c r="B9692" s="2">
        <v>46203.0</v>
      </c>
      <c r="C9692" s="1" t="s">
        <v>1302</v>
      </c>
      <c r="D9692" s="3" t="s">
        <v>1327</v>
      </c>
      <c r="E9692" s="4">
        <v>46199.0</v>
      </c>
      <c r="F9692" s="5">
        <v>4.0</v>
      </c>
      <c r="G9692" s="5">
        <v>536.0</v>
      </c>
      <c r="H9692" s="5">
        <v>2145.0</v>
      </c>
      <c r="I9692" s="1" t="s">
        <v>71</v>
      </c>
      <c r="J9692" s="1" t="s">
        <v>216</v>
      </c>
      <c r="K9692" s="1" t="s">
        <v>28</v>
      </c>
      <c r="L9692" s="1" t="s">
        <v>5</v>
      </c>
      <c r="M9692" s="1" t="s">
        <v>6</v>
      </c>
      <c r="N9692" s="1" t="s">
        <v>1241</v>
      </c>
      <c r="O9692" s="6" t="s">
        <v>1241</v>
      </c>
    </row>
    <row r="9693">
      <c r="A9693" s="5">
        <v>2.2600928E7</v>
      </c>
      <c r="B9693" s="2">
        <v>46203.0</v>
      </c>
      <c r="C9693" s="1" t="s">
        <v>1302</v>
      </c>
      <c r="D9693" s="3" t="s">
        <v>841</v>
      </c>
      <c r="E9693" s="4">
        <v>46199.0</v>
      </c>
      <c r="F9693" s="5">
        <v>100.0</v>
      </c>
      <c r="G9693" s="5">
        <v>38.0</v>
      </c>
      <c r="H9693" s="5">
        <v>3841.0</v>
      </c>
      <c r="I9693" s="1" t="s">
        <v>71</v>
      </c>
      <c r="J9693" s="1" t="s">
        <v>216</v>
      </c>
      <c r="K9693" s="1" t="s">
        <v>28</v>
      </c>
      <c r="L9693" s="1" t="s">
        <v>5</v>
      </c>
      <c r="M9693" s="1" t="s">
        <v>6</v>
      </c>
      <c r="N9693" s="1" t="s">
        <v>1241</v>
      </c>
      <c r="O9693" s="6" t="s">
        <v>1241</v>
      </c>
    </row>
    <row r="9694">
      <c r="A9694" s="5">
        <v>2.2600928E7</v>
      </c>
      <c r="B9694" s="2">
        <v>46203.0</v>
      </c>
      <c r="C9694" s="1" t="s">
        <v>1302</v>
      </c>
      <c r="D9694" s="3" t="s">
        <v>537</v>
      </c>
      <c r="E9694" s="4">
        <v>46199.0</v>
      </c>
      <c r="F9694" s="5">
        <v>48.0</v>
      </c>
      <c r="G9694" s="5">
        <v>73.0</v>
      </c>
      <c r="H9694" s="5">
        <v>3503.0</v>
      </c>
      <c r="I9694" s="1" t="s">
        <v>125</v>
      </c>
      <c r="J9694" s="1" t="s">
        <v>216</v>
      </c>
      <c r="K9694" s="1" t="s">
        <v>28</v>
      </c>
      <c r="L9694" s="1" t="s">
        <v>5</v>
      </c>
      <c r="M9694" s="1" t="s">
        <v>6</v>
      </c>
      <c r="N9694" s="1" t="s">
        <v>1241</v>
      </c>
      <c r="O9694" s="6" t="s">
        <v>1241</v>
      </c>
    </row>
    <row r="9695">
      <c r="A9695" s="5">
        <v>2.2600928E7</v>
      </c>
      <c r="B9695" s="2">
        <v>46203.0</v>
      </c>
      <c r="C9695" s="1" t="s">
        <v>1302</v>
      </c>
      <c r="D9695" s="3" t="s">
        <v>1328</v>
      </c>
      <c r="E9695" s="4">
        <v>46199.0</v>
      </c>
      <c r="F9695" s="5">
        <v>50.0</v>
      </c>
      <c r="G9695" s="5">
        <v>40.0</v>
      </c>
      <c r="H9695" s="5">
        <v>1989.0</v>
      </c>
      <c r="I9695" s="1" t="s">
        <v>71</v>
      </c>
      <c r="J9695" s="1" t="s">
        <v>216</v>
      </c>
      <c r="K9695" s="1" t="s">
        <v>28</v>
      </c>
      <c r="L9695" s="1" t="s">
        <v>5</v>
      </c>
      <c r="M9695" s="1" t="s">
        <v>6</v>
      </c>
      <c r="N9695" s="1" t="s">
        <v>1241</v>
      </c>
      <c r="O9695" s="6" t="s">
        <v>1241</v>
      </c>
    </row>
    <row r="9696">
      <c r="A9696" s="5">
        <v>2.2600928E7</v>
      </c>
      <c r="B9696" s="2">
        <v>46203.0</v>
      </c>
      <c r="C9696" s="1" t="s">
        <v>1302</v>
      </c>
      <c r="D9696" s="3" t="s">
        <v>844</v>
      </c>
      <c r="E9696" s="4">
        <v>46199.0</v>
      </c>
      <c r="F9696" s="5">
        <v>75.0</v>
      </c>
      <c r="G9696" s="5">
        <v>45.0</v>
      </c>
      <c r="H9696" s="5">
        <v>3361.0</v>
      </c>
      <c r="I9696" s="1" t="s">
        <v>71</v>
      </c>
      <c r="J9696" s="1" t="s">
        <v>216</v>
      </c>
      <c r="K9696" s="1" t="s">
        <v>28</v>
      </c>
      <c r="L9696" s="1" t="s">
        <v>5</v>
      </c>
      <c r="M9696" s="1" t="s">
        <v>6</v>
      </c>
      <c r="N9696" s="1" t="s">
        <v>1241</v>
      </c>
      <c r="O9696" s="6" t="s">
        <v>1241</v>
      </c>
    </row>
    <row r="9697">
      <c r="A9697" s="5">
        <v>2.2600928E7</v>
      </c>
      <c r="B9697" s="2">
        <v>46203.0</v>
      </c>
      <c r="C9697" s="1" t="s">
        <v>1302</v>
      </c>
      <c r="D9697" s="3" t="s">
        <v>1329</v>
      </c>
      <c r="E9697" s="4">
        <v>46199.0</v>
      </c>
      <c r="F9697" s="5">
        <v>5.0</v>
      </c>
      <c r="G9697" s="5">
        <v>2897.0</v>
      </c>
      <c r="H9697" s="5">
        <v>14485.0</v>
      </c>
      <c r="I9697" s="1" t="s">
        <v>71</v>
      </c>
      <c r="J9697" s="1" t="s">
        <v>216</v>
      </c>
      <c r="K9697" s="1" t="s">
        <v>28</v>
      </c>
      <c r="L9697" s="1" t="s">
        <v>5</v>
      </c>
      <c r="M9697" s="1" t="s">
        <v>6</v>
      </c>
      <c r="N9697" s="1" t="s">
        <v>1241</v>
      </c>
      <c r="O9697" s="6" t="s">
        <v>1241</v>
      </c>
    </row>
    <row r="9698">
      <c r="A9698" s="5">
        <v>2.2600928E7</v>
      </c>
      <c r="B9698" s="2">
        <v>46203.0</v>
      </c>
      <c r="C9698" s="1" t="s">
        <v>1302</v>
      </c>
      <c r="D9698" s="3" t="s">
        <v>485</v>
      </c>
      <c r="E9698" s="4">
        <v>46199.0</v>
      </c>
      <c r="F9698" s="5">
        <v>100.0</v>
      </c>
      <c r="G9698" s="5">
        <v>31.0</v>
      </c>
      <c r="H9698" s="5">
        <v>3121.0</v>
      </c>
      <c r="I9698" s="1" t="s">
        <v>71</v>
      </c>
      <c r="J9698" s="1" t="s">
        <v>216</v>
      </c>
      <c r="K9698" s="1" t="s">
        <v>28</v>
      </c>
      <c r="L9698" s="1" t="s">
        <v>5</v>
      </c>
      <c r="M9698" s="1" t="s">
        <v>6</v>
      </c>
      <c r="N9698" s="1" t="s">
        <v>1241</v>
      </c>
      <c r="O9698" s="6" t="s">
        <v>1241</v>
      </c>
    </row>
    <row r="9699">
      <c r="A9699" s="5">
        <v>2.2600928E7</v>
      </c>
      <c r="B9699" s="2">
        <v>46203.0</v>
      </c>
      <c r="C9699" s="1" t="s">
        <v>1302</v>
      </c>
      <c r="D9699" s="3" t="s">
        <v>990</v>
      </c>
      <c r="E9699" s="4">
        <v>46199.0</v>
      </c>
      <c r="F9699" s="5">
        <v>10.0</v>
      </c>
      <c r="G9699" s="5">
        <v>135.0</v>
      </c>
      <c r="H9699" s="5">
        <v>1353.0</v>
      </c>
      <c r="I9699" s="1" t="s">
        <v>71</v>
      </c>
      <c r="J9699" s="1" t="s">
        <v>216</v>
      </c>
      <c r="K9699" s="1" t="s">
        <v>28</v>
      </c>
      <c r="L9699" s="1" t="s">
        <v>5</v>
      </c>
      <c r="M9699" s="1" t="s">
        <v>6</v>
      </c>
      <c r="N9699" s="1" t="s">
        <v>1241</v>
      </c>
      <c r="O9699" s="6" t="s">
        <v>1241</v>
      </c>
    </row>
    <row r="9700">
      <c r="A9700" s="5">
        <v>2.2600928E7</v>
      </c>
      <c r="B9700" s="2">
        <v>46203.0</v>
      </c>
      <c r="C9700" s="1" t="s">
        <v>1302</v>
      </c>
      <c r="D9700" s="3" t="s">
        <v>855</v>
      </c>
      <c r="E9700" s="4">
        <v>46199.0</v>
      </c>
      <c r="F9700" s="5">
        <v>30.0</v>
      </c>
      <c r="G9700" s="5">
        <v>59.0</v>
      </c>
      <c r="H9700" s="5">
        <v>1777.0</v>
      </c>
      <c r="I9700" s="1" t="s">
        <v>71</v>
      </c>
      <c r="J9700" s="1" t="s">
        <v>216</v>
      </c>
      <c r="K9700" s="1" t="s">
        <v>28</v>
      </c>
      <c r="L9700" s="1" t="s">
        <v>5</v>
      </c>
      <c r="M9700" s="1" t="s">
        <v>6</v>
      </c>
      <c r="N9700" s="1" t="s">
        <v>1241</v>
      </c>
      <c r="O9700" s="6" t="s">
        <v>1241</v>
      </c>
    </row>
    <row r="9701">
      <c r="A9701" s="5">
        <v>2.2600928E7</v>
      </c>
      <c r="B9701" s="2">
        <v>46203.0</v>
      </c>
      <c r="C9701" s="1" t="s">
        <v>1302</v>
      </c>
      <c r="D9701" s="3" t="s">
        <v>187</v>
      </c>
      <c r="E9701" s="4">
        <v>46199.0</v>
      </c>
      <c r="F9701" s="5">
        <v>550.0</v>
      </c>
      <c r="G9701" s="5">
        <v>148.0</v>
      </c>
      <c r="H9701" s="5">
        <v>81181.0</v>
      </c>
      <c r="I9701" s="1" t="s">
        <v>75</v>
      </c>
      <c r="J9701" s="1" t="s">
        <v>216</v>
      </c>
      <c r="K9701" s="1" t="s">
        <v>28</v>
      </c>
      <c r="L9701" s="1" t="s">
        <v>5</v>
      </c>
      <c r="M9701" s="1" t="s">
        <v>6</v>
      </c>
      <c r="N9701" s="1" t="s">
        <v>1241</v>
      </c>
      <c r="O9701" s="6" t="s">
        <v>1241</v>
      </c>
    </row>
    <row r="9702">
      <c r="A9702" s="5">
        <v>2.2600928E7</v>
      </c>
      <c r="B9702" s="2">
        <v>46203.0</v>
      </c>
      <c r="C9702" s="1" t="s">
        <v>1302</v>
      </c>
      <c r="D9702" s="3" t="s">
        <v>489</v>
      </c>
      <c r="E9702" s="4">
        <v>46199.0</v>
      </c>
      <c r="F9702" s="5">
        <v>80.0</v>
      </c>
      <c r="G9702" s="5">
        <v>48.0</v>
      </c>
      <c r="H9702" s="5">
        <v>3841.0</v>
      </c>
      <c r="I9702" s="1" t="s">
        <v>71</v>
      </c>
      <c r="J9702" s="1" t="s">
        <v>216</v>
      </c>
      <c r="K9702" s="1" t="s">
        <v>28</v>
      </c>
      <c r="L9702" s="1" t="s">
        <v>5</v>
      </c>
      <c r="M9702" s="1" t="s">
        <v>6</v>
      </c>
      <c r="N9702" s="1" t="s">
        <v>1241</v>
      </c>
      <c r="O9702" s="6" t="s">
        <v>1241</v>
      </c>
    </row>
    <row r="9703">
      <c r="A9703" s="5">
        <v>2.2600928E7</v>
      </c>
      <c r="B9703" s="2">
        <v>46203.0</v>
      </c>
      <c r="C9703" s="1" t="s">
        <v>1302</v>
      </c>
      <c r="D9703" s="3" t="s">
        <v>379</v>
      </c>
      <c r="E9703" s="4">
        <v>46199.0</v>
      </c>
      <c r="F9703" s="5">
        <v>6.0</v>
      </c>
      <c r="G9703" s="5">
        <v>219.0</v>
      </c>
      <c r="H9703" s="5">
        <v>1316.0</v>
      </c>
      <c r="I9703" s="1" t="s">
        <v>71</v>
      </c>
      <c r="J9703" s="1" t="s">
        <v>216</v>
      </c>
      <c r="K9703" s="1" t="s">
        <v>28</v>
      </c>
      <c r="L9703" s="1" t="s">
        <v>5</v>
      </c>
      <c r="M9703" s="1" t="s">
        <v>6</v>
      </c>
      <c r="N9703" s="1" t="s">
        <v>1241</v>
      </c>
      <c r="O9703" s="6" t="s">
        <v>1241</v>
      </c>
    </row>
    <row r="9704">
      <c r="A9704" s="5">
        <v>2.2600928E7</v>
      </c>
      <c r="B9704" s="2">
        <v>46203.0</v>
      </c>
      <c r="C9704" s="1" t="s">
        <v>1302</v>
      </c>
      <c r="D9704" s="3" t="s">
        <v>199</v>
      </c>
      <c r="E9704" s="4">
        <v>46199.0</v>
      </c>
      <c r="F9704" s="5">
        <v>1500.0</v>
      </c>
      <c r="G9704" s="5">
        <v>6.0</v>
      </c>
      <c r="H9704" s="5">
        <v>8341.0</v>
      </c>
      <c r="I9704" s="1" t="s">
        <v>71</v>
      </c>
      <c r="J9704" s="1" t="s">
        <v>216</v>
      </c>
      <c r="K9704" s="1" t="s">
        <v>28</v>
      </c>
      <c r="L9704" s="1" t="s">
        <v>5</v>
      </c>
      <c r="M9704" s="1" t="s">
        <v>6</v>
      </c>
      <c r="N9704" s="1" t="s">
        <v>1241</v>
      </c>
      <c r="O9704" s="6" t="s">
        <v>1241</v>
      </c>
    </row>
    <row r="9705">
      <c r="A9705" s="5">
        <v>2.2600928E7</v>
      </c>
      <c r="B9705" s="2">
        <v>46203.0</v>
      </c>
      <c r="C9705" s="1" t="s">
        <v>1302</v>
      </c>
      <c r="D9705" s="3" t="s">
        <v>501</v>
      </c>
      <c r="E9705" s="4">
        <v>46199.0</v>
      </c>
      <c r="F9705" s="5">
        <v>2000.0</v>
      </c>
      <c r="G9705" s="5">
        <v>8.0</v>
      </c>
      <c r="H9705" s="5">
        <v>15681.0</v>
      </c>
      <c r="I9705" s="1" t="s">
        <v>71</v>
      </c>
      <c r="J9705" s="1" t="s">
        <v>216</v>
      </c>
      <c r="K9705" s="1" t="s">
        <v>28</v>
      </c>
      <c r="L9705" s="1" t="s">
        <v>5</v>
      </c>
      <c r="M9705" s="1" t="s">
        <v>6</v>
      </c>
      <c r="N9705" s="1" t="s">
        <v>1241</v>
      </c>
      <c r="O9705" s="6" t="s">
        <v>1241</v>
      </c>
    </row>
    <row r="9706">
      <c r="A9706" s="5">
        <v>2.2600928E7</v>
      </c>
      <c r="B9706" s="2">
        <v>46203.0</v>
      </c>
      <c r="C9706" s="1" t="s">
        <v>1302</v>
      </c>
      <c r="D9706" s="3" t="s">
        <v>190</v>
      </c>
      <c r="E9706" s="4">
        <v>46199.0</v>
      </c>
      <c r="F9706" s="5">
        <v>50.0</v>
      </c>
      <c r="G9706" s="5">
        <v>90.0</v>
      </c>
      <c r="H9706" s="5">
        <v>4481.0</v>
      </c>
      <c r="I9706" s="1" t="s">
        <v>71</v>
      </c>
      <c r="J9706" s="1" t="s">
        <v>216</v>
      </c>
      <c r="K9706" s="1" t="s">
        <v>28</v>
      </c>
      <c r="L9706" s="1" t="s">
        <v>5</v>
      </c>
      <c r="M9706" s="1" t="s">
        <v>6</v>
      </c>
      <c r="N9706" s="1" t="s">
        <v>1241</v>
      </c>
      <c r="O9706" s="6" t="s">
        <v>1241</v>
      </c>
    </row>
    <row r="9707">
      <c r="A9707" s="5">
        <v>2.2600928E7</v>
      </c>
      <c r="B9707" s="2">
        <v>46203.0</v>
      </c>
      <c r="C9707" s="1" t="s">
        <v>1302</v>
      </c>
      <c r="D9707" s="3" t="s">
        <v>158</v>
      </c>
      <c r="E9707" s="4">
        <v>46199.0</v>
      </c>
      <c r="F9707" s="5">
        <v>300.0</v>
      </c>
      <c r="G9707" s="5">
        <v>239.0</v>
      </c>
      <c r="H9707" s="5">
        <v>71641.0</v>
      </c>
      <c r="I9707" s="1" t="s">
        <v>75</v>
      </c>
      <c r="J9707" s="1" t="s">
        <v>216</v>
      </c>
      <c r="K9707" s="1" t="s">
        <v>28</v>
      </c>
      <c r="L9707" s="1" t="s">
        <v>5</v>
      </c>
      <c r="M9707" s="1" t="s">
        <v>6</v>
      </c>
      <c r="N9707" s="1" t="s">
        <v>1241</v>
      </c>
      <c r="O9707" s="6" t="s">
        <v>1241</v>
      </c>
    </row>
    <row r="9708">
      <c r="A9708" s="5">
        <v>2.2600928E7</v>
      </c>
      <c r="B9708" s="2">
        <v>46203.0</v>
      </c>
      <c r="C9708" s="1" t="s">
        <v>1302</v>
      </c>
      <c r="D9708" s="3" t="s">
        <v>1330</v>
      </c>
      <c r="E9708" s="4">
        <v>46199.0</v>
      </c>
      <c r="F9708" s="5">
        <v>15.0</v>
      </c>
      <c r="G9708" s="5">
        <v>99.0</v>
      </c>
      <c r="H9708" s="5">
        <v>1489.0</v>
      </c>
      <c r="I9708" s="1" t="s">
        <v>71</v>
      </c>
      <c r="J9708" s="1" t="s">
        <v>216</v>
      </c>
      <c r="K9708" s="1" t="s">
        <v>28</v>
      </c>
      <c r="L9708" s="1" t="s">
        <v>5</v>
      </c>
      <c r="M9708" s="1" t="s">
        <v>6</v>
      </c>
      <c r="N9708" s="1" t="s">
        <v>1241</v>
      </c>
      <c r="O9708" s="6" t="s">
        <v>1241</v>
      </c>
    </row>
    <row r="9709">
      <c r="A9709" s="5">
        <v>2.2600928E7</v>
      </c>
      <c r="B9709" s="2">
        <v>46203.0</v>
      </c>
      <c r="C9709" s="1" t="s">
        <v>1302</v>
      </c>
      <c r="D9709" s="3" t="s">
        <v>657</v>
      </c>
      <c r="E9709" s="4">
        <v>46199.0</v>
      </c>
      <c r="F9709" s="5">
        <v>4.0</v>
      </c>
      <c r="G9709" s="5">
        <v>355.0</v>
      </c>
      <c r="H9709" s="5">
        <v>1422.0</v>
      </c>
      <c r="I9709" s="1" t="s">
        <v>71</v>
      </c>
      <c r="J9709" s="1" t="s">
        <v>216</v>
      </c>
      <c r="K9709" s="1" t="s">
        <v>28</v>
      </c>
      <c r="L9709" s="1" t="s">
        <v>5</v>
      </c>
      <c r="M9709" s="1" t="s">
        <v>6</v>
      </c>
      <c r="N9709" s="1" t="s">
        <v>1241</v>
      </c>
      <c r="O9709" s="6" t="s">
        <v>1241</v>
      </c>
    </row>
    <row r="9710">
      <c r="A9710" s="5">
        <v>2.2600928E7</v>
      </c>
      <c r="B9710" s="2">
        <v>46203.0</v>
      </c>
      <c r="C9710" s="1" t="s">
        <v>1302</v>
      </c>
      <c r="D9710" s="3" t="s">
        <v>989</v>
      </c>
      <c r="E9710" s="4">
        <v>46199.0</v>
      </c>
      <c r="F9710" s="5">
        <v>100.0</v>
      </c>
      <c r="G9710" s="5">
        <v>358.0</v>
      </c>
      <c r="H9710" s="5">
        <v>35761.0</v>
      </c>
      <c r="I9710" s="1" t="s">
        <v>71</v>
      </c>
      <c r="J9710" s="1" t="s">
        <v>216</v>
      </c>
      <c r="K9710" s="1" t="s">
        <v>28</v>
      </c>
      <c r="L9710" s="1" t="s">
        <v>5</v>
      </c>
      <c r="M9710" s="1" t="s">
        <v>6</v>
      </c>
      <c r="N9710" s="1" t="s">
        <v>1241</v>
      </c>
      <c r="O9710" s="6" t="s">
        <v>1241</v>
      </c>
    </row>
    <row r="9711">
      <c r="A9711" s="5">
        <v>2.2600928E7</v>
      </c>
      <c r="B9711" s="2">
        <v>46203.0</v>
      </c>
      <c r="C9711" s="1" t="s">
        <v>1302</v>
      </c>
      <c r="D9711" s="3" t="s">
        <v>492</v>
      </c>
      <c r="E9711" s="4">
        <v>46199.0</v>
      </c>
      <c r="F9711" s="5">
        <v>200.0</v>
      </c>
      <c r="G9711" s="5">
        <v>12.0</v>
      </c>
      <c r="H9711" s="5">
        <v>2417.0</v>
      </c>
      <c r="I9711" s="1" t="s">
        <v>71</v>
      </c>
      <c r="J9711" s="1" t="s">
        <v>216</v>
      </c>
      <c r="K9711" s="1" t="s">
        <v>28</v>
      </c>
      <c r="L9711" s="1" t="s">
        <v>5</v>
      </c>
      <c r="M9711" s="1" t="s">
        <v>6</v>
      </c>
      <c r="N9711" s="1" t="s">
        <v>1241</v>
      </c>
      <c r="O9711" s="6" t="s">
        <v>1241</v>
      </c>
    </row>
    <row r="9712">
      <c r="A9712" s="5">
        <v>2.2600928E7</v>
      </c>
      <c r="B9712" s="2">
        <v>46203.0</v>
      </c>
      <c r="C9712" s="1" t="s">
        <v>1302</v>
      </c>
      <c r="D9712" s="3" t="s">
        <v>1007</v>
      </c>
      <c r="E9712" s="4">
        <v>46199.0</v>
      </c>
      <c r="F9712" s="5">
        <v>30.0</v>
      </c>
      <c r="G9712" s="5">
        <v>118.0</v>
      </c>
      <c r="H9712" s="5">
        <v>3553.0</v>
      </c>
      <c r="I9712" s="1" t="s">
        <v>71</v>
      </c>
      <c r="J9712" s="1" t="s">
        <v>216</v>
      </c>
      <c r="K9712" s="1" t="s">
        <v>28</v>
      </c>
      <c r="L9712" s="1" t="s">
        <v>5</v>
      </c>
      <c r="M9712" s="1" t="s">
        <v>6</v>
      </c>
      <c r="N9712" s="1" t="s">
        <v>1241</v>
      </c>
      <c r="O9712" s="6" t="s">
        <v>1241</v>
      </c>
    </row>
    <row r="9713">
      <c r="A9713" s="5">
        <v>2.2600928E7</v>
      </c>
      <c r="B9713" s="2">
        <v>46203.0</v>
      </c>
      <c r="C9713" s="1" t="s">
        <v>1302</v>
      </c>
      <c r="D9713" s="3" t="s">
        <v>988</v>
      </c>
      <c r="E9713" s="4">
        <v>46199.0</v>
      </c>
      <c r="F9713" s="5">
        <v>15.0</v>
      </c>
      <c r="G9713" s="5">
        <v>102.0</v>
      </c>
      <c r="H9713" s="5">
        <v>1525.0</v>
      </c>
      <c r="I9713" s="1" t="s">
        <v>71</v>
      </c>
      <c r="J9713" s="1" t="s">
        <v>216</v>
      </c>
      <c r="K9713" s="1" t="s">
        <v>28</v>
      </c>
      <c r="L9713" s="1" t="s">
        <v>5</v>
      </c>
      <c r="M9713" s="1" t="s">
        <v>6</v>
      </c>
      <c r="N9713" s="1" t="s">
        <v>1241</v>
      </c>
      <c r="O9713" s="6" t="s">
        <v>1241</v>
      </c>
    </row>
    <row r="9714">
      <c r="A9714" s="5">
        <v>2.2600928E7</v>
      </c>
      <c r="B9714" s="2">
        <v>46203.0</v>
      </c>
      <c r="C9714" s="1" t="s">
        <v>1302</v>
      </c>
      <c r="D9714" s="3" t="s">
        <v>498</v>
      </c>
      <c r="E9714" s="4">
        <v>46199.0</v>
      </c>
      <c r="F9714" s="5">
        <v>150.0</v>
      </c>
      <c r="G9714" s="5">
        <v>51.0</v>
      </c>
      <c r="H9714" s="5">
        <v>7681.0</v>
      </c>
      <c r="I9714" s="1" t="s">
        <v>71</v>
      </c>
      <c r="J9714" s="1" t="s">
        <v>216</v>
      </c>
      <c r="K9714" s="1" t="s">
        <v>28</v>
      </c>
      <c r="L9714" s="1" t="s">
        <v>5</v>
      </c>
      <c r="M9714" s="1" t="s">
        <v>6</v>
      </c>
      <c r="N9714" s="1" t="s">
        <v>1241</v>
      </c>
      <c r="O9714" s="6" t="s">
        <v>1241</v>
      </c>
    </row>
    <row r="9715">
      <c r="A9715" s="5">
        <v>2.2600929E7</v>
      </c>
      <c r="B9715" s="2">
        <v>46203.0</v>
      </c>
      <c r="C9715" s="1" t="s">
        <v>1302</v>
      </c>
      <c r="D9715" s="3" t="s">
        <v>1005</v>
      </c>
      <c r="E9715" s="4">
        <v>46199.0</v>
      </c>
      <c r="F9715" s="5">
        <v>24.0</v>
      </c>
      <c r="G9715" s="5">
        <v>91.0</v>
      </c>
      <c r="H9715" s="5">
        <v>2189.0</v>
      </c>
      <c r="I9715" s="1" t="s">
        <v>71</v>
      </c>
      <c r="J9715" s="1" t="s">
        <v>216</v>
      </c>
      <c r="K9715" s="1" t="s">
        <v>28</v>
      </c>
      <c r="L9715" s="1" t="s">
        <v>5</v>
      </c>
      <c r="M9715" s="1" t="s">
        <v>6</v>
      </c>
      <c r="N9715" s="1" t="s">
        <v>1241</v>
      </c>
      <c r="O9715" s="6" t="s">
        <v>1241</v>
      </c>
    </row>
    <row r="9716">
      <c r="A9716" s="5">
        <v>2.2600929E7</v>
      </c>
      <c r="B9716" s="2">
        <v>46203.0</v>
      </c>
      <c r="C9716" s="1" t="s">
        <v>1302</v>
      </c>
      <c r="D9716" s="3" t="s">
        <v>1009</v>
      </c>
      <c r="E9716" s="4">
        <v>46199.0</v>
      </c>
      <c r="F9716" s="5">
        <v>20.0</v>
      </c>
      <c r="G9716" s="5">
        <v>151.0</v>
      </c>
      <c r="H9716" s="5">
        <v>3024.0</v>
      </c>
      <c r="I9716" s="1" t="s">
        <v>71</v>
      </c>
      <c r="J9716" s="1" t="s">
        <v>216</v>
      </c>
      <c r="K9716" s="1" t="s">
        <v>28</v>
      </c>
      <c r="L9716" s="1" t="s">
        <v>5</v>
      </c>
      <c r="M9716" s="1" t="s">
        <v>6</v>
      </c>
      <c r="N9716" s="1" t="s">
        <v>1241</v>
      </c>
      <c r="O9716" s="6" t="s">
        <v>1241</v>
      </c>
    </row>
    <row r="9717">
      <c r="A9717" s="5">
        <v>2.2600929E7</v>
      </c>
      <c r="B9717" s="2">
        <v>46203.0</v>
      </c>
      <c r="C9717" s="1" t="s">
        <v>1302</v>
      </c>
      <c r="D9717" s="3" t="s">
        <v>1004</v>
      </c>
      <c r="E9717" s="4">
        <v>46199.0</v>
      </c>
      <c r="F9717" s="5">
        <v>12.0</v>
      </c>
      <c r="G9717" s="5">
        <v>267.0</v>
      </c>
      <c r="H9717" s="5">
        <v>3207.0</v>
      </c>
      <c r="I9717" s="1" t="s">
        <v>71</v>
      </c>
      <c r="J9717" s="1" t="s">
        <v>216</v>
      </c>
      <c r="K9717" s="1" t="s">
        <v>28</v>
      </c>
      <c r="L9717" s="1" t="s">
        <v>5</v>
      </c>
      <c r="M9717" s="1" t="s">
        <v>6</v>
      </c>
      <c r="N9717" s="1" t="s">
        <v>1241</v>
      </c>
      <c r="O9717" s="6" t="s">
        <v>1241</v>
      </c>
    </row>
    <row r="9718">
      <c r="A9718" s="5">
        <v>2.260093E7</v>
      </c>
      <c r="B9718" s="2">
        <v>46203.0</v>
      </c>
      <c r="C9718" s="1" t="s">
        <v>1302</v>
      </c>
      <c r="D9718" s="3" t="s">
        <v>1310</v>
      </c>
      <c r="E9718" s="4">
        <v>46199.0</v>
      </c>
      <c r="F9718" s="5">
        <v>6000.0</v>
      </c>
      <c r="G9718" s="5">
        <v>2200.0</v>
      </c>
      <c r="H9718" s="5">
        <v>25877.0</v>
      </c>
      <c r="I9718" s="1" t="s">
        <v>43</v>
      </c>
      <c r="J9718" s="1" t="s">
        <v>216</v>
      </c>
      <c r="K9718" s="1" t="s">
        <v>28</v>
      </c>
      <c r="L9718" s="1" t="s">
        <v>5</v>
      </c>
      <c r="M9718" s="1" t="s">
        <v>44</v>
      </c>
      <c r="N9718" s="1" t="s">
        <v>1241</v>
      </c>
      <c r="O9718" s="6" t="s">
        <v>1241</v>
      </c>
    </row>
    <row r="9719">
      <c r="A9719" s="5">
        <v>2.260093E7</v>
      </c>
      <c r="B9719" s="2">
        <v>46203.0</v>
      </c>
      <c r="C9719" s="1" t="s">
        <v>1302</v>
      </c>
      <c r="D9719" s="3" t="s">
        <v>1310</v>
      </c>
      <c r="E9719" s="4">
        <v>46199.0</v>
      </c>
      <c r="F9719" s="5">
        <v>1000.0</v>
      </c>
      <c r="G9719" s="5">
        <v>2200.0</v>
      </c>
      <c r="H9719" s="5">
        <v>4315.0</v>
      </c>
      <c r="I9719" s="1" t="s">
        <v>43</v>
      </c>
      <c r="J9719" s="1" t="s">
        <v>216</v>
      </c>
      <c r="K9719" s="1" t="s">
        <v>28</v>
      </c>
      <c r="L9719" s="1" t="s">
        <v>5</v>
      </c>
      <c r="M9719" s="1" t="s">
        <v>44</v>
      </c>
      <c r="N9719" s="1" t="s">
        <v>1241</v>
      </c>
      <c r="O9719" s="6" t="s">
        <v>1241</v>
      </c>
    </row>
    <row r="9720">
      <c r="A9720" s="5">
        <v>2.260093E7</v>
      </c>
      <c r="B9720" s="2">
        <v>46203.0</v>
      </c>
      <c r="C9720" s="1" t="s">
        <v>1302</v>
      </c>
      <c r="D9720" s="3" t="s">
        <v>1310</v>
      </c>
      <c r="E9720" s="4">
        <v>46199.0</v>
      </c>
      <c r="F9720" s="5">
        <v>1000.0</v>
      </c>
      <c r="G9720" s="5">
        <v>2200.0</v>
      </c>
      <c r="H9720" s="5">
        <v>4315.0</v>
      </c>
      <c r="I9720" s="1" t="s">
        <v>43</v>
      </c>
      <c r="J9720" s="1" t="s">
        <v>216</v>
      </c>
      <c r="K9720" s="1" t="s">
        <v>28</v>
      </c>
      <c r="L9720" s="1" t="s">
        <v>5</v>
      </c>
      <c r="M9720" s="1" t="s">
        <v>44</v>
      </c>
      <c r="N9720" s="1" t="s">
        <v>1241</v>
      </c>
      <c r="O9720" s="6" t="s">
        <v>1241</v>
      </c>
    </row>
    <row r="9721">
      <c r="A9721" s="5">
        <v>2.260093E7</v>
      </c>
      <c r="B9721" s="2">
        <v>46203.0</v>
      </c>
      <c r="C9721" s="1" t="s">
        <v>1302</v>
      </c>
      <c r="D9721" s="3" t="s">
        <v>1311</v>
      </c>
      <c r="E9721" s="4">
        <v>46199.0</v>
      </c>
      <c r="F9721" s="5">
        <v>4500.0</v>
      </c>
      <c r="G9721" s="5">
        <v>3301.0</v>
      </c>
      <c r="H9721" s="5">
        <v>19409.0</v>
      </c>
      <c r="I9721" s="1" t="s">
        <v>43</v>
      </c>
      <c r="J9721" s="1" t="s">
        <v>216</v>
      </c>
      <c r="K9721" s="1" t="s">
        <v>28</v>
      </c>
      <c r="L9721" s="1" t="s">
        <v>5</v>
      </c>
      <c r="M9721" s="1" t="s">
        <v>44</v>
      </c>
      <c r="N9721" s="1" t="s">
        <v>1241</v>
      </c>
      <c r="O9721" s="6" t="s">
        <v>1241</v>
      </c>
    </row>
    <row r="9722">
      <c r="A9722" s="5">
        <v>2.260093E7</v>
      </c>
      <c r="B9722" s="2">
        <v>46203.0</v>
      </c>
      <c r="C9722" s="1" t="s">
        <v>1302</v>
      </c>
      <c r="D9722" s="3" t="s">
        <v>1312</v>
      </c>
      <c r="E9722" s="4">
        <v>46199.0</v>
      </c>
      <c r="F9722" s="5">
        <v>8000.0</v>
      </c>
      <c r="G9722" s="5">
        <v>4400.0</v>
      </c>
      <c r="H9722" s="5">
        <v>34502.0</v>
      </c>
      <c r="I9722" s="1" t="s">
        <v>43</v>
      </c>
      <c r="J9722" s="1" t="s">
        <v>216</v>
      </c>
      <c r="K9722" s="1" t="s">
        <v>28</v>
      </c>
      <c r="L9722" s="1" t="s">
        <v>5</v>
      </c>
      <c r="M9722" s="1" t="s">
        <v>44</v>
      </c>
      <c r="N9722" s="1" t="s">
        <v>1241</v>
      </c>
      <c r="O9722" s="6" t="s">
        <v>1241</v>
      </c>
    </row>
    <row r="9723">
      <c r="A9723" s="5">
        <v>2.2600931E7</v>
      </c>
      <c r="B9723" s="2">
        <v>46203.0</v>
      </c>
      <c r="C9723" s="1" t="s">
        <v>122</v>
      </c>
      <c r="D9723" s="3" t="s">
        <v>433</v>
      </c>
      <c r="E9723" s="4">
        <v>46199.0</v>
      </c>
      <c r="F9723" s="5">
        <v>20.0</v>
      </c>
      <c r="G9723" s="5">
        <v>264.0</v>
      </c>
      <c r="H9723" s="5">
        <v>5289.0</v>
      </c>
      <c r="I9723" s="1" t="s">
        <v>71</v>
      </c>
      <c r="J9723" s="1" t="s">
        <v>123</v>
      </c>
      <c r="K9723" s="1" t="s">
        <v>13</v>
      </c>
      <c r="L9723" s="1" t="s">
        <v>5</v>
      </c>
      <c r="M9723" s="1" t="s">
        <v>6</v>
      </c>
      <c r="N9723" s="1" t="s">
        <v>1241</v>
      </c>
      <c r="O9723" s="6" t="s">
        <v>1241</v>
      </c>
    </row>
    <row r="9724">
      <c r="A9724" s="5">
        <v>2.2600931E7</v>
      </c>
      <c r="B9724" s="2">
        <v>46203.0</v>
      </c>
      <c r="C9724" s="1" t="s">
        <v>122</v>
      </c>
      <c r="D9724" s="3" t="s">
        <v>604</v>
      </c>
      <c r="E9724" s="4">
        <v>46199.0</v>
      </c>
      <c r="F9724" s="5">
        <v>60.0</v>
      </c>
      <c r="G9724" s="5">
        <v>42.0</v>
      </c>
      <c r="H9724" s="5">
        <v>2545.0</v>
      </c>
      <c r="I9724" s="1" t="s">
        <v>75</v>
      </c>
      <c r="J9724" s="1" t="s">
        <v>123</v>
      </c>
      <c r="K9724" s="1" t="s">
        <v>13</v>
      </c>
      <c r="L9724" s="1" t="s">
        <v>5</v>
      </c>
      <c r="M9724" s="1" t="s">
        <v>6</v>
      </c>
      <c r="N9724" s="1" t="s">
        <v>1241</v>
      </c>
      <c r="O9724" s="6" t="s">
        <v>1241</v>
      </c>
    </row>
    <row r="9725">
      <c r="A9725" s="5">
        <v>2.2600931E7</v>
      </c>
      <c r="B9725" s="2">
        <v>46203.0</v>
      </c>
      <c r="C9725" s="1" t="s">
        <v>122</v>
      </c>
      <c r="D9725" s="3" t="s">
        <v>661</v>
      </c>
      <c r="E9725" s="4">
        <v>46199.0</v>
      </c>
      <c r="F9725" s="5">
        <v>150.0</v>
      </c>
      <c r="G9725" s="5">
        <v>14.0</v>
      </c>
      <c r="H9725" s="5">
        <v>2065.0</v>
      </c>
      <c r="I9725" s="1" t="s">
        <v>71</v>
      </c>
      <c r="J9725" s="1" t="s">
        <v>123</v>
      </c>
      <c r="K9725" s="1" t="s">
        <v>13</v>
      </c>
      <c r="L9725" s="1" t="s">
        <v>5</v>
      </c>
      <c r="M9725" s="1" t="s">
        <v>6</v>
      </c>
      <c r="N9725" s="1" t="s">
        <v>1241</v>
      </c>
      <c r="O9725" s="6" t="s">
        <v>1241</v>
      </c>
    </row>
    <row r="9726">
      <c r="A9726" s="5">
        <v>2.2600931E7</v>
      </c>
      <c r="B9726" s="2">
        <v>46203.0</v>
      </c>
      <c r="C9726" s="1" t="s">
        <v>122</v>
      </c>
      <c r="D9726" s="3" t="s">
        <v>902</v>
      </c>
      <c r="E9726" s="4">
        <v>46199.0</v>
      </c>
      <c r="F9726" s="5">
        <v>400.0</v>
      </c>
      <c r="G9726" s="5">
        <v>2.0</v>
      </c>
      <c r="H9726" s="5">
        <v>945.0</v>
      </c>
      <c r="I9726" s="1" t="s">
        <v>71</v>
      </c>
      <c r="J9726" s="1" t="s">
        <v>123</v>
      </c>
      <c r="K9726" s="1" t="s">
        <v>13</v>
      </c>
      <c r="L9726" s="1" t="s">
        <v>5</v>
      </c>
      <c r="M9726" s="1" t="s">
        <v>6</v>
      </c>
      <c r="N9726" s="1" t="s">
        <v>1241</v>
      </c>
      <c r="O9726" s="6" t="s">
        <v>1241</v>
      </c>
    </row>
    <row r="9727">
      <c r="A9727" s="5">
        <v>2.2600931E7</v>
      </c>
      <c r="B9727" s="2">
        <v>46203.0</v>
      </c>
      <c r="C9727" s="1" t="s">
        <v>122</v>
      </c>
      <c r="D9727" s="3" t="s">
        <v>160</v>
      </c>
      <c r="E9727" s="4">
        <v>46199.0</v>
      </c>
      <c r="F9727" s="5">
        <v>150.0</v>
      </c>
      <c r="G9727" s="5">
        <v>76.0</v>
      </c>
      <c r="H9727" s="5">
        <v>11341.0</v>
      </c>
      <c r="I9727" s="1" t="s">
        <v>75</v>
      </c>
      <c r="J9727" s="1" t="s">
        <v>123</v>
      </c>
      <c r="K9727" s="1" t="s">
        <v>13</v>
      </c>
      <c r="L9727" s="1" t="s">
        <v>5</v>
      </c>
      <c r="M9727" s="1" t="s">
        <v>6</v>
      </c>
      <c r="N9727" s="1" t="s">
        <v>1241</v>
      </c>
      <c r="O9727" s="6" t="s">
        <v>1241</v>
      </c>
    </row>
    <row r="9728">
      <c r="A9728" s="5">
        <v>2.2600931E7</v>
      </c>
      <c r="B9728" s="2">
        <v>46203.0</v>
      </c>
      <c r="C9728" s="1" t="s">
        <v>122</v>
      </c>
      <c r="D9728" s="3" t="s">
        <v>167</v>
      </c>
      <c r="E9728" s="4">
        <v>46199.0</v>
      </c>
      <c r="F9728" s="5">
        <v>25.0</v>
      </c>
      <c r="G9728" s="5">
        <v>71.0</v>
      </c>
      <c r="H9728" s="5">
        <v>1781.0</v>
      </c>
      <c r="I9728" s="1" t="s">
        <v>75</v>
      </c>
      <c r="J9728" s="1" t="s">
        <v>123</v>
      </c>
      <c r="K9728" s="1" t="s">
        <v>13</v>
      </c>
      <c r="L9728" s="1" t="s">
        <v>5</v>
      </c>
      <c r="M9728" s="1" t="s">
        <v>6</v>
      </c>
      <c r="N9728" s="1" t="s">
        <v>1241</v>
      </c>
      <c r="O9728" s="6" t="s">
        <v>1241</v>
      </c>
    </row>
    <row r="9729">
      <c r="A9729" s="5">
        <v>2.2600931E7</v>
      </c>
      <c r="B9729" s="2">
        <v>46203.0</v>
      </c>
      <c r="C9729" s="1" t="s">
        <v>122</v>
      </c>
      <c r="D9729" s="3" t="s">
        <v>294</v>
      </c>
      <c r="E9729" s="4">
        <v>46199.0</v>
      </c>
      <c r="F9729" s="5">
        <v>40.0</v>
      </c>
      <c r="G9729" s="5">
        <v>371.0</v>
      </c>
      <c r="H9729" s="5">
        <v>14833.0</v>
      </c>
      <c r="I9729" s="1" t="s">
        <v>75</v>
      </c>
      <c r="J9729" s="1" t="s">
        <v>123</v>
      </c>
      <c r="K9729" s="1" t="s">
        <v>13</v>
      </c>
      <c r="L9729" s="1" t="s">
        <v>5</v>
      </c>
      <c r="M9729" s="1" t="s">
        <v>6</v>
      </c>
      <c r="N9729" s="1" t="s">
        <v>1241</v>
      </c>
      <c r="O9729" s="6" t="s">
        <v>1241</v>
      </c>
    </row>
    <row r="9730">
      <c r="A9730" s="5">
        <v>2.2600931E7</v>
      </c>
      <c r="B9730" s="2">
        <v>46203.0</v>
      </c>
      <c r="C9730" s="1" t="s">
        <v>122</v>
      </c>
      <c r="D9730" s="3" t="s">
        <v>488</v>
      </c>
      <c r="E9730" s="4">
        <v>46199.0</v>
      </c>
      <c r="F9730" s="5">
        <v>75.0</v>
      </c>
      <c r="G9730" s="5">
        <v>85.0</v>
      </c>
      <c r="H9730" s="5">
        <v>6361.0</v>
      </c>
      <c r="I9730" s="1" t="s">
        <v>71</v>
      </c>
      <c r="J9730" s="1" t="s">
        <v>123</v>
      </c>
      <c r="K9730" s="1" t="s">
        <v>13</v>
      </c>
      <c r="L9730" s="1" t="s">
        <v>5</v>
      </c>
      <c r="M9730" s="1" t="s">
        <v>6</v>
      </c>
      <c r="N9730" s="1" t="s">
        <v>1241</v>
      </c>
      <c r="O9730" s="6" t="s">
        <v>1241</v>
      </c>
    </row>
    <row r="9731">
      <c r="A9731" s="5">
        <v>2.2600931E7</v>
      </c>
      <c r="B9731" s="2">
        <v>46203.0</v>
      </c>
      <c r="C9731" s="1" t="s">
        <v>122</v>
      </c>
      <c r="D9731" s="3" t="s">
        <v>191</v>
      </c>
      <c r="E9731" s="4">
        <v>46199.0</v>
      </c>
      <c r="F9731" s="5">
        <v>500.0</v>
      </c>
      <c r="G9731" s="5">
        <v>13.0</v>
      </c>
      <c r="H9731" s="5">
        <v>6481.0</v>
      </c>
      <c r="I9731" s="1" t="s">
        <v>75</v>
      </c>
      <c r="J9731" s="1" t="s">
        <v>123</v>
      </c>
      <c r="K9731" s="1" t="s">
        <v>13</v>
      </c>
      <c r="L9731" s="1" t="s">
        <v>5</v>
      </c>
      <c r="M9731" s="1" t="s">
        <v>6</v>
      </c>
      <c r="N9731" s="1" t="s">
        <v>1241</v>
      </c>
      <c r="O9731" s="6" t="s">
        <v>1241</v>
      </c>
    </row>
    <row r="9732">
      <c r="A9732" s="5">
        <v>2.2600931E7</v>
      </c>
      <c r="B9732" s="2">
        <v>46203.0</v>
      </c>
      <c r="C9732" s="1" t="s">
        <v>122</v>
      </c>
      <c r="D9732" s="3" t="s">
        <v>495</v>
      </c>
      <c r="E9732" s="4">
        <v>46199.0</v>
      </c>
      <c r="F9732" s="5">
        <v>20.0</v>
      </c>
      <c r="G9732" s="5">
        <v>299.0</v>
      </c>
      <c r="H9732" s="5">
        <v>5985.0</v>
      </c>
      <c r="I9732" s="1" t="s">
        <v>71</v>
      </c>
      <c r="J9732" s="1" t="s">
        <v>123</v>
      </c>
      <c r="K9732" s="1" t="s">
        <v>13</v>
      </c>
      <c r="L9732" s="1" t="s">
        <v>5</v>
      </c>
      <c r="M9732" s="1" t="s">
        <v>6</v>
      </c>
      <c r="N9732" s="1" t="s">
        <v>1241</v>
      </c>
      <c r="O9732" s="6" t="s">
        <v>1241</v>
      </c>
    </row>
    <row r="9733">
      <c r="A9733" s="5">
        <v>2.2600931E7</v>
      </c>
      <c r="B9733" s="2">
        <v>46203.0</v>
      </c>
      <c r="C9733" s="1" t="s">
        <v>122</v>
      </c>
      <c r="D9733" s="3" t="s">
        <v>425</v>
      </c>
      <c r="E9733" s="4">
        <v>46199.0</v>
      </c>
      <c r="F9733" s="5">
        <v>500.0</v>
      </c>
      <c r="G9733" s="5">
        <v>4.0</v>
      </c>
      <c r="H9733" s="5">
        <v>2101.0</v>
      </c>
      <c r="I9733" s="1" t="s">
        <v>71</v>
      </c>
      <c r="J9733" s="1" t="s">
        <v>123</v>
      </c>
      <c r="K9733" s="1" t="s">
        <v>13</v>
      </c>
      <c r="L9733" s="1" t="s">
        <v>5</v>
      </c>
      <c r="M9733" s="1" t="s">
        <v>6</v>
      </c>
      <c r="N9733" s="1" t="s">
        <v>1241</v>
      </c>
      <c r="O9733" s="6" t="s">
        <v>1241</v>
      </c>
    </row>
    <row r="9734">
      <c r="A9734" s="5">
        <v>2.2600931E7</v>
      </c>
      <c r="B9734" s="2">
        <v>46203.0</v>
      </c>
      <c r="C9734" s="1" t="s">
        <v>122</v>
      </c>
      <c r="D9734" s="3" t="s">
        <v>153</v>
      </c>
      <c r="E9734" s="4">
        <v>46199.0</v>
      </c>
      <c r="F9734" s="5">
        <v>75.0</v>
      </c>
      <c r="G9734" s="5">
        <v>515.0</v>
      </c>
      <c r="H9734" s="5">
        <v>38611.0</v>
      </c>
      <c r="I9734" s="1" t="s">
        <v>75</v>
      </c>
      <c r="J9734" s="1" t="s">
        <v>123</v>
      </c>
      <c r="K9734" s="1" t="s">
        <v>13</v>
      </c>
      <c r="L9734" s="1" t="s">
        <v>5</v>
      </c>
      <c r="M9734" s="1" t="s">
        <v>6</v>
      </c>
      <c r="N9734" s="1" t="s">
        <v>1241</v>
      </c>
      <c r="O9734" s="6" t="s">
        <v>1241</v>
      </c>
    </row>
    <row r="9735">
      <c r="A9735" s="5">
        <v>2.2600931E7</v>
      </c>
      <c r="B9735" s="2">
        <v>46203.0</v>
      </c>
      <c r="C9735" s="1" t="s">
        <v>122</v>
      </c>
      <c r="D9735" s="3" t="s">
        <v>1260</v>
      </c>
      <c r="E9735" s="4">
        <v>46199.0</v>
      </c>
      <c r="F9735" s="5">
        <v>150.0</v>
      </c>
      <c r="G9735" s="5">
        <v>166.0</v>
      </c>
      <c r="H9735" s="5">
        <v>24841.0</v>
      </c>
      <c r="I9735" s="1" t="s">
        <v>71</v>
      </c>
      <c r="J9735" s="1" t="s">
        <v>123</v>
      </c>
      <c r="K9735" s="1" t="s">
        <v>13</v>
      </c>
      <c r="L9735" s="1" t="s">
        <v>5</v>
      </c>
      <c r="M9735" s="1" t="s">
        <v>6</v>
      </c>
      <c r="N9735" s="1" t="s">
        <v>1241</v>
      </c>
      <c r="O9735" s="6" t="s">
        <v>1241</v>
      </c>
    </row>
    <row r="9736">
      <c r="A9736" s="5">
        <v>2.2600931E7</v>
      </c>
      <c r="B9736" s="2">
        <v>46203.0</v>
      </c>
      <c r="C9736" s="1" t="s">
        <v>122</v>
      </c>
      <c r="D9736" s="3" t="s">
        <v>295</v>
      </c>
      <c r="E9736" s="4">
        <v>46199.0</v>
      </c>
      <c r="F9736" s="5">
        <v>50.0</v>
      </c>
      <c r="G9736" s="5">
        <v>59.0</v>
      </c>
      <c r="H9736" s="5">
        <v>2961.0</v>
      </c>
      <c r="I9736" s="1" t="s">
        <v>75</v>
      </c>
      <c r="J9736" s="1" t="s">
        <v>123</v>
      </c>
      <c r="K9736" s="1" t="s">
        <v>13</v>
      </c>
      <c r="L9736" s="1" t="s">
        <v>5</v>
      </c>
      <c r="M9736" s="1" t="s">
        <v>6</v>
      </c>
      <c r="N9736" s="1" t="s">
        <v>1241</v>
      </c>
      <c r="O9736" s="6" t="s">
        <v>1241</v>
      </c>
    </row>
    <row r="9737">
      <c r="A9737" s="5">
        <v>2.2600931E7</v>
      </c>
      <c r="B9737" s="2">
        <v>46203.0</v>
      </c>
      <c r="C9737" s="1" t="s">
        <v>122</v>
      </c>
      <c r="D9737" s="3" t="s">
        <v>841</v>
      </c>
      <c r="E9737" s="4">
        <v>46199.0</v>
      </c>
      <c r="F9737" s="5">
        <v>100.0</v>
      </c>
      <c r="G9737" s="5">
        <v>38.0</v>
      </c>
      <c r="H9737" s="5">
        <v>3841.0</v>
      </c>
      <c r="I9737" s="1" t="s">
        <v>71</v>
      </c>
      <c r="J9737" s="1" t="s">
        <v>123</v>
      </c>
      <c r="K9737" s="1" t="s">
        <v>13</v>
      </c>
      <c r="L9737" s="1" t="s">
        <v>5</v>
      </c>
      <c r="M9737" s="1" t="s">
        <v>6</v>
      </c>
      <c r="N9737" s="1" t="s">
        <v>1241</v>
      </c>
      <c r="O9737" s="6" t="s">
        <v>1241</v>
      </c>
    </row>
    <row r="9738">
      <c r="A9738" s="5">
        <v>2.2600931E7</v>
      </c>
      <c r="B9738" s="2">
        <v>46203.0</v>
      </c>
      <c r="C9738" s="1" t="s">
        <v>122</v>
      </c>
      <c r="D9738" s="3" t="s">
        <v>282</v>
      </c>
      <c r="E9738" s="4">
        <v>46199.0</v>
      </c>
      <c r="F9738" s="5">
        <v>50.0</v>
      </c>
      <c r="G9738" s="5">
        <v>111.0</v>
      </c>
      <c r="H9738" s="5">
        <v>5561.0</v>
      </c>
      <c r="I9738" s="1" t="s">
        <v>75</v>
      </c>
      <c r="J9738" s="1" t="s">
        <v>123</v>
      </c>
      <c r="K9738" s="1" t="s">
        <v>13</v>
      </c>
      <c r="L9738" s="1" t="s">
        <v>5</v>
      </c>
      <c r="M9738" s="1" t="s">
        <v>6</v>
      </c>
      <c r="N9738" s="1" t="s">
        <v>1241</v>
      </c>
      <c r="O9738" s="6" t="s">
        <v>1241</v>
      </c>
    </row>
    <row r="9739">
      <c r="A9739" s="5">
        <v>2.2600931E7</v>
      </c>
      <c r="B9739" s="2">
        <v>46203.0</v>
      </c>
      <c r="C9739" s="1" t="s">
        <v>122</v>
      </c>
      <c r="D9739" s="3" t="s">
        <v>186</v>
      </c>
      <c r="E9739" s="4">
        <v>46199.0</v>
      </c>
      <c r="F9739" s="5">
        <v>300.0</v>
      </c>
      <c r="G9739" s="5">
        <v>10.0</v>
      </c>
      <c r="H9739" s="5">
        <v>2977.0</v>
      </c>
      <c r="I9739" s="1" t="s">
        <v>71</v>
      </c>
      <c r="J9739" s="1" t="s">
        <v>123</v>
      </c>
      <c r="K9739" s="1" t="s">
        <v>13</v>
      </c>
      <c r="L9739" s="1" t="s">
        <v>5</v>
      </c>
      <c r="M9739" s="1" t="s">
        <v>6</v>
      </c>
      <c r="N9739" s="1" t="s">
        <v>1241</v>
      </c>
      <c r="O9739" s="6" t="s">
        <v>1241</v>
      </c>
    </row>
    <row r="9740">
      <c r="A9740" s="5">
        <v>2.2600931E7</v>
      </c>
      <c r="B9740" s="2">
        <v>46203.0</v>
      </c>
      <c r="C9740" s="1" t="s">
        <v>122</v>
      </c>
      <c r="D9740" s="3" t="s">
        <v>1258</v>
      </c>
      <c r="E9740" s="4">
        <v>46199.0</v>
      </c>
      <c r="F9740" s="5">
        <v>50.0</v>
      </c>
      <c r="G9740" s="5">
        <v>223.0</v>
      </c>
      <c r="H9740" s="5">
        <v>11161.0</v>
      </c>
      <c r="I9740" s="1" t="s">
        <v>71</v>
      </c>
      <c r="J9740" s="1" t="s">
        <v>123</v>
      </c>
      <c r="K9740" s="1" t="s">
        <v>13</v>
      </c>
      <c r="L9740" s="1" t="s">
        <v>5</v>
      </c>
      <c r="M9740" s="1" t="s">
        <v>6</v>
      </c>
      <c r="N9740" s="1" t="s">
        <v>1241</v>
      </c>
      <c r="O9740" s="6" t="s">
        <v>1241</v>
      </c>
    </row>
    <row r="9741">
      <c r="A9741" s="5">
        <v>2.2600931E7</v>
      </c>
      <c r="B9741" s="2">
        <v>46203.0</v>
      </c>
      <c r="C9741" s="1" t="s">
        <v>122</v>
      </c>
      <c r="D9741" s="3" t="s">
        <v>416</v>
      </c>
      <c r="E9741" s="4">
        <v>46199.0</v>
      </c>
      <c r="F9741" s="5">
        <v>400.0</v>
      </c>
      <c r="G9741" s="5">
        <v>8.0</v>
      </c>
      <c r="H9741" s="5">
        <v>3137.0</v>
      </c>
      <c r="I9741" s="1" t="s">
        <v>71</v>
      </c>
      <c r="J9741" s="1" t="s">
        <v>123</v>
      </c>
      <c r="K9741" s="1" t="s">
        <v>13</v>
      </c>
      <c r="L9741" s="1" t="s">
        <v>5</v>
      </c>
      <c r="M9741" s="1" t="s">
        <v>6</v>
      </c>
      <c r="N9741" s="1" t="s">
        <v>1241</v>
      </c>
      <c r="O9741" s="6" t="s">
        <v>1241</v>
      </c>
    </row>
    <row r="9742">
      <c r="A9742" s="5">
        <v>2.2600931E7</v>
      </c>
      <c r="B9742" s="2">
        <v>46203.0</v>
      </c>
      <c r="C9742" s="1" t="s">
        <v>122</v>
      </c>
      <c r="D9742" s="3" t="s">
        <v>504</v>
      </c>
      <c r="E9742" s="4">
        <v>46199.0</v>
      </c>
      <c r="F9742" s="5">
        <v>108.0</v>
      </c>
      <c r="G9742" s="5">
        <v>31.0</v>
      </c>
      <c r="H9742" s="5">
        <v>3371.0</v>
      </c>
      <c r="I9742" s="1" t="s">
        <v>71</v>
      </c>
      <c r="J9742" s="1" t="s">
        <v>123</v>
      </c>
      <c r="K9742" s="1" t="s">
        <v>13</v>
      </c>
      <c r="L9742" s="1" t="s">
        <v>5</v>
      </c>
      <c r="M9742" s="1" t="s">
        <v>6</v>
      </c>
      <c r="N9742" s="1" t="s">
        <v>1241</v>
      </c>
      <c r="O9742" s="6" t="s">
        <v>1241</v>
      </c>
    </row>
    <row r="9743">
      <c r="A9743" s="5">
        <v>2.2600931E7</v>
      </c>
      <c r="B9743" s="2">
        <v>46203.0</v>
      </c>
      <c r="C9743" s="1" t="s">
        <v>122</v>
      </c>
      <c r="D9743" s="3" t="s">
        <v>78</v>
      </c>
      <c r="E9743" s="4">
        <v>46199.0</v>
      </c>
      <c r="F9743" s="5">
        <v>800.0</v>
      </c>
      <c r="G9743" s="5">
        <v>8.0</v>
      </c>
      <c r="H9743" s="5">
        <v>6369.0</v>
      </c>
      <c r="I9743" s="1" t="s">
        <v>75</v>
      </c>
      <c r="J9743" s="1" t="s">
        <v>123</v>
      </c>
      <c r="K9743" s="1" t="s">
        <v>13</v>
      </c>
      <c r="L9743" s="1" t="s">
        <v>5</v>
      </c>
      <c r="M9743" s="1" t="s">
        <v>6</v>
      </c>
      <c r="N9743" s="1" t="s">
        <v>1241</v>
      </c>
      <c r="O9743" s="6" t="s">
        <v>1241</v>
      </c>
    </row>
    <row r="9744">
      <c r="A9744" s="5">
        <v>2.2600931E7</v>
      </c>
      <c r="B9744" s="2">
        <v>46203.0</v>
      </c>
      <c r="C9744" s="1" t="s">
        <v>122</v>
      </c>
      <c r="D9744" s="3" t="s">
        <v>156</v>
      </c>
      <c r="E9744" s="4">
        <v>46199.0</v>
      </c>
      <c r="F9744" s="5">
        <v>50.0</v>
      </c>
      <c r="G9744" s="5">
        <v>165.0</v>
      </c>
      <c r="H9744" s="5">
        <v>8241.0</v>
      </c>
      <c r="I9744" s="1" t="s">
        <v>75</v>
      </c>
      <c r="J9744" s="1" t="s">
        <v>123</v>
      </c>
      <c r="K9744" s="1" t="s">
        <v>13</v>
      </c>
      <c r="L9744" s="1" t="s">
        <v>5</v>
      </c>
      <c r="M9744" s="1" t="s">
        <v>6</v>
      </c>
      <c r="N9744" s="1" t="s">
        <v>1241</v>
      </c>
      <c r="O9744" s="6" t="s">
        <v>1241</v>
      </c>
    </row>
    <row r="9745">
      <c r="A9745" s="5">
        <v>2.2600931E7</v>
      </c>
      <c r="B9745" s="2">
        <v>46203.0</v>
      </c>
      <c r="C9745" s="1" t="s">
        <v>122</v>
      </c>
      <c r="D9745" s="3" t="s">
        <v>181</v>
      </c>
      <c r="E9745" s="4">
        <v>46199.0</v>
      </c>
      <c r="F9745" s="5">
        <v>600.0</v>
      </c>
      <c r="G9745" s="5">
        <v>7.0</v>
      </c>
      <c r="H9745" s="5">
        <v>4177.0</v>
      </c>
      <c r="I9745" s="1" t="s">
        <v>75</v>
      </c>
      <c r="J9745" s="1" t="s">
        <v>123</v>
      </c>
      <c r="K9745" s="1" t="s">
        <v>13</v>
      </c>
      <c r="L9745" s="1" t="s">
        <v>5</v>
      </c>
      <c r="M9745" s="1" t="s">
        <v>6</v>
      </c>
      <c r="N9745" s="1" t="s">
        <v>1241</v>
      </c>
      <c r="O9745" s="6" t="s">
        <v>1241</v>
      </c>
    </row>
    <row r="9746">
      <c r="A9746" s="5">
        <v>2.2600931E7</v>
      </c>
      <c r="B9746" s="2">
        <v>46203.0</v>
      </c>
      <c r="C9746" s="1" t="s">
        <v>122</v>
      </c>
      <c r="D9746" s="3" t="s">
        <v>293</v>
      </c>
      <c r="E9746" s="4">
        <v>46199.0</v>
      </c>
      <c r="F9746" s="5">
        <v>10000.0</v>
      </c>
      <c r="G9746" s="5">
        <v>3.0</v>
      </c>
      <c r="H9746" s="5">
        <v>32801.0</v>
      </c>
      <c r="I9746" s="1" t="s">
        <v>75</v>
      </c>
      <c r="J9746" s="1" t="s">
        <v>123</v>
      </c>
      <c r="K9746" s="1" t="s">
        <v>13</v>
      </c>
      <c r="L9746" s="1" t="s">
        <v>5</v>
      </c>
      <c r="M9746" s="1" t="s">
        <v>6</v>
      </c>
      <c r="N9746" s="1" t="s">
        <v>1241</v>
      </c>
      <c r="O9746" s="6" t="s">
        <v>1241</v>
      </c>
    </row>
    <row r="9747">
      <c r="A9747" s="5">
        <v>2.2600931E7</v>
      </c>
      <c r="B9747" s="2">
        <v>46203.0</v>
      </c>
      <c r="C9747" s="1" t="s">
        <v>122</v>
      </c>
      <c r="D9747" s="3" t="s">
        <v>360</v>
      </c>
      <c r="E9747" s="4">
        <v>46199.0</v>
      </c>
      <c r="F9747" s="5">
        <v>25.0</v>
      </c>
      <c r="G9747" s="5">
        <v>359.0</v>
      </c>
      <c r="H9747" s="5">
        <v>8981.0</v>
      </c>
      <c r="I9747" s="1" t="s">
        <v>75</v>
      </c>
      <c r="J9747" s="1" t="s">
        <v>123</v>
      </c>
      <c r="K9747" s="1" t="s">
        <v>13</v>
      </c>
      <c r="L9747" s="1" t="s">
        <v>5</v>
      </c>
      <c r="M9747" s="1" t="s">
        <v>6</v>
      </c>
      <c r="N9747" s="1" t="s">
        <v>1241</v>
      </c>
      <c r="O9747" s="6" t="s">
        <v>1241</v>
      </c>
    </row>
    <row r="9748">
      <c r="A9748" s="5">
        <v>2.2600931E7</v>
      </c>
      <c r="B9748" s="2">
        <v>46203.0</v>
      </c>
      <c r="C9748" s="1" t="s">
        <v>122</v>
      </c>
      <c r="D9748" s="3" t="s">
        <v>1292</v>
      </c>
      <c r="E9748" s="4">
        <v>46199.0</v>
      </c>
      <c r="F9748" s="5">
        <v>120.0</v>
      </c>
      <c r="G9748" s="5">
        <v>318.0</v>
      </c>
      <c r="H9748" s="5">
        <v>38113.0</v>
      </c>
      <c r="I9748" s="1" t="s">
        <v>71</v>
      </c>
      <c r="J9748" s="1" t="s">
        <v>123</v>
      </c>
      <c r="K9748" s="1" t="s">
        <v>13</v>
      </c>
      <c r="L9748" s="1" t="s">
        <v>5</v>
      </c>
      <c r="M9748" s="1" t="s">
        <v>6</v>
      </c>
      <c r="N9748" s="1" t="s">
        <v>1241</v>
      </c>
      <c r="O9748" s="6" t="s">
        <v>1241</v>
      </c>
    </row>
    <row r="9749">
      <c r="A9749" s="5">
        <v>2.2600931E7</v>
      </c>
      <c r="B9749" s="2">
        <v>46203.0</v>
      </c>
      <c r="C9749" s="1" t="s">
        <v>122</v>
      </c>
      <c r="D9749" s="3" t="s">
        <v>283</v>
      </c>
      <c r="E9749" s="4">
        <v>46199.0</v>
      </c>
      <c r="F9749" s="5">
        <v>200.0</v>
      </c>
      <c r="G9749" s="5">
        <v>37.0</v>
      </c>
      <c r="H9749" s="5">
        <v>7425.0</v>
      </c>
      <c r="I9749" s="1" t="s">
        <v>75</v>
      </c>
      <c r="J9749" s="1" t="s">
        <v>123</v>
      </c>
      <c r="K9749" s="1" t="s">
        <v>13</v>
      </c>
      <c r="L9749" s="1" t="s">
        <v>5</v>
      </c>
      <c r="M9749" s="1" t="s">
        <v>6</v>
      </c>
      <c r="N9749" s="1" t="s">
        <v>1241</v>
      </c>
      <c r="O9749" s="6" t="s">
        <v>1241</v>
      </c>
    </row>
    <row r="9750">
      <c r="A9750" s="5">
        <v>2.2600931E7</v>
      </c>
      <c r="B9750" s="2">
        <v>46203.0</v>
      </c>
      <c r="C9750" s="1" t="s">
        <v>122</v>
      </c>
      <c r="D9750" s="3" t="s">
        <v>995</v>
      </c>
      <c r="E9750" s="4">
        <v>46199.0</v>
      </c>
      <c r="F9750" s="5">
        <v>10.0</v>
      </c>
      <c r="G9750" s="5">
        <v>145.0</v>
      </c>
      <c r="H9750" s="5">
        <v>1449.0</v>
      </c>
      <c r="I9750" s="1" t="s">
        <v>71</v>
      </c>
      <c r="J9750" s="1" t="s">
        <v>123</v>
      </c>
      <c r="K9750" s="1" t="s">
        <v>13</v>
      </c>
      <c r="L9750" s="1" t="s">
        <v>5</v>
      </c>
      <c r="M9750" s="1" t="s">
        <v>6</v>
      </c>
      <c r="N9750" s="1" t="s">
        <v>1241</v>
      </c>
      <c r="O9750" s="6" t="s">
        <v>1241</v>
      </c>
    </row>
    <row r="9751">
      <c r="A9751" s="5">
        <v>2.2600931E7</v>
      </c>
      <c r="B9751" s="2">
        <v>46203.0</v>
      </c>
      <c r="C9751" s="1" t="s">
        <v>122</v>
      </c>
      <c r="D9751" s="3" t="s">
        <v>189</v>
      </c>
      <c r="E9751" s="4">
        <v>46199.0</v>
      </c>
      <c r="F9751" s="5">
        <v>150.0</v>
      </c>
      <c r="G9751" s="5">
        <v>18.0</v>
      </c>
      <c r="H9751" s="5">
        <v>2749.0</v>
      </c>
      <c r="I9751" s="1" t="s">
        <v>71</v>
      </c>
      <c r="J9751" s="1" t="s">
        <v>123</v>
      </c>
      <c r="K9751" s="1" t="s">
        <v>13</v>
      </c>
      <c r="L9751" s="1" t="s">
        <v>5</v>
      </c>
      <c r="M9751" s="1" t="s">
        <v>6</v>
      </c>
      <c r="N9751" s="1" t="s">
        <v>1241</v>
      </c>
      <c r="O9751" s="6" t="s">
        <v>1241</v>
      </c>
    </row>
    <row r="9752">
      <c r="A9752" s="5">
        <v>2.2600931E7</v>
      </c>
      <c r="B9752" s="2">
        <v>46203.0</v>
      </c>
      <c r="C9752" s="1" t="s">
        <v>122</v>
      </c>
      <c r="D9752" s="3" t="s">
        <v>85</v>
      </c>
      <c r="E9752" s="4">
        <v>46199.0</v>
      </c>
      <c r="F9752" s="5">
        <v>400.0</v>
      </c>
      <c r="G9752" s="5">
        <v>16.0</v>
      </c>
      <c r="H9752" s="5">
        <v>6369.0</v>
      </c>
      <c r="I9752" s="1" t="s">
        <v>75</v>
      </c>
      <c r="J9752" s="1" t="s">
        <v>123</v>
      </c>
      <c r="K9752" s="1" t="s">
        <v>13</v>
      </c>
      <c r="L9752" s="1" t="s">
        <v>5</v>
      </c>
      <c r="M9752" s="1" t="s">
        <v>6</v>
      </c>
      <c r="N9752" s="1" t="s">
        <v>1241</v>
      </c>
      <c r="O9752" s="6" t="s">
        <v>1241</v>
      </c>
    </row>
    <row r="9753">
      <c r="A9753" s="5">
        <v>2.2600931E7</v>
      </c>
      <c r="B9753" s="2">
        <v>46203.0</v>
      </c>
      <c r="C9753" s="1" t="s">
        <v>122</v>
      </c>
      <c r="D9753" s="3" t="s">
        <v>465</v>
      </c>
      <c r="E9753" s="4">
        <v>46199.0</v>
      </c>
      <c r="F9753" s="5">
        <v>100.0</v>
      </c>
      <c r="G9753" s="5">
        <v>11.0</v>
      </c>
      <c r="H9753" s="5">
        <v>1137.0</v>
      </c>
      <c r="I9753" s="1" t="s">
        <v>75</v>
      </c>
      <c r="J9753" s="1" t="s">
        <v>123</v>
      </c>
      <c r="K9753" s="1" t="s">
        <v>13</v>
      </c>
      <c r="L9753" s="1" t="s">
        <v>5</v>
      </c>
      <c r="M9753" s="1" t="s">
        <v>6</v>
      </c>
      <c r="N9753" s="1" t="s">
        <v>1241</v>
      </c>
      <c r="O9753" s="6" t="s">
        <v>1241</v>
      </c>
    </row>
    <row r="9754">
      <c r="A9754" s="5">
        <v>2.2600931E7</v>
      </c>
      <c r="B9754" s="2">
        <v>46203.0</v>
      </c>
      <c r="C9754" s="1" t="s">
        <v>122</v>
      </c>
      <c r="D9754" s="3" t="s">
        <v>380</v>
      </c>
      <c r="E9754" s="4">
        <v>46199.0</v>
      </c>
      <c r="F9754" s="5">
        <v>120.0</v>
      </c>
      <c r="G9754" s="5">
        <v>90.0</v>
      </c>
      <c r="H9754" s="5">
        <v>10753.0</v>
      </c>
      <c r="I9754" s="1" t="s">
        <v>71</v>
      </c>
      <c r="J9754" s="1" t="s">
        <v>123</v>
      </c>
      <c r="K9754" s="1" t="s">
        <v>13</v>
      </c>
      <c r="L9754" s="1" t="s">
        <v>5</v>
      </c>
      <c r="M9754" s="1" t="s">
        <v>6</v>
      </c>
      <c r="N9754" s="1" t="s">
        <v>1241</v>
      </c>
      <c r="O9754" s="6" t="s">
        <v>1241</v>
      </c>
    </row>
    <row r="9755">
      <c r="A9755" s="5">
        <v>2.2600931E7</v>
      </c>
      <c r="B9755" s="2">
        <v>46203.0</v>
      </c>
      <c r="C9755" s="1" t="s">
        <v>122</v>
      </c>
      <c r="D9755" s="3" t="s">
        <v>198</v>
      </c>
      <c r="E9755" s="4">
        <v>46199.0</v>
      </c>
      <c r="F9755" s="5">
        <v>100.0</v>
      </c>
      <c r="G9755" s="5">
        <v>16.0</v>
      </c>
      <c r="H9755" s="5">
        <v>1553.0</v>
      </c>
      <c r="I9755" s="1" t="s">
        <v>75</v>
      </c>
      <c r="J9755" s="1" t="s">
        <v>123</v>
      </c>
      <c r="K9755" s="1" t="s">
        <v>13</v>
      </c>
      <c r="L9755" s="1" t="s">
        <v>5</v>
      </c>
      <c r="M9755" s="1" t="s">
        <v>6</v>
      </c>
      <c r="N9755" s="1" t="s">
        <v>1241</v>
      </c>
      <c r="O9755" s="6" t="s">
        <v>1241</v>
      </c>
    </row>
    <row r="9756">
      <c r="A9756" s="5">
        <v>2.2600931E7</v>
      </c>
      <c r="B9756" s="2">
        <v>46203.0</v>
      </c>
      <c r="C9756" s="1" t="s">
        <v>122</v>
      </c>
      <c r="D9756" s="3" t="s">
        <v>382</v>
      </c>
      <c r="E9756" s="4">
        <v>46199.0</v>
      </c>
      <c r="F9756" s="5">
        <v>10.0</v>
      </c>
      <c r="G9756" s="5">
        <v>267.0</v>
      </c>
      <c r="H9756" s="5">
        <v>2673.0</v>
      </c>
      <c r="I9756" s="1" t="s">
        <v>71</v>
      </c>
      <c r="J9756" s="1" t="s">
        <v>123</v>
      </c>
      <c r="K9756" s="1" t="s">
        <v>13</v>
      </c>
      <c r="L9756" s="1" t="s">
        <v>5</v>
      </c>
      <c r="M9756" s="1" t="s">
        <v>6</v>
      </c>
      <c r="N9756" s="1" t="s">
        <v>1241</v>
      </c>
      <c r="O9756" s="6" t="s">
        <v>1241</v>
      </c>
    </row>
    <row r="9757">
      <c r="A9757" s="5">
        <v>2.2600931E7</v>
      </c>
      <c r="B9757" s="2">
        <v>46203.0</v>
      </c>
      <c r="C9757" s="1" t="s">
        <v>122</v>
      </c>
      <c r="D9757" s="3" t="s">
        <v>199</v>
      </c>
      <c r="E9757" s="4">
        <v>46199.0</v>
      </c>
      <c r="F9757" s="5">
        <v>900.0</v>
      </c>
      <c r="G9757" s="5">
        <v>6.0</v>
      </c>
      <c r="H9757" s="5">
        <v>5005.0</v>
      </c>
      <c r="I9757" s="1" t="s">
        <v>71</v>
      </c>
      <c r="J9757" s="1" t="s">
        <v>123</v>
      </c>
      <c r="K9757" s="1" t="s">
        <v>13</v>
      </c>
      <c r="L9757" s="1" t="s">
        <v>5</v>
      </c>
      <c r="M9757" s="1" t="s">
        <v>6</v>
      </c>
      <c r="N9757" s="1" t="s">
        <v>1241</v>
      </c>
      <c r="O9757" s="6" t="s">
        <v>1241</v>
      </c>
    </row>
    <row r="9758">
      <c r="A9758" s="5">
        <v>2.2600931E7</v>
      </c>
      <c r="B9758" s="2">
        <v>46203.0</v>
      </c>
      <c r="C9758" s="1" t="s">
        <v>122</v>
      </c>
      <c r="D9758" s="3" t="s">
        <v>171</v>
      </c>
      <c r="E9758" s="4">
        <v>46199.0</v>
      </c>
      <c r="F9758" s="5">
        <v>50.0</v>
      </c>
      <c r="G9758" s="5">
        <v>211.0</v>
      </c>
      <c r="H9758" s="5">
        <v>10561.0</v>
      </c>
      <c r="I9758" s="1" t="s">
        <v>75</v>
      </c>
      <c r="J9758" s="1" t="s">
        <v>123</v>
      </c>
      <c r="K9758" s="1" t="s">
        <v>13</v>
      </c>
      <c r="L9758" s="1" t="s">
        <v>5</v>
      </c>
      <c r="M9758" s="1" t="s">
        <v>6</v>
      </c>
      <c r="N9758" s="1" t="s">
        <v>1241</v>
      </c>
      <c r="O9758" s="6" t="s">
        <v>1241</v>
      </c>
    </row>
    <row r="9759">
      <c r="A9759" s="5">
        <v>2.2600931E7</v>
      </c>
      <c r="B9759" s="2">
        <v>46203.0</v>
      </c>
      <c r="C9759" s="1" t="s">
        <v>122</v>
      </c>
      <c r="D9759" s="3" t="s">
        <v>172</v>
      </c>
      <c r="E9759" s="4">
        <v>46199.0</v>
      </c>
      <c r="F9759" s="5">
        <v>96.0</v>
      </c>
      <c r="G9759" s="5">
        <v>118.0</v>
      </c>
      <c r="H9759" s="5">
        <v>11368.0</v>
      </c>
      <c r="I9759" s="1" t="s">
        <v>75</v>
      </c>
      <c r="J9759" s="1" t="s">
        <v>123</v>
      </c>
      <c r="K9759" s="1" t="s">
        <v>13</v>
      </c>
      <c r="L9759" s="1" t="s">
        <v>5</v>
      </c>
      <c r="M9759" s="1" t="s">
        <v>6</v>
      </c>
      <c r="N9759" s="1" t="s">
        <v>1241</v>
      </c>
      <c r="O9759" s="6" t="s">
        <v>1241</v>
      </c>
    </row>
    <row r="9760">
      <c r="A9760" s="5">
        <v>2.2600931E7</v>
      </c>
      <c r="B9760" s="2">
        <v>46203.0</v>
      </c>
      <c r="C9760" s="1" t="s">
        <v>122</v>
      </c>
      <c r="D9760" s="3" t="s">
        <v>848</v>
      </c>
      <c r="E9760" s="4">
        <v>46199.0</v>
      </c>
      <c r="F9760" s="5">
        <v>50.0</v>
      </c>
      <c r="G9760" s="5">
        <v>78.0</v>
      </c>
      <c r="H9760" s="5">
        <v>3921.0</v>
      </c>
      <c r="I9760" s="1" t="s">
        <v>71</v>
      </c>
      <c r="J9760" s="1" t="s">
        <v>123</v>
      </c>
      <c r="K9760" s="1" t="s">
        <v>13</v>
      </c>
      <c r="L9760" s="1" t="s">
        <v>5</v>
      </c>
      <c r="M9760" s="1" t="s">
        <v>6</v>
      </c>
      <c r="N9760" s="1" t="s">
        <v>1241</v>
      </c>
      <c r="O9760" s="6" t="s">
        <v>1241</v>
      </c>
    </row>
    <row r="9761">
      <c r="A9761" s="5">
        <v>2.2600931E7</v>
      </c>
      <c r="B9761" s="2">
        <v>46203.0</v>
      </c>
      <c r="C9761" s="1" t="s">
        <v>122</v>
      </c>
      <c r="D9761" s="3" t="s">
        <v>137</v>
      </c>
      <c r="E9761" s="4">
        <v>46199.0</v>
      </c>
      <c r="F9761" s="5">
        <v>200.0</v>
      </c>
      <c r="G9761" s="5">
        <v>36.0</v>
      </c>
      <c r="H9761" s="5">
        <v>7193.0</v>
      </c>
      <c r="I9761" s="1" t="s">
        <v>75</v>
      </c>
      <c r="J9761" s="1" t="s">
        <v>123</v>
      </c>
      <c r="K9761" s="1" t="s">
        <v>13</v>
      </c>
      <c r="L9761" s="1" t="s">
        <v>5</v>
      </c>
      <c r="M9761" s="1" t="s">
        <v>6</v>
      </c>
      <c r="N9761" s="1" t="s">
        <v>1241</v>
      </c>
      <c r="O9761" s="6" t="s">
        <v>1241</v>
      </c>
    </row>
    <row r="9762">
      <c r="A9762" s="5">
        <v>2.2600931E7</v>
      </c>
      <c r="B9762" s="2">
        <v>46203.0</v>
      </c>
      <c r="C9762" s="1" t="s">
        <v>122</v>
      </c>
      <c r="D9762" s="3" t="s">
        <v>379</v>
      </c>
      <c r="E9762" s="4">
        <v>46199.0</v>
      </c>
      <c r="F9762" s="5">
        <v>12.0</v>
      </c>
      <c r="G9762" s="5">
        <v>219.0</v>
      </c>
      <c r="H9762" s="5">
        <v>2632.0</v>
      </c>
      <c r="I9762" s="1" t="s">
        <v>71</v>
      </c>
      <c r="J9762" s="1" t="s">
        <v>123</v>
      </c>
      <c r="K9762" s="1" t="s">
        <v>13</v>
      </c>
      <c r="L9762" s="1" t="s">
        <v>5</v>
      </c>
      <c r="M9762" s="1" t="s">
        <v>6</v>
      </c>
      <c r="N9762" s="1" t="s">
        <v>1241</v>
      </c>
      <c r="O9762" s="6" t="s">
        <v>1241</v>
      </c>
    </row>
    <row r="9763">
      <c r="A9763" s="5">
        <v>2.2600931E7</v>
      </c>
      <c r="B9763" s="2">
        <v>46203.0</v>
      </c>
      <c r="C9763" s="1" t="s">
        <v>122</v>
      </c>
      <c r="D9763" s="3" t="s">
        <v>159</v>
      </c>
      <c r="E9763" s="4">
        <v>46199.0</v>
      </c>
      <c r="F9763" s="5">
        <v>120.0</v>
      </c>
      <c r="G9763" s="5">
        <v>66.0</v>
      </c>
      <c r="H9763" s="5">
        <v>7893.0</v>
      </c>
      <c r="I9763" s="1" t="s">
        <v>75</v>
      </c>
      <c r="J9763" s="1" t="s">
        <v>123</v>
      </c>
      <c r="K9763" s="1" t="s">
        <v>13</v>
      </c>
      <c r="L9763" s="1" t="s">
        <v>5</v>
      </c>
      <c r="M9763" s="1" t="s">
        <v>6</v>
      </c>
      <c r="N9763" s="1" t="s">
        <v>1241</v>
      </c>
      <c r="O9763" s="6" t="s">
        <v>1241</v>
      </c>
    </row>
    <row r="9764">
      <c r="A9764" s="5">
        <v>2.2600931E7</v>
      </c>
      <c r="B9764" s="2">
        <v>46203.0</v>
      </c>
      <c r="C9764" s="1" t="s">
        <v>122</v>
      </c>
      <c r="D9764" s="3" t="s">
        <v>660</v>
      </c>
      <c r="E9764" s="4">
        <v>46199.0</v>
      </c>
      <c r="F9764" s="5">
        <v>75.0</v>
      </c>
      <c r="G9764" s="5">
        <v>18.0</v>
      </c>
      <c r="H9764" s="5">
        <v>1381.0</v>
      </c>
      <c r="I9764" s="1" t="s">
        <v>71</v>
      </c>
      <c r="J9764" s="1" t="s">
        <v>123</v>
      </c>
      <c r="K9764" s="1" t="s">
        <v>13</v>
      </c>
      <c r="L9764" s="1" t="s">
        <v>5</v>
      </c>
      <c r="M9764" s="1" t="s">
        <v>6</v>
      </c>
      <c r="N9764" s="1" t="s">
        <v>1241</v>
      </c>
      <c r="O9764" s="6" t="s">
        <v>1241</v>
      </c>
    </row>
    <row r="9765">
      <c r="A9765" s="5">
        <v>2.2600931E7</v>
      </c>
      <c r="B9765" s="2">
        <v>46203.0</v>
      </c>
      <c r="C9765" s="1" t="s">
        <v>122</v>
      </c>
      <c r="D9765" s="3" t="s">
        <v>389</v>
      </c>
      <c r="E9765" s="4">
        <v>46199.0</v>
      </c>
      <c r="F9765" s="5">
        <v>50.0</v>
      </c>
      <c r="G9765" s="5">
        <v>110.0</v>
      </c>
      <c r="H9765" s="5">
        <v>5481.0</v>
      </c>
      <c r="I9765" s="1" t="s">
        <v>71</v>
      </c>
      <c r="J9765" s="1" t="s">
        <v>123</v>
      </c>
      <c r="K9765" s="1" t="s">
        <v>13</v>
      </c>
      <c r="L9765" s="1" t="s">
        <v>5</v>
      </c>
      <c r="M9765" s="1" t="s">
        <v>6</v>
      </c>
      <c r="N9765" s="1" t="s">
        <v>1241</v>
      </c>
      <c r="O9765" s="6" t="s">
        <v>1241</v>
      </c>
    </row>
    <row r="9766">
      <c r="A9766" s="5">
        <v>2.2600931E7</v>
      </c>
      <c r="B9766" s="2">
        <v>46203.0</v>
      </c>
      <c r="C9766" s="1" t="s">
        <v>122</v>
      </c>
      <c r="D9766" s="3" t="s">
        <v>187</v>
      </c>
      <c r="E9766" s="4">
        <v>46199.0</v>
      </c>
      <c r="F9766" s="5">
        <v>660.0</v>
      </c>
      <c r="G9766" s="5">
        <v>148.0</v>
      </c>
      <c r="H9766" s="5">
        <v>97417.0</v>
      </c>
      <c r="I9766" s="1" t="s">
        <v>75</v>
      </c>
      <c r="J9766" s="1" t="s">
        <v>123</v>
      </c>
      <c r="K9766" s="1" t="s">
        <v>13</v>
      </c>
      <c r="L9766" s="1" t="s">
        <v>5</v>
      </c>
      <c r="M9766" s="1" t="s">
        <v>6</v>
      </c>
      <c r="N9766" s="1" t="s">
        <v>1241</v>
      </c>
      <c r="O9766" s="6" t="s">
        <v>1241</v>
      </c>
    </row>
    <row r="9767">
      <c r="A9767" s="5">
        <v>2.2600931E7</v>
      </c>
      <c r="B9767" s="2">
        <v>46203.0</v>
      </c>
      <c r="C9767" s="1" t="s">
        <v>122</v>
      </c>
      <c r="D9767" s="3" t="s">
        <v>285</v>
      </c>
      <c r="E9767" s="4">
        <v>46199.0</v>
      </c>
      <c r="F9767" s="5">
        <v>75.0</v>
      </c>
      <c r="G9767" s="5">
        <v>70.0</v>
      </c>
      <c r="H9767" s="5">
        <v>5281.0</v>
      </c>
      <c r="I9767" s="1" t="s">
        <v>75</v>
      </c>
      <c r="J9767" s="1" t="s">
        <v>123</v>
      </c>
      <c r="K9767" s="1" t="s">
        <v>13</v>
      </c>
      <c r="L9767" s="1" t="s">
        <v>5</v>
      </c>
      <c r="M9767" s="1" t="s">
        <v>6</v>
      </c>
      <c r="N9767" s="1" t="s">
        <v>1241</v>
      </c>
      <c r="O9767" s="6" t="s">
        <v>1241</v>
      </c>
    </row>
    <row r="9768">
      <c r="A9768" s="5">
        <v>2.2600931E7</v>
      </c>
      <c r="B9768" s="2">
        <v>46203.0</v>
      </c>
      <c r="C9768" s="1" t="s">
        <v>122</v>
      </c>
      <c r="D9768" s="3" t="s">
        <v>142</v>
      </c>
      <c r="E9768" s="4">
        <v>46199.0</v>
      </c>
      <c r="F9768" s="5">
        <v>100.0</v>
      </c>
      <c r="G9768" s="5">
        <v>67.0</v>
      </c>
      <c r="H9768" s="5">
        <v>6721.0</v>
      </c>
      <c r="I9768" s="1" t="s">
        <v>75</v>
      </c>
      <c r="J9768" s="1" t="s">
        <v>123</v>
      </c>
      <c r="K9768" s="1" t="s">
        <v>13</v>
      </c>
      <c r="L9768" s="1" t="s">
        <v>5</v>
      </c>
      <c r="M9768" s="1" t="s">
        <v>6</v>
      </c>
      <c r="N9768" s="1" t="s">
        <v>1241</v>
      </c>
      <c r="O9768" s="6" t="s">
        <v>1241</v>
      </c>
    </row>
    <row r="9769">
      <c r="A9769" s="5">
        <v>2.2600931E7</v>
      </c>
      <c r="B9769" s="2">
        <v>46203.0</v>
      </c>
      <c r="C9769" s="1" t="s">
        <v>122</v>
      </c>
      <c r="D9769" s="3" t="s">
        <v>421</v>
      </c>
      <c r="E9769" s="4">
        <v>46199.0</v>
      </c>
      <c r="F9769" s="5">
        <v>150.0</v>
      </c>
      <c r="G9769" s="5">
        <v>83.0</v>
      </c>
      <c r="H9769" s="5">
        <v>12421.0</v>
      </c>
      <c r="I9769" s="1" t="s">
        <v>71</v>
      </c>
      <c r="J9769" s="1" t="s">
        <v>123</v>
      </c>
      <c r="K9769" s="1" t="s">
        <v>13</v>
      </c>
      <c r="L9769" s="1" t="s">
        <v>5</v>
      </c>
      <c r="M9769" s="1" t="s">
        <v>6</v>
      </c>
      <c r="N9769" s="1" t="s">
        <v>1241</v>
      </c>
      <c r="O9769" s="6" t="s">
        <v>1241</v>
      </c>
    </row>
    <row r="9770">
      <c r="A9770" s="5">
        <v>2.2600931E7</v>
      </c>
      <c r="B9770" s="2">
        <v>46203.0</v>
      </c>
      <c r="C9770" s="1" t="s">
        <v>122</v>
      </c>
      <c r="D9770" s="3" t="s">
        <v>500</v>
      </c>
      <c r="E9770" s="4">
        <v>46199.0</v>
      </c>
      <c r="F9770" s="5">
        <v>100.0</v>
      </c>
      <c r="G9770" s="5">
        <v>20.0</v>
      </c>
      <c r="H9770" s="5">
        <v>1977.0</v>
      </c>
      <c r="I9770" s="1" t="s">
        <v>71</v>
      </c>
      <c r="J9770" s="1" t="s">
        <v>123</v>
      </c>
      <c r="K9770" s="1" t="s">
        <v>13</v>
      </c>
      <c r="L9770" s="1" t="s">
        <v>5</v>
      </c>
      <c r="M9770" s="1" t="s">
        <v>6</v>
      </c>
      <c r="N9770" s="1" t="s">
        <v>1241</v>
      </c>
      <c r="O9770" s="6" t="s">
        <v>1241</v>
      </c>
    </row>
    <row r="9771">
      <c r="A9771" s="5">
        <v>2.2600931E7</v>
      </c>
      <c r="B9771" s="2">
        <v>46203.0</v>
      </c>
      <c r="C9771" s="1" t="s">
        <v>122</v>
      </c>
      <c r="D9771" s="3" t="s">
        <v>168</v>
      </c>
      <c r="E9771" s="4">
        <v>46199.0</v>
      </c>
      <c r="F9771" s="5">
        <v>250.0</v>
      </c>
      <c r="G9771" s="5">
        <v>14.0</v>
      </c>
      <c r="H9771" s="5">
        <v>3441.0</v>
      </c>
      <c r="I9771" s="1" t="s">
        <v>71</v>
      </c>
      <c r="J9771" s="1" t="s">
        <v>123</v>
      </c>
      <c r="K9771" s="1" t="s">
        <v>13</v>
      </c>
      <c r="L9771" s="1" t="s">
        <v>5</v>
      </c>
      <c r="M9771" s="1" t="s">
        <v>6</v>
      </c>
      <c r="N9771" s="1" t="s">
        <v>1241</v>
      </c>
      <c r="O9771" s="6" t="s">
        <v>1241</v>
      </c>
    </row>
    <row r="9772">
      <c r="A9772" s="5">
        <v>2.2600931E7</v>
      </c>
      <c r="B9772" s="2">
        <v>46203.0</v>
      </c>
      <c r="C9772" s="1" t="s">
        <v>122</v>
      </c>
      <c r="D9772" s="3" t="s">
        <v>384</v>
      </c>
      <c r="E9772" s="4">
        <v>46199.0</v>
      </c>
      <c r="F9772" s="5">
        <v>20.0</v>
      </c>
      <c r="G9772" s="5">
        <v>358.0</v>
      </c>
      <c r="H9772" s="5">
        <v>7169.0</v>
      </c>
      <c r="I9772" s="1" t="s">
        <v>71</v>
      </c>
      <c r="J9772" s="1" t="s">
        <v>123</v>
      </c>
      <c r="K9772" s="1" t="s">
        <v>13</v>
      </c>
      <c r="L9772" s="1" t="s">
        <v>5</v>
      </c>
      <c r="M9772" s="1" t="s">
        <v>6</v>
      </c>
      <c r="N9772" s="1" t="s">
        <v>1241</v>
      </c>
      <c r="O9772" s="6" t="s">
        <v>1241</v>
      </c>
    </row>
    <row r="9773">
      <c r="A9773" s="5">
        <v>2.2600931E7</v>
      </c>
      <c r="B9773" s="2">
        <v>46203.0</v>
      </c>
      <c r="C9773" s="1" t="s">
        <v>122</v>
      </c>
      <c r="D9773" s="3" t="s">
        <v>277</v>
      </c>
      <c r="E9773" s="4">
        <v>46199.0</v>
      </c>
      <c r="F9773" s="5">
        <v>100.0</v>
      </c>
      <c r="G9773" s="5">
        <v>46.0</v>
      </c>
      <c r="H9773" s="5">
        <v>4561.0</v>
      </c>
      <c r="I9773" s="1" t="s">
        <v>75</v>
      </c>
      <c r="J9773" s="1" t="s">
        <v>123</v>
      </c>
      <c r="K9773" s="1" t="s">
        <v>13</v>
      </c>
      <c r="L9773" s="1" t="s">
        <v>5</v>
      </c>
      <c r="M9773" s="1" t="s">
        <v>6</v>
      </c>
      <c r="N9773" s="1" t="s">
        <v>1241</v>
      </c>
      <c r="O9773" s="6" t="s">
        <v>1241</v>
      </c>
    </row>
    <row r="9774">
      <c r="A9774" s="5">
        <v>2.2600931E7</v>
      </c>
      <c r="B9774" s="2">
        <v>46203.0</v>
      </c>
      <c r="C9774" s="1" t="s">
        <v>122</v>
      </c>
      <c r="D9774" s="3" t="s">
        <v>289</v>
      </c>
      <c r="E9774" s="4">
        <v>46199.0</v>
      </c>
      <c r="F9774" s="5">
        <v>26.0</v>
      </c>
      <c r="G9774" s="5">
        <v>227.0</v>
      </c>
      <c r="H9774" s="5">
        <v>5909.0</v>
      </c>
      <c r="I9774" s="1" t="s">
        <v>75</v>
      </c>
      <c r="J9774" s="1" t="s">
        <v>123</v>
      </c>
      <c r="K9774" s="1" t="s">
        <v>13</v>
      </c>
      <c r="L9774" s="1" t="s">
        <v>5</v>
      </c>
      <c r="M9774" s="1" t="s">
        <v>6</v>
      </c>
      <c r="N9774" s="1" t="s">
        <v>1241</v>
      </c>
      <c r="O9774" s="6" t="s">
        <v>1241</v>
      </c>
    </row>
    <row r="9775">
      <c r="A9775" s="5">
        <v>2.2600931E7</v>
      </c>
      <c r="B9775" s="2">
        <v>46203.0</v>
      </c>
      <c r="C9775" s="1" t="s">
        <v>122</v>
      </c>
      <c r="D9775" s="3" t="s">
        <v>497</v>
      </c>
      <c r="E9775" s="4">
        <v>46199.0</v>
      </c>
      <c r="F9775" s="5">
        <v>80.0</v>
      </c>
      <c r="G9775" s="5">
        <v>23.0</v>
      </c>
      <c r="H9775" s="5">
        <v>1819.0</v>
      </c>
      <c r="I9775" s="1" t="s">
        <v>71</v>
      </c>
      <c r="J9775" s="1" t="s">
        <v>123</v>
      </c>
      <c r="K9775" s="1" t="s">
        <v>13</v>
      </c>
      <c r="L9775" s="1" t="s">
        <v>5</v>
      </c>
      <c r="M9775" s="1" t="s">
        <v>6</v>
      </c>
      <c r="N9775" s="1" t="s">
        <v>1241</v>
      </c>
      <c r="O9775" s="6" t="s">
        <v>1241</v>
      </c>
    </row>
    <row r="9776">
      <c r="A9776" s="5">
        <v>2.2600931E7</v>
      </c>
      <c r="B9776" s="2">
        <v>46203.0</v>
      </c>
      <c r="C9776" s="1" t="s">
        <v>122</v>
      </c>
      <c r="D9776" s="3" t="s">
        <v>157</v>
      </c>
      <c r="E9776" s="4">
        <v>46199.0</v>
      </c>
      <c r="F9776" s="5">
        <v>200.0</v>
      </c>
      <c r="G9776" s="5">
        <v>159.0</v>
      </c>
      <c r="H9776" s="5">
        <v>31761.0</v>
      </c>
      <c r="I9776" s="1" t="s">
        <v>71</v>
      </c>
      <c r="J9776" s="1" t="s">
        <v>123</v>
      </c>
      <c r="K9776" s="1" t="s">
        <v>13</v>
      </c>
      <c r="L9776" s="1" t="s">
        <v>5</v>
      </c>
      <c r="M9776" s="1" t="s">
        <v>6</v>
      </c>
      <c r="N9776" s="1" t="s">
        <v>1241</v>
      </c>
      <c r="O9776" s="6" t="s">
        <v>1241</v>
      </c>
    </row>
    <row r="9777">
      <c r="A9777" s="5">
        <v>2.2600931E7</v>
      </c>
      <c r="B9777" s="2">
        <v>46203.0</v>
      </c>
      <c r="C9777" s="1" t="s">
        <v>122</v>
      </c>
      <c r="D9777" s="3" t="s">
        <v>158</v>
      </c>
      <c r="E9777" s="4">
        <v>46199.0</v>
      </c>
      <c r="F9777" s="5">
        <v>540.0</v>
      </c>
      <c r="G9777" s="5">
        <v>239.0</v>
      </c>
      <c r="H9777" s="5">
        <v>128953.38</v>
      </c>
      <c r="I9777" s="1" t="s">
        <v>75</v>
      </c>
      <c r="J9777" s="1" t="s">
        <v>123</v>
      </c>
      <c r="K9777" s="1" t="s">
        <v>13</v>
      </c>
      <c r="L9777" s="1" t="s">
        <v>5</v>
      </c>
      <c r="M9777" s="1" t="s">
        <v>6</v>
      </c>
      <c r="N9777" s="1" t="s">
        <v>1241</v>
      </c>
      <c r="O9777" s="6" t="s">
        <v>1241</v>
      </c>
    </row>
    <row r="9778">
      <c r="A9778" s="5">
        <v>2.2600931E7</v>
      </c>
      <c r="B9778" s="2">
        <v>46203.0</v>
      </c>
      <c r="C9778" s="1" t="s">
        <v>122</v>
      </c>
      <c r="D9778" s="3" t="s">
        <v>183</v>
      </c>
      <c r="E9778" s="4">
        <v>46199.0</v>
      </c>
      <c r="F9778" s="5">
        <v>200.0</v>
      </c>
      <c r="G9778" s="5">
        <v>11.0</v>
      </c>
      <c r="H9778" s="5">
        <v>2225.0</v>
      </c>
      <c r="I9778" s="1" t="s">
        <v>75</v>
      </c>
      <c r="J9778" s="1" t="s">
        <v>123</v>
      </c>
      <c r="K9778" s="1" t="s">
        <v>13</v>
      </c>
      <c r="L9778" s="1" t="s">
        <v>5</v>
      </c>
      <c r="M9778" s="1" t="s">
        <v>6</v>
      </c>
      <c r="N9778" s="1" t="s">
        <v>1241</v>
      </c>
      <c r="O9778" s="6" t="s">
        <v>1241</v>
      </c>
    </row>
    <row r="9779">
      <c r="A9779" s="5">
        <v>2.2600931E7</v>
      </c>
      <c r="B9779" s="2">
        <v>46203.0</v>
      </c>
      <c r="C9779" s="1" t="s">
        <v>122</v>
      </c>
      <c r="D9779" s="3" t="s">
        <v>383</v>
      </c>
      <c r="E9779" s="4">
        <v>46199.0</v>
      </c>
      <c r="F9779" s="5">
        <v>10.0</v>
      </c>
      <c r="G9779" s="5">
        <v>159.0</v>
      </c>
      <c r="H9779" s="5">
        <v>1593.0</v>
      </c>
      <c r="I9779" s="1" t="s">
        <v>71</v>
      </c>
      <c r="J9779" s="1" t="s">
        <v>123</v>
      </c>
      <c r="K9779" s="1" t="s">
        <v>13</v>
      </c>
      <c r="L9779" s="1" t="s">
        <v>5</v>
      </c>
      <c r="M9779" s="1" t="s">
        <v>6</v>
      </c>
      <c r="N9779" s="1" t="s">
        <v>1241</v>
      </c>
      <c r="O9779" s="6" t="s">
        <v>1241</v>
      </c>
    </row>
    <row r="9780">
      <c r="A9780" s="5">
        <v>2.2600932E7</v>
      </c>
      <c r="B9780" s="2">
        <v>46203.0</v>
      </c>
      <c r="C9780" s="1" t="s">
        <v>122</v>
      </c>
      <c r="D9780" s="3" t="s">
        <v>690</v>
      </c>
      <c r="E9780" s="4">
        <v>46199.0</v>
      </c>
      <c r="F9780" s="5">
        <v>12.0</v>
      </c>
      <c r="G9780" s="5">
        <v>258.0</v>
      </c>
      <c r="H9780" s="5">
        <v>3092.0</v>
      </c>
      <c r="I9780" s="1" t="s">
        <v>127</v>
      </c>
      <c r="J9780" s="1" t="s">
        <v>123</v>
      </c>
      <c r="K9780" s="1" t="s">
        <v>13</v>
      </c>
      <c r="L9780" s="1" t="s">
        <v>5</v>
      </c>
      <c r="M9780" s="1" t="s">
        <v>6</v>
      </c>
      <c r="N9780" s="1" t="s">
        <v>1241</v>
      </c>
      <c r="O9780" s="6" t="s">
        <v>1241</v>
      </c>
    </row>
    <row r="9781">
      <c r="A9781" s="5">
        <v>2.2600932E7</v>
      </c>
      <c r="B9781" s="2">
        <v>46203.0</v>
      </c>
      <c r="C9781" s="1" t="s">
        <v>122</v>
      </c>
      <c r="D9781" s="3" t="s">
        <v>133</v>
      </c>
      <c r="E9781" s="4">
        <v>46199.0</v>
      </c>
      <c r="F9781" s="5">
        <v>60.0</v>
      </c>
      <c r="G9781" s="5">
        <v>50.0</v>
      </c>
      <c r="H9781" s="5">
        <v>3025.0</v>
      </c>
      <c r="I9781" s="1" t="s">
        <v>125</v>
      </c>
      <c r="J9781" s="1" t="s">
        <v>123</v>
      </c>
      <c r="K9781" s="1" t="s">
        <v>13</v>
      </c>
      <c r="L9781" s="1" t="s">
        <v>5</v>
      </c>
      <c r="M9781" s="1" t="s">
        <v>6</v>
      </c>
      <c r="N9781" s="1" t="s">
        <v>1241</v>
      </c>
      <c r="O9781" s="6" t="s">
        <v>1241</v>
      </c>
    </row>
    <row r="9782">
      <c r="A9782" s="5">
        <v>2.2600932E7</v>
      </c>
      <c r="B9782" s="2">
        <v>46203.0</v>
      </c>
      <c r="C9782" s="1" t="s">
        <v>122</v>
      </c>
      <c r="D9782" s="3" t="s">
        <v>693</v>
      </c>
      <c r="E9782" s="4">
        <v>46199.0</v>
      </c>
      <c r="F9782" s="5">
        <v>10.0</v>
      </c>
      <c r="G9782" s="5">
        <v>202.0</v>
      </c>
      <c r="H9782" s="5">
        <v>2025.0</v>
      </c>
      <c r="I9782" s="1" t="s">
        <v>127</v>
      </c>
      <c r="J9782" s="1" t="s">
        <v>123</v>
      </c>
      <c r="K9782" s="1" t="s">
        <v>13</v>
      </c>
      <c r="L9782" s="1" t="s">
        <v>5</v>
      </c>
      <c r="M9782" s="1" t="s">
        <v>6</v>
      </c>
      <c r="N9782" s="1" t="s">
        <v>1241</v>
      </c>
      <c r="O9782" s="6" t="s">
        <v>1241</v>
      </c>
    </row>
    <row r="9783">
      <c r="A9783" s="5">
        <v>2.2600932E7</v>
      </c>
      <c r="B9783" s="2">
        <v>46203.0</v>
      </c>
      <c r="C9783" s="1" t="s">
        <v>122</v>
      </c>
      <c r="D9783" s="3" t="s">
        <v>145</v>
      </c>
      <c r="E9783" s="4">
        <v>46199.0</v>
      </c>
      <c r="F9783" s="5">
        <v>48.0</v>
      </c>
      <c r="G9783" s="5">
        <v>114.0</v>
      </c>
      <c r="H9783" s="5">
        <v>5454.0</v>
      </c>
      <c r="I9783" s="1" t="s">
        <v>125</v>
      </c>
      <c r="J9783" s="1" t="s">
        <v>123</v>
      </c>
      <c r="K9783" s="1" t="s">
        <v>13</v>
      </c>
      <c r="L9783" s="1" t="s">
        <v>5</v>
      </c>
      <c r="M9783" s="1" t="s">
        <v>6</v>
      </c>
      <c r="N9783" s="1" t="s">
        <v>1241</v>
      </c>
      <c r="O9783" s="6" t="s">
        <v>1241</v>
      </c>
    </row>
    <row r="9784">
      <c r="A9784" s="5">
        <v>2.2600932E7</v>
      </c>
      <c r="B9784" s="2">
        <v>46203.0</v>
      </c>
      <c r="C9784" s="1" t="s">
        <v>122</v>
      </c>
      <c r="D9784" s="3" t="s">
        <v>450</v>
      </c>
      <c r="E9784" s="4">
        <v>46199.0</v>
      </c>
      <c r="F9784" s="5">
        <v>45.0</v>
      </c>
      <c r="G9784" s="5">
        <v>55.0</v>
      </c>
      <c r="H9784" s="5">
        <v>2496.0</v>
      </c>
      <c r="I9784" s="1" t="s">
        <v>127</v>
      </c>
      <c r="J9784" s="1" t="s">
        <v>123</v>
      </c>
      <c r="K9784" s="1" t="s">
        <v>13</v>
      </c>
      <c r="L9784" s="1" t="s">
        <v>5</v>
      </c>
      <c r="M9784" s="1" t="s">
        <v>6</v>
      </c>
      <c r="N9784" s="1" t="s">
        <v>1241</v>
      </c>
      <c r="O9784" s="6" t="s">
        <v>1241</v>
      </c>
    </row>
    <row r="9785">
      <c r="A9785" s="5">
        <v>2.2600932E7</v>
      </c>
      <c r="B9785" s="2">
        <v>46203.0</v>
      </c>
      <c r="C9785" s="1" t="s">
        <v>122</v>
      </c>
      <c r="D9785" s="3" t="s">
        <v>208</v>
      </c>
      <c r="E9785" s="4">
        <v>46199.0</v>
      </c>
      <c r="F9785" s="5">
        <v>10.0</v>
      </c>
      <c r="G9785" s="5">
        <v>773.0</v>
      </c>
      <c r="H9785" s="5">
        <v>7729.0</v>
      </c>
      <c r="I9785" s="1" t="s">
        <v>125</v>
      </c>
      <c r="J9785" s="1" t="s">
        <v>123</v>
      </c>
      <c r="K9785" s="1" t="s">
        <v>13</v>
      </c>
      <c r="L9785" s="1" t="s">
        <v>5</v>
      </c>
      <c r="M9785" s="1" t="s">
        <v>6</v>
      </c>
      <c r="N9785" s="1" t="s">
        <v>1241</v>
      </c>
      <c r="O9785" s="6" t="s">
        <v>1241</v>
      </c>
    </row>
    <row r="9786">
      <c r="A9786" s="5">
        <v>2.2600932E7</v>
      </c>
      <c r="B9786" s="2">
        <v>46203.0</v>
      </c>
      <c r="C9786" s="1" t="s">
        <v>122</v>
      </c>
      <c r="D9786" s="3" t="s">
        <v>368</v>
      </c>
      <c r="E9786" s="4">
        <v>46199.0</v>
      </c>
      <c r="F9786" s="5">
        <v>8.0</v>
      </c>
      <c r="G9786" s="5">
        <v>302.0</v>
      </c>
      <c r="H9786" s="5">
        <v>2414.0</v>
      </c>
      <c r="I9786" s="1" t="s">
        <v>127</v>
      </c>
      <c r="J9786" s="1" t="s">
        <v>123</v>
      </c>
      <c r="K9786" s="1" t="s">
        <v>13</v>
      </c>
      <c r="L9786" s="1" t="s">
        <v>5</v>
      </c>
      <c r="M9786" s="1" t="s">
        <v>6</v>
      </c>
      <c r="N9786" s="1" t="s">
        <v>1241</v>
      </c>
      <c r="O9786" s="6" t="s">
        <v>1241</v>
      </c>
    </row>
    <row r="9787">
      <c r="A9787" s="5">
        <v>2.2600932E7</v>
      </c>
      <c r="B9787" s="2">
        <v>46203.0</v>
      </c>
      <c r="C9787" s="1" t="s">
        <v>122</v>
      </c>
      <c r="D9787" s="3" t="s">
        <v>373</v>
      </c>
      <c r="E9787" s="4">
        <v>46199.0</v>
      </c>
      <c r="F9787" s="5">
        <v>8.0</v>
      </c>
      <c r="G9787" s="5">
        <v>251.0</v>
      </c>
      <c r="H9787" s="5">
        <v>2007.0</v>
      </c>
      <c r="I9787" s="1" t="s">
        <v>127</v>
      </c>
      <c r="J9787" s="1" t="s">
        <v>123</v>
      </c>
      <c r="K9787" s="1" t="s">
        <v>13</v>
      </c>
      <c r="L9787" s="1" t="s">
        <v>5</v>
      </c>
      <c r="M9787" s="1" t="s">
        <v>6</v>
      </c>
      <c r="N9787" s="1" t="s">
        <v>1241</v>
      </c>
      <c r="O9787" s="6" t="s">
        <v>1241</v>
      </c>
    </row>
    <row r="9788">
      <c r="A9788" s="5">
        <v>2.2600932E7</v>
      </c>
      <c r="B9788" s="2">
        <v>46203.0</v>
      </c>
      <c r="C9788" s="1" t="s">
        <v>122</v>
      </c>
      <c r="D9788" s="3" t="s">
        <v>214</v>
      </c>
      <c r="E9788" s="4">
        <v>46199.0</v>
      </c>
      <c r="F9788" s="5">
        <v>30.0</v>
      </c>
      <c r="G9788" s="5">
        <v>1102.0</v>
      </c>
      <c r="H9788" s="5">
        <v>33073.0</v>
      </c>
      <c r="I9788" s="1" t="s">
        <v>125</v>
      </c>
      <c r="J9788" s="1" t="s">
        <v>123</v>
      </c>
      <c r="K9788" s="1" t="s">
        <v>13</v>
      </c>
      <c r="L9788" s="1" t="s">
        <v>5</v>
      </c>
      <c r="M9788" s="1" t="s">
        <v>6</v>
      </c>
      <c r="N9788" s="1" t="s">
        <v>1241</v>
      </c>
      <c r="O9788" s="6" t="s">
        <v>1241</v>
      </c>
    </row>
    <row r="9789">
      <c r="A9789" s="5">
        <v>2.2600932E7</v>
      </c>
      <c r="B9789" s="2">
        <v>46203.0</v>
      </c>
      <c r="C9789" s="1" t="s">
        <v>122</v>
      </c>
      <c r="D9789" s="3" t="s">
        <v>146</v>
      </c>
      <c r="E9789" s="4">
        <v>46199.0</v>
      </c>
      <c r="F9789" s="5">
        <v>50.0</v>
      </c>
      <c r="G9789" s="5">
        <v>57.0</v>
      </c>
      <c r="H9789" s="5">
        <v>2869.0</v>
      </c>
      <c r="I9789" s="1" t="s">
        <v>127</v>
      </c>
      <c r="J9789" s="1" t="s">
        <v>123</v>
      </c>
      <c r="K9789" s="1" t="s">
        <v>13</v>
      </c>
      <c r="L9789" s="1" t="s">
        <v>5</v>
      </c>
      <c r="M9789" s="1" t="s">
        <v>6</v>
      </c>
      <c r="N9789" s="1" t="s">
        <v>1241</v>
      </c>
      <c r="O9789" s="6" t="s">
        <v>1241</v>
      </c>
    </row>
    <row r="9790">
      <c r="A9790" s="5">
        <v>2.2600932E7</v>
      </c>
      <c r="B9790" s="2">
        <v>46203.0</v>
      </c>
      <c r="C9790" s="1" t="s">
        <v>122</v>
      </c>
      <c r="D9790" s="3" t="s">
        <v>370</v>
      </c>
      <c r="E9790" s="4">
        <v>46199.0</v>
      </c>
      <c r="F9790" s="5">
        <v>10.0</v>
      </c>
      <c r="G9790" s="5">
        <v>1459.0</v>
      </c>
      <c r="H9790" s="5">
        <v>14593.0</v>
      </c>
      <c r="I9790" s="1" t="s">
        <v>127</v>
      </c>
      <c r="J9790" s="1" t="s">
        <v>123</v>
      </c>
      <c r="K9790" s="1" t="s">
        <v>13</v>
      </c>
      <c r="L9790" s="1" t="s">
        <v>5</v>
      </c>
      <c r="M9790" s="1" t="s">
        <v>6</v>
      </c>
      <c r="N9790" s="1" t="s">
        <v>1241</v>
      </c>
      <c r="O9790" s="6" t="s">
        <v>1241</v>
      </c>
    </row>
    <row r="9791">
      <c r="A9791" s="5">
        <v>2.2600932E7</v>
      </c>
      <c r="B9791" s="2">
        <v>46203.0</v>
      </c>
      <c r="C9791" s="1" t="s">
        <v>122</v>
      </c>
      <c r="D9791" s="3" t="s">
        <v>537</v>
      </c>
      <c r="E9791" s="4">
        <v>46199.0</v>
      </c>
      <c r="F9791" s="5">
        <v>24.0</v>
      </c>
      <c r="G9791" s="5">
        <v>73.0</v>
      </c>
      <c r="H9791" s="5">
        <v>1752.0</v>
      </c>
      <c r="I9791" s="1" t="s">
        <v>125</v>
      </c>
      <c r="J9791" s="1" t="s">
        <v>123</v>
      </c>
      <c r="K9791" s="1" t="s">
        <v>13</v>
      </c>
      <c r="L9791" s="1" t="s">
        <v>5</v>
      </c>
      <c r="M9791" s="1" t="s">
        <v>6</v>
      </c>
      <c r="N9791" s="1" t="s">
        <v>1241</v>
      </c>
      <c r="O9791" s="6" t="s">
        <v>1241</v>
      </c>
    </row>
    <row r="9792">
      <c r="A9792" s="5">
        <v>2.2600932E7</v>
      </c>
      <c r="B9792" s="2">
        <v>46203.0</v>
      </c>
      <c r="C9792" s="1" t="s">
        <v>122</v>
      </c>
      <c r="D9792" s="3" t="s">
        <v>457</v>
      </c>
      <c r="E9792" s="4">
        <v>46199.0</v>
      </c>
      <c r="F9792" s="5">
        <v>22.0</v>
      </c>
      <c r="G9792" s="5">
        <v>106.0</v>
      </c>
      <c r="H9792" s="5">
        <v>2324.0</v>
      </c>
      <c r="I9792" s="1" t="s">
        <v>127</v>
      </c>
      <c r="J9792" s="1" t="s">
        <v>123</v>
      </c>
      <c r="K9792" s="1" t="s">
        <v>13</v>
      </c>
      <c r="L9792" s="1" t="s">
        <v>5</v>
      </c>
      <c r="M9792" s="1" t="s">
        <v>6</v>
      </c>
      <c r="N9792" s="1" t="s">
        <v>1241</v>
      </c>
      <c r="O9792" s="6" t="s">
        <v>1241</v>
      </c>
    </row>
    <row r="9793">
      <c r="A9793" s="5">
        <v>2.2600932E7</v>
      </c>
      <c r="B9793" s="2">
        <v>46203.0</v>
      </c>
      <c r="C9793" s="1" t="s">
        <v>122</v>
      </c>
      <c r="D9793" s="3">
        <v>5171.0</v>
      </c>
      <c r="E9793" s="4">
        <v>46199.0</v>
      </c>
      <c r="F9793" s="5">
        <v>80.0</v>
      </c>
      <c r="G9793" s="5">
        <v>141.0</v>
      </c>
      <c r="H9793" s="5">
        <v>11246.0</v>
      </c>
      <c r="I9793" s="1" t="s">
        <v>125</v>
      </c>
      <c r="J9793" s="1" t="s">
        <v>123</v>
      </c>
      <c r="K9793" s="1" t="s">
        <v>13</v>
      </c>
      <c r="L9793" s="1" t="s">
        <v>5</v>
      </c>
      <c r="M9793" s="1" t="s">
        <v>6</v>
      </c>
      <c r="N9793" s="1" t="s">
        <v>1241</v>
      </c>
      <c r="O9793" s="6" t="s">
        <v>1241</v>
      </c>
    </row>
    <row r="9794">
      <c r="A9794" s="5">
        <v>2.2600932E7</v>
      </c>
      <c r="B9794" s="2">
        <v>46203.0</v>
      </c>
      <c r="C9794" s="1" t="s">
        <v>122</v>
      </c>
      <c r="D9794" s="3" t="s">
        <v>523</v>
      </c>
      <c r="E9794" s="4">
        <v>46199.0</v>
      </c>
      <c r="F9794" s="5">
        <v>40.0</v>
      </c>
      <c r="G9794" s="5">
        <v>39.0</v>
      </c>
      <c r="H9794" s="5">
        <v>1550.0</v>
      </c>
      <c r="I9794" s="1" t="s">
        <v>127</v>
      </c>
      <c r="J9794" s="1" t="s">
        <v>123</v>
      </c>
      <c r="K9794" s="1" t="s">
        <v>13</v>
      </c>
      <c r="L9794" s="1" t="s">
        <v>5</v>
      </c>
      <c r="M9794" s="1" t="s">
        <v>6</v>
      </c>
      <c r="N9794" s="1" t="s">
        <v>1241</v>
      </c>
      <c r="O9794" s="6" t="s">
        <v>1241</v>
      </c>
    </row>
    <row r="9795">
      <c r="A9795" s="5">
        <v>2.2600932E7</v>
      </c>
      <c r="B9795" s="2">
        <v>46203.0</v>
      </c>
      <c r="C9795" s="1" t="s">
        <v>122</v>
      </c>
      <c r="D9795" s="3" t="s">
        <v>132</v>
      </c>
      <c r="E9795" s="4">
        <v>46199.0</v>
      </c>
      <c r="F9795" s="5">
        <v>15.0</v>
      </c>
      <c r="G9795" s="5">
        <v>99.0</v>
      </c>
      <c r="H9795" s="5">
        <v>1489.0</v>
      </c>
      <c r="I9795" s="1" t="s">
        <v>125</v>
      </c>
      <c r="J9795" s="1" t="s">
        <v>123</v>
      </c>
      <c r="K9795" s="1" t="s">
        <v>13</v>
      </c>
      <c r="L9795" s="1" t="s">
        <v>5</v>
      </c>
      <c r="M9795" s="1" t="s">
        <v>6</v>
      </c>
      <c r="N9795" s="1" t="s">
        <v>1241</v>
      </c>
      <c r="O9795" s="6" t="s">
        <v>1241</v>
      </c>
    </row>
    <row r="9796">
      <c r="A9796" s="5">
        <v>2.2600932E7</v>
      </c>
      <c r="B9796" s="2">
        <v>46203.0</v>
      </c>
      <c r="C9796" s="1" t="s">
        <v>122</v>
      </c>
      <c r="D9796" s="3" t="s">
        <v>134</v>
      </c>
      <c r="E9796" s="4">
        <v>46199.0</v>
      </c>
      <c r="F9796" s="5">
        <v>30.0</v>
      </c>
      <c r="G9796" s="5">
        <v>139.0</v>
      </c>
      <c r="H9796" s="5">
        <v>4177.0</v>
      </c>
      <c r="I9796" s="1" t="s">
        <v>127</v>
      </c>
      <c r="J9796" s="1" t="s">
        <v>123</v>
      </c>
      <c r="K9796" s="1" t="s">
        <v>13</v>
      </c>
      <c r="L9796" s="1" t="s">
        <v>5</v>
      </c>
      <c r="M9796" s="1" t="s">
        <v>6</v>
      </c>
      <c r="N9796" s="1" t="s">
        <v>1241</v>
      </c>
      <c r="O9796" s="6" t="s">
        <v>1241</v>
      </c>
    </row>
    <row r="9797">
      <c r="A9797" s="5">
        <v>3.2600218E7</v>
      </c>
      <c r="B9797" s="2">
        <v>46203.0</v>
      </c>
      <c r="C9797" s="1" t="s">
        <v>1267</v>
      </c>
      <c r="D9797" s="3" t="s">
        <v>302</v>
      </c>
      <c r="E9797" s="4">
        <v>46199.0</v>
      </c>
      <c r="F9797" s="5">
        <v>24.0</v>
      </c>
      <c r="G9797" s="5">
        <v>837.0</v>
      </c>
      <c r="H9797" s="5">
        <v>19689.0</v>
      </c>
      <c r="I9797" s="1" t="s">
        <v>2</v>
      </c>
      <c r="J9797" s="1" t="s">
        <v>568</v>
      </c>
      <c r="K9797" s="1" t="s">
        <v>13</v>
      </c>
      <c r="L9797" s="1" t="s">
        <v>5</v>
      </c>
      <c r="M9797" s="1" t="s">
        <v>6</v>
      </c>
      <c r="N9797" s="1" t="s">
        <v>1241</v>
      </c>
      <c r="O9797" s="6" t="s">
        <v>1241</v>
      </c>
    </row>
    <row r="9798">
      <c r="A9798" s="5">
        <v>3.2600218E7</v>
      </c>
      <c r="B9798" s="2">
        <v>46203.0</v>
      </c>
      <c r="C9798" s="1" t="s">
        <v>1267</v>
      </c>
      <c r="D9798" s="3" t="s">
        <v>305</v>
      </c>
      <c r="E9798" s="4">
        <v>46199.0</v>
      </c>
      <c r="F9798" s="5">
        <v>12.0</v>
      </c>
      <c r="G9798" s="5">
        <v>837.0</v>
      </c>
      <c r="H9798" s="5">
        <v>9846.0</v>
      </c>
      <c r="I9798" s="1" t="s">
        <v>2</v>
      </c>
      <c r="J9798" s="1" t="s">
        <v>568</v>
      </c>
      <c r="K9798" s="1" t="s">
        <v>13</v>
      </c>
      <c r="L9798" s="1" t="s">
        <v>5</v>
      </c>
      <c r="M9798" s="1" t="s">
        <v>6</v>
      </c>
      <c r="N9798" s="1" t="s">
        <v>1241</v>
      </c>
      <c r="O9798" s="6" t="s">
        <v>1241</v>
      </c>
    </row>
    <row r="9799">
      <c r="A9799" s="5">
        <v>3.2600218E7</v>
      </c>
      <c r="B9799" s="2">
        <v>46203.0</v>
      </c>
      <c r="C9799" s="1" t="s">
        <v>1267</v>
      </c>
      <c r="D9799" s="3" t="s">
        <v>506</v>
      </c>
      <c r="E9799" s="4">
        <v>46199.0</v>
      </c>
      <c r="F9799" s="5">
        <v>12.0</v>
      </c>
      <c r="G9799" s="5">
        <v>837.0</v>
      </c>
      <c r="H9799" s="5">
        <v>9846.0</v>
      </c>
      <c r="I9799" s="1" t="s">
        <v>2</v>
      </c>
      <c r="J9799" s="1" t="s">
        <v>568</v>
      </c>
      <c r="K9799" s="1" t="s">
        <v>13</v>
      </c>
      <c r="L9799" s="1" t="s">
        <v>5</v>
      </c>
      <c r="M9799" s="1" t="s">
        <v>6</v>
      </c>
      <c r="N9799" s="1" t="s">
        <v>1241</v>
      </c>
      <c r="O9799" s="6" t="s">
        <v>1241</v>
      </c>
    </row>
    <row r="9800">
      <c r="A9800" s="5">
        <v>3.2600218E7</v>
      </c>
      <c r="B9800" s="2">
        <v>46203.0</v>
      </c>
      <c r="C9800" s="1" t="s">
        <v>1267</v>
      </c>
      <c r="D9800" s="3" t="s">
        <v>222</v>
      </c>
      <c r="E9800" s="4">
        <v>46199.0</v>
      </c>
      <c r="F9800" s="5">
        <v>18.0</v>
      </c>
      <c r="G9800" s="5">
        <v>837.0</v>
      </c>
      <c r="H9800" s="5">
        <v>14768.0</v>
      </c>
      <c r="I9800" s="1" t="s">
        <v>2</v>
      </c>
      <c r="J9800" s="1" t="s">
        <v>568</v>
      </c>
      <c r="K9800" s="1" t="s">
        <v>13</v>
      </c>
      <c r="L9800" s="1" t="s">
        <v>5</v>
      </c>
      <c r="M9800" s="1" t="s">
        <v>6</v>
      </c>
      <c r="N9800" s="1" t="s">
        <v>1241</v>
      </c>
      <c r="O9800" s="6" t="s">
        <v>1241</v>
      </c>
    </row>
    <row r="9801">
      <c r="A9801" s="5">
        <v>3.2600218E7</v>
      </c>
      <c r="B9801" s="2">
        <v>46203.0</v>
      </c>
      <c r="C9801" s="1" t="s">
        <v>1267</v>
      </c>
      <c r="D9801" s="3" t="s">
        <v>228</v>
      </c>
      <c r="E9801" s="4">
        <v>46199.0</v>
      </c>
      <c r="F9801" s="5">
        <v>84.0</v>
      </c>
      <c r="G9801" s="5">
        <v>912.0</v>
      </c>
      <c r="H9801" s="5">
        <v>75079.0</v>
      </c>
      <c r="I9801" s="1" t="s">
        <v>2</v>
      </c>
      <c r="J9801" s="1" t="s">
        <v>568</v>
      </c>
      <c r="K9801" s="1" t="s">
        <v>13</v>
      </c>
      <c r="L9801" s="1" t="s">
        <v>5</v>
      </c>
      <c r="M9801" s="1" t="s">
        <v>6</v>
      </c>
      <c r="N9801" s="1" t="s">
        <v>1241</v>
      </c>
      <c r="O9801" s="6" t="s">
        <v>1241</v>
      </c>
    </row>
    <row r="9802">
      <c r="A9802" s="5">
        <v>2.2600936E7</v>
      </c>
      <c r="B9802" s="2">
        <v>46203.0</v>
      </c>
      <c r="C9802" s="1" t="s">
        <v>266</v>
      </c>
      <c r="D9802" s="3" t="s">
        <v>406</v>
      </c>
      <c r="E9802" s="4">
        <v>46199.0</v>
      </c>
      <c r="F9802" s="5">
        <v>20.0</v>
      </c>
      <c r="G9802" s="5">
        <v>115.0</v>
      </c>
      <c r="H9802" s="5">
        <v>2305.0</v>
      </c>
      <c r="I9802" s="1" t="s">
        <v>75</v>
      </c>
      <c r="J9802" s="1" t="s">
        <v>267</v>
      </c>
      <c r="K9802" s="1" t="s">
        <v>13</v>
      </c>
      <c r="L9802" s="1" t="s">
        <v>5</v>
      </c>
      <c r="M9802" s="1" t="s">
        <v>6</v>
      </c>
      <c r="N9802" s="1" t="s">
        <v>1241</v>
      </c>
      <c r="O9802" s="6" t="s">
        <v>1241</v>
      </c>
    </row>
    <row r="9803">
      <c r="A9803" s="5">
        <v>2.2600936E7</v>
      </c>
      <c r="B9803" s="2">
        <v>46203.0</v>
      </c>
      <c r="C9803" s="1" t="s">
        <v>266</v>
      </c>
      <c r="D9803" s="3" t="s">
        <v>291</v>
      </c>
      <c r="E9803" s="4">
        <v>46199.0</v>
      </c>
      <c r="F9803" s="5">
        <v>500.0</v>
      </c>
      <c r="G9803" s="5">
        <v>5.0</v>
      </c>
      <c r="H9803" s="5">
        <v>2312.0</v>
      </c>
      <c r="I9803" s="1" t="s">
        <v>75</v>
      </c>
      <c r="J9803" s="1" t="s">
        <v>267</v>
      </c>
      <c r="K9803" s="1" t="s">
        <v>13</v>
      </c>
      <c r="L9803" s="1" t="s">
        <v>5</v>
      </c>
      <c r="M9803" s="1" t="s">
        <v>6</v>
      </c>
      <c r="N9803" s="1" t="s">
        <v>1241</v>
      </c>
      <c r="O9803" s="6" t="s">
        <v>1241</v>
      </c>
    </row>
    <row r="9804">
      <c r="A9804" s="5">
        <v>2.2600936E7</v>
      </c>
      <c r="B9804" s="2">
        <v>46203.0</v>
      </c>
      <c r="C9804" s="1" t="s">
        <v>266</v>
      </c>
      <c r="D9804" s="3" t="s">
        <v>183</v>
      </c>
      <c r="E9804" s="4">
        <v>46199.0</v>
      </c>
      <c r="F9804" s="5">
        <v>400.0</v>
      </c>
      <c r="G9804" s="5">
        <v>9.0</v>
      </c>
      <c r="H9804" s="5">
        <v>3722.0</v>
      </c>
      <c r="I9804" s="1" t="s">
        <v>75</v>
      </c>
      <c r="J9804" s="1" t="s">
        <v>267</v>
      </c>
      <c r="K9804" s="1" t="s">
        <v>13</v>
      </c>
      <c r="L9804" s="1" t="s">
        <v>5</v>
      </c>
      <c r="M9804" s="1" t="s">
        <v>6</v>
      </c>
      <c r="N9804" s="1" t="s">
        <v>1241</v>
      </c>
      <c r="O9804" s="6" t="s">
        <v>1241</v>
      </c>
    </row>
    <row r="9805">
      <c r="A9805" s="5">
        <v>2.2600936E7</v>
      </c>
      <c r="B9805" s="2">
        <v>46203.0</v>
      </c>
      <c r="C9805" s="1" t="s">
        <v>266</v>
      </c>
      <c r="D9805" s="3" t="s">
        <v>284</v>
      </c>
      <c r="E9805" s="4">
        <v>46199.0</v>
      </c>
      <c r="F9805" s="5">
        <v>200.0</v>
      </c>
      <c r="G9805" s="5">
        <v>43.0</v>
      </c>
      <c r="H9805" s="5">
        <v>8538.0</v>
      </c>
      <c r="I9805" s="1" t="s">
        <v>75</v>
      </c>
      <c r="J9805" s="1" t="s">
        <v>267</v>
      </c>
      <c r="K9805" s="1" t="s">
        <v>13</v>
      </c>
      <c r="L9805" s="1" t="s">
        <v>5</v>
      </c>
      <c r="M9805" s="1" t="s">
        <v>6</v>
      </c>
      <c r="N9805" s="1" t="s">
        <v>1241</v>
      </c>
      <c r="O9805" s="6" t="s">
        <v>1241</v>
      </c>
    </row>
    <row r="9806">
      <c r="A9806" s="5">
        <v>2.2600936E7</v>
      </c>
      <c r="B9806" s="2">
        <v>46203.0</v>
      </c>
      <c r="C9806" s="1" t="s">
        <v>266</v>
      </c>
      <c r="D9806" s="3" t="s">
        <v>281</v>
      </c>
      <c r="E9806" s="4">
        <v>46199.0</v>
      </c>
      <c r="F9806" s="5">
        <v>250.0</v>
      </c>
      <c r="G9806" s="5">
        <v>16.0</v>
      </c>
      <c r="H9806" s="5">
        <v>4085.0</v>
      </c>
      <c r="I9806" s="1" t="s">
        <v>75</v>
      </c>
      <c r="J9806" s="1" t="s">
        <v>267</v>
      </c>
      <c r="K9806" s="1" t="s">
        <v>13</v>
      </c>
      <c r="L9806" s="1" t="s">
        <v>5</v>
      </c>
      <c r="M9806" s="1" t="s">
        <v>6</v>
      </c>
      <c r="N9806" s="1" t="s">
        <v>1241</v>
      </c>
      <c r="O9806" s="6" t="s">
        <v>1241</v>
      </c>
    </row>
    <row r="9807">
      <c r="A9807" s="5">
        <v>2.2600936E7</v>
      </c>
      <c r="B9807" s="2">
        <v>46203.0</v>
      </c>
      <c r="C9807" s="1" t="s">
        <v>266</v>
      </c>
      <c r="D9807" s="3" t="s">
        <v>187</v>
      </c>
      <c r="E9807" s="4">
        <v>46199.0</v>
      </c>
      <c r="F9807" s="5">
        <v>1100.0</v>
      </c>
      <c r="G9807" s="5">
        <v>116.0</v>
      </c>
      <c r="H9807" s="5">
        <v>128075.2</v>
      </c>
      <c r="I9807" s="1" t="s">
        <v>75</v>
      </c>
      <c r="J9807" s="1" t="s">
        <v>267</v>
      </c>
      <c r="K9807" s="1" t="s">
        <v>13</v>
      </c>
      <c r="L9807" s="1" t="s">
        <v>5</v>
      </c>
      <c r="M9807" s="1" t="s">
        <v>6</v>
      </c>
      <c r="N9807" s="1" t="s">
        <v>1241</v>
      </c>
      <c r="O9807" s="6" t="s">
        <v>1241</v>
      </c>
    </row>
    <row r="9808">
      <c r="A9808" s="5">
        <v>2.2600936E7</v>
      </c>
      <c r="B9808" s="2">
        <v>46203.0</v>
      </c>
      <c r="C9808" s="1" t="s">
        <v>266</v>
      </c>
      <c r="D9808" s="3" t="s">
        <v>131</v>
      </c>
      <c r="E9808" s="4">
        <v>46199.0</v>
      </c>
      <c r="F9808" s="5">
        <v>200.0</v>
      </c>
      <c r="G9808" s="5">
        <v>8.0</v>
      </c>
      <c r="H9808" s="5">
        <v>1648.0</v>
      </c>
      <c r="I9808" s="1" t="s">
        <v>75</v>
      </c>
      <c r="J9808" s="1" t="s">
        <v>267</v>
      </c>
      <c r="K9808" s="1" t="s">
        <v>13</v>
      </c>
      <c r="L9808" s="1" t="s">
        <v>5</v>
      </c>
      <c r="M9808" s="1" t="s">
        <v>6</v>
      </c>
      <c r="N9808" s="1" t="s">
        <v>1241</v>
      </c>
      <c r="O9808" s="6" t="s">
        <v>1241</v>
      </c>
    </row>
    <row r="9809">
      <c r="A9809" s="5">
        <v>2.2600936E7</v>
      </c>
      <c r="B9809" s="2">
        <v>46203.0</v>
      </c>
      <c r="C9809" s="1" t="s">
        <v>266</v>
      </c>
      <c r="D9809" s="3" t="s">
        <v>293</v>
      </c>
      <c r="E9809" s="4">
        <v>46199.0</v>
      </c>
      <c r="F9809" s="5">
        <v>4000.0</v>
      </c>
      <c r="G9809" s="5">
        <v>3.0</v>
      </c>
      <c r="H9809" s="5">
        <v>10962.0</v>
      </c>
      <c r="I9809" s="1" t="s">
        <v>75</v>
      </c>
      <c r="J9809" s="1" t="s">
        <v>267</v>
      </c>
      <c r="K9809" s="1" t="s">
        <v>13</v>
      </c>
      <c r="L9809" s="1" t="s">
        <v>5</v>
      </c>
      <c r="M9809" s="1" t="s">
        <v>6</v>
      </c>
      <c r="N9809" s="1" t="s">
        <v>1241</v>
      </c>
      <c r="O9809" s="6" t="s">
        <v>1241</v>
      </c>
    </row>
    <row r="9810">
      <c r="A9810" s="5">
        <v>2.2600936E7</v>
      </c>
      <c r="B9810" s="2">
        <v>46203.0</v>
      </c>
      <c r="C9810" s="1" t="s">
        <v>266</v>
      </c>
      <c r="D9810" s="3" t="s">
        <v>79</v>
      </c>
      <c r="E9810" s="4">
        <v>46199.0</v>
      </c>
      <c r="F9810" s="5">
        <v>1200.0</v>
      </c>
      <c r="G9810" s="5">
        <v>36.0</v>
      </c>
      <c r="H9810" s="5">
        <v>43274.0</v>
      </c>
      <c r="I9810" s="1" t="s">
        <v>75</v>
      </c>
      <c r="J9810" s="1" t="s">
        <v>267</v>
      </c>
      <c r="K9810" s="1" t="s">
        <v>13</v>
      </c>
      <c r="L9810" s="1" t="s">
        <v>5</v>
      </c>
      <c r="M9810" s="1" t="s">
        <v>6</v>
      </c>
      <c r="N9810" s="1" t="s">
        <v>1241</v>
      </c>
      <c r="O9810" s="6" t="s">
        <v>1241</v>
      </c>
    </row>
    <row r="9811">
      <c r="A9811" s="5">
        <v>2.2600936E7</v>
      </c>
      <c r="B9811" s="2">
        <v>46203.0</v>
      </c>
      <c r="C9811" s="1" t="s">
        <v>266</v>
      </c>
      <c r="D9811" s="3" t="s">
        <v>957</v>
      </c>
      <c r="E9811" s="4">
        <v>46199.0</v>
      </c>
      <c r="F9811" s="5">
        <v>32.0</v>
      </c>
      <c r="G9811" s="5">
        <v>397.0</v>
      </c>
      <c r="H9811" s="5">
        <v>12720.0</v>
      </c>
      <c r="I9811" s="1" t="s">
        <v>75</v>
      </c>
      <c r="J9811" s="1" t="s">
        <v>267</v>
      </c>
      <c r="K9811" s="1" t="s">
        <v>13</v>
      </c>
      <c r="L9811" s="1" t="s">
        <v>5</v>
      </c>
      <c r="M9811" s="1" t="s">
        <v>6</v>
      </c>
      <c r="N9811" s="1" t="s">
        <v>1241</v>
      </c>
      <c r="O9811" s="6" t="s">
        <v>1241</v>
      </c>
    </row>
    <row r="9812">
      <c r="A9812" s="5">
        <v>2.2600936E7</v>
      </c>
      <c r="B9812" s="2">
        <v>46203.0</v>
      </c>
      <c r="C9812" s="1" t="s">
        <v>266</v>
      </c>
      <c r="D9812" s="3" t="s">
        <v>142</v>
      </c>
      <c r="E9812" s="4">
        <v>46199.0</v>
      </c>
      <c r="F9812" s="5">
        <v>100.0</v>
      </c>
      <c r="G9812" s="5">
        <v>62.0</v>
      </c>
      <c r="H9812" s="5">
        <v>6184.0</v>
      </c>
      <c r="I9812" s="1" t="s">
        <v>75</v>
      </c>
      <c r="J9812" s="1" t="s">
        <v>267</v>
      </c>
      <c r="K9812" s="1" t="s">
        <v>13</v>
      </c>
      <c r="L9812" s="1" t="s">
        <v>5</v>
      </c>
      <c r="M9812" s="1" t="s">
        <v>6</v>
      </c>
      <c r="N9812" s="1" t="s">
        <v>1241</v>
      </c>
      <c r="O9812" s="6" t="s">
        <v>1241</v>
      </c>
    </row>
    <row r="9813">
      <c r="A9813" s="5">
        <v>2.2600936E7</v>
      </c>
      <c r="B9813" s="2">
        <v>46203.0</v>
      </c>
      <c r="C9813" s="1" t="s">
        <v>266</v>
      </c>
      <c r="D9813" s="3" t="s">
        <v>604</v>
      </c>
      <c r="E9813" s="4">
        <v>46199.0</v>
      </c>
      <c r="F9813" s="5">
        <v>60.0</v>
      </c>
      <c r="G9813" s="5">
        <v>35.0</v>
      </c>
      <c r="H9813" s="5">
        <v>2130.0</v>
      </c>
      <c r="I9813" s="1" t="s">
        <v>75</v>
      </c>
      <c r="J9813" s="1" t="s">
        <v>267</v>
      </c>
      <c r="K9813" s="1" t="s">
        <v>13</v>
      </c>
      <c r="L9813" s="1" t="s">
        <v>5</v>
      </c>
      <c r="M9813" s="1" t="s">
        <v>6</v>
      </c>
      <c r="N9813" s="1" t="s">
        <v>1241</v>
      </c>
      <c r="O9813" s="6" t="s">
        <v>1241</v>
      </c>
    </row>
    <row r="9814">
      <c r="A9814" s="5">
        <v>2.2600936E7</v>
      </c>
      <c r="B9814" s="2">
        <v>46203.0</v>
      </c>
      <c r="C9814" s="1" t="s">
        <v>266</v>
      </c>
      <c r="D9814" s="3" t="s">
        <v>158</v>
      </c>
      <c r="E9814" s="4">
        <v>46199.0</v>
      </c>
      <c r="F9814" s="5">
        <v>750.0</v>
      </c>
      <c r="G9814" s="5">
        <v>186.0</v>
      </c>
      <c r="H9814" s="5">
        <v>139719.7</v>
      </c>
      <c r="I9814" s="1" t="s">
        <v>75</v>
      </c>
      <c r="J9814" s="1" t="s">
        <v>267</v>
      </c>
      <c r="K9814" s="1" t="s">
        <v>13</v>
      </c>
      <c r="L9814" s="1" t="s">
        <v>5</v>
      </c>
      <c r="M9814" s="1" t="s">
        <v>6</v>
      </c>
      <c r="N9814" s="1" t="s">
        <v>1241</v>
      </c>
      <c r="O9814" s="6" t="s">
        <v>1241</v>
      </c>
    </row>
    <row r="9815">
      <c r="A9815" s="5">
        <v>2.2600936E7</v>
      </c>
      <c r="B9815" s="2">
        <v>46203.0</v>
      </c>
      <c r="C9815" s="1" t="s">
        <v>266</v>
      </c>
      <c r="D9815" s="3" t="s">
        <v>1227</v>
      </c>
      <c r="E9815" s="4">
        <v>46199.0</v>
      </c>
      <c r="F9815" s="5">
        <v>15.0</v>
      </c>
      <c r="G9815" s="5">
        <v>328.0</v>
      </c>
      <c r="H9815" s="5">
        <v>4922.0</v>
      </c>
      <c r="I9815" s="1" t="s">
        <v>75</v>
      </c>
      <c r="J9815" s="1" t="s">
        <v>267</v>
      </c>
      <c r="K9815" s="1" t="s">
        <v>13</v>
      </c>
      <c r="L9815" s="1" t="s">
        <v>5</v>
      </c>
      <c r="M9815" s="1" t="s">
        <v>6</v>
      </c>
      <c r="N9815" s="1" t="s">
        <v>1241</v>
      </c>
      <c r="O9815" s="6" t="s">
        <v>1241</v>
      </c>
    </row>
    <row r="9816">
      <c r="A9816" s="5">
        <v>2.2600936E7</v>
      </c>
      <c r="B9816" s="2">
        <v>46203.0</v>
      </c>
      <c r="C9816" s="1" t="s">
        <v>266</v>
      </c>
      <c r="D9816" s="3" t="s">
        <v>294</v>
      </c>
      <c r="E9816" s="4">
        <v>46199.0</v>
      </c>
      <c r="F9816" s="5">
        <v>160.0</v>
      </c>
      <c r="G9816" s="5">
        <v>310.0</v>
      </c>
      <c r="H9816" s="5">
        <v>49637.0</v>
      </c>
      <c r="I9816" s="1" t="s">
        <v>75</v>
      </c>
      <c r="J9816" s="1" t="s">
        <v>267</v>
      </c>
      <c r="K9816" s="1" t="s">
        <v>13</v>
      </c>
      <c r="L9816" s="1" t="s">
        <v>5</v>
      </c>
      <c r="M9816" s="1" t="s">
        <v>6</v>
      </c>
      <c r="N9816" s="1" t="s">
        <v>1241</v>
      </c>
      <c r="O9816" s="6" t="s">
        <v>1241</v>
      </c>
    </row>
    <row r="9817">
      <c r="A9817" s="5">
        <v>2.2600936E7</v>
      </c>
      <c r="B9817" s="2">
        <v>46203.0</v>
      </c>
      <c r="C9817" s="1" t="s">
        <v>266</v>
      </c>
      <c r="D9817" s="3" t="s">
        <v>356</v>
      </c>
      <c r="E9817" s="4">
        <v>46199.0</v>
      </c>
      <c r="F9817" s="5">
        <v>10.0</v>
      </c>
      <c r="G9817" s="5">
        <v>468.0</v>
      </c>
      <c r="H9817" s="5">
        <v>4681.0</v>
      </c>
      <c r="I9817" s="1" t="s">
        <v>75</v>
      </c>
      <c r="J9817" s="1" t="s">
        <v>267</v>
      </c>
      <c r="K9817" s="1" t="s">
        <v>13</v>
      </c>
      <c r="L9817" s="1" t="s">
        <v>5</v>
      </c>
      <c r="M9817" s="1" t="s">
        <v>6</v>
      </c>
      <c r="N9817" s="1" t="s">
        <v>1241</v>
      </c>
      <c r="O9817" s="6" t="s">
        <v>1241</v>
      </c>
    </row>
    <row r="9818">
      <c r="A9818" s="5">
        <v>2.2600936E7</v>
      </c>
      <c r="B9818" s="2">
        <v>46203.0</v>
      </c>
      <c r="C9818" s="1" t="s">
        <v>266</v>
      </c>
      <c r="D9818" s="3" t="s">
        <v>290</v>
      </c>
      <c r="E9818" s="4">
        <v>46199.0</v>
      </c>
      <c r="F9818" s="5">
        <v>150.0</v>
      </c>
      <c r="G9818" s="5">
        <v>31.0</v>
      </c>
      <c r="H9818" s="5">
        <v>4721.0</v>
      </c>
      <c r="I9818" s="1" t="s">
        <v>75</v>
      </c>
      <c r="J9818" s="1" t="s">
        <v>267</v>
      </c>
      <c r="K9818" s="1" t="s">
        <v>13</v>
      </c>
      <c r="L9818" s="1" t="s">
        <v>5</v>
      </c>
      <c r="M9818" s="1" t="s">
        <v>6</v>
      </c>
      <c r="N9818" s="1" t="s">
        <v>1241</v>
      </c>
      <c r="O9818" s="6" t="s">
        <v>1241</v>
      </c>
    </row>
    <row r="9819">
      <c r="A9819" s="5">
        <v>2.2600936E7</v>
      </c>
      <c r="B9819" s="2">
        <v>46203.0</v>
      </c>
      <c r="C9819" s="1" t="s">
        <v>266</v>
      </c>
      <c r="D9819" s="3" t="s">
        <v>691</v>
      </c>
      <c r="E9819" s="4">
        <v>46199.0</v>
      </c>
      <c r="F9819" s="5">
        <v>75.0</v>
      </c>
      <c r="G9819" s="5">
        <v>132.0</v>
      </c>
      <c r="H9819" s="5">
        <v>9883.0</v>
      </c>
      <c r="I9819" s="1" t="s">
        <v>75</v>
      </c>
      <c r="J9819" s="1" t="s">
        <v>267</v>
      </c>
      <c r="K9819" s="1" t="s">
        <v>13</v>
      </c>
      <c r="L9819" s="1" t="s">
        <v>5</v>
      </c>
      <c r="M9819" s="1" t="s">
        <v>6</v>
      </c>
      <c r="N9819" s="1" t="s">
        <v>1241</v>
      </c>
      <c r="O9819" s="6" t="s">
        <v>1241</v>
      </c>
    </row>
    <row r="9820">
      <c r="A9820" s="5">
        <v>2.2600936E7</v>
      </c>
      <c r="B9820" s="2">
        <v>46203.0</v>
      </c>
      <c r="C9820" s="1" t="s">
        <v>266</v>
      </c>
      <c r="D9820" s="3" t="s">
        <v>472</v>
      </c>
      <c r="E9820" s="4">
        <v>46199.0</v>
      </c>
      <c r="F9820" s="5">
        <v>32.0</v>
      </c>
      <c r="G9820" s="5">
        <v>397.0</v>
      </c>
      <c r="H9820" s="5">
        <v>12720.0</v>
      </c>
      <c r="I9820" s="1" t="s">
        <v>75</v>
      </c>
      <c r="J9820" s="1" t="s">
        <v>267</v>
      </c>
      <c r="K9820" s="1" t="s">
        <v>13</v>
      </c>
      <c r="L9820" s="1" t="s">
        <v>5</v>
      </c>
      <c r="M9820" s="1" t="s">
        <v>6</v>
      </c>
      <c r="N9820" s="1" t="s">
        <v>1241</v>
      </c>
      <c r="O9820" s="6" t="s">
        <v>1241</v>
      </c>
    </row>
    <row r="9821">
      <c r="A9821" s="5">
        <v>2.2600936E7</v>
      </c>
      <c r="B9821" s="2">
        <v>46203.0</v>
      </c>
      <c r="C9821" s="1" t="s">
        <v>266</v>
      </c>
      <c r="D9821" s="3" t="s">
        <v>78</v>
      </c>
      <c r="E9821" s="4">
        <v>46199.0</v>
      </c>
      <c r="F9821" s="5">
        <v>1600.0</v>
      </c>
      <c r="G9821" s="5">
        <v>7.0</v>
      </c>
      <c r="H9821" s="5">
        <v>10642.0</v>
      </c>
      <c r="I9821" s="1" t="s">
        <v>75</v>
      </c>
      <c r="J9821" s="1" t="s">
        <v>267</v>
      </c>
      <c r="K9821" s="1" t="s">
        <v>13</v>
      </c>
      <c r="L9821" s="1" t="s">
        <v>5</v>
      </c>
      <c r="M9821" s="1" t="s">
        <v>6</v>
      </c>
      <c r="N9821" s="1" t="s">
        <v>1241</v>
      </c>
      <c r="O9821" s="6" t="s">
        <v>1241</v>
      </c>
    </row>
    <row r="9822">
      <c r="A9822" s="5">
        <v>2.2600936E7</v>
      </c>
      <c r="B9822" s="2">
        <v>46203.0</v>
      </c>
      <c r="C9822" s="1" t="s">
        <v>266</v>
      </c>
      <c r="D9822" s="3" t="s">
        <v>171</v>
      </c>
      <c r="E9822" s="4">
        <v>46199.0</v>
      </c>
      <c r="F9822" s="5">
        <v>100.0</v>
      </c>
      <c r="G9822" s="5">
        <v>194.0</v>
      </c>
      <c r="H9822" s="5">
        <v>19432.0</v>
      </c>
      <c r="I9822" s="1" t="s">
        <v>75</v>
      </c>
      <c r="J9822" s="1" t="s">
        <v>267</v>
      </c>
      <c r="K9822" s="1" t="s">
        <v>13</v>
      </c>
      <c r="L9822" s="1" t="s">
        <v>5</v>
      </c>
      <c r="M9822" s="1" t="s">
        <v>6</v>
      </c>
      <c r="N9822" s="1" t="s">
        <v>1241</v>
      </c>
      <c r="O9822" s="6" t="s">
        <v>1241</v>
      </c>
    </row>
    <row r="9823">
      <c r="A9823" s="5">
        <v>2.2600936E7</v>
      </c>
      <c r="B9823" s="2">
        <v>46203.0</v>
      </c>
      <c r="C9823" s="1" t="s">
        <v>266</v>
      </c>
      <c r="D9823" s="3" t="s">
        <v>471</v>
      </c>
      <c r="E9823" s="4">
        <v>46199.0</v>
      </c>
      <c r="F9823" s="5">
        <v>80.0</v>
      </c>
      <c r="G9823" s="5">
        <v>238.0</v>
      </c>
      <c r="H9823" s="5">
        <v>19079.0</v>
      </c>
      <c r="I9823" s="1" t="s">
        <v>75</v>
      </c>
      <c r="J9823" s="1" t="s">
        <v>267</v>
      </c>
      <c r="K9823" s="1" t="s">
        <v>13</v>
      </c>
      <c r="L9823" s="1" t="s">
        <v>5</v>
      </c>
      <c r="M9823" s="1" t="s">
        <v>6</v>
      </c>
      <c r="N9823" s="1" t="s">
        <v>1241</v>
      </c>
      <c r="O9823" s="6" t="s">
        <v>1241</v>
      </c>
    </row>
    <row r="9824">
      <c r="A9824" s="5">
        <v>2.2600936E7</v>
      </c>
      <c r="B9824" s="2">
        <v>46203.0</v>
      </c>
      <c r="C9824" s="1" t="s">
        <v>266</v>
      </c>
      <c r="D9824" s="3" t="s">
        <v>74</v>
      </c>
      <c r="E9824" s="4">
        <v>46199.0</v>
      </c>
      <c r="F9824" s="5">
        <v>200.0</v>
      </c>
      <c r="G9824" s="5">
        <v>39.0</v>
      </c>
      <c r="H9824" s="5">
        <v>7766.0</v>
      </c>
      <c r="I9824" s="1" t="s">
        <v>75</v>
      </c>
      <c r="J9824" s="1" t="s">
        <v>267</v>
      </c>
      <c r="K9824" s="1" t="s">
        <v>13</v>
      </c>
      <c r="L9824" s="1" t="s">
        <v>5</v>
      </c>
      <c r="M9824" s="1" t="s">
        <v>6</v>
      </c>
      <c r="N9824" s="1" t="s">
        <v>1241</v>
      </c>
      <c r="O9824" s="6" t="s">
        <v>1241</v>
      </c>
    </row>
    <row r="9825">
      <c r="A9825" s="5">
        <v>2.2600936E7</v>
      </c>
      <c r="B9825" s="2">
        <v>46203.0</v>
      </c>
      <c r="C9825" s="1" t="s">
        <v>266</v>
      </c>
      <c r="D9825" s="3" t="s">
        <v>300</v>
      </c>
      <c r="E9825" s="4">
        <v>46199.0</v>
      </c>
      <c r="F9825" s="5">
        <v>80.0</v>
      </c>
      <c r="G9825" s="5">
        <v>63.0</v>
      </c>
      <c r="H9825" s="5">
        <v>5035.0</v>
      </c>
      <c r="I9825" s="1" t="s">
        <v>75</v>
      </c>
      <c r="J9825" s="1" t="s">
        <v>267</v>
      </c>
      <c r="K9825" s="1" t="s">
        <v>13</v>
      </c>
      <c r="L9825" s="1" t="s">
        <v>5</v>
      </c>
      <c r="M9825" s="1" t="s">
        <v>6</v>
      </c>
      <c r="N9825" s="1" t="s">
        <v>1241</v>
      </c>
      <c r="O9825" s="6" t="s">
        <v>1241</v>
      </c>
    </row>
    <row r="9826">
      <c r="A9826" s="5">
        <v>2.2600936E7</v>
      </c>
      <c r="B9826" s="2">
        <v>46203.0</v>
      </c>
      <c r="C9826" s="1" t="s">
        <v>266</v>
      </c>
      <c r="D9826" s="3" t="s">
        <v>357</v>
      </c>
      <c r="E9826" s="4">
        <v>46199.0</v>
      </c>
      <c r="F9826" s="5">
        <v>25.0</v>
      </c>
      <c r="G9826" s="5">
        <v>351.0</v>
      </c>
      <c r="H9826" s="5">
        <v>8779.0</v>
      </c>
      <c r="I9826" s="1" t="s">
        <v>75</v>
      </c>
      <c r="J9826" s="1" t="s">
        <v>267</v>
      </c>
      <c r="K9826" s="1" t="s">
        <v>13</v>
      </c>
      <c r="L9826" s="1" t="s">
        <v>5</v>
      </c>
      <c r="M9826" s="1" t="s">
        <v>6</v>
      </c>
      <c r="N9826" s="1" t="s">
        <v>1241</v>
      </c>
      <c r="O9826" s="6" t="s">
        <v>1241</v>
      </c>
    </row>
    <row r="9827">
      <c r="A9827" s="5">
        <v>2.2600936E7</v>
      </c>
      <c r="B9827" s="2">
        <v>46203.0</v>
      </c>
      <c r="C9827" s="1" t="s">
        <v>266</v>
      </c>
      <c r="D9827" s="3" t="s">
        <v>85</v>
      </c>
      <c r="E9827" s="4">
        <v>46199.0</v>
      </c>
      <c r="F9827" s="5">
        <v>1200.0</v>
      </c>
      <c r="G9827" s="5">
        <v>13.0</v>
      </c>
      <c r="H9827" s="5">
        <v>15986.0</v>
      </c>
      <c r="I9827" s="1" t="s">
        <v>75</v>
      </c>
      <c r="J9827" s="1" t="s">
        <v>267</v>
      </c>
      <c r="K9827" s="1" t="s">
        <v>13</v>
      </c>
      <c r="L9827" s="1" t="s">
        <v>5</v>
      </c>
      <c r="M9827" s="1" t="s">
        <v>6</v>
      </c>
      <c r="N9827" s="1" t="s">
        <v>1241</v>
      </c>
      <c r="O9827" s="6" t="s">
        <v>1241</v>
      </c>
    </row>
    <row r="9828">
      <c r="A9828" s="5">
        <v>2.2600936E7</v>
      </c>
      <c r="B9828" s="2">
        <v>46203.0</v>
      </c>
      <c r="C9828" s="1" t="s">
        <v>266</v>
      </c>
      <c r="D9828" s="3" t="s">
        <v>167</v>
      </c>
      <c r="E9828" s="4">
        <v>46199.0</v>
      </c>
      <c r="F9828" s="5">
        <v>75.0</v>
      </c>
      <c r="G9828" s="5">
        <v>66.0</v>
      </c>
      <c r="H9828" s="5">
        <v>4915.0</v>
      </c>
      <c r="I9828" s="1" t="s">
        <v>75</v>
      </c>
      <c r="J9828" s="1" t="s">
        <v>267</v>
      </c>
      <c r="K9828" s="1" t="s">
        <v>13</v>
      </c>
      <c r="L9828" s="1" t="s">
        <v>5</v>
      </c>
      <c r="M9828" s="1" t="s">
        <v>6</v>
      </c>
      <c r="N9828" s="1" t="s">
        <v>1241</v>
      </c>
      <c r="O9828" s="6" t="s">
        <v>1241</v>
      </c>
    </row>
    <row r="9829">
      <c r="A9829" s="5">
        <v>2.2600936E7</v>
      </c>
      <c r="B9829" s="2">
        <v>46203.0</v>
      </c>
      <c r="C9829" s="1" t="s">
        <v>266</v>
      </c>
      <c r="D9829" s="3" t="s">
        <v>481</v>
      </c>
      <c r="E9829" s="4">
        <v>46199.0</v>
      </c>
      <c r="F9829" s="5">
        <v>30.0</v>
      </c>
      <c r="G9829" s="5">
        <v>183.0</v>
      </c>
      <c r="H9829" s="5">
        <v>5504.0</v>
      </c>
      <c r="I9829" s="1" t="s">
        <v>75</v>
      </c>
      <c r="J9829" s="1" t="s">
        <v>267</v>
      </c>
      <c r="K9829" s="1" t="s">
        <v>13</v>
      </c>
      <c r="L9829" s="1" t="s">
        <v>5</v>
      </c>
      <c r="M9829" s="1" t="s">
        <v>6</v>
      </c>
      <c r="N9829" s="1" t="s">
        <v>1241</v>
      </c>
      <c r="O9829" s="6" t="s">
        <v>1241</v>
      </c>
    </row>
    <row r="9830">
      <c r="A9830" s="5">
        <v>2.2600936E7</v>
      </c>
      <c r="B9830" s="2">
        <v>46203.0</v>
      </c>
      <c r="C9830" s="1" t="s">
        <v>266</v>
      </c>
      <c r="D9830" s="3" t="s">
        <v>353</v>
      </c>
      <c r="E9830" s="4">
        <v>46199.0</v>
      </c>
      <c r="F9830" s="5">
        <v>50.0</v>
      </c>
      <c r="G9830" s="5">
        <v>113.0</v>
      </c>
      <c r="H9830" s="5">
        <v>5658.0</v>
      </c>
      <c r="I9830" s="1" t="s">
        <v>75</v>
      </c>
      <c r="J9830" s="1" t="s">
        <v>267</v>
      </c>
      <c r="K9830" s="1" t="s">
        <v>13</v>
      </c>
      <c r="L9830" s="1" t="s">
        <v>5</v>
      </c>
      <c r="M9830" s="1" t="s">
        <v>6</v>
      </c>
      <c r="N9830" s="1" t="s">
        <v>1241</v>
      </c>
      <c r="O9830" s="6" t="s">
        <v>1241</v>
      </c>
    </row>
    <row r="9831">
      <c r="A9831" s="5">
        <v>2.2600936E7</v>
      </c>
      <c r="B9831" s="2">
        <v>46203.0</v>
      </c>
      <c r="C9831" s="1" t="s">
        <v>266</v>
      </c>
      <c r="D9831" s="3" t="s">
        <v>605</v>
      </c>
      <c r="E9831" s="4">
        <v>46199.0</v>
      </c>
      <c r="F9831" s="5">
        <v>75.0</v>
      </c>
      <c r="G9831" s="5">
        <v>146.0</v>
      </c>
      <c r="H9831" s="5">
        <v>10987.0</v>
      </c>
      <c r="I9831" s="1" t="s">
        <v>75</v>
      </c>
      <c r="J9831" s="1" t="s">
        <v>267</v>
      </c>
      <c r="K9831" s="1" t="s">
        <v>13</v>
      </c>
      <c r="L9831" s="1" t="s">
        <v>5</v>
      </c>
      <c r="M9831" s="1" t="s">
        <v>6</v>
      </c>
      <c r="N9831" s="1" t="s">
        <v>1241</v>
      </c>
      <c r="O9831" s="6" t="s">
        <v>1241</v>
      </c>
    </row>
    <row r="9832">
      <c r="A9832" s="5">
        <v>2.2600936E7</v>
      </c>
      <c r="B9832" s="2">
        <v>46203.0</v>
      </c>
      <c r="C9832" s="1" t="s">
        <v>266</v>
      </c>
      <c r="D9832" s="3" t="s">
        <v>297</v>
      </c>
      <c r="E9832" s="4">
        <v>46199.0</v>
      </c>
      <c r="F9832" s="5">
        <v>80.0</v>
      </c>
      <c r="G9832" s="5">
        <v>21.0</v>
      </c>
      <c r="H9832" s="5">
        <v>1662.0</v>
      </c>
      <c r="I9832" s="1" t="s">
        <v>75</v>
      </c>
      <c r="J9832" s="1" t="s">
        <v>267</v>
      </c>
      <c r="K9832" s="1" t="s">
        <v>13</v>
      </c>
      <c r="L9832" s="1" t="s">
        <v>5</v>
      </c>
      <c r="M9832" s="1" t="s">
        <v>6</v>
      </c>
      <c r="N9832" s="1" t="s">
        <v>1241</v>
      </c>
      <c r="O9832" s="6" t="s">
        <v>1241</v>
      </c>
    </row>
    <row r="9833">
      <c r="A9833" s="5">
        <v>5.2600107E7</v>
      </c>
      <c r="B9833" s="2">
        <v>46209.0</v>
      </c>
      <c r="C9833" s="1" t="s">
        <v>1220</v>
      </c>
      <c r="D9833" s="7">
        <v>4353.0</v>
      </c>
      <c r="E9833" s="4">
        <v>46229.0</v>
      </c>
      <c r="F9833" s="5">
        <v>5.0</v>
      </c>
      <c r="G9833" s="5">
        <v>5399.96</v>
      </c>
      <c r="H9833" s="5">
        <v>26478.4</v>
      </c>
      <c r="I9833" s="1" t="s">
        <v>644</v>
      </c>
      <c r="J9833" s="1" t="s">
        <v>240</v>
      </c>
      <c r="K9833" s="1" t="s">
        <v>111</v>
      </c>
      <c r="L9833" s="1" t="s">
        <v>5</v>
      </c>
      <c r="M9833" s="1" t="s">
        <v>645</v>
      </c>
      <c r="N9833" s="1" t="s">
        <v>1241</v>
      </c>
      <c r="O9833" s="6" t="s">
        <v>1241</v>
      </c>
    </row>
    <row r="9834">
      <c r="A9834" s="5">
        <v>5.2600107E7</v>
      </c>
      <c r="B9834" s="2">
        <v>46209.0</v>
      </c>
      <c r="C9834" s="1" t="s">
        <v>1220</v>
      </c>
      <c r="D9834" s="7">
        <v>4260.0</v>
      </c>
      <c r="E9834" s="4">
        <v>46229.0</v>
      </c>
      <c r="F9834" s="5">
        <v>18.0</v>
      </c>
      <c r="G9834" s="5">
        <v>4500.6</v>
      </c>
      <c r="H9834" s="5">
        <v>79409.18</v>
      </c>
      <c r="I9834" s="1" t="s">
        <v>644</v>
      </c>
      <c r="J9834" s="1" t="s">
        <v>240</v>
      </c>
      <c r="K9834" s="1" t="s">
        <v>111</v>
      </c>
      <c r="L9834" s="1" t="s">
        <v>5</v>
      </c>
      <c r="M9834" s="1" t="s">
        <v>645</v>
      </c>
      <c r="N9834" s="1" t="s">
        <v>1241</v>
      </c>
      <c r="O9834" s="6" t="s">
        <v>1241</v>
      </c>
    </row>
    <row r="9835">
      <c r="A9835" s="5">
        <v>5.2600107E7</v>
      </c>
      <c r="B9835" s="2">
        <v>46209.0</v>
      </c>
      <c r="C9835" s="1" t="s">
        <v>1220</v>
      </c>
      <c r="D9835" s="7">
        <v>4291.0</v>
      </c>
      <c r="E9835" s="4">
        <v>46229.0</v>
      </c>
      <c r="F9835" s="5">
        <v>7.0</v>
      </c>
      <c r="G9835" s="5">
        <v>4499.5</v>
      </c>
      <c r="H9835" s="5">
        <v>30885.17</v>
      </c>
      <c r="I9835" s="1" t="s">
        <v>644</v>
      </c>
      <c r="J9835" s="1" t="s">
        <v>240</v>
      </c>
      <c r="K9835" s="1" t="s">
        <v>111</v>
      </c>
      <c r="L9835" s="1" t="s">
        <v>5</v>
      </c>
      <c r="M9835" s="1" t="s">
        <v>645</v>
      </c>
      <c r="N9835" s="1" t="s">
        <v>1241</v>
      </c>
      <c r="O9835" s="6" t="s">
        <v>1241</v>
      </c>
    </row>
    <row r="9836">
      <c r="A9836" s="5">
        <v>5.2600107E7</v>
      </c>
      <c r="B9836" s="2">
        <v>46209.0</v>
      </c>
      <c r="C9836" s="1" t="s">
        <v>1220</v>
      </c>
      <c r="D9836" s="7">
        <v>4018.0</v>
      </c>
      <c r="E9836" s="4">
        <v>46229.0</v>
      </c>
      <c r="F9836" s="5">
        <v>4.0</v>
      </c>
      <c r="G9836" s="5">
        <v>931.95</v>
      </c>
      <c r="H9836" s="5">
        <v>3671.84</v>
      </c>
      <c r="I9836" s="1" t="s">
        <v>644</v>
      </c>
      <c r="J9836" s="1" t="s">
        <v>240</v>
      </c>
      <c r="K9836" s="1" t="s">
        <v>111</v>
      </c>
      <c r="L9836" s="1" t="s">
        <v>5</v>
      </c>
      <c r="M9836" s="1" t="s">
        <v>645</v>
      </c>
      <c r="N9836" s="1" t="s">
        <v>1241</v>
      </c>
      <c r="O9836" s="6" t="s">
        <v>1241</v>
      </c>
    </row>
    <row r="9837">
      <c r="A9837" s="5">
        <v>5.2600107E7</v>
      </c>
      <c r="B9837" s="2">
        <v>46209.0</v>
      </c>
      <c r="C9837" s="1" t="s">
        <v>1220</v>
      </c>
      <c r="D9837" s="7">
        <v>4011.0</v>
      </c>
      <c r="E9837" s="4">
        <v>46229.0</v>
      </c>
      <c r="F9837" s="5">
        <v>15.0</v>
      </c>
      <c r="G9837" s="5">
        <v>636.98</v>
      </c>
      <c r="H9837" s="5">
        <v>9382.2</v>
      </c>
      <c r="I9837" s="1" t="s">
        <v>644</v>
      </c>
      <c r="J9837" s="1" t="s">
        <v>240</v>
      </c>
      <c r="K9837" s="1" t="s">
        <v>111</v>
      </c>
      <c r="L9837" s="1" t="s">
        <v>5</v>
      </c>
      <c r="M9837" s="1" t="s">
        <v>645</v>
      </c>
      <c r="N9837" s="1" t="s">
        <v>1241</v>
      </c>
      <c r="O9837" s="6" t="s">
        <v>1241</v>
      </c>
    </row>
    <row r="9838">
      <c r="A9838" s="5">
        <v>5.2600107E7</v>
      </c>
      <c r="B9838" s="2">
        <v>46209.0</v>
      </c>
      <c r="C9838" s="1" t="s">
        <v>1220</v>
      </c>
      <c r="D9838" s="7">
        <v>4056.0</v>
      </c>
      <c r="E9838" s="4">
        <v>46229.0</v>
      </c>
      <c r="F9838" s="5">
        <v>4.0</v>
      </c>
      <c r="G9838" s="5">
        <v>923.4</v>
      </c>
      <c r="H9838" s="5">
        <v>3638.32</v>
      </c>
      <c r="I9838" s="1" t="s">
        <v>644</v>
      </c>
      <c r="J9838" s="1" t="s">
        <v>240</v>
      </c>
      <c r="K9838" s="1" t="s">
        <v>111</v>
      </c>
      <c r="L9838" s="1" t="s">
        <v>5</v>
      </c>
      <c r="M9838" s="1" t="s">
        <v>645</v>
      </c>
      <c r="N9838" s="1" t="s">
        <v>1241</v>
      </c>
      <c r="O9838" s="6" t="s">
        <v>1241</v>
      </c>
    </row>
    <row r="9839">
      <c r="A9839" s="5">
        <v>5.2600107E7</v>
      </c>
      <c r="B9839" s="2">
        <v>46209.0</v>
      </c>
      <c r="C9839" s="1" t="s">
        <v>1220</v>
      </c>
      <c r="D9839" s="7">
        <v>4565.0</v>
      </c>
      <c r="E9839" s="4">
        <v>46229.0</v>
      </c>
      <c r="F9839" s="5">
        <v>2.0</v>
      </c>
      <c r="G9839" s="5">
        <v>3112.2</v>
      </c>
      <c r="H9839" s="5">
        <v>6118.51</v>
      </c>
      <c r="I9839" s="1" t="s">
        <v>644</v>
      </c>
      <c r="J9839" s="1" t="s">
        <v>240</v>
      </c>
      <c r="K9839" s="1" t="s">
        <v>111</v>
      </c>
      <c r="L9839" s="1" t="s">
        <v>5</v>
      </c>
      <c r="M9839" s="1" t="s">
        <v>645</v>
      </c>
      <c r="N9839" s="1" t="s">
        <v>1241</v>
      </c>
      <c r="O9839" s="6" t="s">
        <v>1241</v>
      </c>
    </row>
    <row r="9840">
      <c r="A9840" s="5">
        <v>5.2600108E7</v>
      </c>
      <c r="B9840" s="2">
        <v>46209.0</v>
      </c>
      <c r="C9840" s="1" t="s">
        <v>664</v>
      </c>
      <c r="D9840" s="7">
        <v>4018.0</v>
      </c>
      <c r="E9840" s="4">
        <v>46229.0</v>
      </c>
      <c r="F9840" s="5">
        <v>5.0</v>
      </c>
      <c r="G9840" s="5">
        <v>981.0</v>
      </c>
      <c r="H9840" s="5">
        <v>4806.9</v>
      </c>
      <c r="I9840" s="1" t="s">
        <v>644</v>
      </c>
      <c r="J9840" s="1" t="s">
        <v>221</v>
      </c>
      <c r="K9840" s="1" t="s">
        <v>111</v>
      </c>
      <c r="L9840" s="1" t="s">
        <v>5</v>
      </c>
      <c r="M9840" s="1" t="s">
        <v>645</v>
      </c>
      <c r="N9840" s="1" t="s">
        <v>1241</v>
      </c>
      <c r="O9840" s="6" t="s">
        <v>1241</v>
      </c>
    </row>
    <row r="9841">
      <c r="B9841" s="2"/>
      <c r="C9841" s="10"/>
      <c r="D9841" s="11"/>
      <c r="E9841" s="12"/>
      <c r="O9841" s="6" t="s">
        <v>1331</v>
      </c>
    </row>
    <row r="9842">
      <c r="B9842" s="2"/>
      <c r="C9842" s="10"/>
      <c r="D9842" s="11"/>
      <c r="E9842" s="12"/>
      <c r="O9842" s="6" t="s">
        <v>1331</v>
      </c>
    </row>
    <row r="9843">
      <c r="B9843" s="2"/>
      <c r="C9843" s="10"/>
      <c r="D9843" s="11"/>
      <c r="E9843" s="12"/>
      <c r="O9843" s="6" t="s">
        <v>1331</v>
      </c>
    </row>
    <row r="9844">
      <c r="B9844" s="2"/>
      <c r="C9844" s="10"/>
      <c r="D9844" s="11"/>
      <c r="E9844" s="12"/>
      <c r="O9844" s="6" t="s">
        <v>1331</v>
      </c>
    </row>
    <row r="9845">
      <c r="B9845" s="2"/>
      <c r="C9845" s="10"/>
      <c r="D9845" s="11"/>
      <c r="E9845" s="12"/>
      <c r="O9845" s="6" t="s">
        <v>1331</v>
      </c>
    </row>
    <row r="9846">
      <c r="B9846" s="2"/>
      <c r="C9846" s="10"/>
      <c r="D9846" s="11"/>
      <c r="E9846" s="12"/>
      <c r="O9846" s="6" t="s">
        <v>1331</v>
      </c>
    </row>
    <row r="9847">
      <c r="B9847" s="2"/>
      <c r="C9847" s="10"/>
      <c r="D9847" s="11"/>
      <c r="E9847" s="12"/>
      <c r="O9847" s="6" t="s">
        <v>1331</v>
      </c>
    </row>
    <row r="9848">
      <c r="B9848" s="2"/>
      <c r="C9848" s="10"/>
      <c r="D9848" s="11"/>
      <c r="E9848" s="12"/>
      <c r="O9848" s="6" t="s">
        <v>1331</v>
      </c>
    </row>
    <row r="9849">
      <c r="B9849" s="2"/>
      <c r="C9849" s="10"/>
      <c r="D9849" s="11"/>
      <c r="E9849" s="12"/>
      <c r="O9849" s="6" t="s">
        <v>1331</v>
      </c>
    </row>
    <row r="9850">
      <c r="B9850" s="2"/>
      <c r="C9850" s="10"/>
      <c r="D9850" s="11"/>
      <c r="E9850" s="12"/>
      <c r="O9850" s="6" t="s">
        <v>1331</v>
      </c>
    </row>
    <row r="9851">
      <c r="B9851" s="2"/>
      <c r="C9851" s="10"/>
      <c r="D9851" s="11"/>
      <c r="E9851" s="12"/>
      <c r="O9851" s="6" t="s">
        <v>1331</v>
      </c>
    </row>
    <row r="9852">
      <c r="B9852" s="2"/>
      <c r="C9852" s="10"/>
      <c r="D9852" s="11"/>
      <c r="E9852" s="12"/>
      <c r="O9852" s="6" t="s">
        <v>1331</v>
      </c>
    </row>
    <row r="9853">
      <c r="B9853" s="2"/>
      <c r="C9853" s="10"/>
      <c r="D9853" s="11"/>
      <c r="E9853" s="12"/>
      <c r="O9853" s="6" t="s">
        <v>1331</v>
      </c>
    </row>
    <row r="9854">
      <c r="B9854" s="2"/>
      <c r="C9854" s="10"/>
      <c r="D9854" s="11"/>
      <c r="E9854" s="12"/>
      <c r="O9854" s="6" t="s">
        <v>1331</v>
      </c>
    </row>
    <row r="9855">
      <c r="B9855" s="2"/>
      <c r="C9855" s="10"/>
      <c r="D9855" s="11"/>
      <c r="E9855" s="12"/>
      <c r="O9855" s="6" t="s">
        <v>1331</v>
      </c>
    </row>
    <row r="9856">
      <c r="B9856" s="2"/>
      <c r="C9856" s="10"/>
      <c r="D9856" s="11"/>
      <c r="E9856" s="12"/>
      <c r="O9856" s="6" t="s">
        <v>1331</v>
      </c>
    </row>
    <row r="9857">
      <c r="B9857" s="2"/>
      <c r="C9857" s="10"/>
      <c r="D9857" s="11"/>
      <c r="E9857" s="12"/>
      <c r="O9857" s="6" t="s">
        <v>1331</v>
      </c>
    </row>
    <row r="9858">
      <c r="B9858" s="2"/>
      <c r="C9858" s="10"/>
      <c r="D9858" s="11"/>
      <c r="E9858" s="12"/>
      <c r="O9858" s="6" t="s">
        <v>1331</v>
      </c>
    </row>
    <row r="9859">
      <c r="B9859" s="2"/>
      <c r="C9859" s="10"/>
      <c r="D9859" s="11"/>
      <c r="E9859" s="12"/>
      <c r="O9859" s="6" t="s">
        <v>1331</v>
      </c>
    </row>
    <row r="9860">
      <c r="B9860" s="2"/>
      <c r="C9860" s="10"/>
      <c r="D9860" s="11"/>
      <c r="E9860" s="12"/>
      <c r="O9860" s="6" t="s">
        <v>1331</v>
      </c>
    </row>
    <row r="9861">
      <c r="B9861" s="2"/>
      <c r="C9861" s="10"/>
      <c r="D9861" s="11"/>
      <c r="E9861" s="12"/>
      <c r="O9861" s="6" t="s">
        <v>1331</v>
      </c>
    </row>
    <row r="9862">
      <c r="B9862" s="2"/>
      <c r="C9862" s="10"/>
      <c r="D9862" s="11"/>
      <c r="E9862" s="12"/>
      <c r="O9862" s="6" t="s">
        <v>1331</v>
      </c>
    </row>
    <row r="9863">
      <c r="B9863" s="2"/>
      <c r="C9863" s="10"/>
      <c r="D9863" s="11"/>
      <c r="E9863" s="12"/>
      <c r="O9863" s="6" t="s">
        <v>1331</v>
      </c>
    </row>
    <row r="9864">
      <c r="B9864" s="2"/>
      <c r="C9864" s="10"/>
      <c r="D9864" s="11"/>
      <c r="E9864" s="12"/>
      <c r="O9864" s="6" t="s">
        <v>1331</v>
      </c>
    </row>
    <row r="9865">
      <c r="B9865" s="2"/>
      <c r="C9865" s="10"/>
      <c r="D9865" s="11"/>
      <c r="E9865" s="12"/>
      <c r="O9865" s="6" t="s">
        <v>1331</v>
      </c>
    </row>
    <row r="9866">
      <c r="B9866" s="2"/>
      <c r="C9866" s="10"/>
      <c r="D9866" s="11"/>
      <c r="E9866" s="12"/>
      <c r="O9866" s="6" t="s">
        <v>1331</v>
      </c>
    </row>
    <row r="9867">
      <c r="B9867" s="2"/>
      <c r="C9867" s="10"/>
      <c r="D9867" s="11"/>
      <c r="E9867" s="12"/>
      <c r="O9867" s="6" t="s">
        <v>1331</v>
      </c>
    </row>
    <row r="9868">
      <c r="B9868" s="2"/>
      <c r="C9868" s="10"/>
      <c r="D9868" s="11"/>
      <c r="E9868" s="12"/>
      <c r="O9868" s="6" t="s">
        <v>1331</v>
      </c>
    </row>
    <row r="9869">
      <c r="B9869" s="2"/>
      <c r="C9869" s="10"/>
      <c r="D9869" s="11"/>
      <c r="E9869" s="12"/>
      <c r="O9869" s="6" t="s">
        <v>1331</v>
      </c>
    </row>
    <row r="9870">
      <c r="B9870" s="2"/>
      <c r="C9870" s="10"/>
      <c r="D9870" s="11"/>
      <c r="E9870" s="12"/>
      <c r="O9870" s="6" t="s">
        <v>1331</v>
      </c>
    </row>
    <row r="9871">
      <c r="B9871" s="2"/>
      <c r="C9871" s="10"/>
      <c r="D9871" s="11"/>
      <c r="E9871" s="12"/>
      <c r="O9871" s="6" t="s">
        <v>1331</v>
      </c>
    </row>
    <row r="9872">
      <c r="B9872" s="2"/>
      <c r="C9872" s="10"/>
      <c r="D9872" s="11"/>
      <c r="E9872" s="12"/>
      <c r="O9872" s="6" t="s">
        <v>1331</v>
      </c>
    </row>
    <row r="9873">
      <c r="B9873" s="2"/>
      <c r="C9873" s="10"/>
      <c r="D9873" s="11"/>
      <c r="E9873" s="12"/>
      <c r="O9873" s="6" t="s">
        <v>1331</v>
      </c>
    </row>
    <row r="9874">
      <c r="B9874" s="2"/>
      <c r="C9874" s="10"/>
      <c r="D9874" s="11"/>
      <c r="E9874" s="12"/>
      <c r="O9874" s="6" t="s">
        <v>1331</v>
      </c>
    </row>
    <row r="9875">
      <c r="B9875" s="2"/>
      <c r="C9875" s="10"/>
      <c r="D9875" s="11"/>
      <c r="E9875" s="12"/>
      <c r="O9875" s="6" t="s">
        <v>1331</v>
      </c>
    </row>
    <row r="9876">
      <c r="B9876" s="2"/>
      <c r="C9876" s="10"/>
      <c r="D9876" s="11"/>
      <c r="E9876" s="12"/>
      <c r="O9876" s="6" t="s">
        <v>1331</v>
      </c>
    </row>
    <row r="9877">
      <c r="B9877" s="2"/>
      <c r="C9877" s="10"/>
      <c r="D9877" s="11"/>
      <c r="E9877" s="12"/>
      <c r="O9877" s="6" t="s">
        <v>1331</v>
      </c>
    </row>
    <row r="9878">
      <c r="B9878" s="2"/>
      <c r="C9878" s="10"/>
      <c r="D9878" s="11"/>
      <c r="E9878" s="12"/>
      <c r="O9878" s="6" t="s">
        <v>1331</v>
      </c>
    </row>
    <row r="9879">
      <c r="B9879" s="2"/>
      <c r="C9879" s="10"/>
      <c r="D9879" s="11"/>
      <c r="E9879" s="12"/>
      <c r="O9879" s="6" t="s">
        <v>1331</v>
      </c>
    </row>
    <row r="9880">
      <c r="B9880" s="2"/>
      <c r="C9880" s="10"/>
      <c r="D9880" s="11"/>
      <c r="E9880" s="12"/>
      <c r="O9880" s="6" t="s">
        <v>1331</v>
      </c>
    </row>
    <row r="9881">
      <c r="B9881" s="2"/>
      <c r="C9881" s="10"/>
      <c r="D9881" s="11"/>
      <c r="E9881" s="12"/>
      <c r="O9881" s="6" t="s">
        <v>1331</v>
      </c>
    </row>
    <row r="9882">
      <c r="B9882" s="2"/>
      <c r="C9882" s="10"/>
      <c r="D9882" s="11"/>
      <c r="E9882" s="12"/>
      <c r="O9882" s="6" t="s">
        <v>1331</v>
      </c>
    </row>
    <row r="9883">
      <c r="B9883" s="2"/>
      <c r="C9883" s="10"/>
      <c r="D9883" s="11"/>
      <c r="E9883" s="12"/>
      <c r="O9883" s="6" t="s">
        <v>1331</v>
      </c>
    </row>
    <row r="9884">
      <c r="B9884" s="2"/>
      <c r="C9884" s="10"/>
      <c r="D9884" s="11"/>
      <c r="E9884" s="12"/>
      <c r="O9884" s="6" t="s">
        <v>1331</v>
      </c>
    </row>
    <row r="9885">
      <c r="B9885" s="2"/>
      <c r="C9885" s="10"/>
      <c r="D9885" s="11"/>
      <c r="E9885" s="12"/>
      <c r="O9885" s="6" t="s">
        <v>1331</v>
      </c>
    </row>
    <row r="9886">
      <c r="B9886" s="2"/>
      <c r="C9886" s="10"/>
      <c r="D9886" s="11"/>
      <c r="E9886" s="12"/>
      <c r="O9886" s="6" t="s">
        <v>1331</v>
      </c>
    </row>
    <row r="9887">
      <c r="B9887" s="2"/>
      <c r="C9887" s="10"/>
      <c r="D9887" s="11"/>
      <c r="E9887" s="12"/>
      <c r="O9887" s="6" t="s">
        <v>1331</v>
      </c>
    </row>
    <row r="9888">
      <c r="B9888" s="2"/>
      <c r="C9888" s="10"/>
      <c r="D9888" s="11"/>
      <c r="E9888" s="12"/>
      <c r="O9888" s="6" t="s">
        <v>1331</v>
      </c>
    </row>
    <row r="9889">
      <c r="B9889" s="2"/>
      <c r="C9889" s="10"/>
      <c r="D9889" s="11"/>
      <c r="E9889" s="12"/>
      <c r="O9889" s="6" t="s">
        <v>1331</v>
      </c>
    </row>
    <row r="9890">
      <c r="B9890" s="2"/>
      <c r="C9890" s="10"/>
      <c r="D9890" s="11"/>
      <c r="E9890" s="12"/>
      <c r="O9890" s="6" t="s">
        <v>1331</v>
      </c>
    </row>
    <row r="9891">
      <c r="B9891" s="2"/>
      <c r="C9891" s="10"/>
      <c r="D9891" s="11"/>
      <c r="E9891" s="12"/>
      <c r="O9891" s="6" t="s">
        <v>1331</v>
      </c>
    </row>
    <row r="9892">
      <c r="B9892" s="2"/>
      <c r="C9892" s="10"/>
      <c r="D9892" s="11"/>
      <c r="E9892" s="12"/>
      <c r="O9892" s="6" t="s">
        <v>1331</v>
      </c>
    </row>
    <row r="9893">
      <c r="B9893" s="2"/>
      <c r="C9893" s="10"/>
      <c r="D9893" s="11"/>
      <c r="E9893" s="12"/>
      <c r="O9893" s="6" t="s">
        <v>1331</v>
      </c>
    </row>
    <row r="9894">
      <c r="B9894" s="2"/>
      <c r="C9894" s="10"/>
      <c r="D9894" s="11"/>
      <c r="E9894" s="12"/>
      <c r="O9894" s="6" t="s">
        <v>1331</v>
      </c>
    </row>
    <row r="9895">
      <c r="B9895" s="2"/>
      <c r="C9895" s="10"/>
      <c r="D9895" s="11"/>
      <c r="E9895" s="12"/>
      <c r="O9895" s="6" t="s">
        <v>1331</v>
      </c>
    </row>
    <row r="9896">
      <c r="B9896" s="2"/>
      <c r="C9896" s="10"/>
      <c r="D9896" s="11"/>
      <c r="E9896" s="12"/>
      <c r="O9896" s="6" t="s">
        <v>1331</v>
      </c>
    </row>
    <row r="9897">
      <c r="B9897" s="2"/>
      <c r="C9897" s="10"/>
      <c r="D9897" s="11"/>
      <c r="E9897" s="12"/>
      <c r="O9897" s="6" t="s">
        <v>1331</v>
      </c>
    </row>
    <row r="9898">
      <c r="B9898" s="2"/>
      <c r="C9898" s="10"/>
      <c r="D9898" s="11"/>
      <c r="E9898" s="12"/>
      <c r="O9898" s="6" t="s">
        <v>1331</v>
      </c>
    </row>
    <row r="9899">
      <c r="B9899" s="2"/>
      <c r="C9899" s="10"/>
      <c r="D9899" s="11"/>
      <c r="E9899" s="12"/>
      <c r="O9899" s="6" t="s">
        <v>1331</v>
      </c>
    </row>
    <row r="9900">
      <c r="B9900" s="2"/>
      <c r="C9900" s="10"/>
      <c r="D9900" s="11"/>
      <c r="E9900" s="12"/>
      <c r="O9900" s="6" t="s">
        <v>1331</v>
      </c>
    </row>
    <row r="9901">
      <c r="B9901" s="2"/>
      <c r="C9901" s="10"/>
      <c r="D9901" s="11"/>
      <c r="E9901" s="12"/>
      <c r="O9901" s="6" t="s">
        <v>1331</v>
      </c>
    </row>
    <row r="9902">
      <c r="B9902" s="2"/>
      <c r="C9902" s="10"/>
      <c r="D9902" s="11"/>
      <c r="E9902" s="12"/>
      <c r="O9902" s="6" t="s">
        <v>1331</v>
      </c>
    </row>
    <row r="9903">
      <c r="B9903" s="2"/>
      <c r="C9903" s="10"/>
      <c r="D9903" s="11"/>
      <c r="E9903" s="12"/>
      <c r="O9903" s="6" t="s">
        <v>1331</v>
      </c>
    </row>
    <row r="9904">
      <c r="B9904" s="2"/>
      <c r="C9904" s="10"/>
      <c r="D9904" s="11"/>
      <c r="E9904" s="12"/>
      <c r="O9904" s="6" t="s">
        <v>1331</v>
      </c>
    </row>
    <row r="9905">
      <c r="B9905" s="2"/>
      <c r="C9905" s="10"/>
      <c r="D9905" s="11"/>
      <c r="E9905" s="12"/>
      <c r="O9905" s="6" t="s">
        <v>1331</v>
      </c>
    </row>
    <row r="9906">
      <c r="B9906" s="2"/>
      <c r="C9906" s="10"/>
      <c r="D9906" s="11"/>
      <c r="E9906" s="12"/>
      <c r="O9906" s="6" t="s">
        <v>1331</v>
      </c>
    </row>
    <row r="9907">
      <c r="B9907" s="2"/>
      <c r="C9907" s="10"/>
      <c r="D9907" s="11"/>
      <c r="E9907" s="12"/>
      <c r="O9907" s="6" t="s">
        <v>1331</v>
      </c>
    </row>
    <row r="9908">
      <c r="B9908" s="2"/>
      <c r="C9908" s="10"/>
      <c r="D9908" s="11"/>
      <c r="E9908" s="12"/>
      <c r="O9908" s="6" t="s">
        <v>1331</v>
      </c>
    </row>
    <row r="9909">
      <c r="B9909" s="2"/>
      <c r="C9909" s="10"/>
      <c r="D9909" s="11"/>
      <c r="E9909" s="12"/>
      <c r="O9909" s="6" t="s">
        <v>1331</v>
      </c>
    </row>
    <row r="9910">
      <c r="B9910" s="2"/>
      <c r="C9910" s="10"/>
      <c r="D9910" s="11"/>
      <c r="E9910" s="12"/>
      <c r="O9910" s="6" t="s">
        <v>1331</v>
      </c>
    </row>
    <row r="9911">
      <c r="B9911" s="2"/>
      <c r="C9911" s="10"/>
      <c r="D9911" s="11"/>
      <c r="E9911" s="12"/>
      <c r="O9911" s="6" t="s">
        <v>1331</v>
      </c>
    </row>
    <row r="9912">
      <c r="B9912" s="2"/>
      <c r="C9912" s="10"/>
      <c r="D9912" s="11"/>
      <c r="E9912" s="12"/>
      <c r="O9912" s="6" t="s">
        <v>1331</v>
      </c>
    </row>
    <row r="9913">
      <c r="B9913" s="2"/>
      <c r="C9913" s="10"/>
      <c r="D9913" s="11"/>
      <c r="E9913" s="12"/>
      <c r="O9913" s="6" t="s">
        <v>1331</v>
      </c>
    </row>
    <row r="9914">
      <c r="B9914" s="2"/>
      <c r="C9914" s="10"/>
      <c r="D9914" s="11"/>
      <c r="E9914" s="12"/>
      <c r="O9914" s="6" t="s">
        <v>1331</v>
      </c>
    </row>
    <row r="9915">
      <c r="B9915" s="2"/>
      <c r="C9915" s="10"/>
      <c r="D9915" s="11"/>
      <c r="E9915" s="12"/>
      <c r="O9915" s="6" t="s">
        <v>1331</v>
      </c>
    </row>
    <row r="9916">
      <c r="B9916" s="2"/>
      <c r="C9916" s="10"/>
      <c r="D9916" s="11"/>
      <c r="E9916" s="12"/>
      <c r="O9916" s="6" t="s">
        <v>1331</v>
      </c>
    </row>
    <row r="9917">
      <c r="B9917" s="2"/>
      <c r="C9917" s="10"/>
      <c r="D9917" s="11"/>
      <c r="E9917" s="12"/>
      <c r="O9917" s="6" t="s">
        <v>1331</v>
      </c>
    </row>
    <row r="9918">
      <c r="B9918" s="2"/>
      <c r="C9918" s="10"/>
      <c r="D9918" s="11"/>
      <c r="E9918" s="12"/>
      <c r="O9918" s="6" t="s">
        <v>1331</v>
      </c>
    </row>
    <row r="9919">
      <c r="B9919" s="2"/>
      <c r="C9919" s="10"/>
      <c r="D9919" s="11"/>
      <c r="E9919" s="12"/>
      <c r="O9919" s="6" t="s">
        <v>1331</v>
      </c>
    </row>
    <row r="9920">
      <c r="B9920" s="2"/>
      <c r="C9920" s="10"/>
      <c r="D9920" s="11"/>
      <c r="E9920" s="12"/>
      <c r="O9920" s="6" t="s">
        <v>1331</v>
      </c>
    </row>
    <row r="9921">
      <c r="B9921" s="2"/>
      <c r="C9921" s="10"/>
      <c r="D9921" s="11"/>
      <c r="E9921" s="12"/>
      <c r="O9921" s="6" t="s">
        <v>1331</v>
      </c>
    </row>
    <row r="9922">
      <c r="B9922" s="2"/>
      <c r="C9922" s="10"/>
      <c r="D9922" s="11"/>
      <c r="E9922" s="12"/>
      <c r="O9922" s="6" t="s">
        <v>1331</v>
      </c>
    </row>
    <row r="9923">
      <c r="B9923" s="2"/>
      <c r="C9923" s="10"/>
      <c r="D9923" s="11"/>
      <c r="E9923" s="12"/>
      <c r="O9923" s="6" t="s">
        <v>1331</v>
      </c>
    </row>
    <row r="9924">
      <c r="B9924" s="2"/>
      <c r="C9924" s="10"/>
      <c r="D9924" s="11"/>
      <c r="E9924" s="12"/>
      <c r="O9924" s="6" t="s">
        <v>1331</v>
      </c>
    </row>
    <row r="9925">
      <c r="B9925" s="2"/>
      <c r="C9925" s="10"/>
      <c r="D9925" s="11"/>
      <c r="E9925" s="12"/>
      <c r="O9925" s="6" t="s">
        <v>1331</v>
      </c>
    </row>
    <row r="9926">
      <c r="B9926" s="2"/>
      <c r="C9926" s="10"/>
      <c r="D9926" s="11"/>
      <c r="E9926" s="12"/>
      <c r="O9926" s="6" t="s">
        <v>1331</v>
      </c>
    </row>
    <row r="9927">
      <c r="B9927" s="2"/>
      <c r="C9927" s="10"/>
      <c r="D9927" s="11"/>
      <c r="E9927" s="12"/>
      <c r="O9927" s="6" t="s">
        <v>1331</v>
      </c>
    </row>
    <row r="9928">
      <c r="B9928" s="2"/>
      <c r="C9928" s="10"/>
      <c r="D9928" s="11"/>
      <c r="E9928" s="12"/>
      <c r="O9928" s="6" t="s">
        <v>1331</v>
      </c>
    </row>
    <row r="9929">
      <c r="B9929" s="2"/>
      <c r="C9929" s="10"/>
      <c r="D9929" s="11"/>
      <c r="E9929" s="12"/>
      <c r="O9929" s="6" t="s">
        <v>1331</v>
      </c>
    </row>
    <row r="9930">
      <c r="B9930" s="2"/>
      <c r="C9930" s="10"/>
      <c r="D9930" s="11"/>
      <c r="E9930" s="12"/>
      <c r="O9930" s="6" t="s">
        <v>1331</v>
      </c>
    </row>
    <row r="9931">
      <c r="B9931" s="2"/>
      <c r="C9931" s="10"/>
      <c r="D9931" s="11"/>
      <c r="E9931" s="12"/>
      <c r="O9931" s="6" t="s">
        <v>1331</v>
      </c>
    </row>
    <row r="9932">
      <c r="B9932" s="2"/>
      <c r="C9932" s="10"/>
      <c r="D9932" s="11"/>
      <c r="E9932" s="12"/>
      <c r="O9932" s="6" t="s">
        <v>1331</v>
      </c>
    </row>
    <row r="9933">
      <c r="B9933" s="2"/>
      <c r="C9933" s="10"/>
      <c r="D9933" s="11"/>
      <c r="E9933" s="12"/>
      <c r="O9933" s="6" t="s">
        <v>1331</v>
      </c>
    </row>
    <row r="9934">
      <c r="B9934" s="2"/>
      <c r="C9934" s="10"/>
      <c r="D9934" s="11"/>
      <c r="E9934" s="12"/>
      <c r="O9934" s="6" t="s">
        <v>1331</v>
      </c>
    </row>
    <row r="9935">
      <c r="B9935" s="2"/>
      <c r="C9935" s="10"/>
      <c r="D9935" s="11"/>
      <c r="E9935" s="12"/>
      <c r="O9935" s="6" t="s">
        <v>1331</v>
      </c>
    </row>
    <row r="9936">
      <c r="B9936" s="2"/>
      <c r="C9936" s="10"/>
      <c r="D9936" s="11"/>
      <c r="E9936" s="12"/>
      <c r="O9936" s="6" t="s">
        <v>1331</v>
      </c>
    </row>
    <row r="9937">
      <c r="B9937" s="2"/>
      <c r="C9937" s="10"/>
      <c r="D9937" s="11"/>
      <c r="E9937" s="12"/>
      <c r="O9937" s="6" t="s">
        <v>1331</v>
      </c>
    </row>
    <row r="9938">
      <c r="B9938" s="2"/>
      <c r="C9938" s="10"/>
      <c r="D9938" s="11"/>
      <c r="E9938" s="12"/>
      <c r="O9938" s="6" t="s">
        <v>1331</v>
      </c>
    </row>
    <row r="9939">
      <c r="B9939" s="2"/>
      <c r="C9939" s="10"/>
      <c r="D9939" s="11"/>
      <c r="E9939" s="12"/>
      <c r="O9939" s="6" t="s">
        <v>1331</v>
      </c>
    </row>
    <row r="9940">
      <c r="B9940" s="2"/>
      <c r="C9940" s="10"/>
      <c r="D9940" s="11"/>
      <c r="E9940" s="12"/>
      <c r="O9940" s="6" t="s">
        <v>1331</v>
      </c>
    </row>
    <row r="9941">
      <c r="B9941" s="2"/>
      <c r="C9941" s="10"/>
      <c r="D9941" s="11"/>
      <c r="E9941" s="12"/>
      <c r="O9941" s="6" t="s">
        <v>1331</v>
      </c>
    </row>
    <row r="9942">
      <c r="B9942" s="2"/>
      <c r="C9942" s="10"/>
      <c r="D9942" s="11"/>
      <c r="E9942" s="12"/>
      <c r="O9942" s="6" t="s">
        <v>1331</v>
      </c>
    </row>
    <row r="9943">
      <c r="B9943" s="2"/>
      <c r="C9943" s="10"/>
      <c r="D9943" s="11"/>
      <c r="E9943" s="12"/>
      <c r="O9943" s="6" t="s">
        <v>1331</v>
      </c>
    </row>
    <row r="9944">
      <c r="B9944" s="2"/>
      <c r="C9944" s="10"/>
      <c r="D9944" s="11"/>
      <c r="E9944" s="12"/>
      <c r="O9944" s="6" t="s">
        <v>1331</v>
      </c>
    </row>
    <row r="9945">
      <c r="B9945" s="2"/>
      <c r="C9945" s="10"/>
      <c r="D9945" s="11"/>
      <c r="E9945" s="12"/>
      <c r="O9945" s="6" t="s">
        <v>1331</v>
      </c>
    </row>
    <row r="9946">
      <c r="B9946" s="2"/>
      <c r="C9946" s="10"/>
      <c r="D9946" s="11"/>
      <c r="E9946" s="12"/>
      <c r="O9946" s="6" t="s">
        <v>1331</v>
      </c>
    </row>
    <row r="9947">
      <c r="B9947" s="2"/>
      <c r="C9947" s="10"/>
      <c r="D9947" s="11"/>
      <c r="E9947" s="12"/>
      <c r="O9947" s="6" t="s">
        <v>1331</v>
      </c>
    </row>
    <row r="9948">
      <c r="B9948" s="2"/>
      <c r="C9948" s="10"/>
      <c r="D9948" s="11"/>
      <c r="E9948" s="12"/>
      <c r="O9948" s="6" t="s">
        <v>1331</v>
      </c>
    </row>
    <row r="9949">
      <c r="B9949" s="2"/>
      <c r="C9949" s="10"/>
      <c r="D9949" s="11"/>
      <c r="E9949" s="12"/>
      <c r="O9949" s="6" t="s">
        <v>1331</v>
      </c>
    </row>
    <row r="9950">
      <c r="B9950" s="2"/>
      <c r="C9950" s="10"/>
      <c r="D9950" s="11"/>
      <c r="E9950" s="12"/>
      <c r="O9950" s="6" t="s">
        <v>1331</v>
      </c>
    </row>
    <row r="9951">
      <c r="B9951" s="2"/>
      <c r="C9951" s="10"/>
      <c r="D9951" s="11"/>
      <c r="E9951" s="12"/>
      <c r="O9951" s="6" t="s">
        <v>1331</v>
      </c>
    </row>
    <row r="9952">
      <c r="B9952" s="2"/>
      <c r="C9952" s="10"/>
      <c r="D9952" s="11"/>
      <c r="E9952" s="12"/>
      <c r="O9952" s="6" t="s">
        <v>1331</v>
      </c>
    </row>
    <row r="9953">
      <c r="B9953" s="2"/>
      <c r="C9953" s="10"/>
      <c r="D9953" s="11"/>
      <c r="E9953" s="12"/>
      <c r="O9953" s="6" t="s">
        <v>1331</v>
      </c>
    </row>
    <row r="9954">
      <c r="B9954" s="2"/>
      <c r="C9954" s="10"/>
      <c r="D9954" s="11"/>
      <c r="E9954" s="12"/>
      <c r="O9954" s="6" t="s">
        <v>1331</v>
      </c>
    </row>
    <row r="9955">
      <c r="B9955" s="2"/>
      <c r="C9955" s="10"/>
      <c r="D9955" s="11"/>
      <c r="E9955" s="12"/>
      <c r="O9955" s="6" t="s">
        <v>1331</v>
      </c>
    </row>
    <row r="9956">
      <c r="B9956" s="2"/>
      <c r="C9956" s="10"/>
      <c r="D9956" s="11"/>
      <c r="E9956" s="12"/>
      <c r="O9956" s="6" t="s">
        <v>1331</v>
      </c>
    </row>
    <row r="9957">
      <c r="B9957" s="2"/>
      <c r="C9957" s="10"/>
      <c r="D9957" s="11"/>
      <c r="E9957" s="12"/>
      <c r="O9957" s="6" t="s">
        <v>1331</v>
      </c>
    </row>
    <row r="9958">
      <c r="B9958" s="2"/>
      <c r="C9958" s="10"/>
      <c r="D9958" s="11"/>
      <c r="E9958" s="12"/>
      <c r="O9958" s="6" t="s">
        <v>1331</v>
      </c>
    </row>
    <row r="9959">
      <c r="B9959" s="2"/>
      <c r="C9959" s="10"/>
      <c r="D9959" s="11"/>
      <c r="E9959" s="12"/>
      <c r="O9959" s="6" t="s">
        <v>1331</v>
      </c>
    </row>
    <row r="9960">
      <c r="B9960" s="2"/>
      <c r="C9960" s="10"/>
      <c r="D9960" s="11"/>
      <c r="E9960" s="12"/>
      <c r="O9960" s="6" t="s">
        <v>1331</v>
      </c>
    </row>
    <row r="9961">
      <c r="B9961" s="2"/>
      <c r="C9961" s="10"/>
      <c r="D9961" s="11"/>
      <c r="E9961" s="12"/>
      <c r="O9961" s="6" t="s">
        <v>1331</v>
      </c>
    </row>
    <row r="9962">
      <c r="B9962" s="2"/>
      <c r="C9962" s="10"/>
      <c r="D9962" s="11"/>
      <c r="E9962" s="12"/>
      <c r="O9962" s="6" t="s">
        <v>1331</v>
      </c>
    </row>
    <row r="9963">
      <c r="B9963" s="2"/>
      <c r="C9963" s="10"/>
      <c r="D9963" s="11"/>
      <c r="E9963" s="12"/>
      <c r="O9963" s="6" t="s">
        <v>1331</v>
      </c>
    </row>
    <row r="9964">
      <c r="B9964" s="2"/>
      <c r="C9964" s="10"/>
      <c r="D9964" s="11"/>
      <c r="E9964" s="12"/>
      <c r="O9964" s="6" t="s">
        <v>1331</v>
      </c>
    </row>
    <row r="9965">
      <c r="B9965" s="2"/>
      <c r="C9965" s="10"/>
      <c r="D9965" s="11"/>
      <c r="E9965" s="12"/>
      <c r="O9965" s="6" t="s">
        <v>1331</v>
      </c>
    </row>
    <row r="9966">
      <c r="B9966" s="2"/>
      <c r="C9966" s="10"/>
      <c r="D9966" s="11"/>
      <c r="E9966" s="12"/>
      <c r="O9966" s="6" t="s">
        <v>1331</v>
      </c>
    </row>
    <row r="9967">
      <c r="B9967" s="2"/>
      <c r="C9967" s="10"/>
      <c r="D9967" s="11"/>
      <c r="E9967" s="12"/>
      <c r="O9967" s="6" t="s">
        <v>1331</v>
      </c>
    </row>
    <row r="9968">
      <c r="B9968" s="2"/>
      <c r="C9968" s="10"/>
      <c r="D9968" s="11"/>
      <c r="E9968" s="12"/>
      <c r="O9968" s="6" t="s">
        <v>1331</v>
      </c>
    </row>
    <row r="9969">
      <c r="B9969" s="2"/>
      <c r="C9969" s="10"/>
      <c r="D9969" s="11"/>
      <c r="E9969" s="12"/>
      <c r="O9969" s="6" t="s">
        <v>1331</v>
      </c>
    </row>
    <row r="9970">
      <c r="B9970" s="2"/>
      <c r="C9970" s="10"/>
      <c r="D9970" s="11"/>
      <c r="E9970" s="12"/>
      <c r="O9970" s="6" t="s">
        <v>1331</v>
      </c>
    </row>
    <row r="9971">
      <c r="B9971" s="2"/>
      <c r="C9971" s="10"/>
      <c r="D9971" s="11"/>
      <c r="E9971" s="12"/>
      <c r="O9971" s="6" t="s">
        <v>1331</v>
      </c>
    </row>
    <row r="9972">
      <c r="B9972" s="2"/>
      <c r="C9972" s="10"/>
      <c r="D9972" s="11"/>
      <c r="E9972" s="12"/>
      <c r="O9972" s="6" t="s">
        <v>1331</v>
      </c>
    </row>
    <row r="9973">
      <c r="B9973" s="2"/>
      <c r="C9973" s="10"/>
      <c r="D9973" s="11"/>
      <c r="E9973" s="12"/>
      <c r="O9973" s="6" t="s">
        <v>1331</v>
      </c>
    </row>
    <row r="9974">
      <c r="B9974" s="2"/>
      <c r="C9974" s="10"/>
      <c r="D9974" s="11"/>
      <c r="E9974" s="12"/>
      <c r="O9974" s="6" t="s">
        <v>1331</v>
      </c>
    </row>
    <row r="9975">
      <c r="B9975" s="2"/>
      <c r="C9975" s="10"/>
      <c r="D9975" s="11"/>
      <c r="E9975" s="12"/>
      <c r="O9975" s="6" t="s">
        <v>1331</v>
      </c>
    </row>
    <row r="9976">
      <c r="B9976" s="2"/>
      <c r="C9976" s="10"/>
      <c r="D9976" s="11"/>
      <c r="E9976" s="12"/>
      <c r="O9976" s="6" t="s">
        <v>1331</v>
      </c>
    </row>
    <row r="9977">
      <c r="B9977" s="2"/>
      <c r="C9977" s="10"/>
      <c r="D9977" s="11"/>
      <c r="E9977" s="12"/>
      <c r="O9977" s="6" t="s">
        <v>1331</v>
      </c>
    </row>
    <row r="9978">
      <c r="B9978" s="2"/>
      <c r="C9978" s="10"/>
      <c r="D9978" s="11"/>
      <c r="E9978" s="12"/>
      <c r="O9978" s="6" t="s">
        <v>1331</v>
      </c>
    </row>
    <row r="9979">
      <c r="B9979" s="2"/>
      <c r="C9979" s="10"/>
      <c r="D9979" s="11"/>
      <c r="E9979" s="12"/>
      <c r="O9979" s="6" t="s">
        <v>1331</v>
      </c>
    </row>
    <row r="9980">
      <c r="B9980" s="2"/>
      <c r="C9980" s="10"/>
      <c r="D9980" s="11"/>
      <c r="E9980" s="12"/>
      <c r="O9980" s="6" t="s">
        <v>1331</v>
      </c>
    </row>
    <row r="9981">
      <c r="B9981" s="2"/>
      <c r="C9981" s="10"/>
      <c r="D9981" s="11"/>
      <c r="E9981" s="12"/>
      <c r="O9981" s="6" t="s">
        <v>1331</v>
      </c>
    </row>
    <row r="9982">
      <c r="B9982" s="2"/>
      <c r="C9982" s="10"/>
      <c r="D9982" s="11"/>
      <c r="E9982" s="12"/>
      <c r="O9982" s="6" t="s">
        <v>1331</v>
      </c>
    </row>
    <row r="9983">
      <c r="B9983" s="2"/>
      <c r="C9983" s="10"/>
      <c r="D9983" s="11"/>
      <c r="E9983" s="12"/>
      <c r="O9983" s="6" t="s">
        <v>1331</v>
      </c>
    </row>
    <row r="9984">
      <c r="B9984" s="2"/>
      <c r="C9984" s="10"/>
      <c r="D9984" s="11"/>
      <c r="E9984" s="12"/>
      <c r="O9984" s="6" t="s">
        <v>1331</v>
      </c>
    </row>
    <row r="9985">
      <c r="B9985" s="2"/>
      <c r="C9985" s="10"/>
      <c r="D9985" s="11"/>
      <c r="E9985" s="12"/>
      <c r="O9985" s="6" t="s">
        <v>1331</v>
      </c>
    </row>
    <row r="9986">
      <c r="B9986" s="2"/>
      <c r="C9986" s="10"/>
      <c r="D9986" s="11"/>
      <c r="E9986" s="12"/>
      <c r="O9986" s="6" t="s">
        <v>1331</v>
      </c>
    </row>
    <row r="9987">
      <c r="B9987" s="2"/>
      <c r="C9987" s="10"/>
      <c r="D9987" s="11"/>
      <c r="E9987" s="12"/>
      <c r="O9987" s="6" t="s">
        <v>1331</v>
      </c>
    </row>
    <row r="9988">
      <c r="B9988" s="2"/>
      <c r="C9988" s="10"/>
      <c r="D9988" s="11"/>
      <c r="E9988" s="12"/>
      <c r="O9988" s="6" t="s">
        <v>1331</v>
      </c>
    </row>
    <row r="9989">
      <c r="B9989" s="2"/>
      <c r="C9989" s="10"/>
      <c r="D9989" s="11"/>
      <c r="E9989" s="12"/>
      <c r="O9989" s="6" t="s">
        <v>1331</v>
      </c>
    </row>
    <row r="9990">
      <c r="B9990" s="2"/>
      <c r="C9990" s="10"/>
      <c r="D9990" s="11"/>
      <c r="E9990" s="12"/>
      <c r="O9990" s="6" t="s">
        <v>1331</v>
      </c>
    </row>
    <row r="9991">
      <c r="B9991" s="2"/>
      <c r="C9991" s="10"/>
      <c r="D9991" s="11"/>
      <c r="E9991" s="12"/>
      <c r="O9991" s="6" t="s">
        <v>1331</v>
      </c>
    </row>
    <row r="9992">
      <c r="B9992" s="2"/>
      <c r="C9992" s="10"/>
      <c r="D9992" s="11"/>
      <c r="E9992" s="12"/>
      <c r="O9992" s="6" t="s">
        <v>1331</v>
      </c>
    </row>
    <row r="9993">
      <c r="B9993" s="2"/>
      <c r="C9993" s="10"/>
      <c r="D9993" s="11"/>
      <c r="E9993" s="12"/>
      <c r="O9993" s="6" t="s">
        <v>1331</v>
      </c>
    </row>
    <row r="9994">
      <c r="B9994" s="2"/>
      <c r="C9994" s="10"/>
      <c r="D9994" s="11"/>
      <c r="E9994" s="12"/>
      <c r="O9994" s="6" t="s">
        <v>1331</v>
      </c>
    </row>
    <row r="9995">
      <c r="B9995" s="2"/>
      <c r="C9995" s="10"/>
      <c r="D9995" s="11"/>
      <c r="E9995" s="12"/>
      <c r="O9995" s="6" t="s">
        <v>1331</v>
      </c>
    </row>
    <row r="9996">
      <c r="B9996" s="2"/>
      <c r="C9996" s="10"/>
      <c r="D9996" s="11"/>
      <c r="E9996" s="12"/>
      <c r="O9996" s="6" t="s">
        <v>1331</v>
      </c>
    </row>
    <row r="9997">
      <c r="B9997" s="2"/>
      <c r="C9997" s="10"/>
      <c r="D9997" s="11"/>
      <c r="E9997" s="12"/>
      <c r="O9997" s="6" t="s">
        <v>1331</v>
      </c>
    </row>
    <row r="9998">
      <c r="B9998" s="2"/>
      <c r="C9998" s="10"/>
      <c r="D9998" s="11"/>
      <c r="E9998" s="12"/>
      <c r="O9998" s="6" t="s">
        <v>1331</v>
      </c>
    </row>
    <row r="9999">
      <c r="B9999" s="2"/>
      <c r="C9999" s="10"/>
      <c r="D9999" s="11"/>
      <c r="E9999" s="12"/>
      <c r="O9999" s="6" t="s">
        <v>1331</v>
      </c>
    </row>
    <row r="10000">
      <c r="B10000" s="2"/>
      <c r="C10000" s="10"/>
      <c r="D10000" s="11"/>
      <c r="E10000" s="12"/>
      <c r="O10000" s="6" t="s">
        <v>1331</v>
      </c>
    </row>
    <row r="10001">
      <c r="B10001" s="2"/>
      <c r="C10001" s="10"/>
      <c r="D10001" s="11"/>
      <c r="E10001" s="12"/>
      <c r="O10001" s="6" t="s">
        <v>1331</v>
      </c>
    </row>
    <row r="10002">
      <c r="B10002" s="2"/>
      <c r="C10002" s="10"/>
      <c r="D10002" s="11"/>
      <c r="E10002" s="12"/>
      <c r="O10002" s="6" t="s">
        <v>1331</v>
      </c>
    </row>
    <row r="10003">
      <c r="B10003" s="2"/>
      <c r="C10003" s="10"/>
      <c r="D10003" s="11"/>
      <c r="E10003" s="12"/>
      <c r="O10003" s="6" t="s">
        <v>1331</v>
      </c>
    </row>
    <row r="10004">
      <c r="B10004" s="2"/>
      <c r="C10004" s="10"/>
      <c r="D10004" s="11"/>
      <c r="E10004" s="12"/>
      <c r="O10004" s="6" t="s">
        <v>1331</v>
      </c>
    </row>
    <row r="10005">
      <c r="B10005" s="2"/>
      <c r="C10005" s="10"/>
      <c r="D10005" s="11"/>
      <c r="E10005" s="12"/>
      <c r="O10005" s="6" t="s">
        <v>1331</v>
      </c>
    </row>
    <row r="10006">
      <c r="B10006" s="2"/>
      <c r="C10006" s="10"/>
      <c r="D10006" s="11"/>
      <c r="E10006" s="12"/>
      <c r="O10006" s="6" t="s">
        <v>1331</v>
      </c>
    </row>
    <row r="10007">
      <c r="B10007" s="2"/>
      <c r="C10007" s="10"/>
      <c r="D10007" s="11"/>
      <c r="E10007" s="12"/>
      <c r="O10007" s="6" t="s">
        <v>1331</v>
      </c>
    </row>
    <row r="10008">
      <c r="B10008" s="2"/>
      <c r="C10008" s="10"/>
      <c r="D10008" s="11"/>
      <c r="E10008" s="12"/>
      <c r="O10008" s="6" t="s">
        <v>1331</v>
      </c>
    </row>
    <row r="10009">
      <c r="B10009" s="2"/>
      <c r="C10009" s="10"/>
      <c r="D10009" s="11"/>
      <c r="E10009" s="12"/>
      <c r="O10009" s="6" t="s">
        <v>1331</v>
      </c>
    </row>
    <row r="10010">
      <c r="B10010" s="2"/>
      <c r="C10010" s="10"/>
      <c r="D10010" s="11"/>
      <c r="E10010" s="12"/>
      <c r="O10010" s="6" t="s">
        <v>1331</v>
      </c>
    </row>
    <row r="10011">
      <c r="B10011" s="2"/>
      <c r="C10011" s="10"/>
      <c r="D10011" s="11"/>
      <c r="E10011" s="12"/>
      <c r="O10011" s="6" t="s">
        <v>1331</v>
      </c>
    </row>
    <row r="10012">
      <c r="B10012" s="2"/>
      <c r="C10012" s="10"/>
      <c r="D10012" s="11"/>
      <c r="E10012" s="12"/>
      <c r="O10012" s="6" t="s">
        <v>1331</v>
      </c>
    </row>
    <row r="10013">
      <c r="B10013" s="2"/>
      <c r="C10013" s="10"/>
      <c r="D10013" s="11"/>
      <c r="E10013" s="12"/>
      <c r="O10013" s="6" t="s">
        <v>1331</v>
      </c>
    </row>
    <row r="10014">
      <c r="B10014" s="2"/>
      <c r="C10014" s="10"/>
      <c r="D10014" s="11"/>
      <c r="E10014" s="12"/>
      <c r="O10014" s="6" t="s">
        <v>1331</v>
      </c>
    </row>
    <row r="10015">
      <c r="B10015" s="2"/>
      <c r="C10015" s="10"/>
      <c r="D10015" s="11"/>
      <c r="E10015" s="12"/>
      <c r="O10015" s="6" t="s">
        <v>1331</v>
      </c>
    </row>
    <row r="10016">
      <c r="B10016" s="2"/>
      <c r="C10016" s="10"/>
      <c r="D10016" s="11"/>
      <c r="E10016" s="12"/>
      <c r="O10016" s="6" t="s">
        <v>1331</v>
      </c>
    </row>
    <row r="10017">
      <c r="B10017" s="2"/>
      <c r="C10017" s="10"/>
      <c r="D10017" s="11"/>
      <c r="E10017" s="12"/>
      <c r="O10017" s="6" t="s">
        <v>1331</v>
      </c>
    </row>
    <row r="10018">
      <c r="B10018" s="2"/>
      <c r="C10018" s="10"/>
      <c r="D10018" s="11"/>
      <c r="E10018" s="12"/>
      <c r="O10018" s="6" t="s">
        <v>1331</v>
      </c>
    </row>
    <row r="10019">
      <c r="B10019" s="2"/>
      <c r="C10019" s="10"/>
      <c r="D10019" s="11"/>
      <c r="E10019" s="12"/>
      <c r="O10019" s="6" t="s">
        <v>1331</v>
      </c>
    </row>
    <row r="10020">
      <c r="B10020" s="2"/>
      <c r="C10020" s="10"/>
      <c r="D10020" s="11"/>
      <c r="E10020" s="12"/>
      <c r="O10020" s="6" t="s">
        <v>1331</v>
      </c>
    </row>
    <row r="10021">
      <c r="B10021" s="2"/>
      <c r="C10021" s="10"/>
      <c r="D10021" s="11"/>
      <c r="E10021" s="12"/>
      <c r="O10021" s="6" t="s">
        <v>1331</v>
      </c>
    </row>
    <row r="10022">
      <c r="B10022" s="2"/>
      <c r="C10022" s="10"/>
      <c r="D10022" s="11"/>
      <c r="E10022" s="12"/>
      <c r="O10022" s="6" t="s">
        <v>1331</v>
      </c>
    </row>
    <row r="10023">
      <c r="B10023" s="2"/>
      <c r="C10023" s="10"/>
      <c r="D10023" s="11"/>
      <c r="E10023" s="12"/>
      <c r="O10023" s="6" t="s">
        <v>1331</v>
      </c>
    </row>
    <row r="10024">
      <c r="B10024" s="2"/>
      <c r="C10024" s="10"/>
      <c r="D10024" s="11"/>
      <c r="E10024" s="12"/>
      <c r="O10024" s="6" t="s">
        <v>1331</v>
      </c>
    </row>
    <row r="10025">
      <c r="B10025" s="2"/>
      <c r="C10025" s="10"/>
      <c r="D10025" s="11"/>
      <c r="E10025" s="12"/>
      <c r="O10025" s="6" t="s">
        <v>1331</v>
      </c>
    </row>
    <row r="10026">
      <c r="B10026" s="2"/>
      <c r="C10026" s="10"/>
      <c r="D10026" s="11"/>
      <c r="E10026" s="12"/>
      <c r="O10026" s="6" t="s">
        <v>1331</v>
      </c>
    </row>
    <row r="10027">
      <c r="B10027" s="2"/>
      <c r="C10027" s="10"/>
      <c r="D10027" s="11"/>
      <c r="E10027" s="12"/>
      <c r="O10027" s="6" t="s">
        <v>1331</v>
      </c>
    </row>
    <row r="10028">
      <c r="B10028" s="2"/>
      <c r="C10028" s="10"/>
      <c r="D10028" s="11"/>
      <c r="E10028" s="12"/>
      <c r="O10028" s="6" t="s">
        <v>1331</v>
      </c>
    </row>
    <row r="10029">
      <c r="B10029" s="2"/>
      <c r="C10029" s="10"/>
      <c r="D10029" s="11"/>
      <c r="E10029" s="12"/>
      <c r="O10029" s="6" t="s">
        <v>1331</v>
      </c>
    </row>
    <row r="10030">
      <c r="B10030" s="2"/>
      <c r="C10030" s="10"/>
      <c r="D10030" s="11"/>
      <c r="E10030" s="12"/>
      <c r="O10030" s="6" t="s">
        <v>1331</v>
      </c>
    </row>
    <row r="10031">
      <c r="B10031" s="2"/>
      <c r="C10031" s="10"/>
      <c r="D10031" s="11"/>
      <c r="E10031" s="12"/>
      <c r="O10031" s="6" t="s">
        <v>1331</v>
      </c>
    </row>
    <row r="10032">
      <c r="B10032" s="2"/>
      <c r="C10032" s="10"/>
      <c r="D10032" s="11"/>
      <c r="E10032" s="12"/>
      <c r="O10032" s="6" t="s">
        <v>1331</v>
      </c>
    </row>
    <row r="10033">
      <c r="B10033" s="2"/>
      <c r="C10033" s="10"/>
      <c r="D10033" s="11"/>
      <c r="E10033" s="12"/>
      <c r="O10033" s="6" t="s">
        <v>1331</v>
      </c>
    </row>
    <row r="10034">
      <c r="B10034" s="2"/>
      <c r="C10034" s="10"/>
      <c r="D10034" s="11"/>
      <c r="E10034" s="12"/>
      <c r="O10034" s="6" t="s">
        <v>1331</v>
      </c>
    </row>
    <row r="10035">
      <c r="B10035" s="2"/>
      <c r="C10035" s="10"/>
      <c r="D10035" s="11"/>
      <c r="E10035" s="12"/>
      <c r="O10035" s="6" t="s">
        <v>1331</v>
      </c>
    </row>
    <row r="10036">
      <c r="B10036" s="2"/>
      <c r="C10036" s="10"/>
      <c r="D10036" s="11"/>
      <c r="E10036" s="12"/>
      <c r="O10036" s="6" t="s">
        <v>1331</v>
      </c>
    </row>
    <row r="10037">
      <c r="B10037" s="2"/>
      <c r="C10037" s="10"/>
      <c r="D10037" s="11"/>
      <c r="E10037" s="12"/>
      <c r="O10037" s="6" t="s">
        <v>1331</v>
      </c>
    </row>
    <row r="10038">
      <c r="B10038" s="2"/>
      <c r="C10038" s="10"/>
      <c r="D10038" s="11"/>
      <c r="E10038" s="12"/>
      <c r="O10038" s="6" t="s">
        <v>1331</v>
      </c>
    </row>
    <row r="10039">
      <c r="B10039" s="2"/>
      <c r="C10039" s="10"/>
      <c r="D10039" s="11"/>
      <c r="E10039" s="12"/>
      <c r="O10039" s="6" t="s">
        <v>1331</v>
      </c>
    </row>
    <row r="10040">
      <c r="B10040" s="2"/>
      <c r="C10040" s="10"/>
      <c r="D10040" s="11"/>
      <c r="E10040" s="12"/>
      <c r="O10040" s="6" t="s">
        <v>1331</v>
      </c>
    </row>
    <row r="10041">
      <c r="B10041" s="2"/>
      <c r="C10041" s="10"/>
      <c r="D10041" s="11"/>
      <c r="E10041" s="12"/>
      <c r="O10041" s="6" t="s">
        <v>1331</v>
      </c>
    </row>
    <row r="10042">
      <c r="B10042" s="2"/>
      <c r="C10042" s="10"/>
      <c r="D10042" s="11"/>
      <c r="E10042" s="12"/>
      <c r="O10042" s="6" t="s">
        <v>1331</v>
      </c>
    </row>
    <row r="10043">
      <c r="B10043" s="2"/>
      <c r="C10043" s="10"/>
      <c r="D10043" s="11"/>
      <c r="E10043" s="12"/>
      <c r="O10043" s="6" t="s">
        <v>1331</v>
      </c>
    </row>
    <row r="10044">
      <c r="B10044" s="2"/>
      <c r="C10044" s="10"/>
      <c r="D10044" s="11"/>
      <c r="E10044" s="12"/>
      <c r="O10044" s="6" t="s">
        <v>1331</v>
      </c>
    </row>
    <row r="10045">
      <c r="B10045" s="2"/>
      <c r="C10045" s="10"/>
      <c r="D10045" s="11"/>
      <c r="E10045" s="12"/>
      <c r="O10045" s="6" t="s">
        <v>1331</v>
      </c>
    </row>
    <row r="10046">
      <c r="B10046" s="2"/>
      <c r="C10046" s="10"/>
      <c r="D10046" s="11"/>
      <c r="E10046" s="12"/>
      <c r="O10046" s="6" t="s">
        <v>1331</v>
      </c>
    </row>
    <row r="10047">
      <c r="B10047" s="2"/>
      <c r="C10047" s="10"/>
      <c r="D10047" s="11"/>
      <c r="E10047" s="12"/>
      <c r="O10047" s="6" t="s">
        <v>1331</v>
      </c>
    </row>
    <row r="10048">
      <c r="B10048" s="2"/>
      <c r="C10048" s="10"/>
      <c r="D10048" s="11"/>
      <c r="E10048" s="12"/>
      <c r="O10048" s="6" t="s">
        <v>1331</v>
      </c>
    </row>
    <row r="10049">
      <c r="B10049" s="2"/>
      <c r="C10049" s="10"/>
      <c r="D10049" s="11"/>
      <c r="E10049" s="12"/>
      <c r="O10049" s="6" t="s">
        <v>1331</v>
      </c>
    </row>
    <row r="10050">
      <c r="B10050" s="2"/>
      <c r="C10050" s="10"/>
      <c r="D10050" s="11"/>
      <c r="E10050" s="12"/>
      <c r="O10050" s="6" t="s">
        <v>1331</v>
      </c>
    </row>
    <row r="10051">
      <c r="B10051" s="2"/>
      <c r="C10051" s="10"/>
      <c r="D10051" s="11"/>
      <c r="E10051" s="12"/>
      <c r="O10051" s="6" t="s">
        <v>1331</v>
      </c>
    </row>
    <row r="10052">
      <c r="B10052" s="2"/>
      <c r="C10052" s="10"/>
      <c r="D10052" s="11"/>
      <c r="E10052" s="12"/>
      <c r="O10052" s="6" t="s">
        <v>1331</v>
      </c>
    </row>
    <row r="10053">
      <c r="B10053" s="2"/>
      <c r="C10053" s="10"/>
      <c r="D10053" s="11"/>
      <c r="E10053" s="12"/>
      <c r="O10053" s="6" t="s">
        <v>1331</v>
      </c>
    </row>
    <row r="10054">
      <c r="B10054" s="2"/>
      <c r="C10054" s="10"/>
      <c r="D10054" s="11"/>
      <c r="E10054" s="12"/>
      <c r="O10054" s="6" t="s">
        <v>1331</v>
      </c>
    </row>
    <row r="10055">
      <c r="B10055" s="2"/>
      <c r="C10055" s="10"/>
      <c r="D10055" s="11"/>
      <c r="E10055" s="12"/>
      <c r="O10055" s="6" t="s">
        <v>1331</v>
      </c>
    </row>
    <row r="10056">
      <c r="B10056" s="2"/>
      <c r="C10056" s="10"/>
      <c r="D10056" s="11"/>
      <c r="E10056" s="12"/>
      <c r="O10056" s="6" t="s">
        <v>1331</v>
      </c>
    </row>
    <row r="10057">
      <c r="B10057" s="2"/>
      <c r="C10057" s="10"/>
      <c r="D10057" s="11"/>
      <c r="E10057" s="12"/>
      <c r="O10057" s="6" t="s">
        <v>1331</v>
      </c>
    </row>
    <row r="10058">
      <c r="B10058" s="2"/>
      <c r="C10058" s="10"/>
      <c r="D10058" s="11"/>
      <c r="E10058" s="12"/>
      <c r="O10058" s="6" t="s">
        <v>1331</v>
      </c>
    </row>
    <row r="10059">
      <c r="B10059" s="2"/>
      <c r="C10059" s="10"/>
      <c r="D10059" s="11"/>
      <c r="E10059" s="12"/>
      <c r="O10059" s="6" t="s">
        <v>1331</v>
      </c>
    </row>
    <row r="10060">
      <c r="B10060" s="2"/>
      <c r="C10060" s="10"/>
      <c r="D10060" s="11"/>
      <c r="E10060" s="12"/>
      <c r="O10060" s="6" t="s">
        <v>1331</v>
      </c>
    </row>
    <row r="10061">
      <c r="B10061" s="2"/>
      <c r="C10061" s="10"/>
      <c r="D10061" s="11"/>
      <c r="E10061" s="12"/>
      <c r="O10061" s="6" t="s">
        <v>1331</v>
      </c>
    </row>
    <row r="10062">
      <c r="B10062" s="2"/>
      <c r="C10062" s="10"/>
      <c r="D10062" s="11"/>
      <c r="E10062" s="12"/>
      <c r="O10062" s="6" t="s">
        <v>1331</v>
      </c>
    </row>
    <row r="10063">
      <c r="B10063" s="2"/>
      <c r="C10063" s="10"/>
      <c r="D10063" s="11"/>
      <c r="E10063" s="12"/>
      <c r="O10063" s="6" t="s">
        <v>1331</v>
      </c>
    </row>
    <row r="10064">
      <c r="B10064" s="2"/>
      <c r="C10064" s="10"/>
      <c r="D10064" s="11"/>
      <c r="E10064" s="12"/>
      <c r="O10064" s="6" t="s">
        <v>1331</v>
      </c>
    </row>
    <row r="10065">
      <c r="B10065" s="2"/>
      <c r="C10065" s="10"/>
      <c r="D10065" s="11"/>
      <c r="E10065" s="12"/>
      <c r="O10065" s="6" t="s">
        <v>1331</v>
      </c>
    </row>
    <row r="10066">
      <c r="B10066" s="2"/>
      <c r="C10066" s="10"/>
      <c r="D10066" s="11"/>
      <c r="E10066" s="12"/>
      <c r="O10066" s="6" t="s">
        <v>1331</v>
      </c>
    </row>
    <row r="10067">
      <c r="B10067" s="2"/>
      <c r="C10067" s="10"/>
      <c r="D10067" s="11"/>
      <c r="E10067" s="12"/>
      <c r="O10067" s="6" t="s">
        <v>1331</v>
      </c>
    </row>
    <row r="10068">
      <c r="B10068" s="2"/>
      <c r="C10068" s="10"/>
      <c r="D10068" s="11"/>
      <c r="E10068" s="12"/>
      <c r="O10068" s="6" t="s">
        <v>1331</v>
      </c>
    </row>
    <row r="10069">
      <c r="B10069" s="2"/>
      <c r="C10069" s="10"/>
      <c r="D10069" s="11"/>
      <c r="E10069" s="12"/>
      <c r="O10069" s="6" t="s">
        <v>1331</v>
      </c>
    </row>
    <row r="10070">
      <c r="B10070" s="2"/>
      <c r="C10070" s="10"/>
      <c r="D10070" s="11"/>
      <c r="E10070" s="12"/>
      <c r="O10070" s="6" t="s">
        <v>1331</v>
      </c>
    </row>
    <row r="10071">
      <c r="B10071" s="2"/>
      <c r="C10071" s="10"/>
      <c r="D10071" s="11"/>
      <c r="E10071" s="12"/>
      <c r="O10071" s="6" t="s">
        <v>1331</v>
      </c>
    </row>
    <row r="10072">
      <c r="B10072" s="2"/>
      <c r="C10072" s="10"/>
      <c r="D10072" s="11"/>
      <c r="E10072" s="12"/>
      <c r="O10072" s="6" t="s">
        <v>1331</v>
      </c>
    </row>
    <row r="10073">
      <c r="B10073" s="2"/>
      <c r="C10073" s="10"/>
      <c r="D10073" s="11"/>
      <c r="E10073" s="12"/>
      <c r="O10073" s="6" t="s">
        <v>1331</v>
      </c>
    </row>
    <row r="10074">
      <c r="B10074" s="2"/>
      <c r="C10074" s="10"/>
      <c r="D10074" s="11"/>
      <c r="E10074" s="12"/>
      <c r="O10074" s="6" t="s">
        <v>1331</v>
      </c>
    </row>
    <row r="10075">
      <c r="B10075" s="2"/>
      <c r="C10075" s="10"/>
      <c r="D10075" s="11"/>
      <c r="E10075" s="12"/>
      <c r="O10075" s="6" t="s">
        <v>1331</v>
      </c>
    </row>
    <row r="10076">
      <c r="B10076" s="2"/>
      <c r="C10076" s="10"/>
      <c r="D10076" s="11"/>
      <c r="E10076" s="12"/>
      <c r="O10076" s="6" t="s">
        <v>1331</v>
      </c>
    </row>
    <row r="10077">
      <c r="B10077" s="2"/>
      <c r="C10077" s="10"/>
      <c r="D10077" s="11"/>
      <c r="E10077" s="12"/>
      <c r="O10077" s="6" t="s">
        <v>1331</v>
      </c>
    </row>
    <row r="10078">
      <c r="B10078" s="2"/>
      <c r="C10078" s="10"/>
      <c r="D10078" s="11"/>
      <c r="E10078" s="12"/>
      <c r="O10078" s="6" t="s">
        <v>1331</v>
      </c>
    </row>
    <row r="10079">
      <c r="B10079" s="2"/>
      <c r="C10079" s="10"/>
      <c r="D10079" s="11"/>
      <c r="E10079" s="12"/>
      <c r="O10079" s="6" t="s">
        <v>1331</v>
      </c>
    </row>
    <row r="10080">
      <c r="B10080" s="2"/>
      <c r="C10080" s="10"/>
      <c r="D10080" s="11"/>
      <c r="E10080" s="12"/>
      <c r="O10080" s="6" t="s">
        <v>1331</v>
      </c>
    </row>
    <row r="10081">
      <c r="B10081" s="2"/>
      <c r="C10081" s="10"/>
      <c r="D10081" s="11"/>
      <c r="E10081" s="12"/>
      <c r="O10081" s="6" t="s">
        <v>1331</v>
      </c>
    </row>
    <row r="10082">
      <c r="B10082" s="2"/>
      <c r="C10082" s="10"/>
      <c r="D10082" s="11"/>
      <c r="E10082" s="12"/>
      <c r="O10082" s="6" t="s">
        <v>1331</v>
      </c>
    </row>
    <row r="10083">
      <c r="B10083" s="2"/>
      <c r="C10083" s="10"/>
      <c r="D10083" s="11"/>
      <c r="E10083" s="12"/>
      <c r="O10083" s="6" t="s">
        <v>1331</v>
      </c>
    </row>
    <row r="10084">
      <c r="B10084" s="2"/>
      <c r="C10084" s="10"/>
      <c r="D10084" s="11"/>
      <c r="E10084" s="12"/>
      <c r="O10084" s="6" t="s">
        <v>1331</v>
      </c>
    </row>
    <row r="10085">
      <c r="B10085" s="2"/>
      <c r="C10085" s="10"/>
      <c r="D10085" s="11"/>
      <c r="E10085" s="12"/>
      <c r="O10085" s="6" t="s">
        <v>1331</v>
      </c>
    </row>
    <row r="10086">
      <c r="B10086" s="2"/>
      <c r="C10086" s="10"/>
      <c r="D10086" s="11"/>
      <c r="E10086" s="12"/>
      <c r="O10086" s="6" t="s">
        <v>1331</v>
      </c>
    </row>
    <row r="10087">
      <c r="B10087" s="2"/>
      <c r="C10087" s="10"/>
      <c r="D10087" s="11"/>
      <c r="E10087" s="12"/>
      <c r="O10087" s="6" t="s">
        <v>1331</v>
      </c>
    </row>
    <row r="10088">
      <c r="B10088" s="2"/>
      <c r="C10088" s="10"/>
      <c r="D10088" s="11"/>
      <c r="E10088" s="12"/>
      <c r="O10088" s="6" t="s">
        <v>1331</v>
      </c>
    </row>
    <row r="10089">
      <c r="B10089" s="2"/>
      <c r="C10089" s="10"/>
      <c r="D10089" s="11"/>
      <c r="E10089" s="12"/>
      <c r="O10089" s="6" t="s">
        <v>1331</v>
      </c>
    </row>
    <row r="10090">
      <c r="B10090" s="2"/>
      <c r="C10090" s="10"/>
      <c r="D10090" s="11"/>
      <c r="E10090" s="12"/>
      <c r="O10090" s="6" t="s">
        <v>1331</v>
      </c>
    </row>
    <row r="10091">
      <c r="B10091" s="2"/>
      <c r="C10091" s="10"/>
      <c r="D10091" s="11"/>
      <c r="E10091" s="12"/>
      <c r="O10091" s="6" t="s">
        <v>1331</v>
      </c>
    </row>
    <row r="10092">
      <c r="B10092" s="2"/>
      <c r="C10092" s="10"/>
      <c r="D10092" s="11"/>
      <c r="E10092" s="12"/>
      <c r="O10092" s="6" t="s">
        <v>1331</v>
      </c>
    </row>
    <row r="10093">
      <c r="B10093" s="2"/>
      <c r="C10093" s="10"/>
      <c r="D10093" s="11"/>
      <c r="E10093" s="12"/>
      <c r="O10093" s="6" t="s">
        <v>1331</v>
      </c>
    </row>
    <row r="10094">
      <c r="B10094" s="2"/>
      <c r="C10094" s="10"/>
      <c r="D10094" s="11"/>
      <c r="E10094" s="12"/>
      <c r="O10094" s="6" t="s">
        <v>1331</v>
      </c>
    </row>
    <row r="10095">
      <c r="B10095" s="2"/>
      <c r="C10095" s="10"/>
      <c r="D10095" s="11"/>
      <c r="E10095" s="12"/>
      <c r="O10095" s="6" t="s">
        <v>1331</v>
      </c>
    </row>
    <row r="10096">
      <c r="B10096" s="2"/>
      <c r="C10096" s="10"/>
      <c r="D10096" s="11"/>
      <c r="E10096" s="12"/>
      <c r="O10096" s="6" t="s">
        <v>1331</v>
      </c>
    </row>
    <row r="10097">
      <c r="B10097" s="2"/>
      <c r="C10097" s="10"/>
      <c r="D10097" s="11"/>
      <c r="E10097" s="12"/>
      <c r="O10097" s="6" t="s">
        <v>1331</v>
      </c>
    </row>
    <row r="10098">
      <c r="B10098" s="2"/>
      <c r="C10098" s="10"/>
      <c r="D10098" s="11"/>
      <c r="E10098" s="12"/>
      <c r="O10098" s="6" t="s">
        <v>1331</v>
      </c>
    </row>
    <row r="10099">
      <c r="B10099" s="2"/>
      <c r="C10099" s="10"/>
      <c r="D10099" s="11"/>
      <c r="E10099" s="12"/>
      <c r="O10099" s="6" t="s">
        <v>1331</v>
      </c>
    </row>
    <row r="10100">
      <c r="B10100" s="2"/>
      <c r="C10100" s="10"/>
      <c r="D10100" s="11"/>
      <c r="E10100" s="12"/>
      <c r="O10100" s="6" t="s">
        <v>1331</v>
      </c>
    </row>
    <row r="10101">
      <c r="B10101" s="2"/>
      <c r="C10101" s="10"/>
      <c r="D10101" s="11"/>
      <c r="E10101" s="12"/>
      <c r="O10101" s="6" t="s">
        <v>1331</v>
      </c>
    </row>
    <row r="10102">
      <c r="B10102" s="2"/>
      <c r="C10102" s="10"/>
      <c r="D10102" s="11"/>
      <c r="E10102" s="12"/>
      <c r="O10102" s="6" t="s">
        <v>1331</v>
      </c>
    </row>
    <row r="10103">
      <c r="B10103" s="2"/>
      <c r="C10103" s="10"/>
      <c r="D10103" s="11"/>
      <c r="E10103" s="12"/>
      <c r="O10103" s="6" t="s">
        <v>1331</v>
      </c>
    </row>
    <row r="10104">
      <c r="B10104" s="2"/>
      <c r="C10104" s="10"/>
      <c r="D10104" s="11"/>
      <c r="E10104" s="12"/>
      <c r="O10104" s="6" t="s">
        <v>1331</v>
      </c>
    </row>
    <row r="10105">
      <c r="B10105" s="2"/>
      <c r="C10105" s="10"/>
      <c r="D10105" s="11"/>
      <c r="E10105" s="12"/>
      <c r="O10105" s="6" t="s">
        <v>1331</v>
      </c>
    </row>
    <row r="10106">
      <c r="B10106" s="2"/>
      <c r="C10106" s="10"/>
      <c r="D10106" s="11"/>
      <c r="E10106" s="12"/>
      <c r="O10106" s="6" t="s">
        <v>1331</v>
      </c>
    </row>
    <row r="10107">
      <c r="B10107" s="2"/>
      <c r="C10107" s="10"/>
      <c r="D10107" s="11"/>
      <c r="E10107" s="12"/>
      <c r="O10107" s="6" t="s">
        <v>1331</v>
      </c>
    </row>
    <row r="10108">
      <c r="B10108" s="2"/>
      <c r="C10108" s="10"/>
      <c r="D10108" s="11"/>
      <c r="E10108" s="12"/>
      <c r="O10108" s="6" t="s">
        <v>1331</v>
      </c>
    </row>
    <row r="10109">
      <c r="B10109" s="2"/>
      <c r="C10109" s="10"/>
      <c r="D10109" s="11"/>
      <c r="E10109" s="12"/>
      <c r="O10109" s="6" t="s">
        <v>1331</v>
      </c>
    </row>
    <row r="10110">
      <c r="B10110" s="2"/>
      <c r="C10110" s="10"/>
      <c r="D10110" s="11"/>
      <c r="E10110" s="12"/>
      <c r="O10110" s="6" t="s">
        <v>1331</v>
      </c>
    </row>
    <row r="10111">
      <c r="B10111" s="2"/>
      <c r="C10111" s="10"/>
      <c r="D10111" s="11"/>
      <c r="E10111" s="12"/>
      <c r="O10111" s="6" t="s">
        <v>1331</v>
      </c>
    </row>
    <row r="10112">
      <c r="B10112" s="2"/>
      <c r="C10112" s="10"/>
      <c r="D10112" s="11"/>
      <c r="E10112" s="12"/>
      <c r="O10112" s="6" t="s">
        <v>1331</v>
      </c>
    </row>
    <row r="10113">
      <c r="B10113" s="2"/>
      <c r="C10113" s="10"/>
      <c r="D10113" s="11"/>
      <c r="E10113" s="12"/>
      <c r="O10113" s="6" t="s">
        <v>1331</v>
      </c>
    </row>
    <row r="10114">
      <c r="B10114" s="2"/>
      <c r="C10114" s="10"/>
      <c r="D10114" s="11"/>
      <c r="E10114" s="12"/>
      <c r="O10114" s="6" t="s">
        <v>1331</v>
      </c>
    </row>
    <row r="10115">
      <c r="B10115" s="2"/>
      <c r="C10115" s="10"/>
      <c r="D10115" s="11"/>
      <c r="E10115" s="12"/>
      <c r="O10115" s="6" t="s">
        <v>1331</v>
      </c>
    </row>
    <row r="10116">
      <c r="B10116" s="2"/>
      <c r="C10116" s="10"/>
      <c r="D10116" s="11"/>
      <c r="E10116" s="12"/>
      <c r="O10116" s="6" t="s">
        <v>1331</v>
      </c>
    </row>
    <row r="10117">
      <c r="B10117" s="2"/>
      <c r="C10117" s="10"/>
      <c r="D10117" s="11"/>
      <c r="E10117" s="12"/>
      <c r="O10117" s="6" t="s">
        <v>1331</v>
      </c>
    </row>
    <row r="10118">
      <c r="B10118" s="2"/>
      <c r="C10118" s="10"/>
      <c r="D10118" s="11"/>
      <c r="E10118" s="12"/>
      <c r="O10118" s="6" t="s">
        <v>1331</v>
      </c>
    </row>
    <row r="10119">
      <c r="B10119" s="2"/>
      <c r="C10119" s="10"/>
      <c r="D10119" s="11"/>
      <c r="E10119" s="12"/>
      <c r="O10119" s="6" t="s">
        <v>1331</v>
      </c>
    </row>
    <row r="10120">
      <c r="B10120" s="2"/>
      <c r="C10120" s="10"/>
      <c r="D10120" s="11"/>
      <c r="E10120" s="12"/>
      <c r="O10120" s="6" t="s">
        <v>1331</v>
      </c>
    </row>
    <row r="10121">
      <c r="B10121" s="2"/>
      <c r="C10121" s="10"/>
      <c r="D10121" s="11"/>
      <c r="E10121" s="12"/>
      <c r="O10121" s="6" t="s">
        <v>1331</v>
      </c>
    </row>
    <row r="10122">
      <c r="B10122" s="2"/>
      <c r="C10122" s="10"/>
      <c r="D10122" s="11"/>
      <c r="E10122" s="12"/>
      <c r="O10122" s="6" t="s">
        <v>1331</v>
      </c>
    </row>
    <row r="10123">
      <c r="B10123" s="2"/>
      <c r="C10123" s="10"/>
      <c r="D10123" s="11"/>
      <c r="E10123" s="12"/>
      <c r="O10123" s="6" t="s">
        <v>1331</v>
      </c>
    </row>
    <row r="10124">
      <c r="B10124" s="2"/>
      <c r="C10124" s="10"/>
      <c r="D10124" s="11"/>
      <c r="E10124" s="12"/>
      <c r="O10124" s="6" t="s">
        <v>1331</v>
      </c>
    </row>
    <row r="10125">
      <c r="B10125" s="2"/>
      <c r="C10125" s="10"/>
      <c r="D10125" s="11"/>
      <c r="E10125" s="12"/>
      <c r="O10125" s="6" t="s">
        <v>1331</v>
      </c>
    </row>
    <row r="10126">
      <c r="B10126" s="2"/>
      <c r="C10126" s="10"/>
      <c r="D10126" s="11"/>
      <c r="E10126" s="12"/>
      <c r="O10126" s="6" t="s">
        <v>1331</v>
      </c>
    </row>
    <row r="10127">
      <c r="B10127" s="2"/>
      <c r="C10127" s="10"/>
      <c r="D10127" s="11"/>
      <c r="E10127" s="12"/>
      <c r="O10127" s="6" t="s">
        <v>1331</v>
      </c>
    </row>
    <row r="10128">
      <c r="B10128" s="2"/>
      <c r="C10128" s="10"/>
      <c r="D10128" s="11"/>
      <c r="E10128" s="12"/>
      <c r="O10128" s="6" t="s">
        <v>1331</v>
      </c>
    </row>
    <row r="10129">
      <c r="B10129" s="2"/>
      <c r="C10129" s="10"/>
      <c r="D10129" s="11"/>
      <c r="E10129" s="12"/>
      <c r="O10129" s="6" t="s">
        <v>1331</v>
      </c>
    </row>
    <row r="10130">
      <c r="B10130" s="2"/>
      <c r="C10130" s="10"/>
      <c r="D10130" s="11"/>
      <c r="E10130" s="12"/>
      <c r="O10130" s="6" t="s">
        <v>1331</v>
      </c>
    </row>
    <row r="10131">
      <c r="B10131" s="2"/>
      <c r="C10131" s="10"/>
      <c r="D10131" s="11"/>
      <c r="E10131" s="12"/>
      <c r="O10131" s="6" t="s">
        <v>1331</v>
      </c>
    </row>
    <row r="10132">
      <c r="B10132" s="2"/>
      <c r="C10132" s="10"/>
      <c r="D10132" s="11"/>
      <c r="E10132" s="12"/>
      <c r="O10132" s="6" t="s">
        <v>1331</v>
      </c>
    </row>
    <row r="10133">
      <c r="B10133" s="2"/>
      <c r="C10133" s="10"/>
      <c r="D10133" s="11"/>
      <c r="E10133" s="12"/>
      <c r="O10133" s="6" t="s">
        <v>1331</v>
      </c>
    </row>
    <row r="10134">
      <c r="B10134" s="2"/>
      <c r="C10134" s="10"/>
      <c r="D10134" s="11"/>
      <c r="E10134" s="12"/>
      <c r="O10134" s="6" t="s">
        <v>1331</v>
      </c>
    </row>
    <row r="10135">
      <c r="B10135" s="2"/>
      <c r="C10135" s="10"/>
      <c r="D10135" s="11"/>
      <c r="E10135" s="12"/>
      <c r="O10135" s="6" t="s">
        <v>1331</v>
      </c>
    </row>
    <row r="10136">
      <c r="B10136" s="2"/>
      <c r="C10136" s="10"/>
      <c r="D10136" s="11"/>
      <c r="E10136" s="12"/>
      <c r="O10136" s="6" t="s">
        <v>1331</v>
      </c>
    </row>
    <row r="10137">
      <c r="B10137" s="2"/>
      <c r="C10137" s="10"/>
      <c r="D10137" s="11"/>
      <c r="E10137" s="12"/>
      <c r="O10137" s="6" t="s">
        <v>1331</v>
      </c>
    </row>
    <row r="10138">
      <c r="B10138" s="2"/>
      <c r="C10138" s="10"/>
      <c r="D10138" s="11"/>
      <c r="E10138" s="12"/>
      <c r="O10138" s="6" t="s">
        <v>1331</v>
      </c>
    </row>
    <row r="10139">
      <c r="B10139" s="2"/>
      <c r="C10139" s="10"/>
      <c r="D10139" s="11"/>
      <c r="E10139" s="12"/>
      <c r="O10139" s="6" t="s">
        <v>1331</v>
      </c>
    </row>
    <row r="10140">
      <c r="B10140" s="2"/>
      <c r="C10140" s="10"/>
      <c r="D10140" s="11"/>
      <c r="E10140" s="12"/>
      <c r="O10140" s="6" t="s">
        <v>1331</v>
      </c>
    </row>
    <row r="10141">
      <c r="B10141" s="2"/>
      <c r="C10141" s="10"/>
      <c r="D10141" s="11"/>
      <c r="E10141" s="12"/>
      <c r="O10141" s="6" t="s">
        <v>1331</v>
      </c>
    </row>
    <row r="10142">
      <c r="B10142" s="2"/>
      <c r="C10142" s="10"/>
      <c r="D10142" s="11"/>
      <c r="E10142" s="12"/>
      <c r="O10142" s="6" t="s">
        <v>1331</v>
      </c>
    </row>
    <row r="10143">
      <c r="B10143" s="2"/>
      <c r="C10143" s="10"/>
      <c r="D10143" s="11"/>
      <c r="E10143" s="12"/>
      <c r="O10143" s="6" t="s">
        <v>1331</v>
      </c>
    </row>
    <row r="10144">
      <c r="B10144" s="2"/>
      <c r="C10144" s="10"/>
      <c r="D10144" s="11"/>
      <c r="E10144" s="12"/>
      <c r="O10144" s="6" t="s">
        <v>1331</v>
      </c>
    </row>
    <row r="10145">
      <c r="B10145" s="2"/>
      <c r="C10145" s="10"/>
      <c r="D10145" s="11"/>
      <c r="E10145" s="12"/>
      <c r="O10145" s="6" t="s">
        <v>1331</v>
      </c>
    </row>
    <row r="10146">
      <c r="B10146" s="2"/>
      <c r="C10146" s="10"/>
      <c r="D10146" s="11"/>
      <c r="E10146" s="12"/>
      <c r="O10146" s="6" t="s">
        <v>1331</v>
      </c>
    </row>
    <row r="10147">
      <c r="B10147" s="2"/>
      <c r="C10147" s="10"/>
      <c r="D10147" s="11"/>
      <c r="E10147" s="12"/>
      <c r="O10147" s="6" t="s">
        <v>1331</v>
      </c>
    </row>
    <row r="10148">
      <c r="B10148" s="2"/>
      <c r="C10148" s="10"/>
      <c r="D10148" s="11"/>
      <c r="E10148" s="12"/>
      <c r="O10148" s="6" t="s">
        <v>1331</v>
      </c>
    </row>
    <row r="10149">
      <c r="B10149" s="2"/>
      <c r="C10149" s="10"/>
      <c r="D10149" s="11"/>
      <c r="E10149" s="12"/>
      <c r="O10149" s="6" t="s">
        <v>1331</v>
      </c>
    </row>
    <row r="10150">
      <c r="B10150" s="2"/>
      <c r="C10150" s="10"/>
      <c r="D10150" s="11"/>
      <c r="E10150" s="12"/>
      <c r="O10150" s="6" t="s">
        <v>1331</v>
      </c>
    </row>
    <row r="10151">
      <c r="B10151" s="2"/>
      <c r="C10151" s="10"/>
      <c r="D10151" s="11"/>
      <c r="E10151" s="12"/>
      <c r="O10151" s="6" t="s">
        <v>1331</v>
      </c>
    </row>
    <row r="10152">
      <c r="B10152" s="2"/>
      <c r="C10152" s="10"/>
      <c r="D10152" s="11"/>
      <c r="E10152" s="12"/>
      <c r="O10152" s="6" t="s">
        <v>1331</v>
      </c>
    </row>
    <row r="10153">
      <c r="B10153" s="2"/>
      <c r="C10153" s="10"/>
      <c r="D10153" s="11"/>
      <c r="E10153" s="12"/>
      <c r="O10153" s="6" t="s">
        <v>1331</v>
      </c>
    </row>
    <row r="10154">
      <c r="B10154" s="2"/>
      <c r="C10154" s="10"/>
      <c r="D10154" s="11"/>
      <c r="E10154" s="12"/>
      <c r="O10154" s="6" t="s">
        <v>1331</v>
      </c>
    </row>
    <row r="10155">
      <c r="B10155" s="2"/>
      <c r="C10155" s="10"/>
      <c r="D10155" s="11"/>
      <c r="E10155" s="12"/>
      <c r="O10155" s="6" t="s">
        <v>1331</v>
      </c>
    </row>
    <row r="10156">
      <c r="B10156" s="2"/>
      <c r="C10156" s="10"/>
      <c r="D10156" s="11"/>
      <c r="E10156" s="12"/>
      <c r="O10156" s="6" t="s">
        <v>1331</v>
      </c>
    </row>
    <row r="10157">
      <c r="B10157" s="2"/>
      <c r="C10157" s="10"/>
      <c r="D10157" s="11"/>
      <c r="E10157" s="12"/>
      <c r="O10157" s="6" t="s">
        <v>1331</v>
      </c>
    </row>
    <row r="10158">
      <c r="B10158" s="2"/>
      <c r="C10158" s="10"/>
      <c r="D10158" s="11"/>
      <c r="E10158" s="12"/>
      <c r="O10158" s="6" t="s">
        <v>1331</v>
      </c>
    </row>
    <row r="10159">
      <c r="B10159" s="2"/>
      <c r="C10159" s="10"/>
      <c r="D10159" s="11"/>
      <c r="E10159" s="12"/>
      <c r="O10159" s="6" t="s">
        <v>1331</v>
      </c>
    </row>
    <row r="10160">
      <c r="B10160" s="2"/>
      <c r="C10160" s="10"/>
      <c r="D10160" s="11"/>
      <c r="E10160" s="12"/>
      <c r="O10160" s="6" t="s">
        <v>1331</v>
      </c>
    </row>
    <row r="10161">
      <c r="B10161" s="2"/>
      <c r="C10161" s="10"/>
      <c r="D10161" s="11"/>
      <c r="E10161" s="12"/>
      <c r="O10161" s="6" t="s">
        <v>1331</v>
      </c>
    </row>
    <row r="10162">
      <c r="B10162" s="2"/>
      <c r="C10162" s="10"/>
      <c r="D10162" s="11"/>
      <c r="E10162" s="12"/>
      <c r="O10162" s="6" t="s">
        <v>1331</v>
      </c>
    </row>
    <row r="10163">
      <c r="B10163" s="2"/>
      <c r="C10163" s="10"/>
      <c r="D10163" s="11"/>
      <c r="E10163" s="12"/>
      <c r="O10163" s="6" t="s">
        <v>1331</v>
      </c>
    </row>
    <row r="10164">
      <c r="B10164" s="2"/>
      <c r="C10164" s="10"/>
      <c r="D10164" s="11"/>
      <c r="E10164" s="12"/>
      <c r="O10164" s="6" t="s">
        <v>1331</v>
      </c>
    </row>
    <row r="10165">
      <c r="B10165" s="2"/>
      <c r="C10165" s="10"/>
      <c r="D10165" s="11"/>
      <c r="E10165" s="12"/>
      <c r="O10165" s="6" t="s">
        <v>1331</v>
      </c>
    </row>
    <row r="10166">
      <c r="B10166" s="2"/>
      <c r="C10166" s="10"/>
      <c r="D10166" s="11"/>
      <c r="E10166" s="12"/>
      <c r="O10166" s="6" t="s">
        <v>1331</v>
      </c>
    </row>
    <row r="10167">
      <c r="B10167" s="2"/>
      <c r="C10167" s="10"/>
      <c r="D10167" s="11"/>
      <c r="E10167" s="12"/>
      <c r="O10167" s="6" t="s">
        <v>1331</v>
      </c>
    </row>
    <row r="10168">
      <c r="B10168" s="2"/>
      <c r="C10168" s="10"/>
      <c r="D10168" s="11"/>
      <c r="E10168" s="12"/>
      <c r="O10168" s="6" t="s">
        <v>1331</v>
      </c>
    </row>
    <row r="10169">
      <c r="B10169" s="2"/>
      <c r="C10169" s="10"/>
      <c r="D10169" s="11"/>
      <c r="E10169" s="12"/>
      <c r="O10169" s="6" t="s">
        <v>1331</v>
      </c>
    </row>
    <row r="10170">
      <c r="B10170" s="2"/>
      <c r="C10170" s="10"/>
      <c r="D10170" s="11"/>
      <c r="E10170" s="12"/>
      <c r="O10170" s="6" t="s">
        <v>1331</v>
      </c>
    </row>
    <row r="10171">
      <c r="B10171" s="2"/>
      <c r="C10171" s="10"/>
      <c r="D10171" s="11"/>
      <c r="E10171" s="12"/>
      <c r="O10171" s="6" t="s">
        <v>1331</v>
      </c>
    </row>
    <row r="10172">
      <c r="B10172" s="2"/>
      <c r="C10172" s="10"/>
      <c r="D10172" s="11"/>
      <c r="E10172" s="12"/>
      <c r="O10172" s="6" t="s">
        <v>1331</v>
      </c>
    </row>
    <row r="10173">
      <c r="B10173" s="2"/>
      <c r="C10173" s="10"/>
      <c r="D10173" s="11"/>
      <c r="E10173" s="12"/>
      <c r="O10173" s="6" t="s">
        <v>1331</v>
      </c>
    </row>
    <row r="10174">
      <c r="B10174" s="2"/>
      <c r="C10174" s="10"/>
      <c r="D10174" s="11"/>
      <c r="E10174" s="12"/>
      <c r="O10174" s="6" t="s">
        <v>1331</v>
      </c>
    </row>
    <row r="10175">
      <c r="B10175" s="2"/>
      <c r="C10175" s="10"/>
      <c r="D10175" s="11"/>
      <c r="E10175" s="12"/>
      <c r="O10175" s="6" t="s">
        <v>1331</v>
      </c>
    </row>
    <row r="10176">
      <c r="B10176" s="2"/>
      <c r="C10176" s="10"/>
      <c r="D10176" s="11"/>
      <c r="E10176" s="12"/>
      <c r="O10176" s="6" t="s">
        <v>1331</v>
      </c>
    </row>
    <row r="10177">
      <c r="B10177" s="2"/>
      <c r="C10177" s="10"/>
      <c r="D10177" s="11"/>
      <c r="E10177" s="12"/>
      <c r="O10177" s="6" t="s">
        <v>1331</v>
      </c>
    </row>
    <row r="10178">
      <c r="B10178" s="2"/>
      <c r="C10178" s="10"/>
      <c r="D10178" s="11"/>
      <c r="E10178" s="12"/>
      <c r="O10178" s="6" t="s">
        <v>1331</v>
      </c>
    </row>
    <row r="10179">
      <c r="B10179" s="2"/>
      <c r="C10179" s="10"/>
      <c r="D10179" s="11"/>
      <c r="E10179" s="12"/>
      <c r="O10179" s="6" t="s">
        <v>1331</v>
      </c>
    </row>
    <row r="10180">
      <c r="B10180" s="2"/>
      <c r="C10180" s="10"/>
      <c r="D10180" s="11"/>
      <c r="E10180" s="12"/>
      <c r="O10180" s="6" t="s">
        <v>1331</v>
      </c>
    </row>
    <row r="10181">
      <c r="B10181" s="2"/>
      <c r="C10181" s="10"/>
      <c r="D10181" s="11"/>
      <c r="E10181" s="12"/>
      <c r="O10181" s="6" t="s">
        <v>1331</v>
      </c>
    </row>
    <row r="10182">
      <c r="B10182" s="2"/>
      <c r="C10182" s="10"/>
      <c r="D10182" s="11"/>
      <c r="E10182" s="12"/>
      <c r="O10182" s="6" t="s">
        <v>1331</v>
      </c>
    </row>
    <row r="10183">
      <c r="B10183" s="2"/>
      <c r="C10183" s="10"/>
      <c r="D10183" s="11"/>
      <c r="E10183" s="12"/>
      <c r="O10183" s="6" t="s">
        <v>1331</v>
      </c>
    </row>
    <row r="10184">
      <c r="B10184" s="2"/>
      <c r="C10184" s="10"/>
      <c r="D10184" s="11"/>
      <c r="E10184" s="12"/>
      <c r="O10184" s="6" t="s">
        <v>1331</v>
      </c>
    </row>
    <row r="10185">
      <c r="B10185" s="2"/>
      <c r="C10185" s="10"/>
      <c r="D10185" s="11"/>
      <c r="E10185" s="12"/>
      <c r="O10185" s="6" t="s">
        <v>1331</v>
      </c>
    </row>
    <row r="10186">
      <c r="B10186" s="2"/>
      <c r="C10186" s="10"/>
      <c r="D10186" s="11"/>
      <c r="E10186" s="12"/>
      <c r="O10186" s="6" t="s">
        <v>1331</v>
      </c>
    </row>
    <row r="10187">
      <c r="B10187" s="2"/>
      <c r="C10187" s="10"/>
      <c r="D10187" s="11"/>
      <c r="E10187" s="12"/>
      <c r="O10187" s="6" t="s">
        <v>1331</v>
      </c>
    </row>
    <row r="10188">
      <c r="B10188" s="2"/>
      <c r="C10188" s="10"/>
      <c r="D10188" s="11"/>
      <c r="E10188" s="12"/>
      <c r="O10188" s="6" t="s">
        <v>1331</v>
      </c>
    </row>
    <row r="10189">
      <c r="B10189" s="2"/>
      <c r="C10189" s="10"/>
      <c r="D10189" s="11"/>
      <c r="E10189" s="12"/>
      <c r="O10189" s="6" t="s">
        <v>1331</v>
      </c>
    </row>
    <row r="10190">
      <c r="B10190" s="2"/>
      <c r="C10190" s="10"/>
      <c r="D10190" s="11"/>
      <c r="E10190" s="12"/>
      <c r="O10190" s="6" t="s">
        <v>1331</v>
      </c>
    </row>
    <row r="10191">
      <c r="B10191" s="2"/>
      <c r="C10191" s="10"/>
      <c r="D10191" s="11"/>
      <c r="E10191" s="12"/>
      <c r="O10191" s="6" t="s">
        <v>1331</v>
      </c>
    </row>
    <row r="10192">
      <c r="B10192" s="2"/>
      <c r="C10192" s="10"/>
      <c r="D10192" s="11"/>
      <c r="E10192" s="12"/>
      <c r="O10192" s="6" t="s">
        <v>1331</v>
      </c>
    </row>
    <row r="10193">
      <c r="B10193" s="2"/>
      <c r="C10193" s="10"/>
      <c r="D10193" s="11"/>
      <c r="E10193" s="12"/>
      <c r="O10193" s="6" t="s">
        <v>1331</v>
      </c>
    </row>
    <row r="10194">
      <c r="B10194" s="2"/>
      <c r="C10194" s="10"/>
      <c r="D10194" s="11"/>
      <c r="E10194" s="12"/>
      <c r="O10194" s="6" t="s">
        <v>1331</v>
      </c>
    </row>
    <row r="10195">
      <c r="B10195" s="2"/>
      <c r="C10195" s="10"/>
      <c r="D10195" s="11"/>
      <c r="E10195" s="12"/>
      <c r="O10195" s="6" t="s">
        <v>1331</v>
      </c>
    </row>
    <row r="10196">
      <c r="B10196" s="2"/>
      <c r="C10196" s="10"/>
      <c r="D10196" s="11"/>
      <c r="E10196" s="12"/>
      <c r="O10196" s="6" t="s">
        <v>1331</v>
      </c>
    </row>
    <row r="10197">
      <c r="B10197" s="2"/>
      <c r="C10197" s="10"/>
      <c r="D10197" s="11"/>
      <c r="E10197" s="12"/>
      <c r="O10197" s="6" t="s">
        <v>1331</v>
      </c>
    </row>
    <row r="10198">
      <c r="B10198" s="2"/>
      <c r="C10198" s="10"/>
      <c r="D10198" s="11"/>
      <c r="E10198" s="12"/>
      <c r="O10198" s="6" t="s">
        <v>1331</v>
      </c>
    </row>
    <row r="10199">
      <c r="B10199" s="2"/>
      <c r="C10199" s="10"/>
      <c r="D10199" s="11"/>
      <c r="E10199" s="12"/>
      <c r="O10199" s="6" t="s">
        <v>1331</v>
      </c>
    </row>
    <row r="10200">
      <c r="B10200" s="2"/>
      <c r="C10200" s="10"/>
      <c r="D10200" s="11"/>
      <c r="E10200" s="12"/>
      <c r="O10200" s="6" t="s">
        <v>1331</v>
      </c>
    </row>
    <row r="10201">
      <c r="B10201" s="2"/>
      <c r="C10201" s="10"/>
      <c r="D10201" s="11"/>
      <c r="E10201" s="12"/>
      <c r="O10201" s="6" t="s">
        <v>1331</v>
      </c>
    </row>
    <row r="10202">
      <c r="B10202" s="2"/>
      <c r="C10202" s="10"/>
      <c r="D10202" s="11"/>
      <c r="E10202" s="12"/>
      <c r="O10202" s="6" t="s">
        <v>1331</v>
      </c>
    </row>
    <row r="10203">
      <c r="B10203" s="2"/>
      <c r="C10203" s="10"/>
      <c r="D10203" s="11"/>
      <c r="E10203" s="12"/>
      <c r="O10203" s="6" t="s">
        <v>1331</v>
      </c>
    </row>
    <row r="10204">
      <c r="B10204" s="2"/>
      <c r="C10204" s="10"/>
      <c r="D10204" s="11"/>
      <c r="E10204" s="12"/>
      <c r="O10204" s="6" t="s">
        <v>1331</v>
      </c>
    </row>
    <row r="10205">
      <c r="B10205" s="2"/>
      <c r="C10205" s="10"/>
      <c r="D10205" s="11"/>
      <c r="E10205" s="12"/>
      <c r="O10205" s="6" t="s">
        <v>1331</v>
      </c>
    </row>
    <row r="10206">
      <c r="B10206" s="2"/>
      <c r="C10206" s="10"/>
      <c r="D10206" s="11"/>
      <c r="E10206" s="12"/>
      <c r="O10206" s="6" t="s">
        <v>1331</v>
      </c>
    </row>
    <row r="10207">
      <c r="B10207" s="2"/>
      <c r="C10207" s="10"/>
      <c r="D10207" s="11"/>
      <c r="E10207" s="12"/>
      <c r="O10207" s="6" t="s">
        <v>1331</v>
      </c>
    </row>
    <row r="10208">
      <c r="B10208" s="2"/>
      <c r="C10208" s="10"/>
      <c r="D10208" s="11"/>
      <c r="E10208" s="12"/>
      <c r="O10208" s="6" t="s">
        <v>1331</v>
      </c>
    </row>
    <row r="10209">
      <c r="B10209" s="2"/>
      <c r="C10209" s="10"/>
      <c r="D10209" s="11"/>
      <c r="E10209" s="12"/>
      <c r="O10209" s="6" t="s">
        <v>1331</v>
      </c>
    </row>
    <row r="10210">
      <c r="B10210" s="2"/>
      <c r="C10210" s="10"/>
      <c r="D10210" s="11"/>
      <c r="E10210" s="12"/>
      <c r="O10210" s="6" t="s">
        <v>1331</v>
      </c>
    </row>
    <row r="10211">
      <c r="B10211" s="2"/>
      <c r="C10211" s="10"/>
      <c r="D10211" s="11"/>
      <c r="E10211" s="12"/>
      <c r="O10211" s="6" t="s">
        <v>1331</v>
      </c>
    </row>
    <row r="10212">
      <c r="B10212" s="2"/>
      <c r="C10212" s="10"/>
      <c r="D10212" s="11"/>
      <c r="E10212" s="12"/>
      <c r="O10212" s="6" t="s">
        <v>1331</v>
      </c>
    </row>
    <row r="10213">
      <c r="B10213" s="2"/>
      <c r="C10213" s="10"/>
      <c r="D10213" s="11"/>
      <c r="E10213" s="12"/>
      <c r="O10213" s="6" t="s">
        <v>1331</v>
      </c>
    </row>
    <row r="10214">
      <c r="B10214" s="2"/>
      <c r="C10214" s="10"/>
      <c r="D10214" s="11"/>
      <c r="E10214" s="12"/>
      <c r="O10214" s="6" t="s">
        <v>1331</v>
      </c>
    </row>
    <row r="10215">
      <c r="B10215" s="2"/>
      <c r="C10215" s="10"/>
      <c r="D10215" s="11"/>
      <c r="E10215" s="12"/>
      <c r="O10215" s="6" t="s">
        <v>1331</v>
      </c>
    </row>
    <row r="10216">
      <c r="B10216" s="2"/>
      <c r="C10216" s="10"/>
      <c r="D10216" s="11"/>
      <c r="E10216" s="12"/>
      <c r="O10216" s="6" t="s">
        <v>1331</v>
      </c>
    </row>
    <row r="10217">
      <c r="B10217" s="2"/>
      <c r="C10217" s="10"/>
      <c r="D10217" s="11"/>
      <c r="E10217" s="12"/>
      <c r="O10217" s="6" t="s">
        <v>1331</v>
      </c>
    </row>
    <row r="10218">
      <c r="B10218" s="2"/>
      <c r="C10218" s="10"/>
      <c r="D10218" s="11"/>
      <c r="E10218" s="12"/>
      <c r="O10218" s="6" t="s">
        <v>1331</v>
      </c>
    </row>
    <row r="10219">
      <c r="B10219" s="2"/>
      <c r="C10219" s="10"/>
      <c r="D10219" s="11"/>
      <c r="E10219" s="12"/>
      <c r="O10219" s="6" t="s">
        <v>1331</v>
      </c>
    </row>
    <row r="10220">
      <c r="B10220" s="2"/>
      <c r="C10220" s="10"/>
      <c r="D10220" s="11"/>
      <c r="E10220" s="12"/>
      <c r="O10220" s="6" t="s">
        <v>1331</v>
      </c>
    </row>
    <row r="10221">
      <c r="B10221" s="2"/>
      <c r="C10221" s="10"/>
      <c r="D10221" s="11"/>
      <c r="E10221" s="12"/>
      <c r="O10221" s="6" t="s">
        <v>1331</v>
      </c>
    </row>
    <row r="10222">
      <c r="B10222" s="2"/>
      <c r="C10222" s="10"/>
      <c r="D10222" s="11"/>
      <c r="E10222" s="12"/>
      <c r="O10222" s="6" t="s">
        <v>1331</v>
      </c>
    </row>
    <row r="10223">
      <c r="B10223" s="2"/>
      <c r="C10223" s="10"/>
      <c r="D10223" s="11"/>
      <c r="E10223" s="12"/>
      <c r="O10223" s="6" t="s">
        <v>1331</v>
      </c>
    </row>
    <row r="10224">
      <c r="B10224" s="2"/>
      <c r="C10224" s="10"/>
      <c r="D10224" s="11"/>
      <c r="E10224" s="12"/>
      <c r="O10224" s="6" t="s">
        <v>1331</v>
      </c>
    </row>
    <row r="10225">
      <c r="B10225" s="2"/>
      <c r="C10225" s="10"/>
      <c r="D10225" s="11"/>
      <c r="E10225" s="12"/>
      <c r="O10225" s="6" t="s">
        <v>1331</v>
      </c>
    </row>
    <row r="10226">
      <c r="B10226" s="2"/>
      <c r="C10226" s="10"/>
      <c r="D10226" s="11"/>
      <c r="E10226" s="12"/>
      <c r="O10226" s="6" t="s">
        <v>1331</v>
      </c>
    </row>
    <row r="10227">
      <c r="B10227" s="2"/>
      <c r="C10227" s="10"/>
      <c r="D10227" s="11"/>
      <c r="E10227" s="12"/>
      <c r="O10227" s="6" t="s">
        <v>1331</v>
      </c>
    </row>
    <row r="10228">
      <c r="B10228" s="2"/>
      <c r="C10228" s="10"/>
      <c r="D10228" s="11"/>
      <c r="E10228" s="12"/>
      <c r="O10228" s="6" t="s">
        <v>1331</v>
      </c>
    </row>
    <row r="10229">
      <c r="B10229" s="2"/>
      <c r="C10229" s="10"/>
      <c r="D10229" s="11"/>
      <c r="E10229" s="12"/>
      <c r="O10229" s="6" t="s">
        <v>1331</v>
      </c>
    </row>
    <row r="10230">
      <c r="B10230" s="2"/>
      <c r="C10230" s="10"/>
      <c r="D10230" s="11"/>
      <c r="E10230" s="12"/>
      <c r="O10230" s="6" t="s">
        <v>1331</v>
      </c>
    </row>
    <row r="10231">
      <c r="B10231" s="2"/>
      <c r="C10231" s="10"/>
      <c r="D10231" s="11"/>
      <c r="E10231" s="12"/>
      <c r="O10231" s="6" t="s">
        <v>1331</v>
      </c>
    </row>
    <row r="10232">
      <c r="B10232" s="2"/>
      <c r="C10232" s="10"/>
      <c r="D10232" s="11"/>
      <c r="E10232" s="12"/>
      <c r="O10232" s="6" t="s">
        <v>1331</v>
      </c>
    </row>
    <row r="10233">
      <c r="B10233" s="2"/>
      <c r="C10233" s="10"/>
      <c r="D10233" s="11"/>
      <c r="E10233" s="12"/>
      <c r="O10233" s="6" t="s">
        <v>1331</v>
      </c>
    </row>
    <row r="10234">
      <c r="B10234" s="2"/>
      <c r="C10234" s="10"/>
      <c r="D10234" s="11"/>
      <c r="E10234" s="12"/>
      <c r="O10234" s="6" t="s">
        <v>1331</v>
      </c>
    </row>
    <row r="10235">
      <c r="B10235" s="2"/>
      <c r="C10235" s="10"/>
      <c r="D10235" s="11"/>
      <c r="E10235" s="12"/>
      <c r="O10235" s="6" t="s">
        <v>1331</v>
      </c>
    </row>
    <row r="10236">
      <c r="B10236" s="2"/>
      <c r="C10236" s="10"/>
      <c r="D10236" s="11"/>
      <c r="E10236" s="12"/>
      <c r="O10236" s="6" t="s">
        <v>1331</v>
      </c>
    </row>
    <row r="10237">
      <c r="B10237" s="2"/>
      <c r="C10237" s="10"/>
      <c r="D10237" s="11"/>
      <c r="E10237" s="12"/>
      <c r="O10237" s="6" t="s">
        <v>1331</v>
      </c>
    </row>
    <row r="10238">
      <c r="B10238" s="2"/>
      <c r="C10238" s="10"/>
      <c r="D10238" s="11"/>
      <c r="E10238" s="12"/>
      <c r="O10238" s="6" t="s">
        <v>1331</v>
      </c>
    </row>
    <row r="10239">
      <c r="B10239" s="2"/>
      <c r="C10239" s="10"/>
      <c r="D10239" s="11"/>
      <c r="E10239" s="12"/>
      <c r="O10239" s="6" t="s">
        <v>1331</v>
      </c>
    </row>
    <row r="10240">
      <c r="B10240" s="2"/>
      <c r="C10240" s="10"/>
      <c r="D10240" s="11"/>
      <c r="E10240" s="12"/>
      <c r="O10240" s="6" t="s">
        <v>1331</v>
      </c>
    </row>
    <row r="10241">
      <c r="B10241" s="2"/>
      <c r="C10241" s="10"/>
      <c r="D10241" s="11"/>
      <c r="E10241" s="12"/>
      <c r="O10241" s="6" t="s">
        <v>1331</v>
      </c>
    </row>
    <row r="10242">
      <c r="B10242" s="2"/>
      <c r="C10242" s="10"/>
      <c r="D10242" s="11"/>
      <c r="E10242" s="12"/>
      <c r="O10242" s="6" t="s">
        <v>1331</v>
      </c>
    </row>
    <row r="10243">
      <c r="B10243" s="2"/>
      <c r="C10243" s="10"/>
      <c r="D10243" s="11"/>
      <c r="E10243" s="12"/>
      <c r="O10243" s="6" t="s">
        <v>1331</v>
      </c>
    </row>
    <row r="10244">
      <c r="B10244" s="2"/>
      <c r="C10244" s="10"/>
      <c r="D10244" s="11"/>
      <c r="E10244" s="12"/>
      <c r="O10244" s="6" t="s">
        <v>1331</v>
      </c>
    </row>
    <row r="10245">
      <c r="B10245" s="2"/>
      <c r="C10245" s="10"/>
      <c r="D10245" s="11"/>
      <c r="E10245" s="12"/>
      <c r="O10245" s="6" t="s">
        <v>1331</v>
      </c>
    </row>
    <row r="10246">
      <c r="B10246" s="2"/>
      <c r="C10246" s="10"/>
      <c r="D10246" s="11"/>
      <c r="E10246" s="12"/>
      <c r="O10246" s="6" t="s">
        <v>1331</v>
      </c>
    </row>
    <row r="10247">
      <c r="B10247" s="2"/>
      <c r="C10247" s="10"/>
      <c r="D10247" s="11"/>
      <c r="E10247" s="12"/>
      <c r="O10247" s="6" t="s">
        <v>1331</v>
      </c>
    </row>
    <row r="10248">
      <c r="B10248" s="2"/>
      <c r="C10248" s="10"/>
      <c r="D10248" s="11"/>
      <c r="E10248" s="12"/>
      <c r="O10248" s="6" t="s">
        <v>1331</v>
      </c>
    </row>
    <row r="10249">
      <c r="B10249" s="2"/>
      <c r="C10249" s="10"/>
      <c r="D10249" s="11"/>
      <c r="E10249" s="12"/>
      <c r="O10249" s="6" t="s">
        <v>1331</v>
      </c>
    </row>
    <row r="10250">
      <c r="B10250" s="2"/>
      <c r="C10250" s="10"/>
      <c r="D10250" s="11"/>
      <c r="E10250" s="12"/>
      <c r="O10250" s="6" t="s">
        <v>1331</v>
      </c>
    </row>
    <row r="10251">
      <c r="B10251" s="2"/>
      <c r="C10251" s="10"/>
      <c r="D10251" s="11"/>
      <c r="E10251" s="12"/>
      <c r="O10251" s="6" t="s">
        <v>1331</v>
      </c>
    </row>
    <row r="10252">
      <c r="B10252" s="2"/>
      <c r="C10252" s="10"/>
      <c r="D10252" s="11"/>
      <c r="E10252" s="12"/>
      <c r="O10252" s="6" t="s">
        <v>1331</v>
      </c>
    </row>
    <row r="10253">
      <c r="B10253" s="2"/>
      <c r="C10253" s="10"/>
      <c r="D10253" s="11"/>
      <c r="E10253" s="12"/>
      <c r="O10253" s="6" t="s">
        <v>1331</v>
      </c>
    </row>
    <row r="10254">
      <c r="B10254" s="2"/>
      <c r="C10254" s="10"/>
      <c r="D10254" s="11"/>
      <c r="E10254" s="12"/>
      <c r="O10254" s="6" t="s">
        <v>1331</v>
      </c>
    </row>
    <row r="10255">
      <c r="B10255" s="2"/>
      <c r="C10255" s="10"/>
      <c r="D10255" s="11"/>
      <c r="E10255" s="12"/>
      <c r="O10255" s="6" t="s">
        <v>1331</v>
      </c>
    </row>
    <row r="10256">
      <c r="B10256" s="2"/>
      <c r="C10256" s="10"/>
      <c r="D10256" s="11"/>
      <c r="E10256" s="12"/>
      <c r="O10256" s="6" t="s">
        <v>1331</v>
      </c>
    </row>
    <row r="10257">
      <c r="B10257" s="2"/>
      <c r="C10257" s="10"/>
      <c r="D10257" s="11"/>
      <c r="E10257" s="12"/>
      <c r="O10257" s="6" t="s">
        <v>1331</v>
      </c>
    </row>
    <row r="10258">
      <c r="B10258" s="2"/>
      <c r="C10258" s="10"/>
      <c r="D10258" s="11"/>
      <c r="E10258" s="12"/>
      <c r="O10258" s="6" t="s">
        <v>1331</v>
      </c>
    </row>
    <row r="10259">
      <c r="B10259" s="2"/>
      <c r="C10259" s="10"/>
      <c r="D10259" s="11"/>
      <c r="E10259" s="12"/>
      <c r="O10259" s="6" t="s">
        <v>1331</v>
      </c>
    </row>
    <row r="10260">
      <c r="B10260" s="2"/>
      <c r="C10260" s="10"/>
      <c r="D10260" s="11"/>
      <c r="E10260" s="12"/>
      <c r="O10260" s="6" t="s">
        <v>1331</v>
      </c>
    </row>
    <row r="10261">
      <c r="B10261" s="2"/>
      <c r="C10261" s="10"/>
      <c r="D10261" s="11"/>
      <c r="E10261" s="12"/>
      <c r="O10261" s="6" t="s">
        <v>1331</v>
      </c>
    </row>
    <row r="10262">
      <c r="B10262" s="2"/>
      <c r="C10262" s="10"/>
      <c r="D10262" s="11"/>
      <c r="E10262" s="12"/>
      <c r="O10262" s="6" t="s">
        <v>1331</v>
      </c>
    </row>
    <row r="10263">
      <c r="B10263" s="2"/>
      <c r="C10263" s="10"/>
      <c r="D10263" s="11"/>
      <c r="E10263" s="12"/>
      <c r="O10263" s="6" t="s">
        <v>1331</v>
      </c>
    </row>
    <row r="10264">
      <c r="B10264" s="2"/>
      <c r="C10264" s="10"/>
      <c r="D10264" s="11"/>
      <c r="E10264" s="12"/>
      <c r="O10264" s="6" t="s">
        <v>1331</v>
      </c>
    </row>
    <row r="10265">
      <c r="B10265" s="2"/>
      <c r="C10265" s="10"/>
      <c r="D10265" s="11"/>
      <c r="E10265" s="12"/>
      <c r="O10265" s="6" t="s">
        <v>1331</v>
      </c>
    </row>
    <row r="10266">
      <c r="B10266" s="2"/>
      <c r="C10266" s="10"/>
      <c r="D10266" s="11"/>
      <c r="E10266" s="12"/>
      <c r="O10266" s="6" t="s">
        <v>1331</v>
      </c>
    </row>
    <row r="10267">
      <c r="B10267" s="2"/>
      <c r="C10267" s="10"/>
      <c r="D10267" s="11"/>
      <c r="E10267" s="12"/>
      <c r="O10267" s="6" t="s">
        <v>1331</v>
      </c>
    </row>
    <row r="10268">
      <c r="B10268" s="2"/>
      <c r="C10268" s="10"/>
      <c r="D10268" s="11"/>
      <c r="E10268" s="12"/>
      <c r="O10268" s="6" t="s">
        <v>1331</v>
      </c>
    </row>
    <row r="10269">
      <c r="B10269" s="2"/>
      <c r="C10269" s="10"/>
      <c r="D10269" s="11"/>
      <c r="E10269" s="12"/>
      <c r="O10269" s="6" t="s">
        <v>1331</v>
      </c>
    </row>
    <row r="10270">
      <c r="B10270" s="2"/>
      <c r="C10270" s="10"/>
      <c r="D10270" s="11"/>
      <c r="E10270" s="12"/>
      <c r="O10270" s="6" t="s">
        <v>1331</v>
      </c>
    </row>
    <row r="10271">
      <c r="B10271" s="2"/>
      <c r="C10271" s="10"/>
      <c r="D10271" s="11"/>
      <c r="E10271" s="12"/>
      <c r="O10271" s="6" t="s">
        <v>1331</v>
      </c>
    </row>
    <row r="10272">
      <c r="B10272" s="2"/>
      <c r="C10272" s="10"/>
      <c r="D10272" s="11"/>
      <c r="E10272" s="12"/>
      <c r="O10272" s="6" t="s">
        <v>1331</v>
      </c>
    </row>
    <row r="10273">
      <c r="B10273" s="2"/>
      <c r="C10273" s="10"/>
      <c r="D10273" s="11"/>
      <c r="E10273" s="12"/>
      <c r="O10273" s="6" t="s">
        <v>1331</v>
      </c>
    </row>
    <row r="10274">
      <c r="B10274" s="2"/>
      <c r="C10274" s="10"/>
      <c r="D10274" s="11"/>
      <c r="E10274" s="12"/>
      <c r="O10274" s="6" t="s">
        <v>1331</v>
      </c>
    </row>
    <row r="10275">
      <c r="B10275" s="2"/>
      <c r="C10275" s="10"/>
      <c r="D10275" s="11"/>
      <c r="E10275" s="12"/>
      <c r="O10275" s="6" t="s">
        <v>1331</v>
      </c>
    </row>
    <row r="10276">
      <c r="B10276" s="2"/>
      <c r="C10276" s="10"/>
      <c r="D10276" s="11"/>
      <c r="E10276" s="12"/>
      <c r="O10276" s="6" t="s">
        <v>1331</v>
      </c>
    </row>
    <row r="10277">
      <c r="B10277" s="2"/>
      <c r="C10277" s="10"/>
      <c r="D10277" s="11"/>
      <c r="E10277" s="12"/>
      <c r="O10277" s="6" t="s">
        <v>1331</v>
      </c>
    </row>
    <row r="10278">
      <c r="B10278" s="2"/>
      <c r="C10278" s="10"/>
      <c r="D10278" s="11"/>
      <c r="E10278" s="12"/>
      <c r="O10278" s="6" t="s">
        <v>1331</v>
      </c>
    </row>
    <row r="10279">
      <c r="B10279" s="2"/>
      <c r="C10279" s="10"/>
      <c r="D10279" s="11"/>
      <c r="E10279" s="12"/>
      <c r="O10279" s="6" t="s">
        <v>1331</v>
      </c>
    </row>
    <row r="10280">
      <c r="B10280" s="2"/>
      <c r="C10280" s="10"/>
      <c r="D10280" s="11"/>
      <c r="E10280" s="12"/>
      <c r="O10280" s="6" t="s">
        <v>1331</v>
      </c>
    </row>
    <row r="10281">
      <c r="B10281" s="2"/>
      <c r="C10281" s="10"/>
      <c r="D10281" s="11"/>
      <c r="E10281" s="12"/>
      <c r="O10281" s="6" t="s">
        <v>1331</v>
      </c>
    </row>
    <row r="10282">
      <c r="B10282" s="2"/>
      <c r="C10282" s="10"/>
      <c r="D10282" s="11"/>
      <c r="E10282" s="12"/>
      <c r="O10282" s="6" t="s">
        <v>1331</v>
      </c>
    </row>
    <row r="10283">
      <c r="B10283" s="2"/>
      <c r="C10283" s="10"/>
      <c r="D10283" s="11"/>
      <c r="E10283" s="12"/>
      <c r="O10283" s="6" t="s">
        <v>1331</v>
      </c>
    </row>
    <row r="10284">
      <c r="B10284" s="2"/>
      <c r="C10284" s="10"/>
      <c r="D10284" s="11"/>
      <c r="E10284" s="12"/>
      <c r="O10284" s="6" t="s">
        <v>1331</v>
      </c>
    </row>
    <row r="10285">
      <c r="B10285" s="2"/>
      <c r="C10285" s="10"/>
      <c r="D10285" s="11"/>
      <c r="E10285" s="12"/>
      <c r="O10285" s="6" t="s">
        <v>1331</v>
      </c>
    </row>
    <row r="10286">
      <c r="B10286" s="2"/>
      <c r="C10286" s="10"/>
      <c r="D10286" s="11"/>
      <c r="E10286" s="12"/>
      <c r="O10286" s="6" t="s">
        <v>1331</v>
      </c>
    </row>
    <row r="10287">
      <c r="B10287" s="2"/>
      <c r="C10287" s="10"/>
      <c r="D10287" s="11"/>
      <c r="E10287" s="12"/>
      <c r="O10287" s="6" t="s">
        <v>1331</v>
      </c>
    </row>
    <row r="10288">
      <c r="B10288" s="2"/>
      <c r="C10288" s="10"/>
      <c r="D10288" s="11"/>
      <c r="E10288" s="12"/>
      <c r="O10288" s="6" t="s">
        <v>1331</v>
      </c>
    </row>
    <row r="10289">
      <c r="B10289" s="2"/>
      <c r="C10289" s="10"/>
      <c r="D10289" s="11"/>
      <c r="E10289" s="12"/>
      <c r="O10289" s="6" t="s">
        <v>1331</v>
      </c>
    </row>
    <row r="10290">
      <c r="B10290" s="2"/>
      <c r="C10290" s="10"/>
      <c r="D10290" s="11"/>
      <c r="E10290" s="12"/>
      <c r="O10290" s="6" t="s">
        <v>1331</v>
      </c>
    </row>
    <row r="10291">
      <c r="B10291" s="2"/>
      <c r="C10291" s="10"/>
      <c r="D10291" s="11"/>
      <c r="E10291" s="12"/>
      <c r="O10291" s="6" t="s">
        <v>1331</v>
      </c>
    </row>
    <row r="10292">
      <c r="B10292" s="2"/>
      <c r="C10292" s="10"/>
      <c r="D10292" s="11"/>
      <c r="E10292" s="12"/>
      <c r="O10292" s="6" t="s">
        <v>1331</v>
      </c>
    </row>
    <row r="10293">
      <c r="B10293" s="2"/>
      <c r="C10293" s="10"/>
      <c r="D10293" s="11"/>
      <c r="E10293" s="12"/>
      <c r="O10293" s="6" t="s">
        <v>1331</v>
      </c>
    </row>
    <row r="10294">
      <c r="B10294" s="2"/>
      <c r="C10294" s="10"/>
      <c r="D10294" s="11"/>
      <c r="E10294" s="12"/>
      <c r="O10294" s="6" t="s">
        <v>1331</v>
      </c>
    </row>
    <row r="10295">
      <c r="B10295" s="2"/>
      <c r="C10295" s="10"/>
      <c r="D10295" s="11"/>
      <c r="E10295" s="12"/>
      <c r="O10295" s="6" t="s">
        <v>1331</v>
      </c>
    </row>
    <row r="10296">
      <c r="B10296" s="2"/>
      <c r="C10296" s="10"/>
      <c r="D10296" s="11"/>
      <c r="E10296" s="12"/>
      <c r="O10296" s="6" t="s">
        <v>1331</v>
      </c>
    </row>
    <row r="10297">
      <c r="B10297" s="2"/>
      <c r="C10297" s="10"/>
      <c r="D10297" s="11"/>
      <c r="E10297" s="12"/>
      <c r="O10297" s="6" t="s">
        <v>1331</v>
      </c>
    </row>
    <row r="10298">
      <c r="B10298" s="2"/>
      <c r="C10298" s="10"/>
      <c r="D10298" s="11"/>
      <c r="E10298" s="12"/>
      <c r="O10298" s="6" t="s">
        <v>1331</v>
      </c>
    </row>
    <row r="10299">
      <c r="B10299" s="2"/>
      <c r="C10299" s="10"/>
      <c r="D10299" s="11"/>
      <c r="E10299" s="12"/>
      <c r="O10299" s="6" t="s">
        <v>1331</v>
      </c>
    </row>
    <row r="10300">
      <c r="B10300" s="2"/>
      <c r="C10300" s="10"/>
      <c r="D10300" s="11"/>
      <c r="E10300" s="12"/>
      <c r="O10300" s="6" t="s">
        <v>1331</v>
      </c>
    </row>
    <row r="10301">
      <c r="B10301" s="2"/>
      <c r="C10301" s="10"/>
      <c r="D10301" s="11"/>
      <c r="E10301" s="12"/>
      <c r="O10301" s="6" t="s">
        <v>1331</v>
      </c>
    </row>
    <row r="10302">
      <c r="B10302" s="2"/>
      <c r="C10302" s="10"/>
      <c r="D10302" s="11"/>
      <c r="E10302" s="12"/>
      <c r="O10302" s="6" t="s">
        <v>1331</v>
      </c>
    </row>
    <row r="10303">
      <c r="B10303" s="2"/>
      <c r="C10303" s="10"/>
      <c r="D10303" s="11"/>
      <c r="E10303" s="12"/>
      <c r="O10303" s="6" t="s">
        <v>1331</v>
      </c>
    </row>
    <row r="10304">
      <c r="B10304" s="2"/>
      <c r="C10304" s="10"/>
      <c r="D10304" s="11"/>
      <c r="E10304" s="12"/>
      <c r="O10304" s="6" t="s">
        <v>1331</v>
      </c>
    </row>
    <row r="10305">
      <c r="B10305" s="2"/>
      <c r="C10305" s="10"/>
      <c r="D10305" s="11"/>
      <c r="E10305" s="12"/>
      <c r="O10305" s="6" t="s">
        <v>1331</v>
      </c>
    </row>
    <row r="10306">
      <c r="B10306" s="2"/>
      <c r="C10306" s="10"/>
      <c r="D10306" s="11"/>
      <c r="E10306" s="12"/>
      <c r="O10306" s="6" t="s">
        <v>1331</v>
      </c>
    </row>
    <row r="10307">
      <c r="B10307" s="2"/>
      <c r="C10307" s="10"/>
      <c r="D10307" s="11"/>
      <c r="E10307" s="12"/>
      <c r="O10307" s="6" t="s">
        <v>1331</v>
      </c>
    </row>
    <row r="10308">
      <c r="B10308" s="2"/>
      <c r="C10308" s="10"/>
      <c r="D10308" s="11"/>
      <c r="E10308" s="12"/>
      <c r="O10308" s="6" t="s">
        <v>1331</v>
      </c>
    </row>
    <row r="10309">
      <c r="B10309" s="2"/>
      <c r="C10309" s="10"/>
      <c r="D10309" s="11"/>
      <c r="E10309" s="12"/>
      <c r="O10309" s="6" t="s">
        <v>1331</v>
      </c>
    </row>
    <row r="10310">
      <c r="B10310" s="2"/>
      <c r="C10310" s="10"/>
      <c r="D10310" s="11"/>
      <c r="E10310" s="12"/>
      <c r="O10310" s="6" t="s">
        <v>1331</v>
      </c>
    </row>
    <row r="10311">
      <c r="B10311" s="2"/>
      <c r="C10311" s="10"/>
      <c r="D10311" s="11"/>
      <c r="E10311" s="12"/>
      <c r="O10311" s="6" t="s">
        <v>1331</v>
      </c>
    </row>
    <row r="10312">
      <c r="B10312" s="2"/>
      <c r="C10312" s="10"/>
      <c r="D10312" s="11"/>
      <c r="E10312" s="12"/>
      <c r="O10312" s="6" t="s">
        <v>1331</v>
      </c>
    </row>
    <row r="10313">
      <c r="B10313" s="2"/>
      <c r="C10313" s="10"/>
      <c r="D10313" s="11"/>
      <c r="E10313" s="12"/>
      <c r="O10313" s="6" t="s">
        <v>1331</v>
      </c>
    </row>
    <row r="10314">
      <c r="B10314" s="2"/>
      <c r="C10314" s="10"/>
      <c r="D10314" s="11"/>
      <c r="E10314" s="12"/>
      <c r="O10314" s="6" t="s">
        <v>1331</v>
      </c>
    </row>
    <row r="10315">
      <c r="B10315" s="2"/>
      <c r="C10315" s="10"/>
      <c r="D10315" s="11"/>
      <c r="E10315" s="12"/>
      <c r="O10315" s="6" t="s">
        <v>1331</v>
      </c>
    </row>
    <row r="10316">
      <c r="B10316" s="2"/>
      <c r="C10316" s="10"/>
      <c r="D10316" s="11"/>
      <c r="E10316" s="12"/>
      <c r="O10316" s="6" t="s">
        <v>1331</v>
      </c>
    </row>
    <row r="10317">
      <c r="B10317" s="2"/>
      <c r="C10317" s="10"/>
      <c r="D10317" s="11"/>
      <c r="E10317" s="12"/>
      <c r="O10317" s="6" t="s">
        <v>1331</v>
      </c>
    </row>
    <row r="10318">
      <c r="B10318" s="2"/>
      <c r="C10318" s="10"/>
      <c r="D10318" s="11"/>
      <c r="E10318" s="12"/>
      <c r="O10318" s="6" t="s">
        <v>1331</v>
      </c>
    </row>
    <row r="10319">
      <c r="B10319" s="2"/>
      <c r="C10319" s="10"/>
      <c r="D10319" s="11"/>
      <c r="E10319" s="12"/>
      <c r="O10319" s="6" t="s">
        <v>1331</v>
      </c>
    </row>
    <row r="10320">
      <c r="B10320" s="2"/>
      <c r="C10320" s="10"/>
      <c r="D10320" s="11"/>
      <c r="E10320" s="12"/>
      <c r="O10320" s="6" t="s">
        <v>1331</v>
      </c>
    </row>
    <row r="10321">
      <c r="B10321" s="2"/>
      <c r="C10321" s="10"/>
      <c r="D10321" s="11"/>
      <c r="E10321" s="12"/>
      <c r="O10321" s="6" t="s">
        <v>1331</v>
      </c>
    </row>
    <row r="10322">
      <c r="B10322" s="2"/>
      <c r="C10322" s="10"/>
      <c r="D10322" s="11"/>
      <c r="E10322" s="12"/>
      <c r="O10322" s="6" t="s">
        <v>1331</v>
      </c>
    </row>
    <row r="10323">
      <c r="B10323" s="2"/>
      <c r="C10323" s="10"/>
      <c r="D10323" s="11"/>
      <c r="E10323" s="12"/>
      <c r="O10323" s="6" t="s">
        <v>1331</v>
      </c>
    </row>
    <row r="10324">
      <c r="B10324" s="2"/>
      <c r="C10324" s="10"/>
      <c r="D10324" s="11"/>
      <c r="E10324" s="12"/>
      <c r="O10324" s="6" t="s">
        <v>1331</v>
      </c>
    </row>
    <row r="10325">
      <c r="B10325" s="2"/>
      <c r="C10325" s="10"/>
      <c r="D10325" s="11"/>
      <c r="E10325" s="12"/>
      <c r="O10325" s="6" t="s">
        <v>1331</v>
      </c>
    </row>
    <row r="10326">
      <c r="B10326" s="2"/>
      <c r="C10326" s="10"/>
      <c r="D10326" s="11"/>
      <c r="E10326" s="12"/>
      <c r="O10326" s="6" t="s">
        <v>1331</v>
      </c>
    </row>
    <row r="10327">
      <c r="B10327" s="2"/>
      <c r="C10327" s="10"/>
      <c r="D10327" s="11"/>
      <c r="E10327" s="12"/>
      <c r="O10327" s="6" t="s">
        <v>1331</v>
      </c>
    </row>
    <row r="10328">
      <c r="B10328" s="2"/>
      <c r="C10328" s="10"/>
      <c r="D10328" s="11"/>
      <c r="E10328" s="12"/>
      <c r="O10328" s="6" t="s">
        <v>1331</v>
      </c>
    </row>
    <row r="10329">
      <c r="B10329" s="2"/>
      <c r="C10329" s="10"/>
      <c r="D10329" s="11"/>
      <c r="E10329" s="12"/>
      <c r="O10329" s="6" t="s">
        <v>1331</v>
      </c>
    </row>
    <row r="10330">
      <c r="B10330" s="2"/>
      <c r="C10330" s="10"/>
      <c r="D10330" s="11"/>
      <c r="E10330" s="12"/>
      <c r="O10330" s="6" t="s">
        <v>1331</v>
      </c>
    </row>
    <row r="10331">
      <c r="B10331" s="2"/>
      <c r="C10331" s="10"/>
      <c r="D10331" s="11"/>
      <c r="E10331" s="12"/>
      <c r="O10331" s="6" t="s">
        <v>1331</v>
      </c>
    </row>
    <row r="10332">
      <c r="B10332" s="2"/>
      <c r="C10332" s="10"/>
      <c r="D10332" s="11"/>
      <c r="E10332" s="12"/>
      <c r="O10332" s="6" t="s">
        <v>1331</v>
      </c>
    </row>
    <row r="10333">
      <c r="B10333" s="2"/>
      <c r="C10333" s="10"/>
      <c r="D10333" s="11"/>
      <c r="E10333" s="12"/>
      <c r="O10333" s="6" t="s">
        <v>1331</v>
      </c>
    </row>
    <row r="10334">
      <c r="B10334" s="2"/>
      <c r="C10334" s="10"/>
      <c r="D10334" s="11"/>
      <c r="E10334" s="12"/>
      <c r="O10334" s="6" t="s">
        <v>1331</v>
      </c>
    </row>
    <row r="10335">
      <c r="B10335" s="2"/>
      <c r="C10335" s="10"/>
      <c r="D10335" s="11"/>
      <c r="E10335" s="12"/>
      <c r="O10335" s="6" t="s">
        <v>1331</v>
      </c>
    </row>
    <row r="10336">
      <c r="B10336" s="2"/>
      <c r="C10336" s="10"/>
      <c r="D10336" s="11"/>
      <c r="E10336" s="12"/>
      <c r="O10336" s="6" t="s">
        <v>1331</v>
      </c>
    </row>
    <row r="10337">
      <c r="B10337" s="2"/>
      <c r="C10337" s="10"/>
      <c r="D10337" s="11"/>
      <c r="E10337" s="12"/>
      <c r="O10337" s="6" t="s">
        <v>1331</v>
      </c>
    </row>
    <row r="10338">
      <c r="B10338" s="2"/>
      <c r="C10338" s="10"/>
      <c r="D10338" s="11"/>
      <c r="E10338" s="12"/>
      <c r="O10338" s="6" t="s">
        <v>1331</v>
      </c>
    </row>
    <row r="10339">
      <c r="B10339" s="2"/>
      <c r="C10339" s="10"/>
      <c r="D10339" s="11"/>
      <c r="E10339" s="12"/>
      <c r="O10339" s="6" t="s">
        <v>1331</v>
      </c>
    </row>
    <row r="10340">
      <c r="B10340" s="2"/>
      <c r="C10340" s="10"/>
      <c r="D10340" s="11"/>
      <c r="E10340" s="12"/>
      <c r="O10340" s="6" t="s">
        <v>1331</v>
      </c>
    </row>
    <row r="10341">
      <c r="B10341" s="2"/>
      <c r="C10341" s="10"/>
      <c r="D10341" s="11"/>
      <c r="E10341" s="12"/>
      <c r="O10341" s="6" t="s">
        <v>1331</v>
      </c>
    </row>
    <row r="10342">
      <c r="B10342" s="2"/>
      <c r="C10342" s="10"/>
      <c r="D10342" s="11"/>
      <c r="E10342" s="12"/>
      <c r="O10342" s="6" t="s">
        <v>1331</v>
      </c>
    </row>
    <row r="10343">
      <c r="B10343" s="2"/>
      <c r="C10343" s="10"/>
      <c r="D10343" s="11"/>
      <c r="E10343" s="12"/>
      <c r="O10343" s="6" t="s">
        <v>1331</v>
      </c>
    </row>
    <row r="10344">
      <c r="B10344" s="2"/>
      <c r="C10344" s="10"/>
      <c r="D10344" s="11"/>
      <c r="E10344" s="12"/>
      <c r="O10344" s="6" t="s">
        <v>1331</v>
      </c>
    </row>
    <row r="10345">
      <c r="B10345" s="2"/>
      <c r="C10345" s="10"/>
      <c r="D10345" s="11"/>
      <c r="E10345" s="12"/>
      <c r="O10345" s="6" t="s">
        <v>1331</v>
      </c>
    </row>
    <row r="10346">
      <c r="B10346" s="2"/>
      <c r="C10346" s="10"/>
      <c r="D10346" s="11"/>
      <c r="E10346" s="12"/>
      <c r="O10346" s="6" t="s">
        <v>1331</v>
      </c>
    </row>
    <row r="10347">
      <c r="B10347" s="2"/>
      <c r="C10347" s="10"/>
      <c r="D10347" s="11"/>
      <c r="E10347" s="12"/>
      <c r="O10347" s="6" t="s">
        <v>1331</v>
      </c>
    </row>
    <row r="10348">
      <c r="B10348" s="2"/>
      <c r="C10348" s="10"/>
      <c r="D10348" s="11"/>
      <c r="E10348" s="12"/>
      <c r="O10348" s="6" t="s">
        <v>1331</v>
      </c>
    </row>
    <row r="10349">
      <c r="B10349" s="2"/>
      <c r="C10349" s="10"/>
      <c r="D10349" s="11"/>
      <c r="E10349" s="12"/>
      <c r="O10349" s="6" t="s">
        <v>1331</v>
      </c>
    </row>
    <row r="10350">
      <c r="B10350" s="2"/>
      <c r="C10350" s="10"/>
      <c r="D10350" s="11"/>
      <c r="E10350" s="12"/>
      <c r="O10350" s="6" t="s">
        <v>1331</v>
      </c>
    </row>
    <row r="10351">
      <c r="B10351" s="2"/>
      <c r="C10351" s="10"/>
      <c r="D10351" s="11"/>
      <c r="E10351" s="12"/>
      <c r="O10351" s="6" t="s">
        <v>1331</v>
      </c>
    </row>
    <row r="10352">
      <c r="B10352" s="2"/>
      <c r="C10352" s="10"/>
      <c r="D10352" s="11"/>
      <c r="E10352" s="12"/>
      <c r="O10352" s="6" t="s">
        <v>1331</v>
      </c>
    </row>
    <row r="10353">
      <c r="B10353" s="2"/>
      <c r="C10353" s="10"/>
      <c r="D10353" s="11"/>
      <c r="E10353" s="12"/>
      <c r="O10353" s="6" t="s">
        <v>1331</v>
      </c>
    </row>
    <row r="10354">
      <c r="B10354" s="2"/>
      <c r="C10354" s="10"/>
      <c r="D10354" s="11"/>
      <c r="E10354" s="12"/>
      <c r="O10354" s="6" t="s">
        <v>1331</v>
      </c>
    </row>
    <row r="10355">
      <c r="B10355" s="2"/>
      <c r="C10355" s="10"/>
      <c r="D10355" s="11"/>
      <c r="E10355" s="12"/>
      <c r="O10355" s="6" t="s">
        <v>1331</v>
      </c>
    </row>
    <row r="10356">
      <c r="B10356" s="2"/>
      <c r="C10356" s="10"/>
      <c r="D10356" s="11"/>
      <c r="E10356" s="12"/>
      <c r="O10356" s="6" t="s">
        <v>1331</v>
      </c>
    </row>
    <row r="10357">
      <c r="B10357" s="2"/>
      <c r="C10357" s="10"/>
      <c r="D10357" s="11"/>
      <c r="E10357" s="12"/>
      <c r="O10357" s="6" t="s">
        <v>1331</v>
      </c>
    </row>
    <row r="10358">
      <c r="B10358" s="2"/>
      <c r="C10358" s="10"/>
      <c r="D10358" s="11"/>
      <c r="E10358" s="12"/>
      <c r="O10358" s="6" t="s">
        <v>1331</v>
      </c>
    </row>
    <row r="10359">
      <c r="B10359" s="2"/>
      <c r="C10359" s="10"/>
      <c r="D10359" s="11"/>
      <c r="E10359" s="12"/>
      <c r="O10359" s="6" t="s">
        <v>1331</v>
      </c>
    </row>
    <row r="10360">
      <c r="B10360" s="2"/>
      <c r="C10360" s="10"/>
      <c r="D10360" s="11"/>
      <c r="E10360" s="12"/>
      <c r="O10360" s="6" t="s">
        <v>1331</v>
      </c>
    </row>
    <row r="10361">
      <c r="B10361" s="2"/>
      <c r="C10361" s="10"/>
      <c r="D10361" s="11"/>
      <c r="E10361" s="12"/>
      <c r="O10361" s="6" t="s">
        <v>1331</v>
      </c>
    </row>
    <row r="10362">
      <c r="B10362" s="2"/>
      <c r="C10362" s="10"/>
      <c r="D10362" s="11"/>
      <c r="E10362" s="12"/>
      <c r="O10362" s="6" t="s">
        <v>1331</v>
      </c>
    </row>
    <row r="10363">
      <c r="B10363" s="2"/>
      <c r="C10363" s="10"/>
      <c r="D10363" s="11"/>
      <c r="E10363" s="12"/>
      <c r="O10363" s="6" t="s">
        <v>1331</v>
      </c>
    </row>
    <row r="10364">
      <c r="B10364" s="2"/>
      <c r="C10364" s="10"/>
      <c r="D10364" s="11"/>
      <c r="E10364" s="12"/>
      <c r="O10364" s="6" t="s">
        <v>1331</v>
      </c>
    </row>
    <row r="10365">
      <c r="B10365" s="2"/>
      <c r="C10365" s="10"/>
      <c r="D10365" s="11"/>
      <c r="E10365" s="12"/>
      <c r="O10365" s="6" t="s">
        <v>1331</v>
      </c>
    </row>
    <row r="10366">
      <c r="B10366" s="2"/>
      <c r="C10366" s="10"/>
      <c r="D10366" s="11"/>
      <c r="E10366" s="12"/>
      <c r="O10366" s="6" t="s">
        <v>1331</v>
      </c>
    </row>
    <row r="10367">
      <c r="B10367" s="2"/>
      <c r="C10367" s="10"/>
      <c r="D10367" s="11"/>
      <c r="E10367" s="12"/>
      <c r="O10367" s="6" t="s">
        <v>1331</v>
      </c>
    </row>
    <row r="10368">
      <c r="B10368" s="2"/>
      <c r="C10368" s="10"/>
      <c r="D10368" s="11"/>
      <c r="E10368" s="12"/>
      <c r="O10368" s="6" t="s">
        <v>1331</v>
      </c>
    </row>
    <row r="10369">
      <c r="B10369" s="2"/>
      <c r="C10369" s="10"/>
      <c r="D10369" s="11"/>
      <c r="E10369" s="12"/>
      <c r="O10369" s="6" t="s">
        <v>1331</v>
      </c>
    </row>
    <row r="10370">
      <c r="B10370" s="2"/>
      <c r="C10370" s="10"/>
      <c r="D10370" s="11"/>
      <c r="E10370" s="12"/>
      <c r="O10370" s="6" t="s">
        <v>1331</v>
      </c>
    </row>
    <row r="10371">
      <c r="B10371" s="2"/>
      <c r="C10371" s="10"/>
      <c r="D10371" s="11"/>
      <c r="E10371" s="12"/>
      <c r="O10371" s="6" t="s">
        <v>1331</v>
      </c>
    </row>
    <row r="10372">
      <c r="B10372" s="2"/>
      <c r="C10372" s="10"/>
      <c r="D10372" s="11"/>
      <c r="E10372" s="12"/>
      <c r="O10372" s="6" t="s">
        <v>1331</v>
      </c>
    </row>
    <row r="10373">
      <c r="B10373" s="2"/>
      <c r="C10373" s="10"/>
      <c r="D10373" s="11"/>
      <c r="E10373" s="12"/>
      <c r="O10373" s="6" t="s">
        <v>1331</v>
      </c>
    </row>
    <row r="10374">
      <c r="B10374" s="2"/>
      <c r="C10374" s="10"/>
      <c r="D10374" s="11"/>
      <c r="E10374" s="12"/>
      <c r="O10374" s="6" t="s">
        <v>1331</v>
      </c>
    </row>
    <row r="10375">
      <c r="B10375" s="2"/>
      <c r="C10375" s="10"/>
      <c r="D10375" s="11"/>
      <c r="E10375" s="12"/>
      <c r="O10375" s="6" t="s">
        <v>1331</v>
      </c>
    </row>
    <row r="10376">
      <c r="B10376" s="2"/>
      <c r="C10376" s="10"/>
      <c r="D10376" s="11"/>
      <c r="E10376" s="12"/>
      <c r="O10376" s="6" t="s">
        <v>1331</v>
      </c>
    </row>
    <row r="10377">
      <c r="B10377" s="2"/>
      <c r="C10377" s="10"/>
      <c r="D10377" s="11"/>
      <c r="E10377" s="12"/>
      <c r="O10377" s="6" t="s">
        <v>1331</v>
      </c>
    </row>
    <row r="10378">
      <c r="B10378" s="2"/>
      <c r="C10378" s="10"/>
      <c r="D10378" s="11"/>
      <c r="E10378" s="12"/>
      <c r="O10378" s="6" t="s">
        <v>1331</v>
      </c>
    </row>
    <row r="10379">
      <c r="B10379" s="2"/>
      <c r="C10379" s="10"/>
      <c r="D10379" s="11"/>
      <c r="E10379" s="12"/>
      <c r="O10379" s="6" t="s">
        <v>1331</v>
      </c>
    </row>
    <row r="10380">
      <c r="B10380" s="2"/>
      <c r="C10380" s="10"/>
      <c r="D10380" s="11"/>
      <c r="E10380" s="12"/>
      <c r="O10380" s="6" t="s">
        <v>1331</v>
      </c>
    </row>
    <row r="10381">
      <c r="B10381" s="2"/>
      <c r="C10381" s="10"/>
      <c r="D10381" s="11"/>
      <c r="E10381" s="12"/>
      <c r="O10381" s="6" t="s">
        <v>1331</v>
      </c>
    </row>
    <row r="10382">
      <c r="B10382" s="2"/>
      <c r="C10382" s="10"/>
      <c r="D10382" s="11"/>
      <c r="E10382" s="12"/>
      <c r="O10382" s="6" t="s">
        <v>1331</v>
      </c>
    </row>
    <row r="10383">
      <c r="B10383" s="2"/>
      <c r="C10383" s="10"/>
      <c r="D10383" s="11"/>
      <c r="E10383" s="12"/>
      <c r="O10383" s="6" t="s">
        <v>1331</v>
      </c>
    </row>
    <row r="10384">
      <c r="B10384" s="2"/>
      <c r="C10384" s="10"/>
      <c r="D10384" s="11"/>
      <c r="E10384" s="12"/>
      <c r="O10384" s="6" t="s">
        <v>1331</v>
      </c>
    </row>
    <row r="10385">
      <c r="B10385" s="2"/>
      <c r="C10385" s="10"/>
      <c r="D10385" s="11"/>
      <c r="E10385" s="12"/>
      <c r="O10385" s="6" t="s">
        <v>1331</v>
      </c>
    </row>
    <row r="10386">
      <c r="B10386" s="2"/>
      <c r="C10386" s="10"/>
      <c r="D10386" s="11"/>
      <c r="E10386" s="12"/>
      <c r="O10386" s="6" t="s">
        <v>1331</v>
      </c>
    </row>
    <row r="10387">
      <c r="B10387" s="2"/>
      <c r="C10387" s="10"/>
      <c r="D10387" s="11"/>
      <c r="E10387" s="12"/>
      <c r="O10387" s="6" t="s">
        <v>1331</v>
      </c>
    </row>
    <row r="10388">
      <c r="B10388" s="2"/>
      <c r="C10388" s="10"/>
      <c r="D10388" s="11"/>
      <c r="E10388" s="12"/>
      <c r="O10388" s="6" t="s">
        <v>1331</v>
      </c>
    </row>
    <row r="10389">
      <c r="B10389" s="2"/>
      <c r="C10389" s="10"/>
      <c r="D10389" s="11"/>
      <c r="E10389" s="12"/>
      <c r="O10389" s="6" t="s">
        <v>1331</v>
      </c>
    </row>
    <row r="10390">
      <c r="B10390" s="2"/>
      <c r="C10390" s="10"/>
      <c r="D10390" s="11"/>
      <c r="E10390" s="12"/>
      <c r="O10390" s="6" t="s">
        <v>1331</v>
      </c>
    </row>
    <row r="10391">
      <c r="B10391" s="2"/>
      <c r="C10391" s="10"/>
      <c r="D10391" s="11"/>
      <c r="E10391" s="12"/>
      <c r="O10391" s="6" t="s">
        <v>1331</v>
      </c>
    </row>
    <row r="10392">
      <c r="B10392" s="2"/>
      <c r="C10392" s="10"/>
      <c r="D10392" s="11"/>
      <c r="E10392" s="12"/>
      <c r="O10392" s="6" t="s">
        <v>1331</v>
      </c>
    </row>
    <row r="10393">
      <c r="B10393" s="2"/>
      <c r="C10393" s="10"/>
      <c r="D10393" s="11"/>
      <c r="E10393" s="12"/>
      <c r="O10393" s="6" t="s">
        <v>1331</v>
      </c>
    </row>
    <row r="10394">
      <c r="B10394" s="2"/>
      <c r="C10394" s="10"/>
      <c r="D10394" s="11"/>
      <c r="E10394" s="12"/>
      <c r="O10394" s="6" t="s">
        <v>1331</v>
      </c>
    </row>
    <row r="10395">
      <c r="B10395" s="2"/>
      <c r="C10395" s="10"/>
      <c r="D10395" s="11"/>
      <c r="E10395" s="12"/>
      <c r="O10395" s="6" t="s">
        <v>1331</v>
      </c>
    </row>
    <row r="10396">
      <c r="B10396" s="2"/>
      <c r="C10396" s="10"/>
      <c r="D10396" s="11"/>
      <c r="E10396" s="12"/>
      <c r="O10396" s="6" t="s">
        <v>1331</v>
      </c>
    </row>
    <row r="10397">
      <c r="B10397" s="2"/>
      <c r="C10397" s="10"/>
      <c r="D10397" s="11"/>
      <c r="E10397" s="12"/>
      <c r="O10397" s="6" t="s">
        <v>1331</v>
      </c>
    </row>
    <row r="10398">
      <c r="B10398" s="2"/>
      <c r="C10398" s="10"/>
      <c r="D10398" s="11"/>
      <c r="E10398" s="12"/>
      <c r="O10398" s="6" t="s">
        <v>1331</v>
      </c>
    </row>
    <row r="10399">
      <c r="B10399" s="2"/>
      <c r="C10399" s="10"/>
      <c r="D10399" s="11"/>
      <c r="E10399" s="12"/>
      <c r="O10399" s="6" t="s">
        <v>1331</v>
      </c>
    </row>
    <row r="10400">
      <c r="B10400" s="2"/>
      <c r="C10400" s="10"/>
      <c r="D10400" s="11"/>
      <c r="E10400" s="12"/>
      <c r="O10400" s="6" t="s">
        <v>1331</v>
      </c>
    </row>
    <row r="10401">
      <c r="B10401" s="2"/>
      <c r="C10401" s="10"/>
      <c r="D10401" s="11"/>
      <c r="E10401" s="12"/>
      <c r="O10401" s="6" t="s">
        <v>1331</v>
      </c>
    </row>
    <row r="10402">
      <c r="B10402" s="2"/>
      <c r="C10402" s="10"/>
      <c r="D10402" s="11"/>
      <c r="E10402" s="12"/>
      <c r="O10402" s="6" t="s">
        <v>1331</v>
      </c>
    </row>
    <row r="10403">
      <c r="B10403" s="2"/>
      <c r="C10403" s="10"/>
      <c r="D10403" s="11"/>
      <c r="E10403" s="12"/>
      <c r="O10403" s="6" t="s">
        <v>1331</v>
      </c>
    </row>
    <row r="10404">
      <c r="B10404" s="2"/>
      <c r="C10404" s="10"/>
      <c r="D10404" s="11"/>
      <c r="E10404" s="12"/>
      <c r="O10404" s="6" t="s">
        <v>1331</v>
      </c>
    </row>
    <row r="10405">
      <c r="B10405" s="2"/>
      <c r="C10405" s="10"/>
      <c r="D10405" s="11"/>
      <c r="E10405" s="12"/>
      <c r="O10405" s="6" t="s">
        <v>1331</v>
      </c>
    </row>
    <row r="10406">
      <c r="B10406" s="2"/>
      <c r="C10406" s="10"/>
      <c r="D10406" s="11"/>
      <c r="E10406" s="12"/>
      <c r="O10406" s="6" t="s">
        <v>1331</v>
      </c>
    </row>
    <row r="10407">
      <c r="B10407" s="2"/>
      <c r="C10407" s="10"/>
      <c r="D10407" s="11"/>
      <c r="E10407" s="12"/>
      <c r="O10407" s="6" t="s">
        <v>1331</v>
      </c>
    </row>
    <row r="10408">
      <c r="B10408" s="2"/>
      <c r="C10408" s="10"/>
      <c r="D10408" s="11"/>
      <c r="E10408" s="12"/>
      <c r="O10408" s="6" t="s">
        <v>1331</v>
      </c>
    </row>
    <row r="10409">
      <c r="B10409" s="2"/>
      <c r="C10409" s="10"/>
      <c r="D10409" s="11"/>
      <c r="E10409" s="12"/>
      <c r="O10409" s="6" t="s">
        <v>1331</v>
      </c>
    </row>
    <row r="10410">
      <c r="B10410" s="2"/>
      <c r="C10410" s="10"/>
      <c r="D10410" s="11"/>
      <c r="E10410" s="12"/>
      <c r="O10410" s="6" t="s">
        <v>1331</v>
      </c>
    </row>
    <row r="10411">
      <c r="B10411" s="2"/>
      <c r="C10411" s="10"/>
      <c r="D10411" s="11"/>
      <c r="E10411" s="12"/>
      <c r="O10411" s="6" t="s">
        <v>1331</v>
      </c>
    </row>
    <row r="10412">
      <c r="B10412" s="2"/>
      <c r="C10412" s="10"/>
      <c r="D10412" s="11"/>
      <c r="E10412" s="12"/>
      <c r="O10412" s="6" t="s">
        <v>1331</v>
      </c>
    </row>
    <row r="10413">
      <c r="B10413" s="2"/>
      <c r="C10413" s="10"/>
      <c r="D10413" s="11"/>
      <c r="E10413" s="12"/>
      <c r="O10413" s="6" t="s">
        <v>1331</v>
      </c>
    </row>
    <row r="10414">
      <c r="B10414" s="2"/>
      <c r="C10414" s="10"/>
      <c r="D10414" s="11"/>
      <c r="E10414" s="12"/>
      <c r="O10414" s="6" t="s">
        <v>1331</v>
      </c>
    </row>
    <row r="10415">
      <c r="B10415" s="2"/>
      <c r="C10415" s="10"/>
      <c r="D10415" s="11"/>
      <c r="E10415" s="12"/>
      <c r="O10415" s="6" t="s">
        <v>1331</v>
      </c>
    </row>
    <row r="10416">
      <c r="B10416" s="2"/>
      <c r="C10416" s="10"/>
      <c r="D10416" s="11"/>
      <c r="E10416" s="12"/>
      <c r="O10416" s="6" t="s">
        <v>1331</v>
      </c>
    </row>
    <row r="10417">
      <c r="B10417" s="2"/>
      <c r="C10417" s="10"/>
      <c r="D10417" s="11"/>
      <c r="E10417" s="12"/>
      <c r="O10417" s="6" t="s">
        <v>1331</v>
      </c>
    </row>
    <row r="10418">
      <c r="B10418" s="2"/>
      <c r="C10418" s="10"/>
      <c r="D10418" s="11"/>
      <c r="E10418" s="12"/>
      <c r="O10418" s="6" t="s">
        <v>1331</v>
      </c>
    </row>
    <row r="10419">
      <c r="B10419" s="2"/>
      <c r="C10419" s="10"/>
      <c r="D10419" s="11"/>
      <c r="E10419" s="12"/>
      <c r="O10419" s="6" t="s">
        <v>1331</v>
      </c>
    </row>
    <row r="10420">
      <c r="B10420" s="2"/>
      <c r="C10420" s="10"/>
      <c r="D10420" s="11"/>
      <c r="E10420" s="12"/>
      <c r="O10420" s="6" t="s">
        <v>1331</v>
      </c>
    </row>
    <row r="10421">
      <c r="B10421" s="2"/>
      <c r="C10421" s="10"/>
      <c r="D10421" s="11"/>
      <c r="E10421" s="12"/>
      <c r="O10421" s="6" t="s">
        <v>1331</v>
      </c>
    </row>
    <row r="10422">
      <c r="B10422" s="2"/>
      <c r="C10422" s="10"/>
      <c r="D10422" s="11"/>
      <c r="E10422" s="12"/>
      <c r="O10422" s="6" t="s">
        <v>1331</v>
      </c>
    </row>
    <row r="10423">
      <c r="B10423" s="2"/>
      <c r="C10423" s="10"/>
      <c r="D10423" s="11"/>
      <c r="E10423" s="12"/>
      <c r="O10423" s="6" t="s">
        <v>1331</v>
      </c>
    </row>
    <row r="10424">
      <c r="B10424" s="2"/>
      <c r="C10424" s="10"/>
      <c r="D10424" s="11"/>
      <c r="E10424" s="12"/>
      <c r="O10424" s="6" t="s">
        <v>1331</v>
      </c>
    </row>
    <row r="10425">
      <c r="B10425" s="2"/>
      <c r="C10425" s="10"/>
      <c r="D10425" s="11"/>
      <c r="E10425" s="12"/>
      <c r="O10425" s="6" t="s">
        <v>1331</v>
      </c>
    </row>
    <row r="10426">
      <c r="B10426" s="2"/>
      <c r="C10426" s="10"/>
      <c r="D10426" s="11"/>
      <c r="E10426" s="12"/>
      <c r="O10426" s="6" t="s">
        <v>1331</v>
      </c>
    </row>
    <row r="10427">
      <c r="B10427" s="2"/>
      <c r="C10427" s="10"/>
      <c r="D10427" s="11"/>
      <c r="E10427" s="12"/>
      <c r="O10427" s="6" t="s">
        <v>1331</v>
      </c>
    </row>
    <row r="10428">
      <c r="B10428" s="2"/>
      <c r="C10428" s="10"/>
      <c r="D10428" s="11"/>
      <c r="E10428" s="12"/>
      <c r="O10428" s="6" t="s">
        <v>1331</v>
      </c>
    </row>
    <row r="10429">
      <c r="B10429" s="2"/>
      <c r="C10429" s="10"/>
      <c r="D10429" s="11"/>
      <c r="E10429" s="12"/>
      <c r="O10429" s="6" t="s">
        <v>1331</v>
      </c>
    </row>
    <row r="10430">
      <c r="B10430" s="2"/>
      <c r="C10430" s="10"/>
      <c r="D10430" s="11"/>
      <c r="E10430" s="12"/>
      <c r="O10430" s="6" t="s">
        <v>1331</v>
      </c>
    </row>
    <row r="10431">
      <c r="B10431" s="2"/>
      <c r="C10431" s="10"/>
      <c r="D10431" s="11"/>
      <c r="E10431" s="12"/>
      <c r="O10431" s="6" t="s">
        <v>1331</v>
      </c>
    </row>
    <row r="10432">
      <c r="B10432" s="2"/>
      <c r="C10432" s="10"/>
      <c r="D10432" s="11"/>
      <c r="E10432" s="12"/>
      <c r="O10432" s="6" t="s">
        <v>1331</v>
      </c>
    </row>
    <row r="10433">
      <c r="B10433" s="2"/>
      <c r="C10433" s="10"/>
      <c r="D10433" s="11"/>
      <c r="E10433" s="12"/>
      <c r="O10433" s="6" t="s">
        <v>1331</v>
      </c>
    </row>
    <row r="10434">
      <c r="B10434" s="2"/>
      <c r="C10434" s="10"/>
      <c r="D10434" s="11"/>
      <c r="E10434" s="12"/>
      <c r="O10434" s="6" t="s">
        <v>1331</v>
      </c>
    </row>
    <row r="10435">
      <c r="B10435" s="2"/>
      <c r="C10435" s="10"/>
      <c r="D10435" s="11"/>
      <c r="E10435" s="12"/>
      <c r="O10435" s="6" t="s">
        <v>1331</v>
      </c>
    </row>
    <row r="10436">
      <c r="B10436" s="2"/>
      <c r="C10436" s="10"/>
      <c r="D10436" s="11"/>
      <c r="E10436" s="12"/>
      <c r="O10436" s="6" t="s">
        <v>1331</v>
      </c>
    </row>
    <row r="10437">
      <c r="B10437" s="2"/>
      <c r="C10437" s="10"/>
      <c r="D10437" s="11"/>
      <c r="E10437" s="12"/>
      <c r="O10437" s="6" t="s">
        <v>1331</v>
      </c>
    </row>
    <row r="10438">
      <c r="B10438" s="2"/>
      <c r="C10438" s="10"/>
      <c r="D10438" s="11"/>
      <c r="E10438" s="12"/>
      <c r="O10438" s="6" t="s">
        <v>1331</v>
      </c>
    </row>
    <row r="10439">
      <c r="B10439" s="2"/>
      <c r="C10439" s="10"/>
      <c r="D10439" s="11"/>
      <c r="E10439" s="12"/>
      <c r="O10439" s="6" t="s">
        <v>1331</v>
      </c>
    </row>
    <row r="10440">
      <c r="B10440" s="2"/>
      <c r="C10440" s="10"/>
      <c r="D10440" s="11"/>
      <c r="E10440" s="12"/>
      <c r="O10440" s="6" t="s">
        <v>1331</v>
      </c>
    </row>
    <row r="10441">
      <c r="B10441" s="2"/>
      <c r="C10441" s="10"/>
      <c r="D10441" s="11"/>
      <c r="E10441" s="12"/>
      <c r="O10441" s="6" t="s">
        <v>1331</v>
      </c>
    </row>
    <row r="10442">
      <c r="B10442" s="2"/>
      <c r="C10442" s="10"/>
      <c r="D10442" s="11"/>
      <c r="E10442" s="12"/>
      <c r="O10442" s="6" t="s">
        <v>1331</v>
      </c>
    </row>
    <row r="10443">
      <c r="B10443" s="2"/>
      <c r="C10443" s="10"/>
      <c r="D10443" s="11"/>
      <c r="E10443" s="12"/>
      <c r="O10443" s="6" t="s">
        <v>1331</v>
      </c>
    </row>
    <row r="10444">
      <c r="B10444" s="2"/>
      <c r="C10444" s="10"/>
      <c r="D10444" s="11"/>
      <c r="E10444" s="12"/>
      <c r="O10444" s="6" t="s">
        <v>1331</v>
      </c>
    </row>
    <row r="10445">
      <c r="B10445" s="2"/>
      <c r="C10445" s="10"/>
      <c r="D10445" s="11"/>
      <c r="E10445" s="12"/>
      <c r="O10445" s="6" t="s">
        <v>1331</v>
      </c>
    </row>
    <row r="10446">
      <c r="B10446" s="2"/>
      <c r="C10446" s="10"/>
      <c r="D10446" s="11"/>
      <c r="E10446" s="12"/>
      <c r="O10446" s="6" t="s">
        <v>1331</v>
      </c>
    </row>
    <row r="10447">
      <c r="B10447" s="2"/>
      <c r="C10447" s="10"/>
      <c r="D10447" s="11"/>
      <c r="E10447" s="12"/>
      <c r="O10447" s="6" t="s">
        <v>1331</v>
      </c>
    </row>
    <row r="10448">
      <c r="B10448" s="2"/>
      <c r="C10448" s="10"/>
      <c r="D10448" s="11"/>
      <c r="E10448" s="12"/>
      <c r="O10448" s="6" t="s">
        <v>1331</v>
      </c>
    </row>
    <row r="10449">
      <c r="B10449" s="2"/>
      <c r="C10449" s="10"/>
      <c r="D10449" s="11"/>
      <c r="E10449" s="12"/>
      <c r="O10449" s="6" t="s">
        <v>1331</v>
      </c>
    </row>
    <row r="10450">
      <c r="B10450" s="2"/>
      <c r="C10450" s="10"/>
      <c r="D10450" s="11"/>
      <c r="E10450" s="12"/>
      <c r="O10450" s="6" t="s">
        <v>1331</v>
      </c>
    </row>
    <row r="10451">
      <c r="B10451" s="2"/>
      <c r="C10451" s="10"/>
      <c r="D10451" s="11"/>
      <c r="E10451" s="12"/>
      <c r="O10451" s="6" t="s">
        <v>1331</v>
      </c>
    </row>
    <row r="10452">
      <c r="B10452" s="2"/>
      <c r="C10452" s="10"/>
      <c r="D10452" s="11"/>
      <c r="E10452" s="12"/>
      <c r="O10452" s="6" t="s">
        <v>1331</v>
      </c>
    </row>
    <row r="10453">
      <c r="B10453" s="2"/>
      <c r="C10453" s="10"/>
      <c r="D10453" s="11"/>
      <c r="E10453" s="12"/>
      <c r="O10453" s="6" t="s">
        <v>1331</v>
      </c>
    </row>
    <row r="10454">
      <c r="B10454" s="2"/>
      <c r="C10454" s="10"/>
      <c r="D10454" s="11"/>
      <c r="E10454" s="12"/>
      <c r="O10454" s="6" t="s">
        <v>1331</v>
      </c>
    </row>
    <row r="10455">
      <c r="B10455" s="2"/>
      <c r="C10455" s="10"/>
      <c r="D10455" s="11"/>
      <c r="E10455" s="12"/>
      <c r="O10455" s="6" t="s">
        <v>1331</v>
      </c>
    </row>
    <row r="10456">
      <c r="B10456" s="2"/>
      <c r="C10456" s="10"/>
      <c r="D10456" s="11"/>
      <c r="E10456" s="12"/>
      <c r="O10456" s="6" t="s">
        <v>1331</v>
      </c>
    </row>
    <row r="10457">
      <c r="B10457" s="2"/>
      <c r="C10457" s="10"/>
      <c r="D10457" s="11"/>
      <c r="E10457" s="12"/>
      <c r="O10457" s="6" t="s">
        <v>1331</v>
      </c>
    </row>
    <row r="10458">
      <c r="B10458" s="2"/>
      <c r="C10458" s="10"/>
      <c r="D10458" s="11"/>
      <c r="E10458" s="12"/>
      <c r="O10458" s="6" t="s">
        <v>1331</v>
      </c>
    </row>
    <row r="10459">
      <c r="B10459" s="2"/>
      <c r="C10459" s="10"/>
      <c r="D10459" s="11"/>
      <c r="E10459" s="12"/>
      <c r="O10459" s="6" t="s">
        <v>1331</v>
      </c>
    </row>
    <row r="10460">
      <c r="B10460" s="2"/>
      <c r="C10460" s="10"/>
      <c r="D10460" s="11"/>
      <c r="E10460" s="12"/>
      <c r="O10460" s="6" t="s">
        <v>1331</v>
      </c>
    </row>
    <row r="10461">
      <c r="B10461" s="2"/>
      <c r="C10461" s="10"/>
      <c r="D10461" s="11"/>
      <c r="E10461" s="12"/>
      <c r="O10461" s="6" t="s">
        <v>1331</v>
      </c>
    </row>
    <row r="10462">
      <c r="B10462" s="2"/>
      <c r="C10462" s="10"/>
      <c r="D10462" s="11"/>
      <c r="E10462" s="12"/>
      <c r="O10462" s="6" t="s">
        <v>1331</v>
      </c>
    </row>
    <row r="10463">
      <c r="B10463" s="2"/>
      <c r="C10463" s="10"/>
      <c r="D10463" s="11"/>
      <c r="E10463" s="12"/>
      <c r="O10463" s="6" t="s">
        <v>1331</v>
      </c>
    </row>
    <row r="10464">
      <c r="B10464" s="2"/>
      <c r="C10464" s="10"/>
      <c r="D10464" s="11"/>
      <c r="E10464" s="12"/>
      <c r="O10464" s="6" t="s">
        <v>1331</v>
      </c>
    </row>
    <row r="10465">
      <c r="B10465" s="2"/>
      <c r="C10465" s="10"/>
      <c r="D10465" s="11"/>
      <c r="E10465" s="12"/>
      <c r="O10465" s="6" t="s">
        <v>1331</v>
      </c>
    </row>
    <row r="10466">
      <c r="B10466" s="2"/>
      <c r="C10466" s="10"/>
      <c r="D10466" s="11"/>
      <c r="E10466" s="12"/>
      <c r="O10466" s="6" t="s">
        <v>1331</v>
      </c>
    </row>
    <row r="10467">
      <c r="B10467" s="2"/>
      <c r="C10467" s="10"/>
      <c r="D10467" s="11"/>
      <c r="E10467" s="12"/>
      <c r="O10467" s="6" t="s">
        <v>1331</v>
      </c>
    </row>
    <row r="10468">
      <c r="B10468" s="2"/>
      <c r="C10468" s="10"/>
      <c r="D10468" s="11"/>
      <c r="E10468" s="12"/>
      <c r="O10468" s="6" t="s">
        <v>1331</v>
      </c>
    </row>
    <row r="10469">
      <c r="B10469" s="2"/>
      <c r="C10469" s="10"/>
      <c r="D10469" s="11"/>
      <c r="E10469" s="12"/>
      <c r="O10469" s="6" t="s">
        <v>1331</v>
      </c>
    </row>
    <row r="10470">
      <c r="B10470" s="2"/>
      <c r="C10470" s="10"/>
      <c r="D10470" s="11"/>
      <c r="E10470" s="12"/>
      <c r="O10470" s="6" t="s">
        <v>1331</v>
      </c>
    </row>
    <row r="10471">
      <c r="B10471" s="2"/>
      <c r="C10471" s="10"/>
      <c r="D10471" s="11"/>
      <c r="E10471" s="12"/>
      <c r="O10471" s="6" t="s">
        <v>1331</v>
      </c>
    </row>
    <row r="10472">
      <c r="B10472" s="2"/>
      <c r="C10472" s="10"/>
      <c r="D10472" s="11"/>
      <c r="E10472" s="12"/>
      <c r="O10472" s="6" t="s">
        <v>1331</v>
      </c>
    </row>
    <row r="10473">
      <c r="B10473" s="2"/>
      <c r="C10473" s="10"/>
      <c r="D10473" s="11"/>
      <c r="E10473" s="12"/>
      <c r="O10473" s="6" t="s">
        <v>1331</v>
      </c>
    </row>
    <row r="10474">
      <c r="B10474" s="2"/>
      <c r="C10474" s="10"/>
      <c r="D10474" s="11"/>
      <c r="E10474" s="12"/>
      <c r="O10474" s="6" t="s">
        <v>1331</v>
      </c>
    </row>
    <row r="10475">
      <c r="B10475" s="2"/>
      <c r="C10475" s="10"/>
      <c r="D10475" s="11"/>
      <c r="E10475" s="12"/>
      <c r="O10475" s="6" t="s">
        <v>1331</v>
      </c>
    </row>
    <row r="10476">
      <c r="B10476" s="2"/>
      <c r="C10476" s="10"/>
      <c r="D10476" s="11"/>
      <c r="E10476" s="12"/>
      <c r="O10476" s="6" t="s">
        <v>1331</v>
      </c>
    </row>
    <row r="10477">
      <c r="B10477" s="2"/>
      <c r="C10477" s="10"/>
      <c r="D10477" s="11"/>
      <c r="E10477" s="12"/>
      <c r="O10477" s="6" t="s">
        <v>1331</v>
      </c>
    </row>
    <row r="10478">
      <c r="B10478" s="2"/>
      <c r="C10478" s="10"/>
      <c r="D10478" s="11"/>
      <c r="E10478" s="12"/>
      <c r="O10478" s="6" t="s">
        <v>1331</v>
      </c>
    </row>
    <row r="10479">
      <c r="B10479" s="2"/>
      <c r="C10479" s="10"/>
      <c r="D10479" s="11"/>
      <c r="E10479" s="12"/>
      <c r="O10479" s="6" t="s">
        <v>1331</v>
      </c>
    </row>
    <row r="10480">
      <c r="B10480" s="2"/>
      <c r="C10480" s="10"/>
      <c r="D10480" s="11"/>
      <c r="E10480" s="12"/>
      <c r="O10480" s="6" t="s">
        <v>1331</v>
      </c>
    </row>
    <row r="10481">
      <c r="B10481" s="2"/>
      <c r="C10481" s="10"/>
      <c r="D10481" s="11"/>
      <c r="E10481" s="12"/>
      <c r="O10481" s="6" t="s">
        <v>1331</v>
      </c>
    </row>
    <row r="10482">
      <c r="B10482" s="2"/>
      <c r="C10482" s="10"/>
      <c r="D10482" s="11"/>
      <c r="E10482" s="12"/>
      <c r="O10482" s="6" t="s">
        <v>1331</v>
      </c>
    </row>
    <row r="10483">
      <c r="B10483" s="2"/>
      <c r="C10483" s="10"/>
      <c r="D10483" s="11"/>
      <c r="E10483" s="12"/>
      <c r="O10483" s="6" t="s">
        <v>1331</v>
      </c>
    </row>
    <row r="10484">
      <c r="B10484" s="2"/>
      <c r="C10484" s="10"/>
      <c r="D10484" s="11"/>
      <c r="E10484" s="12"/>
      <c r="O10484" s="6" t="s">
        <v>1331</v>
      </c>
    </row>
    <row r="10485">
      <c r="B10485" s="2"/>
      <c r="C10485" s="10"/>
      <c r="D10485" s="11"/>
      <c r="E10485" s="12"/>
      <c r="O10485" s="6" t="s">
        <v>1331</v>
      </c>
    </row>
    <row r="10486">
      <c r="B10486" s="2"/>
      <c r="C10486" s="10"/>
      <c r="D10486" s="11"/>
      <c r="E10486" s="12"/>
      <c r="O10486" s="6" t="s">
        <v>1331</v>
      </c>
    </row>
    <row r="10487">
      <c r="B10487" s="2"/>
      <c r="C10487" s="10"/>
      <c r="D10487" s="11"/>
      <c r="E10487" s="12"/>
      <c r="O10487" s="6" t="s">
        <v>1331</v>
      </c>
    </row>
    <row r="10488">
      <c r="B10488" s="2"/>
      <c r="C10488" s="10"/>
      <c r="D10488" s="11"/>
      <c r="E10488" s="12"/>
      <c r="O10488" s="6" t="s">
        <v>1331</v>
      </c>
    </row>
    <row r="10489">
      <c r="B10489" s="2"/>
      <c r="C10489" s="10"/>
      <c r="D10489" s="11"/>
      <c r="E10489" s="12"/>
      <c r="O10489" s="6" t="s">
        <v>1331</v>
      </c>
    </row>
    <row r="10490">
      <c r="B10490" s="2"/>
      <c r="C10490" s="10"/>
      <c r="D10490" s="11"/>
      <c r="E10490" s="12"/>
      <c r="O10490" s="6" t="s">
        <v>1331</v>
      </c>
    </row>
    <row r="10491">
      <c r="B10491" s="2"/>
      <c r="C10491" s="10"/>
      <c r="D10491" s="11"/>
      <c r="E10491" s="12"/>
      <c r="O10491" s="6" t="s">
        <v>1331</v>
      </c>
    </row>
    <row r="10492">
      <c r="B10492" s="2"/>
      <c r="C10492" s="10"/>
      <c r="D10492" s="11"/>
      <c r="E10492" s="12"/>
      <c r="O10492" s="6" t="s">
        <v>1331</v>
      </c>
    </row>
    <row r="10493">
      <c r="B10493" s="2"/>
      <c r="C10493" s="10"/>
      <c r="D10493" s="11"/>
      <c r="E10493" s="12"/>
      <c r="O10493" s="6" t="s">
        <v>1331</v>
      </c>
    </row>
    <row r="10494">
      <c r="B10494" s="2"/>
      <c r="C10494" s="10"/>
      <c r="D10494" s="11"/>
      <c r="E10494" s="12"/>
      <c r="O10494" s="6" t="s">
        <v>1331</v>
      </c>
    </row>
    <row r="10495">
      <c r="B10495" s="2"/>
      <c r="C10495" s="10"/>
      <c r="D10495" s="11"/>
      <c r="E10495" s="12"/>
      <c r="O10495" s="6" t="s">
        <v>1331</v>
      </c>
    </row>
    <row r="10496">
      <c r="B10496" s="2"/>
      <c r="C10496" s="10"/>
      <c r="D10496" s="11"/>
      <c r="E10496" s="12"/>
      <c r="O10496" s="6" t="s">
        <v>1331</v>
      </c>
    </row>
    <row r="10497">
      <c r="B10497" s="2"/>
      <c r="C10497" s="10"/>
      <c r="D10497" s="11"/>
      <c r="E10497" s="12"/>
      <c r="O10497" s="6" t="s">
        <v>1331</v>
      </c>
    </row>
    <row r="10498">
      <c r="B10498" s="2"/>
      <c r="C10498" s="10"/>
      <c r="D10498" s="11"/>
      <c r="E10498" s="12"/>
      <c r="O10498" s="6" t="s">
        <v>1331</v>
      </c>
    </row>
    <row r="10499">
      <c r="B10499" s="2"/>
      <c r="C10499" s="10"/>
      <c r="D10499" s="11"/>
      <c r="E10499" s="12"/>
      <c r="O10499" s="6" t="s">
        <v>1331</v>
      </c>
    </row>
    <row r="10500">
      <c r="B10500" s="2"/>
      <c r="C10500" s="10"/>
      <c r="D10500" s="11"/>
      <c r="E10500" s="12"/>
      <c r="O10500" s="6" t="s">
        <v>1331</v>
      </c>
    </row>
    <row r="10501">
      <c r="B10501" s="2"/>
      <c r="C10501" s="10"/>
      <c r="D10501" s="11"/>
      <c r="E10501" s="12"/>
      <c r="O10501" s="6" t="s">
        <v>1331</v>
      </c>
    </row>
    <row r="10502">
      <c r="B10502" s="2"/>
      <c r="C10502" s="10"/>
      <c r="D10502" s="11"/>
      <c r="E10502" s="12"/>
      <c r="O10502" s="6" t="s">
        <v>1331</v>
      </c>
    </row>
    <row r="10503">
      <c r="B10503" s="2"/>
      <c r="C10503" s="10"/>
      <c r="D10503" s="11"/>
      <c r="E10503" s="12"/>
      <c r="O10503" s="6" t="s">
        <v>1331</v>
      </c>
    </row>
    <row r="10504">
      <c r="B10504" s="2"/>
      <c r="C10504" s="10"/>
      <c r="D10504" s="11"/>
      <c r="E10504" s="12"/>
      <c r="O10504" s="6" t="s">
        <v>1331</v>
      </c>
    </row>
    <row r="10505">
      <c r="B10505" s="2"/>
      <c r="C10505" s="10"/>
      <c r="D10505" s="11"/>
      <c r="E10505" s="12"/>
      <c r="O10505" s="6" t="s">
        <v>1331</v>
      </c>
    </row>
    <row r="10506">
      <c r="B10506" s="2"/>
      <c r="C10506" s="10"/>
      <c r="D10506" s="11"/>
      <c r="E10506" s="12"/>
      <c r="O10506" s="6" t="s">
        <v>1331</v>
      </c>
    </row>
    <row r="10507">
      <c r="B10507" s="2"/>
      <c r="C10507" s="10"/>
      <c r="D10507" s="11"/>
      <c r="E10507" s="12"/>
      <c r="O10507" s="6" t="s">
        <v>1331</v>
      </c>
    </row>
    <row r="10508">
      <c r="B10508" s="2"/>
      <c r="C10508" s="10"/>
      <c r="D10508" s="11"/>
      <c r="E10508" s="12"/>
      <c r="O10508" s="6" t="s">
        <v>1331</v>
      </c>
    </row>
    <row r="10509">
      <c r="B10509" s="2"/>
      <c r="C10509" s="10"/>
      <c r="D10509" s="11"/>
      <c r="E10509" s="12"/>
      <c r="O10509" s="6" t="s">
        <v>1331</v>
      </c>
    </row>
    <row r="10510">
      <c r="B10510" s="2"/>
      <c r="C10510" s="10"/>
      <c r="D10510" s="11"/>
      <c r="E10510" s="12"/>
      <c r="O10510" s="6" t="s">
        <v>1331</v>
      </c>
    </row>
    <row r="10511">
      <c r="B10511" s="2"/>
      <c r="C10511" s="10"/>
      <c r="D10511" s="11"/>
      <c r="E10511" s="12"/>
      <c r="O10511" s="6" t="s">
        <v>1331</v>
      </c>
    </row>
    <row r="10512">
      <c r="B10512" s="2"/>
      <c r="C10512" s="10"/>
      <c r="D10512" s="11"/>
      <c r="E10512" s="12"/>
      <c r="O10512" s="6" t="s">
        <v>1331</v>
      </c>
    </row>
    <row r="10513">
      <c r="B10513" s="2"/>
      <c r="C10513" s="10"/>
      <c r="D10513" s="11"/>
      <c r="E10513" s="12"/>
      <c r="O10513" s="6" t="s">
        <v>1331</v>
      </c>
    </row>
    <row r="10514">
      <c r="B10514" s="2"/>
      <c r="C10514" s="10"/>
      <c r="D10514" s="11"/>
      <c r="E10514" s="12"/>
      <c r="O10514" s="6" t="s">
        <v>1331</v>
      </c>
    </row>
    <row r="10515">
      <c r="B10515" s="2"/>
      <c r="C10515" s="10"/>
      <c r="D10515" s="11"/>
      <c r="E10515" s="12"/>
      <c r="O10515" s="6" t="s">
        <v>1331</v>
      </c>
    </row>
    <row r="10516">
      <c r="B10516" s="2"/>
      <c r="C10516" s="10"/>
      <c r="D10516" s="11"/>
      <c r="E10516" s="12"/>
      <c r="O10516" s="6" t="s">
        <v>1331</v>
      </c>
    </row>
    <row r="10517">
      <c r="B10517" s="2"/>
      <c r="C10517" s="10"/>
      <c r="D10517" s="11"/>
      <c r="E10517" s="12"/>
      <c r="O10517" s="6" t="s">
        <v>1331</v>
      </c>
    </row>
    <row r="10518">
      <c r="B10518" s="2"/>
      <c r="C10518" s="10"/>
      <c r="D10518" s="11"/>
      <c r="E10518" s="12"/>
      <c r="O10518" s="6" t="s">
        <v>1331</v>
      </c>
    </row>
    <row r="10519">
      <c r="B10519" s="2"/>
      <c r="C10519" s="10"/>
      <c r="D10519" s="11"/>
      <c r="E10519" s="12"/>
      <c r="O10519" s="6" t="s">
        <v>1331</v>
      </c>
    </row>
    <row r="10520">
      <c r="B10520" s="2"/>
      <c r="C10520" s="10"/>
      <c r="D10520" s="11"/>
      <c r="E10520" s="12"/>
      <c r="O10520" s="6" t="s">
        <v>1331</v>
      </c>
    </row>
    <row r="10521">
      <c r="B10521" s="2"/>
      <c r="C10521" s="10"/>
      <c r="D10521" s="11"/>
      <c r="E10521" s="12"/>
      <c r="O10521" s="6" t="s">
        <v>1331</v>
      </c>
    </row>
    <row r="10522">
      <c r="B10522" s="2"/>
      <c r="C10522" s="10"/>
      <c r="D10522" s="11"/>
      <c r="E10522" s="12"/>
      <c r="O10522" s="6" t="s">
        <v>1331</v>
      </c>
    </row>
    <row r="10523">
      <c r="B10523" s="2"/>
      <c r="C10523" s="10"/>
      <c r="D10523" s="11"/>
      <c r="E10523" s="12"/>
      <c r="O10523" s="6" t="s">
        <v>1331</v>
      </c>
    </row>
    <row r="10524">
      <c r="B10524" s="2"/>
      <c r="C10524" s="10"/>
      <c r="D10524" s="11"/>
      <c r="E10524" s="12"/>
      <c r="O10524" s="6" t="s">
        <v>1331</v>
      </c>
    </row>
    <row r="10525">
      <c r="B10525" s="2"/>
      <c r="C10525" s="10"/>
      <c r="D10525" s="11"/>
      <c r="E10525" s="12"/>
      <c r="O10525" s="6" t="s">
        <v>1331</v>
      </c>
    </row>
    <row r="10526">
      <c r="B10526" s="2"/>
      <c r="C10526" s="10"/>
      <c r="D10526" s="11"/>
      <c r="E10526" s="12"/>
      <c r="O10526" s="6" t="s">
        <v>1331</v>
      </c>
    </row>
    <row r="10527">
      <c r="B10527" s="2"/>
      <c r="C10527" s="10"/>
      <c r="D10527" s="11"/>
      <c r="E10527" s="12"/>
      <c r="O10527" s="6" t="s">
        <v>1331</v>
      </c>
    </row>
    <row r="10528">
      <c r="B10528" s="2"/>
      <c r="C10528" s="10"/>
      <c r="D10528" s="11"/>
      <c r="E10528" s="12"/>
      <c r="O10528" s="6" t="s">
        <v>1331</v>
      </c>
    </row>
    <row r="10529">
      <c r="B10529" s="2"/>
      <c r="C10529" s="10"/>
      <c r="D10529" s="11"/>
      <c r="E10529" s="12"/>
      <c r="O10529" s="6" t="s">
        <v>1331</v>
      </c>
    </row>
    <row r="10530">
      <c r="B10530" s="2"/>
      <c r="C10530" s="10"/>
      <c r="D10530" s="11"/>
      <c r="E10530" s="12"/>
      <c r="O10530" s="6" t="s">
        <v>1331</v>
      </c>
    </row>
    <row r="10531">
      <c r="B10531" s="2"/>
      <c r="C10531" s="10"/>
      <c r="D10531" s="11"/>
      <c r="E10531" s="12"/>
      <c r="O10531" s="6" t="s">
        <v>1331</v>
      </c>
    </row>
    <row r="10532">
      <c r="B10532" s="2"/>
      <c r="C10532" s="10"/>
      <c r="D10532" s="11"/>
      <c r="E10532" s="12"/>
      <c r="O10532" s="6" t="s">
        <v>1331</v>
      </c>
    </row>
    <row r="10533">
      <c r="B10533" s="2"/>
      <c r="C10533" s="10"/>
      <c r="D10533" s="11"/>
      <c r="E10533" s="12"/>
      <c r="O10533" s="6" t="s">
        <v>1331</v>
      </c>
    </row>
    <row r="10534">
      <c r="B10534" s="2"/>
      <c r="C10534" s="10"/>
      <c r="D10534" s="11"/>
      <c r="E10534" s="12"/>
      <c r="O10534" s="6" t="s">
        <v>1331</v>
      </c>
    </row>
    <row r="10535">
      <c r="B10535" s="2"/>
      <c r="C10535" s="10"/>
      <c r="D10535" s="11"/>
      <c r="E10535" s="12"/>
      <c r="O10535" s="6" t="s">
        <v>1331</v>
      </c>
    </row>
    <row r="10536">
      <c r="B10536" s="2"/>
      <c r="C10536" s="10"/>
      <c r="D10536" s="11"/>
      <c r="E10536" s="12"/>
      <c r="O10536" s="6" t="s">
        <v>1331</v>
      </c>
    </row>
    <row r="10537">
      <c r="B10537" s="2"/>
      <c r="C10537" s="10"/>
      <c r="D10537" s="11"/>
      <c r="E10537" s="12"/>
      <c r="O10537" s="6" t="s">
        <v>1331</v>
      </c>
    </row>
    <row r="10538">
      <c r="B10538" s="2"/>
      <c r="C10538" s="10"/>
      <c r="D10538" s="11"/>
      <c r="E10538" s="12"/>
      <c r="O10538" s="6" t="s">
        <v>1331</v>
      </c>
    </row>
    <row r="10539">
      <c r="B10539" s="2"/>
      <c r="C10539" s="10"/>
      <c r="D10539" s="11"/>
      <c r="E10539" s="12"/>
      <c r="O10539" s="6" t="s">
        <v>1331</v>
      </c>
    </row>
    <row r="10540">
      <c r="B10540" s="2"/>
      <c r="C10540" s="10"/>
      <c r="D10540" s="11"/>
      <c r="E10540" s="12"/>
      <c r="O10540" s="6" t="s">
        <v>1331</v>
      </c>
    </row>
    <row r="10541">
      <c r="B10541" s="2"/>
      <c r="C10541" s="10"/>
      <c r="D10541" s="11"/>
      <c r="E10541" s="12"/>
      <c r="O10541" s="6" t="s">
        <v>1331</v>
      </c>
    </row>
    <row r="10542">
      <c r="B10542" s="2"/>
      <c r="C10542" s="10"/>
      <c r="D10542" s="11"/>
      <c r="E10542" s="12"/>
      <c r="O10542" s="6" t="s">
        <v>1331</v>
      </c>
    </row>
    <row r="10543">
      <c r="B10543" s="2"/>
      <c r="C10543" s="10"/>
      <c r="D10543" s="11"/>
      <c r="E10543" s="12"/>
      <c r="O10543" s="6" t="s">
        <v>1331</v>
      </c>
    </row>
    <row r="10544">
      <c r="B10544" s="2"/>
      <c r="C10544" s="10"/>
      <c r="D10544" s="11"/>
      <c r="E10544" s="12"/>
      <c r="O10544" s="6" t="s">
        <v>1331</v>
      </c>
    </row>
    <row r="10545">
      <c r="B10545" s="2"/>
      <c r="C10545" s="10"/>
      <c r="D10545" s="11"/>
      <c r="E10545" s="12"/>
      <c r="O10545" s="6" t="s">
        <v>1331</v>
      </c>
    </row>
    <row r="10546">
      <c r="B10546" s="2"/>
      <c r="C10546" s="10"/>
      <c r="D10546" s="11"/>
      <c r="E10546" s="12"/>
      <c r="O10546" s="6" t="s">
        <v>1331</v>
      </c>
    </row>
    <row r="10547">
      <c r="B10547" s="2"/>
      <c r="C10547" s="10"/>
      <c r="D10547" s="11"/>
      <c r="E10547" s="12"/>
      <c r="O10547" s="6" t="s">
        <v>1331</v>
      </c>
    </row>
    <row r="10548">
      <c r="B10548" s="2"/>
      <c r="C10548" s="10"/>
      <c r="D10548" s="11"/>
      <c r="E10548" s="12"/>
      <c r="O10548" s="6" t="s">
        <v>1331</v>
      </c>
    </row>
    <row r="10549">
      <c r="B10549" s="2"/>
      <c r="C10549" s="10"/>
      <c r="D10549" s="11"/>
      <c r="E10549" s="12"/>
      <c r="O10549" s="6" t="s">
        <v>1331</v>
      </c>
    </row>
    <row r="10550">
      <c r="B10550" s="2"/>
      <c r="C10550" s="10"/>
      <c r="D10550" s="11"/>
      <c r="E10550" s="12"/>
      <c r="O10550" s="6" t="s">
        <v>1331</v>
      </c>
    </row>
    <row r="10551">
      <c r="B10551" s="2"/>
      <c r="C10551" s="10"/>
      <c r="D10551" s="11"/>
      <c r="E10551" s="12"/>
      <c r="O10551" s="6" t="s">
        <v>1331</v>
      </c>
    </row>
    <row r="10552">
      <c r="B10552" s="2"/>
      <c r="C10552" s="10"/>
      <c r="D10552" s="11"/>
      <c r="E10552" s="12"/>
      <c r="O10552" s="6" t="s">
        <v>1331</v>
      </c>
    </row>
    <row r="10553">
      <c r="B10553" s="2"/>
      <c r="C10553" s="10"/>
      <c r="D10553" s="11"/>
      <c r="E10553" s="12"/>
      <c r="O10553" s="6" t="s">
        <v>1331</v>
      </c>
    </row>
    <row r="10554">
      <c r="B10554" s="2"/>
      <c r="C10554" s="10"/>
      <c r="D10554" s="11"/>
      <c r="E10554" s="12"/>
      <c r="O10554" s="6" t="s">
        <v>1331</v>
      </c>
    </row>
    <row r="10555">
      <c r="B10555" s="2"/>
      <c r="C10555" s="10"/>
      <c r="D10555" s="11"/>
      <c r="E10555" s="12"/>
      <c r="O10555" s="6" t="s">
        <v>1331</v>
      </c>
    </row>
    <row r="10556">
      <c r="B10556" s="2"/>
      <c r="C10556" s="10"/>
      <c r="D10556" s="11"/>
      <c r="E10556" s="12"/>
      <c r="O10556" s="6" t="s">
        <v>1331</v>
      </c>
    </row>
    <row r="10557">
      <c r="B10557" s="2"/>
      <c r="C10557" s="10"/>
      <c r="D10557" s="11"/>
      <c r="E10557" s="12"/>
      <c r="O10557" s="6" t="s">
        <v>1331</v>
      </c>
    </row>
    <row r="10558">
      <c r="B10558" s="2"/>
      <c r="C10558" s="10"/>
      <c r="D10558" s="11"/>
      <c r="E10558" s="12"/>
      <c r="O10558" s="6" t="s">
        <v>1331</v>
      </c>
    </row>
    <row r="10559">
      <c r="B10559" s="2"/>
      <c r="C10559" s="10"/>
      <c r="D10559" s="11"/>
      <c r="E10559" s="12"/>
      <c r="O10559" s="6" t="s">
        <v>1331</v>
      </c>
    </row>
    <row r="10560">
      <c r="B10560" s="2"/>
      <c r="C10560" s="10"/>
      <c r="D10560" s="11"/>
      <c r="E10560" s="12"/>
      <c r="O10560" s="6" t="s">
        <v>1331</v>
      </c>
    </row>
    <row r="10561">
      <c r="B10561" s="2"/>
      <c r="C10561" s="10"/>
      <c r="D10561" s="11"/>
      <c r="E10561" s="12"/>
      <c r="O10561" s="6" t="s">
        <v>1331</v>
      </c>
    </row>
    <row r="10562">
      <c r="B10562" s="2"/>
      <c r="C10562" s="10"/>
      <c r="D10562" s="11"/>
      <c r="E10562" s="12"/>
      <c r="O10562" s="6" t="s">
        <v>1331</v>
      </c>
    </row>
    <row r="10563">
      <c r="B10563" s="2"/>
      <c r="C10563" s="10"/>
      <c r="D10563" s="11"/>
      <c r="E10563" s="12"/>
      <c r="O10563" s="6" t="s">
        <v>1331</v>
      </c>
    </row>
    <row r="10564">
      <c r="B10564" s="2"/>
      <c r="C10564" s="10"/>
      <c r="D10564" s="11"/>
      <c r="E10564" s="12"/>
      <c r="O10564" s="6" t="s">
        <v>1331</v>
      </c>
    </row>
    <row r="10565">
      <c r="B10565" s="2"/>
      <c r="C10565" s="10"/>
      <c r="D10565" s="11"/>
      <c r="E10565" s="12"/>
      <c r="O10565" s="6" t="s">
        <v>1331</v>
      </c>
    </row>
    <row r="10566">
      <c r="B10566" s="2"/>
      <c r="C10566" s="10"/>
      <c r="D10566" s="11"/>
      <c r="E10566" s="12"/>
      <c r="O10566" s="6" t="s">
        <v>1331</v>
      </c>
    </row>
    <row r="10567">
      <c r="B10567" s="2"/>
      <c r="C10567" s="10"/>
      <c r="D10567" s="11"/>
      <c r="E10567" s="12"/>
      <c r="O10567" s="6" t="s">
        <v>1331</v>
      </c>
    </row>
    <row r="10568">
      <c r="B10568" s="2"/>
      <c r="C10568" s="10"/>
      <c r="D10568" s="11"/>
      <c r="E10568" s="12"/>
      <c r="O10568" s="6" t="s">
        <v>1331</v>
      </c>
    </row>
    <row r="10569">
      <c r="B10569" s="2"/>
      <c r="C10569" s="10"/>
      <c r="D10569" s="11"/>
      <c r="E10569" s="12"/>
      <c r="O10569" s="6" t="s">
        <v>1331</v>
      </c>
    </row>
    <row r="10570">
      <c r="B10570" s="2"/>
      <c r="C10570" s="10"/>
      <c r="D10570" s="11"/>
      <c r="E10570" s="12"/>
      <c r="O10570" s="6" t="s">
        <v>1331</v>
      </c>
    </row>
    <row r="10571">
      <c r="B10571" s="2"/>
      <c r="C10571" s="10"/>
      <c r="D10571" s="11"/>
      <c r="E10571" s="12"/>
      <c r="O10571" s="6" t="s">
        <v>1331</v>
      </c>
    </row>
    <row r="10572">
      <c r="B10572" s="2"/>
      <c r="C10572" s="10"/>
      <c r="D10572" s="11"/>
      <c r="E10572" s="12"/>
      <c r="O10572" s="6" t="s">
        <v>1331</v>
      </c>
    </row>
    <row r="10573">
      <c r="B10573" s="2"/>
      <c r="C10573" s="10"/>
      <c r="D10573" s="11"/>
      <c r="E10573" s="12"/>
      <c r="O10573" s="6" t="s">
        <v>1331</v>
      </c>
    </row>
    <row r="10574">
      <c r="B10574" s="2"/>
      <c r="C10574" s="10"/>
      <c r="D10574" s="11"/>
      <c r="E10574" s="12"/>
      <c r="O10574" s="6" t="s">
        <v>1331</v>
      </c>
    </row>
    <row r="10575">
      <c r="B10575" s="2"/>
      <c r="C10575" s="10"/>
      <c r="D10575" s="11"/>
      <c r="E10575" s="12"/>
      <c r="O10575" s="6" t="s">
        <v>1331</v>
      </c>
    </row>
    <row r="10576">
      <c r="B10576" s="2"/>
      <c r="C10576" s="10"/>
      <c r="D10576" s="11"/>
      <c r="E10576" s="12"/>
      <c r="O10576" s="6" t="s">
        <v>1331</v>
      </c>
    </row>
    <row r="10577">
      <c r="B10577" s="2"/>
      <c r="C10577" s="10"/>
      <c r="D10577" s="11"/>
      <c r="E10577" s="12"/>
      <c r="O10577" s="6" t="s">
        <v>1331</v>
      </c>
    </row>
    <row r="10578">
      <c r="B10578" s="2"/>
      <c r="C10578" s="10"/>
      <c r="D10578" s="11"/>
      <c r="E10578" s="12"/>
      <c r="O10578" s="6" t="s">
        <v>1331</v>
      </c>
    </row>
    <row r="10579">
      <c r="B10579" s="2"/>
      <c r="C10579" s="10"/>
      <c r="D10579" s="11"/>
      <c r="E10579" s="12"/>
      <c r="O10579" s="6" t="s">
        <v>1331</v>
      </c>
    </row>
    <row r="10580">
      <c r="B10580" s="2"/>
      <c r="C10580" s="10"/>
      <c r="D10580" s="11"/>
      <c r="E10580" s="12"/>
      <c r="O10580" s="6" t="s">
        <v>1331</v>
      </c>
    </row>
    <row r="10581">
      <c r="B10581" s="2"/>
      <c r="C10581" s="10"/>
      <c r="D10581" s="11"/>
      <c r="E10581" s="12"/>
      <c r="O10581" s="6" t="s">
        <v>1331</v>
      </c>
    </row>
    <row r="10582">
      <c r="B10582" s="2"/>
      <c r="C10582" s="10"/>
      <c r="D10582" s="11"/>
      <c r="E10582" s="12"/>
      <c r="O10582" s="6" t="s">
        <v>1331</v>
      </c>
    </row>
    <row r="10583">
      <c r="B10583" s="2"/>
      <c r="C10583" s="10"/>
      <c r="D10583" s="11"/>
      <c r="E10583" s="12"/>
      <c r="O10583" s="6" t="s">
        <v>1331</v>
      </c>
    </row>
    <row r="10584">
      <c r="B10584" s="2"/>
      <c r="C10584" s="10"/>
      <c r="D10584" s="11"/>
      <c r="E10584" s="12"/>
      <c r="O10584" s="6" t="s">
        <v>1331</v>
      </c>
    </row>
    <row r="10585">
      <c r="B10585" s="2"/>
      <c r="C10585" s="10"/>
      <c r="D10585" s="11"/>
      <c r="E10585" s="12"/>
      <c r="O10585" s="6" t="s">
        <v>1331</v>
      </c>
    </row>
    <row r="10586">
      <c r="B10586" s="2"/>
      <c r="C10586" s="10"/>
      <c r="D10586" s="11"/>
      <c r="E10586" s="12"/>
      <c r="O10586" s="6" t="s">
        <v>1331</v>
      </c>
    </row>
    <row r="10587">
      <c r="B10587" s="2"/>
      <c r="C10587" s="10"/>
      <c r="D10587" s="11"/>
      <c r="E10587" s="12"/>
      <c r="O10587" s="6" t="s">
        <v>1331</v>
      </c>
    </row>
    <row r="10588">
      <c r="B10588" s="2"/>
      <c r="C10588" s="10"/>
      <c r="D10588" s="11"/>
      <c r="E10588" s="12"/>
      <c r="O10588" s="6" t="s">
        <v>1331</v>
      </c>
    </row>
    <row r="10589">
      <c r="B10589" s="2"/>
      <c r="C10589" s="10"/>
      <c r="D10589" s="11"/>
      <c r="E10589" s="12"/>
      <c r="O10589" s="6" t="s">
        <v>1331</v>
      </c>
    </row>
    <row r="10590">
      <c r="B10590" s="2"/>
      <c r="C10590" s="10"/>
      <c r="D10590" s="11"/>
      <c r="E10590" s="12"/>
      <c r="O10590" s="6" t="s">
        <v>1331</v>
      </c>
    </row>
    <row r="10591">
      <c r="B10591" s="2"/>
      <c r="C10591" s="10"/>
      <c r="D10591" s="11"/>
      <c r="E10591" s="12"/>
      <c r="O10591" s="6" t="s">
        <v>1331</v>
      </c>
    </row>
    <row r="10592">
      <c r="B10592" s="2"/>
      <c r="C10592" s="10"/>
      <c r="D10592" s="11"/>
      <c r="E10592" s="12"/>
      <c r="O10592" s="6" t="s">
        <v>1331</v>
      </c>
    </row>
    <row r="10593">
      <c r="B10593" s="2"/>
      <c r="C10593" s="10"/>
      <c r="D10593" s="11"/>
      <c r="E10593" s="12"/>
      <c r="O10593" s="6" t="s">
        <v>1331</v>
      </c>
    </row>
    <row r="10594">
      <c r="B10594" s="2"/>
      <c r="C10594" s="10"/>
      <c r="D10594" s="11"/>
      <c r="E10594" s="12"/>
      <c r="O10594" s="6" t="s">
        <v>1331</v>
      </c>
    </row>
    <row r="10595">
      <c r="B10595" s="2"/>
      <c r="C10595" s="10"/>
      <c r="D10595" s="11"/>
      <c r="E10595" s="12"/>
      <c r="O10595" s="6" t="s">
        <v>1331</v>
      </c>
    </row>
    <row r="10596">
      <c r="B10596" s="2"/>
      <c r="C10596" s="10"/>
      <c r="D10596" s="11"/>
      <c r="E10596" s="12"/>
      <c r="O10596" s="6" t="s">
        <v>1331</v>
      </c>
    </row>
    <row r="10597">
      <c r="B10597" s="2"/>
      <c r="C10597" s="10"/>
      <c r="D10597" s="11"/>
      <c r="E10597" s="12"/>
      <c r="O10597" s="6" t="s">
        <v>1331</v>
      </c>
    </row>
    <row r="10598">
      <c r="B10598" s="2"/>
      <c r="C10598" s="10"/>
      <c r="D10598" s="11"/>
      <c r="E10598" s="12"/>
      <c r="O10598" s="6" t="s">
        <v>1331</v>
      </c>
    </row>
    <row r="10599">
      <c r="B10599" s="2"/>
      <c r="C10599" s="10"/>
      <c r="D10599" s="11"/>
      <c r="E10599" s="12"/>
      <c r="O10599" s="6" t="s">
        <v>1331</v>
      </c>
    </row>
    <row r="10600">
      <c r="B10600" s="2"/>
      <c r="C10600" s="10"/>
      <c r="D10600" s="11"/>
      <c r="E10600" s="12"/>
      <c r="O10600" s="6" t="s">
        <v>1331</v>
      </c>
    </row>
    <row r="10601">
      <c r="B10601" s="2"/>
      <c r="C10601" s="10"/>
      <c r="D10601" s="11"/>
      <c r="E10601" s="12"/>
      <c r="O10601" s="6" t="s">
        <v>1331</v>
      </c>
    </row>
    <row r="10602">
      <c r="B10602" s="2"/>
      <c r="C10602" s="10"/>
      <c r="D10602" s="11"/>
      <c r="E10602" s="12"/>
      <c r="O10602" s="6" t="s">
        <v>1331</v>
      </c>
    </row>
    <row r="10603">
      <c r="B10603" s="2"/>
      <c r="C10603" s="10"/>
      <c r="D10603" s="11"/>
      <c r="E10603" s="12"/>
      <c r="O10603" s="6" t="s">
        <v>1331</v>
      </c>
    </row>
    <row r="10604">
      <c r="B10604" s="2"/>
      <c r="C10604" s="10"/>
      <c r="D10604" s="11"/>
      <c r="E10604" s="12"/>
      <c r="O10604" s="6" t="s">
        <v>1331</v>
      </c>
    </row>
    <row r="10605">
      <c r="B10605" s="2"/>
      <c r="C10605" s="10"/>
      <c r="D10605" s="11"/>
      <c r="E10605" s="12"/>
      <c r="O10605" s="6" t="s">
        <v>1331</v>
      </c>
    </row>
    <row r="10606">
      <c r="B10606" s="2"/>
      <c r="C10606" s="10"/>
      <c r="D10606" s="11"/>
      <c r="E10606" s="12"/>
      <c r="O10606" s="6" t="s">
        <v>1331</v>
      </c>
    </row>
    <row r="10607">
      <c r="B10607" s="2"/>
      <c r="C10607" s="10"/>
      <c r="D10607" s="11"/>
      <c r="E10607" s="12"/>
      <c r="O10607" s="6" t="s">
        <v>1331</v>
      </c>
    </row>
    <row r="10608">
      <c r="B10608" s="2"/>
      <c r="C10608" s="10"/>
      <c r="D10608" s="11"/>
      <c r="E10608" s="12"/>
      <c r="O10608" s="6" t="s">
        <v>1331</v>
      </c>
    </row>
    <row r="10609">
      <c r="B10609" s="2"/>
      <c r="C10609" s="10"/>
      <c r="D10609" s="11"/>
      <c r="E10609" s="12"/>
      <c r="O10609" s="6" t="s">
        <v>1331</v>
      </c>
    </row>
    <row r="10610">
      <c r="B10610" s="2"/>
      <c r="C10610" s="10"/>
      <c r="D10610" s="11"/>
      <c r="E10610" s="12"/>
      <c r="O10610" s="6" t="s">
        <v>1331</v>
      </c>
    </row>
    <row r="10611">
      <c r="B10611" s="2"/>
      <c r="C10611" s="10"/>
      <c r="D10611" s="11"/>
      <c r="E10611" s="12"/>
      <c r="O10611" s="6" t="s">
        <v>1331</v>
      </c>
    </row>
    <row r="10612">
      <c r="B10612" s="2"/>
      <c r="C10612" s="10"/>
      <c r="D10612" s="11"/>
      <c r="E10612" s="12"/>
      <c r="O10612" s="6" t="s">
        <v>1331</v>
      </c>
    </row>
    <row r="10613">
      <c r="B10613" s="2"/>
      <c r="C10613" s="10"/>
      <c r="D10613" s="11"/>
      <c r="E10613" s="12"/>
      <c r="O10613" s="6" t="s">
        <v>1331</v>
      </c>
    </row>
    <row r="10614">
      <c r="B10614" s="2"/>
      <c r="C10614" s="10"/>
      <c r="D10614" s="11"/>
      <c r="E10614" s="12"/>
      <c r="O10614" s="6" t="s">
        <v>1331</v>
      </c>
    </row>
    <row r="10615">
      <c r="B10615" s="2"/>
      <c r="C10615" s="10"/>
      <c r="D10615" s="11"/>
      <c r="E10615" s="12"/>
      <c r="O10615" s="6" t="s">
        <v>1331</v>
      </c>
    </row>
    <row r="10616">
      <c r="B10616" s="2"/>
      <c r="C10616" s="10"/>
      <c r="D10616" s="11"/>
      <c r="E10616" s="12"/>
      <c r="O10616" s="6" t="s">
        <v>1331</v>
      </c>
    </row>
    <row r="10617">
      <c r="B10617" s="2"/>
      <c r="C10617" s="10"/>
      <c r="D10617" s="11"/>
      <c r="E10617" s="12"/>
      <c r="O10617" s="6" t="s">
        <v>1331</v>
      </c>
    </row>
    <row r="10618">
      <c r="B10618" s="2"/>
      <c r="C10618" s="10"/>
      <c r="D10618" s="11"/>
      <c r="E10618" s="12"/>
      <c r="O10618" s="6" t="s">
        <v>1331</v>
      </c>
    </row>
    <row r="10619">
      <c r="B10619" s="2"/>
      <c r="C10619" s="10"/>
      <c r="D10619" s="11"/>
      <c r="E10619" s="12"/>
      <c r="O10619" s="6" t="s">
        <v>1331</v>
      </c>
    </row>
    <row r="10620">
      <c r="B10620" s="2"/>
      <c r="C10620" s="10"/>
      <c r="D10620" s="11"/>
      <c r="E10620" s="12"/>
      <c r="O10620" s="6" t="s">
        <v>1331</v>
      </c>
    </row>
    <row r="10621">
      <c r="B10621" s="2"/>
      <c r="C10621" s="10"/>
      <c r="D10621" s="11"/>
      <c r="E10621" s="12"/>
      <c r="O10621" s="6" t="s">
        <v>1331</v>
      </c>
    </row>
    <row r="10622">
      <c r="B10622" s="2"/>
      <c r="C10622" s="10"/>
      <c r="D10622" s="11"/>
      <c r="E10622" s="12"/>
      <c r="O10622" s="6" t="s">
        <v>1331</v>
      </c>
    </row>
    <row r="10623">
      <c r="B10623" s="2"/>
      <c r="C10623" s="10"/>
      <c r="D10623" s="11"/>
      <c r="E10623" s="12"/>
      <c r="O10623" s="6" t="s">
        <v>1331</v>
      </c>
    </row>
    <row r="10624">
      <c r="B10624" s="2"/>
      <c r="C10624" s="10"/>
      <c r="D10624" s="11"/>
      <c r="E10624" s="12"/>
      <c r="O10624" s="6" t="s">
        <v>1331</v>
      </c>
    </row>
    <row r="10625">
      <c r="B10625" s="2"/>
      <c r="C10625" s="10"/>
      <c r="D10625" s="11"/>
      <c r="E10625" s="12"/>
      <c r="O10625" s="6" t="s">
        <v>1331</v>
      </c>
    </row>
    <row r="10626">
      <c r="B10626" s="2"/>
      <c r="C10626" s="10"/>
      <c r="D10626" s="11"/>
      <c r="E10626" s="12"/>
      <c r="O10626" s="6" t="s">
        <v>1331</v>
      </c>
    </row>
    <row r="10627">
      <c r="B10627" s="2"/>
      <c r="C10627" s="10"/>
      <c r="D10627" s="11"/>
      <c r="E10627" s="12"/>
      <c r="O10627" s="6" t="s">
        <v>1331</v>
      </c>
    </row>
    <row r="10628">
      <c r="B10628" s="2"/>
      <c r="C10628" s="10"/>
      <c r="D10628" s="11"/>
      <c r="E10628" s="12"/>
      <c r="O10628" s="6" t="s">
        <v>1331</v>
      </c>
    </row>
    <row r="10629">
      <c r="B10629" s="2"/>
      <c r="C10629" s="10"/>
      <c r="D10629" s="11"/>
      <c r="E10629" s="12"/>
      <c r="O10629" s="6" t="s">
        <v>1331</v>
      </c>
    </row>
    <row r="10630">
      <c r="B10630" s="2"/>
      <c r="C10630" s="10"/>
      <c r="D10630" s="11"/>
      <c r="E10630" s="12"/>
      <c r="O10630" s="6" t="s">
        <v>1331</v>
      </c>
    </row>
    <row r="10631">
      <c r="B10631" s="2"/>
      <c r="C10631" s="10"/>
      <c r="D10631" s="11"/>
      <c r="E10631" s="12"/>
      <c r="O10631" s="6" t="s">
        <v>1331</v>
      </c>
    </row>
    <row r="10632">
      <c r="B10632" s="2"/>
      <c r="C10632" s="10"/>
      <c r="D10632" s="11"/>
      <c r="E10632" s="12"/>
      <c r="O10632" s="6" t="s">
        <v>1331</v>
      </c>
    </row>
    <row r="10633">
      <c r="B10633" s="2"/>
      <c r="C10633" s="10"/>
      <c r="D10633" s="11"/>
      <c r="E10633" s="12"/>
      <c r="O10633" s="6" t="s">
        <v>1331</v>
      </c>
    </row>
    <row r="10634">
      <c r="B10634" s="2"/>
      <c r="C10634" s="10"/>
      <c r="D10634" s="11"/>
      <c r="E10634" s="12"/>
      <c r="O10634" s="6" t="s">
        <v>1331</v>
      </c>
    </row>
    <row r="10635">
      <c r="B10635" s="2"/>
      <c r="C10635" s="10"/>
      <c r="D10635" s="11"/>
      <c r="E10635" s="12"/>
      <c r="O10635" s="6" t="s">
        <v>1331</v>
      </c>
    </row>
    <row r="10636">
      <c r="B10636" s="2"/>
      <c r="C10636" s="10"/>
      <c r="D10636" s="11"/>
      <c r="E10636" s="12"/>
      <c r="O10636" s="6" t="s">
        <v>1331</v>
      </c>
    </row>
    <row r="10637">
      <c r="B10637" s="2"/>
      <c r="C10637" s="10"/>
      <c r="D10637" s="11"/>
      <c r="E10637" s="12"/>
      <c r="O10637" s="6" t="s">
        <v>1331</v>
      </c>
    </row>
    <row r="10638">
      <c r="B10638" s="2"/>
      <c r="C10638" s="10"/>
      <c r="D10638" s="11"/>
      <c r="E10638" s="12"/>
      <c r="O10638" s="6" t="s">
        <v>1331</v>
      </c>
    </row>
    <row r="10639">
      <c r="B10639" s="2"/>
      <c r="C10639" s="10"/>
      <c r="D10639" s="11"/>
      <c r="E10639" s="12"/>
      <c r="O10639" s="6" t="s">
        <v>1331</v>
      </c>
    </row>
    <row r="10640">
      <c r="B10640" s="2"/>
      <c r="C10640" s="10"/>
      <c r="D10640" s="11"/>
      <c r="E10640" s="12"/>
      <c r="O10640" s="6" t="s">
        <v>1331</v>
      </c>
    </row>
    <row r="10641">
      <c r="B10641" s="2"/>
      <c r="C10641" s="10"/>
      <c r="D10641" s="11"/>
      <c r="E10641" s="12"/>
      <c r="O10641" s="6" t="s">
        <v>1331</v>
      </c>
    </row>
    <row r="10642">
      <c r="B10642" s="2"/>
      <c r="C10642" s="10"/>
      <c r="D10642" s="11"/>
      <c r="E10642" s="12"/>
      <c r="O10642" s="6" t="s">
        <v>1331</v>
      </c>
    </row>
    <row r="10643">
      <c r="B10643" s="2"/>
      <c r="C10643" s="10"/>
      <c r="D10643" s="11"/>
      <c r="E10643" s="12"/>
      <c r="O10643" s="6" t="s">
        <v>1331</v>
      </c>
    </row>
    <row r="10644">
      <c r="B10644" s="2"/>
      <c r="C10644" s="10"/>
      <c r="D10644" s="11"/>
      <c r="E10644" s="12"/>
      <c r="O10644" s="6" t="s">
        <v>1331</v>
      </c>
    </row>
    <row r="10645">
      <c r="B10645" s="2"/>
      <c r="C10645" s="10"/>
      <c r="D10645" s="11"/>
      <c r="E10645" s="12"/>
      <c r="O10645" s="6" t="s">
        <v>1331</v>
      </c>
    </row>
    <row r="10646">
      <c r="B10646" s="2"/>
      <c r="C10646" s="10"/>
      <c r="D10646" s="11"/>
      <c r="E10646" s="12"/>
      <c r="O10646" s="6" t="s">
        <v>1331</v>
      </c>
    </row>
    <row r="10647">
      <c r="B10647" s="2"/>
      <c r="C10647" s="10"/>
      <c r="D10647" s="11"/>
      <c r="E10647" s="12"/>
      <c r="O10647" s="6" t="s">
        <v>1331</v>
      </c>
    </row>
    <row r="10648">
      <c r="B10648" s="2"/>
      <c r="C10648" s="10"/>
      <c r="D10648" s="11"/>
      <c r="E10648" s="12"/>
      <c r="O10648" s="6" t="s">
        <v>1331</v>
      </c>
    </row>
    <row r="10649">
      <c r="B10649" s="2"/>
      <c r="C10649" s="10"/>
      <c r="D10649" s="11"/>
      <c r="E10649" s="12"/>
      <c r="O10649" s="6" t="s">
        <v>1331</v>
      </c>
    </row>
    <row r="10650">
      <c r="B10650" s="2"/>
      <c r="C10650" s="10"/>
      <c r="D10650" s="11"/>
      <c r="E10650" s="12"/>
      <c r="O10650" s="6" t="s">
        <v>1331</v>
      </c>
    </row>
    <row r="10651">
      <c r="B10651" s="2"/>
      <c r="C10651" s="10"/>
      <c r="D10651" s="11"/>
      <c r="E10651" s="12"/>
      <c r="O10651" s="6" t="s">
        <v>1331</v>
      </c>
    </row>
    <row r="10652">
      <c r="B10652" s="2"/>
      <c r="C10652" s="10"/>
      <c r="D10652" s="11"/>
      <c r="E10652" s="12"/>
      <c r="O10652" s="6" t="s">
        <v>1331</v>
      </c>
    </row>
    <row r="10653">
      <c r="B10653" s="2"/>
      <c r="C10653" s="10"/>
      <c r="D10653" s="11"/>
      <c r="E10653" s="12"/>
      <c r="O10653" s="6" t="s">
        <v>1331</v>
      </c>
    </row>
    <row r="10654">
      <c r="B10654" s="2"/>
      <c r="C10654" s="10"/>
      <c r="D10654" s="11"/>
      <c r="E10654" s="12"/>
      <c r="O10654" s="6" t="s">
        <v>1331</v>
      </c>
    </row>
    <row r="10655">
      <c r="B10655" s="2"/>
      <c r="C10655" s="10"/>
      <c r="D10655" s="11"/>
      <c r="E10655" s="12"/>
      <c r="O10655" s="6" t="s">
        <v>1331</v>
      </c>
    </row>
    <row r="10656">
      <c r="B10656" s="2"/>
      <c r="C10656" s="10"/>
      <c r="D10656" s="11"/>
      <c r="E10656" s="12"/>
      <c r="O10656" s="6" t="s">
        <v>1331</v>
      </c>
    </row>
    <row r="10657">
      <c r="B10657" s="2"/>
      <c r="C10657" s="10"/>
      <c r="D10657" s="11"/>
      <c r="E10657" s="12"/>
      <c r="O10657" s="6" t="s">
        <v>1331</v>
      </c>
    </row>
    <row r="10658">
      <c r="B10658" s="2"/>
      <c r="C10658" s="10"/>
      <c r="D10658" s="11"/>
      <c r="E10658" s="12"/>
      <c r="O10658" s="6" t="s">
        <v>1331</v>
      </c>
    </row>
    <row r="10659">
      <c r="B10659" s="2"/>
      <c r="C10659" s="10"/>
      <c r="D10659" s="11"/>
      <c r="E10659" s="12"/>
      <c r="O10659" s="6" t="s">
        <v>1331</v>
      </c>
    </row>
    <row r="10660">
      <c r="B10660" s="2"/>
      <c r="C10660" s="10"/>
      <c r="D10660" s="11"/>
      <c r="E10660" s="12"/>
      <c r="O10660" s="6" t="s">
        <v>1331</v>
      </c>
    </row>
    <row r="10661">
      <c r="B10661" s="2"/>
      <c r="C10661" s="10"/>
      <c r="D10661" s="11"/>
      <c r="E10661" s="12"/>
      <c r="O10661" s="6" t="s">
        <v>1331</v>
      </c>
    </row>
    <row r="10662">
      <c r="B10662" s="2"/>
      <c r="C10662" s="10"/>
      <c r="D10662" s="11"/>
      <c r="E10662" s="12"/>
      <c r="O10662" s="6" t="s">
        <v>1331</v>
      </c>
    </row>
    <row r="10663">
      <c r="B10663" s="2"/>
      <c r="C10663" s="10"/>
      <c r="D10663" s="11"/>
      <c r="E10663" s="12"/>
      <c r="O10663" s="6" t="s">
        <v>1331</v>
      </c>
    </row>
    <row r="10664">
      <c r="B10664" s="2"/>
      <c r="C10664" s="10"/>
      <c r="D10664" s="11"/>
      <c r="E10664" s="12"/>
      <c r="O10664" s="6" t="s">
        <v>1331</v>
      </c>
    </row>
    <row r="10665">
      <c r="B10665" s="2"/>
      <c r="C10665" s="10"/>
      <c r="D10665" s="11"/>
      <c r="E10665" s="12"/>
      <c r="O10665" s="6" t="s">
        <v>1331</v>
      </c>
    </row>
    <row r="10666">
      <c r="B10666" s="2"/>
      <c r="C10666" s="10"/>
      <c r="D10666" s="11"/>
      <c r="E10666" s="12"/>
      <c r="O10666" s="6" t="s">
        <v>1331</v>
      </c>
    </row>
    <row r="10667">
      <c r="B10667" s="2"/>
      <c r="C10667" s="10"/>
      <c r="D10667" s="11"/>
      <c r="E10667" s="12"/>
      <c r="O10667" s="6" t="s">
        <v>1331</v>
      </c>
    </row>
    <row r="10668">
      <c r="B10668" s="2"/>
      <c r="C10668" s="10"/>
      <c r="D10668" s="11"/>
      <c r="E10668" s="12"/>
      <c r="O10668" s="6" t="s">
        <v>1331</v>
      </c>
    </row>
    <row r="10669">
      <c r="B10669" s="2"/>
      <c r="C10669" s="10"/>
      <c r="D10669" s="11"/>
      <c r="E10669" s="12"/>
      <c r="O10669" s="6" t="s">
        <v>1331</v>
      </c>
    </row>
    <row r="10670">
      <c r="B10670" s="2"/>
      <c r="C10670" s="10"/>
      <c r="D10670" s="11"/>
      <c r="E10670" s="12"/>
      <c r="O10670" s="6" t="s">
        <v>1331</v>
      </c>
    </row>
    <row r="10671">
      <c r="B10671" s="2"/>
      <c r="C10671" s="10"/>
      <c r="D10671" s="11"/>
      <c r="E10671" s="12"/>
      <c r="O10671" s="6" t="s">
        <v>1331</v>
      </c>
    </row>
    <row r="10672">
      <c r="B10672" s="2"/>
      <c r="C10672" s="10"/>
      <c r="D10672" s="11"/>
      <c r="E10672" s="12"/>
      <c r="O10672" s="6" t="s">
        <v>1331</v>
      </c>
    </row>
    <row r="10673">
      <c r="B10673" s="2"/>
      <c r="C10673" s="10"/>
      <c r="D10673" s="11"/>
      <c r="E10673" s="12"/>
      <c r="O10673" s="6" t="s">
        <v>1331</v>
      </c>
    </row>
    <row r="10674">
      <c r="B10674" s="2"/>
      <c r="C10674" s="10"/>
      <c r="D10674" s="11"/>
      <c r="E10674" s="12"/>
      <c r="O10674" s="6" t="s">
        <v>1331</v>
      </c>
    </row>
    <row r="10675">
      <c r="B10675" s="2"/>
      <c r="C10675" s="10"/>
      <c r="D10675" s="11"/>
      <c r="E10675" s="12"/>
      <c r="O10675" s="6" t="s">
        <v>1331</v>
      </c>
    </row>
    <row r="10676">
      <c r="B10676" s="2"/>
      <c r="C10676" s="10"/>
      <c r="D10676" s="11"/>
      <c r="E10676" s="12"/>
      <c r="O10676" s="6" t="s">
        <v>1331</v>
      </c>
    </row>
    <row r="10677">
      <c r="B10677" s="2"/>
      <c r="C10677" s="10"/>
      <c r="D10677" s="11"/>
      <c r="E10677" s="12"/>
      <c r="O10677" s="6" t="s">
        <v>1331</v>
      </c>
    </row>
    <row r="10678">
      <c r="B10678" s="2"/>
      <c r="C10678" s="10"/>
      <c r="D10678" s="11"/>
      <c r="E10678" s="12"/>
      <c r="O10678" s="6" t="s">
        <v>1331</v>
      </c>
    </row>
    <row r="10679">
      <c r="B10679" s="2"/>
      <c r="C10679" s="10"/>
      <c r="D10679" s="11"/>
      <c r="E10679" s="12"/>
      <c r="O10679" s="6" t="s">
        <v>1331</v>
      </c>
    </row>
    <row r="10680">
      <c r="B10680" s="2"/>
      <c r="C10680" s="10"/>
      <c r="D10680" s="11"/>
      <c r="E10680" s="12"/>
      <c r="O10680" s="6" t="s">
        <v>1331</v>
      </c>
    </row>
    <row r="10681">
      <c r="B10681" s="2"/>
      <c r="C10681" s="10"/>
      <c r="D10681" s="11"/>
      <c r="E10681" s="12"/>
      <c r="O10681" s="6" t="s">
        <v>1331</v>
      </c>
    </row>
    <row r="10682">
      <c r="B10682" s="2"/>
      <c r="C10682" s="10"/>
      <c r="D10682" s="11"/>
      <c r="E10682" s="12"/>
      <c r="O10682" s="6" t="s">
        <v>1331</v>
      </c>
    </row>
    <row r="10683">
      <c r="B10683" s="2"/>
      <c r="C10683" s="10"/>
      <c r="D10683" s="11"/>
      <c r="E10683" s="12"/>
      <c r="O10683" s="6" t="s">
        <v>1331</v>
      </c>
    </row>
    <row r="10684">
      <c r="B10684" s="2"/>
      <c r="C10684" s="10"/>
      <c r="D10684" s="11"/>
      <c r="E10684" s="12"/>
      <c r="O10684" s="6" t="s">
        <v>1331</v>
      </c>
    </row>
    <row r="10685">
      <c r="B10685" s="2"/>
      <c r="C10685" s="10"/>
      <c r="D10685" s="11"/>
      <c r="E10685" s="12"/>
      <c r="O10685" s="6" t="s">
        <v>1331</v>
      </c>
    </row>
    <row r="10686">
      <c r="B10686" s="2"/>
      <c r="C10686" s="10"/>
      <c r="D10686" s="11"/>
      <c r="E10686" s="12"/>
      <c r="O10686" s="6" t="s">
        <v>1331</v>
      </c>
    </row>
    <row r="10687">
      <c r="B10687" s="2"/>
      <c r="C10687" s="10"/>
      <c r="D10687" s="11"/>
      <c r="E10687" s="12"/>
      <c r="O10687" s="6" t="s">
        <v>1331</v>
      </c>
    </row>
    <row r="10688">
      <c r="B10688" s="2"/>
      <c r="C10688" s="10"/>
      <c r="D10688" s="11"/>
      <c r="E10688" s="12"/>
      <c r="O10688" s="6" t="s">
        <v>1331</v>
      </c>
    </row>
    <row r="10689">
      <c r="B10689" s="2"/>
      <c r="C10689" s="10"/>
      <c r="D10689" s="11"/>
      <c r="E10689" s="12"/>
      <c r="O10689" s="6" t="s">
        <v>1331</v>
      </c>
    </row>
    <row r="10690">
      <c r="B10690" s="2"/>
      <c r="C10690" s="10"/>
      <c r="D10690" s="11"/>
      <c r="E10690" s="12"/>
      <c r="O10690" s="6" t="s">
        <v>1331</v>
      </c>
    </row>
    <row r="10691">
      <c r="B10691" s="2"/>
      <c r="C10691" s="10"/>
      <c r="D10691" s="11"/>
      <c r="E10691" s="12"/>
      <c r="O10691" s="6" t="s">
        <v>1331</v>
      </c>
    </row>
    <row r="10692">
      <c r="B10692" s="2"/>
      <c r="C10692" s="10"/>
      <c r="D10692" s="11"/>
      <c r="E10692" s="12"/>
      <c r="O10692" s="6" t="s">
        <v>1331</v>
      </c>
    </row>
    <row r="10693">
      <c r="B10693" s="2"/>
      <c r="C10693" s="10"/>
      <c r="D10693" s="11"/>
      <c r="E10693" s="12"/>
      <c r="O10693" s="6" t="s">
        <v>1331</v>
      </c>
    </row>
    <row r="10694">
      <c r="B10694" s="2"/>
      <c r="C10694" s="10"/>
      <c r="D10694" s="11"/>
      <c r="E10694" s="12"/>
      <c r="O10694" s="6" t="s">
        <v>1331</v>
      </c>
    </row>
    <row r="10695">
      <c r="B10695" s="2"/>
      <c r="C10695" s="10"/>
      <c r="D10695" s="11"/>
      <c r="E10695" s="12"/>
      <c r="O10695" s="6" t="s">
        <v>1331</v>
      </c>
    </row>
    <row r="10696">
      <c r="B10696" s="2"/>
      <c r="C10696" s="10"/>
      <c r="D10696" s="11"/>
      <c r="E10696" s="12"/>
      <c r="O10696" s="6" t="s">
        <v>1331</v>
      </c>
    </row>
    <row r="10697">
      <c r="B10697" s="2"/>
      <c r="C10697" s="10"/>
      <c r="D10697" s="11"/>
      <c r="E10697" s="12"/>
      <c r="O10697" s="6" t="s">
        <v>1331</v>
      </c>
    </row>
    <row r="10698">
      <c r="B10698" s="2"/>
      <c r="C10698" s="10"/>
      <c r="D10698" s="11"/>
      <c r="E10698" s="12"/>
      <c r="O10698" s="6" t="s">
        <v>1331</v>
      </c>
    </row>
    <row r="10699">
      <c r="B10699" s="2"/>
      <c r="C10699" s="10"/>
      <c r="D10699" s="11"/>
      <c r="E10699" s="12"/>
      <c r="O10699" s="6" t="s">
        <v>1331</v>
      </c>
    </row>
    <row r="10700">
      <c r="B10700" s="2"/>
      <c r="C10700" s="10"/>
      <c r="D10700" s="11"/>
      <c r="E10700" s="12"/>
      <c r="O10700" s="6" t="s">
        <v>1331</v>
      </c>
    </row>
    <row r="10701">
      <c r="B10701" s="2"/>
      <c r="C10701" s="10"/>
      <c r="D10701" s="11"/>
      <c r="E10701" s="12"/>
      <c r="O10701" s="6" t="s">
        <v>1331</v>
      </c>
    </row>
    <row r="10702">
      <c r="B10702" s="2"/>
      <c r="C10702" s="10"/>
      <c r="D10702" s="11"/>
      <c r="E10702" s="12"/>
      <c r="O10702" s="6" t="s">
        <v>1331</v>
      </c>
    </row>
    <row r="10703">
      <c r="B10703" s="2"/>
      <c r="C10703" s="10"/>
      <c r="D10703" s="11"/>
      <c r="E10703" s="12"/>
      <c r="O10703" s="6" t="s">
        <v>1331</v>
      </c>
    </row>
    <row r="10704">
      <c r="B10704" s="2"/>
      <c r="C10704" s="10"/>
      <c r="D10704" s="11"/>
      <c r="E10704" s="12"/>
      <c r="O10704" s="6" t="s">
        <v>1331</v>
      </c>
    </row>
    <row r="10705">
      <c r="B10705" s="2"/>
      <c r="C10705" s="10"/>
      <c r="D10705" s="11"/>
      <c r="E10705" s="12"/>
      <c r="O10705" s="6" t="s">
        <v>1331</v>
      </c>
    </row>
    <row r="10706">
      <c r="B10706" s="2"/>
      <c r="C10706" s="10"/>
      <c r="D10706" s="11"/>
      <c r="E10706" s="12"/>
      <c r="O10706" s="6" t="s">
        <v>1331</v>
      </c>
    </row>
    <row r="10707">
      <c r="B10707" s="2"/>
      <c r="C10707" s="10"/>
      <c r="D10707" s="11"/>
      <c r="E10707" s="12"/>
      <c r="O10707" s="6" t="s">
        <v>1331</v>
      </c>
    </row>
    <row r="10708">
      <c r="B10708" s="2"/>
      <c r="C10708" s="10"/>
      <c r="D10708" s="11"/>
      <c r="E10708" s="12"/>
      <c r="O10708" s="6" t="s">
        <v>1331</v>
      </c>
    </row>
    <row r="10709">
      <c r="B10709" s="2"/>
      <c r="C10709" s="10"/>
      <c r="D10709" s="11"/>
      <c r="E10709" s="12"/>
      <c r="O10709" s="6" t="s">
        <v>1331</v>
      </c>
    </row>
    <row r="10710">
      <c r="B10710" s="2"/>
      <c r="C10710" s="10"/>
      <c r="D10710" s="11"/>
      <c r="E10710" s="12"/>
      <c r="O10710" s="6" t="s">
        <v>1331</v>
      </c>
    </row>
    <row r="10711">
      <c r="B10711" s="2"/>
      <c r="C10711" s="10"/>
      <c r="D10711" s="11"/>
      <c r="E10711" s="12"/>
      <c r="O10711" s="6" t="s">
        <v>1331</v>
      </c>
    </row>
    <row r="10712">
      <c r="B10712" s="2"/>
      <c r="C10712" s="10"/>
      <c r="D10712" s="11"/>
      <c r="E10712" s="12"/>
      <c r="O10712" s="6" t="s">
        <v>1331</v>
      </c>
    </row>
    <row r="10713">
      <c r="B10713" s="2"/>
      <c r="C10713" s="10"/>
      <c r="D10713" s="11"/>
      <c r="E10713" s="12"/>
      <c r="O10713" s="6" t="s">
        <v>1331</v>
      </c>
    </row>
    <row r="10714">
      <c r="B10714" s="2"/>
      <c r="C10714" s="10"/>
      <c r="D10714" s="11"/>
      <c r="E10714" s="12"/>
      <c r="O10714" s="6" t="s">
        <v>1331</v>
      </c>
    </row>
    <row r="10715">
      <c r="B10715" s="2"/>
      <c r="C10715" s="10"/>
      <c r="D10715" s="11"/>
      <c r="E10715" s="12"/>
      <c r="O10715" s="6" t="s">
        <v>1331</v>
      </c>
    </row>
    <row r="10716">
      <c r="B10716" s="2"/>
      <c r="C10716" s="10"/>
      <c r="D10716" s="11"/>
      <c r="E10716" s="12"/>
      <c r="O10716" s="6" t="s">
        <v>1331</v>
      </c>
    </row>
    <row r="10717">
      <c r="B10717" s="2"/>
      <c r="C10717" s="10"/>
      <c r="D10717" s="11"/>
      <c r="E10717" s="12"/>
      <c r="O10717" s="6" t="s">
        <v>1331</v>
      </c>
    </row>
    <row r="10718">
      <c r="B10718" s="2"/>
      <c r="C10718" s="10"/>
      <c r="D10718" s="11"/>
      <c r="E10718" s="12"/>
      <c r="O10718" s="6" t="s">
        <v>1331</v>
      </c>
    </row>
    <row r="10719">
      <c r="B10719" s="2"/>
      <c r="C10719" s="10"/>
      <c r="D10719" s="11"/>
      <c r="E10719" s="12"/>
      <c r="O10719" s="6" t="s">
        <v>1331</v>
      </c>
    </row>
    <row r="10720">
      <c r="B10720" s="2"/>
      <c r="C10720" s="10"/>
      <c r="D10720" s="11"/>
      <c r="E10720" s="12"/>
      <c r="O10720" s="6" t="s">
        <v>1331</v>
      </c>
    </row>
    <row r="10721">
      <c r="B10721" s="2"/>
      <c r="C10721" s="10"/>
      <c r="D10721" s="11"/>
      <c r="E10721" s="12"/>
      <c r="O10721" s="6" t="s">
        <v>1331</v>
      </c>
    </row>
    <row r="10722">
      <c r="B10722" s="2"/>
      <c r="C10722" s="10"/>
      <c r="D10722" s="11"/>
      <c r="E10722" s="12"/>
      <c r="O10722" s="6" t="s">
        <v>1331</v>
      </c>
    </row>
    <row r="10723">
      <c r="B10723" s="2"/>
      <c r="C10723" s="10"/>
      <c r="D10723" s="11"/>
      <c r="E10723" s="12"/>
      <c r="O10723" s="6" t="s">
        <v>1331</v>
      </c>
    </row>
    <row r="10724">
      <c r="B10724" s="2"/>
      <c r="C10724" s="10"/>
      <c r="D10724" s="11"/>
      <c r="E10724" s="12"/>
      <c r="O10724" s="6" t="s">
        <v>1331</v>
      </c>
    </row>
    <row r="10725">
      <c r="B10725" s="2"/>
      <c r="C10725" s="10"/>
      <c r="D10725" s="11"/>
      <c r="E10725" s="12"/>
      <c r="O10725" s="6" t="s">
        <v>1331</v>
      </c>
    </row>
    <row r="10726">
      <c r="B10726" s="2"/>
      <c r="C10726" s="10"/>
      <c r="D10726" s="11"/>
      <c r="E10726" s="12"/>
      <c r="O10726" s="6" t="s">
        <v>1331</v>
      </c>
    </row>
    <row r="10727">
      <c r="B10727" s="2"/>
      <c r="C10727" s="10"/>
      <c r="D10727" s="11"/>
      <c r="E10727" s="12"/>
      <c r="O10727" s="6" t="s">
        <v>1331</v>
      </c>
    </row>
    <row r="10728">
      <c r="B10728" s="2"/>
      <c r="C10728" s="10"/>
      <c r="D10728" s="11"/>
      <c r="E10728" s="12"/>
      <c r="O10728" s="6" t="s">
        <v>1331</v>
      </c>
    </row>
    <row r="10729">
      <c r="B10729" s="2"/>
      <c r="C10729" s="10"/>
      <c r="D10729" s="11"/>
      <c r="E10729" s="12"/>
      <c r="O10729" s="6" t="s">
        <v>1331</v>
      </c>
    </row>
    <row r="10730">
      <c r="B10730" s="2"/>
      <c r="C10730" s="10"/>
      <c r="D10730" s="11"/>
      <c r="E10730" s="12"/>
      <c r="O10730" s="6" t="s">
        <v>1331</v>
      </c>
    </row>
    <row r="10731">
      <c r="B10731" s="2"/>
      <c r="C10731" s="10"/>
      <c r="D10731" s="11"/>
      <c r="E10731" s="12"/>
      <c r="O10731" s="6" t="s">
        <v>1331</v>
      </c>
    </row>
    <row r="10732">
      <c r="B10732" s="2"/>
      <c r="C10732" s="10"/>
      <c r="D10732" s="11"/>
      <c r="E10732" s="12"/>
      <c r="O10732" s="6" t="s">
        <v>1331</v>
      </c>
    </row>
    <row r="10733">
      <c r="B10733" s="2"/>
      <c r="C10733" s="10"/>
      <c r="D10733" s="11"/>
      <c r="E10733" s="12"/>
      <c r="O10733" s="6" t="s">
        <v>1331</v>
      </c>
    </row>
    <row r="10734">
      <c r="B10734" s="2"/>
      <c r="C10734" s="10"/>
      <c r="D10734" s="11"/>
      <c r="E10734" s="12"/>
      <c r="O10734" s="6" t="s">
        <v>1331</v>
      </c>
    </row>
    <row r="10735">
      <c r="B10735" s="2"/>
      <c r="C10735" s="10"/>
      <c r="D10735" s="11"/>
      <c r="E10735" s="12"/>
      <c r="O10735" s="6" t="s">
        <v>1331</v>
      </c>
    </row>
    <row r="10736">
      <c r="B10736" s="2"/>
      <c r="C10736" s="10"/>
      <c r="D10736" s="11"/>
      <c r="E10736" s="12"/>
      <c r="O10736" s="6" t="s">
        <v>1331</v>
      </c>
    </row>
    <row r="10737">
      <c r="B10737" s="2"/>
      <c r="C10737" s="10"/>
      <c r="D10737" s="11"/>
      <c r="E10737" s="12"/>
      <c r="O10737" s="6" t="s">
        <v>1331</v>
      </c>
    </row>
    <row r="10738">
      <c r="B10738" s="2"/>
      <c r="C10738" s="10"/>
      <c r="D10738" s="11"/>
      <c r="E10738" s="12"/>
      <c r="O10738" s="6" t="s">
        <v>1331</v>
      </c>
    </row>
    <row r="10739">
      <c r="B10739" s="2"/>
      <c r="C10739" s="10"/>
      <c r="D10739" s="11"/>
      <c r="E10739" s="12"/>
      <c r="O10739" s="6" t="s">
        <v>1331</v>
      </c>
    </row>
    <row r="10740">
      <c r="B10740" s="2"/>
      <c r="C10740" s="10"/>
      <c r="D10740" s="11"/>
      <c r="E10740" s="12"/>
      <c r="O10740" s="6" t="s">
        <v>1331</v>
      </c>
    </row>
    <row r="10741">
      <c r="B10741" s="2"/>
      <c r="C10741" s="10"/>
      <c r="D10741" s="11"/>
      <c r="E10741" s="12"/>
      <c r="O10741" s="6" t="s">
        <v>1331</v>
      </c>
    </row>
    <row r="10742">
      <c r="B10742" s="2"/>
      <c r="C10742" s="10"/>
      <c r="D10742" s="11"/>
      <c r="E10742" s="12"/>
      <c r="O10742" s="6" t="s">
        <v>1331</v>
      </c>
    </row>
    <row r="10743">
      <c r="B10743" s="2"/>
      <c r="C10743" s="10"/>
      <c r="D10743" s="11"/>
      <c r="E10743" s="12"/>
      <c r="O10743" s="6" t="s">
        <v>1331</v>
      </c>
    </row>
    <row r="10744">
      <c r="B10744" s="2"/>
      <c r="C10744" s="10"/>
      <c r="D10744" s="11"/>
      <c r="E10744" s="12"/>
      <c r="O10744" s="6" t="s">
        <v>1331</v>
      </c>
    </row>
    <row r="10745">
      <c r="B10745" s="2"/>
      <c r="C10745" s="10"/>
      <c r="D10745" s="11"/>
      <c r="E10745" s="12"/>
      <c r="O10745" s="6" t="s">
        <v>1331</v>
      </c>
    </row>
    <row r="10746">
      <c r="B10746" s="2"/>
      <c r="C10746" s="10"/>
      <c r="D10746" s="11"/>
      <c r="E10746" s="12"/>
      <c r="O10746" s="6" t="s">
        <v>1331</v>
      </c>
    </row>
    <row r="10747">
      <c r="B10747" s="2"/>
      <c r="C10747" s="10"/>
      <c r="D10747" s="11"/>
      <c r="E10747" s="12"/>
      <c r="O10747" s="6" t="s">
        <v>1331</v>
      </c>
    </row>
    <row r="10748">
      <c r="B10748" s="2"/>
      <c r="C10748" s="10"/>
      <c r="D10748" s="11"/>
      <c r="E10748" s="12"/>
      <c r="O10748" s="6" t="s">
        <v>1331</v>
      </c>
    </row>
    <row r="10749">
      <c r="B10749" s="2"/>
      <c r="C10749" s="10"/>
      <c r="D10749" s="11"/>
      <c r="E10749" s="12"/>
      <c r="O10749" s="6" t="s">
        <v>1331</v>
      </c>
    </row>
    <row r="10750">
      <c r="B10750" s="2"/>
      <c r="C10750" s="10"/>
      <c r="D10750" s="11"/>
      <c r="E10750" s="12"/>
      <c r="O10750" s="6" t="s">
        <v>1331</v>
      </c>
    </row>
    <row r="10751">
      <c r="B10751" s="2"/>
      <c r="C10751" s="10"/>
      <c r="D10751" s="11"/>
      <c r="E10751" s="12"/>
      <c r="O10751" s="6" t="s">
        <v>1331</v>
      </c>
    </row>
    <row r="10752">
      <c r="B10752" s="2"/>
      <c r="C10752" s="10"/>
      <c r="D10752" s="11"/>
      <c r="E10752" s="12"/>
      <c r="O10752" s="6" t="s">
        <v>1331</v>
      </c>
    </row>
    <row r="10753">
      <c r="B10753" s="2"/>
      <c r="C10753" s="10"/>
      <c r="D10753" s="11"/>
      <c r="E10753" s="12"/>
      <c r="O10753" s="6" t="s">
        <v>1331</v>
      </c>
    </row>
    <row r="10754">
      <c r="B10754" s="2"/>
      <c r="C10754" s="10"/>
      <c r="D10754" s="11"/>
      <c r="E10754" s="12"/>
      <c r="O10754" s="6" t="s">
        <v>1331</v>
      </c>
    </row>
    <row r="10755">
      <c r="B10755" s="2"/>
      <c r="C10755" s="10"/>
      <c r="D10755" s="11"/>
      <c r="E10755" s="12"/>
      <c r="O10755" s="6" t="s">
        <v>1331</v>
      </c>
    </row>
    <row r="10756">
      <c r="B10756" s="2"/>
      <c r="C10756" s="10"/>
      <c r="D10756" s="11"/>
      <c r="E10756" s="12"/>
      <c r="O10756" s="6" t="s">
        <v>1331</v>
      </c>
    </row>
    <row r="10757">
      <c r="B10757" s="2"/>
      <c r="C10757" s="10"/>
      <c r="D10757" s="11"/>
      <c r="E10757" s="12"/>
      <c r="O10757" s="6" t="s">
        <v>1331</v>
      </c>
    </row>
    <row r="10758">
      <c r="B10758" s="2"/>
      <c r="C10758" s="10"/>
      <c r="D10758" s="11"/>
      <c r="E10758" s="12"/>
      <c r="O10758" s="6" t="s">
        <v>1331</v>
      </c>
    </row>
    <row r="10759">
      <c r="B10759" s="2"/>
      <c r="C10759" s="10"/>
      <c r="D10759" s="11"/>
      <c r="E10759" s="12"/>
      <c r="O10759" s="6" t="s">
        <v>1331</v>
      </c>
    </row>
    <row r="10760">
      <c r="B10760" s="2"/>
      <c r="C10760" s="10"/>
      <c r="D10760" s="11"/>
      <c r="E10760" s="12"/>
      <c r="O10760" s="6" t="s">
        <v>1331</v>
      </c>
    </row>
    <row r="10761">
      <c r="B10761" s="2"/>
      <c r="C10761" s="10"/>
      <c r="D10761" s="11"/>
      <c r="E10761" s="12"/>
      <c r="O10761" s="6" t="s">
        <v>1331</v>
      </c>
    </row>
    <row r="10762">
      <c r="B10762" s="2"/>
      <c r="C10762" s="10"/>
      <c r="D10762" s="11"/>
      <c r="E10762" s="12"/>
      <c r="O10762" s="6" t="s">
        <v>1331</v>
      </c>
    </row>
    <row r="10763">
      <c r="B10763" s="2"/>
      <c r="C10763" s="10"/>
      <c r="D10763" s="11"/>
      <c r="E10763" s="12"/>
      <c r="O10763" s="6" t="s">
        <v>1331</v>
      </c>
    </row>
    <row r="10764">
      <c r="B10764" s="2"/>
      <c r="C10764" s="10"/>
      <c r="D10764" s="11"/>
      <c r="E10764" s="12"/>
      <c r="O10764" s="6" t="s">
        <v>1331</v>
      </c>
    </row>
    <row r="10765">
      <c r="B10765" s="2"/>
      <c r="C10765" s="10"/>
      <c r="D10765" s="11"/>
      <c r="E10765" s="12"/>
      <c r="O10765" s="6" t="s">
        <v>1331</v>
      </c>
    </row>
    <row r="10766">
      <c r="B10766" s="2"/>
      <c r="C10766" s="10"/>
      <c r="D10766" s="11"/>
      <c r="E10766" s="12"/>
      <c r="O10766" s="6" t="s">
        <v>1331</v>
      </c>
    </row>
    <row r="10767">
      <c r="B10767" s="2"/>
      <c r="C10767" s="10"/>
      <c r="D10767" s="11"/>
      <c r="E10767" s="12"/>
      <c r="O10767" s="6" t="s">
        <v>1331</v>
      </c>
    </row>
    <row r="10768">
      <c r="B10768" s="2"/>
      <c r="C10768" s="10"/>
      <c r="D10768" s="11"/>
      <c r="E10768" s="12"/>
      <c r="O10768" s="6" t="s">
        <v>1331</v>
      </c>
    </row>
    <row r="10769">
      <c r="B10769" s="2"/>
      <c r="C10769" s="10"/>
      <c r="D10769" s="11"/>
      <c r="E10769" s="12"/>
      <c r="O10769" s="6" t="s">
        <v>1331</v>
      </c>
    </row>
    <row r="10770">
      <c r="B10770" s="2"/>
      <c r="C10770" s="10"/>
      <c r="D10770" s="11"/>
      <c r="E10770" s="12"/>
      <c r="O10770" s="6" t="s">
        <v>1331</v>
      </c>
    </row>
    <row r="10771">
      <c r="B10771" s="2"/>
      <c r="C10771" s="10"/>
      <c r="D10771" s="11"/>
      <c r="E10771" s="12"/>
      <c r="O10771" s="6" t="s">
        <v>1331</v>
      </c>
    </row>
    <row r="10772">
      <c r="B10772" s="2"/>
      <c r="C10772" s="10"/>
      <c r="D10772" s="11"/>
      <c r="E10772" s="12"/>
      <c r="O10772" s="6" t="s">
        <v>1331</v>
      </c>
    </row>
    <row r="10773">
      <c r="B10773" s="2"/>
      <c r="C10773" s="10"/>
      <c r="D10773" s="11"/>
      <c r="E10773" s="12"/>
      <c r="O10773" s="6" t="s">
        <v>1331</v>
      </c>
    </row>
    <row r="10774">
      <c r="B10774" s="2"/>
      <c r="C10774" s="10"/>
      <c r="D10774" s="11"/>
      <c r="E10774" s="12"/>
      <c r="O10774" s="6" t="s">
        <v>1331</v>
      </c>
    </row>
    <row r="10775">
      <c r="B10775" s="2"/>
      <c r="C10775" s="10"/>
      <c r="D10775" s="11"/>
      <c r="E10775" s="12"/>
      <c r="O10775" s="6" t="s">
        <v>1331</v>
      </c>
    </row>
    <row r="10776">
      <c r="B10776" s="2"/>
      <c r="C10776" s="10"/>
      <c r="D10776" s="11"/>
      <c r="E10776" s="12"/>
      <c r="O10776" s="6" t="s">
        <v>1331</v>
      </c>
    </row>
    <row r="10777">
      <c r="B10777" s="2"/>
      <c r="C10777" s="10"/>
      <c r="D10777" s="11"/>
      <c r="E10777" s="12"/>
      <c r="O10777" s="6" t="s">
        <v>1331</v>
      </c>
    </row>
    <row r="10778">
      <c r="B10778" s="2"/>
      <c r="C10778" s="10"/>
      <c r="D10778" s="11"/>
      <c r="E10778" s="12"/>
      <c r="O10778" s="6" t="s">
        <v>1331</v>
      </c>
    </row>
    <row r="10779">
      <c r="B10779" s="2"/>
      <c r="C10779" s="10"/>
      <c r="D10779" s="11"/>
      <c r="E10779" s="12"/>
      <c r="O10779" s="6" t="s">
        <v>1331</v>
      </c>
    </row>
    <row r="10780">
      <c r="B10780" s="2"/>
      <c r="C10780" s="10"/>
      <c r="D10780" s="11"/>
      <c r="E10780" s="12"/>
      <c r="O10780" s="6" t="s">
        <v>1331</v>
      </c>
    </row>
    <row r="10781">
      <c r="B10781" s="2"/>
      <c r="C10781" s="10"/>
      <c r="D10781" s="11"/>
      <c r="E10781" s="12"/>
      <c r="O10781" s="6" t="s">
        <v>1331</v>
      </c>
    </row>
    <row r="10782">
      <c r="B10782" s="2"/>
      <c r="C10782" s="10"/>
      <c r="D10782" s="11"/>
      <c r="E10782" s="12"/>
      <c r="O10782" s="6" t="s">
        <v>1331</v>
      </c>
    </row>
    <row r="10783">
      <c r="B10783" s="2"/>
      <c r="C10783" s="10"/>
      <c r="D10783" s="11"/>
      <c r="E10783" s="12"/>
      <c r="O10783" s="6" t="s">
        <v>1331</v>
      </c>
    </row>
    <row r="10784">
      <c r="B10784" s="2"/>
      <c r="C10784" s="10"/>
      <c r="D10784" s="11"/>
      <c r="E10784" s="12"/>
      <c r="O10784" s="6" t="s">
        <v>1331</v>
      </c>
    </row>
    <row r="10785">
      <c r="B10785" s="2"/>
      <c r="C10785" s="10"/>
      <c r="D10785" s="11"/>
      <c r="E10785" s="12"/>
      <c r="O10785" s="6" t="s">
        <v>1331</v>
      </c>
    </row>
    <row r="10786">
      <c r="B10786" s="2"/>
      <c r="C10786" s="10"/>
      <c r="D10786" s="11"/>
      <c r="E10786" s="12"/>
      <c r="O10786" s="6" t="s">
        <v>1331</v>
      </c>
    </row>
    <row r="10787">
      <c r="B10787" s="2"/>
      <c r="C10787" s="10"/>
      <c r="D10787" s="11"/>
      <c r="E10787" s="12"/>
      <c r="O10787" s="6" t="s">
        <v>1331</v>
      </c>
    </row>
    <row r="10788">
      <c r="B10788" s="2"/>
      <c r="C10788" s="10"/>
      <c r="D10788" s="11"/>
      <c r="E10788" s="12"/>
      <c r="O10788" s="6" t="s">
        <v>1331</v>
      </c>
    </row>
    <row r="10789">
      <c r="B10789" s="2"/>
      <c r="C10789" s="10"/>
      <c r="D10789" s="11"/>
      <c r="E10789" s="12"/>
      <c r="O10789" s="6" t="s">
        <v>1331</v>
      </c>
    </row>
    <row r="10790">
      <c r="B10790" s="2"/>
      <c r="C10790" s="10"/>
      <c r="D10790" s="11"/>
      <c r="E10790" s="12"/>
      <c r="O10790" s="6" t="s">
        <v>1331</v>
      </c>
    </row>
    <row r="10791">
      <c r="B10791" s="2"/>
      <c r="C10791" s="10"/>
      <c r="D10791" s="11"/>
      <c r="E10791" s="12"/>
      <c r="O10791" s="6" t="s">
        <v>1331</v>
      </c>
    </row>
    <row r="10792">
      <c r="B10792" s="2"/>
      <c r="C10792" s="10"/>
      <c r="D10792" s="11"/>
      <c r="E10792" s="12"/>
      <c r="O10792" s="6" t="s">
        <v>1331</v>
      </c>
    </row>
    <row r="10793">
      <c r="B10793" s="2"/>
      <c r="C10793" s="10"/>
      <c r="D10793" s="11"/>
      <c r="E10793" s="12"/>
      <c r="O10793" s="6" t="s">
        <v>1331</v>
      </c>
    </row>
    <row r="10794">
      <c r="B10794" s="2"/>
      <c r="C10794" s="10"/>
      <c r="D10794" s="11"/>
      <c r="E10794" s="12"/>
      <c r="O10794" s="6" t="s">
        <v>1331</v>
      </c>
    </row>
    <row r="10795">
      <c r="B10795" s="2"/>
      <c r="C10795" s="10"/>
      <c r="D10795" s="11"/>
      <c r="E10795" s="12"/>
      <c r="O10795" s="6" t="s">
        <v>1331</v>
      </c>
    </row>
    <row r="10796">
      <c r="B10796" s="2"/>
      <c r="C10796" s="10"/>
      <c r="D10796" s="11"/>
      <c r="E10796" s="12"/>
      <c r="O10796" s="6" t="s">
        <v>1331</v>
      </c>
    </row>
    <row r="10797">
      <c r="B10797" s="2"/>
      <c r="C10797" s="10"/>
      <c r="D10797" s="11"/>
      <c r="E10797" s="12"/>
      <c r="O10797" s="6" t="s">
        <v>1331</v>
      </c>
    </row>
    <row r="10798">
      <c r="B10798" s="2"/>
      <c r="C10798" s="10"/>
      <c r="D10798" s="11"/>
      <c r="E10798" s="12"/>
      <c r="O10798" s="6" t="s">
        <v>1331</v>
      </c>
    </row>
    <row r="10799">
      <c r="B10799" s="2"/>
      <c r="C10799" s="10"/>
      <c r="D10799" s="11"/>
      <c r="E10799" s="12"/>
      <c r="O10799" s="6" t="s">
        <v>1331</v>
      </c>
    </row>
    <row r="10800">
      <c r="B10800" s="2"/>
      <c r="C10800" s="10"/>
      <c r="D10800" s="11"/>
      <c r="E10800" s="12"/>
      <c r="O10800" s="6" t="s">
        <v>1331</v>
      </c>
    </row>
    <row r="10801">
      <c r="B10801" s="2"/>
      <c r="C10801" s="10"/>
      <c r="D10801" s="11"/>
      <c r="E10801" s="12"/>
      <c r="O10801" s="6" t="s">
        <v>1331</v>
      </c>
    </row>
    <row r="10802">
      <c r="B10802" s="2"/>
      <c r="C10802" s="10"/>
      <c r="D10802" s="11"/>
      <c r="E10802" s="12"/>
      <c r="O10802" s="6" t="s">
        <v>1331</v>
      </c>
    </row>
    <row r="10803">
      <c r="B10803" s="2"/>
      <c r="C10803" s="10"/>
      <c r="D10803" s="11"/>
      <c r="E10803" s="12"/>
      <c r="O10803" s="6" t="s">
        <v>1331</v>
      </c>
    </row>
    <row r="10804">
      <c r="B10804" s="2"/>
      <c r="C10804" s="10"/>
      <c r="D10804" s="11"/>
      <c r="E10804" s="12"/>
      <c r="O10804" s="6" t="s">
        <v>1331</v>
      </c>
    </row>
    <row r="10805">
      <c r="B10805" s="2"/>
      <c r="C10805" s="10"/>
      <c r="D10805" s="11"/>
      <c r="E10805" s="12"/>
      <c r="O10805" s="6" t="s">
        <v>1331</v>
      </c>
    </row>
    <row r="10806">
      <c r="B10806" s="2"/>
      <c r="C10806" s="10"/>
      <c r="D10806" s="11"/>
      <c r="E10806" s="12"/>
      <c r="O10806" s="6" t="s">
        <v>1331</v>
      </c>
    </row>
    <row r="10807">
      <c r="B10807" s="2"/>
      <c r="C10807" s="10"/>
      <c r="D10807" s="11"/>
      <c r="E10807" s="12"/>
      <c r="O10807" s="6" t="s">
        <v>1331</v>
      </c>
    </row>
    <row r="10808">
      <c r="B10808" s="2"/>
      <c r="C10808" s="10"/>
      <c r="D10808" s="11"/>
      <c r="E10808" s="12"/>
      <c r="O10808" s="6" t="s">
        <v>1331</v>
      </c>
    </row>
    <row r="10809">
      <c r="B10809" s="2"/>
      <c r="C10809" s="10"/>
      <c r="D10809" s="11"/>
      <c r="E10809" s="12"/>
      <c r="O10809" s="6" t="s">
        <v>1331</v>
      </c>
    </row>
    <row r="10810">
      <c r="B10810" s="2"/>
      <c r="C10810" s="10"/>
      <c r="D10810" s="11"/>
      <c r="E10810" s="12"/>
      <c r="O10810" s="6" t="s">
        <v>1331</v>
      </c>
    </row>
    <row r="10811">
      <c r="B10811" s="2"/>
      <c r="C10811" s="10"/>
      <c r="D10811" s="11"/>
      <c r="E10811" s="12"/>
      <c r="O10811" s="6" t="s">
        <v>1331</v>
      </c>
    </row>
    <row r="10812">
      <c r="B10812" s="2"/>
      <c r="C10812" s="10"/>
      <c r="D10812" s="11"/>
      <c r="E10812" s="12"/>
      <c r="O10812" s="6" t="s">
        <v>1331</v>
      </c>
    </row>
    <row r="10813">
      <c r="B10813" s="2"/>
      <c r="C10813" s="10"/>
      <c r="D10813" s="11"/>
      <c r="E10813" s="12"/>
      <c r="O10813" s="6" t="s">
        <v>1331</v>
      </c>
    </row>
    <row r="10814">
      <c r="B10814" s="2"/>
      <c r="C10814" s="10"/>
      <c r="D10814" s="11"/>
      <c r="E10814" s="12"/>
      <c r="O10814" s="6" t="s">
        <v>1331</v>
      </c>
    </row>
    <row r="10815">
      <c r="B10815" s="2"/>
      <c r="C10815" s="10"/>
      <c r="D10815" s="11"/>
      <c r="E10815" s="12"/>
      <c r="O10815" s="6" t="s">
        <v>1331</v>
      </c>
    </row>
    <row r="10816">
      <c r="B10816" s="2"/>
      <c r="C10816" s="10"/>
      <c r="D10816" s="11"/>
      <c r="E10816" s="12"/>
      <c r="O10816" s="6" t="s">
        <v>1331</v>
      </c>
    </row>
    <row r="10817">
      <c r="B10817" s="2"/>
      <c r="C10817" s="10"/>
      <c r="D10817" s="11"/>
      <c r="E10817" s="12"/>
      <c r="O10817" s="6" t="s">
        <v>1331</v>
      </c>
    </row>
    <row r="10818">
      <c r="B10818" s="2"/>
      <c r="C10818" s="10"/>
      <c r="D10818" s="11"/>
      <c r="E10818" s="12"/>
      <c r="O10818" s="6" t="s">
        <v>1331</v>
      </c>
    </row>
    <row r="10819">
      <c r="B10819" s="2"/>
      <c r="C10819" s="10"/>
      <c r="D10819" s="11"/>
      <c r="E10819" s="12"/>
      <c r="O10819" s="6" t="s">
        <v>1331</v>
      </c>
    </row>
    <row r="10820">
      <c r="B10820" s="2"/>
      <c r="C10820" s="10"/>
      <c r="D10820" s="11"/>
      <c r="E10820" s="12"/>
      <c r="O10820" s="6" t="s">
        <v>1331</v>
      </c>
    </row>
    <row r="10821">
      <c r="B10821" s="2"/>
      <c r="C10821" s="10"/>
      <c r="D10821" s="11"/>
      <c r="E10821" s="12"/>
      <c r="O10821" s="6" t="s">
        <v>1331</v>
      </c>
    </row>
    <row r="10822">
      <c r="B10822" s="2"/>
      <c r="C10822" s="10"/>
      <c r="D10822" s="11"/>
      <c r="E10822" s="12"/>
      <c r="O10822" s="6" t="s">
        <v>1331</v>
      </c>
    </row>
    <row r="10823">
      <c r="B10823" s="2"/>
      <c r="C10823" s="10"/>
      <c r="D10823" s="11"/>
      <c r="E10823" s="12"/>
      <c r="O10823" s="6" t="s">
        <v>1331</v>
      </c>
    </row>
    <row r="10824">
      <c r="B10824" s="2"/>
      <c r="C10824" s="10"/>
      <c r="D10824" s="11"/>
      <c r="E10824" s="12"/>
      <c r="O10824" s="6" t="s">
        <v>1331</v>
      </c>
    </row>
    <row r="10825">
      <c r="B10825" s="2"/>
      <c r="C10825" s="10"/>
      <c r="D10825" s="11"/>
      <c r="E10825" s="12"/>
      <c r="O10825" s="6" t="s">
        <v>1331</v>
      </c>
    </row>
    <row r="10826">
      <c r="B10826" s="2"/>
      <c r="C10826" s="10"/>
      <c r="D10826" s="11"/>
      <c r="E10826" s="12"/>
      <c r="O10826" s="6" t="s">
        <v>1331</v>
      </c>
    </row>
    <row r="10827">
      <c r="B10827" s="2"/>
      <c r="C10827" s="10"/>
      <c r="D10827" s="11"/>
      <c r="E10827" s="12"/>
      <c r="O10827" s="6" t="s">
        <v>1331</v>
      </c>
    </row>
    <row r="10828">
      <c r="B10828" s="2"/>
      <c r="C10828" s="10"/>
      <c r="D10828" s="11"/>
      <c r="E10828" s="12"/>
      <c r="O10828" s="6" t="s">
        <v>1331</v>
      </c>
    </row>
    <row r="10829">
      <c r="B10829" s="2"/>
      <c r="C10829" s="10"/>
      <c r="D10829" s="11"/>
      <c r="E10829" s="12"/>
      <c r="O10829" s="6" t="s">
        <v>1331</v>
      </c>
    </row>
    <row r="10830">
      <c r="B10830" s="2"/>
      <c r="C10830" s="10"/>
      <c r="D10830" s="11"/>
      <c r="E10830" s="12"/>
      <c r="O10830" s="6" t="s">
        <v>1331</v>
      </c>
    </row>
    <row r="10831">
      <c r="B10831" s="2"/>
      <c r="C10831" s="10"/>
      <c r="D10831" s="11"/>
      <c r="E10831" s="12"/>
      <c r="O10831" s="6" t="s">
        <v>1331</v>
      </c>
    </row>
    <row r="10832">
      <c r="B10832" s="2"/>
      <c r="C10832" s="10"/>
      <c r="D10832" s="11"/>
      <c r="E10832" s="12"/>
      <c r="O10832" s="6" t="s">
        <v>1331</v>
      </c>
    </row>
    <row r="10833">
      <c r="B10833" s="2"/>
      <c r="C10833" s="10"/>
      <c r="D10833" s="11"/>
      <c r="E10833" s="12"/>
      <c r="O10833" s="6" t="s">
        <v>1331</v>
      </c>
    </row>
    <row r="10834">
      <c r="B10834" s="2"/>
      <c r="C10834" s="10"/>
      <c r="D10834" s="11"/>
      <c r="E10834" s="12"/>
      <c r="O10834" s="6" t="s">
        <v>1331</v>
      </c>
    </row>
    <row r="10835">
      <c r="B10835" s="2"/>
      <c r="C10835" s="10"/>
      <c r="D10835" s="11"/>
      <c r="E10835" s="12"/>
      <c r="O10835" s="6" t="s">
        <v>1331</v>
      </c>
    </row>
    <row r="10836">
      <c r="B10836" s="2"/>
      <c r="C10836" s="10"/>
      <c r="D10836" s="11"/>
      <c r="E10836" s="12"/>
      <c r="O10836" s="6" t="s">
        <v>1331</v>
      </c>
    </row>
    <row r="10837">
      <c r="B10837" s="2"/>
      <c r="C10837" s="10"/>
      <c r="D10837" s="11"/>
      <c r="E10837" s="12"/>
      <c r="O10837" s="6" t="s">
        <v>1331</v>
      </c>
    </row>
    <row r="10838">
      <c r="B10838" s="2"/>
      <c r="C10838" s="10"/>
      <c r="D10838" s="11"/>
      <c r="E10838" s="12"/>
      <c r="O10838" s="6" t="s">
        <v>1331</v>
      </c>
    </row>
    <row r="10839">
      <c r="B10839" s="2"/>
      <c r="C10839" s="10"/>
      <c r="D10839" s="11"/>
      <c r="E10839" s="12"/>
      <c r="O10839" s="6" t="s">
        <v>1331</v>
      </c>
    </row>
    <row r="10840">
      <c r="B10840" s="2"/>
      <c r="C10840" s="10"/>
      <c r="D10840" s="11"/>
      <c r="E10840" s="12"/>
      <c r="O10840" s="6" t="s">
        <v>1331</v>
      </c>
    </row>
    <row r="10841">
      <c r="B10841" s="2"/>
      <c r="C10841" s="10"/>
      <c r="D10841" s="11"/>
      <c r="E10841" s="12"/>
      <c r="O10841" s="6" t="s">
        <v>1331</v>
      </c>
    </row>
    <row r="10842">
      <c r="B10842" s="2"/>
      <c r="C10842" s="10"/>
      <c r="D10842" s="11"/>
      <c r="E10842" s="12"/>
      <c r="O10842" s="6" t="s">
        <v>1331</v>
      </c>
    </row>
    <row r="10843">
      <c r="B10843" s="2"/>
      <c r="C10843" s="10"/>
      <c r="D10843" s="11"/>
      <c r="E10843" s="12"/>
      <c r="O10843" s="6" t="s">
        <v>1331</v>
      </c>
    </row>
    <row r="10844">
      <c r="B10844" s="2"/>
      <c r="C10844" s="10"/>
      <c r="D10844" s="11"/>
      <c r="E10844" s="12"/>
      <c r="O10844" s="6" t="s">
        <v>1331</v>
      </c>
    </row>
    <row r="10845">
      <c r="B10845" s="2"/>
      <c r="C10845" s="10"/>
      <c r="D10845" s="11"/>
      <c r="E10845" s="12"/>
      <c r="O10845" s="6" t="s">
        <v>1331</v>
      </c>
    </row>
    <row r="10846">
      <c r="B10846" s="2"/>
      <c r="C10846" s="10"/>
      <c r="D10846" s="11"/>
      <c r="E10846" s="12"/>
      <c r="O10846" s="6" t="s">
        <v>1331</v>
      </c>
    </row>
    <row r="10847">
      <c r="B10847" s="2"/>
      <c r="C10847" s="10"/>
      <c r="D10847" s="11"/>
      <c r="E10847" s="12"/>
      <c r="O10847" s="6" t="s">
        <v>1331</v>
      </c>
    </row>
    <row r="10848">
      <c r="B10848" s="2"/>
      <c r="C10848" s="10"/>
      <c r="D10848" s="11"/>
      <c r="E10848" s="12"/>
      <c r="O10848" s="6" t="s">
        <v>1331</v>
      </c>
    </row>
    <row r="10849">
      <c r="B10849" s="2"/>
      <c r="C10849" s="10"/>
      <c r="D10849" s="11"/>
      <c r="E10849" s="12"/>
      <c r="O10849" s="6" t="s">
        <v>1331</v>
      </c>
    </row>
    <row r="10850">
      <c r="B10850" s="2"/>
      <c r="C10850" s="10"/>
      <c r="D10850" s="11"/>
      <c r="E10850" s="12"/>
      <c r="O10850" s="6" t="s">
        <v>1331</v>
      </c>
    </row>
    <row r="10851">
      <c r="B10851" s="2"/>
      <c r="C10851" s="10"/>
      <c r="D10851" s="11"/>
      <c r="E10851" s="12"/>
      <c r="O10851" s="6" t="s">
        <v>1331</v>
      </c>
    </row>
    <row r="10852">
      <c r="B10852" s="2"/>
      <c r="C10852" s="10"/>
      <c r="D10852" s="11"/>
      <c r="E10852" s="12"/>
      <c r="O10852" s="6" t="s">
        <v>1331</v>
      </c>
    </row>
    <row r="10853">
      <c r="B10853" s="2"/>
      <c r="C10853" s="10"/>
      <c r="D10853" s="11"/>
      <c r="E10853" s="12"/>
      <c r="O10853" s="6" t="s">
        <v>1331</v>
      </c>
    </row>
    <row r="10854">
      <c r="B10854" s="2"/>
      <c r="C10854" s="10"/>
      <c r="D10854" s="11"/>
      <c r="E10854" s="12"/>
      <c r="O10854" s="6" t="s">
        <v>1331</v>
      </c>
    </row>
    <row r="10855">
      <c r="B10855" s="2"/>
      <c r="C10855" s="10"/>
      <c r="D10855" s="11"/>
      <c r="E10855" s="12"/>
      <c r="O10855" s="6" t="s">
        <v>1331</v>
      </c>
    </row>
    <row r="10856">
      <c r="B10856" s="2"/>
      <c r="C10856" s="10"/>
      <c r="D10856" s="11"/>
      <c r="E10856" s="12"/>
      <c r="O10856" s="6" t="s">
        <v>1331</v>
      </c>
    </row>
    <row r="10857">
      <c r="B10857" s="2"/>
      <c r="C10857" s="10"/>
      <c r="D10857" s="11"/>
      <c r="E10857" s="12"/>
      <c r="O10857" s="6" t="s">
        <v>1331</v>
      </c>
    </row>
    <row r="10858">
      <c r="B10858" s="2"/>
      <c r="C10858" s="10"/>
      <c r="D10858" s="11"/>
      <c r="E10858" s="12"/>
      <c r="O10858" s="6" t="s">
        <v>1331</v>
      </c>
    </row>
    <row r="10859">
      <c r="B10859" s="2"/>
      <c r="C10859" s="10"/>
      <c r="D10859" s="11"/>
      <c r="E10859" s="12"/>
      <c r="O10859" s="6" t="s">
        <v>1331</v>
      </c>
    </row>
    <row r="10860">
      <c r="B10860" s="2"/>
      <c r="C10860" s="10"/>
      <c r="D10860" s="11"/>
      <c r="E10860" s="12"/>
      <c r="O10860" s="6" t="s">
        <v>1331</v>
      </c>
    </row>
    <row r="10861">
      <c r="B10861" s="2"/>
      <c r="C10861" s="10"/>
      <c r="D10861" s="11"/>
      <c r="E10861" s="12"/>
      <c r="O10861" s="6" t="s">
        <v>1331</v>
      </c>
    </row>
    <row r="10862">
      <c r="B10862" s="2"/>
      <c r="C10862" s="10"/>
      <c r="D10862" s="11"/>
      <c r="E10862" s="12"/>
      <c r="O10862" s="6" t="s">
        <v>1331</v>
      </c>
    </row>
    <row r="10863">
      <c r="B10863" s="2"/>
      <c r="C10863" s="10"/>
      <c r="D10863" s="11"/>
      <c r="E10863" s="12"/>
      <c r="O10863" s="6" t="s">
        <v>1331</v>
      </c>
    </row>
    <row r="10864">
      <c r="B10864" s="2"/>
      <c r="C10864" s="10"/>
      <c r="D10864" s="11"/>
      <c r="E10864" s="12"/>
      <c r="O10864" s="6" t="s">
        <v>1331</v>
      </c>
    </row>
    <row r="10865">
      <c r="B10865" s="2"/>
      <c r="C10865" s="10"/>
      <c r="D10865" s="11"/>
      <c r="E10865" s="12"/>
      <c r="O10865" s="6" t="s">
        <v>1331</v>
      </c>
    </row>
    <row r="10866">
      <c r="B10866" s="2"/>
      <c r="C10866" s="10"/>
      <c r="D10866" s="11"/>
      <c r="E10866" s="12"/>
      <c r="O10866" s="6" t="s">
        <v>1331</v>
      </c>
    </row>
    <row r="10867">
      <c r="B10867" s="2"/>
      <c r="C10867" s="10"/>
      <c r="D10867" s="11"/>
      <c r="E10867" s="12"/>
      <c r="O10867" s="6" t="s">
        <v>1331</v>
      </c>
    </row>
    <row r="10868">
      <c r="B10868" s="2"/>
      <c r="C10868" s="10"/>
      <c r="D10868" s="11"/>
      <c r="E10868" s="12"/>
      <c r="O10868" s="6" t="s">
        <v>1331</v>
      </c>
    </row>
    <row r="10869">
      <c r="B10869" s="2"/>
      <c r="C10869" s="10"/>
      <c r="D10869" s="11"/>
      <c r="E10869" s="12"/>
      <c r="O10869" s="6" t="s">
        <v>1331</v>
      </c>
    </row>
    <row r="10870">
      <c r="B10870" s="2"/>
      <c r="C10870" s="10"/>
      <c r="D10870" s="11"/>
      <c r="E10870" s="12"/>
      <c r="O10870" s="6" t="s">
        <v>1331</v>
      </c>
    </row>
    <row r="10871">
      <c r="B10871" s="2"/>
      <c r="C10871" s="10"/>
      <c r="D10871" s="11"/>
      <c r="E10871" s="12"/>
      <c r="O10871" s="6" t="s">
        <v>1331</v>
      </c>
    </row>
    <row r="10872">
      <c r="B10872" s="2"/>
      <c r="C10872" s="10"/>
      <c r="D10872" s="11"/>
      <c r="E10872" s="12"/>
      <c r="O10872" s="6" t="s">
        <v>1331</v>
      </c>
    </row>
    <row r="10873">
      <c r="B10873" s="2"/>
      <c r="C10873" s="10"/>
      <c r="D10873" s="11"/>
      <c r="E10873" s="12"/>
      <c r="O10873" s="6" t="s">
        <v>1331</v>
      </c>
    </row>
    <row r="10874">
      <c r="B10874" s="2"/>
      <c r="C10874" s="10"/>
      <c r="D10874" s="11"/>
      <c r="E10874" s="12"/>
      <c r="O10874" s="6" t="s">
        <v>1331</v>
      </c>
    </row>
    <row r="10875">
      <c r="B10875" s="2"/>
      <c r="C10875" s="10"/>
      <c r="D10875" s="11"/>
      <c r="E10875" s="12"/>
      <c r="O10875" s="6" t="s">
        <v>1331</v>
      </c>
    </row>
    <row r="10876">
      <c r="B10876" s="2"/>
      <c r="C10876" s="10"/>
      <c r="D10876" s="11"/>
      <c r="E10876" s="12"/>
      <c r="O10876" s="6" t="s">
        <v>1331</v>
      </c>
    </row>
    <row r="10877">
      <c r="B10877" s="2"/>
      <c r="C10877" s="10"/>
      <c r="D10877" s="11"/>
      <c r="E10877" s="12"/>
      <c r="O10877" s="6" t="s">
        <v>1331</v>
      </c>
    </row>
    <row r="10878">
      <c r="B10878" s="2"/>
      <c r="C10878" s="10"/>
      <c r="D10878" s="11"/>
      <c r="E10878" s="12"/>
      <c r="O10878" s="6" t="s">
        <v>1331</v>
      </c>
    </row>
    <row r="10879">
      <c r="B10879" s="2"/>
      <c r="C10879" s="10"/>
      <c r="D10879" s="11"/>
      <c r="E10879" s="12"/>
      <c r="O10879" s="6" t="s">
        <v>1331</v>
      </c>
    </row>
    <row r="10880">
      <c r="B10880" s="2"/>
      <c r="C10880" s="10"/>
      <c r="D10880" s="11"/>
      <c r="E10880" s="12"/>
      <c r="O10880" s="6" t="s">
        <v>1331</v>
      </c>
    </row>
    <row r="10881">
      <c r="B10881" s="2"/>
      <c r="C10881" s="10"/>
      <c r="D10881" s="11"/>
      <c r="E10881" s="12"/>
      <c r="O10881" s="6" t="s">
        <v>1331</v>
      </c>
    </row>
    <row r="10882">
      <c r="B10882" s="2"/>
      <c r="C10882" s="10"/>
      <c r="D10882" s="11"/>
      <c r="E10882" s="12"/>
      <c r="O10882" s="6" t="s">
        <v>1331</v>
      </c>
    </row>
    <row r="10883">
      <c r="B10883" s="2"/>
      <c r="C10883" s="10"/>
      <c r="D10883" s="11"/>
      <c r="E10883" s="12"/>
      <c r="O10883" s="6" t="s">
        <v>1331</v>
      </c>
    </row>
    <row r="10884">
      <c r="B10884" s="2"/>
      <c r="C10884" s="10"/>
      <c r="D10884" s="11"/>
      <c r="E10884" s="12"/>
      <c r="O10884" s="6" t="s">
        <v>1331</v>
      </c>
    </row>
    <row r="10885">
      <c r="B10885" s="2"/>
      <c r="C10885" s="10"/>
      <c r="D10885" s="11"/>
      <c r="E10885" s="12"/>
      <c r="O10885" s="6" t="s">
        <v>1331</v>
      </c>
    </row>
    <row r="10886">
      <c r="B10886" s="2"/>
      <c r="C10886" s="10"/>
      <c r="D10886" s="11"/>
      <c r="E10886" s="12"/>
      <c r="O10886" s="6" t="s">
        <v>1331</v>
      </c>
    </row>
    <row r="10887">
      <c r="B10887" s="2"/>
      <c r="C10887" s="10"/>
      <c r="D10887" s="11"/>
      <c r="E10887" s="12"/>
      <c r="O10887" s="6" t="s">
        <v>1331</v>
      </c>
    </row>
    <row r="10888">
      <c r="B10888" s="2"/>
      <c r="C10888" s="10"/>
      <c r="D10888" s="11"/>
      <c r="E10888" s="12"/>
      <c r="O10888" s="6" t="s">
        <v>1331</v>
      </c>
    </row>
    <row r="10889">
      <c r="B10889" s="2"/>
      <c r="C10889" s="10"/>
      <c r="D10889" s="11"/>
      <c r="E10889" s="12"/>
      <c r="O10889" s="6" t="s">
        <v>1331</v>
      </c>
    </row>
    <row r="10890">
      <c r="B10890" s="2"/>
      <c r="C10890" s="10"/>
      <c r="D10890" s="11"/>
      <c r="E10890" s="12"/>
      <c r="O10890" s="6" t="s">
        <v>1331</v>
      </c>
    </row>
    <row r="10891">
      <c r="B10891" s="2"/>
      <c r="C10891" s="10"/>
      <c r="D10891" s="11"/>
      <c r="E10891" s="12"/>
      <c r="O10891" s="6" t="s">
        <v>1331</v>
      </c>
    </row>
    <row r="10892">
      <c r="B10892" s="2"/>
      <c r="C10892" s="10"/>
      <c r="D10892" s="11"/>
      <c r="E10892" s="12"/>
      <c r="O10892" s="6" t="s">
        <v>1331</v>
      </c>
    </row>
    <row r="10893">
      <c r="B10893" s="2"/>
      <c r="C10893" s="10"/>
      <c r="D10893" s="11"/>
      <c r="E10893" s="12"/>
      <c r="O10893" s="6" t="s">
        <v>1331</v>
      </c>
    </row>
    <row r="10894">
      <c r="B10894" s="2"/>
      <c r="C10894" s="10"/>
      <c r="D10894" s="11"/>
      <c r="E10894" s="12"/>
      <c r="O10894" s="6" t="s">
        <v>1331</v>
      </c>
    </row>
    <row r="10895">
      <c r="B10895" s="2"/>
      <c r="C10895" s="10"/>
      <c r="D10895" s="11"/>
      <c r="E10895" s="12"/>
      <c r="O10895" s="6" t="s">
        <v>1331</v>
      </c>
    </row>
    <row r="10896">
      <c r="B10896" s="2"/>
      <c r="C10896" s="10"/>
      <c r="D10896" s="11"/>
      <c r="E10896" s="12"/>
      <c r="O10896" s="6" t="s">
        <v>1331</v>
      </c>
    </row>
    <row r="10897">
      <c r="B10897" s="2"/>
      <c r="C10897" s="10"/>
      <c r="D10897" s="11"/>
      <c r="E10897" s="12"/>
      <c r="O10897" s="6" t="s">
        <v>1331</v>
      </c>
    </row>
    <row r="10898">
      <c r="B10898" s="2"/>
      <c r="C10898" s="10"/>
      <c r="D10898" s="11"/>
      <c r="E10898" s="12"/>
      <c r="O10898" s="6" t="s">
        <v>1331</v>
      </c>
    </row>
    <row r="10899">
      <c r="B10899" s="2"/>
      <c r="C10899" s="10"/>
      <c r="D10899" s="11"/>
      <c r="E10899" s="12"/>
      <c r="O10899" s="6" t="s">
        <v>1331</v>
      </c>
    </row>
    <row r="10900">
      <c r="B10900" s="2"/>
      <c r="C10900" s="10"/>
      <c r="D10900" s="11"/>
      <c r="E10900" s="12"/>
      <c r="O10900" s="6" t="s">
        <v>1331</v>
      </c>
    </row>
    <row r="10901">
      <c r="B10901" s="2"/>
      <c r="C10901" s="10"/>
      <c r="D10901" s="11"/>
      <c r="E10901" s="12"/>
      <c r="O10901" s="6" t="s">
        <v>1331</v>
      </c>
    </row>
    <row r="10902">
      <c r="B10902" s="2"/>
      <c r="C10902" s="10"/>
      <c r="D10902" s="11"/>
      <c r="E10902" s="12"/>
      <c r="O10902" s="6" t="s">
        <v>1331</v>
      </c>
    </row>
    <row r="10903">
      <c r="B10903" s="2"/>
      <c r="C10903" s="10"/>
      <c r="D10903" s="11"/>
      <c r="E10903" s="12"/>
      <c r="O10903" s="6" t="s">
        <v>1331</v>
      </c>
    </row>
    <row r="10904">
      <c r="B10904" s="2"/>
      <c r="C10904" s="10"/>
      <c r="D10904" s="11"/>
      <c r="E10904" s="12"/>
      <c r="O10904" s="6" t="s">
        <v>1331</v>
      </c>
    </row>
    <row r="10905">
      <c r="B10905" s="2"/>
      <c r="C10905" s="10"/>
      <c r="D10905" s="11"/>
      <c r="E10905" s="12"/>
      <c r="O10905" s="6" t="s">
        <v>1331</v>
      </c>
    </row>
    <row r="10906">
      <c r="B10906" s="2"/>
      <c r="C10906" s="10"/>
      <c r="D10906" s="11"/>
      <c r="E10906" s="12"/>
      <c r="O10906" s="6" t="s">
        <v>1331</v>
      </c>
    </row>
    <row r="10907">
      <c r="B10907" s="2"/>
      <c r="C10907" s="10"/>
      <c r="D10907" s="11"/>
      <c r="E10907" s="12"/>
      <c r="O10907" s="6" t="s">
        <v>1331</v>
      </c>
    </row>
    <row r="10908">
      <c r="B10908" s="2"/>
      <c r="C10908" s="10"/>
      <c r="D10908" s="11"/>
      <c r="E10908" s="12"/>
      <c r="O10908" s="6" t="s">
        <v>1331</v>
      </c>
    </row>
    <row r="10909">
      <c r="B10909" s="2"/>
      <c r="C10909" s="10"/>
      <c r="D10909" s="11"/>
      <c r="E10909" s="12"/>
      <c r="O10909" s="6" t="s">
        <v>1331</v>
      </c>
    </row>
    <row r="10910">
      <c r="B10910" s="2"/>
      <c r="C10910" s="10"/>
      <c r="D10910" s="11"/>
      <c r="E10910" s="12"/>
      <c r="O10910" s="6" t="s">
        <v>1331</v>
      </c>
    </row>
    <row r="10911">
      <c r="B10911" s="2"/>
      <c r="C10911" s="10"/>
      <c r="D10911" s="11"/>
      <c r="E10911" s="12"/>
      <c r="O10911" s="6" t="s">
        <v>1331</v>
      </c>
    </row>
    <row r="10912">
      <c r="B10912" s="2"/>
      <c r="C10912" s="10"/>
      <c r="D10912" s="11"/>
      <c r="E10912" s="12"/>
      <c r="O10912" s="6" t="s">
        <v>1331</v>
      </c>
    </row>
    <row r="10913">
      <c r="B10913" s="2"/>
      <c r="C10913" s="10"/>
      <c r="D10913" s="11"/>
      <c r="E10913" s="12"/>
      <c r="O10913" s="6" t="s">
        <v>1331</v>
      </c>
    </row>
    <row r="10914">
      <c r="B10914" s="2"/>
      <c r="C10914" s="10"/>
      <c r="D10914" s="11"/>
      <c r="E10914" s="12"/>
      <c r="O10914" s="6" t="s">
        <v>1331</v>
      </c>
    </row>
    <row r="10915">
      <c r="B10915" s="2"/>
      <c r="C10915" s="10"/>
      <c r="D10915" s="11"/>
      <c r="E10915" s="12"/>
      <c r="O10915" s="6" t="s">
        <v>1331</v>
      </c>
    </row>
    <row r="10916">
      <c r="B10916" s="2"/>
      <c r="C10916" s="10"/>
      <c r="D10916" s="11"/>
      <c r="E10916" s="12"/>
      <c r="O10916" s="6" t="s">
        <v>1331</v>
      </c>
    </row>
    <row r="10917">
      <c r="B10917" s="2"/>
      <c r="C10917" s="10"/>
      <c r="D10917" s="11"/>
      <c r="E10917" s="12"/>
      <c r="O10917" s="6" t="s">
        <v>1331</v>
      </c>
    </row>
    <row r="10918">
      <c r="B10918" s="2"/>
      <c r="C10918" s="10"/>
      <c r="D10918" s="11"/>
      <c r="E10918" s="12"/>
      <c r="O10918" s="6" t="s">
        <v>1331</v>
      </c>
    </row>
    <row r="10919">
      <c r="B10919" s="2"/>
      <c r="C10919" s="10"/>
      <c r="D10919" s="11"/>
      <c r="E10919" s="12"/>
      <c r="O10919" s="6" t="s">
        <v>1331</v>
      </c>
    </row>
    <row r="10920">
      <c r="B10920" s="2"/>
      <c r="C10920" s="10"/>
      <c r="D10920" s="11"/>
      <c r="E10920" s="12"/>
      <c r="O10920" s="6" t="s">
        <v>1331</v>
      </c>
    </row>
    <row r="10921">
      <c r="B10921" s="2"/>
      <c r="C10921" s="10"/>
      <c r="D10921" s="11"/>
      <c r="E10921" s="12"/>
      <c r="O10921" s="6" t="s">
        <v>1331</v>
      </c>
    </row>
    <row r="10922">
      <c r="B10922" s="2"/>
      <c r="C10922" s="10"/>
      <c r="D10922" s="11"/>
      <c r="E10922" s="12"/>
      <c r="O10922" s="6" t="s">
        <v>1331</v>
      </c>
    </row>
    <row r="10923">
      <c r="B10923" s="2"/>
      <c r="C10923" s="10"/>
      <c r="D10923" s="11"/>
      <c r="E10923" s="12"/>
      <c r="O10923" s="6" t="s">
        <v>1331</v>
      </c>
    </row>
    <row r="10924">
      <c r="B10924" s="2"/>
      <c r="C10924" s="10"/>
      <c r="D10924" s="11"/>
      <c r="E10924" s="12"/>
      <c r="O10924" s="6" t="s">
        <v>1331</v>
      </c>
    </row>
    <row r="10925">
      <c r="B10925" s="2"/>
      <c r="C10925" s="10"/>
      <c r="D10925" s="11"/>
      <c r="E10925" s="12"/>
      <c r="O10925" s="6" t="s">
        <v>1331</v>
      </c>
    </row>
    <row r="10926">
      <c r="B10926" s="2"/>
      <c r="C10926" s="10"/>
      <c r="D10926" s="11"/>
      <c r="E10926" s="12"/>
      <c r="O10926" s="6" t="s">
        <v>1331</v>
      </c>
    </row>
    <row r="10927">
      <c r="B10927" s="2"/>
      <c r="C10927" s="10"/>
      <c r="D10927" s="11"/>
      <c r="E10927" s="12"/>
      <c r="O10927" s="6" t="s">
        <v>1331</v>
      </c>
    </row>
    <row r="10928">
      <c r="B10928" s="2"/>
      <c r="C10928" s="10"/>
      <c r="D10928" s="11"/>
      <c r="E10928" s="12"/>
      <c r="O10928" s="6" t="s">
        <v>1331</v>
      </c>
    </row>
    <row r="10929">
      <c r="B10929" s="2"/>
      <c r="C10929" s="10"/>
      <c r="D10929" s="11"/>
      <c r="E10929" s="12"/>
      <c r="O10929" s="6" t="s">
        <v>1331</v>
      </c>
    </row>
    <row r="10930">
      <c r="B10930" s="2"/>
      <c r="C10930" s="10"/>
      <c r="D10930" s="11"/>
      <c r="E10930" s="12"/>
      <c r="O10930" s="6" t="s">
        <v>1331</v>
      </c>
    </row>
    <row r="10931">
      <c r="B10931" s="2"/>
      <c r="C10931" s="10"/>
      <c r="D10931" s="11"/>
      <c r="E10931" s="12"/>
      <c r="O10931" s="6" t="s">
        <v>1331</v>
      </c>
    </row>
    <row r="10932">
      <c r="B10932" s="2"/>
      <c r="C10932" s="10"/>
      <c r="D10932" s="11"/>
      <c r="E10932" s="12"/>
      <c r="O10932" s="6" t="s">
        <v>1331</v>
      </c>
    </row>
    <row r="10933">
      <c r="B10933" s="2"/>
      <c r="C10933" s="10"/>
      <c r="D10933" s="11"/>
      <c r="E10933" s="12"/>
      <c r="O10933" s="6" t="s">
        <v>1331</v>
      </c>
    </row>
    <row r="10934">
      <c r="B10934" s="2"/>
      <c r="C10934" s="10"/>
      <c r="D10934" s="11"/>
      <c r="E10934" s="12"/>
      <c r="O10934" s="6" t="s">
        <v>1331</v>
      </c>
    </row>
    <row r="10935">
      <c r="B10935" s="2"/>
      <c r="C10935" s="10"/>
      <c r="D10935" s="11"/>
      <c r="E10935" s="12"/>
      <c r="O10935" s="6" t="s">
        <v>1331</v>
      </c>
    </row>
    <row r="10936">
      <c r="B10936" s="2"/>
      <c r="C10936" s="10"/>
      <c r="D10936" s="11"/>
      <c r="E10936" s="12"/>
      <c r="O10936" s="6" t="s">
        <v>1331</v>
      </c>
    </row>
    <row r="10937">
      <c r="B10937" s="2"/>
      <c r="C10937" s="10"/>
      <c r="D10937" s="11"/>
      <c r="E10937" s="12"/>
      <c r="O10937" s="6" t="s">
        <v>1331</v>
      </c>
    </row>
    <row r="10938">
      <c r="B10938" s="2"/>
      <c r="C10938" s="10"/>
      <c r="D10938" s="11"/>
      <c r="E10938" s="12"/>
      <c r="O10938" s="6" t="s">
        <v>1331</v>
      </c>
    </row>
    <row r="10939">
      <c r="B10939" s="2"/>
      <c r="C10939" s="10"/>
      <c r="D10939" s="11"/>
      <c r="E10939" s="12"/>
      <c r="O10939" s="6" t="s">
        <v>1331</v>
      </c>
    </row>
    <row r="10940">
      <c r="B10940" s="2"/>
      <c r="C10940" s="10"/>
      <c r="D10940" s="11"/>
      <c r="E10940" s="12"/>
      <c r="O10940" s="6" t="s">
        <v>1331</v>
      </c>
    </row>
    <row r="10941">
      <c r="B10941" s="2"/>
      <c r="C10941" s="10"/>
      <c r="D10941" s="11"/>
      <c r="E10941" s="12"/>
      <c r="O10941" s="6" t="s">
        <v>1331</v>
      </c>
    </row>
    <row r="10942">
      <c r="B10942" s="2"/>
      <c r="C10942" s="10"/>
      <c r="D10942" s="11"/>
      <c r="E10942" s="12"/>
      <c r="O10942" s="6" t="s">
        <v>1331</v>
      </c>
    </row>
    <row r="10943">
      <c r="B10943" s="2"/>
      <c r="C10943" s="10"/>
      <c r="D10943" s="11"/>
      <c r="E10943" s="12"/>
      <c r="O10943" s="6" t="s">
        <v>1331</v>
      </c>
    </row>
    <row r="10944">
      <c r="B10944" s="2"/>
      <c r="C10944" s="10"/>
      <c r="D10944" s="11"/>
      <c r="E10944" s="12"/>
      <c r="O10944" s="6" t="s">
        <v>1331</v>
      </c>
    </row>
    <row r="10945">
      <c r="B10945" s="2"/>
      <c r="C10945" s="10"/>
      <c r="D10945" s="11"/>
      <c r="E10945" s="12"/>
      <c r="O10945" s="6" t="s">
        <v>1331</v>
      </c>
    </row>
    <row r="10946">
      <c r="B10946" s="2"/>
      <c r="C10946" s="10"/>
      <c r="D10946" s="11"/>
      <c r="E10946" s="12"/>
      <c r="O10946" s="6" t="s">
        <v>1331</v>
      </c>
    </row>
    <row r="10947">
      <c r="B10947" s="2"/>
      <c r="C10947" s="10"/>
      <c r="D10947" s="11"/>
      <c r="E10947" s="12"/>
      <c r="O10947" s="6" t="s">
        <v>1331</v>
      </c>
    </row>
    <row r="10948">
      <c r="B10948" s="2"/>
      <c r="C10948" s="10"/>
      <c r="D10948" s="11"/>
      <c r="E10948" s="12"/>
      <c r="O10948" s="6" t="s">
        <v>1331</v>
      </c>
    </row>
    <row r="10949">
      <c r="B10949" s="2"/>
      <c r="C10949" s="10"/>
      <c r="D10949" s="11"/>
      <c r="E10949" s="12"/>
      <c r="O10949" s="6" t="s">
        <v>1331</v>
      </c>
    </row>
    <row r="10950">
      <c r="B10950" s="2"/>
      <c r="C10950" s="10"/>
      <c r="D10950" s="11"/>
      <c r="E10950" s="12"/>
      <c r="O10950" s="6" t="s">
        <v>1331</v>
      </c>
    </row>
    <row r="10951">
      <c r="B10951" s="2"/>
      <c r="C10951" s="10"/>
      <c r="D10951" s="11"/>
      <c r="E10951" s="12"/>
      <c r="O10951" s="6" t="s">
        <v>1331</v>
      </c>
    </row>
    <row r="10952">
      <c r="B10952" s="2"/>
      <c r="C10952" s="10"/>
      <c r="D10952" s="11"/>
      <c r="E10952" s="12"/>
      <c r="O10952" s="6" t="s">
        <v>1331</v>
      </c>
    </row>
    <row r="10953">
      <c r="B10953" s="2"/>
      <c r="C10953" s="10"/>
      <c r="D10953" s="11"/>
      <c r="E10953" s="12"/>
      <c r="O10953" s="6" t="s">
        <v>1331</v>
      </c>
    </row>
    <row r="10954">
      <c r="B10954" s="2"/>
      <c r="C10954" s="10"/>
      <c r="D10954" s="11"/>
      <c r="E10954" s="12"/>
      <c r="O10954" s="6" t="s">
        <v>1331</v>
      </c>
    </row>
    <row r="10955">
      <c r="B10955" s="2"/>
      <c r="C10955" s="10"/>
      <c r="D10955" s="11"/>
      <c r="E10955" s="12"/>
      <c r="O10955" s="6" t="s">
        <v>1331</v>
      </c>
    </row>
    <row r="10956">
      <c r="B10956" s="2"/>
      <c r="C10956" s="10"/>
      <c r="D10956" s="11"/>
      <c r="E10956" s="12"/>
      <c r="O10956" s="6" t="s">
        <v>1331</v>
      </c>
    </row>
    <row r="10957">
      <c r="B10957" s="2"/>
      <c r="C10957" s="10"/>
      <c r="D10957" s="11"/>
      <c r="E10957" s="12"/>
      <c r="O10957" s="6" t="s">
        <v>1331</v>
      </c>
    </row>
    <row r="10958">
      <c r="B10958" s="2"/>
      <c r="C10958" s="10"/>
      <c r="D10958" s="11"/>
      <c r="E10958" s="12"/>
      <c r="O10958" s="6" t="s">
        <v>1331</v>
      </c>
    </row>
    <row r="10959">
      <c r="B10959" s="2"/>
      <c r="C10959" s="10"/>
      <c r="D10959" s="11"/>
      <c r="E10959" s="12"/>
      <c r="O10959" s="6" t="s">
        <v>1331</v>
      </c>
    </row>
    <row r="10960">
      <c r="B10960" s="2"/>
      <c r="C10960" s="10"/>
      <c r="D10960" s="11"/>
      <c r="E10960" s="12"/>
      <c r="O10960" s="6" t="s">
        <v>1331</v>
      </c>
    </row>
    <row r="10961">
      <c r="B10961" s="2"/>
      <c r="C10961" s="10"/>
      <c r="D10961" s="11"/>
      <c r="E10961" s="12"/>
      <c r="O10961" s="6" t="s">
        <v>1331</v>
      </c>
    </row>
    <row r="10962">
      <c r="B10962" s="2"/>
      <c r="C10962" s="10"/>
      <c r="D10962" s="11"/>
      <c r="E10962" s="12"/>
      <c r="O10962" s="6" t="s">
        <v>1331</v>
      </c>
    </row>
    <row r="10963">
      <c r="B10963" s="2"/>
      <c r="C10963" s="10"/>
      <c r="D10963" s="11"/>
      <c r="E10963" s="12"/>
      <c r="O10963" s="6" t="s">
        <v>1331</v>
      </c>
    </row>
    <row r="10964">
      <c r="B10964" s="2"/>
      <c r="C10964" s="10"/>
      <c r="D10964" s="11"/>
      <c r="E10964" s="12"/>
      <c r="O10964" s="6" t="s">
        <v>1331</v>
      </c>
    </row>
    <row r="10965">
      <c r="B10965" s="2"/>
      <c r="C10965" s="10"/>
      <c r="D10965" s="11"/>
      <c r="E10965" s="12"/>
      <c r="O10965" s="6" t="s">
        <v>1331</v>
      </c>
    </row>
    <row r="10966">
      <c r="B10966" s="2"/>
      <c r="C10966" s="10"/>
      <c r="D10966" s="11"/>
      <c r="E10966" s="12"/>
      <c r="O10966" s="6" t="s">
        <v>1331</v>
      </c>
    </row>
    <row r="10967">
      <c r="B10967" s="2"/>
      <c r="C10967" s="10"/>
      <c r="D10967" s="11"/>
      <c r="E10967" s="12"/>
      <c r="O10967" s="6" t="s">
        <v>1331</v>
      </c>
    </row>
    <row r="10968">
      <c r="B10968" s="2"/>
      <c r="C10968" s="10"/>
      <c r="D10968" s="11"/>
      <c r="E10968" s="12"/>
      <c r="O10968" s="6" t="s">
        <v>1331</v>
      </c>
    </row>
    <row r="10969">
      <c r="B10969" s="2"/>
      <c r="C10969" s="10"/>
      <c r="D10969" s="11"/>
      <c r="E10969" s="12"/>
      <c r="O10969" s="6" t="s">
        <v>1331</v>
      </c>
    </row>
    <row r="10970">
      <c r="B10970" s="2"/>
      <c r="C10970" s="10"/>
      <c r="D10970" s="11"/>
      <c r="E10970" s="12"/>
      <c r="O10970" s="6" t="s">
        <v>1331</v>
      </c>
    </row>
    <row r="10971">
      <c r="B10971" s="2"/>
      <c r="C10971" s="10"/>
      <c r="D10971" s="11"/>
      <c r="E10971" s="12"/>
      <c r="O10971" s="6" t="s">
        <v>1331</v>
      </c>
    </row>
    <row r="10972">
      <c r="B10972" s="2"/>
      <c r="C10972" s="10"/>
      <c r="D10972" s="11"/>
      <c r="E10972" s="12"/>
      <c r="O10972" s="6" t="s">
        <v>1331</v>
      </c>
    </row>
    <row r="10973">
      <c r="B10973" s="2"/>
      <c r="C10973" s="10"/>
      <c r="D10973" s="11"/>
      <c r="E10973" s="12"/>
      <c r="O10973" s="6" t="s">
        <v>1331</v>
      </c>
    </row>
    <row r="10974">
      <c r="B10974" s="2"/>
      <c r="C10974" s="10"/>
      <c r="D10974" s="11"/>
      <c r="E10974" s="12"/>
      <c r="O10974" s="6" t="s">
        <v>1331</v>
      </c>
    </row>
    <row r="10975">
      <c r="B10975" s="2"/>
      <c r="C10975" s="10"/>
      <c r="D10975" s="11"/>
      <c r="E10975" s="12"/>
      <c r="O10975" s="6" t="s">
        <v>1331</v>
      </c>
    </row>
    <row r="10976">
      <c r="B10976" s="2"/>
      <c r="C10976" s="10"/>
      <c r="D10976" s="11"/>
      <c r="E10976" s="12"/>
      <c r="O10976" s="6" t="s">
        <v>1331</v>
      </c>
    </row>
    <row r="10977">
      <c r="B10977" s="2"/>
      <c r="C10977" s="10"/>
      <c r="D10977" s="11"/>
      <c r="E10977" s="12"/>
      <c r="O10977" s="6" t="s">
        <v>1331</v>
      </c>
    </row>
    <row r="10978">
      <c r="B10978" s="2"/>
      <c r="C10978" s="10"/>
      <c r="D10978" s="11"/>
      <c r="E10978" s="12"/>
      <c r="O10978" s="6" t="s">
        <v>1331</v>
      </c>
    </row>
    <row r="10979">
      <c r="B10979" s="2"/>
      <c r="C10979" s="10"/>
      <c r="D10979" s="11"/>
      <c r="E10979" s="12"/>
      <c r="O10979" s="6" t="s">
        <v>1331</v>
      </c>
    </row>
    <row r="10980">
      <c r="B10980" s="2"/>
      <c r="C10980" s="10"/>
      <c r="D10980" s="11"/>
      <c r="E10980" s="12"/>
      <c r="O10980" s="6" t="s">
        <v>1331</v>
      </c>
    </row>
    <row r="10981">
      <c r="B10981" s="2"/>
      <c r="C10981" s="10"/>
      <c r="D10981" s="11"/>
      <c r="E10981" s="12"/>
      <c r="O10981" s="6" t="s">
        <v>1331</v>
      </c>
    </row>
    <row r="10982">
      <c r="B10982" s="2"/>
      <c r="C10982" s="10"/>
      <c r="D10982" s="11"/>
      <c r="E10982" s="12"/>
      <c r="O10982" s="6" t="s">
        <v>1331</v>
      </c>
    </row>
    <row r="10983">
      <c r="B10983" s="2"/>
      <c r="C10983" s="10"/>
      <c r="D10983" s="11"/>
      <c r="E10983" s="12"/>
      <c r="O10983" s="6" t="s">
        <v>1331</v>
      </c>
    </row>
    <row r="10984">
      <c r="B10984" s="2"/>
      <c r="C10984" s="10"/>
      <c r="D10984" s="11"/>
      <c r="E10984" s="12"/>
      <c r="O10984" s="6" t="s">
        <v>1331</v>
      </c>
    </row>
    <row r="10985">
      <c r="B10985" s="2"/>
      <c r="C10985" s="10"/>
      <c r="D10985" s="11"/>
      <c r="E10985" s="12"/>
      <c r="O10985" s="6" t="s">
        <v>1331</v>
      </c>
    </row>
    <row r="10986">
      <c r="B10986" s="2"/>
      <c r="C10986" s="10"/>
      <c r="D10986" s="11"/>
      <c r="E10986" s="12"/>
      <c r="O10986" s="6" t="s">
        <v>1331</v>
      </c>
    </row>
    <row r="10987">
      <c r="B10987" s="2"/>
      <c r="C10987" s="10"/>
      <c r="D10987" s="11"/>
      <c r="E10987" s="12"/>
      <c r="O10987" s="6" t="s">
        <v>1331</v>
      </c>
    </row>
    <row r="10988">
      <c r="B10988" s="2"/>
      <c r="C10988" s="10"/>
      <c r="D10988" s="11"/>
      <c r="E10988" s="12"/>
      <c r="O10988" s="6" t="s">
        <v>1331</v>
      </c>
    </row>
    <row r="10989">
      <c r="B10989" s="2"/>
      <c r="C10989" s="10"/>
      <c r="D10989" s="11"/>
      <c r="E10989" s="12"/>
      <c r="O10989" s="6" t="s">
        <v>1331</v>
      </c>
    </row>
    <row r="10990">
      <c r="B10990" s="2"/>
      <c r="C10990" s="10"/>
      <c r="D10990" s="11"/>
      <c r="E10990" s="12"/>
      <c r="O10990" s="6" t="s">
        <v>1331</v>
      </c>
    </row>
    <row r="10991">
      <c r="B10991" s="2"/>
      <c r="C10991" s="10"/>
      <c r="D10991" s="11"/>
      <c r="E10991" s="12"/>
      <c r="O10991" s="6" t="s">
        <v>1331</v>
      </c>
    </row>
    <row r="10992">
      <c r="B10992" s="2"/>
      <c r="C10992" s="10"/>
      <c r="D10992" s="11"/>
      <c r="E10992" s="12"/>
      <c r="O10992" s="6" t="s">
        <v>1331</v>
      </c>
    </row>
    <row r="10993">
      <c r="B10993" s="2"/>
      <c r="C10993" s="10"/>
      <c r="D10993" s="11"/>
      <c r="E10993" s="12"/>
      <c r="O10993" s="6" t="s">
        <v>1331</v>
      </c>
    </row>
    <row r="10994">
      <c r="B10994" s="2"/>
      <c r="C10994" s="10"/>
      <c r="D10994" s="11"/>
      <c r="E10994" s="12"/>
      <c r="O10994" s="6" t="s">
        <v>1331</v>
      </c>
    </row>
    <row r="10995">
      <c r="B10995" s="2"/>
      <c r="C10995" s="10"/>
      <c r="D10995" s="11"/>
      <c r="E10995" s="12"/>
      <c r="O10995" s="6" t="s">
        <v>1331</v>
      </c>
    </row>
    <row r="10996">
      <c r="B10996" s="2"/>
      <c r="C10996" s="10"/>
      <c r="D10996" s="11"/>
      <c r="E10996" s="12"/>
      <c r="O10996" s="6" t="s">
        <v>1331</v>
      </c>
    </row>
    <row r="10997">
      <c r="B10997" s="2"/>
      <c r="C10997" s="10"/>
      <c r="D10997" s="11"/>
      <c r="E10997" s="12"/>
      <c r="O10997" s="6" t="s">
        <v>1331</v>
      </c>
    </row>
    <row r="10998">
      <c r="B10998" s="2"/>
      <c r="C10998" s="10"/>
      <c r="D10998" s="11"/>
      <c r="E10998" s="12"/>
      <c r="O10998" s="6" t="s">
        <v>1331</v>
      </c>
    </row>
    <row r="10999">
      <c r="B10999" s="2"/>
      <c r="C10999" s="10"/>
      <c r="D10999" s="11"/>
      <c r="E10999" s="12"/>
      <c r="O10999" s="6" t="s">
        <v>1331</v>
      </c>
    </row>
    <row r="11000">
      <c r="B11000" s="2"/>
      <c r="C11000" s="10"/>
      <c r="D11000" s="11"/>
      <c r="E11000" s="12"/>
      <c r="O11000" s="6" t="s">
        <v>1331</v>
      </c>
    </row>
    <row r="11001">
      <c r="B11001" s="2"/>
      <c r="C11001" s="10"/>
      <c r="D11001" s="11"/>
      <c r="E11001" s="12"/>
      <c r="O11001" s="6" t="s">
        <v>1331</v>
      </c>
    </row>
    <row r="11002">
      <c r="B11002" s="2"/>
      <c r="C11002" s="10"/>
      <c r="D11002" s="11"/>
      <c r="E11002" s="12"/>
      <c r="O11002" s="6" t="s">
        <v>1331</v>
      </c>
    </row>
    <row r="11003">
      <c r="B11003" s="2"/>
      <c r="C11003" s="10"/>
      <c r="D11003" s="11"/>
      <c r="E11003" s="12"/>
      <c r="O11003" s="6" t="s">
        <v>1331</v>
      </c>
    </row>
    <row r="11004">
      <c r="B11004" s="2"/>
      <c r="C11004" s="10"/>
      <c r="D11004" s="11"/>
      <c r="E11004" s="12"/>
      <c r="O11004" s="6" t="s">
        <v>1331</v>
      </c>
    </row>
    <row r="11005">
      <c r="B11005" s="2"/>
      <c r="C11005" s="10"/>
      <c r="D11005" s="11"/>
      <c r="E11005" s="12"/>
      <c r="O11005" s="6" t="s">
        <v>1331</v>
      </c>
    </row>
    <row r="11006">
      <c r="B11006" s="2"/>
      <c r="C11006" s="10"/>
      <c r="D11006" s="11"/>
      <c r="E11006" s="12"/>
      <c r="O11006" s="6" t="s">
        <v>1331</v>
      </c>
    </row>
    <row r="11007">
      <c r="B11007" s="2"/>
      <c r="C11007" s="10"/>
      <c r="D11007" s="11"/>
      <c r="E11007" s="12"/>
      <c r="O11007" s="6" t="s">
        <v>1331</v>
      </c>
    </row>
    <row r="11008">
      <c r="B11008" s="2"/>
      <c r="C11008" s="10"/>
      <c r="D11008" s="11"/>
      <c r="E11008" s="12"/>
      <c r="O11008" s="6" t="s">
        <v>1331</v>
      </c>
    </row>
    <row r="11009">
      <c r="B11009" s="2"/>
      <c r="C11009" s="10"/>
      <c r="D11009" s="11"/>
      <c r="E11009" s="12"/>
      <c r="O11009" s="6" t="s">
        <v>1331</v>
      </c>
    </row>
    <row r="11010">
      <c r="B11010" s="2"/>
      <c r="C11010" s="10"/>
      <c r="D11010" s="11"/>
      <c r="E11010" s="12"/>
      <c r="O11010" s="6" t="s">
        <v>1331</v>
      </c>
    </row>
    <row r="11011">
      <c r="B11011" s="2"/>
      <c r="C11011" s="10"/>
      <c r="D11011" s="11"/>
      <c r="E11011" s="12"/>
      <c r="O11011" s="6" t="s">
        <v>1331</v>
      </c>
    </row>
    <row r="11012">
      <c r="B11012" s="2"/>
      <c r="C11012" s="10"/>
      <c r="D11012" s="11"/>
      <c r="E11012" s="12"/>
      <c r="O11012" s="6" t="s">
        <v>1331</v>
      </c>
    </row>
    <row r="11013">
      <c r="B11013" s="2"/>
      <c r="C11013" s="10"/>
      <c r="D11013" s="11"/>
      <c r="E11013" s="12"/>
      <c r="O11013" s="6" t="s">
        <v>1331</v>
      </c>
    </row>
    <row r="11014">
      <c r="B11014" s="2"/>
      <c r="C11014" s="10"/>
      <c r="D11014" s="11"/>
      <c r="E11014" s="12"/>
      <c r="O11014" s="6" t="s">
        <v>1331</v>
      </c>
    </row>
    <row r="11015">
      <c r="B11015" s="2"/>
      <c r="C11015" s="10"/>
      <c r="D11015" s="11"/>
      <c r="E11015" s="12"/>
      <c r="O11015" s="6" t="s">
        <v>1331</v>
      </c>
    </row>
    <row r="11016">
      <c r="B11016" s="2"/>
      <c r="C11016" s="10"/>
      <c r="D11016" s="11"/>
      <c r="E11016" s="12"/>
      <c r="O11016" s="6" t="s">
        <v>1331</v>
      </c>
    </row>
    <row r="11017">
      <c r="B11017" s="2"/>
      <c r="C11017" s="10"/>
      <c r="D11017" s="11"/>
      <c r="E11017" s="12"/>
      <c r="O11017" s="6" t="s">
        <v>1331</v>
      </c>
    </row>
    <row r="11018">
      <c r="B11018" s="2"/>
      <c r="C11018" s="10"/>
      <c r="D11018" s="11"/>
      <c r="E11018" s="12"/>
      <c r="O11018" s="6" t="s">
        <v>1331</v>
      </c>
    </row>
    <row r="11019">
      <c r="B11019" s="2"/>
      <c r="C11019" s="10"/>
      <c r="D11019" s="11"/>
      <c r="E11019" s="12"/>
      <c r="O11019" s="6" t="s">
        <v>1331</v>
      </c>
    </row>
    <row r="11020">
      <c r="B11020" s="2"/>
      <c r="C11020" s="10"/>
      <c r="D11020" s="11"/>
      <c r="E11020" s="12"/>
      <c r="O11020" s="6" t="s">
        <v>1331</v>
      </c>
    </row>
    <row r="11021">
      <c r="B11021" s="2"/>
      <c r="C11021" s="10"/>
      <c r="D11021" s="11"/>
      <c r="E11021" s="12"/>
      <c r="O11021" s="6" t="s">
        <v>1331</v>
      </c>
    </row>
    <row r="11022">
      <c r="B11022" s="2"/>
      <c r="C11022" s="10"/>
      <c r="D11022" s="11"/>
      <c r="E11022" s="12"/>
      <c r="O11022" s="6" t="s">
        <v>1331</v>
      </c>
    </row>
    <row r="11023">
      <c r="B11023" s="2"/>
      <c r="C11023" s="10"/>
      <c r="D11023" s="11"/>
      <c r="E11023" s="12"/>
      <c r="O11023" s="6" t="s">
        <v>1331</v>
      </c>
    </row>
    <row r="11024">
      <c r="B11024" s="2"/>
      <c r="C11024" s="10"/>
      <c r="D11024" s="11"/>
      <c r="E11024" s="12"/>
      <c r="O11024" s="6" t="s">
        <v>1331</v>
      </c>
    </row>
    <row r="11025">
      <c r="B11025" s="2"/>
      <c r="C11025" s="10"/>
      <c r="D11025" s="11"/>
      <c r="E11025" s="12"/>
      <c r="O11025" s="6" t="s">
        <v>1331</v>
      </c>
    </row>
    <row r="11026">
      <c r="B11026" s="2"/>
      <c r="C11026" s="10"/>
      <c r="D11026" s="11"/>
      <c r="E11026" s="12"/>
      <c r="O11026" s="6" t="s">
        <v>1331</v>
      </c>
    </row>
    <row r="11027">
      <c r="B11027" s="2"/>
      <c r="C11027" s="10"/>
      <c r="D11027" s="11"/>
      <c r="E11027" s="12"/>
      <c r="O11027" s="6" t="s">
        <v>1331</v>
      </c>
    </row>
    <row r="11028">
      <c r="B11028" s="2"/>
      <c r="C11028" s="10"/>
      <c r="D11028" s="11"/>
      <c r="E11028" s="12"/>
      <c r="O11028" s="6" t="s">
        <v>1331</v>
      </c>
    </row>
    <row r="11029">
      <c r="B11029" s="2"/>
      <c r="C11029" s="10"/>
      <c r="D11029" s="11"/>
      <c r="E11029" s="12"/>
      <c r="O11029" s="6" t="s">
        <v>1331</v>
      </c>
    </row>
    <row r="11030">
      <c r="B11030" s="2"/>
      <c r="C11030" s="10"/>
      <c r="D11030" s="11"/>
      <c r="E11030" s="12"/>
      <c r="O11030" s="6" t="s">
        <v>1331</v>
      </c>
    </row>
    <row r="11031">
      <c r="B11031" s="2"/>
      <c r="C11031" s="10"/>
      <c r="D11031" s="11"/>
      <c r="E11031" s="12"/>
      <c r="O11031" s="6" t="s">
        <v>1331</v>
      </c>
    </row>
    <row r="11032">
      <c r="B11032" s="2"/>
      <c r="C11032" s="10"/>
      <c r="D11032" s="11"/>
      <c r="E11032" s="12"/>
      <c r="O11032" s="6" t="s">
        <v>1331</v>
      </c>
    </row>
    <row r="11033">
      <c r="B11033" s="2"/>
      <c r="C11033" s="10"/>
      <c r="D11033" s="11"/>
      <c r="E11033" s="12"/>
      <c r="O11033" s="6" t="s">
        <v>1331</v>
      </c>
    </row>
    <row r="11034">
      <c r="B11034" s="2"/>
      <c r="C11034" s="10"/>
      <c r="D11034" s="11"/>
      <c r="E11034" s="12"/>
      <c r="O11034" s="6" t="s">
        <v>1331</v>
      </c>
    </row>
    <row r="11035">
      <c r="B11035" s="2"/>
      <c r="C11035" s="10"/>
      <c r="D11035" s="11"/>
      <c r="E11035" s="12"/>
      <c r="O11035" s="6" t="s">
        <v>1331</v>
      </c>
    </row>
    <row r="11036">
      <c r="B11036" s="2"/>
      <c r="C11036" s="10"/>
      <c r="D11036" s="11"/>
      <c r="E11036" s="12"/>
      <c r="O11036" s="6" t="s">
        <v>1331</v>
      </c>
    </row>
    <row r="11037">
      <c r="B11037" s="2"/>
      <c r="C11037" s="10"/>
      <c r="D11037" s="11"/>
      <c r="E11037" s="12"/>
      <c r="O11037" s="6" t="s">
        <v>1331</v>
      </c>
    </row>
    <row r="11038">
      <c r="B11038" s="2"/>
      <c r="C11038" s="10"/>
      <c r="D11038" s="11"/>
      <c r="E11038" s="12"/>
      <c r="O11038" s="6" t="s">
        <v>1331</v>
      </c>
    </row>
    <row r="11039">
      <c r="B11039" s="2"/>
      <c r="C11039" s="10"/>
      <c r="D11039" s="11"/>
      <c r="E11039" s="12"/>
      <c r="O11039" s="6" t="s">
        <v>1331</v>
      </c>
    </row>
    <row r="11040">
      <c r="B11040" s="2"/>
      <c r="C11040" s="10"/>
      <c r="D11040" s="11"/>
      <c r="E11040" s="12"/>
      <c r="O11040" s="6" t="s">
        <v>1331</v>
      </c>
    </row>
    <row r="11041">
      <c r="B11041" s="2"/>
      <c r="C11041" s="10"/>
      <c r="D11041" s="11"/>
      <c r="E11041" s="12"/>
      <c r="O11041" s="6" t="s">
        <v>1331</v>
      </c>
    </row>
    <row r="11042">
      <c r="B11042" s="2"/>
      <c r="C11042" s="10"/>
      <c r="D11042" s="11"/>
      <c r="E11042" s="12"/>
      <c r="O11042" s="6" t="s">
        <v>1331</v>
      </c>
    </row>
    <row r="11043">
      <c r="B11043" s="2"/>
      <c r="C11043" s="10"/>
      <c r="D11043" s="11"/>
      <c r="E11043" s="12"/>
      <c r="O11043" s="6" t="s">
        <v>1331</v>
      </c>
    </row>
    <row r="11044">
      <c r="B11044" s="2"/>
      <c r="C11044" s="10"/>
      <c r="D11044" s="11"/>
      <c r="E11044" s="12"/>
      <c r="O11044" s="6" t="s">
        <v>1331</v>
      </c>
    </row>
    <row r="11045">
      <c r="B11045" s="2"/>
      <c r="C11045" s="10"/>
      <c r="D11045" s="11"/>
      <c r="E11045" s="12"/>
      <c r="O11045" s="6" t="s">
        <v>1331</v>
      </c>
    </row>
    <row r="11046">
      <c r="B11046" s="2"/>
      <c r="C11046" s="10"/>
      <c r="D11046" s="11"/>
      <c r="E11046" s="12"/>
      <c r="O11046" s="6" t="s">
        <v>1331</v>
      </c>
    </row>
    <row r="11047">
      <c r="B11047" s="2"/>
      <c r="C11047" s="10"/>
      <c r="D11047" s="11"/>
      <c r="E11047" s="12"/>
      <c r="O11047" s="6" t="s">
        <v>1331</v>
      </c>
    </row>
    <row r="11048">
      <c r="B11048" s="2"/>
      <c r="C11048" s="10"/>
      <c r="D11048" s="11"/>
      <c r="E11048" s="12"/>
      <c r="O11048" s="6" t="s">
        <v>1331</v>
      </c>
    </row>
    <row r="11049">
      <c r="B11049" s="2"/>
      <c r="C11049" s="10"/>
      <c r="D11049" s="11"/>
      <c r="E11049" s="12"/>
      <c r="O11049" s="6" t="s">
        <v>1331</v>
      </c>
    </row>
    <row r="11050">
      <c r="B11050" s="2"/>
      <c r="C11050" s="10"/>
      <c r="D11050" s="11"/>
      <c r="E11050" s="12"/>
      <c r="O11050" s="6" t="s">
        <v>1331</v>
      </c>
    </row>
    <row r="11051">
      <c r="B11051" s="2"/>
      <c r="C11051" s="10"/>
      <c r="D11051" s="11"/>
      <c r="E11051" s="12"/>
      <c r="O11051" s="6" t="s">
        <v>1331</v>
      </c>
    </row>
    <row r="11052">
      <c r="B11052" s="2"/>
      <c r="C11052" s="10"/>
      <c r="D11052" s="11"/>
      <c r="E11052" s="12"/>
      <c r="O11052" s="6" t="s">
        <v>1331</v>
      </c>
    </row>
    <row r="11053">
      <c r="B11053" s="2"/>
      <c r="C11053" s="10"/>
      <c r="D11053" s="11"/>
      <c r="E11053" s="12"/>
      <c r="O11053" s="6" t="s">
        <v>1331</v>
      </c>
    </row>
    <row r="11054">
      <c r="B11054" s="2"/>
      <c r="C11054" s="10"/>
      <c r="D11054" s="11"/>
      <c r="E11054" s="12"/>
      <c r="O11054" s="6" t="s">
        <v>1331</v>
      </c>
    </row>
    <row r="11055">
      <c r="B11055" s="2"/>
      <c r="C11055" s="10"/>
      <c r="D11055" s="11"/>
      <c r="E11055" s="12"/>
      <c r="O11055" s="6" t="s">
        <v>1331</v>
      </c>
    </row>
    <row r="11056">
      <c r="B11056" s="2"/>
      <c r="C11056" s="10"/>
      <c r="D11056" s="11"/>
      <c r="E11056" s="12"/>
      <c r="O11056" s="6" t="s">
        <v>1331</v>
      </c>
    </row>
    <row r="11057">
      <c r="B11057" s="2"/>
      <c r="C11057" s="10"/>
      <c r="D11057" s="11"/>
      <c r="E11057" s="12"/>
      <c r="O11057" s="6" t="s">
        <v>1331</v>
      </c>
    </row>
    <row r="11058">
      <c r="B11058" s="2"/>
      <c r="C11058" s="10"/>
      <c r="D11058" s="11"/>
      <c r="E11058" s="12"/>
      <c r="O11058" s="6" t="s">
        <v>1331</v>
      </c>
    </row>
    <row r="11059">
      <c r="B11059" s="2"/>
      <c r="C11059" s="10"/>
      <c r="D11059" s="11"/>
      <c r="E11059" s="12"/>
      <c r="O11059" s="6" t="s">
        <v>1331</v>
      </c>
    </row>
    <row r="11060">
      <c r="B11060" s="2"/>
      <c r="C11060" s="10"/>
      <c r="D11060" s="11"/>
      <c r="E11060" s="12"/>
      <c r="O11060" s="6" t="s">
        <v>1331</v>
      </c>
    </row>
    <row r="11061">
      <c r="B11061" s="2"/>
      <c r="C11061" s="10"/>
      <c r="D11061" s="11"/>
      <c r="E11061" s="12"/>
      <c r="O11061" s="6" t="s">
        <v>1331</v>
      </c>
    </row>
    <row r="11062">
      <c r="B11062" s="2"/>
      <c r="C11062" s="10"/>
      <c r="D11062" s="11"/>
      <c r="E11062" s="12"/>
      <c r="O11062" s="6" t="s">
        <v>1331</v>
      </c>
    </row>
    <row r="11063">
      <c r="B11063" s="2"/>
      <c r="C11063" s="10"/>
      <c r="D11063" s="11"/>
      <c r="E11063" s="12"/>
      <c r="O11063" s="6" t="s">
        <v>1331</v>
      </c>
    </row>
    <row r="11064">
      <c r="B11064" s="2"/>
      <c r="C11064" s="10"/>
      <c r="D11064" s="11"/>
      <c r="E11064" s="12"/>
      <c r="O11064" s="6" t="s">
        <v>1331</v>
      </c>
    </row>
    <row r="11065">
      <c r="B11065" s="2"/>
      <c r="C11065" s="10"/>
      <c r="D11065" s="11"/>
      <c r="E11065" s="12"/>
      <c r="O11065" s="6" t="s">
        <v>1331</v>
      </c>
    </row>
    <row r="11066">
      <c r="B11066" s="2"/>
      <c r="C11066" s="10"/>
      <c r="D11066" s="11"/>
      <c r="E11066" s="12"/>
      <c r="O11066" s="6" t="s">
        <v>1331</v>
      </c>
    </row>
    <row r="11067">
      <c r="B11067" s="2"/>
      <c r="C11067" s="10"/>
      <c r="D11067" s="11"/>
      <c r="E11067" s="12"/>
      <c r="O11067" s="6" t="s">
        <v>1331</v>
      </c>
    </row>
    <row r="11068">
      <c r="B11068" s="2"/>
      <c r="C11068" s="10"/>
      <c r="D11068" s="11"/>
      <c r="E11068" s="12"/>
      <c r="O11068" s="6" t="s">
        <v>1331</v>
      </c>
    </row>
    <row r="11069">
      <c r="B11069" s="2"/>
      <c r="C11069" s="10"/>
      <c r="D11069" s="11"/>
      <c r="E11069" s="12"/>
      <c r="O11069" s="6" t="s">
        <v>1331</v>
      </c>
    </row>
    <row r="11070">
      <c r="B11070" s="2"/>
      <c r="C11070" s="10"/>
      <c r="D11070" s="11"/>
      <c r="E11070" s="12"/>
      <c r="O11070" s="6" t="s">
        <v>1331</v>
      </c>
    </row>
    <row r="11071">
      <c r="B11071" s="2"/>
      <c r="C11071" s="10"/>
      <c r="D11071" s="11"/>
      <c r="E11071" s="12"/>
      <c r="O11071" s="6" t="s">
        <v>1331</v>
      </c>
    </row>
    <row r="11072">
      <c r="B11072" s="2"/>
      <c r="C11072" s="10"/>
      <c r="D11072" s="11"/>
      <c r="E11072" s="12"/>
      <c r="O11072" s="6" t="s">
        <v>1331</v>
      </c>
    </row>
    <row r="11073">
      <c r="B11073" s="2"/>
      <c r="C11073" s="10"/>
      <c r="D11073" s="11"/>
      <c r="E11073" s="12"/>
      <c r="O11073" s="6" t="s">
        <v>1331</v>
      </c>
    </row>
    <row r="11074">
      <c r="B11074" s="2"/>
      <c r="C11074" s="10"/>
      <c r="D11074" s="11"/>
      <c r="E11074" s="12"/>
      <c r="O11074" s="6" t="s">
        <v>1331</v>
      </c>
    </row>
    <row r="11075">
      <c r="B11075" s="2"/>
      <c r="C11075" s="10"/>
      <c r="D11075" s="11"/>
      <c r="E11075" s="12"/>
      <c r="O11075" s="6" t="s">
        <v>1331</v>
      </c>
    </row>
    <row r="11076">
      <c r="B11076" s="2"/>
      <c r="C11076" s="10"/>
      <c r="D11076" s="11"/>
      <c r="E11076" s="12"/>
      <c r="O11076" s="6" t="s">
        <v>1331</v>
      </c>
    </row>
    <row r="11077">
      <c r="B11077" s="2"/>
      <c r="C11077" s="10"/>
      <c r="D11077" s="11"/>
      <c r="E11077" s="12"/>
      <c r="O11077" s="6" t="s">
        <v>1331</v>
      </c>
    </row>
    <row r="11078">
      <c r="B11078" s="2"/>
      <c r="C11078" s="10"/>
      <c r="D11078" s="11"/>
      <c r="E11078" s="12"/>
      <c r="O11078" s="6" t="s">
        <v>1331</v>
      </c>
    </row>
    <row r="11079">
      <c r="B11079" s="2"/>
      <c r="C11079" s="10"/>
      <c r="D11079" s="11"/>
      <c r="E11079" s="12"/>
      <c r="O11079" s="6" t="s">
        <v>1331</v>
      </c>
    </row>
    <row r="11080">
      <c r="B11080" s="2"/>
      <c r="C11080" s="10"/>
      <c r="D11080" s="11"/>
      <c r="E11080" s="12"/>
      <c r="O11080" s="6" t="s">
        <v>1331</v>
      </c>
    </row>
    <row r="11081">
      <c r="B11081" s="2"/>
      <c r="C11081" s="10"/>
      <c r="D11081" s="11"/>
      <c r="E11081" s="12"/>
      <c r="O11081" s="6" t="s">
        <v>1331</v>
      </c>
    </row>
    <row r="11082">
      <c r="B11082" s="2"/>
      <c r="C11082" s="10"/>
      <c r="D11082" s="11"/>
      <c r="E11082" s="12"/>
      <c r="O11082" s="6" t="s">
        <v>1331</v>
      </c>
    </row>
    <row r="11083">
      <c r="B11083" s="2"/>
      <c r="C11083" s="10"/>
      <c r="D11083" s="11"/>
      <c r="E11083" s="12"/>
      <c r="O11083" s="6" t="s">
        <v>1331</v>
      </c>
    </row>
    <row r="11084">
      <c r="B11084" s="2"/>
      <c r="C11084" s="10"/>
      <c r="D11084" s="11"/>
      <c r="E11084" s="12"/>
      <c r="O11084" s="6" t="s">
        <v>1331</v>
      </c>
    </row>
    <row r="11085">
      <c r="B11085" s="2"/>
      <c r="C11085" s="10"/>
      <c r="D11085" s="11"/>
      <c r="E11085" s="12"/>
      <c r="O11085" s="6" t="s">
        <v>1331</v>
      </c>
    </row>
    <row r="11086">
      <c r="B11086" s="2"/>
      <c r="C11086" s="10"/>
      <c r="D11086" s="11"/>
      <c r="E11086" s="12"/>
      <c r="O11086" s="6" t="s">
        <v>1331</v>
      </c>
    </row>
    <row r="11087">
      <c r="B11087" s="2"/>
      <c r="C11087" s="10"/>
      <c r="D11087" s="11"/>
      <c r="E11087" s="12"/>
      <c r="O11087" s="6" t="s">
        <v>1331</v>
      </c>
    </row>
    <row r="11088">
      <c r="B11088" s="2"/>
      <c r="C11088" s="10"/>
      <c r="D11088" s="11"/>
      <c r="E11088" s="12"/>
      <c r="O11088" s="6" t="s">
        <v>1331</v>
      </c>
    </row>
    <row r="11089">
      <c r="B11089" s="2"/>
      <c r="C11089" s="10"/>
      <c r="D11089" s="11"/>
      <c r="E11089" s="12"/>
      <c r="O11089" s="6" t="s">
        <v>1331</v>
      </c>
    </row>
    <row r="11090">
      <c r="B11090" s="2"/>
      <c r="C11090" s="10"/>
      <c r="D11090" s="11"/>
      <c r="E11090" s="12"/>
      <c r="O11090" s="6" t="s">
        <v>1331</v>
      </c>
    </row>
    <row r="11091">
      <c r="B11091" s="2"/>
      <c r="C11091" s="10"/>
      <c r="D11091" s="11"/>
      <c r="E11091" s="12"/>
      <c r="O11091" s="6" t="s">
        <v>1331</v>
      </c>
    </row>
    <row r="11092">
      <c r="B11092" s="2"/>
      <c r="C11092" s="10"/>
      <c r="D11092" s="11"/>
      <c r="E11092" s="12"/>
      <c r="O11092" s="6" t="s">
        <v>1331</v>
      </c>
    </row>
    <row r="11093">
      <c r="B11093" s="2"/>
      <c r="C11093" s="10"/>
      <c r="D11093" s="11"/>
      <c r="E11093" s="12"/>
      <c r="O11093" s="6" t="s">
        <v>1331</v>
      </c>
    </row>
    <row r="11094">
      <c r="B11094" s="2"/>
      <c r="C11094" s="10"/>
      <c r="D11094" s="11"/>
      <c r="E11094" s="12"/>
      <c r="O11094" s="6" t="s">
        <v>1331</v>
      </c>
    </row>
    <row r="11095">
      <c r="B11095" s="2"/>
      <c r="C11095" s="10"/>
      <c r="D11095" s="11"/>
      <c r="E11095" s="12"/>
      <c r="O11095" s="6" t="s">
        <v>1331</v>
      </c>
    </row>
    <row r="11096">
      <c r="B11096" s="2"/>
      <c r="C11096" s="10"/>
      <c r="D11096" s="11"/>
      <c r="E11096" s="12"/>
      <c r="O11096" s="6" t="s">
        <v>1331</v>
      </c>
    </row>
    <row r="11097">
      <c r="B11097" s="2"/>
      <c r="C11097" s="10"/>
      <c r="D11097" s="11"/>
      <c r="E11097" s="12"/>
      <c r="O11097" s="6" t="s">
        <v>1331</v>
      </c>
    </row>
    <row r="11098">
      <c r="B11098" s="2"/>
      <c r="C11098" s="10"/>
      <c r="D11098" s="11"/>
      <c r="E11098" s="12"/>
      <c r="O11098" s="6" t="s">
        <v>1331</v>
      </c>
    </row>
    <row r="11099">
      <c r="B11099" s="2"/>
      <c r="C11099" s="10"/>
      <c r="D11099" s="11"/>
      <c r="E11099" s="12"/>
      <c r="O11099" s="6" t="s">
        <v>1331</v>
      </c>
    </row>
    <row r="11100">
      <c r="B11100" s="2"/>
      <c r="C11100" s="10"/>
      <c r="D11100" s="11"/>
      <c r="E11100" s="12"/>
      <c r="O11100" s="6" t="s">
        <v>1331</v>
      </c>
    </row>
    <row r="11101">
      <c r="B11101" s="2"/>
      <c r="C11101" s="10"/>
      <c r="D11101" s="11"/>
      <c r="E11101" s="12"/>
      <c r="O11101" s="6" t="s">
        <v>1331</v>
      </c>
    </row>
    <row r="11102">
      <c r="B11102" s="2"/>
      <c r="C11102" s="10"/>
      <c r="D11102" s="11"/>
      <c r="E11102" s="12"/>
      <c r="O11102" s="6" t="s">
        <v>1331</v>
      </c>
    </row>
    <row r="11103">
      <c r="B11103" s="2"/>
      <c r="C11103" s="10"/>
      <c r="D11103" s="11"/>
      <c r="E11103" s="12"/>
      <c r="O11103" s="6" t="s">
        <v>1331</v>
      </c>
    </row>
    <row r="11104">
      <c r="B11104" s="2"/>
      <c r="C11104" s="10"/>
      <c r="D11104" s="11"/>
      <c r="E11104" s="12"/>
      <c r="O11104" s="6" t="s">
        <v>1331</v>
      </c>
    </row>
    <row r="11105">
      <c r="B11105" s="2"/>
      <c r="C11105" s="10"/>
      <c r="D11105" s="11"/>
      <c r="E11105" s="12"/>
      <c r="O11105" s="6" t="s">
        <v>1331</v>
      </c>
    </row>
    <row r="11106">
      <c r="B11106" s="2"/>
      <c r="C11106" s="10"/>
      <c r="D11106" s="11"/>
      <c r="E11106" s="12"/>
      <c r="O11106" s="6" t="s">
        <v>1331</v>
      </c>
    </row>
    <row r="11107">
      <c r="B11107" s="2"/>
      <c r="C11107" s="10"/>
      <c r="D11107" s="11"/>
      <c r="E11107" s="12"/>
      <c r="O11107" s="6" t="s">
        <v>1331</v>
      </c>
    </row>
    <row r="11108">
      <c r="B11108" s="2"/>
      <c r="C11108" s="10"/>
      <c r="D11108" s="11"/>
      <c r="E11108" s="12"/>
      <c r="O11108" s="6" t="s">
        <v>1331</v>
      </c>
    </row>
    <row r="11109">
      <c r="B11109" s="2"/>
      <c r="C11109" s="10"/>
      <c r="D11109" s="11"/>
      <c r="E11109" s="12"/>
      <c r="O11109" s="6" t="s">
        <v>1331</v>
      </c>
    </row>
    <row r="11110">
      <c r="B11110" s="2"/>
      <c r="C11110" s="10"/>
      <c r="D11110" s="11"/>
      <c r="E11110" s="12"/>
      <c r="O11110" s="6" t="s">
        <v>1331</v>
      </c>
    </row>
    <row r="11111">
      <c r="B11111" s="2"/>
      <c r="C11111" s="10"/>
      <c r="D11111" s="11"/>
      <c r="E11111" s="12"/>
      <c r="O11111" s="6" t="s">
        <v>1331</v>
      </c>
    </row>
    <row r="11112">
      <c r="B11112" s="2"/>
      <c r="C11112" s="10"/>
      <c r="D11112" s="11"/>
      <c r="E11112" s="12"/>
      <c r="O11112" s="6" t="s">
        <v>1331</v>
      </c>
    </row>
    <row r="11113">
      <c r="B11113" s="2"/>
      <c r="C11113" s="10"/>
      <c r="D11113" s="11"/>
      <c r="E11113" s="12"/>
      <c r="O11113" s="6" t="s">
        <v>1331</v>
      </c>
    </row>
    <row r="11114">
      <c r="B11114" s="2"/>
      <c r="C11114" s="10"/>
      <c r="D11114" s="11"/>
      <c r="E11114" s="12"/>
      <c r="O11114" s="6" t="s">
        <v>1331</v>
      </c>
    </row>
    <row r="11115">
      <c r="B11115" s="2"/>
      <c r="C11115" s="10"/>
      <c r="D11115" s="11"/>
      <c r="E11115" s="12"/>
      <c r="O11115" s="6" t="s">
        <v>1331</v>
      </c>
    </row>
    <row r="11116">
      <c r="B11116" s="2"/>
      <c r="C11116" s="10"/>
      <c r="D11116" s="11"/>
      <c r="E11116" s="12"/>
      <c r="O11116" s="6" t="s">
        <v>1331</v>
      </c>
    </row>
    <row r="11117">
      <c r="B11117" s="2"/>
      <c r="C11117" s="10"/>
      <c r="D11117" s="11"/>
      <c r="E11117" s="12"/>
      <c r="O11117" s="6" t="s">
        <v>1331</v>
      </c>
    </row>
    <row r="11118">
      <c r="B11118" s="2"/>
      <c r="C11118" s="10"/>
      <c r="D11118" s="11"/>
      <c r="E11118" s="12"/>
      <c r="O11118" s="6" t="s">
        <v>1331</v>
      </c>
    </row>
    <row r="11119">
      <c r="B11119" s="2"/>
      <c r="C11119" s="10"/>
      <c r="D11119" s="11"/>
      <c r="E11119" s="12"/>
      <c r="O11119" s="6" t="s">
        <v>1331</v>
      </c>
    </row>
    <row r="11120">
      <c r="B11120" s="2"/>
      <c r="C11120" s="10"/>
      <c r="D11120" s="11"/>
      <c r="E11120" s="12"/>
      <c r="O11120" s="6" t="s">
        <v>1331</v>
      </c>
    </row>
    <row r="11121">
      <c r="B11121" s="2"/>
      <c r="C11121" s="10"/>
      <c r="D11121" s="11"/>
      <c r="E11121" s="12"/>
      <c r="O11121" s="6" t="s">
        <v>1331</v>
      </c>
    </row>
    <row r="11122">
      <c r="B11122" s="2"/>
      <c r="C11122" s="10"/>
      <c r="D11122" s="11"/>
      <c r="E11122" s="12"/>
      <c r="O11122" s="6" t="s">
        <v>1331</v>
      </c>
    </row>
    <row r="11123">
      <c r="B11123" s="2"/>
      <c r="C11123" s="10"/>
      <c r="D11123" s="11"/>
      <c r="E11123" s="12"/>
      <c r="O11123" s="6" t="s">
        <v>1331</v>
      </c>
    </row>
    <row r="11124">
      <c r="B11124" s="2"/>
      <c r="C11124" s="10"/>
      <c r="D11124" s="11"/>
      <c r="E11124" s="12"/>
      <c r="O11124" s="6" t="s">
        <v>1331</v>
      </c>
    </row>
    <row r="11125">
      <c r="B11125" s="2"/>
      <c r="C11125" s="10"/>
      <c r="D11125" s="11"/>
      <c r="E11125" s="12"/>
      <c r="O11125" s="6" t="s">
        <v>1331</v>
      </c>
    </row>
    <row r="11126">
      <c r="B11126" s="2"/>
      <c r="C11126" s="10"/>
      <c r="D11126" s="11"/>
      <c r="E11126" s="12"/>
      <c r="O11126" s="6" t="s">
        <v>1331</v>
      </c>
    </row>
    <row r="11127">
      <c r="B11127" s="2"/>
      <c r="C11127" s="10"/>
      <c r="D11127" s="11"/>
      <c r="E11127" s="12"/>
      <c r="O11127" s="6" t="s">
        <v>1331</v>
      </c>
    </row>
    <row r="11128">
      <c r="B11128" s="2"/>
      <c r="C11128" s="10"/>
      <c r="D11128" s="11"/>
      <c r="E11128" s="12"/>
      <c r="O11128" s="6" t="s">
        <v>1331</v>
      </c>
    </row>
    <row r="11129">
      <c r="B11129" s="2"/>
      <c r="C11129" s="10"/>
      <c r="D11129" s="11"/>
      <c r="E11129" s="12"/>
      <c r="O11129" s="6" t="s">
        <v>1331</v>
      </c>
    </row>
    <row r="11130">
      <c r="B11130" s="2"/>
      <c r="C11130" s="10"/>
      <c r="D11130" s="11"/>
      <c r="E11130" s="12"/>
      <c r="O11130" s="6" t="s">
        <v>1331</v>
      </c>
    </row>
    <row r="11131">
      <c r="B11131" s="2"/>
      <c r="C11131" s="10"/>
      <c r="D11131" s="11"/>
      <c r="E11131" s="12"/>
      <c r="O11131" s="6" t="s">
        <v>1331</v>
      </c>
    </row>
    <row r="11132">
      <c r="B11132" s="2"/>
      <c r="C11132" s="10"/>
      <c r="D11132" s="11"/>
      <c r="E11132" s="12"/>
      <c r="O11132" s="6" t="s">
        <v>1331</v>
      </c>
    </row>
    <row r="11133">
      <c r="B11133" s="2"/>
      <c r="C11133" s="10"/>
      <c r="D11133" s="11"/>
      <c r="E11133" s="12"/>
      <c r="O11133" s="6" t="s">
        <v>1331</v>
      </c>
    </row>
    <row r="11134">
      <c r="B11134" s="2"/>
      <c r="C11134" s="10"/>
      <c r="D11134" s="11"/>
      <c r="E11134" s="12"/>
      <c r="O11134" s="6" t="s">
        <v>1331</v>
      </c>
    </row>
    <row r="11135">
      <c r="B11135" s="2"/>
      <c r="C11135" s="10"/>
      <c r="D11135" s="11"/>
      <c r="E11135" s="12"/>
      <c r="O11135" s="6" t="s">
        <v>1331</v>
      </c>
    </row>
    <row r="11136">
      <c r="B11136" s="2"/>
      <c r="C11136" s="10"/>
      <c r="D11136" s="11"/>
      <c r="E11136" s="12"/>
      <c r="O11136" s="6" t="s">
        <v>1331</v>
      </c>
    </row>
    <row r="11137">
      <c r="B11137" s="2"/>
      <c r="C11137" s="10"/>
      <c r="D11137" s="11"/>
      <c r="E11137" s="12"/>
      <c r="O11137" s="6" t="s">
        <v>1331</v>
      </c>
    </row>
    <row r="11138">
      <c r="B11138" s="2"/>
      <c r="C11138" s="10"/>
      <c r="D11138" s="11"/>
      <c r="E11138" s="12"/>
      <c r="O11138" s="6" t="s">
        <v>1331</v>
      </c>
    </row>
    <row r="11139">
      <c r="B11139" s="2"/>
      <c r="C11139" s="10"/>
      <c r="D11139" s="11"/>
      <c r="E11139" s="12"/>
      <c r="O11139" s="6" t="s">
        <v>1331</v>
      </c>
    </row>
    <row r="11140">
      <c r="B11140" s="2"/>
      <c r="C11140" s="10"/>
      <c r="D11140" s="11"/>
      <c r="E11140" s="12"/>
      <c r="O11140" s="6" t="s">
        <v>1331</v>
      </c>
    </row>
    <row r="11141">
      <c r="B11141" s="2"/>
      <c r="C11141" s="10"/>
      <c r="D11141" s="11"/>
      <c r="E11141" s="12"/>
      <c r="O11141" s="6" t="s">
        <v>1331</v>
      </c>
    </row>
    <row r="11142">
      <c r="B11142" s="2"/>
      <c r="C11142" s="10"/>
      <c r="D11142" s="11"/>
      <c r="E11142" s="12"/>
      <c r="O11142" s="6" t="s">
        <v>1331</v>
      </c>
    </row>
    <row r="11143">
      <c r="B11143" s="2"/>
      <c r="C11143" s="10"/>
      <c r="D11143" s="11"/>
      <c r="E11143" s="12"/>
      <c r="O11143" s="6" t="s">
        <v>1331</v>
      </c>
    </row>
    <row r="11144">
      <c r="B11144" s="2"/>
      <c r="C11144" s="10"/>
      <c r="D11144" s="11"/>
      <c r="E11144" s="12"/>
      <c r="O11144" s="6" t="s">
        <v>1331</v>
      </c>
    </row>
    <row r="11145">
      <c r="B11145" s="2"/>
      <c r="C11145" s="10"/>
      <c r="D11145" s="11"/>
      <c r="E11145" s="12"/>
      <c r="O11145" s="6" t="s">
        <v>1331</v>
      </c>
    </row>
    <row r="11146">
      <c r="B11146" s="2"/>
      <c r="C11146" s="10"/>
      <c r="D11146" s="11"/>
      <c r="E11146" s="12"/>
      <c r="O11146" s="6" t="s">
        <v>1331</v>
      </c>
    </row>
    <row r="11147">
      <c r="B11147" s="2"/>
      <c r="C11147" s="10"/>
      <c r="D11147" s="11"/>
      <c r="E11147" s="12"/>
      <c r="O11147" s="6" t="s">
        <v>1331</v>
      </c>
    </row>
    <row r="11148">
      <c r="B11148" s="2"/>
      <c r="C11148" s="10"/>
      <c r="D11148" s="11"/>
      <c r="E11148" s="12"/>
      <c r="O11148" s="6" t="s">
        <v>1331</v>
      </c>
    </row>
    <row r="11149">
      <c r="B11149" s="2"/>
      <c r="C11149" s="10"/>
      <c r="D11149" s="11"/>
      <c r="E11149" s="12"/>
      <c r="O11149" s="6" t="s">
        <v>1331</v>
      </c>
    </row>
    <row r="11150">
      <c r="B11150" s="2"/>
      <c r="C11150" s="10"/>
      <c r="D11150" s="11"/>
      <c r="E11150" s="12"/>
      <c r="O11150" s="6" t="s">
        <v>1331</v>
      </c>
    </row>
    <row r="11151">
      <c r="B11151" s="2"/>
      <c r="C11151" s="10"/>
      <c r="D11151" s="11"/>
      <c r="E11151" s="12"/>
      <c r="O11151" s="6" t="s">
        <v>1331</v>
      </c>
    </row>
    <row r="11152">
      <c r="B11152" s="2"/>
      <c r="C11152" s="10"/>
      <c r="D11152" s="11"/>
      <c r="E11152" s="12"/>
      <c r="O11152" s="6" t="s">
        <v>1331</v>
      </c>
    </row>
    <row r="11153">
      <c r="B11153" s="2"/>
      <c r="C11153" s="10"/>
      <c r="D11153" s="11"/>
      <c r="E11153" s="12"/>
      <c r="O11153" s="6" t="s">
        <v>1331</v>
      </c>
    </row>
    <row r="11154">
      <c r="B11154" s="2"/>
      <c r="C11154" s="10"/>
      <c r="D11154" s="11"/>
      <c r="E11154" s="12"/>
      <c r="O11154" s="6" t="s">
        <v>1331</v>
      </c>
    </row>
    <row r="11155">
      <c r="B11155" s="2"/>
      <c r="C11155" s="10"/>
      <c r="D11155" s="11"/>
      <c r="E11155" s="12"/>
      <c r="O11155" s="6" t="s">
        <v>1331</v>
      </c>
    </row>
    <row r="11156">
      <c r="B11156" s="2"/>
      <c r="C11156" s="10"/>
      <c r="D11156" s="11"/>
      <c r="E11156" s="12"/>
      <c r="O11156" s="6" t="s">
        <v>1331</v>
      </c>
    </row>
    <row r="11157">
      <c r="B11157" s="2"/>
      <c r="C11157" s="10"/>
      <c r="D11157" s="11"/>
      <c r="E11157" s="12"/>
      <c r="O11157" s="6" t="s">
        <v>1331</v>
      </c>
    </row>
    <row r="11158">
      <c r="B11158" s="2"/>
      <c r="C11158" s="10"/>
      <c r="D11158" s="11"/>
      <c r="E11158" s="12"/>
      <c r="O11158" s="6" t="s">
        <v>1331</v>
      </c>
    </row>
    <row r="11159">
      <c r="B11159" s="2"/>
      <c r="C11159" s="10"/>
      <c r="D11159" s="11"/>
      <c r="E11159" s="12"/>
      <c r="O11159" s="6" t="s">
        <v>1331</v>
      </c>
    </row>
    <row r="11160">
      <c r="B11160" s="2"/>
      <c r="C11160" s="10"/>
      <c r="D11160" s="11"/>
      <c r="E11160" s="12"/>
      <c r="O11160" s="6" t="s">
        <v>1331</v>
      </c>
    </row>
    <row r="11161">
      <c r="B11161" s="2"/>
      <c r="C11161" s="10"/>
      <c r="D11161" s="11"/>
      <c r="E11161" s="12"/>
      <c r="O11161" s="6" t="s">
        <v>1331</v>
      </c>
    </row>
    <row r="11162">
      <c r="B11162" s="2"/>
      <c r="C11162" s="10"/>
      <c r="D11162" s="11"/>
      <c r="E11162" s="12"/>
      <c r="O11162" s="6" t="s">
        <v>1331</v>
      </c>
    </row>
    <row r="11163">
      <c r="B11163" s="2"/>
      <c r="C11163" s="10"/>
      <c r="D11163" s="11"/>
      <c r="E11163" s="12"/>
      <c r="O11163" s="6" t="s">
        <v>1331</v>
      </c>
    </row>
    <row r="11164">
      <c r="B11164" s="2"/>
      <c r="C11164" s="10"/>
      <c r="D11164" s="11"/>
      <c r="E11164" s="12"/>
      <c r="O11164" s="6" t="s">
        <v>1331</v>
      </c>
    </row>
    <row r="11165">
      <c r="B11165" s="2"/>
      <c r="C11165" s="10"/>
      <c r="D11165" s="11"/>
      <c r="E11165" s="12"/>
      <c r="O11165" s="6" t="s">
        <v>1331</v>
      </c>
    </row>
    <row r="11166">
      <c r="B11166" s="2"/>
      <c r="C11166" s="10"/>
      <c r="D11166" s="11"/>
      <c r="E11166" s="12"/>
      <c r="O11166" s="6" t="s">
        <v>1331</v>
      </c>
    </row>
    <row r="11167">
      <c r="B11167" s="2"/>
      <c r="C11167" s="10"/>
      <c r="D11167" s="11"/>
      <c r="E11167" s="12"/>
      <c r="O11167" s="6" t="s">
        <v>1331</v>
      </c>
    </row>
    <row r="11168">
      <c r="B11168" s="2"/>
      <c r="C11168" s="10"/>
      <c r="D11168" s="11"/>
      <c r="E11168" s="12"/>
      <c r="O11168" s="6" t="s">
        <v>1331</v>
      </c>
    </row>
    <row r="11169">
      <c r="B11169" s="2"/>
      <c r="C11169" s="10"/>
      <c r="D11169" s="11"/>
      <c r="E11169" s="12"/>
      <c r="O11169" s="6" t="s">
        <v>1331</v>
      </c>
    </row>
    <row r="11170">
      <c r="B11170" s="2"/>
      <c r="C11170" s="10"/>
      <c r="D11170" s="11"/>
      <c r="E11170" s="12"/>
      <c r="O11170" s="6" t="s">
        <v>1331</v>
      </c>
    </row>
    <row r="11171">
      <c r="B11171" s="2"/>
      <c r="C11171" s="10"/>
      <c r="D11171" s="11"/>
      <c r="E11171" s="12"/>
      <c r="O11171" s="6" t="s">
        <v>1331</v>
      </c>
    </row>
    <row r="11172">
      <c r="B11172" s="2"/>
      <c r="C11172" s="10"/>
      <c r="D11172" s="11"/>
      <c r="E11172" s="12"/>
      <c r="O11172" s="6" t="s">
        <v>1331</v>
      </c>
    </row>
    <row r="11173">
      <c r="B11173" s="2"/>
      <c r="C11173" s="10"/>
      <c r="D11173" s="11"/>
      <c r="E11173" s="12"/>
      <c r="O11173" s="6" t="s">
        <v>1331</v>
      </c>
    </row>
    <row r="11174">
      <c r="B11174" s="2"/>
      <c r="C11174" s="10"/>
      <c r="D11174" s="11"/>
      <c r="E11174" s="12"/>
      <c r="O11174" s="6" t="s">
        <v>1331</v>
      </c>
    </row>
    <row r="11175">
      <c r="B11175" s="2"/>
      <c r="C11175" s="10"/>
      <c r="D11175" s="11"/>
      <c r="E11175" s="12"/>
      <c r="O11175" s="6" t="s">
        <v>1331</v>
      </c>
    </row>
    <row r="11176">
      <c r="B11176" s="2"/>
      <c r="C11176" s="10"/>
      <c r="D11176" s="11"/>
      <c r="E11176" s="12"/>
      <c r="O11176" s="6" t="s">
        <v>1331</v>
      </c>
    </row>
    <row r="11177">
      <c r="B11177" s="2"/>
      <c r="C11177" s="10"/>
      <c r="D11177" s="11"/>
      <c r="E11177" s="12"/>
      <c r="O11177" s="6" t="s">
        <v>1331</v>
      </c>
    </row>
    <row r="11178">
      <c r="B11178" s="2"/>
      <c r="C11178" s="10"/>
      <c r="D11178" s="11"/>
      <c r="E11178" s="12"/>
      <c r="O11178" s="6" t="s">
        <v>1331</v>
      </c>
    </row>
    <row r="11179">
      <c r="B11179" s="2"/>
      <c r="C11179" s="10"/>
      <c r="D11179" s="11"/>
      <c r="E11179" s="12"/>
      <c r="O11179" s="6" t="s">
        <v>1331</v>
      </c>
    </row>
    <row r="11180">
      <c r="B11180" s="2"/>
      <c r="C11180" s="10"/>
      <c r="D11180" s="11"/>
      <c r="E11180" s="12"/>
      <c r="O11180" s="6" t="s">
        <v>1331</v>
      </c>
    </row>
    <row r="11181">
      <c r="B11181" s="2"/>
      <c r="C11181" s="10"/>
      <c r="D11181" s="11"/>
      <c r="E11181" s="12"/>
      <c r="O11181" s="6" t="s">
        <v>1331</v>
      </c>
    </row>
    <row r="11182">
      <c r="B11182" s="2"/>
      <c r="C11182" s="10"/>
      <c r="D11182" s="11"/>
      <c r="E11182" s="12"/>
      <c r="O11182" s="6" t="s">
        <v>1331</v>
      </c>
    </row>
    <row r="11183">
      <c r="B11183" s="2"/>
      <c r="C11183" s="10"/>
      <c r="D11183" s="11"/>
      <c r="E11183" s="12"/>
      <c r="O11183" s="6" t="s">
        <v>1331</v>
      </c>
    </row>
    <row r="11184">
      <c r="B11184" s="2"/>
      <c r="C11184" s="10"/>
      <c r="D11184" s="11"/>
      <c r="E11184" s="12"/>
      <c r="O11184" s="6" t="s">
        <v>1331</v>
      </c>
    </row>
    <row r="11185">
      <c r="B11185" s="2"/>
      <c r="C11185" s="10"/>
      <c r="D11185" s="11"/>
      <c r="E11185" s="12"/>
      <c r="O11185" s="6" t="s">
        <v>1331</v>
      </c>
    </row>
    <row r="11186">
      <c r="B11186" s="2"/>
      <c r="C11186" s="10"/>
      <c r="D11186" s="11"/>
      <c r="E11186" s="12"/>
      <c r="O11186" s="6" t="s">
        <v>1331</v>
      </c>
    </row>
    <row r="11187">
      <c r="B11187" s="2"/>
      <c r="C11187" s="10"/>
      <c r="D11187" s="11"/>
      <c r="E11187" s="12"/>
      <c r="O11187" s="6" t="s">
        <v>1331</v>
      </c>
    </row>
    <row r="11188">
      <c r="B11188" s="2"/>
      <c r="C11188" s="10"/>
      <c r="D11188" s="11"/>
      <c r="E11188" s="12"/>
      <c r="O11188" s="6" t="s">
        <v>1331</v>
      </c>
    </row>
    <row r="11189">
      <c r="B11189" s="2"/>
      <c r="C11189" s="10"/>
      <c r="D11189" s="11"/>
      <c r="E11189" s="12"/>
      <c r="O11189" s="6" t="s">
        <v>1331</v>
      </c>
    </row>
    <row r="11190">
      <c r="B11190" s="2"/>
      <c r="C11190" s="10"/>
      <c r="D11190" s="11"/>
      <c r="E11190" s="12"/>
      <c r="O11190" s="6" t="s">
        <v>1331</v>
      </c>
    </row>
    <row r="11191">
      <c r="B11191" s="2"/>
      <c r="C11191" s="10"/>
      <c r="D11191" s="11"/>
      <c r="E11191" s="12"/>
      <c r="O11191" s="6" t="s">
        <v>1331</v>
      </c>
    </row>
    <row r="11192">
      <c r="B11192" s="2"/>
      <c r="C11192" s="10"/>
      <c r="D11192" s="11"/>
      <c r="E11192" s="12"/>
      <c r="O11192" s="6" t="s">
        <v>1331</v>
      </c>
    </row>
    <row r="11193">
      <c r="B11193" s="2"/>
      <c r="C11193" s="10"/>
      <c r="D11193" s="11"/>
      <c r="E11193" s="12"/>
      <c r="O11193" s="6" t="s">
        <v>1331</v>
      </c>
    </row>
    <row r="11194">
      <c r="B11194" s="2"/>
      <c r="C11194" s="10"/>
      <c r="D11194" s="11"/>
      <c r="E11194" s="12"/>
      <c r="O11194" s="6" t="s">
        <v>1331</v>
      </c>
    </row>
    <row r="11195">
      <c r="B11195" s="2"/>
      <c r="C11195" s="10"/>
      <c r="D11195" s="11"/>
      <c r="E11195" s="12"/>
      <c r="O11195" s="6" t="s">
        <v>1331</v>
      </c>
    </row>
    <row r="11196">
      <c r="B11196" s="2"/>
      <c r="C11196" s="10"/>
      <c r="D11196" s="11"/>
      <c r="E11196" s="12"/>
      <c r="O11196" s="6" t="s">
        <v>1331</v>
      </c>
    </row>
    <row r="11197">
      <c r="B11197" s="2"/>
      <c r="C11197" s="10"/>
      <c r="D11197" s="11"/>
      <c r="E11197" s="12"/>
      <c r="O11197" s="6" t="s">
        <v>1331</v>
      </c>
    </row>
    <row r="11198">
      <c r="B11198" s="2"/>
      <c r="C11198" s="10"/>
      <c r="D11198" s="11"/>
      <c r="E11198" s="12"/>
      <c r="O11198" s="6" t="s">
        <v>1331</v>
      </c>
    </row>
    <row r="11199">
      <c r="B11199" s="2"/>
      <c r="C11199" s="10"/>
      <c r="D11199" s="11"/>
      <c r="E11199" s="12"/>
      <c r="O11199" s="6" t="s">
        <v>1331</v>
      </c>
    </row>
    <row r="11200">
      <c r="B11200" s="2"/>
      <c r="C11200" s="10"/>
      <c r="D11200" s="11"/>
      <c r="E11200" s="12"/>
      <c r="O11200" s="6" t="s">
        <v>1331</v>
      </c>
    </row>
    <row r="11201">
      <c r="B11201" s="2"/>
      <c r="C11201" s="10"/>
      <c r="D11201" s="11"/>
      <c r="E11201" s="12"/>
      <c r="O11201" s="6" t="s">
        <v>1331</v>
      </c>
    </row>
    <row r="11202">
      <c r="B11202" s="2"/>
      <c r="C11202" s="10"/>
      <c r="D11202" s="11"/>
      <c r="E11202" s="12"/>
      <c r="O11202" s="6" t="s">
        <v>1331</v>
      </c>
    </row>
    <row r="11203">
      <c r="B11203" s="2"/>
      <c r="C11203" s="10"/>
      <c r="D11203" s="11"/>
      <c r="E11203" s="12"/>
      <c r="O11203" s="6" t="s">
        <v>1331</v>
      </c>
    </row>
    <row r="11204">
      <c r="B11204" s="2"/>
      <c r="C11204" s="10"/>
      <c r="D11204" s="11"/>
      <c r="E11204" s="12"/>
      <c r="O11204" s="6" t="s">
        <v>1331</v>
      </c>
    </row>
    <row r="11205">
      <c r="B11205" s="2"/>
      <c r="C11205" s="10"/>
      <c r="D11205" s="11"/>
      <c r="E11205" s="12"/>
      <c r="O11205" s="6" t="s">
        <v>1331</v>
      </c>
    </row>
    <row r="11206">
      <c r="B11206" s="2"/>
      <c r="C11206" s="10"/>
      <c r="D11206" s="11"/>
      <c r="E11206" s="12"/>
      <c r="O11206" s="6" t="s">
        <v>1331</v>
      </c>
    </row>
    <row r="11207">
      <c r="B11207" s="2"/>
      <c r="C11207" s="10"/>
      <c r="D11207" s="11"/>
      <c r="E11207" s="12"/>
      <c r="O11207" s="6" t="s">
        <v>1331</v>
      </c>
    </row>
    <row r="11208">
      <c r="B11208" s="2"/>
      <c r="C11208" s="10"/>
      <c r="D11208" s="11"/>
      <c r="E11208" s="12"/>
      <c r="O11208" s="6" t="s">
        <v>1331</v>
      </c>
    </row>
    <row r="11209">
      <c r="B11209" s="2"/>
      <c r="C11209" s="10"/>
      <c r="D11209" s="11"/>
      <c r="E11209" s="12"/>
      <c r="O11209" s="6" t="s">
        <v>1331</v>
      </c>
    </row>
    <row r="11210">
      <c r="B11210" s="2"/>
      <c r="C11210" s="10"/>
      <c r="D11210" s="11"/>
      <c r="E11210" s="12"/>
      <c r="O11210" s="6" t="s">
        <v>1331</v>
      </c>
    </row>
    <row r="11211">
      <c r="B11211" s="2"/>
      <c r="C11211" s="10"/>
      <c r="D11211" s="11"/>
      <c r="E11211" s="12"/>
      <c r="O11211" s="6" t="s">
        <v>1331</v>
      </c>
    </row>
    <row r="11212">
      <c r="B11212" s="2"/>
      <c r="C11212" s="10"/>
      <c r="D11212" s="11"/>
      <c r="E11212" s="12"/>
      <c r="O11212" s="6" t="s">
        <v>1331</v>
      </c>
    </row>
    <row r="11213">
      <c r="B11213" s="2"/>
      <c r="C11213" s="10"/>
      <c r="D11213" s="11"/>
      <c r="E11213" s="12"/>
      <c r="O11213" s="6" t="s">
        <v>1331</v>
      </c>
    </row>
    <row r="11214">
      <c r="B11214" s="2"/>
      <c r="C11214" s="10"/>
      <c r="D11214" s="11"/>
      <c r="E11214" s="12"/>
      <c r="O11214" s="6" t="s">
        <v>1331</v>
      </c>
    </row>
    <row r="11215">
      <c r="B11215" s="2"/>
      <c r="C11215" s="10"/>
      <c r="D11215" s="11"/>
      <c r="E11215" s="12"/>
      <c r="O11215" s="6" t="s">
        <v>1331</v>
      </c>
    </row>
    <row r="11216">
      <c r="B11216" s="2"/>
      <c r="C11216" s="10"/>
      <c r="D11216" s="11"/>
      <c r="E11216" s="12"/>
      <c r="O11216" s="6" t="s">
        <v>1331</v>
      </c>
    </row>
    <row r="11217">
      <c r="B11217" s="2"/>
      <c r="C11217" s="10"/>
      <c r="D11217" s="11"/>
      <c r="E11217" s="12"/>
      <c r="O11217" s="6" t="s">
        <v>1331</v>
      </c>
    </row>
    <row r="11218">
      <c r="B11218" s="2"/>
      <c r="C11218" s="10"/>
      <c r="D11218" s="11"/>
      <c r="E11218" s="12"/>
      <c r="O11218" s="6" t="s">
        <v>1331</v>
      </c>
    </row>
    <row r="11219">
      <c r="B11219" s="2"/>
      <c r="C11219" s="10"/>
      <c r="D11219" s="11"/>
      <c r="E11219" s="12"/>
      <c r="O11219" s="6" t="s">
        <v>1331</v>
      </c>
    </row>
    <row r="11220">
      <c r="B11220" s="2"/>
      <c r="C11220" s="10"/>
      <c r="D11220" s="11"/>
      <c r="E11220" s="12"/>
      <c r="O11220" s="6" t="s">
        <v>1331</v>
      </c>
    </row>
    <row r="11221">
      <c r="B11221" s="2"/>
      <c r="C11221" s="10"/>
      <c r="D11221" s="11"/>
      <c r="E11221" s="12"/>
      <c r="O11221" s="6" t="s">
        <v>1331</v>
      </c>
    </row>
    <row r="11222">
      <c r="B11222" s="2"/>
      <c r="C11222" s="10"/>
      <c r="D11222" s="11"/>
      <c r="E11222" s="12"/>
      <c r="O11222" s="6" t="s">
        <v>1331</v>
      </c>
    </row>
    <row r="11223">
      <c r="B11223" s="2"/>
      <c r="C11223" s="10"/>
      <c r="D11223" s="11"/>
      <c r="E11223" s="12"/>
      <c r="O11223" s="6" t="s">
        <v>1331</v>
      </c>
    </row>
    <row r="11224">
      <c r="B11224" s="2"/>
      <c r="C11224" s="10"/>
      <c r="D11224" s="11"/>
      <c r="E11224" s="12"/>
      <c r="O11224" s="6" t="s">
        <v>1331</v>
      </c>
    </row>
    <row r="11225">
      <c r="B11225" s="2"/>
      <c r="C11225" s="10"/>
      <c r="D11225" s="11"/>
      <c r="E11225" s="12"/>
      <c r="O11225" s="6" t="s">
        <v>1331</v>
      </c>
    </row>
    <row r="11226">
      <c r="B11226" s="2"/>
      <c r="C11226" s="10"/>
      <c r="D11226" s="11"/>
      <c r="E11226" s="12"/>
      <c r="O11226" s="6" t="s">
        <v>1331</v>
      </c>
    </row>
    <row r="11227">
      <c r="B11227" s="2"/>
      <c r="C11227" s="10"/>
      <c r="D11227" s="11"/>
      <c r="E11227" s="12"/>
      <c r="O11227" s="6" t="s">
        <v>1331</v>
      </c>
    </row>
    <row r="11228">
      <c r="B11228" s="2"/>
      <c r="C11228" s="10"/>
      <c r="D11228" s="11"/>
      <c r="E11228" s="12"/>
      <c r="O11228" s="6" t="s">
        <v>1331</v>
      </c>
    </row>
    <row r="11229">
      <c r="B11229" s="2"/>
      <c r="C11229" s="10"/>
      <c r="D11229" s="11"/>
      <c r="E11229" s="12"/>
      <c r="O11229" s="6" t="s">
        <v>1331</v>
      </c>
    </row>
    <row r="11230">
      <c r="B11230" s="2"/>
      <c r="C11230" s="10"/>
      <c r="D11230" s="11"/>
      <c r="E11230" s="12"/>
      <c r="O11230" s="6" t="s">
        <v>1331</v>
      </c>
    </row>
    <row r="11231">
      <c r="B11231" s="2"/>
      <c r="C11231" s="10"/>
      <c r="D11231" s="11"/>
      <c r="E11231" s="12"/>
      <c r="O11231" s="6" t="s">
        <v>1331</v>
      </c>
    </row>
    <row r="11232">
      <c r="B11232" s="2"/>
      <c r="C11232" s="10"/>
      <c r="D11232" s="11"/>
      <c r="E11232" s="12"/>
      <c r="O11232" s="6" t="s">
        <v>1331</v>
      </c>
    </row>
    <row r="11233">
      <c r="B11233" s="2"/>
      <c r="C11233" s="10"/>
      <c r="D11233" s="11"/>
      <c r="E11233" s="12"/>
      <c r="O11233" s="6" t="s">
        <v>1331</v>
      </c>
    </row>
    <row r="11234">
      <c r="B11234" s="2"/>
      <c r="C11234" s="10"/>
      <c r="D11234" s="11"/>
      <c r="E11234" s="12"/>
      <c r="O11234" s="6" t="s">
        <v>1331</v>
      </c>
    </row>
    <row r="11235">
      <c r="B11235" s="2"/>
      <c r="C11235" s="10"/>
      <c r="D11235" s="11"/>
      <c r="E11235" s="12"/>
      <c r="O11235" s="6" t="s">
        <v>1331</v>
      </c>
    </row>
    <row r="11236">
      <c r="B11236" s="2"/>
      <c r="C11236" s="10"/>
      <c r="D11236" s="11"/>
      <c r="E11236" s="12"/>
      <c r="O11236" s="6" t="s">
        <v>1331</v>
      </c>
    </row>
    <row r="11237">
      <c r="B11237" s="2"/>
      <c r="C11237" s="10"/>
      <c r="D11237" s="11"/>
      <c r="E11237" s="12"/>
      <c r="O11237" s="6" t="s">
        <v>1331</v>
      </c>
    </row>
    <row r="11238">
      <c r="B11238" s="2"/>
      <c r="C11238" s="10"/>
      <c r="D11238" s="11"/>
      <c r="E11238" s="12"/>
      <c r="O11238" s="6" t="s">
        <v>1331</v>
      </c>
    </row>
    <row r="11239">
      <c r="B11239" s="2"/>
      <c r="C11239" s="10"/>
      <c r="D11239" s="11"/>
      <c r="E11239" s="12"/>
      <c r="O11239" s="6" t="s">
        <v>1331</v>
      </c>
    </row>
    <row r="11240">
      <c r="B11240" s="2"/>
      <c r="C11240" s="10"/>
      <c r="D11240" s="11"/>
      <c r="E11240" s="12"/>
      <c r="O11240" s="6" t="s">
        <v>1331</v>
      </c>
    </row>
    <row r="11241">
      <c r="B11241" s="2"/>
      <c r="C11241" s="10"/>
      <c r="D11241" s="11"/>
      <c r="E11241" s="12"/>
      <c r="O11241" s="6" t="s">
        <v>1331</v>
      </c>
    </row>
    <row r="11242">
      <c r="B11242" s="2"/>
      <c r="C11242" s="10"/>
      <c r="D11242" s="11"/>
      <c r="E11242" s="12"/>
      <c r="O11242" s="6" t="s">
        <v>1331</v>
      </c>
    </row>
    <row r="11243">
      <c r="B11243" s="2"/>
      <c r="C11243" s="10"/>
      <c r="D11243" s="11"/>
      <c r="E11243" s="12"/>
      <c r="O11243" s="6" t="s">
        <v>1331</v>
      </c>
    </row>
    <row r="11244">
      <c r="B11244" s="2"/>
      <c r="C11244" s="10"/>
      <c r="D11244" s="11"/>
      <c r="E11244" s="12"/>
      <c r="O11244" s="6" t="s">
        <v>1331</v>
      </c>
    </row>
    <row r="11245">
      <c r="B11245" s="2"/>
      <c r="C11245" s="10"/>
      <c r="D11245" s="11"/>
      <c r="E11245" s="12"/>
      <c r="O11245" s="6" t="s">
        <v>1331</v>
      </c>
    </row>
    <row r="11246">
      <c r="B11246" s="2"/>
      <c r="C11246" s="10"/>
      <c r="D11246" s="11"/>
      <c r="E11246" s="12"/>
      <c r="O11246" s="6" t="s">
        <v>1331</v>
      </c>
    </row>
    <row r="11247">
      <c r="B11247" s="2"/>
      <c r="C11247" s="10"/>
      <c r="D11247" s="11"/>
      <c r="E11247" s="12"/>
      <c r="O11247" s="6" t="s">
        <v>1331</v>
      </c>
    </row>
    <row r="11248">
      <c r="B11248" s="2"/>
      <c r="C11248" s="10"/>
      <c r="D11248" s="11"/>
      <c r="E11248" s="12"/>
      <c r="O11248" s="6" t="s">
        <v>1331</v>
      </c>
    </row>
    <row r="11249">
      <c r="B11249" s="2"/>
      <c r="C11249" s="10"/>
      <c r="D11249" s="11"/>
      <c r="E11249" s="12"/>
      <c r="O11249" s="6" t="s">
        <v>1331</v>
      </c>
    </row>
    <row r="11250">
      <c r="B11250" s="2"/>
      <c r="C11250" s="10"/>
      <c r="D11250" s="11"/>
      <c r="E11250" s="12"/>
      <c r="O11250" s="6" t="s">
        <v>1331</v>
      </c>
    </row>
    <row r="11251">
      <c r="B11251" s="2"/>
      <c r="C11251" s="10"/>
      <c r="D11251" s="11"/>
      <c r="E11251" s="12"/>
      <c r="O11251" s="6" t="s">
        <v>1331</v>
      </c>
    </row>
    <row r="11252">
      <c r="B11252" s="2"/>
      <c r="C11252" s="10"/>
      <c r="D11252" s="11"/>
      <c r="E11252" s="12"/>
      <c r="O11252" s="6" t="s">
        <v>1331</v>
      </c>
    </row>
    <row r="11253">
      <c r="B11253" s="2"/>
      <c r="C11253" s="10"/>
      <c r="D11253" s="11"/>
      <c r="E11253" s="12"/>
      <c r="O11253" s="6" t="s">
        <v>1331</v>
      </c>
    </row>
    <row r="11254">
      <c r="B11254" s="2"/>
      <c r="C11254" s="10"/>
      <c r="D11254" s="11"/>
      <c r="E11254" s="12"/>
      <c r="O11254" s="6" t="s">
        <v>1331</v>
      </c>
    </row>
    <row r="11255">
      <c r="B11255" s="2"/>
      <c r="C11255" s="10"/>
      <c r="D11255" s="11"/>
      <c r="E11255" s="12"/>
      <c r="O11255" s="6" t="s">
        <v>1331</v>
      </c>
    </row>
    <row r="11256">
      <c r="B11256" s="2"/>
      <c r="C11256" s="10"/>
      <c r="D11256" s="11"/>
      <c r="E11256" s="12"/>
      <c r="O11256" s="6" t="s">
        <v>1331</v>
      </c>
    </row>
    <row r="11257">
      <c r="B11257" s="2"/>
      <c r="C11257" s="10"/>
      <c r="D11257" s="11"/>
      <c r="E11257" s="12"/>
      <c r="O11257" s="6" t="s">
        <v>1331</v>
      </c>
    </row>
    <row r="11258">
      <c r="B11258" s="2"/>
      <c r="C11258" s="10"/>
      <c r="D11258" s="11"/>
      <c r="E11258" s="12"/>
      <c r="O11258" s="6" t="s">
        <v>1331</v>
      </c>
    </row>
    <row r="11259">
      <c r="B11259" s="2"/>
      <c r="C11259" s="10"/>
      <c r="D11259" s="11"/>
      <c r="E11259" s="12"/>
      <c r="O11259" s="6" t="s">
        <v>1331</v>
      </c>
    </row>
    <row r="11260">
      <c r="B11260" s="2"/>
      <c r="C11260" s="10"/>
      <c r="D11260" s="11"/>
      <c r="E11260" s="12"/>
      <c r="O11260" s="6" t="s">
        <v>1331</v>
      </c>
    </row>
    <row r="11261">
      <c r="B11261" s="2"/>
      <c r="C11261" s="10"/>
      <c r="D11261" s="11"/>
      <c r="E11261" s="12"/>
      <c r="O11261" s="6" t="s">
        <v>1331</v>
      </c>
    </row>
    <row r="11262">
      <c r="B11262" s="2"/>
      <c r="C11262" s="10"/>
      <c r="D11262" s="11"/>
      <c r="E11262" s="12"/>
      <c r="O11262" s="6" t="s">
        <v>1331</v>
      </c>
    </row>
    <row r="11263">
      <c r="B11263" s="2"/>
      <c r="C11263" s="10"/>
      <c r="D11263" s="11"/>
      <c r="E11263" s="12"/>
      <c r="O11263" s="6" t="s">
        <v>1331</v>
      </c>
    </row>
    <row r="11264">
      <c r="B11264" s="2"/>
      <c r="C11264" s="10"/>
      <c r="D11264" s="11"/>
      <c r="E11264" s="12"/>
      <c r="O11264" s="6" t="s">
        <v>1331</v>
      </c>
    </row>
    <row r="11265">
      <c r="B11265" s="2"/>
      <c r="C11265" s="10"/>
      <c r="D11265" s="11"/>
      <c r="E11265" s="12"/>
      <c r="O11265" s="6" t="s">
        <v>1331</v>
      </c>
    </row>
    <row r="11266">
      <c r="B11266" s="2"/>
      <c r="C11266" s="10"/>
      <c r="D11266" s="11"/>
      <c r="E11266" s="12"/>
      <c r="O11266" s="6" t="s">
        <v>1331</v>
      </c>
    </row>
    <row r="11267">
      <c r="B11267" s="2"/>
      <c r="C11267" s="10"/>
      <c r="D11267" s="11"/>
      <c r="E11267" s="12"/>
      <c r="O11267" s="6" t="s">
        <v>1331</v>
      </c>
    </row>
    <row r="11268">
      <c r="B11268" s="2"/>
      <c r="C11268" s="10"/>
      <c r="D11268" s="11"/>
      <c r="E11268" s="12"/>
      <c r="O11268" s="6" t="s">
        <v>1331</v>
      </c>
    </row>
    <row r="11269">
      <c r="B11269" s="2"/>
      <c r="C11269" s="10"/>
      <c r="D11269" s="11"/>
      <c r="E11269" s="12"/>
      <c r="O11269" s="6" t="s">
        <v>1331</v>
      </c>
    </row>
    <row r="11270">
      <c r="B11270" s="2"/>
      <c r="C11270" s="10"/>
      <c r="D11270" s="11"/>
      <c r="E11270" s="12"/>
      <c r="O11270" s="6" t="s">
        <v>1331</v>
      </c>
    </row>
    <row r="11271">
      <c r="B11271" s="2"/>
      <c r="C11271" s="10"/>
      <c r="D11271" s="11"/>
      <c r="E11271" s="12"/>
      <c r="O11271" s="6" t="s">
        <v>1331</v>
      </c>
    </row>
    <row r="11272">
      <c r="B11272" s="2"/>
      <c r="C11272" s="10"/>
      <c r="D11272" s="11"/>
      <c r="E11272" s="12"/>
      <c r="O11272" s="6" t="s">
        <v>1331</v>
      </c>
    </row>
    <row r="11273">
      <c r="B11273" s="2"/>
      <c r="C11273" s="10"/>
      <c r="D11273" s="11"/>
      <c r="E11273" s="12"/>
      <c r="O11273" s="6" t="s">
        <v>1331</v>
      </c>
    </row>
    <row r="11274">
      <c r="B11274" s="2"/>
      <c r="C11274" s="10"/>
      <c r="D11274" s="11"/>
      <c r="E11274" s="12"/>
      <c r="O11274" s="6" t="s">
        <v>1331</v>
      </c>
    </row>
    <row r="11275">
      <c r="B11275" s="2"/>
      <c r="C11275" s="10"/>
      <c r="D11275" s="11"/>
      <c r="E11275" s="12"/>
      <c r="O11275" s="6" t="s">
        <v>1331</v>
      </c>
    </row>
    <row r="11276">
      <c r="B11276" s="2"/>
      <c r="C11276" s="10"/>
      <c r="D11276" s="11"/>
      <c r="E11276" s="12"/>
      <c r="O11276" s="6" t="s">
        <v>1331</v>
      </c>
    </row>
    <row r="11277">
      <c r="B11277" s="2"/>
      <c r="C11277" s="10"/>
      <c r="D11277" s="11"/>
      <c r="E11277" s="12"/>
      <c r="O11277" s="6" t="s">
        <v>1331</v>
      </c>
    </row>
    <row r="11278">
      <c r="B11278" s="2"/>
      <c r="C11278" s="10"/>
      <c r="D11278" s="11"/>
      <c r="E11278" s="12"/>
      <c r="O11278" s="6" t="s">
        <v>1331</v>
      </c>
    </row>
    <row r="11279">
      <c r="B11279" s="2"/>
      <c r="C11279" s="10"/>
      <c r="D11279" s="11"/>
      <c r="E11279" s="12"/>
      <c r="O11279" s="6" t="s">
        <v>1331</v>
      </c>
    </row>
    <row r="11280">
      <c r="B11280" s="2"/>
      <c r="C11280" s="10"/>
      <c r="D11280" s="11"/>
      <c r="E11280" s="12"/>
      <c r="O11280" s="6" t="s">
        <v>1331</v>
      </c>
    </row>
    <row r="11281">
      <c r="B11281" s="2"/>
      <c r="C11281" s="10"/>
      <c r="D11281" s="11"/>
      <c r="E11281" s="12"/>
      <c r="O11281" s="6" t="s">
        <v>1331</v>
      </c>
    </row>
    <row r="11282">
      <c r="B11282" s="2"/>
      <c r="C11282" s="10"/>
      <c r="D11282" s="11"/>
      <c r="E11282" s="12"/>
      <c r="O11282" s="6" t="s">
        <v>1331</v>
      </c>
    </row>
    <row r="11283">
      <c r="B11283" s="2"/>
      <c r="C11283" s="10"/>
      <c r="D11283" s="11"/>
      <c r="E11283" s="12"/>
      <c r="O11283" s="6" t="s">
        <v>1331</v>
      </c>
    </row>
    <row r="11284">
      <c r="B11284" s="2"/>
      <c r="C11284" s="10"/>
      <c r="D11284" s="11"/>
      <c r="E11284" s="12"/>
      <c r="O11284" s="6" t="s">
        <v>1331</v>
      </c>
    </row>
    <row r="11285">
      <c r="B11285" s="2"/>
      <c r="C11285" s="10"/>
      <c r="D11285" s="11"/>
      <c r="E11285" s="12"/>
      <c r="O11285" s="6" t="s">
        <v>1331</v>
      </c>
    </row>
    <row r="11286">
      <c r="B11286" s="2"/>
      <c r="C11286" s="10"/>
      <c r="D11286" s="11"/>
      <c r="E11286" s="12"/>
      <c r="O11286" s="6" t="s">
        <v>1331</v>
      </c>
    </row>
    <row r="11287">
      <c r="B11287" s="2"/>
      <c r="C11287" s="10"/>
      <c r="D11287" s="11"/>
      <c r="E11287" s="12"/>
      <c r="O11287" s="6" t="s">
        <v>1331</v>
      </c>
    </row>
    <row r="11288">
      <c r="B11288" s="2"/>
      <c r="C11288" s="10"/>
      <c r="D11288" s="11"/>
      <c r="E11288" s="12"/>
      <c r="O11288" s="6" t="s">
        <v>1331</v>
      </c>
    </row>
    <row r="11289">
      <c r="B11289" s="2"/>
      <c r="C11289" s="10"/>
      <c r="D11289" s="11"/>
      <c r="E11289" s="12"/>
      <c r="O11289" s="6" t="s">
        <v>1331</v>
      </c>
    </row>
    <row r="11290">
      <c r="B11290" s="2"/>
      <c r="C11290" s="10"/>
      <c r="D11290" s="11"/>
      <c r="E11290" s="12"/>
      <c r="O11290" s="6" t="s">
        <v>1331</v>
      </c>
    </row>
    <row r="11291">
      <c r="B11291" s="2"/>
      <c r="C11291" s="10"/>
      <c r="D11291" s="11"/>
      <c r="E11291" s="12"/>
      <c r="O11291" s="6" t="s">
        <v>1331</v>
      </c>
    </row>
    <row r="11292">
      <c r="B11292" s="2"/>
      <c r="C11292" s="10"/>
      <c r="D11292" s="11"/>
      <c r="E11292" s="12"/>
      <c r="O11292" s="6" t="s">
        <v>1331</v>
      </c>
    </row>
    <row r="11293">
      <c r="B11293" s="2"/>
      <c r="C11293" s="10"/>
      <c r="D11293" s="11"/>
      <c r="E11293" s="12"/>
      <c r="O11293" s="6" t="s">
        <v>1331</v>
      </c>
    </row>
    <row r="11294">
      <c r="B11294" s="2"/>
      <c r="C11294" s="10"/>
      <c r="D11294" s="11"/>
      <c r="E11294" s="12"/>
      <c r="O11294" s="6" t="s">
        <v>1331</v>
      </c>
    </row>
    <row r="11295">
      <c r="B11295" s="2"/>
      <c r="C11295" s="10"/>
      <c r="D11295" s="11"/>
      <c r="E11295" s="12"/>
      <c r="O11295" s="6" t="s">
        <v>1331</v>
      </c>
    </row>
    <row r="11296">
      <c r="B11296" s="2"/>
      <c r="C11296" s="10"/>
      <c r="D11296" s="11"/>
      <c r="E11296" s="12"/>
      <c r="O11296" s="6" t="s">
        <v>1331</v>
      </c>
    </row>
    <row r="11297">
      <c r="B11297" s="2"/>
      <c r="C11297" s="10"/>
      <c r="D11297" s="11"/>
      <c r="E11297" s="12"/>
      <c r="O11297" s="6" t="s">
        <v>1331</v>
      </c>
    </row>
    <row r="11298">
      <c r="B11298" s="2"/>
      <c r="C11298" s="10"/>
      <c r="D11298" s="11"/>
      <c r="E11298" s="12"/>
      <c r="O11298" s="6" t="s">
        <v>1331</v>
      </c>
    </row>
    <row r="11299">
      <c r="B11299" s="2"/>
      <c r="C11299" s="10"/>
      <c r="D11299" s="11"/>
      <c r="E11299" s="12"/>
      <c r="O11299" s="6" t="s">
        <v>1331</v>
      </c>
    </row>
    <row r="11300">
      <c r="B11300" s="2"/>
      <c r="C11300" s="10"/>
      <c r="D11300" s="11"/>
      <c r="E11300" s="12"/>
      <c r="O11300" s="6" t="s">
        <v>1331</v>
      </c>
    </row>
    <row r="11301">
      <c r="B11301" s="2"/>
      <c r="C11301" s="10"/>
      <c r="D11301" s="11"/>
      <c r="E11301" s="12"/>
      <c r="O11301" s="6" t="s">
        <v>1331</v>
      </c>
    </row>
    <row r="11302">
      <c r="B11302" s="2"/>
      <c r="C11302" s="10"/>
      <c r="D11302" s="11"/>
      <c r="E11302" s="12"/>
      <c r="O11302" s="6" t="s">
        <v>1331</v>
      </c>
    </row>
    <row r="11303">
      <c r="B11303" s="2"/>
      <c r="C11303" s="10"/>
      <c r="D11303" s="11"/>
      <c r="E11303" s="12"/>
      <c r="O11303" s="6" t="s">
        <v>1331</v>
      </c>
    </row>
    <row r="11304">
      <c r="B11304" s="2"/>
      <c r="C11304" s="10"/>
      <c r="D11304" s="11"/>
      <c r="E11304" s="12"/>
      <c r="O11304" s="6" t="s">
        <v>1331</v>
      </c>
    </row>
    <row r="11305">
      <c r="B11305" s="2"/>
      <c r="C11305" s="10"/>
      <c r="D11305" s="11"/>
      <c r="E11305" s="12"/>
      <c r="O11305" s="6" t="s">
        <v>1331</v>
      </c>
    </row>
    <row r="11306">
      <c r="B11306" s="2"/>
      <c r="C11306" s="10"/>
      <c r="D11306" s="11"/>
      <c r="E11306" s="12"/>
      <c r="O11306" s="6" t="s">
        <v>1331</v>
      </c>
    </row>
    <row r="11307">
      <c r="B11307" s="2"/>
      <c r="C11307" s="10"/>
      <c r="D11307" s="11"/>
      <c r="E11307" s="12"/>
      <c r="O11307" s="6" t="s">
        <v>1331</v>
      </c>
    </row>
    <row r="11308">
      <c r="B11308" s="2"/>
      <c r="C11308" s="10"/>
      <c r="D11308" s="11"/>
      <c r="E11308" s="12"/>
      <c r="O11308" s="6" t="s">
        <v>1331</v>
      </c>
    </row>
    <row r="11309">
      <c r="B11309" s="2"/>
      <c r="C11309" s="10"/>
      <c r="D11309" s="11"/>
      <c r="E11309" s="12"/>
      <c r="O11309" s="6" t="s">
        <v>1331</v>
      </c>
    </row>
    <row r="11310">
      <c r="B11310" s="2"/>
      <c r="C11310" s="10"/>
      <c r="D11310" s="11"/>
      <c r="E11310" s="12"/>
      <c r="O11310" s="6" t="s">
        <v>1331</v>
      </c>
    </row>
    <row r="11311">
      <c r="B11311" s="2"/>
      <c r="C11311" s="10"/>
      <c r="D11311" s="11"/>
      <c r="E11311" s="12"/>
      <c r="O11311" s="6" t="s">
        <v>1331</v>
      </c>
    </row>
    <row r="11312">
      <c r="B11312" s="2"/>
      <c r="C11312" s="10"/>
      <c r="D11312" s="11"/>
      <c r="E11312" s="12"/>
      <c r="O11312" s="6" t="s">
        <v>1331</v>
      </c>
    </row>
    <row r="11313">
      <c r="B11313" s="2"/>
      <c r="C11313" s="10"/>
      <c r="D11313" s="11"/>
      <c r="E11313" s="12"/>
      <c r="O11313" s="6" t="s">
        <v>1331</v>
      </c>
    </row>
    <row r="11314">
      <c r="B11314" s="2"/>
      <c r="C11314" s="10"/>
      <c r="D11314" s="11"/>
      <c r="E11314" s="12"/>
      <c r="O11314" s="6" t="s">
        <v>1331</v>
      </c>
    </row>
    <row r="11315">
      <c r="B11315" s="2"/>
      <c r="C11315" s="10"/>
      <c r="D11315" s="11"/>
      <c r="E11315" s="12"/>
      <c r="O11315" s="6" t="s">
        <v>1331</v>
      </c>
    </row>
    <row r="11316">
      <c r="B11316" s="2"/>
      <c r="C11316" s="10"/>
      <c r="D11316" s="11"/>
      <c r="E11316" s="12"/>
      <c r="O11316" s="6" t="s">
        <v>1331</v>
      </c>
    </row>
    <row r="11317">
      <c r="B11317" s="2"/>
      <c r="C11317" s="10"/>
      <c r="D11317" s="11"/>
      <c r="E11317" s="12"/>
      <c r="O11317" s="6" t="s">
        <v>1331</v>
      </c>
    </row>
    <row r="11318">
      <c r="B11318" s="2"/>
      <c r="C11318" s="10"/>
      <c r="D11318" s="11"/>
      <c r="E11318" s="12"/>
      <c r="O11318" s="6" t="s">
        <v>1331</v>
      </c>
    </row>
    <row r="11319">
      <c r="B11319" s="2"/>
      <c r="C11319" s="10"/>
      <c r="D11319" s="11"/>
      <c r="E11319" s="12"/>
      <c r="O11319" s="6" t="s">
        <v>1331</v>
      </c>
    </row>
    <row r="11320">
      <c r="B11320" s="2"/>
      <c r="C11320" s="10"/>
      <c r="D11320" s="11"/>
      <c r="E11320" s="12"/>
      <c r="O11320" s="6" t="s">
        <v>1331</v>
      </c>
    </row>
    <row r="11321">
      <c r="B11321" s="2"/>
      <c r="C11321" s="10"/>
      <c r="D11321" s="11"/>
      <c r="E11321" s="12"/>
      <c r="O11321" s="6" t="s">
        <v>1331</v>
      </c>
    </row>
    <row r="11322">
      <c r="B11322" s="2"/>
      <c r="C11322" s="10"/>
      <c r="D11322" s="11"/>
      <c r="E11322" s="12"/>
      <c r="O11322" s="6" t="s">
        <v>1331</v>
      </c>
    </row>
    <row r="11323">
      <c r="B11323" s="2"/>
      <c r="C11323" s="10"/>
      <c r="D11323" s="11"/>
      <c r="E11323" s="12"/>
      <c r="O11323" s="6" t="s">
        <v>1331</v>
      </c>
    </row>
    <row r="11324">
      <c r="B11324" s="2"/>
      <c r="C11324" s="10"/>
      <c r="D11324" s="11"/>
      <c r="E11324" s="12"/>
      <c r="O11324" s="6" t="s">
        <v>1331</v>
      </c>
    </row>
    <row r="11325">
      <c r="B11325" s="2"/>
      <c r="C11325" s="10"/>
      <c r="D11325" s="11"/>
      <c r="E11325" s="12"/>
      <c r="O11325" s="6" t="s">
        <v>1331</v>
      </c>
    </row>
    <row r="11326">
      <c r="B11326" s="2"/>
      <c r="C11326" s="10"/>
      <c r="D11326" s="11"/>
      <c r="E11326" s="12"/>
      <c r="O11326" s="6" t="s">
        <v>1331</v>
      </c>
    </row>
    <row r="11327">
      <c r="B11327" s="2"/>
      <c r="C11327" s="10"/>
      <c r="D11327" s="11"/>
      <c r="E11327" s="12"/>
      <c r="O11327" s="6" t="s">
        <v>1331</v>
      </c>
    </row>
    <row r="11328">
      <c r="B11328" s="2"/>
      <c r="C11328" s="10"/>
      <c r="D11328" s="11"/>
      <c r="E11328" s="12"/>
      <c r="O11328" s="6" t="s">
        <v>1331</v>
      </c>
    </row>
    <row r="11329">
      <c r="B11329" s="2"/>
      <c r="C11329" s="10"/>
      <c r="D11329" s="11"/>
      <c r="E11329" s="12"/>
      <c r="O11329" s="6" t="s">
        <v>1331</v>
      </c>
    </row>
    <row r="11330">
      <c r="B11330" s="2"/>
      <c r="C11330" s="10"/>
      <c r="D11330" s="11"/>
      <c r="E11330" s="12"/>
      <c r="O11330" s="6" t="s">
        <v>1331</v>
      </c>
    </row>
    <row r="11331">
      <c r="B11331" s="2"/>
      <c r="C11331" s="10"/>
      <c r="D11331" s="11"/>
      <c r="E11331" s="12"/>
      <c r="O11331" s="6" t="s">
        <v>1331</v>
      </c>
    </row>
    <row r="11332">
      <c r="B11332" s="2"/>
      <c r="C11332" s="10"/>
      <c r="D11332" s="11"/>
      <c r="E11332" s="12"/>
      <c r="O11332" s="6" t="s">
        <v>1331</v>
      </c>
    </row>
    <row r="11333">
      <c r="B11333" s="2"/>
      <c r="C11333" s="10"/>
      <c r="D11333" s="11"/>
      <c r="E11333" s="12"/>
      <c r="O11333" s="6" t="s">
        <v>1331</v>
      </c>
    </row>
    <row r="11334">
      <c r="B11334" s="2"/>
      <c r="C11334" s="10"/>
      <c r="D11334" s="11"/>
      <c r="E11334" s="12"/>
      <c r="O11334" s="6" t="s">
        <v>1331</v>
      </c>
    </row>
    <row r="11335">
      <c r="B11335" s="2"/>
      <c r="C11335" s="10"/>
      <c r="D11335" s="11"/>
      <c r="E11335" s="12"/>
      <c r="O11335" s="6" t="s">
        <v>1331</v>
      </c>
    </row>
    <row r="11336">
      <c r="B11336" s="2"/>
      <c r="C11336" s="10"/>
      <c r="D11336" s="11"/>
      <c r="E11336" s="12"/>
      <c r="O11336" s="6" t="s">
        <v>1331</v>
      </c>
    </row>
    <row r="11337">
      <c r="B11337" s="2"/>
      <c r="C11337" s="10"/>
      <c r="D11337" s="11"/>
      <c r="E11337" s="12"/>
      <c r="O11337" s="6" t="s">
        <v>1331</v>
      </c>
    </row>
    <row r="11338">
      <c r="B11338" s="2"/>
      <c r="C11338" s="10"/>
      <c r="D11338" s="11"/>
      <c r="E11338" s="12"/>
      <c r="O11338" s="6" t="s">
        <v>1331</v>
      </c>
    </row>
    <row r="11339">
      <c r="B11339" s="2"/>
      <c r="C11339" s="10"/>
      <c r="D11339" s="11"/>
      <c r="E11339" s="12"/>
      <c r="O11339" s="6" t="s">
        <v>1331</v>
      </c>
    </row>
    <row r="11340">
      <c r="B11340" s="2"/>
      <c r="C11340" s="10"/>
      <c r="D11340" s="11"/>
      <c r="E11340" s="12"/>
      <c r="O11340" s="6" t="s">
        <v>1331</v>
      </c>
    </row>
    <row r="11341">
      <c r="B11341" s="2"/>
      <c r="C11341" s="10"/>
      <c r="D11341" s="11"/>
      <c r="E11341" s="12"/>
      <c r="O11341" s="6" t="s">
        <v>1331</v>
      </c>
    </row>
    <row r="11342">
      <c r="B11342" s="2"/>
      <c r="C11342" s="10"/>
      <c r="D11342" s="11"/>
      <c r="E11342" s="12"/>
      <c r="O11342" s="6" t="s">
        <v>1331</v>
      </c>
    </row>
    <row r="11343">
      <c r="B11343" s="2"/>
      <c r="C11343" s="10"/>
      <c r="D11343" s="11"/>
      <c r="E11343" s="12"/>
      <c r="O11343" s="6" t="s">
        <v>1331</v>
      </c>
    </row>
    <row r="11344">
      <c r="B11344" s="2"/>
      <c r="C11344" s="10"/>
      <c r="D11344" s="11"/>
      <c r="E11344" s="12"/>
      <c r="O11344" s="6" t="s">
        <v>1331</v>
      </c>
    </row>
    <row r="11345">
      <c r="B11345" s="2"/>
      <c r="C11345" s="10"/>
      <c r="D11345" s="11"/>
      <c r="E11345" s="12"/>
      <c r="O11345" s="6" t="s">
        <v>1331</v>
      </c>
    </row>
    <row r="11346">
      <c r="B11346" s="2"/>
      <c r="C11346" s="10"/>
      <c r="D11346" s="11"/>
      <c r="E11346" s="12"/>
      <c r="O11346" s="6" t="s">
        <v>1331</v>
      </c>
    </row>
    <row r="11347">
      <c r="B11347" s="2"/>
      <c r="C11347" s="10"/>
      <c r="D11347" s="11"/>
      <c r="E11347" s="12"/>
      <c r="O11347" s="6" t="s">
        <v>1331</v>
      </c>
    </row>
    <row r="11348">
      <c r="B11348" s="2"/>
      <c r="C11348" s="10"/>
      <c r="D11348" s="11"/>
      <c r="E11348" s="12"/>
      <c r="O11348" s="6" t="s">
        <v>1331</v>
      </c>
    </row>
    <row r="11349">
      <c r="B11349" s="2"/>
      <c r="C11349" s="10"/>
      <c r="D11349" s="11"/>
      <c r="E11349" s="12"/>
      <c r="O11349" s="6" t="s">
        <v>1331</v>
      </c>
    </row>
    <row r="11350">
      <c r="B11350" s="2"/>
      <c r="C11350" s="10"/>
      <c r="D11350" s="11"/>
      <c r="E11350" s="12"/>
      <c r="O11350" s="6" t="s">
        <v>1331</v>
      </c>
    </row>
    <row r="11351">
      <c r="B11351" s="2"/>
      <c r="C11351" s="10"/>
      <c r="D11351" s="11"/>
      <c r="E11351" s="12"/>
      <c r="O11351" s="6" t="s">
        <v>1331</v>
      </c>
    </row>
    <row r="11352">
      <c r="B11352" s="2"/>
      <c r="C11352" s="10"/>
      <c r="D11352" s="11"/>
      <c r="E11352" s="12"/>
      <c r="O11352" s="6" t="s">
        <v>1331</v>
      </c>
    </row>
    <row r="11353">
      <c r="B11353" s="2"/>
      <c r="C11353" s="10"/>
      <c r="D11353" s="11"/>
      <c r="E11353" s="12"/>
      <c r="O11353" s="6" t="s">
        <v>1331</v>
      </c>
    </row>
    <row r="11354">
      <c r="B11354" s="2"/>
      <c r="C11354" s="10"/>
      <c r="D11354" s="11"/>
      <c r="E11354" s="12"/>
      <c r="O11354" s="6" t="s">
        <v>1331</v>
      </c>
    </row>
    <row r="11355">
      <c r="B11355" s="2"/>
      <c r="C11355" s="10"/>
      <c r="D11355" s="11"/>
      <c r="E11355" s="12"/>
      <c r="O11355" s="6" t="s">
        <v>1331</v>
      </c>
    </row>
    <row r="11356">
      <c r="B11356" s="2"/>
      <c r="C11356" s="10"/>
      <c r="D11356" s="11"/>
      <c r="E11356" s="12"/>
      <c r="O11356" s="6" t="s">
        <v>1331</v>
      </c>
    </row>
    <row r="11357">
      <c r="B11357" s="2"/>
      <c r="C11357" s="10"/>
      <c r="D11357" s="11"/>
      <c r="E11357" s="12"/>
      <c r="O11357" s="6" t="s">
        <v>1331</v>
      </c>
    </row>
    <row r="11358">
      <c r="B11358" s="2"/>
      <c r="C11358" s="10"/>
      <c r="D11358" s="11"/>
      <c r="E11358" s="12"/>
      <c r="O11358" s="6" t="s">
        <v>1331</v>
      </c>
    </row>
    <row r="11359">
      <c r="B11359" s="2"/>
      <c r="C11359" s="10"/>
      <c r="D11359" s="11"/>
      <c r="E11359" s="12"/>
      <c r="O11359" s="6" t="s">
        <v>1331</v>
      </c>
    </row>
    <row r="11360">
      <c r="B11360" s="2"/>
      <c r="C11360" s="10"/>
      <c r="D11360" s="11"/>
      <c r="E11360" s="12"/>
      <c r="O11360" s="6" t="s">
        <v>1331</v>
      </c>
    </row>
    <row r="11361">
      <c r="B11361" s="2"/>
      <c r="C11361" s="10"/>
      <c r="D11361" s="11"/>
      <c r="E11361" s="12"/>
      <c r="O11361" s="6" t="s">
        <v>1331</v>
      </c>
    </row>
    <row r="11362">
      <c r="B11362" s="2"/>
      <c r="C11362" s="10"/>
      <c r="D11362" s="11"/>
      <c r="E11362" s="12"/>
      <c r="O11362" s="6" t="s">
        <v>1331</v>
      </c>
    </row>
    <row r="11363">
      <c r="B11363" s="2"/>
      <c r="C11363" s="10"/>
      <c r="D11363" s="11"/>
      <c r="E11363" s="12"/>
      <c r="O11363" s="6" t="s">
        <v>1331</v>
      </c>
    </row>
    <row r="11364">
      <c r="B11364" s="2"/>
      <c r="C11364" s="10"/>
      <c r="D11364" s="11"/>
      <c r="E11364" s="12"/>
      <c r="O11364" s="6" t="s">
        <v>1331</v>
      </c>
    </row>
    <row r="11365">
      <c r="B11365" s="2"/>
      <c r="C11365" s="10"/>
      <c r="D11365" s="11"/>
      <c r="E11365" s="12"/>
      <c r="O11365" s="6" t="s">
        <v>1331</v>
      </c>
    </row>
    <row r="11366">
      <c r="B11366" s="2"/>
      <c r="C11366" s="10"/>
      <c r="D11366" s="11"/>
      <c r="E11366" s="12"/>
      <c r="O11366" s="6" t="s">
        <v>1331</v>
      </c>
    </row>
    <row r="11367">
      <c r="B11367" s="2"/>
      <c r="C11367" s="10"/>
      <c r="D11367" s="11"/>
      <c r="E11367" s="12"/>
      <c r="O11367" s="6" t="s">
        <v>1331</v>
      </c>
    </row>
    <row r="11368">
      <c r="B11368" s="2"/>
      <c r="C11368" s="10"/>
      <c r="D11368" s="11"/>
      <c r="E11368" s="12"/>
      <c r="O11368" s="6" t="s">
        <v>1331</v>
      </c>
    </row>
    <row r="11369">
      <c r="B11369" s="2"/>
      <c r="C11369" s="10"/>
      <c r="D11369" s="11"/>
      <c r="E11369" s="12"/>
      <c r="O11369" s="6" t="s">
        <v>1331</v>
      </c>
    </row>
    <row r="11370">
      <c r="B11370" s="2"/>
      <c r="C11370" s="10"/>
      <c r="D11370" s="11"/>
      <c r="E11370" s="12"/>
      <c r="O11370" s="6" t="s">
        <v>1331</v>
      </c>
    </row>
    <row r="11371">
      <c r="B11371" s="2"/>
      <c r="C11371" s="10"/>
      <c r="D11371" s="11"/>
      <c r="E11371" s="12"/>
      <c r="O11371" s="6" t="s">
        <v>1331</v>
      </c>
    </row>
    <row r="11372">
      <c r="B11372" s="2"/>
      <c r="C11372" s="10"/>
      <c r="D11372" s="11"/>
      <c r="E11372" s="12"/>
      <c r="O11372" s="6" t="s">
        <v>1331</v>
      </c>
    </row>
    <row r="11373">
      <c r="B11373" s="2"/>
      <c r="C11373" s="10"/>
      <c r="D11373" s="11"/>
      <c r="E11373" s="12"/>
      <c r="O11373" s="6" t="s">
        <v>1331</v>
      </c>
    </row>
    <row r="11374">
      <c r="B11374" s="2"/>
      <c r="C11374" s="10"/>
      <c r="D11374" s="11"/>
      <c r="E11374" s="12"/>
      <c r="O11374" s="6" t="s">
        <v>1331</v>
      </c>
    </row>
    <row r="11375">
      <c r="B11375" s="2"/>
      <c r="C11375" s="10"/>
      <c r="D11375" s="11"/>
      <c r="E11375" s="12"/>
      <c r="O11375" s="6" t="s">
        <v>1331</v>
      </c>
    </row>
    <row r="11376">
      <c r="B11376" s="2"/>
      <c r="C11376" s="10"/>
      <c r="D11376" s="11"/>
      <c r="E11376" s="12"/>
      <c r="O11376" s="6" t="s">
        <v>1331</v>
      </c>
    </row>
    <row r="11377">
      <c r="B11377" s="2"/>
      <c r="C11377" s="10"/>
      <c r="D11377" s="11"/>
      <c r="E11377" s="12"/>
      <c r="O11377" s="6" t="s">
        <v>1331</v>
      </c>
    </row>
    <row r="11378">
      <c r="B11378" s="2"/>
      <c r="C11378" s="10"/>
      <c r="D11378" s="11"/>
      <c r="E11378" s="12"/>
      <c r="O11378" s="6" t="s">
        <v>1331</v>
      </c>
    </row>
    <row r="11379">
      <c r="B11379" s="2"/>
      <c r="C11379" s="10"/>
      <c r="D11379" s="11"/>
      <c r="E11379" s="12"/>
      <c r="O11379" s="6" t="s">
        <v>1331</v>
      </c>
    </row>
    <row r="11380">
      <c r="B11380" s="2"/>
      <c r="C11380" s="10"/>
      <c r="D11380" s="11"/>
      <c r="E11380" s="12"/>
      <c r="O11380" s="6" t="s">
        <v>1331</v>
      </c>
    </row>
    <row r="11381">
      <c r="B11381" s="2"/>
      <c r="C11381" s="10"/>
      <c r="D11381" s="11"/>
      <c r="E11381" s="12"/>
      <c r="O11381" s="6" t="s">
        <v>1331</v>
      </c>
    </row>
    <row r="11382">
      <c r="B11382" s="2"/>
      <c r="C11382" s="10"/>
      <c r="D11382" s="11"/>
      <c r="E11382" s="12"/>
      <c r="O11382" s="6" t="s">
        <v>1331</v>
      </c>
    </row>
    <row r="11383">
      <c r="B11383" s="2"/>
      <c r="C11383" s="10"/>
      <c r="D11383" s="11"/>
      <c r="E11383" s="12"/>
      <c r="O11383" s="6" t="s">
        <v>1331</v>
      </c>
    </row>
    <row r="11384">
      <c r="B11384" s="2"/>
      <c r="C11384" s="10"/>
      <c r="D11384" s="11"/>
      <c r="E11384" s="12"/>
      <c r="O11384" s="6" t="s">
        <v>1331</v>
      </c>
    </row>
    <row r="11385">
      <c r="B11385" s="2"/>
      <c r="C11385" s="10"/>
      <c r="D11385" s="11"/>
      <c r="E11385" s="12"/>
      <c r="O11385" s="6" t="s">
        <v>1331</v>
      </c>
    </row>
    <row r="11386">
      <c r="B11386" s="2"/>
      <c r="C11386" s="10"/>
      <c r="D11386" s="11"/>
      <c r="E11386" s="12"/>
      <c r="O11386" s="6" t="s">
        <v>1331</v>
      </c>
    </row>
    <row r="11387">
      <c r="B11387" s="2"/>
      <c r="C11387" s="10"/>
      <c r="D11387" s="11"/>
      <c r="E11387" s="12"/>
      <c r="O11387" s="6" t="s">
        <v>1331</v>
      </c>
    </row>
    <row r="11388">
      <c r="B11388" s="2"/>
      <c r="C11388" s="10"/>
      <c r="D11388" s="11"/>
      <c r="E11388" s="12"/>
      <c r="O11388" s="6" t="s">
        <v>1331</v>
      </c>
    </row>
    <row r="11389">
      <c r="B11389" s="2"/>
      <c r="C11389" s="10"/>
      <c r="D11389" s="11"/>
      <c r="E11389" s="12"/>
      <c r="O11389" s="6" t="s">
        <v>1331</v>
      </c>
    </row>
    <row r="11390">
      <c r="B11390" s="2"/>
      <c r="C11390" s="10"/>
      <c r="D11390" s="11"/>
      <c r="E11390" s="12"/>
      <c r="O11390" s="6" t="s">
        <v>1331</v>
      </c>
    </row>
    <row r="11391">
      <c r="B11391" s="2"/>
      <c r="C11391" s="10"/>
      <c r="D11391" s="11"/>
      <c r="E11391" s="12"/>
      <c r="O11391" s="6" t="s">
        <v>1331</v>
      </c>
    </row>
    <row r="11392">
      <c r="B11392" s="2"/>
      <c r="C11392" s="10"/>
      <c r="D11392" s="11"/>
      <c r="E11392" s="12"/>
      <c r="O11392" s="6" t="s">
        <v>1331</v>
      </c>
    </row>
    <row r="11393">
      <c r="B11393" s="2"/>
      <c r="C11393" s="10"/>
      <c r="D11393" s="11"/>
      <c r="E11393" s="12"/>
      <c r="O11393" s="6" t="s">
        <v>1331</v>
      </c>
    </row>
    <row r="11394">
      <c r="B11394" s="2"/>
      <c r="C11394" s="10"/>
      <c r="D11394" s="11"/>
      <c r="E11394" s="12"/>
      <c r="O11394" s="6" t="s">
        <v>1331</v>
      </c>
    </row>
    <row r="11395">
      <c r="B11395" s="2"/>
      <c r="C11395" s="10"/>
      <c r="D11395" s="11"/>
      <c r="E11395" s="12"/>
      <c r="O11395" s="6" t="s">
        <v>1331</v>
      </c>
    </row>
    <row r="11396">
      <c r="B11396" s="2"/>
      <c r="C11396" s="10"/>
      <c r="D11396" s="11"/>
      <c r="E11396" s="12"/>
      <c r="O11396" s="6" t="s">
        <v>1331</v>
      </c>
    </row>
    <row r="11397">
      <c r="B11397" s="2"/>
      <c r="C11397" s="10"/>
      <c r="D11397" s="11"/>
      <c r="E11397" s="12"/>
      <c r="O11397" s="6" t="s">
        <v>1331</v>
      </c>
    </row>
    <row r="11398">
      <c r="B11398" s="2"/>
      <c r="C11398" s="10"/>
      <c r="D11398" s="11"/>
      <c r="E11398" s="12"/>
      <c r="O11398" s="6" t="s">
        <v>1331</v>
      </c>
    </row>
    <row r="11399">
      <c r="B11399" s="2"/>
      <c r="C11399" s="10"/>
      <c r="D11399" s="11"/>
      <c r="E11399" s="12"/>
      <c r="O11399" s="6" t="s">
        <v>1331</v>
      </c>
    </row>
    <row r="11400">
      <c r="B11400" s="2"/>
      <c r="C11400" s="10"/>
      <c r="D11400" s="11"/>
      <c r="E11400" s="12"/>
      <c r="O11400" s="6" t="s">
        <v>1331</v>
      </c>
    </row>
    <row r="11401">
      <c r="B11401" s="2"/>
      <c r="C11401" s="10"/>
      <c r="D11401" s="11"/>
      <c r="E11401" s="12"/>
      <c r="O11401" s="6" t="s">
        <v>1331</v>
      </c>
    </row>
    <row r="11402">
      <c r="B11402" s="2"/>
      <c r="C11402" s="10"/>
      <c r="D11402" s="11"/>
      <c r="E11402" s="12"/>
      <c r="O11402" s="6" t="s">
        <v>1331</v>
      </c>
    </row>
    <row r="11403">
      <c r="B11403" s="2"/>
      <c r="C11403" s="10"/>
      <c r="D11403" s="11"/>
      <c r="E11403" s="12"/>
      <c r="O11403" s="6" t="s">
        <v>1331</v>
      </c>
    </row>
    <row r="11404">
      <c r="B11404" s="2"/>
      <c r="C11404" s="10"/>
      <c r="D11404" s="11"/>
      <c r="E11404" s="12"/>
      <c r="O11404" s="6" t="s">
        <v>1331</v>
      </c>
    </row>
    <row r="11405">
      <c r="B11405" s="2"/>
      <c r="C11405" s="10"/>
      <c r="D11405" s="11"/>
      <c r="E11405" s="12"/>
      <c r="O11405" s="6" t="s">
        <v>1331</v>
      </c>
    </row>
    <row r="11406">
      <c r="B11406" s="2"/>
      <c r="C11406" s="10"/>
      <c r="D11406" s="11"/>
      <c r="E11406" s="12"/>
      <c r="O11406" s="6" t="s">
        <v>1331</v>
      </c>
    </row>
    <row r="11407">
      <c r="B11407" s="2"/>
      <c r="C11407" s="10"/>
      <c r="D11407" s="11"/>
      <c r="E11407" s="12"/>
      <c r="O11407" s="6" t="s">
        <v>1331</v>
      </c>
    </row>
    <row r="11408">
      <c r="B11408" s="2"/>
      <c r="C11408" s="10"/>
      <c r="D11408" s="11"/>
      <c r="E11408" s="12"/>
      <c r="O11408" s="6" t="s">
        <v>1331</v>
      </c>
    </row>
    <row r="11409">
      <c r="B11409" s="2"/>
      <c r="C11409" s="10"/>
      <c r="D11409" s="11"/>
      <c r="E11409" s="12"/>
      <c r="O11409" s="6" t="s">
        <v>1331</v>
      </c>
    </row>
    <row r="11410">
      <c r="B11410" s="2"/>
      <c r="C11410" s="10"/>
      <c r="D11410" s="11"/>
      <c r="E11410" s="12"/>
      <c r="O11410" s="6" t="s">
        <v>1331</v>
      </c>
    </row>
    <row r="11411">
      <c r="B11411" s="2"/>
      <c r="C11411" s="10"/>
      <c r="D11411" s="11"/>
      <c r="E11411" s="12"/>
      <c r="O11411" s="6" t="s">
        <v>1331</v>
      </c>
    </row>
    <row r="11412">
      <c r="B11412" s="2"/>
      <c r="C11412" s="10"/>
      <c r="D11412" s="11"/>
      <c r="E11412" s="12"/>
      <c r="O11412" s="6" t="s">
        <v>1331</v>
      </c>
    </row>
    <row r="11413">
      <c r="B11413" s="2"/>
      <c r="C11413" s="10"/>
      <c r="D11413" s="11"/>
      <c r="E11413" s="12"/>
      <c r="O11413" s="6" t="s">
        <v>1331</v>
      </c>
    </row>
    <row r="11414">
      <c r="B11414" s="2"/>
      <c r="C11414" s="10"/>
      <c r="D11414" s="11"/>
      <c r="E11414" s="12"/>
      <c r="O11414" s="6" t="s">
        <v>1331</v>
      </c>
    </row>
    <row r="11415">
      <c r="B11415" s="2"/>
      <c r="C11415" s="10"/>
      <c r="D11415" s="11"/>
      <c r="E11415" s="12"/>
      <c r="O11415" s="6" t="s">
        <v>1331</v>
      </c>
    </row>
    <row r="11416">
      <c r="B11416" s="2"/>
      <c r="C11416" s="10"/>
      <c r="D11416" s="11"/>
      <c r="E11416" s="12"/>
      <c r="O11416" s="6" t="s">
        <v>1331</v>
      </c>
    </row>
    <row r="11417">
      <c r="B11417" s="2"/>
      <c r="C11417" s="10"/>
      <c r="D11417" s="11"/>
      <c r="E11417" s="12"/>
      <c r="O11417" s="6" t="s">
        <v>1331</v>
      </c>
    </row>
    <row r="11418">
      <c r="B11418" s="2"/>
      <c r="C11418" s="10"/>
      <c r="D11418" s="11"/>
      <c r="E11418" s="12"/>
      <c r="O11418" s="6" t="s">
        <v>1331</v>
      </c>
    </row>
    <row r="11419">
      <c r="B11419" s="2"/>
      <c r="C11419" s="10"/>
      <c r="D11419" s="11"/>
      <c r="E11419" s="12"/>
      <c r="O11419" s="6" t="s">
        <v>1331</v>
      </c>
    </row>
    <row r="11420">
      <c r="B11420" s="2"/>
      <c r="C11420" s="10"/>
      <c r="D11420" s="11"/>
      <c r="E11420" s="12"/>
      <c r="O11420" s="6" t="s">
        <v>1331</v>
      </c>
    </row>
    <row r="11421">
      <c r="B11421" s="2"/>
      <c r="C11421" s="10"/>
      <c r="D11421" s="11"/>
      <c r="E11421" s="12"/>
      <c r="O11421" s="6" t="s">
        <v>1331</v>
      </c>
    </row>
    <row r="11422">
      <c r="B11422" s="2"/>
      <c r="C11422" s="10"/>
      <c r="D11422" s="11"/>
      <c r="E11422" s="12"/>
      <c r="O11422" s="6" t="s">
        <v>1331</v>
      </c>
    </row>
    <row r="11423">
      <c r="B11423" s="2"/>
      <c r="C11423" s="10"/>
      <c r="D11423" s="11"/>
      <c r="E11423" s="12"/>
      <c r="O11423" s="6" t="s">
        <v>1331</v>
      </c>
    </row>
    <row r="11424">
      <c r="B11424" s="2"/>
      <c r="C11424" s="10"/>
      <c r="D11424" s="11"/>
      <c r="E11424" s="12"/>
      <c r="O11424" s="6" t="s">
        <v>1331</v>
      </c>
    </row>
    <row r="11425">
      <c r="B11425" s="2"/>
      <c r="C11425" s="10"/>
      <c r="D11425" s="11"/>
      <c r="E11425" s="12"/>
      <c r="O11425" s="6" t="s">
        <v>1331</v>
      </c>
    </row>
    <row r="11426">
      <c r="B11426" s="2"/>
      <c r="C11426" s="10"/>
      <c r="D11426" s="11"/>
      <c r="E11426" s="12"/>
      <c r="O11426" s="6" t="s">
        <v>1331</v>
      </c>
    </row>
    <row r="11427">
      <c r="B11427" s="2"/>
      <c r="C11427" s="10"/>
      <c r="D11427" s="11"/>
      <c r="E11427" s="12"/>
      <c r="O11427" s="6" t="s">
        <v>1331</v>
      </c>
    </row>
    <row r="11428">
      <c r="B11428" s="2"/>
      <c r="C11428" s="10"/>
      <c r="D11428" s="11"/>
      <c r="E11428" s="12"/>
      <c r="O11428" s="6" t="s">
        <v>1331</v>
      </c>
    </row>
    <row r="11429">
      <c r="B11429" s="2"/>
      <c r="C11429" s="10"/>
      <c r="D11429" s="11"/>
      <c r="E11429" s="12"/>
      <c r="O11429" s="6" t="s">
        <v>1331</v>
      </c>
    </row>
    <row r="11430">
      <c r="B11430" s="2"/>
      <c r="C11430" s="10"/>
      <c r="D11430" s="11"/>
      <c r="E11430" s="12"/>
      <c r="O11430" s="6" t="s">
        <v>1331</v>
      </c>
    </row>
    <row r="11431">
      <c r="B11431" s="2"/>
      <c r="C11431" s="10"/>
      <c r="D11431" s="11"/>
      <c r="E11431" s="12"/>
      <c r="O11431" s="6" t="s">
        <v>1331</v>
      </c>
    </row>
    <row r="11432">
      <c r="B11432" s="2"/>
      <c r="C11432" s="10"/>
      <c r="D11432" s="11"/>
      <c r="E11432" s="12"/>
      <c r="O11432" s="6" t="s">
        <v>1331</v>
      </c>
    </row>
    <row r="11433">
      <c r="B11433" s="2"/>
      <c r="C11433" s="10"/>
      <c r="D11433" s="11"/>
      <c r="E11433" s="12"/>
      <c r="O11433" s="6" t="s">
        <v>1331</v>
      </c>
    </row>
    <row r="11434">
      <c r="B11434" s="2"/>
      <c r="C11434" s="10"/>
      <c r="D11434" s="11"/>
      <c r="E11434" s="12"/>
      <c r="O11434" s="6" t="s">
        <v>1331</v>
      </c>
    </row>
    <row r="11435">
      <c r="B11435" s="2"/>
      <c r="C11435" s="10"/>
      <c r="D11435" s="11"/>
      <c r="E11435" s="12"/>
      <c r="O11435" s="6" t="s">
        <v>1331</v>
      </c>
    </row>
    <row r="11436">
      <c r="B11436" s="2"/>
      <c r="C11436" s="10"/>
      <c r="D11436" s="11"/>
      <c r="E11436" s="12"/>
      <c r="O11436" s="6" t="s">
        <v>1331</v>
      </c>
    </row>
    <row r="11437">
      <c r="B11437" s="2"/>
      <c r="C11437" s="10"/>
      <c r="D11437" s="11"/>
      <c r="E11437" s="12"/>
      <c r="O11437" s="6" t="s">
        <v>1331</v>
      </c>
    </row>
    <row r="11438">
      <c r="B11438" s="2"/>
      <c r="C11438" s="10"/>
      <c r="D11438" s="11"/>
      <c r="E11438" s="12"/>
      <c r="O11438" s="6" t="s">
        <v>1331</v>
      </c>
    </row>
    <row r="11439">
      <c r="B11439" s="2"/>
      <c r="C11439" s="10"/>
      <c r="D11439" s="11"/>
      <c r="E11439" s="12"/>
      <c r="O11439" s="6" t="s">
        <v>1331</v>
      </c>
    </row>
    <row r="11440">
      <c r="B11440" s="2"/>
      <c r="C11440" s="10"/>
      <c r="D11440" s="11"/>
      <c r="E11440" s="12"/>
      <c r="O11440" s="6" t="s">
        <v>1331</v>
      </c>
    </row>
    <row r="11441">
      <c r="B11441" s="2"/>
      <c r="C11441" s="10"/>
      <c r="D11441" s="11"/>
      <c r="E11441" s="12"/>
      <c r="O11441" s="6" t="s">
        <v>1331</v>
      </c>
    </row>
    <row r="11442">
      <c r="B11442" s="2"/>
      <c r="C11442" s="10"/>
      <c r="D11442" s="11"/>
      <c r="E11442" s="12"/>
      <c r="O11442" s="6" t="s">
        <v>1331</v>
      </c>
    </row>
    <row r="11443">
      <c r="B11443" s="2"/>
      <c r="C11443" s="10"/>
      <c r="D11443" s="11"/>
      <c r="E11443" s="12"/>
      <c r="O11443" s="6" t="s">
        <v>1331</v>
      </c>
    </row>
    <row r="11444">
      <c r="B11444" s="2"/>
      <c r="C11444" s="10"/>
      <c r="D11444" s="11"/>
      <c r="E11444" s="12"/>
      <c r="O11444" s="6" t="s">
        <v>1331</v>
      </c>
    </row>
    <row r="11445">
      <c r="B11445" s="2"/>
      <c r="C11445" s="10"/>
      <c r="D11445" s="11"/>
      <c r="E11445" s="12"/>
      <c r="O11445" s="6" t="s">
        <v>1331</v>
      </c>
    </row>
    <row r="11446">
      <c r="B11446" s="2"/>
      <c r="C11446" s="10"/>
      <c r="D11446" s="11"/>
      <c r="E11446" s="12"/>
      <c r="O11446" s="6" t="s">
        <v>1331</v>
      </c>
    </row>
    <row r="11447">
      <c r="B11447" s="2"/>
      <c r="C11447" s="10"/>
      <c r="D11447" s="11"/>
      <c r="E11447" s="12"/>
      <c r="O11447" s="6" t="s">
        <v>1331</v>
      </c>
    </row>
    <row r="11448">
      <c r="B11448" s="2"/>
      <c r="C11448" s="10"/>
      <c r="D11448" s="11"/>
      <c r="E11448" s="12"/>
      <c r="O11448" s="6" t="s">
        <v>1331</v>
      </c>
    </row>
    <row r="11449">
      <c r="B11449" s="2"/>
      <c r="C11449" s="10"/>
      <c r="D11449" s="11"/>
      <c r="E11449" s="12"/>
      <c r="O11449" s="6" t="s">
        <v>1331</v>
      </c>
    </row>
    <row r="11450">
      <c r="B11450" s="2"/>
      <c r="C11450" s="10"/>
      <c r="D11450" s="11"/>
      <c r="E11450" s="12"/>
      <c r="O11450" s="6" t="s">
        <v>1331</v>
      </c>
    </row>
    <row r="11451">
      <c r="B11451" s="2"/>
      <c r="C11451" s="10"/>
      <c r="D11451" s="11"/>
      <c r="E11451" s="12"/>
      <c r="O11451" s="6" t="s">
        <v>1331</v>
      </c>
    </row>
    <row r="11452">
      <c r="B11452" s="2"/>
      <c r="C11452" s="10"/>
      <c r="D11452" s="11"/>
      <c r="E11452" s="12"/>
      <c r="O11452" s="6" t="s">
        <v>1331</v>
      </c>
    </row>
    <row r="11453">
      <c r="B11453" s="2"/>
      <c r="C11453" s="10"/>
      <c r="D11453" s="11"/>
      <c r="E11453" s="12"/>
      <c r="O11453" s="6" t="s">
        <v>1331</v>
      </c>
    </row>
    <row r="11454">
      <c r="B11454" s="2"/>
      <c r="C11454" s="10"/>
      <c r="D11454" s="11"/>
      <c r="E11454" s="12"/>
      <c r="O11454" s="6" t="s">
        <v>1331</v>
      </c>
    </row>
    <row r="11455">
      <c r="B11455" s="2"/>
      <c r="C11455" s="10"/>
      <c r="D11455" s="11"/>
      <c r="E11455" s="12"/>
      <c r="O11455" s="6" t="s">
        <v>1331</v>
      </c>
    </row>
    <row r="11456">
      <c r="B11456" s="2"/>
      <c r="C11456" s="10"/>
      <c r="D11456" s="11"/>
      <c r="E11456" s="12"/>
      <c r="O11456" s="6" t="s">
        <v>1331</v>
      </c>
    </row>
    <row r="11457">
      <c r="B11457" s="2"/>
      <c r="C11457" s="10"/>
      <c r="D11457" s="11"/>
      <c r="E11457" s="12"/>
      <c r="O11457" s="6" t="s">
        <v>1331</v>
      </c>
    </row>
    <row r="11458">
      <c r="B11458" s="2"/>
      <c r="C11458" s="10"/>
      <c r="D11458" s="11"/>
      <c r="E11458" s="12"/>
      <c r="O11458" s="6" t="s">
        <v>1331</v>
      </c>
    </row>
    <row r="11459">
      <c r="B11459" s="2"/>
      <c r="C11459" s="10"/>
      <c r="D11459" s="11"/>
      <c r="E11459" s="12"/>
      <c r="O11459" s="6" t="s">
        <v>1331</v>
      </c>
    </row>
    <row r="11460">
      <c r="B11460" s="2"/>
      <c r="C11460" s="10"/>
      <c r="D11460" s="11"/>
      <c r="E11460" s="12"/>
      <c r="O11460" s="6" t="s">
        <v>1331</v>
      </c>
    </row>
    <row r="11461">
      <c r="B11461" s="2"/>
      <c r="C11461" s="10"/>
      <c r="D11461" s="11"/>
      <c r="E11461" s="12"/>
      <c r="O11461" s="6" t="s">
        <v>1331</v>
      </c>
    </row>
    <row r="11462">
      <c r="B11462" s="2"/>
      <c r="C11462" s="10"/>
      <c r="D11462" s="11"/>
      <c r="E11462" s="12"/>
      <c r="O11462" s="6" t="s">
        <v>1331</v>
      </c>
    </row>
    <row r="11463">
      <c r="B11463" s="2"/>
      <c r="C11463" s="10"/>
      <c r="D11463" s="11"/>
      <c r="E11463" s="12"/>
      <c r="O11463" s="6" t="s">
        <v>1331</v>
      </c>
    </row>
    <row r="11464">
      <c r="B11464" s="2"/>
      <c r="C11464" s="10"/>
      <c r="D11464" s="11"/>
      <c r="E11464" s="12"/>
      <c r="O11464" s="6" t="s">
        <v>1331</v>
      </c>
    </row>
    <row r="11465">
      <c r="B11465" s="2"/>
      <c r="C11465" s="10"/>
      <c r="D11465" s="11"/>
      <c r="E11465" s="12"/>
      <c r="O11465" s="6" t="s">
        <v>1331</v>
      </c>
    </row>
    <row r="11466">
      <c r="B11466" s="2"/>
      <c r="C11466" s="10"/>
      <c r="D11466" s="11"/>
      <c r="E11466" s="12"/>
      <c r="O11466" s="6" t="s">
        <v>1331</v>
      </c>
    </row>
    <row r="11467">
      <c r="B11467" s="2"/>
      <c r="C11467" s="10"/>
      <c r="D11467" s="11"/>
      <c r="E11467" s="12"/>
      <c r="O11467" s="6" t="s">
        <v>1331</v>
      </c>
    </row>
    <row r="11468">
      <c r="B11468" s="2"/>
      <c r="C11468" s="10"/>
      <c r="D11468" s="11"/>
      <c r="E11468" s="12"/>
      <c r="O11468" s="6" t="s">
        <v>1331</v>
      </c>
    </row>
    <row r="11469">
      <c r="B11469" s="2"/>
      <c r="C11469" s="10"/>
      <c r="D11469" s="11"/>
      <c r="E11469" s="12"/>
      <c r="O11469" s="6" t="s">
        <v>1331</v>
      </c>
    </row>
    <row r="11470">
      <c r="B11470" s="2"/>
      <c r="C11470" s="10"/>
      <c r="D11470" s="11"/>
      <c r="E11470" s="12"/>
      <c r="O11470" s="6" t="s">
        <v>1331</v>
      </c>
    </row>
    <row r="11471">
      <c r="B11471" s="2"/>
      <c r="C11471" s="10"/>
      <c r="D11471" s="11"/>
      <c r="E11471" s="12"/>
      <c r="O11471" s="6" t="s">
        <v>1331</v>
      </c>
    </row>
    <row r="11472">
      <c r="B11472" s="2"/>
      <c r="C11472" s="10"/>
      <c r="D11472" s="11"/>
      <c r="E11472" s="12"/>
      <c r="O11472" s="6" t="s">
        <v>1331</v>
      </c>
    </row>
    <row r="11473">
      <c r="B11473" s="2"/>
      <c r="C11473" s="10"/>
      <c r="D11473" s="11"/>
      <c r="E11473" s="12"/>
      <c r="O11473" s="6" t="s">
        <v>1331</v>
      </c>
    </row>
    <row r="11474">
      <c r="B11474" s="2"/>
      <c r="C11474" s="10"/>
      <c r="D11474" s="11"/>
      <c r="E11474" s="12"/>
      <c r="O11474" s="6" t="s">
        <v>1331</v>
      </c>
    </row>
    <row r="11475">
      <c r="B11475" s="2"/>
      <c r="C11475" s="10"/>
      <c r="D11475" s="11"/>
      <c r="E11475" s="12"/>
      <c r="O11475" s="6" t="s">
        <v>1331</v>
      </c>
    </row>
    <row r="11476">
      <c r="B11476" s="2"/>
      <c r="C11476" s="10"/>
      <c r="D11476" s="11"/>
      <c r="E11476" s="12"/>
      <c r="O11476" s="6" t="s">
        <v>1331</v>
      </c>
    </row>
    <row r="11477">
      <c r="B11477" s="2"/>
      <c r="C11477" s="10"/>
      <c r="D11477" s="11"/>
      <c r="E11477" s="12"/>
      <c r="O11477" s="6" t="s">
        <v>1331</v>
      </c>
    </row>
    <row r="11478">
      <c r="B11478" s="2"/>
      <c r="C11478" s="10"/>
      <c r="D11478" s="11"/>
      <c r="E11478" s="12"/>
      <c r="O11478" s="6" t="s">
        <v>1331</v>
      </c>
    </row>
    <row r="11479">
      <c r="B11479" s="2"/>
      <c r="C11479" s="10"/>
      <c r="D11479" s="11"/>
      <c r="E11479" s="12"/>
      <c r="O11479" s="6" t="s">
        <v>1331</v>
      </c>
    </row>
    <row r="11480">
      <c r="B11480" s="2"/>
      <c r="C11480" s="10"/>
      <c r="D11480" s="11"/>
      <c r="E11480" s="12"/>
      <c r="O11480" s="6" t="s">
        <v>1331</v>
      </c>
    </row>
    <row r="11481">
      <c r="B11481" s="2"/>
      <c r="C11481" s="10"/>
      <c r="D11481" s="11"/>
      <c r="E11481" s="12"/>
      <c r="O11481" s="6" t="s">
        <v>1331</v>
      </c>
    </row>
    <row r="11482">
      <c r="B11482" s="2"/>
      <c r="C11482" s="10"/>
      <c r="D11482" s="11"/>
      <c r="E11482" s="12"/>
      <c r="O11482" s="6" t="s">
        <v>1331</v>
      </c>
    </row>
    <row r="11483">
      <c r="B11483" s="2"/>
      <c r="C11483" s="10"/>
      <c r="D11483" s="11"/>
      <c r="E11483" s="12"/>
      <c r="O11483" s="6" t="s">
        <v>1331</v>
      </c>
    </row>
    <row r="11484">
      <c r="B11484" s="2"/>
      <c r="C11484" s="10"/>
      <c r="D11484" s="11"/>
      <c r="E11484" s="12"/>
      <c r="O11484" s="6" t="s">
        <v>1331</v>
      </c>
    </row>
    <row r="11485">
      <c r="B11485" s="2"/>
      <c r="C11485" s="10"/>
      <c r="D11485" s="11"/>
      <c r="E11485" s="12"/>
      <c r="O11485" s="6" t="s">
        <v>1331</v>
      </c>
    </row>
    <row r="11486">
      <c r="B11486" s="2"/>
      <c r="C11486" s="10"/>
      <c r="D11486" s="11"/>
      <c r="E11486" s="12"/>
      <c r="O11486" s="6" t="s">
        <v>1331</v>
      </c>
    </row>
    <row r="11487">
      <c r="B11487" s="2"/>
      <c r="C11487" s="10"/>
      <c r="D11487" s="11"/>
      <c r="E11487" s="12"/>
      <c r="O11487" s="6" t="s">
        <v>1331</v>
      </c>
    </row>
    <row r="11488">
      <c r="B11488" s="2"/>
      <c r="C11488" s="10"/>
      <c r="D11488" s="11"/>
      <c r="E11488" s="12"/>
      <c r="O11488" s="6" t="s">
        <v>1331</v>
      </c>
    </row>
    <row r="11489">
      <c r="B11489" s="2"/>
      <c r="C11489" s="10"/>
      <c r="D11489" s="11"/>
      <c r="E11489" s="12"/>
      <c r="O11489" s="6" t="s">
        <v>1331</v>
      </c>
    </row>
    <row r="11490">
      <c r="B11490" s="2"/>
      <c r="C11490" s="10"/>
      <c r="D11490" s="11"/>
      <c r="E11490" s="12"/>
      <c r="O11490" s="6" t="s">
        <v>1331</v>
      </c>
    </row>
    <row r="11491">
      <c r="B11491" s="2"/>
      <c r="C11491" s="10"/>
      <c r="D11491" s="11"/>
      <c r="E11491" s="12"/>
      <c r="O11491" s="6" t="s">
        <v>1331</v>
      </c>
    </row>
    <row r="11492">
      <c r="B11492" s="2"/>
      <c r="C11492" s="10"/>
      <c r="D11492" s="11"/>
      <c r="E11492" s="12"/>
      <c r="O11492" s="6" t="s">
        <v>1331</v>
      </c>
    </row>
    <row r="11493">
      <c r="B11493" s="2"/>
      <c r="C11493" s="10"/>
      <c r="D11493" s="11"/>
      <c r="E11493" s="12"/>
      <c r="O11493" s="6" t="s">
        <v>1331</v>
      </c>
    </row>
    <row r="11494">
      <c r="B11494" s="2"/>
      <c r="C11494" s="10"/>
      <c r="D11494" s="11"/>
      <c r="E11494" s="12"/>
      <c r="O11494" s="6" t="s">
        <v>1331</v>
      </c>
    </row>
    <row r="11495">
      <c r="B11495" s="2"/>
      <c r="C11495" s="10"/>
      <c r="D11495" s="11"/>
      <c r="E11495" s="12"/>
      <c r="O11495" s="6" t="s">
        <v>1331</v>
      </c>
    </row>
    <row r="11496">
      <c r="B11496" s="2"/>
      <c r="C11496" s="10"/>
      <c r="D11496" s="11"/>
      <c r="E11496" s="12"/>
      <c r="O11496" s="6" t="s">
        <v>1331</v>
      </c>
    </row>
    <row r="11497">
      <c r="B11497" s="2"/>
      <c r="C11497" s="10"/>
      <c r="D11497" s="11"/>
      <c r="E11497" s="12"/>
      <c r="O11497" s="6" t="s">
        <v>1331</v>
      </c>
    </row>
    <row r="11498">
      <c r="B11498" s="2"/>
      <c r="C11498" s="10"/>
      <c r="D11498" s="11"/>
      <c r="E11498" s="12"/>
      <c r="O11498" s="6" t="s">
        <v>1331</v>
      </c>
    </row>
    <row r="11499">
      <c r="B11499" s="2"/>
      <c r="C11499" s="10"/>
      <c r="D11499" s="11"/>
      <c r="E11499" s="12"/>
      <c r="O11499" s="6" t="s">
        <v>1331</v>
      </c>
    </row>
    <row r="11500">
      <c r="B11500" s="2"/>
      <c r="C11500" s="10"/>
      <c r="D11500" s="11"/>
      <c r="E11500" s="12"/>
      <c r="O11500" s="6" t="s">
        <v>1331</v>
      </c>
    </row>
    <row r="11501">
      <c r="B11501" s="2"/>
      <c r="C11501" s="10"/>
      <c r="D11501" s="11"/>
      <c r="E11501" s="12"/>
      <c r="O11501" s="6" t="s">
        <v>1331</v>
      </c>
    </row>
    <row r="11502">
      <c r="B11502" s="2"/>
      <c r="C11502" s="10"/>
      <c r="D11502" s="11"/>
      <c r="E11502" s="12"/>
      <c r="O11502" s="6" t="s">
        <v>1331</v>
      </c>
    </row>
    <row r="11503">
      <c r="B11503" s="2"/>
      <c r="C11503" s="10"/>
      <c r="D11503" s="11"/>
      <c r="E11503" s="12"/>
      <c r="O11503" s="6" t="s">
        <v>1331</v>
      </c>
    </row>
    <row r="11504">
      <c r="B11504" s="2"/>
      <c r="C11504" s="10"/>
      <c r="D11504" s="11"/>
      <c r="E11504" s="12"/>
      <c r="O11504" s="6" t="s">
        <v>1331</v>
      </c>
    </row>
    <row r="11505">
      <c r="B11505" s="2"/>
      <c r="C11505" s="10"/>
      <c r="D11505" s="11"/>
      <c r="E11505" s="12"/>
      <c r="O11505" s="6" t="s">
        <v>1331</v>
      </c>
    </row>
    <row r="11506">
      <c r="B11506" s="2"/>
      <c r="C11506" s="10"/>
      <c r="D11506" s="11"/>
      <c r="E11506" s="12"/>
      <c r="O11506" s="6" t="s">
        <v>1331</v>
      </c>
    </row>
    <row r="11507">
      <c r="B11507" s="2"/>
      <c r="C11507" s="10"/>
      <c r="D11507" s="11"/>
      <c r="E11507" s="12"/>
      <c r="O11507" s="6" t="s">
        <v>1331</v>
      </c>
    </row>
    <row r="11508">
      <c r="B11508" s="2"/>
      <c r="C11508" s="10"/>
      <c r="D11508" s="11"/>
      <c r="E11508" s="12"/>
      <c r="O11508" s="6" t="s">
        <v>1331</v>
      </c>
    </row>
    <row r="11509">
      <c r="B11509" s="2"/>
      <c r="C11509" s="10"/>
      <c r="D11509" s="11"/>
      <c r="E11509" s="12"/>
      <c r="O11509" s="6" t="s">
        <v>1331</v>
      </c>
    </row>
    <row r="11510">
      <c r="B11510" s="2"/>
      <c r="C11510" s="10"/>
      <c r="D11510" s="11"/>
      <c r="E11510" s="12"/>
      <c r="O11510" s="6" t="s">
        <v>1331</v>
      </c>
    </row>
    <row r="11511">
      <c r="B11511" s="2"/>
      <c r="C11511" s="10"/>
      <c r="D11511" s="11"/>
      <c r="E11511" s="12"/>
      <c r="O11511" s="6" t="s">
        <v>1331</v>
      </c>
    </row>
    <row r="11512">
      <c r="B11512" s="2"/>
      <c r="C11512" s="10"/>
      <c r="D11512" s="11"/>
      <c r="E11512" s="12"/>
      <c r="O11512" s="6" t="s">
        <v>1331</v>
      </c>
    </row>
    <row r="11513">
      <c r="B11513" s="2"/>
      <c r="C11513" s="10"/>
      <c r="D11513" s="11"/>
      <c r="E11513" s="12"/>
      <c r="O11513" s="6" t="s">
        <v>1331</v>
      </c>
    </row>
    <row r="11514">
      <c r="B11514" s="2"/>
      <c r="C11514" s="10"/>
      <c r="D11514" s="11"/>
      <c r="E11514" s="12"/>
      <c r="O11514" s="6" t="s">
        <v>1331</v>
      </c>
    </row>
    <row r="11515">
      <c r="B11515" s="2"/>
      <c r="C11515" s="10"/>
      <c r="D11515" s="11"/>
      <c r="E11515" s="12"/>
      <c r="O11515" s="6" t="s">
        <v>1331</v>
      </c>
    </row>
    <row r="11516">
      <c r="B11516" s="2"/>
      <c r="C11516" s="10"/>
      <c r="D11516" s="11"/>
      <c r="E11516" s="12"/>
      <c r="O11516" s="6" t="s">
        <v>1331</v>
      </c>
    </row>
    <row r="11517">
      <c r="B11517" s="2"/>
      <c r="C11517" s="10"/>
      <c r="D11517" s="11"/>
      <c r="E11517" s="12"/>
      <c r="O11517" s="6" t="s">
        <v>1331</v>
      </c>
    </row>
    <row r="11518">
      <c r="B11518" s="2"/>
      <c r="C11518" s="10"/>
      <c r="D11518" s="11"/>
      <c r="E11518" s="12"/>
      <c r="O11518" s="6" t="s">
        <v>1331</v>
      </c>
    </row>
    <row r="11519">
      <c r="B11519" s="2"/>
      <c r="C11519" s="10"/>
      <c r="D11519" s="11"/>
      <c r="E11519" s="12"/>
      <c r="O11519" s="6" t="s">
        <v>1331</v>
      </c>
    </row>
    <row r="11520">
      <c r="B11520" s="2"/>
      <c r="C11520" s="10"/>
      <c r="D11520" s="11"/>
      <c r="E11520" s="12"/>
      <c r="O11520" s="6" t="s">
        <v>1331</v>
      </c>
    </row>
    <row r="11521">
      <c r="B11521" s="2"/>
      <c r="C11521" s="10"/>
      <c r="D11521" s="11"/>
      <c r="E11521" s="12"/>
      <c r="O11521" s="6" t="s">
        <v>1331</v>
      </c>
    </row>
    <row r="11522">
      <c r="B11522" s="2"/>
      <c r="C11522" s="10"/>
      <c r="D11522" s="11"/>
      <c r="E11522" s="12"/>
      <c r="O11522" s="6" t="s">
        <v>1331</v>
      </c>
    </row>
    <row r="11523">
      <c r="B11523" s="2"/>
      <c r="C11523" s="10"/>
      <c r="D11523" s="11"/>
      <c r="E11523" s="12"/>
      <c r="O11523" s="6" t="s">
        <v>1331</v>
      </c>
    </row>
    <row r="11524">
      <c r="B11524" s="2"/>
      <c r="C11524" s="10"/>
      <c r="D11524" s="11"/>
      <c r="E11524" s="12"/>
      <c r="O11524" s="6" t="s">
        <v>1331</v>
      </c>
    </row>
    <row r="11525">
      <c r="B11525" s="2"/>
      <c r="C11525" s="10"/>
      <c r="D11525" s="11"/>
      <c r="E11525" s="12"/>
      <c r="O11525" s="6" t="s">
        <v>1331</v>
      </c>
    </row>
    <row r="11526">
      <c r="B11526" s="2"/>
      <c r="C11526" s="10"/>
      <c r="D11526" s="11"/>
      <c r="E11526" s="12"/>
      <c r="O11526" s="6" t="s">
        <v>1331</v>
      </c>
    </row>
    <row r="11527">
      <c r="B11527" s="2"/>
      <c r="C11527" s="10"/>
      <c r="D11527" s="11"/>
      <c r="E11527" s="12"/>
      <c r="O11527" s="6" t="s">
        <v>1331</v>
      </c>
    </row>
    <row r="11528">
      <c r="B11528" s="2"/>
      <c r="C11528" s="10"/>
      <c r="D11528" s="11"/>
      <c r="E11528" s="12"/>
      <c r="O11528" s="6" t="s">
        <v>1331</v>
      </c>
    </row>
    <row r="11529">
      <c r="B11529" s="2"/>
      <c r="C11529" s="10"/>
      <c r="D11529" s="11"/>
      <c r="E11529" s="12"/>
      <c r="O11529" s="6" t="s">
        <v>1331</v>
      </c>
    </row>
    <row r="11530">
      <c r="B11530" s="2"/>
      <c r="C11530" s="10"/>
      <c r="D11530" s="11"/>
      <c r="E11530" s="12"/>
      <c r="O11530" s="6" t="s">
        <v>1331</v>
      </c>
    </row>
    <row r="11531">
      <c r="B11531" s="2"/>
      <c r="C11531" s="10"/>
      <c r="D11531" s="11"/>
      <c r="E11531" s="12"/>
      <c r="O11531" s="6" t="s">
        <v>1331</v>
      </c>
    </row>
    <row r="11532">
      <c r="B11532" s="2"/>
      <c r="C11532" s="10"/>
      <c r="D11532" s="11"/>
      <c r="E11532" s="12"/>
      <c r="O11532" s="6" t="s">
        <v>1331</v>
      </c>
    </row>
    <row r="11533">
      <c r="B11533" s="2"/>
      <c r="C11533" s="10"/>
      <c r="D11533" s="11"/>
      <c r="E11533" s="12"/>
      <c r="O11533" s="6" t="s">
        <v>1331</v>
      </c>
    </row>
    <row r="11534">
      <c r="B11534" s="2"/>
      <c r="C11534" s="10"/>
      <c r="D11534" s="11"/>
      <c r="E11534" s="12"/>
      <c r="O11534" s="6" t="s">
        <v>1331</v>
      </c>
    </row>
    <row r="11535">
      <c r="B11535" s="2"/>
      <c r="C11535" s="10"/>
      <c r="D11535" s="11"/>
      <c r="E11535" s="12"/>
      <c r="O11535" s="6" t="s">
        <v>1331</v>
      </c>
    </row>
    <row r="11536">
      <c r="B11536" s="2"/>
      <c r="C11536" s="10"/>
      <c r="D11536" s="11"/>
      <c r="E11536" s="12"/>
      <c r="O11536" s="6" t="s">
        <v>1331</v>
      </c>
    </row>
    <row r="11537">
      <c r="B11537" s="2"/>
      <c r="C11537" s="10"/>
      <c r="D11537" s="11"/>
      <c r="E11537" s="12"/>
      <c r="O11537" s="6" t="s">
        <v>1331</v>
      </c>
    </row>
    <row r="11538">
      <c r="B11538" s="2"/>
      <c r="C11538" s="10"/>
      <c r="D11538" s="11"/>
      <c r="E11538" s="12"/>
      <c r="O11538" s="6" t="s">
        <v>1331</v>
      </c>
    </row>
    <row r="11539">
      <c r="B11539" s="2"/>
      <c r="C11539" s="10"/>
      <c r="D11539" s="11"/>
      <c r="E11539" s="12"/>
      <c r="O11539" s="6" t="s">
        <v>1331</v>
      </c>
    </row>
    <row r="11540">
      <c r="B11540" s="2"/>
      <c r="C11540" s="10"/>
      <c r="D11540" s="11"/>
      <c r="E11540" s="12"/>
      <c r="O11540" s="6" t="s">
        <v>1331</v>
      </c>
    </row>
    <row r="11541">
      <c r="B11541" s="2"/>
      <c r="C11541" s="10"/>
      <c r="D11541" s="11"/>
      <c r="E11541" s="12"/>
      <c r="O11541" s="6" t="s">
        <v>1331</v>
      </c>
    </row>
    <row r="11542">
      <c r="B11542" s="2"/>
      <c r="C11542" s="10"/>
      <c r="D11542" s="11"/>
      <c r="E11542" s="12"/>
      <c r="O11542" s="6" t="s">
        <v>1331</v>
      </c>
    </row>
    <row r="11543">
      <c r="B11543" s="2"/>
      <c r="C11543" s="10"/>
      <c r="D11543" s="11"/>
      <c r="E11543" s="12"/>
      <c r="O11543" s="6" t="s">
        <v>1331</v>
      </c>
    </row>
    <row r="11544">
      <c r="B11544" s="2"/>
      <c r="C11544" s="10"/>
      <c r="D11544" s="11"/>
      <c r="E11544" s="12"/>
      <c r="O11544" s="6" t="s">
        <v>1331</v>
      </c>
    </row>
    <row r="11545">
      <c r="B11545" s="2"/>
      <c r="C11545" s="10"/>
      <c r="D11545" s="11"/>
      <c r="E11545" s="12"/>
      <c r="O11545" s="6" t="s">
        <v>1331</v>
      </c>
    </row>
    <row r="11546">
      <c r="B11546" s="2"/>
      <c r="C11546" s="10"/>
      <c r="D11546" s="11"/>
      <c r="E11546" s="12"/>
      <c r="O11546" s="6" t="s">
        <v>1331</v>
      </c>
    </row>
    <row r="11547">
      <c r="B11547" s="2"/>
      <c r="C11547" s="10"/>
      <c r="D11547" s="11"/>
      <c r="E11547" s="12"/>
      <c r="O11547" s="6" t="s">
        <v>1331</v>
      </c>
    </row>
    <row r="11548">
      <c r="B11548" s="2"/>
      <c r="C11548" s="10"/>
      <c r="D11548" s="11"/>
      <c r="E11548" s="12"/>
      <c r="O11548" s="6" t="s">
        <v>1331</v>
      </c>
    </row>
    <row r="11549">
      <c r="B11549" s="2"/>
      <c r="C11549" s="10"/>
      <c r="D11549" s="11"/>
      <c r="E11549" s="12"/>
      <c r="O11549" s="6" t="s">
        <v>1331</v>
      </c>
    </row>
    <row r="11550">
      <c r="B11550" s="2"/>
      <c r="C11550" s="10"/>
      <c r="D11550" s="11"/>
      <c r="E11550" s="12"/>
      <c r="O11550" s="6" t="s">
        <v>1331</v>
      </c>
    </row>
    <row r="11551">
      <c r="B11551" s="2"/>
      <c r="C11551" s="10"/>
      <c r="D11551" s="11"/>
      <c r="E11551" s="12"/>
      <c r="O11551" s="6" t="s">
        <v>1331</v>
      </c>
    </row>
    <row r="11552">
      <c r="B11552" s="2"/>
      <c r="C11552" s="10"/>
      <c r="D11552" s="11"/>
      <c r="E11552" s="12"/>
      <c r="O11552" s="6" t="s">
        <v>1331</v>
      </c>
    </row>
    <row r="11553">
      <c r="B11553" s="2"/>
      <c r="C11553" s="10"/>
      <c r="D11553" s="11"/>
      <c r="E11553" s="12"/>
      <c r="O11553" s="6" t="s">
        <v>1331</v>
      </c>
    </row>
    <row r="11554">
      <c r="B11554" s="2"/>
      <c r="C11554" s="10"/>
      <c r="D11554" s="11"/>
      <c r="E11554" s="12"/>
      <c r="O11554" s="6" t="s">
        <v>1331</v>
      </c>
    </row>
    <row r="11555">
      <c r="B11555" s="2"/>
      <c r="C11555" s="10"/>
      <c r="D11555" s="11"/>
      <c r="E11555" s="12"/>
      <c r="O11555" s="6" t="s">
        <v>1331</v>
      </c>
    </row>
    <row r="11556">
      <c r="B11556" s="2"/>
      <c r="C11556" s="10"/>
      <c r="D11556" s="11"/>
      <c r="E11556" s="12"/>
      <c r="O11556" s="6" t="s">
        <v>1331</v>
      </c>
    </row>
    <row r="11557">
      <c r="B11557" s="2"/>
      <c r="C11557" s="10"/>
      <c r="D11557" s="11"/>
      <c r="E11557" s="12"/>
      <c r="O11557" s="6" t="s">
        <v>1331</v>
      </c>
    </row>
    <row r="11558">
      <c r="B11558" s="2"/>
      <c r="C11558" s="10"/>
      <c r="D11558" s="11"/>
      <c r="E11558" s="12"/>
      <c r="O11558" s="6" t="s">
        <v>1331</v>
      </c>
    </row>
    <row r="11559">
      <c r="B11559" s="2"/>
      <c r="C11559" s="10"/>
      <c r="D11559" s="11"/>
      <c r="E11559" s="12"/>
      <c r="O11559" s="6" t="s">
        <v>1331</v>
      </c>
    </row>
    <row r="11560">
      <c r="B11560" s="2"/>
      <c r="C11560" s="10"/>
      <c r="D11560" s="11"/>
      <c r="E11560" s="12"/>
      <c r="O11560" s="6" t="s">
        <v>1331</v>
      </c>
    </row>
    <row r="11561">
      <c r="B11561" s="2"/>
      <c r="C11561" s="10"/>
      <c r="D11561" s="11"/>
      <c r="E11561" s="12"/>
      <c r="O11561" s="6" t="s">
        <v>1331</v>
      </c>
    </row>
    <row r="11562">
      <c r="B11562" s="2"/>
      <c r="C11562" s="10"/>
      <c r="D11562" s="11"/>
      <c r="E11562" s="12"/>
      <c r="O11562" s="6" t="s">
        <v>1331</v>
      </c>
    </row>
    <row r="11563">
      <c r="B11563" s="2"/>
      <c r="C11563" s="10"/>
      <c r="D11563" s="11"/>
      <c r="E11563" s="12"/>
      <c r="O11563" s="6" t="s">
        <v>1331</v>
      </c>
    </row>
    <row r="11564">
      <c r="B11564" s="2"/>
      <c r="C11564" s="10"/>
      <c r="D11564" s="11"/>
      <c r="E11564" s="12"/>
      <c r="O11564" s="6" t="s">
        <v>1331</v>
      </c>
    </row>
    <row r="11565">
      <c r="B11565" s="2"/>
      <c r="C11565" s="10"/>
      <c r="D11565" s="11"/>
      <c r="E11565" s="12"/>
      <c r="O11565" s="6" t="s">
        <v>1331</v>
      </c>
    </row>
    <row r="11566">
      <c r="B11566" s="2"/>
      <c r="C11566" s="10"/>
      <c r="D11566" s="11"/>
      <c r="E11566" s="12"/>
      <c r="O11566" s="6" t="s">
        <v>1331</v>
      </c>
    </row>
    <row r="11567">
      <c r="B11567" s="2"/>
      <c r="C11567" s="10"/>
      <c r="D11567" s="11"/>
      <c r="E11567" s="12"/>
      <c r="O11567" s="6" t="s">
        <v>1331</v>
      </c>
    </row>
    <row r="11568">
      <c r="B11568" s="2"/>
      <c r="C11568" s="10"/>
      <c r="D11568" s="11"/>
      <c r="E11568" s="12"/>
      <c r="O11568" s="6" t="s">
        <v>1331</v>
      </c>
    </row>
    <row r="11569">
      <c r="B11569" s="2"/>
      <c r="C11569" s="10"/>
      <c r="D11569" s="11"/>
      <c r="E11569" s="12"/>
      <c r="O11569" s="6" t="s">
        <v>1331</v>
      </c>
    </row>
    <row r="11570">
      <c r="B11570" s="2"/>
      <c r="C11570" s="10"/>
      <c r="D11570" s="11"/>
      <c r="E11570" s="12"/>
      <c r="O11570" s="6" t="s">
        <v>1331</v>
      </c>
    </row>
    <row r="11571">
      <c r="B11571" s="2"/>
      <c r="C11571" s="10"/>
      <c r="D11571" s="11"/>
      <c r="E11571" s="12"/>
      <c r="O11571" s="6" t="s">
        <v>1331</v>
      </c>
    </row>
    <row r="11572">
      <c r="B11572" s="2"/>
      <c r="C11572" s="10"/>
      <c r="D11572" s="11"/>
      <c r="E11572" s="12"/>
      <c r="O11572" s="6" t="s">
        <v>1331</v>
      </c>
    </row>
    <row r="11573">
      <c r="B11573" s="2"/>
      <c r="C11573" s="10"/>
      <c r="D11573" s="11"/>
      <c r="E11573" s="12"/>
      <c r="O11573" s="6" t="s">
        <v>1331</v>
      </c>
    </row>
    <row r="11574">
      <c r="B11574" s="2"/>
      <c r="C11574" s="10"/>
      <c r="D11574" s="11"/>
      <c r="E11574" s="12"/>
      <c r="O11574" s="6" t="s">
        <v>1331</v>
      </c>
    </row>
    <row r="11575">
      <c r="B11575" s="2"/>
      <c r="C11575" s="10"/>
      <c r="D11575" s="11"/>
      <c r="E11575" s="12"/>
      <c r="O11575" s="6" t="s">
        <v>1331</v>
      </c>
    </row>
    <row r="11576">
      <c r="B11576" s="2"/>
      <c r="C11576" s="10"/>
      <c r="D11576" s="11"/>
      <c r="E11576" s="12"/>
      <c r="O11576" s="6" t="s">
        <v>1331</v>
      </c>
    </row>
    <row r="11577">
      <c r="B11577" s="2"/>
      <c r="C11577" s="10"/>
      <c r="D11577" s="11"/>
      <c r="E11577" s="12"/>
      <c r="O11577" s="6" t="s">
        <v>1331</v>
      </c>
    </row>
    <row r="11578">
      <c r="B11578" s="2"/>
      <c r="C11578" s="10"/>
      <c r="D11578" s="11"/>
      <c r="E11578" s="12"/>
      <c r="O11578" s="6" t="s">
        <v>1331</v>
      </c>
    </row>
    <row r="11579">
      <c r="B11579" s="2"/>
      <c r="C11579" s="10"/>
      <c r="D11579" s="11"/>
      <c r="E11579" s="12"/>
      <c r="O11579" s="6" t="s">
        <v>1331</v>
      </c>
    </row>
    <row r="11580">
      <c r="B11580" s="2"/>
      <c r="C11580" s="10"/>
      <c r="D11580" s="11"/>
      <c r="E11580" s="12"/>
      <c r="O11580" s="6" t="s">
        <v>1331</v>
      </c>
    </row>
    <row r="11581">
      <c r="B11581" s="2"/>
      <c r="C11581" s="10"/>
      <c r="D11581" s="11"/>
      <c r="E11581" s="12"/>
      <c r="O11581" s="6" t="s">
        <v>1331</v>
      </c>
    </row>
    <row r="11582">
      <c r="B11582" s="2"/>
      <c r="C11582" s="10"/>
      <c r="D11582" s="11"/>
      <c r="E11582" s="12"/>
      <c r="O11582" s="6" t="s">
        <v>1331</v>
      </c>
    </row>
    <row r="11583">
      <c r="B11583" s="2"/>
      <c r="C11583" s="10"/>
      <c r="D11583" s="11"/>
      <c r="E11583" s="12"/>
      <c r="O11583" s="6" t="s">
        <v>1331</v>
      </c>
    </row>
    <row r="11584">
      <c r="B11584" s="2"/>
      <c r="C11584" s="10"/>
      <c r="D11584" s="11"/>
      <c r="E11584" s="12"/>
      <c r="O11584" s="6" t="s">
        <v>1331</v>
      </c>
    </row>
    <row r="11585">
      <c r="B11585" s="2"/>
      <c r="C11585" s="10"/>
      <c r="D11585" s="11"/>
      <c r="E11585" s="12"/>
      <c r="O11585" s="6" t="s">
        <v>1331</v>
      </c>
    </row>
    <row r="11586">
      <c r="B11586" s="2"/>
      <c r="C11586" s="10"/>
      <c r="D11586" s="11"/>
      <c r="E11586" s="12"/>
      <c r="O11586" s="6" t="s">
        <v>1331</v>
      </c>
    </row>
    <row r="11587">
      <c r="B11587" s="2"/>
      <c r="C11587" s="10"/>
      <c r="D11587" s="11"/>
      <c r="E11587" s="12"/>
      <c r="O11587" s="6" t="s">
        <v>1331</v>
      </c>
    </row>
    <row r="11588">
      <c r="B11588" s="2"/>
      <c r="C11588" s="10"/>
      <c r="D11588" s="11"/>
      <c r="E11588" s="12"/>
      <c r="O11588" s="6" t="s">
        <v>1331</v>
      </c>
    </row>
    <row r="11589">
      <c r="B11589" s="2"/>
      <c r="C11589" s="10"/>
      <c r="D11589" s="11"/>
      <c r="E11589" s="12"/>
      <c r="O11589" s="6" t="s">
        <v>1331</v>
      </c>
    </row>
    <row r="11590">
      <c r="B11590" s="2"/>
      <c r="C11590" s="10"/>
      <c r="D11590" s="11"/>
      <c r="E11590" s="12"/>
      <c r="O11590" s="6" t="s">
        <v>1331</v>
      </c>
    </row>
    <row r="11591">
      <c r="B11591" s="2"/>
      <c r="C11591" s="10"/>
      <c r="D11591" s="11"/>
      <c r="E11591" s="12"/>
      <c r="O11591" s="6" t="s">
        <v>1331</v>
      </c>
    </row>
    <row r="11592">
      <c r="B11592" s="2"/>
      <c r="C11592" s="10"/>
      <c r="D11592" s="11"/>
      <c r="E11592" s="12"/>
      <c r="O11592" s="6" t="s">
        <v>1331</v>
      </c>
    </row>
    <row r="11593">
      <c r="B11593" s="2"/>
      <c r="C11593" s="10"/>
      <c r="D11593" s="11"/>
      <c r="E11593" s="12"/>
      <c r="O11593" s="6" t="s">
        <v>1331</v>
      </c>
    </row>
    <row r="11594">
      <c r="B11594" s="2"/>
      <c r="C11594" s="10"/>
      <c r="D11594" s="11"/>
      <c r="E11594" s="12"/>
      <c r="O11594" s="6" t="s">
        <v>1331</v>
      </c>
    </row>
    <row r="11595">
      <c r="B11595" s="2"/>
      <c r="C11595" s="10"/>
      <c r="D11595" s="11"/>
      <c r="E11595" s="12"/>
      <c r="O11595" s="6" t="s">
        <v>1331</v>
      </c>
    </row>
    <row r="11596">
      <c r="B11596" s="2"/>
      <c r="C11596" s="10"/>
      <c r="D11596" s="11"/>
      <c r="E11596" s="12"/>
      <c r="O11596" s="6" t="s">
        <v>1331</v>
      </c>
    </row>
    <row r="11597">
      <c r="B11597" s="2"/>
      <c r="C11597" s="10"/>
      <c r="D11597" s="11"/>
      <c r="E11597" s="12"/>
      <c r="O11597" s="6" t="s">
        <v>1331</v>
      </c>
    </row>
    <row r="11598">
      <c r="B11598" s="2"/>
      <c r="C11598" s="10"/>
      <c r="D11598" s="11"/>
      <c r="E11598" s="12"/>
      <c r="O11598" s="6" t="s">
        <v>1331</v>
      </c>
    </row>
    <row r="11599">
      <c r="B11599" s="2"/>
      <c r="C11599" s="10"/>
      <c r="D11599" s="11"/>
      <c r="E11599" s="12"/>
      <c r="O11599" s="6" t="s">
        <v>1331</v>
      </c>
    </row>
    <row r="11600">
      <c r="B11600" s="2"/>
      <c r="C11600" s="10"/>
      <c r="D11600" s="11"/>
      <c r="E11600" s="12"/>
      <c r="O11600" s="6" t="s">
        <v>1331</v>
      </c>
    </row>
    <row r="11601">
      <c r="B11601" s="2"/>
      <c r="C11601" s="10"/>
      <c r="D11601" s="11"/>
      <c r="E11601" s="12"/>
      <c r="O11601" s="6" t="s">
        <v>1331</v>
      </c>
    </row>
    <row r="11602">
      <c r="B11602" s="2"/>
      <c r="C11602" s="10"/>
      <c r="D11602" s="11"/>
      <c r="E11602" s="12"/>
      <c r="O11602" s="6" t="s">
        <v>1331</v>
      </c>
    </row>
    <row r="11603">
      <c r="B11603" s="2"/>
      <c r="C11603" s="10"/>
      <c r="D11603" s="11"/>
      <c r="E11603" s="12"/>
      <c r="O11603" s="6" t="s">
        <v>1331</v>
      </c>
    </row>
    <row r="11604">
      <c r="B11604" s="2"/>
      <c r="C11604" s="10"/>
      <c r="D11604" s="11"/>
      <c r="E11604" s="12"/>
      <c r="O11604" s="6" t="s">
        <v>1331</v>
      </c>
    </row>
    <row r="11605">
      <c r="B11605" s="2"/>
      <c r="C11605" s="10"/>
      <c r="D11605" s="11"/>
      <c r="E11605" s="12"/>
      <c r="O11605" s="6" t="s">
        <v>1331</v>
      </c>
    </row>
    <row r="11606">
      <c r="B11606" s="2"/>
      <c r="C11606" s="10"/>
      <c r="D11606" s="11"/>
      <c r="E11606" s="12"/>
      <c r="O11606" s="6" t="s">
        <v>1331</v>
      </c>
    </row>
    <row r="11607">
      <c r="B11607" s="2"/>
      <c r="C11607" s="10"/>
      <c r="D11607" s="11"/>
      <c r="E11607" s="12"/>
      <c r="O11607" s="6" t="s">
        <v>1331</v>
      </c>
    </row>
    <row r="11608">
      <c r="B11608" s="2"/>
      <c r="C11608" s="10"/>
      <c r="D11608" s="11"/>
      <c r="E11608" s="12"/>
      <c r="O11608" s="6" t="s">
        <v>1331</v>
      </c>
    </row>
    <row r="11609">
      <c r="B11609" s="2"/>
      <c r="C11609" s="10"/>
      <c r="D11609" s="11"/>
      <c r="E11609" s="12"/>
      <c r="O11609" s="6" t="s">
        <v>1331</v>
      </c>
    </row>
    <row r="11610">
      <c r="B11610" s="2"/>
      <c r="C11610" s="10"/>
      <c r="D11610" s="11"/>
      <c r="E11610" s="12"/>
      <c r="O11610" s="6" t="s">
        <v>1331</v>
      </c>
    </row>
    <row r="11611">
      <c r="B11611" s="2"/>
      <c r="C11611" s="10"/>
      <c r="D11611" s="11"/>
      <c r="E11611" s="12"/>
      <c r="O11611" s="6" t="s">
        <v>1331</v>
      </c>
    </row>
    <row r="11612">
      <c r="B11612" s="2"/>
      <c r="C11612" s="10"/>
      <c r="D11612" s="11"/>
      <c r="E11612" s="12"/>
      <c r="O11612" s="6" t="s">
        <v>1331</v>
      </c>
    </row>
    <row r="11613">
      <c r="B11613" s="2"/>
      <c r="C11613" s="10"/>
      <c r="D11613" s="11"/>
      <c r="E11613" s="12"/>
      <c r="O11613" s="6" t="s">
        <v>1331</v>
      </c>
    </row>
    <row r="11614">
      <c r="B11614" s="2"/>
      <c r="C11614" s="10"/>
      <c r="D11614" s="11"/>
      <c r="E11614" s="12"/>
      <c r="O11614" s="6" t="s">
        <v>1331</v>
      </c>
    </row>
    <row r="11615">
      <c r="B11615" s="2"/>
      <c r="C11615" s="10"/>
      <c r="D11615" s="11"/>
      <c r="E11615" s="12"/>
      <c r="O11615" s="6" t="s">
        <v>1331</v>
      </c>
    </row>
    <row r="11616">
      <c r="B11616" s="2"/>
      <c r="C11616" s="10"/>
      <c r="D11616" s="11"/>
      <c r="E11616" s="12"/>
      <c r="O11616" s="6" t="s">
        <v>1331</v>
      </c>
    </row>
    <row r="11617">
      <c r="B11617" s="2"/>
      <c r="C11617" s="10"/>
      <c r="D11617" s="11"/>
      <c r="E11617" s="12"/>
      <c r="O11617" s="6" t="s">
        <v>1331</v>
      </c>
    </row>
    <row r="11618">
      <c r="B11618" s="2"/>
      <c r="C11618" s="10"/>
      <c r="D11618" s="11"/>
      <c r="E11618" s="12"/>
      <c r="O11618" s="6" t="s">
        <v>1331</v>
      </c>
    </row>
    <row r="11619">
      <c r="B11619" s="2"/>
      <c r="C11619" s="10"/>
      <c r="D11619" s="11"/>
      <c r="E11619" s="12"/>
      <c r="O11619" s="6" t="s">
        <v>1331</v>
      </c>
    </row>
    <row r="11620">
      <c r="B11620" s="2"/>
      <c r="C11620" s="10"/>
      <c r="D11620" s="11"/>
      <c r="E11620" s="12"/>
      <c r="O11620" s="6" t="s">
        <v>1331</v>
      </c>
    </row>
    <row r="11621">
      <c r="B11621" s="2"/>
      <c r="C11621" s="10"/>
      <c r="D11621" s="11"/>
      <c r="E11621" s="12"/>
      <c r="O11621" s="6" t="s">
        <v>1331</v>
      </c>
    </row>
    <row r="11622">
      <c r="B11622" s="2"/>
      <c r="C11622" s="10"/>
      <c r="D11622" s="11"/>
      <c r="E11622" s="12"/>
      <c r="O11622" s="6" t="s">
        <v>1331</v>
      </c>
    </row>
    <row r="11623">
      <c r="B11623" s="2"/>
      <c r="C11623" s="10"/>
      <c r="D11623" s="11"/>
      <c r="E11623" s="12"/>
      <c r="O11623" s="6" t="s">
        <v>1331</v>
      </c>
    </row>
    <row r="11624">
      <c r="B11624" s="2"/>
      <c r="C11624" s="10"/>
      <c r="D11624" s="11"/>
      <c r="E11624" s="12"/>
      <c r="O11624" s="6" t="s">
        <v>1331</v>
      </c>
    </row>
    <row r="11625">
      <c r="B11625" s="2"/>
      <c r="C11625" s="10"/>
      <c r="D11625" s="11"/>
      <c r="E11625" s="12"/>
      <c r="O11625" s="6" t="s">
        <v>1331</v>
      </c>
    </row>
    <row r="11626">
      <c r="B11626" s="2"/>
      <c r="C11626" s="10"/>
      <c r="D11626" s="11"/>
      <c r="E11626" s="12"/>
      <c r="O11626" s="6" t="s">
        <v>1331</v>
      </c>
    </row>
    <row r="11627">
      <c r="B11627" s="2"/>
      <c r="C11627" s="10"/>
      <c r="D11627" s="11"/>
      <c r="E11627" s="12"/>
      <c r="O11627" s="6" t="s">
        <v>1331</v>
      </c>
    </row>
    <row r="11628">
      <c r="B11628" s="2"/>
      <c r="C11628" s="10"/>
      <c r="D11628" s="11"/>
      <c r="E11628" s="12"/>
      <c r="O11628" s="6" t="s">
        <v>1331</v>
      </c>
    </row>
    <row r="11629">
      <c r="B11629" s="2"/>
      <c r="C11629" s="10"/>
      <c r="D11629" s="11"/>
      <c r="E11629" s="12"/>
      <c r="O11629" s="6" t="s">
        <v>1331</v>
      </c>
    </row>
    <row r="11630">
      <c r="B11630" s="2"/>
      <c r="C11630" s="10"/>
      <c r="D11630" s="11"/>
      <c r="E11630" s="12"/>
      <c r="O11630" s="6" t="s">
        <v>1331</v>
      </c>
    </row>
    <row r="11631">
      <c r="B11631" s="2"/>
      <c r="C11631" s="10"/>
      <c r="D11631" s="11"/>
      <c r="E11631" s="12"/>
      <c r="O11631" s="6" t="s">
        <v>1331</v>
      </c>
    </row>
    <row r="11632">
      <c r="B11632" s="2"/>
      <c r="C11632" s="10"/>
      <c r="D11632" s="11"/>
      <c r="E11632" s="12"/>
      <c r="O11632" s="6" t="s">
        <v>1331</v>
      </c>
    </row>
    <row r="11633">
      <c r="B11633" s="2"/>
      <c r="C11633" s="10"/>
      <c r="D11633" s="11"/>
      <c r="E11633" s="12"/>
      <c r="O11633" s="6" t="s">
        <v>1331</v>
      </c>
    </row>
    <row r="11634">
      <c r="B11634" s="2"/>
      <c r="C11634" s="10"/>
      <c r="D11634" s="11"/>
      <c r="E11634" s="12"/>
      <c r="O11634" s="6" t="s">
        <v>1331</v>
      </c>
    </row>
    <row r="11635">
      <c r="B11635" s="2"/>
      <c r="C11635" s="10"/>
      <c r="D11635" s="11"/>
      <c r="E11635" s="12"/>
      <c r="O11635" s="6" t="s">
        <v>1331</v>
      </c>
    </row>
    <row r="11636">
      <c r="B11636" s="2"/>
      <c r="C11636" s="10"/>
      <c r="D11636" s="11"/>
      <c r="E11636" s="12"/>
      <c r="O11636" s="6" t="s">
        <v>1331</v>
      </c>
    </row>
    <row r="11637">
      <c r="B11637" s="2"/>
      <c r="C11637" s="10"/>
      <c r="D11637" s="11"/>
      <c r="E11637" s="12"/>
      <c r="O11637" s="6" t="s">
        <v>1331</v>
      </c>
    </row>
    <row r="11638">
      <c r="B11638" s="2"/>
      <c r="C11638" s="10"/>
      <c r="D11638" s="11"/>
      <c r="E11638" s="12"/>
      <c r="O11638" s="6" t="s">
        <v>1331</v>
      </c>
    </row>
    <row r="11639">
      <c r="B11639" s="2"/>
      <c r="C11639" s="10"/>
      <c r="D11639" s="11"/>
      <c r="E11639" s="12"/>
      <c r="O11639" s="6" t="s">
        <v>1331</v>
      </c>
    </row>
    <row r="11640">
      <c r="B11640" s="2"/>
      <c r="C11640" s="10"/>
      <c r="D11640" s="11"/>
      <c r="E11640" s="12"/>
      <c r="O11640" s="6" t="s">
        <v>1331</v>
      </c>
    </row>
    <row r="11641">
      <c r="B11641" s="2"/>
      <c r="C11641" s="10"/>
      <c r="D11641" s="11"/>
      <c r="E11641" s="12"/>
      <c r="O11641" s="6" t="s">
        <v>1331</v>
      </c>
    </row>
    <row r="11642">
      <c r="B11642" s="2"/>
      <c r="C11642" s="10"/>
      <c r="D11642" s="11"/>
      <c r="E11642" s="12"/>
      <c r="O11642" s="6" t="s">
        <v>1331</v>
      </c>
    </row>
    <row r="11643">
      <c r="B11643" s="2"/>
      <c r="C11643" s="10"/>
      <c r="D11643" s="11"/>
      <c r="E11643" s="12"/>
      <c r="O11643" s="6" t="s">
        <v>1331</v>
      </c>
    </row>
    <row r="11644">
      <c r="B11644" s="2"/>
      <c r="C11644" s="10"/>
      <c r="D11644" s="11"/>
      <c r="E11644" s="12"/>
      <c r="O11644" s="6" t="s">
        <v>1331</v>
      </c>
    </row>
    <row r="11645">
      <c r="B11645" s="2"/>
      <c r="C11645" s="10"/>
      <c r="D11645" s="11"/>
      <c r="E11645" s="12"/>
      <c r="O11645" s="6" t="s">
        <v>1331</v>
      </c>
    </row>
    <row r="11646">
      <c r="B11646" s="2"/>
      <c r="C11646" s="10"/>
      <c r="D11646" s="11"/>
      <c r="E11646" s="12"/>
      <c r="O11646" s="6" t="s">
        <v>1331</v>
      </c>
    </row>
    <row r="11647">
      <c r="B11647" s="2"/>
      <c r="C11647" s="10"/>
      <c r="D11647" s="11"/>
      <c r="E11647" s="12"/>
      <c r="O11647" s="6" t="s">
        <v>1331</v>
      </c>
    </row>
    <row r="11648">
      <c r="B11648" s="2"/>
      <c r="C11648" s="10"/>
      <c r="D11648" s="11"/>
      <c r="E11648" s="12"/>
      <c r="O11648" s="6" t="s">
        <v>1331</v>
      </c>
    </row>
    <row r="11649">
      <c r="B11649" s="2"/>
      <c r="C11649" s="10"/>
      <c r="D11649" s="11"/>
      <c r="E11649" s="12"/>
      <c r="O11649" s="6" t="s">
        <v>1331</v>
      </c>
    </row>
    <row r="11650">
      <c r="B11650" s="2"/>
      <c r="C11650" s="10"/>
      <c r="D11650" s="11"/>
      <c r="E11650" s="12"/>
      <c r="O11650" s="6" t="s">
        <v>1331</v>
      </c>
    </row>
    <row r="11651">
      <c r="B11651" s="2"/>
      <c r="C11651" s="10"/>
      <c r="D11651" s="11"/>
      <c r="E11651" s="12"/>
      <c r="O11651" s="6" t="s">
        <v>1331</v>
      </c>
    </row>
    <row r="11652">
      <c r="B11652" s="2"/>
      <c r="C11652" s="10"/>
      <c r="D11652" s="11"/>
      <c r="E11652" s="12"/>
      <c r="O11652" s="6" t="s">
        <v>1331</v>
      </c>
    </row>
    <row r="11653">
      <c r="B11653" s="2"/>
      <c r="C11653" s="10"/>
      <c r="D11653" s="11"/>
      <c r="E11653" s="12"/>
      <c r="O11653" s="6" t="s">
        <v>1331</v>
      </c>
    </row>
    <row r="11654">
      <c r="B11654" s="2"/>
      <c r="C11654" s="10"/>
      <c r="D11654" s="11"/>
      <c r="E11654" s="12"/>
      <c r="O11654" s="6" t="s">
        <v>1331</v>
      </c>
    </row>
    <row r="11655">
      <c r="B11655" s="2"/>
      <c r="C11655" s="10"/>
      <c r="D11655" s="11"/>
      <c r="E11655" s="12"/>
      <c r="O11655" s="6" t="s">
        <v>1331</v>
      </c>
    </row>
    <row r="11656">
      <c r="B11656" s="2"/>
      <c r="C11656" s="10"/>
      <c r="D11656" s="11"/>
      <c r="E11656" s="12"/>
      <c r="O11656" s="6" t="s">
        <v>1331</v>
      </c>
    </row>
    <row r="11657">
      <c r="B11657" s="2"/>
      <c r="C11657" s="10"/>
      <c r="D11657" s="11"/>
      <c r="E11657" s="12"/>
      <c r="O11657" s="6" t="s">
        <v>1331</v>
      </c>
    </row>
    <row r="11658">
      <c r="B11658" s="2"/>
      <c r="C11658" s="10"/>
      <c r="D11658" s="11"/>
      <c r="E11658" s="12"/>
      <c r="O11658" s="6" t="s">
        <v>1331</v>
      </c>
    </row>
    <row r="11659">
      <c r="B11659" s="2"/>
      <c r="C11659" s="10"/>
      <c r="D11659" s="11"/>
      <c r="E11659" s="12"/>
      <c r="O11659" s="6" t="s">
        <v>1331</v>
      </c>
    </row>
    <row r="11660">
      <c r="B11660" s="2"/>
      <c r="C11660" s="10"/>
      <c r="D11660" s="11"/>
      <c r="E11660" s="12"/>
      <c r="O11660" s="6" t="s">
        <v>1331</v>
      </c>
    </row>
    <row r="11661">
      <c r="B11661" s="2"/>
      <c r="C11661" s="10"/>
      <c r="D11661" s="11"/>
      <c r="E11661" s="12"/>
      <c r="O11661" s="6" t="s">
        <v>1331</v>
      </c>
    </row>
    <row r="11662">
      <c r="B11662" s="2"/>
      <c r="C11662" s="10"/>
      <c r="D11662" s="11"/>
      <c r="E11662" s="12"/>
      <c r="O11662" s="6" t="s">
        <v>1331</v>
      </c>
    </row>
    <row r="11663">
      <c r="B11663" s="2"/>
      <c r="C11663" s="10"/>
      <c r="D11663" s="11"/>
      <c r="E11663" s="12"/>
      <c r="O11663" s="6" t="s">
        <v>1331</v>
      </c>
    </row>
    <row r="11664">
      <c r="B11664" s="2"/>
      <c r="C11664" s="10"/>
      <c r="D11664" s="11"/>
      <c r="E11664" s="12"/>
      <c r="O11664" s="6" t="s">
        <v>1331</v>
      </c>
    </row>
    <row r="11665">
      <c r="B11665" s="2"/>
      <c r="C11665" s="10"/>
      <c r="D11665" s="11"/>
      <c r="E11665" s="12"/>
      <c r="O11665" s="6" t="s">
        <v>1331</v>
      </c>
    </row>
    <row r="11666">
      <c r="B11666" s="2"/>
      <c r="C11666" s="10"/>
      <c r="D11666" s="11"/>
      <c r="E11666" s="12"/>
      <c r="O11666" s="6" t="s">
        <v>1331</v>
      </c>
    </row>
    <row r="11667">
      <c r="B11667" s="2"/>
      <c r="C11667" s="10"/>
      <c r="D11667" s="11"/>
      <c r="E11667" s="12"/>
      <c r="O11667" s="6" t="s">
        <v>1331</v>
      </c>
    </row>
    <row r="11668">
      <c r="B11668" s="2"/>
      <c r="C11668" s="10"/>
      <c r="D11668" s="11"/>
      <c r="E11668" s="12"/>
      <c r="O11668" s="6" t="s">
        <v>1331</v>
      </c>
    </row>
    <row r="11669">
      <c r="B11669" s="2"/>
      <c r="C11669" s="10"/>
      <c r="D11669" s="11"/>
      <c r="E11669" s="12"/>
      <c r="O11669" s="6" t="s">
        <v>1331</v>
      </c>
    </row>
    <row r="11670">
      <c r="B11670" s="2"/>
      <c r="C11670" s="10"/>
      <c r="D11670" s="11"/>
      <c r="E11670" s="12"/>
      <c r="O11670" s="6" t="s">
        <v>1331</v>
      </c>
    </row>
    <row r="11671">
      <c r="B11671" s="2"/>
      <c r="C11671" s="10"/>
      <c r="D11671" s="11"/>
      <c r="E11671" s="12"/>
      <c r="O11671" s="6" t="s">
        <v>1331</v>
      </c>
    </row>
    <row r="11672">
      <c r="B11672" s="2"/>
      <c r="C11672" s="10"/>
      <c r="D11672" s="11"/>
      <c r="E11672" s="12"/>
      <c r="O11672" s="6" t="s">
        <v>1331</v>
      </c>
    </row>
    <row r="11673">
      <c r="B11673" s="2"/>
      <c r="C11673" s="10"/>
      <c r="D11673" s="11"/>
      <c r="E11673" s="12"/>
      <c r="O11673" s="6" t="s">
        <v>1331</v>
      </c>
    </row>
    <row r="11674">
      <c r="B11674" s="2"/>
      <c r="C11674" s="10"/>
      <c r="D11674" s="11"/>
      <c r="E11674" s="12"/>
      <c r="O11674" s="6" t="s">
        <v>1331</v>
      </c>
    </row>
    <row r="11675">
      <c r="B11675" s="2"/>
      <c r="C11675" s="10"/>
      <c r="D11675" s="11"/>
      <c r="E11675" s="12"/>
      <c r="O11675" s="6" t="s">
        <v>1331</v>
      </c>
    </row>
    <row r="11676">
      <c r="B11676" s="2"/>
      <c r="C11676" s="10"/>
      <c r="D11676" s="11"/>
      <c r="E11676" s="12"/>
      <c r="O11676" s="6" t="s">
        <v>1331</v>
      </c>
    </row>
    <row r="11677">
      <c r="B11677" s="2"/>
      <c r="C11677" s="10"/>
      <c r="D11677" s="11"/>
      <c r="E11677" s="12"/>
      <c r="O11677" s="6" t="s">
        <v>1331</v>
      </c>
    </row>
    <row r="11678">
      <c r="B11678" s="2"/>
      <c r="C11678" s="10"/>
      <c r="D11678" s="11"/>
      <c r="E11678" s="12"/>
      <c r="O11678" s="6" t="s">
        <v>1331</v>
      </c>
    </row>
    <row r="11679">
      <c r="B11679" s="2"/>
      <c r="C11679" s="10"/>
      <c r="D11679" s="11"/>
      <c r="E11679" s="12"/>
      <c r="O11679" s="6" t="s">
        <v>1331</v>
      </c>
    </row>
    <row r="11680">
      <c r="B11680" s="2"/>
      <c r="C11680" s="10"/>
      <c r="D11680" s="11"/>
      <c r="E11680" s="12"/>
      <c r="O11680" s="6" t="s">
        <v>1331</v>
      </c>
    </row>
    <row r="11681">
      <c r="B11681" s="2"/>
      <c r="C11681" s="10"/>
      <c r="D11681" s="11"/>
      <c r="E11681" s="12"/>
      <c r="O11681" s="6" t="s">
        <v>1331</v>
      </c>
    </row>
    <row r="11682">
      <c r="B11682" s="2"/>
      <c r="C11682" s="10"/>
      <c r="D11682" s="11"/>
      <c r="E11682" s="12"/>
      <c r="O11682" s="6" t="s">
        <v>1331</v>
      </c>
    </row>
    <row r="11683">
      <c r="B11683" s="2"/>
      <c r="C11683" s="10"/>
      <c r="D11683" s="11"/>
      <c r="E11683" s="12"/>
      <c r="O11683" s="6" t="s">
        <v>1331</v>
      </c>
    </row>
    <row r="11684">
      <c r="B11684" s="2"/>
      <c r="C11684" s="10"/>
      <c r="D11684" s="11"/>
      <c r="E11684" s="12"/>
      <c r="O11684" s="6" t="s">
        <v>1331</v>
      </c>
    </row>
    <row r="11685">
      <c r="B11685" s="2"/>
      <c r="C11685" s="10"/>
      <c r="D11685" s="11"/>
      <c r="E11685" s="12"/>
      <c r="O11685" s="6" t="s">
        <v>1331</v>
      </c>
    </row>
    <row r="11686">
      <c r="B11686" s="2"/>
      <c r="C11686" s="10"/>
      <c r="D11686" s="11"/>
      <c r="E11686" s="12"/>
      <c r="O11686" s="6" t="s">
        <v>1331</v>
      </c>
    </row>
    <row r="11687">
      <c r="B11687" s="2"/>
      <c r="C11687" s="10"/>
      <c r="D11687" s="11"/>
      <c r="E11687" s="12"/>
      <c r="O11687" s="6" t="s">
        <v>1331</v>
      </c>
    </row>
    <row r="11688">
      <c r="B11688" s="2"/>
      <c r="C11688" s="10"/>
      <c r="D11688" s="11"/>
      <c r="E11688" s="12"/>
      <c r="O11688" s="6" t="s">
        <v>1331</v>
      </c>
    </row>
    <row r="11689">
      <c r="B11689" s="2"/>
      <c r="C11689" s="10"/>
      <c r="D11689" s="11"/>
      <c r="E11689" s="12"/>
      <c r="O11689" s="6" t="s">
        <v>1331</v>
      </c>
    </row>
    <row r="11690">
      <c r="B11690" s="2"/>
      <c r="C11690" s="10"/>
      <c r="D11690" s="11"/>
      <c r="E11690" s="12"/>
      <c r="O11690" s="6" t="s">
        <v>1331</v>
      </c>
    </row>
    <row r="11691">
      <c r="B11691" s="2"/>
      <c r="C11691" s="10"/>
      <c r="D11691" s="11"/>
      <c r="E11691" s="12"/>
      <c r="O11691" s="6" t="s">
        <v>1331</v>
      </c>
    </row>
    <row r="11692">
      <c r="B11692" s="2"/>
      <c r="C11692" s="10"/>
      <c r="D11692" s="11"/>
      <c r="E11692" s="12"/>
      <c r="O11692" s="6" t="s">
        <v>1331</v>
      </c>
    </row>
    <row r="11693">
      <c r="B11693" s="2"/>
      <c r="C11693" s="10"/>
      <c r="D11693" s="11"/>
      <c r="E11693" s="12"/>
      <c r="O11693" s="6" t="s">
        <v>1331</v>
      </c>
    </row>
    <row r="11694">
      <c r="B11694" s="2"/>
      <c r="C11694" s="10"/>
      <c r="D11694" s="11"/>
      <c r="E11694" s="12"/>
      <c r="O11694" s="6" t="s">
        <v>1331</v>
      </c>
    </row>
    <row r="11695">
      <c r="B11695" s="2"/>
      <c r="C11695" s="10"/>
      <c r="D11695" s="11"/>
      <c r="E11695" s="12"/>
      <c r="O11695" s="6" t="s">
        <v>1331</v>
      </c>
    </row>
    <row r="11696">
      <c r="B11696" s="2"/>
      <c r="C11696" s="10"/>
      <c r="D11696" s="11"/>
      <c r="E11696" s="12"/>
      <c r="O11696" s="6" t="s">
        <v>1331</v>
      </c>
    </row>
    <row r="11697">
      <c r="B11697" s="2"/>
      <c r="C11697" s="10"/>
      <c r="D11697" s="11"/>
      <c r="E11697" s="12"/>
      <c r="O11697" s="6" t="s">
        <v>1331</v>
      </c>
    </row>
    <row r="11698">
      <c r="B11698" s="2"/>
      <c r="C11698" s="10"/>
      <c r="D11698" s="11"/>
      <c r="E11698" s="12"/>
      <c r="O11698" s="6" t="s">
        <v>1331</v>
      </c>
    </row>
    <row r="11699">
      <c r="B11699" s="2"/>
      <c r="C11699" s="10"/>
      <c r="D11699" s="11"/>
      <c r="E11699" s="12"/>
      <c r="O11699" s="6" t="s">
        <v>1331</v>
      </c>
    </row>
    <row r="11700">
      <c r="B11700" s="2"/>
      <c r="C11700" s="10"/>
      <c r="D11700" s="11"/>
      <c r="E11700" s="12"/>
      <c r="O11700" s="6" t="s">
        <v>1331</v>
      </c>
    </row>
    <row r="11701">
      <c r="B11701" s="2"/>
      <c r="C11701" s="10"/>
      <c r="D11701" s="11"/>
      <c r="E11701" s="12"/>
      <c r="O11701" s="6" t="s">
        <v>1331</v>
      </c>
    </row>
    <row r="11702">
      <c r="B11702" s="2"/>
      <c r="C11702" s="10"/>
      <c r="D11702" s="11"/>
      <c r="E11702" s="12"/>
      <c r="O11702" s="6" t="s">
        <v>1331</v>
      </c>
    </row>
    <row r="11703">
      <c r="B11703" s="2"/>
      <c r="C11703" s="10"/>
      <c r="D11703" s="11"/>
      <c r="E11703" s="12"/>
      <c r="O11703" s="6" t="s">
        <v>1331</v>
      </c>
    </row>
    <row r="11704">
      <c r="B11704" s="2"/>
      <c r="C11704" s="10"/>
      <c r="D11704" s="11"/>
      <c r="E11704" s="12"/>
      <c r="O11704" s="6" t="s">
        <v>1331</v>
      </c>
    </row>
    <row r="11705">
      <c r="B11705" s="2"/>
      <c r="C11705" s="10"/>
      <c r="D11705" s="11"/>
      <c r="E11705" s="12"/>
      <c r="O11705" s="6" t="s">
        <v>1331</v>
      </c>
    </row>
    <row r="11706">
      <c r="B11706" s="2"/>
      <c r="C11706" s="10"/>
      <c r="D11706" s="11"/>
      <c r="E11706" s="12"/>
      <c r="O11706" s="6" t="s">
        <v>1331</v>
      </c>
    </row>
    <row r="11707">
      <c r="B11707" s="2"/>
      <c r="C11707" s="10"/>
      <c r="D11707" s="11"/>
      <c r="E11707" s="12"/>
      <c r="O11707" s="6" t="s">
        <v>1331</v>
      </c>
    </row>
    <row r="11708">
      <c r="B11708" s="2"/>
      <c r="C11708" s="10"/>
      <c r="D11708" s="11"/>
      <c r="E11708" s="12"/>
      <c r="O11708" s="6" t="s">
        <v>1331</v>
      </c>
    </row>
    <row r="11709">
      <c r="B11709" s="2"/>
      <c r="C11709" s="10"/>
      <c r="D11709" s="11"/>
      <c r="E11709" s="12"/>
      <c r="O11709" s="6" t="s">
        <v>1331</v>
      </c>
    </row>
    <row r="11710">
      <c r="B11710" s="2"/>
      <c r="C11710" s="10"/>
      <c r="D11710" s="11"/>
      <c r="E11710" s="12"/>
      <c r="O11710" s="6" t="s">
        <v>1331</v>
      </c>
    </row>
    <row r="11711">
      <c r="B11711" s="2"/>
      <c r="C11711" s="10"/>
      <c r="D11711" s="11"/>
      <c r="E11711" s="12"/>
      <c r="O11711" s="6" t="s">
        <v>1331</v>
      </c>
    </row>
    <row r="11712">
      <c r="B11712" s="2"/>
      <c r="C11712" s="10"/>
      <c r="D11712" s="11"/>
      <c r="E11712" s="12"/>
      <c r="O11712" s="6" t="s">
        <v>1331</v>
      </c>
    </row>
    <row r="11713">
      <c r="B11713" s="2"/>
      <c r="C11713" s="10"/>
      <c r="D11713" s="11"/>
      <c r="E11713" s="12"/>
      <c r="O11713" s="6" t="s">
        <v>1331</v>
      </c>
    </row>
    <row r="11714">
      <c r="B11714" s="2"/>
      <c r="C11714" s="10"/>
      <c r="D11714" s="11"/>
      <c r="E11714" s="12"/>
      <c r="O11714" s="6" t="s">
        <v>1331</v>
      </c>
    </row>
    <row r="11715">
      <c r="B11715" s="2"/>
      <c r="C11715" s="10"/>
      <c r="D11715" s="11"/>
      <c r="E11715" s="12"/>
      <c r="O11715" s="6" t="s">
        <v>1331</v>
      </c>
    </row>
    <row r="11716">
      <c r="B11716" s="2"/>
      <c r="C11716" s="10"/>
      <c r="D11716" s="11"/>
      <c r="E11716" s="12"/>
      <c r="O11716" s="6" t="s">
        <v>1331</v>
      </c>
    </row>
    <row r="11717">
      <c r="B11717" s="2"/>
      <c r="C11717" s="10"/>
      <c r="D11717" s="11"/>
      <c r="E11717" s="12"/>
      <c r="O11717" s="6" t="s">
        <v>1331</v>
      </c>
    </row>
    <row r="11718">
      <c r="B11718" s="2"/>
      <c r="C11718" s="10"/>
      <c r="D11718" s="11"/>
      <c r="E11718" s="12"/>
      <c r="O11718" s="6" t="s">
        <v>1331</v>
      </c>
    </row>
    <row r="11719">
      <c r="B11719" s="2"/>
      <c r="C11719" s="10"/>
      <c r="D11719" s="11"/>
      <c r="E11719" s="12"/>
      <c r="O11719" s="6" t="s">
        <v>1331</v>
      </c>
    </row>
    <row r="11720">
      <c r="B11720" s="2"/>
      <c r="C11720" s="10"/>
      <c r="D11720" s="11"/>
      <c r="E11720" s="12"/>
      <c r="O11720" s="6" t="s">
        <v>1331</v>
      </c>
    </row>
    <row r="11721">
      <c r="B11721" s="2"/>
      <c r="C11721" s="10"/>
      <c r="D11721" s="11"/>
      <c r="E11721" s="12"/>
      <c r="O11721" s="6" t="s">
        <v>1331</v>
      </c>
    </row>
    <row r="11722">
      <c r="B11722" s="2"/>
      <c r="C11722" s="10"/>
      <c r="D11722" s="11"/>
      <c r="E11722" s="12"/>
      <c r="O11722" s="6" t="s">
        <v>1331</v>
      </c>
    </row>
    <row r="11723">
      <c r="B11723" s="2"/>
      <c r="C11723" s="10"/>
      <c r="D11723" s="11"/>
      <c r="E11723" s="12"/>
      <c r="O11723" s="6" t="s">
        <v>1331</v>
      </c>
    </row>
    <row r="11724">
      <c r="B11724" s="2"/>
      <c r="C11724" s="10"/>
      <c r="D11724" s="11"/>
      <c r="E11724" s="12"/>
      <c r="O11724" s="6" t="s">
        <v>1331</v>
      </c>
    </row>
    <row r="11725">
      <c r="B11725" s="2"/>
      <c r="C11725" s="10"/>
      <c r="D11725" s="11"/>
      <c r="E11725" s="12"/>
      <c r="O11725" s="6" t="s">
        <v>1331</v>
      </c>
    </row>
    <row r="11726">
      <c r="B11726" s="2"/>
      <c r="C11726" s="10"/>
      <c r="D11726" s="11"/>
      <c r="E11726" s="12"/>
      <c r="O11726" s="6" t="s">
        <v>1331</v>
      </c>
    </row>
    <row r="11727">
      <c r="B11727" s="2"/>
      <c r="C11727" s="10"/>
      <c r="D11727" s="11"/>
      <c r="E11727" s="12"/>
      <c r="O11727" s="6" t="s">
        <v>1331</v>
      </c>
    </row>
    <row r="11728">
      <c r="B11728" s="2"/>
      <c r="C11728" s="10"/>
      <c r="D11728" s="11"/>
      <c r="E11728" s="12"/>
      <c r="O11728" s="6" t="s">
        <v>1331</v>
      </c>
    </row>
    <row r="11729">
      <c r="B11729" s="2"/>
      <c r="C11729" s="10"/>
      <c r="D11729" s="11"/>
      <c r="E11729" s="12"/>
      <c r="O11729" s="6" t="s">
        <v>1331</v>
      </c>
    </row>
    <row r="11730">
      <c r="B11730" s="2"/>
      <c r="C11730" s="10"/>
      <c r="D11730" s="11"/>
      <c r="E11730" s="12"/>
      <c r="O11730" s="6" t="s">
        <v>1331</v>
      </c>
    </row>
    <row r="11731">
      <c r="B11731" s="2"/>
      <c r="C11731" s="10"/>
      <c r="D11731" s="11"/>
      <c r="E11731" s="12"/>
      <c r="O11731" s="6" t="s">
        <v>1331</v>
      </c>
    </row>
    <row r="11732">
      <c r="B11732" s="2"/>
      <c r="C11732" s="10"/>
      <c r="D11732" s="11"/>
      <c r="E11732" s="12"/>
      <c r="O11732" s="6" t="s">
        <v>1331</v>
      </c>
    </row>
    <row r="11733">
      <c r="B11733" s="2"/>
      <c r="C11733" s="10"/>
      <c r="D11733" s="11"/>
      <c r="E11733" s="12"/>
      <c r="O11733" s="6" t="s">
        <v>1331</v>
      </c>
    </row>
    <row r="11734">
      <c r="B11734" s="2"/>
      <c r="C11734" s="10"/>
      <c r="D11734" s="11"/>
      <c r="E11734" s="12"/>
      <c r="O11734" s="6" t="s">
        <v>1331</v>
      </c>
    </row>
    <row r="11735">
      <c r="B11735" s="2"/>
      <c r="C11735" s="10"/>
      <c r="D11735" s="11"/>
      <c r="E11735" s="12"/>
      <c r="O11735" s="6" t="s">
        <v>1331</v>
      </c>
    </row>
    <row r="11736">
      <c r="B11736" s="2"/>
      <c r="C11736" s="10"/>
      <c r="D11736" s="11"/>
      <c r="E11736" s="12"/>
      <c r="O11736" s="6" t="s">
        <v>1331</v>
      </c>
    </row>
    <row r="11737">
      <c r="B11737" s="2"/>
      <c r="C11737" s="10"/>
      <c r="D11737" s="11"/>
      <c r="E11737" s="12"/>
      <c r="O11737" s="6" t="s">
        <v>1331</v>
      </c>
    </row>
    <row r="11738">
      <c r="B11738" s="2"/>
      <c r="C11738" s="10"/>
      <c r="D11738" s="11"/>
      <c r="E11738" s="12"/>
      <c r="O11738" s="6" t="s">
        <v>1331</v>
      </c>
    </row>
    <row r="11739">
      <c r="B11739" s="2"/>
      <c r="C11739" s="10"/>
      <c r="D11739" s="11"/>
      <c r="E11739" s="12"/>
      <c r="O11739" s="6" t="s">
        <v>1331</v>
      </c>
    </row>
    <row r="11740">
      <c r="B11740" s="2"/>
      <c r="C11740" s="10"/>
      <c r="D11740" s="11"/>
      <c r="E11740" s="12"/>
      <c r="O11740" s="6" t="s">
        <v>1331</v>
      </c>
    </row>
    <row r="11741">
      <c r="B11741" s="2"/>
      <c r="C11741" s="10"/>
      <c r="D11741" s="11"/>
      <c r="E11741" s="12"/>
      <c r="O11741" s="6" t="s">
        <v>1331</v>
      </c>
    </row>
    <row r="11742">
      <c r="B11742" s="2"/>
      <c r="C11742" s="10"/>
      <c r="D11742" s="11"/>
      <c r="E11742" s="12"/>
      <c r="O11742" s="6" t="s">
        <v>1331</v>
      </c>
    </row>
    <row r="11743">
      <c r="B11743" s="2"/>
      <c r="C11743" s="10"/>
      <c r="D11743" s="11"/>
      <c r="E11743" s="12"/>
      <c r="O11743" s="6" t="s">
        <v>1331</v>
      </c>
    </row>
    <row r="11744">
      <c r="B11744" s="2"/>
      <c r="C11744" s="10"/>
      <c r="D11744" s="11"/>
      <c r="E11744" s="12"/>
      <c r="O11744" s="6" t="s">
        <v>1331</v>
      </c>
    </row>
    <row r="11745">
      <c r="B11745" s="2"/>
      <c r="C11745" s="10"/>
      <c r="D11745" s="11"/>
      <c r="E11745" s="12"/>
      <c r="O11745" s="6" t="s">
        <v>1331</v>
      </c>
    </row>
    <row r="11746">
      <c r="B11746" s="2"/>
      <c r="C11746" s="10"/>
      <c r="D11746" s="11"/>
      <c r="E11746" s="12"/>
      <c r="O11746" s="6" t="s">
        <v>1331</v>
      </c>
    </row>
    <row r="11747">
      <c r="B11747" s="2"/>
      <c r="C11747" s="10"/>
      <c r="D11747" s="11"/>
      <c r="E11747" s="12"/>
      <c r="O11747" s="6" t="s">
        <v>1331</v>
      </c>
    </row>
    <row r="11748">
      <c r="B11748" s="2"/>
      <c r="C11748" s="10"/>
      <c r="D11748" s="11"/>
      <c r="E11748" s="12"/>
      <c r="O11748" s="6" t="s">
        <v>1331</v>
      </c>
    </row>
    <row r="11749">
      <c r="B11749" s="2"/>
      <c r="C11749" s="10"/>
      <c r="D11749" s="11"/>
      <c r="E11749" s="12"/>
      <c r="O11749" s="6" t="s">
        <v>1331</v>
      </c>
    </row>
    <row r="11750">
      <c r="B11750" s="2"/>
      <c r="C11750" s="10"/>
      <c r="D11750" s="11"/>
      <c r="E11750" s="12"/>
      <c r="O11750" s="6" t="s">
        <v>1331</v>
      </c>
    </row>
    <row r="11751">
      <c r="B11751" s="2"/>
      <c r="C11751" s="10"/>
      <c r="D11751" s="11"/>
      <c r="E11751" s="12"/>
      <c r="O11751" s="6" t="s">
        <v>1331</v>
      </c>
    </row>
    <row r="11752">
      <c r="B11752" s="2"/>
      <c r="C11752" s="10"/>
      <c r="D11752" s="11"/>
      <c r="E11752" s="12"/>
      <c r="O11752" s="6" t="s">
        <v>1331</v>
      </c>
    </row>
    <row r="11753">
      <c r="B11753" s="2"/>
      <c r="C11753" s="10"/>
      <c r="D11753" s="11"/>
      <c r="E11753" s="12"/>
      <c r="O11753" s="6" t="s">
        <v>1331</v>
      </c>
    </row>
    <row r="11754">
      <c r="B11754" s="2"/>
      <c r="C11754" s="10"/>
      <c r="D11754" s="11"/>
      <c r="E11754" s="12"/>
      <c r="O11754" s="6" t="s">
        <v>1331</v>
      </c>
    </row>
    <row r="11755">
      <c r="B11755" s="2"/>
      <c r="C11755" s="10"/>
      <c r="D11755" s="11"/>
      <c r="E11755" s="12"/>
      <c r="O11755" s="6" t="s">
        <v>1331</v>
      </c>
    </row>
    <row r="11756">
      <c r="B11756" s="2"/>
      <c r="C11756" s="10"/>
      <c r="D11756" s="11"/>
      <c r="E11756" s="12"/>
      <c r="O11756" s="6" t="s">
        <v>1331</v>
      </c>
    </row>
    <row r="11757">
      <c r="B11757" s="2"/>
      <c r="C11757" s="10"/>
      <c r="D11757" s="11"/>
      <c r="E11757" s="12"/>
      <c r="O11757" s="6" t="s">
        <v>1331</v>
      </c>
    </row>
    <row r="11758">
      <c r="B11758" s="2"/>
      <c r="C11758" s="10"/>
      <c r="D11758" s="11"/>
      <c r="E11758" s="12"/>
      <c r="O11758" s="6" t="s">
        <v>1331</v>
      </c>
    </row>
    <row r="11759">
      <c r="B11759" s="2"/>
      <c r="C11759" s="10"/>
      <c r="D11759" s="11"/>
      <c r="E11759" s="12"/>
      <c r="O11759" s="6" t="s">
        <v>1331</v>
      </c>
    </row>
    <row r="11760">
      <c r="B11760" s="2"/>
      <c r="C11760" s="10"/>
      <c r="D11760" s="11"/>
      <c r="E11760" s="12"/>
      <c r="O11760" s="6" t="s">
        <v>1331</v>
      </c>
    </row>
    <row r="11761">
      <c r="B11761" s="2"/>
      <c r="C11761" s="10"/>
      <c r="D11761" s="11"/>
      <c r="E11761" s="12"/>
      <c r="O11761" s="6" t="s">
        <v>1331</v>
      </c>
    </row>
    <row r="11762">
      <c r="B11762" s="2"/>
      <c r="C11762" s="10"/>
      <c r="D11762" s="11"/>
      <c r="E11762" s="12"/>
      <c r="O11762" s="6" t="s">
        <v>1331</v>
      </c>
    </row>
    <row r="11763">
      <c r="B11763" s="2"/>
      <c r="C11763" s="10"/>
      <c r="D11763" s="11"/>
      <c r="E11763" s="12"/>
      <c r="O11763" s="6" t="s">
        <v>1331</v>
      </c>
    </row>
    <row r="11764">
      <c r="B11764" s="2"/>
      <c r="C11764" s="10"/>
      <c r="D11764" s="11"/>
      <c r="E11764" s="12"/>
      <c r="O11764" s="6" t="s">
        <v>1331</v>
      </c>
    </row>
    <row r="11765">
      <c r="B11765" s="2"/>
      <c r="C11765" s="10"/>
      <c r="D11765" s="11"/>
      <c r="E11765" s="12"/>
      <c r="O11765" s="6" t="s">
        <v>1331</v>
      </c>
    </row>
    <row r="11766">
      <c r="B11766" s="2"/>
      <c r="C11766" s="10"/>
      <c r="D11766" s="11"/>
      <c r="E11766" s="12"/>
      <c r="O11766" s="6" t="s">
        <v>1331</v>
      </c>
    </row>
    <row r="11767">
      <c r="B11767" s="2"/>
      <c r="C11767" s="10"/>
      <c r="D11767" s="11"/>
      <c r="E11767" s="12"/>
      <c r="O11767" s="6" t="s">
        <v>1331</v>
      </c>
    </row>
    <row r="11768">
      <c r="B11768" s="2"/>
      <c r="C11768" s="10"/>
      <c r="D11768" s="11"/>
      <c r="E11768" s="12"/>
      <c r="O11768" s="6" t="s">
        <v>1331</v>
      </c>
    </row>
    <row r="11769">
      <c r="B11769" s="2"/>
      <c r="C11769" s="10"/>
      <c r="D11769" s="11"/>
      <c r="E11769" s="12"/>
      <c r="O11769" s="6" t="s">
        <v>1331</v>
      </c>
    </row>
    <row r="11770">
      <c r="B11770" s="2"/>
      <c r="C11770" s="10"/>
      <c r="D11770" s="11"/>
      <c r="E11770" s="12"/>
      <c r="O11770" s="6" t="s">
        <v>1331</v>
      </c>
    </row>
    <row r="11771">
      <c r="B11771" s="2"/>
      <c r="C11771" s="10"/>
      <c r="D11771" s="11"/>
      <c r="E11771" s="12"/>
      <c r="O11771" s="6" t="s">
        <v>1331</v>
      </c>
    </row>
    <row r="11772">
      <c r="B11772" s="2"/>
      <c r="C11772" s="10"/>
      <c r="D11772" s="11"/>
      <c r="E11772" s="12"/>
      <c r="O11772" s="6" t="s">
        <v>1331</v>
      </c>
    </row>
    <row r="11773">
      <c r="B11773" s="2"/>
      <c r="C11773" s="10"/>
      <c r="D11773" s="11"/>
      <c r="E11773" s="12"/>
      <c r="O11773" s="6" t="s">
        <v>1331</v>
      </c>
    </row>
    <row r="11774">
      <c r="B11774" s="2"/>
      <c r="C11774" s="10"/>
      <c r="D11774" s="11"/>
      <c r="E11774" s="12"/>
      <c r="O11774" s="6" t="s">
        <v>1331</v>
      </c>
    </row>
    <row r="11775">
      <c r="B11775" s="2"/>
      <c r="C11775" s="10"/>
      <c r="D11775" s="11"/>
      <c r="E11775" s="12"/>
      <c r="O11775" s="6" t="s">
        <v>1331</v>
      </c>
    </row>
    <row r="11776">
      <c r="B11776" s="2"/>
      <c r="C11776" s="10"/>
      <c r="D11776" s="11"/>
      <c r="E11776" s="12"/>
      <c r="O11776" s="6" t="s">
        <v>1331</v>
      </c>
    </row>
    <row r="11777">
      <c r="B11777" s="2"/>
      <c r="C11777" s="10"/>
      <c r="D11777" s="11"/>
      <c r="E11777" s="12"/>
      <c r="O11777" s="6" t="s">
        <v>1331</v>
      </c>
    </row>
    <row r="11778">
      <c r="B11778" s="2"/>
      <c r="C11778" s="10"/>
      <c r="D11778" s="11"/>
      <c r="E11778" s="12"/>
      <c r="O11778" s="6" t="s">
        <v>1331</v>
      </c>
    </row>
    <row r="11779">
      <c r="B11779" s="2"/>
      <c r="C11779" s="10"/>
      <c r="D11779" s="11"/>
      <c r="E11779" s="12"/>
      <c r="O11779" s="6" t="s">
        <v>1331</v>
      </c>
    </row>
    <row r="11780">
      <c r="B11780" s="2"/>
      <c r="C11780" s="10"/>
      <c r="D11780" s="11"/>
      <c r="E11780" s="12"/>
      <c r="O11780" s="6" t="s">
        <v>1331</v>
      </c>
    </row>
    <row r="11781">
      <c r="B11781" s="2"/>
      <c r="C11781" s="10"/>
      <c r="D11781" s="11"/>
      <c r="E11781" s="12"/>
      <c r="O11781" s="6" t="s">
        <v>1331</v>
      </c>
    </row>
    <row r="11782">
      <c r="B11782" s="2"/>
      <c r="C11782" s="10"/>
      <c r="D11782" s="11"/>
      <c r="E11782" s="12"/>
      <c r="O11782" s="6" t="s">
        <v>1331</v>
      </c>
    </row>
    <row r="11783">
      <c r="B11783" s="2"/>
      <c r="C11783" s="10"/>
      <c r="D11783" s="11"/>
      <c r="E11783" s="12"/>
      <c r="O11783" s="6" t="s">
        <v>1331</v>
      </c>
    </row>
    <row r="11784">
      <c r="B11784" s="2"/>
      <c r="C11784" s="10"/>
      <c r="D11784" s="11"/>
      <c r="E11784" s="12"/>
      <c r="O11784" s="6" t="s">
        <v>1331</v>
      </c>
    </row>
    <row r="11785">
      <c r="B11785" s="2"/>
      <c r="C11785" s="10"/>
      <c r="D11785" s="11"/>
      <c r="E11785" s="12"/>
      <c r="O11785" s="6" t="s">
        <v>1331</v>
      </c>
    </row>
    <row r="11786">
      <c r="B11786" s="2"/>
      <c r="C11786" s="10"/>
      <c r="D11786" s="11"/>
      <c r="E11786" s="12"/>
      <c r="O11786" s="6" t="s">
        <v>1331</v>
      </c>
    </row>
    <row r="11787">
      <c r="B11787" s="2"/>
      <c r="C11787" s="10"/>
      <c r="D11787" s="11"/>
      <c r="E11787" s="12"/>
      <c r="O11787" s="6" t="s">
        <v>1331</v>
      </c>
    </row>
    <row r="11788">
      <c r="B11788" s="2"/>
      <c r="C11788" s="10"/>
      <c r="D11788" s="11"/>
      <c r="E11788" s="12"/>
      <c r="O11788" s="6" t="s">
        <v>1331</v>
      </c>
    </row>
    <row r="11789">
      <c r="B11789" s="2"/>
      <c r="C11789" s="10"/>
      <c r="D11789" s="11"/>
      <c r="E11789" s="12"/>
      <c r="O11789" s="6" t="s">
        <v>1331</v>
      </c>
    </row>
    <row r="11790">
      <c r="B11790" s="2"/>
      <c r="C11790" s="10"/>
      <c r="D11790" s="11"/>
      <c r="E11790" s="12"/>
      <c r="O11790" s="6" t="s">
        <v>1331</v>
      </c>
    </row>
    <row r="11791">
      <c r="B11791" s="2"/>
      <c r="C11791" s="10"/>
      <c r="D11791" s="11"/>
      <c r="E11791" s="12"/>
      <c r="O11791" s="6" t="s">
        <v>1331</v>
      </c>
    </row>
    <row r="11792">
      <c r="B11792" s="2"/>
      <c r="C11792" s="10"/>
      <c r="D11792" s="11"/>
      <c r="E11792" s="12"/>
      <c r="O11792" s="6" t="s">
        <v>1331</v>
      </c>
    </row>
    <row r="11793">
      <c r="B11793" s="2"/>
      <c r="C11793" s="10"/>
      <c r="D11793" s="11"/>
      <c r="E11793" s="12"/>
      <c r="O11793" s="6" t="s">
        <v>1331</v>
      </c>
    </row>
    <row r="11794">
      <c r="B11794" s="2"/>
      <c r="C11794" s="10"/>
      <c r="D11794" s="11"/>
      <c r="E11794" s="12"/>
      <c r="O11794" s="6" t="s">
        <v>1331</v>
      </c>
    </row>
    <row r="11795">
      <c r="B11795" s="2"/>
      <c r="C11795" s="10"/>
      <c r="D11795" s="11"/>
      <c r="E11795" s="12"/>
      <c r="O11795" s="6" t="s">
        <v>1331</v>
      </c>
    </row>
    <row r="11796">
      <c r="B11796" s="2"/>
      <c r="C11796" s="10"/>
      <c r="D11796" s="11"/>
      <c r="E11796" s="12"/>
      <c r="O11796" s="6" t="s">
        <v>1331</v>
      </c>
    </row>
    <row r="11797">
      <c r="B11797" s="2"/>
      <c r="C11797" s="10"/>
      <c r="D11797" s="11"/>
      <c r="E11797" s="12"/>
      <c r="O11797" s="6" t="s">
        <v>1331</v>
      </c>
    </row>
    <row r="11798">
      <c r="B11798" s="2"/>
      <c r="C11798" s="10"/>
      <c r="D11798" s="11"/>
      <c r="E11798" s="12"/>
      <c r="O11798" s="6" t="s">
        <v>1331</v>
      </c>
    </row>
    <row r="11799">
      <c r="B11799" s="2"/>
      <c r="C11799" s="10"/>
      <c r="D11799" s="11"/>
      <c r="E11799" s="12"/>
      <c r="O11799" s="6" t="s">
        <v>1331</v>
      </c>
    </row>
    <row r="11800">
      <c r="B11800" s="2"/>
      <c r="C11800" s="10"/>
      <c r="D11800" s="11"/>
      <c r="E11800" s="12"/>
      <c r="O11800" s="6" t="s">
        <v>1331</v>
      </c>
    </row>
    <row r="11801">
      <c r="B11801" s="2"/>
      <c r="C11801" s="10"/>
      <c r="D11801" s="11"/>
      <c r="E11801" s="12"/>
      <c r="O11801" s="6" t="s">
        <v>1331</v>
      </c>
    </row>
    <row r="11802">
      <c r="B11802" s="2"/>
      <c r="C11802" s="10"/>
      <c r="D11802" s="11"/>
      <c r="E11802" s="12"/>
      <c r="O11802" s="6" t="s">
        <v>1331</v>
      </c>
    </row>
    <row r="11803">
      <c r="B11803" s="2"/>
      <c r="C11803" s="10"/>
      <c r="D11803" s="11"/>
      <c r="E11803" s="12"/>
      <c r="O11803" s="6" t="s">
        <v>1331</v>
      </c>
    </row>
    <row r="11804">
      <c r="B11804" s="2"/>
      <c r="C11804" s="10"/>
      <c r="D11804" s="11"/>
      <c r="E11804" s="12"/>
      <c r="O11804" s="6" t="s">
        <v>1331</v>
      </c>
    </row>
    <row r="11805">
      <c r="B11805" s="2"/>
      <c r="C11805" s="10"/>
      <c r="D11805" s="11"/>
      <c r="E11805" s="12"/>
      <c r="O11805" s="6" t="s">
        <v>1331</v>
      </c>
    </row>
    <row r="11806">
      <c r="B11806" s="2"/>
      <c r="C11806" s="10"/>
      <c r="D11806" s="11"/>
      <c r="E11806" s="12"/>
      <c r="O11806" s="6" t="s">
        <v>1331</v>
      </c>
    </row>
    <row r="11807">
      <c r="B11807" s="2"/>
      <c r="C11807" s="10"/>
      <c r="D11807" s="11"/>
      <c r="E11807" s="12"/>
      <c r="O11807" s="6" t="s">
        <v>1331</v>
      </c>
    </row>
    <row r="11808">
      <c r="B11808" s="2"/>
      <c r="C11808" s="10"/>
      <c r="D11808" s="11"/>
      <c r="E11808" s="12"/>
      <c r="O11808" s="6" t="s">
        <v>1331</v>
      </c>
    </row>
    <row r="11809">
      <c r="B11809" s="2"/>
      <c r="C11809" s="10"/>
      <c r="D11809" s="11"/>
      <c r="E11809" s="12"/>
      <c r="O11809" s="6" t="s">
        <v>1331</v>
      </c>
    </row>
    <row r="11810">
      <c r="B11810" s="2"/>
      <c r="C11810" s="10"/>
      <c r="D11810" s="11"/>
      <c r="E11810" s="12"/>
      <c r="O11810" s="6" t="s">
        <v>1331</v>
      </c>
    </row>
    <row r="11811">
      <c r="B11811" s="2"/>
      <c r="C11811" s="10"/>
      <c r="D11811" s="11"/>
      <c r="E11811" s="12"/>
      <c r="O11811" s="6" t="s">
        <v>1331</v>
      </c>
    </row>
    <row r="11812">
      <c r="B11812" s="2"/>
      <c r="C11812" s="10"/>
      <c r="D11812" s="11"/>
      <c r="E11812" s="12"/>
      <c r="O11812" s="6" t="s">
        <v>1331</v>
      </c>
    </row>
    <row r="11813">
      <c r="B11813" s="2"/>
      <c r="C11813" s="10"/>
      <c r="D11813" s="11"/>
      <c r="E11813" s="12"/>
      <c r="O11813" s="6" t="s">
        <v>1331</v>
      </c>
    </row>
    <row r="11814">
      <c r="B11814" s="2"/>
      <c r="C11814" s="10"/>
      <c r="D11814" s="11"/>
      <c r="E11814" s="12"/>
      <c r="O11814" s="6" t="s">
        <v>1331</v>
      </c>
    </row>
    <row r="11815">
      <c r="B11815" s="2"/>
      <c r="C11815" s="10"/>
      <c r="D11815" s="11"/>
      <c r="E11815" s="12"/>
      <c r="O11815" s="6" t="s">
        <v>1331</v>
      </c>
    </row>
    <row r="11816">
      <c r="B11816" s="2"/>
      <c r="C11816" s="10"/>
      <c r="D11816" s="11"/>
      <c r="E11816" s="12"/>
      <c r="O11816" s="6" t="s">
        <v>1331</v>
      </c>
    </row>
    <row r="11817">
      <c r="B11817" s="2"/>
      <c r="C11817" s="10"/>
      <c r="D11817" s="11"/>
      <c r="E11817" s="12"/>
      <c r="O11817" s="6" t="s">
        <v>1331</v>
      </c>
    </row>
    <row r="11818">
      <c r="B11818" s="2"/>
      <c r="C11818" s="10"/>
      <c r="D11818" s="11"/>
      <c r="E11818" s="12"/>
      <c r="O11818" s="6" t="s">
        <v>1331</v>
      </c>
    </row>
    <row r="11819">
      <c r="B11819" s="2"/>
      <c r="C11819" s="10"/>
      <c r="D11819" s="11"/>
      <c r="E11819" s="12"/>
      <c r="O11819" s="6" t="s">
        <v>1331</v>
      </c>
    </row>
    <row r="11820">
      <c r="B11820" s="2"/>
      <c r="C11820" s="10"/>
      <c r="D11820" s="11"/>
      <c r="E11820" s="12"/>
      <c r="O11820" s="6" t="s">
        <v>1331</v>
      </c>
    </row>
    <row r="11821">
      <c r="B11821" s="2"/>
      <c r="C11821" s="10"/>
      <c r="D11821" s="11"/>
      <c r="E11821" s="12"/>
      <c r="O11821" s="6" t="s">
        <v>1331</v>
      </c>
    </row>
    <row r="11822">
      <c r="B11822" s="2"/>
      <c r="C11822" s="10"/>
      <c r="D11822" s="11"/>
      <c r="E11822" s="12"/>
      <c r="O11822" s="6" t="s">
        <v>1331</v>
      </c>
    </row>
    <row r="11823">
      <c r="B11823" s="2"/>
      <c r="C11823" s="10"/>
      <c r="D11823" s="11"/>
      <c r="E11823" s="12"/>
      <c r="O11823" s="6" t="s">
        <v>1331</v>
      </c>
    </row>
    <row r="11824">
      <c r="B11824" s="2"/>
      <c r="C11824" s="10"/>
      <c r="D11824" s="11"/>
      <c r="E11824" s="12"/>
      <c r="O11824" s="6" t="s">
        <v>1331</v>
      </c>
    </row>
    <row r="11825">
      <c r="B11825" s="2"/>
      <c r="C11825" s="10"/>
      <c r="D11825" s="11"/>
      <c r="E11825" s="12"/>
      <c r="O11825" s="6" t="s">
        <v>1331</v>
      </c>
    </row>
    <row r="11826">
      <c r="B11826" s="2"/>
      <c r="C11826" s="10"/>
      <c r="D11826" s="11"/>
      <c r="E11826" s="12"/>
      <c r="O11826" s="6" t="s">
        <v>1331</v>
      </c>
    </row>
    <row r="11827">
      <c r="B11827" s="2"/>
      <c r="C11827" s="10"/>
      <c r="D11827" s="11"/>
      <c r="E11827" s="12"/>
      <c r="O11827" s="6" t="s">
        <v>1331</v>
      </c>
    </row>
    <row r="11828">
      <c r="B11828" s="2"/>
      <c r="C11828" s="10"/>
      <c r="D11828" s="11"/>
      <c r="E11828" s="12"/>
      <c r="O11828" s="6" t="s">
        <v>1331</v>
      </c>
    </row>
    <row r="11829">
      <c r="B11829" s="2"/>
      <c r="C11829" s="10"/>
      <c r="D11829" s="11"/>
      <c r="E11829" s="12"/>
      <c r="O11829" s="6" t="s">
        <v>1331</v>
      </c>
    </row>
    <row r="11830">
      <c r="B11830" s="2"/>
      <c r="C11830" s="10"/>
      <c r="D11830" s="11"/>
      <c r="E11830" s="12"/>
      <c r="O11830" s="6" t="s">
        <v>1331</v>
      </c>
    </row>
    <row r="11831">
      <c r="B11831" s="2"/>
      <c r="C11831" s="10"/>
      <c r="D11831" s="11"/>
      <c r="E11831" s="12"/>
      <c r="O11831" s="6" t="s">
        <v>1331</v>
      </c>
    </row>
    <row r="11832">
      <c r="B11832" s="2"/>
      <c r="C11832" s="10"/>
      <c r="D11832" s="11"/>
      <c r="E11832" s="12"/>
      <c r="O11832" s="6" t="s">
        <v>1331</v>
      </c>
    </row>
    <row r="11833">
      <c r="B11833" s="2"/>
      <c r="C11833" s="10"/>
      <c r="D11833" s="11"/>
      <c r="E11833" s="12"/>
      <c r="O11833" s="6" t="s">
        <v>1331</v>
      </c>
    </row>
    <row r="11834">
      <c r="B11834" s="2"/>
      <c r="C11834" s="10"/>
      <c r="D11834" s="11"/>
      <c r="E11834" s="12"/>
      <c r="O11834" s="6" t="s">
        <v>1331</v>
      </c>
    </row>
    <row r="11835">
      <c r="B11835" s="2"/>
      <c r="C11835" s="10"/>
      <c r="D11835" s="11"/>
      <c r="E11835" s="12"/>
      <c r="O11835" s="6" t="s">
        <v>1331</v>
      </c>
    </row>
    <row r="11836">
      <c r="B11836" s="2"/>
      <c r="C11836" s="10"/>
      <c r="D11836" s="11"/>
      <c r="E11836" s="12"/>
      <c r="O11836" s="6" t="s">
        <v>1331</v>
      </c>
    </row>
    <row r="11837">
      <c r="B11837" s="2"/>
      <c r="C11837" s="10"/>
      <c r="D11837" s="11"/>
      <c r="E11837" s="12"/>
      <c r="O11837" s="6" t="s">
        <v>1331</v>
      </c>
    </row>
    <row r="11838">
      <c r="B11838" s="2"/>
      <c r="C11838" s="10"/>
      <c r="D11838" s="11"/>
      <c r="E11838" s="12"/>
      <c r="O11838" s="6" t="s">
        <v>1331</v>
      </c>
    </row>
    <row r="11839">
      <c r="B11839" s="2"/>
      <c r="C11839" s="10"/>
      <c r="D11839" s="11"/>
      <c r="E11839" s="12"/>
      <c r="O11839" s="6" t="s">
        <v>1331</v>
      </c>
    </row>
    <row r="11840">
      <c r="B11840" s="2"/>
      <c r="C11840" s="10"/>
      <c r="D11840" s="11"/>
      <c r="E11840" s="12"/>
      <c r="O11840" s="6" t="s">
        <v>1331</v>
      </c>
    </row>
    <row r="11841">
      <c r="B11841" s="2"/>
      <c r="C11841" s="10"/>
      <c r="D11841" s="11"/>
      <c r="E11841" s="12"/>
      <c r="O11841" s="6" t="s">
        <v>1331</v>
      </c>
    </row>
    <row r="11842">
      <c r="B11842" s="2"/>
      <c r="C11842" s="10"/>
      <c r="D11842" s="11"/>
      <c r="E11842" s="12"/>
      <c r="O11842" s="6" t="s">
        <v>1331</v>
      </c>
    </row>
    <row r="11843">
      <c r="B11843" s="2"/>
      <c r="C11843" s="10"/>
      <c r="D11843" s="11"/>
      <c r="E11843" s="12"/>
      <c r="O11843" s="6" t="s">
        <v>1331</v>
      </c>
    </row>
    <row r="11844">
      <c r="B11844" s="2"/>
      <c r="C11844" s="10"/>
      <c r="D11844" s="11"/>
      <c r="E11844" s="12"/>
      <c r="O11844" s="6" t="s">
        <v>1331</v>
      </c>
    </row>
    <row r="11845">
      <c r="B11845" s="2"/>
      <c r="C11845" s="10"/>
      <c r="D11845" s="11"/>
      <c r="E11845" s="12"/>
      <c r="O11845" s="6" t="s">
        <v>1331</v>
      </c>
    </row>
    <row r="11846">
      <c r="B11846" s="2"/>
      <c r="C11846" s="10"/>
      <c r="D11846" s="11"/>
      <c r="E11846" s="12"/>
      <c r="O11846" s="6" t="s">
        <v>1331</v>
      </c>
    </row>
    <row r="11847">
      <c r="B11847" s="2"/>
      <c r="C11847" s="10"/>
      <c r="D11847" s="11"/>
      <c r="E11847" s="12"/>
      <c r="O11847" s="6" t="s">
        <v>1331</v>
      </c>
    </row>
    <row r="11848">
      <c r="B11848" s="2"/>
      <c r="C11848" s="10"/>
      <c r="D11848" s="11"/>
      <c r="E11848" s="12"/>
      <c r="O11848" s="6" t="s">
        <v>1331</v>
      </c>
    </row>
    <row r="11849">
      <c r="B11849" s="2"/>
      <c r="C11849" s="10"/>
      <c r="D11849" s="11"/>
      <c r="E11849" s="12"/>
      <c r="O11849" s="6" t="s">
        <v>1331</v>
      </c>
    </row>
    <row r="11850">
      <c r="B11850" s="2"/>
      <c r="C11850" s="10"/>
      <c r="D11850" s="11"/>
      <c r="E11850" s="12"/>
      <c r="O11850" s="6" t="s">
        <v>1331</v>
      </c>
    </row>
    <row r="11851">
      <c r="B11851" s="2"/>
      <c r="C11851" s="10"/>
      <c r="D11851" s="11"/>
      <c r="E11851" s="12"/>
      <c r="O11851" s="6" t="s">
        <v>1331</v>
      </c>
    </row>
    <row r="11852">
      <c r="B11852" s="2"/>
      <c r="C11852" s="10"/>
      <c r="D11852" s="11"/>
      <c r="E11852" s="12"/>
      <c r="O11852" s="6" t="s">
        <v>1331</v>
      </c>
    </row>
    <row r="11853">
      <c r="B11853" s="2"/>
      <c r="C11853" s="10"/>
      <c r="D11853" s="11"/>
      <c r="E11853" s="12"/>
      <c r="O11853" s="6" t="s">
        <v>1331</v>
      </c>
    </row>
    <row r="11854">
      <c r="B11854" s="2"/>
      <c r="C11854" s="10"/>
      <c r="D11854" s="11"/>
      <c r="E11854" s="12"/>
      <c r="O11854" s="6" t="s">
        <v>1331</v>
      </c>
    </row>
    <row r="11855">
      <c r="B11855" s="2"/>
      <c r="C11855" s="10"/>
      <c r="D11855" s="11"/>
      <c r="E11855" s="12"/>
      <c r="O11855" s="6" t="s">
        <v>1331</v>
      </c>
    </row>
    <row r="11856">
      <c r="B11856" s="2"/>
      <c r="C11856" s="10"/>
      <c r="D11856" s="11"/>
      <c r="E11856" s="12"/>
      <c r="O11856" s="6" t="s">
        <v>1331</v>
      </c>
    </row>
    <row r="11857">
      <c r="B11857" s="2"/>
      <c r="C11857" s="10"/>
      <c r="D11857" s="11"/>
      <c r="E11857" s="12"/>
      <c r="O11857" s="6" t="s">
        <v>1331</v>
      </c>
    </row>
    <row r="11858">
      <c r="B11858" s="2"/>
      <c r="C11858" s="10"/>
      <c r="D11858" s="11"/>
      <c r="E11858" s="12"/>
      <c r="O11858" s="6" t="s">
        <v>1331</v>
      </c>
    </row>
    <row r="11859">
      <c r="B11859" s="2"/>
      <c r="C11859" s="10"/>
      <c r="D11859" s="11"/>
      <c r="E11859" s="12"/>
      <c r="O11859" s="6" t="s">
        <v>1331</v>
      </c>
    </row>
    <row r="11860">
      <c r="B11860" s="2"/>
      <c r="C11860" s="10"/>
      <c r="D11860" s="11"/>
      <c r="E11860" s="12"/>
      <c r="O11860" s="6" t="s">
        <v>1331</v>
      </c>
    </row>
    <row r="11861">
      <c r="B11861" s="2"/>
      <c r="C11861" s="10"/>
      <c r="D11861" s="11"/>
      <c r="E11861" s="12"/>
      <c r="O11861" s="6" t="s">
        <v>1331</v>
      </c>
    </row>
    <row r="11862">
      <c r="B11862" s="2"/>
      <c r="C11862" s="10"/>
      <c r="D11862" s="11"/>
      <c r="E11862" s="12"/>
      <c r="O11862" s="6" t="s">
        <v>1331</v>
      </c>
    </row>
    <row r="11863">
      <c r="B11863" s="2"/>
      <c r="C11863" s="10"/>
      <c r="D11863" s="11"/>
      <c r="E11863" s="12"/>
      <c r="O11863" s="6" t="s">
        <v>1331</v>
      </c>
    </row>
    <row r="11864">
      <c r="B11864" s="2"/>
      <c r="C11864" s="10"/>
      <c r="D11864" s="11"/>
      <c r="E11864" s="12"/>
      <c r="O11864" s="6" t="s">
        <v>1331</v>
      </c>
    </row>
    <row r="11865">
      <c r="B11865" s="2"/>
      <c r="C11865" s="10"/>
      <c r="D11865" s="11"/>
      <c r="E11865" s="12"/>
      <c r="O11865" s="6" t="s">
        <v>1331</v>
      </c>
    </row>
    <row r="11866">
      <c r="B11866" s="2"/>
      <c r="C11866" s="10"/>
      <c r="D11866" s="11"/>
      <c r="E11866" s="12"/>
      <c r="O11866" s="6" t="s">
        <v>1331</v>
      </c>
    </row>
    <row r="11867">
      <c r="B11867" s="2"/>
      <c r="C11867" s="10"/>
      <c r="D11867" s="11"/>
      <c r="E11867" s="12"/>
      <c r="O11867" s="6" t="s">
        <v>1331</v>
      </c>
    </row>
    <row r="11868">
      <c r="B11868" s="2"/>
      <c r="C11868" s="10"/>
      <c r="D11868" s="11"/>
      <c r="E11868" s="12"/>
      <c r="O11868" s="6" t="s">
        <v>1331</v>
      </c>
    </row>
    <row r="11869">
      <c r="B11869" s="2"/>
      <c r="C11869" s="10"/>
      <c r="D11869" s="11"/>
      <c r="E11869" s="12"/>
      <c r="O11869" s="6" t="s">
        <v>1331</v>
      </c>
    </row>
    <row r="11870">
      <c r="B11870" s="2"/>
      <c r="C11870" s="10"/>
      <c r="D11870" s="11"/>
      <c r="E11870" s="12"/>
      <c r="O11870" s="6" t="s">
        <v>1331</v>
      </c>
    </row>
    <row r="11871">
      <c r="B11871" s="2"/>
      <c r="C11871" s="10"/>
      <c r="D11871" s="11"/>
      <c r="E11871" s="12"/>
      <c r="O11871" s="6" t="s">
        <v>1331</v>
      </c>
    </row>
    <row r="11872">
      <c r="B11872" s="2"/>
      <c r="C11872" s="10"/>
      <c r="D11872" s="11"/>
      <c r="E11872" s="12"/>
      <c r="O11872" s="6" t="s">
        <v>1331</v>
      </c>
    </row>
    <row r="11873">
      <c r="B11873" s="2"/>
      <c r="C11873" s="10"/>
      <c r="D11873" s="11"/>
      <c r="E11873" s="12"/>
      <c r="O11873" s="6" t="s">
        <v>1331</v>
      </c>
    </row>
    <row r="11874">
      <c r="B11874" s="2"/>
      <c r="C11874" s="10"/>
      <c r="D11874" s="11"/>
      <c r="E11874" s="12"/>
      <c r="O11874" s="6" t="s">
        <v>1331</v>
      </c>
    </row>
    <row r="11875">
      <c r="B11875" s="2"/>
      <c r="C11875" s="10"/>
      <c r="D11875" s="11"/>
      <c r="E11875" s="12"/>
      <c r="O11875" s="6" t="s">
        <v>1331</v>
      </c>
    </row>
    <row r="11876">
      <c r="B11876" s="2"/>
      <c r="C11876" s="10"/>
      <c r="D11876" s="11"/>
      <c r="E11876" s="12"/>
      <c r="O11876" s="6" t="s">
        <v>1331</v>
      </c>
    </row>
    <row r="11877">
      <c r="B11877" s="2"/>
      <c r="C11877" s="10"/>
      <c r="D11877" s="11"/>
      <c r="E11877" s="12"/>
      <c r="O11877" s="6" t="s">
        <v>1331</v>
      </c>
    </row>
    <row r="11878">
      <c r="B11878" s="2"/>
      <c r="C11878" s="10"/>
      <c r="D11878" s="11"/>
      <c r="E11878" s="12"/>
      <c r="O11878" s="6" t="s">
        <v>1331</v>
      </c>
    </row>
    <row r="11879">
      <c r="B11879" s="2"/>
      <c r="C11879" s="10"/>
      <c r="D11879" s="11"/>
      <c r="E11879" s="12"/>
      <c r="O11879" s="6" t="s">
        <v>1331</v>
      </c>
    </row>
    <row r="11880">
      <c r="B11880" s="2"/>
      <c r="C11880" s="10"/>
      <c r="D11880" s="11"/>
      <c r="E11880" s="12"/>
      <c r="O11880" s="6" t="s">
        <v>1331</v>
      </c>
    </row>
    <row r="11881">
      <c r="B11881" s="2"/>
      <c r="C11881" s="10"/>
      <c r="D11881" s="11"/>
      <c r="E11881" s="12"/>
      <c r="O11881" s="6" t="s">
        <v>1331</v>
      </c>
    </row>
    <row r="11882">
      <c r="B11882" s="2"/>
      <c r="C11882" s="10"/>
      <c r="D11882" s="11"/>
      <c r="E11882" s="12"/>
      <c r="O11882" s="6" t="s">
        <v>1331</v>
      </c>
    </row>
    <row r="11883">
      <c r="B11883" s="2"/>
      <c r="C11883" s="10"/>
      <c r="D11883" s="11"/>
      <c r="E11883" s="12"/>
      <c r="O11883" s="6" t="s">
        <v>1331</v>
      </c>
    </row>
    <row r="11884">
      <c r="B11884" s="2"/>
      <c r="C11884" s="10"/>
      <c r="D11884" s="11"/>
      <c r="E11884" s="12"/>
      <c r="O11884" s="6" t="s">
        <v>1331</v>
      </c>
    </row>
    <row r="11885">
      <c r="B11885" s="2"/>
      <c r="C11885" s="10"/>
      <c r="D11885" s="11"/>
      <c r="E11885" s="12"/>
      <c r="O11885" s="6" t="s">
        <v>1331</v>
      </c>
    </row>
    <row r="11886">
      <c r="B11886" s="2"/>
      <c r="C11886" s="10"/>
      <c r="D11886" s="11"/>
      <c r="E11886" s="12"/>
      <c r="O11886" s="6" t="s">
        <v>1331</v>
      </c>
    </row>
    <row r="11887">
      <c r="B11887" s="2"/>
      <c r="C11887" s="10"/>
      <c r="D11887" s="11"/>
      <c r="E11887" s="12"/>
      <c r="O11887" s="6" t="s">
        <v>1331</v>
      </c>
    </row>
    <row r="11888">
      <c r="B11888" s="2"/>
      <c r="C11888" s="10"/>
      <c r="D11888" s="11"/>
      <c r="E11888" s="12"/>
      <c r="O11888" s="6" t="s">
        <v>1331</v>
      </c>
    </row>
    <row r="11889">
      <c r="B11889" s="2"/>
      <c r="C11889" s="10"/>
      <c r="D11889" s="11"/>
      <c r="E11889" s="12"/>
      <c r="O11889" s="6" t="s">
        <v>1331</v>
      </c>
    </row>
    <row r="11890">
      <c r="B11890" s="2"/>
      <c r="C11890" s="10"/>
      <c r="D11890" s="11"/>
      <c r="E11890" s="12"/>
      <c r="O11890" s="6" t="s">
        <v>1331</v>
      </c>
    </row>
    <row r="11891">
      <c r="B11891" s="2"/>
      <c r="C11891" s="10"/>
      <c r="D11891" s="11"/>
      <c r="E11891" s="12"/>
      <c r="O11891" s="6" t="s">
        <v>1331</v>
      </c>
    </row>
    <row r="11892">
      <c r="B11892" s="2"/>
      <c r="C11892" s="10"/>
      <c r="D11892" s="11"/>
      <c r="E11892" s="12"/>
      <c r="O11892" s="6" t="s">
        <v>1331</v>
      </c>
    </row>
    <row r="11893">
      <c r="B11893" s="2"/>
      <c r="C11893" s="10"/>
      <c r="D11893" s="11"/>
      <c r="E11893" s="12"/>
      <c r="O11893" s="6" t="s">
        <v>1331</v>
      </c>
    </row>
    <row r="11894">
      <c r="B11894" s="2"/>
      <c r="C11894" s="10"/>
      <c r="D11894" s="11"/>
      <c r="E11894" s="12"/>
      <c r="O11894" s="6" t="s">
        <v>1331</v>
      </c>
    </row>
    <row r="11895">
      <c r="B11895" s="2"/>
      <c r="C11895" s="10"/>
      <c r="D11895" s="11"/>
      <c r="E11895" s="12"/>
      <c r="O11895" s="6" t="s">
        <v>1331</v>
      </c>
    </row>
    <row r="11896">
      <c r="B11896" s="2"/>
      <c r="C11896" s="10"/>
      <c r="D11896" s="11"/>
      <c r="E11896" s="12"/>
      <c r="O11896" s="6" t="s">
        <v>1331</v>
      </c>
    </row>
    <row r="11897">
      <c r="B11897" s="2"/>
      <c r="C11897" s="10"/>
      <c r="D11897" s="11"/>
      <c r="E11897" s="12"/>
      <c r="O11897" s="6" t="s">
        <v>1331</v>
      </c>
    </row>
    <row r="11898">
      <c r="B11898" s="2"/>
      <c r="C11898" s="10"/>
      <c r="D11898" s="11"/>
      <c r="E11898" s="12"/>
      <c r="O11898" s="6" t="s">
        <v>1331</v>
      </c>
    </row>
    <row r="11899">
      <c r="B11899" s="2"/>
      <c r="C11899" s="10"/>
      <c r="D11899" s="11"/>
      <c r="E11899" s="12"/>
      <c r="O11899" s="6" t="s">
        <v>1331</v>
      </c>
    </row>
    <row r="11900">
      <c r="B11900" s="2"/>
      <c r="C11900" s="10"/>
      <c r="D11900" s="11"/>
      <c r="E11900" s="12"/>
      <c r="O11900" s="6" t="s">
        <v>1331</v>
      </c>
    </row>
    <row r="11901">
      <c r="B11901" s="2"/>
      <c r="C11901" s="10"/>
      <c r="D11901" s="11"/>
      <c r="E11901" s="12"/>
      <c r="O11901" s="6" t="s">
        <v>1331</v>
      </c>
    </row>
    <row r="11902">
      <c r="B11902" s="2"/>
      <c r="C11902" s="10"/>
      <c r="D11902" s="11"/>
      <c r="E11902" s="12"/>
      <c r="O11902" s="6" t="s">
        <v>1331</v>
      </c>
    </row>
    <row r="11903">
      <c r="B11903" s="2"/>
      <c r="C11903" s="10"/>
      <c r="D11903" s="11"/>
      <c r="E11903" s="12"/>
      <c r="O11903" s="6" t="s">
        <v>1331</v>
      </c>
    </row>
    <row r="11904">
      <c r="B11904" s="2"/>
      <c r="C11904" s="10"/>
      <c r="D11904" s="11"/>
      <c r="E11904" s="12"/>
      <c r="O11904" s="6" t="s">
        <v>1331</v>
      </c>
    </row>
    <row r="11905">
      <c r="B11905" s="2"/>
      <c r="C11905" s="10"/>
      <c r="D11905" s="11"/>
      <c r="E11905" s="12"/>
      <c r="O11905" s="6" t="s">
        <v>1331</v>
      </c>
    </row>
    <row r="11906">
      <c r="B11906" s="2"/>
      <c r="C11906" s="10"/>
      <c r="D11906" s="11"/>
      <c r="E11906" s="12"/>
      <c r="O11906" s="6" t="s">
        <v>1331</v>
      </c>
    </row>
    <row r="11907">
      <c r="B11907" s="2"/>
      <c r="C11907" s="10"/>
      <c r="D11907" s="11"/>
      <c r="E11907" s="12"/>
      <c r="O11907" s="6" t="s">
        <v>1331</v>
      </c>
    </row>
    <row r="11908">
      <c r="B11908" s="2"/>
      <c r="C11908" s="10"/>
      <c r="D11908" s="11"/>
      <c r="E11908" s="12"/>
      <c r="O11908" s="6" t="s">
        <v>1331</v>
      </c>
    </row>
    <row r="11909">
      <c r="B11909" s="2"/>
      <c r="C11909" s="10"/>
      <c r="D11909" s="11"/>
      <c r="E11909" s="12"/>
      <c r="O11909" s="6" t="s">
        <v>1331</v>
      </c>
    </row>
    <row r="11910">
      <c r="B11910" s="2"/>
      <c r="C11910" s="10"/>
      <c r="D11910" s="11"/>
      <c r="E11910" s="12"/>
      <c r="O11910" s="6" t="s">
        <v>1331</v>
      </c>
    </row>
    <row r="11911">
      <c r="B11911" s="2"/>
      <c r="C11911" s="10"/>
      <c r="D11911" s="11"/>
      <c r="E11911" s="12"/>
      <c r="O11911" s="6" t="s">
        <v>1331</v>
      </c>
    </row>
    <row r="11912">
      <c r="B11912" s="2"/>
      <c r="C11912" s="10"/>
      <c r="D11912" s="11"/>
      <c r="E11912" s="12"/>
      <c r="O11912" s="6" t="s">
        <v>1331</v>
      </c>
    </row>
    <row r="11913">
      <c r="B11913" s="2"/>
      <c r="C11913" s="10"/>
      <c r="D11913" s="11"/>
      <c r="E11913" s="12"/>
      <c r="O11913" s="6" t="s">
        <v>1331</v>
      </c>
    </row>
    <row r="11914">
      <c r="B11914" s="2"/>
      <c r="C11914" s="10"/>
      <c r="D11914" s="11"/>
      <c r="E11914" s="12"/>
      <c r="O11914" s="6" t="s">
        <v>1331</v>
      </c>
    </row>
    <row r="11915">
      <c r="B11915" s="2"/>
      <c r="C11915" s="10"/>
      <c r="D11915" s="11"/>
      <c r="E11915" s="12"/>
      <c r="O11915" s="6" t="s">
        <v>1331</v>
      </c>
    </row>
    <row r="11916">
      <c r="B11916" s="2"/>
      <c r="C11916" s="10"/>
      <c r="D11916" s="11"/>
      <c r="E11916" s="12"/>
      <c r="O11916" s="6" t="s">
        <v>1331</v>
      </c>
    </row>
    <row r="11917">
      <c r="B11917" s="2"/>
      <c r="C11917" s="10"/>
      <c r="D11917" s="11"/>
      <c r="E11917" s="12"/>
      <c r="O11917" s="6" t="s">
        <v>1331</v>
      </c>
    </row>
    <row r="11918">
      <c r="B11918" s="2"/>
      <c r="C11918" s="10"/>
      <c r="D11918" s="11"/>
      <c r="E11918" s="12"/>
      <c r="O11918" s="6" t="s">
        <v>1331</v>
      </c>
    </row>
    <row r="11919">
      <c r="B11919" s="2"/>
      <c r="C11919" s="10"/>
      <c r="D11919" s="11"/>
      <c r="E11919" s="12"/>
      <c r="O11919" s="6" t="s">
        <v>1331</v>
      </c>
    </row>
    <row r="11920">
      <c r="B11920" s="2"/>
      <c r="C11920" s="10"/>
      <c r="D11920" s="11"/>
      <c r="E11920" s="12"/>
      <c r="O11920" s="6" t="s">
        <v>1331</v>
      </c>
    </row>
    <row r="11921">
      <c r="B11921" s="2"/>
      <c r="C11921" s="10"/>
      <c r="D11921" s="11"/>
      <c r="E11921" s="12"/>
      <c r="O11921" s="6" t="s">
        <v>1331</v>
      </c>
    </row>
    <row r="11922">
      <c r="B11922" s="2"/>
      <c r="C11922" s="10"/>
      <c r="D11922" s="11"/>
      <c r="E11922" s="12"/>
      <c r="O11922" s="6" t="s">
        <v>1331</v>
      </c>
    </row>
    <row r="11923">
      <c r="B11923" s="2"/>
      <c r="C11923" s="10"/>
      <c r="D11923" s="11"/>
      <c r="E11923" s="12"/>
      <c r="O11923" s="6" t="s">
        <v>1331</v>
      </c>
    </row>
    <row r="11924">
      <c r="B11924" s="2"/>
      <c r="C11924" s="10"/>
      <c r="D11924" s="11"/>
      <c r="E11924" s="12"/>
      <c r="O11924" s="6" t="s">
        <v>1331</v>
      </c>
    </row>
    <row r="11925">
      <c r="B11925" s="2"/>
      <c r="C11925" s="10"/>
      <c r="D11925" s="11"/>
      <c r="E11925" s="12"/>
      <c r="O11925" s="6" t="s">
        <v>1331</v>
      </c>
    </row>
    <row r="11926">
      <c r="B11926" s="2"/>
      <c r="C11926" s="10"/>
      <c r="D11926" s="11"/>
      <c r="E11926" s="12"/>
      <c r="O11926" s="6" t="s">
        <v>1331</v>
      </c>
    </row>
    <row r="11927">
      <c r="B11927" s="2"/>
      <c r="C11927" s="10"/>
      <c r="D11927" s="11"/>
      <c r="E11927" s="12"/>
      <c r="O11927" s="6" t="s">
        <v>1331</v>
      </c>
    </row>
    <row r="11928">
      <c r="B11928" s="2"/>
      <c r="C11928" s="10"/>
      <c r="D11928" s="11"/>
      <c r="E11928" s="12"/>
      <c r="O11928" s="6" t="s">
        <v>1331</v>
      </c>
    </row>
    <row r="11929">
      <c r="B11929" s="2"/>
      <c r="C11929" s="10"/>
      <c r="D11929" s="11"/>
      <c r="E11929" s="12"/>
      <c r="O11929" s="6" t="s">
        <v>1331</v>
      </c>
    </row>
    <row r="11930">
      <c r="B11930" s="2"/>
      <c r="C11930" s="10"/>
      <c r="D11930" s="11"/>
      <c r="E11930" s="12"/>
      <c r="O11930" s="6" t="s">
        <v>1331</v>
      </c>
    </row>
    <row r="11931">
      <c r="B11931" s="2"/>
      <c r="C11931" s="10"/>
      <c r="D11931" s="11"/>
      <c r="E11931" s="12"/>
      <c r="O11931" s="6" t="s">
        <v>1331</v>
      </c>
    </row>
    <row r="11932">
      <c r="B11932" s="2"/>
      <c r="C11932" s="10"/>
      <c r="D11932" s="11"/>
      <c r="E11932" s="12"/>
      <c r="O11932" s="6" t="s">
        <v>1331</v>
      </c>
    </row>
    <row r="11933">
      <c r="B11933" s="2"/>
      <c r="C11933" s="10"/>
      <c r="D11933" s="11"/>
      <c r="E11933" s="12"/>
      <c r="O11933" s="6" t="s">
        <v>1331</v>
      </c>
    </row>
    <row r="11934">
      <c r="B11934" s="2"/>
      <c r="C11934" s="10"/>
      <c r="D11934" s="11"/>
      <c r="E11934" s="12"/>
      <c r="O11934" s="6" t="s">
        <v>1331</v>
      </c>
    </row>
    <row r="11935">
      <c r="B11935" s="2"/>
      <c r="C11935" s="10"/>
      <c r="D11935" s="11"/>
      <c r="E11935" s="12"/>
      <c r="O11935" s="6" t="s">
        <v>1331</v>
      </c>
    </row>
    <row r="11936">
      <c r="B11936" s="2"/>
      <c r="C11936" s="10"/>
      <c r="D11936" s="11"/>
      <c r="E11936" s="12"/>
      <c r="O11936" s="6" t="s">
        <v>1331</v>
      </c>
    </row>
    <row r="11937">
      <c r="B11937" s="2"/>
      <c r="C11937" s="10"/>
      <c r="D11937" s="11"/>
      <c r="E11937" s="12"/>
      <c r="O11937" s="6" t="s">
        <v>1331</v>
      </c>
    </row>
    <row r="11938">
      <c r="B11938" s="2"/>
      <c r="C11938" s="10"/>
      <c r="D11938" s="11"/>
      <c r="E11938" s="12"/>
      <c r="O11938" s="6" t="s">
        <v>1331</v>
      </c>
    </row>
    <row r="11939">
      <c r="B11939" s="2"/>
      <c r="C11939" s="10"/>
      <c r="D11939" s="11"/>
      <c r="E11939" s="12"/>
      <c r="O11939" s="6" t="s">
        <v>1331</v>
      </c>
    </row>
    <row r="11940">
      <c r="B11940" s="2"/>
      <c r="C11940" s="10"/>
      <c r="D11940" s="11"/>
      <c r="E11940" s="12"/>
      <c r="O11940" s="6" t="s">
        <v>1331</v>
      </c>
    </row>
    <row r="11941">
      <c r="B11941" s="2"/>
      <c r="C11941" s="10"/>
      <c r="D11941" s="11"/>
      <c r="E11941" s="12"/>
      <c r="O11941" s="6" t="s">
        <v>1331</v>
      </c>
    </row>
    <row r="11942">
      <c r="B11942" s="2"/>
      <c r="C11942" s="10"/>
      <c r="D11942" s="11"/>
      <c r="E11942" s="12"/>
      <c r="O11942" s="6" t="s">
        <v>1331</v>
      </c>
    </row>
    <row r="11943">
      <c r="B11943" s="2"/>
      <c r="C11943" s="10"/>
      <c r="D11943" s="11"/>
      <c r="E11943" s="12"/>
      <c r="O11943" s="6" t="s">
        <v>1331</v>
      </c>
    </row>
    <row r="11944">
      <c r="B11944" s="2"/>
      <c r="C11944" s="10"/>
      <c r="D11944" s="11"/>
      <c r="E11944" s="12"/>
      <c r="O11944" s="6" t="s">
        <v>1331</v>
      </c>
    </row>
    <row r="11945">
      <c r="B11945" s="2"/>
      <c r="C11945" s="10"/>
      <c r="D11945" s="11"/>
      <c r="E11945" s="12"/>
      <c r="O11945" s="6" t="s">
        <v>1331</v>
      </c>
    </row>
    <row r="11946">
      <c r="B11946" s="2"/>
      <c r="C11946" s="10"/>
      <c r="D11946" s="11"/>
      <c r="E11946" s="12"/>
      <c r="O11946" s="6" t="s">
        <v>1331</v>
      </c>
    </row>
    <row r="11947">
      <c r="B11947" s="2"/>
      <c r="C11947" s="10"/>
      <c r="D11947" s="11"/>
      <c r="E11947" s="12"/>
      <c r="O11947" s="6" t="s">
        <v>1331</v>
      </c>
    </row>
    <row r="11948">
      <c r="B11948" s="2"/>
      <c r="C11948" s="10"/>
      <c r="D11948" s="11"/>
      <c r="E11948" s="12"/>
      <c r="O11948" s="6" t="s">
        <v>1331</v>
      </c>
    </row>
    <row r="11949">
      <c r="B11949" s="2"/>
      <c r="C11949" s="10"/>
      <c r="D11949" s="11"/>
      <c r="E11949" s="12"/>
      <c r="O11949" s="6" t="s">
        <v>1331</v>
      </c>
    </row>
    <row r="11950">
      <c r="B11950" s="2"/>
      <c r="C11950" s="10"/>
      <c r="D11950" s="11"/>
      <c r="E11950" s="12"/>
      <c r="O11950" s="6" t="s">
        <v>1331</v>
      </c>
    </row>
    <row r="11951">
      <c r="B11951" s="2"/>
      <c r="C11951" s="10"/>
      <c r="D11951" s="11"/>
      <c r="E11951" s="12"/>
      <c r="O11951" s="6" t="s">
        <v>1331</v>
      </c>
    </row>
    <row r="11952">
      <c r="B11952" s="2"/>
      <c r="C11952" s="10"/>
      <c r="D11952" s="11"/>
      <c r="E11952" s="12"/>
      <c r="O11952" s="6" t="s">
        <v>1331</v>
      </c>
    </row>
    <row r="11953">
      <c r="B11953" s="2"/>
      <c r="C11953" s="10"/>
      <c r="D11953" s="11"/>
      <c r="E11953" s="12"/>
      <c r="O11953" s="6" t="s">
        <v>1331</v>
      </c>
    </row>
    <row r="11954">
      <c r="B11954" s="2"/>
      <c r="C11954" s="10"/>
      <c r="D11954" s="11"/>
      <c r="E11954" s="12"/>
      <c r="O11954" s="6" t="s">
        <v>1331</v>
      </c>
    </row>
    <row r="11955">
      <c r="B11955" s="2"/>
      <c r="C11955" s="10"/>
      <c r="D11955" s="11"/>
      <c r="E11955" s="12"/>
      <c r="O11955" s="6" t="s">
        <v>1331</v>
      </c>
    </row>
    <row r="11956">
      <c r="B11956" s="2"/>
      <c r="C11956" s="10"/>
      <c r="D11956" s="11"/>
      <c r="E11956" s="12"/>
      <c r="O11956" s="6" t="s">
        <v>1331</v>
      </c>
    </row>
    <row r="11957">
      <c r="B11957" s="2"/>
      <c r="C11957" s="10"/>
      <c r="D11957" s="11"/>
      <c r="E11957" s="12"/>
      <c r="O11957" s="6" t="s">
        <v>1331</v>
      </c>
    </row>
    <row r="11958">
      <c r="B11958" s="2"/>
      <c r="C11958" s="10"/>
      <c r="D11958" s="11"/>
      <c r="E11958" s="12"/>
      <c r="O11958" s="6" t="s">
        <v>1331</v>
      </c>
    </row>
    <row r="11959">
      <c r="B11959" s="2"/>
      <c r="C11959" s="10"/>
      <c r="D11959" s="11"/>
      <c r="E11959" s="12"/>
      <c r="O11959" s="6" t="s">
        <v>1331</v>
      </c>
    </row>
    <row r="11960">
      <c r="B11960" s="2"/>
      <c r="C11960" s="10"/>
      <c r="D11960" s="11"/>
      <c r="E11960" s="12"/>
      <c r="O11960" s="6" t="s">
        <v>1331</v>
      </c>
    </row>
    <row r="11961">
      <c r="B11961" s="2"/>
      <c r="C11961" s="10"/>
      <c r="D11961" s="11"/>
      <c r="E11961" s="12"/>
      <c r="O11961" s="6" t="s">
        <v>1331</v>
      </c>
    </row>
    <row r="11962">
      <c r="B11962" s="2"/>
      <c r="C11962" s="10"/>
      <c r="D11962" s="11"/>
      <c r="E11962" s="12"/>
      <c r="O11962" s="6" t="s">
        <v>1331</v>
      </c>
    </row>
    <row r="11963">
      <c r="B11963" s="2"/>
      <c r="C11963" s="10"/>
      <c r="D11963" s="11"/>
      <c r="E11963" s="12"/>
      <c r="O11963" s="6" t="s">
        <v>1331</v>
      </c>
    </row>
    <row r="11964">
      <c r="B11964" s="2"/>
      <c r="C11964" s="10"/>
      <c r="D11964" s="11"/>
      <c r="E11964" s="12"/>
      <c r="O11964" s="6" t="s">
        <v>1331</v>
      </c>
    </row>
    <row r="11965">
      <c r="B11965" s="2"/>
      <c r="C11965" s="10"/>
      <c r="D11965" s="11"/>
      <c r="E11965" s="12"/>
      <c r="O11965" s="6" t="s">
        <v>1331</v>
      </c>
    </row>
    <row r="11966">
      <c r="B11966" s="2"/>
      <c r="C11966" s="10"/>
      <c r="D11966" s="11"/>
      <c r="E11966" s="12"/>
      <c r="O11966" s="6" t="s">
        <v>1331</v>
      </c>
    </row>
    <row r="11967">
      <c r="B11967" s="2"/>
      <c r="C11967" s="10"/>
      <c r="D11967" s="11"/>
      <c r="E11967" s="12"/>
      <c r="O11967" s="6" t="s">
        <v>1331</v>
      </c>
    </row>
    <row r="11968">
      <c r="B11968" s="2"/>
      <c r="C11968" s="10"/>
      <c r="D11968" s="11"/>
      <c r="E11968" s="12"/>
      <c r="O11968" s="6" t="s">
        <v>1331</v>
      </c>
    </row>
    <row r="11969">
      <c r="B11969" s="2"/>
      <c r="C11969" s="10"/>
      <c r="D11969" s="11"/>
      <c r="E11969" s="12"/>
      <c r="O11969" s="6" t="s">
        <v>1331</v>
      </c>
    </row>
    <row r="11970">
      <c r="B11970" s="2"/>
      <c r="C11970" s="10"/>
      <c r="D11970" s="11"/>
      <c r="E11970" s="12"/>
      <c r="O11970" s="6" t="s">
        <v>1331</v>
      </c>
    </row>
    <row r="11971">
      <c r="B11971" s="2"/>
      <c r="C11971" s="10"/>
      <c r="D11971" s="11"/>
      <c r="E11971" s="12"/>
      <c r="O11971" s="6" t="s">
        <v>1331</v>
      </c>
    </row>
    <row r="11972">
      <c r="B11972" s="2"/>
      <c r="C11972" s="10"/>
      <c r="D11972" s="11"/>
      <c r="E11972" s="12"/>
      <c r="O11972" s="6" t="s">
        <v>1331</v>
      </c>
    </row>
    <row r="11973">
      <c r="B11973" s="2"/>
      <c r="C11973" s="10"/>
      <c r="D11973" s="11"/>
      <c r="E11973" s="12"/>
      <c r="O11973" s="6" t="s">
        <v>1331</v>
      </c>
    </row>
    <row r="11974">
      <c r="B11974" s="2"/>
      <c r="C11974" s="10"/>
      <c r="D11974" s="11"/>
      <c r="E11974" s="12"/>
      <c r="O11974" s="6" t="s">
        <v>1331</v>
      </c>
    </row>
    <row r="11975">
      <c r="B11975" s="2"/>
      <c r="C11975" s="10"/>
      <c r="D11975" s="11"/>
      <c r="E11975" s="12"/>
      <c r="O11975" s="6" t="s">
        <v>1331</v>
      </c>
    </row>
    <row r="11976">
      <c r="B11976" s="2"/>
      <c r="C11976" s="10"/>
      <c r="D11976" s="11"/>
      <c r="E11976" s="12"/>
      <c r="O11976" s="6" t="s">
        <v>1331</v>
      </c>
    </row>
    <row r="11977">
      <c r="B11977" s="2"/>
      <c r="C11977" s="10"/>
      <c r="D11977" s="11"/>
      <c r="E11977" s="12"/>
      <c r="O11977" s="6" t="s">
        <v>1331</v>
      </c>
    </row>
    <row r="11978">
      <c r="B11978" s="2"/>
      <c r="C11978" s="10"/>
      <c r="D11978" s="11"/>
      <c r="E11978" s="12"/>
      <c r="O11978" s="6" t="s">
        <v>1331</v>
      </c>
    </row>
    <row r="11979">
      <c r="B11979" s="2"/>
      <c r="C11979" s="10"/>
      <c r="D11979" s="11"/>
      <c r="E11979" s="12"/>
      <c r="O11979" s="6" t="s">
        <v>1331</v>
      </c>
    </row>
    <row r="11980">
      <c r="B11980" s="2"/>
      <c r="C11980" s="10"/>
      <c r="D11980" s="11"/>
      <c r="E11980" s="12"/>
      <c r="O11980" s="6" t="s">
        <v>1331</v>
      </c>
    </row>
    <row r="11981">
      <c r="B11981" s="2"/>
      <c r="C11981" s="10"/>
      <c r="D11981" s="11"/>
      <c r="E11981" s="12"/>
      <c r="O11981" s="6" t="s">
        <v>1331</v>
      </c>
    </row>
    <row r="11982">
      <c r="B11982" s="2"/>
      <c r="C11982" s="10"/>
      <c r="D11982" s="11"/>
      <c r="E11982" s="12"/>
      <c r="O11982" s="6" t="s">
        <v>1331</v>
      </c>
    </row>
    <row r="11983">
      <c r="B11983" s="2"/>
      <c r="C11983" s="10"/>
      <c r="D11983" s="11"/>
      <c r="E11983" s="12"/>
      <c r="O11983" s="6" t="s">
        <v>1331</v>
      </c>
    </row>
    <row r="11984">
      <c r="B11984" s="2"/>
      <c r="C11984" s="10"/>
      <c r="D11984" s="11"/>
      <c r="E11984" s="12"/>
      <c r="O11984" s="6" t="s">
        <v>1331</v>
      </c>
    </row>
    <row r="11985">
      <c r="B11985" s="2"/>
      <c r="C11985" s="10"/>
      <c r="D11985" s="11"/>
      <c r="E11985" s="12"/>
      <c r="O11985" s="6" t="s">
        <v>1331</v>
      </c>
    </row>
    <row r="11986">
      <c r="B11986" s="2"/>
      <c r="C11986" s="10"/>
      <c r="D11986" s="11"/>
      <c r="E11986" s="12"/>
      <c r="O11986" s="6" t="s">
        <v>1331</v>
      </c>
    </row>
    <row r="11987">
      <c r="B11987" s="2"/>
      <c r="C11987" s="10"/>
      <c r="D11987" s="11"/>
      <c r="E11987" s="12"/>
      <c r="O11987" s="6" t="s">
        <v>1331</v>
      </c>
    </row>
    <row r="11988">
      <c r="B11988" s="2"/>
      <c r="C11988" s="10"/>
      <c r="D11988" s="11"/>
      <c r="E11988" s="12"/>
      <c r="O11988" s="6" t="s">
        <v>1331</v>
      </c>
    </row>
    <row r="11989">
      <c r="B11989" s="2"/>
      <c r="C11989" s="10"/>
      <c r="D11989" s="11"/>
      <c r="E11989" s="12"/>
      <c r="O11989" s="6" t="s">
        <v>1331</v>
      </c>
    </row>
    <row r="11990">
      <c r="B11990" s="2"/>
      <c r="C11990" s="10"/>
      <c r="D11990" s="11"/>
      <c r="E11990" s="12"/>
      <c r="O11990" s="6" t="s">
        <v>1331</v>
      </c>
    </row>
    <row r="11991">
      <c r="B11991" s="2"/>
      <c r="C11991" s="10"/>
      <c r="D11991" s="11"/>
      <c r="E11991" s="12"/>
      <c r="O11991" s="6" t="s">
        <v>1331</v>
      </c>
    </row>
    <row r="11992">
      <c r="B11992" s="2"/>
      <c r="C11992" s="10"/>
      <c r="D11992" s="11"/>
      <c r="E11992" s="12"/>
      <c r="O11992" s="6" t="s">
        <v>1331</v>
      </c>
    </row>
    <row r="11993">
      <c r="B11993" s="2"/>
      <c r="C11993" s="10"/>
      <c r="D11993" s="11"/>
      <c r="E11993" s="12"/>
      <c r="O11993" s="6" t="s">
        <v>1331</v>
      </c>
    </row>
    <row r="11994">
      <c r="B11994" s="2"/>
      <c r="C11994" s="10"/>
      <c r="D11994" s="11"/>
      <c r="E11994" s="12"/>
      <c r="O11994" s="6" t="s">
        <v>1331</v>
      </c>
    </row>
    <row r="11995">
      <c r="B11995" s="2"/>
      <c r="C11995" s="10"/>
      <c r="D11995" s="11"/>
      <c r="E11995" s="12"/>
      <c r="O11995" s="6" t="s">
        <v>1331</v>
      </c>
    </row>
    <row r="11996">
      <c r="B11996" s="2"/>
      <c r="C11996" s="10"/>
      <c r="D11996" s="11"/>
      <c r="E11996" s="12"/>
      <c r="O11996" s="6" t="s">
        <v>1331</v>
      </c>
    </row>
    <row r="11997">
      <c r="B11997" s="2"/>
      <c r="C11997" s="10"/>
      <c r="D11997" s="11"/>
      <c r="E11997" s="12"/>
      <c r="O11997" s="6" t="s">
        <v>1331</v>
      </c>
    </row>
    <row r="11998">
      <c r="B11998" s="2"/>
      <c r="C11998" s="10"/>
      <c r="D11998" s="11"/>
      <c r="E11998" s="12"/>
      <c r="O11998" s="6" t="s">
        <v>1331</v>
      </c>
    </row>
    <row r="11999">
      <c r="B11999" s="2"/>
      <c r="C11999" s="10"/>
      <c r="D11999" s="11"/>
      <c r="E11999" s="12"/>
      <c r="O11999" s="6" t="s">
        <v>1331</v>
      </c>
    </row>
    <row r="12000">
      <c r="B12000" s="2"/>
      <c r="C12000" s="10"/>
      <c r="D12000" s="11"/>
      <c r="E12000" s="12"/>
      <c r="O12000" s="6" t="s">
        <v>1331</v>
      </c>
    </row>
    <row r="12001">
      <c r="B12001" s="2"/>
      <c r="C12001" s="10"/>
      <c r="D12001" s="11"/>
      <c r="E12001" s="12"/>
      <c r="O12001" s="6" t="s">
        <v>1331</v>
      </c>
    </row>
    <row r="12002">
      <c r="B12002" s="2"/>
      <c r="C12002" s="10"/>
      <c r="D12002" s="11"/>
      <c r="E12002" s="12"/>
      <c r="O12002" s="6" t="s">
        <v>1331</v>
      </c>
    </row>
    <row r="12003">
      <c r="B12003" s="2"/>
      <c r="C12003" s="10"/>
      <c r="D12003" s="11"/>
      <c r="E12003" s="12"/>
      <c r="O12003" s="6" t="s">
        <v>1331</v>
      </c>
    </row>
    <row r="12004">
      <c r="B12004" s="2"/>
      <c r="C12004" s="10"/>
      <c r="D12004" s="11"/>
      <c r="E12004" s="12"/>
      <c r="O12004" s="6" t="s">
        <v>1331</v>
      </c>
    </row>
    <row r="12005">
      <c r="B12005" s="2"/>
      <c r="C12005" s="10"/>
      <c r="D12005" s="11"/>
      <c r="E12005" s="12"/>
      <c r="O12005" s="6" t="s">
        <v>1331</v>
      </c>
    </row>
    <row r="12006">
      <c r="B12006" s="2"/>
      <c r="C12006" s="10"/>
      <c r="D12006" s="11"/>
      <c r="E12006" s="12"/>
      <c r="O12006" s="6" t="s">
        <v>1331</v>
      </c>
    </row>
    <row r="12007">
      <c r="B12007" s="2"/>
      <c r="C12007" s="10"/>
      <c r="D12007" s="11"/>
      <c r="E12007" s="12"/>
      <c r="O12007" s="6" t="s">
        <v>1331</v>
      </c>
    </row>
    <row r="12008">
      <c r="B12008" s="2"/>
      <c r="C12008" s="10"/>
      <c r="D12008" s="11"/>
      <c r="E12008" s="12"/>
      <c r="O12008" s="6" t="s">
        <v>1331</v>
      </c>
    </row>
    <row r="12009">
      <c r="B12009" s="2"/>
      <c r="C12009" s="10"/>
      <c r="D12009" s="11"/>
      <c r="E12009" s="12"/>
      <c r="O12009" s="6" t="s">
        <v>1331</v>
      </c>
    </row>
    <row r="12010">
      <c r="B12010" s="2"/>
      <c r="C12010" s="10"/>
      <c r="D12010" s="11"/>
      <c r="E12010" s="12"/>
      <c r="O12010" s="6" t="s">
        <v>1331</v>
      </c>
    </row>
    <row r="12011">
      <c r="B12011" s="2"/>
      <c r="C12011" s="10"/>
      <c r="D12011" s="11"/>
      <c r="E12011" s="12"/>
      <c r="O12011" s="6" t="s">
        <v>1331</v>
      </c>
    </row>
    <row r="12012">
      <c r="B12012" s="2"/>
      <c r="C12012" s="10"/>
      <c r="D12012" s="11"/>
      <c r="E12012" s="12"/>
      <c r="O12012" s="6" t="s">
        <v>1331</v>
      </c>
    </row>
    <row r="12013">
      <c r="B12013" s="2"/>
      <c r="C12013" s="10"/>
      <c r="D12013" s="11"/>
      <c r="E12013" s="12"/>
      <c r="O12013" s="6" t="s">
        <v>1331</v>
      </c>
    </row>
    <row r="12014">
      <c r="B12014" s="2"/>
      <c r="C12014" s="10"/>
      <c r="D12014" s="11"/>
      <c r="E12014" s="12"/>
      <c r="O12014" s="6" t="s">
        <v>1331</v>
      </c>
    </row>
    <row r="12015">
      <c r="B12015" s="2"/>
      <c r="C12015" s="10"/>
      <c r="D12015" s="11"/>
      <c r="E12015" s="12"/>
      <c r="O12015" s="6" t="s">
        <v>1331</v>
      </c>
    </row>
    <row r="12016">
      <c r="B12016" s="2"/>
      <c r="C12016" s="10"/>
      <c r="D12016" s="11"/>
      <c r="E12016" s="12"/>
      <c r="O12016" s="6" t="s">
        <v>1331</v>
      </c>
    </row>
    <row r="12017">
      <c r="B12017" s="2"/>
      <c r="C12017" s="10"/>
      <c r="D12017" s="11"/>
      <c r="E12017" s="12"/>
      <c r="O12017" s="6" t="s">
        <v>1331</v>
      </c>
    </row>
    <row r="12018">
      <c r="B12018" s="2"/>
      <c r="C12018" s="10"/>
      <c r="D12018" s="11"/>
      <c r="E12018" s="12"/>
      <c r="O12018" s="6" t="s">
        <v>1331</v>
      </c>
    </row>
    <row r="12019">
      <c r="B12019" s="2"/>
      <c r="C12019" s="10"/>
      <c r="D12019" s="11"/>
      <c r="E12019" s="12"/>
      <c r="O12019" s="6" t="s">
        <v>1331</v>
      </c>
    </row>
    <row r="12020">
      <c r="B12020" s="2"/>
      <c r="C12020" s="10"/>
      <c r="D12020" s="11"/>
      <c r="E12020" s="12"/>
      <c r="O12020" s="6" t="s">
        <v>1331</v>
      </c>
    </row>
    <row r="12021">
      <c r="B12021" s="2"/>
      <c r="C12021" s="10"/>
      <c r="D12021" s="11"/>
      <c r="E12021" s="12"/>
      <c r="O12021" s="6" t="s">
        <v>1331</v>
      </c>
    </row>
    <row r="12022">
      <c r="B12022" s="2"/>
      <c r="C12022" s="10"/>
      <c r="D12022" s="11"/>
      <c r="E12022" s="12"/>
      <c r="O12022" s="6" t="s">
        <v>1331</v>
      </c>
    </row>
    <row r="12023">
      <c r="B12023" s="2"/>
      <c r="C12023" s="10"/>
      <c r="D12023" s="11"/>
      <c r="E12023" s="12"/>
      <c r="O12023" s="6" t="s">
        <v>1331</v>
      </c>
    </row>
    <row r="12024">
      <c r="B12024" s="2"/>
      <c r="C12024" s="10"/>
      <c r="D12024" s="11"/>
      <c r="E12024" s="12"/>
      <c r="O12024" s="6" t="s">
        <v>1331</v>
      </c>
    </row>
    <row r="12025">
      <c r="B12025" s="2"/>
      <c r="C12025" s="10"/>
      <c r="D12025" s="11"/>
      <c r="E12025" s="12"/>
      <c r="O12025" s="6" t="s">
        <v>1331</v>
      </c>
    </row>
    <row r="12026">
      <c r="B12026" s="2"/>
      <c r="C12026" s="10"/>
      <c r="D12026" s="11"/>
      <c r="E12026" s="12"/>
      <c r="O12026" s="6" t="s">
        <v>1331</v>
      </c>
    </row>
    <row r="12027">
      <c r="B12027" s="2"/>
      <c r="C12027" s="10"/>
      <c r="D12027" s="11"/>
      <c r="E12027" s="12"/>
      <c r="O12027" s="6" t="s">
        <v>1331</v>
      </c>
    </row>
    <row r="12028">
      <c r="B12028" s="2"/>
      <c r="C12028" s="10"/>
      <c r="D12028" s="11"/>
      <c r="E12028" s="12"/>
      <c r="O12028" s="6" t="s">
        <v>1331</v>
      </c>
    </row>
    <row r="12029">
      <c r="B12029" s="2"/>
      <c r="C12029" s="10"/>
      <c r="D12029" s="11"/>
      <c r="E12029" s="12"/>
      <c r="O12029" s="6" t="s">
        <v>1331</v>
      </c>
    </row>
    <row r="12030">
      <c r="B12030" s="2"/>
      <c r="C12030" s="10"/>
      <c r="D12030" s="11"/>
      <c r="E12030" s="12"/>
      <c r="O12030" s="6" t="s">
        <v>1331</v>
      </c>
    </row>
    <row r="12031">
      <c r="B12031" s="2"/>
      <c r="C12031" s="10"/>
      <c r="D12031" s="11"/>
      <c r="E12031" s="12"/>
      <c r="O12031" s="6" t="s">
        <v>1331</v>
      </c>
    </row>
    <row r="12032">
      <c r="B12032" s="2"/>
      <c r="C12032" s="10"/>
      <c r="D12032" s="11"/>
      <c r="E12032" s="12"/>
      <c r="O12032" s="6" t="s">
        <v>1331</v>
      </c>
    </row>
    <row r="12033">
      <c r="B12033" s="2"/>
      <c r="C12033" s="10"/>
      <c r="D12033" s="11"/>
      <c r="E12033" s="12"/>
      <c r="O12033" s="6" t="s">
        <v>1331</v>
      </c>
    </row>
    <row r="12034">
      <c r="B12034" s="2"/>
      <c r="C12034" s="10"/>
      <c r="D12034" s="11"/>
      <c r="E12034" s="12"/>
      <c r="O12034" s="6" t="s">
        <v>1331</v>
      </c>
    </row>
    <row r="12035">
      <c r="B12035" s="2"/>
      <c r="C12035" s="10"/>
      <c r="D12035" s="11"/>
      <c r="E12035" s="12"/>
      <c r="O12035" s="6" t="s">
        <v>1331</v>
      </c>
    </row>
    <row r="12036">
      <c r="B12036" s="2"/>
      <c r="C12036" s="10"/>
      <c r="D12036" s="11"/>
      <c r="E12036" s="12"/>
      <c r="O12036" s="6" t="s">
        <v>1331</v>
      </c>
    </row>
    <row r="12037">
      <c r="B12037" s="2"/>
      <c r="C12037" s="10"/>
      <c r="D12037" s="11"/>
      <c r="E12037" s="12"/>
      <c r="O12037" s="6" t="s">
        <v>1331</v>
      </c>
    </row>
    <row r="12038">
      <c r="B12038" s="2"/>
      <c r="C12038" s="10"/>
      <c r="D12038" s="11"/>
      <c r="E12038" s="12"/>
      <c r="O12038" s="6" t="s">
        <v>1331</v>
      </c>
    </row>
    <row r="12039">
      <c r="B12039" s="2"/>
      <c r="C12039" s="10"/>
      <c r="D12039" s="11"/>
      <c r="E12039" s="12"/>
      <c r="O12039" s="6" t="s">
        <v>1331</v>
      </c>
    </row>
    <row r="12040">
      <c r="B12040" s="2"/>
      <c r="C12040" s="10"/>
      <c r="D12040" s="11"/>
      <c r="E12040" s="12"/>
      <c r="O12040" s="6" t="s">
        <v>1331</v>
      </c>
    </row>
    <row r="12041">
      <c r="B12041" s="2"/>
      <c r="C12041" s="10"/>
      <c r="D12041" s="11"/>
      <c r="E12041" s="12"/>
      <c r="O12041" s="6" t="s">
        <v>1331</v>
      </c>
    </row>
    <row r="12042">
      <c r="B12042" s="2"/>
      <c r="C12042" s="10"/>
      <c r="D12042" s="11"/>
      <c r="E12042" s="12"/>
      <c r="O12042" s="6" t="s">
        <v>1331</v>
      </c>
    </row>
    <row r="12043">
      <c r="B12043" s="2"/>
      <c r="C12043" s="10"/>
      <c r="D12043" s="11"/>
      <c r="E12043" s="12"/>
      <c r="O12043" s="6" t="s">
        <v>1331</v>
      </c>
    </row>
    <row r="12044">
      <c r="B12044" s="2"/>
      <c r="C12044" s="10"/>
      <c r="D12044" s="11"/>
      <c r="E12044" s="12"/>
      <c r="O12044" s="6" t="s">
        <v>1331</v>
      </c>
    </row>
    <row r="12045">
      <c r="B12045" s="2"/>
      <c r="C12045" s="10"/>
      <c r="D12045" s="11"/>
      <c r="E12045" s="12"/>
      <c r="O12045" s="6" t="s">
        <v>1331</v>
      </c>
    </row>
    <row r="12046">
      <c r="B12046" s="2"/>
      <c r="C12046" s="10"/>
      <c r="D12046" s="11"/>
      <c r="E12046" s="12"/>
      <c r="O12046" s="6" t="s">
        <v>1331</v>
      </c>
    </row>
    <row r="12047">
      <c r="B12047" s="2"/>
      <c r="C12047" s="10"/>
      <c r="D12047" s="11"/>
      <c r="E12047" s="12"/>
      <c r="O12047" s="6" t="s">
        <v>1331</v>
      </c>
    </row>
    <row r="12048">
      <c r="B12048" s="2"/>
      <c r="C12048" s="10"/>
      <c r="D12048" s="11"/>
      <c r="E12048" s="12"/>
      <c r="O12048" s="6" t="s">
        <v>1331</v>
      </c>
    </row>
    <row r="12049">
      <c r="B12049" s="2"/>
      <c r="C12049" s="10"/>
      <c r="D12049" s="11"/>
      <c r="E12049" s="12"/>
      <c r="O12049" s="6" t="s">
        <v>1331</v>
      </c>
    </row>
    <row r="12050">
      <c r="B12050" s="2"/>
      <c r="C12050" s="10"/>
      <c r="D12050" s="11"/>
      <c r="E12050" s="12"/>
      <c r="O12050" s="6" t="s">
        <v>1331</v>
      </c>
    </row>
    <row r="12051">
      <c r="B12051" s="2"/>
      <c r="C12051" s="10"/>
      <c r="D12051" s="11"/>
      <c r="E12051" s="12"/>
      <c r="O12051" s="6" t="s">
        <v>1331</v>
      </c>
    </row>
    <row r="12052">
      <c r="B12052" s="2"/>
      <c r="C12052" s="10"/>
      <c r="D12052" s="11"/>
      <c r="E12052" s="12"/>
      <c r="O12052" s="6" t="s">
        <v>1331</v>
      </c>
    </row>
    <row r="12053">
      <c r="B12053" s="2"/>
      <c r="C12053" s="10"/>
      <c r="D12053" s="11"/>
      <c r="E12053" s="12"/>
      <c r="O12053" s="6" t="s">
        <v>1331</v>
      </c>
    </row>
    <row r="12054">
      <c r="B12054" s="2"/>
      <c r="C12054" s="10"/>
      <c r="D12054" s="11"/>
      <c r="E12054" s="12"/>
      <c r="O12054" s="6" t="s">
        <v>1331</v>
      </c>
    </row>
    <row r="12055">
      <c r="B12055" s="2"/>
      <c r="C12055" s="10"/>
      <c r="D12055" s="11"/>
      <c r="E12055" s="12"/>
      <c r="O12055" s="6" t="s">
        <v>1331</v>
      </c>
    </row>
    <row r="12056">
      <c r="B12056" s="2"/>
      <c r="C12056" s="10"/>
      <c r="D12056" s="11"/>
      <c r="E12056" s="12"/>
      <c r="O12056" s="6" t="s">
        <v>1331</v>
      </c>
    </row>
    <row r="12057">
      <c r="B12057" s="2"/>
      <c r="C12057" s="10"/>
      <c r="D12057" s="11"/>
      <c r="E12057" s="12"/>
      <c r="O12057" s="6" t="s">
        <v>1331</v>
      </c>
    </row>
    <row r="12058">
      <c r="B12058" s="2"/>
      <c r="C12058" s="10"/>
      <c r="D12058" s="11"/>
      <c r="E12058" s="12"/>
      <c r="O12058" s="6" t="s">
        <v>1331</v>
      </c>
    </row>
    <row r="12059">
      <c r="B12059" s="2"/>
      <c r="C12059" s="10"/>
      <c r="D12059" s="11"/>
      <c r="E12059" s="12"/>
      <c r="O12059" s="6" t="s">
        <v>1331</v>
      </c>
    </row>
    <row r="12060">
      <c r="B12060" s="2"/>
      <c r="C12060" s="10"/>
      <c r="D12060" s="11"/>
      <c r="E12060" s="12"/>
      <c r="O12060" s="6" t="s">
        <v>1331</v>
      </c>
    </row>
    <row r="12061">
      <c r="B12061" s="2"/>
      <c r="C12061" s="10"/>
      <c r="D12061" s="11"/>
      <c r="E12061" s="12"/>
      <c r="O12061" s="6" t="s">
        <v>1331</v>
      </c>
    </row>
    <row r="12062">
      <c r="B12062" s="2"/>
      <c r="C12062" s="10"/>
      <c r="D12062" s="11"/>
      <c r="E12062" s="12"/>
      <c r="O12062" s="6" t="s">
        <v>1331</v>
      </c>
    </row>
    <row r="12063">
      <c r="B12063" s="2"/>
      <c r="C12063" s="10"/>
      <c r="D12063" s="11"/>
      <c r="E12063" s="12"/>
      <c r="O12063" s="6" t="s">
        <v>1331</v>
      </c>
    </row>
    <row r="12064">
      <c r="B12064" s="2"/>
      <c r="C12064" s="10"/>
      <c r="D12064" s="11"/>
      <c r="E12064" s="12"/>
      <c r="O12064" s="6" t="s">
        <v>1331</v>
      </c>
    </row>
    <row r="12065">
      <c r="B12065" s="2"/>
      <c r="C12065" s="10"/>
      <c r="D12065" s="11"/>
      <c r="E12065" s="12"/>
      <c r="O12065" s="6" t="s">
        <v>1331</v>
      </c>
    </row>
    <row r="12066">
      <c r="B12066" s="2"/>
      <c r="C12066" s="10"/>
      <c r="D12066" s="11"/>
      <c r="E12066" s="12"/>
      <c r="O12066" s="6" t="s">
        <v>1331</v>
      </c>
    </row>
    <row r="12067">
      <c r="B12067" s="2"/>
      <c r="C12067" s="10"/>
      <c r="D12067" s="11"/>
      <c r="E12067" s="12"/>
      <c r="O12067" s="6" t="s">
        <v>1331</v>
      </c>
    </row>
    <row r="12068">
      <c r="B12068" s="2"/>
      <c r="C12068" s="10"/>
      <c r="D12068" s="11"/>
      <c r="E12068" s="12"/>
      <c r="O12068" s="6" t="s">
        <v>1331</v>
      </c>
    </row>
    <row r="12069">
      <c r="B12069" s="2"/>
      <c r="C12069" s="10"/>
      <c r="D12069" s="11"/>
      <c r="E12069" s="12"/>
      <c r="O12069" s="6" t="s">
        <v>1331</v>
      </c>
    </row>
    <row r="12070">
      <c r="B12070" s="2"/>
      <c r="C12070" s="10"/>
      <c r="D12070" s="11"/>
      <c r="E12070" s="12"/>
      <c r="O12070" s="6" t="s">
        <v>1331</v>
      </c>
    </row>
    <row r="12071">
      <c r="B12071" s="2"/>
      <c r="C12071" s="10"/>
      <c r="D12071" s="11"/>
      <c r="E12071" s="12"/>
      <c r="O12071" s="6" t="s">
        <v>1331</v>
      </c>
    </row>
    <row r="12072">
      <c r="B12072" s="2"/>
      <c r="C12072" s="10"/>
      <c r="D12072" s="11"/>
      <c r="E12072" s="12"/>
      <c r="O12072" s="6" t="s">
        <v>1331</v>
      </c>
    </row>
    <row r="12073">
      <c r="B12073" s="2"/>
      <c r="C12073" s="10"/>
      <c r="D12073" s="11"/>
      <c r="E12073" s="12"/>
      <c r="O12073" s="6" t="s">
        <v>1331</v>
      </c>
    </row>
    <row r="12074">
      <c r="B12074" s="2"/>
      <c r="C12074" s="10"/>
      <c r="D12074" s="11"/>
      <c r="E12074" s="12"/>
      <c r="O12074" s="6" t="s">
        <v>1331</v>
      </c>
    </row>
    <row r="12075">
      <c r="B12075" s="2"/>
      <c r="C12075" s="10"/>
      <c r="D12075" s="11"/>
      <c r="E12075" s="12"/>
      <c r="O12075" s="6" t="s">
        <v>1331</v>
      </c>
    </row>
    <row r="12076">
      <c r="B12076" s="2"/>
      <c r="C12076" s="10"/>
      <c r="D12076" s="11"/>
      <c r="E12076" s="12"/>
      <c r="O12076" s="6" t="s">
        <v>1331</v>
      </c>
    </row>
    <row r="12077">
      <c r="B12077" s="2"/>
      <c r="C12077" s="10"/>
      <c r="D12077" s="11"/>
      <c r="E12077" s="12"/>
      <c r="O12077" s="6" t="s">
        <v>1331</v>
      </c>
    </row>
    <row r="12078">
      <c r="B12078" s="2"/>
      <c r="C12078" s="10"/>
      <c r="D12078" s="11"/>
      <c r="E12078" s="12"/>
      <c r="O12078" s="6" t="s">
        <v>1331</v>
      </c>
    </row>
    <row r="12079">
      <c r="B12079" s="2"/>
      <c r="C12079" s="10"/>
      <c r="D12079" s="11"/>
      <c r="E12079" s="12"/>
      <c r="O12079" s="6" t="s">
        <v>1331</v>
      </c>
    </row>
    <row r="12080">
      <c r="B12080" s="2"/>
      <c r="C12080" s="10"/>
      <c r="D12080" s="11"/>
      <c r="E12080" s="12"/>
      <c r="O12080" s="6" t="s">
        <v>1331</v>
      </c>
    </row>
    <row r="12081">
      <c r="B12081" s="2"/>
      <c r="C12081" s="10"/>
      <c r="D12081" s="11"/>
      <c r="E12081" s="12"/>
      <c r="O12081" s="6" t="s">
        <v>1331</v>
      </c>
    </row>
    <row r="12082">
      <c r="B12082" s="2"/>
      <c r="C12082" s="10"/>
      <c r="D12082" s="11"/>
      <c r="E12082" s="12"/>
      <c r="O12082" s="6" t="s">
        <v>1331</v>
      </c>
    </row>
    <row r="12083">
      <c r="B12083" s="2"/>
      <c r="C12083" s="10"/>
      <c r="D12083" s="11"/>
      <c r="E12083" s="12"/>
      <c r="O12083" s="6" t="s">
        <v>1331</v>
      </c>
    </row>
    <row r="12084">
      <c r="B12084" s="2"/>
      <c r="C12084" s="10"/>
      <c r="D12084" s="11"/>
      <c r="E12084" s="12"/>
      <c r="O12084" s="6" t="s">
        <v>1331</v>
      </c>
    </row>
    <row r="12085">
      <c r="B12085" s="2"/>
      <c r="C12085" s="10"/>
      <c r="D12085" s="11"/>
      <c r="E12085" s="12"/>
      <c r="O12085" s="6" t="s">
        <v>1331</v>
      </c>
    </row>
    <row r="12086">
      <c r="B12086" s="2"/>
      <c r="C12086" s="10"/>
      <c r="D12086" s="11"/>
      <c r="E12086" s="12"/>
      <c r="O12086" s="6" t="s">
        <v>1331</v>
      </c>
    </row>
    <row r="12087">
      <c r="B12087" s="2"/>
      <c r="C12087" s="10"/>
      <c r="D12087" s="11"/>
      <c r="E12087" s="12"/>
      <c r="O12087" s="6" t="s">
        <v>1331</v>
      </c>
    </row>
    <row r="12088">
      <c r="B12088" s="2"/>
      <c r="C12088" s="10"/>
      <c r="D12088" s="11"/>
      <c r="E12088" s="12"/>
      <c r="O12088" s="6" t="s">
        <v>1331</v>
      </c>
    </row>
    <row r="12089">
      <c r="B12089" s="2"/>
      <c r="C12089" s="10"/>
      <c r="D12089" s="11"/>
      <c r="E12089" s="12"/>
      <c r="O12089" s="6" t="s">
        <v>1331</v>
      </c>
    </row>
    <row r="12090">
      <c r="B12090" s="2"/>
      <c r="C12090" s="10"/>
      <c r="D12090" s="11"/>
      <c r="E12090" s="12"/>
      <c r="O12090" s="6" t="s">
        <v>1331</v>
      </c>
    </row>
    <row r="12091">
      <c r="B12091" s="2"/>
      <c r="C12091" s="10"/>
      <c r="D12091" s="11"/>
      <c r="E12091" s="12"/>
      <c r="O12091" s="6" t="s">
        <v>1331</v>
      </c>
    </row>
    <row r="12092">
      <c r="B12092" s="2"/>
      <c r="C12092" s="10"/>
      <c r="D12092" s="11"/>
      <c r="E12092" s="12"/>
      <c r="O12092" s="6" t="s">
        <v>1331</v>
      </c>
    </row>
    <row r="12093">
      <c r="B12093" s="2"/>
      <c r="C12093" s="10"/>
      <c r="D12093" s="11"/>
      <c r="E12093" s="12"/>
      <c r="O12093" s="6" t="s">
        <v>1331</v>
      </c>
    </row>
    <row r="12094">
      <c r="B12094" s="2"/>
      <c r="C12094" s="10"/>
      <c r="D12094" s="11"/>
      <c r="E12094" s="12"/>
      <c r="O12094" s="6" t="s">
        <v>1331</v>
      </c>
    </row>
    <row r="12095">
      <c r="B12095" s="2"/>
      <c r="C12095" s="10"/>
      <c r="D12095" s="11"/>
      <c r="E12095" s="12"/>
      <c r="O12095" s="6" t="s">
        <v>1331</v>
      </c>
    </row>
    <row r="12096">
      <c r="B12096" s="2"/>
      <c r="C12096" s="10"/>
      <c r="D12096" s="11"/>
      <c r="E12096" s="12"/>
      <c r="O12096" s="6" t="s">
        <v>1331</v>
      </c>
    </row>
    <row r="12097">
      <c r="B12097" s="2"/>
      <c r="C12097" s="10"/>
      <c r="D12097" s="11"/>
      <c r="E12097" s="12"/>
      <c r="O12097" s="6" t="s">
        <v>1331</v>
      </c>
    </row>
    <row r="12098">
      <c r="B12098" s="2"/>
      <c r="C12098" s="10"/>
      <c r="D12098" s="11"/>
      <c r="E12098" s="12"/>
      <c r="O12098" s="6" t="s">
        <v>1331</v>
      </c>
    </row>
    <row r="12099">
      <c r="B12099" s="2"/>
      <c r="C12099" s="10"/>
      <c r="D12099" s="11"/>
      <c r="E12099" s="12"/>
      <c r="O12099" s="6" t="s">
        <v>1331</v>
      </c>
    </row>
    <row r="12100">
      <c r="B12100" s="2"/>
      <c r="C12100" s="10"/>
      <c r="D12100" s="11"/>
      <c r="E12100" s="12"/>
      <c r="O12100" s="6" t="s">
        <v>1331</v>
      </c>
    </row>
    <row r="12101">
      <c r="B12101" s="2"/>
      <c r="C12101" s="10"/>
      <c r="D12101" s="11"/>
      <c r="E12101" s="12"/>
      <c r="O12101" s="6" t="s">
        <v>1331</v>
      </c>
    </row>
    <row r="12102">
      <c r="B12102" s="2"/>
      <c r="C12102" s="10"/>
      <c r="D12102" s="11"/>
      <c r="E12102" s="12"/>
      <c r="O12102" s="6" t="s">
        <v>1331</v>
      </c>
    </row>
    <row r="12103">
      <c r="B12103" s="2"/>
      <c r="C12103" s="10"/>
      <c r="D12103" s="11"/>
      <c r="E12103" s="12"/>
      <c r="O12103" s="6" t="s">
        <v>1331</v>
      </c>
    </row>
    <row r="12104">
      <c r="B12104" s="2"/>
      <c r="C12104" s="10"/>
      <c r="D12104" s="11"/>
      <c r="E12104" s="12"/>
      <c r="O12104" s="6" t="s">
        <v>1331</v>
      </c>
    </row>
    <row r="12105">
      <c r="B12105" s="2"/>
      <c r="C12105" s="10"/>
      <c r="D12105" s="11"/>
      <c r="E12105" s="12"/>
      <c r="O12105" s="6" t="s">
        <v>1331</v>
      </c>
    </row>
    <row r="12106">
      <c r="B12106" s="2"/>
      <c r="C12106" s="10"/>
      <c r="D12106" s="11"/>
      <c r="E12106" s="12"/>
      <c r="O12106" s="6" t="s">
        <v>1331</v>
      </c>
    </row>
    <row r="12107">
      <c r="B12107" s="2"/>
      <c r="C12107" s="10"/>
      <c r="D12107" s="11"/>
      <c r="E12107" s="12"/>
      <c r="O12107" s="6" t="s">
        <v>1331</v>
      </c>
    </row>
    <row r="12108">
      <c r="B12108" s="2"/>
      <c r="C12108" s="10"/>
      <c r="D12108" s="11"/>
      <c r="E12108" s="12"/>
      <c r="O12108" s="6" t="s">
        <v>1331</v>
      </c>
    </row>
    <row r="12109">
      <c r="B12109" s="2"/>
      <c r="C12109" s="10"/>
      <c r="D12109" s="11"/>
      <c r="E12109" s="12"/>
      <c r="O12109" s="6" t="s">
        <v>1331</v>
      </c>
    </row>
    <row r="12110">
      <c r="B12110" s="2"/>
      <c r="C12110" s="10"/>
      <c r="D12110" s="11"/>
      <c r="E12110" s="12"/>
      <c r="O12110" s="6" t="s">
        <v>1331</v>
      </c>
    </row>
    <row r="12111">
      <c r="B12111" s="2"/>
      <c r="C12111" s="10"/>
      <c r="D12111" s="11"/>
      <c r="E12111" s="12"/>
      <c r="O12111" s="6" t="s">
        <v>1331</v>
      </c>
    </row>
    <row r="12112">
      <c r="B12112" s="2"/>
      <c r="C12112" s="10"/>
      <c r="D12112" s="11"/>
      <c r="E12112" s="12"/>
      <c r="O12112" s="6" t="s">
        <v>1331</v>
      </c>
    </row>
    <row r="12113">
      <c r="B12113" s="2"/>
      <c r="C12113" s="10"/>
      <c r="D12113" s="11"/>
      <c r="E12113" s="12"/>
      <c r="O12113" s="6" t="s">
        <v>1331</v>
      </c>
    </row>
    <row r="12114">
      <c r="B12114" s="2"/>
      <c r="C12114" s="10"/>
      <c r="D12114" s="11"/>
      <c r="E12114" s="12"/>
      <c r="O12114" s="6" t="s">
        <v>1331</v>
      </c>
    </row>
    <row r="12115">
      <c r="B12115" s="2"/>
      <c r="C12115" s="10"/>
      <c r="D12115" s="11"/>
      <c r="E12115" s="12"/>
      <c r="O12115" s="6" t="s">
        <v>1331</v>
      </c>
    </row>
    <row r="12116">
      <c r="B12116" s="2"/>
      <c r="C12116" s="10"/>
      <c r="D12116" s="11"/>
      <c r="E12116" s="12"/>
      <c r="O12116" s="6" t="s">
        <v>1331</v>
      </c>
    </row>
    <row r="12117">
      <c r="B12117" s="2"/>
      <c r="C12117" s="10"/>
      <c r="D12117" s="11"/>
      <c r="E12117" s="12"/>
      <c r="O12117" s="6" t="s">
        <v>1331</v>
      </c>
    </row>
    <row r="12118">
      <c r="B12118" s="2"/>
      <c r="C12118" s="10"/>
      <c r="D12118" s="11"/>
      <c r="E12118" s="12"/>
      <c r="O12118" s="6" t="s">
        <v>1331</v>
      </c>
    </row>
    <row r="12119">
      <c r="B12119" s="2"/>
      <c r="C12119" s="10"/>
      <c r="D12119" s="11"/>
      <c r="E12119" s="12"/>
      <c r="O12119" s="6" t="s">
        <v>1331</v>
      </c>
    </row>
    <row r="12120">
      <c r="B12120" s="2"/>
      <c r="C12120" s="10"/>
      <c r="D12120" s="11"/>
      <c r="E12120" s="12"/>
      <c r="O12120" s="6" t="s">
        <v>1331</v>
      </c>
    </row>
    <row r="12121">
      <c r="B12121" s="2"/>
      <c r="C12121" s="10"/>
      <c r="D12121" s="11"/>
      <c r="E12121" s="12"/>
      <c r="O12121" s="6" t="s">
        <v>1331</v>
      </c>
    </row>
    <row r="12122">
      <c r="B12122" s="2"/>
      <c r="C12122" s="10"/>
      <c r="D12122" s="11"/>
      <c r="E12122" s="12"/>
      <c r="O12122" s="6" t="s">
        <v>1331</v>
      </c>
    </row>
    <row r="12123">
      <c r="B12123" s="2"/>
      <c r="C12123" s="10"/>
      <c r="D12123" s="11"/>
      <c r="E12123" s="12"/>
      <c r="O12123" s="6" t="s">
        <v>1331</v>
      </c>
    </row>
    <row r="12124">
      <c r="B12124" s="2"/>
      <c r="C12124" s="10"/>
      <c r="D12124" s="11"/>
      <c r="E12124" s="12"/>
      <c r="O12124" s="6" t="s">
        <v>1331</v>
      </c>
    </row>
    <row r="12125">
      <c r="B12125" s="2"/>
      <c r="C12125" s="10"/>
      <c r="D12125" s="11"/>
      <c r="E12125" s="12"/>
      <c r="O12125" s="6" t="s">
        <v>1331</v>
      </c>
    </row>
    <row r="12126">
      <c r="B12126" s="2"/>
      <c r="C12126" s="10"/>
      <c r="D12126" s="11"/>
      <c r="E12126" s="12"/>
      <c r="O12126" s="6" t="s">
        <v>1331</v>
      </c>
    </row>
    <row r="12127">
      <c r="B12127" s="2"/>
      <c r="C12127" s="10"/>
      <c r="D12127" s="11"/>
      <c r="E12127" s="12"/>
      <c r="O12127" s="6" t="s">
        <v>1331</v>
      </c>
    </row>
    <row r="12128">
      <c r="B12128" s="2"/>
      <c r="C12128" s="10"/>
      <c r="D12128" s="11"/>
      <c r="E12128" s="12"/>
      <c r="O12128" s="6" t="s">
        <v>1331</v>
      </c>
    </row>
    <row r="12129">
      <c r="B12129" s="2"/>
      <c r="C12129" s="10"/>
      <c r="D12129" s="11"/>
      <c r="E12129" s="12"/>
      <c r="O12129" s="6" t="s">
        <v>1331</v>
      </c>
    </row>
    <row r="12130">
      <c r="B12130" s="2"/>
      <c r="C12130" s="10"/>
      <c r="D12130" s="11"/>
      <c r="E12130" s="12"/>
      <c r="O12130" s="6" t="s">
        <v>1331</v>
      </c>
    </row>
    <row r="12131">
      <c r="B12131" s="2"/>
      <c r="C12131" s="10"/>
      <c r="D12131" s="11"/>
      <c r="E12131" s="12"/>
      <c r="O12131" s="6" t="s">
        <v>1331</v>
      </c>
    </row>
    <row r="12132">
      <c r="B12132" s="2"/>
      <c r="C12132" s="10"/>
      <c r="D12132" s="11"/>
      <c r="E12132" s="12"/>
      <c r="O12132" s="6" t="s">
        <v>1331</v>
      </c>
    </row>
    <row r="12133">
      <c r="B12133" s="2"/>
      <c r="C12133" s="10"/>
      <c r="D12133" s="11"/>
      <c r="E12133" s="12"/>
      <c r="O12133" s="6" t="s">
        <v>1331</v>
      </c>
    </row>
    <row r="12134">
      <c r="B12134" s="2"/>
      <c r="C12134" s="10"/>
      <c r="D12134" s="11"/>
      <c r="E12134" s="12"/>
      <c r="O12134" s="6" t="s">
        <v>1331</v>
      </c>
    </row>
    <row r="12135">
      <c r="B12135" s="2"/>
      <c r="C12135" s="10"/>
      <c r="D12135" s="11"/>
      <c r="E12135" s="12"/>
      <c r="O12135" s="6" t="s">
        <v>1331</v>
      </c>
    </row>
    <row r="12136">
      <c r="B12136" s="2"/>
      <c r="C12136" s="10"/>
      <c r="D12136" s="11"/>
      <c r="E12136" s="12"/>
      <c r="O12136" s="6" t="s">
        <v>1331</v>
      </c>
    </row>
    <row r="12137">
      <c r="B12137" s="2"/>
      <c r="C12137" s="10"/>
      <c r="D12137" s="11"/>
      <c r="E12137" s="12"/>
      <c r="O12137" s="6" t="s">
        <v>1331</v>
      </c>
    </row>
    <row r="12138">
      <c r="B12138" s="2"/>
      <c r="C12138" s="10"/>
      <c r="D12138" s="11"/>
      <c r="E12138" s="12"/>
      <c r="O12138" s="6" t="s">
        <v>1331</v>
      </c>
    </row>
    <row r="12139">
      <c r="B12139" s="2"/>
      <c r="C12139" s="10"/>
      <c r="D12139" s="11"/>
      <c r="E12139" s="12"/>
      <c r="O12139" s="6" t="s">
        <v>1331</v>
      </c>
    </row>
    <row r="12140">
      <c r="B12140" s="2"/>
      <c r="C12140" s="10"/>
      <c r="D12140" s="11"/>
      <c r="E12140" s="12"/>
      <c r="O12140" s="6" t="s">
        <v>1331</v>
      </c>
    </row>
    <row r="12141">
      <c r="B12141" s="2"/>
      <c r="C12141" s="10"/>
      <c r="D12141" s="11"/>
      <c r="E12141" s="12"/>
      <c r="O12141" s="6" t="s">
        <v>1331</v>
      </c>
    </row>
    <row r="12142">
      <c r="B12142" s="2"/>
      <c r="C12142" s="10"/>
      <c r="D12142" s="11"/>
      <c r="E12142" s="12"/>
      <c r="O12142" s="6" t="s">
        <v>1331</v>
      </c>
    </row>
    <row r="12143">
      <c r="B12143" s="2"/>
      <c r="C12143" s="10"/>
      <c r="D12143" s="11"/>
      <c r="E12143" s="12"/>
      <c r="O12143" s="6" t="s">
        <v>1331</v>
      </c>
    </row>
    <row r="12144">
      <c r="B12144" s="2"/>
      <c r="C12144" s="10"/>
      <c r="D12144" s="11"/>
      <c r="E12144" s="12"/>
      <c r="O12144" s="6" t="s">
        <v>1331</v>
      </c>
    </row>
    <row r="12145">
      <c r="B12145" s="2"/>
      <c r="C12145" s="10"/>
      <c r="D12145" s="11"/>
      <c r="E12145" s="12"/>
      <c r="O12145" s="6" t="s">
        <v>1331</v>
      </c>
    </row>
    <row r="12146">
      <c r="B12146" s="2"/>
      <c r="C12146" s="10"/>
      <c r="D12146" s="11"/>
      <c r="E12146" s="12"/>
      <c r="O12146" s="6" t="s">
        <v>1331</v>
      </c>
    </row>
    <row r="12147">
      <c r="B12147" s="2"/>
      <c r="C12147" s="10"/>
      <c r="D12147" s="11"/>
      <c r="E12147" s="12"/>
      <c r="O12147" s="6" t="s">
        <v>1331</v>
      </c>
    </row>
    <row r="12148">
      <c r="B12148" s="2"/>
      <c r="C12148" s="10"/>
      <c r="D12148" s="11"/>
      <c r="E12148" s="12"/>
      <c r="O12148" s="6" t="s">
        <v>1331</v>
      </c>
    </row>
    <row r="12149">
      <c r="B12149" s="2"/>
      <c r="C12149" s="10"/>
      <c r="D12149" s="11"/>
      <c r="E12149" s="12"/>
      <c r="O12149" s="6" t="s">
        <v>1331</v>
      </c>
    </row>
    <row r="12150">
      <c r="B12150" s="2"/>
      <c r="C12150" s="10"/>
      <c r="D12150" s="11"/>
      <c r="E12150" s="12"/>
      <c r="O12150" s="6" t="s">
        <v>1331</v>
      </c>
    </row>
    <row r="12151">
      <c r="B12151" s="2"/>
      <c r="C12151" s="10"/>
      <c r="D12151" s="11"/>
      <c r="E12151" s="12"/>
      <c r="O12151" s="6" t="s">
        <v>1331</v>
      </c>
    </row>
    <row r="12152">
      <c r="B12152" s="2"/>
      <c r="C12152" s="10"/>
      <c r="D12152" s="11"/>
      <c r="E12152" s="12"/>
      <c r="O12152" s="6" t="s">
        <v>1331</v>
      </c>
    </row>
    <row r="12153">
      <c r="B12153" s="2"/>
      <c r="C12153" s="10"/>
      <c r="D12153" s="11"/>
      <c r="E12153" s="12"/>
      <c r="O12153" s="6" t="s">
        <v>1331</v>
      </c>
    </row>
    <row r="12154">
      <c r="B12154" s="2"/>
      <c r="C12154" s="10"/>
      <c r="D12154" s="11"/>
      <c r="E12154" s="12"/>
      <c r="O12154" s="6" t="s">
        <v>1331</v>
      </c>
    </row>
    <row r="12155">
      <c r="B12155" s="2"/>
      <c r="C12155" s="10"/>
      <c r="D12155" s="11"/>
      <c r="E12155" s="12"/>
      <c r="O12155" s="6" t="s">
        <v>1331</v>
      </c>
    </row>
    <row r="12156">
      <c r="B12156" s="2"/>
      <c r="C12156" s="10"/>
      <c r="D12156" s="11"/>
      <c r="E12156" s="12"/>
      <c r="O12156" s="6" t="s">
        <v>1331</v>
      </c>
    </row>
    <row r="12157">
      <c r="B12157" s="2"/>
      <c r="C12157" s="10"/>
      <c r="D12157" s="11"/>
      <c r="E12157" s="12"/>
      <c r="O12157" s="6" t="s">
        <v>1331</v>
      </c>
    </row>
    <row r="12158">
      <c r="B12158" s="2"/>
      <c r="C12158" s="10"/>
      <c r="D12158" s="11"/>
      <c r="E12158" s="12"/>
      <c r="O12158" s="6" t="s">
        <v>1331</v>
      </c>
    </row>
    <row r="12159">
      <c r="B12159" s="2"/>
      <c r="C12159" s="10"/>
      <c r="D12159" s="11"/>
      <c r="E12159" s="12"/>
      <c r="O12159" s="6" t="s">
        <v>1331</v>
      </c>
    </row>
    <row r="12160">
      <c r="B12160" s="2"/>
      <c r="C12160" s="10"/>
      <c r="D12160" s="11"/>
      <c r="E12160" s="12"/>
      <c r="O12160" s="6" t="s">
        <v>1331</v>
      </c>
    </row>
    <row r="12161">
      <c r="B12161" s="2"/>
      <c r="C12161" s="10"/>
      <c r="D12161" s="11"/>
      <c r="E12161" s="12"/>
      <c r="O12161" s="6" t="s">
        <v>1331</v>
      </c>
    </row>
    <row r="12162">
      <c r="B12162" s="2"/>
      <c r="C12162" s="10"/>
      <c r="D12162" s="11"/>
      <c r="E12162" s="12"/>
      <c r="O12162" s="6" t="s">
        <v>1331</v>
      </c>
    </row>
    <row r="12163">
      <c r="B12163" s="2"/>
      <c r="C12163" s="10"/>
      <c r="D12163" s="11"/>
      <c r="E12163" s="12"/>
      <c r="O12163" s="6" t="s">
        <v>1331</v>
      </c>
    </row>
    <row r="12164">
      <c r="B12164" s="2"/>
      <c r="C12164" s="10"/>
      <c r="D12164" s="11"/>
      <c r="E12164" s="12"/>
      <c r="O12164" s="6" t="s">
        <v>1331</v>
      </c>
    </row>
    <row r="12165">
      <c r="B12165" s="2"/>
      <c r="C12165" s="10"/>
      <c r="D12165" s="11"/>
      <c r="E12165" s="12"/>
      <c r="O12165" s="6" t="s">
        <v>1331</v>
      </c>
    </row>
    <row r="12166">
      <c r="B12166" s="2"/>
      <c r="C12166" s="10"/>
      <c r="D12166" s="11"/>
      <c r="E12166" s="12"/>
      <c r="O12166" s="6" t="s">
        <v>1331</v>
      </c>
    </row>
    <row r="12167">
      <c r="B12167" s="2"/>
      <c r="C12167" s="10"/>
      <c r="D12167" s="11"/>
      <c r="E12167" s="12"/>
      <c r="O12167" s="6" t="s">
        <v>1331</v>
      </c>
    </row>
    <row r="12168">
      <c r="B12168" s="2"/>
      <c r="C12168" s="10"/>
      <c r="D12168" s="11"/>
      <c r="E12168" s="12"/>
      <c r="O12168" s="6" t="s">
        <v>1331</v>
      </c>
    </row>
    <row r="12169">
      <c r="B12169" s="2"/>
      <c r="C12169" s="10"/>
      <c r="D12169" s="11"/>
      <c r="E12169" s="12"/>
      <c r="O12169" s="6" t="s">
        <v>1331</v>
      </c>
    </row>
    <row r="12170">
      <c r="B12170" s="2"/>
      <c r="C12170" s="10"/>
      <c r="D12170" s="11"/>
      <c r="E12170" s="12"/>
      <c r="O12170" s="6" t="s">
        <v>1331</v>
      </c>
    </row>
    <row r="12171">
      <c r="B12171" s="2"/>
      <c r="C12171" s="10"/>
      <c r="D12171" s="11"/>
      <c r="E12171" s="12"/>
      <c r="O12171" s="6" t="s">
        <v>1331</v>
      </c>
    </row>
    <row r="12172">
      <c r="B12172" s="2"/>
      <c r="C12172" s="10"/>
      <c r="D12172" s="11"/>
      <c r="E12172" s="12"/>
      <c r="O12172" s="6" t="s">
        <v>1331</v>
      </c>
    </row>
    <row r="12173">
      <c r="B12173" s="2"/>
      <c r="C12173" s="10"/>
      <c r="D12173" s="11"/>
      <c r="E12173" s="12"/>
      <c r="O12173" s="6" t="s">
        <v>1331</v>
      </c>
    </row>
    <row r="12174">
      <c r="B12174" s="2"/>
      <c r="C12174" s="10"/>
      <c r="D12174" s="11"/>
      <c r="E12174" s="12"/>
      <c r="O12174" s="6" t="s">
        <v>1331</v>
      </c>
    </row>
    <row r="12175">
      <c r="B12175" s="2"/>
      <c r="C12175" s="10"/>
      <c r="D12175" s="11"/>
      <c r="E12175" s="12"/>
      <c r="O12175" s="6" t="s">
        <v>1331</v>
      </c>
    </row>
    <row r="12176">
      <c r="B12176" s="2"/>
      <c r="C12176" s="10"/>
      <c r="D12176" s="11"/>
      <c r="E12176" s="12"/>
      <c r="O12176" s="6" t="s">
        <v>1331</v>
      </c>
    </row>
    <row r="12177">
      <c r="B12177" s="2"/>
      <c r="C12177" s="10"/>
      <c r="D12177" s="11"/>
      <c r="E12177" s="12"/>
      <c r="O12177" s="6" t="s">
        <v>1331</v>
      </c>
    </row>
    <row r="12178">
      <c r="B12178" s="2"/>
      <c r="C12178" s="10"/>
      <c r="D12178" s="11"/>
      <c r="E12178" s="12"/>
      <c r="O12178" s="6" t="s">
        <v>1331</v>
      </c>
    </row>
    <row r="12179">
      <c r="B12179" s="2"/>
      <c r="C12179" s="10"/>
      <c r="D12179" s="11"/>
      <c r="E12179" s="12"/>
      <c r="O12179" s="6" t="s">
        <v>1331</v>
      </c>
    </row>
    <row r="12180">
      <c r="B12180" s="2"/>
      <c r="C12180" s="10"/>
      <c r="D12180" s="11"/>
      <c r="E12180" s="12"/>
      <c r="O12180" s="6" t="s">
        <v>1331</v>
      </c>
    </row>
    <row r="12181">
      <c r="B12181" s="2"/>
      <c r="C12181" s="10"/>
      <c r="D12181" s="11"/>
      <c r="E12181" s="12"/>
      <c r="O12181" s="6" t="s">
        <v>1331</v>
      </c>
    </row>
    <row r="12182">
      <c r="B12182" s="2"/>
      <c r="C12182" s="10"/>
      <c r="D12182" s="11"/>
      <c r="E12182" s="12"/>
      <c r="O12182" s="6" t="s">
        <v>1331</v>
      </c>
    </row>
    <row r="12183">
      <c r="B12183" s="2"/>
      <c r="C12183" s="10"/>
      <c r="D12183" s="11"/>
      <c r="E12183" s="12"/>
      <c r="O12183" s="6" t="s">
        <v>1331</v>
      </c>
    </row>
    <row r="12184">
      <c r="B12184" s="2"/>
      <c r="C12184" s="10"/>
      <c r="D12184" s="11"/>
      <c r="E12184" s="12"/>
      <c r="O12184" s="6" t="s">
        <v>1331</v>
      </c>
    </row>
    <row r="12185">
      <c r="B12185" s="2"/>
      <c r="C12185" s="10"/>
      <c r="D12185" s="11"/>
      <c r="E12185" s="12"/>
      <c r="O12185" s="6" t="s">
        <v>1331</v>
      </c>
    </row>
    <row r="12186">
      <c r="B12186" s="2"/>
      <c r="C12186" s="10"/>
      <c r="D12186" s="11"/>
      <c r="E12186" s="12"/>
      <c r="O12186" s="6" t="s">
        <v>1331</v>
      </c>
    </row>
    <row r="12187">
      <c r="B12187" s="2"/>
      <c r="C12187" s="10"/>
      <c r="D12187" s="11"/>
      <c r="E12187" s="12"/>
      <c r="O12187" s="6" t="s">
        <v>1331</v>
      </c>
    </row>
    <row r="12188">
      <c r="B12188" s="2"/>
      <c r="C12188" s="10"/>
      <c r="D12188" s="11"/>
      <c r="E12188" s="12"/>
      <c r="O12188" s="6" t="s">
        <v>1331</v>
      </c>
    </row>
    <row r="12189">
      <c r="B12189" s="2"/>
      <c r="C12189" s="10"/>
      <c r="D12189" s="11"/>
      <c r="E12189" s="12"/>
      <c r="O12189" s="6" t="s">
        <v>1331</v>
      </c>
    </row>
    <row r="12190">
      <c r="B12190" s="2"/>
      <c r="C12190" s="10"/>
      <c r="D12190" s="11"/>
      <c r="E12190" s="12"/>
      <c r="O12190" s="6" t="s">
        <v>1331</v>
      </c>
    </row>
    <row r="12191">
      <c r="B12191" s="2"/>
      <c r="C12191" s="10"/>
      <c r="D12191" s="11"/>
      <c r="E12191" s="12"/>
      <c r="O12191" s="6" t="s">
        <v>1331</v>
      </c>
    </row>
    <row r="12192">
      <c r="B12192" s="2"/>
      <c r="C12192" s="10"/>
      <c r="D12192" s="11"/>
      <c r="E12192" s="12"/>
      <c r="O12192" s="6" t="s">
        <v>1331</v>
      </c>
    </row>
    <row r="12193">
      <c r="B12193" s="2"/>
      <c r="C12193" s="10"/>
      <c r="D12193" s="11"/>
      <c r="E12193" s="12"/>
      <c r="O12193" s="6" t="s">
        <v>1331</v>
      </c>
    </row>
    <row r="12194">
      <c r="B12194" s="2"/>
      <c r="C12194" s="10"/>
      <c r="D12194" s="11"/>
      <c r="E12194" s="12"/>
      <c r="O12194" s="6" t="s">
        <v>1331</v>
      </c>
    </row>
    <row r="12195">
      <c r="B12195" s="2"/>
      <c r="C12195" s="10"/>
      <c r="D12195" s="11"/>
      <c r="E12195" s="12"/>
      <c r="O12195" s="6" t="s">
        <v>1331</v>
      </c>
    </row>
    <row r="12196">
      <c r="B12196" s="2"/>
      <c r="C12196" s="10"/>
      <c r="D12196" s="11"/>
      <c r="E12196" s="12"/>
      <c r="O12196" s="6" t="s">
        <v>1331</v>
      </c>
    </row>
    <row r="12197">
      <c r="B12197" s="2"/>
      <c r="C12197" s="10"/>
      <c r="D12197" s="11"/>
      <c r="E12197" s="12"/>
      <c r="O12197" s="6" t="s">
        <v>1331</v>
      </c>
    </row>
    <row r="12198">
      <c r="B12198" s="2"/>
      <c r="C12198" s="10"/>
      <c r="D12198" s="11"/>
      <c r="E12198" s="12"/>
      <c r="O12198" s="6" t="s">
        <v>1331</v>
      </c>
    </row>
    <row r="12199">
      <c r="B12199" s="2"/>
      <c r="C12199" s="10"/>
      <c r="D12199" s="11"/>
      <c r="E12199" s="12"/>
      <c r="O12199" s="6" t="s">
        <v>1331</v>
      </c>
    </row>
    <row r="12200">
      <c r="B12200" s="2"/>
      <c r="C12200" s="10"/>
      <c r="D12200" s="11"/>
      <c r="E12200" s="12"/>
      <c r="O12200" s="6" t="s">
        <v>1331</v>
      </c>
    </row>
    <row r="12201">
      <c r="B12201" s="2"/>
      <c r="C12201" s="10"/>
      <c r="D12201" s="11"/>
      <c r="E12201" s="12"/>
      <c r="O12201" s="6" t="s">
        <v>1331</v>
      </c>
    </row>
    <row r="12202">
      <c r="B12202" s="2"/>
      <c r="C12202" s="10"/>
      <c r="D12202" s="11"/>
      <c r="E12202" s="12"/>
      <c r="O12202" s="6" t="s">
        <v>1331</v>
      </c>
    </row>
    <row r="12203">
      <c r="B12203" s="2"/>
      <c r="C12203" s="10"/>
      <c r="D12203" s="11"/>
      <c r="E12203" s="12"/>
      <c r="O12203" s="6" t="s">
        <v>1331</v>
      </c>
    </row>
    <row r="12204">
      <c r="B12204" s="2"/>
      <c r="C12204" s="10"/>
      <c r="D12204" s="11"/>
      <c r="E12204" s="12"/>
      <c r="O12204" s="6" t="s">
        <v>1331</v>
      </c>
    </row>
    <row r="12205">
      <c r="B12205" s="2"/>
      <c r="C12205" s="10"/>
      <c r="D12205" s="11"/>
      <c r="E12205" s="12"/>
      <c r="O12205" s="6" t="s">
        <v>1331</v>
      </c>
    </row>
    <row r="12206">
      <c r="B12206" s="2"/>
      <c r="C12206" s="10"/>
      <c r="D12206" s="11"/>
      <c r="E12206" s="12"/>
      <c r="O12206" s="6" t="s">
        <v>1331</v>
      </c>
    </row>
    <row r="12207">
      <c r="B12207" s="2"/>
      <c r="C12207" s="10"/>
      <c r="D12207" s="11"/>
      <c r="E12207" s="12"/>
      <c r="O12207" s="6" t="s">
        <v>1331</v>
      </c>
    </row>
    <row r="12208">
      <c r="B12208" s="2"/>
      <c r="C12208" s="10"/>
      <c r="D12208" s="11"/>
      <c r="E12208" s="12"/>
      <c r="O12208" s="6" t="s">
        <v>1331</v>
      </c>
    </row>
    <row r="12209">
      <c r="B12209" s="2"/>
      <c r="C12209" s="10"/>
      <c r="D12209" s="11"/>
      <c r="E12209" s="12"/>
      <c r="O12209" s="6" t="s">
        <v>1331</v>
      </c>
    </row>
    <row r="12210">
      <c r="B12210" s="2"/>
      <c r="C12210" s="10"/>
      <c r="D12210" s="11"/>
      <c r="E12210" s="12"/>
      <c r="O12210" s="6" t="s">
        <v>1331</v>
      </c>
    </row>
    <row r="12211">
      <c r="B12211" s="2"/>
      <c r="C12211" s="10"/>
      <c r="D12211" s="11"/>
      <c r="E12211" s="12"/>
      <c r="O12211" s="6" t="s">
        <v>1331</v>
      </c>
    </row>
    <row r="12212">
      <c r="B12212" s="2"/>
      <c r="C12212" s="10"/>
      <c r="D12212" s="11"/>
      <c r="E12212" s="12"/>
      <c r="O12212" s="6" t="s">
        <v>1331</v>
      </c>
    </row>
    <row r="12213">
      <c r="B12213" s="2"/>
      <c r="C12213" s="10"/>
      <c r="D12213" s="11"/>
      <c r="E12213" s="12"/>
      <c r="O12213" s="6" t="s">
        <v>1331</v>
      </c>
    </row>
    <row r="12214">
      <c r="B12214" s="2"/>
      <c r="C12214" s="10"/>
      <c r="D12214" s="11"/>
      <c r="E12214" s="12"/>
      <c r="O12214" s="6" t="s">
        <v>1331</v>
      </c>
    </row>
    <row r="12215">
      <c r="B12215" s="2"/>
      <c r="C12215" s="10"/>
      <c r="D12215" s="11"/>
      <c r="E12215" s="12"/>
      <c r="O12215" s="6" t="s">
        <v>1331</v>
      </c>
    </row>
    <row r="12216">
      <c r="B12216" s="2"/>
      <c r="C12216" s="10"/>
      <c r="D12216" s="11"/>
      <c r="E12216" s="12"/>
      <c r="O12216" s="6" t="s">
        <v>1331</v>
      </c>
    </row>
    <row r="12217">
      <c r="B12217" s="2"/>
      <c r="C12217" s="10"/>
      <c r="D12217" s="11"/>
      <c r="E12217" s="12"/>
      <c r="O12217" s="6" t="s">
        <v>1331</v>
      </c>
    </row>
    <row r="12218">
      <c r="B12218" s="2"/>
      <c r="C12218" s="10"/>
      <c r="D12218" s="11"/>
      <c r="E12218" s="12"/>
      <c r="O12218" s="6" t="s">
        <v>1331</v>
      </c>
    </row>
    <row r="12219">
      <c r="B12219" s="2"/>
      <c r="C12219" s="10"/>
      <c r="D12219" s="11"/>
      <c r="E12219" s="12"/>
      <c r="O12219" s="6" t="s">
        <v>1331</v>
      </c>
    </row>
    <row r="12220">
      <c r="B12220" s="2"/>
      <c r="C12220" s="10"/>
      <c r="D12220" s="11"/>
      <c r="E12220" s="12"/>
      <c r="O12220" s="6" t="s">
        <v>1331</v>
      </c>
    </row>
    <row r="12221">
      <c r="B12221" s="2"/>
      <c r="C12221" s="10"/>
      <c r="D12221" s="11"/>
      <c r="E12221" s="12"/>
      <c r="O12221" s="6" t="s">
        <v>1331</v>
      </c>
    </row>
    <row r="12222">
      <c r="B12222" s="2"/>
      <c r="C12222" s="10"/>
      <c r="D12222" s="11"/>
      <c r="E12222" s="12"/>
      <c r="O12222" s="6" t="s">
        <v>1331</v>
      </c>
    </row>
    <row r="12223">
      <c r="B12223" s="2"/>
      <c r="C12223" s="10"/>
      <c r="D12223" s="11"/>
      <c r="E12223" s="12"/>
      <c r="O12223" s="6" t="s">
        <v>1331</v>
      </c>
    </row>
    <row r="12224">
      <c r="B12224" s="2"/>
      <c r="C12224" s="10"/>
      <c r="D12224" s="11"/>
      <c r="E12224" s="12"/>
      <c r="O12224" s="6" t="s">
        <v>1331</v>
      </c>
    </row>
    <row r="12225">
      <c r="B12225" s="2"/>
      <c r="C12225" s="10"/>
      <c r="D12225" s="11"/>
      <c r="E12225" s="12"/>
      <c r="O12225" s="6" t="s">
        <v>1331</v>
      </c>
    </row>
    <row r="12226">
      <c r="B12226" s="2"/>
      <c r="C12226" s="10"/>
      <c r="D12226" s="11"/>
      <c r="E12226" s="12"/>
      <c r="O12226" s="6" t="s">
        <v>1331</v>
      </c>
    </row>
    <row r="12227">
      <c r="B12227" s="2"/>
      <c r="C12227" s="10"/>
      <c r="D12227" s="11"/>
      <c r="E12227" s="12"/>
      <c r="O12227" s="6" t="s">
        <v>1331</v>
      </c>
    </row>
    <row r="12228">
      <c r="B12228" s="2"/>
      <c r="C12228" s="10"/>
      <c r="D12228" s="11"/>
      <c r="E12228" s="12"/>
      <c r="O12228" s="6" t="s">
        <v>1331</v>
      </c>
    </row>
    <row r="12229">
      <c r="B12229" s="2"/>
      <c r="C12229" s="10"/>
      <c r="D12229" s="11"/>
      <c r="E12229" s="12"/>
      <c r="O12229" s="6" t="s">
        <v>1331</v>
      </c>
    </row>
    <row r="12230">
      <c r="B12230" s="2"/>
      <c r="C12230" s="10"/>
      <c r="D12230" s="11"/>
      <c r="E12230" s="12"/>
      <c r="O12230" s="6" t="s">
        <v>1331</v>
      </c>
    </row>
    <row r="12231">
      <c r="B12231" s="2"/>
      <c r="C12231" s="10"/>
      <c r="D12231" s="11"/>
      <c r="E12231" s="12"/>
      <c r="O12231" s="6" t="s">
        <v>1331</v>
      </c>
    </row>
    <row r="12232">
      <c r="B12232" s="2"/>
      <c r="C12232" s="10"/>
      <c r="D12232" s="11"/>
      <c r="E12232" s="12"/>
      <c r="O12232" s="6" t="s">
        <v>1331</v>
      </c>
    </row>
    <row r="12233">
      <c r="B12233" s="2"/>
      <c r="C12233" s="10"/>
      <c r="D12233" s="11"/>
      <c r="E12233" s="12"/>
      <c r="O12233" s="6" t="s">
        <v>1331</v>
      </c>
    </row>
    <row r="12234">
      <c r="B12234" s="2"/>
      <c r="C12234" s="10"/>
      <c r="D12234" s="11"/>
      <c r="E12234" s="12"/>
      <c r="O12234" s="6" t="s">
        <v>1331</v>
      </c>
    </row>
    <row r="12235">
      <c r="B12235" s="2"/>
      <c r="C12235" s="10"/>
      <c r="D12235" s="11"/>
      <c r="E12235" s="12"/>
      <c r="O12235" s="6" t="s">
        <v>1331</v>
      </c>
    </row>
    <row r="12236">
      <c r="B12236" s="2"/>
      <c r="C12236" s="10"/>
      <c r="D12236" s="11"/>
      <c r="E12236" s="12"/>
      <c r="O12236" s="6" t="s">
        <v>1331</v>
      </c>
    </row>
    <row r="12237">
      <c r="B12237" s="2"/>
      <c r="C12237" s="10"/>
      <c r="D12237" s="11"/>
      <c r="E12237" s="12"/>
      <c r="O12237" s="6" t="s">
        <v>1331</v>
      </c>
    </row>
    <row r="12238">
      <c r="B12238" s="2"/>
      <c r="C12238" s="10"/>
      <c r="D12238" s="11"/>
      <c r="E12238" s="12"/>
      <c r="O12238" s="6" t="s">
        <v>1331</v>
      </c>
    </row>
    <row r="12239">
      <c r="B12239" s="2"/>
      <c r="C12239" s="10"/>
      <c r="D12239" s="11"/>
      <c r="E12239" s="12"/>
      <c r="O12239" s="6" t="s">
        <v>1331</v>
      </c>
    </row>
    <row r="12240">
      <c r="B12240" s="2"/>
      <c r="C12240" s="10"/>
      <c r="D12240" s="11"/>
      <c r="E12240" s="12"/>
      <c r="O12240" s="6" t="s">
        <v>1331</v>
      </c>
    </row>
    <row r="12241">
      <c r="B12241" s="2"/>
      <c r="C12241" s="10"/>
      <c r="D12241" s="11"/>
      <c r="E12241" s="12"/>
      <c r="O12241" s="6" t="s">
        <v>1331</v>
      </c>
    </row>
    <row r="12242">
      <c r="B12242" s="2"/>
      <c r="C12242" s="10"/>
      <c r="D12242" s="11"/>
      <c r="E12242" s="12"/>
      <c r="O12242" s="6" t="s">
        <v>1331</v>
      </c>
    </row>
    <row r="12243">
      <c r="B12243" s="2"/>
      <c r="C12243" s="10"/>
      <c r="D12243" s="11"/>
      <c r="E12243" s="12"/>
      <c r="O12243" s="6" t="s">
        <v>1331</v>
      </c>
    </row>
    <row r="12244">
      <c r="B12244" s="2"/>
      <c r="C12244" s="10"/>
      <c r="D12244" s="11"/>
      <c r="E12244" s="12"/>
      <c r="O12244" s="6" t="s">
        <v>1331</v>
      </c>
    </row>
    <row r="12245">
      <c r="B12245" s="2"/>
      <c r="C12245" s="10"/>
      <c r="D12245" s="11"/>
      <c r="E12245" s="12"/>
      <c r="O12245" s="6" t="s">
        <v>1331</v>
      </c>
    </row>
    <row r="12246">
      <c r="B12246" s="2"/>
      <c r="C12246" s="10"/>
      <c r="D12246" s="11"/>
      <c r="E12246" s="12"/>
      <c r="O12246" s="6" t="s">
        <v>1331</v>
      </c>
    </row>
    <row r="12247">
      <c r="B12247" s="2"/>
      <c r="C12247" s="10"/>
      <c r="D12247" s="11"/>
      <c r="E12247" s="12"/>
      <c r="O12247" s="6" t="s">
        <v>1331</v>
      </c>
    </row>
    <row r="12248">
      <c r="B12248" s="2"/>
      <c r="C12248" s="10"/>
      <c r="D12248" s="11"/>
      <c r="E12248" s="12"/>
      <c r="O12248" s="6" t="s">
        <v>1331</v>
      </c>
    </row>
    <row r="12249">
      <c r="B12249" s="2"/>
      <c r="C12249" s="10"/>
      <c r="D12249" s="11"/>
      <c r="E12249" s="12"/>
      <c r="O12249" s="6" t="s">
        <v>1331</v>
      </c>
    </row>
    <row r="12250">
      <c r="B12250" s="2"/>
      <c r="C12250" s="10"/>
      <c r="D12250" s="11"/>
      <c r="E12250" s="12"/>
      <c r="O12250" s="6" t="s">
        <v>1331</v>
      </c>
    </row>
    <row r="12251">
      <c r="B12251" s="2"/>
      <c r="C12251" s="10"/>
      <c r="D12251" s="11"/>
      <c r="E12251" s="12"/>
      <c r="O12251" s="6" t="s">
        <v>1331</v>
      </c>
    </row>
    <row r="12252">
      <c r="B12252" s="2"/>
      <c r="C12252" s="10"/>
      <c r="D12252" s="11"/>
      <c r="E12252" s="12"/>
      <c r="O12252" s="6" t="s">
        <v>1331</v>
      </c>
    </row>
    <row r="12253">
      <c r="B12253" s="2"/>
      <c r="C12253" s="10"/>
      <c r="D12253" s="11"/>
      <c r="E12253" s="12"/>
      <c r="O12253" s="6" t="s">
        <v>1331</v>
      </c>
    </row>
    <row r="12254">
      <c r="B12254" s="2"/>
      <c r="C12254" s="10"/>
      <c r="D12254" s="11"/>
      <c r="E12254" s="12"/>
      <c r="O12254" s="6" t="s">
        <v>1331</v>
      </c>
    </row>
    <row r="12255">
      <c r="B12255" s="2"/>
      <c r="C12255" s="10"/>
      <c r="D12255" s="11"/>
      <c r="E12255" s="12"/>
      <c r="O12255" s="6" t="s">
        <v>1331</v>
      </c>
    </row>
    <row r="12256">
      <c r="B12256" s="2"/>
      <c r="C12256" s="10"/>
      <c r="D12256" s="11"/>
      <c r="E12256" s="12"/>
      <c r="O12256" s="6" t="s">
        <v>1331</v>
      </c>
    </row>
    <row r="12257">
      <c r="B12257" s="2"/>
      <c r="C12257" s="10"/>
      <c r="D12257" s="11"/>
      <c r="E12257" s="12"/>
      <c r="O12257" s="6" t="s">
        <v>1331</v>
      </c>
    </row>
    <row r="12258">
      <c r="B12258" s="2"/>
      <c r="C12258" s="10"/>
      <c r="D12258" s="11"/>
      <c r="E12258" s="12"/>
      <c r="O12258" s="6" t="s">
        <v>1331</v>
      </c>
    </row>
    <row r="12259">
      <c r="B12259" s="2"/>
      <c r="C12259" s="10"/>
      <c r="D12259" s="11"/>
      <c r="E12259" s="12"/>
      <c r="O12259" s="6" t="s">
        <v>1331</v>
      </c>
    </row>
    <row r="12260">
      <c r="B12260" s="2"/>
      <c r="C12260" s="10"/>
      <c r="D12260" s="11"/>
      <c r="E12260" s="12"/>
      <c r="O12260" s="6" t="s">
        <v>1331</v>
      </c>
    </row>
    <row r="12261">
      <c r="B12261" s="2"/>
      <c r="C12261" s="10"/>
      <c r="D12261" s="11"/>
      <c r="E12261" s="12"/>
      <c r="O12261" s="6" t="s">
        <v>1331</v>
      </c>
    </row>
    <row r="12262">
      <c r="B12262" s="2"/>
      <c r="C12262" s="10"/>
      <c r="D12262" s="11"/>
      <c r="E12262" s="12"/>
      <c r="O12262" s="6" t="s">
        <v>1331</v>
      </c>
    </row>
    <row r="12263">
      <c r="B12263" s="2"/>
      <c r="C12263" s="10"/>
      <c r="D12263" s="11"/>
      <c r="E12263" s="12"/>
      <c r="O12263" s="6" t="s">
        <v>1331</v>
      </c>
    </row>
    <row r="12264">
      <c r="B12264" s="2"/>
      <c r="C12264" s="10"/>
      <c r="D12264" s="11"/>
      <c r="E12264" s="12"/>
      <c r="O12264" s="6" t="s">
        <v>1331</v>
      </c>
    </row>
    <row r="12265">
      <c r="B12265" s="2"/>
      <c r="C12265" s="10"/>
      <c r="D12265" s="11"/>
      <c r="E12265" s="12"/>
      <c r="O12265" s="6" t="s">
        <v>1331</v>
      </c>
    </row>
    <row r="12266">
      <c r="B12266" s="2"/>
      <c r="C12266" s="10"/>
      <c r="D12266" s="11"/>
      <c r="E12266" s="12"/>
      <c r="O12266" s="6" t="s">
        <v>1331</v>
      </c>
    </row>
    <row r="12267">
      <c r="B12267" s="2"/>
      <c r="C12267" s="10"/>
      <c r="D12267" s="11"/>
      <c r="E12267" s="12"/>
      <c r="O12267" s="6" t="s">
        <v>1331</v>
      </c>
    </row>
    <row r="12268">
      <c r="B12268" s="2"/>
      <c r="C12268" s="10"/>
      <c r="D12268" s="11"/>
      <c r="E12268" s="12"/>
      <c r="O12268" s="6" t="s">
        <v>1331</v>
      </c>
    </row>
    <row r="12269">
      <c r="B12269" s="2"/>
      <c r="C12269" s="10"/>
      <c r="D12269" s="11"/>
      <c r="E12269" s="12"/>
      <c r="O12269" s="6" t="s">
        <v>1331</v>
      </c>
    </row>
    <row r="12270">
      <c r="B12270" s="2"/>
      <c r="C12270" s="10"/>
      <c r="D12270" s="11"/>
      <c r="E12270" s="12"/>
      <c r="O12270" s="6" t="s">
        <v>1331</v>
      </c>
    </row>
    <row r="12271">
      <c r="B12271" s="2"/>
      <c r="C12271" s="10"/>
      <c r="D12271" s="11"/>
      <c r="E12271" s="12"/>
      <c r="O12271" s="6" t="s">
        <v>1331</v>
      </c>
    </row>
    <row r="12272">
      <c r="B12272" s="2"/>
      <c r="C12272" s="10"/>
      <c r="D12272" s="11"/>
      <c r="E12272" s="12"/>
      <c r="O12272" s="6" t="s">
        <v>1331</v>
      </c>
    </row>
    <row r="12273">
      <c r="B12273" s="2"/>
      <c r="C12273" s="10"/>
      <c r="D12273" s="11"/>
      <c r="E12273" s="12"/>
      <c r="O12273" s="6" t="s">
        <v>1331</v>
      </c>
    </row>
    <row r="12274">
      <c r="B12274" s="2"/>
      <c r="C12274" s="10"/>
      <c r="D12274" s="11"/>
      <c r="E12274" s="12"/>
      <c r="O12274" s="6" t="s">
        <v>1331</v>
      </c>
    </row>
    <row r="12275">
      <c r="B12275" s="2"/>
      <c r="C12275" s="10"/>
      <c r="D12275" s="11"/>
      <c r="E12275" s="12"/>
      <c r="O12275" s="6" t="s">
        <v>1331</v>
      </c>
    </row>
    <row r="12276">
      <c r="B12276" s="2"/>
      <c r="C12276" s="10"/>
      <c r="D12276" s="11"/>
      <c r="E12276" s="12"/>
      <c r="O12276" s="6" t="s">
        <v>1331</v>
      </c>
    </row>
    <row r="12277">
      <c r="B12277" s="2"/>
      <c r="C12277" s="10"/>
      <c r="D12277" s="11"/>
      <c r="E12277" s="12"/>
      <c r="O12277" s="6" t="s">
        <v>1331</v>
      </c>
    </row>
    <row r="12278">
      <c r="B12278" s="2"/>
      <c r="C12278" s="10"/>
      <c r="D12278" s="11"/>
      <c r="E12278" s="12"/>
      <c r="O12278" s="6" t="s">
        <v>1331</v>
      </c>
    </row>
    <row r="12279">
      <c r="B12279" s="2"/>
      <c r="C12279" s="10"/>
      <c r="D12279" s="11"/>
      <c r="E12279" s="12"/>
      <c r="O12279" s="6" t="s">
        <v>1331</v>
      </c>
    </row>
    <row r="12280">
      <c r="B12280" s="2"/>
      <c r="C12280" s="10"/>
      <c r="D12280" s="11"/>
      <c r="E12280" s="12"/>
      <c r="O12280" s="6" t="s">
        <v>1331</v>
      </c>
    </row>
    <row r="12281">
      <c r="B12281" s="2"/>
      <c r="C12281" s="10"/>
      <c r="D12281" s="11"/>
      <c r="E12281" s="12"/>
      <c r="O12281" s="6" t="s">
        <v>1331</v>
      </c>
    </row>
    <row r="12282">
      <c r="B12282" s="2"/>
      <c r="C12282" s="10"/>
      <c r="D12282" s="11"/>
      <c r="E12282" s="12"/>
      <c r="O12282" s="6" t="s">
        <v>1331</v>
      </c>
    </row>
    <row r="12283">
      <c r="B12283" s="2"/>
      <c r="C12283" s="10"/>
      <c r="D12283" s="11"/>
      <c r="E12283" s="12"/>
      <c r="O12283" s="6" t="s">
        <v>1331</v>
      </c>
    </row>
    <row r="12284">
      <c r="B12284" s="2"/>
      <c r="C12284" s="10"/>
      <c r="D12284" s="11"/>
      <c r="E12284" s="12"/>
      <c r="O12284" s="6" t="s">
        <v>1331</v>
      </c>
    </row>
    <row r="12285">
      <c r="B12285" s="2"/>
      <c r="C12285" s="10"/>
      <c r="D12285" s="11"/>
      <c r="E12285" s="12"/>
      <c r="O12285" s="6" t="s">
        <v>1331</v>
      </c>
    </row>
    <row r="12286">
      <c r="B12286" s="2"/>
      <c r="C12286" s="10"/>
      <c r="D12286" s="11"/>
      <c r="E12286" s="12"/>
      <c r="O12286" s="6" t="s">
        <v>1331</v>
      </c>
    </row>
    <row r="12287">
      <c r="B12287" s="2"/>
      <c r="C12287" s="10"/>
      <c r="D12287" s="11"/>
      <c r="E12287" s="12"/>
      <c r="O12287" s="6" t="s">
        <v>1331</v>
      </c>
    </row>
    <row r="12288">
      <c r="B12288" s="2"/>
      <c r="C12288" s="10"/>
      <c r="D12288" s="11"/>
      <c r="E12288" s="12"/>
      <c r="O12288" s="6" t="s">
        <v>1331</v>
      </c>
    </row>
    <row r="12289">
      <c r="B12289" s="2"/>
      <c r="C12289" s="10"/>
      <c r="D12289" s="11"/>
      <c r="E12289" s="12"/>
      <c r="O12289" s="6" t="s">
        <v>1331</v>
      </c>
    </row>
    <row r="12290">
      <c r="B12290" s="2"/>
      <c r="C12290" s="10"/>
      <c r="D12290" s="11"/>
      <c r="E12290" s="12"/>
      <c r="O12290" s="6" t="s">
        <v>1331</v>
      </c>
    </row>
    <row r="12291">
      <c r="B12291" s="2"/>
      <c r="C12291" s="10"/>
      <c r="D12291" s="11"/>
      <c r="E12291" s="12"/>
      <c r="O12291" s="6" t="s">
        <v>1331</v>
      </c>
    </row>
    <row r="12292">
      <c r="B12292" s="2"/>
      <c r="C12292" s="10"/>
      <c r="D12292" s="11"/>
      <c r="E12292" s="12"/>
      <c r="O12292" s="6" t="s">
        <v>1331</v>
      </c>
    </row>
    <row r="12293">
      <c r="B12293" s="2"/>
      <c r="C12293" s="10"/>
      <c r="D12293" s="11"/>
      <c r="E12293" s="12"/>
      <c r="O12293" s="6" t="s">
        <v>1331</v>
      </c>
    </row>
    <row r="12294">
      <c r="B12294" s="2"/>
      <c r="C12294" s="10"/>
      <c r="D12294" s="11"/>
      <c r="E12294" s="12"/>
      <c r="O12294" s="6" t="s">
        <v>1331</v>
      </c>
    </row>
    <row r="12295">
      <c r="B12295" s="2"/>
      <c r="C12295" s="10"/>
      <c r="D12295" s="11"/>
      <c r="E12295" s="12"/>
      <c r="O12295" s="6" t="s">
        <v>1331</v>
      </c>
    </row>
    <row r="12296">
      <c r="B12296" s="2"/>
      <c r="C12296" s="10"/>
      <c r="D12296" s="11"/>
      <c r="E12296" s="12"/>
      <c r="O12296" s="6" t="s">
        <v>1331</v>
      </c>
    </row>
    <row r="12297">
      <c r="B12297" s="2"/>
      <c r="C12297" s="10"/>
      <c r="D12297" s="11"/>
      <c r="E12297" s="12"/>
      <c r="O12297" s="6" t="s">
        <v>1331</v>
      </c>
    </row>
    <row r="12298">
      <c r="B12298" s="2"/>
      <c r="C12298" s="10"/>
      <c r="D12298" s="11"/>
      <c r="E12298" s="12"/>
      <c r="O12298" s="6" t="s">
        <v>1331</v>
      </c>
    </row>
    <row r="12299">
      <c r="B12299" s="2"/>
      <c r="C12299" s="10"/>
      <c r="D12299" s="11"/>
      <c r="E12299" s="12"/>
      <c r="O12299" s="6" t="s">
        <v>1331</v>
      </c>
    </row>
    <row r="12300">
      <c r="B12300" s="2"/>
      <c r="C12300" s="10"/>
      <c r="D12300" s="11"/>
      <c r="E12300" s="12"/>
      <c r="O12300" s="6" t="s">
        <v>1331</v>
      </c>
    </row>
    <row r="12301">
      <c r="B12301" s="2"/>
      <c r="C12301" s="10"/>
      <c r="D12301" s="11"/>
      <c r="E12301" s="12"/>
      <c r="O12301" s="6" t="s">
        <v>1331</v>
      </c>
    </row>
    <row r="12302">
      <c r="B12302" s="2"/>
      <c r="C12302" s="10"/>
      <c r="D12302" s="11"/>
      <c r="E12302" s="12"/>
      <c r="O12302" s="6" t="s">
        <v>1331</v>
      </c>
    </row>
    <row r="12303">
      <c r="B12303" s="2"/>
      <c r="C12303" s="10"/>
      <c r="D12303" s="11"/>
      <c r="E12303" s="12"/>
      <c r="O12303" s="6" t="s">
        <v>1331</v>
      </c>
    </row>
    <row r="12304">
      <c r="B12304" s="2"/>
      <c r="C12304" s="10"/>
      <c r="D12304" s="11"/>
      <c r="E12304" s="12"/>
      <c r="O12304" s="6" t="s">
        <v>1331</v>
      </c>
    </row>
    <row r="12305">
      <c r="B12305" s="2"/>
      <c r="C12305" s="10"/>
      <c r="D12305" s="11"/>
      <c r="E12305" s="12"/>
      <c r="O12305" s="6" t="s">
        <v>1331</v>
      </c>
    </row>
    <row r="12306">
      <c r="B12306" s="2"/>
      <c r="C12306" s="10"/>
      <c r="D12306" s="11"/>
      <c r="E12306" s="12"/>
      <c r="O12306" s="6" t="s">
        <v>1331</v>
      </c>
    </row>
    <row r="12307">
      <c r="B12307" s="2"/>
      <c r="C12307" s="10"/>
      <c r="D12307" s="11"/>
      <c r="E12307" s="12"/>
      <c r="O12307" s="6" t="s">
        <v>1331</v>
      </c>
    </row>
    <row r="12308">
      <c r="B12308" s="2"/>
      <c r="C12308" s="10"/>
      <c r="D12308" s="11"/>
      <c r="E12308" s="12"/>
      <c r="O12308" s="6" t="s">
        <v>1331</v>
      </c>
    </row>
    <row r="12309">
      <c r="B12309" s="2"/>
      <c r="C12309" s="10"/>
      <c r="D12309" s="11"/>
      <c r="E12309" s="12"/>
      <c r="O12309" s="6" t="s">
        <v>1331</v>
      </c>
    </row>
    <row r="12310">
      <c r="B12310" s="2"/>
      <c r="C12310" s="10"/>
      <c r="D12310" s="11"/>
      <c r="E12310" s="12"/>
      <c r="O12310" s="6" t="s">
        <v>1331</v>
      </c>
    </row>
    <row r="12311">
      <c r="B12311" s="2"/>
      <c r="C12311" s="10"/>
      <c r="D12311" s="11"/>
      <c r="E12311" s="12"/>
      <c r="O12311" s="6" t="s">
        <v>1331</v>
      </c>
    </row>
    <row r="12312">
      <c r="B12312" s="2"/>
      <c r="C12312" s="10"/>
      <c r="D12312" s="11"/>
      <c r="E12312" s="12"/>
      <c r="O12312" s="6" t="s">
        <v>1331</v>
      </c>
    </row>
    <row r="12313">
      <c r="B12313" s="2"/>
      <c r="C12313" s="10"/>
      <c r="D12313" s="11"/>
      <c r="E12313" s="12"/>
      <c r="O12313" s="6" t="s">
        <v>1331</v>
      </c>
    </row>
    <row r="12314">
      <c r="B12314" s="2"/>
      <c r="C12314" s="10"/>
      <c r="D12314" s="11"/>
      <c r="E12314" s="12"/>
      <c r="O12314" s="6" t="s">
        <v>1331</v>
      </c>
    </row>
    <row r="12315">
      <c r="B12315" s="2"/>
      <c r="C12315" s="10"/>
      <c r="D12315" s="11"/>
      <c r="E12315" s="12"/>
      <c r="O12315" s="6" t="s">
        <v>1331</v>
      </c>
    </row>
    <row r="12316">
      <c r="B12316" s="2"/>
      <c r="C12316" s="10"/>
      <c r="D12316" s="11"/>
      <c r="E12316" s="12"/>
      <c r="O12316" s="6" t="s">
        <v>1331</v>
      </c>
    </row>
    <row r="12317">
      <c r="B12317" s="2"/>
      <c r="C12317" s="10"/>
      <c r="D12317" s="11"/>
      <c r="E12317" s="12"/>
      <c r="O12317" s="6" t="s">
        <v>1331</v>
      </c>
    </row>
    <row r="12318">
      <c r="B12318" s="2"/>
      <c r="C12318" s="10"/>
      <c r="D12318" s="11"/>
      <c r="E12318" s="12"/>
      <c r="O12318" s="6" t="s">
        <v>1331</v>
      </c>
    </row>
    <row r="12319">
      <c r="B12319" s="2"/>
      <c r="C12319" s="10"/>
      <c r="D12319" s="11"/>
      <c r="E12319" s="12"/>
      <c r="O12319" s="6" t="s">
        <v>1331</v>
      </c>
    </row>
    <row r="12320">
      <c r="B12320" s="2"/>
      <c r="C12320" s="10"/>
      <c r="D12320" s="11"/>
      <c r="E12320" s="12"/>
      <c r="O12320" s="6" t="s">
        <v>1331</v>
      </c>
    </row>
    <row r="12321">
      <c r="B12321" s="2"/>
      <c r="C12321" s="10"/>
      <c r="D12321" s="11"/>
      <c r="E12321" s="12"/>
      <c r="O12321" s="6" t="s">
        <v>1331</v>
      </c>
    </row>
    <row r="12322">
      <c r="B12322" s="2"/>
      <c r="C12322" s="10"/>
      <c r="D12322" s="11"/>
      <c r="E12322" s="12"/>
      <c r="O12322" s="6" t="s">
        <v>1331</v>
      </c>
    </row>
    <row r="12323">
      <c r="B12323" s="2"/>
      <c r="C12323" s="10"/>
      <c r="D12323" s="11"/>
      <c r="E12323" s="12"/>
      <c r="O12323" s="6" t="s">
        <v>1331</v>
      </c>
    </row>
    <row r="12324">
      <c r="B12324" s="2"/>
      <c r="C12324" s="10"/>
      <c r="D12324" s="11"/>
      <c r="E12324" s="12"/>
      <c r="O12324" s="6" t="s">
        <v>1331</v>
      </c>
    </row>
    <row r="12325">
      <c r="B12325" s="2"/>
      <c r="C12325" s="10"/>
      <c r="D12325" s="11"/>
      <c r="E12325" s="12"/>
      <c r="O12325" s="6" t="s">
        <v>1331</v>
      </c>
    </row>
    <row r="12326">
      <c r="B12326" s="2"/>
      <c r="C12326" s="10"/>
      <c r="D12326" s="11"/>
      <c r="E12326" s="12"/>
      <c r="O12326" s="6" t="s">
        <v>1331</v>
      </c>
    </row>
    <row r="12327">
      <c r="B12327" s="2"/>
      <c r="C12327" s="10"/>
      <c r="D12327" s="11"/>
      <c r="E12327" s="12"/>
      <c r="O12327" s="6" t="s">
        <v>1331</v>
      </c>
    </row>
    <row r="12328">
      <c r="B12328" s="2"/>
      <c r="C12328" s="10"/>
      <c r="D12328" s="11"/>
      <c r="E12328" s="12"/>
      <c r="O12328" s="6" t="s">
        <v>1331</v>
      </c>
    </row>
    <row r="12329">
      <c r="B12329" s="2"/>
      <c r="C12329" s="10"/>
      <c r="D12329" s="11"/>
      <c r="E12329" s="12"/>
      <c r="O12329" s="6" t="s">
        <v>1331</v>
      </c>
    </row>
    <row r="12330">
      <c r="B12330" s="2"/>
      <c r="C12330" s="10"/>
      <c r="D12330" s="11"/>
      <c r="E12330" s="12"/>
      <c r="O12330" s="6" t="s">
        <v>1331</v>
      </c>
    </row>
    <row r="12331">
      <c r="B12331" s="2"/>
      <c r="C12331" s="10"/>
      <c r="D12331" s="11"/>
      <c r="E12331" s="12"/>
      <c r="O12331" s="6" t="s">
        <v>1331</v>
      </c>
    </row>
    <row r="12332">
      <c r="B12332" s="2"/>
      <c r="C12332" s="10"/>
      <c r="D12332" s="11"/>
      <c r="E12332" s="12"/>
      <c r="O12332" s="6" t="s">
        <v>1331</v>
      </c>
    </row>
    <row r="12333">
      <c r="B12333" s="2"/>
      <c r="C12333" s="10"/>
      <c r="D12333" s="11"/>
      <c r="E12333" s="12"/>
      <c r="O12333" s="6" t="s">
        <v>1331</v>
      </c>
    </row>
    <row r="12334">
      <c r="B12334" s="2"/>
      <c r="C12334" s="10"/>
      <c r="D12334" s="11"/>
      <c r="E12334" s="12"/>
      <c r="O12334" s="6" t="s">
        <v>1331</v>
      </c>
    </row>
    <row r="12335">
      <c r="B12335" s="2"/>
      <c r="C12335" s="10"/>
      <c r="D12335" s="11"/>
      <c r="E12335" s="12"/>
      <c r="O12335" s="6" t="s">
        <v>1331</v>
      </c>
    </row>
    <row r="12336">
      <c r="B12336" s="2"/>
      <c r="C12336" s="10"/>
      <c r="D12336" s="11"/>
      <c r="E12336" s="12"/>
      <c r="O12336" s="6" t="s">
        <v>1331</v>
      </c>
    </row>
    <row r="12337">
      <c r="B12337" s="2"/>
      <c r="C12337" s="10"/>
      <c r="D12337" s="11"/>
      <c r="E12337" s="12"/>
      <c r="O12337" s="6" t="s">
        <v>1331</v>
      </c>
    </row>
    <row r="12338">
      <c r="B12338" s="2"/>
      <c r="C12338" s="10"/>
      <c r="D12338" s="11"/>
      <c r="E12338" s="12"/>
      <c r="O12338" s="6" t="s">
        <v>1331</v>
      </c>
    </row>
    <row r="12339">
      <c r="B12339" s="2"/>
      <c r="C12339" s="10"/>
      <c r="D12339" s="11"/>
      <c r="E12339" s="12"/>
      <c r="O12339" s="6" t="s">
        <v>1331</v>
      </c>
    </row>
    <row r="12340">
      <c r="B12340" s="2"/>
      <c r="C12340" s="10"/>
      <c r="D12340" s="11"/>
      <c r="E12340" s="12"/>
      <c r="O12340" s="6" t="s">
        <v>1331</v>
      </c>
    </row>
    <row r="12341">
      <c r="B12341" s="2"/>
      <c r="C12341" s="10"/>
      <c r="D12341" s="11"/>
      <c r="E12341" s="12"/>
      <c r="O12341" s="6" t="s">
        <v>1331</v>
      </c>
    </row>
    <row r="12342">
      <c r="B12342" s="2"/>
      <c r="C12342" s="10"/>
      <c r="D12342" s="11"/>
      <c r="E12342" s="12"/>
      <c r="O12342" s="6" t="s">
        <v>1331</v>
      </c>
    </row>
    <row r="12343">
      <c r="B12343" s="2"/>
      <c r="C12343" s="10"/>
      <c r="D12343" s="11"/>
      <c r="E12343" s="12"/>
      <c r="O12343" s="6" t="s">
        <v>1331</v>
      </c>
    </row>
    <row r="12344">
      <c r="B12344" s="2"/>
      <c r="C12344" s="10"/>
      <c r="D12344" s="11"/>
      <c r="E12344" s="12"/>
      <c r="O12344" s="6" t="s">
        <v>1331</v>
      </c>
    </row>
    <row r="12345">
      <c r="B12345" s="2"/>
      <c r="C12345" s="10"/>
      <c r="D12345" s="11"/>
      <c r="E12345" s="12"/>
      <c r="O12345" s="6" t="s">
        <v>1331</v>
      </c>
    </row>
    <row r="12346">
      <c r="B12346" s="2"/>
      <c r="C12346" s="10"/>
      <c r="D12346" s="11"/>
      <c r="E12346" s="12"/>
      <c r="O12346" s="6" t="s">
        <v>1331</v>
      </c>
    </row>
    <row r="12347">
      <c r="B12347" s="2"/>
      <c r="C12347" s="10"/>
      <c r="D12347" s="11"/>
      <c r="E12347" s="12"/>
      <c r="O12347" s="6" t="s">
        <v>1331</v>
      </c>
    </row>
    <row r="12348">
      <c r="B12348" s="2"/>
      <c r="C12348" s="10"/>
      <c r="D12348" s="11"/>
      <c r="E12348" s="12"/>
      <c r="O12348" s="6" t="s">
        <v>1331</v>
      </c>
    </row>
    <row r="12349">
      <c r="B12349" s="2"/>
      <c r="C12349" s="10"/>
      <c r="D12349" s="11"/>
      <c r="E12349" s="12"/>
      <c r="O12349" s="6" t="s">
        <v>1331</v>
      </c>
    </row>
    <row r="12350">
      <c r="B12350" s="2"/>
      <c r="C12350" s="10"/>
      <c r="D12350" s="11"/>
      <c r="E12350" s="12"/>
      <c r="O12350" s="6" t="s">
        <v>1331</v>
      </c>
    </row>
    <row r="12351">
      <c r="B12351" s="2"/>
      <c r="C12351" s="10"/>
      <c r="D12351" s="11"/>
      <c r="E12351" s="12"/>
      <c r="O12351" s="6" t="s">
        <v>1331</v>
      </c>
    </row>
    <row r="12352">
      <c r="B12352" s="2"/>
      <c r="C12352" s="10"/>
      <c r="D12352" s="11"/>
      <c r="E12352" s="12"/>
      <c r="O12352" s="6" t="s">
        <v>1331</v>
      </c>
    </row>
    <row r="12353">
      <c r="B12353" s="2"/>
      <c r="C12353" s="10"/>
      <c r="D12353" s="11"/>
      <c r="E12353" s="12"/>
      <c r="O12353" s="6" t="s">
        <v>1331</v>
      </c>
    </row>
    <row r="12354">
      <c r="B12354" s="2"/>
      <c r="C12354" s="10"/>
      <c r="D12354" s="11"/>
      <c r="E12354" s="12"/>
      <c r="O12354" s="6" t="s">
        <v>1331</v>
      </c>
    </row>
    <row r="12355">
      <c r="B12355" s="2"/>
      <c r="C12355" s="10"/>
      <c r="D12355" s="11"/>
      <c r="E12355" s="12"/>
      <c r="O12355" s="6" t="s">
        <v>1331</v>
      </c>
    </row>
    <row r="12356">
      <c r="B12356" s="2"/>
      <c r="C12356" s="10"/>
      <c r="D12356" s="11"/>
      <c r="E12356" s="12"/>
      <c r="O12356" s="6" t="s">
        <v>1331</v>
      </c>
    </row>
    <row r="12357">
      <c r="B12357" s="2"/>
      <c r="C12357" s="10"/>
      <c r="D12357" s="11"/>
      <c r="E12357" s="12"/>
      <c r="O12357" s="6" t="s">
        <v>1331</v>
      </c>
    </row>
    <row r="12358">
      <c r="B12358" s="2"/>
      <c r="C12358" s="10"/>
      <c r="D12358" s="11"/>
      <c r="E12358" s="12"/>
      <c r="O12358" s="6" t="s">
        <v>1331</v>
      </c>
    </row>
    <row r="12359">
      <c r="B12359" s="2"/>
      <c r="C12359" s="10"/>
      <c r="D12359" s="11"/>
      <c r="E12359" s="12"/>
      <c r="O12359" s="6" t="s">
        <v>1331</v>
      </c>
    </row>
    <row r="12360">
      <c r="B12360" s="2"/>
      <c r="C12360" s="10"/>
      <c r="D12360" s="11"/>
      <c r="E12360" s="12"/>
      <c r="O12360" s="6" t="s">
        <v>1331</v>
      </c>
    </row>
    <row r="12361">
      <c r="B12361" s="2"/>
      <c r="C12361" s="10"/>
      <c r="D12361" s="11"/>
      <c r="E12361" s="12"/>
      <c r="O12361" s="6" t="s">
        <v>1331</v>
      </c>
    </row>
    <row r="12362">
      <c r="B12362" s="2"/>
      <c r="C12362" s="10"/>
      <c r="D12362" s="11"/>
      <c r="E12362" s="12"/>
      <c r="O12362" s="6" t="s">
        <v>1331</v>
      </c>
    </row>
    <row r="12363">
      <c r="B12363" s="2"/>
      <c r="C12363" s="10"/>
      <c r="D12363" s="11"/>
      <c r="E12363" s="12"/>
      <c r="O12363" s="6" t="s">
        <v>1331</v>
      </c>
    </row>
    <row r="12364">
      <c r="B12364" s="2"/>
      <c r="C12364" s="10"/>
      <c r="D12364" s="11"/>
      <c r="E12364" s="12"/>
      <c r="O12364" s="6" t="s">
        <v>1331</v>
      </c>
    </row>
    <row r="12365">
      <c r="B12365" s="2"/>
      <c r="C12365" s="10"/>
      <c r="D12365" s="11"/>
      <c r="E12365" s="12"/>
      <c r="O12365" s="6" t="s">
        <v>1331</v>
      </c>
    </row>
    <row r="12366">
      <c r="B12366" s="2"/>
      <c r="C12366" s="10"/>
      <c r="D12366" s="11"/>
      <c r="E12366" s="12"/>
      <c r="O12366" s="6" t="s">
        <v>1331</v>
      </c>
    </row>
    <row r="12367">
      <c r="B12367" s="2"/>
      <c r="C12367" s="10"/>
      <c r="D12367" s="11"/>
      <c r="E12367" s="12"/>
      <c r="O12367" s="6" t="s">
        <v>1331</v>
      </c>
    </row>
    <row r="12368">
      <c r="B12368" s="2"/>
      <c r="C12368" s="10"/>
      <c r="D12368" s="11"/>
      <c r="E12368" s="12"/>
      <c r="O12368" s="6" t="s">
        <v>1331</v>
      </c>
    </row>
    <row r="12369">
      <c r="B12369" s="2"/>
      <c r="C12369" s="10"/>
      <c r="D12369" s="11"/>
      <c r="E12369" s="12"/>
      <c r="O12369" s="6" t="s">
        <v>1331</v>
      </c>
    </row>
    <row r="12370">
      <c r="B12370" s="2"/>
      <c r="C12370" s="10"/>
      <c r="D12370" s="11"/>
      <c r="E12370" s="12"/>
      <c r="O12370" s="6" t="s">
        <v>1331</v>
      </c>
    </row>
    <row r="12371">
      <c r="B12371" s="2"/>
      <c r="C12371" s="10"/>
      <c r="D12371" s="11"/>
      <c r="E12371" s="12"/>
      <c r="O12371" s="6" t="s">
        <v>1331</v>
      </c>
    </row>
    <row r="12372">
      <c r="B12372" s="2"/>
      <c r="C12372" s="10"/>
      <c r="D12372" s="11"/>
      <c r="E12372" s="12"/>
      <c r="O12372" s="6" t="s">
        <v>1331</v>
      </c>
    </row>
    <row r="12373">
      <c r="B12373" s="2"/>
      <c r="C12373" s="10"/>
      <c r="D12373" s="11"/>
      <c r="E12373" s="12"/>
      <c r="O12373" s="6" t="s">
        <v>1331</v>
      </c>
    </row>
    <row r="12374">
      <c r="B12374" s="2"/>
      <c r="C12374" s="10"/>
      <c r="D12374" s="11"/>
      <c r="E12374" s="12"/>
      <c r="O12374" s="6" t="s">
        <v>1331</v>
      </c>
    </row>
    <row r="12375">
      <c r="B12375" s="2"/>
      <c r="C12375" s="10"/>
      <c r="D12375" s="11"/>
      <c r="E12375" s="12"/>
      <c r="O12375" s="6" t="s">
        <v>1331</v>
      </c>
    </row>
    <row r="12376">
      <c r="B12376" s="2"/>
      <c r="C12376" s="10"/>
      <c r="D12376" s="11"/>
      <c r="E12376" s="12"/>
      <c r="O12376" s="6" t="s">
        <v>1331</v>
      </c>
    </row>
    <row r="12377">
      <c r="B12377" s="2"/>
      <c r="C12377" s="10"/>
      <c r="D12377" s="11"/>
      <c r="E12377" s="12"/>
      <c r="O12377" s="6" t="s">
        <v>1331</v>
      </c>
    </row>
    <row r="12378">
      <c r="B12378" s="2"/>
      <c r="C12378" s="10"/>
      <c r="D12378" s="11"/>
      <c r="E12378" s="12"/>
      <c r="O12378" s="6" t="s">
        <v>1331</v>
      </c>
    </row>
    <row r="12379">
      <c r="B12379" s="2"/>
      <c r="C12379" s="10"/>
      <c r="D12379" s="11"/>
      <c r="E12379" s="12"/>
      <c r="O12379" s="6" t="s">
        <v>1331</v>
      </c>
    </row>
    <row r="12380">
      <c r="B12380" s="2"/>
      <c r="C12380" s="10"/>
      <c r="D12380" s="11"/>
      <c r="E12380" s="12"/>
      <c r="O12380" s="6" t="s">
        <v>1331</v>
      </c>
    </row>
    <row r="12381">
      <c r="B12381" s="2"/>
      <c r="C12381" s="10"/>
      <c r="D12381" s="11"/>
      <c r="E12381" s="12"/>
      <c r="O12381" s="6" t="s">
        <v>1331</v>
      </c>
    </row>
    <row r="12382">
      <c r="B12382" s="2"/>
      <c r="C12382" s="10"/>
      <c r="D12382" s="11"/>
      <c r="E12382" s="12"/>
      <c r="O12382" s="6" t="s">
        <v>1331</v>
      </c>
    </row>
    <row r="12383">
      <c r="B12383" s="2"/>
      <c r="C12383" s="10"/>
      <c r="D12383" s="11"/>
      <c r="E12383" s="12"/>
      <c r="O12383" s="6" t="s">
        <v>1331</v>
      </c>
    </row>
    <row r="12384">
      <c r="B12384" s="2"/>
      <c r="C12384" s="10"/>
      <c r="D12384" s="11"/>
      <c r="E12384" s="12"/>
      <c r="O12384" s="6" t="s">
        <v>1331</v>
      </c>
    </row>
    <row r="12385">
      <c r="B12385" s="2"/>
      <c r="C12385" s="10"/>
      <c r="D12385" s="11"/>
      <c r="E12385" s="12"/>
      <c r="O12385" s="6" t="s">
        <v>1331</v>
      </c>
    </row>
    <row r="12386">
      <c r="B12386" s="2"/>
      <c r="C12386" s="10"/>
      <c r="D12386" s="11"/>
      <c r="E12386" s="12"/>
      <c r="O12386" s="6" t="s">
        <v>1331</v>
      </c>
    </row>
    <row r="12387">
      <c r="B12387" s="2"/>
      <c r="C12387" s="10"/>
      <c r="D12387" s="11"/>
      <c r="E12387" s="12"/>
      <c r="O12387" s="6" t="s">
        <v>1331</v>
      </c>
    </row>
    <row r="12388">
      <c r="B12388" s="2"/>
      <c r="C12388" s="10"/>
      <c r="D12388" s="11"/>
      <c r="E12388" s="12"/>
      <c r="O12388" s="6" t="s">
        <v>1331</v>
      </c>
    </row>
    <row r="12389">
      <c r="B12389" s="2"/>
      <c r="C12389" s="10"/>
      <c r="D12389" s="11"/>
      <c r="E12389" s="12"/>
      <c r="O12389" s="6" t="s">
        <v>1331</v>
      </c>
    </row>
    <row r="12390">
      <c r="B12390" s="2"/>
      <c r="C12390" s="10"/>
      <c r="D12390" s="11"/>
      <c r="E12390" s="12"/>
      <c r="O12390" s="6" t="s">
        <v>1331</v>
      </c>
    </row>
    <row r="12391">
      <c r="B12391" s="2"/>
      <c r="C12391" s="10"/>
      <c r="D12391" s="11"/>
      <c r="E12391" s="12"/>
      <c r="O12391" s="6" t="s">
        <v>1331</v>
      </c>
    </row>
    <row r="12392">
      <c r="B12392" s="2"/>
      <c r="C12392" s="10"/>
      <c r="D12392" s="11"/>
      <c r="E12392" s="12"/>
      <c r="O12392" s="6" t="s">
        <v>1331</v>
      </c>
    </row>
    <row r="12393">
      <c r="B12393" s="2"/>
      <c r="C12393" s="10"/>
      <c r="D12393" s="11"/>
      <c r="E12393" s="12"/>
      <c r="O12393" s="6" t="s">
        <v>1331</v>
      </c>
    </row>
    <row r="12394">
      <c r="B12394" s="2"/>
      <c r="C12394" s="10"/>
      <c r="D12394" s="11"/>
      <c r="E12394" s="12"/>
      <c r="O12394" s="6" t="s">
        <v>1331</v>
      </c>
    </row>
    <row r="12395">
      <c r="B12395" s="2"/>
      <c r="C12395" s="10"/>
      <c r="D12395" s="11"/>
      <c r="E12395" s="12"/>
      <c r="O12395" s="6" t="s">
        <v>1331</v>
      </c>
    </row>
    <row r="12396">
      <c r="B12396" s="2"/>
      <c r="C12396" s="10"/>
      <c r="D12396" s="11"/>
      <c r="E12396" s="12"/>
      <c r="O12396" s="6" t="s">
        <v>1331</v>
      </c>
    </row>
    <row r="12397">
      <c r="B12397" s="2"/>
      <c r="C12397" s="10"/>
      <c r="D12397" s="11"/>
      <c r="E12397" s="12"/>
      <c r="O12397" s="6" t="s">
        <v>1331</v>
      </c>
    </row>
    <row r="12398">
      <c r="B12398" s="2"/>
      <c r="C12398" s="10"/>
      <c r="D12398" s="11"/>
      <c r="E12398" s="12"/>
      <c r="O12398" s="6" t="s">
        <v>1331</v>
      </c>
    </row>
    <row r="12399">
      <c r="B12399" s="2"/>
      <c r="C12399" s="10"/>
      <c r="D12399" s="11"/>
      <c r="E12399" s="12"/>
      <c r="O12399" s="6" t="s">
        <v>1331</v>
      </c>
    </row>
    <row r="12400">
      <c r="B12400" s="2"/>
      <c r="C12400" s="10"/>
      <c r="D12400" s="11"/>
      <c r="E12400" s="12"/>
      <c r="O12400" s="6" t="s">
        <v>1331</v>
      </c>
    </row>
    <row r="12401">
      <c r="B12401" s="2"/>
      <c r="C12401" s="10"/>
      <c r="D12401" s="11"/>
      <c r="E12401" s="12"/>
      <c r="O12401" s="6" t="s">
        <v>1331</v>
      </c>
    </row>
    <row r="12402">
      <c r="B12402" s="2"/>
      <c r="C12402" s="10"/>
      <c r="D12402" s="11"/>
      <c r="E12402" s="12"/>
      <c r="O12402" s="6" t="s">
        <v>1331</v>
      </c>
    </row>
    <row r="12403">
      <c r="B12403" s="2"/>
      <c r="C12403" s="10"/>
      <c r="D12403" s="11"/>
      <c r="E12403" s="12"/>
      <c r="O12403" s="6" t="s">
        <v>1331</v>
      </c>
    </row>
    <row r="12404">
      <c r="B12404" s="2"/>
      <c r="C12404" s="10"/>
      <c r="D12404" s="11"/>
      <c r="E12404" s="12"/>
      <c r="O12404" s="6" t="s">
        <v>1331</v>
      </c>
    </row>
    <row r="12405">
      <c r="B12405" s="2"/>
      <c r="C12405" s="10"/>
      <c r="D12405" s="11"/>
      <c r="E12405" s="12"/>
      <c r="O12405" s="6" t="s">
        <v>1331</v>
      </c>
    </row>
    <row r="12406">
      <c r="B12406" s="2"/>
      <c r="C12406" s="10"/>
      <c r="D12406" s="11"/>
      <c r="E12406" s="12"/>
      <c r="O12406" s="6" t="s">
        <v>1331</v>
      </c>
    </row>
    <row r="12407">
      <c r="B12407" s="2"/>
      <c r="C12407" s="10"/>
      <c r="D12407" s="11"/>
      <c r="E12407" s="12"/>
      <c r="O12407" s="6" t="s">
        <v>1331</v>
      </c>
    </row>
    <row r="12408">
      <c r="B12408" s="2"/>
      <c r="C12408" s="10"/>
      <c r="D12408" s="11"/>
      <c r="E12408" s="12"/>
      <c r="O12408" s="6" t="s">
        <v>1331</v>
      </c>
    </row>
    <row r="12409">
      <c r="B12409" s="2"/>
      <c r="C12409" s="10"/>
      <c r="D12409" s="11"/>
      <c r="E12409" s="12"/>
      <c r="O12409" s="6" t="s">
        <v>1331</v>
      </c>
    </row>
    <row r="12410">
      <c r="B12410" s="2"/>
      <c r="C12410" s="10"/>
      <c r="D12410" s="11"/>
      <c r="E12410" s="12"/>
      <c r="O12410" s="6" t="s">
        <v>1331</v>
      </c>
    </row>
    <row r="12411">
      <c r="B12411" s="2"/>
      <c r="C12411" s="10"/>
      <c r="D12411" s="11"/>
      <c r="E12411" s="12"/>
      <c r="O12411" s="6" t="s">
        <v>1331</v>
      </c>
    </row>
    <row r="12412">
      <c r="B12412" s="2"/>
      <c r="C12412" s="10"/>
      <c r="D12412" s="11"/>
      <c r="E12412" s="12"/>
      <c r="O12412" s="6" t="s">
        <v>1331</v>
      </c>
    </row>
    <row r="12413">
      <c r="B12413" s="2"/>
      <c r="C12413" s="10"/>
      <c r="D12413" s="11"/>
      <c r="E12413" s="12"/>
      <c r="O12413" s="6" t="s">
        <v>1331</v>
      </c>
    </row>
    <row r="12414">
      <c r="B12414" s="2"/>
      <c r="C12414" s="10"/>
      <c r="D12414" s="11"/>
      <c r="E12414" s="12"/>
      <c r="O12414" s="6" t="s">
        <v>1331</v>
      </c>
    </row>
    <row r="12415">
      <c r="B12415" s="2"/>
      <c r="C12415" s="10"/>
      <c r="D12415" s="11"/>
      <c r="E12415" s="12"/>
      <c r="O12415" s="6" t="s">
        <v>1331</v>
      </c>
    </row>
    <row r="12416">
      <c r="B12416" s="2"/>
      <c r="C12416" s="10"/>
      <c r="D12416" s="11"/>
      <c r="E12416" s="12"/>
      <c r="O12416" s="6" t="s">
        <v>1331</v>
      </c>
    </row>
    <row r="12417">
      <c r="B12417" s="2"/>
      <c r="C12417" s="10"/>
      <c r="D12417" s="11"/>
      <c r="E12417" s="12"/>
      <c r="O12417" s="6" t="s">
        <v>1331</v>
      </c>
    </row>
    <row r="12418">
      <c r="B12418" s="2"/>
      <c r="C12418" s="10"/>
      <c r="D12418" s="11"/>
      <c r="E12418" s="12"/>
      <c r="O12418" s="6" t="s">
        <v>1331</v>
      </c>
    </row>
    <row r="12419">
      <c r="B12419" s="2"/>
      <c r="C12419" s="10"/>
      <c r="D12419" s="11"/>
      <c r="E12419" s="12"/>
      <c r="O12419" s="6" t="s">
        <v>1331</v>
      </c>
    </row>
    <row r="12420">
      <c r="B12420" s="2"/>
      <c r="C12420" s="10"/>
      <c r="D12420" s="11"/>
      <c r="E12420" s="12"/>
      <c r="O12420" s="6" t="s">
        <v>1331</v>
      </c>
    </row>
    <row r="12421">
      <c r="B12421" s="2"/>
      <c r="C12421" s="10"/>
      <c r="D12421" s="11"/>
      <c r="E12421" s="12"/>
      <c r="O12421" s="6" t="s">
        <v>1331</v>
      </c>
    </row>
    <row r="12422">
      <c r="B12422" s="2"/>
      <c r="C12422" s="10"/>
      <c r="D12422" s="11"/>
      <c r="E12422" s="12"/>
      <c r="O12422" s="6" t="s">
        <v>1331</v>
      </c>
    </row>
    <row r="12423">
      <c r="B12423" s="2"/>
      <c r="C12423" s="10"/>
      <c r="D12423" s="11"/>
      <c r="E12423" s="12"/>
      <c r="O12423" s="6" t="s">
        <v>1331</v>
      </c>
    </row>
    <row r="12424">
      <c r="B12424" s="2"/>
      <c r="C12424" s="10"/>
      <c r="D12424" s="11"/>
      <c r="E12424" s="12"/>
      <c r="O12424" s="6" t="s">
        <v>1331</v>
      </c>
    </row>
    <row r="12425">
      <c r="B12425" s="2"/>
      <c r="C12425" s="10"/>
      <c r="D12425" s="11"/>
      <c r="E12425" s="12"/>
      <c r="O12425" s="6" t="s">
        <v>1331</v>
      </c>
    </row>
    <row r="12426">
      <c r="B12426" s="2"/>
      <c r="C12426" s="10"/>
      <c r="D12426" s="11"/>
      <c r="E12426" s="12"/>
      <c r="O12426" s="6" t="s">
        <v>1331</v>
      </c>
    </row>
    <row r="12427">
      <c r="B12427" s="2"/>
      <c r="C12427" s="10"/>
      <c r="D12427" s="11"/>
      <c r="E12427" s="12"/>
      <c r="O12427" s="6" t="s">
        <v>1331</v>
      </c>
    </row>
    <row r="12428">
      <c r="B12428" s="2"/>
      <c r="C12428" s="10"/>
      <c r="D12428" s="11"/>
      <c r="E12428" s="12"/>
      <c r="O12428" s="6" t="s">
        <v>1331</v>
      </c>
    </row>
    <row r="12429">
      <c r="B12429" s="2"/>
      <c r="C12429" s="10"/>
      <c r="D12429" s="11"/>
      <c r="E12429" s="12"/>
      <c r="O12429" s="6" t="s">
        <v>1331</v>
      </c>
    </row>
    <row r="12430">
      <c r="B12430" s="2"/>
      <c r="C12430" s="10"/>
      <c r="D12430" s="11"/>
      <c r="E12430" s="12"/>
      <c r="O12430" s="6" t="s">
        <v>1331</v>
      </c>
    </row>
    <row r="12431">
      <c r="B12431" s="2"/>
      <c r="C12431" s="10"/>
      <c r="D12431" s="11"/>
      <c r="E12431" s="12"/>
      <c r="O12431" s="6" t="s">
        <v>1331</v>
      </c>
    </row>
    <row r="12432">
      <c r="B12432" s="2"/>
      <c r="C12432" s="10"/>
      <c r="D12432" s="11"/>
      <c r="E12432" s="12"/>
      <c r="O12432" s="6" t="s">
        <v>1331</v>
      </c>
    </row>
    <row r="12433">
      <c r="B12433" s="2"/>
      <c r="C12433" s="10"/>
      <c r="D12433" s="11"/>
      <c r="E12433" s="12"/>
      <c r="O12433" s="6" t="s">
        <v>1331</v>
      </c>
    </row>
    <row r="12434">
      <c r="B12434" s="2"/>
      <c r="C12434" s="10"/>
      <c r="D12434" s="11"/>
      <c r="E12434" s="12"/>
      <c r="O12434" s="6" t="s">
        <v>1331</v>
      </c>
    </row>
    <row r="12435">
      <c r="B12435" s="2"/>
      <c r="C12435" s="10"/>
      <c r="D12435" s="11"/>
      <c r="E12435" s="12"/>
      <c r="O12435" s="6" t="s">
        <v>1331</v>
      </c>
    </row>
    <row r="12436">
      <c r="B12436" s="2"/>
      <c r="C12436" s="10"/>
      <c r="D12436" s="11"/>
      <c r="E12436" s="12"/>
      <c r="O12436" s="6" t="s">
        <v>1331</v>
      </c>
    </row>
    <row r="12437">
      <c r="B12437" s="2"/>
      <c r="C12437" s="10"/>
      <c r="D12437" s="11"/>
      <c r="E12437" s="12"/>
      <c r="O12437" s="6" t="s">
        <v>1331</v>
      </c>
    </row>
    <row r="12438">
      <c r="B12438" s="2"/>
      <c r="C12438" s="10"/>
      <c r="D12438" s="11"/>
      <c r="E12438" s="12"/>
      <c r="O12438" s="6" t="s">
        <v>1331</v>
      </c>
    </row>
    <row r="12439">
      <c r="B12439" s="2"/>
      <c r="C12439" s="10"/>
      <c r="D12439" s="11"/>
      <c r="E12439" s="12"/>
      <c r="O12439" s="6" t="s">
        <v>1331</v>
      </c>
    </row>
    <row r="12440">
      <c r="B12440" s="2"/>
      <c r="C12440" s="10"/>
      <c r="D12440" s="11"/>
      <c r="E12440" s="12"/>
      <c r="O12440" s="6" t="s">
        <v>1331</v>
      </c>
    </row>
    <row r="12441">
      <c r="B12441" s="2"/>
      <c r="C12441" s="10"/>
      <c r="D12441" s="11"/>
      <c r="E12441" s="12"/>
      <c r="O12441" s="6" t="s">
        <v>1331</v>
      </c>
    </row>
    <row r="12442">
      <c r="B12442" s="2"/>
      <c r="C12442" s="10"/>
      <c r="D12442" s="11"/>
      <c r="E12442" s="12"/>
      <c r="O12442" s="6" t="s">
        <v>1331</v>
      </c>
    </row>
    <row r="12443">
      <c r="B12443" s="2"/>
      <c r="C12443" s="10"/>
      <c r="D12443" s="11"/>
      <c r="E12443" s="12"/>
      <c r="O12443" s="6" t="s">
        <v>1331</v>
      </c>
    </row>
    <row r="12444">
      <c r="B12444" s="2"/>
      <c r="C12444" s="10"/>
      <c r="D12444" s="11"/>
      <c r="E12444" s="12"/>
      <c r="O12444" s="6" t="s">
        <v>1331</v>
      </c>
    </row>
    <row r="12445">
      <c r="B12445" s="2"/>
      <c r="C12445" s="10"/>
      <c r="D12445" s="11"/>
      <c r="E12445" s="12"/>
      <c r="O12445" s="6" t="s">
        <v>1331</v>
      </c>
    </row>
    <row r="12446">
      <c r="B12446" s="2"/>
      <c r="C12446" s="10"/>
      <c r="D12446" s="11"/>
      <c r="E12446" s="12"/>
      <c r="O12446" s="6" t="s">
        <v>1331</v>
      </c>
    </row>
    <row r="12447">
      <c r="B12447" s="2"/>
      <c r="C12447" s="10"/>
      <c r="D12447" s="11"/>
      <c r="E12447" s="12"/>
      <c r="O12447" s="6" t="s">
        <v>1331</v>
      </c>
    </row>
    <row r="12448">
      <c r="B12448" s="2"/>
      <c r="C12448" s="10"/>
      <c r="D12448" s="11"/>
      <c r="E12448" s="12"/>
      <c r="O12448" s="6" t="s">
        <v>1331</v>
      </c>
    </row>
    <row r="12449">
      <c r="B12449" s="2"/>
      <c r="C12449" s="10"/>
      <c r="D12449" s="11"/>
      <c r="E12449" s="12"/>
      <c r="O12449" s="6" t="s">
        <v>1331</v>
      </c>
    </row>
    <row r="12450">
      <c r="B12450" s="2"/>
      <c r="C12450" s="10"/>
      <c r="D12450" s="11"/>
      <c r="E12450" s="12"/>
      <c r="O12450" s="6" t="s">
        <v>1331</v>
      </c>
    </row>
    <row r="12451">
      <c r="B12451" s="2"/>
      <c r="C12451" s="10"/>
      <c r="D12451" s="11"/>
      <c r="E12451" s="12"/>
      <c r="O12451" s="6" t="s">
        <v>1331</v>
      </c>
    </row>
    <row r="12452">
      <c r="B12452" s="2"/>
      <c r="C12452" s="10"/>
      <c r="D12452" s="11"/>
      <c r="E12452" s="12"/>
      <c r="O12452" s="6" t="s">
        <v>1331</v>
      </c>
    </row>
    <row r="12453">
      <c r="B12453" s="2"/>
      <c r="C12453" s="10"/>
      <c r="D12453" s="11"/>
      <c r="E12453" s="12"/>
      <c r="O12453" s="6" t="s">
        <v>1331</v>
      </c>
    </row>
    <row r="12454">
      <c r="B12454" s="2"/>
      <c r="C12454" s="10"/>
      <c r="D12454" s="11"/>
      <c r="E12454" s="12"/>
      <c r="O12454" s="6" t="s">
        <v>1331</v>
      </c>
    </row>
    <row r="12455">
      <c r="B12455" s="2"/>
      <c r="C12455" s="10"/>
      <c r="D12455" s="11"/>
      <c r="E12455" s="12"/>
      <c r="O12455" s="6" t="s">
        <v>1331</v>
      </c>
    </row>
    <row r="12456">
      <c r="B12456" s="2"/>
      <c r="C12456" s="10"/>
      <c r="D12456" s="11"/>
      <c r="E12456" s="12"/>
      <c r="O12456" s="6" t="s">
        <v>1331</v>
      </c>
    </row>
    <row r="12457">
      <c r="B12457" s="2"/>
      <c r="C12457" s="10"/>
      <c r="D12457" s="11"/>
      <c r="E12457" s="12"/>
      <c r="O12457" s="6" t="s">
        <v>1331</v>
      </c>
    </row>
    <row r="12458">
      <c r="B12458" s="2"/>
      <c r="C12458" s="10"/>
      <c r="D12458" s="11"/>
      <c r="E12458" s="12"/>
      <c r="O12458" s="6" t="s">
        <v>1331</v>
      </c>
    </row>
    <row r="12459">
      <c r="B12459" s="2"/>
      <c r="C12459" s="10"/>
      <c r="D12459" s="11"/>
      <c r="E12459" s="12"/>
      <c r="O12459" s="6" t="s">
        <v>1331</v>
      </c>
    </row>
    <row r="12460">
      <c r="B12460" s="2"/>
      <c r="C12460" s="10"/>
      <c r="D12460" s="11"/>
      <c r="E12460" s="12"/>
      <c r="O12460" s="6" t="s">
        <v>1331</v>
      </c>
    </row>
    <row r="12461">
      <c r="B12461" s="2"/>
      <c r="C12461" s="10"/>
      <c r="D12461" s="11"/>
      <c r="E12461" s="12"/>
      <c r="O12461" s="6" t="s">
        <v>1331</v>
      </c>
    </row>
    <row r="12462">
      <c r="B12462" s="2"/>
      <c r="C12462" s="10"/>
      <c r="D12462" s="11"/>
      <c r="E12462" s="12"/>
      <c r="O12462" s="6" t="s">
        <v>1331</v>
      </c>
    </row>
    <row r="12463">
      <c r="B12463" s="2"/>
      <c r="C12463" s="10"/>
      <c r="D12463" s="11"/>
      <c r="E12463" s="12"/>
      <c r="O12463" s="6" t="s">
        <v>1331</v>
      </c>
    </row>
    <row r="12464">
      <c r="B12464" s="2"/>
      <c r="C12464" s="10"/>
      <c r="D12464" s="11"/>
      <c r="E12464" s="12"/>
      <c r="O12464" s="6" t="s">
        <v>1331</v>
      </c>
    </row>
    <row r="12465">
      <c r="B12465" s="2"/>
      <c r="C12465" s="10"/>
      <c r="D12465" s="11"/>
      <c r="E12465" s="12"/>
      <c r="O12465" s="6" t="s">
        <v>1331</v>
      </c>
    </row>
    <row r="12466">
      <c r="B12466" s="2"/>
      <c r="C12466" s="10"/>
      <c r="D12466" s="11"/>
      <c r="E12466" s="12"/>
      <c r="O12466" s="6" t="s">
        <v>1331</v>
      </c>
    </row>
    <row r="12467">
      <c r="B12467" s="2"/>
      <c r="C12467" s="10"/>
      <c r="D12467" s="11"/>
      <c r="E12467" s="12"/>
      <c r="O12467" s="6" t="s">
        <v>1331</v>
      </c>
    </row>
    <row r="12468">
      <c r="B12468" s="2"/>
      <c r="C12468" s="10"/>
      <c r="D12468" s="11"/>
      <c r="E12468" s="12"/>
      <c r="O12468" s="6" t="s">
        <v>1331</v>
      </c>
    </row>
    <row r="12469">
      <c r="B12469" s="2"/>
      <c r="C12469" s="10"/>
      <c r="D12469" s="11"/>
      <c r="E12469" s="12"/>
      <c r="O12469" s="6" t="s">
        <v>1331</v>
      </c>
    </row>
    <row r="12470">
      <c r="B12470" s="2"/>
      <c r="C12470" s="10"/>
      <c r="D12470" s="11"/>
      <c r="E12470" s="12"/>
      <c r="O12470" s="6" t="s">
        <v>1331</v>
      </c>
    </row>
    <row r="12471">
      <c r="B12471" s="2"/>
      <c r="C12471" s="10"/>
      <c r="D12471" s="11"/>
      <c r="E12471" s="12"/>
      <c r="O12471" s="6" t="s">
        <v>1331</v>
      </c>
    </row>
    <row r="12472">
      <c r="B12472" s="2"/>
      <c r="C12472" s="10"/>
      <c r="D12472" s="11"/>
      <c r="E12472" s="12"/>
      <c r="O12472" s="6" t="s">
        <v>1331</v>
      </c>
    </row>
    <row r="12473">
      <c r="B12473" s="2"/>
      <c r="C12473" s="10"/>
      <c r="D12473" s="11"/>
      <c r="E12473" s="12"/>
      <c r="O12473" s="6" t="s">
        <v>1331</v>
      </c>
    </row>
    <row r="12474">
      <c r="B12474" s="2"/>
      <c r="C12474" s="10"/>
      <c r="D12474" s="11"/>
      <c r="E12474" s="12"/>
      <c r="O12474" s="6" t="s">
        <v>1331</v>
      </c>
    </row>
    <row r="12475">
      <c r="B12475" s="2"/>
      <c r="C12475" s="10"/>
      <c r="D12475" s="11"/>
      <c r="E12475" s="12"/>
      <c r="O12475" s="6" t="s">
        <v>1331</v>
      </c>
    </row>
    <row r="12476">
      <c r="B12476" s="2"/>
      <c r="C12476" s="10"/>
      <c r="D12476" s="11"/>
      <c r="E12476" s="12"/>
      <c r="O12476" s="6" t="s">
        <v>1331</v>
      </c>
    </row>
    <row r="12477">
      <c r="B12477" s="2"/>
      <c r="C12477" s="10"/>
      <c r="D12477" s="11"/>
      <c r="E12477" s="12"/>
      <c r="O12477" s="6" t="s">
        <v>1331</v>
      </c>
    </row>
    <row r="12478">
      <c r="B12478" s="2"/>
      <c r="C12478" s="10"/>
      <c r="D12478" s="11"/>
      <c r="E12478" s="12"/>
      <c r="O12478" s="6" t="s">
        <v>1331</v>
      </c>
    </row>
    <row r="12479">
      <c r="B12479" s="2"/>
      <c r="C12479" s="10"/>
      <c r="D12479" s="11"/>
      <c r="E12479" s="12"/>
      <c r="O12479" s="6" t="s">
        <v>1331</v>
      </c>
    </row>
    <row r="12480">
      <c r="B12480" s="2"/>
      <c r="C12480" s="10"/>
      <c r="D12480" s="11"/>
      <c r="E12480" s="12"/>
      <c r="O12480" s="6" t="s">
        <v>1331</v>
      </c>
    </row>
    <row r="12481">
      <c r="B12481" s="2"/>
      <c r="C12481" s="10"/>
      <c r="D12481" s="11"/>
      <c r="E12481" s="12"/>
      <c r="O12481" s="6" t="s">
        <v>1331</v>
      </c>
    </row>
    <row r="12482">
      <c r="B12482" s="2"/>
      <c r="C12482" s="10"/>
      <c r="D12482" s="11"/>
      <c r="E12482" s="12"/>
      <c r="O12482" s="6" t="s">
        <v>1331</v>
      </c>
    </row>
    <row r="12483">
      <c r="B12483" s="2"/>
      <c r="C12483" s="10"/>
      <c r="D12483" s="11"/>
      <c r="E12483" s="12"/>
      <c r="O12483" s="6" t="s">
        <v>1331</v>
      </c>
    </row>
    <row r="12484">
      <c r="B12484" s="2"/>
      <c r="C12484" s="10"/>
      <c r="D12484" s="11"/>
      <c r="E12484" s="12"/>
      <c r="O12484" s="6" t="s">
        <v>1331</v>
      </c>
    </row>
    <row r="12485">
      <c r="B12485" s="2"/>
      <c r="C12485" s="10"/>
      <c r="D12485" s="11"/>
      <c r="E12485" s="12"/>
      <c r="O12485" s="6" t="s">
        <v>1331</v>
      </c>
    </row>
    <row r="12486">
      <c r="B12486" s="2"/>
      <c r="C12486" s="10"/>
      <c r="D12486" s="11"/>
      <c r="E12486" s="12"/>
      <c r="O12486" s="6" t="s">
        <v>1331</v>
      </c>
    </row>
    <row r="12487">
      <c r="B12487" s="2"/>
      <c r="C12487" s="10"/>
      <c r="D12487" s="11"/>
      <c r="E12487" s="12"/>
      <c r="O12487" s="6" t="s">
        <v>1331</v>
      </c>
    </row>
    <row r="12488">
      <c r="B12488" s="2"/>
      <c r="C12488" s="10"/>
      <c r="D12488" s="11"/>
      <c r="E12488" s="12"/>
      <c r="O12488" s="6" t="s">
        <v>1331</v>
      </c>
    </row>
    <row r="12489">
      <c r="B12489" s="2"/>
      <c r="C12489" s="10"/>
      <c r="D12489" s="11"/>
      <c r="E12489" s="12"/>
      <c r="O12489" s="6" t="s">
        <v>1331</v>
      </c>
    </row>
    <row r="12490">
      <c r="B12490" s="2"/>
      <c r="C12490" s="10"/>
      <c r="D12490" s="11"/>
      <c r="E12490" s="12"/>
      <c r="O12490" s="6" t="s">
        <v>1331</v>
      </c>
    </row>
    <row r="12491">
      <c r="B12491" s="2"/>
      <c r="C12491" s="10"/>
      <c r="D12491" s="11"/>
      <c r="E12491" s="12"/>
      <c r="O12491" s="6" t="s">
        <v>1331</v>
      </c>
    </row>
    <row r="12492">
      <c r="B12492" s="2"/>
      <c r="C12492" s="10"/>
      <c r="D12492" s="11"/>
      <c r="E12492" s="12"/>
      <c r="O12492" s="6" t="s">
        <v>1331</v>
      </c>
    </row>
    <row r="12493">
      <c r="B12493" s="2"/>
      <c r="C12493" s="10"/>
      <c r="D12493" s="11"/>
      <c r="E12493" s="12"/>
      <c r="O12493" s="6" t="s">
        <v>1331</v>
      </c>
    </row>
    <row r="12494">
      <c r="B12494" s="2"/>
      <c r="C12494" s="10"/>
      <c r="D12494" s="11"/>
      <c r="E12494" s="12"/>
      <c r="O12494" s="6" t="s">
        <v>1331</v>
      </c>
    </row>
    <row r="12495">
      <c r="B12495" s="2"/>
      <c r="C12495" s="10"/>
      <c r="D12495" s="11"/>
      <c r="E12495" s="12"/>
      <c r="O12495" s="6" t="s">
        <v>1331</v>
      </c>
    </row>
    <row r="12496">
      <c r="B12496" s="2"/>
      <c r="C12496" s="10"/>
      <c r="D12496" s="11"/>
      <c r="E12496" s="12"/>
      <c r="O12496" s="6" t="s">
        <v>1331</v>
      </c>
    </row>
    <row r="12497">
      <c r="B12497" s="2"/>
      <c r="C12497" s="10"/>
      <c r="D12497" s="11"/>
      <c r="E12497" s="12"/>
      <c r="O12497" s="6" t="s">
        <v>1331</v>
      </c>
    </row>
    <row r="12498">
      <c r="B12498" s="2"/>
      <c r="C12498" s="10"/>
      <c r="D12498" s="11"/>
      <c r="E12498" s="12"/>
      <c r="O12498" s="6" t="s">
        <v>1331</v>
      </c>
    </row>
    <row r="12499">
      <c r="B12499" s="2"/>
      <c r="C12499" s="10"/>
      <c r="D12499" s="11"/>
      <c r="E12499" s="12"/>
      <c r="O12499" s="6" t="s">
        <v>1331</v>
      </c>
    </row>
    <row r="12500">
      <c r="B12500" s="2"/>
      <c r="C12500" s="10"/>
      <c r="D12500" s="11"/>
      <c r="E12500" s="12"/>
      <c r="O12500" s="6" t="s">
        <v>1331</v>
      </c>
    </row>
    <row r="12501">
      <c r="B12501" s="2"/>
      <c r="C12501" s="10"/>
      <c r="D12501" s="11"/>
      <c r="E12501" s="12"/>
      <c r="O12501" s="6" t="s">
        <v>1331</v>
      </c>
    </row>
    <row r="12502">
      <c r="B12502" s="2"/>
      <c r="C12502" s="10"/>
      <c r="D12502" s="11"/>
      <c r="E12502" s="12"/>
      <c r="O12502" s="6" t="s">
        <v>1331</v>
      </c>
    </row>
    <row r="12503">
      <c r="B12503" s="2"/>
      <c r="C12503" s="10"/>
      <c r="D12503" s="11"/>
      <c r="E12503" s="12"/>
      <c r="O12503" s="6" t="s">
        <v>1331</v>
      </c>
    </row>
    <row r="12504">
      <c r="B12504" s="2"/>
      <c r="C12504" s="10"/>
      <c r="D12504" s="11"/>
      <c r="E12504" s="12"/>
      <c r="O12504" s="6" t="s">
        <v>1331</v>
      </c>
    </row>
    <row r="12505">
      <c r="B12505" s="2"/>
      <c r="C12505" s="10"/>
      <c r="D12505" s="11"/>
      <c r="E12505" s="12"/>
      <c r="O12505" s="6" t="s">
        <v>1331</v>
      </c>
    </row>
    <row r="12506">
      <c r="B12506" s="2"/>
      <c r="C12506" s="10"/>
      <c r="D12506" s="11"/>
      <c r="E12506" s="12"/>
      <c r="O12506" s="6" t="s">
        <v>1331</v>
      </c>
    </row>
    <row r="12507">
      <c r="B12507" s="2"/>
      <c r="C12507" s="10"/>
      <c r="D12507" s="11"/>
      <c r="E12507" s="12"/>
      <c r="O12507" s="6" t="s">
        <v>1331</v>
      </c>
    </row>
    <row r="12508">
      <c r="B12508" s="2"/>
      <c r="C12508" s="10"/>
      <c r="D12508" s="11"/>
      <c r="E12508" s="12"/>
      <c r="O12508" s="6" t="s">
        <v>1331</v>
      </c>
    </row>
    <row r="12509">
      <c r="B12509" s="2"/>
      <c r="C12509" s="10"/>
      <c r="D12509" s="11"/>
      <c r="E12509" s="12"/>
      <c r="O12509" s="6" t="s">
        <v>1331</v>
      </c>
    </row>
    <row r="12510">
      <c r="B12510" s="2"/>
      <c r="C12510" s="10"/>
      <c r="D12510" s="11"/>
      <c r="E12510" s="12"/>
      <c r="O12510" s="6" t="s">
        <v>1331</v>
      </c>
    </row>
    <row r="12511">
      <c r="B12511" s="2"/>
      <c r="C12511" s="10"/>
      <c r="D12511" s="11"/>
      <c r="E12511" s="12"/>
      <c r="O12511" s="6" t="s">
        <v>1331</v>
      </c>
    </row>
    <row r="12512">
      <c r="B12512" s="2"/>
      <c r="C12512" s="10"/>
      <c r="D12512" s="11"/>
      <c r="E12512" s="12"/>
      <c r="O12512" s="6" t="s">
        <v>1331</v>
      </c>
    </row>
    <row r="12513">
      <c r="B12513" s="2"/>
      <c r="C12513" s="10"/>
      <c r="D12513" s="11"/>
      <c r="E12513" s="12"/>
      <c r="O12513" s="6" t="s">
        <v>1331</v>
      </c>
    </row>
    <row r="12514">
      <c r="B12514" s="2"/>
      <c r="C12514" s="10"/>
      <c r="D12514" s="11"/>
      <c r="E12514" s="12"/>
      <c r="O12514" s="6" t="s">
        <v>1331</v>
      </c>
    </row>
    <row r="12515">
      <c r="B12515" s="2"/>
      <c r="C12515" s="10"/>
      <c r="D12515" s="11"/>
      <c r="E12515" s="12"/>
      <c r="O12515" s="6" t="s">
        <v>1331</v>
      </c>
    </row>
    <row r="12516">
      <c r="B12516" s="2"/>
      <c r="C12516" s="10"/>
      <c r="D12516" s="11"/>
      <c r="E12516" s="12"/>
      <c r="O12516" s="6" t="s">
        <v>1331</v>
      </c>
    </row>
    <row r="12517">
      <c r="B12517" s="2"/>
      <c r="C12517" s="10"/>
      <c r="D12517" s="11"/>
      <c r="E12517" s="12"/>
      <c r="O12517" s="6" t="s">
        <v>1331</v>
      </c>
    </row>
    <row r="12518">
      <c r="B12518" s="2"/>
      <c r="C12518" s="10"/>
      <c r="D12518" s="11"/>
      <c r="E12518" s="12"/>
      <c r="O12518" s="6" t="s">
        <v>1331</v>
      </c>
    </row>
    <row r="12519">
      <c r="B12519" s="2"/>
      <c r="C12519" s="10"/>
      <c r="D12519" s="11"/>
      <c r="E12519" s="12"/>
      <c r="O12519" s="6" t="s">
        <v>1331</v>
      </c>
    </row>
    <row r="12520">
      <c r="B12520" s="2"/>
      <c r="C12520" s="10"/>
      <c r="D12520" s="11"/>
      <c r="E12520" s="12"/>
      <c r="O12520" s="6" t="s">
        <v>1331</v>
      </c>
    </row>
    <row r="12521">
      <c r="B12521" s="2"/>
      <c r="C12521" s="10"/>
      <c r="D12521" s="11"/>
      <c r="E12521" s="12"/>
      <c r="O12521" s="6" t="s">
        <v>1331</v>
      </c>
    </row>
    <row r="12522">
      <c r="B12522" s="2"/>
      <c r="C12522" s="10"/>
      <c r="D12522" s="11"/>
      <c r="E12522" s="12"/>
      <c r="O12522" s="6" t="s">
        <v>1331</v>
      </c>
    </row>
    <row r="12523">
      <c r="B12523" s="2"/>
      <c r="C12523" s="10"/>
      <c r="D12523" s="11"/>
      <c r="E12523" s="12"/>
      <c r="O12523" s="6" t="s">
        <v>1331</v>
      </c>
    </row>
    <row r="12524">
      <c r="B12524" s="2"/>
      <c r="C12524" s="10"/>
      <c r="D12524" s="11"/>
      <c r="E12524" s="12"/>
      <c r="O12524" s="6" t="s">
        <v>1331</v>
      </c>
    </row>
    <row r="12525">
      <c r="B12525" s="2"/>
      <c r="C12525" s="10"/>
      <c r="D12525" s="11"/>
      <c r="E12525" s="12"/>
      <c r="O12525" s="6" t="s">
        <v>1331</v>
      </c>
    </row>
    <row r="12526">
      <c r="B12526" s="2"/>
      <c r="C12526" s="10"/>
      <c r="D12526" s="11"/>
      <c r="E12526" s="12"/>
      <c r="O12526" s="6" t="s">
        <v>1331</v>
      </c>
    </row>
    <row r="12527">
      <c r="B12527" s="2"/>
      <c r="C12527" s="10"/>
      <c r="D12527" s="11"/>
      <c r="E12527" s="12"/>
      <c r="O12527" s="6" t="s">
        <v>1331</v>
      </c>
    </row>
    <row r="12528">
      <c r="B12528" s="2"/>
      <c r="C12528" s="10"/>
      <c r="D12528" s="11"/>
      <c r="E12528" s="12"/>
      <c r="O12528" s="6" t="s">
        <v>1331</v>
      </c>
    </row>
    <row r="12529">
      <c r="B12529" s="2"/>
      <c r="C12529" s="10"/>
      <c r="D12529" s="11"/>
      <c r="E12529" s="12"/>
      <c r="O12529" s="6" t="s">
        <v>1331</v>
      </c>
    </row>
    <row r="12530">
      <c r="B12530" s="2"/>
      <c r="C12530" s="10"/>
      <c r="D12530" s="11"/>
      <c r="E12530" s="12"/>
      <c r="O12530" s="6" t="s">
        <v>1331</v>
      </c>
    </row>
    <row r="12531">
      <c r="B12531" s="2"/>
      <c r="C12531" s="10"/>
      <c r="D12531" s="11"/>
      <c r="E12531" s="12"/>
      <c r="O12531" s="6" t="s">
        <v>1331</v>
      </c>
    </row>
    <row r="12532">
      <c r="B12532" s="2"/>
      <c r="C12532" s="10"/>
      <c r="D12532" s="11"/>
      <c r="E12532" s="12"/>
      <c r="O12532" s="6" t="s">
        <v>1331</v>
      </c>
    </row>
    <row r="12533">
      <c r="B12533" s="2"/>
      <c r="C12533" s="10"/>
      <c r="D12533" s="11"/>
      <c r="E12533" s="12"/>
      <c r="O12533" s="6" t="s">
        <v>1331</v>
      </c>
    </row>
    <row r="12534">
      <c r="B12534" s="2"/>
      <c r="C12534" s="10"/>
      <c r="D12534" s="11"/>
      <c r="E12534" s="12"/>
      <c r="O12534" s="6" t="s">
        <v>1331</v>
      </c>
    </row>
    <row r="12535">
      <c r="B12535" s="2"/>
      <c r="C12535" s="10"/>
      <c r="D12535" s="11"/>
      <c r="E12535" s="12"/>
      <c r="O12535" s="6" t="s">
        <v>1331</v>
      </c>
    </row>
    <row r="12536">
      <c r="B12536" s="2"/>
      <c r="C12536" s="10"/>
      <c r="D12536" s="11"/>
      <c r="E12536" s="12"/>
      <c r="O12536" s="6" t="s">
        <v>1331</v>
      </c>
    </row>
    <row r="12537">
      <c r="B12537" s="2"/>
      <c r="C12537" s="10"/>
      <c r="D12537" s="11"/>
      <c r="E12537" s="12"/>
      <c r="O12537" s="6" t="s">
        <v>1331</v>
      </c>
    </row>
    <row r="12538">
      <c r="B12538" s="2"/>
      <c r="C12538" s="10"/>
      <c r="D12538" s="11"/>
      <c r="E12538" s="12"/>
      <c r="O12538" s="6" t="s">
        <v>1331</v>
      </c>
    </row>
    <row r="12539">
      <c r="B12539" s="2"/>
      <c r="C12539" s="10"/>
      <c r="D12539" s="11"/>
      <c r="E12539" s="12"/>
      <c r="O12539" s="6" t="s">
        <v>1331</v>
      </c>
    </row>
    <row r="12540">
      <c r="B12540" s="2"/>
      <c r="C12540" s="10"/>
      <c r="D12540" s="11"/>
      <c r="E12540" s="12"/>
      <c r="O12540" s="6" t="s">
        <v>1331</v>
      </c>
    </row>
    <row r="12541">
      <c r="B12541" s="2"/>
      <c r="C12541" s="10"/>
      <c r="D12541" s="11"/>
      <c r="E12541" s="12"/>
      <c r="O12541" s="6" t="s">
        <v>1331</v>
      </c>
    </row>
    <row r="12542">
      <c r="B12542" s="2"/>
      <c r="C12542" s="10"/>
      <c r="D12542" s="11"/>
      <c r="E12542" s="12"/>
      <c r="O12542" s="6" t="s">
        <v>1331</v>
      </c>
    </row>
    <row r="12543">
      <c r="B12543" s="2"/>
      <c r="C12543" s="10"/>
      <c r="D12543" s="11"/>
      <c r="E12543" s="12"/>
      <c r="O12543" s="6" t="s">
        <v>1331</v>
      </c>
    </row>
    <row r="12544">
      <c r="B12544" s="2"/>
      <c r="C12544" s="10"/>
      <c r="D12544" s="11"/>
      <c r="E12544" s="12"/>
      <c r="O12544" s="6" t="s">
        <v>1331</v>
      </c>
    </row>
    <row r="12545">
      <c r="B12545" s="2"/>
      <c r="C12545" s="10"/>
      <c r="D12545" s="11"/>
      <c r="E12545" s="12"/>
      <c r="O12545" s="6" t="s">
        <v>1331</v>
      </c>
    </row>
    <row r="12546">
      <c r="B12546" s="2"/>
      <c r="C12546" s="10"/>
      <c r="D12546" s="11"/>
      <c r="E12546" s="12"/>
      <c r="O12546" s="6" t="s">
        <v>1331</v>
      </c>
    </row>
    <row r="12547">
      <c r="B12547" s="2"/>
      <c r="C12547" s="10"/>
      <c r="D12547" s="11"/>
      <c r="E12547" s="12"/>
      <c r="O12547" s="6" t="s">
        <v>1331</v>
      </c>
    </row>
    <row r="12548">
      <c r="B12548" s="2"/>
      <c r="C12548" s="10"/>
      <c r="D12548" s="11"/>
      <c r="E12548" s="12"/>
      <c r="O12548" s="6" t="s">
        <v>1331</v>
      </c>
    </row>
    <row r="12549">
      <c r="B12549" s="2"/>
      <c r="C12549" s="10"/>
      <c r="D12549" s="11"/>
      <c r="E12549" s="12"/>
      <c r="O12549" s="6" t="s">
        <v>1331</v>
      </c>
    </row>
    <row r="12550">
      <c r="B12550" s="2"/>
      <c r="C12550" s="10"/>
      <c r="D12550" s="11"/>
      <c r="E12550" s="12"/>
      <c r="O12550" s="6" t="s">
        <v>1331</v>
      </c>
    </row>
    <row r="12551">
      <c r="B12551" s="2"/>
      <c r="C12551" s="10"/>
      <c r="D12551" s="11"/>
      <c r="E12551" s="12"/>
      <c r="O12551" s="6" t="s">
        <v>1331</v>
      </c>
    </row>
    <row r="12552">
      <c r="B12552" s="2"/>
      <c r="C12552" s="10"/>
      <c r="D12552" s="11"/>
      <c r="E12552" s="12"/>
      <c r="O12552" s="6" t="s">
        <v>1331</v>
      </c>
    </row>
    <row r="12553">
      <c r="B12553" s="2"/>
      <c r="C12553" s="10"/>
      <c r="D12553" s="11"/>
      <c r="E12553" s="12"/>
      <c r="O12553" s="6" t="s">
        <v>1331</v>
      </c>
    </row>
    <row r="12554">
      <c r="B12554" s="2"/>
      <c r="C12554" s="10"/>
      <c r="D12554" s="11"/>
      <c r="E12554" s="12"/>
      <c r="O12554" s="6" t="s">
        <v>1331</v>
      </c>
    </row>
    <row r="12555">
      <c r="B12555" s="2"/>
      <c r="C12555" s="10"/>
      <c r="D12555" s="11"/>
      <c r="E12555" s="12"/>
      <c r="O12555" s="6" t="s">
        <v>1331</v>
      </c>
    </row>
    <row r="12556">
      <c r="B12556" s="2"/>
      <c r="C12556" s="10"/>
      <c r="D12556" s="11"/>
      <c r="E12556" s="12"/>
      <c r="O12556" s="6" t="s">
        <v>1331</v>
      </c>
    </row>
    <row r="12557">
      <c r="B12557" s="2"/>
      <c r="C12557" s="10"/>
      <c r="D12557" s="11"/>
      <c r="E12557" s="12"/>
      <c r="O12557" s="6" t="s">
        <v>1331</v>
      </c>
    </row>
    <row r="12558">
      <c r="B12558" s="2"/>
      <c r="C12558" s="10"/>
      <c r="D12558" s="11"/>
      <c r="E12558" s="12"/>
      <c r="O12558" s="6" t="s">
        <v>1331</v>
      </c>
    </row>
    <row r="12559">
      <c r="B12559" s="2"/>
      <c r="C12559" s="10"/>
      <c r="D12559" s="11"/>
      <c r="E12559" s="12"/>
      <c r="O12559" s="6" t="s">
        <v>1331</v>
      </c>
    </row>
    <row r="12560">
      <c r="B12560" s="2"/>
      <c r="C12560" s="10"/>
      <c r="D12560" s="11"/>
      <c r="E12560" s="12"/>
      <c r="O12560" s="6" t="s">
        <v>1331</v>
      </c>
    </row>
    <row r="12561">
      <c r="B12561" s="2"/>
      <c r="C12561" s="10"/>
      <c r="D12561" s="11"/>
      <c r="E12561" s="12"/>
      <c r="O12561" s="6" t="s">
        <v>1331</v>
      </c>
    </row>
    <row r="12562">
      <c r="B12562" s="2"/>
      <c r="C12562" s="10"/>
      <c r="D12562" s="11"/>
      <c r="E12562" s="12"/>
      <c r="O12562" s="6" t="s">
        <v>1331</v>
      </c>
    </row>
    <row r="12563">
      <c r="B12563" s="2"/>
      <c r="C12563" s="10"/>
      <c r="D12563" s="11"/>
      <c r="E12563" s="12"/>
      <c r="O12563" s="6" t="s">
        <v>1331</v>
      </c>
    </row>
    <row r="12564">
      <c r="B12564" s="2"/>
      <c r="C12564" s="10"/>
      <c r="D12564" s="11"/>
      <c r="E12564" s="12"/>
      <c r="O12564" s="6" t="s">
        <v>1331</v>
      </c>
    </row>
    <row r="12565">
      <c r="B12565" s="2"/>
      <c r="C12565" s="10"/>
      <c r="D12565" s="11"/>
      <c r="E12565" s="12"/>
      <c r="O12565" s="6" t="s">
        <v>1331</v>
      </c>
    </row>
    <row r="12566">
      <c r="B12566" s="2"/>
      <c r="C12566" s="10"/>
      <c r="D12566" s="11"/>
      <c r="E12566" s="12"/>
      <c r="O12566" s="6" t="s">
        <v>1331</v>
      </c>
    </row>
    <row r="12567">
      <c r="B12567" s="2"/>
      <c r="C12567" s="10"/>
      <c r="D12567" s="11"/>
      <c r="E12567" s="12"/>
      <c r="O12567" s="6" t="s">
        <v>1331</v>
      </c>
    </row>
    <row r="12568">
      <c r="B12568" s="2"/>
      <c r="C12568" s="10"/>
      <c r="D12568" s="11"/>
      <c r="E12568" s="12"/>
      <c r="O12568" s="6" t="s">
        <v>1331</v>
      </c>
    </row>
    <row r="12569">
      <c r="B12569" s="2"/>
      <c r="C12569" s="10"/>
      <c r="D12569" s="11"/>
      <c r="E12569" s="12"/>
      <c r="O12569" s="6" t="s">
        <v>1331</v>
      </c>
    </row>
    <row r="12570">
      <c r="B12570" s="2"/>
      <c r="C12570" s="10"/>
      <c r="D12570" s="11"/>
      <c r="E12570" s="12"/>
      <c r="O12570" s="6" t="s">
        <v>1331</v>
      </c>
    </row>
    <row r="12571">
      <c r="B12571" s="2"/>
      <c r="C12571" s="10"/>
      <c r="D12571" s="11"/>
      <c r="E12571" s="12"/>
      <c r="O12571" s="6" t="s">
        <v>1331</v>
      </c>
    </row>
    <row r="12572">
      <c r="B12572" s="2"/>
      <c r="C12572" s="10"/>
      <c r="D12572" s="11"/>
      <c r="E12572" s="12"/>
      <c r="O12572" s="6" t="s">
        <v>1331</v>
      </c>
    </row>
    <row r="12573">
      <c r="B12573" s="2"/>
      <c r="C12573" s="10"/>
      <c r="D12573" s="11"/>
      <c r="E12573" s="12"/>
      <c r="O12573" s="6" t="s">
        <v>1331</v>
      </c>
    </row>
    <row r="12574">
      <c r="B12574" s="2"/>
      <c r="C12574" s="10"/>
      <c r="D12574" s="11"/>
      <c r="E12574" s="12"/>
      <c r="O12574" s="6" t="s">
        <v>1331</v>
      </c>
    </row>
    <row r="12575">
      <c r="B12575" s="2"/>
      <c r="C12575" s="10"/>
      <c r="D12575" s="11"/>
      <c r="E12575" s="12"/>
      <c r="O12575" s="6" t="s">
        <v>1331</v>
      </c>
    </row>
    <row r="12576">
      <c r="B12576" s="2"/>
      <c r="C12576" s="10"/>
      <c r="D12576" s="11"/>
      <c r="E12576" s="12"/>
      <c r="O12576" s="6" t="s">
        <v>1331</v>
      </c>
    </row>
    <row r="12577">
      <c r="B12577" s="2"/>
      <c r="C12577" s="10"/>
      <c r="D12577" s="11"/>
      <c r="E12577" s="12"/>
      <c r="O12577" s="6" t="s">
        <v>1331</v>
      </c>
    </row>
    <row r="12578">
      <c r="B12578" s="2"/>
      <c r="C12578" s="10"/>
      <c r="D12578" s="11"/>
      <c r="E12578" s="12"/>
      <c r="O12578" s="6" t="s">
        <v>1331</v>
      </c>
    </row>
    <row r="12579">
      <c r="B12579" s="2"/>
      <c r="C12579" s="10"/>
      <c r="D12579" s="11"/>
      <c r="E12579" s="12"/>
      <c r="O12579" s="6" t="s">
        <v>1331</v>
      </c>
    </row>
    <row r="12580">
      <c r="B12580" s="2"/>
      <c r="C12580" s="10"/>
      <c r="D12580" s="11"/>
      <c r="E12580" s="12"/>
      <c r="O12580" s="6" t="s">
        <v>1331</v>
      </c>
    </row>
    <row r="12581">
      <c r="B12581" s="2"/>
      <c r="C12581" s="10"/>
      <c r="D12581" s="11"/>
      <c r="E12581" s="12"/>
      <c r="O12581" s="6" t="s">
        <v>1331</v>
      </c>
    </row>
    <row r="12582">
      <c r="B12582" s="2"/>
      <c r="C12582" s="10"/>
      <c r="D12582" s="11"/>
      <c r="E12582" s="12"/>
      <c r="O12582" s="6" t="s">
        <v>1331</v>
      </c>
    </row>
    <row r="12583">
      <c r="B12583" s="2"/>
      <c r="C12583" s="10"/>
      <c r="D12583" s="11"/>
      <c r="E12583" s="12"/>
      <c r="O12583" s="6" t="s">
        <v>1331</v>
      </c>
    </row>
    <row r="12584">
      <c r="B12584" s="2"/>
      <c r="C12584" s="10"/>
      <c r="D12584" s="11"/>
      <c r="E12584" s="12"/>
      <c r="O12584" s="6" t="s">
        <v>1331</v>
      </c>
    </row>
    <row r="12585">
      <c r="B12585" s="2"/>
      <c r="C12585" s="10"/>
      <c r="D12585" s="11"/>
      <c r="E12585" s="12"/>
      <c r="O12585" s="6" t="s">
        <v>1331</v>
      </c>
    </row>
    <row r="12586">
      <c r="B12586" s="2"/>
      <c r="C12586" s="10"/>
      <c r="D12586" s="11"/>
      <c r="E12586" s="12"/>
      <c r="O12586" s="6" t="s">
        <v>1331</v>
      </c>
    </row>
    <row r="12587">
      <c r="B12587" s="2"/>
      <c r="C12587" s="10"/>
      <c r="D12587" s="11"/>
      <c r="E12587" s="12"/>
      <c r="O12587" s="6" t="s">
        <v>1331</v>
      </c>
    </row>
    <row r="12588">
      <c r="B12588" s="2"/>
      <c r="C12588" s="10"/>
      <c r="D12588" s="11"/>
      <c r="E12588" s="12"/>
      <c r="O12588" s="6" t="s">
        <v>1331</v>
      </c>
    </row>
    <row r="12589">
      <c r="B12589" s="2"/>
      <c r="C12589" s="10"/>
      <c r="D12589" s="11"/>
      <c r="E12589" s="12"/>
      <c r="O12589" s="6" t="s">
        <v>1331</v>
      </c>
    </row>
    <row r="12590">
      <c r="B12590" s="2"/>
      <c r="C12590" s="10"/>
      <c r="D12590" s="11"/>
      <c r="E12590" s="12"/>
      <c r="O12590" s="6" t="s">
        <v>1331</v>
      </c>
    </row>
    <row r="12591">
      <c r="B12591" s="2"/>
      <c r="C12591" s="10"/>
      <c r="D12591" s="11"/>
      <c r="E12591" s="12"/>
      <c r="O12591" s="6" t="s">
        <v>1331</v>
      </c>
    </row>
    <row r="12592">
      <c r="B12592" s="2"/>
      <c r="C12592" s="10"/>
      <c r="D12592" s="11"/>
      <c r="E12592" s="12"/>
      <c r="O12592" s="6" t="s">
        <v>1331</v>
      </c>
    </row>
    <row r="12593">
      <c r="B12593" s="2"/>
      <c r="C12593" s="10"/>
      <c r="D12593" s="11"/>
      <c r="E12593" s="12"/>
      <c r="O12593" s="6" t="s">
        <v>1331</v>
      </c>
    </row>
    <row r="12594">
      <c r="B12594" s="2"/>
      <c r="C12594" s="10"/>
      <c r="D12594" s="11"/>
      <c r="E12594" s="12"/>
      <c r="O12594" s="6" t="s">
        <v>1331</v>
      </c>
    </row>
    <row r="12595">
      <c r="B12595" s="2"/>
      <c r="C12595" s="10"/>
      <c r="D12595" s="11"/>
      <c r="E12595" s="12"/>
      <c r="O12595" s="6" t="s">
        <v>1331</v>
      </c>
    </row>
    <row r="12596">
      <c r="B12596" s="2"/>
      <c r="C12596" s="10"/>
      <c r="D12596" s="11"/>
      <c r="E12596" s="12"/>
      <c r="O12596" s="6" t="s">
        <v>1331</v>
      </c>
    </row>
    <row r="12597">
      <c r="B12597" s="2"/>
      <c r="C12597" s="10"/>
      <c r="D12597" s="11"/>
      <c r="E12597" s="12"/>
      <c r="O12597" s="6" t="s">
        <v>1331</v>
      </c>
    </row>
    <row r="12598">
      <c r="B12598" s="2"/>
      <c r="C12598" s="10"/>
      <c r="D12598" s="11"/>
      <c r="E12598" s="12"/>
      <c r="O12598" s="6" t="s">
        <v>1331</v>
      </c>
    </row>
    <row r="12599">
      <c r="B12599" s="2"/>
      <c r="C12599" s="10"/>
      <c r="D12599" s="11"/>
      <c r="E12599" s="12"/>
      <c r="O12599" s="6" t="s">
        <v>1331</v>
      </c>
    </row>
    <row r="12600">
      <c r="B12600" s="2"/>
      <c r="C12600" s="10"/>
      <c r="D12600" s="11"/>
      <c r="E12600" s="12"/>
      <c r="O12600" s="6" t="s">
        <v>1331</v>
      </c>
    </row>
    <row r="12601">
      <c r="B12601" s="2"/>
      <c r="C12601" s="10"/>
      <c r="D12601" s="11"/>
      <c r="E12601" s="12"/>
      <c r="O12601" s="6" t="s">
        <v>1331</v>
      </c>
    </row>
    <row r="12602">
      <c r="B12602" s="2"/>
      <c r="C12602" s="10"/>
      <c r="D12602" s="11"/>
      <c r="E12602" s="12"/>
      <c r="O12602" s="6" t="s">
        <v>1331</v>
      </c>
    </row>
    <row r="12603">
      <c r="B12603" s="2"/>
      <c r="C12603" s="10"/>
      <c r="D12603" s="11"/>
      <c r="E12603" s="12"/>
      <c r="O12603" s="6" t="s">
        <v>1331</v>
      </c>
    </row>
    <row r="12604">
      <c r="B12604" s="2"/>
      <c r="C12604" s="10"/>
      <c r="D12604" s="11"/>
      <c r="E12604" s="12"/>
      <c r="O12604" s="6" t="s">
        <v>1331</v>
      </c>
    </row>
    <row r="12605">
      <c r="B12605" s="2"/>
      <c r="C12605" s="10"/>
      <c r="D12605" s="11"/>
      <c r="E12605" s="12"/>
      <c r="O12605" s="6" t="s">
        <v>1331</v>
      </c>
    </row>
    <row r="12606">
      <c r="B12606" s="2"/>
      <c r="C12606" s="10"/>
      <c r="D12606" s="11"/>
      <c r="E12606" s="12"/>
      <c r="O12606" s="6" t="s">
        <v>1331</v>
      </c>
    </row>
    <row r="12607">
      <c r="B12607" s="2"/>
      <c r="C12607" s="10"/>
      <c r="D12607" s="11"/>
      <c r="E12607" s="12"/>
      <c r="O12607" s="6" t="s">
        <v>1331</v>
      </c>
    </row>
    <row r="12608">
      <c r="B12608" s="2"/>
      <c r="C12608" s="10"/>
      <c r="D12608" s="11"/>
      <c r="E12608" s="12"/>
      <c r="O12608" s="6" t="s">
        <v>1331</v>
      </c>
    </row>
    <row r="12609">
      <c r="B12609" s="2"/>
      <c r="C12609" s="10"/>
      <c r="D12609" s="11"/>
      <c r="E12609" s="12"/>
      <c r="O12609" s="6" t="s">
        <v>1331</v>
      </c>
    </row>
    <row r="12610">
      <c r="B12610" s="2"/>
      <c r="C12610" s="10"/>
      <c r="D12610" s="11"/>
      <c r="E12610" s="12"/>
      <c r="O12610" s="6" t="s">
        <v>1331</v>
      </c>
    </row>
    <row r="12611">
      <c r="B12611" s="2"/>
      <c r="C12611" s="10"/>
      <c r="D12611" s="11"/>
      <c r="E12611" s="12"/>
      <c r="O12611" s="6" t="s">
        <v>1331</v>
      </c>
    </row>
    <row r="12612">
      <c r="B12612" s="2"/>
      <c r="C12612" s="10"/>
      <c r="D12612" s="11"/>
      <c r="E12612" s="12"/>
      <c r="O12612" s="6" t="s">
        <v>1331</v>
      </c>
    </row>
    <row r="12613">
      <c r="B12613" s="2"/>
      <c r="C12613" s="10"/>
      <c r="D12613" s="11"/>
      <c r="E12613" s="12"/>
      <c r="O12613" s="6" t="s">
        <v>1331</v>
      </c>
    </row>
    <row r="12614">
      <c r="B12614" s="2"/>
      <c r="C12614" s="10"/>
      <c r="D12614" s="11"/>
      <c r="E12614" s="12"/>
      <c r="O12614" s="6" t="s">
        <v>1331</v>
      </c>
    </row>
    <row r="12615">
      <c r="B12615" s="2"/>
      <c r="C12615" s="10"/>
      <c r="D12615" s="11"/>
      <c r="E12615" s="12"/>
      <c r="O12615" s="6" t="s">
        <v>1331</v>
      </c>
    </row>
    <row r="12616">
      <c r="B12616" s="2"/>
      <c r="C12616" s="10"/>
      <c r="D12616" s="11"/>
      <c r="E12616" s="12"/>
      <c r="O12616" s="6" t="s">
        <v>1331</v>
      </c>
    </row>
    <row r="12617">
      <c r="B12617" s="2"/>
      <c r="C12617" s="10"/>
      <c r="D12617" s="11"/>
      <c r="E12617" s="12"/>
      <c r="O12617" s="6" t="s">
        <v>1331</v>
      </c>
    </row>
    <row r="12618">
      <c r="B12618" s="2"/>
      <c r="C12618" s="10"/>
      <c r="D12618" s="11"/>
      <c r="E12618" s="12"/>
      <c r="O12618" s="6" t="s">
        <v>1331</v>
      </c>
    </row>
    <row r="12619">
      <c r="B12619" s="2"/>
      <c r="C12619" s="10"/>
      <c r="D12619" s="11"/>
      <c r="E12619" s="12"/>
      <c r="O12619" s="6" t="s">
        <v>1331</v>
      </c>
    </row>
    <row r="12620">
      <c r="B12620" s="2"/>
      <c r="C12620" s="10"/>
      <c r="D12620" s="11"/>
      <c r="E12620" s="12"/>
      <c r="O12620" s="6" t="s">
        <v>1331</v>
      </c>
    </row>
    <row r="12621">
      <c r="B12621" s="2"/>
      <c r="C12621" s="10"/>
      <c r="D12621" s="11"/>
      <c r="E12621" s="12"/>
      <c r="O12621" s="6" t="s">
        <v>1331</v>
      </c>
    </row>
    <row r="12622">
      <c r="B12622" s="2"/>
      <c r="C12622" s="10"/>
      <c r="D12622" s="11"/>
      <c r="E12622" s="12"/>
      <c r="O12622" s="6" t="s">
        <v>1331</v>
      </c>
    </row>
    <row r="12623">
      <c r="B12623" s="2"/>
      <c r="C12623" s="10"/>
      <c r="D12623" s="11"/>
      <c r="E12623" s="12"/>
      <c r="O12623" s="6" t="s">
        <v>1331</v>
      </c>
    </row>
    <row r="12624">
      <c r="B12624" s="2"/>
      <c r="C12624" s="10"/>
      <c r="D12624" s="11"/>
      <c r="E12624" s="12"/>
      <c r="O12624" s="6" t="s">
        <v>1331</v>
      </c>
    </row>
    <row r="12625">
      <c r="B12625" s="2"/>
      <c r="C12625" s="10"/>
      <c r="D12625" s="11"/>
      <c r="E12625" s="12"/>
      <c r="O12625" s="6" t="s">
        <v>1331</v>
      </c>
    </row>
    <row r="12626">
      <c r="B12626" s="2"/>
      <c r="C12626" s="10"/>
      <c r="D12626" s="11"/>
      <c r="E12626" s="12"/>
      <c r="O12626" s="6" t="s">
        <v>1331</v>
      </c>
    </row>
    <row r="12627">
      <c r="B12627" s="2"/>
      <c r="C12627" s="10"/>
      <c r="D12627" s="11"/>
      <c r="E12627" s="12"/>
      <c r="O12627" s="6" t="s">
        <v>1331</v>
      </c>
    </row>
    <row r="12628">
      <c r="B12628" s="2"/>
      <c r="C12628" s="10"/>
      <c r="D12628" s="11"/>
      <c r="E12628" s="12"/>
      <c r="O12628" s="6" t="s">
        <v>1331</v>
      </c>
    </row>
    <row r="12629">
      <c r="B12629" s="2"/>
      <c r="C12629" s="10"/>
      <c r="D12629" s="11"/>
      <c r="E12629" s="12"/>
      <c r="O12629" s="6" t="s">
        <v>1331</v>
      </c>
    </row>
    <row r="12630">
      <c r="B12630" s="2"/>
      <c r="C12630" s="10"/>
      <c r="D12630" s="11"/>
      <c r="E12630" s="12"/>
      <c r="O12630" s="6" t="s">
        <v>1331</v>
      </c>
    </row>
    <row r="12631">
      <c r="B12631" s="2"/>
      <c r="C12631" s="10"/>
      <c r="D12631" s="11"/>
      <c r="E12631" s="12"/>
      <c r="O12631" s="6" t="s">
        <v>1331</v>
      </c>
    </row>
    <row r="12632">
      <c r="B12632" s="2"/>
      <c r="C12632" s="10"/>
      <c r="D12632" s="11"/>
      <c r="E12632" s="12"/>
      <c r="O12632" s="6" t="s">
        <v>1331</v>
      </c>
    </row>
    <row r="12633">
      <c r="B12633" s="2"/>
      <c r="C12633" s="10"/>
      <c r="D12633" s="11"/>
      <c r="E12633" s="12"/>
      <c r="O12633" s="6" t="s">
        <v>1331</v>
      </c>
    </row>
    <row r="12634">
      <c r="B12634" s="2"/>
      <c r="C12634" s="10"/>
      <c r="D12634" s="11"/>
      <c r="E12634" s="12"/>
      <c r="O12634" s="6" t="s">
        <v>1331</v>
      </c>
    </row>
    <row r="12635">
      <c r="B12635" s="2"/>
      <c r="C12635" s="10"/>
      <c r="D12635" s="11"/>
      <c r="E12635" s="12"/>
      <c r="O12635" s="6" t="s">
        <v>1331</v>
      </c>
    </row>
    <row r="12636">
      <c r="B12636" s="2"/>
      <c r="C12636" s="10"/>
      <c r="D12636" s="11"/>
      <c r="E12636" s="12"/>
      <c r="O12636" s="6" t="s">
        <v>1331</v>
      </c>
    </row>
    <row r="12637">
      <c r="B12637" s="2"/>
      <c r="C12637" s="10"/>
      <c r="D12637" s="11"/>
      <c r="E12637" s="12"/>
      <c r="O12637" s="6" t="s">
        <v>1331</v>
      </c>
    </row>
    <row r="12638">
      <c r="B12638" s="2"/>
      <c r="C12638" s="10"/>
      <c r="D12638" s="11"/>
      <c r="E12638" s="12"/>
      <c r="O12638" s="6" t="s">
        <v>1331</v>
      </c>
    </row>
    <row r="12639">
      <c r="B12639" s="2"/>
      <c r="C12639" s="10"/>
      <c r="D12639" s="11"/>
      <c r="E12639" s="12"/>
      <c r="O12639" s="6" t="s">
        <v>1331</v>
      </c>
    </row>
    <row r="12640">
      <c r="B12640" s="2"/>
      <c r="C12640" s="10"/>
      <c r="D12640" s="11"/>
      <c r="E12640" s="12"/>
      <c r="O12640" s="6" t="s">
        <v>1331</v>
      </c>
    </row>
    <row r="12641">
      <c r="B12641" s="2"/>
      <c r="C12641" s="10"/>
      <c r="D12641" s="11"/>
      <c r="E12641" s="12"/>
      <c r="O12641" s="6" t="s">
        <v>1331</v>
      </c>
    </row>
    <row r="12642">
      <c r="B12642" s="2"/>
      <c r="C12642" s="10"/>
      <c r="D12642" s="11"/>
      <c r="E12642" s="12"/>
      <c r="O12642" s="6" t="s">
        <v>1331</v>
      </c>
    </row>
    <row r="12643">
      <c r="B12643" s="2"/>
      <c r="C12643" s="10"/>
      <c r="D12643" s="11"/>
      <c r="E12643" s="12"/>
      <c r="O12643" s="6" t="s">
        <v>1331</v>
      </c>
    </row>
    <row r="12644">
      <c r="B12644" s="2"/>
      <c r="C12644" s="10"/>
      <c r="D12644" s="11"/>
      <c r="E12644" s="12"/>
      <c r="O12644" s="6" t="s">
        <v>1331</v>
      </c>
    </row>
    <row r="12645">
      <c r="B12645" s="2"/>
      <c r="C12645" s="10"/>
      <c r="D12645" s="11"/>
      <c r="E12645" s="12"/>
      <c r="O12645" s="6" t="s">
        <v>1331</v>
      </c>
    </row>
    <row r="12646">
      <c r="B12646" s="2"/>
      <c r="C12646" s="10"/>
      <c r="D12646" s="11"/>
      <c r="E12646" s="12"/>
      <c r="O12646" s="6" t="s">
        <v>1331</v>
      </c>
    </row>
    <row r="12647">
      <c r="B12647" s="2"/>
      <c r="C12647" s="10"/>
      <c r="D12647" s="11"/>
      <c r="E12647" s="12"/>
      <c r="O12647" s="6" t="s">
        <v>1331</v>
      </c>
    </row>
    <row r="12648">
      <c r="B12648" s="2"/>
      <c r="C12648" s="10"/>
      <c r="D12648" s="11"/>
      <c r="E12648" s="12"/>
      <c r="O12648" s="6" t="s">
        <v>1331</v>
      </c>
    </row>
    <row r="12649">
      <c r="B12649" s="2"/>
      <c r="C12649" s="10"/>
      <c r="D12649" s="11"/>
      <c r="E12649" s="12"/>
      <c r="O12649" s="6" t="s">
        <v>1331</v>
      </c>
    </row>
    <row r="12650">
      <c r="B12650" s="2"/>
      <c r="C12650" s="10"/>
      <c r="D12650" s="11"/>
      <c r="E12650" s="12"/>
      <c r="O12650" s="6" t="s">
        <v>1331</v>
      </c>
    </row>
    <row r="12651">
      <c r="B12651" s="2"/>
      <c r="C12651" s="10"/>
      <c r="D12651" s="11"/>
      <c r="E12651" s="12"/>
      <c r="O12651" s="6" t="s">
        <v>1331</v>
      </c>
    </row>
    <row r="12652">
      <c r="B12652" s="2"/>
      <c r="C12652" s="10"/>
      <c r="D12652" s="11"/>
      <c r="E12652" s="12"/>
      <c r="O12652" s="6" t="s">
        <v>1331</v>
      </c>
    </row>
    <row r="12653">
      <c r="B12653" s="2"/>
      <c r="C12653" s="10"/>
      <c r="D12653" s="11"/>
      <c r="E12653" s="12"/>
      <c r="O12653" s="6" t="s">
        <v>1331</v>
      </c>
    </row>
    <row r="12654">
      <c r="B12654" s="2"/>
      <c r="C12654" s="10"/>
      <c r="D12654" s="11"/>
      <c r="E12654" s="12"/>
      <c r="O12654" s="6" t="s">
        <v>1331</v>
      </c>
    </row>
    <row r="12655">
      <c r="B12655" s="2"/>
      <c r="C12655" s="10"/>
      <c r="D12655" s="11"/>
      <c r="E12655" s="12"/>
      <c r="O12655" s="6" t="s">
        <v>1331</v>
      </c>
    </row>
    <row r="12656">
      <c r="B12656" s="2"/>
      <c r="C12656" s="10"/>
      <c r="D12656" s="11"/>
      <c r="E12656" s="12"/>
      <c r="O12656" s="6" t="s">
        <v>1331</v>
      </c>
    </row>
    <row r="12657">
      <c r="B12657" s="2"/>
      <c r="C12657" s="10"/>
      <c r="D12657" s="11"/>
      <c r="E12657" s="12"/>
      <c r="O12657" s="6" t="s">
        <v>1331</v>
      </c>
    </row>
    <row r="12658">
      <c r="B12658" s="2"/>
      <c r="C12658" s="10"/>
      <c r="D12658" s="11"/>
      <c r="E12658" s="12"/>
      <c r="O12658" s="6" t="s">
        <v>1331</v>
      </c>
    </row>
    <row r="12659">
      <c r="B12659" s="2"/>
      <c r="C12659" s="10"/>
      <c r="D12659" s="11"/>
      <c r="E12659" s="12"/>
      <c r="O12659" s="6" t="s">
        <v>1331</v>
      </c>
    </row>
    <row r="12660">
      <c r="B12660" s="2"/>
      <c r="C12660" s="10"/>
      <c r="D12660" s="11"/>
      <c r="E12660" s="12"/>
      <c r="O12660" s="6" t="s">
        <v>1331</v>
      </c>
    </row>
    <row r="12661">
      <c r="B12661" s="2"/>
      <c r="C12661" s="10"/>
      <c r="D12661" s="11"/>
      <c r="E12661" s="12"/>
      <c r="O12661" s="6" t="s">
        <v>1331</v>
      </c>
    </row>
    <row r="12662">
      <c r="B12662" s="2"/>
      <c r="C12662" s="10"/>
      <c r="D12662" s="11"/>
      <c r="E12662" s="12"/>
      <c r="O12662" s="6" t="s">
        <v>1331</v>
      </c>
    </row>
    <row r="12663">
      <c r="B12663" s="2"/>
      <c r="C12663" s="10"/>
      <c r="D12663" s="11"/>
      <c r="E12663" s="12"/>
      <c r="O12663" s="6" t="s">
        <v>1331</v>
      </c>
    </row>
    <row r="12664">
      <c r="B12664" s="2"/>
      <c r="C12664" s="10"/>
      <c r="D12664" s="11"/>
      <c r="E12664" s="12"/>
      <c r="O12664" s="6" t="s">
        <v>1331</v>
      </c>
    </row>
    <row r="12665">
      <c r="B12665" s="2"/>
      <c r="C12665" s="10"/>
      <c r="D12665" s="11"/>
      <c r="E12665" s="12"/>
      <c r="O12665" s="6" t="s">
        <v>1331</v>
      </c>
    </row>
    <row r="12666">
      <c r="B12666" s="2"/>
      <c r="C12666" s="10"/>
      <c r="D12666" s="11"/>
      <c r="E12666" s="12"/>
      <c r="O12666" s="6" t="s">
        <v>1331</v>
      </c>
    </row>
    <row r="12667">
      <c r="B12667" s="2"/>
      <c r="C12667" s="10"/>
      <c r="D12667" s="11"/>
      <c r="E12667" s="12"/>
      <c r="O12667" s="6" t="s">
        <v>1331</v>
      </c>
    </row>
    <row r="12668">
      <c r="B12668" s="2"/>
      <c r="C12668" s="10"/>
      <c r="D12668" s="11"/>
      <c r="E12668" s="12"/>
      <c r="O12668" s="6" t="s">
        <v>1331</v>
      </c>
    </row>
    <row r="12669">
      <c r="B12669" s="2"/>
      <c r="C12669" s="10"/>
      <c r="D12669" s="11"/>
      <c r="E12669" s="12"/>
      <c r="O12669" s="6" t="s">
        <v>1331</v>
      </c>
    </row>
    <row r="12670">
      <c r="B12670" s="2"/>
      <c r="C12670" s="10"/>
      <c r="D12670" s="11"/>
      <c r="E12670" s="12"/>
      <c r="O12670" s="6" t="s">
        <v>1331</v>
      </c>
    </row>
    <row r="12671">
      <c r="B12671" s="2"/>
      <c r="C12671" s="10"/>
      <c r="D12671" s="11"/>
      <c r="E12671" s="12"/>
      <c r="O12671" s="6" t="s">
        <v>1331</v>
      </c>
    </row>
    <row r="12672">
      <c r="B12672" s="2"/>
      <c r="C12672" s="10"/>
      <c r="D12672" s="11"/>
      <c r="E12672" s="12"/>
      <c r="O12672" s="6" t="s">
        <v>1331</v>
      </c>
    </row>
    <row r="12673">
      <c r="B12673" s="2"/>
      <c r="C12673" s="10"/>
      <c r="D12673" s="11"/>
      <c r="E12673" s="12"/>
      <c r="O12673" s="6" t="s">
        <v>1331</v>
      </c>
    </row>
    <row r="12674">
      <c r="B12674" s="2"/>
      <c r="C12674" s="10"/>
      <c r="D12674" s="11"/>
      <c r="E12674" s="12"/>
      <c r="O12674" s="6" t="s">
        <v>1331</v>
      </c>
    </row>
    <row r="12675">
      <c r="B12675" s="2"/>
      <c r="C12675" s="10"/>
      <c r="D12675" s="11"/>
      <c r="E12675" s="12"/>
      <c r="O12675" s="6" t="s">
        <v>1331</v>
      </c>
    </row>
    <row r="12676">
      <c r="B12676" s="2"/>
      <c r="C12676" s="10"/>
      <c r="D12676" s="11"/>
      <c r="E12676" s="12"/>
      <c r="O12676" s="6" t="s">
        <v>1331</v>
      </c>
    </row>
    <row r="12677">
      <c r="B12677" s="2"/>
      <c r="C12677" s="10"/>
      <c r="D12677" s="11"/>
      <c r="E12677" s="12"/>
      <c r="O12677" s="6" t="s">
        <v>1331</v>
      </c>
    </row>
    <row r="12678">
      <c r="B12678" s="2"/>
      <c r="C12678" s="10"/>
      <c r="D12678" s="11"/>
      <c r="E12678" s="12"/>
      <c r="O12678" s="6" t="s">
        <v>1331</v>
      </c>
    </row>
    <row r="12679">
      <c r="B12679" s="2"/>
      <c r="C12679" s="10"/>
      <c r="D12679" s="11"/>
      <c r="E12679" s="12"/>
      <c r="O12679" s="6" t="s">
        <v>1331</v>
      </c>
    </row>
    <row r="12680">
      <c r="B12680" s="2"/>
      <c r="C12680" s="10"/>
      <c r="D12680" s="11"/>
      <c r="E12680" s="12"/>
      <c r="O12680" s="6" t="s">
        <v>1331</v>
      </c>
    </row>
    <row r="12681">
      <c r="B12681" s="2"/>
      <c r="C12681" s="10"/>
      <c r="D12681" s="11"/>
      <c r="E12681" s="12"/>
      <c r="O12681" s="6" t="s">
        <v>1331</v>
      </c>
    </row>
    <row r="12682">
      <c r="B12682" s="2"/>
      <c r="C12682" s="10"/>
      <c r="D12682" s="11"/>
      <c r="E12682" s="12"/>
      <c r="O12682" s="6" t="s">
        <v>1331</v>
      </c>
    </row>
    <row r="12683">
      <c r="B12683" s="2"/>
      <c r="C12683" s="10"/>
      <c r="D12683" s="11"/>
      <c r="E12683" s="12"/>
      <c r="O12683" s="6" t="s">
        <v>1331</v>
      </c>
    </row>
    <row r="12684">
      <c r="B12684" s="2"/>
      <c r="C12684" s="10"/>
      <c r="D12684" s="11"/>
      <c r="E12684" s="12"/>
      <c r="O12684" s="6" t="s">
        <v>1331</v>
      </c>
    </row>
    <row r="12685">
      <c r="B12685" s="2"/>
      <c r="C12685" s="10"/>
      <c r="D12685" s="11"/>
      <c r="E12685" s="12"/>
      <c r="O12685" s="6" t="s">
        <v>1331</v>
      </c>
    </row>
    <row r="12686">
      <c r="B12686" s="2"/>
      <c r="C12686" s="10"/>
      <c r="D12686" s="11"/>
      <c r="E12686" s="12"/>
      <c r="O12686" s="6" t="s">
        <v>1331</v>
      </c>
    </row>
    <row r="12687">
      <c r="B12687" s="2"/>
      <c r="C12687" s="10"/>
      <c r="D12687" s="11"/>
      <c r="E12687" s="12"/>
      <c r="O12687" s="6" t="s">
        <v>1331</v>
      </c>
    </row>
    <row r="12688">
      <c r="B12688" s="2"/>
      <c r="C12688" s="10"/>
      <c r="D12688" s="11"/>
      <c r="E12688" s="12"/>
      <c r="O12688" s="6" t="s">
        <v>1331</v>
      </c>
    </row>
    <row r="12689">
      <c r="B12689" s="2"/>
      <c r="C12689" s="10"/>
      <c r="D12689" s="11"/>
      <c r="E12689" s="12"/>
      <c r="O12689" s="6" t="s">
        <v>1331</v>
      </c>
    </row>
    <row r="12690">
      <c r="B12690" s="2"/>
      <c r="C12690" s="10"/>
      <c r="D12690" s="11"/>
      <c r="E12690" s="12"/>
      <c r="O12690" s="6" t="s">
        <v>1331</v>
      </c>
    </row>
    <row r="12691">
      <c r="B12691" s="2"/>
      <c r="C12691" s="10"/>
      <c r="D12691" s="11"/>
      <c r="E12691" s="12"/>
      <c r="O12691" s="6" t="s">
        <v>1331</v>
      </c>
    </row>
    <row r="12692">
      <c r="B12692" s="2"/>
      <c r="C12692" s="10"/>
      <c r="D12692" s="11"/>
      <c r="E12692" s="12"/>
      <c r="O12692" s="6" t="s">
        <v>1331</v>
      </c>
    </row>
    <row r="12693">
      <c r="B12693" s="2"/>
      <c r="C12693" s="10"/>
      <c r="D12693" s="11"/>
      <c r="E12693" s="12"/>
      <c r="O12693" s="6" t="s">
        <v>1331</v>
      </c>
    </row>
    <row r="12694">
      <c r="B12694" s="2"/>
      <c r="C12694" s="10"/>
      <c r="D12694" s="11"/>
      <c r="E12694" s="12"/>
      <c r="O12694" s="6" t="s">
        <v>1331</v>
      </c>
    </row>
    <row r="12695">
      <c r="B12695" s="2"/>
      <c r="C12695" s="10"/>
      <c r="D12695" s="11"/>
      <c r="E12695" s="12"/>
      <c r="O12695" s="6" t="s">
        <v>1331</v>
      </c>
    </row>
    <row r="12696">
      <c r="B12696" s="2"/>
      <c r="C12696" s="10"/>
      <c r="D12696" s="11"/>
      <c r="E12696" s="12"/>
      <c r="O12696" s="6" t="s">
        <v>1331</v>
      </c>
    </row>
    <row r="12697">
      <c r="B12697" s="2"/>
      <c r="C12697" s="10"/>
      <c r="D12697" s="11"/>
      <c r="E12697" s="12"/>
      <c r="O12697" s="6" t="s">
        <v>1331</v>
      </c>
    </row>
    <row r="12698">
      <c r="B12698" s="2"/>
      <c r="C12698" s="10"/>
      <c r="D12698" s="11"/>
      <c r="E12698" s="12"/>
      <c r="O12698" s="6" t="s">
        <v>1331</v>
      </c>
    </row>
    <row r="12699">
      <c r="B12699" s="2"/>
      <c r="C12699" s="10"/>
      <c r="D12699" s="11"/>
      <c r="E12699" s="12"/>
      <c r="O12699" s="6" t="s">
        <v>1331</v>
      </c>
    </row>
    <row r="12700">
      <c r="B12700" s="2"/>
      <c r="C12700" s="10"/>
      <c r="D12700" s="11"/>
      <c r="E12700" s="12"/>
      <c r="O12700" s="6" t="s">
        <v>1331</v>
      </c>
    </row>
    <row r="12701">
      <c r="B12701" s="2"/>
      <c r="C12701" s="10"/>
      <c r="D12701" s="11"/>
      <c r="E12701" s="12"/>
      <c r="O12701" s="6" t="s">
        <v>1331</v>
      </c>
    </row>
    <row r="12702">
      <c r="B12702" s="2"/>
      <c r="C12702" s="10"/>
      <c r="D12702" s="11"/>
      <c r="E12702" s="12"/>
      <c r="O12702" s="6" t="s">
        <v>1331</v>
      </c>
    </row>
    <row r="12703">
      <c r="B12703" s="2"/>
      <c r="C12703" s="10"/>
      <c r="D12703" s="11"/>
      <c r="E12703" s="12"/>
      <c r="O12703" s="6" t="s">
        <v>1331</v>
      </c>
    </row>
    <row r="12704">
      <c r="B12704" s="2"/>
      <c r="C12704" s="10"/>
      <c r="D12704" s="11"/>
      <c r="E12704" s="12"/>
      <c r="O12704" s="6" t="s">
        <v>1331</v>
      </c>
    </row>
    <row r="12705">
      <c r="B12705" s="2"/>
      <c r="C12705" s="10"/>
      <c r="D12705" s="11"/>
      <c r="E12705" s="12"/>
      <c r="O12705" s="6" t="s">
        <v>1331</v>
      </c>
    </row>
    <row r="12706">
      <c r="B12706" s="2"/>
      <c r="C12706" s="10"/>
      <c r="D12706" s="11"/>
      <c r="E12706" s="12"/>
      <c r="O12706" s="6" t="s">
        <v>1331</v>
      </c>
    </row>
    <row r="12707">
      <c r="B12707" s="2"/>
      <c r="C12707" s="10"/>
      <c r="D12707" s="11"/>
      <c r="E12707" s="12"/>
      <c r="O12707" s="6" t="s">
        <v>1331</v>
      </c>
    </row>
    <row r="12708">
      <c r="B12708" s="2"/>
      <c r="C12708" s="10"/>
      <c r="D12708" s="11"/>
      <c r="E12708" s="12"/>
      <c r="O12708" s="6" t="s">
        <v>1331</v>
      </c>
    </row>
    <row r="12709">
      <c r="B12709" s="2"/>
      <c r="C12709" s="10"/>
      <c r="D12709" s="11"/>
      <c r="E12709" s="12"/>
      <c r="O12709" s="6" t="s">
        <v>1331</v>
      </c>
    </row>
    <row r="12710">
      <c r="B12710" s="2"/>
      <c r="C12710" s="10"/>
      <c r="D12710" s="11"/>
      <c r="E12710" s="12"/>
      <c r="O12710" s="6" t="s">
        <v>1331</v>
      </c>
    </row>
    <row r="12711">
      <c r="B12711" s="2"/>
      <c r="C12711" s="10"/>
      <c r="D12711" s="11"/>
      <c r="E12711" s="12"/>
      <c r="O12711" s="6" t="s">
        <v>1331</v>
      </c>
    </row>
    <row r="12712">
      <c r="B12712" s="2"/>
      <c r="C12712" s="10"/>
      <c r="D12712" s="11"/>
      <c r="E12712" s="12"/>
      <c r="O12712" s="6" t="s">
        <v>1331</v>
      </c>
    </row>
    <row r="12713">
      <c r="B12713" s="2"/>
      <c r="C12713" s="10"/>
      <c r="D12713" s="11"/>
      <c r="E12713" s="12"/>
      <c r="O12713" s="6" t="s">
        <v>1331</v>
      </c>
    </row>
    <row r="12714">
      <c r="B12714" s="2"/>
      <c r="C12714" s="10"/>
      <c r="D12714" s="11"/>
      <c r="E12714" s="12"/>
      <c r="O12714" s="6" t="s">
        <v>1331</v>
      </c>
    </row>
    <row r="12715">
      <c r="B12715" s="2"/>
      <c r="C12715" s="10"/>
      <c r="D12715" s="11"/>
      <c r="E12715" s="12"/>
      <c r="O12715" s="6" t="s">
        <v>1331</v>
      </c>
    </row>
    <row r="12716">
      <c r="B12716" s="2"/>
      <c r="C12716" s="10"/>
      <c r="D12716" s="11"/>
      <c r="E12716" s="12"/>
      <c r="O12716" s="6" t="s">
        <v>1331</v>
      </c>
    </row>
    <row r="12717">
      <c r="B12717" s="2"/>
      <c r="C12717" s="10"/>
      <c r="D12717" s="11"/>
      <c r="E12717" s="12"/>
      <c r="O12717" s="6" t="s">
        <v>1331</v>
      </c>
    </row>
    <row r="12718">
      <c r="B12718" s="2"/>
      <c r="C12718" s="10"/>
      <c r="D12718" s="11"/>
      <c r="E12718" s="12"/>
      <c r="O12718" s="6" t="s">
        <v>1331</v>
      </c>
    </row>
    <row r="12719">
      <c r="B12719" s="2"/>
      <c r="C12719" s="10"/>
      <c r="D12719" s="11"/>
      <c r="E12719" s="12"/>
      <c r="O12719" s="6" t="s">
        <v>1331</v>
      </c>
    </row>
    <row r="12720">
      <c r="B12720" s="2"/>
      <c r="C12720" s="10"/>
      <c r="D12720" s="11"/>
      <c r="E12720" s="12"/>
      <c r="O12720" s="6" t="s">
        <v>1331</v>
      </c>
    </row>
    <row r="12721">
      <c r="B12721" s="2"/>
      <c r="C12721" s="10"/>
      <c r="D12721" s="11"/>
      <c r="E12721" s="12"/>
      <c r="O12721" s="6" t="s">
        <v>1331</v>
      </c>
    </row>
    <row r="12722">
      <c r="B12722" s="2"/>
      <c r="C12722" s="10"/>
      <c r="D12722" s="11"/>
      <c r="E12722" s="12"/>
      <c r="O12722" s="6" t="s">
        <v>1331</v>
      </c>
    </row>
    <row r="12723">
      <c r="B12723" s="2"/>
      <c r="C12723" s="10"/>
      <c r="D12723" s="11"/>
      <c r="E12723" s="12"/>
      <c r="O12723" s="6" t="s">
        <v>1331</v>
      </c>
    </row>
    <row r="12724">
      <c r="B12724" s="2"/>
      <c r="C12724" s="10"/>
      <c r="D12724" s="11"/>
      <c r="E12724" s="12"/>
      <c r="O12724" s="6" t="s">
        <v>1331</v>
      </c>
    </row>
    <row r="12725">
      <c r="B12725" s="2"/>
      <c r="C12725" s="10"/>
      <c r="D12725" s="11"/>
      <c r="E12725" s="12"/>
      <c r="O12725" s="6" t="s">
        <v>1331</v>
      </c>
    </row>
    <row r="12726">
      <c r="B12726" s="2"/>
      <c r="C12726" s="10"/>
      <c r="D12726" s="11"/>
      <c r="E12726" s="12"/>
      <c r="O12726" s="6" t="s">
        <v>1331</v>
      </c>
    </row>
    <row r="12727">
      <c r="B12727" s="2"/>
      <c r="C12727" s="10"/>
      <c r="D12727" s="11"/>
      <c r="E12727" s="12"/>
      <c r="O12727" s="6" t="s">
        <v>1331</v>
      </c>
    </row>
    <row r="12728">
      <c r="B12728" s="2"/>
      <c r="C12728" s="10"/>
      <c r="D12728" s="11"/>
      <c r="E12728" s="12"/>
      <c r="O12728" s="6" t="s">
        <v>1331</v>
      </c>
    </row>
    <row r="12729">
      <c r="B12729" s="2"/>
      <c r="C12729" s="10"/>
      <c r="D12729" s="11"/>
      <c r="E12729" s="12"/>
      <c r="O12729" s="6" t="s">
        <v>1331</v>
      </c>
    </row>
    <row r="12730">
      <c r="B12730" s="2"/>
      <c r="C12730" s="10"/>
      <c r="D12730" s="11"/>
      <c r="E12730" s="12"/>
      <c r="O12730" s="6" t="s">
        <v>1331</v>
      </c>
    </row>
    <row r="12731">
      <c r="B12731" s="2"/>
      <c r="C12731" s="10"/>
      <c r="D12731" s="11"/>
      <c r="E12731" s="12"/>
      <c r="O12731" s="6" t="s">
        <v>1331</v>
      </c>
    </row>
    <row r="12732">
      <c r="B12732" s="2"/>
      <c r="C12732" s="10"/>
      <c r="D12732" s="11"/>
      <c r="E12732" s="12"/>
      <c r="O12732" s="6" t="s">
        <v>1331</v>
      </c>
    </row>
    <row r="12733">
      <c r="B12733" s="2"/>
      <c r="C12733" s="10"/>
      <c r="D12733" s="11"/>
      <c r="E12733" s="12"/>
      <c r="O12733" s="6" t="s">
        <v>1331</v>
      </c>
    </row>
    <row r="12734">
      <c r="B12734" s="2"/>
      <c r="C12734" s="10"/>
      <c r="D12734" s="11"/>
      <c r="E12734" s="12"/>
      <c r="O12734" s="6" t="s">
        <v>1331</v>
      </c>
    </row>
    <row r="12735">
      <c r="B12735" s="2"/>
      <c r="C12735" s="10"/>
      <c r="D12735" s="11"/>
      <c r="E12735" s="12"/>
      <c r="O12735" s="6" t="s">
        <v>1331</v>
      </c>
    </row>
    <row r="12736">
      <c r="B12736" s="2"/>
      <c r="C12736" s="10"/>
      <c r="D12736" s="11"/>
      <c r="E12736" s="12"/>
      <c r="O12736" s="6" t="s">
        <v>1331</v>
      </c>
    </row>
    <row r="12737">
      <c r="B12737" s="2"/>
      <c r="C12737" s="10"/>
      <c r="D12737" s="11"/>
      <c r="E12737" s="12"/>
      <c r="O12737" s="6" t="s">
        <v>1331</v>
      </c>
    </row>
    <row r="12738">
      <c r="B12738" s="2"/>
      <c r="C12738" s="10"/>
      <c r="D12738" s="11"/>
      <c r="E12738" s="12"/>
      <c r="O12738" s="6" t="s">
        <v>1331</v>
      </c>
    </row>
    <row r="12739">
      <c r="B12739" s="2"/>
      <c r="C12739" s="10"/>
      <c r="D12739" s="11"/>
      <c r="E12739" s="12"/>
      <c r="O12739" s="6" t="s">
        <v>1331</v>
      </c>
    </row>
    <row r="12740">
      <c r="B12740" s="2"/>
      <c r="C12740" s="10"/>
      <c r="D12740" s="11"/>
      <c r="E12740" s="12"/>
      <c r="O12740" s="6" t="s">
        <v>1331</v>
      </c>
    </row>
    <row r="12741">
      <c r="B12741" s="2"/>
      <c r="C12741" s="10"/>
      <c r="D12741" s="11"/>
      <c r="E12741" s="12"/>
      <c r="O12741" s="6" t="s">
        <v>1331</v>
      </c>
    </row>
    <row r="12742">
      <c r="B12742" s="2"/>
      <c r="C12742" s="10"/>
      <c r="D12742" s="11"/>
      <c r="E12742" s="12"/>
      <c r="O12742" s="6" t="s">
        <v>1331</v>
      </c>
    </row>
    <row r="12743">
      <c r="B12743" s="2"/>
      <c r="C12743" s="10"/>
      <c r="D12743" s="11"/>
      <c r="E12743" s="12"/>
      <c r="O12743" s="6" t="s">
        <v>1331</v>
      </c>
    </row>
    <row r="12744">
      <c r="B12744" s="2"/>
      <c r="C12744" s="10"/>
      <c r="D12744" s="11"/>
      <c r="E12744" s="12"/>
      <c r="O12744" s="6" t="s">
        <v>1331</v>
      </c>
    </row>
    <row r="12745">
      <c r="B12745" s="2"/>
      <c r="C12745" s="10"/>
      <c r="D12745" s="11"/>
      <c r="E12745" s="12"/>
      <c r="O12745" s="6" t="s">
        <v>1331</v>
      </c>
    </row>
    <row r="12746">
      <c r="B12746" s="2"/>
      <c r="C12746" s="10"/>
      <c r="D12746" s="11"/>
      <c r="E12746" s="12"/>
      <c r="O12746" s="6" t="s">
        <v>1331</v>
      </c>
    </row>
    <row r="12747">
      <c r="B12747" s="2"/>
      <c r="C12747" s="10"/>
      <c r="D12747" s="11"/>
      <c r="E12747" s="12"/>
      <c r="O12747" s="6" t="s">
        <v>1331</v>
      </c>
    </row>
    <row r="12748">
      <c r="B12748" s="2"/>
      <c r="C12748" s="10"/>
      <c r="D12748" s="11"/>
      <c r="E12748" s="12"/>
      <c r="O12748" s="6" t="s">
        <v>1331</v>
      </c>
    </row>
    <row r="12749">
      <c r="B12749" s="2"/>
      <c r="C12749" s="10"/>
      <c r="D12749" s="11"/>
      <c r="E12749" s="12"/>
      <c r="O12749" s="6" t="s">
        <v>1331</v>
      </c>
    </row>
    <row r="12750">
      <c r="B12750" s="2"/>
      <c r="C12750" s="10"/>
      <c r="D12750" s="11"/>
      <c r="E12750" s="12"/>
      <c r="O12750" s="6" t="s">
        <v>1331</v>
      </c>
    </row>
    <row r="12751">
      <c r="B12751" s="2"/>
      <c r="C12751" s="10"/>
      <c r="D12751" s="11"/>
      <c r="E12751" s="12"/>
      <c r="O12751" s="6" t="s">
        <v>1331</v>
      </c>
    </row>
    <row r="12752">
      <c r="B12752" s="2"/>
      <c r="C12752" s="10"/>
      <c r="D12752" s="11"/>
      <c r="E12752" s="12"/>
      <c r="O12752" s="6" t="s">
        <v>1331</v>
      </c>
    </row>
    <row r="12753">
      <c r="B12753" s="2"/>
      <c r="C12753" s="10"/>
      <c r="D12753" s="11"/>
      <c r="E12753" s="12"/>
      <c r="O12753" s="6" t="s">
        <v>1331</v>
      </c>
    </row>
    <row r="12754">
      <c r="B12754" s="2"/>
      <c r="C12754" s="10"/>
      <c r="D12754" s="11"/>
      <c r="E12754" s="12"/>
      <c r="O12754" s="6" t="s">
        <v>1331</v>
      </c>
    </row>
    <row r="12755">
      <c r="B12755" s="2"/>
      <c r="C12755" s="10"/>
      <c r="D12755" s="11"/>
      <c r="E12755" s="12"/>
      <c r="O12755" s="6" t="s">
        <v>1331</v>
      </c>
    </row>
    <row r="12756">
      <c r="B12756" s="2"/>
      <c r="C12756" s="10"/>
      <c r="D12756" s="11"/>
      <c r="E12756" s="12"/>
      <c r="O12756" s="6" t="s">
        <v>1331</v>
      </c>
    </row>
    <row r="12757">
      <c r="B12757" s="2"/>
      <c r="C12757" s="10"/>
      <c r="D12757" s="11"/>
      <c r="E12757" s="12"/>
      <c r="O12757" s="6" t="s">
        <v>1331</v>
      </c>
    </row>
    <row r="12758">
      <c r="B12758" s="2"/>
      <c r="C12758" s="10"/>
      <c r="D12758" s="11"/>
      <c r="E12758" s="12"/>
      <c r="O12758" s="6" t="s">
        <v>1331</v>
      </c>
    </row>
    <row r="12759">
      <c r="B12759" s="2"/>
      <c r="C12759" s="10"/>
      <c r="D12759" s="11"/>
      <c r="E12759" s="12"/>
      <c r="O12759" s="6" t="s">
        <v>1331</v>
      </c>
    </row>
    <row r="12760">
      <c r="B12760" s="2"/>
      <c r="C12760" s="10"/>
      <c r="D12760" s="11"/>
      <c r="E12760" s="12"/>
      <c r="O12760" s="6" t="s">
        <v>1331</v>
      </c>
    </row>
    <row r="12761">
      <c r="B12761" s="2"/>
      <c r="C12761" s="10"/>
      <c r="D12761" s="11"/>
      <c r="E12761" s="12"/>
      <c r="O12761" s="6" t="s">
        <v>1331</v>
      </c>
    </row>
    <row r="12762">
      <c r="B12762" s="2"/>
      <c r="C12762" s="10"/>
      <c r="D12762" s="11"/>
      <c r="E12762" s="12"/>
      <c r="O12762" s="6" t="s">
        <v>1331</v>
      </c>
    </row>
    <row r="12763">
      <c r="B12763" s="2"/>
      <c r="C12763" s="10"/>
      <c r="D12763" s="11"/>
      <c r="E12763" s="12"/>
      <c r="O12763" s="6" t="s">
        <v>1331</v>
      </c>
    </row>
    <row r="12764">
      <c r="B12764" s="2"/>
      <c r="C12764" s="10"/>
      <c r="D12764" s="11"/>
      <c r="E12764" s="12"/>
      <c r="O12764" s="6" t="s">
        <v>1331</v>
      </c>
    </row>
    <row r="12765">
      <c r="B12765" s="2"/>
      <c r="C12765" s="10"/>
      <c r="D12765" s="11"/>
      <c r="E12765" s="12"/>
      <c r="O12765" s="6" t="s">
        <v>1331</v>
      </c>
    </row>
    <row r="12766">
      <c r="B12766" s="2"/>
      <c r="C12766" s="10"/>
      <c r="D12766" s="11"/>
      <c r="E12766" s="12"/>
      <c r="O12766" s="6" t="s">
        <v>1331</v>
      </c>
    </row>
    <row r="12767">
      <c r="B12767" s="2"/>
      <c r="C12767" s="10"/>
      <c r="D12767" s="11"/>
      <c r="E12767" s="12"/>
      <c r="O12767" s="6" t="s">
        <v>1331</v>
      </c>
    </row>
    <row r="12768">
      <c r="B12768" s="2"/>
      <c r="C12768" s="10"/>
      <c r="D12768" s="11"/>
      <c r="E12768" s="12"/>
      <c r="O12768" s="6" t="s">
        <v>1331</v>
      </c>
    </row>
    <row r="12769">
      <c r="B12769" s="2"/>
      <c r="C12769" s="10"/>
      <c r="D12769" s="11"/>
      <c r="E12769" s="12"/>
      <c r="O12769" s="6" t="s">
        <v>1331</v>
      </c>
    </row>
    <row r="12770">
      <c r="B12770" s="2"/>
      <c r="C12770" s="10"/>
      <c r="D12770" s="11"/>
      <c r="E12770" s="12"/>
      <c r="O12770" s="6" t="s">
        <v>1331</v>
      </c>
    </row>
    <row r="12771">
      <c r="B12771" s="2"/>
      <c r="C12771" s="10"/>
      <c r="D12771" s="11"/>
      <c r="E12771" s="12"/>
      <c r="O12771" s="6" t="s">
        <v>1331</v>
      </c>
    </row>
    <row r="12772">
      <c r="B12772" s="2"/>
      <c r="C12772" s="10"/>
      <c r="D12772" s="11"/>
      <c r="E12772" s="12"/>
      <c r="O12772" s="6" t="s">
        <v>1331</v>
      </c>
    </row>
    <row r="12773">
      <c r="B12773" s="2"/>
      <c r="C12773" s="10"/>
      <c r="D12773" s="11"/>
      <c r="E12773" s="12"/>
      <c r="O12773" s="6" t="s">
        <v>1331</v>
      </c>
    </row>
    <row r="12774">
      <c r="B12774" s="2"/>
      <c r="C12774" s="10"/>
      <c r="D12774" s="11"/>
      <c r="E12774" s="12"/>
      <c r="O12774" s="6" t="s">
        <v>1331</v>
      </c>
    </row>
    <row r="12775">
      <c r="B12775" s="2"/>
      <c r="C12775" s="10"/>
      <c r="D12775" s="11"/>
      <c r="E12775" s="12"/>
      <c r="O12775" s="6" t="s">
        <v>1331</v>
      </c>
    </row>
    <row r="12776">
      <c r="B12776" s="2"/>
      <c r="C12776" s="10"/>
      <c r="D12776" s="11"/>
      <c r="E12776" s="12"/>
      <c r="O12776" s="6" t="s">
        <v>1331</v>
      </c>
    </row>
    <row r="12777">
      <c r="B12777" s="2"/>
      <c r="C12777" s="10"/>
      <c r="D12777" s="11"/>
      <c r="E12777" s="12"/>
      <c r="O12777" s="6" t="s">
        <v>1331</v>
      </c>
    </row>
    <row r="12778">
      <c r="B12778" s="2"/>
      <c r="C12778" s="10"/>
      <c r="D12778" s="11"/>
      <c r="E12778" s="12"/>
      <c r="O12778" s="6" t="s">
        <v>1331</v>
      </c>
    </row>
    <row r="12779">
      <c r="B12779" s="2"/>
      <c r="C12779" s="10"/>
      <c r="D12779" s="11"/>
      <c r="E12779" s="12"/>
      <c r="O12779" s="6" t="s">
        <v>1331</v>
      </c>
    </row>
    <row r="12780">
      <c r="B12780" s="2"/>
      <c r="C12780" s="10"/>
      <c r="D12780" s="11"/>
      <c r="E12780" s="12"/>
      <c r="O12780" s="6" t="s">
        <v>1331</v>
      </c>
    </row>
    <row r="12781">
      <c r="B12781" s="2"/>
      <c r="C12781" s="10"/>
      <c r="D12781" s="11"/>
      <c r="E12781" s="12"/>
      <c r="O12781" s="6" t="s">
        <v>1331</v>
      </c>
    </row>
    <row r="12782">
      <c r="B12782" s="2"/>
      <c r="C12782" s="10"/>
      <c r="D12782" s="11"/>
      <c r="E12782" s="12"/>
      <c r="O12782" s="6" t="s">
        <v>1331</v>
      </c>
    </row>
    <row r="12783">
      <c r="B12783" s="2"/>
      <c r="C12783" s="10"/>
      <c r="D12783" s="11"/>
      <c r="E12783" s="12"/>
      <c r="O12783" s="6" t="s">
        <v>1331</v>
      </c>
    </row>
    <row r="12784">
      <c r="B12784" s="2"/>
      <c r="C12784" s="10"/>
      <c r="D12784" s="11"/>
      <c r="E12784" s="12"/>
      <c r="O12784" s="6" t="s">
        <v>1331</v>
      </c>
    </row>
    <row r="12785">
      <c r="B12785" s="2"/>
      <c r="C12785" s="10"/>
      <c r="D12785" s="11"/>
      <c r="E12785" s="12"/>
      <c r="O12785" s="6" t="s">
        <v>1331</v>
      </c>
    </row>
    <row r="12786">
      <c r="B12786" s="2"/>
      <c r="C12786" s="10"/>
      <c r="D12786" s="11"/>
      <c r="E12786" s="12"/>
      <c r="O12786" s="6" t="s">
        <v>1331</v>
      </c>
    </row>
    <row r="12787">
      <c r="B12787" s="2"/>
      <c r="C12787" s="10"/>
      <c r="D12787" s="11"/>
      <c r="E12787" s="12"/>
      <c r="O12787" s="6" t="s">
        <v>1331</v>
      </c>
    </row>
    <row r="12788">
      <c r="B12788" s="2"/>
      <c r="C12788" s="10"/>
      <c r="D12788" s="11"/>
      <c r="E12788" s="12"/>
      <c r="O12788" s="6" t="s">
        <v>1331</v>
      </c>
    </row>
    <row r="12789">
      <c r="B12789" s="2"/>
      <c r="C12789" s="10"/>
      <c r="D12789" s="11"/>
      <c r="E12789" s="12"/>
      <c r="O12789" s="6" t="s">
        <v>1331</v>
      </c>
    </row>
    <row r="12790">
      <c r="B12790" s="2"/>
      <c r="C12790" s="10"/>
      <c r="D12790" s="11"/>
      <c r="E12790" s="12"/>
      <c r="O12790" s="6" t="s">
        <v>1331</v>
      </c>
    </row>
    <row r="12791">
      <c r="B12791" s="2"/>
      <c r="C12791" s="10"/>
      <c r="D12791" s="11"/>
      <c r="E12791" s="12"/>
      <c r="O12791" s="6" t="s">
        <v>1331</v>
      </c>
    </row>
    <row r="12792">
      <c r="B12792" s="2"/>
      <c r="C12792" s="10"/>
      <c r="D12792" s="11"/>
      <c r="E12792" s="12"/>
      <c r="O12792" s="6" t="s">
        <v>1331</v>
      </c>
    </row>
    <row r="12793">
      <c r="B12793" s="2"/>
      <c r="C12793" s="10"/>
      <c r="D12793" s="11"/>
      <c r="E12793" s="12"/>
      <c r="O12793" s="6" t="s">
        <v>1331</v>
      </c>
    </row>
    <row r="12794">
      <c r="B12794" s="2"/>
      <c r="C12794" s="10"/>
      <c r="D12794" s="11"/>
      <c r="E12794" s="12"/>
      <c r="O12794" s="6" t="s">
        <v>1331</v>
      </c>
    </row>
    <row r="12795">
      <c r="B12795" s="2"/>
      <c r="C12795" s="10"/>
      <c r="D12795" s="11"/>
      <c r="E12795" s="12"/>
      <c r="O12795" s="6" t="s">
        <v>1331</v>
      </c>
    </row>
    <row r="12796">
      <c r="B12796" s="2"/>
      <c r="C12796" s="10"/>
      <c r="D12796" s="11"/>
      <c r="E12796" s="12"/>
      <c r="O12796" s="6" t="s">
        <v>1331</v>
      </c>
    </row>
    <row r="12797">
      <c r="B12797" s="2"/>
      <c r="C12797" s="10"/>
      <c r="D12797" s="11"/>
      <c r="E12797" s="12"/>
      <c r="O12797" s="6" t="s">
        <v>1331</v>
      </c>
    </row>
    <row r="12798">
      <c r="B12798" s="2"/>
      <c r="C12798" s="10"/>
      <c r="D12798" s="11"/>
      <c r="E12798" s="12"/>
      <c r="O12798" s="6" t="s">
        <v>1331</v>
      </c>
    </row>
    <row r="12799">
      <c r="B12799" s="2"/>
      <c r="C12799" s="10"/>
      <c r="D12799" s="11"/>
      <c r="E12799" s="12"/>
      <c r="O12799" s="6" t="s">
        <v>1331</v>
      </c>
    </row>
    <row r="12800">
      <c r="B12800" s="2"/>
      <c r="C12800" s="10"/>
      <c r="D12800" s="11"/>
      <c r="E12800" s="12"/>
      <c r="O12800" s="6" t="s">
        <v>1331</v>
      </c>
    </row>
    <row r="12801">
      <c r="B12801" s="2"/>
      <c r="C12801" s="10"/>
      <c r="D12801" s="11"/>
      <c r="E12801" s="12"/>
      <c r="O12801" s="6" t="s">
        <v>1331</v>
      </c>
    </row>
    <row r="12802">
      <c r="B12802" s="2"/>
      <c r="C12802" s="10"/>
      <c r="D12802" s="11"/>
      <c r="E12802" s="12"/>
      <c r="O12802" s="6" t="s">
        <v>1331</v>
      </c>
    </row>
    <row r="12803">
      <c r="B12803" s="2"/>
      <c r="C12803" s="10"/>
      <c r="D12803" s="11"/>
      <c r="E12803" s="12"/>
      <c r="O12803" s="6" t="s">
        <v>1331</v>
      </c>
    </row>
    <row r="12804">
      <c r="B12804" s="2"/>
      <c r="C12804" s="10"/>
      <c r="D12804" s="11"/>
      <c r="E12804" s="12"/>
      <c r="O12804" s="6" t="s">
        <v>1331</v>
      </c>
    </row>
    <row r="12805">
      <c r="B12805" s="2"/>
      <c r="C12805" s="10"/>
      <c r="D12805" s="11"/>
      <c r="E12805" s="12"/>
      <c r="O12805" s="6" t="s">
        <v>1331</v>
      </c>
    </row>
    <row r="12806">
      <c r="B12806" s="2"/>
      <c r="C12806" s="10"/>
      <c r="D12806" s="11"/>
      <c r="E12806" s="12"/>
      <c r="O12806" s="6" t="s">
        <v>1331</v>
      </c>
    </row>
    <row r="12807">
      <c r="B12807" s="2"/>
      <c r="C12807" s="10"/>
      <c r="D12807" s="11"/>
      <c r="E12807" s="12"/>
      <c r="O12807" s="6" t="s">
        <v>1331</v>
      </c>
    </row>
    <row r="12808">
      <c r="B12808" s="2"/>
      <c r="C12808" s="10"/>
      <c r="D12808" s="11"/>
      <c r="E12808" s="12"/>
      <c r="O12808" s="6" t="s">
        <v>1331</v>
      </c>
    </row>
    <row r="12809">
      <c r="B12809" s="2"/>
      <c r="C12809" s="10"/>
      <c r="D12809" s="11"/>
      <c r="E12809" s="12"/>
      <c r="O12809" s="6" t="s">
        <v>1331</v>
      </c>
    </row>
    <row r="12810">
      <c r="B12810" s="2"/>
      <c r="C12810" s="10"/>
      <c r="D12810" s="11"/>
      <c r="E12810" s="12"/>
      <c r="O12810" s="6" t="s">
        <v>1331</v>
      </c>
    </row>
    <row r="12811">
      <c r="B12811" s="2"/>
      <c r="C12811" s="10"/>
      <c r="D12811" s="11"/>
      <c r="E12811" s="12"/>
      <c r="O12811" s="6" t="s">
        <v>1331</v>
      </c>
    </row>
    <row r="12812">
      <c r="B12812" s="2"/>
      <c r="C12812" s="10"/>
      <c r="D12812" s="11"/>
      <c r="E12812" s="12"/>
      <c r="O12812" s="6" t="s">
        <v>1331</v>
      </c>
    </row>
    <row r="12813">
      <c r="B12813" s="2"/>
      <c r="C12813" s="10"/>
      <c r="D12813" s="11"/>
      <c r="E12813" s="12"/>
      <c r="O12813" s="6" t="s">
        <v>1331</v>
      </c>
    </row>
    <row r="12814">
      <c r="B12814" s="2"/>
      <c r="C12814" s="10"/>
      <c r="D12814" s="11"/>
      <c r="E12814" s="12"/>
      <c r="O12814" s="6" t="s">
        <v>1331</v>
      </c>
    </row>
    <row r="12815">
      <c r="B12815" s="2"/>
      <c r="C12815" s="10"/>
      <c r="D12815" s="11"/>
      <c r="E12815" s="12"/>
      <c r="O12815" s="6" t="s">
        <v>1331</v>
      </c>
    </row>
    <row r="12816">
      <c r="B12816" s="2"/>
      <c r="C12816" s="10"/>
      <c r="D12816" s="11"/>
      <c r="E12816" s="12"/>
      <c r="O12816" s="6" t="s">
        <v>1331</v>
      </c>
    </row>
    <row r="12817">
      <c r="B12817" s="2"/>
      <c r="C12817" s="10"/>
      <c r="D12817" s="11"/>
      <c r="E12817" s="12"/>
      <c r="O12817" s="6" t="s">
        <v>1331</v>
      </c>
    </row>
    <row r="12818">
      <c r="B12818" s="2"/>
      <c r="C12818" s="10"/>
      <c r="D12818" s="11"/>
      <c r="E12818" s="12"/>
      <c r="O12818" s="6" t="s">
        <v>1331</v>
      </c>
    </row>
    <row r="12819">
      <c r="B12819" s="2"/>
      <c r="C12819" s="10"/>
      <c r="D12819" s="11"/>
      <c r="E12819" s="12"/>
      <c r="O12819" s="6" t="s">
        <v>1331</v>
      </c>
    </row>
    <row r="12820">
      <c r="B12820" s="2"/>
      <c r="C12820" s="10"/>
      <c r="D12820" s="11"/>
      <c r="E12820" s="12"/>
      <c r="O12820" s="6" t="s">
        <v>1331</v>
      </c>
    </row>
    <row r="12821">
      <c r="B12821" s="2"/>
      <c r="C12821" s="10"/>
      <c r="D12821" s="11"/>
      <c r="E12821" s="12"/>
      <c r="O12821" s="6" t="s">
        <v>1331</v>
      </c>
    </row>
    <row r="12822">
      <c r="B12822" s="2"/>
      <c r="C12822" s="10"/>
      <c r="D12822" s="11"/>
      <c r="E12822" s="12"/>
      <c r="O12822" s="6" t="s">
        <v>1331</v>
      </c>
    </row>
    <row r="12823">
      <c r="B12823" s="2"/>
      <c r="C12823" s="10"/>
      <c r="D12823" s="11"/>
      <c r="E12823" s="12"/>
      <c r="O12823" s="6" t="s">
        <v>1331</v>
      </c>
    </row>
    <row r="12824">
      <c r="B12824" s="2"/>
      <c r="C12824" s="10"/>
      <c r="D12824" s="11"/>
      <c r="E12824" s="12"/>
      <c r="O12824" s="6" t="s">
        <v>1331</v>
      </c>
    </row>
    <row r="12825">
      <c r="B12825" s="2"/>
      <c r="C12825" s="10"/>
      <c r="D12825" s="11"/>
      <c r="E12825" s="12"/>
      <c r="O12825" s="6" t="s">
        <v>1331</v>
      </c>
    </row>
    <row r="12826">
      <c r="B12826" s="2"/>
      <c r="C12826" s="10"/>
      <c r="D12826" s="11"/>
      <c r="E12826" s="12"/>
      <c r="O12826" s="6" t="s">
        <v>1331</v>
      </c>
    </row>
    <row r="12827">
      <c r="B12827" s="2"/>
      <c r="C12827" s="10"/>
      <c r="D12827" s="11"/>
      <c r="E12827" s="12"/>
      <c r="O12827" s="6" t="s">
        <v>1331</v>
      </c>
    </row>
    <row r="12828">
      <c r="B12828" s="2"/>
      <c r="C12828" s="10"/>
      <c r="D12828" s="11"/>
      <c r="E12828" s="12"/>
      <c r="O12828" s="6" t="s">
        <v>1331</v>
      </c>
    </row>
    <row r="12829">
      <c r="B12829" s="2"/>
      <c r="C12829" s="10"/>
      <c r="D12829" s="11"/>
      <c r="E12829" s="12"/>
      <c r="O12829" s="6" t="s">
        <v>1331</v>
      </c>
    </row>
    <row r="12830">
      <c r="B12830" s="2"/>
      <c r="C12830" s="10"/>
      <c r="D12830" s="11"/>
      <c r="E12830" s="12"/>
      <c r="O12830" s="6" t="s">
        <v>1331</v>
      </c>
    </row>
    <row r="12831">
      <c r="B12831" s="2"/>
      <c r="C12831" s="10"/>
      <c r="D12831" s="11"/>
      <c r="E12831" s="12"/>
      <c r="O12831" s="6" t="s">
        <v>1331</v>
      </c>
    </row>
    <row r="12832">
      <c r="B12832" s="2"/>
      <c r="C12832" s="10"/>
      <c r="D12832" s="11"/>
      <c r="E12832" s="12"/>
      <c r="O12832" s="6" t="s">
        <v>1331</v>
      </c>
    </row>
    <row r="12833">
      <c r="B12833" s="2"/>
      <c r="C12833" s="10"/>
      <c r="D12833" s="11"/>
      <c r="E12833" s="12"/>
      <c r="O12833" s="6" t="s">
        <v>1331</v>
      </c>
    </row>
    <row r="12834">
      <c r="B12834" s="2"/>
      <c r="C12834" s="10"/>
      <c r="D12834" s="11"/>
      <c r="E12834" s="12"/>
      <c r="O12834" s="6" t="s">
        <v>1331</v>
      </c>
    </row>
    <row r="12835">
      <c r="B12835" s="2"/>
      <c r="C12835" s="10"/>
      <c r="D12835" s="11"/>
      <c r="E12835" s="12"/>
      <c r="O12835" s="6" t="s">
        <v>1331</v>
      </c>
    </row>
    <row r="12836">
      <c r="B12836" s="2"/>
      <c r="C12836" s="10"/>
      <c r="D12836" s="11"/>
      <c r="E12836" s="12"/>
      <c r="O12836" s="6" t="s">
        <v>1331</v>
      </c>
    </row>
    <row r="12837">
      <c r="B12837" s="2"/>
      <c r="C12837" s="10"/>
      <c r="D12837" s="11"/>
      <c r="E12837" s="12"/>
      <c r="O12837" s="6" t="s">
        <v>1331</v>
      </c>
    </row>
    <row r="12838">
      <c r="B12838" s="2"/>
      <c r="C12838" s="10"/>
      <c r="D12838" s="11"/>
      <c r="E12838" s="12"/>
      <c r="O12838" s="6" t="s">
        <v>1331</v>
      </c>
    </row>
    <row r="12839">
      <c r="B12839" s="2"/>
      <c r="C12839" s="10"/>
      <c r="D12839" s="11"/>
      <c r="E12839" s="12"/>
      <c r="O12839" s="6" t="s">
        <v>1331</v>
      </c>
    </row>
    <row r="12840">
      <c r="B12840" s="2"/>
      <c r="C12840" s="10"/>
      <c r="D12840" s="11"/>
      <c r="E12840" s="12"/>
      <c r="O12840" s="6" t="s">
        <v>1331</v>
      </c>
    </row>
    <row r="12841">
      <c r="B12841" s="2"/>
      <c r="C12841" s="10"/>
      <c r="D12841" s="11"/>
      <c r="E12841" s="12"/>
      <c r="O12841" s="6" t="s">
        <v>1331</v>
      </c>
    </row>
    <row r="12842">
      <c r="B12842" s="2"/>
      <c r="C12842" s="10"/>
      <c r="D12842" s="11"/>
      <c r="E12842" s="12"/>
      <c r="O12842" s="6" t="s">
        <v>1331</v>
      </c>
    </row>
    <row r="12843">
      <c r="B12843" s="2"/>
      <c r="C12843" s="10"/>
      <c r="D12843" s="11"/>
      <c r="E12843" s="12"/>
      <c r="O12843" s="6" t="s">
        <v>1331</v>
      </c>
    </row>
    <row r="12844">
      <c r="B12844" s="2"/>
      <c r="C12844" s="10"/>
      <c r="D12844" s="11"/>
      <c r="E12844" s="12"/>
      <c r="O12844" s="6" t="s">
        <v>1331</v>
      </c>
    </row>
    <row r="12845">
      <c r="B12845" s="2"/>
      <c r="C12845" s="10"/>
      <c r="D12845" s="11"/>
      <c r="E12845" s="12"/>
      <c r="O12845" s="6" t="s">
        <v>1331</v>
      </c>
    </row>
    <row r="12846">
      <c r="B12846" s="2"/>
      <c r="C12846" s="10"/>
      <c r="D12846" s="11"/>
      <c r="E12846" s="12"/>
      <c r="O12846" s="6" t="s">
        <v>1331</v>
      </c>
    </row>
    <row r="12847">
      <c r="B12847" s="2"/>
      <c r="C12847" s="10"/>
      <c r="D12847" s="11"/>
      <c r="E12847" s="12"/>
      <c r="O12847" s="6" t="s">
        <v>1331</v>
      </c>
    </row>
    <row r="12848">
      <c r="B12848" s="2"/>
      <c r="C12848" s="10"/>
      <c r="D12848" s="11"/>
      <c r="E12848" s="12"/>
      <c r="O12848" s="6" t="s">
        <v>1331</v>
      </c>
    </row>
    <row r="12849">
      <c r="B12849" s="2"/>
      <c r="C12849" s="10"/>
      <c r="D12849" s="11"/>
      <c r="E12849" s="12"/>
      <c r="O12849" s="6" t="s">
        <v>1331</v>
      </c>
    </row>
    <row r="12850">
      <c r="B12850" s="2"/>
      <c r="C12850" s="10"/>
      <c r="D12850" s="11"/>
      <c r="E12850" s="12"/>
      <c r="O12850" s="6" t="s">
        <v>1331</v>
      </c>
    </row>
    <row r="12851">
      <c r="B12851" s="2"/>
      <c r="C12851" s="10"/>
      <c r="D12851" s="11"/>
      <c r="E12851" s="12"/>
      <c r="O12851" s="6" t="s">
        <v>1331</v>
      </c>
    </row>
    <row r="12852">
      <c r="B12852" s="2"/>
      <c r="C12852" s="10"/>
      <c r="D12852" s="11"/>
      <c r="E12852" s="12"/>
      <c r="O12852" s="6" t="s">
        <v>1331</v>
      </c>
    </row>
    <row r="12853">
      <c r="B12853" s="2"/>
      <c r="C12853" s="10"/>
      <c r="D12853" s="11"/>
      <c r="E12853" s="12"/>
      <c r="O12853" s="6" t="s">
        <v>1331</v>
      </c>
    </row>
    <row r="12854">
      <c r="B12854" s="2"/>
      <c r="C12854" s="10"/>
      <c r="D12854" s="11"/>
      <c r="E12854" s="12"/>
      <c r="O12854" s="6" t="s">
        <v>1331</v>
      </c>
    </row>
    <row r="12855">
      <c r="B12855" s="2"/>
      <c r="C12855" s="10"/>
      <c r="D12855" s="11"/>
      <c r="E12855" s="12"/>
      <c r="O12855" s="6" t="s">
        <v>1331</v>
      </c>
    </row>
    <row r="12856">
      <c r="B12856" s="2"/>
      <c r="C12856" s="10"/>
      <c r="D12856" s="11"/>
      <c r="E12856" s="12"/>
      <c r="O12856" s="6" t="s">
        <v>1331</v>
      </c>
    </row>
    <row r="12857">
      <c r="B12857" s="2"/>
      <c r="C12857" s="10"/>
      <c r="D12857" s="11"/>
      <c r="E12857" s="12"/>
      <c r="O12857" s="6" t="s">
        <v>1331</v>
      </c>
    </row>
    <row r="12858">
      <c r="B12858" s="2"/>
      <c r="C12858" s="10"/>
      <c r="D12858" s="11"/>
      <c r="E12858" s="12"/>
      <c r="O12858" s="6" t="s">
        <v>1331</v>
      </c>
    </row>
    <row r="12859">
      <c r="B12859" s="2"/>
      <c r="C12859" s="10"/>
      <c r="D12859" s="11"/>
      <c r="E12859" s="12"/>
      <c r="O12859" s="6" t="s">
        <v>1331</v>
      </c>
    </row>
    <row r="12860">
      <c r="B12860" s="2"/>
      <c r="C12860" s="10"/>
      <c r="D12860" s="11"/>
      <c r="E12860" s="12"/>
      <c r="O12860" s="6" t="s">
        <v>1331</v>
      </c>
    </row>
    <row r="12861">
      <c r="B12861" s="2"/>
      <c r="C12861" s="10"/>
      <c r="D12861" s="11"/>
      <c r="E12861" s="12"/>
      <c r="O12861" s="6" t="s">
        <v>1331</v>
      </c>
    </row>
    <row r="12862">
      <c r="B12862" s="2"/>
      <c r="C12862" s="10"/>
      <c r="D12862" s="11"/>
      <c r="E12862" s="12"/>
      <c r="O12862" s="6" t="s">
        <v>1331</v>
      </c>
    </row>
    <row r="12863">
      <c r="B12863" s="2"/>
      <c r="C12863" s="10"/>
      <c r="D12863" s="11"/>
      <c r="E12863" s="12"/>
      <c r="O12863" s="6" t="s">
        <v>1331</v>
      </c>
    </row>
    <row r="12864">
      <c r="B12864" s="2"/>
      <c r="C12864" s="10"/>
      <c r="D12864" s="11"/>
      <c r="E12864" s="12"/>
      <c r="O12864" s="6" t="s">
        <v>1331</v>
      </c>
    </row>
    <row r="12865">
      <c r="B12865" s="2"/>
      <c r="C12865" s="10"/>
      <c r="D12865" s="11"/>
      <c r="E12865" s="12"/>
      <c r="O12865" s="6" t="s">
        <v>1331</v>
      </c>
    </row>
    <row r="12866">
      <c r="B12866" s="2"/>
      <c r="C12866" s="10"/>
      <c r="D12866" s="11"/>
      <c r="E12866" s="12"/>
      <c r="O12866" s="6" t="s">
        <v>1331</v>
      </c>
    </row>
    <row r="12867">
      <c r="B12867" s="2"/>
      <c r="C12867" s="10"/>
      <c r="D12867" s="11"/>
      <c r="E12867" s="12"/>
      <c r="O12867" s="6" t="s">
        <v>1331</v>
      </c>
    </row>
    <row r="12868">
      <c r="B12868" s="2"/>
      <c r="C12868" s="10"/>
      <c r="D12868" s="11"/>
      <c r="E12868" s="12"/>
      <c r="O12868" s="6" t="s">
        <v>1331</v>
      </c>
    </row>
    <row r="12869">
      <c r="B12869" s="2"/>
      <c r="C12869" s="10"/>
      <c r="D12869" s="11"/>
      <c r="E12869" s="12"/>
      <c r="O12869" s="6" t="s">
        <v>1331</v>
      </c>
    </row>
    <row r="12870">
      <c r="B12870" s="2"/>
      <c r="C12870" s="10"/>
      <c r="D12870" s="11"/>
      <c r="E12870" s="12"/>
      <c r="O12870" s="6" t="s">
        <v>1331</v>
      </c>
    </row>
    <row r="12871">
      <c r="B12871" s="2"/>
      <c r="C12871" s="10"/>
      <c r="D12871" s="11"/>
      <c r="E12871" s="12"/>
      <c r="O12871" s="6" t="s">
        <v>1331</v>
      </c>
    </row>
    <row r="12872">
      <c r="B12872" s="2"/>
      <c r="C12872" s="10"/>
      <c r="D12872" s="11"/>
      <c r="E12872" s="12"/>
      <c r="O12872" s="6" t="s">
        <v>1331</v>
      </c>
    </row>
    <row r="12873">
      <c r="B12873" s="2"/>
      <c r="C12873" s="10"/>
      <c r="D12873" s="11"/>
      <c r="E12873" s="12"/>
      <c r="O12873" s="6" t="s">
        <v>1331</v>
      </c>
    </row>
    <row r="12874">
      <c r="B12874" s="2"/>
      <c r="C12874" s="10"/>
      <c r="D12874" s="11"/>
      <c r="E12874" s="12"/>
      <c r="O12874" s="6" t="s">
        <v>1331</v>
      </c>
    </row>
    <row r="12875">
      <c r="B12875" s="2"/>
      <c r="C12875" s="10"/>
      <c r="D12875" s="11"/>
      <c r="E12875" s="12"/>
      <c r="O12875" s="6" t="s">
        <v>1331</v>
      </c>
    </row>
    <row r="12876">
      <c r="B12876" s="2"/>
      <c r="C12876" s="10"/>
      <c r="D12876" s="11"/>
      <c r="E12876" s="12"/>
      <c r="O12876" s="6" t="s">
        <v>1331</v>
      </c>
    </row>
    <row r="12877">
      <c r="B12877" s="2"/>
      <c r="C12877" s="10"/>
      <c r="D12877" s="11"/>
      <c r="E12877" s="12"/>
      <c r="O12877" s="6" t="s">
        <v>1331</v>
      </c>
    </row>
    <row r="12878">
      <c r="B12878" s="2"/>
      <c r="C12878" s="10"/>
      <c r="D12878" s="11"/>
      <c r="E12878" s="12"/>
      <c r="O12878" s="6" t="s">
        <v>1331</v>
      </c>
    </row>
    <row r="12879">
      <c r="B12879" s="2"/>
      <c r="C12879" s="10"/>
      <c r="D12879" s="11"/>
      <c r="E12879" s="12"/>
      <c r="O12879" s="6" t="s">
        <v>1331</v>
      </c>
    </row>
    <row r="12880">
      <c r="B12880" s="2"/>
      <c r="C12880" s="10"/>
      <c r="D12880" s="11"/>
      <c r="E12880" s="12"/>
      <c r="O12880" s="6" t="s">
        <v>1331</v>
      </c>
    </row>
    <row r="12881">
      <c r="B12881" s="2"/>
      <c r="C12881" s="10"/>
      <c r="D12881" s="11"/>
      <c r="E12881" s="12"/>
      <c r="O12881" s="6" t="s">
        <v>1331</v>
      </c>
    </row>
    <row r="12882">
      <c r="B12882" s="2"/>
      <c r="C12882" s="10"/>
      <c r="D12882" s="11"/>
      <c r="E12882" s="12"/>
      <c r="O12882" s="6" t="s">
        <v>1331</v>
      </c>
    </row>
    <row r="12883">
      <c r="B12883" s="2"/>
      <c r="C12883" s="10"/>
      <c r="D12883" s="11"/>
      <c r="E12883" s="12"/>
      <c r="O12883" s="6" t="s">
        <v>1331</v>
      </c>
    </row>
    <row r="12884">
      <c r="B12884" s="2"/>
      <c r="C12884" s="10"/>
      <c r="D12884" s="11"/>
      <c r="E12884" s="12"/>
      <c r="O12884" s="6" t="s">
        <v>1331</v>
      </c>
    </row>
    <row r="12885">
      <c r="B12885" s="2"/>
      <c r="C12885" s="10"/>
      <c r="D12885" s="11"/>
      <c r="E12885" s="12"/>
      <c r="O12885" s="6" t="s">
        <v>1331</v>
      </c>
    </row>
    <row r="12886">
      <c r="B12886" s="2"/>
      <c r="C12886" s="10"/>
      <c r="D12886" s="11"/>
      <c r="E12886" s="12"/>
      <c r="O12886" s="6" t="s">
        <v>1331</v>
      </c>
    </row>
    <row r="12887">
      <c r="B12887" s="2"/>
      <c r="C12887" s="10"/>
      <c r="D12887" s="11"/>
      <c r="E12887" s="12"/>
      <c r="O12887" s="6" t="s">
        <v>1331</v>
      </c>
    </row>
    <row r="12888">
      <c r="B12888" s="2"/>
      <c r="C12888" s="10"/>
      <c r="D12888" s="11"/>
      <c r="E12888" s="12"/>
      <c r="O12888" s="6" t="s">
        <v>1331</v>
      </c>
    </row>
    <row r="12889">
      <c r="B12889" s="2"/>
      <c r="C12889" s="10"/>
      <c r="D12889" s="11"/>
      <c r="E12889" s="12"/>
      <c r="O12889" s="6" t="s">
        <v>1331</v>
      </c>
    </row>
    <row r="12890">
      <c r="B12890" s="2"/>
      <c r="C12890" s="10"/>
      <c r="D12890" s="11"/>
      <c r="E12890" s="12"/>
      <c r="O12890" s="6" t="s">
        <v>1331</v>
      </c>
    </row>
    <row r="12891">
      <c r="B12891" s="2"/>
      <c r="C12891" s="10"/>
      <c r="D12891" s="11"/>
      <c r="E12891" s="12"/>
      <c r="O12891" s="6" t="s">
        <v>1331</v>
      </c>
    </row>
    <row r="12892">
      <c r="B12892" s="2"/>
      <c r="C12892" s="10"/>
      <c r="D12892" s="11"/>
      <c r="E12892" s="12"/>
      <c r="O12892" s="6" t="s">
        <v>1331</v>
      </c>
    </row>
    <row r="12893">
      <c r="B12893" s="2"/>
      <c r="C12893" s="10"/>
      <c r="D12893" s="11"/>
      <c r="E12893" s="12"/>
      <c r="O12893" s="6" t="s">
        <v>1331</v>
      </c>
    </row>
    <row r="12894">
      <c r="B12894" s="2"/>
      <c r="C12894" s="10"/>
      <c r="D12894" s="11"/>
      <c r="E12894" s="12"/>
      <c r="O12894" s="6" t="s">
        <v>1331</v>
      </c>
    </row>
    <row r="12895">
      <c r="B12895" s="2"/>
      <c r="C12895" s="10"/>
      <c r="D12895" s="11"/>
      <c r="E12895" s="12"/>
      <c r="O12895" s="6" t="s">
        <v>1331</v>
      </c>
    </row>
    <row r="12896">
      <c r="B12896" s="2"/>
      <c r="C12896" s="10"/>
      <c r="D12896" s="11"/>
      <c r="E12896" s="12"/>
      <c r="O12896" s="6" t="s">
        <v>1331</v>
      </c>
    </row>
    <row r="12897">
      <c r="B12897" s="2"/>
      <c r="C12897" s="10"/>
      <c r="D12897" s="11"/>
      <c r="E12897" s="12"/>
      <c r="O12897" s="6" t="s">
        <v>1331</v>
      </c>
    </row>
    <row r="12898">
      <c r="B12898" s="2"/>
      <c r="C12898" s="10"/>
      <c r="D12898" s="11"/>
      <c r="E12898" s="12"/>
      <c r="O12898" s="6" t="s">
        <v>1331</v>
      </c>
    </row>
    <row r="12899">
      <c r="B12899" s="2"/>
      <c r="C12899" s="10"/>
      <c r="D12899" s="11"/>
      <c r="E12899" s="12"/>
      <c r="O12899" s="6" t="s">
        <v>1331</v>
      </c>
    </row>
    <row r="12900">
      <c r="B12900" s="2"/>
      <c r="C12900" s="10"/>
      <c r="D12900" s="11"/>
      <c r="E12900" s="12"/>
      <c r="O12900" s="6" t="s">
        <v>1331</v>
      </c>
    </row>
    <row r="12901">
      <c r="B12901" s="2"/>
      <c r="C12901" s="10"/>
      <c r="D12901" s="11"/>
      <c r="E12901" s="12"/>
      <c r="O12901" s="6" t="s">
        <v>1331</v>
      </c>
    </row>
    <row r="12902">
      <c r="B12902" s="2"/>
      <c r="C12902" s="10"/>
      <c r="D12902" s="11"/>
      <c r="E12902" s="12"/>
      <c r="O12902" s="6" t="s">
        <v>1331</v>
      </c>
    </row>
    <row r="12903">
      <c r="B12903" s="2"/>
      <c r="C12903" s="10"/>
      <c r="D12903" s="11"/>
      <c r="E12903" s="12"/>
      <c r="O12903" s="6" t="s">
        <v>1331</v>
      </c>
    </row>
    <row r="12904">
      <c r="B12904" s="2"/>
      <c r="C12904" s="10"/>
      <c r="D12904" s="11"/>
      <c r="E12904" s="12"/>
      <c r="O12904" s="6" t="s">
        <v>1331</v>
      </c>
    </row>
    <row r="12905">
      <c r="B12905" s="2"/>
      <c r="C12905" s="10"/>
      <c r="D12905" s="11"/>
      <c r="E12905" s="12"/>
      <c r="O12905" s="6" t="s">
        <v>1331</v>
      </c>
    </row>
    <row r="12906">
      <c r="B12906" s="2"/>
      <c r="C12906" s="10"/>
      <c r="D12906" s="11"/>
      <c r="E12906" s="12"/>
      <c r="O12906" s="6" t="s">
        <v>1331</v>
      </c>
    </row>
    <row r="12907">
      <c r="B12907" s="2"/>
      <c r="C12907" s="10"/>
      <c r="D12907" s="11"/>
      <c r="E12907" s="12"/>
      <c r="O12907" s="6" t="s">
        <v>1331</v>
      </c>
    </row>
    <row r="12908">
      <c r="B12908" s="2"/>
      <c r="C12908" s="10"/>
      <c r="D12908" s="11"/>
      <c r="E12908" s="12"/>
      <c r="O12908" s="6" t="s">
        <v>1331</v>
      </c>
    </row>
    <row r="12909">
      <c r="B12909" s="2"/>
      <c r="C12909" s="10"/>
      <c r="D12909" s="11"/>
      <c r="E12909" s="12"/>
      <c r="O12909" s="6" t="s">
        <v>1331</v>
      </c>
    </row>
    <row r="12910">
      <c r="B12910" s="2"/>
      <c r="C12910" s="10"/>
      <c r="D12910" s="11"/>
      <c r="E12910" s="12"/>
      <c r="O12910" s="6" t="s">
        <v>1331</v>
      </c>
    </row>
    <row r="12911">
      <c r="B12911" s="2"/>
      <c r="C12911" s="10"/>
      <c r="D12911" s="11"/>
      <c r="E12911" s="12"/>
      <c r="O12911" s="6" t="s">
        <v>1331</v>
      </c>
    </row>
    <row r="12912">
      <c r="B12912" s="2"/>
      <c r="C12912" s="10"/>
      <c r="D12912" s="11"/>
      <c r="E12912" s="12"/>
      <c r="O12912" s="6" t="s">
        <v>1331</v>
      </c>
    </row>
    <row r="12913">
      <c r="B12913" s="2"/>
      <c r="C12913" s="10"/>
      <c r="D12913" s="11"/>
      <c r="E12913" s="12"/>
      <c r="O12913" s="6" t="s">
        <v>1331</v>
      </c>
    </row>
    <row r="12914">
      <c r="B12914" s="2"/>
      <c r="C12914" s="10"/>
      <c r="D12914" s="11"/>
      <c r="E12914" s="12"/>
      <c r="O12914" s="6" t="s">
        <v>1331</v>
      </c>
    </row>
    <row r="12915">
      <c r="B12915" s="2"/>
      <c r="C12915" s="10"/>
      <c r="D12915" s="11"/>
      <c r="E12915" s="12"/>
      <c r="O12915" s="6" t="s">
        <v>1331</v>
      </c>
    </row>
    <row r="12916">
      <c r="B12916" s="2"/>
      <c r="C12916" s="10"/>
      <c r="D12916" s="11"/>
      <c r="E12916" s="12"/>
      <c r="O12916" s="6" t="s">
        <v>1331</v>
      </c>
    </row>
    <row r="12917">
      <c r="B12917" s="2"/>
      <c r="C12917" s="10"/>
      <c r="D12917" s="11"/>
      <c r="E12917" s="12"/>
      <c r="O12917" s="6" t="s">
        <v>1331</v>
      </c>
    </row>
    <row r="12918">
      <c r="B12918" s="2"/>
      <c r="C12918" s="10"/>
      <c r="D12918" s="11"/>
      <c r="E12918" s="12"/>
      <c r="O12918" s="6" t="s">
        <v>1331</v>
      </c>
    </row>
    <row r="12919">
      <c r="B12919" s="2"/>
      <c r="C12919" s="10"/>
      <c r="D12919" s="11"/>
      <c r="E12919" s="12"/>
      <c r="O12919" s="6" t="s">
        <v>1331</v>
      </c>
    </row>
    <row r="12920">
      <c r="B12920" s="2"/>
      <c r="C12920" s="10"/>
      <c r="D12920" s="11"/>
      <c r="E12920" s="12"/>
      <c r="O12920" s="6" t="s">
        <v>1331</v>
      </c>
    </row>
    <row r="12921">
      <c r="B12921" s="2"/>
      <c r="C12921" s="10"/>
      <c r="D12921" s="11"/>
      <c r="E12921" s="12"/>
      <c r="O12921" s="6" t="s">
        <v>1331</v>
      </c>
    </row>
    <row r="12922">
      <c r="B12922" s="2"/>
      <c r="C12922" s="10"/>
      <c r="D12922" s="11"/>
      <c r="E12922" s="12"/>
      <c r="O12922" s="6" t="s">
        <v>1331</v>
      </c>
    </row>
    <row r="12923">
      <c r="B12923" s="2"/>
      <c r="C12923" s="10"/>
      <c r="D12923" s="11"/>
      <c r="E12923" s="12"/>
      <c r="O12923" s="6" t="s">
        <v>1331</v>
      </c>
    </row>
    <row r="12924">
      <c r="B12924" s="2"/>
      <c r="C12924" s="10"/>
      <c r="D12924" s="11"/>
      <c r="E12924" s="12"/>
      <c r="O12924" s="6" t="s">
        <v>1331</v>
      </c>
    </row>
    <row r="12925">
      <c r="B12925" s="2"/>
      <c r="C12925" s="10"/>
      <c r="D12925" s="11"/>
      <c r="E12925" s="12"/>
      <c r="O12925" s="6" t="s">
        <v>1331</v>
      </c>
    </row>
    <row r="12926">
      <c r="B12926" s="2"/>
      <c r="C12926" s="10"/>
      <c r="D12926" s="11"/>
      <c r="E12926" s="12"/>
      <c r="O12926" s="6" t="s">
        <v>1331</v>
      </c>
    </row>
    <row r="12927">
      <c r="B12927" s="2"/>
      <c r="C12927" s="10"/>
      <c r="D12927" s="11"/>
      <c r="E12927" s="12"/>
      <c r="O12927" s="6" t="s">
        <v>1331</v>
      </c>
    </row>
    <row r="12928">
      <c r="B12928" s="2"/>
      <c r="C12928" s="10"/>
      <c r="D12928" s="11"/>
      <c r="E12928" s="12"/>
      <c r="O12928" s="6" t="s">
        <v>1331</v>
      </c>
    </row>
    <row r="12929">
      <c r="B12929" s="2"/>
      <c r="C12929" s="10"/>
      <c r="D12929" s="11"/>
      <c r="E12929" s="12"/>
      <c r="O12929" s="6" t="s">
        <v>1331</v>
      </c>
    </row>
    <row r="12930">
      <c r="B12930" s="2"/>
      <c r="C12930" s="10"/>
      <c r="D12930" s="11"/>
      <c r="E12930" s="12"/>
      <c r="O12930" s="6" t="s">
        <v>1331</v>
      </c>
    </row>
    <row r="12931">
      <c r="B12931" s="2"/>
      <c r="C12931" s="10"/>
      <c r="D12931" s="11"/>
      <c r="E12931" s="12"/>
      <c r="O12931" s="6" t="s">
        <v>1331</v>
      </c>
    </row>
    <row r="12932">
      <c r="B12932" s="2"/>
      <c r="C12932" s="10"/>
      <c r="D12932" s="11"/>
      <c r="E12932" s="12"/>
      <c r="O12932" s="6" t="s">
        <v>1331</v>
      </c>
    </row>
    <row r="12933">
      <c r="B12933" s="2"/>
      <c r="C12933" s="10"/>
      <c r="D12933" s="11"/>
      <c r="E12933" s="12"/>
      <c r="O12933" s="6" t="s">
        <v>1331</v>
      </c>
    </row>
    <row r="12934">
      <c r="B12934" s="2"/>
      <c r="C12934" s="10"/>
      <c r="D12934" s="11"/>
      <c r="E12934" s="12"/>
      <c r="O12934" s="6" t="s">
        <v>1331</v>
      </c>
    </row>
    <row r="12935">
      <c r="B12935" s="2"/>
      <c r="C12935" s="10"/>
      <c r="D12935" s="11"/>
      <c r="E12935" s="12"/>
      <c r="O12935" s="6" t="s">
        <v>1331</v>
      </c>
    </row>
    <row r="12936">
      <c r="B12936" s="2"/>
      <c r="C12936" s="10"/>
      <c r="D12936" s="11"/>
      <c r="E12936" s="12"/>
      <c r="O12936" s="6" t="s">
        <v>1331</v>
      </c>
    </row>
    <row r="12937">
      <c r="B12937" s="2"/>
      <c r="C12937" s="10"/>
      <c r="D12937" s="11"/>
      <c r="E12937" s="12"/>
      <c r="O12937" s="6" t="s">
        <v>1331</v>
      </c>
    </row>
    <row r="12938">
      <c r="B12938" s="2"/>
      <c r="C12938" s="10"/>
      <c r="D12938" s="11"/>
      <c r="E12938" s="12"/>
      <c r="O12938" s="6" t="s">
        <v>1331</v>
      </c>
    </row>
    <row r="12939">
      <c r="B12939" s="2"/>
      <c r="C12939" s="10"/>
      <c r="D12939" s="11"/>
      <c r="E12939" s="12"/>
      <c r="O12939" s="6" t="s">
        <v>1331</v>
      </c>
    </row>
    <row r="12940">
      <c r="B12940" s="2"/>
      <c r="C12940" s="10"/>
      <c r="D12940" s="11"/>
      <c r="E12940" s="12"/>
      <c r="O12940" s="6" t="s">
        <v>1331</v>
      </c>
    </row>
    <row r="12941">
      <c r="B12941" s="2"/>
      <c r="C12941" s="10"/>
      <c r="D12941" s="11"/>
      <c r="E12941" s="12"/>
      <c r="O12941" s="6" t="s">
        <v>1331</v>
      </c>
    </row>
    <row r="12942">
      <c r="B12942" s="2"/>
      <c r="C12942" s="10"/>
      <c r="D12942" s="11"/>
      <c r="E12942" s="12"/>
      <c r="O12942" s="6" t="s">
        <v>1331</v>
      </c>
    </row>
    <row r="12943">
      <c r="B12943" s="2"/>
      <c r="C12943" s="10"/>
      <c r="D12943" s="11"/>
      <c r="E12943" s="12"/>
      <c r="O12943" s="6" t="s">
        <v>1331</v>
      </c>
    </row>
    <row r="12944">
      <c r="B12944" s="2"/>
      <c r="C12944" s="10"/>
      <c r="D12944" s="11"/>
      <c r="E12944" s="12"/>
      <c r="O12944" s="6" t="s">
        <v>1331</v>
      </c>
    </row>
    <row r="12945">
      <c r="B12945" s="2"/>
      <c r="C12945" s="10"/>
      <c r="D12945" s="11"/>
      <c r="E12945" s="12"/>
      <c r="O12945" s="6" t="s">
        <v>1331</v>
      </c>
    </row>
    <row r="12946">
      <c r="B12946" s="2"/>
      <c r="C12946" s="10"/>
      <c r="D12946" s="11"/>
      <c r="E12946" s="12"/>
      <c r="O12946" s="6" t="s">
        <v>1331</v>
      </c>
    </row>
    <row r="12947">
      <c r="B12947" s="2"/>
      <c r="C12947" s="10"/>
      <c r="D12947" s="11"/>
      <c r="E12947" s="12"/>
      <c r="O12947" s="6" t="s">
        <v>1331</v>
      </c>
    </row>
    <row r="12948">
      <c r="B12948" s="2"/>
      <c r="C12948" s="10"/>
      <c r="D12948" s="11"/>
      <c r="E12948" s="12"/>
      <c r="O12948" s="6" t="s">
        <v>1331</v>
      </c>
    </row>
    <row r="12949">
      <c r="B12949" s="2"/>
      <c r="C12949" s="10"/>
      <c r="D12949" s="11"/>
      <c r="E12949" s="12"/>
      <c r="O12949" s="6" t="s">
        <v>1331</v>
      </c>
    </row>
    <row r="12950">
      <c r="B12950" s="2"/>
      <c r="C12950" s="10"/>
      <c r="D12950" s="11"/>
      <c r="E12950" s="12"/>
      <c r="O12950" s="6" t="s">
        <v>1331</v>
      </c>
    </row>
    <row r="12951">
      <c r="B12951" s="2"/>
      <c r="C12951" s="10"/>
      <c r="D12951" s="11"/>
      <c r="E12951" s="12"/>
      <c r="O12951" s="6" t="s">
        <v>1331</v>
      </c>
    </row>
    <row r="12952">
      <c r="B12952" s="2"/>
      <c r="C12952" s="10"/>
      <c r="D12952" s="11"/>
      <c r="E12952" s="12"/>
      <c r="O12952" s="6" t="s">
        <v>1331</v>
      </c>
    </row>
    <row r="12953">
      <c r="B12953" s="2"/>
      <c r="C12953" s="10"/>
      <c r="D12953" s="11"/>
      <c r="E12953" s="12"/>
      <c r="O12953" s="6" t="s">
        <v>1331</v>
      </c>
    </row>
    <row r="12954">
      <c r="B12954" s="2"/>
      <c r="C12954" s="10"/>
      <c r="D12954" s="11"/>
      <c r="E12954" s="12"/>
      <c r="O12954" s="6" t="s">
        <v>1331</v>
      </c>
    </row>
    <row r="12955">
      <c r="B12955" s="2"/>
      <c r="C12955" s="10"/>
      <c r="D12955" s="11"/>
      <c r="E12955" s="12"/>
      <c r="O12955" s="6" t="s">
        <v>1331</v>
      </c>
    </row>
    <row r="12956">
      <c r="B12956" s="2"/>
      <c r="C12956" s="10"/>
      <c r="D12956" s="11"/>
      <c r="E12956" s="12"/>
      <c r="O12956" s="6" t="s">
        <v>1331</v>
      </c>
    </row>
    <row r="12957">
      <c r="B12957" s="2"/>
      <c r="C12957" s="10"/>
      <c r="D12957" s="11"/>
      <c r="E12957" s="12"/>
      <c r="O12957" s="6" t="s">
        <v>1331</v>
      </c>
    </row>
    <row r="12958">
      <c r="B12958" s="2"/>
      <c r="C12958" s="10"/>
      <c r="D12958" s="11"/>
      <c r="E12958" s="12"/>
      <c r="O12958" s="6" t="s">
        <v>1331</v>
      </c>
    </row>
    <row r="12959">
      <c r="B12959" s="2"/>
      <c r="C12959" s="10"/>
      <c r="D12959" s="11"/>
      <c r="E12959" s="12"/>
      <c r="O12959" s="6" t="s">
        <v>1331</v>
      </c>
    </row>
    <row r="12960">
      <c r="B12960" s="2"/>
      <c r="C12960" s="10"/>
      <c r="D12960" s="11"/>
      <c r="E12960" s="12"/>
      <c r="O12960" s="6" t="s">
        <v>1331</v>
      </c>
    </row>
    <row r="12961">
      <c r="B12961" s="2"/>
      <c r="C12961" s="10"/>
      <c r="D12961" s="11"/>
      <c r="E12961" s="12"/>
      <c r="O12961" s="6" t="s">
        <v>1331</v>
      </c>
    </row>
    <row r="12962">
      <c r="B12962" s="2"/>
      <c r="C12962" s="10"/>
      <c r="D12962" s="11"/>
      <c r="E12962" s="12"/>
      <c r="O12962" s="6" t="s">
        <v>1331</v>
      </c>
    </row>
    <row r="12963">
      <c r="B12963" s="2"/>
      <c r="C12963" s="10"/>
      <c r="D12963" s="11"/>
      <c r="E12963" s="12"/>
      <c r="O12963" s="6" t="s">
        <v>1331</v>
      </c>
    </row>
    <row r="12964">
      <c r="B12964" s="2"/>
      <c r="C12964" s="10"/>
      <c r="D12964" s="11"/>
      <c r="E12964" s="12"/>
      <c r="O12964" s="6" t="s">
        <v>1331</v>
      </c>
    </row>
    <row r="12965">
      <c r="B12965" s="2"/>
      <c r="C12965" s="10"/>
      <c r="D12965" s="11"/>
      <c r="E12965" s="12"/>
      <c r="O12965" s="6" t="s">
        <v>1331</v>
      </c>
    </row>
    <row r="12966">
      <c r="B12966" s="2"/>
      <c r="C12966" s="10"/>
      <c r="D12966" s="11"/>
      <c r="E12966" s="12"/>
      <c r="O12966" s="6" t="s">
        <v>1331</v>
      </c>
    </row>
    <row r="12967">
      <c r="B12967" s="2"/>
      <c r="C12967" s="10"/>
      <c r="D12967" s="11"/>
      <c r="E12967" s="12"/>
      <c r="O12967" s="6" t="s">
        <v>1331</v>
      </c>
    </row>
    <row r="12968">
      <c r="B12968" s="2"/>
      <c r="C12968" s="10"/>
      <c r="D12968" s="11"/>
      <c r="E12968" s="12"/>
      <c r="O12968" s="6" t="s">
        <v>1331</v>
      </c>
    </row>
    <row r="12969">
      <c r="B12969" s="2"/>
      <c r="C12969" s="10"/>
      <c r="D12969" s="11"/>
      <c r="E12969" s="12"/>
      <c r="O12969" s="6" t="s">
        <v>1331</v>
      </c>
    </row>
    <row r="12970">
      <c r="B12970" s="2"/>
      <c r="C12970" s="10"/>
      <c r="D12970" s="11"/>
      <c r="E12970" s="12"/>
      <c r="O12970" s="6" t="s">
        <v>1331</v>
      </c>
    </row>
    <row r="12971">
      <c r="B12971" s="2"/>
      <c r="C12971" s="10"/>
      <c r="D12971" s="11"/>
      <c r="E12971" s="12"/>
      <c r="O12971" s="6" t="s">
        <v>1331</v>
      </c>
    </row>
    <row r="12972">
      <c r="B12972" s="2"/>
      <c r="C12972" s="10"/>
      <c r="D12972" s="11"/>
      <c r="E12972" s="12"/>
      <c r="O12972" s="6" t="s">
        <v>1331</v>
      </c>
    </row>
    <row r="12973">
      <c r="B12973" s="2"/>
      <c r="C12973" s="10"/>
      <c r="D12973" s="11"/>
      <c r="E12973" s="12"/>
      <c r="O12973" s="6" t="s">
        <v>1331</v>
      </c>
    </row>
    <row r="12974">
      <c r="B12974" s="2"/>
      <c r="C12974" s="10"/>
      <c r="D12974" s="11"/>
      <c r="E12974" s="12"/>
      <c r="O12974" s="6" t="s">
        <v>1331</v>
      </c>
    </row>
    <row r="12975">
      <c r="B12975" s="2"/>
      <c r="C12975" s="10"/>
      <c r="D12975" s="11"/>
      <c r="E12975" s="12"/>
      <c r="O12975" s="6" t="s">
        <v>1331</v>
      </c>
    </row>
    <row r="12976">
      <c r="B12976" s="2"/>
      <c r="C12976" s="10"/>
      <c r="D12976" s="11"/>
      <c r="E12976" s="12"/>
      <c r="O12976" s="6" t="s">
        <v>1331</v>
      </c>
    </row>
    <row r="12977">
      <c r="B12977" s="2"/>
      <c r="C12977" s="10"/>
      <c r="D12977" s="11"/>
      <c r="E12977" s="12"/>
      <c r="O12977" s="6" t="s">
        <v>1331</v>
      </c>
    </row>
    <row r="12978">
      <c r="B12978" s="2"/>
      <c r="C12978" s="10"/>
      <c r="D12978" s="11"/>
      <c r="E12978" s="12"/>
      <c r="O12978" s="6" t="s">
        <v>1331</v>
      </c>
    </row>
    <row r="12979">
      <c r="B12979" s="2"/>
      <c r="C12979" s="10"/>
      <c r="D12979" s="11"/>
      <c r="E12979" s="12"/>
      <c r="O12979" s="6" t="s">
        <v>1331</v>
      </c>
    </row>
    <row r="12980">
      <c r="B12980" s="2"/>
      <c r="C12980" s="10"/>
      <c r="D12980" s="11"/>
      <c r="E12980" s="12"/>
      <c r="O12980" s="6" t="s">
        <v>1331</v>
      </c>
    </row>
    <row r="12981">
      <c r="B12981" s="2"/>
      <c r="C12981" s="10"/>
      <c r="D12981" s="11"/>
      <c r="E12981" s="12"/>
      <c r="O12981" s="6" t="s">
        <v>1331</v>
      </c>
    </row>
    <row r="12982">
      <c r="B12982" s="2"/>
      <c r="C12982" s="10"/>
      <c r="D12982" s="11"/>
      <c r="E12982" s="12"/>
      <c r="O12982" s="6" t="s">
        <v>1331</v>
      </c>
    </row>
    <row r="12983">
      <c r="B12983" s="2"/>
      <c r="C12983" s="10"/>
      <c r="D12983" s="11"/>
      <c r="E12983" s="12"/>
      <c r="O12983" s="6" t="s">
        <v>1331</v>
      </c>
    </row>
    <row r="12984">
      <c r="B12984" s="2"/>
      <c r="C12984" s="10"/>
      <c r="D12984" s="11"/>
      <c r="E12984" s="12"/>
      <c r="O12984" s="6" t="s">
        <v>1331</v>
      </c>
    </row>
    <row r="12985">
      <c r="B12985" s="2"/>
      <c r="C12985" s="10"/>
      <c r="D12985" s="11"/>
      <c r="E12985" s="12"/>
      <c r="O12985" s="6" t="s">
        <v>1331</v>
      </c>
    </row>
    <row r="12986">
      <c r="B12986" s="2"/>
      <c r="C12986" s="10"/>
      <c r="D12986" s="11"/>
      <c r="E12986" s="12"/>
      <c r="O12986" s="6" t="s">
        <v>1331</v>
      </c>
    </row>
    <row r="12987">
      <c r="B12987" s="2"/>
      <c r="C12987" s="10"/>
      <c r="D12987" s="11"/>
      <c r="E12987" s="12"/>
      <c r="O12987" s="6" t="s">
        <v>1331</v>
      </c>
    </row>
    <row r="12988">
      <c r="B12988" s="2"/>
      <c r="C12988" s="10"/>
      <c r="D12988" s="11"/>
      <c r="E12988" s="12"/>
      <c r="O12988" s="6" t="s">
        <v>1331</v>
      </c>
    </row>
    <row r="12989">
      <c r="B12989" s="2"/>
      <c r="C12989" s="10"/>
      <c r="D12989" s="11"/>
      <c r="E12989" s="12"/>
      <c r="O12989" s="6" t="s">
        <v>1331</v>
      </c>
    </row>
    <row r="12990">
      <c r="B12990" s="2"/>
      <c r="C12990" s="10"/>
      <c r="D12990" s="11"/>
      <c r="E12990" s="12"/>
      <c r="O12990" s="6" t="s">
        <v>1331</v>
      </c>
    </row>
    <row r="12991">
      <c r="B12991" s="2"/>
      <c r="C12991" s="10"/>
      <c r="D12991" s="11"/>
      <c r="E12991" s="12"/>
      <c r="O12991" s="6" t="s">
        <v>1331</v>
      </c>
    </row>
    <row r="12992">
      <c r="B12992" s="2"/>
      <c r="C12992" s="10"/>
      <c r="D12992" s="11"/>
      <c r="E12992" s="12"/>
      <c r="O12992" s="6" t="s">
        <v>1331</v>
      </c>
    </row>
    <row r="12993">
      <c r="B12993" s="2"/>
      <c r="C12993" s="10"/>
      <c r="D12993" s="11"/>
      <c r="E12993" s="12"/>
      <c r="O12993" s="6" t="s">
        <v>1331</v>
      </c>
    </row>
    <row r="12994">
      <c r="B12994" s="2"/>
      <c r="C12994" s="10"/>
      <c r="D12994" s="11"/>
      <c r="E12994" s="12"/>
      <c r="O12994" s="6" t="s">
        <v>1331</v>
      </c>
    </row>
    <row r="12995">
      <c r="B12995" s="2"/>
      <c r="C12995" s="10"/>
      <c r="D12995" s="11"/>
      <c r="E12995" s="12"/>
      <c r="O12995" s="6" t="s">
        <v>1331</v>
      </c>
    </row>
    <row r="12996">
      <c r="B12996" s="2"/>
      <c r="C12996" s="10"/>
      <c r="D12996" s="11"/>
      <c r="E12996" s="12"/>
      <c r="O12996" s="6" t="s">
        <v>1331</v>
      </c>
    </row>
    <row r="12997">
      <c r="B12997" s="2"/>
      <c r="C12997" s="10"/>
      <c r="D12997" s="11"/>
      <c r="E12997" s="12"/>
      <c r="O12997" s="6" t="s">
        <v>1331</v>
      </c>
    </row>
    <row r="12998">
      <c r="B12998" s="2"/>
      <c r="C12998" s="10"/>
      <c r="D12998" s="11"/>
      <c r="E12998" s="12"/>
      <c r="O12998" s="6" t="s">
        <v>1331</v>
      </c>
    </row>
    <row r="12999">
      <c r="B12999" s="2"/>
      <c r="C12999" s="10"/>
      <c r="D12999" s="11"/>
      <c r="E12999" s="12"/>
      <c r="O12999" s="6" t="s">
        <v>1331</v>
      </c>
    </row>
    <row r="13000">
      <c r="B13000" s="2"/>
      <c r="C13000" s="10"/>
      <c r="D13000" s="11"/>
      <c r="E13000" s="12"/>
      <c r="O13000" s="6" t="s">
        <v>1331</v>
      </c>
    </row>
    <row r="13001">
      <c r="B13001" s="2"/>
      <c r="C13001" s="10"/>
      <c r="D13001" s="11"/>
      <c r="E13001" s="12"/>
      <c r="O13001" s="6" t="s">
        <v>1331</v>
      </c>
    </row>
    <row r="13002">
      <c r="B13002" s="2"/>
      <c r="C13002" s="10"/>
      <c r="D13002" s="11"/>
      <c r="E13002" s="12"/>
      <c r="O13002" s="6" t="s">
        <v>1331</v>
      </c>
    </row>
    <row r="13003">
      <c r="B13003" s="2"/>
      <c r="C13003" s="10"/>
      <c r="D13003" s="11"/>
      <c r="E13003" s="12"/>
      <c r="O13003" s="6" t="s">
        <v>1331</v>
      </c>
    </row>
    <row r="13004">
      <c r="B13004" s="2"/>
      <c r="C13004" s="10"/>
      <c r="D13004" s="11"/>
      <c r="E13004" s="12"/>
      <c r="O13004" s="6" t="s">
        <v>1331</v>
      </c>
    </row>
    <row r="13005">
      <c r="B13005" s="2"/>
      <c r="C13005" s="10"/>
      <c r="D13005" s="11"/>
      <c r="E13005" s="12"/>
      <c r="O13005" s="6" t="s">
        <v>1331</v>
      </c>
    </row>
    <row r="13006">
      <c r="B13006" s="2"/>
      <c r="C13006" s="10"/>
      <c r="D13006" s="11"/>
      <c r="E13006" s="12"/>
      <c r="O13006" s="6" t="s">
        <v>1331</v>
      </c>
    </row>
    <row r="13007">
      <c r="B13007" s="2"/>
      <c r="C13007" s="10"/>
      <c r="D13007" s="11"/>
      <c r="E13007" s="12"/>
      <c r="O13007" s="6" t="s">
        <v>1331</v>
      </c>
    </row>
    <row r="13008">
      <c r="B13008" s="2"/>
      <c r="C13008" s="10"/>
      <c r="D13008" s="11"/>
      <c r="E13008" s="12"/>
      <c r="O13008" s="6" t="s">
        <v>1331</v>
      </c>
    </row>
    <row r="13009">
      <c r="B13009" s="2"/>
      <c r="C13009" s="10"/>
      <c r="D13009" s="11"/>
      <c r="E13009" s="12"/>
      <c r="O13009" s="6" t="s">
        <v>1331</v>
      </c>
    </row>
    <row r="13010">
      <c r="B13010" s="2"/>
      <c r="C13010" s="10"/>
      <c r="D13010" s="11"/>
      <c r="E13010" s="12"/>
      <c r="O13010" s="6" t="s">
        <v>1331</v>
      </c>
    </row>
    <row r="13011">
      <c r="B13011" s="2"/>
      <c r="C13011" s="10"/>
      <c r="D13011" s="11"/>
      <c r="E13011" s="12"/>
      <c r="O13011" s="6" t="s">
        <v>1331</v>
      </c>
    </row>
    <row r="13012">
      <c r="B13012" s="2"/>
      <c r="C13012" s="10"/>
      <c r="D13012" s="11"/>
      <c r="E13012" s="12"/>
      <c r="O13012" s="6" t="s">
        <v>1331</v>
      </c>
    </row>
    <row r="13013">
      <c r="B13013" s="2"/>
      <c r="C13013" s="10"/>
      <c r="D13013" s="11"/>
      <c r="E13013" s="12"/>
      <c r="O13013" s="6" t="s">
        <v>1331</v>
      </c>
    </row>
    <row r="13014">
      <c r="B13014" s="2"/>
      <c r="C13014" s="10"/>
      <c r="D13014" s="11"/>
      <c r="E13014" s="12"/>
      <c r="O13014" s="6" t="s">
        <v>1331</v>
      </c>
    </row>
    <row r="13015">
      <c r="B13015" s="2"/>
      <c r="C13015" s="10"/>
      <c r="D13015" s="11"/>
      <c r="E13015" s="12"/>
      <c r="O13015" s="6" t="s">
        <v>1331</v>
      </c>
    </row>
    <row r="13016">
      <c r="B13016" s="2"/>
      <c r="C13016" s="10"/>
      <c r="D13016" s="11"/>
      <c r="E13016" s="12"/>
      <c r="O13016" s="6" t="s">
        <v>1331</v>
      </c>
    </row>
    <row r="13017">
      <c r="B13017" s="2"/>
      <c r="C13017" s="10"/>
      <c r="D13017" s="11"/>
      <c r="E13017" s="12"/>
      <c r="O13017" s="6" t="s">
        <v>1331</v>
      </c>
    </row>
    <row r="13018">
      <c r="B13018" s="2"/>
      <c r="C13018" s="10"/>
      <c r="D13018" s="11"/>
      <c r="E13018" s="12"/>
      <c r="O13018" s="6" t="s">
        <v>1331</v>
      </c>
    </row>
    <row r="13019">
      <c r="B13019" s="2"/>
      <c r="C13019" s="10"/>
      <c r="D13019" s="11"/>
      <c r="E13019" s="12"/>
      <c r="O13019" s="6" t="s">
        <v>1331</v>
      </c>
    </row>
    <row r="13020">
      <c r="B13020" s="2"/>
      <c r="C13020" s="10"/>
      <c r="D13020" s="11"/>
      <c r="E13020" s="12"/>
      <c r="O13020" s="6" t="s">
        <v>1331</v>
      </c>
    </row>
    <row r="13021">
      <c r="B13021" s="2"/>
      <c r="C13021" s="10"/>
      <c r="D13021" s="11"/>
      <c r="E13021" s="12"/>
      <c r="O13021" s="6" t="s">
        <v>1331</v>
      </c>
    </row>
    <row r="13022">
      <c r="B13022" s="2"/>
      <c r="C13022" s="10"/>
      <c r="D13022" s="11"/>
      <c r="E13022" s="12"/>
      <c r="O13022" s="6" t="s">
        <v>1331</v>
      </c>
    </row>
    <row r="13023">
      <c r="B13023" s="2"/>
      <c r="C13023" s="10"/>
      <c r="D13023" s="11"/>
      <c r="E13023" s="12"/>
      <c r="O13023" s="6" t="s">
        <v>1331</v>
      </c>
    </row>
    <row r="13024">
      <c r="B13024" s="2"/>
      <c r="C13024" s="10"/>
      <c r="D13024" s="11"/>
      <c r="E13024" s="12"/>
      <c r="O13024" s="6" t="s">
        <v>1331</v>
      </c>
    </row>
    <row r="13025">
      <c r="B13025" s="2"/>
      <c r="C13025" s="10"/>
      <c r="D13025" s="11"/>
      <c r="E13025" s="12"/>
      <c r="O13025" s="6" t="s">
        <v>1331</v>
      </c>
    </row>
    <row r="13026">
      <c r="B13026" s="2"/>
      <c r="C13026" s="10"/>
      <c r="D13026" s="11"/>
      <c r="E13026" s="12"/>
      <c r="O13026" s="6" t="s">
        <v>1331</v>
      </c>
    </row>
    <row r="13027">
      <c r="B13027" s="2"/>
      <c r="C13027" s="10"/>
      <c r="D13027" s="11"/>
      <c r="E13027" s="12"/>
      <c r="O13027" s="6" t="s">
        <v>1331</v>
      </c>
    </row>
    <row r="13028">
      <c r="B13028" s="2"/>
      <c r="C13028" s="10"/>
      <c r="D13028" s="11"/>
      <c r="E13028" s="12"/>
      <c r="O13028" s="6" t="s">
        <v>1331</v>
      </c>
    </row>
    <row r="13029">
      <c r="B13029" s="2"/>
      <c r="C13029" s="10"/>
      <c r="D13029" s="11"/>
      <c r="E13029" s="12"/>
      <c r="O13029" s="6" t="s">
        <v>1331</v>
      </c>
    </row>
    <row r="13030">
      <c r="B13030" s="2"/>
      <c r="C13030" s="10"/>
      <c r="D13030" s="11"/>
      <c r="E13030" s="12"/>
      <c r="O13030" s="6" t="s">
        <v>1331</v>
      </c>
    </row>
    <row r="13031">
      <c r="B13031" s="2"/>
      <c r="C13031" s="10"/>
      <c r="D13031" s="11"/>
      <c r="E13031" s="12"/>
      <c r="O13031" s="6" t="s">
        <v>1331</v>
      </c>
    </row>
    <row r="13032">
      <c r="B13032" s="2"/>
      <c r="C13032" s="10"/>
      <c r="D13032" s="11"/>
      <c r="E13032" s="12"/>
      <c r="O13032" s="6" t="s">
        <v>1331</v>
      </c>
    </row>
    <row r="13033">
      <c r="B13033" s="2"/>
      <c r="C13033" s="10"/>
      <c r="D13033" s="11"/>
      <c r="E13033" s="12"/>
      <c r="O13033" s="6" t="s">
        <v>1331</v>
      </c>
    </row>
    <row r="13034">
      <c r="B13034" s="2"/>
      <c r="C13034" s="10"/>
      <c r="D13034" s="11"/>
      <c r="E13034" s="12"/>
      <c r="O13034" s="6" t="s">
        <v>1331</v>
      </c>
    </row>
    <row r="13035">
      <c r="B13035" s="2"/>
      <c r="C13035" s="10"/>
      <c r="D13035" s="11"/>
      <c r="E13035" s="12"/>
      <c r="O13035" s="6" t="s">
        <v>1331</v>
      </c>
    </row>
    <row r="13036">
      <c r="B13036" s="2"/>
      <c r="C13036" s="10"/>
      <c r="D13036" s="11"/>
      <c r="E13036" s="12"/>
      <c r="O13036" s="6" t="s">
        <v>1331</v>
      </c>
    </row>
    <row r="13037">
      <c r="B13037" s="2"/>
      <c r="C13037" s="10"/>
      <c r="D13037" s="11"/>
      <c r="E13037" s="12"/>
      <c r="O13037" s="6" t="s">
        <v>1331</v>
      </c>
    </row>
    <row r="13038">
      <c r="B13038" s="2"/>
      <c r="C13038" s="10"/>
      <c r="D13038" s="11"/>
      <c r="E13038" s="12"/>
      <c r="O13038" s="6" t="s">
        <v>1331</v>
      </c>
    </row>
    <row r="13039">
      <c r="B13039" s="2"/>
      <c r="C13039" s="10"/>
      <c r="D13039" s="11"/>
      <c r="E13039" s="12"/>
      <c r="O13039" s="6" t="s">
        <v>1331</v>
      </c>
    </row>
    <row r="13040">
      <c r="B13040" s="2"/>
      <c r="C13040" s="10"/>
      <c r="D13040" s="11"/>
      <c r="E13040" s="12"/>
      <c r="O13040" s="6" t="s">
        <v>1331</v>
      </c>
    </row>
    <row r="13041">
      <c r="B13041" s="2"/>
      <c r="C13041" s="10"/>
      <c r="D13041" s="11"/>
      <c r="E13041" s="12"/>
      <c r="O13041" s="6" t="s">
        <v>1331</v>
      </c>
    </row>
    <row r="13042">
      <c r="B13042" s="2"/>
      <c r="C13042" s="10"/>
      <c r="D13042" s="11"/>
      <c r="E13042" s="12"/>
      <c r="O13042" s="6" t="s">
        <v>1331</v>
      </c>
    </row>
    <row r="13043">
      <c r="B13043" s="2"/>
      <c r="C13043" s="10"/>
      <c r="D13043" s="11"/>
      <c r="E13043" s="12"/>
      <c r="O13043" s="6" t="s">
        <v>1331</v>
      </c>
    </row>
    <row r="13044">
      <c r="B13044" s="2"/>
      <c r="C13044" s="10"/>
      <c r="D13044" s="11"/>
      <c r="E13044" s="12"/>
      <c r="O13044" s="6" t="s">
        <v>1331</v>
      </c>
    </row>
    <row r="13045">
      <c r="B13045" s="2"/>
      <c r="C13045" s="10"/>
      <c r="D13045" s="11"/>
      <c r="E13045" s="12"/>
      <c r="O13045" s="6" t="s">
        <v>1331</v>
      </c>
    </row>
    <row r="13046">
      <c r="B13046" s="2"/>
      <c r="C13046" s="10"/>
      <c r="D13046" s="11"/>
      <c r="E13046" s="12"/>
      <c r="O13046" s="6" t="s">
        <v>1331</v>
      </c>
    </row>
    <row r="13047">
      <c r="B13047" s="2"/>
      <c r="C13047" s="10"/>
      <c r="D13047" s="11"/>
      <c r="E13047" s="12"/>
      <c r="O13047" s="6" t="s">
        <v>1331</v>
      </c>
    </row>
    <row r="13048">
      <c r="B13048" s="2"/>
      <c r="C13048" s="10"/>
      <c r="D13048" s="11"/>
      <c r="E13048" s="12"/>
      <c r="O13048" s="6" t="s">
        <v>1331</v>
      </c>
    </row>
    <row r="13049">
      <c r="B13049" s="2"/>
      <c r="C13049" s="10"/>
      <c r="D13049" s="11"/>
      <c r="E13049" s="12"/>
      <c r="O13049" s="6" t="s">
        <v>1331</v>
      </c>
    </row>
    <row r="13050">
      <c r="B13050" s="2"/>
      <c r="C13050" s="10"/>
      <c r="D13050" s="11"/>
      <c r="E13050" s="12"/>
      <c r="O13050" s="6" t="s">
        <v>1331</v>
      </c>
    </row>
    <row r="13051">
      <c r="B13051" s="2"/>
      <c r="C13051" s="10"/>
      <c r="D13051" s="11"/>
      <c r="E13051" s="12"/>
      <c r="O13051" s="6" t="s">
        <v>1331</v>
      </c>
    </row>
    <row r="13052">
      <c r="B13052" s="2"/>
      <c r="C13052" s="10"/>
      <c r="D13052" s="11"/>
      <c r="E13052" s="12"/>
      <c r="O13052" s="6" t="s">
        <v>1331</v>
      </c>
    </row>
    <row r="13053">
      <c r="B13053" s="2"/>
      <c r="C13053" s="10"/>
      <c r="D13053" s="11"/>
      <c r="E13053" s="12"/>
      <c r="O13053" s="6" t="s">
        <v>1331</v>
      </c>
    </row>
    <row r="13054">
      <c r="B13054" s="2"/>
      <c r="C13054" s="10"/>
      <c r="D13054" s="11"/>
      <c r="E13054" s="12"/>
      <c r="O13054" s="6" t="s">
        <v>1331</v>
      </c>
    </row>
    <row r="13055">
      <c r="B13055" s="2"/>
      <c r="C13055" s="10"/>
      <c r="D13055" s="11"/>
      <c r="E13055" s="12"/>
      <c r="O13055" s="6" t="s">
        <v>1331</v>
      </c>
    </row>
    <row r="13056">
      <c r="B13056" s="2"/>
      <c r="C13056" s="10"/>
      <c r="D13056" s="11"/>
      <c r="E13056" s="12"/>
      <c r="O13056" s="6" t="s">
        <v>1331</v>
      </c>
    </row>
    <row r="13057">
      <c r="B13057" s="2"/>
      <c r="C13057" s="10"/>
      <c r="D13057" s="11"/>
      <c r="E13057" s="12"/>
      <c r="O13057" s="6" t="s">
        <v>1331</v>
      </c>
    </row>
    <row r="13058">
      <c r="B13058" s="2"/>
      <c r="C13058" s="10"/>
      <c r="D13058" s="11"/>
      <c r="E13058" s="12"/>
      <c r="O13058" s="6" t="s">
        <v>1331</v>
      </c>
    </row>
    <row r="13059">
      <c r="B13059" s="2"/>
      <c r="C13059" s="10"/>
      <c r="D13059" s="11"/>
      <c r="E13059" s="12"/>
      <c r="O13059" s="6" t="s">
        <v>1331</v>
      </c>
    </row>
    <row r="13060">
      <c r="B13060" s="2"/>
      <c r="C13060" s="10"/>
      <c r="D13060" s="11"/>
      <c r="E13060" s="12"/>
      <c r="O13060" s="6" t="s">
        <v>1331</v>
      </c>
    </row>
    <row r="13061">
      <c r="B13061" s="2"/>
      <c r="C13061" s="10"/>
      <c r="D13061" s="11"/>
      <c r="E13061" s="12"/>
      <c r="O13061" s="6" t="s">
        <v>1331</v>
      </c>
    </row>
    <row r="13062">
      <c r="B13062" s="2"/>
      <c r="C13062" s="10"/>
      <c r="D13062" s="11"/>
      <c r="E13062" s="12"/>
      <c r="O13062" s="6" t="s">
        <v>1331</v>
      </c>
    </row>
    <row r="13063">
      <c r="B13063" s="2"/>
      <c r="C13063" s="10"/>
      <c r="D13063" s="11"/>
      <c r="E13063" s="12"/>
      <c r="O13063" s="6" t="s">
        <v>1331</v>
      </c>
    </row>
    <row r="13064">
      <c r="B13064" s="2"/>
      <c r="C13064" s="10"/>
      <c r="D13064" s="11"/>
      <c r="E13064" s="12"/>
      <c r="O13064" s="6" t="s">
        <v>1331</v>
      </c>
    </row>
    <row r="13065">
      <c r="B13065" s="2"/>
      <c r="C13065" s="10"/>
      <c r="D13065" s="11"/>
      <c r="E13065" s="12"/>
      <c r="O13065" s="6" t="s">
        <v>1331</v>
      </c>
    </row>
    <row r="13066">
      <c r="B13066" s="2"/>
      <c r="C13066" s="10"/>
      <c r="D13066" s="11"/>
      <c r="E13066" s="12"/>
      <c r="O13066" s="6" t="s">
        <v>1331</v>
      </c>
    </row>
    <row r="13067">
      <c r="B13067" s="2"/>
      <c r="C13067" s="10"/>
      <c r="D13067" s="11"/>
      <c r="E13067" s="12"/>
      <c r="O13067" s="6" t="s">
        <v>1331</v>
      </c>
    </row>
    <row r="13068">
      <c r="B13068" s="2"/>
      <c r="C13068" s="10"/>
      <c r="D13068" s="11"/>
      <c r="E13068" s="12"/>
      <c r="O13068" s="6" t="s">
        <v>1331</v>
      </c>
    </row>
    <row r="13069">
      <c r="B13069" s="2"/>
      <c r="C13069" s="10"/>
      <c r="D13069" s="11"/>
      <c r="E13069" s="12"/>
      <c r="O13069" s="6" t="s">
        <v>1331</v>
      </c>
    </row>
    <row r="13070">
      <c r="B13070" s="2"/>
      <c r="C13070" s="10"/>
      <c r="D13070" s="11"/>
      <c r="E13070" s="12"/>
      <c r="O13070" s="6" t="s">
        <v>1331</v>
      </c>
    </row>
    <row r="13071">
      <c r="B13071" s="2"/>
      <c r="C13071" s="10"/>
      <c r="D13071" s="11"/>
      <c r="E13071" s="12"/>
      <c r="O13071" s="6" t="s">
        <v>1331</v>
      </c>
    </row>
    <row r="13072">
      <c r="B13072" s="2"/>
      <c r="C13072" s="10"/>
      <c r="D13072" s="11"/>
      <c r="E13072" s="12"/>
      <c r="O13072" s="6" t="s">
        <v>1331</v>
      </c>
    </row>
    <row r="13073">
      <c r="B13073" s="2"/>
      <c r="C13073" s="10"/>
      <c r="D13073" s="11"/>
      <c r="E13073" s="12"/>
      <c r="O13073" s="6" t="s">
        <v>1331</v>
      </c>
    </row>
    <row r="13074">
      <c r="B13074" s="2"/>
      <c r="C13074" s="10"/>
      <c r="D13074" s="11"/>
      <c r="E13074" s="12"/>
      <c r="O13074" s="6" t="s">
        <v>1331</v>
      </c>
    </row>
    <row r="13075">
      <c r="B13075" s="2"/>
      <c r="C13075" s="10"/>
      <c r="D13075" s="11"/>
      <c r="E13075" s="12"/>
      <c r="O13075" s="6" t="s">
        <v>1331</v>
      </c>
    </row>
    <row r="13076">
      <c r="B13076" s="2"/>
      <c r="C13076" s="10"/>
      <c r="D13076" s="11"/>
      <c r="E13076" s="12"/>
      <c r="O13076" s="6" t="s">
        <v>1331</v>
      </c>
    </row>
    <row r="13077">
      <c r="B13077" s="2"/>
      <c r="C13077" s="10"/>
      <c r="D13077" s="11"/>
      <c r="E13077" s="12"/>
      <c r="O13077" s="6" t="s">
        <v>1331</v>
      </c>
    </row>
    <row r="13078">
      <c r="B13078" s="2"/>
      <c r="C13078" s="10"/>
      <c r="D13078" s="11"/>
      <c r="E13078" s="12"/>
      <c r="O13078" s="6" t="s">
        <v>1331</v>
      </c>
    </row>
    <row r="13079">
      <c r="B13079" s="2"/>
      <c r="C13079" s="10"/>
      <c r="D13079" s="11"/>
      <c r="E13079" s="12"/>
      <c r="O13079" s="6" t="s">
        <v>1331</v>
      </c>
    </row>
    <row r="13080">
      <c r="B13080" s="2"/>
      <c r="C13080" s="10"/>
      <c r="D13080" s="11"/>
      <c r="E13080" s="12"/>
      <c r="O13080" s="6" t="s">
        <v>1331</v>
      </c>
    </row>
    <row r="13081">
      <c r="B13081" s="2"/>
      <c r="C13081" s="10"/>
      <c r="D13081" s="11"/>
      <c r="E13081" s="12"/>
      <c r="O13081" s="6" t="s">
        <v>1331</v>
      </c>
    </row>
    <row r="13082">
      <c r="B13082" s="2"/>
      <c r="C13082" s="10"/>
      <c r="D13082" s="11"/>
      <c r="E13082" s="12"/>
      <c r="O13082" s="6" t="s">
        <v>1331</v>
      </c>
    </row>
    <row r="13083">
      <c r="B13083" s="2"/>
      <c r="C13083" s="10"/>
      <c r="D13083" s="11"/>
      <c r="E13083" s="12"/>
      <c r="O13083" s="6" t="s">
        <v>1331</v>
      </c>
    </row>
    <row r="13084">
      <c r="B13084" s="2"/>
      <c r="C13084" s="10"/>
      <c r="D13084" s="11"/>
      <c r="E13084" s="12"/>
      <c r="O13084" s="6" t="s">
        <v>1331</v>
      </c>
    </row>
    <row r="13085">
      <c r="B13085" s="2"/>
      <c r="C13085" s="10"/>
      <c r="D13085" s="11"/>
      <c r="E13085" s="12"/>
      <c r="O13085" s="6" t="s">
        <v>1331</v>
      </c>
    </row>
    <row r="13086">
      <c r="B13086" s="2"/>
      <c r="C13086" s="10"/>
      <c r="D13086" s="11"/>
      <c r="E13086" s="12"/>
      <c r="O13086" s="6" t="s">
        <v>1331</v>
      </c>
    </row>
    <row r="13087">
      <c r="B13087" s="2"/>
      <c r="C13087" s="10"/>
      <c r="D13087" s="11"/>
      <c r="E13087" s="12"/>
      <c r="O13087" s="6" t="s">
        <v>1331</v>
      </c>
    </row>
    <row r="13088">
      <c r="B13088" s="2"/>
      <c r="C13088" s="10"/>
      <c r="D13088" s="11"/>
      <c r="E13088" s="12"/>
      <c r="O13088" s="6" t="s">
        <v>1331</v>
      </c>
    </row>
    <row r="13089">
      <c r="B13089" s="2"/>
      <c r="C13089" s="10"/>
      <c r="D13089" s="11"/>
      <c r="E13089" s="12"/>
      <c r="O13089" s="6" t="s">
        <v>1331</v>
      </c>
    </row>
    <row r="13090">
      <c r="B13090" s="2"/>
      <c r="C13090" s="10"/>
      <c r="D13090" s="11"/>
      <c r="E13090" s="12"/>
      <c r="O13090" s="6" t="s">
        <v>1331</v>
      </c>
    </row>
    <row r="13091">
      <c r="B13091" s="2"/>
      <c r="C13091" s="10"/>
      <c r="D13091" s="11"/>
      <c r="E13091" s="12"/>
      <c r="O13091" s="6" t="s">
        <v>1331</v>
      </c>
    </row>
    <row r="13092">
      <c r="B13092" s="2"/>
      <c r="C13092" s="10"/>
      <c r="D13092" s="11"/>
      <c r="E13092" s="12"/>
      <c r="O13092" s="6" t="s">
        <v>1331</v>
      </c>
    </row>
    <row r="13093">
      <c r="B13093" s="2"/>
      <c r="C13093" s="10"/>
      <c r="D13093" s="11"/>
      <c r="E13093" s="12"/>
      <c r="O13093" s="6" t="s">
        <v>1331</v>
      </c>
    </row>
    <row r="13094">
      <c r="B13094" s="2"/>
      <c r="C13094" s="10"/>
      <c r="D13094" s="11"/>
      <c r="E13094" s="12"/>
      <c r="O13094" s="6" t="s">
        <v>1331</v>
      </c>
    </row>
    <row r="13095">
      <c r="B13095" s="2"/>
      <c r="C13095" s="10"/>
      <c r="D13095" s="11"/>
      <c r="E13095" s="12"/>
      <c r="O13095" s="6" t="s">
        <v>1331</v>
      </c>
    </row>
    <row r="13096">
      <c r="B13096" s="2"/>
      <c r="C13096" s="10"/>
      <c r="D13096" s="11"/>
      <c r="E13096" s="12"/>
      <c r="O13096" s="6" t="s">
        <v>1331</v>
      </c>
    </row>
    <row r="13097">
      <c r="B13097" s="2"/>
      <c r="C13097" s="10"/>
      <c r="D13097" s="11"/>
      <c r="E13097" s="12"/>
      <c r="O13097" s="6" t="s">
        <v>1331</v>
      </c>
    </row>
    <row r="13098">
      <c r="B13098" s="2"/>
      <c r="C13098" s="10"/>
      <c r="D13098" s="11"/>
      <c r="E13098" s="12"/>
      <c r="O13098" s="6" t="s">
        <v>1331</v>
      </c>
    </row>
    <row r="13099">
      <c r="B13099" s="2"/>
      <c r="C13099" s="10"/>
      <c r="D13099" s="11"/>
      <c r="E13099" s="12"/>
      <c r="O13099" s="6" t="s">
        <v>1331</v>
      </c>
    </row>
    <row r="13100">
      <c r="B13100" s="2"/>
      <c r="C13100" s="10"/>
      <c r="D13100" s="11"/>
      <c r="E13100" s="12"/>
      <c r="O13100" s="6" t="s">
        <v>1331</v>
      </c>
    </row>
    <row r="13101">
      <c r="B13101" s="2"/>
      <c r="C13101" s="10"/>
      <c r="D13101" s="11"/>
      <c r="E13101" s="12"/>
      <c r="O13101" s="6" t="s">
        <v>1331</v>
      </c>
    </row>
    <row r="13102">
      <c r="B13102" s="2"/>
      <c r="C13102" s="10"/>
      <c r="D13102" s="11"/>
      <c r="E13102" s="12"/>
      <c r="O13102" s="6" t="s">
        <v>1331</v>
      </c>
    </row>
    <row r="13103">
      <c r="B13103" s="2"/>
      <c r="C13103" s="10"/>
      <c r="D13103" s="11"/>
      <c r="E13103" s="12"/>
      <c r="O13103" s="6" t="s">
        <v>1331</v>
      </c>
    </row>
    <row r="13104">
      <c r="B13104" s="2"/>
      <c r="C13104" s="10"/>
      <c r="D13104" s="11"/>
      <c r="E13104" s="12"/>
      <c r="O13104" s="6" t="s">
        <v>1331</v>
      </c>
    </row>
    <row r="13105">
      <c r="B13105" s="2"/>
      <c r="C13105" s="10"/>
      <c r="D13105" s="11"/>
      <c r="E13105" s="12"/>
      <c r="O13105" s="6" t="s">
        <v>1331</v>
      </c>
    </row>
    <row r="13106">
      <c r="B13106" s="2"/>
      <c r="C13106" s="10"/>
      <c r="D13106" s="11"/>
      <c r="E13106" s="12"/>
      <c r="O13106" s="6" t="s">
        <v>1331</v>
      </c>
    </row>
    <row r="13107">
      <c r="B13107" s="2"/>
      <c r="C13107" s="10"/>
      <c r="D13107" s="11"/>
      <c r="E13107" s="12"/>
      <c r="O13107" s="6" t="s">
        <v>1331</v>
      </c>
    </row>
    <row r="13108">
      <c r="B13108" s="2"/>
      <c r="C13108" s="10"/>
      <c r="D13108" s="11"/>
      <c r="E13108" s="12"/>
      <c r="O13108" s="6" t="s">
        <v>1331</v>
      </c>
    </row>
    <row r="13109">
      <c r="B13109" s="2"/>
      <c r="C13109" s="10"/>
      <c r="D13109" s="11"/>
      <c r="E13109" s="12"/>
      <c r="O13109" s="6" t="s">
        <v>1331</v>
      </c>
    </row>
    <row r="13110">
      <c r="B13110" s="2"/>
      <c r="C13110" s="10"/>
      <c r="D13110" s="11"/>
      <c r="E13110" s="12"/>
      <c r="O13110" s="6" t="s">
        <v>1331</v>
      </c>
    </row>
    <row r="13111">
      <c r="B13111" s="2"/>
      <c r="C13111" s="10"/>
      <c r="D13111" s="11"/>
      <c r="E13111" s="12"/>
      <c r="O13111" s="6" t="s">
        <v>1331</v>
      </c>
    </row>
    <row r="13112">
      <c r="B13112" s="2"/>
      <c r="C13112" s="10"/>
      <c r="D13112" s="11"/>
      <c r="E13112" s="12"/>
      <c r="O13112" s="6" t="s">
        <v>1331</v>
      </c>
    </row>
    <row r="13113">
      <c r="B13113" s="2"/>
      <c r="C13113" s="10"/>
      <c r="D13113" s="11"/>
      <c r="E13113" s="12"/>
      <c r="O13113" s="6" t="s">
        <v>1331</v>
      </c>
    </row>
    <row r="13114">
      <c r="B13114" s="2"/>
      <c r="C13114" s="10"/>
      <c r="D13114" s="11"/>
      <c r="E13114" s="12"/>
      <c r="O13114" s="6" t="s">
        <v>1331</v>
      </c>
    </row>
    <row r="13115">
      <c r="B13115" s="2"/>
      <c r="C13115" s="10"/>
      <c r="D13115" s="11"/>
      <c r="E13115" s="12"/>
      <c r="O13115" s="6" t="s">
        <v>1331</v>
      </c>
    </row>
    <row r="13116">
      <c r="B13116" s="2"/>
      <c r="C13116" s="10"/>
      <c r="D13116" s="11"/>
      <c r="E13116" s="12"/>
      <c r="O13116" s="6" t="s">
        <v>1331</v>
      </c>
    </row>
    <row r="13117">
      <c r="B13117" s="2"/>
      <c r="C13117" s="10"/>
      <c r="D13117" s="11"/>
      <c r="E13117" s="12"/>
      <c r="O13117" s="6" t="s">
        <v>1331</v>
      </c>
    </row>
    <row r="13118">
      <c r="B13118" s="2"/>
      <c r="C13118" s="10"/>
      <c r="D13118" s="11"/>
      <c r="E13118" s="12"/>
      <c r="O13118" s="6" t="s">
        <v>1331</v>
      </c>
    </row>
    <row r="13119">
      <c r="B13119" s="2"/>
      <c r="C13119" s="10"/>
      <c r="D13119" s="11"/>
      <c r="E13119" s="12"/>
      <c r="O13119" s="6" t="s">
        <v>1331</v>
      </c>
    </row>
    <row r="13120">
      <c r="B13120" s="2"/>
      <c r="C13120" s="10"/>
      <c r="D13120" s="11"/>
      <c r="E13120" s="12"/>
      <c r="O13120" s="6" t="s">
        <v>1331</v>
      </c>
    </row>
    <row r="13121">
      <c r="B13121" s="2"/>
      <c r="C13121" s="10"/>
      <c r="D13121" s="11"/>
      <c r="E13121" s="12"/>
      <c r="O13121" s="6" t="s">
        <v>1331</v>
      </c>
    </row>
    <row r="13122">
      <c r="B13122" s="2"/>
      <c r="C13122" s="10"/>
      <c r="D13122" s="11"/>
      <c r="E13122" s="12"/>
      <c r="O13122" s="6" t="s">
        <v>1331</v>
      </c>
    </row>
    <row r="13123">
      <c r="B13123" s="2"/>
      <c r="C13123" s="10"/>
      <c r="D13123" s="11"/>
      <c r="E13123" s="12"/>
      <c r="O13123" s="6" t="s">
        <v>1331</v>
      </c>
    </row>
    <row r="13124">
      <c r="B13124" s="2"/>
      <c r="C13124" s="10"/>
      <c r="D13124" s="11"/>
      <c r="E13124" s="12"/>
      <c r="O13124" s="6" t="s">
        <v>1331</v>
      </c>
    </row>
    <row r="13125">
      <c r="B13125" s="2"/>
      <c r="C13125" s="10"/>
      <c r="D13125" s="11"/>
      <c r="E13125" s="12"/>
      <c r="O13125" s="6" t="s">
        <v>1331</v>
      </c>
    </row>
    <row r="13126">
      <c r="B13126" s="2"/>
      <c r="C13126" s="10"/>
      <c r="D13126" s="11"/>
      <c r="E13126" s="12"/>
      <c r="O13126" s="6" t="s">
        <v>1331</v>
      </c>
    </row>
    <row r="13127">
      <c r="B13127" s="2"/>
      <c r="C13127" s="10"/>
      <c r="D13127" s="11"/>
      <c r="E13127" s="12"/>
      <c r="O13127" s="6" t="s">
        <v>1331</v>
      </c>
    </row>
    <row r="13128">
      <c r="B13128" s="2"/>
      <c r="C13128" s="10"/>
      <c r="D13128" s="11"/>
      <c r="E13128" s="12"/>
      <c r="O13128" s="6" t="s">
        <v>1331</v>
      </c>
    </row>
    <row r="13129">
      <c r="B13129" s="2"/>
      <c r="C13129" s="10"/>
      <c r="D13129" s="11"/>
      <c r="E13129" s="12"/>
      <c r="O13129" s="6" t="s">
        <v>1331</v>
      </c>
    </row>
    <row r="13130">
      <c r="B13130" s="2"/>
      <c r="C13130" s="10"/>
      <c r="D13130" s="11"/>
      <c r="E13130" s="12"/>
      <c r="O13130" s="6" t="s">
        <v>1331</v>
      </c>
    </row>
    <row r="13131">
      <c r="B13131" s="2"/>
      <c r="C13131" s="10"/>
      <c r="D13131" s="11"/>
      <c r="E13131" s="12"/>
      <c r="O13131" s="6" t="s">
        <v>1331</v>
      </c>
    </row>
    <row r="13132">
      <c r="B13132" s="2"/>
      <c r="C13132" s="10"/>
      <c r="D13132" s="11"/>
      <c r="E13132" s="12"/>
      <c r="O13132" s="6" t="s">
        <v>1331</v>
      </c>
    </row>
    <row r="13133">
      <c r="B13133" s="2"/>
      <c r="C13133" s="10"/>
      <c r="D13133" s="11"/>
      <c r="E13133" s="12"/>
      <c r="O13133" s="6" t="s">
        <v>1331</v>
      </c>
    </row>
    <row r="13134">
      <c r="B13134" s="2"/>
      <c r="C13134" s="10"/>
      <c r="D13134" s="11"/>
      <c r="E13134" s="12"/>
      <c r="O13134" s="6" t="s">
        <v>1331</v>
      </c>
    </row>
    <row r="13135">
      <c r="B13135" s="2"/>
      <c r="C13135" s="10"/>
      <c r="D13135" s="11"/>
      <c r="E13135" s="12"/>
      <c r="O13135" s="6" t="s">
        <v>1331</v>
      </c>
    </row>
    <row r="13136">
      <c r="B13136" s="2"/>
      <c r="C13136" s="10"/>
      <c r="D13136" s="11"/>
      <c r="E13136" s="12"/>
      <c r="O13136" s="6" t="s">
        <v>1331</v>
      </c>
    </row>
    <row r="13137">
      <c r="B13137" s="2"/>
      <c r="C13137" s="10"/>
      <c r="D13137" s="11"/>
      <c r="E13137" s="12"/>
      <c r="O13137" s="6" t="s">
        <v>1331</v>
      </c>
    </row>
    <row r="13138">
      <c r="B13138" s="2"/>
      <c r="C13138" s="10"/>
      <c r="D13138" s="11"/>
      <c r="E13138" s="12"/>
      <c r="O13138" s="6" t="s">
        <v>1331</v>
      </c>
    </row>
    <row r="13139">
      <c r="B13139" s="2"/>
      <c r="C13139" s="10"/>
      <c r="D13139" s="11"/>
      <c r="E13139" s="12"/>
      <c r="O13139" s="6" t="s">
        <v>1331</v>
      </c>
    </row>
    <row r="13140">
      <c r="B13140" s="2"/>
      <c r="C13140" s="10"/>
      <c r="D13140" s="11"/>
      <c r="E13140" s="12"/>
      <c r="O13140" s="6" t="s">
        <v>1331</v>
      </c>
    </row>
    <row r="13141">
      <c r="B13141" s="2"/>
      <c r="C13141" s="10"/>
      <c r="D13141" s="11"/>
      <c r="E13141" s="12"/>
      <c r="O13141" s="6" t="s">
        <v>1331</v>
      </c>
    </row>
    <row r="13142">
      <c r="B13142" s="2"/>
      <c r="C13142" s="10"/>
      <c r="D13142" s="11"/>
      <c r="E13142" s="12"/>
      <c r="O13142" s="6" t="s">
        <v>1331</v>
      </c>
    </row>
    <row r="13143">
      <c r="B13143" s="2"/>
      <c r="C13143" s="10"/>
      <c r="D13143" s="11"/>
      <c r="E13143" s="12"/>
      <c r="O13143" s="6" t="s">
        <v>1331</v>
      </c>
    </row>
    <row r="13144">
      <c r="B13144" s="2"/>
      <c r="C13144" s="10"/>
      <c r="D13144" s="11"/>
      <c r="E13144" s="12"/>
      <c r="O13144" s="6" t="s">
        <v>1331</v>
      </c>
    </row>
    <row r="13145">
      <c r="B13145" s="2"/>
      <c r="C13145" s="10"/>
      <c r="D13145" s="11"/>
      <c r="E13145" s="12"/>
      <c r="O13145" s="6" t="s">
        <v>1331</v>
      </c>
    </row>
    <row r="13146">
      <c r="B13146" s="2"/>
      <c r="C13146" s="10"/>
      <c r="D13146" s="11"/>
      <c r="E13146" s="12"/>
      <c r="O13146" s="6" t="s">
        <v>1331</v>
      </c>
    </row>
    <row r="13147">
      <c r="B13147" s="2"/>
      <c r="C13147" s="10"/>
      <c r="D13147" s="11"/>
      <c r="E13147" s="12"/>
      <c r="O13147" s="6" t="s">
        <v>1331</v>
      </c>
    </row>
    <row r="13148">
      <c r="B13148" s="2"/>
      <c r="C13148" s="10"/>
      <c r="D13148" s="11"/>
      <c r="E13148" s="12"/>
      <c r="O13148" s="6" t="s">
        <v>1331</v>
      </c>
    </row>
    <row r="13149">
      <c r="B13149" s="2"/>
      <c r="C13149" s="10"/>
      <c r="D13149" s="11"/>
      <c r="E13149" s="12"/>
      <c r="O13149" s="6" t="s">
        <v>1331</v>
      </c>
    </row>
    <row r="13150">
      <c r="B13150" s="2"/>
      <c r="C13150" s="10"/>
      <c r="D13150" s="11"/>
      <c r="E13150" s="12"/>
      <c r="O13150" s="6" t="s">
        <v>1331</v>
      </c>
    </row>
    <row r="13151">
      <c r="B13151" s="2"/>
      <c r="C13151" s="10"/>
      <c r="D13151" s="11"/>
      <c r="E13151" s="12"/>
      <c r="O13151" s="6" t="s">
        <v>1331</v>
      </c>
    </row>
    <row r="13152">
      <c r="B13152" s="2"/>
      <c r="C13152" s="10"/>
      <c r="D13152" s="11"/>
      <c r="E13152" s="12"/>
      <c r="O13152" s="6" t="s">
        <v>1331</v>
      </c>
    </row>
    <row r="13153">
      <c r="B13153" s="2"/>
      <c r="C13153" s="10"/>
      <c r="D13153" s="11"/>
      <c r="E13153" s="12"/>
      <c r="O13153" s="6" t="s">
        <v>1331</v>
      </c>
    </row>
    <row r="13154">
      <c r="B13154" s="2"/>
      <c r="C13154" s="10"/>
      <c r="D13154" s="11"/>
      <c r="E13154" s="12"/>
      <c r="O13154" s="6" t="s">
        <v>1331</v>
      </c>
    </row>
    <row r="13155">
      <c r="B13155" s="2"/>
      <c r="C13155" s="10"/>
      <c r="D13155" s="11"/>
      <c r="E13155" s="12"/>
      <c r="O13155" s="6" t="s">
        <v>1331</v>
      </c>
    </row>
    <row r="13156">
      <c r="B13156" s="2"/>
      <c r="C13156" s="10"/>
      <c r="D13156" s="11"/>
      <c r="E13156" s="12"/>
      <c r="O13156" s="6" t="s">
        <v>1331</v>
      </c>
    </row>
    <row r="13157">
      <c r="B13157" s="2"/>
      <c r="C13157" s="10"/>
      <c r="D13157" s="11"/>
      <c r="E13157" s="12"/>
      <c r="O13157" s="6" t="s">
        <v>1331</v>
      </c>
    </row>
    <row r="13158">
      <c r="B13158" s="2"/>
      <c r="C13158" s="10"/>
      <c r="D13158" s="11"/>
      <c r="E13158" s="12"/>
      <c r="O13158" s="6" t="s">
        <v>1331</v>
      </c>
    </row>
    <row r="13159">
      <c r="B13159" s="2"/>
      <c r="C13159" s="10"/>
      <c r="D13159" s="11"/>
      <c r="E13159" s="12"/>
      <c r="O13159" s="6" t="s">
        <v>1331</v>
      </c>
    </row>
    <row r="13160">
      <c r="B13160" s="2"/>
      <c r="C13160" s="10"/>
      <c r="D13160" s="11"/>
      <c r="E13160" s="12"/>
      <c r="O13160" s="6" t="s">
        <v>1331</v>
      </c>
    </row>
    <row r="13161">
      <c r="B13161" s="2"/>
      <c r="C13161" s="10"/>
      <c r="D13161" s="11"/>
      <c r="E13161" s="12"/>
      <c r="O13161" s="6" t="s">
        <v>1331</v>
      </c>
    </row>
    <row r="13162">
      <c r="B13162" s="2"/>
      <c r="C13162" s="10"/>
      <c r="D13162" s="11"/>
      <c r="E13162" s="12"/>
      <c r="O13162" s="6" t="s">
        <v>1331</v>
      </c>
    </row>
    <row r="13163">
      <c r="B13163" s="2"/>
      <c r="C13163" s="10"/>
      <c r="D13163" s="11"/>
      <c r="E13163" s="12"/>
      <c r="O13163" s="6" t="s">
        <v>1331</v>
      </c>
    </row>
    <row r="13164">
      <c r="B13164" s="2"/>
      <c r="C13164" s="10"/>
      <c r="D13164" s="11"/>
      <c r="E13164" s="12"/>
      <c r="O13164" s="6" t="s">
        <v>1331</v>
      </c>
    </row>
    <row r="13165">
      <c r="B13165" s="2"/>
      <c r="C13165" s="10"/>
      <c r="D13165" s="11"/>
      <c r="E13165" s="12"/>
      <c r="O13165" s="6" t="s">
        <v>1331</v>
      </c>
    </row>
    <row r="13166">
      <c r="B13166" s="2"/>
      <c r="C13166" s="10"/>
      <c r="D13166" s="11"/>
      <c r="E13166" s="12"/>
      <c r="O13166" s="6" t="s">
        <v>1331</v>
      </c>
    </row>
    <row r="13167">
      <c r="B13167" s="2"/>
      <c r="C13167" s="10"/>
      <c r="D13167" s="11"/>
      <c r="E13167" s="12"/>
      <c r="O13167" s="6" t="s">
        <v>1331</v>
      </c>
    </row>
    <row r="13168">
      <c r="B13168" s="2"/>
      <c r="C13168" s="10"/>
      <c r="D13168" s="11"/>
      <c r="E13168" s="12"/>
      <c r="O13168" s="6" t="s">
        <v>1331</v>
      </c>
    </row>
    <row r="13169">
      <c r="B13169" s="2"/>
      <c r="C13169" s="10"/>
      <c r="D13169" s="11"/>
      <c r="E13169" s="12"/>
      <c r="O13169" s="6" t="s">
        <v>1331</v>
      </c>
    </row>
    <row r="13170">
      <c r="B13170" s="2"/>
      <c r="C13170" s="10"/>
      <c r="D13170" s="11"/>
      <c r="E13170" s="12"/>
      <c r="O13170" s="6" t="s">
        <v>1331</v>
      </c>
    </row>
    <row r="13171">
      <c r="B13171" s="2"/>
      <c r="C13171" s="10"/>
      <c r="D13171" s="11"/>
      <c r="E13171" s="12"/>
      <c r="O13171" s="6" t="s">
        <v>1331</v>
      </c>
    </row>
    <row r="13172">
      <c r="B13172" s="2"/>
      <c r="C13172" s="10"/>
      <c r="D13172" s="11"/>
      <c r="E13172" s="12"/>
      <c r="O13172" s="6" t="s">
        <v>1331</v>
      </c>
    </row>
    <row r="13173">
      <c r="B13173" s="2"/>
      <c r="C13173" s="10"/>
      <c r="D13173" s="11"/>
      <c r="E13173" s="12"/>
      <c r="O13173" s="6" t="s">
        <v>1331</v>
      </c>
    </row>
    <row r="13174">
      <c r="B13174" s="2"/>
      <c r="C13174" s="10"/>
      <c r="D13174" s="11"/>
      <c r="E13174" s="12"/>
      <c r="O13174" s="6" t="s">
        <v>1331</v>
      </c>
    </row>
    <row r="13175">
      <c r="B13175" s="2"/>
      <c r="C13175" s="10"/>
      <c r="D13175" s="11"/>
      <c r="E13175" s="12"/>
      <c r="O13175" s="6" t="s">
        <v>1331</v>
      </c>
    </row>
    <row r="13176">
      <c r="B13176" s="2"/>
      <c r="C13176" s="10"/>
      <c r="D13176" s="11"/>
      <c r="E13176" s="12"/>
      <c r="O13176" s="6" t="s">
        <v>1331</v>
      </c>
    </row>
    <row r="13177">
      <c r="B13177" s="2"/>
      <c r="C13177" s="10"/>
      <c r="D13177" s="11"/>
      <c r="E13177" s="12"/>
      <c r="O13177" s="6" t="s">
        <v>1331</v>
      </c>
    </row>
    <row r="13178">
      <c r="B13178" s="2"/>
      <c r="C13178" s="10"/>
      <c r="D13178" s="11"/>
      <c r="E13178" s="12"/>
      <c r="O13178" s="6" t="s">
        <v>1331</v>
      </c>
    </row>
    <row r="13179">
      <c r="B13179" s="2"/>
      <c r="C13179" s="10"/>
      <c r="D13179" s="11"/>
      <c r="E13179" s="12"/>
      <c r="O13179" s="6" t="s">
        <v>1331</v>
      </c>
    </row>
    <row r="13180">
      <c r="B13180" s="2"/>
      <c r="C13180" s="10"/>
      <c r="D13180" s="11"/>
      <c r="E13180" s="12"/>
      <c r="O13180" s="6" t="s">
        <v>1331</v>
      </c>
    </row>
    <row r="13181">
      <c r="B13181" s="2"/>
      <c r="C13181" s="10"/>
      <c r="D13181" s="11"/>
      <c r="E13181" s="12"/>
      <c r="O13181" s="6" t="s">
        <v>1331</v>
      </c>
    </row>
    <row r="13182">
      <c r="B13182" s="2"/>
      <c r="C13182" s="10"/>
      <c r="D13182" s="11"/>
      <c r="E13182" s="12"/>
      <c r="O13182" s="6" t="s">
        <v>1331</v>
      </c>
    </row>
    <row r="13183">
      <c r="B13183" s="2"/>
      <c r="C13183" s="10"/>
      <c r="D13183" s="11"/>
      <c r="E13183" s="12"/>
      <c r="O13183" s="6" t="s">
        <v>1331</v>
      </c>
    </row>
    <row r="13184">
      <c r="B13184" s="2"/>
      <c r="C13184" s="10"/>
      <c r="D13184" s="11"/>
      <c r="E13184" s="12"/>
      <c r="O13184" s="6" t="s">
        <v>1331</v>
      </c>
    </row>
    <row r="13185">
      <c r="B13185" s="2"/>
      <c r="C13185" s="10"/>
      <c r="D13185" s="11"/>
      <c r="E13185" s="12"/>
      <c r="O13185" s="6" t="s">
        <v>1331</v>
      </c>
    </row>
    <row r="13186">
      <c r="B13186" s="2"/>
      <c r="C13186" s="10"/>
      <c r="D13186" s="11"/>
      <c r="E13186" s="12"/>
      <c r="O13186" s="6" t="s">
        <v>1331</v>
      </c>
    </row>
    <row r="13187">
      <c r="B13187" s="2"/>
      <c r="C13187" s="10"/>
      <c r="D13187" s="11"/>
      <c r="E13187" s="12"/>
      <c r="O13187" s="6" t="s">
        <v>1331</v>
      </c>
    </row>
    <row r="13188">
      <c r="B13188" s="2"/>
      <c r="C13188" s="10"/>
      <c r="D13188" s="11"/>
      <c r="E13188" s="12"/>
      <c r="O13188" s="6" t="s">
        <v>1331</v>
      </c>
    </row>
    <row r="13189">
      <c r="B13189" s="2"/>
      <c r="C13189" s="10"/>
      <c r="D13189" s="11"/>
      <c r="E13189" s="12"/>
      <c r="O13189" s="6" t="s">
        <v>1331</v>
      </c>
    </row>
    <row r="13190">
      <c r="B13190" s="2"/>
      <c r="C13190" s="10"/>
      <c r="D13190" s="11"/>
      <c r="E13190" s="12"/>
      <c r="O13190" s="6" t="s">
        <v>1331</v>
      </c>
    </row>
    <row r="13191">
      <c r="B13191" s="2"/>
      <c r="C13191" s="10"/>
      <c r="D13191" s="11"/>
      <c r="E13191" s="12"/>
      <c r="O13191" s="6" t="s">
        <v>1331</v>
      </c>
    </row>
    <row r="13192">
      <c r="B13192" s="2"/>
      <c r="C13192" s="10"/>
      <c r="D13192" s="11"/>
      <c r="E13192" s="12"/>
      <c r="O13192" s="6" t="s">
        <v>1331</v>
      </c>
    </row>
    <row r="13193">
      <c r="B13193" s="2"/>
      <c r="C13193" s="10"/>
      <c r="D13193" s="11"/>
      <c r="E13193" s="12"/>
      <c r="O13193" s="6" t="s">
        <v>1331</v>
      </c>
    </row>
    <row r="13194">
      <c r="B13194" s="2"/>
      <c r="C13194" s="10"/>
      <c r="D13194" s="11"/>
      <c r="E13194" s="12"/>
      <c r="O13194" s="6" t="s">
        <v>1331</v>
      </c>
    </row>
    <row r="13195">
      <c r="B13195" s="2"/>
      <c r="C13195" s="10"/>
      <c r="D13195" s="11"/>
      <c r="E13195" s="12"/>
      <c r="O13195" s="6" t="s">
        <v>1331</v>
      </c>
    </row>
    <row r="13196">
      <c r="B13196" s="2"/>
      <c r="C13196" s="10"/>
      <c r="D13196" s="11"/>
      <c r="E13196" s="12"/>
      <c r="O13196" s="6" t="s">
        <v>1331</v>
      </c>
    </row>
    <row r="13197">
      <c r="B13197" s="2"/>
      <c r="C13197" s="10"/>
      <c r="D13197" s="11"/>
      <c r="E13197" s="12"/>
      <c r="O13197" s="6" t="s">
        <v>1331</v>
      </c>
    </row>
    <row r="13198">
      <c r="B13198" s="2"/>
      <c r="C13198" s="10"/>
      <c r="D13198" s="11"/>
      <c r="E13198" s="12"/>
      <c r="O13198" s="6" t="s">
        <v>1331</v>
      </c>
    </row>
    <row r="13199">
      <c r="B13199" s="2"/>
      <c r="C13199" s="10"/>
      <c r="D13199" s="11"/>
      <c r="E13199" s="12"/>
      <c r="O13199" s="6" t="s">
        <v>1331</v>
      </c>
    </row>
    <row r="13200">
      <c r="B13200" s="2"/>
      <c r="C13200" s="10"/>
      <c r="D13200" s="11"/>
      <c r="E13200" s="12"/>
      <c r="O13200" s="6" t="s">
        <v>1331</v>
      </c>
    </row>
    <row r="13201">
      <c r="B13201" s="2"/>
      <c r="C13201" s="10"/>
      <c r="D13201" s="11"/>
      <c r="E13201" s="12"/>
      <c r="O13201" s="6" t="s">
        <v>1331</v>
      </c>
    </row>
    <row r="13202">
      <c r="B13202" s="2"/>
      <c r="C13202" s="10"/>
      <c r="D13202" s="11"/>
      <c r="E13202" s="12"/>
      <c r="O13202" s="6" t="s">
        <v>1331</v>
      </c>
    </row>
    <row r="13203">
      <c r="B13203" s="2"/>
      <c r="C13203" s="10"/>
      <c r="D13203" s="11"/>
      <c r="E13203" s="12"/>
      <c r="O13203" s="6" t="s">
        <v>1331</v>
      </c>
    </row>
    <row r="13204">
      <c r="B13204" s="2"/>
      <c r="C13204" s="10"/>
      <c r="D13204" s="11"/>
      <c r="E13204" s="12"/>
      <c r="O13204" s="6" t="s">
        <v>1331</v>
      </c>
    </row>
    <row r="13205">
      <c r="B13205" s="2"/>
      <c r="C13205" s="10"/>
      <c r="D13205" s="11"/>
      <c r="E13205" s="12"/>
      <c r="O13205" s="6" t="s">
        <v>1331</v>
      </c>
    </row>
    <row r="13206">
      <c r="B13206" s="2"/>
      <c r="C13206" s="10"/>
      <c r="D13206" s="11"/>
      <c r="E13206" s="12"/>
      <c r="O13206" s="6" t="s">
        <v>1331</v>
      </c>
    </row>
    <row r="13207">
      <c r="B13207" s="2"/>
      <c r="C13207" s="10"/>
      <c r="D13207" s="11"/>
      <c r="E13207" s="12"/>
      <c r="O13207" s="6" t="s">
        <v>1331</v>
      </c>
    </row>
    <row r="13208">
      <c r="B13208" s="2"/>
      <c r="C13208" s="10"/>
      <c r="D13208" s="11"/>
      <c r="E13208" s="12"/>
      <c r="O13208" s="6" t="s">
        <v>1331</v>
      </c>
    </row>
    <row r="13209">
      <c r="B13209" s="2"/>
      <c r="C13209" s="10"/>
      <c r="D13209" s="11"/>
      <c r="E13209" s="12"/>
      <c r="O13209" s="6" t="s">
        <v>1331</v>
      </c>
    </row>
    <row r="13210">
      <c r="B13210" s="2"/>
      <c r="C13210" s="10"/>
      <c r="D13210" s="11"/>
      <c r="E13210" s="12"/>
      <c r="O13210" s="6" t="s">
        <v>1331</v>
      </c>
    </row>
    <row r="13211">
      <c r="B13211" s="2"/>
      <c r="C13211" s="10"/>
      <c r="D13211" s="11"/>
      <c r="E13211" s="12"/>
      <c r="O13211" s="6" t="s">
        <v>1331</v>
      </c>
    </row>
    <row r="13212">
      <c r="B13212" s="2"/>
      <c r="C13212" s="10"/>
      <c r="D13212" s="11"/>
      <c r="E13212" s="12"/>
      <c r="O13212" s="6" t="s">
        <v>1331</v>
      </c>
    </row>
    <row r="13213">
      <c r="B13213" s="2"/>
      <c r="C13213" s="10"/>
      <c r="D13213" s="11"/>
      <c r="E13213" s="12"/>
      <c r="O13213" s="6" t="s">
        <v>1331</v>
      </c>
    </row>
    <row r="13214">
      <c r="B13214" s="2"/>
      <c r="C13214" s="10"/>
      <c r="D13214" s="11"/>
      <c r="E13214" s="12"/>
      <c r="O13214" s="6" t="s">
        <v>1331</v>
      </c>
    </row>
    <row r="13215">
      <c r="B13215" s="2"/>
      <c r="C13215" s="10"/>
      <c r="D13215" s="11"/>
      <c r="E13215" s="12"/>
      <c r="O13215" s="6" t="s">
        <v>1331</v>
      </c>
    </row>
    <row r="13216">
      <c r="B13216" s="2"/>
      <c r="C13216" s="10"/>
      <c r="D13216" s="11"/>
      <c r="E13216" s="12"/>
      <c r="O13216" s="6" t="s">
        <v>1331</v>
      </c>
    </row>
    <row r="13217">
      <c r="B13217" s="2"/>
      <c r="C13217" s="10"/>
      <c r="D13217" s="11"/>
      <c r="E13217" s="12"/>
      <c r="O13217" s="6" t="s">
        <v>1331</v>
      </c>
    </row>
    <row r="13218">
      <c r="B13218" s="2"/>
      <c r="C13218" s="10"/>
      <c r="D13218" s="11"/>
      <c r="E13218" s="12"/>
      <c r="O13218" s="6" t="s">
        <v>1331</v>
      </c>
    </row>
    <row r="13219">
      <c r="B13219" s="2"/>
      <c r="C13219" s="10"/>
      <c r="D13219" s="11"/>
      <c r="E13219" s="12"/>
      <c r="O13219" s="6" t="s">
        <v>1331</v>
      </c>
    </row>
    <row r="13220">
      <c r="B13220" s="2"/>
      <c r="C13220" s="10"/>
      <c r="D13220" s="11"/>
      <c r="E13220" s="12"/>
      <c r="O13220" s="6" t="s">
        <v>1331</v>
      </c>
    </row>
    <row r="13221">
      <c r="B13221" s="2"/>
      <c r="C13221" s="10"/>
      <c r="D13221" s="11"/>
      <c r="E13221" s="12"/>
      <c r="O13221" s="6" t="s">
        <v>1331</v>
      </c>
    </row>
    <row r="13222">
      <c r="B13222" s="2"/>
      <c r="C13222" s="10"/>
      <c r="D13222" s="11"/>
      <c r="E13222" s="12"/>
      <c r="O13222" s="6" t="s">
        <v>1331</v>
      </c>
    </row>
    <row r="13223">
      <c r="B13223" s="2"/>
      <c r="C13223" s="10"/>
      <c r="D13223" s="11"/>
      <c r="E13223" s="12"/>
      <c r="O13223" s="6" t="s">
        <v>1331</v>
      </c>
    </row>
    <row r="13224">
      <c r="B13224" s="2"/>
      <c r="C13224" s="10"/>
      <c r="D13224" s="11"/>
      <c r="E13224" s="12"/>
      <c r="O13224" s="6" t="s">
        <v>1331</v>
      </c>
    </row>
    <row r="13225">
      <c r="B13225" s="2"/>
      <c r="C13225" s="10"/>
      <c r="D13225" s="11"/>
      <c r="E13225" s="12"/>
      <c r="O13225" s="6" t="s">
        <v>1331</v>
      </c>
    </row>
    <row r="13226">
      <c r="B13226" s="2"/>
      <c r="C13226" s="10"/>
      <c r="D13226" s="11"/>
      <c r="E13226" s="12"/>
      <c r="O13226" s="6" t="s">
        <v>1331</v>
      </c>
    </row>
    <row r="13227">
      <c r="B13227" s="2"/>
      <c r="C13227" s="10"/>
      <c r="D13227" s="11"/>
      <c r="E13227" s="12"/>
      <c r="O13227" s="6" t="s">
        <v>1331</v>
      </c>
    </row>
    <row r="13228">
      <c r="B13228" s="2"/>
      <c r="C13228" s="10"/>
      <c r="D13228" s="11"/>
      <c r="E13228" s="12"/>
      <c r="O13228" s="6" t="s">
        <v>1331</v>
      </c>
    </row>
    <row r="13229">
      <c r="B13229" s="2"/>
      <c r="C13229" s="10"/>
      <c r="D13229" s="11"/>
      <c r="E13229" s="12"/>
      <c r="O13229" s="6" t="s">
        <v>1331</v>
      </c>
    </row>
    <row r="13230">
      <c r="B13230" s="2"/>
      <c r="C13230" s="10"/>
      <c r="D13230" s="11"/>
      <c r="E13230" s="12"/>
      <c r="O13230" s="6" t="s">
        <v>1331</v>
      </c>
    </row>
    <row r="13231">
      <c r="B13231" s="2"/>
      <c r="C13231" s="10"/>
      <c r="D13231" s="11"/>
      <c r="E13231" s="12"/>
      <c r="O13231" s="6" t="s">
        <v>1331</v>
      </c>
    </row>
    <row r="13232">
      <c r="B13232" s="2"/>
      <c r="C13232" s="10"/>
      <c r="D13232" s="11"/>
      <c r="E13232" s="12"/>
      <c r="O13232" s="6" t="s">
        <v>1331</v>
      </c>
    </row>
    <row r="13233">
      <c r="B13233" s="2"/>
      <c r="C13233" s="10"/>
      <c r="D13233" s="11"/>
      <c r="E13233" s="12"/>
      <c r="O13233" s="6" t="s">
        <v>1331</v>
      </c>
    </row>
    <row r="13234">
      <c r="B13234" s="2"/>
      <c r="C13234" s="10"/>
      <c r="D13234" s="11"/>
      <c r="E13234" s="12"/>
      <c r="O13234" s="6" t="s">
        <v>1331</v>
      </c>
    </row>
    <row r="13235">
      <c r="B13235" s="2"/>
      <c r="C13235" s="10"/>
      <c r="D13235" s="11"/>
      <c r="E13235" s="12"/>
      <c r="O13235" s="6" t="s">
        <v>1331</v>
      </c>
    </row>
    <row r="13236">
      <c r="B13236" s="2"/>
      <c r="C13236" s="10"/>
      <c r="D13236" s="11"/>
      <c r="E13236" s="12"/>
      <c r="O13236" s="6" t="s">
        <v>1331</v>
      </c>
    </row>
    <row r="13237">
      <c r="B13237" s="2"/>
      <c r="C13237" s="10"/>
      <c r="D13237" s="11"/>
      <c r="E13237" s="12"/>
      <c r="O13237" s="6" t="s">
        <v>1331</v>
      </c>
    </row>
    <row r="13238">
      <c r="B13238" s="2"/>
      <c r="C13238" s="10"/>
      <c r="D13238" s="11"/>
      <c r="E13238" s="12"/>
      <c r="O13238" s="6" t="s">
        <v>1331</v>
      </c>
    </row>
    <row r="13239">
      <c r="B13239" s="2"/>
      <c r="C13239" s="10"/>
      <c r="D13239" s="11"/>
      <c r="E13239" s="12"/>
      <c r="O13239" s="6" t="s">
        <v>1331</v>
      </c>
    </row>
    <row r="13240">
      <c r="B13240" s="2"/>
      <c r="C13240" s="10"/>
      <c r="D13240" s="11"/>
      <c r="E13240" s="12"/>
      <c r="O13240" s="6" t="s">
        <v>1331</v>
      </c>
    </row>
    <row r="13241">
      <c r="B13241" s="2"/>
      <c r="C13241" s="10"/>
      <c r="D13241" s="11"/>
      <c r="E13241" s="12"/>
      <c r="O13241" s="6" t="s">
        <v>1331</v>
      </c>
    </row>
    <row r="13242">
      <c r="B13242" s="2"/>
      <c r="C13242" s="10"/>
      <c r="D13242" s="11"/>
      <c r="E13242" s="12"/>
      <c r="O13242" s="6" t="s">
        <v>1331</v>
      </c>
    </row>
    <row r="13243">
      <c r="B13243" s="2"/>
      <c r="C13243" s="10"/>
      <c r="D13243" s="11"/>
      <c r="E13243" s="12"/>
      <c r="O13243" s="6" t="s">
        <v>1331</v>
      </c>
    </row>
    <row r="13244">
      <c r="B13244" s="2"/>
      <c r="C13244" s="10"/>
      <c r="D13244" s="11"/>
      <c r="E13244" s="12"/>
      <c r="O13244" s="6" t="s">
        <v>1331</v>
      </c>
    </row>
    <row r="13245">
      <c r="B13245" s="2"/>
      <c r="C13245" s="10"/>
      <c r="D13245" s="11"/>
      <c r="E13245" s="12"/>
      <c r="O13245" s="6" t="s">
        <v>1331</v>
      </c>
    </row>
    <row r="13246">
      <c r="B13246" s="2"/>
      <c r="C13246" s="10"/>
      <c r="D13246" s="11"/>
      <c r="E13246" s="12"/>
      <c r="O13246" s="6" t="s">
        <v>1331</v>
      </c>
    </row>
    <row r="13247">
      <c r="B13247" s="2"/>
      <c r="C13247" s="10"/>
      <c r="D13247" s="11"/>
      <c r="E13247" s="12"/>
      <c r="O13247" s="6" t="s">
        <v>1331</v>
      </c>
    </row>
    <row r="13248">
      <c r="B13248" s="2"/>
      <c r="C13248" s="10"/>
      <c r="D13248" s="11"/>
      <c r="E13248" s="12"/>
      <c r="O13248" s="6" t="s">
        <v>1331</v>
      </c>
    </row>
    <row r="13249">
      <c r="B13249" s="2"/>
      <c r="C13249" s="10"/>
      <c r="D13249" s="11"/>
      <c r="E13249" s="12"/>
      <c r="O13249" s="6" t="s">
        <v>1331</v>
      </c>
    </row>
    <row r="13250">
      <c r="B13250" s="2"/>
      <c r="C13250" s="10"/>
      <c r="D13250" s="11"/>
      <c r="E13250" s="12"/>
      <c r="O13250" s="6" t="s">
        <v>1331</v>
      </c>
    </row>
    <row r="13251">
      <c r="B13251" s="2"/>
      <c r="C13251" s="10"/>
      <c r="D13251" s="11"/>
      <c r="E13251" s="12"/>
      <c r="O13251" s="6" t="s">
        <v>1331</v>
      </c>
    </row>
    <row r="13252">
      <c r="B13252" s="2"/>
      <c r="C13252" s="10"/>
      <c r="D13252" s="11"/>
      <c r="E13252" s="12"/>
      <c r="O13252" s="6" t="s">
        <v>1331</v>
      </c>
    </row>
    <row r="13253">
      <c r="B13253" s="2"/>
      <c r="C13253" s="10"/>
      <c r="D13253" s="11"/>
      <c r="E13253" s="12"/>
      <c r="O13253" s="6" t="s">
        <v>1331</v>
      </c>
    </row>
    <row r="13254">
      <c r="B13254" s="2"/>
      <c r="C13254" s="10"/>
      <c r="D13254" s="11"/>
      <c r="E13254" s="12"/>
      <c r="O13254" s="6" t="s">
        <v>1331</v>
      </c>
    </row>
    <row r="13255">
      <c r="B13255" s="2"/>
      <c r="C13255" s="10"/>
      <c r="D13255" s="11"/>
      <c r="E13255" s="12"/>
      <c r="O13255" s="6" t="s">
        <v>1331</v>
      </c>
    </row>
    <row r="13256">
      <c r="B13256" s="2"/>
      <c r="C13256" s="10"/>
      <c r="D13256" s="11"/>
      <c r="E13256" s="12"/>
      <c r="O13256" s="6" t="s">
        <v>1331</v>
      </c>
    </row>
    <row r="13257">
      <c r="B13257" s="2"/>
      <c r="C13257" s="10"/>
      <c r="D13257" s="11"/>
      <c r="E13257" s="12"/>
      <c r="O13257" s="6" t="s">
        <v>1331</v>
      </c>
    </row>
    <row r="13258">
      <c r="B13258" s="2"/>
      <c r="C13258" s="10"/>
      <c r="D13258" s="11"/>
      <c r="E13258" s="12"/>
      <c r="O13258" s="6" t="s">
        <v>1331</v>
      </c>
    </row>
    <row r="13259">
      <c r="B13259" s="2"/>
      <c r="C13259" s="10"/>
      <c r="D13259" s="11"/>
      <c r="E13259" s="12"/>
      <c r="O13259" s="6" t="s">
        <v>1331</v>
      </c>
    </row>
    <row r="13260">
      <c r="B13260" s="2"/>
      <c r="C13260" s="10"/>
      <c r="D13260" s="11"/>
      <c r="E13260" s="12"/>
      <c r="O13260" s="6" t="s">
        <v>1331</v>
      </c>
    </row>
    <row r="13261">
      <c r="B13261" s="2"/>
      <c r="C13261" s="10"/>
      <c r="D13261" s="11"/>
      <c r="E13261" s="12"/>
      <c r="O13261" s="6" t="s">
        <v>1331</v>
      </c>
    </row>
    <row r="13262">
      <c r="B13262" s="2"/>
      <c r="C13262" s="10"/>
      <c r="D13262" s="11"/>
      <c r="E13262" s="12"/>
      <c r="O13262" s="6" t="s">
        <v>1331</v>
      </c>
    </row>
    <row r="13263">
      <c r="B13263" s="2"/>
      <c r="C13263" s="10"/>
      <c r="D13263" s="11"/>
      <c r="E13263" s="12"/>
      <c r="O13263" s="6" t="s">
        <v>1331</v>
      </c>
    </row>
    <row r="13264">
      <c r="B13264" s="2"/>
      <c r="C13264" s="10"/>
      <c r="D13264" s="11"/>
      <c r="E13264" s="12"/>
      <c r="O13264" s="6" t="s">
        <v>1331</v>
      </c>
    </row>
    <row r="13265">
      <c r="B13265" s="2"/>
      <c r="C13265" s="10"/>
      <c r="D13265" s="11"/>
      <c r="E13265" s="12"/>
      <c r="O13265" s="6" t="s">
        <v>1331</v>
      </c>
    </row>
    <row r="13266">
      <c r="B13266" s="2"/>
      <c r="C13266" s="10"/>
      <c r="D13266" s="11"/>
      <c r="E13266" s="12"/>
      <c r="O13266" s="6" t="s">
        <v>1331</v>
      </c>
    </row>
    <row r="13267">
      <c r="B13267" s="2"/>
      <c r="C13267" s="10"/>
      <c r="D13267" s="11"/>
      <c r="E13267" s="12"/>
      <c r="O13267" s="6" t="s">
        <v>1331</v>
      </c>
    </row>
    <row r="13268">
      <c r="B13268" s="2"/>
      <c r="C13268" s="10"/>
      <c r="D13268" s="11"/>
      <c r="E13268" s="12"/>
      <c r="O13268" s="6" t="s">
        <v>1331</v>
      </c>
    </row>
    <row r="13269">
      <c r="B13269" s="2"/>
      <c r="C13269" s="10"/>
      <c r="D13269" s="11"/>
      <c r="E13269" s="12"/>
      <c r="O13269" s="6" t="s">
        <v>1331</v>
      </c>
    </row>
    <row r="13270">
      <c r="B13270" s="2"/>
      <c r="C13270" s="10"/>
      <c r="D13270" s="11"/>
      <c r="E13270" s="12"/>
      <c r="O13270" s="6" t="s">
        <v>1331</v>
      </c>
    </row>
    <row r="13271">
      <c r="B13271" s="2"/>
      <c r="C13271" s="10"/>
      <c r="D13271" s="11"/>
      <c r="E13271" s="12"/>
      <c r="O13271" s="6" t="s">
        <v>1331</v>
      </c>
    </row>
    <row r="13272">
      <c r="B13272" s="2"/>
      <c r="C13272" s="10"/>
      <c r="D13272" s="11"/>
      <c r="E13272" s="12"/>
      <c r="O13272" s="6" t="s">
        <v>1331</v>
      </c>
    </row>
    <row r="13273">
      <c r="B13273" s="2"/>
      <c r="C13273" s="10"/>
      <c r="D13273" s="11"/>
      <c r="E13273" s="12"/>
      <c r="O13273" s="6" t="s">
        <v>1331</v>
      </c>
    </row>
    <row r="13274">
      <c r="B13274" s="2"/>
      <c r="C13274" s="10"/>
      <c r="D13274" s="11"/>
      <c r="E13274" s="12"/>
      <c r="O13274" s="6" t="s">
        <v>1331</v>
      </c>
    </row>
    <row r="13275">
      <c r="B13275" s="2"/>
      <c r="C13275" s="10"/>
      <c r="D13275" s="11"/>
      <c r="E13275" s="12"/>
      <c r="O13275" s="6" t="s">
        <v>1331</v>
      </c>
    </row>
    <row r="13276">
      <c r="B13276" s="2"/>
      <c r="C13276" s="10"/>
      <c r="D13276" s="11"/>
      <c r="E13276" s="12"/>
      <c r="O13276" s="6" t="s">
        <v>1331</v>
      </c>
    </row>
    <row r="13277">
      <c r="B13277" s="2"/>
      <c r="C13277" s="10"/>
      <c r="D13277" s="11"/>
      <c r="E13277" s="12"/>
      <c r="O13277" s="6" t="s">
        <v>1331</v>
      </c>
    </row>
    <row r="13278">
      <c r="B13278" s="2"/>
      <c r="C13278" s="10"/>
      <c r="D13278" s="11"/>
      <c r="E13278" s="12"/>
      <c r="O13278" s="6" t="s">
        <v>1331</v>
      </c>
    </row>
    <row r="13279">
      <c r="B13279" s="2"/>
      <c r="C13279" s="10"/>
      <c r="D13279" s="11"/>
      <c r="E13279" s="12"/>
      <c r="O13279" s="6" t="s">
        <v>1331</v>
      </c>
    </row>
    <row r="13280">
      <c r="B13280" s="2"/>
      <c r="C13280" s="10"/>
      <c r="D13280" s="11"/>
      <c r="E13280" s="12"/>
      <c r="O13280" s="6" t="s">
        <v>1331</v>
      </c>
    </row>
    <row r="13281">
      <c r="B13281" s="2"/>
      <c r="C13281" s="10"/>
      <c r="D13281" s="11"/>
      <c r="E13281" s="12"/>
      <c r="O13281" s="6" t="s">
        <v>1331</v>
      </c>
    </row>
    <row r="13282">
      <c r="B13282" s="2"/>
      <c r="C13282" s="10"/>
      <c r="D13282" s="11"/>
      <c r="E13282" s="12"/>
      <c r="O13282" s="6" t="s">
        <v>1331</v>
      </c>
    </row>
    <row r="13283">
      <c r="B13283" s="2"/>
      <c r="C13283" s="10"/>
      <c r="D13283" s="11"/>
      <c r="E13283" s="12"/>
      <c r="O13283" s="6" t="s">
        <v>1331</v>
      </c>
    </row>
    <row r="13284">
      <c r="B13284" s="2"/>
      <c r="C13284" s="10"/>
      <c r="D13284" s="11"/>
      <c r="E13284" s="12"/>
      <c r="O13284" s="6" t="s">
        <v>1331</v>
      </c>
    </row>
    <row r="13285">
      <c r="B13285" s="2"/>
      <c r="C13285" s="10"/>
      <c r="D13285" s="11"/>
      <c r="E13285" s="12"/>
      <c r="O13285" s="6" t="s">
        <v>1331</v>
      </c>
    </row>
    <row r="13286">
      <c r="B13286" s="2"/>
      <c r="C13286" s="10"/>
      <c r="D13286" s="11"/>
      <c r="E13286" s="12"/>
      <c r="O13286" s="6" t="s">
        <v>1331</v>
      </c>
    </row>
    <row r="13287">
      <c r="B13287" s="2"/>
      <c r="C13287" s="10"/>
      <c r="D13287" s="11"/>
      <c r="E13287" s="12"/>
      <c r="O13287" s="6" t="s">
        <v>1331</v>
      </c>
    </row>
    <row r="13288">
      <c r="B13288" s="2"/>
      <c r="C13288" s="10"/>
      <c r="D13288" s="11"/>
      <c r="E13288" s="12"/>
      <c r="O13288" s="6" t="s">
        <v>1331</v>
      </c>
    </row>
    <row r="13289">
      <c r="B13289" s="2"/>
      <c r="C13289" s="10"/>
      <c r="D13289" s="11"/>
      <c r="E13289" s="12"/>
      <c r="O13289" s="6" t="s">
        <v>1331</v>
      </c>
    </row>
    <row r="13290">
      <c r="B13290" s="2"/>
      <c r="C13290" s="10"/>
      <c r="D13290" s="11"/>
      <c r="E13290" s="12"/>
      <c r="O13290" s="6" t="s">
        <v>1331</v>
      </c>
    </row>
    <row r="13291">
      <c r="B13291" s="2"/>
      <c r="C13291" s="10"/>
      <c r="D13291" s="11"/>
      <c r="E13291" s="12"/>
      <c r="O13291" s="6" t="s">
        <v>1331</v>
      </c>
    </row>
    <row r="13292">
      <c r="B13292" s="2"/>
      <c r="C13292" s="10"/>
      <c r="D13292" s="11"/>
      <c r="E13292" s="12"/>
      <c r="O13292" s="6" t="s">
        <v>1331</v>
      </c>
    </row>
    <row r="13293">
      <c r="B13293" s="2"/>
      <c r="C13293" s="10"/>
      <c r="D13293" s="11"/>
      <c r="E13293" s="12"/>
      <c r="O13293" s="6" t="s">
        <v>1331</v>
      </c>
    </row>
    <row r="13294">
      <c r="B13294" s="2"/>
      <c r="C13294" s="10"/>
      <c r="D13294" s="11"/>
      <c r="E13294" s="12"/>
      <c r="O13294" s="6" t="s">
        <v>1331</v>
      </c>
    </row>
    <row r="13295">
      <c r="B13295" s="2"/>
      <c r="C13295" s="10"/>
      <c r="D13295" s="11"/>
      <c r="E13295" s="12"/>
      <c r="O13295" s="6" t="s">
        <v>1331</v>
      </c>
    </row>
    <row r="13296">
      <c r="B13296" s="2"/>
      <c r="C13296" s="10"/>
      <c r="D13296" s="11"/>
      <c r="E13296" s="12"/>
      <c r="O13296" s="6" t="s">
        <v>1331</v>
      </c>
    </row>
    <row r="13297">
      <c r="B13297" s="2"/>
      <c r="C13297" s="10"/>
      <c r="D13297" s="11"/>
      <c r="E13297" s="12"/>
      <c r="O13297" s="6" t="s">
        <v>1331</v>
      </c>
    </row>
    <row r="13298">
      <c r="B13298" s="2"/>
      <c r="C13298" s="10"/>
      <c r="D13298" s="11"/>
      <c r="E13298" s="12"/>
      <c r="O13298" s="6" t="s">
        <v>1331</v>
      </c>
    </row>
    <row r="13299">
      <c r="B13299" s="2"/>
      <c r="C13299" s="10"/>
      <c r="D13299" s="11"/>
      <c r="E13299" s="12"/>
      <c r="O13299" s="6" t="s">
        <v>1331</v>
      </c>
    </row>
    <row r="13300">
      <c r="B13300" s="2"/>
      <c r="C13300" s="10"/>
      <c r="D13300" s="11"/>
      <c r="E13300" s="12"/>
      <c r="O13300" s="6" t="s">
        <v>1331</v>
      </c>
    </row>
    <row r="13301">
      <c r="B13301" s="2"/>
      <c r="C13301" s="10"/>
      <c r="D13301" s="11"/>
      <c r="E13301" s="12"/>
      <c r="O13301" s="6" t="s">
        <v>1331</v>
      </c>
    </row>
    <row r="13302">
      <c r="B13302" s="2"/>
      <c r="C13302" s="10"/>
      <c r="D13302" s="11"/>
      <c r="E13302" s="12"/>
      <c r="O13302" s="6" t="s">
        <v>1331</v>
      </c>
    </row>
    <row r="13303">
      <c r="B13303" s="2"/>
      <c r="C13303" s="10"/>
      <c r="D13303" s="11"/>
      <c r="E13303" s="12"/>
      <c r="O13303" s="6" t="s">
        <v>1331</v>
      </c>
    </row>
    <row r="13304">
      <c r="B13304" s="2"/>
      <c r="C13304" s="10"/>
      <c r="D13304" s="11"/>
      <c r="E13304" s="12"/>
      <c r="O13304" s="6" t="s">
        <v>1331</v>
      </c>
    </row>
    <row r="13305">
      <c r="B13305" s="2"/>
      <c r="C13305" s="10"/>
      <c r="D13305" s="11"/>
      <c r="E13305" s="12"/>
      <c r="O13305" s="6" t="s">
        <v>1331</v>
      </c>
    </row>
    <row r="13306">
      <c r="B13306" s="2"/>
      <c r="C13306" s="10"/>
      <c r="D13306" s="11"/>
      <c r="E13306" s="12"/>
      <c r="O13306" s="6" t="s">
        <v>1331</v>
      </c>
    </row>
    <row r="13307">
      <c r="B13307" s="2"/>
      <c r="C13307" s="10"/>
      <c r="D13307" s="11"/>
      <c r="E13307" s="12"/>
      <c r="O13307" s="6" t="s">
        <v>1331</v>
      </c>
    </row>
    <row r="13308">
      <c r="B13308" s="2"/>
      <c r="C13308" s="10"/>
      <c r="D13308" s="11"/>
      <c r="E13308" s="12"/>
      <c r="O13308" s="6" t="s">
        <v>1331</v>
      </c>
    </row>
    <row r="13309">
      <c r="B13309" s="2"/>
      <c r="C13309" s="10"/>
      <c r="D13309" s="11"/>
      <c r="E13309" s="12"/>
      <c r="O13309" s="6" t="s">
        <v>1331</v>
      </c>
    </row>
    <row r="13310">
      <c r="B13310" s="2"/>
      <c r="C13310" s="10"/>
      <c r="D13310" s="11"/>
      <c r="E13310" s="12"/>
      <c r="O13310" s="6" t="s">
        <v>1331</v>
      </c>
    </row>
    <row r="13311">
      <c r="B13311" s="2"/>
      <c r="C13311" s="10"/>
      <c r="D13311" s="11"/>
      <c r="E13311" s="12"/>
      <c r="O13311" s="6" t="s">
        <v>1331</v>
      </c>
    </row>
    <row r="13312">
      <c r="B13312" s="2"/>
      <c r="C13312" s="10"/>
      <c r="D13312" s="11"/>
      <c r="E13312" s="12"/>
      <c r="O13312" s="6" t="s">
        <v>1331</v>
      </c>
    </row>
    <row r="13313">
      <c r="B13313" s="2"/>
      <c r="C13313" s="10"/>
      <c r="D13313" s="11"/>
      <c r="E13313" s="12"/>
      <c r="O13313" s="6" t="s">
        <v>1331</v>
      </c>
    </row>
    <row r="13314">
      <c r="B13314" s="2"/>
      <c r="C13314" s="10"/>
      <c r="D13314" s="11"/>
      <c r="E13314" s="12"/>
      <c r="O13314" s="6" t="s">
        <v>1331</v>
      </c>
    </row>
    <row r="13315">
      <c r="B13315" s="2"/>
      <c r="C13315" s="10"/>
      <c r="D13315" s="11"/>
      <c r="E13315" s="12"/>
      <c r="O13315" s="6" t="s">
        <v>1331</v>
      </c>
    </row>
    <row r="13316">
      <c r="B13316" s="2"/>
      <c r="C13316" s="10"/>
      <c r="D13316" s="11"/>
      <c r="E13316" s="12"/>
      <c r="O13316" s="6" t="s">
        <v>1331</v>
      </c>
    </row>
    <row r="13317">
      <c r="B13317" s="2"/>
      <c r="C13317" s="10"/>
      <c r="D13317" s="11"/>
      <c r="E13317" s="12"/>
      <c r="O13317" s="6" t="s">
        <v>1331</v>
      </c>
    </row>
    <row r="13318">
      <c r="B13318" s="2"/>
      <c r="C13318" s="10"/>
      <c r="D13318" s="11"/>
      <c r="E13318" s="12"/>
      <c r="O13318" s="6" t="s">
        <v>1331</v>
      </c>
    </row>
    <row r="13319">
      <c r="B13319" s="2"/>
      <c r="C13319" s="10"/>
      <c r="D13319" s="11"/>
      <c r="E13319" s="12"/>
      <c r="O13319" s="6" t="s">
        <v>1331</v>
      </c>
    </row>
    <row r="13320">
      <c r="B13320" s="2"/>
      <c r="C13320" s="10"/>
      <c r="D13320" s="11"/>
      <c r="E13320" s="12"/>
      <c r="O13320" s="6" t="s">
        <v>1331</v>
      </c>
    </row>
    <row r="13321">
      <c r="B13321" s="2"/>
      <c r="C13321" s="10"/>
      <c r="D13321" s="11"/>
      <c r="E13321" s="12"/>
      <c r="O13321" s="6" t="s">
        <v>1331</v>
      </c>
    </row>
    <row r="13322">
      <c r="B13322" s="2"/>
      <c r="C13322" s="10"/>
      <c r="D13322" s="11"/>
      <c r="E13322" s="12"/>
      <c r="O13322" s="6" t="s">
        <v>1331</v>
      </c>
    </row>
    <row r="13323">
      <c r="B13323" s="2"/>
      <c r="C13323" s="10"/>
      <c r="D13323" s="11"/>
      <c r="E13323" s="12"/>
      <c r="O13323" s="6" t="s">
        <v>1331</v>
      </c>
    </row>
    <row r="13324">
      <c r="B13324" s="2"/>
      <c r="C13324" s="10"/>
      <c r="D13324" s="11"/>
      <c r="E13324" s="12"/>
      <c r="O13324" s="6" t="s">
        <v>1331</v>
      </c>
    </row>
    <row r="13325">
      <c r="B13325" s="2"/>
      <c r="C13325" s="10"/>
      <c r="D13325" s="11"/>
      <c r="E13325" s="12"/>
      <c r="O13325" s="6" t="s">
        <v>1331</v>
      </c>
    </row>
    <row r="13326">
      <c r="B13326" s="2"/>
      <c r="C13326" s="10"/>
      <c r="D13326" s="11"/>
      <c r="E13326" s="12"/>
      <c r="O13326" s="6" t="s">
        <v>1331</v>
      </c>
    </row>
    <row r="13327">
      <c r="B13327" s="2"/>
      <c r="C13327" s="10"/>
      <c r="D13327" s="11"/>
      <c r="E13327" s="12"/>
      <c r="O13327" s="6" t="s">
        <v>1331</v>
      </c>
    </row>
    <row r="13328">
      <c r="B13328" s="2"/>
      <c r="C13328" s="10"/>
      <c r="D13328" s="11"/>
      <c r="E13328" s="12"/>
      <c r="O13328" s="6" t="s">
        <v>1331</v>
      </c>
    </row>
    <row r="13329">
      <c r="B13329" s="2"/>
      <c r="C13329" s="10"/>
      <c r="D13329" s="11"/>
      <c r="E13329" s="12"/>
      <c r="O13329" s="6" t="s">
        <v>1331</v>
      </c>
    </row>
    <row r="13330">
      <c r="B13330" s="2"/>
      <c r="C13330" s="10"/>
      <c r="D13330" s="11"/>
      <c r="E13330" s="12"/>
      <c r="O13330" s="6" t="s">
        <v>1331</v>
      </c>
    </row>
    <row r="13331">
      <c r="B13331" s="2"/>
      <c r="C13331" s="10"/>
      <c r="D13331" s="11"/>
      <c r="E13331" s="12"/>
      <c r="O13331" s="6" t="s">
        <v>1331</v>
      </c>
    </row>
    <row r="13332">
      <c r="B13332" s="2"/>
      <c r="C13332" s="10"/>
      <c r="D13332" s="11"/>
      <c r="E13332" s="12"/>
      <c r="O13332" s="6" t="s">
        <v>1331</v>
      </c>
    </row>
    <row r="13333">
      <c r="B13333" s="2"/>
      <c r="C13333" s="10"/>
      <c r="D13333" s="11"/>
      <c r="E13333" s="12"/>
      <c r="O13333" s="6" t="s">
        <v>1331</v>
      </c>
    </row>
    <row r="13334">
      <c r="B13334" s="2"/>
      <c r="C13334" s="10"/>
      <c r="D13334" s="11"/>
      <c r="E13334" s="12"/>
      <c r="O13334" s="6" t="s">
        <v>1331</v>
      </c>
    </row>
    <row r="13335">
      <c r="B13335" s="2"/>
      <c r="C13335" s="10"/>
      <c r="D13335" s="11"/>
      <c r="E13335" s="12"/>
      <c r="O13335" s="6" t="s">
        <v>1331</v>
      </c>
    </row>
    <row r="13336">
      <c r="B13336" s="2"/>
      <c r="C13336" s="10"/>
      <c r="D13336" s="11"/>
      <c r="E13336" s="12"/>
      <c r="O13336" s="6" t="s">
        <v>1331</v>
      </c>
    </row>
    <row r="13337">
      <c r="B13337" s="2"/>
      <c r="C13337" s="10"/>
      <c r="D13337" s="11"/>
      <c r="E13337" s="12"/>
      <c r="O13337" s="6" t="s">
        <v>1331</v>
      </c>
    </row>
    <row r="13338">
      <c r="B13338" s="2"/>
      <c r="C13338" s="10"/>
      <c r="D13338" s="11"/>
      <c r="E13338" s="12"/>
      <c r="O13338" s="6" t="s">
        <v>1331</v>
      </c>
    </row>
    <row r="13339">
      <c r="B13339" s="2"/>
      <c r="C13339" s="10"/>
      <c r="D13339" s="11"/>
      <c r="E13339" s="12"/>
      <c r="O13339" s="6" t="s">
        <v>1331</v>
      </c>
    </row>
    <row r="13340">
      <c r="B13340" s="2"/>
      <c r="C13340" s="10"/>
      <c r="D13340" s="11"/>
      <c r="E13340" s="12"/>
      <c r="O13340" s="6" t="s">
        <v>1331</v>
      </c>
    </row>
    <row r="13341">
      <c r="B13341" s="2"/>
      <c r="C13341" s="10"/>
      <c r="D13341" s="11"/>
      <c r="E13341" s="12"/>
      <c r="O13341" s="6" t="s">
        <v>1331</v>
      </c>
    </row>
    <row r="13342">
      <c r="B13342" s="2"/>
      <c r="C13342" s="10"/>
      <c r="D13342" s="11"/>
      <c r="E13342" s="12"/>
      <c r="O13342" s="6" t="s">
        <v>1331</v>
      </c>
    </row>
    <row r="13343">
      <c r="B13343" s="2"/>
      <c r="C13343" s="10"/>
      <c r="D13343" s="11"/>
      <c r="E13343" s="12"/>
      <c r="O13343" s="6" t="s">
        <v>1331</v>
      </c>
    </row>
    <row r="13344">
      <c r="B13344" s="2"/>
      <c r="C13344" s="10"/>
      <c r="D13344" s="11"/>
      <c r="E13344" s="12"/>
      <c r="O13344" s="6" t="s">
        <v>1331</v>
      </c>
    </row>
    <row r="13345">
      <c r="B13345" s="2"/>
      <c r="C13345" s="10"/>
      <c r="D13345" s="11"/>
      <c r="E13345" s="12"/>
      <c r="O13345" s="6" t="s">
        <v>1331</v>
      </c>
    </row>
    <row r="13346">
      <c r="B13346" s="2"/>
      <c r="C13346" s="10"/>
      <c r="D13346" s="11"/>
      <c r="E13346" s="12"/>
      <c r="O13346" s="6" t="s">
        <v>1331</v>
      </c>
    </row>
    <row r="13347">
      <c r="B13347" s="2"/>
      <c r="C13347" s="10"/>
      <c r="D13347" s="11"/>
      <c r="E13347" s="12"/>
      <c r="O13347" s="6" t="s">
        <v>1331</v>
      </c>
    </row>
    <row r="13348">
      <c r="B13348" s="2"/>
      <c r="C13348" s="10"/>
      <c r="D13348" s="11"/>
      <c r="E13348" s="12"/>
      <c r="O13348" s="6" t="s">
        <v>1331</v>
      </c>
    </row>
    <row r="13349">
      <c r="B13349" s="2"/>
      <c r="C13349" s="10"/>
      <c r="D13349" s="11"/>
      <c r="E13349" s="12"/>
      <c r="O13349" s="6" t="s">
        <v>1331</v>
      </c>
    </row>
    <row r="13350">
      <c r="B13350" s="2"/>
      <c r="C13350" s="10"/>
      <c r="D13350" s="11"/>
      <c r="E13350" s="12"/>
      <c r="O13350" s="6" t="s">
        <v>1331</v>
      </c>
    </row>
    <row r="13351">
      <c r="B13351" s="2"/>
      <c r="C13351" s="10"/>
      <c r="D13351" s="11"/>
      <c r="E13351" s="12"/>
      <c r="O13351" s="6" t="s">
        <v>1331</v>
      </c>
    </row>
    <row r="13352">
      <c r="B13352" s="2"/>
      <c r="C13352" s="10"/>
      <c r="D13352" s="11"/>
      <c r="E13352" s="12"/>
      <c r="O13352" s="6" t="s">
        <v>1331</v>
      </c>
    </row>
    <row r="13353">
      <c r="B13353" s="2"/>
      <c r="C13353" s="10"/>
      <c r="D13353" s="11"/>
      <c r="E13353" s="12"/>
      <c r="O13353" s="6" t="s">
        <v>1331</v>
      </c>
    </row>
    <row r="13354">
      <c r="B13354" s="2"/>
      <c r="C13354" s="10"/>
      <c r="D13354" s="11"/>
      <c r="E13354" s="12"/>
      <c r="O13354" s="6" t="s">
        <v>1331</v>
      </c>
    </row>
    <row r="13355">
      <c r="B13355" s="2"/>
      <c r="C13355" s="10"/>
      <c r="D13355" s="11"/>
      <c r="E13355" s="12"/>
      <c r="O13355" s="6" t="s">
        <v>1331</v>
      </c>
    </row>
    <row r="13356">
      <c r="B13356" s="2"/>
      <c r="C13356" s="10"/>
      <c r="D13356" s="11"/>
      <c r="E13356" s="12"/>
      <c r="O13356" s="6" t="s">
        <v>1331</v>
      </c>
    </row>
    <row r="13357">
      <c r="B13357" s="2"/>
      <c r="C13357" s="10"/>
      <c r="D13357" s="11"/>
      <c r="E13357" s="12"/>
      <c r="O13357" s="6" t="s">
        <v>1331</v>
      </c>
    </row>
    <row r="13358">
      <c r="B13358" s="2"/>
      <c r="C13358" s="10"/>
      <c r="D13358" s="11"/>
      <c r="E13358" s="12"/>
      <c r="O13358" s="6" t="s">
        <v>1331</v>
      </c>
    </row>
    <row r="13359">
      <c r="B13359" s="2"/>
      <c r="C13359" s="10"/>
      <c r="D13359" s="11"/>
      <c r="E13359" s="12"/>
      <c r="O13359" s="6" t="s">
        <v>1331</v>
      </c>
    </row>
    <row r="13360">
      <c r="B13360" s="2"/>
      <c r="C13360" s="10"/>
      <c r="D13360" s="11"/>
      <c r="E13360" s="12"/>
      <c r="O13360" s="6" t="s">
        <v>1331</v>
      </c>
    </row>
    <row r="13361">
      <c r="B13361" s="2"/>
      <c r="C13361" s="10"/>
      <c r="D13361" s="11"/>
      <c r="E13361" s="12"/>
      <c r="O13361" s="6" t="s">
        <v>1331</v>
      </c>
    </row>
    <row r="13362">
      <c r="B13362" s="2"/>
      <c r="C13362" s="10"/>
      <c r="D13362" s="11"/>
      <c r="E13362" s="12"/>
      <c r="O13362" s="6" t="s">
        <v>1331</v>
      </c>
    </row>
    <row r="13363">
      <c r="B13363" s="2"/>
      <c r="C13363" s="10"/>
      <c r="D13363" s="11"/>
      <c r="E13363" s="12"/>
      <c r="O13363" s="6" t="s">
        <v>1331</v>
      </c>
    </row>
    <row r="13364">
      <c r="B13364" s="2"/>
      <c r="C13364" s="10"/>
      <c r="D13364" s="11"/>
      <c r="E13364" s="12"/>
      <c r="O13364" s="6" t="s">
        <v>1331</v>
      </c>
    </row>
    <row r="13365">
      <c r="B13365" s="2"/>
      <c r="C13365" s="10"/>
      <c r="D13365" s="11"/>
      <c r="E13365" s="12"/>
      <c r="O13365" s="6" t="s">
        <v>1331</v>
      </c>
    </row>
    <row r="13366">
      <c r="B13366" s="2"/>
      <c r="C13366" s="10"/>
      <c r="D13366" s="11"/>
      <c r="E13366" s="12"/>
      <c r="O13366" s="6" t="s">
        <v>1331</v>
      </c>
    </row>
    <row r="13367">
      <c r="B13367" s="2"/>
      <c r="C13367" s="10"/>
      <c r="D13367" s="11"/>
      <c r="E13367" s="12"/>
      <c r="O13367" s="6" t="s">
        <v>1331</v>
      </c>
    </row>
    <row r="13368">
      <c r="B13368" s="2"/>
      <c r="C13368" s="10"/>
      <c r="D13368" s="11"/>
      <c r="E13368" s="12"/>
      <c r="O13368" s="6" t="s">
        <v>1331</v>
      </c>
    </row>
    <row r="13369">
      <c r="B13369" s="2"/>
      <c r="C13369" s="10"/>
      <c r="D13369" s="11"/>
      <c r="E13369" s="12"/>
      <c r="O13369" s="6" t="s">
        <v>1331</v>
      </c>
    </row>
    <row r="13370">
      <c r="B13370" s="2"/>
      <c r="C13370" s="10"/>
      <c r="D13370" s="11"/>
      <c r="E13370" s="12"/>
      <c r="O13370" s="6" t="s">
        <v>1331</v>
      </c>
    </row>
    <row r="13371">
      <c r="B13371" s="2"/>
      <c r="C13371" s="10"/>
      <c r="D13371" s="11"/>
      <c r="E13371" s="12"/>
      <c r="O13371" s="6" t="s">
        <v>1331</v>
      </c>
    </row>
    <row r="13372">
      <c r="B13372" s="2"/>
      <c r="C13372" s="10"/>
      <c r="D13372" s="11"/>
      <c r="E13372" s="12"/>
      <c r="O13372" s="6" t="s">
        <v>1331</v>
      </c>
    </row>
    <row r="13373">
      <c r="B13373" s="2"/>
      <c r="C13373" s="10"/>
      <c r="D13373" s="11"/>
      <c r="E13373" s="12"/>
      <c r="O13373" s="6" t="s">
        <v>1331</v>
      </c>
    </row>
    <row r="13374">
      <c r="B13374" s="2"/>
      <c r="C13374" s="10"/>
      <c r="D13374" s="11"/>
      <c r="E13374" s="12"/>
      <c r="O13374" s="6" t="s">
        <v>1331</v>
      </c>
    </row>
    <row r="13375">
      <c r="B13375" s="2"/>
      <c r="C13375" s="10"/>
      <c r="D13375" s="11"/>
      <c r="E13375" s="12"/>
      <c r="O13375" s="6" t="s">
        <v>1331</v>
      </c>
    </row>
    <row r="13376">
      <c r="B13376" s="2"/>
      <c r="C13376" s="10"/>
      <c r="D13376" s="11"/>
      <c r="E13376" s="12"/>
      <c r="O13376" s="6" t="s">
        <v>1331</v>
      </c>
    </row>
    <row r="13377">
      <c r="B13377" s="2"/>
      <c r="C13377" s="10"/>
      <c r="D13377" s="11"/>
      <c r="E13377" s="12"/>
      <c r="O13377" s="6" t="s">
        <v>1331</v>
      </c>
    </row>
    <row r="13378">
      <c r="B13378" s="2"/>
      <c r="C13378" s="10"/>
      <c r="D13378" s="11"/>
      <c r="E13378" s="12"/>
      <c r="O13378" s="6" t="s">
        <v>1331</v>
      </c>
    </row>
    <row r="13379">
      <c r="B13379" s="2"/>
      <c r="C13379" s="10"/>
      <c r="D13379" s="11"/>
      <c r="E13379" s="12"/>
      <c r="O13379" s="6" t="s">
        <v>1331</v>
      </c>
    </row>
    <row r="13380">
      <c r="B13380" s="2"/>
      <c r="C13380" s="10"/>
      <c r="D13380" s="11"/>
      <c r="E13380" s="12"/>
      <c r="O13380" s="6" t="s">
        <v>1331</v>
      </c>
    </row>
    <row r="13381">
      <c r="B13381" s="2"/>
      <c r="C13381" s="10"/>
      <c r="D13381" s="11"/>
      <c r="E13381" s="12"/>
      <c r="O13381" s="6" t="s">
        <v>1331</v>
      </c>
    </row>
    <row r="13382">
      <c r="B13382" s="2"/>
      <c r="C13382" s="10"/>
      <c r="D13382" s="11"/>
      <c r="E13382" s="12"/>
      <c r="O13382" s="6" t="s">
        <v>1331</v>
      </c>
    </row>
    <row r="13383">
      <c r="B13383" s="2"/>
      <c r="C13383" s="10"/>
      <c r="D13383" s="11"/>
      <c r="E13383" s="12"/>
      <c r="O13383" s="6" t="s">
        <v>1331</v>
      </c>
    </row>
    <row r="13384">
      <c r="B13384" s="2"/>
      <c r="C13384" s="10"/>
      <c r="D13384" s="11"/>
      <c r="E13384" s="12"/>
      <c r="O13384" s="6" t="s">
        <v>1331</v>
      </c>
    </row>
    <row r="13385">
      <c r="B13385" s="2"/>
      <c r="C13385" s="10"/>
      <c r="D13385" s="11"/>
      <c r="E13385" s="12"/>
      <c r="O13385" s="6" t="s">
        <v>1331</v>
      </c>
    </row>
    <row r="13386">
      <c r="B13386" s="2"/>
      <c r="C13386" s="10"/>
      <c r="D13386" s="11"/>
      <c r="E13386" s="12"/>
      <c r="O13386" s="6" t="s">
        <v>1331</v>
      </c>
    </row>
    <row r="13387">
      <c r="B13387" s="2"/>
      <c r="C13387" s="10"/>
      <c r="D13387" s="11"/>
      <c r="E13387" s="12"/>
      <c r="O13387" s="6" t="s">
        <v>1331</v>
      </c>
    </row>
    <row r="13388">
      <c r="B13388" s="2"/>
      <c r="C13388" s="10"/>
      <c r="D13388" s="11"/>
      <c r="E13388" s="12"/>
      <c r="O13388" s="6" t="s">
        <v>1331</v>
      </c>
    </row>
    <row r="13389">
      <c r="B13389" s="2"/>
      <c r="C13389" s="10"/>
      <c r="D13389" s="11"/>
      <c r="E13389" s="12"/>
      <c r="O13389" s="6" t="s">
        <v>1331</v>
      </c>
    </row>
    <row r="13390">
      <c r="B13390" s="2"/>
      <c r="C13390" s="10"/>
      <c r="D13390" s="11"/>
      <c r="E13390" s="12"/>
      <c r="O13390" s="6" t="s">
        <v>1331</v>
      </c>
    </row>
    <row r="13391">
      <c r="B13391" s="2"/>
      <c r="C13391" s="10"/>
      <c r="D13391" s="11"/>
      <c r="E13391" s="12"/>
      <c r="O13391" s="6" t="s">
        <v>1331</v>
      </c>
    </row>
    <row r="13392">
      <c r="B13392" s="2"/>
      <c r="C13392" s="10"/>
      <c r="D13392" s="11"/>
      <c r="E13392" s="12"/>
      <c r="O13392" s="6" t="s">
        <v>1331</v>
      </c>
    </row>
    <row r="13393">
      <c r="B13393" s="2"/>
      <c r="C13393" s="10"/>
      <c r="D13393" s="11"/>
      <c r="E13393" s="12"/>
      <c r="O13393" s="6" t="s">
        <v>1331</v>
      </c>
    </row>
    <row r="13394">
      <c r="B13394" s="2"/>
      <c r="C13394" s="10"/>
      <c r="D13394" s="11"/>
      <c r="E13394" s="12"/>
      <c r="O13394" s="6" t="s">
        <v>1331</v>
      </c>
    </row>
    <row r="13395">
      <c r="B13395" s="2"/>
      <c r="C13395" s="10"/>
      <c r="D13395" s="11"/>
      <c r="E13395" s="12"/>
      <c r="O13395" s="6" t="s">
        <v>1331</v>
      </c>
    </row>
    <row r="13396">
      <c r="B13396" s="2"/>
      <c r="C13396" s="10"/>
      <c r="D13396" s="11"/>
      <c r="E13396" s="12"/>
      <c r="O13396" s="6" t="s">
        <v>1331</v>
      </c>
    </row>
    <row r="13397">
      <c r="B13397" s="2"/>
      <c r="C13397" s="10"/>
      <c r="D13397" s="11"/>
      <c r="E13397" s="12"/>
      <c r="O13397" s="6" t="s">
        <v>1331</v>
      </c>
    </row>
    <row r="13398">
      <c r="B13398" s="2"/>
      <c r="C13398" s="10"/>
      <c r="D13398" s="11"/>
      <c r="E13398" s="12"/>
      <c r="O13398" s="6" t="s">
        <v>1331</v>
      </c>
    </row>
    <row r="13399">
      <c r="B13399" s="2"/>
      <c r="C13399" s="10"/>
      <c r="D13399" s="11"/>
      <c r="E13399" s="12"/>
      <c r="O13399" s="6" t="s">
        <v>1331</v>
      </c>
    </row>
    <row r="13400">
      <c r="B13400" s="2"/>
      <c r="C13400" s="10"/>
      <c r="D13400" s="11"/>
      <c r="E13400" s="12"/>
      <c r="O13400" s="6" t="s">
        <v>1331</v>
      </c>
    </row>
    <row r="13401">
      <c r="B13401" s="2"/>
      <c r="C13401" s="10"/>
      <c r="D13401" s="11"/>
      <c r="E13401" s="12"/>
      <c r="O13401" s="6" t="s">
        <v>1331</v>
      </c>
    </row>
    <row r="13402">
      <c r="B13402" s="2"/>
      <c r="C13402" s="10"/>
      <c r="D13402" s="11"/>
      <c r="E13402" s="12"/>
      <c r="O13402" s="6" t="s">
        <v>1331</v>
      </c>
    </row>
    <row r="13403">
      <c r="B13403" s="2"/>
      <c r="C13403" s="10"/>
      <c r="D13403" s="11"/>
      <c r="E13403" s="12"/>
      <c r="O13403" s="6" t="s">
        <v>1331</v>
      </c>
    </row>
    <row r="13404">
      <c r="B13404" s="2"/>
      <c r="C13404" s="10"/>
      <c r="D13404" s="11"/>
      <c r="E13404" s="12"/>
      <c r="O13404" s="6" t="s">
        <v>1331</v>
      </c>
    </row>
    <row r="13405">
      <c r="B13405" s="2"/>
      <c r="C13405" s="10"/>
      <c r="D13405" s="11"/>
      <c r="E13405" s="12"/>
      <c r="O13405" s="6" t="s">
        <v>1331</v>
      </c>
    </row>
    <row r="13406">
      <c r="B13406" s="2"/>
      <c r="C13406" s="10"/>
      <c r="D13406" s="11"/>
      <c r="E13406" s="12"/>
      <c r="O13406" s="6" t="s">
        <v>1331</v>
      </c>
    </row>
    <row r="13407">
      <c r="B13407" s="2"/>
      <c r="C13407" s="10"/>
      <c r="D13407" s="11"/>
      <c r="E13407" s="12"/>
      <c r="O13407" s="6" t="s">
        <v>1331</v>
      </c>
    </row>
    <row r="13408">
      <c r="B13408" s="2"/>
      <c r="C13408" s="10"/>
      <c r="D13408" s="11"/>
      <c r="E13408" s="12"/>
      <c r="O13408" s="6" t="s">
        <v>1331</v>
      </c>
    </row>
    <row r="13409">
      <c r="B13409" s="2"/>
      <c r="C13409" s="10"/>
      <c r="D13409" s="11"/>
      <c r="E13409" s="12"/>
      <c r="O13409" s="6" t="s">
        <v>1331</v>
      </c>
    </row>
    <row r="13410">
      <c r="B13410" s="2"/>
      <c r="C13410" s="10"/>
      <c r="D13410" s="11"/>
      <c r="E13410" s="12"/>
      <c r="O13410" s="6" t="s">
        <v>1331</v>
      </c>
    </row>
    <row r="13411">
      <c r="B13411" s="2"/>
      <c r="C13411" s="10"/>
      <c r="D13411" s="11"/>
      <c r="E13411" s="12"/>
      <c r="O13411" s="6" t="s">
        <v>1331</v>
      </c>
    </row>
    <row r="13412">
      <c r="B13412" s="2"/>
      <c r="C13412" s="10"/>
      <c r="D13412" s="11"/>
      <c r="E13412" s="12"/>
      <c r="O13412" s="6" t="s">
        <v>1331</v>
      </c>
    </row>
    <row r="13413">
      <c r="B13413" s="2"/>
      <c r="C13413" s="10"/>
      <c r="D13413" s="11"/>
      <c r="E13413" s="12"/>
      <c r="O13413" s="6" t="s">
        <v>1331</v>
      </c>
    </row>
    <row r="13414">
      <c r="B13414" s="2"/>
      <c r="C13414" s="10"/>
      <c r="D13414" s="11"/>
      <c r="E13414" s="12"/>
      <c r="O13414" s="6" t="s">
        <v>1331</v>
      </c>
    </row>
    <row r="13415">
      <c r="B13415" s="2"/>
      <c r="C13415" s="10"/>
      <c r="D13415" s="11"/>
      <c r="E13415" s="12"/>
      <c r="O13415" s="6" t="s">
        <v>1331</v>
      </c>
    </row>
    <row r="13416">
      <c r="B13416" s="2"/>
      <c r="C13416" s="10"/>
      <c r="D13416" s="11"/>
      <c r="E13416" s="12"/>
      <c r="O13416" s="6" t="s">
        <v>1331</v>
      </c>
    </row>
    <row r="13417">
      <c r="B13417" s="2"/>
      <c r="C13417" s="10"/>
      <c r="D13417" s="11"/>
      <c r="E13417" s="12"/>
      <c r="O13417" s="6" t="s">
        <v>1331</v>
      </c>
    </row>
    <row r="13418">
      <c r="B13418" s="2"/>
      <c r="C13418" s="10"/>
      <c r="D13418" s="11"/>
      <c r="E13418" s="12"/>
      <c r="O13418" s="6" t="s">
        <v>1331</v>
      </c>
    </row>
    <row r="13419">
      <c r="B13419" s="2"/>
      <c r="C13419" s="10"/>
      <c r="D13419" s="11"/>
      <c r="E13419" s="12"/>
      <c r="O13419" s="6" t="s">
        <v>1331</v>
      </c>
    </row>
    <row r="13420">
      <c r="B13420" s="2"/>
      <c r="C13420" s="10"/>
      <c r="D13420" s="11"/>
      <c r="E13420" s="12"/>
      <c r="O13420" s="6" t="s">
        <v>1331</v>
      </c>
    </row>
    <row r="13421">
      <c r="B13421" s="2"/>
      <c r="C13421" s="10"/>
      <c r="D13421" s="11"/>
      <c r="E13421" s="12"/>
      <c r="O13421" s="6" t="s">
        <v>1331</v>
      </c>
    </row>
    <row r="13422">
      <c r="B13422" s="2"/>
      <c r="C13422" s="10"/>
      <c r="D13422" s="11"/>
      <c r="E13422" s="12"/>
      <c r="O13422" s="6" t="s">
        <v>1331</v>
      </c>
    </row>
    <row r="13423">
      <c r="B13423" s="2"/>
      <c r="C13423" s="10"/>
      <c r="D13423" s="11"/>
      <c r="E13423" s="12"/>
      <c r="O13423" s="6" t="s">
        <v>1331</v>
      </c>
    </row>
    <row r="13424">
      <c r="B13424" s="2"/>
      <c r="C13424" s="10"/>
      <c r="D13424" s="11"/>
      <c r="E13424" s="12"/>
      <c r="O13424" s="6" t="s">
        <v>1331</v>
      </c>
    </row>
    <row r="13425">
      <c r="B13425" s="2"/>
      <c r="C13425" s="10"/>
      <c r="D13425" s="11"/>
      <c r="E13425" s="12"/>
      <c r="O13425" s="6" t="s">
        <v>1331</v>
      </c>
    </row>
    <row r="13426">
      <c r="B13426" s="2"/>
      <c r="C13426" s="10"/>
      <c r="D13426" s="11"/>
      <c r="E13426" s="12"/>
      <c r="O13426" s="6" t="s">
        <v>1331</v>
      </c>
    </row>
    <row r="13427">
      <c r="B13427" s="2"/>
      <c r="C13427" s="10"/>
      <c r="D13427" s="11"/>
      <c r="E13427" s="12"/>
      <c r="O13427" s="6" t="s">
        <v>1331</v>
      </c>
    </row>
    <row r="13428">
      <c r="B13428" s="2"/>
      <c r="C13428" s="10"/>
      <c r="D13428" s="11"/>
      <c r="E13428" s="12"/>
      <c r="O13428" s="6" t="s">
        <v>1331</v>
      </c>
    </row>
    <row r="13429">
      <c r="B13429" s="2"/>
      <c r="C13429" s="10"/>
      <c r="D13429" s="11"/>
      <c r="E13429" s="12"/>
      <c r="O13429" s="6" t="s">
        <v>1331</v>
      </c>
    </row>
    <row r="13430">
      <c r="B13430" s="2"/>
      <c r="C13430" s="10"/>
      <c r="D13430" s="11"/>
      <c r="E13430" s="12"/>
      <c r="O13430" s="6" t="s">
        <v>1331</v>
      </c>
    </row>
    <row r="13431">
      <c r="B13431" s="2"/>
      <c r="C13431" s="10"/>
      <c r="D13431" s="11"/>
      <c r="E13431" s="12"/>
      <c r="O13431" s="6" t="s">
        <v>1331</v>
      </c>
    </row>
    <row r="13432">
      <c r="B13432" s="2"/>
      <c r="C13432" s="10"/>
      <c r="D13432" s="11"/>
      <c r="E13432" s="12"/>
      <c r="O13432" s="6" t="s">
        <v>1331</v>
      </c>
    </row>
    <row r="13433">
      <c r="B13433" s="2"/>
      <c r="C13433" s="10"/>
      <c r="D13433" s="11"/>
      <c r="E13433" s="12"/>
      <c r="O13433" s="6" t="s">
        <v>1331</v>
      </c>
    </row>
    <row r="13434">
      <c r="B13434" s="2"/>
      <c r="C13434" s="10"/>
      <c r="D13434" s="11"/>
      <c r="E13434" s="12"/>
      <c r="O13434" s="6" t="s">
        <v>1331</v>
      </c>
    </row>
    <row r="13435">
      <c r="B13435" s="2"/>
      <c r="C13435" s="10"/>
      <c r="D13435" s="11"/>
      <c r="E13435" s="12"/>
      <c r="O13435" s="6" t="s">
        <v>1331</v>
      </c>
    </row>
    <row r="13436">
      <c r="B13436" s="2"/>
      <c r="C13436" s="10"/>
      <c r="D13436" s="11"/>
      <c r="E13436" s="12"/>
      <c r="O13436" s="6" t="s">
        <v>1331</v>
      </c>
    </row>
    <row r="13437">
      <c r="B13437" s="2"/>
      <c r="C13437" s="10"/>
      <c r="D13437" s="11"/>
      <c r="E13437" s="12"/>
      <c r="O13437" s="6" t="s">
        <v>1331</v>
      </c>
    </row>
    <row r="13438">
      <c r="B13438" s="2"/>
      <c r="C13438" s="10"/>
      <c r="D13438" s="11"/>
      <c r="E13438" s="12"/>
      <c r="O13438" s="6" t="s">
        <v>1331</v>
      </c>
    </row>
    <row r="13439">
      <c r="B13439" s="2"/>
      <c r="C13439" s="10"/>
      <c r="D13439" s="11"/>
      <c r="E13439" s="12"/>
      <c r="O13439" s="6" t="s">
        <v>1331</v>
      </c>
    </row>
    <row r="13440">
      <c r="B13440" s="2"/>
      <c r="C13440" s="10"/>
      <c r="D13440" s="11"/>
      <c r="E13440" s="12"/>
      <c r="O13440" s="6" t="s">
        <v>1331</v>
      </c>
    </row>
    <row r="13441">
      <c r="B13441" s="2"/>
      <c r="C13441" s="10"/>
      <c r="D13441" s="11"/>
      <c r="E13441" s="12"/>
      <c r="O13441" s="6" t="s">
        <v>1331</v>
      </c>
    </row>
    <row r="13442">
      <c r="B13442" s="2"/>
      <c r="C13442" s="10"/>
      <c r="D13442" s="11"/>
      <c r="E13442" s="12"/>
      <c r="O13442" s="6" t="s">
        <v>1331</v>
      </c>
    </row>
    <row r="13443">
      <c r="B13443" s="2"/>
      <c r="C13443" s="10"/>
      <c r="D13443" s="11"/>
      <c r="E13443" s="12"/>
      <c r="O13443" s="6" t="s">
        <v>1331</v>
      </c>
    </row>
    <row r="13444">
      <c r="B13444" s="2"/>
      <c r="C13444" s="10"/>
      <c r="D13444" s="11"/>
      <c r="E13444" s="12"/>
      <c r="O13444" s="6" t="s">
        <v>1331</v>
      </c>
    </row>
    <row r="13445">
      <c r="B13445" s="2"/>
      <c r="C13445" s="10"/>
      <c r="D13445" s="11"/>
      <c r="E13445" s="12"/>
      <c r="O13445" s="6" t="s">
        <v>1331</v>
      </c>
    </row>
    <row r="13446">
      <c r="B13446" s="2"/>
      <c r="C13446" s="10"/>
      <c r="D13446" s="11"/>
      <c r="E13446" s="12"/>
      <c r="O13446" s="6" t="s">
        <v>1331</v>
      </c>
    </row>
    <row r="13447">
      <c r="B13447" s="2"/>
      <c r="C13447" s="10"/>
      <c r="D13447" s="11"/>
      <c r="E13447" s="12"/>
      <c r="O13447" s="6" t="s">
        <v>1331</v>
      </c>
    </row>
    <row r="13448">
      <c r="B13448" s="2"/>
      <c r="C13448" s="10"/>
      <c r="D13448" s="11"/>
      <c r="E13448" s="12"/>
      <c r="O13448" s="6" t="s">
        <v>1331</v>
      </c>
    </row>
    <row r="13449">
      <c r="B13449" s="2"/>
      <c r="C13449" s="10"/>
      <c r="D13449" s="11"/>
      <c r="E13449" s="12"/>
      <c r="O13449" s="6" t="s">
        <v>1331</v>
      </c>
    </row>
    <row r="13450">
      <c r="B13450" s="2"/>
      <c r="C13450" s="10"/>
      <c r="D13450" s="11"/>
      <c r="E13450" s="12"/>
      <c r="O13450" s="6" t="s">
        <v>1331</v>
      </c>
    </row>
    <row r="13451">
      <c r="B13451" s="2"/>
      <c r="C13451" s="10"/>
      <c r="D13451" s="11"/>
      <c r="E13451" s="12"/>
      <c r="O13451" s="6" t="s">
        <v>1331</v>
      </c>
    </row>
    <row r="13452">
      <c r="B13452" s="2"/>
      <c r="C13452" s="10"/>
      <c r="D13452" s="11"/>
      <c r="E13452" s="12"/>
      <c r="O13452" s="6" t="s">
        <v>1331</v>
      </c>
    </row>
    <row r="13453">
      <c r="B13453" s="2"/>
      <c r="C13453" s="10"/>
      <c r="D13453" s="11"/>
      <c r="E13453" s="12"/>
      <c r="O13453" s="6" t="s">
        <v>1331</v>
      </c>
    </row>
    <row r="13454">
      <c r="B13454" s="2"/>
      <c r="C13454" s="10"/>
      <c r="D13454" s="11"/>
      <c r="E13454" s="12"/>
      <c r="O13454" s="6" t="s">
        <v>1331</v>
      </c>
    </row>
    <row r="13455">
      <c r="B13455" s="2"/>
      <c r="C13455" s="10"/>
      <c r="D13455" s="11"/>
      <c r="E13455" s="12"/>
      <c r="O13455" s="6" t="s">
        <v>1331</v>
      </c>
    </row>
    <row r="13456">
      <c r="B13456" s="2"/>
      <c r="C13456" s="10"/>
      <c r="D13456" s="11"/>
      <c r="E13456" s="12"/>
      <c r="O13456" s="6" t="s">
        <v>1331</v>
      </c>
    </row>
    <row r="13457">
      <c r="B13457" s="2"/>
      <c r="C13457" s="10"/>
      <c r="D13457" s="11"/>
      <c r="E13457" s="12"/>
      <c r="O13457" s="6" t="s">
        <v>1331</v>
      </c>
    </row>
    <row r="13458">
      <c r="B13458" s="2"/>
      <c r="C13458" s="10"/>
      <c r="D13458" s="11"/>
      <c r="E13458" s="12"/>
      <c r="O13458" s="6" t="s">
        <v>1331</v>
      </c>
    </row>
    <row r="13459">
      <c r="B13459" s="2"/>
      <c r="C13459" s="10"/>
      <c r="D13459" s="11"/>
      <c r="E13459" s="12"/>
      <c r="O13459" s="6" t="s">
        <v>1331</v>
      </c>
    </row>
    <row r="13460">
      <c r="B13460" s="2"/>
      <c r="C13460" s="10"/>
      <c r="D13460" s="11"/>
      <c r="E13460" s="12"/>
      <c r="O13460" s="6" t="s">
        <v>1331</v>
      </c>
    </row>
    <row r="13461">
      <c r="B13461" s="2"/>
      <c r="C13461" s="10"/>
      <c r="D13461" s="11"/>
      <c r="E13461" s="12"/>
      <c r="O13461" s="6" t="s">
        <v>1331</v>
      </c>
    </row>
    <row r="13462">
      <c r="B13462" s="2"/>
      <c r="C13462" s="10"/>
      <c r="D13462" s="11"/>
      <c r="E13462" s="12"/>
      <c r="O13462" s="6" t="s">
        <v>1331</v>
      </c>
    </row>
    <row r="13463">
      <c r="B13463" s="2"/>
      <c r="C13463" s="10"/>
      <c r="D13463" s="11"/>
      <c r="E13463" s="12"/>
      <c r="O13463" s="6" t="s">
        <v>1331</v>
      </c>
    </row>
    <row r="13464">
      <c r="B13464" s="2"/>
      <c r="C13464" s="10"/>
      <c r="D13464" s="11"/>
      <c r="E13464" s="12"/>
      <c r="O13464" s="6" t="s">
        <v>1331</v>
      </c>
    </row>
    <row r="13465">
      <c r="B13465" s="2"/>
      <c r="C13465" s="10"/>
      <c r="D13465" s="11"/>
      <c r="E13465" s="12"/>
      <c r="O13465" s="6" t="s">
        <v>1331</v>
      </c>
    </row>
    <row r="13466">
      <c r="B13466" s="2"/>
      <c r="C13466" s="10"/>
      <c r="D13466" s="11"/>
      <c r="E13466" s="12"/>
      <c r="O13466" s="6" t="s">
        <v>1331</v>
      </c>
    </row>
    <row r="13467">
      <c r="B13467" s="2"/>
      <c r="C13467" s="10"/>
      <c r="D13467" s="11"/>
      <c r="E13467" s="12"/>
      <c r="O13467" s="6" t="s">
        <v>1331</v>
      </c>
    </row>
    <row r="13468">
      <c r="B13468" s="2"/>
      <c r="C13468" s="10"/>
      <c r="D13468" s="11"/>
      <c r="E13468" s="12"/>
      <c r="O13468" s="6" t="s">
        <v>1331</v>
      </c>
    </row>
    <row r="13469">
      <c r="B13469" s="2"/>
      <c r="C13469" s="10"/>
      <c r="D13469" s="11"/>
      <c r="E13469" s="12"/>
      <c r="O13469" s="6" t="s">
        <v>1331</v>
      </c>
    </row>
    <row r="13470">
      <c r="B13470" s="2"/>
      <c r="C13470" s="10"/>
      <c r="D13470" s="11"/>
      <c r="E13470" s="12"/>
      <c r="O13470" s="6" t="s">
        <v>1331</v>
      </c>
    </row>
    <row r="13471">
      <c r="B13471" s="2"/>
      <c r="C13471" s="10"/>
      <c r="D13471" s="11"/>
      <c r="E13471" s="12"/>
      <c r="O13471" s="6" t="s">
        <v>1331</v>
      </c>
    </row>
    <row r="13472">
      <c r="B13472" s="2"/>
      <c r="C13472" s="10"/>
      <c r="D13472" s="11"/>
      <c r="E13472" s="12"/>
      <c r="O13472" s="6" t="s">
        <v>1331</v>
      </c>
    </row>
    <row r="13473">
      <c r="B13473" s="2"/>
      <c r="C13473" s="10"/>
      <c r="D13473" s="11"/>
      <c r="E13473" s="12"/>
      <c r="O13473" s="6" t="s">
        <v>1331</v>
      </c>
    </row>
    <row r="13474">
      <c r="B13474" s="2"/>
      <c r="C13474" s="10"/>
      <c r="D13474" s="11"/>
      <c r="E13474" s="12"/>
      <c r="O13474" s="6" t="s">
        <v>1331</v>
      </c>
    </row>
    <row r="13475">
      <c r="B13475" s="2"/>
      <c r="C13475" s="10"/>
      <c r="D13475" s="11"/>
      <c r="E13475" s="12"/>
      <c r="O13475" s="6" t="s">
        <v>1331</v>
      </c>
    </row>
    <row r="13476">
      <c r="B13476" s="2"/>
      <c r="C13476" s="10"/>
      <c r="D13476" s="11"/>
      <c r="E13476" s="12"/>
      <c r="O13476" s="6" t="s">
        <v>1331</v>
      </c>
    </row>
    <row r="13477">
      <c r="B13477" s="2"/>
      <c r="C13477" s="10"/>
      <c r="D13477" s="11"/>
      <c r="E13477" s="12"/>
      <c r="O13477" s="6" t="s">
        <v>1331</v>
      </c>
    </row>
    <row r="13478">
      <c r="B13478" s="2"/>
      <c r="C13478" s="10"/>
      <c r="D13478" s="11"/>
      <c r="E13478" s="12"/>
      <c r="O13478" s="6" t="s">
        <v>1331</v>
      </c>
    </row>
    <row r="13479">
      <c r="B13479" s="2"/>
      <c r="C13479" s="10"/>
      <c r="D13479" s="11"/>
      <c r="E13479" s="12"/>
      <c r="O13479" s="6" t="s">
        <v>1331</v>
      </c>
    </row>
    <row r="13480">
      <c r="B13480" s="2"/>
      <c r="C13480" s="10"/>
      <c r="D13480" s="11"/>
      <c r="E13480" s="12"/>
      <c r="O13480" s="6" t="s">
        <v>1331</v>
      </c>
    </row>
    <row r="13481">
      <c r="B13481" s="2"/>
      <c r="C13481" s="10"/>
      <c r="D13481" s="11"/>
      <c r="E13481" s="12"/>
      <c r="O13481" s="6" t="s">
        <v>1331</v>
      </c>
    </row>
    <row r="13482">
      <c r="B13482" s="2"/>
      <c r="C13482" s="10"/>
      <c r="D13482" s="11"/>
      <c r="E13482" s="12"/>
      <c r="O13482" s="6" t="s">
        <v>1331</v>
      </c>
    </row>
    <row r="13483">
      <c r="B13483" s="2"/>
      <c r="C13483" s="10"/>
      <c r="D13483" s="11"/>
      <c r="E13483" s="12"/>
      <c r="O13483" s="6" t="s">
        <v>1331</v>
      </c>
    </row>
    <row r="13484">
      <c r="B13484" s="2"/>
      <c r="C13484" s="10"/>
      <c r="D13484" s="11"/>
      <c r="E13484" s="12"/>
      <c r="O13484" s="6" t="s">
        <v>1331</v>
      </c>
    </row>
    <row r="13485">
      <c r="B13485" s="2"/>
      <c r="C13485" s="10"/>
      <c r="D13485" s="11"/>
      <c r="E13485" s="12"/>
      <c r="O13485" s="6" t="s">
        <v>1331</v>
      </c>
    </row>
    <row r="13486">
      <c r="B13486" s="2"/>
      <c r="C13486" s="10"/>
      <c r="D13486" s="11"/>
      <c r="E13486" s="12"/>
      <c r="O13486" s="6" t="s">
        <v>1331</v>
      </c>
    </row>
    <row r="13487">
      <c r="B13487" s="2"/>
      <c r="C13487" s="10"/>
      <c r="D13487" s="11"/>
      <c r="E13487" s="12"/>
      <c r="O13487" s="6" t="s">
        <v>1331</v>
      </c>
    </row>
    <row r="13488">
      <c r="B13488" s="2"/>
      <c r="C13488" s="10"/>
      <c r="D13488" s="11"/>
      <c r="E13488" s="12"/>
      <c r="O13488" s="6" t="s">
        <v>1331</v>
      </c>
    </row>
    <row r="13489">
      <c r="B13489" s="2"/>
      <c r="C13489" s="10"/>
      <c r="D13489" s="11"/>
      <c r="E13489" s="12"/>
      <c r="O13489" s="6" t="s">
        <v>1331</v>
      </c>
    </row>
    <row r="13490">
      <c r="B13490" s="2"/>
      <c r="C13490" s="10"/>
      <c r="D13490" s="11"/>
      <c r="E13490" s="12"/>
      <c r="O13490" s="6" t="s">
        <v>1331</v>
      </c>
    </row>
    <row r="13491">
      <c r="B13491" s="2"/>
      <c r="C13491" s="10"/>
      <c r="D13491" s="11"/>
      <c r="E13491" s="12"/>
      <c r="O13491" s="6" t="s">
        <v>1331</v>
      </c>
    </row>
    <row r="13492">
      <c r="B13492" s="2"/>
      <c r="C13492" s="10"/>
      <c r="D13492" s="11"/>
      <c r="E13492" s="12"/>
      <c r="O13492" s="6" t="s">
        <v>1331</v>
      </c>
    </row>
    <row r="13493">
      <c r="B13493" s="2"/>
      <c r="C13493" s="10"/>
      <c r="D13493" s="11"/>
      <c r="E13493" s="12"/>
      <c r="O13493" s="6" t="s">
        <v>1331</v>
      </c>
    </row>
    <row r="13494">
      <c r="B13494" s="2"/>
      <c r="C13494" s="10"/>
      <c r="D13494" s="11"/>
      <c r="E13494" s="12"/>
      <c r="O13494" s="6" t="s">
        <v>1331</v>
      </c>
    </row>
    <row r="13495">
      <c r="B13495" s="2"/>
      <c r="C13495" s="10"/>
      <c r="D13495" s="11"/>
      <c r="E13495" s="12"/>
      <c r="O13495" s="6" t="s">
        <v>1331</v>
      </c>
    </row>
    <row r="13496">
      <c r="B13496" s="2"/>
      <c r="C13496" s="10"/>
      <c r="D13496" s="11"/>
      <c r="E13496" s="12"/>
      <c r="O13496" s="6" t="s">
        <v>1331</v>
      </c>
    </row>
    <row r="13497">
      <c r="B13497" s="2"/>
      <c r="C13497" s="10"/>
      <c r="D13497" s="11"/>
      <c r="E13497" s="12"/>
      <c r="O13497" s="6" t="s">
        <v>1331</v>
      </c>
    </row>
    <row r="13498">
      <c r="B13498" s="2"/>
      <c r="C13498" s="10"/>
      <c r="D13498" s="11"/>
      <c r="E13498" s="12"/>
      <c r="O13498" s="6" t="s">
        <v>1331</v>
      </c>
    </row>
    <row r="13499">
      <c r="B13499" s="2"/>
      <c r="C13499" s="10"/>
      <c r="D13499" s="11"/>
      <c r="E13499" s="12"/>
      <c r="O13499" s="6" t="s">
        <v>1331</v>
      </c>
    </row>
    <row r="13500">
      <c r="B13500" s="2"/>
      <c r="C13500" s="10"/>
      <c r="D13500" s="11"/>
      <c r="E13500" s="12"/>
      <c r="O13500" s="6" t="s">
        <v>1331</v>
      </c>
    </row>
    <row r="13501">
      <c r="B13501" s="2"/>
      <c r="C13501" s="10"/>
      <c r="D13501" s="11"/>
      <c r="E13501" s="12"/>
      <c r="O13501" s="6" t="s">
        <v>1331</v>
      </c>
    </row>
    <row r="13502">
      <c r="B13502" s="2"/>
      <c r="C13502" s="10"/>
      <c r="D13502" s="11"/>
      <c r="E13502" s="12"/>
      <c r="O13502" s="6" t="s">
        <v>1331</v>
      </c>
    </row>
    <row r="13503">
      <c r="B13503" s="2"/>
      <c r="C13503" s="10"/>
      <c r="D13503" s="11"/>
      <c r="E13503" s="12"/>
      <c r="O13503" s="6" t="s">
        <v>1331</v>
      </c>
    </row>
    <row r="13504">
      <c r="B13504" s="2"/>
      <c r="C13504" s="10"/>
      <c r="D13504" s="11"/>
      <c r="E13504" s="12"/>
      <c r="O13504" s="6" t="s">
        <v>1331</v>
      </c>
    </row>
    <row r="13505">
      <c r="B13505" s="2"/>
      <c r="C13505" s="10"/>
      <c r="D13505" s="11"/>
      <c r="E13505" s="12"/>
      <c r="O13505" s="6" t="s">
        <v>1331</v>
      </c>
    </row>
    <row r="13506">
      <c r="B13506" s="2"/>
      <c r="C13506" s="10"/>
      <c r="D13506" s="11"/>
      <c r="E13506" s="12"/>
      <c r="O13506" s="6" t="s">
        <v>1331</v>
      </c>
    </row>
    <row r="13507">
      <c r="B13507" s="2"/>
      <c r="C13507" s="10"/>
      <c r="D13507" s="11"/>
      <c r="E13507" s="12"/>
      <c r="O13507" s="6" t="s">
        <v>1331</v>
      </c>
    </row>
    <row r="13508">
      <c r="B13508" s="2"/>
      <c r="C13508" s="10"/>
      <c r="D13508" s="11"/>
      <c r="E13508" s="12"/>
      <c r="O13508" s="6" t="s">
        <v>1331</v>
      </c>
    </row>
    <row r="13509">
      <c r="B13509" s="2"/>
      <c r="C13509" s="10"/>
      <c r="D13509" s="11"/>
      <c r="E13509" s="12"/>
      <c r="O13509" s="6" t="s">
        <v>1331</v>
      </c>
    </row>
    <row r="13510">
      <c r="B13510" s="2"/>
      <c r="C13510" s="10"/>
      <c r="D13510" s="11"/>
      <c r="E13510" s="12"/>
      <c r="O13510" s="6" t="s">
        <v>1331</v>
      </c>
    </row>
    <row r="13511">
      <c r="B13511" s="2"/>
      <c r="C13511" s="10"/>
      <c r="D13511" s="11"/>
      <c r="E13511" s="12"/>
      <c r="O13511" s="6" t="s">
        <v>1331</v>
      </c>
    </row>
    <row r="13512">
      <c r="B13512" s="2"/>
      <c r="C13512" s="10"/>
      <c r="D13512" s="11"/>
      <c r="E13512" s="12"/>
      <c r="O13512" s="6" t="s">
        <v>1331</v>
      </c>
    </row>
    <row r="13513">
      <c r="B13513" s="2"/>
      <c r="C13513" s="10"/>
      <c r="D13513" s="11"/>
      <c r="E13513" s="12"/>
      <c r="O13513" s="6" t="s">
        <v>1331</v>
      </c>
    </row>
    <row r="13514">
      <c r="B13514" s="2"/>
      <c r="C13514" s="10"/>
      <c r="D13514" s="11"/>
      <c r="E13514" s="12"/>
      <c r="O13514" s="6" t="s">
        <v>1331</v>
      </c>
    </row>
    <row r="13515">
      <c r="B13515" s="2"/>
      <c r="C13515" s="10"/>
      <c r="D13515" s="11"/>
      <c r="E13515" s="12"/>
      <c r="O13515" s="6" t="s">
        <v>1331</v>
      </c>
    </row>
    <row r="13516">
      <c r="B13516" s="2"/>
      <c r="C13516" s="10"/>
      <c r="D13516" s="11"/>
      <c r="E13516" s="12"/>
      <c r="O13516" s="6" t="s">
        <v>1331</v>
      </c>
    </row>
    <row r="13517">
      <c r="B13517" s="2"/>
      <c r="C13517" s="10"/>
      <c r="D13517" s="11"/>
      <c r="E13517" s="12"/>
      <c r="O13517" s="6" t="s">
        <v>1331</v>
      </c>
    </row>
    <row r="13518">
      <c r="B13518" s="2"/>
      <c r="C13518" s="10"/>
      <c r="D13518" s="11"/>
      <c r="E13518" s="12"/>
      <c r="O13518" s="6" t="s">
        <v>1331</v>
      </c>
    </row>
    <row r="13519">
      <c r="B13519" s="2"/>
      <c r="C13519" s="10"/>
      <c r="D13519" s="11"/>
      <c r="E13519" s="12"/>
      <c r="O13519" s="6" t="s">
        <v>1331</v>
      </c>
    </row>
    <row r="13520">
      <c r="B13520" s="2"/>
      <c r="C13520" s="10"/>
      <c r="D13520" s="11"/>
      <c r="E13520" s="12"/>
      <c r="O13520" s="6" t="s">
        <v>1331</v>
      </c>
    </row>
    <row r="13521">
      <c r="B13521" s="2"/>
      <c r="C13521" s="10"/>
      <c r="D13521" s="11"/>
      <c r="E13521" s="12"/>
      <c r="O13521" s="6" t="s">
        <v>1331</v>
      </c>
    </row>
    <row r="13522">
      <c r="B13522" s="2"/>
      <c r="C13522" s="10"/>
      <c r="D13522" s="11"/>
      <c r="E13522" s="12"/>
      <c r="O13522" s="6" t="s">
        <v>1331</v>
      </c>
    </row>
    <row r="13523">
      <c r="B13523" s="2"/>
      <c r="C13523" s="10"/>
      <c r="D13523" s="11"/>
      <c r="E13523" s="12"/>
      <c r="O13523" s="6" t="s">
        <v>1331</v>
      </c>
    </row>
    <row r="13524">
      <c r="B13524" s="2"/>
      <c r="C13524" s="10"/>
      <c r="D13524" s="11"/>
      <c r="E13524" s="12"/>
      <c r="O13524" s="6" t="s">
        <v>1331</v>
      </c>
    </row>
    <row r="13525">
      <c r="B13525" s="2"/>
      <c r="C13525" s="10"/>
      <c r="D13525" s="11"/>
      <c r="E13525" s="12"/>
      <c r="O13525" s="6" t="s">
        <v>1331</v>
      </c>
    </row>
    <row r="13526">
      <c r="B13526" s="2"/>
      <c r="C13526" s="10"/>
      <c r="D13526" s="11"/>
      <c r="E13526" s="12"/>
      <c r="O13526" s="6" t="s">
        <v>1331</v>
      </c>
    </row>
    <row r="13527">
      <c r="B13527" s="2"/>
      <c r="C13527" s="10"/>
      <c r="D13527" s="11"/>
      <c r="E13527" s="12"/>
      <c r="O13527" s="6" t="s">
        <v>1331</v>
      </c>
    </row>
    <row r="13528">
      <c r="B13528" s="2"/>
      <c r="C13528" s="10"/>
      <c r="D13528" s="11"/>
      <c r="E13528" s="12"/>
      <c r="O13528" s="6" t="s">
        <v>1331</v>
      </c>
    </row>
    <row r="13529">
      <c r="B13529" s="2"/>
      <c r="C13529" s="10"/>
      <c r="D13529" s="11"/>
      <c r="E13529" s="12"/>
      <c r="O13529" s="6" t="s">
        <v>1331</v>
      </c>
    </row>
    <row r="13530">
      <c r="B13530" s="2"/>
      <c r="C13530" s="10"/>
      <c r="D13530" s="11"/>
      <c r="E13530" s="12"/>
      <c r="O13530" s="6" t="s">
        <v>1331</v>
      </c>
    </row>
    <row r="13531">
      <c r="B13531" s="2"/>
      <c r="C13531" s="10"/>
      <c r="D13531" s="11"/>
      <c r="E13531" s="12"/>
      <c r="O13531" s="6" t="s">
        <v>1331</v>
      </c>
    </row>
    <row r="13532">
      <c r="B13532" s="2"/>
      <c r="C13532" s="10"/>
      <c r="D13532" s="11"/>
      <c r="E13532" s="12"/>
      <c r="O13532" s="6" t="s">
        <v>1331</v>
      </c>
    </row>
    <row r="13533">
      <c r="B13533" s="2"/>
      <c r="C13533" s="10"/>
      <c r="D13533" s="11"/>
      <c r="E13533" s="12"/>
      <c r="O13533" s="6" t="s">
        <v>1331</v>
      </c>
    </row>
    <row r="13534">
      <c r="B13534" s="2"/>
      <c r="C13534" s="10"/>
      <c r="D13534" s="11"/>
      <c r="E13534" s="12"/>
      <c r="O13534" s="6" t="s">
        <v>1331</v>
      </c>
    </row>
    <row r="13535">
      <c r="B13535" s="2"/>
      <c r="C13535" s="10"/>
      <c r="D13535" s="11"/>
      <c r="E13535" s="12"/>
      <c r="O13535" s="6" t="s">
        <v>1331</v>
      </c>
    </row>
    <row r="13536">
      <c r="B13536" s="2"/>
      <c r="C13536" s="10"/>
      <c r="D13536" s="11"/>
      <c r="E13536" s="12"/>
      <c r="O13536" s="6" t="s">
        <v>1331</v>
      </c>
    </row>
    <row r="13537">
      <c r="B13537" s="2"/>
      <c r="C13537" s="10"/>
      <c r="D13537" s="11"/>
      <c r="E13537" s="12"/>
      <c r="O13537" s="6" t="s">
        <v>1331</v>
      </c>
    </row>
    <row r="13538">
      <c r="B13538" s="2"/>
      <c r="C13538" s="10"/>
      <c r="D13538" s="11"/>
      <c r="E13538" s="12"/>
      <c r="O13538" s="6" t="s">
        <v>1331</v>
      </c>
    </row>
    <row r="13539">
      <c r="B13539" s="2"/>
      <c r="C13539" s="10"/>
      <c r="D13539" s="11"/>
      <c r="E13539" s="12"/>
      <c r="O13539" s="6" t="s">
        <v>1331</v>
      </c>
    </row>
    <row r="13540">
      <c r="B13540" s="2"/>
      <c r="C13540" s="10"/>
      <c r="D13540" s="11"/>
      <c r="E13540" s="12"/>
      <c r="O13540" s="6" t="s">
        <v>1331</v>
      </c>
    </row>
    <row r="13541">
      <c r="B13541" s="2"/>
      <c r="C13541" s="10"/>
      <c r="D13541" s="11"/>
      <c r="E13541" s="12"/>
      <c r="O13541" s="6" t="s">
        <v>1331</v>
      </c>
    </row>
    <row r="13542">
      <c r="B13542" s="2"/>
      <c r="C13542" s="10"/>
      <c r="D13542" s="11"/>
      <c r="E13542" s="12"/>
      <c r="O13542" s="6" t="s">
        <v>1331</v>
      </c>
    </row>
    <row r="13543">
      <c r="B13543" s="2"/>
      <c r="C13543" s="10"/>
      <c r="D13543" s="11"/>
      <c r="E13543" s="12"/>
      <c r="O13543" s="6" t="s">
        <v>1331</v>
      </c>
    </row>
    <row r="13544">
      <c r="B13544" s="2"/>
      <c r="C13544" s="10"/>
      <c r="D13544" s="11"/>
      <c r="E13544" s="12"/>
      <c r="O13544" s="6" t="s">
        <v>1331</v>
      </c>
    </row>
    <row r="13545">
      <c r="B13545" s="2"/>
      <c r="C13545" s="10"/>
      <c r="D13545" s="11"/>
      <c r="E13545" s="12"/>
      <c r="O13545" s="6" t="s">
        <v>1331</v>
      </c>
    </row>
    <row r="13546">
      <c r="B13546" s="2"/>
      <c r="C13546" s="10"/>
      <c r="D13546" s="11"/>
      <c r="E13546" s="12"/>
      <c r="O13546" s="6" t="s">
        <v>1331</v>
      </c>
    </row>
    <row r="13547">
      <c r="B13547" s="2"/>
      <c r="C13547" s="10"/>
      <c r="D13547" s="11"/>
      <c r="E13547" s="12"/>
      <c r="O13547" s="6" t="s">
        <v>1331</v>
      </c>
    </row>
    <row r="13548">
      <c r="B13548" s="2"/>
      <c r="C13548" s="10"/>
      <c r="D13548" s="11"/>
      <c r="E13548" s="12"/>
      <c r="O13548" s="6" t="s">
        <v>1331</v>
      </c>
    </row>
    <row r="13549">
      <c r="B13549" s="2"/>
      <c r="C13549" s="10"/>
      <c r="D13549" s="11"/>
      <c r="E13549" s="12"/>
      <c r="O13549" s="6" t="s">
        <v>1331</v>
      </c>
    </row>
    <row r="13550">
      <c r="B13550" s="2"/>
      <c r="C13550" s="10"/>
      <c r="D13550" s="11"/>
      <c r="E13550" s="12"/>
      <c r="O13550" s="6" t="s">
        <v>1331</v>
      </c>
    </row>
    <row r="13551">
      <c r="B13551" s="2"/>
      <c r="C13551" s="10"/>
      <c r="D13551" s="11"/>
      <c r="E13551" s="12"/>
      <c r="O13551" s="6" t="s">
        <v>1331</v>
      </c>
    </row>
    <row r="13552">
      <c r="B13552" s="2"/>
      <c r="C13552" s="10"/>
      <c r="D13552" s="11"/>
      <c r="E13552" s="12"/>
      <c r="O13552" s="6" t="s">
        <v>1331</v>
      </c>
    </row>
    <row r="13553">
      <c r="B13553" s="2"/>
      <c r="C13553" s="10"/>
      <c r="D13553" s="11"/>
      <c r="E13553" s="12"/>
      <c r="O13553" s="6" t="s">
        <v>1331</v>
      </c>
    </row>
    <row r="13554">
      <c r="B13554" s="2"/>
      <c r="C13554" s="10"/>
      <c r="D13554" s="11"/>
      <c r="E13554" s="12"/>
      <c r="O13554" s="6" t="s">
        <v>1331</v>
      </c>
    </row>
    <row r="13555">
      <c r="B13555" s="2"/>
      <c r="C13555" s="10"/>
      <c r="D13555" s="11"/>
      <c r="E13555" s="12"/>
      <c r="O13555" s="6" t="s">
        <v>1331</v>
      </c>
    </row>
    <row r="13556">
      <c r="B13556" s="2"/>
      <c r="C13556" s="10"/>
      <c r="D13556" s="11"/>
      <c r="E13556" s="12"/>
      <c r="O13556" s="6" t="s">
        <v>1331</v>
      </c>
    </row>
    <row r="13557">
      <c r="B13557" s="2"/>
      <c r="C13557" s="10"/>
      <c r="D13557" s="11"/>
      <c r="E13557" s="12"/>
      <c r="O13557" s="6" t="s">
        <v>1331</v>
      </c>
    </row>
    <row r="13558">
      <c r="B13558" s="2"/>
      <c r="C13558" s="10"/>
      <c r="D13558" s="11"/>
      <c r="E13558" s="12"/>
      <c r="O13558" s="6" t="s">
        <v>1331</v>
      </c>
    </row>
    <row r="13559">
      <c r="B13559" s="2"/>
      <c r="C13559" s="10"/>
      <c r="D13559" s="11"/>
      <c r="E13559" s="12"/>
      <c r="O13559" s="6" t="s">
        <v>1331</v>
      </c>
    </row>
    <row r="13560">
      <c r="B13560" s="2"/>
      <c r="C13560" s="10"/>
      <c r="D13560" s="11"/>
      <c r="E13560" s="12"/>
      <c r="O13560" s="6" t="s">
        <v>1331</v>
      </c>
    </row>
    <row r="13561">
      <c r="B13561" s="2"/>
      <c r="C13561" s="10"/>
      <c r="D13561" s="11"/>
      <c r="E13561" s="12"/>
      <c r="O13561" s="6" t="s">
        <v>1331</v>
      </c>
    </row>
    <row r="13562">
      <c r="B13562" s="2"/>
      <c r="C13562" s="10"/>
      <c r="D13562" s="11"/>
      <c r="E13562" s="12"/>
      <c r="O13562" s="6" t="s">
        <v>1331</v>
      </c>
    </row>
    <row r="13563">
      <c r="B13563" s="2"/>
      <c r="C13563" s="10"/>
      <c r="D13563" s="11"/>
      <c r="E13563" s="12"/>
      <c r="O13563" s="6" t="s">
        <v>1331</v>
      </c>
    </row>
    <row r="13564">
      <c r="B13564" s="2"/>
      <c r="C13564" s="10"/>
      <c r="D13564" s="11"/>
      <c r="E13564" s="12"/>
      <c r="O13564" s="6" t="s">
        <v>1331</v>
      </c>
    </row>
    <row r="13565">
      <c r="B13565" s="2"/>
      <c r="C13565" s="10"/>
      <c r="D13565" s="11"/>
      <c r="E13565" s="12"/>
      <c r="O13565" s="6" t="s">
        <v>1331</v>
      </c>
    </row>
    <row r="13566">
      <c r="B13566" s="2"/>
      <c r="C13566" s="10"/>
      <c r="D13566" s="11"/>
      <c r="E13566" s="12"/>
      <c r="O13566" s="6" t="s">
        <v>1331</v>
      </c>
    </row>
    <row r="13567">
      <c r="B13567" s="2"/>
      <c r="C13567" s="10"/>
      <c r="D13567" s="11"/>
      <c r="E13567" s="12"/>
      <c r="O13567" s="6" t="s">
        <v>1331</v>
      </c>
    </row>
    <row r="13568">
      <c r="B13568" s="2"/>
      <c r="C13568" s="10"/>
      <c r="D13568" s="11"/>
      <c r="E13568" s="12"/>
      <c r="O13568" s="6" t="s">
        <v>1331</v>
      </c>
    </row>
    <row r="13569">
      <c r="B13569" s="2"/>
      <c r="C13569" s="10"/>
      <c r="D13569" s="11"/>
      <c r="E13569" s="12"/>
      <c r="O13569" s="6" t="s">
        <v>1331</v>
      </c>
    </row>
    <row r="13570">
      <c r="B13570" s="2"/>
      <c r="C13570" s="10"/>
      <c r="D13570" s="11"/>
      <c r="E13570" s="12"/>
      <c r="O13570" s="6" t="s">
        <v>1331</v>
      </c>
    </row>
    <row r="13571">
      <c r="B13571" s="2"/>
      <c r="C13571" s="10"/>
      <c r="D13571" s="11"/>
      <c r="E13571" s="12"/>
      <c r="O13571" s="6" t="s">
        <v>1331</v>
      </c>
    </row>
    <row r="13572">
      <c r="B13572" s="2"/>
      <c r="C13572" s="10"/>
      <c r="D13572" s="11"/>
      <c r="E13572" s="12"/>
      <c r="O13572" s="6" t="s">
        <v>1331</v>
      </c>
    </row>
    <row r="13573">
      <c r="B13573" s="2"/>
      <c r="C13573" s="10"/>
      <c r="D13573" s="11"/>
      <c r="E13573" s="12"/>
      <c r="O13573" s="6" t="s">
        <v>1331</v>
      </c>
    </row>
    <row r="13574">
      <c r="B13574" s="2"/>
      <c r="C13574" s="10"/>
      <c r="D13574" s="11"/>
      <c r="E13574" s="12"/>
      <c r="O13574" s="6" t="s">
        <v>1331</v>
      </c>
    </row>
    <row r="13575">
      <c r="B13575" s="2"/>
      <c r="C13575" s="10"/>
      <c r="D13575" s="11"/>
      <c r="E13575" s="12"/>
      <c r="O13575" s="6" t="s">
        <v>1331</v>
      </c>
    </row>
    <row r="13576">
      <c r="B13576" s="2"/>
      <c r="C13576" s="10"/>
      <c r="D13576" s="11"/>
      <c r="E13576" s="12"/>
      <c r="O13576" s="6" t="s">
        <v>1331</v>
      </c>
    </row>
    <row r="13577">
      <c r="B13577" s="2"/>
      <c r="C13577" s="10"/>
      <c r="D13577" s="11"/>
      <c r="E13577" s="12"/>
      <c r="O13577" s="6" t="s">
        <v>1331</v>
      </c>
    </row>
    <row r="13578">
      <c r="B13578" s="2"/>
      <c r="C13578" s="10"/>
      <c r="D13578" s="11"/>
      <c r="E13578" s="12"/>
      <c r="O13578" s="6" t="s">
        <v>1331</v>
      </c>
    </row>
    <row r="13579">
      <c r="B13579" s="2"/>
      <c r="C13579" s="10"/>
      <c r="D13579" s="11"/>
      <c r="E13579" s="12"/>
      <c r="O13579" s="6" t="s">
        <v>1331</v>
      </c>
    </row>
    <row r="13580">
      <c r="B13580" s="2"/>
      <c r="C13580" s="10"/>
      <c r="D13580" s="11"/>
      <c r="E13580" s="12"/>
      <c r="O13580" s="6" t="s">
        <v>1331</v>
      </c>
    </row>
    <row r="13581">
      <c r="B13581" s="2"/>
      <c r="C13581" s="10"/>
      <c r="D13581" s="11"/>
      <c r="E13581" s="12"/>
      <c r="O13581" s="6" t="s">
        <v>1331</v>
      </c>
    </row>
    <row r="13582">
      <c r="B13582" s="2"/>
      <c r="C13582" s="10"/>
      <c r="D13582" s="11"/>
      <c r="E13582" s="12"/>
      <c r="O13582" s="6" t="s">
        <v>1331</v>
      </c>
    </row>
    <row r="13583">
      <c r="B13583" s="2"/>
      <c r="C13583" s="10"/>
      <c r="D13583" s="11"/>
      <c r="E13583" s="12"/>
      <c r="O13583" s="6" t="s">
        <v>1331</v>
      </c>
    </row>
    <row r="13584">
      <c r="B13584" s="2"/>
      <c r="C13584" s="10"/>
      <c r="D13584" s="11"/>
      <c r="E13584" s="12"/>
      <c r="O13584" s="6" t="s">
        <v>1331</v>
      </c>
    </row>
    <row r="13585">
      <c r="B13585" s="2"/>
      <c r="C13585" s="10"/>
      <c r="D13585" s="11"/>
      <c r="E13585" s="12"/>
      <c r="O13585" s="6" t="s">
        <v>1331</v>
      </c>
    </row>
    <row r="13586">
      <c r="B13586" s="2"/>
      <c r="C13586" s="10"/>
      <c r="D13586" s="11"/>
      <c r="E13586" s="12"/>
      <c r="O13586" s="6" t="s">
        <v>1331</v>
      </c>
    </row>
    <row r="13587">
      <c r="B13587" s="2"/>
      <c r="C13587" s="10"/>
      <c r="D13587" s="11"/>
      <c r="E13587" s="12"/>
      <c r="O13587" s="6" t="s">
        <v>1331</v>
      </c>
    </row>
    <row r="13588">
      <c r="B13588" s="2"/>
      <c r="C13588" s="10"/>
      <c r="D13588" s="11"/>
      <c r="E13588" s="12"/>
      <c r="O13588" s="6" t="s">
        <v>1331</v>
      </c>
    </row>
    <row r="13589">
      <c r="B13589" s="2"/>
      <c r="C13589" s="10"/>
      <c r="D13589" s="11"/>
      <c r="E13589" s="12"/>
      <c r="O13589" s="6" t="s">
        <v>1331</v>
      </c>
    </row>
    <row r="13590">
      <c r="B13590" s="2"/>
      <c r="C13590" s="10"/>
      <c r="D13590" s="11"/>
      <c r="E13590" s="12"/>
      <c r="O13590" s="6" t="s">
        <v>1331</v>
      </c>
    </row>
    <row r="13591">
      <c r="B13591" s="2"/>
      <c r="C13591" s="10"/>
      <c r="D13591" s="11"/>
      <c r="E13591" s="12"/>
      <c r="O13591" s="6" t="s">
        <v>1331</v>
      </c>
    </row>
    <row r="13592">
      <c r="B13592" s="2"/>
      <c r="C13592" s="10"/>
      <c r="D13592" s="11"/>
      <c r="E13592" s="12"/>
      <c r="O13592" s="6" t="s">
        <v>1331</v>
      </c>
    </row>
    <row r="13593">
      <c r="B13593" s="2"/>
      <c r="C13593" s="10"/>
      <c r="D13593" s="11"/>
      <c r="E13593" s="12"/>
      <c r="O13593" s="6" t="s">
        <v>1331</v>
      </c>
    </row>
    <row r="13594">
      <c r="B13594" s="2"/>
      <c r="C13594" s="10"/>
      <c r="D13594" s="11"/>
      <c r="E13594" s="12"/>
      <c r="O13594" s="6" t="s">
        <v>1331</v>
      </c>
    </row>
    <row r="13595">
      <c r="B13595" s="2"/>
      <c r="C13595" s="10"/>
      <c r="D13595" s="11"/>
      <c r="E13595" s="12"/>
      <c r="O13595" s="6" t="s">
        <v>1331</v>
      </c>
    </row>
    <row r="13596">
      <c r="B13596" s="2"/>
      <c r="C13596" s="10"/>
      <c r="D13596" s="11"/>
      <c r="E13596" s="12"/>
      <c r="O13596" s="6" t="s">
        <v>1331</v>
      </c>
    </row>
    <row r="13597">
      <c r="B13597" s="2"/>
      <c r="C13597" s="10"/>
      <c r="D13597" s="11"/>
      <c r="E13597" s="12"/>
      <c r="O13597" s="6" t="s">
        <v>1331</v>
      </c>
    </row>
    <row r="13598">
      <c r="B13598" s="2"/>
      <c r="C13598" s="10"/>
      <c r="D13598" s="11"/>
      <c r="E13598" s="12"/>
      <c r="O13598" s="6" t="s">
        <v>1331</v>
      </c>
    </row>
    <row r="13599">
      <c r="B13599" s="2"/>
      <c r="C13599" s="10"/>
      <c r="D13599" s="11"/>
      <c r="E13599" s="12"/>
      <c r="O13599" s="6" t="s">
        <v>1331</v>
      </c>
    </row>
    <row r="13600">
      <c r="B13600" s="2"/>
      <c r="C13600" s="10"/>
      <c r="D13600" s="11"/>
      <c r="E13600" s="12"/>
      <c r="O13600" s="6" t="s">
        <v>1331</v>
      </c>
    </row>
    <row r="13601">
      <c r="B13601" s="2"/>
      <c r="C13601" s="10"/>
      <c r="D13601" s="11"/>
      <c r="E13601" s="12"/>
      <c r="O13601" s="6" t="s">
        <v>1331</v>
      </c>
    </row>
    <row r="13602">
      <c r="B13602" s="2"/>
      <c r="C13602" s="10"/>
      <c r="D13602" s="11"/>
      <c r="E13602" s="12"/>
      <c r="O13602" s="6" t="s">
        <v>1331</v>
      </c>
    </row>
    <row r="13603">
      <c r="B13603" s="2"/>
      <c r="C13603" s="10"/>
      <c r="D13603" s="11"/>
      <c r="E13603" s="12"/>
      <c r="O13603" s="6" t="s">
        <v>1331</v>
      </c>
    </row>
    <row r="13604">
      <c r="B13604" s="2"/>
      <c r="C13604" s="10"/>
      <c r="D13604" s="11"/>
      <c r="E13604" s="12"/>
      <c r="O13604" s="6" t="s">
        <v>1331</v>
      </c>
    </row>
    <row r="13605">
      <c r="B13605" s="2"/>
      <c r="C13605" s="10"/>
      <c r="D13605" s="11"/>
      <c r="E13605" s="12"/>
      <c r="O13605" s="6" t="s">
        <v>1331</v>
      </c>
    </row>
    <row r="13606">
      <c r="B13606" s="2"/>
      <c r="C13606" s="10"/>
      <c r="D13606" s="11"/>
      <c r="E13606" s="12"/>
      <c r="O13606" s="6" t="s">
        <v>1331</v>
      </c>
    </row>
    <row r="13607">
      <c r="B13607" s="2"/>
      <c r="C13607" s="10"/>
      <c r="D13607" s="11"/>
      <c r="E13607" s="12"/>
      <c r="O13607" s="6" t="s">
        <v>1331</v>
      </c>
    </row>
    <row r="13608">
      <c r="B13608" s="2"/>
      <c r="C13608" s="10"/>
      <c r="D13608" s="11"/>
      <c r="E13608" s="12"/>
      <c r="O13608" s="6" t="s">
        <v>1331</v>
      </c>
    </row>
    <row r="13609">
      <c r="B13609" s="2"/>
      <c r="C13609" s="10"/>
      <c r="D13609" s="11"/>
      <c r="E13609" s="12"/>
      <c r="O13609" s="6" t="s">
        <v>1331</v>
      </c>
    </row>
    <row r="13610">
      <c r="B13610" s="2"/>
      <c r="C13610" s="10"/>
      <c r="D13610" s="11"/>
      <c r="E13610" s="12"/>
      <c r="O13610" s="6" t="s">
        <v>1331</v>
      </c>
    </row>
    <row r="13611">
      <c r="B13611" s="2"/>
      <c r="C13611" s="10"/>
      <c r="D13611" s="11"/>
      <c r="E13611" s="12"/>
      <c r="O13611" s="6" t="s">
        <v>1331</v>
      </c>
    </row>
    <row r="13612">
      <c r="B13612" s="2"/>
      <c r="C13612" s="10"/>
      <c r="D13612" s="11"/>
      <c r="E13612" s="12"/>
      <c r="O13612" s="6" t="s">
        <v>1331</v>
      </c>
    </row>
    <row r="13613">
      <c r="B13613" s="2"/>
      <c r="C13613" s="10"/>
      <c r="D13613" s="11"/>
      <c r="E13613" s="12"/>
      <c r="O13613" s="6" t="s">
        <v>1331</v>
      </c>
    </row>
    <row r="13614">
      <c r="B13614" s="2"/>
      <c r="C13614" s="10"/>
      <c r="D13614" s="11"/>
      <c r="E13614" s="12"/>
      <c r="O13614" s="6" t="s">
        <v>1331</v>
      </c>
    </row>
    <row r="13615">
      <c r="B13615" s="2"/>
      <c r="C13615" s="10"/>
      <c r="D13615" s="11"/>
      <c r="E13615" s="12"/>
      <c r="O13615" s="6" t="s">
        <v>1331</v>
      </c>
    </row>
    <row r="13616">
      <c r="B13616" s="2"/>
      <c r="C13616" s="10"/>
      <c r="D13616" s="11"/>
      <c r="E13616" s="12"/>
      <c r="O13616" s="6" t="s">
        <v>1331</v>
      </c>
    </row>
    <row r="13617">
      <c r="B13617" s="2"/>
      <c r="C13617" s="10"/>
      <c r="D13617" s="11"/>
      <c r="E13617" s="12"/>
      <c r="O13617" s="6" t="s">
        <v>1331</v>
      </c>
    </row>
    <row r="13618">
      <c r="B13618" s="2"/>
      <c r="C13618" s="10"/>
      <c r="D13618" s="11"/>
      <c r="E13618" s="12"/>
      <c r="O13618" s="6" t="s">
        <v>1331</v>
      </c>
    </row>
    <row r="13619">
      <c r="B13619" s="2"/>
      <c r="C13619" s="10"/>
      <c r="D13619" s="11"/>
      <c r="E13619" s="12"/>
      <c r="O13619" s="6" t="s">
        <v>1331</v>
      </c>
    </row>
    <row r="13620">
      <c r="B13620" s="2"/>
      <c r="C13620" s="10"/>
      <c r="D13620" s="11"/>
      <c r="E13620" s="12"/>
      <c r="O13620" s="6" t="s">
        <v>1331</v>
      </c>
    </row>
    <row r="13621">
      <c r="B13621" s="2"/>
      <c r="C13621" s="10"/>
      <c r="D13621" s="11"/>
      <c r="E13621" s="12"/>
      <c r="O13621" s="6" t="s">
        <v>1331</v>
      </c>
    </row>
    <row r="13622">
      <c r="B13622" s="2"/>
      <c r="C13622" s="10"/>
      <c r="D13622" s="11"/>
      <c r="E13622" s="12"/>
      <c r="O13622" s="6" t="s">
        <v>1331</v>
      </c>
    </row>
    <row r="13623">
      <c r="B13623" s="2"/>
      <c r="C13623" s="10"/>
      <c r="D13623" s="11"/>
      <c r="E13623" s="12"/>
      <c r="O13623" s="6" t="s">
        <v>1331</v>
      </c>
    </row>
    <row r="13624">
      <c r="B13624" s="2"/>
      <c r="C13624" s="10"/>
      <c r="D13624" s="11"/>
      <c r="E13624" s="12"/>
      <c r="O13624" s="6" t="s">
        <v>1331</v>
      </c>
    </row>
    <row r="13625">
      <c r="B13625" s="2"/>
      <c r="C13625" s="10"/>
      <c r="D13625" s="11"/>
      <c r="E13625" s="12"/>
      <c r="O13625" s="6" t="s">
        <v>1331</v>
      </c>
    </row>
    <row r="13626">
      <c r="B13626" s="2"/>
      <c r="C13626" s="10"/>
      <c r="D13626" s="11"/>
      <c r="E13626" s="12"/>
      <c r="O13626" s="6" t="s">
        <v>1331</v>
      </c>
    </row>
    <row r="13627">
      <c r="B13627" s="2"/>
      <c r="C13627" s="10"/>
      <c r="D13627" s="11"/>
      <c r="E13627" s="12"/>
      <c r="O13627" s="6" t="s">
        <v>1331</v>
      </c>
    </row>
    <row r="13628">
      <c r="B13628" s="2"/>
      <c r="C13628" s="10"/>
      <c r="D13628" s="11"/>
      <c r="E13628" s="12"/>
      <c r="O13628" s="6" t="s">
        <v>1331</v>
      </c>
    </row>
    <row r="13629">
      <c r="B13629" s="2"/>
      <c r="C13629" s="10"/>
      <c r="D13629" s="11"/>
      <c r="E13629" s="12"/>
      <c r="O13629" s="6" t="s">
        <v>1331</v>
      </c>
    </row>
    <row r="13630">
      <c r="B13630" s="2"/>
      <c r="C13630" s="10"/>
      <c r="D13630" s="11"/>
      <c r="E13630" s="12"/>
      <c r="O13630" s="6" t="s">
        <v>1331</v>
      </c>
    </row>
    <row r="13631">
      <c r="B13631" s="2"/>
      <c r="C13631" s="10"/>
      <c r="D13631" s="11"/>
      <c r="E13631" s="12"/>
      <c r="O13631" s="6" t="s">
        <v>1331</v>
      </c>
    </row>
    <row r="13632">
      <c r="B13632" s="2"/>
      <c r="C13632" s="10"/>
      <c r="D13632" s="11"/>
      <c r="E13632" s="12"/>
      <c r="O13632" s="6" t="s">
        <v>1331</v>
      </c>
    </row>
    <row r="13633">
      <c r="B13633" s="2"/>
      <c r="C13633" s="10"/>
      <c r="D13633" s="11"/>
      <c r="E13633" s="12"/>
      <c r="O13633" s="6" t="s">
        <v>1331</v>
      </c>
    </row>
    <row r="13634">
      <c r="B13634" s="2"/>
      <c r="C13634" s="10"/>
      <c r="D13634" s="11"/>
      <c r="E13634" s="12"/>
      <c r="O13634" s="6" t="s">
        <v>1331</v>
      </c>
    </row>
    <row r="13635">
      <c r="B13635" s="2"/>
      <c r="C13635" s="10"/>
      <c r="D13635" s="11"/>
      <c r="E13635" s="12"/>
      <c r="O13635" s="6" t="s">
        <v>1331</v>
      </c>
    </row>
    <row r="13636">
      <c r="B13636" s="2"/>
      <c r="C13636" s="10"/>
      <c r="D13636" s="11"/>
      <c r="E13636" s="12"/>
      <c r="O13636" s="6" t="s">
        <v>1331</v>
      </c>
    </row>
    <row r="13637">
      <c r="B13637" s="2"/>
      <c r="C13637" s="10"/>
      <c r="D13637" s="11"/>
      <c r="E13637" s="12"/>
      <c r="O13637" s="6" t="s">
        <v>1331</v>
      </c>
    </row>
    <row r="13638">
      <c r="B13638" s="2"/>
      <c r="C13638" s="10"/>
      <c r="D13638" s="11"/>
      <c r="E13638" s="12"/>
      <c r="O13638" s="6" t="s">
        <v>1331</v>
      </c>
    </row>
    <row r="13639">
      <c r="B13639" s="2"/>
      <c r="C13639" s="10"/>
      <c r="D13639" s="11"/>
      <c r="E13639" s="12"/>
      <c r="O13639" s="6" t="s">
        <v>1331</v>
      </c>
    </row>
    <row r="13640">
      <c r="B13640" s="2"/>
      <c r="C13640" s="10"/>
      <c r="D13640" s="11"/>
      <c r="E13640" s="12"/>
      <c r="O13640" s="6" t="s">
        <v>1331</v>
      </c>
    </row>
    <row r="13641">
      <c r="B13641" s="2"/>
      <c r="C13641" s="10"/>
      <c r="D13641" s="11"/>
      <c r="E13641" s="12"/>
      <c r="O13641" s="6" t="s">
        <v>1331</v>
      </c>
    </row>
    <row r="13642">
      <c r="B13642" s="2"/>
      <c r="C13642" s="10"/>
      <c r="D13642" s="11"/>
      <c r="E13642" s="12"/>
      <c r="O13642" s="6" t="s">
        <v>1331</v>
      </c>
    </row>
    <row r="13643">
      <c r="B13643" s="2"/>
      <c r="C13643" s="10"/>
      <c r="D13643" s="11"/>
      <c r="E13643" s="12"/>
      <c r="O13643" s="6" t="s">
        <v>1331</v>
      </c>
    </row>
    <row r="13644">
      <c r="B13644" s="2"/>
      <c r="C13644" s="10"/>
      <c r="D13644" s="11"/>
      <c r="E13644" s="12"/>
      <c r="O13644" s="6" t="s">
        <v>1331</v>
      </c>
    </row>
    <row r="13645">
      <c r="B13645" s="2"/>
      <c r="C13645" s="10"/>
      <c r="D13645" s="11"/>
      <c r="E13645" s="12"/>
      <c r="O13645" s="6" t="s">
        <v>1331</v>
      </c>
    </row>
    <row r="13646">
      <c r="B13646" s="2"/>
      <c r="C13646" s="10"/>
      <c r="D13646" s="11"/>
      <c r="E13646" s="12"/>
      <c r="O13646" s="6" t="s">
        <v>1331</v>
      </c>
    </row>
    <row r="13647">
      <c r="B13647" s="2"/>
      <c r="C13647" s="10"/>
      <c r="D13647" s="11"/>
      <c r="E13647" s="12"/>
      <c r="O13647" s="6" t="s">
        <v>1331</v>
      </c>
    </row>
    <row r="13648">
      <c r="B13648" s="2"/>
      <c r="C13648" s="10"/>
      <c r="D13648" s="11"/>
      <c r="E13648" s="12"/>
      <c r="O13648" s="6" t="s">
        <v>1331</v>
      </c>
    </row>
    <row r="13649">
      <c r="B13649" s="2"/>
      <c r="C13649" s="10"/>
      <c r="D13649" s="11"/>
      <c r="E13649" s="12"/>
      <c r="O13649" s="6" t="s">
        <v>1331</v>
      </c>
    </row>
    <row r="13650">
      <c r="B13650" s="2"/>
      <c r="C13650" s="10"/>
      <c r="D13650" s="11"/>
      <c r="E13650" s="12"/>
      <c r="O13650" s="6" t="s">
        <v>1331</v>
      </c>
    </row>
    <row r="13651">
      <c r="B13651" s="2"/>
      <c r="C13651" s="10"/>
      <c r="D13651" s="11"/>
      <c r="E13651" s="12"/>
      <c r="O13651" s="6" t="s">
        <v>1331</v>
      </c>
    </row>
    <row r="13652">
      <c r="B13652" s="2"/>
      <c r="C13652" s="10"/>
      <c r="D13652" s="11"/>
      <c r="E13652" s="12"/>
      <c r="O13652" s="6" t="s">
        <v>1331</v>
      </c>
    </row>
    <row r="13653">
      <c r="B13653" s="2"/>
      <c r="C13653" s="10"/>
      <c r="D13653" s="11"/>
      <c r="E13653" s="12"/>
      <c r="O13653" s="6" t="s">
        <v>1331</v>
      </c>
    </row>
    <row r="13654">
      <c r="B13654" s="2"/>
      <c r="C13654" s="10"/>
      <c r="D13654" s="11"/>
      <c r="E13654" s="12"/>
      <c r="O13654" s="6" t="s">
        <v>1331</v>
      </c>
    </row>
    <row r="13655">
      <c r="B13655" s="2"/>
      <c r="C13655" s="10"/>
      <c r="D13655" s="11"/>
      <c r="E13655" s="12"/>
      <c r="O13655" s="6" t="s">
        <v>1331</v>
      </c>
    </row>
    <row r="13656">
      <c r="B13656" s="2"/>
      <c r="C13656" s="10"/>
      <c r="D13656" s="11"/>
      <c r="E13656" s="12"/>
      <c r="O13656" s="6" t="s">
        <v>1331</v>
      </c>
    </row>
    <row r="13657">
      <c r="B13657" s="2"/>
      <c r="C13657" s="10"/>
      <c r="D13657" s="11"/>
      <c r="E13657" s="12"/>
      <c r="O13657" s="6" t="s">
        <v>1331</v>
      </c>
    </row>
    <row r="13658">
      <c r="B13658" s="2"/>
      <c r="C13658" s="10"/>
      <c r="D13658" s="11"/>
      <c r="E13658" s="12"/>
      <c r="O13658" s="6" t="s">
        <v>1331</v>
      </c>
    </row>
    <row r="13659">
      <c r="B13659" s="2"/>
      <c r="C13659" s="10"/>
      <c r="D13659" s="11"/>
      <c r="E13659" s="12"/>
      <c r="O13659" s="6" t="s">
        <v>1331</v>
      </c>
    </row>
    <row r="13660">
      <c r="B13660" s="2"/>
      <c r="C13660" s="10"/>
      <c r="D13660" s="11"/>
      <c r="E13660" s="12"/>
      <c r="O13660" s="6" t="s">
        <v>1331</v>
      </c>
    </row>
    <row r="13661">
      <c r="B13661" s="2"/>
      <c r="C13661" s="10"/>
      <c r="D13661" s="11"/>
      <c r="E13661" s="12"/>
      <c r="O13661" s="6" t="s">
        <v>1331</v>
      </c>
    </row>
    <row r="13662">
      <c r="B13662" s="2"/>
      <c r="C13662" s="10"/>
      <c r="D13662" s="11"/>
      <c r="E13662" s="12"/>
      <c r="O13662" s="6" t="s">
        <v>1331</v>
      </c>
    </row>
    <row r="13663">
      <c r="B13663" s="2"/>
      <c r="C13663" s="10"/>
      <c r="D13663" s="11"/>
      <c r="E13663" s="12"/>
      <c r="O13663" s="6" t="s">
        <v>1331</v>
      </c>
    </row>
    <row r="13664">
      <c r="B13664" s="2"/>
      <c r="C13664" s="10"/>
      <c r="D13664" s="11"/>
      <c r="E13664" s="12"/>
      <c r="O13664" s="6" t="s">
        <v>1331</v>
      </c>
    </row>
    <row r="13665">
      <c r="B13665" s="2"/>
      <c r="C13665" s="10"/>
      <c r="D13665" s="11"/>
      <c r="E13665" s="12"/>
      <c r="O13665" s="6" t="s">
        <v>1331</v>
      </c>
    </row>
    <row r="13666">
      <c r="B13666" s="2"/>
      <c r="C13666" s="10"/>
      <c r="D13666" s="11"/>
      <c r="E13666" s="12"/>
      <c r="O13666" s="6" t="s">
        <v>1331</v>
      </c>
    </row>
    <row r="13667">
      <c r="B13667" s="2"/>
      <c r="C13667" s="10"/>
      <c r="D13667" s="11"/>
      <c r="E13667" s="12"/>
      <c r="O13667" s="6" t="s">
        <v>1331</v>
      </c>
    </row>
    <row r="13668">
      <c r="B13668" s="2"/>
      <c r="C13668" s="10"/>
      <c r="D13668" s="11"/>
      <c r="E13668" s="12"/>
      <c r="O13668" s="6" t="s">
        <v>1331</v>
      </c>
    </row>
    <row r="13669">
      <c r="B13669" s="2"/>
      <c r="C13669" s="10"/>
      <c r="D13669" s="11"/>
      <c r="E13669" s="12"/>
      <c r="O13669" s="6" t="s">
        <v>1331</v>
      </c>
    </row>
    <row r="13670">
      <c r="B13670" s="2"/>
      <c r="C13670" s="10"/>
      <c r="D13670" s="11"/>
      <c r="E13670" s="12"/>
      <c r="O13670" s="6" t="s">
        <v>1331</v>
      </c>
    </row>
    <row r="13671">
      <c r="B13671" s="2"/>
      <c r="C13671" s="10"/>
      <c r="D13671" s="11"/>
      <c r="E13671" s="12"/>
      <c r="O13671" s="6" t="s">
        <v>1331</v>
      </c>
    </row>
    <row r="13672">
      <c r="B13672" s="2"/>
      <c r="C13672" s="10"/>
      <c r="D13672" s="11"/>
      <c r="E13672" s="12"/>
      <c r="O13672" s="6" t="s">
        <v>1331</v>
      </c>
    </row>
    <row r="13673">
      <c r="B13673" s="2"/>
      <c r="C13673" s="10"/>
      <c r="D13673" s="11"/>
      <c r="E13673" s="12"/>
      <c r="O13673" s="6" t="s">
        <v>1331</v>
      </c>
    </row>
    <row r="13674">
      <c r="B13674" s="2"/>
      <c r="C13674" s="10"/>
      <c r="D13674" s="11"/>
      <c r="E13674" s="12"/>
      <c r="O13674" s="6" t="s">
        <v>1331</v>
      </c>
    </row>
    <row r="13675">
      <c r="B13675" s="2"/>
      <c r="C13675" s="10"/>
      <c r="D13675" s="11"/>
      <c r="E13675" s="12"/>
      <c r="O13675" s="6" t="s">
        <v>1331</v>
      </c>
    </row>
    <row r="13676">
      <c r="B13676" s="2"/>
      <c r="C13676" s="10"/>
      <c r="D13676" s="11"/>
      <c r="E13676" s="12"/>
      <c r="O13676" s="6" t="s">
        <v>1331</v>
      </c>
    </row>
    <row r="13677">
      <c r="B13677" s="2"/>
      <c r="C13677" s="10"/>
      <c r="D13677" s="11"/>
      <c r="E13677" s="12"/>
      <c r="O13677" s="6" t="s">
        <v>1331</v>
      </c>
    </row>
    <row r="13678">
      <c r="B13678" s="2"/>
      <c r="C13678" s="10"/>
      <c r="D13678" s="11"/>
      <c r="E13678" s="12"/>
      <c r="O13678" s="6" t="s">
        <v>1331</v>
      </c>
    </row>
    <row r="13679">
      <c r="B13679" s="2"/>
      <c r="C13679" s="10"/>
      <c r="D13679" s="11"/>
      <c r="E13679" s="12"/>
      <c r="O13679" s="6" t="s">
        <v>1331</v>
      </c>
    </row>
    <row r="13680">
      <c r="B13680" s="2"/>
      <c r="C13680" s="10"/>
      <c r="D13680" s="11"/>
      <c r="E13680" s="12"/>
      <c r="O13680" s="6" t="s">
        <v>1331</v>
      </c>
    </row>
    <row r="13681">
      <c r="B13681" s="2"/>
      <c r="C13681" s="10"/>
      <c r="D13681" s="11"/>
      <c r="E13681" s="12"/>
      <c r="O13681" s="6" t="s">
        <v>1331</v>
      </c>
    </row>
    <row r="13682">
      <c r="B13682" s="2"/>
      <c r="C13682" s="10"/>
      <c r="D13682" s="11"/>
      <c r="E13682" s="12"/>
      <c r="O13682" s="6" t="s">
        <v>1331</v>
      </c>
    </row>
    <row r="13683">
      <c r="B13683" s="2"/>
      <c r="C13683" s="10"/>
      <c r="D13683" s="11"/>
      <c r="E13683" s="12"/>
      <c r="O13683" s="6" t="s">
        <v>1331</v>
      </c>
    </row>
    <row r="13684">
      <c r="B13684" s="2"/>
      <c r="C13684" s="10"/>
      <c r="D13684" s="11"/>
      <c r="E13684" s="12"/>
      <c r="O13684" s="6" t="s">
        <v>1331</v>
      </c>
    </row>
    <row r="13685">
      <c r="B13685" s="2"/>
      <c r="C13685" s="10"/>
      <c r="D13685" s="11"/>
      <c r="E13685" s="12"/>
      <c r="O13685" s="6" t="s">
        <v>1331</v>
      </c>
    </row>
    <row r="13686">
      <c r="B13686" s="2"/>
      <c r="C13686" s="10"/>
      <c r="D13686" s="11"/>
      <c r="E13686" s="12"/>
      <c r="O13686" s="6" t="s">
        <v>1331</v>
      </c>
    </row>
    <row r="13687">
      <c r="B13687" s="2"/>
      <c r="C13687" s="10"/>
      <c r="D13687" s="11"/>
      <c r="E13687" s="12"/>
      <c r="O13687" s="6" t="s">
        <v>1331</v>
      </c>
    </row>
    <row r="13688">
      <c r="B13688" s="2"/>
      <c r="C13688" s="10"/>
      <c r="D13688" s="11"/>
      <c r="E13688" s="12"/>
      <c r="O13688" s="6" t="s">
        <v>1331</v>
      </c>
    </row>
    <row r="13689">
      <c r="B13689" s="2"/>
      <c r="C13689" s="10"/>
      <c r="D13689" s="11"/>
      <c r="E13689" s="12"/>
      <c r="O13689" s="6" t="s">
        <v>1331</v>
      </c>
    </row>
    <row r="13690">
      <c r="B13690" s="2"/>
      <c r="C13690" s="10"/>
      <c r="D13690" s="11"/>
      <c r="E13690" s="12"/>
      <c r="O13690" s="6" t="s">
        <v>1331</v>
      </c>
    </row>
    <row r="13691">
      <c r="B13691" s="2"/>
      <c r="C13691" s="10"/>
      <c r="D13691" s="11"/>
      <c r="E13691" s="12"/>
      <c r="O13691" s="6" t="s">
        <v>1331</v>
      </c>
    </row>
    <row r="13692">
      <c r="B13692" s="2"/>
      <c r="C13692" s="10"/>
      <c r="D13692" s="11"/>
      <c r="E13692" s="12"/>
      <c r="O13692" s="6" t="s">
        <v>1331</v>
      </c>
    </row>
    <row r="13693">
      <c r="B13693" s="2"/>
      <c r="C13693" s="10"/>
      <c r="D13693" s="11"/>
      <c r="E13693" s="12"/>
      <c r="O13693" s="6" t="s">
        <v>1331</v>
      </c>
    </row>
    <row r="13694">
      <c r="B13694" s="2"/>
      <c r="C13694" s="10"/>
      <c r="D13694" s="11"/>
      <c r="E13694" s="12"/>
      <c r="O13694" s="6" t="s">
        <v>1331</v>
      </c>
    </row>
    <row r="13695">
      <c r="B13695" s="2"/>
      <c r="C13695" s="10"/>
      <c r="D13695" s="11"/>
      <c r="E13695" s="12"/>
      <c r="O13695" s="6" t="s">
        <v>1331</v>
      </c>
    </row>
    <row r="13696">
      <c r="B13696" s="2"/>
      <c r="C13696" s="10"/>
      <c r="D13696" s="11"/>
      <c r="E13696" s="12"/>
      <c r="O13696" s="6" t="s">
        <v>1331</v>
      </c>
    </row>
    <row r="13697">
      <c r="B13697" s="2"/>
      <c r="C13697" s="10"/>
      <c r="D13697" s="11"/>
      <c r="E13697" s="12"/>
      <c r="O13697" s="6" t="s">
        <v>1331</v>
      </c>
    </row>
    <row r="13698">
      <c r="B13698" s="2"/>
      <c r="C13698" s="10"/>
      <c r="D13698" s="11"/>
      <c r="E13698" s="12"/>
      <c r="O13698" s="6" t="s">
        <v>1331</v>
      </c>
    </row>
    <row r="13699">
      <c r="B13699" s="2"/>
      <c r="C13699" s="10"/>
      <c r="D13699" s="11"/>
      <c r="E13699" s="12"/>
      <c r="O13699" s="6" t="s">
        <v>1331</v>
      </c>
    </row>
    <row r="13700">
      <c r="B13700" s="2"/>
      <c r="C13700" s="10"/>
      <c r="D13700" s="11"/>
      <c r="E13700" s="12"/>
      <c r="O13700" s="6" t="s">
        <v>1331</v>
      </c>
    </row>
    <row r="13701">
      <c r="B13701" s="2"/>
      <c r="C13701" s="10"/>
      <c r="D13701" s="11"/>
      <c r="E13701" s="12"/>
      <c r="O13701" s="6" t="s">
        <v>1331</v>
      </c>
    </row>
    <row r="13702">
      <c r="B13702" s="2"/>
      <c r="C13702" s="10"/>
      <c r="D13702" s="11"/>
      <c r="E13702" s="12"/>
      <c r="O13702" s="6" t="s">
        <v>1331</v>
      </c>
    </row>
    <row r="13703">
      <c r="B13703" s="2"/>
      <c r="C13703" s="10"/>
      <c r="D13703" s="11"/>
      <c r="E13703" s="12"/>
      <c r="O13703" s="6" t="s">
        <v>1331</v>
      </c>
    </row>
    <row r="13704">
      <c r="B13704" s="2"/>
      <c r="C13704" s="10"/>
      <c r="D13704" s="11"/>
      <c r="E13704" s="12"/>
      <c r="O13704" s="6" t="s">
        <v>1331</v>
      </c>
    </row>
    <row r="13705">
      <c r="B13705" s="2"/>
      <c r="C13705" s="10"/>
      <c r="D13705" s="11"/>
      <c r="E13705" s="12"/>
      <c r="O13705" s="6" t="s">
        <v>1331</v>
      </c>
    </row>
    <row r="13706">
      <c r="B13706" s="2"/>
      <c r="C13706" s="10"/>
      <c r="D13706" s="11"/>
      <c r="E13706" s="12"/>
      <c r="O13706" s="6" t="s">
        <v>1331</v>
      </c>
    </row>
    <row r="13707">
      <c r="B13707" s="2"/>
      <c r="C13707" s="10"/>
      <c r="D13707" s="11"/>
      <c r="E13707" s="12"/>
      <c r="O13707" s="6" t="s">
        <v>1331</v>
      </c>
    </row>
    <row r="13708">
      <c r="B13708" s="2"/>
      <c r="C13708" s="10"/>
      <c r="D13708" s="11"/>
      <c r="E13708" s="12"/>
      <c r="O13708" s="6" t="s">
        <v>1331</v>
      </c>
    </row>
    <row r="13709">
      <c r="B13709" s="2"/>
      <c r="C13709" s="10"/>
      <c r="D13709" s="11"/>
      <c r="E13709" s="12"/>
      <c r="O13709" s="6" t="s">
        <v>1331</v>
      </c>
    </row>
    <row r="13710">
      <c r="B13710" s="2"/>
      <c r="C13710" s="10"/>
      <c r="D13710" s="11"/>
      <c r="E13710" s="12"/>
      <c r="O13710" s="6" t="s">
        <v>1331</v>
      </c>
    </row>
    <row r="13711">
      <c r="B13711" s="2"/>
      <c r="C13711" s="10"/>
      <c r="D13711" s="11"/>
      <c r="E13711" s="12"/>
      <c r="O13711" s="6" t="s">
        <v>1331</v>
      </c>
    </row>
    <row r="13712">
      <c r="B13712" s="2"/>
      <c r="C13712" s="10"/>
      <c r="D13712" s="11"/>
      <c r="E13712" s="12"/>
      <c r="O13712" s="6" t="s">
        <v>1331</v>
      </c>
    </row>
    <row r="13713">
      <c r="B13713" s="2"/>
      <c r="C13713" s="10"/>
      <c r="D13713" s="11"/>
      <c r="E13713" s="12"/>
      <c r="O13713" s="6" t="s">
        <v>1331</v>
      </c>
    </row>
    <row r="13714">
      <c r="B13714" s="2"/>
      <c r="C13714" s="10"/>
      <c r="D13714" s="11"/>
      <c r="E13714" s="12"/>
      <c r="O13714" s="6" t="s">
        <v>1331</v>
      </c>
    </row>
    <row r="13715">
      <c r="B13715" s="2"/>
      <c r="C13715" s="10"/>
      <c r="D13715" s="11"/>
      <c r="E13715" s="12"/>
      <c r="O13715" s="6" t="s">
        <v>1331</v>
      </c>
    </row>
    <row r="13716">
      <c r="B13716" s="2"/>
      <c r="C13716" s="10"/>
      <c r="D13716" s="11"/>
      <c r="E13716" s="12"/>
      <c r="O13716" s="6" t="s">
        <v>1331</v>
      </c>
    </row>
    <row r="13717">
      <c r="B13717" s="2"/>
      <c r="C13717" s="10"/>
      <c r="D13717" s="11"/>
      <c r="E13717" s="12"/>
      <c r="O13717" s="6" t="s">
        <v>1331</v>
      </c>
    </row>
    <row r="13718">
      <c r="B13718" s="2"/>
      <c r="C13718" s="10"/>
      <c r="D13718" s="11"/>
      <c r="E13718" s="12"/>
      <c r="O13718" s="6" t="s">
        <v>1331</v>
      </c>
    </row>
    <row r="13719">
      <c r="B13719" s="2"/>
      <c r="C13719" s="10"/>
      <c r="D13719" s="11"/>
      <c r="E13719" s="12"/>
      <c r="O13719" s="6" t="s">
        <v>1331</v>
      </c>
    </row>
    <row r="13720">
      <c r="B13720" s="2"/>
      <c r="C13720" s="10"/>
      <c r="D13720" s="11"/>
      <c r="E13720" s="12"/>
      <c r="O13720" s="6" t="s">
        <v>1331</v>
      </c>
    </row>
    <row r="13721">
      <c r="B13721" s="2"/>
      <c r="C13721" s="10"/>
      <c r="D13721" s="11"/>
      <c r="E13721" s="12"/>
      <c r="O13721" s="6" t="s">
        <v>1331</v>
      </c>
    </row>
    <row r="13722">
      <c r="B13722" s="2"/>
      <c r="C13722" s="10"/>
      <c r="D13722" s="11"/>
      <c r="E13722" s="12"/>
      <c r="O13722" s="6" t="s">
        <v>1331</v>
      </c>
    </row>
    <row r="13723">
      <c r="B13723" s="2"/>
      <c r="C13723" s="10"/>
      <c r="D13723" s="11"/>
      <c r="E13723" s="12"/>
      <c r="O13723" s="6" t="s">
        <v>1331</v>
      </c>
    </row>
    <row r="13724">
      <c r="B13724" s="2"/>
      <c r="C13724" s="10"/>
      <c r="D13724" s="11"/>
      <c r="E13724" s="12"/>
      <c r="O13724" s="6" t="s">
        <v>1331</v>
      </c>
    </row>
    <row r="13725">
      <c r="B13725" s="2"/>
      <c r="C13725" s="10"/>
      <c r="D13725" s="11"/>
      <c r="E13725" s="12"/>
      <c r="O13725" s="6" t="s">
        <v>1331</v>
      </c>
    </row>
    <row r="13726">
      <c r="B13726" s="2"/>
      <c r="C13726" s="10"/>
      <c r="D13726" s="11"/>
      <c r="E13726" s="12"/>
      <c r="O13726" s="6" t="s">
        <v>1331</v>
      </c>
    </row>
    <row r="13727">
      <c r="B13727" s="2"/>
      <c r="C13727" s="10"/>
      <c r="D13727" s="11"/>
      <c r="E13727" s="12"/>
      <c r="O13727" s="6" t="s">
        <v>1331</v>
      </c>
    </row>
    <row r="13728">
      <c r="B13728" s="2"/>
      <c r="C13728" s="10"/>
      <c r="D13728" s="11"/>
      <c r="E13728" s="12"/>
      <c r="O13728" s="6" t="s">
        <v>1331</v>
      </c>
    </row>
    <row r="13729">
      <c r="B13729" s="2"/>
      <c r="C13729" s="10"/>
      <c r="D13729" s="11"/>
      <c r="E13729" s="12"/>
      <c r="O13729" s="6" t="s">
        <v>1331</v>
      </c>
    </row>
    <row r="13730">
      <c r="B13730" s="2"/>
      <c r="C13730" s="10"/>
      <c r="D13730" s="11"/>
      <c r="E13730" s="12"/>
      <c r="O13730" s="6" t="s">
        <v>1331</v>
      </c>
    </row>
    <row r="13731">
      <c r="B13731" s="2"/>
      <c r="C13731" s="10"/>
      <c r="D13731" s="11"/>
      <c r="E13731" s="12"/>
      <c r="O13731" s="6" t="s">
        <v>1331</v>
      </c>
    </row>
    <row r="13732">
      <c r="B13732" s="2"/>
      <c r="C13732" s="10"/>
      <c r="D13732" s="11"/>
      <c r="E13732" s="12"/>
      <c r="O13732" s="6" t="s">
        <v>1331</v>
      </c>
    </row>
    <row r="13733">
      <c r="B13733" s="2"/>
      <c r="C13733" s="10"/>
      <c r="D13733" s="11"/>
      <c r="E13733" s="12"/>
      <c r="O13733" s="6" t="s">
        <v>1331</v>
      </c>
    </row>
    <row r="13734">
      <c r="B13734" s="2"/>
      <c r="C13734" s="10"/>
      <c r="D13734" s="11"/>
      <c r="E13734" s="12"/>
      <c r="O13734" s="6" t="s">
        <v>1331</v>
      </c>
    </row>
    <row r="13735">
      <c r="B13735" s="2"/>
      <c r="C13735" s="10"/>
      <c r="D13735" s="11"/>
      <c r="E13735" s="12"/>
      <c r="O13735" s="6" t="s">
        <v>1331</v>
      </c>
    </row>
    <row r="13736">
      <c r="B13736" s="2"/>
      <c r="C13736" s="10"/>
      <c r="D13736" s="11"/>
      <c r="E13736" s="12"/>
      <c r="O13736" s="6" t="s">
        <v>1331</v>
      </c>
    </row>
    <row r="13737">
      <c r="B13737" s="2"/>
      <c r="C13737" s="10"/>
      <c r="D13737" s="11"/>
      <c r="E13737" s="12"/>
      <c r="O13737" s="6" t="s">
        <v>1331</v>
      </c>
    </row>
    <row r="13738">
      <c r="B13738" s="2"/>
      <c r="C13738" s="10"/>
      <c r="D13738" s="11"/>
      <c r="E13738" s="12"/>
      <c r="O13738" s="6" t="s">
        <v>1331</v>
      </c>
    </row>
    <row r="13739">
      <c r="B13739" s="2"/>
      <c r="C13739" s="10"/>
      <c r="D13739" s="11"/>
      <c r="E13739" s="12"/>
      <c r="O13739" s="6" t="s">
        <v>1331</v>
      </c>
    </row>
    <row r="13740">
      <c r="B13740" s="2"/>
      <c r="C13740" s="10"/>
      <c r="D13740" s="11"/>
      <c r="E13740" s="12"/>
      <c r="O13740" s="6" t="s">
        <v>1331</v>
      </c>
    </row>
    <row r="13741">
      <c r="B13741" s="2"/>
      <c r="C13741" s="10"/>
      <c r="D13741" s="11"/>
      <c r="E13741" s="12"/>
      <c r="O13741" s="6" t="s">
        <v>1331</v>
      </c>
    </row>
    <row r="13742">
      <c r="B13742" s="2"/>
      <c r="C13742" s="10"/>
      <c r="D13742" s="11"/>
      <c r="E13742" s="12"/>
      <c r="O13742" s="6" t="s">
        <v>1331</v>
      </c>
    </row>
    <row r="13743">
      <c r="B13743" s="2"/>
      <c r="C13743" s="10"/>
      <c r="D13743" s="11"/>
      <c r="E13743" s="12"/>
      <c r="O13743" s="6" t="s">
        <v>1331</v>
      </c>
    </row>
    <row r="13744">
      <c r="B13744" s="2"/>
      <c r="C13744" s="10"/>
      <c r="D13744" s="11"/>
      <c r="E13744" s="12"/>
      <c r="O13744" s="6" t="s">
        <v>1331</v>
      </c>
    </row>
    <row r="13745">
      <c r="B13745" s="2"/>
      <c r="C13745" s="10"/>
      <c r="D13745" s="11"/>
      <c r="E13745" s="12"/>
      <c r="O13745" s="6" t="s">
        <v>1331</v>
      </c>
    </row>
    <row r="13746">
      <c r="B13746" s="2"/>
      <c r="C13746" s="10"/>
      <c r="D13746" s="11"/>
      <c r="E13746" s="12"/>
      <c r="O13746" s="6" t="s">
        <v>1331</v>
      </c>
    </row>
    <row r="13747">
      <c r="B13747" s="2"/>
      <c r="C13747" s="10"/>
      <c r="D13747" s="11"/>
      <c r="E13747" s="12"/>
      <c r="O13747" s="6" t="s">
        <v>1331</v>
      </c>
    </row>
    <row r="13748">
      <c r="B13748" s="2"/>
      <c r="C13748" s="10"/>
      <c r="D13748" s="11"/>
      <c r="E13748" s="12"/>
      <c r="O13748" s="6" t="s">
        <v>1331</v>
      </c>
    </row>
    <row r="13749">
      <c r="B13749" s="2"/>
      <c r="C13749" s="10"/>
      <c r="D13749" s="11"/>
      <c r="E13749" s="12"/>
      <c r="O13749" s="6" t="s">
        <v>1331</v>
      </c>
    </row>
    <row r="13750">
      <c r="B13750" s="2"/>
      <c r="C13750" s="10"/>
      <c r="D13750" s="11"/>
      <c r="E13750" s="12"/>
      <c r="O13750" s="6" t="s">
        <v>1331</v>
      </c>
    </row>
    <row r="13751">
      <c r="B13751" s="2"/>
      <c r="C13751" s="10"/>
      <c r="D13751" s="11"/>
      <c r="E13751" s="12"/>
      <c r="O13751" s="6" t="s">
        <v>1331</v>
      </c>
    </row>
    <row r="13752">
      <c r="B13752" s="2"/>
      <c r="C13752" s="10"/>
      <c r="D13752" s="11"/>
      <c r="E13752" s="12"/>
      <c r="O13752" s="6" t="s">
        <v>1331</v>
      </c>
    </row>
    <row r="13753">
      <c r="B13753" s="2"/>
      <c r="C13753" s="10"/>
      <c r="D13753" s="11"/>
      <c r="E13753" s="12"/>
      <c r="O13753" s="6" t="s">
        <v>1331</v>
      </c>
    </row>
    <row r="13754">
      <c r="B13754" s="2"/>
      <c r="C13754" s="10"/>
      <c r="D13754" s="11"/>
      <c r="E13754" s="12"/>
      <c r="O13754" s="6" t="s">
        <v>1331</v>
      </c>
    </row>
    <row r="13755">
      <c r="B13755" s="2"/>
      <c r="C13755" s="10"/>
      <c r="D13755" s="11"/>
      <c r="E13755" s="12"/>
      <c r="O13755" s="6" t="s">
        <v>1331</v>
      </c>
    </row>
    <row r="13756">
      <c r="B13756" s="2"/>
      <c r="C13756" s="10"/>
      <c r="D13756" s="11"/>
      <c r="E13756" s="12"/>
      <c r="O13756" s="6" t="s">
        <v>1331</v>
      </c>
    </row>
    <row r="13757">
      <c r="B13757" s="2"/>
      <c r="C13757" s="10"/>
      <c r="D13757" s="11"/>
      <c r="E13757" s="12"/>
      <c r="O13757" s="6" t="s">
        <v>1331</v>
      </c>
    </row>
    <row r="13758">
      <c r="B13758" s="2"/>
      <c r="C13758" s="10"/>
      <c r="D13758" s="11"/>
      <c r="E13758" s="12"/>
      <c r="O13758" s="6" t="s">
        <v>1331</v>
      </c>
    </row>
    <row r="13759">
      <c r="B13759" s="2"/>
      <c r="C13759" s="10"/>
      <c r="D13759" s="11"/>
      <c r="E13759" s="12"/>
      <c r="O13759" s="6" t="s">
        <v>1331</v>
      </c>
    </row>
    <row r="13760">
      <c r="B13760" s="2"/>
      <c r="C13760" s="10"/>
      <c r="D13760" s="11"/>
      <c r="E13760" s="12"/>
      <c r="O13760" s="6" t="s">
        <v>1331</v>
      </c>
    </row>
    <row r="13761">
      <c r="B13761" s="2"/>
      <c r="C13761" s="10"/>
      <c r="D13761" s="11"/>
      <c r="E13761" s="12"/>
      <c r="O13761" s="6" t="s">
        <v>1331</v>
      </c>
    </row>
    <row r="13762">
      <c r="B13762" s="2"/>
      <c r="C13762" s="10"/>
      <c r="D13762" s="11"/>
      <c r="E13762" s="12"/>
      <c r="O13762" s="6" t="s">
        <v>1331</v>
      </c>
    </row>
    <row r="13763">
      <c r="B13763" s="2"/>
      <c r="C13763" s="10"/>
      <c r="D13763" s="11"/>
      <c r="E13763" s="12"/>
      <c r="O13763" s="6" t="s">
        <v>1331</v>
      </c>
    </row>
    <row r="13764">
      <c r="B13764" s="2"/>
      <c r="C13764" s="10"/>
      <c r="D13764" s="11"/>
      <c r="E13764" s="12"/>
      <c r="O13764" s="6" t="s">
        <v>1331</v>
      </c>
    </row>
    <row r="13765">
      <c r="B13765" s="2"/>
      <c r="C13765" s="10"/>
      <c r="D13765" s="11"/>
      <c r="E13765" s="12"/>
      <c r="O13765" s="6" t="s">
        <v>1331</v>
      </c>
    </row>
    <row r="13766">
      <c r="B13766" s="2"/>
      <c r="C13766" s="10"/>
      <c r="D13766" s="11"/>
      <c r="E13766" s="12"/>
      <c r="O13766" s="6" t="s">
        <v>1331</v>
      </c>
    </row>
    <row r="13767">
      <c r="B13767" s="2"/>
      <c r="C13767" s="10"/>
      <c r="D13767" s="11"/>
      <c r="E13767" s="12"/>
      <c r="O13767" s="6" t="s">
        <v>1331</v>
      </c>
    </row>
    <row r="13768">
      <c r="B13768" s="2"/>
      <c r="C13768" s="10"/>
      <c r="D13768" s="11"/>
      <c r="E13768" s="12"/>
      <c r="O13768" s="6" t="s">
        <v>1331</v>
      </c>
    </row>
    <row r="13769">
      <c r="B13769" s="2"/>
      <c r="C13769" s="10"/>
      <c r="D13769" s="11"/>
      <c r="E13769" s="12"/>
      <c r="O13769" s="6" t="s">
        <v>1331</v>
      </c>
    </row>
    <row r="13770">
      <c r="B13770" s="2"/>
      <c r="C13770" s="10"/>
      <c r="D13770" s="11"/>
      <c r="E13770" s="12"/>
      <c r="O13770" s="6" t="s">
        <v>1331</v>
      </c>
    </row>
    <row r="13771">
      <c r="B13771" s="2"/>
      <c r="C13771" s="10"/>
      <c r="D13771" s="11"/>
      <c r="E13771" s="12"/>
      <c r="O13771" s="6" t="s">
        <v>1331</v>
      </c>
    </row>
    <row r="13772">
      <c r="B13772" s="2"/>
      <c r="C13772" s="10"/>
      <c r="D13772" s="11"/>
      <c r="E13772" s="12"/>
      <c r="O13772" s="6" t="s">
        <v>1331</v>
      </c>
    </row>
    <row r="13773">
      <c r="B13773" s="2"/>
      <c r="C13773" s="10"/>
      <c r="D13773" s="11"/>
      <c r="E13773" s="12"/>
      <c r="O13773" s="6" t="s">
        <v>1331</v>
      </c>
    </row>
    <row r="13774">
      <c r="B13774" s="2"/>
      <c r="C13774" s="10"/>
      <c r="D13774" s="11"/>
      <c r="E13774" s="12"/>
      <c r="O13774" s="6" t="s">
        <v>1331</v>
      </c>
    </row>
    <row r="13775">
      <c r="B13775" s="2"/>
      <c r="C13775" s="10"/>
      <c r="D13775" s="11"/>
      <c r="E13775" s="12"/>
      <c r="O13775" s="6" t="s">
        <v>1331</v>
      </c>
    </row>
    <row r="13776">
      <c r="B13776" s="2"/>
      <c r="C13776" s="10"/>
      <c r="D13776" s="11"/>
      <c r="E13776" s="12"/>
      <c r="O13776" s="6" t="s">
        <v>1331</v>
      </c>
    </row>
    <row r="13777">
      <c r="B13777" s="2"/>
      <c r="C13777" s="10"/>
      <c r="D13777" s="11"/>
      <c r="E13777" s="12"/>
      <c r="O13777" s="6" t="s">
        <v>1331</v>
      </c>
    </row>
    <row r="13778">
      <c r="B13778" s="2"/>
      <c r="C13778" s="10"/>
      <c r="D13778" s="11"/>
      <c r="E13778" s="12"/>
      <c r="O13778" s="6" t="s">
        <v>1331</v>
      </c>
    </row>
    <row r="13779">
      <c r="B13779" s="2"/>
      <c r="C13779" s="10"/>
      <c r="D13779" s="11"/>
      <c r="E13779" s="12"/>
      <c r="O13779" s="6" t="s">
        <v>1331</v>
      </c>
    </row>
    <row r="13780">
      <c r="B13780" s="2"/>
      <c r="C13780" s="10"/>
      <c r="D13780" s="11"/>
      <c r="E13780" s="12"/>
      <c r="O13780" s="6" t="s">
        <v>1331</v>
      </c>
    </row>
    <row r="13781">
      <c r="B13781" s="2"/>
      <c r="C13781" s="10"/>
      <c r="D13781" s="11"/>
      <c r="E13781" s="12"/>
      <c r="O13781" s="6" t="s">
        <v>1331</v>
      </c>
    </row>
    <row r="13782">
      <c r="B13782" s="2"/>
      <c r="C13782" s="10"/>
      <c r="D13782" s="11"/>
      <c r="E13782" s="12"/>
      <c r="O13782" s="6" t="s">
        <v>1331</v>
      </c>
    </row>
    <row r="13783">
      <c r="B13783" s="2"/>
      <c r="C13783" s="10"/>
      <c r="D13783" s="11"/>
      <c r="E13783" s="12"/>
      <c r="O13783" s="6" t="s">
        <v>1331</v>
      </c>
    </row>
    <row r="13784">
      <c r="B13784" s="2"/>
      <c r="C13784" s="10"/>
      <c r="D13784" s="11"/>
      <c r="E13784" s="12"/>
      <c r="O13784" s="6" t="s">
        <v>1331</v>
      </c>
    </row>
    <row r="13785">
      <c r="B13785" s="2"/>
      <c r="C13785" s="10"/>
      <c r="D13785" s="11"/>
      <c r="E13785" s="12"/>
      <c r="O13785" s="6" t="s">
        <v>1331</v>
      </c>
    </row>
    <row r="13786">
      <c r="B13786" s="2"/>
      <c r="C13786" s="10"/>
      <c r="D13786" s="11"/>
      <c r="E13786" s="12"/>
      <c r="O13786" s="6" t="s">
        <v>1331</v>
      </c>
    </row>
    <row r="13787">
      <c r="B13787" s="2"/>
      <c r="C13787" s="10"/>
      <c r="D13787" s="11"/>
      <c r="E13787" s="12"/>
      <c r="O13787" s="6" t="s">
        <v>1331</v>
      </c>
    </row>
    <row r="13788">
      <c r="B13788" s="2"/>
      <c r="C13788" s="10"/>
      <c r="D13788" s="11"/>
      <c r="E13788" s="12"/>
      <c r="O13788" s="6" t="s">
        <v>1331</v>
      </c>
    </row>
    <row r="13789">
      <c r="B13789" s="2"/>
      <c r="C13789" s="10"/>
      <c r="D13789" s="11"/>
      <c r="E13789" s="12"/>
      <c r="O13789" s="6" t="s">
        <v>1331</v>
      </c>
    </row>
    <row r="13790">
      <c r="B13790" s="2"/>
      <c r="C13790" s="10"/>
      <c r="D13790" s="11"/>
      <c r="E13790" s="12"/>
      <c r="O13790" s="6" t="s">
        <v>1331</v>
      </c>
    </row>
    <row r="13791">
      <c r="B13791" s="2"/>
      <c r="C13791" s="10"/>
      <c r="D13791" s="11"/>
      <c r="E13791" s="12"/>
      <c r="O13791" s="6" t="s">
        <v>1331</v>
      </c>
    </row>
    <row r="13792">
      <c r="B13792" s="2"/>
      <c r="C13792" s="10"/>
      <c r="D13792" s="11"/>
      <c r="E13792" s="12"/>
      <c r="O13792" s="6" t="s">
        <v>1331</v>
      </c>
    </row>
    <row r="13793">
      <c r="B13793" s="2"/>
      <c r="C13793" s="10"/>
      <c r="D13793" s="11"/>
      <c r="E13793" s="12"/>
      <c r="O13793" s="6" t="s">
        <v>1331</v>
      </c>
    </row>
    <row r="13794">
      <c r="B13794" s="2"/>
      <c r="C13794" s="10"/>
      <c r="D13794" s="11"/>
      <c r="E13794" s="12"/>
      <c r="O13794" s="6" t="s">
        <v>1331</v>
      </c>
    </row>
    <row r="13795">
      <c r="B13795" s="2"/>
      <c r="C13795" s="10"/>
      <c r="D13795" s="11"/>
      <c r="E13795" s="12"/>
      <c r="O13795" s="6" t="s">
        <v>1331</v>
      </c>
    </row>
    <row r="13796">
      <c r="B13796" s="2"/>
      <c r="C13796" s="10"/>
      <c r="D13796" s="11"/>
      <c r="E13796" s="12"/>
      <c r="O13796" s="6" t="s">
        <v>1331</v>
      </c>
    </row>
    <row r="13797">
      <c r="B13797" s="2"/>
      <c r="C13797" s="10"/>
      <c r="D13797" s="11"/>
      <c r="E13797" s="12"/>
      <c r="O13797" s="6" t="s">
        <v>1331</v>
      </c>
    </row>
    <row r="13798">
      <c r="B13798" s="2"/>
      <c r="C13798" s="10"/>
      <c r="D13798" s="11"/>
      <c r="E13798" s="12"/>
      <c r="O13798" s="6" t="s">
        <v>1331</v>
      </c>
    </row>
    <row r="13799">
      <c r="B13799" s="2"/>
      <c r="C13799" s="10"/>
      <c r="D13799" s="11"/>
      <c r="E13799" s="12"/>
      <c r="O13799" s="6" t="s">
        <v>1331</v>
      </c>
    </row>
    <row r="13800">
      <c r="B13800" s="2"/>
      <c r="C13800" s="10"/>
      <c r="D13800" s="11"/>
      <c r="E13800" s="12"/>
      <c r="O13800" s="6" t="s">
        <v>1331</v>
      </c>
    </row>
    <row r="13801">
      <c r="B13801" s="2"/>
      <c r="C13801" s="10"/>
      <c r="D13801" s="11"/>
      <c r="E13801" s="12"/>
      <c r="O13801" s="6" t="s">
        <v>1331</v>
      </c>
    </row>
    <row r="13802">
      <c r="B13802" s="2"/>
      <c r="C13802" s="10"/>
      <c r="D13802" s="11"/>
      <c r="E13802" s="12"/>
      <c r="O13802" s="6" t="s">
        <v>1331</v>
      </c>
    </row>
    <row r="13803">
      <c r="B13803" s="2"/>
      <c r="C13803" s="10"/>
      <c r="D13803" s="11"/>
      <c r="E13803" s="12"/>
      <c r="O13803" s="6" t="s">
        <v>1331</v>
      </c>
    </row>
    <row r="13804">
      <c r="B13804" s="2"/>
      <c r="C13804" s="10"/>
      <c r="D13804" s="11"/>
      <c r="E13804" s="12"/>
      <c r="O13804" s="6" t="s">
        <v>1331</v>
      </c>
    </row>
    <row r="13805">
      <c r="B13805" s="2"/>
      <c r="C13805" s="10"/>
      <c r="D13805" s="11"/>
      <c r="E13805" s="12"/>
      <c r="O13805" s="6" t="s">
        <v>1331</v>
      </c>
    </row>
    <row r="13806">
      <c r="B13806" s="2"/>
      <c r="C13806" s="10"/>
      <c r="D13806" s="11"/>
      <c r="E13806" s="12"/>
      <c r="O13806" s="6" t="s">
        <v>1331</v>
      </c>
    </row>
    <row r="13807">
      <c r="B13807" s="2"/>
      <c r="C13807" s="10"/>
      <c r="D13807" s="11"/>
      <c r="E13807" s="12"/>
      <c r="O13807" s="6" t="s">
        <v>1331</v>
      </c>
    </row>
    <row r="13808">
      <c r="B13808" s="2"/>
      <c r="C13808" s="10"/>
      <c r="D13808" s="11"/>
      <c r="E13808" s="12"/>
      <c r="O13808" s="6" t="s">
        <v>1331</v>
      </c>
    </row>
    <row r="13809">
      <c r="B13809" s="2"/>
      <c r="C13809" s="10"/>
      <c r="D13809" s="11"/>
      <c r="E13809" s="12"/>
      <c r="O13809" s="6" t="s">
        <v>1331</v>
      </c>
    </row>
    <row r="13810">
      <c r="B13810" s="2"/>
      <c r="C13810" s="10"/>
      <c r="D13810" s="11"/>
      <c r="E13810" s="12"/>
      <c r="O13810" s="6" t="s">
        <v>1331</v>
      </c>
    </row>
    <row r="13811">
      <c r="B13811" s="2"/>
      <c r="C13811" s="10"/>
      <c r="D13811" s="11"/>
      <c r="E13811" s="12"/>
      <c r="O13811" s="6" t="s">
        <v>1331</v>
      </c>
    </row>
    <row r="13812">
      <c r="B13812" s="2"/>
      <c r="C13812" s="10"/>
      <c r="D13812" s="11"/>
      <c r="E13812" s="12"/>
      <c r="O13812" s="6" t="s">
        <v>1331</v>
      </c>
    </row>
    <row r="13813">
      <c r="B13813" s="2"/>
      <c r="C13813" s="10"/>
      <c r="D13813" s="11"/>
      <c r="E13813" s="12"/>
      <c r="O13813" s="6" t="s">
        <v>1331</v>
      </c>
    </row>
    <row r="13814">
      <c r="B13814" s="2"/>
      <c r="C13814" s="10"/>
      <c r="D13814" s="11"/>
      <c r="E13814" s="12"/>
      <c r="O13814" s="6" t="s">
        <v>1331</v>
      </c>
    </row>
    <row r="13815">
      <c r="B13815" s="2"/>
      <c r="C13815" s="10"/>
      <c r="D13815" s="11"/>
      <c r="E13815" s="12"/>
      <c r="O13815" s="6" t="s">
        <v>1331</v>
      </c>
    </row>
    <row r="13816">
      <c r="B13816" s="2"/>
      <c r="C13816" s="10"/>
      <c r="D13816" s="11"/>
      <c r="E13816" s="12"/>
      <c r="O13816" s="6" t="s">
        <v>1331</v>
      </c>
    </row>
    <row r="13817">
      <c r="B13817" s="2"/>
      <c r="C13817" s="10"/>
      <c r="D13817" s="11"/>
      <c r="E13817" s="12"/>
      <c r="O13817" s="6" t="s">
        <v>1331</v>
      </c>
    </row>
    <row r="13818">
      <c r="B13818" s="2"/>
      <c r="C13818" s="10"/>
      <c r="D13818" s="11"/>
      <c r="E13818" s="12"/>
      <c r="O13818" s="6" t="s">
        <v>1331</v>
      </c>
    </row>
    <row r="13819">
      <c r="B13819" s="2"/>
      <c r="C13819" s="10"/>
      <c r="D13819" s="11"/>
      <c r="E13819" s="12"/>
      <c r="O13819" s="6" t="s">
        <v>1331</v>
      </c>
    </row>
    <row r="13820">
      <c r="B13820" s="2"/>
      <c r="C13820" s="10"/>
      <c r="D13820" s="11"/>
      <c r="E13820" s="12"/>
      <c r="O13820" s="6" t="s">
        <v>1331</v>
      </c>
    </row>
    <row r="13821">
      <c r="B13821" s="2"/>
      <c r="C13821" s="10"/>
      <c r="D13821" s="11"/>
      <c r="E13821" s="12"/>
      <c r="O13821" s="6" t="s">
        <v>1331</v>
      </c>
    </row>
    <row r="13822">
      <c r="B13822" s="2"/>
      <c r="C13822" s="10"/>
      <c r="D13822" s="11"/>
      <c r="E13822" s="12"/>
      <c r="O13822" s="6" t="s">
        <v>1331</v>
      </c>
    </row>
    <row r="13823">
      <c r="B13823" s="2"/>
      <c r="C13823" s="10"/>
      <c r="D13823" s="11"/>
      <c r="E13823" s="12"/>
      <c r="O13823" s="6" t="s">
        <v>1331</v>
      </c>
    </row>
    <row r="13824">
      <c r="B13824" s="2"/>
      <c r="C13824" s="10"/>
      <c r="D13824" s="11"/>
      <c r="E13824" s="12"/>
      <c r="O13824" s="6" t="s">
        <v>1331</v>
      </c>
    </row>
    <row r="13825">
      <c r="B13825" s="2"/>
      <c r="C13825" s="10"/>
      <c r="D13825" s="11"/>
      <c r="E13825" s="12"/>
      <c r="O13825" s="6" t="s">
        <v>1331</v>
      </c>
    </row>
    <row r="13826">
      <c r="B13826" s="2"/>
      <c r="C13826" s="10"/>
      <c r="D13826" s="11"/>
      <c r="E13826" s="12"/>
      <c r="O13826" s="6" t="s">
        <v>1331</v>
      </c>
    </row>
    <row r="13827">
      <c r="B13827" s="2"/>
      <c r="C13827" s="10"/>
      <c r="D13827" s="11"/>
      <c r="E13827" s="12"/>
      <c r="O13827" s="6" t="s">
        <v>1331</v>
      </c>
    </row>
    <row r="13828">
      <c r="B13828" s="2"/>
      <c r="C13828" s="10"/>
      <c r="D13828" s="11"/>
      <c r="E13828" s="12"/>
      <c r="O13828" s="6" t="s">
        <v>1331</v>
      </c>
    </row>
    <row r="13829">
      <c r="B13829" s="2"/>
      <c r="C13829" s="10"/>
      <c r="D13829" s="11"/>
      <c r="E13829" s="12"/>
      <c r="O13829" s="6" t="s">
        <v>1331</v>
      </c>
    </row>
    <row r="13830">
      <c r="B13830" s="2"/>
      <c r="C13830" s="10"/>
      <c r="D13830" s="11"/>
      <c r="E13830" s="12"/>
      <c r="O13830" s="6" t="s">
        <v>1331</v>
      </c>
    </row>
    <row r="13831">
      <c r="B13831" s="2"/>
      <c r="C13831" s="10"/>
      <c r="D13831" s="11"/>
      <c r="E13831" s="12"/>
      <c r="O13831" s="6" t="s">
        <v>1331</v>
      </c>
    </row>
    <row r="13832">
      <c r="B13832" s="2"/>
      <c r="C13832" s="10"/>
      <c r="D13832" s="11"/>
      <c r="E13832" s="12"/>
      <c r="O13832" s="6" t="s">
        <v>1331</v>
      </c>
    </row>
    <row r="13833">
      <c r="B13833" s="2"/>
      <c r="C13833" s="10"/>
      <c r="D13833" s="11"/>
      <c r="E13833" s="12"/>
      <c r="O13833" s="6" t="s">
        <v>1331</v>
      </c>
    </row>
    <row r="13834">
      <c r="B13834" s="2"/>
      <c r="C13834" s="10"/>
      <c r="D13834" s="11"/>
      <c r="E13834" s="12"/>
      <c r="O13834" s="6" t="s">
        <v>1331</v>
      </c>
    </row>
    <row r="13835">
      <c r="B13835" s="2"/>
      <c r="C13835" s="10"/>
      <c r="D13835" s="11"/>
      <c r="E13835" s="12"/>
      <c r="O13835" s="6" t="s">
        <v>1331</v>
      </c>
    </row>
    <row r="13836">
      <c r="B13836" s="2"/>
      <c r="C13836" s="10"/>
      <c r="D13836" s="11"/>
      <c r="E13836" s="12"/>
      <c r="O13836" s="6" t="s">
        <v>1331</v>
      </c>
    </row>
    <row r="13837">
      <c r="B13837" s="2"/>
      <c r="C13837" s="10"/>
      <c r="D13837" s="11"/>
      <c r="E13837" s="12"/>
      <c r="O13837" s="6" t="s">
        <v>1331</v>
      </c>
    </row>
    <row r="13838">
      <c r="B13838" s="2"/>
      <c r="C13838" s="10"/>
      <c r="D13838" s="11"/>
      <c r="E13838" s="12"/>
      <c r="O13838" s="6" t="s">
        <v>1331</v>
      </c>
    </row>
    <row r="13839">
      <c r="B13839" s="2"/>
      <c r="C13839" s="10"/>
      <c r="D13839" s="11"/>
      <c r="E13839" s="12"/>
      <c r="O13839" s="6" t="s">
        <v>1331</v>
      </c>
    </row>
    <row r="13840">
      <c r="B13840" s="2"/>
      <c r="C13840" s="10"/>
      <c r="D13840" s="11"/>
      <c r="E13840" s="12"/>
      <c r="O13840" s="6" t="s">
        <v>1331</v>
      </c>
    </row>
    <row r="13841">
      <c r="B13841" s="2"/>
      <c r="C13841" s="10"/>
      <c r="D13841" s="11"/>
      <c r="E13841" s="12"/>
      <c r="O13841" s="6" t="s">
        <v>1331</v>
      </c>
    </row>
    <row r="13842">
      <c r="B13842" s="2"/>
      <c r="C13842" s="10"/>
      <c r="D13842" s="11"/>
      <c r="E13842" s="12"/>
      <c r="O13842" s="6" t="s">
        <v>1331</v>
      </c>
    </row>
    <row r="13843">
      <c r="B13843" s="2"/>
      <c r="C13843" s="10"/>
      <c r="D13843" s="11"/>
      <c r="E13843" s="12"/>
      <c r="O13843" s="6" t="s">
        <v>1331</v>
      </c>
    </row>
    <row r="13844">
      <c r="B13844" s="2"/>
      <c r="C13844" s="10"/>
      <c r="D13844" s="11"/>
      <c r="E13844" s="12"/>
      <c r="O13844" s="6" t="s">
        <v>1331</v>
      </c>
    </row>
    <row r="13845">
      <c r="B13845" s="2"/>
      <c r="C13845" s="10"/>
      <c r="D13845" s="11"/>
      <c r="E13845" s="12"/>
      <c r="O13845" s="6" t="s">
        <v>1331</v>
      </c>
    </row>
    <row r="13846">
      <c r="B13846" s="2"/>
      <c r="C13846" s="10"/>
      <c r="D13846" s="11"/>
      <c r="E13846" s="12"/>
      <c r="O13846" s="6" t="s">
        <v>1331</v>
      </c>
    </row>
    <row r="13847">
      <c r="B13847" s="2"/>
      <c r="C13847" s="10"/>
      <c r="D13847" s="11"/>
      <c r="E13847" s="12"/>
      <c r="O13847" s="6" t="s">
        <v>1331</v>
      </c>
    </row>
    <row r="13848">
      <c r="B13848" s="2"/>
      <c r="C13848" s="10"/>
      <c r="D13848" s="11"/>
      <c r="E13848" s="12"/>
      <c r="O13848" s="6" t="s">
        <v>1331</v>
      </c>
    </row>
    <row r="13849">
      <c r="B13849" s="2"/>
      <c r="C13849" s="10"/>
      <c r="D13849" s="11"/>
      <c r="E13849" s="12"/>
      <c r="O13849" s="6" t="s">
        <v>1331</v>
      </c>
    </row>
    <row r="13850">
      <c r="B13850" s="2"/>
      <c r="C13850" s="10"/>
      <c r="D13850" s="11"/>
      <c r="E13850" s="12"/>
      <c r="O13850" s="6" t="s">
        <v>1331</v>
      </c>
    </row>
    <row r="13851">
      <c r="B13851" s="2"/>
      <c r="C13851" s="10"/>
      <c r="D13851" s="11"/>
      <c r="E13851" s="12"/>
      <c r="O13851" s="6" t="s">
        <v>1331</v>
      </c>
    </row>
    <row r="13852">
      <c r="B13852" s="2"/>
      <c r="C13852" s="10"/>
      <c r="D13852" s="11"/>
      <c r="E13852" s="12"/>
      <c r="O13852" s="6" t="s">
        <v>1331</v>
      </c>
    </row>
    <row r="13853">
      <c r="B13853" s="2"/>
      <c r="C13853" s="10"/>
      <c r="D13853" s="11"/>
      <c r="E13853" s="12"/>
      <c r="O13853" s="6" t="s">
        <v>1331</v>
      </c>
    </row>
    <row r="13854">
      <c r="B13854" s="2"/>
      <c r="C13854" s="10"/>
      <c r="D13854" s="11"/>
      <c r="E13854" s="12"/>
      <c r="O13854" s="6" t="s">
        <v>1331</v>
      </c>
    </row>
    <row r="13855">
      <c r="B13855" s="2"/>
      <c r="C13855" s="10"/>
      <c r="D13855" s="11"/>
      <c r="E13855" s="12"/>
      <c r="O13855" s="6" t="s">
        <v>1331</v>
      </c>
    </row>
    <row r="13856">
      <c r="B13856" s="2"/>
      <c r="C13856" s="10"/>
      <c r="D13856" s="11"/>
      <c r="E13856" s="12"/>
      <c r="O13856" s="6" t="s">
        <v>1331</v>
      </c>
    </row>
    <row r="13857">
      <c r="B13857" s="2"/>
      <c r="C13857" s="10"/>
      <c r="D13857" s="11"/>
      <c r="E13857" s="12"/>
      <c r="O13857" s="6" t="s">
        <v>1331</v>
      </c>
    </row>
    <row r="13858">
      <c r="B13858" s="2"/>
      <c r="C13858" s="10"/>
      <c r="D13858" s="11"/>
      <c r="E13858" s="12"/>
      <c r="O13858" s="6" t="s">
        <v>1331</v>
      </c>
    </row>
    <row r="13859">
      <c r="B13859" s="2"/>
      <c r="C13859" s="10"/>
      <c r="D13859" s="11"/>
      <c r="E13859" s="12"/>
      <c r="O13859" s="6" t="s">
        <v>1331</v>
      </c>
    </row>
    <row r="13860">
      <c r="B13860" s="2"/>
      <c r="C13860" s="10"/>
      <c r="D13860" s="11"/>
      <c r="E13860" s="12"/>
      <c r="O13860" s="6" t="s">
        <v>1331</v>
      </c>
    </row>
    <row r="13861">
      <c r="B13861" s="2"/>
      <c r="C13861" s="10"/>
      <c r="D13861" s="11"/>
      <c r="E13861" s="12"/>
      <c r="O13861" s="6" t="s">
        <v>1331</v>
      </c>
    </row>
    <row r="13862">
      <c r="B13862" s="2"/>
      <c r="C13862" s="10"/>
      <c r="D13862" s="11"/>
      <c r="E13862" s="12"/>
      <c r="O13862" s="6" t="s">
        <v>1331</v>
      </c>
    </row>
    <row r="13863">
      <c r="B13863" s="2"/>
      <c r="C13863" s="10"/>
      <c r="D13863" s="11"/>
      <c r="E13863" s="12"/>
      <c r="O13863" s="6" t="s">
        <v>1331</v>
      </c>
    </row>
    <row r="13864">
      <c r="B13864" s="2"/>
      <c r="C13864" s="10"/>
      <c r="D13864" s="11"/>
      <c r="E13864" s="12"/>
      <c r="O13864" s="6" t="s">
        <v>1331</v>
      </c>
    </row>
    <row r="13865">
      <c r="B13865" s="2"/>
      <c r="C13865" s="10"/>
      <c r="D13865" s="11"/>
      <c r="E13865" s="12"/>
      <c r="O13865" s="6" t="s">
        <v>1331</v>
      </c>
    </row>
    <row r="13866">
      <c r="B13866" s="2"/>
      <c r="C13866" s="10"/>
      <c r="D13866" s="11"/>
      <c r="E13866" s="12"/>
      <c r="O13866" s="6" t="s">
        <v>1331</v>
      </c>
    </row>
    <row r="13867">
      <c r="B13867" s="2"/>
      <c r="C13867" s="10"/>
      <c r="D13867" s="11"/>
      <c r="E13867" s="12"/>
      <c r="O13867" s="6" t="s">
        <v>1331</v>
      </c>
    </row>
    <row r="13868">
      <c r="B13868" s="2"/>
      <c r="C13868" s="10"/>
      <c r="D13868" s="11"/>
      <c r="E13868" s="12"/>
      <c r="O13868" s="6" t="s">
        <v>1331</v>
      </c>
    </row>
    <row r="13869">
      <c r="B13869" s="2"/>
      <c r="C13869" s="10"/>
      <c r="D13869" s="11"/>
      <c r="E13869" s="12"/>
      <c r="O13869" s="6" t="s">
        <v>1331</v>
      </c>
    </row>
    <row r="13870">
      <c r="B13870" s="2"/>
      <c r="C13870" s="10"/>
      <c r="D13870" s="11"/>
      <c r="E13870" s="12"/>
      <c r="O13870" s="6" t="s">
        <v>1331</v>
      </c>
    </row>
    <row r="13871">
      <c r="B13871" s="2"/>
      <c r="C13871" s="10"/>
      <c r="D13871" s="11"/>
      <c r="E13871" s="12"/>
      <c r="O13871" s="6" t="s">
        <v>1331</v>
      </c>
    </row>
    <row r="13872">
      <c r="B13872" s="2"/>
      <c r="C13872" s="10"/>
      <c r="D13872" s="11"/>
      <c r="E13872" s="12"/>
      <c r="O13872" s="6" t="s">
        <v>1331</v>
      </c>
    </row>
    <row r="13873">
      <c r="B13873" s="2"/>
      <c r="C13873" s="10"/>
      <c r="D13873" s="11"/>
      <c r="E13873" s="12"/>
      <c r="O13873" s="6" t="s">
        <v>1331</v>
      </c>
    </row>
    <row r="13874">
      <c r="B13874" s="2"/>
      <c r="C13874" s="10"/>
      <c r="D13874" s="11"/>
      <c r="E13874" s="12"/>
      <c r="O13874" s="6" t="s">
        <v>1331</v>
      </c>
    </row>
    <row r="13875">
      <c r="B13875" s="2"/>
      <c r="C13875" s="10"/>
      <c r="D13875" s="11"/>
      <c r="E13875" s="12"/>
      <c r="O13875" s="6" t="s">
        <v>1331</v>
      </c>
    </row>
    <row r="13876">
      <c r="B13876" s="2"/>
      <c r="C13876" s="10"/>
      <c r="D13876" s="11"/>
      <c r="E13876" s="12"/>
      <c r="O13876" s="6" t="s">
        <v>1331</v>
      </c>
    </row>
    <row r="13877">
      <c r="B13877" s="2"/>
      <c r="C13877" s="10"/>
      <c r="D13877" s="11"/>
      <c r="E13877" s="12"/>
      <c r="O13877" s="6" t="s">
        <v>1331</v>
      </c>
    </row>
    <row r="13878">
      <c r="B13878" s="2"/>
      <c r="C13878" s="10"/>
      <c r="D13878" s="11"/>
      <c r="E13878" s="12"/>
      <c r="O13878" s="6" t="s">
        <v>1331</v>
      </c>
    </row>
    <row r="13879">
      <c r="B13879" s="2"/>
      <c r="C13879" s="10"/>
      <c r="D13879" s="11"/>
      <c r="E13879" s="12"/>
      <c r="O13879" s="6" t="s">
        <v>1331</v>
      </c>
    </row>
    <row r="13880">
      <c r="B13880" s="2"/>
      <c r="C13880" s="10"/>
      <c r="D13880" s="11"/>
      <c r="E13880" s="12"/>
      <c r="O13880" s="6" t="s">
        <v>1331</v>
      </c>
    </row>
    <row r="13881">
      <c r="B13881" s="2"/>
      <c r="C13881" s="10"/>
      <c r="D13881" s="11"/>
      <c r="E13881" s="12"/>
      <c r="O13881" s="6" t="s">
        <v>1331</v>
      </c>
    </row>
    <row r="13882">
      <c r="B13882" s="2"/>
      <c r="C13882" s="10"/>
      <c r="D13882" s="11"/>
      <c r="E13882" s="12"/>
      <c r="O13882" s="6" t="s">
        <v>1331</v>
      </c>
    </row>
    <row r="13883">
      <c r="B13883" s="2"/>
      <c r="C13883" s="10"/>
      <c r="D13883" s="11"/>
      <c r="E13883" s="12"/>
      <c r="O13883" s="6" t="s">
        <v>1331</v>
      </c>
    </row>
    <row r="13884">
      <c r="B13884" s="2"/>
      <c r="C13884" s="10"/>
      <c r="D13884" s="11"/>
      <c r="E13884" s="12"/>
      <c r="O13884" s="6" t="s">
        <v>1331</v>
      </c>
    </row>
    <row r="13885">
      <c r="B13885" s="2"/>
      <c r="C13885" s="10"/>
      <c r="D13885" s="11"/>
      <c r="E13885" s="12"/>
      <c r="O13885" s="6" t="s">
        <v>1331</v>
      </c>
    </row>
    <row r="13886">
      <c r="B13886" s="2"/>
      <c r="C13886" s="10"/>
      <c r="D13886" s="11"/>
      <c r="E13886" s="12"/>
      <c r="O13886" s="6" t="s">
        <v>1331</v>
      </c>
    </row>
    <row r="13887">
      <c r="B13887" s="2"/>
      <c r="C13887" s="10"/>
      <c r="D13887" s="11"/>
      <c r="E13887" s="12"/>
      <c r="O13887" s="6" t="s">
        <v>1331</v>
      </c>
    </row>
    <row r="13888">
      <c r="B13888" s="2"/>
      <c r="C13888" s="10"/>
      <c r="D13888" s="11"/>
      <c r="E13888" s="12"/>
      <c r="O13888" s="6" t="s">
        <v>1331</v>
      </c>
    </row>
    <row r="13889">
      <c r="B13889" s="2"/>
      <c r="C13889" s="10"/>
      <c r="D13889" s="11"/>
      <c r="E13889" s="12"/>
      <c r="O13889" s="6" t="s">
        <v>1331</v>
      </c>
    </row>
    <row r="13890">
      <c r="B13890" s="2"/>
      <c r="C13890" s="10"/>
      <c r="D13890" s="11"/>
      <c r="E13890" s="12"/>
      <c r="O13890" s="6" t="s">
        <v>1331</v>
      </c>
    </row>
    <row r="13891">
      <c r="B13891" s="2"/>
      <c r="C13891" s="10"/>
      <c r="D13891" s="11"/>
      <c r="E13891" s="12"/>
      <c r="O13891" s="6" t="s">
        <v>1331</v>
      </c>
    </row>
    <row r="13892">
      <c r="B13892" s="2"/>
      <c r="C13892" s="10"/>
      <c r="D13892" s="11"/>
      <c r="E13892" s="12"/>
      <c r="O13892" s="6" t="s">
        <v>1331</v>
      </c>
    </row>
    <row r="13893">
      <c r="B13893" s="2"/>
      <c r="C13893" s="10"/>
      <c r="D13893" s="11"/>
      <c r="E13893" s="12"/>
      <c r="O13893" s="6" t="s">
        <v>1331</v>
      </c>
    </row>
    <row r="13894">
      <c r="B13894" s="2"/>
      <c r="C13894" s="10"/>
      <c r="D13894" s="11"/>
      <c r="E13894" s="12"/>
      <c r="O13894" s="6" t="s">
        <v>1331</v>
      </c>
    </row>
    <row r="13895">
      <c r="B13895" s="2"/>
      <c r="C13895" s="10"/>
      <c r="D13895" s="11"/>
      <c r="E13895" s="12"/>
      <c r="O13895" s="6" t="s">
        <v>1331</v>
      </c>
    </row>
    <row r="13896">
      <c r="B13896" s="2"/>
      <c r="C13896" s="10"/>
      <c r="D13896" s="11"/>
      <c r="E13896" s="12"/>
      <c r="O13896" s="6" t="s">
        <v>1331</v>
      </c>
    </row>
    <row r="13897">
      <c r="B13897" s="2"/>
      <c r="C13897" s="10"/>
      <c r="D13897" s="11"/>
      <c r="E13897" s="12"/>
      <c r="O13897" s="6" t="s">
        <v>1331</v>
      </c>
    </row>
    <row r="13898">
      <c r="B13898" s="2"/>
      <c r="C13898" s="10"/>
      <c r="D13898" s="11"/>
      <c r="E13898" s="12"/>
      <c r="O13898" s="6" t="s">
        <v>1331</v>
      </c>
    </row>
    <row r="13899">
      <c r="B13899" s="2"/>
      <c r="C13899" s="10"/>
      <c r="D13899" s="11"/>
      <c r="E13899" s="12"/>
      <c r="O13899" s="6" t="s">
        <v>1331</v>
      </c>
    </row>
    <row r="13900">
      <c r="B13900" s="2"/>
      <c r="C13900" s="10"/>
      <c r="D13900" s="11"/>
      <c r="E13900" s="12"/>
      <c r="O13900" s="6" t="s">
        <v>1331</v>
      </c>
    </row>
    <row r="13901">
      <c r="B13901" s="2"/>
      <c r="C13901" s="10"/>
      <c r="D13901" s="11"/>
      <c r="E13901" s="12"/>
      <c r="O13901" s="6" t="s">
        <v>1331</v>
      </c>
    </row>
    <row r="13902">
      <c r="B13902" s="2"/>
      <c r="C13902" s="10"/>
      <c r="D13902" s="11"/>
      <c r="E13902" s="12"/>
      <c r="O13902" s="6" t="s">
        <v>1331</v>
      </c>
    </row>
    <row r="13903">
      <c r="B13903" s="2"/>
      <c r="C13903" s="10"/>
      <c r="D13903" s="11"/>
      <c r="E13903" s="12"/>
      <c r="O13903" s="6" t="s">
        <v>1331</v>
      </c>
    </row>
    <row r="13904">
      <c r="B13904" s="2"/>
      <c r="C13904" s="10"/>
      <c r="D13904" s="11"/>
      <c r="E13904" s="12"/>
      <c r="O13904" s="6" t="s">
        <v>1331</v>
      </c>
    </row>
    <row r="13905">
      <c r="B13905" s="2"/>
      <c r="C13905" s="10"/>
      <c r="D13905" s="11"/>
      <c r="E13905" s="12"/>
      <c r="O13905" s="6" t="s">
        <v>1331</v>
      </c>
    </row>
    <row r="13906">
      <c r="B13906" s="2"/>
      <c r="C13906" s="10"/>
      <c r="D13906" s="11"/>
      <c r="E13906" s="12"/>
      <c r="O13906" s="6" t="s">
        <v>1331</v>
      </c>
    </row>
    <row r="13907">
      <c r="B13907" s="2"/>
      <c r="C13907" s="10"/>
      <c r="D13907" s="11"/>
      <c r="E13907" s="12"/>
      <c r="O13907" s="6" t="s">
        <v>1331</v>
      </c>
    </row>
    <row r="13908">
      <c r="B13908" s="2"/>
      <c r="C13908" s="10"/>
      <c r="D13908" s="11"/>
      <c r="E13908" s="12"/>
      <c r="O13908" s="6" t="s">
        <v>1331</v>
      </c>
    </row>
    <row r="13909">
      <c r="B13909" s="2"/>
      <c r="C13909" s="10"/>
      <c r="D13909" s="11"/>
      <c r="E13909" s="12"/>
      <c r="O13909" s="6" t="s">
        <v>1331</v>
      </c>
    </row>
    <row r="13910">
      <c r="B13910" s="2"/>
      <c r="C13910" s="10"/>
      <c r="D13910" s="11"/>
      <c r="E13910" s="12"/>
      <c r="O13910" s="6" t="s">
        <v>1331</v>
      </c>
    </row>
    <row r="13911">
      <c r="B13911" s="2"/>
      <c r="C13911" s="10"/>
      <c r="D13911" s="11"/>
      <c r="E13911" s="12"/>
      <c r="O13911" s="6" t="s">
        <v>1331</v>
      </c>
    </row>
    <row r="13912">
      <c r="B13912" s="2"/>
      <c r="C13912" s="10"/>
      <c r="D13912" s="11"/>
      <c r="E13912" s="12"/>
      <c r="O13912" s="6" t="s">
        <v>1331</v>
      </c>
    </row>
    <row r="13913">
      <c r="B13913" s="2"/>
      <c r="C13913" s="10"/>
      <c r="D13913" s="11"/>
      <c r="E13913" s="12"/>
      <c r="O13913" s="6" t="s">
        <v>1331</v>
      </c>
    </row>
    <row r="13914">
      <c r="B13914" s="2"/>
      <c r="C13914" s="10"/>
      <c r="D13914" s="11"/>
      <c r="E13914" s="12"/>
      <c r="O13914" s="6" t="s">
        <v>1331</v>
      </c>
    </row>
    <row r="13915">
      <c r="B13915" s="2"/>
      <c r="C13915" s="10"/>
      <c r="D13915" s="11"/>
      <c r="E13915" s="12"/>
      <c r="O13915" s="6" t="s">
        <v>1331</v>
      </c>
    </row>
    <row r="13916">
      <c r="B13916" s="2"/>
      <c r="C13916" s="10"/>
      <c r="D13916" s="11"/>
      <c r="E13916" s="12"/>
      <c r="O13916" s="6" t="s">
        <v>1331</v>
      </c>
    </row>
    <row r="13917">
      <c r="B13917" s="2"/>
      <c r="C13917" s="10"/>
      <c r="D13917" s="11"/>
      <c r="E13917" s="12"/>
      <c r="O13917" s="6" t="s">
        <v>1331</v>
      </c>
    </row>
    <row r="13918">
      <c r="B13918" s="2"/>
      <c r="C13918" s="10"/>
      <c r="D13918" s="11"/>
      <c r="E13918" s="12"/>
      <c r="O13918" s="6" t="s">
        <v>1331</v>
      </c>
    </row>
    <row r="13919">
      <c r="B13919" s="2"/>
      <c r="C13919" s="10"/>
      <c r="D13919" s="11"/>
      <c r="E13919" s="12"/>
      <c r="O13919" s="6" t="s">
        <v>1331</v>
      </c>
    </row>
    <row r="13920">
      <c r="B13920" s="2"/>
      <c r="C13920" s="10"/>
      <c r="D13920" s="11"/>
      <c r="E13920" s="12"/>
      <c r="O13920" s="6" t="s">
        <v>1331</v>
      </c>
    </row>
    <row r="13921">
      <c r="B13921" s="2"/>
      <c r="C13921" s="10"/>
      <c r="D13921" s="11"/>
      <c r="E13921" s="12"/>
      <c r="O13921" s="6" t="s">
        <v>1331</v>
      </c>
    </row>
    <row r="13922">
      <c r="B13922" s="2"/>
      <c r="C13922" s="10"/>
      <c r="D13922" s="11"/>
      <c r="E13922" s="12"/>
      <c r="O13922" s="6" t="s">
        <v>1331</v>
      </c>
    </row>
    <row r="13923">
      <c r="B13923" s="2"/>
      <c r="C13923" s="10"/>
      <c r="D13923" s="11"/>
      <c r="E13923" s="12"/>
      <c r="O13923" s="6" t="s">
        <v>1331</v>
      </c>
    </row>
    <row r="13924">
      <c r="B13924" s="2"/>
      <c r="C13924" s="10"/>
      <c r="D13924" s="11"/>
      <c r="E13924" s="12"/>
      <c r="O13924" s="6" t="s">
        <v>1331</v>
      </c>
    </row>
    <row r="13925">
      <c r="B13925" s="2"/>
      <c r="C13925" s="10"/>
      <c r="D13925" s="11"/>
      <c r="E13925" s="12"/>
      <c r="O13925" s="6" t="s">
        <v>1331</v>
      </c>
    </row>
    <row r="13926">
      <c r="B13926" s="2"/>
      <c r="C13926" s="10"/>
      <c r="D13926" s="11"/>
      <c r="E13926" s="12"/>
      <c r="O13926" s="6" t="s">
        <v>1331</v>
      </c>
    </row>
    <row r="13927">
      <c r="B13927" s="2"/>
      <c r="C13927" s="10"/>
      <c r="D13927" s="11"/>
      <c r="E13927" s="12"/>
      <c r="O13927" s="6" t="s">
        <v>1331</v>
      </c>
    </row>
    <row r="13928">
      <c r="B13928" s="2"/>
      <c r="C13928" s="10"/>
      <c r="D13928" s="11"/>
      <c r="E13928" s="12"/>
      <c r="O13928" s="6" t="s">
        <v>1331</v>
      </c>
    </row>
    <row r="13929">
      <c r="B13929" s="2"/>
      <c r="C13929" s="10"/>
      <c r="D13929" s="11"/>
      <c r="E13929" s="12"/>
      <c r="O13929" s="6" t="s">
        <v>1331</v>
      </c>
    </row>
    <row r="13930">
      <c r="B13930" s="2"/>
      <c r="C13930" s="10"/>
      <c r="D13930" s="11"/>
      <c r="E13930" s="12"/>
      <c r="O13930" s="6" t="s">
        <v>1331</v>
      </c>
    </row>
    <row r="13931">
      <c r="B13931" s="2"/>
      <c r="C13931" s="10"/>
      <c r="D13931" s="11"/>
      <c r="E13931" s="12"/>
      <c r="O13931" s="6" t="s">
        <v>1331</v>
      </c>
    </row>
    <row r="13932">
      <c r="B13932" s="2"/>
      <c r="C13932" s="10"/>
      <c r="D13932" s="11"/>
      <c r="E13932" s="12"/>
      <c r="O13932" s="6" t="s">
        <v>1331</v>
      </c>
    </row>
    <row r="13933">
      <c r="B13933" s="2"/>
      <c r="C13933" s="10"/>
      <c r="D13933" s="11"/>
      <c r="E13933" s="12"/>
      <c r="O13933" s="6" t="s">
        <v>1331</v>
      </c>
    </row>
    <row r="13934">
      <c r="B13934" s="2"/>
      <c r="C13934" s="10"/>
      <c r="D13934" s="11"/>
      <c r="E13934" s="12"/>
      <c r="O13934" s="6" t="s">
        <v>1331</v>
      </c>
    </row>
    <row r="13935">
      <c r="B13935" s="2"/>
      <c r="C13935" s="10"/>
      <c r="D13935" s="11"/>
      <c r="E13935" s="12"/>
      <c r="O13935" s="6" t="s">
        <v>1331</v>
      </c>
    </row>
    <row r="13936">
      <c r="B13936" s="2"/>
      <c r="C13936" s="10"/>
      <c r="D13936" s="11"/>
      <c r="E13936" s="12"/>
      <c r="O13936" s="6" t="s">
        <v>1331</v>
      </c>
    </row>
    <row r="13937">
      <c r="B13937" s="2"/>
      <c r="C13937" s="10"/>
      <c r="D13937" s="11"/>
      <c r="E13937" s="12"/>
      <c r="O13937" s="6" t="s">
        <v>1331</v>
      </c>
    </row>
    <row r="13938">
      <c r="B13938" s="2"/>
      <c r="C13938" s="10"/>
      <c r="D13938" s="11"/>
      <c r="E13938" s="12"/>
      <c r="O13938" s="6" t="s">
        <v>1331</v>
      </c>
    </row>
    <row r="13939">
      <c r="B13939" s="2"/>
      <c r="C13939" s="10"/>
      <c r="D13939" s="11"/>
      <c r="E13939" s="12"/>
      <c r="O13939" s="6" t="s">
        <v>1331</v>
      </c>
    </row>
    <row r="13940">
      <c r="B13940" s="2"/>
      <c r="C13940" s="10"/>
      <c r="D13940" s="11"/>
      <c r="E13940" s="12"/>
      <c r="O13940" s="6" t="s">
        <v>1331</v>
      </c>
    </row>
    <row r="13941">
      <c r="B13941" s="2"/>
      <c r="C13941" s="10"/>
      <c r="D13941" s="11"/>
      <c r="E13941" s="12"/>
      <c r="O13941" s="6" t="s">
        <v>1331</v>
      </c>
    </row>
    <row r="13942">
      <c r="B13942" s="2"/>
      <c r="C13942" s="10"/>
      <c r="D13942" s="11"/>
      <c r="E13942" s="12"/>
      <c r="O13942" s="6" t="s">
        <v>1331</v>
      </c>
    </row>
    <row r="13943">
      <c r="B13943" s="2"/>
      <c r="C13943" s="10"/>
      <c r="D13943" s="11"/>
      <c r="E13943" s="12"/>
      <c r="O13943" s="6" t="s">
        <v>1331</v>
      </c>
    </row>
    <row r="13944">
      <c r="B13944" s="2"/>
      <c r="C13944" s="10"/>
      <c r="D13944" s="11"/>
      <c r="E13944" s="12"/>
      <c r="O13944" s="6" t="s">
        <v>1331</v>
      </c>
    </row>
    <row r="13945">
      <c r="B13945" s="2"/>
      <c r="C13945" s="10"/>
      <c r="D13945" s="11"/>
      <c r="E13945" s="12"/>
      <c r="O13945" s="6" t="s">
        <v>1331</v>
      </c>
    </row>
    <row r="13946">
      <c r="B13946" s="2"/>
      <c r="C13946" s="10"/>
      <c r="D13946" s="11"/>
      <c r="E13946" s="12"/>
      <c r="O13946" s="6" t="s">
        <v>1331</v>
      </c>
    </row>
    <row r="13947">
      <c r="B13947" s="2"/>
      <c r="C13947" s="10"/>
      <c r="D13947" s="11"/>
      <c r="E13947" s="12"/>
      <c r="O13947" s="6" t="s">
        <v>1331</v>
      </c>
    </row>
    <row r="13948">
      <c r="B13948" s="2"/>
      <c r="C13948" s="10"/>
      <c r="D13948" s="11"/>
      <c r="E13948" s="12"/>
      <c r="O13948" s="6" t="s">
        <v>1331</v>
      </c>
    </row>
    <row r="13949">
      <c r="B13949" s="2"/>
      <c r="C13949" s="10"/>
      <c r="D13949" s="11"/>
      <c r="E13949" s="12"/>
      <c r="O13949" s="6" t="s">
        <v>1331</v>
      </c>
    </row>
    <row r="13950">
      <c r="B13950" s="2"/>
      <c r="C13950" s="10"/>
      <c r="D13950" s="11"/>
      <c r="E13950" s="12"/>
      <c r="O13950" s="6" t="s">
        <v>1331</v>
      </c>
    </row>
    <row r="13951">
      <c r="B13951" s="2"/>
      <c r="C13951" s="10"/>
      <c r="D13951" s="11"/>
      <c r="E13951" s="12"/>
      <c r="O13951" s="6" t="s">
        <v>1331</v>
      </c>
    </row>
    <row r="13952">
      <c r="B13952" s="2"/>
      <c r="C13952" s="10"/>
      <c r="D13952" s="11"/>
      <c r="E13952" s="12"/>
      <c r="O13952" s="6" t="s">
        <v>1331</v>
      </c>
    </row>
    <row r="13953">
      <c r="B13953" s="2"/>
      <c r="C13953" s="10"/>
      <c r="D13953" s="11"/>
      <c r="E13953" s="12"/>
      <c r="O13953" s="6" t="s">
        <v>1331</v>
      </c>
    </row>
    <row r="13954">
      <c r="B13954" s="2"/>
      <c r="C13954" s="10"/>
      <c r="D13954" s="11"/>
      <c r="E13954" s="12"/>
      <c r="O13954" s="6" t="s">
        <v>1331</v>
      </c>
    </row>
    <row r="13955">
      <c r="B13955" s="2"/>
      <c r="C13955" s="10"/>
      <c r="D13955" s="11"/>
      <c r="E13955" s="12"/>
      <c r="O13955" s="6" t="s">
        <v>1331</v>
      </c>
    </row>
    <row r="13956">
      <c r="B13956" s="2"/>
      <c r="C13956" s="10"/>
      <c r="D13956" s="11"/>
      <c r="E13956" s="12"/>
      <c r="O13956" s="6" t="s">
        <v>1331</v>
      </c>
    </row>
    <row r="13957">
      <c r="B13957" s="2"/>
      <c r="C13957" s="10"/>
      <c r="D13957" s="11"/>
      <c r="E13957" s="12"/>
      <c r="O13957" s="6" t="s">
        <v>1331</v>
      </c>
    </row>
    <row r="13958">
      <c r="B13958" s="2"/>
      <c r="C13958" s="10"/>
      <c r="D13958" s="11"/>
      <c r="E13958" s="12"/>
      <c r="O13958" s="6" t="s">
        <v>1331</v>
      </c>
    </row>
    <row r="13959">
      <c r="B13959" s="2"/>
      <c r="C13959" s="10"/>
      <c r="D13959" s="11"/>
      <c r="E13959" s="12"/>
      <c r="O13959" s="6" t="s">
        <v>1331</v>
      </c>
    </row>
    <row r="13960">
      <c r="B13960" s="2"/>
      <c r="C13960" s="10"/>
      <c r="D13960" s="11"/>
      <c r="E13960" s="12"/>
      <c r="O13960" s="6" t="s">
        <v>1331</v>
      </c>
    </row>
    <row r="13961">
      <c r="B13961" s="2"/>
      <c r="C13961" s="10"/>
      <c r="D13961" s="11"/>
      <c r="E13961" s="12"/>
      <c r="O13961" s="6" t="s">
        <v>1331</v>
      </c>
    </row>
    <row r="13962">
      <c r="B13962" s="2"/>
      <c r="C13962" s="10"/>
      <c r="D13962" s="11"/>
      <c r="E13962" s="12"/>
      <c r="O13962" s="6" t="s">
        <v>1331</v>
      </c>
    </row>
    <row r="13963">
      <c r="B13963" s="2"/>
      <c r="C13963" s="10"/>
      <c r="D13963" s="11"/>
      <c r="E13963" s="12"/>
      <c r="O13963" s="6" t="s">
        <v>1331</v>
      </c>
    </row>
    <row r="13964">
      <c r="B13964" s="2"/>
      <c r="C13964" s="10"/>
      <c r="D13964" s="11"/>
      <c r="E13964" s="12"/>
      <c r="O13964" s="6" t="s">
        <v>1331</v>
      </c>
    </row>
    <row r="13965">
      <c r="B13965" s="2"/>
      <c r="C13965" s="10"/>
      <c r="D13965" s="11"/>
      <c r="E13965" s="12"/>
      <c r="O13965" s="6" t="s">
        <v>1331</v>
      </c>
    </row>
    <row r="13966">
      <c r="B13966" s="2"/>
      <c r="C13966" s="10"/>
      <c r="D13966" s="11"/>
      <c r="E13966" s="12"/>
      <c r="O13966" s="6" t="s">
        <v>1331</v>
      </c>
    </row>
    <row r="13967">
      <c r="B13967" s="2"/>
      <c r="C13967" s="10"/>
      <c r="D13967" s="11"/>
      <c r="E13967" s="12"/>
      <c r="O13967" s="6" t="s">
        <v>1331</v>
      </c>
    </row>
    <row r="13968">
      <c r="B13968" s="2"/>
      <c r="C13968" s="10"/>
      <c r="D13968" s="11"/>
      <c r="E13968" s="12"/>
      <c r="O13968" s="6" t="s">
        <v>1331</v>
      </c>
    </row>
    <row r="13969">
      <c r="B13969" s="2"/>
      <c r="C13969" s="10"/>
      <c r="D13969" s="11"/>
      <c r="E13969" s="12"/>
      <c r="O13969" s="6" t="s">
        <v>1331</v>
      </c>
    </row>
    <row r="13970">
      <c r="B13970" s="2"/>
      <c r="C13970" s="10"/>
      <c r="D13970" s="11"/>
      <c r="E13970" s="12"/>
      <c r="O13970" s="6" t="s">
        <v>1331</v>
      </c>
    </row>
    <row r="13971">
      <c r="B13971" s="2"/>
      <c r="C13971" s="10"/>
      <c r="D13971" s="11"/>
      <c r="E13971" s="12"/>
      <c r="O13971" s="6" t="s">
        <v>1331</v>
      </c>
    </row>
    <row r="13972">
      <c r="B13972" s="2"/>
      <c r="C13972" s="10"/>
      <c r="D13972" s="11"/>
      <c r="E13972" s="12"/>
      <c r="O13972" s="6" t="s">
        <v>1331</v>
      </c>
    </row>
    <row r="13973">
      <c r="B13973" s="2"/>
      <c r="C13973" s="10"/>
      <c r="D13973" s="11"/>
      <c r="E13973" s="12"/>
      <c r="O13973" s="6" t="s">
        <v>1331</v>
      </c>
    </row>
    <row r="13974">
      <c r="B13974" s="2"/>
      <c r="C13974" s="10"/>
      <c r="D13974" s="11"/>
      <c r="E13974" s="12"/>
      <c r="O13974" s="6" t="s">
        <v>1331</v>
      </c>
    </row>
    <row r="13975">
      <c r="B13975" s="2"/>
      <c r="C13975" s="10"/>
      <c r="D13975" s="11"/>
      <c r="E13975" s="12"/>
      <c r="O13975" s="6" t="s">
        <v>1331</v>
      </c>
    </row>
    <row r="13976">
      <c r="B13976" s="2"/>
      <c r="C13976" s="10"/>
      <c r="D13976" s="11"/>
      <c r="E13976" s="12"/>
      <c r="O13976" s="6" t="s">
        <v>1331</v>
      </c>
    </row>
    <row r="13977">
      <c r="B13977" s="2"/>
      <c r="C13977" s="10"/>
      <c r="D13977" s="11"/>
      <c r="E13977" s="12"/>
      <c r="O13977" s="6" t="s">
        <v>1331</v>
      </c>
    </row>
    <row r="13978">
      <c r="B13978" s="2"/>
      <c r="C13978" s="10"/>
      <c r="D13978" s="11"/>
      <c r="E13978" s="12"/>
      <c r="O13978" s="6" t="s">
        <v>1331</v>
      </c>
    </row>
    <row r="13979">
      <c r="B13979" s="2"/>
      <c r="C13979" s="10"/>
      <c r="D13979" s="11"/>
      <c r="E13979" s="12"/>
      <c r="O13979" s="6" t="s">
        <v>1331</v>
      </c>
    </row>
    <row r="13980">
      <c r="B13980" s="2"/>
      <c r="C13980" s="10"/>
      <c r="D13980" s="11"/>
      <c r="E13980" s="12"/>
      <c r="O13980" s="6" t="s">
        <v>1331</v>
      </c>
    </row>
    <row r="13981">
      <c r="B13981" s="2"/>
      <c r="C13981" s="10"/>
      <c r="D13981" s="11"/>
      <c r="E13981" s="12"/>
      <c r="O13981" s="6" t="s">
        <v>1331</v>
      </c>
    </row>
    <row r="13982">
      <c r="B13982" s="2"/>
      <c r="C13982" s="10"/>
      <c r="D13982" s="11"/>
      <c r="E13982" s="12"/>
      <c r="O13982" s="6" t="s">
        <v>1331</v>
      </c>
    </row>
    <row r="13983">
      <c r="B13983" s="2"/>
      <c r="C13983" s="10"/>
      <c r="D13983" s="11"/>
      <c r="E13983" s="12"/>
      <c r="O13983" s="6" t="s">
        <v>1331</v>
      </c>
    </row>
    <row r="13984">
      <c r="B13984" s="2"/>
      <c r="C13984" s="10"/>
      <c r="D13984" s="11"/>
      <c r="E13984" s="12"/>
      <c r="O13984" s="6" t="s">
        <v>1331</v>
      </c>
    </row>
    <row r="13985">
      <c r="B13985" s="2"/>
      <c r="C13985" s="10"/>
      <c r="D13985" s="11"/>
      <c r="E13985" s="12"/>
      <c r="O13985" s="6" t="s">
        <v>1331</v>
      </c>
    </row>
    <row r="13986">
      <c r="B13986" s="2"/>
      <c r="C13986" s="10"/>
      <c r="D13986" s="11"/>
      <c r="E13986" s="12"/>
      <c r="O13986" s="6" t="s">
        <v>1331</v>
      </c>
    </row>
    <row r="13987">
      <c r="B13987" s="2"/>
      <c r="C13987" s="10"/>
      <c r="D13987" s="11"/>
      <c r="E13987" s="12"/>
      <c r="O13987" s="6" t="s">
        <v>1331</v>
      </c>
    </row>
    <row r="13988">
      <c r="B13988" s="2"/>
      <c r="C13988" s="10"/>
      <c r="D13988" s="11"/>
      <c r="E13988" s="12"/>
      <c r="O13988" s="6" t="s">
        <v>1331</v>
      </c>
    </row>
    <row r="13989">
      <c r="B13989" s="2"/>
      <c r="C13989" s="10"/>
      <c r="D13989" s="11"/>
      <c r="E13989" s="12"/>
      <c r="O13989" s="6" t="s">
        <v>1331</v>
      </c>
    </row>
    <row r="13990">
      <c r="B13990" s="2"/>
      <c r="C13990" s="10"/>
      <c r="D13990" s="11"/>
      <c r="E13990" s="12"/>
      <c r="O13990" s="6" t="s">
        <v>1331</v>
      </c>
    </row>
    <row r="13991">
      <c r="B13991" s="2"/>
      <c r="C13991" s="10"/>
      <c r="D13991" s="11"/>
      <c r="E13991" s="12"/>
      <c r="O13991" s="6" t="s">
        <v>1331</v>
      </c>
    </row>
    <row r="13992">
      <c r="B13992" s="2"/>
      <c r="C13992" s="10"/>
      <c r="D13992" s="11"/>
      <c r="E13992" s="12"/>
      <c r="O13992" s="6" t="s">
        <v>1331</v>
      </c>
    </row>
    <row r="13993">
      <c r="B13993" s="2"/>
      <c r="C13993" s="10"/>
      <c r="D13993" s="11"/>
      <c r="E13993" s="12"/>
      <c r="O13993" s="6" t="s">
        <v>1331</v>
      </c>
    </row>
    <row r="13994">
      <c r="B13994" s="2"/>
      <c r="C13994" s="10"/>
      <c r="D13994" s="11"/>
      <c r="E13994" s="12"/>
      <c r="O13994" s="6" t="s">
        <v>1331</v>
      </c>
    </row>
    <row r="13995">
      <c r="B13995" s="2"/>
      <c r="C13995" s="10"/>
      <c r="D13995" s="11"/>
      <c r="E13995" s="12"/>
      <c r="O13995" s="6" t="s">
        <v>1331</v>
      </c>
    </row>
    <row r="13996">
      <c r="B13996" s="2"/>
      <c r="C13996" s="10"/>
      <c r="D13996" s="11"/>
      <c r="E13996" s="12"/>
      <c r="O13996" s="6" t="s">
        <v>1331</v>
      </c>
    </row>
    <row r="13997">
      <c r="B13997" s="2"/>
      <c r="C13997" s="10"/>
      <c r="D13997" s="11"/>
      <c r="E13997" s="12"/>
      <c r="O13997" s="6" t="s">
        <v>1331</v>
      </c>
    </row>
    <row r="13998">
      <c r="B13998" s="2"/>
      <c r="C13998" s="10"/>
      <c r="D13998" s="11"/>
      <c r="E13998" s="12"/>
      <c r="O13998" s="6" t="s">
        <v>1331</v>
      </c>
    </row>
    <row r="13999">
      <c r="B13999" s="2"/>
      <c r="C13999" s="10"/>
      <c r="D13999" s="11"/>
      <c r="E13999" s="12"/>
      <c r="O13999" s="6" t="s">
        <v>1331</v>
      </c>
    </row>
    <row r="14000">
      <c r="B14000" s="2"/>
      <c r="C14000" s="10"/>
      <c r="D14000" s="11"/>
      <c r="E14000" s="12"/>
      <c r="O14000" s="6" t="s">
        <v>1331</v>
      </c>
    </row>
    <row r="14001">
      <c r="B14001" s="2"/>
      <c r="C14001" s="10"/>
      <c r="D14001" s="11"/>
      <c r="E14001" s="12"/>
      <c r="O14001" s="6" t="s">
        <v>1331</v>
      </c>
    </row>
    <row r="14002">
      <c r="B14002" s="2"/>
      <c r="C14002" s="10"/>
      <c r="D14002" s="11"/>
      <c r="E14002" s="12"/>
      <c r="O14002" s="6" t="s">
        <v>1331</v>
      </c>
    </row>
    <row r="14003">
      <c r="B14003" s="2"/>
      <c r="C14003" s="10"/>
      <c r="D14003" s="11"/>
      <c r="E14003" s="12"/>
      <c r="O14003" s="6" t="s">
        <v>1331</v>
      </c>
    </row>
    <row r="14004">
      <c r="B14004" s="2"/>
      <c r="C14004" s="10"/>
      <c r="D14004" s="11"/>
      <c r="E14004" s="12"/>
      <c r="O14004" s="6" t="s">
        <v>1331</v>
      </c>
    </row>
    <row r="14005">
      <c r="B14005" s="2"/>
      <c r="C14005" s="10"/>
      <c r="D14005" s="11"/>
      <c r="E14005" s="12"/>
      <c r="O14005" s="6" t="s">
        <v>1331</v>
      </c>
    </row>
    <row r="14006">
      <c r="B14006" s="2"/>
      <c r="C14006" s="10"/>
      <c r="D14006" s="11"/>
      <c r="E14006" s="12"/>
      <c r="O14006" s="6" t="s">
        <v>1331</v>
      </c>
    </row>
    <row r="14007">
      <c r="B14007" s="2"/>
      <c r="C14007" s="10"/>
      <c r="D14007" s="11"/>
      <c r="E14007" s="12"/>
      <c r="O14007" s="6" t="s">
        <v>1331</v>
      </c>
    </row>
    <row r="14008">
      <c r="B14008" s="2"/>
      <c r="C14008" s="10"/>
      <c r="D14008" s="11"/>
      <c r="E14008" s="12"/>
      <c r="O14008" s="6" t="s">
        <v>1331</v>
      </c>
    </row>
    <row r="14009">
      <c r="B14009" s="2"/>
      <c r="C14009" s="10"/>
      <c r="D14009" s="11"/>
      <c r="E14009" s="12"/>
      <c r="O14009" s="6" t="s">
        <v>1331</v>
      </c>
    </row>
    <row r="14010">
      <c r="B14010" s="2"/>
      <c r="C14010" s="10"/>
      <c r="D14010" s="11"/>
      <c r="E14010" s="12"/>
      <c r="O14010" s="6" t="s">
        <v>1331</v>
      </c>
    </row>
    <row r="14011">
      <c r="B14011" s="2"/>
      <c r="C14011" s="10"/>
      <c r="D14011" s="11"/>
      <c r="E14011" s="12"/>
      <c r="O14011" s="6" t="s">
        <v>1331</v>
      </c>
    </row>
    <row r="14012">
      <c r="B14012" s="2"/>
      <c r="C14012" s="10"/>
      <c r="D14012" s="11"/>
      <c r="E14012" s="12"/>
      <c r="O14012" s="6" t="s">
        <v>1331</v>
      </c>
    </row>
    <row r="14013">
      <c r="B14013" s="2"/>
      <c r="C14013" s="10"/>
      <c r="D14013" s="11"/>
      <c r="E14013" s="12"/>
      <c r="O14013" s="6" t="s">
        <v>1331</v>
      </c>
    </row>
    <row r="14014">
      <c r="B14014" s="2"/>
      <c r="C14014" s="10"/>
      <c r="D14014" s="11"/>
      <c r="E14014" s="12"/>
      <c r="O14014" s="6" t="s">
        <v>1331</v>
      </c>
    </row>
    <row r="14015">
      <c r="B14015" s="2"/>
      <c r="C14015" s="10"/>
      <c r="D14015" s="11"/>
      <c r="E14015" s="12"/>
      <c r="O14015" s="6" t="s">
        <v>1331</v>
      </c>
    </row>
    <row r="14016">
      <c r="B14016" s="2"/>
      <c r="C14016" s="10"/>
      <c r="D14016" s="11"/>
      <c r="E14016" s="12"/>
      <c r="O14016" s="6" t="s">
        <v>1331</v>
      </c>
    </row>
    <row r="14017">
      <c r="B14017" s="2"/>
      <c r="C14017" s="10"/>
      <c r="D14017" s="11"/>
      <c r="E14017" s="12"/>
      <c r="O14017" s="6" t="s">
        <v>1331</v>
      </c>
    </row>
    <row r="14018">
      <c r="B14018" s="2"/>
      <c r="C14018" s="10"/>
      <c r="D14018" s="11"/>
      <c r="E14018" s="12"/>
      <c r="O14018" s="6" t="s">
        <v>1331</v>
      </c>
    </row>
    <row r="14019">
      <c r="B14019" s="2"/>
      <c r="C14019" s="10"/>
      <c r="D14019" s="11"/>
      <c r="E14019" s="12"/>
      <c r="O14019" s="6" t="s">
        <v>1331</v>
      </c>
    </row>
    <row r="14020">
      <c r="B14020" s="2"/>
      <c r="C14020" s="10"/>
      <c r="D14020" s="11"/>
      <c r="E14020" s="12"/>
      <c r="O14020" s="6" t="s">
        <v>1331</v>
      </c>
    </row>
    <row r="14021">
      <c r="B14021" s="2"/>
      <c r="C14021" s="10"/>
      <c r="D14021" s="11"/>
      <c r="E14021" s="12"/>
      <c r="O14021" s="6" t="s">
        <v>1331</v>
      </c>
    </row>
    <row r="14022">
      <c r="B14022" s="2"/>
      <c r="C14022" s="10"/>
      <c r="D14022" s="11"/>
      <c r="E14022" s="12"/>
      <c r="O14022" s="6" t="s">
        <v>1331</v>
      </c>
    </row>
    <row r="14023">
      <c r="B14023" s="2"/>
      <c r="C14023" s="10"/>
      <c r="D14023" s="11"/>
      <c r="E14023" s="12"/>
      <c r="O14023" s="6" t="s">
        <v>1331</v>
      </c>
    </row>
    <row r="14024">
      <c r="B14024" s="2"/>
      <c r="C14024" s="10"/>
      <c r="D14024" s="11"/>
      <c r="E14024" s="12"/>
      <c r="O14024" s="6" t="s">
        <v>1331</v>
      </c>
    </row>
    <row r="14025">
      <c r="B14025" s="2"/>
      <c r="C14025" s="10"/>
      <c r="D14025" s="11"/>
      <c r="E14025" s="12"/>
      <c r="O14025" s="6" t="s">
        <v>1331</v>
      </c>
    </row>
    <row r="14026">
      <c r="B14026" s="2"/>
      <c r="C14026" s="10"/>
      <c r="D14026" s="11"/>
      <c r="E14026" s="12"/>
      <c r="O14026" s="6" t="s">
        <v>1331</v>
      </c>
    </row>
    <row r="14027">
      <c r="B14027" s="2"/>
      <c r="C14027" s="10"/>
      <c r="D14027" s="11"/>
      <c r="E14027" s="12"/>
      <c r="O14027" s="6" t="s">
        <v>1331</v>
      </c>
    </row>
    <row r="14028">
      <c r="B14028" s="2"/>
      <c r="C14028" s="10"/>
      <c r="D14028" s="11"/>
      <c r="E14028" s="12"/>
      <c r="O14028" s="6" t="s">
        <v>1331</v>
      </c>
    </row>
    <row r="14029">
      <c r="B14029" s="2"/>
      <c r="C14029" s="10"/>
      <c r="D14029" s="11"/>
      <c r="E14029" s="12"/>
      <c r="O14029" s="6" t="s">
        <v>1331</v>
      </c>
    </row>
    <row r="14030">
      <c r="B14030" s="2"/>
      <c r="C14030" s="10"/>
      <c r="D14030" s="11"/>
      <c r="E14030" s="12"/>
      <c r="O14030" s="6" t="s">
        <v>1331</v>
      </c>
    </row>
    <row r="14031">
      <c r="B14031" s="2"/>
      <c r="C14031" s="10"/>
      <c r="D14031" s="11"/>
      <c r="E14031" s="12"/>
      <c r="O14031" s="6" t="s">
        <v>1331</v>
      </c>
    </row>
    <row r="14032">
      <c r="B14032" s="2"/>
      <c r="C14032" s="10"/>
      <c r="D14032" s="11"/>
      <c r="E14032" s="12"/>
      <c r="O14032" s="6" t="s">
        <v>1331</v>
      </c>
    </row>
    <row r="14033">
      <c r="B14033" s="2"/>
      <c r="C14033" s="10"/>
      <c r="D14033" s="11"/>
      <c r="E14033" s="12"/>
      <c r="O14033" s="6" t="s">
        <v>1331</v>
      </c>
    </row>
    <row r="14034">
      <c r="B14034" s="2"/>
      <c r="C14034" s="10"/>
      <c r="D14034" s="11"/>
      <c r="E14034" s="12"/>
      <c r="O14034" s="6" t="s">
        <v>1331</v>
      </c>
    </row>
    <row r="14035">
      <c r="B14035" s="2"/>
      <c r="C14035" s="10"/>
      <c r="D14035" s="11"/>
      <c r="E14035" s="12"/>
      <c r="O14035" s="6" t="s">
        <v>1331</v>
      </c>
    </row>
    <row r="14036">
      <c r="B14036" s="2"/>
      <c r="C14036" s="10"/>
      <c r="D14036" s="11"/>
      <c r="E14036" s="12"/>
      <c r="O14036" s="6" t="s">
        <v>1331</v>
      </c>
    </row>
    <row r="14037">
      <c r="B14037" s="2"/>
      <c r="C14037" s="10"/>
      <c r="D14037" s="11"/>
      <c r="E14037" s="12"/>
      <c r="O14037" s="6" t="s">
        <v>1331</v>
      </c>
    </row>
    <row r="14038">
      <c r="B14038" s="2"/>
      <c r="C14038" s="10"/>
      <c r="D14038" s="11"/>
      <c r="E14038" s="12"/>
      <c r="O14038" s="6" t="s">
        <v>1331</v>
      </c>
    </row>
    <row r="14039">
      <c r="B14039" s="2"/>
      <c r="C14039" s="10"/>
      <c r="D14039" s="11"/>
      <c r="E14039" s="12"/>
      <c r="O14039" s="6" t="s">
        <v>1331</v>
      </c>
    </row>
    <row r="14040">
      <c r="B14040" s="2"/>
      <c r="C14040" s="10"/>
      <c r="D14040" s="11"/>
      <c r="E14040" s="12"/>
      <c r="O14040" s="6" t="s">
        <v>1331</v>
      </c>
    </row>
    <row r="14041">
      <c r="B14041" s="2"/>
      <c r="C14041" s="10"/>
      <c r="D14041" s="11"/>
      <c r="E14041" s="12"/>
      <c r="O14041" s="6" t="s">
        <v>1331</v>
      </c>
    </row>
    <row r="14042">
      <c r="B14042" s="2"/>
      <c r="C14042" s="10"/>
      <c r="D14042" s="11"/>
      <c r="E14042" s="12"/>
      <c r="O14042" s="6" t="s">
        <v>1331</v>
      </c>
    </row>
    <row r="14043">
      <c r="B14043" s="2"/>
      <c r="C14043" s="10"/>
      <c r="D14043" s="11"/>
      <c r="E14043" s="12"/>
      <c r="O14043" s="6" t="s">
        <v>1331</v>
      </c>
    </row>
    <row r="14044">
      <c r="B14044" s="2"/>
      <c r="C14044" s="10"/>
      <c r="D14044" s="11"/>
      <c r="E14044" s="12"/>
      <c r="O14044" s="6" t="s">
        <v>1331</v>
      </c>
    </row>
    <row r="14045">
      <c r="B14045" s="2"/>
      <c r="C14045" s="10"/>
      <c r="D14045" s="11"/>
      <c r="E14045" s="12"/>
      <c r="O14045" s="6" t="s">
        <v>1331</v>
      </c>
    </row>
    <row r="14046">
      <c r="B14046" s="2"/>
      <c r="C14046" s="10"/>
      <c r="D14046" s="11"/>
      <c r="E14046" s="12"/>
      <c r="O14046" s="6" t="s">
        <v>1331</v>
      </c>
    </row>
    <row r="14047">
      <c r="B14047" s="2"/>
      <c r="C14047" s="10"/>
      <c r="D14047" s="11"/>
      <c r="E14047" s="12"/>
      <c r="O14047" s="6" t="s">
        <v>1331</v>
      </c>
    </row>
    <row r="14048">
      <c r="B14048" s="2"/>
      <c r="C14048" s="10"/>
      <c r="D14048" s="11"/>
      <c r="E14048" s="12"/>
      <c r="O14048" s="6" t="s">
        <v>1331</v>
      </c>
    </row>
    <row r="14049">
      <c r="B14049" s="2"/>
      <c r="C14049" s="10"/>
      <c r="D14049" s="11"/>
      <c r="E14049" s="12"/>
      <c r="O14049" s="6" t="s">
        <v>1331</v>
      </c>
    </row>
    <row r="14050">
      <c r="B14050" s="2"/>
      <c r="C14050" s="10"/>
      <c r="D14050" s="11"/>
      <c r="E14050" s="12"/>
      <c r="O14050" s="6" t="s">
        <v>1331</v>
      </c>
    </row>
    <row r="14051">
      <c r="B14051" s="2"/>
      <c r="C14051" s="10"/>
      <c r="D14051" s="11"/>
      <c r="E14051" s="12"/>
      <c r="O14051" s="6" t="s">
        <v>1331</v>
      </c>
    </row>
    <row r="14052">
      <c r="B14052" s="2"/>
      <c r="C14052" s="10"/>
      <c r="D14052" s="11"/>
      <c r="E14052" s="12"/>
      <c r="O14052" s="6" t="s">
        <v>1331</v>
      </c>
    </row>
    <row r="14053">
      <c r="B14053" s="2"/>
      <c r="C14053" s="10"/>
      <c r="D14053" s="11"/>
      <c r="E14053" s="12"/>
      <c r="O14053" s="6" t="s">
        <v>1331</v>
      </c>
    </row>
    <row r="14054">
      <c r="B14054" s="2"/>
      <c r="C14054" s="10"/>
      <c r="D14054" s="11"/>
      <c r="E14054" s="12"/>
      <c r="O14054" s="6" t="s">
        <v>1331</v>
      </c>
    </row>
    <row r="14055">
      <c r="B14055" s="2"/>
      <c r="C14055" s="10"/>
      <c r="D14055" s="11"/>
      <c r="E14055" s="12"/>
      <c r="O14055" s="6" t="s">
        <v>1331</v>
      </c>
    </row>
    <row r="14056">
      <c r="B14056" s="2"/>
      <c r="C14056" s="10"/>
      <c r="D14056" s="11"/>
      <c r="E14056" s="12"/>
      <c r="O14056" s="6" t="s">
        <v>1331</v>
      </c>
    </row>
    <row r="14057">
      <c r="B14057" s="2"/>
      <c r="C14057" s="10"/>
      <c r="D14057" s="11"/>
      <c r="E14057" s="12"/>
      <c r="O14057" s="6" t="s">
        <v>1331</v>
      </c>
    </row>
    <row r="14058">
      <c r="B14058" s="2"/>
      <c r="C14058" s="10"/>
      <c r="D14058" s="11"/>
      <c r="E14058" s="12"/>
      <c r="O14058" s="6" t="s">
        <v>1331</v>
      </c>
    </row>
    <row r="14059">
      <c r="B14059" s="2"/>
      <c r="C14059" s="10"/>
      <c r="D14059" s="11"/>
      <c r="E14059" s="12"/>
      <c r="O14059" s="6" t="s">
        <v>1331</v>
      </c>
    </row>
    <row r="14060">
      <c r="B14060" s="2"/>
      <c r="C14060" s="10"/>
      <c r="D14060" s="11"/>
      <c r="E14060" s="12"/>
      <c r="O14060" s="6" t="s">
        <v>1331</v>
      </c>
    </row>
    <row r="14061">
      <c r="B14061" s="2"/>
      <c r="C14061" s="10"/>
      <c r="D14061" s="11"/>
      <c r="E14061" s="12"/>
      <c r="O14061" s="6" t="s">
        <v>1331</v>
      </c>
    </row>
    <row r="14062">
      <c r="B14062" s="2"/>
      <c r="C14062" s="10"/>
      <c r="D14062" s="11"/>
      <c r="E14062" s="12"/>
      <c r="O14062" s="6" t="s">
        <v>1331</v>
      </c>
    </row>
    <row r="14063">
      <c r="B14063" s="2"/>
      <c r="C14063" s="10"/>
      <c r="D14063" s="11"/>
      <c r="E14063" s="12"/>
      <c r="O14063" s="6" t="s">
        <v>1331</v>
      </c>
    </row>
    <row r="14064">
      <c r="B14064" s="2"/>
      <c r="C14064" s="10"/>
      <c r="D14064" s="11"/>
      <c r="E14064" s="12"/>
      <c r="O14064" s="6" t="s">
        <v>1331</v>
      </c>
    </row>
    <row r="14065">
      <c r="B14065" s="2"/>
      <c r="C14065" s="10"/>
      <c r="D14065" s="11"/>
      <c r="E14065" s="12"/>
      <c r="O14065" s="6" t="s">
        <v>1331</v>
      </c>
    </row>
    <row r="14066">
      <c r="B14066" s="2"/>
      <c r="C14066" s="10"/>
      <c r="D14066" s="11"/>
      <c r="E14066" s="12"/>
      <c r="O14066" s="6" t="s">
        <v>1331</v>
      </c>
    </row>
    <row r="14067">
      <c r="B14067" s="2"/>
      <c r="C14067" s="10"/>
      <c r="D14067" s="11"/>
      <c r="E14067" s="12"/>
      <c r="O14067" s="6" t="s">
        <v>1331</v>
      </c>
    </row>
    <row r="14068">
      <c r="B14068" s="2"/>
      <c r="C14068" s="10"/>
      <c r="D14068" s="11"/>
      <c r="E14068" s="12"/>
      <c r="O14068" s="6" t="s">
        <v>1331</v>
      </c>
    </row>
    <row r="14069">
      <c r="B14069" s="2"/>
      <c r="C14069" s="10"/>
      <c r="D14069" s="11"/>
      <c r="E14069" s="12"/>
      <c r="O14069" s="6" t="s">
        <v>1331</v>
      </c>
    </row>
    <row r="14070">
      <c r="B14070" s="2"/>
      <c r="C14070" s="10"/>
      <c r="D14070" s="11"/>
      <c r="E14070" s="12"/>
      <c r="O14070" s="6" t="s">
        <v>1331</v>
      </c>
    </row>
    <row r="14071">
      <c r="B14071" s="2"/>
      <c r="C14071" s="10"/>
      <c r="D14071" s="11"/>
      <c r="E14071" s="12"/>
      <c r="O14071" s="6" t="s">
        <v>1331</v>
      </c>
    </row>
    <row r="14072">
      <c r="B14072" s="2"/>
      <c r="C14072" s="10"/>
      <c r="D14072" s="11"/>
      <c r="E14072" s="12"/>
      <c r="O14072" s="6" t="s">
        <v>1331</v>
      </c>
    </row>
    <row r="14073">
      <c r="B14073" s="2"/>
      <c r="C14073" s="10"/>
      <c r="D14073" s="11"/>
      <c r="E14073" s="12"/>
      <c r="O14073" s="6" t="s">
        <v>1331</v>
      </c>
    </row>
    <row r="14074">
      <c r="B14074" s="2"/>
      <c r="C14074" s="10"/>
      <c r="D14074" s="11"/>
      <c r="E14074" s="12"/>
      <c r="O14074" s="6" t="s">
        <v>1331</v>
      </c>
    </row>
    <row r="14075">
      <c r="B14075" s="2"/>
      <c r="C14075" s="10"/>
      <c r="D14075" s="11"/>
      <c r="E14075" s="12"/>
      <c r="O14075" s="6" t="s">
        <v>1331</v>
      </c>
    </row>
    <row r="14076">
      <c r="B14076" s="2"/>
      <c r="C14076" s="10"/>
      <c r="D14076" s="11"/>
      <c r="E14076" s="12"/>
      <c r="O14076" s="6" t="s">
        <v>1331</v>
      </c>
    </row>
    <row r="14077">
      <c r="B14077" s="2"/>
      <c r="C14077" s="10"/>
      <c r="D14077" s="11"/>
      <c r="E14077" s="12"/>
      <c r="O14077" s="6" t="s">
        <v>1331</v>
      </c>
    </row>
    <row r="14078">
      <c r="B14078" s="2"/>
      <c r="C14078" s="10"/>
      <c r="D14078" s="11"/>
      <c r="E14078" s="12"/>
      <c r="O14078" s="6" t="s">
        <v>1331</v>
      </c>
    </row>
    <row r="14079">
      <c r="B14079" s="2"/>
      <c r="C14079" s="10"/>
      <c r="D14079" s="11"/>
      <c r="E14079" s="12"/>
      <c r="O14079" s="6" t="s">
        <v>1331</v>
      </c>
    </row>
    <row r="14080">
      <c r="B14080" s="2"/>
      <c r="C14080" s="10"/>
      <c r="D14080" s="11"/>
      <c r="E14080" s="12"/>
      <c r="O14080" s="6" t="s">
        <v>1331</v>
      </c>
    </row>
    <row r="14081">
      <c r="B14081" s="2"/>
      <c r="C14081" s="10"/>
      <c r="D14081" s="11"/>
      <c r="E14081" s="12"/>
      <c r="O14081" s="6" t="s">
        <v>1331</v>
      </c>
    </row>
    <row r="14082">
      <c r="B14082" s="2"/>
      <c r="C14082" s="10"/>
      <c r="D14082" s="11"/>
      <c r="E14082" s="12"/>
      <c r="O14082" s="6" t="s">
        <v>1331</v>
      </c>
    </row>
    <row r="14083">
      <c r="B14083" s="2"/>
      <c r="C14083" s="10"/>
      <c r="D14083" s="11"/>
      <c r="E14083" s="12"/>
      <c r="O14083" s="6" t="s">
        <v>1331</v>
      </c>
    </row>
    <row r="14084">
      <c r="B14084" s="2"/>
      <c r="C14084" s="10"/>
      <c r="D14084" s="11"/>
      <c r="E14084" s="12"/>
      <c r="O14084" s="6" t="s">
        <v>1331</v>
      </c>
    </row>
    <row r="14085">
      <c r="B14085" s="2"/>
      <c r="C14085" s="10"/>
      <c r="D14085" s="11"/>
      <c r="E14085" s="12"/>
      <c r="O14085" s="6" t="s">
        <v>1331</v>
      </c>
    </row>
    <row r="14086">
      <c r="B14086" s="2"/>
      <c r="C14086" s="10"/>
      <c r="D14086" s="11"/>
      <c r="E14086" s="12"/>
      <c r="O14086" s="6" t="s">
        <v>1331</v>
      </c>
    </row>
    <row r="14087">
      <c r="B14087" s="2"/>
      <c r="C14087" s="10"/>
      <c r="D14087" s="11"/>
      <c r="E14087" s="12"/>
      <c r="O14087" s="6" t="s">
        <v>1331</v>
      </c>
    </row>
    <row r="14088">
      <c r="B14088" s="2"/>
      <c r="C14088" s="10"/>
      <c r="D14088" s="11"/>
      <c r="E14088" s="12"/>
      <c r="O14088" s="6" t="s">
        <v>1331</v>
      </c>
    </row>
    <row r="14089">
      <c r="B14089" s="2"/>
      <c r="C14089" s="10"/>
      <c r="D14089" s="11"/>
      <c r="E14089" s="12"/>
      <c r="O14089" s="6" t="s">
        <v>1331</v>
      </c>
    </row>
    <row r="14090">
      <c r="B14090" s="2"/>
      <c r="C14090" s="10"/>
      <c r="D14090" s="11"/>
      <c r="E14090" s="12"/>
      <c r="O14090" s="6" t="s">
        <v>1331</v>
      </c>
    </row>
    <row r="14091">
      <c r="B14091" s="2"/>
      <c r="C14091" s="10"/>
      <c r="D14091" s="11"/>
      <c r="E14091" s="12"/>
      <c r="O14091" s="6" t="s">
        <v>1331</v>
      </c>
    </row>
    <row r="14092">
      <c r="B14092" s="2"/>
      <c r="C14092" s="10"/>
      <c r="D14092" s="11"/>
      <c r="E14092" s="12"/>
      <c r="O14092" s="6" t="s">
        <v>1331</v>
      </c>
    </row>
    <row r="14093">
      <c r="B14093" s="2"/>
      <c r="C14093" s="10"/>
      <c r="D14093" s="11"/>
      <c r="E14093" s="12"/>
      <c r="O14093" s="6" t="s">
        <v>1331</v>
      </c>
    </row>
    <row r="14094">
      <c r="B14094" s="2"/>
      <c r="C14094" s="10"/>
      <c r="D14094" s="11"/>
      <c r="E14094" s="12"/>
      <c r="O14094" s="6" t="s">
        <v>1331</v>
      </c>
    </row>
    <row r="14095">
      <c r="B14095" s="2"/>
      <c r="C14095" s="10"/>
      <c r="D14095" s="11"/>
      <c r="E14095" s="12"/>
      <c r="O14095" s="6" t="s">
        <v>1331</v>
      </c>
    </row>
    <row r="14096">
      <c r="B14096" s="2"/>
      <c r="C14096" s="10"/>
      <c r="D14096" s="11"/>
      <c r="E14096" s="12"/>
      <c r="O14096" s="6" t="s">
        <v>1331</v>
      </c>
    </row>
    <row r="14097">
      <c r="B14097" s="2"/>
      <c r="C14097" s="10"/>
      <c r="D14097" s="11"/>
      <c r="E14097" s="12"/>
      <c r="O14097" s="6" t="s">
        <v>1331</v>
      </c>
    </row>
    <row r="14098">
      <c r="B14098" s="2"/>
      <c r="C14098" s="10"/>
      <c r="D14098" s="11"/>
      <c r="E14098" s="12"/>
      <c r="O14098" s="6" t="s">
        <v>1331</v>
      </c>
    </row>
    <row r="14099">
      <c r="B14099" s="2"/>
      <c r="C14099" s="10"/>
      <c r="D14099" s="11"/>
      <c r="E14099" s="12"/>
      <c r="O14099" s="6" t="s">
        <v>1331</v>
      </c>
    </row>
    <row r="14100">
      <c r="B14100" s="2"/>
      <c r="C14100" s="10"/>
      <c r="D14100" s="11"/>
      <c r="E14100" s="12"/>
      <c r="O14100" s="6" t="s">
        <v>1331</v>
      </c>
    </row>
    <row r="14101">
      <c r="B14101" s="2"/>
      <c r="C14101" s="10"/>
      <c r="D14101" s="11"/>
      <c r="E14101" s="12"/>
      <c r="O14101" s="6" t="s">
        <v>1331</v>
      </c>
    </row>
    <row r="14102">
      <c r="B14102" s="2"/>
      <c r="C14102" s="10"/>
      <c r="D14102" s="11"/>
      <c r="E14102" s="12"/>
      <c r="O14102" s="6" t="s">
        <v>1331</v>
      </c>
    </row>
    <row r="14103">
      <c r="B14103" s="2"/>
      <c r="C14103" s="10"/>
      <c r="D14103" s="11"/>
      <c r="E14103" s="12"/>
      <c r="O14103" s="6" t="s">
        <v>1331</v>
      </c>
    </row>
    <row r="14104">
      <c r="B14104" s="2"/>
      <c r="C14104" s="10"/>
      <c r="D14104" s="11"/>
      <c r="E14104" s="12"/>
      <c r="O14104" s="6" t="s">
        <v>1331</v>
      </c>
    </row>
    <row r="14105">
      <c r="B14105" s="2"/>
      <c r="C14105" s="10"/>
      <c r="D14105" s="11"/>
      <c r="E14105" s="12"/>
      <c r="O14105" s="6" t="s">
        <v>1331</v>
      </c>
    </row>
    <row r="14106">
      <c r="B14106" s="2"/>
      <c r="C14106" s="10"/>
      <c r="D14106" s="11"/>
      <c r="E14106" s="12"/>
      <c r="O14106" s="6" t="s">
        <v>1331</v>
      </c>
    </row>
    <row r="14107">
      <c r="B14107" s="2"/>
      <c r="C14107" s="10"/>
      <c r="D14107" s="11"/>
      <c r="E14107" s="12"/>
      <c r="O14107" s="6" t="s">
        <v>1331</v>
      </c>
    </row>
    <row r="14108">
      <c r="B14108" s="2"/>
      <c r="C14108" s="10"/>
      <c r="D14108" s="11"/>
      <c r="E14108" s="12"/>
      <c r="O14108" s="6" t="s">
        <v>1331</v>
      </c>
    </row>
    <row r="14109">
      <c r="B14109" s="2"/>
      <c r="C14109" s="10"/>
      <c r="D14109" s="11"/>
      <c r="E14109" s="12"/>
      <c r="O14109" s="6" t="s">
        <v>1331</v>
      </c>
    </row>
    <row r="14110">
      <c r="B14110" s="2"/>
      <c r="C14110" s="10"/>
      <c r="D14110" s="11"/>
      <c r="E14110" s="12"/>
      <c r="O14110" s="6" t="s">
        <v>1331</v>
      </c>
    </row>
    <row r="14111">
      <c r="B14111" s="2"/>
      <c r="C14111" s="10"/>
      <c r="D14111" s="11"/>
      <c r="E14111" s="12"/>
      <c r="O14111" s="6" t="s">
        <v>1331</v>
      </c>
    </row>
    <row r="14112">
      <c r="B14112" s="2"/>
      <c r="C14112" s="10"/>
      <c r="D14112" s="11"/>
      <c r="E14112" s="12"/>
      <c r="O14112" s="6" t="s">
        <v>1331</v>
      </c>
    </row>
    <row r="14113">
      <c r="B14113" s="2"/>
      <c r="C14113" s="10"/>
      <c r="D14113" s="11"/>
      <c r="E14113" s="12"/>
      <c r="O14113" s="6" t="s">
        <v>1331</v>
      </c>
    </row>
    <row r="14114">
      <c r="B14114" s="2"/>
      <c r="C14114" s="10"/>
      <c r="D14114" s="11"/>
      <c r="E14114" s="12"/>
      <c r="O14114" s="6" t="s">
        <v>1331</v>
      </c>
    </row>
    <row r="14115">
      <c r="B14115" s="2"/>
      <c r="C14115" s="10"/>
      <c r="D14115" s="11"/>
      <c r="E14115" s="12"/>
      <c r="O14115" s="6" t="s">
        <v>1331</v>
      </c>
    </row>
    <row r="14116">
      <c r="B14116" s="2"/>
      <c r="C14116" s="10"/>
      <c r="D14116" s="11"/>
      <c r="E14116" s="12"/>
      <c r="O14116" s="6" t="s">
        <v>1331</v>
      </c>
    </row>
    <row r="14117">
      <c r="B14117" s="2"/>
      <c r="C14117" s="10"/>
      <c r="D14117" s="11"/>
      <c r="E14117" s="12"/>
      <c r="O14117" s="6" t="s">
        <v>1331</v>
      </c>
    </row>
    <row r="14118">
      <c r="B14118" s="2"/>
      <c r="C14118" s="10"/>
      <c r="D14118" s="11"/>
      <c r="E14118" s="12"/>
      <c r="O14118" s="6" t="s">
        <v>1331</v>
      </c>
    </row>
    <row r="14119">
      <c r="B14119" s="2"/>
      <c r="C14119" s="10"/>
      <c r="D14119" s="11"/>
      <c r="E14119" s="12"/>
      <c r="O14119" s="6" t="s">
        <v>1331</v>
      </c>
    </row>
    <row r="14120">
      <c r="B14120" s="2"/>
      <c r="C14120" s="10"/>
      <c r="D14120" s="11"/>
      <c r="E14120" s="12"/>
      <c r="O14120" s="6" t="s">
        <v>1331</v>
      </c>
    </row>
    <row r="14121">
      <c r="B14121" s="2"/>
      <c r="C14121" s="10"/>
      <c r="D14121" s="11"/>
      <c r="E14121" s="12"/>
      <c r="O14121" s="6" t="s">
        <v>1331</v>
      </c>
    </row>
    <row r="14122">
      <c r="B14122" s="2"/>
      <c r="C14122" s="10"/>
      <c r="D14122" s="11"/>
      <c r="E14122" s="12"/>
      <c r="O14122" s="6" t="s">
        <v>1331</v>
      </c>
    </row>
    <row r="14123">
      <c r="B14123" s="2"/>
      <c r="C14123" s="10"/>
      <c r="D14123" s="11"/>
      <c r="E14123" s="12"/>
      <c r="O14123" s="6" t="s">
        <v>1331</v>
      </c>
    </row>
    <row r="14124">
      <c r="B14124" s="2"/>
      <c r="C14124" s="10"/>
      <c r="D14124" s="11"/>
      <c r="E14124" s="12"/>
      <c r="O14124" s="6" t="s">
        <v>1331</v>
      </c>
    </row>
    <row r="14125">
      <c r="B14125" s="2"/>
      <c r="C14125" s="10"/>
      <c r="D14125" s="11"/>
      <c r="E14125" s="12"/>
      <c r="O14125" s="6" t="s">
        <v>1331</v>
      </c>
    </row>
    <row r="14126">
      <c r="B14126" s="2"/>
      <c r="C14126" s="10"/>
      <c r="D14126" s="11"/>
      <c r="E14126" s="12"/>
      <c r="O14126" s="6" t="s">
        <v>1331</v>
      </c>
    </row>
    <row r="14127">
      <c r="B14127" s="2"/>
      <c r="C14127" s="10"/>
      <c r="D14127" s="11"/>
      <c r="E14127" s="12"/>
      <c r="O14127" s="6" t="s">
        <v>1331</v>
      </c>
    </row>
    <row r="14128">
      <c r="B14128" s="2"/>
      <c r="C14128" s="10"/>
      <c r="D14128" s="11"/>
      <c r="E14128" s="12"/>
      <c r="O14128" s="6" t="s">
        <v>1331</v>
      </c>
    </row>
    <row r="14129">
      <c r="B14129" s="2"/>
      <c r="C14129" s="10"/>
      <c r="D14129" s="11"/>
      <c r="E14129" s="12"/>
      <c r="O14129" s="6" t="s">
        <v>1331</v>
      </c>
    </row>
    <row r="14130">
      <c r="B14130" s="2"/>
      <c r="C14130" s="10"/>
      <c r="D14130" s="11"/>
      <c r="E14130" s="12"/>
      <c r="O14130" s="6" t="s">
        <v>1331</v>
      </c>
    </row>
    <row r="14131">
      <c r="B14131" s="2"/>
      <c r="C14131" s="10"/>
      <c r="D14131" s="11"/>
      <c r="E14131" s="12"/>
      <c r="O14131" s="6" t="s">
        <v>1331</v>
      </c>
    </row>
    <row r="14132">
      <c r="B14132" s="2"/>
      <c r="C14132" s="10"/>
      <c r="D14132" s="11"/>
      <c r="E14132" s="12"/>
      <c r="O14132" s="6" t="s">
        <v>1331</v>
      </c>
    </row>
    <row r="14133">
      <c r="B14133" s="2"/>
      <c r="C14133" s="10"/>
      <c r="D14133" s="11"/>
      <c r="E14133" s="12"/>
      <c r="O14133" s="6" t="s">
        <v>1331</v>
      </c>
    </row>
    <row r="14134">
      <c r="B14134" s="2"/>
      <c r="C14134" s="10"/>
      <c r="D14134" s="11"/>
      <c r="E14134" s="12"/>
      <c r="O14134" s="6" t="s">
        <v>1331</v>
      </c>
    </row>
    <row r="14135">
      <c r="B14135" s="2"/>
      <c r="C14135" s="10"/>
      <c r="D14135" s="11"/>
      <c r="E14135" s="12"/>
      <c r="O14135" s="6" t="s">
        <v>1331</v>
      </c>
    </row>
    <row r="14136">
      <c r="B14136" s="2"/>
      <c r="C14136" s="10"/>
      <c r="D14136" s="11"/>
      <c r="E14136" s="12"/>
      <c r="O14136" s="6" t="s">
        <v>1331</v>
      </c>
    </row>
    <row r="14137">
      <c r="B14137" s="2"/>
      <c r="C14137" s="10"/>
      <c r="D14137" s="11"/>
      <c r="E14137" s="12"/>
      <c r="O14137" s="6" t="s">
        <v>1331</v>
      </c>
    </row>
    <row r="14138">
      <c r="B14138" s="2"/>
      <c r="C14138" s="10"/>
      <c r="D14138" s="11"/>
      <c r="E14138" s="12"/>
      <c r="O14138" s="6" t="s">
        <v>1331</v>
      </c>
    </row>
    <row r="14139">
      <c r="B14139" s="2"/>
      <c r="C14139" s="10"/>
      <c r="D14139" s="11"/>
      <c r="E14139" s="12"/>
      <c r="O14139" s="6" t="s">
        <v>1331</v>
      </c>
    </row>
    <row r="14140">
      <c r="B14140" s="2"/>
      <c r="C14140" s="10"/>
      <c r="D14140" s="11"/>
      <c r="E14140" s="12"/>
      <c r="O14140" s="6" t="s">
        <v>1331</v>
      </c>
    </row>
    <row r="14141">
      <c r="B14141" s="2"/>
      <c r="C14141" s="10"/>
      <c r="D14141" s="11"/>
      <c r="E14141" s="12"/>
      <c r="O14141" s="6" t="s">
        <v>1331</v>
      </c>
    </row>
    <row r="14142">
      <c r="B14142" s="2"/>
      <c r="C14142" s="10"/>
      <c r="D14142" s="11"/>
      <c r="E14142" s="12"/>
      <c r="O14142" s="6" t="s">
        <v>1331</v>
      </c>
    </row>
    <row r="14143">
      <c r="B14143" s="2"/>
      <c r="C14143" s="10"/>
      <c r="D14143" s="11"/>
      <c r="E14143" s="12"/>
      <c r="O14143" s="6" t="s">
        <v>1331</v>
      </c>
    </row>
    <row r="14144">
      <c r="B14144" s="2"/>
      <c r="C14144" s="10"/>
      <c r="D14144" s="11"/>
      <c r="E14144" s="12"/>
      <c r="O14144" s="6" t="s">
        <v>1331</v>
      </c>
    </row>
    <row r="14145">
      <c r="B14145" s="2"/>
      <c r="C14145" s="10"/>
      <c r="D14145" s="11"/>
      <c r="E14145" s="12"/>
      <c r="O14145" s="6" t="s">
        <v>1331</v>
      </c>
    </row>
    <row r="14146">
      <c r="B14146" s="2"/>
      <c r="C14146" s="10"/>
      <c r="D14146" s="11"/>
      <c r="E14146" s="12"/>
      <c r="O14146" s="6" t="s">
        <v>1331</v>
      </c>
    </row>
    <row r="14147">
      <c r="B14147" s="2"/>
      <c r="C14147" s="10"/>
      <c r="D14147" s="11"/>
      <c r="E14147" s="12"/>
      <c r="O14147" s="6" t="s">
        <v>1331</v>
      </c>
    </row>
    <row r="14148">
      <c r="B14148" s="2"/>
      <c r="C14148" s="10"/>
      <c r="D14148" s="11"/>
      <c r="E14148" s="12"/>
      <c r="O14148" s="6" t="s">
        <v>1331</v>
      </c>
    </row>
    <row r="14149">
      <c r="B14149" s="2"/>
      <c r="C14149" s="10"/>
      <c r="D14149" s="11"/>
      <c r="E14149" s="12"/>
      <c r="O14149" s="6" t="s">
        <v>1331</v>
      </c>
    </row>
    <row r="14150">
      <c r="B14150" s="2"/>
      <c r="C14150" s="10"/>
      <c r="D14150" s="11"/>
      <c r="E14150" s="12"/>
      <c r="O14150" s="6" t="s">
        <v>1331</v>
      </c>
    </row>
    <row r="14151">
      <c r="B14151" s="2"/>
      <c r="C14151" s="10"/>
      <c r="D14151" s="11"/>
      <c r="E14151" s="12"/>
      <c r="O14151" s="6" t="s">
        <v>1331</v>
      </c>
    </row>
    <row r="14152">
      <c r="B14152" s="2"/>
      <c r="C14152" s="10"/>
      <c r="D14152" s="11"/>
      <c r="E14152" s="12"/>
      <c r="O14152" s="6" t="s">
        <v>1331</v>
      </c>
    </row>
    <row r="14153">
      <c r="B14153" s="2"/>
      <c r="C14153" s="10"/>
      <c r="D14153" s="11"/>
      <c r="E14153" s="12"/>
      <c r="O14153" s="6" t="s">
        <v>1331</v>
      </c>
    </row>
    <row r="14154">
      <c r="B14154" s="2"/>
      <c r="C14154" s="10"/>
      <c r="D14154" s="11"/>
      <c r="E14154" s="12"/>
      <c r="O14154" s="6" t="s">
        <v>1331</v>
      </c>
    </row>
    <row r="14155">
      <c r="B14155" s="2"/>
      <c r="C14155" s="10"/>
      <c r="D14155" s="11"/>
      <c r="E14155" s="12"/>
      <c r="O14155" s="6" t="s">
        <v>1331</v>
      </c>
    </row>
    <row r="14156">
      <c r="B14156" s="2"/>
      <c r="C14156" s="10"/>
      <c r="D14156" s="11"/>
      <c r="E14156" s="12"/>
      <c r="O14156" s="6" t="s">
        <v>1331</v>
      </c>
    </row>
    <row r="14157">
      <c r="B14157" s="2"/>
      <c r="C14157" s="10"/>
      <c r="D14157" s="11"/>
      <c r="E14157" s="12"/>
      <c r="O14157" s="6" t="s">
        <v>1331</v>
      </c>
    </row>
    <row r="14158">
      <c r="B14158" s="2"/>
      <c r="C14158" s="10"/>
      <c r="D14158" s="11"/>
      <c r="E14158" s="12"/>
      <c r="O14158" s="6" t="s">
        <v>1331</v>
      </c>
    </row>
    <row r="14159">
      <c r="B14159" s="2"/>
      <c r="C14159" s="10"/>
      <c r="D14159" s="11"/>
      <c r="E14159" s="12"/>
      <c r="O14159" s="6" t="s">
        <v>1331</v>
      </c>
    </row>
    <row r="14160">
      <c r="B14160" s="2"/>
      <c r="C14160" s="10"/>
      <c r="D14160" s="11"/>
      <c r="E14160" s="12"/>
      <c r="O14160" s="6" t="s">
        <v>1331</v>
      </c>
    </row>
    <row r="14161">
      <c r="B14161" s="2"/>
      <c r="C14161" s="10"/>
      <c r="D14161" s="11"/>
      <c r="E14161" s="12"/>
      <c r="O14161" s="6" t="s">
        <v>1331</v>
      </c>
    </row>
    <row r="14162">
      <c r="B14162" s="2"/>
      <c r="C14162" s="10"/>
      <c r="D14162" s="11"/>
      <c r="E14162" s="12"/>
      <c r="O14162" s="6" t="s">
        <v>1331</v>
      </c>
    </row>
    <row r="14163">
      <c r="B14163" s="2"/>
      <c r="C14163" s="10"/>
      <c r="D14163" s="11"/>
      <c r="E14163" s="12"/>
      <c r="O14163" s="6" t="s">
        <v>1331</v>
      </c>
    </row>
    <row r="14164">
      <c r="B14164" s="2"/>
      <c r="C14164" s="10"/>
      <c r="D14164" s="11"/>
      <c r="E14164" s="12"/>
      <c r="O14164" s="6" t="s">
        <v>1331</v>
      </c>
    </row>
    <row r="14165">
      <c r="B14165" s="2"/>
      <c r="C14165" s="10"/>
      <c r="D14165" s="11"/>
      <c r="E14165" s="12"/>
      <c r="O14165" s="6" t="s">
        <v>1331</v>
      </c>
    </row>
    <row r="14166">
      <c r="B14166" s="2"/>
      <c r="C14166" s="10"/>
      <c r="D14166" s="11"/>
      <c r="E14166" s="12"/>
      <c r="O14166" s="6" t="s">
        <v>1331</v>
      </c>
    </row>
    <row r="14167">
      <c r="B14167" s="2"/>
      <c r="C14167" s="10"/>
      <c r="D14167" s="11"/>
      <c r="E14167" s="12"/>
      <c r="O14167" s="6" t="s">
        <v>1331</v>
      </c>
    </row>
    <row r="14168">
      <c r="B14168" s="2"/>
      <c r="C14168" s="10"/>
      <c r="D14168" s="11"/>
      <c r="E14168" s="12"/>
      <c r="O14168" s="6" t="s">
        <v>1331</v>
      </c>
    </row>
    <row r="14169">
      <c r="B14169" s="2"/>
      <c r="C14169" s="10"/>
      <c r="D14169" s="11"/>
      <c r="E14169" s="12"/>
      <c r="O14169" s="6" t="s">
        <v>1331</v>
      </c>
    </row>
    <row r="14170">
      <c r="B14170" s="2"/>
      <c r="C14170" s="10"/>
      <c r="D14170" s="11"/>
      <c r="E14170" s="12"/>
      <c r="O14170" s="6" t="s">
        <v>1331</v>
      </c>
    </row>
    <row r="14171">
      <c r="B14171" s="2"/>
      <c r="C14171" s="10"/>
      <c r="D14171" s="11"/>
      <c r="E14171" s="12"/>
      <c r="O14171" s="6" t="s">
        <v>1331</v>
      </c>
    </row>
    <row r="14172">
      <c r="B14172" s="2"/>
      <c r="C14172" s="10"/>
      <c r="D14172" s="11"/>
      <c r="E14172" s="12"/>
      <c r="O14172" s="6" t="s">
        <v>1331</v>
      </c>
    </row>
    <row r="14173">
      <c r="B14173" s="2"/>
      <c r="C14173" s="10"/>
      <c r="D14173" s="11"/>
      <c r="E14173" s="12"/>
      <c r="O14173" s="6" t="s">
        <v>1331</v>
      </c>
    </row>
    <row r="14174">
      <c r="B14174" s="2"/>
      <c r="C14174" s="10"/>
      <c r="D14174" s="11"/>
      <c r="E14174" s="12"/>
      <c r="O14174" s="6" t="s">
        <v>1331</v>
      </c>
    </row>
    <row r="14175">
      <c r="B14175" s="2"/>
      <c r="C14175" s="10"/>
      <c r="D14175" s="11"/>
      <c r="E14175" s="12"/>
      <c r="O14175" s="6" t="s">
        <v>1331</v>
      </c>
    </row>
    <row r="14176">
      <c r="B14176" s="2"/>
      <c r="C14176" s="10"/>
      <c r="D14176" s="11"/>
      <c r="E14176" s="12"/>
      <c r="O14176" s="6" t="s">
        <v>1331</v>
      </c>
    </row>
    <row r="14177">
      <c r="B14177" s="2"/>
      <c r="C14177" s="10"/>
      <c r="D14177" s="11"/>
      <c r="E14177" s="12"/>
      <c r="O14177" s="6" t="s">
        <v>1331</v>
      </c>
    </row>
    <row r="14178">
      <c r="B14178" s="2"/>
      <c r="C14178" s="10"/>
      <c r="D14178" s="11"/>
      <c r="E14178" s="12"/>
      <c r="O14178" s="6" t="s">
        <v>1331</v>
      </c>
    </row>
    <row r="14179">
      <c r="B14179" s="2"/>
      <c r="C14179" s="10"/>
      <c r="D14179" s="11"/>
      <c r="E14179" s="12"/>
      <c r="O14179" s="6" t="s">
        <v>1331</v>
      </c>
    </row>
    <row r="14180">
      <c r="B14180" s="2"/>
      <c r="C14180" s="10"/>
      <c r="D14180" s="11"/>
      <c r="E14180" s="12"/>
      <c r="O14180" s="6" t="s">
        <v>1331</v>
      </c>
    </row>
    <row r="14181">
      <c r="B14181" s="2"/>
      <c r="C14181" s="10"/>
      <c r="D14181" s="11"/>
      <c r="E14181" s="12"/>
      <c r="O14181" s="6" t="s">
        <v>1331</v>
      </c>
    </row>
    <row r="14182">
      <c r="B14182" s="2"/>
      <c r="C14182" s="10"/>
      <c r="D14182" s="11"/>
      <c r="E14182" s="12"/>
      <c r="O14182" s="6" t="s">
        <v>1331</v>
      </c>
    </row>
    <row r="14183">
      <c r="B14183" s="2"/>
      <c r="C14183" s="10"/>
      <c r="D14183" s="11"/>
      <c r="E14183" s="12"/>
      <c r="O14183" s="6" t="s">
        <v>1331</v>
      </c>
    </row>
    <row r="14184">
      <c r="B14184" s="2"/>
      <c r="C14184" s="10"/>
      <c r="D14184" s="11"/>
      <c r="E14184" s="12"/>
      <c r="O14184" s="6" t="s">
        <v>1331</v>
      </c>
    </row>
    <row r="14185">
      <c r="B14185" s="2"/>
      <c r="C14185" s="10"/>
      <c r="D14185" s="11"/>
      <c r="E14185" s="12"/>
      <c r="O14185" s="6" t="s">
        <v>1331</v>
      </c>
    </row>
    <row r="14186">
      <c r="B14186" s="2"/>
      <c r="C14186" s="10"/>
      <c r="D14186" s="11"/>
      <c r="E14186" s="12"/>
      <c r="O14186" s="6" t="s">
        <v>1331</v>
      </c>
    </row>
    <row r="14187">
      <c r="B14187" s="2"/>
      <c r="C14187" s="10"/>
      <c r="D14187" s="11"/>
      <c r="E14187" s="12"/>
      <c r="O14187" s="6" t="s">
        <v>1331</v>
      </c>
    </row>
    <row r="14188">
      <c r="B14188" s="2"/>
      <c r="C14188" s="10"/>
      <c r="D14188" s="11"/>
      <c r="E14188" s="12"/>
      <c r="O14188" s="6" t="s">
        <v>1331</v>
      </c>
    </row>
    <row r="14189">
      <c r="B14189" s="2"/>
      <c r="C14189" s="10"/>
      <c r="D14189" s="11"/>
      <c r="E14189" s="12"/>
      <c r="O14189" s="6" t="s">
        <v>1331</v>
      </c>
    </row>
    <row r="14190">
      <c r="B14190" s="2"/>
      <c r="C14190" s="10"/>
      <c r="D14190" s="11"/>
      <c r="E14190" s="12"/>
      <c r="O14190" s="6" t="s">
        <v>1331</v>
      </c>
    </row>
    <row r="14191">
      <c r="B14191" s="2"/>
      <c r="C14191" s="10"/>
      <c r="D14191" s="11"/>
      <c r="E14191" s="12"/>
      <c r="O14191" s="6" t="s">
        <v>1331</v>
      </c>
    </row>
    <row r="14192">
      <c r="B14192" s="2"/>
      <c r="C14192" s="10"/>
      <c r="D14192" s="11"/>
      <c r="E14192" s="12"/>
      <c r="O14192" s="6" t="s">
        <v>1331</v>
      </c>
    </row>
    <row r="14193">
      <c r="B14193" s="2"/>
      <c r="C14193" s="10"/>
      <c r="D14193" s="11"/>
      <c r="E14193" s="12"/>
      <c r="O14193" s="6" t="s">
        <v>1331</v>
      </c>
    </row>
    <row r="14194">
      <c r="B14194" s="2"/>
      <c r="C14194" s="10"/>
      <c r="D14194" s="11"/>
      <c r="E14194" s="12"/>
      <c r="O14194" s="6" t="s">
        <v>1331</v>
      </c>
    </row>
    <row r="14195">
      <c r="B14195" s="2"/>
      <c r="C14195" s="10"/>
      <c r="D14195" s="11"/>
      <c r="E14195" s="12"/>
      <c r="O14195" s="6" t="s">
        <v>1331</v>
      </c>
    </row>
    <row r="14196">
      <c r="B14196" s="2"/>
      <c r="C14196" s="10"/>
      <c r="D14196" s="11"/>
      <c r="E14196" s="12"/>
      <c r="O14196" s="6" t="s">
        <v>1331</v>
      </c>
    </row>
    <row r="14197">
      <c r="B14197" s="2"/>
      <c r="C14197" s="10"/>
      <c r="D14197" s="11"/>
      <c r="E14197" s="12"/>
      <c r="O14197" s="6" t="s">
        <v>1331</v>
      </c>
    </row>
    <row r="14198">
      <c r="B14198" s="2"/>
      <c r="C14198" s="10"/>
      <c r="D14198" s="11"/>
      <c r="E14198" s="12"/>
      <c r="O14198" s="6" t="s">
        <v>1331</v>
      </c>
    </row>
    <row r="14199">
      <c r="B14199" s="2"/>
      <c r="C14199" s="10"/>
      <c r="D14199" s="11"/>
      <c r="E14199" s="12"/>
      <c r="O14199" s="6" t="s">
        <v>1331</v>
      </c>
    </row>
    <row r="14200">
      <c r="B14200" s="2"/>
      <c r="C14200" s="10"/>
      <c r="D14200" s="11"/>
      <c r="E14200" s="12"/>
      <c r="O14200" s="6" t="s">
        <v>1331</v>
      </c>
    </row>
    <row r="14201">
      <c r="B14201" s="2"/>
      <c r="C14201" s="10"/>
      <c r="D14201" s="11"/>
      <c r="E14201" s="12"/>
      <c r="O14201" s="6" t="s">
        <v>1331</v>
      </c>
    </row>
    <row r="14202">
      <c r="B14202" s="2"/>
      <c r="C14202" s="10"/>
      <c r="D14202" s="11"/>
      <c r="E14202" s="12"/>
      <c r="O14202" s="6" t="s">
        <v>1331</v>
      </c>
    </row>
    <row r="14203">
      <c r="B14203" s="2"/>
      <c r="C14203" s="10"/>
      <c r="D14203" s="11"/>
      <c r="E14203" s="12"/>
      <c r="O14203" s="6" t="s">
        <v>1331</v>
      </c>
    </row>
    <row r="14204">
      <c r="B14204" s="2"/>
      <c r="C14204" s="10"/>
      <c r="D14204" s="11"/>
      <c r="E14204" s="12"/>
      <c r="O14204" s="6" t="s">
        <v>1331</v>
      </c>
    </row>
    <row r="14205">
      <c r="B14205" s="2"/>
      <c r="C14205" s="10"/>
      <c r="D14205" s="11"/>
      <c r="E14205" s="12"/>
      <c r="O14205" s="6" t="s">
        <v>1331</v>
      </c>
    </row>
    <row r="14206">
      <c r="B14206" s="2"/>
      <c r="C14206" s="10"/>
      <c r="D14206" s="11"/>
      <c r="E14206" s="12"/>
      <c r="O14206" s="6" t="s">
        <v>1331</v>
      </c>
    </row>
    <row r="14207">
      <c r="B14207" s="2"/>
      <c r="C14207" s="10"/>
      <c r="D14207" s="11"/>
      <c r="E14207" s="12"/>
      <c r="O14207" s="6" t="s">
        <v>1331</v>
      </c>
    </row>
    <row r="14208">
      <c r="B14208" s="2"/>
      <c r="C14208" s="10"/>
      <c r="D14208" s="11"/>
      <c r="E14208" s="12"/>
      <c r="O14208" s="6" t="s">
        <v>1331</v>
      </c>
    </row>
    <row r="14209">
      <c r="B14209" s="2"/>
      <c r="C14209" s="10"/>
      <c r="D14209" s="11"/>
      <c r="E14209" s="12"/>
      <c r="O14209" s="6" t="s">
        <v>1331</v>
      </c>
    </row>
    <row r="14210">
      <c r="B14210" s="2"/>
      <c r="C14210" s="10"/>
      <c r="D14210" s="11"/>
      <c r="E14210" s="12"/>
      <c r="O14210" s="6" t="s">
        <v>1331</v>
      </c>
    </row>
    <row r="14211">
      <c r="B14211" s="2"/>
      <c r="C14211" s="10"/>
      <c r="D14211" s="11"/>
      <c r="E14211" s="12"/>
      <c r="O14211" s="6" t="s">
        <v>1331</v>
      </c>
    </row>
    <row r="14212">
      <c r="B14212" s="2"/>
      <c r="C14212" s="10"/>
      <c r="D14212" s="11"/>
      <c r="E14212" s="12"/>
      <c r="O14212" s="6" t="s">
        <v>1331</v>
      </c>
    </row>
    <row r="14213">
      <c r="B14213" s="2"/>
      <c r="C14213" s="10"/>
      <c r="D14213" s="11"/>
      <c r="E14213" s="12"/>
      <c r="O14213" s="6" t="s">
        <v>1331</v>
      </c>
    </row>
    <row r="14214">
      <c r="B14214" s="2"/>
      <c r="C14214" s="10"/>
      <c r="D14214" s="11"/>
      <c r="E14214" s="12"/>
      <c r="O14214" s="6" t="s">
        <v>1331</v>
      </c>
    </row>
    <row r="14215">
      <c r="B14215" s="2"/>
      <c r="C14215" s="10"/>
      <c r="D14215" s="11"/>
      <c r="E14215" s="12"/>
      <c r="O14215" s="6" t="s">
        <v>1331</v>
      </c>
    </row>
    <row r="14216">
      <c r="B14216" s="2"/>
      <c r="C14216" s="10"/>
      <c r="D14216" s="11"/>
      <c r="E14216" s="12"/>
      <c r="O14216" s="6" t="s">
        <v>1331</v>
      </c>
    </row>
    <row r="14217">
      <c r="B14217" s="2"/>
      <c r="C14217" s="10"/>
      <c r="D14217" s="11"/>
      <c r="E14217" s="12"/>
      <c r="O14217" s="6" t="s">
        <v>1331</v>
      </c>
    </row>
    <row r="14218">
      <c r="B14218" s="2"/>
      <c r="C14218" s="10"/>
      <c r="D14218" s="11"/>
      <c r="E14218" s="12"/>
      <c r="O14218" s="6" t="s">
        <v>1331</v>
      </c>
    </row>
    <row r="14219">
      <c r="B14219" s="2"/>
      <c r="C14219" s="10"/>
      <c r="D14219" s="11"/>
      <c r="E14219" s="12"/>
      <c r="O14219" s="6" t="s">
        <v>1331</v>
      </c>
    </row>
    <row r="14220">
      <c r="B14220" s="2"/>
      <c r="C14220" s="10"/>
      <c r="D14220" s="11"/>
      <c r="E14220" s="12"/>
      <c r="O14220" s="6" t="s">
        <v>1331</v>
      </c>
    </row>
    <row r="14221">
      <c r="B14221" s="2"/>
      <c r="C14221" s="10"/>
      <c r="D14221" s="11"/>
      <c r="E14221" s="12"/>
      <c r="O14221" s="6" t="s">
        <v>1331</v>
      </c>
    </row>
    <row r="14222">
      <c r="B14222" s="2"/>
      <c r="C14222" s="10"/>
      <c r="D14222" s="11"/>
      <c r="E14222" s="12"/>
      <c r="O14222" s="6" t="s">
        <v>1331</v>
      </c>
    </row>
    <row r="14223">
      <c r="B14223" s="2"/>
      <c r="C14223" s="10"/>
      <c r="D14223" s="11"/>
      <c r="E14223" s="12"/>
      <c r="O14223" s="6" t="s">
        <v>1331</v>
      </c>
    </row>
    <row r="14224">
      <c r="B14224" s="2"/>
      <c r="C14224" s="10"/>
      <c r="D14224" s="11"/>
      <c r="E14224" s="12"/>
      <c r="O14224" s="6" t="s">
        <v>1331</v>
      </c>
    </row>
    <row r="14225">
      <c r="B14225" s="2"/>
      <c r="C14225" s="10"/>
      <c r="D14225" s="11"/>
      <c r="E14225" s="12"/>
      <c r="O14225" s="6" t="s">
        <v>1331</v>
      </c>
    </row>
    <row r="14226">
      <c r="B14226" s="2"/>
      <c r="C14226" s="10"/>
      <c r="D14226" s="11"/>
      <c r="E14226" s="12"/>
      <c r="O14226" s="6" t="s">
        <v>1331</v>
      </c>
    </row>
    <row r="14227">
      <c r="B14227" s="2"/>
      <c r="C14227" s="10"/>
      <c r="D14227" s="11"/>
      <c r="E14227" s="12"/>
      <c r="O14227" s="6" t="s">
        <v>1331</v>
      </c>
    </row>
    <row r="14228">
      <c r="B14228" s="2"/>
      <c r="C14228" s="10"/>
      <c r="D14228" s="11"/>
      <c r="E14228" s="12"/>
      <c r="O14228" s="6" t="s">
        <v>1331</v>
      </c>
    </row>
    <row r="14229">
      <c r="B14229" s="2"/>
      <c r="C14229" s="10"/>
      <c r="D14229" s="11"/>
      <c r="E14229" s="12"/>
      <c r="O14229" s="6" t="s">
        <v>1331</v>
      </c>
    </row>
    <row r="14230">
      <c r="B14230" s="2"/>
      <c r="C14230" s="10"/>
      <c r="D14230" s="11"/>
      <c r="E14230" s="12"/>
      <c r="O14230" s="6" t="s">
        <v>1331</v>
      </c>
    </row>
    <row r="14231">
      <c r="B14231" s="2"/>
      <c r="C14231" s="10"/>
      <c r="D14231" s="11"/>
      <c r="E14231" s="12"/>
      <c r="O14231" s="6" t="s">
        <v>1331</v>
      </c>
    </row>
    <row r="14232">
      <c r="B14232" s="2"/>
      <c r="C14232" s="10"/>
      <c r="D14232" s="11"/>
      <c r="E14232" s="12"/>
      <c r="O14232" s="6" t="s">
        <v>1331</v>
      </c>
    </row>
    <row r="14233">
      <c r="B14233" s="2"/>
      <c r="C14233" s="10"/>
      <c r="D14233" s="11"/>
      <c r="E14233" s="12"/>
      <c r="O14233" s="6" t="s">
        <v>1331</v>
      </c>
    </row>
    <row r="14234">
      <c r="B14234" s="2"/>
      <c r="C14234" s="10"/>
      <c r="D14234" s="11"/>
      <c r="E14234" s="12"/>
      <c r="O14234" s="6" t="s">
        <v>1331</v>
      </c>
    </row>
    <row r="14235">
      <c r="B14235" s="2"/>
      <c r="C14235" s="10"/>
      <c r="D14235" s="11"/>
      <c r="E14235" s="12"/>
      <c r="O14235" s="6" t="s">
        <v>1331</v>
      </c>
    </row>
    <row r="14236">
      <c r="B14236" s="2"/>
      <c r="C14236" s="10"/>
      <c r="D14236" s="11"/>
      <c r="E14236" s="12"/>
      <c r="O14236" s="6" t="s">
        <v>1331</v>
      </c>
    </row>
    <row r="14237">
      <c r="B14237" s="2"/>
      <c r="C14237" s="10"/>
      <c r="D14237" s="11"/>
      <c r="E14237" s="12"/>
      <c r="O14237" s="6" t="s">
        <v>1331</v>
      </c>
    </row>
    <row r="14238">
      <c r="B14238" s="2"/>
      <c r="C14238" s="10"/>
      <c r="D14238" s="11"/>
      <c r="E14238" s="12"/>
      <c r="O14238" s="6" t="s">
        <v>1331</v>
      </c>
    </row>
    <row r="14239">
      <c r="B14239" s="2"/>
      <c r="C14239" s="10"/>
      <c r="D14239" s="11"/>
      <c r="E14239" s="12"/>
      <c r="O14239" s="6" t="s">
        <v>1331</v>
      </c>
    </row>
    <row r="14240">
      <c r="B14240" s="2"/>
      <c r="C14240" s="10"/>
      <c r="D14240" s="11"/>
      <c r="E14240" s="12"/>
      <c r="O14240" s="6" t="s">
        <v>1331</v>
      </c>
    </row>
    <row r="14241">
      <c r="B14241" s="2"/>
      <c r="C14241" s="10"/>
      <c r="D14241" s="11"/>
      <c r="E14241" s="12"/>
      <c r="O14241" s="6" t="s">
        <v>1331</v>
      </c>
    </row>
    <row r="14242">
      <c r="B14242" s="2"/>
      <c r="C14242" s="10"/>
      <c r="D14242" s="11"/>
      <c r="E14242" s="12"/>
      <c r="O14242" s="6" t="s">
        <v>1331</v>
      </c>
    </row>
    <row r="14243">
      <c r="B14243" s="2"/>
      <c r="C14243" s="10"/>
      <c r="D14243" s="11"/>
      <c r="E14243" s="12"/>
      <c r="O14243" s="6" t="s">
        <v>1331</v>
      </c>
    </row>
    <row r="14244">
      <c r="B14244" s="2"/>
      <c r="C14244" s="10"/>
      <c r="D14244" s="11"/>
      <c r="E14244" s="12"/>
      <c r="O14244" s="6" t="s">
        <v>1331</v>
      </c>
    </row>
    <row r="14245">
      <c r="B14245" s="2"/>
      <c r="C14245" s="10"/>
      <c r="D14245" s="11"/>
      <c r="E14245" s="12"/>
      <c r="O14245" s="6" t="s">
        <v>1331</v>
      </c>
    </row>
    <row r="14246">
      <c r="B14246" s="2"/>
      <c r="C14246" s="10"/>
      <c r="D14246" s="11"/>
      <c r="E14246" s="12"/>
      <c r="O14246" s="6" t="s">
        <v>1331</v>
      </c>
    </row>
    <row r="14247">
      <c r="B14247" s="2"/>
      <c r="C14247" s="10"/>
      <c r="D14247" s="11"/>
      <c r="E14247" s="12"/>
      <c r="O14247" s="6" t="s">
        <v>1331</v>
      </c>
    </row>
    <row r="14248">
      <c r="B14248" s="2"/>
      <c r="C14248" s="10"/>
      <c r="D14248" s="11"/>
      <c r="E14248" s="12"/>
      <c r="O14248" s="6" t="s">
        <v>1331</v>
      </c>
    </row>
    <row r="14249">
      <c r="B14249" s="2"/>
      <c r="C14249" s="10"/>
      <c r="D14249" s="11"/>
      <c r="E14249" s="12"/>
      <c r="O14249" s="6" t="s">
        <v>1331</v>
      </c>
    </row>
    <row r="14250">
      <c r="B14250" s="2"/>
      <c r="C14250" s="10"/>
      <c r="D14250" s="11"/>
      <c r="E14250" s="12"/>
      <c r="O14250" s="6" t="s">
        <v>1331</v>
      </c>
    </row>
    <row r="14251">
      <c r="B14251" s="2"/>
      <c r="C14251" s="10"/>
      <c r="D14251" s="11"/>
      <c r="E14251" s="12"/>
      <c r="O14251" s="6" t="s">
        <v>1331</v>
      </c>
    </row>
    <row r="14252">
      <c r="B14252" s="2"/>
      <c r="C14252" s="10"/>
      <c r="D14252" s="11"/>
      <c r="E14252" s="12"/>
      <c r="O14252" s="6" t="s">
        <v>1331</v>
      </c>
    </row>
    <row r="14253">
      <c r="B14253" s="2"/>
      <c r="C14253" s="10"/>
      <c r="D14253" s="11"/>
      <c r="E14253" s="12"/>
      <c r="O14253" s="6" t="s">
        <v>1331</v>
      </c>
    </row>
    <row r="14254">
      <c r="B14254" s="2"/>
      <c r="C14254" s="10"/>
      <c r="D14254" s="11"/>
      <c r="E14254" s="12"/>
      <c r="O14254" s="6" t="s">
        <v>1331</v>
      </c>
    </row>
    <row r="14255">
      <c r="B14255" s="2"/>
      <c r="C14255" s="10"/>
      <c r="D14255" s="11"/>
      <c r="E14255" s="12"/>
      <c r="O14255" s="6" t="s">
        <v>1331</v>
      </c>
    </row>
    <row r="14256">
      <c r="B14256" s="2"/>
      <c r="C14256" s="10"/>
      <c r="D14256" s="11"/>
      <c r="E14256" s="12"/>
      <c r="O14256" s="6" t="s">
        <v>1331</v>
      </c>
    </row>
    <row r="14257">
      <c r="B14257" s="2"/>
      <c r="C14257" s="10"/>
      <c r="D14257" s="11"/>
      <c r="E14257" s="12"/>
      <c r="O14257" s="6" t="s">
        <v>1331</v>
      </c>
    </row>
    <row r="14258">
      <c r="B14258" s="2"/>
      <c r="C14258" s="10"/>
      <c r="D14258" s="11"/>
      <c r="E14258" s="12"/>
      <c r="O14258" s="6" t="s">
        <v>1331</v>
      </c>
    </row>
    <row r="14259">
      <c r="B14259" s="2"/>
      <c r="C14259" s="10"/>
      <c r="D14259" s="11"/>
      <c r="E14259" s="12"/>
      <c r="O14259" s="6" t="s">
        <v>1331</v>
      </c>
    </row>
    <row r="14260">
      <c r="B14260" s="2"/>
      <c r="C14260" s="10"/>
      <c r="D14260" s="11"/>
      <c r="E14260" s="12"/>
      <c r="O14260" s="6" t="s">
        <v>1331</v>
      </c>
    </row>
    <row r="14261">
      <c r="B14261" s="2"/>
      <c r="C14261" s="10"/>
      <c r="D14261" s="11"/>
      <c r="E14261" s="12"/>
      <c r="O14261" s="6" t="s">
        <v>1331</v>
      </c>
    </row>
    <row r="14262">
      <c r="B14262" s="2"/>
      <c r="C14262" s="10"/>
      <c r="D14262" s="11"/>
      <c r="E14262" s="12"/>
      <c r="O14262" s="6" t="s">
        <v>1331</v>
      </c>
    </row>
    <row r="14263">
      <c r="B14263" s="2"/>
      <c r="C14263" s="10"/>
      <c r="D14263" s="11"/>
      <c r="E14263" s="12"/>
      <c r="O14263" s="6" t="s">
        <v>1331</v>
      </c>
    </row>
    <row r="14264">
      <c r="B14264" s="2"/>
      <c r="C14264" s="10"/>
      <c r="D14264" s="11"/>
      <c r="E14264" s="12"/>
      <c r="O14264" s="6" t="s">
        <v>1331</v>
      </c>
    </row>
    <row r="14265">
      <c r="B14265" s="2"/>
      <c r="C14265" s="10"/>
      <c r="D14265" s="11"/>
      <c r="E14265" s="12"/>
      <c r="O14265" s="6" t="s">
        <v>1331</v>
      </c>
    </row>
    <row r="14266">
      <c r="B14266" s="2"/>
      <c r="C14266" s="10"/>
      <c r="D14266" s="11"/>
      <c r="E14266" s="12"/>
      <c r="O14266" s="6" t="s">
        <v>1331</v>
      </c>
    </row>
    <row r="14267">
      <c r="B14267" s="2"/>
      <c r="C14267" s="10"/>
      <c r="D14267" s="11"/>
      <c r="E14267" s="12"/>
      <c r="O14267" s="6" t="s">
        <v>1331</v>
      </c>
    </row>
    <row r="14268">
      <c r="B14268" s="2"/>
      <c r="C14268" s="10"/>
      <c r="D14268" s="11"/>
      <c r="E14268" s="12"/>
      <c r="O14268" s="6" t="s">
        <v>1331</v>
      </c>
    </row>
    <row r="14269">
      <c r="B14269" s="2"/>
      <c r="C14269" s="10"/>
      <c r="D14269" s="11"/>
      <c r="E14269" s="12"/>
      <c r="O14269" s="6" t="s">
        <v>1331</v>
      </c>
    </row>
    <row r="14270">
      <c r="B14270" s="2"/>
      <c r="C14270" s="10"/>
      <c r="D14270" s="11"/>
      <c r="E14270" s="12"/>
      <c r="O14270" s="6" t="s">
        <v>1331</v>
      </c>
    </row>
    <row r="14271">
      <c r="B14271" s="2"/>
      <c r="C14271" s="10"/>
      <c r="D14271" s="11"/>
      <c r="E14271" s="12"/>
      <c r="O14271" s="6" t="s">
        <v>1331</v>
      </c>
    </row>
    <row r="14272">
      <c r="B14272" s="2"/>
      <c r="C14272" s="10"/>
      <c r="D14272" s="11"/>
      <c r="E14272" s="12"/>
      <c r="O14272" s="6" t="s">
        <v>1331</v>
      </c>
    </row>
    <row r="14273">
      <c r="B14273" s="2"/>
      <c r="C14273" s="10"/>
      <c r="D14273" s="11"/>
      <c r="E14273" s="12"/>
      <c r="O14273" s="6" t="s">
        <v>1331</v>
      </c>
    </row>
    <row r="14274">
      <c r="B14274" s="2"/>
      <c r="C14274" s="10"/>
      <c r="D14274" s="11"/>
      <c r="E14274" s="12"/>
      <c r="O14274" s="6" t="s">
        <v>1331</v>
      </c>
    </row>
    <row r="14275">
      <c r="B14275" s="2"/>
      <c r="C14275" s="10"/>
      <c r="D14275" s="11"/>
      <c r="E14275" s="12"/>
      <c r="O14275" s="6" t="s">
        <v>1331</v>
      </c>
    </row>
    <row r="14276">
      <c r="B14276" s="2"/>
      <c r="C14276" s="10"/>
      <c r="D14276" s="11"/>
      <c r="E14276" s="12"/>
      <c r="O14276" s="6" t="s">
        <v>1331</v>
      </c>
    </row>
    <row r="14277">
      <c r="B14277" s="2"/>
      <c r="C14277" s="10"/>
      <c r="D14277" s="11"/>
      <c r="E14277" s="12"/>
      <c r="O14277" s="6" t="s">
        <v>1331</v>
      </c>
    </row>
    <row r="14278">
      <c r="B14278" s="2"/>
      <c r="C14278" s="10"/>
      <c r="D14278" s="11"/>
      <c r="E14278" s="12"/>
      <c r="O14278" s="6" t="s">
        <v>1331</v>
      </c>
    </row>
    <row r="14279">
      <c r="B14279" s="2"/>
      <c r="C14279" s="10"/>
      <c r="D14279" s="11"/>
      <c r="E14279" s="12"/>
      <c r="O14279" s="6" t="s">
        <v>1331</v>
      </c>
    </row>
    <row r="14280">
      <c r="B14280" s="2"/>
      <c r="C14280" s="10"/>
      <c r="D14280" s="11"/>
      <c r="E14280" s="12"/>
      <c r="O14280" s="6" t="s">
        <v>1331</v>
      </c>
    </row>
    <row r="14281">
      <c r="B14281" s="2"/>
      <c r="C14281" s="10"/>
      <c r="D14281" s="11"/>
      <c r="E14281" s="12"/>
      <c r="O14281" s="6" t="s">
        <v>1331</v>
      </c>
    </row>
    <row r="14282">
      <c r="B14282" s="2"/>
      <c r="C14282" s="10"/>
      <c r="D14282" s="11"/>
      <c r="E14282" s="12"/>
      <c r="O14282" s="6" t="s">
        <v>1331</v>
      </c>
    </row>
    <row r="14283">
      <c r="B14283" s="2"/>
      <c r="C14283" s="10"/>
      <c r="D14283" s="11"/>
      <c r="E14283" s="12"/>
      <c r="O14283" s="6" t="s">
        <v>1331</v>
      </c>
    </row>
    <row r="14284">
      <c r="B14284" s="2"/>
      <c r="C14284" s="10"/>
      <c r="D14284" s="11"/>
      <c r="E14284" s="12"/>
      <c r="O14284" s="6" t="s">
        <v>1331</v>
      </c>
    </row>
    <row r="14285">
      <c r="B14285" s="2"/>
      <c r="C14285" s="10"/>
      <c r="D14285" s="11"/>
      <c r="E14285" s="12"/>
      <c r="O14285" s="6" t="s">
        <v>1331</v>
      </c>
    </row>
    <row r="14286">
      <c r="B14286" s="2"/>
      <c r="C14286" s="10"/>
      <c r="D14286" s="11"/>
      <c r="E14286" s="12"/>
      <c r="O14286" s="6" t="s">
        <v>1331</v>
      </c>
    </row>
    <row r="14287">
      <c r="B14287" s="2"/>
      <c r="C14287" s="10"/>
      <c r="D14287" s="11"/>
      <c r="E14287" s="12"/>
      <c r="O14287" s="6" t="s">
        <v>1331</v>
      </c>
    </row>
    <row r="14288">
      <c r="B14288" s="2"/>
      <c r="C14288" s="10"/>
      <c r="D14288" s="11"/>
      <c r="E14288" s="12"/>
      <c r="O14288" s="6" t="s">
        <v>1331</v>
      </c>
    </row>
    <row r="14289">
      <c r="B14289" s="2"/>
      <c r="C14289" s="10"/>
      <c r="D14289" s="11"/>
      <c r="E14289" s="12"/>
      <c r="O14289" s="6" t="s">
        <v>1331</v>
      </c>
    </row>
    <row r="14290">
      <c r="B14290" s="2"/>
      <c r="C14290" s="10"/>
      <c r="D14290" s="11"/>
      <c r="E14290" s="12"/>
      <c r="O14290" s="6" t="s">
        <v>1331</v>
      </c>
    </row>
    <row r="14291">
      <c r="B14291" s="2"/>
      <c r="C14291" s="10"/>
      <c r="D14291" s="11"/>
      <c r="E14291" s="12"/>
      <c r="O14291" s="6" t="s">
        <v>1331</v>
      </c>
    </row>
    <row r="14292">
      <c r="B14292" s="2"/>
      <c r="C14292" s="10"/>
      <c r="D14292" s="11"/>
      <c r="E14292" s="12"/>
      <c r="O14292" s="6" t="s">
        <v>1331</v>
      </c>
    </row>
    <row r="14293">
      <c r="B14293" s="2"/>
      <c r="C14293" s="10"/>
      <c r="D14293" s="11"/>
      <c r="E14293" s="12"/>
      <c r="O14293" s="6" t="s">
        <v>1331</v>
      </c>
    </row>
    <row r="14294">
      <c r="B14294" s="2"/>
      <c r="C14294" s="10"/>
      <c r="D14294" s="11"/>
      <c r="E14294" s="12"/>
      <c r="O14294" s="6" t="s">
        <v>1331</v>
      </c>
    </row>
    <row r="14295">
      <c r="B14295" s="2"/>
      <c r="C14295" s="10"/>
      <c r="D14295" s="11"/>
      <c r="E14295" s="12"/>
      <c r="O14295" s="6" t="s">
        <v>1331</v>
      </c>
    </row>
    <row r="14296">
      <c r="B14296" s="2"/>
      <c r="C14296" s="10"/>
      <c r="D14296" s="11"/>
      <c r="E14296" s="12"/>
      <c r="O14296" s="6" t="s">
        <v>1331</v>
      </c>
    </row>
    <row r="14297">
      <c r="B14297" s="2"/>
      <c r="C14297" s="10"/>
      <c r="D14297" s="11"/>
      <c r="E14297" s="12"/>
      <c r="O14297" s="6" t="s">
        <v>1331</v>
      </c>
    </row>
    <row r="14298">
      <c r="B14298" s="2"/>
      <c r="C14298" s="10"/>
      <c r="D14298" s="11"/>
      <c r="E14298" s="12"/>
      <c r="O14298" s="6" t="s">
        <v>1331</v>
      </c>
    </row>
    <row r="14299">
      <c r="B14299" s="2"/>
      <c r="C14299" s="10"/>
      <c r="D14299" s="11"/>
      <c r="E14299" s="12"/>
      <c r="O14299" s="6" t="s">
        <v>1331</v>
      </c>
    </row>
    <row r="14300">
      <c r="B14300" s="2"/>
      <c r="C14300" s="10"/>
      <c r="D14300" s="11"/>
      <c r="E14300" s="12"/>
      <c r="O14300" s="6" t="s">
        <v>1331</v>
      </c>
    </row>
    <row r="14301">
      <c r="B14301" s="2"/>
      <c r="C14301" s="10"/>
      <c r="D14301" s="11"/>
      <c r="E14301" s="12"/>
      <c r="O14301" s="6" t="s">
        <v>1331</v>
      </c>
    </row>
    <row r="14302">
      <c r="B14302" s="2"/>
      <c r="C14302" s="10"/>
      <c r="D14302" s="11"/>
      <c r="E14302" s="12"/>
      <c r="O14302" s="6" t="s">
        <v>1331</v>
      </c>
    </row>
    <row r="14303">
      <c r="B14303" s="2"/>
      <c r="C14303" s="10"/>
      <c r="D14303" s="11"/>
      <c r="E14303" s="12"/>
      <c r="O14303" s="6" t="s">
        <v>1331</v>
      </c>
    </row>
    <row r="14304">
      <c r="B14304" s="2"/>
      <c r="C14304" s="10"/>
      <c r="D14304" s="11"/>
      <c r="E14304" s="12"/>
      <c r="O14304" s="6" t="s">
        <v>1331</v>
      </c>
    </row>
    <row r="14305">
      <c r="B14305" s="2"/>
      <c r="C14305" s="10"/>
      <c r="D14305" s="11"/>
      <c r="E14305" s="12"/>
      <c r="O14305" s="6" t="s">
        <v>1331</v>
      </c>
    </row>
    <row r="14306">
      <c r="B14306" s="2"/>
      <c r="C14306" s="10"/>
      <c r="D14306" s="11"/>
      <c r="E14306" s="12"/>
      <c r="O14306" s="6" t="s">
        <v>1331</v>
      </c>
    </row>
    <row r="14307">
      <c r="B14307" s="2"/>
      <c r="C14307" s="10"/>
      <c r="D14307" s="11"/>
      <c r="E14307" s="12"/>
      <c r="O14307" s="6" t="s">
        <v>1331</v>
      </c>
    </row>
    <row r="14308">
      <c r="B14308" s="2"/>
      <c r="C14308" s="10"/>
      <c r="D14308" s="11"/>
      <c r="E14308" s="12"/>
      <c r="O14308" s="6" t="s">
        <v>1331</v>
      </c>
    </row>
    <row r="14309">
      <c r="B14309" s="2"/>
      <c r="C14309" s="10"/>
      <c r="D14309" s="11"/>
      <c r="E14309" s="12"/>
      <c r="O14309" s="6" t="s">
        <v>1331</v>
      </c>
    </row>
    <row r="14310">
      <c r="B14310" s="2"/>
      <c r="C14310" s="10"/>
      <c r="D14310" s="11"/>
      <c r="E14310" s="12"/>
      <c r="O14310" s="6" t="s">
        <v>1331</v>
      </c>
    </row>
    <row r="14311">
      <c r="B14311" s="2"/>
      <c r="C14311" s="10"/>
      <c r="D14311" s="11"/>
      <c r="E14311" s="12"/>
      <c r="O14311" s="6" t="s">
        <v>1331</v>
      </c>
    </row>
    <row r="14312">
      <c r="B14312" s="2"/>
      <c r="C14312" s="10"/>
      <c r="D14312" s="11"/>
      <c r="E14312" s="12"/>
      <c r="O14312" s="6" t="s">
        <v>1331</v>
      </c>
    </row>
    <row r="14313">
      <c r="B14313" s="2"/>
      <c r="C14313" s="10"/>
      <c r="D14313" s="11"/>
      <c r="E14313" s="12"/>
      <c r="O14313" s="6" t="s">
        <v>1331</v>
      </c>
    </row>
    <row r="14314">
      <c r="B14314" s="2"/>
      <c r="C14314" s="10"/>
      <c r="D14314" s="11"/>
      <c r="E14314" s="12"/>
      <c r="O14314" s="6" t="s">
        <v>1331</v>
      </c>
    </row>
    <row r="14315">
      <c r="B14315" s="2"/>
      <c r="C14315" s="10"/>
      <c r="D14315" s="11"/>
      <c r="E14315" s="12"/>
      <c r="O14315" s="6" t="s">
        <v>1331</v>
      </c>
    </row>
    <row r="14316">
      <c r="B14316" s="2"/>
      <c r="C14316" s="10"/>
      <c r="D14316" s="11"/>
      <c r="E14316" s="12"/>
      <c r="O14316" s="6" t="s">
        <v>1331</v>
      </c>
    </row>
    <row r="14317">
      <c r="B14317" s="2"/>
      <c r="C14317" s="10"/>
      <c r="D14317" s="11"/>
      <c r="E14317" s="12"/>
      <c r="O14317" s="6" t="s">
        <v>1331</v>
      </c>
    </row>
    <row r="14318">
      <c r="B14318" s="2"/>
      <c r="C14318" s="10"/>
      <c r="D14318" s="11"/>
      <c r="E14318" s="12"/>
      <c r="O14318" s="6" t="s">
        <v>1331</v>
      </c>
    </row>
    <row r="14319">
      <c r="B14319" s="2"/>
      <c r="C14319" s="10"/>
      <c r="D14319" s="11"/>
      <c r="E14319" s="12"/>
      <c r="O14319" s="6" t="s">
        <v>1331</v>
      </c>
    </row>
    <row r="14320">
      <c r="B14320" s="2"/>
      <c r="C14320" s="10"/>
      <c r="D14320" s="11"/>
      <c r="E14320" s="12"/>
      <c r="O14320" s="6" t="s">
        <v>1331</v>
      </c>
    </row>
    <row r="14321">
      <c r="B14321" s="2"/>
      <c r="C14321" s="10"/>
      <c r="D14321" s="11"/>
      <c r="E14321" s="12"/>
      <c r="O14321" s="6" t="s">
        <v>1331</v>
      </c>
    </row>
    <row r="14322">
      <c r="B14322" s="2"/>
      <c r="C14322" s="10"/>
      <c r="D14322" s="11"/>
      <c r="E14322" s="12"/>
      <c r="O14322" s="6" t="s">
        <v>1331</v>
      </c>
    </row>
    <row r="14323">
      <c r="B14323" s="2"/>
      <c r="C14323" s="10"/>
      <c r="D14323" s="11"/>
      <c r="E14323" s="12"/>
      <c r="O14323" s="6" t="s">
        <v>1331</v>
      </c>
    </row>
    <row r="14324">
      <c r="B14324" s="2"/>
      <c r="C14324" s="10"/>
      <c r="D14324" s="11"/>
      <c r="E14324" s="12"/>
      <c r="O14324" s="6" t="s">
        <v>1331</v>
      </c>
    </row>
    <row r="14325">
      <c r="B14325" s="2"/>
      <c r="C14325" s="10"/>
      <c r="D14325" s="11"/>
      <c r="E14325" s="12"/>
      <c r="O14325" s="6" t="s">
        <v>1331</v>
      </c>
    </row>
    <row r="14326">
      <c r="B14326" s="2"/>
      <c r="C14326" s="10"/>
      <c r="D14326" s="11"/>
      <c r="E14326" s="12"/>
      <c r="O14326" s="6" t="s">
        <v>1331</v>
      </c>
    </row>
    <row r="14327">
      <c r="B14327" s="2"/>
      <c r="C14327" s="10"/>
      <c r="D14327" s="11"/>
      <c r="E14327" s="12"/>
      <c r="O14327" s="6" t="s">
        <v>1331</v>
      </c>
    </row>
    <row r="14328">
      <c r="B14328" s="2"/>
      <c r="C14328" s="10"/>
      <c r="D14328" s="11"/>
      <c r="E14328" s="12"/>
      <c r="O14328" s="6" t="s">
        <v>1331</v>
      </c>
    </row>
    <row r="14329">
      <c r="B14329" s="2"/>
      <c r="C14329" s="10"/>
      <c r="D14329" s="11"/>
      <c r="E14329" s="12"/>
      <c r="O14329" s="6" t="s">
        <v>1331</v>
      </c>
    </row>
    <row r="14330">
      <c r="B14330" s="2"/>
      <c r="C14330" s="10"/>
      <c r="D14330" s="11"/>
      <c r="E14330" s="12"/>
      <c r="O14330" s="6" t="s">
        <v>1331</v>
      </c>
    </row>
    <row r="14331">
      <c r="B14331" s="2"/>
      <c r="C14331" s="10"/>
      <c r="D14331" s="11"/>
      <c r="E14331" s="12"/>
      <c r="O14331" s="6" t="s">
        <v>1331</v>
      </c>
    </row>
    <row r="14332">
      <c r="B14332" s="2"/>
      <c r="C14332" s="10"/>
      <c r="D14332" s="11"/>
      <c r="E14332" s="12"/>
      <c r="O14332" s="6" t="s">
        <v>1331</v>
      </c>
    </row>
    <row r="14333">
      <c r="B14333" s="2"/>
      <c r="C14333" s="10"/>
      <c r="D14333" s="11"/>
      <c r="E14333" s="12"/>
      <c r="O14333" s="6" t="s">
        <v>1331</v>
      </c>
    </row>
    <row r="14334">
      <c r="B14334" s="2"/>
      <c r="C14334" s="10"/>
      <c r="D14334" s="11"/>
      <c r="E14334" s="12"/>
      <c r="O14334" s="6" t="s">
        <v>1331</v>
      </c>
    </row>
    <row r="14335">
      <c r="B14335" s="2"/>
      <c r="C14335" s="10"/>
      <c r="D14335" s="11"/>
      <c r="E14335" s="12"/>
      <c r="O14335" s="6" t="s">
        <v>1331</v>
      </c>
    </row>
    <row r="14336">
      <c r="B14336" s="2"/>
      <c r="C14336" s="10"/>
      <c r="D14336" s="11"/>
      <c r="E14336" s="12"/>
      <c r="O14336" s="6" t="s">
        <v>1331</v>
      </c>
    </row>
    <row r="14337">
      <c r="B14337" s="2"/>
      <c r="C14337" s="10"/>
      <c r="D14337" s="11"/>
      <c r="E14337" s="12"/>
      <c r="O14337" s="6" t="s">
        <v>1331</v>
      </c>
    </row>
    <row r="14338">
      <c r="B14338" s="2"/>
      <c r="C14338" s="10"/>
      <c r="D14338" s="11"/>
      <c r="E14338" s="12"/>
      <c r="O14338" s="6" t="s">
        <v>1331</v>
      </c>
    </row>
    <row r="14339">
      <c r="B14339" s="2"/>
      <c r="C14339" s="10"/>
      <c r="D14339" s="11"/>
      <c r="E14339" s="12"/>
      <c r="O14339" s="6" t="s">
        <v>1331</v>
      </c>
    </row>
    <row r="14340">
      <c r="B14340" s="2"/>
      <c r="C14340" s="10"/>
      <c r="D14340" s="11"/>
      <c r="E14340" s="12"/>
      <c r="O14340" s="6" t="s">
        <v>1331</v>
      </c>
    </row>
    <row r="14341">
      <c r="B14341" s="2"/>
      <c r="C14341" s="10"/>
      <c r="D14341" s="11"/>
      <c r="E14341" s="12"/>
      <c r="O14341" s="6" t="s">
        <v>1331</v>
      </c>
    </row>
    <row r="14342">
      <c r="B14342" s="2"/>
      <c r="C14342" s="10"/>
      <c r="D14342" s="11"/>
      <c r="E14342" s="12"/>
      <c r="O14342" s="6" t="s">
        <v>1331</v>
      </c>
    </row>
    <row r="14343">
      <c r="B14343" s="2"/>
      <c r="C14343" s="10"/>
      <c r="D14343" s="11"/>
      <c r="E14343" s="12"/>
      <c r="O14343" s="6" t="s">
        <v>1331</v>
      </c>
    </row>
    <row r="14344">
      <c r="B14344" s="2"/>
      <c r="C14344" s="10"/>
      <c r="D14344" s="11"/>
      <c r="E14344" s="12"/>
      <c r="O14344" s="6" t="s">
        <v>1331</v>
      </c>
    </row>
    <row r="14345">
      <c r="B14345" s="2"/>
      <c r="C14345" s="10"/>
      <c r="D14345" s="11"/>
      <c r="E14345" s="12"/>
      <c r="O14345" s="6" t="s">
        <v>1331</v>
      </c>
    </row>
    <row r="14346">
      <c r="B14346" s="2"/>
      <c r="C14346" s="10"/>
      <c r="D14346" s="11"/>
      <c r="E14346" s="12"/>
      <c r="O14346" s="6" t="s">
        <v>1331</v>
      </c>
    </row>
    <row r="14347">
      <c r="B14347" s="2"/>
      <c r="C14347" s="10"/>
      <c r="D14347" s="11"/>
      <c r="E14347" s="12"/>
      <c r="O14347" s="6" t="s">
        <v>1331</v>
      </c>
    </row>
    <row r="14348">
      <c r="B14348" s="2"/>
      <c r="C14348" s="10"/>
      <c r="D14348" s="11"/>
      <c r="E14348" s="12"/>
      <c r="O14348" s="6" t="s">
        <v>1331</v>
      </c>
    </row>
    <row r="14349">
      <c r="B14349" s="2"/>
      <c r="C14349" s="10"/>
      <c r="D14349" s="11"/>
      <c r="E14349" s="12"/>
      <c r="O14349" s="6" t="s">
        <v>1331</v>
      </c>
    </row>
    <row r="14350">
      <c r="B14350" s="2"/>
      <c r="C14350" s="10"/>
      <c r="D14350" s="11"/>
      <c r="E14350" s="12"/>
      <c r="O14350" s="6" t="s">
        <v>1331</v>
      </c>
    </row>
    <row r="14351">
      <c r="B14351" s="2"/>
      <c r="C14351" s="10"/>
      <c r="D14351" s="11"/>
      <c r="E14351" s="12"/>
      <c r="O14351" s="6" t="s">
        <v>1331</v>
      </c>
    </row>
    <row r="14352">
      <c r="B14352" s="2"/>
      <c r="C14352" s="10"/>
      <c r="D14352" s="11"/>
      <c r="E14352" s="12"/>
      <c r="O14352" s="6" t="s">
        <v>1331</v>
      </c>
    </row>
    <row r="14353">
      <c r="B14353" s="2"/>
      <c r="C14353" s="10"/>
      <c r="D14353" s="11"/>
      <c r="E14353" s="12"/>
      <c r="O14353" s="6" t="s">
        <v>1331</v>
      </c>
    </row>
    <row r="14354">
      <c r="B14354" s="2"/>
      <c r="C14354" s="10"/>
      <c r="D14354" s="11"/>
      <c r="E14354" s="12"/>
      <c r="O14354" s="6" t="s">
        <v>1331</v>
      </c>
    </row>
    <row r="14355">
      <c r="B14355" s="2"/>
      <c r="C14355" s="10"/>
      <c r="D14355" s="11"/>
      <c r="E14355" s="12"/>
      <c r="O14355" s="6" t="s">
        <v>1331</v>
      </c>
    </row>
    <row r="14356">
      <c r="B14356" s="2"/>
      <c r="C14356" s="10"/>
      <c r="D14356" s="11"/>
      <c r="E14356" s="12"/>
      <c r="O14356" s="6" t="s">
        <v>1331</v>
      </c>
    </row>
    <row r="14357">
      <c r="B14357" s="2"/>
      <c r="C14357" s="10"/>
      <c r="D14357" s="11"/>
      <c r="E14357" s="12"/>
      <c r="O14357" s="6" t="s">
        <v>1331</v>
      </c>
    </row>
    <row r="14358">
      <c r="B14358" s="2"/>
      <c r="C14358" s="10"/>
      <c r="D14358" s="11"/>
      <c r="E14358" s="12"/>
      <c r="O14358" s="6" t="s">
        <v>1331</v>
      </c>
    </row>
    <row r="14359">
      <c r="B14359" s="2"/>
      <c r="C14359" s="10"/>
      <c r="D14359" s="11"/>
      <c r="E14359" s="12"/>
      <c r="O14359" s="6" t="s">
        <v>1331</v>
      </c>
    </row>
    <row r="14360">
      <c r="B14360" s="2"/>
      <c r="C14360" s="10"/>
      <c r="D14360" s="11"/>
      <c r="E14360" s="12"/>
      <c r="O14360" s="6" t="s">
        <v>1331</v>
      </c>
    </row>
    <row r="14361">
      <c r="B14361" s="2"/>
      <c r="C14361" s="10"/>
      <c r="D14361" s="11"/>
      <c r="E14361" s="12"/>
      <c r="O14361" s="6" t="s">
        <v>1331</v>
      </c>
    </row>
    <row r="14362">
      <c r="B14362" s="2"/>
      <c r="C14362" s="10"/>
      <c r="D14362" s="11"/>
      <c r="E14362" s="12"/>
      <c r="O14362" s="6" t="s">
        <v>1331</v>
      </c>
    </row>
    <row r="14363">
      <c r="B14363" s="2"/>
      <c r="C14363" s="10"/>
      <c r="D14363" s="11"/>
      <c r="E14363" s="12"/>
      <c r="O14363" s="6" t="s">
        <v>1331</v>
      </c>
    </row>
    <row r="14364">
      <c r="B14364" s="2"/>
      <c r="C14364" s="10"/>
      <c r="D14364" s="11"/>
      <c r="E14364" s="12"/>
      <c r="O14364" s="6" t="s">
        <v>1331</v>
      </c>
    </row>
    <row r="14365">
      <c r="B14365" s="2"/>
      <c r="C14365" s="10"/>
      <c r="D14365" s="11"/>
      <c r="E14365" s="12"/>
      <c r="O14365" s="6" t="s">
        <v>1331</v>
      </c>
    </row>
    <row r="14366">
      <c r="B14366" s="2"/>
      <c r="C14366" s="10"/>
      <c r="D14366" s="11"/>
      <c r="E14366" s="12"/>
      <c r="O14366" s="6" t="s">
        <v>1331</v>
      </c>
    </row>
    <row r="14367">
      <c r="B14367" s="2"/>
      <c r="C14367" s="10"/>
      <c r="D14367" s="11"/>
      <c r="E14367" s="12"/>
      <c r="O14367" s="6" t="s">
        <v>1331</v>
      </c>
    </row>
    <row r="14368">
      <c r="B14368" s="2"/>
      <c r="C14368" s="10"/>
      <c r="D14368" s="11"/>
      <c r="E14368" s="12"/>
      <c r="O14368" s="6" t="s">
        <v>1331</v>
      </c>
    </row>
    <row r="14369">
      <c r="B14369" s="2"/>
      <c r="C14369" s="10"/>
      <c r="D14369" s="11"/>
      <c r="E14369" s="12"/>
      <c r="O14369" s="6" t="s">
        <v>1331</v>
      </c>
    </row>
    <row r="14370">
      <c r="B14370" s="2"/>
      <c r="C14370" s="10"/>
      <c r="D14370" s="11"/>
      <c r="E14370" s="12"/>
      <c r="O14370" s="6" t="s">
        <v>1331</v>
      </c>
    </row>
    <row r="14371">
      <c r="B14371" s="2"/>
      <c r="C14371" s="10"/>
      <c r="D14371" s="11"/>
      <c r="E14371" s="12"/>
      <c r="O14371" s="6" t="s">
        <v>1331</v>
      </c>
    </row>
    <row r="14372">
      <c r="B14372" s="2"/>
      <c r="C14372" s="10"/>
      <c r="D14372" s="11"/>
      <c r="E14372" s="12"/>
      <c r="O14372" s="6" t="s">
        <v>1331</v>
      </c>
    </row>
    <row r="14373">
      <c r="B14373" s="2"/>
      <c r="C14373" s="10"/>
      <c r="D14373" s="11"/>
      <c r="E14373" s="12"/>
      <c r="O14373" s="6" t="s">
        <v>1331</v>
      </c>
    </row>
    <row r="14374">
      <c r="B14374" s="2"/>
      <c r="C14374" s="10"/>
      <c r="D14374" s="11"/>
      <c r="E14374" s="12"/>
      <c r="O14374" s="6" t="s">
        <v>1331</v>
      </c>
    </row>
    <row r="14375">
      <c r="B14375" s="2"/>
      <c r="C14375" s="10"/>
      <c r="D14375" s="11"/>
      <c r="E14375" s="12"/>
      <c r="O14375" s="6" t="s">
        <v>1331</v>
      </c>
    </row>
    <row r="14376">
      <c r="B14376" s="2"/>
      <c r="C14376" s="10"/>
      <c r="D14376" s="11"/>
      <c r="E14376" s="12"/>
      <c r="O14376" s="6" t="s">
        <v>1331</v>
      </c>
    </row>
    <row r="14377">
      <c r="B14377" s="2"/>
      <c r="C14377" s="10"/>
      <c r="D14377" s="11"/>
      <c r="E14377" s="12"/>
      <c r="O14377" s="6" t="s">
        <v>1331</v>
      </c>
    </row>
    <row r="14378">
      <c r="B14378" s="2"/>
      <c r="C14378" s="10"/>
      <c r="D14378" s="11"/>
      <c r="E14378" s="12"/>
      <c r="O14378" s="6" t="s">
        <v>1331</v>
      </c>
    </row>
    <row r="14379">
      <c r="B14379" s="2"/>
      <c r="C14379" s="10"/>
      <c r="D14379" s="11"/>
      <c r="E14379" s="12"/>
      <c r="O14379" s="6" t="s">
        <v>1331</v>
      </c>
    </row>
    <row r="14380">
      <c r="B14380" s="2"/>
      <c r="C14380" s="10"/>
      <c r="D14380" s="11"/>
      <c r="E14380" s="12"/>
      <c r="O14380" s="6" t="s">
        <v>1331</v>
      </c>
    </row>
    <row r="14381">
      <c r="B14381" s="2"/>
      <c r="C14381" s="10"/>
      <c r="D14381" s="11"/>
      <c r="E14381" s="12"/>
      <c r="O14381" s="6" t="s">
        <v>1331</v>
      </c>
    </row>
    <row r="14382">
      <c r="B14382" s="2"/>
      <c r="C14382" s="10"/>
      <c r="D14382" s="11"/>
      <c r="E14382" s="12"/>
      <c r="O14382" s="6" t="s">
        <v>1331</v>
      </c>
    </row>
    <row r="14383">
      <c r="B14383" s="2"/>
      <c r="C14383" s="10"/>
      <c r="D14383" s="11"/>
      <c r="E14383" s="12"/>
      <c r="O14383" s="6" t="s">
        <v>1331</v>
      </c>
    </row>
    <row r="14384">
      <c r="B14384" s="2"/>
      <c r="C14384" s="10"/>
      <c r="D14384" s="11"/>
      <c r="E14384" s="12"/>
      <c r="O14384" s="6" t="s">
        <v>1331</v>
      </c>
    </row>
    <row r="14385">
      <c r="B14385" s="2"/>
      <c r="C14385" s="10"/>
      <c r="D14385" s="11"/>
      <c r="E14385" s="12"/>
      <c r="O14385" s="6" t="s">
        <v>1331</v>
      </c>
    </row>
    <row r="14386">
      <c r="B14386" s="2"/>
      <c r="C14386" s="10"/>
      <c r="D14386" s="11"/>
      <c r="E14386" s="12"/>
      <c r="O14386" s="6" t="s">
        <v>1331</v>
      </c>
    </row>
    <row r="14387">
      <c r="B14387" s="2"/>
      <c r="C14387" s="10"/>
      <c r="D14387" s="11"/>
      <c r="E14387" s="12"/>
      <c r="O14387" s="6" t="s">
        <v>1331</v>
      </c>
    </row>
    <row r="14388">
      <c r="B14388" s="2"/>
      <c r="C14388" s="10"/>
      <c r="D14388" s="11"/>
      <c r="E14388" s="12"/>
      <c r="O14388" s="6" t="s">
        <v>1331</v>
      </c>
    </row>
    <row r="14389">
      <c r="B14389" s="2"/>
      <c r="C14389" s="10"/>
      <c r="D14389" s="11"/>
      <c r="E14389" s="12"/>
      <c r="O14389" s="6" t="s">
        <v>1331</v>
      </c>
    </row>
    <row r="14390">
      <c r="B14390" s="2"/>
      <c r="C14390" s="10"/>
      <c r="D14390" s="11"/>
      <c r="E14390" s="12"/>
      <c r="O14390" s="6" t="s">
        <v>1331</v>
      </c>
    </row>
    <row r="14391">
      <c r="B14391" s="2"/>
      <c r="C14391" s="10"/>
      <c r="D14391" s="11"/>
      <c r="E14391" s="12"/>
      <c r="O14391" s="6" t="s">
        <v>1331</v>
      </c>
    </row>
    <row r="14392">
      <c r="B14392" s="2"/>
      <c r="C14392" s="10"/>
      <c r="D14392" s="11"/>
      <c r="E14392" s="12"/>
      <c r="O14392" s="6" t="s">
        <v>1331</v>
      </c>
    </row>
    <row r="14393">
      <c r="B14393" s="2"/>
      <c r="C14393" s="10"/>
      <c r="D14393" s="11"/>
      <c r="E14393" s="12"/>
      <c r="O14393" s="6" t="s">
        <v>1331</v>
      </c>
    </row>
    <row r="14394">
      <c r="B14394" s="2"/>
      <c r="C14394" s="10"/>
      <c r="D14394" s="11"/>
      <c r="E14394" s="12"/>
      <c r="O14394" s="6" t="s">
        <v>1331</v>
      </c>
    </row>
    <row r="14395">
      <c r="B14395" s="2"/>
      <c r="C14395" s="10"/>
      <c r="D14395" s="11"/>
      <c r="E14395" s="12"/>
      <c r="O14395" s="6" t="s">
        <v>1331</v>
      </c>
    </row>
    <row r="14396">
      <c r="B14396" s="2"/>
      <c r="C14396" s="10"/>
      <c r="D14396" s="11"/>
      <c r="E14396" s="12"/>
      <c r="O14396" s="6" t="s">
        <v>1331</v>
      </c>
    </row>
    <row r="14397">
      <c r="B14397" s="2"/>
      <c r="C14397" s="10"/>
      <c r="D14397" s="11"/>
      <c r="E14397" s="12"/>
      <c r="O14397" s="6" t="s">
        <v>1331</v>
      </c>
    </row>
    <row r="14398">
      <c r="B14398" s="2"/>
      <c r="C14398" s="10"/>
      <c r="D14398" s="11"/>
      <c r="E14398" s="12"/>
      <c r="O14398" s="6" t="s">
        <v>1331</v>
      </c>
    </row>
    <row r="14399">
      <c r="B14399" s="2"/>
      <c r="C14399" s="10"/>
      <c r="D14399" s="11"/>
      <c r="E14399" s="12"/>
      <c r="O14399" s="6" t="s">
        <v>1331</v>
      </c>
    </row>
    <row r="14400">
      <c r="B14400" s="2"/>
      <c r="C14400" s="10"/>
      <c r="D14400" s="11"/>
      <c r="E14400" s="12"/>
      <c r="O14400" s="6" t="s">
        <v>1331</v>
      </c>
    </row>
    <row r="14401">
      <c r="B14401" s="2"/>
      <c r="C14401" s="10"/>
      <c r="D14401" s="11"/>
      <c r="E14401" s="12"/>
      <c r="O14401" s="6" t="s">
        <v>1331</v>
      </c>
    </row>
    <row r="14402">
      <c r="B14402" s="2"/>
      <c r="C14402" s="10"/>
      <c r="D14402" s="11"/>
      <c r="E14402" s="12"/>
      <c r="O14402" s="6" t="s">
        <v>1331</v>
      </c>
    </row>
    <row r="14403">
      <c r="B14403" s="2"/>
      <c r="C14403" s="10"/>
      <c r="D14403" s="11"/>
      <c r="E14403" s="12"/>
      <c r="O14403" s="6" t="s">
        <v>1331</v>
      </c>
    </row>
    <row r="14404">
      <c r="B14404" s="2"/>
      <c r="C14404" s="10"/>
      <c r="D14404" s="11"/>
      <c r="E14404" s="12"/>
      <c r="O14404" s="6" t="s">
        <v>1331</v>
      </c>
    </row>
    <row r="14405">
      <c r="B14405" s="2"/>
      <c r="C14405" s="10"/>
      <c r="D14405" s="11"/>
      <c r="E14405" s="12"/>
      <c r="O14405" s="6" t="s">
        <v>1331</v>
      </c>
    </row>
    <row r="14406">
      <c r="B14406" s="2"/>
      <c r="C14406" s="10"/>
      <c r="D14406" s="11"/>
      <c r="E14406" s="12"/>
      <c r="O14406" s="6" t="s">
        <v>1331</v>
      </c>
    </row>
    <row r="14407">
      <c r="B14407" s="2"/>
      <c r="C14407" s="10"/>
      <c r="D14407" s="11"/>
      <c r="E14407" s="12"/>
      <c r="O14407" s="6" t="s">
        <v>1331</v>
      </c>
    </row>
    <row r="14408">
      <c r="B14408" s="2"/>
      <c r="C14408" s="10"/>
      <c r="D14408" s="11"/>
      <c r="E14408" s="12"/>
      <c r="O14408" s="6" t="s">
        <v>1331</v>
      </c>
    </row>
    <row r="14409">
      <c r="B14409" s="2"/>
      <c r="C14409" s="10"/>
      <c r="D14409" s="11"/>
      <c r="E14409" s="12"/>
      <c r="O14409" s="6" t="s">
        <v>1331</v>
      </c>
    </row>
    <row r="14410">
      <c r="B14410" s="2"/>
      <c r="C14410" s="10"/>
      <c r="D14410" s="11"/>
      <c r="E14410" s="12"/>
      <c r="O14410" s="6" t="s">
        <v>1331</v>
      </c>
    </row>
    <row r="14411">
      <c r="B14411" s="2"/>
      <c r="C14411" s="10"/>
      <c r="D14411" s="11"/>
      <c r="E14411" s="12"/>
      <c r="O14411" s="6" t="s">
        <v>1331</v>
      </c>
    </row>
    <row r="14412">
      <c r="B14412" s="2"/>
      <c r="C14412" s="10"/>
      <c r="D14412" s="11"/>
      <c r="E14412" s="12"/>
      <c r="O14412" s="6" t="s">
        <v>1331</v>
      </c>
    </row>
    <row r="14413">
      <c r="B14413" s="2"/>
      <c r="C14413" s="10"/>
      <c r="D14413" s="11"/>
      <c r="E14413" s="12"/>
      <c r="O14413" s="6" t="s">
        <v>1331</v>
      </c>
    </row>
    <row r="14414">
      <c r="B14414" s="2"/>
      <c r="C14414" s="10"/>
      <c r="D14414" s="11"/>
      <c r="E14414" s="12"/>
      <c r="O14414" s="6" t="s">
        <v>1331</v>
      </c>
    </row>
    <row r="14415">
      <c r="B14415" s="2"/>
      <c r="C14415" s="10"/>
      <c r="D14415" s="11"/>
      <c r="E14415" s="12"/>
      <c r="O14415" s="6" t="s">
        <v>1331</v>
      </c>
    </row>
    <row r="14416">
      <c r="B14416" s="2"/>
      <c r="C14416" s="10"/>
      <c r="D14416" s="11"/>
      <c r="E14416" s="12"/>
      <c r="O14416" s="6" t="s">
        <v>1331</v>
      </c>
    </row>
    <row r="14417">
      <c r="B14417" s="2"/>
      <c r="C14417" s="10"/>
      <c r="D14417" s="11"/>
      <c r="E14417" s="12"/>
      <c r="O14417" s="6" t="s">
        <v>1331</v>
      </c>
    </row>
    <row r="14418">
      <c r="B14418" s="2"/>
      <c r="C14418" s="10"/>
      <c r="D14418" s="11"/>
      <c r="E14418" s="12"/>
      <c r="O14418" s="6" t="s">
        <v>1331</v>
      </c>
    </row>
    <row r="14419">
      <c r="B14419" s="2"/>
      <c r="C14419" s="10"/>
      <c r="D14419" s="11"/>
      <c r="E14419" s="12"/>
      <c r="O14419" s="6" t="s">
        <v>1331</v>
      </c>
    </row>
    <row r="14420">
      <c r="B14420" s="2"/>
      <c r="C14420" s="10"/>
      <c r="D14420" s="11"/>
      <c r="E14420" s="12"/>
      <c r="O14420" s="6" t="s">
        <v>1331</v>
      </c>
    </row>
    <row r="14421">
      <c r="B14421" s="2"/>
      <c r="C14421" s="10"/>
      <c r="D14421" s="11"/>
      <c r="E14421" s="12"/>
      <c r="O14421" s="6" t="s">
        <v>1331</v>
      </c>
    </row>
    <row r="14422">
      <c r="B14422" s="2"/>
      <c r="C14422" s="10"/>
      <c r="D14422" s="11"/>
      <c r="E14422" s="12"/>
      <c r="O14422" s="6" t="s">
        <v>1331</v>
      </c>
    </row>
    <row r="14423">
      <c r="B14423" s="2"/>
      <c r="C14423" s="10"/>
      <c r="D14423" s="11"/>
      <c r="E14423" s="12"/>
      <c r="O14423" s="6" t="s">
        <v>1331</v>
      </c>
    </row>
    <row r="14424">
      <c r="B14424" s="2"/>
      <c r="C14424" s="10"/>
      <c r="D14424" s="11"/>
      <c r="E14424" s="12"/>
      <c r="O14424" s="6" t="s">
        <v>1331</v>
      </c>
    </row>
    <row r="14425">
      <c r="B14425" s="2"/>
      <c r="C14425" s="10"/>
      <c r="D14425" s="11"/>
      <c r="E14425" s="12"/>
      <c r="O14425" s="6" t="s">
        <v>1331</v>
      </c>
    </row>
    <row r="14426">
      <c r="B14426" s="2"/>
      <c r="C14426" s="10"/>
      <c r="D14426" s="11"/>
      <c r="E14426" s="12"/>
      <c r="O14426" s="6" t="s">
        <v>1331</v>
      </c>
    </row>
    <row r="14427">
      <c r="B14427" s="2"/>
      <c r="C14427" s="10"/>
      <c r="D14427" s="11"/>
      <c r="E14427" s="12"/>
      <c r="O14427" s="6" t="s">
        <v>1331</v>
      </c>
    </row>
    <row r="14428">
      <c r="B14428" s="2"/>
      <c r="C14428" s="10"/>
      <c r="D14428" s="11"/>
      <c r="E14428" s="12"/>
      <c r="O14428" s="6" t="s">
        <v>1331</v>
      </c>
    </row>
    <row r="14429">
      <c r="B14429" s="2"/>
      <c r="C14429" s="10"/>
      <c r="D14429" s="11"/>
      <c r="E14429" s="12"/>
      <c r="O14429" s="6" t="s">
        <v>1331</v>
      </c>
    </row>
    <row r="14430">
      <c r="B14430" s="2"/>
      <c r="C14430" s="10"/>
      <c r="D14430" s="11"/>
      <c r="E14430" s="12"/>
      <c r="O14430" s="6" t="s">
        <v>1331</v>
      </c>
    </row>
    <row r="14431">
      <c r="B14431" s="2"/>
      <c r="C14431" s="10"/>
      <c r="D14431" s="11"/>
      <c r="E14431" s="12"/>
      <c r="O14431" s="6" t="s">
        <v>1331</v>
      </c>
    </row>
    <row r="14432">
      <c r="B14432" s="2"/>
      <c r="C14432" s="10"/>
      <c r="D14432" s="11"/>
      <c r="E14432" s="12"/>
      <c r="O14432" s="6" t="s">
        <v>1331</v>
      </c>
    </row>
    <row r="14433">
      <c r="B14433" s="2"/>
      <c r="C14433" s="10"/>
      <c r="D14433" s="11"/>
      <c r="E14433" s="12"/>
      <c r="O14433" s="6" t="s">
        <v>1331</v>
      </c>
    </row>
    <row r="14434">
      <c r="B14434" s="2"/>
      <c r="C14434" s="10"/>
      <c r="D14434" s="11"/>
      <c r="E14434" s="12"/>
      <c r="O14434" s="6" t="s">
        <v>1331</v>
      </c>
    </row>
    <row r="14435">
      <c r="B14435" s="2"/>
      <c r="C14435" s="10"/>
      <c r="D14435" s="11"/>
      <c r="E14435" s="12"/>
      <c r="O14435" s="6" t="s">
        <v>1331</v>
      </c>
    </row>
    <row r="14436">
      <c r="B14436" s="2"/>
      <c r="C14436" s="10"/>
      <c r="D14436" s="11"/>
      <c r="E14436" s="12"/>
      <c r="O14436" s="6" t="s">
        <v>1331</v>
      </c>
    </row>
    <row r="14437">
      <c r="B14437" s="2"/>
      <c r="C14437" s="10"/>
      <c r="D14437" s="11"/>
      <c r="E14437" s="12"/>
      <c r="O14437" s="6" t="s">
        <v>1331</v>
      </c>
    </row>
    <row r="14438">
      <c r="B14438" s="2"/>
      <c r="C14438" s="10"/>
      <c r="D14438" s="11"/>
      <c r="E14438" s="12"/>
      <c r="O14438" s="6" t="s">
        <v>1331</v>
      </c>
    </row>
    <row r="14439">
      <c r="B14439" s="2"/>
      <c r="C14439" s="10"/>
      <c r="D14439" s="11"/>
      <c r="E14439" s="12"/>
      <c r="O14439" s="6" t="s">
        <v>1331</v>
      </c>
    </row>
    <row r="14440">
      <c r="B14440" s="2"/>
      <c r="C14440" s="10"/>
      <c r="D14440" s="11"/>
      <c r="E14440" s="12"/>
      <c r="O14440" s="6" t="s">
        <v>1331</v>
      </c>
    </row>
    <row r="14441">
      <c r="B14441" s="2"/>
      <c r="C14441" s="10"/>
      <c r="D14441" s="11"/>
      <c r="E14441" s="12"/>
      <c r="O14441" s="6" t="s">
        <v>1331</v>
      </c>
    </row>
    <row r="14442">
      <c r="B14442" s="2"/>
      <c r="C14442" s="10"/>
      <c r="D14442" s="11"/>
      <c r="E14442" s="12"/>
      <c r="O14442" s="6" t="s">
        <v>1331</v>
      </c>
    </row>
    <row r="14443">
      <c r="B14443" s="2"/>
      <c r="C14443" s="10"/>
      <c r="D14443" s="11"/>
      <c r="E14443" s="12"/>
      <c r="O14443" s="6" t="s">
        <v>1331</v>
      </c>
    </row>
    <row r="14444">
      <c r="B14444" s="2"/>
      <c r="C14444" s="10"/>
      <c r="D14444" s="11"/>
      <c r="E14444" s="12"/>
      <c r="O14444" s="6" t="s">
        <v>1331</v>
      </c>
    </row>
    <row r="14445">
      <c r="B14445" s="2"/>
      <c r="C14445" s="10"/>
      <c r="D14445" s="11"/>
      <c r="E14445" s="12"/>
      <c r="O14445" s="6" t="s">
        <v>1331</v>
      </c>
    </row>
    <row r="14446">
      <c r="B14446" s="2"/>
      <c r="C14446" s="10"/>
      <c r="D14446" s="11"/>
      <c r="E14446" s="12"/>
      <c r="O14446" s="6" t="s">
        <v>1331</v>
      </c>
    </row>
    <row r="14447">
      <c r="B14447" s="2"/>
      <c r="C14447" s="10"/>
      <c r="D14447" s="11"/>
      <c r="E14447" s="12"/>
      <c r="O14447" s="6" t="s">
        <v>1331</v>
      </c>
    </row>
    <row r="14448">
      <c r="B14448" s="2"/>
      <c r="C14448" s="10"/>
      <c r="D14448" s="11"/>
      <c r="E14448" s="12"/>
      <c r="O14448" s="6" t="s">
        <v>1331</v>
      </c>
    </row>
    <row r="14449">
      <c r="B14449" s="2"/>
      <c r="C14449" s="10"/>
      <c r="D14449" s="11"/>
      <c r="E14449" s="12"/>
      <c r="O14449" s="6" t="s">
        <v>1331</v>
      </c>
    </row>
    <row r="14450">
      <c r="B14450" s="2"/>
      <c r="C14450" s="10"/>
      <c r="D14450" s="11"/>
      <c r="E14450" s="12"/>
      <c r="O14450" s="6" t="s">
        <v>1331</v>
      </c>
    </row>
    <row r="14451">
      <c r="B14451" s="2"/>
      <c r="C14451" s="10"/>
      <c r="D14451" s="11"/>
      <c r="E14451" s="12"/>
      <c r="O14451" s="6" t="s">
        <v>1331</v>
      </c>
    </row>
    <row r="14452">
      <c r="B14452" s="2"/>
      <c r="C14452" s="10"/>
      <c r="D14452" s="11"/>
      <c r="E14452" s="12"/>
      <c r="O14452" s="6" t="s">
        <v>1331</v>
      </c>
    </row>
    <row r="14453">
      <c r="B14453" s="2"/>
      <c r="C14453" s="10"/>
      <c r="D14453" s="11"/>
      <c r="E14453" s="12"/>
      <c r="O14453" s="6" t="s">
        <v>1331</v>
      </c>
    </row>
    <row r="14454">
      <c r="B14454" s="2"/>
      <c r="C14454" s="10"/>
      <c r="D14454" s="11"/>
      <c r="E14454" s="12"/>
      <c r="O14454" s="6" t="s">
        <v>1331</v>
      </c>
    </row>
    <row r="14455">
      <c r="B14455" s="2"/>
      <c r="C14455" s="10"/>
      <c r="D14455" s="11"/>
      <c r="E14455" s="12"/>
      <c r="O14455" s="6" t="s">
        <v>1331</v>
      </c>
    </row>
    <row r="14456">
      <c r="B14456" s="2"/>
      <c r="C14456" s="10"/>
      <c r="D14456" s="11"/>
      <c r="E14456" s="12"/>
      <c r="O14456" s="6" t="s">
        <v>1331</v>
      </c>
    </row>
    <row r="14457">
      <c r="B14457" s="2"/>
      <c r="C14457" s="10"/>
      <c r="D14457" s="11"/>
      <c r="E14457" s="12"/>
      <c r="O14457" s="6" t="s">
        <v>1331</v>
      </c>
    </row>
    <row r="14458">
      <c r="B14458" s="2"/>
      <c r="C14458" s="10"/>
      <c r="D14458" s="11"/>
      <c r="E14458" s="12"/>
      <c r="O14458" s="6" t="s">
        <v>1331</v>
      </c>
    </row>
    <row r="14459">
      <c r="B14459" s="2"/>
      <c r="C14459" s="10"/>
      <c r="D14459" s="11"/>
      <c r="E14459" s="12"/>
      <c r="O14459" s="6" t="s">
        <v>1331</v>
      </c>
    </row>
    <row r="14460">
      <c r="B14460" s="2"/>
      <c r="C14460" s="10"/>
      <c r="D14460" s="11"/>
      <c r="E14460" s="12"/>
      <c r="O14460" s="6" t="s">
        <v>1331</v>
      </c>
    </row>
    <row r="14461">
      <c r="B14461" s="2"/>
      <c r="C14461" s="10"/>
      <c r="D14461" s="11"/>
      <c r="E14461" s="12"/>
      <c r="O14461" s="6" t="s">
        <v>1331</v>
      </c>
    </row>
    <row r="14462">
      <c r="B14462" s="2"/>
      <c r="C14462" s="10"/>
      <c r="D14462" s="11"/>
      <c r="E14462" s="12"/>
      <c r="O14462" s="6" t="s">
        <v>1331</v>
      </c>
    </row>
    <row r="14463">
      <c r="B14463" s="2"/>
      <c r="C14463" s="10"/>
      <c r="D14463" s="11"/>
      <c r="E14463" s="12"/>
      <c r="O14463" s="6" t="s">
        <v>1331</v>
      </c>
    </row>
    <row r="14464">
      <c r="B14464" s="2"/>
      <c r="C14464" s="10"/>
      <c r="D14464" s="11"/>
      <c r="E14464" s="12"/>
      <c r="O14464" s="6" t="s">
        <v>1331</v>
      </c>
    </row>
    <row r="14465">
      <c r="B14465" s="2"/>
      <c r="C14465" s="10"/>
      <c r="D14465" s="11"/>
      <c r="E14465" s="12"/>
      <c r="O14465" s="6" t="s">
        <v>1331</v>
      </c>
    </row>
    <row r="14466">
      <c r="B14466" s="2"/>
      <c r="C14466" s="10"/>
      <c r="D14466" s="11"/>
      <c r="E14466" s="12"/>
      <c r="O14466" s="6" t="s">
        <v>1331</v>
      </c>
    </row>
    <row r="14467">
      <c r="B14467" s="2"/>
      <c r="C14467" s="10"/>
      <c r="D14467" s="11"/>
      <c r="E14467" s="12"/>
      <c r="O14467" s="6" t="s">
        <v>1331</v>
      </c>
    </row>
    <row r="14468">
      <c r="B14468" s="2"/>
      <c r="C14468" s="10"/>
      <c r="D14468" s="11"/>
      <c r="E14468" s="12"/>
      <c r="O14468" s="6" t="s">
        <v>1331</v>
      </c>
    </row>
    <row r="14469">
      <c r="B14469" s="2"/>
      <c r="C14469" s="10"/>
      <c r="D14469" s="11"/>
      <c r="E14469" s="12"/>
      <c r="O14469" s="6" t="s">
        <v>1331</v>
      </c>
    </row>
    <row r="14470">
      <c r="B14470" s="2"/>
      <c r="C14470" s="10"/>
      <c r="D14470" s="11"/>
      <c r="E14470" s="12"/>
      <c r="O14470" s="6" t="s">
        <v>1331</v>
      </c>
    </row>
    <row r="14471">
      <c r="B14471" s="2"/>
      <c r="C14471" s="10"/>
      <c r="D14471" s="11"/>
      <c r="E14471" s="12"/>
      <c r="O14471" s="6" t="s">
        <v>1331</v>
      </c>
    </row>
    <row r="14472">
      <c r="B14472" s="2"/>
      <c r="C14472" s="10"/>
      <c r="D14472" s="11"/>
      <c r="E14472" s="12"/>
      <c r="O14472" s="6" t="s">
        <v>1331</v>
      </c>
    </row>
    <row r="14473">
      <c r="B14473" s="2"/>
      <c r="C14473" s="10"/>
      <c r="D14473" s="11"/>
      <c r="E14473" s="12"/>
      <c r="O14473" s="6" t="s">
        <v>1331</v>
      </c>
    </row>
    <row r="14474">
      <c r="B14474" s="2"/>
      <c r="C14474" s="10"/>
      <c r="D14474" s="11"/>
      <c r="E14474" s="12"/>
      <c r="O14474" s="6" t="s">
        <v>1331</v>
      </c>
    </row>
    <row r="14475">
      <c r="B14475" s="2"/>
      <c r="C14475" s="10"/>
      <c r="D14475" s="11"/>
      <c r="E14475" s="12"/>
      <c r="O14475" s="6" t="s">
        <v>1331</v>
      </c>
    </row>
    <row r="14476">
      <c r="B14476" s="2"/>
      <c r="C14476" s="10"/>
      <c r="D14476" s="11"/>
      <c r="E14476" s="12"/>
      <c r="O14476" s="6" t="s">
        <v>1331</v>
      </c>
    </row>
    <row r="14477">
      <c r="B14477" s="2"/>
      <c r="C14477" s="10"/>
      <c r="D14477" s="11"/>
      <c r="E14477" s="12"/>
      <c r="O14477" s="6" t="s">
        <v>1331</v>
      </c>
    </row>
    <row r="14478">
      <c r="B14478" s="2"/>
      <c r="C14478" s="10"/>
      <c r="D14478" s="11"/>
      <c r="E14478" s="12"/>
      <c r="O14478" s="6" t="s">
        <v>1331</v>
      </c>
    </row>
    <row r="14479">
      <c r="B14479" s="2"/>
      <c r="C14479" s="10"/>
      <c r="D14479" s="11"/>
      <c r="E14479" s="12"/>
      <c r="O14479" s="6" t="s">
        <v>1331</v>
      </c>
    </row>
    <row r="14480">
      <c r="B14480" s="2"/>
      <c r="C14480" s="10"/>
      <c r="D14480" s="11"/>
      <c r="E14480" s="12"/>
      <c r="O14480" s="6" t="s">
        <v>1331</v>
      </c>
    </row>
    <row r="14481">
      <c r="B14481" s="2"/>
      <c r="C14481" s="10"/>
      <c r="D14481" s="11"/>
      <c r="E14481" s="12"/>
      <c r="O14481" s="6" t="s">
        <v>1331</v>
      </c>
    </row>
    <row r="14482">
      <c r="B14482" s="2"/>
      <c r="C14482" s="10"/>
      <c r="D14482" s="11"/>
      <c r="E14482" s="12"/>
      <c r="O14482" s="6" t="s">
        <v>1331</v>
      </c>
    </row>
    <row r="14483">
      <c r="B14483" s="2"/>
      <c r="C14483" s="10"/>
      <c r="D14483" s="11"/>
      <c r="E14483" s="12"/>
      <c r="O14483" s="6" t="s">
        <v>1331</v>
      </c>
    </row>
    <row r="14484">
      <c r="B14484" s="2"/>
      <c r="C14484" s="10"/>
      <c r="D14484" s="11"/>
      <c r="E14484" s="12"/>
      <c r="O14484" s="6" t="s">
        <v>1331</v>
      </c>
    </row>
    <row r="14485">
      <c r="B14485" s="2"/>
      <c r="C14485" s="10"/>
      <c r="D14485" s="11"/>
      <c r="E14485" s="12"/>
      <c r="O14485" s="6" t="s">
        <v>1331</v>
      </c>
    </row>
    <row r="14486">
      <c r="B14486" s="2"/>
      <c r="C14486" s="10"/>
      <c r="D14486" s="11"/>
      <c r="E14486" s="12"/>
      <c r="O14486" s="6" t="s">
        <v>1331</v>
      </c>
    </row>
    <row r="14487">
      <c r="B14487" s="2"/>
      <c r="C14487" s="10"/>
      <c r="D14487" s="11"/>
      <c r="E14487" s="12"/>
      <c r="O14487" s="6" t="s">
        <v>1331</v>
      </c>
    </row>
    <row r="14488">
      <c r="B14488" s="2"/>
      <c r="C14488" s="10"/>
      <c r="D14488" s="11"/>
      <c r="E14488" s="12"/>
      <c r="O14488" s="6" t="s">
        <v>1331</v>
      </c>
    </row>
    <row r="14489">
      <c r="B14489" s="2"/>
      <c r="C14489" s="10"/>
      <c r="D14489" s="11"/>
      <c r="E14489" s="12"/>
      <c r="O14489" s="6" t="s">
        <v>1331</v>
      </c>
    </row>
    <row r="14490">
      <c r="B14490" s="2"/>
      <c r="C14490" s="10"/>
      <c r="D14490" s="11"/>
      <c r="E14490" s="12"/>
      <c r="O14490" s="6" t="s">
        <v>1331</v>
      </c>
    </row>
    <row r="14491">
      <c r="B14491" s="2"/>
      <c r="C14491" s="10"/>
      <c r="D14491" s="11"/>
      <c r="E14491" s="12"/>
      <c r="O14491" s="6" t="s">
        <v>1331</v>
      </c>
    </row>
    <row r="14492">
      <c r="B14492" s="2"/>
      <c r="C14492" s="10"/>
      <c r="D14492" s="11"/>
      <c r="E14492" s="12"/>
      <c r="O14492" s="6" t="s">
        <v>1331</v>
      </c>
    </row>
    <row r="14493">
      <c r="B14493" s="2"/>
      <c r="C14493" s="10"/>
      <c r="D14493" s="11"/>
      <c r="E14493" s="12"/>
      <c r="O14493" s="6" t="s">
        <v>1331</v>
      </c>
    </row>
    <row r="14494">
      <c r="B14494" s="2"/>
      <c r="C14494" s="10"/>
      <c r="D14494" s="11"/>
      <c r="E14494" s="12"/>
      <c r="O14494" s="6" t="s">
        <v>1331</v>
      </c>
    </row>
    <row r="14495">
      <c r="B14495" s="2"/>
      <c r="C14495" s="10"/>
      <c r="D14495" s="11"/>
      <c r="E14495" s="12"/>
      <c r="O14495" s="6" t="s">
        <v>1331</v>
      </c>
    </row>
    <row r="14496">
      <c r="B14496" s="2"/>
      <c r="C14496" s="10"/>
      <c r="D14496" s="11"/>
      <c r="E14496" s="12"/>
      <c r="O14496" s="6" t="s">
        <v>1331</v>
      </c>
    </row>
    <row r="14497">
      <c r="B14497" s="2"/>
      <c r="C14497" s="10"/>
      <c r="D14497" s="11"/>
      <c r="E14497" s="12"/>
      <c r="O14497" s="6" t="s">
        <v>1331</v>
      </c>
    </row>
    <row r="14498">
      <c r="B14498" s="2"/>
      <c r="C14498" s="10"/>
      <c r="D14498" s="11"/>
      <c r="E14498" s="12"/>
      <c r="O14498" s="6" t="s">
        <v>1331</v>
      </c>
    </row>
    <row r="14499">
      <c r="B14499" s="2"/>
      <c r="C14499" s="10"/>
      <c r="D14499" s="11"/>
      <c r="E14499" s="12"/>
      <c r="O14499" s="6" t="s">
        <v>1331</v>
      </c>
    </row>
    <row r="14500">
      <c r="B14500" s="2"/>
      <c r="C14500" s="10"/>
      <c r="D14500" s="11"/>
      <c r="E14500" s="12"/>
      <c r="O14500" s="6" t="s">
        <v>1331</v>
      </c>
    </row>
    <row r="14501">
      <c r="B14501" s="2"/>
      <c r="C14501" s="10"/>
      <c r="D14501" s="11"/>
      <c r="E14501" s="12"/>
      <c r="O14501" s="6" t="s">
        <v>1331</v>
      </c>
    </row>
    <row r="14502">
      <c r="B14502" s="2"/>
      <c r="C14502" s="10"/>
      <c r="D14502" s="11"/>
      <c r="E14502" s="12"/>
      <c r="O14502" s="6" t="s">
        <v>1331</v>
      </c>
    </row>
    <row r="14503">
      <c r="B14503" s="2"/>
      <c r="C14503" s="10"/>
      <c r="D14503" s="11"/>
      <c r="E14503" s="12"/>
      <c r="O14503" s="6" t="s">
        <v>1331</v>
      </c>
    </row>
    <row r="14504">
      <c r="B14504" s="2"/>
      <c r="C14504" s="10"/>
      <c r="D14504" s="11"/>
      <c r="E14504" s="12"/>
      <c r="O14504" s="6" t="s">
        <v>1331</v>
      </c>
    </row>
    <row r="14505">
      <c r="B14505" s="2"/>
      <c r="C14505" s="10"/>
      <c r="D14505" s="11"/>
      <c r="E14505" s="12"/>
      <c r="O14505" s="6" t="s">
        <v>1331</v>
      </c>
    </row>
    <row r="14506">
      <c r="B14506" s="2"/>
      <c r="C14506" s="10"/>
      <c r="D14506" s="11"/>
      <c r="E14506" s="12"/>
      <c r="O14506" s="6" t="s">
        <v>1331</v>
      </c>
    </row>
    <row r="14507">
      <c r="B14507" s="2"/>
      <c r="C14507" s="10"/>
      <c r="D14507" s="11"/>
      <c r="E14507" s="12"/>
      <c r="O14507" s="6" t="s">
        <v>1331</v>
      </c>
    </row>
    <row r="14508">
      <c r="B14508" s="2"/>
      <c r="C14508" s="10"/>
      <c r="D14508" s="11"/>
      <c r="E14508" s="12"/>
      <c r="O14508" s="6" t="s">
        <v>1331</v>
      </c>
    </row>
    <row r="14509">
      <c r="B14509" s="2"/>
      <c r="C14509" s="10"/>
      <c r="D14509" s="11"/>
      <c r="E14509" s="12"/>
      <c r="O14509" s="6" t="s">
        <v>1331</v>
      </c>
    </row>
    <row r="14510">
      <c r="B14510" s="2"/>
      <c r="C14510" s="10"/>
      <c r="D14510" s="11"/>
      <c r="E14510" s="12"/>
      <c r="O14510" s="6" t="s">
        <v>1331</v>
      </c>
    </row>
    <row r="14511">
      <c r="B14511" s="2"/>
      <c r="C14511" s="10"/>
      <c r="D14511" s="11"/>
      <c r="E14511" s="12"/>
      <c r="O14511" s="6" t="s">
        <v>1331</v>
      </c>
    </row>
    <row r="14512">
      <c r="B14512" s="2"/>
      <c r="C14512" s="10"/>
      <c r="D14512" s="11"/>
      <c r="E14512" s="12"/>
      <c r="O14512" s="6" t="s">
        <v>1331</v>
      </c>
    </row>
    <row r="14513">
      <c r="B14513" s="2"/>
      <c r="C14513" s="10"/>
      <c r="D14513" s="11"/>
      <c r="E14513" s="12"/>
      <c r="O14513" s="6" t="s">
        <v>1331</v>
      </c>
    </row>
    <row r="14514">
      <c r="B14514" s="2"/>
      <c r="C14514" s="10"/>
      <c r="D14514" s="11"/>
      <c r="E14514" s="12"/>
      <c r="O14514" s="6" t="s">
        <v>1331</v>
      </c>
    </row>
    <row r="14515">
      <c r="B14515" s="2"/>
      <c r="C14515" s="10"/>
      <c r="D14515" s="11"/>
      <c r="E14515" s="12"/>
      <c r="O14515" s="6" t="s">
        <v>1331</v>
      </c>
    </row>
    <row r="14516">
      <c r="B14516" s="2"/>
      <c r="C14516" s="10"/>
      <c r="D14516" s="11"/>
      <c r="E14516" s="12"/>
      <c r="O14516" s="6" t="s">
        <v>1331</v>
      </c>
    </row>
    <row r="14517">
      <c r="B14517" s="2"/>
      <c r="C14517" s="10"/>
      <c r="D14517" s="11"/>
      <c r="E14517" s="12"/>
      <c r="O14517" s="6" t="s">
        <v>1331</v>
      </c>
    </row>
    <row r="14518">
      <c r="B14518" s="2"/>
      <c r="C14518" s="10"/>
      <c r="D14518" s="11"/>
      <c r="E14518" s="12"/>
      <c r="O14518" s="6" t="s">
        <v>1331</v>
      </c>
    </row>
    <row r="14519">
      <c r="B14519" s="2"/>
      <c r="C14519" s="10"/>
      <c r="D14519" s="11"/>
      <c r="E14519" s="12"/>
      <c r="O14519" s="6" t="s">
        <v>1331</v>
      </c>
    </row>
    <row r="14520">
      <c r="B14520" s="2"/>
      <c r="C14520" s="10"/>
      <c r="D14520" s="11"/>
      <c r="E14520" s="12"/>
      <c r="O14520" s="6" t="s">
        <v>1331</v>
      </c>
    </row>
    <row r="14521">
      <c r="B14521" s="2"/>
      <c r="C14521" s="10"/>
      <c r="D14521" s="11"/>
      <c r="E14521" s="12"/>
      <c r="O14521" s="6" t="s">
        <v>1331</v>
      </c>
    </row>
    <row r="14522">
      <c r="B14522" s="2"/>
      <c r="C14522" s="10"/>
      <c r="D14522" s="11"/>
      <c r="E14522" s="12"/>
      <c r="O14522" s="6" t="s">
        <v>1331</v>
      </c>
    </row>
    <row r="14523">
      <c r="B14523" s="2"/>
      <c r="C14523" s="10"/>
      <c r="D14523" s="11"/>
      <c r="E14523" s="12"/>
      <c r="O14523" s="6" t="s">
        <v>1331</v>
      </c>
    </row>
    <row r="14524">
      <c r="B14524" s="2"/>
      <c r="C14524" s="10"/>
      <c r="D14524" s="11"/>
      <c r="E14524" s="12"/>
      <c r="O14524" s="6" t="s">
        <v>1331</v>
      </c>
    </row>
    <row r="14525">
      <c r="B14525" s="2"/>
      <c r="C14525" s="10"/>
      <c r="D14525" s="11"/>
      <c r="E14525" s="12"/>
      <c r="O14525" s="6" t="s">
        <v>1331</v>
      </c>
    </row>
    <row r="14526">
      <c r="B14526" s="2"/>
      <c r="C14526" s="10"/>
      <c r="D14526" s="11"/>
      <c r="E14526" s="12"/>
      <c r="O14526" s="6" t="s">
        <v>1331</v>
      </c>
    </row>
    <row r="14527">
      <c r="B14527" s="2"/>
      <c r="C14527" s="10"/>
      <c r="D14527" s="11"/>
      <c r="E14527" s="12"/>
      <c r="O14527" s="6" t="s">
        <v>1331</v>
      </c>
    </row>
    <row r="14528">
      <c r="B14528" s="2"/>
      <c r="C14528" s="10"/>
      <c r="D14528" s="11"/>
      <c r="E14528" s="12"/>
      <c r="O14528" s="6" t="s">
        <v>1331</v>
      </c>
    </row>
    <row r="14529">
      <c r="B14529" s="2"/>
      <c r="C14529" s="10"/>
      <c r="D14529" s="11"/>
      <c r="E14529" s="12"/>
      <c r="O14529" s="6" t="s">
        <v>1331</v>
      </c>
    </row>
    <row r="14530">
      <c r="B14530" s="2"/>
      <c r="C14530" s="10"/>
      <c r="D14530" s="11"/>
      <c r="E14530" s="12"/>
      <c r="O14530" s="6" t="s">
        <v>1331</v>
      </c>
    </row>
    <row r="14531">
      <c r="B14531" s="2"/>
      <c r="C14531" s="10"/>
      <c r="D14531" s="11"/>
      <c r="E14531" s="12"/>
      <c r="O14531" s="6" t="s">
        <v>1331</v>
      </c>
    </row>
    <row r="14532">
      <c r="B14532" s="2"/>
      <c r="C14532" s="10"/>
      <c r="D14532" s="11"/>
      <c r="E14532" s="12"/>
      <c r="O14532" s="6" t="s">
        <v>1331</v>
      </c>
    </row>
    <row r="14533">
      <c r="B14533" s="2"/>
      <c r="C14533" s="10"/>
      <c r="D14533" s="11"/>
      <c r="E14533" s="12"/>
      <c r="O14533" s="6" t="s">
        <v>1331</v>
      </c>
    </row>
    <row r="14534">
      <c r="B14534" s="2"/>
      <c r="C14534" s="10"/>
      <c r="D14534" s="11"/>
      <c r="E14534" s="12"/>
      <c r="O14534" s="6" t="s">
        <v>1331</v>
      </c>
    </row>
    <row r="14535">
      <c r="B14535" s="2"/>
      <c r="C14535" s="10"/>
      <c r="D14535" s="11"/>
      <c r="E14535" s="12"/>
      <c r="O14535" s="6" t="s">
        <v>1331</v>
      </c>
    </row>
    <row r="14536">
      <c r="B14536" s="2"/>
      <c r="C14536" s="10"/>
      <c r="D14536" s="11"/>
      <c r="E14536" s="12"/>
      <c r="O14536" s="6" t="s">
        <v>1331</v>
      </c>
    </row>
    <row r="14537">
      <c r="B14537" s="2"/>
      <c r="C14537" s="10"/>
      <c r="D14537" s="11"/>
      <c r="E14537" s="12"/>
      <c r="O14537" s="6" t="s">
        <v>1331</v>
      </c>
    </row>
    <row r="14538">
      <c r="B14538" s="2"/>
      <c r="C14538" s="10"/>
      <c r="D14538" s="11"/>
      <c r="E14538" s="12"/>
      <c r="O14538" s="6" t="s">
        <v>1331</v>
      </c>
    </row>
    <row r="14539">
      <c r="B14539" s="2"/>
      <c r="C14539" s="10"/>
      <c r="D14539" s="11"/>
      <c r="E14539" s="12"/>
      <c r="O14539" s="6" t="s">
        <v>1331</v>
      </c>
    </row>
    <row r="14540">
      <c r="B14540" s="2"/>
      <c r="C14540" s="10"/>
      <c r="D14540" s="11"/>
      <c r="E14540" s="12"/>
      <c r="O14540" s="6" t="s">
        <v>1331</v>
      </c>
    </row>
    <row r="14541">
      <c r="B14541" s="2"/>
      <c r="C14541" s="10"/>
      <c r="D14541" s="11"/>
      <c r="E14541" s="12"/>
      <c r="O14541" s="6" t="s">
        <v>1331</v>
      </c>
    </row>
    <row r="14542">
      <c r="B14542" s="2"/>
      <c r="C14542" s="10"/>
      <c r="D14542" s="11"/>
      <c r="E14542" s="12"/>
      <c r="O14542" s="6" t="s">
        <v>1331</v>
      </c>
    </row>
    <row r="14543">
      <c r="B14543" s="2"/>
      <c r="C14543" s="10"/>
      <c r="D14543" s="11"/>
      <c r="E14543" s="12"/>
      <c r="O14543" s="6" t="s">
        <v>1331</v>
      </c>
    </row>
    <row r="14544">
      <c r="B14544" s="2"/>
      <c r="C14544" s="10"/>
      <c r="D14544" s="11"/>
      <c r="E14544" s="12"/>
      <c r="O14544" s="6" t="s">
        <v>1331</v>
      </c>
    </row>
    <row r="14545">
      <c r="B14545" s="2"/>
      <c r="C14545" s="10"/>
      <c r="D14545" s="11"/>
      <c r="E14545" s="12"/>
      <c r="O14545" s="6" t="s">
        <v>1331</v>
      </c>
    </row>
    <row r="14546">
      <c r="B14546" s="2"/>
      <c r="C14546" s="10"/>
      <c r="D14546" s="11"/>
      <c r="E14546" s="12"/>
      <c r="O14546" s="6" t="s">
        <v>1331</v>
      </c>
    </row>
    <row r="14547">
      <c r="B14547" s="2"/>
      <c r="C14547" s="10"/>
      <c r="D14547" s="11"/>
      <c r="E14547" s="12"/>
      <c r="O14547" s="6" t="s">
        <v>1331</v>
      </c>
    </row>
    <row r="14548">
      <c r="B14548" s="2"/>
      <c r="C14548" s="10"/>
      <c r="D14548" s="11"/>
      <c r="E14548" s="12"/>
      <c r="O14548" s="6" t="s">
        <v>1331</v>
      </c>
    </row>
    <row r="14549">
      <c r="B14549" s="2"/>
      <c r="C14549" s="10"/>
      <c r="D14549" s="11"/>
      <c r="E14549" s="12"/>
      <c r="O14549" s="6" t="s">
        <v>1331</v>
      </c>
    </row>
    <row r="14550">
      <c r="B14550" s="2"/>
      <c r="C14550" s="10"/>
      <c r="D14550" s="11"/>
      <c r="E14550" s="12"/>
      <c r="O14550" s="6" t="s">
        <v>1331</v>
      </c>
    </row>
    <row r="14551">
      <c r="B14551" s="2"/>
      <c r="C14551" s="10"/>
      <c r="D14551" s="11"/>
      <c r="E14551" s="12"/>
      <c r="O14551" s="6" t="s">
        <v>1331</v>
      </c>
    </row>
    <row r="14552">
      <c r="B14552" s="2"/>
      <c r="C14552" s="10"/>
      <c r="D14552" s="11"/>
      <c r="E14552" s="12"/>
      <c r="O14552" s="6" t="s">
        <v>1331</v>
      </c>
    </row>
    <row r="14553">
      <c r="B14553" s="2"/>
      <c r="C14553" s="10"/>
      <c r="D14553" s="11"/>
      <c r="E14553" s="12"/>
      <c r="O14553" s="6" t="s">
        <v>1331</v>
      </c>
    </row>
    <row r="14554">
      <c r="B14554" s="2"/>
      <c r="C14554" s="10"/>
      <c r="D14554" s="11"/>
      <c r="E14554" s="12"/>
      <c r="O14554" s="6" t="s">
        <v>1331</v>
      </c>
    </row>
    <row r="14555">
      <c r="B14555" s="2"/>
      <c r="C14555" s="10"/>
      <c r="D14555" s="11"/>
      <c r="E14555" s="12"/>
      <c r="O14555" s="6" t="s">
        <v>1331</v>
      </c>
    </row>
    <row r="14556">
      <c r="B14556" s="2"/>
      <c r="C14556" s="10"/>
      <c r="D14556" s="11"/>
      <c r="E14556" s="12"/>
      <c r="O14556" s="6" t="s">
        <v>1331</v>
      </c>
    </row>
    <row r="14557">
      <c r="B14557" s="2"/>
      <c r="C14557" s="10"/>
      <c r="D14557" s="11"/>
      <c r="E14557" s="12"/>
      <c r="O14557" s="6" t="s">
        <v>1331</v>
      </c>
    </row>
    <row r="14558">
      <c r="B14558" s="2"/>
      <c r="C14558" s="10"/>
      <c r="D14558" s="11"/>
      <c r="E14558" s="12"/>
      <c r="O14558" s="6" t="s">
        <v>1331</v>
      </c>
    </row>
    <row r="14559">
      <c r="B14559" s="2"/>
      <c r="C14559" s="10"/>
      <c r="D14559" s="11"/>
      <c r="E14559" s="12"/>
      <c r="O14559" s="6" t="s">
        <v>1331</v>
      </c>
    </row>
    <row r="14560">
      <c r="B14560" s="2"/>
      <c r="C14560" s="10"/>
      <c r="D14560" s="11"/>
      <c r="E14560" s="12"/>
      <c r="O14560" s="6" t="s">
        <v>1331</v>
      </c>
    </row>
    <row r="14561">
      <c r="B14561" s="2"/>
      <c r="C14561" s="10"/>
      <c r="D14561" s="11"/>
      <c r="E14561" s="12"/>
      <c r="O14561" s="6" t="s">
        <v>1331</v>
      </c>
    </row>
    <row r="14562">
      <c r="B14562" s="2"/>
      <c r="C14562" s="10"/>
      <c r="D14562" s="11"/>
      <c r="E14562" s="12"/>
      <c r="O14562" s="6" t="s">
        <v>1331</v>
      </c>
    </row>
    <row r="14563">
      <c r="B14563" s="2"/>
      <c r="C14563" s="10"/>
      <c r="D14563" s="11"/>
      <c r="E14563" s="12"/>
      <c r="O14563" s="6" t="s">
        <v>1331</v>
      </c>
    </row>
    <row r="14564">
      <c r="B14564" s="2"/>
      <c r="C14564" s="10"/>
      <c r="D14564" s="11"/>
      <c r="E14564" s="12"/>
      <c r="O14564" s="6" t="s">
        <v>1331</v>
      </c>
    </row>
    <row r="14565">
      <c r="B14565" s="2"/>
      <c r="C14565" s="10"/>
      <c r="D14565" s="11"/>
      <c r="E14565" s="12"/>
      <c r="O14565" s="6" t="s">
        <v>1331</v>
      </c>
    </row>
    <row r="14566">
      <c r="B14566" s="2"/>
      <c r="C14566" s="10"/>
      <c r="D14566" s="11"/>
      <c r="E14566" s="12"/>
      <c r="O14566" s="6" t="s">
        <v>1331</v>
      </c>
    </row>
    <row r="14567">
      <c r="B14567" s="2"/>
      <c r="C14567" s="10"/>
      <c r="D14567" s="11"/>
      <c r="E14567" s="12"/>
      <c r="O14567" s="6" t="s">
        <v>1331</v>
      </c>
    </row>
    <row r="14568">
      <c r="B14568" s="2"/>
      <c r="C14568" s="10"/>
      <c r="D14568" s="11"/>
      <c r="E14568" s="12"/>
      <c r="O14568" s="6" t="s">
        <v>1331</v>
      </c>
    </row>
    <row r="14569">
      <c r="B14569" s="2"/>
      <c r="C14569" s="10"/>
      <c r="D14569" s="11"/>
      <c r="E14569" s="12"/>
      <c r="O14569" s="6" t="s">
        <v>1331</v>
      </c>
    </row>
    <row r="14570">
      <c r="B14570" s="2"/>
      <c r="C14570" s="10"/>
      <c r="D14570" s="11"/>
      <c r="E14570" s="12"/>
      <c r="O14570" s="6" t="s">
        <v>1331</v>
      </c>
    </row>
    <row r="14571">
      <c r="B14571" s="2"/>
      <c r="C14571" s="10"/>
      <c r="D14571" s="11"/>
      <c r="E14571" s="12"/>
      <c r="O14571" s="6" t="s">
        <v>1331</v>
      </c>
    </row>
    <row r="14572">
      <c r="B14572" s="2"/>
      <c r="C14572" s="10"/>
      <c r="D14572" s="11"/>
      <c r="E14572" s="12"/>
      <c r="O14572" s="6" t="s">
        <v>1331</v>
      </c>
    </row>
    <row r="14573">
      <c r="B14573" s="2"/>
      <c r="C14573" s="10"/>
      <c r="D14573" s="11"/>
      <c r="E14573" s="12"/>
      <c r="O14573" s="6" t="s">
        <v>1331</v>
      </c>
    </row>
    <row r="14574">
      <c r="B14574" s="2"/>
      <c r="C14574" s="10"/>
      <c r="D14574" s="11"/>
      <c r="E14574" s="12"/>
      <c r="O14574" s="6" t="s">
        <v>1331</v>
      </c>
    </row>
    <row r="14575">
      <c r="B14575" s="2"/>
      <c r="C14575" s="10"/>
      <c r="D14575" s="11"/>
      <c r="E14575" s="12"/>
      <c r="O14575" s="6" t="s">
        <v>1331</v>
      </c>
    </row>
    <row r="14576">
      <c r="B14576" s="2"/>
      <c r="C14576" s="10"/>
      <c r="D14576" s="11"/>
      <c r="E14576" s="12"/>
      <c r="O14576" s="6" t="s">
        <v>1331</v>
      </c>
    </row>
    <row r="14577">
      <c r="B14577" s="2"/>
      <c r="C14577" s="10"/>
      <c r="D14577" s="11"/>
      <c r="E14577" s="12"/>
      <c r="O14577" s="6" t="s">
        <v>1331</v>
      </c>
    </row>
    <row r="14578">
      <c r="B14578" s="2"/>
      <c r="C14578" s="10"/>
      <c r="D14578" s="11"/>
      <c r="E14578" s="12"/>
      <c r="O14578" s="6" t="s">
        <v>1331</v>
      </c>
    </row>
    <row r="14579">
      <c r="B14579" s="2"/>
      <c r="C14579" s="10"/>
      <c r="D14579" s="11"/>
      <c r="E14579" s="12"/>
      <c r="O14579" s="6" t="s">
        <v>1331</v>
      </c>
    </row>
    <row r="14580">
      <c r="B14580" s="2"/>
      <c r="C14580" s="10"/>
      <c r="D14580" s="11"/>
      <c r="E14580" s="12"/>
      <c r="O14580" s="6" t="s">
        <v>1331</v>
      </c>
    </row>
    <row r="14581">
      <c r="B14581" s="2"/>
      <c r="C14581" s="10"/>
      <c r="D14581" s="11"/>
      <c r="E14581" s="12"/>
      <c r="O14581" s="6" t="s">
        <v>1331</v>
      </c>
    </row>
    <row r="14582">
      <c r="B14582" s="2"/>
      <c r="C14582" s="10"/>
      <c r="D14582" s="11"/>
      <c r="E14582" s="12"/>
      <c r="O14582" s="6" t="s">
        <v>1331</v>
      </c>
    </row>
    <row r="14583">
      <c r="B14583" s="2"/>
      <c r="C14583" s="10"/>
      <c r="D14583" s="11"/>
      <c r="E14583" s="12"/>
      <c r="O14583" s="6" t="s">
        <v>1331</v>
      </c>
    </row>
    <row r="14584">
      <c r="B14584" s="2"/>
      <c r="C14584" s="10"/>
      <c r="D14584" s="11"/>
      <c r="E14584" s="12"/>
      <c r="O14584" s="6" t="s">
        <v>1331</v>
      </c>
    </row>
    <row r="14585">
      <c r="B14585" s="2"/>
      <c r="C14585" s="10"/>
      <c r="D14585" s="11"/>
      <c r="E14585" s="12"/>
      <c r="O14585" s="6" t="s">
        <v>1331</v>
      </c>
    </row>
    <row r="14586">
      <c r="B14586" s="2"/>
      <c r="C14586" s="10"/>
      <c r="D14586" s="11"/>
      <c r="E14586" s="12"/>
      <c r="O14586" s="6" t="s">
        <v>1331</v>
      </c>
    </row>
    <row r="14587">
      <c r="B14587" s="2"/>
      <c r="C14587" s="10"/>
      <c r="D14587" s="11"/>
      <c r="E14587" s="12"/>
      <c r="O14587" s="6" t="s">
        <v>1331</v>
      </c>
    </row>
    <row r="14588">
      <c r="B14588" s="2"/>
      <c r="C14588" s="10"/>
      <c r="D14588" s="11"/>
      <c r="E14588" s="12"/>
      <c r="O14588" s="6" t="s">
        <v>1331</v>
      </c>
    </row>
    <row r="14589">
      <c r="B14589" s="2"/>
      <c r="C14589" s="10"/>
      <c r="D14589" s="11"/>
      <c r="E14589" s="12"/>
      <c r="O14589" s="6" t="s">
        <v>1331</v>
      </c>
    </row>
    <row r="14590">
      <c r="B14590" s="2"/>
      <c r="C14590" s="10"/>
      <c r="D14590" s="11"/>
      <c r="E14590" s="12"/>
      <c r="O14590" s="6" t="s">
        <v>1331</v>
      </c>
    </row>
    <row r="14591">
      <c r="B14591" s="2"/>
      <c r="C14591" s="10"/>
      <c r="D14591" s="11"/>
      <c r="E14591" s="12"/>
      <c r="O14591" s="6" t="s">
        <v>1331</v>
      </c>
    </row>
    <row r="14592">
      <c r="B14592" s="2"/>
      <c r="C14592" s="10"/>
      <c r="D14592" s="11"/>
      <c r="E14592" s="12"/>
      <c r="O14592" s="6" t="s">
        <v>1331</v>
      </c>
    </row>
    <row r="14593">
      <c r="B14593" s="2"/>
      <c r="C14593" s="10"/>
      <c r="D14593" s="11"/>
      <c r="E14593" s="12"/>
      <c r="O14593" s="6" t="s">
        <v>1331</v>
      </c>
    </row>
    <row r="14594">
      <c r="B14594" s="2"/>
      <c r="C14594" s="10"/>
      <c r="D14594" s="11"/>
      <c r="E14594" s="12"/>
      <c r="O14594" s="6" t="s">
        <v>1331</v>
      </c>
    </row>
    <row r="14595">
      <c r="B14595" s="2"/>
      <c r="C14595" s="10"/>
      <c r="D14595" s="11"/>
      <c r="E14595" s="12"/>
      <c r="O14595" s="6" t="s">
        <v>1331</v>
      </c>
    </row>
    <row r="14596">
      <c r="B14596" s="2"/>
      <c r="C14596" s="10"/>
      <c r="D14596" s="11"/>
      <c r="E14596" s="12"/>
      <c r="O14596" s="6" t="s">
        <v>1331</v>
      </c>
    </row>
    <row r="14597">
      <c r="B14597" s="2"/>
      <c r="C14597" s="10"/>
      <c r="D14597" s="11"/>
      <c r="E14597" s="12"/>
      <c r="O14597" s="6" t="s">
        <v>1331</v>
      </c>
    </row>
    <row r="14598">
      <c r="B14598" s="2"/>
      <c r="C14598" s="10"/>
      <c r="D14598" s="11"/>
      <c r="E14598" s="12"/>
      <c r="O14598" s="6" t="s">
        <v>1331</v>
      </c>
    </row>
    <row r="14599">
      <c r="B14599" s="2"/>
      <c r="C14599" s="10"/>
      <c r="D14599" s="11"/>
      <c r="E14599" s="12"/>
      <c r="O14599" s="6" t="s">
        <v>1331</v>
      </c>
    </row>
    <row r="14600">
      <c r="B14600" s="2"/>
      <c r="C14600" s="10"/>
      <c r="D14600" s="11"/>
      <c r="E14600" s="12"/>
      <c r="O14600" s="6" t="s">
        <v>1331</v>
      </c>
    </row>
    <row r="14601">
      <c r="B14601" s="2"/>
      <c r="C14601" s="10"/>
      <c r="D14601" s="11"/>
      <c r="E14601" s="12"/>
      <c r="O14601" s="6" t="s">
        <v>1331</v>
      </c>
    </row>
    <row r="14602">
      <c r="B14602" s="2"/>
      <c r="C14602" s="10"/>
      <c r="D14602" s="11"/>
      <c r="E14602" s="12"/>
      <c r="O14602" s="6" t="s">
        <v>1331</v>
      </c>
    </row>
    <row r="14603">
      <c r="B14603" s="2"/>
      <c r="C14603" s="10"/>
      <c r="D14603" s="11"/>
      <c r="E14603" s="12"/>
      <c r="O14603" s="6" t="s">
        <v>1331</v>
      </c>
    </row>
    <row r="14604">
      <c r="B14604" s="2"/>
      <c r="C14604" s="10"/>
      <c r="D14604" s="11"/>
      <c r="E14604" s="12"/>
      <c r="O14604" s="6" t="s">
        <v>1331</v>
      </c>
    </row>
    <row r="14605">
      <c r="B14605" s="2"/>
      <c r="C14605" s="10"/>
      <c r="D14605" s="11"/>
      <c r="E14605" s="12"/>
      <c r="O14605" s="6" t="s">
        <v>1331</v>
      </c>
    </row>
    <row r="14606">
      <c r="B14606" s="2"/>
      <c r="C14606" s="10"/>
      <c r="D14606" s="11"/>
      <c r="E14606" s="12"/>
      <c r="O14606" s="6" t="s">
        <v>1331</v>
      </c>
    </row>
    <row r="14607">
      <c r="B14607" s="2"/>
      <c r="C14607" s="10"/>
      <c r="D14607" s="11"/>
      <c r="E14607" s="12"/>
      <c r="O14607" s="6" t="s">
        <v>1331</v>
      </c>
    </row>
    <row r="14608">
      <c r="B14608" s="2"/>
      <c r="C14608" s="10"/>
      <c r="D14608" s="11"/>
      <c r="E14608" s="12"/>
      <c r="O14608" s="6" t="s">
        <v>1331</v>
      </c>
    </row>
    <row r="14609">
      <c r="B14609" s="2"/>
      <c r="C14609" s="10"/>
      <c r="D14609" s="11"/>
      <c r="E14609" s="12"/>
      <c r="O14609" s="6" t="s">
        <v>1331</v>
      </c>
    </row>
    <row r="14610">
      <c r="B14610" s="2"/>
      <c r="C14610" s="10"/>
      <c r="D14610" s="11"/>
      <c r="E14610" s="12"/>
      <c r="O14610" s="6" t="s">
        <v>1331</v>
      </c>
    </row>
    <row r="14611">
      <c r="B14611" s="2"/>
      <c r="C14611" s="10"/>
      <c r="D14611" s="11"/>
      <c r="E14611" s="12"/>
      <c r="O14611" s="6" t="s">
        <v>1331</v>
      </c>
    </row>
    <row r="14612">
      <c r="B14612" s="2"/>
      <c r="C14612" s="10"/>
      <c r="D14612" s="11"/>
      <c r="E14612" s="12"/>
      <c r="O14612" s="6" t="s">
        <v>1331</v>
      </c>
    </row>
    <row r="14613">
      <c r="B14613" s="2"/>
      <c r="C14613" s="10"/>
      <c r="D14613" s="11"/>
      <c r="E14613" s="12"/>
      <c r="O14613" s="6" t="s">
        <v>1331</v>
      </c>
    </row>
    <row r="14614">
      <c r="B14614" s="2"/>
      <c r="C14614" s="10"/>
      <c r="D14614" s="11"/>
      <c r="E14614" s="12"/>
      <c r="O14614" s="6" t="s">
        <v>1331</v>
      </c>
    </row>
    <row r="14615">
      <c r="B14615" s="2"/>
      <c r="C14615" s="10"/>
      <c r="D14615" s="11"/>
      <c r="E14615" s="12"/>
      <c r="O14615" s="6" t="s">
        <v>1331</v>
      </c>
    </row>
    <row r="14616">
      <c r="B14616" s="2"/>
      <c r="C14616" s="10"/>
      <c r="D14616" s="11"/>
      <c r="E14616" s="12"/>
      <c r="O14616" s="6" t="s">
        <v>1331</v>
      </c>
    </row>
    <row r="14617">
      <c r="B14617" s="2"/>
      <c r="C14617" s="10"/>
      <c r="D14617" s="11"/>
      <c r="E14617" s="12"/>
      <c r="O14617" s="6" t="s">
        <v>1331</v>
      </c>
    </row>
    <row r="14618">
      <c r="B14618" s="2"/>
      <c r="C14618" s="10"/>
      <c r="D14618" s="11"/>
      <c r="E14618" s="12"/>
      <c r="O14618" s="6" t="s">
        <v>1331</v>
      </c>
    </row>
    <row r="14619">
      <c r="B14619" s="2"/>
      <c r="C14619" s="10"/>
      <c r="D14619" s="11"/>
      <c r="E14619" s="12"/>
      <c r="O14619" s="6" t="s">
        <v>1331</v>
      </c>
    </row>
    <row r="14620">
      <c r="B14620" s="2"/>
      <c r="C14620" s="10"/>
      <c r="D14620" s="11"/>
      <c r="E14620" s="12"/>
      <c r="O14620" s="6" t="s">
        <v>1331</v>
      </c>
    </row>
    <row r="14621">
      <c r="B14621" s="2"/>
      <c r="C14621" s="10"/>
      <c r="D14621" s="11"/>
      <c r="E14621" s="12"/>
      <c r="O14621" s="6" t="s">
        <v>1331</v>
      </c>
    </row>
    <row r="14622">
      <c r="B14622" s="2"/>
      <c r="C14622" s="10"/>
      <c r="D14622" s="11"/>
      <c r="E14622" s="12"/>
      <c r="O14622" s="6" t="s">
        <v>1331</v>
      </c>
    </row>
    <row r="14623">
      <c r="B14623" s="2"/>
      <c r="C14623" s="10"/>
      <c r="D14623" s="11"/>
      <c r="E14623" s="12"/>
      <c r="O14623" s="6" t="s">
        <v>1331</v>
      </c>
    </row>
    <row r="14624">
      <c r="B14624" s="2"/>
      <c r="C14624" s="10"/>
      <c r="D14624" s="11"/>
      <c r="E14624" s="12"/>
      <c r="O14624" s="6" t="s">
        <v>1331</v>
      </c>
    </row>
    <row r="14625">
      <c r="B14625" s="2"/>
      <c r="C14625" s="10"/>
      <c r="D14625" s="11"/>
      <c r="E14625" s="12"/>
      <c r="O14625" s="6" t="s">
        <v>1331</v>
      </c>
    </row>
    <row r="14626">
      <c r="B14626" s="2"/>
      <c r="C14626" s="10"/>
      <c r="D14626" s="11"/>
      <c r="E14626" s="12"/>
      <c r="O14626" s="6" t="s">
        <v>1331</v>
      </c>
    </row>
    <row r="14627">
      <c r="B14627" s="2"/>
      <c r="C14627" s="10"/>
      <c r="D14627" s="11"/>
      <c r="E14627" s="12"/>
      <c r="O14627" s="6" t="s">
        <v>1331</v>
      </c>
    </row>
    <row r="14628">
      <c r="B14628" s="2"/>
      <c r="C14628" s="10"/>
      <c r="D14628" s="11"/>
      <c r="E14628" s="12"/>
      <c r="O14628" s="6" t="s">
        <v>1331</v>
      </c>
    </row>
    <row r="14629">
      <c r="B14629" s="2"/>
      <c r="C14629" s="10"/>
      <c r="D14629" s="11"/>
      <c r="E14629" s="12"/>
      <c r="O14629" s="6" t="s">
        <v>1331</v>
      </c>
    </row>
    <row r="14630">
      <c r="B14630" s="2"/>
      <c r="C14630" s="10"/>
      <c r="D14630" s="11"/>
      <c r="E14630" s="12"/>
      <c r="O14630" s="6" t="s">
        <v>1331</v>
      </c>
    </row>
    <row r="14631">
      <c r="B14631" s="2"/>
      <c r="C14631" s="10"/>
      <c r="D14631" s="11"/>
      <c r="E14631" s="12"/>
      <c r="O14631" s="6" t="s">
        <v>1331</v>
      </c>
    </row>
    <row r="14632">
      <c r="B14632" s="2"/>
      <c r="C14632" s="10"/>
      <c r="D14632" s="11"/>
      <c r="E14632" s="12"/>
      <c r="O14632" s="6" t="s">
        <v>1331</v>
      </c>
    </row>
    <row r="14633">
      <c r="B14633" s="2"/>
      <c r="C14633" s="10"/>
      <c r="D14633" s="11"/>
      <c r="E14633" s="12"/>
      <c r="O14633" s="6" t="s">
        <v>1331</v>
      </c>
    </row>
    <row r="14634">
      <c r="B14634" s="2"/>
      <c r="C14634" s="10"/>
      <c r="D14634" s="11"/>
      <c r="E14634" s="12"/>
      <c r="O14634" s="6" t="s">
        <v>1331</v>
      </c>
    </row>
    <row r="14635">
      <c r="B14635" s="2"/>
      <c r="C14635" s="10"/>
      <c r="D14635" s="11"/>
      <c r="E14635" s="12"/>
      <c r="O14635" s="6" t="s">
        <v>1331</v>
      </c>
    </row>
    <row r="14636">
      <c r="B14636" s="2"/>
      <c r="C14636" s="10"/>
      <c r="D14636" s="11"/>
      <c r="E14636" s="12"/>
      <c r="O14636" s="6" t="s">
        <v>1331</v>
      </c>
    </row>
    <row r="14637">
      <c r="B14637" s="2"/>
      <c r="C14637" s="10"/>
      <c r="D14637" s="11"/>
      <c r="E14637" s="12"/>
      <c r="O14637" s="6" t="s">
        <v>1331</v>
      </c>
    </row>
    <row r="14638">
      <c r="B14638" s="2"/>
      <c r="C14638" s="10"/>
      <c r="D14638" s="11"/>
      <c r="E14638" s="12"/>
      <c r="O14638" s="6" t="s">
        <v>1331</v>
      </c>
    </row>
    <row r="14639">
      <c r="B14639" s="2"/>
      <c r="C14639" s="10"/>
      <c r="D14639" s="11"/>
      <c r="E14639" s="12"/>
      <c r="O14639" s="6" t="s">
        <v>1331</v>
      </c>
    </row>
    <row r="14640">
      <c r="B14640" s="2"/>
      <c r="C14640" s="10"/>
      <c r="D14640" s="11"/>
      <c r="E14640" s="12"/>
      <c r="O14640" s="6" t="s">
        <v>1331</v>
      </c>
    </row>
    <row r="14641">
      <c r="B14641" s="2"/>
      <c r="C14641" s="10"/>
      <c r="D14641" s="11"/>
      <c r="E14641" s="12"/>
      <c r="O14641" s="6" t="s">
        <v>1331</v>
      </c>
    </row>
    <row r="14642">
      <c r="B14642" s="2"/>
      <c r="C14642" s="10"/>
      <c r="D14642" s="11"/>
      <c r="E14642" s="12"/>
      <c r="O14642" s="6" t="s">
        <v>1331</v>
      </c>
    </row>
    <row r="14643">
      <c r="B14643" s="2"/>
      <c r="C14643" s="10"/>
      <c r="D14643" s="11"/>
      <c r="E14643" s="12"/>
      <c r="O14643" s="6" t="s">
        <v>1331</v>
      </c>
    </row>
    <row r="14644">
      <c r="B14644" s="2"/>
      <c r="C14644" s="10"/>
      <c r="D14644" s="11"/>
      <c r="E14644" s="12"/>
      <c r="O14644" s="6" t="s">
        <v>1331</v>
      </c>
    </row>
    <row r="14645">
      <c r="B14645" s="2"/>
      <c r="C14645" s="10"/>
      <c r="D14645" s="11"/>
      <c r="E14645" s="12"/>
      <c r="O14645" s="6" t="s">
        <v>1331</v>
      </c>
    </row>
    <row r="14646">
      <c r="B14646" s="2"/>
      <c r="C14646" s="10"/>
      <c r="D14646" s="11"/>
      <c r="E14646" s="12"/>
      <c r="O14646" s="6" t="s">
        <v>1331</v>
      </c>
    </row>
    <row r="14647">
      <c r="B14647" s="2"/>
      <c r="C14647" s="10"/>
      <c r="D14647" s="11"/>
      <c r="E14647" s="12"/>
      <c r="O14647" s="6" t="s">
        <v>1331</v>
      </c>
    </row>
    <row r="14648">
      <c r="B14648" s="2"/>
      <c r="C14648" s="10"/>
      <c r="D14648" s="11"/>
      <c r="E14648" s="12"/>
      <c r="O14648" s="6" t="s">
        <v>1331</v>
      </c>
    </row>
    <row r="14649">
      <c r="B14649" s="2"/>
      <c r="C14649" s="10"/>
      <c r="D14649" s="11"/>
      <c r="E14649" s="12"/>
      <c r="O14649" s="6" t="s">
        <v>1331</v>
      </c>
    </row>
    <row r="14650">
      <c r="B14650" s="2"/>
      <c r="C14650" s="10"/>
      <c r="D14650" s="11"/>
      <c r="E14650" s="12"/>
      <c r="O14650" s="6" t="s">
        <v>1331</v>
      </c>
    </row>
    <row r="14651">
      <c r="B14651" s="2"/>
      <c r="C14651" s="10"/>
      <c r="D14651" s="11"/>
      <c r="E14651" s="12"/>
      <c r="O14651" s="6" t="s">
        <v>1331</v>
      </c>
    </row>
    <row r="14652">
      <c r="B14652" s="2"/>
      <c r="C14652" s="10"/>
      <c r="D14652" s="11"/>
      <c r="E14652" s="12"/>
      <c r="O14652" s="6" t="s">
        <v>1331</v>
      </c>
    </row>
    <row r="14653">
      <c r="B14653" s="2"/>
      <c r="C14653" s="10"/>
      <c r="D14653" s="11"/>
      <c r="E14653" s="12"/>
      <c r="O14653" s="6" t="s">
        <v>1331</v>
      </c>
    </row>
    <row r="14654">
      <c r="B14654" s="2"/>
      <c r="C14654" s="10"/>
      <c r="D14654" s="11"/>
      <c r="E14654" s="12"/>
      <c r="O14654" s="6" t="s">
        <v>1331</v>
      </c>
    </row>
    <row r="14655">
      <c r="B14655" s="2"/>
      <c r="C14655" s="10"/>
      <c r="D14655" s="11"/>
      <c r="E14655" s="12"/>
      <c r="O14655" s="6" t="s">
        <v>1331</v>
      </c>
    </row>
    <row r="14656">
      <c r="B14656" s="2"/>
      <c r="C14656" s="10"/>
      <c r="D14656" s="11"/>
      <c r="E14656" s="12"/>
      <c r="O14656" s="6" t="s">
        <v>1331</v>
      </c>
    </row>
    <row r="14657">
      <c r="B14657" s="2"/>
      <c r="C14657" s="10"/>
      <c r="D14657" s="11"/>
      <c r="E14657" s="12"/>
      <c r="O14657" s="6" t="s">
        <v>1331</v>
      </c>
    </row>
    <row r="14658">
      <c r="B14658" s="2"/>
      <c r="C14658" s="10"/>
      <c r="D14658" s="11"/>
      <c r="E14658" s="12"/>
      <c r="O14658" s="6" t="s">
        <v>1331</v>
      </c>
    </row>
    <row r="14659">
      <c r="B14659" s="2"/>
      <c r="C14659" s="10"/>
      <c r="D14659" s="11"/>
      <c r="E14659" s="12"/>
      <c r="O14659" s="6" t="s">
        <v>1331</v>
      </c>
    </row>
    <row r="14660">
      <c r="B14660" s="2"/>
      <c r="C14660" s="10"/>
      <c r="D14660" s="11"/>
      <c r="E14660" s="12"/>
      <c r="O14660" s="6" t="s">
        <v>1331</v>
      </c>
    </row>
    <row r="14661">
      <c r="B14661" s="2"/>
      <c r="C14661" s="10"/>
      <c r="D14661" s="11"/>
      <c r="E14661" s="12"/>
      <c r="O14661" s="6" t="s">
        <v>1331</v>
      </c>
    </row>
    <row r="14662">
      <c r="B14662" s="2"/>
      <c r="C14662" s="10"/>
      <c r="D14662" s="11"/>
      <c r="E14662" s="12"/>
      <c r="O14662" s="6" t="s">
        <v>1331</v>
      </c>
    </row>
    <row r="14663">
      <c r="B14663" s="2"/>
      <c r="C14663" s="10"/>
      <c r="D14663" s="11"/>
      <c r="E14663" s="12"/>
      <c r="O14663" s="6" t="s">
        <v>1331</v>
      </c>
    </row>
    <row r="14664">
      <c r="B14664" s="2"/>
      <c r="C14664" s="10"/>
      <c r="D14664" s="11"/>
      <c r="E14664" s="12"/>
      <c r="O14664" s="6" t="s">
        <v>1331</v>
      </c>
    </row>
    <row r="14665">
      <c r="B14665" s="2"/>
      <c r="C14665" s="10"/>
      <c r="D14665" s="11"/>
      <c r="E14665" s="12"/>
      <c r="O14665" s="6" t="s">
        <v>1331</v>
      </c>
    </row>
    <row r="14666">
      <c r="B14666" s="2"/>
      <c r="C14666" s="10"/>
      <c r="D14666" s="11"/>
      <c r="E14666" s="12"/>
      <c r="O14666" s="6" t="s">
        <v>1331</v>
      </c>
    </row>
    <row r="14667">
      <c r="B14667" s="2"/>
      <c r="C14667" s="10"/>
      <c r="D14667" s="11"/>
      <c r="E14667" s="12"/>
      <c r="O14667" s="6" t="s">
        <v>1331</v>
      </c>
    </row>
    <row r="14668">
      <c r="B14668" s="2"/>
      <c r="C14668" s="10"/>
      <c r="D14668" s="11"/>
      <c r="E14668" s="12"/>
      <c r="O14668" s="6" t="s">
        <v>1331</v>
      </c>
    </row>
    <row r="14669">
      <c r="B14669" s="2"/>
      <c r="C14669" s="10"/>
      <c r="D14669" s="11"/>
      <c r="E14669" s="12"/>
      <c r="O14669" s="6" t="s">
        <v>1331</v>
      </c>
    </row>
    <row r="14670">
      <c r="B14670" s="2"/>
      <c r="C14670" s="10"/>
      <c r="D14670" s="11"/>
      <c r="E14670" s="12"/>
      <c r="O14670" s="6" t="s">
        <v>1331</v>
      </c>
    </row>
    <row r="14671">
      <c r="B14671" s="2"/>
      <c r="C14671" s="10"/>
      <c r="D14671" s="11"/>
      <c r="E14671" s="12"/>
      <c r="O14671" s="6" t="s">
        <v>1331</v>
      </c>
    </row>
    <row r="14672">
      <c r="B14672" s="2"/>
      <c r="C14672" s="10"/>
      <c r="D14672" s="11"/>
      <c r="E14672" s="12"/>
      <c r="O14672" s="6" t="s">
        <v>1331</v>
      </c>
    </row>
    <row r="14673">
      <c r="B14673" s="2"/>
      <c r="C14673" s="10"/>
      <c r="D14673" s="11"/>
      <c r="E14673" s="12"/>
      <c r="O14673" s="6" t="s">
        <v>1331</v>
      </c>
    </row>
    <row r="14674">
      <c r="B14674" s="2"/>
      <c r="C14674" s="10"/>
      <c r="D14674" s="11"/>
      <c r="E14674" s="12"/>
      <c r="O14674" s="6" t="s">
        <v>1331</v>
      </c>
    </row>
    <row r="14675">
      <c r="B14675" s="2"/>
      <c r="C14675" s="10"/>
      <c r="D14675" s="11"/>
      <c r="E14675" s="12"/>
      <c r="O14675" s="6" t="s">
        <v>1331</v>
      </c>
    </row>
    <row r="14676">
      <c r="B14676" s="2"/>
      <c r="C14676" s="10"/>
      <c r="D14676" s="11"/>
      <c r="E14676" s="12"/>
      <c r="O14676" s="6" t="s">
        <v>1331</v>
      </c>
    </row>
    <row r="14677">
      <c r="B14677" s="2"/>
      <c r="C14677" s="10"/>
      <c r="D14677" s="11"/>
      <c r="E14677" s="12"/>
      <c r="O14677" s="6" t="s">
        <v>1331</v>
      </c>
    </row>
    <row r="14678">
      <c r="B14678" s="2"/>
      <c r="C14678" s="10"/>
      <c r="D14678" s="11"/>
      <c r="E14678" s="12"/>
      <c r="O14678" s="6" t="s">
        <v>1331</v>
      </c>
    </row>
    <row r="14679">
      <c r="B14679" s="2"/>
      <c r="C14679" s="10"/>
      <c r="D14679" s="11"/>
      <c r="E14679" s="12"/>
      <c r="O14679" s="6" t="s">
        <v>1331</v>
      </c>
    </row>
    <row r="14680">
      <c r="B14680" s="2"/>
      <c r="C14680" s="10"/>
      <c r="D14680" s="11"/>
      <c r="E14680" s="12"/>
      <c r="O14680" s="6" t="s">
        <v>1331</v>
      </c>
    </row>
    <row r="14681">
      <c r="B14681" s="2"/>
      <c r="C14681" s="10"/>
      <c r="D14681" s="11"/>
      <c r="E14681" s="12"/>
      <c r="O14681" s="6" t="s">
        <v>1331</v>
      </c>
    </row>
    <row r="14682">
      <c r="B14682" s="2"/>
      <c r="C14682" s="10"/>
      <c r="D14682" s="11"/>
      <c r="E14682" s="12"/>
      <c r="O14682" s="6" t="s">
        <v>1331</v>
      </c>
    </row>
    <row r="14683">
      <c r="B14683" s="2"/>
      <c r="C14683" s="10"/>
      <c r="D14683" s="11"/>
      <c r="E14683" s="12"/>
      <c r="O14683" s="6" t="s">
        <v>1331</v>
      </c>
    </row>
    <row r="14684">
      <c r="B14684" s="2"/>
      <c r="C14684" s="10"/>
      <c r="D14684" s="11"/>
      <c r="E14684" s="12"/>
      <c r="O14684" s="6" t="s">
        <v>1331</v>
      </c>
    </row>
    <row r="14685">
      <c r="B14685" s="2"/>
      <c r="C14685" s="10"/>
      <c r="D14685" s="11"/>
      <c r="E14685" s="12"/>
      <c r="O14685" s="6" t="s">
        <v>1331</v>
      </c>
    </row>
    <row r="14686">
      <c r="B14686" s="2"/>
      <c r="C14686" s="10"/>
      <c r="D14686" s="11"/>
      <c r="E14686" s="12"/>
      <c r="O14686" s="6" t="s">
        <v>1331</v>
      </c>
    </row>
    <row r="14687">
      <c r="B14687" s="2"/>
      <c r="C14687" s="10"/>
      <c r="D14687" s="11"/>
      <c r="E14687" s="12"/>
      <c r="O14687" s="6" t="s">
        <v>1331</v>
      </c>
    </row>
    <row r="14688">
      <c r="B14688" s="2"/>
      <c r="C14688" s="10"/>
      <c r="D14688" s="11"/>
      <c r="E14688" s="12"/>
      <c r="O14688" s="6" t="s">
        <v>1331</v>
      </c>
    </row>
    <row r="14689">
      <c r="B14689" s="2"/>
      <c r="C14689" s="10"/>
      <c r="D14689" s="11"/>
      <c r="E14689" s="12"/>
      <c r="O14689" s="6" t="s">
        <v>1331</v>
      </c>
    </row>
    <row r="14690">
      <c r="B14690" s="2"/>
      <c r="C14690" s="10"/>
      <c r="D14690" s="11"/>
      <c r="E14690" s="12"/>
      <c r="O14690" s="6" t="s">
        <v>1331</v>
      </c>
    </row>
    <row r="14691">
      <c r="B14691" s="2"/>
      <c r="C14691" s="10"/>
      <c r="D14691" s="11"/>
      <c r="E14691" s="12"/>
      <c r="O14691" s="6" t="s">
        <v>1331</v>
      </c>
    </row>
    <row r="14692">
      <c r="B14692" s="2"/>
      <c r="C14692" s="10"/>
      <c r="D14692" s="11"/>
      <c r="E14692" s="12"/>
      <c r="O14692" s="6" t="s">
        <v>1331</v>
      </c>
    </row>
    <row r="14693">
      <c r="B14693" s="2"/>
      <c r="C14693" s="10"/>
      <c r="D14693" s="11"/>
      <c r="E14693" s="12"/>
      <c r="O14693" s="6" t="s">
        <v>1331</v>
      </c>
    </row>
    <row r="14694">
      <c r="B14694" s="2"/>
      <c r="C14694" s="10"/>
      <c r="D14694" s="11"/>
      <c r="E14694" s="12"/>
      <c r="O14694" s="6" t="s">
        <v>1331</v>
      </c>
    </row>
    <row r="14695">
      <c r="B14695" s="2"/>
      <c r="C14695" s="10"/>
      <c r="D14695" s="11"/>
      <c r="E14695" s="12"/>
      <c r="O14695" s="6" t="s">
        <v>1331</v>
      </c>
    </row>
    <row r="14696">
      <c r="B14696" s="2"/>
      <c r="C14696" s="10"/>
      <c r="D14696" s="11"/>
      <c r="E14696" s="12"/>
      <c r="O14696" s="6" t="s">
        <v>1331</v>
      </c>
    </row>
    <row r="14697">
      <c r="B14697" s="2"/>
      <c r="C14697" s="10"/>
      <c r="D14697" s="11"/>
      <c r="E14697" s="12"/>
      <c r="O14697" s="6" t="s">
        <v>1331</v>
      </c>
    </row>
    <row r="14698">
      <c r="B14698" s="2"/>
      <c r="C14698" s="10"/>
      <c r="D14698" s="11"/>
      <c r="E14698" s="12"/>
      <c r="O14698" s="6" t="s">
        <v>1331</v>
      </c>
    </row>
    <row r="14699">
      <c r="B14699" s="2"/>
      <c r="C14699" s="10"/>
      <c r="D14699" s="11"/>
      <c r="E14699" s="12"/>
      <c r="O14699" s="6" t="s">
        <v>1331</v>
      </c>
    </row>
    <row r="14700">
      <c r="B14700" s="2"/>
      <c r="C14700" s="10"/>
      <c r="D14700" s="11"/>
      <c r="E14700" s="12"/>
      <c r="O14700" s="6" t="s">
        <v>1331</v>
      </c>
    </row>
    <row r="14701">
      <c r="B14701" s="2"/>
      <c r="C14701" s="10"/>
      <c r="D14701" s="11"/>
      <c r="E14701" s="12"/>
      <c r="O14701" s="6" t="s">
        <v>1331</v>
      </c>
    </row>
    <row r="14702">
      <c r="B14702" s="2"/>
      <c r="C14702" s="10"/>
      <c r="D14702" s="11"/>
      <c r="E14702" s="12"/>
      <c r="O14702" s="6" t="s">
        <v>1331</v>
      </c>
    </row>
    <row r="14703">
      <c r="B14703" s="2"/>
      <c r="C14703" s="10"/>
      <c r="D14703" s="11"/>
      <c r="E14703" s="12"/>
      <c r="O14703" s="6" t="s">
        <v>1331</v>
      </c>
    </row>
    <row r="14704">
      <c r="B14704" s="2"/>
      <c r="C14704" s="10"/>
      <c r="D14704" s="11"/>
      <c r="E14704" s="12"/>
      <c r="O14704" s="6" t="s">
        <v>1331</v>
      </c>
    </row>
    <row r="14705">
      <c r="B14705" s="2"/>
      <c r="C14705" s="10"/>
      <c r="D14705" s="11"/>
      <c r="E14705" s="12"/>
      <c r="O14705" s="6" t="s">
        <v>1331</v>
      </c>
    </row>
    <row r="14706">
      <c r="B14706" s="2"/>
      <c r="C14706" s="10"/>
      <c r="D14706" s="11"/>
      <c r="E14706" s="12"/>
      <c r="O14706" s="6" t="s">
        <v>1331</v>
      </c>
    </row>
    <row r="14707">
      <c r="B14707" s="2"/>
      <c r="C14707" s="10"/>
      <c r="D14707" s="11"/>
      <c r="E14707" s="12"/>
      <c r="O14707" s="6" t="s">
        <v>1331</v>
      </c>
    </row>
    <row r="14708">
      <c r="B14708" s="2"/>
      <c r="C14708" s="10"/>
      <c r="D14708" s="11"/>
      <c r="E14708" s="12"/>
      <c r="O14708" s="6" t="s">
        <v>1331</v>
      </c>
    </row>
    <row r="14709">
      <c r="B14709" s="2"/>
      <c r="C14709" s="10"/>
      <c r="D14709" s="11"/>
      <c r="E14709" s="12"/>
      <c r="O14709" s="6" t="s">
        <v>1331</v>
      </c>
    </row>
    <row r="14710">
      <c r="B14710" s="2"/>
      <c r="C14710" s="10"/>
      <c r="D14710" s="11"/>
      <c r="E14710" s="12"/>
      <c r="O14710" s="6" t="s">
        <v>1331</v>
      </c>
    </row>
    <row r="14711">
      <c r="B14711" s="2"/>
      <c r="C14711" s="10"/>
      <c r="D14711" s="11"/>
      <c r="E14711" s="12"/>
      <c r="O14711" s="6" t="s">
        <v>1331</v>
      </c>
    </row>
    <row r="14712">
      <c r="B14712" s="2"/>
      <c r="C14712" s="10"/>
      <c r="D14712" s="11"/>
      <c r="E14712" s="12"/>
      <c r="O14712" s="6" t="s">
        <v>1331</v>
      </c>
    </row>
    <row r="14713">
      <c r="B14713" s="2"/>
      <c r="C14713" s="10"/>
      <c r="D14713" s="11"/>
      <c r="E14713" s="12"/>
      <c r="O14713" s="6" t="s">
        <v>1331</v>
      </c>
    </row>
    <row r="14714">
      <c r="B14714" s="2"/>
      <c r="C14714" s="10"/>
      <c r="D14714" s="11"/>
      <c r="E14714" s="12"/>
      <c r="O14714" s="6" t="s">
        <v>1331</v>
      </c>
    </row>
    <row r="14715">
      <c r="B14715" s="2"/>
      <c r="C14715" s="10"/>
      <c r="D14715" s="11"/>
      <c r="E14715" s="12"/>
      <c r="O14715" s="6" t="s">
        <v>1331</v>
      </c>
    </row>
    <row r="14716">
      <c r="B14716" s="2"/>
      <c r="C14716" s="10"/>
      <c r="D14716" s="11"/>
      <c r="E14716" s="12"/>
      <c r="O14716" s="6" t="s">
        <v>1331</v>
      </c>
    </row>
    <row r="14717">
      <c r="B14717" s="2"/>
      <c r="C14717" s="10"/>
      <c r="D14717" s="11"/>
      <c r="E14717" s="12"/>
      <c r="O14717" s="6" t="s">
        <v>1331</v>
      </c>
    </row>
    <row r="14718">
      <c r="B14718" s="2"/>
      <c r="C14718" s="10"/>
      <c r="D14718" s="11"/>
      <c r="E14718" s="12"/>
      <c r="O14718" s="6" t="s">
        <v>1331</v>
      </c>
    </row>
    <row r="14719">
      <c r="B14719" s="2"/>
      <c r="C14719" s="10"/>
      <c r="D14719" s="11"/>
      <c r="E14719" s="12"/>
      <c r="O14719" s="6" t="s">
        <v>1331</v>
      </c>
    </row>
    <row r="14720">
      <c r="B14720" s="2"/>
      <c r="C14720" s="10"/>
      <c r="D14720" s="11"/>
      <c r="E14720" s="12"/>
      <c r="O14720" s="6" t="s">
        <v>1331</v>
      </c>
    </row>
    <row r="14721">
      <c r="B14721" s="2"/>
      <c r="C14721" s="10"/>
      <c r="D14721" s="11"/>
      <c r="E14721" s="12"/>
      <c r="O14721" s="6" t="s">
        <v>1331</v>
      </c>
    </row>
    <row r="14722">
      <c r="B14722" s="2"/>
      <c r="C14722" s="10"/>
      <c r="D14722" s="11"/>
      <c r="E14722" s="12"/>
      <c r="O14722" s="6" t="s">
        <v>1331</v>
      </c>
    </row>
    <row r="14723">
      <c r="B14723" s="2"/>
      <c r="C14723" s="10"/>
      <c r="D14723" s="11"/>
      <c r="E14723" s="12"/>
      <c r="O14723" s="6" t="s">
        <v>1331</v>
      </c>
    </row>
    <row r="14724">
      <c r="B14724" s="2"/>
      <c r="C14724" s="10"/>
      <c r="D14724" s="11"/>
      <c r="E14724" s="12"/>
      <c r="O14724" s="6" t="s">
        <v>1331</v>
      </c>
    </row>
    <row r="14725">
      <c r="B14725" s="2"/>
      <c r="C14725" s="10"/>
      <c r="D14725" s="11"/>
      <c r="E14725" s="12"/>
      <c r="O14725" s="6" t="s">
        <v>1331</v>
      </c>
    </row>
    <row r="14726">
      <c r="B14726" s="2"/>
      <c r="C14726" s="10"/>
      <c r="D14726" s="11"/>
      <c r="E14726" s="12"/>
      <c r="O14726" s="6" t="s">
        <v>1331</v>
      </c>
    </row>
    <row r="14727">
      <c r="B14727" s="2"/>
      <c r="C14727" s="10"/>
      <c r="D14727" s="11"/>
      <c r="E14727" s="12"/>
      <c r="O14727" s="6" t="s">
        <v>1331</v>
      </c>
    </row>
    <row r="14728">
      <c r="B14728" s="2"/>
      <c r="C14728" s="10"/>
      <c r="D14728" s="11"/>
      <c r="E14728" s="12"/>
      <c r="O14728" s="6" t="s">
        <v>1331</v>
      </c>
    </row>
    <row r="14729">
      <c r="B14729" s="2"/>
      <c r="C14729" s="10"/>
      <c r="D14729" s="11"/>
      <c r="E14729" s="12"/>
      <c r="O14729" s="6" t="s">
        <v>1331</v>
      </c>
    </row>
    <row r="14730">
      <c r="B14730" s="2"/>
      <c r="C14730" s="10"/>
      <c r="D14730" s="11"/>
      <c r="E14730" s="12"/>
      <c r="O14730" s="6" t="s">
        <v>1331</v>
      </c>
    </row>
    <row r="14731">
      <c r="B14731" s="2"/>
      <c r="C14731" s="10"/>
      <c r="D14731" s="11"/>
      <c r="E14731" s="12"/>
      <c r="O14731" s="6" t="s">
        <v>1331</v>
      </c>
    </row>
    <row r="14732">
      <c r="B14732" s="2"/>
      <c r="C14732" s="10"/>
      <c r="D14732" s="11"/>
      <c r="E14732" s="12"/>
      <c r="O14732" s="6" t="s">
        <v>1331</v>
      </c>
    </row>
    <row r="14733">
      <c r="B14733" s="2"/>
      <c r="C14733" s="10"/>
      <c r="D14733" s="11"/>
      <c r="E14733" s="12"/>
      <c r="O14733" s="6" t="s">
        <v>1331</v>
      </c>
    </row>
    <row r="14734">
      <c r="B14734" s="2"/>
      <c r="C14734" s="10"/>
      <c r="D14734" s="11"/>
      <c r="E14734" s="12"/>
      <c r="O14734" s="6" t="s">
        <v>1331</v>
      </c>
    </row>
    <row r="14735">
      <c r="B14735" s="2"/>
      <c r="C14735" s="10"/>
      <c r="D14735" s="11"/>
      <c r="E14735" s="12"/>
      <c r="O14735" s="6" t="s">
        <v>1331</v>
      </c>
    </row>
    <row r="14736">
      <c r="B14736" s="2"/>
      <c r="C14736" s="10"/>
      <c r="D14736" s="11"/>
      <c r="E14736" s="12"/>
      <c r="O14736" s="6" t="s">
        <v>1331</v>
      </c>
    </row>
    <row r="14737">
      <c r="B14737" s="2"/>
      <c r="C14737" s="10"/>
      <c r="D14737" s="11"/>
      <c r="E14737" s="12"/>
      <c r="O14737" s="6" t="s">
        <v>1331</v>
      </c>
    </row>
    <row r="14738">
      <c r="B14738" s="2"/>
      <c r="C14738" s="10"/>
      <c r="D14738" s="11"/>
      <c r="E14738" s="12"/>
      <c r="O14738" s="6" t="s">
        <v>1331</v>
      </c>
    </row>
    <row r="14739">
      <c r="B14739" s="2"/>
      <c r="C14739" s="10"/>
      <c r="D14739" s="11"/>
      <c r="E14739" s="12"/>
      <c r="O14739" s="6" t="s">
        <v>1331</v>
      </c>
    </row>
    <row r="14740">
      <c r="B14740" s="2"/>
      <c r="C14740" s="10"/>
      <c r="D14740" s="11"/>
      <c r="E14740" s="12"/>
      <c r="O14740" s="6" t="s">
        <v>1331</v>
      </c>
    </row>
    <row r="14741">
      <c r="B14741" s="2"/>
      <c r="C14741" s="10"/>
      <c r="D14741" s="11"/>
      <c r="E14741" s="12"/>
      <c r="O14741" s="6" t="s">
        <v>1331</v>
      </c>
    </row>
    <row r="14742">
      <c r="B14742" s="2"/>
      <c r="C14742" s="10"/>
      <c r="D14742" s="11"/>
      <c r="E14742" s="12"/>
      <c r="O14742" s="6" t="s">
        <v>1331</v>
      </c>
    </row>
    <row r="14743">
      <c r="B14743" s="2"/>
      <c r="C14743" s="10"/>
      <c r="D14743" s="11"/>
      <c r="E14743" s="12"/>
      <c r="O14743" s="6" t="s">
        <v>1331</v>
      </c>
    </row>
    <row r="14744">
      <c r="B14744" s="2"/>
      <c r="C14744" s="10"/>
      <c r="D14744" s="11"/>
      <c r="E14744" s="12"/>
      <c r="O14744" s="6" t="s">
        <v>1331</v>
      </c>
    </row>
    <row r="14745">
      <c r="B14745" s="2"/>
      <c r="C14745" s="10"/>
      <c r="D14745" s="11"/>
      <c r="E14745" s="12"/>
      <c r="O14745" s="6" t="s">
        <v>1331</v>
      </c>
    </row>
    <row r="14746">
      <c r="B14746" s="2"/>
      <c r="C14746" s="10"/>
      <c r="D14746" s="11"/>
      <c r="E14746" s="12"/>
      <c r="O14746" s="6" t="s">
        <v>1331</v>
      </c>
    </row>
    <row r="14747">
      <c r="B14747" s="2"/>
      <c r="C14747" s="10"/>
      <c r="D14747" s="11"/>
      <c r="E14747" s="12"/>
      <c r="O14747" s="6" t="s">
        <v>1331</v>
      </c>
    </row>
    <row r="14748">
      <c r="B14748" s="2"/>
      <c r="C14748" s="10"/>
      <c r="D14748" s="11"/>
      <c r="E14748" s="12"/>
      <c r="O14748" s="6" t="s">
        <v>1331</v>
      </c>
    </row>
    <row r="14749">
      <c r="B14749" s="2"/>
      <c r="C14749" s="10"/>
      <c r="D14749" s="11"/>
      <c r="E14749" s="12"/>
      <c r="O14749" s="6" t="s">
        <v>1331</v>
      </c>
    </row>
    <row r="14750">
      <c r="B14750" s="2"/>
      <c r="C14750" s="10"/>
      <c r="D14750" s="11"/>
      <c r="E14750" s="12"/>
      <c r="O14750" s="6" t="s">
        <v>1331</v>
      </c>
    </row>
    <row r="14751">
      <c r="B14751" s="2"/>
      <c r="C14751" s="10"/>
      <c r="D14751" s="11"/>
      <c r="E14751" s="12"/>
      <c r="O14751" s="6" t="s">
        <v>1331</v>
      </c>
    </row>
    <row r="14752">
      <c r="B14752" s="2"/>
      <c r="C14752" s="10"/>
      <c r="D14752" s="11"/>
      <c r="E14752" s="12"/>
      <c r="O14752" s="6" t="s">
        <v>1331</v>
      </c>
    </row>
    <row r="14753">
      <c r="B14753" s="2"/>
      <c r="C14753" s="10"/>
      <c r="D14753" s="11"/>
      <c r="E14753" s="12"/>
      <c r="O14753" s="6" t="s">
        <v>1331</v>
      </c>
    </row>
    <row r="14754">
      <c r="B14754" s="2"/>
      <c r="C14754" s="10"/>
      <c r="D14754" s="11"/>
      <c r="E14754" s="12"/>
      <c r="O14754" s="6" t="s">
        <v>1331</v>
      </c>
    </row>
    <row r="14755">
      <c r="B14755" s="2"/>
      <c r="C14755" s="10"/>
      <c r="D14755" s="11"/>
      <c r="E14755" s="12"/>
      <c r="O14755" s="6" t="s">
        <v>1331</v>
      </c>
    </row>
    <row r="14756">
      <c r="B14756" s="2"/>
      <c r="C14756" s="10"/>
      <c r="D14756" s="11"/>
      <c r="E14756" s="12"/>
      <c r="O14756" s="6" t="s">
        <v>1331</v>
      </c>
    </row>
    <row r="14757">
      <c r="B14757" s="2"/>
      <c r="C14757" s="10"/>
      <c r="D14757" s="11"/>
      <c r="E14757" s="12"/>
      <c r="O14757" s="6" t="s">
        <v>1331</v>
      </c>
    </row>
    <row r="14758">
      <c r="B14758" s="2"/>
      <c r="C14758" s="10"/>
      <c r="D14758" s="11"/>
      <c r="E14758" s="12"/>
      <c r="O14758" s="6" t="s">
        <v>1331</v>
      </c>
    </row>
    <row r="14759">
      <c r="B14759" s="2"/>
      <c r="C14759" s="10"/>
      <c r="D14759" s="11"/>
      <c r="E14759" s="12"/>
      <c r="O14759" s="6" t="s">
        <v>1331</v>
      </c>
    </row>
    <row r="14760">
      <c r="B14760" s="2"/>
      <c r="C14760" s="10"/>
      <c r="D14760" s="11"/>
      <c r="E14760" s="12"/>
      <c r="O14760" s="6" t="s">
        <v>1331</v>
      </c>
    </row>
    <row r="14761">
      <c r="B14761" s="2"/>
      <c r="C14761" s="10"/>
      <c r="D14761" s="11"/>
      <c r="E14761" s="12"/>
      <c r="O14761" s="6" t="s">
        <v>1331</v>
      </c>
    </row>
    <row r="14762">
      <c r="B14762" s="2"/>
      <c r="C14762" s="10"/>
      <c r="D14762" s="11"/>
      <c r="E14762" s="12"/>
      <c r="O14762" s="6" t="s">
        <v>1331</v>
      </c>
    </row>
    <row r="14763">
      <c r="B14763" s="2"/>
      <c r="C14763" s="10"/>
      <c r="D14763" s="11"/>
      <c r="E14763" s="12"/>
      <c r="O14763" s="6" t="s">
        <v>1331</v>
      </c>
    </row>
    <row r="14764">
      <c r="B14764" s="2"/>
      <c r="C14764" s="10"/>
      <c r="D14764" s="11"/>
      <c r="E14764" s="12"/>
      <c r="O14764" s="6" t="s">
        <v>1331</v>
      </c>
    </row>
    <row r="14765">
      <c r="B14765" s="2"/>
      <c r="C14765" s="10"/>
      <c r="D14765" s="11"/>
      <c r="E14765" s="12"/>
      <c r="O14765" s="6" t="s">
        <v>1331</v>
      </c>
    </row>
    <row r="14766">
      <c r="B14766" s="2"/>
      <c r="C14766" s="10"/>
      <c r="D14766" s="11"/>
      <c r="E14766" s="12"/>
      <c r="O14766" s="6" t="s">
        <v>1331</v>
      </c>
    </row>
    <row r="14767">
      <c r="B14767" s="2"/>
      <c r="C14767" s="10"/>
      <c r="D14767" s="11"/>
      <c r="E14767" s="12"/>
      <c r="O14767" s="6" t="s">
        <v>1331</v>
      </c>
    </row>
    <row r="14768">
      <c r="B14768" s="2"/>
      <c r="C14768" s="10"/>
      <c r="D14768" s="11"/>
      <c r="E14768" s="12"/>
      <c r="O14768" s="6" t="s">
        <v>1331</v>
      </c>
    </row>
    <row r="14769">
      <c r="B14769" s="2"/>
      <c r="C14769" s="10"/>
      <c r="D14769" s="11"/>
      <c r="E14769" s="12"/>
      <c r="O14769" s="6" t="s">
        <v>1331</v>
      </c>
    </row>
    <row r="14770">
      <c r="B14770" s="2"/>
      <c r="C14770" s="10"/>
      <c r="D14770" s="11"/>
      <c r="E14770" s="12"/>
      <c r="O14770" s="6" t="s">
        <v>1331</v>
      </c>
    </row>
    <row r="14771">
      <c r="B14771" s="2"/>
      <c r="C14771" s="10"/>
      <c r="D14771" s="11"/>
      <c r="E14771" s="12"/>
      <c r="O14771" s="6" t="s">
        <v>1331</v>
      </c>
    </row>
    <row r="14772">
      <c r="B14772" s="2"/>
      <c r="C14772" s="10"/>
      <c r="D14772" s="11"/>
      <c r="E14772" s="12"/>
      <c r="O14772" s="6" t="s">
        <v>1331</v>
      </c>
    </row>
    <row r="14773">
      <c r="B14773" s="2"/>
      <c r="C14773" s="10"/>
      <c r="D14773" s="11"/>
      <c r="E14773" s="12"/>
      <c r="O14773" s="6" t="s">
        <v>1331</v>
      </c>
    </row>
    <row r="14774">
      <c r="B14774" s="2"/>
      <c r="C14774" s="10"/>
      <c r="D14774" s="11"/>
      <c r="E14774" s="12"/>
      <c r="O14774" s="6" t="s">
        <v>1331</v>
      </c>
    </row>
    <row r="14775">
      <c r="B14775" s="2"/>
      <c r="C14775" s="10"/>
      <c r="D14775" s="11"/>
      <c r="E14775" s="12"/>
      <c r="O14775" s="6" t="s">
        <v>1331</v>
      </c>
    </row>
    <row r="14776">
      <c r="B14776" s="2"/>
      <c r="C14776" s="10"/>
      <c r="D14776" s="11"/>
      <c r="E14776" s="12"/>
      <c r="O14776" s="6" t="s">
        <v>1331</v>
      </c>
    </row>
    <row r="14777">
      <c r="B14777" s="2"/>
      <c r="C14777" s="10"/>
      <c r="D14777" s="11"/>
      <c r="E14777" s="12"/>
      <c r="O14777" s="6" t="s">
        <v>1331</v>
      </c>
    </row>
    <row r="14778">
      <c r="B14778" s="2"/>
      <c r="C14778" s="10"/>
      <c r="D14778" s="11"/>
      <c r="E14778" s="12"/>
      <c r="O14778" s="6" t="s">
        <v>1331</v>
      </c>
    </row>
    <row r="14779">
      <c r="B14779" s="2"/>
      <c r="C14779" s="10"/>
      <c r="D14779" s="11"/>
      <c r="E14779" s="12"/>
      <c r="O14779" s="6" t="s">
        <v>1331</v>
      </c>
    </row>
    <row r="14780">
      <c r="B14780" s="2"/>
      <c r="C14780" s="10"/>
      <c r="D14780" s="11"/>
      <c r="E14780" s="12"/>
      <c r="O14780" s="6" t="s">
        <v>1331</v>
      </c>
    </row>
    <row r="14781">
      <c r="B14781" s="2"/>
      <c r="C14781" s="10"/>
      <c r="D14781" s="11"/>
      <c r="E14781" s="12"/>
      <c r="O14781" s="6" t="s">
        <v>1331</v>
      </c>
    </row>
    <row r="14782">
      <c r="B14782" s="2"/>
      <c r="C14782" s="10"/>
      <c r="D14782" s="11"/>
      <c r="E14782" s="12"/>
      <c r="O14782" s="6" t="s">
        <v>1331</v>
      </c>
    </row>
    <row r="14783">
      <c r="B14783" s="2"/>
      <c r="C14783" s="10"/>
      <c r="D14783" s="11"/>
      <c r="E14783" s="12"/>
      <c r="O14783" s="6" t="s">
        <v>1331</v>
      </c>
    </row>
    <row r="14784">
      <c r="B14784" s="2"/>
      <c r="C14784" s="10"/>
      <c r="D14784" s="11"/>
      <c r="E14784" s="12"/>
      <c r="O14784" s="6" t="s">
        <v>1331</v>
      </c>
    </row>
    <row r="14785">
      <c r="B14785" s="2"/>
      <c r="C14785" s="10"/>
      <c r="D14785" s="11"/>
      <c r="E14785" s="12"/>
      <c r="O14785" s="6" t="s">
        <v>1331</v>
      </c>
    </row>
    <row r="14786">
      <c r="B14786" s="2"/>
      <c r="C14786" s="10"/>
      <c r="D14786" s="11"/>
      <c r="E14786" s="12"/>
      <c r="O14786" s="6" t="s">
        <v>1331</v>
      </c>
    </row>
    <row r="14787">
      <c r="B14787" s="2"/>
      <c r="C14787" s="10"/>
      <c r="D14787" s="11"/>
      <c r="E14787" s="12"/>
      <c r="O14787" s="6" t="s">
        <v>1331</v>
      </c>
    </row>
    <row r="14788">
      <c r="B14788" s="2"/>
      <c r="C14788" s="10"/>
      <c r="D14788" s="11"/>
      <c r="E14788" s="12"/>
      <c r="O14788" s="6" t="s">
        <v>1331</v>
      </c>
    </row>
    <row r="14789">
      <c r="B14789" s="2"/>
      <c r="C14789" s="10"/>
      <c r="D14789" s="11"/>
      <c r="E14789" s="12"/>
      <c r="O14789" s="6" t="s">
        <v>1331</v>
      </c>
    </row>
    <row r="14790">
      <c r="B14790" s="2"/>
      <c r="C14790" s="10"/>
      <c r="D14790" s="11"/>
      <c r="E14790" s="12"/>
      <c r="O14790" s="6" t="s">
        <v>1331</v>
      </c>
    </row>
    <row r="14791">
      <c r="B14791" s="2"/>
      <c r="C14791" s="10"/>
      <c r="D14791" s="11"/>
      <c r="E14791" s="12"/>
      <c r="O14791" s="6" t="s">
        <v>1331</v>
      </c>
    </row>
    <row r="14792">
      <c r="B14792" s="2"/>
      <c r="C14792" s="10"/>
      <c r="D14792" s="11"/>
      <c r="E14792" s="12"/>
      <c r="O14792" s="6" t="s">
        <v>1331</v>
      </c>
    </row>
    <row r="14793">
      <c r="B14793" s="2"/>
      <c r="C14793" s="10"/>
      <c r="D14793" s="11"/>
      <c r="E14793" s="12"/>
      <c r="O14793" s="6" t="s">
        <v>1331</v>
      </c>
    </row>
    <row r="14794">
      <c r="B14794" s="2"/>
      <c r="C14794" s="10"/>
      <c r="D14794" s="11"/>
      <c r="E14794" s="12"/>
      <c r="O14794" s="6" t="s">
        <v>1331</v>
      </c>
    </row>
    <row r="14795">
      <c r="B14795" s="2"/>
      <c r="C14795" s="10"/>
      <c r="D14795" s="11"/>
      <c r="E14795" s="12"/>
      <c r="O14795" s="6" t="s">
        <v>1331</v>
      </c>
    </row>
    <row r="14796">
      <c r="B14796" s="2"/>
      <c r="C14796" s="10"/>
      <c r="D14796" s="11"/>
      <c r="E14796" s="12"/>
      <c r="O14796" s="6" t="s">
        <v>1331</v>
      </c>
    </row>
    <row r="14797">
      <c r="B14797" s="2"/>
      <c r="C14797" s="10"/>
      <c r="D14797" s="11"/>
      <c r="E14797" s="12"/>
      <c r="O14797" s="6" t="s">
        <v>1331</v>
      </c>
    </row>
    <row r="14798">
      <c r="B14798" s="2"/>
      <c r="C14798" s="10"/>
      <c r="D14798" s="11"/>
      <c r="E14798" s="12"/>
      <c r="O14798" s="6" t="s">
        <v>1331</v>
      </c>
    </row>
    <row r="14799">
      <c r="B14799" s="2"/>
      <c r="C14799" s="10"/>
      <c r="D14799" s="11"/>
      <c r="E14799" s="12"/>
      <c r="O14799" s="6" t="s">
        <v>1331</v>
      </c>
    </row>
    <row r="14800">
      <c r="B14800" s="2"/>
      <c r="C14800" s="10"/>
      <c r="D14800" s="11"/>
      <c r="E14800" s="12"/>
      <c r="O14800" s="6" t="s">
        <v>1331</v>
      </c>
    </row>
    <row r="14801">
      <c r="B14801" s="2"/>
      <c r="C14801" s="10"/>
      <c r="D14801" s="11"/>
      <c r="E14801" s="12"/>
      <c r="O14801" s="6" t="s">
        <v>1331</v>
      </c>
    </row>
    <row r="14802">
      <c r="B14802" s="2"/>
      <c r="C14802" s="10"/>
      <c r="D14802" s="11"/>
      <c r="E14802" s="12"/>
      <c r="O14802" s="6" t="s">
        <v>1331</v>
      </c>
    </row>
    <row r="14803">
      <c r="B14803" s="2"/>
      <c r="C14803" s="10"/>
      <c r="D14803" s="11"/>
      <c r="E14803" s="12"/>
      <c r="O14803" s="6" t="s">
        <v>1331</v>
      </c>
    </row>
    <row r="14804">
      <c r="B14804" s="2"/>
      <c r="C14804" s="10"/>
      <c r="D14804" s="11"/>
      <c r="E14804" s="12"/>
      <c r="O14804" s="6" t="s">
        <v>1331</v>
      </c>
    </row>
    <row r="14805">
      <c r="B14805" s="2"/>
      <c r="C14805" s="10"/>
      <c r="D14805" s="11"/>
      <c r="E14805" s="12"/>
      <c r="O14805" s="6" t="s">
        <v>1331</v>
      </c>
    </row>
    <row r="14806">
      <c r="B14806" s="2"/>
      <c r="C14806" s="10"/>
      <c r="D14806" s="11"/>
      <c r="E14806" s="12"/>
      <c r="O14806" s="6" t="s">
        <v>1331</v>
      </c>
    </row>
    <row r="14807">
      <c r="B14807" s="2"/>
      <c r="C14807" s="10"/>
      <c r="D14807" s="11"/>
      <c r="E14807" s="12"/>
      <c r="O14807" s="6" t="s">
        <v>1331</v>
      </c>
    </row>
    <row r="14808">
      <c r="B14808" s="2"/>
      <c r="C14808" s="10"/>
      <c r="D14808" s="11"/>
      <c r="E14808" s="12"/>
      <c r="O14808" s="6" t="s">
        <v>1331</v>
      </c>
    </row>
    <row r="14809">
      <c r="B14809" s="2"/>
      <c r="C14809" s="10"/>
      <c r="D14809" s="11"/>
      <c r="E14809" s="12"/>
      <c r="O14809" s="6" t="s">
        <v>1331</v>
      </c>
    </row>
    <row r="14810">
      <c r="B14810" s="2"/>
      <c r="C14810" s="10"/>
      <c r="D14810" s="11"/>
      <c r="E14810" s="12"/>
      <c r="O14810" s="6" t="s">
        <v>1331</v>
      </c>
    </row>
    <row r="14811">
      <c r="B14811" s="2"/>
      <c r="C14811" s="10"/>
      <c r="D14811" s="11"/>
      <c r="E14811" s="12"/>
      <c r="O14811" s="6" t="s">
        <v>1331</v>
      </c>
    </row>
    <row r="14812">
      <c r="B14812" s="2"/>
      <c r="C14812" s="10"/>
      <c r="D14812" s="11"/>
      <c r="E14812" s="12"/>
      <c r="O14812" s="6" t="s">
        <v>1331</v>
      </c>
    </row>
    <row r="14813">
      <c r="B14813" s="2"/>
      <c r="C14813" s="10"/>
      <c r="D14813" s="11"/>
      <c r="E14813" s="12"/>
      <c r="O14813" s="6" t="s">
        <v>1331</v>
      </c>
    </row>
    <row r="14814">
      <c r="B14814" s="2"/>
      <c r="C14814" s="10"/>
      <c r="D14814" s="11"/>
      <c r="E14814" s="12"/>
      <c r="O14814" s="6" t="s">
        <v>1331</v>
      </c>
    </row>
    <row r="14815">
      <c r="B14815" s="2"/>
      <c r="C14815" s="10"/>
      <c r="D14815" s="11"/>
      <c r="E14815" s="12"/>
      <c r="O14815" s="6" t="s">
        <v>1331</v>
      </c>
    </row>
    <row r="14816">
      <c r="B14816" s="2"/>
      <c r="C14816" s="10"/>
      <c r="D14816" s="11"/>
      <c r="E14816" s="12"/>
      <c r="O14816" s="6" t="s">
        <v>1331</v>
      </c>
    </row>
    <row r="14817">
      <c r="B14817" s="2"/>
      <c r="C14817" s="10"/>
      <c r="D14817" s="11"/>
      <c r="E14817" s="12"/>
      <c r="O14817" s="6" t="s">
        <v>1331</v>
      </c>
    </row>
    <row r="14818">
      <c r="B14818" s="2"/>
      <c r="C14818" s="10"/>
      <c r="D14818" s="11"/>
      <c r="E14818" s="12"/>
      <c r="O14818" s="6" t="s">
        <v>1331</v>
      </c>
    </row>
    <row r="14819">
      <c r="B14819" s="2"/>
      <c r="C14819" s="10"/>
      <c r="D14819" s="11"/>
      <c r="E14819" s="12"/>
      <c r="O14819" s="6" t="s">
        <v>1331</v>
      </c>
    </row>
    <row r="14820">
      <c r="B14820" s="2"/>
      <c r="C14820" s="10"/>
      <c r="D14820" s="11"/>
      <c r="E14820" s="12"/>
      <c r="O14820" s="6" t="s">
        <v>1331</v>
      </c>
    </row>
    <row r="14821">
      <c r="B14821" s="2"/>
      <c r="C14821" s="10"/>
      <c r="D14821" s="11"/>
      <c r="E14821" s="12"/>
      <c r="O14821" s="6" t="s">
        <v>1331</v>
      </c>
    </row>
    <row r="14822">
      <c r="B14822" s="2"/>
      <c r="C14822" s="10"/>
      <c r="D14822" s="11"/>
      <c r="E14822" s="12"/>
      <c r="O14822" s="6" t="s">
        <v>1331</v>
      </c>
    </row>
    <row r="14823">
      <c r="B14823" s="2"/>
      <c r="C14823" s="10"/>
      <c r="D14823" s="11"/>
      <c r="E14823" s="12"/>
      <c r="O14823" s="6" t="s">
        <v>1331</v>
      </c>
    </row>
    <row r="14824">
      <c r="B14824" s="2"/>
      <c r="C14824" s="10"/>
      <c r="D14824" s="11"/>
      <c r="E14824" s="12"/>
      <c r="O14824" s="6" t="s">
        <v>1331</v>
      </c>
    </row>
    <row r="14825">
      <c r="B14825" s="2"/>
      <c r="C14825" s="10"/>
      <c r="D14825" s="11"/>
      <c r="E14825" s="12"/>
      <c r="O14825" s="6" t="s">
        <v>1331</v>
      </c>
    </row>
    <row r="14826">
      <c r="B14826" s="2"/>
      <c r="C14826" s="10"/>
      <c r="D14826" s="11"/>
      <c r="E14826" s="12"/>
      <c r="O14826" s="6" t="s">
        <v>1331</v>
      </c>
    </row>
    <row r="14827">
      <c r="B14827" s="2"/>
      <c r="C14827" s="10"/>
      <c r="D14827" s="11"/>
      <c r="E14827" s="12"/>
      <c r="O14827" s="6" t="s">
        <v>1331</v>
      </c>
    </row>
    <row r="14828">
      <c r="B14828" s="2"/>
      <c r="C14828" s="10"/>
      <c r="D14828" s="11"/>
      <c r="E14828" s="12"/>
      <c r="O14828" s="6" t="s">
        <v>1331</v>
      </c>
    </row>
    <row r="14829">
      <c r="B14829" s="2"/>
      <c r="C14829" s="10"/>
      <c r="D14829" s="11"/>
      <c r="E14829" s="12"/>
      <c r="O14829" s="6" t="s">
        <v>1331</v>
      </c>
    </row>
    <row r="14830">
      <c r="B14830" s="2"/>
      <c r="C14830" s="10"/>
      <c r="D14830" s="11"/>
      <c r="E14830" s="12"/>
      <c r="O14830" s="6" t="s">
        <v>1331</v>
      </c>
    </row>
    <row r="14831">
      <c r="B14831" s="2"/>
      <c r="C14831" s="10"/>
      <c r="D14831" s="11"/>
      <c r="E14831" s="12"/>
      <c r="O14831" s="6" t="s">
        <v>1331</v>
      </c>
    </row>
    <row r="14832">
      <c r="B14832" s="2"/>
      <c r="C14832" s="10"/>
      <c r="D14832" s="11"/>
      <c r="E14832" s="12"/>
      <c r="O14832" s="6" t="s">
        <v>1331</v>
      </c>
    </row>
    <row r="14833">
      <c r="B14833" s="2"/>
      <c r="C14833" s="10"/>
      <c r="D14833" s="11"/>
      <c r="E14833" s="12"/>
      <c r="O14833" s="6" t="s">
        <v>1331</v>
      </c>
    </row>
    <row r="14834">
      <c r="B14834" s="2"/>
      <c r="C14834" s="10"/>
      <c r="D14834" s="11"/>
      <c r="E14834" s="12"/>
      <c r="O14834" s="6" t="s">
        <v>1331</v>
      </c>
    </row>
    <row r="14835">
      <c r="B14835" s="2"/>
      <c r="C14835" s="10"/>
      <c r="D14835" s="11"/>
      <c r="E14835" s="12"/>
      <c r="O14835" s="6" t="s">
        <v>1331</v>
      </c>
    </row>
    <row r="14836">
      <c r="B14836" s="2"/>
      <c r="C14836" s="10"/>
      <c r="D14836" s="11"/>
      <c r="E14836" s="12"/>
      <c r="O14836" s="6" t="s">
        <v>1331</v>
      </c>
    </row>
    <row r="14837">
      <c r="B14837" s="2"/>
      <c r="C14837" s="10"/>
      <c r="D14837" s="11"/>
      <c r="E14837" s="12"/>
      <c r="O14837" s="6" t="s">
        <v>1331</v>
      </c>
    </row>
    <row r="14838">
      <c r="B14838" s="2"/>
      <c r="C14838" s="10"/>
      <c r="D14838" s="11"/>
      <c r="E14838" s="12"/>
      <c r="O14838" s="6" t="s">
        <v>1331</v>
      </c>
    </row>
    <row r="14839">
      <c r="B14839" s="2"/>
      <c r="C14839" s="10"/>
      <c r="D14839" s="11"/>
      <c r="E14839" s="12"/>
      <c r="O14839" s="6" t="s">
        <v>1331</v>
      </c>
    </row>
    <row r="14840">
      <c r="B14840" s="2"/>
      <c r="C14840" s="10"/>
      <c r="D14840" s="11"/>
      <c r="E14840" s="12"/>
      <c r="O14840" s="6" t="s">
        <v>1331</v>
      </c>
    </row>
    <row r="14841">
      <c r="B14841" s="2"/>
      <c r="C14841" s="10"/>
      <c r="D14841" s="11"/>
      <c r="E14841" s="12"/>
      <c r="O14841" s="6" t="s">
        <v>1331</v>
      </c>
    </row>
    <row r="14842">
      <c r="B14842" s="2"/>
      <c r="C14842" s="10"/>
      <c r="D14842" s="11"/>
      <c r="E14842" s="12"/>
      <c r="O14842" s="6" t="s">
        <v>1331</v>
      </c>
    </row>
    <row r="14843">
      <c r="B14843" s="2"/>
      <c r="C14843" s="10"/>
      <c r="D14843" s="11"/>
      <c r="E14843" s="12"/>
      <c r="O14843" s="6" t="s">
        <v>1331</v>
      </c>
    </row>
    <row r="14844">
      <c r="B14844" s="2"/>
      <c r="C14844" s="10"/>
      <c r="D14844" s="11"/>
      <c r="E14844" s="12"/>
      <c r="O14844" s="6" t="s">
        <v>1331</v>
      </c>
    </row>
    <row r="14845">
      <c r="B14845" s="2"/>
      <c r="C14845" s="10"/>
      <c r="D14845" s="11"/>
      <c r="E14845" s="12"/>
      <c r="O14845" s="6" t="s">
        <v>1331</v>
      </c>
    </row>
    <row r="14846">
      <c r="B14846" s="2"/>
      <c r="C14846" s="10"/>
      <c r="D14846" s="11"/>
      <c r="E14846" s="12"/>
      <c r="O14846" s="6" t="s">
        <v>1331</v>
      </c>
    </row>
    <row r="14847">
      <c r="B14847" s="2"/>
      <c r="C14847" s="10"/>
      <c r="D14847" s="11"/>
      <c r="E14847" s="12"/>
      <c r="O14847" s="6" t="s">
        <v>1331</v>
      </c>
    </row>
    <row r="14848">
      <c r="B14848" s="2"/>
      <c r="C14848" s="10"/>
      <c r="D14848" s="11"/>
      <c r="E14848" s="12"/>
      <c r="O14848" s="6" t="s">
        <v>1331</v>
      </c>
    </row>
    <row r="14849">
      <c r="B14849" s="2"/>
      <c r="C14849" s="10"/>
      <c r="D14849" s="11"/>
      <c r="E14849" s="12"/>
      <c r="O14849" s="6" t="s">
        <v>1331</v>
      </c>
    </row>
    <row r="14850">
      <c r="B14850" s="2"/>
      <c r="C14850" s="10"/>
      <c r="D14850" s="11"/>
      <c r="E14850" s="12"/>
      <c r="O14850" s="6" t="s">
        <v>1331</v>
      </c>
    </row>
    <row r="14851">
      <c r="B14851" s="2"/>
      <c r="C14851" s="10"/>
      <c r="D14851" s="11"/>
      <c r="E14851" s="12"/>
      <c r="O14851" s="6" t="s">
        <v>1331</v>
      </c>
    </row>
    <row r="14852">
      <c r="B14852" s="2"/>
      <c r="C14852" s="10"/>
      <c r="D14852" s="11"/>
      <c r="E14852" s="12"/>
      <c r="O14852" s="6" t="s">
        <v>1331</v>
      </c>
    </row>
    <row r="14853">
      <c r="B14853" s="2"/>
      <c r="C14853" s="10"/>
      <c r="D14853" s="11"/>
      <c r="E14853" s="12"/>
      <c r="O14853" s="6" t="s">
        <v>1331</v>
      </c>
    </row>
    <row r="14854">
      <c r="B14854" s="2"/>
      <c r="C14854" s="10"/>
      <c r="D14854" s="11"/>
      <c r="E14854" s="12"/>
      <c r="O14854" s="6" t="s">
        <v>1331</v>
      </c>
    </row>
    <row r="14855">
      <c r="B14855" s="2"/>
      <c r="C14855" s="10"/>
      <c r="D14855" s="11"/>
      <c r="E14855" s="12"/>
      <c r="O14855" s="6" t="s">
        <v>1331</v>
      </c>
    </row>
    <row r="14856">
      <c r="B14856" s="2"/>
      <c r="C14856" s="10"/>
      <c r="D14856" s="11"/>
      <c r="E14856" s="12"/>
      <c r="O14856" s="6" t="s">
        <v>1331</v>
      </c>
    </row>
    <row r="14857">
      <c r="B14857" s="2"/>
      <c r="C14857" s="10"/>
      <c r="D14857" s="11"/>
      <c r="E14857" s="12"/>
      <c r="O14857" s="6" t="s">
        <v>1331</v>
      </c>
    </row>
    <row r="14858">
      <c r="B14858" s="2"/>
      <c r="C14858" s="10"/>
      <c r="D14858" s="11"/>
      <c r="E14858" s="12"/>
      <c r="O14858" s="6" t="s">
        <v>1331</v>
      </c>
    </row>
    <row r="14859">
      <c r="B14859" s="2"/>
      <c r="C14859" s="10"/>
      <c r="D14859" s="11"/>
      <c r="E14859" s="12"/>
      <c r="O14859" s="6" t="s">
        <v>1331</v>
      </c>
    </row>
    <row r="14860">
      <c r="B14860" s="2"/>
      <c r="C14860" s="10"/>
      <c r="D14860" s="11"/>
      <c r="E14860" s="12"/>
      <c r="O14860" s="6" t="s">
        <v>1331</v>
      </c>
    </row>
    <row r="14861">
      <c r="B14861" s="2"/>
      <c r="C14861" s="10"/>
      <c r="D14861" s="11"/>
      <c r="E14861" s="12"/>
      <c r="O14861" s="6" t="s">
        <v>1331</v>
      </c>
    </row>
    <row r="14862">
      <c r="B14862" s="2"/>
      <c r="C14862" s="10"/>
      <c r="D14862" s="11"/>
      <c r="E14862" s="12"/>
      <c r="O14862" s="6" t="s">
        <v>1331</v>
      </c>
    </row>
    <row r="14863">
      <c r="B14863" s="2"/>
      <c r="C14863" s="10"/>
      <c r="D14863" s="11"/>
      <c r="E14863" s="12"/>
      <c r="O14863" s="6" t="s">
        <v>1331</v>
      </c>
    </row>
    <row r="14864">
      <c r="B14864" s="2"/>
      <c r="C14864" s="10"/>
      <c r="D14864" s="11"/>
      <c r="E14864" s="12"/>
      <c r="O14864" s="6" t="s">
        <v>1331</v>
      </c>
    </row>
    <row r="14865">
      <c r="B14865" s="2"/>
      <c r="C14865" s="10"/>
      <c r="D14865" s="11"/>
      <c r="E14865" s="12"/>
      <c r="O14865" s="6" t="s">
        <v>1331</v>
      </c>
    </row>
    <row r="14866">
      <c r="B14866" s="2"/>
      <c r="C14866" s="10"/>
      <c r="D14866" s="11"/>
      <c r="E14866" s="12"/>
      <c r="O14866" s="6" t="s">
        <v>1331</v>
      </c>
    </row>
    <row r="14867">
      <c r="B14867" s="2"/>
      <c r="C14867" s="10"/>
      <c r="D14867" s="11"/>
      <c r="E14867" s="12"/>
      <c r="O14867" s="6" t="s">
        <v>1331</v>
      </c>
    </row>
    <row r="14868">
      <c r="B14868" s="2"/>
      <c r="C14868" s="10"/>
      <c r="D14868" s="11"/>
      <c r="E14868" s="12"/>
      <c r="O14868" s="6" t="s">
        <v>1331</v>
      </c>
    </row>
    <row r="14869">
      <c r="B14869" s="2"/>
      <c r="C14869" s="10"/>
      <c r="D14869" s="11"/>
      <c r="E14869" s="12"/>
      <c r="O14869" s="6" t="s">
        <v>1331</v>
      </c>
    </row>
    <row r="14870">
      <c r="B14870" s="2"/>
      <c r="C14870" s="10"/>
      <c r="D14870" s="11"/>
      <c r="E14870" s="12"/>
      <c r="O14870" s="6" t="s">
        <v>1331</v>
      </c>
    </row>
    <row r="14871">
      <c r="B14871" s="2"/>
      <c r="C14871" s="10"/>
      <c r="D14871" s="11"/>
      <c r="E14871" s="12"/>
      <c r="O14871" s="6" t="s">
        <v>1331</v>
      </c>
    </row>
    <row r="14872">
      <c r="B14872" s="2"/>
      <c r="C14872" s="10"/>
      <c r="D14872" s="11"/>
      <c r="E14872" s="12"/>
      <c r="O14872" s="6" t="s">
        <v>1331</v>
      </c>
    </row>
    <row r="14873">
      <c r="B14873" s="2"/>
      <c r="C14873" s="10"/>
      <c r="D14873" s="11"/>
      <c r="E14873" s="12"/>
      <c r="O14873" s="6" t="s">
        <v>1331</v>
      </c>
    </row>
    <row r="14874">
      <c r="B14874" s="2"/>
      <c r="C14874" s="10"/>
      <c r="D14874" s="11"/>
      <c r="E14874" s="12"/>
      <c r="O14874" s="6" t="s">
        <v>1331</v>
      </c>
    </row>
    <row r="14875">
      <c r="B14875" s="2"/>
      <c r="C14875" s="10"/>
      <c r="D14875" s="11"/>
      <c r="E14875" s="12"/>
      <c r="O14875" s="6" t="s">
        <v>1331</v>
      </c>
    </row>
    <row r="14876">
      <c r="B14876" s="2"/>
      <c r="C14876" s="10"/>
      <c r="D14876" s="11"/>
      <c r="E14876" s="12"/>
      <c r="O14876" s="6" t="s">
        <v>1331</v>
      </c>
    </row>
    <row r="14877">
      <c r="B14877" s="2"/>
      <c r="C14877" s="10"/>
      <c r="D14877" s="11"/>
      <c r="E14877" s="12"/>
      <c r="O14877" s="6" t="s">
        <v>1331</v>
      </c>
    </row>
    <row r="14878">
      <c r="B14878" s="2"/>
      <c r="C14878" s="10"/>
      <c r="D14878" s="11"/>
      <c r="E14878" s="12"/>
      <c r="O14878" s="6" t="s">
        <v>1331</v>
      </c>
    </row>
    <row r="14879">
      <c r="B14879" s="2"/>
      <c r="C14879" s="10"/>
      <c r="D14879" s="11"/>
      <c r="E14879" s="12"/>
      <c r="O14879" s="6" t="s">
        <v>1331</v>
      </c>
    </row>
    <row r="14880">
      <c r="B14880" s="2"/>
      <c r="C14880" s="10"/>
      <c r="D14880" s="11"/>
      <c r="E14880" s="12"/>
      <c r="O14880" s="6" t="s">
        <v>1331</v>
      </c>
    </row>
    <row r="14881">
      <c r="B14881" s="2"/>
      <c r="C14881" s="10"/>
      <c r="D14881" s="11"/>
      <c r="E14881" s="12"/>
      <c r="O14881" s="6" t="s">
        <v>1331</v>
      </c>
    </row>
    <row r="14882">
      <c r="B14882" s="2"/>
      <c r="C14882" s="10"/>
      <c r="D14882" s="11"/>
      <c r="E14882" s="12"/>
      <c r="O14882" s="6" t="s">
        <v>1331</v>
      </c>
    </row>
    <row r="14883">
      <c r="B14883" s="2"/>
      <c r="C14883" s="10"/>
      <c r="D14883" s="11"/>
      <c r="E14883" s="12"/>
      <c r="O14883" s="6" t="s">
        <v>1331</v>
      </c>
    </row>
    <row r="14884">
      <c r="B14884" s="2"/>
      <c r="C14884" s="10"/>
      <c r="D14884" s="11"/>
      <c r="E14884" s="12"/>
      <c r="O14884" s="6" t="s">
        <v>1331</v>
      </c>
    </row>
    <row r="14885">
      <c r="B14885" s="2"/>
      <c r="C14885" s="10"/>
      <c r="D14885" s="11"/>
      <c r="E14885" s="12"/>
      <c r="O14885" s="6" t="s">
        <v>1331</v>
      </c>
    </row>
    <row r="14886">
      <c r="B14886" s="2"/>
      <c r="C14886" s="10"/>
      <c r="D14886" s="11"/>
      <c r="E14886" s="12"/>
      <c r="O14886" s="6" t="s">
        <v>1331</v>
      </c>
    </row>
    <row r="14887">
      <c r="B14887" s="2"/>
      <c r="C14887" s="10"/>
      <c r="D14887" s="11"/>
      <c r="E14887" s="12"/>
      <c r="O14887" s="6" t="s">
        <v>1331</v>
      </c>
    </row>
    <row r="14888">
      <c r="B14888" s="2"/>
      <c r="C14888" s="10"/>
      <c r="D14888" s="11"/>
      <c r="E14888" s="12"/>
      <c r="O14888" s="6" t="s">
        <v>1331</v>
      </c>
    </row>
    <row r="14889">
      <c r="B14889" s="2"/>
      <c r="C14889" s="10"/>
      <c r="D14889" s="11"/>
      <c r="E14889" s="12"/>
      <c r="O14889" s="6" t="s">
        <v>1331</v>
      </c>
    </row>
    <row r="14890">
      <c r="B14890" s="2"/>
      <c r="C14890" s="10"/>
      <c r="D14890" s="11"/>
      <c r="E14890" s="12"/>
      <c r="O14890" s="6" t="s">
        <v>1331</v>
      </c>
    </row>
    <row r="14891">
      <c r="B14891" s="2"/>
      <c r="C14891" s="10"/>
      <c r="D14891" s="11"/>
      <c r="E14891" s="12"/>
      <c r="O14891" s="6" t="s">
        <v>1331</v>
      </c>
    </row>
    <row r="14892">
      <c r="B14892" s="2"/>
      <c r="C14892" s="10"/>
      <c r="D14892" s="11"/>
      <c r="E14892" s="12"/>
      <c r="O14892" s="6" t="s">
        <v>1331</v>
      </c>
    </row>
    <row r="14893">
      <c r="B14893" s="2"/>
      <c r="C14893" s="10"/>
      <c r="D14893" s="11"/>
      <c r="E14893" s="12"/>
      <c r="O14893" s="6" t="s">
        <v>1331</v>
      </c>
    </row>
    <row r="14894">
      <c r="B14894" s="2"/>
      <c r="C14894" s="10"/>
      <c r="D14894" s="11"/>
      <c r="E14894" s="12"/>
      <c r="O14894" s="6" t="s">
        <v>1331</v>
      </c>
    </row>
    <row r="14895">
      <c r="B14895" s="2"/>
      <c r="C14895" s="10"/>
      <c r="D14895" s="11"/>
      <c r="E14895" s="12"/>
      <c r="O14895" s="6" t="s">
        <v>1331</v>
      </c>
    </row>
    <row r="14896">
      <c r="B14896" s="2"/>
      <c r="C14896" s="10"/>
      <c r="D14896" s="11"/>
      <c r="E14896" s="12"/>
      <c r="O14896" s="6" t="s">
        <v>1331</v>
      </c>
    </row>
    <row r="14897">
      <c r="B14897" s="2"/>
      <c r="C14897" s="10"/>
      <c r="D14897" s="11"/>
      <c r="E14897" s="12"/>
      <c r="O14897" s="6" t="s">
        <v>1331</v>
      </c>
    </row>
    <row r="14898">
      <c r="B14898" s="2"/>
      <c r="C14898" s="10"/>
      <c r="D14898" s="11"/>
      <c r="E14898" s="12"/>
      <c r="O14898" s="6" t="s">
        <v>1331</v>
      </c>
    </row>
    <row r="14899">
      <c r="B14899" s="2"/>
      <c r="C14899" s="10"/>
      <c r="D14899" s="11"/>
      <c r="E14899" s="12"/>
      <c r="O14899" s="6" t="s">
        <v>1331</v>
      </c>
    </row>
    <row r="14900">
      <c r="B14900" s="2"/>
      <c r="C14900" s="10"/>
      <c r="D14900" s="11"/>
      <c r="E14900" s="12"/>
      <c r="O14900" s="6" t="s">
        <v>1331</v>
      </c>
    </row>
    <row r="14901">
      <c r="B14901" s="2"/>
      <c r="C14901" s="10"/>
      <c r="D14901" s="11"/>
      <c r="E14901" s="12"/>
      <c r="O14901" s="6" t="s">
        <v>1331</v>
      </c>
    </row>
    <row r="14902">
      <c r="B14902" s="2"/>
      <c r="C14902" s="10"/>
      <c r="D14902" s="11"/>
      <c r="E14902" s="12"/>
      <c r="O14902" s="6" t="s">
        <v>1331</v>
      </c>
    </row>
    <row r="14903">
      <c r="B14903" s="2"/>
      <c r="C14903" s="10"/>
      <c r="D14903" s="11"/>
      <c r="E14903" s="12"/>
      <c r="O14903" s="6" t="s">
        <v>1331</v>
      </c>
    </row>
    <row r="14904">
      <c r="B14904" s="2"/>
      <c r="C14904" s="10"/>
      <c r="D14904" s="11"/>
      <c r="E14904" s="12"/>
      <c r="O14904" s="6" t="s">
        <v>1331</v>
      </c>
    </row>
    <row r="14905">
      <c r="B14905" s="2"/>
      <c r="C14905" s="10"/>
      <c r="D14905" s="11"/>
      <c r="E14905" s="12"/>
      <c r="O14905" s="6" t="s">
        <v>1331</v>
      </c>
    </row>
    <row r="14906">
      <c r="B14906" s="2"/>
      <c r="C14906" s="10"/>
      <c r="D14906" s="11"/>
      <c r="E14906" s="12"/>
      <c r="O14906" s="6" t="s">
        <v>1331</v>
      </c>
    </row>
    <row r="14907">
      <c r="B14907" s="2"/>
      <c r="C14907" s="10"/>
      <c r="D14907" s="11"/>
      <c r="E14907" s="12"/>
      <c r="O14907" s="6" t="s">
        <v>1331</v>
      </c>
    </row>
    <row r="14908">
      <c r="B14908" s="2"/>
      <c r="C14908" s="10"/>
      <c r="D14908" s="11"/>
      <c r="E14908" s="12"/>
      <c r="O14908" s="6" t="s">
        <v>1331</v>
      </c>
    </row>
    <row r="14909">
      <c r="B14909" s="2"/>
      <c r="C14909" s="10"/>
      <c r="D14909" s="11"/>
      <c r="E14909" s="12"/>
      <c r="O14909" s="6" t="s">
        <v>1331</v>
      </c>
    </row>
    <row r="14910">
      <c r="B14910" s="2"/>
      <c r="C14910" s="10"/>
      <c r="D14910" s="11"/>
      <c r="E14910" s="12"/>
      <c r="O14910" s="6" t="s">
        <v>1331</v>
      </c>
    </row>
    <row r="14911">
      <c r="B14911" s="2"/>
      <c r="C14911" s="10"/>
      <c r="D14911" s="11"/>
      <c r="E14911" s="12"/>
      <c r="O14911" s="6" t="s">
        <v>1331</v>
      </c>
    </row>
    <row r="14912">
      <c r="B14912" s="2"/>
      <c r="C14912" s="10"/>
      <c r="D14912" s="11"/>
      <c r="E14912" s="12"/>
      <c r="O14912" s="6" t="s">
        <v>1331</v>
      </c>
    </row>
    <row r="14913">
      <c r="B14913" s="2"/>
      <c r="C14913" s="10"/>
      <c r="D14913" s="11"/>
      <c r="E14913" s="12"/>
      <c r="O14913" s="6" t="s">
        <v>1331</v>
      </c>
    </row>
    <row r="14914">
      <c r="B14914" s="2"/>
      <c r="C14914" s="10"/>
      <c r="D14914" s="11"/>
      <c r="E14914" s="12"/>
      <c r="O14914" s="6" t="s">
        <v>1331</v>
      </c>
    </row>
    <row r="14915">
      <c r="B14915" s="2"/>
      <c r="C14915" s="10"/>
      <c r="D14915" s="11"/>
      <c r="E14915" s="12"/>
      <c r="O14915" s="6" t="s">
        <v>1331</v>
      </c>
    </row>
    <row r="14916">
      <c r="B14916" s="2"/>
      <c r="C14916" s="10"/>
      <c r="D14916" s="11"/>
      <c r="E14916" s="12"/>
      <c r="O14916" s="6" t="s">
        <v>1331</v>
      </c>
    </row>
    <row r="14917">
      <c r="B14917" s="2"/>
      <c r="C14917" s="10"/>
      <c r="D14917" s="11"/>
      <c r="E14917" s="12"/>
      <c r="O14917" s="6" t="s">
        <v>1331</v>
      </c>
    </row>
    <row r="14918">
      <c r="B14918" s="2"/>
      <c r="C14918" s="10"/>
      <c r="D14918" s="11"/>
      <c r="E14918" s="12"/>
      <c r="O14918" s="6" t="s">
        <v>1331</v>
      </c>
    </row>
    <row r="14919">
      <c r="B14919" s="2"/>
      <c r="C14919" s="10"/>
      <c r="D14919" s="11"/>
      <c r="E14919" s="12"/>
      <c r="O14919" s="6" t="s">
        <v>1331</v>
      </c>
    </row>
    <row r="14920">
      <c r="B14920" s="2"/>
      <c r="C14920" s="10"/>
      <c r="D14920" s="11"/>
      <c r="E14920" s="12"/>
      <c r="O14920" s="6" t="s">
        <v>1331</v>
      </c>
    </row>
    <row r="14921">
      <c r="B14921" s="2"/>
      <c r="C14921" s="10"/>
      <c r="D14921" s="11"/>
      <c r="E14921" s="12"/>
      <c r="O14921" s="6" t="s">
        <v>1331</v>
      </c>
    </row>
    <row r="14922">
      <c r="B14922" s="2"/>
      <c r="C14922" s="10"/>
      <c r="D14922" s="11"/>
      <c r="E14922" s="12"/>
      <c r="O14922" s="6" t="s">
        <v>1331</v>
      </c>
    </row>
    <row r="14923">
      <c r="B14923" s="2"/>
      <c r="C14923" s="10"/>
      <c r="D14923" s="11"/>
      <c r="E14923" s="12"/>
      <c r="O14923" s="6" t="s">
        <v>1331</v>
      </c>
    </row>
    <row r="14924">
      <c r="B14924" s="2"/>
      <c r="C14924" s="10"/>
      <c r="D14924" s="11"/>
      <c r="E14924" s="12"/>
      <c r="O14924" s="6" t="s">
        <v>1331</v>
      </c>
    </row>
    <row r="14925">
      <c r="B14925" s="2"/>
      <c r="C14925" s="10"/>
      <c r="D14925" s="11"/>
      <c r="E14925" s="12"/>
      <c r="O14925" s="6" t="s">
        <v>1331</v>
      </c>
    </row>
    <row r="14926">
      <c r="B14926" s="2"/>
      <c r="C14926" s="10"/>
      <c r="D14926" s="11"/>
      <c r="E14926" s="12"/>
      <c r="O14926" s="6" t="s">
        <v>1331</v>
      </c>
    </row>
    <row r="14927">
      <c r="B14927" s="2"/>
      <c r="C14927" s="10"/>
      <c r="D14927" s="11"/>
      <c r="E14927" s="12"/>
      <c r="O14927" s="6" t="s">
        <v>1331</v>
      </c>
    </row>
    <row r="14928">
      <c r="B14928" s="2"/>
      <c r="C14928" s="10"/>
      <c r="D14928" s="11"/>
      <c r="E14928" s="12"/>
      <c r="O14928" s="6" t="s">
        <v>1331</v>
      </c>
    </row>
    <row r="14929">
      <c r="B14929" s="2"/>
      <c r="C14929" s="10"/>
      <c r="D14929" s="11"/>
      <c r="E14929" s="12"/>
      <c r="O14929" s="6" t="s">
        <v>1331</v>
      </c>
    </row>
    <row r="14930">
      <c r="B14930" s="2"/>
      <c r="C14930" s="10"/>
      <c r="D14930" s="11"/>
      <c r="E14930" s="12"/>
      <c r="O14930" s="6" t="s">
        <v>1331</v>
      </c>
    </row>
    <row r="14931">
      <c r="B14931" s="2"/>
      <c r="C14931" s="10"/>
      <c r="D14931" s="11"/>
      <c r="E14931" s="12"/>
      <c r="O14931" s="6" t="s">
        <v>1331</v>
      </c>
    </row>
    <row r="14932">
      <c r="B14932" s="2"/>
      <c r="C14932" s="10"/>
      <c r="D14932" s="11"/>
      <c r="E14932" s="12"/>
      <c r="O14932" s="6" t="s">
        <v>1331</v>
      </c>
    </row>
    <row r="14933">
      <c r="B14933" s="2"/>
      <c r="C14933" s="10"/>
      <c r="D14933" s="11"/>
      <c r="E14933" s="12"/>
      <c r="O14933" s="6" t="s">
        <v>1331</v>
      </c>
    </row>
    <row r="14934">
      <c r="B14934" s="2"/>
      <c r="C14934" s="10"/>
      <c r="D14934" s="11"/>
      <c r="E14934" s="12"/>
      <c r="O14934" s="6" t="s">
        <v>1331</v>
      </c>
    </row>
    <row r="14935">
      <c r="B14935" s="2"/>
      <c r="C14935" s="10"/>
      <c r="D14935" s="11"/>
      <c r="E14935" s="12"/>
      <c r="O14935" s="6" t="s">
        <v>1331</v>
      </c>
    </row>
    <row r="14936">
      <c r="B14936" s="2"/>
      <c r="C14936" s="10"/>
      <c r="D14936" s="11"/>
      <c r="E14936" s="12"/>
      <c r="O14936" s="6" t="s">
        <v>1331</v>
      </c>
    </row>
    <row r="14937">
      <c r="B14937" s="2"/>
      <c r="C14937" s="10"/>
      <c r="D14937" s="11"/>
      <c r="E14937" s="12"/>
      <c r="O14937" s="6" t="s">
        <v>1331</v>
      </c>
    </row>
    <row r="14938">
      <c r="B14938" s="2"/>
      <c r="C14938" s="10"/>
      <c r="D14938" s="11"/>
      <c r="E14938" s="12"/>
      <c r="O14938" s="6" t="s">
        <v>1331</v>
      </c>
    </row>
    <row r="14939">
      <c r="B14939" s="2"/>
      <c r="C14939" s="10"/>
      <c r="D14939" s="11"/>
      <c r="E14939" s="12"/>
      <c r="O14939" s="6" t="s">
        <v>1331</v>
      </c>
    </row>
    <row r="14940">
      <c r="B14940" s="2"/>
      <c r="C14940" s="10"/>
      <c r="D14940" s="11"/>
      <c r="E14940" s="12"/>
      <c r="O14940" s="6" t="s">
        <v>1331</v>
      </c>
    </row>
    <row r="14941">
      <c r="B14941" s="2"/>
      <c r="C14941" s="10"/>
      <c r="D14941" s="11"/>
      <c r="E14941" s="12"/>
      <c r="O14941" s="6" t="s">
        <v>1331</v>
      </c>
    </row>
    <row r="14942">
      <c r="B14942" s="2"/>
      <c r="C14942" s="10"/>
      <c r="D14942" s="11"/>
      <c r="E14942" s="12"/>
      <c r="O14942" s="6" t="s">
        <v>1331</v>
      </c>
    </row>
    <row r="14943">
      <c r="B14943" s="2"/>
      <c r="C14943" s="10"/>
      <c r="D14943" s="11"/>
      <c r="E14943" s="12"/>
      <c r="O14943" s="6" t="s">
        <v>1331</v>
      </c>
    </row>
    <row r="14944">
      <c r="B14944" s="2"/>
      <c r="C14944" s="10"/>
      <c r="D14944" s="11"/>
      <c r="E14944" s="12"/>
      <c r="O14944" s="6" t="s">
        <v>1331</v>
      </c>
    </row>
    <row r="14945">
      <c r="B14945" s="2"/>
      <c r="C14945" s="10"/>
      <c r="D14945" s="11"/>
      <c r="E14945" s="12"/>
      <c r="O14945" s="6" t="s">
        <v>1331</v>
      </c>
    </row>
    <row r="14946">
      <c r="B14946" s="2"/>
      <c r="C14946" s="10"/>
      <c r="D14946" s="11"/>
      <c r="E14946" s="12"/>
      <c r="O14946" s="6" t="s">
        <v>1331</v>
      </c>
    </row>
    <row r="14947">
      <c r="B14947" s="2"/>
      <c r="C14947" s="10"/>
      <c r="D14947" s="11"/>
      <c r="E14947" s="12"/>
      <c r="O14947" s="6" t="s">
        <v>1331</v>
      </c>
    </row>
    <row r="14948">
      <c r="B14948" s="2"/>
      <c r="C14948" s="10"/>
      <c r="D14948" s="11"/>
      <c r="E14948" s="12"/>
      <c r="O14948" s="6" t="s">
        <v>1331</v>
      </c>
    </row>
    <row r="14949">
      <c r="B14949" s="2"/>
      <c r="C14949" s="10"/>
      <c r="D14949" s="11"/>
      <c r="E14949" s="12"/>
      <c r="O14949" s="6" t="s">
        <v>1331</v>
      </c>
    </row>
    <row r="14950">
      <c r="B14950" s="2"/>
      <c r="C14950" s="10"/>
      <c r="D14950" s="11"/>
      <c r="E14950" s="12"/>
      <c r="O14950" s="6" t="s">
        <v>1331</v>
      </c>
    </row>
    <row r="14951">
      <c r="B14951" s="2"/>
      <c r="C14951" s="10"/>
      <c r="D14951" s="11"/>
      <c r="E14951" s="12"/>
      <c r="O14951" s="6" t="s">
        <v>1331</v>
      </c>
    </row>
    <row r="14952">
      <c r="B14952" s="2"/>
      <c r="C14952" s="10"/>
      <c r="D14952" s="11"/>
      <c r="E14952" s="12"/>
      <c r="O14952" s="6" t="s">
        <v>1331</v>
      </c>
    </row>
    <row r="14953">
      <c r="B14953" s="2"/>
      <c r="C14953" s="10"/>
      <c r="D14953" s="11"/>
      <c r="E14953" s="12"/>
      <c r="O14953" s="6" t="s">
        <v>1331</v>
      </c>
    </row>
    <row r="14954">
      <c r="B14954" s="2"/>
      <c r="C14954" s="10"/>
      <c r="D14954" s="11"/>
      <c r="E14954" s="12"/>
      <c r="O14954" s="6" t="s">
        <v>1331</v>
      </c>
    </row>
    <row r="14955">
      <c r="B14955" s="2"/>
      <c r="C14955" s="10"/>
      <c r="D14955" s="11"/>
      <c r="E14955" s="12"/>
      <c r="O14955" s="6" t="s">
        <v>1331</v>
      </c>
    </row>
    <row r="14956">
      <c r="B14956" s="2"/>
      <c r="C14956" s="10"/>
      <c r="D14956" s="11"/>
      <c r="E14956" s="12"/>
      <c r="O14956" s="6" t="s">
        <v>1331</v>
      </c>
    </row>
    <row r="14957">
      <c r="B14957" s="2"/>
      <c r="C14957" s="10"/>
      <c r="D14957" s="11"/>
      <c r="E14957" s="12"/>
      <c r="O14957" s="6" t="s">
        <v>1331</v>
      </c>
    </row>
    <row r="14958">
      <c r="B14958" s="2"/>
      <c r="C14958" s="10"/>
      <c r="D14958" s="11"/>
      <c r="E14958" s="12"/>
      <c r="O14958" s="6" t="s">
        <v>1331</v>
      </c>
    </row>
    <row r="14959">
      <c r="B14959" s="2"/>
      <c r="C14959" s="10"/>
      <c r="D14959" s="11"/>
      <c r="E14959" s="12"/>
      <c r="O14959" s="6" t="s">
        <v>1331</v>
      </c>
    </row>
    <row r="14960">
      <c r="B14960" s="2"/>
      <c r="C14960" s="10"/>
      <c r="D14960" s="11"/>
      <c r="E14960" s="12"/>
      <c r="O14960" s="6" t="s">
        <v>1331</v>
      </c>
    </row>
    <row r="14961">
      <c r="B14961" s="2"/>
      <c r="C14961" s="10"/>
      <c r="D14961" s="11"/>
      <c r="E14961" s="12"/>
      <c r="O14961" s="6" t="s">
        <v>1331</v>
      </c>
    </row>
    <row r="14962">
      <c r="B14962" s="2"/>
      <c r="C14962" s="10"/>
      <c r="D14962" s="11"/>
      <c r="E14962" s="12"/>
      <c r="O14962" s="6" t="s">
        <v>1331</v>
      </c>
    </row>
    <row r="14963">
      <c r="B14963" s="2"/>
      <c r="C14963" s="10"/>
      <c r="D14963" s="11"/>
      <c r="E14963" s="12"/>
      <c r="O14963" s="6" t="s">
        <v>1331</v>
      </c>
    </row>
    <row r="14964">
      <c r="B14964" s="2"/>
      <c r="C14964" s="10"/>
      <c r="D14964" s="11"/>
      <c r="E14964" s="12"/>
      <c r="O14964" s="6" t="s">
        <v>1331</v>
      </c>
    </row>
    <row r="14965">
      <c r="B14965" s="2"/>
      <c r="C14965" s="10"/>
      <c r="D14965" s="11"/>
      <c r="E14965" s="12"/>
      <c r="O14965" s="6" t="s">
        <v>1331</v>
      </c>
    </row>
    <row r="14966">
      <c r="B14966" s="2"/>
      <c r="C14966" s="10"/>
      <c r="D14966" s="11"/>
      <c r="E14966" s="12"/>
      <c r="O14966" s="6" t="s">
        <v>1331</v>
      </c>
    </row>
    <row r="14967">
      <c r="B14967" s="2"/>
      <c r="C14967" s="10"/>
      <c r="D14967" s="11"/>
      <c r="E14967" s="12"/>
      <c r="O14967" s="6" t="s">
        <v>1331</v>
      </c>
    </row>
    <row r="14968">
      <c r="B14968" s="2"/>
      <c r="C14968" s="10"/>
      <c r="D14968" s="11"/>
      <c r="E14968" s="12"/>
      <c r="O14968" s="6" t="s">
        <v>1331</v>
      </c>
    </row>
    <row r="14969">
      <c r="B14969" s="2"/>
      <c r="C14969" s="10"/>
      <c r="D14969" s="11"/>
      <c r="E14969" s="12"/>
      <c r="O14969" s="6" t="s">
        <v>1331</v>
      </c>
    </row>
    <row r="14970">
      <c r="B14970" s="2"/>
      <c r="C14970" s="10"/>
      <c r="D14970" s="11"/>
      <c r="E14970" s="12"/>
      <c r="O14970" s="6" t="s">
        <v>1331</v>
      </c>
    </row>
    <row r="14971">
      <c r="B14971" s="2"/>
      <c r="C14971" s="10"/>
      <c r="D14971" s="11"/>
      <c r="E14971" s="12"/>
      <c r="O14971" s="6" t="s">
        <v>1331</v>
      </c>
    </row>
    <row r="14972">
      <c r="B14972" s="2"/>
      <c r="C14972" s="10"/>
      <c r="D14972" s="11"/>
      <c r="E14972" s="12"/>
      <c r="O14972" s="6" t="s">
        <v>1331</v>
      </c>
    </row>
    <row r="14973">
      <c r="B14973" s="2"/>
      <c r="C14973" s="10"/>
      <c r="D14973" s="11"/>
      <c r="E14973" s="12"/>
      <c r="O14973" s="6" t="s">
        <v>1331</v>
      </c>
    </row>
    <row r="14974">
      <c r="B14974" s="2"/>
      <c r="C14974" s="10"/>
      <c r="D14974" s="11"/>
      <c r="E14974" s="12"/>
      <c r="O14974" s="6" t="s">
        <v>1331</v>
      </c>
    </row>
    <row r="14975">
      <c r="B14975" s="2"/>
      <c r="C14975" s="10"/>
      <c r="D14975" s="11"/>
      <c r="E14975" s="12"/>
      <c r="O14975" s="6" t="s">
        <v>1331</v>
      </c>
    </row>
    <row r="14976">
      <c r="B14976" s="2"/>
      <c r="C14976" s="10"/>
      <c r="D14976" s="11"/>
      <c r="E14976" s="12"/>
      <c r="O14976" s="6" t="s">
        <v>1331</v>
      </c>
    </row>
    <row r="14977">
      <c r="B14977" s="2"/>
      <c r="C14977" s="10"/>
      <c r="D14977" s="11"/>
      <c r="E14977" s="12"/>
      <c r="O14977" s="6" t="s">
        <v>1331</v>
      </c>
    </row>
    <row r="14978">
      <c r="B14978" s="2"/>
      <c r="C14978" s="10"/>
      <c r="D14978" s="11"/>
      <c r="E14978" s="12"/>
      <c r="O14978" s="6" t="s">
        <v>1331</v>
      </c>
    </row>
    <row r="14979">
      <c r="B14979" s="2"/>
      <c r="C14979" s="10"/>
      <c r="D14979" s="11"/>
      <c r="E14979" s="12"/>
      <c r="O14979" s="6" t="s">
        <v>1331</v>
      </c>
    </row>
    <row r="14980">
      <c r="B14980" s="2"/>
      <c r="C14980" s="10"/>
      <c r="D14980" s="11"/>
      <c r="E14980" s="12"/>
      <c r="O14980" s="6" t="s">
        <v>1331</v>
      </c>
    </row>
    <row r="14981">
      <c r="B14981" s="2"/>
      <c r="C14981" s="10"/>
      <c r="D14981" s="11"/>
      <c r="E14981" s="12"/>
      <c r="O14981" s="6" t="s">
        <v>1331</v>
      </c>
    </row>
    <row r="14982">
      <c r="B14982" s="2"/>
      <c r="C14982" s="10"/>
      <c r="D14982" s="11"/>
      <c r="E14982" s="12"/>
      <c r="O14982" s="6" t="s">
        <v>1331</v>
      </c>
    </row>
    <row r="14983">
      <c r="B14983" s="2"/>
      <c r="C14983" s="10"/>
      <c r="D14983" s="11"/>
      <c r="E14983" s="12"/>
      <c r="O14983" s="6" t="s">
        <v>1331</v>
      </c>
    </row>
    <row r="14984">
      <c r="B14984" s="2"/>
      <c r="C14984" s="10"/>
      <c r="D14984" s="11"/>
      <c r="E14984" s="12"/>
      <c r="O14984" s="6" t="s">
        <v>1331</v>
      </c>
    </row>
    <row r="14985">
      <c r="B14985" s="2"/>
      <c r="C14985" s="10"/>
      <c r="D14985" s="11"/>
      <c r="E14985" s="12"/>
      <c r="O14985" s="6" t="s">
        <v>1331</v>
      </c>
    </row>
    <row r="14986">
      <c r="B14986" s="2"/>
      <c r="C14986" s="10"/>
      <c r="D14986" s="11"/>
      <c r="E14986" s="12"/>
      <c r="O14986" s="6" t="s">
        <v>1331</v>
      </c>
    </row>
    <row r="14987">
      <c r="B14987" s="2"/>
      <c r="C14987" s="10"/>
      <c r="D14987" s="11"/>
      <c r="E14987" s="12"/>
      <c r="O14987" s="6" t="s">
        <v>1331</v>
      </c>
    </row>
    <row r="14988">
      <c r="B14988" s="2"/>
      <c r="C14988" s="10"/>
      <c r="D14988" s="11"/>
      <c r="E14988" s="12"/>
      <c r="O14988" s="6" t="s">
        <v>1331</v>
      </c>
    </row>
    <row r="14989">
      <c r="B14989" s="2"/>
      <c r="C14989" s="10"/>
      <c r="D14989" s="11"/>
      <c r="E14989" s="12"/>
      <c r="O14989" s="6" t="s">
        <v>1331</v>
      </c>
    </row>
    <row r="14990">
      <c r="B14990" s="2"/>
      <c r="C14990" s="10"/>
      <c r="D14990" s="11"/>
      <c r="E14990" s="12"/>
      <c r="O14990" s="6" t="s">
        <v>1331</v>
      </c>
    </row>
    <row r="14991">
      <c r="B14991" s="2"/>
      <c r="C14991" s="10"/>
      <c r="D14991" s="11"/>
      <c r="E14991" s="12"/>
      <c r="O14991" s="6" t="s">
        <v>1331</v>
      </c>
    </row>
    <row r="14992">
      <c r="B14992" s="2"/>
      <c r="C14992" s="10"/>
      <c r="D14992" s="11"/>
      <c r="E14992" s="12"/>
      <c r="O14992" s="6" t="s">
        <v>1331</v>
      </c>
    </row>
    <row r="14993">
      <c r="B14993" s="2"/>
      <c r="C14993" s="10"/>
      <c r="D14993" s="11"/>
      <c r="E14993" s="12"/>
      <c r="O14993" s="6" t="s">
        <v>1331</v>
      </c>
    </row>
    <row r="14994">
      <c r="B14994" s="2"/>
      <c r="C14994" s="10"/>
      <c r="D14994" s="11"/>
      <c r="E14994" s="12"/>
      <c r="O14994" s="6" t="s">
        <v>1331</v>
      </c>
    </row>
    <row r="14995">
      <c r="B14995" s="2"/>
      <c r="C14995" s="10"/>
      <c r="D14995" s="11"/>
      <c r="E14995" s="12"/>
      <c r="O14995" s="6" t="s">
        <v>1331</v>
      </c>
    </row>
    <row r="14996">
      <c r="B14996" s="2"/>
      <c r="C14996" s="10"/>
      <c r="D14996" s="11"/>
      <c r="E14996" s="12"/>
      <c r="O14996" s="6" t="s">
        <v>1331</v>
      </c>
    </row>
    <row r="14997">
      <c r="B14997" s="2"/>
      <c r="C14997" s="10"/>
      <c r="D14997" s="11"/>
      <c r="E14997" s="12"/>
      <c r="O14997" s="6" t="s">
        <v>1331</v>
      </c>
    </row>
    <row r="14998">
      <c r="B14998" s="2"/>
      <c r="C14998" s="10"/>
      <c r="D14998" s="11"/>
      <c r="E14998" s="12"/>
      <c r="O14998" s="6" t="s">
        <v>1331</v>
      </c>
    </row>
    <row r="14999">
      <c r="B14999" s="2"/>
      <c r="C14999" s="10"/>
      <c r="D14999" s="11"/>
      <c r="E14999" s="12"/>
      <c r="O14999" s="6" t="s">
        <v>1331</v>
      </c>
    </row>
    <row r="15000">
      <c r="B15000" s="2"/>
      <c r="C15000" s="10"/>
      <c r="D15000" s="11"/>
      <c r="E15000" s="12"/>
      <c r="O15000" s="6" t="s">
        <v>1331</v>
      </c>
    </row>
    <row r="15001">
      <c r="B15001" s="2"/>
      <c r="C15001" s="10"/>
      <c r="D15001" s="11"/>
      <c r="E15001" s="12"/>
      <c r="O15001" s="6" t="s">
        <v>1331</v>
      </c>
    </row>
    <row r="15002">
      <c r="B15002" s="2"/>
      <c r="C15002" s="10"/>
      <c r="D15002" s="11"/>
      <c r="E15002" s="12"/>
      <c r="O15002" s="6" t="s">
        <v>1331</v>
      </c>
    </row>
    <row r="15003">
      <c r="B15003" s="2"/>
      <c r="C15003" s="10"/>
      <c r="D15003" s="11"/>
      <c r="E15003" s="12"/>
      <c r="O15003" s="6" t="s">
        <v>1331</v>
      </c>
    </row>
    <row r="15004">
      <c r="B15004" s="2"/>
      <c r="C15004" s="10"/>
      <c r="D15004" s="11"/>
      <c r="E15004" s="12"/>
      <c r="O15004" s="6" t="s">
        <v>1331</v>
      </c>
    </row>
    <row r="15005">
      <c r="B15005" s="2"/>
      <c r="C15005" s="10"/>
      <c r="D15005" s="11"/>
      <c r="E15005" s="12"/>
      <c r="O15005" s="6" t="s">
        <v>1331</v>
      </c>
    </row>
    <row r="15006">
      <c r="B15006" s="2"/>
      <c r="C15006" s="10"/>
      <c r="D15006" s="11"/>
      <c r="E15006" s="12"/>
      <c r="O15006" s="6" t="s">
        <v>1331</v>
      </c>
    </row>
    <row r="15007">
      <c r="B15007" s="2"/>
      <c r="C15007" s="10"/>
      <c r="D15007" s="11"/>
      <c r="E15007" s="12"/>
      <c r="O15007" s="6" t="s">
        <v>1331</v>
      </c>
    </row>
    <row r="15008">
      <c r="B15008" s="2"/>
      <c r="C15008" s="10"/>
      <c r="D15008" s="11"/>
      <c r="E15008" s="12"/>
      <c r="O15008" s="6" t="s">
        <v>1331</v>
      </c>
    </row>
    <row r="15009">
      <c r="B15009" s="2"/>
      <c r="C15009" s="10"/>
      <c r="D15009" s="11"/>
      <c r="E15009" s="12"/>
      <c r="O15009" s="6" t="s">
        <v>1331</v>
      </c>
    </row>
    <row r="15010">
      <c r="B15010" s="2"/>
      <c r="C15010" s="10"/>
      <c r="D15010" s="11"/>
      <c r="E15010" s="12"/>
      <c r="O15010" s="6" t="s">
        <v>1331</v>
      </c>
    </row>
    <row r="15011">
      <c r="B15011" s="2"/>
      <c r="C15011" s="10"/>
      <c r="D15011" s="11"/>
      <c r="E15011" s="12"/>
      <c r="O15011" s="6" t="s">
        <v>1331</v>
      </c>
    </row>
    <row r="15012">
      <c r="B15012" s="2"/>
      <c r="C15012" s="10"/>
      <c r="D15012" s="11"/>
      <c r="E15012" s="12"/>
      <c r="O15012" s="6" t="s">
        <v>1331</v>
      </c>
    </row>
    <row r="15013">
      <c r="B15013" s="2"/>
      <c r="C15013" s="10"/>
      <c r="D15013" s="11"/>
      <c r="E15013" s="12"/>
      <c r="O15013" s="6" t="s">
        <v>1331</v>
      </c>
    </row>
    <row r="15014">
      <c r="B15014" s="2"/>
      <c r="C15014" s="10"/>
      <c r="D15014" s="11"/>
      <c r="E15014" s="12"/>
      <c r="O15014" s="6" t="s">
        <v>1331</v>
      </c>
    </row>
    <row r="15015">
      <c r="B15015" s="2"/>
      <c r="C15015" s="10"/>
      <c r="D15015" s="11"/>
      <c r="E15015" s="12"/>
      <c r="O15015" s="6" t="s">
        <v>1331</v>
      </c>
    </row>
    <row r="15016">
      <c r="B15016" s="2"/>
      <c r="C15016" s="10"/>
      <c r="D15016" s="11"/>
      <c r="E15016" s="12"/>
      <c r="O15016" s="6" t="s">
        <v>1331</v>
      </c>
    </row>
    <row r="15017">
      <c r="B15017" s="2"/>
      <c r="C15017" s="10"/>
      <c r="D15017" s="11"/>
      <c r="E15017" s="12"/>
      <c r="O15017" s="6" t="s">
        <v>1331</v>
      </c>
    </row>
    <row r="15018">
      <c r="B15018" s="2"/>
      <c r="C15018" s="10"/>
      <c r="D15018" s="11"/>
      <c r="E15018" s="12"/>
      <c r="O15018" s="6" t="s">
        <v>1331</v>
      </c>
    </row>
    <row r="15019">
      <c r="B15019" s="2"/>
      <c r="C15019" s="10"/>
      <c r="D15019" s="11"/>
      <c r="E15019" s="12"/>
      <c r="O15019" s="6" t="s">
        <v>1331</v>
      </c>
    </row>
    <row r="15020">
      <c r="B15020" s="2"/>
      <c r="C15020" s="10"/>
      <c r="D15020" s="11"/>
      <c r="E15020" s="12"/>
      <c r="O15020" s="6" t="s">
        <v>1331</v>
      </c>
    </row>
    <row r="15021">
      <c r="B15021" s="2"/>
      <c r="C15021" s="10"/>
      <c r="D15021" s="11"/>
      <c r="E15021" s="12"/>
      <c r="O15021" s="6" t="s">
        <v>1331</v>
      </c>
    </row>
    <row r="15022">
      <c r="B15022" s="2"/>
      <c r="C15022" s="10"/>
      <c r="D15022" s="11"/>
      <c r="E15022" s="12"/>
      <c r="O15022" s="6" t="s">
        <v>1331</v>
      </c>
    </row>
    <row r="15023">
      <c r="B15023" s="2"/>
      <c r="C15023" s="10"/>
      <c r="D15023" s="11"/>
      <c r="E15023" s="12"/>
      <c r="O15023" s="6" t="s">
        <v>1331</v>
      </c>
    </row>
    <row r="15024">
      <c r="B15024" s="2"/>
      <c r="C15024" s="10"/>
      <c r="D15024" s="11"/>
      <c r="E15024" s="12"/>
      <c r="O15024" s="6" t="s">
        <v>1331</v>
      </c>
    </row>
    <row r="15025">
      <c r="B15025" s="2"/>
      <c r="C15025" s="10"/>
      <c r="D15025" s="11"/>
      <c r="E15025" s="12"/>
      <c r="O15025" s="6" t="s">
        <v>1331</v>
      </c>
    </row>
    <row r="15026">
      <c r="B15026" s="2"/>
      <c r="C15026" s="10"/>
      <c r="D15026" s="11"/>
      <c r="E15026" s="12"/>
      <c r="O15026" s="6" t="s">
        <v>1331</v>
      </c>
    </row>
    <row r="15027">
      <c r="B15027" s="2"/>
      <c r="C15027" s="10"/>
      <c r="D15027" s="11"/>
      <c r="E15027" s="12"/>
      <c r="O15027" s="6" t="s">
        <v>1331</v>
      </c>
    </row>
    <row r="15028">
      <c r="B15028" s="2"/>
      <c r="C15028" s="10"/>
      <c r="D15028" s="11"/>
      <c r="E15028" s="12"/>
      <c r="O15028" s="6" t="s">
        <v>1331</v>
      </c>
    </row>
    <row r="15029">
      <c r="B15029" s="2"/>
      <c r="C15029" s="10"/>
      <c r="D15029" s="11"/>
      <c r="E15029" s="12"/>
      <c r="O15029" s="6" t="s">
        <v>1331</v>
      </c>
    </row>
    <row r="15030">
      <c r="B15030" s="2"/>
      <c r="C15030" s="10"/>
      <c r="D15030" s="11"/>
      <c r="E15030" s="12"/>
      <c r="O15030" s="6" t="s">
        <v>1331</v>
      </c>
    </row>
    <row r="15031">
      <c r="B15031" s="2"/>
      <c r="C15031" s="10"/>
      <c r="D15031" s="11"/>
      <c r="E15031" s="12"/>
      <c r="O15031" s="6" t="s">
        <v>1331</v>
      </c>
    </row>
    <row r="15032">
      <c r="B15032" s="2"/>
      <c r="C15032" s="10"/>
      <c r="D15032" s="11"/>
      <c r="E15032" s="12"/>
      <c r="O15032" s="6" t="s">
        <v>1331</v>
      </c>
    </row>
    <row r="15033">
      <c r="B15033" s="2"/>
      <c r="C15033" s="10"/>
      <c r="D15033" s="11"/>
      <c r="E15033" s="12"/>
      <c r="O15033" s="6" t="s">
        <v>1331</v>
      </c>
    </row>
    <row r="15034">
      <c r="B15034" s="2"/>
      <c r="C15034" s="10"/>
      <c r="D15034" s="11"/>
      <c r="E15034" s="12"/>
      <c r="O15034" s="6" t="s">
        <v>1331</v>
      </c>
    </row>
    <row r="15035">
      <c r="B15035" s="2"/>
      <c r="C15035" s="10"/>
      <c r="D15035" s="11"/>
      <c r="E15035" s="12"/>
      <c r="O15035" s="6" t="s">
        <v>1331</v>
      </c>
    </row>
    <row r="15036">
      <c r="B15036" s="2"/>
      <c r="C15036" s="10"/>
      <c r="D15036" s="11"/>
      <c r="E15036" s="12"/>
      <c r="O15036" s="6" t="s">
        <v>1331</v>
      </c>
    </row>
    <row r="15037">
      <c r="B15037" s="2"/>
      <c r="C15037" s="10"/>
      <c r="D15037" s="11"/>
      <c r="E15037" s="12"/>
      <c r="O15037" s="6" t="s">
        <v>1331</v>
      </c>
    </row>
    <row r="15038">
      <c r="B15038" s="2"/>
      <c r="C15038" s="10"/>
      <c r="D15038" s="11"/>
      <c r="E15038" s="12"/>
      <c r="O15038" s="6" t="s">
        <v>1331</v>
      </c>
    </row>
    <row r="15039">
      <c r="B15039" s="2"/>
      <c r="C15039" s="10"/>
      <c r="D15039" s="11"/>
      <c r="E15039" s="12"/>
      <c r="O15039" s="6" t="s">
        <v>1331</v>
      </c>
    </row>
    <row r="15040">
      <c r="B15040" s="2"/>
      <c r="C15040" s="10"/>
      <c r="D15040" s="11"/>
      <c r="E15040" s="12"/>
      <c r="O15040" s="6" t="s">
        <v>1331</v>
      </c>
    </row>
    <row r="15041">
      <c r="B15041" s="2"/>
      <c r="C15041" s="10"/>
      <c r="D15041" s="11"/>
      <c r="E15041" s="12"/>
      <c r="O15041" s="6" t="s">
        <v>1331</v>
      </c>
    </row>
    <row r="15042">
      <c r="B15042" s="2"/>
      <c r="C15042" s="10"/>
      <c r="D15042" s="11"/>
      <c r="E15042" s="12"/>
      <c r="O15042" s="6" t="s">
        <v>1331</v>
      </c>
    </row>
    <row r="15043">
      <c r="B15043" s="2"/>
      <c r="C15043" s="10"/>
      <c r="D15043" s="11"/>
      <c r="E15043" s="12"/>
      <c r="O15043" s="6" t="s">
        <v>1331</v>
      </c>
    </row>
    <row r="15044">
      <c r="B15044" s="2"/>
      <c r="C15044" s="10"/>
      <c r="D15044" s="11"/>
      <c r="E15044" s="12"/>
      <c r="O15044" s="6" t="s">
        <v>1331</v>
      </c>
    </row>
    <row r="15045">
      <c r="B15045" s="2"/>
      <c r="C15045" s="10"/>
      <c r="D15045" s="11"/>
      <c r="E15045" s="12"/>
      <c r="O15045" s="6" t="s">
        <v>1331</v>
      </c>
    </row>
    <row r="15046">
      <c r="B15046" s="2"/>
      <c r="C15046" s="10"/>
      <c r="D15046" s="11"/>
      <c r="E15046" s="12"/>
      <c r="O15046" s="6" t="s">
        <v>1331</v>
      </c>
    </row>
    <row r="15047">
      <c r="B15047" s="2"/>
      <c r="C15047" s="10"/>
      <c r="D15047" s="11"/>
      <c r="E15047" s="12"/>
      <c r="O15047" s="6" t="s">
        <v>1331</v>
      </c>
    </row>
    <row r="15048">
      <c r="B15048" s="2"/>
      <c r="C15048" s="10"/>
      <c r="D15048" s="11"/>
      <c r="E15048" s="12"/>
      <c r="O15048" s="6" t="s">
        <v>1331</v>
      </c>
    </row>
    <row r="15049">
      <c r="B15049" s="2"/>
      <c r="C15049" s="10"/>
      <c r="D15049" s="11"/>
      <c r="E15049" s="12"/>
      <c r="O15049" s="6" t="s">
        <v>1331</v>
      </c>
    </row>
    <row r="15050">
      <c r="B15050" s="2"/>
      <c r="C15050" s="10"/>
      <c r="D15050" s="11"/>
      <c r="E15050" s="12"/>
      <c r="O15050" s="6" t="s">
        <v>1331</v>
      </c>
    </row>
    <row r="15051">
      <c r="B15051" s="2"/>
      <c r="C15051" s="10"/>
      <c r="D15051" s="11"/>
      <c r="E15051" s="12"/>
      <c r="O15051" s="6" t="s">
        <v>1331</v>
      </c>
    </row>
    <row r="15052">
      <c r="B15052" s="2"/>
      <c r="C15052" s="10"/>
      <c r="D15052" s="11"/>
      <c r="E15052" s="12"/>
      <c r="O15052" s="6" t="s">
        <v>1331</v>
      </c>
    </row>
    <row r="15053">
      <c r="B15053" s="2"/>
      <c r="C15053" s="10"/>
      <c r="D15053" s="11"/>
      <c r="E15053" s="12"/>
      <c r="O15053" s="6" t="s">
        <v>1331</v>
      </c>
    </row>
    <row r="15054">
      <c r="B15054" s="2"/>
      <c r="C15054" s="10"/>
      <c r="D15054" s="11"/>
      <c r="E15054" s="12"/>
      <c r="O15054" s="6" t="s">
        <v>1331</v>
      </c>
    </row>
    <row r="15055">
      <c r="B15055" s="2"/>
      <c r="C15055" s="10"/>
      <c r="D15055" s="11"/>
      <c r="E15055" s="12"/>
      <c r="O15055" s="6" t="s">
        <v>1331</v>
      </c>
    </row>
    <row r="15056">
      <c r="B15056" s="2"/>
      <c r="C15056" s="10"/>
      <c r="D15056" s="11"/>
      <c r="E15056" s="12"/>
      <c r="O15056" s="6" t="s">
        <v>1331</v>
      </c>
    </row>
    <row r="15057">
      <c r="B15057" s="2"/>
      <c r="C15057" s="10"/>
      <c r="D15057" s="11"/>
      <c r="E15057" s="12"/>
      <c r="O15057" s="6" t="s">
        <v>1331</v>
      </c>
    </row>
    <row r="15058">
      <c r="B15058" s="2"/>
      <c r="C15058" s="10"/>
      <c r="D15058" s="11"/>
      <c r="E15058" s="12"/>
      <c r="O15058" s="6" t="s">
        <v>1331</v>
      </c>
    </row>
    <row r="15059">
      <c r="B15059" s="2"/>
      <c r="C15059" s="10"/>
      <c r="D15059" s="11"/>
      <c r="E15059" s="12"/>
      <c r="O15059" s="6" t="s">
        <v>1331</v>
      </c>
    </row>
    <row r="15060">
      <c r="B15060" s="2"/>
      <c r="C15060" s="10"/>
      <c r="D15060" s="11"/>
      <c r="E15060" s="12"/>
      <c r="O15060" s="6" t="s">
        <v>1331</v>
      </c>
    </row>
    <row r="15061">
      <c r="B15061" s="2"/>
      <c r="C15061" s="10"/>
      <c r="D15061" s="11"/>
      <c r="E15061" s="12"/>
      <c r="O15061" s="6" t="s">
        <v>1331</v>
      </c>
    </row>
    <row r="15062">
      <c r="B15062" s="2"/>
      <c r="C15062" s="10"/>
      <c r="D15062" s="11"/>
      <c r="E15062" s="12"/>
      <c r="O15062" s="6" t="s">
        <v>1331</v>
      </c>
    </row>
    <row r="15063">
      <c r="B15063" s="2"/>
      <c r="C15063" s="10"/>
      <c r="D15063" s="11"/>
      <c r="E15063" s="12"/>
      <c r="O15063" s="6" t="s">
        <v>1331</v>
      </c>
    </row>
    <row r="15064">
      <c r="B15064" s="2"/>
      <c r="C15064" s="10"/>
      <c r="D15064" s="11"/>
      <c r="E15064" s="12"/>
      <c r="O15064" s="6" t="s">
        <v>1331</v>
      </c>
    </row>
    <row r="15065">
      <c r="B15065" s="2"/>
      <c r="C15065" s="10"/>
      <c r="D15065" s="11"/>
      <c r="E15065" s="12"/>
      <c r="O15065" s="6" t="s">
        <v>1331</v>
      </c>
    </row>
    <row r="15066">
      <c r="B15066" s="2"/>
      <c r="C15066" s="10"/>
      <c r="D15066" s="11"/>
      <c r="E15066" s="12"/>
      <c r="O15066" s="6" t="s">
        <v>1331</v>
      </c>
    </row>
    <row r="15067">
      <c r="B15067" s="2"/>
      <c r="C15067" s="10"/>
      <c r="D15067" s="11"/>
      <c r="E15067" s="12"/>
      <c r="O15067" s="6" t="s">
        <v>1331</v>
      </c>
    </row>
    <row r="15068">
      <c r="B15068" s="2"/>
      <c r="C15068" s="10"/>
      <c r="D15068" s="11"/>
      <c r="E15068" s="12"/>
      <c r="O15068" s="6" t="s">
        <v>1331</v>
      </c>
    </row>
    <row r="15069">
      <c r="B15069" s="2"/>
      <c r="C15069" s="10"/>
      <c r="D15069" s="11"/>
      <c r="E15069" s="12"/>
      <c r="O15069" s="6" t="s">
        <v>1331</v>
      </c>
    </row>
    <row r="15070">
      <c r="B15070" s="2"/>
      <c r="C15070" s="10"/>
      <c r="D15070" s="11"/>
      <c r="E15070" s="12"/>
      <c r="O15070" s="6" t="s">
        <v>1331</v>
      </c>
    </row>
    <row r="15071">
      <c r="B15071" s="2"/>
      <c r="C15071" s="10"/>
      <c r="D15071" s="11"/>
      <c r="E15071" s="12"/>
      <c r="O15071" s="6" t="s">
        <v>1331</v>
      </c>
    </row>
    <row r="15072">
      <c r="B15072" s="2"/>
      <c r="C15072" s="10"/>
      <c r="D15072" s="11"/>
      <c r="E15072" s="12"/>
      <c r="O15072" s="6" t="s">
        <v>1331</v>
      </c>
    </row>
    <row r="15073">
      <c r="B15073" s="2"/>
      <c r="C15073" s="10"/>
      <c r="D15073" s="11"/>
      <c r="E15073" s="12"/>
      <c r="O15073" s="6" t="s">
        <v>1331</v>
      </c>
    </row>
    <row r="15074">
      <c r="B15074" s="2"/>
      <c r="C15074" s="10"/>
      <c r="D15074" s="11"/>
      <c r="E15074" s="12"/>
      <c r="O15074" s="6" t="s">
        <v>1331</v>
      </c>
    </row>
    <row r="15075">
      <c r="B15075" s="2"/>
      <c r="C15075" s="10"/>
      <c r="D15075" s="11"/>
      <c r="E15075" s="12"/>
      <c r="O15075" s="6" t="s">
        <v>1331</v>
      </c>
    </row>
    <row r="15076">
      <c r="B15076" s="2"/>
      <c r="C15076" s="10"/>
      <c r="D15076" s="11"/>
      <c r="E15076" s="12"/>
      <c r="O15076" s="6" t="s">
        <v>1331</v>
      </c>
    </row>
    <row r="15077">
      <c r="B15077" s="2"/>
      <c r="C15077" s="10"/>
      <c r="D15077" s="11"/>
      <c r="E15077" s="12"/>
      <c r="O15077" s="6" t="s">
        <v>1331</v>
      </c>
    </row>
    <row r="15078">
      <c r="B15078" s="2"/>
      <c r="C15078" s="10"/>
      <c r="D15078" s="11"/>
      <c r="E15078" s="12"/>
      <c r="O15078" s="6" t="s">
        <v>1331</v>
      </c>
    </row>
    <row r="15079">
      <c r="B15079" s="2"/>
      <c r="C15079" s="10"/>
      <c r="D15079" s="11"/>
      <c r="E15079" s="12"/>
      <c r="O15079" s="6" t="s">
        <v>1331</v>
      </c>
    </row>
    <row r="15080">
      <c r="B15080" s="2"/>
      <c r="C15080" s="10"/>
      <c r="D15080" s="11"/>
      <c r="E15080" s="12"/>
      <c r="O15080" s="6" t="s">
        <v>1331</v>
      </c>
    </row>
    <row r="15081">
      <c r="B15081" s="2"/>
      <c r="C15081" s="10"/>
      <c r="D15081" s="11"/>
      <c r="E15081" s="12"/>
      <c r="O15081" s="6" t="s">
        <v>1331</v>
      </c>
    </row>
    <row r="15082">
      <c r="B15082" s="2"/>
      <c r="C15082" s="10"/>
      <c r="D15082" s="11"/>
      <c r="E15082" s="12"/>
      <c r="O15082" s="6" t="s">
        <v>1331</v>
      </c>
    </row>
    <row r="15083">
      <c r="B15083" s="2"/>
      <c r="C15083" s="10"/>
      <c r="D15083" s="11"/>
      <c r="E15083" s="12"/>
      <c r="O15083" s="6" t="s">
        <v>1331</v>
      </c>
    </row>
    <row r="15084">
      <c r="B15084" s="2"/>
      <c r="C15084" s="10"/>
      <c r="D15084" s="11"/>
      <c r="E15084" s="12"/>
      <c r="O15084" s="6" t="s">
        <v>1331</v>
      </c>
    </row>
    <row r="15085">
      <c r="B15085" s="2"/>
      <c r="C15085" s="10"/>
      <c r="D15085" s="11"/>
      <c r="E15085" s="12"/>
      <c r="O15085" s="6" t="s">
        <v>1331</v>
      </c>
    </row>
    <row r="15086">
      <c r="B15086" s="2"/>
      <c r="C15086" s="10"/>
      <c r="D15086" s="11"/>
      <c r="E15086" s="12"/>
      <c r="O15086" s="6" t="s">
        <v>1331</v>
      </c>
    </row>
    <row r="15087">
      <c r="B15087" s="2"/>
      <c r="C15087" s="10"/>
      <c r="D15087" s="11"/>
      <c r="E15087" s="12"/>
      <c r="O15087" s="6" t="s">
        <v>1331</v>
      </c>
    </row>
    <row r="15088">
      <c r="B15088" s="2"/>
      <c r="C15088" s="10"/>
      <c r="D15088" s="11"/>
      <c r="E15088" s="12"/>
      <c r="O15088" s="6" t="s">
        <v>1331</v>
      </c>
    </row>
    <row r="15089">
      <c r="B15089" s="2"/>
      <c r="C15089" s="10"/>
      <c r="D15089" s="11"/>
      <c r="E15089" s="12"/>
      <c r="O15089" s="6" t="s">
        <v>1331</v>
      </c>
    </row>
    <row r="15090">
      <c r="B15090" s="2"/>
      <c r="C15090" s="10"/>
      <c r="D15090" s="11"/>
      <c r="E15090" s="12"/>
      <c r="O15090" s="6" t="s">
        <v>1331</v>
      </c>
    </row>
    <row r="15091">
      <c r="B15091" s="2"/>
      <c r="C15091" s="10"/>
      <c r="D15091" s="11"/>
      <c r="E15091" s="12"/>
      <c r="O15091" s="6" t="s">
        <v>1331</v>
      </c>
    </row>
    <row r="15092">
      <c r="B15092" s="2"/>
      <c r="C15092" s="10"/>
      <c r="D15092" s="11"/>
      <c r="E15092" s="12"/>
      <c r="O15092" s="6" t="s">
        <v>1331</v>
      </c>
    </row>
    <row r="15093">
      <c r="B15093" s="2"/>
      <c r="C15093" s="10"/>
      <c r="D15093" s="11"/>
      <c r="E15093" s="12"/>
      <c r="O15093" s="6" t="s">
        <v>1331</v>
      </c>
    </row>
    <row r="15094">
      <c r="B15094" s="2"/>
      <c r="C15094" s="10"/>
      <c r="D15094" s="11"/>
      <c r="E15094" s="12"/>
      <c r="O15094" s="6" t="s">
        <v>1331</v>
      </c>
    </row>
    <row r="15095">
      <c r="B15095" s="2"/>
      <c r="C15095" s="10"/>
      <c r="D15095" s="11"/>
      <c r="E15095" s="12"/>
      <c r="O15095" s="6" t="s">
        <v>1331</v>
      </c>
    </row>
    <row r="15096">
      <c r="B15096" s="2"/>
      <c r="C15096" s="10"/>
      <c r="D15096" s="11"/>
      <c r="E15096" s="12"/>
      <c r="O15096" s="6" t="s">
        <v>1331</v>
      </c>
    </row>
    <row r="15097">
      <c r="B15097" s="2"/>
      <c r="C15097" s="10"/>
      <c r="D15097" s="11"/>
      <c r="E15097" s="12"/>
      <c r="O15097" s="6" t="s">
        <v>1331</v>
      </c>
    </row>
    <row r="15098">
      <c r="B15098" s="2"/>
      <c r="C15098" s="10"/>
      <c r="D15098" s="11"/>
      <c r="E15098" s="12"/>
      <c r="O15098" s="6" t="s">
        <v>1331</v>
      </c>
    </row>
    <row r="15099">
      <c r="B15099" s="2"/>
      <c r="C15099" s="10"/>
      <c r="D15099" s="11"/>
      <c r="E15099" s="12"/>
      <c r="O15099" s="6" t="s">
        <v>1331</v>
      </c>
    </row>
    <row r="15100">
      <c r="B15100" s="2"/>
      <c r="C15100" s="10"/>
      <c r="D15100" s="11"/>
      <c r="E15100" s="12"/>
      <c r="O15100" s="6" t="s">
        <v>1331</v>
      </c>
    </row>
    <row r="15101">
      <c r="B15101" s="2"/>
      <c r="C15101" s="10"/>
      <c r="D15101" s="11"/>
      <c r="E15101" s="12"/>
      <c r="O15101" s="6" t="s">
        <v>1331</v>
      </c>
    </row>
    <row r="15102">
      <c r="B15102" s="2"/>
      <c r="C15102" s="10"/>
      <c r="D15102" s="11"/>
      <c r="E15102" s="12"/>
      <c r="O15102" s="6" t="s">
        <v>1331</v>
      </c>
    </row>
    <row r="15103">
      <c r="B15103" s="2"/>
      <c r="C15103" s="10"/>
      <c r="D15103" s="11"/>
      <c r="E15103" s="12"/>
      <c r="O15103" s="6" t="s">
        <v>1331</v>
      </c>
    </row>
    <row r="15104">
      <c r="B15104" s="2"/>
      <c r="C15104" s="10"/>
      <c r="D15104" s="11"/>
      <c r="E15104" s="12"/>
      <c r="O15104" s="6" t="s">
        <v>1331</v>
      </c>
    </row>
    <row r="15105">
      <c r="B15105" s="2"/>
      <c r="C15105" s="10"/>
      <c r="D15105" s="11"/>
      <c r="E15105" s="12"/>
      <c r="O15105" s="6" t="s">
        <v>1331</v>
      </c>
    </row>
    <row r="15106">
      <c r="B15106" s="2"/>
      <c r="C15106" s="10"/>
      <c r="D15106" s="11"/>
      <c r="E15106" s="12"/>
      <c r="O15106" s="6" t="s">
        <v>1331</v>
      </c>
    </row>
    <row r="15107">
      <c r="B15107" s="2"/>
      <c r="C15107" s="10"/>
      <c r="D15107" s="11"/>
      <c r="E15107" s="12"/>
      <c r="O15107" s="6" t="s">
        <v>1331</v>
      </c>
    </row>
    <row r="15108">
      <c r="B15108" s="2"/>
      <c r="C15108" s="10"/>
      <c r="D15108" s="11"/>
      <c r="E15108" s="12"/>
      <c r="O15108" s="6" t="s">
        <v>1331</v>
      </c>
    </row>
    <row r="15109">
      <c r="B15109" s="2"/>
      <c r="C15109" s="10"/>
      <c r="D15109" s="11"/>
      <c r="E15109" s="12"/>
      <c r="O15109" s="6" t="s">
        <v>1331</v>
      </c>
    </row>
    <row r="15110">
      <c r="B15110" s="2"/>
      <c r="C15110" s="10"/>
      <c r="D15110" s="11"/>
      <c r="E15110" s="12"/>
      <c r="O15110" s="6" t="s">
        <v>1331</v>
      </c>
    </row>
    <row r="15111">
      <c r="B15111" s="2"/>
      <c r="C15111" s="10"/>
      <c r="D15111" s="11"/>
      <c r="E15111" s="12"/>
      <c r="O15111" s="6" t="s">
        <v>1331</v>
      </c>
    </row>
    <row r="15112">
      <c r="B15112" s="2"/>
      <c r="C15112" s="10"/>
      <c r="D15112" s="11"/>
      <c r="E15112" s="12"/>
      <c r="O15112" s="6" t="s">
        <v>1331</v>
      </c>
    </row>
    <row r="15113">
      <c r="B15113" s="2"/>
      <c r="C15113" s="10"/>
      <c r="D15113" s="11"/>
      <c r="E15113" s="12"/>
      <c r="O15113" s="6" t="s">
        <v>1331</v>
      </c>
    </row>
    <row r="15114">
      <c r="B15114" s="2"/>
      <c r="C15114" s="10"/>
      <c r="D15114" s="11"/>
      <c r="E15114" s="12"/>
      <c r="O15114" s="6" t="s">
        <v>1331</v>
      </c>
    </row>
    <row r="15115">
      <c r="B15115" s="2"/>
      <c r="C15115" s="10"/>
      <c r="D15115" s="11"/>
      <c r="E15115" s="12"/>
      <c r="O15115" s="6" t="s">
        <v>1331</v>
      </c>
    </row>
    <row r="15116">
      <c r="B15116" s="2"/>
      <c r="C15116" s="10"/>
      <c r="D15116" s="11"/>
      <c r="E15116" s="12"/>
      <c r="O15116" s="6" t="s">
        <v>1331</v>
      </c>
    </row>
    <row r="15117">
      <c r="B15117" s="2"/>
      <c r="C15117" s="10"/>
      <c r="D15117" s="11"/>
      <c r="E15117" s="12"/>
      <c r="O15117" s="6" t="s">
        <v>1331</v>
      </c>
    </row>
    <row r="15118">
      <c r="B15118" s="2"/>
      <c r="C15118" s="10"/>
      <c r="D15118" s="11"/>
      <c r="E15118" s="12"/>
      <c r="O15118" s="6" t="s">
        <v>1331</v>
      </c>
    </row>
    <row r="15119">
      <c r="B15119" s="2"/>
      <c r="C15119" s="10"/>
      <c r="D15119" s="11"/>
      <c r="E15119" s="12"/>
      <c r="O15119" s="6" t="s">
        <v>1331</v>
      </c>
    </row>
    <row r="15120">
      <c r="B15120" s="2"/>
      <c r="C15120" s="10"/>
      <c r="D15120" s="11"/>
      <c r="E15120" s="12"/>
      <c r="O15120" s="6" t="s">
        <v>1331</v>
      </c>
    </row>
    <row r="15121">
      <c r="B15121" s="2"/>
      <c r="C15121" s="10"/>
      <c r="D15121" s="11"/>
      <c r="E15121" s="12"/>
      <c r="O15121" s="6" t="s">
        <v>1331</v>
      </c>
    </row>
    <row r="15122">
      <c r="B15122" s="2"/>
      <c r="C15122" s="10"/>
      <c r="D15122" s="11"/>
      <c r="E15122" s="12"/>
      <c r="O15122" s="6" t="s">
        <v>1331</v>
      </c>
    </row>
    <row r="15123">
      <c r="B15123" s="2"/>
      <c r="C15123" s="10"/>
      <c r="D15123" s="11"/>
      <c r="E15123" s="12"/>
      <c r="O15123" s="6" t="s">
        <v>1331</v>
      </c>
    </row>
    <row r="15124">
      <c r="B15124" s="2"/>
      <c r="C15124" s="10"/>
      <c r="D15124" s="11"/>
      <c r="E15124" s="12"/>
      <c r="O15124" s="6" t="s">
        <v>1331</v>
      </c>
    </row>
    <row r="15125">
      <c r="B15125" s="2"/>
      <c r="C15125" s="10"/>
      <c r="D15125" s="11"/>
      <c r="E15125" s="12"/>
      <c r="O15125" s="6" t="s">
        <v>1331</v>
      </c>
    </row>
    <row r="15126">
      <c r="B15126" s="2"/>
      <c r="C15126" s="10"/>
      <c r="D15126" s="11"/>
      <c r="E15126" s="12"/>
      <c r="O15126" s="6" t="s">
        <v>1331</v>
      </c>
    </row>
    <row r="15127">
      <c r="B15127" s="2"/>
      <c r="C15127" s="10"/>
      <c r="D15127" s="11"/>
      <c r="E15127" s="12"/>
      <c r="O15127" s="6" t="s">
        <v>1331</v>
      </c>
    </row>
    <row r="15128">
      <c r="B15128" s="2"/>
      <c r="C15128" s="10"/>
      <c r="D15128" s="11"/>
      <c r="E15128" s="12"/>
      <c r="O15128" s="6" t="s">
        <v>1331</v>
      </c>
    </row>
    <row r="15129">
      <c r="B15129" s="2"/>
      <c r="C15129" s="10"/>
      <c r="D15129" s="11"/>
      <c r="E15129" s="12"/>
      <c r="O15129" s="6" t="s">
        <v>1331</v>
      </c>
    </row>
    <row r="15130">
      <c r="B15130" s="2"/>
      <c r="C15130" s="10"/>
      <c r="D15130" s="11"/>
      <c r="E15130" s="12"/>
      <c r="O15130" s="6" t="s">
        <v>1331</v>
      </c>
    </row>
    <row r="15131">
      <c r="B15131" s="2"/>
      <c r="C15131" s="10"/>
      <c r="D15131" s="11"/>
      <c r="E15131" s="12"/>
      <c r="O15131" s="6" t="s">
        <v>1331</v>
      </c>
    </row>
    <row r="15132">
      <c r="B15132" s="2"/>
      <c r="C15132" s="10"/>
      <c r="D15132" s="11"/>
      <c r="E15132" s="12"/>
      <c r="O15132" s="6" t="s">
        <v>1331</v>
      </c>
    </row>
    <row r="15133">
      <c r="B15133" s="2"/>
      <c r="C15133" s="10"/>
      <c r="D15133" s="11"/>
      <c r="E15133" s="12"/>
      <c r="O15133" s="6" t="s">
        <v>1331</v>
      </c>
    </row>
    <row r="15134">
      <c r="B15134" s="2"/>
      <c r="C15134" s="10"/>
      <c r="D15134" s="11"/>
      <c r="E15134" s="12"/>
      <c r="O15134" s="6" t="s">
        <v>1331</v>
      </c>
    </row>
    <row r="15135">
      <c r="B15135" s="2"/>
      <c r="C15135" s="10"/>
      <c r="D15135" s="11"/>
      <c r="E15135" s="12"/>
      <c r="O15135" s="6" t="s">
        <v>1331</v>
      </c>
    </row>
    <row r="15136">
      <c r="B15136" s="2"/>
      <c r="C15136" s="10"/>
      <c r="D15136" s="11"/>
      <c r="E15136" s="12"/>
      <c r="O15136" s="6" t="s">
        <v>1331</v>
      </c>
    </row>
    <row r="15137">
      <c r="B15137" s="2"/>
      <c r="C15137" s="10"/>
      <c r="D15137" s="11"/>
      <c r="E15137" s="12"/>
      <c r="O15137" s="6" t="s">
        <v>1331</v>
      </c>
    </row>
    <row r="15138">
      <c r="B15138" s="2"/>
      <c r="C15138" s="10"/>
      <c r="D15138" s="11"/>
      <c r="E15138" s="12"/>
      <c r="O15138" s="6" t="s">
        <v>1331</v>
      </c>
    </row>
    <row r="15139">
      <c r="B15139" s="2"/>
      <c r="C15139" s="10"/>
      <c r="D15139" s="11"/>
      <c r="E15139" s="12"/>
      <c r="O15139" s="6" t="s">
        <v>1331</v>
      </c>
    </row>
    <row r="15140">
      <c r="B15140" s="2"/>
      <c r="C15140" s="10"/>
      <c r="D15140" s="11"/>
      <c r="E15140" s="12"/>
      <c r="O15140" s="6" t="s">
        <v>1331</v>
      </c>
    </row>
    <row r="15141">
      <c r="B15141" s="2"/>
      <c r="C15141" s="10"/>
      <c r="D15141" s="11"/>
      <c r="E15141" s="12"/>
      <c r="O15141" s="6" t="s">
        <v>1331</v>
      </c>
    </row>
    <row r="15142">
      <c r="B15142" s="2"/>
      <c r="C15142" s="10"/>
      <c r="D15142" s="11"/>
      <c r="E15142" s="12"/>
      <c r="O15142" s="6" t="s">
        <v>1331</v>
      </c>
    </row>
    <row r="15143">
      <c r="B15143" s="2"/>
      <c r="C15143" s="10"/>
      <c r="D15143" s="11"/>
      <c r="E15143" s="12"/>
      <c r="O15143" s="6" t="s">
        <v>1331</v>
      </c>
    </row>
    <row r="15144">
      <c r="B15144" s="2"/>
      <c r="C15144" s="10"/>
      <c r="D15144" s="11"/>
      <c r="E15144" s="12"/>
      <c r="O15144" s="6" t="s">
        <v>1331</v>
      </c>
    </row>
    <row r="15145">
      <c r="B15145" s="2"/>
      <c r="C15145" s="10"/>
      <c r="D15145" s="11"/>
      <c r="E15145" s="12"/>
      <c r="O15145" s="6" t="s">
        <v>1331</v>
      </c>
    </row>
    <row r="15146">
      <c r="B15146" s="2"/>
      <c r="C15146" s="10"/>
      <c r="D15146" s="11"/>
      <c r="E15146" s="12"/>
      <c r="O15146" s="6" t="s">
        <v>1331</v>
      </c>
    </row>
    <row r="15147">
      <c r="B15147" s="2"/>
      <c r="C15147" s="10"/>
      <c r="D15147" s="11"/>
      <c r="E15147" s="12"/>
      <c r="O15147" s="6" t="s">
        <v>1331</v>
      </c>
    </row>
    <row r="15148">
      <c r="B15148" s="2"/>
      <c r="C15148" s="10"/>
      <c r="D15148" s="11"/>
      <c r="E15148" s="12"/>
      <c r="O15148" s="6" t="s">
        <v>1331</v>
      </c>
    </row>
    <row r="15149">
      <c r="B15149" s="2"/>
      <c r="C15149" s="10"/>
      <c r="D15149" s="11"/>
      <c r="E15149" s="12"/>
      <c r="O15149" s="6" t="s">
        <v>1331</v>
      </c>
    </row>
    <row r="15150">
      <c r="B15150" s="2"/>
      <c r="C15150" s="10"/>
      <c r="D15150" s="11"/>
      <c r="E15150" s="12"/>
      <c r="O15150" s="6" t="s">
        <v>1331</v>
      </c>
    </row>
    <row r="15151">
      <c r="B15151" s="2"/>
      <c r="C15151" s="10"/>
      <c r="D15151" s="11"/>
      <c r="E15151" s="12"/>
      <c r="O15151" s="6" t="s">
        <v>1331</v>
      </c>
    </row>
    <row r="15152">
      <c r="B15152" s="2"/>
      <c r="C15152" s="10"/>
      <c r="D15152" s="11"/>
      <c r="E15152" s="12"/>
      <c r="O15152" s="6" t="s">
        <v>1331</v>
      </c>
    </row>
    <row r="15153">
      <c r="B15153" s="2"/>
      <c r="C15153" s="10"/>
      <c r="D15153" s="11"/>
      <c r="E15153" s="12"/>
      <c r="O15153" s="6" t="s">
        <v>1331</v>
      </c>
    </row>
    <row r="15154">
      <c r="B15154" s="2"/>
      <c r="C15154" s="10"/>
      <c r="D15154" s="11"/>
      <c r="E15154" s="12"/>
      <c r="O15154" s="6" t="s">
        <v>1331</v>
      </c>
    </row>
    <row r="15155">
      <c r="B15155" s="2"/>
      <c r="C15155" s="10"/>
      <c r="D15155" s="11"/>
      <c r="E15155" s="12"/>
      <c r="O15155" s="6" t="s">
        <v>1331</v>
      </c>
    </row>
    <row r="15156">
      <c r="B15156" s="2"/>
      <c r="C15156" s="10"/>
      <c r="D15156" s="11"/>
      <c r="E15156" s="12"/>
      <c r="O15156" s="6" t="s">
        <v>1331</v>
      </c>
    </row>
    <row r="15157">
      <c r="B15157" s="2"/>
      <c r="C15157" s="10"/>
      <c r="D15157" s="11"/>
      <c r="E15157" s="12"/>
      <c r="O15157" s="6" t="s">
        <v>1331</v>
      </c>
    </row>
    <row r="15158">
      <c r="B15158" s="2"/>
      <c r="C15158" s="10"/>
      <c r="D15158" s="11"/>
      <c r="E15158" s="12"/>
      <c r="O15158" s="6" t="s">
        <v>1331</v>
      </c>
    </row>
    <row r="15159">
      <c r="B15159" s="2"/>
      <c r="C15159" s="10"/>
      <c r="D15159" s="11"/>
      <c r="E15159" s="12"/>
      <c r="O15159" s="6" t="s">
        <v>1331</v>
      </c>
    </row>
    <row r="15160">
      <c r="B15160" s="2"/>
      <c r="C15160" s="10"/>
      <c r="D15160" s="11"/>
      <c r="E15160" s="12"/>
      <c r="O15160" s="6" t="s">
        <v>1331</v>
      </c>
    </row>
    <row r="15161">
      <c r="B15161" s="2"/>
      <c r="C15161" s="10"/>
      <c r="D15161" s="11"/>
      <c r="E15161" s="12"/>
      <c r="O15161" s="6" t="s">
        <v>1331</v>
      </c>
    </row>
    <row r="15162">
      <c r="B15162" s="2"/>
      <c r="C15162" s="10"/>
      <c r="D15162" s="11"/>
      <c r="E15162" s="12"/>
      <c r="O15162" s="6" t="s">
        <v>1331</v>
      </c>
    </row>
    <row r="15163">
      <c r="B15163" s="2"/>
      <c r="C15163" s="10"/>
      <c r="D15163" s="11"/>
      <c r="E15163" s="12"/>
      <c r="O15163" s="6" t="s">
        <v>1331</v>
      </c>
    </row>
    <row r="15164">
      <c r="B15164" s="2"/>
      <c r="C15164" s="10"/>
      <c r="D15164" s="11"/>
      <c r="E15164" s="12"/>
      <c r="O15164" s="6" t="s">
        <v>1331</v>
      </c>
    </row>
    <row r="15165">
      <c r="B15165" s="2"/>
      <c r="C15165" s="10"/>
      <c r="D15165" s="11"/>
      <c r="E15165" s="12"/>
      <c r="O15165" s="6" t="s">
        <v>1331</v>
      </c>
    </row>
    <row r="15166">
      <c r="B15166" s="2"/>
      <c r="C15166" s="10"/>
      <c r="D15166" s="11"/>
      <c r="E15166" s="12"/>
      <c r="O15166" s="6" t="s">
        <v>1331</v>
      </c>
    </row>
    <row r="15167">
      <c r="B15167" s="2"/>
      <c r="C15167" s="10"/>
      <c r="D15167" s="11"/>
      <c r="E15167" s="12"/>
      <c r="O15167" s="6" t="s">
        <v>1331</v>
      </c>
    </row>
    <row r="15168">
      <c r="B15168" s="2"/>
      <c r="C15168" s="10"/>
      <c r="D15168" s="11"/>
      <c r="E15168" s="12"/>
      <c r="O15168" s="6" t="s">
        <v>1331</v>
      </c>
    </row>
    <row r="15169">
      <c r="B15169" s="2"/>
      <c r="C15169" s="10"/>
      <c r="D15169" s="11"/>
      <c r="E15169" s="12"/>
      <c r="O15169" s="6" t="s">
        <v>1331</v>
      </c>
    </row>
    <row r="15170">
      <c r="B15170" s="2"/>
      <c r="C15170" s="10"/>
      <c r="D15170" s="11"/>
      <c r="E15170" s="12"/>
      <c r="O15170" s="6" t="s">
        <v>1331</v>
      </c>
    </row>
    <row r="15171">
      <c r="B15171" s="2"/>
      <c r="C15171" s="10"/>
      <c r="D15171" s="11"/>
      <c r="E15171" s="12"/>
      <c r="O15171" s="6" t="s">
        <v>1331</v>
      </c>
    </row>
    <row r="15172">
      <c r="B15172" s="2"/>
      <c r="C15172" s="10"/>
      <c r="D15172" s="11"/>
      <c r="E15172" s="12"/>
      <c r="O15172" s="6" t="s">
        <v>1331</v>
      </c>
    </row>
    <row r="15173">
      <c r="B15173" s="2"/>
      <c r="C15173" s="10"/>
      <c r="D15173" s="11"/>
      <c r="E15173" s="12"/>
      <c r="O15173" s="6" t="s">
        <v>1331</v>
      </c>
    </row>
    <row r="15174">
      <c r="B15174" s="2"/>
      <c r="C15174" s="10"/>
      <c r="D15174" s="11"/>
      <c r="E15174" s="12"/>
      <c r="O15174" s="6" t="s">
        <v>1331</v>
      </c>
    </row>
    <row r="15175">
      <c r="B15175" s="2"/>
      <c r="C15175" s="10"/>
      <c r="D15175" s="11"/>
      <c r="E15175" s="12"/>
      <c r="O15175" s="6" t="s">
        <v>1331</v>
      </c>
    </row>
    <row r="15176">
      <c r="B15176" s="2"/>
      <c r="C15176" s="10"/>
      <c r="D15176" s="11"/>
      <c r="E15176" s="12"/>
      <c r="O15176" s="6" t="s">
        <v>1331</v>
      </c>
    </row>
    <row r="15177">
      <c r="B15177" s="2"/>
      <c r="C15177" s="10"/>
      <c r="D15177" s="11"/>
      <c r="E15177" s="12"/>
      <c r="O15177" s="6" t="s">
        <v>1331</v>
      </c>
    </row>
    <row r="15178">
      <c r="B15178" s="2"/>
      <c r="C15178" s="10"/>
      <c r="D15178" s="11"/>
      <c r="E15178" s="12"/>
      <c r="O15178" s="6" t="s">
        <v>1331</v>
      </c>
    </row>
    <row r="15179">
      <c r="B15179" s="2"/>
      <c r="C15179" s="10"/>
      <c r="D15179" s="11"/>
      <c r="E15179" s="12"/>
      <c r="O15179" s="6" t="s">
        <v>1331</v>
      </c>
    </row>
    <row r="15180">
      <c r="B15180" s="2"/>
      <c r="C15180" s="10"/>
      <c r="D15180" s="11"/>
      <c r="E15180" s="12"/>
      <c r="O15180" s="6" t="s">
        <v>1331</v>
      </c>
    </row>
    <row r="15181">
      <c r="B15181" s="2"/>
      <c r="C15181" s="10"/>
      <c r="D15181" s="11"/>
      <c r="E15181" s="12"/>
      <c r="O15181" s="6" t="s">
        <v>1331</v>
      </c>
    </row>
    <row r="15182">
      <c r="B15182" s="2"/>
      <c r="C15182" s="10"/>
      <c r="D15182" s="11"/>
      <c r="E15182" s="12"/>
      <c r="O15182" s="6" t="s">
        <v>1331</v>
      </c>
    </row>
    <row r="15183">
      <c r="B15183" s="2"/>
      <c r="C15183" s="10"/>
      <c r="D15183" s="11"/>
      <c r="E15183" s="12"/>
      <c r="O15183" s="6" t="s">
        <v>1331</v>
      </c>
    </row>
    <row r="15184">
      <c r="B15184" s="2"/>
      <c r="C15184" s="10"/>
      <c r="D15184" s="11"/>
      <c r="E15184" s="12"/>
      <c r="O15184" s="6" t="s">
        <v>1331</v>
      </c>
    </row>
    <row r="15185">
      <c r="B15185" s="2"/>
      <c r="C15185" s="10"/>
      <c r="D15185" s="11"/>
      <c r="E15185" s="12"/>
      <c r="O15185" s="6" t="s">
        <v>1331</v>
      </c>
    </row>
    <row r="15186">
      <c r="B15186" s="2"/>
      <c r="C15186" s="10"/>
      <c r="D15186" s="11"/>
      <c r="E15186" s="12"/>
      <c r="O15186" s="6" t="s">
        <v>1331</v>
      </c>
    </row>
    <row r="15187">
      <c r="B15187" s="2"/>
      <c r="C15187" s="10"/>
      <c r="D15187" s="11"/>
      <c r="E15187" s="12"/>
      <c r="O15187" s="6" t="s">
        <v>1331</v>
      </c>
    </row>
    <row r="15188">
      <c r="B15188" s="2"/>
      <c r="C15188" s="10"/>
      <c r="D15188" s="11"/>
      <c r="E15188" s="12"/>
      <c r="O15188" s="6" t="s">
        <v>1331</v>
      </c>
    </row>
    <row r="15189">
      <c r="B15189" s="2"/>
      <c r="C15189" s="10"/>
      <c r="D15189" s="11"/>
      <c r="E15189" s="12"/>
      <c r="O15189" s="6" t="s">
        <v>1331</v>
      </c>
    </row>
    <row r="15190">
      <c r="B15190" s="2"/>
      <c r="C15190" s="10"/>
      <c r="D15190" s="11"/>
      <c r="E15190" s="12"/>
      <c r="O15190" s="6" t="s">
        <v>1331</v>
      </c>
    </row>
    <row r="15191">
      <c r="B15191" s="2"/>
      <c r="C15191" s="10"/>
      <c r="D15191" s="11"/>
      <c r="E15191" s="12"/>
      <c r="O15191" s="6" t="s">
        <v>1331</v>
      </c>
    </row>
    <row r="15192">
      <c r="B15192" s="2"/>
      <c r="C15192" s="10"/>
      <c r="D15192" s="11"/>
      <c r="E15192" s="12"/>
      <c r="O15192" s="6" t="s">
        <v>1331</v>
      </c>
    </row>
    <row r="15193">
      <c r="B15193" s="2"/>
      <c r="C15193" s="10"/>
      <c r="D15193" s="11"/>
      <c r="E15193" s="12"/>
      <c r="O15193" s="6" t="s">
        <v>1331</v>
      </c>
    </row>
    <row r="15194">
      <c r="B15194" s="2"/>
      <c r="C15194" s="10"/>
      <c r="D15194" s="11"/>
      <c r="E15194" s="12"/>
      <c r="O15194" s="6" t="s">
        <v>1331</v>
      </c>
    </row>
    <row r="15195">
      <c r="B15195" s="2"/>
      <c r="C15195" s="10"/>
      <c r="D15195" s="11"/>
      <c r="E15195" s="12"/>
      <c r="O15195" s="6" t="s">
        <v>1331</v>
      </c>
    </row>
    <row r="15196">
      <c r="B15196" s="2"/>
      <c r="C15196" s="10"/>
      <c r="D15196" s="11"/>
      <c r="E15196" s="12"/>
      <c r="O15196" s="6" t="s">
        <v>1331</v>
      </c>
    </row>
    <row r="15197">
      <c r="B15197" s="2"/>
      <c r="C15197" s="10"/>
      <c r="D15197" s="11"/>
      <c r="E15197" s="12"/>
      <c r="O15197" s="6" t="s">
        <v>1331</v>
      </c>
    </row>
    <row r="15198">
      <c r="B15198" s="2"/>
      <c r="C15198" s="10"/>
      <c r="D15198" s="11"/>
      <c r="E15198" s="12"/>
      <c r="O15198" s="6" t="s">
        <v>1331</v>
      </c>
    </row>
    <row r="15199">
      <c r="B15199" s="2"/>
      <c r="C15199" s="10"/>
      <c r="D15199" s="11"/>
      <c r="E15199" s="12"/>
      <c r="O15199" s="6" t="s">
        <v>1331</v>
      </c>
    </row>
    <row r="15200">
      <c r="B15200" s="2"/>
      <c r="C15200" s="10"/>
      <c r="D15200" s="11"/>
      <c r="E15200" s="12"/>
      <c r="O15200" s="6" t="s">
        <v>1331</v>
      </c>
    </row>
    <row r="15201">
      <c r="B15201" s="2"/>
      <c r="C15201" s="10"/>
      <c r="D15201" s="11"/>
      <c r="E15201" s="12"/>
      <c r="O15201" s="6" t="s">
        <v>1331</v>
      </c>
    </row>
    <row r="15202">
      <c r="B15202" s="2"/>
      <c r="C15202" s="10"/>
      <c r="D15202" s="11"/>
      <c r="E15202" s="12"/>
      <c r="O15202" s="6" t="s">
        <v>1331</v>
      </c>
    </row>
    <row r="15203">
      <c r="B15203" s="2"/>
      <c r="C15203" s="10"/>
      <c r="D15203" s="11"/>
      <c r="E15203" s="12"/>
      <c r="O15203" s="6" t="s">
        <v>1331</v>
      </c>
    </row>
    <row r="15204">
      <c r="B15204" s="2"/>
      <c r="C15204" s="10"/>
      <c r="D15204" s="11"/>
      <c r="E15204" s="12"/>
      <c r="O15204" s="6" t="s">
        <v>1331</v>
      </c>
    </row>
    <row r="15205">
      <c r="B15205" s="2"/>
      <c r="C15205" s="10"/>
      <c r="D15205" s="11"/>
      <c r="E15205" s="12"/>
      <c r="O15205" s="6" t="s">
        <v>1331</v>
      </c>
    </row>
    <row r="15206">
      <c r="B15206" s="2"/>
      <c r="C15206" s="10"/>
      <c r="D15206" s="11"/>
      <c r="E15206" s="12"/>
      <c r="O15206" s="6" t="s">
        <v>1331</v>
      </c>
    </row>
    <row r="15207">
      <c r="B15207" s="2"/>
      <c r="C15207" s="10"/>
      <c r="D15207" s="11"/>
      <c r="E15207" s="12"/>
      <c r="O15207" s="6" t="s">
        <v>1331</v>
      </c>
    </row>
    <row r="15208">
      <c r="B15208" s="2"/>
      <c r="C15208" s="10"/>
      <c r="D15208" s="11"/>
      <c r="E15208" s="12"/>
      <c r="O15208" s="6" t="s">
        <v>1331</v>
      </c>
    </row>
    <row r="15209">
      <c r="B15209" s="2"/>
      <c r="C15209" s="10"/>
      <c r="D15209" s="11"/>
      <c r="E15209" s="12"/>
      <c r="O15209" s="6" t="s">
        <v>1331</v>
      </c>
    </row>
    <row r="15210">
      <c r="B15210" s="2"/>
      <c r="C15210" s="10"/>
      <c r="D15210" s="11"/>
      <c r="E15210" s="12"/>
      <c r="O15210" s="6" t="s">
        <v>1331</v>
      </c>
    </row>
    <row r="15211">
      <c r="B15211" s="2"/>
      <c r="C15211" s="10"/>
      <c r="D15211" s="11"/>
      <c r="E15211" s="12"/>
      <c r="O15211" s="6" t="s">
        <v>1331</v>
      </c>
    </row>
    <row r="15212">
      <c r="B15212" s="2"/>
      <c r="C15212" s="10"/>
      <c r="D15212" s="11"/>
      <c r="E15212" s="12"/>
      <c r="O15212" s="6" t="s">
        <v>1331</v>
      </c>
    </row>
    <row r="15213">
      <c r="B15213" s="2"/>
      <c r="C15213" s="10"/>
      <c r="D15213" s="11"/>
      <c r="E15213" s="12"/>
      <c r="O15213" s="6" t="s">
        <v>1331</v>
      </c>
    </row>
    <row r="15214">
      <c r="B15214" s="2"/>
      <c r="C15214" s="10"/>
      <c r="D15214" s="11"/>
      <c r="E15214" s="12"/>
      <c r="O15214" s="6" t="s">
        <v>1331</v>
      </c>
    </row>
    <row r="15215">
      <c r="B15215" s="2"/>
      <c r="C15215" s="10"/>
      <c r="D15215" s="11"/>
      <c r="E15215" s="12"/>
      <c r="O15215" s="6" t="s">
        <v>1331</v>
      </c>
    </row>
    <row r="15216">
      <c r="B15216" s="2"/>
      <c r="C15216" s="10"/>
      <c r="D15216" s="11"/>
      <c r="E15216" s="12"/>
      <c r="O15216" s="6" t="s">
        <v>1331</v>
      </c>
    </row>
    <row r="15217">
      <c r="B15217" s="2"/>
      <c r="C15217" s="10"/>
      <c r="D15217" s="11"/>
      <c r="E15217" s="12"/>
      <c r="O15217" s="6" t="s">
        <v>1331</v>
      </c>
    </row>
    <row r="15218">
      <c r="B15218" s="2"/>
      <c r="C15218" s="10"/>
      <c r="D15218" s="11"/>
      <c r="E15218" s="12"/>
      <c r="O15218" s="6" t="s">
        <v>1331</v>
      </c>
    </row>
    <row r="15219">
      <c r="B15219" s="2"/>
      <c r="C15219" s="10"/>
      <c r="D15219" s="11"/>
      <c r="E15219" s="12"/>
      <c r="O15219" s="6" t="s">
        <v>1331</v>
      </c>
    </row>
    <row r="15220">
      <c r="B15220" s="2"/>
      <c r="C15220" s="10"/>
      <c r="D15220" s="11"/>
      <c r="E15220" s="12"/>
      <c r="O15220" s="6" t="s">
        <v>1331</v>
      </c>
    </row>
    <row r="15221">
      <c r="B15221" s="2"/>
      <c r="C15221" s="10"/>
      <c r="D15221" s="11"/>
      <c r="E15221" s="12"/>
      <c r="O15221" s="6" t="s">
        <v>1331</v>
      </c>
    </row>
    <row r="15222">
      <c r="B15222" s="2"/>
      <c r="C15222" s="10"/>
      <c r="D15222" s="11"/>
      <c r="E15222" s="12"/>
      <c r="O15222" s="6" t="s">
        <v>1331</v>
      </c>
    </row>
    <row r="15223">
      <c r="B15223" s="2"/>
      <c r="C15223" s="10"/>
      <c r="D15223" s="11"/>
      <c r="E15223" s="12"/>
      <c r="O15223" s="6" t="s">
        <v>1331</v>
      </c>
    </row>
    <row r="15224">
      <c r="B15224" s="2"/>
      <c r="C15224" s="10"/>
      <c r="D15224" s="11"/>
      <c r="E15224" s="12"/>
      <c r="O15224" s="6" t="s">
        <v>1331</v>
      </c>
    </row>
    <row r="15225">
      <c r="B15225" s="2"/>
      <c r="C15225" s="10"/>
      <c r="D15225" s="11"/>
      <c r="E15225" s="12"/>
      <c r="O15225" s="6" t="s">
        <v>1331</v>
      </c>
    </row>
    <row r="15226">
      <c r="B15226" s="2"/>
      <c r="C15226" s="10"/>
      <c r="D15226" s="11"/>
      <c r="E15226" s="12"/>
      <c r="O15226" s="6" t="s">
        <v>1331</v>
      </c>
    </row>
    <row r="15227">
      <c r="B15227" s="2"/>
      <c r="C15227" s="10"/>
      <c r="D15227" s="11"/>
      <c r="E15227" s="12"/>
      <c r="O15227" s="6" t="s">
        <v>1331</v>
      </c>
    </row>
    <row r="15228">
      <c r="B15228" s="2"/>
      <c r="C15228" s="10"/>
      <c r="D15228" s="11"/>
      <c r="E15228" s="12"/>
      <c r="O15228" s="6" t="s">
        <v>1331</v>
      </c>
    </row>
    <row r="15229">
      <c r="B15229" s="2"/>
      <c r="C15229" s="10"/>
      <c r="D15229" s="11"/>
      <c r="E15229" s="12"/>
      <c r="O15229" s="6" t="s">
        <v>1331</v>
      </c>
    </row>
    <row r="15230">
      <c r="B15230" s="2"/>
      <c r="C15230" s="10"/>
      <c r="D15230" s="11"/>
      <c r="E15230" s="12"/>
      <c r="O15230" s="6" t="s">
        <v>1331</v>
      </c>
    </row>
    <row r="15231">
      <c r="B15231" s="2"/>
      <c r="C15231" s="10"/>
      <c r="D15231" s="11"/>
      <c r="E15231" s="12"/>
      <c r="O15231" s="6" t="s">
        <v>1331</v>
      </c>
    </row>
    <row r="15232">
      <c r="B15232" s="2"/>
      <c r="C15232" s="10"/>
      <c r="D15232" s="11"/>
      <c r="E15232" s="12"/>
      <c r="O15232" s="6" t="s">
        <v>1331</v>
      </c>
    </row>
    <row r="15233">
      <c r="B15233" s="2"/>
      <c r="C15233" s="10"/>
      <c r="D15233" s="11"/>
      <c r="E15233" s="12"/>
      <c r="O15233" s="6" t="s">
        <v>1331</v>
      </c>
    </row>
    <row r="15234">
      <c r="B15234" s="2"/>
      <c r="C15234" s="10"/>
      <c r="D15234" s="11"/>
      <c r="E15234" s="12"/>
      <c r="O15234" s="6" t="s">
        <v>1331</v>
      </c>
    </row>
    <row r="15235">
      <c r="B15235" s="2"/>
      <c r="C15235" s="10"/>
      <c r="D15235" s="11"/>
      <c r="E15235" s="12"/>
      <c r="O15235" s="6" t="s">
        <v>1331</v>
      </c>
    </row>
    <row r="15236">
      <c r="B15236" s="2"/>
      <c r="C15236" s="10"/>
      <c r="D15236" s="11"/>
      <c r="E15236" s="12"/>
      <c r="O15236" s="6" t="s">
        <v>1331</v>
      </c>
    </row>
    <row r="15237">
      <c r="B15237" s="2"/>
      <c r="C15237" s="10"/>
      <c r="D15237" s="11"/>
      <c r="E15237" s="12"/>
      <c r="O15237" s="6" t="s">
        <v>1331</v>
      </c>
    </row>
    <row r="15238">
      <c r="B15238" s="2"/>
      <c r="C15238" s="10"/>
      <c r="D15238" s="11"/>
      <c r="E15238" s="12"/>
      <c r="O15238" s="6" t="s">
        <v>1331</v>
      </c>
    </row>
    <row r="15239">
      <c r="B15239" s="2"/>
      <c r="C15239" s="10"/>
      <c r="D15239" s="11"/>
      <c r="E15239" s="12"/>
      <c r="O15239" s="6" t="s">
        <v>1331</v>
      </c>
    </row>
    <row r="15240">
      <c r="B15240" s="2"/>
      <c r="C15240" s="10"/>
      <c r="D15240" s="11"/>
      <c r="E15240" s="12"/>
      <c r="O15240" s="6" t="s">
        <v>1331</v>
      </c>
    </row>
    <row r="15241">
      <c r="B15241" s="2"/>
      <c r="C15241" s="10"/>
      <c r="D15241" s="11"/>
      <c r="E15241" s="12"/>
      <c r="O15241" s="6" t="s">
        <v>1331</v>
      </c>
    </row>
    <row r="15242">
      <c r="B15242" s="2"/>
      <c r="C15242" s="10"/>
      <c r="D15242" s="11"/>
      <c r="E15242" s="12"/>
      <c r="O15242" s="6" t="s">
        <v>1331</v>
      </c>
    </row>
    <row r="15243">
      <c r="B15243" s="2"/>
      <c r="C15243" s="10"/>
      <c r="D15243" s="11"/>
      <c r="E15243" s="12"/>
      <c r="O15243" s="6" t="s">
        <v>1331</v>
      </c>
    </row>
    <row r="15244">
      <c r="B15244" s="2"/>
      <c r="C15244" s="10"/>
      <c r="D15244" s="11"/>
      <c r="E15244" s="12"/>
      <c r="O15244" s="6" t="s">
        <v>1331</v>
      </c>
    </row>
    <row r="15245">
      <c r="B15245" s="2"/>
      <c r="C15245" s="10"/>
      <c r="D15245" s="11"/>
      <c r="E15245" s="12"/>
      <c r="O15245" s="6" t="s">
        <v>1331</v>
      </c>
    </row>
    <row r="15246">
      <c r="B15246" s="2"/>
      <c r="C15246" s="10"/>
      <c r="D15246" s="11"/>
      <c r="E15246" s="12"/>
      <c r="O15246" s="6" t="s">
        <v>1331</v>
      </c>
    </row>
    <row r="15247">
      <c r="B15247" s="2"/>
      <c r="C15247" s="10"/>
      <c r="D15247" s="11"/>
      <c r="E15247" s="12"/>
      <c r="O15247" s="6" t="s">
        <v>1331</v>
      </c>
    </row>
    <row r="15248">
      <c r="B15248" s="2"/>
      <c r="C15248" s="10"/>
      <c r="D15248" s="11"/>
      <c r="E15248" s="12"/>
      <c r="O15248" s="6" t="s">
        <v>1331</v>
      </c>
    </row>
    <row r="15249">
      <c r="B15249" s="2"/>
      <c r="C15249" s="10"/>
      <c r="D15249" s="11"/>
      <c r="E15249" s="12"/>
      <c r="O15249" s="6" t="s">
        <v>1331</v>
      </c>
    </row>
    <row r="15250">
      <c r="B15250" s="2"/>
      <c r="C15250" s="10"/>
      <c r="D15250" s="11"/>
      <c r="E15250" s="12"/>
      <c r="O15250" s="6" t="s">
        <v>1331</v>
      </c>
    </row>
    <row r="15251">
      <c r="B15251" s="2"/>
      <c r="C15251" s="10"/>
      <c r="D15251" s="11"/>
      <c r="E15251" s="12"/>
      <c r="O15251" s="6" t="s">
        <v>1331</v>
      </c>
    </row>
    <row r="15252">
      <c r="B15252" s="2"/>
      <c r="C15252" s="10"/>
      <c r="D15252" s="11"/>
      <c r="E15252" s="12"/>
      <c r="O15252" s="6" t="s">
        <v>1331</v>
      </c>
    </row>
    <row r="15253">
      <c r="B15253" s="2"/>
      <c r="C15253" s="10"/>
      <c r="D15253" s="11"/>
      <c r="E15253" s="12"/>
      <c r="O15253" s="6" t="s">
        <v>1331</v>
      </c>
    </row>
    <row r="15254">
      <c r="B15254" s="2"/>
      <c r="C15254" s="10"/>
      <c r="D15254" s="11"/>
      <c r="E15254" s="12"/>
      <c r="O15254" s="6" t="s">
        <v>1331</v>
      </c>
    </row>
    <row r="15255">
      <c r="B15255" s="2"/>
      <c r="C15255" s="10"/>
      <c r="D15255" s="11"/>
      <c r="E15255" s="12"/>
      <c r="O15255" s="6" t="s">
        <v>1331</v>
      </c>
    </row>
    <row r="15256">
      <c r="B15256" s="2"/>
      <c r="C15256" s="10"/>
      <c r="D15256" s="11"/>
      <c r="E15256" s="12"/>
      <c r="O15256" s="6" t="s">
        <v>1331</v>
      </c>
    </row>
    <row r="15257">
      <c r="B15257" s="2"/>
      <c r="C15257" s="10"/>
      <c r="D15257" s="11"/>
      <c r="E15257" s="12"/>
      <c r="O15257" s="6" t="s">
        <v>1331</v>
      </c>
    </row>
    <row r="15258">
      <c r="B15258" s="2"/>
      <c r="C15258" s="10"/>
      <c r="D15258" s="11"/>
      <c r="E15258" s="12"/>
      <c r="O15258" s="6" t="s">
        <v>1331</v>
      </c>
    </row>
    <row r="15259">
      <c r="B15259" s="2"/>
      <c r="C15259" s="10"/>
      <c r="D15259" s="11"/>
      <c r="E15259" s="12"/>
      <c r="O15259" s="6" t="s">
        <v>1331</v>
      </c>
    </row>
    <row r="15260">
      <c r="B15260" s="2"/>
      <c r="C15260" s="10"/>
      <c r="D15260" s="11"/>
      <c r="E15260" s="12"/>
      <c r="O15260" s="6" t="s">
        <v>1331</v>
      </c>
    </row>
    <row r="15261">
      <c r="B15261" s="2"/>
      <c r="C15261" s="10"/>
      <c r="D15261" s="11"/>
      <c r="E15261" s="12"/>
      <c r="O15261" s="6" t="s">
        <v>1331</v>
      </c>
    </row>
    <row r="15262">
      <c r="B15262" s="2"/>
      <c r="C15262" s="10"/>
      <c r="D15262" s="11"/>
      <c r="E15262" s="12"/>
      <c r="O15262" s="6" t="s">
        <v>1331</v>
      </c>
    </row>
    <row r="15263">
      <c r="B15263" s="2"/>
      <c r="C15263" s="10"/>
      <c r="D15263" s="11"/>
      <c r="E15263" s="12"/>
      <c r="O15263" s="6" t="s">
        <v>1331</v>
      </c>
    </row>
    <row r="15264">
      <c r="B15264" s="2"/>
      <c r="C15264" s="10"/>
      <c r="D15264" s="11"/>
      <c r="E15264" s="12"/>
      <c r="O15264" s="6" t="s">
        <v>1331</v>
      </c>
    </row>
    <row r="15265">
      <c r="B15265" s="2"/>
      <c r="C15265" s="10"/>
      <c r="D15265" s="11"/>
      <c r="E15265" s="12"/>
      <c r="O15265" s="6" t="s">
        <v>1331</v>
      </c>
    </row>
    <row r="15266">
      <c r="B15266" s="2"/>
      <c r="C15266" s="10"/>
      <c r="D15266" s="11"/>
      <c r="E15266" s="12"/>
      <c r="O15266" s="6" t="s">
        <v>1331</v>
      </c>
    </row>
    <row r="15267">
      <c r="B15267" s="2"/>
      <c r="C15267" s="10"/>
      <c r="D15267" s="11"/>
      <c r="E15267" s="12"/>
      <c r="O15267" s="6" t="s">
        <v>1331</v>
      </c>
    </row>
    <row r="15268">
      <c r="B15268" s="2"/>
      <c r="C15268" s="10"/>
      <c r="D15268" s="11"/>
      <c r="E15268" s="12"/>
      <c r="O15268" s="6" t="s">
        <v>1331</v>
      </c>
    </row>
    <row r="15269">
      <c r="B15269" s="2"/>
      <c r="C15269" s="10"/>
      <c r="D15269" s="11"/>
      <c r="E15269" s="12"/>
      <c r="O15269" s="6" t="s">
        <v>1331</v>
      </c>
    </row>
    <row r="15270">
      <c r="B15270" s="2"/>
      <c r="C15270" s="10"/>
      <c r="D15270" s="11"/>
      <c r="E15270" s="12"/>
      <c r="O15270" s="6" t="s">
        <v>1331</v>
      </c>
    </row>
    <row r="15271">
      <c r="B15271" s="2"/>
      <c r="C15271" s="10"/>
      <c r="D15271" s="11"/>
      <c r="E15271" s="12"/>
      <c r="O15271" s="6" t="s">
        <v>1331</v>
      </c>
    </row>
    <row r="15272">
      <c r="B15272" s="2"/>
      <c r="C15272" s="10"/>
      <c r="D15272" s="11"/>
      <c r="E15272" s="12"/>
      <c r="O15272" s="6" t="s">
        <v>1331</v>
      </c>
    </row>
    <row r="15273">
      <c r="B15273" s="2"/>
      <c r="C15273" s="10"/>
      <c r="D15273" s="11"/>
      <c r="E15273" s="12"/>
      <c r="O15273" s="6" t="s">
        <v>1331</v>
      </c>
    </row>
    <row r="15274">
      <c r="B15274" s="2"/>
      <c r="C15274" s="10"/>
      <c r="D15274" s="11"/>
      <c r="E15274" s="12"/>
      <c r="O15274" s="6" t="s">
        <v>1331</v>
      </c>
    </row>
    <row r="15275">
      <c r="B15275" s="2"/>
      <c r="C15275" s="10"/>
      <c r="D15275" s="11"/>
      <c r="E15275" s="12"/>
      <c r="O15275" s="6" t="s">
        <v>1331</v>
      </c>
    </row>
    <row r="15276">
      <c r="B15276" s="2"/>
      <c r="C15276" s="10"/>
      <c r="D15276" s="11"/>
      <c r="E15276" s="12"/>
      <c r="O15276" s="6" t="s">
        <v>1331</v>
      </c>
    </row>
    <row r="15277">
      <c r="B15277" s="2"/>
      <c r="C15277" s="10"/>
      <c r="D15277" s="11"/>
      <c r="E15277" s="12"/>
      <c r="O15277" s="6" t="s">
        <v>1331</v>
      </c>
    </row>
    <row r="15278">
      <c r="B15278" s="2"/>
      <c r="C15278" s="10"/>
      <c r="D15278" s="11"/>
      <c r="E15278" s="12"/>
      <c r="O15278" s="6" t="s">
        <v>1331</v>
      </c>
    </row>
    <row r="15279">
      <c r="B15279" s="2"/>
      <c r="C15279" s="10"/>
      <c r="D15279" s="11"/>
      <c r="E15279" s="12"/>
      <c r="O15279" s="6" t="s">
        <v>1331</v>
      </c>
    </row>
    <row r="15280">
      <c r="B15280" s="2"/>
      <c r="C15280" s="10"/>
      <c r="D15280" s="11"/>
      <c r="E15280" s="12"/>
      <c r="O15280" s="6" t="s">
        <v>1331</v>
      </c>
    </row>
    <row r="15281">
      <c r="B15281" s="2"/>
      <c r="C15281" s="10"/>
      <c r="D15281" s="11"/>
      <c r="E15281" s="12"/>
      <c r="O15281" s="6" t="s">
        <v>1331</v>
      </c>
    </row>
    <row r="15282">
      <c r="B15282" s="2"/>
      <c r="C15282" s="10"/>
      <c r="D15282" s="11"/>
      <c r="E15282" s="12"/>
      <c r="O15282" s="6" t="s">
        <v>1331</v>
      </c>
    </row>
    <row r="15283">
      <c r="B15283" s="2"/>
      <c r="C15283" s="10"/>
      <c r="D15283" s="11"/>
      <c r="E15283" s="12"/>
      <c r="O15283" s="6" t="s">
        <v>1331</v>
      </c>
    </row>
    <row r="15284">
      <c r="B15284" s="2"/>
      <c r="C15284" s="10"/>
      <c r="D15284" s="11"/>
      <c r="E15284" s="12"/>
      <c r="O15284" s="6" t="s">
        <v>1331</v>
      </c>
    </row>
    <row r="15285">
      <c r="B15285" s="2"/>
      <c r="C15285" s="10"/>
      <c r="D15285" s="11"/>
      <c r="E15285" s="12"/>
      <c r="O15285" s="6" t="s">
        <v>1331</v>
      </c>
    </row>
    <row r="15286">
      <c r="B15286" s="2"/>
      <c r="C15286" s="10"/>
      <c r="D15286" s="11"/>
      <c r="E15286" s="12"/>
      <c r="O15286" s="6" t="s">
        <v>1331</v>
      </c>
    </row>
    <row r="15287">
      <c r="B15287" s="2"/>
      <c r="C15287" s="10"/>
      <c r="D15287" s="11"/>
      <c r="E15287" s="12"/>
      <c r="O15287" s="6" t="s">
        <v>1331</v>
      </c>
    </row>
    <row r="15288">
      <c r="B15288" s="2"/>
      <c r="C15288" s="10"/>
      <c r="D15288" s="11"/>
      <c r="E15288" s="12"/>
      <c r="O15288" s="6" t="s">
        <v>1331</v>
      </c>
    </row>
    <row r="15289">
      <c r="B15289" s="2"/>
      <c r="C15289" s="10"/>
      <c r="D15289" s="11"/>
      <c r="E15289" s="12"/>
      <c r="O15289" s="6" t="s">
        <v>1331</v>
      </c>
    </row>
    <row r="15290">
      <c r="B15290" s="2"/>
      <c r="C15290" s="10"/>
      <c r="D15290" s="11"/>
      <c r="E15290" s="12"/>
      <c r="O15290" s="6" t="s">
        <v>1331</v>
      </c>
    </row>
    <row r="15291">
      <c r="B15291" s="2"/>
      <c r="C15291" s="10"/>
      <c r="D15291" s="11"/>
      <c r="E15291" s="12"/>
      <c r="O15291" s="6" t="s">
        <v>1331</v>
      </c>
    </row>
    <row r="15292">
      <c r="B15292" s="2"/>
      <c r="C15292" s="10"/>
      <c r="D15292" s="11"/>
      <c r="E15292" s="12"/>
      <c r="O15292" s="6" t="s">
        <v>1331</v>
      </c>
    </row>
    <row r="15293">
      <c r="B15293" s="2"/>
      <c r="C15293" s="10"/>
      <c r="D15293" s="11"/>
      <c r="E15293" s="12"/>
      <c r="O15293" s="6" t="s">
        <v>1331</v>
      </c>
    </row>
    <row r="15294">
      <c r="B15294" s="2"/>
      <c r="C15294" s="10"/>
      <c r="D15294" s="11"/>
      <c r="E15294" s="12"/>
      <c r="O15294" s="6" t="s">
        <v>1331</v>
      </c>
    </row>
    <row r="15295">
      <c r="B15295" s="2"/>
      <c r="C15295" s="10"/>
      <c r="D15295" s="11"/>
      <c r="E15295" s="12"/>
      <c r="O15295" s="6" t="s">
        <v>1331</v>
      </c>
    </row>
    <row r="15296">
      <c r="B15296" s="2"/>
      <c r="C15296" s="10"/>
      <c r="D15296" s="11"/>
      <c r="E15296" s="12"/>
      <c r="O15296" s="6" t="s">
        <v>1331</v>
      </c>
    </row>
    <row r="15297">
      <c r="B15297" s="2"/>
      <c r="C15297" s="10"/>
      <c r="D15297" s="11"/>
      <c r="E15297" s="12"/>
      <c r="O15297" s="6" t="s">
        <v>1331</v>
      </c>
    </row>
    <row r="15298">
      <c r="B15298" s="2"/>
      <c r="C15298" s="10"/>
      <c r="D15298" s="11"/>
      <c r="E15298" s="12"/>
      <c r="O15298" s="6" t="s">
        <v>1331</v>
      </c>
    </row>
    <row r="15299">
      <c r="B15299" s="2"/>
      <c r="C15299" s="10"/>
      <c r="D15299" s="11"/>
      <c r="E15299" s="12"/>
      <c r="O15299" s="6" t="s">
        <v>1331</v>
      </c>
    </row>
    <row r="15300">
      <c r="B15300" s="2"/>
      <c r="C15300" s="10"/>
      <c r="D15300" s="11"/>
      <c r="E15300" s="12"/>
      <c r="O15300" s="6" t="s">
        <v>1331</v>
      </c>
    </row>
    <row r="15301">
      <c r="B15301" s="2"/>
      <c r="C15301" s="10"/>
      <c r="D15301" s="11"/>
      <c r="E15301" s="12"/>
      <c r="O15301" s="6" t="s">
        <v>1331</v>
      </c>
    </row>
    <row r="15302">
      <c r="B15302" s="2"/>
      <c r="C15302" s="10"/>
      <c r="D15302" s="11"/>
      <c r="E15302" s="12"/>
      <c r="O15302" s="6" t="s">
        <v>1331</v>
      </c>
    </row>
    <row r="15303">
      <c r="B15303" s="2"/>
      <c r="C15303" s="10"/>
      <c r="D15303" s="11"/>
      <c r="E15303" s="12"/>
      <c r="O15303" s="6" t="s">
        <v>1331</v>
      </c>
    </row>
    <row r="15304">
      <c r="B15304" s="2"/>
      <c r="C15304" s="10"/>
      <c r="D15304" s="11"/>
      <c r="E15304" s="12"/>
      <c r="O15304" s="6" t="s">
        <v>1331</v>
      </c>
    </row>
    <row r="15305">
      <c r="B15305" s="2"/>
      <c r="C15305" s="10"/>
      <c r="D15305" s="11"/>
      <c r="E15305" s="12"/>
      <c r="O15305" s="6" t="s">
        <v>1331</v>
      </c>
    </row>
    <row r="15306">
      <c r="B15306" s="2"/>
      <c r="C15306" s="10"/>
      <c r="D15306" s="11"/>
      <c r="E15306" s="12"/>
      <c r="O15306" s="6" t="s">
        <v>1331</v>
      </c>
    </row>
    <row r="15307">
      <c r="B15307" s="2"/>
      <c r="C15307" s="10"/>
      <c r="D15307" s="11"/>
      <c r="E15307" s="12"/>
      <c r="O15307" s="6" t="s">
        <v>1331</v>
      </c>
    </row>
    <row r="15308">
      <c r="B15308" s="2"/>
      <c r="C15308" s="10"/>
      <c r="D15308" s="11"/>
      <c r="E15308" s="12"/>
      <c r="O15308" s="6" t="s">
        <v>1331</v>
      </c>
    </row>
    <row r="15309">
      <c r="B15309" s="2"/>
      <c r="C15309" s="10"/>
      <c r="D15309" s="11"/>
      <c r="E15309" s="12"/>
      <c r="O15309" s="6" t="s">
        <v>1331</v>
      </c>
    </row>
    <row r="15310">
      <c r="B15310" s="2"/>
      <c r="C15310" s="10"/>
      <c r="D15310" s="11"/>
      <c r="E15310" s="12"/>
      <c r="O15310" s="6" t="s">
        <v>1331</v>
      </c>
    </row>
    <row r="15311">
      <c r="B15311" s="2"/>
      <c r="C15311" s="10"/>
      <c r="D15311" s="11"/>
      <c r="E15311" s="12"/>
      <c r="O15311" s="6" t="s">
        <v>1331</v>
      </c>
    </row>
    <row r="15312">
      <c r="B15312" s="2"/>
      <c r="C15312" s="10"/>
      <c r="D15312" s="11"/>
      <c r="E15312" s="12"/>
      <c r="O15312" s="6" t="s">
        <v>1331</v>
      </c>
    </row>
    <row r="15313">
      <c r="B15313" s="2"/>
      <c r="C15313" s="10"/>
      <c r="D15313" s="11"/>
      <c r="E15313" s="12"/>
      <c r="O15313" s="6" t="s">
        <v>1331</v>
      </c>
    </row>
    <row r="15314">
      <c r="B15314" s="2"/>
      <c r="C15314" s="10"/>
      <c r="D15314" s="11"/>
      <c r="E15314" s="12"/>
      <c r="O15314" s="6" t="s">
        <v>1331</v>
      </c>
    </row>
    <row r="15315">
      <c r="B15315" s="2"/>
      <c r="C15315" s="10"/>
      <c r="D15315" s="11"/>
      <c r="E15315" s="12"/>
      <c r="O15315" s="6" t="s">
        <v>1331</v>
      </c>
    </row>
    <row r="15316">
      <c r="B15316" s="2"/>
      <c r="C15316" s="10"/>
      <c r="D15316" s="11"/>
      <c r="E15316" s="12"/>
      <c r="O15316" s="6" t="s">
        <v>1331</v>
      </c>
    </row>
    <row r="15317">
      <c r="B15317" s="2"/>
      <c r="C15317" s="10"/>
      <c r="D15317" s="11"/>
      <c r="E15317" s="12"/>
      <c r="O15317" s="6" t="s">
        <v>1331</v>
      </c>
    </row>
    <row r="15318">
      <c r="B15318" s="2"/>
      <c r="C15318" s="10"/>
      <c r="D15318" s="11"/>
      <c r="E15318" s="12"/>
      <c r="O15318" s="6" t="s">
        <v>1331</v>
      </c>
    </row>
    <row r="15319">
      <c r="B15319" s="2"/>
      <c r="C15319" s="10"/>
      <c r="D15319" s="11"/>
      <c r="E15319" s="12"/>
      <c r="O15319" s="6" t="s">
        <v>1331</v>
      </c>
    </row>
    <row r="15320">
      <c r="B15320" s="2"/>
      <c r="C15320" s="10"/>
      <c r="D15320" s="11"/>
      <c r="E15320" s="12"/>
      <c r="O15320" s="6" t="s">
        <v>1331</v>
      </c>
    </row>
    <row r="15321">
      <c r="B15321" s="2"/>
      <c r="C15321" s="10"/>
      <c r="D15321" s="11"/>
      <c r="E15321" s="12"/>
      <c r="O15321" s="6" t="s">
        <v>1331</v>
      </c>
    </row>
    <row r="15322">
      <c r="B15322" s="2"/>
      <c r="C15322" s="10"/>
      <c r="D15322" s="11"/>
      <c r="E15322" s="12"/>
      <c r="O15322" s="6" t="s">
        <v>1331</v>
      </c>
    </row>
    <row r="15323">
      <c r="B15323" s="2"/>
      <c r="C15323" s="10"/>
      <c r="D15323" s="11"/>
      <c r="E15323" s="12"/>
      <c r="O15323" s="6" t="s">
        <v>1331</v>
      </c>
    </row>
    <row r="15324">
      <c r="B15324" s="2"/>
      <c r="C15324" s="10"/>
      <c r="D15324" s="11"/>
      <c r="E15324" s="12"/>
      <c r="O15324" s="6" t="s">
        <v>1331</v>
      </c>
    </row>
    <row r="15325">
      <c r="B15325" s="2"/>
      <c r="C15325" s="10"/>
      <c r="D15325" s="11"/>
      <c r="E15325" s="12"/>
      <c r="O15325" s="6" t="s">
        <v>1331</v>
      </c>
    </row>
    <row r="15326">
      <c r="B15326" s="2"/>
      <c r="C15326" s="10"/>
      <c r="D15326" s="11"/>
      <c r="E15326" s="12"/>
      <c r="O15326" s="6" t="s">
        <v>1331</v>
      </c>
    </row>
    <row r="15327">
      <c r="B15327" s="2"/>
      <c r="C15327" s="10"/>
      <c r="D15327" s="11"/>
      <c r="E15327" s="12"/>
      <c r="O15327" s="6" t="s">
        <v>1331</v>
      </c>
    </row>
    <row r="15328">
      <c r="B15328" s="2"/>
      <c r="C15328" s="10"/>
      <c r="D15328" s="11"/>
      <c r="E15328" s="12"/>
      <c r="O15328" s="6" t="s">
        <v>1331</v>
      </c>
    </row>
    <row r="15329">
      <c r="B15329" s="2"/>
      <c r="C15329" s="10"/>
      <c r="D15329" s="11"/>
      <c r="E15329" s="12"/>
      <c r="O15329" s="6" t="s">
        <v>1331</v>
      </c>
    </row>
    <row r="15330">
      <c r="B15330" s="2"/>
      <c r="C15330" s="10"/>
      <c r="D15330" s="11"/>
      <c r="E15330" s="12"/>
      <c r="O15330" s="6" t="s">
        <v>1331</v>
      </c>
    </row>
    <row r="15331">
      <c r="B15331" s="2"/>
      <c r="C15331" s="10"/>
      <c r="D15331" s="11"/>
      <c r="E15331" s="12"/>
      <c r="O15331" s="6" t="s">
        <v>1331</v>
      </c>
    </row>
    <row r="15332">
      <c r="B15332" s="2"/>
      <c r="C15332" s="10"/>
      <c r="D15332" s="11"/>
      <c r="E15332" s="12"/>
      <c r="O15332" s="6" t="s">
        <v>1331</v>
      </c>
    </row>
    <row r="15333">
      <c r="B15333" s="2"/>
      <c r="C15333" s="10"/>
      <c r="D15333" s="11"/>
      <c r="E15333" s="12"/>
      <c r="O15333" s="6" t="s">
        <v>1331</v>
      </c>
    </row>
    <row r="15334">
      <c r="B15334" s="2"/>
      <c r="C15334" s="10"/>
      <c r="D15334" s="11"/>
      <c r="E15334" s="12"/>
      <c r="O15334" s="6" t="s">
        <v>1331</v>
      </c>
    </row>
    <row r="15335">
      <c r="B15335" s="2"/>
      <c r="C15335" s="10"/>
      <c r="D15335" s="11"/>
      <c r="E15335" s="12"/>
      <c r="O15335" s="6" t="s">
        <v>1331</v>
      </c>
    </row>
    <row r="15336">
      <c r="B15336" s="2"/>
      <c r="C15336" s="10"/>
      <c r="D15336" s="11"/>
      <c r="E15336" s="12"/>
      <c r="O15336" s="6" t="s">
        <v>1331</v>
      </c>
    </row>
    <row r="15337">
      <c r="B15337" s="2"/>
      <c r="C15337" s="10"/>
      <c r="D15337" s="11"/>
      <c r="E15337" s="12"/>
      <c r="O15337" s="6" t="s">
        <v>1331</v>
      </c>
    </row>
    <row r="15338">
      <c r="B15338" s="2"/>
      <c r="C15338" s="10"/>
      <c r="D15338" s="11"/>
      <c r="E15338" s="12"/>
      <c r="O15338" s="6" t="s">
        <v>1331</v>
      </c>
    </row>
    <row r="15339">
      <c r="B15339" s="2"/>
      <c r="C15339" s="10"/>
      <c r="D15339" s="11"/>
      <c r="E15339" s="12"/>
      <c r="O15339" s="6" t="s">
        <v>1331</v>
      </c>
    </row>
    <row r="15340">
      <c r="B15340" s="2"/>
      <c r="C15340" s="10"/>
      <c r="D15340" s="11"/>
      <c r="E15340" s="12"/>
      <c r="O15340" s="6" t="s">
        <v>1331</v>
      </c>
    </row>
    <row r="15341">
      <c r="B15341" s="2"/>
      <c r="C15341" s="10"/>
      <c r="D15341" s="11"/>
      <c r="E15341" s="12"/>
      <c r="O15341" s="6" t="s">
        <v>1331</v>
      </c>
    </row>
    <row r="15342">
      <c r="B15342" s="2"/>
      <c r="C15342" s="10"/>
      <c r="D15342" s="11"/>
      <c r="E15342" s="12"/>
      <c r="O15342" s="6" t="s">
        <v>1331</v>
      </c>
    </row>
    <row r="15343">
      <c r="B15343" s="2"/>
      <c r="C15343" s="10"/>
      <c r="D15343" s="11"/>
      <c r="E15343" s="12"/>
      <c r="O15343" s="6" t="s">
        <v>1331</v>
      </c>
    </row>
    <row r="15344">
      <c r="B15344" s="2"/>
      <c r="C15344" s="10"/>
      <c r="D15344" s="11"/>
      <c r="E15344" s="12"/>
      <c r="O15344" s="6" t="s">
        <v>1331</v>
      </c>
    </row>
    <row r="15345">
      <c r="B15345" s="2"/>
      <c r="C15345" s="10"/>
      <c r="D15345" s="11"/>
      <c r="E15345" s="12"/>
      <c r="O15345" s="6" t="s">
        <v>1331</v>
      </c>
    </row>
    <row r="15346">
      <c r="B15346" s="2"/>
      <c r="C15346" s="10"/>
      <c r="D15346" s="11"/>
      <c r="E15346" s="12"/>
      <c r="O15346" s="6" t="s">
        <v>1331</v>
      </c>
    </row>
    <row r="15347">
      <c r="B15347" s="2"/>
      <c r="C15347" s="10"/>
      <c r="D15347" s="11"/>
      <c r="E15347" s="12"/>
      <c r="O15347" s="6" t="s">
        <v>1331</v>
      </c>
    </row>
    <row r="15348">
      <c r="B15348" s="2"/>
      <c r="C15348" s="10"/>
      <c r="D15348" s="11"/>
      <c r="E15348" s="12"/>
      <c r="O15348" s="6" t="s">
        <v>1331</v>
      </c>
    </row>
    <row r="15349">
      <c r="B15349" s="2"/>
      <c r="C15349" s="10"/>
      <c r="D15349" s="11"/>
      <c r="E15349" s="12"/>
      <c r="O15349" s="6" t="s">
        <v>1331</v>
      </c>
    </row>
    <row r="15350">
      <c r="B15350" s="2"/>
      <c r="C15350" s="10"/>
      <c r="D15350" s="11"/>
      <c r="E15350" s="12"/>
      <c r="O15350" s="6" t="s">
        <v>1331</v>
      </c>
    </row>
    <row r="15351">
      <c r="B15351" s="2"/>
      <c r="C15351" s="10"/>
      <c r="D15351" s="11"/>
      <c r="E15351" s="12"/>
      <c r="O15351" s="6" t="s">
        <v>1331</v>
      </c>
    </row>
    <row r="15352">
      <c r="B15352" s="2"/>
      <c r="C15352" s="10"/>
      <c r="D15352" s="11"/>
      <c r="E15352" s="12"/>
      <c r="O15352" s="6" t="s">
        <v>1331</v>
      </c>
    </row>
    <row r="15353">
      <c r="B15353" s="2"/>
      <c r="C15353" s="10"/>
      <c r="D15353" s="11"/>
      <c r="E15353" s="12"/>
      <c r="O15353" s="6" t="s">
        <v>1331</v>
      </c>
    </row>
    <row r="15354">
      <c r="B15354" s="2"/>
      <c r="C15354" s="10"/>
      <c r="D15354" s="11"/>
      <c r="E15354" s="12"/>
      <c r="O15354" s="6" t="s">
        <v>1331</v>
      </c>
    </row>
    <row r="15355">
      <c r="B15355" s="2"/>
      <c r="C15355" s="10"/>
      <c r="D15355" s="11"/>
      <c r="E15355" s="12"/>
      <c r="O15355" s="6" t="s">
        <v>1331</v>
      </c>
    </row>
    <row r="15356">
      <c r="B15356" s="2"/>
      <c r="C15356" s="10"/>
      <c r="D15356" s="11"/>
      <c r="E15356" s="12"/>
      <c r="O15356" s="6" t="s">
        <v>1331</v>
      </c>
    </row>
    <row r="15357">
      <c r="B15357" s="2"/>
      <c r="C15357" s="10"/>
      <c r="D15357" s="11"/>
      <c r="E15357" s="12"/>
      <c r="O15357" s="6" t="s">
        <v>1331</v>
      </c>
    </row>
    <row r="15358">
      <c r="B15358" s="2"/>
      <c r="C15358" s="10"/>
      <c r="D15358" s="11"/>
      <c r="E15358" s="12"/>
      <c r="O15358" s="6" t="s">
        <v>1331</v>
      </c>
    </row>
    <row r="15359">
      <c r="B15359" s="2"/>
      <c r="C15359" s="10"/>
      <c r="D15359" s="11"/>
      <c r="E15359" s="12"/>
      <c r="O15359" s="6" t="s">
        <v>1331</v>
      </c>
    </row>
    <row r="15360">
      <c r="B15360" s="2"/>
      <c r="C15360" s="10"/>
      <c r="D15360" s="11"/>
      <c r="E15360" s="12"/>
      <c r="O15360" s="6" t="s">
        <v>1331</v>
      </c>
    </row>
    <row r="15361">
      <c r="B15361" s="2"/>
      <c r="C15361" s="10"/>
      <c r="D15361" s="11"/>
      <c r="E15361" s="12"/>
      <c r="O15361" s="6" t="s">
        <v>1331</v>
      </c>
    </row>
    <row r="15362">
      <c r="B15362" s="2"/>
      <c r="C15362" s="10"/>
      <c r="D15362" s="11"/>
      <c r="E15362" s="12"/>
      <c r="O15362" s="6" t="s">
        <v>1331</v>
      </c>
    </row>
    <row r="15363">
      <c r="B15363" s="2"/>
      <c r="C15363" s="10"/>
      <c r="D15363" s="11"/>
      <c r="E15363" s="12"/>
      <c r="O15363" s="6" t="s">
        <v>1331</v>
      </c>
    </row>
    <row r="15364">
      <c r="B15364" s="2"/>
      <c r="C15364" s="10"/>
      <c r="D15364" s="11"/>
      <c r="E15364" s="12"/>
      <c r="O15364" s="6" t="s">
        <v>1331</v>
      </c>
    </row>
    <row r="15365">
      <c r="B15365" s="2"/>
      <c r="C15365" s="10"/>
      <c r="D15365" s="11"/>
      <c r="E15365" s="12"/>
      <c r="O15365" s="6" t="s">
        <v>1331</v>
      </c>
    </row>
    <row r="15366">
      <c r="B15366" s="2"/>
      <c r="C15366" s="10"/>
      <c r="D15366" s="11"/>
      <c r="E15366" s="12"/>
      <c r="O15366" s="6" t="s">
        <v>1331</v>
      </c>
    </row>
    <row r="15367">
      <c r="B15367" s="2"/>
      <c r="C15367" s="10"/>
      <c r="D15367" s="11"/>
      <c r="E15367" s="12"/>
      <c r="O15367" s="6" t="s">
        <v>1331</v>
      </c>
    </row>
    <row r="15368">
      <c r="B15368" s="2"/>
      <c r="C15368" s="10"/>
      <c r="D15368" s="11"/>
      <c r="E15368" s="12"/>
      <c r="O15368" s="6" t="s">
        <v>1331</v>
      </c>
    </row>
    <row r="15369">
      <c r="B15369" s="2"/>
      <c r="C15369" s="10"/>
      <c r="D15369" s="11"/>
      <c r="E15369" s="12"/>
      <c r="O15369" s="6" t="s">
        <v>1331</v>
      </c>
    </row>
    <row r="15370">
      <c r="B15370" s="2"/>
      <c r="C15370" s="10"/>
      <c r="D15370" s="11"/>
      <c r="E15370" s="12"/>
      <c r="O15370" s="6" t="s">
        <v>1331</v>
      </c>
    </row>
    <row r="15371">
      <c r="B15371" s="2"/>
      <c r="C15371" s="10"/>
      <c r="D15371" s="11"/>
      <c r="E15371" s="12"/>
      <c r="O15371" s="6" t="s">
        <v>1331</v>
      </c>
    </row>
    <row r="15372">
      <c r="B15372" s="2"/>
      <c r="C15372" s="10"/>
      <c r="D15372" s="11"/>
      <c r="E15372" s="12"/>
      <c r="O15372" s="6" t="s">
        <v>1331</v>
      </c>
    </row>
    <row r="15373">
      <c r="B15373" s="2"/>
      <c r="C15373" s="10"/>
      <c r="D15373" s="11"/>
      <c r="E15373" s="12"/>
      <c r="O15373" s="6" t="s">
        <v>1331</v>
      </c>
    </row>
    <row r="15374">
      <c r="B15374" s="2"/>
      <c r="C15374" s="10"/>
      <c r="D15374" s="11"/>
      <c r="E15374" s="12"/>
      <c r="O15374" s="6" t="s">
        <v>1331</v>
      </c>
    </row>
    <row r="15375">
      <c r="B15375" s="2"/>
      <c r="C15375" s="10"/>
      <c r="D15375" s="11"/>
      <c r="E15375" s="12"/>
      <c r="O15375" s="6" t="s">
        <v>1331</v>
      </c>
    </row>
    <row r="15376">
      <c r="B15376" s="2"/>
      <c r="C15376" s="10"/>
      <c r="D15376" s="11"/>
      <c r="E15376" s="12"/>
      <c r="O15376" s="6" t="s">
        <v>1331</v>
      </c>
    </row>
    <row r="15377">
      <c r="B15377" s="2"/>
      <c r="C15377" s="10"/>
      <c r="D15377" s="11"/>
      <c r="E15377" s="12"/>
      <c r="O15377" s="6" t="s">
        <v>1331</v>
      </c>
    </row>
    <row r="15378">
      <c r="B15378" s="2"/>
      <c r="C15378" s="10"/>
      <c r="D15378" s="11"/>
      <c r="E15378" s="12"/>
      <c r="O15378" s="6" t="s">
        <v>1331</v>
      </c>
    </row>
    <row r="15379">
      <c r="B15379" s="2"/>
      <c r="C15379" s="10"/>
      <c r="D15379" s="11"/>
      <c r="E15379" s="12"/>
      <c r="O15379" s="6" t="s">
        <v>1331</v>
      </c>
    </row>
    <row r="15380">
      <c r="B15380" s="2"/>
      <c r="C15380" s="10"/>
      <c r="D15380" s="11"/>
      <c r="E15380" s="12"/>
      <c r="O15380" s="6" t="s">
        <v>1331</v>
      </c>
    </row>
    <row r="15381">
      <c r="B15381" s="2"/>
      <c r="C15381" s="10"/>
      <c r="D15381" s="11"/>
      <c r="E15381" s="12"/>
      <c r="O15381" s="6" t="s">
        <v>1331</v>
      </c>
    </row>
    <row r="15382">
      <c r="B15382" s="2"/>
      <c r="C15382" s="10"/>
      <c r="D15382" s="11"/>
      <c r="E15382" s="12"/>
      <c r="O15382" s="6" t="s">
        <v>1331</v>
      </c>
    </row>
    <row r="15383">
      <c r="B15383" s="2"/>
      <c r="C15383" s="10"/>
      <c r="D15383" s="11"/>
      <c r="E15383" s="12"/>
      <c r="O15383" s="6" t="s">
        <v>1331</v>
      </c>
    </row>
    <row r="15384">
      <c r="B15384" s="2"/>
      <c r="C15384" s="10"/>
      <c r="D15384" s="11"/>
      <c r="E15384" s="12"/>
      <c r="O15384" s="6" t="s">
        <v>1331</v>
      </c>
    </row>
    <row r="15385">
      <c r="B15385" s="2"/>
      <c r="C15385" s="10"/>
      <c r="D15385" s="11"/>
      <c r="E15385" s="12"/>
      <c r="O15385" s="6" t="s">
        <v>1331</v>
      </c>
    </row>
    <row r="15386">
      <c r="B15386" s="2"/>
      <c r="C15386" s="10"/>
      <c r="D15386" s="11"/>
      <c r="E15386" s="12"/>
      <c r="O15386" s="6" t="s">
        <v>1331</v>
      </c>
    </row>
    <row r="15387">
      <c r="B15387" s="2"/>
      <c r="C15387" s="10"/>
      <c r="D15387" s="11"/>
      <c r="E15387" s="12"/>
      <c r="O15387" s="6" t="s">
        <v>1331</v>
      </c>
    </row>
    <row r="15388">
      <c r="B15388" s="2"/>
      <c r="C15388" s="10"/>
      <c r="D15388" s="11"/>
      <c r="E15388" s="12"/>
      <c r="O15388" s="6" t="s">
        <v>1331</v>
      </c>
    </row>
    <row r="15389">
      <c r="B15389" s="2"/>
      <c r="C15389" s="10"/>
      <c r="D15389" s="11"/>
      <c r="E15389" s="12"/>
      <c r="O15389" s="6" t="s">
        <v>1331</v>
      </c>
    </row>
    <row r="15390">
      <c r="B15390" s="2"/>
      <c r="C15390" s="10"/>
      <c r="D15390" s="11"/>
      <c r="E15390" s="12"/>
      <c r="O15390" s="6" t="s">
        <v>1331</v>
      </c>
    </row>
    <row r="15391">
      <c r="B15391" s="2"/>
      <c r="C15391" s="10"/>
      <c r="D15391" s="11"/>
      <c r="E15391" s="12"/>
      <c r="O15391" s="6" t="s">
        <v>1331</v>
      </c>
    </row>
    <row r="15392">
      <c r="B15392" s="2"/>
      <c r="C15392" s="10"/>
      <c r="D15392" s="11"/>
      <c r="E15392" s="12"/>
      <c r="O15392" s="6" t="s">
        <v>1331</v>
      </c>
    </row>
    <row r="15393">
      <c r="B15393" s="2"/>
      <c r="C15393" s="10"/>
      <c r="D15393" s="11"/>
      <c r="E15393" s="12"/>
      <c r="O15393" s="6" t="s">
        <v>1331</v>
      </c>
    </row>
    <row r="15394">
      <c r="B15394" s="2"/>
      <c r="C15394" s="10"/>
      <c r="D15394" s="11"/>
      <c r="E15394" s="12"/>
      <c r="O15394" s="6" t="s">
        <v>1331</v>
      </c>
    </row>
    <row r="15395">
      <c r="B15395" s="2"/>
      <c r="C15395" s="10"/>
      <c r="D15395" s="11"/>
      <c r="E15395" s="12"/>
      <c r="O15395" s="6" t="s">
        <v>1331</v>
      </c>
    </row>
    <row r="15396">
      <c r="B15396" s="2"/>
      <c r="C15396" s="10"/>
      <c r="D15396" s="11"/>
      <c r="E15396" s="12"/>
      <c r="O15396" s="6" t="s">
        <v>1331</v>
      </c>
    </row>
    <row r="15397">
      <c r="B15397" s="2"/>
      <c r="C15397" s="10"/>
      <c r="D15397" s="11"/>
      <c r="E15397" s="12"/>
      <c r="O15397" s="6" t="s">
        <v>1331</v>
      </c>
    </row>
    <row r="15398">
      <c r="B15398" s="2"/>
      <c r="C15398" s="10"/>
      <c r="D15398" s="11"/>
      <c r="E15398" s="12"/>
      <c r="O15398" s="6" t="s">
        <v>1331</v>
      </c>
    </row>
    <row r="15399">
      <c r="B15399" s="2"/>
      <c r="C15399" s="10"/>
      <c r="D15399" s="11"/>
      <c r="E15399" s="12"/>
      <c r="O15399" s="6" t="s">
        <v>1331</v>
      </c>
    </row>
    <row r="15400">
      <c r="B15400" s="2"/>
      <c r="C15400" s="10"/>
      <c r="D15400" s="11"/>
      <c r="E15400" s="12"/>
      <c r="O15400" s="6" t="s">
        <v>1331</v>
      </c>
    </row>
    <row r="15401">
      <c r="B15401" s="2"/>
      <c r="C15401" s="10"/>
      <c r="D15401" s="11"/>
      <c r="E15401" s="12"/>
      <c r="O15401" s="6" t="s">
        <v>1331</v>
      </c>
    </row>
    <row r="15402">
      <c r="B15402" s="2"/>
      <c r="C15402" s="10"/>
      <c r="D15402" s="11"/>
      <c r="E15402" s="12"/>
      <c r="O15402" s="6" t="s">
        <v>1331</v>
      </c>
    </row>
    <row r="15403">
      <c r="B15403" s="2"/>
      <c r="C15403" s="10"/>
      <c r="D15403" s="11"/>
      <c r="E15403" s="12"/>
      <c r="O15403" s="6" t="s">
        <v>1331</v>
      </c>
    </row>
    <row r="15404">
      <c r="B15404" s="2"/>
      <c r="C15404" s="10"/>
      <c r="D15404" s="11"/>
      <c r="E15404" s="12"/>
      <c r="O15404" s="6" t="s">
        <v>1331</v>
      </c>
    </row>
    <row r="15405">
      <c r="B15405" s="2"/>
      <c r="C15405" s="10"/>
      <c r="D15405" s="11"/>
      <c r="E15405" s="12"/>
      <c r="O15405" s="6" t="s">
        <v>1331</v>
      </c>
    </row>
    <row r="15406">
      <c r="B15406" s="2"/>
      <c r="C15406" s="10"/>
      <c r="D15406" s="11"/>
      <c r="E15406" s="12"/>
      <c r="O15406" s="6" t="s">
        <v>1331</v>
      </c>
    </row>
    <row r="15407">
      <c r="B15407" s="2"/>
      <c r="C15407" s="10"/>
      <c r="D15407" s="11"/>
      <c r="E15407" s="12"/>
      <c r="O15407" s="6" t="s">
        <v>1331</v>
      </c>
    </row>
    <row r="15408">
      <c r="B15408" s="2"/>
      <c r="C15408" s="10"/>
      <c r="D15408" s="11"/>
      <c r="E15408" s="12"/>
      <c r="O15408" s="6" t="s">
        <v>1331</v>
      </c>
    </row>
    <row r="15409">
      <c r="B15409" s="2"/>
      <c r="C15409" s="10"/>
      <c r="D15409" s="11"/>
      <c r="E15409" s="12"/>
      <c r="O15409" s="6" t="s">
        <v>1331</v>
      </c>
    </row>
    <row r="15410">
      <c r="B15410" s="2"/>
      <c r="C15410" s="10"/>
      <c r="D15410" s="11"/>
      <c r="E15410" s="12"/>
      <c r="O15410" s="6" t="s">
        <v>1331</v>
      </c>
    </row>
    <row r="15411">
      <c r="B15411" s="2"/>
      <c r="C15411" s="10"/>
      <c r="D15411" s="11"/>
      <c r="E15411" s="12"/>
      <c r="O15411" s="6" t="s">
        <v>1331</v>
      </c>
    </row>
    <row r="15412">
      <c r="B15412" s="2"/>
      <c r="C15412" s="10"/>
      <c r="D15412" s="11"/>
      <c r="E15412" s="12"/>
      <c r="O15412" s="6" t="s">
        <v>1331</v>
      </c>
    </row>
    <row r="15413">
      <c r="B15413" s="2"/>
      <c r="C15413" s="10"/>
      <c r="D15413" s="11"/>
      <c r="E15413" s="12"/>
      <c r="O15413" s="6" t="s">
        <v>1331</v>
      </c>
    </row>
    <row r="15414">
      <c r="B15414" s="2"/>
      <c r="C15414" s="10"/>
      <c r="D15414" s="11"/>
      <c r="E15414" s="12"/>
      <c r="O15414" s="6" t="s">
        <v>1331</v>
      </c>
    </row>
    <row r="15415">
      <c r="B15415" s="2"/>
      <c r="C15415" s="10"/>
      <c r="D15415" s="11"/>
      <c r="E15415" s="12"/>
      <c r="O15415" s="6" t="s">
        <v>1331</v>
      </c>
    </row>
    <row r="15416">
      <c r="B15416" s="2"/>
      <c r="C15416" s="10"/>
      <c r="D15416" s="11"/>
      <c r="E15416" s="12"/>
      <c r="O15416" s="6" t="s">
        <v>1331</v>
      </c>
    </row>
    <row r="15417">
      <c r="B15417" s="2"/>
      <c r="C15417" s="10"/>
      <c r="D15417" s="11"/>
      <c r="E15417" s="12"/>
      <c r="O15417" s="6" t="s">
        <v>1331</v>
      </c>
    </row>
    <row r="15418">
      <c r="B15418" s="2"/>
      <c r="C15418" s="10"/>
      <c r="D15418" s="11"/>
      <c r="E15418" s="12"/>
      <c r="O15418" s="6" t="s">
        <v>1331</v>
      </c>
    </row>
    <row r="15419">
      <c r="B15419" s="2"/>
      <c r="C15419" s="10"/>
      <c r="D15419" s="11"/>
      <c r="E15419" s="12"/>
      <c r="O15419" s="6" t="s">
        <v>1331</v>
      </c>
    </row>
    <row r="15420">
      <c r="B15420" s="2"/>
      <c r="C15420" s="10"/>
      <c r="D15420" s="11"/>
      <c r="E15420" s="12"/>
      <c r="O15420" s="6" t="s">
        <v>1331</v>
      </c>
    </row>
    <row r="15421">
      <c r="B15421" s="2"/>
      <c r="C15421" s="10"/>
      <c r="D15421" s="11"/>
      <c r="E15421" s="12"/>
      <c r="O15421" s="6" t="s">
        <v>1331</v>
      </c>
    </row>
    <row r="15422">
      <c r="B15422" s="2"/>
      <c r="C15422" s="10"/>
      <c r="D15422" s="11"/>
      <c r="E15422" s="12"/>
      <c r="O15422" s="6" t="s">
        <v>1331</v>
      </c>
    </row>
    <row r="15423">
      <c r="B15423" s="2"/>
      <c r="C15423" s="10"/>
      <c r="D15423" s="11"/>
      <c r="E15423" s="12"/>
      <c r="O15423" s="6" t="s">
        <v>1331</v>
      </c>
    </row>
    <row r="15424">
      <c r="B15424" s="2"/>
      <c r="C15424" s="10"/>
      <c r="D15424" s="11"/>
      <c r="E15424" s="12"/>
      <c r="O15424" s="6" t="s">
        <v>1331</v>
      </c>
    </row>
    <row r="15425">
      <c r="B15425" s="2"/>
      <c r="C15425" s="10"/>
      <c r="D15425" s="11"/>
      <c r="E15425" s="12"/>
      <c r="O15425" s="6" t="s">
        <v>1331</v>
      </c>
    </row>
    <row r="15426">
      <c r="B15426" s="2"/>
      <c r="C15426" s="10"/>
      <c r="D15426" s="11"/>
      <c r="E15426" s="12"/>
      <c r="O15426" s="6" t="s">
        <v>1331</v>
      </c>
    </row>
    <row r="15427">
      <c r="B15427" s="2"/>
      <c r="C15427" s="10"/>
      <c r="D15427" s="11"/>
      <c r="E15427" s="12"/>
      <c r="O15427" s="6" t="s">
        <v>1331</v>
      </c>
    </row>
    <row r="15428">
      <c r="B15428" s="2"/>
      <c r="C15428" s="10"/>
      <c r="D15428" s="11"/>
      <c r="E15428" s="12"/>
      <c r="O15428" s="6" t="s">
        <v>1331</v>
      </c>
    </row>
    <row r="15429">
      <c r="B15429" s="2"/>
      <c r="C15429" s="10"/>
      <c r="D15429" s="11"/>
      <c r="E15429" s="12"/>
      <c r="O15429" s="6" t="s">
        <v>1331</v>
      </c>
    </row>
    <row r="15430">
      <c r="B15430" s="2"/>
      <c r="C15430" s="10"/>
      <c r="D15430" s="11"/>
      <c r="E15430" s="12"/>
      <c r="O15430" s="6" t="s">
        <v>1331</v>
      </c>
    </row>
    <row r="15431">
      <c r="B15431" s="2"/>
      <c r="C15431" s="10"/>
      <c r="D15431" s="11"/>
      <c r="E15431" s="12"/>
      <c r="O15431" s="6" t="s">
        <v>1331</v>
      </c>
    </row>
    <row r="15432">
      <c r="B15432" s="2"/>
      <c r="C15432" s="10"/>
      <c r="D15432" s="11"/>
      <c r="E15432" s="12"/>
      <c r="O15432" s="6" t="s">
        <v>1331</v>
      </c>
    </row>
    <row r="15433">
      <c r="B15433" s="2"/>
      <c r="C15433" s="10"/>
      <c r="D15433" s="11"/>
      <c r="E15433" s="12"/>
      <c r="O15433" s="6" t="s">
        <v>1331</v>
      </c>
    </row>
    <row r="15434">
      <c r="B15434" s="2"/>
      <c r="C15434" s="10"/>
      <c r="D15434" s="11"/>
      <c r="E15434" s="12"/>
      <c r="O15434" s="6" t="s">
        <v>1331</v>
      </c>
    </row>
    <row r="15435">
      <c r="B15435" s="2"/>
      <c r="C15435" s="10"/>
      <c r="D15435" s="11"/>
      <c r="E15435" s="12"/>
      <c r="O15435" s="6" t="s">
        <v>1331</v>
      </c>
    </row>
    <row r="15436">
      <c r="B15436" s="2"/>
      <c r="C15436" s="10"/>
      <c r="D15436" s="11"/>
      <c r="E15436" s="12"/>
      <c r="O15436" s="6" t="s">
        <v>1331</v>
      </c>
    </row>
    <row r="15437">
      <c r="B15437" s="2"/>
      <c r="C15437" s="10"/>
      <c r="D15437" s="11"/>
      <c r="E15437" s="12"/>
      <c r="O15437" s="6" t="s">
        <v>1331</v>
      </c>
    </row>
    <row r="15438">
      <c r="B15438" s="2"/>
      <c r="C15438" s="10"/>
      <c r="D15438" s="11"/>
      <c r="E15438" s="12"/>
      <c r="O15438" s="6" t="s">
        <v>1331</v>
      </c>
    </row>
    <row r="15439">
      <c r="B15439" s="2"/>
      <c r="C15439" s="10"/>
      <c r="D15439" s="11"/>
      <c r="E15439" s="12"/>
      <c r="O15439" s="6" t="s">
        <v>1331</v>
      </c>
    </row>
    <row r="15440">
      <c r="B15440" s="2"/>
      <c r="C15440" s="10"/>
      <c r="D15440" s="11"/>
      <c r="E15440" s="12"/>
      <c r="O15440" s="6" t="s">
        <v>1331</v>
      </c>
    </row>
    <row r="15441">
      <c r="B15441" s="2"/>
      <c r="C15441" s="10"/>
      <c r="D15441" s="11"/>
      <c r="E15441" s="12"/>
      <c r="O15441" s="6" t="s">
        <v>1331</v>
      </c>
    </row>
    <row r="15442">
      <c r="B15442" s="2"/>
      <c r="C15442" s="10"/>
      <c r="D15442" s="11"/>
      <c r="E15442" s="12"/>
      <c r="O15442" s="6" t="s">
        <v>1331</v>
      </c>
    </row>
    <row r="15443">
      <c r="B15443" s="2"/>
      <c r="C15443" s="10"/>
      <c r="D15443" s="11"/>
      <c r="E15443" s="12"/>
      <c r="O15443" s="6" t="s">
        <v>1331</v>
      </c>
    </row>
    <row r="15444">
      <c r="B15444" s="2"/>
      <c r="C15444" s="10"/>
      <c r="D15444" s="11"/>
      <c r="E15444" s="12"/>
      <c r="O15444" s="6" t="s">
        <v>1331</v>
      </c>
    </row>
    <row r="15445">
      <c r="B15445" s="2"/>
      <c r="C15445" s="10"/>
      <c r="D15445" s="11"/>
      <c r="E15445" s="12"/>
      <c r="O15445" s="6" t="s">
        <v>1331</v>
      </c>
    </row>
    <row r="15446">
      <c r="B15446" s="2"/>
      <c r="C15446" s="10"/>
      <c r="D15446" s="11"/>
      <c r="E15446" s="12"/>
      <c r="O15446" s="6" t="s">
        <v>1331</v>
      </c>
    </row>
    <row r="15447">
      <c r="B15447" s="2"/>
      <c r="C15447" s="10"/>
      <c r="D15447" s="11"/>
      <c r="E15447" s="12"/>
      <c r="O15447" s="6" t="s">
        <v>1331</v>
      </c>
    </row>
    <row r="15448">
      <c r="B15448" s="2"/>
      <c r="C15448" s="10"/>
      <c r="D15448" s="11"/>
      <c r="E15448" s="12"/>
      <c r="O15448" s="6" t="s">
        <v>1331</v>
      </c>
    </row>
    <row r="15449">
      <c r="B15449" s="2"/>
      <c r="C15449" s="10"/>
      <c r="D15449" s="11"/>
      <c r="E15449" s="12"/>
      <c r="O15449" s="6" t="s">
        <v>1331</v>
      </c>
    </row>
    <row r="15450">
      <c r="B15450" s="2"/>
      <c r="C15450" s="10"/>
      <c r="D15450" s="11"/>
      <c r="E15450" s="12"/>
      <c r="O15450" s="6" t="s">
        <v>1331</v>
      </c>
    </row>
    <row r="15451">
      <c r="B15451" s="2"/>
      <c r="C15451" s="10"/>
      <c r="D15451" s="11"/>
      <c r="E15451" s="12"/>
      <c r="O15451" s="6" t="s">
        <v>1331</v>
      </c>
    </row>
    <row r="15452">
      <c r="B15452" s="2"/>
      <c r="C15452" s="10"/>
      <c r="D15452" s="11"/>
      <c r="E15452" s="12"/>
      <c r="O15452" s="6" t="s">
        <v>1331</v>
      </c>
    </row>
    <row r="15453">
      <c r="B15453" s="2"/>
      <c r="C15453" s="10"/>
      <c r="D15453" s="11"/>
      <c r="E15453" s="12"/>
      <c r="O15453" s="6" t="s">
        <v>1331</v>
      </c>
    </row>
    <row r="15454">
      <c r="B15454" s="2"/>
      <c r="C15454" s="10"/>
      <c r="D15454" s="11"/>
      <c r="E15454" s="12"/>
      <c r="O15454" s="6" t="s">
        <v>1331</v>
      </c>
    </row>
    <row r="15455">
      <c r="B15455" s="2"/>
      <c r="C15455" s="10"/>
      <c r="D15455" s="11"/>
      <c r="E15455" s="12"/>
      <c r="O15455" s="6" t="s">
        <v>1331</v>
      </c>
    </row>
    <row r="15456">
      <c r="B15456" s="2"/>
      <c r="C15456" s="10"/>
      <c r="D15456" s="11"/>
      <c r="E15456" s="12"/>
      <c r="O15456" s="6" t="s">
        <v>1331</v>
      </c>
    </row>
    <row r="15457">
      <c r="B15457" s="2"/>
      <c r="C15457" s="10"/>
      <c r="D15457" s="11"/>
      <c r="E15457" s="12"/>
      <c r="O15457" s="6" t="s">
        <v>1331</v>
      </c>
    </row>
    <row r="15458">
      <c r="B15458" s="2"/>
      <c r="C15458" s="10"/>
      <c r="D15458" s="11"/>
      <c r="E15458" s="12"/>
      <c r="O15458" s="6" t="s">
        <v>1331</v>
      </c>
    </row>
    <row r="15459">
      <c r="B15459" s="2"/>
      <c r="C15459" s="10"/>
      <c r="D15459" s="11"/>
      <c r="E15459" s="12"/>
      <c r="O15459" s="6" t="s">
        <v>1331</v>
      </c>
    </row>
    <row r="15460">
      <c r="B15460" s="2"/>
      <c r="C15460" s="10"/>
      <c r="D15460" s="11"/>
      <c r="E15460" s="12"/>
      <c r="O15460" s="6" t="s">
        <v>1331</v>
      </c>
    </row>
    <row r="15461">
      <c r="B15461" s="2"/>
      <c r="C15461" s="10"/>
      <c r="D15461" s="11"/>
      <c r="E15461" s="12"/>
      <c r="O15461" s="6" t="s">
        <v>1331</v>
      </c>
    </row>
    <row r="15462">
      <c r="B15462" s="2"/>
      <c r="C15462" s="10"/>
      <c r="D15462" s="11"/>
      <c r="E15462" s="12"/>
      <c r="O15462" s="6" t="s">
        <v>1331</v>
      </c>
    </row>
    <row r="15463">
      <c r="B15463" s="2"/>
      <c r="C15463" s="10"/>
      <c r="D15463" s="11"/>
      <c r="E15463" s="12"/>
      <c r="O15463" s="6" t="s">
        <v>1331</v>
      </c>
    </row>
    <row r="15464">
      <c r="B15464" s="2"/>
      <c r="C15464" s="10"/>
      <c r="D15464" s="11"/>
      <c r="E15464" s="12"/>
      <c r="O15464" s="6" t="s">
        <v>1331</v>
      </c>
    </row>
    <row r="15465">
      <c r="B15465" s="2"/>
      <c r="C15465" s="10"/>
      <c r="D15465" s="11"/>
      <c r="E15465" s="12"/>
      <c r="O15465" s="6" t="s">
        <v>1331</v>
      </c>
    </row>
    <row r="15466">
      <c r="B15466" s="2"/>
      <c r="C15466" s="10"/>
      <c r="D15466" s="11"/>
      <c r="E15466" s="12"/>
      <c r="O15466" s="6" t="s">
        <v>1331</v>
      </c>
    </row>
    <row r="15467">
      <c r="B15467" s="2"/>
      <c r="C15467" s="10"/>
      <c r="D15467" s="11"/>
      <c r="E15467" s="12"/>
      <c r="O15467" s="6" t="s">
        <v>1331</v>
      </c>
    </row>
    <row r="15468">
      <c r="B15468" s="2"/>
      <c r="C15468" s="10"/>
      <c r="D15468" s="11"/>
      <c r="E15468" s="12"/>
      <c r="O15468" s="6" t="s">
        <v>1331</v>
      </c>
    </row>
    <row r="15469">
      <c r="B15469" s="2"/>
      <c r="C15469" s="10"/>
      <c r="D15469" s="11"/>
      <c r="E15469" s="12"/>
      <c r="O15469" s="6" t="s">
        <v>1331</v>
      </c>
    </row>
    <row r="15470">
      <c r="B15470" s="2"/>
      <c r="C15470" s="10"/>
      <c r="D15470" s="11"/>
      <c r="E15470" s="12"/>
      <c r="O15470" s="6" t="s">
        <v>1331</v>
      </c>
    </row>
    <row r="15471">
      <c r="B15471" s="2"/>
      <c r="C15471" s="10"/>
      <c r="D15471" s="11"/>
      <c r="E15471" s="12"/>
      <c r="O15471" s="6" t="s">
        <v>1331</v>
      </c>
    </row>
    <row r="15472">
      <c r="B15472" s="2"/>
      <c r="C15472" s="10"/>
      <c r="D15472" s="11"/>
      <c r="E15472" s="12"/>
      <c r="O15472" s="6" t="s">
        <v>1331</v>
      </c>
    </row>
    <row r="15473">
      <c r="B15473" s="2"/>
      <c r="C15473" s="10"/>
      <c r="D15473" s="11"/>
      <c r="E15473" s="12"/>
      <c r="O15473" s="6" t="s">
        <v>1331</v>
      </c>
    </row>
    <row r="15474">
      <c r="B15474" s="2"/>
      <c r="C15474" s="10"/>
      <c r="D15474" s="11"/>
      <c r="E15474" s="12"/>
      <c r="O15474" s="6" t="s">
        <v>1331</v>
      </c>
    </row>
    <row r="15475">
      <c r="B15475" s="2"/>
      <c r="C15475" s="10"/>
      <c r="D15475" s="11"/>
      <c r="E15475" s="12"/>
      <c r="O15475" s="6" t="s">
        <v>1331</v>
      </c>
    </row>
    <row r="15476">
      <c r="B15476" s="2"/>
      <c r="C15476" s="10"/>
      <c r="D15476" s="11"/>
      <c r="E15476" s="12"/>
      <c r="O15476" s="6" t="s">
        <v>1331</v>
      </c>
    </row>
    <row r="15477">
      <c r="B15477" s="2"/>
      <c r="C15477" s="10"/>
      <c r="D15477" s="11"/>
      <c r="E15477" s="12"/>
      <c r="O15477" s="6" t="s">
        <v>1331</v>
      </c>
    </row>
    <row r="15478">
      <c r="B15478" s="2"/>
      <c r="C15478" s="10"/>
      <c r="D15478" s="11"/>
      <c r="E15478" s="12"/>
      <c r="O15478" s="6" t="s">
        <v>1331</v>
      </c>
    </row>
    <row r="15479">
      <c r="B15479" s="2"/>
      <c r="C15479" s="10"/>
      <c r="D15479" s="11"/>
      <c r="E15479" s="12"/>
      <c r="O15479" s="6" t="s">
        <v>1331</v>
      </c>
    </row>
    <row r="15480">
      <c r="B15480" s="2"/>
      <c r="C15480" s="10"/>
      <c r="D15480" s="11"/>
      <c r="E15480" s="12"/>
      <c r="O15480" s="6" t="s">
        <v>1331</v>
      </c>
    </row>
    <row r="15481">
      <c r="B15481" s="2"/>
      <c r="C15481" s="10"/>
      <c r="D15481" s="11"/>
      <c r="E15481" s="12"/>
      <c r="O15481" s="6" t="s">
        <v>1331</v>
      </c>
    </row>
    <row r="15482">
      <c r="B15482" s="2"/>
      <c r="C15482" s="10"/>
      <c r="D15482" s="11"/>
      <c r="E15482" s="12"/>
      <c r="O15482" s="6" t="s">
        <v>1331</v>
      </c>
    </row>
    <row r="15483">
      <c r="B15483" s="2"/>
      <c r="C15483" s="10"/>
      <c r="D15483" s="11"/>
      <c r="E15483" s="12"/>
      <c r="O15483" s="6" t="s">
        <v>1331</v>
      </c>
    </row>
    <row r="15484">
      <c r="B15484" s="2"/>
      <c r="C15484" s="10"/>
      <c r="D15484" s="11"/>
      <c r="E15484" s="12"/>
      <c r="O15484" s="6" t="s">
        <v>1331</v>
      </c>
    </row>
    <row r="15485">
      <c r="B15485" s="2"/>
      <c r="C15485" s="10"/>
      <c r="D15485" s="11"/>
      <c r="E15485" s="12"/>
      <c r="O15485" s="6" t="s">
        <v>1331</v>
      </c>
    </row>
    <row r="15486">
      <c r="B15486" s="2"/>
      <c r="C15486" s="10"/>
      <c r="D15486" s="11"/>
      <c r="E15486" s="12"/>
      <c r="O15486" s="6" t="s">
        <v>1331</v>
      </c>
    </row>
    <row r="15487">
      <c r="B15487" s="2"/>
      <c r="C15487" s="10"/>
      <c r="D15487" s="11"/>
      <c r="E15487" s="12"/>
      <c r="O15487" s="6" t="s">
        <v>1331</v>
      </c>
    </row>
    <row r="15488">
      <c r="B15488" s="2"/>
      <c r="C15488" s="10"/>
      <c r="D15488" s="11"/>
      <c r="E15488" s="12"/>
      <c r="O15488" s="6" t="s">
        <v>1331</v>
      </c>
    </row>
    <row r="15489">
      <c r="B15489" s="2"/>
      <c r="C15489" s="10"/>
      <c r="D15489" s="11"/>
      <c r="E15489" s="12"/>
      <c r="O15489" s="6" t="s">
        <v>1331</v>
      </c>
    </row>
    <row r="15490">
      <c r="B15490" s="2"/>
      <c r="C15490" s="10"/>
      <c r="D15490" s="11"/>
      <c r="E15490" s="12"/>
      <c r="O15490" s="6" t="s">
        <v>1331</v>
      </c>
    </row>
    <row r="15491">
      <c r="B15491" s="2"/>
      <c r="C15491" s="10"/>
      <c r="D15491" s="11"/>
      <c r="E15491" s="12"/>
      <c r="O15491" s="6" t="s">
        <v>1331</v>
      </c>
    </row>
    <row r="15492">
      <c r="B15492" s="2"/>
      <c r="C15492" s="10"/>
      <c r="D15492" s="11"/>
      <c r="E15492" s="12"/>
      <c r="O15492" s="6" t="s">
        <v>1331</v>
      </c>
    </row>
    <row r="15493">
      <c r="B15493" s="2"/>
      <c r="C15493" s="10"/>
      <c r="D15493" s="11"/>
      <c r="E15493" s="12"/>
      <c r="O15493" s="6" t="s">
        <v>1331</v>
      </c>
    </row>
    <row r="15494">
      <c r="B15494" s="2"/>
      <c r="C15494" s="10"/>
      <c r="D15494" s="11"/>
      <c r="E15494" s="12"/>
      <c r="O15494" s="6" t="s">
        <v>1331</v>
      </c>
    </row>
    <row r="15495">
      <c r="B15495" s="2"/>
      <c r="C15495" s="10"/>
      <c r="D15495" s="11"/>
      <c r="E15495" s="12"/>
      <c r="O15495" s="6" t="s">
        <v>1331</v>
      </c>
    </row>
    <row r="15496">
      <c r="B15496" s="2"/>
      <c r="C15496" s="10"/>
      <c r="D15496" s="11"/>
      <c r="E15496" s="12"/>
      <c r="O15496" s="6" t="s">
        <v>1331</v>
      </c>
    </row>
    <row r="15497">
      <c r="B15497" s="2"/>
      <c r="C15497" s="10"/>
      <c r="D15497" s="11"/>
      <c r="E15497" s="12"/>
      <c r="O15497" s="6" t="s">
        <v>1331</v>
      </c>
    </row>
    <row r="15498">
      <c r="B15498" s="2"/>
      <c r="C15498" s="10"/>
      <c r="D15498" s="11"/>
      <c r="E15498" s="12"/>
      <c r="O15498" s="6" t="s">
        <v>1331</v>
      </c>
    </row>
    <row r="15499">
      <c r="B15499" s="2"/>
      <c r="C15499" s="10"/>
      <c r="D15499" s="11"/>
      <c r="E15499" s="12"/>
      <c r="O15499" s="6" t="s">
        <v>1331</v>
      </c>
    </row>
    <row r="15500">
      <c r="B15500" s="2"/>
      <c r="C15500" s="10"/>
      <c r="D15500" s="11"/>
      <c r="E15500" s="12"/>
      <c r="O15500" s="6" t="s">
        <v>1331</v>
      </c>
    </row>
    <row r="15501">
      <c r="B15501" s="2"/>
      <c r="C15501" s="10"/>
      <c r="D15501" s="11"/>
      <c r="E15501" s="12"/>
      <c r="O15501" s="6" t="s">
        <v>1331</v>
      </c>
    </row>
    <row r="15502">
      <c r="B15502" s="2"/>
      <c r="C15502" s="10"/>
      <c r="D15502" s="11"/>
      <c r="E15502" s="12"/>
      <c r="O15502" s="6" t="s">
        <v>1331</v>
      </c>
    </row>
    <row r="15503">
      <c r="B15503" s="2"/>
      <c r="C15503" s="10"/>
      <c r="D15503" s="11"/>
      <c r="E15503" s="12"/>
      <c r="O15503" s="6" t="s">
        <v>1331</v>
      </c>
    </row>
    <row r="15504">
      <c r="B15504" s="2"/>
      <c r="C15504" s="10"/>
      <c r="D15504" s="11"/>
      <c r="E15504" s="12"/>
      <c r="O15504" s="6" t="s">
        <v>1331</v>
      </c>
    </row>
    <row r="15505">
      <c r="B15505" s="2"/>
      <c r="C15505" s="10"/>
      <c r="D15505" s="11"/>
      <c r="E15505" s="12"/>
      <c r="O15505" s="6" t="s">
        <v>1331</v>
      </c>
    </row>
    <row r="15506">
      <c r="B15506" s="2"/>
      <c r="C15506" s="10"/>
      <c r="D15506" s="11"/>
      <c r="E15506" s="12"/>
      <c r="O15506" s="6" t="s">
        <v>1331</v>
      </c>
    </row>
    <row r="15507">
      <c r="B15507" s="2"/>
      <c r="C15507" s="10"/>
      <c r="D15507" s="11"/>
      <c r="E15507" s="12"/>
      <c r="O15507" s="6" t="s">
        <v>1331</v>
      </c>
    </row>
    <row r="15508">
      <c r="B15508" s="2"/>
      <c r="C15508" s="10"/>
      <c r="D15508" s="11"/>
      <c r="E15508" s="12"/>
      <c r="O15508" s="6" t="s">
        <v>1331</v>
      </c>
    </row>
    <row r="15509">
      <c r="B15509" s="2"/>
      <c r="C15509" s="10"/>
      <c r="D15509" s="11"/>
      <c r="E15509" s="12"/>
      <c r="O15509" s="6" t="s">
        <v>1331</v>
      </c>
    </row>
    <row r="15510">
      <c r="B15510" s="2"/>
      <c r="C15510" s="10"/>
      <c r="D15510" s="11"/>
      <c r="E15510" s="12"/>
      <c r="O15510" s="6" t="s">
        <v>1331</v>
      </c>
    </row>
    <row r="15511">
      <c r="B15511" s="2"/>
      <c r="C15511" s="10"/>
      <c r="D15511" s="11"/>
      <c r="E15511" s="12"/>
      <c r="O15511" s="6" t="s">
        <v>1331</v>
      </c>
    </row>
    <row r="15512">
      <c r="B15512" s="2"/>
      <c r="C15512" s="10"/>
      <c r="D15512" s="11"/>
      <c r="E15512" s="12"/>
      <c r="O15512" s="6" t="s">
        <v>1331</v>
      </c>
    </row>
    <row r="15513">
      <c r="B15513" s="2"/>
      <c r="C15513" s="10"/>
      <c r="D15513" s="11"/>
      <c r="E15513" s="12"/>
      <c r="O15513" s="6" t="s">
        <v>1331</v>
      </c>
    </row>
    <row r="15514">
      <c r="B15514" s="2"/>
      <c r="C15514" s="10"/>
      <c r="D15514" s="11"/>
      <c r="E15514" s="12"/>
      <c r="O15514" s="6" t="s">
        <v>1331</v>
      </c>
    </row>
    <row r="15515">
      <c r="B15515" s="2"/>
      <c r="C15515" s="10"/>
      <c r="D15515" s="11"/>
      <c r="E15515" s="12"/>
      <c r="O15515" s="6" t="s">
        <v>1331</v>
      </c>
    </row>
    <row r="15516">
      <c r="B15516" s="2"/>
      <c r="C15516" s="10"/>
      <c r="D15516" s="11"/>
      <c r="E15516" s="12"/>
      <c r="O15516" s="6" t="s">
        <v>1331</v>
      </c>
    </row>
    <row r="15517">
      <c r="B15517" s="2"/>
      <c r="C15517" s="10"/>
      <c r="D15517" s="11"/>
      <c r="E15517" s="12"/>
      <c r="O15517" s="6" t="s">
        <v>1331</v>
      </c>
    </row>
    <row r="15518">
      <c r="B15518" s="2"/>
      <c r="C15518" s="10"/>
      <c r="D15518" s="11"/>
      <c r="E15518" s="12"/>
      <c r="O15518" s="6" t="s">
        <v>1331</v>
      </c>
    </row>
    <row r="15519">
      <c r="B15519" s="2"/>
      <c r="C15519" s="10"/>
      <c r="D15519" s="11"/>
      <c r="E15519" s="12"/>
      <c r="O15519" s="6" t="s">
        <v>1331</v>
      </c>
    </row>
    <row r="15520">
      <c r="B15520" s="2"/>
      <c r="C15520" s="10"/>
      <c r="D15520" s="11"/>
      <c r="E15520" s="12"/>
      <c r="O15520" s="6" t="s">
        <v>1331</v>
      </c>
    </row>
    <row r="15521">
      <c r="B15521" s="2"/>
      <c r="C15521" s="10"/>
      <c r="D15521" s="11"/>
      <c r="E15521" s="12"/>
      <c r="O15521" s="6" t="s">
        <v>1331</v>
      </c>
    </row>
    <row r="15522">
      <c r="B15522" s="2"/>
      <c r="C15522" s="10"/>
      <c r="D15522" s="11"/>
      <c r="E15522" s="12"/>
      <c r="O15522" s="6" t="s">
        <v>1331</v>
      </c>
    </row>
    <row r="15523">
      <c r="B15523" s="2"/>
      <c r="C15523" s="10"/>
      <c r="D15523" s="11"/>
      <c r="E15523" s="12"/>
      <c r="O15523" s="6" t="s">
        <v>1331</v>
      </c>
    </row>
    <row r="15524">
      <c r="B15524" s="2"/>
      <c r="C15524" s="10"/>
      <c r="D15524" s="11"/>
      <c r="E15524" s="12"/>
      <c r="O15524" s="6" t="s">
        <v>1331</v>
      </c>
    </row>
    <row r="15525">
      <c r="B15525" s="2"/>
      <c r="C15525" s="10"/>
      <c r="D15525" s="11"/>
      <c r="E15525" s="12"/>
      <c r="O15525" s="6" t="s">
        <v>1331</v>
      </c>
    </row>
    <row r="15526">
      <c r="B15526" s="2"/>
      <c r="C15526" s="10"/>
      <c r="D15526" s="11"/>
      <c r="E15526" s="12"/>
      <c r="O15526" s="6" t="s">
        <v>1331</v>
      </c>
    </row>
    <row r="15527">
      <c r="B15527" s="2"/>
      <c r="C15527" s="10"/>
      <c r="D15527" s="11"/>
      <c r="E15527" s="12"/>
      <c r="O15527" s="6" t="s">
        <v>1331</v>
      </c>
    </row>
    <row r="15528">
      <c r="B15528" s="2"/>
      <c r="C15528" s="10"/>
      <c r="D15528" s="11"/>
      <c r="E15528" s="12"/>
      <c r="O15528" s="6" t="s">
        <v>1331</v>
      </c>
    </row>
    <row r="15529">
      <c r="B15529" s="2"/>
      <c r="C15529" s="10"/>
      <c r="D15529" s="11"/>
      <c r="E15529" s="12"/>
      <c r="O15529" s="6" t="s">
        <v>1331</v>
      </c>
    </row>
    <row r="15530">
      <c r="B15530" s="2"/>
      <c r="C15530" s="10"/>
      <c r="D15530" s="11"/>
      <c r="E15530" s="12"/>
      <c r="O15530" s="6" t="s">
        <v>1331</v>
      </c>
    </row>
    <row r="15531">
      <c r="B15531" s="2"/>
      <c r="C15531" s="10"/>
      <c r="D15531" s="11"/>
      <c r="E15531" s="12"/>
      <c r="O15531" s="6" t="s">
        <v>1331</v>
      </c>
    </row>
    <row r="15532">
      <c r="B15532" s="2"/>
      <c r="C15532" s="10"/>
      <c r="D15532" s="11"/>
      <c r="E15532" s="12"/>
      <c r="O15532" s="6" t="s">
        <v>1331</v>
      </c>
    </row>
    <row r="15533">
      <c r="B15533" s="2"/>
      <c r="C15533" s="10"/>
      <c r="D15533" s="11"/>
      <c r="E15533" s="12"/>
      <c r="O15533" s="6" t="s">
        <v>1331</v>
      </c>
    </row>
    <row r="15534">
      <c r="B15534" s="2"/>
      <c r="C15534" s="10"/>
      <c r="D15534" s="11"/>
      <c r="E15534" s="12"/>
      <c r="O15534" s="6" t="s">
        <v>1331</v>
      </c>
    </row>
    <row r="15535">
      <c r="B15535" s="2"/>
      <c r="C15535" s="10"/>
      <c r="D15535" s="11"/>
      <c r="E15535" s="12"/>
      <c r="O15535" s="6" t="s">
        <v>1331</v>
      </c>
    </row>
    <row r="15536">
      <c r="B15536" s="2"/>
      <c r="C15536" s="10"/>
      <c r="D15536" s="11"/>
      <c r="E15536" s="12"/>
      <c r="O15536" s="6" t="s">
        <v>1331</v>
      </c>
    </row>
    <row r="15537">
      <c r="B15537" s="2"/>
      <c r="C15537" s="10"/>
      <c r="D15537" s="11"/>
      <c r="E15537" s="12"/>
      <c r="O15537" s="6" t="s">
        <v>1331</v>
      </c>
    </row>
    <row r="15538">
      <c r="B15538" s="2"/>
      <c r="C15538" s="10"/>
      <c r="D15538" s="11"/>
      <c r="E15538" s="12"/>
      <c r="O15538" s="6" t="s">
        <v>1331</v>
      </c>
    </row>
    <row r="15539">
      <c r="B15539" s="2"/>
      <c r="C15539" s="10"/>
      <c r="D15539" s="11"/>
      <c r="E15539" s="12"/>
      <c r="O15539" s="6" t="s">
        <v>1331</v>
      </c>
    </row>
    <row r="15540">
      <c r="B15540" s="2"/>
      <c r="C15540" s="10"/>
      <c r="D15540" s="11"/>
      <c r="E15540" s="12"/>
      <c r="O15540" s="6" t="s">
        <v>1331</v>
      </c>
    </row>
    <row r="15541">
      <c r="B15541" s="2"/>
      <c r="C15541" s="10"/>
      <c r="D15541" s="11"/>
      <c r="E15541" s="12"/>
      <c r="O15541" s="6" t="s">
        <v>1331</v>
      </c>
    </row>
    <row r="15542">
      <c r="B15542" s="2"/>
      <c r="C15542" s="10"/>
      <c r="D15542" s="11"/>
      <c r="E15542" s="12"/>
      <c r="O15542" s="6" t="s">
        <v>1331</v>
      </c>
    </row>
    <row r="15543">
      <c r="B15543" s="2"/>
      <c r="C15543" s="10"/>
      <c r="D15543" s="11"/>
      <c r="E15543" s="12"/>
      <c r="O15543" s="6" t="s">
        <v>1331</v>
      </c>
    </row>
    <row r="15544">
      <c r="B15544" s="2"/>
      <c r="C15544" s="10"/>
      <c r="D15544" s="11"/>
      <c r="E15544" s="12"/>
      <c r="O15544" s="6" t="s">
        <v>1331</v>
      </c>
    </row>
    <row r="15545">
      <c r="B15545" s="2"/>
      <c r="C15545" s="10"/>
      <c r="D15545" s="11"/>
      <c r="E15545" s="12"/>
      <c r="O15545" s="6" t="s">
        <v>1331</v>
      </c>
    </row>
    <row r="15546">
      <c r="B15546" s="2"/>
      <c r="C15546" s="10"/>
      <c r="D15546" s="11"/>
      <c r="E15546" s="12"/>
      <c r="O15546" s="6" t="s">
        <v>1331</v>
      </c>
    </row>
    <row r="15547">
      <c r="B15547" s="2"/>
      <c r="C15547" s="10"/>
      <c r="D15547" s="11"/>
      <c r="E15547" s="12"/>
      <c r="O15547" s="6" t="s">
        <v>1331</v>
      </c>
    </row>
    <row r="15548">
      <c r="B15548" s="2"/>
      <c r="C15548" s="10"/>
      <c r="D15548" s="11"/>
      <c r="E15548" s="12"/>
      <c r="O15548" s="6" t="s">
        <v>1331</v>
      </c>
    </row>
    <row r="15549">
      <c r="B15549" s="2"/>
      <c r="C15549" s="10"/>
      <c r="D15549" s="11"/>
      <c r="E15549" s="12"/>
      <c r="O15549" s="6" t="s">
        <v>1331</v>
      </c>
    </row>
    <row r="15550">
      <c r="B15550" s="2"/>
      <c r="C15550" s="10"/>
      <c r="D15550" s="11"/>
      <c r="E15550" s="12"/>
      <c r="O15550" s="6" t="s">
        <v>1331</v>
      </c>
    </row>
    <row r="15551">
      <c r="B15551" s="2"/>
      <c r="C15551" s="10"/>
      <c r="D15551" s="11"/>
      <c r="E15551" s="12"/>
      <c r="O15551" s="6" t="s">
        <v>1331</v>
      </c>
    </row>
    <row r="15552">
      <c r="B15552" s="2"/>
      <c r="C15552" s="10"/>
      <c r="D15552" s="11"/>
      <c r="E15552" s="12"/>
      <c r="O15552" s="6" t="s">
        <v>1331</v>
      </c>
    </row>
    <row r="15553">
      <c r="B15553" s="2"/>
      <c r="C15553" s="10"/>
      <c r="D15553" s="11"/>
      <c r="E15553" s="12"/>
      <c r="O15553" s="6" t="s">
        <v>1331</v>
      </c>
    </row>
    <row r="15554">
      <c r="B15554" s="2"/>
      <c r="C15554" s="10"/>
      <c r="D15554" s="11"/>
      <c r="E15554" s="12"/>
      <c r="O15554" s="6" t="s">
        <v>1331</v>
      </c>
    </row>
    <row r="15555">
      <c r="B15555" s="2"/>
      <c r="C15555" s="10"/>
      <c r="D15555" s="11"/>
      <c r="E15555" s="12"/>
      <c r="O15555" s="6" t="s">
        <v>1331</v>
      </c>
    </row>
    <row r="15556">
      <c r="B15556" s="2"/>
      <c r="C15556" s="10"/>
      <c r="D15556" s="11"/>
      <c r="E15556" s="12"/>
      <c r="O15556" s="6" t="s">
        <v>1331</v>
      </c>
    </row>
    <row r="15557">
      <c r="B15557" s="2"/>
      <c r="C15557" s="10"/>
      <c r="D15557" s="11"/>
      <c r="E15557" s="12"/>
      <c r="O15557" s="6" t="s">
        <v>1331</v>
      </c>
    </row>
    <row r="15558">
      <c r="B15558" s="2"/>
      <c r="C15558" s="10"/>
      <c r="D15558" s="11"/>
      <c r="E15558" s="12"/>
      <c r="O15558" s="6" t="s">
        <v>1331</v>
      </c>
    </row>
    <row r="15559">
      <c r="B15559" s="2"/>
      <c r="C15559" s="10"/>
      <c r="D15559" s="11"/>
      <c r="E15559" s="12"/>
      <c r="O15559" s="6" t="s">
        <v>1331</v>
      </c>
    </row>
    <row r="15560">
      <c r="B15560" s="2"/>
      <c r="C15560" s="10"/>
      <c r="D15560" s="11"/>
      <c r="E15560" s="12"/>
      <c r="O15560" s="6" t="s">
        <v>1331</v>
      </c>
    </row>
    <row r="15561">
      <c r="B15561" s="2"/>
      <c r="C15561" s="10"/>
      <c r="D15561" s="11"/>
      <c r="E15561" s="12"/>
      <c r="O15561" s="6" t="s">
        <v>1331</v>
      </c>
    </row>
    <row r="15562">
      <c r="B15562" s="2"/>
      <c r="C15562" s="10"/>
      <c r="D15562" s="11"/>
      <c r="E15562" s="12"/>
      <c r="O15562" s="6" t="s">
        <v>1331</v>
      </c>
    </row>
    <row r="15563">
      <c r="B15563" s="2"/>
      <c r="C15563" s="10"/>
      <c r="D15563" s="11"/>
      <c r="E15563" s="12"/>
      <c r="O15563" s="6" t="s">
        <v>1331</v>
      </c>
    </row>
    <row r="15564">
      <c r="B15564" s="2"/>
      <c r="C15564" s="10"/>
      <c r="D15564" s="11"/>
      <c r="E15564" s="12"/>
      <c r="O15564" s="6" t="s">
        <v>1331</v>
      </c>
    </row>
    <row r="15565">
      <c r="B15565" s="2"/>
      <c r="C15565" s="10"/>
      <c r="D15565" s="11"/>
      <c r="E15565" s="12"/>
      <c r="O15565" s="6" t="s">
        <v>1331</v>
      </c>
    </row>
    <row r="15566">
      <c r="B15566" s="2"/>
      <c r="C15566" s="10"/>
      <c r="D15566" s="11"/>
      <c r="E15566" s="12"/>
      <c r="O15566" s="6" t="s">
        <v>1331</v>
      </c>
    </row>
    <row r="15567">
      <c r="B15567" s="2"/>
      <c r="C15567" s="10"/>
      <c r="D15567" s="11"/>
      <c r="E15567" s="12"/>
      <c r="O15567" s="6" t="s">
        <v>1331</v>
      </c>
    </row>
    <row r="15568">
      <c r="B15568" s="2"/>
      <c r="C15568" s="10"/>
      <c r="D15568" s="11"/>
      <c r="E15568" s="12"/>
      <c r="O15568" s="6" t="s">
        <v>1331</v>
      </c>
    </row>
    <row r="15569">
      <c r="B15569" s="2"/>
      <c r="C15569" s="10"/>
      <c r="D15569" s="11"/>
      <c r="E15569" s="12"/>
      <c r="O15569" s="6" t="s">
        <v>1331</v>
      </c>
    </row>
    <row r="15570">
      <c r="B15570" s="2"/>
      <c r="C15570" s="10"/>
      <c r="D15570" s="11"/>
      <c r="E15570" s="12"/>
      <c r="O15570" s="6" t="s">
        <v>1331</v>
      </c>
    </row>
    <row r="15571">
      <c r="B15571" s="2"/>
      <c r="C15571" s="10"/>
      <c r="D15571" s="11"/>
      <c r="E15571" s="12"/>
      <c r="O15571" s="6" t="s">
        <v>1331</v>
      </c>
    </row>
    <row r="15572">
      <c r="B15572" s="2"/>
      <c r="C15572" s="10"/>
      <c r="D15572" s="11"/>
      <c r="E15572" s="12"/>
      <c r="O15572" s="6" t="s">
        <v>1331</v>
      </c>
    </row>
    <row r="15573">
      <c r="B15573" s="2"/>
      <c r="C15573" s="10"/>
      <c r="D15573" s="11"/>
      <c r="E15573" s="12"/>
      <c r="O15573" s="6" t="s">
        <v>1331</v>
      </c>
    </row>
    <row r="15574">
      <c r="B15574" s="2"/>
      <c r="C15574" s="10"/>
      <c r="D15574" s="11"/>
      <c r="E15574" s="12"/>
      <c r="O15574" s="6" t="s">
        <v>1331</v>
      </c>
    </row>
    <row r="15575">
      <c r="B15575" s="2"/>
      <c r="C15575" s="10"/>
      <c r="D15575" s="11"/>
      <c r="E15575" s="12"/>
      <c r="O15575" s="6" t="s">
        <v>1331</v>
      </c>
    </row>
    <row r="15576">
      <c r="B15576" s="2"/>
      <c r="C15576" s="10"/>
      <c r="D15576" s="11"/>
      <c r="E15576" s="12"/>
      <c r="O15576" s="6" t="s">
        <v>1331</v>
      </c>
    </row>
    <row r="15577">
      <c r="B15577" s="2"/>
      <c r="C15577" s="10"/>
      <c r="D15577" s="11"/>
      <c r="E15577" s="12"/>
      <c r="O15577" s="6" t="s">
        <v>1331</v>
      </c>
    </row>
    <row r="15578">
      <c r="B15578" s="2"/>
      <c r="C15578" s="10"/>
      <c r="D15578" s="11"/>
      <c r="E15578" s="12"/>
      <c r="O15578" s="6" t="s">
        <v>1331</v>
      </c>
    </row>
    <row r="15579">
      <c r="B15579" s="2"/>
      <c r="C15579" s="10"/>
      <c r="D15579" s="11"/>
      <c r="E15579" s="12"/>
      <c r="O15579" s="6" t="s">
        <v>1331</v>
      </c>
    </row>
    <row r="15580">
      <c r="B15580" s="2"/>
      <c r="C15580" s="10"/>
      <c r="D15580" s="11"/>
      <c r="E15580" s="12"/>
      <c r="O15580" s="6" t="s">
        <v>1331</v>
      </c>
    </row>
    <row r="15581">
      <c r="B15581" s="2"/>
      <c r="C15581" s="10"/>
      <c r="D15581" s="11"/>
      <c r="E15581" s="12"/>
      <c r="O15581" s="6" t="s">
        <v>1331</v>
      </c>
    </row>
    <row r="15582">
      <c r="B15582" s="2"/>
      <c r="C15582" s="10"/>
      <c r="D15582" s="11"/>
      <c r="E15582" s="12"/>
      <c r="O15582" s="6" t="s">
        <v>1331</v>
      </c>
    </row>
    <row r="15583">
      <c r="B15583" s="2"/>
      <c r="C15583" s="10"/>
      <c r="D15583" s="11"/>
      <c r="E15583" s="12"/>
      <c r="O15583" s="6" t="s">
        <v>1331</v>
      </c>
    </row>
    <row r="15584">
      <c r="B15584" s="2"/>
      <c r="C15584" s="10"/>
      <c r="D15584" s="11"/>
      <c r="E15584" s="12"/>
      <c r="O15584" s="6" t="s">
        <v>1331</v>
      </c>
    </row>
    <row r="15585">
      <c r="B15585" s="2"/>
      <c r="C15585" s="10"/>
      <c r="D15585" s="11"/>
      <c r="E15585" s="12"/>
      <c r="O15585" s="6" t="s">
        <v>1331</v>
      </c>
    </row>
    <row r="15586">
      <c r="B15586" s="2"/>
      <c r="C15586" s="10"/>
      <c r="D15586" s="11"/>
      <c r="E15586" s="12"/>
      <c r="O15586" s="6" t="s">
        <v>1331</v>
      </c>
    </row>
    <row r="15587">
      <c r="B15587" s="2"/>
      <c r="C15587" s="10"/>
      <c r="D15587" s="11"/>
      <c r="E15587" s="12"/>
      <c r="O15587" s="6" t="s">
        <v>1331</v>
      </c>
    </row>
    <row r="15588">
      <c r="B15588" s="2"/>
      <c r="C15588" s="10"/>
      <c r="D15588" s="11"/>
      <c r="E15588" s="12"/>
      <c r="O15588" s="6" t="s">
        <v>1331</v>
      </c>
    </row>
    <row r="15589">
      <c r="B15589" s="2"/>
      <c r="C15589" s="10"/>
      <c r="D15589" s="11"/>
      <c r="E15589" s="12"/>
      <c r="O15589" s="6" t="s">
        <v>1331</v>
      </c>
    </row>
    <row r="15590">
      <c r="B15590" s="2"/>
      <c r="C15590" s="10"/>
      <c r="D15590" s="11"/>
      <c r="E15590" s="12"/>
      <c r="O15590" s="6" t="s">
        <v>1331</v>
      </c>
    </row>
    <row r="15591">
      <c r="B15591" s="2"/>
      <c r="C15591" s="10"/>
      <c r="D15591" s="11"/>
      <c r="E15591" s="12"/>
      <c r="O15591" s="6" t="s">
        <v>1331</v>
      </c>
    </row>
    <row r="15592">
      <c r="B15592" s="2"/>
      <c r="C15592" s="10"/>
      <c r="D15592" s="11"/>
      <c r="E15592" s="12"/>
      <c r="O15592" s="6" t="s">
        <v>1331</v>
      </c>
    </row>
    <row r="15593">
      <c r="B15593" s="2"/>
      <c r="C15593" s="10"/>
      <c r="D15593" s="11"/>
      <c r="E15593" s="12"/>
      <c r="O15593" s="6" t="s">
        <v>1331</v>
      </c>
    </row>
    <row r="15594">
      <c r="B15594" s="2"/>
      <c r="C15594" s="10"/>
      <c r="D15594" s="11"/>
      <c r="E15594" s="12"/>
      <c r="O15594" s="6" t="s">
        <v>1331</v>
      </c>
    </row>
    <row r="15595">
      <c r="B15595" s="2"/>
      <c r="C15595" s="10"/>
      <c r="D15595" s="11"/>
      <c r="E15595" s="12"/>
      <c r="O15595" s="6" t="s">
        <v>1331</v>
      </c>
    </row>
    <row r="15596">
      <c r="B15596" s="2"/>
      <c r="C15596" s="10"/>
      <c r="D15596" s="11"/>
      <c r="E15596" s="12"/>
      <c r="O15596" s="6" t="s">
        <v>1331</v>
      </c>
    </row>
    <row r="15597">
      <c r="B15597" s="2"/>
      <c r="C15597" s="10"/>
      <c r="D15597" s="11"/>
      <c r="E15597" s="12"/>
      <c r="O15597" s="6" t="s">
        <v>1331</v>
      </c>
    </row>
    <row r="15598">
      <c r="B15598" s="2"/>
      <c r="C15598" s="10"/>
      <c r="D15598" s="11"/>
      <c r="E15598" s="12"/>
      <c r="O15598" s="6" t="s">
        <v>1331</v>
      </c>
    </row>
    <row r="15599">
      <c r="B15599" s="2"/>
      <c r="C15599" s="10"/>
      <c r="D15599" s="11"/>
      <c r="E15599" s="12"/>
      <c r="O15599" s="6" t="s">
        <v>1331</v>
      </c>
    </row>
    <row r="15600">
      <c r="B15600" s="2"/>
      <c r="C15600" s="10"/>
      <c r="D15600" s="11"/>
      <c r="E15600" s="12"/>
      <c r="O15600" s="6" t="s">
        <v>1331</v>
      </c>
    </row>
    <row r="15601">
      <c r="B15601" s="2"/>
      <c r="C15601" s="10"/>
      <c r="D15601" s="11"/>
      <c r="E15601" s="12"/>
      <c r="O15601" s="6" t="s">
        <v>1331</v>
      </c>
    </row>
    <row r="15602">
      <c r="B15602" s="2"/>
      <c r="C15602" s="10"/>
      <c r="D15602" s="11"/>
      <c r="E15602" s="12"/>
      <c r="O15602" s="6" t="s">
        <v>1331</v>
      </c>
    </row>
    <row r="15603">
      <c r="B15603" s="2"/>
      <c r="C15603" s="10"/>
      <c r="D15603" s="11"/>
      <c r="E15603" s="12"/>
      <c r="O15603" s="6" t="s">
        <v>1331</v>
      </c>
    </row>
    <row r="15604">
      <c r="B15604" s="2"/>
      <c r="C15604" s="10"/>
      <c r="D15604" s="11"/>
      <c r="E15604" s="12"/>
      <c r="O15604" s="6" t="s">
        <v>1331</v>
      </c>
    </row>
    <row r="15605">
      <c r="B15605" s="2"/>
      <c r="C15605" s="10"/>
      <c r="D15605" s="11"/>
      <c r="E15605" s="12"/>
      <c r="O15605" s="6" t="s">
        <v>1331</v>
      </c>
    </row>
    <row r="15606">
      <c r="B15606" s="2"/>
      <c r="C15606" s="10"/>
      <c r="D15606" s="11"/>
      <c r="E15606" s="12"/>
      <c r="O15606" s="6" t="s">
        <v>1331</v>
      </c>
    </row>
    <row r="15607">
      <c r="B15607" s="2"/>
      <c r="C15607" s="10"/>
      <c r="D15607" s="11"/>
      <c r="E15607" s="12"/>
      <c r="O15607" s="6" t="s">
        <v>1331</v>
      </c>
    </row>
    <row r="15608">
      <c r="B15608" s="2"/>
      <c r="C15608" s="10"/>
      <c r="D15608" s="11"/>
      <c r="E15608" s="12"/>
      <c r="O15608" s="6" t="s">
        <v>1331</v>
      </c>
    </row>
    <row r="15609">
      <c r="B15609" s="2"/>
      <c r="C15609" s="10"/>
      <c r="D15609" s="11"/>
      <c r="E15609" s="12"/>
      <c r="O15609" s="6" t="s">
        <v>1331</v>
      </c>
    </row>
    <row r="15610">
      <c r="B15610" s="2"/>
      <c r="C15610" s="10"/>
      <c r="D15610" s="11"/>
      <c r="E15610" s="12"/>
      <c r="O15610" s="6" t="s">
        <v>1331</v>
      </c>
    </row>
    <row r="15611">
      <c r="B15611" s="2"/>
      <c r="C15611" s="10"/>
      <c r="D15611" s="11"/>
      <c r="E15611" s="12"/>
      <c r="O15611" s="6" t="s">
        <v>1331</v>
      </c>
    </row>
    <row r="15612">
      <c r="B15612" s="2"/>
      <c r="C15612" s="10"/>
      <c r="D15612" s="11"/>
      <c r="E15612" s="12"/>
      <c r="O15612" s="6" t="s">
        <v>1331</v>
      </c>
    </row>
    <row r="15613">
      <c r="B15613" s="2"/>
      <c r="C15613" s="10"/>
      <c r="D15613" s="11"/>
      <c r="E15613" s="12"/>
      <c r="O15613" s="6" t="s">
        <v>1331</v>
      </c>
    </row>
    <row r="15614">
      <c r="B15614" s="2"/>
      <c r="C15614" s="10"/>
      <c r="D15614" s="11"/>
      <c r="E15614" s="12"/>
      <c r="O15614" s="6" t="s">
        <v>1331</v>
      </c>
    </row>
    <row r="15615">
      <c r="B15615" s="2"/>
      <c r="C15615" s="10"/>
      <c r="D15615" s="11"/>
      <c r="E15615" s="12"/>
      <c r="O15615" s="6" t="s">
        <v>1331</v>
      </c>
    </row>
    <row r="15616">
      <c r="B15616" s="2"/>
      <c r="C15616" s="10"/>
      <c r="D15616" s="11"/>
      <c r="E15616" s="12"/>
      <c r="O15616" s="6" t="s">
        <v>1331</v>
      </c>
    </row>
    <row r="15617">
      <c r="B15617" s="2"/>
      <c r="C15617" s="10"/>
      <c r="D15617" s="11"/>
      <c r="E15617" s="12"/>
      <c r="O15617" s="6" t="s">
        <v>1331</v>
      </c>
    </row>
    <row r="15618">
      <c r="B15618" s="2"/>
      <c r="C15618" s="10"/>
      <c r="D15618" s="11"/>
      <c r="E15618" s="12"/>
      <c r="O15618" s="6" t="s">
        <v>1331</v>
      </c>
    </row>
    <row r="15619">
      <c r="B15619" s="2"/>
      <c r="C15619" s="10"/>
      <c r="D15619" s="11"/>
      <c r="E15619" s="12"/>
      <c r="O15619" s="6" t="s">
        <v>1331</v>
      </c>
    </row>
    <row r="15620">
      <c r="B15620" s="2"/>
      <c r="C15620" s="10"/>
      <c r="D15620" s="11"/>
      <c r="E15620" s="12"/>
      <c r="O15620" s="6" t="s">
        <v>1331</v>
      </c>
    </row>
    <row r="15621">
      <c r="B15621" s="2"/>
      <c r="C15621" s="10"/>
      <c r="D15621" s="11"/>
      <c r="E15621" s="12"/>
      <c r="O15621" s="6" t="s">
        <v>1331</v>
      </c>
    </row>
    <row r="15622">
      <c r="B15622" s="2"/>
      <c r="C15622" s="10"/>
      <c r="D15622" s="11"/>
      <c r="E15622" s="12"/>
      <c r="O15622" s="6" t="s">
        <v>1331</v>
      </c>
    </row>
    <row r="15623">
      <c r="B15623" s="2"/>
      <c r="C15623" s="10"/>
      <c r="D15623" s="11"/>
      <c r="E15623" s="12"/>
      <c r="O15623" s="6" t="s">
        <v>1331</v>
      </c>
    </row>
    <row r="15624">
      <c r="B15624" s="2"/>
      <c r="C15624" s="10"/>
      <c r="D15624" s="11"/>
      <c r="E15624" s="12"/>
      <c r="O15624" s="6" t="s">
        <v>1331</v>
      </c>
    </row>
    <row r="15625">
      <c r="B15625" s="2"/>
      <c r="C15625" s="10"/>
      <c r="D15625" s="11"/>
      <c r="E15625" s="12"/>
      <c r="O15625" s="6" t="s">
        <v>1331</v>
      </c>
    </row>
    <row r="15626">
      <c r="B15626" s="2"/>
      <c r="C15626" s="10"/>
      <c r="D15626" s="11"/>
      <c r="E15626" s="12"/>
      <c r="O15626" s="6" t="s">
        <v>1331</v>
      </c>
    </row>
    <row r="15627">
      <c r="B15627" s="2"/>
      <c r="C15627" s="10"/>
      <c r="D15627" s="11"/>
      <c r="E15627" s="12"/>
      <c r="O15627" s="6" t="s">
        <v>1331</v>
      </c>
    </row>
    <row r="15628">
      <c r="B15628" s="2"/>
      <c r="C15628" s="10"/>
      <c r="D15628" s="11"/>
      <c r="E15628" s="12"/>
      <c r="O15628" s="6" t="s">
        <v>1331</v>
      </c>
    </row>
    <row r="15629">
      <c r="B15629" s="2"/>
      <c r="C15629" s="10"/>
      <c r="D15629" s="11"/>
      <c r="E15629" s="12"/>
      <c r="O15629" s="6" t="s">
        <v>1331</v>
      </c>
    </row>
    <row r="15630">
      <c r="B15630" s="2"/>
      <c r="C15630" s="10"/>
      <c r="D15630" s="11"/>
      <c r="E15630" s="12"/>
      <c r="O15630" s="6" t="s">
        <v>1331</v>
      </c>
    </row>
    <row r="15631">
      <c r="B15631" s="2"/>
      <c r="C15631" s="10"/>
      <c r="D15631" s="11"/>
      <c r="E15631" s="12"/>
      <c r="O15631" s="6" t="s">
        <v>1331</v>
      </c>
    </row>
    <row r="15632">
      <c r="B15632" s="2"/>
      <c r="C15632" s="10"/>
      <c r="D15632" s="11"/>
      <c r="E15632" s="12"/>
      <c r="O15632" s="6" t="s">
        <v>1331</v>
      </c>
    </row>
    <row r="15633">
      <c r="B15633" s="2"/>
      <c r="C15633" s="10"/>
      <c r="D15633" s="11"/>
      <c r="E15633" s="12"/>
      <c r="O15633" s="6" t="s">
        <v>1331</v>
      </c>
    </row>
    <row r="15634">
      <c r="B15634" s="2"/>
      <c r="C15634" s="10"/>
      <c r="D15634" s="11"/>
      <c r="E15634" s="12"/>
      <c r="O15634" s="6" t="s">
        <v>1331</v>
      </c>
    </row>
    <row r="15635">
      <c r="B15635" s="2"/>
      <c r="C15635" s="10"/>
      <c r="D15635" s="11"/>
      <c r="E15635" s="12"/>
      <c r="O15635" s="6" t="s">
        <v>1331</v>
      </c>
    </row>
    <row r="15636">
      <c r="B15636" s="2"/>
      <c r="C15636" s="10"/>
      <c r="D15636" s="11"/>
      <c r="E15636" s="12"/>
      <c r="O15636" s="6" t="s">
        <v>1331</v>
      </c>
    </row>
    <row r="15637">
      <c r="B15637" s="2"/>
      <c r="C15637" s="10"/>
      <c r="D15637" s="11"/>
      <c r="E15637" s="12"/>
      <c r="O15637" s="6" t="s">
        <v>1331</v>
      </c>
    </row>
    <row r="15638">
      <c r="B15638" s="2"/>
      <c r="C15638" s="10"/>
      <c r="D15638" s="11"/>
      <c r="E15638" s="12"/>
      <c r="O15638" s="6" t="s">
        <v>1331</v>
      </c>
    </row>
    <row r="15639">
      <c r="B15639" s="2"/>
      <c r="C15639" s="10"/>
      <c r="D15639" s="11"/>
      <c r="E15639" s="12"/>
      <c r="O15639" s="6" t="s">
        <v>1331</v>
      </c>
    </row>
    <row r="15640">
      <c r="B15640" s="2"/>
      <c r="C15640" s="10"/>
      <c r="D15640" s="11"/>
      <c r="E15640" s="12"/>
      <c r="O15640" s="6" t="s">
        <v>1331</v>
      </c>
    </row>
    <row r="15641">
      <c r="B15641" s="2"/>
      <c r="C15641" s="10"/>
      <c r="D15641" s="11"/>
      <c r="E15641" s="12"/>
      <c r="O15641" s="6" t="s">
        <v>1331</v>
      </c>
    </row>
    <row r="15642">
      <c r="B15642" s="2"/>
      <c r="C15642" s="10"/>
      <c r="D15642" s="11"/>
      <c r="E15642" s="12"/>
      <c r="O15642" s="6" t="s">
        <v>1331</v>
      </c>
    </row>
    <row r="15643">
      <c r="B15643" s="2"/>
      <c r="C15643" s="10"/>
      <c r="D15643" s="11"/>
      <c r="E15643" s="12"/>
      <c r="O15643" s="6" t="s">
        <v>1331</v>
      </c>
    </row>
    <row r="15644">
      <c r="B15644" s="2"/>
      <c r="C15644" s="10"/>
      <c r="D15644" s="11"/>
      <c r="E15644" s="12"/>
      <c r="O15644" s="6" t="s">
        <v>1331</v>
      </c>
    </row>
    <row r="15645">
      <c r="B15645" s="2"/>
      <c r="C15645" s="10"/>
      <c r="D15645" s="11"/>
      <c r="E15645" s="12"/>
      <c r="O15645" s="6" t="s">
        <v>1331</v>
      </c>
    </row>
    <row r="15646">
      <c r="B15646" s="2"/>
      <c r="C15646" s="10"/>
      <c r="D15646" s="11"/>
      <c r="E15646" s="12"/>
      <c r="O15646" s="6" t="s">
        <v>1331</v>
      </c>
    </row>
    <row r="15647">
      <c r="B15647" s="2"/>
      <c r="C15647" s="10"/>
      <c r="D15647" s="11"/>
      <c r="E15647" s="12"/>
      <c r="O15647" s="6" t="s">
        <v>1331</v>
      </c>
    </row>
    <row r="15648">
      <c r="B15648" s="2"/>
      <c r="C15648" s="10"/>
      <c r="D15648" s="11"/>
      <c r="E15648" s="12"/>
      <c r="O15648" s="6" t="s">
        <v>1331</v>
      </c>
    </row>
    <row r="15649">
      <c r="B15649" s="2"/>
      <c r="C15649" s="10"/>
      <c r="D15649" s="11"/>
      <c r="E15649" s="12"/>
      <c r="O15649" s="6" t="s">
        <v>1331</v>
      </c>
    </row>
    <row r="15650">
      <c r="B15650" s="2"/>
      <c r="C15650" s="10"/>
      <c r="D15650" s="11"/>
      <c r="E15650" s="12"/>
      <c r="O15650" s="6" t="s">
        <v>1331</v>
      </c>
    </row>
    <row r="15651">
      <c r="B15651" s="2"/>
      <c r="C15651" s="10"/>
      <c r="D15651" s="11"/>
      <c r="E15651" s="12"/>
      <c r="O15651" s="6" t="s">
        <v>1331</v>
      </c>
    </row>
    <row r="15652">
      <c r="B15652" s="2"/>
      <c r="C15652" s="10"/>
      <c r="D15652" s="11"/>
      <c r="E15652" s="12"/>
      <c r="O15652" s="6" t="s">
        <v>1331</v>
      </c>
    </row>
    <row r="15653">
      <c r="B15653" s="2"/>
      <c r="C15653" s="10"/>
      <c r="D15653" s="11"/>
      <c r="E15653" s="12"/>
      <c r="O15653" s="6" t="s">
        <v>1331</v>
      </c>
    </row>
    <row r="15654">
      <c r="B15654" s="2"/>
      <c r="C15654" s="10"/>
      <c r="D15654" s="11"/>
      <c r="E15654" s="12"/>
      <c r="O15654" s="6" t="s">
        <v>1331</v>
      </c>
    </row>
    <row r="15655">
      <c r="B15655" s="2"/>
      <c r="C15655" s="10"/>
      <c r="D15655" s="11"/>
      <c r="E15655" s="12"/>
      <c r="O15655" s="6" t="s">
        <v>1331</v>
      </c>
    </row>
    <row r="15656">
      <c r="B15656" s="2"/>
      <c r="C15656" s="10"/>
      <c r="D15656" s="11"/>
      <c r="E15656" s="12"/>
      <c r="O15656" s="6" t="s">
        <v>1331</v>
      </c>
    </row>
    <row r="15657">
      <c r="B15657" s="2"/>
      <c r="C15657" s="10"/>
      <c r="D15657" s="11"/>
      <c r="E15657" s="12"/>
      <c r="O15657" s="6" t="s">
        <v>1331</v>
      </c>
    </row>
    <row r="15658">
      <c r="B15658" s="2"/>
      <c r="C15658" s="10"/>
      <c r="D15658" s="11"/>
      <c r="E15658" s="12"/>
      <c r="O15658" s="6" t="s">
        <v>1331</v>
      </c>
    </row>
    <row r="15659">
      <c r="B15659" s="2"/>
      <c r="C15659" s="10"/>
      <c r="D15659" s="11"/>
      <c r="E15659" s="12"/>
      <c r="O15659" s="6" t="s">
        <v>1331</v>
      </c>
    </row>
    <row r="15660">
      <c r="B15660" s="2"/>
      <c r="C15660" s="10"/>
      <c r="D15660" s="11"/>
      <c r="E15660" s="12"/>
      <c r="O15660" s="6" t="s">
        <v>1331</v>
      </c>
    </row>
    <row r="15661">
      <c r="B15661" s="2"/>
      <c r="C15661" s="10"/>
      <c r="D15661" s="11"/>
      <c r="E15661" s="12"/>
      <c r="O15661" s="6" t="s">
        <v>1331</v>
      </c>
    </row>
    <row r="15662">
      <c r="B15662" s="2"/>
      <c r="C15662" s="10"/>
      <c r="D15662" s="11"/>
      <c r="E15662" s="12"/>
      <c r="O15662" s="6" t="s">
        <v>1331</v>
      </c>
    </row>
    <row r="15663">
      <c r="B15663" s="2"/>
      <c r="C15663" s="10"/>
      <c r="D15663" s="11"/>
      <c r="E15663" s="12"/>
      <c r="O15663" s="6" t="s">
        <v>1331</v>
      </c>
    </row>
    <row r="15664">
      <c r="B15664" s="2"/>
      <c r="C15664" s="10"/>
      <c r="D15664" s="11"/>
      <c r="E15664" s="12"/>
      <c r="O15664" s="6" t="s">
        <v>1331</v>
      </c>
    </row>
    <row r="15665">
      <c r="B15665" s="2"/>
      <c r="C15665" s="10"/>
      <c r="D15665" s="11"/>
      <c r="E15665" s="12"/>
      <c r="O15665" s="6" t="s">
        <v>1331</v>
      </c>
    </row>
    <row r="15666">
      <c r="B15666" s="2"/>
      <c r="C15666" s="10"/>
      <c r="D15666" s="11"/>
      <c r="E15666" s="12"/>
      <c r="O15666" s="6" t="s">
        <v>1331</v>
      </c>
    </row>
    <row r="15667">
      <c r="B15667" s="2"/>
      <c r="C15667" s="10"/>
      <c r="D15667" s="11"/>
      <c r="E15667" s="12"/>
      <c r="O15667" s="6" t="s">
        <v>1331</v>
      </c>
    </row>
    <row r="15668">
      <c r="B15668" s="2"/>
      <c r="C15668" s="10"/>
      <c r="D15668" s="11"/>
      <c r="E15668" s="12"/>
      <c r="O15668" s="6" t="s">
        <v>1331</v>
      </c>
    </row>
    <row r="15669">
      <c r="B15669" s="2"/>
      <c r="C15669" s="10"/>
      <c r="D15669" s="11"/>
      <c r="E15669" s="12"/>
      <c r="O15669" s="6" t="s">
        <v>1331</v>
      </c>
    </row>
    <row r="15670">
      <c r="B15670" s="2"/>
      <c r="C15670" s="10"/>
      <c r="D15670" s="11"/>
      <c r="E15670" s="12"/>
      <c r="O15670" s="6" t="s">
        <v>1331</v>
      </c>
    </row>
    <row r="15671">
      <c r="B15671" s="2"/>
      <c r="C15671" s="10"/>
      <c r="D15671" s="11"/>
      <c r="E15671" s="12"/>
      <c r="O15671" s="6" t="s">
        <v>1331</v>
      </c>
    </row>
    <row r="15672">
      <c r="B15672" s="2"/>
      <c r="C15672" s="10"/>
      <c r="D15672" s="11"/>
      <c r="E15672" s="12"/>
      <c r="O15672" s="6" t="s">
        <v>1331</v>
      </c>
    </row>
    <row r="15673">
      <c r="B15673" s="2"/>
      <c r="C15673" s="10"/>
      <c r="D15673" s="11"/>
      <c r="E15673" s="12"/>
      <c r="O15673" s="6" t="s">
        <v>1331</v>
      </c>
    </row>
    <row r="15674">
      <c r="B15674" s="2"/>
      <c r="C15674" s="10"/>
      <c r="D15674" s="11"/>
      <c r="E15674" s="12"/>
      <c r="O15674" s="6" t="s">
        <v>1331</v>
      </c>
    </row>
    <row r="15675">
      <c r="B15675" s="2"/>
      <c r="C15675" s="10"/>
      <c r="D15675" s="11"/>
      <c r="E15675" s="12"/>
      <c r="O15675" s="6" t="s">
        <v>1331</v>
      </c>
    </row>
    <row r="15676">
      <c r="B15676" s="2"/>
      <c r="C15676" s="10"/>
      <c r="D15676" s="11"/>
      <c r="E15676" s="12"/>
      <c r="O15676" s="6" t="s">
        <v>1331</v>
      </c>
    </row>
    <row r="15677">
      <c r="B15677" s="2"/>
      <c r="C15677" s="10"/>
      <c r="D15677" s="11"/>
      <c r="E15677" s="12"/>
      <c r="O15677" s="6" t="s">
        <v>1331</v>
      </c>
    </row>
    <row r="15678">
      <c r="B15678" s="2"/>
      <c r="C15678" s="10"/>
      <c r="D15678" s="11"/>
      <c r="E15678" s="12"/>
      <c r="O15678" s="6" t="s">
        <v>1331</v>
      </c>
    </row>
    <row r="15679">
      <c r="B15679" s="2"/>
      <c r="C15679" s="10"/>
      <c r="D15679" s="11"/>
      <c r="E15679" s="12"/>
      <c r="O15679" s="6" t="s">
        <v>1331</v>
      </c>
    </row>
    <row r="15680">
      <c r="B15680" s="2"/>
      <c r="C15680" s="10"/>
      <c r="D15680" s="11"/>
      <c r="E15680" s="12"/>
      <c r="O15680" s="6" t="s">
        <v>1331</v>
      </c>
    </row>
    <row r="15681">
      <c r="B15681" s="2"/>
      <c r="C15681" s="10"/>
      <c r="D15681" s="11"/>
      <c r="E15681" s="12"/>
      <c r="O15681" s="6" t="s">
        <v>1331</v>
      </c>
    </row>
    <row r="15682">
      <c r="B15682" s="2"/>
      <c r="C15682" s="10"/>
      <c r="D15682" s="11"/>
      <c r="E15682" s="12"/>
      <c r="O15682" s="6" t="s">
        <v>1331</v>
      </c>
    </row>
    <row r="15683">
      <c r="B15683" s="2"/>
      <c r="C15683" s="10"/>
      <c r="D15683" s="11"/>
      <c r="E15683" s="12"/>
      <c r="O15683" s="6" t="s">
        <v>1331</v>
      </c>
    </row>
    <row r="15684">
      <c r="B15684" s="2"/>
      <c r="C15684" s="10"/>
      <c r="D15684" s="11"/>
      <c r="E15684" s="12"/>
      <c r="O15684" s="6" t="s">
        <v>1331</v>
      </c>
    </row>
    <row r="15685">
      <c r="B15685" s="2"/>
      <c r="C15685" s="10"/>
      <c r="D15685" s="11"/>
      <c r="E15685" s="12"/>
      <c r="O15685" s="6" t="s">
        <v>1331</v>
      </c>
    </row>
    <row r="15686">
      <c r="B15686" s="2"/>
      <c r="C15686" s="10"/>
      <c r="D15686" s="11"/>
      <c r="E15686" s="12"/>
      <c r="O15686" s="6" t="s">
        <v>1331</v>
      </c>
    </row>
    <row r="15687">
      <c r="B15687" s="2"/>
      <c r="C15687" s="10"/>
      <c r="D15687" s="11"/>
      <c r="E15687" s="12"/>
      <c r="O15687" s="6" t="s">
        <v>1331</v>
      </c>
    </row>
    <row r="15688">
      <c r="B15688" s="2"/>
      <c r="C15688" s="10"/>
      <c r="D15688" s="11"/>
      <c r="E15688" s="12"/>
      <c r="O15688" s="6" t="s">
        <v>1331</v>
      </c>
    </row>
    <row r="15689">
      <c r="B15689" s="2"/>
      <c r="C15689" s="10"/>
      <c r="D15689" s="11"/>
      <c r="E15689" s="12"/>
      <c r="O15689" s="6" t="s">
        <v>1331</v>
      </c>
    </row>
    <row r="15690">
      <c r="B15690" s="2"/>
      <c r="C15690" s="10"/>
      <c r="D15690" s="11"/>
      <c r="E15690" s="12"/>
      <c r="O15690" s="6" t="s">
        <v>1331</v>
      </c>
    </row>
    <row r="15691">
      <c r="B15691" s="2"/>
      <c r="C15691" s="10"/>
      <c r="D15691" s="11"/>
      <c r="E15691" s="12"/>
      <c r="O15691" s="6" t="s">
        <v>1331</v>
      </c>
    </row>
    <row r="15692">
      <c r="B15692" s="2"/>
      <c r="C15692" s="10"/>
      <c r="D15692" s="11"/>
      <c r="E15692" s="12"/>
      <c r="O15692" s="6" t="s">
        <v>1331</v>
      </c>
    </row>
    <row r="15693">
      <c r="B15693" s="2"/>
      <c r="C15693" s="10"/>
      <c r="D15693" s="11"/>
      <c r="E15693" s="12"/>
      <c r="O15693" s="6" t="s">
        <v>1331</v>
      </c>
    </row>
    <row r="15694">
      <c r="B15694" s="2"/>
      <c r="C15694" s="10"/>
      <c r="D15694" s="11"/>
      <c r="E15694" s="12"/>
      <c r="O15694" s="6" t="s">
        <v>1331</v>
      </c>
    </row>
    <row r="15695">
      <c r="B15695" s="2"/>
      <c r="C15695" s="10"/>
      <c r="D15695" s="11"/>
      <c r="E15695" s="12"/>
      <c r="O15695" s="6" t="s">
        <v>1331</v>
      </c>
    </row>
    <row r="15696">
      <c r="B15696" s="2"/>
      <c r="C15696" s="10"/>
      <c r="D15696" s="11"/>
      <c r="E15696" s="12"/>
      <c r="O15696" s="6" t="s">
        <v>1331</v>
      </c>
    </row>
    <row r="15697">
      <c r="B15697" s="2"/>
      <c r="C15697" s="10"/>
      <c r="D15697" s="11"/>
      <c r="E15697" s="12"/>
      <c r="O15697" s="6" t="s">
        <v>1331</v>
      </c>
    </row>
    <row r="15698">
      <c r="B15698" s="2"/>
      <c r="C15698" s="10"/>
      <c r="D15698" s="11"/>
      <c r="E15698" s="12"/>
      <c r="O15698" s="6" t="s">
        <v>1331</v>
      </c>
    </row>
    <row r="15699">
      <c r="B15699" s="2"/>
      <c r="C15699" s="10"/>
      <c r="D15699" s="11"/>
      <c r="E15699" s="12"/>
      <c r="O15699" s="6" t="s">
        <v>1331</v>
      </c>
    </row>
    <row r="15700">
      <c r="B15700" s="2"/>
      <c r="C15700" s="10"/>
      <c r="D15700" s="11"/>
      <c r="E15700" s="12"/>
      <c r="O15700" s="6" t="s">
        <v>1331</v>
      </c>
    </row>
    <row r="15701">
      <c r="B15701" s="2"/>
      <c r="C15701" s="10"/>
      <c r="D15701" s="11"/>
      <c r="E15701" s="12"/>
      <c r="O15701" s="6" t="s">
        <v>1331</v>
      </c>
    </row>
    <row r="15702">
      <c r="B15702" s="2"/>
      <c r="C15702" s="10"/>
      <c r="D15702" s="11"/>
      <c r="E15702" s="12"/>
      <c r="O15702" s="6" t="s">
        <v>1331</v>
      </c>
    </row>
    <row r="15703">
      <c r="B15703" s="2"/>
      <c r="C15703" s="10"/>
      <c r="D15703" s="11"/>
      <c r="E15703" s="12"/>
      <c r="O15703" s="6" t="s">
        <v>1331</v>
      </c>
    </row>
    <row r="15704">
      <c r="B15704" s="2"/>
      <c r="C15704" s="10"/>
      <c r="D15704" s="11"/>
      <c r="E15704" s="12"/>
      <c r="O15704" s="6" t="s">
        <v>1331</v>
      </c>
    </row>
    <row r="15705">
      <c r="B15705" s="2"/>
      <c r="C15705" s="10"/>
      <c r="D15705" s="11"/>
      <c r="E15705" s="12"/>
      <c r="O15705" s="6" t="s">
        <v>1331</v>
      </c>
    </row>
    <row r="15706">
      <c r="B15706" s="2"/>
      <c r="C15706" s="10"/>
      <c r="D15706" s="11"/>
      <c r="E15706" s="12"/>
      <c r="O15706" s="6" t="s">
        <v>1331</v>
      </c>
    </row>
    <row r="15707">
      <c r="B15707" s="2"/>
      <c r="C15707" s="10"/>
      <c r="D15707" s="11"/>
      <c r="E15707" s="12"/>
      <c r="O15707" s="6" t="s">
        <v>1331</v>
      </c>
    </row>
    <row r="15708">
      <c r="B15708" s="2"/>
      <c r="C15708" s="10"/>
      <c r="D15708" s="11"/>
      <c r="E15708" s="12"/>
      <c r="O15708" s="6" t="s">
        <v>1331</v>
      </c>
    </row>
    <row r="15709">
      <c r="B15709" s="2"/>
      <c r="C15709" s="10"/>
      <c r="D15709" s="11"/>
      <c r="E15709" s="12"/>
      <c r="O15709" s="6" t="s">
        <v>1331</v>
      </c>
    </row>
    <row r="15710">
      <c r="B15710" s="2"/>
      <c r="C15710" s="10"/>
      <c r="D15710" s="11"/>
      <c r="E15710" s="12"/>
      <c r="O15710" s="6" t="s">
        <v>1331</v>
      </c>
    </row>
    <row r="15711">
      <c r="B15711" s="2"/>
      <c r="C15711" s="10"/>
      <c r="D15711" s="11"/>
      <c r="E15711" s="12"/>
      <c r="O15711" s="6" t="s">
        <v>1331</v>
      </c>
    </row>
    <row r="15712">
      <c r="B15712" s="2"/>
      <c r="C15712" s="10"/>
      <c r="D15712" s="11"/>
      <c r="E15712" s="12"/>
      <c r="O15712" s="6" t="s">
        <v>1331</v>
      </c>
    </row>
    <row r="15713">
      <c r="B15713" s="2"/>
      <c r="C15713" s="10"/>
      <c r="D15713" s="11"/>
      <c r="E15713" s="12"/>
      <c r="O15713" s="6" t="s">
        <v>1331</v>
      </c>
    </row>
    <row r="15714">
      <c r="B15714" s="2"/>
      <c r="C15714" s="10"/>
      <c r="D15714" s="11"/>
      <c r="E15714" s="12"/>
      <c r="O15714" s="6" t="s">
        <v>1331</v>
      </c>
    </row>
    <row r="15715">
      <c r="B15715" s="2"/>
      <c r="C15715" s="10"/>
      <c r="D15715" s="11"/>
      <c r="E15715" s="12"/>
      <c r="O15715" s="6" t="s">
        <v>1331</v>
      </c>
    </row>
    <row r="15716">
      <c r="B15716" s="2"/>
      <c r="C15716" s="10"/>
      <c r="D15716" s="11"/>
      <c r="E15716" s="12"/>
      <c r="O15716" s="6" t="s">
        <v>1331</v>
      </c>
    </row>
    <row r="15717">
      <c r="B15717" s="2"/>
      <c r="C15717" s="10"/>
      <c r="D15717" s="11"/>
      <c r="E15717" s="12"/>
      <c r="O15717" s="6" t="s">
        <v>1331</v>
      </c>
    </row>
    <row r="15718">
      <c r="B15718" s="2"/>
      <c r="C15718" s="10"/>
      <c r="D15718" s="11"/>
      <c r="E15718" s="12"/>
      <c r="O15718" s="6" t="s">
        <v>1331</v>
      </c>
    </row>
    <row r="15719">
      <c r="B15719" s="2"/>
      <c r="C15719" s="10"/>
      <c r="D15719" s="11"/>
      <c r="E15719" s="12"/>
      <c r="O15719" s="6" t="s">
        <v>1331</v>
      </c>
    </row>
    <row r="15720">
      <c r="B15720" s="2"/>
      <c r="C15720" s="10"/>
      <c r="D15720" s="11"/>
      <c r="E15720" s="12"/>
      <c r="O15720" s="6" t="s">
        <v>1331</v>
      </c>
    </row>
    <row r="15721">
      <c r="B15721" s="2"/>
      <c r="C15721" s="10"/>
      <c r="D15721" s="11"/>
      <c r="E15721" s="12"/>
      <c r="O15721" s="6" t="s">
        <v>1331</v>
      </c>
    </row>
    <row r="15722">
      <c r="B15722" s="2"/>
      <c r="C15722" s="10"/>
      <c r="D15722" s="11"/>
      <c r="E15722" s="12"/>
      <c r="O15722" s="6" t="s">
        <v>1331</v>
      </c>
    </row>
    <row r="15723">
      <c r="B15723" s="2"/>
      <c r="C15723" s="10"/>
      <c r="D15723" s="11"/>
      <c r="E15723" s="12"/>
      <c r="O15723" s="6" t="s">
        <v>1331</v>
      </c>
    </row>
    <row r="15724">
      <c r="B15724" s="2"/>
      <c r="C15724" s="10"/>
      <c r="D15724" s="11"/>
      <c r="E15724" s="12"/>
      <c r="O15724" s="6" t="s">
        <v>1331</v>
      </c>
    </row>
    <row r="15725">
      <c r="B15725" s="2"/>
      <c r="C15725" s="10"/>
      <c r="D15725" s="11"/>
      <c r="E15725" s="12"/>
      <c r="O15725" s="6" t="s">
        <v>1331</v>
      </c>
    </row>
    <row r="15726">
      <c r="B15726" s="2"/>
      <c r="C15726" s="10"/>
      <c r="D15726" s="11"/>
      <c r="E15726" s="12"/>
      <c r="O15726" s="6" t="s">
        <v>1331</v>
      </c>
    </row>
    <row r="15727">
      <c r="B15727" s="2"/>
      <c r="C15727" s="10"/>
      <c r="D15727" s="11"/>
      <c r="E15727" s="12"/>
      <c r="O15727" s="6" t="s">
        <v>1331</v>
      </c>
    </row>
    <row r="15728">
      <c r="B15728" s="2"/>
      <c r="C15728" s="10"/>
      <c r="D15728" s="11"/>
      <c r="E15728" s="12"/>
      <c r="O15728" s="6" t="s">
        <v>1331</v>
      </c>
    </row>
    <row r="15729">
      <c r="B15729" s="2"/>
      <c r="C15729" s="10"/>
      <c r="D15729" s="11"/>
      <c r="E15729" s="12"/>
      <c r="O15729" s="6" t="s">
        <v>1331</v>
      </c>
    </row>
    <row r="15730">
      <c r="B15730" s="2"/>
      <c r="C15730" s="10"/>
      <c r="D15730" s="11"/>
      <c r="E15730" s="12"/>
      <c r="O15730" s="6" t="s">
        <v>1331</v>
      </c>
    </row>
    <row r="15731">
      <c r="B15731" s="2"/>
      <c r="C15731" s="10"/>
      <c r="D15731" s="11"/>
      <c r="E15731" s="12"/>
      <c r="O15731" s="6" t="s">
        <v>1331</v>
      </c>
    </row>
    <row r="15732">
      <c r="B15732" s="2"/>
      <c r="C15732" s="10"/>
      <c r="D15732" s="11"/>
      <c r="E15732" s="12"/>
      <c r="O15732" s="6" t="s">
        <v>1331</v>
      </c>
    </row>
    <row r="15733">
      <c r="B15733" s="2"/>
      <c r="C15733" s="10"/>
      <c r="D15733" s="11"/>
      <c r="E15733" s="12"/>
      <c r="O15733" s="6" t="s">
        <v>1331</v>
      </c>
    </row>
    <row r="15734">
      <c r="B15734" s="2"/>
      <c r="C15734" s="10"/>
      <c r="D15734" s="11"/>
      <c r="E15734" s="12"/>
      <c r="O15734" s="6" t="s">
        <v>1331</v>
      </c>
    </row>
    <row r="15735">
      <c r="B15735" s="2"/>
      <c r="C15735" s="10"/>
      <c r="D15735" s="11"/>
      <c r="E15735" s="12"/>
      <c r="O15735" s="6" t="s">
        <v>1331</v>
      </c>
    </row>
    <row r="15736">
      <c r="B15736" s="2"/>
      <c r="C15736" s="10"/>
      <c r="D15736" s="11"/>
      <c r="E15736" s="12"/>
      <c r="O15736" s="6" t="s">
        <v>1331</v>
      </c>
    </row>
    <row r="15737">
      <c r="B15737" s="2"/>
      <c r="C15737" s="10"/>
      <c r="D15737" s="11"/>
      <c r="E15737" s="12"/>
      <c r="O15737" s="6" t="s">
        <v>1331</v>
      </c>
    </row>
    <row r="15738">
      <c r="B15738" s="2"/>
      <c r="C15738" s="10"/>
      <c r="D15738" s="11"/>
      <c r="E15738" s="12"/>
      <c r="O15738" s="6" t="s">
        <v>1331</v>
      </c>
    </row>
    <row r="15739">
      <c r="B15739" s="2"/>
      <c r="C15739" s="10"/>
      <c r="D15739" s="11"/>
      <c r="E15739" s="12"/>
      <c r="O15739" s="6" t="s">
        <v>1331</v>
      </c>
    </row>
    <row r="15740">
      <c r="B15740" s="2"/>
      <c r="C15740" s="10"/>
      <c r="D15740" s="11"/>
      <c r="E15740" s="12"/>
      <c r="O15740" s="6" t="s">
        <v>1331</v>
      </c>
    </row>
    <row r="15741">
      <c r="B15741" s="2"/>
      <c r="C15741" s="10"/>
      <c r="D15741" s="11"/>
      <c r="E15741" s="12"/>
      <c r="O15741" s="6" t="s">
        <v>1331</v>
      </c>
    </row>
    <row r="15742">
      <c r="B15742" s="2"/>
      <c r="C15742" s="10"/>
      <c r="D15742" s="11"/>
      <c r="E15742" s="12"/>
      <c r="O15742" s="6" t="s">
        <v>1331</v>
      </c>
    </row>
    <row r="15743">
      <c r="B15743" s="2"/>
      <c r="C15743" s="10"/>
      <c r="D15743" s="11"/>
      <c r="E15743" s="12"/>
      <c r="O15743" s="6" t="s">
        <v>1331</v>
      </c>
    </row>
    <row r="15744">
      <c r="B15744" s="2"/>
      <c r="C15744" s="10"/>
      <c r="D15744" s="11"/>
      <c r="E15744" s="12"/>
      <c r="O15744" s="6" t="s">
        <v>1331</v>
      </c>
    </row>
    <row r="15745">
      <c r="B15745" s="2"/>
      <c r="C15745" s="10"/>
      <c r="D15745" s="11"/>
      <c r="E15745" s="12"/>
      <c r="O15745" s="6" t="s">
        <v>1331</v>
      </c>
    </row>
    <row r="15746">
      <c r="B15746" s="2"/>
      <c r="C15746" s="10"/>
      <c r="D15746" s="11"/>
      <c r="E15746" s="12"/>
      <c r="O15746" s="6" t="s">
        <v>1331</v>
      </c>
    </row>
    <row r="15747">
      <c r="B15747" s="2"/>
      <c r="C15747" s="10"/>
      <c r="D15747" s="11"/>
      <c r="E15747" s="12"/>
      <c r="O15747" s="6" t="s">
        <v>1331</v>
      </c>
    </row>
    <row r="15748">
      <c r="B15748" s="2"/>
      <c r="C15748" s="10"/>
      <c r="D15748" s="11"/>
      <c r="E15748" s="12"/>
      <c r="O15748" s="6" t="s">
        <v>1331</v>
      </c>
    </row>
    <row r="15749">
      <c r="B15749" s="2"/>
      <c r="C15749" s="10"/>
      <c r="D15749" s="11"/>
      <c r="E15749" s="12"/>
      <c r="O15749" s="6" t="s">
        <v>1331</v>
      </c>
    </row>
    <row r="15750">
      <c r="B15750" s="2"/>
      <c r="C15750" s="10"/>
      <c r="D15750" s="11"/>
      <c r="E15750" s="12"/>
      <c r="O15750" s="6" t="s">
        <v>1331</v>
      </c>
    </row>
    <row r="15751">
      <c r="B15751" s="2"/>
      <c r="C15751" s="10"/>
      <c r="D15751" s="11"/>
      <c r="E15751" s="12"/>
      <c r="O15751" s="6" t="s">
        <v>1331</v>
      </c>
    </row>
    <row r="15752">
      <c r="B15752" s="2"/>
      <c r="C15752" s="10"/>
      <c r="D15752" s="11"/>
      <c r="E15752" s="12"/>
      <c r="O15752" s="6" t="s">
        <v>1331</v>
      </c>
    </row>
    <row r="15753">
      <c r="B15753" s="2"/>
      <c r="C15753" s="10"/>
      <c r="D15753" s="11"/>
      <c r="E15753" s="12"/>
      <c r="O15753" s="6" t="s">
        <v>1331</v>
      </c>
    </row>
    <row r="15754">
      <c r="B15754" s="2"/>
      <c r="C15754" s="10"/>
      <c r="D15754" s="11"/>
      <c r="E15754" s="12"/>
      <c r="O15754" s="6" t="s">
        <v>1331</v>
      </c>
    </row>
    <row r="15755">
      <c r="B15755" s="2"/>
      <c r="C15755" s="10"/>
      <c r="D15755" s="11"/>
      <c r="E15755" s="12"/>
      <c r="O15755" s="6" t="s">
        <v>1331</v>
      </c>
    </row>
    <row r="15756">
      <c r="B15756" s="2"/>
      <c r="C15756" s="10"/>
      <c r="D15756" s="11"/>
      <c r="E15756" s="12"/>
      <c r="O15756" s="6" t="s">
        <v>1331</v>
      </c>
    </row>
    <row r="15757">
      <c r="B15757" s="2"/>
      <c r="C15757" s="10"/>
      <c r="D15757" s="11"/>
      <c r="E15757" s="12"/>
      <c r="O15757" s="6" t="s">
        <v>1331</v>
      </c>
    </row>
    <row r="15758">
      <c r="B15758" s="2"/>
      <c r="C15758" s="10"/>
      <c r="D15758" s="11"/>
      <c r="E15758" s="12"/>
      <c r="O15758" s="6" t="s">
        <v>1331</v>
      </c>
    </row>
    <row r="15759">
      <c r="B15759" s="2"/>
      <c r="C15759" s="10"/>
      <c r="D15759" s="11"/>
      <c r="E15759" s="12"/>
      <c r="O15759" s="6" t="s">
        <v>1331</v>
      </c>
    </row>
    <row r="15760">
      <c r="B15760" s="2"/>
      <c r="C15760" s="10"/>
      <c r="D15760" s="11"/>
      <c r="E15760" s="12"/>
      <c r="O15760" s="6" t="s">
        <v>1331</v>
      </c>
    </row>
    <row r="15761">
      <c r="B15761" s="2"/>
      <c r="C15761" s="10"/>
      <c r="D15761" s="11"/>
      <c r="E15761" s="12"/>
      <c r="O15761" s="6" t="s">
        <v>1331</v>
      </c>
    </row>
    <row r="15762">
      <c r="B15762" s="2"/>
      <c r="C15762" s="10"/>
      <c r="D15762" s="11"/>
      <c r="E15762" s="12"/>
      <c r="O15762" s="6" t="s">
        <v>1331</v>
      </c>
    </row>
    <row r="15763">
      <c r="B15763" s="2"/>
      <c r="C15763" s="10"/>
      <c r="D15763" s="11"/>
      <c r="E15763" s="12"/>
      <c r="O15763" s="6" t="s">
        <v>1331</v>
      </c>
    </row>
    <row r="15764">
      <c r="B15764" s="2"/>
      <c r="C15764" s="10"/>
      <c r="D15764" s="11"/>
      <c r="E15764" s="12"/>
      <c r="O15764" s="6" t="s">
        <v>1331</v>
      </c>
    </row>
    <row r="15765">
      <c r="B15765" s="2"/>
      <c r="C15765" s="10"/>
      <c r="D15765" s="11"/>
      <c r="E15765" s="12"/>
      <c r="O15765" s="6" t="s">
        <v>1331</v>
      </c>
    </row>
    <row r="15766">
      <c r="B15766" s="2"/>
      <c r="C15766" s="10"/>
      <c r="D15766" s="11"/>
      <c r="E15766" s="12"/>
      <c r="O15766" s="6" t="s">
        <v>1331</v>
      </c>
    </row>
    <row r="15767">
      <c r="B15767" s="2"/>
      <c r="C15767" s="10"/>
      <c r="D15767" s="11"/>
      <c r="E15767" s="12"/>
      <c r="O15767" s="6" t="s">
        <v>1331</v>
      </c>
    </row>
    <row r="15768">
      <c r="B15768" s="2"/>
      <c r="C15768" s="10"/>
      <c r="D15768" s="11"/>
      <c r="E15768" s="12"/>
      <c r="O15768" s="6" t="s">
        <v>1331</v>
      </c>
    </row>
    <row r="15769">
      <c r="B15769" s="2"/>
      <c r="C15769" s="10"/>
      <c r="D15769" s="11"/>
      <c r="E15769" s="12"/>
      <c r="O15769" s="6" t="s">
        <v>1331</v>
      </c>
    </row>
    <row r="15770">
      <c r="B15770" s="2"/>
      <c r="C15770" s="10"/>
      <c r="D15770" s="11"/>
      <c r="E15770" s="12"/>
      <c r="O15770" s="6" t="s">
        <v>1331</v>
      </c>
    </row>
    <row r="15771">
      <c r="B15771" s="2"/>
      <c r="C15771" s="10"/>
      <c r="D15771" s="11"/>
      <c r="E15771" s="12"/>
      <c r="O15771" s="6" t="s">
        <v>1331</v>
      </c>
    </row>
    <row r="15772">
      <c r="B15772" s="2"/>
      <c r="C15772" s="10"/>
      <c r="D15772" s="11"/>
      <c r="E15772" s="12"/>
      <c r="O15772" s="6" t="s">
        <v>1331</v>
      </c>
    </row>
    <row r="15773">
      <c r="B15773" s="2"/>
      <c r="C15773" s="10"/>
      <c r="D15773" s="11"/>
      <c r="E15773" s="12"/>
      <c r="O15773" s="6" t="s">
        <v>1331</v>
      </c>
    </row>
    <row r="15774">
      <c r="B15774" s="2"/>
      <c r="C15774" s="10"/>
      <c r="D15774" s="11"/>
      <c r="E15774" s="12"/>
      <c r="O15774" s="6" t="s">
        <v>1331</v>
      </c>
    </row>
    <row r="15775">
      <c r="B15775" s="2"/>
      <c r="C15775" s="10"/>
      <c r="D15775" s="11"/>
      <c r="E15775" s="12"/>
      <c r="O15775" s="6" t="s">
        <v>1331</v>
      </c>
    </row>
    <row r="15776">
      <c r="B15776" s="2"/>
      <c r="C15776" s="10"/>
      <c r="D15776" s="11"/>
      <c r="E15776" s="12"/>
      <c r="O15776" s="6" t="s">
        <v>1331</v>
      </c>
    </row>
    <row r="15777">
      <c r="B15777" s="2"/>
      <c r="C15777" s="10"/>
      <c r="D15777" s="11"/>
      <c r="E15777" s="12"/>
      <c r="O15777" s="6" t="s">
        <v>1331</v>
      </c>
    </row>
    <row r="15778">
      <c r="B15778" s="2"/>
      <c r="C15778" s="10"/>
      <c r="D15778" s="11"/>
      <c r="E15778" s="12"/>
      <c r="O15778" s="6" t="s">
        <v>1331</v>
      </c>
    </row>
    <row r="15779">
      <c r="B15779" s="2"/>
      <c r="C15779" s="10"/>
      <c r="D15779" s="11"/>
      <c r="E15779" s="12"/>
      <c r="O15779" s="6" t="s">
        <v>1331</v>
      </c>
    </row>
    <row r="15780">
      <c r="B15780" s="2"/>
      <c r="C15780" s="10"/>
      <c r="D15780" s="11"/>
      <c r="E15780" s="12"/>
      <c r="O15780" s="6" t="s">
        <v>1331</v>
      </c>
    </row>
    <row r="15781">
      <c r="B15781" s="2"/>
      <c r="C15781" s="10"/>
      <c r="D15781" s="11"/>
      <c r="E15781" s="12"/>
      <c r="O15781" s="6" t="s">
        <v>1331</v>
      </c>
    </row>
    <row r="15782">
      <c r="B15782" s="2"/>
      <c r="C15782" s="10"/>
      <c r="D15782" s="11"/>
      <c r="E15782" s="12"/>
      <c r="O15782" s="6" t="s">
        <v>1331</v>
      </c>
    </row>
    <row r="15783">
      <c r="B15783" s="2"/>
      <c r="C15783" s="10"/>
      <c r="D15783" s="11"/>
      <c r="E15783" s="12"/>
      <c r="O15783" s="6" t="s">
        <v>1331</v>
      </c>
    </row>
    <row r="15784">
      <c r="B15784" s="2"/>
      <c r="C15784" s="10"/>
      <c r="D15784" s="11"/>
      <c r="E15784" s="12"/>
      <c r="O15784" s="6" t="s">
        <v>1331</v>
      </c>
    </row>
    <row r="15785">
      <c r="B15785" s="2"/>
      <c r="C15785" s="10"/>
      <c r="D15785" s="11"/>
      <c r="E15785" s="12"/>
      <c r="O15785" s="6" t="s">
        <v>1331</v>
      </c>
    </row>
    <row r="15786">
      <c r="B15786" s="2"/>
      <c r="C15786" s="10"/>
      <c r="D15786" s="11"/>
      <c r="E15786" s="12"/>
      <c r="O15786" s="6" t="s">
        <v>1331</v>
      </c>
    </row>
    <row r="15787">
      <c r="B15787" s="2"/>
      <c r="C15787" s="10"/>
      <c r="D15787" s="11"/>
      <c r="E15787" s="12"/>
      <c r="O15787" s="6" t="s">
        <v>1331</v>
      </c>
    </row>
    <row r="15788">
      <c r="B15788" s="2"/>
      <c r="C15788" s="10"/>
      <c r="D15788" s="11"/>
      <c r="E15788" s="12"/>
      <c r="O15788" s="6" t="s">
        <v>1331</v>
      </c>
    </row>
    <row r="15789">
      <c r="B15789" s="2"/>
      <c r="C15789" s="10"/>
      <c r="D15789" s="11"/>
      <c r="E15789" s="12"/>
      <c r="O15789" s="6" t="s">
        <v>1331</v>
      </c>
    </row>
    <row r="15790">
      <c r="B15790" s="2"/>
      <c r="C15790" s="10"/>
      <c r="D15790" s="11"/>
      <c r="E15790" s="12"/>
      <c r="O15790" s="6" t="s">
        <v>1331</v>
      </c>
    </row>
    <row r="15791">
      <c r="B15791" s="2"/>
      <c r="C15791" s="10"/>
      <c r="D15791" s="11"/>
      <c r="E15791" s="12"/>
      <c r="O15791" s="6" t="s">
        <v>1331</v>
      </c>
    </row>
    <row r="15792">
      <c r="B15792" s="2"/>
      <c r="C15792" s="10"/>
      <c r="D15792" s="11"/>
      <c r="E15792" s="12"/>
      <c r="O15792" s="6" t="s">
        <v>1331</v>
      </c>
    </row>
    <row r="15793">
      <c r="B15793" s="2"/>
      <c r="C15793" s="10"/>
      <c r="D15793" s="11"/>
      <c r="E15793" s="12"/>
      <c r="O15793" s="6" t="s">
        <v>1331</v>
      </c>
    </row>
    <row r="15794">
      <c r="B15794" s="2"/>
      <c r="C15794" s="10"/>
      <c r="D15794" s="11"/>
      <c r="E15794" s="12"/>
      <c r="O15794" s="6" t="s">
        <v>1331</v>
      </c>
    </row>
    <row r="15795">
      <c r="B15795" s="2"/>
      <c r="C15795" s="10"/>
      <c r="D15795" s="11"/>
      <c r="E15795" s="12"/>
      <c r="O15795" s="6" t="s">
        <v>1331</v>
      </c>
    </row>
    <row r="15796">
      <c r="B15796" s="2"/>
      <c r="C15796" s="10"/>
      <c r="D15796" s="11"/>
      <c r="E15796" s="12"/>
      <c r="O15796" s="6" t="s">
        <v>1331</v>
      </c>
    </row>
    <row r="15797">
      <c r="B15797" s="2"/>
      <c r="C15797" s="10"/>
      <c r="D15797" s="11"/>
      <c r="E15797" s="12"/>
      <c r="O15797" s="6" t="s">
        <v>1331</v>
      </c>
    </row>
    <row r="15798">
      <c r="B15798" s="2"/>
      <c r="C15798" s="10"/>
      <c r="D15798" s="11"/>
      <c r="E15798" s="12"/>
      <c r="O15798" s="6" t="s">
        <v>1331</v>
      </c>
    </row>
    <row r="15799">
      <c r="B15799" s="2"/>
      <c r="C15799" s="10"/>
      <c r="D15799" s="11"/>
      <c r="E15799" s="12"/>
      <c r="O15799" s="6" t="s">
        <v>1331</v>
      </c>
    </row>
    <row r="15800">
      <c r="B15800" s="2"/>
      <c r="C15800" s="10"/>
      <c r="D15800" s="11"/>
      <c r="E15800" s="12"/>
      <c r="O15800" s="6" t="s">
        <v>1331</v>
      </c>
    </row>
    <row r="15801">
      <c r="B15801" s="2"/>
      <c r="C15801" s="10"/>
      <c r="D15801" s="11"/>
      <c r="E15801" s="12"/>
      <c r="O15801" s="6" t="s">
        <v>1331</v>
      </c>
    </row>
    <row r="15802">
      <c r="B15802" s="2"/>
      <c r="C15802" s="10"/>
      <c r="D15802" s="11"/>
      <c r="E15802" s="12"/>
      <c r="O15802" s="6" t="s">
        <v>1331</v>
      </c>
    </row>
    <row r="15803">
      <c r="B15803" s="2"/>
      <c r="C15803" s="10"/>
      <c r="D15803" s="11"/>
      <c r="E15803" s="12"/>
      <c r="O15803" s="6" t="s">
        <v>1331</v>
      </c>
    </row>
    <row r="15804">
      <c r="B15804" s="2"/>
      <c r="C15804" s="10"/>
      <c r="D15804" s="11"/>
      <c r="E15804" s="12"/>
      <c r="O15804" s="6" t="s">
        <v>1331</v>
      </c>
    </row>
    <row r="15805">
      <c r="B15805" s="2"/>
      <c r="C15805" s="10"/>
      <c r="D15805" s="11"/>
      <c r="E15805" s="12"/>
      <c r="O15805" s="6" t="s">
        <v>1331</v>
      </c>
    </row>
    <row r="15806">
      <c r="B15806" s="2"/>
      <c r="C15806" s="10"/>
      <c r="D15806" s="11"/>
      <c r="E15806" s="12"/>
      <c r="O15806" s="6" t="s">
        <v>1331</v>
      </c>
    </row>
    <row r="15807">
      <c r="B15807" s="2"/>
      <c r="C15807" s="10"/>
      <c r="D15807" s="11"/>
      <c r="E15807" s="12"/>
      <c r="O15807" s="6" t="s">
        <v>1331</v>
      </c>
    </row>
    <row r="15808">
      <c r="B15808" s="2"/>
      <c r="C15808" s="10"/>
      <c r="D15808" s="11"/>
      <c r="E15808" s="12"/>
      <c r="O15808" s="6" t="s">
        <v>1331</v>
      </c>
    </row>
    <row r="15809">
      <c r="B15809" s="2"/>
      <c r="C15809" s="10"/>
      <c r="D15809" s="11"/>
      <c r="E15809" s="12"/>
      <c r="O15809" s="6" t="s">
        <v>1331</v>
      </c>
    </row>
    <row r="15810">
      <c r="B15810" s="2"/>
      <c r="C15810" s="10"/>
      <c r="D15810" s="11"/>
      <c r="E15810" s="12"/>
      <c r="O15810" s="6" t="s">
        <v>1331</v>
      </c>
    </row>
    <row r="15811">
      <c r="B15811" s="2"/>
      <c r="C15811" s="10"/>
      <c r="D15811" s="11"/>
      <c r="E15811" s="12"/>
      <c r="O15811" s="6" t="s">
        <v>1331</v>
      </c>
    </row>
    <row r="15812">
      <c r="B15812" s="2"/>
      <c r="C15812" s="10"/>
      <c r="D15812" s="11"/>
      <c r="E15812" s="12"/>
      <c r="O15812" s="6" t="s">
        <v>1331</v>
      </c>
    </row>
    <row r="15813">
      <c r="B15813" s="2"/>
      <c r="C15813" s="10"/>
      <c r="D15813" s="11"/>
      <c r="E15813" s="12"/>
      <c r="O15813" s="6" t="s">
        <v>1331</v>
      </c>
    </row>
    <row r="15814">
      <c r="B15814" s="2"/>
      <c r="C15814" s="10"/>
      <c r="D15814" s="11"/>
      <c r="E15814" s="12"/>
      <c r="O15814" s="6" t="s">
        <v>1331</v>
      </c>
    </row>
    <row r="15815">
      <c r="B15815" s="2"/>
      <c r="C15815" s="10"/>
      <c r="D15815" s="11"/>
      <c r="E15815" s="12"/>
      <c r="O15815" s="6" t="s">
        <v>1331</v>
      </c>
    </row>
    <row r="15816">
      <c r="B15816" s="2"/>
      <c r="C15816" s="10"/>
      <c r="D15816" s="11"/>
      <c r="E15816" s="12"/>
      <c r="O15816" s="6" t="s">
        <v>1331</v>
      </c>
    </row>
    <row r="15817">
      <c r="B15817" s="2"/>
      <c r="C15817" s="10"/>
      <c r="D15817" s="11"/>
      <c r="E15817" s="12"/>
      <c r="O15817" s="6" t="s">
        <v>1331</v>
      </c>
    </row>
    <row r="15818">
      <c r="B15818" s="2"/>
      <c r="C15818" s="10"/>
      <c r="D15818" s="11"/>
      <c r="E15818" s="12"/>
      <c r="O15818" s="6" t="s">
        <v>1331</v>
      </c>
    </row>
    <row r="15819">
      <c r="B15819" s="2"/>
      <c r="C15819" s="10"/>
      <c r="D15819" s="11"/>
      <c r="E15819" s="12"/>
      <c r="O15819" s="6" t="s">
        <v>1331</v>
      </c>
    </row>
    <row r="15820">
      <c r="B15820" s="2"/>
      <c r="C15820" s="10"/>
      <c r="D15820" s="11"/>
      <c r="E15820" s="12"/>
      <c r="O15820" s="6" t="s">
        <v>1331</v>
      </c>
    </row>
    <row r="15821">
      <c r="B15821" s="2"/>
      <c r="C15821" s="10"/>
      <c r="D15821" s="11"/>
      <c r="E15821" s="12"/>
      <c r="O15821" s="6" t="s">
        <v>1331</v>
      </c>
    </row>
    <row r="15822">
      <c r="B15822" s="2"/>
      <c r="C15822" s="10"/>
      <c r="D15822" s="11"/>
      <c r="E15822" s="12"/>
      <c r="O15822" s="6" t="s">
        <v>1331</v>
      </c>
    </row>
    <row r="15823">
      <c r="B15823" s="2"/>
      <c r="C15823" s="10"/>
      <c r="D15823" s="11"/>
      <c r="E15823" s="12"/>
      <c r="O15823" s="6" t="s">
        <v>1331</v>
      </c>
    </row>
    <row r="15824">
      <c r="B15824" s="2"/>
      <c r="C15824" s="10"/>
      <c r="D15824" s="11"/>
      <c r="E15824" s="12"/>
      <c r="O15824" s="6" t="s">
        <v>1331</v>
      </c>
    </row>
    <row r="15825">
      <c r="B15825" s="2"/>
      <c r="C15825" s="10"/>
      <c r="D15825" s="11"/>
      <c r="E15825" s="12"/>
      <c r="O15825" s="6" t="s">
        <v>1331</v>
      </c>
    </row>
    <row r="15826">
      <c r="B15826" s="2"/>
      <c r="C15826" s="10"/>
      <c r="D15826" s="11"/>
      <c r="E15826" s="12"/>
      <c r="O15826" s="6" t="s">
        <v>1331</v>
      </c>
    </row>
    <row r="15827">
      <c r="B15827" s="2"/>
      <c r="C15827" s="10"/>
      <c r="D15827" s="11"/>
      <c r="E15827" s="12"/>
      <c r="O15827" s="6" t="s">
        <v>1331</v>
      </c>
    </row>
    <row r="15828">
      <c r="B15828" s="2"/>
      <c r="C15828" s="10"/>
      <c r="D15828" s="11"/>
      <c r="E15828" s="12"/>
      <c r="O15828" s="6" t="s">
        <v>1331</v>
      </c>
    </row>
    <row r="15829">
      <c r="B15829" s="2"/>
      <c r="C15829" s="10"/>
      <c r="D15829" s="11"/>
      <c r="E15829" s="12"/>
      <c r="O15829" s="6" t="s">
        <v>1331</v>
      </c>
    </row>
    <row r="15830">
      <c r="B15830" s="2"/>
      <c r="C15830" s="10"/>
      <c r="D15830" s="11"/>
      <c r="E15830" s="12"/>
      <c r="O15830" s="6" t="s">
        <v>1331</v>
      </c>
    </row>
    <row r="15831">
      <c r="B15831" s="2"/>
      <c r="C15831" s="10"/>
      <c r="D15831" s="11"/>
      <c r="E15831" s="12"/>
      <c r="O15831" s="6" t="s">
        <v>1331</v>
      </c>
    </row>
    <row r="15832">
      <c r="B15832" s="2"/>
      <c r="C15832" s="10"/>
      <c r="D15832" s="11"/>
      <c r="E15832" s="12"/>
      <c r="O15832" s="6" t="s">
        <v>1331</v>
      </c>
    </row>
    <row r="15833">
      <c r="B15833" s="2"/>
      <c r="C15833" s="10"/>
      <c r="D15833" s="11"/>
      <c r="E15833" s="12"/>
      <c r="O15833" s="6" t="s">
        <v>1331</v>
      </c>
    </row>
    <row r="15834">
      <c r="B15834" s="2"/>
      <c r="C15834" s="10"/>
      <c r="D15834" s="11"/>
      <c r="E15834" s="12"/>
      <c r="O15834" s="6" t="s">
        <v>1331</v>
      </c>
    </row>
    <row r="15835">
      <c r="B15835" s="2"/>
      <c r="C15835" s="10"/>
      <c r="D15835" s="11"/>
      <c r="E15835" s="12"/>
      <c r="O15835" s="6" t="s">
        <v>1331</v>
      </c>
    </row>
    <row r="15836">
      <c r="B15836" s="2"/>
      <c r="C15836" s="10"/>
      <c r="D15836" s="11"/>
      <c r="E15836" s="12"/>
      <c r="O15836" s="6" t="s">
        <v>1331</v>
      </c>
    </row>
    <row r="15837">
      <c r="B15837" s="2"/>
      <c r="C15837" s="10"/>
      <c r="D15837" s="11"/>
      <c r="E15837" s="12"/>
      <c r="O15837" s="6" t="s">
        <v>1331</v>
      </c>
    </row>
    <row r="15838">
      <c r="B15838" s="2"/>
      <c r="C15838" s="10"/>
      <c r="D15838" s="11"/>
      <c r="E15838" s="12"/>
      <c r="O15838" s="6" t="s">
        <v>1331</v>
      </c>
    </row>
    <row r="15839">
      <c r="B15839" s="2"/>
      <c r="C15839" s="10"/>
      <c r="D15839" s="11"/>
      <c r="E15839" s="12"/>
      <c r="O15839" s="6" t="s">
        <v>1331</v>
      </c>
    </row>
    <row r="15840">
      <c r="B15840" s="2"/>
      <c r="C15840" s="10"/>
      <c r="D15840" s="11"/>
      <c r="E15840" s="12"/>
      <c r="O15840" s="6" t="s">
        <v>1331</v>
      </c>
    </row>
    <row r="15841">
      <c r="B15841" s="2"/>
      <c r="C15841" s="10"/>
      <c r="D15841" s="11"/>
      <c r="E15841" s="12"/>
      <c r="O15841" s="6" t="s">
        <v>1331</v>
      </c>
    </row>
    <row r="15842">
      <c r="B15842" s="2"/>
      <c r="C15842" s="10"/>
      <c r="D15842" s="11"/>
      <c r="E15842" s="12"/>
      <c r="O15842" s="6" t="s">
        <v>1331</v>
      </c>
    </row>
    <row r="15843">
      <c r="B15843" s="2"/>
      <c r="C15843" s="10"/>
      <c r="D15843" s="11"/>
      <c r="E15843" s="12"/>
      <c r="O15843" s="6" t="s">
        <v>1331</v>
      </c>
    </row>
    <row r="15844">
      <c r="B15844" s="2"/>
      <c r="C15844" s="10"/>
      <c r="D15844" s="11"/>
      <c r="E15844" s="12"/>
      <c r="O15844" s="6" t="s">
        <v>1331</v>
      </c>
    </row>
    <row r="15845">
      <c r="B15845" s="2"/>
      <c r="C15845" s="10"/>
      <c r="D15845" s="11"/>
      <c r="E15845" s="12"/>
      <c r="O15845" s="6" t="s">
        <v>1331</v>
      </c>
    </row>
    <row r="15846">
      <c r="B15846" s="2"/>
      <c r="C15846" s="10"/>
      <c r="D15846" s="11"/>
      <c r="E15846" s="12"/>
      <c r="O15846" s="6" t="s">
        <v>1331</v>
      </c>
    </row>
    <row r="15847">
      <c r="B15847" s="2"/>
      <c r="C15847" s="10"/>
      <c r="D15847" s="11"/>
      <c r="E15847" s="12"/>
      <c r="O15847" s="6" t="s">
        <v>1331</v>
      </c>
    </row>
    <row r="15848">
      <c r="B15848" s="2"/>
      <c r="C15848" s="10"/>
      <c r="D15848" s="11"/>
      <c r="E15848" s="12"/>
      <c r="O15848" s="6" t="s">
        <v>1331</v>
      </c>
    </row>
    <row r="15849">
      <c r="B15849" s="2"/>
      <c r="C15849" s="10"/>
      <c r="D15849" s="11"/>
      <c r="E15849" s="12"/>
      <c r="O15849" s="6" t="s">
        <v>1331</v>
      </c>
    </row>
    <row r="15850">
      <c r="B15850" s="2"/>
      <c r="C15850" s="10"/>
      <c r="D15850" s="11"/>
      <c r="E15850" s="12"/>
      <c r="O15850" s="6" t="s">
        <v>1331</v>
      </c>
    </row>
    <row r="15851">
      <c r="B15851" s="2"/>
      <c r="C15851" s="10"/>
      <c r="D15851" s="11"/>
      <c r="E15851" s="12"/>
      <c r="O15851" s="6" t="s">
        <v>1331</v>
      </c>
    </row>
    <row r="15852">
      <c r="B15852" s="2"/>
      <c r="C15852" s="10"/>
      <c r="D15852" s="11"/>
      <c r="E15852" s="12"/>
      <c r="O15852" s="6" t="s">
        <v>1331</v>
      </c>
    </row>
    <row r="15853">
      <c r="B15853" s="2"/>
      <c r="C15853" s="10"/>
      <c r="D15853" s="11"/>
      <c r="E15853" s="12"/>
      <c r="O15853" s="6" t="s">
        <v>1331</v>
      </c>
    </row>
    <row r="15854">
      <c r="B15854" s="2"/>
      <c r="C15854" s="10"/>
      <c r="D15854" s="11"/>
      <c r="E15854" s="12"/>
      <c r="O15854" s="6" t="s">
        <v>1331</v>
      </c>
    </row>
    <row r="15855">
      <c r="B15855" s="2"/>
      <c r="C15855" s="10"/>
      <c r="D15855" s="11"/>
      <c r="E15855" s="12"/>
      <c r="O15855" s="6" t="s">
        <v>1331</v>
      </c>
    </row>
    <row r="15856">
      <c r="B15856" s="2"/>
      <c r="C15856" s="10"/>
      <c r="D15856" s="11"/>
      <c r="E15856" s="12"/>
      <c r="O15856" s="6" t="s">
        <v>1331</v>
      </c>
    </row>
    <row r="15857">
      <c r="B15857" s="2"/>
      <c r="C15857" s="10"/>
      <c r="D15857" s="11"/>
      <c r="E15857" s="12"/>
      <c r="O15857" s="6" t="s">
        <v>1331</v>
      </c>
    </row>
    <row r="15858">
      <c r="B15858" s="2"/>
      <c r="C15858" s="10"/>
      <c r="D15858" s="11"/>
      <c r="E15858" s="12"/>
      <c r="O15858" s="6" t="s">
        <v>1331</v>
      </c>
    </row>
    <row r="15859">
      <c r="B15859" s="2"/>
      <c r="C15859" s="10"/>
      <c r="D15859" s="11"/>
      <c r="E15859" s="12"/>
      <c r="O15859" s="6" t="s">
        <v>1331</v>
      </c>
    </row>
    <row r="15860">
      <c r="B15860" s="2"/>
      <c r="C15860" s="10"/>
      <c r="D15860" s="11"/>
      <c r="E15860" s="12"/>
      <c r="O15860" s="6" t="s">
        <v>1331</v>
      </c>
    </row>
    <row r="15861">
      <c r="B15861" s="2"/>
      <c r="C15861" s="10"/>
      <c r="D15861" s="11"/>
      <c r="E15861" s="12"/>
      <c r="O15861" s="6" t="s">
        <v>1331</v>
      </c>
    </row>
    <row r="15862">
      <c r="B15862" s="2"/>
      <c r="C15862" s="10"/>
      <c r="D15862" s="11"/>
      <c r="E15862" s="12"/>
      <c r="O15862" s="6" t="s">
        <v>1331</v>
      </c>
    </row>
    <row r="15863">
      <c r="B15863" s="2"/>
      <c r="C15863" s="10"/>
      <c r="D15863" s="11"/>
      <c r="E15863" s="12"/>
      <c r="O15863" s="6" t="s">
        <v>1331</v>
      </c>
    </row>
    <row r="15864">
      <c r="B15864" s="2"/>
      <c r="C15864" s="10"/>
      <c r="D15864" s="11"/>
      <c r="E15864" s="12"/>
      <c r="O15864" s="6" t="s">
        <v>1331</v>
      </c>
    </row>
    <row r="15865">
      <c r="B15865" s="2"/>
      <c r="C15865" s="10"/>
      <c r="D15865" s="11"/>
      <c r="E15865" s="12"/>
      <c r="O15865" s="6" t="s">
        <v>1331</v>
      </c>
    </row>
    <row r="15866">
      <c r="B15866" s="2"/>
      <c r="C15866" s="10"/>
      <c r="D15866" s="11"/>
      <c r="E15866" s="12"/>
      <c r="O15866" s="6" t="s">
        <v>1331</v>
      </c>
    </row>
    <row r="15867">
      <c r="B15867" s="2"/>
      <c r="C15867" s="10"/>
      <c r="D15867" s="11"/>
      <c r="E15867" s="12"/>
      <c r="O15867" s="6" t="s">
        <v>1331</v>
      </c>
    </row>
    <row r="15868">
      <c r="B15868" s="2"/>
      <c r="C15868" s="10"/>
      <c r="D15868" s="11"/>
      <c r="E15868" s="12"/>
      <c r="O15868" s="6" t="s">
        <v>1331</v>
      </c>
    </row>
    <row r="15869">
      <c r="B15869" s="2"/>
      <c r="C15869" s="10"/>
      <c r="D15869" s="11"/>
      <c r="E15869" s="12"/>
      <c r="O15869" s="6" t="s">
        <v>1331</v>
      </c>
    </row>
    <row r="15870">
      <c r="B15870" s="2"/>
      <c r="C15870" s="10"/>
      <c r="D15870" s="11"/>
      <c r="E15870" s="12"/>
      <c r="O15870" s="6" t="s">
        <v>1331</v>
      </c>
    </row>
    <row r="15871">
      <c r="B15871" s="2"/>
      <c r="C15871" s="10"/>
      <c r="D15871" s="11"/>
      <c r="E15871" s="12"/>
      <c r="O15871" s="6" t="s">
        <v>1331</v>
      </c>
    </row>
    <row r="15872">
      <c r="B15872" s="2"/>
      <c r="C15872" s="10"/>
      <c r="D15872" s="11"/>
      <c r="E15872" s="12"/>
      <c r="O15872" s="6" t="s">
        <v>1331</v>
      </c>
    </row>
    <row r="15873">
      <c r="B15873" s="2"/>
      <c r="C15873" s="10"/>
      <c r="D15873" s="11"/>
      <c r="E15873" s="12"/>
      <c r="O15873" s="6" t="s">
        <v>1331</v>
      </c>
    </row>
    <row r="15874">
      <c r="B15874" s="2"/>
      <c r="C15874" s="10"/>
      <c r="D15874" s="11"/>
      <c r="E15874" s="12"/>
      <c r="O15874" s="6" t="s">
        <v>1331</v>
      </c>
    </row>
    <row r="15875">
      <c r="B15875" s="2"/>
      <c r="C15875" s="10"/>
      <c r="D15875" s="11"/>
      <c r="E15875" s="12"/>
      <c r="O15875" s="6" t="s">
        <v>1331</v>
      </c>
    </row>
    <row r="15876">
      <c r="B15876" s="2"/>
      <c r="C15876" s="10"/>
      <c r="D15876" s="11"/>
      <c r="E15876" s="12"/>
      <c r="O15876" s="6" t="s">
        <v>1331</v>
      </c>
    </row>
    <row r="15877">
      <c r="B15877" s="2"/>
      <c r="C15877" s="10"/>
      <c r="D15877" s="11"/>
      <c r="E15877" s="12"/>
      <c r="O15877" s="6" t="s">
        <v>1331</v>
      </c>
    </row>
    <row r="15878">
      <c r="B15878" s="2"/>
      <c r="C15878" s="10"/>
      <c r="D15878" s="11"/>
      <c r="E15878" s="12"/>
      <c r="O15878" s="6" t="s">
        <v>1331</v>
      </c>
    </row>
    <row r="15879">
      <c r="B15879" s="2"/>
      <c r="C15879" s="10"/>
      <c r="D15879" s="11"/>
      <c r="E15879" s="12"/>
      <c r="O15879" s="6" t="s">
        <v>1331</v>
      </c>
    </row>
    <row r="15880">
      <c r="B15880" s="2"/>
      <c r="C15880" s="10"/>
      <c r="D15880" s="11"/>
      <c r="E15880" s="12"/>
      <c r="O15880" s="6" t="s">
        <v>1331</v>
      </c>
    </row>
    <row r="15881">
      <c r="B15881" s="2"/>
      <c r="C15881" s="10"/>
      <c r="D15881" s="11"/>
      <c r="E15881" s="12"/>
      <c r="O15881" s="6" t="s">
        <v>1331</v>
      </c>
    </row>
    <row r="15882">
      <c r="B15882" s="2"/>
      <c r="C15882" s="10"/>
      <c r="D15882" s="11"/>
      <c r="E15882" s="12"/>
      <c r="O15882" s="6" t="s">
        <v>1331</v>
      </c>
    </row>
    <row r="15883">
      <c r="B15883" s="2"/>
      <c r="C15883" s="10"/>
      <c r="D15883" s="11"/>
      <c r="E15883" s="12"/>
      <c r="O15883" s="6" t="s">
        <v>1331</v>
      </c>
    </row>
    <row r="15884">
      <c r="B15884" s="2"/>
      <c r="C15884" s="10"/>
      <c r="D15884" s="11"/>
      <c r="E15884" s="12"/>
      <c r="O15884" s="6" t="s">
        <v>1331</v>
      </c>
    </row>
    <row r="15885">
      <c r="B15885" s="2"/>
      <c r="C15885" s="10"/>
      <c r="D15885" s="11"/>
      <c r="E15885" s="12"/>
      <c r="O15885" s="6" t="s">
        <v>1331</v>
      </c>
    </row>
    <row r="15886">
      <c r="B15886" s="2"/>
      <c r="C15886" s="10"/>
      <c r="D15886" s="11"/>
      <c r="E15886" s="12"/>
      <c r="O15886" s="6" t="s">
        <v>1331</v>
      </c>
    </row>
    <row r="15887">
      <c r="B15887" s="2"/>
      <c r="C15887" s="10"/>
      <c r="D15887" s="11"/>
      <c r="E15887" s="12"/>
      <c r="O15887" s="6" t="s">
        <v>1331</v>
      </c>
    </row>
    <row r="15888">
      <c r="B15888" s="2"/>
      <c r="C15888" s="10"/>
      <c r="D15888" s="11"/>
      <c r="E15888" s="12"/>
      <c r="O15888" s="6" t="s">
        <v>1331</v>
      </c>
    </row>
    <row r="15889">
      <c r="B15889" s="2"/>
      <c r="C15889" s="10"/>
      <c r="D15889" s="11"/>
      <c r="E15889" s="12"/>
      <c r="O15889" s="6" t="s">
        <v>1331</v>
      </c>
    </row>
    <row r="15890">
      <c r="B15890" s="2"/>
      <c r="C15890" s="10"/>
      <c r="D15890" s="11"/>
      <c r="E15890" s="12"/>
      <c r="O15890" s="6" t="s">
        <v>1331</v>
      </c>
    </row>
    <row r="15891">
      <c r="B15891" s="2"/>
      <c r="C15891" s="10"/>
      <c r="D15891" s="11"/>
      <c r="E15891" s="12"/>
      <c r="O15891" s="6" t="s">
        <v>1331</v>
      </c>
    </row>
    <row r="15892">
      <c r="B15892" s="2"/>
      <c r="C15892" s="10"/>
      <c r="D15892" s="11"/>
      <c r="E15892" s="12"/>
      <c r="O15892" s="6" t="s">
        <v>1331</v>
      </c>
    </row>
    <row r="15893">
      <c r="B15893" s="2"/>
      <c r="C15893" s="10"/>
      <c r="D15893" s="11"/>
      <c r="E15893" s="12"/>
      <c r="O15893" s="6" t="s">
        <v>1331</v>
      </c>
    </row>
    <row r="15894">
      <c r="B15894" s="2"/>
      <c r="C15894" s="10"/>
      <c r="D15894" s="11"/>
      <c r="E15894" s="12"/>
      <c r="O15894" s="6" t="s">
        <v>1331</v>
      </c>
    </row>
    <row r="15895">
      <c r="B15895" s="2"/>
      <c r="C15895" s="10"/>
      <c r="D15895" s="11"/>
      <c r="E15895" s="12"/>
      <c r="O15895" s="6" t="s">
        <v>1331</v>
      </c>
    </row>
    <row r="15896">
      <c r="B15896" s="2"/>
      <c r="C15896" s="10"/>
      <c r="D15896" s="11"/>
      <c r="E15896" s="12"/>
      <c r="O15896" s="6" t="s">
        <v>1331</v>
      </c>
    </row>
    <row r="15897">
      <c r="B15897" s="2"/>
      <c r="C15897" s="10"/>
      <c r="D15897" s="11"/>
      <c r="E15897" s="12"/>
      <c r="O15897" s="6" t="s">
        <v>1331</v>
      </c>
    </row>
    <row r="15898">
      <c r="B15898" s="2"/>
      <c r="C15898" s="10"/>
      <c r="D15898" s="11"/>
      <c r="E15898" s="12"/>
      <c r="O15898" s="6" t="s">
        <v>1331</v>
      </c>
    </row>
    <row r="15899">
      <c r="B15899" s="2"/>
      <c r="C15899" s="10"/>
      <c r="D15899" s="11"/>
      <c r="E15899" s="12"/>
      <c r="O15899" s="6" t="s">
        <v>1331</v>
      </c>
    </row>
    <row r="15900">
      <c r="B15900" s="2"/>
      <c r="C15900" s="10"/>
      <c r="D15900" s="11"/>
      <c r="E15900" s="12"/>
      <c r="O15900" s="6" t="s">
        <v>1331</v>
      </c>
    </row>
    <row r="15901">
      <c r="B15901" s="2"/>
      <c r="C15901" s="10"/>
      <c r="D15901" s="11"/>
      <c r="E15901" s="12"/>
      <c r="O15901" s="6" t="s">
        <v>1331</v>
      </c>
    </row>
    <row r="15902">
      <c r="B15902" s="2"/>
      <c r="C15902" s="10"/>
      <c r="D15902" s="11"/>
      <c r="E15902" s="12"/>
      <c r="O15902" s="6" t="s">
        <v>1331</v>
      </c>
    </row>
    <row r="15903">
      <c r="B15903" s="2"/>
      <c r="C15903" s="10"/>
      <c r="D15903" s="11"/>
      <c r="E15903" s="12"/>
      <c r="O15903" s="6" t="s">
        <v>1331</v>
      </c>
    </row>
    <row r="15904">
      <c r="B15904" s="2"/>
      <c r="C15904" s="10"/>
      <c r="D15904" s="11"/>
      <c r="E15904" s="12"/>
      <c r="O15904" s="6" t="s">
        <v>1331</v>
      </c>
    </row>
    <row r="15905">
      <c r="B15905" s="2"/>
      <c r="C15905" s="10"/>
      <c r="D15905" s="11"/>
      <c r="E15905" s="12"/>
      <c r="O15905" s="6" t="s">
        <v>1331</v>
      </c>
    </row>
    <row r="15906">
      <c r="B15906" s="2"/>
      <c r="C15906" s="10"/>
      <c r="D15906" s="11"/>
      <c r="E15906" s="12"/>
      <c r="O15906" s="6" t="s">
        <v>1331</v>
      </c>
    </row>
    <row r="15907">
      <c r="B15907" s="2"/>
      <c r="C15907" s="10"/>
      <c r="D15907" s="11"/>
      <c r="E15907" s="12"/>
      <c r="O15907" s="6" t="s">
        <v>1331</v>
      </c>
    </row>
    <row r="15908">
      <c r="B15908" s="2"/>
      <c r="C15908" s="10"/>
      <c r="D15908" s="11"/>
      <c r="E15908" s="12"/>
      <c r="O15908" s="6" t="s">
        <v>1331</v>
      </c>
    </row>
    <row r="15909">
      <c r="B15909" s="2"/>
      <c r="C15909" s="10"/>
      <c r="D15909" s="11"/>
      <c r="E15909" s="12"/>
      <c r="O15909" s="6" t="s">
        <v>1331</v>
      </c>
    </row>
    <row r="15910">
      <c r="B15910" s="2"/>
      <c r="C15910" s="10"/>
      <c r="D15910" s="11"/>
      <c r="E15910" s="12"/>
      <c r="O15910" s="6" t="s">
        <v>1331</v>
      </c>
    </row>
    <row r="15911">
      <c r="B15911" s="2"/>
      <c r="C15911" s="10"/>
      <c r="D15911" s="11"/>
      <c r="E15911" s="12"/>
      <c r="O15911" s="6" t="s">
        <v>1331</v>
      </c>
    </row>
    <row r="15912">
      <c r="B15912" s="2"/>
      <c r="C15912" s="10"/>
      <c r="D15912" s="11"/>
      <c r="E15912" s="12"/>
      <c r="O15912" s="6" t="s">
        <v>1331</v>
      </c>
    </row>
    <row r="15913">
      <c r="B15913" s="2"/>
      <c r="C15913" s="10"/>
      <c r="D15913" s="11"/>
      <c r="E15913" s="12"/>
      <c r="O15913" s="6" t="s">
        <v>1331</v>
      </c>
    </row>
    <row r="15914">
      <c r="B15914" s="2"/>
      <c r="C15914" s="10"/>
      <c r="D15914" s="11"/>
      <c r="E15914" s="12"/>
      <c r="O15914" s="6" t="s">
        <v>1331</v>
      </c>
    </row>
    <row r="15915">
      <c r="B15915" s="2"/>
      <c r="C15915" s="10"/>
      <c r="D15915" s="11"/>
      <c r="E15915" s="12"/>
      <c r="O15915" s="6" t="s">
        <v>1331</v>
      </c>
    </row>
    <row r="15916">
      <c r="B15916" s="2"/>
      <c r="C15916" s="10"/>
      <c r="D15916" s="11"/>
      <c r="E15916" s="12"/>
      <c r="O15916" s="6" t="s">
        <v>1331</v>
      </c>
    </row>
    <row r="15917">
      <c r="B15917" s="2"/>
      <c r="C15917" s="10"/>
      <c r="D15917" s="11"/>
      <c r="E15917" s="12"/>
      <c r="O15917" s="6" t="s">
        <v>1331</v>
      </c>
    </row>
    <row r="15918">
      <c r="B15918" s="2"/>
      <c r="C15918" s="10"/>
      <c r="D15918" s="11"/>
      <c r="E15918" s="12"/>
      <c r="O15918" s="6" t="s">
        <v>1331</v>
      </c>
    </row>
    <row r="15919">
      <c r="B15919" s="2"/>
      <c r="C15919" s="10"/>
      <c r="D15919" s="11"/>
      <c r="E15919" s="12"/>
      <c r="O15919" s="6" t="s">
        <v>1331</v>
      </c>
    </row>
    <row r="15920">
      <c r="B15920" s="2"/>
      <c r="C15920" s="10"/>
      <c r="D15920" s="11"/>
      <c r="E15920" s="12"/>
      <c r="O15920" s="6" t="s">
        <v>1331</v>
      </c>
    </row>
    <row r="15921">
      <c r="B15921" s="2"/>
      <c r="C15921" s="10"/>
      <c r="D15921" s="11"/>
      <c r="E15921" s="12"/>
      <c r="O15921" s="6" t="s">
        <v>1331</v>
      </c>
    </row>
    <row r="15922">
      <c r="B15922" s="2"/>
      <c r="C15922" s="10"/>
      <c r="D15922" s="11"/>
      <c r="E15922" s="12"/>
      <c r="O15922" s="6" t="s">
        <v>1331</v>
      </c>
    </row>
    <row r="15923">
      <c r="B15923" s="2"/>
      <c r="C15923" s="10"/>
      <c r="D15923" s="11"/>
      <c r="E15923" s="12"/>
      <c r="O15923" s="6" t="s">
        <v>1331</v>
      </c>
    </row>
    <row r="15924">
      <c r="B15924" s="2"/>
      <c r="C15924" s="10"/>
      <c r="D15924" s="11"/>
      <c r="E15924" s="12"/>
      <c r="O15924" s="6" t="s">
        <v>1331</v>
      </c>
    </row>
    <row r="15925">
      <c r="B15925" s="2"/>
      <c r="C15925" s="10"/>
      <c r="D15925" s="11"/>
      <c r="E15925" s="12"/>
      <c r="O15925" s="6" t="s">
        <v>1331</v>
      </c>
    </row>
    <row r="15926">
      <c r="B15926" s="2"/>
      <c r="C15926" s="10"/>
      <c r="D15926" s="11"/>
      <c r="E15926" s="12"/>
      <c r="O15926" s="6" t="s">
        <v>1331</v>
      </c>
    </row>
    <row r="15927">
      <c r="B15927" s="2"/>
      <c r="C15927" s="10"/>
      <c r="D15927" s="11"/>
      <c r="E15927" s="12"/>
      <c r="O15927" s="6" t="s">
        <v>1331</v>
      </c>
    </row>
    <row r="15928">
      <c r="B15928" s="2"/>
      <c r="C15928" s="10"/>
      <c r="D15928" s="11"/>
      <c r="E15928" s="12"/>
      <c r="O15928" s="6" t="s">
        <v>1331</v>
      </c>
    </row>
    <row r="15929">
      <c r="B15929" s="2"/>
      <c r="C15929" s="10"/>
      <c r="D15929" s="11"/>
      <c r="E15929" s="12"/>
      <c r="O15929" s="6" t="s">
        <v>1331</v>
      </c>
    </row>
    <row r="15930">
      <c r="B15930" s="2"/>
      <c r="C15930" s="10"/>
      <c r="D15930" s="11"/>
      <c r="E15930" s="12"/>
      <c r="O15930" s="6" t="s">
        <v>1331</v>
      </c>
    </row>
    <row r="15931">
      <c r="B15931" s="2"/>
      <c r="C15931" s="10"/>
      <c r="D15931" s="11"/>
      <c r="E15931" s="12"/>
      <c r="O15931" s="6" t="s">
        <v>1331</v>
      </c>
    </row>
    <row r="15932">
      <c r="B15932" s="2"/>
      <c r="C15932" s="10"/>
      <c r="D15932" s="11"/>
      <c r="E15932" s="12"/>
      <c r="O15932" s="6" t="s">
        <v>1331</v>
      </c>
    </row>
    <row r="15933">
      <c r="B15933" s="2"/>
      <c r="C15933" s="10"/>
      <c r="D15933" s="11"/>
      <c r="E15933" s="12"/>
      <c r="O15933" s="6" t="s">
        <v>1331</v>
      </c>
    </row>
    <row r="15934">
      <c r="B15934" s="2"/>
      <c r="C15934" s="10"/>
      <c r="D15934" s="11"/>
      <c r="E15934" s="12"/>
      <c r="O15934" s="6" t="s">
        <v>1331</v>
      </c>
    </row>
    <row r="15935">
      <c r="B15935" s="2"/>
      <c r="C15935" s="10"/>
      <c r="D15935" s="11"/>
      <c r="E15935" s="12"/>
      <c r="O15935" s="6" t="s">
        <v>1331</v>
      </c>
    </row>
    <row r="15936">
      <c r="B15936" s="2"/>
      <c r="C15936" s="10"/>
      <c r="D15936" s="11"/>
      <c r="E15936" s="12"/>
      <c r="O15936" s="6" t="s">
        <v>1331</v>
      </c>
    </row>
    <row r="15937">
      <c r="B15937" s="2"/>
      <c r="C15937" s="10"/>
      <c r="D15937" s="11"/>
      <c r="E15937" s="12"/>
      <c r="O15937" s="6" t="s">
        <v>1331</v>
      </c>
    </row>
    <row r="15938">
      <c r="B15938" s="2"/>
      <c r="C15938" s="10"/>
      <c r="D15938" s="11"/>
      <c r="E15938" s="12"/>
      <c r="O15938" s="6" t="s">
        <v>1331</v>
      </c>
    </row>
    <row r="15939">
      <c r="B15939" s="2"/>
      <c r="C15939" s="10"/>
      <c r="D15939" s="11"/>
      <c r="E15939" s="12"/>
      <c r="O15939" s="6" t="s">
        <v>1331</v>
      </c>
    </row>
    <row r="15940">
      <c r="B15940" s="2"/>
      <c r="C15940" s="10"/>
      <c r="D15940" s="11"/>
      <c r="E15940" s="12"/>
      <c r="O15940" s="6" t="s">
        <v>1331</v>
      </c>
    </row>
    <row r="15941">
      <c r="B15941" s="2"/>
      <c r="C15941" s="10"/>
      <c r="D15941" s="11"/>
      <c r="E15941" s="12"/>
      <c r="O15941" s="6" t="s">
        <v>1331</v>
      </c>
    </row>
    <row r="15942">
      <c r="B15942" s="2"/>
      <c r="C15942" s="10"/>
      <c r="D15942" s="11"/>
      <c r="E15942" s="12"/>
      <c r="O15942" s="6" t="s">
        <v>1331</v>
      </c>
    </row>
    <row r="15943">
      <c r="B15943" s="2"/>
      <c r="C15943" s="10"/>
      <c r="D15943" s="11"/>
      <c r="E15943" s="12"/>
      <c r="O15943" s="6" t="s">
        <v>1331</v>
      </c>
    </row>
    <row r="15944">
      <c r="B15944" s="2"/>
      <c r="C15944" s="10"/>
      <c r="D15944" s="11"/>
      <c r="E15944" s="12"/>
      <c r="O15944" s="6" t="s">
        <v>1331</v>
      </c>
    </row>
    <row r="15945">
      <c r="B15945" s="2"/>
      <c r="C15945" s="10"/>
      <c r="D15945" s="11"/>
      <c r="E15945" s="12"/>
      <c r="O15945" s="6" t="s">
        <v>1331</v>
      </c>
    </row>
    <row r="15946">
      <c r="B15946" s="2"/>
      <c r="C15946" s="10"/>
      <c r="D15946" s="11"/>
      <c r="E15946" s="12"/>
      <c r="O15946" s="6" t="s">
        <v>1331</v>
      </c>
    </row>
    <row r="15947">
      <c r="B15947" s="2"/>
      <c r="C15947" s="10"/>
      <c r="D15947" s="11"/>
      <c r="E15947" s="12"/>
      <c r="O15947" s="6" t="s">
        <v>1331</v>
      </c>
    </row>
    <row r="15948">
      <c r="B15948" s="2"/>
      <c r="C15948" s="10"/>
      <c r="D15948" s="11"/>
      <c r="E15948" s="12"/>
      <c r="O15948" s="6" t="s">
        <v>1331</v>
      </c>
    </row>
    <row r="15949">
      <c r="B15949" s="2"/>
      <c r="C15949" s="10"/>
      <c r="D15949" s="11"/>
      <c r="E15949" s="12"/>
      <c r="O15949" s="6" t="s">
        <v>1331</v>
      </c>
    </row>
    <row r="15950">
      <c r="B15950" s="2"/>
      <c r="C15950" s="10"/>
      <c r="D15950" s="11"/>
      <c r="E15950" s="12"/>
      <c r="O15950" s="6" t="s">
        <v>1331</v>
      </c>
    </row>
    <row r="15951">
      <c r="B15951" s="2"/>
      <c r="C15951" s="10"/>
      <c r="D15951" s="11"/>
      <c r="E15951" s="12"/>
      <c r="O15951" s="6" t="s">
        <v>1331</v>
      </c>
    </row>
    <row r="15952">
      <c r="B15952" s="2"/>
      <c r="C15952" s="10"/>
      <c r="D15952" s="11"/>
      <c r="E15952" s="12"/>
      <c r="O15952" s="6" t="s">
        <v>1331</v>
      </c>
    </row>
    <row r="15953">
      <c r="B15953" s="2"/>
      <c r="C15953" s="10"/>
      <c r="D15953" s="11"/>
      <c r="E15953" s="12"/>
      <c r="O15953" s="6" t="s">
        <v>1331</v>
      </c>
    </row>
    <row r="15954">
      <c r="B15954" s="2"/>
      <c r="C15954" s="10"/>
      <c r="D15954" s="11"/>
      <c r="E15954" s="12"/>
      <c r="O15954" s="6" t="s">
        <v>1331</v>
      </c>
    </row>
    <row r="15955">
      <c r="B15955" s="2"/>
      <c r="C15955" s="10"/>
      <c r="D15955" s="11"/>
      <c r="E15955" s="12"/>
      <c r="O15955" s="6" t="s">
        <v>1331</v>
      </c>
    </row>
    <row r="15956">
      <c r="B15956" s="2"/>
      <c r="C15956" s="10"/>
      <c r="D15956" s="11"/>
      <c r="E15956" s="12"/>
      <c r="O15956" s="6" t="s">
        <v>1331</v>
      </c>
    </row>
    <row r="15957">
      <c r="B15957" s="2"/>
      <c r="C15957" s="10"/>
      <c r="D15957" s="11"/>
      <c r="E15957" s="12"/>
      <c r="O15957" s="6" t="s">
        <v>1331</v>
      </c>
    </row>
    <row r="15958">
      <c r="B15958" s="2"/>
      <c r="C15958" s="10"/>
      <c r="D15958" s="11"/>
      <c r="E15958" s="12"/>
      <c r="O15958" s="6" t="s">
        <v>1331</v>
      </c>
    </row>
    <row r="15959">
      <c r="B15959" s="2"/>
      <c r="C15959" s="10"/>
      <c r="D15959" s="11"/>
      <c r="E15959" s="12"/>
      <c r="O15959" s="6" t="s">
        <v>1331</v>
      </c>
    </row>
    <row r="15960">
      <c r="B15960" s="2"/>
      <c r="C15960" s="10"/>
      <c r="D15960" s="11"/>
      <c r="E15960" s="12"/>
      <c r="O15960" s="6" t="s">
        <v>1331</v>
      </c>
    </row>
    <row r="15961">
      <c r="B15961" s="2"/>
      <c r="C15961" s="10"/>
      <c r="D15961" s="11"/>
      <c r="E15961" s="12"/>
      <c r="O15961" s="6" t="s">
        <v>1331</v>
      </c>
    </row>
    <row r="15962">
      <c r="B15962" s="2"/>
      <c r="C15962" s="10"/>
      <c r="D15962" s="11"/>
      <c r="E15962" s="12"/>
      <c r="O15962" s="6" t="s">
        <v>1331</v>
      </c>
    </row>
    <row r="15963">
      <c r="B15963" s="2"/>
      <c r="C15963" s="10"/>
      <c r="D15963" s="11"/>
      <c r="E15963" s="12"/>
      <c r="O15963" s="6" t="s">
        <v>1331</v>
      </c>
    </row>
    <row r="15964">
      <c r="B15964" s="2"/>
      <c r="C15964" s="10"/>
      <c r="D15964" s="11"/>
      <c r="E15964" s="12"/>
      <c r="O15964" s="6" t="s">
        <v>1331</v>
      </c>
    </row>
    <row r="15965">
      <c r="B15965" s="2"/>
      <c r="C15965" s="10"/>
      <c r="D15965" s="11"/>
      <c r="E15965" s="12"/>
      <c r="O15965" s="6" t="s">
        <v>1331</v>
      </c>
    </row>
    <row r="15966">
      <c r="B15966" s="2"/>
      <c r="C15966" s="10"/>
      <c r="D15966" s="11"/>
      <c r="E15966" s="12"/>
      <c r="O15966" s="6" t="s">
        <v>1331</v>
      </c>
    </row>
    <row r="15967">
      <c r="B15967" s="2"/>
      <c r="C15967" s="10"/>
      <c r="D15967" s="11"/>
      <c r="E15967" s="12"/>
      <c r="O15967" s="6" t="s">
        <v>1331</v>
      </c>
    </row>
    <row r="15968">
      <c r="B15968" s="2"/>
      <c r="C15968" s="10"/>
      <c r="D15968" s="11"/>
      <c r="E15968" s="12"/>
      <c r="O15968" s="6" t="s">
        <v>1331</v>
      </c>
    </row>
    <row r="15969">
      <c r="B15969" s="2"/>
      <c r="C15969" s="10"/>
      <c r="D15969" s="11"/>
      <c r="E15969" s="12"/>
      <c r="O15969" s="6" t="s">
        <v>1331</v>
      </c>
    </row>
    <row r="15970">
      <c r="B15970" s="2"/>
      <c r="C15970" s="10"/>
      <c r="D15970" s="11"/>
      <c r="E15970" s="12"/>
      <c r="O15970" s="6" t="s">
        <v>1331</v>
      </c>
    </row>
    <row r="15971">
      <c r="B15971" s="2"/>
      <c r="C15971" s="10"/>
      <c r="D15971" s="11"/>
      <c r="E15971" s="12"/>
      <c r="O15971" s="6" t="s">
        <v>1331</v>
      </c>
    </row>
    <row r="15972">
      <c r="B15972" s="2"/>
      <c r="C15972" s="10"/>
      <c r="D15972" s="11"/>
      <c r="E15972" s="12"/>
      <c r="O15972" s="6" t="s">
        <v>1331</v>
      </c>
    </row>
    <row r="15973">
      <c r="B15973" s="2"/>
      <c r="C15973" s="10"/>
      <c r="D15973" s="11"/>
      <c r="E15973" s="12"/>
      <c r="O15973" s="6" t="s">
        <v>1331</v>
      </c>
    </row>
    <row r="15974">
      <c r="B15974" s="2"/>
      <c r="C15974" s="10"/>
      <c r="D15974" s="11"/>
      <c r="E15974" s="12"/>
      <c r="O15974" s="6" t="s">
        <v>1331</v>
      </c>
    </row>
    <row r="15975">
      <c r="B15975" s="2"/>
      <c r="C15975" s="10"/>
      <c r="D15975" s="11"/>
      <c r="E15975" s="12"/>
      <c r="O15975" s="6" t="s">
        <v>1331</v>
      </c>
    </row>
    <row r="15976">
      <c r="B15976" s="2"/>
      <c r="C15976" s="10"/>
      <c r="D15976" s="11"/>
      <c r="E15976" s="12"/>
      <c r="O15976" s="6" t="s">
        <v>1331</v>
      </c>
    </row>
    <row r="15977">
      <c r="B15977" s="2"/>
      <c r="C15977" s="10"/>
      <c r="D15977" s="11"/>
      <c r="E15977" s="12"/>
      <c r="O15977" s="6" t="s">
        <v>1331</v>
      </c>
    </row>
    <row r="15978">
      <c r="B15978" s="2"/>
      <c r="C15978" s="10"/>
      <c r="D15978" s="11"/>
      <c r="E15978" s="12"/>
      <c r="O15978" s="6" t="s">
        <v>1331</v>
      </c>
    </row>
    <row r="15979">
      <c r="B15979" s="2"/>
      <c r="C15979" s="10"/>
      <c r="D15979" s="11"/>
      <c r="E15979" s="12"/>
      <c r="O15979" s="6" t="s">
        <v>1331</v>
      </c>
    </row>
    <row r="15980">
      <c r="B15980" s="2"/>
      <c r="C15980" s="10"/>
      <c r="D15980" s="11"/>
      <c r="E15980" s="12"/>
      <c r="O15980" s="6" t="s">
        <v>1331</v>
      </c>
    </row>
    <row r="15981">
      <c r="B15981" s="2"/>
      <c r="C15981" s="10"/>
      <c r="D15981" s="11"/>
      <c r="E15981" s="12"/>
      <c r="O15981" s="6" t="s">
        <v>1331</v>
      </c>
    </row>
    <row r="15982">
      <c r="B15982" s="2"/>
      <c r="C15982" s="10"/>
      <c r="D15982" s="11"/>
      <c r="E15982" s="12"/>
      <c r="O15982" s="6" t="s">
        <v>1331</v>
      </c>
    </row>
    <row r="15983">
      <c r="B15983" s="2"/>
      <c r="C15983" s="10"/>
      <c r="D15983" s="11"/>
      <c r="E15983" s="12"/>
      <c r="O15983" s="6" t="s">
        <v>1331</v>
      </c>
    </row>
    <row r="15984">
      <c r="B15984" s="2"/>
      <c r="C15984" s="10"/>
      <c r="D15984" s="11"/>
      <c r="E15984" s="12"/>
      <c r="O15984" s="6" t="s">
        <v>1331</v>
      </c>
    </row>
    <row r="15985">
      <c r="B15985" s="2"/>
      <c r="C15985" s="10"/>
      <c r="D15985" s="11"/>
      <c r="E15985" s="12"/>
      <c r="O15985" s="6" t="s">
        <v>1331</v>
      </c>
    </row>
    <row r="15986">
      <c r="B15986" s="2"/>
      <c r="C15986" s="10"/>
      <c r="D15986" s="11"/>
      <c r="E15986" s="12"/>
      <c r="O15986" s="6" t="s">
        <v>1331</v>
      </c>
    </row>
    <row r="15987">
      <c r="B15987" s="2"/>
      <c r="C15987" s="10"/>
      <c r="D15987" s="11"/>
      <c r="E15987" s="12"/>
      <c r="O15987" s="6" t="s">
        <v>1331</v>
      </c>
    </row>
    <row r="15988">
      <c r="B15988" s="2"/>
      <c r="C15988" s="10"/>
      <c r="D15988" s="11"/>
      <c r="E15988" s="12"/>
      <c r="O15988" s="6" t="s">
        <v>1331</v>
      </c>
    </row>
    <row r="15989">
      <c r="B15989" s="2"/>
      <c r="C15989" s="10"/>
      <c r="D15989" s="11"/>
      <c r="E15989" s="12"/>
      <c r="O15989" s="6" t="s">
        <v>1331</v>
      </c>
    </row>
    <row r="15990">
      <c r="B15990" s="2"/>
      <c r="C15990" s="10"/>
      <c r="D15990" s="11"/>
      <c r="E15990" s="12"/>
      <c r="O15990" s="6" t="s">
        <v>1331</v>
      </c>
    </row>
    <row r="15991">
      <c r="B15991" s="2"/>
      <c r="C15991" s="10"/>
      <c r="D15991" s="11"/>
      <c r="E15991" s="12"/>
      <c r="O15991" s="6" t="s">
        <v>1331</v>
      </c>
    </row>
    <row r="15992">
      <c r="B15992" s="2"/>
      <c r="C15992" s="10"/>
      <c r="D15992" s="11"/>
      <c r="E15992" s="12"/>
      <c r="O15992" s="6" t="s">
        <v>1331</v>
      </c>
    </row>
    <row r="15993">
      <c r="B15993" s="2"/>
      <c r="C15993" s="10"/>
      <c r="D15993" s="11"/>
      <c r="E15993" s="12"/>
      <c r="O15993" s="6" t="s">
        <v>1331</v>
      </c>
    </row>
    <row r="15994">
      <c r="B15994" s="2"/>
      <c r="C15994" s="10"/>
      <c r="D15994" s="11"/>
      <c r="E15994" s="12"/>
      <c r="O15994" s="6" t="s">
        <v>1331</v>
      </c>
    </row>
    <row r="15995">
      <c r="B15995" s="2"/>
      <c r="C15995" s="10"/>
      <c r="D15995" s="11"/>
      <c r="E15995" s="12"/>
      <c r="O15995" s="6" t="s">
        <v>1331</v>
      </c>
    </row>
    <row r="15996">
      <c r="B15996" s="2"/>
      <c r="C15996" s="10"/>
      <c r="D15996" s="11"/>
      <c r="E15996" s="12"/>
      <c r="O15996" s="6" t="s">
        <v>1331</v>
      </c>
    </row>
    <row r="15997">
      <c r="B15997" s="2"/>
      <c r="C15997" s="10"/>
      <c r="D15997" s="11"/>
      <c r="E15997" s="12"/>
      <c r="O15997" s="6" t="s">
        <v>1331</v>
      </c>
    </row>
    <row r="15998">
      <c r="B15998" s="2"/>
      <c r="C15998" s="10"/>
      <c r="D15998" s="11"/>
      <c r="E15998" s="12"/>
      <c r="O15998" s="6" t="s">
        <v>1331</v>
      </c>
    </row>
    <row r="15999">
      <c r="B15999" s="2"/>
      <c r="C15999" s="10"/>
      <c r="D15999" s="11"/>
      <c r="E15999" s="12"/>
      <c r="O15999" s="6" t="s">
        <v>1331</v>
      </c>
    </row>
    <row r="16000">
      <c r="B16000" s="2"/>
      <c r="C16000" s="10"/>
      <c r="D16000" s="11"/>
      <c r="E16000" s="12"/>
      <c r="O16000" s="6" t="s">
        <v>1331</v>
      </c>
    </row>
    <row r="16001">
      <c r="B16001" s="2"/>
      <c r="C16001" s="10"/>
      <c r="D16001" s="11"/>
      <c r="E16001" s="12"/>
      <c r="O16001" s="6" t="s">
        <v>1331</v>
      </c>
    </row>
    <row r="16002">
      <c r="B16002" s="2"/>
      <c r="C16002" s="10"/>
      <c r="D16002" s="11"/>
      <c r="E16002" s="12"/>
      <c r="O16002" s="6" t="s">
        <v>1331</v>
      </c>
    </row>
    <row r="16003">
      <c r="B16003" s="2"/>
      <c r="C16003" s="10"/>
      <c r="D16003" s="11"/>
      <c r="E16003" s="12"/>
      <c r="O16003" s="6" t="s">
        <v>1331</v>
      </c>
    </row>
    <row r="16004">
      <c r="B16004" s="2"/>
      <c r="C16004" s="10"/>
      <c r="D16004" s="11"/>
      <c r="E16004" s="12"/>
      <c r="O16004" s="6" t="s">
        <v>1331</v>
      </c>
    </row>
    <row r="16005">
      <c r="B16005" s="2"/>
      <c r="C16005" s="10"/>
      <c r="D16005" s="11"/>
      <c r="E16005" s="12"/>
      <c r="O16005" s="6" t="s">
        <v>1331</v>
      </c>
    </row>
    <row r="16006">
      <c r="B16006" s="2"/>
      <c r="C16006" s="10"/>
      <c r="D16006" s="11"/>
      <c r="E16006" s="12"/>
      <c r="O16006" s="6" t="s">
        <v>1331</v>
      </c>
    </row>
    <row r="16007">
      <c r="B16007" s="2"/>
      <c r="C16007" s="10"/>
      <c r="D16007" s="11"/>
      <c r="E16007" s="12"/>
      <c r="O16007" s="6" t="s">
        <v>1331</v>
      </c>
    </row>
    <row r="16008">
      <c r="B16008" s="2"/>
      <c r="C16008" s="10"/>
      <c r="D16008" s="11"/>
      <c r="E16008" s="12"/>
      <c r="O16008" s="6" t="s">
        <v>1331</v>
      </c>
    </row>
    <row r="16009">
      <c r="B16009" s="2"/>
      <c r="C16009" s="10"/>
      <c r="D16009" s="11"/>
      <c r="E16009" s="12"/>
      <c r="O16009" s="6" t="s">
        <v>1331</v>
      </c>
    </row>
    <row r="16010">
      <c r="B16010" s="2"/>
      <c r="C16010" s="10"/>
      <c r="D16010" s="11"/>
      <c r="E16010" s="12"/>
      <c r="O16010" s="6" t="s">
        <v>1331</v>
      </c>
    </row>
    <row r="16011">
      <c r="B16011" s="2"/>
      <c r="C16011" s="10"/>
      <c r="D16011" s="11"/>
      <c r="E16011" s="12"/>
      <c r="O16011" s="6" t="s">
        <v>1331</v>
      </c>
    </row>
    <row r="16012">
      <c r="B16012" s="2"/>
      <c r="C16012" s="10"/>
      <c r="D16012" s="11"/>
      <c r="E16012" s="12"/>
      <c r="O16012" s="6" t="s">
        <v>1331</v>
      </c>
    </row>
    <row r="16013">
      <c r="B16013" s="2"/>
      <c r="C16013" s="10"/>
      <c r="D16013" s="11"/>
      <c r="E16013" s="12"/>
      <c r="O16013" s="6" t="s">
        <v>1331</v>
      </c>
    </row>
    <row r="16014">
      <c r="B16014" s="2"/>
      <c r="C16014" s="10"/>
      <c r="D16014" s="11"/>
      <c r="E16014" s="12"/>
      <c r="O16014" s="6" t="s">
        <v>1331</v>
      </c>
    </row>
    <row r="16015">
      <c r="B16015" s="2"/>
      <c r="C16015" s="10"/>
      <c r="D16015" s="11"/>
      <c r="E16015" s="12"/>
      <c r="O16015" s="6" t="s">
        <v>1331</v>
      </c>
    </row>
    <row r="16016">
      <c r="B16016" s="2"/>
      <c r="C16016" s="10"/>
      <c r="D16016" s="11"/>
      <c r="E16016" s="12"/>
      <c r="O16016" s="6" t="s">
        <v>1331</v>
      </c>
    </row>
    <row r="16017">
      <c r="B16017" s="2"/>
      <c r="C16017" s="10"/>
      <c r="D16017" s="11"/>
      <c r="E16017" s="12"/>
      <c r="O16017" s="6" t="s">
        <v>1331</v>
      </c>
    </row>
    <row r="16018">
      <c r="B16018" s="2"/>
      <c r="C16018" s="10"/>
      <c r="D16018" s="11"/>
      <c r="E16018" s="12"/>
      <c r="O16018" s="6" t="s">
        <v>1331</v>
      </c>
    </row>
    <row r="16019">
      <c r="B16019" s="2"/>
      <c r="C16019" s="10"/>
      <c r="D16019" s="11"/>
      <c r="E16019" s="12"/>
      <c r="O16019" s="6" t="s">
        <v>1331</v>
      </c>
    </row>
    <row r="16020">
      <c r="B16020" s="2"/>
      <c r="C16020" s="10"/>
      <c r="D16020" s="11"/>
      <c r="E16020" s="12"/>
      <c r="O16020" s="6" t="s">
        <v>1331</v>
      </c>
    </row>
    <row r="16021">
      <c r="B16021" s="2"/>
      <c r="C16021" s="10"/>
      <c r="D16021" s="11"/>
      <c r="E16021" s="12"/>
      <c r="O16021" s="6" t="s">
        <v>1331</v>
      </c>
    </row>
    <row r="16022">
      <c r="B16022" s="2"/>
      <c r="C16022" s="10"/>
      <c r="D16022" s="11"/>
      <c r="E16022" s="12"/>
      <c r="O16022" s="6" t="s">
        <v>1331</v>
      </c>
    </row>
    <row r="16023">
      <c r="B16023" s="2"/>
      <c r="C16023" s="10"/>
      <c r="D16023" s="11"/>
      <c r="E16023" s="12"/>
      <c r="O16023" s="6" t="s">
        <v>1331</v>
      </c>
    </row>
    <row r="16024">
      <c r="B16024" s="2"/>
      <c r="C16024" s="10"/>
      <c r="D16024" s="11"/>
      <c r="E16024" s="12"/>
      <c r="O16024" s="6" t="s">
        <v>1331</v>
      </c>
    </row>
    <row r="16025">
      <c r="B16025" s="2"/>
      <c r="C16025" s="10"/>
      <c r="D16025" s="11"/>
      <c r="E16025" s="12"/>
      <c r="O16025" s="6" t="s">
        <v>1331</v>
      </c>
    </row>
    <row r="16026">
      <c r="B16026" s="2"/>
      <c r="C16026" s="10"/>
      <c r="D16026" s="11"/>
      <c r="E16026" s="12"/>
      <c r="O16026" s="6" t="s">
        <v>1331</v>
      </c>
    </row>
    <row r="16027">
      <c r="B16027" s="2"/>
      <c r="C16027" s="10"/>
      <c r="D16027" s="11"/>
      <c r="E16027" s="12"/>
      <c r="O16027" s="6" t="s">
        <v>1331</v>
      </c>
    </row>
    <row r="16028">
      <c r="B16028" s="2"/>
      <c r="C16028" s="10"/>
      <c r="D16028" s="11"/>
      <c r="E16028" s="12"/>
      <c r="O16028" s="6" t="s">
        <v>1331</v>
      </c>
    </row>
    <row r="16029">
      <c r="B16029" s="2"/>
      <c r="C16029" s="10"/>
      <c r="D16029" s="11"/>
      <c r="E16029" s="12"/>
      <c r="O16029" s="6" t="s">
        <v>1331</v>
      </c>
    </row>
    <row r="16030">
      <c r="B16030" s="2"/>
      <c r="C16030" s="10"/>
      <c r="D16030" s="11"/>
      <c r="E16030" s="12"/>
      <c r="O16030" s="6" t="s">
        <v>1331</v>
      </c>
    </row>
    <row r="16031">
      <c r="B16031" s="2"/>
      <c r="C16031" s="10"/>
      <c r="D16031" s="11"/>
      <c r="E16031" s="12"/>
      <c r="O16031" s="6" t="s">
        <v>1331</v>
      </c>
    </row>
    <row r="16032">
      <c r="B16032" s="2"/>
      <c r="C16032" s="10"/>
      <c r="D16032" s="11"/>
      <c r="E16032" s="12"/>
      <c r="O16032" s="6" t="s">
        <v>1331</v>
      </c>
    </row>
    <row r="16033">
      <c r="B16033" s="2"/>
      <c r="C16033" s="10"/>
      <c r="D16033" s="11"/>
      <c r="E16033" s="12"/>
      <c r="O16033" s="6" t="s">
        <v>1331</v>
      </c>
    </row>
    <row r="16034">
      <c r="B16034" s="2"/>
      <c r="C16034" s="10"/>
      <c r="D16034" s="11"/>
      <c r="E16034" s="12"/>
      <c r="O16034" s="6" t="s">
        <v>1331</v>
      </c>
    </row>
    <row r="16035">
      <c r="B16035" s="2"/>
      <c r="C16035" s="10"/>
      <c r="D16035" s="11"/>
      <c r="E16035" s="12"/>
      <c r="O16035" s="6" t="s">
        <v>1331</v>
      </c>
    </row>
    <row r="16036">
      <c r="B16036" s="2"/>
      <c r="C16036" s="10"/>
      <c r="D16036" s="11"/>
      <c r="E16036" s="12"/>
      <c r="O16036" s="6" t="s">
        <v>1331</v>
      </c>
    </row>
    <row r="16037">
      <c r="B16037" s="2"/>
      <c r="C16037" s="10"/>
      <c r="D16037" s="11"/>
      <c r="E16037" s="12"/>
      <c r="O16037" s="6" t="s">
        <v>1331</v>
      </c>
    </row>
    <row r="16038">
      <c r="B16038" s="2"/>
      <c r="C16038" s="10"/>
      <c r="D16038" s="11"/>
      <c r="E16038" s="12"/>
      <c r="O16038" s="6" t="s">
        <v>1331</v>
      </c>
    </row>
    <row r="16039">
      <c r="B16039" s="2"/>
      <c r="C16039" s="10"/>
      <c r="D16039" s="11"/>
      <c r="E16039" s="12"/>
      <c r="O16039" s="6" t="s">
        <v>1331</v>
      </c>
    </row>
    <row r="16040">
      <c r="B16040" s="2"/>
      <c r="C16040" s="10"/>
      <c r="D16040" s="11"/>
      <c r="E16040" s="12"/>
      <c r="O16040" s="6" t="s">
        <v>1331</v>
      </c>
    </row>
    <row r="16041">
      <c r="B16041" s="2"/>
      <c r="C16041" s="10"/>
      <c r="D16041" s="11"/>
      <c r="E16041" s="12"/>
      <c r="O16041" s="6" t="s">
        <v>1331</v>
      </c>
    </row>
    <row r="16042">
      <c r="B16042" s="2"/>
      <c r="C16042" s="10"/>
      <c r="D16042" s="11"/>
      <c r="E16042" s="12"/>
      <c r="O16042" s="6" t="s">
        <v>1331</v>
      </c>
    </row>
    <row r="16043">
      <c r="B16043" s="2"/>
      <c r="C16043" s="10"/>
      <c r="D16043" s="11"/>
      <c r="E16043" s="12"/>
      <c r="O16043" s="6" t="s">
        <v>1331</v>
      </c>
    </row>
    <row r="16044">
      <c r="B16044" s="2"/>
      <c r="C16044" s="10"/>
      <c r="D16044" s="11"/>
      <c r="E16044" s="12"/>
      <c r="O16044" s="6" t="s">
        <v>1331</v>
      </c>
    </row>
    <row r="16045">
      <c r="B16045" s="2"/>
      <c r="C16045" s="10"/>
      <c r="D16045" s="11"/>
      <c r="E16045" s="12"/>
      <c r="O16045" s="6" t="s">
        <v>1331</v>
      </c>
    </row>
    <row r="16046">
      <c r="B16046" s="2"/>
      <c r="C16046" s="10"/>
      <c r="D16046" s="11"/>
      <c r="E16046" s="12"/>
      <c r="O16046" s="6" t="s">
        <v>1331</v>
      </c>
    </row>
    <row r="16047">
      <c r="B16047" s="2"/>
      <c r="C16047" s="10"/>
      <c r="D16047" s="11"/>
      <c r="E16047" s="12"/>
      <c r="O16047" s="6" t="s">
        <v>1331</v>
      </c>
    </row>
    <row r="16048">
      <c r="B16048" s="2"/>
      <c r="C16048" s="10"/>
      <c r="D16048" s="11"/>
      <c r="E16048" s="12"/>
      <c r="O16048" s="6" t="s">
        <v>1331</v>
      </c>
    </row>
    <row r="16049">
      <c r="B16049" s="2"/>
      <c r="C16049" s="10"/>
      <c r="D16049" s="11"/>
      <c r="E16049" s="12"/>
      <c r="O16049" s="6" t="s">
        <v>1331</v>
      </c>
    </row>
    <row r="16050">
      <c r="B16050" s="2"/>
      <c r="C16050" s="10"/>
      <c r="D16050" s="11"/>
      <c r="E16050" s="12"/>
      <c r="O16050" s="6" t="s">
        <v>1331</v>
      </c>
    </row>
    <row r="16051">
      <c r="B16051" s="2"/>
      <c r="C16051" s="10"/>
      <c r="D16051" s="11"/>
      <c r="E16051" s="12"/>
      <c r="O16051" s="6" t="s">
        <v>1331</v>
      </c>
    </row>
    <row r="16052">
      <c r="B16052" s="2"/>
      <c r="C16052" s="10"/>
      <c r="D16052" s="11"/>
      <c r="E16052" s="12"/>
      <c r="O16052" s="6" t="s">
        <v>1331</v>
      </c>
    </row>
    <row r="16053">
      <c r="B16053" s="2"/>
      <c r="C16053" s="10"/>
      <c r="D16053" s="11"/>
      <c r="E16053" s="12"/>
      <c r="O16053" s="6" t="s">
        <v>1331</v>
      </c>
    </row>
    <row r="16054">
      <c r="B16054" s="2"/>
      <c r="C16054" s="10"/>
      <c r="D16054" s="11"/>
      <c r="E16054" s="12"/>
      <c r="O16054" s="6" t="s">
        <v>1331</v>
      </c>
    </row>
    <row r="16055">
      <c r="B16055" s="2"/>
      <c r="C16055" s="10"/>
      <c r="D16055" s="11"/>
      <c r="E16055" s="12"/>
      <c r="O16055" s="6" t="s">
        <v>1331</v>
      </c>
    </row>
    <row r="16056">
      <c r="B16056" s="2"/>
      <c r="C16056" s="10"/>
      <c r="D16056" s="11"/>
      <c r="E16056" s="12"/>
      <c r="O16056" s="6" t="s">
        <v>1331</v>
      </c>
    </row>
    <row r="16057">
      <c r="B16057" s="2"/>
      <c r="C16057" s="10"/>
      <c r="D16057" s="11"/>
      <c r="E16057" s="12"/>
      <c r="O16057" s="6" t="s">
        <v>1331</v>
      </c>
    </row>
    <row r="16058">
      <c r="B16058" s="2"/>
      <c r="C16058" s="10"/>
      <c r="D16058" s="11"/>
      <c r="E16058" s="12"/>
      <c r="O16058" s="6" t="s">
        <v>1331</v>
      </c>
    </row>
    <row r="16059">
      <c r="B16059" s="2"/>
      <c r="C16059" s="10"/>
      <c r="D16059" s="11"/>
      <c r="E16059" s="12"/>
      <c r="O16059" s="6" t="s">
        <v>1331</v>
      </c>
    </row>
    <row r="16060">
      <c r="B16060" s="2"/>
      <c r="C16060" s="10"/>
      <c r="D16060" s="11"/>
      <c r="E16060" s="12"/>
      <c r="O16060" s="6" t="s">
        <v>1331</v>
      </c>
    </row>
    <row r="16061">
      <c r="B16061" s="2"/>
      <c r="C16061" s="10"/>
      <c r="D16061" s="11"/>
      <c r="E16061" s="12"/>
      <c r="O16061" s="6" t="s">
        <v>1331</v>
      </c>
    </row>
    <row r="16062">
      <c r="B16062" s="2"/>
      <c r="C16062" s="10"/>
      <c r="D16062" s="11"/>
      <c r="E16062" s="12"/>
      <c r="O16062" s="6" t="s">
        <v>1331</v>
      </c>
    </row>
    <row r="16063">
      <c r="B16063" s="2"/>
      <c r="C16063" s="10"/>
      <c r="D16063" s="11"/>
      <c r="E16063" s="12"/>
      <c r="O16063" s="6" t="s">
        <v>1331</v>
      </c>
    </row>
    <row r="16064">
      <c r="B16064" s="2"/>
      <c r="C16064" s="10"/>
      <c r="D16064" s="11"/>
      <c r="E16064" s="12"/>
      <c r="O16064" s="6" t="s">
        <v>1331</v>
      </c>
    </row>
    <row r="16065">
      <c r="B16065" s="2"/>
      <c r="C16065" s="10"/>
      <c r="D16065" s="11"/>
      <c r="E16065" s="12"/>
      <c r="O16065" s="6" t="s">
        <v>1331</v>
      </c>
    </row>
    <row r="16066">
      <c r="B16066" s="2"/>
      <c r="C16066" s="10"/>
      <c r="D16066" s="11"/>
      <c r="E16066" s="12"/>
      <c r="O16066" s="6" t="s">
        <v>1331</v>
      </c>
    </row>
    <row r="16067">
      <c r="B16067" s="2"/>
      <c r="C16067" s="10"/>
      <c r="D16067" s="11"/>
      <c r="E16067" s="12"/>
      <c r="O16067" s="6" t="s">
        <v>1331</v>
      </c>
    </row>
    <row r="16068">
      <c r="B16068" s="2"/>
      <c r="C16068" s="10"/>
      <c r="D16068" s="11"/>
      <c r="E16068" s="12"/>
      <c r="O16068" s="6" t="s">
        <v>1331</v>
      </c>
    </row>
    <row r="16069">
      <c r="B16069" s="2"/>
      <c r="C16069" s="10"/>
      <c r="D16069" s="11"/>
      <c r="E16069" s="12"/>
      <c r="O16069" s="6" t="s">
        <v>1331</v>
      </c>
    </row>
    <row r="16070">
      <c r="B16070" s="2"/>
      <c r="C16070" s="10"/>
      <c r="D16070" s="11"/>
      <c r="E16070" s="12"/>
      <c r="O16070" s="6" t="s">
        <v>1331</v>
      </c>
    </row>
    <row r="16071">
      <c r="B16071" s="2"/>
      <c r="C16071" s="10"/>
      <c r="D16071" s="11"/>
      <c r="E16071" s="12"/>
      <c r="O16071" s="6" t="s">
        <v>1331</v>
      </c>
    </row>
    <row r="16072">
      <c r="B16072" s="2"/>
      <c r="C16072" s="10"/>
      <c r="D16072" s="11"/>
      <c r="E16072" s="12"/>
      <c r="O16072" s="6" t="s">
        <v>1331</v>
      </c>
    </row>
    <row r="16073">
      <c r="B16073" s="2"/>
      <c r="C16073" s="10"/>
      <c r="D16073" s="11"/>
      <c r="E16073" s="12"/>
      <c r="O16073" s="6" t="s">
        <v>1331</v>
      </c>
    </row>
    <row r="16074">
      <c r="B16074" s="2"/>
      <c r="C16074" s="10"/>
      <c r="D16074" s="11"/>
      <c r="E16074" s="12"/>
      <c r="O16074" s="6" t="s">
        <v>1331</v>
      </c>
    </row>
    <row r="16075">
      <c r="B16075" s="2"/>
      <c r="C16075" s="10"/>
      <c r="D16075" s="11"/>
      <c r="E16075" s="12"/>
      <c r="O16075" s="6" t="s">
        <v>1331</v>
      </c>
    </row>
    <row r="16076">
      <c r="B16076" s="2"/>
      <c r="C16076" s="10"/>
      <c r="D16076" s="11"/>
      <c r="E16076" s="12"/>
      <c r="O16076" s="6" t="s">
        <v>1331</v>
      </c>
    </row>
    <row r="16077">
      <c r="B16077" s="2"/>
      <c r="C16077" s="10"/>
      <c r="D16077" s="11"/>
      <c r="E16077" s="12"/>
      <c r="O16077" s="6" t="s">
        <v>1331</v>
      </c>
    </row>
    <row r="16078">
      <c r="B16078" s="2"/>
      <c r="C16078" s="10"/>
      <c r="D16078" s="11"/>
      <c r="E16078" s="12"/>
      <c r="O16078" s="6" t="s">
        <v>1331</v>
      </c>
    </row>
    <row r="16079">
      <c r="B16079" s="2"/>
      <c r="C16079" s="10"/>
      <c r="D16079" s="11"/>
      <c r="E16079" s="12"/>
      <c r="O16079" s="6" t="s">
        <v>1331</v>
      </c>
    </row>
    <row r="16080">
      <c r="B16080" s="2"/>
      <c r="C16080" s="10"/>
      <c r="D16080" s="11"/>
      <c r="E16080" s="12"/>
      <c r="O16080" s="6" t="s">
        <v>1331</v>
      </c>
    </row>
    <row r="16081">
      <c r="B16081" s="2"/>
      <c r="C16081" s="10"/>
      <c r="D16081" s="11"/>
      <c r="E16081" s="12"/>
      <c r="O16081" s="6" t="s">
        <v>1331</v>
      </c>
    </row>
    <row r="16082">
      <c r="B16082" s="2"/>
      <c r="C16082" s="10"/>
      <c r="D16082" s="11"/>
      <c r="E16082" s="12"/>
      <c r="O16082" s="6" t="s">
        <v>1331</v>
      </c>
    </row>
    <row r="16083">
      <c r="B16083" s="2"/>
      <c r="C16083" s="10"/>
      <c r="D16083" s="11"/>
      <c r="E16083" s="12"/>
      <c r="O16083" s="6" t="s">
        <v>1331</v>
      </c>
    </row>
    <row r="16084">
      <c r="B16084" s="2"/>
      <c r="C16084" s="10"/>
      <c r="D16084" s="11"/>
      <c r="E16084" s="12"/>
      <c r="O16084" s="6" t="s">
        <v>1331</v>
      </c>
    </row>
    <row r="16085">
      <c r="B16085" s="2"/>
      <c r="C16085" s="10"/>
      <c r="D16085" s="11"/>
      <c r="E16085" s="12"/>
      <c r="O16085" s="6" t="s">
        <v>1331</v>
      </c>
    </row>
    <row r="16086">
      <c r="B16086" s="2"/>
      <c r="C16086" s="10"/>
      <c r="D16086" s="11"/>
      <c r="E16086" s="12"/>
      <c r="O16086" s="6" t="s">
        <v>1331</v>
      </c>
    </row>
    <row r="16087">
      <c r="B16087" s="2"/>
      <c r="C16087" s="10"/>
      <c r="D16087" s="11"/>
      <c r="E16087" s="12"/>
      <c r="O16087" s="6" t="s">
        <v>1331</v>
      </c>
    </row>
    <row r="16088">
      <c r="B16088" s="2"/>
      <c r="C16088" s="10"/>
      <c r="D16088" s="11"/>
      <c r="E16088" s="12"/>
      <c r="O16088" s="6" t="s">
        <v>1331</v>
      </c>
    </row>
    <row r="16089">
      <c r="B16089" s="2"/>
      <c r="C16089" s="10"/>
      <c r="D16089" s="11"/>
      <c r="E16089" s="12"/>
      <c r="O16089" s="6" t="s">
        <v>1331</v>
      </c>
    </row>
    <row r="16090">
      <c r="B16090" s="2"/>
      <c r="C16090" s="10"/>
      <c r="D16090" s="11"/>
      <c r="E16090" s="12"/>
      <c r="O16090" s="6" t="s">
        <v>1331</v>
      </c>
    </row>
    <row r="16091">
      <c r="B16091" s="2"/>
      <c r="C16091" s="10"/>
      <c r="D16091" s="11"/>
      <c r="E16091" s="12"/>
      <c r="O16091" s="6" t="s">
        <v>1331</v>
      </c>
    </row>
    <row r="16092">
      <c r="B16092" s="2"/>
      <c r="C16092" s="10"/>
      <c r="D16092" s="11"/>
      <c r="E16092" s="12"/>
      <c r="O16092" s="6" t="s">
        <v>1331</v>
      </c>
    </row>
    <row r="16093">
      <c r="B16093" s="2"/>
      <c r="C16093" s="10"/>
      <c r="D16093" s="11"/>
      <c r="E16093" s="12"/>
      <c r="O16093" s="6" t="s">
        <v>1331</v>
      </c>
    </row>
    <row r="16094">
      <c r="B16094" s="2"/>
      <c r="C16094" s="10"/>
      <c r="D16094" s="11"/>
      <c r="E16094" s="12"/>
      <c r="O16094" s="6" t="s">
        <v>1331</v>
      </c>
    </row>
    <row r="16095">
      <c r="B16095" s="2"/>
      <c r="C16095" s="10"/>
      <c r="D16095" s="11"/>
      <c r="E16095" s="12"/>
      <c r="O16095" s="6" t="s">
        <v>1331</v>
      </c>
    </row>
    <row r="16096">
      <c r="B16096" s="2"/>
      <c r="C16096" s="10"/>
      <c r="D16096" s="11"/>
      <c r="E16096" s="12"/>
      <c r="O16096" s="6" t="s">
        <v>1331</v>
      </c>
    </row>
    <row r="16097">
      <c r="B16097" s="2"/>
      <c r="C16097" s="10"/>
      <c r="D16097" s="11"/>
      <c r="E16097" s="12"/>
      <c r="O16097" s="6" t="s">
        <v>1331</v>
      </c>
    </row>
    <row r="16098">
      <c r="B16098" s="2"/>
      <c r="C16098" s="10"/>
      <c r="D16098" s="11"/>
      <c r="E16098" s="12"/>
      <c r="O16098" s="6" t="s">
        <v>1331</v>
      </c>
    </row>
    <row r="16099">
      <c r="B16099" s="2"/>
      <c r="C16099" s="10"/>
      <c r="D16099" s="11"/>
      <c r="E16099" s="12"/>
      <c r="O16099" s="6" t="s">
        <v>1331</v>
      </c>
    </row>
    <row r="16100">
      <c r="B16100" s="2"/>
      <c r="C16100" s="10"/>
      <c r="D16100" s="11"/>
      <c r="E16100" s="12"/>
      <c r="O16100" s="6" t="s">
        <v>1331</v>
      </c>
    </row>
    <row r="16101">
      <c r="B16101" s="2"/>
      <c r="C16101" s="10"/>
      <c r="D16101" s="11"/>
      <c r="E16101" s="12"/>
      <c r="O16101" s="6" t="s">
        <v>1331</v>
      </c>
    </row>
    <row r="16102">
      <c r="B16102" s="2"/>
      <c r="C16102" s="10"/>
      <c r="D16102" s="11"/>
      <c r="E16102" s="12"/>
      <c r="O16102" s="6" t="s">
        <v>1331</v>
      </c>
    </row>
    <row r="16103">
      <c r="B16103" s="2"/>
      <c r="C16103" s="10"/>
      <c r="D16103" s="11"/>
      <c r="E16103" s="12"/>
      <c r="O16103" s="6" t="s">
        <v>1331</v>
      </c>
    </row>
    <row r="16104">
      <c r="B16104" s="2"/>
      <c r="C16104" s="10"/>
      <c r="D16104" s="11"/>
      <c r="E16104" s="12"/>
      <c r="O16104" s="6" t="s">
        <v>1331</v>
      </c>
    </row>
    <row r="16105">
      <c r="B16105" s="2"/>
      <c r="C16105" s="10"/>
      <c r="D16105" s="11"/>
      <c r="E16105" s="12"/>
      <c r="O16105" s="6" t="s">
        <v>1331</v>
      </c>
    </row>
    <row r="16106">
      <c r="B16106" s="2"/>
      <c r="C16106" s="10"/>
      <c r="D16106" s="11"/>
      <c r="E16106" s="12"/>
      <c r="O16106" s="6" t="s">
        <v>1331</v>
      </c>
    </row>
    <row r="16107">
      <c r="B16107" s="2"/>
      <c r="C16107" s="10"/>
      <c r="D16107" s="11"/>
      <c r="E16107" s="12"/>
      <c r="O16107" s="6" t="s">
        <v>1331</v>
      </c>
    </row>
    <row r="16108">
      <c r="B16108" s="2"/>
      <c r="C16108" s="10"/>
      <c r="D16108" s="11"/>
      <c r="E16108" s="12"/>
      <c r="O16108" s="6" t="s">
        <v>1331</v>
      </c>
    </row>
    <row r="16109">
      <c r="B16109" s="2"/>
      <c r="C16109" s="10"/>
      <c r="D16109" s="11"/>
      <c r="E16109" s="12"/>
      <c r="O16109" s="6" t="s">
        <v>1331</v>
      </c>
    </row>
    <row r="16110">
      <c r="B16110" s="2"/>
      <c r="C16110" s="10"/>
      <c r="D16110" s="11"/>
      <c r="E16110" s="12"/>
      <c r="O16110" s="6" t="s">
        <v>1331</v>
      </c>
    </row>
    <row r="16111">
      <c r="B16111" s="2"/>
      <c r="C16111" s="10"/>
      <c r="D16111" s="11"/>
      <c r="E16111" s="12"/>
      <c r="O16111" s="6" t="s">
        <v>1331</v>
      </c>
    </row>
    <row r="16112">
      <c r="B16112" s="2"/>
      <c r="C16112" s="10"/>
      <c r="D16112" s="11"/>
      <c r="E16112" s="12"/>
      <c r="O16112" s="6" t="s">
        <v>1331</v>
      </c>
    </row>
    <row r="16113">
      <c r="B16113" s="2"/>
      <c r="C16113" s="10"/>
      <c r="D16113" s="11"/>
      <c r="E16113" s="12"/>
      <c r="O16113" s="6" t="s">
        <v>1331</v>
      </c>
    </row>
    <row r="16114">
      <c r="B16114" s="2"/>
      <c r="C16114" s="10"/>
      <c r="D16114" s="11"/>
      <c r="E16114" s="12"/>
      <c r="O16114" s="6" t="s">
        <v>1331</v>
      </c>
    </row>
    <row r="16115">
      <c r="B16115" s="2"/>
      <c r="C16115" s="10"/>
      <c r="D16115" s="11"/>
      <c r="E16115" s="12"/>
      <c r="O16115" s="6" t="s">
        <v>1331</v>
      </c>
    </row>
    <row r="16116">
      <c r="B16116" s="2"/>
      <c r="C16116" s="10"/>
      <c r="D16116" s="11"/>
      <c r="E16116" s="12"/>
      <c r="O16116" s="6" t="s">
        <v>1331</v>
      </c>
    </row>
    <row r="16117">
      <c r="B16117" s="2"/>
      <c r="C16117" s="10"/>
      <c r="D16117" s="11"/>
      <c r="E16117" s="12"/>
      <c r="O16117" s="6" t="s">
        <v>1331</v>
      </c>
    </row>
    <row r="16118">
      <c r="B16118" s="2"/>
      <c r="C16118" s="10"/>
      <c r="D16118" s="11"/>
      <c r="E16118" s="12"/>
      <c r="O16118" s="6" t="s">
        <v>1331</v>
      </c>
    </row>
    <row r="16119">
      <c r="B16119" s="2"/>
      <c r="C16119" s="10"/>
      <c r="D16119" s="11"/>
      <c r="E16119" s="12"/>
      <c r="O16119" s="6" t="s">
        <v>1331</v>
      </c>
    </row>
    <row r="16120">
      <c r="B16120" s="2"/>
      <c r="C16120" s="10"/>
      <c r="D16120" s="11"/>
      <c r="E16120" s="12"/>
      <c r="O16120" s="6" t="s">
        <v>1331</v>
      </c>
    </row>
    <row r="16121">
      <c r="B16121" s="2"/>
      <c r="C16121" s="10"/>
      <c r="D16121" s="11"/>
      <c r="E16121" s="12"/>
      <c r="O16121" s="6" t="s">
        <v>1331</v>
      </c>
    </row>
    <row r="16122">
      <c r="B16122" s="2"/>
      <c r="C16122" s="10"/>
      <c r="D16122" s="11"/>
      <c r="E16122" s="12"/>
      <c r="O16122" s="6" t="s">
        <v>1331</v>
      </c>
    </row>
    <row r="16123">
      <c r="B16123" s="2"/>
      <c r="C16123" s="10"/>
      <c r="D16123" s="11"/>
      <c r="E16123" s="12"/>
      <c r="O16123" s="6" t="s">
        <v>1331</v>
      </c>
    </row>
    <row r="16124">
      <c r="B16124" s="2"/>
      <c r="C16124" s="10"/>
      <c r="D16124" s="11"/>
      <c r="E16124" s="12"/>
      <c r="O16124" s="6" t="s">
        <v>1331</v>
      </c>
    </row>
    <row r="16125">
      <c r="B16125" s="2"/>
      <c r="C16125" s="10"/>
      <c r="D16125" s="11"/>
      <c r="E16125" s="12"/>
      <c r="O16125" s="6" t="s">
        <v>1331</v>
      </c>
    </row>
    <row r="16126">
      <c r="B16126" s="2"/>
      <c r="C16126" s="10"/>
      <c r="D16126" s="11"/>
      <c r="E16126" s="12"/>
      <c r="O16126" s="6" t="s">
        <v>1331</v>
      </c>
    </row>
    <row r="16127">
      <c r="B16127" s="2"/>
      <c r="C16127" s="10"/>
      <c r="D16127" s="11"/>
      <c r="E16127" s="12"/>
      <c r="O16127" s="6" t="s">
        <v>1331</v>
      </c>
    </row>
    <row r="16128">
      <c r="B16128" s="2"/>
      <c r="C16128" s="10"/>
      <c r="D16128" s="11"/>
      <c r="E16128" s="12"/>
      <c r="O16128" s="6" t="s">
        <v>1331</v>
      </c>
    </row>
    <row r="16129">
      <c r="B16129" s="2"/>
      <c r="C16129" s="10"/>
      <c r="D16129" s="11"/>
      <c r="E16129" s="12"/>
      <c r="O16129" s="6" t="s">
        <v>1331</v>
      </c>
    </row>
    <row r="16130">
      <c r="B16130" s="2"/>
      <c r="C16130" s="10"/>
      <c r="D16130" s="11"/>
      <c r="E16130" s="12"/>
      <c r="O16130" s="6" t="s">
        <v>1331</v>
      </c>
    </row>
    <row r="16131">
      <c r="B16131" s="2"/>
      <c r="C16131" s="10"/>
      <c r="D16131" s="11"/>
      <c r="E16131" s="12"/>
      <c r="O16131" s="6" t="s">
        <v>1331</v>
      </c>
    </row>
    <row r="16132">
      <c r="B16132" s="2"/>
      <c r="C16132" s="10"/>
      <c r="D16132" s="11"/>
      <c r="E16132" s="12"/>
      <c r="O16132" s="6" t="s">
        <v>1331</v>
      </c>
    </row>
    <row r="16133">
      <c r="B16133" s="2"/>
      <c r="C16133" s="10"/>
      <c r="D16133" s="11"/>
      <c r="E16133" s="12"/>
      <c r="O16133" s="6" t="s">
        <v>1331</v>
      </c>
    </row>
    <row r="16134">
      <c r="B16134" s="2"/>
      <c r="C16134" s="10"/>
      <c r="D16134" s="11"/>
      <c r="E16134" s="12"/>
      <c r="O16134" s="6" t="s">
        <v>1331</v>
      </c>
    </row>
    <row r="16135">
      <c r="B16135" s="2"/>
      <c r="C16135" s="10"/>
      <c r="D16135" s="11"/>
      <c r="E16135" s="12"/>
      <c r="O16135" s="6" t="s">
        <v>1331</v>
      </c>
    </row>
    <row r="16136">
      <c r="B16136" s="2"/>
      <c r="C16136" s="10"/>
      <c r="D16136" s="11"/>
      <c r="E16136" s="12"/>
      <c r="O16136" s="6" t="s">
        <v>1331</v>
      </c>
    </row>
    <row r="16137">
      <c r="B16137" s="2"/>
      <c r="C16137" s="10"/>
      <c r="D16137" s="11"/>
      <c r="E16137" s="12"/>
      <c r="O16137" s="6" t="s">
        <v>1331</v>
      </c>
    </row>
    <row r="16138">
      <c r="B16138" s="2"/>
      <c r="C16138" s="10"/>
      <c r="D16138" s="11"/>
      <c r="E16138" s="12"/>
      <c r="O16138" s="6" t="s">
        <v>1331</v>
      </c>
    </row>
    <row r="16139">
      <c r="B16139" s="2"/>
      <c r="C16139" s="10"/>
      <c r="D16139" s="11"/>
      <c r="E16139" s="12"/>
      <c r="O16139" s="6" t="s">
        <v>1331</v>
      </c>
    </row>
    <row r="16140">
      <c r="B16140" s="2"/>
      <c r="C16140" s="10"/>
      <c r="D16140" s="11"/>
      <c r="E16140" s="12"/>
      <c r="O16140" s="6" t="s">
        <v>1331</v>
      </c>
    </row>
    <row r="16141">
      <c r="B16141" s="2"/>
      <c r="C16141" s="10"/>
      <c r="D16141" s="11"/>
      <c r="E16141" s="12"/>
      <c r="O16141" s="6" t="s">
        <v>1331</v>
      </c>
    </row>
    <row r="16142">
      <c r="B16142" s="2"/>
      <c r="C16142" s="10"/>
      <c r="D16142" s="11"/>
      <c r="E16142" s="12"/>
      <c r="O16142" s="6" t="s">
        <v>1331</v>
      </c>
    </row>
    <row r="16143">
      <c r="B16143" s="2"/>
      <c r="C16143" s="10"/>
      <c r="D16143" s="11"/>
      <c r="E16143" s="12"/>
      <c r="O16143" s="6" t="s">
        <v>1331</v>
      </c>
    </row>
    <row r="16144">
      <c r="B16144" s="2"/>
      <c r="C16144" s="10"/>
      <c r="D16144" s="11"/>
      <c r="E16144" s="12"/>
      <c r="O16144" s="6" t="s">
        <v>1331</v>
      </c>
    </row>
    <row r="16145">
      <c r="B16145" s="2"/>
      <c r="C16145" s="10"/>
      <c r="D16145" s="11"/>
      <c r="E16145" s="12"/>
      <c r="O16145" s="6" t="s">
        <v>1331</v>
      </c>
    </row>
    <row r="16146">
      <c r="B16146" s="2"/>
      <c r="C16146" s="10"/>
      <c r="D16146" s="11"/>
      <c r="E16146" s="12"/>
      <c r="O16146" s="6" t="s">
        <v>1331</v>
      </c>
    </row>
    <row r="16147">
      <c r="B16147" s="2"/>
      <c r="C16147" s="10"/>
      <c r="D16147" s="11"/>
      <c r="E16147" s="12"/>
      <c r="O16147" s="6" t="s">
        <v>1331</v>
      </c>
    </row>
    <row r="16148">
      <c r="B16148" s="2"/>
      <c r="C16148" s="10"/>
      <c r="D16148" s="11"/>
      <c r="E16148" s="12"/>
      <c r="O16148" s="6" t="s">
        <v>1331</v>
      </c>
    </row>
    <row r="16149">
      <c r="B16149" s="2"/>
      <c r="C16149" s="10"/>
      <c r="D16149" s="11"/>
      <c r="E16149" s="12"/>
      <c r="O16149" s="6" t="s">
        <v>1331</v>
      </c>
    </row>
    <row r="16150">
      <c r="B16150" s="2"/>
      <c r="C16150" s="10"/>
      <c r="D16150" s="11"/>
      <c r="E16150" s="12"/>
      <c r="O16150" s="6" t="s">
        <v>1331</v>
      </c>
    </row>
    <row r="16151">
      <c r="B16151" s="2"/>
      <c r="C16151" s="10"/>
      <c r="D16151" s="11"/>
      <c r="E16151" s="12"/>
      <c r="O16151" s="6" t="s">
        <v>1331</v>
      </c>
    </row>
    <row r="16152">
      <c r="B16152" s="2"/>
      <c r="C16152" s="10"/>
      <c r="D16152" s="11"/>
      <c r="E16152" s="12"/>
      <c r="O16152" s="6" t="s">
        <v>1331</v>
      </c>
    </row>
    <row r="16153">
      <c r="B16153" s="2"/>
      <c r="C16153" s="10"/>
      <c r="D16153" s="11"/>
      <c r="E16153" s="12"/>
      <c r="O16153" s="6" t="s">
        <v>1331</v>
      </c>
    </row>
    <row r="16154">
      <c r="B16154" s="2"/>
      <c r="C16154" s="10"/>
      <c r="D16154" s="11"/>
      <c r="E16154" s="12"/>
      <c r="O16154" s="6" t="s">
        <v>1331</v>
      </c>
    </row>
    <row r="16155">
      <c r="B16155" s="2"/>
      <c r="C16155" s="10"/>
      <c r="D16155" s="11"/>
      <c r="E16155" s="12"/>
      <c r="O16155" s="6" t="s">
        <v>1331</v>
      </c>
    </row>
    <row r="16156">
      <c r="B16156" s="2"/>
      <c r="C16156" s="10"/>
      <c r="D16156" s="11"/>
      <c r="E16156" s="12"/>
      <c r="O16156" s="6" t="s">
        <v>1331</v>
      </c>
    </row>
    <row r="16157">
      <c r="B16157" s="2"/>
      <c r="C16157" s="10"/>
      <c r="D16157" s="11"/>
      <c r="E16157" s="12"/>
      <c r="O16157" s="6" t="s">
        <v>1331</v>
      </c>
    </row>
    <row r="16158">
      <c r="B16158" s="2"/>
      <c r="C16158" s="10"/>
      <c r="D16158" s="11"/>
      <c r="E16158" s="12"/>
      <c r="O16158" s="6" t="s">
        <v>1331</v>
      </c>
    </row>
    <row r="16159">
      <c r="B16159" s="2"/>
      <c r="C16159" s="10"/>
      <c r="D16159" s="11"/>
      <c r="E16159" s="12"/>
      <c r="O16159" s="6" t="s">
        <v>1331</v>
      </c>
    </row>
    <row r="16160">
      <c r="B16160" s="2"/>
      <c r="C16160" s="10"/>
      <c r="D16160" s="11"/>
      <c r="E16160" s="12"/>
      <c r="O16160" s="6" t="s">
        <v>1331</v>
      </c>
    </row>
    <row r="16161">
      <c r="B16161" s="2"/>
      <c r="C16161" s="10"/>
      <c r="D16161" s="11"/>
      <c r="E16161" s="12"/>
      <c r="O16161" s="6" t="s">
        <v>1331</v>
      </c>
    </row>
    <row r="16162">
      <c r="B16162" s="2"/>
      <c r="C16162" s="10"/>
      <c r="D16162" s="11"/>
      <c r="E16162" s="12"/>
      <c r="O16162" s="6" t="s">
        <v>1331</v>
      </c>
    </row>
    <row r="16163">
      <c r="B16163" s="2"/>
      <c r="C16163" s="10"/>
      <c r="D16163" s="11"/>
      <c r="E16163" s="12"/>
      <c r="O16163" s="6" t="s">
        <v>1331</v>
      </c>
    </row>
    <row r="16164">
      <c r="B16164" s="2"/>
      <c r="C16164" s="10"/>
      <c r="D16164" s="11"/>
      <c r="E16164" s="12"/>
      <c r="O16164" s="6" t="s">
        <v>1331</v>
      </c>
    </row>
    <row r="16165">
      <c r="B16165" s="2"/>
      <c r="C16165" s="10"/>
      <c r="D16165" s="11"/>
      <c r="E16165" s="12"/>
      <c r="O16165" s="6" t="s">
        <v>1331</v>
      </c>
    </row>
    <row r="16166">
      <c r="B16166" s="2"/>
      <c r="C16166" s="10"/>
      <c r="D16166" s="11"/>
      <c r="E16166" s="12"/>
      <c r="O16166" s="6" t="s">
        <v>1331</v>
      </c>
    </row>
    <row r="16167">
      <c r="B16167" s="2"/>
      <c r="C16167" s="10"/>
      <c r="D16167" s="11"/>
      <c r="E16167" s="12"/>
      <c r="O16167" s="6" t="s">
        <v>1331</v>
      </c>
    </row>
    <row r="16168">
      <c r="B16168" s="2"/>
      <c r="C16168" s="10"/>
      <c r="D16168" s="11"/>
      <c r="E16168" s="12"/>
      <c r="O16168" s="6" t="s">
        <v>1331</v>
      </c>
    </row>
    <row r="16169">
      <c r="B16169" s="2"/>
      <c r="C16169" s="10"/>
      <c r="D16169" s="11"/>
      <c r="E16169" s="12"/>
      <c r="O16169" s="6" t="s">
        <v>1331</v>
      </c>
    </row>
    <row r="16170">
      <c r="B16170" s="2"/>
      <c r="C16170" s="10"/>
      <c r="D16170" s="11"/>
      <c r="E16170" s="12"/>
      <c r="O16170" s="6" t="s">
        <v>1331</v>
      </c>
    </row>
    <row r="16171">
      <c r="B16171" s="2"/>
      <c r="C16171" s="10"/>
      <c r="D16171" s="11"/>
      <c r="E16171" s="12"/>
      <c r="O16171" s="6" t="s">
        <v>1331</v>
      </c>
    </row>
    <row r="16172">
      <c r="B16172" s="2"/>
      <c r="C16172" s="10"/>
      <c r="D16172" s="11"/>
      <c r="E16172" s="12"/>
      <c r="O16172" s="6" t="s">
        <v>1331</v>
      </c>
    </row>
    <row r="16173">
      <c r="B16173" s="2"/>
      <c r="C16173" s="10"/>
      <c r="D16173" s="11"/>
      <c r="E16173" s="12"/>
      <c r="O16173" s="6" t="s">
        <v>1331</v>
      </c>
    </row>
    <row r="16174">
      <c r="B16174" s="2"/>
      <c r="C16174" s="10"/>
      <c r="D16174" s="11"/>
      <c r="E16174" s="12"/>
      <c r="O16174" s="6" t="s">
        <v>1331</v>
      </c>
    </row>
    <row r="16175">
      <c r="B16175" s="2"/>
      <c r="C16175" s="10"/>
      <c r="D16175" s="11"/>
      <c r="E16175" s="12"/>
      <c r="O16175" s="6" t="s">
        <v>1331</v>
      </c>
    </row>
    <row r="16176">
      <c r="B16176" s="2"/>
      <c r="C16176" s="10"/>
      <c r="D16176" s="11"/>
      <c r="E16176" s="12"/>
      <c r="O16176" s="6" t="s">
        <v>1331</v>
      </c>
    </row>
    <row r="16177">
      <c r="B16177" s="2"/>
      <c r="C16177" s="10"/>
      <c r="D16177" s="11"/>
      <c r="E16177" s="12"/>
      <c r="O16177" s="6" t="s">
        <v>1331</v>
      </c>
    </row>
    <row r="16178">
      <c r="B16178" s="2"/>
      <c r="C16178" s="10"/>
      <c r="D16178" s="11"/>
      <c r="E16178" s="12"/>
      <c r="O16178" s="6" t="s">
        <v>1331</v>
      </c>
    </row>
    <row r="16179">
      <c r="B16179" s="2"/>
      <c r="C16179" s="10"/>
      <c r="D16179" s="11"/>
      <c r="E16179" s="12"/>
      <c r="O16179" s="6" t="s">
        <v>1331</v>
      </c>
    </row>
    <row r="16180">
      <c r="B16180" s="2"/>
      <c r="C16180" s="10"/>
      <c r="D16180" s="11"/>
      <c r="E16180" s="12"/>
      <c r="O16180" s="6" t="s">
        <v>1331</v>
      </c>
    </row>
    <row r="16181">
      <c r="B16181" s="2"/>
      <c r="C16181" s="10"/>
      <c r="D16181" s="11"/>
      <c r="E16181" s="12"/>
      <c r="O16181" s="6" t="s">
        <v>1331</v>
      </c>
    </row>
    <row r="16182">
      <c r="B16182" s="2"/>
      <c r="C16182" s="10"/>
      <c r="D16182" s="11"/>
      <c r="E16182" s="12"/>
      <c r="O16182" s="6" t="s">
        <v>1331</v>
      </c>
    </row>
    <row r="16183">
      <c r="B16183" s="2"/>
      <c r="C16183" s="10"/>
      <c r="D16183" s="11"/>
      <c r="E16183" s="12"/>
      <c r="O16183" s="6" t="s">
        <v>1331</v>
      </c>
    </row>
    <row r="16184">
      <c r="B16184" s="2"/>
      <c r="C16184" s="10"/>
      <c r="D16184" s="11"/>
      <c r="E16184" s="12"/>
      <c r="O16184" s="6" t="s">
        <v>1331</v>
      </c>
    </row>
    <row r="16185">
      <c r="B16185" s="2"/>
      <c r="C16185" s="10"/>
      <c r="D16185" s="11"/>
      <c r="E16185" s="12"/>
      <c r="O16185" s="6" t="s">
        <v>1331</v>
      </c>
    </row>
    <row r="16186">
      <c r="B16186" s="2"/>
      <c r="C16186" s="10"/>
      <c r="D16186" s="11"/>
      <c r="E16186" s="12"/>
      <c r="O16186" s="6" t="s">
        <v>1331</v>
      </c>
    </row>
    <row r="16187">
      <c r="B16187" s="2"/>
      <c r="C16187" s="10"/>
      <c r="D16187" s="11"/>
      <c r="E16187" s="12"/>
      <c r="O16187" s="6" t="s">
        <v>1331</v>
      </c>
    </row>
    <row r="16188">
      <c r="B16188" s="2"/>
      <c r="C16188" s="10"/>
      <c r="D16188" s="11"/>
      <c r="E16188" s="12"/>
      <c r="O16188" s="6" t="s">
        <v>1331</v>
      </c>
    </row>
    <row r="16189">
      <c r="B16189" s="2"/>
      <c r="C16189" s="10"/>
      <c r="D16189" s="11"/>
      <c r="E16189" s="12"/>
      <c r="O16189" s="6" t="s">
        <v>1331</v>
      </c>
    </row>
    <row r="16190">
      <c r="B16190" s="2"/>
      <c r="C16190" s="10"/>
      <c r="D16190" s="11"/>
      <c r="E16190" s="12"/>
      <c r="O16190" s="6" t="s">
        <v>1331</v>
      </c>
    </row>
    <row r="16191">
      <c r="B16191" s="2"/>
      <c r="C16191" s="10"/>
      <c r="D16191" s="11"/>
      <c r="E16191" s="12"/>
      <c r="O16191" s="6" t="s">
        <v>1331</v>
      </c>
    </row>
    <row r="16192">
      <c r="B16192" s="2"/>
      <c r="C16192" s="10"/>
      <c r="D16192" s="11"/>
      <c r="E16192" s="12"/>
      <c r="O16192" s="6" t="s">
        <v>1331</v>
      </c>
    </row>
    <row r="16193">
      <c r="B16193" s="2"/>
      <c r="C16193" s="10"/>
      <c r="D16193" s="11"/>
      <c r="E16193" s="12"/>
      <c r="O16193" s="6" t="s">
        <v>1331</v>
      </c>
    </row>
    <row r="16194">
      <c r="B16194" s="2"/>
      <c r="C16194" s="10"/>
      <c r="D16194" s="11"/>
      <c r="E16194" s="12"/>
      <c r="O16194" s="6" t="s">
        <v>1331</v>
      </c>
    </row>
    <row r="16195">
      <c r="B16195" s="2"/>
      <c r="C16195" s="10"/>
      <c r="D16195" s="11"/>
      <c r="E16195" s="12"/>
      <c r="O16195" s="6" t="s">
        <v>1331</v>
      </c>
    </row>
    <row r="16196">
      <c r="B16196" s="2"/>
      <c r="C16196" s="10"/>
      <c r="D16196" s="11"/>
      <c r="E16196" s="12"/>
      <c r="O16196" s="6" t="s">
        <v>1331</v>
      </c>
    </row>
    <row r="16197">
      <c r="B16197" s="2"/>
      <c r="C16197" s="10"/>
      <c r="D16197" s="11"/>
      <c r="E16197" s="12"/>
      <c r="O16197" s="6" t="s">
        <v>1331</v>
      </c>
    </row>
    <row r="16198">
      <c r="B16198" s="2"/>
      <c r="C16198" s="10"/>
      <c r="D16198" s="11"/>
      <c r="E16198" s="12"/>
      <c r="O16198" s="6" t="s">
        <v>1331</v>
      </c>
    </row>
    <row r="16199">
      <c r="B16199" s="2"/>
      <c r="C16199" s="10"/>
      <c r="D16199" s="11"/>
      <c r="E16199" s="12"/>
      <c r="O16199" s="6" t="s">
        <v>1331</v>
      </c>
    </row>
    <row r="16200">
      <c r="B16200" s="2"/>
      <c r="C16200" s="10"/>
      <c r="D16200" s="11"/>
      <c r="E16200" s="12"/>
      <c r="O16200" s="6" t="s">
        <v>1331</v>
      </c>
    </row>
    <row r="16201">
      <c r="B16201" s="2"/>
      <c r="C16201" s="10"/>
      <c r="D16201" s="11"/>
      <c r="E16201" s="12"/>
      <c r="O16201" s="6" t="s">
        <v>1331</v>
      </c>
    </row>
    <row r="16202">
      <c r="B16202" s="2"/>
      <c r="C16202" s="10"/>
      <c r="D16202" s="11"/>
      <c r="E16202" s="12"/>
      <c r="O16202" s="6" t="s">
        <v>1331</v>
      </c>
    </row>
    <row r="16203">
      <c r="B16203" s="2"/>
      <c r="C16203" s="10"/>
      <c r="D16203" s="11"/>
      <c r="E16203" s="12"/>
      <c r="O16203" s="6" t="s">
        <v>1331</v>
      </c>
    </row>
    <row r="16204">
      <c r="B16204" s="2"/>
      <c r="C16204" s="10"/>
      <c r="D16204" s="11"/>
      <c r="E16204" s="12"/>
      <c r="O16204" s="6" t="s">
        <v>1331</v>
      </c>
    </row>
    <row r="16205">
      <c r="B16205" s="2"/>
      <c r="C16205" s="10"/>
      <c r="D16205" s="11"/>
      <c r="E16205" s="12"/>
      <c r="O16205" s="6" t="s">
        <v>1331</v>
      </c>
    </row>
    <row r="16206">
      <c r="B16206" s="2"/>
      <c r="C16206" s="10"/>
      <c r="D16206" s="11"/>
      <c r="E16206" s="12"/>
      <c r="O16206" s="6" t="s">
        <v>1331</v>
      </c>
    </row>
    <row r="16207">
      <c r="B16207" s="2"/>
      <c r="C16207" s="10"/>
      <c r="D16207" s="11"/>
      <c r="E16207" s="12"/>
      <c r="O16207" s="6" t="s">
        <v>1331</v>
      </c>
    </row>
    <row r="16208">
      <c r="B16208" s="2"/>
      <c r="C16208" s="10"/>
      <c r="D16208" s="11"/>
      <c r="E16208" s="12"/>
      <c r="O16208" s="6" t="s">
        <v>1331</v>
      </c>
    </row>
    <row r="16209">
      <c r="B16209" s="2"/>
      <c r="C16209" s="10"/>
      <c r="D16209" s="11"/>
      <c r="E16209" s="12"/>
      <c r="O16209" s="6" t="s">
        <v>1331</v>
      </c>
    </row>
    <row r="16210">
      <c r="B16210" s="2"/>
      <c r="C16210" s="10"/>
      <c r="D16210" s="11"/>
      <c r="E16210" s="12"/>
      <c r="O16210" s="6" t="s">
        <v>1331</v>
      </c>
    </row>
    <row r="16211">
      <c r="B16211" s="2"/>
      <c r="C16211" s="10"/>
      <c r="D16211" s="11"/>
      <c r="E16211" s="12"/>
      <c r="O16211" s="6" t="s">
        <v>1331</v>
      </c>
    </row>
    <row r="16212">
      <c r="B16212" s="2"/>
      <c r="C16212" s="10"/>
      <c r="D16212" s="11"/>
      <c r="E16212" s="12"/>
      <c r="O16212" s="6" t="s">
        <v>1331</v>
      </c>
    </row>
    <row r="16213">
      <c r="B16213" s="2"/>
      <c r="C16213" s="10"/>
      <c r="D16213" s="11"/>
      <c r="E16213" s="12"/>
      <c r="O16213" s="6" t="s">
        <v>1331</v>
      </c>
    </row>
    <row r="16214">
      <c r="B16214" s="2"/>
      <c r="C16214" s="10"/>
      <c r="D16214" s="11"/>
      <c r="E16214" s="12"/>
      <c r="O16214" s="6" t="s">
        <v>1331</v>
      </c>
    </row>
    <row r="16215">
      <c r="B16215" s="2"/>
      <c r="C16215" s="10"/>
      <c r="D16215" s="11"/>
      <c r="E16215" s="12"/>
      <c r="O16215" s="6" t="s">
        <v>1331</v>
      </c>
    </row>
    <row r="16216">
      <c r="B16216" s="2"/>
      <c r="C16216" s="10"/>
      <c r="D16216" s="11"/>
      <c r="E16216" s="12"/>
      <c r="O16216" s="6" t="s">
        <v>1331</v>
      </c>
    </row>
    <row r="16217">
      <c r="B16217" s="2"/>
      <c r="C16217" s="10"/>
      <c r="D16217" s="11"/>
      <c r="E16217" s="12"/>
      <c r="O16217" s="6" t="s">
        <v>1331</v>
      </c>
    </row>
    <row r="16218">
      <c r="B16218" s="2"/>
      <c r="C16218" s="10"/>
      <c r="D16218" s="11"/>
      <c r="E16218" s="12"/>
      <c r="O16218" s="6" t="s">
        <v>1331</v>
      </c>
    </row>
    <row r="16219">
      <c r="B16219" s="2"/>
      <c r="C16219" s="10"/>
      <c r="D16219" s="11"/>
      <c r="E16219" s="12"/>
      <c r="O16219" s="6" t="s">
        <v>1331</v>
      </c>
    </row>
    <row r="16220">
      <c r="B16220" s="2"/>
      <c r="C16220" s="10"/>
      <c r="D16220" s="11"/>
      <c r="E16220" s="12"/>
      <c r="O16220" s="6" t="s">
        <v>1331</v>
      </c>
    </row>
    <row r="16221">
      <c r="B16221" s="2"/>
      <c r="C16221" s="10"/>
      <c r="D16221" s="11"/>
      <c r="E16221" s="12"/>
      <c r="O16221" s="6" t="s">
        <v>1331</v>
      </c>
    </row>
    <row r="16222">
      <c r="B16222" s="2"/>
      <c r="C16222" s="10"/>
      <c r="D16222" s="11"/>
      <c r="E16222" s="12"/>
      <c r="O16222" s="6" t="s">
        <v>1331</v>
      </c>
    </row>
    <row r="16223">
      <c r="B16223" s="2"/>
      <c r="C16223" s="10"/>
      <c r="D16223" s="11"/>
      <c r="E16223" s="12"/>
      <c r="O16223" s="6" t="s">
        <v>1331</v>
      </c>
    </row>
    <row r="16224">
      <c r="B16224" s="2"/>
      <c r="C16224" s="10"/>
      <c r="D16224" s="11"/>
      <c r="E16224" s="12"/>
      <c r="O16224" s="6" t="s">
        <v>1331</v>
      </c>
    </row>
    <row r="16225">
      <c r="B16225" s="2"/>
      <c r="C16225" s="10"/>
      <c r="D16225" s="11"/>
      <c r="E16225" s="12"/>
      <c r="O16225" s="6" t="s">
        <v>1331</v>
      </c>
    </row>
    <row r="16226">
      <c r="B16226" s="2"/>
      <c r="C16226" s="10"/>
      <c r="D16226" s="11"/>
      <c r="E16226" s="12"/>
      <c r="O16226" s="6" t="s">
        <v>1331</v>
      </c>
    </row>
    <row r="16227">
      <c r="B16227" s="2"/>
      <c r="C16227" s="10"/>
      <c r="D16227" s="11"/>
      <c r="E16227" s="12"/>
      <c r="O16227" s="6" t="s">
        <v>1331</v>
      </c>
    </row>
    <row r="16228">
      <c r="B16228" s="2"/>
      <c r="C16228" s="10"/>
      <c r="D16228" s="11"/>
      <c r="E16228" s="12"/>
      <c r="O16228" s="6" t="s">
        <v>1331</v>
      </c>
    </row>
    <row r="16229">
      <c r="B16229" s="2"/>
      <c r="C16229" s="10"/>
      <c r="D16229" s="11"/>
      <c r="E16229" s="12"/>
      <c r="O16229" s="6" t="s">
        <v>1331</v>
      </c>
    </row>
    <row r="16230">
      <c r="B16230" s="2"/>
      <c r="C16230" s="10"/>
      <c r="D16230" s="11"/>
      <c r="E16230" s="12"/>
      <c r="O16230" s="6" t="s">
        <v>1331</v>
      </c>
    </row>
    <row r="16231">
      <c r="B16231" s="2"/>
      <c r="C16231" s="10"/>
      <c r="D16231" s="11"/>
      <c r="E16231" s="12"/>
      <c r="O16231" s="6" t="s">
        <v>1331</v>
      </c>
    </row>
    <row r="16232">
      <c r="B16232" s="2"/>
      <c r="C16232" s="10"/>
      <c r="D16232" s="11"/>
      <c r="E16232" s="12"/>
      <c r="O16232" s="6" t="s">
        <v>1331</v>
      </c>
    </row>
    <row r="16233">
      <c r="B16233" s="2"/>
      <c r="C16233" s="10"/>
      <c r="D16233" s="11"/>
      <c r="E16233" s="12"/>
      <c r="O16233" s="6" t="s">
        <v>1331</v>
      </c>
    </row>
    <row r="16234">
      <c r="B16234" s="2"/>
      <c r="C16234" s="10"/>
      <c r="D16234" s="11"/>
      <c r="E16234" s="12"/>
      <c r="O16234" s="6" t="s">
        <v>1331</v>
      </c>
    </row>
    <row r="16235">
      <c r="B16235" s="2"/>
      <c r="C16235" s="10"/>
      <c r="D16235" s="11"/>
      <c r="E16235" s="12"/>
      <c r="O16235" s="6" t="s">
        <v>1331</v>
      </c>
    </row>
    <row r="16236">
      <c r="B16236" s="2"/>
      <c r="C16236" s="10"/>
      <c r="D16236" s="11"/>
      <c r="E16236" s="12"/>
      <c r="O16236" s="6" t="s">
        <v>1331</v>
      </c>
    </row>
    <row r="16237">
      <c r="B16237" s="2"/>
      <c r="C16237" s="10"/>
      <c r="D16237" s="11"/>
      <c r="E16237" s="12"/>
      <c r="O16237" s="6" t="s">
        <v>1331</v>
      </c>
    </row>
    <row r="16238">
      <c r="B16238" s="2"/>
      <c r="C16238" s="10"/>
      <c r="D16238" s="11"/>
      <c r="E16238" s="12"/>
      <c r="O16238" s="6" t="s">
        <v>1331</v>
      </c>
    </row>
    <row r="16239">
      <c r="B16239" s="2"/>
      <c r="C16239" s="10"/>
      <c r="D16239" s="11"/>
      <c r="E16239" s="12"/>
      <c r="O16239" s="6" t="s">
        <v>1331</v>
      </c>
    </row>
    <row r="16240">
      <c r="B16240" s="2"/>
      <c r="C16240" s="10"/>
      <c r="D16240" s="11"/>
      <c r="E16240" s="12"/>
      <c r="O16240" s="6" t="s">
        <v>1331</v>
      </c>
    </row>
    <row r="16241">
      <c r="B16241" s="2"/>
      <c r="C16241" s="10"/>
      <c r="D16241" s="11"/>
      <c r="E16241" s="12"/>
      <c r="O16241" s="6" t="s">
        <v>1331</v>
      </c>
    </row>
    <row r="16242">
      <c r="B16242" s="2"/>
      <c r="C16242" s="10"/>
      <c r="D16242" s="11"/>
      <c r="E16242" s="12"/>
      <c r="O16242" s="6" t="s">
        <v>1331</v>
      </c>
    </row>
    <row r="16243">
      <c r="B16243" s="2"/>
      <c r="C16243" s="10"/>
      <c r="D16243" s="11"/>
      <c r="E16243" s="12"/>
      <c r="O16243" s="6" t="s">
        <v>1331</v>
      </c>
    </row>
    <row r="16244">
      <c r="B16244" s="2"/>
      <c r="C16244" s="10"/>
      <c r="D16244" s="11"/>
      <c r="E16244" s="12"/>
      <c r="O16244" s="6" t="s">
        <v>1331</v>
      </c>
    </row>
    <row r="16245">
      <c r="B16245" s="2"/>
      <c r="C16245" s="10"/>
      <c r="D16245" s="11"/>
      <c r="E16245" s="12"/>
      <c r="O16245" s="6" t="s">
        <v>1331</v>
      </c>
    </row>
    <row r="16246">
      <c r="B16246" s="2"/>
      <c r="C16246" s="10"/>
      <c r="D16246" s="11"/>
      <c r="E16246" s="12"/>
      <c r="O16246" s="6" t="s">
        <v>1331</v>
      </c>
    </row>
    <row r="16247">
      <c r="B16247" s="2"/>
      <c r="C16247" s="10"/>
      <c r="D16247" s="11"/>
      <c r="E16247" s="12"/>
      <c r="O16247" s="6" t="s">
        <v>1331</v>
      </c>
    </row>
    <row r="16248">
      <c r="B16248" s="2"/>
      <c r="C16248" s="10"/>
      <c r="D16248" s="11"/>
      <c r="E16248" s="12"/>
      <c r="O16248" s="6" t="s">
        <v>1331</v>
      </c>
    </row>
    <row r="16249">
      <c r="B16249" s="2"/>
      <c r="C16249" s="10"/>
      <c r="D16249" s="11"/>
      <c r="E16249" s="12"/>
      <c r="O16249" s="6" t="s">
        <v>1331</v>
      </c>
    </row>
    <row r="16250">
      <c r="B16250" s="2"/>
      <c r="C16250" s="10"/>
      <c r="D16250" s="11"/>
      <c r="E16250" s="12"/>
      <c r="O16250" s="6" t="s">
        <v>1331</v>
      </c>
    </row>
    <row r="16251">
      <c r="B16251" s="2"/>
      <c r="C16251" s="10"/>
      <c r="D16251" s="11"/>
      <c r="E16251" s="12"/>
      <c r="O16251" s="6" t="s">
        <v>1331</v>
      </c>
    </row>
    <row r="16252">
      <c r="B16252" s="2"/>
      <c r="C16252" s="10"/>
      <c r="D16252" s="11"/>
      <c r="E16252" s="12"/>
      <c r="O16252" s="6" t="s">
        <v>1331</v>
      </c>
    </row>
    <row r="16253">
      <c r="B16253" s="2"/>
      <c r="C16253" s="10"/>
      <c r="D16253" s="11"/>
      <c r="E16253" s="12"/>
      <c r="O16253" s="6" t="s">
        <v>1331</v>
      </c>
    </row>
    <row r="16254">
      <c r="B16254" s="2"/>
      <c r="C16254" s="10"/>
      <c r="D16254" s="11"/>
      <c r="E16254" s="12"/>
      <c r="O16254" s="6" t="s">
        <v>1331</v>
      </c>
    </row>
    <row r="16255">
      <c r="B16255" s="2"/>
      <c r="C16255" s="10"/>
      <c r="D16255" s="11"/>
      <c r="E16255" s="12"/>
      <c r="O16255" s="6" t="s">
        <v>1331</v>
      </c>
    </row>
    <row r="16256">
      <c r="B16256" s="2"/>
      <c r="C16256" s="10"/>
      <c r="D16256" s="11"/>
      <c r="E16256" s="12"/>
      <c r="O16256" s="6" t="s">
        <v>1331</v>
      </c>
    </row>
    <row r="16257">
      <c r="B16257" s="2"/>
      <c r="C16257" s="10"/>
      <c r="D16257" s="11"/>
      <c r="E16257" s="12"/>
      <c r="O16257" s="6" t="s">
        <v>1331</v>
      </c>
    </row>
    <row r="16258">
      <c r="B16258" s="2"/>
      <c r="C16258" s="10"/>
      <c r="D16258" s="11"/>
      <c r="E16258" s="12"/>
      <c r="O16258" s="6" t="s">
        <v>1331</v>
      </c>
    </row>
    <row r="16259">
      <c r="B16259" s="2"/>
      <c r="C16259" s="10"/>
      <c r="D16259" s="11"/>
      <c r="E16259" s="12"/>
      <c r="O16259" s="6" t="s">
        <v>1331</v>
      </c>
    </row>
    <row r="16260">
      <c r="B16260" s="2"/>
      <c r="C16260" s="10"/>
      <c r="D16260" s="11"/>
      <c r="E16260" s="12"/>
      <c r="O16260" s="6" t="s">
        <v>1331</v>
      </c>
    </row>
    <row r="16261">
      <c r="B16261" s="2"/>
      <c r="C16261" s="10"/>
      <c r="D16261" s="11"/>
      <c r="E16261" s="12"/>
      <c r="O16261" s="6" t="s">
        <v>1331</v>
      </c>
    </row>
    <row r="16262">
      <c r="B16262" s="2"/>
      <c r="C16262" s="10"/>
      <c r="D16262" s="11"/>
      <c r="E16262" s="12"/>
      <c r="O16262" s="6" t="s">
        <v>1331</v>
      </c>
    </row>
    <row r="16263">
      <c r="B16263" s="2"/>
      <c r="C16263" s="10"/>
      <c r="D16263" s="11"/>
      <c r="E16263" s="12"/>
      <c r="O16263" s="6" t="s">
        <v>1331</v>
      </c>
    </row>
    <row r="16264">
      <c r="B16264" s="2"/>
      <c r="C16264" s="10"/>
      <c r="D16264" s="11"/>
      <c r="E16264" s="12"/>
      <c r="O16264" s="6" t="s">
        <v>1331</v>
      </c>
    </row>
    <row r="16265">
      <c r="B16265" s="2"/>
      <c r="C16265" s="10"/>
      <c r="D16265" s="11"/>
      <c r="E16265" s="12"/>
      <c r="O16265" s="6" t="s">
        <v>1331</v>
      </c>
    </row>
    <row r="16266">
      <c r="B16266" s="2"/>
      <c r="C16266" s="10"/>
      <c r="D16266" s="11"/>
      <c r="E16266" s="12"/>
      <c r="O16266" s="6" t="s">
        <v>1331</v>
      </c>
    </row>
    <row r="16267">
      <c r="B16267" s="2"/>
      <c r="C16267" s="10"/>
      <c r="D16267" s="11"/>
      <c r="E16267" s="12"/>
      <c r="O16267" s="6" t="s">
        <v>1331</v>
      </c>
    </row>
    <row r="16268">
      <c r="B16268" s="2"/>
      <c r="C16268" s="10"/>
      <c r="D16268" s="11"/>
      <c r="E16268" s="12"/>
      <c r="O16268" s="6" t="s">
        <v>1331</v>
      </c>
    </row>
    <row r="16269">
      <c r="B16269" s="2"/>
      <c r="C16269" s="10"/>
      <c r="D16269" s="11"/>
      <c r="E16269" s="12"/>
      <c r="O16269" s="6" t="s">
        <v>1331</v>
      </c>
    </row>
    <row r="16270">
      <c r="B16270" s="2"/>
      <c r="C16270" s="10"/>
      <c r="D16270" s="11"/>
      <c r="E16270" s="12"/>
      <c r="O16270" s="6" t="s">
        <v>1331</v>
      </c>
    </row>
    <row r="16271">
      <c r="B16271" s="2"/>
      <c r="C16271" s="10"/>
      <c r="D16271" s="11"/>
      <c r="E16271" s="12"/>
      <c r="O16271" s="6" t="s">
        <v>1331</v>
      </c>
    </row>
    <row r="16272">
      <c r="B16272" s="2"/>
      <c r="C16272" s="10"/>
      <c r="D16272" s="11"/>
      <c r="E16272" s="12"/>
      <c r="O16272" s="6" t="s">
        <v>1331</v>
      </c>
    </row>
    <row r="16273">
      <c r="B16273" s="2"/>
      <c r="C16273" s="10"/>
      <c r="D16273" s="11"/>
      <c r="E16273" s="12"/>
      <c r="O16273" s="6" t="s">
        <v>1331</v>
      </c>
    </row>
    <row r="16274">
      <c r="B16274" s="2"/>
      <c r="C16274" s="10"/>
      <c r="D16274" s="11"/>
      <c r="E16274" s="12"/>
      <c r="O16274" s="6" t="s">
        <v>1331</v>
      </c>
    </row>
    <row r="16275">
      <c r="B16275" s="2"/>
      <c r="C16275" s="10"/>
      <c r="D16275" s="11"/>
      <c r="E16275" s="12"/>
      <c r="O16275" s="6" t="s">
        <v>1331</v>
      </c>
    </row>
    <row r="16276">
      <c r="B16276" s="2"/>
      <c r="C16276" s="10"/>
      <c r="D16276" s="11"/>
      <c r="E16276" s="12"/>
      <c r="O16276" s="6" t="s">
        <v>1331</v>
      </c>
    </row>
    <row r="16277">
      <c r="B16277" s="2"/>
      <c r="C16277" s="10"/>
      <c r="D16277" s="11"/>
      <c r="E16277" s="12"/>
      <c r="O16277" s="6" t="s">
        <v>1331</v>
      </c>
    </row>
    <row r="16278">
      <c r="B16278" s="2"/>
      <c r="C16278" s="10"/>
      <c r="D16278" s="11"/>
      <c r="E16278" s="12"/>
      <c r="O16278" s="6" t="s">
        <v>1331</v>
      </c>
    </row>
    <row r="16279">
      <c r="B16279" s="2"/>
      <c r="C16279" s="10"/>
      <c r="D16279" s="11"/>
      <c r="E16279" s="12"/>
      <c r="O16279" s="6" t="s">
        <v>1331</v>
      </c>
    </row>
    <row r="16280">
      <c r="B16280" s="2"/>
      <c r="C16280" s="10"/>
      <c r="D16280" s="11"/>
      <c r="E16280" s="12"/>
      <c r="O16280" s="6" t="s">
        <v>1331</v>
      </c>
    </row>
    <row r="16281">
      <c r="B16281" s="2"/>
      <c r="C16281" s="10"/>
      <c r="D16281" s="11"/>
      <c r="E16281" s="12"/>
      <c r="O16281" s="6" t="s">
        <v>1331</v>
      </c>
    </row>
    <row r="16282">
      <c r="B16282" s="2"/>
      <c r="C16282" s="10"/>
      <c r="D16282" s="11"/>
      <c r="E16282" s="12"/>
      <c r="O16282" s="6" t="s">
        <v>1331</v>
      </c>
    </row>
    <row r="16283">
      <c r="B16283" s="2"/>
      <c r="C16283" s="10"/>
      <c r="D16283" s="11"/>
      <c r="E16283" s="12"/>
      <c r="O16283" s="6" t="s">
        <v>1331</v>
      </c>
    </row>
    <row r="16284">
      <c r="B16284" s="2"/>
      <c r="C16284" s="10"/>
      <c r="D16284" s="11"/>
      <c r="E16284" s="12"/>
      <c r="O16284" s="6" t="s">
        <v>1331</v>
      </c>
    </row>
    <row r="16285">
      <c r="B16285" s="2"/>
      <c r="C16285" s="10"/>
      <c r="D16285" s="11"/>
      <c r="E16285" s="12"/>
      <c r="O16285" s="6" t="s">
        <v>1331</v>
      </c>
    </row>
    <row r="16286">
      <c r="B16286" s="2"/>
      <c r="C16286" s="10"/>
      <c r="D16286" s="11"/>
      <c r="E16286" s="12"/>
      <c r="O16286" s="6" t="s">
        <v>1331</v>
      </c>
    </row>
    <row r="16287">
      <c r="B16287" s="2"/>
      <c r="C16287" s="10"/>
      <c r="D16287" s="11"/>
      <c r="E16287" s="12"/>
      <c r="O16287" s="6" t="s">
        <v>1331</v>
      </c>
    </row>
    <row r="16288">
      <c r="B16288" s="2"/>
      <c r="C16288" s="10"/>
      <c r="D16288" s="11"/>
      <c r="E16288" s="12"/>
      <c r="O16288" s="6" t="s">
        <v>1331</v>
      </c>
    </row>
    <row r="16289">
      <c r="B16289" s="2"/>
      <c r="C16289" s="10"/>
      <c r="D16289" s="11"/>
      <c r="E16289" s="12"/>
      <c r="O16289" s="6" t="s">
        <v>1331</v>
      </c>
    </row>
    <row r="16290">
      <c r="B16290" s="2"/>
      <c r="C16290" s="10"/>
      <c r="D16290" s="11"/>
      <c r="E16290" s="12"/>
      <c r="O16290" s="6" t="s">
        <v>1331</v>
      </c>
    </row>
    <row r="16291">
      <c r="B16291" s="2"/>
      <c r="C16291" s="10"/>
      <c r="D16291" s="11"/>
      <c r="E16291" s="12"/>
      <c r="O16291" s="6" t="s">
        <v>1331</v>
      </c>
    </row>
    <row r="16292">
      <c r="B16292" s="2"/>
      <c r="C16292" s="10"/>
      <c r="D16292" s="11"/>
      <c r="E16292" s="12"/>
      <c r="O16292" s="6" t="s">
        <v>1331</v>
      </c>
    </row>
    <row r="16293">
      <c r="B16293" s="2"/>
      <c r="C16293" s="10"/>
      <c r="D16293" s="11"/>
      <c r="E16293" s="12"/>
      <c r="O16293" s="6" t="s">
        <v>1331</v>
      </c>
    </row>
    <row r="16294">
      <c r="B16294" s="2"/>
      <c r="C16294" s="10"/>
      <c r="D16294" s="11"/>
      <c r="E16294" s="12"/>
      <c r="O16294" s="6" t="s">
        <v>1331</v>
      </c>
    </row>
    <row r="16295">
      <c r="B16295" s="2"/>
      <c r="C16295" s="10"/>
      <c r="D16295" s="11"/>
      <c r="E16295" s="12"/>
      <c r="O16295" s="6" t="s">
        <v>1331</v>
      </c>
    </row>
    <row r="16296">
      <c r="B16296" s="2"/>
      <c r="C16296" s="10"/>
      <c r="D16296" s="11"/>
      <c r="E16296" s="12"/>
      <c r="O16296" s="6" t="s">
        <v>1331</v>
      </c>
    </row>
    <row r="16297">
      <c r="B16297" s="2"/>
      <c r="C16297" s="10"/>
      <c r="D16297" s="11"/>
      <c r="E16297" s="12"/>
      <c r="O16297" s="6" t="s">
        <v>1331</v>
      </c>
    </row>
    <row r="16298">
      <c r="B16298" s="2"/>
      <c r="C16298" s="10"/>
      <c r="D16298" s="11"/>
      <c r="E16298" s="12"/>
      <c r="O16298" s="6" t="s">
        <v>1331</v>
      </c>
    </row>
    <row r="16299">
      <c r="B16299" s="2"/>
      <c r="C16299" s="10"/>
      <c r="D16299" s="11"/>
      <c r="E16299" s="12"/>
      <c r="O16299" s="6" t="s">
        <v>1331</v>
      </c>
    </row>
    <row r="16300">
      <c r="B16300" s="2"/>
      <c r="C16300" s="10"/>
      <c r="D16300" s="11"/>
      <c r="E16300" s="12"/>
      <c r="O16300" s="6" t="s">
        <v>1331</v>
      </c>
    </row>
    <row r="16301">
      <c r="B16301" s="2"/>
      <c r="C16301" s="10"/>
      <c r="D16301" s="11"/>
      <c r="E16301" s="12"/>
      <c r="O16301" s="6" t="s">
        <v>1331</v>
      </c>
    </row>
    <row r="16302">
      <c r="B16302" s="2"/>
      <c r="C16302" s="10"/>
      <c r="D16302" s="11"/>
      <c r="E16302" s="12"/>
      <c r="O16302" s="6" t="s">
        <v>1331</v>
      </c>
    </row>
    <row r="16303">
      <c r="B16303" s="2"/>
      <c r="C16303" s="10"/>
      <c r="D16303" s="11"/>
      <c r="E16303" s="12"/>
      <c r="O16303" s="6" t="s">
        <v>1331</v>
      </c>
    </row>
    <row r="16304">
      <c r="B16304" s="2"/>
      <c r="C16304" s="10"/>
      <c r="D16304" s="11"/>
      <c r="E16304" s="12"/>
      <c r="O16304" s="6" t="s">
        <v>1331</v>
      </c>
    </row>
    <row r="16305">
      <c r="B16305" s="2"/>
      <c r="C16305" s="10"/>
      <c r="D16305" s="11"/>
      <c r="E16305" s="12"/>
      <c r="O16305" s="6" t="s">
        <v>1331</v>
      </c>
    </row>
    <row r="16306">
      <c r="B16306" s="2"/>
      <c r="C16306" s="10"/>
      <c r="D16306" s="11"/>
      <c r="E16306" s="12"/>
      <c r="O16306" s="6" t="s">
        <v>1331</v>
      </c>
    </row>
    <row r="16307">
      <c r="B16307" s="2"/>
      <c r="C16307" s="10"/>
      <c r="D16307" s="11"/>
      <c r="E16307" s="12"/>
      <c r="O16307" s="6" t="s">
        <v>1331</v>
      </c>
    </row>
    <row r="16308">
      <c r="B16308" s="2"/>
      <c r="C16308" s="10"/>
      <c r="D16308" s="11"/>
      <c r="E16308" s="12"/>
      <c r="O16308" s="6" t="s">
        <v>1331</v>
      </c>
    </row>
    <row r="16309">
      <c r="B16309" s="2"/>
      <c r="C16309" s="10"/>
      <c r="D16309" s="11"/>
      <c r="E16309" s="12"/>
      <c r="O16309" s="6" t="s">
        <v>1331</v>
      </c>
    </row>
    <row r="16310">
      <c r="B16310" s="2"/>
      <c r="C16310" s="10"/>
      <c r="D16310" s="11"/>
      <c r="E16310" s="12"/>
      <c r="O16310" s="6" t="s">
        <v>1331</v>
      </c>
    </row>
    <row r="16311">
      <c r="B16311" s="2"/>
      <c r="C16311" s="10"/>
      <c r="D16311" s="11"/>
      <c r="E16311" s="12"/>
      <c r="O16311" s="6" t="s">
        <v>1331</v>
      </c>
    </row>
    <row r="16312">
      <c r="B16312" s="2"/>
      <c r="C16312" s="10"/>
      <c r="D16312" s="11"/>
      <c r="E16312" s="12"/>
      <c r="O16312" s="6" t="s">
        <v>1331</v>
      </c>
    </row>
    <row r="16313">
      <c r="B16313" s="2"/>
      <c r="C16313" s="10"/>
      <c r="D16313" s="11"/>
      <c r="E16313" s="12"/>
      <c r="O16313" s="6" t="s">
        <v>1331</v>
      </c>
    </row>
    <row r="16314">
      <c r="B16314" s="2"/>
      <c r="C16314" s="10"/>
      <c r="D16314" s="11"/>
      <c r="E16314" s="12"/>
      <c r="O16314" s="6" t="s">
        <v>1331</v>
      </c>
    </row>
    <row r="16315">
      <c r="B16315" s="2"/>
      <c r="C16315" s="10"/>
      <c r="D16315" s="11"/>
      <c r="E16315" s="12"/>
      <c r="O16315" s="6" t="s">
        <v>1331</v>
      </c>
    </row>
    <row r="16316">
      <c r="B16316" s="2"/>
      <c r="C16316" s="10"/>
      <c r="D16316" s="11"/>
      <c r="E16316" s="12"/>
      <c r="O16316" s="6" t="s">
        <v>1331</v>
      </c>
    </row>
    <row r="16317">
      <c r="B16317" s="2"/>
      <c r="C16317" s="10"/>
      <c r="D16317" s="11"/>
      <c r="E16317" s="12"/>
      <c r="O16317" s="6" t="s">
        <v>1331</v>
      </c>
    </row>
    <row r="16318">
      <c r="B16318" s="2"/>
      <c r="C16318" s="10"/>
      <c r="D16318" s="11"/>
      <c r="E16318" s="12"/>
      <c r="O16318" s="6" t="s">
        <v>1331</v>
      </c>
    </row>
    <row r="16319">
      <c r="B16319" s="2"/>
      <c r="C16319" s="10"/>
      <c r="D16319" s="11"/>
      <c r="E16319" s="12"/>
      <c r="O16319" s="6" t="s">
        <v>1331</v>
      </c>
    </row>
    <row r="16320">
      <c r="B16320" s="2"/>
      <c r="C16320" s="10"/>
      <c r="D16320" s="11"/>
      <c r="E16320" s="12"/>
      <c r="O16320" s="6" t="s">
        <v>1331</v>
      </c>
    </row>
    <row r="16321">
      <c r="B16321" s="2"/>
      <c r="C16321" s="10"/>
      <c r="D16321" s="11"/>
      <c r="E16321" s="12"/>
      <c r="O16321" s="6" t="s">
        <v>1331</v>
      </c>
    </row>
    <row r="16322">
      <c r="B16322" s="2"/>
      <c r="C16322" s="10"/>
      <c r="D16322" s="11"/>
      <c r="E16322" s="12"/>
      <c r="O16322" s="6" t="s">
        <v>1331</v>
      </c>
    </row>
    <row r="16323">
      <c r="B16323" s="2"/>
      <c r="C16323" s="10"/>
      <c r="D16323" s="11"/>
      <c r="E16323" s="12"/>
      <c r="O16323" s="6" t="s">
        <v>1331</v>
      </c>
    </row>
    <row r="16324">
      <c r="B16324" s="2"/>
      <c r="C16324" s="10"/>
      <c r="D16324" s="11"/>
      <c r="E16324" s="12"/>
      <c r="O16324" s="6" t="s">
        <v>1331</v>
      </c>
    </row>
    <row r="16325">
      <c r="B16325" s="2"/>
      <c r="C16325" s="10"/>
      <c r="D16325" s="11"/>
      <c r="E16325" s="12"/>
      <c r="O16325" s="6" t="s">
        <v>1331</v>
      </c>
    </row>
    <row r="16326">
      <c r="B16326" s="2"/>
      <c r="C16326" s="10"/>
      <c r="D16326" s="11"/>
      <c r="E16326" s="12"/>
      <c r="O16326" s="6" t="s">
        <v>1331</v>
      </c>
    </row>
    <row r="16327">
      <c r="B16327" s="2"/>
      <c r="C16327" s="10"/>
      <c r="D16327" s="11"/>
      <c r="E16327" s="12"/>
      <c r="O16327" s="6" t="s">
        <v>1331</v>
      </c>
    </row>
    <row r="16328">
      <c r="B16328" s="2"/>
      <c r="C16328" s="10"/>
      <c r="D16328" s="11"/>
      <c r="E16328" s="12"/>
      <c r="O16328" s="6" t="s">
        <v>1331</v>
      </c>
    </row>
    <row r="16329">
      <c r="B16329" s="2"/>
      <c r="C16329" s="10"/>
      <c r="D16329" s="11"/>
      <c r="E16329" s="12"/>
      <c r="O16329" s="6" t="s">
        <v>1331</v>
      </c>
    </row>
    <row r="16330">
      <c r="B16330" s="2"/>
      <c r="C16330" s="10"/>
      <c r="D16330" s="11"/>
      <c r="E16330" s="12"/>
      <c r="O16330" s="6" t="s">
        <v>1331</v>
      </c>
    </row>
    <row r="16331">
      <c r="B16331" s="2"/>
      <c r="C16331" s="10"/>
      <c r="D16331" s="11"/>
      <c r="E16331" s="12"/>
      <c r="O16331" s="6" t="s">
        <v>1331</v>
      </c>
    </row>
    <row r="16332">
      <c r="B16332" s="2"/>
      <c r="C16332" s="10"/>
      <c r="D16332" s="11"/>
      <c r="E16332" s="12"/>
      <c r="O16332" s="6" t="s">
        <v>1331</v>
      </c>
    </row>
    <row r="16333">
      <c r="B16333" s="2"/>
      <c r="C16333" s="10"/>
      <c r="D16333" s="11"/>
      <c r="E16333" s="12"/>
      <c r="O16333" s="6" t="s">
        <v>1331</v>
      </c>
    </row>
    <row r="16334">
      <c r="B16334" s="2"/>
      <c r="C16334" s="10"/>
      <c r="D16334" s="11"/>
      <c r="E16334" s="12"/>
      <c r="O16334" s="6" t="s">
        <v>1331</v>
      </c>
    </row>
    <row r="16335">
      <c r="B16335" s="2"/>
      <c r="C16335" s="10"/>
      <c r="D16335" s="11"/>
      <c r="E16335" s="12"/>
      <c r="O16335" s="6" t="s">
        <v>1331</v>
      </c>
    </row>
  </sheetData>
  <autoFilter ref="$A$1:$M$16335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2">
      <c r="A2" s="13"/>
      <c r="B2" s="14">
        <f t="shared" ref="B2:C2" si="1">sum(B4:B28)</f>
        <v>30335607.25</v>
      </c>
      <c r="C2" s="13">
        <f t="shared" si="1"/>
        <v>31530001</v>
      </c>
    </row>
    <row r="3">
      <c r="A3" s="15" t="s">
        <v>1332</v>
      </c>
      <c r="B3" s="15" t="s">
        <v>1333</v>
      </c>
      <c r="C3" s="15" t="s">
        <v>1334</v>
      </c>
    </row>
    <row r="4">
      <c r="A4" s="16">
        <v>46138.0</v>
      </c>
      <c r="B4" s="14">
        <f>sumif(Sheet1!E:E,A4,Sheet1!H:H)+sumif(Sheet1!E:E,A4,Sheet1!H:H)*18%</f>
        <v>854372.6634</v>
      </c>
      <c r="C4" s="13">
        <f>sumif(Sheet2!X:X,A4,Sheet2!W:W)</f>
        <v>6313539</v>
      </c>
    </row>
    <row r="5">
      <c r="A5" s="13"/>
      <c r="B5" s="13"/>
      <c r="C5" s="13"/>
    </row>
    <row r="6">
      <c r="A6" s="16">
        <v>46168.0</v>
      </c>
      <c r="B6" s="14">
        <f>sumif(Sheet1!E:E,A6,Sheet1!H:H)+sumif(Sheet1!E:E,A6,Sheet1!H:H)*18%</f>
        <v>15384792.74</v>
      </c>
      <c r="C6" s="13">
        <f>sumif(Sheet2!X:X,A6,Sheet2!W:W)</f>
        <v>10250015</v>
      </c>
    </row>
    <row r="7">
      <c r="A7" s="13"/>
      <c r="B7" s="13"/>
      <c r="C7" s="13"/>
    </row>
    <row r="8">
      <c r="A8" s="16">
        <v>46199.0</v>
      </c>
      <c r="B8" s="14">
        <f>sumif(Sheet1!E:E,A8,Sheet1!H:H)+sumif(Sheet1!E:E,A8,Sheet1!H:H)*18%</f>
        <v>13902461.04</v>
      </c>
      <c r="C8" s="13">
        <f>sumif(Sheet2!X:X,A8,Sheet2!W:W)</f>
        <v>12393967</v>
      </c>
    </row>
    <row r="9">
      <c r="A9" s="13"/>
      <c r="B9" s="13"/>
      <c r="C9" s="13"/>
    </row>
    <row r="10">
      <c r="A10" s="16">
        <v>46229.0</v>
      </c>
      <c r="B10" s="14">
        <f>sumif(Sheet1!E:E,A10,Sheet1!H:H)+sumif(Sheet1!E:E,A10,Sheet1!H:H)*18%</f>
        <v>193980.8136</v>
      </c>
      <c r="C10" s="13">
        <f>sumif(Sheet2!X:X,A10,Sheet2!W:W)</f>
        <v>2572480</v>
      </c>
    </row>
    <row r="11">
      <c r="A11" s="13"/>
      <c r="B11" s="13"/>
      <c r="C11" s="13"/>
    </row>
    <row r="12">
      <c r="A12" s="16">
        <v>46260.0</v>
      </c>
      <c r="B12" s="14">
        <f>sumif(Sheet1!E:E,A12,Sheet1!H:H)+sumif(Sheet1!E:E,A12,Sheet1!H:H)*18%</f>
        <v>0</v>
      </c>
      <c r="C12" s="13">
        <f>sumif(Sheet2!X:X,A12,Sheet2!W:W)</f>
        <v>0</v>
      </c>
    </row>
    <row r="13">
      <c r="A13" s="13"/>
      <c r="B13" s="13"/>
      <c r="C13" s="13"/>
    </row>
    <row r="14">
      <c r="A14" s="16">
        <v>46291.0</v>
      </c>
      <c r="B14" s="14">
        <f>sumif(Sheet1!E:E,A14,Sheet1!H:H)+sumif(Sheet1!E:E,A14,Sheet1!H:H)*18%</f>
        <v>0</v>
      </c>
      <c r="C14" s="13">
        <f>sumif(Sheet2!X:X,A14,Sheet2!W:W)</f>
        <v>0</v>
      </c>
    </row>
    <row r="15">
      <c r="A15" s="13"/>
      <c r="B15" s="13"/>
      <c r="C15" s="13"/>
    </row>
    <row r="16">
      <c r="A16" s="16">
        <v>46321.0</v>
      </c>
      <c r="B16" s="14">
        <f>sumif(Sheet1!E:E,A16,Sheet1!H:H)+sumif(Sheet1!E:E,A16,Sheet1!H:H)*18%</f>
        <v>0</v>
      </c>
      <c r="C16" s="13">
        <f>sumif(Sheet2!X:X,A16,Sheet2!W:W)</f>
        <v>0</v>
      </c>
    </row>
    <row r="17">
      <c r="A17" s="13"/>
      <c r="B17" s="13"/>
      <c r="C17" s="13"/>
    </row>
    <row r="18">
      <c r="A18" s="16">
        <v>46352.0</v>
      </c>
      <c r="B18" s="14">
        <f>sumif(Sheet1!E:E,A18,Sheet1!H:H)+sumif(Sheet1!E:E,A18,Sheet1!H:H)*18%</f>
        <v>0</v>
      </c>
      <c r="C18" s="13">
        <f>sumif(Sheet2!X:X,A18,Sheet2!W:W)</f>
        <v>0</v>
      </c>
    </row>
    <row r="19">
      <c r="A19" s="13"/>
      <c r="B19" s="13"/>
      <c r="C19" s="13"/>
    </row>
    <row r="20">
      <c r="A20" s="16">
        <v>46382.0</v>
      </c>
      <c r="B20" s="14">
        <f>sumif(Sheet1!E:E,A20,Sheet1!H:H)+sumif(Sheet1!E:E,A20,Sheet1!H:H)*18%</f>
        <v>0</v>
      </c>
      <c r="C20" s="13">
        <f>sumif(Sheet2!X:X,A20,Sheet2!W:W)</f>
        <v>0</v>
      </c>
    </row>
    <row r="21">
      <c r="A21" s="13"/>
      <c r="B21" s="13"/>
      <c r="C21" s="13"/>
    </row>
    <row r="22">
      <c r="A22" s="16">
        <v>46414.0</v>
      </c>
      <c r="B22" s="14">
        <f>sumif(Sheet1!E:E,A22,Sheet1!H:H)+sumif(Sheet1!E:E,A22,Sheet1!H:H)*18%</f>
        <v>0</v>
      </c>
      <c r="C22" s="13">
        <f>sumif(Sheet2!X:X,A22,Sheet2!W:W)</f>
        <v>0</v>
      </c>
    </row>
    <row r="23">
      <c r="A23" s="13"/>
      <c r="B23" s="13"/>
      <c r="C23" s="13"/>
    </row>
    <row r="24">
      <c r="A24" s="16">
        <v>46445.0</v>
      </c>
      <c r="B24" s="14">
        <f>sumif(Sheet1!E:E,A24,Sheet1!H:H)+sumif(Sheet1!E:E,A24,Sheet1!H:H)*18%</f>
        <v>0</v>
      </c>
      <c r="C24" s="13">
        <f>sumif(Sheet2!X:X,A24,Sheet2!W:W)</f>
        <v>0</v>
      </c>
    </row>
    <row r="25">
      <c r="A25" s="13"/>
      <c r="B25" s="13"/>
      <c r="C25" s="13"/>
    </row>
    <row r="26">
      <c r="A26" s="16">
        <v>46473.0</v>
      </c>
      <c r="B26" s="14">
        <f>sumif(Sheet1!E:E,A26,Sheet1!H:H)+sumif(Sheet1!E:E,A26,Sheet1!H:H)*18%</f>
        <v>0</v>
      </c>
      <c r="C26" s="13">
        <f>sumif(Sheet2!X:X,A26,Sheet2!W:W)</f>
        <v>0</v>
      </c>
    </row>
    <row r="27">
      <c r="A27" s="13"/>
      <c r="B27" s="13"/>
      <c r="C27" s="13"/>
    </row>
    <row r="28">
      <c r="A28" s="13"/>
      <c r="B28" s="13"/>
      <c r="C28" s="13"/>
    </row>
    <row r="29">
      <c r="A29" s="17"/>
      <c r="B29" s="17"/>
      <c r="C29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3.25"/>
    <col customWidth="1" min="4" max="4" width="10.25"/>
    <col customWidth="1" min="10" max="10" width="16.13"/>
    <col customWidth="1" min="11" max="11" width="42.0"/>
    <col customWidth="1" min="12" max="13" width="13.5"/>
  </cols>
  <sheetData>
    <row r="1">
      <c r="D1" s="18"/>
      <c r="E1" s="19"/>
      <c r="F1" s="18"/>
      <c r="G1" s="18"/>
    </row>
    <row r="2" ht="29.25" customHeight="1">
      <c r="C2" s="20"/>
      <c r="D2" s="21"/>
      <c r="E2" s="19"/>
      <c r="F2" s="18"/>
      <c r="G2" s="18"/>
    </row>
    <row r="3">
      <c r="B3" s="17"/>
      <c r="C3" s="22">
        <f t="shared" ref="C3:D3" si="1">SUM(C5:C1000)</f>
        <v>23066985.99</v>
      </c>
      <c r="D3" s="22">
        <f t="shared" si="1"/>
        <v>25708141.74</v>
      </c>
      <c r="E3" s="22">
        <f>D3-C3</f>
        <v>2641155.75</v>
      </c>
      <c r="F3" s="23">
        <f>(D3-C3)/C3</f>
        <v>0.1144993867</v>
      </c>
      <c r="G3" s="23">
        <f>SUM(G5:G1000)</f>
        <v>1</v>
      </c>
      <c r="H3" s="24"/>
      <c r="J3" s="1" t="s">
        <v>13</v>
      </c>
      <c r="K3" s="25" t="s">
        <v>1335</v>
      </c>
      <c r="L3" s="26">
        <f t="shared" ref="L3:M3" si="2">sum(L5:L1000)</f>
        <v>13402370.13</v>
      </c>
      <c r="M3" s="26">
        <f t="shared" si="2"/>
        <v>13045514.37</v>
      </c>
      <c r="N3" s="26">
        <f>M3-L3</f>
        <v>-356855.76</v>
      </c>
      <c r="O3" s="27">
        <f>IF(K3="","",IF(M3="","-100%",(M3-L3)/L3))</f>
        <v>-0.02662631733</v>
      </c>
      <c r="P3" s="28">
        <f>sum(P5:P1000)</f>
        <v>1</v>
      </c>
    </row>
    <row r="4">
      <c r="B4" s="29" t="str">
        <f>IFERROR(__xludf.DUMMYFUNCTION("QUERY(Sheet1!A1:O1000,""SELECT K,SUM(H) WHERE O IS NOT NULL GROUP BY K PIVOT N LABEL K 'STATE', SUM(H) 'Sale' FORMAT SUM(H) '##'"")"),"STATE")</f>
        <v>STATE</v>
      </c>
      <c r="C4" s="29" t="str">
        <f>IFERROR(__xludf.DUMMYFUNCTION("""COMPUTED_VALUE"""),"FY-2025-26 Sale")</f>
        <v>FY-2025-26 Sale</v>
      </c>
      <c r="D4" s="29" t="str">
        <f>IFERROR(__xludf.DUMMYFUNCTION("""COMPUTED_VALUE"""),"FY-2026-27 Sale")</f>
        <v>FY-2026-27 Sale</v>
      </c>
      <c r="E4" s="30" t="s">
        <v>1336</v>
      </c>
      <c r="F4" s="30" t="s">
        <v>1337</v>
      </c>
      <c r="G4" s="25" t="s">
        <v>1338</v>
      </c>
      <c r="K4" s="31" t="str">
        <f>IFERROR(__xludf.DUMMYFUNCTION("SORT(QUERY(Sheet1!A1:O1000,""SELECT C,SUM(H) WHERE O IS NOT NULL AND K CONTAINS '""&amp;J3&amp;""' GROUP BY C PIVOT N LABEL C 'Party' , SUM(H) 'Sale' FORMAT SUM(H) '##' ""),3,0)"),"Party")</f>
        <v>Party</v>
      </c>
      <c r="L4" s="32" t="str">
        <f>IFERROR(__xludf.DUMMYFUNCTION("""COMPUTED_VALUE"""),"FY-2025-26 Sale")</f>
        <v>FY-2025-26 Sale</v>
      </c>
      <c r="M4" s="32" t="str">
        <f>IFERROR(__xludf.DUMMYFUNCTION("""COMPUTED_VALUE"""),"FY-2026-27 Sale")</f>
        <v>FY-2026-27 Sale</v>
      </c>
      <c r="N4" s="30"/>
      <c r="O4" s="30"/>
      <c r="P4" s="25"/>
    </row>
    <row r="5">
      <c r="B5" s="33" t="str">
        <f>IFERROR(__xludf.DUMMYFUNCTION("""COMPUTED_VALUE"""),"DELHI A")</f>
        <v>DELHI A</v>
      </c>
      <c r="C5" s="34">
        <f>IFERROR(__xludf.DUMMYFUNCTION("""COMPUTED_VALUE"""),4057826.140000001)</f>
        <v>4057826.14</v>
      </c>
      <c r="D5" s="34">
        <f>IFERROR(__xludf.DUMMYFUNCTION("""COMPUTED_VALUE"""),3806216.71)</f>
        <v>3806216.71</v>
      </c>
      <c r="E5" s="22">
        <f t="shared" ref="E5:E16" si="3">IF(D5="","",D5-C5)</f>
        <v>-251609.43</v>
      </c>
      <c r="F5" s="23">
        <f t="shared" ref="F5:F15" si="4">IFERROR((D5-C5)/C5,"")</f>
        <v>-0.06200596608</v>
      </c>
      <c r="G5" s="23">
        <f t="shared" ref="G5:G17" si="5">IF(D5="","",D5/D$3)</f>
        <v>0.1480549138</v>
      </c>
      <c r="J5" s="6" t="str">
        <f>IFERROR(__xludf.DUMMYFUNCTION("ArrayFormula(IF(K5:K1000="""","""",VLOOKUP(K5:K1000,IMPORTRANGE(""https://docs.google.com/spreadsheets/d/1njO-srsS29qiE4t45-zr5njbB7R2Zb-oSnv2NL1ONY4/edit?gid=63200363#gid=63200363"",""Sheet2!A2:D""),2,0)))"),"MATHURA")</f>
        <v>MATHURA</v>
      </c>
      <c r="K5" s="32" t="str">
        <f>IFERROR(__xludf.DUMMYFUNCTION("""COMPUTED_VALUE"""),"NITIN TRADERS")</f>
        <v>NITIN TRADERS</v>
      </c>
      <c r="L5" s="35">
        <f>IFERROR(__xludf.DUMMYFUNCTION("""COMPUTED_VALUE"""),2917384.4299999997)</f>
        <v>2917384.43</v>
      </c>
      <c r="M5" s="35">
        <f>IFERROR(__xludf.DUMMYFUNCTION("""COMPUTED_VALUE"""),3037012.0)</f>
        <v>3037012</v>
      </c>
      <c r="N5" s="35">
        <f t="shared" ref="N5:N47" si="6">IF(K5="","",M5-L5)</f>
        <v>119627.57</v>
      </c>
      <c r="O5" s="27">
        <f t="shared" ref="O5:O47" si="7">IFERROR(IF(K5="","",IF(M5="","-100%",(M5-L5)/L5)),100%)</f>
        <v>0.04100507591</v>
      </c>
      <c r="P5" s="36">
        <f t="shared" ref="P5:P47" si="8">IF(K5="","",M5/$M$3)</f>
        <v>0.232801246</v>
      </c>
    </row>
    <row r="6">
      <c r="B6" s="33" t="str">
        <f>IFERROR(__xludf.DUMMYFUNCTION("""COMPUTED_VALUE"""),"DELHI NCR")</f>
        <v>DELHI NCR</v>
      </c>
      <c r="C6" s="34">
        <f>IFERROR(__xludf.DUMMYFUNCTION("""COMPUTED_VALUE"""),2408782.1000000006)</f>
        <v>2408782.1</v>
      </c>
      <c r="D6" s="34">
        <f>IFERROR(__xludf.DUMMYFUNCTION("""COMPUTED_VALUE"""),2215644.0)</f>
        <v>2215644</v>
      </c>
      <c r="E6" s="22">
        <f t="shared" si="3"/>
        <v>-193138.1</v>
      </c>
      <c r="F6" s="23">
        <f t="shared" si="4"/>
        <v>-0.08018081005</v>
      </c>
      <c r="G6" s="23">
        <f t="shared" si="5"/>
        <v>0.0861845256</v>
      </c>
      <c r="J6" s="6" t="str">
        <f>IFERROR(__xludf.DUMMYFUNCTION("""COMPUTED_VALUE"""),"Aligarh")</f>
        <v>Aligarh</v>
      </c>
      <c r="K6" s="32" t="str">
        <f>IFERROR(__xludf.DUMMYFUNCTION("""COMPUTED_VALUE"""),"Vidhya Sales")</f>
        <v>Vidhya Sales</v>
      </c>
      <c r="L6" s="35">
        <f>IFERROR(__xludf.DUMMYFUNCTION("""COMPUTED_VALUE"""),624826.2999999999)</f>
        <v>624826.3</v>
      </c>
      <c r="M6" s="35">
        <f>IFERROR(__xludf.DUMMYFUNCTION("""COMPUTED_VALUE"""),2530306.41)</f>
        <v>2530306.41</v>
      </c>
      <c r="N6" s="35">
        <f t="shared" si="6"/>
        <v>1905480.11</v>
      </c>
      <c r="O6" s="27">
        <f t="shared" si="7"/>
        <v>3.049615725</v>
      </c>
      <c r="P6" s="36">
        <f t="shared" si="8"/>
        <v>0.1939598806</v>
      </c>
    </row>
    <row r="7">
      <c r="B7" s="33" t="str">
        <f>IFERROR(__xludf.DUMMYFUNCTION("""COMPUTED_VALUE"""),"UP ( A )")</f>
        <v>UP ( A )</v>
      </c>
      <c r="C7" s="34">
        <f>IFERROR(__xludf.DUMMYFUNCTION("""COMPUTED_VALUE"""),1.3402370129999992E7)</f>
        <v>13402370.13</v>
      </c>
      <c r="D7" s="34">
        <f>IFERROR(__xludf.DUMMYFUNCTION("""COMPUTED_VALUE"""),1.3045514370000001E7)</f>
        <v>13045514.37</v>
      </c>
      <c r="E7" s="22">
        <f t="shared" si="3"/>
        <v>-356855.76</v>
      </c>
      <c r="F7" s="23">
        <f t="shared" si="4"/>
        <v>-0.02662631733</v>
      </c>
      <c r="G7" s="23">
        <f t="shared" si="5"/>
        <v>0.5074468043</v>
      </c>
      <c r="J7" s="6" t="str">
        <f>IFERROR(__xludf.DUMMYFUNCTION("""COMPUTED_VALUE"""),"SAHIBABAD")</f>
        <v>SAHIBABAD</v>
      </c>
      <c r="K7" s="32" t="str">
        <f>IFERROR(__xludf.DUMMYFUNCTION("""COMPUTED_VALUE"""),"LOHIA &amp; SONS (GHAZIABAD)")</f>
        <v>LOHIA &amp; SONS (GHAZIABAD)</v>
      </c>
      <c r="L7" s="35">
        <f>IFERROR(__xludf.DUMMYFUNCTION("""COMPUTED_VALUE"""),5487212.180000002)</f>
        <v>5487212.18</v>
      </c>
      <c r="M7" s="35">
        <f>IFERROR(__xludf.DUMMYFUNCTION("""COMPUTED_VALUE"""),2515196.0)</f>
        <v>2515196</v>
      </c>
      <c r="N7" s="35">
        <f t="shared" si="6"/>
        <v>-2972016.18</v>
      </c>
      <c r="O7" s="27">
        <f t="shared" si="7"/>
        <v>-0.5416258899</v>
      </c>
      <c r="P7" s="36">
        <f t="shared" si="8"/>
        <v>0.1928015967</v>
      </c>
    </row>
    <row r="8">
      <c r="B8" s="33" t="str">
        <f>IFERROR(__xludf.DUMMYFUNCTION("""COMPUTED_VALUE"""),"Uttarakhand")</f>
        <v>Uttarakhand</v>
      </c>
      <c r="C8" s="34">
        <f>IFERROR(__xludf.DUMMYFUNCTION("""COMPUTED_VALUE"""),3198007.619999999)</f>
        <v>3198007.62</v>
      </c>
      <c r="D8" s="34">
        <f>IFERROR(__xludf.DUMMYFUNCTION("""COMPUTED_VALUE"""),6640766.660000001)</f>
        <v>6640766.66</v>
      </c>
      <c r="E8" s="22">
        <f t="shared" si="3"/>
        <v>3442759.04</v>
      </c>
      <c r="F8" s="23">
        <f t="shared" si="4"/>
        <v>1.076532469</v>
      </c>
      <c r="G8" s="23">
        <f t="shared" si="5"/>
        <v>0.2583137563</v>
      </c>
      <c r="J8" s="6" t="str">
        <f>IFERROR(__xludf.DUMMYFUNCTION("""COMPUTED_VALUE"""),"MORADABAD")</f>
        <v>MORADABAD</v>
      </c>
      <c r="K8" s="32" t="str">
        <f>IFERROR(__xludf.DUMMYFUNCTION("""COMPUTED_VALUE"""),"AVANTI SALES &amp; AGENCIES(MORADABAD)")</f>
        <v>AVANTI SALES &amp; AGENCIES(MORADABAD)</v>
      </c>
      <c r="L8" s="35">
        <f>IFERROR(__xludf.DUMMYFUNCTION("""COMPUTED_VALUE"""),1796357.4499999993)</f>
        <v>1796357.45</v>
      </c>
      <c r="M8" s="35">
        <f>IFERROR(__xludf.DUMMYFUNCTION("""COMPUTED_VALUE"""),2333239.2)</f>
        <v>2333239.2</v>
      </c>
      <c r="N8" s="35">
        <f t="shared" si="6"/>
        <v>536881.75</v>
      </c>
      <c r="O8" s="27">
        <f t="shared" si="7"/>
        <v>0.2988724488</v>
      </c>
      <c r="P8" s="36">
        <f t="shared" si="8"/>
        <v>0.1788537526</v>
      </c>
    </row>
    <row r="9">
      <c r="B9" s="17"/>
      <c r="C9" s="17"/>
      <c r="D9" s="17"/>
      <c r="E9" s="17" t="str">
        <f t="shared" si="3"/>
        <v/>
      </c>
      <c r="F9" s="23" t="str">
        <f t="shared" si="4"/>
        <v/>
      </c>
      <c r="G9" s="23" t="str">
        <f t="shared" si="5"/>
        <v/>
      </c>
      <c r="J9" s="6" t="str">
        <f>IFERROR(__xludf.DUMMYFUNCTION("""COMPUTED_VALUE"""),"MEERUT")</f>
        <v>MEERUT</v>
      </c>
      <c r="K9" s="32" t="str">
        <f>IFERROR(__xludf.DUMMYFUNCTION("""COMPUTED_VALUE"""),"SUNITA ENTERPRISES")</f>
        <v>SUNITA ENTERPRISES</v>
      </c>
      <c r="L9" s="35"/>
      <c r="M9" s="35">
        <f>IFERROR(__xludf.DUMMYFUNCTION("""COMPUTED_VALUE"""),1554643.7599999998)</f>
        <v>1554643.76</v>
      </c>
      <c r="N9" s="35">
        <f t="shared" si="6"/>
        <v>1554643.76</v>
      </c>
      <c r="O9" s="27">
        <f t="shared" si="7"/>
        <v>1</v>
      </c>
      <c r="P9" s="36">
        <f t="shared" si="8"/>
        <v>0.1191707522</v>
      </c>
    </row>
    <row r="10">
      <c r="B10" s="17"/>
      <c r="C10" s="17"/>
      <c r="D10" s="17"/>
      <c r="E10" s="17" t="str">
        <f t="shared" si="3"/>
        <v/>
      </c>
      <c r="F10" s="23" t="str">
        <f t="shared" si="4"/>
        <v/>
      </c>
      <c r="G10" s="23" t="str">
        <f t="shared" si="5"/>
        <v/>
      </c>
      <c r="J10" s="6" t="str">
        <f>IFERROR(__xludf.DUMMYFUNCTION("""COMPUTED_VALUE"""),"MATHURA")</f>
        <v>MATHURA</v>
      </c>
      <c r="K10" s="32" t="str">
        <f>IFERROR(__xludf.DUMMYFUNCTION("""COMPUTED_VALUE"""),"HARSH TRADING COMPANY")</f>
        <v>HARSH TRADING COMPANY</v>
      </c>
      <c r="L10" s="35"/>
      <c r="M10" s="35">
        <f>IFERROR(__xludf.DUMMYFUNCTION("""COMPUTED_VALUE"""),373800.0)</f>
        <v>373800</v>
      </c>
      <c r="N10" s="35">
        <f t="shared" si="6"/>
        <v>373800</v>
      </c>
      <c r="O10" s="27">
        <f t="shared" si="7"/>
        <v>1</v>
      </c>
      <c r="P10" s="36">
        <f t="shared" si="8"/>
        <v>0.02865352714</v>
      </c>
    </row>
    <row r="11">
      <c r="B11" s="17"/>
      <c r="C11" s="17"/>
      <c r="D11" s="17"/>
      <c r="E11" s="17" t="str">
        <f t="shared" si="3"/>
        <v/>
      </c>
      <c r="F11" s="23" t="str">
        <f t="shared" si="4"/>
        <v/>
      </c>
      <c r="G11" s="23" t="str">
        <f t="shared" si="5"/>
        <v/>
      </c>
      <c r="J11" s="6" t="str">
        <f>IFERROR(__xludf.DUMMYFUNCTION("""COMPUTED_VALUE"""),"GHAZIABAD")</f>
        <v>GHAZIABAD</v>
      </c>
      <c r="K11" s="32" t="str">
        <f>IFERROR(__xludf.DUMMYFUNCTION("""COMPUTED_VALUE"""),"MANSI TRADING COMPANY(UP)")</f>
        <v>MANSI TRADING COMPANY(UP)</v>
      </c>
      <c r="L11" s="35"/>
      <c r="M11" s="35">
        <f>IFERROR(__xludf.DUMMYFUNCTION("""COMPUTED_VALUE"""),291072.0)</f>
        <v>291072</v>
      </c>
      <c r="N11" s="35">
        <f t="shared" si="6"/>
        <v>291072</v>
      </c>
      <c r="O11" s="27">
        <f t="shared" si="7"/>
        <v>1</v>
      </c>
      <c r="P11" s="36">
        <f t="shared" si="8"/>
        <v>0.02231203705</v>
      </c>
    </row>
    <row r="12">
      <c r="B12" s="17"/>
      <c r="C12" s="17"/>
      <c r="D12" s="17"/>
      <c r="E12" s="17" t="str">
        <f t="shared" si="3"/>
        <v/>
      </c>
      <c r="F12" s="23" t="str">
        <f t="shared" si="4"/>
        <v/>
      </c>
      <c r="G12" s="23" t="str">
        <f t="shared" si="5"/>
        <v/>
      </c>
      <c r="J12" s="6" t="str">
        <f>IFERROR(__xludf.DUMMYFUNCTION("""COMPUTED_VALUE"""),"AGRA")</f>
        <v>AGRA</v>
      </c>
      <c r="K12" s="32" t="str">
        <f>IFERROR(__xludf.DUMMYFUNCTION("""COMPUTED_VALUE"""),"VINOD TRADERS")</f>
        <v>VINOD TRADERS</v>
      </c>
      <c r="L12" s="35"/>
      <c r="M12" s="35">
        <f>IFERROR(__xludf.DUMMYFUNCTION("""COMPUTED_VALUE"""),238481.0)</f>
        <v>238481</v>
      </c>
      <c r="N12" s="35">
        <f t="shared" si="6"/>
        <v>238481</v>
      </c>
      <c r="O12" s="27">
        <f t="shared" si="7"/>
        <v>1</v>
      </c>
      <c r="P12" s="36">
        <f t="shared" si="8"/>
        <v>0.01828068969</v>
      </c>
    </row>
    <row r="13">
      <c r="B13" s="17"/>
      <c r="C13" s="17"/>
      <c r="D13" s="17"/>
      <c r="E13" s="17" t="str">
        <f t="shared" si="3"/>
        <v/>
      </c>
      <c r="F13" s="23" t="str">
        <f t="shared" si="4"/>
        <v/>
      </c>
      <c r="G13" s="23" t="str">
        <f t="shared" si="5"/>
        <v/>
      </c>
      <c r="J13" s="6" t="str">
        <f>IFERROR(__xludf.DUMMYFUNCTION("""COMPUTED_VALUE"""),"GHAZIABAD")</f>
        <v>GHAZIABAD</v>
      </c>
      <c r="K13" s="32" t="str">
        <f>IFERROR(__xludf.DUMMYFUNCTION("""COMPUTED_VALUE"""),"AMAN TRADERS")</f>
        <v>AMAN TRADERS</v>
      </c>
      <c r="L13" s="35"/>
      <c r="M13" s="35">
        <f>IFERROR(__xludf.DUMMYFUNCTION("""COMPUTED_VALUE"""),171764.0)</f>
        <v>171764</v>
      </c>
      <c r="N13" s="35">
        <f t="shared" si="6"/>
        <v>171764</v>
      </c>
      <c r="O13" s="27">
        <f t="shared" si="7"/>
        <v>1</v>
      </c>
      <c r="P13" s="36">
        <f t="shared" si="8"/>
        <v>0.01316651802</v>
      </c>
    </row>
    <row r="14">
      <c r="B14" s="17"/>
      <c r="C14" s="17"/>
      <c r="D14" s="17"/>
      <c r="E14" s="17" t="str">
        <f t="shared" si="3"/>
        <v/>
      </c>
      <c r="F14" s="23" t="str">
        <f t="shared" si="4"/>
        <v/>
      </c>
      <c r="G14" s="23" t="str">
        <f t="shared" si="5"/>
        <v/>
      </c>
      <c r="J14" s="6" t="str">
        <f>IFERROR(__xludf.DUMMYFUNCTION("""COMPUTED_VALUE"""),"MEERUT")</f>
        <v>MEERUT</v>
      </c>
      <c r="K14" s="32" t="str">
        <f>IFERROR(__xludf.DUMMYFUNCTION("""COMPUTED_VALUE"""),"DEEPAK SANITORY &amp; ELECTRIC STORE")</f>
        <v>DEEPAK SANITORY &amp; ELECTRIC STORE</v>
      </c>
      <c r="L14" s="35">
        <f>IFERROR(__xludf.DUMMYFUNCTION("""COMPUTED_VALUE"""),374039.0)</f>
        <v>374039</v>
      </c>
      <c r="M14" s="35"/>
      <c r="N14" s="35">
        <f t="shared" si="6"/>
        <v>-374039</v>
      </c>
      <c r="O14" s="27" t="str">
        <f t="shared" si="7"/>
        <v>-100%</v>
      </c>
      <c r="P14" s="36">
        <f t="shared" si="8"/>
        <v>0</v>
      </c>
    </row>
    <row r="15">
      <c r="B15" s="17"/>
      <c r="C15" s="17"/>
      <c r="D15" s="17"/>
      <c r="E15" s="17" t="str">
        <f t="shared" si="3"/>
        <v/>
      </c>
      <c r="F15" s="23" t="str">
        <f t="shared" si="4"/>
        <v/>
      </c>
      <c r="G15" s="23" t="str">
        <f t="shared" si="5"/>
        <v/>
      </c>
      <c r="J15" s="6" t="str">
        <f>IFERROR(__xludf.DUMMYFUNCTION("""COMPUTED_VALUE"""),"SAHARANPUR")</f>
        <v>SAHARANPUR</v>
      </c>
      <c r="K15" s="32" t="str">
        <f>IFERROR(__xludf.DUMMYFUNCTION("""COMPUTED_VALUE"""),"DELUXE SANITARY STORE")</f>
        <v>DELUXE SANITARY STORE</v>
      </c>
      <c r="L15" s="35">
        <f>IFERROR(__xludf.DUMMYFUNCTION("""COMPUTED_VALUE"""),91422.88999999998)</f>
        <v>91422.89</v>
      </c>
      <c r="M15" s="35"/>
      <c r="N15" s="35">
        <f t="shared" si="6"/>
        <v>-91422.89</v>
      </c>
      <c r="O15" s="27" t="str">
        <f t="shared" si="7"/>
        <v>-100%</v>
      </c>
      <c r="P15" s="36">
        <f t="shared" si="8"/>
        <v>0</v>
      </c>
    </row>
    <row r="16">
      <c r="B16" s="17"/>
      <c r="C16" s="17"/>
      <c r="D16" s="17"/>
      <c r="E16" s="17" t="str">
        <f t="shared" si="3"/>
        <v/>
      </c>
      <c r="F16" s="17"/>
      <c r="G16" s="23" t="str">
        <f t="shared" si="5"/>
        <v/>
      </c>
      <c r="J16" s="6" t="str">
        <f>IFERROR(__xludf.DUMMYFUNCTION("""COMPUTED_VALUE"""),"MATHURA")</f>
        <v>MATHURA</v>
      </c>
      <c r="K16" s="32" t="str">
        <f>IFERROR(__xludf.DUMMYFUNCTION("""COMPUTED_VALUE"""),"HINDUSTAN SANITARY STORES")</f>
        <v>HINDUSTAN SANITARY STORES</v>
      </c>
      <c r="L16" s="35">
        <f>IFERROR(__xludf.DUMMYFUNCTION("""COMPUTED_VALUE"""),74058.5)</f>
        <v>74058.5</v>
      </c>
      <c r="M16" s="35"/>
      <c r="N16" s="35">
        <f t="shared" si="6"/>
        <v>-74058.5</v>
      </c>
      <c r="O16" s="27" t="str">
        <f t="shared" si="7"/>
        <v>-100%</v>
      </c>
      <c r="P16" s="36">
        <f t="shared" si="8"/>
        <v>0</v>
      </c>
    </row>
    <row r="17">
      <c r="B17" s="17"/>
      <c r="C17" s="17"/>
      <c r="D17" s="17"/>
      <c r="E17" s="17"/>
      <c r="F17" s="17"/>
      <c r="G17" s="23" t="str">
        <f t="shared" si="5"/>
        <v/>
      </c>
      <c r="J17" s="6" t="str">
        <f>IFERROR(__xludf.DUMMYFUNCTION("""COMPUTED_VALUE"""),"MORADABAD")</f>
        <v>MORADABAD</v>
      </c>
      <c r="K17" s="32" t="str">
        <f>IFERROR(__xludf.DUMMYFUNCTION("""COMPUTED_VALUE"""),"INDIAN TRADERS")</f>
        <v>INDIAN TRADERS</v>
      </c>
      <c r="L17" s="35">
        <f>IFERROR(__xludf.DUMMYFUNCTION("""COMPUTED_VALUE"""),61490.04)</f>
        <v>61490.04</v>
      </c>
      <c r="M17" s="35"/>
      <c r="N17" s="35">
        <f t="shared" si="6"/>
        <v>-61490.04</v>
      </c>
      <c r="O17" s="27" t="str">
        <f t="shared" si="7"/>
        <v>-100%</v>
      </c>
      <c r="P17" s="36">
        <f t="shared" si="8"/>
        <v>0</v>
      </c>
    </row>
    <row r="18">
      <c r="J18" s="6" t="str">
        <f>IFERROR(__xludf.DUMMYFUNCTION("""COMPUTED_VALUE"""),"Rampur")</f>
        <v>Rampur</v>
      </c>
      <c r="K18" s="13" t="str">
        <f>IFERROR(__xludf.DUMMYFUNCTION("""COMPUTED_VALUE"""),"JAIN TRADERS")</f>
        <v>JAIN TRADERS</v>
      </c>
      <c r="L18" s="37">
        <f>IFERROR(__xludf.DUMMYFUNCTION("""COMPUTED_VALUE"""),71275.0)</f>
        <v>71275</v>
      </c>
      <c r="M18" s="37"/>
      <c r="N18" s="35">
        <f t="shared" si="6"/>
        <v>-71275</v>
      </c>
      <c r="O18" s="27" t="str">
        <f t="shared" si="7"/>
        <v>-100%</v>
      </c>
      <c r="P18" s="36">
        <f t="shared" si="8"/>
        <v>0</v>
      </c>
    </row>
    <row r="19">
      <c r="J19" s="6" t="str">
        <f>IFERROR(__xludf.DUMMYFUNCTION("""COMPUTED_VALUE"""),"AMROHA")</f>
        <v>AMROHA</v>
      </c>
      <c r="K19" s="13" t="str">
        <f>IFERROR(__xludf.DUMMYFUNCTION("""COMPUTED_VALUE"""),"KULDEEP AGRICULTURE STORE")</f>
        <v>KULDEEP AGRICULTURE STORE</v>
      </c>
      <c r="L19" s="37">
        <f>IFERROR(__xludf.DUMMYFUNCTION("""COMPUTED_VALUE"""),62021.12)</f>
        <v>62021.12</v>
      </c>
      <c r="M19" s="37"/>
      <c r="N19" s="35">
        <f t="shared" si="6"/>
        <v>-62021.12</v>
      </c>
      <c r="O19" s="27" t="str">
        <f t="shared" si="7"/>
        <v>-100%</v>
      </c>
      <c r="P19" s="36">
        <f t="shared" si="8"/>
        <v>0</v>
      </c>
    </row>
    <row r="20">
      <c r="J20" s="6" t="str">
        <f>IFERROR(__xludf.DUMMYFUNCTION("""COMPUTED_VALUE"""),"AMROHA")</f>
        <v>AMROHA</v>
      </c>
      <c r="K20" s="13" t="str">
        <f>IFERROR(__xludf.DUMMYFUNCTION("""COMPUTED_VALUE"""),"KUMAR PIPE AND HARDWARE STORE")</f>
        <v>KUMAR PIPE AND HARDWARE STORE</v>
      </c>
      <c r="L20" s="37">
        <f>IFERROR(__xludf.DUMMYFUNCTION("""COMPUTED_VALUE"""),164411.38)</f>
        <v>164411.38</v>
      </c>
      <c r="M20" s="37"/>
      <c r="N20" s="35">
        <f t="shared" si="6"/>
        <v>-164411.38</v>
      </c>
      <c r="O20" s="27" t="str">
        <f t="shared" si="7"/>
        <v>-100%</v>
      </c>
      <c r="P20" s="36">
        <f t="shared" si="8"/>
        <v>0</v>
      </c>
    </row>
    <row r="21">
      <c r="J21" s="6" t="str">
        <f>IFERROR(__xludf.DUMMYFUNCTION("""COMPUTED_VALUE"""),"MEERUT")</f>
        <v>MEERUT</v>
      </c>
      <c r="K21" s="13" t="str">
        <f>IFERROR(__xludf.DUMMYFUNCTION("""COMPUTED_VALUE"""),"MAHAVEER SANITARY WARE &amp; HARDWARE STORE")</f>
        <v>MAHAVEER SANITARY WARE &amp; HARDWARE STORE</v>
      </c>
      <c r="L21" s="37">
        <f>IFERROR(__xludf.DUMMYFUNCTION("""COMPUTED_VALUE"""),99770.0)</f>
        <v>99770</v>
      </c>
      <c r="M21" s="37"/>
      <c r="N21" s="35">
        <f t="shared" si="6"/>
        <v>-99770</v>
      </c>
      <c r="O21" s="27" t="str">
        <f t="shared" si="7"/>
        <v>-100%</v>
      </c>
      <c r="P21" s="36">
        <f t="shared" si="8"/>
        <v>0</v>
      </c>
    </row>
    <row r="22">
      <c r="J22" s="6" t="str">
        <f>IFERROR(__xludf.DUMMYFUNCTION("""COMPUTED_VALUE"""),"MATHURA")</f>
        <v>MATHURA</v>
      </c>
      <c r="K22" s="13" t="str">
        <f>IFERROR(__xludf.DUMMYFUNCTION("""COMPUTED_VALUE"""),"RAJENDRA PRASAD &amp; CO.")</f>
        <v>RAJENDRA PRASAD &amp; CO.</v>
      </c>
      <c r="L22" s="37">
        <f>IFERROR(__xludf.DUMMYFUNCTION("""COMPUTED_VALUE"""),353465.16)</f>
        <v>353465.16</v>
      </c>
      <c r="M22" s="37"/>
      <c r="N22" s="35">
        <f t="shared" si="6"/>
        <v>-353465.16</v>
      </c>
      <c r="O22" s="27" t="str">
        <f t="shared" si="7"/>
        <v>-100%</v>
      </c>
      <c r="P22" s="36">
        <f t="shared" si="8"/>
        <v>0</v>
      </c>
    </row>
    <row r="23">
      <c r="J23" s="6" t="str">
        <f>IFERROR(__xludf.DUMMYFUNCTION("""COMPUTED_VALUE"""),"Hathras")</f>
        <v>Hathras</v>
      </c>
      <c r="K23" s="13" t="str">
        <f>IFERROR(__xludf.DUMMYFUNCTION("""COMPUTED_VALUE"""),"RATHI SALES CORP.")</f>
        <v>RATHI SALES CORP.</v>
      </c>
      <c r="L23" s="37">
        <f>IFERROR(__xludf.DUMMYFUNCTION("""COMPUTED_VALUE"""),673174.05)</f>
        <v>673174.05</v>
      </c>
      <c r="M23" s="37"/>
      <c r="N23" s="35">
        <f t="shared" si="6"/>
        <v>-673174.05</v>
      </c>
      <c r="O23" s="27" t="str">
        <f t="shared" si="7"/>
        <v>-100%</v>
      </c>
      <c r="P23" s="36">
        <f t="shared" si="8"/>
        <v>0</v>
      </c>
    </row>
    <row r="24">
      <c r="J24" s="6" t="str">
        <f>IFERROR(__xludf.DUMMYFUNCTION("""COMPUTED_VALUE"""),"Baghpat")</f>
        <v>Baghpat</v>
      </c>
      <c r="K24" s="13" t="str">
        <f>IFERROR(__xludf.DUMMYFUNCTION("""COMPUTED_VALUE"""),"SAURABH SANITARY STORE")</f>
        <v>SAURABH SANITARY STORE</v>
      </c>
      <c r="L24" s="37">
        <f>IFERROR(__xludf.DUMMYFUNCTION("""COMPUTED_VALUE"""),246298.55)</f>
        <v>246298.55</v>
      </c>
      <c r="M24" s="37"/>
      <c r="N24" s="35">
        <f t="shared" si="6"/>
        <v>-246298.55</v>
      </c>
      <c r="O24" s="27" t="str">
        <f t="shared" si="7"/>
        <v>-100%</v>
      </c>
      <c r="P24" s="36">
        <f t="shared" si="8"/>
        <v>0</v>
      </c>
    </row>
    <row r="25">
      <c r="J25" s="6" t="str">
        <f>IFERROR(__xludf.DUMMYFUNCTION("""COMPUTED_VALUE"""),"MATHURA")</f>
        <v>MATHURA</v>
      </c>
      <c r="K25" s="13" t="str">
        <f>IFERROR(__xludf.DUMMYFUNCTION("""COMPUTED_VALUE"""),"SHARMA PIPE FITTINGS &amp; SANITARY STORE")</f>
        <v>SHARMA PIPE FITTINGS &amp; SANITARY STORE</v>
      </c>
      <c r="L25" s="37">
        <f>IFERROR(__xludf.DUMMYFUNCTION("""COMPUTED_VALUE"""),213226.08000000002)</f>
        <v>213226.08</v>
      </c>
      <c r="M25" s="37"/>
      <c r="N25" s="35">
        <f t="shared" si="6"/>
        <v>-213226.08</v>
      </c>
      <c r="O25" s="27" t="str">
        <f t="shared" si="7"/>
        <v>-100%</v>
      </c>
      <c r="P25" s="36">
        <f t="shared" si="8"/>
        <v>0</v>
      </c>
    </row>
    <row r="26">
      <c r="J26" s="6" t="str">
        <f>IFERROR(__xludf.DUMMYFUNCTION("""COMPUTED_VALUE"""),"Bulandshahr")</f>
        <v>Bulandshahr</v>
      </c>
      <c r="K26" s="13" t="str">
        <f>IFERROR(__xludf.DUMMYFUNCTION("""COMPUTED_VALUE"""),"Vihan Marbles &amp; Tiles")</f>
        <v>Vihan Marbles &amp; Tiles</v>
      </c>
      <c r="L26" s="37">
        <f>IFERROR(__xludf.DUMMYFUNCTION("""COMPUTED_VALUE"""),91938.0)</f>
        <v>91938</v>
      </c>
      <c r="M26" s="37"/>
      <c r="N26" s="35">
        <f t="shared" si="6"/>
        <v>-91938</v>
      </c>
      <c r="O26" s="27" t="str">
        <f t="shared" si="7"/>
        <v>-100%</v>
      </c>
      <c r="P26" s="36">
        <f t="shared" si="8"/>
        <v>0</v>
      </c>
    </row>
    <row r="27">
      <c r="J27" s="6" t="str">
        <f>IFERROR(__xludf.DUMMYFUNCTION("""COMPUTED_VALUE"""),"")</f>
        <v/>
      </c>
      <c r="K27" s="13"/>
      <c r="L27" s="13"/>
      <c r="M27" s="13"/>
      <c r="N27" s="32" t="str">
        <f t="shared" si="6"/>
        <v/>
      </c>
      <c r="O27" s="27" t="str">
        <f t="shared" si="7"/>
        <v/>
      </c>
      <c r="P27" s="36" t="str">
        <f t="shared" si="8"/>
        <v/>
      </c>
    </row>
    <row r="28">
      <c r="J28" s="6" t="str">
        <f>IFERROR(__xludf.DUMMYFUNCTION("""COMPUTED_VALUE"""),"")</f>
        <v/>
      </c>
      <c r="K28" s="13"/>
      <c r="L28" s="13"/>
      <c r="M28" s="13"/>
      <c r="N28" s="32" t="str">
        <f t="shared" si="6"/>
        <v/>
      </c>
      <c r="O28" s="27" t="str">
        <f t="shared" si="7"/>
        <v/>
      </c>
      <c r="P28" s="36" t="str">
        <f t="shared" si="8"/>
        <v/>
      </c>
    </row>
    <row r="29">
      <c r="J29" s="6" t="str">
        <f>IFERROR(__xludf.DUMMYFUNCTION("""COMPUTED_VALUE"""),"")</f>
        <v/>
      </c>
      <c r="K29" s="13"/>
      <c r="L29" s="13"/>
      <c r="M29" s="13"/>
      <c r="N29" s="32" t="str">
        <f t="shared" si="6"/>
        <v/>
      </c>
      <c r="O29" s="27" t="str">
        <f t="shared" si="7"/>
        <v/>
      </c>
      <c r="P29" s="36" t="str">
        <f t="shared" si="8"/>
        <v/>
      </c>
    </row>
    <row r="30">
      <c r="J30" s="6" t="str">
        <f>IFERROR(__xludf.DUMMYFUNCTION("""COMPUTED_VALUE"""),"")</f>
        <v/>
      </c>
      <c r="K30" s="13"/>
      <c r="L30" s="13"/>
      <c r="M30" s="13"/>
      <c r="N30" s="32" t="str">
        <f t="shared" si="6"/>
        <v/>
      </c>
      <c r="O30" s="27" t="str">
        <f t="shared" si="7"/>
        <v/>
      </c>
      <c r="P30" s="36" t="str">
        <f t="shared" si="8"/>
        <v/>
      </c>
    </row>
    <row r="31">
      <c r="J31" s="6" t="str">
        <f>IFERROR(__xludf.DUMMYFUNCTION("""COMPUTED_VALUE"""),"")</f>
        <v/>
      </c>
      <c r="K31" s="13"/>
      <c r="L31" s="13"/>
      <c r="M31" s="13"/>
      <c r="N31" s="32" t="str">
        <f t="shared" si="6"/>
        <v/>
      </c>
      <c r="O31" s="27" t="str">
        <f t="shared" si="7"/>
        <v/>
      </c>
      <c r="P31" s="36" t="str">
        <f t="shared" si="8"/>
        <v/>
      </c>
    </row>
    <row r="32">
      <c r="J32" s="6" t="str">
        <f>IFERROR(__xludf.DUMMYFUNCTION("""COMPUTED_VALUE"""),"")</f>
        <v/>
      </c>
      <c r="K32" s="13"/>
      <c r="L32" s="13"/>
      <c r="M32" s="13"/>
      <c r="N32" s="32" t="str">
        <f t="shared" si="6"/>
        <v/>
      </c>
      <c r="O32" s="27" t="str">
        <f t="shared" si="7"/>
        <v/>
      </c>
      <c r="P32" s="36" t="str">
        <f t="shared" si="8"/>
        <v/>
      </c>
    </row>
    <row r="33">
      <c r="J33" s="6" t="str">
        <f>IFERROR(__xludf.DUMMYFUNCTION("""COMPUTED_VALUE"""),"")</f>
        <v/>
      </c>
      <c r="K33" s="13"/>
      <c r="L33" s="13"/>
      <c r="M33" s="13"/>
      <c r="N33" s="32" t="str">
        <f t="shared" si="6"/>
        <v/>
      </c>
      <c r="O33" s="27" t="str">
        <f t="shared" si="7"/>
        <v/>
      </c>
      <c r="P33" s="36" t="str">
        <f t="shared" si="8"/>
        <v/>
      </c>
    </row>
    <row r="34">
      <c r="J34" s="6" t="str">
        <f>IFERROR(__xludf.DUMMYFUNCTION("""COMPUTED_VALUE"""),"")</f>
        <v/>
      </c>
      <c r="K34" s="13"/>
      <c r="L34" s="13"/>
      <c r="M34" s="13"/>
      <c r="N34" s="32" t="str">
        <f t="shared" si="6"/>
        <v/>
      </c>
      <c r="O34" s="27" t="str">
        <f t="shared" si="7"/>
        <v/>
      </c>
      <c r="P34" s="36" t="str">
        <f t="shared" si="8"/>
        <v/>
      </c>
    </row>
    <row r="35">
      <c r="J35" s="6" t="str">
        <f>IFERROR(__xludf.DUMMYFUNCTION("""COMPUTED_VALUE"""),"")</f>
        <v/>
      </c>
      <c r="K35" s="13"/>
      <c r="L35" s="13"/>
      <c r="M35" s="13"/>
      <c r="N35" s="32" t="str">
        <f t="shared" si="6"/>
        <v/>
      </c>
      <c r="O35" s="27" t="str">
        <f t="shared" si="7"/>
        <v/>
      </c>
      <c r="P35" s="36" t="str">
        <f t="shared" si="8"/>
        <v/>
      </c>
    </row>
    <row r="36">
      <c r="J36" s="6" t="str">
        <f>IFERROR(__xludf.DUMMYFUNCTION("""COMPUTED_VALUE"""),"")</f>
        <v/>
      </c>
      <c r="K36" s="13"/>
      <c r="L36" s="13"/>
      <c r="M36" s="13"/>
      <c r="N36" s="32" t="str">
        <f t="shared" si="6"/>
        <v/>
      </c>
      <c r="O36" s="27" t="str">
        <f t="shared" si="7"/>
        <v/>
      </c>
      <c r="P36" s="36" t="str">
        <f t="shared" si="8"/>
        <v/>
      </c>
    </row>
    <row r="37">
      <c r="J37" s="6" t="str">
        <f>IFERROR(__xludf.DUMMYFUNCTION("""COMPUTED_VALUE"""),"")</f>
        <v/>
      </c>
      <c r="K37" s="17"/>
      <c r="L37" s="13"/>
      <c r="M37" s="17"/>
      <c r="N37" s="32" t="str">
        <f t="shared" si="6"/>
        <v/>
      </c>
      <c r="O37" s="27" t="str">
        <f t="shared" si="7"/>
        <v/>
      </c>
      <c r="P37" s="36" t="str">
        <f t="shared" si="8"/>
        <v/>
      </c>
    </row>
    <row r="38">
      <c r="J38" s="6" t="str">
        <f>IFERROR(__xludf.DUMMYFUNCTION("""COMPUTED_VALUE"""),"")</f>
        <v/>
      </c>
      <c r="K38" s="17"/>
      <c r="L38" s="13"/>
      <c r="M38" s="17"/>
      <c r="N38" s="32" t="str">
        <f t="shared" si="6"/>
        <v/>
      </c>
      <c r="O38" s="27" t="str">
        <f t="shared" si="7"/>
        <v/>
      </c>
      <c r="P38" s="36" t="str">
        <f t="shared" si="8"/>
        <v/>
      </c>
    </row>
    <row r="39">
      <c r="J39" s="6" t="str">
        <f>IFERROR(__xludf.DUMMYFUNCTION("""COMPUTED_VALUE"""),"")</f>
        <v/>
      </c>
      <c r="K39" s="17"/>
      <c r="L39" s="13"/>
      <c r="M39" s="17"/>
      <c r="N39" s="32" t="str">
        <f t="shared" si="6"/>
        <v/>
      </c>
      <c r="O39" s="27" t="str">
        <f t="shared" si="7"/>
        <v/>
      </c>
      <c r="P39" s="36" t="str">
        <f t="shared" si="8"/>
        <v/>
      </c>
    </row>
    <row r="40">
      <c r="J40" s="6" t="str">
        <f>IFERROR(__xludf.DUMMYFUNCTION("""COMPUTED_VALUE"""),"")</f>
        <v/>
      </c>
      <c r="K40" s="17"/>
      <c r="L40" s="13"/>
      <c r="M40" s="17"/>
      <c r="N40" s="32" t="str">
        <f t="shared" si="6"/>
        <v/>
      </c>
      <c r="O40" s="27" t="str">
        <f t="shared" si="7"/>
        <v/>
      </c>
      <c r="P40" s="36" t="str">
        <f t="shared" si="8"/>
        <v/>
      </c>
    </row>
    <row r="41">
      <c r="J41" s="6" t="str">
        <f>IFERROR(__xludf.DUMMYFUNCTION("""COMPUTED_VALUE"""),"")</f>
        <v/>
      </c>
      <c r="K41" s="17"/>
      <c r="L41" s="13"/>
      <c r="M41" s="17"/>
      <c r="N41" s="32" t="str">
        <f t="shared" si="6"/>
        <v/>
      </c>
      <c r="O41" s="27" t="str">
        <f t="shared" si="7"/>
        <v/>
      </c>
      <c r="P41" s="36" t="str">
        <f t="shared" si="8"/>
        <v/>
      </c>
    </row>
    <row r="42">
      <c r="J42" s="6" t="str">
        <f>IFERROR(__xludf.DUMMYFUNCTION("""COMPUTED_VALUE"""),"")</f>
        <v/>
      </c>
      <c r="K42" s="17"/>
      <c r="L42" s="13"/>
      <c r="M42" s="17"/>
      <c r="N42" s="32" t="str">
        <f t="shared" si="6"/>
        <v/>
      </c>
      <c r="O42" s="27" t="str">
        <f t="shared" si="7"/>
        <v/>
      </c>
      <c r="P42" s="36" t="str">
        <f t="shared" si="8"/>
        <v/>
      </c>
    </row>
    <row r="43">
      <c r="J43" s="6" t="str">
        <f>IFERROR(__xludf.DUMMYFUNCTION("""COMPUTED_VALUE"""),"")</f>
        <v/>
      </c>
      <c r="K43" s="17"/>
      <c r="L43" s="13"/>
      <c r="M43" s="17"/>
      <c r="N43" s="32" t="str">
        <f t="shared" si="6"/>
        <v/>
      </c>
      <c r="O43" s="27" t="str">
        <f t="shared" si="7"/>
        <v/>
      </c>
      <c r="P43" s="36" t="str">
        <f t="shared" si="8"/>
        <v/>
      </c>
    </row>
    <row r="44">
      <c r="J44" s="6" t="str">
        <f>IFERROR(__xludf.DUMMYFUNCTION("""COMPUTED_VALUE"""),"")</f>
        <v/>
      </c>
      <c r="K44" s="17"/>
      <c r="L44" s="13"/>
      <c r="M44" s="17"/>
      <c r="N44" s="32" t="str">
        <f t="shared" si="6"/>
        <v/>
      </c>
      <c r="O44" s="27" t="str">
        <f t="shared" si="7"/>
        <v/>
      </c>
      <c r="P44" s="36" t="str">
        <f t="shared" si="8"/>
        <v/>
      </c>
    </row>
    <row r="45">
      <c r="J45" s="6" t="str">
        <f>IFERROR(__xludf.DUMMYFUNCTION("""COMPUTED_VALUE"""),"")</f>
        <v/>
      </c>
      <c r="K45" s="17"/>
      <c r="L45" s="13"/>
      <c r="M45" s="17"/>
      <c r="N45" s="32" t="str">
        <f t="shared" si="6"/>
        <v/>
      </c>
      <c r="O45" s="27" t="str">
        <f t="shared" si="7"/>
        <v/>
      </c>
      <c r="P45" s="36" t="str">
        <f t="shared" si="8"/>
        <v/>
      </c>
    </row>
    <row r="46">
      <c r="J46" s="6" t="str">
        <f>IFERROR(__xludf.DUMMYFUNCTION("""COMPUTED_VALUE"""),"")</f>
        <v/>
      </c>
      <c r="K46" s="17"/>
      <c r="L46" s="13"/>
      <c r="M46" s="17"/>
      <c r="N46" s="32" t="str">
        <f t="shared" si="6"/>
        <v/>
      </c>
      <c r="O46" s="27" t="str">
        <f t="shared" si="7"/>
        <v/>
      </c>
      <c r="P46" s="36" t="str">
        <f t="shared" si="8"/>
        <v/>
      </c>
    </row>
    <row r="47">
      <c r="J47" s="6" t="str">
        <f>IFERROR(__xludf.DUMMYFUNCTION("""COMPUTED_VALUE"""),"")</f>
        <v/>
      </c>
      <c r="K47" s="17"/>
      <c r="L47" s="17"/>
      <c r="M47" s="17"/>
      <c r="N47" s="32" t="str">
        <f t="shared" si="6"/>
        <v/>
      </c>
      <c r="O47" s="27" t="str">
        <f t="shared" si="7"/>
        <v/>
      </c>
      <c r="P47" s="36" t="str">
        <f t="shared" si="8"/>
        <v/>
      </c>
    </row>
    <row r="48">
      <c r="J48" s="6" t="str">
        <f>IFERROR(__xludf.DUMMYFUNCTION("""COMPUTED_VALUE"""),"")</f>
        <v/>
      </c>
    </row>
    <row r="49">
      <c r="J49" s="6" t="str">
        <f>IFERROR(__xludf.DUMMYFUNCTION("""COMPUTED_VALUE"""),"")</f>
        <v/>
      </c>
    </row>
    <row r="50">
      <c r="J50" s="6" t="str">
        <f>IFERROR(__xludf.DUMMYFUNCTION("""COMPUTED_VALUE"""),"")</f>
        <v/>
      </c>
    </row>
    <row r="51">
      <c r="J51" s="6" t="str">
        <f>IFERROR(__xludf.DUMMYFUNCTION("""COMPUTED_VALUE"""),"")</f>
        <v/>
      </c>
    </row>
    <row r="52">
      <c r="J52" s="6" t="str">
        <f>IFERROR(__xludf.DUMMYFUNCTION("""COMPUTED_VALUE"""),"")</f>
        <v/>
      </c>
    </row>
    <row r="53">
      <c r="J53" s="6" t="str">
        <f>IFERROR(__xludf.DUMMYFUNCTION("""COMPUTED_VALUE"""),"")</f>
        <v/>
      </c>
    </row>
    <row r="54">
      <c r="J54" s="6" t="str">
        <f>IFERROR(__xludf.DUMMYFUNCTION("""COMPUTED_VALUE"""),"")</f>
        <v/>
      </c>
    </row>
    <row r="55">
      <c r="J55" s="6" t="str">
        <f>IFERROR(__xludf.DUMMYFUNCTION("""COMPUTED_VALUE"""),"")</f>
        <v/>
      </c>
    </row>
    <row r="56">
      <c r="J56" s="6" t="str">
        <f>IFERROR(__xludf.DUMMYFUNCTION("""COMPUTED_VALUE"""),"")</f>
        <v/>
      </c>
    </row>
    <row r="57">
      <c r="J57" s="6" t="str">
        <f>IFERROR(__xludf.DUMMYFUNCTION("""COMPUTED_VALUE"""),"")</f>
        <v/>
      </c>
    </row>
    <row r="58">
      <c r="J58" s="6" t="str">
        <f>IFERROR(__xludf.DUMMYFUNCTION("""COMPUTED_VALUE"""),"")</f>
        <v/>
      </c>
    </row>
    <row r="59">
      <c r="J59" s="6" t="str">
        <f>IFERROR(__xludf.DUMMYFUNCTION("""COMPUTED_VALUE"""),"")</f>
        <v/>
      </c>
    </row>
    <row r="60">
      <c r="J60" s="6" t="str">
        <f>IFERROR(__xludf.DUMMYFUNCTION("""COMPUTED_VALUE"""),"")</f>
        <v/>
      </c>
    </row>
    <row r="61">
      <c r="J61" s="6" t="str">
        <f>IFERROR(__xludf.DUMMYFUNCTION("""COMPUTED_VALUE"""),"")</f>
        <v/>
      </c>
    </row>
    <row r="62">
      <c r="J62" s="6" t="str">
        <f>IFERROR(__xludf.DUMMYFUNCTION("""COMPUTED_VALUE"""),"")</f>
        <v/>
      </c>
    </row>
    <row r="63">
      <c r="J63" s="6" t="str">
        <f>IFERROR(__xludf.DUMMYFUNCTION("""COMPUTED_VALUE"""),"")</f>
        <v/>
      </c>
    </row>
    <row r="64">
      <c r="J64" s="6" t="str">
        <f>IFERROR(__xludf.DUMMYFUNCTION("""COMPUTED_VALUE"""),"")</f>
        <v/>
      </c>
    </row>
    <row r="65">
      <c r="J65" s="6" t="str">
        <f>IFERROR(__xludf.DUMMYFUNCTION("""COMPUTED_VALUE"""),"")</f>
        <v/>
      </c>
    </row>
    <row r="66">
      <c r="J66" s="6" t="str">
        <f>IFERROR(__xludf.DUMMYFUNCTION("""COMPUTED_VALUE"""),"")</f>
        <v/>
      </c>
    </row>
    <row r="67">
      <c r="J67" s="6" t="str">
        <f>IFERROR(__xludf.DUMMYFUNCTION("""COMPUTED_VALUE"""),"")</f>
        <v/>
      </c>
    </row>
    <row r="68">
      <c r="J68" s="6" t="str">
        <f>IFERROR(__xludf.DUMMYFUNCTION("""COMPUTED_VALUE"""),"")</f>
        <v/>
      </c>
    </row>
    <row r="69">
      <c r="J69" s="6" t="str">
        <f>IFERROR(__xludf.DUMMYFUNCTION("""COMPUTED_VALUE"""),"")</f>
        <v/>
      </c>
    </row>
    <row r="70">
      <c r="J70" s="6" t="str">
        <f>IFERROR(__xludf.DUMMYFUNCTION("""COMPUTED_VALUE"""),"")</f>
        <v/>
      </c>
    </row>
    <row r="71">
      <c r="J71" s="6" t="str">
        <f>IFERROR(__xludf.DUMMYFUNCTION("""COMPUTED_VALUE"""),"")</f>
        <v/>
      </c>
    </row>
    <row r="72">
      <c r="J72" s="6" t="str">
        <f>IFERROR(__xludf.DUMMYFUNCTION("""COMPUTED_VALUE"""),"")</f>
        <v/>
      </c>
    </row>
    <row r="73">
      <c r="J73" s="6" t="str">
        <f>IFERROR(__xludf.DUMMYFUNCTION("""COMPUTED_VALUE"""),"")</f>
        <v/>
      </c>
    </row>
    <row r="74">
      <c r="J74" s="6" t="str">
        <f>IFERROR(__xludf.DUMMYFUNCTION("""COMPUTED_VALUE"""),"")</f>
        <v/>
      </c>
    </row>
    <row r="75">
      <c r="J75" s="6" t="str">
        <f>IFERROR(__xludf.DUMMYFUNCTION("""COMPUTED_VALUE"""),"")</f>
        <v/>
      </c>
    </row>
    <row r="76">
      <c r="J76" s="6" t="str">
        <f>IFERROR(__xludf.DUMMYFUNCTION("""COMPUTED_VALUE"""),"")</f>
        <v/>
      </c>
    </row>
    <row r="77">
      <c r="J77" s="6" t="str">
        <f>IFERROR(__xludf.DUMMYFUNCTION("""COMPUTED_VALUE"""),"")</f>
        <v/>
      </c>
    </row>
    <row r="78">
      <c r="J78" s="6" t="str">
        <f>IFERROR(__xludf.DUMMYFUNCTION("""COMPUTED_VALUE"""),"")</f>
        <v/>
      </c>
    </row>
    <row r="79">
      <c r="J79" s="6" t="str">
        <f>IFERROR(__xludf.DUMMYFUNCTION("""COMPUTED_VALUE"""),"")</f>
        <v/>
      </c>
    </row>
    <row r="80">
      <c r="J80" s="6" t="str">
        <f>IFERROR(__xludf.DUMMYFUNCTION("""COMPUTED_VALUE"""),"")</f>
        <v/>
      </c>
    </row>
    <row r="81">
      <c r="J81" s="6" t="str">
        <f>IFERROR(__xludf.DUMMYFUNCTION("""COMPUTED_VALUE"""),"")</f>
        <v/>
      </c>
    </row>
    <row r="82">
      <c r="J82" s="6" t="str">
        <f>IFERROR(__xludf.DUMMYFUNCTION("""COMPUTED_VALUE"""),"")</f>
        <v/>
      </c>
    </row>
    <row r="83">
      <c r="J83" s="6" t="str">
        <f>IFERROR(__xludf.DUMMYFUNCTION("""COMPUTED_VALUE"""),"")</f>
        <v/>
      </c>
    </row>
    <row r="84">
      <c r="J84" s="6" t="str">
        <f>IFERROR(__xludf.DUMMYFUNCTION("""COMPUTED_VALUE"""),"")</f>
        <v/>
      </c>
    </row>
    <row r="85">
      <c r="J85" s="6" t="str">
        <f>IFERROR(__xludf.DUMMYFUNCTION("""COMPUTED_VALUE"""),"")</f>
        <v/>
      </c>
    </row>
    <row r="86">
      <c r="J86" s="6" t="str">
        <f>IFERROR(__xludf.DUMMYFUNCTION("""COMPUTED_VALUE"""),"")</f>
        <v/>
      </c>
    </row>
    <row r="87">
      <c r="J87" s="6" t="str">
        <f>IFERROR(__xludf.DUMMYFUNCTION("""COMPUTED_VALUE"""),"")</f>
        <v/>
      </c>
    </row>
    <row r="88">
      <c r="J88" s="6" t="str">
        <f>IFERROR(__xludf.DUMMYFUNCTION("""COMPUTED_VALUE"""),"")</f>
        <v/>
      </c>
    </row>
    <row r="89">
      <c r="J89" s="6" t="str">
        <f>IFERROR(__xludf.DUMMYFUNCTION("""COMPUTED_VALUE"""),"")</f>
        <v/>
      </c>
    </row>
    <row r="90">
      <c r="J90" s="6" t="str">
        <f>IFERROR(__xludf.DUMMYFUNCTION("""COMPUTED_VALUE"""),"")</f>
        <v/>
      </c>
    </row>
    <row r="91">
      <c r="J91" s="6" t="str">
        <f>IFERROR(__xludf.DUMMYFUNCTION("""COMPUTED_VALUE"""),"")</f>
        <v/>
      </c>
    </row>
    <row r="92">
      <c r="J92" s="6" t="str">
        <f>IFERROR(__xludf.DUMMYFUNCTION("""COMPUTED_VALUE"""),"")</f>
        <v/>
      </c>
    </row>
    <row r="93">
      <c r="J93" s="6" t="str">
        <f>IFERROR(__xludf.DUMMYFUNCTION("""COMPUTED_VALUE"""),"")</f>
        <v/>
      </c>
    </row>
    <row r="94">
      <c r="J94" s="6" t="str">
        <f>IFERROR(__xludf.DUMMYFUNCTION("""COMPUTED_VALUE"""),"")</f>
        <v/>
      </c>
    </row>
    <row r="95">
      <c r="J95" s="6" t="str">
        <f>IFERROR(__xludf.DUMMYFUNCTION("""COMPUTED_VALUE"""),"")</f>
        <v/>
      </c>
    </row>
    <row r="96">
      <c r="J96" s="6" t="str">
        <f>IFERROR(__xludf.DUMMYFUNCTION("""COMPUTED_VALUE"""),"")</f>
        <v/>
      </c>
    </row>
    <row r="97">
      <c r="J97" s="6" t="str">
        <f>IFERROR(__xludf.DUMMYFUNCTION("""COMPUTED_VALUE"""),"")</f>
        <v/>
      </c>
    </row>
    <row r="98">
      <c r="J98" s="6" t="str">
        <f>IFERROR(__xludf.DUMMYFUNCTION("""COMPUTED_VALUE"""),"")</f>
        <v/>
      </c>
    </row>
    <row r="99">
      <c r="J99" s="6" t="str">
        <f>IFERROR(__xludf.DUMMYFUNCTION("""COMPUTED_VALUE"""),"")</f>
        <v/>
      </c>
    </row>
    <row r="100">
      <c r="J100" s="6" t="str">
        <f>IFERROR(__xludf.DUMMYFUNCTION("""COMPUTED_VALUE"""),"")</f>
        <v/>
      </c>
    </row>
    <row r="101">
      <c r="J101" s="6" t="str">
        <f>IFERROR(__xludf.DUMMYFUNCTION("""COMPUTED_VALUE"""),"")</f>
        <v/>
      </c>
    </row>
    <row r="102">
      <c r="J102" s="6" t="str">
        <f>IFERROR(__xludf.DUMMYFUNCTION("""COMPUTED_VALUE"""),"")</f>
        <v/>
      </c>
    </row>
    <row r="103">
      <c r="J103" s="6" t="str">
        <f>IFERROR(__xludf.DUMMYFUNCTION("""COMPUTED_VALUE"""),"")</f>
        <v/>
      </c>
    </row>
    <row r="104">
      <c r="J104" s="6" t="str">
        <f>IFERROR(__xludf.DUMMYFUNCTION("""COMPUTED_VALUE"""),"")</f>
        <v/>
      </c>
    </row>
    <row r="105">
      <c r="J105" s="6" t="str">
        <f>IFERROR(__xludf.DUMMYFUNCTION("""COMPUTED_VALUE"""),"")</f>
        <v/>
      </c>
    </row>
    <row r="106">
      <c r="J106" s="6" t="str">
        <f>IFERROR(__xludf.DUMMYFUNCTION("""COMPUTED_VALUE"""),"")</f>
        <v/>
      </c>
    </row>
    <row r="107">
      <c r="J107" s="6" t="str">
        <f>IFERROR(__xludf.DUMMYFUNCTION("""COMPUTED_VALUE"""),"")</f>
        <v/>
      </c>
    </row>
    <row r="108">
      <c r="J108" s="6" t="str">
        <f>IFERROR(__xludf.DUMMYFUNCTION("""COMPUTED_VALUE"""),"")</f>
        <v/>
      </c>
    </row>
    <row r="109">
      <c r="J109" s="6" t="str">
        <f>IFERROR(__xludf.DUMMYFUNCTION("""COMPUTED_VALUE"""),"")</f>
        <v/>
      </c>
    </row>
    <row r="110">
      <c r="J110" s="6" t="str">
        <f>IFERROR(__xludf.DUMMYFUNCTION("""COMPUTED_VALUE"""),"")</f>
        <v/>
      </c>
    </row>
    <row r="111">
      <c r="J111" s="6" t="str">
        <f>IFERROR(__xludf.DUMMYFUNCTION("""COMPUTED_VALUE"""),"")</f>
        <v/>
      </c>
    </row>
    <row r="112">
      <c r="J112" s="6" t="str">
        <f>IFERROR(__xludf.DUMMYFUNCTION("""COMPUTED_VALUE"""),"")</f>
        <v/>
      </c>
    </row>
    <row r="113">
      <c r="J113" s="6" t="str">
        <f>IFERROR(__xludf.DUMMYFUNCTION("""COMPUTED_VALUE"""),"")</f>
        <v/>
      </c>
    </row>
    <row r="114">
      <c r="J114" s="6" t="str">
        <f>IFERROR(__xludf.DUMMYFUNCTION("""COMPUTED_VALUE"""),"")</f>
        <v/>
      </c>
    </row>
    <row r="115">
      <c r="J115" s="6" t="str">
        <f>IFERROR(__xludf.DUMMYFUNCTION("""COMPUTED_VALUE"""),"")</f>
        <v/>
      </c>
    </row>
    <row r="116">
      <c r="J116" s="6" t="str">
        <f>IFERROR(__xludf.DUMMYFUNCTION("""COMPUTED_VALUE"""),"")</f>
        <v/>
      </c>
    </row>
    <row r="117">
      <c r="J117" s="6" t="str">
        <f>IFERROR(__xludf.DUMMYFUNCTION("""COMPUTED_VALUE"""),"")</f>
        <v/>
      </c>
    </row>
    <row r="118">
      <c r="J118" s="6" t="str">
        <f>IFERROR(__xludf.DUMMYFUNCTION("""COMPUTED_VALUE"""),"")</f>
        <v/>
      </c>
    </row>
    <row r="119">
      <c r="J119" s="6" t="str">
        <f>IFERROR(__xludf.DUMMYFUNCTION("""COMPUTED_VALUE"""),"")</f>
        <v/>
      </c>
    </row>
    <row r="120">
      <c r="J120" s="6" t="str">
        <f>IFERROR(__xludf.DUMMYFUNCTION("""COMPUTED_VALUE"""),"")</f>
        <v/>
      </c>
    </row>
    <row r="121">
      <c r="J121" s="6" t="str">
        <f>IFERROR(__xludf.DUMMYFUNCTION("""COMPUTED_VALUE"""),"")</f>
        <v/>
      </c>
    </row>
    <row r="122">
      <c r="J122" s="6" t="str">
        <f>IFERROR(__xludf.DUMMYFUNCTION("""COMPUTED_VALUE"""),"")</f>
        <v/>
      </c>
    </row>
    <row r="123">
      <c r="J123" s="6" t="str">
        <f>IFERROR(__xludf.DUMMYFUNCTION("""COMPUTED_VALUE"""),"")</f>
        <v/>
      </c>
    </row>
    <row r="124">
      <c r="J124" s="6" t="str">
        <f>IFERROR(__xludf.DUMMYFUNCTION("""COMPUTED_VALUE"""),"")</f>
        <v/>
      </c>
    </row>
    <row r="125">
      <c r="J125" s="6" t="str">
        <f>IFERROR(__xludf.DUMMYFUNCTION("""COMPUTED_VALUE"""),"")</f>
        <v/>
      </c>
    </row>
    <row r="126">
      <c r="J126" s="6" t="str">
        <f>IFERROR(__xludf.DUMMYFUNCTION("""COMPUTED_VALUE"""),"")</f>
        <v/>
      </c>
    </row>
    <row r="127">
      <c r="J127" s="6" t="str">
        <f>IFERROR(__xludf.DUMMYFUNCTION("""COMPUTED_VALUE"""),"")</f>
        <v/>
      </c>
    </row>
    <row r="128">
      <c r="J128" s="6" t="str">
        <f>IFERROR(__xludf.DUMMYFUNCTION("""COMPUTED_VALUE"""),"")</f>
        <v/>
      </c>
    </row>
    <row r="129">
      <c r="J129" s="6" t="str">
        <f>IFERROR(__xludf.DUMMYFUNCTION("""COMPUTED_VALUE"""),"")</f>
        <v/>
      </c>
    </row>
    <row r="130">
      <c r="J130" s="6" t="str">
        <f>IFERROR(__xludf.DUMMYFUNCTION("""COMPUTED_VALUE"""),"")</f>
        <v/>
      </c>
    </row>
    <row r="131">
      <c r="J131" s="6" t="str">
        <f>IFERROR(__xludf.DUMMYFUNCTION("""COMPUTED_VALUE"""),"")</f>
        <v/>
      </c>
    </row>
    <row r="132">
      <c r="J132" s="6" t="str">
        <f>IFERROR(__xludf.DUMMYFUNCTION("""COMPUTED_VALUE"""),"")</f>
        <v/>
      </c>
    </row>
    <row r="133">
      <c r="J133" s="6" t="str">
        <f>IFERROR(__xludf.DUMMYFUNCTION("""COMPUTED_VALUE"""),"")</f>
        <v/>
      </c>
    </row>
    <row r="134">
      <c r="J134" s="6" t="str">
        <f>IFERROR(__xludf.DUMMYFUNCTION("""COMPUTED_VALUE"""),"")</f>
        <v/>
      </c>
    </row>
    <row r="135">
      <c r="J135" s="6" t="str">
        <f>IFERROR(__xludf.DUMMYFUNCTION("""COMPUTED_VALUE"""),"")</f>
        <v/>
      </c>
    </row>
    <row r="136">
      <c r="J136" s="6" t="str">
        <f>IFERROR(__xludf.DUMMYFUNCTION("""COMPUTED_VALUE"""),"")</f>
        <v/>
      </c>
    </row>
    <row r="137">
      <c r="J137" s="6" t="str">
        <f>IFERROR(__xludf.DUMMYFUNCTION("""COMPUTED_VALUE"""),"")</f>
        <v/>
      </c>
    </row>
    <row r="138">
      <c r="J138" s="6" t="str">
        <f>IFERROR(__xludf.DUMMYFUNCTION("""COMPUTED_VALUE"""),"")</f>
        <v/>
      </c>
    </row>
    <row r="139">
      <c r="J139" s="6" t="str">
        <f>IFERROR(__xludf.DUMMYFUNCTION("""COMPUTED_VALUE"""),"")</f>
        <v/>
      </c>
    </row>
    <row r="140">
      <c r="J140" s="6" t="str">
        <f>IFERROR(__xludf.DUMMYFUNCTION("""COMPUTED_VALUE"""),"")</f>
        <v/>
      </c>
    </row>
    <row r="141">
      <c r="J141" s="6" t="str">
        <f>IFERROR(__xludf.DUMMYFUNCTION("""COMPUTED_VALUE"""),"")</f>
        <v/>
      </c>
    </row>
    <row r="142">
      <c r="J142" s="6" t="str">
        <f>IFERROR(__xludf.DUMMYFUNCTION("""COMPUTED_VALUE"""),"")</f>
        <v/>
      </c>
    </row>
    <row r="143">
      <c r="J143" s="6" t="str">
        <f>IFERROR(__xludf.DUMMYFUNCTION("""COMPUTED_VALUE"""),"")</f>
        <v/>
      </c>
    </row>
    <row r="144">
      <c r="J144" s="6" t="str">
        <f>IFERROR(__xludf.DUMMYFUNCTION("""COMPUTED_VALUE"""),"")</f>
        <v/>
      </c>
    </row>
    <row r="145">
      <c r="J145" s="6" t="str">
        <f>IFERROR(__xludf.DUMMYFUNCTION("""COMPUTED_VALUE"""),"")</f>
        <v/>
      </c>
    </row>
    <row r="146">
      <c r="J146" s="6" t="str">
        <f>IFERROR(__xludf.DUMMYFUNCTION("""COMPUTED_VALUE"""),"")</f>
        <v/>
      </c>
    </row>
    <row r="147">
      <c r="J147" s="6" t="str">
        <f>IFERROR(__xludf.DUMMYFUNCTION("""COMPUTED_VALUE"""),"")</f>
        <v/>
      </c>
    </row>
    <row r="148">
      <c r="J148" s="6" t="str">
        <f>IFERROR(__xludf.DUMMYFUNCTION("""COMPUTED_VALUE"""),"")</f>
        <v/>
      </c>
    </row>
    <row r="149">
      <c r="J149" s="6" t="str">
        <f>IFERROR(__xludf.DUMMYFUNCTION("""COMPUTED_VALUE"""),"")</f>
        <v/>
      </c>
    </row>
    <row r="150">
      <c r="J150" s="6" t="str">
        <f>IFERROR(__xludf.DUMMYFUNCTION("""COMPUTED_VALUE"""),"")</f>
        <v/>
      </c>
    </row>
    <row r="151">
      <c r="J151" s="6" t="str">
        <f>IFERROR(__xludf.DUMMYFUNCTION("""COMPUTED_VALUE"""),"")</f>
        <v/>
      </c>
    </row>
    <row r="152">
      <c r="J152" s="6" t="str">
        <f>IFERROR(__xludf.DUMMYFUNCTION("""COMPUTED_VALUE"""),"")</f>
        <v/>
      </c>
    </row>
    <row r="153">
      <c r="J153" s="6" t="str">
        <f>IFERROR(__xludf.DUMMYFUNCTION("""COMPUTED_VALUE"""),"")</f>
        <v/>
      </c>
    </row>
    <row r="154">
      <c r="J154" s="6" t="str">
        <f>IFERROR(__xludf.DUMMYFUNCTION("""COMPUTED_VALUE"""),"")</f>
        <v/>
      </c>
    </row>
    <row r="155">
      <c r="J155" s="6" t="str">
        <f>IFERROR(__xludf.DUMMYFUNCTION("""COMPUTED_VALUE"""),"")</f>
        <v/>
      </c>
    </row>
    <row r="156">
      <c r="J156" s="6" t="str">
        <f>IFERROR(__xludf.DUMMYFUNCTION("""COMPUTED_VALUE"""),"")</f>
        <v/>
      </c>
    </row>
    <row r="157">
      <c r="J157" s="6" t="str">
        <f>IFERROR(__xludf.DUMMYFUNCTION("""COMPUTED_VALUE"""),"")</f>
        <v/>
      </c>
    </row>
    <row r="158">
      <c r="J158" s="6" t="str">
        <f>IFERROR(__xludf.DUMMYFUNCTION("""COMPUTED_VALUE"""),"")</f>
        <v/>
      </c>
    </row>
    <row r="159">
      <c r="J159" s="6" t="str">
        <f>IFERROR(__xludf.DUMMYFUNCTION("""COMPUTED_VALUE"""),"")</f>
        <v/>
      </c>
    </row>
    <row r="160">
      <c r="J160" s="6" t="str">
        <f>IFERROR(__xludf.DUMMYFUNCTION("""COMPUTED_VALUE"""),"")</f>
        <v/>
      </c>
    </row>
    <row r="161">
      <c r="J161" s="6" t="str">
        <f>IFERROR(__xludf.DUMMYFUNCTION("""COMPUTED_VALUE"""),"")</f>
        <v/>
      </c>
    </row>
    <row r="162">
      <c r="J162" s="6" t="str">
        <f>IFERROR(__xludf.DUMMYFUNCTION("""COMPUTED_VALUE"""),"")</f>
        <v/>
      </c>
    </row>
    <row r="163">
      <c r="J163" s="6" t="str">
        <f>IFERROR(__xludf.DUMMYFUNCTION("""COMPUTED_VALUE"""),"")</f>
        <v/>
      </c>
    </row>
    <row r="164">
      <c r="J164" s="6" t="str">
        <f>IFERROR(__xludf.DUMMYFUNCTION("""COMPUTED_VALUE"""),"")</f>
        <v/>
      </c>
    </row>
    <row r="165">
      <c r="J165" s="6" t="str">
        <f>IFERROR(__xludf.DUMMYFUNCTION("""COMPUTED_VALUE"""),"")</f>
        <v/>
      </c>
    </row>
    <row r="166">
      <c r="J166" s="6" t="str">
        <f>IFERROR(__xludf.DUMMYFUNCTION("""COMPUTED_VALUE"""),"")</f>
        <v/>
      </c>
    </row>
    <row r="167">
      <c r="J167" s="6" t="str">
        <f>IFERROR(__xludf.DUMMYFUNCTION("""COMPUTED_VALUE"""),"")</f>
        <v/>
      </c>
    </row>
    <row r="168">
      <c r="J168" s="6" t="str">
        <f>IFERROR(__xludf.DUMMYFUNCTION("""COMPUTED_VALUE"""),"")</f>
        <v/>
      </c>
    </row>
    <row r="169">
      <c r="J169" s="6" t="str">
        <f>IFERROR(__xludf.DUMMYFUNCTION("""COMPUTED_VALUE"""),"")</f>
        <v/>
      </c>
    </row>
    <row r="170">
      <c r="J170" s="6" t="str">
        <f>IFERROR(__xludf.DUMMYFUNCTION("""COMPUTED_VALUE"""),"")</f>
        <v/>
      </c>
    </row>
    <row r="171">
      <c r="J171" s="6" t="str">
        <f>IFERROR(__xludf.DUMMYFUNCTION("""COMPUTED_VALUE"""),"")</f>
        <v/>
      </c>
    </row>
    <row r="172">
      <c r="J172" s="6" t="str">
        <f>IFERROR(__xludf.DUMMYFUNCTION("""COMPUTED_VALUE"""),"")</f>
        <v/>
      </c>
    </row>
    <row r="173">
      <c r="J173" s="6" t="str">
        <f>IFERROR(__xludf.DUMMYFUNCTION("""COMPUTED_VALUE"""),"")</f>
        <v/>
      </c>
    </row>
    <row r="174">
      <c r="J174" s="6" t="str">
        <f>IFERROR(__xludf.DUMMYFUNCTION("""COMPUTED_VALUE"""),"")</f>
        <v/>
      </c>
    </row>
    <row r="175">
      <c r="J175" s="6" t="str">
        <f>IFERROR(__xludf.DUMMYFUNCTION("""COMPUTED_VALUE"""),"")</f>
        <v/>
      </c>
    </row>
    <row r="176">
      <c r="J176" s="6" t="str">
        <f>IFERROR(__xludf.DUMMYFUNCTION("""COMPUTED_VALUE"""),"")</f>
        <v/>
      </c>
    </row>
    <row r="177">
      <c r="J177" s="6" t="str">
        <f>IFERROR(__xludf.DUMMYFUNCTION("""COMPUTED_VALUE"""),"")</f>
        <v/>
      </c>
    </row>
    <row r="178">
      <c r="J178" s="6" t="str">
        <f>IFERROR(__xludf.DUMMYFUNCTION("""COMPUTED_VALUE"""),"")</f>
        <v/>
      </c>
    </row>
    <row r="179">
      <c r="J179" s="6" t="str">
        <f>IFERROR(__xludf.DUMMYFUNCTION("""COMPUTED_VALUE"""),"")</f>
        <v/>
      </c>
    </row>
    <row r="180">
      <c r="J180" s="6" t="str">
        <f>IFERROR(__xludf.DUMMYFUNCTION("""COMPUTED_VALUE"""),"")</f>
        <v/>
      </c>
    </row>
    <row r="181">
      <c r="J181" s="6" t="str">
        <f>IFERROR(__xludf.DUMMYFUNCTION("""COMPUTED_VALUE"""),"")</f>
        <v/>
      </c>
    </row>
    <row r="182">
      <c r="J182" s="6" t="str">
        <f>IFERROR(__xludf.DUMMYFUNCTION("""COMPUTED_VALUE"""),"")</f>
        <v/>
      </c>
    </row>
    <row r="183">
      <c r="J183" s="6" t="str">
        <f>IFERROR(__xludf.DUMMYFUNCTION("""COMPUTED_VALUE"""),"")</f>
        <v/>
      </c>
    </row>
    <row r="184">
      <c r="J184" s="6" t="str">
        <f>IFERROR(__xludf.DUMMYFUNCTION("""COMPUTED_VALUE"""),"")</f>
        <v/>
      </c>
    </row>
    <row r="185">
      <c r="J185" s="6" t="str">
        <f>IFERROR(__xludf.DUMMYFUNCTION("""COMPUTED_VALUE"""),"")</f>
        <v/>
      </c>
    </row>
    <row r="186">
      <c r="J186" s="6" t="str">
        <f>IFERROR(__xludf.DUMMYFUNCTION("""COMPUTED_VALUE"""),"")</f>
        <v/>
      </c>
    </row>
    <row r="187">
      <c r="J187" s="6" t="str">
        <f>IFERROR(__xludf.DUMMYFUNCTION("""COMPUTED_VALUE"""),"")</f>
        <v/>
      </c>
    </row>
    <row r="188">
      <c r="J188" s="6" t="str">
        <f>IFERROR(__xludf.DUMMYFUNCTION("""COMPUTED_VALUE"""),"")</f>
        <v/>
      </c>
    </row>
    <row r="189">
      <c r="J189" s="6" t="str">
        <f>IFERROR(__xludf.DUMMYFUNCTION("""COMPUTED_VALUE"""),"")</f>
        <v/>
      </c>
    </row>
    <row r="190">
      <c r="J190" s="6" t="str">
        <f>IFERROR(__xludf.DUMMYFUNCTION("""COMPUTED_VALUE"""),"")</f>
        <v/>
      </c>
    </row>
    <row r="191">
      <c r="J191" s="6" t="str">
        <f>IFERROR(__xludf.DUMMYFUNCTION("""COMPUTED_VALUE"""),"")</f>
        <v/>
      </c>
    </row>
    <row r="192">
      <c r="J192" s="6" t="str">
        <f>IFERROR(__xludf.DUMMYFUNCTION("""COMPUTED_VALUE"""),"")</f>
        <v/>
      </c>
    </row>
    <row r="193">
      <c r="J193" s="6" t="str">
        <f>IFERROR(__xludf.DUMMYFUNCTION("""COMPUTED_VALUE"""),"")</f>
        <v/>
      </c>
    </row>
    <row r="194">
      <c r="J194" s="6" t="str">
        <f>IFERROR(__xludf.DUMMYFUNCTION("""COMPUTED_VALUE"""),"")</f>
        <v/>
      </c>
    </row>
    <row r="195">
      <c r="J195" s="6" t="str">
        <f>IFERROR(__xludf.DUMMYFUNCTION("""COMPUTED_VALUE"""),"")</f>
        <v/>
      </c>
    </row>
    <row r="196">
      <c r="J196" s="6" t="str">
        <f>IFERROR(__xludf.DUMMYFUNCTION("""COMPUTED_VALUE"""),"")</f>
        <v/>
      </c>
    </row>
    <row r="197">
      <c r="J197" s="6" t="str">
        <f>IFERROR(__xludf.DUMMYFUNCTION("""COMPUTED_VALUE"""),"")</f>
        <v/>
      </c>
    </row>
    <row r="198">
      <c r="J198" s="6" t="str">
        <f>IFERROR(__xludf.DUMMYFUNCTION("""COMPUTED_VALUE"""),"")</f>
        <v/>
      </c>
    </row>
    <row r="199">
      <c r="J199" s="6" t="str">
        <f>IFERROR(__xludf.DUMMYFUNCTION("""COMPUTED_VALUE"""),"")</f>
        <v/>
      </c>
    </row>
    <row r="200">
      <c r="J200" s="6" t="str">
        <f>IFERROR(__xludf.DUMMYFUNCTION("""COMPUTED_VALUE"""),"")</f>
        <v/>
      </c>
    </row>
    <row r="201">
      <c r="J201" s="6" t="str">
        <f>IFERROR(__xludf.DUMMYFUNCTION("""COMPUTED_VALUE"""),"")</f>
        <v/>
      </c>
    </row>
    <row r="202">
      <c r="J202" s="6" t="str">
        <f>IFERROR(__xludf.DUMMYFUNCTION("""COMPUTED_VALUE"""),"")</f>
        <v/>
      </c>
    </row>
    <row r="203">
      <c r="J203" s="6" t="str">
        <f>IFERROR(__xludf.DUMMYFUNCTION("""COMPUTED_VALUE"""),"")</f>
        <v/>
      </c>
    </row>
    <row r="204">
      <c r="J204" s="6" t="str">
        <f>IFERROR(__xludf.DUMMYFUNCTION("""COMPUTED_VALUE"""),"")</f>
        <v/>
      </c>
    </row>
    <row r="205">
      <c r="J205" s="6" t="str">
        <f>IFERROR(__xludf.DUMMYFUNCTION("""COMPUTED_VALUE"""),"")</f>
        <v/>
      </c>
    </row>
    <row r="206">
      <c r="J206" s="6" t="str">
        <f>IFERROR(__xludf.DUMMYFUNCTION("""COMPUTED_VALUE"""),"")</f>
        <v/>
      </c>
    </row>
    <row r="207">
      <c r="J207" s="6" t="str">
        <f>IFERROR(__xludf.DUMMYFUNCTION("""COMPUTED_VALUE"""),"")</f>
        <v/>
      </c>
    </row>
    <row r="208">
      <c r="J208" s="6" t="str">
        <f>IFERROR(__xludf.DUMMYFUNCTION("""COMPUTED_VALUE"""),"")</f>
        <v/>
      </c>
    </row>
    <row r="209">
      <c r="J209" s="6" t="str">
        <f>IFERROR(__xludf.DUMMYFUNCTION("""COMPUTED_VALUE"""),"")</f>
        <v/>
      </c>
    </row>
    <row r="210">
      <c r="J210" s="6" t="str">
        <f>IFERROR(__xludf.DUMMYFUNCTION("""COMPUTED_VALUE"""),"")</f>
        <v/>
      </c>
    </row>
    <row r="211">
      <c r="J211" s="6" t="str">
        <f>IFERROR(__xludf.DUMMYFUNCTION("""COMPUTED_VALUE"""),"")</f>
        <v/>
      </c>
    </row>
    <row r="212">
      <c r="J212" s="6" t="str">
        <f>IFERROR(__xludf.DUMMYFUNCTION("""COMPUTED_VALUE"""),"")</f>
        <v/>
      </c>
    </row>
    <row r="213">
      <c r="J213" s="6" t="str">
        <f>IFERROR(__xludf.DUMMYFUNCTION("""COMPUTED_VALUE"""),"")</f>
        <v/>
      </c>
    </row>
    <row r="214">
      <c r="J214" s="6" t="str">
        <f>IFERROR(__xludf.DUMMYFUNCTION("""COMPUTED_VALUE"""),"")</f>
        <v/>
      </c>
    </row>
    <row r="215">
      <c r="J215" s="6" t="str">
        <f>IFERROR(__xludf.DUMMYFUNCTION("""COMPUTED_VALUE"""),"")</f>
        <v/>
      </c>
    </row>
    <row r="216">
      <c r="J216" s="6" t="str">
        <f>IFERROR(__xludf.DUMMYFUNCTION("""COMPUTED_VALUE"""),"")</f>
        <v/>
      </c>
    </row>
    <row r="217">
      <c r="J217" s="6" t="str">
        <f>IFERROR(__xludf.DUMMYFUNCTION("""COMPUTED_VALUE"""),"")</f>
        <v/>
      </c>
    </row>
    <row r="218">
      <c r="J218" s="6" t="str">
        <f>IFERROR(__xludf.DUMMYFUNCTION("""COMPUTED_VALUE"""),"")</f>
        <v/>
      </c>
    </row>
    <row r="219">
      <c r="J219" s="6" t="str">
        <f>IFERROR(__xludf.DUMMYFUNCTION("""COMPUTED_VALUE"""),"")</f>
        <v/>
      </c>
    </row>
    <row r="220">
      <c r="J220" s="6" t="str">
        <f>IFERROR(__xludf.DUMMYFUNCTION("""COMPUTED_VALUE"""),"")</f>
        <v/>
      </c>
    </row>
    <row r="221">
      <c r="J221" s="6" t="str">
        <f>IFERROR(__xludf.DUMMYFUNCTION("""COMPUTED_VALUE"""),"")</f>
        <v/>
      </c>
    </row>
    <row r="222">
      <c r="J222" s="6" t="str">
        <f>IFERROR(__xludf.DUMMYFUNCTION("""COMPUTED_VALUE"""),"")</f>
        <v/>
      </c>
    </row>
    <row r="223">
      <c r="J223" s="6" t="str">
        <f>IFERROR(__xludf.DUMMYFUNCTION("""COMPUTED_VALUE"""),"")</f>
        <v/>
      </c>
    </row>
    <row r="224">
      <c r="J224" s="6" t="str">
        <f>IFERROR(__xludf.DUMMYFUNCTION("""COMPUTED_VALUE"""),"")</f>
        <v/>
      </c>
    </row>
    <row r="225">
      <c r="J225" s="6" t="str">
        <f>IFERROR(__xludf.DUMMYFUNCTION("""COMPUTED_VALUE"""),"")</f>
        <v/>
      </c>
    </row>
    <row r="226">
      <c r="J226" s="6" t="str">
        <f>IFERROR(__xludf.DUMMYFUNCTION("""COMPUTED_VALUE"""),"")</f>
        <v/>
      </c>
    </row>
    <row r="227">
      <c r="J227" s="6" t="str">
        <f>IFERROR(__xludf.DUMMYFUNCTION("""COMPUTED_VALUE"""),"")</f>
        <v/>
      </c>
    </row>
    <row r="228">
      <c r="J228" s="6" t="str">
        <f>IFERROR(__xludf.DUMMYFUNCTION("""COMPUTED_VALUE"""),"")</f>
        <v/>
      </c>
    </row>
    <row r="229">
      <c r="J229" s="6" t="str">
        <f>IFERROR(__xludf.DUMMYFUNCTION("""COMPUTED_VALUE"""),"")</f>
        <v/>
      </c>
    </row>
    <row r="230">
      <c r="J230" s="6" t="str">
        <f>IFERROR(__xludf.DUMMYFUNCTION("""COMPUTED_VALUE"""),"")</f>
        <v/>
      </c>
    </row>
    <row r="231">
      <c r="J231" s="6" t="str">
        <f>IFERROR(__xludf.DUMMYFUNCTION("""COMPUTED_VALUE"""),"")</f>
        <v/>
      </c>
    </row>
    <row r="232">
      <c r="J232" s="6" t="str">
        <f>IFERROR(__xludf.DUMMYFUNCTION("""COMPUTED_VALUE"""),"")</f>
        <v/>
      </c>
    </row>
    <row r="233">
      <c r="J233" s="6" t="str">
        <f>IFERROR(__xludf.DUMMYFUNCTION("""COMPUTED_VALUE"""),"")</f>
        <v/>
      </c>
    </row>
    <row r="234">
      <c r="J234" s="6" t="str">
        <f>IFERROR(__xludf.DUMMYFUNCTION("""COMPUTED_VALUE"""),"")</f>
        <v/>
      </c>
    </row>
    <row r="235">
      <c r="J235" s="6" t="str">
        <f>IFERROR(__xludf.DUMMYFUNCTION("""COMPUTED_VALUE"""),"")</f>
        <v/>
      </c>
    </row>
    <row r="236">
      <c r="J236" s="6" t="str">
        <f>IFERROR(__xludf.DUMMYFUNCTION("""COMPUTED_VALUE"""),"")</f>
        <v/>
      </c>
    </row>
    <row r="237">
      <c r="J237" s="6" t="str">
        <f>IFERROR(__xludf.DUMMYFUNCTION("""COMPUTED_VALUE"""),"")</f>
        <v/>
      </c>
    </row>
    <row r="238">
      <c r="J238" s="6" t="str">
        <f>IFERROR(__xludf.DUMMYFUNCTION("""COMPUTED_VALUE"""),"")</f>
        <v/>
      </c>
    </row>
    <row r="239">
      <c r="J239" s="6" t="str">
        <f>IFERROR(__xludf.DUMMYFUNCTION("""COMPUTED_VALUE"""),"")</f>
        <v/>
      </c>
    </row>
    <row r="240">
      <c r="J240" s="6" t="str">
        <f>IFERROR(__xludf.DUMMYFUNCTION("""COMPUTED_VALUE"""),"")</f>
        <v/>
      </c>
    </row>
    <row r="241">
      <c r="J241" s="6" t="str">
        <f>IFERROR(__xludf.DUMMYFUNCTION("""COMPUTED_VALUE"""),"")</f>
        <v/>
      </c>
    </row>
    <row r="242">
      <c r="J242" s="6" t="str">
        <f>IFERROR(__xludf.DUMMYFUNCTION("""COMPUTED_VALUE"""),"")</f>
        <v/>
      </c>
    </row>
    <row r="243">
      <c r="J243" s="6" t="str">
        <f>IFERROR(__xludf.DUMMYFUNCTION("""COMPUTED_VALUE"""),"")</f>
        <v/>
      </c>
    </row>
    <row r="244">
      <c r="J244" s="6" t="str">
        <f>IFERROR(__xludf.DUMMYFUNCTION("""COMPUTED_VALUE"""),"")</f>
        <v/>
      </c>
    </row>
    <row r="245">
      <c r="J245" s="6" t="str">
        <f>IFERROR(__xludf.DUMMYFUNCTION("""COMPUTED_VALUE"""),"")</f>
        <v/>
      </c>
    </row>
    <row r="246">
      <c r="J246" s="6" t="str">
        <f>IFERROR(__xludf.DUMMYFUNCTION("""COMPUTED_VALUE"""),"")</f>
        <v/>
      </c>
    </row>
    <row r="247">
      <c r="J247" s="6" t="str">
        <f>IFERROR(__xludf.DUMMYFUNCTION("""COMPUTED_VALUE"""),"")</f>
        <v/>
      </c>
    </row>
    <row r="248">
      <c r="J248" s="6" t="str">
        <f>IFERROR(__xludf.DUMMYFUNCTION("""COMPUTED_VALUE"""),"")</f>
        <v/>
      </c>
    </row>
    <row r="249">
      <c r="J249" s="6" t="str">
        <f>IFERROR(__xludf.DUMMYFUNCTION("""COMPUTED_VALUE"""),"")</f>
        <v/>
      </c>
    </row>
    <row r="250">
      <c r="J250" s="6" t="str">
        <f>IFERROR(__xludf.DUMMYFUNCTION("""COMPUTED_VALUE"""),"")</f>
        <v/>
      </c>
    </row>
    <row r="251">
      <c r="J251" s="6" t="str">
        <f>IFERROR(__xludf.DUMMYFUNCTION("""COMPUTED_VALUE"""),"")</f>
        <v/>
      </c>
    </row>
    <row r="252">
      <c r="J252" s="6" t="str">
        <f>IFERROR(__xludf.DUMMYFUNCTION("""COMPUTED_VALUE"""),"")</f>
        <v/>
      </c>
    </row>
    <row r="253">
      <c r="J253" s="6" t="str">
        <f>IFERROR(__xludf.DUMMYFUNCTION("""COMPUTED_VALUE"""),"")</f>
        <v/>
      </c>
    </row>
    <row r="254">
      <c r="J254" s="6" t="str">
        <f>IFERROR(__xludf.DUMMYFUNCTION("""COMPUTED_VALUE"""),"")</f>
        <v/>
      </c>
    </row>
    <row r="255">
      <c r="J255" s="6" t="str">
        <f>IFERROR(__xludf.DUMMYFUNCTION("""COMPUTED_VALUE"""),"")</f>
        <v/>
      </c>
    </row>
    <row r="256">
      <c r="J256" s="6" t="str">
        <f>IFERROR(__xludf.DUMMYFUNCTION("""COMPUTED_VALUE"""),"")</f>
        <v/>
      </c>
    </row>
    <row r="257">
      <c r="J257" s="6" t="str">
        <f>IFERROR(__xludf.DUMMYFUNCTION("""COMPUTED_VALUE"""),"")</f>
        <v/>
      </c>
    </row>
    <row r="258">
      <c r="J258" s="6" t="str">
        <f>IFERROR(__xludf.DUMMYFUNCTION("""COMPUTED_VALUE"""),"")</f>
        <v/>
      </c>
    </row>
    <row r="259">
      <c r="J259" s="6" t="str">
        <f>IFERROR(__xludf.DUMMYFUNCTION("""COMPUTED_VALUE"""),"")</f>
        <v/>
      </c>
    </row>
    <row r="260">
      <c r="J260" s="6" t="str">
        <f>IFERROR(__xludf.DUMMYFUNCTION("""COMPUTED_VALUE"""),"")</f>
        <v/>
      </c>
    </row>
    <row r="261">
      <c r="J261" s="6" t="str">
        <f>IFERROR(__xludf.DUMMYFUNCTION("""COMPUTED_VALUE"""),"")</f>
        <v/>
      </c>
    </row>
    <row r="262">
      <c r="J262" s="6" t="str">
        <f>IFERROR(__xludf.DUMMYFUNCTION("""COMPUTED_VALUE"""),"")</f>
        <v/>
      </c>
    </row>
    <row r="263">
      <c r="J263" s="6" t="str">
        <f>IFERROR(__xludf.DUMMYFUNCTION("""COMPUTED_VALUE"""),"")</f>
        <v/>
      </c>
    </row>
    <row r="264">
      <c r="J264" s="6" t="str">
        <f>IFERROR(__xludf.DUMMYFUNCTION("""COMPUTED_VALUE"""),"")</f>
        <v/>
      </c>
    </row>
    <row r="265">
      <c r="J265" s="6" t="str">
        <f>IFERROR(__xludf.DUMMYFUNCTION("""COMPUTED_VALUE"""),"")</f>
        <v/>
      </c>
    </row>
    <row r="266">
      <c r="J266" s="6" t="str">
        <f>IFERROR(__xludf.DUMMYFUNCTION("""COMPUTED_VALUE"""),"")</f>
        <v/>
      </c>
    </row>
    <row r="267">
      <c r="J267" s="6" t="str">
        <f>IFERROR(__xludf.DUMMYFUNCTION("""COMPUTED_VALUE"""),"")</f>
        <v/>
      </c>
    </row>
    <row r="268">
      <c r="J268" s="6" t="str">
        <f>IFERROR(__xludf.DUMMYFUNCTION("""COMPUTED_VALUE"""),"")</f>
        <v/>
      </c>
    </row>
    <row r="269">
      <c r="J269" s="6" t="str">
        <f>IFERROR(__xludf.DUMMYFUNCTION("""COMPUTED_VALUE"""),"")</f>
        <v/>
      </c>
    </row>
    <row r="270">
      <c r="J270" s="6" t="str">
        <f>IFERROR(__xludf.DUMMYFUNCTION("""COMPUTED_VALUE"""),"")</f>
        <v/>
      </c>
    </row>
    <row r="271">
      <c r="J271" s="6" t="str">
        <f>IFERROR(__xludf.DUMMYFUNCTION("""COMPUTED_VALUE"""),"")</f>
        <v/>
      </c>
    </row>
    <row r="272">
      <c r="J272" s="6" t="str">
        <f>IFERROR(__xludf.DUMMYFUNCTION("""COMPUTED_VALUE"""),"")</f>
        <v/>
      </c>
    </row>
    <row r="273">
      <c r="J273" s="6" t="str">
        <f>IFERROR(__xludf.DUMMYFUNCTION("""COMPUTED_VALUE"""),"")</f>
        <v/>
      </c>
    </row>
    <row r="274">
      <c r="J274" s="6" t="str">
        <f>IFERROR(__xludf.DUMMYFUNCTION("""COMPUTED_VALUE"""),"")</f>
        <v/>
      </c>
    </row>
    <row r="275">
      <c r="J275" s="6" t="str">
        <f>IFERROR(__xludf.DUMMYFUNCTION("""COMPUTED_VALUE"""),"")</f>
        <v/>
      </c>
    </row>
    <row r="276">
      <c r="J276" s="6" t="str">
        <f>IFERROR(__xludf.DUMMYFUNCTION("""COMPUTED_VALUE"""),"")</f>
        <v/>
      </c>
    </row>
    <row r="277">
      <c r="J277" s="6" t="str">
        <f>IFERROR(__xludf.DUMMYFUNCTION("""COMPUTED_VALUE"""),"")</f>
        <v/>
      </c>
    </row>
    <row r="278">
      <c r="J278" s="6" t="str">
        <f>IFERROR(__xludf.DUMMYFUNCTION("""COMPUTED_VALUE"""),"")</f>
        <v/>
      </c>
    </row>
    <row r="279">
      <c r="J279" s="6" t="str">
        <f>IFERROR(__xludf.DUMMYFUNCTION("""COMPUTED_VALUE"""),"")</f>
        <v/>
      </c>
    </row>
    <row r="280">
      <c r="J280" s="6" t="str">
        <f>IFERROR(__xludf.DUMMYFUNCTION("""COMPUTED_VALUE"""),"")</f>
        <v/>
      </c>
    </row>
    <row r="281">
      <c r="J281" s="6" t="str">
        <f>IFERROR(__xludf.DUMMYFUNCTION("""COMPUTED_VALUE"""),"")</f>
        <v/>
      </c>
    </row>
    <row r="282">
      <c r="J282" s="6" t="str">
        <f>IFERROR(__xludf.DUMMYFUNCTION("""COMPUTED_VALUE"""),"")</f>
        <v/>
      </c>
    </row>
    <row r="283">
      <c r="J283" s="6" t="str">
        <f>IFERROR(__xludf.DUMMYFUNCTION("""COMPUTED_VALUE"""),"")</f>
        <v/>
      </c>
    </row>
    <row r="284">
      <c r="J284" s="6" t="str">
        <f>IFERROR(__xludf.DUMMYFUNCTION("""COMPUTED_VALUE"""),"")</f>
        <v/>
      </c>
    </row>
    <row r="285">
      <c r="J285" s="6" t="str">
        <f>IFERROR(__xludf.DUMMYFUNCTION("""COMPUTED_VALUE"""),"")</f>
        <v/>
      </c>
    </row>
    <row r="286">
      <c r="J286" s="6" t="str">
        <f>IFERROR(__xludf.DUMMYFUNCTION("""COMPUTED_VALUE"""),"")</f>
        <v/>
      </c>
    </row>
    <row r="287">
      <c r="J287" s="6" t="str">
        <f>IFERROR(__xludf.DUMMYFUNCTION("""COMPUTED_VALUE"""),"")</f>
        <v/>
      </c>
    </row>
    <row r="288">
      <c r="J288" s="6" t="str">
        <f>IFERROR(__xludf.DUMMYFUNCTION("""COMPUTED_VALUE"""),"")</f>
        <v/>
      </c>
    </row>
    <row r="289">
      <c r="J289" s="6" t="str">
        <f>IFERROR(__xludf.DUMMYFUNCTION("""COMPUTED_VALUE"""),"")</f>
        <v/>
      </c>
    </row>
    <row r="290">
      <c r="J290" s="6" t="str">
        <f>IFERROR(__xludf.DUMMYFUNCTION("""COMPUTED_VALUE"""),"")</f>
        <v/>
      </c>
    </row>
    <row r="291">
      <c r="J291" s="6" t="str">
        <f>IFERROR(__xludf.DUMMYFUNCTION("""COMPUTED_VALUE"""),"")</f>
        <v/>
      </c>
    </row>
    <row r="292">
      <c r="J292" s="6" t="str">
        <f>IFERROR(__xludf.DUMMYFUNCTION("""COMPUTED_VALUE"""),"")</f>
        <v/>
      </c>
    </row>
    <row r="293">
      <c r="J293" s="6" t="str">
        <f>IFERROR(__xludf.DUMMYFUNCTION("""COMPUTED_VALUE"""),"")</f>
        <v/>
      </c>
    </row>
    <row r="294">
      <c r="J294" s="6" t="str">
        <f>IFERROR(__xludf.DUMMYFUNCTION("""COMPUTED_VALUE"""),"")</f>
        <v/>
      </c>
    </row>
    <row r="295">
      <c r="J295" s="6" t="str">
        <f>IFERROR(__xludf.DUMMYFUNCTION("""COMPUTED_VALUE"""),"")</f>
        <v/>
      </c>
    </row>
    <row r="296">
      <c r="J296" s="6" t="str">
        <f>IFERROR(__xludf.DUMMYFUNCTION("""COMPUTED_VALUE"""),"")</f>
        <v/>
      </c>
    </row>
    <row r="297">
      <c r="J297" s="6" t="str">
        <f>IFERROR(__xludf.DUMMYFUNCTION("""COMPUTED_VALUE"""),"")</f>
        <v/>
      </c>
    </row>
    <row r="298">
      <c r="J298" s="6" t="str">
        <f>IFERROR(__xludf.DUMMYFUNCTION("""COMPUTED_VALUE"""),"")</f>
        <v/>
      </c>
    </row>
    <row r="299">
      <c r="J299" s="6" t="str">
        <f>IFERROR(__xludf.DUMMYFUNCTION("""COMPUTED_VALUE"""),"")</f>
        <v/>
      </c>
    </row>
    <row r="300">
      <c r="J300" s="6" t="str">
        <f>IFERROR(__xludf.DUMMYFUNCTION("""COMPUTED_VALUE"""),"")</f>
        <v/>
      </c>
    </row>
    <row r="301">
      <c r="J301" s="6" t="str">
        <f>IFERROR(__xludf.DUMMYFUNCTION("""COMPUTED_VALUE"""),"")</f>
        <v/>
      </c>
    </row>
    <row r="302">
      <c r="J302" s="6" t="str">
        <f>IFERROR(__xludf.DUMMYFUNCTION("""COMPUTED_VALUE"""),"")</f>
        <v/>
      </c>
    </row>
    <row r="303">
      <c r="J303" s="6" t="str">
        <f>IFERROR(__xludf.DUMMYFUNCTION("""COMPUTED_VALUE"""),"")</f>
        <v/>
      </c>
    </row>
    <row r="304">
      <c r="J304" s="6" t="str">
        <f>IFERROR(__xludf.DUMMYFUNCTION("""COMPUTED_VALUE"""),"")</f>
        <v/>
      </c>
    </row>
    <row r="305">
      <c r="J305" s="6" t="str">
        <f>IFERROR(__xludf.DUMMYFUNCTION("""COMPUTED_VALUE"""),"")</f>
        <v/>
      </c>
    </row>
    <row r="306">
      <c r="J306" s="6" t="str">
        <f>IFERROR(__xludf.DUMMYFUNCTION("""COMPUTED_VALUE"""),"")</f>
        <v/>
      </c>
    </row>
    <row r="307">
      <c r="J307" s="6" t="str">
        <f>IFERROR(__xludf.DUMMYFUNCTION("""COMPUTED_VALUE"""),"")</f>
        <v/>
      </c>
    </row>
    <row r="308">
      <c r="J308" s="6" t="str">
        <f>IFERROR(__xludf.DUMMYFUNCTION("""COMPUTED_VALUE"""),"")</f>
        <v/>
      </c>
    </row>
    <row r="309">
      <c r="J309" s="6" t="str">
        <f>IFERROR(__xludf.DUMMYFUNCTION("""COMPUTED_VALUE"""),"")</f>
        <v/>
      </c>
    </row>
    <row r="310">
      <c r="J310" s="6" t="str">
        <f>IFERROR(__xludf.DUMMYFUNCTION("""COMPUTED_VALUE"""),"")</f>
        <v/>
      </c>
    </row>
    <row r="311">
      <c r="J311" s="6" t="str">
        <f>IFERROR(__xludf.DUMMYFUNCTION("""COMPUTED_VALUE"""),"")</f>
        <v/>
      </c>
    </row>
    <row r="312">
      <c r="J312" s="6" t="str">
        <f>IFERROR(__xludf.DUMMYFUNCTION("""COMPUTED_VALUE"""),"")</f>
        <v/>
      </c>
    </row>
    <row r="313">
      <c r="J313" s="6" t="str">
        <f>IFERROR(__xludf.DUMMYFUNCTION("""COMPUTED_VALUE"""),"")</f>
        <v/>
      </c>
    </row>
    <row r="314">
      <c r="J314" s="6" t="str">
        <f>IFERROR(__xludf.DUMMYFUNCTION("""COMPUTED_VALUE"""),"")</f>
        <v/>
      </c>
    </row>
    <row r="315">
      <c r="J315" s="6" t="str">
        <f>IFERROR(__xludf.DUMMYFUNCTION("""COMPUTED_VALUE"""),"")</f>
        <v/>
      </c>
    </row>
    <row r="316">
      <c r="J316" s="6" t="str">
        <f>IFERROR(__xludf.DUMMYFUNCTION("""COMPUTED_VALUE"""),"")</f>
        <v/>
      </c>
    </row>
    <row r="317">
      <c r="J317" s="6" t="str">
        <f>IFERROR(__xludf.DUMMYFUNCTION("""COMPUTED_VALUE"""),"")</f>
        <v/>
      </c>
    </row>
    <row r="318">
      <c r="J318" s="6" t="str">
        <f>IFERROR(__xludf.DUMMYFUNCTION("""COMPUTED_VALUE"""),"")</f>
        <v/>
      </c>
    </row>
    <row r="319">
      <c r="J319" s="6" t="str">
        <f>IFERROR(__xludf.DUMMYFUNCTION("""COMPUTED_VALUE"""),"")</f>
        <v/>
      </c>
    </row>
    <row r="320">
      <c r="J320" s="6" t="str">
        <f>IFERROR(__xludf.DUMMYFUNCTION("""COMPUTED_VALUE"""),"")</f>
        <v/>
      </c>
    </row>
    <row r="321">
      <c r="J321" s="6" t="str">
        <f>IFERROR(__xludf.DUMMYFUNCTION("""COMPUTED_VALUE"""),"")</f>
        <v/>
      </c>
    </row>
    <row r="322">
      <c r="J322" s="6" t="str">
        <f>IFERROR(__xludf.DUMMYFUNCTION("""COMPUTED_VALUE"""),"")</f>
        <v/>
      </c>
    </row>
    <row r="323">
      <c r="J323" s="6" t="str">
        <f>IFERROR(__xludf.DUMMYFUNCTION("""COMPUTED_VALUE"""),"")</f>
        <v/>
      </c>
    </row>
    <row r="324">
      <c r="J324" s="6" t="str">
        <f>IFERROR(__xludf.DUMMYFUNCTION("""COMPUTED_VALUE"""),"")</f>
        <v/>
      </c>
    </row>
    <row r="325">
      <c r="J325" s="6" t="str">
        <f>IFERROR(__xludf.DUMMYFUNCTION("""COMPUTED_VALUE"""),"")</f>
        <v/>
      </c>
    </row>
    <row r="326">
      <c r="J326" s="6" t="str">
        <f>IFERROR(__xludf.DUMMYFUNCTION("""COMPUTED_VALUE"""),"")</f>
        <v/>
      </c>
    </row>
    <row r="327">
      <c r="J327" s="6" t="str">
        <f>IFERROR(__xludf.DUMMYFUNCTION("""COMPUTED_VALUE"""),"")</f>
        <v/>
      </c>
    </row>
    <row r="328">
      <c r="J328" s="6" t="str">
        <f>IFERROR(__xludf.DUMMYFUNCTION("""COMPUTED_VALUE"""),"")</f>
        <v/>
      </c>
    </row>
    <row r="329">
      <c r="J329" s="6" t="str">
        <f>IFERROR(__xludf.DUMMYFUNCTION("""COMPUTED_VALUE"""),"")</f>
        <v/>
      </c>
    </row>
    <row r="330">
      <c r="J330" s="6" t="str">
        <f>IFERROR(__xludf.DUMMYFUNCTION("""COMPUTED_VALUE"""),"")</f>
        <v/>
      </c>
    </row>
    <row r="331">
      <c r="J331" s="6" t="str">
        <f>IFERROR(__xludf.DUMMYFUNCTION("""COMPUTED_VALUE"""),"")</f>
        <v/>
      </c>
    </row>
    <row r="332">
      <c r="J332" s="6" t="str">
        <f>IFERROR(__xludf.DUMMYFUNCTION("""COMPUTED_VALUE"""),"")</f>
        <v/>
      </c>
    </row>
    <row r="333">
      <c r="J333" s="6" t="str">
        <f>IFERROR(__xludf.DUMMYFUNCTION("""COMPUTED_VALUE"""),"")</f>
        <v/>
      </c>
    </row>
    <row r="334">
      <c r="J334" s="6" t="str">
        <f>IFERROR(__xludf.DUMMYFUNCTION("""COMPUTED_VALUE"""),"")</f>
        <v/>
      </c>
    </row>
    <row r="335">
      <c r="J335" s="6" t="str">
        <f>IFERROR(__xludf.DUMMYFUNCTION("""COMPUTED_VALUE"""),"")</f>
        <v/>
      </c>
    </row>
    <row r="336">
      <c r="J336" s="6" t="str">
        <f>IFERROR(__xludf.DUMMYFUNCTION("""COMPUTED_VALUE"""),"")</f>
        <v/>
      </c>
    </row>
    <row r="337">
      <c r="J337" s="6" t="str">
        <f>IFERROR(__xludf.DUMMYFUNCTION("""COMPUTED_VALUE"""),"")</f>
        <v/>
      </c>
    </row>
    <row r="338">
      <c r="J338" s="6" t="str">
        <f>IFERROR(__xludf.DUMMYFUNCTION("""COMPUTED_VALUE"""),"")</f>
        <v/>
      </c>
    </row>
    <row r="339">
      <c r="J339" s="6" t="str">
        <f>IFERROR(__xludf.DUMMYFUNCTION("""COMPUTED_VALUE"""),"")</f>
        <v/>
      </c>
    </row>
    <row r="340">
      <c r="J340" s="6" t="str">
        <f>IFERROR(__xludf.DUMMYFUNCTION("""COMPUTED_VALUE"""),"")</f>
        <v/>
      </c>
    </row>
    <row r="341">
      <c r="J341" s="6" t="str">
        <f>IFERROR(__xludf.DUMMYFUNCTION("""COMPUTED_VALUE"""),"")</f>
        <v/>
      </c>
    </row>
    <row r="342">
      <c r="J342" s="6" t="str">
        <f>IFERROR(__xludf.DUMMYFUNCTION("""COMPUTED_VALUE"""),"")</f>
        <v/>
      </c>
    </row>
    <row r="343">
      <c r="J343" s="6" t="str">
        <f>IFERROR(__xludf.DUMMYFUNCTION("""COMPUTED_VALUE"""),"")</f>
        <v/>
      </c>
    </row>
    <row r="344">
      <c r="J344" s="6" t="str">
        <f>IFERROR(__xludf.DUMMYFUNCTION("""COMPUTED_VALUE"""),"")</f>
        <v/>
      </c>
    </row>
    <row r="345">
      <c r="J345" s="6" t="str">
        <f>IFERROR(__xludf.DUMMYFUNCTION("""COMPUTED_VALUE"""),"")</f>
        <v/>
      </c>
    </row>
    <row r="346">
      <c r="J346" s="6" t="str">
        <f>IFERROR(__xludf.DUMMYFUNCTION("""COMPUTED_VALUE"""),"")</f>
        <v/>
      </c>
    </row>
    <row r="347">
      <c r="J347" s="6" t="str">
        <f>IFERROR(__xludf.DUMMYFUNCTION("""COMPUTED_VALUE"""),"")</f>
        <v/>
      </c>
    </row>
    <row r="348">
      <c r="J348" s="6" t="str">
        <f>IFERROR(__xludf.DUMMYFUNCTION("""COMPUTED_VALUE"""),"")</f>
        <v/>
      </c>
    </row>
    <row r="349">
      <c r="J349" s="6" t="str">
        <f>IFERROR(__xludf.DUMMYFUNCTION("""COMPUTED_VALUE"""),"")</f>
        <v/>
      </c>
    </row>
    <row r="350">
      <c r="J350" s="6" t="str">
        <f>IFERROR(__xludf.DUMMYFUNCTION("""COMPUTED_VALUE"""),"")</f>
        <v/>
      </c>
    </row>
    <row r="351">
      <c r="J351" s="6" t="str">
        <f>IFERROR(__xludf.DUMMYFUNCTION("""COMPUTED_VALUE"""),"")</f>
        <v/>
      </c>
    </row>
    <row r="352">
      <c r="J352" s="6" t="str">
        <f>IFERROR(__xludf.DUMMYFUNCTION("""COMPUTED_VALUE"""),"")</f>
        <v/>
      </c>
    </row>
    <row r="353">
      <c r="J353" s="6" t="str">
        <f>IFERROR(__xludf.DUMMYFUNCTION("""COMPUTED_VALUE"""),"")</f>
        <v/>
      </c>
    </row>
    <row r="354">
      <c r="J354" s="6" t="str">
        <f>IFERROR(__xludf.DUMMYFUNCTION("""COMPUTED_VALUE"""),"")</f>
        <v/>
      </c>
    </row>
    <row r="355">
      <c r="J355" s="6" t="str">
        <f>IFERROR(__xludf.DUMMYFUNCTION("""COMPUTED_VALUE"""),"")</f>
        <v/>
      </c>
    </row>
    <row r="356">
      <c r="J356" s="6" t="str">
        <f>IFERROR(__xludf.DUMMYFUNCTION("""COMPUTED_VALUE"""),"")</f>
        <v/>
      </c>
    </row>
    <row r="357">
      <c r="J357" s="6" t="str">
        <f>IFERROR(__xludf.DUMMYFUNCTION("""COMPUTED_VALUE"""),"")</f>
        <v/>
      </c>
    </row>
    <row r="358">
      <c r="J358" s="6" t="str">
        <f>IFERROR(__xludf.DUMMYFUNCTION("""COMPUTED_VALUE"""),"")</f>
        <v/>
      </c>
    </row>
    <row r="359">
      <c r="J359" s="6" t="str">
        <f>IFERROR(__xludf.DUMMYFUNCTION("""COMPUTED_VALUE"""),"")</f>
        <v/>
      </c>
    </row>
    <row r="360">
      <c r="J360" s="6" t="str">
        <f>IFERROR(__xludf.DUMMYFUNCTION("""COMPUTED_VALUE"""),"")</f>
        <v/>
      </c>
    </row>
    <row r="361">
      <c r="J361" s="6" t="str">
        <f>IFERROR(__xludf.DUMMYFUNCTION("""COMPUTED_VALUE"""),"")</f>
        <v/>
      </c>
    </row>
    <row r="362">
      <c r="J362" s="6" t="str">
        <f>IFERROR(__xludf.DUMMYFUNCTION("""COMPUTED_VALUE"""),"")</f>
        <v/>
      </c>
    </row>
    <row r="363">
      <c r="J363" s="6" t="str">
        <f>IFERROR(__xludf.DUMMYFUNCTION("""COMPUTED_VALUE"""),"")</f>
        <v/>
      </c>
    </row>
    <row r="364">
      <c r="J364" s="6" t="str">
        <f>IFERROR(__xludf.DUMMYFUNCTION("""COMPUTED_VALUE"""),"")</f>
        <v/>
      </c>
    </row>
    <row r="365">
      <c r="J365" s="6" t="str">
        <f>IFERROR(__xludf.DUMMYFUNCTION("""COMPUTED_VALUE"""),"")</f>
        <v/>
      </c>
    </row>
    <row r="366">
      <c r="J366" s="6" t="str">
        <f>IFERROR(__xludf.DUMMYFUNCTION("""COMPUTED_VALUE"""),"")</f>
        <v/>
      </c>
    </row>
    <row r="367">
      <c r="J367" s="6" t="str">
        <f>IFERROR(__xludf.DUMMYFUNCTION("""COMPUTED_VALUE"""),"")</f>
        <v/>
      </c>
    </row>
    <row r="368">
      <c r="J368" s="6" t="str">
        <f>IFERROR(__xludf.DUMMYFUNCTION("""COMPUTED_VALUE"""),"")</f>
        <v/>
      </c>
    </row>
    <row r="369">
      <c r="J369" s="6" t="str">
        <f>IFERROR(__xludf.DUMMYFUNCTION("""COMPUTED_VALUE"""),"")</f>
        <v/>
      </c>
    </row>
    <row r="370">
      <c r="J370" s="6" t="str">
        <f>IFERROR(__xludf.DUMMYFUNCTION("""COMPUTED_VALUE"""),"")</f>
        <v/>
      </c>
    </row>
    <row r="371">
      <c r="J371" s="6" t="str">
        <f>IFERROR(__xludf.DUMMYFUNCTION("""COMPUTED_VALUE"""),"")</f>
        <v/>
      </c>
    </row>
    <row r="372">
      <c r="J372" s="6" t="str">
        <f>IFERROR(__xludf.DUMMYFUNCTION("""COMPUTED_VALUE"""),"")</f>
        <v/>
      </c>
    </row>
    <row r="373">
      <c r="J373" s="6" t="str">
        <f>IFERROR(__xludf.DUMMYFUNCTION("""COMPUTED_VALUE"""),"")</f>
        <v/>
      </c>
    </row>
    <row r="374">
      <c r="J374" s="6" t="str">
        <f>IFERROR(__xludf.DUMMYFUNCTION("""COMPUTED_VALUE"""),"")</f>
        <v/>
      </c>
    </row>
    <row r="375">
      <c r="J375" s="6" t="str">
        <f>IFERROR(__xludf.DUMMYFUNCTION("""COMPUTED_VALUE"""),"")</f>
        <v/>
      </c>
    </row>
    <row r="376">
      <c r="J376" s="6" t="str">
        <f>IFERROR(__xludf.DUMMYFUNCTION("""COMPUTED_VALUE"""),"")</f>
        <v/>
      </c>
    </row>
    <row r="377">
      <c r="J377" s="6" t="str">
        <f>IFERROR(__xludf.DUMMYFUNCTION("""COMPUTED_VALUE"""),"")</f>
        <v/>
      </c>
    </row>
    <row r="378">
      <c r="J378" s="6" t="str">
        <f>IFERROR(__xludf.DUMMYFUNCTION("""COMPUTED_VALUE"""),"")</f>
        <v/>
      </c>
    </row>
    <row r="379">
      <c r="J379" s="6" t="str">
        <f>IFERROR(__xludf.DUMMYFUNCTION("""COMPUTED_VALUE"""),"")</f>
        <v/>
      </c>
    </row>
    <row r="380">
      <c r="J380" s="6" t="str">
        <f>IFERROR(__xludf.DUMMYFUNCTION("""COMPUTED_VALUE"""),"")</f>
        <v/>
      </c>
    </row>
    <row r="381">
      <c r="J381" s="6" t="str">
        <f>IFERROR(__xludf.DUMMYFUNCTION("""COMPUTED_VALUE"""),"")</f>
        <v/>
      </c>
    </row>
    <row r="382">
      <c r="J382" s="6" t="str">
        <f>IFERROR(__xludf.DUMMYFUNCTION("""COMPUTED_VALUE"""),"")</f>
        <v/>
      </c>
    </row>
    <row r="383">
      <c r="J383" s="6" t="str">
        <f>IFERROR(__xludf.DUMMYFUNCTION("""COMPUTED_VALUE"""),"")</f>
        <v/>
      </c>
    </row>
    <row r="384">
      <c r="J384" s="6" t="str">
        <f>IFERROR(__xludf.DUMMYFUNCTION("""COMPUTED_VALUE"""),"")</f>
        <v/>
      </c>
    </row>
    <row r="385">
      <c r="J385" s="6" t="str">
        <f>IFERROR(__xludf.DUMMYFUNCTION("""COMPUTED_VALUE"""),"")</f>
        <v/>
      </c>
    </row>
    <row r="386">
      <c r="J386" s="6" t="str">
        <f>IFERROR(__xludf.DUMMYFUNCTION("""COMPUTED_VALUE"""),"")</f>
        <v/>
      </c>
    </row>
    <row r="387">
      <c r="J387" s="6" t="str">
        <f>IFERROR(__xludf.DUMMYFUNCTION("""COMPUTED_VALUE"""),"")</f>
        <v/>
      </c>
    </row>
    <row r="388">
      <c r="J388" s="6" t="str">
        <f>IFERROR(__xludf.DUMMYFUNCTION("""COMPUTED_VALUE"""),"")</f>
        <v/>
      </c>
    </row>
    <row r="389">
      <c r="J389" s="6" t="str">
        <f>IFERROR(__xludf.DUMMYFUNCTION("""COMPUTED_VALUE"""),"")</f>
        <v/>
      </c>
    </row>
    <row r="390">
      <c r="J390" s="6" t="str">
        <f>IFERROR(__xludf.DUMMYFUNCTION("""COMPUTED_VALUE"""),"")</f>
        <v/>
      </c>
    </row>
    <row r="391">
      <c r="J391" s="6" t="str">
        <f>IFERROR(__xludf.DUMMYFUNCTION("""COMPUTED_VALUE"""),"")</f>
        <v/>
      </c>
    </row>
    <row r="392">
      <c r="J392" s="6" t="str">
        <f>IFERROR(__xludf.DUMMYFUNCTION("""COMPUTED_VALUE"""),"")</f>
        <v/>
      </c>
    </row>
    <row r="393">
      <c r="J393" s="6" t="str">
        <f>IFERROR(__xludf.DUMMYFUNCTION("""COMPUTED_VALUE"""),"")</f>
        <v/>
      </c>
    </row>
    <row r="394">
      <c r="J394" s="6" t="str">
        <f>IFERROR(__xludf.DUMMYFUNCTION("""COMPUTED_VALUE"""),"")</f>
        <v/>
      </c>
    </row>
    <row r="395">
      <c r="J395" s="6" t="str">
        <f>IFERROR(__xludf.DUMMYFUNCTION("""COMPUTED_VALUE"""),"")</f>
        <v/>
      </c>
    </row>
    <row r="396">
      <c r="J396" s="6" t="str">
        <f>IFERROR(__xludf.DUMMYFUNCTION("""COMPUTED_VALUE"""),"")</f>
        <v/>
      </c>
    </row>
    <row r="397">
      <c r="J397" s="6" t="str">
        <f>IFERROR(__xludf.DUMMYFUNCTION("""COMPUTED_VALUE"""),"")</f>
        <v/>
      </c>
    </row>
    <row r="398">
      <c r="J398" s="6" t="str">
        <f>IFERROR(__xludf.DUMMYFUNCTION("""COMPUTED_VALUE"""),"")</f>
        <v/>
      </c>
    </row>
    <row r="399">
      <c r="J399" s="6" t="str">
        <f>IFERROR(__xludf.DUMMYFUNCTION("""COMPUTED_VALUE"""),"")</f>
        <v/>
      </c>
    </row>
    <row r="400">
      <c r="J400" s="6" t="str">
        <f>IFERROR(__xludf.DUMMYFUNCTION("""COMPUTED_VALUE"""),"")</f>
        <v/>
      </c>
    </row>
    <row r="401">
      <c r="J401" s="6" t="str">
        <f>IFERROR(__xludf.DUMMYFUNCTION("""COMPUTED_VALUE"""),"")</f>
        <v/>
      </c>
    </row>
    <row r="402">
      <c r="J402" s="6" t="str">
        <f>IFERROR(__xludf.DUMMYFUNCTION("""COMPUTED_VALUE"""),"")</f>
        <v/>
      </c>
    </row>
    <row r="403">
      <c r="J403" s="6" t="str">
        <f>IFERROR(__xludf.DUMMYFUNCTION("""COMPUTED_VALUE"""),"")</f>
        <v/>
      </c>
    </row>
    <row r="404">
      <c r="J404" s="6" t="str">
        <f>IFERROR(__xludf.DUMMYFUNCTION("""COMPUTED_VALUE"""),"")</f>
        <v/>
      </c>
    </row>
    <row r="405">
      <c r="J405" s="6" t="str">
        <f>IFERROR(__xludf.DUMMYFUNCTION("""COMPUTED_VALUE"""),"")</f>
        <v/>
      </c>
    </row>
    <row r="406">
      <c r="J406" s="6" t="str">
        <f>IFERROR(__xludf.DUMMYFUNCTION("""COMPUTED_VALUE"""),"")</f>
        <v/>
      </c>
    </row>
    <row r="407">
      <c r="J407" s="6" t="str">
        <f>IFERROR(__xludf.DUMMYFUNCTION("""COMPUTED_VALUE"""),"")</f>
        <v/>
      </c>
    </row>
    <row r="408">
      <c r="J408" s="6" t="str">
        <f>IFERROR(__xludf.DUMMYFUNCTION("""COMPUTED_VALUE"""),"")</f>
        <v/>
      </c>
    </row>
    <row r="409">
      <c r="J409" s="6" t="str">
        <f>IFERROR(__xludf.DUMMYFUNCTION("""COMPUTED_VALUE"""),"")</f>
        <v/>
      </c>
    </row>
    <row r="410">
      <c r="J410" s="6" t="str">
        <f>IFERROR(__xludf.DUMMYFUNCTION("""COMPUTED_VALUE"""),"")</f>
        <v/>
      </c>
    </row>
    <row r="411">
      <c r="J411" s="6" t="str">
        <f>IFERROR(__xludf.DUMMYFUNCTION("""COMPUTED_VALUE"""),"")</f>
        <v/>
      </c>
    </row>
    <row r="412">
      <c r="J412" s="6" t="str">
        <f>IFERROR(__xludf.DUMMYFUNCTION("""COMPUTED_VALUE"""),"")</f>
        <v/>
      </c>
    </row>
    <row r="413">
      <c r="J413" s="6" t="str">
        <f>IFERROR(__xludf.DUMMYFUNCTION("""COMPUTED_VALUE"""),"")</f>
        <v/>
      </c>
    </row>
    <row r="414">
      <c r="J414" s="6" t="str">
        <f>IFERROR(__xludf.DUMMYFUNCTION("""COMPUTED_VALUE"""),"")</f>
        <v/>
      </c>
    </row>
    <row r="415">
      <c r="J415" s="6" t="str">
        <f>IFERROR(__xludf.DUMMYFUNCTION("""COMPUTED_VALUE"""),"")</f>
        <v/>
      </c>
    </row>
    <row r="416">
      <c r="J416" s="6" t="str">
        <f>IFERROR(__xludf.DUMMYFUNCTION("""COMPUTED_VALUE"""),"")</f>
        <v/>
      </c>
    </row>
    <row r="417">
      <c r="J417" s="6" t="str">
        <f>IFERROR(__xludf.DUMMYFUNCTION("""COMPUTED_VALUE"""),"")</f>
        <v/>
      </c>
    </row>
    <row r="418">
      <c r="J418" s="6" t="str">
        <f>IFERROR(__xludf.DUMMYFUNCTION("""COMPUTED_VALUE"""),"")</f>
        <v/>
      </c>
    </row>
    <row r="419">
      <c r="J419" s="6" t="str">
        <f>IFERROR(__xludf.DUMMYFUNCTION("""COMPUTED_VALUE"""),"")</f>
        <v/>
      </c>
    </row>
    <row r="420">
      <c r="J420" s="6" t="str">
        <f>IFERROR(__xludf.DUMMYFUNCTION("""COMPUTED_VALUE"""),"")</f>
        <v/>
      </c>
    </row>
    <row r="421">
      <c r="J421" s="6" t="str">
        <f>IFERROR(__xludf.DUMMYFUNCTION("""COMPUTED_VALUE"""),"")</f>
        <v/>
      </c>
    </row>
    <row r="422">
      <c r="J422" s="6" t="str">
        <f>IFERROR(__xludf.DUMMYFUNCTION("""COMPUTED_VALUE"""),"")</f>
        <v/>
      </c>
    </row>
    <row r="423">
      <c r="J423" s="6" t="str">
        <f>IFERROR(__xludf.DUMMYFUNCTION("""COMPUTED_VALUE"""),"")</f>
        <v/>
      </c>
    </row>
    <row r="424">
      <c r="J424" s="6" t="str">
        <f>IFERROR(__xludf.DUMMYFUNCTION("""COMPUTED_VALUE"""),"")</f>
        <v/>
      </c>
    </row>
    <row r="425">
      <c r="J425" s="6" t="str">
        <f>IFERROR(__xludf.DUMMYFUNCTION("""COMPUTED_VALUE"""),"")</f>
        <v/>
      </c>
    </row>
    <row r="426">
      <c r="J426" s="6" t="str">
        <f>IFERROR(__xludf.DUMMYFUNCTION("""COMPUTED_VALUE"""),"")</f>
        <v/>
      </c>
    </row>
    <row r="427">
      <c r="J427" s="6" t="str">
        <f>IFERROR(__xludf.DUMMYFUNCTION("""COMPUTED_VALUE"""),"")</f>
        <v/>
      </c>
    </row>
    <row r="428">
      <c r="J428" s="6" t="str">
        <f>IFERROR(__xludf.DUMMYFUNCTION("""COMPUTED_VALUE"""),"")</f>
        <v/>
      </c>
    </row>
    <row r="429">
      <c r="J429" s="6" t="str">
        <f>IFERROR(__xludf.DUMMYFUNCTION("""COMPUTED_VALUE"""),"")</f>
        <v/>
      </c>
    </row>
    <row r="430">
      <c r="J430" s="6" t="str">
        <f>IFERROR(__xludf.DUMMYFUNCTION("""COMPUTED_VALUE"""),"")</f>
        <v/>
      </c>
    </row>
    <row r="431">
      <c r="J431" s="6" t="str">
        <f>IFERROR(__xludf.DUMMYFUNCTION("""COMPUTED_VALUE"""),"")</f>
        <v/>
      </c>
    </row>
    <row r="432">
      <c r="J432" s="6" t="str">
        <f>IFERROR(__xludf.DUMMYFUNCTION("""COMPUTED_VALUE"""),"")</f>
        <v/>
      </c>
    </row>
    <row r="433">
      <c r="J433" s="6" t="str">
        <f>IFERROR(__xludf.DUMMYFUNCTION("""COMPUTED_VALUE"""),"")</f>
        <v/>
      </c>
    </row>
    <row r="434">
      <c r="J434" s="6" t="str">
        <f>IFERROR(__xludf.DUMMYFUNCTION("""COMPUTED_VALUE"""),"")</f>
        <v/>
      </c>
    </row>
    <row r="435">
      <c r="J435" s="6" t="str">
        <f>IFERROR(__xludf.DUMMYFUNCTION("""COMPUTED_VALUE"""),"")</f>
        <v/>
      </c>
    </row>
    <row r="436">
      <c r="J436" s="6" t="str">
        <f>IFERROR(__xludf.DUMMYFUNCTION("""COMPUTED_VALUE"""),"")</f>
        <v/>
      </c>
    </row>
    <row r="437">
      <c r="J437" s="6" t="str">
        <f>IFERROR(__xludf.DUMMYFUNCTION("""COMPUTED_VALUE"""),"")</f>
        <v/>
      </c>
    </row>
    <row r="438">
      <c r="J438" s="6" t="str">
        <f>IFERROR(__xludf.DUMMYFUNCTION("""COMPUTED_VALUE"""),"")</f>
        <v/>
      </c>
    </row>
    <row r="439">
      <c r="J439" s="6" t="str">
        <f>IFERROR(__xludf.DUMMYFUNCTION("""COMPUTED_VALUE"""),"")</f>
        <v/>
      </c>
    </row>
    <row r="440">
      <c r="J440" s="6" t="str">
        <f>IFERROR(__xludf.DUMMYFUNCTION("""COMPUTED_VALUE"""),"")</f>
        <v/>
      </c>
    </row>
    <row r="441">
      <c r="J441" s="6" t="str">
        <f>IFERROR(__xludf.DUMMYFUNCTION("""COMPUTED_VALUE"""),"")</f>
        <v/>
      </c>
    </row>
    <row r="442">
      <c r="J442" s="6" t="str">
        <f>IFERROR(__xludf.DUMMYFUNCTION("""COMPUTED_VALUE"""),"")</f>
        <v/>
      </c>
    </row>
    <row r="443">
      <c r="J443" s="6" t="str">
        <f>IFERROR(__xludf.DUMMYFUNCTION("""COMPUTED_VALUE"""),"")</f>
        <v/>
      </c>
    </row>
    <row r="444">
      <c r="J444" s="6" t="str">
        <f>IFERROR(__xludf.DUMMYFUNCTION("""COMPUTED_VALUE"""),"")</f>
        <v/>
      </c>
    </row>
    <row r="445">
      <c r="J445" s="6" t="str">
        <f>IFERROR(__xludf.DUMMYFUNCTION("""COMPUTED_VALUE"""),"")</f>
        <v/>
      </c>
    </row>
    <row r="446">
      <c r="J446" s="6" t="str">
        <f>IFERROR(__xludf.DUMMYFUNCTION("""COMPUTED_VALUE"""),"")</f>
        <v/>
      </c>
    </row>
    <row r="447">
      <c r="J447" s="6" t="str">
        <f>IFERROR(__xludf.DUMMYFUNCTION("""COMPUTED_VALUE"""),"")</f>
        <v/>
      </c>
    </row>
    <row r="448">
      <c r="J448" s="6" t="str">
        <f>IFERROR(__xludf.DUMMYFUNCTION("""COMPUTED_VALUE"""),"")</f>
        <v/>
      </c>
    </row>
    <row r="449">
      <c r="J449" s="6" t="str">
        <f>IFERROR(__xludf.DUMMYFUNCTION("""COMPUTED_VALUE"""),"")</f>
        <v/>
      </c>
    </row>
    <row r="450">
      <c r="J450" s="6" t="str">
        <f>IFERROR(__xludf.DUMMYFUNCTION("""COMPUTED_VALUE"""),"")</f>
        <v/>
      </c>
    </row>
    <row r="451">
      <c r="J451" s="6" t="str">
        <f>IFERROR(__xludf.DUMMYFUNCTION("""COMPUTED_VALUE"""),"")</f>
        <v/>
      </c>
    </row>
    <row r="452">
      <c r="J452" s="6" t="str">
        <f>IFERROR(__xludf.DUMMYFUNCTION("""COMPUTED_VALUE"""),"")</f>
        <v/>
      </c>
    </row>
    <row r="453">
      <c r="J453" s="6" t="str">
        <f>IFERROR(__xludf.DUMMYFUNCTION("""COMPUTED_VALUE"""),"")</f>
        <v/>
      </c>
    </row>
    <row r="454">
      <c r="J454" s="6" t="str">
        <f>IFERROR(__xludf.DUMMYFUNCTION("""COMPUTED_VALUE"""),"")</f>
        <v/>
      </c>
    </row>
    <row r="455">
      <c r="J455" s="6" t="str">
        <f>IFERROR(__xludf.DUMMYFUNCTION("""COMPUTED_VALUE"""),"")</f>
        <v/>
      </c>
    </row>
    <row r="456">
      <c r="J456" s="6" t="str">
        <f>IFERROR(__xludf.DUMMYFUNCTION("""COMPUTED_VALUE"""),"")</f>
        <v/>
      </c>
    </row>
    <row r="457">
      <c r="J457" s="6" t="str">
        <f>IFERROR(__xludf.DUMMYFUNCTION("""COMPUTED_VALUE"""),"")</f>
        <v/>
      </c>
    </row>
    <row r="458">
      <c r="J458" s="6" t="str">
        <f>IFERROR(__xludf.DUMMYFUNCTION("""COMPUTED_VALUE"""),"")</f>
        <v/>
      </c>
    </row>
    <row r="459">
      <c r="J459" s="6" t="str">
        <f>IFERROR(__xludf.DUMMYFUNCTION("""COMPUTED_VALUE"""),"")</f>
        <v/>
      </c>
    </row>
    <row r="460">
      <c r="J460" s="6" t="str">
        <f>IFERROR(__xludf.DUMMYFUNCTION("""COMPUTED_VALUE"""),"")</f>
        <v/>
      </c>
    </row>
    <row r="461">
      <c r="J461" s="6" t="str">
        <f>IFERROR(__xludf.DUMMYFUNCTION("""COMPUTED_VALUE"""),"")</f>
        <v/>
      </c>
    </row>
    <row r="462">
      <c r="J462" s="6" t="str">
        <f>IFERROR(__xludf.DUMMYFUNCTION("""COMPUTED_VALUE"""),"")</f>
        <v/>
      </c>
    </row>
    <row r="463">
      <c r="J463" s="6" t="str">
        <f>IFERROR(__xludf.DUMMYFUNCTION("""COMPUTED_VALUE"""),"")</f>
        <v/>
      </c>
    </row>
    <row r="464">
      <c r="J464" s="6" t="str">
        <f>IFERROR(__xludf.DUMMYFUNCTION("""COMPUTED_VALUE"""),"")</f>
        <v/>
      </c>
    </row>
    <row r="465">
      <c r="J465" s="6" t="str">
        <f>IFERROR(__xludf.DUMMYFUNCTION("""COMPUTED_VALUE"""),"")</f>
        <v/>
      </c>
    </row>
    <row r="466">
      <c r="J466" s="6" t="str">
        <f>IFERROR(__xludf.DUMMYFUNCTION("""COMPUTED_VALUE"""),"")</f>
        <v/>
      </c>
    </row>
    <row r="467">
      <c r="J467" s="6" t="str">
        <f>IFERROR(__xludf.DUMMYFUNCTION("""COMPUTED_VALUE"""),"")</f>
        <v/>
      </c>
    </row>
    <row r="468">
      <c r="J468" s="6" t="str">
        <f>IFERROR(__xludf.DUMMYFUNCTION("""COMPUTED_VALUE"""),"")</f>
        <v/>
      </c>
    </row>
    <row r="469">
      <c r="J469" s="6" t="str">
        <f>IFERROR(__xludf.DUMMYFUNCTION("""COMPUTED_VALUE"""),"")</f>
        <v/>
      </c>
    </row>
    <row r="470">
      <c r="J470" s="6" t="str">
        <f>IFERROR(__xludf.DUMMYFUNCTION("""COMPUTED_VALUE"""),"")</f>
        <v/>
      </c>
    </row>
    <row r="471">
      <c r="J471" s="6" t="str">
        <f>IFERROR(__xludf.DUMMYFUNCTION("""COMPUTED_VALUE"""),"")</f>
        <v/>
      </c>
    </row>
    <row r="472">
      <c r="J472" s="6" t="str">
        <f>IFERROR(__xludf.DUMMYFUNCTION("""COMPUTED_VALUE"""),"")</f>
        <v/>
      </c>
    </row>
    <row r="473">
      <c r="J473" s="6" t="str">
        <f>IFERROR(__xludf.DUMMYFUNCTION("""COMPUTED_VALUE"""),"")</f>
        <v/>
      </c>
    </row>
    <row r="474">
      <c r="J474" s="6" t="str">
        <f>IFERROR(__xludf.DUMMYFUNCTION("""COMPUTED_VALUE"""),"")</f>
        <v/>
      </c>
    </row>
    <row r="475">
      <c r="J475" s="6" t="str">
        <f>IFERROR(__xludf.DUMMYFUNCTION("""COMPUTED_VALUE"""),"")</f>
        <v/>
      </c>
    </row>
    <row r="476">
      <c r="J476" s="6" t="str">
        <f>IFERROR(__xludf.DUMMYFUNCTION("""COMPUTED_VALUE"""),"")</f>
        <v/>
      </c>
    </row>
    <row r="477">
      <c r="J477" s="6" t="str">
        <f>IFERROR(__xludf.DUMMYFUNCTION("""COMPUTED_VALUE"""),"")</f>
        <v/>
      </c>
    </row>
    <row r="478">
      <c r="J478" s="6" t="str">
        <f>IFERROR(__xludf.DUMMYFUNCTION("""COMPUTED_VALUE"""),"")</f>
        <v/>
      </c>
    </row>
    <row r="479">
      <c r="J479" s="6" t="str">
        <f>IFERROR(__xludf.DUMMYFUNCTION("""COMPUTED_VALUE"""),"")</f>
        <v/>
      </c>
    </row>
    <row r="480">
      <c r="J480" s="6" t="str">
        <f>IFERROR(__xludf.DUMMYFUNCTION("""COMPUTED_VALUE"""),"")</f>
        <v/>
      </c>
    </row>
    <row r="481">
      <c r="J481" s="6" t="str">
        <f>IFERROR(__xludf.DUMMYFUNCTION("""COMPUTED_VALUE"""),"")</f>
        <v/>
      </c>
    </row>
    <row r="482">
      <c r="J482" s="6" t="str">
        <f>IFERROR(__xludf.DUMMYFUNCTION("""COMPUTED_VALUE"""),"")</f>
        <v/>
      </c>
    </row>
    <row r="483">
      <c r="J483" s="6" t="str">
        <f>IFERROR(__xludf.DUMMYFUNCTION("""COMPUTED_VALUE"""),"")</f>
        <v/>
      </c>
    </row>
    <row r="484">
      <c r="J484" s="6" t="str">
        <f>IFERROR(__xludf.DUMMYFUNCTION("""COMPUTED_VALUE"""),"")</f>
        <v/>
      </c>
    </row>
    <row r="485">
      <c r="J485" s="6" t="str">
        <f>IFERROR(__xludf.DUMMYFUNCTION("""COMPUTED_VALUE"""),"")</f>
        <v/>
      </c>
    </row>
    <row r="486">
      <c r="J486" s="6" t="str">
        <f>IFERROR(__xludf.DUMMYFUNCTION("""COMPUTED_VALUE"""),"")</f>
        <v/>
      </c>
    </row>
    <row r="487">
      <c r="J487" s="6" t="str">
        <f>IFERROR(__xludf.DUMMYFUNCTION("""COMPUTED_VALUE"""),"")</f>
        <v/>
      </c>
    </row>
    <row r="488">
      <c r="J488" s="6" t="str">
        <f>IFERROR(__xludf.DUMMYFUNCTION("""COMPUTED_VALUE"""),"")</f>
        <v/>
      </c>
    </row>
    <row r="489">
      <c r="J489" s="6" t="str">
        <f>IFERROR(__xludf.DUMMYFUNCTION("""COMPUTED_VALUE"""),"")</f>
        <v/>
      </c>
    </row>
    <row r="490">
      <c r="J490" s="6" t="str">
        <f>IFERROR(__xludf.DUMMYFUNCTION("""COMPUTED_VALUE"""),"")</f>
        <v/>
      </c>
    </row>
    <row r="491">
      <c r="J491" s="6" t="str">
        <f>IFERROR(__xludf.DUMMYFUNCTION("""COMPUTED_VALUE"""),"")</f>
        <v/>
      </c>
    </row>
    <row r="492">
      <c r="J492" s="6" t="str">
        <f>IFERROR(__xludf.DUMMYFUNCTION("""COMPUTED_VALUE"""),"")</f>
        <v/>
      </c>
    </row>
    <row r="493">
      <c r="J493" s="6" t="str">
        <f>IFERROR(__xludf.DUMMYFUNCTION("""COMPUTED_VALUE"""),"")</f>
        <v/>
      </c>
    </row>
    <row r="494">
      <c r="J494" s="6" t="str">
        <f>IFERROR(__xludf.DUMMYFUNCTION("""COMPUTED_VALUE"""),"")</f>
        <v/>
      </c>
    </row>
    <row r="495">
      <c r="J495" s="6" t="str">
        <f>IFERROR(__xludf.DUMMYFUNCTION("""COMPUTED_VALUE"""),"")</f>
        <v/>
      </c>
    </row>
    <row r="496">
      <c r="J496" s="6" t="str">
        <f>IFERROR(__xludf.DUMMYFUNCTION("""COMPUTED_VALUE"""),"")</f>
        <v/>
      </c>
    </row>
    <row r="497">
      <c r="J497" s="6" t="str">
        <f>IFERROR(__xludf.DUMMYFUNCTION("""COMPUTED_VALUE"""),"")</f>
        <v/>
      </c>
    </row>
    <row r="498">
      <c r="J498" s="6" t="str">
        <f>IFERROR(__xludf.DUMMYFUNCTION("""COMPUTED_VALUE"""),"")</f>
        <v/>
      </c>
    </row>
    <row r="499">
      <c r="J499" s="6" t="str">
        <f>IFERROR(__xludf.DUMMYFUNCTION("""COMPUTED_VALUE"""),"")</f>
        <v/>
      </c>
    </row>
    <row r="500">
      <c r="J500" s="6" t="str">
        <f>IFERROR(__xludf.DUMMYFUNCTION("""COMPUTED_VALUE"""),"")</f>
        <v/>
      </c>
    </row>
    <row r="501">
      <c r="J501" s="6" t="str">
        <f>IFERROR(__xludf.DUMMYFUNCTION("""COMPUTED_VALUE"""),"")</f>
        <v/>
      </c>
    </row>
    <row r="502">
      <c r="J502" s="6" t="str">
        <f>IFERROR(__xludf.DUMMYFUNCTION("""COMPUTED_VALUE"""),"")</f>
        <v/>
      </c>
    </row>
    <row r="503">
      <c r="J503" s="6" t="str">
        <f>IFERROR(__xludf.DUMMYFUNCTION("""COMPUTED_VALUE"""),"")</f>
        <v/>
      </c>
    </row>
    <row r="504">
      <c r="J504" s="6" t="str">
        <f>IFERROR(__xludf.DUMMYFUNCTION("""COMPUTED_VALUE"""),"")</f>
        <v/>
      </c>
    </row>
    <row r="505">
      <c r="J505" s="6" t="str">
        <f>IFERROR(__xludf.DUMMYFUNCTION("""COMPUTED_VALUE"""),"")</f>
        <v/>
      </c>
    </row>
    <row r="506">
      <c r="J506" s="6" t="str">
        <f>IFERROR(__xludf.DUMMYFUNCTION("""COMPUTED_VALUE"""),"")</f>
        <v/>
      </c>
    </row>
    <row r="507">
      <c r="J507" s="6" t="str">
        <f>IFERROR(__xludf.DUMMYFUNCTION("""COMPUTED_VALUE"""),"")</f>
        <v/>
      </c>
    </row>
    <row r="508">
      <c r="J508" s="6" t="str">
        <f>IFERROR(__xludf.DUMMYFUNCTION("""COMPUTED_VALUE"""),"")</f>
        <v/>
      </c>
    </row>
    <row r="509">
      <c r="J509" s="6" t="str">
        <f>IFERROR(__xludf.DUMMYFUNCTION("""COMPUTED_VALUE"""),"")</f>
        <v/>
      </c>
    </row>
    <row r="510">
      <c r="J510" s="6" t="str">
        <f>IFERROR(__xludf.DUMMYFUNCTION("""COMPUTED_VALUE"""),"")</f>
        <v/>
      </c>
    </row>
    <row r="511">
      <c r="J511" s="6" t="str">
        <f>IFERROR(__xludf.DUMMYFUNCTION("""COMPUTED_VALUE"""),"")</f>
        <v/>
      </c>
    </row>
    <row r="512">
      <c r="J512" s="6" t="str">
        <f>IFERROR(__xludf.DUMMYFUNCTION("""COMPUTED_VALUE"""),"")</f>
        <v/>
      </c>
    </row>
    <row r="513">
      <c r="J513" s="6" t="str">
        <f>IFERROR(__xludf.DUMMYFUNCTION("""COMPUTED_VALUE"""),"")</f>
        <v/>
      </c>
    </row>
    <row r="514">
      <c r="J514" s="6" t="str">
        <f>IFERROR(__xludf.DUMMYFUNCTION("""COMPUTED_VALUE"""),"")</f>
        <v/>
      </c>
    </row>
    <row r="515">
      <c r="J515" s="6" t="str">
        <f>IFERROR(__xludf.DUMMYFUNCTION("""COMPUTED_VALUE"""),"")</f>
        <v/>
      </c>
    </row>
    <row r="516">
      <c r="J516" s="6" t="str">
        <f>IFERROR(__xludf.DUMMYFUNCTION("""COMPUTED_VALUE"""),"")</f>
        <v/>
      </c>
    </row>
    <row r="517">
      <c r="J517" s="6" t="str">
        <f>IFERROR(__xludf.DUMMYFUNCTION("""COMPUTED_VALUE"""),"")</f>
        <v/>
      </c>
    </row>
    <row r="518">
      <c r="J518" s="6" t="str">
        <f>IFERROR(__xludf.DUMMYFUNCTION("""COMPUTED_VALUE"""),"")</f>
        <v/>
      </c>
    </row>
    <row r="519">
      <c r="J519" s="6" t="str">
        <f>IFERROR(__xludf.DUMMYFUNCTION("""COMPUTED_VALUE"""),"")</f>
        <v/>
      </c>
    </row>
    <row r="520">
      <c r="J520" s="6" t="str">
        <f>IFERROR(__xludf.DUMMYFUNCTION("""COMPUTED_VALUE"""),"")</f>
        <v/>
      </c>
    </row>
    <row r="521">
      <c r="J521" s="6" t="str">
        <f>IFERROR(__xludf.DUMMYFUNCTION("""COMPUTED_VALUE"""),"")</f>
        <v/>
      </c>
    </row>
    <row r="522">
      <c r="J522" s="6" t="str">
        <f>IFERROR(__xludf.DUMMYFUNCTION("""COMPUTED_VALUE"""),"")</f>
        <v/>
      </c>
    </row>
    <row r="523">
      <c r="J523" s="6" t="str">
        <f>IFERROR(__xludf.DUMMYFUNCTION("""COMPUTED_VALUE"""),"")</f>
        <v/>
      </c>
    </row>
    <row r="524">
      <c r="J524" s="6" t="str">
        <f>IFERROR(__xludf.DUMMYFUNCTION("""COMPUTED_VALUE"""),"")</f>
        <v/>
      </c>
    </row>
    <row r="525">
      <c r="J525" s="6" t="str">
        <f>IFERROR(__xludf.DUMMYFUNCTION("""COMPUTED_VALUE"""),"")</f>
        <v/>
      </c>
    </row>
    <row r="526">
      <c r="J526" s="6" t="str">
        <f>IFERROR(__xludf.DUMMYFUNCTION("""COMPUTED_VALUE"""),"")</f>
        <v/>
      </c>
    </row>
    <row r="527">
      <c r="J527" s="6" t="str">
        <f>IFERROR(__xludf.DUMMYFUNCTION("""COMPUTED_VALUE"""),"")</f>
        <v/>
      </c>
    </row>
    <row r="528">
      <c r="J528" s="6" t="str">
        <f>IFERROR(__xludf.DUMMYFUNCTION("""COMPUTED_VALUE"""),"")</f>
        <v/>
      </c>
    </row>
    <row r="529">
      <c r="J529" s="6" t="str">
        <f>IFERROR(__xludf.DUMMYFUNCTION("""COMPUTED_VALUE"""),"")</f>
        <v/>
      </c>
    </row>
    <row r="530">
      <c r="J530" s="6" t="str">
        <f>IFERROR(__xludf.DUMMYFUNCTION("""COMPUTED_VALUE"""),"")</f>
        <v/>
      </c>
    </row>
    <row r="531">
      <c r="J531" s="6" t="str">
        <f>IFERROR(__xludf.DUMMYFUNCTION("""COMPUTED_VALUE"""),"")</f>
        <v/>
      </c>
    </row>
    <row r="532">
      <c r="J532" s="6" t="str">
        <f>IFERROR(__xludf.DUMMYFUNCTION("""COMPUTED_VALUE"""),"")</f>
        <v/>
      </c>
    </row>
    <row r="533">
      <c r="J533" s="6" t="str">
        <f>IFERROR(__xludf.DUMMYFUNCTION("""COMPUTED_VALUE"""),"")</f>
        <v/>
      </c>
    </row>
    <row r="534">
      <c r="J534" s="6" t="str">
        <f>IFERROR(__xludf.DUMMYFUNCTION("""COMPUTED_VALUE"""),"")</f>
        <v/>
      </c>
    </row>
    <row r="535">
      <c r="J535" s="6" t="str">
        <f>IFERROR(__xludf.DUMMYFUNCTION("""COMPUTED_VALUE"""),"")</f>
        <v/>
      </c>
    </row>
    <row r="536">
      <c r="J536" s="6" t="str">
        <f>IFERROR(__xludf.DUMMYFUNCTION("""COMPUTED_VALUE"""),"")</f>
        <v/>
      </c>
    </row>
    <row r="537">
      <c r="J537" s="6" t="str">
        <f>IFERROR(__xludf.DUMMYFUNCTION("""COMPUTED_VALUE"""),"")</f>
        <v/>
      </c>
    </row>
    <row r="538">
      <c r="J538" s="6" t="str">
        <f>IFERROR(__xludf.DUMMYFUNCTION("""COMPUTED_VALUE"""),"")</f>
        <v/>
      </c>
    </row>
    <row r="539">
      <c r="J539" s="6" t="str">
        <f>IFERROR(__xludf.DUMMYFUNCTION("""COMPUTED_VALUE"""),"")</f>
        <v/>
      </c>
    </row>
    <row r="540">
      <c r="J540" s="6" t="str">
        <f>IFERROR(__xludf.DUMMYFUNCTION("""COMPUTED_VALUE"""),"")</f>
        <v/>
      </c>
    </row>
    <row r="541">
      <c r="J541" s="6" t="str">
        <f>IFERROR(__xludf.DUMMYFUNCTION("""COMPUTED_VALUE"""),"")</f>
        <v/>
      </c>
    </row>
    <row r="542">
      <c r="J542" s="6" t="str">
        <f>IFERROR(__xludf.DUMMYFUNCTION("""COMPUTED_VALUE"""),"")</f>
        <v/>
      </c>
    </row>
    <row r="543">
      <c r="J543" s="6" t="str">
        <f>IFERROR(__xludf.DUMMYFUNCTION("""COMPUTED_VALUE"""),"")</f>
        <v/>
      </c>
    </row>
    <row r="544">
      <c r="J544" s="6" t="str">
        <f>IFERROR(__xludf.DUMMYFUNCTION("""COMPUTED_VALUE"""),"")</f>
        <v/>
      </c>
    </row>
    <row r="545">
      <c r="J545" s="6" t="str">
        <f>IFERROR(__xludf.DUMMYFUNCTION("""COMPUTED_VALUE"""),"")</f>
        <v/>
      </c>
    </row>
    <row r="546">
      <c r="J546" s="6" t="str">
        <f>IFERROR(__xludf.DUMMYFUNCTION("""COMPUTED_VALUE"""),"")</f>
        <v/>
      </c>
    </row>
    <row r="547">
      <c r="J547" s="6" t="str">
        <f>IFERROR(__xludf.DUMMYFUNCTION("""COMPUTED_VALUE"""),"")</f>
        <v/>
      </c>
    </row>
    <row r="548">
      <c r="J548" s="6" t="str">
        <f>IFERROR(__xludf.DUMMYFUNCTION("""COMPUTED_VALUE"""),"")</f>
        <v/>
      </c>
    </row>
    <row r="549">
      <c r="J549" s="6" t="str">
        <f>IFERROR(__xludf.DUMMYFUNCTION("""COMPUTED_VALUE"""),"")</f>
        <v/>
      </c>
    </row>
    <row r="550">
      <c r="J550" s="6" t="str">
        <f>IFERROR(__xludf.DUMMYFUNCTION("""COMPUTED_VALUE"""),"")</f>
        <v/>
      </c>
    </row>
    <row r="551">
      <c r="J551" s="6" t="str">
        <f>IFERROR(__xludf.DUMMYFUNCTION("""COMPUTED_VALUE"""),"")</f>
        <v/>
      </c>
    </row>
    <row r="552">
      <c r="J552" s="6" t="str">
        <f>IFERROR(__xludf.DUMMYFUNCTION("""COMPUTED_VALUE"""),"")</f>
        <v/>
      </c>
    </row>
    <row r="553">
      <c r="J553" s="6" t="str">
        <f>IFERROR(__xludf.DUMMYFUNCTION("""COMPUTED_VALUE"""),"")</f>
        <v/>
      </c>
    </row>
    <row r="554">
      <c r="J554" s="6" t="str">
        <f>IFERROR(__xludf.DUMMYFUNCTION("""COMPUTED_VALUE"""),"")</f>
        <v/>
      </c>
    </row>
    <row r="555">
      <c r="J555" s="6" t="str">
        <f>IFERROR(__xludf.DUMMYFUNCTION("""COMPUTED_VALUE"""),"")</f>
        <v/>
      </c>
    </row>
    <row r="556">
      <c r="J556" s="6" t="str">
        <f>IFERROR(__xludf.DUMMYFUNCTION("""COMPUTED_VALUE"""),"")</f>
        <v/>
      </c>
    </row>
    <row r="557">
      <c r="J557" s="6" t="str">
        <f>IFERROR(__xludf.DUMMYFUNCTION("""COMPUTED_VALUE"""),"")</f>
        <v/>
      </c>
    </row>
    <row r="558">
      <c r="J558" s="6" t="str">
        <f>IFERROR(__xludf.DUMMYFUNCTION("""COMPUTED_VALUE"""),"")</f>
        <v/>
      </c>
    </row>
    <row r="559">
      <c r="J559" s="6" t="str">
        <f>IFERROR(__xludf.DUMMYFUNCTION("""COMPUTED_VALUE"""),"")</f>
        <v/>
      </c>
    </row>
    <row r="560">
      <c r="J560" s="6" t="str">
        <f>IFERROR(__xludf.DUMMYFUNCTION("""COMPUTED_VALUE"""),"")</f>
        <v/>
      </c>
    </row>
    <row r="561">
      <c r="J561" s="6" t="str">
        <f>IFERROR(__xludf.DUMMYFUNCTION("""COMPUTED_VALUE"""),"")</f>
        <v/>
      </c>
    </row>
    <row r="562">
      <c r="J562" s="6" t="str">
        <f>IFERROR(__xludf.DUMMYFUNCTION("""COMPUTED_VALUE"""),"")</f>
        <v/>
      </c>
    </row>
    <row r="563">
      <c r="J563" s="6" t="str">
        <f>IFERROR(__xludf.DUMMYFUNCTION("""COMPUTED_VALUE"""),"")</f>
        <v/>
      </c>
    </row>
    <row r="564">
      <c r="J564" s="6" t="str">
        <f>IFERROR(__xludf.DUMMYFUNCTION("""COMPUTED_VALUE"""),"")</f>
        <v/>
      </c>
    </row>
    <row r="565">
      <c r="J565" s="6" t="str">
        <f>IFERROR(__xludf.DUMMYFUNCTION("""COMPUTED_VALUE"""),"")</f>
        <v/>
      </c>
    </row>
    <row r="566">
      <c r="J566" s="6" t="str">
        <f>IFERROR(__xludf.DUMMYFUNCTION("""COMPUTED_VALUE"""),"")</f>
        <v/>
      </c>
    </row>
    <row r="567">
      <c r="J567" s="6" t="str">
        <f>IFERROR(__xludf.DUMMYFUNCTION("""COMPUTED_VALUE"""),"")</f>
        <v/>
      </c>
    </row>
    <row r="568">
      <c r="J568" s="6" t="str">
        <f>IFERROR(__xludf.DUMMYFUNCTION("""COMPUTED_VALUE"""),"")</f>
        <v/>
      </c>
    </row>
    <row r="569">
      <c r="J569" s="6" t="str">
        <f>IFERROR(__xludf.DUMMYFUNCTION("""COMPUTED_VALUE"""),"")</f>
        <v/>
      </c>
    </row>
    <row r="570">
      <c r="J570" s="6" t="str">
        <f>IFERROR(__xludf.DUMMYFUNCTION("""COMPUTED_VALUE"""),"")</f>
        <v/>
      </c>
    </row>
    <row r="571">
      <c r="J571" s="6" t="str">
        <f>IFERROR(__xludf.DUMMYFUNCTION("""COMPUTED_VALUE"""),"")</f>
        <v/>
      </c>
    </row>
    <row r="572">
      <c r="J572" s="6" t="str">
        <f>IFERROR(__xludf.DUMMYFUNCTION("""COMPUTED_VALUE"""),"")</f>
        <v/>
      </c>
    </row>
    <row r="573">
      <c r="J573" s="6" t="str">
        <f>IFERROR(__xludf.DUMMYFUNCTION("""COMPUTED_VALUE"""),"")</f>
        <v/>
      </c>
    </row>
    <row r="574">
      <c r="J574" s="6" t="str">
        <f>IFERROR(__xludf.DUMMYFUNCTION("""COMPUTED_VALUE"""),"")</f>
        <v/>
      </c>
    </row>
    <row r="575">
      <c r="J575" s="6" t="str">
        <f>IFERROR(__xludf.DUMMYFUNCTION("""COMPUTED_VALUE"""),"")</f>
        <v/>
      </c>
    </row>
    <row r="576">
      <c r="J576" s="6" t="str">
        <f>IFERROR(__xludf.DUMMYFUNCTION("""COMPUTED_VALUE"""),"")</f>
        <v/>
      </c>
    </row>
    <row r="577">
      <c r="J577" s="6" t="str">
        <f>IFERROR(__xludf.DUMMYFUNCTION("""COMPUTED_VALUE"""),"")</f>
        <v/>
      </c>
    </row>
    <row r="578">
      <c r="J578" s="6" t="str">
        <f>IFERROR(__xludf.DUMMYFUNCTION("""COMPUTED_VALUE"""),"")</f>
        <v/>
      </c>
    </row>
    <row r="579">
      <c r="J579" s="6" t="str">
        <f>IFERROR(__xludf.DUMMYFUNCTION("""COMPUTED_VALUE"""),"")</f>
        <v/>
      </c>
    </row>
    <row r="580">
      <c r="J580" s="6" t="str">
        <f>IFERROR(__xludf.DUMMYFUNCTION("""COMPUTED_VALUE"""),"")</f>
        <v/>
      </c>
    </row>
    <row r="581">
      <c r="J581" s="6" t="str">
        <f>IFERROR(__xludf.DUMMYFUNCTION("""COMPUTED_VALUE"""),"")</f>
        <v/>
      </c>
    </row>
    <row r="582">
      <c r="J582" s="6" t="str">
        <f>IFERROR(__xludf.DUMMYFUNCTION("""COMPUTED_VALUE"""),"")</f>
        <v/>
      </c>
    </row>
    <row r="583">
      <c r="J583" s="6" t="str">
        <f>IFERROR(__xludf.DUMMYFUNCTION("""COMPUTED_VALUE"""),"")</f>
        <v/>
      </c>
    </row>
    <row r="584">
      <c r="J584" s="6" t="str">
        <f>IFERROR(__xludf.DUMMYFUNCTION("""COMPUTED_VALUE"""),"")</f>
        <v/>
      </c>
    </row>
    <row r="585">
      <c r="J585" s="6" t="str">
        <f>IFERROR(__xludf.DUMMYFUNCTION("""COMPUTED_VALUE"""),"")</f>
        <v/>
      </c>
    </row>
    <row r="586">
      <c r="J586" s="6" t="str">
        <f>IFERROR(__xludf.DUMMYFUNCTION("""COMPUTED_VALUE"""),"")</f>
        <v/>
      </c>
    </row>
    <row r="587">
      <c r="J587" s="6" t="str">
        <f>IFERROR(__xludf.DUMMYFUNCTION("""COMPUTED_VALUE"""),"")</f>
        <v/>
      </c>
    </row>
    <row r="588">
      <c r="J588" s="6" t="str">
        <f>IFERROR(__xludf.DUMMYFUNCTION("""COMPUTED_VALUE"""),"")</f>
        <v/>
      </c>
    </row>
    <row r="589">
      <c r="J589" s="6" t="str">
        <f>IFERROR(__xludf.DUMMYFUNCTION("""COMPUTED_VALUE"""),"")</f>
        <v/>
      </c>
    </row>
    <row r="590">
      <c r="J590" s="6" t="str">
        <f>IFERROR(__xludf.DUMMYFUNCTION("""COMPUTED_VALUE"""),"")</f>
        <v/>
      </c>
    </row>
    <row r="591">
      <c r="J591" s="6" t="str">
        <f>IFERROR(__xludf.DUMMYFUNCTION("""COMPUTED_VALUE"""),"")</f>
        <v/>
      </c>
    </row>
    <row r="592">
      <c r="J592" s="6" t="str">
        <f>IFERROR(__xludf.DUMMYFUNCTION("""COMPUTED_VALUE"""),"")</f>
        <v/>
      </c>
    </row>
    <row r="593">
      <c r="J593" s="6" t="str">
        <f>IFERROR(__xludf.DUMMYFUNCTION("""COMPUTED_VALUE"""),"")</f>
        <v/>
      </c>
    </row>
    <row r="594">
      <c r="J594" s="6" t="str">
        <f>IFERROR(__xludf.DUMMYFUNCTION("""COMPUTED_VALUE"""),"")</f>
        <v/>
      </c>
    </row>
    <row r="595">
      <c r="J595" s="6" t="str">
        <f>IFERROR(__xludf.DUMMYFUNCTION("""COMPUTED_VALUE"""),"")</f>
        <v/>
      </c>
    </row>
    <row r="596">
      <c r="J596" s="6" t="str">
        <f>IFERROR(__xludf.DUMMYFUNCTION("""COMPUTED_VALUE"""),"")</f>
        <v/>
      </c>
    </row>
    <row r="597">
      <c r="J597" s="6" t="str">
        <f>IFERROR(__xludf.DUMMYFUNCTION("""COMPUTED_VALUE"""),"")</f>
        <v/>
      </c>
    </row>
    <row r="598">
      <c r="J598" s="6" t="str">
        <f>IFERROR(__xludf.DUMMYFUNCTION("""COMPUTED_VALUE"""),"")</f>
        <v/>
      </c>
    </row>
    <row r="599">
      <c r="J599" s="6" t="str">
        <f>IFERROR(__xludf.DUMMYFUNCTION("""COMPUTED_VALUE"""),"")</f>
        <v/>
      </c>
    </row>
    <row r="600">
      <c r="J600" s="6" t="str">
        <f>IFERROR(__xludf.DUMMYFUNCTION("""COMPUTED_VALUE"""),"")</f>
        <v/>
      </c>
    </row>
    <row r="601">
      <c r="J601" s="6" t="str">
        <f>IFERROR(__xludf.DUMMYFUNCTION("""COMPUTED_VALUE"""),"")</f>
        <v/>
      </c>
    </row>
    <row r="602">
      <c r="J602" s="6" t="str">
        <f>IFERROR(__xludf.DUMMYFUNCTION("""COMPUTED_VALUE"""),"")</f>
        <v/>
      </c>
    </row>
    <row r="603">
      <c r="J603" s="6" t="str">
        <f>IFERROR(__xludf.DUMMYFUNCTION("""COMPUTED_VALUE"""),"")</f>
        <v/>
      </c>
    </row>
    <row r="604">
      <c r="J604" s="6" t="str">
        <f>IFERROR(__xludf.DUMMYFUNCTION("""COMPUTED_VALUE"""),"")</f>
        <v/>
      </c>
    </row>
    <row r="605">
      <c r="J605" s="6" t="str">
        <f>IFERROR(__xludf.DUMMYFUNCTION("""COMPUTED_VALUE"""),"")</f>
        <v/>
      </c>
    </row>
    <row r="606">
      <c r="J606" s="6" t="str">
        <f>IFERROR(__xludf.DUMMYFUNCTION("""COMPUTED_VALUE"""),"")</f>
        <v/>
      </c>
    </row>
    <row r="607">
      <c r="J607" s="6" t="str">
        <f>IFERROR(__xludf.DUMMYFUNCTION("""COMPUTED_VALUE"""),"")</f>
        <v/>
      </c>
    </row>
    <row r="608">
      <c r="J608" s="6" t="str">
        <f>IFERROR(__xludf.DUMMYFUNCTION("""COMPUTED_VALUE"""),"")</f>
        <v/>
      </c>
    </row>
    <row r="609">
      <c r="J609" s="6" t="str">
        <f>IFERROR(__xludf.DUMMYFUNCTION("""COMPUTED_VALUE"""),"")</f>
        <v/>
      </c>
    </row>
    <row r="610">
      <c r="J610" s="6" t="str">
        <f>IFERROR(__xludf.DUMMYFUNCTION("""COMPUTED_VALUE"""),"")</f>
        <v/>
      </c>
    </row>
    <row r="611">
      <c r="J611" s="6" t="str">
        <f>IFERROR(__xludf.DUMMYFUNCTION("""COMPUTED_VALUE"""),"")</f>
        <v/>
      </c>
    </row>
    <row r="612">
      <c r="J612" s="6" t="str">
        <f>IFERROR(__xludf.DUMMYFUNCTION("""COMPUTED_VALUE"""),"")</f>
        <v/>
      </c>
    </row>
    <row r="613">
      <c r="J613" s="6" t="str">
        <f>IFERROR(__xludf.DUMMYFUNCTION("""COMPUTED_VALUE"""),"")</f>
        <v/>
      </c>
    </row>
    <row r="614">
      <c r="J614" s="6" t="str">
        <f>IFERROR(__xludf.DUMMYFUNCTION("""COMPUTED_VALUE"""),"")</f>
        <v/>
      </c>
    </row>
    <row r="615">
      <c r="J615" s="6" t="str">
        <f>IFERROR(__xludf.DUMMYFUNCTION("""COMPUTED_VALUE"""),"")</f>
        <v/>
      </c>
    </row>
    <row r="616">
      <c r="J616" s="6" t="str">
        <f>IFERROR(__xludf.DUMMYFUNCTION("""COMPUTED_VALUE"""),"")</f>
        <v/>
      </c>
    </row>
    <row r="617">
      <c r="J617" s="6" t="str">
        <f>IFERROR(__xludf.DUMMYFUNCTION("""COMPUTED_VALUE"""),"")</f>
        <v/>
      </c>
    </row>
    <row r="618">
      <c r="J618" s="6" t="str">
        <f>IFERROR(__xludf.DUMMYFUNCTION("""COMPUTED_VALUE"""),"")</f>
        <v/>
      </c>
    </row>
    <row r="619">
      <c r="J619" s="6" t="str">
        <f>IFERROR(__xludf.DUMMYFUNCTION("""COMPUTED_VALUE"""),"")</f>
        <v/>
      </c>
    </row>
    <row r="620">
      <c r="J620" s="6" t="str">
        <f>IFERROR(__xludf.DUMMYFUNCTION("""COMPUTED_VALUE"""),"")</f>
        <v/>
      </c>
    </row>
    <row r="621">
      <c r="J621" s="6" t="str">
        <f>IFERROR(__xludf.DUMMYFUNCTION("""COMPUTED_VALUE"""),"")</f>
        <v/>
      </c>
    </row>
    <row r="622">
      <c r="J622" s="6" t="str">
        <f>IFERROR(__xludf.DUMMYFUNCTION("""COMPUTED_VALUE"""),"")</f>
        <v/>
      </c>
    </row>
    <row r="623">
      <c r="J623" s="6" t="str">
        <f>IFERROR(__xludf.DUMMYFUNCTION("""COMPUTED_VALUE"""),"")</f>
        <v/>
      </c>
    </row>
    <row r="624">
      <c r="J624" s="6" t="str">
        <f>IFERROR(__xludf.DUMMYFUNCTION("""COMPUTED_VALUE"""),"")</f>
        <v/>
      </c>
    </row>
    <row r="625">
      <c r="J625" s="6" t="str">
        <f>IFERROR(__xludf.DUMMYFUNCTION("""COMPUTED_VALUE"""),"")</f>
        <v/>
      </c>
    </row>
    <row r="626">
      <c r="J626" s="6" t="str">
        <f>IFERROR(__xludf.DUMMYFUNCTION("""COMPUTED_VALUE"""),"")</f>
        <v/>
      </c>
    </row>
    <row r="627">
      <c r="J627" s="6" t="str">
        <f>IFERROR(__xludf.DUMMYFUNCTION("""COMPUTED_VALUE"""),"")</f>
        <v/>
      </c>
    </row>
    <row r="628">
      <c r="J628" s="6" t="str">
        <f>IFERROR(__xludf.DUMMYFUNCTION("""COMPUTED_VALUE"""),"")</f>
        <v/>
      </c>
    </row>
    <row r="629">
      <c r="J629" s="6" t="str">
        <f>IFERROR(__xludf.DUMMYFUNCTION("""COMPUTED_VALUE"""),"")</f>
        <v/>
      </c>
    </row>
    <row r="630">
      <c r="J630" s="6" t="str">
        <f>IFERROR(__xludf.DUMMYFUNCTION("""COMPUTED_VALUE"""),"")</f>
        <v/>
      </c>
    </row>
    <row r="631">
      <c r="J631" s="6" t="str">
        <f>IFERROR(__xludf.DUMMYFUNCTION("""COMPUTED_VALUE"""),"")</f>
        <v/>
      </c>
    </row>
    <row r="632">
      <c r="J632" s="6" t="str">
        <f>IFERROR(__xludf.DUMMYFUNCTION("""COMPUTED_VALUE"""),"")</f>
        <v/>
      </c>
    </row>
    <row r="633">
      <c r="J633" s="6" t="str">
        <f>IFERROR(__xludf.DUMMYFUNCTION("""COMPUTED_VALUE"""),"")</f>
        <v/>
      </c>
    </row>
    <row r="634">
      <c r="J634" s="6" t="str">
        <f>IFERROR(__xludf.DUMMYFUNCTION("""COMPUTED_VALUE"""),"")</f>
        <v/>
      </c>
    </row>
    <row r="635">
      <c r="J635" s="6" t="str">
        <f>IFERROR(__xludf.DUMMYFUNCTION("""COMPUTED_VALUE"""),"")</f>
        <v/>
      </c>
    </row>
    <row r="636">
      <c r="J636" s="6" t="str">
        <f>IFERROR(__xludf.DUMMYFUNCTION("""COMPUTED_VALUE"""),"")</f>
        <v/>
      </c>
    </row>
    <row r="637">
      <c r="J637" s="6" t="str">
        <f>IFERROR(__xludf.DUMMYFUNCTION("""COMPUTED_VALUE"""),"")</f>
        <v/>
      </c>
    </row>
    <row r="638">
      <c r="J638" s="6" t="str">
        <f>IFERROR(__xludf.DUMMYFUNCTION("""COMPUTED_VALUE"""),"")</f>
        <v/>
      </c>
    </row>
    <row r="639">
      <c r="J639" s="6" t="str">
        <f>IFERROR(__xludf.DUMMYFUNCTION("""COMPUTED_VALUE"""),"")</f>
        <v/>
      </c>
    </row>
    <row r="640">
      <c r="J640" s="6" t="str">
        <f>IFERROR(__xludf.DUMMYFUNCTION("""COMPUTED_VALUE"""),"")</f>
        <v/>
      </c>
    </row>
    <row r="641">
      <c r="J641" s="6" t="str">
        <f>IFERROR(__xludf.DUMMYFUNCTION("""COMPUTED_VALUE"""),"")</f>
        <v/>
      </c>
    </row>
    <row r="642">
      <c r="J642" s="6" t="str">
        <f>IFERROR(__xludf.DUMMYFUNCTION("""COMPUTED_VALUE"""),"")</f>
        <v/>
      </c>
    </row>
    <row r="643">
      <c r="J643" s="6" t="str">
        <f>IFERROR(__xludf.DUMMYFUNCTION("""COMPUTED_VALUE"""),"")</f>
        <v/>
      </c>
    </row>
    <row r="644">
      <c r="J644" s="6" t="str">
        <f>IFERROR(__xludf.DUMMYFUNCTION("""COMPUTED_VALUE"""),"")</f>
        <v/>
      </c>
    </row>
    <row r="645">
      <c r="J645" s="6" t="str">
        <f>IFERROR(__xludf.DUMMYFUNCTION("""COMPUTED_VALUE"""),"")</f>
        <v/>
      </c>
    </row>
    <row r="646">
      <c r="J646" s="6" t="str">
        <f>IFERROR(__xludf.DUMMYFUNCTION("""COMPUTED_VALUE"""),"")</f>
        <v/>
      </c>
    </row>
    <row r="647">
      <c r="J647" s="6" t="str">
        <f>IFERROR(__xludf.DUMMYFUNCTION("""COMPUTED_VALUE"""),"")</f>
        <v/>
      </c>
    </row>
    <row r="648">
      <c r="J648" s="6" t="str">
        <f>IFERROR(__xludf.DUMMYFUNCTION("""COMPUTED_VALUE"""),"")</f>
        <v/>
      </c>
    </row>
    <row r="649">
      <c r="J649" s="6" t="str">
        <f>IFERROR(__xludf.DUMMYFUNCTION("""COMPUTED_VALUE"""),"")</f>
        <v/>
      </c>
    </row>
    <row r="650">
      <c r="J650" s="6" t="str">
        <f>IFERROR(__xludf.DUMMYFUNCTION("""COMPUTED_VALUE"""),"")</f>
        <v/>
      </c>
    </row>
    <row r="651">
      <c r="J651" s="6" t="str">
        <f>IFERROR(__xludf.DUMMYFUNCTION("""COMPUTED_VALUE"""),"")</f>
        <v/>
      </c>
    </row>
    <row r="652">
      <c r="J652" s="6" t="str">
        <f>IFERROR(__xludf.DUMMYFUNCTION("""COMPUTED_VALUE"""),"")</f>
        <v/>
      </c>
    </row>
    <row r="653">
      <c r="J653" s="6" t="str">
        <f>IFERROR(__xludf.DUMMYFUNCTION("""COMPUTED_VALUE"""),"")</f>
        <v/>
      </c>
    </row>
    <row r="654">
      <c r="J654" s="6" t="str">
        <f>IFERROR(__xludf.DUMMYFUNCTION("""COMPUTED_VALUE"""),"")</f>
        <v/>
      </c>
    </row>
    <row r="655">
      <c r="J655" s="6" t="str">
        <f>IFERROR(__xludf.DUMMYFUNCTION("""COMPUTED_VALUE"""),"")</f>
        <v/>
      </c>
    </row>
    <row r="656">
      <c r="J656" s="6" t="str">
        <f>IFERROR(__xludf.DUMMYFUNCTION("""COMPUTED_VALUE"""),"")</f>
        <v/>
      </c>
    </row>
    <row r="657">
      <c r="J657" s="6" t="str">
        <f>IFERROR(__xludf.DUMMYFUNCTION("""COMPUTED_VALUE"""),"")</f>
        <v/>
      </c>
    </row>
    <row r="658">
      <c r="J658" s="6" t="str">
        <f>IFERROR(__xludf.DUMMYFUNCTION("""COMPUTED_VALUE"""),"")</f>
        <v/>
      </c>
    </row>
    <row r="659">
      <c r="J659" s="6" t="str">
        <f>IFERROR(__xludf.DUMMYFUNCTION("""COMPUTED_VALUE"""),"")</f>
        <v/>
      </c>
    </row>
    <row r="660">
      <c r="J660" s="6" t="str">
        <f>IFERROR(__xludf.DUMMYFUNCTION("""COMPUTED_VALUE"""),"")</f>
        <v/>
      </c>
    </row>
    <row r="661">
      <c r="J661" s="6" t="str">
        <f>IFERROR(__xludf.DUMMYFUNCTION("""COMPUTED_VALUE"""),"")</f>
        <v/>
      </c>
    </row>
    <row r="662">
      <c r="J662" s="6" t="str">
        <f>IFERROR(__xludf.DUMMYFUNCTION("""COMPUTED_VALUE"""),"")</f>
        <v/>
      </c>
    </row>
    <row r="663">
      <c r="J663" s="6" t="str">
        <f>IFERROR(__xludf.DUMMYFUNCTION("""COMPUTED_VALUE"""),"")</f>
        <v/>
      </c>
    </row>
    <row r="664">
      <c r="J664" s="6" t="str">
        <f>IFERROR(__xludf.DUMMYFUNCTION("""COMPUTED_VALUE"""),"")</f>
        <v/>
      </c>
    </row>
    <row r="665">
      <c r="J665" s="6" t="str">
        <f>IFERROR(__xludf.DUMMYFUNCTION("""COMPUTED_VALUE"""),"")</f>
        <v/>
      </c>
    </row>
    <row r="666">
      <c r="J666" s="6" t="str">
        <f>IFERROR(__xludf.DUMMYFUNCTION("""COMPUTED_VALUE"""),"")</f>
        <v/>
      </c>
    </row>
    <row r="667">
      <c r="J667" s="6" t="str">
        <f>IFERROR(__xludf.DUMMYFUNCTION("""COMPUTED_VALUE"""),"")</f>
        <v/>
      </c>
    </row>
    <row r="668">
      <c r="J668" s="6" t="str">
        <f>IFERROR(__xludf.DUMMYFUNCTION("""COMPUTED_VALUE"""),"")</f>
        <v/>
      </c>
    </row>
    <row r="669">
      <c r="J669" s="6" t="str">
        <f>IFERROR(__xludf.DUMMYFUNCTION("""COMPUTED_VALUE"""),"")</f>
        <v/>
      </c>
    </row>
    <row r="670">
      <c r="J670" s="6" t="str">
        <f>IFERROR(__xludf.DUMMYFUNCTION("""COMPUTED_VALUE"""),"")</f>
        <v/>
      </c>
    </row>
    <row r="671">
      <c r="J671" s="6" t="str">
        <f>IFERROR(__xludf.DUMMYFUNCTION("""COMPUTED_VALUE"""),"")</f>
        <v/>
      </c>
    </row>
    <row r="672">
      <c r="J672" s="6" t="str">
        <f>IFERROR(__xludf.DUMMYFUNCTION("""COMPUTED_VALUE"""),"")</f>
        <v/>
      </c>
    </row>
    <row r="673">
      <c r="J673" s="6" t="str">
        <f>IFERROR(__xludf.DUMMYFUNCTION("""COMPUTED_VALUE"""),"")</f>
        <v/>
      </c>
    </row>
    <row r="674">
      <c r="J674" s="6" t="str">
        <f>IFERROR(__xludf.DUMMYFUNCTION("""COMPUTED_VALUE"""),"")</f>
        <v/>
      </c>
    </row>
    <row r="675">
      <c r="J675" s="6" t="str">
        <f>IFERROR(__xludf.DUMMYFUNCTION("""COMPUTED_VALUE"""),"")</f>
        <v/>
      </c>
    </row>
    <row r="676">
      <c r="J676" s="6" t="str">
        <f>IFERROR(__xludf.DUMMYFUNCTION("""COMPUTED_VALUE"""),"")</f>
        <v/>
      </c>
    </row>
    <row r="677">
      <c r="J677" s="6" t="str">
        <f>IFERROR(__xludf.DUMMYFUNCTION("""COMPUTED_VALUE"""),"")</f>
        <v/>
      </c>
    </row>
    <row r="678">
      <c r="J678" s="6" t="str">
        <f>IFERROR(__xludf.DUMMYFUNCTION("""COMPUTED_VALUE"""),"")</f>
        <v/>
      </c>
    </row>
    <row r="679">
      <c r="J679" s="6" t="str">
        <f>IFERROR(__xludf.DUMMYFUNCTION("""COMPUTED_VALUE"""),"")</f>
        <v/>
      </c>
    </row>
    <row r="680">
      <c r="J680" s="6" t="str">
        <f>IFERROR(__xludf.DUMMYFUNCTION("""COMPUTED_VALUE"""),"")</f>
        <v/>
      </c>
    </row>
    <row r="681">
      <c r="J681" s="6" t="str">
        <f>IFERROR(__xludf.DUMMYFUNCTION("""COMPUTED_VALUE"""),"")</f>
        <v/>
      </c>
    </row>
    <row r="682">
      <c r="J682" s="6" t="str">
        <f>IFERROR(__xludf.DUMMYFUNCTION("""COMPUTED_VALUE"""),"")</f>
        <v/>
      </c>
    </row>
    <row r="683">
      <c r="J683" s="6" t="str">
        <f>IFERROR(__xludf.DUMMYFUNCTION("""COMPUTED_VALUE"""),"")</f>
        <v/>
      </c>
    </row>
    <row r="684">
      <c r="J684" s="6" t="str">
        <f>IFERROR(__xludf.DUMMYFUNCTION("""COMPUTED_VALUE"""),"")</f>
        <v/>
      </c>
    </row>
    <row r="685">
      <c r="J685" s="6" t="str">
        <f>IFERROR(__xludf.DUMMYFUNCTION("""COMPUTED_VALUE"""),"")</f>
        <v/>
      </c>
    </row>
    <row r="686">
      <c r="J686" s="6" t="str">
        <f>IFERROR(__xludf.DUMMYFUNCTION("""COMPUTED_VALUE"""),"")</f>
        <v/>
      </c>
    </row>
    <row r="687">
      <c r="J687" s="6" t="str">
        <f>IFERROR(__xludf.DUMMYFUNCTION("""COMPUTED_VALUE"""),"")</f>
        <v/>
      </c>
    </row>
    <row r="688">
      <c r="J688" s="6" t="str">
        <f>IFERROR(__xludf.DUMMYFUNCTION("""COMPUTED_VALUE"""),"")</f>
        <v/>
      </c>
    </row>
    <row r="689">
      <c r="J689" s="6" t="str">
        <f>IFERROR(__xludf.DUMMYFUNCTION("""COMPUTED_VALUE"""),"")</f>
        <v/>
      </c>
    </row>
    <row r="690">
      <c r="J690" s="6" t="str">
        <f>IFERROR(__xludf.DUMMYFUNCTION("""COMPUTED_VALUE"""),"")</f>
        <v/>
      </c>
    </row>
    <row r="691">
      <c r="J691" s="6" t="str">
        <f>IFERROR(__xludf.DUMMYFUNCTION("""COMPUTED_VALUE"""),"")</f>
        <v/>
      </c>
    </row>
    <row r="692">
      <c r="J692" s="6" t="str">
        <f>IFERROR(__xludf.DUMMYFUNCTION("""COMPUTED_VALUE"""),"")</f>
        <v/>
      </c>
    </row>
    <row r="693">
      <c r="J693" s="6" t="str">
        <f>IFERROR(__xludf.DUMMYFUNCTION("""COMPUTED_VALUE"""),"")</f>
        <v/>
      </c>
    </row>
    <row r="694">
      <c r="J694" s="6" t="str">
        <f>IFERROR(__xludf.DUMMYFUNCTION("""COMPUTED_VALUE"""),"")</f>
        <v/>
      </c>
    </row>
    <row r="695">
      <c r="J695" s="6" t="str">
        <f>IFERROR(__xludf.DUMMYFUNCTION("""COMPUTED_VALUE"""),"")</f>
        <v/>
      </c>
    </row>
    <row r="696">
      <c r="J696" s="6" t="str">
        <f>IFERROR(__xludf.DUMMYFUNCTION("""COMPUTED_VALUE"""),"")</f>
        <v/>
      </c>
    </row>
    <row r="697">
      <c r="J697" s="6" t="str">
        <f>IFERROR(__xludf.DUMMYFUNCTION("""COMPUTED_VALUE"""),"")</f>
        <v/>
      </c>
    </row>
    <row r="698">
      <c r="J698" s="6" t="str">
        <f>IFERROR(__xludf.DUMMYFUNCTION("""COMPUTED_VALUE"""),"")</f>
        <v/>
      </c>
    </row>
    <row r="699">
      <c r="J699" s="6" t="str">
        <f>IFERROR(__xludf.DUMMYFUNCTION("""COMPUTED_VALUE"""),"")</f>
        <v/>
      </c>
    </row>
    <row r="700">
      <c r="J700" s="6" t="str">
        <f>IFERROR(__xludf.DUMMYFUNCTION("""COMPUTED_VALUE"""),"")</f>
        <v/>
      </c>
    </row>
    <row r="701">
      <c r="J701" s="6" t="str">
        <f>IFERROR(__xludf.DUMMYFUNCTION("""COMPUTED_VALUE"""),"")</f>
        <v/>
      </c>
    </row>
    <row r="702">
      <c r="J702" s="6" t="str">
        <f>IFERROR(__xludf.DUMMYFUNCTION("""COMPUTED_VALUE"""),"")</f>
        <v/>
      </c>
    </row>
    <row r="703">
      <c r="J703" s="6" t="str">
        <f>IFERROR(__xludf.DUMMYFUNCTION("""COMPUTED_VALUE"""),"")</f>
        <v/>
      </c>
    </row>
    <row r="704">
      <c r="J704" s="6" t="str">
        <f>IFERROR(__xludf.DUMMYFUNCTION("""COMPUTED_VALUE"""),"")</f>
        <v/>
      </c>
    </row>
    <row r="705">
      <c r="J705" s="6" t="str">
        <f>IFERROR(__xludf.DUMMYFUNCTION("""COMPUTED_VALUE"""),"")</f>
        <v/>
      </c>
    </row>
    <row r="706">
      <c r="J706" s="6" t="str">
        <f>IFERROR(__xludf.DUMMYFUNCTION("""COMPUTED_VALUE"""),"")</f>
        <v/>
      </c>
    </row>
    <row r="707">
      <c r="J707" s="6" t="str">
        <f>IFERROR(__xludf.DUMMYFUNCTION("""COMPUTED_VALUE"""),"")</f>
        <v/>
      </c>
    </row>
    <row r="708">
      <c r="J708" s="6" t="str">
        <f>IFERROR(__xludf.DUMMYFUNCTION("""COMPUTED_VALUE"""),"")</f>
        <v/>
      </c>
    </row>
    <row r="709">
      <c r="J709" s="6" t="str">
        <f>IFERROR(__xludf.DUMMYFUNCTION("""COMPUTED_VALUE"""),"")</f>
        <v/>
      </c>
    </row>
    <row r="710">
      <c r="J710" s="6" t="str">
        <f>IFERROR(__xludf.DUMMYFUNCTION("""COMPUTED_VALUE"""),"")</f>
        <v/>
      </c>
    </row>
    <row r="711">
      <c r="J711" s="6" t="str">
        <f>IFERROR(__xludf.DUMMYFUNCTION("""COMPUTED_VALUE"""),"")</f>
        <v/>
      </c>
    </row>
    <row r="712">
      <c r="J712" s="6" t="str">
        <f>IFERROR(__xludf.DUMMYFUNCTION("""COMPUTED_VALUE"""),"")</f>
        <v/>
      </c>
    </row>
    <row r="713">
      <c r="J713" s="6" t="str">
        <f>IFERROR(__xludf.DUMMYFUNCTION("""COMPUTED_VALUE"""),"")</f>
        <v/>
      </c>
    </row>
    <row r="714">
      <c r="J714" s="6" t="str">
        <f>IFERROR(__xludf.DUMMYFUNCTION("""COMPUTED_VALUE"""),"")</f>
        <v/>
      </c>
    </row>
    <row r="715">
      <c r="J715" s="6" t="str">
        <f>IFERROR(__xludf.DUMMYFUNCTION("""COMPUTED_VALUE"""),"")</f>
        <v/>
      </c>
    </row>
    <row r="716">
      <c r="J716" s="6" t="str">
        <f>IFERROR(__xludf.DUMMYFUNCTION("""COMPUTED_VALUE"""),"")</f>
        <v/>
      </c>
    </row>
    <row r="717">
      <c r="J717" s="6" t="str">
        <f>IFERROR(__xludf.DUMMYFUNCTION("""COMPUTED_VALUE"""),"")</f>
        <v/>
      </c>
    </row>
    <row r="718">
      <c r="J718" s="6" t="str">
        <f>IFERROR(__xludf.DUMMYFUNCTION("""COMPUTED_VALUE"""),"")</f>
        <v/>
      </c>
    </row>
    <row r="719">
      <c r="J719" s="6" t="str">
        <f>IFERROR(__xludf.DUMMYFUNCTION("""COMPUTED_VALUE"""),"")</f>
        <v/>
      </c>
    </row>
    <row r="720">
      <c r="J720" s="6" t="str">
        <f>IFERROR(__xludf.DUMMYFUNCTION("""COMPUTED_VALUE"""),"")</f>
        <v/>
      </c>
    </row>
    <row r="721">
      <c r="J721" s="6" t="str">
        <f>IFERROR(__xludf.DUMMYFUNCTION("""COMPUTED_VALUE"""),"")</f>
        <v/>
      </c>
    </row>
    <row r="722">
      <c r="J722" s="6" t="str">
        <f>IFERROR(__xludf.DUMMYFUNCTION("""COMPUTED_VALUE"""),"")</f>
        <v/>
      </c>
    </row>
    <row r="723">
      <c r="J723" s="6" t="str">
        <f>IFERROR(__xludf.DUMMYFUNCTION("""COMPUTED_VALUE"""),"")</f>
        <v/>
      </c>
    </row>
    <row r="724">
      <c r="J724" s="6" t="str">
        <f>IFERROR(__xludf.DUMMYFUNCTION("""COMPUTED_VALUE"""),"")</f>
        <v/>
      </c>
    </row>
    <row r="725">
      <c r="J725" s="6" t="str">
        <f>IFERROR(__xludf.DUMMYFUNCTION("""COMPUTED_VALUE"""),"")</f>
        <v/>
      </c>
    </row>
    <row r="726">
      <c r="J726" s="6" t="str">
        <f>IFERROR(__xludf.DUMMYFUNCTION("""COMPUTED_VALUE"""),"")</f>
        <v/>
      </c>
    </row>
    <row r="727">
      <c r="J727" s="6" t="str">
        <f>IFERROR(__xludf.DUMMYFUNCTION("""COMPUTED_VALUE"""),"")</f>
        <v/>
      </c>
    </row>
    <row r="728">
      <c r="J728" s="6" t="str">
        <f>IFERROR(__xludf.DUMMYFUNCTION("""COMPUTED_VALUE"""),"")</f>
        <v/>
      </c>
    </row>
    <row r="729">
      <c r="J729" s="6" t="str">
        <f>IFERROR(__xludf.DUMMYFUNCTION("""COMPUTED_VALUE"""),"")</f>
        <v/>
      </c>
    </row>
    <row r="730">
      <c r="J730" s="6" t="str">
        <f>IFERROR(__xludf.DUMMYFUNCTION("""COMPUTED_VALUE"""),"")</f>
        <v/>
      </c>
    </row>
    <row r="731">
      <c r="J731" s="6" t="str">
        <f>IFERROR(__xludf.DUMMYFUNCTION("""COMPUTED_VALUE"""),"")</f>
        <v/>
      </c>
    </row>
    <row r="732">
      <c r="J732" s="6" t="str">
        <f>IFERROR(__xludf.DUMMYFUNCTION("""COMPUTED_VALUE"""),"")</f>
        <v/>
      </c>
    </row>
    <row r="733">
      <c r="J733" s="6" t="str">
        <f>IFERROR(__xludf.DUMMYFUNCTION("""COMPUTED_VALUE"""),"")</f>
        <v/>
      </c>
    </row>
    <row r="734">
      <c r="J734" s="6" t="str">
        <f>IFERROR(__xludf.DUMMYFUNCTION("""COMPUTED_VALUE"""),"")</f>
        <v/>
      </c>
    </row>
    <row r="735">
      <c r="J735" s="6" t="str">
        <f>IFERROR(__xludf.DUMMYFUNCTION("""COMPUTED_VALUE"""),"")</f>
        <v/>
      </c>
    </row>
    <row r="736">
      <c r="J736" s="6" t="str">
        <f>IFERROR(__xludf.DUMMYFUNCTION("""COMPUTED_VALUE"""),"")</f>
        <v/>
      </c>
    </row>
    <row r="737">
      <c r="J737" s="6" t="str">
        <f>IFERROR(__xludf.DUMMYFUNCTION("""COMPUTED_VALUE"""),"")</f>
        <v/>
      </c>
    </row>
    <row r="738">
      <c r="J738" s="6" t="str">
        <f>IFERROR(__xludf.DUMMYFUNCTION("""COMPUTED_VALUE"""),"")</f>
        <v/>
      </c>
    </row>
    <row r="739">
      <c r="J739" s="6" t="str">
        <f>IFERROR(__xludf.DUMMYFUNCTION("""COMPUTED_VALUE"""),"")</f>
        <v/>
      </c>
    </row>
    <row r="740">
      <c r="J740" s="6" t="str">
        <f>IFERROR(__xludf.DUMMYFUNCTION("""COMPUTED_VALUE"""),"")</f>
        <v/>
      </c>
    </row>
    <row r="741">
      <c r="J741" s="6" t="str">
        <f>IFERROR(__xludf.DUMMYFUNCTION("""COMPUTED_VALUE"""),"")</f>
        <v/>
      </c>
    </row>
    <row r="742">
      <c r="J742" s="6" t="str">
        <f>IFERROR(__xludf.DUMMYFUNCTION("""COMPUTED_VALUE"""),"")</f>
        <v/>
      </c>
    </row>
    <row r="743">
      <c r="J743" s="6" t="str">
        <f>IFERROR(__xludf.DUMMYFUNCTION("""COMPUTED_VALUE"""),"")</f>
        <v/>
      </c>
    </row>
    <row r="744">
      <c r="J744" s="6" t="str">
        <f>IFERROR(__xludf.DUMMYFUNCTION("""COMPUTED_VALUE"""),"")</f>
        <v/>
      </c>
    </row>
    <row r="745">
      <c r="J745" s="6" t="str">
        <f>IFERROR(__xludf.DUMMYFUNCTION("""COMPUTED_VALUE"""),"")</f>
        <v/>
      </c>
    </row>
    <row r="746">
      <c r="J746" s="6" t="str">
        <f>IFERROR(__xludf.DUMMYFUNCTION("""COMPUTED_VALUE"""),"")</f>
        <v/>
      </c>
    </row>
    <row r="747">
      <c r="J747" s="6" t="str">
        <f>IFERROR(__xludf.DUMMYFUNCTION("""COMPUTED_VALUE"""),"")</f>
        <v/>
      </c>
    </row>
    <row r="748">
      <c r="J748" s="6" t="str">
        <f>IFERROR(__xludf.DUMMYFUNCTION("""COMPUTED_VALUE"""),"")</f>
        <v/>
      </c>
    </row>
    <row r="749">
      <c r="J749" s="6" t="str">
        <f>IFERROR(__xludf.DUMMYFUNCTION("""COMPUTED_VALUE"""),"")</f>
        <v/>
      </c>
    </row>
    <row r="750">
      <c r="J750" s="6" t="str">
        <f>IFERROR(__xludf.DUMMYFUNCTION("""COMPUTED_VALUE"""),"")</f>
        <v/>
      </c>
    </row>
    <row r="751">
      <c r="J751" s="6" t="str">
        <f>IFERROR(__xludf.DUMMYFUNCTION("""COMPUTED_VALUE"""),"")</f>
        <v/>
      </c>
    </row>
    <row r="752">
      <c r="J752" s="6" t="str">
        <f>IFERROR(__xludf.DUMMYFUNCTION("""COMPUTED_VALUE"""),"")</f>
        <v/>
      </c>
    </row>
    <row r="753">
      <c r="J753" s="6" t="str">
        <f>IFERROR(__xludf.DUMMYFUNCTION("""COMPUTED_VALUE"""),"")</f>
        <v/>
      </c>
    </row>
    <row r="754">
      <c r="J754" s="6" t="str">
        <f>IFERROR(__xludf.DUMMYFUNCTION("""COMPUTED_VALUE"""),"")</f>
        <v/>
      </c>
    </row>
    <row r="755">
      <c r="J755" s="6" t="str">
        <f>IFERROR(__xludf.DUMMYFUNCTION("""COMPUTED_VALUE"""),"")</f>
        <v/>
      </c>
    </row>
    <row r="756">
      <c r="J756" s="6" t="str">
        <f>IFERROR(__xludf.DUMMYFUNCTION("""COMPUTED_VALUE"""),"")</f>
        <v/>
      </c>
    </row>
    <row r="757">
      <c r="J757" s="6" t="str">
        <f>IFERROR(__xludf.DUMMYFUNCTION("""COMPUTED_VALUE"""),"")</f>
        <v/>
      </c>
    </row>
    <row r="758">
      <c r="J758" s="6" t="str">
        <f>IFERROR(__xludf.DUMMYFUNCTION("""COMPUTED_VALUE"""),"")</f>
        <v/>
      </c>
    </row>
    <row r="759">
      <c r="J759" s="6" t="str">
        <f>IFERROR(__xludf.DUMMYFUNCTION("""COMPUTED_VALUE"""),"")</f>
        <v/>
      </c>
    </row>
    <row r="760">
      <c r="J760" s="6" t="str">
        <f>IFERROR(__xludf.DUMMYFUNCTION("""COMPUTED_VALUE"""),"")</f>
        <v/>
      </c>
    </row>
    <row r="761">
      <c r="J761" s="6" t="str">
        <f>IFERROR(__xludf.DUMMYFUNCTION("""COMPUTED_VALUE"""),"")</f>
        <v/>
      </c>
    </row>
    <row r="762">
      <c r="J762" s="6" t="str">
        <f>IFERROR(__xludf.DUMMYFUNCTION("""COMPUTED_VALUE"""),"")</f>
        <v/>
      </c>
    </row>
    <row r="763">
      <c r="J763" s="6" t="str">
        <f>IFERROR(__xludf.DUMMYFUNCTION("""COMPUTED_VALUE"""),"")</f>
        <v/>
      </c>
    </row>
    <row r="764">
      <c r="J764" s="6" t="str">
        <f>IFERROR(__xludf.DUMMYFUNCTION("""COMPUTED_VALUE"""),"")</f>
        <v/>
      </c>
    </row>
    <row r="765">
      <c r="J765" s="6" t="str">
        <f>IFERROR(__xludf.DUMMYFUNCTION("""COMPUTED_VALUE"""),"")</f>
        <v/>
      </c>
    </row>
    <row r="766">
      <c r="J766" s="6" t="str">
        <f>IFERROR(__xludf.DUMMYFUNCTION("""COMPUTED_VALUE"""),"")</f>
        <v/>
      </c>
    </row>
    <row r="767">
      <c r="J767" s="6" t="str">
        <f>IFERROR(__xludf.DUMMYFUNCTION("""COMPUTED_VALUE"""),"")</f>
        <v/>
      </c>
    </row>
    <row r="768">
      <c r="J768" s="6" t="str">
        <f>IFERROR(__xludf.DUMMYFUNCTION("""COMPUTED_VALUE"""),"")</f>
        <v/>
      </c>
    </row>
    <row r="769">
      <c r="J769" s="6" t="str">
        <f>IFERROR(__xludf.DUMMYFUNCTION("""COMPUTED_VALUE"""),"")</f>
        <v/>
      </c>
    </row>
    <row r="770">
      <c r="J770" s="6" t="str">
        <f>IFERROR(__xludf.DUMMYFUNCTION("""COMPUTED_VALUE"""),"")</f>
        <v/>
      </c>
    </row>
    <row r="771">
      <c r="J771" s="6" t="str">
        <f>IFERROR(__xludf.DUMMYFUNCTION("""COMPUTED_VALUE"""),"")</f>
        <v/>
      </c>
    </row>
    <row r="772">
      <c r="J772" s="6" t="str">
        <f>IFERROR(__xludf.DUMMYFUNCTION("""COMPUTED_VALUE"""),"")</f>
        <v/>
      </c>
    </row>
    <row r="773">
      <c r="J773" s="6" t="str">
        <f>IFERROR(__xludf.DUMMYFUNCTION("""COMPUTED_VALUE"""),"")</f>
        <v/>
      </c>
    </row>
    <row r="774">
      <c r="J774" s="6" t="str">
        <f>IFERROR(__xludf.DUMMYFUNCTION("""COMPUTED_VALUE"""),"")</f>
        <v/>
      </c>
    </row>
    <row r="775">
      <c r="J775" s="6" t="str">
        <f>IFERROR(__xludf.DUMMYFUNCTION("""COMPUTED_VALUE"""),"")</f>
        <v/>
      </c>
    </row>
    <row r="776">
      <c r="J776" s="6" t="str">
        <f>IFERROR(__xludf.DUMMYFUNCTION("""COMPUTED_VALUE"""),"")</f>
        <v/>
      </c>
    </row>
    <row r="777">
      <c r="J777" s="6" t="str">
        <f>IFERROR(__xludf.DUMMYFUNCTION("""COMPUTED_VALUE"""),"")</f>
        <v/>
      </c>
    </row>
    <row r="778">
      <c r="J778" s="6" t="str">
        <f>IFERROR(__xludf.DUMMYFUNCTION("""COMPUTED_VALUE"""),"")</f>
        <v/>
      </c>
    </row>
    <row r="779">
      <c r="J779" s="6" t="str">
        <f>IFERROR(__xludf.DUMMYFUNCTION("""COMPUTED_VALUE"""),"")</f>
        <v/>
      </c>
    </row>
    <row r="780">
      <c r="J780" s="6" t="str">
        <f>IFERROR(__xludf.DUMMYFUNCTION("""COMPUTED_VALUE"""),"")</f>
        <v/>
      </c>
    </row>
    <row r="781">
      <c r="J781" s="6" t="str">
        <f>IFERROR(__xludf.DUMMYFUNCTION("""COMPUTED_VALUE"""),"")</f>
        <v/>
      </c>
    </row>
    <row r="782">
      <c r="J782" s="6" t="str">
        <f>IFERROR(__xludf.DUMMYFUNCTION("""COMPUTED_VALUE"""),"")</f>
        <v/>
      </c>
    </row>
    <row r="783">
      <c r="J783" s="6" t="str">
        <f>IFERROR(__xludf.DUMMYFUNCTION("""COMPUTED_VALUE"""),"")</f>
        <v/>
      </c>
    </row>
    <row r="784">
      <c r="J784" s="6" t="str">
        <f>IFERROR(__xludf.DUMMYFUNCTION("""COMPUTED_VALUE"""),"")</f>
        <v/>
      </c>
    </row>
    <row r="785">
      <c r="J785" s="6" t="str">
        <f>IFERROR(__xludf.DUMMYFUNCTION("""COMPUTED_VALUE"""),"")</f>
        <v/>
      </c>
    </row>
    <row r="786">
      <c r="J786" s="6" t="str">
        <f>IFERROR(__xludf.DUMMYFUNCTION("""COMPUTED_VALUE"""),"")</f>
        <v/>
      </c>
    </row>
    <row r="787">
      <c r="J787" s="6" t="str">
        <f>IFERROR(__xludf.DUMMYFUNCTION("""COMPUTED_VALUE"""),"")</f>
        <v/>
      </c>
    </row>
    <row r="788">
      <c r="J788" s="6" t="str">
        <f>IFERROR(__xludf.DUMMYFUNCTION("""COMPUTED_VALUE"""),"")</f>
        <v/>
      </c>
    </row>
    <row r="789">
      <c r="J789" s="6" t="str">
        <f>IFERROR(__xludf.DUMMYFUNCTION("""COMPUTED_VALUE"""),"")</f>
        <v/>
      </c>
    </row>
    <row r="790">
      <c r="J790" s="6" t="str">
        <f>IFERROR(__xludf.DUMMYFUNCTION("""COMPUTED_VALUE"""),"")</f>
        <v/>
      </c>
    </row>
    <row r="791">
      <c r="J791" s="6" t="str">
        <f>IFERROR(__xludf.DUMMYFUNCTION("""COMPUTED_VALUE"""),"")</f>
        <v/>
      </c>
    </row>
    <row r="792">
      <c r="J792" s="6" t="str">
        <f>IFERROR(__xludf.DUMMYFUNCTION("""COMPUTED_VALUE"""),"")</f>
        <v/>
      </c>
    </row>
    <row r="793">
      <c r="J793" s="6" t="str">
        <f>IFERROR(__xludf.DUMMYFUNCTION("""COMPUTED_VALUE"""),"")</f>
        <v/>
      </c>
    </row>
    <row r="794">
      <c r="J794" s="6" t="str">
        <f>IFERROR(__xludf.DUMMYFUNCTION("""COMPUTED_VALUE"""),"")</f>
        <v/>
      </c>
    </row>
    <row r="795">
      <c r="J795" s="6" t="str">
        <f>IFERROR(__xludf.DUMMYFUNCTION("""COMPUTED_VALUE"""),"")</f>
        <v/>
      </c>
    </row>
    <row r="796">
      <c r="J796" s="6" t="str">
        <f>IFERROR(__xludf.DUMMYFUNCTION("""COMPUTED_VALUE"""),"")</f>
        <v/>
      </c>
    </row>
    <row r="797">
      <c r="J797" s="6" t="str">
        <f>IFERROR(__xludf.DUMMYFUNCTION("""COMPUTED_VALUE"""),"")</f>
        <v/>
      </c>
    </row>
    <row r="798">
      <c r="J798" s="6" t="str">
        <f>IFERROR(__xludf.DUMMYFUNCTION("""COMPUTED_VALUE"""),"")</f>
        <v/>
      </c>
    </row>
    <row r="799">
      <c r="J799" s="6" t="str">
        <f>IFERROR(__xludf.DUMMYFUNCTION("""COMPUTED_VALUE"""),"")</f>
        <v/>
      </c>
    </row>
    <row r="800">
      <c r="J800" s="6" t="str">
        <f>IFERROR(__xludf.DUMMYFUNCTION("""COMPUTED_VALUE"""),"")</f>
        <v/>
      </c>
    </row>
    <row r="801">
      <c r="J801" s="6" t="str">
        <f>IFERROR(__xludf.DUMMYFUNCTION("""COMPUTED_VALUE"""),"")</f>
        <v/>
      </c>
    </row>
    <row r="802">
      <c r="J802" s="6" t="str">
        <f>IFERROR(__xludf.DUMMYFUNCTION("""COMPUTED_VALUE"""),"")</f>
        <v/>
      </c>
    </row>
    <row r="803">
      <c r="J803" s="6" t="str">
        <f>IFERROR(__xludf.DUMMYFUNCTION("""COMPUTED_VALUE"""),"")</f>
        <v/>
      </c>
    </row>
    <row r="804">
      <c r="J804" s="6" t="str">
        <f>IFERROR(__xludf.DUMMYFUNCTION("""COMPUTED_VALUE"""),"")</f>
        <v/>
      </c>
    </row>
    <row r="805">
      <c r="J805" s="6" t="str">
        <f>IFERROR(__xludf.DUMMYFUNCTION("""COMPUTED_VALUE"""),"")</f>
        <v/>
      </c>
    </row>
    <row r="806">
      <c r="J806" s="6" t="str">
        <f>IFERROR(__xludf.DUMMYFUNCTION("""COMPUTED_VALUE"""),"")</f>
        <v/>
      </c>
    </row>
    <row r="807">
      <c r="J807" s="6" t="str">
        <f>IFERROR(__xludf.DUMMYFUNCTION("""COMPUTED_VALUE"""),"")</f>
        <v/>
      </c>
    </row>
    <row r="808">
      <c r="J808" s="6" t="str">
        <f>IFERROR(__xludf.DUMMYFUNCTION("""COMPUTED_VALUE"""),"")</f>
        <v/>
      </c>
    </row>
    <row r="809">
      <c r="J809" s="6" t="str">
        <f>IFERROR(__xludf.DUMMYFUNCTION("""COMPUTED_VALUE"""),"")</f>
        <v/>
      </c>
    </row>
    <row r="810">
      <c r="J810" s="6" t="str">
        <f>IFERROR(__xludf.DUMMYFUNCTION("""COMPUTED_VALUE"""),"")</f>
        <v/>
      </c>
    </row>
    <row r="811">
      <c r="J811" s="6" t="str">
        <f>IFERROR(__xludf.DUMMYFUNCTION("""COMPUTED_VALUE"""),"")</f>
        <v/>
      </c>
    </row>
    <row r="812">
      <c r="J812" s="6" t="str">
        <f>IFERROR(__xludf.DUMMYFUNCTION("""COMPUTED_VALUE"""),"")</f>
        <v/>
      </c>
    </row>
    <row r="813">
      <c r="J813" s="6" t="str">
        <f>IFERROR(__xludf.DUMMYFUNCTION("""COMPUTED_VALUE"""),"")</f>
        <v/>
      </c>
    </row>
    <row r="814">
      <c r="J814" s="6" t="str">
        <f>IFERROR(__xludf.DUMMYFUNCTION("""COMPUTED_VALUE"""),"")</f>
        <v/>
      </c>
    </row>
    <row r="815">
      <c r="J815" s="6" t="str">
        <f>IFERROR(__xludf.DUMMYFUNCTION("""COMPUTED_VALUE"""),"")</f>
        <v/>
      </c>
    </row>
    <row r="816">
      <c r="J816" s="6" t="str">
        <f>IFERROR(__xludf.DUMMYFUNCTION("""COMPUTED_VALUE"""),"")</f>
        <v/>
      </c>
    </row>
    <row r="817">
      <c r="J817" s="6" t="str">
        <f>IFERROR(__xludf.DUMMYFUNCTION("""COMPUTED_VALUE"""),"")</f>
        <v/>
      </c>
    </row>
    <row r="818">
      <c r="J818" s="6" t="str">
        <f>IFERROR(__xludf.DUMMYFUNCTION("""COMPUTED_VALUE"""),"")</f>
        <v/>
      </c>
    </row>
    <row r="819">
      <c r="J819" s="6" t="str">
        <f>IFERROR(__xludf.DUMMYFUNCTION("""COMPUTED_VALUE"""),"")</f>
        <v/>
      </c>
    </row>
    <row r="820">
      <c r="J820" s="6" t="str">
        <f>IFERROR(__xludf.DUMMYFUNCTION("""COMPUTED_VALUE"""),"")</f>
        <v/>
      </c>
    </row>
    <row r="821">
      <c r="J821" s="6" t="str">
        <f>IFERROR(__xludf.DUMMYFUNCTION("""COMPUTED_VALUE"""),"")</f>
        <v/>
      </c>
    </row>
    <row r="822">
      <c r="J822" s="6" t="str">
        <f>IFERROR(__xludf.DUMMYFUNCTION("""COMPUTED_VALUE"""),"")</f>
        <v/>
      </c>
    </row>
    <row r="823">
      <c r="J823" s="6" t="str">
        <f>IFERROR(__xludf.DUMMYFUNCTION("""COMPUTED_VALUE"""),"")</f>
        <v/>
      </c>
    </row>
    <row r="824">
      <c r="J824" s="6" t="str">
        <f>IFERROR(__xludf.DUMMYFUNCTION("""COMPUTED_VALUE"""),"")</f>
        <v/>
      </c>
    </row>
    <row r="825">
      <c r="J825" s="6" t="str">
        <f>IFERROR(__xludf.DUMMYFUNCTION("""COMPUTED_VALUE"""),"")</f>
        <v/>
      </c>
    </row>
    <row r="826">
      <c r="J826" s="6" t="str">
        <f>IFERROR(__xludf.DUMMYFUNCTION("""COMPUTED_VALUE"""),"")</f>
        <v/>
      </c>
    </row>
    <row r="827">
      <c r="J827" s="6" t="str">
        <f>IFERROR(__xludf.DUMMYFUNCTION("""COMPUTED_VALUE"""),"")</f>
        <v/>
      </c>
    </row>
    <row r="828">
      <c r="J828" s="6" t="str">
        <f>IFERROR(__xludf.DUMMYFUNCTION("""COMPUTED_VALUE"""),"")</f>
        <v/>
      </c>
    </row>
    <row r="829">
      <c r="J829" s="6" t="str">
        <f>IFERROR(__xludf.DUMMYFUNCTION("""COMPUTED_VALUE"""),"")</f>
        <v/>
      </c>
    </row>
    <row r="830">
      <c r="J830" s="6" t="str">
        <f>IFERROR(__xludf.DUMMYFUNCTION("""COMPUTED_VALUE"""),"")</f>
        <v/>
      </c>
    </row>
    <row r="831">
      <c r="J831" s="6" t="str">
        <f>IFERROR(__xludf.DUMMYFUNCTION("""COMPUTED_VALUE"""),"")</f>
        <v/>
      </c>
    </row>
    <row r="832">
      <c r="J832" s="6" t="str">
        <f>IFERROR(__xludf.DUMMYFUNCTION("""COMPUTED_VALUE"""),"")</f>
        <v/>
      </c>
    </row>
    <row r="833">
      <c r="J833" s="6" t="str">
        <f>IFERROR(__xludf.DUMMYFUNCTION("""COMPUTED_VALUE"""),"")</f>
        <v/>
      </c>
    </row>
    <row r="834">
      <c r="J834" s="6" t="str">
        <f>IFERROR(__xludf.DUMMYFUNCTION("""COMPUTED_VALUE"""),"")</f>
        <v/>
      </c>
    </row>
    <row r="835">
      <c r="J835" s="6" t="str">
        <f>IFERROR(__xludf.DUMMYFUNCTION("""COMPUTED_VALUE"""),"")</f>
        <v/>
      </c>
    </row>
    <row r="836">
      <c r="J836" s="6" t="str">
        <f>IFERROR(__xludf.DUMMYFUNCTION("""COMPUTED_VALUE"""),"")</f>
        <v/>
      </c>
    </row>
    <row r="837">
      <c r="J837" s="6" t="str">
        <f>IFERROR(__xludf.DUMMYFUNCTION("""COMPUTED_VALUE"""),"")</f>
        <v/>
      </c>
    </row>
    <row r="838">
      <c r="J838" s="6" t="str">
        <f>IFERROR(__xludf.DUMMYFUNCTION("""COMPUTED_VALUE"""),"")</f>
        <v/>
      </c>
    </row>
    <row r="839">
      <c r="J839" s="6" t="str">
        <f>IFERROR(__xludf.DUMMYFUNCTION("""COMPUTED_VALUE"""),"")</f>
        <v/>
      </c>
    </row>
    <row r="840">
      <c r="J840" s="6" t="str">
        <f>IFERROR(__xludf.DUMMYFUNCTION("""COMPUTED_VALUE"""),"")</f>
        <v/>
      </c>
    </row>
    <row r="841">
      <c r="J841" s="6" t="str">
        <f>IFERROR(__xludf.DUMMYFUNCTION("""COMPUTED_VALUE"""),"")</f>
        <v/>
      </c>
    </row>
    <row r="842">
      <c r="J842" s="6" t="str">
        <f>IFERROR(__xludf.DUMMYFUNCTION("""COMPUTED_VALUE"""),"")</f>
        <v/>
      </c>
    </row>
    <row r="843">
      <c r="J843" s="6" t="str">
        <f>IFERROR(__xludf.DUMMYFUNCTION("""COMPUTED_VALUE"""),"")</f>
        <v/>
      </c>
    </row>
    <row r="844">
      <c r="J844" s="6" t="str">
        <f>IFERROR(__xludf.DUMMYFUNCTION("""COMPUTED_VALUE"""),"")</f>
        <v/>
      </c>
    </row>
    <row r="845">
      <c r="J845" s="6" t="str">
        <f>IFERROR(__xludf.DUMMYFUNCTION("""COMPUTED_VALUE"""),"")</f>
        <v/>
      </c>
    </row>
    <row r="846">
      <c r="J846" s="6" t="str">
        <f>IFERROR(__xludf.DUMMYFUNCTION("""COMPUTED_VALUE"""),"")</f>
        <v/>
      </c>
    </row>
    <row r="847">
      <c r="J847" s="6" t="str">
        <f>IFERROR(__xludf.DUMMYFUNCTION("""COMPUTED_VALUE"""),"")</f>
        <v/>
      </c>
    </row>
    <row r="848">
      <c r="J848" s="6" t="str">
        <f>IFERROR(__xludf.DUMMYFUNCTION("""COMPUTED_VALUE"""),"")</f>
        <v/>
      </c>
    </row>
    <row r="849">
      <c r="J849" s="6" t="str">
        <f>IFERROR(__xludf.DUMMYFUNCTION("""COMPUTED_VALUE"""),"")</f>
        <v/>
      </c>
    </row>
    <row r="850">
      <c r="J850" s="6" t="str">
        <f>IFERROR(__xludf.DUMMYFUNCTION("""COMPUTED_VALUE"""),"")</f>
        <v/>
      </c>
    </row>
    <row r="851">
      <c r="J851" s="6" t="str">
        <f>IFERROR(__xludf.DUMMYFUNCTION("""COMPUTED_VALUE"""),"")</f>
        <v/>
      </c>
    </row>
    <row r="852">
      <c r="J852" s="6" t="str">
        <f>IFERROR(__xludf.DUMMYFUNCTION("""COMPUTED_VALUE"""),"")</f>
        <v/>
      </c>
    </row>
    <row r="853">
      <c r="J853" s="6" t="str">
        <f>IFERROR(__xludf.DUMMYFUNCTION("""COMPUTED_VALUE"""),"")</f>
        <v/>
      </c>
    </row>
    <row r="854">
      <c r="J854" s="6" t="str">
        <f>IFERROR(__xludf.DUMMYFUNCTION("""COMPUTED_VALUE"""),"")</f>
        <v/>
      </c>
    </row>
    <row r="855">
      <c r="J855" s="6" t="str">
        <f>IFERROR(__xludf.DUMMYFUNCTION("""COMPUTED_VALUE"""),"")</f>
        <v/>
      </c>
    </row>
    <row r="856">
      <c r="J856" s="6" t="str">
        <f>IFERROR(__xludf.DUMMYFUNCTION("""COMPUTED_VALUE"""),"")</f>
        <v/>
      </c>
    </row>
    <row r="857">
      <c r="J857" s="6" t="str">
        <f>IFERROR(__xludf.DUMMYFUNCTION("""COMPUTED_VALUE"""),"")</f>
        <v/>
      </c>
    </row>
    <row r="858">
      <c r="J858" s="6" t="str">
        <f>IFERROR(__xludf.DUMMYFUNCTION("""COMPUTED_VALUE"""),"")</f>
        <v/>
      </c>
    </row>
    <row r="859">
      <c r="J859" s="6" t="str">
        <f>IFERROR(__xludf.DUMMYFUNCTION("""COMPUTED_VALUE"""),"")</f>
        <v/>
      </c>
    </row>
    <row r="860">
      <c r="J860" s="6" t="str">
        <f>IFERROR(__xludf.DUMMYFUNCTION("""COMPUTED_VALUE"""),"")</f>
        <v/>
      </c>
    </row>
    <row r="861">
      <c r="J861" s="6" t="str">
        <f>IFERROR(__xludf.DUMMYFUNCTION("""COMPUTED_VALUE"""),"")</f>
        <v/>
      </c>
    </row>
    <row r="862">
      <c r="J862" s="6" t="str">
        <f>IFERROR(__xludf.DUMMYFUNCTION("""COMPUTED_VALUE"""),"")</f>
        <v/>
      </c>
    </row>
    <row r="863">
      <c r="J863" s="6" t="str">
        <f>IFERROR(__xludf.DUMMYFUNCTION("""COMPUTED_VALUE"""),"")</f>
        <v/>
      </c>
    </row>
    <row r="864">
      <c r="J864" s="6" t="str">
        <f>IFERROR(__xludf.DUMMYFUNCTION("""COMPUTED_VALUE"""),"")</f>
        <v/>
      </c>
    </row>
    <row r="865">
      <c r="J865" s="6" t="str">
        <f>IFERROR(__xludf.DUMMYFUNCTION("""COMPUTED_VALUE"""),"")</f>
        <v/>
      </c>
    </row>
    <row r="866">
      <c r="J866" s="6" t="str">
        <f>IFERROR(__xludf.DUMMYFUNCTION("""COMPUTED_VALUE"""),"")</f>
        <v/>
      </c>
    </row>
    <row r="867">
      <c r="J867" s="6" t="str">
        <f>IFERROR(__xludf.DUMMYFUNCTION("""COMPUTED_VALUE"""),"")</f>
        <v/>
      </c>
    </row>
    <row r="868">
      <c r="J868" s="6" t="str">
        <f>IFERROR(__xludf.DUMMYFUNCTION("""COMPUTED_VALUE"""),"")</f>
        <v/>
      </c>
    </row>
    <row r="869">
      <c r="J869" s="6" t="str">
        <f>IFERROR(__xludf.DUMMYFUNCTION("""COMPUTED_VALUE"""),"")</f>
        <v/>
      </c>
    </row>
    <row r="870">
      <c r="J870" s="6" t="str">
        <f>IFERROR(__xludf.DUMMYFUNCTION("""COMPUTED_VALUE"""),"")</f>
        <v/>
      </c>
    </row>
    <row r="871">
      <c r="J871" s="6" t="str">
        <f>IFERROR(__xludf.DUMMYFUNCTION("""COMPUTED_VALUE"""),"")</f>
        <v/>
      </c>
    </row>
    <row r="872">
      <c r="J872" s="6" t="str">
        <f>IFERROR(__xludf.DUMMYFUNCTION("""COMPUTED_VALUE"""),"")</f>
        <v/>
      </c>
    </row>
    <row r="873">
      <c r="J873" s="6" t="str">
        <f>IFERROR(__xludf.DUMMYFUNCTION("""COMPUTED_VALUE"""),"")</f>
        <v/>
      </c>
    </row>
    <row r="874">
      <c r="J874" s="6" t="str">
        <f>IFERROR(__xludf.DUMMYFUNCTION("""COMPUTED_VALUE"""),"")</f>
        <v/>
      </c>
    </row>
    <row r="875">
      <c r="J875" s="6" t="str">
        <f>IFERROR(__xludf.DUMMYFUNCTION("""COMPUTED_VALUE"""),"")</f>
        <v/>
      </c>
    </row>
    <row r="876">
      <c r="J876" s="6" t="str">
        <f>IFERROR(__xludf.DUMMYFUNCTION("""COMPUTED_VALUE"""),"")</f>
        <v/>
      </c>
    </row>
    <row r="877">
      <c r="J877" s="6" t="str">
        <f>IFERROR(__xludf.DUMMYFUNCTION("""COMPUTED_VALUE"""),"")</f>
        <v/>
      </c>
    </row>
    <row r="878">
      <c r="J878" s="6" t="str">
        <f>IFERROR(__xludf.DUMMYFUNCTION("""COMPUTED_VALUE"""),"")</f>
        <v/>
      </c>
    </row>
    <row r="879">
      <c r="J879" s="6" t="str">
        <f>IFERROR(__xludf.DUMMYFUNCTION("""COMPUTED_VALUE"""),"")</f>
        <v/>
      </c>
    </row>
    <row r="880">
      <c r="J880" s="6" t="str">
        <f>IFERROR(__xludf.DUMMYFUNCTION("""COMPUTED_VALUE"""),"")</f>
        <v/>
      </c>
    </row>
    <row r="881">
      <c r="J881" s="6" t="str">
        <f>IFERROR(__xludf.DUMMYFUNCTION("""COMPUTED_VALUE"""),"")</f>
        <v/>
      </c>
    </row>
    <row r="882">
      <c r="J882" s="6" t="str">
        <f>IFERROR(__xludf.DUMMYFUNCTION("""COMPUTED_VALUE"""),"")</f>
        <v/>
      </c>
    </row>
    <row r="883">
      <c r="J883" s="6" t="str">
        <f>IFERROR(__xludf.DUMMYFUNCTION("""COMPUTED_VALUE"""),"")</f>
        <v/>
      </c>
    </row>
    <row r="884">
      <c r="J884" s="6" t="str">
        <f>IFERROR(__xludf.DUMMYFUNCTION("""COMPUTED_VALUE"""),"")</f>
        <v/>
      </c>
    </row>
    <row r="885">
      <c r="J885" s="6" t="str">
        <f>IFERROR(__xludf.DUMMYFUNCTION("""COMPUTED_VALUE"""),"")</f>
        <v/>
      </c>
    </row>
    <row r="886">
      <c r="J886" s="6" t="str">
        <f>IFERROR(__xludf.DUMMYFUNCTION("""COMPUTED_VALUE"""),"")</f>
        <v/>
      </c>
    </row>
    <row r="887">
      <c r="J887" s="6" t="str">
        <f>IFERROR(__xludf.DUMMYFUNCTION("""COMPUTED_VALUE"""),"")</f>
        <v/>
      </c>
    </row>
    <row r="888">
      <c r="J888" s="6" t="str">
        <f>IFERROR(__xludf.DUMMYFUNCTION("""COMPUTED_VALUE"""),"")</f>
        <v/>
      </c>
    </row>
    <row r="889">
      <c r="J889" s="6" t="str">
        <f>IFERROR(__xludf.DUMMYFUNCTION("""COMPUTED_VALUE"""),"")</f>
        <v/>
      </c>
    </row>
    <row r="890">
      <c r="J890" s="6" t="str">
        <f>IFERROR(__xludf.DUMMYFUNCTION("""COMPUTED_VALUE"""),"")</f>
        <v/>
      </c>
    </row>
    <row r="891">
      <c r="J891" s="6" t="str">
        <f>IFERROR(__xludf.DUMMYFUNCTION("""COMPUTED_VALUE"""),"")</f>
        <v/>
      </c>
    </row>
    <row r="892">
      <c r="J892" s="6" t="str">
        <f>IFERROR(__xludf.DUMMYFUNCTION("""COMPUTED_VALUE"""),"")</f>
        <v/>
      </c>
    </row>
    <row r="893">
      <c r="J893" s="6" t="str">
        <f>IFERROR(__xludf.DUMMYFUNCTION("""COMPUTED_VALUE"""),"")</f>
        <v/>
      </c>
    </row>
    <row r="894">
      <c r="J894" s="6" t="str">
        <f>IFERROR(__xludf.DUMMYFUNCTION("""COMPUTED_VALUE"""),"")</f>
        <v/>
      </c>
    </row>
    <row r="895">
      <c r="J895" s="6" t="str">
        <f>IFERROR(__xludf.DUMMYFUNCTION("""COMPUTED_VALUE"""),"")</f>
        <v/>
      </c>
    </row>
    <row r="896">
      <c r="J896" s="6" t="str">
        <f>IFERROR(__xludf.DUMMYFUNCTION("""COMPUTED_VALUE"""),"")</f>
        <v/>
      </c>
    </row>
    <row r="897">
      <c r="J897" s="6" t="str">
        <f>IFERROR(__xludf.DUMMYFUNCTION("""COMPUTED_VALUE"""),"")</f>
        <v/>
      </c>
    </row>
    <row r="898">
      <c r="J898" s="6" t="str">
        <f>IFERROR(__xludf.DUMMYFUNCTION("""COMPUTED_VALUE"""),"")</f>
        <v/>
      </c>
    </row>
    <row r="899">
      <c r="J899" s="6" t="str">
        <f>IFERROR(__xludf.DUMMYFUNCTION("""COMPUTED_VALUE"""),"")</f>
        <v/>
      </c>
    </row>
    <row r="900">
      <c r="J900" s="6" t="str">
        <f>IFERROR(__xludf.DUMMYFUNCTION("""COMPUTED_VALUE"""),"")</f>
        <v/>
      </c>
    </row>
    <row r="901">
      <c r="J901" s="6" t="str">
        <f>IFERROR(__xludf.DUMMYFUNCTION("""COMPUTED_VALUE"""),"")</f>
        <v/>
      </c>
    </row>
    <row r="902">
      <c r="J902" s="6" t="str">
        <f>IFERROR(__xludf.DUMMYFUNCTION("""COMPUTED_VALUE"""),"")</f>
        <v/>
      </c>
    </row>
    <row r="903">
      <c r="J903" s="6" t="str">
        <f>IFERROR(__xludf.DUMMYFUNCTION("""COMPUTED_VALUE"""),"")</f>
        <v/>
      </c>
    </row>
    <row r="904">
      <c r="J904" s="6" t="str">
        <f>IFERROR(__xludf.DUMMYFUNCTION("""COMPUTED_VALUE"""),"")</f>
        <v/>
      </c>
    </row>
    <row r="905">
      <c r="J905" s="6" t="str">
        <f>IFERROR(__xludf.DUMMYFUNCTION("""COMPUTED_VALUE"""),"")</f>
        <v/>
      </c>
    </row>
    <row r="906">
      <c r="J906" s="6" t="str">
        <f>IFERROR(__xludf.DUMMYFUNCTION("""COMPUTED_VALUE"""),"")</f>
        <v/>
      </c>
    </row>
    <row r="907">
      <c r="J907" s="6" t="str">
        <f>IFERROR(__xludf.DUMMYFUNCTION("""COMPUTED_VALUE"""),"")</f>
        <v/>
      </c>
    </row>
    <row r="908">
      <c r="J908" s="6" t="str">
        <f>IFERROR(__xludf.DUMMYFUNCTION("""COMPUTED_VALUE"""),"")</f>
        <v/>
      </c>
    </row>
    <row r="909">
      <c r="J909" s="6" t="str">
        <f>IFERROR(__xludf.DUMMYFUNCTION("""COMPUTED_VALUE"""),"")</f>
        <v/>
      </c>
    </row>
    <row r="910">
      <c r="J910" s="6" t="str">
        <f>IFERROR(__xludf.DUMMYFUNCTION("""COMPUTED_VALUE"""),"")</f>
        <v/>
      </c>
    </row>
    <row r="911">
      <c r="J911" s="6" t="str">
        <f>IFERROR(__xludf.DUMMYFUNCTION("""COMPUTED_VALUE"""),"")</f>
        <v/>
      </c>
    </row>
    <row r="912">
      <c r="J912" s="6" t="str">
        <f>IFERROR(__xludf.DUMMYFUNCTION("""COMPUTED_VALUE"""),"")</f>
        <v/>
      </c>
    </row>
    <row r="913">
      <c r="J913" s="6" t="str">
        <f>IFERROR(__xludf.DUMMYFUNCTION("""COMPUTED_VALUE"""),"")</f>
        <v/>
      </c>
    </row>
    <row r="914">
      <c r="J914" s="6" t="str">
        <f>IFERROR(__xludf.DUMMYFUNCTION("""COMPUTED_VALUE"""),"")</f>
        <v/>
      </c>
    </row>
    <row r="915">
      <c r="J915" s="6" t="str">
        <f>IFERROR(__xludf.DUMMYFUNCTION("""COMPUTED_VALUE"""),"")</f>
        <v/>
      </c>
    </row>
    <row r="916">
      <c r="J916" s="6" t="str">
        <f>IFERROR(__xludf.DUMMYFUNCTION("""COMPUTED_VALUE"""),"")</f>
        <v/>
      </c>
    </row>
    <row r="917">
      <c r="J917" s="6" t="str">
        <f>IFERROR(__xludf.DUMMYFUNCTION("""COMPUTED_VALUE"""),"")</f>
        <v/>
      </c>
    </row>
    <row r="918">
      <c r="J918" s="6" t="str">
        <f>IFERROR(__xludf.DUMMYFUNCTION("""COMPUTED_VALUE"""),"")</f>
        <v/>
      </c>
    </row>
    <row r="919">
      <c r="J919" s="6" t="str">
        <f>IFERROR(__xludf.DUMMYFUNCTION("""COMPUTED_VALUE"""),"")</f>
        <v/>
      </c>
    </row>
    <row r="920">
      <c r="J920" s="6" t="str">
        <f>IFERROR(__xludf.DUMMYFUNCTION("""COMPUTED_VALUE"""),"")</f>
        <v/>
      </c>
    </row>
    <row r="921">
      <c r="J921" s="6" t="str">
        <f>IFERROR(__xludf.DUMMYFUNCTION("""COMPUTED_VALUE"""),"")</f>
        <v/>
      </c>
    </row>
    <row r="922">
      <c r="J922" s="6" t="str">
        <f>IFERROR(__xludf.DUMMYFUNCTION("""COMPUTED_VALUE"""),"")</f>
        <v/>
      </c>
    </row>
    <row r="923">
      <c r="J923" s="6" t="str">
        <f>IFERROR(__xludf.DUMMYFUNCTION("""COMPUTED_VALUE"""),"")</f>
        <v/>
      </c>
    </row>
    <row r="924">
      <c r="J924" s="6" t="str">
        <f>IFERROR(__xludf.DUMMYFUNCTION("""COMPUTED_VALUE"""),"")</f>
        <v/>
      </c>
    </row>
    <row r="925">
      <c r="J925" s="6" t="str">
        <f>IFERROR(__xludf.DUMMYFUNCTION("""COMPUTED_VALUE"""),"")</f>
        <v/>
      </c>
    </row>
    <row r="926">
      <c r="J926" s="6" t="str">
        <f>IFERROR(__xludf.DUMMYFUNCTION("""COMPUTED_VALUE"""),"")</f>
        <v/>
      </c>
    </row>
    <row r="927">
      <c r="J927" s="6" t="str">
        <f>IFERROR(__xludf.DUMMYFUNCTION("""COMPUTED_VALUE"""),"")</f>
        <v/>
      </c>
    </row>
    <row r="928">
      <c r="J928" s="6" t="str">
        <f>IFERROR(__xludf.DUMMYFUNCTION("""COMPUTED_VALUE"""),"")</f>
        <v/>
      </c>
    </row>
    <row r="929">
      <c r="J929" s="6" t="str">
        <f>IFERROR(__xludf.DUMMYFUNCTION("""COMPUTED_VALUE"""),"")</f>
        <v/>
      </c>
    </row>
    <row r="930">
      <c r="J930" s="6" t="str">
        <f>IFERROR(__xludf.DUMMYFUNCTION("""COMPUTED_VALUE"""),"")</f>
        <v/>
      </c>
    </row>
    <row r="931">
      <c r="J931" s="6" t="str">
        <f>IFERROR(__xludf.DUMMYFUNCTION("""COMPUTED_VALUE"""),"")</f>
        <v/>
      </c>
    </row>
    <row r="932">
      <c r="J932" s="6" t="str">
        <f>IFERROR(__xludf.DUMMYFUNCTION("""COMPUTED_VALUE"""),"")</f>
        <v/>
      </c>
    </row>
    <row r="933">
      <c r="J933" s="6" t="str">
        <f>IFERROR(__xludf.DUMMYFUNCTION("""COMPUTED_VALUE"""),"")</f>
        <v/>
      </c>
    </row>
    <row r="934">
      <c r="J934" s="6" t="str">
        <f>IFERROR(__xludf.DUMMYFUNCTION("""COMPUTED_VALUE"""),"")</f>
        <v/>
      </c>
    </row>
    <row r="935">
      <c r="J935" s="6" t="str">
        <f>IFERROR(__xludf.DUMMYFUNCTION("""COMPUTED_VALUE"""),"")</f>
        <v/>
      </c>
    </row>
    <row r="936">
      <c r="J936" s="6" t="str">
        <f>IFERROR(__xludf.DUMMYFUNCTION("""COMPUTED_VALUE"""),"")</f>
        <v/>
      </c>
    </row>
    <row r="937">
      <c r="J937" s="6" t="str">
        <f>IFERROR(__xludf.DUMMYFUNCTION("""COMPUTED_VALUE"""),"")</f>
        <v/>
      </c>
    </row>
    <row r="938">
      <c r="J938" s="6" t="str">
        <f>IFERROR(__xludf.DUMMYFUNCTION("""COMPUTED_VALUE"""),"")</f>
        <v/>
      </c>
    </row>
    <row r="939">
      <c r="J939" s="6" t="str">
        <f>IFERROR(__xludf.DUMMYFUNCTION("""COMPUTED_VALUE"""),"")</f>
        <v/>
      </c>
    </row>
    <row r="940">
      <c r="J940" s="6" t="str">
        <f>IFERROR(__xludf.DUMMYFUNCTION("""COMPUTED_VALUE"""),"")</f>
        <v/>
      </c>
    </row>
    <row r="941">
      <c r="J941" s="6" t="str">
        <f>IFERROR(__xludf.DUMMYFUNCTION("""COMPUTED_VALUE"""),"")</f>
        <v/>
      </c>
    </row>
    <row r="942">
      <c r="J942" s="6" t="str">
        <f>IFERROR(__xludf.DUMMYFUNCTION("""COMPUTED_VALUE"""),"")</f>
        <v/>
      </c>
    </row>
    <row r="943">
      <c r="J943" s="6" t="str">
        <f>IFERROR(__xludf.DUMMYFUNCTION("""COMPUTED_VALUE"""),"")</f>
        <v/>
      </c>
    </row>
    <row r="944">
      <c r="J944" s="6" t="str">
        <f>IFERROR(__xludf.DUMMYFUNCTION("""COMPUTED_VALUE"""),"")</f>
        <v/>
      </c>
    </row>
    <row r="945">
      <c r="J945" s="6" t="str">
        <f>IFERROR(__xludf.DUMMYFUNCTION("""COMPUTED_VALUE"""),"")</f>
        <v/>
      </c>
    </row>
    <row r="946">
      <c r="J946" s="6" t="str">
        <f>IFERROR(__xludf.DUMMYFUNCTION("""COMPUTED_VALUE"""),"")</f>
        <v/>
      </c>
    </row>
    <row r="947">
      <c r="J947" s="6" t="str">
        <f>IFERROR(__xludf.DUMMYFUNCTION("""COMPUTED_VALUE"""),"")</f>
        <v/>
      </c>
    </row>
    <row r="948">
      <c r="J948" s="6" t="str">
        <f>IFERROR(__xludf.DUMMYFUNCTION("""COMPUTED_VALUE"""),"")</f>
        <v/>
      </c>
    </row>
    <row r="949">
      <c r="J949" s="6" t="str">
        <f>IFERROR(__xludf.DUMMYFUNCTION("""COMPUTED_VALUE"""),"")</f>
        <v/>
      </c>
    </row>
    <row r="950">
      <c r="J950" s="6" t="str">
        <f>IFERROR(__xludf.DUMMYFUNCTION("""COMPUTED_VALUE"""),"")</f>
        <v/>
      </c>
    </row>
    <row r="951">
      <c r="J951" s="6" t="str">
        <f>IFERROR(__xludf.DUMMYFUNCTION("""COMPUTED_VALUE"""),"")</f>
        <v/>
      </c>
    </row>
    <row r="952">
      <c r="J952" s="6" t="str">
        <f>IFERROR(__xludf.DUMMYFUNCTION("""COMPUTED_VALUE"""),"")</f>
        <v/>
      </c>
    </row>
    <row r="953">
      <c r="J953" s="6" t="str">
        <f>IFERROR(__xludf.DUMMYFUNCTION("""COMPUTED_VALUE"""),"")</f>
        <v/>
      </c>
    </row>
    <row r="954">
      <c r="J954" s="6" t="str">
        <f>IFERROR(__xludf.DUMMYFUNCTION("""COMPUTED_VALUE"""),"")</f>
        <v/>
      </c>
    </row>
    <row r="955">
      <c r="J955" s="6" t="str">
        <f>IFERROR(__xludf.DUMMYFUNCTION("""COMPUTED_VALUE"""),"")</f>
        <v/>
      </c>
    </row>
    <row r="956">
      <c r="J956" s="6" t="str">
        <f>IFERROR(__xludf.DUMMYFUNCTION("""COMPUTED_VALUE"""),"")</f>
        <v/>
      </c>
    </row>
    <row r="957">
      <c r="J957" s="6" t="str">
        <f>IFERROR(__xludf.DUMMYFUNCTION("""COMPUTED_VALUE"""),"")</f>
        <v/>
      </c>
    </row>
    <row r="958">
      <c r="J958" s="6" t="str">
        <f>IFERROR(__xludf.DUMMYFUNCTION("""COMPUTED_VALUE"""),"")</f>
        <v/>
      </c>
    </row>
    <row r="959">
      <c r="J959" s="6" t="str">
        <f>IFERROR(__xludf.DUMMYFUNCTION("""COMPUTED_VALUE"""),"")</f>
        <v/>
      </c>
    </row>
    <row r="960">
      <c r="J960" s="6" t="str">
        <f>IFERROR(__xludf.DUMMYFUNCTION("""COMPUTED_VALUE"""),"")</f>
        <v/>
      </c>
    </row>
    <row r="961">
      <c r="J961" s="6" t="str">
        <f>IFERROR(__xludf.DUMMYFUNCTION("""COMPUTED_VALUE"""),"")</f>
        <v/>
      </c>
    </row>
    <row r="962">
      <c r="J962" s="6" t="str">
        <f>IFERROR(__xludf.DUMMYFUNCTION("""COMPUTED_VALUE"""),"")</f>
        <v/>
      </c>
    </row>
    <row r="963">
      <c r="J963" s="6" t="str">
        <f>IFERROR(__xludf.DUMMYFUNCTION("""COMPUTED_VALUE"""),"")</f>
        <v/>
      </c>
    </row>
    <row r="964">
      <c r="J964" s="6" t="str">
        <f>IFERROR(__xludf.DUMMYFUNCTION("""COMPUTED_VALUE"""),"")</f>
        <v/>
      </c>
    </row>
    <row r="965">
      <c r="J965" s="6" t="str">
        <f>IFERROR(__xludf.DUMMYFUNCTION("""COMPUTED_VALUE"""),"")</f>
        <v/>
      </c>
    </row>
    <row r="966">
      <c r="J966" s="6" t="str">
        <f>IFERROR(__xludf.DUMMYFUNCTION("""COMPUTED_VALUE"""),"")</f>
        <v/>
      </c>
    </row>
    <row r="967">
      <c r="J967" s="6" t="str">
        <f>IFERROR(__xludf.DUMMYFUNCTION("""COMPUTED_VALUE"""),"")</f>
        <v/>
      </c>
    </row>
    <row r="968">
      <c r="J968" s="6" t="str">
        <f>IFERROR(__xludf.DUMMYFUNCTION("""COMPUTED_VALUE"""),"")</f>
        <v/>
      </c>
    </row>
    <row r="969">
      <c r="J969" s="6" t="str">
        <f>IFERROR(__xludf.DUMMYFUNCTION("""COMPUTED_VALUE"""),"")</f>
        <v/>
      </c>
    </row>
    <row r="970">
      <c r="J970" s="6" t="str">
        <f>IFERROR(__xludf.DUMMYFUNCTION("""COMPUTED_VALUE"""),"")</f>
        <v/>
      </c>
    </row>
    <row r="971">
      <c r="J971" s="6" t="str">
        <f>IFERROR(__xludf.DUMMYFUNCTION("""COMPUTED_VALUE"""),"")</f>
        <v/>
      </c>
    </row>
    <row r="972">
      <c r="J972" s="6" t="str">
        <f>IFERROR(__xludf.DUMMYFUNCTION("""COMPUTED_VALUE"""),"")</f>
        <v/>
      </c>
    </row>
    <row r="973">
      <c r="J973" s="6" t="str">
        <f>IFERROR(__xludf.DUMMYFUNCTION("""COMPUTED_VALUE"""),"")</f>
        <v/>
      </c>
    </row>
    <row r="974">
      <c r="J974" s="6" t="str">
        <f>IFERROR(__xludf.DUMMYFUNCTION("""COMPUTED_VALUE"""),"")</f>
        <v/>
      </c>
    </row>
    <row r="975">
      <c r="J975" s="6" t="str">
        <f>IFERROR(__xludf.DUMMYFUNCTION("""COMPUTED_VALUE"""),"")</f>
        <v/>
      </c>
    </row>
    <row r="976">
      <c r="J976" s="6" t="str">
        <f>IFERROR(__xludf.DUMMYFUNCTION("""COMPUTED_VALUE"""),"")</f>
        <v/>
      </c>
    </row>
    <row r="977">
      <c r="J977" s="6" t="str">
        <f>IFERROR(__xludf.DUMMYFUNCTION("""COMPUTED_VALUE"""),"")</f>
        <v/>
      </c>
    </row>
    <row r="978">
      <c r="J978" s="6" t="str">
        <f>IFERROR(__xludf.DUMMYFUNCTION("""COMPUTED_VALUE"""),"")</f>
        <v/>
      </c>
    </row>
    <row r="979">
      <c r="J979" s="6" t="str">
        <f>IFERROR(__xludf.DUMMYFUNCTION("""COMPUTED_VALUE"""),"")</f>
        <v/>
      </c>
    </row>
    <row r="980">
      <c r="J980" s="6" t="str">
        <f>IFERROR(__xludf.DUMMYFUNCTION("""COMPUTED_VALUE"""),"")</f>
        <v/>
      </c>
    </row>
    <row r="981">
      <c r="J981" s="6" t="str">
        <f>IFERROR(__xludf.DUMMYFUNCTION("""COMPUTED_VALUE"""),"")</f>
        <v/>
      </c>
    </row>
    <row r="982">
      <c r="J982" s="6" t="str">
        <f>IFERROR(__xludf.DUMMYFUNCTION("""COMPUTED_VALUE"""),"")</f>
        <v/>
      </c>
    </row>
    <row r="983">
      <c r="J983" s="6" t="str">
        <f>IFERROR(__xludf.DUMMYFUNCTION("""COMPUTED_VALUE"""),"")</f>
        <v/>
      </c>
    </row>
    <row r="984">
      <c r="J984" s="6" t="str">
        <f>IFERROR(__xludf.DUMMYFUNCTION("""COMPUTED_VALUE"""),"")</f>
        <v/>
      </c>
    </row>
    <row r="985">
      <c r="J985" s="6" t="str">
        <f>IFERROR(__xludf.DUMMYFUNCTION("""COMPUTED_VALUE"""),"")</f>
        <v/>
      </c>
    </row>
    <row r="986">
      <c r="J986" s="6" t="str">
        <f>IFERROR(__xludf.DUMMYFUNCTION("""COMPUTED_VALUE"""),"")</f>
        <v/>
      </c>
    </row>
    <row r="987">
      <c r="J987" s="6" t="str">
        <f>IFERROR(__xludf.DUMMYFUNCTION("""COMPUTED_VALUE"""),"")</f>
        <v/>
      </c>
    </row>
    <row r="988">
      <c r="J988" s="6" t="str">
        <f>IFERROR(__xludf.DUMMYFUNCTION("""COMPUTED_VALUE"""),"")</f>
        <v/>
      </c>
    </row>
    <row r="989">
      <c r="J989" s="6" t="str">
        <f>IFERROR(__xludf.DUMMYFUNCTION("""COMPUTED_VALUE"""),"")</f>
        <v/>
      </c>
    </row>
    <row r="990">
      <c r="J990" s="6" t="str">
        <f>IFERROR(__xludf.DUMMYFUNCTION("""COMPUTED_VALUE"""),"")</f>
        <v/>
      </c>
    </row>
    <row r="991">
      <c r="J991" s="6" t="str">
        <f>IFERROR(__xludf.DUMMYFUNCTION("""COMPUTED_VALUE"""),"")</f>
        <v/>
      </c>
    </row>
    <row r="992">
      <c r="J992" s="6" t="str">
        <f>IFERROR(__xludf.DUMMYFUNCTION("""COMPUTED_VALUE"""),"")</f>
        <v/>
      </c>
    </row>
    <row r="993">
      <c r="J993" s="6" t="str">
        <f>IFERROR(__xludf.DUMMYFUNCTION("""COMPUTED_VALUE"""),"")</f>
        <v/>
      </c>
    </row>
    <row r="994">
      <c r="J994" s="6" t="str">
        <f>IFERROR(__xludf.DUMMYFUNCTION("""COMPUTED_VALUE"""),"")</f>
        <v/>
      </c>
    </row>
    <row r="995">
      <c r="J995" s="6" t="str">
        <f>IFERROR(__xludf.DUMMYFUNCTION("""COMPUTED_VALUE"""),"")</f>
        <v/>
      </c>
    </row>
    <row r="996">
      <c r="J996" s="6" t="str">
        <f>IFERROR(__xludf.DUMMYFUNCTION("""COMPUTED_VALUE"""),"")</f>
        <v/>
      </c>
    </row>
    <row r="997">
      <c r="J997" s="6" t="str">
        <f>IFERROR(__xludf.DUMMYFUNCTION("""COMPUTED_VALUE"""),"")</f>
        <v/>
      </c>
    </row>
    <row r="998">
      <c r="J998" s="6" t="str">
        <f>IFERROR(__xludf.DUMMYFUNCTION("""COMPUTED_VALUE"""),"")</f>
        <v/>
      </c>
    </row>
    <row r="999">
      <c r="J999" s="6" t="str">
        <f>IFERROR(__xludf.DUMMYFUNCTION("""COMPUTED_VALUE"""),"")</f>
        <v/>
      </c>
    </row>
    <row r="1000">
      <c r="J1000" s="6" t="str">
        <f>IFERROR(__xludf.DUMMYFUNCTION("""COMPUTED_VALUE"""),"")</f>
        <v/>
      </c>
    </row>
  </sheetData>
  <dataValidations>
    <dataValidation type="list" allowBlank="1" showErrorMessage="1" sqref="J3">
      <formula1>Sheet1!$K$1:$K1000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4" max="4" width="15.13"/>
    <col customWidth="1" min="5" max="5" width="17.25"/>
    <col customWidth="1" min="10" max="10" width="14.75"/>
    <col customWidth="1" min="11" max="11" width="42.0"/>
  </cols>
  <sheetData>
    <row r="1">
      <c r="D1" s="38"/>
      <c r="E1" s="39"/>
      <c r="N1" s="24"/>
      <c r="Q1" s="24"/>
      <c r="T1" s="24"/>
      <c r="W1" s="24"/>
      <c r="Z1" s="24"/>
      <c r="AC1" s="24"/>
      <c r="AI1" s="24"/>
      <c r="AL1" s="24"/>
      <c r="AO1" s="24"/>
      <c r="AR1" s="24"/>
      <c r="AU1" s="24"/>
    </row>
    <row r="2">
      <c r="B2" s="17"/>
      <c r="C2" s="22">
        <f t="shared" ref="C2:F2" si="1">SUM(C4:C34619)</f>
        <v>110736294</v>
      </c>
      <c r="D2" s="22">
        <f t="shared" si="1"/>
        <v>23066985.99</v>
      </c>
      <c r="E2" s="22">
        <f t="shared" si="1"/>
        <v>25708141.74</v>
      </c>
      <c r="F2" s="22">
        <f t="shared" si="1"/>
        <v>2641155.75</v>
      </c>
      <c r="G2" s="23">
        <f>IFERROR((E2-D2)/D2,"")</f>
        <v>0.1144993867</v>
      </c>
      <c r="H2" s="23">
        <f>SUM(H4:H34619)</f>
        <v>1</v>
      </c>
      <c r="J2" s="40"/>
      <c r="K2" s="17"/>
      <c r="L2" s="41">
        <f t="shared" ref="L2:M2" si="2">SUM(L4:L10)</f>
        <v>5250452.17</v>
      </c>
      <c r="M2" s="41">
        <f t="shared" si="2"/>
        <v>724044.63</v>
      </c>
      <c r="N2" s="23">
        <f>IFERROR((M2-L2)/L2,"")</f>
        <v>-0.8620986143</v>
      </c>
      <c r="O2" s="41">
        <f t="shared" ref="O2:P2" si="3">SUM(O4:O10)</f>
        <v>12163461.05</v>
      </c>
      <c r="P2" s="41">
        <f t="shared" si="3"/>
        <v>13037959.95</v>
      </c>
      <c r="Q2" s="23">
        <f>IFERROR((P2-O2)/O2,"")</f>
        <v>0.07189556463</v>
      </c>
      <c r="R2" s="41">
        <f t="shared" ref="R2:S2" si="4">SUM(R4:R10)</f>
        <v>5653072.77</v>
      </c>
      <c r="S2" s="41">
        <f t="shared" si="4"/>
        <v>11781746.64</v>
      </c>
      <c r="T2" s="23">
        <f>IFERROR((S2-R2)/R2,"")</f>
        <v>1.084131431</v>
      </c>
      <c r="U2" s="41">
        <f t="shared" ref="U2:V2" si="5">SUM(U4:U10)</f>
        <v>11444745.14</v>
      </c>
      <c r="V2" s="41">
        <f t="shared" si="5"/>
        <v>0</v>
      </c>
      <c r="W2" s="23">
        <f>IFERROR((V2-U2)/U2,"")</f>
        <v>-1</v>
      </c>
      <c r="X2" s="41">
        <f t="shared" ref="X2:Y2" si="6">SUM(X4:X10)</f>
        <v>9016596.55</v>
      </c>
      <c r="Y2" s="41">
        <f t="shared" si="6"/>
        <v>0</v>
      </c>
      <c r="Z2" s="23">
        <f>IFERROR((Y2-X2)/X2,"")</f>
        <v>-1</v>
      </c>
      <c r="AA2" s="41">
        <f t="shared" ref="AA2:AB2" si="7">SUM(AA4:AA10)</f>
        <v>9337245.24</v>
      </c>
      <c r="AB2" s="41">
        <f t="shared" si="7"/>
        <v>0</v>
      </c>
      <c r="AC2" s="23">
        <f>IFERROR((AB2-AA2)/AA2,"")</f>
        <v>-1</v>
      </c>
      <c r="AD2" s="41">
        <f t="shared" ref="AD2:AE2" si="8">SUM(AD4:AD10)</f>
        <v>5890747.16</v>
      </c>
      <c r="AE2" s="41">
        <f t="shared" si="8"/>
        <v>0</v>
      </c>
      <c r="AF2" s="23">
        <f>IFERROR((AE2-AD2)/AD2,"")</f>
        <v>-1</v>
      </c>
      <c r="AG2" s="41">
        <f t="shared" ref="AG2:AH2" si="9">SUM(AG4:AG10)</f>
        <v>10463644.25</v>
      </c>
      <c r="AH2" s="41">
        <f t="shared" si="9"/>
        <v>0</v>
      </c>
      <c r="AI2" s="23">
        <f>IFERROR((AH2-AG2)/AG2,"")</f>
        <v>-1</v>
      </c>
      <c r="AJ2" s="41">
        <f t="shared" ref="AJ2:AK2" si="10">SUM(AJ4:AJ10)</f>
        <v>9276350.69</v>
      </c>
      <c r="AK2" s="41">
        <f t="shared" si="10"/>
        <v>0</v>
      </c>
      <c r="AL2" s="23">
        <f>IFERROR((AK2-AJ2)/AJ2,"")</f>
        <v>-1</v>
      </c>
      <c r="AM2" s="41">
        <f t="shared" ref="AM2:AN2" si="11">SUM(AM4:AM10)</f>
        <v>10039760.11</v>
      </c>
      <c r="AN2" s="41">
        <f t="shared" si="11"/>
        <v>0</v>
      </c>
      <c r="AO2" s="23">
        <f>IFERROR((AN2-AM2)/AM2,"")</f>
        <v>-1</v>
      </c>
      <c r="AP2" s="41">
        <f t="shared" ref="AP2:AQ2" si="12">SUM(AP4:AP10)</f>
        <v>7629005.92</v>
      </c>
      <c r="AQ2" s="41">
        <f t="shared" si="12"/>
        <v>0</v>
      </c>
      <c r="AR2" s="23">
        <f>IFERROR((AQ2-AP2)/AP2,"")</f>
        <v>-1</v>
      </c>
      <c r="AS2" s="41">
        <f t="shared" ref="AS2:AT2" si="13">SUM(AS4:AS10)</f>
        <v>14571212.91</v>
      </c>
      <c r="AT2" s="41">
        <f t="shared" si="13"/>
        <v>0</v>
      </c>
      <c r="AU2" s="23">
        <f>IFERROR((AT2-AS2)/AS2,"")</f>
        <v>-1</v>
      </c>
    </row>
    <row r="3">
      <c r="B3" s="42" t="str">
        <f>IFERROR(__xludf.DUMMYFUNCTION("QUERY(Sheet1!A1:O34619,""SELECT K,SUM(H) WHERE N LIKE 'FY-2025-26' GROUP BY K ORDER BY SUM(H) DESC LABEL K 'State', SUM(H) 'Sale Value FY-2025-26' FORMAT SUM(H) '##'"")"),"State")</f>
        <v>State</v>
      </c>
      <c r="C3" s="42" t="str">
        <f>IFERROR(__xludf.DUMMYFUNCTION("""COMPUTED_VALUE"""),"Sale Value FY-2025-26")</f>
        <v>Sale Value FY-2025-26</v>
      </c>
      <c r="D3" s="43" t="s">
        <v>1339</v>
      </c>
      <c r="E3" s="43" t="s">
        <v>1340</v>
      </c>
      <c r="F3" s="30" t="s">
        <v>1336</v>
      </c>
      <c r="G3" s="30" t="s">
        <v>1337</v>
      </c>
      <c r="H3" s="25" t="s">
        <v>1338</v>
      </c>
      <c r="J3" s="44"/>
      <c r="K3" s="17" t="str">
        <f t="shared" ref="K3:K10" si="14">B3</f>
        <v>State</v>
      </c>
      <c r="L3" s="45">
        <v>45772.0</v>
      </c>
      <c r="M3" s="46">
        <v>46138.0</v>
      </c>
      <c r="N3" s="47" t="s">
        <v>1337</v>
      </c>
      <c r="O3" s="45">
        <v>45802.0</v>
      </c>
      <c r="P3" s="46">
        <v>46168.0</v>
      </c>
      <c r="Q3" s="47" t="s">
        <v>1337</v>
      </c>
      <c r="R3" s="45">
        <v>45833.0</v>
      </c>
      <c r="S3" s="46">
        <v>46199.0</v>
      </c>
      <c r="T3" s="47" t="s">
        <v>1337</v>
      </c>
      <c r="U3" s="45">
        <v>45863.0</v>
      </c>
      <c r="V3" s="46">
        <v>46229.0</v>
      </c>
      <c r="W3" s="47" t="s">
        <v>1337</v>
      </c>
      <c r="X3" s="45">
        <v>45894.0</v>
      </c>
      <c r="Y3" s="46">
        <v>46260.0</v>
      </c>
      <c r="Z3" s="47" t="s">
        <v>1337</v>
      </c>
      <c r="AA3" s="45">
        <v>45925.0</v>
      </c>
      <c r="AB3" s="46">
        <v>46291.0</v>
      </c>
      <c r="AC3" s="47" t="s">
        <v>1337</v>
      </c>
      <c r="AD3" s="45">
        <v>45955.0</v>
      </c>
      <c r="AE3" s="46">
        <v>46321.0</v>
      </c>
      <c r="AF3" s="30" t="s">
        <v>1337</v>
      </c>
      <c r="AG3" s="45">
        <v>45986.0</v>
      </c>
      <c r="AH3" s="46">
        <v>46352.0</v>
      </c>
      <c r="AI3" s="47" t="s">
        <v>1337</v>
      </c>
      <c r="AJ3" s="45">
        <v>46016.0</v>
      </c>
      <c r="AK3" s="46">
        <v>46382.0</v>
      </c>
      <c r="AL3" s="47" t="s">
        <v>1337</v>
      </c>
      <c r="AM3" s="45">
        <v>46048.0</v>
      </c>
      <c r="AN3" s="46">
        <v>46413.0</v>
      </c>
      <c r="AO3" s="47" t="s">
        <v>1337</v>
      </c>
      <c r="AP3" s="45">
        <v>46079.0</v>
      </c>
      <c r="AQ3" s="46">
        <v>46444.0</v>
      </c>
      <c r="AR3" s="47" t="s">
        <v>1337</v>
      </c>
      <c r="AS3" s="45">
        <v>46107.0</v>
      </c>
      <c r="AT3" s="46">
        <v>46472.0</v>
      </c>
      <c r="AU3" s="47" t="s">
        <v>1337</v>
      </c>
    </row>
    <row r="4">
      <c r="B4" s="17" t="str">
        <f>IFERROR(__xludf.DUMMYFUNCTION("""COMPUTED_VALUE"""),"UP ( A )")</f>
        <v>UP ( A )</v>
      </c>
      <c r="C4" s="22">
        <f>IFERROR(__xludf.DUMMYFUNCTION("""COMPUTED_VALUE"""),6.2969206799999975E7)</f>
        <v>62969206.8</v>
      </c>
      <c r="D4" s="22">
        <f>sumifs(Sheet1!H:H,Sheet1!K:K,B4,Sheet1!O:O,"FY-2025-26")</f>
        <v>13402370.13</v>
      </c>
      <c r="E4" s="48">
        <f>sumifs(Sheet1!H:H,Sheet1!K:K,B4,Sheet1!O:O,"FY-2026-27")</f>
        <v>13045514.37</v>
      </c>
      <c r="F4" s="22">
        <f t="shared" ref="F4:F10" si="15">E4-D4</f>
        <v>-356855.76</v>
      </c>
      <c r="G4" s="23">
        <f t="shared" ref="G4:G10" si="16">IFERROR((E4-D4)/D4,"")</f>
        <v>-0.02662631733</v>
      </c>
      <c r="H4" s="23">
        <f t="shared" ref="H4:H7" si="17">E4/E$2</f>
        <v>0.5074468043</v>
      </c>
      <c r="J4" s="49"/>
      <c r="K4" s="17" t="str">
        <f t="shared" si="14"/>
        <v>UP ( A )</v>
      </c>
      <c r="L4" s="41">
        <f>SUMIFS(Sheet1!$H:$H,Sheet1!$K:$K,$K4,Sheet1!$E:$E,L$3)</f>
        <v>3012559.45</v>
      </c>
      <c r="M4" s="41">
        <f>SUMIFS(Sheet1!$H:$H,Sheet1!$K:$K,$K4,Sheet1!$E:$E,M$3)</f>
        <v>49900</v>
      </c>
      <c r="N4" s="23">
        <f t="shared" ref="N4:N10" si="18">IFERROR((M4-L4)/L4,"")</f>
        <v>-0.9834360115</v>
      </c>
      <c r="O4" s="41">
        <f>SUMIFS(Sheet1!$H:$H,Sheet1!$K:$K,$K4,Sheet1!$E:$E,O$3)</f>
        <v>7378758.68</v>
      </c>
      <c r="P4" s="41">
        <f>SUMIFS(Sheet1!$H:$H,Sheet1!$K:$K,$K4,Sheet1!$E:$E,P$3)</f>
        <v>7365340.95</v>
      </c>
      <c r="Q4" s="23">
        <f t="shared" ref="Q4:Q10" si="19">IFERROR((P4-O4)/O4,"")</f>
        <v>-0.001818426457</v>
      </c>
      <c r="R4" s="41">
        <f>SUMIFS(Sheet1!$H:$H,Sheet1!$K:$K,$K4,Sheet1!$E:$E,R$3)</f>
        <v>3011052</v>
      </c>
      <c r="S4" s="41">
        <f>SUMIFS(Sheet1!$H:$H,Sheet1!$K:$K,$K4,Sheet1!$E:$E,S$3)</f>
        <v>5630273.42</v>
      </c>
      <c r="T4" s="23">
        <f t="shared" ref="T4:T10" si="20">IFERROR((S4-R4)/R4,"")</f>
        <v>0.8698692085</v>
      </c>
      <c r="U4" s="41">
        <f>SUMIFS(Sheet1!$H:$H,Sheet1!$K:$K,$K4,Sheet1!$E:$E,U$3)</f>
        <v>5740467.58</v>
      </c>
      <c r="V4" s="41">
        <f>SUMIFS(Sheet1!$H:$H,Sheet1!$K:$K,$K4,Sheet1!$E:$E,V$3)</f>
        <v>0</v>
      </c>
      <c r="W4" s="23">
        <f t="shared" ref="W4:W10" si="21">IFERROR((V4-U4)/U4,"")</f>
        <v>-1</v>
      </c>
      <c r="X4" s="41">
        <f>SUMIFS(Sheet1!$H:$H,Sheet1!$K:$K,$K4,Sheet1!$E:$E,X$3)</f>
        <v>4794170.9</v>
      </c>
      <c r="Y4" s="41">
        <f>SUMIFS(Sheet1!$H:$H,Sheet1!$K:$K,$K4,Sheet1!$E:$E,Y$3)</f>
        <v>0</v>
      </c>
      <c r="Z4" s="23">
        <f t="shared" ref="Z4:Z10" si="22">IFERROR((Y4-X4)/X4,"")</f>
        <v>-1</v>
      </c>
      <c r="AA4" s="41">
        <f>SUMIFS(Sheet1!$H:$H,Sheet1!$K:$K,$K4,Sheet1!$E:$E,AA$3)</f>
        <v>5094533.98</v>
      </c>
      <c r="AB4" s="41">
        <f>SUMIFS(Sheet1!$H:$H,Sheet1!$K:$K,$K4,Sheet1!$E:$E,AB$3)</f>
        <v>0</v>
      </c>
      <c r="AC4" s="23">
        <f t="shared" ref="AC4:AC10" si="23">IFERROR((AB4-AA4)/AA4,"")</f>
        <v>-1</v>
      </c>
      <c r="AD4" s="41">
        <f>SUMIFS(Sheet1!$H:$H,Sheet1!$K:$K,$K4,Sheet1!$E:$E,AD$3)</f>
        <v>3004367.16</v>
      </c>
      <c r="AE4" s="41">
        <f>SUMIFS(Sheet1!$H:$H,Sheet1!$K:$K,$K4,Sheet1!$E:$E,AE$3)</f>
        <v>0</v>
      </c>
      <c r="AF4" s="23">
        <f t="shared" ref="AF4:AF10" si="24">IFERROR((AE4-AD4)/AD4,"")</f>
        <v>-1</v>
      </c>
      <c r="AG4" s="41">
        <f>SUMIFS(Sheet1!$H:$H,Sheet1!$K:$K,$K4,Sheet1!$E:$E,AG$3)</f>
        <v>6403013.32</v>
      </c>
      <c r="AH4" s="41">
        <f>SUMIFS(Sheet1!$H:$H,Sheet1!$K:$K,$K4,Sheet1!$E:$E,AH$3)</f>
        <v>0</v>
      </c>
      <c r="AI4" s="23">
        <f t="shared" ref="AI4:AI10" si="25">IFERROR((AH4-AG4)/AG4,"")</f>
        <v>-1</v>
      </c>
      <c r="AJ4" s="41">
        <f>SUMIFS(Sheet1!$H:$H,Sheet1!$K:$K,$K4,Sheet1!$E:$E,AJ$3)</f>
        <v>5051391.64</v>
      </c>
      <c r="AK4" s="41">
        <f>SUMIFS(Sheet1!$H:$H,Sheet1!$K:$K,$K4,Sheet1!$E:$E,AK$3)</f>
        <v>0</v>
      </c>
      <c r="AL4" s="23">
        <f t="shared" ref="AL4:AL10" si="26">IFERROR((AK4-AJ4)/AJ4,"")</f>
        <v>-1</v>
      </c>
      <c r="AM4" s="41">
        <f>SUMIFS(Sheet1!$H:$H,Sheet1!$K:$K,$K4,Sheet1!$E:$E,AM$3)</f>
        <v>5630977.59</v>
      </c>
      <c r="AN4" s="41">
        <f>SUMIFS(Sheet1!$H:$H,Sheet1!$K:$K,$K4,Sheet1!$E:$E,AN$3)</f>
        <v>0</v>
      </c>
      <c r="AO4" s="23">
        <f t="shared" ref="AO4:AO10" si="27">IFERROR((AN4-AM4)/AM4,"")</f>
        <v>-1</v>
      </c>
      <c r="AP4" s="41">
        <f>SUMIFS(Sheet1!$H:$H,Sheet1!$K:$K,$K4,Sheet1!$E:$E,AP$3)</f>
        <v>3514045.55</v>
      </c>
      <c r="AQ4" s="41">
        <f>SUMIFS(Sheet1!$H:$H,Sheet1!$K:$K,$K4,Sheet1!$E:$E,AQ$3)</f>
        <v>0</v>
      </c>
      <c r="AR4" s="23">
        <f t="shared" ref="AR4:AR10" si="28">IFERROR((AQ4-AP4)/AP4,"")</f>
        <v>-1</v>
      </c>
      <c r="AS4" s="41">
        <f>SUMIFS(Sheet1!$H:$H,Sheet1!$K:$K,$K4,Sheet1!$E:$E,AS$3)</f>
        <v>10333868.95</v>
      </c>
      <c r="AT4" s="41">
        <f>SUMIFS(Sheet1!$H:$H,Sheet1!$K:$K,$K4,Sheet1!$E:$E,AT$3)</f>
        <v>0</v>
      </c>
      <c r="AU4" s="23">
        <f t="shared" ref="AU4:AU10" si="29">IFERROR((AT4-AS4)/AS4,"")</f>
        <v>-1</v>
      </c>
    </row>
    <row r="5">
      <c r="B5" s="17" t="str">
        <f>IFERROR(__xludf.DUMMYFUNCTION("""COMPUTED_VALUE"""),"Uttarakhand")</f>
        <v>Uttarakhand</v>
      </c>
      <c r="C5" s="22">
        <f>IFERROR(__xludf.DUMMYFUNCTION("""COMPUTED_VALUE"""),2.0075689249999996E7)</f>
        <v>20075689.25</v>
      </c>
      <c r="D5" s="22">
        <f>sumifs(Sheet1!H:H,Sheet1!K:K,B5,Sheet1!O:O,"FY-2025-26")</f>
        <v>3198007.62</v>
      </c>
      <c r="E5" s="48">
        <f>sumifs(Sheet1!H:H,Sheet1!K:K,B5,Sheet1!O:O,"FY-2026-27")</f>
        <v>6640766.66</v>
      </c>
      <c r="F5" s="22">
        <f t="shared" si="15"/>
        <v>3442759.04</v>
      </c>
      <c r="G5" s="23">
        <f t="shared" si="16"/>
        <v>1.076532469</v>
      </c>
      <c r="H5" s="23">
        <f t="shared" si="17"/>
        <v>0.2583137563</v>
      </c>
      <c r="J5" s="49"/>
      <c r="K5" s="17" t="str">
        <f t="shared" si="14"/>
        <v>Uttarakhand</v>
      </c>
      <c r="L5" s="41">
        <f>SUMIFS(Sheet1!$H:$H,Sheet1!$K:$K,$K5,Sheet1!$E:$E,L$3)</f>
        <v>183667.49</v>
      </c>
      <c r="M5" s="41">
        <f>SUMIFS(Sheet1!$H:$H,Sheet1!$K:$K,$K5,Sheet1!$E:$E,M$3)</f>
        <v>64994</v>
      </c>
      <c r="N5" s="23">
        <f t="shared" si="18"/>
        <v>-0.6461322578</v>
      </c>
      <c r="O5" s="41">
        <f>SUMIFS(Sheet1!$H:$H,Sheet1!$K:$K,$K5,Sheet1!$E:$E,O$3)</f>
        <v>1876624.29</v>
      </c>
      <c r="P5" s="41">
        <f>SUMIFS(Sheet1!$H:$H,Sheet1!$K:$K,$K5,Sheet1!$E:$E,P$3)</f>
        <v>4008538.41</v>
      </c>
      <c r="Q5" s="23">
        <f t="shared" si="19"/>
        <v>1.136036729</v>
      </c>
      <c r="R5" s="41">
        <f>SUMIFS(Sheet1!$H:$H,Sheet1!$K:$K,$K5,Sheet1!$E:$E,R$3)</f>
        <v>1137715.84</v>
      </c>
      <c r="S5" s="41">
        <f>SUMIFS(Sheet1!$H:$H,Sheet1!$K:$K,$K5,Sheet1!$E:$E,S$3)</f>
        <v>2402843.73</v>
      </c>
      <c r="T5" s="23">
        <f t="shared" si="20"/>
        <v>1.111989343</v>
      </c>
      <c r="U5" s="41">
        <f>SUMIFS(Sheet1!$H:$H,Sheet1!$K:$K,$K5,Sheet1!$E:$E,U$3)</f>
        <v>2889144.31</v>
      </c>
      <c r="V5" s="17">
        <f>SUMIFS(Sheet1!$F:$F,Sheet1!$I:$I,$K5,Sheet1!$C:$C,V$3)</f>
        <v>0</v>
      </c>
      <c r="W5" s="23">
        <f t="shared" si="21"/>
        <v>-1</v>
      </c>
      <c r="X5" s="41">
        <f>SUMIFS(Sheet1!$H:$H,Sheet1!$K:$K,$K5,Sheet1!$E:$E,X$3)</f>
        <v>1744088.48</v>
      </c>
      <c r="Y5" s="17">
        <f>SUMIFS(Sheet1!$F:$F,Sheet1!$I:$I,$K5,Sheet1!$C:$C,Y$3)</f>
        <v>0</v>
      </c>
      <c r="Z5" s="23">
        <f t="shared" si="22"/>
        <v>-1</v>
      </c>
      <c r="AA5" s="41">
        <f>SUMIFS(Sheet1!$H:$H,Sheet1!$K:$K,$K5,Sheet1!$E:$E,AA$3)</f>
        <v>795491</v>
      </c>
      <c r="AB5" s="17">
        <f>SUMIFS(Sheet1!$F:$F,Sheet1!$I:$I,$K5,Sheet1!$C:$C,AB$3)</f>
        <v>0</v>
      </c>
      <c r="AC5" s="23">
        <f t="shared" si="23"/>
        <v>-1</v>
      </c>
      <c r="AD5" s="41">
        <f>SUMIFS(Sheet1!$H:$H,Sheet1!$K:$K,$K5,Sheet1!$E:$E,AD$3)</f>
        <v>1807383</v>
      </c>
      <c r="AE5" s="17">
        <f>SUMIFS(Sheet1!$F:$F,Sheet1!$I:$I,$K5,Sheet1!$C:$C,AE$3)</f>
        <v>0</v>
      </c>
      <c r="AF5" s="23">
        <f t="shared" si="24"/>
        <v>-1</v>
      </c>
      <c r="AG5" s="41">
        <f>SUMIFS(Sheet1!$H:$H,Sheet1!$K:$K,$K5,Sheet1!$E:$E,AG$3)</f>
        <v>1057606.86</v>
      </c>
      <c r="AH5" s="17">
        <f>SUMIFS(Sheet1!$F:$F,Sheet1!$I:$I,$K5,Sheet1!$C:$C,AH$3)</f>
        <v>0</v>
      </c>
      <c r="AI5" s="23">
        <f t="shared" si="25"/>
        <v>-1</v>
      </c>
      <c r="AJ5" s="41">
        <f>SUMIFS(Sheet1!$H:$H,Sheet1!$K:$K,$K5,Sheet1!$E:$E,AJ$3)</f>
        <v>2338282</v>
      </c>
      <c r="AK5" s="17">
        <f>SUMIFS(Sheet1!$F:$F,Sheet1!$I:$I,$K5,Sheet1!$C:$C,AK$3)</f>
        <v>0</v>
      </c>
      <c r="AL5" s="23">
        <f t="shared" si="26"/>
        <v>-1</v>
      </c>
      <c r="AM5" s="41">
        <f>SUMIFS(Sheet1!$H:$H,Sheet1!$K:$K,$K5,Sheet1!$E:$E,AM$3)</f>
        <v>2075241</v>
      </c>
      <c r="AN5" s="17">
        <f>SUMIFS(Sheet1!$F:$F,Sheet1!$I:$I,$K5,Sheet1!$C:$C,AN$3)</f>
        <v>0</v>
      </c>
      <c r="AO5" s="23">
        <f t="shared" si="27"/>
        <v>-1</v>
      </c>
      <c r="AP5" s="41">
        <f>SUMIFS(Sheet1!$H:$H,Sheet1!$K:$K,$K5,Sheet1!$E:$E,AP$3)</f>
        <v>2143058.9</v>
      </c>
      <c r="AQ5" s="17">
        <f>SUMIFS(Sheet1!$F:$F,Sheet1!$I:$I,$K5,Sheet1!$C:$C,AQ$3)</f>
        <v>0</v>
      </c>
      <c r="AR5" s="23">
        <f t="shared" si="28"/>
        <v>-1</v>
      </c>
      <c r="AS5" s="41">
        <f>SUMIFS(Sheet1!$H:$H,Sheet1!$K:$K,$K5,Sheet1!$E:$E,AS$3)</f>
        <v>2027386.08</v>
      </c>
      <c r="AT5" s="17">
        <f>SUMIFS(Sheet1!$F:$F,Sheet1!$I:$I,$K5,Sheet1!$C:$C,AT$3)</f>
        <v>0</v>
      </c>
      <c r="AU5" s="23">
        <f t="shared" si="29"/>
        <v>-1</v>
      </c>
    </row>
    <row r="6">
      <c r="B6" s="17" t="str">
        <f>IFERROR(__xludf.DUMMYFUNCTION("""COMPUTED_VALUE"""),"DELHI A")</f>
        <v>DELHI A</v>
      </c>
      <c r="C6" s="22">
        <f>IFERROR(__xludf.DUMMYFUNCTION("""COMPUTED_VALUE"""),1.693441684000001E7)</f>
        <v>16934416.84</v>
      </c>
      <c r="D6" s="22">
        <f>sumifs(Sheet1!H:H,Sheet1!K:K,B6,Sheet1!O:O,"FY-2025-26")</f>
        <v>4057826.14</v>
      </c>
      <c r="E6" s="48">
        <f>sumifs(Sheet1!H:H,Sheet1!K:K,B6,Sheet1!O:O,"FY-2026-27")</f>
        <v>3806216.71</v>
      </c>
      <c r="F6" s="22">
        <f t="shared" si="15"/>
        <v>-251609.43</v>
      </c>
      <c r="G6" s="23">
        <f t="shared" si="16"/>
        <v>-0.06200596608</v>
      </c>
      <c r="H6" s="23">
        <f t="shared" si="17"/>
        <v>0.1480549138</v>
      </c>
      <c r="J6" s="49"/>
      <c r="K6" s="17" t="str">
        <f t="shared" si="14"/>
        <v>DELHI A</v>
      </c>
      <c r="L6" s="41">
        <f>SUMIFS(Sheet1!$H:$H,Sheet1!$K:$K,$K6,Sheet1!$E:$E,L$3)</f>
        <v>1894229.41</v>
      </c>
      <c r="M6" s="41">
        <f>SUMIFS(Sheet1!$H:$H,Sheet1!$K:$K,$K6,Sheet1!$E:$E,M$3)</f>
        <v>294989.63</v>
      </c>
      <c r="N6" s="23">
        <f t="shared" si="18"/>
        <v>-0.8442693222</v>
      </c>
      <c r="O6" s="41">
        <f>SUMIFS(Sheet1!$H:$H,Sheet1!$K:$K,$K6,Sheet1!$E:$E,O$3)</f>
        <v>1500603.8</v>
      </c>
      <c r="P6" s="41">
        <f>SUMIFS(Sheet1!$H:$H,Sheet1!$K:$K,$K6,Sheet1!$E:$E,P$3)</f>
        <v>1330932.59</v>
      </c>
      <c r="Q6" s="23">
        <f t="shared" si="19"/>
        <v>-0.1130686261</v>
      </c>
      <c r="R6" s="41">
        <f>SUMIFS(Sheet1!$H:$H,Sheet1!$K:$K,$K6,Sheet1!$E:$E,R$3)</f>
        <v>662992.93</v>
      </c>
      <c r="S6" s="41">
        <f>SUMIFS(Sheet1!$H:$H,Sheet1!$K:$K,$K6,Sheet1!$E:$E,S$3)</f>
        <v>2180294.49</v>
      </c>
      <c r="T6" s="23">
        <f t="shared" si="20"/>
        <v>2.288563711</v>
      </c>
      <c r="U6" s="41">
        <f>SUMIFS(Sheet1!$H:$H,Sheet1!$K:$K,$K6,Sheet1!$E:$E,U$3)</f>
        <v>1565819.63</v>
      </c>
      <c r="V6" s="17">
        <f>SUMIFS(Sheet1!$F:$F,Sheet1!$I:$I,$K6,Sheet1!$C:$C,V$3)</f>
        <v>0</v>
      </c>
      <c r="W6" s="23">
        <f t="shared" si="21"/>
        <v>-1</v>
      </c>
      <c r="X6" s="41">
        <f>SUMIFS(Sheet1!$H:$H,Sheet1!$K:$K,$K6,Sheet1!$E:$E,X$3)</f>
        <v>1826657.99</v>
      </c>
      <c r="Y6" s="17">
        <f>SUMIFS(Sheet1!$F:$F,Sheet1!$I:$I,$K6,Sheet1!$C:$C,Y$3)</f>
        <v>0</v>
      </c>
      <c r="Z6" s="23">
        <f t="shared" si="22"/>
        <v>-1</v>
      </c>
      <c r="AA6" s="41">
        <f>SUMIFS(Sheet1!$H:$H,Sheet1!$K:$K,$K6,Sheet1!$E:$E,AA$3)</f>
        <v>2064462.26</v>
      </c>
      <c r="AB6" s="17">
        <f>SUMIFS(Sheet1!$F:$F,Sheet1!$I:$I,$K6,Sheet1!$C:$C,AB$3)</f>
        <v>0</v>
      </c>
      <c r="AC6" s="23">
        <f t="shared" si="23"/>
        <v>-1</v>
      </c>
      <c r="AD6" s="41">
        <f>SUMIFS(Sheet1!$H:$H,Sheet1!$K:$K,$K6,Sheet1!$E:$E,AD$3)</f>
        <v>856754</v>
      </c>
      <c r="AE6" s="17">
        <f>SUMIFS(Sheet1!$F:$F,Sheet1!$I:$I,$K6,Sheet1!$C:$C,AE$3)</f>
        <v>0</v>
      </c>
      <c r="AF6" s="23">
        <f t="shared" si="24"/>
        <v>-1</v>
      </c>
      <c r="AG6" s="41">
        <f>SUMIFS(Sheet1!$H:$H,Sheet1!$K:$K,$K6,Sheet1!$E:$E,AG$3)</f>
        <v>1690168.07</v>
      </c>
      <c r="AH6" s="17">
        <f>SUMIFS(Sheet1!$F:$F,Sheet1!$I:$I,$K6,Sheet1!$C:$C,AH$3)</f>
        <v>0</v>
      </c>
      <c r="AI6" s="23">
        <f t="shared" si="25"/>
        <v>-1</v>
      </c>
      <c r="AJ6" s="41">
        <f>SUMIFS(Sheet1!$H:$H,Sheet1!$K:$K,$K6,Sheet1!$E:$E,AJ$3)</f>
        <v>925450.05</v>
      </c>
      <c r="AK6" s="17">
        <f>SUMIFS(Sheet1!$F:$F,Sheet1!$I:$I,$K6,Sheet1!$C:$C,AK$3)</f>
        <v>0</v>
      </c>
      <c r="AL6" s="23">
        <f t="shared" si="26"/>
        <v>-1</v>
      </c>
      <c r="AM6" s="41">
        <f>SUMIFS(Sheet1!$H:$H,Sheet1!$K:$K,$K6,Sheet1!$E:$E,AM$3)</f>
        <v>1412645.52</v>
      </c>
      <c r="AN6" s="17">
        <f>SUMIFS(Sheet1!$F:$F,Sheet1!$I:$I,$K6,Sheet1!$C:$C,AN$3)</f>
        <v>0</v>
      </c>
      <c r="AO6" s="23">
        <f t="shared" si="27"/>
        <v>-1</v>
      </c>
      <c r="AP6" s="41">
        <f>SUMIFS(Sheet1!$H:$H,Sheet1!$K:$K,$K6,Sheet1!$E:$E,AP$3)</f>
        <v>1377741.3</v>
      </c>
      <c r="AQ6" s="17">
        <f>SUMIFS(Sheet1!$F:$F,Sheet1!$I:$I,$K6,Sheet1!$C:$C,AQ$3)</f>
        <v>0</v>
      </c>
      <c r="AR6" s="23">
        <f t="shared" si="28"/>
        <v>-1</v>
      </c>
      <c r="AS6" s="41">
        <f>SUMIFS(Sheet1!$H:$H,Sheet1!$K:$K,$K6,Sheet1!$E:$E,AS$3)</f>
        <v>1156891.88</v>
      </c>
      <c r="AT6" s="17">
        <f>SUMIFS(Sheet1!$F:$F,Sheet1!$I:$I,$K6,Sheet1!$C:$C,AT$3)</f>
        <v>0</v>
      </c>
      <c r="AU6" s="23">
        <f t="shared" si="29"/>
        <v>-1</v>
      </c>
    </row>
    <row r="7">
      <c r="B7" s="17" t="str">
        <f>IFERROR(__xludf.DUMMYFUNCTION("""COMPUTED_VALUE"""),"DELHI NCR")</f>
        <v>DELHI NCR</v>
      </c>
      <c r="C7" s="22">
        <f>IFERROR(__xludf.DUMMYFUNCTION("""COMPUTED_VALUE"""),1.0756981070000002E7)</f>
        <v>10756981.07</v>
      </c>
      <c r="D7" s="22">
        <f>sumifs(Sheet1!H:H,Sheet1!K:K,B7,Sheet1!O:O,"FY-2025-26")</f>
        <v>2408782.1</v>
      </c>
      <c r="E7" s="48">
        <f>sumifs(Sheet1!H:H,Sheet1!K:K,B7,Sheet1!O:O,"FY-2026-27")</f>
        <v>2215644</v>
      </c>
      <c r="F7" s="22">
        <f t="shared" si="15"/>
        <v>-193138.1</v>
      </c>
      <c r="G7" s="23">
        <f t="shared" si="16"/>
        <v>-0.08018081005</v>
      </c>
      <c r="H7" s="23">
        <f t="shared" si="17"/>
        <v>0.0861845256</v>
      </c>
      <c r="J7" s="49"/>
      <c r="K7" s="17" t="str">
        <f t="shared" si="14"/>
        <v>DELHI NCR</v>
      </c>
      <c r="L7" s="41">
        <f>SUMIFS(Sheet1!$H:$H,Sheet1!$K:$K,$K7,Sheet1!$E:$E,L$3)</f>
        <v>159995.82</v>
      </c>
      <c r="M7" s="41">
        <f>SUMIFS(Sheet1!$H:$H,Sheet1!$K:$K,$K7,Sheet1!$E:$E,M$3)</f>
        <v>314161</v>
      </c>
      <c r="N7" s="23">
        <f t="shared" si="18"/>
        <v>0.9635575479</v>
      </c>
      <c r="O7" s="41">
        <f>SUMIFS(Sheet1!$H:$H,Sheet1!$K:$K,$K7,Sheet1!$E:$E,O$3)</f>
        <v>1407474.28</v>
      </c>
      <c r="P7" s="41">
        <f>SUMIFS(Sheet1!$H:$H,Sheet1!$K:$K,$K7,Sheet1!$E:$E,P$3)</f>
        <v>333148</v>
      </c>
      <c r="Q7" s="23">
        <f t="shared" si="19"/>
        <v>-0.7633008256</v>
      </c>
      <c r="R7" s="41">
        <f>SUMIFS(Sheet1!$H:$H,Sheet1!$K:$K,$K7,Sheet1!$E:$E,R$3)</f>
        <v>841312</v>
      </c>
      <c r="S7" s="41">
        <f>SUMIFS(Sheet1!$H:$H,Sheet1!$K:$K,$K7,Sheet1!$E:$E,S$3)</f>
        <v>1568335</v>
      </c>
      <c r="T7" s="23">
        <f t="shared" si="20"/>
        <v>0.8641538454</v>
      </c>
      <c r="U7" s="41">
        <f>SUMIFS(Sheet1!$H:$H,Sheet1!$K:$K,$K7,Sheet1!$E:$E,U$3)</f>
        <v>1249313.62</v>
      </c>
      <c r="V7" s="17">
        <f>SUMIFS(Sheet1!$F:$F,Sheet1!$I:$I,$K7,Sheet1!$C:$C,V$3)</f>
        <v>0</v>
      </c>
      <c r="W7" s="23">
        <f t="shared" si="21"/>
        <v>-1</v>
      </c>
      <c r="X7" s="41">
        <f>SUMIFS(Sheet1!$H:$H,Sheet1!$K:$K,$K7,Sheet1!$E:$E,X$3)</f>
        <v>651679.18</v>
      </c>
      <c r="Y7" s="17">
        <f>SUMIFS(Sheet1!$F:$F,Sheet1!$I:$I,$K7,Sheet1!$C:$C,Y$3)</f>
        <v>0</v>
      </c>
      <c r="Z7" s="23">
        <f t="shared" si="22"/>
        <v>-1</v>
      </c>
      <c r="AA7" s="41">
        <f>SUMIFS(Sheet1!$H:$H,Sheet1!$K:$K,$K7,Sheet1!$E:$E,AA$3)</f>
        <v>1382758</v>
      </c>
      <c r="AB7" s="17">
        <f>SUMIFS(Sheet1!$F:$F,Sheet1!$I:$I,$K7,Sheet1!$C:$C,AB$3)</f>
        <v>0</v>
      </c>
      <c r="AC7" s="23">
        <f t="shared" si="23"/>
        <v>-1</v>
      </c>
      <c r="AD7" s="41">
        <f>SUMIFS(Sheet1!$H:$H,Sheet1!$K:$K,$K7,Sheet1!$E:$E,AD$3)</f>
        <v>222243</v>
      </c>
      <c r="AE7" s="17">
        <f>SUMIFS(Sheet1!$F:$F,Sheet1!$I:$I,$K7,Sheet1!$C:$C,AE$3)</f>
        <v>0</v>
      </c>
      <c r="AF7" s="23">
        <f t="shared" si="24"/>
        <v>-1</v>
      </c>
      <c r="AG7" s="41">
        <f>SUMIFS(Sheet1!$H:$H,Sheet1!$K:$K,$K7,Sheet1!$E:$E,AG$3)</f>
        <v>1312856</v>
      </c>
      <c r="AH7" s="17">
        <f>SUMIFS(Sheet1!$F:$F,Sheet1!$I:$I,$K7,Sheet1!$C:$C,AH$3)</f>
        <v>0</v>
      </c>
      <c r="AI7" s="23">
        <f t="shared" si="25"/>
        <v>-1</v>
      </c>
      <c r="AJ7" s="41">
        <f>SUMIFS(Sheet1!$H:$H,Sheet1!$K:$K,$K7,Sheet1!$E:$E,AJ$3)</f>
        <v>961227</v>
      </c>
      <c r="AK7" s="17">
        <f>SUMIFS(Sheet1!$F:$F,Sheet1!$I:$I,$K7,Sheet1!$C:$C,AK$3)</f>
        <v>0</v>
      </c>
      <c r="AL7" s="23">
        <f t="shared" si="26"/>
        <v>-1</v>
      </c>
      <c r="AM7" s="41">
        <f>SUMIFS(Sheet1!$H:$H,Sheet1!$K:$K,$K7,Sheet1!$E:$E,AM$3)</f>
        <v>920896</v>
      </c>
      <c r="AN7" s="17">
        <f>SUMIFS(Sheet1!$F:$F,Sheet1!$I:$I,$K7,Sheet1!$C:$C,AN$3)</f>
        <v>0</v>
      </c>
      <c r="AO7" s="23">
        <f t="shared" si="27"/>
        <v>-1</v>
      </c>
      <c r="AP7" s="41">
        <f>SUMIFS(Sheet1!$H:$H,Sheet1!$K:$K,$K7,Sheet1!$E:$E,AP$3)</f>
        <v>594160.17</v>
      </c>
      <c r="AQ7" s="17">
        <f>SUMIFS(Sheet1!$F:$F,Sheet1!$I:$I,$K7,Sheet1!$C:$C,AQ$3)</f>
        <v>0</v>
      </c>
      <c r="AR7" s="23">
        <f t="shared" si="28"/>
        <v>-1</v>
      </c>
      <c r="AS7" s="41">
        <f>SUMIFS(Sheet1!$H:$H,Sheet1!$K:$K,$K7,Sheet1!$E:$E,AS$3)</f>
        <v>1053066</v>
      </c>
      <c r="AT7" s="17">
        <f>SUMIFS(Sheet1!$F:$F,Sheet1!$I:$I,$K7,Sheet1!$C:$C,AT$3)</f>
        <v>0</v>
      </c>
      <c r="AU7" s="23">
        <f t="shared" si="29"/>
        <v>-1</v>
      </c>
    </row>
    <row r="8">
      <c r="B8" s="17"/>
      <c r="C8" s="22"/>
      <c r="D8" s="22">
        <f>sumifs(Sheet1!H:H,Sheet1!K:K,B8,Sheet1!O:O,"FY-2025-26")</f>
        <v>0</v>
      </c>
      <c r="E8" s="48">
        <f>sumifs(Sheet1!F:F,Sheet1!I:I,B8,Sheet1!M:M,"FY-2025-26")</f>
        <v>0</v>
      </c>
      <c r="F8" s="22">
        <f t="shared" si="15"/>
        <v>0</v>
      </c>
      <c r="G8" s="23" t="str">
        <f t="shared" si="16"/>
        <v/>
      </c>
      <c r="H8" s="23"/>
      <c r="K8" s="17" t="str">
        <f t="shared" si="14"/>
        <v/>
      </c>
      <c r="L8" s="41">
        <f>SUMIFS(Sheet1!$H:$H,Sheet1!$K:$K,$K8,Sheet1!$E:$E,L$3)</f>
        <v>0</v>
      </c>
      <c r="M8" s="41">
        <f>SUMIFS(Sheet1!$H:$H,Sheet1!$K:$K,$K8,Sheet1!$E:$E,M$3)</f>
        <v>0</v>
      </c>
      <c r="N8" s="23" t="str">
        <f t="shared" si="18"/>
        <v/>
      </c>
      <c r="O8" s="41">
        <f>SUMIFS(Sheet1!$H:$H,Sheet1!$K:$K,$K8,Sheet1!$E:$E,O$3)</f>
        <v>0</v>
      </c>
      <c r="P8" s="41">
        <f>SUMIFS(Sheet1!$H:$H,Sheet1!$K:$K,$K8,Sheet1!$E:$E,P$3)</f>
        <v>0</v>
      </c>
      <c r="Q8" s="23" t="str">
        <f t="shared" si="19"/>
        <v/>
      </c>
      <c r="R8" s="41">
        <f>SUMIFS(Sheet1!$H:$H,Sheet1!$K:$K,$K8,Sheet1!$E:$E,R$3)</f>
        <v>0</v>
      </c>
      <c r="S8" s="41">
        <f>SUMIFS(Sheet1!$H:$H,Sheet1!$K:$K,$K8,Sheet1!$E:$E,S$3)</f>
        <v>0</v>
      </c>
      <c r="T8" s="23" t="str">
        <f t="shared" si="20"/>
        <v/>
      </c>
      <c r="U8" s="41">
        <f>SUMIFS(Sheet1!$H:$H,Sheet1!$K:$K,$K8,Sheet1!$E:$E,U$3)</f>
        <v>0</v>
      </c>
      <c r="V8" s="17">
        <f>SUMIFS(Sheet1!$F:$F,Sheet1!$I:$I,$K8,Sheet1!$C:$C,V$3)</f>
        <v>0</v>
      </c>
      <c r="W8" s="23" t="str">
        <f t="shared" si="21"/>
        <v/>
      </c>
      <c r="X8" s="41">
        <f>SUMIFS(Sheet1!$H:$H,Sheet1!$K:$K,$K8,Sheet1!$E:$E,X$3)</f>
        <v>0</v>
      </c>
      <c r="Y8" s="17">
        <f>SUMIFS(Sheet1!$F:$F,Sheet1!$I:$I,$K8,Sheet1!$C:$C,Y$3)</f>
        <v>0</v>
      </c>
      <c r="Z8" s="23" t="str">
        <f t="shared" si="22"/>
        <v/>
      </c>
      <c r="AA8" s="41">
        <f>SUMIFS(Sheet1!$H:$H,Sheet1!$K:$K,$K8,Sheet1!$E:$E,AA$3)</f>
        <v>0</v>
      </c>
      <c r="AB8" s="17">
        <f>SUMIFS(Sheet1!$F:$F,Sheet1!$I:$I,$K8,Sheet1!$C:$C,AB$3)</f>
        <v>0</v>
      </c>
      <c r="AC8" s="23" t="str">
        <f t="shared" si="23"/>
        <v/>
      </c>
      <c r="AD8" s="41">
        <f>SUMIFS(Sheet1!$H:$H,Sheet1!$K:$K,$K8,Sheet1!$E:$E,AD$3)</f>
        <v>0</v>
      </c>
      <c r="AE8" s="17">
        <f>SUMIFS(Sheet1!$F:$F,Sheet1!$I:$I,$K8,Sheet1!$C:$C,AE$3)</f>
        <v>0</v>
      </c>
      <c r="AF8" s="23" t="str">
        <f t="shared" si="24"/>
        <v/>
      </c>
      <c r="AG8" s="41">
        <f>SUMIFS(Sheet1!$H:$H,Sheet1!$K:$K,$K8,Sheet1!$E:$E,AG$3)</f>
        <v>0</v>
      </c>
      <c r="AH8" s="17">
        <f>SUMIFS(Sheet1!$F:$F,Sheet1!$I:$I,$K8,Sheet1!$C:$C,AH$3)</f>
        <v>0</v>
      </c>
      <c r="AI8" s="23" t="str">
        <f t="shared" si="25"/>
        <v/>
      </c>
      <c r="AJ8" s="41">
        <f>SUMIFS(Sheet1!$H:$H,Sheet1!$K:$K,$K8,Sheet1!$E:$E,AJ$3)</f>
        <v>0</v>
      </c>
      <c r="AK8" s="17">
        <f>SUMIFS(Sheet1!$F:$F,Sheet1!$I:$I,$K8,Sheet1!$C:$C,AK$3)</f>
        <v>0</v>
      </c>
      <c r="AL8" s="23" t="str">
        <f t="shared" si="26"/>
        <v/>
      </c>
      <c r="AM8" s="41">
        <f>SUMIFS(Sheet1!$H:$H,Sheet1!$K:$K,$K8,Sheet1!$E:$E,AM$3)</f>
        <v>0</v>
      </c>
      <c r="AN8" s="17">
        <f>SUMIFS(Sheet1!$F:$F,Sheet1!$I:$I,$K8,Sheet1!$C:$C,AN$3)</f>
        <v>0</v>
      </c>
      <c r="AO8" s="23" t="str">
        <f t="shared" si="27"/>
        <v/>
      </c>
      <c r="AP8" s="41">
        <f>SUMIFS(Sheet1!$H:$H,Sheet1!$K:$K,$K8,Sheet1!$E:$E,AP$3)</f>
        <v>0</v>
      </c>
      <c r="AQ8" s="17">
        <f>SUMIFS(Sheet1!$F:$F,Sheet1!$I:$I,$K8,Sheet1!$C:$C,AQ$3)</f>
        <v>0</v>
      </c>
      <c r="AR8" s="23" t="str">
        <f t="shared" si="28"/>
        <v/>
      </c>
      <c r="AS8" s="41">
        <f>SUMIFS(Sheet1!$H:$H,Sheet1!$K:$K,$K8,Sheet1!$E:$E,AS$3)</f>
        <v>0</v>
      </c>
      <c r="AT8" s="17">
        <f>SUMIFS(Sheet1!$F:$F,Sheet1!$I:$I,$K8,Sheet1!$C:$C,AT$3)</f>
        <v>0</v>
      </c>
      <c r="AU8" s="23" t="str">
        <f t="shared" si="29"/>
        <v/>
      </c>
    </row>
    <row r="9">
      <c r="B9" s="17"/>
      <c r="C9" s="22"/>
      <c r="D9" s="22">
        <f>sumifs(Sheet1!H:H,Sheet1!K:K,B9,Sheet1!O:O,"FY-2025-26")</f>
        <v>0</v>
      </c>
      <c r="E9" s="48">
        <f>sumifs(Sheet1!F:F,Sheet1!I:I,B9,Sheet1!M:M,"FY-2025-26")</f>
        <v>0</v>
      </c>
      <c r="F9" s="22">
        <f t="shared" si="15"/>
        <v>0</v>
      </c>
      <c r="G9" s="23" t="str">
        <f t="shared" si="16"/>
        <v/>
      </c>
      <c r="H9" s="23"/>
      <c r="K9" s="17" t="str">
        <f t="shared" si="14"/>
        <v/>
      </c>
      <c r="L9" s="41">
        <f>SUMIFS(Sheet1!$H:$H,Sheet1!$K:$K,$K9,Sheet1!$E:$E,L$3)</f>
        <v>0</v>
      </c>
      <c r="M9" s="41">
        <f>SUMIFS(Sheet1!$H:$H,Sheet1!$K:$K,$K9,Sheet1!$E:$E,M$3)</f>
        <v>0</v>
      </c>
      <c r="N9" s="23" t="str">
        <f t="shared" si="18"/>
        <v/>
      </c>
      <c r="O9" s="41">
        <f>SUMIFS(Sheet1!$H:$H,Sheet1!$K:$K,$K9,Sheet1!$E:$E,O$3)</f>
        <v>0</v>
      </c>
      <c r="P9" s="17">
        <f>SUMIFS(Sheet1!$F:$F,Sheet1!$I:$I,$K9,Sheet1!$C:$C,P$3)</f>
        <v>0</v>
      </c>
      <c r="Q9" s="23" t="str">
        <f t="shared" si="19"/>
        <v/>
      </c>
      <c r="R9" s="41">
        <f>SUMIFS(Sheet1!$H:$H,Sheet1!$K:$K,$K9,Sheet1!$E:$E,R$3)</f>
        <v>0</v>
      </c>
      <c r="S9" s="41">
        <f>SUMIFS(Sheet1!$H:$H,Sheet1!$K:$K,$K9,Sheet1!$E:$E,S$3)</f>
        <v>0</v>
      </c>
      <c r="T9" s="23" t="str">
        <f t="shared" si="20"/>
        <v/>
      </c>
      <c r="U9" s="41">
        <f>SUMIFS(Sheet1!$H:$H,Sheet1!$K:$K,$K9,Sheet1!$E:$E,U$3)</f>
        <v>0</v>
      </c>
      <c r="V9" s="17">
        <f>SUMIFS(Sheet1!$F:$F,Sheet1!$I:$I,$K9,Sheet1!$C:$C,V$3)</f>
        <v>0</v>
      </c>
      <c r="W9" s="23" t="str">
        <f t="shared" si="21"/>
        <v/>
      </c>
      <c r="X9" s="41">
        <f>SUMIFS(Sheet1!$H:$H,Sheet1!$K:$K,$K9,Sheet1!$E:$E,X$3)</f>
        <v>0</v>
      </c>
      <c r="Y9" s="17">
        <f>SUMIFS(Sheet1!$F:$F,Sheet1!$I:$I,$K9,Sheet1!$C:$C,Y$3)</f>
        <v>0</v>
      </c>
      <c r="Z9" s="23" t="str">
        <f t="shared" si="22"/>
        <v/>
      </c>
      <c r="AA9" s="41">
        <f>SUMIFS(Sheet1!$H:$H,Sheet1!$K:$K,$K9,Sheet1!$E:$E,AA$3)</f>
        <v>0</v>
      </c>
      <c r="AB9" s="17">
        <f>SUMIFS(Sheet1!$F:$F,Sheet1!$I:$I,$K9,Sheet1!$C:$C,AB$3)</f>
        <v>0</v>
      </c>
      <c r="AC9" s="23" t="str">
        <f t="shared" si="23"/>
        <v/>
      </c>
      <c r="AD9" s="41">
        <f>SUMIFS(Sheet1!$H:$H,Sheet1!$K:$K,$K9,Sheet1!$E:$E,AD$3)</f>
        <v>0</v>
      </c>
      <c r="AE9" s="17">
        <f>SUMIFS(Sheet1!$F:$F,Sheet1!$I:$I,$K9,Sheet1!$C:$C,AE$3)</f>
        <v>0</v>
      </c>
      <c r="AF9" s="23" t="str">
        <f t="shared" si="24"/>
        <v/>
      </c>
      <c r="AG9" s="41">
        <f>SUMIFS(Sheet1!$H:$H,Sheet1!$K:$K,$K9,Sheet1!$E:$E,AG$3)</f>
        <v>0</v>
      </c>
      <c r="AH9" s="17">
        <f>SUMIFS(Sheet1!$F:$F,Sheet1!$I:$I,$K9,Sheet1!$C:$C,AH$3)</f>
        <v>0</v>
      </c>
      <c r="AI9" s="23" t="str">
        <f t="shared" si="25"/>
        <v/>
      </c>
      <c r="AJ9" s="41">
        <f>SUMIFS(Sheet1!$H:$H,Sheet1!$K:$K,$K9,Sheet1!$E:$E,AJ$3)</f>
        <v>0</v>
      </c>
      <c r="AK9" s="17">
        <f>SUMIFS(Sheet1!$F:$F,Sheet1!$I:$I,$K9,Sheet1!$C:$C,AK$3)</f>
        <v>0</v>
      </c>
      <c r="AL9" s="23" t="str">
        <f t="shared" si="26"/>
        <v/>
      </c>
      <c r="AM9" s="41">
        <f>SUMIFS(Sheet1!$H:$H,Sheet1!$K:$K,$K9,Sheet1!$E:$E,AM$3)</f>
        <v>0</v>
      </c>
      <c r="AN9" s="17">
        <f>SUMIFS(Sheet1!$F:$F,Sheet1!$I:$I,$K9,Sheet1!$C:$C,AN$3)</f>
        <v>0</v>
      </c>
      <c r="AO9" s="23" t="str">
        <f t="shared" si="27"/>
        <v/>
      </c>
      <c r="AP9" s="17">
        <f>SUMIFS(Sheet1!$F:$F,Sheet1!$I:$I,$K9,Sheet1!$C:$C,AP$3)</f>
        <v>0</v>
      </c>
      <c r="AQ9" s="17">
        <f>SUMIFS(Sheet1!$F:$F,Sheet1!$I:$I,$K9,Sheet1!$C:$C,AQ$3)</f>
        <v>0</v>
      </c>
      <c r="AR9" s="23" t="str">
        <f t="shared" si="28"/>
        <v/>
      </c>
      <c r="AS9" s="17">
        <f>SUMIFS(Sheet1!$F:$F,Sheet1!$I:$I,$K9,Sheet1!$C:$C,AS$3)</f>
        <v>0</v>
      </c>
      <c r="AT9" s="17">
        <f>SUMIFS(Sheet1!$F:$F,Sheet1!$I:$I,$K9,Sheet1!$C:$C,AT$3)</f>
        <v>0</v>
      </c>
      <c r="AU9" s="23" t="str">
        <f t="shared" si="29"/>
        <v/>
      </c>
    </row>
    <row r="10">
      <c r="B10" s="17"/>
      <c r="C10" s="22"/>
      <c r="D10" s="22">
        <f>sumifs(Sheet1!H:H,Sheet1!K:K,B10,Sheet1!O:O,"FY-2025-26")</f>
        <v>0</v>
      </c>
      <c r="E10" s="48">
        <f>sumifs(Sheet1!F:F,Sheet1!I:I,B10,Sheet1!M:M,"FY-2025-26")</f>
        <v>0</v>
      </c>
      <c r="F10" s="22">
        <f t="shared" si="15"/>
        <v>0</v>
      </c>
      <c r="G10" s="23" t="str">
        <f t="shared" si="16"/>
        <v/>
      </c>
      <c r="H10" s="23"/>
      <c r="K10" s="17" t="str">
        <f t="shared" si="14"/>
        <v/>
      </c>
      <c r="L10" s="17">
        <f>SUMIFS(Sheet1!$H:$H,Sheet1!$K:$K,$K10,Sheet1!$E:$E,L$3)</f>
        <v>0</v>
      </c>
      <c r="M10" s="17">
        <f>SUMIFS(Sheet1!$F:$F,Sheet1!$I:$I,$K10,Sheet1!$C:$C,M$3)</f>
        <v>0</v>
      </c>
      <c r="N10" s="23" t="str">
        <f t="shared" si="18"/>
        <v/>
      </c>
      <c r="O10" s="41">
        <f>SUMIFS(Sheet1!$H:$H,Sheet1!$K:$K,$K10,Sheet1!$E:$E,O$3)</f>
        <v>0</v>
      </c>
      <c r="P10" s="17">
        <f>SUMIFS(Sheet1!$F:$F,Sheet1!$I:$I,$K10,Sheet1!$C:$C,P$3)</f>
        <v>0</v>
      </c>
      <c r="Q10" s="23" t="str">
        <f t="shared" si="19"/>
        <v/>
      </c>
      <c r="R10" s="41">
        <f>SUMIFS(Sheet1!$H:$H,Sheet1!$K:$K,$K10,Sheet1!$E:$E,R$3)</f>
        <v>0</v>
      </c>
      <c r="S10" s="41">
        <f>SUMIFS(Sheet1!$H:$H,Sheet1!$K:$K,$K10,Sheet1!$E:$E,S$3)</f>
        <v>0</v>
      </c>
      <c r="T10" s="23" t="str">
        <f t="shared" si="20"/>
        <v/>
      </c>
      <c r="U10" s="41">
        <f>SUMIFS(Sheet1!$H:$H,Sheet1!$K:$K,$K10,Sheet1!$E:$E,U$3)</f>
        <v>0</v>
      </c>
      <c r="V10" s="17">
        <f>SUMIFS(Sheet1!$F:$F,Sheet1!$I:$I,$K10,Sheet1!$C:$C,V$3)</f>
        <v>0</v>
      </c>
      <c r="W10" s="23" t="str">
        <f t="shared" si="21"/>
        <v/>
      </c>
      <c r="X10" s="17">
        <f>SUMIFS(Sheet1!$F:$F,Sheet1!$I:$I,$K10,Sheet1!$C:$C,X$3)</f>
        <v>0</v>
      </c>
      <c r="Y10" s="17">
        <f>SUMIFS(Sheet1!$F:$F,Sheet1!$I:$I,$K10,Sheet1!$C:$C,Y$3)</f>
        <v>0</v>
      </c>
      <c r="Z10" s="23" t="str">
        <f t="shared" si="22"/>
        <v/>
      </c>
      <c r="AA10" s="41">
        <f>SUMIFS(Sheet1!$H:$H,Sheet1!$K:$K,$K10,Sheet1!$E:$E,AA$3)</f>
        <v>0</v>
      </c>
      <c r="AB10" s="17">
        <f>SUMIFS(Sheet1!$F:$F,Sheet1!$I:$I,$K10,Sheet1!$C:$C,AB$3)</f>
        <v>0</v>
      </c>
      <c r="AC10" s="23" t="str">
        <f t="shared" si="23"/>
        <v/>
      </c>
      <c r="AD10" s="17">
        <f>SUMIFS(Sheet1!$F:$F,Sheet1!$I:$I,$K10,Sheet1!$C:$C,AD$3)</f>
        <v>0</v>
      </c>
      <c r="AE10" s="17">
        <f>SUMIFS(Sheet1!$F:$F,Sheet1!$I:$I,$K10,Sheet1!$C:$C,AE$3)</f>
        <v>0</v>
      </c>
      <c r="AF10" s="23" t="str">
        <f t="shared" si="24"/>
        <v/>
      </c>
      <c r="AG10" s="41">
        <f>SUMIFS(Sheet1!$H:$H,Sheet1!$K:$K,$K10,Sheet1!$E:$E,AG$3)</f>
        <v>0</v>
      </c>
      <c r="AH10" s="17">
        <f>SUMIFS(Sheet1!$F:$F,Sheet1!$I:$I,$K10,Sheet1!$C:$C,AH$3)</f>
        <v>0</v>
      </c>
      <c r="AI10" s="23" t="str">
        <f t="shared" si="25"/>
        <v/>
      </c>
      <c r="AJ10" s="41">
        <f>SUMIFS(Sheet1!$H:$H,Sheet1!$K:$K,$K10,Sheet1!$E:$E,AJ$3)</f>
        <v>0</v>
      </c>
      <c r="AK10" s="17">
        <f>SUMIFS(Sheet1!$F:$F,Sheet1!$I:$I,$K10,Sheet1!$C:$C,AK$3)</f>
        <v>0</v>
      </c>
      <c r="AL10" s="23" t="str">
        <f t="shared" si="26"/>
        <v/>
      </c>
      <c r="AM10" s="17">
        <f>SUMIFS(Sheet1!$F:$F,Sheet1!$I:$I,$K10,Sheet1!$C:$C,AM$3)</f>
        <v>0</v>
      </c>
      <c r="AN10" s="17">
        <f>SUMIFS(Sheet1!$F:$F,Sheet1!$I:$I,$K10,Sheet1!$C:$C,AN$3)</f>
        <v>0</v>
      </c>
      <c r="AO10" s="23" t="str">
        <f t="shared" si="27"/>
        <v/>
      </c>
      <c r="AP10" s="17">
        <f>SUMIFS(Sheet1!$F:$F,Sheet1!$I:$I,$K10,Sheet1!$C:$C,AP$3)</f>
        <v>0</v>
      </c>
      <c r="AQ10" s="17">
        <f>SUMIFS(Sheet1!$F:$F,Sheet1!$I:$I,$K10,Sheet1!$C:$C,AQ$3)</f>
        <v>0</v>
      </c>
      <c r="AR10" s="23" t="str">
        <f t="shared" si="28"/>
        <v/>
      </c>
      <c r="AS10" s="17">
        <f>SUMIFS(Sheet1!$F:$F,Sheet1!$I:$I,$K10,Sheet1!$C:$C,AS$3)</f>
        <v>0</v>
      </c>
      <c r="AT10" s="17">
        <f>SUMIFS(Sheet1!$F:$F,Sheet1!$I:$I,$K10,Sheet1!$C:$C,AT$3)</f>
        <v>0</v>
      </c>
      <c r="AU10" s="23" t="str">
        <f t="shared" si="29"/>
        <v/>
      </c>
    </row>
    <row r="11">
      <c r="B11" s="17"/>
      <c r="C11" s="22"/>
      <c r="D11" s="22">
        <f>sumifs(Sheet1!F:F,Sheet1!I:I,B11,Sheet1!M:M,"FY-2024-25")</f>
        <v>0</v>
      </c>
      <c r="E11" s="48">
        <f>sumifs(Sheet1!F:F,Sheet1!I:I,B11,Sheet1!M:M,"FY-2025-26")</f>
        <v>0</v>
      </c>
      <c r="F11" s="17"/>
      <c r="G11" s="17"/>
      <c r="H11" s="17"/>
      <c r="N11" s="24"/>
      <c r="Q11" s="24"/>
      <c r="T11" s="24"/>
      <c r="W11" s="24"/>
      <c r="Z11" s="24"/>
      <c r="AC11" s="24"/>
      <c r="AI11" s="24"/>
      <c r="AL11" s="24"/>
      <c r="AO11" s="24"/>
      <c r="AR11" s="24"/>
      <c r="AU11" s="24"/>
    </row>
    <row r="12">
      <c r="B12" s="17"/>
      <c r="C12" s="22"/>
      <c r="D12" s="22">
        <f>sumifs(Sheet1!F:F,Sheet1!I:I,B12,Sheet1!M:M,"FY-2024-25")</f>
        <v>0</v>
      </c>
      <c r="E12" s="48">
        <f>sumifs(Sheet1!F:F,Sheet1!I:I,B12,Sheet1!M:M,"FY-2025-26")</f>
        <v>0</v>
      </c>
      <c r="F12" s="17"/>
      <c r="G12" s="17"/>
      <c r="H12" s="17"/>
      <c r="N12" s="24"/>
      <c r="Q12" s="24"/>
      <c r="T12" s="24"/>
      <c r="W12" s="24"/>
      <c r="Z12" s="24"/>
      <c r="AC12" s="24"/>
      <c r="AI12" s="24"/>
      <c r="AL12" s="24"/>
      <c r="AO12" s="24"/>
      <c r="AR12" s="24"/>
      <c r="AU12" s="24"/>
    </row>
    <row r="13">
      <c r="B13" s="17"/>
      <c r="C13" s="22"/>
      <c r="D13" s="22"/>
      <c r="E13" s="48">
        <f>sumifs(Sheet1!F:F,Sheet1!I:I,B13,Sheet1!M:M,"FY-2025-26")</f>
        <v>0</v>
      </c>
      <c r="F13" s="17"/>
      <c r="G13" s="17"/>
      <c r="H13" s="17"/>
      <c r="N13" s="24"/>
      <c r="Q13" s="24"/>
      <c r="T13" s="24"/>
      <c r="W13" s="24"/>
      <c r="Z13" s="24"/>
      <c r="AC13" s="24"/>
      <c r="AI13" s="24"/>
      <c r="AL13" s="24"/>
      <c r="AO13" s="24"/>
      <c r="AR13" s="24"/>
      <c r="AU13" s="24"/>
    </row>
    <row r="14">
      <c r="B14" s="17"/>
      <c r="C14" s="17"/>
      <c r="D14" s="17"/>
      <c r="E14" s="48">
        <f>sumifs(Sheet1!F:F,Sheet1!I:I,B14,Sheet1!M:M,"FY-2025-26")</f>
        <v>0</v>
      </c>
      <c r="F14" s="17"/>
      <c r="G14" s="17"/>
      <c r="H14" s="17"/>
      <c r="N14" s="24"/>
      <c r="Q14" s="24"/>
      <c r="T14" s="24"/>
      <c r="W14" s="24"/>
      <c r="Z14" s="24"/>
      <c r="AC14" s="24"/>
      <c r="AI14" s="24"/>
      <c r="AL14" s="24"/>
      <c r="AO14" s="24"/>
      <c r="AR14" s="24"/>
      <c r="AU14" s="24"/>
    </row>
    <row r="15">
      <c r="B15" s="17"/>
      <c r="C15" s="17"/>
      <c r="D15" s="17"/>
      <c r="E15" s="17"/>
      <c r="F15" s="17"/>
      <c r="G15" s="17"/>
      <c r="H15" s="17"/>
      <c r="J15" s="50" t="s">
        <v>1341</v>
      </c>
      <c r="N15" s="24"/>
      <c r="Q15" s="24"/>
      <c r="T15" s="24"/>
      <c r="W15" s="24"/>
      <c r="Z15" s="24"/>
      <c r="AC15" s="24"/>
      <c r="AI15" s="24"/>
      <c r="AL15" s="24"/>
      <c r="AO15" s="24"/>
      <c r="AR15" s="24"/>
      <c r="AU15" s="24"/>
    </row>
    <row r="16">
      <c r="J16" s="1" t="s">
        <v>28</v>
      </c>
      <c r="K16" s="17"/>
      <c r="L16" s="41">
        <f t="shared" ref="L16:M16" si="30">SUM(L18:L34619)</f>
        <v>159995.82</v>
      </c>
      <c r="M16" s="41">
        <f t="shared" si="30"/>
        <v>314161</v>
      </c>
      <c r="N16" s="23">
        <f>IFERROR((M16-L16)/L16,"")</f>
        <v>0.9635575479</v>
      </c>
      <c r="O16" s="41">
        <f t="shared" ref="O16:P16" si="31">SUM(O18:O34619)</f>
        <v>1407474.28</v>
      </c>
      <c r="P16" s="41">
        <f t="shared" si="31"/>
        <v>333148</v>
      </c>
      <c r="Q16" s="23">
        <f>IFERROR((P16-O16)/O16,"")</f>
        <v>-0.7633008256</v>
      </c>
      <c r="R16" s="41">
        <f t="shared" ref="R16:S16" si="32">SUM(R18:R34619)</f>
        <v>841312</v>
      </c>
      <c r="S16" s="41">
        <f t="shared" si="32"/>
        <v>1568335</v>
      </c>
      <c r="T16" s="23">
        <f>IFERROR((S16-R16)/R16,"")</f>
        <v>0.8641538454</v>
      </c>
      <c r="U16" s="41">
        <f t="shared" ref="U16:V16" si="33">SUM(U18:U34619)</f>
        <v>1249313.62</v>
      </c>
      <c r="V16" s="41">
        <f t="shared" si="33"/>
        <v>0</v>
      </c>
      <c r="W16" s="23">
        <f>IFERROR((V16-U16)/U16,"")</f>
        <v>-1</v>
      </c>
      <c r="X16" s="41">
        <f t="shared" ref="X16:Y16" si="34">SUM(X18:X34619)</f>
        <v>651679.18</v>
      </c>
      <c r="Y16" s="41">
        <f t="shared" si="34"/>
        <v>0</v>
      </c>
      <c r="Z16" s="23">
        <f>IFERROR((Y16-X16)/X16,"")</f>
        <v>-1</v>
      </c>
      <c r="AA16" s="41">
        <f t="shared" ref="AA16:AB16" si="35">SUM(AA18:AA34619)</f>
        <v>1382758</v>
      </c>
      <c r="AB16" s="41">
        <f t="shared" si="35"/>
        <v>0</v>
      </c>
      <c r="AC16" s="23">
        <f>IFERROR((AB16-AA16)/AA16,"")</f>
        <v>-1</v>
      </c>
      <c r="AD16" s="41">
        <f t="shared" ref="AD16:AE16" si="36">SUM(AD18:AD34619)</f>
        <v>222243</v>
      </c>
      <c r="AE16" s="41">
        <f t="shared" si="36"/>
        <v>0</v>
      </c>
      <c r="AF16" s="51">
        <f>IFERROR((AE16-AD16)/AD16,"")</f>
        <v>-1</v>
      </c>
      <c r="AG16" s="41">
        <f t="shared" ref="AG16:AH16" si="37">SUM(AG18:AG34619)</f>
        <v>1312856</v>
      </c>
      <c r="AH16" s="41">
        <f t="shared" si="37"/>
        <v>0</v>
      </c>
      <c r="AI16" s="23">
        <f>IFERROR((AH16-AG16)/AG16,"")</f>
        <v>-1</v>
      </c>
      <c r="AJ16" s="41">
        <f t="shared" ref="AJ16:AK16" si="38">SUM(AJ18:AJ34619)</f>
        <v>961227</v>
      </c>
      <c r="AK16" s="41">
        <f t="shared" si="38"/>
        <v>0</v>
      </c>
      <c r="AL16" s="23">
        <f>IFERROR((AK16-AJ16)/AJ16,"")</f>
        <v>-1</v>
      </c>
      <c r="AM16" s="41">
        <f t="shared" ref="AM16:AN16" si="39">SUM(AM18:AM34619)</f>
        <v>920896</v>
      </c>
      <c r="AN16" s="41">
        <f t="shared" si="39"/>
        <v>0</v>
      </c>
      <c r="AO16" s="23">
        <f>IFERROR((AN16-AM16)/AM16,"")</f>
        <v>-1</v>
      </c>
      <c r="AP16" s="41">
        <f t="shared" ref="AP16:AQ16" si="40">SUM(AP18:AP34619)</f>
        <v>594160.17</v>
      </c>
      <c r="AQ16" s="41">
        <f t="shared" si="40"/>
        <v>0</v>
      </c>
      <c r="AR16" s="23">
        <f>IFERROR((AQ16-AP16)/AP16,"")</f>
        <v>-1</v>
      </c>
      <c r="AS16" s="41">
        <f t="shared" ref="AS16:AT16" si="41">SUM(AS18:AS34619)</f>
        <v>1053066</v>
      </c>
      <c r="AT16" s="41">
        <f t="shared" si="41"/>
        <v>0</v>
      </c>
      <c r="AU16" s="23">
        <f>IFERROR((AT16-AS16)/AS16,"")</f>
        <v>-1</v>
      </c>
    </row>
    <row r="17">
      <c r="J17" s="52" t="str">
        <f>IFERROR(__xludf.DUMMYFUNCTION("UNIQUE(QUERY(Sheet1!A1:O34619,""SELECT SUM(H),C WHERE K CONTAINS '""&amp;J16&amp;""' GROUP BY C ORDER BY SUM(H) DESC LABEL SUM(H) '' ,C 'Party Name'""))"),"")</f>
        <v/>
      </c>
      <c r="K17" s="17" t="str">
        <f>IFERROR(__xludf.DUMMYFUNCTION("""COMPUTED_VALUE"""),"Party Name")</f>
        <v>Party Name</v>
      </c>
      <c r="L17" s="45">
        <v>45772.0</v>
      </c>
      <c r="M17" s="46">
        <v>46138.0</v>
      </c>
      <c r="N17" s="47" t="s">
        <v>1337</v>
      </c>
      <c r="O17" s="45">
        <v>45802.0</v>
      </c>
      <c r="P17" s="46">
        <v>46168.0</v>
      </c>
      <c r="Q17" s="47" t="s">
        <v>1337</v>
      </c>
      <c r="R17" s="45">
        <v>45833.0</v>
      </c>
      <c r="S17" s="46">
        <v>46199.0</v>
      </c>
      <c r="T17" s="47" t="s">
        <v>1337</v>
      </c>
      <c r="U17" s="45">
        <v>45863.0</v>
      </c>
      <c r="V17" s="46">
        <v>46229.0</v>
      </c>
      <c r="W17" s="47" t="s">
        <v>1337</v>
      </c>
      <c r="X17" s="45">
        <v>45894.0</v>
      </c>
      <c r="Y17" s="46">
        <v>46260.0</v>
      </c>
      <c r="Z17" s="47" t="s">
        <v>1337</v>
      </c>
      <c r="AA17" s="45">
        <v>45925.0</v>
      </c>
      <c r="AB17" s="46">
        <v>46291.0</v>
      </c>
      <c r="AC17" s="47" t="s">
        <v>1337</v>
      </c>
      <c r="AD17" s="45">
        <v>45955.0</v>
      </c>
      <c r="AE17" s="46">
        <v>46321.0</v>
      </c>
      <c r="AF17" s="30" t="s">
        <v>1337</v>
      </c>
      <c r="AG17" s="45">
        <v>45986.0</v>
      </c>
      <c r="AH17" s="46">
        <v>46352.0</v>
      </c>
      <c r="AI17" s="47" t="s">
        <v>1337</v>
      </c>
      <c r="AJ17" s="45">
        <v>46016.0</v>
      </c>
      <c r="AK17" s="46">
        <v>46382.0</v>
      </c>
      <c r="AL17" s="47" t="s">
        <v>1337</v>
      </c>
      <c r="AM17" s="45">
        <v>46048.0</v>
      </c>
      <c r="AN17" s="46">
        <v>46413.0</v>
      </c>
      <c r="AO17" s="47" t="s">
        <v>1337</v>
      </c>
      <c r="AP17" s="45">
        <v>46079.0</v>
      </c>
      <c r="AQ17" s="46">
        <v>46444.0</v>
      </c>
      <c r="AR17" s="47" t="s">
        <v>1337</v>
      </c>
      <c r="AS17" s="45">
        <v>46107.0</v>
      </c>
      <c r="AT17" s="46">
        <v>46472.0</v>
      </c>
      <c r="AU17" s="47" t="s">
        <v>1337</v>
      </c>
    </row>
    <row r="18">
      <c r="J18" s="18">
        <f>IFERROR(__xludf.DUMMYFUNCTION("""COMPUTED_VALUE"""),5731076.120000001)</f>
        <v>5731076.12</v>
      </c>
      <c r="K18" s="17" t="str">
        <f>IFERROR(__xludf.DUMMYFUNCTION("""COMPUTED_VALUE"""),"S S SANITATAION")</f>
        <v>S S SANITATAION</v>
      </c>
      <c r="L18" s="41">
        <f>SUMIFS(Sheet1!$H:$H,Sheet1!$C:$C,$K18,Sheet1!$E:$E,L$3)</f>
        <v>159995.82</v>
      </c>
      <c r="M18" s="41">
        <f>SUMIFS(Sheet1!$H:$H,Sheet1!$C:$C,$K18,Sheet1!$E:$E,M$3)</f>
        <v>0</v>
      </c>
      <c r="N18" s="23">
        <f t="shared" ref="N18:N44" si="42">IFERROR((M18-L18)/L18,"")</f>
        <v>-1</v>
      </c>
      <c r="O18" s="41">
        <f>SUMIFS(Sheet1!$H:$H,Sheet1!$C:$C,$K18,Sheet1!$E:$E,O$3)</f>
        <v>364588.2</v>
      </c>
      <c r="P18" s="41">
        <f>SUMIFS(Sheet1!$H:$H,Sheet1!$C:$C,$K18,Sheet1!$E:$E,P$3)</f>
        <v>0</v>
      </c>
      <c r="Q18" s="23">
        <f t="shared" ref="Q18:Q67" si="43">IFERROR((P18-O18)/O18,"")</f>
        <v>-1</v>
      </c>
      <c r="R18" s="41">
        <f>SUMIFS(Sheet1!$H:$H,Sheet1!$C:$C,$K18,Sheet1!$E:$E,R$3)</f>
        <v>197337</v>
      </c>
      <c r="S18" s="41">
        <f>SUMIFS(Sheet1!$H:$H,Sheet1!$C:$C,$K18,Sheet1!$E:$E,S$3)</f>
        <v>0</v>
      </c>
      <c r="T18" s="23">
        <f t="shared" ref="T18:T67" si="44">IFERROR((S18-R18)/R18,"")</f>
        <v>-1</v>
      </c>
      <c r="U18" s="41">
        <f>SUMIFS(Sheet1!$H:$H,Sheet1!$C:$C,$K18,Sheet1!$E:$E,U$3)</f>
        <v>991671.66</v>
      </c>
      <c r="V18" s="41">
        <f>SUMIFS(Sheet1!$H:$H,Sheet1!$C:$C,$K18,Sheet1!$E:$E,V$3)</f>
        <v>0</v>
      </c>
      <c r="W18" s="23">
        <f t="shared" ref="W18:W67" si="45">IFERROR((V18-U18)/U18,"")</f>
        <v>-1</v>
      </c>
      <c r="X18" s="41">
        <f>SUMIFS(Sheet1!$H:$H,Sheet1!$C:$C,$K18,Sheet1!$E:$E,X$3)</f>
        <v>126959.27</v>
      </c>
      <c r="Y18" s="41">
        <f>SUMIFS(Sheet1!$H:$H,Sheet1!$C:$C,$K18,Sheet1!$E:$E,Y$3)</f>
        <v>0</v>
      </c>
      <c r="Z18" s="23">
        <f t="shared" ref="Z18:Z67" si="46">IFERROR((Y18-X18)/X18,"")</f>
        <v>-1</v>
      </c>
      <c r="AA18" s="41">
        <f>SUMIFS(Sheet1!$H:$H,Sheet1!$C:$C,$K18,Sheet1!$E:$E,AA$3)</f>
        <v>744326</v>
      </c>
      <c r="AB18" s="41">
        <f>SUMIFS(Sheet1!$H:$H,Sheet1!$C:$C,$K18,Sheet1!$E:$E,AB$3)</f>
        <v>0</v>
      </c>
      <c r="AC18" s="23">
        <f t="shared" ref="AC18:AC67" si="47">IFERROR((AB18-AA18)/AA18,"")</f>
        <v>-1</v>
      </c>
      <c r="AD18" s="41">
        <f>SUMIFS(Sheet1!$H:$H,Sheet1!$C:$C,$K18,Sheet1!$E:$E,AD$3)</f>
        <v>99871</v>
      </c>
      <c r="AE18" s="41">
        <f>SUMIFS(Sheet1!$H:$H,Sheet1!$C:$C,$K18,Sheet1!$E:$E,AE$3)</f>
        <v>0</v>
      </c>
      <c r="AF18" s="51">
        <f t="shared" ref="AF18:AF67" si="48">IFERROR((AE18-AD18)/AD18,"")</f>
        <v>-1</v>
      </c>
      <c r="AG18" s="41">
        <f>SUMIFS(Sheet1!$H:$H,Sheet1!$C:$C,$K18,Sheet1!$E:$E,AG$3)</f>
        <v>605555</v>
      </c>
      <c r="AH18" s="41">
        <f>SUMIFS(Sheet1!$H:$H,Sheet1!$C:$C,$K18,Sheet1!$E:$E,AH$3)</f>
        <v>0</v>
      </c>
      <c r="AI18" s="23">
        <f t="shared" ref="AI18:AI67" si="49">IFERROR((AH18-AG18)/AG18,"")</f>
        <v>-1</v>
      </c>
      <c r="AJ18" s="41">
        <f>SUMIFS(Sheet1!$H:$H,Sheet1!$C:$C,$K18,Sheet1!$E:$E,AJ$3)</f>
        <v>457868</v>
      </c>
      <c r="AK18" s="41">
        <f>SUMIFS(Sheet1!$H:$H,Sheet1!$C:$C,$K18,Sheet1!$E:$E,AK$3)</f>
        <v>0</v>
      </c>
      <c r="AL18" s="23">
        <f t="shared" ref="AL18:AL67" si="50">IFERROR((AK18-AJ18)/AJ18,"")</f>
        <v>-1</v>
      </c>
      <c r="AM18" s="41">
        <f>SUMIFS(Sheet1!$H:$H,Sheet1!$C:$C,$K18,Sheet1!$E:$E,AM$3)</f>
        <v>476841</v>
      </c>
      <c r="AN18" s="41">
        <f>SUMIFS(Sheet1!$H:$H,Sheet1!$C:$C,$K18,Sheet1!$E:$E,AN$3)</f>
        <v>0</v>
      </c>
      <c r="AO18" s="23">
        <f t="shared" ref="AO18:AO67" si="51">IFERROR((AN18-AM18)/AM18,"")</f>
        <v>-1</v>
      </c>
      <c r="AP18" s="41">
        <f>SUMIFS(Sheet1!$H:$H,Sheet1!$C:$C,$K18,Sheet1!$E:$E,AP$3)</f>
        <v>452997.17</v>
      </c>
      <c r="AQ18" s="41">
        <f>SUMIFS(Sheet1!$H:$H,Sheet1!$C:$C,$K18,Sheet1!$E:$E,AQ$3)</f>
        <v>0</v>
      </c>
      <c r="AR18" s="23">
        <f t="shared" ref="AR18:AR67" si="52">IFERROR((AQ18-AP18)/AP18,"")</f>
        <v>-1</v>
      </c>
      <c r="AS18" s="41">
        <f>SUMIFS(Sheet1!$H:$H,Sheet1!$C:$C,$K18,Sheet1!$E:$E,AS$3)</f>
        <v>1053066</v>
      </c>
      <c r="AT18" s="41">
        <f>SUMIFS(Sheet1!$H:$H,Sheet1!$C:$C,$K18,Sheet1!$E:$E,AT$3)</f>
        <v>0</v>
      </c>
      <c r="AU18" s="23">
        <f t="shared" ref="AU18:AU67" si="53">IFERROR((AT18-AS18)/AS18,"")</f>
        <v>-1</v>
      </c>
    </row>
    <row r="19">
      <c r="J19" s="18">
        <f>IFERROR(__xludf.DUMMYFUNCTION("""COMPUTED_VALUE"""),4161744.0300000007)</f>
        <v>4161744.03</v>
      </c>
      <c r="K19" s="17" t="str">
        <f>IFERROR(__xludf.DUMMYFUNCTION("""COMPUTED_VALUE"""),"ANIK TRADERS")</f>
        <v>ANIK TRADERS</v>
      </c>
      <c r="L19" s="41">
        <f>SUMIFS(Sheet1!$H:$H,Sheet1!$C:$C,$K19,Sheet1!$E:$E,L$3)</f>
        <v>0</v>
      </c>
      <c r="M19" s="41">
        <f>SUMIFS(Sheet1!$H:$H,Sheet1!$C:$C,$K19,Sheet1!$E:$E,M$3)</f>
        <v>0</v>
      </c>
      <c r="N19" s="23" t="str">
        <f t="shared" si="42"/>
        <v/>
      </c>
      <c r="O19" s="41">
        <f>SUMIFS(Sheet1!$H:$H,Sheet1!$C:$C,$K19,Sheet1!$E:$E,O$3)</f>
        <v>952233.16</v>
      </c>
      <c r="P19" s="41">
        <f>SUMIFS(Sheet1!$H:$H,Sheet1!$C:$C,$K19,Sheet1!$E:$E,P$3)</f>
        <v>0</v>
      </c>
      <c r="Q19" s="23">
        <f t="shared" si="43"/>
        <v>-1</v>
      </c>
      <c r="R19" s="41">
        <f>SUMIFS(Sheet1!$H:$H,Sheet1!$C:$C,$K19,Sheet1!$E:$E,R$3)</f>
        <v>551834</v>
      </c>
      <c r="S19" s="41">
        <f>SUMIFS(Sheet1!$H:$H,Sheet1!$C:$C,$K19,Sheet1!$E:$E,S$3)</f>
        <v>0</v>
      </c>
      <c r="T19" s="23">
        <f t="shared" si="44"/>
        <v>-1</v>
      </c>
      <c r="U19" s="41">
        <f>SUMIFS(Sheet1!$H:$H,Sheet1!$C:$C,$K19,Sheet1!$E:$E,U$3)</f>
        <v>257641.96</v>
      </c>
      <c r="V19" s="41">
        <f>SUMIFS(Sheet1!$H:$H,Sheet1!$C:$C,$K19,Sheet1!$E:$E,V$3)</f>
        <v>0</v>
      </c>
      <c r="W19" s="23">
        <f t="shared" si="45"/>
        <v>-1</v>
      </c>
      <c r="X19" s="41">
        <f>SUMIFS(Sheet1!$H:$H,Sheet1!$C:$C,$K19,Sheet1!$E:$E,X$3)</f>
        <v>524719.91</v>
      </c>
      <c r="Y19" s="41">
        <f>SUMIFS(Sheet1!$H:$H,Sheet1!$C:$C,$K19,Sheet1!$E:$E,Y$3)</f>
        <v>0</v>
      </c>
      <c r="Z19" s="23">
        <f t="shared" si="46"/>
        <v>-1</v>
      </c>
      <c r="AA19" s="41">
        <f>SUMIFS(Sheet1!$H:$H,Sheet1!$C:$C,$K19,Sheet1!$E:$E,AA$3)</f>
        <v>600953</v>
      </c>
      <c r="AB19" s="41">
        <f>SUMIFS(Sheet1!$H:$H,Sheet1!$C:$C,$K19,Sheet1!$E:$E,AB$3)</f>
        <v>0</v>
      </c>
      <c r="AC19" s="23">
        <f t="shared" si="47"/>
        <v>-1</v>
      </c>
      <c r="AD19" s="41">
        <f>SUMIFS(Sheet1!$H:$H,Sheet1!$C:$C,$K19,Sheet1!$E:$E,AD$3)</f>
        <v>103632</v>
      </c>
      <c r="AE19" s="41">
        <f>SUMIFS(Sheet1!$H:$H,Sheet1!$C:$C,$K19,Sheet1!$E:$E,AE$3)</f>
        <v>0</v>
      </c>
      <c r="AF19" s="51">
        <f t="shared" si="48"/>
        <v>-1</v>
      </c>
      <c r="AG19" s="41">
        <f>SUMIFS(Sheet1!$H:$H,Sheet1!$C:$C,$K19,Sheet1!$E:$E,AG$3)</f>
        <v>661664</v>
      </c>
      <c r="AH19" s="41">
        <f>SUMIFS(Sheet1!$H:$H,Sheet1!$C:$C,$K19,Sheet1!$E:$E,AH$3)</f>
        <v>0</v>
      </c>
      <c r="AI19" s="23">
        <f t="shared" si="49"/>
        <v>-1</v>
      </c>
      <c r="AJ19" s="41">
        <f>SUMIFS(Sheet1!$H:$H,Sheet1!$C:$C,$K19,Sheet1!$E:$E,AJ$3)</f>
        <v>379248</v>
      </c>
      <c r="AK19" s="41">
        <f>SUMIFS(Sheet1!$H:$H,Sheet1!$C:$C,$K19,Sheet1!$E:$E,AK$3)</f>
        <v>0</v>
      </c>
      <c r="AL19" s="23">
        <f t="shared" si="50"/>
        <v>-1</v>
      </c>
      <c r="AM19" s="41">
        <f>SUMIFS(Sheet1!$H:$H,Sheet1!$C:$C,$K19,Sheet1!$E:$E,AM$3)</f>
        <v>129818</v>
      </c>
      <c r="AN19" s="41">
        <f>SUMIFS(Sheet1!$H:$H,Sheet1!$C:$C,$K19,Sheet1!$E:$E,AN$3)</f>
        <v>0</v>
      </c>
      <c r="AO19" s="23">
        <f t="shared" si="51"/>
        <v>-1</v>
      </c>
      <c r="AP19" s="41">
        <f>SUMIFS(Sheet1!$H:$H,Sheet1!$C:$C,$K19,Sheet1!$E:$E,AP$3)</f>
        <v>0</v>
      </c>
      <c r="AQ19" s="41">
        <f>SUMIFS(Sheet1!$H:$H,Sheet1!$C:$C,$K19,Sheet1!$E:$E,AQ$3)</f>
        <v>0</v>
      </c>
      <c r="AR19" s="23" t="str">
        <f t="shared" si="52"/>
        <v/>
      </c>
      <c r="AS19" s="41">
        <f>SUMIFS(Sheet1!$H:$H,Sheet1!$C:$C,$K19,Sheet1!$E:$E,AS$3)</f>
        <v>0</v>
      </c>
      <c r="AT19" s="41">
        <f>SUMIFS(Sheet1!$H:$H,Sheet1!$C:$C,$K19,Sheet1!$E:$E,AT$3)</f>
        <v>0</v>
      </c>
      <c r="AU19" s="23" t="str">
        <f t="shared" si="53"/>
        <v/>
      </c>
    </row>
    <row r="20">
      <c r="J20" s="18">
        <f>IFERROR(__xludf.DUMMYFUNCTION("""COMPUTED_VALUE"""),1022204.0)</f>
        <v>1022204</v>
      </c>
      <c r="K20" s="17" t="str">
        <f>IFERROR(__xludf.DUMMYFUNCTION("""COMPUTED_VALUE"""),"HYDURE PIPE FITTING COMPANY (HR)")</f>
        <v>HYDURE PIPE FITTING COMPANY (HR)</v>
      </c>
      <c r="L20" s="41">
        <f>SUMIFS(Sheet1!$H:$H,Sheet1!$C:$C,$K20,Sheet1!$E:$E,L$3)</f>
        <v>0</v>
      </c>
      <c r="M20" s="41">
        <f>SUMIFS(Sheet1!$H:$H,Sheet1!$C:$C,$K20,Sheet1!$E:$E,M$3)</f>
        <v>0</v>
      </c>
      <c r="N20" s="23" t="str">
        <f t="shared" si="42"/>
        <v/>
      </c>
      <c r="O20" s="41">
        <f>SUMIFS(Sheet1!$H:$H,Sheet1!$C:$C,$K20,Sheet1!$E:$E,O$3)</f>
        <v>0</v>
      </c>
      <c r="P20" s="41">
        <f>SUMIFS(Sheet1!$H:$H,Sheet1!$C:$C,$K20,Sheet1!$E:$E,P$3)</f>
        <v>0</v>
      </c>
      <c r="Q20" s="23" t="str">
        <f t="shared" si="43"/>
        <v/>
      </c>
      <c r="R20" s="41">
        <f>SUMIFS(Sheet1!$H:$H,Sheet1!$C:$C,$K20,Sheet1!$E:$E,R$3)</f>
        <v>0</v>
      </c>
      <c r="S20" s="41">
        <f>SUMIFS(Sheet1!$H:$H,Sheet1!$C:$C,$K20,Sheet1!$E:$E,S$3)</f>
        <v>1022204</v>
      </c>
      <c r="T20" s="23" t="str">
        <f t="shared" si="44"/>
        <v/>
      </c>
      <c r="U20" s="41">
        <f>SUMIFS(Sheet1!$H:$H,Sheet1!$C:$C,$K20,Sheet1!$E:$E,U$3)</f>
        <v>0</v>
      </c>
      <c r="V20" s="41">
        <f>SUMIFS(Sheet1!$H:$H,Sheet1!$C:$C,$K20,Sheet1!$E:$E,V$3)</f>
        <v>0</v>
      </c>
      <c r="W20" s="23" t="str">
        <f t="shared" si="45"/>
        <v/>
      </c>
      <c r="X20" s="41">
        <f>SUMIFS(Sheet1!$H:$H,Sheet1!$C:$C,$K20,Sheet1!$E:$E,X$3)</f>
        <v>0</v>
      </c>
      <c r="Y20" s="41">
        <f>SUMIFS(Sheet1!$H:$H,Sheet1!$C:$C,$K20,Sheet1!$E:$E,Y$3)</f>
        <v>0</v>
      </c>
      <c r="Z20" s="23" t="str">
        <f t="shared" si="46"/>
        <v/>
      </c>
      <c r="AA20" s="41">
        <f>SUMIFS(Sheet1!$H:$H,Sheet1!$C:$C,$K20,Sheet1!$E:$E,AA$3)</f>
        <v>0</v>
      </c>
      <c r="AB20" s="41">
        <f>SUMIFS(Sheet1!$H:$H,Sheet1!$C:$C,$K20,Sheet1!$E:$E,AB$3)</f>
        <v>0</v>
      </c>
      <c r="AC20" s="23" t="str">
        <f t="shared" si="47"/>
        <v/>
      </c>
      <c r="AD20" s="41">
        <f>SUMIFS(Sheet1!$H:$H,Sheet1!$C:$C,$K20,Sheet1!$E:$E,AD$3)</f>
        <v>0</v>
      </c>
      <c r="AE20" s="41">
        <f>SUMIFS(Sheet1!$H:$H,Sheet1!$C:$C,$K20,Sheet1!$E:$E,AE$3)</f>
        <v>0</v>
      </c>
      <c r="AF20" s="51" t="str">
        <f t="shared" si="48"/>
        <v/>
      </c>
      <c r="AG20" s="41">
        <f>SUMIFS(Sheet1!$H:$H,Sheet1!$C:$C,$K20,Sheet1!$E:$E,AG$3)</f>
        <v>0</v>
      </c>
      <c r="AH20" s="41">
        <f>SUMIFS(Sheet1!$H:$H,Sheet1!$C:$C,$K20,Sheet1!$E:$E,AH$3)</f>
        <v>0</v>
      </c>
      <c r="AI20" s="23" t="str">
        <f t="shared" si="49"/>
        <v/>
      </c>
      <c r="AJ20" s="41">
        <f>SUMIFS(Sheet1!$H:$H,Sheet1!$C:$C,$K20,Sheet1!$E:$E,AJ$3)</f>
        <v>0</v>
      </c>
      <c r="AK20" s="41">
        <f>SUMIFS(Sheet1!$H:$H,Sheet1!$C:$C,$K20,Sheet1!$E:$E,AK$3)</f>
        <v>0</v>
      </c>
      <c r="AL20" s="23" t="str">
        <f t="shared" si="50"/>
        <v/>
      </c>
      <c r="AM20" s="41">
        <f>SUMIFS(Sheet1!$H:$H,Sheet1!$C:$C,$K20,Sheet1!$E:$E,AM$3)</f>
        <v>0</v>
      </c>
      <c r="AN20" s="41">
        <f>SUMIFS(Sheet1!$H:$H,Sheet1!$C:$C,$K20,Sheet1!$E:$E,AN$3)</f>
        <v>0</v>
      </c>
      <c r="AO20" s="23" t="str">
        <f t="shared" si="51"/>
        <v/>
      </c>
      <c r="AP20" s="41">
        <f>SUMIFS(Sheet1!$H:$H,Sheet1!$C:$C,$K20,Sheet1!$E:$E,AP$3)</f>
        <v>0</v>
      </c>
      <c r="AQ20" s="41">
        <f>SUMIFS(Sheet1!$H:$H,Sheet1!$C:$C,$K20,Sheet1!$E:$E,AQ$3)</f>
        <v>0</v>
      </c>
      <c r="AR20" s="23" t="str">
        <f t="shared" si="52"/>
        <v/>
      </c>
      <c r="AS20" s="41">
        <f>SUMIFS(Sheet1!$H:$H,Sheet1!$C:$C,$K20,Sheet1!$E:$E,AS$3)</f>
        <v>0</v>
      </c>
      <c r="AT20" s="41">
        <f>SUMIFS(Sheet1!$H:$H,Sheet1!$C:$C,$K20,Sheet1!$E:$E,AT$3)</f>
        <v>0</v>
      </c>
      <c r="AU20" s="23" t="str">
        <f t="shared" si="53"/>
        <v/>
      </c>
    </row>
    <row r="21">
      <c r="J21" s="18">
        <f>IFERROR(__xludf.DUMMYFUNCTION("""COMPUTED_VALUE"""),1015488.0)</f>
        <v>1015488</v>
      </c>
      <c r="K21" s="17" t="str">
        <f>IFERROR(__xludf.DUMMYFUNCTION("""COMPUTED_VALUE"""),"JULUCK ENTERPRISES")</f>
        <v>JULUCK ENTERPRISES</v>
      </c>
      <c r="L21" s="41">
        <f>SUMIFS(Sheet1!$H:$H,Sheet1!$C:$C,$K21,Sheet1!$E:$E,L$3)</f>
        <v>0</v>
      </c>
      <c r="M21" s="41">
        <f>SUMIFS(Sheet1!$H:$H,Sheet1!$C:$C,$K21,Sheet1!$E:$E,M$3)</f>
        <v>314161</v>
      </c>
      <c r="N21" s="23" t="str">
        <f t="shared" si="42"/>
        <v/>
      </c>
      <c r="O21" s="41">
        <f>SUMIFS(Sheet1!$H:$H,Sheet1!$C:$C,$K21,Sheet1!$E:$E,O$3)</f>
        <v>0</v>
      </c>
      <c r="P21" s="41">
        <f>SUMIFS(Sheet1!$H:$H,Sheet1!$C:$C,$K21,Sheet1!$E:$E,P$3)</f>
        <v>333148</v>
      </c>
      <c r="Q21" s="23" t="str">
        <f t="shared" si="43"/>
        <v/>
      </c>
      <c r="R21" s="41">
        <f>SUMIFS(Sheet1!$H:$H,Sheet1!$C:$C,$K21,Sheet1!$E:$E,R$3)</f>
        <v>0</v>
      </c>
      <c r="S21" s="41">
        <f>SUMIFS(Sheet1!$H:$H,Sheet1!$C:$C,$K21,Sheet1!$E:$E,S$3)</f>
        <v>368179</v>
      </c>
      <c r="T21" s="23" t="str">
        <f t="shared" si="44"/>
        <v/>
      </c>
      <c r="U21" s="41">
        <f>SUMIFS(Sheet1!$H:$H,Sheet1!$C:$C,$K21,Sheet1!$E:$E,U$3)</f>
        <v>0</v>
      </c>
      <c r="V21" s="41">
        <f>SUMIFS(Sheet1!$H:$H,Sheet1!$C:$C,$K21,Sheet1!$E:$E,V$3)</f>
        <v>0</v>
      </c>
      <c r="W21" s="23" t="str">
        <f t="shared" si="45"/>
        <v/>
      </c>
      <c r="X21" s="41">
        <f>SUMIFS(Sheet1!$H:$H,Sheet1!$C:$C,$K21,Sheet1!$E:$E,X$3)</f>
        <v>0</v>
      </c>
      <c r="Y21" s="41">
        <f>SUMIFS(Sheet1!$H:$H,Sheet1!$C:$C,$K21,Sheet1!$E:$E,Y$3)</f>
        <v>0</v>
      </c>
      <c r="Z21" s="23" t="str">
        <f t="shared" si="46"/>
        <v/>
      </c>
      <c r="AA21" s="41">
        <f>SUMIFS(Sheet1!$H:$H,Sheet1!$C:$C,$K21,Sheet1!$E:$E,AA$3)</f>
        <v>0</v>
      </c>
      <c r="AB21" s="41">
        <f>SUMIFS(Sheet1!$H:$H,Sheet1!$C:$C,$K21,Sheet1!$E:$E,AB$3)</f>
        <v>0</v>
      </c>
      <c r="AC21" s="23" t="str">
        <f t="shared" si="47"/>
        <v/>
      </c>
      <c r="AD21" s="41">
        <f>SUMIFS(Sheet1!$H:$H,Sheet1!$C:$C,$K21,Sheet1!$E:$E,AD$3)</f>
        <v>0</v>
      </c>
      <c r="AE21" s="41">
        <f>SUMIFS(Sheet1!$H:$H,Sheet1!$C:$C,$K21,Sheet1!$E:$E,AE$3)</f>
        <v>0</v>
      </c>
      <c r="AF21" s="51" t="str">
        <f t="shared" si="48"/>
        <v/>
      </c>
      <c r="AG21" s="41">
        <f>SUMIFS(Sheet1!$H:$H,Sheet1!$C:$C,$K21,Sheet1!$E:$E,AG$3)</f>
        <v>0</v>
      </c>
      <c r="AH21" s="41">
        <f>SUMIFS(Sheet1!$H:$H,Sheet1!$C:$C,$K21,Sheet1!$E:$E,AH$3)</f>
        <v>0</v>
      </c>
      <c r="AI21" s="23" t="str">
        <f t="shared" si="49"/>
        <v/>
      </c>
      <c r="AJ21" s="41">
        <f>SUMIFS(Sheet1!$H:$H,Sheet1!$C:$C,$K21,Sheet1!$E:$E,AJ$3)</f>
        <v>0</v>
      </c>
      <c r="AK21" s="41">
        <f>SUMIFS(Sheet1!$H:$H,Sheet1!$C:$C,$K21,Sheet1!$E:$E,AK$3)</f>
        <v>0</v>
      </c>
      <c r="AL21" s="23" t="str">
        <f t="shared" si="50"/>
        <v/>
      </c>
      <c r="AM21" s="41">
        <f>SUMIFS(Sheet1!$H:$H,Sheet1!$C:$C,$K21,Sheet1!$E:$E,AM$3)</f>
        <v>0</v>
      </c>
      <c r="AN21" s="41">
        <f>SUMIFS(Sheet1!$H:$H,Sheet1!$C:$C,$K21,Sheet1!$E:$E,AN$3)</f>
        <v>0</v>
      </c>
      <c r="AO21" s="23" t="str">
        <f t="shared" si="51"/>
        <v/>
      </c>
      <c r="AP21" s="41">
        <f>SUMIFS(Sheet1!$H:$H,Sheet1!$C:$C,$K21,Sheet1!$E:$E,AP$3)</f>
        <v>0</v>
      </c>
      <c r="AQ21" s="41">
        <f>SUMIFS(Sheet1!$H:$H,Sheet1!$C:$C,$K21,Sheet1!$E:$E,AQ$3)</f>
        <v>0</v>
      </c>
      <c r="AR21" s="23" t="str">
        <f t="shared" si="52"/>
        <v/>
      </c>
      <c r="AS21" s="41">
        <f>SUMIFS(Sheet1!$H:$H,Sheet1!$C:$C,$K21,Sheet1!$E:$E,AS$3)</f>
        <v>0</v>
      </c>
      <c r="AT21" s="41">
        <f>SUMIFS(Sheet1!$H:$H,Sheet1!$C:$C,$K21,Sheet1!$E:$E,AT$3)</f>
        <v>0</v>
      </c>
      <c r="AU21" s="23" t="str">
        <f t="shared" si="53"/>
        <v/>
      </c>
    </row>
    <row r="22">
      <c r="J22" s="18">
        <f>IFERROR(__xludf.DUMMYFUNCTION("""COMPUTED_VALUE"""),637223.0)</f>
        <v>637223</v>
      </c>
      <c r="K22" s="17" t="str">
        <f>IFERROR(__xludf.DUMMYFUNCTION("""COMPUTED_VALUE"""),"BHARAT SANITARY WARE")</f>
        <v>BHARAT SANITARY WARE</v>
      </c>
      <c r="L22" s="41">
        <f>SUMIFS(Sheet1!$H:$H,Sheet1!$C:$C,$K22,Sheet1!$E:$E,L$3)</f>
        <v>0</v>
      </c>
      <c r="M22" s="41">
        <f>SUMIFS(Sheet1!$H:$H,Sheet1!$C:$C,$K22,Sheet1!$E:$E,M$3)</f>
        <v>0</v>
      </c>
      <c r="N22" s="23" t="str">
        <f t="shared" si="42"/>
        <v/>
      </c>
      <c r="O22" s="41">
        <f>SUMIFS(Sheet1!$H:$H,Sheet1!$C:$C,$K22,Sheet1!$E:$E,O$3)</f>
        <v>0</v>
      </c>
      <c r="P22" s="41">
        <f>SUMIFS(Sheet1!$H:$H,Sheet1!$C:$C,$K22,Sheet1!$E:$E,P$3)</f>
        <v>0</v>
      </c>
      <c r="Q22" s="23" t="str">
        <f t="shared" si="43"/>
        <v/>
      </c>
      <c r="R22" s="41">
        <f>SUMIFS(Sheet1!$H:$H,Sheet1!$C:$C,$K22,Sheet1!$E:$E,R$3)</f>
        <v>92141</v>
      </c>
      <c r="S22" s="41">
        <f>SUMIFS(Sheet1!$H:$H,Sheet1!$C:$C,$K22,Sheet1!$E:$E,S$3)</f>
        <v>177952</v>
      </c>
      <c r="T22" s="23">
        <f t="shared" si="44"/>
        <v>0.9313009409</v>
      </c>
      <c r="U22" s="41">
        <f>SUMIFS(Sheet1!$H:$H,Sheet1!$C:$C,$K22,Sheet1!$E:$E,U$3)</f>
        <v>0</v>
      </c>
      <c r="V22" s="41">
        <f>SUMIFS(Sheet1!$H:$H,Sheet1!$C:$C,$K22,Sheet1!$E:$E,V$3)</f>
        <v>0</v>
      </c>
      <c r="W22" s="23" t="str">
        <f t="shared" si="45"/>
        <v/>
      </c>
      <c r="X22" s="41">
        <f>SUMIFS(Sheet1!$H:$H,Sheet1!$C:$C,$K22,Sheet1!$E:$E,X$3)</f>
        <v>0</v>
      </c>
      <c r="Y22" s="41">
        <f>SUMIFS(Sheet1!$H:$H,Sheet1!$C:$C,$K22,Sheet1!$E:$E,Y$3)</f>
        <v>0</v>
      </c>
      <c r="Z22" s="23" t="str">
        <f t="shared" si="46"/>
        <v/>
      </c>
      <c r="AA22" s="41">
        <f>SUMIFS(Sheet1!$H:$H,Sheet1!$C:$C,$K22,Sheet1!$E:$E,AA$3)</f>
        <v>37479</v>
      </c>
      <c r="AB22" s="41">
        <f>SUMIFS(Sheet1!$H:$H,Sheet1!$C:$C,$K22,Sheet1!$E:$E,AB$3)</f>
        <v>0</v>
      </c>
      <c r="AC22" s="23">
        <f t="shared" si="47"/>
        <v>-1</v>
      </c>
      <c r="AD22" s="41">
        <f>SUMIFS(Sheet1!$H:$H,Sheet1!$C:$C,$K22,Sheet1!$E:$E,AD$3)</f>
        <v>18740</v>
      </c>
      <c r="AE22" s="41">
        <f>SUMIFS(Sheet1!$H:$H,Sheet1!$C:$C,$K22,Sheet1!$E:$E,AE$3)</f>
        <v>0</v>
      </c>
      <c r="AF22" s="51">
        <f t="shared" si="48"/>
        <v>-1</v>
      </c>
      <c r="AG22" s="41">
        <f>SUMIFS(Sheet1!$H:$H,Sheet1!$C:$C,$K22,Sheet1!$E:$E,AG$3)</f>
        <v>45637</v>
      </c>
      <c r="AH22" s="41">
        <f>SUMIFS(Sheet1!$H:$H,Sheet1!$C:$C,$K22,Sheet1!$E:$E,AH$3)</f>
        <v>0</v>
      </c>
      <c r="AI22" s="23">
        <f t="shared" si="49"/>
        <v>-1</v>
      </c>
      <c r="AJ22" s="41">
        <f>SUMIFS(Sheet1!$H:$H,Sheet1!$C:$C,$K22,Sheet1!$E:$E,AJ$3)</f>
        <v>124111</v>
      </c>
      <c r="AK22" s="41">
        <f>SUMIFS(Sheet1!$H:$H,Sheet1!$C:$C,$K22,Sheet1!$E:$E,AK$3)</f>
        <v>0</v>
      </c>
      <c r="AL22" s="23">
        <f t="shared" si="50"/>
        <v>-1</v>
      </c>
      <c r="AM22" s="41">
        <f>SUMIFS(Sheet1!$H:$H,Sheet1!$C:$C,$K22,Sheet1!$E:$E,AM$3)</f>
        <v>0</v>
      </c>
      <c r="AN22" s="41">
        <f>SUMIFS(Sheet1!$H:$H,Sheet1!$C:$C,$K22,Sheet1!$E:$E,AN$3)</f>
        <v>0</v>
      </c>
      <c r="AO22" s="23" t="str">
        <f t="shared" si="51"/>
        <v/>
      </c>
      <c r="AP22" s="41">
        <f>SUMIFS(Sheet1!$H:$H,Sheet1!$C:$C,$K22,Sheet1!$E:$E,AP$3)</f>
        <v>141163</v>
      </c>
      <c r="AQ22" s="41">
        <f>SUMIFS(Sheet1!$H:$H,Sheet1!$C:$C,$K22,Sheet1!$E:$E,AQ$3)</f>
        <v>0</v>
      </c>
      <c r="AR22" s="23">
        <f t="shared" si="52"/>
        <v>-1</v>
      </c>
      <c r="AS22" s="41">
        <f>SUMIFS(Sheet1!$H:$H,Sheet1!$C:$C,$K22,Sheet1!$E:$E,AS$3)</f>
        <v>0</v>
      </c>
      <c r="AT22" s="41">
        <f>SUMIFS(Sheet1!$H:$H,Sheet1!$C:$C,$K22,Sheet1!$E:$E,AT$3)</f>
        <v>0</v>
      </c>
      <c r="AU22" s="23" t="str">
        <f t="shared" si="53"/>
        <v/>
      </c>
    </row>
    <row r="23">
      <c r="J23" s="18">
        <f>IFERROR(__xludf.DUMMYFUNCTION("""COMPUTED_VALUE"""),314237.0)</f>
        <v>314237</v>
      </c>
      <c r="K23" s="17" t="str">
        <f>IFERROR(__xludf.DUMMYFUNCTION("""COMPUTED_VALUE"""),"MAA JAGDAMBA ECTRL. &amp; PAINTS H/W STORE")</f>
        <v>MAA JAGDAMBA ECTRL. &amp; PAINTS H/W STORE</v>
      </c>
      <c r="L23" s="41">
        <f>SUMIFS(Sheet1!$H:$H,Sheet1!$C:$C,$K23,Sheet1!$E:$E,L$3)</f>
        <v>0</v>
      </c>
      <c r="M23" s="41">
        <f>SUMIFS(Sheet1!$H:$H,Sheet1!$C:$C,$K23,Sheet1!$E:$E,M$3)</f>
        <v>0</v>
      </c>
      <c r="N23" s="23" t="str">
        <f t="shared" si="42"/>
        <v/>
      </c>
      <c r="O23" s="41">
        <f>SUMIFS(Sheet1!$H:$H,Sheet1!$C:$C,$K23,Sheet1!$E:$E,O$3)</f>
        <v>0</v>
      </c>
      <c r="P23" s="41">
        <f>SUMIFS(Sheet1!$H:$H,Sheet1!$C:$C,$K23,Sheet1!$E:$E,P$3)</f>
        <v>0</v>
      </c>
      <c r="Q23" s="23" t="str">
        <f t="shared" si="43"/>
        <v/>
      </c>
      <c r="R23" s="41">
        <f>SUMIFS(Sheet1!$H:$H,Sheet1!$C:$C,$K23,Sheet1!$E:$E,R$3)</f>
        <v>0</v>
      </c>
      <c r="S23" s="41">
        <f>SUMIFS(Sheet1!$H:$H,Sheet1!$C:$C,$K23,Sheet1!$E:$E,S$3)</f>
        <v>0</v>
      </c>
      <c r="T23" s="23" t="str">
        <f t="shared" si="44"/>
        <v/>
      </c>
      <c r="U23" s="41">
        <f>SUMIFS(Sheet1!$H:$H,Sheet1!$C:$C,$K23,Sheet1!$E:$E,U$3)</f>
        <v>0</v>
      </c>
      <c r="V23" s="41">
        <f>SUMIFS(Sheet1!$H:$H,Sheet1!$C:$C,$K23,Sheet1!$E:$E,V$3)</f>
        <v>0</v>
      </c>
      <c r="W23" s="23" t="str">
        <f t="shared" si="45"/>
        <v/>
      </c>
      <c r="X23" s="41">
        <f>SUMIFS(Sheet1!$H:$H,Sheet1!$C:$C,$K23,Sheet1!$E:$E,X$3)</f>
        <v>0</v>
      </c>
      <c r="Y23" s="41">
        <f>SUMIFS(Sheet1!$H:$H,Sheet1!$C:$C,$K23,Sheet1!$E:$E,Y$3)</f>
        <v>0</v>
      </c>
      <c r="Z23" s="23" t="str">
        <f t="shared" si="46"/>
        <v/>
      </c>
      <c r="AA23" s="41">
        <f>SUMIFS(Sheet1!$H:$H,Sheet1!$C:$C,$K23,Sheet1!$E:$E,AA$3)</f>
        <v>0</v>
      </c>
      <c r="AB23" s="41">
        <f>SUMIFS(Sheet1!$H:$H,Sheet1!$C:$C,$K23,Sheet1!$E:$E,AB$3)</f>
        <v>0</v>
      </c>
      <c r="AC23" s="23" t="str">
        <f t="shared" si="47"/>
        <v/>
      </c>
      <c r="AD23" s="41">
        <f>SUMIFS(Sheet1!$H:$H,Sheet1!$C:$C,$K23,Sheet1!$E:$E,AD$3)</f>
        <v>0</v>
      </c>
      <c r="AE23" s="41">
        <f>SUMIFS(Sheet1!$H:$H,Sheet1!$C:$C,$K23,Sheet1!$E:$E,AE$3)</f>
        <v>0</v>
      </c>
      <c r="AF23" s="51" t="str">
        <f t="shared" si="48"/>
        <v/>
      </c>
      <c r="AG23" s="41">
        <f>SUMIFS(Sheet1!$H:$H,Sheet1!$C:$C,$K23,Sheet1!$E:$E,AG$3)</f>
        <v>0</v>
      </c>
      <c r="AH23" s="41">
        <f>SUMIFS(Sheet1!$H:$H,Sheet1!$C:$C,$K23,Sheet1!$E:$E,AH$3)</f>
        <v>0</v>
      </c>
      <c r="AI23" s="23" t="str">
        <f t="shared" si="49"/>
        <v/>
      </c>
      <c r="AJ23" s="41">
        <f>SUMIFS(Sheet1!$H:$H,Sheet1!$C:$C,$K23,Sheet1!$E:$E,AJ$3)</f>
        <v>0</v>
      </c>
      <c r="AK23" s="41">
        <f>SUMIFS(Sheet1!$H:$H,Sheet1!$C:$C,$K23,Sheet1!$E:$E,AK$3)</f>
        <v>0</v>
      </c>
      <c r="AL23" s="23" t="str">
        <f t="shared" si="50"/>
        <v/>
      </c>
      <c r="AM23" s="41">
        <f>SUMIFS(Sheet1!$H:$H,Sheet1!$C:$C,$K23,Sheet1!$E:$E,AM$3)</f>
        <v>314237</v>
      </c>
      <c r="AN23" s="41">
        <f>SUMIFS(Sheet1!$H:$H,Sheet1!$C:$C,$K23,Sheet1!$E:$E,AN$3)</f>
        <v>0</v>
      </c>
      <c r="AO23" s="23">
        <f t="shared" si="51"/>
        <v>-1</v>
      </c>
      <c r="AP23" s="41">
        <f>SUMIFS(Sheet1!$H:$H,Sheet1!$C:$C,$K23,Sheet1!$E:$E,AP$3)</f>
        <v>0</v>
      </c>
      <c r="AQ23" s="41">
        <f>SUMIFS(Sheet1!$H:$H,Sheet1!$C:$C,$K23,Sheet1!$E:$E,AQ$3)</f>
        <v>0</v>
      </c>
      <c r="AR23" s="23" t="str">
        <f t="shared" si="52"/>
        <v/>
      </c>
      <c r="AS23" s="41">
        <f>SUMIFS(Sheet1!$H:$H,Sheet1!$C:$C,$K23,Sheet1!$E:$E,AS$3)</f>
        <v>0</v>
      </c>
      <c r="AT23" s="41">
        <f>SUMIFS(Sheet1!$H:$H,Sheet1!$C:$C,$K23,Sheet1!$E:$E,AT$3)</f>
        <v>0</v>
      </c>
      <c r="AU23" s="23" t="str">
        <f t="shared" si="53"/>
        <v/>
      </c>
    </row>
    <row r="24">
      <c r="J24" s="18">
        <f>IFERROR(__xludf.DUMMYFUNCTION("""COMPUTED_VALUE"""),90652.92)</f>
        <v>90652.92</v>
      </c>
      <c r="K24" s="17" t="str">
        <f>IFERROR(__xludf.DUMMYFUNCTION("""COMPUTED_VALUE"""),"SAH TRADING CO.")</f>
        <v>SAH TRADING CO.</v>
      </c>
      <c r="L24" s="41">
        <f>SUMIFS(Sheet1!$H:$H,Sheet1!$C:$C,$K24,Sheet1!$E:$E,L$3)</f>
        <v>0</v>
      </c>
      <c r="M24" s="41">
        <f>SUMIFS(Sheet1!$H:$H,Sheet1!$C:$C,$K24,Sheet1!$E:$E,M$3)</f>
        <v>0</v>
      </c>
      <c r="N24" s="23" t="str">
        <f t="shared" si="42"/>
        <v/>
      </c>
      <c r="O24" s="41">
        <f>SUMIFS(Sheet1!$H:$H,Sheet1!$C:$C,$K24,Sheet1!$E:$E,O$3)</f>
        <v>90652.92</v>
      </c>
      <c r="P24" s="41">
        <f>SUMIFS(Sheet1!$H:$H,Sheet1!$C:$C,$K24,Sheet1!$E:$E,P$3)</f>
        <v>0</v>
      </c>
      <c r="Q24" s="23">
        <f t="shared" si="43"/>
        <v>-1</v>
      </c>
      <c r="R24" s="41">
        <f>SUMIFS(Sheet1!$H:$H,Sheet1!$C:$C,$K24,Sheet1!$E:$E,R$3)</f>
        <v>0</v>
      </c>
      <c r="S24" s="41">
        <f>SUMIFS(Sheet1!$H:$H,Sheet1!$C:$C,$K24,Sheet1!$E:$E,S$3)</f>
        <v>0</v>
      </c>
      <c r="T24" s="23" t="str">
        <f t="shared" si="44"/>
        <v/>
      </c>
      <c r="U24" s="41">
        <f>SUMIFS(Sheet1!$H:$H,Sheet1!$C:$C,$K24,Sheet1!$E:$E,U$3)</f>
        <v>0</v>
      </c>
      <c r="V24" s="41">
        <f>SUMIFS(Sheet1!$H:$H,Sheet1!$C:$C,$K24,Sheet1!$E:$E,V$3)</f>
        <v>0</v>
      </c>
      <c r="W24" s="23" t="str">
        <f t="shared" si="45"/>
        <v/>
      </c>
      <c r="X24" s="41">
        <f>SUMIFS(Sheet1!$H:$H,Sheet1!$C:$C,$K24,Sheet1!$E:$E,X$3)</f>
        <v>0</v>
      </c>
      <c r="Y24" s="41">
        <f>SUMIFS(Sheet1!$H:$H,Sheet1!$C:$C,$K24,Sheet1!$E:$E,Y$3)</f>
        <v>0</v>
      </c>
      <c r="Z24" s="23" t="str">
        <f t="shared" si="46"/>
        <v/>
      </c>
      <c r="AA24" s="41">
        <f>SUMIFS(Sheet1!$H:$H,Sheet1!$C:$C,$K24,Sheet1!$E:$E,AA$3)</f>
        <v>0</v>
      </c>
      <c r="AB24" s="41">
        <f>SUMIFS(Sheet1!$H:$H,Sheet1!$C:$C,$K24,Sheet1!$E:$E,AB$3)</f>
        <v>0</v>
      </c>
      <c r="AC24" s="23" t="str">
        <f t="shared" si="47"/>
        <v/>
      </c>
      <c r="AD24" s="41">
        <f>SUMIFS(Sheet1!$H:$H,Sheet1!$C:$C,$K24,Sheet1!$E:$E,AD$3)</f>
        <v>0</v>
      </c>
      <c r="AE24" s="41">
        <f>SUMIFS(Sheet1!$H:$H,Sheet1!$C:$C,$K24,Sheet1!$E:$E,AE$3)</f>
        <v>0</v>
      </c>
      <c r="AF24" s="51" t="str">
        <f t="shared" si="48"/>
        <v/>
      </c>
      <c r="AG24" s="41">
        <f>SUMIFS(Sheet1!$H:$H,Sheet1!$C:$C,$K24,Sheet1!$E:$E,AG$3)</f>
        <v>0</v>
      </c>
      <c r="AH24" s="41">
        <f>SUMIFS(Sheet1!$H:$H,Sheet1!$C:$C,$K24,Sheet1!$E:$E,AH$3)</f>
        <v>0</v>
      </c>
      <c r="AI24" s="23" t="str">
        <f t="shared" si="49"/>
        <v/>
      </c>
      <c r="AJ24" s="41">
        <f>SUMIFS(Sheet1!$H:$H,Sheet1!$C:$C,$K24,Sheet1!$E:$E,AJ$3)</f>
        <v>0</v>
      </c>
      <c r="AK24" s="41">
        <f>SUMIFS(Sheet1!$H:$H,Sheet1!$C:$C,$K24,Sheet1!$E:$E,AK$3)</f>
        <v>0</v>
      </c>
      <c r="AL24" s="23" t="str">
        <f t="shared" si="50"/>
        <v/>
      </c>
      <c r="AM24" s="41">
        <f>SUMIFS(Sheet1!$H:$H,Sheet1!$C:$C,$K24,Sheet1!$E:$E,AM$3)</f>
        <v>0</v>
      </c>
      <c r="AN24" s="41">
        <f>SUMIFS(Sheet1!$H:$H,Sheet1!$C:$C,$K24,Sheet1!$E:$E,AN$3)</f>
        <v>0</v>
      </c>
      <c r="AO24" s="23" t="str">
        <f t="shared" si="51"/>
        <v/>
      </c>
      <c r="AP24" s="41">
        <f>SUMIFS(Sheet1!$H:$H,Sheet1!$C:$C,$K24,Sheet1!$E:$E,AP$3)</f>
        <v>0</v>
      </c>
      <c r="AQ24" s="41">
        <f>SUMIFS(Sheet1!$H:$H,Sheet1!$C:$C,$K24,Sheet1!$E:$E,AQ$3)</f>
        <v>0</v>
      </c>
      <c r="AR24" s="23" t="str">
        <f t="shared" si="52"/>
        <v/>
      </c>
      <c r="AS24" s="41">
        <f>SUMIFS(Sheet1!$H:$H,Sheet1!$C:$C,$K24,Sheet1!$E:$E,AS$3)</f>
        <v>0</v>
      </c>
      <c r="AT24" s="41">
        <f>SUMIFS(Sheet1!$H:$H,Sheet1!$C:$C,$K24,Sheet1!$E:$E,AT$3)</f>
        <v>0</v>
      </c>
      <c r="AU24" s="23" t="str">
        <f t="shared" si="53"/>
        <v/>
      </c>
    </row>
    <row r="25">
      <c r="J25" s="18"/>
      <c r="K25" s="17"/>
      <c r="L25" s="41">
        <f>SUMIFS(Sheet1!$H:$H,Sheet1!$C:$C,$K25,Sheet1!$E:$E,L$3)</f>
        <v>0</v>
      </c>
      <c r="M25" s="41">
        <f>SUMIFS(Sheet1!$H:$H,Sheet1!$C:$C,$K25,Sheet1!$E:$E,M$3)</f>
        <v>0</v>
      </c>
      <c r="N25" s="23" t="str">
        <f t="shared" si="42"/>
        <v/>
      </c>
      <c r="O25" s="41">
        <f>SUMIFS(Sheet1!$H:$H,Sheet1!$C:$C,$K25,Sheet1!$E:$E,O$3)</f>
        <v>0</v>
      </c>
      <c r="P25" s="41">
        <f>SUMIFS(Sheet1!$H:$H,Sheet1!$C:$C,$K25,Sheet1!$E:$E,P$3)</f>
        <v>0</v>
      </c>
      <c r="Q25" s="23" t="str">
        <f t="shared" si="43"/>
        <v/>
      </c>
      <c r="R25" s="41">
        <f>SUMIFS(Sheet1!$H:$H,Sheet1!$C:$C,$K25,Sheet1!$E:$E,R$3)</f>
        <v>0</v>
      </c>
      <c r="S25" s="41">
        <f>SUMIFS(Sheet1!$H:$H,Sheet1!$C:$C,$K25,Sheet1!$E:$E,S$3)</f>
        <v>0</v>
      </c>
      <c r="T25" s="23" t="str">
        <f t="shared" si="44"/>
        <v/>
      </c>
      <c r="U25" s="41">
        <f>SUMIFS(Sheet1!$H:$H,Sheet1!$C:$C,$K25,Sheet1!$E:$E,U$3)</f>
        <v>0</v>
      </c>
      <c r="V25" s="41">
        <f>SUMIFS(Sheet1!$H:$H,Sheet1!$C:$C,$K25,Sheet1!$E:$E,V$3)</f>
        <v>0</v>
      </c>
      <c r="W25" s="23" t="str">
        <f t="shared" si="45"/>
        <v/>
      </c>
      <c r="X25" s="41">
        <f>SUMIFS(Sheet1!$H:$H,Sheet1!$C:$C,$K25,Sheet1!$E:$E,X$3)</f>
        <v>0</v>
      </c>
      <c r="Y25" s="41">
        <f>SUMIFS(Sheet1!$H:$H,Sheet1!$C:$C,$K25,Sheet1!$E:$E,Y$3)</f>
        <v>0</v>
      </c>
      <c r="Z25" s="23" t="str">
        <f t="shared" si="46"/>
        <v/>
      </c>
      <c r="AA25" s="41">
        <f>SUMIFS(Sheet1!$H:$H,Sheet1!$C:$C,$K25,Sheet1!$E:$E,AA$3)</f>
        <v>0</v>
      </c>
      <c r="AB25" s="41">
        <f>SUMIFS(Sheet1!$H:$H,Sheet1!$C:$C,$K25,Sheet1!$E:$E,AB$3)</f>
        <v>0</v>
      </c>
      <c r="AC25" s="23" t="str">
        <f t="shared" si="47"/>
        <v/>
      </c>
      <c r="AD25" s="41">
        <f>SUMIFS(Sheet1!$H:$H,Sheet1!$C:$C,$K25,Sheet1!$E:$E,AD$3)</f>
        <v>0</v>
      </c>
      <c r="AE25" s="41">
        <f>SUMIFS(Sheet1!$H:$H,Sheet1!$C:$C,$K25,Sheet1!$E:$E,AE$3)</f>
        <v>0</v>
      </c>
      <c r="AF25" s="51" t="str">
        <f t="shared" si="48"/>
        <v/>
      </c>
      <c r="AG25" s="41">
        <f>SUMIFS(Sheet1!$H:$H,Sheet1!$C:$C,$K25,Sheet1!$E:$E,AG$3)</f>
        <v>0</v>
      </c>
      <c r="AH25" s="41">
        <f>SUMIFS(Sheet1!$H:$H,Sheet1!$C:$C,$K25,Sheet1!$E:$E,AH$3)</f>
        <v>0</v>
      </c>
      <c r="AI25" s="23" t="str">
        <f t="shared" si="49"/>
        <v/>
      </c>
      <c r="AJ25" s="41">
        <f>SUMIFS(Sheet1!$H:$H,Sheet1!$C:$C,$K25,Sheet1!$E:$E,AJ$3)</f>
        <v>0</v>
      </c>
      <c r="AK25" s="41">
        <f>SUMIFS(Sheet1!$H:$H,Sheet1!$C:$C,$K25,Sheet1!$E:$E,AK$3)</f>
        <v>0</v>
      </c>
      <c r="AL25" s="23" t="str">
        <f t="shared" si="50"/>
        <v/>
      </c>
      <c r="AM25" s="41">
        <f>SUMIFS(Sheet1!$H:$H,Sheet1!$C:$C,$K25,Sheet1!$E:$E,AM$3)</f>
        <v>0</v>
      </c>
      <c r="AN25" s="41">
        <f>SUMIFS(Sheet1!$H:$H,Sheet1!$C:$C,$K25,Sheet1!$E:$E,AN$3)</f>
        <v>0</v>
      </c>
      <c r="AO25" s="23" t="str">
        <f t="shared" si="51"/>
        <v/>
      </c>
      <c r="AP25" s="41">
        <f>SUMIFS(Sheet1!$H:$H,Sheet1!$C:$C,$K25,Sheet1!$E:$E,AP$3)</f>
        <v>0</v>
      </c>
      <c r="AQ25" s="41">
        <f>SUMIFS(Sheet1!$H:$H,Sheet1!$C:$C,$K25,Sheet1!$E:$E,AQ$3)</f>
        <v>0</v>
      </c>
      <c r="AR25" s="23" t="str">
        <f t="shared" si="52"/>
        <v/>
      </c>
      <c r="AS25" s="41">
        <f>SUMIFS(Sheet1!$H:$H,Sheet1!$C:$C,$K25,Sheet1!$E:$E,AS$3)</f>
        <v>0</v>
      </c>
      <c r="AT25" s="41">
        <f>SUMIFS(Sheet1!$H:$H,Sheet1!$C:$C,$K25,Sheet1!$E:$E,AT$3)</f>
        <v>0</v>
      </c>
      <c r="AU25" s="23" t="str">
        <f t="shared" si="53"/>
        <v/>
      </c>
    </row>
    <row r="26">
      <c r="J26" s="18"/>
      <c r="K26" s="17"/>
      <c r="L26" s="41">
        <f>SUMIFS(Sheet1!$H:$H,Sheet1!$C:$C,$K26,Sheet1!$E:$E,L$3)</f>
        <v>0</v>
      </c>
      <c r="M26" s="41">
        <f>SUMIFS(Sheet1!$H:$H,Sheet1!$C:$C,$K26,Sheet1!$E:$E,M$3)</f>
        <v>0</v>
      </c>
      <c r="N26" s="23" t="str">
        <f t="shared" si="42"/>
        <v/>
      </c>
      <c r="O26" s="41">
        <f>SUMIFS(Sheet1!$H:$H,Sheet1!$C:$C,$K26,Sheet1!$E:$E,O$3)</f>
        <v>0</v>
      </c>
      <c r="P26" s="41">
        <f>SUMIFS(Sheet1!$H:$H,Sheet1!$C:$C,$K26,Sheet1!$E:$E,P$3)</f>
        <v>0</v>
      </c>
      <c r="Q26" s="23" t="str">
        <f t="shared" si="43"/>
        <v/>
      </c>
      <c r="R26" s="41">
        <f>SUMIFS(Sheet1!$H:$H,Sheet1!$C:$C,$K26,Sheet1!$E:$E,R$3)</f>
        <v>0</v>
      </c>
      <c r="S26" s="41">
        <f>SUMIFS(Sheet1!$H:$H,Sheet1!$C:$C,$K26,Sheet1!$E:$E,S$3)</f>
        <v>0</v>
      </c>
      <c r="T26" s="23" t="str">
        <f t="shared" si="44"/>
        <v/>
      </c>
      <c r="U26" s="41">
        <f>SUMIFS(Sheet1!$H:$H,Sheet1!$C:$C,$K26,Sheet1!$E:$E,U$3)</f>
        <v>0</v>
      </c>
      <c r="V26" s="41">
        <f>SUMIFS(Sheet1!$H:$H,Sheet1!$C:$C,$K26,Sheet1!$E:$E,V$3)</f>
        <v>0</v>
      </c>
      <c r="W26" s="23" t="str">
        <f t="shared" si="45"/>
        <v/>
      </c>
      <c r="X26" s="41">
        <f>SUMIFS(Sheet1!$H:$H,Sheet1!$C:$C,$K26,Sheet1!$E:$E,X$3)</f>
        <v>0</v>
      </c>
      <c r="Y26" s="41">
        <f>SUMIFS(Sheet1!$H:$H,Sheet1!$C:$C,$K26,Sheet1!$E:$E,Y$3)</f>
        <v>0</v>
      </c>
      <c r="Z26" s="23" t="str">
        <f t="shared" si="46"/>
        <v/>
      </c>
      <c r="AA26" s="41">
        <f>SUMIFS(Sheet1!$H:$H,Sheet1!$C:$C,$K26,Sheet1!$E:$E,AA$3)</f>
        <v>0</v>
      </c>
      <c r="AB26" s="41">
        <f>SUMIFS(Sheet1!$H:$H,Sheet1!$C:$C,$K26,Sheet1!$E:$E,AB$3)</f>
        <v>0</v>
      </c>
      <c r="AC26" s="23" t="str">
        <f t="shared" si="47"/>
        <v/>
      </c>
      <c r="AD26" s="41">
        <f>SUMIFS(Sheet1!$H:$H,Sheet1!$C:$C,$K26,Sheet1!$E:$E,AD$3)</f>
        <v>0</v>
      </c>
      <c r="AE26" s="41">
        <f>SUMIFS(Sheet1!$H:$H,Sheet1!$C:$C,$K26,Sheet1!$E:$E,AE$3)</f>
        <v>0</v>
      </c>
      <c r="AF26" s="51" t="str">
        <f t="shared" si="48"/>
        <v/>
      </c>
      <c r="AG26" s="41">
        <f>SUMIFS(Sheet1!$H:$H,Sheet1!$C:$C,$K26,Sheet1!$E:$E,AG$3)</f>
        <v>0</v>
      </c>
      <c r="AH26" s="41">
        <f>SUMIFS(Sheet1!$H:$H,Sheet1!$C:$C,$K26,Sheet1!$E:$E,AH$3)</f>
        <v>0</v>
      </c>
      <c r="AI26" s="23" t="str">
        <f t="shared" si="49"/>
        <v/>
      </c>
      <c r="AJ26" s="41">
        <f>SUMIFS(Sheet1!$H:$H,Sheet1!$C:$C,$K26,Sheet1!$E:$E,AJ$3)</f>
        <v>0</v>
      </c>
      <c r="AK26" s="41">
        <f>SUMIFS(Sheet1!$H:$H,Sheet1!$C:$C,$K26,Sheet1!$E:$E,AK$3)</f>
        <v>0</v>
      </c>
      <c r="AL26" s="23" t="str">
        <f t="shared" si="50"/>
        <v/>
      </c>
      <c r="AM26" s="41">
        <f>SUMIFS(Sheet1!$H:$H,Sheet1!$C:$C,$K26,Sheet1!$E:$E,AM$3)</f>
        <v>0</v>
      </c>
      <c r="AN26" s="41">
        <f>SUMIFS(Sheet1!$H:$H,Sheet1!$C:$C,$K26,Sheet1!$E:$E,AN$3)</f>
        <v>0</v>
      </c>
      <c r="AO26" s="23" t="str">
        <f t="shared" si="51"/>
        <v/>
      </c>
      <c r="AP26" s="41">
        <f>SUMIFS(Sheet1!$H:$H,Sheet1!$C:$C,$K26,Sheet1!$E:$E,AP$3)</f>
        <v>0</v>
      </c>
      <c r="AQ26" s="41">
        <f>SUMIFS(Sheet1!$H:$H,Sheet1!$C:$C,$K26,Sheet1!$E:$E,AQ$3)</f>
        <v>0</v>
      </c>
      <c r="AR26" s="23" t="str">
        <f t="shared" si="52"/>
        <v/>
      </c>
      <c r="AS26" s="41">
        <f>SUMIFS(Sheet1!$H:$H,Sheet1!$C:$C,$K26,Sheet1!$E:$E,AS$3)</f>
        <v>0</v>
      </c>
      <c r="AT26" s="41">
        <f>SUMIFS(Sheet1!$H:$H,Sheet1!$C:$C,$K26,Sheet1!$E:$E,AT$3)</f>
        <v>0</v>
      </c>
      <c r="AU26" s="23" t="str">
        <f t="shared" si="53"/>
        <v/>
      </c>
    </row>
    <row r="27">
      <c r="J27" s="18"/>
      <c r="K27" s="17"/>
      <c r="L27" s="41">
        <f>SUMIFS(Sheet1!$H:$H,Sheet1!$C:$C,$K27,Sheet1!$E:$E,L$3)</f>
        <v>0</v>
      </c>
      <c r="M27" s="41">
        <f>SUMIFS(Sheet1!$H:$H,Sheet1!$C:$C,$K27,Sheet1!$E:$E,M$3)</f>
        <v>0</v>
      </c>
      <c r="N27" s="23" t="str">
        <f t="shared" si="42"/>
        <v/>
      </c>
      <c r="O27" s="41">
        <f>SUMIFS(Sheet1!$H:$H,Sheet1!$C:$C,$K27,Sheet1!$E:$E,O$3)</f>
        <v>0</v>
      </c>
      <c r="P27" s="41">
        <f>SUMIFS(Sheet1!$H:$H,Sheet1!$C:$C,$K27,Sheet1!$E:$E,P$3)</f>
        <v>0</v>
      </c>
      <c r="Q27" s="23" t="str">
        <f t="shared" si="43"/>
        <v/>
      </c>
      <c r="R27" s="41">
        <f>SUMIFS(Sheet1!$H:$H,Sheet1!$C:$C,$K27,Sheet1!$E:$E,R$3)</f>
        <v>0</v>
      </c>
      <c r="S27" s="41">
        <f>SUMIFS(Sheet1!$H:$H,Sheet1!$C:$C,$K27,Sheet1!$E:$E,S$3)</f>
        <v>0</v>
      </c>
      <c r="T27" s="23" t="str">
        <f t="shared" si="44"/>
        <v/>
      </c>
      <c r="U27" s="41">
        <f>SUMIFS(Sheet1!$H:$H,Sheet1!$C:$C,$K27,Sheet1!$E:$E,U$3)</f>
        <v>0</v>
      </c>
      <c r="V27" s="41">
        <f>SUMIFS(Sheet1!$H:$H,Sheet1!$C:$C,$K27,Sheet1!$E:$E,V$3)</f>
        <v>0</v>
      </c>
      <c r="W27" s="23" t="str">
        <f t="shared" si="45"/>
        <v/>
      </c>
      <c r="X27" s="41">
        <f>SUMIFS(Sheet1!$H:$H,Sheet1!$C:$C,$K27,Sheet1!$E:$E,X$3)</f>
        <v>0</v>
      </c>
      <c r="Y27" s="41">
        <f>SUMIFS(Sheet1!$H:$H,Sheet1!$C:$C,$K27,Sheet1!$E:$E,Y$3)</f>
        <v>0</v>
      </c>
      <c r="Z27" s="23" t="str">
        <f t="shared" si="46"/>
        <v/>
      </c>
      <c r="AA27" s="41">
        <f>SUMIFS(Sheet1!$H:$H,Sheet1!$C:$C,$K27,Sheet1!$E:$E,AA$3)</f>
        <v>0</v>
      </c>
      <c r="AB27" s="41">
        <f>SUMIFS(Sheet1!$H:$H,Sheet1!$C:$C,$K27,Sheet1!$E:$E,AB$3)</f>
        <v>0</v>
      </c>
      <c r="AC27" s="23" t="str">
        <f t="shared" si="47"/>
        <v/>
      </c>
      <c r="AD27" s="41">
        <f>SUMIFS(Sheet1!$H:$H,Sheet1!$C:$C,$K27,Sheet1!$E:$E,AD$3)</f>
        <v>0</v>
      </c>
      <c r="AE27" s="41">
        <f>SUMIFS(Sheet1!$H:$H,Sheet1!$C:$C,$K27,Sheet1!$E:$E,AE$3)</f>
        <v>0</v>
      </c>
      <c r="AF27" s="51" t="str">
        <f t="shared" si="48"/>
        <v/>
      </c>
      <c r="AG27" s="41">
        <f>SUMIFS(Sheet1!$H:$H,Sheet1!$C:$C,$K27,Sheet1!$E:$E,AG$3)</f>
        <v>0</v>
      </c>
      <c r="AH27" s="41">
        <f>SUMIFS(Sheet1!$H:$H,Sheet1!$C:$C,$K27,Sheet1!$E:$E,AH$3)</f>
        <v>0</v>
      </c>
      <c r="AI27" s="23" t="str">
        <f t="shared" si="49"/>
        <v/>
      </c>
      <c r="AJ27" s="41">
        <f>SUMIFS(Sheet1!$H:$H,Sheet1!$C:$C,$K27,Sheet1!$E:$E,AJ$3)</f>
        <v>0</v>
      </c>
      <c r="AK27" s="41">
        <f>SUMIFS(Sheet1!$H:$H,Sheet1!$C:$C,$K27,Sheet1!$E:$E,AK$3)</f>
        <v>0</v>
      </c>
      <c r="AL27" s="23" t="str">
        <f t="shared" si="50"/>
        <v/>
      </c>
      <c r="AM27" s="41">
        <f>SUMIFS(Sheet1!$H:$H,Sheet1!$C:$C,$K27,Sheet1!$E:$E,AM$3)</f>
        <v>0</v>
      </c>
      <c r="AN27" s="41">
        <f>SUMIFS(Sheet1!$H:$H,Sheet1!$C:$C,$K27,Sheet1!$E:$E,AN$3)</f>
        <v>0</v>
      </c>
      <c r="AO27" s="23" t="str">
        <f t="shared" si="51"/>
        <v/>
      </c>
      <c r="AP27" s="41">
        <f>SUMIFS(Sheet1!$H:$H,Sheet1!$C:$C,$K27,Sheet1!$E:$E,AP$3)</f>
        <v>0</v>
      </c>
      <c r="AQ27" s="41">
        <f>SUMIFS(Sheet1!$H:$H,Sheet1!$C:$C,$K27,Sheet1!$E:$E,AQ$3)</f>
        <v>0</v>
      </c>
      <c r="AR27" s="23" t="str">
        <f t="shared" si="52"/>
        <v/>
      </c>
      <c r="AS27" s="41">
        <f>SUMIFS(Sheet1!$H:$H,Sheet1!$C:$C,$K27,Sheet1!$E:$E,AS$3)</f>
        <v>0</v>
      </c>
      <c r="AT27" s="41">
        <f>SUMIFS(Sheet1!$H:$H,Sheet1!$C:$C,$K27,Sheet1!$E:$E,AT$3)</f>
        <v>0</v>
      </c>
      <c r="AU27" s="23" t="str">
        <f t="shared" si="53"/>
        <v/>
      </c>
    </row>
    <row r="28">
      <c r="J28" s="18"/>
      <c r="K28" s="17"/>
      <c r="L28" s="41">
        <f>SUMIFS(Sheet1!$H:$H,Sheet1!$C:$C,$K28,Sheet1!$E:$E,L$3)</f>
        <v>0</v>
      </c>
      <c r="M28" s="41">
        <f>SUMIFS(Sheet1!$H:$H,Sheet1!$C:$C,$K28,Sheet1!$E:$E,M$3)</f>
        <v>0</v>
      </c>
      <c r="N28" s="23" t="str">
        <f t="shared" si="42"/>
        <v/>
      </c>
      <c r="O28" s="41">
        <f>SUMIFS(Sheet1!$H:$H,Sheet1!$C:$C,$K28,Sheet1!$E:$E,O$3)</f>
        <v>0</v>
      </c>
      <c r="P28" s="41">
        <f>SUMIFS(Sheet1!$H:$H,Sheet1!$C:$C,$K28,Sheet1!$E:$E,P$3)</f>
        <v>0</v>
      </c>
      <c r="Q28" s="23" t="str">
        <f t="shared" si="43"/>
        <v/>
      </c>
      <c r="R28" s="41">
        <f>SUMIFS(Sheet1!$H:$H,Sheet1!$C:$C,$K28,Sheet1!$E:$E,R$3)</f>
        <v>0</v>
      </c>
      <c r="S28" s="41">
        <f>SUMIFS(Sheet1!$H:$H,Sheet1!$C:$C,$K28,Sheet1!$E:$E,S$3)</f>
        <v>0</v>
      </c>
      <c r="T28" s="23" t="str">
        <f t="shared" si="44"/>
        <v/>
      </c>
      <c r="U28" s="41">
        <f>SUMIFS(Sheet1!$H:$H,Sheet1!$C:$C,$K28,Sheet1!$E:$E,U$3)</f>
        <v>0</v>
      </c>
      <c r="V28" s="41">
        <f>SUMIFS(Sheet1!$H:$H,Sheet1!$C:$C,$K28,Sheet1!$E:$E,V$3)</f>
        <v>0</v>
      </c>
      <c r="W28" s="23" t="str">
        <f t="shared" si="45"/>
        <v/>
      </c>
      <c r="X28" s="41">
        <f>SUMIFS(Sheet1!$H:$H,Sheet1!$C:$C,$K28,Sheet1!$E:$E,X$3)</f>
        <v>0</v>
      </c>
      <c r="Y28" s="41">
        <f>SUMIFS(Sheet1!$H:$H,Sheet1!$C:$C,$K28,Sheet1!$E:$E,Y$3)</f>
        <v>0</v>
      </c>
      <c r="Z28" s="23" t="str">
        <f t="shared" si="46"/>
        <v/>
      </c>
      <c r="AA28" s="41">
        <f>SUMIFS(Sheet1!$H:$H,Sheet1!$C:$C,$K28,Sheet1!$E:$E,AA$3)</f>
        <v>0</v>
      </c>
      <c r="AB28" s="41">
        <f>SUMIFS(Sheet1!$H:$H,Sheet1!$C:$C,$K28,Sheet1!$E:$E,AB$3)</f>
        <v>0</v>
      </c>
      <c r="AC28" s="23" t="str">
        <f t="shared" si="47"/>
        <v/>
      </c>
      <c r="AD28" s="41">
        <f>SUMIFS(Sheet1!$H:$H,Sheet1!$C:$C,$K28,Sheet1!$E:$E,AD$3)</f>
        <v>0</v>
      </c>
      <c r="AE28" s="41">
        <f>SUMIFS(Sheet1!$H:$H,Sheet1!$C:$C,$K28,Sheet1!$E:$E,AE$3)</f>
        <v>0</v>
      </c>
      <c r="AF28" s="51" t="str">
        <f t="shared" si="48"/>
        <v/>
      </c>
      <c r="AG28" s="41">
        <f>SUMIFS(Sheet1!$H:$H,Sheet1!$C:$C,$K28,Sheet1!$E:$E,AG$3)</f>
        <v>0</v>
      </c>
      <c r="AH28" s="41">
        <f>SUMIFS(Sheet1!$H:$H,Sheet1!$C:$C,$K28,Sheet1!$E:$E,AH$3)</f>
        <v>0</v>
      </c>
      <c r="AI28" s="23" t="str">
        <f t="shared" si="49"/>
        <v/>
      </c>
      <c r="AJ28" s="41">
        <f>SUMIFS(Sheet1!$H:$H,Sheet1!$C:$C,$K28,Sheet1!$E:$E,AJ$3)</f>
        <v>0</v>
      </c>
      <c r="AK28" s="41">
        <f>SUMIFS(Sheet1!$H:$H,Sheet1!$C:$C,$K28,Sheet1!$E:$E,AK$3)</f>
        <v>0</v>
      </c>
      <c r="AL28" s="23" t="str">
        <f t="shared" si="50"/>
        <v/>
      </c>
      <c r="AM28" s="41">
        <f>SUMIFS(Sheet1!$H:$H,Sheet1!$C:$C,$K28,Sheet1!$E:$E,AM$3)</f>
        <v>0</v>
      </c>
      <c r="AN28" s="41">
        <f>SUMIFS(Sheet1!$H:$H,Sheet1!$C:$C,$K28,Sheet1!$E:$E,AN$3)</f>
        <v>0</v>
      </c>
      <c r="AO28" s="23" t="str">
        <f t="shared" si="51"/>
        <v/>
      </c>
      <c r="AP28" s="41">
        <f>SUMIFS(Sheet1!$H:$H,Sheet1!$C:$C,$K28,Sheet1!$E:$E,AP$3)</f>
        <v>0</v>
      </c>
      <c r="AQ28" s="41">
        <f>SUMIFS(Sheet1!$H:$H,Sheet1!$C:$C,$K28,Sheet1!$E:$E,AQ$3)</f>
        <v>0</v>
      </c>
      <c r="AR28" s="23" t="str">
        <f t="shared" si="52"/>
        <v/>
      </c>
      <c r="AS28" s="41">
        <f>SUMIFS(Sheet1!$H:$H,Sheet1!$C:$C,$K28,Sheet1!$E:$E,AS$3)</f>
        <v>0</v>
      </c>
      <c r="AT28" s="41">
        <f>SUMIFS(Sheet1!$H:$H,Sheet1!$C:$C,$K28,Sheet1!$E:$E,AT$3)</f>
        <v>0</v>
      </c>
      <c r="AU28" s="23" t="str">
        <f t="shared" si="53"/>
        <v/>
      </c>
    </row>
    <row r="29">
      <c r="J29" s="18"/>
      <c r="K29" s="17"/>
      <c r="L29" s="41">
        <f>SUMIFS(Sheet1!$H:$H,Sheet1!$C:$C,$K29,Sheet1!$E:$E,L$3)</f>
        <v>0</v>
      </c>
      <c r="M29" s="41">
        <f>SUMIFS(Sheet1!$H:$H,Sheet1!$C:$C,$K29,Sheet1!$E:$E,M$3)</f>
        <v>0</v>
      </c>
      <c r="N29" s="23" t="str">
        <f t="shared" si="42"/>
        <v/>
      </c>
      <c r="O29" s="41">
        <f>SUMIFS(Sheet1!$H:$H,Sheet1!$C:$C,$K29,Sheet1!$E:$E,O$3)</f>
        <v>0</v>
      </c>
      <c r="P29" s="41">
        <f>SUMIFS(Sheet1!$H:$H,Sheet1!$C:$C,$K29,Sheet1!$E:$E,P$3)</f>
        <v>0</v>
      </c>
      <c r="Q29" s="23" t="str">
        <f t="shared" si="43"/>
        <v/>
      </c>
      <c r="R29" s="41">
        <f>SUMIFS(Sheet1!$H:$H,Sheet1!$C:$C,$K29,Sheet1!$E:$E,R$3)</f>
        <v>0</v>
      </c>
      <c r="S29" s="41">
        <f>SUMIFS(Sheet1!$H:$H,Sheet1!$C:$C,$K29,Sheet1!$E:$E,S$3)</f>
        <v>0</v>
      </c>
      <c r="T29" s="23" t="str">
        <f t="shared" si="44"/>
        <v/>
      </c>
      <c r="U29" s="41">
        <f>SUMIFS(Sheet1!$H:$H,Sheet1!$C:$C,$K29,Sheet1!$E:$E,U$3)</f>
        <v>0</v>
      </c>
      <c r="V29" s="41">
        <f>SUMIFS(Sheet1!$H:$H,Sheet1!$C:$C,$K29,Sheet1!$E:$E,V$3)</f>
        <v>0</v>
      </c>
      <c r="W29" s="23" t="str">
        <f t="shared" si="45"/>
        <v/>
      </c>
      <c r="X29" s="41">
        <f>SUMIFS(Sheet1!$H:$H,Sheet1!$C:$C,$K29,Sheet1!$E:$E,X$3)</f>
        <v>0</v>
      </c>
      <c r="Y29" s="41">
        <f>SUMIFS(Sheet1!$H:$H,Sheet1!$C:$C,$K29,Sheet1!$E:$E,Y$3)</f>
        <v>0</v>
      </c>
      <c r="Z29" s="23" t="str">
        <f t="shared" si="46"/>
        <v/>
      </c>
      <c r="AA29" s="41">
        <f>SUMIFS(Sheet1!$H:$H,Sheet1!$C:$C,$K29,Sheet1!$E:$E,AA$3)</f>
        <v>0</v>
      </c>
      <c r="AB29" s="41">
        <f>SUMIFS(Sheet1!$H:$H,Sheet1!$C:$C,$K29,Sheet1!$E:$E,AB$3)</f>
        <v>0</v>
      </c>
      <c r="AC29" s="23" t="str">
        <f t="shared" si="47"/>
        <v/>
      </c>
      <c r="AD29" s="41">
        <f>SUMIFS(Sheet1!$H:$H,Sheet1!$C:$C,$K29,Sheet1!$E:$E,AD$3)</f>
        <v>0</v>
      </c>
      <c r="AE29" s="41">
        <f>SUMIFS(Sheet1!$H:$H,Sheet1!$C:$C,$K29,Sheet1!$E:$E,AE$3)</f>
        <v>0</v>
      </c>
      <c r="AF29" s="51" t="str">
        <f t="shared" si="48"/>
        <v/>
      </c>
      <c r="AG29" s="41">
        <f>SUMIFS(Sheet1!$H:$H,Sheet1!$C:$C,$K29,Sheet1!$E:$E,AG$3)</f>
        <v>0</v>
      </c>
      <c r="AH29" s="41">
        <f>SUMIFS(Sheet1!$H:$H,Sheet1!$C:$C,$K29,Sheet1!$E:$E,AH$3)</f>
        <v>0</v>
      </c>
      <c r="AI29" s="23" t="str">
        <f t="shared" si="49"/>
        <v/>
      </c>
      <c r="AJ29" s="41">
        <f>SUMIFS(Sheet1!$H:$H,Sheet1!$C:$C,$K29,Sheet1!$E:$E,AJ$3)</f>
        <v>0</v>
      </c>
      <c r="AK29" s="41">
        <f>SUMIFS(Sheet1!$H:$H,Sheet1!$C:$C,$K29,Sheet1!$E:$E,AK$3)</f>
        <v>0</v>
      </c>
      <c r="AL29" s="23" t="str">
        <f t="shared" si="50"/>
        <v/>
      </c>
      <c r="AM29" s="41">
        <f>SUMIFS(Sheet1!$H:$H,Sheet1!$C:$C,$K29,Sheet1!$E:$E,AM$3)</f>
        <v>0</v>
      </c>
      <c r="AN29" s="41">
        <f>SUMIFS(Sheet1!$H:$H,Sheet1!$C:$C,$K29,Sheet1!$E:$E,AN$3)</f>
        <v>0</v>
      </c>
      <c r="AO29" s="23" t="str">
        <f t="shared" si="51"/>
        <v/>
      </c>
      <c r="AP29" s="41">
        <f>SUMIFS(Sheet1!$H:$H,Sheet1!$C:$C,$K29,Sheet1!$E:$E,AP$3)</f>
        <v>0</v>
      </c>
      <c r="AQ29" s="41">
        <f>SUMIFS(Sheet1!$H:$H,Sheet1!$C:$C,$K29,Sheet1!$E:$E,AQ$3)</f>
        <v>0</v>
      </c>
      <c r="AR29" s="23" t="str">
        <f t="shared" si="52"/>
        <v/>
      </c>
      <c r="AS29" s="41">
        <f>SUMIFS(Sheet1!$H:$H,Sheet1!$C:$C,$K29,Sheet1!$E:$E,AS$3)</f>
        <v>0</v>
      </c>
      <c r="AT29" s="41">
        <f>SUMIFS(Sheet1!$H:$H,Sheet1!$C:$C,$K29,Sheet1!$E:$E,AT$3)</f>
        <v>0</v>
      </c>
      <c r="AU29" s="23" t="str">
        <f t="shared" si="53"/>
        <v/>
      </c>
    </row>
    <row r="30">
      <c r="J30" s="18"/>
      <c r="K30" s="17"/>
      <c r="L30" s="41">
        <f>SUMIFS(Sheet1!$H:$H,Sheet1!$C:$C,$K30,Sheet1!$E:$E,L$3)</f>
        <v>0</v>
      </c>
      <c r="M30" s="41">
        <f>SUMIFS(Sheet1!$H:$H,Sheet1!$C:$C,$K30,Sheet1!$E:$E,M$3)</f>
        <v>0</v>
      </c>
      <c r="N30" s="23" t="str">
        <f t="shared" si="42"/>
        <v/>
      </c>
      <c r="O30" s="41">
        <f>SUMIFS(Sheet1!$H:$H,Sheet1!$C:$C,$K30,Sheet1!$E:$E,O$3)</f>
        <v>0</v>
      </c>
      <c r="P30" s="41">
        <f>SUMIFS(Sheet1!$H:$H,Sheet1!$C:$C,$K30,Sheet1!$E:$E,P$3)</f>
        <v>0</v>
      </c>
      <c r="Q30" s="23" t="str">
        <f t="shared" si="43"/>
        <v/>
      </c>
      <c r="R30" s="41">
        <f>SUMIFS(Sheet1!$H:$H,Sheet1!$C:$C,$K30,Sheet1!$E:$E,R$3)</f>
        <v>0</v>
      </c>
      <c r="S30" s="41">
        <f>SUMIFS(Sheet1!$H:$H,Sheet1!$C:$C,$K30,Sheet1!$E:$E,S$3)</f>
        <v>0</v>
      </c>
      <c r="T30" s="23" t="str">
        <f t="shared" si="44"/>
        <v/>
      </c>
      <c r="U30" s="41">
        <f>SUMIFS(Sheet1!$H:$H,Sheet1!$C:$C,$K30,Sheet1!$E:$E,U$3)</f>
        <v>0</v>
      </c>
      <c r="V30" s="41">
        <f>SUMIFS(Sheet1!$H:$H,Sheet1!$C:$C,$K30,Sheet1!$E:$E,V$3)</f>
        <v>0</v>
      </c>
      <c r="W30" s="23" t="str">
        <f t="shared" si="45"/>
        <v/>
      </c>
      <c r="X30" s="41">
        <f>SUMIFS(Sheet1!$H:$H,Sheet1!$C:$C,$K30,Sheet1!$E:$E,X$3)</f>
        <v>0</v>
      </c>
      <c r="Y30" s="41">
        <f>SUMIFS(Sheet1!$H:$H,Sheet1!$C:$C,$K30,Sheet1!$E:$E,Y$3)</f>
        <v>0</v>
      </c>
      <c r="Z30" s="23" t="str">
        <f t="shared" si="46"/>
        <v/>
      </c>
      <c r="AA30" s="41">
        <f>SUMIFS(Sheet1!$H:$H,Sheet1!$C:$C,$K30,Sheet1!$E:$E,AA$3)</f>
        <v>0</v>
      </c>
      <c r="AB30" s="41">
        <f>SUMIFS(Sheet1!$H:$H,Sheet1!$C:$C,$K30,Sheet1!$E:$E,AB$3)</f>
        <v>0</v>
      </c>
      <c r="AC30" s="23" t="str">
        <f t="shared" si="47"/>
        <v/>
      </c>
      <c r="AD30" s="41">
        <f>SUMIFS(Sheet1!$H:$H,Sheet1!$C:$C,$K30,Sheet1!$E:$E,AD$3)</f>
        <v>0</v>
      </c>
      <c r="AE30" s="41">
        <f>SUMIFS(Sheet1!$H:$H,Sheet1!$C:$C,$K30,Sheet1!$E:$E,AE$3)</f>
        <v>0</v>
      </c>
      <c r="AF30" s="51" t="str">
        <f t="shared" si="48"/>
        <v/>
      </c>
      <c r="AG30" s="41">
        <f>SUMIFS(Sheet1!$H:$H,Sheet1!$C:$C,$K30,Sheet1!$E:$E,AG$3)</f>
        <v>0</v>
      </c>
      <c r="AH30" s="41">
        <f>SUMIFS(Sheet1!$H:$H,Sheet1!$C:$C,$K30,Sheet1!$E:$E,AH$3)</f>
        <v>0</v>
      </c>
      <c r="AI30" s="23" t="str">
        <f t="shared" si="49"/>
        <v/>
      </c>
      <c r="AJ30" s="41">
        <f>SUMIFS(Sheet1!$H:$H,Sheet1!$C:$C,$K30,Sheet1!$E:$E,AJ$3)</f>
        <v>0</v>
      </c>
      <c r="AK30" s="41">
        <f>SUMIFS(Sheet1!$H:$H,Sheet1!$C:$C,$K30,Sheet1!$E:$E,AK$3)</f>
        <v>0</v>
      </c>
      <c r="AL30" s="23" t="str">
        <f t="shared" si="50"/>
        <v/>
      </c>
      <c r="AM30" s="41">
        <f>SUMIFS(Sheet1!$H:$H,Sheet1!$C:$C,$K30,Sheet1!$E:$E,AM$3)</f>
        <v>0</v>
      </c>
      <c r="AN30" s="41">
        <f>SUMIFS(Sheet1!$H:$H,Sheet1!$C:$C,$K30,Sheet1!$E:$E,AN$3)</f>
        <v>0</v>
      </c>
      <c r="AO30" s="23" t="str">
        <f t="shared" si="51"/>
        <v/>
      </c>
      <c r="AP30" s="41">
        <f>SUMIFS(Sheet1!$H:$H,Sheet1!$C:$C,$K30,Sheet1!$E:$E,AP$3)</f>
        <v>0</v>
      </c>
      <c r="AQ30" s="41">
        <f>SUMIFS(Sheet1!$H:$H,Sheet1!$C:$C,$K30,Sheet1!$E:$E,AQ$3)</f>
        <v>0</v>
      </c>
      <c r="AR30" s="23" t="str">
        <f t="shared" si="52"/>
        <v/>
      </c>
      <c r="AS30" s="41">
        <f>SUMIFS(Sheet1!$H:$H,Sheet1!$C:$C,$K30,Sheet1!$E:$E,AS$3)</f>
        <v>0</v>
      </c>
      <c r="AT30" s="41">
        <f>SUMIFS(Sheet1!$H:$H,Sheet1!$C:$C,$K30,Sheet1!$E:$E,AT$3)</f>
        <v>0</v>
      </c>
      <c r="AU30" s="23" t="str">
        <f t="shared" si="53"/>
        <v/>
      </c>
    </row>
    <row r="31">
      <c r="J31" s="18"/>
      <c r="K31" s="17"/>
      <c r="L31" s="41">
        <f>SUMIFS(Sheet1!$H:$H,Sheet1!$C:$C,$K31,Sheet1!$E:$E,L$3)</f>
        <v>0</v>
      </c>
      <c r="M31" s="41">
        <f>SUMIFS(Sheet1!$H:$H,Sheet1!$C:$C,$K31,Sheet1!$E:$E,M$3)</f>
        <v>0</v>
      </c>
      <c r="N31" s="23" t="str">
        <f t="shared" si="42"/>
        <v/>
      </c>
      <c r="O31" s="41">
        <f>SUMIFS(Sheet1!$H:$H,Sheet1!$C:$C,$K31,Sheet1!$E:$E,O$3)</f>
        <v>0</v>
      </c>
      <c r="P31" s="41">
        <f>SUMIFS(Sheet1!$H:$H,Sheet1!$C:$C,$K31,Sheet1!$E:$E,P$3)</f>
        <v>0</v>
      </c>
      <c r="Q31" s="23" t="str">
        <f t="shared" si="43"/>
        <v/>
      </c>
      <c r="R31" s="41">
        <f>SUMIFS(Sheet1!$H:$H,Sheet1!$C:$C,$K31,Sheet1!$E:$E,R$3)</f>
        <v>0</v>
      </c>
      <c r="S31" s="41">
        <f>SUMIFS(Sheet1!$H:$H,Sheet1!$C:$C,$K31,Sheet1!$E:$E,S$3)</f>
        <v>0</v>
      </c>
      <c r="T31" s="23" t="str">
        <f t="shared" si="44"/>
        <v/>
      </c>
      <c r="U31" s="41">
        <f>SUMIFS(Sheet1!$H:$H,Sheet1!$C:$C,$K31,Sheet1!$E:$E,U$3)</f>
        <v>0</v>
      </c>
      <c r="V31" s="41">
        <f>SUMIFS(Sheet1!$H:$H,Sheet1!$C:$C,$K31,Sheet1!$E:$E,V$3)</f>
        <v>0</v>
      </c>
      <c r="W31" s="23" t="str">
        <f t="shared" si="45"/>
        <v/>
      </c>
      <c r="X31" s="41">
        <f>SUMIFS(Sheet1!$H:$H,Sheet1!$C:$C,$K31,Sheet1!$E:$E,X$3)</f>
        <v>0</v>
      </c>
      <c r="Y31" s="41">
        <f>SUMIFS(Sheet1!$H:$H,Sheet1!$C:$C,$K31,Sheet1!$E:$E,Y$3)</f>
        <v>0</v>
      </c>
      <c r="Z31" s="23" t="str">
        <f t="shared" si="46"/>
        <v/>
      </c>
      <c r="AA31" s="41">
        <f>SUMIFS(Sheet1!$H:$H,Sheet1!$C:$C,$K31,Sheet1!$E:$E,AA$3)</f>
        <v>0</v>
      </c>
      <c r="AB31" s="41">
        <f>SUMIFS(Sheet1!$H:$H,Sheet1!$C:$C,$K31,Sheet1!$E:$E,AB$3)</f>
        <v>0</v>
      </c>
      <c r="AC31" s="23" t="str">
        <f t="shared" si="47"/>
        <v/>
      </c>
      <c r="AD31" s="41">
        <f>SUMIFS(Sheet1!$H:$H,Sheet1!$C:$C,$K31,Sheet1!$E:$E,AD$3)</f>
        <v>0</v>
      </c>
      <c r="AE31" s="41">
        <f>SUMIFS(Sheet1!$H:$H,Sheet1!$C:$C,$K31,Sheet1!$E:$E,AE$3)</f>
        <v>0</v>
      </c>
      <c r="AF31" s="51" t="str">
        <f t="shared" si="48"/>
        <v/>
      </c>
      <c r="AG31" s="41">
        <f>SUMIFS(Sheet1!$H:$H,Sheet1!$C:$C,$K31,Sheet1!$E:$E,AG$3)</f>
        <v>0</v>
      </c>
      <c r="AH31" s="41">
        <f>SUMIFS(Sheet1!$H:$H,Sheet1!$C:$C,$K31,Sheet1!$E:$E,AH$3)</f>
        <v>0</v>
      </c>
      <c r="AI31" s="23" t="str">
        <f t="shared" si="49"/>
        <v/>
      </c>
      <c r="AJ31" s="41">
        <f>SUMIFS(Sheet1!$H:$H,Sheet1!$C:$C,$K31,Sheet1!$E:$E,AJ$3)</f>
        <v>0</v>
      </c>
      <c r="AK31" s="41">
        <f>SUMIFS(Sheet1!$H:$H,Sheet1!$C:$C,$K31,Sheet1!$E:$E,AK$3)</f>
        <v>0</v>
      </c>
      <c r="AL31" s="23" t="str">
        <f t="shared" si="50"/>
        <v/>
      </c>
      <c r="AM31" s="41">
        <f>SUMIFS(Sheet1!$H:$H,Sheet1!$C:$C,$K31,Sheet1!$E:$E,AM$3)</f>
        <v>0</v>
      </c>
      <c r="AN31" s="41">
        <f>SUMIFS(Sheet1!$H:$H,Sheet1!$C:$C,$K31,Sheet1!$E:$E,AN$3)</f>
        <v>0</v>
      </c>
      <c r="AO31" s="23" t="str">
        <f t="shared" si="51"/>
        <v/>
      </c>
      <c r="AP31" s="41">
        <f>SUMIFS(Sheet1!$H:$H,Sheet1!$C:$C,$K31,Sheet1!$E:$E,AP$3)</f>
        <v>0</v>
      </c>
      <c r="AQ31" s="41">
        <f>SUMIFS(Sheet1!$H:$H,Sheet1!$C:$C,$K31,Sheet1!$E:$E,AQ$3)</f>
        <v>0</v>
      </c>
      <c r="AR31" s="23" t="str">
        <f t="shared" si="52"/>
        <v/>
      </c>
      <c r="AS31" s="41">
        <f>SUMIFS(Sheet1!$H:$H,Sheet1!$C:$C,$K31,Sheet1!$E:$E,AS$3)</f>
        <v>0</v>
      </c>
      <c r="AT31" s="41">
        <f>SUMIFS(Sheet1!$H:$H,Sheet1!$C:$C,$K31,Sheet1!$E:$E,AT$3)</f>
        <v>0</v>
      </c>
      <c r="AU31" s="23" t="str">
        <f t="shared" si="53"/>
        <v/>
      </c>
    </row>
    <row r="32">
      <c r="J32" s="18"/>
      <c r="K32" s="17"/>
      <c r="L32" s="41">
        <f>SUMIFS(Sheet1!$H:$H,Sheet1!$C:$C,$K32,Sheet1!$E:$E,L$3)</f>
        <v>0</v>
      </c>
      <c r="M32" s="41">
        <f>SUMIFS(Sheet1!$H:$H,Sheet1!$C:$C,$K32,Sheet1!$E:$E,M$3)</f>
        <v>0</v>
      </c>
      <c r="N32" s="23" t="str">
        <f t="shared" si="42"/>
        <v/>
      </c>
      <c r="O32" s="41">
        <f>SUMIFS(Sheet1!$H:$H,Sheet1!$C:$C,$K32,Sheet1!$E:$E,O$3)</f>
        <v>0</v>
      </c>
      <c r="P32" s="41">
        <f>SUMIFS(Sheet1!$H:$H,Sheet1!$C:$C,$K32,Sheet1!$E:$E,P$3)</f>
        <v>0</v>
      </c>
      <c r="Q32" s="23" t="str">
        <f t="shared" si="43"/>
        <v/>
      </c>
      <c r="R32" s="41">
        <f>SUMIFS(Sheet1!$H:$H,Sheet1!$C:$C,$K32,Sheet1!$E:$E,R$3)</f>
        <v>0</v>
      </c>
      <c r="S32" s="41">
        <f>SUMIFS(Sheet1!$H:$H,Sheet1!$C:$C,$K32,Sheet1!$E:$E,S$3)</f>
        <v>0</v>
      </c>
      <c r="T32" s="23" t="str">
        <f t="shared" si="44"/>
        <v/>
      </c>
      <c r="U32" s="41">
        <f>SUMIFS(Sheet1!$H:$H,Sheet1!$C:$C,$K32,Sheet1!$E:$E,U$3)</f>
        <v>0</v>
      </c>
      <c r="V32" s="41">
        <f>SUMIFS(Sheet1!$H:$H,Sheet1!$C:$C,$K32,Sheet1!$E:$E,V$3)</f>
        <v>0</v>
      </c>
      <c r="W32" s="23" t="str">
        <f t="shared" si="45"/>
        <v/>
      </c>
      <c r="X32" s="41">
        <f>SUMIFS(Sheet1!$H:$H,Sheet1!$C:$C,$K32,Sheet1!$E:$E,X$3)</f>
        <v>0</v>
      </c>
      <c r="Y32" s="41">
        <f>SUMIFS(Sheet1!$H:$H,Sheet1!$C:$C,$K32,Sheet1!$E:$E,Y$3)</f>
        <v>0</v>
      </c>
      <c r="Z32" s="23" t="str">
        <f t="shared" si="46"/>
        <v/>
      </c>
      <c r="AA32" s="41">
        <f>SUMIFS(Sheet1!$H:$H,Sheet1!$C:$C,$K32,Sheet1!$E:$E,AA$3)</f>
        <v>0</v>
      </c>
      <c r="AB32" s="41">
        <f>SUMIFS(Sheet1!$H:$H,Sheet1!$C:$C,$K32,Sheet1!$E:$E,AB$3)</f>
        <v>0</v>
      </c>
      <c r="AC32" s="23" t="str">
        <f t="shared" si="47"/>
        <v/>
      </c>
      <c r="AD32" s="41">
        <f>SUMIFS(Sheet1!$H:$H,Sheet1!$C:$C,$K32,Sheet1!$E:$E,AD$3)</f>
        <v>0</v>
      </c>
      <c r="AE32" s="41">
        <f>SUMIFS(Sheet1!$H:$H,Sheet1!$C:$C,$K32,Sheet1!$E:$E,AE$3)</f>
        <v>0</v>
      </c>
      <c r="AF32" s="51" t="str">
        <f t="shared" si="48"/>
        <v/>
      </c>
      <c r="AG32" s="41">
        <f>SUMIFS(Sheet1!$H:$H,Sheet1!$C:$C,$K32,Sheet1!$E:$E,AG$3)</f>
        <v>0</v>
      </c>
      <c r="AH32" s="41">
        <f>SUMIFS(Sheet1!$H:$H,Sheet1!$C:$C,$K32,Sheet1!$E:$E,AH$3)</f>
        <v>0</v>
      </c>
      <c r="AI32" s="23" t="str">
        <f t="shared" si="49"/>
        <v/>
      </c>
      <c r="AJ32" s="41">
        <f>SUMIFS(Sheet1!$H:$H,Sheet1!$C:$C,$K32,Sheet1!$E:$E,AJ$3)</f>
        <v>0</v>
      </c>
      <c r="AK32" s="41">
        <f>SUMIFS(Sheet1!$H:$H,Sheet1!$C:$C,$K32,Sheet1!$E:$E,AK$3)</f>
        <v>0</v>
      </c>
      <c r="AL32" s="23" t="str">
        <f t="shared" si="50"/>
        <v/>
      </c>
      <c r="AM32" s="41">
        <f>SUMIFS(Sheet1!$H:$H,Sheet1!$C:$C,$K32,Sheet1!$E:$E,AM$3)</f>
        <v>0</v>
      </c>
      <c r="AN32" s="41">
        <f>SUMIFS(Sheet1!$H:$H,Sheet1!$C:$C,$K32,Sheet1!$E:$E,AN$3)</f>
        <v>0</v>
      </c>
      <c r="AO32" s="23" t="str">
        <f t="shared" si="51"/>
        <v/>
      </c>
      <c r="AP32" s="41">
        <f>SUMIFS(Sheet1!$H:$H,Sheet1!$C:$C,$K32,Sheet1!$E:$E,AP$3)</f>
        <v>0</v>
      </c>
      <c r="AQ32" s="41">
        <f>SUMIFS(Sheet1!$H:$H,Sheet1!$C:$C,$K32,Sheet1!$E:$E,AQ$3)</f>
        <v>0</v>
      </c>
      <c r="AR32" s="23" t="str">
        <f t="shared" si="52"/>
        <v/>
      </c>
      <c r="AS32" s="41">
        <f>SUMIFS(Sheet1!$H:$H,Sheet1!$C:$C,$K32,Sheet1!$E:$E,AS$3)</f>
        <v>0</v>
      </c>
      <c r="AT32" s="41">
        <f>SUMIFS(Sheet1!$H:$H,Sheet1!$C:$C,$K32,Sheet1!$E:$E,AT$3)</f>
        <v>0</v>
      </c>
      <c r="AU32" s="23" t="str">
        <f t="shared" si="53"/>
        <v/>
      </c>
    </row>
    <row r="33">
      <c r="J33" s="18"/>
      <c r="K33" s="17"/>
      <c r="L33" s="41">
        <f>SUMIFS(Sheet1!$H:$H,Sheet1!$C:$C,$K33,Sheet1!$E:$E,L$3)</f>
        <v>0</v>
      </c>
      <c r="M33" s="41">
        <f>SUMIFS(Sheet1!$H:$H,Sheet1!$C:$C,$K33,Sheet1!$E:$E,M$3)</f>
        <v>0</v>
      </c>
      <c r="N33" s="23" t="str">
        <f t="shared" si="42"/>
        <v/>
      </c>
      <c r="O33" s="41">
        <f>SUMIFS(Sheet1!$H:$H,Sheet1!$C:$C,$K33,Sheet1!$E:$E,O$3)</f>
        <v>0</v>
      </c>
      <c r="P33" s="41">
        <f>SUMIFS(Sheet1!$H:$H,Sheet1!$C:$C,$K33,Sheet1!$E:$E,P$3)</f>
        <v>0</v>
      </c>
      <c r="Q33" s="23" t="str">
        <f t="shared" si="43"/>
        <v/>
      </c>
      <c r="R33" s="41">
        <f>SUMIFS(Sheet1!$H:$H,Sheet1!$C:$C,$K33,Sheet1!$E:$E,R$3)</f>
        <v>0</v>
      </c>
      <c r="S33" s="41">
        <f>SUMIFS(Sheet1!$H:$H,Sheet1!$C:$C,$K33,Sheet1!$E:$E,S$3)</f>
        <v>0</v>
      </c>
      <c r="T33" s="23" t="str">
        <f t="shared" si="44"/>
        <v/>
      </c>
      <c r="U33" s="41">
        <f>SUMIFS(Sheet1!$H:$H,Sheet1!$C:$C,$K33,Sheet1!$E:$E,U$3)</f>
        <v>0</v>
      </c>
      <c r="V33" s="41">
        <f>SUMIFS(Sheet1!$H:$H,Sheet1!$C:$C,$K33,Sheet1!$E:$E,V$3)</f>
        <v>0</v>
      </c>
      <c r="W33" s="23" t="str">
        <f t="shared" si="45"/>
        <v/>
      </c>
      <c r="X33" s="41">
        <f>SUMIFS(Sheet1!$H:$H,Sheet1!$C:$C,$K33,Sheet1!$E:$E,X$3)</f>
        <v>0</v>
      </c>
      <c r="Y33" s="41">
        <f>SUMIFS(Sheet1!$H:$H,Sheet1!$C:$C,$K33,Sheet1!$E:$E,Y$3)</f>
        <v>0</v>
      </c>
      <c r="Z33" s="23" t="str">
        <f t="shared" si="46"/>
        <v/>
      </c>
      <c r="AA33" s="41">
        <f>SUMIFS(Sheet1!$H:$H,Sheet1!$C:$C,$K33,Sheet1!$E:$E,AA$3)</f>
        <v>0</v>
      </c>
      <c r="AB33" s="41">
        <f>SUMIFS(Sheet1!$H:$H,Sheet1!$C:$C,$K33,Sheet1!$E:$E,AB$3)</f>
        <v>0</v>
      </c>
      <c r="AC33" s="23" t="str">
        <f t="shared" si="47"/>
        <v/>
      </c>
      <c r="AD33" s="41">
        <f>SUMIFS(Sheet1!$H:$H,Sheet1!$C:$C,$K33,Sheet1!$E:$E,AD$3)</f>
        <v>0</v>
      </c>
      <c r="AE33" s="41">
        <f>SUMIFS(Sheet1!$H:$H,Sheet1!$C:$C,$K33,Sheet1!$E:$E,AE$3)</f>
        <v>0</v>
      </c>
      <c r="AF33" s="51" t="str">
        <f t="shared" si="48"/>
        <v/>
      </c>
      <c r="AG33" s="41">
        <f>SUMIFS(Sheet1!$H:$H,Sheet1!$C:$C,$K33,Sheet1!$E:$E,AG$3)</f>
        <v>0</v>
      </c>
      <c r="AH33" s="41">
        <f>SUMIFS(Sheet1!$H:$H,Sheet1!$C:$C,$K33,Sheet1!$E:$E,AH$3)</f>
        <v>0</v>
      </c>
      <c r="AI33" s="23" t="str">
        <f t="shared" si="49"/>
        <v/>
      </c>
      <c r="AJ33" s="41">
        <f>SUMIFS(Sheet1!$H:$H,Sheet1!$C:$C,$K33,Sheet1!$E:$E,AJ$3)</f>
        <v>0</v>
      </c>
      <c r="AK33" s="41">
        <f>SUMIFS(Sheet1!$H:$H,Sheet1!$C:$C,$K33,Sheet1!$E:$E,AK$3)</f>
        <v>0</v>
      </c>
      <c r="AL33" s="23" t="str">
        <f t="shared" si="50"/>
        <v/>
      </c>
      <c r="AM33" s="41">
        <f>SUMIFS(Sheet1!$H:$H,Sheet1!$C:$C,$K33,Sheet1!$E:$E,AM$3)</f>
        <v>0</v>
      </c>
      <c r="AN33" s="41">
        <f>SUMIFS(Sheet1!$H:$H,Sheet1!$C:$C,$K33,Sheet1!$E:$E,AN$3)</f>
        <v>0</v>
      </c>
      <c r="AO33" s="23" t="str">
        <f t="shared" si="51"/>
        <v/>
      </c>
      <c r="AP33" s="41">
        <f>SUMIFS(Sheet1!$H:$H,Sheet1!$C:$C,$K33,Sheet1!$E:$E,AP$3)</f>
        <v>0</v>
      </c>
      <c r="AQ33" s="41">
        <f>SUMIFS(Sheet1!$H:$H,Sheet1!$C:$C,$K33,Sheet1!$E:$E,AQ$3)</f>
        <v>0</v>
      </c>
      <c r="AR33" s="23" t="str">
        <f t="shared" si="52"/>
        <v/>
      </c>
      <c r="AS33" s="41">
        <f>SUMIFS(Sheet1!$H:$H,Sheet1!$C:$C,$K33,Sheet1!$E:$E,AS$3)</f>
        <v>0</v>
      </c>
      <c r="AT33" s="41">
        <f>SUMIFS(Sheet1!$H:$H,Sheet1!$C:$C,$K33,Sheet1!$E:$E,AT$3)</f>
        <v>0</v>
      </c>
      <c r="AU33" s="23" t="str">
        <f t="shared" si="53"/>
        <v/>
      </c>
    </row>
    <row r="34">
      <c r="J34" s="18"/>
      <c r="K34" s="17"/>
      <c r="L34" s="41">
        <f>SUMIFS(Sheet1!$H:$H,Sheet1!$C:$C,$K34,Sheet1!$E:$E,L$3)</f>
        <v>0</v>
      </c>
      <c r="M34" s="41">
        <f>SUMIFS(Sheet1!$H:$H,Sheet1!$C:$C,$K34,Sheet1!$E:$E,M$3)</f>
        <v>0</v>
      </c>
      <c r="N34" s="23" t="str">
        <f t="shared" si="42"/>
        <v/>
      </c>
      <c r="O34" s="41">
        <f>SUMIFS(Sheet1!$H:$H,Sheet1!$C:$C,$K34,Sheet1!$E:$E,O$3)</f>
        <v>0</v>
      </c>
      <c r="P34" s="41">
        <f>SUMIFS(Sheet1!$H:$H,Sheet1!$C:$C,$K34,Sheet1!$E:$E,P$3)</f>
        <v>0</v>
      </c>
      <c r="Q34" s="23" t="str">
        <f t="shared" si="43"/>
        <v/>
      </c>
      <c r="R34" s="41">
        <f>SUMIFS(Sheet1!$H:$H,Sheet1!$C:$C,$K34,Sheet1!$E:$E,R$3)</f>
        <v>0</v>
      </c>
      <c r="S34" s="41">
        <f>SUMIFS(Sheet1!$H:$H,Sheet1!$C:$C,$K34,Sheet1!$E:$E,S$3)</f>
        <v>0</v>
      </c>
      <c r="T34" s="23" t="str">
        <f t="shared" si="44"/>
        <v/>
      </c>
      <c r="U34" s="41">
        <f>SUMIFS(Sheet1!$H:$H,Sheet1!$C:$C,$K34,Sheet1!$E:$E,U$3)</f>
        <v>0</v>
      </c>
      <c r="V34" s="41">
        <f>SUMIFS(Sheet1!$H:$H,Sheet1!$C:$C,$K34,Sheet1!$E:$E,V$3)</f>
        <v>0</v>
      </c>
      <c r="W34" s="23" t="str">
        <f t="shared" si="45"/>
        <v/>
      </c>
      <c r="X34" s="41">
        <f>SUMIFS(Sheet1!$H:$H,Sheet1!$C:$C,$K34,Sheet1!$E:$E,X$3)</f>
        <v>0</v>
      </c>
      <c r="Y34" s="41">
        <f>SUMIFS(Sheet1!$H:$H,Sheet1!$C:$C,$K34,Sheet1!$E:$E,Y$3)</f>
        <v>0</v>
      </c>
      <c r="Z34" s="23" t="str">
        <f t="shared" si="46"/>
        <v/>
      </c>
      <c r="AA34" s="41">
        <f>SUMIFS(Sheet1!$H:$H,Sheet1!$C:$C,$K34,Sheet1!$E:$E,AA$3)</f>
        <v>0</v>
      </c>
      <c r="AB34" s="41">
        <f>SUMIFS(Sheet1!$H:$H,Sheet1!$C:$C,$K34,Sheet1!$E:$E,AB$3)</f>
        <v>0</v>
      </c>
      <c r="AC34" s="23" t="str">
        <f t="shared" si="47"/>
        <v/>
      </c>
      <c r="AD34" s="41">
        <f>SUMIFS(Sheet1!$H:$H,Sheet1!$C:$C,$K34,Sheet1!$E:$E,AD$3)</f>
        <v>0</v>
      </c>
      <c r="AE34" s="41">
        <f>SUMIFS(Sheet1!$H:$H,Sheet1!$C:$C,$K34,Sheet1!$E:$E,AE$3)</f>
        <v>0</v>
      </c>
      <c r="AF34" s="51" t="str">
        <f t="shared" si="48"/>
        <v/>
      </c>
      <c r="AG34" s="41">
        <f>SUMIFS(Sheet1!$H:$H,Sheet1!$C:$C,$K34,Sheet1!$E:$E,AG$3)</f>
        <v>0</v>
      </c>
      <c r="AH34" s="41">
        <f>SUMIFS(Sheet1!$H:$H,Sheet1!$C:$C,$K34,Sheet1!$E:$E,AH$3)</f>
        <v>0</v>
      </c>
      <c r="AI34" s="23" t="str">
        <f t="shared" si="49"/>
        <v/>
      </c>
      <c r="AJ34" s="41">
        <f>SUMIFS(Sheet1!$H:$H,Sheet1!$C:$C,$K34,Sheet1!$E:$E,AJ$3)</f>
        <v>0</v>
      </c>
      <c r="AK34" s="41">
        <f>SUMIFS(Sheet1!$H:$H,Sheet1!$C:$C,$K34,Sheet1!$E:$E,AK$3)</f>
        <v>0</v>
      </c>
      <c r="AL34" s="23" t="str">
        <f t="shared" si="50"/>
        <v/>
      </c>
      <c r="AM34" s="41">
        <f>SUMIFS(Sheet1!$H:$H,Sheet1!$C:$C,$K34,Sheet1!$E:$E,AM$3)</f>
        <v>0</v>
      </c>
      <c r="AN34" s="41">
        <f>SUMIFS(Sheet1!$H:$H,Sheet1!$C:$C,$K34,Sheet1!$E:$E,AN$3)</f>
        <v>0</v>
      </c>
      <c r="AO34" s="23" t="str">
        <f t="shared" si="51"/>
        <v/>
      </c>
      <c r="AP34" s="41">
        <f>SUMIFS(Sheet1!$H:$H,Sheet1!$C:$C,$K34,Sheet1!$E:$E,AP$3)</f>
        <v>0</v>
      </c>
      <c r="AQ34" s="41">
        <f>SUMIFS(Sheet1!$H:$H,Sheet1!$C:$C,$K34,Sheet1!$E:$E,AQ$3)</f>
        <v>0</v>
      </c>
      <c r="AR34" s="23" t="str">
        <f t="shared" si="52"/>
        <v/>
      </c>
      <c r="AS34" s="41">
        <f>SUMIFS(Sheet1!$H:$H,Sheet1!$C:$C,$K34,Sheet1!$E:$E,AS$3)</f>
        <v>0</v>
      </c>
      <c r="AT34" s="41">
        <f>SUMIFS(Sheet1!$H:$H,Sheet1!$C:$C,$K34,Sheet1!$E:$E,AT$3)</f>
        <v>0</v>
      </c>
      <c r="AU34" s="23" t="str">
        <f t="shared" si="53"/>
        <v/>
      </c>
    </row>
    <row r="35">
      <c r="J35" s="18"/>
      <c r="K35" s="17"/>
      <c r="L35" s="41">
        <f>SUMIFS(Sheet1!$H:$H,Sheet1!$C:$C,$K35,Sheet1!$E:$E,L$3)</f>
        <v>0</v>
      </c>
      <c r="M35" s="41">
        <f>SUMIFS(Sheet1!$H:$H,Sheet1!$C:$C,$K35,Sheet1!$E:$E,M$3)</f>
        <v>0</v>
      </c>
      <c r="N35" s="23" t="str">
        <f t="shared" si="42"/>
        <v/>
      </c>
      <c r="O35" s="41">
        <f>SUMIFS(Sheet1!$H:$H,Sheet1!$C:$C,$K35,Sheet1!$E:$E,O$3)</f>
        <v>0</v>
      </c>
      <c r="P35" s="41">
        <f>SUMIFS(Sheet1!$H:$H,Sheet1!$C:$C,$K35,Sheet1!$E:$E,P$3)</f>
        <v>0</v>
      </c>
      <c r="Q35" s="23" t="str">
        <f t="shared" si="43"/>
        <v/>
      </c>
      <c r="R35" s="41">
        <f>SUMIFS(Sheet1!$H:$H,Sheet1!$C:$C,$K35,Sheet1!$E:$E,R$3)</f>
        <v>0</v>
      </c>
      <c r="S35" s="41">
        <f>SUMIFS(Sheet1!$H:$H,Sheet1!$C:$C,$K35,Sheet1!$E:$E,S$3)</f>
        <v>0</v>
      </c>
      <c r="T35" s="23" t="str">
        <f t="shared" si="44"/>
        <v/>
      </c>
      <c r="U35" s="41">
        <f>SUMIFS(Sheet1!$H:$H,Sheet1!$C:$C,$K35,Sheet1!$E:$E,U$3)</f>
        <v>0</v>
      </c>
      <c r="V35" s="41">
        <f>SUMIFS(Sheet1!$H:$H,Sheet1!$C:$C,$K35,Sheet1!$E:$E,V$3)</f>
        <v>0</v>
      </c>
      <c r="W35" s="23" t="str">
        <f t="shared" si="45"/>
        <v/>
      </c>
      <c r="X35" s="41">
        <f>SUMIFS(Sheet1!$H:$H,Sheet1!$C:$C,$K35,Sheet1!$E:$E,X$3)</f>
        <v>0</v>
      </c>
      <c r="Y35" s="41">
        <f>SUMIFS(Sheet1!$H:$H,Sheet1!$C:$C,$K35,Sheet1!$E:$E,Y$3)</f>
        <v>0</v>
      </c>
      <c r="Z35" s="23" t="str">
        <f t="shared" si="46"/>
        <v/>
      </c>
      <c r="AA35" s="41">
        <f>SUMIFS(Sheet1!$H:$H,Sheet1!$C:$C,$K35,Sheet1!$E:$E,AA$3)</f>
        <v>0</v>
      </c>
      <c r="AB35" s="41">
        <f>SUMIFS(Sheet1!$H:$H,Sheet1!$C:$C,$K35,Sheet1!$E:$E,AB$3)</f>
        <v>0</v>
      </c>
      <c r="AC35" s="23" t="str">
        <f t="shared" si="47"/>
        <v/>
      </c>
      <c r="AD35" s="41">
        <f>SUMIFS(Sheet1!$H:$H,Sheet1!$C:$C,$K35,Sheet1!$E:$E,AD$3)</f>
        <v>0</v>
      </c>
      <c r="AE35" s="41">
        <f>SUMIFS(Sheet1!$H:$H,Sheet1!$C:$C,$K35,Sheet1!$E:$E,AE$3)</f>
        <v>0</v>
      </c>
      <c r="AF35" s="51" t="str">
        <f t="shared" si="48"/>
        <v/>
      </c>
      <c r="AG35" s="41">
        <f>SUMIFS(Sheet1!$H:$H,Sheet1!$C:$C,$K35,Sheet1!$E:$E,AG$3)</f>
        <v>0</v>
      </c>
      <c r="AH35" s="41">
        <f>SUMIFS(Sheet1!$H:$H,Sheet1!$C:$C,$K35,Sheet1!$E:$E,AH$3)</f>
        <v>0</v>
      </c>
      <c r="AI35" s="23" t="str">
        <f t="shared" si="49"/>
        <v/>
      </c>
      <c r="AJ35" s="41">
        <f>SUMIFS(Sheet1!$H:$H,Sheet1!$C:$C,$K35,Sheet1!$E:$E,AJ$3)</f>
        <v>0</v>
      </c>
      <c r="AK35" s="41">
        <f>SUMIFS(Sheet1!$H:$H,Sheet1!$C:$C,$K35,Sheet1!$E:$E,AK$3)</f>
        <v>0</v>
      </c>
      <c r="AL35" s="23" t="str">
        <f t="shared" si="50"/>
        <v/>
      </c>
      <c r="AM35" s="41">
        <f>SUMIFS(Sheet1!$H:$H,Sheet1!$C:$C,$K35,Sheet1!$E:$E,AM$3)</f>
        <v>0</v>
      </c>
      <c r="AN35" s="41">
        <f>SUMIFS(Sheet1!$H:$H,Sheet1!$C:$C,$K35,Sheet1!$E:$E,AN$3)</f>
        <v>0</v>
      </c>
      <c r="AO35" s="23" t="str">
        <f t="shared" si="51"/>
        <v/>
      </c>
      <c r="AP35" s="41">
        <f>SUMIFS(Sheet1!$H:$H,Sheet1!$C:$C,$K35,Sheet1!$E:$E,AP$3)</f>
        <v>0</v>
      </c>
      <c r="AQ35" s="41">
        <f>SUMIFS(Sheet1!$H:$H,Sheet1!$C:$C,$K35,Sheet1!$E:$E,AQ$3)</f>
        <v>0</v>
      </c>
      <c r="AR35" s="23" t="str">
        <f t="shared" si="52"/>
        <v/>
      </c>
      <c r="AS35" s="41">
        <f>SUMIFS(Sheet1!$H:$H,Sheet1!$C:$C,$K35,Sheet1!$E:$E,AS$3)</f>
        <v>0</v>
      </c>
      <c r="AT35" s="41">
        <f>SUMIFS(Sheet1!$H:$H,Sheet1!$C:$C,$K35,Sheet1!$E:$E,AT$3)</f>
        <v>0</v>
      </c>
      <c r="AU35" s="23" t="str">
        <f t="shared" si="53"/>
        <v/>
      </c>
    </row>
    <row r="36">
      <c r="J36" s="18"/>
      <c r="K36" s="17"/>
      <c r="L36" s="41">
        <f>SUMIFS(Sheet1!$H:$H,Sheet1!$C:$C,$K36,Sheet1!$E:$E,L$3)</f>
        <v>0</v>
      </c>
      <c r="M36" s="41">
        <f>SUMIFS(Sheet1!$H:$H,Sheet1!$C:$C,$K36,Sheet1!$E:$E,M$3)</f>
        <v>0</v>
      </c>
      <c r="N36" s="23" t="str">
        <f t="shared" si="42"/>
        <v/>
      </c>
      <c r="O36" s="41">
        <f>SUMIFS(Sheet1!$H:$H,Sheet1!$C:$C,$K36,Sheet1!$E:$E,O$3)</f>
        <v>0</v>
      </c>
      <c r="P36" s="41">
        <f>SUMIFS(Sheet1!$H:$H,Sheet1!$C:$C,$K36,Sheet1!$E:$E,P$3)</f>
        <v>0</v>
      </c>
      <c r="Q36" s="23" t="str">
        <f t="shared" si="43"/>
        <v/>
      </c>
      <c r="R36" s="41">
        <f>SUMIFS(Sheet1!$H:$H,Sheet1!$C:$C,$K36,Sheet1!$E:$E,R$3)</f>
        <v>0</v>
      </c>
      <c r="S36" s="41">
        <f>SUMIFS(Sheet1!$H:$H,Sheet1!$C:$C,$K36,Sheet1!$E:$E,S$3)</f>
        <v>0</v>
      </c>
      <c r="T36" s="23" t="str">
        <f t="shared" si="44"/>
        <v/>
      </c>
      <c r="U36" s="41">
        <f>SUMIFS(Sheet1!$H:$H,Sheet1!$C:$C,$K36,Sheet1!$E:$E,U$3)</f>
        <v>0</v>
      </c>
      <c r="V36" s="41">
        <f>SUMIFS(Sheet1!$H:$H,Sheet1!$C:$C,$K36,Sheet1!$E:$E,V$3)</f>
        <v>0</v>
      </c>
      <c r="W36" s="23" t="str">
        <f t="shared" si="45"/>
        <v/>
      </c>
      <c r="X36" s="41">
        <f>SUMIFS(Sheet1!$H:$H,Sheet1!$C:$C,$K36,Sheet1!$E:$E,X$3)</f>
        <v>0</v>
      </c>
      <c r="Y36" s="41">
        <f>SUMIFS(Sheet1!$H:$H,Sheet1!$C:$C,$K36,Sheet1!$E:$E,Y$3)</f>
        <v>0</v>
      </c>
      <c r="Z36" s="23" t="str">
        <f t="shared" si="46"/>
        <v/>
      </c>
      <c r="AA36" s="41">
        <f>SUMIFS(Sheet1!$H:$H,Sheet1!$C:$C,$K36,Sheet1!$E:$E,AA$3)</f>
        <v>0</v>
      </c>
      <c r="AB36" s="41">
        <f>SUMIFS(Sheet1!$H:$H,Sheet1!$C:$C,$K36,Sheet1!$E:$E,AB$3)</f>
        <v>0</v>
      </c>
      <c r="AC36" s="23" t="str">
        <f t="shared" si="47"/>
        <v/>
      </c>
      <c r="AD36" s="41">
        <f>SUMIFS(Sheet1!$H:$H,Sheet1!$C:$C,$K36,Sheet1!$E:$E,AD$3)</f>
        <v>0</v>
      </c>
      <c r="AE36" s="41">
        <f>SUMIFS(Sheet1!$H:$H,Sheet1!$C:$C,$K36,Sheet1!$E:$E,AE$3)</f>
        <v>0</v>
      </c>
      <c r="AF36" s="51" t="str">
        <f t="shared" si="48"/>
        <v/>
      </c>
      <c r="AG36" s="41">
        <f>SUMIFS(Sheet1!$H:$H,Sheet1!$C:$C,$K36,Sheet1!$E:$E,AG$3)</f>
        <v>0</v>
      </c>
      <c r="AH36" s="41">
        <f>SUMIFS(Sheet1!$H:$H,Sheet1!$C:$C,$K36,Sheet1!$E:$E,AH$3)</f>
        <v>0</v>
      </c>
      <c r="AI36" s="23" t="str">
        <f t="shared" si="49"/>
        <v/>
      </c>
      <c r="AJ36" s="41">
        <f>SUMIFS(Sheet1!$H:$H,Sheet1!$C:$C,$K36,Sheet1!$E:$E,AJ$3)</f>
        <v>0</v>
      </c>
      <c r="AK36" s="41">
        <f>SUMIFS(Sheet1!$H:$H,Sheet1!$C:$C,$K36,Sheet1!$E:$E,AK$3)</f>
        <v>0</v>
      </c>
      <c r="AL36" s="23" t="str">
        <f t="shared" si="50"/>
        <v/>
      </c>
      <c r="AM36" s="41">
        <f>SUMIFS(Sheet1!$H:$H,Sheet1!$C:$C,$K36,Sheet1!$E:$E,AM$3)</f>
        <v>0</v>
      </c>
      <c r="AN36" s="41">
        <f>SUMIFS(Sheet1!$H:$H,Sheet1!$C:$C,$K36,Sheet1!$E:$E,AN$3)</f>
        <v>0</v>
      </c>
      <c r="AO36" s="23" t="str">
        <f t="shared" si="51"/>
        <v/>
      </c>
      <c r="AP36" s="41">
        <f>SUMIFS(Sheet1!$H:$H,Sheet1!$C:$C,$K36,Sheet1!$E:$E,AP$3)</f>
        <v>0</v>
      </c>
      <c r="AQ36" s="41">
        <f>SUMIFS(Sheet1!$H:$H,Sheet1!$C:$C,$K36,Sheet1!$E:$E,AQ$3)</f>
        <v>0</v>
      </c>
      <c r="AR36" s="23" t="str">
        <f t="shared" si="52"/>
        <v/>
      </c>
      <c r="AS36" s="41">
        <f>SUMIFS(Sheet1!$H:$H,Sheet1!$C:$C,$K36,Sheet1!$E:$E,AS$3)</f>
        <v>0</v>
      </c>
      <c r="AT36" s="41">
        <f>SUMIFS(Sheet1!$H:$H,Sheet1!$C:$C,$K36,Sheet1!$E:$E,AT$3)</f>
        <v>0</v>
      </c>
      <c r="AU36" s="23" t="str">
        <f t="shared" si="53"/>
        <v/>
      </c>
    </row>
    <row r="37">
      <c r="J37" s="18"/>
      <c r="K37" s="17"/>
      <c r="L37" s="41">
        <f>SUMIFS(Sheet1!$H:$H,Sheet1!$C:$C,$K37,Sheet1!$E:$E,L$3)</f>
        <v>0</v>
      </c>
      <c r="M37" s="41">
        <f>SUMIFS(Sheet1!$H:$H,Sheet1!$C:$C,$K37,Sheet1!$E:$E,M$3)</f>
        <v>0</v>
      </c>
      <c r="N37" s="23" t="str">
        <f t="shared" si="42"/>
        <v/>
      </c>
      <c r="O37" s="41">
        <f>SUMIFS(Sheet1!$H:$H,Sheet1!$C:$C,$K37,Sheet1!$E:$E,O$3)</f>
        <v>0</v>
      </c>
      <c r="P37" s="41">
        <f>SUMIFS(Sheet1!$H:$H,Sheet1!$C:$C,$K37,Sheet1!$E:$E,P$3)</f>
        <v>0</v>
      </c>
      <c r="Q37" s="23" t="str">
        <f t="shared" si="43"/>
        <v/>
      </c>
      <c r="R37" s="41">
        <f>SUMIFS(Sheet1!$H:$H,Sheet1!$C:$C,$K37,Sheet1!$E:$E,R$3)</f>
        <v>0</v>
      </c>
      <c r="S37" s="41">
        <f>SUMIFS(Sheet1!$H:$H,Sheet1!$C:$C,$K37,Sheet1!$E:$E,S$3)</f>
        <v>0</v>
      </c>
      <c r="T37" s="23" t="str">
        <f t="shared" si="44"/>
        <v/>
      </c>
      <c r="U37" s="41">
        <f>SUMIFS(Sheet1!$H:$H,Sheet1!$C:$C,$K37,Sheet1!$E:$E,U$3)</f>
        <v>0</v>
      </c>
      <c r="V37" s="41">
        <f>SUMIFS(Sheet1!$H:$H,Sheet1!$C:$C,$K37,Sheet1!$E:$E,V$3)</f>
        <v>0</v>
      </c>
      <c r="W37" s="23" t="str">
        <f t="shared" si="45"/>
        <v/>
      </c>
      <c r="X37" s="41">
        <f>SUMIFS(Sheet1!$H:$H,Sheet1!$C:$C,$K37,Sheet1!$E:$E,X$3)</f>
        <v>0</v>
      </c>
      <c r="Y37" s="41">
        <f>SUMIFS(Sheet1!$H:$H,Sheet1!$C:$C,$K37,Sheet1!$E:$E,Y$3)</f>
        <v>0</v>
      </c>
      <c r="Z37" s="23" t="str">
        <f t="shared" si="46"/>
        <v/>
      </c>
      <c r="AA37" s="41">
        <f>SUMIFS(Sheet1!$H:$H,Sheet1!$C:$C,$K37,Sheet1!$E:$E,AA$3)</f>
        <v>0</v>
      </c>
      <c r="AB37" s="41">
        <f>SUMIFS(Sheet1!$H:$H,Sheet1!$C:$C,$K37,Sheet1!$E:$E,AB$3)</f>
        <v>0</v>
      </c>
      <c r="AC37" s="23" t="str">
        <f t="shared" si="47"/>
        <v/>
      </c>
      <c r="AD37" s="41">
        <f>SUMIFS(Sheet1!$H:$H,Sheet1!$C:$C,$K37,Sheet1!$E:$E,AD$3)</f>
        <v>0</v>
      </c>
      <c r="AE37" s="41">
        <f>SUMIFS(Sheet1!$H:$H,Sheet1!$C:$C,$K37,Sheet1!$E:$E,AE$3)</f>
        <v>0</v>
      </c>
      <c r="AF37" s="51" t="str">
        <f t="shared" si="48"/>
        <v/>
      </c>
      <c r="AG37" s="41">
        <f>SUMIFS(Sheet1!$H:$H,Sheet1!$C:$C,$K37,Sheet1!$E:$E,AG$3)</f>
        <v>0</v>
      </c>
      <c r="AH37" s="41">
        <f>SUMIFS(Sheet1!$H:$H,Sheet1!$C:$C,$K37,Sheet1!$E:$E,AH$3)</f>
        <v>0</v>
      </c>
      <c r="AI37" s="23" t="str">
        <f t="shared" si="49"/>
        <v/>
      </c>
      <c r="AJ37" s="41">
        <f>SUMIFS(Sheet1!$H:$H,Sheet1!$C:$C,$K37,Sheet1!$E:$E,AJ$3)</f>
        <v>0</v>
      </c>
      <c r="AK37" s="41">
        <f>SUMIFS(Sheet1!$H:$H,Sheet1!$C:$C,$K37,Sheet1!$E:$E,AK$3)</f>
        <v>0</v>
      </c>
      <c r="AL37" s="23" t="str">
        <f t="shared" si="50"/>
        <v/>
      </c>
      <c r="AM37" s="41">
        <f>SUMIFS(Sheet1!$H:$H,Sheet1!$C:$C,$K37,Sheet1!$E:$E,AM$3)</f>
        <v>0</v>
      </c>
      <c r="AN37" s="41">
        <f>SUMIFS(Sheet1!$H:$H,Sheet1!$C:$C,$K37,Sheet1!$E:$E,AN$3)</f>
        <v>0</v>
      </c>
      <c r="AO37" s="23" t="str">
        <f t="shared" si="51"/>
        <v/>
      </c>
      <c r="AP37" s="41">
        <f>SUMIFS(Sheet1!$H:$H,Sheet1!$C:$C,$K37,Sheet1!$E:$E,AP$3)</f>
        <v>0</v>
      </c>
      <c r="AQ37" s="41">
        <f>SUMIFS(Sheet1!$H:$H,Sheet1!$C:$C,$K37,Sheet1!$E:$E,AQ$3)</f>
        <v>0</v>
      </c>
      <c r="AR37" s="23" t="str">
        <f t="shared" si="52"/>
        <v/>
      </c>
      <c r="AS37" s="41">
        <f>SUMIFS(Sheet1!$H:$H,Sheet1!$C:$C,$K37,Sheet1!$E:$E,AS$3)</f>
        <v>0</v>
      </c>
      <c r="AT37" s="41">
        <f>SUMIFS(Sheet1!$H:$H,Sheet1!$C:$C,$K37,Sheet1!$E:$E,AT$3)</f>
        <v>0</v>
      </c>
      <c r="AU37" s="23" t="str">
        <f t="shared" si="53"/>
        <v/>
      </c>
    </row>
    <row r="38">
      <c r="J38" s="18"/>
      <c r="K38" s="17"/>
      <c r="L38" s="41">
        <f>SUMIFS(Sheet1!$H:$H,Sheet1!$C:$C,$K38,Sheet1!$E:$E,L$3)</f>
        <v>0</v>
      </c>
      <c r="M38" s="41">
        <f>SUMIFS(Sheet1!$H:$H,Sheet1!$C:$C,$K38,Sheet1!$E:$E,M$3)</f>
        <v>0</v>
      </c>
      <c r="N38" s="23" t="str">
        <f t="shared" si="42"/>
        <v/>
      </c>
      <c r="O38" s="41">
        <f>SUMIFS(Sheet1!$H:$H,Sheet1!$C:$C,$K38,Sheet1!$E:$E,O$3)</f>
        <v>0</v>
      </c>
      <c r="P38" s="41">
        <f>SUMIFS(Sheet1!$H:$H,Sheet1!$C:$C,$K38,Sheet1!$E:$E,P$3)</f>
        <v>0</v>
      </c>
      <c r="Q38" s="23" t="str">
        <f t="shared" si="43"/>
        <v/>
      </c>
      <c r="R38" s="41">
        <f>SUMIFS(Sheet1!$H:$H,Sheet1!$C:$C,$K38,Sheet1!$E:$E,R$3)</f>
        <v>0</v>
      </c>
      <c r="S38" s="41">
        <f>SUMIFS(Sheet1!$H:$H,Sheet1!$C:$C,$K38,Sheet1!$E:$E,S$3)</f>
        <v>0</v>
      </c>
      <c r="T38" s="23" t="str">
        <f t="shared" si="44"/>
        <v/>
      </c>
      <c r="U38" s="41">
        <f>SUMIFS(Sheet1!$H:$H,Sheet1!$C:$C,$K38,Sheet1!$E:$E,U$3)</f>
        <v>0</v>
      </c>
      <c r="V38" s="41">
        <f>SUMIFS(Sheet1!$H:$H,Sheet1!$C:$C,$K38,Sheet1!$E:$E,V$3)</f>
        <v>0</v>
      </c>
      <c r="W38" s="23" t="str">
        <f t="shared" si="45"/>
        <v/>
      </c>
      <c r="X38" s="41">
        <f>SUMIFS(Sheet1!$H:$H,Sheet1!$C:$C,$K38,Sheet1!$E:$E,X$3)</f>
        <v>0</v>
      </c>
      <c r="Y38" s="41">
        <f>SUMIFS(Sheet1!$H:$H,Sheet1!$C:$C,$K38,Sheet1!$E:$E,Y$3)</f>
        <v>0</v>
      </c>
      <c r="Z38" s="23" t="str">
        <f t="shared" si="46"/>
        <v/>
      </c>
      <c r="AA38" s="41">
        <f>SUMIFS(Sheet1!$H:$H,Sheet1!$C:$C,$K38,Sheet1!$E:$E,AA$3)</f>
        <v>0</v>
      </c>
      <c r="AB38" s="41">
        <f>SUMIFS(Sheet1!$H:$H,Sheet1!$C:$C,$K38,Sheet1!$E:$E,AB$3)</f>
        <v>0</v>
      </c>
      <c r="AC38" s="23" t="str">
        <f t="shared" si="47"/>
        <v/>
      </c>
      <c r="AD38" s="41">
        <f>SUMIFS(Sheet1!$H:$H,Sheet1!$C:$C,$K38,Sheet1!$E:$E,AD$3)</f>
        <v>0</v>
      </c>
      <c r="AE38" s="41">
        <f>SUMIFS(Sheet1!$H:$H,Sheet1!$C:$C,$K38,Sheet1!$E:$E,AE$3)</f>
        <v>0</v>
      </c>
      <c r="AF38" s="51" t="str">
        <f t="shared" si="48"/>
        <v/>
      </c>
      <c r="AG38" s="41">
        <f>SUMIFS(Sheet1!$H:$H,Sheet1!$C:$C,$K38,Sheet1!$E:$E,AG$3)</f>
        <v>0</v>
      </c>
      <c r="AH38" s="41">
        <f>SUMIFS(Sheet1!$H:$H,Sheet1!$C:$C,$K38,Sheet1!$E:$E,AH$3)</f>
        <v>0</v>
      </c>
      <c r="AI38" s="23" t="str">
        <f t="shared" si="49"/>
        <v/>
      </c>
      <c r="AJ38" s="41">
        <f>SUMIFS(Sheet1!$H:$H,Sheet1!$C:$C,$K38,Sheet1!$E:$E,AJ$3)</f>
        <v>0</v>
      </c>
      <c r="AK38" s="41">
        <f>SUMIFS(Sheet1!$H:$H,Sheet1!$C:$C,$K38,Sheet1!$E:$E,AK$3)</f>
        <v>0</v>
      </c>
      <c r="AL38" s="23" t="str">
        <f t="shared" si="50"/>
        <v/>
      </c>
      <c r="AM38" s="41">
        <f>SUMIFS(Sheet1!$H:$H,Sheet1!$C:$C,$K38,Sheet1!$E:$E,AM$3)</f>
        <v>0</v>
      </c>
      <c r="AN38" s="41">
        <f>SUMIFS(Sheet1!$H:$H,Sheet1!$C:$C,$K38,Sheet1!$E:$E,AN$3)</f>
        <v>0</v>
      </c>
      <c r="AO38" s="23" t="str">
        <f t="shared" si="51"/>
        <v/>
      </c>
      <c r="AP38" s="41">
        <f>SUMIFS(Sheet1!$H:$H,Sheet1!$C:$C,$K38,Sheet1!$E:$E,AP$3)</f>
        <v>0</v>
      </c>
      <c r="AQ38" s="41">
        <f>SUMIFS(Sheet1!$H:$H,Sheet1!$C:$C,$K38,Sheet1!$E:$E,AQ$3)</f>
        <v>0</v>
      </c>
      <c r="AR38" s="23" t="str">
        <f t="shared" si="52"/>
        <v/>
      </c>
      <c r="AS38" s="41">
        <f>SUMIFS(Sheet1!$H:$H,Sheet1!$C:$C,$K38,Sheet1!$E:$E,AS$3)</f>
        <v>0</v>
      </c>
      <c r="AT38" s="41">
        <f>SUMIFS(Sheet1!$H:$H,Sheet1!$C:$C,$K38,Sheet1!$E:$E,AT$3)</f>
        <v>0</v>
      </c>
      <c r="AU38" s="23" t="str">
        <f t="shared" si="53"/>
        <v/>
      </c>
    </row>
    <row r="39">
      <c r="J39" s="18"/>
      <c r="K39" s="17"/>
      <c r="L39" s="41">
        <f>SUMIFS(Sheet1!$H:$H,Sheet1!$C:$C,$K39,Sheet1!$E:$E,L$3)</f>
        <v>0</v>
      </c>
      <c r="M39" s="41">
        <f>SUMIFS(Sheet1!$H:$H,Sheet1!$C:$C,$K39,Sheet1!$E:$E,M$3)</f>
        <v>0</v>
      </c>
      <c r="N39" s="23" t="str">
        <f t="shared" si="42"/>
        <v/>
      </c>
      <c r="O39" s="41">
        <f>SUMIFS(Sheet1!$H:$H,Sheet1!$C:$C,$K39,Sheet1!$E:$E,O$3)</f>
        <v>0</v>
      </c>
      <c r="P39" s="41">
        <f>SUMIFS(Sheet1!$H:$H,Sheet1!$C:$C,$K39,Sheet1!$E:$E,P$3)</f>
        <v>0</v>
      </c>
      <c r="Q39" s="23" t="str">
        <f t="shared" si="43"/>
        <v/>
      </c>
      <c r="R39" s="41">
        <f>SUMIFS(Sheet1!$H:$H,Sheet1!$C:$C,$K39,Sheet1!$E:$E,R$3)</f>
        <v>0</v>
      </c>
      <c r="S39" s="41">
        <f>SUMIFS(Sheet1!$H:$H,Sheet1!$C:$C,$K39,Sheet1!$E:$E,S$3)</f>
        <v>0</v>
      </c>
      <c r="T39" s="23" t="str">
        <f t="shared" si="44"/>
        <v/>
      </c>
      <c r="U39" s="41">
        <f>SUMIFS(Sheet1!$H:$H,Sheet1!$C:$C,$K39,Sheet1!$E:$E,U$3)</f>
        <v>0</v>
      </c>
      <c r="V39" s="41">
        <f>SUMIFS(Sheet1!$H:$H,Sheet1!$C:$C,$K39,Sheet1!$E:$E,V$3)</f>
        <v>0</v>
      </c>
      <c r="W39" s="23" t="str">
        <f t="shared" si="45"/>
        <v/>
      </c>
      <c r="X39" s="41">
        <f>SUMIFS(Sheet1!$H:$H,Sheet1!$C:$C,$K39,Sheet1!$E:$E,X$3)</f>
        <v>0</v>
      </c>
      <c r="Y39" s="41">
        <f>SUMIFS(Sheet1!$H:$H,Sheet1!$C:$C,$K39,Sheet1!$E:$E,Y$3)</f>
        <v>0</v>
      </c>
      <c r="Z39" s="23" t="str">
        <f t="shared" si="46"/>
        <v/>
      </c>
      <c r="AA39" s="41">
        <f>SUMIFS(Sheet1!$H:$H,Sheet1!$C:$C,$K39,Sheet1!$E:$E,AA$3)</f>
        <v>0</v>
      </c>
      <c r="AB39" s="41">
        <f>SUMIFS(Sheet1!$H:$H,Sheet1!$C:$C,$K39,Sheet1!$E:$E,AB$3)</f>
        <v>0</v>
      </c>
      <c r="AC39" s="23" t="str">
        <f t="shared" si="47"/>
        <v/>
      </c>
      <c r="AD39" s="41">
        <f>SUMIFS(Sheet1!$H:$H,Sheet1!$C:$C,$K39,Sheet1!$E:$E,AD$3)</f>
        <v>0</v>
      </c>
      <c r="AE39" s="41">
        <f>SUMIFS(Sheet1!$H:$H,Sheet1!$C:$C,$K39,Sheet1!$E:$E,AE$3)</f>
        <v>0</v>
      </c>
      <c r="AF39" s="51" t="str">
        <f t="shared" si="48"/>
        <v/>
      </c>
      <c r="AG39" s="41">
        <f>SUMIFS(Sheet1!$H:$H,Sheet1!$C:$C,$K39,Sheet1!$E:$E,AG$3)</f>
        <v>0</v>
      </c>
      <c r="AH39" s="41">
        <f>SUMIFS(Sheet1!$H:$H,Sheet1!$C:$C,$K39,Sheet1!$E:$E,AH$3)</f>
        <v>0</v>
      </c>
      <c r="AI39" s="23" t="str">
        <f t="shared" si="49"/>
        <v/>
      </c>
      <c r="AJ39" s="41">
        <f>SUMIFS(Sheet1!$H:$H,Sheet1!$C:$C,$K39,Sheet1!$E:$E,AJ$3)</f>
        <v>0</v>
      </c>
      <c r="AK39" s="41">
        <f>SUMIFS(Sheet1!$H:$H,Sheet1!$C:$C,$K39,Sheet1!$E:$E,AK$3)</f>
        <v>0</v>
      </c>
      <c r="AL39" s="23" t="str">
        <f t="shared" si="50"/>
        <v/>
      </c>
      <c r="AM39" s="41">
        <f>SUMIFS(Sheet1!$H:$H,Sheet1!$C:$C,$K39,Sheet1!$E:$E,AM$3)</f>
        <v>0</v>
      </c>
      <c r="AN39" s="41">
        <f>SUMIFS(Sheet1!$H:$H,Sheet1!$C:$C,$K39,Sheet1!$E:$E,AN$3)</f>
        <v>0</v>
      </c>
      <c r="AO39" s="23" t="str">
        <f t="shared" si="51"/>
        <v/>
      </c>
      <c r="AP39" s="41">
        <f>SUMIFS(Sheet1!$H:$H,Sheet1!$C:$C,$K39,Sheet1!$E:$E,AP$3)</f>
        <v>0</v>
      </c>
      <c r="AQ39" s="41">
        <f>SUMIFS(Sheet1!$H:$H,Sheet1!$C:$C,$K39,Sheet1!$E:$E,AQ$3)</f>
        <v>0</v>
      </c>
      <c r="AR39" s="23" t="str">
        <f t="shared" si="52"/>
        <v/>
      </c>
      <c r="AS39" s="41">
        <f>SUMIFS(Sheet1!$H:$H,Sheet1!$C:$C,$K39,Sheet1!$E:$E,AS$3)</f>
        <v>0</v>
      </c>
      <c r="AT39" s="41">
        <f>SUMIFS(Sheet1!$H:$H,Sheet1!$C:$C,$K39,Sheet1!$E:$E,AT$3)</f>
        <v>0</v>
      </c>
      <c r="AU39" s="23" t="str">
        <f t="shared" si="53"/>
        <v/>
      </c>
    </row>
    <row r="40">
      <c r="J40" s="18"/>
      <c r="K40" s="17"/>
      <c r="L40" s="41">
        <f>SUMIFS(Sheet1!$H:$H,Sheet1!$C:$C,$K40,Sheet1!$E:$E,L$3)</f>
        <v>0</v>
      </c>
      <c r="M40" s="41">
        <f>SUMIFS(Sheet1!$H:$H,Sheet1!$C:$C,$K40,Sheet1!$E:$E,M$3)</f>
        <v>0</v>
      </c>
      <c r="N40" s="23" t="str">
        <f t="shared" si="42"/>
        <v/>
      </c>
      <c r="O40" s="41">
        <f>SUMIFS(Sheet1!$H:$H,Sheet1!$C:$C,$K40,Sheet1!$E:$E,O$3)</f>
        <v>0</v>
      </c>
      <c r="P40" s="41">
        <f>SUMIFS(Sheet1!$H:$H,Sheet1!$C:$C,$K40,Sheet1!$E:$E,P$3)</f>
        <v>0</v>
      </c>
      <c r="Q40" s="23" t="str">
        <f t="shared" si="43"/>
        <v/>
      </c>
      <c r="R40" s="41">
        <f>SUMIFS(Sheet1!$H:$H,Sheet1!$C:$C,$K40,Sheet1!$E:$E,R$3)</f>
        <v>0</v>
      </c>
      <c r="S40" s="41">
        <f>SUMIFS(Sheet1!$H:$H,Sheet1!$C:$C,$K40,Sheet1!$E:$E,S$3)</f>
        <v>0</v>
      </c>
      <c r="T40" s="23" t="str">
        <f t="shared" si="44"/>
        <v/>
      </c>
      <c r="U40" s="41">
        <f>SUMIFS(Sheet1!$H:$H,Sheet1!$C:$C,$K40,Sheet1!$E:$E,U$3)</f>
        <v>0</v>
      </c>
      <c r="V40" s="41">
        <f>SUMIFS(Sheet1!$H:$H,Sheet1!$C:$C,$K40,Sheet1!$E:$E,V$3)</f>
        <v>0</v>
      </c>
      <c r="W40" s="23" t="str">
        <f t="shared" si="45"/>
        <v/>
      </c>
      <c r="X40" s="41">
        <f>SUMIFS(Sheet1!$H:$H,Sheet1!$C:$C,$K40,Sheet1!$E:$E,X$3)</f>
        <v>0</v>
      </c>
      <c r="Y40" s="41">
        <f>SUMIFS(Sheet1!$H:$H,Sheet1!$C:$C,$K40,Sheet1!$E:$E,Y$3)</f>
        <v>0</v>
      </c>
      <c r="Z40" s="23" t="str">
        <f t="shared" si="46"/>
        <v/>
      </c>
      <c r="AA40" s="41">
        <f>SUMIFS(Sheet1!$H:$H,Sheet1!$C:$C,$K40,Sheet1!$E:$E,AA$3)</f>
        <v>0</v>
      </c>
      <c r="AB40" s="41">
        <f>SUMIFS(Sheet1!$H:$H,Sheet1!$C:$C,$K40,Sheet1!$E:$E,AB$3)</f>
        <v>0</v>
      </c>
      <c r="AC40" s="23" t="str">
        <f t="shared" si="47"/>
        <v/>
      </c>
      <c r="AD40" s="41">
        <f>SUMIFS(Sheet1!$H:$H,Sheet1!$C:$C,$K40,Sheet1!$E:$E,AD$3)</f>
        <v>0</v>
      </c>
      <c r="AE40" s="41">
        <f>SUMIFS(Sheet1!$H:$H,Sheet1!$C:$C,$K40,Sheet1!$E:$E,AE$3)</f>
        <v>0</v>
      </c>
      <c r="AF40" s="51" t="str">
        <f t="shared" si="48"/>
        <v/>
      </c>
      <c r="AG40" s="41">
        <f>SUMIFS(Sheet1!$H:$H,Sheet1!$C:$C,$K40,Sheet1!$E:$E,AG$3)</f>
        <v>0</v>
      </c>
      <c r="AH40" s="41">
        <f>SUMIFS(Sheet1!$H:$H,Sheet1!$C:$C,$K40,Sheet1!$E:$E,AH$3)</f>
        <v>0</v>
      </c>
      <c r="AI40" s="23" t="str">
        <f t="shared" si="49"/>
        <v/>
      </c>
      <c r="AJ40" s="41">
        <f>SUMIFS(Sheet1!$H:$H,Sheet1!$C:$C,$K40,Sheet1!$E:$E,AJ$3)</f>
        <v>0</v>
      </c>
      <c r="AK40" s="41">
        <f>SUMIFS(Sheet1!$H:$H,Sheet1!$C:$C,$K40,Sheet1!$E:$E,AK$3)</f>
        <v>0</v>
      </c>
      <c r="AL40" s="23" t="str">
        <f t="shared" si="50"/>
        <v/>
      </c>
      <c r="AM40" s="41">
        <f>SUMIFS(Sheet1!$H:$H,Sheet1!$C:$C,$K40,Sheet1!$E:$E,AM$3)</f>
        <v>0</v>
      </c>
      <c r="AN40" s="41">
        <f>SUMIFS(Sheet1!$H:$H,Sheet1!$C:$C,$K40,Sheet1!$E:$E,AN$3)</f>
        <v>0</v>
      </c>
      <c r="AO40" s="23" t="str">
        <f t="shared" si="51"/>
        <v/>
      </c>
      <c r="AP40" s="41">
        <f>SUMIFS(Sheet1!$H:$H,Sheet1!$C:$C,$K40,Sheet1!$E:$E,AP$3)</f>
        <v>0</v>
      </c>
      <c r="AQ40" s="41">
        <f>SUMIFS(Sheet1!$H:$H,Sheet1!$C:$C,$K40,Sheet1!$E:$E,AQ$3)</f>
        <v>0</v>
      </c>
      <c r="AR40" s="23" t="str">
        <f t="shared" si="52"/>
        <v/>
      </c>
      <c r="AS40" s="41">
        <f>SUMIFS(Sheet1!$H:$H,Sheet1!$C:$C,$K40,Sheet1!$E:$E,AS$3)</f>
        <v>0</v>
      </c>
      <c r="AT40" s="41">
        <f>SUMIFS(Sheet1!$H:$H,Sheet1!$C:$C,$K40,Sheet1!$E:$E,AT$3)</f>
        <v>0</v>
      </c>
      <c r="AU40" s="23" t="str">
        <f t="shared" si="53"/>
        <v/>
      </c>
    </row>
    <row r="41">
      <c r="J41" s="18"/>
      <c r="K41" s="17"/>
      <c r="L41" s="41">
        <f>SUMIFS(Sheet1!$H:$H,Sheet1!$C:$C,$K41,Sheet1!$E:$E,L$3)</f>
        <v>0</v>
      </c>
      <c r="M41" s="41">
        <f>SUMIFS(Sheet1!$H:$H,Sheet1!$C:$C,$K41,Sheet1!$E:$E,M$3)</f>
        <v>0</v>
      </c>
      <c r="N41" s="23" t="str">
        <f t="shared" si="42"/>
        <v/>
      </c>
      <c r="O41" s="41">
        <f>SUMIFS(Sheet1!$H:$H,Sheet1!$C:$C,$K41,Sheet1!$E:$E,O$3)</f>
        <v>0</v>
      </c>
      <c r="P41" s="41">
        <f>SUMIFS(Sheet1!$H:$H,Sheet1!$C:$C,$K41,Sheet1!$E:$E,P$3)</f>
        <v>0</v>
      </c>
      <c r="Q41" s="23" t="str">
        <f t="shared" si="43"/>
        <v/>
      </c>
      <c r="R41" s="41">
        <f>SUMIFS(Sheet1!$H:$H,Sheet1!$C:$C,$K41,Sheet1!$E:$E,R$3)</f>
        <v>0</v>
      </c>
      <c r="S41" s="41">
        <f>SUMIFS(Sheet1!$H:$H,Sheet1!$C:$C,$K41,Sheet1!$E:$E,S$3)</f>
        <v>0</v>
      </c>
      <c r="T41" s="23" t="str">
        <f t="shared" si="44"/>
        <v/>
      </c>
      <c r="U41" s="41">
        <f>SUMIFS(Sheet1!$H:$H,Sheet1!$C:$C,$K41,Sheet1!$E:$E,U$3)</f>
        <v>0</v>
      </c>
      <c r="V41" s="41">
        <f>SUMIFS(Sheet1!$H:$H,Sheet1!$C:$C,$K41,Sheet1!$E:$E,V$3)</f>
        <v>0</v>
      </c>
      <c r="W41" s="23" t="str">
        <f t="shared" si="45"/>
        <v/>
      </c>
      <c r="X41" s="41">
        <f>SUMIFS(Sheet1!$H:$H,Sheet1!$C:$C,$K41,Sheet1!$E:$E,X$3)</f>
        <v>0</v>
      </c>
      <c r="Y41" s="41">
        <f>SUMIFS(Sheet1!$H:$H,Sheet1!$C:$C,$K41,Sheet1!$E:$E,Y$3)</f>
        <v>0</v>
      </c>
      <c r="Z41" s="23" t="str">
        <f t="shared" si="46"/>
        <v/>
      </c>
      <c r="AA41" s="41">
        <f>SUMIFS(Sheet1!$H:$H,Sheet1!$C:$C,$K41,Sheet1!$E:$E,AA$3)</f>
        <v>0</v>
      </c>
      <c r="AB41" s="41">
        <f>SUMIFS(Sheet1!$H:$H,Sheet1!$C:$C,$K41,Sheet1!$E:$E,AB$3)</f>
        <v>0</v>
      </c>
      <c r="AC41" s="23" t="str">
        <f t="shared" si="47"/>
        <v/>
      </c>
      <c r="AD41" s="41">
        <f>SUMIFS(Sheet1!$H:$H,Sheet1!$C:$C,$K41,Sheet1!$E:$E,AD$3)</f>
        <v>0</v>
      </c>
      <c r="AE41" s="41">
        <f>SUMIFS(Sheet1!$H:$H,Sheet1!$C:$C,$K41,Sheet1!$E:$E,AE$3)</f>
        <v>0</v>
      </c>
      <c r="AF41" s="51" t="str">
        <f t="shared" si="48"/>
        <v/>
      </c>
      <c r="AG41" s="41">
        <f>SUMIFS(Sheet1!$H:$H,Sheet1!$C:$C,$K41,Sheet1!$E:$E,AG$3)</f>
        <v>0</v>
      </c>
      <c r="AH41" s="41">
        <f>SUMIFS(Sheet1!$H:$H,Sheet1!$C:$C,$K41,Sheet1!$E:$E,AH$3)</f>
        <v>0</v>
      </c>
      <c r="AI41" s="23" t="str">
        <f t="shared" si="49"/>
        <v/>
      </c>
      <c r="AJ41" s="41">
        <f>SUMIFS(Sheet1!$H:$H,Sheet1!$C:$C,$K41,Sheet1!$E:$E,AJ$3)</f>
        <v>0</v>
      </c>
      <c r="AK41" s="41">
        <f>SUMIFS(Sheet1!$H:$H,Sheet1!$C:$C,$K41,Sheet1!$E:$E,AK$3)</f>
        <v>0</v>
      </c>
      <c r="AL41" s="23" t="str">
        <f t="shared" si="50"/>
        <v/>
      </c>
      <c r="AM41" s="41">
        <f>SUMIFS(Sheet1!$H:$H,Sheet1!$C:$C,$K41,Sheet1!$E:$E,AM$3)</f>
        <v>0</v>
      </c>
      <c r="AN41" s="41">
        <f>SUMIFS(Sheet1!$H:$H,Sheet1!$C:$C,$K41,Sheet1!$E:$E,AN$3)</f>
        <v>0</v>
      </c>
      <c r="AO41" s="23" t="str">
        <f t="shared" si="51"/>
        <v/>
      </c>
      <c r="AP41" s="41">
        <f>SUMIFS(Sheet1!$H:$H,Sheet1!$C:$C,$K41,Sheet1!$E:$E,AP$3)</f>
        <v>0</v>
      </c>
      <c r="AQ41" s="41">
        <f>SUMIFS(Sheet1!$H:$H,Sheet1!$C:$C,$K41,Sheet1!$E:$E,AQ$3)</f>
        <v>0</v>
      </c>
      <c r="AR41" s="23" t="str">
        <f t="shared" si="52"/>
        <v/>
      </c>
      <c r="AS41" s="41">
        <f>SUMIFS(Sheet1!$H:$H,Sheet1!$C:$C,$K41,Sheet1!$E:$E,AS$3)</f>
        <v>0</v>
      </c>
      <c r="AT41" s="41">
        <f>SUMIFS(Sheet1!$H:$H,Sheet1!$C:$C,$K41,Sheet1!$E:$E,AT$3)</f>
        <v>0</v>
      </c>
      <c r="AU41" s="23" t="str">
        <f t="shared" si="53"/>
        <v/>
      </c>
    </row>
    <row r="42">
      <c r="J42" s="18"/>
      <c r="K42" s="17"/>
      <c r="L42" s="41">
        <f>SUMIFS(Sheet1!$H:$H,Sheet1!$C:$C,$K42,Sheet1!$E:$E,L$3)</f>
        <v>0</v>
      </c>
      <c r="M42" s="41">
        <f>SUMIFS(Sheet1!$H:$H,Sheet1!$C:$C,$K42,Sheet1!$E:$E,M$3)</f>
        <v>0</v>
      </c>
      <c r="N42" s="23" t="str">
        <f t="shared" si="42"/>
        <v/>
      </c>
      <c r="O42" s="41">
        <f>SUMIFS(Sheet1!$H:$H,Sheet1!$C:$C,$K42,Sheet1!$E:$E,O$3)</f>
        <v>0</v>
      </c>
      <c r="P42" s="41">
        <f>SUMIFS(Sheet1!$H:$H,Sheet1!$C:$C,$K42,Sheet1!$E:$E,P$3)</f>
        <v>0</v>
      </c>
      <c r="Q42" s="23" t="str">
        <f t="shared" si="43"/>
        <v/>
      </c>
      <c r="R42" s="41">
        <f>SUMIFS(Sheet1!$H:$H,Sheet1!$C:$C,$K42,Sheet1!$E:$E,R$3)</f>
        <v>0</v>
      </c>
      <c r="S42" s="41">
        <f>SUMIFS(Sheet1!$H:$H,Sheet1!$C:$C,$K42,Sheet1!$E:$E,S$3)</f>
        <v>0</v>
      </c>
      <c r="T42" s="23" t="str">
        <f t="shared" si="44"/>
        <v/>
      </c>
      <c r="U42" s="41">
        <f>SUMIFS(Sheet1!$H:$H,Sheet1!$C:$C,$K42,Sheet1!$E:$E,U$3)</f>
        <v>0</v>
      </c>
      <c r="V42" s="41">
        <f>SUMIFS(Sheet1!$H:$H,Sheet1!$C:$C,$K42,Sheet1!$E:$E,V$3)</f>
        <v>0</v>
      </c>
      <c r="W42" s="23" t="str">
        <f t="shared" si="45"/>
        <v/>
      </c>
      <c r="X42" s="41">
        <f>SUMIFS(Sheet1!$H:$H,Sheet1!$C:$C,$K42,Sheet1!$E:$E,X$3)</f>
        <v>0</v>
      </c>
      <c r="Y42" s="41">
        <f>SUMIFS(Sheet1!$H:$H,Sheet1!$C:$C,$K42,Sheet1!$E:$E,Y$3)</f>
        <v>0</v>
      </c>
      <c r="Z42" s="23" t="str">
        <f t="shared" si="46"/>
        <v/>
      </c>
      <c r="AA42" s="41">
        <f>SUMIFS(Sheet1!$H:$H,Sheet1!$C:$C,$K42,Sheet1!$E:$E,AA$3)</f>
        <v>0</v>
      </c>
      <c r="AB42" s="41">
        <f>SUMIFS(Sheet1!$H:$H,Sheet1!$C:$C,$K42,Sheet1!$E:$E,AB$3)</f>
        <v>0</v>
      </c>
      <c r="AC42" s="23" t="str">
        <f t="shared" si="47"/>
        <v/>
      </c>
      <c r="AD42" s="41">
        <f>SUMIFS(Sheet1!$H:$H,Sheet1!$C:$C,$K42,Sheet1!$E:$E,AD$3)</f>
        <v>0</v>
      </c>
      <c r="AE42" s="41">
        <f>SUMIFS(Sheet1!$H:$H,Sheet1!$C:$C,$K42,Sheet1!$E:$E,AE$3)</f>
        <v>0</v>
      </c>
      <c r="AF42" s="51" t="str">
        <f t="shared" si="48"/>
        <v/>
      </c>
      <c r="AG42" s="41">
        <f>SUMIFS(Sheet1!$H:$H,Sheet1!$C:$C,$K42,Sheet1!$E:$E,AG$3)</f>
        <v>0</v>
      </c>
      <c r="AH42" s="41">
        <f>SUMIFS(Sheet1!$H:$H,Sheet1!$C:$C,$K42,Sheet1!$E:$E,AH$3)</f>
        <v>0</v>
      </c>
      <c r="AI42" s="23" t="str">
        <f t="shared" si="49"/>
        <v/>
      </c>
      <c r="AJ42" s="41">
        <f>SUMIFS(Sheet1!$H:$H,Sheet1!$C:$C,$K42,Sheet1!$E:$E,AJ$3)</f>
        <v>0</v>
      </c>
      <c r="AK42" s="41">
        <f>SUMIFS(Sheet1!$H:$H,Sheet1!$C:$C,$K42,Sheet1!$E:$E,AK$3)</f>
        <v>0</v>
      </c>
      <c r="AL42" s="23" t="str">
        <f t="shared" si="50"/>
        <v/>
      </c>
      <c r="AM42" s="41">
        <f>SUMIFS(Sheet1!$H:$H,Sheet1!$C:$C,$K42,Sheet1!$E:$E,AM$3)</f>
        <v>0</v>
      </c>
      <c r="AN42" s="41">
        <f>SUMIFS(Sheet1!$H:$H,Sheet1!$C:$C,$K42,Sheet1!$E:$E,AN$3)</f>
        <v>0</v>
      </c>
      <c r="AO42" s="23" t="str">
        <f t="shared" si="51"/>
        <v/>
      </c>
      <c r="AP42" s="41">
        <f>SUMIFS(Sheet1!$H:$H,Sheet1!$C:$C,$K42,Sheet1!$E:$E,AP$3)</f>
        <v>0</v>
      </c>
      <c r="AQ42" s="41">
        <f>SUMIFS(Sheet1!$H:$H,Sheet1!$C:$C,$K42,Sheet1!$E:$E,AQ$3)</f>
        <v>0</v>
      </c>
      <c r="AR42" s="23" t="str">
        <f t="shared" si="52"/>
        <v/>
      </c>
      <c r="AS42" s="41">
        <f>SUMIFS(Sheet1!$H:$H,Sheet1!$C:$C,$K42,Sheet1!$E:$E,AS$3)</f>
        <v>0</v>
      </c>
      <c r="AT42" s="41">
        <f>SUMIFS(Sheet1!$H:$H,Sheet1!$C:$C,$K42,Sheet1!$E:$E,AT$3)</f>
        <v>0</v>
      </c>
      <c r="AU42" s="23" t="str">
        <f t="shared" si="53"/>
        <v/>
      </c>
    </row>
    <row r="43">
      <c r="J43" s="18"/>
      <c r="K43" s="17"/>
      <c r="L43" s="41">
        <f>SUMIFS(Sheet1!$H:$H,Sheet1!$C:$C,$K43,Sheet1!$E:$E,L$3)</f>
        <v>0</v>
      </c>
      <c r="M43" s="41">
        <f>SUMIFS(Sheet1!$H:$H,Sheet1!$C:$C,$K43,Sheet1!$E:$E,M$3)</f>
        <v>0</v>
      </c>
      <c r="N43" s="23" t="str">
        <f t="shared" si="42"/>
        <v/>
      </c>
      <c r="O43" s="41">
        <f>SUMIFS(Sheet1!$H:$H,Sheet1!$C:$C,$K43,Sheet1!$E:$E,O$3)</f>
        <v>0</v>
      </c>
      <c r="P43" s="41">
        <f>SUMIFS(Sheet1!$H:$H,Sheet1!$C:$C,$K43,Sheet1!$E:$E,P$3)</f>
        <v>0</v>
      </c>
      <c r="Q43" s="23" t="str">
        <f t="shared" si="43"/>
        <v/>
      </c>
      <c r="R43" s="41">
        <f>SUMIFS(Sheet1!$H:$H,Sheet1!$C:$C,$K43,Sheet1!$E:$E,R$3)</f>
        <v>0</v>
      </c>
      <c r="S43" s="41">
        <f>SUMIFS(Sheet1!$H:$H,Sheet1!$C:$C,$K43,Sheet1!$E:$E,S$3)</f>
        <v>0</v>
      </c>
      <c r="T43" s="23" t="str">
        <f t="shared" si="44"/>
        <v/>
      </c>
      <c r="U43" s="41">
        <f>SUMIFS(Sheet1!$H:$H,Sheet1!$C:$C,$K43,Sheet1!$E:$E,U$3)</f>
        <v>0</v>
      </c>
      <c r="V43" s="41">
        <f>SUMIFS(Sheet1!$H:$H,Sheet1!$C:$C,$K43,Sheet1!$E:$E,V$3)</f>
        <v>0</v>
      </c>
      <c r="W43" s="23" t="str">
        <f t="shared" si="45"/>
        <v/>
      </c>
      <c r="X43" s="41">
        <f>SUMIFS(Sheet1!$H:$H,Sheet1!$C:$C,$K43,Sheet1!$E:$E,X$3)</f>
        <v>0</v>
      </c>
      <c r="Y43" s="41">
        <f>SUMIFS(Sheet1!$H:$H,Sheet1!$C:$C,$K43,Sheet1!$E:$E,Y$3)</f>
        <v>0</v>
      </c>
      <c r="Z43" s="23" t="str">
        <f t="shared" si="46"/>
        <v/>
      </c>
      <c r="AA43" s="41">
        <f>SUMIFS(Sheet1!$H:$H,Sheet1!$C:$C,$K43,Sheet1!$E:$E,AA$3)</f>
        <v>0</v>
      </c>
      <c r="AB43" s="41">
        <f>SUMIFS(Sheet1!$H:$H,Sheet1!$C:$C,$K43,Sheet1!$E:$E,AB$3)</f>
        <v>0</v>
      </c>
      <c r="AC43" s="23" t="str">
        <f t="shared" si="47"/>
        <v/>
      </c>
      <c r="AD43" s="41">
        <f>SUMIFS(Sheet1!$H:$H,Sheet1!$C:$C,$K43,Sheet1!$E:$E,AD$3)</f>
        <v>0</v>
      </c>
      <c r="AE43" s="41">
        <f>SUMIFS(Sheet1!$H:$H,Sheet1!$C:$C,$K43,Sheet1!$E:$E,AE$3)</f>
        <v>0</v>
      </c>
      <c r="AF43" s="51" t="str">
        <f t="shared" si="48"/>
        <v/>
      </c>
      <c r="AG43" s="41">
        <f>SUMIFS(Sheet1!$H:$H,Sheet1!$C:$C,$K43,Sheet1!$E:$E,AG$3)</f>
        <v>0</v>
      </c>
      <c r="AH43" s="41">
        <f>SUMIFS(Sheet1!$H:$H,Sheet1!$C:$C,$K43,Sheet1!$E:$E,AH$3)</f>
        <v>0</v>
      </c>
      <c r="AI43" s="23" t="str">
        <f t="shared" si="49"/>
        <v/>
      </c>
      <c r="AJ43" s="41">
        <f>SUMIFS(Sheet1!$H:$H,Sheet1!$C:$C,$K43,Sheet1!$E:$E,AJ$3)</f>
        <v>0</v>
      </c>
      <c r="AK43" s="41">
        <f>SUMIFS(Sheet1!$H:$H,Sheet1!$C:$C,$K43,Sheet1!$E:$E,AK$3)</f>
        <v>0</v>
      </c>
      <c r="AL43" s="23" t="str">
        <f t="shared" si="50"/>
        <v/>
      </c>
      <c r="AM43" s="41">
        <f>SUMIFS(Sheet1!$H:$H,Sheet1!$C:$C,$K43,Sheet1!$E:$E,AM$3)</f>
        <v>0</v>
      </c>
      <c r="AN43" s="41">
        <f>SUMIFS(Sheet1!$H:$H,Sheet1!$C:$C,$K43,Sheet1!$E:$E,AN$3)</f>
        <v>0</v>
      </c>
      <c r="AO43" s="23" t="str">
        <f t="shared" si="51"/>
        <v/>
      </c>
      <c r="AP43" s="41">
        <f>SUMIFS(Sheet1!$H:$H,Sheet1!$C:$C,$K43,Sheet1!$E:$E,AP$3)</f>
        <v>0</v>
      </c>
      <c r="AQ43" s="41">
        <f>SUMIFS(Sheet1!$H:$H,Sheet1!$C:$C,$K43,Sheet1!$E:$E,AQ$3)</f>
        <v>0</v>
      </c>
      <c r="AR43" s="23" t="str">
        <f t="shared" si="52"/>
        <v/>
      </c>
      <c r="AS43" s="41">
        <f>SUMIFS(Sheet1!$H:$H,Sheet1!$C:$C,$K43,Sheet1!$E:$E,AS$3)</f>
        <v>0</v>
      </c>
      <c r="AT43" s="41">
        <f>SUMIFS(Sheet1!$H:$H,Sheet1!$C:$C,$K43,Sheet1!$E:$E,AT$3)</f>
        <v>0</v>
      </c>
      <c r="AU43" s="23" t="str">
        <f t="shared" si="53"/>
        <v/>
      </c>
    </row>
    <row r="44">
      <c r="J44" s="18"/>
      <c r="K44" s="17"/>
      <c r="L44" s="41">
        <f>SUMIFS(Sheet1!$H:$H,Sheet1!$C:$C,$K44,Sheet1!$E:$E,L$3)</f>
        <v>0</v>
      </c>
      <c r="M44" s="41">
        <f>SUMIFS(Sheet1!$H:$H,Sheet1!$C:$C,$K44,Sheet1!$E:$E,M$3)</f>
        <v>0</v>
      </c>
      <c r="N44" s="23" t="str">
        <f t="shared" si="42"/>
        <v/>
      </c>
      <c r="O44" s="41">
        <f>SUMIFS(Sheet1!$H:$H,Sheet1!$C:$C,$K44,Sheet1!$E:$E,O$3)</f>
        <v>0</v>
      </c>
      <c r="P44" s="41">
        <f>SUMIFS(Sheet1!$H:$H,Sheet1!$C:$C,$K44,Sheet1!$E:$E,P$3)</f>
        <v>0</v>
      </c>
      <c r="Q44" s="23" t="str">
        <f t="shared" si="43"/>
        <v/>
      </c>
      <c r="R44" s="41">
        <f>SUMIFS(Sheet1!$H:$H,Sheet1!$C:$C,$K44,Sheet1!$E:$E,R$3)</f>
        <v>0</v>
      </c>
      <c r="S44" s="41">
        <f>SUMIFS(Sheet1!$H:$H,Sheet1!$C:$C,$K44,Sheet1!$E:$E,S$3)</f>
        <v>0</v>
      </c>
      <c r="T44" s="23" t="str">
        <f t="shared" si="44"/>
        <v/>
      </c>
      <c r="U44" s="41">
        <f>SUMIFS(Sheet1!$H:$H,Sheet1!$C:$C,$K44,Sheet1!$E:$E,U$3)</f>
        <v>0</v>
      </c>
      <c r="V44" s="41">
        <f>SUMIFS(Sheet1!$H:$H,Sheet1!$C:$C,$K44,Sheet1!$E:$E,V$3)</f>
        <v>0</v>
      </c>
      <c r="W44" s="23" t="str">
        <f t="shared" si="45"/>
        <v/>
      </c>
      <c r="X44" s="41">
        <f>SUMIFS(Sheet1!$H:$H,Sheet1!$C:$C,$K44,Sheet1!$E:$E,X$3)</f>
        <v>0</v>
      </c>
      <c r="Y44" s="41">
        <f>SUMIFS(Sheet1!$H:$H,Sheet1!$C:$C,$K44,Sheet1!$E:$E,Y$3)</f>
        <v>0</v>
      </c>
      <c r="Z44" s="23" t="str">
        <f t="shared" si="46"/>
        <v/>
      </c>
      <c r="AA44" s="41">
        <f>SUMIFS(Sheet1!$H:$H,Sheet1!$C:$C,$K44,Sheet1!$E:$E,AA$3)</f>
        <v>0</v>
      </c>
      <c r="AB44" s="41">
        <f>SUMIFS(Sheet1!$H:$H,Sheet1!$C:$C,$K44,Sheet1!$E:$E,AB$3)</f>
        <v>0</v>
      </c>
      <c r="AC44" s="23" t="str">
        <f t="shared" si="47"/>
        <v/>
      </c>
      <c r="AD44" s="41">
        <f>SUMIFS(Sheet1!$H:$H,Sheet1!$C:$C,$K44,Sheet1!$E:$E,AD$3)</f>
        <v>0</v>
      </c>
      <c r="AE44" s="41">
        <f>SUMIFS(Sheet1!$H:$H,Sheet1!$C:$C,$K44,Sheet1!$E:$E,AE$3)</f>
        <v>0</v>
      </c>
      <c r="AF44" s="51" t="str">
        <f t="shared" si="48"/>
        <v/>
      </c>
      <c r="AG44" s="41">
        <f>SUMIFS(Sheet1!$H:$H,Sheet1!$C:$C,$K44,Sheet1!$E:$E,AG$3)</f>
        <v>0</v>
      </c>
      <c r="AH44" s="41">
        <f>SUMIFS(Sheet1!$H:$H,Sheet1!$C:$C,$K44,Sheet1!$E:$E,AH$3)</f>
        <v>0</v>
      </c>
      <c r="AI44" s="23" t="str">
        <f t="shared" si="49"/>
        <v/>
      </c>
      <c r="AJ44" s="41">
        <f>SUMIFS(Sheet1!$H:$H,Sheet1!$C:$C,$K44,Sheet1!$E:$E,AJ$3)</f>
        <v>0</v>
      </c>
      <c r="AK44" s="41">
        <f>SUMIFS(Sheet1!$H:$H,Sheet1!$C:$C,$K44,Sheet1!$E:$E,AK$3)</f>
        <v>0</v>
      </c>
      <c r="AL44" s="23" t="str">
        <f t="shared" si="50"/>
        <v/>
      </c>
      <c r="AM44" s="41">
        <f>SUMIFS(Sheet1!$H:$H,Sheet1!$C:$C,$K44,Sheet1!$E:$E,AM$3)</f>
        <v>0</v>
      </c>
      <c r="AN44" s="41">
        <f>SUMIFS(Sheet1!$H:$H,Sheet1!$C:$C,$K44,Sheet1!$E:$E,AN$3)</f>
        <v>0</v>
      </c>
      <c r="AO44" s="23" t="str">
        <f t="shared" si="51"/>
        <v/>
      </c>
      <c r="AP44" s="41">
        <f>SUMIFS(Sheet1!$H:$H,Sheet1!$C:$C,$K44,Sheet1!$E:$E,AP$3)</f>
        <v>0</v>
      </c>
      <c r="AQ44" s="41">
        <f>SUMIFS(Sheet1!$H:$H,Sheet1!$C:$C,$K44,Sheet1!$E:$E,AQ$3)</f>
        <v>0</v>
      </c>
      <c r="AR44" s="23" t="str">
        <f t="shared" si="52"/>
        <v/>
      </c>
      <c r="AS44" s="41">
        <f>SUMIFS(Sheet1!$H:$H,Sheet1!$C:$C,$K44,Sheet1!$E:$E,AS$3)</f>
        <v>0</v>
      </c>
      <c r="AT44" s="41">
        <f>SUMIFS(Sheet1!$H:$H,Sheet1!$C:$C,$K44,Sheet1!$E:$E,AT$3)</f>
        <v>0</v>
      </c>
      <c r="AU44" s="23" t="str">
        <f t="shared" si="53"/>
        <v/>
      </c>
    </row>
    <row r="45">
      <c r="J45" s="18"/>
      <c r="K45" s="17"/>
      <c r="L45" s="41"/>
      <c r="M45" s="41"/>
      <c r="N45" s="23"/>
      <c r="O45" s="41">
        <f>SUMIFS(Sheet1!$F:$F,Sheet1!$A:$A,$K45,Sheet1!$C:$C,O$17)</f>
        <v>0</v>
      </c>
      <c r="P45" s="41">
        <f>SUMIFS(Sheet1!$F:$F,Sheet1!$A:$A,$K45,Sheet1!$C:$C,P$17)</f>
        <v>0</v>
      </c>
      <c r="Q45" s="23" t="str">
        <f t="shared" si="43"/>
        <v/>
      </c>
      <c r="R45" s="41">
        <f>SUMIFS(Sheet1!$F:$F,Sheet1!$A:$A,$K45,Sheet1!$C:$C,R$17)</f>
        <v>0</v>
      </c>
      <c r="S45" s="41">
        <f>SUMIFS(Sheet1!$F:$F,Sheet1!$A:$A,$K45,Sheet1!$C:$C,S$17)</f>
        <v>0</v>
      </c>
      <c r="T45" s="23" t="str">
        <f t="shared" si="44"/>
        <v/>
      </c>
      <c r="U45" s="41">
        <f>SUMIFS(Sheet1!$F:$F,Sheet1!$A:$A,$K45,Sheet1!$C:$C,U$17)</f>
        <v>0</v>
      </c>
      <c r="V45" s="41">
        <f>SUMIFS(Sheet1!$F:$F,Sheet1!$A:$A,$K45,Sheet1!$C:$C,V$17)</f>
        <v>0</v>
      </c>
      <c r="W45" s="23" t="str">
        <f t="shared" si="45"/>
        <v/>
      </c>
      <c r="X45" s="41">
        <f>SUMIFS(Sheet1!$F:$F,Sheet1!$A:$A,$K45,Sheet1!$C:$C,X$17)</f>
        <v>0</v>
      </c>
      <c r="Y45" s="41">
        <f>SUMIFS(Sheet1!$F:$F,Sheet1!$A:$A,$K45,Sheet1!$C:$C,Y$17)</f>
        <v>0</v>
      </c>
      <c r="Z45" s="23" t="str">
        <f t="shared" si="46"/>
        <v/>
      </c>
      <c r="AA45" s="41">
        <f>SUMIFS(Sheet1!$F:$F,Sheet1!$A:$A,$K45,Sheet1!$C:$C,AA$17)</f>
        <v>0</v>
      </c>
      <c r="AB45" s="41">
        <f>SUMIFS(Sheet1!$F:$F,Sheet1!$A:$A,$K45,Sheet1!$C:$C,AB$17)</f>
        <v>0</v>
      </c>
      <c r="AC45" s="23" t="str">
        <f t="shared" si="47"/>
        <v/>
      </c>
      <c r="AD45" s="41">
        <f>SUMIFS(Sheet1!$F:$F,Sheet1!$A:$A,$K45,Sheet1!$C:$C,AD$17)</f>
        <v>0</v>
      </c>
      <c r="AE45" s="41">
        <f>SUMIFS(Sheet1!$F:$F,Sheet1!$A:$A,$K45,Sheet1!$C:$C,AE$17)</f>
        <v>0</v>
      </c>
      <c r="AF45" s="51" t="str">
        <f t="shared" si="48"/>
        <v/>
      </c>
      <c r="AG45" s="41">
        <f>SUMIFS(Sheet1!$F:$F,Sheet1!$A:$A,$K45,Sheet1!$C:$C,AG$17)</f>
        <v>0</v>
      </c>
      <c r="AH45" s="41">
        <f>SUMIFS(Sheet1!$F:$F,Sheet1!$A:$A,$K45,Sheet1!$C:$C,AH$17)</f>
        <v>0</v>
      </c>
      <c r="AI45" s="23" t="str">
        <f t="shared" si="49"/>
        <v/>
      </c>
      <c r="AJ45" s="41">
        <f>SUMIFS(Sheet1!$F:$F,Sheet1!$A:$A,$K45,Sheet1!$C:$C,AJ$17)</f>
        <v>0</v>
      </c>
      <c r="AK45" s="41">
        <f>SUMIFS(Sheet1!$F:$F,Sheet1!$A:$A,$K45,Sheet1!$C:$C,AK$17)</f>
        <v>0</v>
      </c>
      <c r="AL45" s="23" t="str">
        <f t="shared" si="50"/>
        <v/>
      </c>
      <c r="AM45" s="41">
        <f>SUMIFS(Sheet1!$F:$F,Sheet1!$A:$A,$K45,Sheet1!$C:$C,AM$17)</f>
        <v>0</v>
      </c>
      <c r="AN45" s="41">
        <f>SUMIFS(Sheet1!$F:$F,Sheet1!$A:$A,$K45,Sheet1!$C:$C,AN$17)</f>
        <v>0</v>
      </c>
      <c r="AO45" s="23" t="str">
        <f t="shared" si="51"/>
        <v/>
      </c>
      <c r="AP45" s="41">
        <f>SUMIFS(Sheet1!$F:$F,Sheet1!$A:$A,$K45,Sheet1!$C:$C,AP$17)</f>
        <v>0</v>
      </c>
      <c r="AQ45" s="41">
        <f>SUMIFS(Sheet1!$F:$F,Sheet1!$A:$A,$K45,Sheet1!$C:$C,AQ$17)</f>
        <v>0</v>
      </c>
      <c r="AR45" s="23" t="str">
        <f t="shared" si="52"/>
        <v/>
      </c>
      <c r="AS45" s="41">
        <f>SUMIFS(Sheet1!$F:$F,Sheet1!$A:$A,$K45,Sheet1!$C:$C,AS$17)</f>
        <v>0</v>
      </c>
      <c r="AT45" s="41">
        <f>SUMIFS(Sheet1!$F:$F,Sheet1!$A:$A,$K45,Sheet1!$C:$C,AT$17)</f>
        <v>0</v>
      </c>
      <c r="AU45" s="23" t="str">
        <f t="shared" si="53"/>
        <v/>
      </c>
    </row>
    <row r="46">
      <c r="J46" s="18"/>
      <c r="K46" s="17"/>
      <c r="L46" s="41"/>
      <c r="M46" s="41"/>
      <c r="N46" s="23"/>
      <c r="O46" s="41">
        <f>SUMIFS(Sheet1!$F:$F,Sheet1!$A:$A,$K46,Sheet1!$C:$C,O$17)</f>
        <v>0</v>
      </c>
      <c r="P46" s="41">
        <f>SUMIFS(Sheet1!$F:$F,Sheet1!$A:$A,$K46,Sheet1!$C:$C,P$17)</f>
        <v>0</v>
      </c>
      <c r="Q46" s="23" t="str">
        <f t="shared" si="43"/>
        <v/>
      </c>
      <c r="R46" s="41">
        <f>SUMIFS(Sheet1!$F:$F,Sheet1!$A:$A,$K46,Sheet1!$C:$C,R$17)</f>
        <v>0</v>
      </c>
      <c r="S46" s="41">
        <f>SUMIFS(Sheet1!$F:$F,Sheet1!$A:$A,$K46,Sheet1!$C:$C,S$17)</f>
        <v>0</v>
      </c>
      <c r="T46" s="23" t="str">
        <f t="shared" si="44"/>
        <v/>
      </c>
      <c r="U46" s="41">
        <f>SUMIFS(Sheet1!$F:$F,Sheet1!$A:$A,$K46,Sheet1!$C:$C,U$17)</f>
        <v>0</v>
      </c>
      <c r="V46" s="41">
        <f>SUMIFS(Sheet1!$F:$F,Sheet1!$A:$A,$K46,Sheet1!$C:$C,V$17)</f>
        <v>0</v>
      </c>
      <c r="W46" s="23" t="str">
        <f t="shared" si="45"/>
        <v/>
      </c>
      <c r="X46" s="41">
        <f>SUMIFS(Sheet1!$F:$F,Sheet1!$A:$A,$K46,Sheet1!$C:$C,X$17)</f>
        <v>0</v>
      </c>
      <c r="Y46" s="41">
        <f>SUMIFS(Sheet1!$F:$F,Sheet1!$A:$A,$K46,Sheet1!$C:$C,Y$17)</f>
        <v>0</v>
      </c>
      <c r="Z46" s="23" t="str">
        <f t="shared" si="46"/>
        <v/>
      </c>
      <c r="AA46" s="41">
        <f>SUMIFS(Sheet1!$F:$F,Sheet1!$A:$A,$K46,Sheet1!$C:$C,AA$17)</f>
        <v>0</v>
      </c>
      <c r="AB46" s="41">
        <f>SUMIFS(Sheet1!$F:$F,Sheet1!$A:$A,$K46,Sheet1!$C:$C,AB$17)</f>
        <v>0</v>
      </c>
      <c r="AC46" s="23" t="str">
        <f t="shared" si="47"/>
        <v/>
      </c>
      <c r="AD46" s="41">
        <f>SUMIFS(Sheet1!$F:$F,Sheet1!$A:$A,$K46,Sheet1!$C:$C,AD$17)</f>
        <v>0</v>
      </c>
      <c r="AE46" s="41">
        <f>SUMIFS(Sheet1!$F:$F,Sheet1!$A:$A,$K46,Sheet1!$C:$C,AE$17)</f>
        <v>0</v>
      </c>
      <c r="AF46" s="51" t="str">
        <f t="shared" si="48"/>
        <v/>
      </c>
      <c r="AG46" s="41">
        <f>SUMIFS(Sheet1!$F:$F,Sheet1!$A:$A,$K46,Sheet1!$C:$C,AG$17)</f>
        <v>0</v>
      </c>
      <c r="AH46" s="41">
        <f>SUMIFS(Sheet1!$F:$F,Sheet1!$A:$A,$K46,Sheet1!$C:$C,AH$17)</f>
        <v>0</v>
      </c>
      <c r="AI46" s="23" t="str">
        <f t="shared" si="49"/>
        <v/>
      </c>
      <c r="AJ46" s="41">
        <f>SUMIFS(Sheet1!$F:$F,Sheet1!$A:$A,$K46,Sheet1!$C:$C,AJ$17)</f>
        <v>0</v>
      </c>
      <c r="AK46" s="41">
        <f>SUMIFS(Sheet1!$F:$F,Sheet1!$A:$A,$K46,Sheet1!$C:$C,AK$17)</f>
        <v>0</v>
      </c>
      <c r="AL46" s="23" t="str">
        <f t="shared" si="50"/>
        <v/>
      </c>
      <c r="AM46" s="41">
        <f>SUMIFS(Sheet1!$F:$F,Sheet1!$A:$A,$K46,Sheet1!$C:$C,AM$17)</f>
        <v>0</v>
      </c>
      <c r="AN46" s="41">
        <f>SUMIFS(Sheet1!$F:$F,Sheet1!$A:$A,$K46,Sheet1!$C:$C,AN$17)</f>
        <v>0</v>
      </c>
      <c r="AO46" s="23" t="str">
        <f t="shared" si="51"/>
        <v/>
      </c>
      <c r="AP46" s="41">
        <f>SUMIFS(Sheet1!$F:$F,Sheet1!$A:$A,$K46,Sheet1!$C:$C,AP$17)</f>
        <v>0</v>
      </c>
      <c r="AQ46" s="41">
        <f>SUMIFS(Sheet1!$F:$F,Sheet1!$A:$A,$K46,Sheet1!$C:$C,AQ$17)</f>
        <v>0</v>
      </c>
      <c r="AR46" s="23" t="str">
        <f t="shared" si="52"/>
        <v/>
      </c>
      <c r="AS46" s="41">
        <f>SUMIFS(Sheet1!$F:$F,Sheet1!$A:$A,$K46,Sheet1!$C:$C,AS$17)</f>
        <v>0</v>
      </c>
      <c r="AT46" s="41">
        <f>SUMIFS(Sheet1!$F:$F,Sheet1!$A:$A,$K46,Sheet1!$C:$C,AT$17)</f>
        <v>0</v>
      </c>
      <c r="AU46" s="23" t="str">
        <f t="shared" si="53"/>
        <v/>
      </c>
    </row>
    <row r="47">
      <c r="J47" s="18"/>
      <c r="K47" s="17"/>
      <c r="L47" s="41"/>
      <c r="M47" s="41"/>
      <c r="N47" s="23"/>
      <c r="O47" s="41">
        <f>SUMIFS(Sheet1!$F:$F,Sheet1!$A:$A,$K47,Sheet1!$C:$C,O$17)</f>
        <v>0</v>
      </c>
      <c r="P47" s="41">
        <f>SUMIFS(Sheet1!$F:$F,Sheet1!$A:$A,$K47,Sheet1!$C:$C,P$17)</f>
        <v>0</v>
      </c>
      <c r="Q47" s="23" t="str">
        <f t="shared" si="43"/>
        <v/>
      </c>
      <c r="R47" s="41">
        <f>SUMIFS(Sheet1!$F:$F,Sheet1!$A:$A,$K47,Sheet1!$C:$C,R$17)</f>
        <v>0</v>
      </c>
      <c r="S47" s="41">
        <f>SUMIFS(Sheet1!$F:$F,Sheet1!$A:$A,$K47,Sheet1!$C:$C,S$17)</f>
        <v>0</v>
      </c>
      <c r="T47" s="23" t="str">
        <f t="shared" si="44"/>
        <v/>
      </c>
      <c r="U47" s="41">
        <f>SUMIFS(Sheet1!$F:$F,Sheet1!$A:$A,$K47,Sheet1!$C:$C,U$17)</f>
        <v>0</v>
      </c>
      <c r="V47" s="41">
        <f>SUMIFS(Sheet1!$F:$F,Sheet1!$A:$A,$K47,Sheet1!$C:$C,V$17)</f>
        <v>0</v>
      </c>
      <c r="W47" s="23" t="str">
        <f t="shared" si="45"/>
        <v/>
      </c>
      <c r="X47" s="41">
        <f>SUMIFS(Sheet1!$F:$F,Sheet1!$A:$A,$K47,Sheet1!$C:$C,X$17)</f>
        <v>0</v>
      </c>
      <c r="Y47" s="41">
        <f>SUMIFS(Sheet1!$F:$F,Sheet1!$A:$A,$K47,Sheet1!$C:$C,Y$17)</f>
        <v>0</v>
      </c>
      <c r="Z47" s="23" t="str">
        <f t="shared" si="46"/>
        <v/>
      </c>
      <c r="AA47" s="41">
        <f>SUMIFS(Sheet1!$F:$F,Sheet1!$A:$A,$K47,Sheet1!$C:$C,AA$17)</f>
        <v>0</v>
      </c>
      <c r="AB47" s="41">
        <f>SUMIFS(Sheet1!$F:$F,Sheet1!$A:$A,$K47,Sheet1!$C:$C,AB$17)</f>
        <v>0</v>
      </c>
      <c r="AC47" s="23" t="str">
        <f t="shared" si="47"/>
        <v/>
      </c>
      <c r="AD47" s="41">
        <f>SUMIFS(Sheet1!$F:$F,Sheet1!$A:$A,$K47,Sheet1!$C:$C,AD$17)</f>
        <v>0</v>
      </c>
      <c r="AE47" s="41">
        <f>SUMIFS(Sheet1!$F:$F,Sheet1!$A:$A,$K47,Sheet1!$C:$C,AE$17)</f>
        <v>0</v>
      </c>
      <c r="AF47" s="51" t="str">
        <f t="shared" si="48"/>
        <v/>
      </c>
      <c r="AG47" s="41">
        <f>SUMIFS(Sheet1!$F:$F,Sheet1!$A:$A,$K47,Sheet1!$C:$C,AG$17)</f>
        <v>0</v>
      </c>
      <c r="AH47" s="41">
        <f>SUMIFS(Sheet1!$F:$F,Sheet1!$A:$A,$K47,Sheet1!$C:$C,AH$17)</f>
        <v>0</v>
      </c>
      <c r="AI47" s="23" t="str">
        <f t="shared" si="49"/>
        <v/>
      </c>
      <c r="AJ47" s="41">
        <f>SUMIFS(Sheet1!$F:$F,Sheet1!$A:$A,$K47,Sheet1!$C:$C,AJ$17)</f>
        <v>0</v>
      </c>
      <c r="AK47" s="41">
        <f>SUMIFS(Sheet1!$F:$F,Sheet1!$A:$A,$K47,Sheet1!$C:$C,AK$17)</f>
        <v>0</v>
      </c>
      <c r="AL47" s="23" t="str">
        <f t="shared" si="50"/>
        <v/>
      </c>
      <c r="AM47" s="41">
        <f>SUMIFS(Sheet1!$F:$F,Sheet1!$A:$A,$K47,Sheet1!$C:$C,AM$17)</f>
        <v>0</v>
      </c>
      <c r="AN47" s="41">
        <f>SUMIFS(Sheet1!$F:$F,Sheet1!$A:$A,$K47,Sheet1!$C:$C,AN$17)</f>
        <v>0</v>
      </c>
      <c r="AO47" s="23" t="str">
        <f t="shared" si="51"/>
        <v/>
      </c>
      <c r="AP47" s="41">
        <f>SUMIFS(Sheet1!$F:$F,Sheet1!$A:$A,$K47,Sheet1!$C:$C,AP$17)</f>
        <v>0</v>
      </c>
      <c r="AQ47" s="41">
        <f>SUMIFS(Sheet1!$F:$F,Sheet1!$A:$A,$K47,Sheet1!$C:$C,AQ$17)</f>
        <v>0</v>
      </c>
      <c r="AR47" s="23" t="str">
        <f t="shared" si="52"/>
        <v/>
      </c>
      <c r="AS47" s="41">
        <f>SUMIFS(Sheet1!$F:$F,Sheet1!$A:$A,$K47,Sheet1!$C:$C,AS$17)</f>
        <v>0</v>
      </c>
      <c r="AT47" s="41">
        <f>SUMIFS(Sheet1!$F:$F,Sheet1!$A:$A,$K47,Sheet1!$C:$C,AT$17)</f>
        <v>0</v>
      </c>
      <c r="AU47" s="23" t="str">
        <f t="shared" si="53"/>
        <v/>
      </c>
    </row>
    <row r="48">
      <c r="J48" s="18"/>
      <c r="K48" s="17"/>
      <c r="L48" s="41"/>
      <c r="M48" s="41"/>
      <c r="N48" s="23"/>
      <c r="O48" s="41">
        <f>SUMIFS(Sheet1!$F:$F,Sheet1!$A:$A,$K48,Sheet1!$C:$C,O$17)</f>
        <v>0</v>
      </c>
      <c r="P48" s="41">
        <f>SUMIFS(Sheet1!$F:$F,Sheet1!$A:$A,$K48,Sheet1!$C:$C,P$17)</f>
        <v>0</v>
      </c>
      <c r="Q48" s="23" t="str">
        <f t="shared" si="43"/>
        <v/>
      </c>
      <c r="R48" s="41">
        <f>SUMIFS(Sheet1!$F:$F,Sheet1!$A:$A,$K48,Sheet1!$C:$C,R$17)</f>
        <v>0</v>
      </c>
      <c r="S48" s="41">
        <f>SUMIFS(Sheet1!$F:$F,Sheet1!$A:$A,$K48,Sheet1!$C:$C,S$17)</f>
        <v>0</v>
      </c>
      <c r="T48" s="23" t="str">
        <f t="shared" si="44"/>
        <v/>
      </c>
      <c r="U48" s="41">
        <f>SUMIFS(Sheet1!$F:$F,Sheet1!$A:$A,$K48,Sheet1!$C:$C,U$17)</f>
        <v>0</v>
      </c>
      <c r="V48" s="41">
        <f>SUMIFS(Sheet1!$F:$F,Sheet1!$A:$A,$K48,Sheet1!$C:$C,V$17)</f>
        <v>0</v>
      </c>
      <c r="W48" s="23" t="str">
        <f t="shared" si="45"/>
        <v/>
      </c>
      <c r="X48" s="41">
        <f>SUMIFS(Sheet1!$F:$F,Sheet1!$A:$A,$K48,Sheet1!$C:$C,X$17)</f>
        <v>0</v>
      </c>
      <c r="Y48" s="41">
        <f>SUMIFS(Sheet1!$F:$F,Sheet1!$A:$A,$K48,Sheet1!$C:$C,Y$17)</f>
        <v>0</v>
      </c>
      <c r="Z48" s="23" t="str">
        <f t="shared" si="46"/>
        <v/>
      </c>
      <c r="AA48" s="41">
        <f>SUMIFS(Sheet1!$F:$F,Sheet1!$A:$A,$K48,Sheet1!$C:$C,AA$17)</f>
        <v>0</v>
      </c>
      <c r="AB48" s="41">
        <f>SUMIFS(Sheet1!$F:$F,Sheet1!$A:$A,$K48,Sheet1!$C:$C,AB$17)</f>
        <v>0</v>
      </c>
      <c r="AC48" s="23" t="str">
        <f t="shared" si="47"/>
        <v/>
      </c>
      <c r="AD48" s="41">
        <f>SUMIFS(Sheet1!$F:$F,Sheet1!$A:$A,$K48,Sheet1!$C:$C,AD$17)</f>
        <v>0</v>
      </c>
      <c r="AE48" s="41">
        <f>SUMIFS(Sheet1!$F:$F,Sheet1!$A:$A,$K48,Sheet1!$C:$C,AE$17)</f>
        <v>0</v>
      </c>
      <c r="AF48" s="51" t="str">
        <f t="shared" si="48"/>
        <v/>
      </c>
      <c r="AG48" s="41">
        <f>SUMIFS(Sheet1!$F:$F,Sheet1!$A:$A,$K48,Sheet1!$C:$C,AG$17)</f>
        <v>0</v>
      </c>
      <c r="AH48" s="41">
        <f>SUMIFS(Sheet1!$F:$F,Sheet1!$A:$A,$K48,Sheet1!$C:$C,AH$17)</f>
        <v>0</v>
      </c>
      <c r="AI48" s="23" t="str">
        <f t="shared" si="49"/>
        <v/>
      </c>
      <c r="AJ48" s="41">
        <f>SUMIFS(Sheet1!$F:$F,Sheet1!$A:$A,$K48,Sheet1!$C:$C,AJ$17)</f>
        <v>0</v>
      </c>
      <c r="AK48" s="41">
        <f>SUMIFS(Sheet1!$F:$F,Sheet1!$A:$A,$K48,Sheet1!$C:$C,AK$17)</f>
        <v>0</v>
      </c>
      <c r="AL48" s="23" t="str">
        <f t="shared" si="50"/>
        <v/>
      </c>
      <c r="AM48" s="41">
        <f>SUMIFS(Sheet1!$F:$F,Sheet1!$A:$A,$K48,Sheet1!$C:$C,AM$17)</f>
        <v>0</v>
      </c>
      <c r="AN48" s="41">
        <f>SUMIFS(Sheet1!$F:$F,Sheet1!$A:$A,$K48,Sheet1!$C:$C,AN$17)</f>
        <v>0</v>
      </c>
      <c r="AO48" s="23" t="str">
        <f t="shared" si="51"/>
        <v/>
      </c>
      <c r="AP48" s="41">
        <f>SUMIFS(Sheet1!$F:$F,Sheet1!$A:$A,$K48,Sheet1!$C:$C,AP$17)</f>
        <v>0</v>
      </c>
      <c r="AQ48" s="41">
        <f>SUMIFS(Sheet1!$F:$F,Sheet1!$A:$A,$K48,Sheet1!$C:$C,AQ$17)</f>
        <v>0</v>
      </c>
      <c r="AR48" s="23" t="str">
        <f t="shared" si="52"/>
        <v/>
      </c>
      <c r="AS48" s="41">
        <f>SUMIFS(Sheet1!$F:$F,Sheet1!$A:$A,$K48,Sheet1!$C:$C,AS$17)</f>
        <v>0</v>
      </c>
      <c r="AT48" s="41">
        <f>SUMIFS(Sheet1!$F:$F,Sheet1!$A:$A,$K48,Sheet1!$C:$C,AT$17)</f>
        <v>0</v>
      </c>
      <c r="AU48" s="23" t="str">
        <f t="shared" si="53"/>
        <v/>
      </c>
    </row>
    <row r="49">
      <c r="J49" s="18"/>
      <c r="K49" s="17"/>
      <c r="L49" s="41"/>
      <c r="M49" s="41"/>
      <c r="N49" s="23"/>
      <c r="O49" s="41">
        <f>SUMIFS(Sheet1!$F:$F,Sheet1!$A:$A,$K49,Sheet1!$C:$C,O$17)</f>
        <v>0</v>
      </c>
      <c r="P49" s="41">
        <f>SUMIFS(Sheet1!$F:$F,Sheet1!$A:$A,$K49,Sheet1!$C:$C,P$17)</f>
        <v>0</v>
      </c>
      <c r="Q49" s="23" t="str">
        <f t="shared" si="43"/>
        <v/>
      </c>
      <c r="R49" s="41">
        <f>SUMIFS(Sheet1!$F:$F,Sheet1!$A:$A,$K49,Sheet1!$C:$C,R$17)</f>
        <v>0</v>
      </c>
      <c r="S49" s="41">
        <f>SUMIFS(Sheet1!$F:$F,Sheet1!$A:$A,$K49,Sheet1!$C:$C,S$17)</f>
        <v>0</v>
      </c>
      <c r="T49" s="23" t="str">
        <f t="shared" si="44"/>
        <v/>
      </c>
      <c r="U49" s="41">
        <f>SUMIFS(Sheet1!$F:$F,Sheet1!$A:$A,$K49,Sheet1!$C:$C,U$17)</f>
        <v>0</v>
      </c>
      <c r="V49" s="41">
        <f>SUMIFS(Sheet1!$F:$F,Sheet1!$A:$A,$K49,Sheet1!$C:$C,V$17)</f>
        <v>0</v>
      </c>
      <c r="W49" s="23" t="str">
        <f t="shared" si="45"/>
        <v/>
      </c>
      <c r="X49" s="41">
        <f>SUMIFS(Sheet1!$F:$F,Sheet1!$A:$A,$K49,Sheet1!$C:$C,X$17)</f>
        <v>0</v>
      </c>
      <c r="Y49" s="41">
        <f>SUMIFS(Sheet1!$F:$F,Sheet1!$A:$A,$K49,Sheet1!$C:$C,Y$17)</f>
        <v>0</v>
      </c>
      <c r="Z49" s="23" t="str">
        <f t="shared" si="46"/>
        <v/>
      </c>
      <c r="AA49" s="41">
        <f>SUMIFS(Sheet1!$F:$F,Sheet1!$A:$A,$K49,Sheet1!$C:$C,AA$17)</f>
        <v>0</v>
      </c>
      <c r="AB49" s="41">
        <f>SUMIFS(Sheet1!$F:$F,Sheet1!$A:$A,$K49,Sheet1!$C:$C,AB$17)</f>
        <v>0</v>
      </c>
      <c r="AC49" s="23" t="str">
        <f t="shared" si="47"/>
        <v/>
      </c>
      <c r="AD49" s="41">
        <f>SUMIFS(Sheet1!$F:$F,Sheet1!$A:$A,$K49,Sheet1!$C:$C,AD$17)</f>
        <v>0</v>
      </c>
      <c r="AE49" s="41">
        <f>SUMIFS(Sheet1!$F:$F,Sheet1!$A:$A,$K49,Sheet1!$C:$C,AE$17)</f>
        <v>0</v>
      </c>
      <c r="AF49" s="51" t="str">
        <f t="shared" si="48"/>
        <v/>
      </c>
      <c r="AG49" s="41">
        <f>SUMIFS(Sheet1!$F:$F,Sheet1!$A:$A,$K49,Sheet1!$C:$C,AG$17)</f>
        <v>0</v>
      </c>
      <c r="AH49" s="41">
        <f>SUMIFS(Sheet1!$F:$F,Sheet1!$A:$A,$K49,Sheet1!$C:$C,AH$17)</f>
        <v>0</v>
      </c>
      <c r="AI49" s="23" t="str">
        <f t="shared" si="49"/>
        <v/>
      </c>
      <c r="AJ49" s="41">
        <f>SUMIFS(Sheet1!$F:$F,Sheet1!$A:$A,$K49,Sheet1!$C:$C,AJ$17)</f>
        <v>0</v>
      </c>
      <c r="AK49" s="41">
        <f>SUMIFS(Sheet1!$F:$F,Sheet1!$A:$A,$K49,Sheet1!$C:$C,AK$17)</f>
        <v>0</v>
      </c>
      <c r="AL49" s="23" t="str">
        <f t="shared" si="50"/>
        <v/>
      </c>
      <c r="AM49" s="41">
        <f>SUMIFS(Sheet1!$F:$F,Sheet1!$A:$A,$K49,Sheet1!$C:$C,AM$17)</f>
        <v>0</v>
      </c>
      <c r="AN49" s="41">
        <f>SUMIFS(Sheet1!$F:$F,Sheet1!$A:$A,$K49,Sheet1!$C:$C,AN$17)</f>
        <v>0</v>
      </c>
      <c r="AO49" s="23" t="str">
        <f t="shared" si="51"/>
        <v/>
      </c>
      <c r="AP49" s="41">
        <f>SUMIFS(Sheet1!$F:$F,Sheet1!$A:$A,$K49,Sheet1!$C:$C,AP$17)</f>
        <v>0</v>
      </c>
      <c r="AQ49" s="41">
        <f>SUMIFS(Sheet1!$F:$F,Sheet1!$A:$A,$K49,Sheet1!$C:$C,AQ$17)</f>
        <v>0</v>
      </c>
      <c r="AR49" s="23" t="str">
        <f t="shared" si="52"/>
        <v/>
      </c>
      <c r="AS49" s="41">
        <f>SUMIFS(Sheet1!$F:$F,Sheet1!$A:$A,$K49,Sheet1!$C:$C,AS$17)</f>
        <v>0</v>
      </c>
      <c r="AT49" s="41">
        <f>SUMIFS(Sheet1!$F:$F,Sheet1!$A:$A,$K49,Sheet1!$C:$C,AT$17)</f>
        <v>0</v>
      </c>
      <c r="AU49" s="23" t="str">
        <f t="shared" si="53"/>
        <v/>
      </c>
    </row>
    <row r="50">
      <c r="J50" s="18"/>
      <c r="K50" s="17"/>
      <c r="L50" s="41"/>
      <c r="M50" s="41"/>
      <c r="N50" s="23"/>
      <c r="O50" s="41">
        <f>SUMIFS(Sheet1!$F:$F,Sheet1!$A:$A,$K50,Sheet1!$C:$C,O$17)</f>
        <v>0</v>
      </c>
      <c r="P50" s="41">
        <f>SUMIFS(Sheet1!$F:$F,Sheet1!$A:$A,$K50,Sheet1!$C:$C,P$17)</f>
        <v>0</v>
      </c>
      <c r="Q50" s="23" t="str">
        <f t="shared" si="43"/>
        <v/>
      </c>
      <c r="R50" s="41">
        <f>SUMIFS(Sheet1!$F:$F,Sheet1!$A:$A,$K50,Sheet1!$C:$C,R$17)</f>
        <v>0</v>
      </c>
      <c r="S50" s="41">
        <f>SUMIFS(Sheet1!$F:$F,Sheet1!$A:$A,$K50,Sheet1!$C:$C,S$17)</f>
        <v>0</v>
      </c>
      <c r="T50" s="23" t="str">
        <f t="shared" si="44"/>
        <v/>
      </c>
      <c r="U50" s="41">
        <f>SUMIFS(Sheet1!$F:$F,Sheet1!$A:$A,$K50,Sheet1!$C:$C,U$17)</f>
        <v>0</v>
      </c>
      <c r="V50" s="41">
        <f>SUMIFS(Sheet1!$F:$F,Sheet1!$A:$A,$K50,Sheet1!$C:$C,V$17)</f>
        <v>0</v>
      </c>
      <c r="W50" s="23" t="str">
        <f t="shared" si="45"/>
        <v/>
      </c>
      <c r="X50" s="41">
        <f>SUMIFS(Sheet1!$F:$F,Sheet1!$A:$A,$K50,Sheet1!$C:$C,X$17)</f>
        <v>0</v>
      </c>
      <c r="Y50" s="41">
        <f>SUMIFS(Sheet1!$F:$F,Sheet1!$A:$A,$K50,Sheet1!$C:$C,Y$17)</f>
        <v>0</v>
      </c>
      <c r="Z50" s="23" t="str">
        <f t="shared" si="46"/>
        <v/>
      </c>
      <c r="AA50" s="41">
        <f>SUMIFS(Sheet1!$F:$F,Sheet1!$A:$A,$K50,Sheet1!$C:$C,AA$17)</f>
        <v>0</v>
      </c>
      <c r="AB50" s="41">
        <f>SUMIFS(Sheet1!$F:$F,Sheet1!$A:$A,$K50,Sheet1!$C:$C,AB$17)</f>
        <v>0</v>
      </c>
      <c r="AC50" s="23" t="str">
        <f t="shared" si="47"/>
        <v/>
      </c>
      <c r="AD50" s="41">
        <f>SUMIFS(Sheet1!$F:$F,Sheet1!$A:$A,$K50,Sheet1!$C:$C,AD$17)</f>
        <v>0</v>
      </c>
      <c r="AE50" s="41">
        <f>SUMIFS(Sheet1!$F:$F,Sheet1!$A:$A,$K50,Sheet1!$C:$C,AE$17)</f>
        <v>0</v>
      </c>
      <c r="AF50" s="51" t="str">
        <f t="shared" si="48"/>
        <v/>
      </c>
      <c r="AG50" s="41">
        <f>SUMIFS(Sheet1!$F:$F,Sheet1!$A:$A,$K50,Sheet1!$C:$C,AG$17)</f>
        <v>0</v>
      </c>
      <c r="AH50" s="41">
        <f>SUMIFS(Sheet1!$F:$F,Sheet1!$A:$A,$K50,Sheet1!$C:$C,AH$17)</f>
        <v>0</v>
      </c>
      <c r="AI50" s="23" t="str">
        <f t="shared" si="49"/>
        <v/>
      </c>
      <c r="AJ50" s="41">
        <f>SUMIFS(Sheet1!$F:$F,Sheet1!$A:$A,$K50,Sheet1!$C:$C,AJ$17)</f>
        <v>0</v>
      </c>
      <c r="AK50" s="41">
        <f>SUMIFS(Sheet1!$F:$F,Sheet1!$A:$A,$K50,Sheet1!$C:$C,AK$17)</f>
        <v>0</v>
      </c>
      <c r="AL50" s="23" t="str">
        <f t="shared" si="50"/>
        <v/>
      </c>
      <c r="AM50" s="41">
        <f>SUMIFS(Sheet1!$F:$F,Sheet1!$A:$A,$K50,Sheet1!$C:$C,AM$17)</f>
        <v>0</v>
      </c>
      <c r="AN50" s="41">
        <f>SUMIFS(Sheet1!$F:$F,Sheet1!$A:$A,$K50,Sheet1!$C:$C,AN$17)</f>
        <v>0</v>
      </c>
      <c r="AO50" s="23" t="str">
        <f t="shared" si="51"/>
        <v/>
      </c>
      <c r="AP50" s="41">
        <f>SUMIFS(Sheet1!$F:$F,Sheet1!$A:$A,$K50,Sheet1!$C:$C,AP$17)</f>
        <v>0</v>
      </c>
      <c r="AQ50" s="41">
        <f>SUMIFS(Sheet1!$F:$F,Sheet1!$A:$A,$K50,Sheet1!$C:$C,AQ$17)</f>
        <v>0</v>
      </c>
      <c r="AR50" s="23" t="str">
        <f t="shared" si="52"/>
        <v/>
      </c>
      <c r="AS50" s="41">
        <f>SUMIFS(Sheet1!$F:$F,Sheet1!$A:$A,$K50,Sheet1!$C:$C,AS$17)</f>
        <v>0</v>
      </c>
      <c r="AT50" s="41">
        <f>SUMIFS(Sheet1!$F:$F,Sheet1!$A:$A,$K50,Sheet1!$C:$C,AT$17)</f>
        <v>0</v>
      </c>
      <c r="AU50" s="23" t="str">
        <f t="shared" si="53"/>
        <v/>
      </c>
    </row>
    <row r="51">
      <c r="J51" s="18"/>
      <c r="K51" s="17"/>
      <c r="L51" s="41"/>
      <c r="M51" s="41"/>
      <c r="N51" s="23"/>
      <c r="O51" s="41">
        <f>SUMIFS(Sheet1!$F:$F,Sheet1!$A:$A,$K51,Sheet1!$C:$C,O$17)</f>
        <v>0</v>
      </c>
      <c r="P51" s="41">
        <f>SUMIFS(Sheet1!$F:$F,Sheet1!$A:$A,$K51,Sheet1!$C:$C,P$17)</f>
        <v>0</v>
      </c>
      <c r="Q51" s="23" t="str">
        <f t="shared" si="43"/>
        <v/>
      </c>
      <c r="R51" s="41">
        <f>SUMIFS(Sheet1!$F:$F,Sheet1!$A:$A,$K51,Sheet1!$C:$C,R$17)</f>
        <v>0</v>
      </c>
      <c r="S51" s="41">
        <f>SUMIFS(Sheet1!$F:$F,Sheet1!$A:$A,$K51,Sheet1!$C:$C,S$17)</f>
        <v>0</v>
      </c>
      <c r="T51" s="23" t="str">
        <f t="shared" si="44"/>
        <v/>
      </c>
      <c r="U51" s="41">
        <f>SUMIFS(Sheet1!$F:$F,Sheet1!$A:$A,$K51,Sheet1!$C:$C,U$17)</f>
        <v>0</v>
      </c>
      <c r="V51" s="41">
        <f>SUMIFS(Sheet1!$F:$F,Sheet1!$A:$A,$K51,Sheet1!$C:$C,V$17)</f>
        <v>0</v>
      </c>
      <c r="W51" s="23" t="str">
        <f t="shared" si="45"/>
        <v/>
      </c>
      <c r="X51" s="41">
        <f>SUMIFS(Sheet1!$F:$F,Sheet1!$A:$A,$K51,Sheet1!$C:$C,X$17)</f>
        <v>0</v>
      </c>
      <c r="Y51" s="41">
        <f>SUMIFS(Sheet1!$F:$F,Sheet1!$A:$A,$K51,Sheet1!$C:$C,Y$17)</f>
        <v>0</v>
      </c>
      <c r="Z51" s="23" t="str">
        <f t="shared" si="46"/>
        <v/>
      </c>
      <c r="AA51" s="41">
        <f>SUMIFS(Sheet1!$F:$F,Sheet1!$A:$A,$K51,Sheet1!$C:$C,AA$17)</f>
        <v>0</v>
      </c>
      <c r="AB51" s="41">
        <f>SUMIFS(Sheet1!$F:$F,Sheet1!$A:$A,$K51,Sheet1!$C:$C,AB$17)</f>
        <v>0</v>
      </c>
      <c r="AC51" s="23" t="str">
        <f t="shared" si="47"/>
        <v/>
      </c>
      <c r="AD51" s="41">
        <f>SUMIFS(Sheet1!$F:$F,Sheet1!$A:$A,$K51,Sheet1!$C:$C,AD$17)</f>
        <v>0</v>
      </c>
      <c r="AE51" s="41">
        <f>SUMIFS(Sheet1!$F:$F,Sheet1!$A:$A,$K51,Sheet1!$C:$C,AE$17)</f>
        <v>0</v>
      </c>
      <c r="AF51" s="51" t="str">
        <f t="shared" si="48"/>
        <v/>
      </c>
      <c r="AG51" s="41">
        <f>SUMIFS(Sheet1!$F:$F,Sheet1!$A:$A,$K51,Sheet1!$C:$C,AG$17)</f>
        <v>0</v>
      </c>
      <c r="AH51" s="41">
        <f>SUMIFS(Sheet1!$F:$F,Sheet1!$A:$A,$K51,Sheet1!$C:$C,AH$17)</f>
        <v>0</v>
      </c>
      <c r="AI51" s="23" t="str">
        <f t="shared" si="49"/>
        <v/>
      </c>
      <c r="AJ51" s="41">
        <f>SUMIFS(Sheet1!$F:$F,Sheet1!$A:$A,$K51,Sheet1!$C:$C,AJ$17)</f>
        <v>0</v>
      </c>
      <c r="AK51" s="41">
        <f>SUMIFS(Sheet1!$F:$F,Sheet1!$A:$A,$K51,Sheet1!$C:$C,AK$17)</f>
        <v>0</v>
      </c>
      <c r="AL51" s="23" t="str">
        <f t="shared" si="50"/>
        <v/>
      </c>
      <c r="AM51" s="41">
        <f>SUMIFS(Sheet1!$F:$F,Sheet1!$A:$A,$K51,Sheet1!$C:$C,AM$17)</f>
        <v>0</v>
      </c>
      <c r="AN51" s="41">
        <f>SUMIFS(Sheet1!$F:$F,Sheet1!$A:$A,$K51,Sheet1!$C:$C,AN$17)</f>
        <v>0</v>
      </c>
      <c r="AO51" s="23" t="str">
        <f t="shared" si="51"/>
        <v/>
      </c>
      <c r="AP51" s="41">
        <f>SUMIFS(Sheet1!$F:$F,Sheet1!$A:$A,$K51,Sheet1!$C:$C,AP$17)</f>
        <v>0</v>
      </c>
      <c r="AQ51" s="41">
        <f>SUMIFS(Sheet1!$F:$F,Sheet1!$A:$A,$K51,Sheet1!$C:$C,AQ$17)</f>
        <v>0</v>
      </c>
      <c r="AR51" s="23" t="str">
        <f t="shared" si="52"/>
        <v/>
      </c>
      <c r="AS51" s="41">
        <f>SUMIFS(Sheet1!$F:$F,Sheet1!$A:$A,$K51,Sheet1!$C:$C,AS$17)</f>
        <v>0</v>
      </c>
      <c r="AT51" s="41">
        <f>SUMIFS(Sheet1!$F:$F,Sheet1!$A:$A,$K51,Sheet1!$C:$C,AT$17)</f>
        <v>0</v>
      </c>
      <c r="AU51" s="23" t="str">
        <f t="shared" si="53"/>
        <v/>
      </c>
    </row>
    <row r="52">
      <c r="J52" s="18"/>
      <c r="K52" s="17"/>
      <c r="L52" s="41"/>
      <c r="M52" s="41"/>
      <c r="N52" s="23"/>
      <c r="O52" s="41">
        <f>SUMIFS(Sheet1!$F:$F,Sheet1!$A:$A,$K52,Sheet1!$C:$C,O$17)</f>
        <v>0</v>
      </c>
      <c r="P52" s="41">
        <f>SUMIFS(Sheet1!$F:$F,Sheet1!$A:$A,$K52,Sheet1!$C:$C,P$17)</f>
        <v>0</v>
      </c>
      <c r="Q52" s="23" t="str">
        <f t="shared" si="43"/>
        <v/>
      </c>
      <c r="R52" s="41">
        <f>SUMIFS(Sheet1!$F:$F,Sheet1!$A:$A,$K52,Sheet1!$C:$C,R$17)</f>
        <v>0</v>
      </c>
      <c r="S52" s="41">
        <f>SUMIFS(Sheet1!$F:$F,Sheet1!$A:$A,$K52,Sheet1!$C:$C,S$17)</f>
        <v>0</v>
      </c>
      <c r="T52" s="23" t="str">
        <f t="shared" si="44"/>
        <v/>
      </c>
      <c r="U52" s="41">
        <f>SUMIFS(Sheet1!$F:$F,Sheet1!$A:$A,$K52,Sheet1!$C:$C,U$17)</f>
        <v>0</v>
      </c>
      <c r="V52" s="41">
        <f>SUMIFS(Sheet1!$F:$F,Sheet1!$A:$A,$K52,Sheet1!$C:$C,V$17)</f>
        <v>0</v>
      </c>
      <c r="W52" s="23" t="str">
        <f t="shared" si="45"/>
        <v/>
      </c>
      <c r="X52" s="41">
        <f>SUMIFS(Sheet1!$F:$F,Sheet1!$A:$A,$K52,Sheet1!$C:$C,X$17)</f>
        <v>0</v>
      </c>
      <c r="Y52" s="41">
        <f>SUMIFS(Sheet1!$F:$F,Sheet1!$A:$A,$K52,Sheet1!$C:$C,Y$17)</f>
        <v>0</v>
      </c>
      <c r="Z52" s="23" t="str">
        <f t="shared" si="46"/>
        <v/>
      </c>
      <c r="AA52" s="41">
        <f>SUMIFS(Sheet1!$F:$F,Sheet1!$A:$A,$K52,Sheet1!$C:$C,AA$17)</f>
        <v>0</v>
      </c>
      <c r="AB52" s="41">
        <f>SUMIFS(Sheet1!$F:$F,Sheet1!$A:$A,$K52,Sheet1!$C:$C,AB$17)</f>
        <v>0</v>
      </c>
      <c r="AC52" s="23" t="str">
        <f t="shared" si="47"/>
        <v/>
      </c>
      <c r="AD52" s="41">
        <f>SUMIFS(Sheet1!$F:$F,Sheet1!$A:$A,$K52,Sheet1!$C:$C,AD$17)</f>
        <v>0</v>
      </c>
      <c r="AE52" s="41">
        <f>SUMIFS(Sheet1!$F:$F,Sheet1!$A:$A,$K52,Sheet1!$C:$C,AE$17)</f>
        <v>0</v>
      </c>
      <c r="AF52" s="51" t="str">
        <f t="shared" si="48"/>
        <v/>
      </c>
      <c r="AG52" s="41">
        <f>SUMIFS(Sheet1!$F:$F,Sheet1!$A:$A,$K52,Sheet1!$C:$C,AG$17)</f>
        <v>0</v>
      </c>
      <c r="AH52" s="41">
        <f>SUMIFS(Sheet1!$F:$F,Sheet1!$A:$A,$K52,Sheet1!$C:$C,AH$17)</f>
        <v>0</v>
      </c>
      <c r="AI52" s="23" t="str">
        <f t="shared" si="49"/>
        <v/>
      </c>
      <c r="AJ52" s="41">
        <f>SUMIFS(Sheet1!$F:$F,Sheet1!$A:$A,$K52,Sheet1!$C:$C,AJ$17)</f>
        <v>0</v>
      </c>
      <c r="AK52" s="41">
        <f>SUMIFS(Sheet1!$F:$F,Sheet1!$A:$A,$K52,Sheet1!$C:$C,AK$17)</f>
        <v>0</v>
      </c>
      <c r="AL52" s="23" t="str">
        <f t="shared" si="50"/>
        <v/>
      </c>
      <c r="AM52" s="41">
        <f>SUMIFS(Sheet1!$F:$F,Sheet1!$A:$A,$K52,Sheet1!$C:$C,AM$17)</f>
        <v>0</v>
      </c>
      <c r="AN52" s="41">
        <f>SUMIFS(Sheet1!$F:$F,Sheet1!$A:$A,$K52,Sheet1!$C:$C,AN$17)</f>
        <v>0</v>
      </c>
      <c r="AO52" s="23" t="str">
        <f t="shared" si="51"/>
        <v/>
      </c>
      <c r="AP52" s="41">
        <f>SUMIFS(Sheet1!$F:$F,Sheet1!$A:$A,$K52,Sheet1!$C:$C,AP$17)</f>
        <v>0</v>
      </c>
      <c r="AQ52" s="41">
        <f>SUMIFS(Sheet1!$F:$F,Sheet1!$A:$A,$K52,Sheet1!$C:$C,AQ$17)</f>
        <v>0</v>
      </c>
      <c r="AR52" s="23" t="str">
        <f t="shared" si="52"/>
        <v/>
      </c>
      <c r="AS52" s="41">
        <f>SUMIFS(Sheet1!$F:$F,Sheet1!$A:$A,$K52,Sheet1!$C:$C,AS$17)</f>
        <v>0</v>
      </c>
      <c r="AT52" s="41">
        <f>SUMIFS(Sheet1!$F:$F,Sheet1!$A:$A,$K52,Sheet1!$C:$C,AT$17)</f>
        <v>0</v>
      </c>
      <c r="AU52" s="23" t="str">
        <f t="shared" si="53"/>
        <v/>
      </c>
    </row>
    <row r="53">
      <c r="J53" s="18"/>
      <c r="K53" s="17"/>
      <c r="L53" s="41"/>
      <c r="M53" s="41"/>
      <c r="N53" s="23"/>
      <c r="O53" s="41">
        <f>SUMIFS(Sheet1!$F:$F,Sheet1!$A:$A,$K53,Sheet1!$C:$C,O$17)</f>
        <v>0</v>
      </c>
      <c r="P53" s="41">
        <f>SUMIFS(Sheet1!$F:$F,Sheet1!$A:$A,$K53,Sheet1!$C:$C,P$17)</f>
        <v>0</v>
      </c>
      <c r="Q53" s="23" t="str">
        <f t="shared" si="43"/>
        <v/>
      </c>
      <c r="R53" s="41">
        <f>SUMIFS(Sheet1!$F:$F,Sheet1!$A:$A,$K53,Sheet1!$C:$C,R$17)</f>
        <v>0</v>
      </c>
      <c r="S53" s="41">
        <f>SUMIFS(Sheet1!$F:$F,Sheet1!$A:$A,$K53,Sheet1!$C:$C,S$17)</f>
        <v>0</v>
      </c>
      <c r="T53" s="23" t="str">
        <f t="shared" si="44"/>
        <v/>
      </c>
      <c r="U53" s="41">
        <f>SUMIFS(Sheet1!$F:$F,Sheet1!$A:$A,$K53,Sheet1!$C:$C,U$17)</f>
        <v>0</v>
      </c>
      <c r="V53" s="41">
        <f>SUMIFS(Sheet1!$F:$F,Sheet1!$A:$A,$K53,Sheet1!$C:$C,V$17)</f>
        <v>0</v>
      </c>
      <c r="W53" s="23" t="str">
        <f t="shared" si="45"/>
        <v/>
      </c>
      <c r="X53" s="41">
        <f>SUMIFS(Sheet1!$F:$F,Sheet1!$A:$A,$K53,Sheet1!$C:$C,X$17)</f>
        <v>0</v>
      </c>
      <c r="Y53" s="41">
        <f>SUMIFS(Sheet1!$F:$F,Sheet1!$A:$A,$K53,Sheet1!$C:$C,Y$17)</f>
        <v>0</v>
      </c>
      <c r="Z53" s="23" t="str">
        <f t="shared" si="46"/>
        <v/>
      </c>
      <c r="AA53" s="41">
        <f>SUMIFS(Sheet1!$F:$F,Sheet1!$A:$A,$K53,Sheet1!$C:$C,AA$17)</f>
        <v>0</v>
      </c>
      <c r="AB53" s="41">
        <f>SUMIFS(Sheet1!$F:$F,Sheet1!$A:$A,$K53,Sheet1!$C:$C,AB$17)</f>
        <v>0</v>
      </c>
      <c r="AC53" s="23" t="str">
        <f t="shared" si="47"/>
        <v/>
      </c>
      <c r="AD53" s="41">
        <f>SUMIFS(Sheet1!$F:$F,Sheet1!$A:$A,$K53,Sheet1!$C:$C,AD$17)</f>
        <v>0</v>
      </c>
      <c r="AE53" s="41">
        <f>SUMIFS(Sheet1!$F:$F,Sheet1!$A:$A,$K53,Sheet1!$C:$C,AE$17)</f>
        <v>0</v>
      </c>
      <c r="AF53" s="51" t="str">
        <f t="shared" si="48"/>
        <v/>
      </c>
      <c r="AG53" s="41">
        <f>SUMIFS(Sheet1!$F:$F,Sheet1!$A:$A,$K53,Sheet1!$C:$C,AG$17)</f>
        <v>0</v>
      </c>
      <c r="AH53" s="41">
        <f>SUMIFS(Sheet1!$F:$F,Sheet1!$A:$A,$K53,Sheet1!$C:$C,AH$17)</f>
        <v>0</v>
      </c>
      <c r="AI53" s="23" t="str">
        <f t="shared" si="49"/>
        <v/>
      </c>
      <c r="AJ53" s="41">
        <f>SUMIFS(Sheet1!$F:$F,Sheet1!$A:$A,$K53,Sheet1!$C:$C,AJ$17)</f>
        <v>0</v>
      </c>
      <c r="AK53" s="41">
        <f>SUMIFS(Sheet1!$F:$F,Sheet1!$A:$A,$K53,Sheet1!$C:$C,AK$17)</f>
        <v>0</v>
      </c>
      <c r="AL53" s="23" t="str">
        <f t="shared" si="50"/>
        <v/>
      </c>
      <c r="AM53" s="41">
        <f>SUMIFS(Sheet1!$F:$F,Sheet1!$A:$A,$K53,Sheet1!$C:$C,AM$17)</f>
        <v>0</v>
      </c>
      <c r="AN53" s="41">
        <f>SUMIFS(Sheet1!$F:$F,Sheet1!$A:$A,$K53,Sheet1!$C:$C,AN$17)</f>
        <v>0</v>
      </c>
      <c r="AO53" s="23" t="str">
        <f t="shared" si="51"/>
        <v/>
      </c>
      <c r="AP53" s="41">
        <f>SUMIFS(Sheet1!$F:$F,Sheet1!$A:$A,$K53,Sheet1!$C:$C,AP$17)</f>
        <v>0</v>
      </c>
      <c r="AQ53" s="41">
        <f>SUMIFS(Sheet1!$F:$F,Sheet1!$A:$A,$K53,Sheet1!$C:$C,AQ$17)</f>
        <v>0</v>
      </c>
      <c r="AR53" s="23" t="str">
        <f t="shared" si="52"/>
        <v/>
      </c>
      <c r="AS53" s="41">
        <f>SUMIFS(Sheet1!$F:$F,Sheet1!$A:$A,$K53,Sheet1!$C:$C,AS$17)</f>
        <v>0</v>
      </c>
      <c r="AT53" s="41">
        <f>SUMIFS(Sheet1!$F:$F,Sheet1!$A:$A,$K53,Sheet1!$C:$C,AT$17)</f>
        <v>0</v>
      </c>
      <c r="AU53" s="23" t="str">
        <f t="shared" si="53"/>
        <v/>
      </c>
    </row>
    <row r="54">
      <c r="J54" s="18"/>
      <c r="K54" s="17"/>
      <c r="L54" s="41"/>
      <c r="M54" s="41"/>
      <c r="N54" s="23"/>
      <c r="O54" s="41">
        <f>SUMIFS(Sheet1!$F:$F,Sheet1!$A:$A,$K54,Sheet1!$C:$C,O$17)</f>
        <v>0</v>
      </c>
      <c r="P54" s="41">
        <f>SUMIFS(Sheet1!$F:$F,Sheet1!$A:$A,$K54,Sheet1!$C:$C,P$17)</f>
        <v>0</v>
      </c>
      <c r="Q54" s="23" t="str">
        <f t="shared" si="43"/>
        <v/>
      </c>
      <c r="R54" s="41">
        <f>SUMIFS(Sheet1!$F:$F,Sheet1!$A:$A,$K54,Sheet1!$C:$C,R$17)</f>
        <v>0</v>
      </c>
      <c r="S54" s="41">
        <f>SUMIFS(Sheet1!$F:$F,Sheet1!$A:$A,$K54,Sheet1!$C:$C,S$17)</f>
        <v>0</v>
      </c>
      <c r="T54" s="23" t="str">
        <f t="shared" si="44"/>
        <v/>
      </c>
      <c r="U54" s="41">
        <f>SUMIFS(Sheet1!$F:$F,Sheet1!$A:$A,$K54,Sheet1!$C:$C,U$17)</f>
        <v>0</v>
      </c>
      <c r="V54" s="41">
        <f>SUMIFS(Sheet1!$F:$F,Sheet1!$A:$A,$K54,Sheet1!$C:$C,V$17)</f>
        <v>0</v>
      </c>
      <c r="W54" s="23" t="str">
        <f t="shared" si="45"/>
        <v/>
      </c>
      <c r="X54" s="41">
        <f>SUMIFS(Sheet1!$F:$F,Sheet1!$A:$A,$K54,Sheet1!$C:$C,X$17)</f>
        <v>0</v>
      </c>
      <c r="Y54" s="41">
        <f>SUMIFS(Sheet1!$F:$F,Sheet1!$A:$A,$K54,Sheet1!$C:$C,Y$17)</f>
        <v>0</v>
      </c>
      <c r="Z54" s="23" t="str">
        <f t="shared" si="46"/>
        <v/>
      </c>
      <c r="AA54" s="41">
        <f>SUMIFS(Sheet1!$F:$F,Sheet1!$A:$A,$K54,Sheet1!$C:$C,AA$17)</f>
        <v>0</v>
      </c>
      <c r="AB54" s="41">
        <f>SUMIFS(Sheet1!$F:$F,Sheet1!$A:$A,$K54,Sheet1!$C:$C,AB$17)</f>
        <v>0</v>
      </c>
      <c r="AC54" s="23" t="str">
        <f t="shared" si="47"/>
        <v/>
      </c>
      <c r="AD54" s="41">
        <f>SUMIFS(Sheet1!$F:$F,Sheet1!$A:$A,$K54,Sheet1!$C:$C,AD$17)</f>
        <v>0</v>
      </c>
      <c r="AE54" s="41">
        <f>SUMIFS(Sheet1!$F:$F,Sheet1!$A:$A,$K54,Sheet1!$C:$C,AE$17)</f>
        <v>0</v>
      </c>
      <c r="AF54" s="51" t="str">
        <f t="shared" si="48"/>
        <v/>
      </c>
      <c r="AG54" s="41">
        <f>SUMIFS(Sheet1!$F:$F,Sheet1!$A:$A,$K54,Sheet1!$C:$C,AG$17)</f>
        <v>0</v>
      </c>
      <c r="AH54" s="41">
        <f>SUMIFS(Sheet1!$F:$F,Sheet1!$A:$A,$K54,Sheet1!$C:$C,AH$17)</f>
        <v>0</v>
      </c>
      <c r="AI54" s="23" t="str">
        <f t="shared" si="49"/>
        <v/>
      </c>
      <c r="AJ54" s="41">
        <f>SUMIFS(Sheet1!$F:$F,Sheet1!$A:$A,$K54,Sheet1!$C:$C,AJ$17)</f>
        <v>0</v>
      </c>
      <c r="AK54" s="41">
        <f>SUMIFS(Sheet1!$F:$F,Sheet1!$A:$A,$K54,Sheet1!$C:$C,AK$17)</f>
        <v>0</v>
      </c>
      <c r="AL54" s="23" t="str">
        <f t="shared" si="50"/>
        <v/>
      </c>
      <c r="AM54" s="41">
        <f>SUMIFS(Sheet1!$F:$F,Sheet1!$A:$A,$K54,Sheet1!$C:$C,AM$17)</f>
        <v>0</v>
      </c>
      <c r="AN54" s="41">
        <f>SUMIFS(Sheet1!$F:$F,Sheet1!$A:$A,$K54,Sheet1!$C:$C,AN$17)</f>
        <v>0</v>
      </c>
      <c r="AO54" s="23" t="str">
        <f t="shared" si="51"/>
        <v/>
      </c>
      <c r="AP54" s="41">
        <f>SUMIFS(Sheet1!$F:$F,Sheet1!$A:$A,$K54,Sheet1!$C:$C,AP$17)</f>
        <v>0</v>
      </c>
      <c r="AQ54" s="41">
        <f>SUMIFS(Sheet1!$F:$F,Sheet1!$A:$A,$K54,Sheet1!$C:$C,AQ$17)</f>
        <v>0</v>
      </c>
      <c r="AR54" s="23" t="str">
        <f t="shared" si="52"/>
        <v/>
      </c>
      <c r="AS54" s="41">
        <f>SUMIFS(Sheet1!$F:$F,Sheet1!$A:$A,$K54,Sheet1!$C:$C,AS$17)</f>
        <v>0</v>
      </c>
      <c r="AT54" s="41">
        <f>SUMIFS(Sheet1!$F:$F,Sheet1!$A:$A,$K54,Sheet1!$C:$C,AT$17)</f>
        <v>0</v>
      </c>
      <c r="AU54" s="23" t="str">
        <f t="shared" si="53"/>
        <v/>
      </c>
    </row>
    <row r="55">
      <c r="J55" s="18"/>
      <c r="K55" s="17"/>
      <c r="L55" s="41"/>
      <c r="M55" s="41"/>
      <c r="N55" s="23"/>
      <c r="O55" s="41">
        <f>SUMIFS(Sheet1!$F:$F,Sheet1!$A:$A,$K55,Sheet1!$C:$C,O$17)</f>
        <v>0</v>
      </c>
      <c r="P55" s="41">
        <f>SUMIFS(Sheet1!$F:$F,Sheet1!$A:$A,$K55,Sheet1!$C:$C,P$17)</f>
        <v>0</v>
      </c>
      <c r="Q55" s="23" t="str">
        <f t="shared" si="43"/>
        <v/>
      </c>
      <c r="R55" s="41">
        <f>SUMIFS(Sheet1!$F:$F,Sheet1!$A:$A,$K55,Sheet1!$C:$C,R$17)</f>
        <v>0</v>
      </c>
      <c r="S55" s="41">
        <f>SUMIFS(Sheet1!$F:$F,Sheet1!$A:$A,$K55,Sheet1!$C:$C,S$17)</f>
        <v>0</v>
      </c>
      <c r="T55" s="23" t="str">
        <f t="shared" si="44"/>
        <v/>
      </c>
      <c r="U55" s="41">
        <f>SUMIFS(Sheet1!$F:$F,Sheet1!$A:$A,$K55,Sheet1!$C:$C,U$17)</f>
        <v>0</v>
      </c>
      <c r="V55" s="41">
        <f>SUMIFS(Sheet1!$F:$F,Sheet1!$A:$A,$K55,Sheet1!$C:$C,V$17)</f>
        <v>0</v>
      </c>
      <c r="W55" s="23" t="str">
        <f t="shared" si="45"/>
        <v/>
      </c>
      <c r="X55" s="41">
        <f>SUMIFS(Sheet1!$F:$F,Sheet1!$A:$A,$K55,Sheet1!$C:$C,X$17)</f>
        <v>0</v>
      </c>
      <c r="Y55" s="41">
        <f>SUMIFS(Sheet1!$F:$F,Sheet1!$A:$A,$K55,Sheet1!$C:$C,Y$17)</f>
        <v>0</v>
      </c>
      <c r="Z55" s="23" t="str">
        <f t="shared" si="46"/>
        <v/>
      </c>
      <c r="AA55" s="41">
        <f>SUMIFS(Sheet1!$F:$F,Sheet1!$A:$A,$K55,Sheet1!$C:$C,AA$17)</f>
        <v>0</v>
      </c>
      <c r="AB55" s="41">
        <f>SUMIFS(Sheet1!$F:$F,Sheet1!$A:$A,$K55,Sheet1!$C:$C,AB$17)</f>
        <v>0</v>
      </c>
      <c r="AC55" s="23" t="str">
        <f t="shared" si="47"/>
        <v/>
      </c>
      <c r="AD55" s="41">
        <f>SUMIFS(Sheet1!$F:$F,Sheet1!$A:$A,$K55,Sheet1!$C:$C,AD$17)</f>
        <v>0</v>
      </c>
      <c r="AE55" s="41">
        <f>SUMIFS(Sheet1!$F:$F,Sheet1!$A:$A,$K55,Sheet1!$C:$C,AE$17)</f>
        <v>0</v>
      </c>
      <c r="AF55" s="51" t="str">
        <f t="shared" si="48"/>
        <v/>
      </c>
      <c r="AG55" s="41">
        <f>SUMIFS(Sheet1!$F:$F,Sheet1!$A:$A,$K55,Sheet1!$C:$C,AG$17)</f>
        <v>0</v>
      </c>
      <c r="AH55" s="41">
        <f>SUMIFS(Sheet1!$F:$F,Sheet1!$A:$A,$K55,Sheet1!$C:$C,AH$17)</f>
        <v>0</v>
      </c>
      <c r="AI55" s="23" t="str">
        <f t="shared" si="49"/>
        <v/>
      </c>
      <c r="AJ55" s="41">
        <f>SUMIFS(Sheet1!$F:$F,Sheet1!$A:$A,$K55,Sheet1!$C:$C,AJ$17)</f>
        <v>0</v>
      </c>
      <c r="AK55" s="41">
        <f>SUMIFS(Sheet1!$F:$F,Sheet1!$A:$A,$K55,Sheet1!$C:$C,AK$17)</f>
        <v>0</v>
      </c>
      <c r="AL55" s="23" t="str">
        <f t="shared" si="50"/>
        <v/>
      </c>
      <c r="AM55" s="41">
        <f>SUMIFS(Sheet1!$F:$F,Sheet1!$A:$A,$K55,Sheet1!$C:$C,AM$17)</f>
        <v>0</v>
      </c>
      <c r="AN55" s="41">
        <f>SUMIFS(Sheet1!$F:$F,Sheet1!$A:$A,$K55,Sheet1!$C:$C,AN$17)</f>
        <v>0</v>
      </c>
      <c r="AO55" s="23" t="str">
        <f t="shared" si="51"/>
        <v/>
      </c>
      <c r="AP55" s="41">
        <f>SUMIFS(Sheet1!$F:$F,Sheet1!$A:$A,$K55,Sheet1!$C:$C,AP$17)</f>
        <v>0</v>
      </c>
      <c r="AQ55" s="41">
        <f>SUMIFS(Sheet1!$F:$F,Sheet1!$A:$A,$K55,Sheet1!$C:$C,AQ$17)</f>
        <v>0</v>
      </c>
      <c r="AR55" s="23" t="str">
        <f t="shared" si="52"/>
        <v/>
      </c>
      <c r="AS55" s="41">
        <f>SUMIFS(Sheet1!$F:$F,Sheet1!$A:$A,$K55,Sheet1!$C:$C,AS$17)</f>
        <v>0</v>
      </c>
      <c r="AT55" s="41">
        <f>SUMIFS(Sheet1!$F:$F,Sheet1!$A:$A,$K55,Sheet1!$C:$C,AT$17)</f>
        <v>0</v>
      </c>
      <c r="AU55" s="23" t="str">
        <f t="shared" si="53"/>
        <v/>
      </c>
    </row>
    <row r="56">
      <c r="J56" s="18"/>
      <c r="K56" s="17"/>
      <c r="L56" s="41"/>
      <c r="M56" s="41"/>
      <c r="N56" s="23"/>
      <c r="O56" s="41">
        <f>SUMIFS(Sheet1!$F:$F,Sheet1!$A:$A,$K56,Sheet1!$C:$C,O$17)</f>
        <v>0</v>
      </c>
      <c r="P56" s="41">
        <f>SUMIFS(Sheet1!$F:$F,Sheet1!$A:$A,$K56,Sheet1!$C:$C,P$17)</f>
        <v>0</v>
      </c>
      <c r="Q56" s="23" t="str">
        <f t="shared" si="43"/>
        <v/>
      </c>
      <c r="R56" s="41">
        <f>SUMIFS(Sheet1!$F:$F,Sheet1!$A:$A,$K56,Sheet1!$C:$C,R$17)</f>
        <v>0</v>
      </c>
      <c r="S56" s="41">
        <f>SUMIFS(Sheet1!$F:$F,Sheet1!$A:$A,$K56,Sheet1!$C:$C,S$17)</f>
        <v>0</v>
      </c>
      <c r="T56" s="23" t="str">
        <f t="shared" si="44"/>
        <v/>
      </c>
      <c r="U56" s="41">
        <f>SUMIFS(Sheet1!$F:$F,Sheet1!$A:$A,$K56,Sheet1!$C:$C,U$17)</f>
        <v>0</v>
      </c>
      <c r="V56" s="41">
        <f>SUMIFS(Sheet1!$F:$F,Sheet1!$A:$A,$K56,Sheet1!$C:$C,V$17)</f>
        <v>0</v>
      </c>
      <c r="W56" s="23" t="str">
        <f t="shared" si="45"/>
        <v/>
      </c>
      <c r="X56" s="41">
        <f>SUMIFS(Sheet1!$F:$F,Sheet1!$A:$A,$K56,Sheet1!$C:$C,X$17)</f>
        <v>0</v>
      </c>
      <c r="Y56" s="41">
        <f>SUMIFS(Sheet1!$F:$F,Sheet1!$A:$A,$K56,Sheet1!$C:$C,Y$17)</f>
        <v>0</v>
      </c>
      <c r="Z56" s="23" t="str">
        <f t="shared" si="46"/>
        <v/>
      </c>
      <c r="AA56" s="41">
        <f>SUMIFS(Sheet1!$F:$F,Sheet1!$A:$A,$K56,Sheet1!$C:$C,AA$17)</f>
        <v>0</v>
      </c>
      <c r="AB56" s="41">
        <f>SUMIFS(Sheet1!$F:$F,Sheet1!$A:$A,$K56,Sheet1!$C:$C,AB$17)</f>
        <v>0</v>
      </c>
      <c r="AC56" s="23" t="str">
        <f t="shared" si="47"/>
        <v/>
      </c>
      <c r="AD56" s="41">
        <f>SUMIFS(Sheet1!$F:$F,Sheet1!$A:$A,$K56,Sheet1!$C:$C,AD$17)</f>
        <v>0</v>
      </c>
      <c r="AE56" s="41">
        <f>SUMIFS(Sheet1!$F:$F,Sheet1!$A:$A,$K56,Sheet1!$C:$C,AE$17)</f>
        <v>0</v>
      </c>
      <c r="AF56" s="51" t="str">
        <f t="shared" si="48"/>
        <v/>
      </c>
      <c r="AG56" s="41">
        <f>SUMIFS(Sheet1!$F:$F,Sheet1!$A:$A,$K56,Sheet1!$C:$C,AG$17)</f>
        <v>0</v>
      </c>
      <c r="AH56" s="41">
        <f>SUMIFS(Sheet1!$F:$F,Sheet1!$A:$A,$K56,Sheet1!$C:$C,AH$17)</f>
        <v>0</v>
      </c>
      <c r="AI56" s="23" t="str">
        <f t="shared" si="49"/>
        <v/>
      </c>
      <c r="AJ56" s="41">
        <f>SUMIFS(Sheet1!$F:$F,Sheet1!$A:$A,$K56,Sheet1!$C:$C,AJ$17)</f>
        <v>0</v>
      </c>
      <c r="AK56" s="41">
        <f>SUMIFS(Sheet1!$F:$F,Sheet1!$A:$A,$K56,Sheet1!$C:$C,AK$17)</f>
        <v>0</v>
      </c>
      <c r="AL56" s="23" t="str">
        <f t="shared" si="50"/>
        <v/>
      </c>
      <c r="AM56" s="41">
        <f>SUMIFS(Sheet1!$F:$F,Sheet1!$A:$A,$K56,Sheet1!$C:$C,AM$17)</f>
        <v>0</v>
      </c>
      <c r="AN56" s="41">
        <f>SUMIFS(Sheet1!$F:$F,Sheet1!$A:$A,$K56,Sheet1!$C:$C,AN$17)</f>
        <v>0</v>
      </c>
      <c r="AO56" s="23" t="str">
        <f t="shared" si="51"/>
        <v/>
      </c>
      <c r="AP56" s="41">
        <f>SUMIFS(Sheet1!$F:$F,Sheet1!$A:$A,$K56,Sheet1!$C:$C,AP$17)</f>
        <v>0</v>
      </c>
      <c r="AQ56" s="41">
        <f>SUMIFS(Sheet1!$F:$F,Sheet1!$A:$A,$K56,Sheet1!$C:$C,AQ$17)</f>
        <v>0</v>
      </c>
      <c r="AR56" s="23" t="str">
        <f t="shared" si="52"/>
        <v/>
      </c>
      <c r="AS56" s="41">
        <f>SUMIFS(Sheet1!$F:$F,Sheet1!$A:$A,$K56,Sheet1!$C:$C,AS$17)</f>
        <v>0</v>
      </c>
      <c r="AT56" s="41">
        <f>SUMIFS(Sheet1!$F:$F,Sheet1!$A:$A,$K56,Sheet1!$C:$C,AT$17)</f>
        <v>0</v>
      </c>
      <c r="AU56" s="23" t="str">
        <f t="shared" si="53"/>
        <v/>
      </c>
    </row>
    <row r="57">
      <c r="J57" s="18"/>
      <c r="K57" s="17"/>
      <c r="L57" s="41"/>
      <c r="M57" s="41"/>
      <c r="N57" s="23"/>
      <c r="O57" s="41">
        <f>SUMIFS(Sheet1!$F:$F,Sheet1!$A:$A,$K57,Sheet1!$C:$C,O$17)</f>
        <v>0</v>
      </c>
      <c r="P57" s="41">
        <f>SUMIFS(Sheet1!$F:$F,Sheet1!$A:$A,$K57,Sheet1!$C:$C,P$17)</f>
        <v>0</v>
      </c>
      <c r="Q57" s="23" t="str">
        <f t="shared" si="43"/>
        <v/>
      </c>
      <c r="R57" s="41">
        <f>SUMIFS(Sheet1!$F:$F,Sheet1!$A:$A,$K57,Sheet1!$C:$C,R$17)</f>
        <v>0</v>
      </c>
      <c r="S57" s="41">
        <f>SUMIFS(Sheet1!$F:$F,Sheet1!$A:$A,$K57,Sheet1!$C:$C,S$17)</f>
        <v>0</v>
      </c>
      <c r="T57" s="23" t="str">
        <f t="shared" si="44"/>
        <v/>
      </c>
      <c r="U57" s="41">
        <f>SUMIFS(Sheet1!$F:$F,Sheet1!$A:$A,$K57,Sheet1!$C:$C,U$17)</f>
        <v>0</v>
      </c>
      <c r="V57" s="41">
        <f>SUMIFS(Sheet1!$F:$F,Sheet1!$A:$A,$K57,Sheet1!$C:$C,V$17)</f>
        <v>0</v>
      </c>
      <c r="W57" s="23" t="str">
        <f t="shared" si="45"/>
        <v/>
      </c>
      <c r="X57" s="41">
        <f>SUMIFS(Sheet1!$F:$F,Sheet1!$A:$A,$K57,Sheet1!$C:$C,X$17)</f>
        <v>0</v>
      </c>
      <c r="Y57" s="41">
        <f>SUMIFS(Sheet1!$F:$F,Sheet1!$A:$A,$K57,Sheet1!$C:$C,Y$17)</f>
        <v>0</v>
      </c>
      <c r="Z57" s="23" t="str">
        <f t="shared" si="46"/>
        <v/>
      </c>
      <c r="AA57" s="41">
        <f>SUMIFS(Sheet1!$F:$F,Sheet1!$A:$A,$K57,Sheet1!$C:$C,AA$17)</f>
        <v>0</v>
      </c>
      <c r="AB57" s="41">
        <f>SUMIFS(Sheet1!$F:$F,Sheet1!$A:$A,$K57,Sheet1!$C:$C,AB$17)</f>
        <v>0</v>
      </c>
      <c r="AC57" s="23" t="str">
        <f t="shared" si="47"/>
        <v/>
      </c>
      <c r="AD57" s="41">
        <f>SUMIFS(Sheet1!$F:$F,Sheet1!$A:$A,$K57,Sheet1!$C:$C,AD$17)</f>
        <v>0</v>
      </c>
      <c r="AE57" s="41">
        <f>SUMIFS(Sheet1!$F:$F,Sheet1!$A:$A,$K57,Sheet1!$C:$C,AE$17)</f>
        <v>0</v>
      </c>
      <c r="AF57" s="51" t="str">
        <f t="shared" si="48"/>
        <v/>
      </c>
      <c r="AG57" s="41">
        <f>SUMIFS(Sheet1!$F:$F,Sheet1!$A:$A,$K57,Sheet1!$C:$C,AG$17)</f>
        <v>0</v>
      </c>
      <c r="AH57" s="41">
        <f>SUMIFS(Sheet1!$F:$F,Sheet1!$A:$A,$K57,Sheet1!$C:$C,AH$17)</f>
        <v>0</v>
      </c>
      <c r="AI57" s="23" t="str">
        <f t="shared" si="49"/>
        <v/>
      </c>
      <c r="AJ57" s="41">
        <f>SUMIFS(Sheet1!$F:$F,Sheet1!$A:$A,$K57,Sheet1!$C:$C,AJ$17)</f>
        <v>0</v>
      </c>
      <c r="AK57" s="41">
        <f>SUMIFS(Sheet1!$F:$F,Sheet1!$A:$A,$K57,Sheet1!$C:$C,AK$17)</f>
        <v>0</v>
      </c>
      <c r="AL57" s="23" t="str">
        <f t="shared" si="50"/>
        <v/>
      </c>
      <c r="AM57" s="41">
        <f>SUMIFS(Sheet1!$F:$F,Sheet1!$A:$A,$K57,Sheet1!$C:$C,AM$17)</f>
        <v>0</v>
      </c>
      <c r="AN57" s="41">
        <f>SUMIFS(Sheet1!$F:$F,Sheet1!$A:$A,$K57,Sheet1!$C:$C,AN$17)</f>
        <v>0</v>
      </c>
      <c r="AO57" s="23" t="str">
        <f t="shared" si="51"/>
        <v/>
      </c>
      <c r="AP57" s="41">
        <f>SUMIFS(Sheet1!$F:$F,Sheet1!$A:$A,$K57,Sheet1!$C:$C,AP$17)</f>
        <v>0</v>
      </c>
      <c r="AQ57" s="41">
        <f>SUMIFS(Sheet1!$F:$F,Sheet1!$A:$A,$K57,Sheet1!$C:$C,AQ$17)</f>
        <v>0</v>
      </c>
      <c r="AR57" s="23" t="str">
        <f t="shared" si="52"/>
        <v/>
      </c>
      <c r="AS57" s="41">
        <f>SUMIFS(Sheet1!$F:$F,Sheet1!$A:$A,$K57,Sheet1!$C:$C,AS$17)</f>
        <v>0</v>
      </c>
      <c r="AT57" s="41">
        <f>SUMIFS(Sheet1!$F:$F,Sheet1!$A:$A,$K57,Sheet1!$C:$C,AT$17)</f>
        <v>0</v>
      </c>
      <c r="AU57" s="23" t="str">
        <f t="shared" si="53"/>
        <v/>
      </c>
    </row>
    <row r="58">
      <c r="J58" s="18"/>
      <c r="K58" s="17"/>
      <c r="L58" s="41"/>
      <c r="M58" s="41"/>
      <c r="N58" s="23"/>
      <c r="O58" s="41">
        <f>SUMIFS(Sheet1!$F:$F,Sheet1!$A:$A,$K58,Sheet1!$C:$C,O$17)</f>
        <v>0</v>
      </c>
      <c r="P58" s="41">
        <f>SUMIFS(Sheet1!$F:$F,Sheet1!$A:$A,$K58,Sheet1!$C:$C,P$17)</f>
        <v>0</v>
      </c>
      <c r="Q58" s="23" t="str">
        <f t="shared" si="43"/>
        <v/>
      </c>
      <c r="R58" s="41">
        <f>SUMIFS(Sheet1!$F:$F,Sheet1!$A:$A,$K58,Sheet1!$C:$C,R$17)</f>
        <v>0</v>
      </c>
      <c r="S58" s="41">
        <f>SUMIFS(Sheet1!$F:$F,Sheet1!$A:$A,$K58,Sheet1!$C:$C,S$17)</f>
        <v>0</v>
      </c>
      <c r="T58" s="23" t="str">
        <f t="shared" si="44"/>
        <v/>
      </c>
      <c r="U58" s="41">
        <f>SUMIFS(Sheet1!$F:$F,Sheet1!$A:$A,$K58,Sheet1!$C:$C,U$17)</f>
        <v>0</v>
      </c>
      <c r="V58" s="41">
        <f>SUMIFS(Sheet1!$F:$F,Sheet1!$A:$A,$K58,Sheet1!$C:$C,V$17)</f>
        <v>0</v>
      </c>
      <c r="W58" s="23" t="str">
        <f t="shared" si="45"/>
        <v/>
      </c>
      <c r="X58" s="41">
        <f>SUMIFS(Sheet1!$F:$F,Sheet1!$A:$A,$K58,Sheet1!$C:$C,X$17)</f>
        <v>0</v>
      </c>
      <c r="Y58" s="41">
        <f>SUMIFS(Sheet1!$F:$F,Sheet1!$A:$A,$K58,Sheet1!$C:$C,Y$17)</f>
        <v>0</v>
      </c>
      <c r="Z58" s="23" t="str">
        <f t="shared" si="46"/>
        <v/>
      </c>
      <c r="AA58" s="41">
        <f>SUMIFS(Sheet1!$F:$F,Sheet1!$A:$A,$K58,Sheet1!$C:$C,AA$17)</f>
        <v>0</v>
      </c>
      <c r="AB58" s="41">
        <f>SUMIFS(Sheet1!$F:$F,Sheet1!$A:$A,$K58,Sheet1!$C:$C,AB$17)</f>
        <v>0</v>
      </c>
      <c r="AC58" s="23" t="str">
        <f t="shared" si="47"/>
        <v/>
      </c>
      <c r="AD58" s="41">
        <f>SUMIFS(Sheet1!$F:$F,Sheet1!$A:$A,$K58,Sheet1!$C:$C,AD$17)</f>
        <v>0</v>
      </c>
      <c r="AE58" s="41">
        <f>SUMIFS(Sheet1!$F:$F,Sheet1!$A:$A,$K58,Sheet1!$C:$C,AE$17)</f>
        <v>0</v>
      </c>
      <c r="AF58" s="51" t="str">
        <f t="shared" si="48"/>
        <v/>
      </c>
      <c r="AG58" s="41">
        <f>SUMIFS(Sheet1!$F:$F,Sheet1!$A:$A,$K58,Sheet1!$C:$C,AG$17)</f>
        <v>0</v>
      </c>
      <c r="AH58" s="41">
        <f>SUMIFS(Sheet1!$F:$F,Sheet1!$A:$A,$K58,Sheet1!$C:$C,AH$17)</f>
        <v>0</v>
      </c>
      <c r="AI58" s="23" t="str">
        <f t="shared" si="49"/>
        <v/>
      </c>
      <c r="AJ58" s="41">
        <f>SUMIFS(Sheet1!$F:$F,Sheet1!$A:$A,$K58,Sheet1!$C:$C,AJ$17)</f>
        <v>0</v>
      </c>
      <c r="AK58" s="41">
        <f>SUMIFS(Sheet1!$F:$F,Sheet1!$A:$A,$K58,Sheet1!$C:$C,AK$17)</f>
        <v>0</v>
      </c>
      <c r="AL58" s="23" t="str">
        <f t="shared" si="50"/>
        <v/>
      </c>
      <c r="AM58" s="41">
        <f>SUMIFS(Sheet1!$F:$F,Sheet1!$A:$A,$K58,Sheet1!$C:$C,AM$17)</f>
        <v>0</v>
      </c>
      <c r="AN58" s="41">
        <f>SUMIFS(Sheet1!$F:$F,Sheet1!$A:$A,$K58,Sheet1!$C:$C,AN$17)</f>
        <v>0</v>
      </c>
      <c r="AO58" s="23" t="str">
        <f t="shared" si="51"/>
        <v/>
      </c>
      <c r="AP58" s="41">
        <f>SUMIFS(Sheet1!$F:$F,Sheet1!$A:$A,$K58,Sheet1!$C:$C,AP$17)</f>
        <v>0</v>
      </c>
      <c r="AQ58" s="41">
        <f>SUMIFS(Sheet1!$F:$F,Sheet1!$A:$A,$K58,Sheet1!$C:$C,AQ$17)</f>
        <v>0</v>
      </c>
      <c r="AR58" s="23" t="str">
        <f t="shared" si="52"/>
        <v/>
      </c>
      <c r="AS58" s="41">
        <f>SUMIFS(Sheet1!$F:$F,Sheet1!$A:$A,$K58,Sheet1!$C:$C,AS$17)</f>
        <v>0</v>
      </c>
      <c r="AT58" s="41">
        <f>SUMIFS(Sheet1!$F:$F,Sheet1!$A:$A,$K58,Sheet1!$C:$C,AT$17)</f>
        <v>0</v>
      </c>
      <c r="AU58" s="23" t="str">
        <f t="shared" si="53"/>
        <v/>
      </c>
    </row>
    <row r="59">
      <c r="J59" s="18"/>
      <c r="K59" s="17"/>
      <c r="L59" s="41"/>
      <c r="M59" s="41"/>
      <c r="N59" s="23"/>
      <c r="O59" s="41">
        <f>SUMIFS(Sheet1!$F:$F,Sheet1!$A:$A,$K59,Sheet1!$C:$C,O$17)</f>
        <v>0</v>
      </c>
      <c r="P59" s="41">
        <f>SUMIFS(Sheet1!$F:$F,Sheet1!$A:$A,$K59,Sheet1!$C:$C,P$17)</f>
        <v>0</v>
      </c>
      <c r="Q59" s="23" t="str">
        <f t="shared" si="43"/>
        <v/>
      </c>
      <c r="R59" s="41">
        <f>SUMIFS(Sheet1!$F:$F,Sheet1!$A:$A,$K59,Sheet1!$C:$C,R$17)</f>
        <v>0</v>
      </c>
      <c r="S59" s="41">
        <f>SUMIFS(Sheet1!$F:$F,Sheet1!$A:$A,$K59,Sheet1!$C:$C,S$17)</f>
        <v>0</v>
      </c>
      <c r="T59" s="23" t="str">
        <f t="shared" si="44"/>
        <v/>
      </c>
      <c r="U59" s="41">
        <f>SUMIFS(Sheet1!$F:$F,Sheet1!$A:$A,$K59,Sheet1!$C:$C,U$17)</f>
        <v>0</v>
      </c>
      <c r="V59" s="41">
        <f>SUMIFS(Sheet1!$F:$F,Sheet1!$A:$A,$K59,Sheet1!$C:$C,V$17)</f>
        <v>0</v>
      </c>
      <c r="W59" s="23" t="str">
        <f t="shared" si="45"/>
        <v/>
      </c>
      <c r="X59" s="41">
        <f>SUMIFS(Sheet1!$F:$F,Sheet1!$A:$A,$K59,Sheet1!$C:$C,X$17)</f>
        <v>0</v>
      </c>
      <c r="Y59" s="41">
        <f>SUMIFS(Sheet1!$F:$F,Sheet1!$A:$A,$K59,Sheet1!$C:$C,Y$17)</f>
        <v>0</v>
      </c>
      <c r="Z59" s="23" t="str">
        <f t="shared" si="46"/>
        <v/>
      </c>
      <c r="AA59" s="41">
        <f>SUMIFS(Sheet1!$F:$F,Sheet1!$A:$A,$K59,Sheet1!$C:$C,AA$17)</f>
        <v>0</v>
      </c>
      <c r="AB59" s="41">
        <f>SUMIFS(Sheet1!$F:$F,Sheet1!$A:$A,$K59,Sheet1!$C:$C,AB$17)</f>
        <v>0</v>
      </c>
      <c r="AC59" s="23" t="str">
        <f t="shared" si="47"/>
        <v/>
      </c>
      <c r="AD59" s="41">
        <f>SUMIFS(Sheet1!$F:$F,Sheet1!$A:$A,$K59,Sheet1!$C:$C,AD$17)</f>
        <v>0</v>
      </c>
      <c r="AE59" s="41">
        <f>SUMIFS(Sheet1!$F:$F,Sheet1!$A:$A,$K59,Sheet1!$C:$C,AE$17)</f>
        <v>0</v>
      </c>
      <c r="AF59" s="51" t="str">
        <f t="shared" si="48"/>
        <v/>
      </c>
      <c r="AG59" s="41">
        <f>SUMIFS(Sheet1!$F:$F,Sheet1!$A:$A,$K59,Sheet1!$C:$C,AG$17)</f>
        <v>0</v>
      </c>
      <c r="AH59" s="41">
        <f>SUMIFS(Sheet1!$F:$F,Sheet1!$A:$A,$K59,Sheet1!$C:$C,AH$17)</f>
        <v>0</v>
      </c>
      <c r="AI59" s="23" t="str">
        <f t="shared" si="49"/>
        <v/>
      </c>
      <c r="AJ59" s="41">
        <f>SUMIFS(Sheet1!$F:$F,Sheet1!$A:$A,$K59,Sheet1!$C:$C,AJ$17)</f>
        <v>0</v>
      </c>
      <c r="AK59" s="41">
        <f>SUMIFS(Sheet1!$F:$F,Sheet1!$A:$A,$K59,Sheet1!$C:$C,AK$17)</f>
        <v>0</v>
      </c>
      <c r="AL59" s="23" t="str">
        <f t="shared" si="50"/>
        <v/>
      </c>
      <c r="AM59" s="41">
        <f>SUMIFS(Sheet1!$F:$F,Sheet1!$A:$A,$K59,Sheet1!$C:$C,AM$17)</f>
        <v>0</v>
      </c>
      <c r="AN59" s="41">
        <f>SUMIFS(Sheet1!$F:$F,Sheet1!$A:$A,$K59,Sheet1!$C:$C,AN$17)</f>
        <v>0</v>
      </c>
      <c r="AO59" s="23" t="str">
        <f t="shared" si="51"/>
        <v/>
      </c>
      <c r="AP59" s="41">
        <f>SUMIFS(Sheet1!$F:$F,Sheet1!$A:$A,$K59,Sheet1!$C:$C,AP$17)</f>
        <v>0</v>
      </c>
      <c r="AQ59" s="41">
        <f>SUMIFS(Sheet1!$F:$F,Sheet1!$A:$A,$K59,Sheet1!$C:$C,AQ$17)</f>
        <v>0</v>
      </c>
      <c r="AR59" s="23" t="str">
        <f t="shared" si="52"/>
        <v/>
      </c>
      <c r="AS59" s="41">
        <f>SUMIFS(Sheet1!$F:$F,Sheet1!$A:$A,$K59,Sheet1!$C:$C,AS$17)</f>
        <v>0</v>
      </c>
      <c r="AT59" s="41">
        <f>SUMIFS(Sheet1!$F:$F,Sheet1!$A:$A,$K59,Sheet1!$C:$C,AT$17)</f>
        <v>0</v>
      </c>
      <c r="AU59" s="23" t="str">
        <f t="shared" si="53"/>
        <v/>
      </c>
    </row>
    <row r="60">
      <c r="J60" s="18"/>
      <c r="K60" s="17"/>
      <c r="L60" s="41"/>
      <c r="M60" s="41"/>
      <c r="N60" s="23"/>
      <c r="O60" s="41">
        <f>SUMIFS(Sheet1!$F:$F,Sheet1!$A:$A,$K60,Sheet1!$C:$C,O$17)</f>
        <v>0</v>
      </c>
      <c r="P60" s="41">
        <f>SUMIFS(Sheet1!$F:$F,Sheet1!$A:$A,$K60,Sheet1!$C:$C,P$17)</f>
        <v>0</v>
      </c>
      <c r="Q60" s="23" t="str">
        <f t="shared" si="43"/>
        <v/>
      </c>
      <c r="R60" s="41">
        <f>SUMIFS(Sheet1!$F:$F,Sheet1!$A:$A,$K60,Sheet1!$C:$C,R$17)</f>
        <v>0</v>
      </c>
      <c r="S60" s="41">
        <f>SUMIFS(Sheet1!$F:$F,Sheet1!$A:$A,$K60,Sheet1!$C:$C,S$17)</f>
        <v>0</v>
      </c>
      <c r="T60" s="23" t="str">
        <f t="shared" si="44"/>
        <v/>
      </c>
      <c r="U60" s="41">
        <f>SUMIFS(Sheet1!$F:$F,Sheet1!$A:$A,$K60,Sheet1!$C:$C,U$17)</f>
        <v>0</v>
      </c>
      <c r="V60" s="41">
        <f>SUMIFS(Sheet1!$F:$F,Sheet1!$A:$A,$K60,Sheet1!$C:$C,V$17)</f>
        <v>0</v>
      </c>
      <c r="W60" s="23" t="str">
        <f t="shared" si="45"/>
        <v/>
      </c>
      <c r="X60" s="41">
        <f>SUMIFS(Sheet1!$F:$F,Sheet1!$A:$A,$K60,Sheet1!$C:$C,X$17)</f>
        <v>0</v>
      </c>
      <c r="Y60" s="41">
        <f>SUMIFS(Sheet1!$F:$F,Sheet1!$A:$A,$K60,Sheet1!$C:$C,Y$17)</f>
        <v>0</v>
      </c>
      <c r="Z60" s="23" t="str">
        <f t="shared" si="46"/>
        <v/>
      </c>
      <c r="AA60" s="41">
        <f>SUMIFS(Sheet1!$F:$F,Sheet1!$A:$A,$K60,Sheet1!$C:$C,AA$17)</f>
        <v>0</v>
      </c>
      <c r="AB60" s="41">
        <f>SUMIFS(Sheet1!$F:$F,Sheet1!$A:$A,$K60,Sheet1!$C:$C,AB$17)</f>
        <v>0</v>
      </c>
      <c r="AC60" s="23" t="str">
        <f t="shared" si="47"/>
        <v/>
      </c>
      <c r="AD60" s="41">
        <f>SUMIFS(Sheet1!$F:$F,Sheet1!$A:$A,$K60,Sheet1!$C:$C,AD$17)</f>
        <v>0</v>
      </c>
      <c r="AE60" s="41">
        <f>SUMIFS(Sheet1!$F:$F,Sheet1!$A:$A,$K60,Sheet1!$C:$C,AE$17)</f>
        <v>0</v>
      </c>
      <c r="AF60" s="51" t="str">
        <f t="shared" si="48"/>
        <v/>
      </c>
      <c r="AG60" s="41">
        <f>SUMIFS(Sheet1!$F:$F,Sheet1!$A:$A,$K60,Sheet1!$C:$C,AG$17)</f>
        <v>0</v>
      </c>
      <c r="AH60" s="41">
        <f>SUMIFS(Sheet1!$F:$F,Sheet1!$A:$A,$K60,Sheet1!$C:$C,AH$17)</f>
        <v>0</v>
      </c>
      <c r="AI60" s="23" t="str">
        <f t="shared" si="49"/>
        <v/>
      </c>
      <c r="AJ60" s="41">
        <f>SUMIFS(Sheet1!$F:$F,Sheet1!$A:$A,$K60,Sheet1!$C:$C,AJ$17)</f>
        <v>0</v>
      </c>
      <c r="AK60" s="41">
        <f>SUMIFS(Sheet1!$F:$F,Sheet1!$A:$A,$K60,Sheet1!$C:$C,AK$17)</f>
        <v>0</v>
      </c>
      <c r="AL60" s="23" t="str">
        <f t="shared" si="50"/>
        <v/>
      </c>
      <c r="AM60" s="41">
        <f>SUMIFS(Sheet1!$F:$F,Sheet1!$A:$A,$K60,Sheet1!$C:$C,AM$17)</f>
        <v>0</v>
      </c>
      <c r="AN60" s="41">
        <f>SUMIFS(Sheet1!$F:$F,Sheet1!$A:$A,$K60,Sheet1!$C:$C,AN$17)</f>
        <v>0</v>
      </c>
      <c r="AO60" s="23" t="str">
        <f t="shared" si="51"/>
        <v/>
      </c>
      <c r="AP60" s="41">
        <f>SUMIFS(Sheet1!$F:$F,Sheet1!$A:$A,$K60,Sheet1!$C:$C,AP$17)</f>
        <v>0</v>
      </c>
      <c r="AQ60" s="41">
        <f>SUMIFS(Sheet1!$F:$F,Sheet1!$A:$A,$K60,Sheet1!$C:$C,AQ$17)</f>
        <v>0</v>
      </c>
      <c r="AR60" s="23" t="str">
        <f t="shared" si="52"/>
        <v/>
      </c>
      <c r="AS60" s="41">
        <f>SUMIFS(Sheet1!$F:$F,Sheet1!$A:$A,$K60,Sheet1!$C:$C,AS$17)</f>
        <v>0</v>
      </c>
      <c r="AT60" s="41">
        <f>SUMIFS(Sheet1!$F:$F,Sheet1!$A:$A,$K60,Sheet1!$C:$C,AT$17)</f>
        <v>0</v>
      </c>
      <c r="AU60" s="23" t="str">
        <f t="shared" si="53"/>
        <v/>
      </c>
    </row>
    <row r="61">
      <c r="J61" s="18"/>
      <c r="K61" s="17"/>
      <c r="L61" s="41"/>
      <c r="M61" s="41"/>
      <c r="N61" s="23"/>
      <c r="O61" s="41">
        <f>SUMIFS(Sheet1!$F:$F,Sheet1!$A:$A,$K61,Sheet1!$C:$C,O$17)</f>
        <v>0</v>
      </c>
      <c r="P61" s="41">
        <f>SUMIFS(Sheet1!$F:$F,Sheet1!$A:$A,$K61,Sheet1!$C:$C,P$17)</f>
        <v>0</v>
      </c>
      <c r="Q61" s="23" t="str">
        <f t="shared" si="43"/>
        <v/>
      </c>
      <c r="R61" s="41">
        <f>SUMIFS(Sheet1!$F:$F,Sheet1!$A:$A,$K61,Sheet1!$C:$C,R$17)</f>
        <v>0</v>
      </c>
      <c r="S61" s="41">
        <f>SUMIFS(Sheet1!$F:$F,Sheet1!$A:$A,$K61,Sheet1!$C:$C,S$17)</f>
        <v>0</v>
      </c>
      <c r="T61" s="23" t="str">
        <f t="shared" si="44"/>
        <v/>
      </c>
      <c r="U61" s="41">
        <f>SUMIFS(Sheet1!$F:$F,Sheet1!$A:$A,$K61,Sheet1!$C:$C,U$17)</f>
        <v>0</v>
      </c>
      <c r="V61" s="41">
        <f>SUMIFS(Sheet1!$F:$F,Sheet1!$A:$A,$K61,Sheet1!$C:$C,V$17)</f>
        <v>0</v>
      </c>
      <c r="W61" s="23" t="str">
        <f t="shared" si="45"/>
        <v/>
      </c>
      <c r="X61" s="41">
        <f>SUMIFS(Sheet1!$F:$F,Sheet1!$A:$A,$K61,Sheet1!$C:$C,X$17)</f>
        <v>0</v>
      </c>
      <c r="Y61" s="41">
        <f>SUMIFS(Sheet1!$F:$F,Sheet1!$A:$A,$K61,Sheet1!$C:$C,Y$17)</f>
        <v>0</v>
      </c>
      <c r="Z61" s="23" t="str">
        <f t="shared" si="46"/>
        <v/>
      </c>
      <c r="AA61" s="41">
        <f>SUMIFS(Sheet1!$F:$F,Sheet1!$A:$A,$K61,Sheet1!$C:$C,AA$17)</f>
        <v>0</v>
      </c>
      <c r="AB61" s="41">
        <f>SUMIFS(Sheet1!$F:$F,Sheet1!$A:$A,$K61,Sheet1!$C:$C,AB$17)</f>
        <v>0</v>
      </c>
      <c r="AC61" s="23" t="str">
        <f t="shared" si="47"/>
        <v/>
      </c>
      <c r="AD61" s="41">
        <f>SUMIFS(Sheet1!$F:$F,Sheet1!$A:$A,$K61,Sheet1!$C:$C,AD$17)</f>
        <v>0</v>
      </c>
      <c r="AE61" s="41">
        <f>SUMIFS(Sheet1!$F:$F,Sheet1!$A:$A,$K61,Sheet1!$C:$C,AE$17)</f>
        <v>0</v>
      </c>
      <c r="AF61" s="51" t="str">
        <f t="shared" si="48"/>
        <v/>
      </c>
      <c r="AG61" s="41">
        <f>SUMIFS(Sheet1!$F:$F,Sheet1!$A:$A,$K61,Sheet1!$C:$C,AG$17)</f>
        <v>0</v>
      </c>
      <c r="AH61" s="41">
        <f>SUMIFS(Sheet1!$F:$F,Sheet1!$A:$A,$K61,Sheet1!$C:$C,AH$17)</f>
        <v>0</v>
      </c>
      <c r="AI61" s="23" t="str">
        <f t="shared" si="49"/>
        <v/>
      </c>
      <c r="AJ61" s="41">
        <f>SUMIFS(Sheet1!$F:$F,Sheet1!$A:$A,$K61,Sheet1!$C:$C,AJ$17)</f>
        <v>0</v>
      </c>
      <c r="AK61" s="41">
        <f>SUMIFS(Sheet1!$F:$F,Sheet1!$A:$A,$K61,Sheet1!$C:$C,AK$17)</f>
        <v>0</v>
      </c>
      <c r="AL61" s="23" t="str">
        <f t="shared" si="50"/>
        <v/>
      </c>
      <c r="AM61" s="41">
        <f>SUMIFS(Sheet1!$F:$F,Sheet1!$A:$A,$K61,Sheet1!$C:$C,AM$17)</f>
        <v>0</v>
      </c>
      <c r="AN61" s="41">
        <f>SUMIFS(Sheet1!$F:$F,Sheet1!$A:$A,$K61,Sheet1!$C:$C,AN$17)</f>
        <v>0</v>
      </c>
      <c r="AO61" s="23" t="str">
        <f t="shared" si="51"/>
        <v/>
      </c>
      <c r="AP61" s="41">
        <f>SUMIFS(Sheet1!$F:$F,Sheet1!$A:$A,$K61,Sheet1!$C:$C,AP$17)</f>
        <v>0</v>
      </c>
      <c r="AQ61" s="41">
        <f>SUMIFS(Sheet1!$F:$F,Sheet1!$A:$A,$K61,Sheet1!$C:$C,AQ$17)</f>
        <v>0</v>
      </c>
      <c r="AR61" s="23" t="str">
        <f t="shared" si="52"/>
        <v/>
      </c>
      <c r="AS61" s="41">
        <f>SUMIFS(Sheet1!$F:$F,Sheet1!$A:$A,$K61,Sheet1!$C:$C,AS$17)</f>
        <v>0</v>
      </c>
      <c r="AT61" s="41">
        <f>SUMIFS(Sheet1!$F:$F,Sheet1!$A:$A,$K61,Sheet1!$C:$C,AT$17)</f>
        <v>0</v>
      </c>
      <c r="AU61" s="23" t="str">
        <f t="shared" si="53"/>
        <v/>
      </c>
    </row>
    <row r="62">
      <c r="J62" s="18"/>
      <c r="K62" s="17"/>
      <c r="L62" s="41"/>
      <c r="M62" s="41"/>
      <c r="N62" s="23"/>
      <c r="O62" s="41">
        <f>SUMIFS(Sheet1!$F:$F,Sheet1!$A:$A,$K62,Sheet1!$C:$C,O$17)</f>
        <v>0</v>
      </c>
      <c r="P62" s="41">
        <f>SUMIFS(Sheet1!$F:$F,Sheet1!$A:$A,$K62,Sheet1!$C:$C,P$17)</f>
        <v>0</v>
      </c>
      <c r="Q62" s="23" t="str">
        <f t="shared" si="43"/>
        <v/>
      </c>
      <c r="R62" s="41">
        <f>SUMIFS(Sheet1!$F:$F,Sheet1!$A:$A,$K62,Sheet1!$C:$C,R$17)</f>
        <v>0</v>
      </c>
      <c r="S62" s="41">
        <f>SUMIFS(Sheet1!$F:$F,Sheet1!$A:$A,$K62,Sheet1!$C:$C,S$17)</f>
        <v>0</v>
      </c>
      <c r="T62" s="23" t="str">
        <f t="shared" si="44"/>
        <v/>
      </c>
      <c r="U62" s="41">
        <f>SUMIFS(Sheet1!$F:$F,Sheet1!$A:$A,$K62,Sheet1!$C:$C,U$17)</f>
        <v>0</v>
      </c>
      <c r="V62" s="41">
        <f>SUMIFS(Sheet1!$F:$F,Sheet1!$A:$A,$K62,Sheet1!$C:$C,V$17)</f>
        <v>0</v>
      </c>
      <c r="W62" s="23" t="str">
        <f t="shared" si="45"/>
        <v/>
      </c>
      <c r="X62" s="41">
        <f>SUMIFS(Sheet1!$F:$F,Sheet1!$A:$A,$K62,Sheet1!$C:$C,X$17)</f>
        <v>0</v>
      </c>
      <c r="Y62" s="41">
        <f>SUMIFS(Sheet1!$F:$F,Sheet1!$A:$A,$K62,Sheet1!$C:$C,Y$17)</f>
        <v>0</v>
      </c>
      <c r="Z62" s="23" t="str">
        <f t="shared" si="46"/>
        <v/>
      </c>
      <c r="AA62" s="41">
        <f>SUMIFS(Sheet1!$F:$F,Sheet1!$A:$A,$K62,Sheet1!$C:$C,AA$17)</f>
        <v>0</v>
      </c>
      <c r="AB62" s="41">
        <f>SUMIFS(Sheet1!$F:$F,Sheet1!$A:$A,$K62,Sheet1!$C:$C,AB$17)</f>
        <v>0</v>
      </c>
      <c r="AC62" s="23" t="str">
        <f t="shared" si="47"/>
        <v/>
      </c>
      <c r="AD62" s="41">
        <f>SUMIFS(Sheet1!$F:$F,Sheet1!$A:$A,$K62,Sheet1!$C:$C,AD$17)</f>
        <v>0</v>
      </c>
      <c r="AE62" s="41">
        <f>SUMIFS(Sheet1!$F:$F,Sheet1!$A:$A,$K62,Sheet1!$C:$C,AE$17)</f>
        <v>0</v>
      </c>
      <c r="AF62" s="51" t="str">
        <f t="shared" si="48"/>
        <v/>
      </c>
      <c r="AG62" s="41">
        <f>SUMIFS(Sheet1!$F:$F,Sheet1!$A:$A,$K62,Sheet1!$C:$C,AG$17)</f>
        <v>0</v>
      </c>
      <c r="AH62" s="41">
        <f>SUMIFS(Sheet1!$F:$F,Sheet1!$A:$A,$K62,Sheet1!$C:$C,AH$17)</f>
        <v>0</v>
      </c>
      <c r="AI62" s="23" t="str">
        <f t="shared" si="49"/>
        <v/>
      </c>
      <c r="AJ62" s="41">
        <f>SUMIFS(Sheet1!$F:$F,Sheet1!$A:$A,$K62,Sheet1!$C:$C,AJ$17)</f>
        <v>0</v>
      </c>
      <c r="AK62" s="41">
        <f>SUMIFS(Sheet1!$F:$F,Sheet1!$A:$A,$K62,Sheet1!$C:$C,AK$17)</f>
        <v>0</v>
      </c>
      <c r="AL62" s="23" t="str">
        <f t="shared" si="50"/>
        <v/>
      </c>
      <c r="AM62" s="41">
        <f>SUMIFS(Sheet1!$F:$F,Sheet1!$A:$A,$K62,Sheet1!$C:$C,AM$17)</f>
        <v>0</v>
      </c>
      <c r="AN62" s="41">
        <f>SUMIFS(Sheet1!$F:$F,Sheet1!$A:$A,$K62,Sheet1!$C:$C,AN$17)</f>
        <v>0</v>
      </c>
      <c r="AO62" s="23" t="str">
        <f t="shared" si="51"/>
        <v/>
      </c>
      <c r="AP62" s="41">
        <f>SUMIFS(Sheet1!$F:$F,Sheet1!$A:$A,$K62,Sheet1!$C:$C,AP$17)</f>
        <v>0</v>
      </c>
      <c r="AQ62" s="41">
        <f>SUMIFS(Sheet1!$F:$F,Sheet1!$A:$A,$K62,Sheet1!$C:$C,AQ$17)</f>
        <v>0</v>
      </c>
      <c r="AR62" s="23" t="str">
        <f t="shared" si="52"/>
        <v/>
      </c>
      <c r="AS62" s="41">
        <f>SUMIFS(Sheet1!$F:$F,Sheet1!$A:$A,$K62,Sheet1!$C:$C,AS$17)</f>
        <v>0</v>
      </c>
      <c r="AT62" s="41">
        <f>SUMIFS(Sheet1!$F:$F,Sheet1!$A:$A,$K62,Sheet1!$C:$C,AT$17)</f>
        <v>0</v>
      </c>
      <c r="AU62" s="23" t="str">
        <f t="shared" si="53"/>
        <v/>
      </c>
    </row>
    <row r="63">
      <c r="J63" s="18"/>
      <c r="K63" s="17"/>
      <c r="L63" s="41"/>
      <c r="M63" s="41"/>
      <c r="N63" s="23"/>
      <c r="O63" s="41">
        <f>SUMIFS(Sheet1!$F:$F,Sheet1!$A:$A,$K63,Sheet1!$C:$C,O$17)</f>
        <v>0</v>
      </c>
      <c r="P63" s="41">
        <f>SUMIFS(Sheet1!$F:$F,Sheet1!$A:$A,$K63,Sheet1!$C:$C,P$17)</f>
        <v>0</v>
      </c>
      <c r="Q63" s="23" t="str">
        <f t="shared" si="43"/>
        <v/>
      </c>
      <c r="R63" s="41">
        <f>SUMIFS(Sheet1!$F:$F,Sheet1!$A:$A,$K63,Sheet1!$C:$C,R$17)</f>
        <v>0</v>
      </c>
      <c r="S63" s="41">
        <f>SUMIFS(Sheet1!$F:$F,Sheet1!$A:$A,$K63,Sheet1!$C:$C,S$17)</f>
        <v>0</v>
      </c>
      <c r="T63" s="23" t="str">
        <f t="shared" si="44"/>
        <v/>
      </c>
      <c r="U63" s="41">
        <f>SUMIFS(Sheet1!$F:$F,Sheet1!$A:$A,$K63,Sheet1!$C:$C,U$17)</f>
        <v>0</v>
      </c>
      <c r="V63" s="41">
        <f>SUMIFS(Sheet1!$F:$F,Sheet1!$A:$A,$K63,Sheet1!$C:$C,V$17)</f>
        <v>0</v>
      </c>
      <c r="W63" s="23" t="str">
        <f t="shared" si="45"/>
        <v/>
      </c>
      <c r="X63" s="41">
        <f>SUMIFS(Sheet1!$F:$F,Sheet1!$A:$A,$K63,Sheet1!$C:$C,X$17)</f>
        <v>0</v>
      </c>
      <c r="Y63" s="41">
        <f>SUMIFS(Sheet1!$F:$F,Sheet1!$A:$A,$K63,Sheet1!$C:$C,Y$17)</f>
        <v>0</v>
      </c>
      <c r="Z63" s="23" t="str">
        <f t="shared" si="46"/>
        <v/>
      </c>
      <c r="AA63" s="41">
        <f>SUMIFS(Sheet1!$F:$F,Sheet1!$A:$A,$K63,Sheet1!$C:$C,AA$17)</f>
        <v>0</v>
      </c>
      <c r="AB63" s="41">
        <f>SUMIFS(Sheet1!$F:$F,Sheet1!$A:$A,$K63,Sheet1!$C:$C,AB$17)</f>
        <v>0</v>
      </c>
      <c r="AC63" s="23" t="str">
        <f t="shared" si="47"/>
        <v/>
      </c>
      <c r="AD63" s="41">
        <f>SUMIFS(Sheet1!$F:$F,Sheet1!$A:$A,$K63,Sheet1!$C:$C,AD$17)</f>
        <v>0</v>
      </c>
      <c r="AE63" s="41">
        <f>SUMIFS(Sheet1!$F:$F,Sheet1!$A:$A,$K63,Sheet1!$C:$C,AE$17)</f>
        <v>0</v>
      </c>
      <c r="AF63" s="51" t="str">
        <f t="shared" si="48"/>
        <v/>
      </c>
      <c r="AG63" s="41">
        <f>SUMIFS(Sheet1!$F:$F,Sheet1!$A:$A,$K63,Sheet1!$C:$C,AG$17)</f>
        <v>0</v>
      </c>
      <c r="AH63" s="41">
        <f>SUMIFS(Sheet1!$F:$F,Sheet1!$A:$A,$K63,Sheet1!$C:$C,AH$17)</f>
        <v>0</v>
      </c>
      <c r="AI63" s="23" t="str">
        <f t="shared" si="49"/>
        <v/>
      </c>
      <c r="AJ63" s="41">
        <f>SUMIFS(Sheet1!$F:$F,Sheet1!$A:$A,$K63,Sheet1!$C:$C,AJ$17)</f>
        <v>0</v>
      </c>
      <c r="AK63" s="41">
        <f>SUMIFS(Sheet1!$F:$F,Sheet1!$A:$A,$K63,Sheet1!$C:$C,AK$17)</f>
        <v>0</v>
      </c>
      <c r="AL63" s="23" t="str">
        <f t="shared" si="50"/>
        <v/>
      </c>
      <c r="AM63" s="41">
        <f>SUMIFS(Sheet1!$F:$F,Sheet1!$A:$A,$K63,Sheet1!$C:$C,AM$17)</f>
        <v>0</v>
      </c>
      <c r="AN63" s="41">
        <f>SUMIFS(Sheet1!$F:$F,Sheet1!$A:$A,$K63,Sheet1!$C:$C,AN$17)</f>
        <v>0</v>
      </c>
      <c r="AO63" s="23" t="str">
        <f t="shared" si="51"/>
        <v/>
      </c>
      <c r="AP63" s="41">
        <f>SUMIFS(Sheet1!$F:$F,Sheet1!$A:$A,$K63,Sheet1!$C:$C,AP$17)</f>
        <v>0</v>
      </c>
      <c r="AQ63" s="41">
        <f>SUMIFS(Sheet1!$F:$F,Sheet1!$A:$A,$K63,Sheet1!$C:$C,AQ$17)</f>
        <v>0</v>
      </c>
      <c r="AR63" s="23" t="str">
        <f t="shared" si="52"/>
        <v/>
      </c>
      <c r="AS63" s="41">
        <f>SUMIFS(Sheet1!$F:$F,Sheet1!$A:$A,$K63,Sheet1!$C:$C,AS$17)</f>
        <v>0</v>
      </c>
      <c r="AT63" s="41">
        <f>SUMIFS(Sheet1!$F:$F,Sheet1!$A:$A,$K63,Sheet1!$C:$C,AT$17)</f>
        <v>0</v>
      </c>
      <c r="AU63" s="23" t="str">
        <f t="shared" si="53"/>
        <v/>
      </c>
    </row>
    <row r="64">
      <c r="J64" s="18"/>
      <c r="K64" s="17"/>
      <c r="L64" s="41"/>
      <c r="M64" s="41"/>
      <c r="N64" s="23"/>
      <c r="O64" s="41">
        <f>SUMIFS(Sheet1!$F:$F,Sheet1!$A:$A,$K64,Sheet1!$C:$C,O$17)</f>
        <v>0</v>
      </c>
      <c r="P64" s="41">
        <f>SUMIFS(Sheet1!$F:$F,Sheet1!$A:$A,$K64,Sheet1!$C:$C,P$17)</f>
        <v>0</v>
      </c>
      <c r="Q64" s="23" t="str">
        <f t="shared" si="43"/>
        <v/>
      </c>
      <c r="R64" s="41">
        <f>SUMIFS(Sheet1!$F:$F,Sheet1!$A:$A,$K64,Sheet1!$C:$C,R$17)</f>
        <v>0</v>
      </c>
      <c r="S64" s="41">
        <f>SUMIFS(Sheet1!$F:$F,Sheet1!$A:$A,$K64,Sheet1!$C:$C,S$17)</f>
        <v>0</v>
      </c>
      <c r="T64" s="23" t="str">
        <f t="shared" si="44"/>
        <v/>
      </c>
      <c r="U64" s="41">
        <f>SUMIFS(Sheet1!$F:$F,Sheet1!$A:$A,$K64,Sheet1!$C:$C,U$17)</f>
        <v>0</v>
      </c>
      <c r="V64" s="41">
        <f>SUMIFS(Sheet1!$F:$F,Sheet1!$A:$A,$K64,Sheet1!$C:$C,V$17)</f>
        <v>0</v>
      </c>
      <c r="W64" s="23" t="str">
        <f t="shared" si="45"/>
        <v/>
      </c>
      <c r="X64" s="41">
        <f>SUMIFS(Sheet1!$F:$F,Sheet1!$A:$A,$K64,Sheet1!$C:$C,X$17)</f>
        <v>0</v>
      </c>
      <c r="Y64" s="41">
        <f>SUMIFS(Sheet1!$F:$F,Sheet1!$A:$A,$K64,Sheet1!$C:$C,Y$17)</f>
        <v>0</v>
      </c>
      <c r="Z64" s="23" t="str">
        <f t="shared" si="46"/>
        <v/>
      </c>
      <c r="AA64" s="41">
        <f>SUMIFS(Sheet1!$F:$F,Sheet1!$A:$A,$K64,Sheet1!$C:$C,AA$17)</f>
        <v>0</v>
      </c>
      <c r="AB64" s="41">
        <f>SUMIFS(Sheet1!$F:$F,Sheet1!$A:$A,$K64,Sheet1!$C:$C,AB$17)</f>
        <v>0</v>
      </c>
      <c r="AC64" s="23" t="str">
        <f t="shared" si="47"/>
        <v/>
      </c>
      <c r="AD64" s="41">
        <f>SUMIFS(Sheet1!$F:$F,Sheet1!$A:$A,$K64,Sheet1!$C:$C,AD$17)</f>
        <v>0</v>
      </c>
      <c r="AE64" s="41">
        <f>SUMIFS(Sheet1!$F:$F,Sheet1!$A:$A,$K64,Sheet1!$C:$C,AE$17)</f>
        <v>0</v>
      </c>
      <c r="AF64" s="51" t="str">
        <f t="shared" si="48"/>
        <v/>
      </c>
      <c r="AG64" s="41">
        <f>SUMIFS(Sheet1!$F:$F,Sheet1!$A:$A,$K64,Sheet1!$C:$C,AG$17)</f>
        <v>0</v>
      </c>
      <c r="AH64" s="41">
        <f>SUMIFS(Sheet1!$F:$F,Sheet1!$A:$A,$K64,Sheet1!$C:$C,AH$17)</f>
        <v>0</v>
      </c>
      <c r="AI64" s="23" t="str">
        <f t="shared" si="49"/>
        <v/>
      </c>
      <c r="AJ64" s="41">
        <f>SUMIFS(Sheet1!$F:$F,Sheet1!$A:$A,$K64,Sheet1!$C:$C,AJ$17)</f>
        <v>0</v>
      </c>
      <c r="AK64" s="41">
        <f>SUMIFS(Sheet1!$F:$F,Sheet1!$A:$A,$K64,Sheet1!$C:$C,AK$17)</f>
        <v>0</v>
      </c>
      <c r="AL64" s="23" t="str">
        <f t="shared" si="50"/>
        <v/>
      </c>
      <c r="AM64" s="41">
        <f>SUMIFS(Sheet1!$F:$F,Sheet1!$A:$A,$K64,Sheet1!$C:$C,AM$17)</f>
        <v>0</v>
      </c>
      <c r="AN64" s="41">
        <f>SUMIFS(Sheet1!$F:$F,Sheet1!$A:$A,$K64,Sheet1!$C:$C,AN$17)</f>
        <v>0</v>
      </c>
      <c r="AO64" s="23" t="str">
        <f t="shared" si="51"/>
        <v/>
      </c>
      <c r="AP64" s="41">
        <f>SUMIFS(Sheet1!$F:$F,Sheet1!$A:$A,$K64,Sheet1!$C:$C,AP$17)</f>
        <v>0</v>
      </c>
      <c r="AQ64" s="41">
        <f>SUMIFS(Sheet1!$F:$F,Sheet1!$A:$A,$K64,Sheet1!$C:$C,AQ$17)</f>
        <v>0</v>
      </c>
      <c r="AR64" s="23" t="str">
        <f t="shared" si="52"/>
        <v/>
      </c>
      <c r="AS64" s="41">
        <f>SUMIFS(Sheet1!$F:$F,Sheet1!$A:$A,$K64,Sheet1!$C:$C,AS$17)</f>
        <v>0</v>
      </c>
      <c r="AT64" s="41">
        <f>SUMIFS(Sheet1!$F:$F,Sheet1!$A:$A,$K64,Sheet1!$C:$C,AT$17)</f>
        <v>0</v>
      </c>
      <c r="AU64" s="23" t="str">
        <f t="shared" si="53"/>
        <v/>
      </c>
    </row>
    <row r="65">
      <c r="J65" s="18"/>
      <c r="K65" s="17"/>
      <c r="L65" s="41"/>
      <c r="M65" s="41"/>
      <c r="N65" s="23"/>
      <c r="O65" s="41">
        <f>SUMIFS(Sheet1!$F:$F,Sheet1!$A:$A,$K65,Sheet1!$C:$C,O$17)</f>
        <v>0</v>
      </c>
      <c r="P65" s="41">
        <f>SUMIFS(Sheet1!$F:$F,Sheet1!$A:$A,$K65,Sheet1!$C:$C,P$17)</f>
        <v>0</v>
      </c>
      <c r="Q65" s="23" t="str">
        <f t="shared" si="43"/>
        <v/>
      </c>
      <c r="R65" s="41">
        <f>SUMIFS(Sheet1!$F:$F,Sheet1!$A:$A,$K65,Sheet1!$C:$C,R$17)</f>
        <v>0</v>
      </c>
      <c r="S65" s="41">
        <f>SUMIFS(Sheet1!$F:$F,Sheet1!$A:$A,$K65,Sheet1!$C:$C,S$17)</f>
        <v>0</v>
      </c>
      <c r="T65" s="23" t="str">
        <f t="shared" si="44"/>
        <v/>
      </c>
      <c r="U65" s="41">
        <f>SUMIFS(Sheet1!$F:$F,Sheet1!$A:$A,$K65,Sheet1!$C:$C,U$17)</f>
        <v>0</v>
      </c>
      <c r="V65" s="41">
        <f>SUMIFS(Sheet1!$F:$F,Sheet1!$A:$A,$K65,Sheet1!$C:$C,V$17)</f>
        <v>0</v>
      </c>
      <c r="W65" s="23" t="str">
        <f t="shared" si="45"/>
        <v/>
      </c>
      <c r="X65" s="41">
        <f>SUMIFS(Sheet1!$F:$F,Sheet1!$A:$A,$K65,Sheet1!$C:$C,X$17)</f>
        <v>0</v>
      </c>
      <c r="Y65" s="41">
        <f>SUMIFS(Sheet1!$F:$F,Sheet1!$A:$A,$K65,Sheet1!$C:$C,Y$17)</f>
        <v>0</v>
      </c>
      <c r="Z65" s="23" t="str">
        <f t="shared" si="46"/>
        <v/>
      </c>
      <c r="AA65" s="41">
        <f>SUMIFS(Sheet1!$F:$F,Sheet1!$A:$A,$K65,Sheet1!$C:$C,AA$17)</f>
        <v>0</v>
      </c>
      <c r="AB65" s="41">
        <f>SUMIFS(Sheet1!$F:$F,Sheet1!$A:$A,$K65,Sheet1!$C:$C,AB$17)</f>
        <v>0</v>
      </c>
      <c r="AC65" s="23" t="str">
        <f t="shared" si="47"/>
        <v/>
      </c>
      <c r="AD65" s="41">
        <f>SUMIFS(Sheet1!$F:$F,Sheet1!$A:$A,$K65,Sheet1!$C:$C,AD$17)</f>
        <v>0</v>
      </c>
      <c r="AE65" s="41">
        <f>SUMIFS(Sheet1!$F:$F,Sheet1!$A:$A,$K65,Sheet1!$C:$C,AE$17)</f>
        <v>0</v>
      </c>
      <c r="AF65" s="51" t="str">
        <f t="shared" si="48"/>
        <v/>
      </c>
      <c r="AG65" s="41">
        <f>SUMIFS(Sheet1!$F:$F,Sheet1!$A:$A,$K65,Sheet1!$C:$C,AG$17)</f>
        <v>0</v>
      </c>
      <c r="AH65" s="41">
        <f>SUMIFS(Sheet1!$F:$F,Sheet1!$A:$A,$K65,Sheet1!$C:$C,AH$17)</f>
        <v>0</v>
      </c>
      <c r="AI65" s="23" t="str">
        <f t="shared" si="49"/>
        <v/>
      </c>
      <c r="AJ65" s="41">
        <f>SUMIFS(Sheet1!$F:$F,Sheet1!$A:$A,$K65,Sheet1!$C:$C,AJ$17)</f>
        <v>0</v>
      </c>
      <c r="AK65" s="41">
        <f>SUMIFS(Sheet1!$F:$F,Sheet1!$A:$A,$K65,Sheet1!$C:$C,AK$17)</f>
        <v>0</v>
      </c>
      <c r="AL65" s="23" t="str">
        <f t="shared" si="50"/>
        <v/>
      </c>
      <c r="AM65" s="41">
        <f>SUMIFS(Sheet1!$F:$F,Sheet1!$A:$A,$K65,Sheet1!$C:$C,AM$17)</f>
        <v>0</v>
      </c>
      <c r="AN65" s="41">
        <f>SUMIFS(Sheet1!$F:$F,Sheet1!$A:$A,$K65,Sheet1!$C:$C,AN$17)</f>
        <v>0</v>
      </c>
      <c r="AO65" s="23" t="str">
        <f t="shared" si="51"/>
        <v/>
      </c>
      <c r="AP65" s="41">
        <f>SUMIFS(Sheet1!$F:$F,Sheet1!$A:$A,$K65,Sheet1!$C:$C,AP$17)</f>
        <v>0</v>
      </c>
      <c r="AQ65" s="41">
        <f>SUMIFS(Sheet1!$F:$F,Sheet1!$A:$A,$K65,Sheet1!$C:$C,AQ$17)</f>
        <v>0</v>
      </c>
      <c r="AR65" s="23" t="str">
        <f t="shared" si="52"/>
        <v/>
      </c>
      <c r="AS65" s="41">
        <f>SUMIFS(Sheet1!$F:$F,Sheet1!$A:$A,$K65,Sheet1!$C:$C,AS$17)</f>
        <v>0</v>
      </c>
      <c r="AT65" s="41">
        <f>SUMIFS(Sheet1!$F:$F,Sheet1!$A:$A,$K65,Sheet1!$C:$C,AT$17)</f>
        <v>0</v>
      </c>
      <c r="AU65" s="23" t="str">
        <f t="shared" si="53"/>
        <v/>
      </c>
    </row>
    <row r="66">
      <c r="J66" s="18"/>
      <c r="K66" s="17"/>
      <c r="L66" s="41"/>
      <c r="M66" s="41"/>
      <c r="N66" s="23"/>
      <c r="O66" s="41">
        <f>SUMIFS(Sheet1!$F:$F,Sheet1!$A:$A,$K66,Sheet1!$C:$C,O$17)</f>
        <v>0</v>
      </c>
      <c r="P66" s="41">
        <f>SUMIFS(Sheet1!$F:$F,Sheet1!$A:$A,$K66,Sheet1!$C:$C,P$17)</f>
        <v>0</v>
      </c>
      <c r="Q66" s="23" t="str">
        <f t="shared" si="43"/>
        <v/>
      </c>
      <c r="R66" s="41">
        <f>SUMIFS(Sheet1!$F:$F,Sheet1!$A:$A,$K66,Sheet1!$C:$C,R$17)</f>
        <v>0</v>
      </c>
      <c r="S66" s="41">
        <f>SUMIFS(Sheet1!$F:$F,Sheet1!$A:$A,$K66,Sheet1!$C:$C,S$17)</f>
        <v>0</v>
      </c>
      <c r="T66" s="23" t="str">
        <f t="shared" si="44"/>
        <v/>
      </c>
      <c r="U66" s="41">
        <f>SUMIFS(Sheet1!$F:$F,Sheet1!$A:$A,$K66,Sheet1!$C:$C,U$17)</f>
        <v>0</v>
      </c>
      <c r="V66" s="41">
        <f>SUMIFS(Sheet1!$F:$F,Sheet1!$A:$A,$K66,Sheet1!$C:$C,V$17)</f>
        <v>0</v>
      </c>
      <c r="W66" s="23" t="str">
        <f t="shared" si="45"/>
        <v/>
      </c>
      <c r="X66" s="41">
        <f>SUMIFS(Sheet1!$F:$F,Sheet1!$A:$A,$K66,Sheet1!$C:$C,X$17)</f>
        <v>0</v>
      </c>
      <c r="Y66" s="41">
        <f>SUMIFS(Sheet1!$F:$F,Sheet1!$A:$A,$K66,Sheet1!$C:$C,Y$17)</f>
        <v>0</v>
      </c>
      <c r="Z66" s="23" t="str">
        <f t="shared" si="46"/>
        <v/>
      </c>
      <c r="AA66" s="41">
        <f>SUMIFS(Sheet1!$F:$F,Sheet1!$A:$A,$K66,Sheet1!$C:$C,AA$17)</f>
        <v>0</v>
      </c>
      <c r="AB66" s="41">
        <f>SUMIFS(Sheet1!$F:$F,Sheet1!$A:$A,$K66,Sheet1!$C:$C,AB$17)</f>
        <v>0</v>
      </c>
      <c r="AC66" s="23" t="str">
        <f t="shared" si="47"/>
        <v/>
      </c>
      <c r="AD66" s="41">
        <f>SUMIFS(Sheet1!$F:$F,Sheet1!$A:$A,$K66,Sheet1!$C:$C,AD$17)</f>
        <v>0</v>
      </c>
      <c r="AE66" s="41">
        <f>SUMIFS(Sheet1!$F:$F,Sheet1!$A:$A,$K66,Sheet1!$C:$C,AE$17)</f>
        <v>0</v>
      </c>
      <c r="AF66" s="51" t="str">
        <f t="shared" si="48"/>
        <v/>
      </c>
      <c r="AG66" s="41">
        <f>SUMIFS(Sheet1!$F:$F,Sheet1!$A:$A,$K66,Sheet1!$C:$C,AG$17)</f>
        <v>0</v>
      </c>
      <c r="AH66" s="41">
        <f>SUMIFS(Sheet1!$F:$F,Sheet1!$A:$A,$K66,Sheet1!$C:$C,AH$17)</f>
        <v>0</v>
      </c>
      <c r="AI66" s="23" t="str">
        <f t="shared" si="49"/>
        <v/>
      </c>
      <c r="AJ66" s="41">
        <f>SUMIFS(Sheet1!$F:$F,Sheet1!$A:$A,$K66,Sheet1!$C:$C,AJ$17)</f>
        <v>0</v>
      </c>
      <c r="AK66" s="41">
        <f>SUMIFS(Sheet1!$F:$F,Sheet1!$A:$A,$K66,Sheet1!$C:$C,AK$17)</f>
        <v>0</v>
      </c>
      <c r="AL66" s="23" t="str">
        <f t="shared" si="50"/>
        <v/>
      </c>
      <c r="AM66" s="41">
        <f>SUMIFS(Sheet1!$F:$F,Sheet1!$A:$A,$K66,Sheet1!$C:$C,AM$17)</f>
        <v>0</v>
      </c>
      <c r="AN66" s="41">
        <f>SUMIFS(Sheet1!$F:$F,Sheet1!$A:$A,$K66,Sheet1!$C:$C,AN$17)</f>
        <v>0</v>
      </c>
      <c r="AO66" s="23" t="str">
        <f t="shared" si="51"/>
        <v/>
      </c>
      <c r="AP66" s="41">
        <f>SUMIFS(Sheet1!$F:$F,Sheet1!$A:$A,$K66,Sheet1!$C:$C,AP$17)</f>
        <v>0</v>
      </c>
      <c r="AQ66" s="41">
        <f>SUMIFS(Sheet1!$F:$F,Sheet1!$A:$A,$K66,Sheet1!$C:$C,AQ$17)</f>
        <v>0</v>
      </c>
      <c r="AR66" s="23" t="str">
        <f t="shared" si="52"/>
        <v/>
      </c>
      <c r="AS66" s="41">
        <f>SUMIFS(Sheet1!$F:$F,Sheet1!$A:$A,$K66,Sheet1!$C:$C,AS$17)</f>
        <v>0</v>
      </c>
      <c r="AT66" s="41">
        <f>SUMIFS(Sheet1!$F:$F,Sheet1!$A:$A,$K66,Sheet1!$C:$C,AT$17)</f>
        <v>0</v>
      </c>
      <c r="AU66" s="23" t="str">
        <f t="shared" si="53"/>
        <v/>
      </c>
    </row>
    <row r="67">
      <c r="J67" s="18"/>
      <c r="K67" s="17"/>
      <c r="L67" s="41"/>
      <c r="M67" s="41"/>
      <c r="N67" s="23"/>
      <c r="O67" s="41">
        <f>SUMIFS(Sheet1!$F:$F,Sheet1!$A:$A,$K67,Sheet1!$C:$C,O$17)</f>
        <v>0</v>
      </c>
      <c r="P67" s="41">
        <f>SUMIFS(Sheet1!$F:$F,Sheet1!$A:$A,$K67,Sheet1!$C:$C,P$17)</f>
        <v>0</v>
      </c>
      <c r="Q67" s="23" t="str">
        <f t="shared" si="43"/>
        <v/>
      </c>
      <c r="R67" s="41">
        <f>SUMIFS(Sheet1!$F:$F,Sheet1!$A:$A,$K67,Sheet1!$C:$C,R$17)</f>
        <v>0</v>
      </c>
      <c r="S67" s="41">
        <f>SUMIFS(Sheet1!$F:$F,Sheet1!$A:$A,$K67,Sheet1!$C:$C,S$17)</f>
        <v>0</v>
      </c>
      <c r="T67" s="23" t="str">
        <f t="shared" si="44"/>
        <v/>
      </c>
      <c r="U67" s="41">
        <f>SUMIFS(Sheet1!$F:$F,Sheet1!$A:$A,$K67,Sheet1!$C:$C,U$17)</f>
        <v>0</v>
      </c>
      <c r="V67" s="41">
        <f>SUMIFS(Sheet1!$F:$F,Sheet1!$A:$A,$K67,Sheet1!$C:$C,V$17)</f>
        <v>0</v>
      </c>
      <c r="W67" s="23" t="str">
        <f t="shared" si="45"/>
        <v/>
      </c>
      <c r="X67" s="41">
        <f>SUMIFS(Sheet1!$F:$F,Sheet1!$A:$A,$K67,Sheet1!$C:$C,X$17)</f>
        <v>0</v>
      </c>
      <c r="Y67" s="41">
        <f>SUMIFS(Sheet1!$F:$F,Sheet1!$A:$A,$K67,Sheet1!$C:$C,Y$17)</f>
        <v>0</v>
      </c>
      <c r="Z67" s="23" t="str">
        <f t="shared" si="46"/>
        <v/>
      </c>
      <c r="AA67" s="41">
        <f>SUMIFS(Sheet1!$F:$F,Sheet1!$A:$A,$K67,Sheet1!$C:$C,AA$17)</f>
        <v>0</v>
      </c>
      <c r="AB67" s="41">
        <f>SUMIFS(Sheet1!$F:$F,Sheet1!$A:$A,$K67,Sheet1!$C:$C,AB$17)</f>
        <v>0</v>
      </c>
      <c r="AC67" s="23" t="str">
        <f t="shared" si="47"/>
        <v/>
      </c>
      <c r="AD67" s="41">
        <f>SUMIFS(Sheet1!$F:$F,Sheet1!$A:$A,$K67,Sheet1!$C:$C,AD$17)</f>
        <v>0</v>
      </c>
      <c r="AE67" s="41">
        <f>SUMIFS(Sheet1!$F:$F,Sheet1!$A:$A,$K67,Sheet1!$C:$C,AE$17)</f>
        <v>0</v>
      </c>
      <c r="AF67" s="51" t="str">
        <f t="shared" si="48"/>
        <v/>
      </c>
      <c r="AG67" s="41">
        <f>SUMIFS(Sheet1!$F:$F,Sheet1!$A:$A,$K67,Sheet1!$C:$C,AG$17)</f>
        <v>0</v>
      </c>
      <c r="AH67" s="41">
        <f>SUMIFS(Sheet1!$F:$F,Sheet1!$A:$A,$K67,Sheet1!$C:$C,AH$17)</f>
        <v>0</v>
      </c>
      <c r="AI67" s="23" t="str">
        <f t="shared" si="49"/>
        <v/>
      </c>
      <c r="AJ67" s="41">
        <f>SUMIFS(Sheet1!$F:$F,Sheet1!$A:$A,$K67,Sheet1!$C:$C,AJ$17)</f>
        <v>0</v>
      </c>
      <c r="AK67" s="41">
        <f>SUMIFS(Sheet1!$F:$F,Sheet1!$A:$A,$K67,Sheet1!$C:$C,AK$17)</f>
        <v>0</v>
      </c>
      <c r="AL67" s="23" t="str">
        <f t="shared" si="50"/>
        <v/>
      </c>
      <c r="AM67" s="41">
        <f>SUMIFS(Sheet1!$F:$F,Sheet1!$A:$A,$K67,Sheet1!$C:$C,AM$17)</f>
        <v>0</v>
      </c>
      <c r="AN67" s="41">
        <f>SUMIFS(Sheet1!$F:$F,Sheet1!$A:$A,$K67,Sheet1!$C:$C,AN$17)</f>
        <v>0</v>
      </c>
      <c r="AO67" s="23" t="str">
        <f t="shared" si="51"/>
        <v/>
      </c>
      <c r="AP67" s="41">
        <f>SUMIFS(Sheet1!$F:$F,Sheet1!$A:$A,$K67,Sheet1!$C:$C,AP$17)</f>
        <v>0</v>
      </c>
      <c r="AQ67" s="41">
        <f>SUMIFS(Sheet1!$F:$F,Sheet1!$A:$A,$K67,Sheet1!$C:$C,AQ$17)</f>
        <v>0</v>
      </c>
      <c r="AR67" s="23" t="str">
        <f t="shared" si="52"/>
        <v/>
      </c>
      <c r="AS67" s="41">
        <f>SUMIFS(Sheet1!$F:$F,Sheet1!$A:$A,$K67,Sheet1!$C:$C,AS$17)</f>
        <v>0</v>
      </c>
      <c r="AT67" s="41">
        <f>SUMIFS(Sheet1!$F:$F,Sheet1!$A:$A,$K67,Sheet1!$C:$C,AT$17)</f>
        <v>0</v>
      </c>
      <c r="AU67" s="23" t="str">
        <f t="shared" si="53"/>
        <v/>
      </c>
    </row>
    <row r="68">
      <c r="J68" s="18"/>
      <c r="N68" s="24"/>
      <c r="Q68" s="24"/>
      <c r="T68" s="24"/>
      <c r="W68" s="24"/>
      <c r="Z68" s="24"/>
      <c r="AC68" s="24"/>
      <c r="AI68" s="24"/>
      <c r="AL68" s="24"/>
      <c r="AO68" s="24"/>
      <c r="AR68" s="24"/>
      <c r="AU68" s="24"/>
    </row>
    <row r="69">
      <c r="J69" s="18"/>
      <c r="N69" s="24"/>
      <c r="Q69" s="24"/>
      <c r="T69" s="24"/>
      <c r="W69" s="24"/>
      <c r="Z69" s="24"/>
      <c r="AC69" s="24"/>
      <c r="AI69" s="24"/>
      <c r="AL69" s="24"/>
      <c r="AO69" s="24"/>
      <c r="AR69" s="24"/>
      <c r="AU69" s="24"/>
    </row>
    <row r="70">
      <c r="J70" s="18"/>
      <c r="N70" s="24"/>
      <c r="Q70" s="24"/>
      <c r="T70" s="24"/>
      <c r="W70" s="24"/>
      <c r="Z70" s="24"/>
      <c r="AC70" s="24"/>
      <c r="AI70" s="24"/>
      <c r="AL70" s="24"/>
      <c r="AO70" s="24"/>
      <c r="AR70" s="24"/>
      <c r="AU70" s="24"/>
    </row>
    <row r="71">
      <c r="J71" s="18"/>
      <c r="N71" s="24"/>
      <c r="Q71" s="24"/>
      <c r="T71" s="24"/>
      <c r="W71" s="24"/>
      <c r="Z71" s="24"/>
      <c r="AC71" s="24"/>
      <c r="AI71" s="24"/>
      <c r="AL71" s="24"/>
      <c r="AO71" s="24"/>
      <c r="AR71" s="24"/>
      <c r="AU71" s="24"/>
    </row>
    <row r="72">
      <c r="J72" s="18"/>
      <c r="N72" s="24"/>
      <c r="Q72" s="24"/>
      <c r="T72" s="24"/>
      <c r="W72" s="24"/>
      <c r="Z72" s="24"/>
      <c r="AC72" s="24"/>
      <c r="AI72" s="24"/>
      <c r="AL72" s="24"/>
      <c r="AO72" s="24"/>
      <c r="AR72" s="24"/>
      <c r="AU72" s="24"/>
    </row>
    <row r="73">
      <c r="J73" s="18"/>
      <c r="N73" s="24"/>
      <c r="Q73" s="24"/>
      <c r="T73" s="24"/>
      <c r="W73" s="24"/>
      <c r="Z73" s="24"/>
      <c r="AC73" s="24"/>
      <c r="AI73" s="24"/>
      <c r="AL73" s="24"/>
      <c r="AO73" s="24"/>
      <c r="AR73" s="24"/>
      <c r="AU73" s="24"/>
    </row>
    <row r="74">
      <c r="J74" s="18"/>
      <c r="N74" s="24"/>
      <c r="Q74" s="24"/>
      <c r="T74" s="24"/>
      <c r="W74" s="24"/>
      <c r="Z74" s="24"/>
      <c r="AC74" s="24"/>
      <c r="AI74" s="24"/>
      <c r="AL74" s="24"/>
      <c r="AO74" s="24"/>
      <c r="AR74" s="24"/>
      <c r="AU74" s="24"/>
    </row>
    <row r="75">
      <c r="J75" s="18"/>
      <c r="N75" s="24"/>
      <c r="Q75" s="24"/>
      <c r="T75" s="24"/>
      <c r="W75" s="24"/>
      <c r="Z75" s="24"/>
      <c r="AC75" s="24"/>
      <c r="AI75" s="24"/>
      <c r="AL75" s="24"/>
      <c r="AO75" s="24"/>
      <c r="AR75" s="24"/>
      <c r="AU75" s="24"/>
    </row>
    <row r="76">
      <c r="J76" s="18"/>
      <c r="N76" s="24"/>
      <c r="Q76" s="24"/>
      <c r="T76" s="24"/>
      <c r="W76" s="24"/>
      <c r="Z76" s="24"/>
      <c r="AC76" s="24"/>
      <c r="AI76" s="24"/>
      <c r="AL76" s="24"/>
      <c r="AO76" s="24"/>
      <c r="AR76" s="24"/>
      <c r="AU76" s="24"/>
    </row>
    <row r="77">
      <c r="J77" s="18"/>
      <c r="N77" s="24"/>
      <c r="Q77" s="24"/>
      <c r="T77" s="24"/>
      <c r="W77" s="24"/>
      <c r="Z77" s="24"/>
      <c r="AC77" s="24"/>
      <c r="AI77" s="24"/>
      <c r="AL77" s="24"/>
      <c r="AO77" s="24"/>
      <c r="AR77" s="24"/>
      <c r="AU77" s="24"/>
    </row>
    <row r="78">
      <c r="J78" s="18"/>
      <c r="N78" s="24"/>
      <c r="Q78" s="24"/>
      <c r="T78" s="24"/>
      <c r="W78" s="24"/>
      <c r="Z78" s="24"/>
      <c r="AC78" s="24"/>
      <c r="AI78" s="24"/>
      <c r="AL78" s="24"/>
      <c r="AO78" s="24"/>
      <c r="AR78" s="24"/>
      <c r="AU78" s="24"/>
    </row>
    <row r="79">
      <c r="J79" s="18"/>
      <c r="N79" s="24"/>
      <c r="Q79" s="24"/>
      <c r="T79" s="24"/>
      <c r="W79" s="24"/>
      <c r="Z79" s="24"/>
      <c r="AC79" s="24"/>
      <c r="AI79" s="24"/>
      <c r="AL79" s="24"/>
      <c r="AO79" s="24"/>
      <c r="AR79" s="24"/>
      <c r="AU79" s="24"/>
    </row>
    <row r="80">
      <c r="J80" s="18"/>
      <c r="N80" s="24"/>
      <c r="Q80" s="24"/>
      <c r="T80" s="24"/>
      <c r="W80" s="24"/>
      <c r="Z80" s="24"/>
      <c r="AC80" s="24"/>
      <c r="AI80" s="24"/>
      <c r="AL80" s="24"/>
      <c r="AO80" s="24"/>
      <c r="AR80" s="24"/>
      <c r="AU80" s="24"/>
    </row>
    <row r="81">
      <c r="J81" s="18"/>
      <c r="N81" s="24"/>
      <c r="Q81" s="24"/>
      <c r="T81" s="24"/>
      <c r="W81" s="24"/>
      <c r="Z81" s="24"/>
      <c r="AC81" s="24"/>
      <c r="AI81" s="24"/>
      <c r="AL81" s="24"/>
      <c r="AO81" s="24"/>
      <c r="AR81" s="24"/>
      <c r="AU81" s="24"/>
    </row>
    <row r="82">
      <c r="J82" s="18"/>
      <c r="N82" s="24"/>
      <c r="Q82" s="24"/>
      <c r="T82" s="24"/>
      <c r="W82" s="24"/>
      <c r="Z82" s="24"/>
      <c r="AC82" s="24"/>
      <c r="AI82" s="24"/>
      <c r="AL82" s="24"/>
      <c r="AO82" s="24"/>
      <c r="AR82" s="24"/>
      <c r="AU82" s="24"/>
    </row>
    <row r="83">
      <c r="J83" s="18"/>
      <c r="N83" s="24"/>
      <c r="Q83" s="24"/>
      <c r="T83" s="24"/>
      <c r="W83" s="24"/>
      <c r="Z83" s="24"/>
      <c r="AC83" s="24"/>
      <c r="AI83" s="24"/>
      <c r="AL83" s="24"/>
      <c r="AO83" s="24"/>
      <c r="AR83" s="24"/>
      <c r="AU83" s="24"/>
    </row>
    <row r="84">
      <c r="J84" s="18"/>
      <c r="N84" s="24"/>
      <c r="Q84" s="24"/>
      <c r="T84" s="24"/>
      <c r="W84" s="24"/>
      <c r="Z84" s="24"/>
      <c r="AC84" s="24"/>
      <c r="AI84" s="24"/>
      <c r="AL84" s="24"/>
      <c r="AO84" s="24"/>
      <c r="AR84" s="24"/>
      <c r="AU84" s="24"/>
    </row>
    <row r="85">
      <c r="J85" s="18"/>
      <c r="N85" s="24"/>
      <c r="Q85" s="24"/>
      <c r="T85" s="24"/>
      <c r="W85" s="24"/>
      <c r="Z85" s="24"/>
      <c r="AC85" s="24"/>
      <c r="AI85" s="24"/>
      <c r="AL85" s="24"/>
      <c r="AO85" s="24"/>
      <c r="AR85" s="24"/>
      <c r="AU85" s="24"/>
    </row>
    <row r="86">
      <c r="J86" s="18"/>
      <c r="N86" s="24"/>
      <c r="Q86" s="24"/>
      <c r="T86" s="24"/>
      <c r="W86" s="24"/>
      <c r="Z86" s="24"/>
      <c r="AC86" s="24"/>
      <c r="AI86" s="24"/>
      <c r="AL86" s="24"/>
      <c r="AO86" s="24"/>
      <c r="AR86" s="24"/>
      <c r="AU86" s="24"/>
    </row>
    <row r="87">
      <c r="J87" s="18"/>
      <c r="N87" s="24"/>
      <c r="Q87" s="24"/>
      <c r="T87" s="24"/>
      <c r="W87" s="24"/>
      <c r="Z87" s="24"/>
      <c r="AC87" s="24"/>
      <c r="AI87" s="24"/>
      <c r="AL87" s="24"/>
      <c r="AO87" s="24"/>
      <c r="AR87" s="24"/>
      <c r="AU87" s="24"/>
    </row>
    <row r="88">
      <c r="J88" s="18"/>
      <c r="N88" s="24"/>
      <c r="Q88" s="24"/>
      <c r="T88" s="24"/>
      <c r="W88" s="24"/>
      <c r="Z88" s="24"/>
      <c r="AC88" s="24"/>
      <c r="AI88" s="24"/>
      <c r="AL88" s="24"/>
      <c r="AO88" s="24"/>
      <c r="AR88" s="24"/>
      <c r="AU88" s="24"/>
    </row>
    <row r="89">
      <c r="J89" s="18"/>
      <c r="N89" s="24"/>
      <c r="Q89" s="24"/>
      <c r="T89" s="24"/>
      <c r="W89" s="24"/>
      <c r="Z89" s="24"/>
      <c r="AC89" s="24"/>
      <c r="AI89" s="24"/>
      <c r="AL89" s="24"/>
      <c r="AO89" s="24"/>
      <c r="AR89" s="24"/>
      <c r="AU89" s="24"/>
    </row>
    <row r="90">
      <c r="J90" s="18"/>
      <c r="N90" s="24"/>
      <c r="Q90" s="24"/>
      <c r="T90" s="24"/>
      <c r="W90" s="24"/>
      <c r="Z90" s="24"/>
      <c r="AC90" s="24"/>
      <c r="AI90" s="24"/>
      <c r="AL90" s="24"/>
      <c r="AO90" s="24"/>
      <c r="AR90" s="24"/>
      <c r="AU90" s="24"/>
    </row>
    <row r="91">
      <c r="J91" s="18"/>
      <c r="N91" s="24"/>
      <c r="Q91" s="24"/>
      <c r="T91" s="24"/>
      <c r="W91" s="24"/>
      <c r="Z91" s="24"/>
      <c r="AC91" s="24"/>
      <c r="AI91" s="24"/>
      <c r="AL91" s="24"/>
      <c r="AO91" s="24"/>
      <c r="AR91" s="24"/>
      <c r="AU91" s="24"/>
    </row>
    <row r="92">
      <c r="J92" s="18"/>
      <c r="N92" s="24"/>
      <c r="Q92" s="24"/>
      <c r="T92" s="24"/>
      <c r="W92" s="24"/>
      <c r="Z92" s="24"/>
      <c r="AC92" s="24"/>
      <c r="AI92" s="24"/>
      <c r="AL92" s="24"/>
      <c r="AO92" s="24"/>
      <c r="AR92" s="24"/>
      <c r="AU92" s="24"/>
    </row>
    <row r="93">
      <c r="J93" s="18"/>
      <c r="N93" s="24"/>
      <c r="Q93" s="24"/>
      <c r="T93" s="24"/>
      <c r="W93" s="24"/>
      <c r="Z93" s="24"/>
      <c r="AC93" s="24"/>
      <c r="AI93" s="24"/>
      <c r="AL93" s="24"/>
      <c r="AO93" s="24"/>
      <c r="AR93" s="24"/>
      <c r="AU93" s="24"/>
    </row>
    <row r="94">
      <c r="J94" s="18"/>
      <c r="N94" s="24"/>
      <c r="Q94" s="24"/>
      <c r="T94" s="24"/>
      <c r="W94" s="24"/>
      <c r="Z94" s="24"/>
      <c r="AC94" s="24"/>
      <c r="AI94" s="24"/>
      <c r="AL94" s="24"/>
      <c r="AO94" s="24"/>
      <c r="AR94" s="24"/>
      <c r="AU94" s="24"/>
    </row>
    <row r="95">
      <c r="J95" s="18"/>
      <c r="N95" s="24"/>
      <c r="Q95" s="24"/>
      <c r="T95" s="24"/>
      <c r="W95" s="24"/>
      <c r="Z95" s="24"/>
      <c r="AC95" s="24"/>
      <c r="AI95" s="24"/>
      <c r="AL95" s="24"/>
      <c r="AO95" s="24"/>
      <c r="AR95" s="24"/>
      <c r="AU95" s="24"/>
    </row>
    <row r="96">
      <c r="J96" s="18"/>
      <c r="N96" s="24"/>
      <c r="Q96" s="24"/>
      <c r="T96" s="24"/>
      <c r="W96" s="24"/>
      <c r="Z96" s="24"/>
      <c r="AC96" s="24"/>
      <c r="AI96" s="24"/>
      <c r="AL96" s="24"/>
      <c r="AO96" s="24"/>
      <c r="AR96" s="24"/>
      <c r="AU96" s="24"/>
    </row>
    <row r="97">
      <c r="J97" s="18"/>
      <c r="N97" s="24"/>
      <c r="Q97" s="24"/>
      <c r="T97" s="24"/>
      <c r="W97" s="24"/>
      <c r="Z97" s="24"/>
      <c r="AC97" s="24"/>
      <c r="AI97" s="24"/>
      <c r="AL97" s="24"/>
      <c r="AO97" s="24"/>
      <c r="AR97" s="24"/>
      <c r="AU97" s="24"/>
    </row>
    <row r="98">
      <c r="J98" s="18"/>
      <c r="N98" s="24"/>
      <c r="Q98" s="24"/>
      <c r="T98" s="24"/>
      <c r="W98" s="24"/>
      <c r="Z98" s="24"/>
      <c r="AC98" s="24"/>
      <c r="AI98" s="24"/>
      <c r="AL98" s="24"/>
      <c r="AO98" s="24"/>
      <c r="AR98" s="24"/>
      <c r="AU98" s="24"/>
    </row>
    <row r="99">
      <c r="J99" s="18"/>
      <c r="N99" s="24"/>
      <c r="Q99" s="24"/>
      <c r="T99" s="24"/>
      <c r="W99" s="24"/>
      <c r="Z99" s="24"/>
      <c r="AC99" s="24"/>
      <c r="AI99" s="24"/>
      <c r="AL99" s="24"/>
      <c r="AO99" s="24"/>
      <c r="AR99" s="24"/>
      <c r="AU99" s="24"/>
    </row>
    <row r="100">
      <c r="J100" s="18"/>
      <c r="N100" s="24"/>
      <c r="Q100" s="24"/>
      <c r="T100" s="24"/>
      <c r="W100" s="24"/>
      <c r="Z100" s="24"/>
      <c r="AC100" s="24"/>
      <c r="AI100" s="24"/>
      <c r="AL100" s="24"/>
      <c r="AO100" s="24"/>
      <c r="AR100" s="24"/>
      <c r="AU100" s="24"/>
    </row>
    <row r="101">
      <c r="J101" s="18"/>
      <c r="N101" s="24"/>
      <c r="Q101" s="24"/>
      <c r="T101" s="24"/>
      <c r="W101" s="24"/>
      <c r="Z101" s="24"/>
      <c r="AC101" s="24"/>
      <c r="AI101" s="24"/>
      <c r="AL101" s="24"/>
      <c r="AO101" s="24"/>
      <c r="AR101" s="24"/>
      <c r="AU101" s="24"/>
    </row>
    <row r="102">
      <c r="J102" s="18"/>
      <c r="N102" s="24"/>
      <c r="Q102" s="24"/>
      <c r="T102" s="24"/>
      <c r="W102" s="24"/>
      <c r="Z102" s="24"/>
      <c r="AC102" s="24"/>
      <c r="AI102" s="24"/>
      <c r="AL102" s="24"/>
      <c r="AO102" s="24"/>
      <c r="AR102" s="24"/>
      <c r="AU102" s="24"/>
    </row>
    <row r="103">
      <c r="J103" s="18"/>
      <c r="N103" s="24"/>
      <c r="Q103" s="24"/>
      <c r="T103" s="24"/>
      <c r="W103" s="24"/>
      <c r="Z103" s="24"/>
      <c r="AC103" s="24"/>
      <c r="AI103" s="24"/>
      <c r="AL103" s="24"/>
      <c r="AO103" s="24"/>
      <c r="AR103" s="24"/>
      <c r="AU103" s="24"/>
    </row>
    <row r="104">
      <c r="J104" s="18"/>
      <c r="N104" s="24"/>
      <c r="Q104" s="24"/>
      <c r="T104" s="24"/>
      <c r="W104" s="24"/>
      <c r="Z104" s="24"/>
      <c r="AC104" s="24"/>
      <c r="AI104" s="24"/>
      <c r="AL104" s="24"/>
      <c r="AO104" s="24"/>
      <c r="AR104" s="24"/>
      <c r="AU104" s="24"/>
    </row>
    <row r="105">
      <c r="J105" s="18"/>
      <c r="N105" s="24"/>
      <c r="Q105" s="24"/>
      <c r="T105" s="24"/>
      <c r="W105" s="24"/>
      <c r="Z105" s="24"/>
      <c r="AC105" s="24"/>
      <c r="AI105" s="24"/>
      <c r="AL105" s="24"/>
      <c r="AO105" s="24"/>
      <c r="AR105" s="24"/>
      <c r="AU105" s="24"/>
    </row>
    <row r="106">
      <c r="J106" s="18"/>
      <c r="N106" s="24"/>
      <c r="Q106" s="24"/>
      <c r="T106" s="24"/>
      <c r="W106" s="24"/>
      <c r="Z106" s="24"/>
      <c r="AC106" s="24"/>
      <c r="AI106" s="24"/>
      <c r="AL106" s="24"/>
      <c r="AO106" s="24"/>
      <c r="AR106" s="24"/>
      <c r="AU106" s="24"/>
    </row>
    <row r="107">
      <c r="J107" s="18"/>
      <c r="N107" s="24"/>
      <c r="Q107" s="24"/>
      <c r="T107" s="24"/>
      <c r="W107" s="24"/>
      <c r="Z107" s="24"/>
      <c r="AC107" s="24"/>
      <c r="AI107" s="24"/>
      <c r="AL107" s="24"/>
      <c r="AO107" s="24"/>
      <c r="AR107" s="24"/>
      <c r="AU107" s="24"/>
    </row>
    <row r="108">
      <c r="J108" s="18"/>
      <c r="N108" s="24"/>
      <c r="Q108" s="24"/>
      <c r="T108" s="24"/>
      <c r="W108" s="24"/>
      <c r="Z108" s="24"/>
      <c r="AC108" s="24"/>
      <c r="AI108" s="24"/>
      <c r="AL108" s="24"/>
      <c r="AO108" s="24"/>
      <c r="AR108" s="24"/>
      <c r="AU108" s="24"/>
    </row>
    <row r="109">
      <c r="J109" s="18"/>
      <c r="N109" s="24"/>
      <c r="Q109" s="24"/>
      <c r="T109" s="24"/>
      <c r="W109" s="24"/>
      <c r="Z109" s="24"/>
      <c r="AC109" s="24"/>
      <c r="AI109" s="24"/>
      <c r="AL109" s="24"/>
      <c r="AO109" s="24"/>
      <c r="AR109" s="24"/>
      <c r="AU109" s="24"/>
    </row>
    <row r="110">
      <c r="J110" s="18"/>
      <c r="N110" s="24"/>
      <c r="Q110" s="24"/>
      <c r="T110" s="24"/>
      <c r="W110" s="24"/>
      <c r="Z110" s="24"/>
      <c r="AC110" s="24"/>
      <c r="AI110" s="24"/>
      <c r="AL110" s="24"/>
      <c r="AO110" s="24"/>
      <c r="AR110" s="24"/>
      <c r="AU110" s="24"/>
    </row>
    <row r="111">
      <c r="J111" s="18"/>
      <c r="N111" s="24"/>
      <c r="Q111" s="24"/>
      <c r="T111" s="24"/>
      <c r="W111" s="24"/>
      <c r="Z111" s="24"/>
      <c r="AC111" s="24"/>
      <c r="AI111" s="24"/>
      <c r="AL111" s="24"/>
      <c r="AO111" s="24"/>
      <c r="AR111" s="24"/>
      <c r="AU111" s="24"/>
    </row>
    <row r="112">
      <c r="J112" s="18"/>
      <c r="N112" s="24"/>
      <c r="Q112" s="24"/>
      <c r="T112" s="24"/>
      <c r="W112" s="24"/>
      <c r="Z112" s="24"/>
      <c r="AC112" s="24"/>
      <c r="AI112" s="24"/>
      <c r="AL112" s="24"/>
      <c r="AO112" s="24"/>
      <c r="AR112" s="24"/>
      <c r="AU112" s="24"/>
    </row>
    <row r="113">
      <c r="J113" s="18"/>
      <c r="N113" s="24"/>
      <c r="Q113" s="24"/>
      <c r="T113" s="24"/>
      <c r="W113" s="24"/>
      <c r="Z113" s="24"/>
      <c r="AC113" s="24"/>
      <c r="AI113" s="24"/>
      <c r="AL113" s="24"/>
      <c r="AO113" s="24"/>
      <c r="AR113" s="24"/>
      <c r="AU113" s="24"/>
    </row>
    <row r="114">
      <c r="J114" s="18"/>
      <c r="N114" s="24"/>
      <c r="Q114" s="24"/>
      <c r="T114" s="24"/>
      <c r="W114" s="24"/>
      <c r="Z114" s="24"/>
      <c r="AC114" s="24"/>
      <c r="AI114" s="24"/>
      <c r="AL114" s="24"/>
      <c r="AO114" s="24"/>
      <c r="AR114" s="24"/>
      <c r="AU114" s="24"/>
    </row>
    <row r="115">
      <c r="J115" s="18"/>
      <c r="N115" s="24"/>
      <c r="Q115" s="24"/>
      <c r="T115" s="24"/>
      <c r="W115" s="24"/>
      <c r="Z115" s="24"/>
      <c r="AC115" s="24"/>
      <c r="AI115" s="24"/>
      <c r="AL115" s="24"/>
      <c r="AO115" s="24"/>
      <c r="AR115" s="24"/>
      <c r="AU115" s="24"/>
    </row>
    <row r="116">
      <c r="J116" s="18"/>
      <c r="N116" s="24"/>
      <c r="Q116" s="24"/>
      <c r="T116" s="24"/>
      <c r="W116" s="24"/>
      <c r="Z116" s="24"/>
      <c r="AC116" s="24"/>
      <c r="AI116" s="24"/>
      <c r="AL116" s="24"/>
      <c r="AO116" s="24"/>
      <c r="AR116" s="24"/>
      <c r="AU116" s="24"/>
    </row>
    <row r="117">
      <c r="J117" s="18"/>
      <c r="N117" s="24"/>
      <c r="Q117" s="24"/>
      <c r="T117" s="24"/>
      <c r="W117" s="24"/>
      <c r="Z117" s="24"/>
      <c r="AC117" s="24"/>
      <c r="AI117" s="24"/>
      <c r="AL117" s="24"/>
      <c r="AO117" s="24"/>
      <c r="AR117" s="24"/>
      <c r="AU117" s="24"/>
    </row>
    <row r="118">
      <c r="J118" s="18"/>
      <c r="N118" s="24"/>
      <c r="Q118" s="24"/>
      <c r="T118" s="24"/>
      <c r="W118" s="24"/>
      <c r="Z118" s="24"/>
      <c r="AC118" s="24"/>
      <c r="AI118" s="24"/>
      <c r="AL118" s="24"/>
      <c r="AO118" s="24"/>
      <c r="AR118" s="24"/>
      <c r="AU118" s="24"/>
    </row>
    <row r="119">
      <c r="J119" s="18"/>
      <c r="N119" s="24"/>
      <c r="Q119" s="24"/>
      <c r="T119" s="24"/>
      <c r="W119" s="24"/>
      <c r="Z119" s="24"/>
      <c r="AC119" s="24"/>
      <c r="AI119" s="24"/>
      <c r="AL119" s="24"/>
      <c r="AO119" s="24"/>
      <c r="AR119" s="24"/>
      <c r="AU119" s="24"/>
    </row>
    <row r="120">
      <c r="J120" s="18"/>
      <c r="N120" s="24"/>
      <c r="Q120" s="24"/>
      <c r="T120" s="24"/>
      <c r="W120" s="24"/>
      <c r="Z120" s="24"/>
      <c r="AC120" s="24"/>
      <c r="AI120" s="24"/>
      <c r="AL120" s="24"/>
      <c r="AO120" s="24"/>
      <c r="AR120" s="24"/>
      <c r="AU120" s="24"/>
    </row>
    <row r="121">
      <c r="J121" s="18"/>
      <c r="N121" s="24"/>
      <c r="Q121" s="24"/>
      <c r="T121" s="24"/>
      <c r="W121" s="24"/>
      <c r="Z121" s="24"/>
      <c r="AC121" s="24"/>
      <c r="AI121" s="24"/>
      <c r="AL121" s="24"/>
      <c r="AO121" s="24"/>
      <c r="AR121" s="24"/>
      <c r="AU121" s="24"/>
    </row>
    <row r="122">
      <c r="J122" s="18"/>
      <c r="N122" s="24"/>
      <c r="Q122" s="24"/>
      <c r="T122" s="24"/>
      <c r="W122" s="24"/>
      <c r="Z122" s="24"/>
      <c r="AC122" s="24"/>
      <c r="AI122" s="24"/>
      <c r="AL122" s="24"/>
      <c r="AO122" s="24"/>
      <c r="AR122" s="24"/>
      <c r="AU122" s="24"/>
    </row>
    <row r="123">
      <c r="J123" s="18"/>
      <c r="N123" s="24"/>
      <c r="Q123" s="24"/>
      <c r="T123" s="24"/>
      <c r="W123" s="24"/>
      <c r="Z123" s="24"/>
      <c r="AC123" s="24"/>
      <c r="AI123" s="24"/>
      <c r="AL123" s="24"/>
      <c r="AO123" s="24"/>
      <c r="AR123" s="24"/>
      <c r="AU123" s="24"/>
    </row>
    <row r="124">
      <c r="J124" s="18"/>
      <c r="N124" s="24"/>
      <c r="Q124" s="24"/>
      <c r="T124" s="24"/>
      <c r="W124" s="24"/>
      <c r="Z124" s="24"/>
      <c r="AC124" s="24"/>
      <c r="AI124" s="24"/>
      <c r="AL124" s="24"/>
      <c r="AO124" s="24"/>
      <c r="AR124" s="24"/>
      <c r="AU124" s="24"/>
    </row>
    <row r="125">
      <c r="J125" s="18"/>
      <c r="N125" s="24"/>
      <c r="Q125" s="24"/>
      <c r="T125" s="24"/>
      <c r="W125" s="24"/>
      <c r="Z125" s="24"/>
      <c r="AC125" s="24"/>
      <c r="AI125" s="24"/>
      <c r="AL125" s="24"/>
      <c r="AO125" s="24"/>
      <c r="AR125" s="24"/>
      <c r="AU125" s="24"/>
    </row>
    <row r="126">
      <c r="J126" s="18"/>
      <c r="N126" s="24"/>
      <c r="Q126" s="24"/>
      <c r="T126" s="24"/>
      <c r="W126" s="24"/>
      <c r="Z126" s="24"/>
      <c r="AC126" s="24"/>
      <c r="AI126" s="24"/>
      <c r="AL126" s="24"/>
      <c r="AO126" s="24"/>
      <c r="AR126" s="24"/>
      <c r="AU126" s="24"/>
    </row>
    <row r="127">
      <c r="J127" s="18"/>
      <c r="N127" s="24"/>
      <c r="Q127" s="24"/>
      <c r="T127" s="24"/>
      <c r="W127" s="24"/>
      <c r="Z127" s="24"/>
      <c r="AC127" s="24"/>
      <c r="AI127" s="24"/>
      <c r="AL127" s="24"/>
      <c r="AO127" s="24"/>
      <c r="AR127" s="24"/>
      <c r="AU127" s="24"/>
    </row>
    <row r="128">
      <c r="J128" s="18"/>
      <c r="N128" s="24"/>
      <c r="Q128" s="24"/>
      <c r="T128" s="24"/>
      <c r="W128" s="24"/>
      <c r="Z128" s="24"/>
      <c r="AC128" s="24"/>
      <c r="AI128" s="24"/>
      <c r="AL128" s="24"/>
      <c r="AO128" s="24"/>
      <c r="AR128" s="24"/>
      <c r="AU128" s="24"/>
    </row>
    <row r="129">
      <c r="J129" s="18"/>
      <c r="N129" s="24"/>
      <c r="Q129" s="24"/>
      <c r="T129" s="24"/>
      <c r="W129" s="24"/>
      <c r="Z129" s="24"/>
      <c r="AC129" s="24"/>
      <c r="AI129" s="24"/>
      <c r="AL129" s="24"/>
      <c r="AO129" s="24"/>
      <c r="AR129" s="24"/>
      <c r="AU129" s="24"/>
    </row>
    <row r="130">
      <c r="J130" s="18"/>
      <c r="N130" s="24"/>
      <c r="Q130" s="24"/>
      <c r="T130" s="24"/>
      <c r="W130" s="24"/>
      <c r="Z130" s="24"/>
      <c r="AC130" s="24"/>
      <c r="AI130" s="24"/>
      <c r="AL130" s="24"/>
      <c r="AO130" s="24"/>
      <c r="AR130" s="24"/>
      <c r="AU130" s="24"/>
    </row>
    <row r="131">
      <c r="J131" s="18"/>
      <c r="N131" s="24"/>
      <c r="Q131" s="24"/>
      <c r="T131" s="24"/>
      <c r="W131" s="24"/>
      <c r="Z131" s="24"/>
      <c r="AC131" s="24"/>
      <c r="AI131" s="24"/>
      <c r="AL131" s="24"/>
      <c r="AO131" s="24"/>
      <c r="AR131" s="24"/>
      <c r="AU131" s="24"/>
    </row>
    <row r="132">
      <c r="J132" s="18"/>
      <c r="N132" s="24"/>
      <c r="Q132" s="24"/>
      <c r="T132" s="24"/>
      <c r="W132" s="24"/>
      <c r="Z132" s="24"/>
      <c r="AC132" s="24"/>
      <c r="AI132" s="24"/>
      <c r="AL132" s="24"/>
      <c r="AO132" s="24"/>
      <c r="AR132" s="24"/>
      <c r="AU132" s="24"/>
    </row>
    <row r="133">
      <c r="J133" s="18"/>
      <c r="N133" s="24"/>
      <c r="Q133" s="24"/>
      <c r="T133" s="24"/>
      <c r="W133" s="24"/>
      <c r="Z133" s="24"/>
      <c r="AC133" s="24"/>
      <c r="AI133" s="24"/>
      <c r="AL133" s="24"/>
      <c r="AO133" s="24"/>
      <c r="AR133" s="24"/>
      <c r="AU133" s="24"/>
    </row>
    <row r="134">
      <c r="J134" s="18"/>
      <c r="N134" s="24"/>
      <c r="Q134" s="24"/>
      <c r="T134" s="24"/>
      <c r="W134" s="24"/>
      <c r="Z134" s="24"/>
      <c r="AC134" s="24"/>
      <c r="AI134" s="24"/>
      <c r="AL134" s="24"/>
      <c r="AO134" s="24"/>
      <c r="AR134" s="24"/>
      <c r="AU134" s="24"/>
    </row>
    <row r="135">
      <c r="J135" s="18"/>
      <c r="N135" s="24"/>
      <c r="Q135" s="24"/>
      <c r="T135" s="24"/>
      <c r="W135" s="24"/>
      <c r="Z135" s="24"/>
      <c r="AC135" s="24"/>
      <c r="AI135" s="24"/>
      <c r="AL135" s="24"/>
      <c r="AO135" s="24"/>
      <c r="AR135" s="24"/>
      <c r="AU135" s="24"/>
    </row>
    <row r="136">
      <c r="J136" s="18"/>
      <c r="N136" s="24"/>
      <c r="Q136" s="24"/>
      <c r="T136" s="24"/>
      <c r="W136" s="24"/>
      <c r="Z136" s="24"/>
      <c r="AC136" s="24"/>
      <c r="AI136" s="24"/>
      <c r="AL136" s="24"/>
      <c r="AO136" s="24"/>
      <c r="AR136" s="24"/>
      <c r="AU136" s="24"/>
    </row>
    <row r="137">
      <c r="J137" s="18"/>
      <c r="N137" s="24"/>
      <c r="Q137" s="24"/>
      <c r="T137" s="24"/>
      <c r="W137" s="24"/>
      <c r="Z137" s="24"/>
      <c r="AC137" s="24"/>
      <c r="AI137" s="24"/>
      <c r="AL137" s="24"/>
      <c r="AO137" s="24"/>
      <c r="AR137" s="24"/>
      <c r="AU137" s="24"/>
    </row>
    <row r="138">
      <c r="J138" s="18"/>
      <c r="N138" s="24"/>
      <c r="Q138" s="24"/>
      <c r="T138" s="24"/>
      <c r="W138" s="24"/>
      <c r="Z138" s="24"/>
      <c r="AC138" s="24"/>
      <c r="AI138" s="24"/>
      <c r="AL138" s="24"/>
      <c r="AO138" s="24"/>
      <c r="AR138" s="24"/>
      <c r="AU138" s="24"/>
    </row>
    <row r="139">
      <c r="J139" s="18"/>
      <c r="N139" s="24"/>
      <c r="Q139" s="24"/>
      <c r="T139" s="24"/>
      <c r="W139" s="24"/>
      <c r="Z139" s="24"/>
      <c r="AC139" s="24"/>
      <c r="AI139" s="24"/>
      <c r="AL139" s="24"/>
      <c r="AO139" s="24"/>
      <c r="AR139" s="24"/>
      <c r="AU139" s="24"/>
    </row>
    <row r="140">
      <c r="J140" s="18"/>
      <c r="N140" s="24"/>
      <c r="Q140" s="24"/>
      <c r="T140" s="24"/>
      <c r="W140" s="24"/>
      <c r="Z140" s="24"/>
      <c r="AC140" s="24"/>
      <c r="AI140" s="24"/>
      <c r="AL140" s="24"/>
      <c r="AO140" s="24"/>
      <c r="AR140" s="24"/>
      <c r="AU140" s="24"/>
    </row>
    <row r="141">
      <c r="J141" s="18"/>
      <c r="N141" s="24"/>
      <c r="Q141" s="24"/>
      <c r="T141" s="24"/>
      <c r="W141" s="24"/>
      <c r="Z141" s="24"/>
      <c r="AC141" s="24"/>
      <c r="AI141" s="24"/>
      <c r="AL141" s="24"/>
      <c r="AO141" s="24"/>
      <c r="AR141" s="24"/>
      <c r="AU141" s="24"/>
    </row>
    <row r="142">
      <c r="J142" s="18"/>
      <c r="N142" s="24"/>
      <c r="Q142" s="24"/>
      <c r="T142" s="24"/>
      <c r="W142" s="24"/>
      <c r="Z142" s="24"/>
      <c r="AC142" s="24"/>
      <c r="AI142" s="24"/>
      <c r="AL142" s="24"/>
      <c r="AO142" s="24"/>
      <c r="AR142" s="24"/>
      <c r="AU142" s="24"/>
    </row>
    <row r="143">
      <c r="J143" s="18"/>
      <c r="N143" s="24"/>
      <c r="Q143" s="24"/>
      <c r="T143" s="24"/>
      <c r="W143" s="24"/>
      <c r="Z143" s="24"/>
      <c r="AC143" s="24"/>
      <c r="AI143" s="24"/>
      <c r="AL143" s="24"/>
      <c r="AO143" s="24"/>
      <c r="AR143" s="24"/>
      <c r="AU143" s="24"/>
    </row>
    <row r="144">
      <c r="J144" s="18"/>
      <c r="N144" s="24"/>
      <c r="Q144" s="24"/>
      <c r="T144" s="24"/>
      <c r="W144" s="24"/>
      <c r="Z144" s="24"/>
      <c r="AC144" s="24"/>
      <c r="AI144" s="24"/>
      <c r="AL144" s="24"/>
      <c r="AO144" s="24"/>
      <c r="AR144" s="24"/>
      <c r="AU144" s="24"/>
    </row>
    <row r="145">
      <c r="J145" s="18"/>
      <c r="N145" s="24"/>
      <c r="Q145" s="24"/>
      <c r="T145" s="24"/>
      <c r="W145" s="24"/>
      <c r="Z145" s="24"/>
      <c r="AC145" s="24"/>
      <c r="AI145" s="24"/>
      <c r="AL145" s="24"/>
      <c r="AO145" s="24"/>
      <c r="AR145" s="24"/>
      <c r="AU145" s="24"/>
    </row>
    <row r="146">
      <c r="J146" s="18"/>
      <c r="N146" s="24"/>
      <c r="Q146" s="24"/>
      <c r="T146" s="24"/>
      <c r="W146" s="24"/>
      <c r="Z146" s="24"/>
      <c r="AC146" s="24"/>
      <c r="AI146" s="24"/>
      <c r="AL146" s="24"/>
      <c r="AO146" s="24"/>
      <c r="AR146" s="24"/>
      <c r="AU146" s="24"/>
    </row>
    <row r="147">
      <c r="J147" s="18"/>
      <c r="N147" s="24"/>
      <c r="Q147" s="24"/>
      <c r="T147" s="24"/>
      <c r="W147" s="24"/>
      <c r="Z147" s="24"/>
      <c r="AC147" s="24"/>
      <c r="AI147" s="24"/>
      <c r="AL147" s="24"/>
      <c r="AO147" s="24"/>
      <c r="AR147" s="24"/>
      <c r="AU147" s="24"/>
    </row>
    <row r="148">
      <c r="J148" s="18"/>
      <c r="N148" s="24"/>
      <c r="Q148" s="24"/>
      <c r="T148" s="24"/>
      <c r="W148" s="24"/>
      <c r="Z148" s="24"/>
      <c r="AC148" s="24"/>
      <c r="AI148" s="24"/>
      <c r="AL148" s="24"/>
      <c r="AO148" s="24"/>
      <c r="AR148" s="24"/>
      <c r="AU148" s="24"/>
    </row>
    <row r="149">
      <c r="J149" s="18"/>
      <c r="N149" s="24"/>
      <c r="Q149" s="24"/>
      <c r="T149" s="24"/>
      <c r="W149" s="24"/>
      <c r="Z149" s="24"/>
      <c r="AC149" s="24"/>
      <c r="AI149" s="24"/>
      <c r="AL149" s="24"/>
      <c r="AO149" s="24"/>
      <c r="AR149" s="24"/>
      <c r="AU149" s="24"/>
    </row>
    <row r="150">
      <c r="J150" s="18"/>
      <c r="N150" s="24"/>
      <c r="Q150" s="24"/>
      <c r="T150" s="24"/>
      <c r="W150" s="24"/>
      <c r="Z150" s="24"/>
      <c r="AC150" s="24"/>
      <c r="AI150" s="24"/>
      <c r="AL150" s="24"/>
      <c r="AO150" s="24"/>
      <c r="AR150" s="24"/>
      <c r="AU150" s="24"/>
    </row>
    <row r="151">
      <c r="J151" s="18"/>
      <c r="N151" s="24"/>
      <c r="Q151" s="24"/>
      <c r="T151" s="24"/>
      <c r="W151" s="24"/>
      <c r="Z151" s="24"/>
      <c r="AC151" s="24"/>
      <c r="AI151" s="24"/>
      <c r="AL151" s="24"/>
      <c r="AO151" s="24"/>
      <c r="AR151" s="24"/>
      <c r="AU151" s="24"/>
    </row>
    <row r="152">
      <c r="J152" s="18"/>
      <c r="N152" s="24"/>
      <c r="Q152" s="24"/>
      <c r="T152" s="24"/>
      <c r="W152" s="24"/>
      <c r="Z152" s="24"/>
      <c r="AC152" s="24"/>
      <c r="AI152" s="24"/>
      <c r="AL152" s="24"/>
      <c r="AO152" s="24"/>
      <c r="AR152" s="24"/>
      <c r="AU152" s="24"/>
    </row>
    <row r="153">
      <c r="J153" s="18"/>
      <c r="N153" s="24"/>
      <c r="Q153" s="24"/>
      <c r="T153" s="24"/>
      <c r="W153" s="24"/>
      <c r="Z153" s="24"/>
      <c r="AC153" s="24"/>
      <c r="AI153" s="24"/>
      <c r="AL153" s="24"/>
      <c r="AO153" s="24"/>
      <c r="AR153" s="24"/>
      <c r="AU153" s="24"/>
    </row>
    <row r="154">
      <c r="J154" s="18"/>
      <c r="N154" s="24"/>
      <c r="Q154" s="24"/>
      <c r="T154" s="24"/>
      <c r="W154" s="24"/>
      <c r="Z154" s="24"/>
      <c r="AC154" s="24"/>
      <c r="AI154" s="24"/>
      <c r="AL154" s="24"/>
      <c r="AO154" s="24"/>
      <c r="AR154" s="24"/>
      <c r="AU154" s="24"/>
    </row>
    <row r="155">
      <c r="J155" s="18"/>
      <c r="N155" s="24"/>
      <c r="Q155" s="24"/>
      <c r="T155" s="24"/>
      <c r="W155" s="24"/>
      <c r="Z155" s="24"/>
      <c r="AC155" s="24"/>
      <c r="AI155" s="24"/>
      <c r="AL155" s="24"/>
      <c r="AO155" s="24"/>
      <c r="AR155" s="24"/>
      <c r="AU155" s="24"/>
    </row>
    <row r="156">
      <c r="J156" s="18"/>
      <c r="N156" s="24"/>
      <c r="Q156" s="24"/>
      <c r="T156" s="24"/>
      <c r="W156" s="24"/>
      <c r="Z156" s="24"/>
      <c r="AC156" s="24"/>
      <c r="AI156" s="24"/>
      <c r="AL156" s="24"/>
      <c r="AO156" s="24"/>
      <c r="AR156" s="24"/>
      <c r="AU156" s="24"/>
    </row>
    <row r="157">
      <c r="J157" s="18"/>
      <c r="N157" s="24"/>
      <c r="Q157" s="24"/>
      <c r="T157" s="24"/>
      <c r="W157" s="24"/>
      <c r="Z157" s="24"/>
      <c r="AC157" s="24"/>
      <c r="AI157" s="24"/>
      <c r="AL157" s="24"/>
      <c r="AO157" s="24"/>
      <c r="AR157" s="24"/>
      <c r="AU157" s="24"/>
    </row>
    <row r="158">
      <c r="J158" s="18"/>
      <c r="N158" s="24"/>
      <c r="Q158" s="24"/>
      <c r="T158" s="24"/>
      <c r="W158" s="24"/>
      <c r="Z158" s="24"/>
      <c r="AC158" s="24"/>
      <c r="AI158" s="24"/>
      <c r="AL158" s="24"/>
      <c r="AO158" s="24"/>
      <c r="AR158" s="24"/>
      <c r="AU158" s="24"/>
    </row>
    <row r="159">
      <c r="J159" s="18"/>
      <c r="N159" s="24"/>
      <c r="Q159" s="24"/>
      <c r="T159" s="24"/>
      <c r="W159" s="24"/>
      <c r="Z159" s="24"/>
      <c r="AC159" s="24"/>
      <c r="AI159" s="24"/>
      <c r="AL159" s="24"/>
      <c r="AO159" s="24"/>
      <c r="AR159" s="24"/>
      <c r="AU159" s="24"/>
    </row>
    <row r="160">
      <c r="J160" s="18"/>
      <c r="N160" s="24"/>
      <c r="Q160" s="24"/>
      <c r="T160" s="24"/>
      <c r="W160" s="24"/>
      <c r="Z160" s="24"/>
      <c r="AC160" s="24"/>
      <c r="AI160" s="24"/>
      <c r="AL160" s="24"/>
      <c r="AO160" s="24"/>
      <c r="AR160" s="24"/>
      <c r="AU160" s="24"/>
    </row>
    <row r="161">
      <c r="J161" s="18"/>
      <c r="N161" s="24"/>
      <c r="Q161" s="24"/>
      <c r="T161" s="24"/>
      <c r="W161" s="24"/>
      <c r="Z161" s="24"/>
      <c r="AC161" s="24"/>
      <c r="AI161" s="24"/>
      <c r="AL161" s="24"/>
      <c r="AO161" s="24"/>
      <c r="AR161" s="24"/>
      <c r="AU161" s="24"/>
    </row>
    <row r="162">
      <c r="J162" s="18"/>
      <c r="N162" s="24"/>
      <c r="Q162" s="24"/>
      <c r="T162" s="24"/>
      <c r="W162" s="24"/>
      <c r="Z162" s="24"/>
      <c r="AC162" s="24"/>
      <c r="AI162" s="24"/>
      <c r="AL162" s="24"/>
      <c r="AO162" s="24"/>
      <c r="AR162" s="24"/>
      <c r="AU162" s="24"/>
    </row>
    <row r="163">
      <c r="J163" s="18"/>
      <c r="N163" s="24"/>
      <c r="Q163" s="24"/>
      <c r="T163" s="24"/>
      <c r="W163" s="24"/>
      <c r="Z163" s="24"/>
      <c r="AC163" s="24"/>
      <c r="AI163" s="24"/>
      <c r="AL163" s="24"/>
      <c r="AO163" s="24"/>
      <c r="AR163" s="24"/>
      <c r="AU163" s="24"/>
    </row>
    <row r="164">
      <c r="J164" s="18"/>
      <c r="N164" s="24"/>
      <c r="Q164" s="24"/>
      <c r="T164" s="24"/>
      <c r="W164" s="24"/>
      <c r="Z164" s="24"/>
      <c r="AC164" s="24"/>
      <c r="AI164" s="24"/>
      <c r="AL164" s="24"/>
      <c r="AO164" s="24"/>
      <c r="AR164" s="24"/>
      <c r="AU164" s="24"/>
    </row>
    <row r="165">
      <c r="J165" s="18"/>
      <c r="N165" s="24"/>
      <c r="Q165" s="24"/>
      <c r="T165" s="24"/>
      <c r="W165" s="24"/>
      <c r="Z165" s="24"/>
      <c r="AC165" s="24"/>
      <c r="AI165" s="24"/>
      <c r="AL165" s="24"/>
      <c r="AO165" s="24"/>
      <c r="AR165" s="24"/>
      <c r="AU165" s="24"/>
    </row>
    <row r="166">
      <c r="J166" s="18"/>
      <c r="N166" s="24"/>
      <c r="Q166" s="24"/>
      <c r="T166" s="24"/>
      <c r="W166" s="24"/>
      <c r="Z166" s="24"/>
      <c r="AC166" s="24"/>
      <c r="AI166" s="24"/>
      <c r="AL166" s="24"/>
      <c r="AO166" s="24"/>
      <c r="AR166" s="24"/>
      <c r="AU166" s="24"/>
    </row>
    <row r="167">
      <c r="J167" s="18"/>
      <c r="N167" s="24"/>
      <c r="Q167" s="24"/>
      <c r="T167" s="24"/>
      <c r="W167" s="24"/>
      <c r="Z167" s="24"/>
      <c r="AC167" s="24"/>
      <c r="AI167" s="24"/>
      <c r="AL167" s="24"/>
      <c r="AO167" s="24"/>
      <c r="AR167" s="24"/>
      <c r="AU167" s="24"/>
    </row>
    <row r="168">
      <c r="J168" s="18"/>
      <c r="N168" s="24"/>
      <c r="Q168" s="24"/>
      <c r="T168" s="24"/>
      <c r="W168" s="24"/>
      <c r="Z168" s="24"/>
      <c r="AC168" s="24"/>
      <c r="AI168" s="24"/>
      <c r="AL168" s="24"/>
      <c r="AO168" s="24"/>
      <c r="AR168" s="24"/>
      <c r="AU168" s="24"/>
    </row>
    <row r="169">
      <c r="J169" s="18"/>
      <c r="N169" s="24"/>
      <c r="Q169" s="24"/>
      <c r="T169" s="24"/>
      <c r="W169" s="24"/>
      <c r="Z169" s="24"/>
      <c r="AC169" s="24"/>
      <c r="AI169" s="24"/>
      <c r="AL169" s="24"/>
      <c r="AO169" s="24"/>
      <c r="AR169" s="24"/>
      <c r="AU169" s="24"/>
    </row>
    <row r="170">
      <c r="J170" s="18"/>
      <c r="N170" s="24"/>
      <c r="Q170" s="24"/>
      <c r="T170" s="24"/>
      <c r="W170" s="24"/>
      <c r="Z170" s="24"/>
      <c r="AC170" s="24"/>
      <c r="AI170" s="24"/>
      <c r="AL170" s="24"/>
      <c r="AO170" s="24"/>
      <c r="AR170" s="24"/>
      <c r="AU170" s="24"/>
    </row>
    <row r="171">
      <c r="J171" s="18"/>
      <c r="N171" s="24"/>
      <c r="Q171" s="24"/>
      <c r="T171" s="24"/>
      <c r="W171" s="24"/>
      <c r="Z171" s="24"/>
      <c r="AC171" s="24"/>
      <c r="AI171" s="24"/>
      <c r="AL171" s="24"/>
      <c r="AO171" s="24"/>
      <c r="AR171" s="24"/>
      <c r="AU171" s="24"/>
    </row>
    <row r="172">
      <c r="J172" s="18"/>
      <c r="N172" s="24"/>
      <c r="Q172" s="24"/>
      <c r="T172" s="24"/>
      <c r="W172" s="24"/>
      <c r="Z172" s="24"/>
      <c r="AC172" s="24"/>
      <c r="AI172" s="24"/>
      <c r="AL172" s="24"/>
      <c r="AO172" s="24"/>
      <c r="AR172" s="24"/>
      <c r="AU172" s="24"/>
    </row>
    <row r="173">
      <c r="J173" s="18"/>
      <c r="N173" s="24"/>
      <c r="Q173" s="24"/>
      <c r="T173" s="24"/>
      <c r="W173" s="24"/>
      <c r="Z173" s="24"/>
      <c r="AC173" s="24"/>
      <c r="AI173" s="24"/>
      <c r="AL173" s="24"/>
      <c r="AO173" s="24"/>
      <c r="AR173" s="24"/>
      <c r="AU173" s="24"/>
    </row>
    <row r="174">
      <c r="J174" s="18"/>
      <c r="N174" s="24"/>
      <c r="Q174" s="24"/>
      <c r="T174" s="24"/>
      <c r="W174" s="24"/>
      <c r="Z174" s="24"/>
      <c r="AC174" s="24"/>
      <c r="AI174" s="24"/>
      <c r="AL174" s="24"/>
      <c r="AO174" s="24"/>
      <c r="AR174" s="24"/>
      <c r="AU174" s="24"/>
    </row>
    <row r="175">
      <c r="J175" s="18"/>
      <c r="N175" s="24"/>
      <c r="Q175" s="24"/>
      <c r="T175" s="24"/>
      <c r="W175" s="24"/>
      <c r="Z175" s="24"/>
      <c r="AC175" s="24"/>
      <c r="AI175" s="24"/>
      <c r="AL175" s="24"/>
      <c r="AO175" s="24"/>
      <c r="AR175" s="24"/>
      <c r="AU175" s="24"/>
    </row>
    <row r="176">
      <c r="J176" s="18"/>
      <c r="N176" s="24"/>
      <c r="Q176" s="24"/>
      <c r="T176" s="24"/>
      <c r="W176" s="24"/>
      <c r="Z176" s="24"/>
      <c r="AC176" s="24"/>
      <c r="AI176" s="24"/>
      <c r="AL176" s="24"/>
      <c r="AO176" s="24"/>
      <c r="AR176" s="24"/>
      <c r="AU176" s="24"/>
    </row>
    <row r="177">
      <c r="J177" s="18"/>
      <c r="N177" s="24"/>
      <c r="Q177" s="24"/>
      <c r="T177" s="24"/>
      <c r="W177" s="24"/>
      <c r="Z177" s="24"/>
      <c r="AC177" s="24"/>
      <c r="AI177" s="24"/>
      <c r="AL177" s="24"/>
      <c r="AO177" s="24"/>
      <c r="AR177" s="24"/>
      <c r="AU177" s="24"/>
    </row>
    <row r="178">
      <c r="J178" s="18"/>
      <c r="N178" s="24"/>
      <c r="Q178" s="24"/>
      <c r="T178" s="24"/>
      <c r="W178" s="24"/>
      <c r="Z178" s="24"/>
      <c r="AC178" s="24"/>
      <c r="AI178" s="24"/>
      <c r="AL178" s="24"/>
      <c r="AO178" s="24"/>
      <c r="AR178" s="24"/>
      <c r="AU178" s="24"/>
    </row>
    <row r="179">
      <c r="J179" s="18"/>
      <c r="N179" s="24"/>
      <c r="Q179" s="24"/>
      <c r="T179" s="24"/>
      <c r="W179" s="24"/>
      <c r="Z179" s="24"/>
      <c r="AC179" s="24"/>
      <c r="AI179" s="24"/>
      <c r="AL179" s="24"/>
      <c r="AO179" s="24"/>
      <c r="AR179" s="24"/>
      <c r="AU179" s="24"/>
    </row>
    <row r="180">
      <c r="J180" s="18"/>
      <c r="N180" s="24"/>
      <c r="Q180" s="24"/>
      <c r="T180" s="24"/>
      <c r="W180" s="24"/>
      <c r="Z180" s="24"/>
      <c r="AC180" s="24"/>
      <c r="AI180" s="24"/>
      <c r="AL180" s="24"/>
      <c r="AO180" s="24"/>
      <c r="AR180" s="24"/>
      <c r="AU180" s="24"/>
    </row>
    <row r="181">
      <c r="J181" s="18"/>
      <c r="N181" s="24"/>
      <c r="Q181" s="24"/>
      <c r="T181" s="24"/>
      <c r="W181" s="24"/>
      <c r="Z181" s="24"/>
      <c r="AC181" s="24"/>
      <c r="AI181" s="24"/>
      <c r="AL181" s="24"/>
      <c r="AO181" s="24"/>
      <c r="AR181" s="24"/>
      <c r="AU181" s="24"/>
    </row>
    <row r="182">
      <c r="J182" s="18"/>
      <c r="N182" s="24"/>
      <c r="Q182" s="24"/>
      <c r="T182" s="24"/>
      <c r="W182" s="24"/>
      <c r="Z182" s="24"/>
      <c r="AC182" s="24"/>
      <c r="AI182" s="24"/>
      <c r="AL182" s="24"/>
      <c r="AO182" s="24"/>
      <c r="AR182" s="24"/>
      <c r="AU182" s="24"/>
    </row>
    <row r="183">
      <c r="J183" s="18"/>
      <c r="N183" s="24"/>
      <c r="Q183" s="24"/>
      <c r="T183" s="24"/>
      <c r="W183" s="24"/>
      <c r="Z183" s="24"/>
      <c r="AC183" s="24"/>
      <c r="AI183" s="24"/>
      <c r="AL183" s="24"/>
      <c r="AO183" s="24"/>
      <c r="AR183" s="24"/>
      <c r="AU183" s="24"/>
    </row>
    <row r="184">
      <c r="J184" s="18"/>
      <c r="N184" s="24"/>
      <c r="Q184" s="24"/>
      <c r="T184" s="24"/>
      <c r="W184" s="24"/>
      <c r="Z184" s="24"/>
      <c r="AC184" s="24"/>
      <c r="AI184" s="24"/>
      <c r="AL184" s="24"/>
      <c r="AO184" s="24"/>
      <c r="AR184" s="24"/>
      <c r="AU184" s="24"/>
    </row>
    <row r="185">
      <c r="J185" s="18"/>
      <c r="N185" s="24"/>
      <c r="Q185" s="24"/>
      <c r="T185" s="24"/>
      <c r="W185" s="24"/>
      <c r="Z185" s="24"/>
      <c r="AC185" s="24"/>
      <c r="AI185" s="24"/>
      <c r="AL185" s="24"/>
      <c r="AO185" s="24"/>
      <c r="AR185" s="24"/>
      <c r="AU185" s="24"/>
    </row>
    <row r="186">
      <c r="J186" s="18"/>
      <c r="N186" s="24"/>
      <c r="Q186" s="24"/>
      <c r="T186" s="24"/>
      <c r="W186" s="24"/>
      <c r="Z186" s="24"/>
      <c r="AC186" s="24"/>
      <c r="AI186" s="24"/>
      <c r="AL186" s="24"/>
      <c r="AO186" s="24"/>
      <c r="AR186" s="24"/>
      <c r="AU186" s="24"/>
    </row>
    <row r="187">
      <c r="J187" s="18"/>
      <c r="N187" s="24"/>
      <c r="Q187" s="24"/>
      <c r="T187" s="24"/>
      <c r="W187" s="24"/>
      <c r="Z187" s="24"/>
      <c r="AC187" s="24"/>
      <c r="AI187" s="24"/>
      <c r="AL187" s="24"/>
      <c r="AO187" s="24"/>
      <c r="AR187" s="24"/>
      <c r="AU187" s="24"/>
    </row>
    <row r="188">
      <c r="J188" s="18"/>
      <c r="N188" s="24"/>
      <c r="Q188" s="24"/>
      <c r="T188" s="24"/>
      <c r="W188" s="24"/>
      <c r="Z188" s="24"/>
      <c r="AC188" s="24"/>
      <c r="AI188" s="24"/>
      <c r="AL188" s="24"/>
      <c r="AO188" s="24"/>
      <c r="AR188" s="24"/>
      <c r="AU188" s="24"/>
    </row>
    <row r="189">
      <c r="J189" s="18"/>
      <c r="N189" s="24"/>
      <c r="Q189" s="24"/>
      <c r="T189" s="24"/>
      <c r="W189" s="24"/>
      <c r="Z189" s="24"/>
      <c r="AC189" s="24"/>
      <c r="AI189" s="24"/>
      <c r="AL189" s="24"/>
      <c r="AO189" s="24"/>
      <c r="AR189" s="24"/>
      <c r="AU189" s="24"/>
    </row>
    <row r="190">
      <c r="J190" s="18"/>
      <c r="N190" s="24"/>
      <c r="Q190" s="24"/>
      <c r="T190" s="24"/>
      <c r="W190" s="24"/>
      <c r="Z190" s="24"/>
      <c r="AC190" s="24"/>
      <c r="AI190" s="24"/>
      <c r="AL190" s="24"/>
      <c r="AO190" s="24"/>
      <c r="AR190" s="24"/>
      <c r="AU190" s="24"/>
    </row>
    <row r="191">
      <c r="J191" s="18"/>
      <c r="N191" s="24"/>
      <c r="Q191" s="24"/>
      <c r="T191" s="24"/>
      <c r="W191" s="24"/>
      <c r="Z191" s="24"/>
      <c r="AC191" s="24"/>
      <c r="AI191" s="24"/>
      <c r="AL191" s="24"/>
      <c r="AO191" s="24"/>
      <c r="AR191" s="24"/>
      <c r="AU191" s="24"/>
    </row>
    <row r="192">
      <c r="J192" s="18"/>
      <c r="N192" s="24"/>
      <c r="Q192" s="24"/>
      <c r="T192" s="24"/>
      <c r="W192" s="24"/>
      <c r="Z192" s="24"/>
      <c r="AC192" s="24"/>
      <c r="AI192" s="24"/>
      <c r="AL192" s="24"/>
      <c r="AO192" s="24"/>
      <c r="AR192" s="24"/>
      <c r="AU192" s="24"/>
    </row>
    <row r="193">
      <c r="J193" s="18"/>
      <c r="N193" s="24"/>
      <c r="Q193" s="24"/>
      <c r="T193" s="24"/>
      <c r="W193" s="24"/>
      <c r="Z193" s="24"/>
      <c r="AC193" s="24"/>
      <c r="AI193" s="24"/>
      <c r="AL193" s="24"/>
      <c r="AO193" s="24"/>
      <c r="AR193" s="24"/>
      <c r="AU193" s="24"/>
    </row>
    <row r="194">
      <c r="J194" s="18"/>
      <c r="N194" s="24"/>
      <c r="Q194" s="24"/>
      <c r="T194" s="24"/>
      <c r="W194" s="24"/>
      <c r="Z194" s="24"/>
      <c r="AC194" s="24"/>
      <c r="AI194" s="24"/>
      <c r="AL194" s="24"/>
      <c r="AO194" s="24"/>
      <c r="AR194" s="24"/>
      <c r="AU194" s="24"/>
    </row>
    <row r="195">
      <c r="J195" s="18"/>
      <c r="N195" s="24"/>
      <c r="Q195" s="24"/>
      <c r="T195" s="24"/>
      <c r="W195" s="24"/>
      <c r="Z195" s="24"/>
      <c r="AC195" s="24"/>
      <c r="AI195" s="24"/>
      <c r="AL195" s="24"/>
      <c r="AO195" s="24"/>
      <c r="AR195" s="24"/>
      <c r="AU195" s="24"/>
    </row>
    <row r="196">
      <c r="J196" s="18"/>
      <c r="N196" s="24"/>
      <c r="Q196" s="24"/>
      <c r="T196" s="24"/>
      <c r="W196" s="24"/>
      <c r="Z196" s="24"/>
      <c r="AC196" s="24"/>
      <c r="AI196" s="24"/>
      <c r="AL196" s="24"/>
      <c r="AO196" s="24"/>
      <c r="AR196" s="24"/>
      <c r="AU196" s="24"/>
    </row>
    <row r="197">
      <c r="J197" s="18"/>
      <c r="N197" s="24"/>
      <c r="Q197" s="24"/>
      <c r="T197" s="24"/>
      <c r="W197" s="24"/>
      <c r="Z197" s="24"/>
      <c r="AC197" s="24"/>
      <c r="AI197" s="24"/>
      <c r="AL197" s="24"/>
      <c r="AO197" s="24"/>
      <c r="AR197" s="24"/>
      <c r="AU197" s="24"/>
    </row>
    <row r="198">
      <c r="J198" s="18"/>
      <c r="N198" s="24"/>
      <c r="Q198" s="24"/>
      <c r="T198" s="24"/>
      <c r="W198" s="24"/>
      <c r="Z198" s="24"/>
      <c r="AC198" s="24"/>
      <c r="AI198" s="24"/>
      <c r="AL198" s="24"/>
      <c r="AO198" s="24"/>
      <c r="AR198" s="24"/>
      <c r="AU198" s="24"/>
    </row>
    <row r="199">
      <c r="J199" s="18"/>
      <c r="N199" s="24"/>
      <c r="Q199" s="24"/>
      <c r="T199" s="24"/>
      <c r="W199" s="24"/>
      <c r="Z199" s="24"/>
      <c r="AC199" s="24"/>
      <c r="AI199" s="24"/>
      <c r="AL199" s="24"/>
      <c r="AO199" s="24"/>
      <c r="AR199" s="24"/>
      <c r="AU199" s="24"/>
    </row>
    <row r="200">
      <c r="J200" s="18"/>
      <c r="N200" s="24"/>
      <c r="Q200" s="24"/>
      <c r="T200" s="24"/>
      <c r="W200" s="24"/>
      <c r="Z200" s="24"/>
      <c r="AC200" s="24"/>
      <c r="AI200" s="24"/>
      <c r="AL200" s="24"/>
      <c r="AO200" s="24"/>
      <c r="AR200" s="24"/>
      <c r="AU200" s="24"/>
    </row>
    <row r="201">
      <c r="J201" s="18"/>
      <c r="N201" s="24"/>
      <c r="Q201" s="24"/>
      <c r="T201" s="24"/>
      <c r="W201" s="24"/>
      <c r="Z201" s="24"/>
      <c r="AC201" s="24"/>
      <c r="AI201" s="24"/>
      <c r="AL201" s="24"/>
      <c r="AO201" s="24"/>
      <c r="AR201" s="24"/>
      <c r="AU201" s="24"/>
    </row>
    <row r="202">
      <c r="J202" s="18"/>
      <c r="N202" s="24"/>
      <c r="Q202" s="24"/>
      <c r="T202" s="24"/>
      <c r="W202" s="24"/>
      <c r="Z202" s="24"/>
      <c r="AC202" s="24"/>
      <c r="AI202" s="24"/>
      <c r="AL202" s="24"/>
      <c r="AO202" s="24"/>
      <c r="AR202" s="24"/>
      <c r="AU202" s="24"/>
    </row>
    <row r="203">
      <c r="J203" s="18"/>
      <c r="N203" s="24"/>
      <c r="Q203" s="24"/>
      <c r="T203" s="24"/>
      <c r="W203" s="24"/>
      <c r="Z203" s="24"/>
      <c r="AC203" s="24"/>
      <c r="AI203" s="24"/>
      <c r="AL203" s="24"/>
      <c r="AO203" s="24"/>
      <c r="AR203" s="24"/>
      <c r="AU203" s="24"/>
    </row>
    <row r="204">
      <c r="J204" s="18"/>
      <c r="N204" s="24"/>
      <c r="Q204" s="24"/>
      <c r="T204" s="24"/>
      <c r="W204" s="24"/>
      <c r="Z204" s="24"/>
      <c r="AC204" s="24"/>
      <c r="AI204" s="24"/>
      <c r="AL204" s="24"/>
      <c r="AO204" s="24"/>
      <c r="AR204" s="24"/>
      <c r="AU204" s="24"/>
    </row>
    <row r="205">
      <c r="J205" s="18"/>
      <c r="N205" s="24"/>
      <c r="Q205" s="24"/>
      <c r="T205" s="24"/>
      <c r="W205" s="24"/>
      <c r="Z205" s="24"/>
      <c r="AC205" s="24"/>
      <c r="AI205" s="24"/>
      <c r="AL205" s="24"/>
      <c r="AO205" s="24"/>
      <c r="AR205" s="24"/>
      <c r="AU205" s="24"/>
    </row>
    <row r="206">
      <c r="J206" s="18"/>
      <c r="N206" s="24"/>
      <c r="Q206" s="24"/>
      <c r="T206" s="24"/>
      <c r="W206" s="24"/>
      <c r="Z206" s="24"/>
      <c r="AC206" s="24"/>
      <c r="AI206" s="24"/>
      <c r="AL206" s="24"/>
      <c r="AO206" s="24"/>
      <c r="AR206" s="24"/>
      <c r="AU206" s="24"/>
    </row>
    <row r="207">
      <c r="J207" s="18"/>
      <c r="N207" s="24"/>
      <c r="Q207" s="24"/>
      <c r="T207" s="24"/>
      <c r="W207" s="24"/>
      <c r="Z207" s="24"/>
      <c r="AC207" s="24"/>
      <c r="AI207" s="24"/>
      <c r="AL207" s="24"/>
      <c r="AO207" s="24"/>
      <c r="AR207" s="24"/>
      <c r="AU207" s="24"/>
    </row>
    <row r="208">
      <c r="J208" s="18"/>
      <c r="N208" s="24"/>
      <c r="Q208" s="24"/>
      <c r="T208" s="24"/>
      <c r="W208" s="24"/>
      <c r="Z208" s="24"/>
      <c r="AC208" s="24"/>
      <c r="AI208" s="24"/>
      <c r="AL208" s="24"/>
      <c r="AO208" s="24"/>
      <c r="AR208" s="24"/>
      <c r="AU208" s="24"/>
    </row>
    <row r="209">
      <c r="J209" s="18"/>
      <c r="N209" s="24"/>
      <c r="Q209" s="24"/>
      <c r="T209" s="24"/>
      <c r="W209" s="24"/>
      <c r="Z209" s="24"/>
      <c r="AC209" s="24"/>
      <c r="AI209" s="24"/>
      <c r="AL209" s="24"/>
      <c r="AO209" s="24"/>
      <c r="AR209" s="24"/>
      <c r="AU209" s="24"/>
    </row>
    <row r="210">
      <c r="J210" s="18"/>
      <c r="N210" s="24"/>
      <c r="Q210" s="24"/>
      <c r="T210" s="24"/>
      <c r="W210" s="24"/>
      <c r="Z210" s="24"/>
      <c r="AC210" s="24"/>
      <c r="AI210" s="24"/>
      <c r="AL210" s="24"/>
      <c r="AO210" s="24"/>
      <c r="AR210" s="24"/>
      <c r="AU210" s="24"/>
    </row>
    <row r="211">
      <c r="J211" s="18"/>
      <c r="N211" s="24"/>
      <c r="Q211" s="24"/>
      <c r="T211" s="24"/>
      <c r="W211" s="24"/>
      <c r="Z211" s="24"/>
      <c r="AC211" s="24"/>
      <c r="AI211" s="24"/>
      <c r="AL211" s="24"/>
      <c r="AO211" s="24"/>
      <c r="AR211" s="24"/>
      <c r="AU211" s="24"/>
    </row>
    <row r="212">
      <c r="J212" s="18"/>
      <c r="N212" s="24"/>
      <c r="Q212" s="24"/>
      <c r="T212" s="24"/>
      <c r="W212" s="24"/>
      <c r="Z212" s="24"/>
      <c r="AC212" s="24"/>
      <c r="AI212" s="24"/>
      <c r="AL212" s="24"/>
      <c r="AO212" s="24"/>
      <c r="AR212" s="24"/>
      <c r="AU212" s="24"/>
    </row>
    <row r="213">
      <c r="J213" s="18"/>
      <c r="N213" s="24"/>
      <c r="Q213" s="24"/>
      <c r="T213" s="24"/>
      <c r="W213" s="24"/>
      <c r="Z213" s="24"/>
      <c r="AC213" s="24"/>
      <c r="AI213" s="24"/>
      <c r="AL213" s="24"/>
      <c r="AO213" s="24"/>
      <c r="AR213" s="24"/>
      <c r="AU213" s="24"/>
    </row>
    <row r="214">
      <c r="J214" s="18"/>
      <c r="N214" s="24"/>
      <c r="Q214" s="24"/>
      <c r="T214" s="24"/>
      <c r="W214" s="24"/>
      <c r="Z214" s="24"/>
      <c r="AC214" s="24"/>
      <c r="AI214" s="24"/>
      <c r="AL214" s="24"/>
      <c r="AO214" s="24"/>
      <c r="AR214" s="24"/>
      <c r="AU214" s="24"/>
    </row>
    <row r="215">
      <c r="J215" s="18"/>
      <c r="N215" s="24"/>
      <c r="Q215" s="24"/>
      <c r="T215" s="24"/>
      <c r="W215" s="24"/>
      <c r="Z215" s="24"/>
      <c r="AC215" s="24"/>
      <c r="AI215" s="24"/>
      <c r="AL215" s="24"/>
      <c r="AO215" s="24"/>
      <c r="AR215" s="24"/>
      <c r="AU215" s="24"/>
    </row>
    <row r="216">
      <c r="J216" s="18"/>
      <c r="N216" s="24"/>
      <c r="Q216" s="24"/>
      <c r="T216" s="24"/>
      <c r="W216" s="24"/>
      <c r="Z216" s="24"/>
      <c r="AC216" s="24"/>
      <c r="AI216" s="24"/>
      <c r="AL216" s="24"/>
      <c r="AO216" s="24"/>
      <c r="AR216" s="24"/>
      <c r="AU216" s="24"/>
    </row>
    <row r="217">
      <c r="J217" s="18"/>
      <c r="N217" s="24"/>
      <c r="Q217" s="24"/>
      <c r="T217" s="24"/>
      <c r="W217" s="24"/>
      <c r="Z217" s="24"/>
      <c r="AC217" s="24"/>
      <c r="AI217" s="24"/>
      <c r="AL217" s="24"/>
      <c r="AO217" s="24"/>
      <c r="AR217" s="24"/>
      <c r="AU217" s="24"/>
    </row>
    <row r="218">
      <c r="J218" s="18"/>
      <c r="N218" s="24"/>
      <c r="Q218" s="24"/>
      <c r="T218" s="24"/>
      <c r="W218" s="24"/>
      <c r="Z218" s="24"/>
      <c r="AC218" s="24"/>
      <c r="AI218" s="24"/>
      <c r="AL218" s="24"/>
      <c r="AO218" s="24"/>
      <c r="AR218" s="24"/>
      <c r="AU218" s="24"/>
    </row>
    <row r="219">
      <c r="J219" s="18"/>
      <c r="N219" s="24"/>
      <c r="Q219" s="24"/>
      <c r="T219" s="24"/>
      <c r="W219" s="24"/>
      <c r="Z219" s="24"/>
      <c r="AC219" s="24"/>
      <c r="AI219" s="24"/>
      <c r="AL219" s="24"/>
      <c r="AO219" s="24"/>
      <c r="AR219" s="24"/>
      <c r="AU219" s="24"/>
    </row>
    <row r="220">
      <c r="J220" s="18"/>
      <c r="N220" s="24"/>
      <c r="Q220" s="24"/>
      <c r="T220" s="24"/>
      <c r="W220" s="24"/>
      <c r="Z220" s="24"/>
      <c r="AC220" s="24"/>
      <c r="AI220" s="24"/>
      <c r="AL220" s="24"/>
      <c r="AO220" s="24"/>
      <c r="AR220" s="24"/>
      <c r="AU220" s="24"/>
    </row>
    <row r="221">
      <c r="J221" s="18"/>
      <c r="N221" s="24"/>
      <c r="Q221" s="24"/>
      <c r="T221" s="24"/>
      <c r="W221" s="24"/>
      <c r="Z221" s="24"/>
      <c r="AC221" s="24"/>
      <c r="AI221" s="24"/>
      <c r="AL221" s="24"/>
      <c r="AO221" s="24"/>
      <c r="AR221" s="24"/>
      <c r="AU221" s="24"/>
    </row>
    <row r="222">
      <c r="J222" s="18"/>
      <c r="N222" s="24"/>
      <c r="Q222" s="24"/>
      <c r="T222" s="24"/>
      <c r="W222" s="24"/>
      <c r="Z222" s="24"/>
      <c r="AC222" s="24"/>
      <c r="AI222" s="24"/>
      <c r="AL222" s="24"/>
      <c r="AO222" s="24"/>
      <c r="AR222" s="24"/>
      <c r="AU222" s="24"/>
    </row>
    <row r="223">
      <c r="J223" s="18"/>
      <c r="N223" s="24"/>
      <c r="Q223" s="24"/>
      <c r="T223" s="24"/>
      <c r="W223" s="24"/>
      <c r="Z223" s="24"/>
      <c r="AC223" s="24"/>
      <c r="AI223" s="24"/>
      <c r="AL223" s="24"/>
      <c r="AO223" s="24"/>
      <c r="AR223" s="24"/>
      <c r="AU223" s="24"/>
    </row>
    <row r="224">
      <c r="J224" s="18"/>
      <c r="N224" s="24"/>
      <c r="Q224" s="24"/>
      <c r="T224" s="24"/>
      <c r="W224" s="24"/>
      <c r="Z224" s="24"/>
      <c r="AC224" s="24"/>
      <c r="AI224" s="24"/>
      <c r="AL224" s="24"/>
      <c r="AO224" s="24"/>
      <c r="AR224" s="24"/>
      <c r="AU224" s="24"/>
    </row>
    <row r="225">
      <c r="J225" s="18"/>
      <c r="N225" s="24"/>
      <c r="Q225" s="24"/>
      <c r="T225" s="24"/>
      <c r="W225" s="24"/>
      <c r="Z225" s="24"/>
      <c r="AC225" s="24"/>
      <c r="AI225" s="24"/>
      <c r="AL225" s="24"/>
      <c r="AO225" s="24"/>
      <c r="AR225" s="24"/>
      <c r="AU225" s="24"/>
    </row>
    <row r="226">
      <c r="J226" s="18"/>
      <c r="N226" s="24"/>
      <c r="Q226" s="24"/>
      <c r="T226" s="24"/>
      <c r="W226" s="24"/>
      <c r="Z226" s="24"/>
      <c r="AC226" s="24"/>
      <c r="AI226" s="24"/>
      <c r="AL226" s="24"/>
      <c r="AO226" s="24"/>
      <c r="AR226" s="24"/>
      <c r="AU226" s="24"/>
    </row>
    <row r="227">
      <c r="J227" s="18"/>
      <c r="N227" s="24"/>
      <c r="Q227" s="24"/>
      <c r="T227" s="24"/>
      <c r="W227" s="24"/>
      <c r="Z227" s="24"/>
      <c r="AC227" s="24"/>
      <c r="AI227" s="24"/>
      <c r="AL227" s="24"/>
      <c r="AO227" s="24"/>
      <c r="AR227" s="24"/>
      <c r="AU227" s="24"/>
    </row>
    <row r="228">
      <c r="J228" s="18"/>
      <c r="N228" s="24"/>
      <c r="Q228" s="24"/>
      <c r="T228" s="24"/>
      <c r="W228" s="24"/>
      <c r="Z228" s="24"/>
      <c r="AC228" s="24"/>
      <c r="AI228" s="24"/>
      <c r="AL228" s="24"/>
      <c r="AO228" s="24"/>
      <c r="AR228" s="24"/>
      <c r="AU228" s="24"/>
    </row>
    <row r="229">
      <c r="J229" s="18"/>
      <c r="N229" s="24"/>
      <c r="Q229" s="24"/>
      <c r="T229" s="24"/>
      <c r="W229" s="24"/>
      <c r="Z229" s="24"/>
      <c r="AC229" s="24"/>
      <c r="AI229" s="24"/>
      <c r="AL229" s="24"/>
      <c r="AO229" s="24"/>
      <c r="AR229" s="24"/>
      <c r="AU229" s="24"/>
    </row>
    <row r="230">
      <c r="J230" s="18"/>
      <c r="N230" s="24"/>
      <c r="Q230" s="24"/>
      <c r="T230" s="24"/>
      <c r="W230" s="24"/>
      <c r="Z230" s="24"/>
      <c r="AC230" s="24"/>
      <c r="AI230" s="24"/>
      <c r="AL230" s="24"/>
      <c r="AO230" s="24"/>
      <c r="AR230" s="24"/>
      <c r="AU230" s="24"/>
    </row>
    <row r="231">
      <c r="J231" s="18"/>
      <c r="N231" s="24"/>
      <c r="Q231" s="24"/>
      <c r="T231" s="24"/>
      <c r="W231" s="24"/>
      <c r="Z231" s="24"/>
      <c r="AC231" s="24"/>
      <c r="AI231" s="24"/>
      <c r="AL231" s="24"/>
      <c r="AO231" s="24"/>
      <c r="AR231" s="24"/>
      <c r="AU231" s="24"/>
    </row>
    <row r="232">
      <c r="J232" s="18"/>
      <c r="N232" s="24"/>
      <c r="Q232" s="24"/>
      <c r="T232" s="24"/>
      <c r="W232" s="24"/>
      <c r="Z232" s="24"/>
      <c r="AC232" s="24"/>
      <c r="AI232" s="24"/>
      <c r="AL232" s="24"/>
      <c r="AO232" s="24"/>
      <c r="AR232" s="24"/>
      <c r="AU232" s="24"/>
    </row>
    <row r="233">
      <c r="J233" s="18"/>
      <c r="N233" s="24"/>
      <c r="Q233" s="24"/>
      <c r="T233" s="24"/>
      <c r="W233" s="24"/>
      <c r="Z233" s="24"/>
      <c r="AC233" s="24"/>
      <c r="AI233" s="24"/>
      <c r="AL233" s="24"/>
      <c r="AO233" s="24"/>
      <c r="AR233" s="24"/>
      <c r="AU233" s="24"/>
    </row>
    <row r="234">
      <c r="J234" s="18"/>
      <c r="N234" s="24"/>
      <c r="Q234" s="24"/>
      <c r="T234" s="24"/>
      <c r="W234" s="24"/>
      <c r="Z234" s="24"/>
      <c r="AC234" s="24"/>
      <c r="AI234" s="24"/>
      <c r="AL234" s="24"/>
      <c r="AO234" s="24"/>
      <c r="AR234" s="24"/>
      <c r="AU234" s="24"/>
    </row>
    <row r="235">
      <c r="J235" s="18"/>
      <c r="N235" s="24"/>
      <c r="Q235" s="24"/>
      <c r="T235" s="24"/>
      <c r="W235" s="24"/>
      <c r="Z235" s="24"/>
      <c r="AC235" s="24"/>
      <c r="AI235" s="24"/>
      <c r="AL235" s="24"/>
      <c r="AO235" s="24"/>
      <c r="AR235" s="24"/>
      <c r="AU235" s="24"/>
    </row>
    <row r="236">
      <c r="J236" s="18"/>
      <c r="N236" s="24"/>
      <c r="Q236" s="24"/>
      <c r="T236" s="24"/>
      <c r="W236" s="24"/>
      <c r="Z236" s="24"/>
      <c r="AC236" s="24"/>
      <c r="AI236" s="24"/>
      <c r="AL236" s="24"/>
      <c r="AO236" s="24"/>
      <c r="AR236" s="24"/>
      <c r="AU236" s="24"/>
    </row>
    <row r="237">
      <c r="J237" s="18"/>
      <c r="N237" s="24"/>
      <c r="Q237" s="24"/>
      <c r="T237" s="24"/>
      <c r="W237" s="24"/>
      <c r="Z237" s="24"/>
      <c r="AC237" s="24"/>
      <c r="AI237" s="24"/>
      <c r="AL237" s="24"/>
      <c r="AO237" s="24"/>
      <c r="AR237" s="24"/>
      <c r="AU237" s="24"/>
    </row>
    <row r="238">
      <c r="J238" s="18"/>
      <c r="N238" s="24"/>
      <c r="Q238" s="24"/>
      <c r="T238" s="24"/>
      <c r="W238" s="24"/>
      <c r="Z238" s="24"/>
      <c r="AC238" s="24"/>
      <c r="AI238" s="24"/>
      <c r="AL238" s="24"/>
      <c r="AO238" s="24"/>
      <c r="AR238" s="24"/>
      <c r="AU238" s="24"/>
    </row>
    <row r="239">
      <c r="J239" s="18"/>
      <c r="N239" s="24"/>
      <c r="Q239" s="24"/>
      <c r="T239" s="24"/>
      <c r="W239" s="24"/>
      <c r="Z239" s="24"/>
      <c r="AC239" s="24"/>
      <c r="AI239" s="24"/>
      <c r="AL239" s="24"/>
      <c r="AO239" s="24"/>
      <c r="AR239" s="24"/>
      <c r="AU239" s="24"/>
    </row>
    <row r="240">
      <c r="J240" s="18"/>
      <c r="N240" s="24"/>
      <c r="Q240" s="24"/>
      <c r="T240" s="24"/>
      <c r="W240" s="24"/>
      <c r="Z240" s="24"/>
      <c r="AC240" s="24"/>
      <c r="AI240" s="24"/>
      <c r="AL240" s="24"/>
      <c r="AO240" s="24"/>
      <c r="AR240" s="24"/>
      <c r="AU240" s="24"/>
    </row>
    <row r="241">
      <c r="J241" s="18"/>
      <c r="N241" s="24"/>
      <c r="Q241" s="24"/>
      <c r="T241" s="24"/>
      <c r="W241" s="24"/>
      <c r="Z241" s="24"/>
      <c r="AC241" s="24"/>
      <c r="AI241" s="24"/>
      <c r="AL241" s="24"/>
      <c r="AO241" s="24"/>
      <c r="AR241" s="24"/>
      <c r="AU241" s="24"/>
    </row>
    <row r="242">
      <c r="J242" s="18"/>
      <c r="N242" s="24"/>
      <c r="Q242" s="24"/>
      <c r="T242" s="24"/>
      <c r="W242" s="24"/>
      <c r="Z242" s="24"/>
      <c r="AC242" s="24"/>
      <c r="AI242" s="24"/>
      <c r="AL242" s="24"/>
      <c r="AO242" s="24"/>
      <c r="AR242" s="24"/>
      <c r="AU242" s="24"/>
    </row>
    <row r="243">
      <c r="J243" s="18"/>
      <c r="N243" s="24"/>
      <c r="Q243" s="24"/>
      <c r="T243" s="24"/>
      <c r="W243" s="24"/>
      <c r="Z243" s="24"/>
      <c r="AC243" s="24"/>
      <c r="AI243" s="24"/>
      <c r="AL243" s="24"/>
      <c r="AO243" s="24"/>
      <c r="AR243" s="24"/>
      <c r="AU243" s="24"/>
    </row>
    <row r="244">
      <c r="J244" s="18"/>
      <c r="N244" s="24"/>
      <c r="Q244" s="24"/>
      <c r="T244" s="24"/>
      <c r="W244" s="24"/>
      <c r="Z244" s="24"/>
      <c r="AC244" s="24"/>
      <c r="AI244" s="24"/>
      <c r="AL244" s="24"/>
      <c r="AO244" s="24"/>
      <c r="AR244" s="24"/>
      <c r="AU244" s="24"/>
    </row>
    <row r="245">
      <c r="J245" s="18"/>
      <c r="N245" s="24"/>
      <c r="Q245" s="24"/>
      <c r="T245" s="24"/>
      <c r="W245" s="24"/>
      <c r="Z245" s="24"/>
      <c r="AC245" s="24"/>
      <c r="AI245" s="24"/>
      <c r="AL245" s="24"/>
      <c r="AO245" s="24"/>
      <c r="AR245" s="24"/>
      <c r="AU245" s="24"/>
    </row>
    <row r="246">
      <c r="J246" s="18"/>
      <c r="N246" s="24"/>
      <c r="Q246" s="24"/>
      <c r="T246" s="24"/>
      <c r="W246" s="24"/>
      <c r="Z246" s="24"/>
      <c r="AC246" s="24"/>
      <c r="AI246" s="24"/>
      <c r="AL246" s="24"/>
      <c r="AO246" s="24"/>
      <c r="AR246" s="24"/>
      <c r="AU246" s="24"/>
    </row>
    <row r="247">
      <c r="J247" s="18"/>
      <c r="N247" s="24"/>
      <c r="Q247" s="24"/>
      <c r="T247" s="24"/>
      <c r="W247" s="24"/>
      <c r="Z247" s="24"/>
      <c r="AC247" s="24"/>
      <c r="AI247" s="24"/>
      <c r="AL247" s="24"/>
      <c r="AO247" s="24"/>
      <c r="AR247" s="24"/>
      <c r="AU247" s="24"/>
    </row>
    <row r="248">
      <c r="J248" s="18"/>
      <c r="N248" s="24"/>
      <c r="Q248" s="24"/>
      <c r="T248" s="24"/>
      <c r="W248" s="24"/>
      <c r="Z248" s="24"/>
      <c r="AC248" s="24"/>
      <c r="AI248" s="24"/>
      <c r="AL248" s="24"/>
      <c r="AO248" s="24"/>
      <c r="AR248" s="24"/>
      <c r="AU248" s="24"/>
    </row>
    <row r="249">
      <c r="J249" s="18"/>
      <c r="N249" s="24"/>
      <c r="Q249" s="24"/>
      <c r="T249" s="24"/>
      <c r="W249" s="24"/>
      <c r="Z249" s="24"/>
      <c r="AC249" s="24"/>
      <c r="AI249" s="24"/>
      <c r="AL249" s="24"/>
      <c r="AO249" s="24"/>
      <c r="AR249" s="24"/>
      <c r="AU249" s="24"/>
    </row>
    <row r="250">
      <c r="J250" s="18"/>
      <c r="N250" s="24"/>
      <c r="Q250" s="24"/>
      <c r="T250" s="24"/>
      <c r="W250" s="24"/>
      <c r="Z250" s="24"/>
      <c r="AC250" s="24"/>
      <c r="AI250" s="24"/>
      <c r="AL250" s="24"/>
      <c r="AO250" s="24"/>
      <c r="AR250" s="24"/>
      <c r="AU250" s="24"/>
    </row>
    <row r="251">
      <c r="J251" s="18"/>
      <c r="N251" s="24"/>
      <c r="Q251" s="24"/>
      <c r="T251" s="24"/>
      <c r="W251" s="24"/>
      <c r="Z251" s="24"/>
      <c r="AC251" s="24"/>
      <c r="AI251" s="24"/>
      <c r="AL251" s="24"/>
      <c r="AO251" s="24"/>
      <c r="AR251" s="24"/>
      <c r="AU251" s="24"/>
    </row>
    <row r="252">
      <c r="J252" s="18"/>
      <c r="N252" s="24"/>
      <c r="Q252" s="24"/>
      <c r="T252" s="24"/>
      <c r="W252" s="24"/>
      <c r="Z252" s="24"/>
      <c r="AC252" s="24"/>
      <c r="AI252" s="24"/>
      <c r="AL252" s="24"/>
      <c r="AO252" s="24"/>
      <c r="AR252" s="24"/>
      <c r="AU252" s="24"/>
    </row>
    <row r="253">
      <c r="J253" s="18"/>
      <c r="N253" s="24"/>
      <c r="Q253" s="24"/>
      <c r="T253" s="24"/>
      <c r="W253" s="24"/>
      <c r="Z253" s="24"/>
      <c r="AC253" s="24"/>
      <c r="AI253" s="24"/>
      <c r="AL253" s="24"/>
      <c r="AO253" s="24"/>
      <c r="AR253" s="24"/>
      <c r="AU253" s="24"/>
    </row>
    <row r="254">
      <c r="J254" s="18"/>
      <c r="N254" s="24"/>
      <c r="Q254" s="24"/>
      <c r="T254" s="24"/>
      <c r="W254" s="24"/>
      <c r="Z254" s="24"/>
      <c r="AC254" s="24"/>
      <c r="AI254" s="24"/>
      <c r="AL254" s="24"/>
      <c r="AO254" s="24"/>
      <c r="AR254" s="24"/>
      <c r="AU254" s="24"/>
    </row>
    <row r="255">
      <c r="J255" s="18"/>
      <c r="N255" s="24"/>
      <c r="Q255" s="24"/>
      <c r="T255" s="24"/>
      <c r="W255" s="24"/>
      <c r="Z255" s="24"/>
      <c r="AC255" s="24"/>
      <c r="AI255" s="24"/>
      <c r="AL255" s="24"/>
      <c r="AO255" s="24"/>
      <c r="AR255" s="24"/>
      <c r="AU255" s="24"/>
    </row>
    <row r="256">
      <c r="J256" s="18"/>
      <c r="N256" s="24"/>
      <c r="Q256" s="24"/>
      <c r="T256" s="24"/>
      <c r="W256" s="24"/>
      <c r="Z256" s="24"/>
      <c r="AC256" s="24"/>
      <c r="AI256" s="24"/>
      <c r="AL256" s="24"/>
      <c r="AO256" s="24"/>
      <c r="AR256" s="24"/>
      <c r="AU256" s="24"/>
    </row>
    <row r="257">
      <c r="J257" s="18"/>
      <c r="N257" s="24"/>
      <c r="Q257" s="24"/>
      <c r="T257" s="24"/>
      <c r="W257" s="24"/>
      <c r="Z257" s="24"/>
      <c r="AC257" s="24"/>
      <c r="AI257" s="24"/>
      <c r="AL257" s="24"/>
      <c r="AO257" s="24"/>
      <c r="AR257" s="24"/>
      <c r="AU257" s="24"/>
    </row>
    <row r="258">
      <c r="J258" s="18"/>
      <c r="N258" s="24"/>
      <c r="Q258" s="24"/>
      <c r="T258" s="24"/>
      <c r="W258" s="24"/>
      <c r="Z258" s="24"/>
      <c r="AC258" s="24"/>
      <c r="AI258" s="24"/>
      <c r="AL258" s="24"/>
      <c r="AO258" s="24"/>
      <c r="AR258" s="24"/>
      <c r="AU258" s="24"/>
    </row>
    <row r="259">
      <c r="J259" s="18"/>
      <c r="N259" s="24"/>
      <c r="Q259" s="24"/>
      <c r="T259" s="24"/>
      <c r="W259" s="24"/>
      <c r="Z259" s="24"/>
      <c r="AC259" s="24"/>
      <c r="AI259" s="24"/>
      <c r="AL259" s="24"/>
      <c r="AO259" s="24"/>
      <c r="AR259" s="24"/>
      <c r="AU259" s="24"/>
    </row>
    <row r="260">
      <c r="J260" s="18"/>
      <c r="N260" s="24"/>
      <c r="Q260" s="24"/>
      <c r="T260" s="24"/>
      <c r="W260" s="24"/>
      <c r="Z260" s="24"/>
      <c r="AC260" s="24"/>
      <c r="AI260" s="24"/>
      <c r="AL260" s="24"/>
      <c r="AO260" s="24"/>
      <c r="AR260" s="24"/>
      <c r="AU260" s="24"/>
    </row>
    <row r="261">
      <c r="J261" s="18"/>
      <c r="N261" s="24"/>
      <c r="Q261" s="24"/>
      <c r="T261" s="24"/>
      <c r="W261" s="24"/>
      <c r="Z261" s="24"/>
      <c r="AC261" s="24"/>
      <c r="AI261" s="24"/>
      <c r="AL261" s="24"/>
      <c r="AO261" s="24"/>
      <c r="AR261" s="24"/>
      <c r="AU261" s="24"/>
    </row>
    <row r="262">
      <c r="J262" s="18"/>
      <c r="N262" s="24"/>
      <c r="Q262" s="24"/>
      <c r="T262" s="24"/>
      <c r="W262" s="24"/>
      <c r="Z262" s="24"/>
      <c r="AC262" s="24"/>
      <c r="AI262" s="24"/>
      <c r="AL262" s="24"/>
      <c r="AO262" s="24"/>
      <c r="AR262" s="24"/>
      <c r="AU262" s="24"/>
    </row>
    <row r="263">
      <c r="J263" s="18"/>
      <c r="N263" s="24"/>
      <c r="Q263" s="24"/>
      <c r="T263" s="24"/>
      <c r="W263" s="24"/>
      <c r="Z263" s="24"/>
      <c r="AC263" s="24"/>
      <c r="AI263" s="24"/>
      <c r="AL263" s="24"/>
      <c r="AO263" s="24"/>
      <c r="AR263" s="24"/>
      <c r="AU263" s="24"/>
    </row>
    <row r="264">
      <c r="J264" s="18"/>
      <c r="N264" s="24"/>
      <c r="Q264" s="24"/>
      <c r="T264" s="24"/>
      <c r="W264" s="24"/>
      <c r="Z264" s="24"/>
      <c r="AC264" s="24"/>
      <c r="AI264" s="24"/>
      <c r="AL264" s="24"/>
      <c r="AO264" s="24"/>
      <c r="AR264" s="24"/>
      <c r="AU264" s="24"/>
    </row>
    <row r="265">
      <c r="J265" s="18"/>
      <c r="N265" s="24"/>
      <c r="Q265" s="24"/>
      <c r="T265" s="24"/>
      <c r="W265" s="24"/>
      <c r="Z265" s="24"/>
      <c r="AC265" s="24"/>
      <c r="AI265" s="24"/>
      <c r="AL265" s="24"/>
      <c r="AO265" s="24"/>
      <c r="AR265" s="24"/>
      <c r="AU265" s="24"/>
    </row>
    <row r="266">
      <c r="J266" s="18"/>
      <c r="N266" s="24"/>
      <c r="Q266" s="24"/>
      <c r="T266" s="24"/>
      <c r="W266" s="24"/>
      <c r="Z266" s="24"/>
      <c r="AC266" s="24"/>
      <c r="AI266" s="24"/>
      <c r="AL266" s="24"/>
      <c r="AO266" s="24"/>
      <c r="AR266" s="24"/>
      <c r="AU266" s="24"/>
    </row>
    <row r="267">
      <c r="J267" s="18"/>
      <c r="N267" s="24"/>
      <c r="Q267" s="24"/>
      <c r="T267" s="24"/>
      <c r="W267" s="24"/>
      <c r="Z267" s="24"/>
      <c r="AC267" s="24"/>
      <c r="AI267" s="24"/>
      <c r="AL267" s="24"/>
      <c r="AO267" s="24"/>
      <c r="AR267" s="24"/>
      <c r="AU267" s="24"/>
    </row>
    <row r="268">
      <c r="J268" s="18"/>
      <c r="N268" s="24"/>
      <c r="Q268" s="24"/>
      <c r="T268" s="24"/>
      <c r="W268" s="24"/>
      <c r="Z268" s="24"/>
      <c r="AC268" s="24"/>
      <c r="AI268" s="24"/>
      <c r="AL268" s="24"/>
      <c r="AO268" s="24"/>
      <c r="AR268" s="24"/>
      <c r="AU268" s="24"/>
    </row>
    <row r="269">
      <c r="J269" s="18"/>
      <c r="N269" s="24"/>
      <c r="Q269" s="24"/>
      <c r="T269" s="24"/>
      <c r="W269" s="24"/>
      <c r="Z269" s="24"/>
      <c r="AC269" s="24"/>
      <c r="AI269" s="24"/>
      <c r="AL269" s="24"/>
      <c r="AO269" s="24"/>
      <c r="AR269" s="24"/>
      <c r="AU269" s="24"/>
    </row>
    <row r="270">
      <c r="J270" s="18"/>
      <c r="N270" s="24"/>
      <c r="Q270" s="24"/>
      <c r="T270" s="24"/>
      <c r="W270" s="24"/>
      <c r="Z270" s="24"/>
      <c r="AC270" s="24"/>
      <c r="AI270" s="24"/>
      <c r="AL270" s="24"/>
      <c r="AO270" s="24"/>
      <c r="AR270" s="24"/>
      <c r="AU270" s="24"/>
    </row>
    <row r="271">
      <c r="J271" s="18"/>
      <c r="N271" s="24"/>
      <c r="Q271" s="24"/>
      <c r="T271" s="24"/>
      <c r="W271" s="24"/>
      <c r="Z271" s="24"/>
      <c r="AC271" s="24"/>
      <c r="AI271" s="24"/>
      <c r="AL271" s="24"/>
      <c r="AO271" s="24"/>
      <c r="AR271" s="24"/>
      <c r="AU271" s="24"/>
    </row>
    <row r="272">
      <c r="J272" s="18"/>
      <c r="N272" s="24"/>
      <c r="Q272" s="24"/>
      <c r="T272" s="24"/>
      <c r="W272" s="24"/>
      <c r="Z272" s="24"/>
      <c r="AC272" s="24"/>
      <c r="AI272" s="24"/>
      <c r="AL272" s="24"/>
      <c r="AO272" s="24"/>
      <c r="AR272" s="24"/>
      <c r="AU272" s="24"/>
    </row>
    <row r="273">
      <c r="J273" s="18"/>
      <c r="N273" s="24"/>
      <c r="Q273" s="24"/>
      <c r="T273" s="24"/>
      <c r="W273" s="24"/>
      <c r="Z273" s="24"/>
      <c r="AC273" s="24"/>
      <c r="AI273" s="24"/>
      <c r="AL273" s="24"/>
      <c r="AO273" s="24"/>
      <c r="AR273" s="24"/>
      <c r="AU273" s="24"/>
    </row>
    <row r="274">
      <c r="J274" s="18"/>
      <c r="N274" s="24"/>
      <c r="Q274" s="24"/>
      <c r="T274" s="24"/>
      <c r="W274" s="24"/>
      <c r="Z274" s="24"/>
      <c r="AC274" s="24"/>
      <c r="AI274" s="24"/>
      <c r="AL274" s="24"/>
      <c r="AO274" s="24"/>
      <c r="AR274" s="24"/>
      <c r="AU274" s="24"/>
    </row>
    <row r="275">
      <c r="J275" s="18"/>
      <c r="N275" s="24"/>
      <c r="Q275" s="24"/>
      <c r="T275" s="24"/>
      <c r="W275" s="24"/>
      <c r="Z275" s="24"/>
      <c r="AC275" s="24"/>
      <c r="AI275" s="24"/>
      <c r="AL275" s="24"/>
      <c r="AO275" s="24"/>
      <c r="AR275" s="24"/>
      <c r="AU275" s="24"/>
    </row>
    <row r="276">
      <c r="J276" s="18"/>
      <c r="N276" s="24"/>
      <c r="Q276" s="24"/>
      <c r="T276" s="24"/>
      <c r="W276" s="24"/>
      <c r="Z276" s="24"/>
      <c r="AC276" s="24"/>
      <c r="AI276" s="24"/>
      <c r="AL276" s="24"/>
      <c r="AO276" s="24"/>
      <c r="AR276" s="24"/>
      <c r="AU276" s="24"/>
    </row>
    <row r="277">
      <c r="J277" s="18"/>
      <c r="N277" s="24"/>
      <c r="Q277" s="24"/>
      <c r="T277" s="24"/>
      <c r="W277" s="24"/>
      <c r="Z277" s="24"/>
      <c r="AC277" s="24"/>
      <c r="AI277" s="24"/>
      <c r="AL277" s="24"/>
      <c r="AO277" s="24"/>
      <c r="AR277" s="24"/>
      <c r="AU277" s="24"/>
    </row>
    <row r="278">
      <c r="J278" s="18"/>
      <c r="N278" s="24"/>
      <c r="Q278" s="24"/>
      <c r="T278" s="24"/>
      <c r="W278" s="24"/>
      <c r="Z278" s="24"/>
      <c r="AC278" s="24"/>
      <c r="AI278" s="24"/>
      <c r="AL278" s="24"/>
      <c r="AO278" s="24"/>
      <c r="AR278" s="24"/>
      <c r="AU278" s="24"/>
    </row>
    <row r="279">
      <c r="J279" s="18"/>
      <c r="N279" s="24"/>
      <c r="Q279" s="24"/>
      <c r="T279" s="24"/>
      <c r="W279" s="24"/>
      <c r="Z279" s="24"/>
      <c r="AC279" s="24"/>
      <c r="AI279" s="24"/>
      <c r="AL279" s="24"/>
      <c r="AO279" s="24"/>
      <c r="AR279" s="24"/>
      <c r="AU279" s="24"/>
    </row>
    <row r="280">
      <c r="J280" s="18"/>
      <c r="N280" s="24"/>
      <c r="Q280" s="24"/>
      <c r="T280" s="24"/>
      <c r="W280" s="24"/>
      <c r="Z280" s="24"/>
      <c r="AC280" s="24"/>
      <c r="AI280" s="24"/>
      <c r="AL280" s="24"/>
      <c r="AO280" s="24"/>
      <c r="AR280" s="24"/>
      <c r="AU280" s="24"/>
    </row>
    <row r="281">
      <c r="J281" s="18"/>
      <c r="N281" s="24"/>
      <c r="Q281" s="24"/>
      <c r="T281" s="24"/>
      <c r="W281" s="24"/>
      <c r="Z281" s="24"/>
      <c r="AC281" s="24"/>
      <c r="AI281" s="24"/>
      <c r="AL281" s="24"/>
      <c r="AO281" s="24"/>
      <c r="AR281" s="24"/>
      <c r="AU281" s="24"/>
    </row>
    <row r="282">
      <c r="J282" s="18"/>
      <c r="N282" s="24"/>
      <c r="Q282" s="24"/>
      <c r="T282" s="24"/>
      <c r="W282" s="24"/>
      <c r="Z282" s="24"/>
      <c r="AC282" s="24"/>
      <c r="AI282" s="24"/>
      <c r="AL282" s="24"/>
      <c r="AO282" s="24"/>
      <c r="AR282" s="24"/>
      <c r="AU282" s="24"/>
    </row>
    <row r="283">
      <c r="J283" s="18"/>
      <c r="N283" s="24"/>
      <c r="Q283" s="24"/>
      <c r="T283" s="24"/>
      <c r="W283" s="24"/>
      <c r="Z283" s="24"/>
      <c r="AC283" s="24"/>
      <c r="AI283" s="24"/>
      <c r="AL283" s="24"/>
      <c r="AO283" s="24"/>
      <c r="AR283" s="24"/>
      <c r="AU283" s="24"/>
    </row>
    <row r="284">
      <c r="J284" s="18"/>
      <c r="N284" s="24"/>
      <c r="Q284" s="24"/>
      <c r="T284" s="24"/>
      <c r="W284" s="24"/>
      <c r="Z284" s="24"/>
      <c r="AC284" s="24"/>
      <c r="AI284" s="24"/>
      <c r="AL284" s="24"/>
      <c r="AO284" s="24"/>
      <c r="AR284" s="24"/>
      <c r="AU284" s="24"/>
    </row>
    <row r="285">
      <c r="J285" s="18"/>
      <c r="N285" s="24"/>
      <c r="Q285" s="24"/>
      <c r="T285" s="24"/>
      <c r="W285" s="24"/>
      <c r="Z285" s="24"/>
      <c r="AC285" s="24"/>
      <c r="AI285" s="24"/>
      <c r="AL285" s="24"/>
      <c r="AO285" s="24"/>
      <c r="AR285" s="24"/>
      <c r="AU285" s="24"/>
    </row>
    <row r="286">
      <c r="J286" s="18"/>
      <c r="N286" s="24"/>
      <c r="Q286" s="24"/>
      <c r="T286" s="24"/>
      <c r="W286" s="24"/>
      <c r="Z286" s="24"/>
      <c r="AC286" s="24"/>
      <c r="AI286" s="24"/>
      <c r="AL286" s="24"/>
      <c r="AO286" s="24"/>
      <c r="AR286" s="24"/>
      <c r="AU286" s="24"/>
    </row>
    <row r="287">
      <c r="J287" s="18"/>
      <c r="N287" s="24"/>
      <c r="Q287" s="24"/>
      <c r="T287" s="24"/>
      <c r="W287" s="24"/>
      <c r="Z287" s="24"/>
      <c r="AC287" s="24"/>
      <c r="AI287" s="24"/>
      <c r="AL287" s="24"/>
      <c r="AO287" s="24"/>
      <c r="AR287" s="24"/>
      <c r="AU287" s="24"/>
    </row>
    <row r="288">
      <c r="J288" s="18"/>
      <c r="N288" s="24"/>
      <c r="Q288" s="24"/>
      <c r="T288" s="24"/>
      <c r="W288" s="24"/>
      <c r="Z288" s="24"/>
      <c r="AC288" s="24"/>
      <c r="AI288" s="24"/>
      <c r="AL288" s="24"/>
      <c r="AO288" s="24"/>
      <c r="AR288" s="24"/>
      <c r="AU288" s="24"/>
    </row>
    <row r="289">
      <c r="J289" s="18"/>
      <c r="N289" s="24"/>
      <c r="Q289" s="24"/>
      <c r="T289" s="24"/>
      <c r="W289" s="24"/>
      <c r="Z289" s="24"/>
      <c r="AC289" s="24"/>
      <c r="AI289" s="24"/>
      <c r="AL289" s="24"/>
      <c r="AO289" s="24"/>
      <c r="AR289" s="24"/>
      <c r="AU289" s="24"/>
    </row>
    <row r="290">
      <c r="J290" s="18"/>
      <c r="N290" s="24"/>
      <c r="Q290" s="24"/>
      <c r="T290" s="24"/>
      <c r="W290" s="24"/>
      <c r="Z290" s="24"/>
      <c r="AC290" s="24"/>
      <c r="AI290" s="24"/>
      <c r="AL290" s="24"/>
      <c r="AO290" s="24"/>
      <c r="AR290" s="24"/>
      <c r="AU290" s="24"/>
    </row>
    <row r="291">
      <c r="J291" s="18"/>
      <c r="N291" s="24"/>
      <c r="Q291" s="24"/>
      <c r="T291" s="24"/>
      <c r="W291" s="24"/>
      <c r="Z291" s="24"/>
      <c r="AC291" s="24"/>
      <c r="AI291" s="24"/>
      <c r="AL291" s="24"/>
      <c r="AO291" s="24"/>
      <c r="AR291" s="24"/>
      <c r="AU291" s="24"/>
    </row>
    <row r="292">
      <c r="J292" s="18"/>
      <c r="N292" s="24"/>
      <c r="Q292" s="24"/>
      <c r="T292" s="24"/>
      <c r="W292" s="24"/>
      <c r="Z292" s="24"/>
      <c r="AC292" s="24"/>
      <c r="AI292" s="24"/>
      <c r="AL292" s="24"/>
      <c r="AO292" s="24"/>
      <c r="AR292" s="24"/>
      <c r="AU292" s="24"/>
    </row>
    <row r="293">
      <c r="J293" s="18"/>
      <c r="N293" s="24"/>
      <c r="Q293" s="24"/>
      <c r="T293" s="24"/>
      <c r="W293" s="24"/>
      <c r="Z293" s="24"/>
      <c r="AC293" s="24"/>
      <c r="AI293" s="24"/>
      <c r="AL293" s="24"/>
      <c r="AO293" s="24"/>
      <c r="AR293" s="24"/>
      <c r="AU293" s="24"/>
    </row>
    <row r="294">
      <c r="J294" s="18"/>
      <c r="N294" s="24"/>
      <c r="Q294" s="24"/>
      <c r="T294" s="24"/>
      <c r="W294" s="24"/>
      <c r="Z294" s="24"/>
      <c r="AC294" s="24"/>
      <c r="AI294" s="24"/>
      <c r="AL294" s="24"/>
      <c r="AO294" s="24"/>
      <c r="AR294" s="24"/>
      <c r="AU294" s="24"/>
    </row>
    <row r="295">
      <c r="J295" s="18"/>
      <c r="N295" s="24"/>
      <c r="Q295" s="24"/>
      <c r="T295" s="24"/>
      <c r="W295" s="24"/>
      <c r="Z295" s="24"/>
      <c r="AC295" s="24"/>
      <c r="AI295" s="24"/>
      <c r="AL295" s="24"/>
      <c r="AO295" s="24"/>
      <c r="AR295" s="24"/>
      <c r="AU295" s="24"/>
    </row>
    <row r="296">
      <c r="J296" s="18"/>
      <c r="N296" s="24"/>
      <c r="Q296" s="24"/>
      <c r="T296" s="24"/>
      <c r="W296" s="24"/>
      <c r="Z296" s="24"/>
      <c r="AC296" s="24"/>
      <c r="AI296" s="24"/>
      <c r="AL296" s="24"/>
      <c r="AO296" s="24"/>
      <c r="AR296" s="24"/>
      <c r="AU296" s="24"/>
    </row>
    <row r="297">
      <c r="J297" s="18"/>
      <c r="N297" s="24"/>
      <c r="Q297" s="24"/>
      <c r="T297" s="24"/>
      <c r="W297" s="24"/>
      <c r="Z297" s="24"/>
      <c r="AC297" s="24"/>
      <c r="AI297" s="24"/>
      <c r="AL297" s="24"/>
      <c r="AO297" s="24"/>
      <c r="AR297" s="24"/>
      <c r="AU297" s="24"/>
    </row>
    <row r="298">
      <c r="J298" s="18"/>
      <c r="N298" s="24"/>
      <c r="Q298" s="24"/>
      <c r="T298" s="24"/>
      <c r="W298" s="24"/>
      <c r="Z298" s="24"/>
      <c r="AC298" s="24"/>
      <c r="AI298" s="24"/>
      <c r="AL298" s="24"/>
      <c r="AO298" s="24"/>
      <c r="AR298" s="24"/>
      <c r="AU298" s="24"/>
    </row>
    <row r="299">
      <c r="J299" s="18"/>
      <c r="N299" s="24"/>
      <c r="Q299" s="24"/>
      <c r="T299" s="24"/>
      <c r="W299" s="24"/>
      <c r="Z299" s="24"/>
      <c r="AC299" s="24"/>
      <c r="AI299" s="24"/>
      <c r="AL299" s="24"/>
      <c r="AO299" s="24"/>
      <c r="AR299" s="24"/>
      <c r="AU299" s="24"/>
    </row>
    <row r="300">
      <c r="J300" s="18"/>
      <c r="N300" s="24"/>
      <c r="Q300" s="24"/>
      <c r="T300" s="24"/>
      <c r="W300" s="24"/>
      <c r="Z300" s="24"/>
      <c r="AC300" s="24"/>
      <c r="AI300" s="24"/>
      <c r="AL300" s="24"/>
      <c r="AO300" s="24"/>
      <c r="AR300" s="24"/>
      <c r="AU300" s="24"/>
    </row>
    <row r="301">
      <c r="J301" s="18"/>
      <c r="N301" s="24"/>
      <c r="Q301" s="24"/>
      <c r="T301" s="24"/>
      <c r="W301" s="24"/>
      <c r="Z301" s="24"/>
      <c r="AC301" s="24"/>
      <c r="AI301" s="24"/>
      <c r="AL301" s="24"/>
      <c r="AO301" s="24"/>
      <c r="AR301" s="24"/>
      <c r="AU301" s="24"/>
    </row>
    <row r="302">
      <c r="J302" s="18"/>
      <c r="N302" s="24"/>
      <c r="Q302" s="24"/>
      <c r="T302" s="24"/>
      <c r="W302" s="24"/>
      <c r="Z302" s="24"/>
      <c r="AC302" s="24"/>
      <c r="AI302" s="24"/>
      <c r="AL302" s="24"/>
      <c r="AO302" s="24"/>
      <c r="AR302" s="24"/>
      <c r="AU302" s="24"/>
    </row>
    <row r="303">
      <c r="J303" s="18"/>
      <c r="N303" s="24"/>
      <c r="Q303" s="24"/>
      <c r="T303" s="24"/>
      <c r="W303" s="24"/>
      <c r="Z303" s="24"/>
      <c r="AC303" s="24"/>
      <c r="AI303" s="24"/>
      <c r="AL303" s="24"/>
      <c r="AO303" s="24"/>
      <c r="AR303" s="24"/>
      <c r="AU303" s="24"/>
    </row>
    <row r="304">
      <c r="J304" s="18"/>
      <c r="N304" s="24"/>
      <c r="Q304" s="24"/>
      <c r="T304" s="24"/>
      <c r="W304" s="24"/>
      <c r="Z304" s="24"/>
      <c r="AC304" s="24"/>
      <c r="AI304" s="24"/>
      <c r="AL304" s="24"/>
      <c r="AO304" s="24"/>
      <c r="AR304" s="24"/>
      <c r="AU304" s="24"/>
    </row>
    <row r="305">
      <c r="J305" s="18"/>
      <c r="N305" s="24"/>
      <c r="Q305" s="24"/>
      <c r="T305" s="24"/>
      <c r="W305" s="24"/>
      <c r="Z305" s="24"/>
      <c r="AC305" s="24"/>
      <c r="AI305" s="24"/>
      <c r="AL305" s="24"/>
      <c r="AO305" s="24"/>
      <c r="AR305" s="24"/>
      <c r="AU305" s="24"/>
    </row>
    <row r="306">
      <c r="J306" s="18"/>
      <c r="N306" s="24"/>
      <c r="Q306" s="24"/>
      <c r="T306" s="24"/>
      <c r="W306" s="24"/>
      <c r="Z306" s="24"/>
      <c r="AC306" s="24"/>
      <c r="AI306" s="24"/>
      <c r="AL306" s="24"/>
      <c r="AO306" s="24"/>
      <c r="AR306" s="24"/>
      <c r="AU306" s="24"/>
    </row>
    <row r="307">
      <c r="J307" s="18"/>
      <c r="N307" s="24"/>
      <c r="Q307" s="24"/>
      <c r="T307" s="24"/>
      <c r="W307" s="24"/>
      <c r="Z307" s="24"/>
      <c r="AC307" s="24"/>
      <c r="AI307" s="24"/>
      <c r="AL307" s="24"/>
      <c r="AO307" s="24"/>
      <c r="AR307" s="24"/>
      <c r="AU307" s="24"/>
    </row>
    <row r="308">
      <c r="J308" s="18"/>
      <c r="N308" s="24"/>
      <c r="Q308" s="24"/>
      <c r="T308" s="24"/>
      <c r="W308" s="24"/>
      <c r="Z308" s="24"/>
      <c r="AC308" s="24"/>
      <c r="AI308" s="24"/>
      <c r="AL308" s="24"/>
      <c r="AO308" s="24"/>
      <c r="AR308" s="24"/>
      <c r="AU308" s="24"/>
    </row>
    <row r="309">
      <c r="J309" s="18"/>
      <c r="N309" s="24"/>
      <c r="Q309" s="24"/>
      <c r="T309" s="24"/>
      <c r="W309" s="24"/>
      <c r="Z309" s="24"/>
      <c r="AC309" s="24"/>
      <c r="AI309" s="24"/>
      <c r="AL309" s="24"/>
      <c r="AO309" s="24"/>
      <c r="AR309" s="24"/>
      <c r="AU309" s="24"/>
    </row>
    <row r="310">
      <c r="J310" s="18"/>
      <c r="N310" s="24"/>
      <c r="Q310" s="24"/>
      <c r="T310" s="24"/>
      <c r="W310" s="24"/>
      <c r="Z310" s="24"/>
      <c r="AC310" s="24"/>
      <c r="AI310" s="24"/>
      <c r="AL310" s="24"/>
      <c r="AO310" s="24"/>
      <c r="AR310" s="24"/>
      <c r="AU310" s="24"/>
    </row>
    <row r="311">
      <c r="J311" s="18"/>
      <c r="N311" s="24"/>
      <c r="Q311" s="24"/>
      <c r="T311" s="24"/>
      <c r="W311" s="24"/>
      <c r="Z311" s="24"/>
      <c r="AC311" s="24"/>
      <c r="AI311" s="24"/>
      <c r="AL311" s="24"/>
      <c r="AO311" s="24"/>
      <c r="AR311" s="24"/>
      <c r="AU311" s="24"/>
    </row>
    <row r="312">
      <c r="J312" s="18"/>
      <c r="N312" s="24"/>
      <c r="Q312" s="24"/>
      <c r="T312" s="24"/>
      <c r="W312" s="24"/>
      <c r="Z312" s="24"/>
      <c r="AC312" s="24"/>
      <c r="AI312" s="24"/>
      <c r="AL312" s="24"/>
      <c r="AO312" s="24"/>
      <c r="AR312" s="24"/>
      <c r="AU312" s="24"/>
    </row>
    <row r="313">
      <c r="J313" s="18"/>
      <c r="N313" s="24"/>
      <c r="Q313" s="24"/>
      <c r="T313" s="24"/>
      <c r="W313" s="24"/>
      <c r="Z313" s="24"/>
      <c r="AC313" s="24"/>
      <c r="AI313" s="24"/>
      <c r="AL313" s="24"/>
      <c r="AO313" s="24"/>
      <c r="AR313" s="24"/>
      <c r="AU313" s="24"/>
    </row>
    <row r="314">
      <c r="J314" s="18"/>
      <c r="N314" s="24"/>
      <c r="Q314" s="24"/>
      <c r="T314" s="24"/>
      <c r="W314" s="24"/>
      <c r="Z314" s="24"/>
      <c r="AC314" s="24"/>
      <c r="AI314" s="24"/>
      <c r="AL314" s="24"/>
      <c r="AO314" s="24"/>
      <c r="AR314" s="24"/>
      <c r="AU314" s="24"/>
    </row>
    <row r="315">
      <c r="J315" s="18"/>
      <c r="N315" s="24"/>
      <c r="Q315" s="24"/>
      <c r="T315" s="24"/>
      <c r="W315" s="24"/>
      <c r="Z315" s="24"/>
      <c r="AC315" s="24"/>
      <c r="AI315" s="24"/>
      <c r="AL315" s="24"/>
      <c r="AO315" s="24"/>
      <c r="AR315" s="24"/>
      <c r="AU315" s="24"/>
    </row>
    <row r="316">
      <c r="J316" s="18"/>
      <c r="N316" s="24"/>
      <c r="Q316" s="24"/>
      <c r="T316" s="24"/>
      <c r="W316" s="24"/>
      <c r="Z316" s="24"/>
      <c r="AC316" s="24"/>
      <c r="AI316" s="24"/>
      <c r="AL316" s="24"/>
      <c r="AO316" s="24"/>
      <c r="AR316" s="24"/>
      <c r="AU316" s="24"/>
    </row>
    <row r="317">
      <c r="J317" s="18"/>
      <c r="N317" s="24"/>
      <c r="Q317" s="24"/>
      <c r="T317" s="24"/>
      <c r="W317" s="24"/>
      <c r="Z317" s="24"/>
      <c r="AC317" s="24"/>
      <c r="AI317" s="24"/>
      <c r="AL317" s="24"/>
      <c r="AO317" s="24"/>
      <c r="AR317" s="24"/>
      <c r="AU317" s="24"/>
    </row>
    <row r="318">
      <c r="J318" s="18"/>
      <c r="N318" s="24"/>
      <c r="Q318" s="24"/>
      <c r="T318" s="24"/>
      <c r="W318" s="24"/>
      <c r="Z318" s="24"/>
      <c r="AC318" s="24"/>
      <c r="AI318" s="24"/>
      <c r="AL318" s="24"/>
      <c r="AO318" s="24"/>
      <c r="AR318" s="24"/>
      <c r="AU318" s="24"/>
    </row>
    <row r="319">
      <c r="J319" s="18"/>
      <c r="N319" s="24"/>
      <c r="Q319" s="24"/>
      <c r="T319" s="24"/>
      <c r="W319" s="24"/>
      <c r="Z319" s="24"/>
      <c r="AC319" s="24"/>
      <c r="AI319" s="24"/>
      <c r="AL319" s="24"/>
      <c r="AO319" s="24"/>
      <c r="AR319" s="24"/>
      <c r="AU319" s="24"/>
    </row>
    <row r="320">
      <c r="J320" s="18"/>
      <c r="N320" s="24"/>
      <c r="Q320" s="24"/>
      <c r="T320" s="24"/>
      <c r="W320" s="24"/>
      <c r="Z320" s="24"/>
      <c r="AC320" s="24"/>
      <c r="AI320" s="24"/>
      <c r="AL320" s="24"/>
      <c r="AO320" s="24"/>
      <c r="AR320" s="24"/>
      <c r="AU320" s="24"/>
    </row>
    <row r="321">
      <c r="J321" s="18"/>
      <c r="N321" s="24"/>
      <c r="Q321" s="24"/>
      <c r="T321" s="24"/>
      <c r="W321" s="24"/>
      <c r="Z321" s="24"/>
      <c r="AC321" s="24"/>
      <c r="AI321" s="24"/>
      <c r="AL321" s="24"/>
      <c r="AO321" s="24"/>
      <c r="AR321" s="24"/>
      <c r="AU321" s="24"/>
    </row>
    <row r="322">
      <c r="J322" s="18"/>
      <c r="N322" s="24"/>
      <c r="Q322" s="24"/>
      <c r="T322" s="24"/>
      <c r="W322" s="24"/>
      <c r="Z322" s="24"/>
      <c r="AC322" s="24"/>
      <c r="AI322" s="24"/>
      <c r="AL322" s="24"/>
      <c r="AO322" s="24"/>
      <c r="AR322" s="24"/>
      <c r="AU322" s="24"/>
    </row>
    <row r="323">
      <c r="J323" s="18"/>
      <c r="N323" s="24"/>
      <c r="Q323" s="24"/>
      <c r="T323" s="24"/>
      <c r="W323" s="24"/>
      <c r="Z323" s="24"/>
      <c r="AC323" s="24"/>
      <c r="AI323" s="24"/>
      <c r="AL323" s="24"/>
      <c r="AO323" s="24"/>
      <c r="AR323" s="24"/>
      <c r="AU323" s="24"/>
    </row>
    <row r="324">
      <c r="J324" s="18"/>
      <c r="N324" s="24"/>
      <c r="Q324" s="24"/>
      <c r="T324" s="24"/>
      <c r="W324" s="24"/>
      <c r="Z324" s="24"/>
      <c r="AC324" s="24"/>
      <c r="AI324" s="24"/>
      <c r="AL324" s="24"/>
      <c r="AO324" s="24"/>
      <c r="AR324" s="24"/>
      <c r="AU324" s="24"/>
    </row>
    <row r="325">
      <c r="J325" s="18"/>
      <c r="N325" s="24"/>
      <c r="Q325" s="24"/>
      <c r="T325" s="24"/>
      <c r="W325" s="24"/>
      <c r="Z325" s="24"/>
      <c r="AC325" s="24"/>
      <c r="AI325" s="24"/>
      <c r="AL325" s="24"/>
      <c r="AO325" s="24"/>
      <c r="AR325" s="24"/>
      <c r="AU325" s="24"/>
    </row>
    <row r="326">
      <c r="J326" s="18"/>
      <c r="N326" s="24"/>
      <c r="Q326" s="24"/>
      <c r="T326" s="24"/>
      <c r="W326" s="24"/>
      <c r="Z326" s="24"/>
      <c r="AC326" s="24"/>
      <c r="AI326" s="24"/>
      <c r="AL326" s="24"/>
      <c r="AO326" s="24"/>
      <c r="AR326" s="24"/>
      <c r="AU326" s="24"/>
    </row>
    <row r="327">
      <c r="J327" s="18"/>
      <c r="N327" s="24"/>
      <c r="Q327" s="24"/>
      <c r="T327" s="24"/>
      <c r="W327" s="24"/>
      <c r="Z327" s="24"/>
      <c r="AC327" s="24"/>
      <c r="AI327" s="24"/>
      <c r="AL327" s="24"/>
      <c r="AO327" s="24"/>
      <c r="AR327" s="24"/>
      <c r="AU327" s="24"/>
    </row>
    <row r="328">
      <c r="J328" s="18"/>
      <c r="N328" s="24"/>
      <c r="Q328" s="24"/>
      <c r="T328" s="24"/>
      <c r="W328" s="24"/>
      <c r="Z328" s="24"/>
      <c r="AC328" s="24"/>
      <c r="AI328" s="24"/>
      <c r="AL328" s="24"/>
      <c r="AO328" s="24"/>
      <c r="AR328" s="24"/>
      <c r="AU328" s="24"/>
    </row>
    <row r="329">
      <c r="J329" s="18"/>
      <c r="N329" s="24"/>
      <c r="Q329" s="24"/>
      <c r="T329" s="24"/>
      <c r="W329" s="24"/>
      <c r="Z329" s="24"/>
      <c r="AC329" s="24"/>
      <c r="AI329" s="24"/>
      <c r="AL329" s="24"/>
      <c r="AO329" s="24"/>
      <c r="AR329" s="24"/>
      <c r="AU329" s="24"/>
    </row>
    <row r="330">
      <c r="J330" s="18"/>
      <c r="N330" s="24"/>
      <c r="Q330" s="24"/>
      <c r="T330" s="24"/>
      <c r="W330" s="24"/>
      <c r="Z330" s="24"/>
      <c r="AC330" s="24"/>
      <c r="AI330" s="24"/>
      <c r="AL330" s="24"/>
      <c r="AO330" s="24"/>
      <c r="AR330" s="24"/>
      <c r="AU330" s="24"/>
    </row>
    <row r="331">
      <c r="J331" s="18"/>
      <c r="N331" s="24"/>
      <c r="Q331" s="24"/>
      <c r="T331" s="24"/>
      <c r="W331" s="24"/>
      <c r="Z331" s="24"/>
      <c r="AC331" s="24"/>
      <c r="AI331" s="24"/>
      <c r="AL331" s="24"/>
      <c r="AO331" s="24"/>
      <c r="AR331" s="24"/>
      <c r="AU331" s="24"/>
    </row>
    <row r="332">
      <c r="J332" s="18"/>
      <c r="N332" s="24"/>
      <c r="Q332" s="24"/>
      <c r="T332" s="24"/>
      <c r="W332" s="24"/>
      <c r="Z332" s="24"/>
      <c r="AC332" s="24"/>
      <c r="AI332" s="24"/>
      <c r="AL332" s="24"/>
      <c r="AO332" s="24"/>
      <c r="AR332" s="24"/>
      <c r="AU332" s="24"/>
    </row>
    <row r="333">
      <c r="J333" s="18"/>
      <c r="N333" s="24"/>
      <c r="Q333" s="24"/>
      <c r="T333" s="24"/>
      <c r="W333" s="24"/>
      <c r="Z333" s="24"/>
      <c r="AC333" s="24"/>
      <c r="AI333" s="24"/>
      <c r="AL333" s="24"/>
      <c r="AO333" s="24"/>
      <c r="AR333" s="24"/>
      <c r="AU333" s="24"/>
    </row>
    <row r="334">
      <c r="J334" s="18"/>
      <c r="N334" s="24"/>
      <c r="Q334" s="24"/>
      <c r="T334" s="24"/>
      <c r="W334" s="24"/>
      <c r="Z334" s="24"/>
      <c r="AC334" s="24"/>
      <c r="AI334" s="24"/>
      <c r="AL334" s="24"/>
      <c r="AO334" s="24"/>
      <c r="AR334" s="24"/>
      <c r="AU334" s="24"/>
    </row>
    <row r="335">
      <c r="J335" s="18"/>
      <c r="N335" s="24"/>
      <c r="Q335" s="24"/>
      <c r="T335" s="24"/>
      <c r="W335" s="24"/>
      <c r="Z335" s="24"/>
      <c r="AC335" s="24"/>
      <c r="AI335" s="24"/>
      <c r="AL335" s="24"/>
      <c r="AO335" s="24"/>
      <c r="AR335" s="24"/>
      <c r="AU335" s="24"/>
    </row>
    <row r="336">
      <c r="J336" s="18"/>
      <c r="N336" s="24"/>
      <c r="Q336" s="24"/>
      <c r="T336" s="24"/>
      <c r="W336" s="24"/>
      <c r="Z336" s="24"/>
      <c r="AC336" s="24"/>
      <c r="AI336" s="24"/>
      <c r="AL336" s="24"/>
      <c r="AO336" s="24"/>
      <c r="AR336" s="24"/>
      <c r="AU336" s="24"/>
    </row>
    <row r="337">
      <c r="J337" s="18"/>
      <c r="N337" s="24"/>
      <c r="Q337" s="24"/>
      <c r="T337" s="24"/>
      <c r="W337" s="24"/>
      <c r="Z337" s="24"/>
      <c r="AC337" s="24"/>
      <c r="AI337" s="24"/>
      <c r="AL337" s="24"/>
      <c r="AO337" s="24"/>
      <c r="AR337" s="24"/>
      <c r="AU337" s="24"/>
    </row>
    <row r="338">
      <c r="J338" s="18"/>
      <c r="N338" s="24"/>
      <c r="Q338" s="24"/>
      <c r="T338" s="24"/>
      <c r="W338" s="24"/>
      <c r="Z338" s="24"/>
      <c r="AC338" s="24"/>
      <c r="AI338" s="24"/>
      <c r="AL338" s="24"/>
      <c r="AO338" s="24"/>
      <c r="AR338" s="24"/>
      <c r="AU338" s="24"/>
    </row>
    <row r="339">
      <c r="J339" s="18"/>
      <c r="N339" s="24"/>
      <c r="Q339" s="24"/>
      <c r="T339" s="24"/>
      <c r="W339" s="24"/>
      <c r="Z339" s="24"/>
      <c r="AC339" s="24"/>
      <c r="AI339" s="24"/>
      <c r="AL339" s="24"/>
      <c r="AO339" s="24"/>
      <c r="AR339" s="24"/>
      <c r="AU339" s="24"/>
    </row>
    <row r="340">
      <c r="J340" s="18"/>
      <c r="N340" s="24"/>
      <c r="Q340" s="24"/>
      <c r="T340" s="24"/>
      <c r="W340" s="24"/>
      <c r="Z340" s="24"/>
      <c r="AC340" s="24"/>
      <c r="AI340" s="24"/>
      <c r="AL340" s="24"/>
      <c r="AO340" s="24"/>
      <c r="AR340" s="24"/>
      <c r="AU340" s="24"/>
    </row>
    <row r="341">
      <c r="J341" s="18"/>
      <c r="N341" s="24"/>
      <c r="Q341" s="24"/>
      <c r="T341" s="24"/>
      <c r="W341" s="24"/>
      <c r="Z341" s="24"/>
      <c r="AC341" s="24"/>
      <c r="AI341" s="24"/>
      <c r="AL341" s="24"/>
      <c r="AO341" s="24"/>
      <c r="AR341" s="24"/>
      <c r="AU341" s="24"/>
    </row>
    <row r="342">
      <c r="J342" s="18"/>
      <c r="N342" s="24"/>
      <c r="Q342" s="24"/>
      <c r="T342" s="24"/>
      <c r="W342" s="24"/>
      <c r="Z342" s="24"/>
      <c r="AC342" s="24"/>
      <c r="AI342" s="24"/>
      <c r="AL342" s="24"/>
      <c r="AO342" s="24"/>
      <c r="AR342" s="24"/>
      <c r="AU342" s="24"/>
    </row>
    <row r="343">
      <c r="J343" s="18"/>
      <c r="N343" s="24"/>
      <c r="Q343" s="24"/>
      <c r="T343" s="24"/>
      <c r="W343" s="24"/>
      <c r="Z343" s="24"/>
      <c r="AC343" s="24"/>
      <c r="AI343" s="24"/>
      <c r="AL343" s="24"/>
      <c r="AO343" s="24"/>
      <c r="AR343" s="24"/>
      <c r="AU343" s="24"/>
    </row>
    <row r="344">
      <c r="J344" s="18"/>
      <c r="N344" s="24"/>
      <c r="Q344" s="24"/>
      <c r="T344" s="24"/>
      <c r="W344" s="24"/>
      <c r="Z344" s="24"/>
      <c r="AC344" s="24"/>
      <c r="AI344" s="24"/>
      <c r="AL344" s="24"/>
      <c r="AO344" s="24"/>
      <c r="AR344" s="24"/>
      <c r="AU344" s="24"/>
    </row>
    <row r="345">
      <c r="J345" s="18"/>
      <c r="N345" s="24"/>
      <c r="Q345" s="24"/>
      <c r="T345" s="24"/>
      <c r="W345" s="24"/>
      <c r="Z345" s="24"/>
      <c r="AC345" s="24"/>
      <c r="AI345" s="24"/>
      <c r="AL345" s="24"/>
      <c r="AO345" s="24"/>
      <c r="AR345" s="24"/>
      <c r="AU345" s="24"/>
    </row>
    <row r="346">
      <c r="J346" s="18"/>
      <c r="N346" s="24"/>
      <c r="Q346" s="24"/>
      <c r="T346" s="24"/>
      <c r="W346" s="24"/>
      <c r="Z346" s="24"/>
      <c r="AC346" s="24"/>
      <c r="AI346" s="24"/>
      <c r="AL346" s="24"/>
      <c r="AO346" s="24"/>
      <c r="AR346" s="24"/>
      <c r="AU346" s="24"/>
    </row>
    <row r="347">
      <c r="J347" s="18"/>
      <c r="N347" s="24"/>
      <c r="Q347" s="24"/>
      <c r="T347" s="24"/>
      <c r="W347" s="24"/>
      <c r="Z347" s="24"/>
      <c r="AC347" s="24"/>
      <c r="AI347" s="24"/>
      <c r="AL347" s="24"/>
      <c r="AO347" s="24"/>
      <c r="AR347" s="24"/>
      <c r="AU347" s="24"/>
    </row>
    <row r="348">
      <c r="J348" s="18"/>
      <c r="N348" s="24"/>
      <c r="Q348" s="24"/>
      <c r="T348" s="24"/>
      <c r="W348" s="24"/>
      <c r="Z348" s="24"/>
      <c r="AC348" s="24"/>
      <c r="AI348" s="24"/>
      <c r="AL348" s="24"/>
      <c r="AO348" s="24"/>
      <c r="AR348" s="24"/>
      <c r="AU348" s="24"/>
    </row>
    <row r="349">
      <c r="J349" s="18"/>
      <c r="N349" s="24"/>
      <c r="Q349" s="24"/>
      <c r="T349" s="24"/>
      <c r="W349" s="24"/>
      <c r="Z349" s="24"/>
      <c r="AC349" s="24"/>
      <c r="AI349" s="24"/>
      <c r="AL349" s="24"/>
      <c r="AO349" s="24"/>
      <c r="AR349" s="24"/>
      <c r="AU349" s="24"/>
    </row>
    <row r="350">
      <c r="J350" s="18"/>
      <c r="N350" s="24"/>
      <c r="Q350" s="24"/>
      <c r="T350" s="24"/>
      <c r="W350" s="24"/>
      <c r="Z350" s="24"/>
      <c r="AC350" s="24"/>
      <c r="AI350" s="24"/>
      <c r="AL350" s="24"/>
      <c r="AO350" s="24"/>
      <c r="AR350" s="24"/>
      <c r="AU350" s="24"/>
    </row>
    <row r="351">
      <c r="J351" s="18"/>
      <c r="N351" s="24"/>
      <c r="Q351" s="24"/>
      <c r="T351" s="24"/>
      <c r="W351" s="24"/>
      <c r="Z351" s="24"/>
      <c r="AC351" s="24"/>
      <c r="AI351" s="24"/>
      <c r="AL351" s="24"/>
      <c r="AO351" s="24"/>
      <c r="AR351" s="24"/>
      <c r="AU351" s="24"/>
    </row>
    <row r="352">
      <c r="J352" s="18"/>
      <c r="N352" s="24"/>
      <c r="Q352" s="24"/>
      <c r="T352" s="24"/>
      <c r="W352" s="24"/>
      <c r="Z352" s="24"/>
      <c r="AC352" s="24"/>
      <c r="AI352" s="24"/>
      <c r="AL352" s="24"/>
      <c r="AO352" s="24"/>
      <c r="AR352" s="24"/>
      <c r="AU352" s="24"/>
    </row>
    <row r="353">
      <c r="J353" s="18"/>
      <c r="N353" s="24"/>
      <c r="Q353" s="24"/>
      <c r="T353" s="24"/>
      <c r="W353" s="24"/>
      <c r="Z353" s="24"/>
      <c r="AC353" s="24"/>
      <c r="AI353" s="24"/>
      <c r="AL353" s="24"/>
      <c r="AO353" s="24"/>
      <c r="AR353" s="24"/>
      <c r="AU353" s="24"/>
    </row>
    <row r="354">
      <c r="J354" s="18"/>
      <c r="N354" s="24"/>
      <c r="Q354" s="24"/>
      <c r="T354" s="24"/>
      <c r="W354" s="24"/>
      <c r="Z354" s="24"/>
      <c r="AC354" s="24"/>
      <c r="AI354" s="24"/>
      <c r="AL354" s="24"/>
      <c r="AO354" s="24"/>
      <c r="AR354" s="24"/>
      <c r="AU354" s="24"/>
    </row>
    <row r="355">
      <c r="J355" s="18"/>
      <c r="N355" s="24"/>
      <c r="Q355" s="24"/>
      <c r="T355" s="24"/>
      <c r="W355" s="24"/>
      <c r="Z355" s="24"/>
      <c r="AC355" s="24"/>
      <c r="AI355" s="24"/>
      <c r="AL355" s="24"/>
      <c r="AO355" s="24"/>
      <c r="AR355" s="24"/>
      <c r="AU355" s="24"/>
    </row>
    <row r="356">
      <c r="J356" s="18"/>
      <c r="N356" s="24"/>
      <c r="Q356" s="24"/>
      <c r="T356" s="24"/>
      <c r="W356" s="24"/>
      <c r="Z356" s="24"/>
      <c r="AC356" s="24"/>
      <c r="AI356" s="24"/>
      <c r="AL356" s="24"/>
      <c r="AO356" s="24"/>
      <c r="AR356" s="24"/>
      <c r="AU356" s="24"/>
    </row>
    <row r="357">
      <c r="J357" s="18"/>
      <c r="N357" s="24"/>
      <c r="Q357" s="24"/>
      <c r="T357" s="24"/>
      <c r="W357" s="24"/>
      <c r="Z357" s="24"/>
      <c r="AC357" s="24"/>
      <c r="AI357" s="24"/>
      <c r="AL357" s="24"/>
      <c r="AO357" s="24"/>
      <c r="AR357" s="24"/>
      <c r="AU357" s="24"/>
    </row>
    <row r="358">
      <c r="J358" s="18"/>
      <c r="N358" s="24"/>
      <c r="Q358" s="24"/>
      <c r="T358" s="24"/>
      <c r="W358" s="24"/>
      <c r="Z358" s="24"/>
      <c r="AC358" s="24"/>
      <c r="AI358" s="24"/>
      <c r="AL358" s="24"/>
      <c r="AO358" s="24"/>
      <c r="AR358" s="24"/>
      <c r="AU358" s="24"/>
    </row>
    <row r="359">
      <c r="J359" s="18"/>
      <c r="N359" s="24"/>
      <c r="Q359" s="24"/>
      <c r="T359" s="24"/>
      <c r="W359" s="24"/>
      <c r="Z359" s="24"/>
      <c r="AC359" s="24"/>
      <c r="AI359" s="24"/>
      <c r="AL359" s="24"/>
      <c r="AO359" s="24"/>
      <c r="AR359" s="24"/>
      <c r="AU359" s="24"/>
    </row>
    <row r="360">
      <c r="J360" s="18"/>
      <c r="N360" s="24"/>
      <c r="Q360" s="24"/>
      <c r="T360" s="24"/>
      <c r="W360" s="24"/>
      <c r="Z360" s="24"/>
      <c r="AC360" s="24"/>
      <c r="AI360" s="24"/>
      <c r="AL360" s="24"/>
      <c r="AO360" s="24"/>
      <c r="AR360" s="24"/>
      <c r="AU360" s="24"/>
    </row>
    <row r="361">
      <c r="J361" s="18"/>
      <c r="N361" s="24"/>
      <c r="Q361" s="24"/>
      <c r="T361" s="24"/>
      <c r="W361" s="24"/>
      <c r="Z361" s="24"/>
      <c r="AC361" s="24"/>
      <c r="AI361" s="24"/>
      <c r="AL361" s="24"/>
      <c r="AO361" s="24"/>
      <c r="AR361" s="24"/>
      <c r="AU361" s="24"/>
    </row>
    <row r="362">
      <c r="J362" s="18"/>
      <c r="N362" s="24"/>
      <c r="Q362" s="24"/>
      <c r="T362" s="24"/>
      <c r="W362" s="24"/>
      <c r="Z362" s="24"/>
      <c r="AC362" s="24"/>
      <c r="AI362" s="24"/>
      <c r="AL362" s="24"/>
      <c r="AO362" s="24"/>
      <c r="AR362" s="24"/>
      <c r="AU362" s="24"/>
    </row>
    <row r="363">
      <c r="J363" s="18"/>
      <c r="N363" s="24"/>
      <c r="Q363" s="24"/>
      <c r="T363" s="24"/>
      <c r="W363" s="24"/>
      <c r="Z363" s="24"/>
      <c r="AC363" s="24"/>
      <c r="AI363" s="24"/>
      <c r="AL363" s="24"/>
      <c r="AO363" s="24"/>
      <c r="AR363" s="24"/>
      <c r="AU363" s="24"/>
    </row>
    <row r="364">
      <c r="J364" s="18"/>
      <c r="N364" s="24"/>
      <c r="Q364" s="24"/>
      <c r="T364" s="24"/>
      <c r="W364" s="24"/>
      <c r="Z364" s="24"/>
      <c r="AC364" s="24"/>
      <c r="AI364" s="24"/>
      <c r="AL364" s="24"/>
      <c r="AO364" s="24"/>
      <c r="AR364" s="24"/>
      <c r="AU364" s="24"/>
    </row>
    <row r="365">
      <c r="J365" s="18"/>
      <c r="N365" s="24"/>
      <c r="Q365" s="24"/>
      <c r="T365" s="24"/>
      <c r="W365" s="24"/>
      <c r="Z365" s="24"/>
      <c r="AC365" s="24"/>
      <c r="AI365" s="24"/>
      <c r="AL365" s="24"/>
      <c r="AO365" s="24"/>
      <c r="AR365" s="24"/>
      <c r="AU365" s="24"/>
    </row>
    <row r="366">
      <c r="J366" s="18"/>
      <c r="N366" s="24"/>
      <c r="Q366" s="24"/>
      <c r="T366" s="24"/>
      <c r="W366" s="24"/>
      <c r="Z366" s="24"/>
      <c r="AC366" s="24"/>
      <c r="AI366" s="24"/>
      <c r="AL366" s="24"/>
      <c r="AO366" s="24"/>
      <c r="AR366" s="24"/>
      <c r="AU366" s="24"/>
    </row>
    <row r="367">
      <c r="J367" s="18"/>
      <c r="N367" s="24"/>
      <c r="Q367" s="24"/>
      <c r="T367" s="24"/>
      <c r="W367" s="24"/>
      <c r="Z367" s="24"/>
      <c r="AC367" s="24"/>
      <c r="AI367" s="24"/>
      <c r="AL367" s="24"/>
      <c r="AO367" s="24"/>
      <c r="AR367" s="24"/>
      <c r="AU367" s="24"/>
    </row>
    <row r="368">
      <c r="J368" s="18"/>
      <c r="N368" s="24"/>
      <c r="Q368" s="24"/>
      <c r="T368" s="24"/>
      <c r="W368" s="24"/>
      <c r="Z368" s="24"/>
      <c r="AC368" s="24"/>
      <c r="AI368" s="24"/>
      <c r="AL368" s="24"/>
      <c r="AO368" s="24"/>
      <c r="AR368" s="24"/>
      <c r="AU368" s="24"/>
    </row>
    <row r="369">
      <c r="J369" s="18"/>
      <c r="N369" s="24"/>
      <c r="Q369" s="24"/>
      <c r="T369" s="24"/>
      <c r="W369" s="24"/>
      <c r="Z369" s="24"/>
      <c r="AC369" s="24"/>
      <c r="AI369" s="24"/>
      <c r="AL369" s="24"/>
      <c r="AO369" s="24"/>
      <c r="AR369" s="24"/>
      <c r="AU369" s="24"/>
    </row>
    <row r="370">
      <c r="J370" s="18"/>
      <c r="N370" s="24"/>
      <c r="Q370" s="24"/>
      <c r="T370" s="24"/>
      <c r="W370" s="24"/>
      <c r="Z370" s="24"/>
      <c r="AC370" s="24"/>
      <c r="AI370" s="24"/>
      <c r="AL370" s="24"/>
      <c r="AO370" s="24"/>
      <c r="AR370" s="24"/>
      <c r="AU370" s="24"/>
    </row>
    <row r="371">
      <c r="J371" s="18"/>
      <c r="N371" s="24"/>
      <c r="Q371" s="24"/>
      <c r="T371" s="24"/>
      <c r="W371" s="24"/>
      <c r="Z371" s="24"/>
      <c r="AC371" s="24"/>
      <c r="AI371" s="24"/>
      <c r="AL371" s="24"/>
      <c r="AO371" s="24"/>
      <c r="AR371" s="24"/>
      <c r="AU371" s="24"/>
    </row>
    <row r="372">
      <c r="J372" s="18"/>
      <c r="N372" s="24"/>
      <c r="Q372" s="24"/>
      <c r="T372" s="24"/>
      <c r="W372" s="24"/>
      <c r="Z372" s="24"/>
      <c r="AC372" s="24"/>
      <c r="AI372" s="24"/>
      <c r="AL372" s="24"/>
      <c r="AO372" s="24"/>
      <c r="AR372" s="24"/>
      <c r="AU372" s="24"/>
    </row>
    <row r="373">
      <c r="J373" s="18"/>
      <c r="N373" s="24"/>
      <c r="Q373" s="24"/>
      <c r="T373" s="24"/>
      <c r="W373" s="24"/>
      <c r="Z373" s="24"/>
      <c r="AC373" s="24"/>
      <c r="AI373" s="24"/>
      <c r="AL373" s="24"/>
      <c r="AO373" s="24"/>
      <c r="AR373" s="24"/>
      <c r="AU373" s="24"/>
    </row>
    <row r="374">
      <c r="J374" s="18"/>
      <c r="N374" s="24"/>
      <c r="Q374" s="24"/>
      <c r="T374" s="24"/>
      <c r="W374" s="24"/>
      <c r="Z374" s="24"/>
      <c r="AC374" s="24"/>
      <c r="AI374" s="24"/>
      <c r="AL374" s="24"/>
      <c r="AO374" s="24"/>
      <c r="AR374" s="24"/>
      <c r="AU374" s="24"/>
    </row>
    <row r="375">
      <c r="J375" s="18"/>
      <c r="N375" s="24"/>
      <c r="Q375" s="24"/>
      <c r="T375" s="24"/>
      <c r="W375" s="24"/>
      <c r="Z375" s="24"/>
      <c r="AC375" s="24"/>
      <c r="AI375" s="24"/>
      <c r="AL375" s="24"/>
      <c r="AO375" s="24"/>
      <c r="AR375" s="24"/>
      <c r="AU375" s="24"/>
    </row>
    <row r="376">
      <c r="J376" s="18"/>
      <c r="N376" s="24"/>
      <c r="Q376" s="24"/>
      <c r="T376" s="24"/>
      <c r="W376" s="24"/>
      <c r="Z376" s="24"/>
      <c r="AC376" s="24"/>
      <c r="AI376" s="24"/>
      <c r="AL376" s="24"/>
      <c r="AO376" s="24"/>
      <c r="AR376" s="24"/>
      <c r="AU376" s="24"/>
    </row>
    <row r="377">
      <c r="J377" s="18"/>
      <c r="N377" s="24"/>
      <c r="Q377" s="24"/>
      <c r="T377" s="24"/>
      <c r="W377" s="24"/>
      <c r="Z377" s="24"/>
      <c r="AC377" s="24"/>
      <c r="AI377" s="24"/>
      <c r="AL377" s="24"/>
      <c r="AO377" s="24"/>
      <c r="AR377" s="24"/>
      <c r="AU377" s="24"/>
    </row>
    <row r="378">
      <c r="J378" s="18"/>
      <c r="N378" s="24"/>
      <c r="Q378" s="24"/>
      <c r="T378" s="24"/>
      <c r="W378" s="24"/>
      <c r="Z378" s="24"/>
      <c r="AC378" s="24"/>
      <c r="AI378" s="24"/>
      <c r="AL378" s="24"/>
      <c r="AO378" s="24"/>
      <c r="AR378" s="24"/>
      <c r="AU378" s="24"/>
    </row>
    <row r="379">
      <c r="J379" s="18"/>
      <c r="N379" s="24"/>
      <c r="Q379" s="24"/>
      <c r="T379" s="24"/>
      <c r="W379" s="24"/>
      <c r="Z379" s="24"/>
      <c r="AC379" s="24"/>
      <c r="AI379" s="24"/>
      <c r="AL379" s="24"/>
      <c r="AO379" s="24"/>
      <c r="AR379" s="24"/>
      <c r="AU379" s="24"/>
    </row>
    <row r="380">
      <c r="J380" s="18"/>
      <c r="N380" s="24"/>
      <c r="Q380" s="24"/>
      <c r="T380" s="24"/>
      <c r="W380" s="24"/>
      <c r="Z380" s="24"/>
      <c r="AC380" s="24"/>
      <c r="AI380" s="24"/>
      <c r="AL380" s="24"/>
      <c r="AO380" s="24"/>
      <c r="AR380" s="24"/>
      <c r="AU380" s="24"/>
    </row>
    <row r="381">
      <c r="J381" s="18"/>
      <c r="N381" s="24"/>
      <c r="Q381" s="24"/>
      <c r="T381" s="24"/>
      <c r="W381" s="24"/>
      <c r="Z381" s="24"/>
      <c r="AC381" s="24"/>
      <c r="AI381" s="24"/>
      <c r="AL381" s="24"/>
      <c r="AO381" s="24"/>
      <c r="AR381" s="24"/>
      <c r="AU381" s="24"/>
    </row>
    <row r="382">
      <c r="J382" s="18"/>
      <c r="N382" s="24"/>
      <c r="Q382" s="24"/>
      <c r="T382" s="24"/>
      <c r="W382" s="24"/>
      <c r="Z382" s="24"/>
      <c r="AC382" s="24"/>
      <c r="AI382" s="24"/>
      <c r="AL382" s="24"/>
      <c r="AO382" s="24"/>
      <c r="AR382" s="24"/>
      <c r="AU382" s="24"/>
    </row>
    <row r="383">
      <c r="J383" s="18"/>
      <c r="N383" s="24"/>
      <c r="Q383" s="24"/>
      <c r="T383" s="24"/>
      <c r="W383" s="24"/>
      <c r="Z383" s="24"/>
      <c r="AC383" s="24"/>
      <c r="AI383" s="24"/>
      <c r="AL383" s="24"/>
      <c r="AO383" s="24"/>
      <c r="AR383" s="24"/>
      <c r="AU383" s="24"/>
    </row>
    <row r="384">
      <c r="J384" s="18"/>
      <c r="N384" s="24"/>
      <c r="Q384" s="24"/>
      <c r="T384" s="24"/>
      <c r="W384" s="24"/>
      <c r="Z384" s="24"/>
      <c r="AC384" s="24"/>
      <c r="AI384" s="24"/>
      <c r="AL384" s="24"/>
      <c r="AO384" s="24"/>
      <c r="AR384" s="24"/>
      <c r="AU384" s="24"/>
    </row>
    <row r="385">
      <c r="J385" s="18"/>
      <c r="N385" s="24"/>
      <c r="Q385" s="24"/>
      <c r="T385" s="24"/>
      <c r="W385" s="24"/>
      <c r="Z385" s="24"/>
      <c r="AC385" s="24"/>
      <c r="AI385" s="24"/>
      <c r="AL385" s="24"/>
      <c r="AO385" s="24"/>
      <c r="AR385" s="24"/>
      <c r="AU385" s="24"/>
    </row>
    <row r="386">
      <c r="J386" s="18"/>
      <c r="N386" s="24"/>
      <c r="Q386" s="24"/>
      <c r="T386" s="24"/>
      <c r="W386" s="24"/>
      <c r="Z386" s="24"/>
      <c r="AC386" s="24"/>
      <c r="AI386" s="24"/>
      <c r="AL386" s="24"/>
      <c r="AO386" s="24"/>
      <c r="AR386" s="24"/>
      <c r="AU386" s="24"/>
    </row>
    <row r="387">
      <c r="J387" s="18"/>
      <c r="N387" s="24"/>
      <c r="Q387" s="24"/>
      <c r="T387" s="24"/>
      <c r="W387" s="24"/>
      <c r="Z387" s="24"/>
      <c r="AC387" s="24"/>
      <c r="AI387" s="24"/>
      <c r="AL387" s="24"/>
      <c r="AO387" s="24"/>
      <c r="AR387" s="24"/>
      <c r="AU387" s="24"/>
    </row>
    <row r="388">
      <c r="J388" s="18"/>
      <c r="N388" s="24"/>
      <c r="Q388" s="24"/>
      <c r="T388" s="24"/>
      <c r="W388" s="24"/>
      <c r="Z388" s="24"/>
      <c r="AC388" s="24"/>
      <c r="AI388" s="24"/>
      <c r="AL388" s="24"/>
      <c r="AO388" s="24"/>
      <c r="AR388" s="24"/>
      <c r="AU388" s="24"/>
    </row>
    <row r="389">
      <c r="J389" s="18"/>
      <c r="N389" s="24"/>
      <c r="Q389" s="24"/>
      <c r="T389" s="24"/>
      <c r="W389" s="24"/>
      <c r="Z389" s="24"/>
      <c r="AC389" s="24"/>
      <c r="AI389" s="24"/>
      <c r="AL389" s="24"/>
      <c r="AO389" s="24"/>
      <c r="AR389" s="24"/>
      <c r="AU389" s="24"/>
    </row>
    <row r="390">
      <c r="J390" s="18"/>
      <c r="N390" s="24"/>
      <c r="Q390" s="24"/>
      <c r="T390" s="24"/>
      <c r="W390" s="24"/>
      <c r="Z390" s="24"/>
      <c r="AC390" s="24"/>
      <c r="AI390" s="24"/>
      <c r="AL390" s="24"/>
      <c r="AO390" s="24"/>
      <c r="AR390" s="24"/>
      <c r="AU390" s="24"/>
    </row>
    <row r="391">
      <c r="J391" s="18"/>
      <c r="N391" s="24"/>
      <c r="Q391" s="24"/>
      <c r="T391" s="24"/>
      <c r="W391" s="24"/>
      <c r="Z391" s="24"/>
      <c r="AC391" s="24"/>
      <c r="AI391" s="24"/>
      <c r="AL391" s="24"/>
      <c r="AO391" s="24"/>
      <c r="AR391" s="24"/>
      <c r="AU391" s="24"/>
    </row>
    <row r="392">
      <c r="J392" s="18"/>
      <c r="N392" s="24"/>
      <c r="Q392" s="24"/>
      <c r="T392" s="24"/>
      <c r="W392" s="24"/>
      <c r="Z392" s="24"/>
      <c r="AC392" s="24"/>
      <c r="AI392" s="24"/>
      <c r="AL392" s="24"/>
      <c r="AO392" s="24"/>
      <c r="AR392" s="24"/>
      <c r="AU392" s="24"/>
    </row>
    <row r="393">
      <c r="J393" s="18"/>
      <c r="N393" s="24"/>
      <c r="Q393" s="24"/>
      <c r="T393" s="24"/>
      <c r="W393" s="24"/>
      <c r="Z393" s="24"/>
      <c r="AC393" s="24"/>
      <c r="AI393" s="24"/>
      <c r="AL393" s="24"/>
      <c r="AO393" s="24"/>
      <c r="AR393" s="24"/>
      <c r="AU393" s="24"/>
    </row>
    <row r="394">
      <c r="J394" s="18"/>
      <c r="N394" s="24"/>
      <c r="Q394" s="24"/>
      <c r="T394" s="24"/>
      <c r="W394" s="24"/>
      <c r="Z394" s="24"/>
      <c r="AC394" s="24"/>
      <c r="AI394" s="24"/>
      <c r="AL394" s="24"/>
      <c r="AO394" s="24"/>
      <c r="AR394" s="24"/>
      <c r="AU394" s="24"/>
    </row>
    <row r="395">
      <c r="J395" s="18"/>
      <c r="N395" s="24"/>
      <c r="Q395" s="24"/>
      <c r="T395" s="24"/>
      <c r="W395" s="24"/>
      <c r="Z395" s="24"/>
      <c r="AC395" s="24"/>
      <c r="AI395" s="24"/>
      <c r="AL395" s="24"/>
      <c r="AO395" s="24"/>
      <c r="AR395" s="24"/>
      <c r="AU395" s="24"/>
    </row>
    <row r="396">
      <c r="J396" s="18"/>
      <c r="N396" s="24"/>
      <c r="Q396" s="24"/>
      <c r="T396" s="24"/>
      <c r="W396" s="24"/>
      <c r="Z396" s="24"/>
      <c r="AC396" s="24"/>
      <c r="AI396" s="24"/>
      <c r="AL396" s="24"/>
      <c r="AO396" s="24"/>
      <c r="AR396" s="24"/>
      <c r="AU396" s="24"/>
    </row>
    <row r="397">
      <c r="J397" s="18"/>
      <c r="N397" s="24"/>
      <c r="Q397" s="24"/>
      <c r="T397" s="24"/>
      <c r="W397" s="24"/>
      <c r="Z397" s="24"/>
      <c r="AC397" s="24"/>
      <c r="AI397" s="24"/>
      <c r="AL397" s="24"/>
      <c r="AO397" s="24"/>
      <c r="AR397" s="24"/>
      <c r="AU397" s="24"/>
    </row>
    <row r="398">
      <c r="J398" s="18"/>
      <c r="N398" s="24"/>
      <c r="Q398" s="24"/>
      <c r="T398" s="24"/>
      <c r="W398" s="24"/>
      <c r="Z398" s="24"/>
      <c r="AC398" s="24"/>
      <c r="AI398" s="24"/>
      <c r="AL398" s="24"/>
      <c r="AO398" s="24"/>
      <c r="AR398" s="24"/>
      <c r="AU398" s="24"/>
    </row>
    <row r="399">
      <c r="J399" s="18"/>
      <c r="N399" s="24"/>
      <c r="Q399" s="24"/>
      <c r="T399" s="24"/>
      <c r="W399" s="24"/>
      <c r="Z399" s="24"/>
      <c r="AC399" s="24"/>
      <c r="AI399" s="24"/>
      <c r="AL399" s="24"/>
      <c r="AO399" s="24"/>
      <c r="AR399" s="24"/>
      <c r="AU399" s="24"/>
    </row>
    <row r="400">
      <c r="J400" s="18"/>
      <c r="N400" s="24"/>
      <c r="Q400" s="24"/>
      <c r="T400" s="24"/>
      <c r="W400" s="24"/>
      <c r="Z400" s="24"/>
      <c r="AC400" s="24"/>
      <c r="AI400" s="24"/>
      <c r="AL400" s="24"/>
      <c r="AO400" s="24"/>
      <c r="AR400" s="24"/>
      <c r="AU400" s="24"/>
    </row>
    <row r="401">
      <c r="J401" s="18"/>
      <c r="N401" s="24"/>
      <c r="Q401" s="24"/>
      <c r="T401" s="24"/>
      <c r="W401" s="24"/>
      <c r="Z401" s="24"/>
      <c r="AC401" s="24"/>
      <c r="AI401" s="24"/>
      <c r="AL401" s="24"/>
      <c r="AO401" s="24"/>
      <c r="AR401" s="24"/>
      <c r="AU401" s="24"/>
    </row>
    <row r="402">
      <c r="J402" s="18"/>
      <c r="N402" s="24"/>
      <c r="Q402" s="24"/>
      <c r="T402" s="24"/>
      <c r="W402" s="24"/>
      <c r="Z402" s="24"/>
      <c r="AC402" s="24"/>
      <c r="AI402" s="24"/>
      <c r="AL402" s="24"/>
      <c r="AO402" s="24"/>
      <c r="AR402" s="24"/>
      <c r="AU402" s="24"/>
    </row>
    <row r="403">
      <c r="J403" s="18"/>
      <c r="N403" s="24"/>
      <c r="Q403" s="24"/>
      <c r="T403" s="24"/>
      <c r="W403" s="24"/>
      <c r="Z403" s="24"/>
      <c r="AC403" s="24"/>
      <c r="AI403" s="24"/>
      <c r="AL403" s="24"/>
      <c r="AO403" s="24"/>
      <c r="AR403" s="24"/>
      <c r="AU403" s="24"/>
    </row>
    <row r="404">
      <c r="J404" s="18"/>
      <c r="N404" s="24"/>
      <c r="Q404" s="24"/>
      <c r="T404" s="24"/>
      <c r="W404" s="24"/>
      <c r="Z404" s="24"/>
      <c r="AC404" s="24"/>
      <c r="AI404" s="24"/>
      <c r="AL404" s="24"/>
      <c r="AO404" s="24"/>
      <c r="AR404" s="24"/>
      <c r="AU404" s="24"/>
    </row>
    <row r="405">
      <c r="J405" s="18"/>
      <c r="N405" s="24"/>
      <c r="Q405" s="24"/>
      <c r="T405" s="24"/>
      <c r="W405" s="24"/>
      <c r="Z405" s="24"/>
      <c r="AC405" s="24"/>
      <c r="AI405" s="24"/>
      <c r="AL405" s="24"/>
      <c r="AO405" s="24"/>
      <c r="AR405" s="24"/>
      <c r="AU405" s="24"/>
    </row>
    <row r="406">
      <c r="J406" s="18"/>
      <c r="N406" s="24"/>
      <c r="Q406" s="24"/>
      <c r="T406" s="24"/>
      <c r="W406" s="24"/>
      <c r="Z406" s="24"/>
      <c r="AC406" s="24"/>
      <c r="AI406" s="24"/>
      <c r="AL406" s="24"/>
      <c r="AO406" s="24"/>
      <c r="AR406" s="24"/>
      <c r="AU406" s="24"/>
    </row>
    <row r="407">
      <c r="J407" s="18"/>
      <c r="N407" s="24"/>
      <c r="Q407" s="24"/>
      <c r="T407" s="24"/>
      <c r="W407" s="24"/>
      <c r="Z407" s="24"/>
      <c r="AC407" s="24"/>
      <c r="AI407" s="24"/>
      <c r="AL407" s="24"/>
      <c r="AO407" s="24"/>
      <c r="AR407" s="24"/>
      <c r="AU407" s="24"/>
    </row>
    <row r="408">
      <c r="J408" s="18"/>
      <c r="N408" s="24"/>
      <c r="Q408" s="24"/>
      <c r="T408" s="24"/>
      <c r="W408" s="24"/>
      <c r="Z408" s="24"/>
      <c r="AC408" s="24"/>
      <c r="AI408" s="24"/>
      <c r="AL408" s="24"/>
      <c r="AO408" s="24"/>
      <c r="AR408" s="24"/>
      <c r="AU408" s="24"/>
    </row>
    <row r="409">
      <c r="J409" s="18"/>
      <c r="N409" s="24"/>
      <c r="Q409" s="24"/>
      <c r="T409" s="24"/>
      <c r="W409" s="24"/>
      <c r="Z409" s="24"/>
      <c r="AC409" s="24"/>
      <c r="AI409" s="24"/>
      <c r="AL409" s="24"/>
      <c r="AO409" s="24"/>
      <c r="AR409" s="24"/>
      <c r="AU409" s="24"/>
    </row>
    <row r="410">
      <c r="J410" s="18"/>
      <c r="N410" s="24"/>
      <c r="Q410" s="24"/>
      <c r="T410" s="24"/>
      <c r="W410" s="24"/>
      <c r="Z410" s="24"/>
      <c r="AC410" s="24"/>
      <c r="AI410" s="24"/>
      <c r="AL410" s="24"/>
      <c r="AO410" s="24"/>
      <c r="AR410" s="24"/>
      <c r="AU410" s="24"/>
    </row>
    <row r="411">
      <c r="J411" s="18"/>
      <c r="N411" s="24"/>
      <c r="Q411" s="24"/>
      <c r="T411" s="24"/>
      <c r="W411" s="24"/>
      <c r="Z411" s="24"/>
      <c r="AC411" s="24"/>
      <c r="AI411" s="24"/>
      <c r="AL411" s="24"/>
      <c r="AO411" s="24"/>
      <c r="AR411" s="24"/>
      <c r="AU411" s="24"/>
    </row>
    <row r="412">
      <c r="J412" s="18"/>
      <c r="N412" s="24"/>
      <c r="Q412" s="24"/>
      <c r="T412" s="24"/>
      <c r="W412" s="24"/>
      <c r="Z412" s="24"/>
      <c r="AC412" s="24"/>
      <c r="AI412" s="24"/>
      <c r="AL412" s="24"/>
      <c r="AO412" s="24"/>
      <c r="AR412" s="24"/>
      <c r="AU412" s="24"/>
    </row>
    <row r="413">
      <c r="J413" s="18"/>
      <c r="N413" s="24"/>
      <c r="Q413" s="24"/>
      <c r="T413" s="24"/>
      <c r="W413" s="24"/>
      <c r="Z413" s="24"/>
      <c r="AC413" s="24"/>
      <c r="AI413" s="24"/>
      <c r="AL413" s="24"/>
      <c r="AO413" s="24"/>
      <c r="AR413" s="24"/>
      <c r="AU413" s="24"/>
    </row>
    <row r="414">
      <c r="J414" s="18"/>
      <c r="N414" s="24"/>
      <c r="Q414" s="24"/>
      <c r="T414" s="24"/>
      <c r="W414" s="24"/>
      <c r="Z414" s="24"/>
      <c r="AC414" s="24"/>
      <c r="AI414" s="24"/>
      <c r="AL414" s="24"/>
      <c r="AO414" s="24"/>
      <c r="AR414" s="24"/>
      <c r="AU414" s="24"/>
    </row>
    <row r="415">
      <c r="J415" s="18"/>
      <c r="N415" s="24"/>
      <c r="Q415" s="24"/>
      <c r="T415" s="24"/>
      <c r="W415" s="24"/>
      <c r="Z415" s="24"/>
      <c r="AC415" s="24"/>
      <c r="AI415" s="24"/>
      <c r="AL415" s="24"/>
      <c r="AO415" s="24"/>
      <c r="AR415" s="24"/>
      <c r="AU415" s="24"/>
    </row>
    <row r="416">
      <c r="J416" s="18"/>
      <c r="N416" s="24"/>
      <c r="Q416" s="24"/>
      <c r="T416" s="24"/>
      <c r="W416" s="24"/>
      <c r="Z416" s="24"/>
      <c r="AC416" s="24"/>
      <c r="AI416" s="24"/>
      <c r="AL416" s="24"/>
      <c r="AO416" s="24"/>
      <c r="AR416" s="24"/>
      <c r="AU416" s="24"/>
    </row>
    <row r="417">
      <c r="J417" s="18"/>
      <c r="N417" s="24"/>
      <c r="Q417" s="24"/>
      <c r="T417" s="24"/>
      <c r="W417" s="24"/>
      <c r="Z417" s="24"/>
      <c r="AC417" s="24"/>
      <c r="AI417" s="24"/>
      <c r="AL417" s="24"/>
      <c r="AO417" s="24"/>
      <c r="AR417" s="24"/>
      <c r="AU417" s="24"/>
    </row>
    <row r="418">
      <c r="J418" s="18"/>
      <c r="N418" s="24"/>
      <c r="Q418" s="24"/>
      <c r="T418" s="24"/>
      <c r="W418" s="24"/>
      <c r="Z418" s="24"/>
      <c r="AC418" s="24"/>
      <c r="AI418" s="24"/>
      <c r="AL418" s="24"/>
      <c r="AO418" s="24"/>
      <c r="AR418" s="24"/>
      <c r="AU418" s="24"/>
    </row>
    <row r="419">
      <c r="J419" s="18"/>
      <c r="N419" s="24"/>
      <c r="Q419" s="24"/>
      <c r="T419" s="24"/>
      <c r="W419" s="24"/>
      <c r="Z419" s="24"/>
      <c r="AC419" s="24"/>
      <c r="AI419" s="24"/>
      <c r="AL419" s="24"/>
      <c r="AO419" s="24"/>
      <c r="AR419" s="24"/>
      <c r="AU419" s="24"/>
    </row>
    <row r="420">
      <c r="J420" s="18"/>
      <c r="N420" s="24"/>
      <c r="Q420" s="24"/>
      <c r="T420" s="24"/>
      <c r="W420" s="24"/>
      <c r="Z420" s="24"/>
      <c r="AC420" s="24"/>
      <c r="AI420" s="24"/>
      <c r="AL420" s="24"/>
      <c r="AO420" s="24"/>
      <c r="AR420" s="24"/>
      <c r="AU420" s="24"/>
    </row>
    <row r="421">
      <c r="J421" s="18"/>
      <c r="N421" s="24"/>
      <c r="Q421" s="24"/>
      <c r="T421" s="24"/>
      <c r="W421" s="24"/>
      <c r="Z421" s="24"/>
      <c r="AC421" s="24"/>
      <c r="AI421" s="24"/>
      <c r="AL421" s="24"/>
      <c r="AO421" s="24"/>
      <c r="AR421" s="24"/>
      <c r="AU421" s="24"/>
    </row>
    <row r="422">
      <c r="J422" s="18"/>
      <c r="N422" s="24"/>
      <c r="Q422" s="24"/>
      <c r="T422" s="24"/>
      <c r="W422" s="24"/>
      <c r="Z422" s="24"/>
      <c r="AC422" s="24"/>
      <c r="AI422" s="24"/>
      <c r="AL422" s="24"/>
      <c r="AO422" s="24"/>
      <c r="AR422" s="24"/>
      <c r="AU422" s="24"/>
    </row>
    <row r="423">
      <c r="J423" s="18"/>
      <c r="N423" s="24"/>
      <c r="Q423" s="24"/>
      <c r="T423" s="24"/>
      <c r="W423" s="24"/>
      <c r="Z423" s="24"/>
      <c r="AC423" s="24"/>
      <c r="AI423" s="24"/>
      <c r="AL423" s="24"/>
      <c r="AO423" s="24"/>
      <c r="AR423" s="24"/>
      <c r="AU423" s="24"/>
    </row>
    <row r="424">
      <c r="J424" s="18"/>
      <c r="N424" s="24"/>
      <c r="Q424" s="24"/>
      <c r="T424" s="24"/>
      <c r="W424" s="24"/>
      <c r="Z424" s="24"/>
      <c r="AC424" s="24"/>
      <c r="AI424" s="24"/>
      <c r="AL424" s="24"/>
      <c r="AO424" s="24"/>
      <c r="AR424" s="24"/>
      <c r="AU424" s="24"/>
    </row>
    <row r="425">
      <c r="J425" s="18"/>
      <c r="N425" s="24"/>
      <c r="Q425" s="24"/>
      <c r="T425" s="24"/>
      <c r="W425" s="24"/>
      <c r="Z425" s="24"/>
      <c r="AC425" s="24"/>
      <c r="AI425" s="24"/>
      <c r="AL425" s="24"/>
      <c r="AO425" s="24"/>
      <c r="AR425" s="24"/>
      <c r="AU425" s="24"/>
    </row>
    <row r="426">
      <c r="J426" s="18"/>
      <c r="N426" s="24"/>
      <c r="Q426" s="24"/>
      <c r="T426" s="24"/>
      <c r="W426" s="24"/>
      <c r="Z426" s="24"/>
      <c r="AC426" s="24"/>
      <c r="AI426" s="24"/>
      <c r="AL426" s="24"/>
      <c r="AO426" s="24"/>
      <c r="AR426" s="24"/>
      <c r="AU426" s="24"/>
    </row>
    <row r="427">
      <c r="J427" s="18"/>
      <c r="N427" s="24"/>
      <c r="Q427" s="24"/>
      <c r="T427" s="24"/>
      <c r="W427" s="24"/>
      <c r="Z427" s="24"/>
      <c r="AC427" s="24"/>
      <c r="AI427" s="24"/>
      <c r="AL427" s="24"/>
      <c r="AO427" s="24"/>
      <c r="AR427" s="24"/>
      <c r="AU427" s="24"/>
    </row>
    <row r="428">
      <c r="J428" s="18"/>
      <c r="N428" s="24"/>
      <c r="Q428" s="24"/>
      <c r="T428" s="24"/>
      <c r="W428" s="24"/>
      <c r="Z428" s="24"/>
      <c r="AC428" s="24"/>
      <c r="AI428" s="24"/>
      <c r="AL428" s="24"/>
      <c r="AO428" s="24"/>
      <c r="AR428" s="24"/>
      <c r="AU428" s="24"/>
    </row>
    <row r="429">
      <c r="J429" s="18"/>
      <c r="N429" s="24"/>
      <c r="Q429" s="24"/>
      <c r="T429" s="24"/>
      <c r="W429" s="24"/>
      <c r="Z429" s="24"/>
      <c r="AC429" s="24"/>
      <c r="AI429" s="24"/>
      <c r="AL429" s="24"/>
      <c r="AO429" s="24"/>
      <c r="AR429" s="24"/>
      <c r="AU429" s="24"/>
    </row>
    <row r="430">
      <c r="J430" s="18"/>
      <c r="N430" s="24"/>
      <c r="Q430" s="24"/>
      <c r="T430" s="24"/>
      <c r="W430" s="24"/>
      <c r="Z430" s="24"/>
      <c r="AC430" s="24"/>
      <c r="AI430" s="24"/>
      <c r="AL430" s="24"/>
      <c r="AO430" s="24"/>
      <c r="AR430" s="24"/>
      <c r="AU430" s="24"/>
    </row>
    <row r="431">
      <c r="J431" s="18"/>
      <c r="N431" s="24"/>
      <c r="Q431" s="24"/>
      <c r="T431" s="24"/>
      <c r="W431" s="24"/>
      <c r="Z431" s="24"/>
      <c r="AC431" s="24"/>
      <c r="AI431" s="24"/>
      <c r="AL431" s="24"/>
      <c r="AO431" s="24"/>
      <c r="AR431" s="24"/>
      <c r="AU431" s="24"/>
    </row>
    <row r="432">
      <c r="J432" s="18"/>
      <c r="N432" s="24"/>
      <c r="Q432" s="24"/>
      <c r="T432" s="24"/>
      <c r="W432" s="24"/>
      <c r="Z432" s="24"/>
      <c r="AC432" s="24"/>
      <c r="AI432" s="24"/>
      <c r="AL432" s="24"/>
      <c r="AO432" s="24"/>
      <c r="AR432" s="24"/>
      <c r="AU432" s="24"/>
    </row>
    <row r="433">
      <c r="J433" s="18"/>
      <c r="N433" s="24"/>
      <c r="Q433" s="24"/>
      <c r="T433" s="24"/>
      <c r="W433" s="24"/>
      <c r="Z433" s="24"/>
      <c r="AC433" s="24"/>
      <c r="AI433" s="24"/>
      <c r="AL433" s="24"/>
      <c r="AO433" s="24"/>
      <c r="AR433" s="24"/>
      <c r="AU433" s="24"/>
    </row>
    <row r="434">
      <c r="J434" s="18"/>
      <c r="N434" s="24"/>
      <c r="Q434" s="24"/>
      <c r="T434" s="24"/>
      <c r="W434" s="24"/>
      <c r="Z434" s="24"/>
      <c r="AC434" s="24"/>
      <c r="AI434" s="24"/>
      <c r="AL434" s="24"/>
      <c r="AO434" s="24"/>
      <c r="AR434" s="24"/>
      <c r="AU434" s="24"/>
    </row>
    <row r="435">
      <c r="J435" s="18"/>
      <c r="N435" s="24"/>
      <c r="Q435" s="24"/>
      <c r="T435" s="24"/>
      <c r="W435" s="24"/>
      <c r="Z435" s="24"/>
      <c r="AC435" s="24"/>
      <c r="AI435" s="24"/>
      <c r="AL435" s="24"/>
      <c r="AO435" s="24"/>
      <c r="AR435" s="24"/>
      <c r="AU435" s="24"/>
    </row>
    <row r="436">
      <c r="J436" s="18"/>
      <c r="N436" s="24"/>
      <c r="Q436" s="24"/>
      <c r="T436" s="24"/>
      <c r="W436" s="24"/>
      <c r="Z436" s="24"/>
      <c r="AC436" s="24"/>
      <c r="AI436" s="24"/>
      <c r="AL436" s="24"/>
      <c r="AO436" s="24"/>
      <c r="AR436" s="24"/>
      <c r="AU436" s="24"/>
    </row>
    <row r="437">
      <c r="J437" s="18"/>
      <c r="N437" s="24"/>
      <c r="Q437" s="24"/>
      <c r="T437" s="24"/>
      <c r="W437" s="24"/>
      <c r="Z437" s="24"/>
      <c r="AC437" s="24"/>
      <c r="AI437" s="24"/>
      <c r="AL437" s="24"/>
      <c r="AO437" s="24"/>
      <c r="AR437" s="24"/>
      <c r="AU437" s="24"/>
    </row>
    <row r="438">
      <c r="J438" s="18"/>
      <c r="N438" s="24"/>
      <c r="Q438" s="24"/>
      <c r="T438" s="24"/>
      <c r="W438" s="24"/>
      <c r="Z438" s="24"/>
      <c r="AC438" s="24"/>
      <c r="AI438" s="24"/>
      <c r="AL438" s="24"/>
      <c r="AO438" s="24"/>
      <c r="AR438" s="24"/>
      <c r="AU438" s="24"/>
    </row>
    <row r="439">
      <c r="J439" s="18"/>
      <c r="N439" s="24"/>
      <c r="Q439" s="24"/>
      <c r="T439" s="24"/>
      <c r="W439" s="24"/>
      <c r="Z439" s="24"/>
      <c r="AC439" s="24"/>
      <c r="AI439" s="24"/>
      <c r="AL439" s="24"/>
      <c r="AO439" s="24"/>
      <c r="AR439" s="24"/>
      <c r="AU439" s="24"/>
    </row>
    <row r="440">
      <c r="J440" s="18"/>
      <c r="N440" s="24"/>
      <c r="Q440" s="24"/>
      <c r="T440" s="24"/>
      <c r="W440" s="24"/>
      <c r="Z440" s="24"/>
      <c r="AC440" s="24"/>
      <c r="AI440" s="24"/>
      <c r="AL440" s="24"/>
      <c r="AO440" s="24"/>
      <c r="AR440" s="24"/>
      <c r="AU440" s="24"/>
    </row>
    <row r="441">
      <c r="J441" s="18"/>
      <c r="N441" s="24"/>
      <c r="Q441" s="24"/>
      <c r="T441" s="24"/>
      <c r="W441" s="24"/>
      <c r="Z441" s="24"/>
      <c r="AC441" s="24"/>
      <c r="AI441" s="24"/>
      <c r="AL441" s="24"/>
      <c r="AO441" s="24"/>
      <c r="AR441" s="24"/>
      <c r="AU441" s="24"/>
    </row>
    <row r="442">
      <c r="J442" s="18"/>
      <c r="N442" s="24"/>
      <c r="Q442" s="24"/>
      <c r="T442" s="24"/>
      <c r="W442" s="24"/>
      <c r="Z442" s="24"/>
      <c r="AC442" s="24"/>
      <c r="AI442" s="24"/>
      <c r="AL442" s="24"/>
      <c r="AO442" s="24"/>
      <c r="AR442" s="24"/>
      <c r="AU442" s="24"/>
    </row>
    <row r="443">
      <c r="J443" s="18"/>
      <c r="N443" s="24"/>
      <c r="Q443" s="24"/>
      <c r="T443" s="24"/>
      <c r="W443" s="24"/>
      <c r="Z443" s="24"/>
      <c r="AC443" s="24"/>
      <c r="AI443" s="24"/>
      <c r="AL443" s="24"/>
      <c r="AO443" s="24"/>
      <c r="AR443" s="24"/>
      <c r="AU443" s="24"/>
    </row>
    <row r="444">
      <c r="J444" s="18"/>
      <c r="N444" s="24"/>
      <c r="Q444" s="24"/>
      <c r="T444" s="24"/>
      <c r="W444" s="24"/>
      <c r="Z444" s="24"/>
      <c r="AC444" s="24"/>
      <c r="AI444" s="24"/>
      <c r="AL444" s="24"/>
      <c r="AO444" s="24"/>
      <c r="AR444" s="24"/>
      <c r="AU444" s="24"/>
    </row>
    <row r="445">
      <c r="J445" s="18"/>
      <c r="N445" s="24"/>
      <c r="Q445" s="24"/>
      <c r="T445" s="24"/>
      <c r="W445" s="24"/>
      <c r="Z445" s="24"/>
      <c r="AC445" s="24"/>
      <c r="AI445" s="24"/>
      <c r="AL445" s="24"/>
      <c r="AO445" s="24"/>
      <c r="AR445" s="24"/>
      <c r="AU445" s="24"/>
    </row>
    <row r="446">
      <c r="J446" s="18"/>
      <c r="N446" s="24"/>
      <c r="Q446" s="24"/>
      <c r="T446" s="24"/>
      <c r="W446" s="24"/>
      <c r="Z446" s="24"/>
      <c r="AC446" s="24"/>
      <c r="AI446" s="24"/>
      <c r="AL446" s="24"/>
      <c r="AO446" s="24"/>
      <c r="AR446" s="24"/>
      <c r="AU446" s="24"/>
    </row>
    <row r="447">
      <c r="J447" s="18"/>
      <c r="N447" s="24"/>
      <c r="Q447" s="24"/>
      <c r="T447" s="24"/>
      <c r="W447" s="24"/>
      <c r="Z447" s="24"/>
      <c r="AC447" s="24"/>
      <c r="AI447" s="24"/>
      <c r="AL447" s="24"/>
      <c r="AO447" s="24"/>
      <c r="AR447" s="24"/>
      <c r="AU447" s="24"/>
    </row>
    <row r="448">
      <c r="J448" s="18"/>
      <c r="N448" s="24"/>
      <c r="Q448" s="24"/>
      <c r="T448" s="24"/>
      <c r="W448" s="24"/>
      <c r="Z448" s="24"/>
      <c r="AC448" s="24"/>
      <c r="AI448" s="24"/>
      <c r="AL448" s="24"/>
      <c r="AO448" s="24"/>
      <c r="AR448" s="24"/>
      <c r="AU448" s="24"/>
    </row>
    <row r="449">
      <c r="J449" s="18"/>
      <c r="N449" s="24"/>
      <c r="Q449" s="24"/>
      <c r="T449" s="24"/>
      <c r="W449" s="24"/>
      <c r="Z449" s="24"/>
      <c r="AC449" s="24"/>
      <c r="AI449" s="24"/>
      <c r="AL449" s="24"/>
      <c r="AO449" s="24"/>
      <c r="AR449" s="24"/>
      <c r="AU449" s="24"/>
    </row>
    <row r="450">
      <c r="J450" s="18"/>
      <c r="N450" s="24"/>
      <c r="Q450" s="24"/>
      <c r="T450" s="24"/>
      <c r="W450" s="24"/>
      <c r="Z450" s="24"/>
      <c r="AC450" s="24"/>
      <c r="AI450" s="24"/>
      <c r="AL450" s="24"/>
      <c r="AO450" s="24"/>
      <c r="AR450" s="24"/>
      <c r="AU450" s="24"/>
    </row>
    <row r="451">
      <c r="J451" s="18"/>
      <c r="N451" s="24"/>
      <c r="Q451" s="24"/>
      <c r="T451" s="24"/>
      <c r="W451" s="24"/>
      <c r="Z451" s="24"/>
      <c r="AC451" s="24"/>
      <c r="AI451" s="24"/>
      <c r="AL451" s="24"/>
      <c r="AO451" s="24"/>
      <c r="AR451" s="24"/>
      <c r="AU451" s="24"/>
    </row>
    <row r="452">
      <c r="J452" s="18"/>
      <c r="N452" s="24"/>
      <c r="Q452" s="24"/>
      <c r="T452" s="24"/>
      <c r="W452" s="24"/>
      <c r="Z452" s="24"/>
      <c r="AC452" s="24"/>
      <c r="AI452" s="24"/>
      <c r="AL452" s="24"/>
      <c r="AO452" s="24"/>
      <c r="AR452" s="24"/>
      <c r="AU452" s="24"/>
    </row>
    <row r="453">
      <c r="J453" s="18"/>
      <c r="N453" s="24"/>
      <c r="Q453" s="24"/>
      <c r="T453" s="24"/>
      <c r="W453" s="24"/>
      <c r="Z453" s="24"/>
      <c r="AC453" s="24"/>
      <c r="AI453" s="24"/>
      <c r="AL453" s="24"/>
      <c r="AO453" s="24"/>
      <c r="AR453" s="24"/>
      <c r="AU453" s="24"/>
    </row>
    <row r="454">
      <c r="J454" s="18"/>
      <c r="N454" s="24"/>
      <c r="Q454" s="24"/>
      <c r="T454" s="24"/>
      <c r="W454" s="24"/>
      <c r="Z454" s="24"/>
      <c r="AC454" s="24"/>
      <c r="AI454" s="24"/>
      <c r="AL454" s="24"/>
      <c r="AO454" s="24"/>
      <c r="AR454" s="24"/>
      <c r="AU454" s="24"/>
    </row>
    <row r="455">
      <c r="J455" s="18"/>
      <c r="N455" s="24"/>
      <c r="Q455" s="24"/>
      <c r="T455" s="24"/>
      <c r="W455" s="24"/>
      <c r="Z455" s="24"/>
      <c r="AC455" s="24"/>
      <c r="AI455" s="24"/>
      <c r="AL455" s="24"/>
      <c r="AO455" s="24"/>
      <c r="AR455" s="24"/>
      <c r="AU455" s="24"/>
    </row>
    <row r="456">
      <c r="J456" s="18"/>
      <c r="N456" s="24"/>
      <c r="Q456" s="24"/>
      <c r="T456" s="24"/>
      <c r="W456" s="24"/>
      <c r="Z456" s="24"/>
      <c r="AC456" s="24"/>
      <c r="AI456" s="24"/>
      <c r="AL456" s="24"/>
      <c r="AO456" s="24"/>
      <c r="AR456" s="24"/>
      <c r="AU456" s="24"/>
    </row>
    <row r="457">
      <c r="J457" s="18"/>
      <c r="N457" s="24"/>
      <c r="Q457" s="24"/>
      <c r="T457" s="24"/>
      <c r="W457" s="24"/>
      <c r="Z457" s="24"/>
      <c r="AC457" s="24"/>
      <c r="AI457" s="24"/>
      <c r="AL457" s="24"/>
      <c r="AO457" s="24"/>
      <c r="AR457" s="24"/>
      <c r="AU457" s="24"/>
    </row>
    <row r="458">
      <c r="J458" s="18"/>
      <c r="N458" s="24"/>
      <c r="Q458" s="24"/>
      <c r="T458" s="24"/>
      <c r="W458" s="24"/>
      <c r="Z458" s="24"/>
      <c r="AC458" s="24"/>
      <c r="AI458" s="24"/>
      <c r="AL458" s="24"/>
      <c r="AO458" s="24"/>
      <c r="AR458" s="24"/>
      <c r="AU458" s="24"/>
    </row>
    <row r="459">
      <c r="J459" s="18"/>
      <c r="N459" s="24"/>
      <c r="Q459" s="24"/>
      <c r="T459" s="24"/>
      <c r="W459" s="24"/>
      <c r="Z459" s="24"/>
      <c r="AC459" s="24"/>
      <c r="AI459" s="24"/>
      <c r="AL459" s="24"/>
      <c r="AO459" s="24"/>
      <c r="AR459" s="24"/>
      <c r="AU459" s="24"/>
    </row>
    <row r="460">
      <c r="J460" s="18"/>
      <c r="N460" s="24"/>
      <c r="Q460" s="24"/>
      <c r="T460" s="24"/>
      <c r="W460" s="24"/>
      <c r="Z460" s="24"/>
      <c r="AC460" s="24"/>
      <c r="AI460" s="24"/>
      <c r="AL460" s="24"/>
      <c r="AO460" s="24"/>
      <c r="AR460" s="24"/>
      <c r="AU460" s="24"/>
    </row>
    <row r="461">
      <c r="J461" s="18"/>
      <c r="N461" s="24"/>
      <c r="Q461" s="24"/>
      <c r="T461" s="24"/>
      <c r="W461" s="24"/>
      <c r="Z461" s="24"/>
      <c r="AC461" s="24"/>
      <c r="AI461" s="24"/>
      <c r="AL461" s="24"/>
      <c r="AO461" s="24"/>
      <c r="AR461" s="24"/>
      <c r="AU461" s="24"/>
    </row>
    <row r="462">
      <c r="J462" s="18"/>
      <c r="N462" s="24"/>
      <c r="Q462" s="24"/>
      <c r="T462" s="24"/>
      <c r="W462" s="24"/>
      <c r="Z462" s="24"/>
      <c r="AC462" s="24"/>
      <c r="AI462" s="24"/>
      <c r="AL462" s="24"/>
      <c r="AO462" s="24"/>
      <c r="AR462" s="24"/>
      <c r="AU462" s="24"/>
    </row>
    <row r="463">
      <c r="J463" s="18"/>
      <c r="N463" s="24"/>
      <c r="Q463" s="24"/>
      <c r="T463" s="24"/>
      <c r="W463" s="24"/>
      <c r="Z463" s="24"/>
      <c r="AC463" s="24"/>
      <c r="AI463" s="24"/>
      <c r="AL463" s="24"/>
      <c r="AO463" s="24"/>
      <c r="AR463" s="24"/>
      <c r="AU463" s="24"/>
    </row>
    <row r="464">
      <c r="J464" s="18"/>
      <c r="N464" s="24"/>
      <c r="Q464" s="24"/>
      <c r="T464" s="24"/>
      <c r="W464" s="24"/>
      <c r="Z464" s="24"/>
      <c r="AC464" s="24"/>
      <c r="AI464" s="24"/>
      <c r="AL464" s="24"/>
      <c r="AO464" s="24"/>
      <c r="AR464" s="24"/>
      <c r="AU464" s="24"/>
    </row>
    <row r="465">
      <c r="J465" s="18"/>
      <c r="N465" s="24"/>
      <c r="Q465" s="24"/>
      <c r="T465" s="24"/>
      <c r="W465" s="24"/>
      <c r="Z465" s="24"/>
      <c r="AC465" s="24"/>
      <c r="AI465" s="24"/>
      <c r="AL465" s="24"/>
      <c r="AO465" s="24"/>
      <c r="AR465" s="24"/>
      <c r="AU465" s="24"/>
    </row>
    <row r="466">
      <c r="J466" s="18"/>
      <c r="N466" s="24"/>
      <c r="Q466" s="24"/>
      <c r="T466" s="24"/>
      <c r="W466" s="24"/>
      <c r="Z466" s="24"/>
      <c r="AC466" s="24"/>
      <c r="AI466" s="24"/>
      <c r="AL466" s="24"/>
      <c r="AO466" s="24"/>
      <c r="AR466" s="24"/>
      <c r="AU466" s="24"/>
    </row>
    <row r="467">
      <c r="J467" s="18"/>
      <c r="N467" s="24"/>
      <c r="Q467" s="24"/>
      <c r="T467" s="24"/>
      <c r="W467" s="24"/>
      <c r="Z467" s="24"/>
      <c r="AC467" s="24"/>
      <c r="AI467" s="24"/>
      <c r="AL467" s="24"/>
      <c r="AO467" s="24"/>
      <c r="AR467" s="24"/>
      <c r="AU467" s="24"/>
    </row>
    <row r="468">
      <c r="J468" s="18"/>
      <c r="N468" s="24"/>
      <c r="Q468" s="24"/>
      <c r="T468" s="24"/>
      <c r="W468" s="24"/>
      <c r="Z468" s="24"/>
      <c r="AC468" s="24"/>
      <c r="AI468" s="24"/>
      <c r="AL468" s="24"/>
      <c r="AO468" s="24"/>
      <c r="AR468" s="24"/>
      <c r="AU468" s="24"/>
    </row>
    <row r="469">
      <c r="J469" s="18"/>
      <c r="N469" s="24"/>
      <c r="Q469" s="24"/>
      <c r="T469" s="24"/>
      <c r="W469" s="24"/>
      <c r="Z469" s="24"/>
      <c r="AC469" s="24"/>
      <c r="AI469" s="24"/>
      <c r="AL469" s="24"/>
      <c r="AO469" s="24"/>
      <c r="AR469" s="24"/>
      <c r="AU469" s="24"/>
    </row>
    <row r="470">
      <c r="J470" s="18"/>
      <c r="N470" s="24"/>
      <c r="Q470" s="24"/>
      <c r="T470" s="24"/>
      <c r="W470" s="24"/>
      <c r="Z470" s="24"/>
      <c r="AC470" s="24"/>
      <c r="AI470" s="24"/>
      <c r="AL470" s="24"/>
      <c r="AO470" s="24"/>
      <c r="AR470" s="24"/>
      <c r="AU470" s="24"/>
    </row>
    <row r="471">
      <c r="J471" s="18"/>
      <c r="N471" s="24"/>
      <c r="Q471" s="24"/>
      <c r="T471" s="24"/>
      <c r="W471" s="24"/>
      <c r="Z471" s="24"/>
      <c r="AC471" s="24"/>
      <c r="AI471" s="24"/>
      <c r="AL471" s="24"/>
      <c r="AO471" s="24"/>
      <c r="AR471" s="24"/>
      <c r="AU471" s="24"/>
    </row>
    <row r="472">
      <c r="J472" s="18"/>
      <c r="N472" s="24"/>
      <c r="Q472" s="24"/>
      <c r="T472" s="24"/>
      <c r="W472" s="24"/>
      <c r="Z472" s="24"/>
      <c r="AC472" s="24"/>
      <c r="AI472" s="24"/>
      <c r="AL472" s="24"/>
      <c r="AO472" s="24"/>
      <c r="AR472" s="24"/>
      <c r="AU472" s="24"/>
    </row>
    <row r="473">
      <c r="J473" s="18"/>
      <c r="N473" s="24"/>
      <c r="Q473" s="24"/>
      <c r="T473" s="24"/>
      <c r="W473" s="24"/>
      <c r="Z473" s="24"/>
      <c r="AC473" s="24"/>
      <c r="AI473" s="24"/>
      <c r="AL473" s="24"/>
      <c r="AO473" s="24"/>
      <c r="AR473" s="24"/>
      <c r="AU473" s="24"/>
    </row>
    <row r="474">
      <c r="J474" s="18"/>
      <c r="N474" s="24"/>
      <c r="Q474" s="24"/>
      <c r="T474" s="24"/>
      <c r="W474" s="24"/>
      <c r="Z474" s="24"/>
      <c r="AC474" s="24"/>
      <c r="AI474" s="24"/>
      <c r="AL474" s="24"/>
      <c r="AO474" s="24"/>
      <c r="AR474" s="24"/>
      <c r="AU474" s="24"/>
    </row>
    <row r="475">
      <c r="J475" s="18"/>
      <c r="N475" s="24"/>
      <c r="Q475" s="24"/>
      <c r="T475" s="24"/>
      <c r="W475" s="24"/>
      <c r="Z475" s="24"/>
      <c r="AC475" s="24"/>
      <c r="AI475" s="24"/>
      <c r="AL475" s="24"/>
      <c r="AO475" s="24"/>
      <c r="AR475" s="24"/>
      <c r="AU475" s="24"/>
    </row>
    <row r="476">
      <c r="J476" s="18"/>
      <c r="N476" s="24"/>
      <c r="Q476" s="24"/>
      <c r="T476" s="24"/>
      <c r="W476" s="24"/>
      <c r="Z476" s="24"/>
      <c r="AC476" s="24"/>
      <c r="AI476" s="24"/>
      <c r="AL476" s="24"/>
      <c r="AO476" s="24"/>
      <c r="AR476" s="24"/>
      <c r="AU476" s="24"/>
    </row>
    <row r="477">
      <c r="J477" s="18"/>
      <c r="N477" s="24"/>
      <c r="Q477" s="24"/>
      <c r="T477" s="24"/>
      <c r="W477" s="24"/>
      <c r="Z477" s="24"/>
      <c r="AC477" s="24"/>
      <c r="AI477" s="24"/>
      <c r="AL477" s="24"/>
      <c r="AO477" s="24"/>
      <c r="AR477" s="24"/>
      <c r="AU477" s="24"/>
    </row>
    <row r="478">
      <c r="J478" s="18"/>
      <c r="N478" s="24"/>
      <c r="Q478" s="24"/>
      <c r="T478" s="24"/>
      <c r="W478" s="24"/>
      <c r="Z478" s="24"/>
      <c r="AC478" s="24"/>
      <c r="AI478" s="24"/>
      <c r="AL478" s="24"/>
      <c r="AO478" s="24"/>
      <c r="AR478" s="24"/>
      <c r="AU478" s="24"/>
    </row>
    <row r="479">
      <c r="J479" s="18"/>
      <c r="N479" s="24"/>
      <c r="Q479" s="24"/>
      <c r="T479" s="24"/>
      <c r="W479" s="24"/>
      <c r="Z479" s="24"/>
      <c r="AC479" s="24"/>
      <c r="AI479" s="24"/>
      <c r="AL479" s="24"/>
      <c r="AO479" s="24"/>
      <c r="AR479" s="24"/>
      <c r="AU479" s="24"/>
    </row>
    <row r="480">
      <c r="J480" s="18"/>
      <c r="N480" s="24"/>
      <c r="Q480" s="24"/>
      <c r="T480" s="24"/>
      <c r="W480" s="24"/>
      <c r="Z480" s="24"/>
      <c r="AC480" s="24"/>
      <c r="AI480" s="24"/>
      <c r="AL480" s="24"/>
      <c r="AO480" s="24"/>
      <c r="AR480" s="24"/>
      <c r="AU480" s="24"/>
    </row>
    <row r="481">
      <c r="J481" s="18"/>
      <c r="N481" s="24"/>
      <c r="Q481" s="24"/>
      <c r="T481" s="24"/>
      <c r="W481" s="24"/>
      <c r="Z481" s="24"/>
      <c r="AC481" s="24"/>
      <c r="AI481" s="24"/>
      <c r="AL481" s="24"/>
      <c r="AO481" s="24"/>
      <c r="AR481" s="24"/>
      <c r="AU481" s="24"/>
    </row>
    <row r="482">
      <c r="J482" s="18"/>
      <c r="N482" s="24"/>
      <c r="Q482" s="24"/>
      <c r="T482" s="24"/>
      <c r="W482" s="24"/>
      <c r="Z482" s="24"/>
      <c r="AC482" s="24"/>
      <c r="AI482" s="24"/>
      <c r="AL482" s="24"/>
      <c r="AO482" s="24"/>
      <c r="AR482" s="24"/>
      <c r="AU482" s="24"/>
    </row>
    <row r="483">
      <c r="J483" s="18"/>
      <c r="N483" s="24"/>
      <c r="Q483" s="24"/>
      <c r="T483" s="24"/>
      <c r="W483" s="24"/>
      <c r="Z483" s="24"/>
      <c r="AC483" s="24"/>
      <c r="AI483" s="24"/>
      <c r="AL483" s="24"/>
      <c r="AO483" s="24"/>
      <c r="AR483" s="24"/>
      <c r="AU483" s="24"/>
    </row>
    <row r="484">
      <c r="J484" s="18"/>
      <c r="N484" s="24"/>
      <c r="Q484" s="24"/>
      <c r="T484" s="24"/>
      <c r="W484" s="24"/>
      <c r="Z484" s="24"/>
      <c r="AC484" s="24"/>
      <c r="AI484" s="24"/>
      <c r="AL484" s="24"/>
      <c r="AO484" s="24"/>
      <c r="AR484" s="24"/>
      <c r="AU484" s="24"/>
    </row>
    <row r="485">
      <c r="J485" s="18"/>
      <c r="N485" s="24"/>
      <c r="Q485" s="24"/>
      <c r="T485" s="24"/>
      <c r="W485" s="24"/>
      <c r="Z485" s="24"/>
      <c r="AC485" s="24"/>
      <c r="AI485" s="24"/>
      <c r="AL485" s="24"/>
      <c r="AO485" s="24"/>
      <c r="AR485" s="24"/>
      <c r="AU485" s="24"/>
    </row>
    <row r="486">
      <c r="J486" s="18"/>
      <c r="N486" s="24"/>
      <c r="Q486" s="24"/>
      <c r="T486" s="24"/>
      <c r="W486" s="24"/>
      <c r="Z486" s="24"/>
      <c r="AC486" s="24"/>
      <c r="AI486" s="24"/>
      <c r="AL486" s="24"/>
      <c r="AO486" s="24"/>
      <c r="AR486" s="24"/>
      <c r="AU486" s="24"/>
    </row>
    <row r="487">
      <c r="J487" s="18"/>
      <c r="N487" s="24"/>
      <c r="Q487" s="24"/>
      <c r="T487" s="24"/>
      <c r="W487" s="24"/>
      <c r="Z487" s="24"/>
      <c r="AC487" s="24"/>
      <c r="AI487" s="24"/>
      <c r="AL487" s="24"/>
      <c r="AO487" s="24"/>
      <c r="AR487" s="24"/>
      <c r="AU487" s="24"/>
    </row>
    <row r="488">
      <c r="J488" s="18"/>
      <c r="N488" s="24"/>
      <c r="Q488" s="24"/>
      <c r="T488" s="24"/>
      <c r="W488" s="24"/>
      <c r="Z488" s="24"/>
      <c r="AC488" s="24"/>
      <c r="AI488" s="24"/>
      <c r="AL488" s="24"/>
      <c r="AO488" s="24"/>
      <c r="AR488" s="24"/>
      <c r="AU488" s="24"/>
    </row>
    <row r="489">
      <c r="J489" s="18"/>
      <c r="N489" s="24"/>
      <c r="Q489" s="24"/>
      <c r="T489" s="24"/>
      <c r="W489" s="24"/>
      <c r="Z489" s="24"/>
      <c r="AC489" s="24"/>
      <c r="AI489" s="24"/>
      <c r="AL489" s="24"/>
      <c r="AO489" s="24"/>
      <c r="AR489" s="24"/>
      <c r="AU489" s="24"/>
    </row>
    <row r="490">
      <c r="J490" s="18"/>
      <c r="N490" s="24"/>
      <c r="Q490" s="24"/>
      <c r="T490" s="24"/>
      <c r="W490" s="24"/>
      <c r="Z490" s="24"/>
      <c r="AC490" s="24"/>
      <c r="AI490" s="24"/>
      <c r="AL490" s="24"/>
      <c r="AO490" s="24"/>
      <c r="AR490" s="24"/>
      <c r="AU490" s="24"/>
    </row>
    <row r="491">
      <c r="J491" s="18"/>
      <c r="N491" s="24"/>
      <c r="Q491" s="24"/>
      <c r="T491" s="24"/>
      <c r="W491" s="24"/>
      <c r="Z491" s="24"/>
      <c r="AC491" s="24"/>
      <c r="AI491" s="24"/>
      <c r="AL491" s="24"/>
      <c r="AO491" s="24"/>
      <c r="AR491" s="24"/>
      <c r="AU491" s="24"/>
    </row>
    <row r="492">
      <c r="J492" s="18"/>
      <c r="N492" s="24"/>
      <c r="Q492" s="24"/>
      <c r="T492" s="24"/>
      <c r="W492" s="24"/>
      <c r="Z492" s="24"/>
      <c r="AC492" s="24"/>
      <c r="AI492" s="24"/>
      <c r="AL492" s="24"/>
      <c r="AO492" s="24"/>
      <c r="AR492" s="24"/>
      <c r="AU492" s="24"/>
    </row>
    <row r="493">
      <c r="J493" s="18"/>
      <c r="N493" s="24"/>
      <c r="Q493" s="24"/>
      <c r="T493" s="24"/>
      <c r="W493" s="24"/>
      <c r="Z493" s="24"/>
      <c r="AC493" s="24"/>
      <c r="AI493" s="24"/>
      <c r="AL493" s="24"/>
      <c r="AO493" s="24"/>
      <c r="AR493" s="24"/>
      <c r="AU493" s="24"/>
    </row>
    <row r="494">
      <c r="J494" s="18"/>
      <c r="N494" s="24"/>
      <c r="Q494" s="24"/>
      <c r="T494" s="24"/>
      <c r="W494" s="24"/>
      <c r="Z494" s="24"/>
      <c r="AC494" s="24"/>
      <c r="AI494" s="24"/>
      <c r="AL494" s="24"/>
      <c r="AO494" s="24"/>
      <c r="AR494" s="24"/>
      <c r="AU494" s="24"/>
    </row>
    <row r="495">
      <c r="J495" s="18"/>
      <c r="N495" s="24"/>
      <c r="Q495" s="24"/>
      <c r="T495" s="24"/>
      <c r="W495" s="24"/>
      <c r="Z495" s="24"/>
      <c r="AC495" s="24"/>
      <c r="AI495" s="24"/>
      <c r="AL495" s="24"/>
      <c r="AO495" s="24"/>
      <c r="AR495" s="24"/>
      <c r="AU495" s="24"/>
    </row>
    <row r="496">
      <c r="J496" s="18"/>
      <c r="N496" s="24"/>
      <c r="Q496" s="24"/>
      <c r="T496" s="24"/>
      <c r="W496" s="24"/>
      <c r="Z496" s="24"/>
      <c r="AC496" s="24"/>
      <c r="AI496" s="24"/>
      <c r="AL496" s="24"/>
      <c r="AO496" s="24"/>
      <c r="AR496" s="24"/>
      <c r="AU496" s="24"/>
    </row>
    <row r="497">
      <c r="J497" s="18"/>
      <c r="N497" s="24"/>
      <c r="Q497" s="24"/>
      <c r="T497" s="24"/>
      <c r="W497" s="24"/>
      <c r="Z497" s="24"/>
      <c r="AC497" s="24"/>
      <c r="AI497" s="24"/>
      <c r="AL497" s="24"/>
      <c r="AO497" s="24"/>
      <c r="AR497" s="24"/>
      <c r="AU497" s="24"/>
    </row>
    <row r="498">
      <c r="J498" s="18"/>
      <c r="N498" s="24"/>
      <c r="Q498" s="24"/>
      <c r="T498" s="24"/>
      <c r="W498" s="24"/>
      <c r="Z498" s="24"/>
      <c r="AC498" s="24"/>
      <c r="AI498" s="24"/>
      <c r="AL498" s="24"/>
      <c r="AO498" s="24"/>
      <c r="AR498" s="24"/>
      <c r="AU498" s="24"/>
    </row>
    <row r="499">
      <c r="J499" s="18"/>
      <c r="N499" s="24"/>
      <c r="Q499" s="24"/>
      <c r="T499" s="24"/>
      <c r="W499" s="24"/>
      <c r="Z499" s="24"/>
      <c r="AC499" s="24"/>
      <c r="AI499" s="24"/>
      <c r="AL499" s="24"/>
      <c r="AO499" s="24"/>
      <c r="AR499" s="24"/>
      <c r="AU499" s="24"/>
    </row>
    <row r="500">
      <c r="J500" s="18"/>
      <c r="N500" s="24"/>
      <c r="Q500" s="24"/>
      <c r="T500" s="24"/>
      <c r="W500" s="24"/>
      <c r="Z500" s="24"/>
      <c r="AC500" s="24"/>
      <c r="AI500" s="24"/>
      <c r="AL500" s="24"/>
      <c r="AO500" s="24"/>
      <c r="AR500" s="24"/>
      <c r="AU500" s="24"/>
    </row>
    <row r="501">
      <c r="J501" s="18"/>
      <c r="N501" s="24"/>
      <c r="Q501" s="24"/>
      <c r="T501" s="24"/>
      <c r="W501" s="24"/>
      <c r="Z501" s="24"/>
      <c r="AC501" s="24"/>
      <c r="AI501" s="24"/>
      <c r="AL501" s="24"/>
      <c r="AO501" s="24"/>
      <c r="AR501" s="24"/>
      <c r="AU501" s="24"/>
    </row>
    <row r="502">
      <c r="J502" s="18"/>
      <c r="N502" s="24"/>
      <c r="Q502" s="24"/>
      <c r="T502" s="24"/>
      <c r="W502" s="24"/>
      <c r="Z502" s="24"/>
      <c r="AC502" s="24"/>
      <c r="AI502" s="24"/>
      <c r="AL502" s="24"/>
      <c r="AO502" s="24"/>
      <c r="AR502" s="24"/>
      <c r="AU502" s="24"/>
    </row>
    <row r="503">
      <c r="J503" s="18"/>
      <c r="N503" s="24"/>
      <c r="Q503" s="24"/>
      <c r="T503" s="24"/>
      <c r="W503" s="24"/>
      <c r="Z503" s="24"/>
      <c r="AC503" s="24"/>
      <c r="AI503" s="24"/>
      <c r="AL503" s="24"/>
      <c r="AO503" s="24"/>
      <c r="AR503" s="24"/>
      <c r="AU503" s="24"/>
    </row>
    <row r="504">
      <c r="J504" s="18"/>
      <c r="N504" s="24"/>
      <c r="Q504" s="24"/>
      <c r="T504" s="24"/>
      <c r="W504" s="24"/>
      <c r="Z504" s="24"/>
      <c r="AC504" s="24"/>
      <c r="AI504" s="24"/>
      <c r="AL504" s="24"/>
      <c r="AO504" s="24"/>
      <c r="AR504" s="24"/>
      <c r="AU504" s="24"/>
    </row>
    <row r="505">
      <c r="J505" s="18"/>
      <c r="N505" s="24"/>
      <c r="Q505" s="24"/>
      <c r="T505" s="24"/>
      <c r="W505" s="24"/>
      <c r="Z505" s="24"/>
      <c r="AC505" s="24"/>
      <c r="AI505" s="24"/>
      <c r="AL505" s="24"/>
      <c r="AO505" s="24"/>
      <c r="AR505" s="24"/>
      <c r="AU505" s="24"/>
    </row>
    <row r="506">
      <c r="J506" s="18"/>
      <c r="N506" s="24"/>
      <c r="Q506" s="24"/>
      <c r="T506" s="24"/>
      <c r="W506" s="24"/>
      <c r="Z506" s="24"/>
      <c r="AC506" s="24"/>
      <c r="AI506" s="24"/>
      <c r="AL506" s="24"/>
      <c r="AO506" s="24"/>
      <c r="AR506" s="24"/>
      <c r="AU506" s="24"/>
    </row>
    <row r="507">
      <c r="J507" s="18"/>
      <c r="N507" s="24"/>
      <c r="Q507" s="24"/>
      <c r="T507" s="24"/>
      <c r="W507" s="24"/>
      <c r="Z507" s="24"/>
      <c r="AC507" s="24"/>
      <c r="AI507" s="24"/>
      <c r="AL507" s="24"/>
      <c r="AO507" s="24"/>
      <c r="AR507" s="24"/>
      <c r="AU507" s="24"/>
    </row>
    <row r="508">
      <c r="J508" s="18"/>
      <c r="N508" s="24"/>
      <c r="Q508" s="24"/>
      <c r="T508" s="24"/>
      <c r="W508" s="24"/>
      <c r="Z508" s="24"/>
      <c r="AC508" s="24"/>
      <c r="AI508" s="24"/>
      <c r="AL508" s="24"/>
      <c r="AO508" s="24"/>
      <c r="AR508" s="24"/>
      <c r="AU508" s="24"/>
    </row>
    <row r="509">
      <c r="J509" s="18"/>
      <c r="N509" s="24"/>
      <c r="Q509" s="24"/>
      <c r="T509" s="24"/>
      <c r="W509" s="24"/>
      <c r="Z509" s="24"/>
      <c r="AC509" s="24"/>
      <c r="AI509" s="24"/>
      <c r="AL509" s="24"/>
      <c r="AO509" s="24"/>
      <c r="AR509" s="24"/>
      <c r="AU509" s="24"/>
    </row>
    <row r="510">
      <c r="J510" s="18"/>
      <c r="N510" s="24"/>
      <c r="Q510" s="24"/>
      <c r="T510" s="24"/>
      <c r="W510" s="24"/>
      <c r="Z510" s="24"/>
      <c r="AC510" s="24"/>
      <c r="AI510" s="24"/>
      <c r="AL510" s="24"/>
      <c r="AO510" s="24"/>
      <c r="AR510" s="24"/>
      <c r="AU510" s="24"/>
    </row>
    <row r="511">
      <c r="J511" s="18"/>
      <c r="N511" s="24"/>
      <c r="Q511" s="24"/>
      <c r="T511" s="24"/>
      <c r="W511" s="24"/>
      <c r="Z511" s="24"/>
      <c r="AC511" s="24"/>
      <c r="AI511" s="24"/>
      <c r="AL511" s="24"/>
      <c r="AO511" s="24"/>
      <c r="AR511" s="24"/>
      <c r="AU511" s="24"/>
    </row>
    <row r="512">
      <c r="J512" s="18"/>
      <c r="N512" s="24"/>
      <c r="Q512" s="24"/>
      <c r="T512" s="24"/>
      <c r="W512" s="24"/>
      <c r="Z512" s="24"/>
      <c r="AC512" s="24"/>
      <c r="AI512" s="24"/>
      <c r="AL512" s="24"/>
      <c r="AO512" s="24"/>
      <c r="AR512" s="24"/>
      <c r="AU512" s="24"/>
    </row>
    <row r="513">
      <c r="J513" s="18"/>
      <c r="N513" s="24"/>
      <c r="Q513" s="24"/>
      <c r="T513" s="24"/>
      <c r="W513" s="24"/>
      <c r="Z513" s="24"/>
      <c r="AC513" s="24"/>
      <c r="AI513" s="24"/>
      <c r="AL513" s="24"/>
      <c r="AO513" s="24"/>
      <c r="AR513" s="24"/>
      <c r="AU513" s="24"/>
    </row>
    <row r="514">
      <c r="J514" s="18"/>
      <c r="N514" s="24"/>
      <c r="Q514" s="24"/>
      <c r="T514" s="24"/>
      <c r="W514" s="24"/>
      <c r="Z514" s="24"/>
      <c r="AC514" s="24"/>
      <c r="AI514" s="24"/>
      <c r="AL514" s="24"/>
      <c r="AO514" s="24"/>
      <c r="AR514" s="24"/>
      <c r="AU514" s="24"/>
    </row>
    <row r="515">
      <c r="J515" s="18"/>
      <c r="N515" s="24"/>
      <c r="Q515" s="24"/>
      <c r="T515" s="24"/>
      <c r="W515" s="24"/>
      <c r="Z515" s="24"/>
      <c r="AC515" s="24"/>
      <c r="AI515" s="24"/>
      <c r="AL515" s="24"/>
      <c r="AO515" s="24"/>
      <c r="AR515" s="24"/>
      <c r="AU515" s="24"/>
    </row>
    <row r="516">
      <c r="J516" s="18"/>
      <c r="N516" s="24"/>
      <c r="Q516" s="24"/>
      <c r="T516" s="24"/>
      <c r="W516" s="24"/>
      <c r="Z516" s="24"/>
      <c r="AC516" s="24"/>
      <c r="AI516" s="24"/>
      <c r="AL516" s="24"/>
      <c r="AO516" s="24"/>
      <c r="AR516" s="24"/>
      <c r="AU516" s="24"/>
    </row>
    <row r="517">
      <c r="J517" s="18"/>
      <c r="N517" s="24"/>
      <c r="Q517" s="24"/>
      <c r="T517" s="24"/>
      <c r="W517" s="24"/>
      <c r="Z517" s="24"/>
      <c r="AC517" s="24"/>
      <c r="AI517" s="24"/>
      <c r="AL517" s="24"/>
      <c r="AO517" s="24"/>
      <c r="AR517" s="24"/>
      <c r="AU517" s="24"/>
    </row>
    <row r="518">
      <c r="J518" s="18"/>
      <c r="N518" s="24"/>
      <c r="Q518" s="24"/>
      <c r="T518" s="24"/>
      <c r="W518" s="24"/>
      <c r="Z518" s="24"/>
      <c r="AC518" s="24"/>
      <c r="AI518" s="24"/>
      <c r="AL518" s="24"/>
      <c r="AO518" s="24"/>
      <c r="AR518" s="24"/>
      <c r="AU518" s="24"/>
    </row>
    <row r="519">
      <c r="J519" s="18"/>
      <c r="N519" s="24"/>
      <c r="Q519" s="24"/>
      <c r="T519" s="24"/>
      <c r="W519" s="24"/>
      <c r="Z519" s="24"/>
      <c r="AC519" s="24"/>
      <c r="AI519" s="24"/>
      <c r="AL519" s="24"/>
      <c r="AO519" s="24"/>
      <c r="AR519" s="24"/>
      <c r="AU519" s="24"/>
    </row>
    <row r="520">
      <c r="J520" s="18"/>
      <c r="N520" s="24"/>
      <c r="Q520" s="24"/>
      <c r="T520" s="24"/>
      <c r="W520" s="24"/>
      <c r="Z520" s="24"/>
      <c r="AC520" s="24"/>
      <c r="AI520" s="24"/>
      <c r="AL520" s="24"/>
      <c r="AO520" s="24"/>
      <c r="AR520" s="24"/>
      <c r="AU520" s="24"/>
    </row>
    <row r="521">
      <c r="J521" s="18"/>
      <c r="N521" s="24"/>
      <c r="Q521" s="24"/>
      <c r="T521" s="24"/>
      <c r="W521" s="24"/>
      <c r="Z521" s="24"/>
      <c r="AC521" s="24"/>
      <c r="AI521" s="24"/>
      <c r="AL521" s="24"/>
      <c r="AO521" s="24"/>
      <c r="AR521" s="24"/>
      <c r="AU521" s="24"/>
    </row>
    <row r="522">
      <c r="J522" s="18"/>
      <c r="N522" s="24"/>
      <c r="Q522" s="24"/>
      <c r="T522" s="24"/>
      <c r="W522" s="24"/>
      <c r="Z522" s="24"/>
      <c r="AC522" s="24"/>
      <c r="AI522" s="24"/>
      <c r="AL522" s="24"/>
      <c r="AO522" s="24"/>
      <c r="AR522" s="24"/>
      <c r="AU522" s="24"/>
    </row>
    <row r="523">
      <c r="J523" s="18"/>
      <c r="N523" s="24"/>
      <c r="Q523" s="24"/>
      <c r="T523" s="24"/>
      <c r="W523" s="24"/>
      <c r="Z523" s="24"/>
      <c r="AC523" s="24"/>
      <c r="AI523" s="24"/>
      <c r="AL523" s="24"/>
      <c r="AO523" s="24"/>
      <c r="AR523" s="24"/>
      <c r="AU523" s="24"/>
    </row>
    <row r="524">
      <c r="J524" s="18"/>
      <c r="N524" s="24"/>
      <c r="Q524" s="24"/>
      <c r="T524" s="24"/>
      <c r="W524" s="24"/>
      <c r="Z524" s="24"/>
      <c r="AC524" s="24"/>
      <c r="AI524" s="24"/>
      <c r="AL524" s="24"/>
      <c r="AO524" s="24"/>
      <c r="AR524" s="24"/>
      <c r="AU524" s="24"/>
    </row>
    <row r="525">
      <c r="J525" s="18"/>
      <c r="N525" s="24"/>
      <c r="Q525" s="24"/>
      <c r="T525" s="24"/>
      <c r="W525" s="24"/>
      <c r="Z525" s="24"/>
      <c r="AC525" s="24"/>
      <c r="AI525" s="24"/>
      <c r="AL525" s="24"/>
      <c r="AO525" s="24"/>
      <c r="AR525" s="24"/>
      <c r="AU525" s="24"/>
    </row>
    <row r="526">
      <c r="J526" s="18"/>
      <c r="N526" s="24"/>
      <c r="Q526" s="24"/>
      <c r="T526" s="24"/>
      <c r="W526" s="24"/>
      <c r="Z526" s="24"/>
      <c r="AC526" s="24"/>
      <c r="AI526" s="24"/>
      <c r="AL526" s="24"/>
      <c r="AO526" s="24"/>
      <c r="AR526" s="24"/>
      <c r="AU526" s="24"/>
    </row>
    <row r="527">
      <c r="J527" s="18"/>
      <c r="N527" s="24"/>
      <c r="Q527" s="24"/>
      <c r="T527" s="24"/>
      <c r="W527" s="24"/>
      <c r="Z527" s="24"/>
      <c r="AC527" s="24"/>
      <c r="AI527" s="24"/>
      <c r="AL527" s="24"/>
      <c r="AO527" s="24"/>
      <c r="AR527" s="24"/>
      <c r="AU527" s="24"/>
    </row>
    <row r="528">
      <c r="J528" s="18"/>
      <c r="N528" s="24"/>
      <c r="Q528" s="24"/>
      <c r="T528" s="24"/>
      <c r="W528" s="24"/>
      <c r="Z528" s="24"/>
      <c r="AC528" s="24"/>
      <c r="AI528" s="24"/>
      <c r="AL528" s="24"/>
      <c r="AO528" s="24"/>
      <c r="AR528" s="24"/>
      <c r="AU528" s="24"/>
    </row>
    <row r="529">
      <c r="J529" s="18"/>
      <c r="N529" s="24"/>
      <c r="Q529" s="24"/>
      <c r="T529" s="24"/>
      <c r="W529" s="24"/>
      <c r="Z529" s="24"/>
      <c r="AC529" s="24"/>
      <c r="AI529" s="24"/>
      <c r="AL529" s="24"/>
      <c r="AO529" s="24"/>
      <c r="AR529" s="24"/>
      <c r="AU529" s="24"/>
    </row>
    <row r="530">
      <c r="J530" s="18"/>
      <c r="N530" s="24"/>
      <c r="Q530" s="24"/>
      <c r="T530" s="24"/>
      <c r="W530" s="24"/>
      <c r="Z530" s="24"/>
      <c r="AC530" s="24"/>
      <c r="AI530" s="24"/>
      <c r="AL530" s="24"/>
      <c r="AO530" s="24"/>
      <c r="AR530" s="24"/>
      <c r="AU530" s="24"/>
    </row>
    <row r="531">
      <c r="J531" s="18"/>
      <c r="N531" s="24"/>
      <c r="Q531" s="24"/>
      <c r="T531" s="24"/>
      <c r="W531" s="24"/>
      <c r="Z531" s="24"/>
      <c r="AC531" s="24"/>
      <c r="AI531" s="24"/>
      <c r="AL531" s="24"/>
      <c r="AO531" s="24"/>
      <c r="AR531" s="24"/>
      <c r="AU531" s="24"/>
    </row>
    <row r="532">
      <c r="J532" s="18"/>
      <c r="N532" s="24"/>
      <c r="Q532" s="24"/>
      <c r="T532" s="24"/>
      <c r="W532" s="24"/>
      <c r="Z532" s="24"/>
      <c r="AC532" s="24"/>
      <c r="AI532" s="24"/>
      <c r="AL532" s="24"/>
      <c r="AO532" s="24"/>
      <c r="AR532" s="24"/>
      <c r="AU532" s="24"/>
    </row>
    <row r="533">
      <c r="J533" s="18"/>
      <c r="N533" s="24"/>
      <c r="Q533" s="24"/>
      <c r="T533" s="24"/>
      <c r="W533" s="24"/>
      <c r="Z533" s="24"/>
      <c r="AC533" s="24"/>
      <c r="AI533" s="24"/>
      <c r="AL533" s="24"/>
      <c r="AO533" s="24"/>
      <c r="AR533" s="24"/>
      <c r="AU533" s="24"/>
    </row>
    <row r="534">
      <c r="J534" s="18"/>
      <c r="N534" s="24"/>
      <c r="Q534" s="24"/>
      <c r="T534" s="24"/>
      <c r="W534" s="24"/>
      <c r="Z534" s="24"/>
      <c r="AC534" s="24"/>
      <c r="AI534" s="24"/>
      <c r="AL534" s="24"/>
      <c r="AO534" s="24"/>
      <c r="AR534" s="24"/>
      <c r="AU534" s="24"/>
    </row>
    <row r="535">
      <c r="J535" s="18"/>
      <c r="N535" s="24"/>
      <c r="Q535" s="24"/>
      <c r="T535" s="24"/>
      <c r="W535" s="24"/>
      <c r="Z535" s="24"/>
      <c r="AC535" s="24"/>
      <c r="AI535" s="24"/>
      <c r="AL535" s="24"/>
      <c r="AO535" s="24"/>
      <c r="AR535" s="24"/>
      <c r="AU535" s="24"/>
    </row>
    <row r="536">
      <c r="J536" s="18"/>
      <c r="N536" s="24"/>
      <c r="Q536" s="24"/>
      <c r="T536" s="24"/>
      <c r="W536" s="24"/>
      <c r="Z536" s="24"/>
      <c r="AC536" s="24"/>
      <c r="AI536" s="24"/>
      <c r="AL536" s="24"/>
      <c r="AO536" s="24"/>
      <c r="AR536" s="24"/>
      <c r="AU536" s="24"/>
    </row>
    <row r="537">
      <c r="J537" s="18"/>
      <c r="N537" s="24"/>
      <c r="Q537" s="24"/>
      <c r="T537" s="24"/>
      <c r="W537" s="24"/>
      <c r="Z537" s="24"/>
      <c r="AC537" s="24"/>
      <c r="AI537" s="24"/>
      <c r="AL537" s="24"/>
      <c r="AO537" s="24"/>
      <c r="AR537" s="24"/>
      <c r="AU537" s="24"/>
    </row>
    <row r="538">
      <c r="J538" s="18"/>
      <c r="N538" s="24"/>
      <c r="Q538" s="24"/>
      <c r="T538" s="24"/>
      <c r="W538" s="24"/>
      <c r="Z538" s="24"/>
      <c r="AC538" s="24"/>
      <c r="AI538" s="24"/>
      <c r="AL538" s="24"/>
      <c r="AO538" s="24"/>
      <c r="AR538" s="24"/>
      <c r="AU538" s="24"/>
    </row>
    <row r="539">
      <c r="J539" s="18"/>
      <c r="N539" s="24"/>
      <c r="Q539" s="24"/>
      <c r="T539" s="24"/>
      <c r="W539" s="24"/>
      <c r="Z539" s="24"/>
      <c r="AC539" s="24"/>
      <c r="AI539" s="24"/>
      <c r="AL539" s="24"/>
      <c r="AO539" s="24"/>
      <c r="AR539" s="24"/>
      <c r="AU539" s="24"/>
    </row>
    <row r="540">
      <c r="J540" s="18"/>
      <c r="N540" s="24"/>
      <c r="Q540" s="24"/>
      <c r="T540" s="24"/>
      <c r="W540" s="24"/>
      <c r="Z540" s="24"/>
      <c r="AC540" s="24"/>
      <c r="AI540" s="24"/>
      <c r="AL540" s="24"/>
      <c r="AO540" s="24"/>
      <c r="AR540" s="24"/>
      <c r="AU540" s="24"/>
    </row>
    <row r="541">
      <c r="J541" s="18"/>
      <c r="N541" s="24"/>
      <c r="Q541" s="24"/>
      <c r="T541" s="24"/>
      <c r="W541" s="24"/>
      <c r="Z541" s="24"/>
      <c r="AC541" s="24"/>
      <c r="AI541" s="24"/>
      <c r="AL541" s="24"/>
      <c r="AO541" s="24"/>
      <c r="AR541" s="24"/>
      <c r="AU541" s="24"/>
    </row>
    <row r="542">
      <c r="J542" s="18"/>
      <c r="N542" s="24"/>
      <c r="Q542" s="24"/>
      <c r="T542" s="24"/>
      <c r="W542" s="24"/>
      <c r="Z542" s="24"/>
      <c r="AC542" s="24"/>
      <c r="AI542" s="24"/>
      <c r="AL542" s="24"/>
      <c r="AO542" s="24"/>
      <c r="AR542" s="24"/>
      <c r="AU542" s="24"/>
    </row>
    <row r="543">
      <c r="J543" s="18"/>
      <c r="N543" s="24"/>
      <c r="Q543" s="24"/>
      <c r="T543" s="24"/>
      <c r="W543" s="24"/>
      <c r="Z543" s="24"/>
      <c r="AC543" s="24"/>
      <c r="AI543" s="24"/>
      <c r="AL543" s="24"/>
      <c r="AO543" s="24"/>
      <c r="AR543" s="24"/>
      <c r="AU543" s="24"/>
    </row>
    <row r="544">
      <c r="J544" s="18"/>
      <c r="N544" s="24"/>
      <c r="Q544" s="24"/>
      <c r="T544" s="24"/>
      <c r="W544" s="24"/>
      <c r="Z544" s="24"/>
      <c r="AC544" s="24"/>
      <c r="AI544" s="24"/>
      <c r="AL544" s="24"/>
      <c r="AO544" s="24"/>
      <c r="AR544" s="24"/>
      <c r="AU544" s="24"/>
    </row>
    <row r="545">
      <c r="J545" s="18"/>
      <c r="N545" s="24"/>
      <c r="Q545" s="24"/>
      <c r="T545" s="24"/>
      <c r="W545" s="24"/>
      <c r="Z545" s="24"/>
      <c r="AC545" s="24"/>
      <c r="AI545" s="24"/>
      <c r="AL545" s="24"/>
      <c r="AO545" s="24"/>
      <c r="AR545" s="24"/>
      <c r="AU545" s="24"/>
    </row>
    <row r="546">
      <c r="J546" s="18"/>
      <c r="N546" s="24"/>
      <c r="Q546" s="24"/>
      <c r="T546" s="24"/>
      <c r="W546" s="24"/>
      <c r="Z546" s="24"/>
      <c r="AC546" s="24"/>
      <c r="AI546" s="24"/>
      <c r="AL546" s="24"/>
      <c r="AO546" s="24"/>
      <c r="AR546" s="24"/>
      <c r="AU546" s="24"/>
    </row>
    <row r="547">
      <c r="J547" s="18"/>
      <c r="N547" s="24"/>
      <c r="Q547" s="24"/>
      <c r="T547" s="24"/>
      <c r="W547" s="24"/>
      <c r="Z547" s="24"/>
      <c r="AC547" s="24"/>
      <c r="AI547" s="24"/>
      <c r="AL547" s="24"/>
      <c r="AO547" s="24"/>
      <c r="AR547" s="24"/>
      <c r="AU547" s="24"/>
    </row>
    <row r="548">
      <c r="J548" s="18"/>
      <c r="N548" s="24"/>
      <c r="Q548" s="24"/>
      <c r="T548" s="24"/>
      <c r="W548" s="24"/>
      <c r="Z548" s="24"/>
      <c r="AC548" s="24"/>
      <c r="AI548" s="24"/>
      <c r="AL548" s="24"/>
      <c r="AO548" s="24"/>
      <c r="AR548" s="24"/>
      <c r="AU548" s="24"/>
    </row>
    <row r="549">
      <c r="J549" s="18"/>
      <c r="N549" s="24"/>
      <c r="Q549" s="24"/>
      <c r="T549" s="24"/>
      <c r="W549" s="24"/>
      <c r="Z549" s="24"/>
      <c r="AC549" s="24"/>
      <c r="AI549" s="24"/>
      <c r="AL549" s="24"/>
      <c r="AO549" s="24"/>
      <c r="AR549" s="24"/>
      <c r="AU549" s="24"/>
    </row>
    <row r="550">
      <c r="J550" s="18"/>
      <c r="N550" s="24"/>
      <c r="Q550" s="24"/>
      <c r="T550" s="24"/>
      <c r="W550" s="24"/>
      <c r="Z550" s="24"/>
      <c r="AC550" s="24"/>
      <c r="AI550" s="24"/>
      <c r="AL550" s="24"/>
      <c r="AO550" s="24"/>
      <c r="AR550" s="24"/>
      <c r="AU550" s="24"/>
    </row>
    <row r="551">
      <c r="J551" s="18"/>
      <c r="N551" s="24"/>
      <c r="Q551" s="24"/>
      <c r="T551" s="24"/>
      <c r="W551" s="24"/>
      <c r="Z551" s="24"/>
      <c r="AC551" s="24"/>
      <c r="AI551" s="24"/>
      <c r="AL551" s="24"/>
      <c r="AO551" s="24"/>
      <c r="AR551" s="24"/>
      <c r="AU551" s="24"/>
    </row>
    <row r="552">
      <c r="J552" s="18"/>
      <c r="N552" s="24"/>
      <c r="Q552" s="24"/>
      <c r="T552" s="24"/>
      <c r="W552" s="24"/>
      <c r="Z552" s="24"/>
      <c r="AC552" s="24"/>
      <c r="AI552" s="24"/>
      <c r="AL552" s="24"/>
      <c r="AO552" s="24"/>
      <c r="AR552" s="24"/>
      <c r="AU552" s="24"/>
    </row>
    <row r="553">
      <c r="J553" s="18"/>
      <c r="N553" s="24"/>
      <c r="Q553" s="24"/>
      <c r="T553" s="24"/>
      <c r="W553" s="24"/>
      <c r="Z553" s="24"/>
      <c r="AC553" s="24"/>
      <c r="AI553" s="24"/>
      <c r="AL553" s="24"/>
      <c r="AO553" s="24"/>
      <c r="AR553" s="24"/>
      <c r="AU553" s="24"/>
    </row>
    <row r="554">
      <c r="J554" s="18"/>
      <c r="N554" s="24"/>
      <c r="Q554" s="24"/>
      <c r="T554" s="24"/>
      <c r="W554" s="24"/>
      <c r="Z554" s="24"/>
      <c r="AC554" s="24"/>
      <c r="AI554" s="24"/>
      <c r="AL554" s="24"/>
      <c r="AO554" s="24"/>
      <c r="AR554" s="24"/>
      <c r="AU554" s="24"/>
    </row>
    <row r="555">
      <c r="J555" s="18"/>
      <c r="N555" s="24"/>
      <c r="Q555" s="24"/>
      <c r="T555" s="24"/>
      <c r="W555" s="24"/>
      <c r="Z555" s="24"/>
      <c r="AC555" s="24"/>
      <c r="AI555" s="24"/>
      <c r="AL555" s="24"/>
      <c r="AO555" s="24"/>
      <c r="AR555" s="24"/>
      <c r="AU555" s="24"/>
    </row>
    <row r="556">
      <c r="J556" s="18"/>
      <c r="N556" s="24"/>
      <c r="Q556" s="24"/>
      <c r="T556" s="24"/>
      <c r="W556" s="24"/>
      <c r="Z556" s="24"/>
      <c r="AC556" s="24"/>
      <c r="AI556" s="24"/>
      <c r="AL556" s="24"/>
      <c r="AO556" s="24"/>
      <c r="AR556" s="24"/>
      <c r="AU556" s="24"/>
    </row>
    <row r="557">
      <c r="J557" s="18"/>
      <c r="N557" s="24"/>
      <c r="Q557" s="24"/>
      <c r="T557" s="24"/>
      <c r="W557" s="24"/>
      <c r="Z557" s="24"/>
      <c r="AC557" s="24"/>
      <c r="AI557" s="24"/>
      <c r="AL557" s="24"/>
      <c r="AO557" s="24"/>
      <c r="AR557" s="24"/>
      <c r="AU557" s="24"/>
    </row>
    <row r="558">
      <c r="J558" s="18"/>
      <c r="N558" s="24"/>
      <c r="Q558" s="24"/>
      <c r="T558" s="24"/>
      <c r="W558" s="24"/>
      <c r="Z558" s="24"/>
      <c r="AC558" s="24"/>
      <c r="AI558" s="24"/>
      <c r="AL558" s="24"/>
      <c r="AO558" s="24"/>
      <c r="AR558" s="24"/>
      <c r="AU558" s="24"/>
    </row>
    <row r="559">
      <c r="J559" s="18"/>
      <c r="N559" s="24"/>
      <c r="Q559" s="24"/>
      <c r="T559" s="24"/>
      <c r="W559" s="24"/>
      <c r="Z559" s="24"/>
      <c r="AC559" s="24"/>
      <c r="AI559" s="24"/>
      <c r="AL559" s="24"/>
      <c r="AO559" s="24"/>
      <c r="AR559" s="24"/>
      <c r="AU559" s="24"/>
    </row>
    <row r="560">
      <c r="J560" s="18"/>
      <c r="N560" s="24"/>
      <c r="Q560" s="24"/>
      <c r="T560" s="24"/>
      <c r="W560" s="24"/>
      <c r="Z560" s="24"/>
      <c r="AC560" s="24"/>
      <c r="AI560" s="24"/>
      <c r="AL560" s="24"/>
      <c r="AO560" s="24"/>
      <c r="AR560" s="24"/>
      <c r="AU560" s="24"/>
    </row>
    <row r="561">
      <c r="J561" s="18"/>
      <c r="N561" s="24"/>
      <c r="Q561" s="24"/>
      <c r="T561" s="24"/>
      <c r="W561" s="24"/>
      <c r="Z561" s="24"/>
      <c r="AC561" s="24"/>
      <c r="AI561" s="24"/>
      <c r="AL561" s="24"/>
      <c r="AO561" s="24"/>
      <c r="AR561" s="24"/>
      <c r="AU561" s="24"/>
    </row>
    <row r="562">
      <c r="J562" s="18"/>
      <c r="N562" s="24"/>
      <c r="Q562" s="24"/>
      <c r="T562" s="24"/>
      <c r="W562" s="24"/>
      <c r="Z562" s="24"/>
      <c r="AC562" s="24"/>
      <c r="AI562" s="24"/>
      <c r="AL562" s="24"/>
      <c r="AO562" s="24"/>
      <c r="AR562" s="24"/>
      <c r="AU562" s="24"/>
    </row>
    <row r="563">
      <c r="J563" s="18"/>
      <c r="N563" s="24"/>
      <c r="Q563" s="24"/>
      <c r="T563" s="24"/>
      <c r="W563" s="24"/>
      <c r="Z563" s="24"/>
      <c r="AC563" s="24"/>
      <c r="AI563" s="24"/>
      <c r="AL563" s="24"/>
      <c r="AO563" s="24"/>
      <c r="AR563" s="24"/>
      <c r="AU563" s="24"/>
    </row>
    <row r="564">
      <c r="J564" s="18"/>
      <c r="N564" s="24"/>
      <c r="Q564" s="24"/>
      <c r="T564" s="24"/>
      <c r="W564" s="24"/>
      <c r="Z564" s="24"/>
      <c r="AC564" s="24"/>
      <c r="AI564" s="24"/>
      <c r="AL564" s="24"/>
      <c r="AO564" s="24"/>
      <c r="AR564" s="24"/>
      <c r="AU564" s="24"/>
    </row>
    <row r="565">
      <c r="J565" s="18"/>
      <c r="N565" s="24"/>
      <c r="Q565" s="24"/>
      <c r="T565" s="24"/>
      <c r="W565" s="24"/>
      <c r="Z565" s="24"/>
      <c r="AC565" s="24"/>
      <c r="AI565" s="24"/>
      <c r="AL565" s="24"/>
      <c r="AO565" s="24"/>
      <c r="AR565" s="24"/>
      <c r="AU565" s="24"/>
    </row>
    <row r="566">
      <c r="J566" s="18"/>
      <c r="N566" s="24"/>
      <c r="Q566" s="24"/>
      <c r="T566" s="24"/>
      <c r="W566" s="24"/>
      <c r="Z566" s="24"/>
      <c r="AC566" s="24"/>
      <c r="AI566" s="24"/>
      <c r="AL566" s="24"/>
      <c r="AO566" s="24"/>
      <c r="AR566" s="24"/>
      <c r="AU566" s="24"/>
    </row>
    <row r="567">
      <c r="J567" s="18"/>
      <c r="N567" s="24"/>
      <c r="Q567" s="24"/>
      <c r="T567" s="24"/>
      <c r="W567" s="24"/>
      <c r="Z567" s="24"/>
      <c r="AC567" s="24"/>
      <c r="AI567" s="24"/>
      <c r="AL567" s="24"/>
      <c r="AO567" s="24"/>
      <c r="AR567" s="24"/>
      <c r="AU567" s="24"/>
    </row>
    <row r="568">
      <c r="J568" s="18"/>
      <c r="N568" s="24"/>
      <c r="Q568" s="24"/>
      <c r="T568" s="24"/>
      <c r="W568" s="24"/>
      <c r="Z568" s="24"/>
      <c r="AC568" s="24"/>
      <c r="AI568" s="24"/>
      <c r="AL568" s="24"/>
      <c r="AO568" s="24"/>
      <c r="AR568" s="24"/>
      <c r="AU568" s="24"/>
    </row>
    <row r="569">
      <c r="J569" s="18"/>
      <c r="N569" s="24"/>
      <c r="Q569" s="24"/>
      <c r="T569" s="24"/>
      <c r="W569" s="24"/>
      <c r="Z569" s="24"/>
      <c r="AC569" s="24"/>
      <c r="AI569" s="24"/>
      <c r="AL569" s="24"/>
      <c r="AO569" s="24"/>
      <c r="AR569" s="24"/>
      <c r="AU569" s="24"/>
    </row>
    <row r="570">
      <c r="J570" s="18"/>
      <c r="N570" s="24"/>
      <c r="Q570" s="24"/>
      <c r="T570" s="24"/>
      <c r="W570" s="24"/>
      <c r="Z570" s="24"/>
      <c r="AC570" s="24"/>
      <c r="AI570" s="24"/>
      <c r="AL570" s="24"/>
      <c r="AO570" s="24"/>
      <c r="AR570" s="24"/>
      <c r="AU570" s="24"/>
    </row>
    <row r="571">
      <c r="J571" s="18"/>
      <c r="N571" s="24"/>
      <c r="Q571" s="24"/>
      <c r="T571" s="24"/>
      <c r="W571" s="24"/>
      <c r="Z571" s="24"/>
      <c r="AC571" s="24"/>
      <c r="AI571" s="24"/>
      <c r="AL571" s="24"/>
      <c r="AO571" s="24"/>
      <c r="AR571" s="24"/>
      <c r="AU571" s="24"/>
    </row>
    <row r="572">
      <c r="J572" s="18"/>
      <c r="N572" s="24"/>
      <c r="Q572" s="24"/>
      <c r="T572" s="24"/>
      <c r="W572" s="24"/>
      <c r="Z572" s="24"/>
      <c r="AC572" s="24"/>
      <c r="AI572" s="24"/>
      <c r="AL572" s="24"/>
      <c r="AO572" s="24"/>
      <c r="AR572" s="24"/>
      <c r="AU572" s="24"/>
    </row>
    <row r="573">
      <c r="J573" s="18"/>
      <c r="N573" s="24"/>
      <c r="Q573" s="24"/>
      <c r="T573" s="24"/>
      <c r="W573" s="24"/>
      <c r="Z573" s="24"/>
      <c r="AC573" s="24"/>
      <c r="AI573" s="24"/>
      <c r="AL573" s="24"/>
      <c r="AO573" s="24"/>
      <c r="AR573" s="24"/>
      <c r="AU573" s="24"/>
    </row>
    <row r="574">
      <c r="J574" s="18"/>
      <c r="N574" s="24"/>
      <c r="Q574" s="24"/>
      <c r="T574" s="24"/>
      <c r="W574" s="24"/>
      <c r="Z574" s="24"/>
      <c r="AC574" s="24"/>
      <c r="AI574" s="24"/>
      <c r="AL574" s="24"/>
      <c r="AO574" s="24"/>
      <c r="AR574" s="24"/>
      <c r="AU574" s="24"/>
    </row>
    <row r="575">
      <c r="J575" s="18"/>
      <c r="N575" s="24"/>
      <c r="Q575" s="24"/>
      <c r="T575" s="24"/>
      <c r="W575" s="24"/>
      <c r="Z575" s="24"/>
      <c r="AC575" s="24"/>
      <c r="AI575" s="24"/>
      <c r="AL575" s="24"/>
      <c r="AO575" s="24"/>
      <c r="AR575" s="24"/>
      <c r="AU575" s="24"/>
    </row>
    <row r="576">
      <c r="J576" s="18"/>
      <c r="N576" s="24"/>
      <c r="Q576" s="24"/>
      <c r="T576" s="24"/>
      <c r="W576" s="24"/>
      <c r="Z576" s="24"/>
      <c r="AC576" s="24"/>
      <c r="AI576" s="24"/>
      <c r="AL576" s="24"/>
      <c r="AO576" s="24"/>
      <c r="AR576" s="24"/>
      <c r="AU576" s="24"/>
    </row>
    <row r="577">
      <c r="J577" s="18"/>
      <c r="N577" s="24"/>
      <c r="Q577" s="24"/>
      <c r="T577" s="24"/>
      <c r="W577" s="24"/>
      <c r="Z577" s="24"/>
      <c r="AC577" s="24"/>
      <c r="AI577" s="24"/>
      <c r="AL577" s="24"/>
      <c r="AO577" s="24"/>
      <c r="AR577" s="24"/>
      <c r="AU577" s="24"/>
    </row>
    <row r="578">
      <c r="J578" s="18"/>
      <c r="N578" s="24"/>
      <c r="Q578" s="24"/>
      <c r="T578" s="24"/>
      <c r="W578" s="24"/>
      <c r="Z578" s="24"/>
      <c r="AC578" s="24"/>
      <c r="AI578" s="24"/>
      <c r="AL578" s="24"/>
      <c r="AO578" s="24"/>
      <c r="AR578" s="24"/>
      <c r="AU578" s="24"/>
    </row>
    <row r="579">
      <c r="J579" s="18"/>
      <c r="N579" s="24"/>
      <c r="Q579" s="24"/>
      <c r="T579" s="24"/>
      <c r="W579" s="24"/>
      <c r="Z579" s="24"/>
      <c r="AC579" s="24"/>
      <c r="AI579" s="24"/>
      <c r="AL579" s="24"/>
      <c r="AO579" s="24"/>
      <c r="AR579" s="24"/>
      <c r="AU579" s="24"/>
    </row>
    <row r="580">
      <c r="J580" s="18"/>
      <c r="N580" s="24"/>
      <c r="Q580" s="24"/>
      <c r="T580" s="24"/>
      <c r="W580" s="24"/>
      <c r="Z580" s="24"/>
      <c r="AC580" s="24"/>
      <c r="AI580" s="24"/>
      <c r="AL580" s="24"/>
      <c r="AO580" s="24"/>
      <c r="AR580" s="24"/>
      <c r="AU580" s="24"/>
    </row>
    <row r="581">
      <c r="J581" s="18"/>
      <c r="N581" s="24"/>
      <c r="Q581" s="24"/>
      <c r="T581" s="24"/>
      <c r="W581" s="24"/>
      <c r="Z581" s="24"/>
      <c r="AC581" s="24"/>
      <c r="AI581" s="24"/>
      <c r="AL581" s="24"/>
      <c r="AO581" s="24"/>
      <c r="AR581" s="24"/>
      <c r="AU581" s="24"/>
    </row>
    <row r="582">
      <c r="J582" s="18"/>
      <c r="N582" s="24"/>
      <c r="Q582" s="24"/>
      <c r="T582" s="24"/>
      <c r="W582" s="24"/>
      <c r="Z582" s="24"/>
      <c r="AC582" s="24"/>
      <c r="AI582" s="24"/>
      <c r="AL582" s="24"/>
      <c r="AO582" s="24"/>
      <c r="AR582" s="24"/>
      <c r="AU582" s="24"/>
    </row>
    <row r="583">
      <c r="J583" s="18"/>
      <c r="N583" s="24"/>
      <c r="Q583" s="24"/>
      <c r="T583" s="24"/>
      <c r="W583" s="24"/>
      <c r="Z583" s="24"/>
      <c r="AC583" s="24"/>
      <c r="AI583" s="24"/>
      <c r="AL583" s="24"/>
      <c r="AO583" s="24"/>
      <c r="AR583" s="24"/>
      <c r="AU583" s="24"/>
    </row>
    <row r="584">
      <c r="J584" s="18"/>
      <c r="N584" s="24"/>
      <c r="Q584" s="24"/>
      <c r="T584" s="24"/>
      <c r="W584" s="24"/>
      <c r="Z584" s="24"/>
      <c r="AC584" s="24"/>
      <c r="AI584" s="24"/>
      <c r="AL584" s="24"/>
      <c r="AO584" s="24"/>
      <c r="AR584" s="24"/>
      <c r="AU584" s="24"/>
    </row>
    <row r="585">
      <c r="J585" s="18"/>
      <c r="N585" s="24"/>
      <c r="Q585" s="24"/>
      <c r="T585" s="24"/>
      <c r="W585" s="24"/>
      <c r="Z585" s="24"/>
      <c r="AC585" s="24"/>
      <c r="AI585" s="24"/>
      <c r="AL585" s="24"/>
      <c r="AO585" s="24"/>
      <c r="AR585" s="24"/>
      <c r="AU585" s="24"/>
    </row>
    <row r="586">
      <c r="J586" s="18"/>
      <c r="N586" s="24"/>
      <c r="Q586" s="24"/>
      <c r="T586" s="24"/>
      <c r="W586" s="24"/>
      <c r="Z586" s="24"/>
      <c r="AC586" s="24"/>
      <c r="AI586" s="24"/>
      <c r="AL586" s="24"/>
      <c r="AO586" s="24"/>
      <c r="AR586" s="24"/>
      <c r="AU586" s="24"/>
    </row>
    <row r="587">
      <c r="J587" s="18"/>
      <c r="N587" s="24"/>
      <c r="Q587" s="24"/>
      <c r="T587" s="24"/>
      <c r="W587" s="24"/>
      <c r="Z587" s="24"/>
      <c r="AC587" s="24"/>
      <c r="AI587" s="24"/>
      <c r="AL587" s="24"/>
      <c r="AO587" s="24"/>
      <c r="AR587" s="24"/>
      <c r="AU587" s="24"/>
    </row>
    <row r="588">
      <c r="J588" s="18"/>
      <c r="N588" s="24"/>
      <c r="Q588" s="24"/>
      <c r="T588" s="24"/>
      <c r="W588" s="24"/>
      <c r="Z588" s="24"/>
      <c r="AC588" s="24"/>
      <c r="AI588" s="24"/>
      <c r="AL588" s="24"/>
      <c r="AO588" s="24"/>
      <c r="AR588" s="24"/>
      <c r="AU588" s="24"/>
    </row>
    <row r="589">
      <c r="J589" s="18"/>
      <c r="N589" s="24"/>
      <c r="Q589" s="24"/>
      <c r="T589" s="24"/>
      <c r="W589" s="24"/>
      <c r="Z589" s="24"/>
      <c r="AC589" s="24"/>
      <c r="AI589" s="24"/>
      <c r="AL589" s="24"/>
      <c r="AO589" s="24"/>
      <c r="AR589" s="24"/>
      <c r="AU589" s="24"/>
    </row>
    <row r="590">
      <c r="J590" s="18"/>
      <c r="N590" s="24"/>
      <c r="Q590" s="24"/>
      <c r="T590" s="24"/>
      <c r="W590" s="24"/>
      <c r="Z590" s="24"/>
      <c r="AC590" s="24"/>
      <c r="AI590" s="24"/>
      <c r="AL590" s="24"/>
      <c r="AO590" s="24"/>
      <c r="AR590" s="24"/>
      <c r="AU590" s="24"/>
    </row>
    <row r="591">
      <c r="J591" s="18"/>
      <c r="N591" s="24"/>
      <c r="Q591" s="24"/>
      <c r="T591" s="24"/>
      <c r="W591" s="24"/>
      <c r="Z591" s="24"/>
      <c r="AC591" s="24"/>
      <c r="AI591" s="24"/>
      <c r="AL591" s="24"/>
      <c r="AO591" s="24"/>
      <c r="AR591" s="24"/>
      <c r="AU591" s="24"/>
    </row>
    <row r="592">
      <c r="J592" s="18"/>
      <c r="N592" s="24"/>
      <c r="Q592" s="24"/>
      <c r="T592" s="24"/>
      <c r="W592" s="24"/>
      <c r="Z592" s="24"/>
      <c r="AC592" s="24"/>
      <c r="AI592" s="24"/>
      <c r="AL592" s="24"/>
      <c r="AO592" s="24"/>
      <c r="AR592" s="24"/>
      <c r="AU592" s="24"/>
    </row>
    <row r="593">
      <c r="J593" s="18"/>
      <c r="N593" s="24"/>
      <c r="Q593" s="24"/>
      <c r="T593" s="24"/>
      <c r="W593" s="24"/>
      <c r="Z593" s="24"/>
      <c r="AC593" s="24"/>
      <c r="AI593" s="24"/>
      <c r="AL593" s="24"/>
      <c r="AO593" s="24"/>
      <c r="AR593" s="24"/>
      <c r="AU593" s="24"/>
    </row>
    <row r="594">
      <c r="J594" s="18"/>
      <c r="N594" s="24"/>
      <c r="Q594" s="24"/>
      <c r="T594" s="24"/>
      <c r="W594" s="24"/>
      <c r="Z594" s="24"/>
      <c r="AC594" s="24"/>
      <c r="AI594" s="24"/>
      <c r="AL594" s="24"/>
      <c r="AO594" s="24"/>
      <c r="AR594" s="24"/>
      <c r="AU594" s="24"/>
    </row>
    <row r="595">
      <c r="J595" s="18"/>
      <c r="N595" s="24"/>
      <c r="Q595" s="24"/>
      <c r="T595" s="24"/>
      <c r="W595" s="24"/>
      <c r="Z595" s="24"/>
      <c r="AC595" s="24"/>
      <c r="AI595" s="24"/>
      <c r="AL595" s="24"/>
      <c r="AO595" s="24"/>
      <c r="AR595" s="24"/>
      <c r="AU595" s="24"/>
    </row>
    <row r="596">
      <c r="J596" s="18"/>
      <c r="N596" s="24"/>
      <c r="Q596" s="24"/>
      <c r="T596" s="24"/>
      <c r="W596" s="24"/>
      <c r="Z596" s="24"/>
      <c r="AC596" s="24"/>
      <c r="AI596" s="24"/>
      <c r="AL596" s="24"/>
      <c r="AO596" s="24"/>
      <c r="AR596" s="24"/>
      <c r="AU596" s="24"/>
    </row>
    <row r="597">
      <c r="J597" s="18"/>
      <c r="N597" s="24"/>
      <c r="Q597" s="24"/>
      <c r="T597" s="24"/>
      <c r="W597" s="24"/>
      <c r="Z597" s="24"/>
      <c r="AC597" s="24"/>
      <c r="AI597" s="24"/>
      <c r="AL597" s="24"/>
      <c r="AO597" s="24"/>
      <c r="AR597" s="24"/>
      <c r="AU597" s="24"/>
    </row>
    <row r="598">
      <c r="J598" s="18"/>
      <c r="N598" s="24"/>
      <c r="Q598" s="24"/>
      <c r="T598" s="24"/>
      <c r="W598" s="24"/>
      <c r="Z598" s="24"/>
      <c r="AC598" s="24"/>
      <c r="AI598" s="24"/>
      <c r="AL598" s="24"/>
      <c r="AO598" s="24"/>
      <c r="AR598" s="24"/>
      <c r="AU598" s="24"/>
    </row>
    <row r="599">
      <c r="J599" s="18"/>
      <c r="N599" s="24"/>
      <c r="Q599" s="24"/>
      <c r="T599" s="24"/>
      <c r="W599" s="24"/>
      <c r="Z599" s="24"/>
      <c r="AC599" s="24"/>
      <c r="AI599" s="24"/>
      <c r="AL599" s="24"/>
      <c r="AO599" s="24"/>
      <c r="AR599" s="24"/>
      <c r="AU599" s="24"/>
    </row>
    <row r="600">
      <c r="J600" s="18"/>
      <c r="N600" s="24"/>
      <c r="Q600" s="24"/>
      <c r="T600" s="24"/>
      <c r="W600" s="24"/>
      <c r="Z600" s="24"/>
      <c r="AC600" s="24"/>
      <c r="AI600" s="24"/>
      <c r="AL600" s="24"/>
      <c r="AO600" s="24"/>
      <c r="AR600" s="24"/>
      <c r="AU600" s="24"/>
    </row>
    <row r="601">
      <c r="J601" s="18"/>
      <c r="N601" s="24"/>
      <c r="Q601" s="24"/>
      <c r="T601" s="24"/>
      <c r="W601" s="24"/>
      <c r="Z601" s="24"/>
      <c r="AC601" s="24"/>
      <c r="AI601" s="24"/>
      <c r="AL601" s="24"/>
      <c r="AO601" s="24"/>
      <c r="AR601" s="24"/>
      <c r="AU601" s="24"/>
    </row>
    <row r="602">
      <c r="J602" s="18"/>
      <c r="N602" s="24"/>
      <c r="Q602" s="24"/>
      <c r="T602" s="24"/>
      <c r="W602" s="24"/>
      <c r="Z602" s="24"/>
      <c r="AC602" s="24"/>
      <c r="AI602" s="24"/>
      <c r="AL602" s="24"/>
      <c r="AO602" s="24"/>
      <c r="AR602" s="24"/>
      <c r="AU602" s="24"/>
    </row>
    <row r="603">
      <c r="J603" s="18"/>
      <c r="N603" s="24"/>
      <c r="Q603" s="24"/>
      <c r="T603" s="24"/>
      <c r="W603" s="24"/>
      <c r="Z603" s="24"/>
      <c r="AC603" s="24"/>
      <c r="AI603" s="24"/>
      <c r="AL603" s="24"/>
      <c r="AO603" s="24"/>
      <c r="AR603" s="24"/>
      <c r="AU603" s="24"/>
    </row>
    <row r="604">
      <c r="J604" s="18"/>
      <c r="N604" s="24"/>
      <c r="Q604" s="24"/>
      <c r="T604" s="24"/>
      <c r="W604" s="24"/>
      <c r="Z604" s="24"/>
      <c r="AC604" s="24"/>
      <c r="AI604" s="24"/>
      <c r="AL604" s="24"/>
      <c r="AO604" s="24"/>
      <c r="AR604" s="24"/>
      <c r="AU604" s="24"/>
    </row>
    <row r="605">
      <c r="J605" s="18"/>
      <c r="N605" s="24"/>
      <c r="Q605" s="24"/>
      <c r="T605" s="24"/>
      <c r="W605" s="24"/>
      <c r="Z605" s="24"/>
      <c r="AC605" s="24"/>
      <c r="AI605" s="24"/>
      <c r="AL605" s="24"/>
      <c r="AO605" s="24"/>
      <c r="AR605" s="24"/>
      <c r="AU605" s="24"/>
    </row>
    <row r="606">
      <c r="J606" s="18"/>
      <c r="N606" s="24"/>
      <c r="Q606" s="24"/>
      <c r="T606" s="24"/>
      <c r="W606" s="24"/>
      <c r="Z606" s="24"/>
      <c r="AC606" s="24"/>
      <c r="AI606" s="24"/>
      <c r="AL606" s="24"/>
      <c r="AO606" s="24"/>
      <c r="AR606" s="24"/>
      <c r="AU606" s="24"/>
    </row>
    <row r="607">
      <c r="J607" s="18"/>
      <c r="N607" s="24"/>
      <c r="Q607" s="24"/>
      <c r="T607" s="24"/>
      <c r="W607" s="24"/>
      <c r="Z607" s="24"/>
      <c r="AC607" s="24"/>
      <c r="AI607" s="24"/>
      <c r="AL607" s="24"/>
      <c r="AO607" s="24"/>
      <c r="AR607" s="24"/>
      <c r="AU607" s="24"/>
    </row>
    <row r="608">
      <c r="J608" s="18"/>
      <c r="N608" s="24"/>
      <c r="Q608" s="24"/>
      <c r="T608" s="24"/>
      <c r="W608" s="24"/>
      <c r="Z608" s="24"/>
      <c r="AC608" s="24"/>
      <c r="AI608" s="24"/>
      <c r="AL608" s="24"/>
      <c r="AO608" s="24"/>
      <c r="AR608" s="24"/>
      <c r="AU608" s="24"/>
    </row>
    <row r="609">
      <c r="J609" s="18"/>
      <c r="N609" s="24"/>
      <c r="Q609" s="24"/>
      <c r="T609" s="24"/>
      <c r="W609" s="24"/>
      <c r="Z609" s="24"/>
      <c r="AC609" s="24"/>
      <c r="AI609" s="24"/>
      <c r="AL609" s="24"/>
      <c r="AO609" s="24"/>
      <c r="AR609" s="24"/>
      <c r="AU609" s="24"/>
    </row>
    <row r="610">
      <c r="J610" s="18"/>
      <c r="N610" s="24"/>
      <c r="Q610" s="24"/>
      <c r="T610" s="24"/>
      <c r="W610" s="24"/>
      <c r="Z610" s="24"/>
      <c r="AC610" s="24"/>
      <c r="AI610" s="24"/>
      <c r="AL610" s="24"/>
      <c r="AO610" s="24"/>
      <c r="AR610" s="24"/>
      <c r="AU610" s="24"/>
    </row>
    <row r="611">
      <c r="J611" s="18"/>
      <c r="N611" s="24"/>
      <c r="Q611" s="24"/>
      <c r="T611" s="24"/>
      <c r="W611" s="24"/>
      <c r="Z611" s="24"/>
      <c r="AC611" s="24"/>
      <c r="AI611" s="24"/>
      <c r="AL611" s="24"/>
      <c r="AO611" s="24"/>
      <c r="AR611" s="24"/>
      <c r="AU611" s="24"/>
    </row>
    <row r="612">
      <c r="J612" s="18"/>
      <c r="N612" s="24"/>
      <c r="Q612" s="24"/>
      <c r="T612" s="24"/>
      <c r="W612" s="24"/>
      <c r="Z612" s="24"/>
      <c r="AC612" s="24"/>
      <c r="AI612" s="24"/>
      <c r="AL612" s="24"/>
      <c r="AO612" s="24"/>
      <c r="AR612" s="24"/>
      <c r="AU612" s="24"/>
    </row>
    <row r="613">
      <c r="J613" s="18"/>
      <c r="N613" s="24"/>
      <c r="Q613" s="24"/>
      <c r="T613" s="24"/>
      <c r="W613" s="24"/>
      <c r="Z613" s="24"/>
      <c r="AC613" s="24"/>
      <c r="AI613" s="24"/>
      <c r="AL613" s="24"/>
      <c r="AO613" s="24"/>
      <c r="AR613" s="24"/>
      <c r="AU613" s="24"/>
    </row>
    <row r="614">
      <c r="J614" s="18"/>
      <c r="N614" s="24"/>
      <c r="Q614" s="24"/>
      <c r="T614" s="24"/>
      <c r="W614" s="24"/>
      <c r="Z614" s="24"/>
      <c r="AC614" s="24"/>
      <c r="AI614" s="24"/>
      <c r="AL614" s="24"/>
      <c r="AO614" s="24"/>
      <c r="AR614" s="24"/>
      <c r="AU614" s="24"/>
    </row>
    <row r="615">
      <c r="J615" s="18"/>
      <c r="N615" s="24"/>
      <c r="Q615" s="24"/>
      <c r="T615" s="24"/>
      <c r="W615" s="24"/>
      <c r="Z615" s="24"/>
      <c r="AC615" s="24"/>
      <c r="AI615" s="24"/>
      <c r="AL615" s="24"/>
      <c r="AO615" s="24"/>
      <c r="AR615" s="24"/>
      <c r="AU615" s="24"/>
    </row>
    <row r="616">
      <c r="J616" s="18"/>
      <c r="N616" s="24"/>
      <c r="Q616" s="24"/>
      <c r="T616" s="24"/>
      <c r="W616" s="24"/>
      <c r="Z616" s="24"/>
      <c r="AC616" s="24"/>
      <c r="AI616" s="24"/>
      <c r="AL616" s="24"/>
      <c r="AO616" s="24"/>
      <c r="AR616" s="24"/>
      <c r="AU616" s="24"/>
    </row>
    <row r="617">
      <c r="J617" s="18"/>
      <c r="N617" s="24"/>
      <c r="Q617" s="24"/>
      <c r="T617" s="24"/>
      <c r="W617" s="24"/>
      <c r="Z617" s="24"/>
      <c r="AC617" s="24"/>
      <c r="AI617" s="24"/>
      <c r="AL617" s="24"/>
      <c r="AO617" s="24"/>
      <c r="AR617" s="24"/>
      <c r="AU617" s="24"/>
    </row>
    <row r="618">
      <c r="J618" s="18"/>
      <c r="N618" s="24"/>
      <c r="Q618" s="24"/>
      <c r="T618" s="24"/>
      <c r="W618" s="24"/>
      <c r="Z618" s="24"/>
      <c r="AC618" s="24"/>
      <c r="AI618" s="24"/>
      <c r="AL618" s="24"/>
      <c r="AO618" s="24"/>
      <c r="AR618" s="24"/>
      <c r="AU618" s="24"/>
    </row>
    <row r="619">
      <c r="J619" s="18"/>
      <c r="N619" s="24"/>
      <c r="Q619" s="24"/>
      <c r="T619" s="24"/>
      <c r="W619" s="24"/>
      <c r="Z619" s="24"/>
      <c r="AC619" s="24"/>
      <c r="AI619" s="24"/>
      <c r="AL619" s="24"/>
      <c r="AO619" s="24"/>
      <c r="AR619" s="24"/>
      <c r="AU619" s="24"/>
    </row>
    <row r="620">
      <c r="J620" s="18"/>
      <c r="N620" s="24"/>
      <c r="Q620" s="24"/>
      <c r="T620" s="24"/>
      <c r="W620" s="24"/>
      <c r="Z620" s="24"/>
      <c r="AC620" s="24"/>
      <c r="AI620" s="24"/>
      <c r="AL620" s="24"/>
      <c r="AO620" s="24"/>
      <c r="AR620" s="24"/>
      <c r="AU620" s="24"/>
    </row>
    <row r="621">
      <c r="J621" s="18"/>
      <c r="N621" s="24"/>
      <c r="Q621" s="24"/>
      <c r="T621" s="24"/>
      <c r="W621" s="24"/>
      <c r="Z621" s="24"/>
      <c r="AC621" s="24"/>
      <c r="AI621" s="24"/>
      <c r="AL621" s="24"/>
      <c r="AO621" s="24"/>
      <c r="AR621" s="24"/>
      <c r="AU621" s="24"/>
    </row>
    <row r="622">
      <c r="J622" s="18"/>
      <c r="N622" s="24"/>
      <c r="Q622" s="24"/>
      <c r="T622" s="24"/>
      <c r="W622" s="24"/>
      <c r="Z622" s="24"/>
      <c r="AC622" s="24"/>
      <c r="AI622" s="24"/>
      <c r="AL622" s="24"/>
      <c r="AO622" s="24"/>
      <c r="AR622" s="24"/>
      <c r="AU622" s="24"/>
    </row>
    <row r="623">
      <c r="J623" s="18"/>
      <c r="N623" s="24"/>
      <c r="Q623" s="24"/>
      <c r="T623" s="24"/>
      <c r="W623" s="24"/>
      <c r="Z623" s="24"/>
      <c r="AC623" s="24"/>
      <c r="AI623" s="24"/>
      <c r="AL623" s="24"/>
      <c r="AO623" s="24"/>
      <c r="AR623" s="24"/>
      <c r="AU623" s="24"/>
    </row>
    <row r="624">
      <c r="J624" s="18"/>
      <c r="N624" s="24"/>
      <c r="Q624" s="24"/>
      <c r="T624" s="24"/>
      <c r="W624" s="24"/>
      <c r="Z624" s="24"/>
      <c r="AC624" s="24"/>
      <c r="AI624" s="24"/>
      <c r="AL624" s="24"/>
      <c r="AO624" s="24"/>
      <c r="AR624" s="24"/>
      <c r="AU624" s="24"/>
    </row>
    <row r="625">
      <c r="J625" s="18"/>
      <c r="N625" s="24"/>
      <c r="Q625" s="24"/>
      <c r="T625" s="24"/>
      <c r="W625" s="24"/>
      <c r="Z625" s="24"/>
      <c r="AC625" s="24"/>
      <c r="AI625" s="24"/>
      <c r="AL625" s="24"/>
      <c r="AO625" s="24"/>
      <c r="AR625" s="24"/>
      <c r="AU625" s="24"/>
    </row>
    <row r="626">
      <c r="J626" s="18"/>
      <c r="N626" s="24"/>
      <c r="Q626" s="24"/>
      <c r="T626" s="24"/>
      <c r="W626" s="24"/>
      <c r="Z626" s="24"/>
      <c r="AC626" s="24"/>
      <c r="AI626" s="24"/>
      <c r="AL626" s="24"/>
      <c r="AO626" s="24"/>
      <c r="AR626" s="24"/>
      <c r="AU626" s="24"/>
    </row>
    <row r="627">
      <c r="J627" s="18"/>
      <c r="N627" s="24"/>
      <c r="Q627" s="24"/>
      <c r="T627" s="24"/>
      <c r="W627" s="24"/>
      <c r="Z627" s="24"/>
      <c r="AC627" s="24"/>
      <c r="AI627" s="24"/>
      <c r="AL627" s="24"/>
      <c r="AO627" s="24"/>
      <c r="AR627" s="24"/>
      <c r="AU627" s="24"/>
    </row>
    <row r="628">
      <c r="J628" s="18"/>
      <c r="N628" s="24"/>
      <c r="Q628" s="24"/>
      <c r="T628" s="24"/>
      <c r="W628" s="24"/>
      <c r="Z628" s="24"/>
      <c r="AC628" s="24"/>
      <c r="AI628" s="24"/>
      <c r="AL628" s="24"/>
      <c r="AO628" s="24"/>
      <c r="AR628" s="24"/>
      <c r="AU628" s="24"/>
    </row>
    <row r="629">
      <c r="J629" s="18"/>
      <c r="N629" s="24"/>
      <c r="Q629" s="24"/>
      <c r="T629" s="24"/>
      <c r="W629" s="24"/>
      <c r="Z629" s="24"/>
      <c r="AC629" s="24"/>
      <c r="AI629" s="24"/>
      <c r="AL629" s="24"/>
      <c r="AO629" s="24"/>
      <c r="AR629" s="24"/>
      <c r="AU629" s="24"/>
    </row>
    <row r="630">
      <c r="J630" s="18"/>
      <c r="N630" s="24"/>
      <c r="Q630" s="24"/>
      <c r="T630" s="24"/>
      <c r="W630" s="24"/>
      <c r="Z630" s="24"/>
      <c r="AC630" s="24"/>
      <c r="AI630" s="24"/>
      <c r="AL630" s="24"/>
      <c r="AO630" s="24"/>
      <c r="AR630" s="24"/>
      <c r="AU630" s="24"/>
    </row>
    <row r="631">
      <c r="J631" s="18"/>
      <c r="N631" s="24"/>
      <c r="Q631" s="24"/>
      <c r="T631" s="24"/>
      <c r="W631" s="24"/>
      <c r="Z631" s="24"/>
      <c r="AC631" s="24"/>
      <c r="AI631" s="24"/>
      <c r="AL631" s="24"/>
      <c r="AO631" s="24"/>
      <c r="AR631" s="24"/>
      <c r="AU631" s="24"/>
    </row>
    <row r="632">
      <c r="J632" s="18"/>
      <c r="N632" s="24"/>
      <c r="Q632" s="24"/>
      <c r="T632" s="24"/>
      <c r="W632" s="24"/>
      <c r="Z632" s="24"/>
      <c r="AC632" s="24"/>
      <c r="AI632" s="24"/>
      <c r="AL632" s="24"/>
      <c r="AO632" s="24"/>
      <c r="AR632" s="24"/>
      <c r="AU632" s="24"/>
    </row>
    <row r="633">
      <c r="J633" s="18"/>
      <c r="N633" s="24"/>
      <c r="Q633" s="24"/>
      <c r="T633" s="24"/>
      <c r="W633" s="24"/>
      <c r="Z633" s="24"/>
      <c r="AC633" s="24"/>
      <c r="AI633" s="24"/>
      <c r="AL633" s="24"/>
      <c r="AO633" s="24"/>
      <c r="AR633" s="24"/>
      <c r="AU633" s="24"/>
    </row>
    <row r="634">
      <c r="J634" s="18"/>
      <c r="N634" s="24"/>
      <c r="Q634" s="24"/>
      <c r="T634" s="24"/>
      <c r="W634" s="24"/>
      <c r="Z634" s="24"/>
      <c r="AC634" s="24"/>
      <c r="AI634" s="24"/>
      <c r="AL634" s="24"/>
      <c r="AO634" s="24"/>
      <c r="AR634" s="24"/>
      <c r="AU634" s="24"/>
    </row>
    <row r="635">
      <c r="J635" s="18"/>
      <c r="N635" s="24"/>
      <c r="Q635" s="24"/>
      <c r="T635" s="24"/>
      <c r="W635" s="24"/>
      <c r="Z635" s="24"/>
      <c r="AC635" s="24"/>
      <c r="AI635" s="24"/>
      <c r="AL635" s="24"/>
      <c r="AO635" s="24"/>
      <c r="AR635" s="24"/>
      <c r="AU635" s="24"/>
    </row>
    <row r="636">
      <c r="J636" s="18"/>
      <c r="N636" s="24"/>
      <c r="Q636" s="24"/>
      <c r="T636" s="24"/>
      <c r="W636" s="24"/>
      <c r="Z636" s="24"/>
      <c r="AC636" s="24"/>
      <c r="AI636" s="24"/>
      <c r="AL636" s="24"/>
      <c r="AO636" s="24"/>
      <c r="AR636" s="24"/>
      <c r="AU636" s="24"/>
    </row>
    <row r="637">
      <c r="J637" s="18"/>
      <c r="N637" s="24"/>
      <c r="Q637" s="24"/>
      <c r="T637" s="24"/>
      <c r="W637" s="24"/>
      <c r="Z637" s="24"/>
      <c r="AC637" s="24"/>
      <c r="AI637" s="24"/>
      <c r="AL637" s="24"/>
      <c r="AO637" s="24"/>
      <c r="AR637" s="24"/>
      <c r="AU637" s="24"/>
    </row>
    <row r="638">
      <c r="J638" s="18"/>
      <c r="N638" s="24"/>
      <c r="Q638" s="24"/>
      <c r="T638" s="24"/>
      <c r="W638" s="24"/>
      <c r="Z638" s="24"/>
      <c r="AC638" s="24"/>
      <c r="AI638" s="24"/>
      <c r="AL638" s="24"/>
      <c r="AO638" s="24"/>
      <c r="AR638" s="24"/>
      <c r="AU638" s="24"/>
    </row>
    <row r="639">
      <c r="J639" s="18"/>
      <c r="N639" s="24"/>
      <c r="Q639" s="24"/>
      <c r="T639" s="24"/>
      <c r="W639" s="24"/>
      <c r="Z639" s="24"/>
      <c r="AC639" s="24"/>
      <c r="AI639" s="24"/>
      <c r="AL639" s="24"/>
      <c r="AO639" s="24"/>
      <c r="AR639" s="24"/>
      <c r="AU639" s="24"/>
    </row>
    <row r="640">
      <c r="J640" s="18"/>
      <c r="N640" s="24"/>
      <c r="Q640" s="24"/>
      <c r="T640" s="24"/>
      <c r="W640" s="24"/>
      <c r="Z640" s="24"/>
      <c r="AC640" s="24"/>
      <c r="AI640" s="24"/>
      <c r="AL640" s="24"/>
      <c r="AO640" s="24"/>
      <c r="AR640" s="24"/>
      <c r="AU640" s="24"/>
    </row>
    <row r="641">
      <c r="J641" s="18"/>
      <c r="N641" s="24"/>
      <c r="Q641" s="24"/>
      <c r="T641" s="24"/>
      <c r="W641" s="24"/>
      <c r="Z641" s="24"/>
      <c r="AC641" s="24"/>
      <c r="AI641" s="24"/>
      <c r="AL641" s="24"/>
      <c r="AO641" s="24"/>
      <c r="AR641" s="24"/>
      <c r="AU641" s="24"/>
    </row>
    <row r="642">
      <c r="J642" s="18"/>
      <c r="N642" s="24"/>
      <c r="Q642" s="24"/>
      <c r="T642" s="24"/>
      <c r="W642" s="24"/>
      <c r="Z642" s="24"/>
      <c r="AC642" s="24"/>
      <c r="AI642" s="24"/>
      <c r="AL642" s="24"/>
      <c r="AO642" s="24"/>
      <c r="AR642" s="24"/>
      <c r="AU642" s="24"/>
    </row>
    <row r="643">
      <c r="J643" s="18"/>
      <c r="N643" s="24"/>
      <c r="Q643" s="24"/>
      <c r="T643" s="24"/>
      <c r="W643" s="24"/>
      <c r="Z643" s="24"/>
      <c r="AC643" s="24"/>
      <c r="AI643" s="24"/>
      <c r="AL643" s="24"/>
      <c r="AO643" s="24"/>
      <c r="AR643" s="24"/>
      <c r="AU643" s="24"/>
    </row>
    <row r="644">
      <c r="J644" s="18"/>
      <c r="N644" s="24"/>
      <c r="Q644" s="24"/>
      <c r="T644" s="24"/>
      <c r="W644" s="24"/>
      <c r="Z644" s="24"/>
      <c r="AC644" s="24"/>
      <c r="AI644" s="24"/>
      <c r="AL644" s="24"/>
      <c r="AO644" s="24"/>
      <c r="AR644" s="24"/>
      <c r="AU644" s="24"/>
    </row>
    <row r="645">
      <c r="J645" s="18"/>
      <c r="N645" s="24"/>
      <c r="Q645" s="24"/>
      <c r="T645" s="24"/>
      <c r="W645" s="24"/>
      <c r="Z645" s="24"/>
      <c r="AC645" s="24"/>
      <c r="AI645" s="24"/>
      <c r="AL645" s="24"/>
      <c r="AO645" s="24"/>
      <c r="AR645" s="24"/>
      <c r="AU645" s="24"/>
    </row>
    <row r="646">
      <c r="J646" s="18"/>
      <c r="N646" s="24"/>
      <c r="Q646" s="24"/>
      <c r="T646" s="24"/>
      <c r="W646" s="24"/>
      <c r="Z646" s="24"/>
      <c r="AC646" s="24"/>
      <c r="AI646" s="24"/>
      <c r="AL646" s="24"/>
      <c r="AO646" s="24"/>
      <c r="AR646" s="24"/>
      <c r="AU646" s="24"/>
    </row>
    <row r="647">
      <c r="J647" s="18"/>
      <c r="N647" s="24"/>
      <c r="Q647" s="24"/>
      <c r="T647" s="24"/>
      <c r="W647" s="24"/>
      <c r="Z647" s="24"/>
      <c r="AC647" s="24"/>
      <c r="AI647" s="24"/>
      <c r="AL647" s="24"/>
      <c r="AO647" s="24"/>
      <c r="AR647" s="24"/>
      <c r="AU647" s="24"/>
    </row>
    <row r="648">
      <c r="J648" s="18"/>
      <c r="N648" s="24"/>
      <c r="Q648" s="24"/>
      <c r="T648" s="24"/>
      <c r="W648" s="24"/>
      <c r="Z648" s="24"/>
      <c r="AC648" s="24"/>
      <c r="AI648" s="24"/>
      <c r="AL648" s="24"/>
      <c r="AO648" s="24"/>
      <c r="AR648" s="24"/>
      <c r="AU648" s="24"/>
    </row>
    <row r="649">
      <c r="J649" s="18"/>
      <c r="N649" s="24"/>
      <c r="Q649" s="24"/>
      <c r="T649" s="24"/>
      <c r="W649" s="24"/>
      <c r="Z649" s="24"/>
      <c r="AC649" s="24"/>
      <c r="AI649" s="24"/>
      <c r="AL649" s="24"/>
      <c r="AO649" s="24"/>
      <c r="AR649" s="24"/>
      <c r="AU649" s="24"/>
    </row>
    <row r="650">
      <c r="J650" s="18"/>
      <c r="N650" s="24"/>
      <c r="Q650" s="24"/>
      <c r="T650" s="24"/>
      <c r="W650" s="24"/>
      <c r="Z650" s="24"/>
      <c r="AC650" s="24"/>
      <c r="AI650" s="24"/>
      <c r="AL650" s="24"/>
      <c r="AO650" s="24"/>
      <c r="AR650" s="24"/>
      <c r="AU650" s="24"/>
    </row>
    <row r="651">
      <c r="J651" s="18"/>
      <c r="N651" s="24"/>
      <c r="Q651" s="24"/>
      <c r="T651" s="24"/>
      <c r="W651" s="24"/>
      <c r="Z651" s="24"/>
      <c r="AC651" s="24"/>
      <c r="AI651" s="24"/>
      <c r="AL651" s="24"/>
      <c r="AO651" s="24"/>
      <c r="AR651" s="24"/>
      <c r="AU651" s="24"/>
    </row>
    <row r="652">
      <c r="J652" s="18"/>
      <c r="N652" s="24"/>
      <c r="Q652" s="24"/>
      <c r="T652" s="24"/>
      <c r="W652" s="24"/>
      <c r="Z652" s="24"/>
      <c r="AC652" s="24"/>
      <c r="AI652" s="24"/>
      <c r="AL652" s="24"/>
      <c r="AO652" s="24"/>
      <c r="AR652" s="24"/>
      <c r="AU652" s="24"/>
    </row>
    <row r="653">
      <c r="J653" s="18"/>
      <c r="N653" s="24"/>
      <c r="Q653" s="24"/>
      <c r="T653" s="24"/>
      <c r="W653" s="24"/>
      <c r="Z653" s="24"/>
      <c r="AC653" s="24"/>
      <c r="AI653" s="24"/>
      <c r="AL653" s="24"/>
      <c r="AO653" s="24"/>
      <c r="AR653" s="24"/>
      <c r="AU653" s="24"/>
    </row>
    <row r="654">
      <c r="J654" s="18"/>
      <c r="N654" s="24"/>
      <c r="Q654" s="24"/>
      <c r="T654" s="24"/>
      <c r="W654" s="24"/>
      <c r="Z654" s="24"/>
      <c r="AC654" s="24"/>
      <c r="AI654" s="24"/>
      <c r="AL654" s="24"/>
      <c r="AO654" s="24"/>
      <c r="AR654" s="24"/>
      <c r="AU654" s="24"/>
    </row>
    <row r="655">
      <c r="J655" s="18"/>
      <c r="N655" s="24"/>
      <c r="Q655" s="24"/>
      <c r="T655" s="24"/>
      <c r="W655" s="24"/>
      <c r="Z655" s="24"/>
      <c r="AC655" s="24"/>
      <c r="AI655" s="24"/>
      <c r="AL655" s="24"/>
      <c r="AO655" s="24"/>
      <c r="AR655" s="24"/>
      <c r="AU655" s="24"/>
    </row>
    <row r="656">
      <c r="J656" s="18"/>
      <c r="N656" s="24"/>
      <c r="Q656" s="24"/>
      <c r="T656" s="24"/>
      <c r="W656" s="24"/>
      <c r="Z656" s="24"/>
      <c r="AC656" s="24"/>
      <c r="AI656" s="24"/>
      <c r="AL656" s="24"/>
      <c r="AO656" s="24"/>
      <c r="AR656" s="24"/>
      <c r="AU656" s="24"/>
    </row>
    <row r="657">
      <c r="J657" s="18"/>
      <c r="N657" s="24"/>
      <c r="Q657" s="24"/>
      <c r="T657" s="24"/>
      <c r="W657" s="24"/>
      <c r="Z657" s="24"/>
      <c r="AC657" s="24"/>
      <c r="AI657" s="24"/>
      <c r="AL657" s="24"/>
      <c r="AO657" s="24"/>
      <c r="AR657" s="24"/>
      <c r="AU657" s="24"/>
    </row>
    <row r="658">
      <c r="J658" s="18"/>
      <c r="N658" s="24"/>
      <c r="Q658" s="24"/>
      <c r="T658" s="24"/>
      <c r="W658" s="24"/>
      <c r="Z658" s="24"/>
      <c r="AC658" s="24"/>
      <c r="AI658" s="24"/>
      <c r="AL658" s="24"/>
      <c r="AO658" s="24"/>
      <c r="AR658" s="24"/>
      <c r="AU658" s="24"/>
    </row>
    <row r="659">
      <c r="J659" s="18"/>
      <c r="N659" s="24"/>
      <c r="Q659" s="24"/>
      <c r="T659" s="24"/>
      <c r="W659" s="24"/>
      <c r="Z659" s="24"/>
      <c r="AC659" s="24"/>
      <c r="AI659" s="24"/>
      <c r="AL659" s="24"/>
      <c r="AO659" s="24"/>
      <c r="AR659" s="24"/>
      <c r="AU659" s="24"/>
    </row>
    <row r="660">
      <c r="J660" s="18"/>
      <c r="N660" s="24"/>
      <c r="Q660" s="24"/>
      <c r="T660" s="24"/>
      <c r="W660" s="24"/>
      <c r="Z660" s="24"/>
      <c r="AC660" s="24"/>
      <c r="AI660" s="24"/>
      <c r="AL660" s="24"/>
      <c r="AO660" s="24"/>
      <c r="AR660" s="24"/>
      <c r="AU660" s="24"/>
    </row>
    <row r="661">
      <c r="J661" s="18"/>
      <c r="N661" s="24"/>
      <c r="Q661" s="24"/>
      <c r="T661" s="24"/>
      <c r="W661" s="24"/>
      <c r="Z661" s="24"/>
      <c r="AC661" s="24"/>
      <c r="AI661" s="24"/>
      <c r="AL661" s="24"/>
      <c r="AO661" s="24"/>
      <c r="AR661" s="24"/>
      <c r="AU661" s="24"/>
    </row>
    <row r="662">
      <c r="J662" s="18"/>
      <c r="N662" s="24"/>
      <c r="Q662" s="24"/>
      <c r="T662" s="24"/>
      <c r="W662" s="24"/>
      <c r="Z662" s="24"/>
      <c r="AC662" s="24"/>
      <c r="AI662" s="24"/>
      <c r="AL662" s="24"/>
      <c r="AO662" s="24"/>
      <c r="AR662" s="24"/>
      <c r="AU662" s="24"/>
    </row>
    <row r="663">
      <c r="J663" s="18"/>
      <c r="N663" s="24"/>
      <c r="Q663" s="24"/>
      <c r="T663" s="24"/>
      <c r="W663" s="24"/>
      <c r="Z663" s="24"/>
      <c r="AC663" s="24"/>
      <c r="AI663" s="24"/>
      <c r="AL663" s="24"/>
      <c r="AO663" s="24"/>
      <c r="AR663" s="24"/>
      <c r="AU663" s="24"/>
    </row>
    <row r="664">
      <c r="J664" s="18"/>
      <c r="N664" s="24"/>
      <c r="Q664" s="24"/>
      <c r="T664" s="24"/>
      <c r="W664" s="24"/>
      <c r="Z664" s="24"/>
      <c r="AC664" s="24"/>
      <c r="AI664" s="24"/>
      <c r="AL664" s="24"/>
      <c r="AO664" s="24"/>
      <c r="AR664" s="24"/>
      <c r="AU664" s="24"/>
    </row>
    <row r="665">
      <c r="J665" s="18"/>
      <c r="N665" s="24"/>
      <c r="Q665" s="24"/>
      <c r="T665" s="24"/>
      <c r="W665" s="24"/>
      <c r="Z665" s="24"/>
      <c r="AC665" s="24"/>
      <c r="AI665" s="24"/>
      <c r="AL665" s="24"/>
      <c r="AO665" s="24"/>
      <c r="AR665" s="24"/>
      <c r="AU665" s="24"/>
    </row>
    <row r="666">
      <c r="J666" s="18"/>
      <c r="N666" s="24"/>
      <c r="Q666" s="24"/>
      <c r="T666" s="24"/>
      <c r="W666" s="24"/>
      <c r="Z666" s="24"/>
      <c r="AC666" s="24"/>
      <c r="AI666" s="24"/>
      <c r="AL666" s="24"/>
      <c r="AO666" s="24"/>
      <c r="AR666" s="24"/>
      <c r="AU666" s="24"/>
    </row>
    <row r="667">
      <c r="J667" s="18"/>
      <c r="N667" s="24"/>
      <c r="Q667" s="24"/>
      <c r="T667" s="24"/>
      <c r="W667" s="24"/>
      <c r="Z667" s="24"/>
      <c r="AC667" s="24"/>
      <c r="AI667" s="24"/>
      <c r="AL667" s="24"/>
      <c r="AO667" s="24"/>
      <c r="AR667" s="24"/>
      <c r="AU667" s="24"/>
    </row>
    <row r="668">
      <c r="J668" s="18"/>
      <c r="N668" s="24"/>
      <c r="Q668" s="24"/>
      <c r="T668" s="24"/>
      <c r="W668" s="24"/>
      <c r="Z668" s="24"/>
      <c r="AC668" s="24"/>
      <c r="AI668" s="24"/>
      <c r="AL668" s="24"/>
      <c r="AO668" s="24"/>
      <c r="AR668" s="24"/>
      <c r="AU668" s="24"/>
    </row>
    <row r="669">
      <c r="J669" s="18"/>
      <c r="N669" s="24"/>
      <c r="Q669" s="24"/>
      <c r="T669" s="24"/>
      <c r="W669" s="24"/>
      <c r="Z669" s="24"/>
      <c r="AC669" s="24"/>
      <c r="AI669" s="24"/>
      <c r="AL669" s="24"/>
      <c r="AO669" s="24"/>
      <c r="AR669" s="24"/>
      <c r="AU669" s="24"/>
    </row>
    <row r="670">
      <c r="J670" s="18"/>
      <c r="N670" s="24"/>
      <c r="Q670" s="24"/>
      <c r="T670" s="24"/>
      <c r="W670" s="24"/>
      <c r="Z670" s="24"/>
      <c r="AC670" s="24"/>
      <c r="AI670" s="24"/>
      <c r="AL670" s="24"/>
      <c r="AO670" s="24"/>
      <c r="AR670" s="24"/>
      <c r="AU670" s="24"/>
    </row>
    <row r="671">
      <c r="J671" s="18"/>
      <c r="N671" s="24"/>
      <c r="Q671" s="24"/>
      <c r="T671" s="24"/>
      <c r="W671" s="24"/>
      <c r="Z671" s="24"/>
      <c r="AC671" s="24"/>
      <c r="AI671" s="24"/>
      <c r="AL671" s="24"/>
      <c r="AO671" s="24"/>
      <c r="AR671" s="24"/>
      <c r="AU671" s="24"/>
    </row>
    <row r="672">
      <c r="J672" s="18"/>
      <c r="N672" s="24"/>
      <c r="Q672" s="24"/>
      <c r="T672" s="24"/>
      <c r="W672" s="24"/>
      <c r="Z672" s="24"/>
      <c r="AC672" s="24"/>
      <c r="AI672" s="24"/>
      <c r="AL672" s="24"/>
      <c r="AO672" s="24"/>
      <c r="AR672" s="24"/>
      <c r="AU672" s="24"/>
    </row>
    <row r="673">
      <c r="J673" s="18"/>
      <c r="N673" s="24"/>
      <c r="Q673" s="24"/>
      <c r="T673" s="24"/>
      <c r="W673" s="24"/>
      <c r="Z673" s="24"/>
      <c r="AC673" s="24"/>
      <c r="AI673" s="24"/>
      <c r="AL673" s="24"/>
      <c r="AO673" s="24"/>
      <c r="AR673" s="24"/>
      <c r="AU673" s="24"/>
    </row>
    <row r="674">
      <c r="J674" s="18"/>
      <c r="N674" s="24"/>
      <c r="Q674" s="24"/>
      <c r="T674" s="24"/>
      <c r="W674" s="24"/>
      <c r="Z674" s="24"/>
      <c r="AC674" s="24"/>
      <c r="AI674" s="24"/>
      <c r="AL674" s="24"/>
      <c r="AO674" s="24"/>
      <c r="AR674" s="24"/>
      <c r="AU674" s="24"/>
    </row>
    <row r="675">
      <c r="J675" s="18"/>
      <c r="N675" s="24"/>
      <c r="Q675" s="24"/>
      <c r="T675" s="24"/>
      <c r="W675" s="24"/>
      <c r="Z675" s="24"/>
      <c r="AC675" s="24"/>
      <c r="AI675" s="24"/>
      <c r="AL675" s="24"/>
      <c r="AO675" s="24"/>
      <c r="AR675" s="24"/>
      <c r="AU675" s="24"/>
    </row>
    <row r="676">
      <c r="J676" s="18"/>
      <c r="N676" s="24"/>
      <c r="Q676" s="24"/>
      <c r="T676" s="24"/>
      <c r="W676" s="24"/>
      <c r="Z676" s="24"/>
      <c r="AC676" s="24"/>
      <c r="AI676" s="24"/>
      <c r="AL676" s="24"/>
      <c r="AO676" s="24"/>
      <c r="AR676" s="24"/>
      <c r="AU676" s="24"/>
    </row>
    <row r="677">
      <c r="J677" s="18"/>
      <c r="N677" s="24"/>
      <c r="Q677" s="24"/>
      <c r="T677" s="24"/>
      <c r="W677" s="24"/>
      <c r="Z677" s="24"/>
      <c r="AC677" s="24"/>
      <c r="AI677" s="24"/>
      <c r="AL677" s="24"/>
      <c r="AO677" s="24"/>
      <c r="AR677" s="24"/>
      <c r="AU677" s="24"/>
    </row>
    <row r="678">
      <c r="J678" s="18"/>
      <c r="N678" s="24"/>
      <c r="Q678" s="24"/>
      <c r="T678" s="24"/>
      <c r="W678" s="24"/>
      <c r="Z678" s="24"/>
      <c r="AC678" s="24"/>
      <c r="AI678" s="24"/>
      <c r="AL678" s="24"/>
      <c r="AO678" s="24"/>
      <c r="AR678" s="24"/>
      <c r="AU678" s="24"/>
    </row>
    <row r="679">
      <c r="J679" s="18"/>
      <c r="N679" s="24"/>
      <c r="Q679" s="24"/>
      <c r="T679" s="24"/>
      <c r="W679" s="24"/>
      <c r="Z679" s="24"/>
      <c r="AC679" s="24"/>
      <c r="AI679" s="24"/>
      <c r="AL679" s="24"/>
      <c r="AO679" s="24"/>
      <c r="AR679" s="24"/>
      <c r="AU679" s="24"/>
    </row>
    <row r="680">
      <c r="J680" s="18"/>
      <c r="N680" s="24"/>
      <c r="Q680" s="24"/>
      <c r="T680" s="24"/>
      <c r="W680" s="24"/>
      <c r="Z680" s="24"/>
      <c r="AC680" s="24"/>
      <c r="AI680" s="24"/>
      <c r="AL680" s="24"/>
      <c r="AO680" s="24"/>
      <c r="AR680" s="24"/>
      <c r="AU680" s="24"/>
    </row>
    <row r="681">
      <c r="J681" s="18"/>
      <c r="N681" s="24"/>
      <c r="Q681" s="24"/>
      <c r="T681" s="24"/>
      <c r="W681" s="24"/>
      <c r="Z681" s="24"/>
      <c r="AC681" s="24"/>
      <c r="AI681" s="24"/>
      <c r="AL681" s="24"/>
      <c r="AO681" s="24"/>
      <c r="AR681" s="24"/>
      <c r="AU681" s="24"/>
    </row>
    <row r="682">
      <c r="J682" s="18"/>
      <c r="N682" s="24"/>
      <c r="Q682" s="24"/>
      <c r="T682" s="24"/>
      <c r="W682" s="24"/>
      <c r="Z682" s="24"/>
      <c r="AC682" s="24"/>
      <c r="AI682" s="24"/>
      <c r="AL682" s="24"/>
      <c r="AO682" s="24"/>
      <c r="AR682" s="24"/>
      <c r="AU682" s="24"/>
    </row>
    <row r="683">
      <c r="J683" s="18"/>
      <c r="N683" s="24"/>
      <c r="Q683" s="24"/>
      <c r="T683" s="24"/>
      <c r="W683" s="24"/>
      <c r="Z683" s="24"/>
      <c r="AC683" s="24"/>
      <c r="AI683" s="24"/>
      <c r="AL683" s="24"/>
      <c r="AO683" s="24"/>
      <c r="AR683" s="24"/>
      <c r="AU683" s="24"/>
    </row>
    <row r="684">
      <c r="J684" s="18"/>
      <c r="N684" s="24"/>
      <c r="Q684" s="24"/>
      <c r="T684" s="24"/>
      <c r="W684" s="24"/>
      <c r="Z684" s="24"/>
      <c r="AC684" s="24"/>
      <c r="AI684" s="24"/>
      <c r="AL684" s="24"/>
      <c r="AO684" s="24"/>
      <c r="AR684" s="24"/>
      <c r="AU684" s="24"/>
    </row>
    <row r="685">
      <c r="J685" s="18"/>
      <c r="N685" s="24"/>
      <c r="Q685" s="24"/>
      <c r="T685" s="24"/>
      <c r="W685" s="24"/>
      <c r="Z685" s="24"/>
      <c r="AC685" s="24"/>
      <c r="AI685" s="24"/>
      <c r="AL685" s="24"/>
      <c r="AO685" s="24"/>
      <c r="AR685" s="24"/>
      <c r="AU685" s="24"/>
    </row>
    <row r="686">
      <c r="J686" s="18"/>
      <c r="N686" s="24"/>
      <c r="Q686" s="24"/>
      <c r="T686" s="24"/>
      <c r="W686" s="24"/>
      <c r="Z686" s="24"/>
      <c r="AC686" s="24"/>
      <c r="AI686" s="24"/>
      <c r="AL686" s="24"/>
      <c r="AO686" s="24"/>
      <c r="AR686" s="24"/>
      <c r="AU686" s="24"/>
    </row>
    <row r="687">
      <c r="J687" s="18"/>
      <c r="N687" s="24"/>
      <c r="Q687" s="24"/>
      <c r="T687" s="24"/>
      <c r="W687" s="24"/>
      <c r="Z687" s="24"/>
      <c r="AC687" s="24"/>
      <c r="AI687" s="24"/>
      <c r="AL687" s="24"/>
      <c r="AO687" s="24"/>
      <c r="AR687" s="24"/>
      <c r="AU687" s="24"/>
    </row>
    <row r="688">
      <c r="J688" s="18"/>
      <c r="N688" s="24"/>
      <c r="Q688" s="24"/>
      <c r="T688" s="24"/>
      <c r="W688" s="24"/>
      <c r="Z688" s="24"/>
      <c r="AC688" s="24"/>
      <c r="AI688" s="24"/>
      <c r="AL688" s="24"/>
      <c r="AO688" s="24"/>
      <c r="AR688" s="24"/>
      <c r="AU688" s="24"/>
    </row>
    <row r="689">
      <c r="J689" s="18"/>
      <c r="N689" s="24"/>
      <c r="Q689" s="24"/>
      <c r="T689" s="24"/>
      <c r="W689" s="24"/>
      <c r="Z689" s="24"/>
      <c r="AC689" s="24"/>
      <c r="AI689" s="24"/>
      <c r="AL689" s="24"/>
      <c r="AO689" s="24"/>
      <c r="AR689" s="24"/>
      <c r="AU689" s="24"/>
    </row>
    <row r="690">
      <c r="J690" s="18"/>
      <c r="N690" s="24"/>
      <c r="Q690" s="24"/>
      <c r="T690" s="24"/>
      <c r="W690" s="24"/>
      <c r="Z690" s="24"/>
      <c r="AC690" s="24"/>
      <c r="AI690" s="24"/>
      <c r="AL690" s="24"/>
      <c r="AO690" s="24"/>
      <c r="AR690" s="24"/>
      <c r="AU690" s="24"/>
    </row>
    <row r="691">
      <c r="J691" s="18"/>
      <c r="N691" s="24"/>
      <c r="Q691" s="24"/>
      <c r="T691" s="24"/>
      <c r="W691" s="24"/>
      <c r="Z691" s="24"/>
      <c r="AC691" s="24"/>
      <c r="AI691" s="24"/>
      <c r="AL691" s="24"/>
      <c r="AO691" s="24"/>
      <c r="AR691" s="24"/>
      <c r="AU691" s="24"/>
    </row>
    <row r="692">
      <c r="J692" s="18"/>
      <c r="N692" s="24"/>
      <c r="Q692" s="24"/>
      <c r="T692" s="24"/>
      <c r="W692" s="24"/>
      <c r="Z692" s="24"/>
      <c r="AC692" s="24"/>
      <c r="AI692" s="24"/>
      <c r="AL692" s="24"/>
      <c r="AO692" s="24"/>
      <c r="AR692" s="24"/>
      <c r="AU692" s="24"/>
    </row>
    <row r="693">
      <c r="J693" s="18"/>
      <c r="N693" s="24"/>
      <c r="Q693" s="24"/>
      <c r="T693" s="24"/>
      <c r="W693" s="24"/>
      <c r="Z693" s="24"/>
      <c r="AC693" s="24"/>
      <c r="AI693" s="24"/>
      <c r="AL693" s="24"/>
      <c r="AO693" s="24"/>
      <c r="AR693" s="24"/>
      <c r="AU693" s="24"/>
    </row>
    <row r="694">
      <c r="J694" s="18"/>
      <c r="N694" s="24"/>
      <c r="Q694" s="24"/>
      <c r="T694" s="24"/>
      <c r="W694" s="24"/>
      <c r="Z694" s="24"/>
      <c r="AC694" s="24"/>
      <c r="AI694" s="24"/>
      <c r="AL694" s="24"/>
      <c r="AO694" s="24"/>
      <c r="AR694" s="24"/>
      <c r="AU694" s="24"/>
    </row>
    <row r="695">
      <c r="J695" s="18"/>
      <c r="N695" s="24"/>
      <c r="Q695" s="24"/>
      <c r="T695" s="24"/>
      <c r="W695" s="24"/>
      <c r="Z695" s="24"/>
      <c r="AC695" s="24"/>
      <c r="AI695" s="24"/>
      <c r="AL695" s="24"/>
      <c r="AO695" s="24"/>
      <c r="AR695" s="24"/>
      <c r="AU695" s="24"/>
    </row>
    <row r="696">
      <c r="J696" s="18"/>
      <c r="N696" s="24"/>
      <c r="Q696" s="24"/>
      <c r="T696" s="24"/>
      <c r="W696" s="24"/>
      <c r="Z696" s="24"/>
      <c r="AC696" s="24"/>
      <c r="AI696" s="24"/>
      <c r="AL696" s="24"/>
      <c r="AO696" s="24"/>
      <c r="AR696" s="24"/>
      <c r="AU696" s="24"/>
    </row>
    <row r="697">
      <c r="J697" s="18"/>
      <c r="N697" s="24"/>
      <c r="Q697" s="24"/>
      <c r="T697" s="24"/>
      <c r="W697" s="24"/>
      <c r="Z697" s="24"/>
      <c r="AC697" s="24"/>
      <c r="AI697" s="24"/>
      <c r="AL697" s="24"/>
      <c r="AO697" s="24"/>
      <c r="AR697" s="24"/>
      <c r="AU697" s="24"/>
    </row>
    <row r="698">
      <c r="J698" s="18"/>
      <c r="N698" s="24"/>
      <c r="Q698" s="24"/>
      <c r="T698" s="24"/>
      <c r="W698" s="24"/>
      <c r="Z698" s="24"/>
      <c r="AC698" s="24"/>
      <c r="AI698" s="24"/>
      <c r="AL698" s="24"/>
      <c r="AO698" s="24"/>
      <c r="AR698" s="24"/>
      <c r="AU698" s="24"/>
    </row>
    <row r="699">
      <c r="J699" s="18"/>
      <c r="N699" s="24"/>
      <c r="Q699" s="24"/>
      <c r="T699" s="24"/>
      <c r="W699" s="24"/>
      <c r="Z699" s="24"/>
      <c r="AC699" s="24"/>
      <c r="AI699" s="24"/>
      <c r="AL699" s="24"/>
      <c r="AO699" s="24"/>
      <c r="AR699" s="24"/>
      <c r="AU699" s="24"/>
    </row>
    <row r="700">
      <c r="J700" s="18"/>
      <c r="N700" s="24"/>
      <c r="Q700" s="24"/>
      <c r="T700" s="24"/>
      <c r="W700" s="24"/>
      <c r="Z700" s="24"/>
      <c r="AC700" s="24"/>
      <c r="AI700" s="24"/>
      <c r="AL700" s="24"/>
      <c r="AO700" s="24"/>
      <c r="AR700" s="24"/>
      <c r="AU700" s="24"/>
    </row>
    <row r="701">
      <c r="J701" s="18"/>
      <c r="N701" s="24"/>
      <c r="Q701" s="24"/>
      <c r="T701" s="24"/>
      <c r="W701" s="24"/>
      <c r="Z701" s="24"/>
      <c r="AC701" s="24"/>
      <c r="AI701" s="24"/>
      <c r="AL701" s="24"/>
      <c r="AO701" s="24"/>
      <c r="AR701" s="24"/>
      <c r="AU701" s="24"/>
    </row>
    <row r="702">
      <c r="J702" s="18"/>
      <c r="N702" s="24"/>
      <c r="Q702" s="24"/>
      <c r="T702" s="24"/>
      <c r="W702" s="24"/>
      <c r="Z702" s="24"/>
      <c r="AC702" s="24"/>
      <c r="AI702" s="24"/>
      <c r="AL702" s="24"/>
      <c r="AO702" s="24"/>
      <c r="AR702" s="24"/>
      <c r="AU702" s="24"/>
    </row>
    <row r="703">
      <c r="J703" s="18"/>
      <c r="N703" s="24"/>
      <c r="Q703" s="24"/>
      <c r="T703" s="24"/>
      <c r="W703" s="24"/>
      <c r="Z703" s="24"/>
      <c r="AC703" s="24"/>
      <c r="AI703" s="24"/>
      <c r="AL703" s="24"/>
      <c r="AO703" s="24"/>
      <c r="AR703" s="24"/>
      <c r="AU703" s="24"/>
    </row>
    <row r="704">
      <c r="J704" s="18"/>
      <c r="N704" s="24"/>
      <c r="Q704" s="24"/>
      <c r="T704" s="24"/>
      <c r="W704" s="24"/>
      <c r="Z704" s="24"/>
      <c r="AC704" s="24"/>
      <c r="AI704" s="24"/>
      <c r="AL704" s="24"/>
      <c r="AO704" s="24"/>
      <c r="AR704" s="24"/>
      <c r="AU704" s="24"/>
    </row>
    <row r="705">
      <c r="J705" s="18"/>
      <c r="N705" s="24"/>
      <c r="Q705" s="24"/>
      <c r="T705" s="24"/>
      <c r="W705" s="24"/>
      <c r="Z705" s="24"/>
      <c r="AC705" s="24"/>
      <c r="AI705" s="24"/>
      <c r="AL705" s="24"/>
      <c r="AO705" s="24"/>
      <c r="AR705" s="24"/>
      <c r="AU705" s="24"/>
    </row>
    <row r="706">
      <c r="J706" s="18"/>
      <c r="N706" s="24"/>
      <c r="Q706" s="24"/>
      <c r="T706" s="24"/>
      <c r="W706" s="24"/>
      <c r="Z706" s="24"/>
      <c r="AC706" s="24"/>
      <c r="AI706" s="24"/>
      <c r="AL706" s="24"/>
      <c r="AO706" s="24"/>
      <c r="AR706" s="24"/>
      <c r="AU706" s="24"/>
    </row>
    <row r="707">
      <c r="J707" s="18"/>
      <c r="N707" s="24"/>
      <c r="Q707" s="24"/>
      <c r="T707" s="24"/>
      <c r="W707" s="24"/>
      <c r="Z707" s="24"/>
      <c r="AC707" s="24"/>
      <c r="AI707" s="24"/>
      <c r="AL707" s="24"/>
      <c r="AO707" s="24"/>
      <c r="AR707" s="24"/>
      <c r="AU707" s="24"/>
    </row>
    <row r="708">
      <c r="J708" s="18"/>
      <c r="N708" s="24"/>
      <c r="Q708" s="24"/>
      <c r="T708" s="24"/>
      <c r="W708" s="24"/>
      <c r="Z708" s="24"/>
      <c r="AC708" s="24"/>
      <c r="AI708" s="24"/>
      <c r="AL708" s="24"/>
      <c r="AO708" s="24"/>
      <c r="AR708" s="24"/>
      <c r="AU708" s="24"/>
    </row>
    <row r="709">
      <c r="J709" s="18"/>
      <c r="N709" s="24"/>
      <c r="Q709" s="24"/>
      <c r="T709" s="24"/>
      <c r="W709" s="24"/>
      <c r="Z709" s="24"/>
      <c r="AC709" s="24"/>
      <c r="AI709" s="24"/>
      <c r="AL709" s="24"/>
      <c r="AO709" s="24"/>
      <c r="AR709" s="24"/>
      <c r="AU709" s="24"/>
    </row>
    <row r="710">
      <c r="J710" s="18"/>
      <c r="N710" s="24"/>
      <c r="Q710" s="24"/>
      <c r="T710" s="24"/>
      <c r="W710" s="24"/>
      <c r="Z710" s="24"/>
      <c r="AC710" s="24"/>
      <c r="AI710" s="24"/>
      <c r="AL710" s="24"/>
      <c r="AO710" s="24"/>
      <c r="AR710" s="24"/>
      <c r="AU710" s="24"/>
    </row>
    <row r="711">
      <c r="J711" s="18"/>
      <c r="N711" s="24"/>
      <c r="Q711" s="24"/>
      <c r="T711" s="24"/>
      <c r="W711" s="24"/>
      <c r="Z711" s="24"/>
      <c r="AC711" s="24"/>
      <c r="AI711" s="24"/>
      <c r="AL711" s="24"/>
      <c r="AO711" s="24"/>
      <c r="AR711" s="24"/>
      <c r="AU711" s="24"/>
    </row>
    <row r="712">
      <c r="J712" s="18"/>
      <c r="N712" s="24"/>
      <c r="Q712" s="24"/>
      <c r="T712" s="24"/>
      <c r="W712" s="24"/>
      <c r="Z712" s="24"/>
      <c r="AC712" s="24"/>
      <c r="AI712" s="24"/>
      <c r="AL712" s="24"/>
      <c r="AO712" s="24"/>
      <c r="AR712" s="24"/>
      <c r="AU712" s="24"/>
    </row>
    <row r="713">
      <c r="J713" s="18"/>
      <c r="N713" s="24"/>
      <c r="Q713" s="24"/>
      <c r="T713" s="24"/>
      <c r="W713" s="24"/>
      <c r="Z713" s="24"/>
      <c r="AC713" s="24"/>
      <c r="AI713" s="24"/>
      <c r="AL713" s="24"/>
      <c r="AO713" s="24"/>
      <c r="AR713" s="24"/>
      <c r="AU713" s="24"/>
    </row>
    <row r="714">
      <c r="J714" s="18"/>
      <c r="N714" s="24"/>
      <c r="Q714" s="24"/>
      <c r="T714" s="24"/>
      <c r="W714" s="24"/>
      <c r="Z714" s="24"/>
      <c r="AC714" s="24"/>
      <c r="AI714" s="24"/>
      <c r="AL714" s="24"/>
      <c r="AO714" s="24"/>
      <c r="AR714" s="24"/>
      <c r="AU714" s="24"/>
    </row>
    <row r="715">
      <c r="J715" s="18"/>
      <c r="N715" s="24"/>
      <c r="Q715" s="24"/>
      <c r="T715" s="24"/>
      <c r="W715" s="24"/>
      <c r="Z715" s="24"/>
      <c r="AC715" s="24"/>
      <c r="AI715" s="24"/>
      <c r="AL715" s="24"/>
      <c r="AO715" s="24"/>
      <c r="AR715" s="24"/>
      <c r="AU715" s="24"/>
    </row>
    <row r="716">
      <c r="J716" s="18"/>
      <c r="N716" s="24"/>
      <c r="Q716" s="24"/>
      <c r="T716" s="24"/>
      <c r="W716" s="24"/>
      <c r="Z716" s="24"/>
      <c r="AC716" s="24"/>
      <c r="AI716" s="24"/>
      <c r="AL716" s="24"/>
      <c r="AO716" s="24"/>
      <c r="AR716" s="24"/>
      <c r="AU716" s="24"/>
    </row>
    <row r="717">
      <c r="J717" s="18"/>
      <c r="N717" s="24"/>
      <c r="Q717" s="24"/>
      <c r="T717" s="24"/>
      <c r="W717" s="24"/>
      <c r="Z717" s="24"/>
      <c r="AC717" s="24"/>
      <c r="AI717" s="24"/>
      <c r="AL717" s="24"/>
      <c r="AO717" s="24"/>
      <c r="AR717" s="24"/>
      <c r="AU717" s="24"/>
    </row>
    <row r="718">
      <c r="J718" s="18"/>
      <c r="N718" s="24"/>
      <c r="Q718" s="24"/>
      <c r="T718" s="24"/>
      <c r="W718" s="24"/>
      <c r="Z718" s="24"/>
      <c r="AC718" s="24"/>
      <c r="AI718" s="24"/>
      <c r="AL718" s="24"/>
      <c r="AO718" s="24"/>
      <c r="AR718" s="24"/>
      <c r="AU718" s="24"/>
    </row>
    <row r="719">
      <c r="J719" s="18"/>
      <c r="N719" s="24"/>
      <c r="Q719" s="24"/>
      <c r="T719" s="24"/>
      <c r="W719" s="24"/>
      <c r="Z719" s="24"/>
      <c r="AC719" s="24"/>
      <c r="AI719" s="24"/>
      <c r="AL719" s="24"/>
      <c r="AO719" s="24"/>
      <c r="AR719" s="24"/>
      <c r="AU719" s="24"/>
    </row>
    <row r="720">
      <c r="J720" s="18"/>
      <c r="N720" s="24"/>
      <c r="Q720" s="24"/>
      <c r="T720" s="24"/>
      <c r="W720" s="24"/>
      <c r="Z720" s="24"/>
      <c r="AC720" s="24"/>
      <c r="AI720" s="24"/>
      <c r="AL720" s="24"/>
      <c r="AO720" s="24"/>
      <c r="AR720" s="24"/>
      <c r="AU720" s="24"/>
    </row>
    <row r="721">
      <c r="J721" s="18"/>
      <c r="N721" s="24"/>
      <c r="Q721" s="24"/>
      <c r="T721" s="24"/>
      <c r="W721" s="24"/>
      <c r="Z721" s="24"/>
      <c r="AC721" s="24"/>
      <c r="AI721" s="24"/>
      <c r="AL721" s="24"/>
      <c r="AO721" s="24"/>
      <c r="AR721" s="24"/>
      <c r="AU721" s="24"/>
    </row>
    <row r="722">
      <c r="J722" s="18"/>
      <c r="N722" s="24"/>
      <c r="Q722" s="24"/>
      <c r="T722" s="24"/>
      <c r="W722" s="24"/>
      <c r="Z722" s="24"/>
      <c r="AC722" s="24"/>
      <c r="AI722" s="24"/>
      <c r="AL722" s="24"/>
      <c r="AO722" s="24"/>
      <c r="AR722" s="24"/>
      <c r="AU722" s="24"/>
    </row>
    <row r="723">
      <c r="J723" s="18"/>
      <c r="N723" s="24"/>
      <c r="Q723" s="24"/>
      <c r="T723" s="24"/>
      <c r="W723" s="24"/>
      <c r="Z723" s="24"/>
      <c r="AC723" s="24"/>
      <c r="AI723" s="24"/>
      <c r="AL723" s="24"/>
      <c r="AO723" s="24"/>
      <c r="AR723" s="24"/>
      <c r="AU723" s="24"/>
    </row>
    <row r="724">
      <c r="J724" s="18"/>
      <c r="N724" s="24"/>
      <c r="Q724" s="24"/>
      <c r="T724" s="24"/>
      <c r="W724" s="24"/>
      <c r="Z724" s="24"/>
      <c r="AC724" s="24"/>
      <c r="AI724" s="24"/>
      <c r="AL724" s="24"/>
      <c r="AO724" s="24"/>
      <c r="AR724" s="24"/>
      <c r="AU724" s="24"/>
    </row>
    <row r="725">
      <c r="J725" s="18"/>
      <c r="N725" s="24"/>
      <c r="Q725" s="24"/>
      <c r="T725" s="24"/>
      <c r="W725" s="24"/>
      <c r="Z725" s="24"/>
      <c r="AC725" s="24"/>
      <c r="AI725" s="24"/>
      <c r="AL725" s="24"/>
      <c r="AO725" s="24"/>
      <c r="AR725" s="24"/>
      <c r="AU725" s="24"/>
    </row>
    <row r="726">
      <c r="J726" s="18"/>
      <c r="N726" s="24"/>
      <c r="Q726" s="24"/>
      <c r="T726" s="24"/>
      <c r="W726" s="24"/>
      <c r="Z726" s="24"/>
      <c r="AC726" s="24"/>
      <c r="AI726" s="24"/>
      <c r="AL726" s="24"/>
      <c r="AO726" s="24"/>
      <c r="AR726" s="24"/>
      <c r="AU726" s="24"/>
    </row>
    <row r="727">
      <c r="J727" s="18"/>
      <c r="N727" s="24"/>
      <c r="Q727" s="24"/>
      <c r="T727" s="24"/>
      <c r="W727" s="24"/>
      <c r="Z727" s="24"/>
      <c r="AC727" s="24"/>
      <c r="AI727" s="24"/>
      <c r="AL727" s="24"/>
      <c r="AO727" s="24"/>
      <c r="AR727" s="24"/>
      <c r="AU727" s="24"/>
    </row>
    <row r="728">
      <c r="J728" s="18"/>
      <c r="N728" s="24"/>
      <c r="Q728" s="24"/>
      <c r="T728" s="24"/>
      <c r="W728" s="24"/>
      <c r="Z728" s="24"/>
      <c r="AC728" s="24"/>
      <c r="AI728" s="24"/>
      <c r="AL728" s="24"/>
      <c r="AO728" s="24"/>
      <c r="AR728" s="24"/>
      <c r="AU728" s="24"/>
    </row>
    <row r="729">
      <c r="J729" s="18"/>
      <c r="N729" s="24"/>
      <c r="Q729" s="24"/>
      <c r="T729" s="24"/>
      <c r="W729" s="24"/>
      <c r="Z729" s="24"/>
      <c r="AC729" s="24"/>
      <c r="AI729" s="24"/>
      <c r="AL729" s="24"/>
      <c r="AO729" s="24"/>
      <c r="AR729" s="24"/>
      <c r="AU729" s="24"/>
    </row>
    <row r="730">
      <c r="J730" s="18"/>
      <c r="N730" s="24"/>
      <c r="Q730" s="24"/>
      <c r="T730" s="24"/>
      <c r="W730" s="24"/>
      <c r="Z730" s="24"/>
      <c r="AC730" s="24"/>
      <c r="AI730" s="24"/>
      <c r="AL730" s="24"/>
      <c r="AO730" s="24"/>
      <c r="AR730" s="24"/>
      <c r="AU730" s="24"/>
    </row>
    <row r="731">
      <c r="J731" s="18"/>
      <c r="N731" s="24"/>
      <c r="Q731" s="24"/>
      <c r="T731" s="24"/>
      <c r="W731" s="24"/>
      <c r="Z731" s="24"/>
      <c r="AC731" s="24"/>
      <c r="AI731" s="24"/>
      <c r="AL731" s="24"/>
      <c r="AO731" s="24"/>
      <c r="AR731" s="24"/>
      <c r="AU731" s="24"/>
    </row>
    <row r="732">
      <c r="J732" s="18"/>
      <c r="N732" s="24"/>
      <c r="Q732" s="24"/>
      <c r="T732" s="24"/>
      <c r="W732" s="24"/>
      <c r="Z732" s="24"/>
      <c r="AC732" s="24"/>
      <c r="AI732" s="24"/>
      <c r="AL732" s="24"/>
      <c r="AO732" s="24"/>
      <c r="AR732" s="24"/>
      <c r="AU732" s="24"/>
    </row>
    <row r="733">
      <c r="J733" s="18"/>
      <c r="N733" s="24"/>
      <c r="Q733" s="24"/>
      <c r="T733" s="24"/>
      <c r="W733" s="24"/>
      <c r="Z733" s="24"/>
      <c r="AC733" s="24"/>
      <c r="AI733" s="24"/>
      <c r="AL733" s="24"/>
      <c r="AO733" s="24"/>
      <c r="AR733" s="24"/>
      <c r="AU733" s="24"/>
    </row>
    <row r="734">
      <c r="J734" s="18"/>
      <c r="N734" s="24"/>
      <c r="Q734" s="24"/>
      <c r="T734" s="24"/>
      <c r="W734" s="24"/>
      <c r="Z734" s="24"/>
      <c r="AC734" s="24"/>
      <c r="AI734" s="24"/>
      <c r="AL734" s="24"/>
      <c r="AO734" s="24"/>
      <c r="AR734" s="24"/>
      <c r="AU734" s="24"/>
    </row>
    <row r="735">
      <c r="J735" s="18"/>
      <c r="N735" s="24"/>
      <c r="Q735" s="24"/>
      <c r="T735" s="24"/>
      <c r="W735" s="24"/>
      <c r="Z735" s="24"/>
      <c r="AC735" s="24"/>
      <c r="AI735" s="24"/>
      <c r="AL735" s="24"/>
      <c r="AO735" s="24"/>
      <c r="AR735" s="24"/>
      <c r="AU735" s="24"/>
    </row>
    <row r="736">
      <c r="J736" s="18"/>
      <c r="N736" s="24"/>
      <c r="Q736" s="24"/>
      <c r="T736" s="24"/>
      <c r="W736" s="24"/>
      <c r="Z736" s="24"/>
      <c r="AC736" s="24"/>
      <c r="AI736" s="24"/>
      <c r="AL736" s="24"/>
      <c r="AO736" s="24"/>
      <c r="AR736" s="24"/>
      <c r="AU736" s="24"/>
    </row>
    <row r="737">
      <c r="J737" s="18"/>
      <c r="N737" s="24"/>
      <c r="Q737" s="24"/>
      <c r="T737" s="24"/>
      <c r="W737" s="24"/>
      <c r="Z737" s="24"/>
      <c r="AC737" s="24"/>
      <c r="AI737" s="24"/>
      <c r="AL737" s="24"/>
      <c r="AO737" s="24"/>
      <c r="AR737" s="24"/>
      <c r="AU737" s="24"/>
    </row>
    <row r="738">
      <c r="J738" s="18"/>
      <c r="N738" s="24"/>
      <c r="Q738" s="24"/>
      <c r="T738" s="24"/>
      <c r="W738" s="24"/>
      <c r="Z738" s="24"/>
      <c r="AC738" s="24"/>
      <c r="AI738" s="24"/>
      <c r="AL738" s="24"/>
      <c r="AO738" s="24"/>
      <c r="AR738" s="24"/>
      <c r="AU738" s="24"/>
    </row>
    <row r="739">
      <c r="J739" s="18"/>
      <c r="N739" s="24"/>
      <c r="Q739" s="24"/>
      <c r="T739" s="24"/>
      <c r="W739" s="24"/>
      <c r="Z739" s="24"/>
      <c r="AC739" s="24"/>
      <c r="AI739" s="24"/>
      <c r="AL739" s="24"/>
      <c r="AO739" s="24"/>
      <c r="AR739" s="24"/>
      <c r="AU739" s="24"/>
    </row>
    <row r="740">
      <c r="J740" s="18"/>
      <c r="N740" s="24"/>
      <c r="Q740" s="24"/>
      <c r="T740" s="24"/>
      <c r="W740" s="24"/>
      <c r="Z740" s="24"/>
      <c r="AC740" s="24"/>
      <c r="AI740" s="24"/>
      <c r="AL740" s="24"/>
      <c r="AO740" s="24"/>
      <c r="AR740" s="24"/>
      <c r="AU740" s="24"/>
    </row>
    <row r="741">
      <c r="J741" s="18"/>
      <c r="N741" s="24"/>
      <c r="Q741" s="24"/>
      <c r="T741" s="24"/>
      <c r="W741" s="24"/>
      <c r="Z741" s="24"/>
      <c r="AC741" s="24"/>
      <c r="AI741" s="24"/>
      <c r="AL741" s="24"/>
      <c r="AO741" s="24"/>
      <c r="AR741" s="24"/>
      <c r="AU741" s="24"/>
    </row>
    <row r="742">
      <c r="J742" s="18"/>
      <c r="N742" s="24"/>
      <c r="Q742" s="24"/>
      <c r="T742" s="24"/>
      <c r="W742" s="24"/>
      <c r="Z742" s="24"/>
      <c r="AC742" s="24"/>
      <c r="AI742" s="24"/>
      <c r="AL742" s="24"/>
      <c r="AO742" s="24"/>
      <c r="AR742" s="24"/>
      <c r="AU742" s="24"/>
    </row>
    <row r="743">
      <c r="J743" s="18"/>
      <c r="N743" s="24"/>
      <c r="Q743" s="24"/>
      <c r="T743" s="24"/>
      <c r="W743" s="24"/>
      <c r="Z743" s="24"/>
      <c r="AC743" s="24"/>
      <c r="AI743" s="24"/>
      <c r="AL743" s="24"/>
      <c r="AO743" s="24"/>
      <c r="AR743" s="24"/>
      <c r="AU743" s="24"/>
    </row>
    <row r="744">
      <c r="J744" s="18"/>
      <c r="N744" s="24"/>
      <c r="Q744" s="24"/>
      <c r="T744" s="24"/>
      <c r="W744" s="24"/>
      <c r="Z744" s="24"/>
      <c r="AC744" s="24"/>
      <c r="AI744" s="24"/>
      <c r="AL744" s="24"/>
      <c r="AO744" s="24"/>
      <c r="AR744" s="24"/>
      <c r="AU744" s="24"/>
    </row>
    <row r="745">
      <c r="J745" s="18"/>
      <c r="N745" s="24"/>
      <c r="Q745" s="24"/>
      <c r="T745" s="24"/>
      <c r="W745" s="24"/>
      <c r="Z745" s="24"/>
      <c r="AC745" s="24"/>
      <c r="AI745" s="24"/>
      <c r="AL745" s="24"/>
      <c r="AO745" s="24"/>
      <c r="AR745" s="24"/>
      <c r="AU745" s="24"/>
    </row>
    <row r="746">
      <c r="J746" s="18"/>
      <c r="N746" s="24"/>
      <c r="Q746" s="24"/>
      <c r="T746" s="24"/>
      <c r="W746" s="24"/>
      <c r="Z746" s="24"/>
      <c r="AC746" s="24"/>
      <c r="AI746" s="24"/>
      <c r="AL746" s="24"/>
      <c r="AO746" s="24"/>
      <c r="AR746" s="24"/>
      <c r="AU746" s="24"/>
    </row>
    <row r="747">
      <c r="J747" s="18"/>
      <c r="N747" s="24"/>
      <c r="Q747" s="24"/>
      <c r="T747" s="24"/>
      <c r="W747" s="24"/>
      <c r="Z747" s="24"/>
      <c r="AC747" s="24"/>
      <c r="AI747" s="24"/>
      <c r="AL747" s="24"/>
      <c r="AO747" s="24"/>
      <c r="AR747" s="24"/>
      <c r="AU747" s="24"/>
    </row>
    <row r="748">
      <c r="J748" s="18"/>
      <c r="N748" s="24"/>
      <c r="Q748" s="24"/>
      <c r="T748" s="24"/>
      <c r="W748" s="24"/>
      <c r="Z748" s="24"/>
      <c r="AC748" s="24"/>
      <c r="AI748" s="24"/>
      <c r="AL748" s="24"/>
      <c r="AO748" s="24"/>
      <c r="AR748" s="24"/>
      <c r="AU748" s="24"/>
    </row>
    <row r="749">
      <c r="J749" s="18"/>
      <c r="N749" s="24"/>
      <c r="Q749" s="24"/>
      <c r="T749" s="24"/>
      <c r="W749" s="24"/>
      <c r="Z749" s="24"/>
      <c r="AC749" s="24"/>
      <c r="AI749" s="24"/>
      <c r="AL749" s="24"/>
      <c r="AO749" s="24"/>
      <c r="AR749" s="24"/>
      <c r="AU749" s="24"/>
    </row>
    <row r="750">
      <c r="J750" s="18"/>
      <c r="N750" s="24"/>
      <c r="Q750" s="24"/>
      <c r="T750" s="24"/>
      <c r="W750" s="24"/>
      <c r="Z750" s="24"/>
      <c r="AC750" s="24"/>
      <c r="AI750" s="24"/>
      <c r="AL750" s="24"/>
      <c r="AO750" s="24"/>
      <c r="AR750" s="24"/>
      <c r="AU750" s="24"/>
    </row>
    <row r="751">
      <c r="J751" s="18"/>
      <c r="N751" s="24"/>
      <c r="Q751" s="24"/>
      <c r="T751" s="24"/>
      <c r="W751" s="24"/>
      <c r="Z751" s="24"/>
      <c r="AC751" s="24"/>
      <c r="AI751" s="24"/>
      <c r="AL751" s="24"/>
      <c r="AO751" s="24"/>
      <c r="AR751" s="24"/>
      <c r="AU751" s="24"/>
    </row>
    <row r="752">
      <c r="J752" s="18"/>
      <c r="N752" s="24"/>
      <c r="Q752" s="24"/>
      <c r="T752" s="24"/>
      <c r="W752" s="24"/>
      <c r="Z752" s="24"/>
      <c r="AC752" s="24"/>
      <c r="AI752" s="24"/>
      <c r="AL752" s="24"/>
      <c r="AO752" s="24"/>
      <c r="AR752" s="24"/>
      <c r="AU752" s="24"/>
    </row>
    <row r="753">
      <c r="J753" s="18"/>
      <c r="N753" s="24"/>
      <c r="Q753" s="24"/>
      <c r="T753" s="24"/>
      <c r="W753" s="24"/>
      <c r="Z753" s="24"/>
      <c r="AC753" s="24"/>
      <c r="AI753" s="24"/>
      <c r="AL753" s="24"/>
      <c r="AO753" s="24"/>
      <c r="AR753" s="24"/>
      <c r="AU753" s="24"/>
    </row>
    <row r="754">
      <c r="J754" s="18"/>
      <c r="N754" s="24"/>
      <c r="Q754" s="24"/>
      <c r="T754" s="24"/>
      <c r="W754" s="24"/>
      <c r="Z754" s="24"/>
      <c r="AC754" s="24"/>
      <c r="AI754" s="24"/>
      <c r="AL754" s="24"/>
      <c r="AO754" s="24"/>
      <c r="AR754" s="24"/>
      <c r="AU754" s="24"/>
    </row>
    <row r="755">
      <c r="J755" s="18"/>
      <c r="N755" s="24"/>
      <c r="Q755" s="24"/>
      <c r="T755" s="24"/>
      <c r="W755" s="24"/>
      <c r="Z755" s="24"/>
      <c r="AC755" s="24"/>
      <c r="AI755" s="24"/>
      <c r="AL755" s="24"/>
      <c r="AO755" s="24"/>
      <c r="AR755" s="24"/>
      <c r="AU755" s="24"/>
    </row>
    <row r="756">
      <c r="J756" s="18"/>
      <c r="N756" s="24"/>
      <c r="Q756" s="24"/>
      <c r="T756" s="24"/>
      <c r="W756" s="24"/>
      <c r="Z756" s="24"/>
      <c r="AC756" s="24"/>
      <c r="AI756" s="24"/>
      <c r="AL756" s="24"/>
      <c r="AO756" s="24"/>
      <c r="AR756" s="24"/>
      <c r="AU756" s="24"/>
    </row>
    <row r="757">
      <c r="J757" s="18"/>
      <c r="N757" s="24"/>
      <c r="Q757" s="24"/>
      <c r="T757" s="24"/>
      <c r="W757" s="24"/>
      <c r="Z757" s="24"/>
      <c r="AC757" s="24"/>
      <c r="AI757" s="24"/>
      <c r="AL757" s="24"/>
      <c r="AO757" s="24"/>
      <c r="AR757" s="24"/>
      <c r="AU757" s="24"/>
    </row>
    <row r="758">
      <c r="J758" s="18"/>
      <c r="N758" s="24"/>
      <c r="Q758" s="24"/>
      <c r="T758" s="24"/>
      <c r="W758" s="24"/>
      <c r="Z758" s="24"/>
      <c r="AC758" s="24"/>
      <c r="AI758" s="24"/>
      <c r="AL758" s="24"/>
      <c r="AO758" s="24"/>
      <c r="AR758" s="24"/>
      <c r="AU758" s="24"/>
    </row>
    <row r="759">
      <c r="J759" s="18"/>
      <c r="N759" s="24"/>
      <c r="Q759" s="24"/>
      <c r="T759" s="24"/>
      <c r="W759" s="24"/>
      <c r="Z759" s="24"/>
      <c r="AC759" s="24"/>
      <c r="AI759" s="24"/>
      <c r="AL759" s="24"/>
      <c r="AO759" s="24"/>
      <c r="AR759" s="24"/>
      <c r="AU759" s="24"/>
    </row>
    <row r="760">
      <c r="J760" s="18"/>
      <c r="N760" s="24"/>
      <c r="Q760" s="24"/>
      <c r="T760" s="24"/>
      <c r="W760" s="24"/>
      <c r="Z760" s="24"/>
      <c r="AC760" s="24"/>
      <c r="AI760" s="24"/>
      <c r="AL760" s="24"/>
      <c r="AO760" s="24"/>
      <c r="AR760" s="24"/>
      <c r="AU760" s="24"/>
    </row>
    <row r="761">
      <c r="J761" s="18"/>
      <c r="N761" s="24"/>
      <c r="Q761" s="24"/>
      <c r="T761" s="24"/>
      <c r="W761" s="24"/>
      <c r="Z761" s="24"/>
      <c r="AC761" s="24"/>
      <c r="AI761" s="24"/>
      <c r="AL761" s="24"/>
      <c r="AO761" s="24"/>
      <c r="AR761" s="24"/>
      <c r="AU761" s="24"/>
    </row>
    <row r="762">
      <c r="J762" s="18"/>
      <c r="N762" s="24"/>
      <c r="Q762" s="24"/>
      <c r="T762" s="24"/>
      <c r="W762" s="24"/>
      <c r="Z762" s="24"/>
      <c r="AC762" s="24"/>
      <c r="AI762" s="24"/>
      <c r="AL762" s="24"/>
      <c r="AO762" s="24"/>
      <c r="AR762" s="24"/>
      <c r="AU762" s="24"/>
    </row>
    <row r="763">
      <c r="J763" s="18"/>
      <c r="N763" s="24"/>
      <c r="Q763" s="24"/>
      <c r="T763" s="24"/>
      <c r="W763" s="24"/>
      <c r="Z763" s="24"/>
      <c r="AC763" s="24"/>
      <c r="AI763" s="24"/>
      <c r="AL763" s="24"/>
      <c r="AO763" s="24"/>
      <c r="AR763" s="24"/>
      <c r="AU763" s="24"/>
    </row>
    <row r="764">
      <c r="J764" s="18"/>
      <c r="N764" s="24"/>
      <c r="Q764" s="24"/>
      <c r="T764" s="24"/>
      <c r="W764" s="24"/>
      <c r="Z764" s="24"/>
      <c r="AC764" s="24"/>
      <c r="AI764" s="24"/>
      <c r="AL764" s="24"/>
      <c r="AO764" s="24"/>
      <c r="AR764" s="24"/>
      <c r="AU764" s="24"/>
    </row>
    <row r="765">
      <c r="J765" s="18"/>
      <c r="N765" s="24"/>
      <c r="Q765" s="24"/>
      <c r="T765" s="24"/>
      <c r="W765" s="24"/>
      <c r="Z765" s="24"/>
      <c r="AC765" s="24"/>
      <c r="AI765" s="24"/>
      <c r="AL765" s="24"/>
      <c r="AO765" s="24"/>
      <c r="AR765" s="24"/>
      <c r="AU765" s="24"/>
    </row>
    <row r="766">
      <c r="J766" s="18"/>
      <c r="N766" s="24"/>
      <c r="Q766" s="24"/>
      <c r="T766" s="24"/>
      <c r="W766" s="24"/>
      <c r="Z766" s="24"/>
      <c r="AC766" s="24"/>
      <c r="AI766" s="24"/>
      <c r="AL766" s="24"/>
      <c r="AO766" s="24"/>
      <c r="AR766" s="24"/>
      <c r="AU766" s="24"/>
    </row>
    <row r="767">
      <c r="J767" s="18"/>
      <c r="N767" s="24"/>
      <c r="Q767" s="24"/>
      <c r="T767" s="24"/>
      <c r="W767" s="24"/>
      <c r="Z767" s="24"/>
      <c r="AC767" s="24"/>
      <c r="AI767" s="24"/>
      <c r="AL767" s="24"/>
      <c r="AO767" s="24"/>
      <c r="AR767" s="24"/>
      <c r="AU767" s="24"/>
    </row>
    <row r="768">
      <c r="J768" s="18"/>
      <c r="N768" s="24"/>
      <c r="Q768" s="24"/>
      <c r="T768" s="24"/>
      <c r="W768" s="24"/>
      <c r="Z768" s="24"/>
      <c r="AC768" s="24"/>
      <c r="AI768" s="24"/>
      <c r="AL768" s="24"/>
      <c r="AO768" s="24"/>
      <c r="AR768" s="24"/>
      <c r="AU768" s="24"/>
    </row>
    <row r="769">
      <c r="J769" s="18"/>
      <c r="N769" s="24"/>
      <c r="Q769" s="24"/>
      <c r="T769" s="24"/>
      <c r="W769" s="24"/>
      <c r="Z769" s="24"/>
      <c r="AC769" s="24"/>
      <c r="AI769" s="24"/>
      <c r="AL769" s="24"/>
      <c r="AO769" s="24"/>
      <c r="AR769" s="24"/>
      <c r="AU769" s="24"/>
    </row>
    <row r="770">
      <c r="J770" s="18"/>
      <c r="N770" s="24"/>
      <c r="Q770" s="24"/>
      <c r="T770" s="24"/>
      <c r="W770" s="24"/>
      <c r="Z770" s="24"/>
      <c r="AC770" s="24"/>
      <c r="AI770" s="24"/>
      <c r="AL770" s="24"/>
      <c r="AO770" s="24"/>
      <c r="AR770" s="24"/>
      <c r="AU770" s="24"/>
    </row>
    <row r="771">
      <c r="J771" s="18"/>
      <c r="N771" s="24"/>
      <c r="Q771" s="24"/>
      <c r="T771" s="24"/>
      <c r="W771" s="24"/>
      <c r="Z771" s="24"/>
      <c r="AC771" s="24"/>
      <c r="AI771" s="24"/>
      <c r="AL771" s="24"/>
      <c r="AO771" s="24"/>
      <c r="AR771" s="24"/>
      <c r="AU771" s="24"/>
    </row>
    <row r="772">
      <c r="J772" s="18"/>
      <c r="N772" s="24"/>
      <c r="Q772" s="24"/>
      <c r="T772" s="24"/>
      <c r="W772" s="24"/>
      <c r="Z772" s="24"/>
      <c r="AC772" s="24"/>
      <c r="AI772" s="24"/>
      <c r="AL772" s="24"/>
      <c r="AO772" s="24"/>
      <c r="AR772" s="24"/>
      <c r="AU772" s="24"/>
    </row>
    <row r="773">
      <c r="J773" s="18"/>
      <c r="N773" s="24"/>
      <c r="Q773" s="24"/>
      <c r="T773" s="24"/>
      <c r="W773" s="24"/>
      <c r="Z773" s="24"/>
      <c r="AC773" s="24"/>
      <c r="AI773" s="24"/>
      <c r="AL773" s="24"/>
      <c r="AO773" s="24"/>
      <c r="AR773" s="24"/>
      <c r="AU773" s="24"/>
    </row>
    <row r="774">
      <c r="J774" s="18"/>
      <c r="N774" s="24"/>
      <c r="Q774" s="24"/>
      <c r="T774" s="24"/>
      <c r="W774" s="24"/>
      <c r="Z774" s="24"/>
      <c r="AC774" s="24"/>
      <c r="AI774" s="24"/>
      <c r="AL774" s="24"/>
      <c r="AO774" s="24"/>
      <c r="AR774" s="24"/>
      <c r="AU774" s="24"/>
    </row>
    <row r="775">
      <c r="J775" s="18"/>
      <c r="N775" s="24"/>
      <c r="Q775" s="24"/>
      <c r="T775" s="24"/>
      <c r="W775" s="24"/>
      <c r="Z775" s="24"/>
      <c r="AC775" s="24"/>
      <c r="AI775" s="24"/>
      <c r="AL775" s="24"/>
      <c r="AO775" s="24"/>
      <c r="AR775" s="24"/>
      <c r="AU775" s="24"/>
    </row>
    <row r="776">
      <c r="J776" s="18"/>
      <c r="N776" s="24"/>
      <c r="Q776" s="24"/>
      <c r="T776" s="24"/>
      <c r="W776" s="24"/>
      <c r="Z776" s="24"/>
      <c r="AC776" s="24"/>
      <c r="AI776" s="24"/>
      <c r="AL776" s="24"/>
      <c r="AO776" s="24"/>
      <c r="AR776" s="24"/>
      <c r="AU776" s="24"/>
    </row>
    <row r="777">
      <c r="J777" s="18"/>
      <c r="N777" s="24"/>
      <c r="Q777" s="24"/>
      <c r="T777" s="24"/>
      <c r="W777" s="24"/>
      <c r="Z777" s="24"/>
      <c r="AC777" s="24"/>
      <c r="AI777" s="24"/>
      <c r="AL777" s="24"/>
      <c r="AO777" s="24"/>
      <c r="AR777" s="24"/>
      <c r="AU777" s="24"/>
    </row>
    <row r="778">
      <c r="J778" s="18"/>
      <c r="N778" s="24"/>
      <c r="Q778" s="24"/>
      <c r="T778" s="24"/>
      <c r="W778" s="24"/>
      <c r="Z778" s="24"/>
      <c r="AC778" s="24"/>
      <c r="AI778" s="24"/>
      <c r="AL778" s="24"/>
      <c r="AO778" s="24"/>
      <c r="AR778" s="24"/>
      <c r="AU778" s="24"/>
    </row>
    <row r="779">
      <c r="J779" s="18"/>
      <c r="N779" s="24"/>
      <c r="Q779" s="24"/>
      <c r="T779" s="24"/>
      <c r="W779" s="24"/>
      <c r="Z779" s="24"/>
      <c r="AC779" s="24"/>
      <c r="AI779" s="24"/>
      <c r="AL779" s="24"/>
      <c r="AO779" s="24"/>
      <c r="AR779" s="24"/>
      <c r="AU779" s="24"/>
    </row>
    <row r="780">
      <c r="J780" s="18"/>
      <c r="N780" s="24"/>
      <c r="Q780" s="24"/>
      <c r="T780" s="24"/>
      <c r="W780" s="24"/>
      <c r="Z780" s="24"/>
      <c r="AC780" s="24"/>
      <c r="AI780" s="24"/>
      <c r="AL780" s="24"/>
      <c r="AO780" s="24"/>
      <c r="AR780" s="24"/>
      <c r="AU780" s="24"/>
    </row>
    <row r="781">
      <c r="J781" s="18"/>
      <c r="N781" s="24"/>
      <c r="Q781" s="24"/>
      <c r="T781" s="24"/>
      <c r="W781" s="24"/>
      <c r="Z781" s="24"/>
      <c r="AC781" s="24"/>
      <c r="AI781" s="24"/>
      <c r="AL781" s="24"/>
      <c r="AO781" s="24"/>
      <c r="AR781" s="24"/>
      <c r="AU781" s="24"/>
    </row>
    <row r="782">
      <c r="J782" s="18"/>
      <c r="N782" s="24"/>
      <c r="Q782" s="24"/>
      <c r="T782" s="24"/>
      <c r="W782" s="24"/>
      <c r="Z782" s="24"/>
      <c r="AC782" s="24"/>
      <c r="AI782" s="24"/>
      <c r="AL782" s="24"/>
      <c r="AO782" s="24"/>
      <c r="AR782" s="24"/>
      <c r="AU782" s="24"/>
    </row>
    <row r="783">
      <c r="J783" s="18"/>
      <c r="N783" s="24"/>
      <c r="Q783" s="24"/>
      <c r="T783" s="24"/>
      <c r="W783" s="24"/>
      <c r="Z783" s="24"/>
      <c r="AC783" s="24"/>
      <c r="AI783" s="24"/>
      <c r="AL783" s="24"/>
      <c r="AO783" s="24"/>
      <c r="AR783" s="24"/>
      <c r="AU783" s="24"/>
    </row>
    <row r="784">
      <c r="J784" s="18"/>
      <c r="N784" s="24"/>
      <c r="Q784" s="24"/>
      <c r="T784" s="24"/>
      <c r="W784" s="24"/>
      <c r="Z784" s="24"/>
      <c r="AC784" s="24"/>
      <c r="AI784" s="24"/>
      <c r="AL784" s="24"/>
      <c r="AO784" s="24"/>
      <c r="AR784" s="24"/>
      <c r="AU784" s="24"/>
    </row>
    <row r="785">
      <c r="J785" s="18"/>
      <c r="N785" s="24"/>
      <c r="Q785" s="24"/>
      <c r="T785" s="24"/>
      <c r="W785" s="24"/>
      <c r="Z785" s="24"/>
      <c r="AC785" s="24"/>
      <c r="AI785" s="24"/>
      <c r="AL785" s="24"/>
      <c r="AO785" s="24"/>
      <c r="AR785" s="24"/>
      <c r="AU785" s="24"/>
    </row>
    <row r="786">
      <c r="J786" s="18"/>
      <c r="N786" s="24"/>
      <c r="Q786" s="24"/>
      <c r="T786" s="24"/>
      <c r="W786" s="24"/>
      <c r="Z786" s="24"/>
      <c r="AC786" s="24"/>
      <c r="AI786" s="24"/>
      <c r="AL786" s="24"/>
      <c r="AO786" s="24"/>
      <c r="AR786" s="24"/>
      <c r="AU786" s="24"/>
    </row>
    <row r="787">
      <c r="J787" s="18"/>
      <c r="N787" s="24"/>
      <c r="Q787" s="24"/>
      <c r="T787" s="24"/>
      <c r="W787" s="24"/>
      <c r="Z787" s="24"/>
      <c r="AC787" s="24"/>
      <c r="AI787" s="24"/>
      <c r="AL787" s="24"/>
      <c r="AO787" s="24"/>
      <c r="AR787" s="24"/>
      <c r="AU787" s="24"/>
    </row>
    <row r="788">
      <c r="J788" s="18"/>
      <c r="N788" s="24"/>
      <c r="Q788" s="24"/>
      <c r="T788" s="24"/>
      <c r="W788" s="24"/>
      <c r="Z788" s="24"/>
      <c r="AC788" s="24"/>
      <c r="AI788" s="24"/>
      <c r="AL788" s="24"/>
      <c r="AO788" s="24"/>
      <c r="AR788" s="24"/>
      <c r="AU788" s="24"/>
    </row>
    <row r="789">
      <c r="J789" s="18"/>
      <c r="N789" s="24"/>
      <c r="Q789" s="24"/>
      <c r="T789" s="24"/>
      <c r="W789" s="24"/>
      <c r="Z789" s="24"/>
      <c r="AC789" s="24"/>
      <c r="AI789" s="24"/>
      <c r="AL789" s="24"/>
      <c r="AO789" s="24"/>
      <c r="AR789" s="24"/>
      <c r="AU789" s="24"/>
    </row>
    <row r="790">
      <c r="J790" s="18"/>
      <c r="N790" s="24"/>
      <c r="Q790" s="24"/>
      <c r="T790" s="24"/>
      <c r="W790" s="24"/>
      <c r="Z790" s="24"/>
      <c r="AC790" s="24"/>
      <c r="AI790" s="24"/>
      <c r="AL790" s="24"/>
      <c r="AO790" s="24"/>
      <c r="AR790" s="24"/>
      <c r="AU790" s="24"/>
    </row>
    <row r="791">
      <c r="J791" s="18"/>
      <c r="N791" s="24"/>
      <c r="Q791" s="24"/>
      <c r="T791" s="24"/>
      <c r="W791" s="24"/>
      <c r="Z791" s="24"/>
      <c r="AC791" s="24"/>
      <c r="AI791" s="24"/>
      <c r="AL791" s="24"/>
      <c r="AO791" s="24"/>
      <c r="AR791" s="24"/>
      <c r="AU791" s="24"/>
    </row>
    <row r="792">
      <c r="J792" s="18"/>
      <c r="N792" s="24"/>
      <c r="Q792" s="24"/>
      <c r="T792" s="24"/>
      <c r="W792" s="24"/>
      <c r="Z792" s="24"/>
      <c r="AC792" s="24"/>
      <c r="AI792" s="24"/>
      <c r="AL792" s="24"/>
      <c r="AO792" s="24"/>
      <c r="AR792" s="24"/>
      <c r="AU792" s="24"/>
    </row>
    <row r="793">
      <c r="J793" s="18"/>
      <c r="N793" s="24"/>
      <c r="Q793" s="24"/>
      <c r="T793" s="24"/>
      <c r="W793" s="24"/>
      <c r="Z793" s="24"/>
      <c r="AC793" s="24"/>
      <c r="AI793" s="24"/>
      <c r="AL793" s="24"/>
      <c r="AO793" s="24"/>
      <c r="AR793" s="24"/>
      <c r="AU793" s="24"/>
    </row>
    <row r="794">
      <c r="J794" s="18"/>
      <c r="N794" s="24"/>
      <c r="Q794" s="24"/>
      <c r="T794" s="24"/>
      <c r="W794" s="24"/>
      <c r="Z794" s="24"/>
      <c r="AC794" s="24"/>
      <c r="AI794" s="24"/>
      <c r="AL794" s="24"/>
      <c r="AO794" s="24"/>
      <c r="AR794" s="24"/>
      <c r="AU794" s="24"/>
    </row>
    <row r="795">
      <c r="J795" s="18"/>
      <c r="N795" s="24"/>
      <c r="Q795" s="24"/>
      <c r="T795" s="24"/>
      <c r="W795" s="24"/>
      <c r="Z795" s="24"/>
      <c r="AC795" s="24"/>
      <c r="AI795" s="24"/>
      <c r="AL795" s="24"/>
      <c r="AO795" s="24"/>
      <c r="AR795" s="24"/>
      <c r="AU795" s="24"/>
    </row>
    <row r="796">
      <c r="J796" s="18"/>
      <c r="N796" s="24"/>
      <c r="Q796" s="24"/>
      <c r="T796" s="24"/>
      <c r="W796" s="24"/>
      <c r="Z796" s="24"/>
      <c r="AC796" s="24"/>
      <c r="AI796" s="24"/>
      <c r="AL796" s="24"/>
      <c r="AO796" s="24"/>
      <c r="AR796" s="24"/>
      <c r="AU796" s="24"/>
    </row>
    <row r="797">
      <c r="J797" s="18"/>
      <c r="N797" s="24"/>
      <c r="Q797" s="24"/>
      <c r="T797" s="24"/>
      <c r="W797" s="24"/>
      <c r="Z797" s="24"/>
      <c r="AC797" s="24"/>
      <c r="AI797" s="24"/>
      <c r="AL797" s="24"/>
      <c r="AO797" s="24"/>
      <c r="AR797" s="24"/>
      <c r="AU797" s="24"/>
    </row>
    <row r="798">
      <c r="J798" s="18"/>
      <c r="N798" s="24"/>
      <c r="Q798" s="24"/>
      <c r="T798" s="24"/>
      <c r="W798" s="24"/>
      <c r="Z798" s="24"/>
      <c r="AC798" s="24"/>
      <c r="AI798" s="24"/>
      <c r="AL798" s="24"/>
      <c r="AO798" s="24"/>
      <c r="AR798" s="24"/>
      <c r="AU798" s="24"/>
    </row>
    <row r="799">
      <c r="J799" s="18"/>
      <c r="N799" s="24"/>
      <c r="Q799" s="24"/>
      <c r="T799" s="24"/>
      <c r="W799" s="24"/>
      <c r="Z799" s="24"/>
      <c r="AC799" s="24"/>
      <c r="AI799" s="24"/>
      <c r="AL799" s="24"/>
      <c r="AO799" s="24"/>
      <c r="AR799" s="24"/>
      <c r="AU799" s="24"/>
    </row>
    <row r="800">
      <c r="J800" s="18"/>
      <c r="N800" s="24"/>
      <c r="Q800" s="24"/>
      <c r="T800" s="24"/>
      <c r="W800" s="24"/>
      <c r="Z800" s="24"/>
      <c r="AC800" s="24"/>
      <c r="AI800" s="24"/>
      <c r="AL800" s="24"/>
      <c r="AO800" s="24"/>
      <c r="AR800" s="24"/>
      <c r="AU800" s="24"/>
    </row>
    <row r="801">
      <c r="J801" s="18"/>
      <c r="N801" s="24"/>
      <c r="Q801" s="24"/>
      <c r="T801" s="24"/>
      <c r="W801" s="24"/>
      <c r="Z801" s="24"/>
      <c r="AC801" s="24"/>
      <c r="AI801" s="24"/>
      <c r="AL801" s="24"/>
      <c r="AO801" s="24"/>
      <c r="AR801" s="24"/>
      <c r="AU801" s="24"/>
    </row>
    <row r="802">
      <c r="J802" s="18"/>
      <c r="N802" s="24"/>
      <c r="Q802" s="24"/>
      <c r="T802" s="24"/>
      <c r="W802" s="24"/>
      <c r="Z802" s="24"/>
      <c r="AC802" s="24"/>
      <c r="AI802" s="24"/>
      <c r="AL802" s="24"/>
      <c r="AO802" s="24"/>
      <c r="AR802" s="24"/>
      <c r="AU802" s="24"/>
    </row>
    <row r="803">
      <c r="J803" s="18"/>
      <c r="N803" s="24"/>
      <c r="Q803" s="24"/>
      <c r="T803" s="24"/>
      <c r="W803" s="24"/>
      <c r="Z803" s="24"/>
      <c r="AC803" s="24"/>
      <c r="AI803" s="24"/>
      <c r="AL803" s="24"/>
      <c r="AO803" s="24"/>
      <c r="AR803" s="24"/>
      <c r="AU803" s="24"/>
    </row>
    <row r="804">
      <c r="J804" s="18"/>
      <c r="N804" s="24"/>
      <c r="Q804" s="24"/>
      <c r="T804" s="24"/>
      <c r="W804" s="24"/>
      <c r="Z804" s="24"/>
      <c r="AC804" s="24"/>
      <c r="AI804" s="24"/>
      <c r="AL804" s="24"/>
      <c r="AO804" s="24"/>
      <c r="AR804" s="24"/>
      <c r="AU804" s="24"/>
    </row>
    <row r="805">
      <c r="J805" s="18"/>
      <c r="N805" s="24"/>
      <c r="Q805" s="24"/>
      <c r="T805" s="24"/>
      <c r="W805" s="24"/>
      <c r="Z805" s="24"/>
      <c r="AC805" s="24"/>
      <c r="AI805" s="24"/>
      <c r="AL805" s="24"/>
      <c r="AO805" s="24"/>
      <c r="AR805" s="24"/>
      <c r="AU805" s="24"/>
    </row>
    <row r="806">
      <c r="J806" s="18"/>
      <c r="N806" s="24"/>
      <c r="Q806" s="24"/>
      <c r="T806" s="24"/>
      <c r="W806" s="24"/>
      <c r="Z806" s="24"/>
      <c r="AC806" s="24"/>
      <c r="AI806" s="24"/>
      <c r="AL806" s="24"/>
      <c r="AO806" s="24"/>
      <c r="AR806" s="24"/>
      <c r="AU806" s="24"/>
    </row>
    <row r="807">
      <c r="J807" s="18"/>
      <c r="N807" s="24"/>
      <c r="Q807" s="24"/>
      <c r="T807" s="24"/>
      <c r="W807" s="24"/>
      <c r="Z807" s="24"/>
      <c r="AC807" s="24"/>
      <c r="AI807" s="24"/>
      <c r="AL807" s="24"/>
      <c r="AO807" s="24"/>
      <c r="AR807" s="24"/>
      <c r="AU807" s="24"/>
    </row>
    <row r="808">
      <c r="J808" s="18"/>
      <c r="N808" s="24"/>
      <c r="Q808" s="24"/>
      <c r="T808" s="24"/>
      <c r="W808" s="24"/>
      <c r="Z808" s="24"/>
      <c r="AC808" s="24"/>
      <c r="AI808" s="24"/>
      <c r="AL808" s="24"/>
      <c r="AO808" s="24"/>
      <c r="AR808" s="24"/>
      <c r="AU808" s="24"/>
    </row>
    <row r="809">
      <c r="J809" s="18"/>
      <c r="N809" s="24"/>
      <c r="Q809" s="24"/>
      <c r="T809" s="24"/>
      <c r="W809" s="24"/>
      <c r="Z809" s="24"/>
      <c r="AC809" s="24"/>
      <c r="AI809" s="24"/>
      <c r="AL809" s="24"/>
      <c r="AO809" s="24"/>
      <c r="AR809" s="24"/>
      <c r="AU809" s="24"/>
    </row>
    <row r="810">
      <c r="J810" s="18"/>
      <c r="N810" s="24"/>
      <c r="Q810" s="24"/>
      <c r="T810" s="24"/>
      <c r="W810" s="24"/>
      <c r="Z810" s="24"/>
      <c r="AC810" s="24"/>
      <c r="AI810" s="24"/>
      <c r="AL810" s="24"/>
      <c r="AO810" s="24"/>
      <c r="AR810" s="24"/>
      <c r="AU810" s="24"/>
    </row>
    <row r="811">
      <c r="J811" s="18"/>
      <c r="N811" s="24"/>
      <c r="Q811" s="24"/>
      <c r="T811" s="24"/>
      <c r="W811" s="24"/>
      <c r="Z811" s="24"/>
      <c r="AC811" s="24"/>
      <c r="AI811" s="24"/>
      <c r="AL811" s="24"/>
      <c r="AO811" s="24"/>
      <c r="AR811" s="24"/>
      <c r="AU811" s="24"/>
    </row>
    <row r="812">
      <c r="J812" s="18"/>
      <c r="N812" s="24"/>
      <c r="Q812" s="24"/>
      <c r="T812" s="24"/>
      <c r="W812" s="24"/>
      <c r="Z812" s="24"/>
      <c r="AC812" s="24"/>
      <c r="AI812" s="24"/>
      <c r="AL812" s="24"/>
      <c r="AO812" s="24"/>
      <c r="AR812" s="24"/>
      <c r="AU812" s="24"/>
    </row>
    <row r="813">
      <c r="J813" s="18"/>
      <c r="N813" s="24"/>
      <c r="Q813" s="24"/>
      <c r="T813" s="24"/>
      <c r="W813" s="24"/>
      <c r="Z813" s="24"/>
      <c r="AC813" s="24"/>
      <c r="AI813" s="24"/>
      <c r="AL813" s="24"/>
      <c r="AO813" s="24"/>
      <c r="AR813" s="24"/>
      <c r="AU813" s="24"/>
    </row>
    <row r="814">
      <c r="J814" s="18"/>
      <c r="N814" s="24"/>
      <c r="Q814" s="24"/>
      <c r="T814" s="24"/>
      <c r="W814" s="24"/>
      <c r="Z814" s="24"/>
      <c r="AC814" s="24"/>
      <c r="AI814" s="24"/>
      <c r="AL814" s="24"/>
      <c r="AO814" s="24"/>
      <c r="AR814" s="24"/>
      <c r="AU814" s="24"/>
    </row>
    <row r="815">
      <c r="J815" s="18"/>
      <c r="N815" s="24"/>
      <c r="Q815" s="24"/>
      <c r="T815" s="24"/>
      <c r="W815" s="24"/>
      <c r="Z815" s="24"/>
      <c r="AC815" s="24"/>
      <c r="AI815" s="24"/>
      <c r="AL815" s="24"/>
      <c r="AO815" s="24"/>
      <c r="AR815" s="24"/>
      <c r="AU815" s="24"/>
    </row>
    <row r="816">
      <c r="J816" s="18"/>
      <c r="N816" s="24"/>
      <c r="Q816" s="24"/>
      <c r="T816" s="24"/>
      <c r="W816" s="24"/>
      <c r="Z816" s="24"/>
      <c r="AC816" s="24"/>
      <c r="AI816" s="24"/>
      <c r="AL816" s="24"/>
      <c r="AO816" s="24"/>
      <c r="AR816" s="24"/>
      <c r="AU816" s="24"/>
    </row>
    <row r="817">
      <c r="J817" s="18"/>
      <c r="N817" s="24"/>
      <c r="Q817" s="24"/>
      <c r="T817" s="24"/>
      <c r="W817" s="24"/>
      <c r="Z817" s="24"/>
      <c r="AC817" s="24"/>
      <c r="AI817" s="24"/>
      <c r="AL817" s="24"/>
      <c r="AO817" s="24"/>
      <c r="AR817" s="24"/>
      <c r="AU817" s="24"/>
    </row>
    <row r="818">
      <c r="J818" s="18"/>
      <c r="N818" s="24"/>
      <c r="Q818" s="24"/>
      <c r="T818" s="24"/>
      <c r="W818" s="24"/>
      <c r="Z818" s="24"/>
      <c r="AC818" s="24"/>
      <c r="AI818" s="24"/>
      <c r="AL818" s="24"/>
      <c r="AO818" s="24"/>
      <c r="AR818" s="24"/>
      <c r="AU818" s="24"/>
    </row>
    <row r="819">
      <c r="J819" s="18"/>
      <c r="N819" s="24"/>
      <c r="Q819" s="24"/>
      <c r="T819" s="24"/>
      <c r="W819" s="24"/>
      <c r="Z819" s="24"/>
      <c r="AC819" s="24"/>
      <c r="AI819" s="24"/>
      <c r="AL819" s="24"/>
      <c r="AO819" s="24"/>
      <c r="AR819" s="24"/>
      <c r="AU819" s="24"/>
    </row>
    <row r="820">
      <c r="J820" s="18"/>
      <c r="N820" s="24"/>
      <c r="Q820" s="24"/>
      <c r="T820" s="24"/>
      <c r="W820" s="24"/>
      <c r="Z820" s="24"/>
      <c r="AC820" s="24"/>
      <c r="AI820" s="24"/>
      <c r="AL820" s="24"/>
      <c r="AO820" s="24"/>
      <c r="AR820" s="24"/>
      <c r="AU820" s="24"/>
    </row>
    <row r="821">
      <c r="J821" s="18"/>
      <c r="N821" s="24"/>
      <c r="Q821" s="24"/>
      <c r="T821" s="24"/>
      <c r="W821" s="24"/>
      <c r="Z821" s="24"/>
      <c r="AC821" s="24"/>
      <c r="AI821" s="24"/>
      <c r="AL821" s="24"/>
      <c r="AO821" s="24"/>
      <c r="AR821" s="24"/>
      <c r="AU821" s="24"/>
    </row>
    <row r="822">
      <c r="J822" s="18"/>
      <c r="N822" s="24"/>
      <c r="Q822" s="24"/>
      <c r="T822" s="24"/>
      <c r="W822" s="24"/>
      <c r="Z822" s="24"/>
      <c r="AC822" s="24"/>
      <c r="AI822" s="24"/>
      <c r="AL822" s="24"/>
      <c r="AO822" s="24"/>
      <c r="AR822" s="24"/>
      <c r="AU822" s="24"/>
    </row>
    <row r="823">
      <c r="J823" s="18"/>
      <c r="N823" s="24"/>
      <c r="Q823" s="24"/>
      <c r="T823" s="24"/>
      <c r="W823" s="24"/>
      <c r="Z823" s="24"/>
      <c r="AC823" s="24"/>
      <c r="AI823" s="24"/>
      <c r="AL823" s="24"/>
      <c r="AO823" s="24"/>
      <c r="AR823" s="24"/>
      <c r="AU823" s="24"/>
    </row>
    <row r="824">
      <c r="J824" s="18"/>
      <c r="N824" s="24"/>
      <c r="Q824" s="24"/>
      <c r="T824" s="24"/>
      <c r="W824" s="24"/>
      <c r="Z824" s="24"/>
      <c r="AC824" s="24"/>
      <c r="AI824" s="24"/>
      <c r="AL824" s="24"/>
      <c r="AO824" s="24"/>
      <c r="AR824" s="24"/>
      <c r="AU824" s="24"/>
    </row>
    <row r="825">
      <c r="J825" s="18"/>
      <c r="N825" s="24"/>
      <c r="Q825" s="24"/>
      <c r="T825" s="24"/>
      <c r="W825" s="24"/>
      <c r="Z825" s="24"/>
      <c r="AC825" s="24"/>
      <c r="AI825" s="24"/>
      <c r="AL825" s="24"/>
      <c r="AO825" s="24"/>
      <c r="AR825" s="24"/>
      <c r="AU825" s="24"/>
    </row>
    <row r="826">
      <c r="J826" s="18"/>
      <c r="N826" s="24"/>
      <c r="Q826" s="24"/>
      <c r="T826" s="24"/>
      <c r="W826" s="24"/>
      <c r="Z826" s="24"/>
      <c r="AC826" s="24"/>
      <c r="AI826" s="24"/>
      <c r="AL826" s="24"/>
      <c r="AO826" s="24"/>
      <c r="AR826" s="24"/>
      <c r="AU826" s="24"/>
    </row>
    <row r="827">
      <c r="J827" s="18"/>
      <c r="N827" s="24"/>
      <c r="Q827" s="24"/>
      <c r="T827" s="24"/>
      <c r="W827" s="24"/>
      <c r="Z827" s="24"/>
      <c r="AC827" s="24"/>
      <c r="AI827" s="24"/>
      <c r="AL827" s="24"/>
      <c r="AO827" s="24"/>
      <c r="AR827" s="24"/>
      <c r="AU827" s="24"/>
    </row>
    <row r="828">
      <c r="J828" s="18"/>
      <c r="N828" s="24"/>
      <c r="Q828" s="24"/>
      <c r="T828" s="24"/>
      <c r="W828" s="24"/>
      <c r="Z828" s="24"/>
      <c r="AC828" s="24"/>
      <c r="AI828" s="24"/>
      <c r="AL828" s="24"/>
      <c r="AO828" s="24"/>
      <c r="AR828" s="24"/>
      <c r="AU828" s="24"/>
    </row>
    <row r="829">
      <c r="J829" s="18"/>
      <c r="N829" s="24"/>
      <c r="Q829" s="24"/>
      <c r="T829" s="24"/>
      <c r="W829" s="24"/>
      <c r="Z829" s="24"/>
      <c r="AC829" s="24"/>
      <c r="AI829" s="24"/>
      <c r="AL829" s="24"/>
      <c r="AO829" s="24"/>
      <c r="AR829" s="24"/>
      <c r="AU829" s="24"/>
    </row>
    <row r="830">
      <c r="J830" s="18"/>
      <c r="N830" s="24"/>
      <c r="Q830" s="24"/>
      <c r="T830" s="24"/>
      <c r="W830" s="24"/>
      <c r="Z830" s="24"/>
      <c r="AC830" s="24"/>
      <c r="AI830" s="24"/>
      <c r="AL830" s="24"/>
      <c r="AO830" s="24"/>
      <c r="AR830" s="24"/>
      <c r="AU830" s="24"/>
    </row>
    <row r="831">
      <c r="J831" s="18"/>
      <c r="N831" s="24"/>
      <c r="Q831" s="24"/>
      <c r="T831" s="24"/>
      <c r="W831" s="24"/>
      <c r="Z831" s="24"/>
      <c r="AC831" s="24"/>
      <c r="AI831" s="24"/>
      <c r="AL831" s="24"/>
      <c r="AO831" s="24"/>
      <c r="AR831" s="24"/>
      <c r="AU831" s="24"/>
    </row>
    <row r="832">
      <c r="J832" s="18"/>
      <c r="N832" s="24"/>
      <c r="Q832" s="24"/>
      <c r="T832" s="24"/>
      <c r="W832" s="24"/>
      <c r="Z832" s="24"/>
      <c r="AC832" s="24"/>
      <c r="AI832" s="24"/>
      <c r="AL832" s="24"/>
      <c r="AO832" s="24"/>
      <c r="AR832" s="24"/>
      <c r="AU832" s="24"/>
    </row>
    <row r="833">
      <c r="J833" s="18"/>
      <c r="N833" s="24"/>
      <c r="Q833" s="24"/>
      <c r="T833" s="24"/>
      <c r="W833" s="24"/>
      <c r="Z833" s="24"/>
      <c r="AC833" s="24"/>
      <c r="AI833" s="24"/>
      <c r="AL833" s="24"/>
      <c r="AO833" s="24"/>
      <c r="AR833" s="24"/>
      <c r="AU833" s="24"/>
    </row>
    <row r="834">
      <c r="J834" s="18"/>
      <c r="N834" s="24"/>
      <c r="Q834" s="24"/>
      <c r="T834" s="24"/>
      <c r="W834" s="24"/>
      <c r="Z834" s="24"/>
      <c r="AC834" s="24"/>
      <c r="AI834" s="24"/>
      <c r="AL834" s="24"/>
      <c r="AO834" s="24"/>
      <c r="AR834" s="24"/>
      <c r="AU834" s="24"/>
    </row>
    <row r="835">
      <c r="J835" s="18"/>
      <c r="N835" s="24"/>
      <c r="Q835" s="24"/>
      <c r="T835" s="24"/>
      <c r="W835" s="24"/>
      <c r="Z835" s="24"/>
      <c r="AC835" s="24"/>
      <c r="AI835" s="24"/>
      <c r="AL835" s="24"/>
      <c r="AO835" s="24"/>
      <c r="AR835" s="24"/>
      <c r="AU835" s="24"/>
    </row>
    <row r="836">
      <c r="J836" s="18"/>
      <c r="N836" s="24"/>
      <c r="Q836" s="24"/>
      <c r="T836" s="24"/>
      <c r="W836" s="24"/>
      <c r="Z836" s="24"/>
      <c r="AC836" s="24"/>
      <c r="AI836" s="24"/>
      <c r="AL836" s="24"/>
      <c r="AO836" s="24"/>
      <c r="AR836" s="24"/>
      <c r="AU836" s="24"/>
    </row>
    <row r="837">
      <c r="J837" s="18"/>
      <c r="N837" s="24"/>
      <c r="Q837" s="24"/>
      <c r="T837" s="24"/>
      <c r="W837" s="24"/>
      <c r="Z837" s="24"/>
      <c r="AC837" s="24"/>
      <c r="AI837" s="24"/>
      <c r="AL837" s="24"/>
      <c r="AO837" s="24"/>
      <c r="AR837" s="24"/>
      <c r="AU837" s="24"/>
    </row>
    <row r="838">
      <c r="J838" s="18"/>
      <c r="N838" s="24"/>
      <c r="Q838" s="24"/>
      <c r="T838" s="24"/>
      <c r="W838" s="24"/>
      <c r="Z838" s="24"/>
      <c r="AC838" s="24"/>
      <c r="AI838" s="24"/>
      <c r="AL838" s="24"/>
      <c r="AO838" s="24"/>
      <c r="AR838" s="24"/>
      <c r="AU838" s="24"/>
    </row>
    <row r="839">
      <c r="J839" s="18"/>
      <c r="N839" s="24"/>
      <c r="Q839" s="24"/>
      <c r="T839" s="24"/>
      <c r="W839" s="24"/>
      <c r="Z839" s="24"/>
      <c r="AC839" s="24"/>
      <c r="AI839" s="24"/>
      <c r="AL839" s="24"/>
      <c r="AO839" s="24"/>
      <c r="AR839" s="24"/>
      <c r="AU839" s="24"/>
    </row>
    <row r="840">
      <c r="J840" s="18"/>
      <c r="N840" s="24"/>
      <c r="Q840" s="24"/>
      <c r="T840" s="24"/>
      <c r="W840" s="24"/>
      <c r="Z840" s="24"/>
      <c r="AC840" s="24"/>
      <c r="AI840" s="24"/>
      <c r="AL840" s="24"/>
      <c r="AO840" s="24"/>
      <c r="AR840" s="24"/>
      <c r="AU840" s="24"/>
    </row>
    <row r="841">
      <c r="J841" s="18"/>
      <c r="N841" s="24"/>
      <c r="Q841" s="24"/>
      <c r="T841" s="24"/>
      <c r="W841" s="24"/>
      <c r="Z841" s="24"/>
      <c r="AC841" s="24"/>
      <c r="AI841" s="24"/>
      <c r="AL841" s="24"/>
      <c r="AO841" s="24"/>
      <c r="AR841" s="24"/>
      <c r="AU841" s="24"/>
    </row>
    <row r="842">
      <c r="J842" s="18"/>
      <c r="N842" s="24"/>
      <c r="Q842" s="24"/>
      <c r="T842" s="24"/>
      <c r="W842" s="24"/>
      <c r="Z842" s="24"/>
      <c r="AC842" s="24"/>
      <c r="AI842" s="24"/>
      <c r="AL842" s="24"/>
      <c r="AO842" s="24"/>
      <c r="AR842" s="24"/>
      <c r="AU842" s="24"/>
    </row>
    <row r="843">
      <c r="J843" s="18"/>
      <c r="N843" s="24"/>
      <c r="Q843" s="24"/>
      <c r="T843" s="24"/>
      <c r="W843" s="24"/>
      <c r="Z843" s="24"/>
      <c r="AC843" s="24"/>
      <c r="AI843" s="24"/>
      <c r="AL843" s="24"/>
      <c r="AO843" s="24"/>
      <c r="AR843" s="24"/>
      <c r="AU843" s="24"/>
    </row>
    <row r="844">
      <c r="J844" s="18"/>
      <c r="N844" s="24"/>
      <c r="Q844" s="24"/>
      <c r="T844" s="24"/>
      <c r="W844" s="24"/>
      <c r="Z844" s="24"/>
      <c r="AC844" s="24"/>
      <c r="AI844" s="24"/>
      <c r="AL844" s="24"/>
      <c r="AO844" s="24"/>
      <c r="AR844" s="24"/>
      <c r="AU844" s="24"/>
    </row>
    <row r="845">
      <c r="J845" s="18"/>
      <c r="N845" s="24"/>
      <c r="Q845" s="24"/>
      <c r="T845" s="24"/>
      <c r="W845" s="24"/>
      <c r="Z845" s="24"/>
      <c r="AC845" s="24"/>
      <c r="AI845" s="24"/>
      <c r="AL845" s="24"/>
      <c r="AO845" s="24"/>
      <c r="AR845" s="24"/>
      <c r="AU845" s="24"/>
    </row>
    <row r="846">
      <c r="J846" s="18"/>
      <c r="N846" s="24"/>
      <c r="Q846" s="24"/>
      <c r="T846" s="24"/>
      <c r="W846" s="24"/>
      <c r="Z846" s="24"/>
      <c r="AC846" s="24"/>
      <c r="AI846" s="24"/>
      <c r="AL846" s="24"/>
      <c r="AO846" s="24"/>
      <c r="AR846" s="24"/>
      <c r="AU846" s="24"/>
    </row>
    <row r="847">
      <c r="J847" s="18"/>
      <c r="N847" s="24"/>
      <c r="Q847" s="24"/>
      <c r="T847" s="24"/>
      <c r="W847" s="24"/>
      <c r="Z847" s="24"/>
      <c r="AC847" s="24"/>
      <c r="AI847" s="24"/>
      <c r="AL847" s="24"/>
      <c r="AO847" s="24"/>
      <c r="AR847" s="24"/>
      <c r="AU847" s="24"/>
    </row>
    <row r="848">
      <c r="J848" s="18"/>
      <c r="N848" s="24"/>
      <c r="Q848" s="24"/>
      <c r="T848" s="24"/>
      <c r="W848" s="24"/>
      <c r="Z848" s="24"/>
      <c r="AC848" s="24"/>
      <c r="AI848" s="24"/>
      <c r="AL848" s="24"/>
      <c r="AO848" s="24"/>
      <c r="AR848" s="24"/>
      <c r="AU848" s="24"/>
    </row>
    <row r="849">
      <c r="J849" s="18"/>
      <c r="N849" s="24"/>
      <c r="Q849" s="24"/>
      <c r="T849" s="24"/>
      <c r="W849" s="24"/>
      <c r="Z849" s="24"/>
      <c r="AC849" s="24"/>
      <c r="AI849" s="24"/>
      <c r="AL849" s="24"/>
      <c r="AO849" s="24"/>
      <c r="AR849" s="24"/>
      <c r="AU849" s="24"/>
    </row>
    <row r="850">
      <c r="J850" s="18"/>
      <c r="N850" s="24"/>
      <c r="Q850" s="24"/>
      <c r="T850" s="24"/>
      <c r="W850" s="24"/>
      <c r="Z850" s="24"/>
      <c r="AC850" s="24"/>
      <c r="AI850" s="24"/>
      <c r="AL850" s="24"/>
      <c r="AO850" s="24"/>
      <c r="AR850" s="24"/>
      <c r="AU850" s="24"/>
    </row>
    <row r="851">
      <c r="J851" s="18"/>
      <c r="N851" s="24"/>
      <c r="Q851" s="24"/>
      <c r="T851" s="24"/>
      <c r="W851" s="24"/>
      <c r="Z851" s="24"/>
      <c r="AC851" s="24"/>
      <c r="AI851" s="24"/>
      <c r="AL851" s="24"/>
      <c r="AO851" s="24"/>
      <c r="AR851" s="24"/>
      <c r="AU851" s="24"/>
    </row>
    <row r="852">
      <c r="J852" s="18"/>
      <c r="N852" s="24"/>
      <c r="Q852" s="24"/>
      <c r="T852" s="24"/>
      <c r="W852" s="24"/>
      <c r="Z852" s="24"/>
      <c r="AC852" s="24"/>
      <c r="AI852" s="24"/>
      <c r="AL852" s="24"/>
      <c r="AO852" s="24"/>
      <c r="AR852" s="24"/>
      <c r="AU852" s="24"/>
    </row>
    <row r="853">
      <c r="J853" s="18"/>
      <c r="N853" s="24"/>
      <c r="Q853" s="24"/>
      <c r="T853" s="24"/>
      <c r="W853" s="24"/>
      <c r="Z853" s="24"/>
      <c r="AC853" s="24"/>
      <c r="AI853" s="24"/>
      <c r="AL853" s="24"/>
      <c r="AO853" s="24"/>
      <c r="AR853" s="24"/>
      <c r="AU853" s="24"/>
    </row>
    <row r="854">
      <c r="J854" s="18"/>
      <c r="N854" s="24"/>
      <c r="Q854" s="24"/>
      <c r="T854" s="24"/>
      <c r="W854" s="24"/>
      <c r="Z854" s="24"/>
      <c r="AC854" s="24"/>
      <c r="AI854" s="24"/>
      <c r="AL854" s="24"/>
      <c r="AO854" s="24"/>
      <c r="AR854" s="24"/>
      <c r="AU854" s="24"/>
    </row>
    <row r="855">
      <c r="J855" s="18"/>
      <c r="N855" s="24"/>
      <c r="Q855" s="24"/>
      <c r="T855" s="24"/>
      <c r="W855" s="24"/>
      <c r="Z855" s="24"/>
      <c r="AC855" s="24"/>
      <c r="AI855" s="24"/>
      <c r="AL855" s="24"/>
      <c r="AO855" s="24"/>
      <c r="AR855" s="24"/>
      <c r="AU855" s="24"/>
    </row>
    <row r="856">
      <c r="J856" s="18"/>
      <c r="N856" s="24"/>
      <c r="Q856" s="24"/>
      <c r="T856" s="24"/>
      <c r="W856" s="24"/>
      <c r="Z856" s="24"/>
      <c r="AC856" s="24"/>
      <c r="AI856" s="24"/>
      <c r="AL856" s="24"/>
      <c r="AO856" s="24"/>
      <c r="AR856" s="24"/>
      <c r="AU856" s="24"/>
    </row>
    <row r="857">
      <c r="J857" s="18"/>
      <c r="N857" s="24"/>
      <c r="Q857" s="24"/>
      <c r="T857" s="24"/>
      <c r="W857" s="24"/>
      <c r="Z857" s="24"/>
      <c r="AC857" s="24"/>
      <c r="AI857" s="24"/>
      <c r="AL857" s="24"/>
      <c r="AO857" s="24"/>
      <c r="AR857" s="24"/>
      <c r="AU857" s="24"/>
    </row>
    <row r="858">
      <c r="J858" s="18"/>
      <c r="N858" s="24"/>
      <c r="Q858" s="24"/>
      <c r="T858" s="24"/>
      <c r="W858" s="24"/>
      <c r="Z858" s="24"/>
      <c r="AC858" s="24"/>
      <c r="AI858" s="24"/>
      <c r="AL858" s="24"/>
      <c r="AO858" s="24"/>
      <c r="AR858" s="24"/>
      <c r="AU858" s="24"/>
    </row>
    <row r="859">
      <c r="J859" s="18"/>
      <c r="N859" s="24"/>
      <c r="Q859" s="24"/>
      <c r="T859" s="24"/>
      <c r="W859" s="24"/>
      <c r="Z859" s="24"/>
      <c r="AC859" s="24"/>
      <c r="AI859" s="24"/>
      <c r="AL859" s="24"/>
      <c r="AO859" s="24"/>
      <c r="AR859" s="24"/>
      <c r="AU859" s="24"/>
    </row>
    <row r="860">
      <c r="J860" s="18"/>
      <c r="N860" s="24"/>
      <c r="Q860" s="24"/>
      <c r="T860" s="24"/>
      <c r="W860" s="24"/>
      <c r="Z860" s="24"/>
      <c r="AC860" s="24"/>
      <c r="AI860" s="24"/>
      <c r="AL860" s="24"/>
      <c r="AO860" s="24"/>
      <c r="AR860" s="24"/>
      <c r="AU860" s="24"/>
    </row>
    <row r="861">
      <c r="J861" s="18"/>
      <c r="N861" s="24"/>
      <c r="Q861" s="24"/>
      <c r="T861" s="24"/>
      <c r="W861" s="24"/>
      <c r="Z861" s="24"/>
      <c r="AC861" s="24"/>
      <c r="AI861" s="24"/>
      <c r="AL861" s="24"/>
      <c r="AO861" s="24"/>
      <c r="AR861" s="24"/>
      <c r="AU861" s="24"/>
    </row>
    <row r="862">
      <c r="J862" s="18"/>
      <c r="N862" s="24"/>
      <c r="Q862" s="24"/>
      <c r="T862" s="24"/>
      <c r="W862" s="24"/>
      <c r="Z862" s="24"/>
      <c r="AC862" s="24"/>
      <c r="AI862" s="24"/>
      <c r="AL862" s="24"/>
      <c r="AO862" s="24"/>
      <c r="AR862" s="24"/>
      <c r="AU862" s="24"/>
    </row>
    <row r="863">
      <c r="J863" s="18"/>
      <c r="N863" s="24"/>
      <c r="Q863" s="24"/>
      <c r="T863" s="24"/>
      <c r="W863" s="24"/>
      <c r="Z863" s="24"/>
      <c r="AC863" s="24"/>
      <c r="AI863" s="24"/>
      <c r="AL863" s="24"/>
      <c r="AO863" s="24"/>
      <c r="AR863" s="24"/>
      <c r="AU863" s="24"/>
    </row>
    <row r="864">
      <c r="J864" s="18"/>
      <c r="N864" s="24"/>
      <c r="Q864" s="24"/>
      <c r="T864" s="24"/>
      <c r="W864" s="24"/>
      <c r="Z864" s="24"/>
      <c r="AC864" s="24"/>
      <c r="AI864" s="24"/>
      <c r="AL864" s="24"/>
      <c r="AO864" s="24"/>
      <c r="AR864" s="24"/>
      <c r="AU864" s="24"/>
    </row>
    <row r="865">
      <c r="J865" s="18"/>
      <c r="N865" s="24"/>
      <c r="Q865" s="24"/>
      <c r="T865" s="24"/>
      <c r="W865" s="24"/>
      <c r="Z865" s="24"/>
      <c r="AC865" s="24"/>
      <c r="AI865" s="24"/>
      <c r="AL865" s="24"/>
      <c r="AO865" s="24"/>
      <c r="AR865" s="24"/>
      <c r="AU865" s="24"/>
    </row>
    <row r="866">
      <c r="J866" s="18"/>
      <c r="N866" s="24"/>
      <c r="Q866" s="24"/>
      <c r="T866" s="24"/>
      <c r="W866" s="24"/>
      <c r="Z866" s="24"/>
      <c r="AC866" s="24"/>
      <c r="AI866" s="24"/>
      <c r="AL866" s="24"/>
      <c r="AO866" s="24"/>
      <c r="AR866" s="24"/>
      <c r="AU866" s="24"/>
    </row>
    <row r="867">
      <c r="J867" s="18"/>
      <c r="N867" s="24"/>
      <c r="Q867" s="24"/>
      <c r="T867" s="24"/>
      <c r="W867" s="24"/>
      <c r="Z867" s="24"/>
      <c r="AC867" s="24"/>
      <c r="AI867" s="24"/>
      <c r="AL867" s="24"/>
      <c r="AO867" s="24"/>
      <c r="AR867" s="24"/>
      <c r="AU867" s="24"/>
    </row>
    <row r="868">
      <c r="J868" s="18"/>
      <c r="N868" s="24"/>
      <c r="Q868" s="24"/>
      <c r="T868" s="24"/>
      <c r="W868" s="24"/>
      <c r="Z868" s="24"/>
      <c r="AC868" s="24"/>
      <c r="AI868" s="24"/>
      <c r="AL868" s="24"/>
      <c r="AO868" s="24"/>
      <c r="AR868" s="24"/>
      <c r="AU868" s="24"/>
    </row>
    <row r="869">
      <c r="J869" s="18"/>
      <c r="N869" s="24"/>
      <c r="Q869" s="24"/>
      <c r="T869" s="24"/>
      <c r="W869" s="24"/>
      <c r="Z869" s="24"/>
      <c r="AC869" s="24"/>
      <c r="AI869" s="24"/>
      <c r="AL869" s="24"/>
      <c r="AO869" s="24"/>
      <c r="AR869" s="24"/>
      <c r="AU869" s="24"/>
    </row>
    <row r="870">
      <c r="J870" s="18"/>
      <c r="N870" s="24"/>
      <c r="Q870" s="24"/>
      <c r="T870" s="24"/>
      <c r="W870" s="24"/>
      <c r="Z870" s="24"/>
      <c r="AC870" s="24"/>
      <c r="AI870" s="24"/>
      <c r="AL870" s="24"/>
      <c r="AO870" s="24"/>
      <c r="AR870" s="24"/>
      <c r="AU870" s="24"/>
    </row>
    <row r="871">
      <c r="J871" s="18"/>
      <c r="N871" s="24"/>
      <c r="Q871" s="24"/>
      <c r="T871" s="24"/>
      <c r="W871" s="24"/>
      <c r="Z871" s="24"/>
      <c r="AC871" s="24"/>
      <c r="AI871" s="24"/>
      <c r="AL871" s="24"/>
      <c r="AO871" s="24"/>
      <c r="AR871" s="24"/>
      <c r="AU871" s="24"/>
    </row>
    <row r="872">
      <c r="J872" s="18"/>
      <c r="N872" s="24"/>
      <c r="Q872" s="24"/>
      <c r="T872" s="24"/>
      <c r="W872" s="24"/>
      <c r="Z872" s="24"/>
      <c r="AC872" s="24"/>
      <c r="AI872" s="24"/>
      <c r="AL872" s="24"/>
      <c r="AO872" s="24"/>
      <c r="AR872" s="24"/>
      <c r="AU872" s="24"/>
    </row>
    <row r="873">
      <c r="J873" s="18"/>
      <c r="N873" s="24"/>
      <c r="Q873" s="24"/>
      <c r="T873" s="24"/>
      <c r="W873" s="24"/>
      <c r="Z873" s="24"/>
      <c r="AC873" s="24"/>
      <c r="AI873" s="24"/>
      <c r="AL873" s="24"/>
      <c r="AO873" s="24"/>
      <c r="AR873" s="24"/>
      <c r="AU873" s="24"/>
    </row>
    <row r="874">
      <c r="J874" s="18"/>
      <c r="N874" s="24"/>
      <c r="Q874" s="24"/>
      <c r="T874" s="24"/>
      <c r="W874" s="24"/>
      <c r="Z874" s="24"/>
      <c r="AC874" s="24"/>
      <c r="AI874" s="24"/>
      <c r="AL874" s="24"/>
      <c r="AO874" s="24"/>
      <c r="AR874" s="24"/>
      <c r="AU874" s="24"/>
    </row>
    <row r="875">
      <c r="J875" s="18"/>
      <c r="N875" s="24"/>
      <c r="Q875" s="24"/>
      <c r="T875" s="24"/>
      <c r="W875" s="24"/>
      <c r="Z875" s="24"/>
      <c r="AC875" s="24"/>
      <c r="AI875" s="24"/>
      <c r="AL875" s="24"/>
      <c r="AO875" s="24"/>
      <c r="AR875" s="24"/>
      <c r="AU875" s="24"/>
    </row>
    <row r="876">
      <c r="J876" s="18"/>
      <c r="N876" s="24"/>
      <c r="Q876" s="24"/>
      <c r="T876" s="24"/>
      <c r="W876" s="24"/>
      <c r="Z876" s="24"/>
      <c r="AC876" s="24"/>
      <c r="AI876" s="24"/>
      <c r="AL876" s="24"/>
      <c r="AO876" s="24"/>
      <c r="AR876" s="24"/>
      <c r="AU876" s="24"/>
    </row>
    <row r="877">
      <c r="J877" s="18"/>
      <c r="N877" s="24"/>
      <c r="Q877" s="24"/>
      <c r="T877" s="24"/>
      <c r="W877" s="24"/>
      <c r="Z877" s="24"/>
      <c r="AC877" s="24"/>
      <c r="AI877" s="24"/>
      <c r="AL877" s="24"/>
      <c r="AO877" s="24"/>
      <c r="AR877" s="24"/>
      <c r="AU877" s="24"/>
    </row>
    <row r="878">
      <c r="J878" s="18"/>
      <c r="N878" s="24"/>
      <c r="Q878" s="24"/>
      <c r="T878" s="24"/>
      <c r="W878" s="24"/>
      <c r="Z878" s="24"/>
      <c r="AC878" s="24"/>
      <c r="AI878" s="24"/>
      <c r="AL878" s="24"/>
      <c r="AO878" s="24"/>
      <c r="AR878" s="24"/>
      <c r="AU878" s="24"/>
    </row>
    <row r="879">
      <c r="J879" s="18"/>
      <c r="N879" s="24"/>
      <c r="Q879" s="24"/>
      <c r="T879" s="24"/>
      <c r="W879" s="24"/>
      <c r="Z879" s="24"/>
      <c r="AC879" s="24"/>
      <c r="AI879" s="24"/>
      <c r="AL879" s="24"/>
      <c r="AO879" s="24"/>
      <c r="AR879" s="24"/>
      <c r="AU879" s="24"/>
    </row>
    <row r="880">
      <c r="J880" s="18"/>
      <c r="N880" s="24"/>
      <c r="Q880" s="24"/>
      <c r="T880" s="24"/>
      <c r="W880" s="24"/>
      <c r="Z880" s="24"/>
      <c r="AC880" s="24"/>
      <c r="AI880" s="24"/>
      <c r="AL880" s="24"/>
      <c r="AO880" s="24"/>
      <c r="AR880" s="24"/>
      <c r="AU880" s="24"/>
    </row>
    <row r="881">
      <c r="J881" s="18"/>
      <c r="N881" s="24"/>
      <c r="Q881" s="24"/>
      <c r="T881" s="24"/>
      <c r="W881" s="24"/>
      <c r="Z881" s="24"/>
      <c r="AC881" s="24"/>
      <c r="AI881" s="24"/>
      <c r="AL881" s="24"/>
      <c r="AO881" s="24"/>
      <c r="AR881" s="24"/>
      <c r="AU881" s="24"/>
    </row>
    <row r="882">
      <c r="J882" s="18"/>
      <c r="N882" s="24"/>
      <c r="Q882" s="24"/>
      <c r="T882" s="24"/>
      <c r="W882" s="24"/>
      <c r="Z882" s="24"/>
      <c r="AC882" s="24"/>
      <c r="AI882" s="24"/>
      <c r="AL882" s="24"/>
      <c r="AO882" s="24"/>
      <c r="AR882" s="24"/>
      <c r="AU882" s="24"/>
    </row>
    <row r="883">
      <c r="J883" s="18"/>
      <c r="N883" s="24"/>
      <c r="Q883" s="24"/>
      <c r="T883" s="24"/>
      <c r="W883" s="24"/>
      <c r="Z883" s="24"/>
      <c r="AC883" s="24"/>
      <c r="AI883" s="24"/>
      <c r="AL883" s="24"/>
      <c r="AO883" s="24"/>
      <c r="AR883" s="24"/>
      <c r="AU883" s="24"/>
    </row>
    <row r="884">
      <c r="J884" s="18"/>
      <c r="N884" s="24"/>
      <c r="Q884" s="24"/>
      <c r="T884" s="24"/>
      <c r="W884" s="24"/>
      <c r="Z884" s="24"/>
      <c r="AC884" s="24"/>
      <c r="AI884" s="24"/>
      <c r="AL884" s="24"/>
      <c r="AO884" s="24"/>
      <c r="AR884" s="24"/>
      <c r="AU884" s="24"/>
    </row>
    <row r="885">
      <c r="J885" s="18"/>
      <c r="N885" s="24"/>
      <c r="Q885" s="24"/>
      <c r="T885" s="24"/>
      <c r="W885" s="24"/>
      <c r="Z885" s="24"/>
      <c r="AC885" s="24"/>
      <c r="AI885" s="24"/>
      <c r="AL885" s="24"/>
      <c r="AO885" s="24"/>
      <c r="AR885" s="24"/>
      <c r="AU885" s="24"/>
    </row>
    <row r="886">
      <c r="J886" s="18"/>
      <c r="N886" s="24"/>
      <c r="Q886" s="24"/>
      <c r="T886" s="24"/>
      <c r="W886" s="24"/>
      <c r="Z886" s="24"/>
      <c r="AC886" s="24"/>
      <c r="AI886" s="24"/>
      <c r="AL886" s="24"/>
      <c r="AO886" s="24"/>
      <c r="AR886" s="24"/>
      <c r="AU886" s="24"/>
    </row>
    <row r="887">
      <c r="J887" s="18"/>
      <c r="N887" s="24"/>
      <c r="Q887" s="24"/>
      <c r="T887" s="24"/>
      <c r="W887" s="24"/>
      <c r="Z887" s="24"/>
      <c r="AC887" s="24"/>
      <c r="AI887" s="24"/>
      <c r="AL887" s="24"/>
      <c r="AO887" s="24"/>
      <c r="AR887" s="24"/>
      <c r="AU887" s="24"/>
    </row>
    <row r="888">
      <c r="J888" s="18"/>
      <c r="N888" s="24"/>
      <c r="Q888" s="24"/>
      <c r="T888" s="24"/>
      <c r="W888" s="24"/>
      <c r="Z888" s="24"/>
      <c r="AC888" s="24"/>
      <c r="AI888" s="24"/>
      <c r="AL888" s="24"/>
      <c r="AO888" s="24"/>
      <c r="AR888" s="24"/>
      <c r="AU888" s="24"/>
    </row>
    <row r="889">
      <c r="J889" s="18"/>
      <c r="N889" s="24"/>
      <c r="Q889" s="24"/>
      <c r="T889" s="24"/>
      <c r="W889" s="24"/>
      <c r="Z889" s="24"/>
      <c r="AC889" s="24"/>
      <c r="AI889" s="24"/>
      <c r="AL889" s="24"/>
      <c r="AO889" s="24"/>
      <c r="AR889" s="24"/>
      <c r="AU889" s="24"/>
    </row>
    <row r="890">
      <c r="J890" s="18"/>
      <c r="N890" s="24"/>
      <c r="Q890" s="24"/>
      <c r="T890" s="24"/>
      <c r="W890" s="24"/>
      <c r="Z890" s="24"/>
      <c r="AC890" s="24"/>
      <c r="AI890" s="24"/>
      <c r="AL890" s="24"/>
      <c r="AO890" s="24"/>
      <c r="AR890" s="24"/>
      <c r="AU890" s="24"/>
    </row>
    <row r="891">
      <c r="J891" s="18"/>
      <c r="N891" s="24"/>
      <c r="Q891" s="24"/>
      <c r="T891" s="24"/>
      <c r="W891" s="24"/>
      <c r="Z891" s="24"/>
      <c r="AC891" s="24"/>
      <c r="AI891" s="24"/>
      <c r="AL891" s="24"/>
      <c r="AO891" s="24"/>
      <c r="AR891" s="24"/>
      <c r="AU891" s="24"/>
    </row>
    <row r="892">
      <c r="J892" s="18"/>
      <c r="N892" s="24"/>
      <c r="Q892" s="24"/>
      <c r="T892" s="24"/>
      <c r="W892" s="24"/>
      <c r="Z892" s="24"/>
      <c r="AC892" s="24"/>
      <c r="AI892" s="24"/>
      <c r="AL892" s="24"/>
      <c r="AO892" s="24"/>
      <c r="AR892" s="24"/>
      <c r="AU892" s="24"/>
    </row>
    <row r="893">
      <c r="J893" s="18"/>
      <c r="N893" s="24"/>
      <c r="Q893" s="24"/>
      <c r="T893" s="24"/>
      <c r="W893" s="24"/>
      <c r="Z893" s="24"/>
      <c r="AC893" s="24"/>
      <c r="AI893" s="24"/>
      <c r="AL893" s="24"/>
      <c r="AO893" s="24"/>
      <c r="AR893" s="24"/>
      <c r="AU893" s="24"/>
    </row>
    <row r="894">
      <c r="J894" s="18"/>
      <c r="N894" s="24"/>
      <c r="Q894" s="24"/>
      <c r="T894" s="24"/>
      <c r="W894" s="24"/>
      <c r="Z894" s="24"/>
      <c r="AC894" s="24"/>
      <c r="AI894" s="24"/>
      <c r="AL894" s="24"/>
      <c r="AO894" s="24"/>
      <c r="AR894" s="24"/>
      <c r="AU894" s="24"/>
    </row>
    <row r="895">
      <c r="J895" s="18"/>
      <c r="N895" s="24"/>
      <c r="Q895" s="24"/>
      <c r="T895" s="24"/>
      <c r="W895" s="24"/>
      <c r="Z895" s="24"/>
      <c r="AC895" s="24"/>
      <c r="AI895" s="24"/>
      <c r="AL895" s="24"/>
      <c r="AO895" s="24"/>
      <c r="AR895" s="24"/>
      <c r="AU895" s="24"/>
    </row>
    <row r="896">
      <c r="J896" s="18"/>
      <c r="N896" s="24"/>
      <c r="Q896" s="24"/>
      <c r="T896" s="24"/>
      <c r="W896" s="24"/>
      <c r="Z896" s="24"/>
      <c r="AC896" s="24"/>
      <c r="AI896" s="24"/>
      <c r="AL896" s="24"/>
      <c r="AO896" s="24"/>
      <c r="AR896" s="24"/>
      <c r="AU896" s="24"/>
    </row>
    <row r="897">
      <c r="J897" s="18"/>
      <c r="N897" s="24"/>
      <c r="Q897" s="24"/>
      <c r="T897" s="24"/>
      <c r="W897" s="24"/>
      <c r="Z897" s="24"/>
      <c r="AC897" s="24"/>
      <c r="AI897" s="24"/>
      <c r="AL897" s="24"/>
      <c r="AO897" s="24"/>
      <c r="AR897" s="24"/>
      <c r="AU897" s="24"/>
    </row>
    <row r="898">
      <c r="J898" s="18"/>
      <c r="N898" s="24"/>
      <c r="Q898" s="24"/>
      <c r="T898" s="24"/>
      <c r="W898" s="24"/>
      <c r="Z898" s="24"/>
      <c r="AC898" s="24"/>
      <c r="AI898" s="24"/>
      <c r="AL898" s="24"/>
      <c r="AO898" s="24"/>
      <c r="AR898" s="24"/>
      <c r="AU898" s="24"/>
    </row>
    <row r="899">
      <c r="J899" s="18"/>
      <c r="N899" s="24"/>
      <c r="Q899" s="24"/>
      <c r="T899" s="24"/>
      <c r="W899" s="24"/>
      <c r="Z899" s="24"/>
      <c r="AC899" s="24"/>
      <c r="AI899" s="24"/>
      <c r="AL899" s="24"/>
      <c r="AO899" s="24"/>
      <c r="AR899" s="24"/>
      <c r="AU899" s="24"/>
    </row>
    <row r="900">
      <c r="J900" s="18"/>
      <c r="N900" s="24"/>
      <c r="Q900" s="24"/>
      <c r="T900" s="24"/>
      <c r="W900" s="24"/>
      <c r="Z900" s="24"/>
      <c r="AC900" s="24"/>
      <c r="AI900" s="24"/>
      <c r="AL900" s="24"/>
      <c r="AO900" s="24"/>
      <c r="AR900" s="24"/>
      <c r="AU900" s="24"/>
    </row>
    <row r="901">
      <c r="J901" s="18"/>
      <c r="N901" s="24"/>
      <c r="Q901" s="24"/>
      <c r="T901" s="24"/>
      <c r="W901" s="24"/>
      <c r="Z901" s="24"/>
      <c r="AC901" s="24"/>
      <c r="AI901" s="24"/>
      <c r="AL901" s="24"/>
      <c r="AO901" s="24"/>
      <c r="AR901" s="24"/>
      <c r="AU901" s="24"/>
    </row>
    <row r="902">
      <c r="J902" s="18"/>
      <c r="N902" s="24"/>
      <c r="Q902" s="24"/>
      <c r="T902" s="24"/>
      <c r="W902" s="24"/>
      <c r="Z902" s="24"/>
      <c r="AC902" s="24"/>
      <c r="AI902" s="24"/>
      <c r="AL902" s="24"/>
      <c r="AO902" s="24"/>
      <c r="AR902" s="24"/>
      <c r="AU902" s="24"/>
    </row>
    <row r="903">
      <c r="J903" s="18"/>
      <c r="N903" s="24"/>
      <c r="Q903" s="24"/>
      <c r="T903" s="24"/>
      <c r="W903" s="24"/>
      <c r="Z903" s="24"/>
      <c r="AC903" s="24"/>
      <c r="AI903" s="24"/>
      <c r="AL903" s="24"/>
      <c r="AO903" s="24"/>
      <c r="AR903" s="24"/>
      <c r="AU903" s="24"/>
    </row>
    <row r="904">
      <c r="J904" s="18"/>
      <c r="N904" s="24"/>
      <c r="Q904" s="24"/>
      <c r="T904" s="24"/>
      <c r="W904" s="24"/>
      <c r="Z904" s="24"/>
      <c r="AC904" s="24"/>
      <c r="AI904" s="24"/>
      <c r="AL904" s="24"/>
      <c r="AO904" s="24"/>
      <c r="AR904" s="24"/>
      <c r="AU904" s="24"/>
    </row>
    <row r="905">
      <c r="J905" s="18"/>
      <c r="N905" s="24"/>
      <c r="Q905" s="24"/>
      <c r="T905" s="24"/>
      <c r="W905" s="24"/>
      <c r="Z905" s="24"/>
      <c r="AC905" s="24"/>
      <c r="AI905" s="24"/>
      <c r="AL905" s="24"/>
      <c r="AO905" s="24"/>
      <c r="AR905" s="24"/>
      <c r="AU905" s="24"/>
    </row>
    <row r="906">
      <c r="J906" s="18"/>
      <c r="N906" s="24"/>
      <c r="Q906" s="24"/>
      <c r="T906" s="24"/>
      <c r="W906" s="24"/>
      <c r="Z906" s="24"/>
      <c r="AC906" s="24"/>
      <c r="AI906" s="24"/>
      <c r="AL906" s="24"/>
      <c r="AO906" s="24"/>
      <c r="AR906" s="24"/>
      <c r="AU906" s="24"/>
    </row>
    <row r="907">
      <c r="J907" s="18"/>
      <c r="N907" s="24"/>
      <c r="Q907" s="24"/>
      <c r="T907" s="24"/>
      <c r="W907" s="24"/>
      <c r="Z907" s="24"/>
      <c r="AC907" s="24"/>
      <c r="AI907" s="24"/>
      <c r="AL907" s="24"/>
      <c r="AO907" s="24"/>
      <c r="AR907" s="24"/>
      <c r="AU907" s="24"/>
    </row>
    <row r="908">
      <c r="J908" s="18"/>
      <c r="N908" s="24"/>
      <c r="Q908" s="24"/>
      <c r="T908" s="24"/>
      <c r="W908" s="24"/>
      <c r="Z908" s="24"/>
      <c r="AC908" s="24"/>
      <c r="AI908" s="24"/>
      <c r="AL908" s="24"/>
      <c r="AO908" s="24"/>
      <c r="AR908" s="24"/>
      <c r="AU908" s="24"/>
    </row>
    <row r="909">
      <c r="J909" s="18"/>
      <c r="N909" s="24"/>
      <c r="Q909" s="24"/>
      <c r="T909" s="24"/>
      <c r="W909" s="24"/>
      <c r="Z909" s="24"/>
      <c r="AC909" s="24"/>
      <c r="AI909" s="24"/>
      <c r="AL909" s="24"/>
      <c r="AO909" s="24"/>
      <c r="AR909" s="24"/>
      <c r="AU909" s="24"/>
    </row>
    <row r="910">
      <c r="J910" s="18"/>
      <c r="N910" s="24"/>
      <c r="Q910" s="24"/>
      <c r="T910" s="24"/>
      <c r="W910" s="24"/>
      <c r="Z910" s="24"/>
      <c r="AC910" s="24"/>
      <c r="AI910" s="24"/>
      <c r="AL910" s="24"/>
      <c r="AO910" s="24"/>
      <c r="AR910" s="24"/>
      <c r="AU910" s="24"/>
    </row>
    <row r="911">
      <c r="J911" s="18"/>
      <c r="N911" s="24"/>
      <c r="Q911" s="24"/>
      <c r="T911" s="24"/>
      <c r="W911" s="24"/>
      <c r="Z911" s="24"/>
      <c r="AC911" s="24"/>
      <c r="AI911" s="24"/>
      <c r="AL911" s="24"/>
      <c r="AO911" s="24"/>
      <c r="AR911" s="24"/>
      <c r="AU911" s="24"/>
    </row>
    <row r="912">
      <c r="J912" s="18"/>
      <c r="N912" s="24"/>
      <c r="Q912" s="24"/>
      <c r="T912" s="24"/>
      <c r="W912" s="24"/>
      <c r="Z912" s="24"/>
      <c r="AC912" s="24"/>
      <c r="AI912" s="24"/>
      <c r="AL912" s="24"/>
      <c r="AO912" s="24"/>
      <c r="AR912" s="24"/>
      <c r="AU912" s="24"/>
    </row>
    <row r="913">
      <c r="J913" s="18"/>
      <c r="N913" s="24"/>
      <c r="Q913" s="24"/>
      <c r="T913" s="24"/>
      <c r="W913" s="24"/>
      <c r="Z913" s="24"/>
      <c r="AC913" s="24"/>
      <c r="AI913" s="24"/>
      <c r="AL913" s="24"/>
      <c r="AO913" s="24"/>
      <c r="AR913" s="24"/>
      <c r="AU913" s="24"/>
    </row>
    <row r="914">
      <c r="J914" s="18"/>
      <c r="N914" s="24"/>
      <c r="Q914" s="24"/>
      <c r="T914" s="24"/>
      <c r="W914" s="24"/>
      <c r="Z914" s="24"/>
      <c r="AC914" s="24"/>
      <c r="AI914" s="24"/>
      <c r="AL914" s="24"/>
      <c r="AO914" s="24"/>
      <c r="AR914" s="24"/>
      <c r="AU914" s="24"/>
    </row>
    <row r="915">
      <c r="J915" s="18"/>
      <c r="N915" s="24"/>
      <c r="Q915" s="24"/>
      <c r="T915" s="24"/>
      <c r="W915" s="24"/>
      <c r="Z915" s="24"/>
      <c r="AC915" s="24"/>
      <c r="AI915" s="24"/>
      <c r="AL915" s="24"/>
      <c r="AO915" s="24"/>
      <c r="AR915" s="24"/>
      <c r="AU915" s="24"/>
    </row>
    <row r="916">
      <c r="J916" s="18"/>
      <c r="N916" s="24"/>
      <c r="Q916" s="24"/>
      <c r="T916" s="24"/>
      <c r="W916" s="24"/>
      <c r="Z916" s="24"/>
      <c r="AC916" s="24"/>
      <c r="AI916" s="24"/>
      <c r="AL916" s="24"/>
      <c r="AO916" s="24"/>
      <c r="AR916" s="24"/>
      <c r="AU916" s="24"/>
    </row>
    <row r="917">
      <c r="J917" s="18"/>
      <c r="N917" s="24"/>
      <c r="Q917" s="24"/>
      <c r="T917" s="24"/>
      <c r="W917" s="24"/>
      <c r="Z917" s="24"/>
      <c r="AC917" s="24"/>
      <c r="AI917" s="24"/>
      <c r="AL917" s="24"/>
      <c r="AO917" s="24"/>
      <c r="AR917" s="24"/>
      <c r="AU917" s="24"/>
    </row>
    <row r="918">
      <c r="J918" s="18"/>
      <c r="N918" s="24"/>
      <c r="Q918" s="24"/>
      <c r="T918" s="24"/>
      <c r="W918" s="24"/>
      <c r="Z918" s="24"/>
      <c r="AC918" s="24"/>
      <c r="AI918" s="24"/>
      <c r="AL918" s="24"/>
      <c r="AO918" s="24"/>
      <c r="AR918" s="24"/>
      <c r="AU918" s="24"/>
    </row>
    <row r="919">
      <c r="J919" s="18"/>
      <c r="N919" s="24"/>
      <c r="Q919" s="24"/>
      <c r="T919" s="24"/>
      <c r="W919" s="24"/>
      <c r="Z919" s="24"/>
      <c r="AC919" s="24"/>
      <c r="AI919" s="24"/>
      <c r="AL919" s="24"/>
      <c r="AO919" s="24"/>
      <c r="AR919" s="24"/>
      <c r="AU919" s="24"/>
    </row>
    <row r="920">
      <c r="J920" s="18"/>
      <c r="N920" s="24"/>
      <c r="Q920" s="24"/>
      <c r="T920" s="24"/>
      <c r="W920" s="24"/>
      <c r="Z920" s="24"/>
      <c r="AC920" s="24"/>
      <c r="AI920" s="24"/>
      <c r="AL920" s="24"/>
      <c r="AO920" s="24"/>
      <c r="AR920" s="24"/>
      <c r="AU920" s="24"/>
    </row>
    <row r="921">
      <c r="J921" s="18"/>
      <c r="N921" s="24"/>
      <c r="Q921" s="24"/>
      <c r="T921" s="24"/>
      <c r="W921" s="24"/>
      <c r="Z921" s="24"/>
      <c r="AC921" s="24"/>
      <c r="AI921" s="24"/>
      <c r="AL921" s="24"/>
      <c r="AO921" s="24"/>
      <c r="AR921" s="24"/>
      <c r="AU921" s="24"/>
    </row>
    <row r="922">
      <c r="J922" s="18"/>
      <c r="N922" s="24"/>
      <c r="Q922" s="24"/>
      <c r="T922" s="24"/>
      <c r="W922" s="24"/>
      <c r="Z922" s="24"/>
      <c r="AC922" s="24"/>
      <c r="AI922" s="24"/>
      <c r="AL922" s="24"/>
      <c r="AO922" s="24"/>
      <c r="AR922" s="24"/>
      <c r="AU922" s="24"/>
    </row>
    <row r="923">
      <c r="J923" s="18"/>
      <c r="N923" s="24"/>
      <c r="Q923" s="24"/>
      <c r="T923" s="24"/>
      <c r="W923" s="24"/>
      <c r="Z923" s="24"/>
      <c r="AC923" s="24"/>
      <c r="AI923" s="24"/>
      <c r="AL923" s="24"/>
      <c r="AO923" s="24"/>
      <c r="AR923" s="24"/>
      <c r="AU923" s="24"/>
    </row>
    <row r="924">
      <c r="J924" s="18"/>
      <c r="N924" s="24"/>
      <c r="Q924" s="24"/>
      <c r="T924" s="24"/>
      <c r="W924" s="24"/>
      <c r="Z924" s="24"/>
      <c r="AC924" s="24"/>
      <c r="AI924" s="24"/>
      <c r="AL924" s="24"/>
      <c r="AO924" s="24"/>
      <c r="AR924" s="24"/>
      <c r="AU924" s="24"/>
    </row>
    <row r="925">
      <c r="J925" s="18"/>
      <c r="N925" s="24"/>
      <c r="Q925" s="24"/>
      <c r="T925" s="24"/>
      <c r="W925" s="24"/>
      <c r="Z925" s="24"/>
      <c r="AC925" s="24"/>
      <c r="AI925" s="24"/>
      <c r="AL925" s="24"/>
      <c r="AO925" s="24"/>
      <c r="AR925" s="24"/>
      <c r="AU925" s="24"/>
    </row>
    <row r="926">
      <c r="J926" s="18"/>
      <c r="N926" s="24"/>
      <c r="Q926" s="24"/>
      <c r="T926" s="24"/>
      <c r="W926" s="24"/>
      <c r="Z926" s="24"/>
      <c r="AC926" s="24"/>
      <c r="AI926" s="24"/>
      <c r="AL926" s="24"/>
      <c r="AO926" s="24"/>
      <c r="AR926" s="24"/>
      <c r="AU926" s="24"/>
    </row>
    <row r="927">
      <c r="J927" s="18"/>
      <c r="N927" s="24"/>
      <c r="Q927" s="24"/>
      <c r="T927" s="24"/>
      <c r="W927" s="24"/>
      <c r="Z927" s="24"/>
      <c r="AC927" s="24"/>
      <c r="AI927" s="24"/>
      <c r="AL927" s="24"/>
      <c r="AO927" s="24"/>
      <c r="AR927" s="24"/>
      <c r="AU927" s="24"/>
    </row>
    <row r="928">
      <c r="J928" s="18"/>
      <c r="N928" s="24"/>
      <c r="Q928" s="24"/>
      <c r="T928" s="24"/>
      <c r="W928" s="24"/>
      <c r="Z928" s="24"/>
      <c r="AC928" s="24"/>
      <c r="AI928" s="24"/>
      <c r="AL928" s="24"/>
      <c r="AO928" s="24"/>
      <c r="AR928" s="24"/>
      <c r="AU928" s="24"/>
    </row>
    <row r="929">
      <c r="J929" s="18"/>
      <c r="N929" s="24"/>
      <c r="Q929" s="24"/>
      <c r="T929" s="24"/>
      <c r="W929" s="24"/>
      <c r="Z929" s="24"/>
      <c r="AC929" s="24"/>
      <c r="AI929" s="24"/>
      <c r="AL929" s="24"/>
      <c r="AO929" s="24"/>
      <c r="AR929" s="24"/>
      <c r="AU929" s="24"/>
    </row>
    <row r="930">
      <c r="J930" s="18"/>
      <c r="N930" s="24"/>
      <c r="Q930" s="24"/>
      <c r="T930" s="24"/>
      <c r="W930" s="24"/>
      <c r="Z930" s="24"/>
      <c r="AC930" s="24"/>
      <c r="AI930" s="24"/>
      <c r="AL930" s="24"/>
      <c r="AO930" s="24"/>
      <c r="AR930" s="24"/>
      <c r="AU930" s="24"/>
    </row>
    <row r="931">
      <c r="J931" s="18"/>
      <c r="N931" s="24"/>
      <c r="Q931" s="24"/>
      <c r="T931" s="24"/>
      <c r="W931" s="24"/>
      <c r="Z931" s="24"/>
      <c r="AC931" s="24"/>
      <c r="AI931" s="24"/>
      <c r="AL931" s="24"/>
      <c r="AO931" s="24"/>
      <c r="AR931" s="24"/>
      <c r="AU931" s="24"/>
    </row>
    <row r="932">
      <c r="J932" s="18"/>
      <c r="N932" s="24"/>
      <c r="Q932" s="24"/>
      <c r="T932" s="24"/>
      <c r="W932" s="24"/>
      <c r="Z932" s="24"/>
      <c r="AC932" s="24"/>
      <c r="AI932" s="24"/>
      <c r="AL932" s="24"/>
      <c r="AO932" s="24"/>
      <c r="AR932" s="24"/>
      <c r="AU932" s="24"/>
    </row>
    <row r="933">
      <c r="J933" s="18"/>
      <c r="N933" s="24"/>
      <c r="Q933" s="24"/>
      <c r="T933" s="24"/>
      <c r="W933" s="24"/>
      <c r="Z933" s="24"/>
      <c r="AC933" s="24"/>
      <c r="AI933" s="24"/>
      <c r="AL933" s="24"/>
      <c r="AO933" s="24"/>
      <c r="AR933" s="24"/>
      <c r="AU933" s="24"/>
    </row>
    <row r="934">
      <c r="J934" s="18"/>
      <c r="N934" s="24"/>
      <c r="Q934" s="24"/>
      <c r="T934" s="24"/>
      <c r="W934" s="24"/>
      <c r="Z934" s="24"/>
      <c r="AC934" s="24"/>
      <c r="AI934" s="24"/>
      <c r="AL934" s="24"/>
      <c r="AO934" s="24"/>
      <c r="AR934" s="24"/>
      <c r="AU934" s="24"/>
    </row>
    <row r="935">
      <c r="J935" s="18"/>
      <c r="N935" s="24"/>
      <c r="Q935" s="24"/>
      <c r="T935" s="24"/>
      <c r="W935" s="24"/>
      <c r="Z935" s="24"/>
      <c r="AC935" s="24"/>
      <c r="AI935" s="24"/>
      <c r="AL935" s="24"/>
      <c r="AO935" s="24"/>
      <c r="AR935" s="24"/>
      <c r="AU935" s="24"/>
    </row>
    <row r="936">
      <c r="J936" s="18"/>
      <c r="N936" s="24"/>
      <c r="Q936" s="24"/>
      <c r="T936" s="24"/>
      <c r="W936" s="24"/>
      <c r="Z936" s="24"/>
      <c r="AC936" s="24"/>
      <c r="AI936" s="24"/>
      <c r="AL936" s="24"/>
      <c r="AO936" s="24"/>
      <c r="AR936" s="24"/>
      <c r="AU936" s="24"/>
    </row>
    <row r="937">
      <c r="J937" s="18"/>
      <c r="N937" s="24"/>
      <c r="Q937" s="24"/>
      <c r="T937" s="24"/>
      <c r="W937" s="24"/>
      <c r="Z937" s="24"/>
      <c r="AC937" s="24"/>
      <c r="AI937" s="24"/>
      <c r="AL937" s="24"/>
      <c r="AO937" s="24"/>
      <c r="AR937" s="24"/>
      <c r="AU937" s="24"/>
    </row>
    <row r="938">
      <c r="J938" s="18"/>
      <c r="N938" s="24"/>
      <c r="Q938" s="24"/>
      <c r="T938" s="24"/>
      <c r="W938" s="24"/>
      <c r="Z938" s="24"/>
      <c r="AC938" s="24"/>
      <c r="AI938" s="24"/>
      <c r="AL938" s="24"/>
      <c r="AO938" s="24"/>
      <c r="AR938" s="24"/>
      <c r="AU938" s="24"/>
    </row>
    <row r="939">
      <c r="J939" s="18"/>
      <c r="N939" s="24"/>
      <c r="Q939" s="24"/>
      <c r="T939" s="24"/>
      <c r="W939" s="24"/>
      <c r="Z939" s="24"/>
      <c r="AC939" s="24"/>
      <c r="AI939" s="24"/>
      <c r="AL939" s="24"/>
      <c r="AO939" s="24"/>
      <c r="AR939" s="24"/>
      <c r="AU939" s="24"/>
    </row>
    <row r="940">
      <c r="J940" s="18"/>
      <c r="N940" s="24"/>
      <c r="Q940" s="24"/>
      <c r="T940" s="24"/>
      <c r="W940" s="24"/>
      <c r="Z940" s="24"/>
      <c r="AC940" s="24"/>
      <c r="AI940" s="24"/>
      <c r="AL940" s="24"/>
      <c r="AO940" s="24"/>
      <c r="AR940" s="24"/>
      <c r="AU940" s="24"/>
    </row>
    <row r="941">
      <c r="J941" s="18"/>
      <c r="N941" s="24"/>
      <c r="Q941" s="24"/>
      <c r="T941" s="24"/>
      <c r="W941" s="24"/>
      <c r="Z941" s="24"/>
      <c r="AC941" s="24"/>
      <c r="AI941" s="24"/>
      <c r="AL941" s="24"/>
      <c r="AO941" s="24"/>
      <c r="AR941" s="24"/>
      <c r="AU941" s="24"/>
    </row>
    <row r="942">
      <c r="J942" s="18"/>
      <c r="N942" s="24"/>
      <c r="Q942" s="24"/>
      <c r="T942" s="24"/>
      <c r="W942" s="24"/>
      <c r="Z942" s="24"/>
      <c r="AC942" s="24"/>
      <c r="AI942" s="24"/>
      <c r="AL942" s="24"/>
      <c r="AO942" s="24"/>
      <c r="AR942" s="24"/>
      <c r="AU942" s="24"/>
    </row>
    <row r="943">
      <c r="J943" s="18"/>
      <c r="N943" s="24"/>
      <c r="Q943" s="24"/>
      <c r="T943" s="24"/>
      <c r="W943" s="24"/>
      <c r="Z943" s="24"/>
      <c r="AC943" s="24"/>
      <c r="AI943" s="24"/>
      <c r="AL943" s="24"/>
      <c r="AO943" s="24"/>
      <c r="AR943" s="24"/>
      <c r="AU943" s="24"/>
    </row>
    <row r="944">
      <c r="J944" s="18"/>
      <c r="N944" s="24"/>
      <c r="Q944" s="24"/>
      <c r="T944" s="24"/>
      <c r="W944" s="24"/>
      <c r="Z944" s="24"/>
      <c r="AC944" s="24"/>
      <c r="AI944" s="24"/>
      <c r="AL944" s="24"/>
      <c r="AO944" s="24"/>
      <c r="AR944" s="24"/>
      <c r="AU944" s="24"/>
    </row>
    <row r="945">
      <c r="J945" s="18"/>
      <c r="N945" s="24"/>
      <c r="Q945" s="24"/>
      <c r="T945" s="24"/>
      <c r="W945" s="24"/>
      <c r="Z945" s="24"/>
      <c r="AC945" s="24"/>
      <c r="AI945" s="24"/>
      <c r="AL945" s="24"/>
      <c r="AO945" s="24"/>
      <c r="AR945" s="24"/>
      <c r="AU945" s="24"/>
    </row>
    <row r="946">
      <c r="J946" s="18"/>
      <c r="N946" s="24"/>
      <c r="Q946" s="24"/>
      <c r="T946" s="24"/>
      <c r="W946" s="24"/>
      <c r="Z946" s="24"/>
      <c r="AC946" s="24"/>
      <c r="AI946" s="24"/>
      <c r="AL946" s="24"/>
      <c r="AO946" s="24"/>
      <c r="AR946" s="24"/>
      <c r="AU946" s="24"/>
    </row>
    <row r="947">
      <c r="J947" s="18"/>
      <c r="N947" s="24"/>
      <c r="Q947" s="24"/>
      <c r="T947" s="24"/>
      <c r="W947" s="24"/>
      <c r="Z947" s="24"/>
      <c r="AC947" s="24"/>
      <c r="AI947" s="24"/>
      <c r="AL947" s="24"/>
      <c r="AO947" s="24"/>
      <c r="AR947" s="24"/>
      <c r="AU947" s="24"/>
    </row>
    <row r="948">
      <c r="J948" s="18"/>
      <c r="N948" s="24"/>
      <c r="Q948" s="24"/>
      <c r="T948" s="24"/>
      <c r="W948" s="24"/>
      <c r="Z948" s="24"/>
      <c r="AC948" s="24"/>
      <c r="AI948" s="24"/>
      <c r="AL948" s="24"/>
      <c r="AO948" s="24"/>
      <c r="AR948" s="24"/>
      <c r="AU948" s="24"/>
    </row>
    <row r="949">
      <c r="J949" s="18"/>
      <c r="N949" s="24"/>
      <c r="Q949" s="24"/>
      <c r="T949" s="24"/>
      <c r="W949" s="24"/>
      <c r="Z949" s="24"/>
      <c r="AC949" s="24"/>
      <c r="AI949" s="24"/>
      <c r="AL949" s="24"/>
      <c r="AO949" s="24"/>
      <c r="AR949" s="24"/>
      <c r="AU949" s="24"/>
    </row>
    <row r="950">
      <c r="J950" s="18"/>
      <c r="N950" s="24"/>
      <c r="Q950" s="24"/>
      <c r="T950" s="24"/>
      <c r="W950" s="24"/>
      <c r="Z950" s="24"/>
      <c r="AC950" s="24"/>
      <c r="AI950" s="24"/>
      <c r="AL950" s="24"/>
      <c r="AO950" s="24"/>
      <c r="AR950" s="24"/>
      <c r="AU950" s="24"/>
    </row>
    <row r="951">
      <c r="J951" s="18"/>
      <c r="N951" s="24"/>
      <c r="Q951" s="24"/>
      <c r="T951" s="24"/>
      <c r="W951" s="24"/>
      <c r="Z951" s="24"/>
      <c r="AC951" s="24"/>
      <c r="AI951" s="24"/>
      <c r="AL951" s="24"/>
      <c r="AO951" s="24"/>
      <c r="AR951" s="24"/>
      <c r="AU951" s="24"/>
    </row>
    <row r="952">
      <c r="J952" s="18"/>
      <c r="N952" s="24"/>
      <c r="Q952" s="24"/>
      <c r="T952" s="24"/>
      <c r="W952" s="24"/>
      <c r="Z952" s="24"/>
      <c r="AC952" s="24"/>
      <c r="AI952" s="24"/>
      <c r="AL952" s="24"/>
      <c r="AO952" s="24"/>
      <c r="AR952" s="24"/>
      <c r="AU952" s="24"/>
    </row>
    <row r="953">
      <c r="J953" s="18"/>
      <c r="N953" s="24"/>
      <c r="Q953" s="24"/>
      <c r="T953" s="24"/>
      <c r="W953" s="24"/>
      <c r="Z953" s="24"/>
      <c r="AC953" s="24"/>
      <c r="AI953" s="24"/>
      <c r="AL953" s="24"/>
      <c r="AO953" s="24"/>
      <c r="AR953" s="24"/>
      <c r="AU953" s="24"/>
    </row>
    <row r="954">
      <c r="J954" s="18"/>
      <c r="N954" s="24"/>
      <c r="Q954" s="24"/>
      <c r="T954" s="24"/>
      <c r="W954" s="24"/>
      <c r="Z954" s="24"/>
      <c r="AC954" s="24"/>
      <c r="AI954" s="24"/>
      <c r="AL954" s="24"/>
      <c r="AO954" s="24"/>
      <c r="AR954" s="24"/>
      <c r="AU954" s="24"/>
    </row>
    <row r="955">
      <c r="J955" s="18"/>
      <c r="N955" s="24"/>
      <c r="Q955" s="24"/>
      <c r="T955" s="24"/>
      <c r="W955" s="24"/>
      <c r="Z955" s="24"/>
      <c r="AC955" s="24"/>
      <c r="AI955" s="24"/>
      <c r="AL955" s="24"/>
      <c r="AO955" s="24"/>
      <c r="AR955" s="24"/>
      <c r="AU955" s="24"/>
    </row>
    <row r="956">
      <c r="J956" s="18"/>
      <c r="N956" s="24"/>
      <c r="Q956" s="24"/>
      <c r="T956" s="24"/>
      <c r="W956" s="24"/>
      <c r="Z956" s="24"/>
      <c r="AC956" s="24"/>
      <c r="AI956" s="24"/>
      <c r="AL956" s="24"/>
      <c r="AO956" s="24"/>
      <c r="AR956" s="24"/>
      <c r="AU956" s="24"/>
    </row>
    <row r="957">
      <c r="J957" s="18"/>
      <c r="N957" s="24"/>
      <c r="Q957" s="24"/>
      <c r="T957" s="24"/>
      <c r="W957" s="24"/>
      <c r="Z957" s="24"/>
      <c r="AC957" s="24"/>
      <c r="AI957" s="24"/>
      <c r="AL957" s="24"/>
      <c r="AO957" s="24"/>
      <c r="AR957" s="24"/>
      <c r="AU957" s="24"/>
    </row>
    <row r="958">
      <c r="J958" s="18"/>
      <c r="N958" s="24"/>
      <c r="Q958" s="24"/>
      <c r="T958" s="24"/>
      <c r="W958" s="24"/>
      <c r="Z958" s="24"/>
      <c r="AC958" s="24"/>
      <c r="AI958" s="24"/>
      <c r="AL958" s="24"/>
      <c r="AO958" s="24"/>
      <c r="AR958" s="24"/>
      <c r="AU958" s="24"/>
    </row>
    <row r="959">
      <c r="J959" s="18"/>
      <c r="N959" s="24"/>
      <c r="Q959" s="24"/>
      <c r="T959" s="24"/>
      <c r="W959" s="24"/>
      <c r="Z959" s="24"/>
      <c r="AC959" s="24"/>
      <c r="AI959" s="24"/>
      <c r="AL959" s="24"/>
      <c r="AO959" s="24"/>
      <c r="AR959" s="24"/>
      <c r="AU959" s="24"/>
    </row>
    <row r="960">
      <c r="J960" s="18"/>
      <c r="N960" s="24"/>
      <c r="Q960" s="24"/>
      <c r="T960" s="24"/>
      <c r="W960" s="24"/>
      <c r="Z960" s="24"/>
      <c r="AC960" s="24"/>
      <c r="AI960" s="24"/>
      <c r="AL960" s="24"/>
      <c r="AO960" s="24"/>
      <c r="AR960" s="24"/>
      <c r="AU960" s="24"/>
    </row>
    <row r="961">
      <c r="J961" s="18"/>
      <c r="N961" s="24"/>
      <c r="Q961" s="24"/>
      <c r="T961" s="24"/>
      <c r="W961" s="24"/>
      <c r="Z961" s="24"/>
      <c r="AC961" s="24"/>
      <c r="AI961" s="24"/>
      <c r="AL961" s="24"/>
      <c r="AO961" s="24"/>
      <c r="AR961" s="24"/>
      <c r="AU961" s="24"/>
    </row>
    <row r="962">
      <c r="J962" s="18"/>
      <c r="N962" s="24"/>
      <c r="Q962" s="24"/>
      <c r="T962" s="24"/>
      <c r="W962" s="24"/>
      <c r="Z962" s="24"/>
      <c r="AC962" s="24"/>
      <c r="AI962" s="24"/>
      <c r="AL962" s="24"/>
      <c r="AO962" s="24"/>
      <c r="AR962" s="24"/>
      <c r="AU962" s="24"/>
    </row>
    <row r="963">
      <c r="J963" s="18"/>
      <c r="N963" s="24"/>
      <c r="Q963" s="24"/>
      <c r="T963" s="24"/>
      <c r="W963" s="24"/>
      <c r="Z963" s="24"/>
      <c r="AC963" s="24"/>
      <c r="AI963" s="24"/>
      <c r="AL963" s="24"/>
      <c r="AO963" s="24"/>
      <c r="AR963" s="24"/>
      <c r="AU963" s="24"/>
    </row>
    <row r="964">
      <c r="J964" s="18"/>
      <c r="N964" s="24"/>
      <c r="Q964" s="24"/>
      <c r="T964" s="24"/>
      <c r="W964" s="24"/>
      <c r="Z964" s="24"/>
      <c r="AC964" s="24"/>
      <c r="AI964" s="24"/>
      <c r="AL964" s="24"/>
      <c r="AO964" s="24"/>
      <c r="AR964" s="24"/>
      <c r="AU964" s="24"/>
    </row>
    <row r="965">
      <c r="J965" s="18"/>
      <c r="N965" s="24"/>
      <c r="Q965" s="24"/>
      <c r="T965" s="24"/>
      <c r="W965" s="24"/>
      <c r="Z965" s="24"/>
      <c r="AC965" s="24"/>
      <c r="AI965" s="24"/>
      <c r="AL965" s="24"/>
      <c r="AO965" s="24"/>
      <c r="AR965" s="24"/>
      <c r="AU965" s="24"/>
    </row>
    <row r="966">
      <c r="J966" s="18"/>
      <c r="N966" s="24"/>
      <c r="Q966" s="24"/>
      <c r="T966" s="24"/>
      <c r="W966" s="24"/>
      <c r="Z966" s="24"/>
      <c r="AC966" s="24"/>
      <c r="AI966" s="24"/>
      <c r="AL966" s="24"/>
      <c r="AO966" s="24"/>
      <c r="AR966" s="24"/>
      <c r="AU966" s="24"/>
    </row>
    <row r="967">
      <c r="J967" s="18"/>
      <c r="N967" s="24"/>
      <c r="Q967" s="24"/>
      <c r="T967" s="24"/>
      <c r="W967" s="24"/>
      <c r="Z967" s="24"/>
      <c r="AC967" s="24"/>
      <c r="AI967" s="24"/>
      <c r="AL967" s="24"/>
      <c r="AO967" s="24"/>
      <c r="AR967" s="24"/>
      <c r="AU967" s="24"/>
    </row>
    <row r="968">
      <c r="J968" s="18"/>
      <c r="N968" s="24"/>
      <c r="Q968" s="24"/>
      <c r="T968" s="24"/>
      <c r="W968" s="24"/>
      <c r="Z968" s="24"/>
      <c r="AC968" s="24"/>
      <c r="AI968" s="24"/>
      <c r="AL968" s="24"/>
      <c r="AO968" s="24"/>
      <c r="AR968" s="24"/>
      <c r="AU968" s="24"/>
    </row>
    <row r="969">
      <c r="J969" s="18"/>
      <c r="N969" s="24"/>
      <c r="Q969" s="24"/>
      <c r="T969" s="24"/>
      <c r="W969" s="24"/>
      <c r="Z969" s="24"/>
      <c r="AC969" s="24"/>
      <c r="AI969" s="24"/>
      <c r="AL969" s="24"/>
      <c r="AO969" s="24"/>
      <c r="AR969" s="24"/>
      <c r="AU969" s="24"/>
    </row>
    <row r="970">
      <c r="J970" s="18"/>
      <c r="N970" s="24"/>
      <c r="Q970" s="24"/>
      <c r="T970" s="24"/>
      <c r="W970" s="24"/>
      <c r="Z970" s="24"/>
      <c r="AC970" s="24"/>
      <c r="AI970" s="24"/>
      <c r="AL970" s="24"/>
      <c r="AO970" s="24"/>
      <c r="AR970" s="24"/>
      <c r="AU970" s="24"/>
    </row>
    <row r="971">
      <c r="J971" s="18"/>
      <c r="N971" s="24"/>
      <c r="Q971" s="24"/>
      <c r="T971" s="24"/>
      <c r="W971" s="24"/>
      <c r="Z971" s="24"/>
      <c r="AC971" s="24"/>
      <c r="AI971" s="24"/>
      <c r="AL971" s="24"/>
      <c r="AO971" s="24"/>
      <c r="AR971" s="24"/>
      <c r="AU971" s="24"/>
    </row>
    <row r="972">
      <c r="J972" s="18"/>
      <c r="N972" s="24"/>
      <c r="Q972" s="24"/>
      <c r="T972" s="24"/>
      <c r="W972" s="24"/>
      <c r="Z972" s="24"/>
      <c r="AC972" s="24"/>
      <c r="AI972" s="24"/>
      <c r="AL972" s="24"/>
      <c r="AO972" s="24"/>
      <c r="AR972" s="24"/>
      <c r="AU972" s="24"/>
    </row>
    <row r="973">
      <c r="J973" s="18"/>
      <c r="N973" s="24"/>
      <c r="Q973" s="24"/>
      <c r="T973" s="24"/>
      <c r="W973" s="24"/>
      <c r="Z973" s="24"/>
      <c r="AC973" s="24"/>
      <c r="AI973" s="24"/>
      <c r="AL973" s="24"/>
      <c r="AO973" s="24"/>
      <c r="AR973" s="24"/>
      <c r="AU973" s="24"/>
    </row>
    <row r="974">
      <c r="J974" s="18"/>
      <c r="N974" s="24"/>
      <c r="Q974" s="24"/>
      <c r="T974" s="24"/>
      <c r="W974" s="24"/>
      <c r="Z974" s="24"/>
      <c r="AC974" s="24"/>
      <c r="AI974" s="24"/>
      <c r="AL974" s="24"/>
      <c r="AO974" s="24"/>
      <c r="AR974" s="24"/>
      <c r="AU974" s="24"/>
    </row>
    <row r="975">
      <c r="J975" s="18"/>
      <c r="N975" s="24"/>
      <c r="Q975" s="24"/>
      <c r="T975" s="24"/>
      <c r="W975" s="24"/>
      <c r="Z975" s="24"/>
      <c r="AC975" s="24"/>
      <c r="AI975" s="24"/>
      <c r="AL975" s="24"/>
      <c r="AO975" s="24"/>
      <c r="AR975" s="24"/>
      <c r="AU975" s="24"/>
    </row>
    <row r="976">
      <c r="J976" s="18"/>
      <c r="N976" s="24"/>
      <c r="Q976" s="24"/>
      <c r="T976" s="24"/>
      <c r="W976" s="24"/>
      <c r="Z976" s="24"/>
      <c r="AC976" s="24"/>
      <c r="AI976" s="24"/>
      <c r="AL976" s="24"/>
      <c r="AO976" s="24"/>
      <c r="AR976" s="24"/>
      <c r="AU976" s="24"/>
    </row>
    <row r="977">
      <c r="J977" s="18"/>
      <c r="N977" s="24"/>
      <c r="Q977" s="24"/>
      <c r="T977" s="24"/>
      <c r="W977" s="24"/>
      <c r="Z977" s="24"/>
      <c r="AC977" s="24"/>
      <c r="AI977" s="24"/>
      <c r="AL977" s="24"/>
      <c r="AO977" s="24"/>
      <c r="AR977" s="24"/>
      <c r="AU977" s="24"/>
    </row>
    <row r="978">
      <c r="J978" s="18"/>
      <c r="N978" s="24"/>
      <c r="Q978" s="24"/>
      <c r="T978" s="24"/>
      <c r="W978" s="24"/>
      <c r="Z978" s="24"/>
      <c r="AC978" s="24"/>
      <c r="AI978" s="24"/>
      <c r="AL978" s="24"/>
      <c r="AO978" s="24"/>
      <c r="AR978" s="24"/>
      <c r="AU978" s="24"/>
    </row>
    <row r="979">
      <c r="J979" s="18"/>
      <c r="N979" s="24"/>
      <c r="Q979" s="24"/>
      <c r="T979" s="24"/>
      <c r="W979" s="24"/>
      <c r="Z979" s="24"/>
      <c r="AC979" s="24"/>
      <c r="AI979" s="24"/>
      <c r="AL979" s="24"/>
      <c r="AO979" s="24"/>
      <c r="AR979" s="24"/>
      <c r="AU979" s="24"/>
    </row>
    <row r="980">
      <c r="J980" s="18"/>
      <c r="N980" s="24"/>
      <c r="Q980" s="24"/>
      <c r="T980" s="24"/>
      <c r="W980" s="24"/>
      <c r="Z980" s="24"/>
      <c r="AC980" s="24"/>
      <c r="AI980" s="24"/>
      <c r="AL980" s="24"/>
      <c r="AO980" s="24"/>
      <c r="AR980" s="24"/>
      <c r="AU980" s="24"/>
    </row>
    <row r="981">
      <c r="J981" s="18"/>
      <c r="N981" s="24"/>
      <c r="Q981" s="24"/>
      <c r="T981" s="24"/>
      <c r="W981" s="24"/>
      <c r="Z981" s="24"/>
      <c r="AC981" s="24"/>
      <c r="AI981" s="24"/>
      <c r="AL981" s="24"/>
      <c r="AO981" s="24"/>
      <c r="AR981" s="24"/>
      <c r="AU981" s="24"/>
    </row>
    <row r="982">
      <c r="J982" s="18"/>
      <c r="N982" s="24"/>
      <c r="Q982" s="24"/>
      <c r="T982" s="24"/>
      <c r="W982" s="24"/>
      <c r="Z982" s="24"/>
      <c r="AC982" s="24"/>
      <c r="AI982" s="24"/>
      <c r="AL982" s="24"/>
      <c r="AO982" s="24"/>
      <c r="AR982" s="24"/>
      <c r="AU982" s="24"/>
    </row>
    <row r="983">
      <c r="J983" s="18"/>
      <c r="N983" s="24"/>
      <c r="Q983" s="24"/>
      <c r="T983" s="24"/>
      <c r="W983" s="24"/>
      <c r="Z983" s="24"/>
      <c r="AC983" s="24"/>
      <c r="AI983" s="24"/>
      <c r="AL983" s="24"/>
      <c r="AO983" s="24"/>
      <c r="AR983" s="24"/>
      <c r="AU983" s="24"/>
    </row>
    <row r="984">
      <c r="J984" s="18"/>
      <c r="N984" s="24"/>
      <c r="Q984" s="24"/>
      <c r="T984" s="24"/>
      <c r="W984" s="24"/>
      <c r="Z984" s="24"/>
      <c r="AC984" s="24"/>
      <c r="AI984" s="24"/>
      <c r="AL984" s="24"/>
      <c r="AO984" s="24"/>
      <c r="AR984" s="24"/>
      <c r="AU984" s="24"/>
    </row>
    <row r="985">
      <c r="J985" s="18"/>
      <c r="N985" s="24"/>
      <c r="Q985" s="24"/>
      <c r="T985" s="24"/>
      <c r="W985" s="24"/>
      <c r="Z985" s="24"/>
      <c r="AC985" s="24"/>
      <c r="AI985" s="24"/>
      <c r="AL985" s="24"/>
      <c r="AO985" s="24"/>
      <c r="AR985" s="24"/>
      <c r="AU985" s="24"/>
    </row>
    <row r="986">
      <c r="J986" s="18"/>
      <c r="N986" s="24"/>
      <c r="Q986" s="24"/>
      <c r="T986" s="24"/>
      <c r="W986" s="24"/>
      <c r="Z986" s="24"/>
      <c r="AC986" s="24"/>
      <c r="AI986" s="24"/>
      <c r="AL986" s="24"/>
      <c r="AO986" s="24"/>
      <c r="AR986" s="24"/>
      <c r="AU986" s="24"/>
    </row>
    <row r="987">
      <c r="J987" s="18"/>
      <c r="N987" s="24"/>
      <c r="Q987" s="24"/>
      <c r="T987" s="24"/>
      <c r="W987" s="24"/>
      <c r="Z987" s="24"/>
      <c r="AC987" s="24"/>
      <c r="AI987" s="24"/>
      <c r="AL987" s="24"/>
      <c r="AO987" s="24"/>
      <c r="AR987" s="24"/>
      <c r="AU987" s="24"/>
    </row>
    <row r="988">
      <c r="J988" s="18"/>
      <c r="N988" s="24"/>
      <c r="Q988" s="24"/>
      <c r="T988" s="24"/>
      <c r="W988" s="24"/>
      <c r="Z988" s="24"/>
      <c r="AC988" s="24"/>
      <c r="AI988" s="24"/>
      <c r="AL988" s="24"/>
      <c r="AO988" s="24"/>
      <c r="AR988" s="24"/>
      <c r="AU988" s="24"/>
    </row>
    <row r="989">
      <c r="J989" s="18"/>
      <c r="N989" s="24"/>
      <c r="Q989" s="24"/>
      <c r="T989" s="24"/>
      <c r="W989" s="24"/>
      <c r="Z989" s="24"/>
      <c r="AC989" s="24"/>
      <c r="AI989" s="24"/>
      <c r="AL989" s="24"/>
      <c r="AO989" s="24"/>
      <c r="AR989" s="24"/>
      <c r="AU989" s="24"/>
    </row>
    <row r="990">
      <c r="J990" s="18"/>
      <c r="N990" s="24"/>
      <c r="Q990" s="24"/>
      <c r="T990" s="24"/>
      <c r="W990" s="24"/>
      <c r="Z990" s="24"/>
      <c r="AC990" s="24"/>
      <c r="AI990" s="24"/>
      <c r="AL990" s="24"/>
      <c r="AO990" s="24"/>
      <c r="AR990" s="24"/>
      <c r="AU990" s="24"/>
    </row>
    <row r="991">
      <c r="J991" s="18"/>
      <c r="N991" s="24"/>
      <c r="Q991" s="24"/>
      <c r="T991" s="24"/>
      <c r="W991" s="24"/>
      <c r="Z991" s="24"/>
      <c r="AC991" s="24"/>
      <c r="AI991" s="24"/>
      <c r="AL991" s="24"/>
      <c r="AO991" s="24"/>
      <c r="AR991" s="24"/>
      <c r="AU991" s="24"/>
    </row>
    <row r="992">
      <c r="J992" s="18"/>
      <c r="N992" s="24"/>
      <c r="Q992" s="24"/>
      <c r="T992" s="24"/>
      <c r="W992" s="24"/>
      <c r="Z992" s="24"/>
      <c r="AC992" s="24"/>
      <c r="AI992" s="24"/>
      <c r="AL992" s="24"/>
      <c r="AO992" s="24"/>
      <c r="AR992" s="24"/>
      <c r="AU992" s="24"/>
    </row>
    <row r="993">
      <c r="J993" s="18"/>
      <c r="N993" s="24"/>
      <c r="Q993" s="24"/>
      <c r="T993" s="24"/>
      <c r="W993" s="24"/>
      <c r="Z993" s="24"/>
      <c r="AC993" s="24"/>
      <c r="AI993" s="24"/>
      <c r="AL993" s="24"/>
      <c r="AO993" s="24"/>
      <c r="AR993" s="24"/>
      <c r="AU993" s="24"/>
    </row>
    <row r="994">
      <c r="J994" s="18"/>
      <c r="N994" s="24"/>
      <c r="Q994" s="24"/>
      <c r="T994" s="24"/>
      <c r="W994" s="24"/>
      <c r="Z994" s="24"/>
      <c r="AC994" s="24"/>
      <c r="AI994" s="24"/>
      <c r="AL994" s="24"/>
      <c r="AO994" s="24"/>
      <c r="AR994" s="24"/>
      <c r="AU994" s="24"/>
    </row>
    <row r="995">
      <c r="J995" s="18"/>
      <c r="N995" s="24"/>
      <c r="Q995" s="24"/>
      <c r="T995" s="24"/>
      <c r="W995" s="24"/>
      <c r="Z995" s="24"/>
      <c r="AC995" s="24"/>
      <c r="AI995" s="24"/>
      <c r="AL995" s="24"/>
      <c r="AO995" s="24"/>
      <c r="AR995" s="24"/>
      <c r="AU995" s="24"/>
    </row>
    <row r="996">
      <c r="J996" s="18"/>
      <c r="N996" s="24"/>
      <c r="Q996" s="24"/>
      <c r="T996" s="24"/>
      <c r="W996" s="24"/>
      <c r="Z996" s="24"/>
      <c r="AC996" s="24"/>
      <c r="AI996" s="24"/>
      <c r="AL996" s="24"/>
      <c r="AO996" s="24"/>
      <c r="AR996" s="24"/>
      <c r="AU996" s="24"/>
    </row>
    <row r="997">
      <c r="J997" s="18"/>
      <c r="N997" s="24"/>
      <c r="Q997" s="24"/>
      <c r="T997" s="24"/>
      <c r="W997" s="24"/>
      <c r="Z997" s="24"/>
      <c r="AC997" s="24"/>
      <c r="AI997" s="24"/>
      <c r="AL997" s="24"/>
      <c r="AO997" s="24"/>
      <c r="AR997" s="24"/>
      <c r="AU997" s="24"/>
    </row>
    <row r="998">
      <c r="J998" s="18"/>
      <c r="N998" s="24"/>
      <c r="Q998" s="24"/>
      <c r="T998" s="24"/>
      <c r="W998" s="24"/>
      <c r="Z998" s="24"/>
      <c r="AC998" s="24"/>
      <c r="AI998" s="24"/>
      <c r="AL998" s="24"/>
      <c r="AO998" s="24"/>
      <c r="AR998" s="24"/>
      <c r="AU998" s="24"/>
    </row>
    <row r="999">
      <c r="J999" s="18"/>
      <c r="N999" s="24"/>
      <c r="Q999" s="24"/>
      <c r="T999" s="24"/>
      <c r="W999" s="24"/>
      <c r="Z999" s="24"/>
      <c r="AC999" s="24"/>
      <c r="AI999" s="24"/>
      <c r="AL999" s="24"/>
      <c r="AO999" s="24"/>
      <c r="AR999" s="24"/>
      <c r="AU999" s="24"/>
    </row>
    <row r="1000">
      <c r="J1000" s="18"/>
      <c r="N1000" s="24"/>
      <c r="Q1000" s="24"/>
      <c r="T1000" s="24"/>
      <c r="W1000" s="24"/>
      <c r="Z1000" s="24"/>
      <c r="AC1000" s="24"/>
      <c r="AI1000" s="24"/>
      <c r="AL1000" s="24"/>
      <c r="AO1000" s="24"/>
      <c r="AR1000" s="24"/>
      <c r="AU1000" s="24"/>
    </row>
    <row r="1001">
      <c r="J1001" s="18"/>
      <c r="N1001" s="24"/>
      <c r="Q1001" s="24"/>
      <c r="T1001" s="24"/>
      <c r="W1001" s="24"/>
      <c r="Z1001" s="24"/>
      <c r="AC1001" s="24"/>
      <c r="AI1001" s="24"/>
      <c r="AL1001" s="24"/>
      <c r="AO1001" s="24"/>
      <c r="AR1001" s="24"/>
      <c r="AU1001" s="24"/>
    </row>
    <row r="1002">
      <c r="J1002" s="18"/>
      <c r="N1002" s="24"/>
      <c r="Q1002" s="24"/>
      <c r="T1002" s="24"/>
      <c r="W1002" s="24"/>
      <c r="Z1002" s="24"/>
      <c r="AC1002" s="24"/>
      <c r="AI1002" s="24"/>
      <c r="AL1002" s="24"/>
      <c r="AO1002" s="24"/>
      <c r="AR1002" s="24"/>
      <c r="AU1002" s="24"/>
    </row>
    <row r="1003">
      <c r="J1003" s="18"/>
      <c r="N1003" s="24"/>
      <c r="Q1003" s="24"/>
      <c r="T1003" s="24"/>
      <c r="W1003" s="24"/>
      <c r="Z1003" s="24"/>
      <c r="AC1003" s="24"/>
      <c r="AI1003" s="24"/>
      <c r="AL1003" s="24"/>
      <c r="AO1003" s="24"/>
      <c r="AR1003" s="24"/>
      <c r="AU1003" s="24"/>
    </row>
    <row r="1004">
      <c r="J1004" s="18"/>
      <c r="N1004" s="24"/>
      <c r="Q1004" s="24"/>
      <c r="T1004" s="24"/>
      <c r="W1004" s="24"/>
      <c r="Z1004" s="24"/>
      <c r="AC1004" s="24"/>
      <c r="AI1004" s="24"/>
      <c r="AL1004" s="24"/>
      <c r="AO1004" s="24"/>
      <c r="AR1004" s="24"/>
      <c r="AU1004" s="24"/>
    </row>
    <row r="1005">
      <c r="J1005" s="18"/>
      <c r="N1005" s="24"/>
      <c r="Q1005" s="24"/>
      <c r="T1005" s="24"/>
      <c r="W1005" s="24"/>
      <c r="Z1005" s="24"/>
      <c r="AC1005" s="24"/>
      <c r="AI1005" s="24"/>
      <c r="AL1005" s="24"/>
      <c r="AO1005" s="24"/>
      <c r="AR1005" s="24"/>
      <c r="AU1005" s="24"/>
    </row>
    <row r="1006">
      <c r="J1006" s="18"/>
      <c r="N1006" s="24"/>
      <c r="Q1006" s="24"/>
      <c r="T1006" s="24"/>
      <c r="W1006" s="24"/>
      <c r="Z1006" s="24"/>
      <c r="AC1006" s="24"/>
      <c r="AI1006" s="24"/>
      <c r="AL1006" s="24"/>
      <c r="AO1006" s="24"/>
      <c r="AR1006" s="24"/>
      <c r="AU1006" s="24"/>
    </row>
    <row r="1007">
      <c r="J1007" s="18"/>
      <c r="N1007" s="24"/>
      <c r="Q1007" s="24"/>
      <c r="T1007" s="24"/>
      <c r="W1007" s="24"/>
      <c r="Z1007" s="24"/>
      <c r="AC1007" s="24"/>
      <c r="AI1007" s="24"/>
      <c r="AL1007" s="24"/>
      <c r="AO1007" s="24"/>
      <c r="AR1007" s="24"/>
      <c r="AU1007" s="24"/>
    </row>
    <row r="1008">
      <c r="J1008" s="18"/>
      <c r="N1008" s="24"/>
      <c r="Q1008" s="24"/>
      <c r="T1008" s="24"/>
      <c r="W1008" s="24"/>
      <c r="Z1008" s="24"/>
      <c r="AC1008" s="24"/>
      <c r="AI1008" s="24"/>
      <c r="AL1008" s="24"/>
      <c r="AO1008" s="24"/>
      <c r="AR1008" s="24"/>
      <c r="AU1008" s="24"/>
    </row>
    <row r="1009">
      <c r="J1009" s="18"/>
      <c r="N1009" s="24"/>
      <c r="Q1009" s="24"/>
      <c r="T1009" s="24"/>
      <c r="W1009" s="24"/>
      <c r="Z1009" s="24"/>
      <c r="AC1009" s="24"/>
      <c r="AI1009" s="24"/>
      <c r="AL1009" s="24"/>
      <c r="AO1009" s="24"/>
      <c r="AR1009" s="24"/>
      <c r="AU1009" s="24"/>
    </row>
    <row r="1010">
      <c r="J1010" s="18"/>
      <c r="N1010" s="24"/>
      <c r="Q1010" s="24"/>
      <c r="T1010" s="24"/>
      <c r="W1010" s="24"/>
      <c r="Z1010" s="24"/>
      <c r="AC1010" s="24"/>
      <c r="AI1010" s="24"/>
      <c r="AL1010" s="24"/>
      <c r="AO1010" s="24"/>
      <c r="AR1010" s="24"/>
      <c r="AU1010" s="24"/>
    </row>
    <row r="1011">
      <c r="J1011" s="18"/>
      <c r="N1011" s="24"/>
      <c r="Q1011" s="24"/>
      <c r="T1011" s="24"/>
      <c r="W1011" s="24"/>
      <c r="Z1011" s="24"/>
      <c r="AC1011" s="24"/>
      <c r="AI1011" s="24"/>
      <c r="AL1011" s="24"/>
      <c r="AO1011" s="24"/>
      <c r="AR1011" s="24"/>
      <c r="AU1011" s="24"/>
    </row>
    <row r="1012">
      <c r="J1012" s="18"/>
      <c r="N1012" s="24"/>
      <c r="Q1012" s="24"/>
      <c r="T1012" s="24"/>
      <c r="W1012" s="24"/>
      <c r="Z1012" s="24"/>
      <c r="AC1012" s="24"/>
      <c r="AI1012" s="24"/>
      <c r="AL1012" s="24"/>
      <c r="AO1012" s="24"/>
      <c r="AR1012" s="24"/>
      <c r="AU1012" s="24"/>
    </row>
    <row r="1013">
      <c r="J1013" s="18"/>
      <c r="N1013" s="24"/>
      <c r="Q1013" s="24"/>
      <c r="T1013" s="24"/>
      <c r="W1013" s="24"/>
      <c r="Z1013" s="24"/>
      <c r="AC1013" s="24"/>
      <c r="AI1013" s="24"/>
      <c r="AL1013" s="24"/>
      <c r="AO1013" s="24"/>
      <c r="AR1013" s="24"/>
      <c r="AU1013" s="24"/>
    </row>
    <row r="1014">
      <c r="J1014" s="18"/>
      <c r="N1014" s="24"/>
      <c r="Q1014" s="24"/>
      <c r="T1014" s="24"/>
      <c r="W1014" s="24"/>
      <c r="Z1014" s="24"/>
      <c r="AC1014" s="24"/>
      <c r="AI1014" s="24"/>
      <c r="AL1014" s="24"/>
      <c r="AO1014" s="24"/>
      <c r="AR1014" s="24"/>
      <c r="AU1014" s="24"/>
    </row>
    <row r="1015">
      <c r="J1015" s="18"/>
      <c r="N1015" s="24"/>
      <c r="Q1015" s="24"/>
      <c r="T1015" s="24"/>
      <c r="W1015" s="24"/>
      <c r="Z1015" s="24"/>
      <c r="AC1015" s="24"/>
      <c r="AI1015" s="24"/>
      <c r="AL1015" s="24"/>
      <c r="AO1015" s="24"/>
      <c r="AR1015" s="24"/>
      <c r="AU1015" s="24"/>
    </row>
    <row r="1016">
      <c r="J1016" s="18"/>
      <c r="N1016" s="24"/>
      <c r="Q1016" s="24"/>
      <c r="T1016" s="24"/>
      <c r="W1016" s="24"/>
      <c r="Z1016" s="24"/>
      <c r="AC1016" s="24"/>
      <c r="AI1016" s="24"/>
      <c r="AL1016" s="24"/>
      <c r="AO1016" s="24"/>
      <c r="AR1016" s="24"/>
      <c r="AU1016" s="24"/>
    </row>
    <row r="1017">
      <c r="J1017" s="18"/>
      <c r="N1017" s="24"/>
      <c r="Q1017" s="24"/>
      <c r="T1017" s="24"/>
      <c r="W1017" s="24"/>
      <c r="Z1017" s="24"/>
      <c r="AC1017" s="24"/>
      <c r="AI1017" s="24"/>
      <c r="AL1017" s="24"/>
      <c r="AO1017" s="24"/>
      <c r="AR1017" s="24"/>
      <c r="AU1017" s="24"/>
    </row>
    <row r="1018">
      <c r="J1018" s="18"/>
      <c r="N1018" s="24"/>
      <c r="Q1018" s="24"/>
      <c r="T1018" s="24"/>
      <c r="W1018" s="24"/>
      <c r="Z1018" s="24"/>
      <c r="AC1018" s="24"/>
      <c r="AI1018" s="24"/>
      <c r="AL1018" s="24"/>
      <c r="AO1018" s="24"/>
      <c r="AR1018" s="24"/>
      <c r="AU1018" s="24"/>
    </row>
    <row r="1019">
      <c r="J1019" s="18"/>
      <c r="N1019" s="24"/>
      <c r="Q1019" s="24"/>
      <c r="T1019" s="24"/>
      <c r="W1019" s="24"/>
      <c r="Z1019" s="24"/>
      <c r="AC1019" s="24"/>
      <c r="AI1019" s="24"/>
      <c r="AL1019" s="24"/>
      <c r="AO1019" s="24"/>
      <c r="AR1019" s="24"/>
      <c r="AU1019" s="24"/>
    </row>
    <row r="1020">
      <c r="J1020" s="18"/>
      <c r="N1020" s="24"/>
      <c r="Q1020" s="24"/>
      <c r="T1020" s="24"/>
      <c r="W1020" s="24"/>
      <c r="Z1020" s="24"/>
      <c r="AC1020" s="24"/>
      <c r="AI1020" s="24"/>
      <c r="AL1020" s="24"/>
      <c r="AO1020" s="24"/>
      <c r="AR1020" s="24"/>
      <c r="AU1020" s="24"/>
    </row>
    <row r="1021">
      <c r="J1021" s="18"/>
      <c r="N1021" s="24"/>
      <c r="Q1021" s="24"/>
      <c r="T1021" s="24"/>
      <c r="W1021" s="24"/>
      <c r="Z1021" s="24"/>
      <c r="AC1021" s="24"/>
      <c r="AI1021" s="24"/>
      <c r="AL1021" s="24"/>
      <c r="AO1021" s="24"/>
      <c r="AR1021" s="24"/>
      <c r="AU1021" s="24"/>
    </row>
    <row r="1022">
      <c r="J1022" s="18"/>
      <c r="N1022" s="24"/>
      <c r="Q1022" s="24"/>
      <c r="T1022" s="24"/>
      <c r="W1022" s="24"/>
      <c r="Z1022" s="24"/>
      <c r="AC1022" s="24"/>
      <c r="AI1022" s="24"/>
      <c r="AL1022" s="24"/>
      <c r="AO1022" s="24"/>
      <c r="AR1022" s="24"/>
      <c r="AU1022" s="24"/>
    </row>
    <row r="1023">
      <c r="J1023" s="18"/>
      <c r="N1023" s="24"/>
      <c r="Q1023" s="24"/>
      <c r="T1023" s="24"/>
      <c r="W1023" s="24"/>
      <c r="Z1023" s="24"/>
      <c r="AC1023" s="24"/>
      <c r="AI1023" s="24"/>
      <c r="AL1023" s="24"/>
      <c r="AO1023" s="24"/>
      <c r="AR1023" s="24"/>
      <c r="AU1023" s="24"/>
    </row>
    <row r="1024">
      <c r="J1024" s="18"/>
      <c r="N1024" s="24"/>
      <c r="Q1024" s="24"/>
      <c r="T1024" s="24"/>
      <c r="W1024" s="24"/>
      <c r="Z1024" s="24"/>
      <c r="AC1024" s="24"/>
      <c r="AI1024" s="24"/>
      <c r="AL1024" s="24"/>
      <c r="AO1024" s="24"/>
      <c r="AR1024" s="24"/>
      <c r="AU1024" s="24"/>
    </row>
    <row r="1025">
      <c r="J1025" s="18"/>
      <c r="N1025" s="24"/>
      <c r="Q1025" s="24"/>
      <c r="T1025" s="24"/>
      <c r="W1025" s="24"/>
      <c r="Z1025" s="24"/>
      <c r="AC1025" s="24"/>
      <c r="AI1025" s="24"/>
      <c r="AL1025" s="24"/>
      <c r="AO1025" s="24"/>
      <c r="AR1025" s="24"/>
      <c r="AU1025" s="24"/>
    </row>
    <row r="1026">
      <c r="J1026" s="18"/>
      <c r="N1026" s="24"/>
      <c r="Q1026" s="24"/>
      <c r="T1026" s="24"/>
      <c r="W1026" s="24"/>
      <c r="Z1026" s="24"/>
      <c r="AC1026" s="24"/>
      <c r="AI1026" s="24"/>
      <c r="AL1026" s="24"/>
      <c r="AO1026" s="24"/>
      <c r="AR1026" s="24"/>
      <c r="AU1026" s="24"/>
    </row>
    <row r="1027">
      <c r="J1027" s="18"/>
      <c r="N1027" s="24"/>
      <c r="Q1027" s="24"/>
      <c r="T1027" s="24"/>
      <c r="W1027" s="24"/>
      <c r="Z1027" s="24"/>
      <c r="AC1027" s="24"/>
      <c r="AI1027" s="24"/>
      <c r="AL1027" s="24"/>
      <c r="AO1027" s="24"/>
      <c r="AR1027" s="24"/>
      <c r="AU1027" s="24"/>
    </row>
    <row r="1028">
      <c r="J1028" s="18"/>
      <c r="N1028" s="24"/>
      <c r="Q1028" s="24"/>
      <c r="T1028" s="24"/>
      <c r="W1028" s="24"/>
      <c r="Z1028" s="24"/>
      <c r="AC1028" s="24"/>
      <c r="AI1028" s="24"/>
      <c r="AL1028" s="24"/>
      <c r="AO1028" s="24"/>
      <c r="AR1028" s="24"/>
      <c r="AU1028" s="24"/>
    </row>
    <row r="1029">
      <c r="J1029" s="18"/>
      <c r="N1029" s="24"/>
      <c r="Q1029" s="24"/>
      <c r="T1029" s="24"/>
      <c r="W1029" s="24"/>
      <c r="Z1029" s="24"/>
      <c r="AC1029" s="24"/>
      <c r="AI1029" s="24"/>
      <c r="AL1029" s="24"/>
      <c r="AO1029" s="24"/>
      <c r="AR1029" s="24"/>
      <c r="AU1029" s="24"/>
    </row>
    <row r="1030">
      <c r="J1030" s="18"/>
      <c r="N1030" s="24"/>
      <c r="Q1030" s="24"/>
      <c r="T1030" s="24"/>
      <c r="W1030" s="24"/>
      <c r="Z1030" s="24"/>
      <c r="AC1030" s="24"/>
      <c r="AI1030" s="24"/>
      <c r="AL1030" s="24"/>
      <c r="AO1030" s="24"/>
      <c r="AR1030" s="24"/>
      <c r="AU1030" s="24"/>
    </row>
    <row r="1031">
      <c r="J1031" s="18"/>
      <c r="N1031" s="24"/>
      <c r="Q1031" s="24"/>
      <c r="T1031" s="24"/>
      <c r="W1031" s="24"/>
      <c r="Z1031" s="24"/>
      <c r="AC1031" s="24"/>
      <c r="AI1031" s="24"/>
      <c r="AL1031" s="24"/>
      <c r="AO1031" s="24"/>
      <c r="AR1031" s="24"/>
      <c r="AU1031" s="24"/>
    </row>
    <row r="1032">
      <c r="J1032" s="18"/>
      <c r="N1032" s="24"/>
      <c r="Q1032" s="24"/>
      <c r="T1032" s="24"/>
      <c r="W1032" s="24"/>
      <c r="Z1032" s="24"/>
      <c r="AC1032" s="24"/>
      <c r="AI1032" s="24"/>
      <c r="AL1032" s="24"/>
      <c r="AO1032" s="24"/>
      <c r="AR1032" s="24"/>
      <c r="AU1032" s="24"/>
    </row>
    <row r="1033">
      <c r="J1033" s="18"/>
      <c r="N1033" s="24"/>
      <c r="Q1033" s="24"/>
      <c r="T1033" s="24"/>
      <c r="W1033" s="24"/>
      <c r="Z1033" s="24"/>
      <c r="AC1033" s="24"/>
      <c r="AI1033" s="24"/>
      <c r="AL1033" s="24"/>
      <c r="AO1033" s="24"/>
      <c r="AR1033" s="24"/>
      <c r="AU1033" s="24"/>
    </row>
    <row r="1034">
      <c r="J1034" s="18"/>
      <c r="N1034" s="24"/>
      <c r="Q1034" s="24"/>
      <c r="T1034" s="24"/>
      <c r="W1034" s="24"/>
      <c r="Z1034" s="24"/>
      <c r="AC1034" s="24"/>
      <c r="AI1034" s="24"/>
      <c r="AL1034" s="24"/>
      <c r="AO1034" s="24"/>
      <c r="AR1034" s="24"/>
      <c r="AU1034" s="24"/>
    </row>
    <row r="1035">
      <c r="J1035" s="18"/>
      <c r="N1035" s="24"/>
      <c r="Q1035" s="24"/>
      <c r="T1035" s="24"/>
      <c r="W1035" s="24"/>
      <c r="Z1035" s="24"/>
      <c r="AC1035" s="24"/>
      <c r="AI1035" s="24"/>
      <c r="AL1035" s="24"/>
      <c r="AO1035" s="24"/>
      <c r="AR1035" s="24"/>
      <c r="AU1035" s="24"/>
    </row>
    <row r="1036">
      <c r="J1036" s="18"/>
      <c r="N1036" s="24"/>
      <c r="Q1036" s="24"/>
      <c r="T1036" s="24"/>
      <c r="W1036" s="24"/>
      <c r="Z1036" s="24"/>
      <c r="AC1036" s="24"/>
      <c r="AI1036" s="24"/>
      <c r="AL1036" s="24"/>
      <c r="AO1036" s="24"/>
      <c r="AR1036" s="24"/>
      <c r="AU1036" s="24"/>
    </row>
    <row r="1037">
      <c r="J1037" s="18"/>
      <c r="N1037" s="24"/>
      <c r="Q1037" s="24"/>
      <c r="T1037" s="24"/>
      <c r="W1037" s="24"/>
      <c r="Z1037" s="24"/>
      <c r="AC1037" s="24"/>
      <c r="AI1037" s="24"/>
      <c r="AL1037" s="24"/>
      <c r="AO1037" s="24"/>
      <c r="AR1037" s="24"/>
      <c r="AU1037" s="24"/>
    </row>
    <row r="1038">
      <c r="J1038" s="18"/>
      <c r="N1038" s="24"/>
      <c r="Q1038" s="24"/>
      <c r="T1038" s="24"/>
      <c r="W1038" s="24"/>
      <c r="Z1038" s="24"/>
      <c r="AC1038" s="24"/>
      <c r="AI1038" s="24"/>
      <c r="AL1038" s="24"/>
      <c r="AO1038" s="24"/>
      <c r="AR1038" s="24"/>
      <c r="AU1038" s="24"/>
    </row>
    <row r="1039">
      <c r="J1039" s="18"/>
      <c r="N1039" s="24"/>
      <c r="Q1039" s="24"/>
      <c r="T1039" s="24"/>
      <c r="W1039" s="24"/>
      <c r="Z1039" s="24"/>
      <c r="AC1039" s="24"/>
      <c r="AI1039" s="24"/>
      <c r="AL1039" s="24"/>
      <c r="AO1039" s="24"/>
      <c r="AR1039" s="24"/>
      <c r="AU1039" s="24"/>
    </row>
    <row r="1040">
      <c r="J1040" s="18"/>
      <c r="N1040" s="24"/>
      <c r="Q1040" s="24"/>
      <c r="T1040" s="24"/>
      <c r="W1040" s="24"/>
      <c r="Z1040" s="24"/>
      <c r="AC1040" s="24"/>
      <c r="AI1040" s="24"/>
      <c r="AL1040" s="24"/>
      <c r="AO1040" s="24"/>
      <c r="AR1040" s="24"/>
      <c r="AU1040" s="24"/>
    </row>
    <row r="1041">
      <c r="J1041" s="18"/>
      <c r="N1041" s="24"/>
      <c r="Q1041" s="24"/>
      <c r="T1041" s="24"/>
      <c r="W1041" s="24"/>
      <c r="Z1041" s="24"/>
      <c r="AC1041" s="24"/>
      <c r="AI1041" s="24"/>
      <c r="AL1041" s="24"/>
      <c r="AO1041" s="24"/>
      <c r="AR1041" s="24"/>
      <c r="AU1041" s="24"/>
    </row>
    <row r="1042">
      <c r="J1042" s="18"/>
      <c r="N1042" s="24"/>
      <c r="Q1042" s="24"/>
      <c r="T1042" s="24"/>
      <c r="W1042" s="24"/>
      <c r="Z1042" s="24"/>
      <c r="AC1042" s="24"/>
      <c r="AI1042" s="24"/>
      <c r="AL1042" s="24"/>
      <c r="AO1042" s="24"/>
      <c r="AR1042" s="24"/>
      <c r="AU1042" s="24"/>
    </row>
    <row r="1043">
      <c r="J1043" s="18"/>
      <c r="N1043" s="24"/>
      <c r="Q1043" s="24"/>
      <c r="T1043" s="24"/>
      <c r="W1043" s="24"/>
      <c r="Z1043" s="24"/>
      <c r="AC1043" s="24"/>
      <c r="AI1043" s="24"/>
      <c r="AL1043" s="24"/>
      <c r="AO1043" s="24"/>
      <c r="AR1043" s="24"/>
      <c r="AU1043" s="24"/>
    </row>
    <row r="1044">
      <c r="J1044" s="18"/>
      <c r="N1044" s="24"/>
      <c r="Q1044" s="24"/>
      <c r="T1044" s="24"/>
      <c r="W1044" s="24"/>
      <c r="Z1044" s="24"/>
      <c r="AC1044" s="24"/>
      <c r="AI1044" s="24"/>
      <c r="AL1044" s="24"/>
      <c r="AO1044" s="24"/>
      <c r="AR1044" s="24"/>
      <c r="AU1044" s="24"/>
    </row>
    <row r="1045">
      <c r="J1045" s="18"/>
      <c r="N1045" s="24"/>
      <c r="Q1045" s="24"/>
      <c r="T1045" s="24"/>
      <c r="W1045" s="24"/>
      <c r="Z1045" s="24"/>
      <c r="AC1045" s="24"/>
      <c r="AI1045" s="24"/>
      <c r="AL1045" s="24"/>
      <c r="AO1045" s="24"/>
      <c r="AR1045" s="24"/>
      <c r="AU1045" s="24"/>
    </row>
    <row r="1046">
      <c r="J1046" s="18"/>
      <c r="N1046" s="24"/>
      <c r="Q1046" s="24"/>
      <c r="T1046" s="24"/>
      <c r="W1046" s="24"/>
      <c r="Z1046" s="24"/>
      <c r="AC1046" s="24"/>
      <c r="AI1046" s="24"/>
      <c r="AL1046" s="24"/>
      <c r="AO1046" s="24"/>
      <c r="AR1046" s="24"/>
      <c r="AU1046" s="24"/>
    </row>
    <row r="1047">
      <c r="J1047" s="18"/>
      <c r="N1047" s="24"/>
      <c r="Q1047" s="24"/>
      <c r="T1047" s="24"/>
      <c r="W1047" s="24"/>
      <c r="Z1047" s="24"/>
      <c r="AC1047" s="24"/>
      <c r="AI1047" s="24"/>
      <c r="AL1047" s="24"/>
      <c r="AO1047" s="24"/>
      <c r="AR1047" s="24"/>
      <c r="AU1047" s="24"/>
    </row>
    <row r="1048">
      <c r="J1048" s="18"/>
      <c r="N1048" s="24"/>
      <c r="Q1048" s="24"/>
      <c r="T1048" s="24"/>
      <c r="W1048" s="24"/>
      <c r="Z1048" s="24"/>
      <c r="AC1048" s="24"/>
      <c r="AI1048" s="24"/>
      <c r="AL1048" s="24"/>
      <c r="AO1048" s="24"/>
      <c r="AR1048" s="24"/>
      <c r="AU1048" s="24"/>
    </row>
    <row r="1049">
      <c r="J1049" s="18"/>
      <c r="N1049" s="24"/>
      <c r="Q1049" s="24"/>
      <c r="T1049" s="24"/>
      <c r="W1049" s="24"/>
      <c r="Z1049" s="24"/>
      <c r="AC1049" s="24"/>
      <c r="AI1049" s="24"/>
      <c r="AL1049" s="24"/>
      <c r="AO1049" s="24"/>
      <c r="AR1049" s="24"/>
      <c r="AU1049" s="24"/>
    </row>
    <row r="1050">
      <c r="J1050" s="18"/>
      <c r="N1050" s="24"/>
      <c r="Q1050" s="24"/>
      <c r="T1050" s="24"/>
      <c r="W1050" s="24"/>
      <c r="Z1050" s="24"/>
      <c r="AC1050" s="24"/>
      <c r="AI1050" s="24"/>
      <c r="AL1050" s="24"/>
      <c r="AO1050" s="24"/>
      <c r="AR1050" s="24"/>
      <c r="AU1050" s="24"/>
    </row>
    <row r="1051">
      <c r="J1051" s="18"/>
      <c r="N1051" s="24"/>
      <c r="Q1051" s="24"/>
      <c r="T1051" s="24"/>
      <c r="W1051" s="24"/>
      <c r="Z1051" s="24"/>
      <c r="AC1051" s="24"/>
      <c r="AI1051" s="24"/>
      <c r="AL1051" s="24"/>
      <c r="AO1051" s="24"/>
      <c r="AR1051" s="24"/>
      <c r="AU1051" s="24"/>
    </row>
    <row r="1052">
      <c r="J1052" s="18"/>
      <c r="N1052" s="24"/>
      <c r="Q1052" s="24"/>
      <c r="T1052" s="24"/>
      <c r="W1052" s="24"/>
      <c r="Z1052" s="24"/>
      <c r="AC1052" s="24"/>
      <c r="AI1052" s="24"/>
      <c r="AL1052" s="24"/>
      <c r="AO1052" s="24"/>
      <c r="AR1052" s="24"/>
      <c r="AU1052" s="24"/>
    </row>
    <row r="1053">
      <c r="J1053" s="18"/>
      <c r="N1053" s="24"/>
      <c r="Q1053" s="24"/>
      <c r="T1053" s="24"/>
      <c r="W1053" s="24"/>
      <c r="Z1053" s="24"/>
      <c r="AC1053" s="24"/>
      <c r="AI1053" s="24"/>
      <c r="AL1053" s="24"/>
      <c r="AO1053" s="24"/>
      <c r="AR1053" s="24"/>
      <c r="AU1053" s="24"/>
    </row>
    <row r="1054">
      <c r="J1054" s="18"/>
      <c r="N1054" s="24"/>
      <c r="Q1054" s="24"/>
      <c r="T1054" s="24"/>
      <c r="W1054" s="24"/>
      <c r="Z1054" s="24"/>
      <c r="AC1054" s="24"/>
      <c r="AI1054" s="24"/>
      <c r="AL1054" s="24"/>
      <c r="AO1054" s="24"/>
      <c r="AR1054" s="24"/>
      <c r="AU1054" s="24"/>
    </row>
    <row r="1055">
      <c r="J1055" s="18"/>
      <c r="N1055" s="24"/>
      <c r="Q1055" s="24"/>
      <c r="T1055" s="24"/>
      <c r="W1055" s="24"/>
      <c r="Z1055" s="24"/>
      <c r="AC1055" s="24"/>
      <c r="AI1055" s="24"/>
      <c r="AL1055" s="24"/>
      <c r="AO1055" s="24"/>
      <c r="AR1055" s="24"/>
      <c r="AU1055" s="24"/>
    </row>
    <row r="1056">
      <c r="J1056" s="18"/>
      <c r="N1056" s="24"/>
      <c r="Q1056" s="24"/>
      <c r="T1056" s="24"/>
      <c r="W1056" s="24"/>
      <c r="Z1056" s="24"/>
      <c r="AC1056" s="24"/>
      <c r="AI1056" s="24"/>
      <c r="AL1056" s="24"/>
      <c r="AO1056" s="24"/>
      <c r="AR1056" s="24"/>
      <c r="AU1056" s="24"/>
    </row>
    <row r="1057">
      <c r="J1057" s="18"/>
      <c r="N1057" s="24"/>
      <c r="Q1057" s="24"/>
      <c r="T1057" s="24"/>
      <c r="W1057" s="24"/>
      <c r="Z1057" s="24"/>
      <c r="AC1057" s="24"/>
      <c r="AI1057" s="24"/>
      <c r="AL1057" s="24"/>
      <c r="AO1057" s="24"/>
      <c r="AR1057" s="24"/>
      <c r="AU1057" s="24"/>
    </row>
    <row r="1058">
      <c r="J1058" s="18"/>
      <c r="N1058" s="24"/>
      <c r="Q1058" s="24"/>
      <c r="T1058" s="24"/>
      <c r="W1058" s="24"/>
      <c r="Z1058" s="24"/>
      <c r="AC1058" s="24"/>
      <c r="AI1058" s="24"/>
      <c r="AL1058" s="24"/>
      <c r="AO1058" s="24"/>
      <c r="AR1058" s="24"/>
      <c r="AU1058" s="24"/>
    </row>
    <row r="1059">
      <c r="J1059" s="18"/>
      <c r="N1059" s="24"/>
      <c r="Q1059" s="24"/>
      <c r="T1059" s="24"/>
      <c r="W1059" s="24"/>
      <c r="Z1059" s="24"/>
      <c r="AC1059" s="24"/>
      <c r="AI1059" s="24"/>
      <c r="AL1059" s="24"/>
      <c r="AO1059" s="24"/>
      <c r="AR1059" s="24"/>
      <c r="AU1059" s="24"/>
    </row>
    <row r="1060">
      <c r="J1060" s="18"/>
      <c r="N1060" s="24"/>
      <c r="Q1060" s="24"/>
      <c r="T1060" s="24"/>
      <c r="W1060" s="24"/>
      <c r="Z1060" s="24"/>
      <c r="AC1060" s="24"/>
      <c r="AI1060" s="24"/>
      <c r="AL1060" s="24"/>
      <c r="AO1060" s="24"/>
      <c r="AR1060" s="24"/>
      <c r="AU1060" s="24"/>
    </row>
    <row r="1061">
      <c r="J1061" s="18"/>
      <c r="N1061" s="24"/>
      <c r="Q1061" s="24"/>
      <c r="T1061" s="24"/>
      <c r="W1061" s="24"/>
      <c r="Z1061" s="24"/>
      <c r="AC1061" s="24"/>
      <c r="AI1061" s="24"/>
      <c r="AL1061" s="24"/>
      <c r="AO1061" s="24"/>
      <c r="AR1061" s="24"/>
      <c r="AU1061" s="24"/>
    </row>
    <row r="1062">
      <c r="J1062" s="18"/>
      <c r="N1062" s="24"/>
      <c r="Q1062" s="24"/>
      <c r="T1062" s="24"/>
      <c r="W1062" s="24"/>
      <c r="Z1062" s="24"/>
      <c r="AC1062" s="24"/>
      <c r="AI1062" s="24"/>
      <c r="AL1062" s="24"/>
      <c r="AO1062" s="24"/>
      <c r="AR1062" s="24"/>
      <c r="AU1062" s="24"/>
    </row>
    <row r="1063">
      <c r="J1063" s="18"/>
      <c r="N1063" s="24"/>
      <c r="Q1063" s="24"/>
      <c r="T1063" s="24"/>
      <c r="W1063" s="24"/>
      <c r="Z1063" s="24"/>
      <c r="AC1063" s="24"/>
      <c r="AI1063" s="24"/>
      <c r="AL1063" s="24"/>
      <c r="AO1063" s="24"/>
      <c r="AR1063" s="24"/>
      <c r="AU1063" s="24"/>
    </row>
    <row r="1064">
      <c r="J1064" s="18"/>
      <c r="N1064" s="24"/>
      <c r="Q1064" s="24"/>
      <c r="T1064" s="24"/>
      <c r="W1064" s="24"/>
      <c r="Z1064" s="24"/>
      <c r="AC1064" s="24"/>
      <c r="AI1064" s="24"/>
      <c r="AL1064" s="24"/>
      <c r="AO1064" s="24"/>
      <c r="AR1064" s="24"/>
      <c r="AU1064" s="24"/>
    </row>
    <row r="1065">
      <c r="J1065" s="18"/>
      <c r="N1065" s="24"/>
      <c r="Q1065" s="24"/>
      <c r="T1065" s="24"/>
      <c r="W1065" s="24"/>
      <c r="Z1065" s="24"/>
      <c r="AC1065" s="24"/>
      <c r="AI1065" s="24"/>
      <c r="AL1065" s="24"/>
      <c r="AO1065" s="24"/>
      <c r="AR1065" s="24"/>
      <c r="AU1065" s="24"/>
    </row>
    <row r="1066">
      <c r="J1066" s="18"/>
      <c r="N1066" s="24"/>
      <c r="Q1066" s="24"/>
      <c r="T1066" s="24"/>
      <c r="W1066" s="24"/>
      <c r="Z1066" s="24"/>
      <c r="AC1066" s="24"/>
      <c r="AI1066" s="24"/>
      <c r="AL1066" s="24"/>
      <c r="AO1066" s="24"/>
      <c r="AR1066" s="24"/>
      <c r="AU1066" s="24"/>
    </row>
    <row r="1067">
      <c r="J1067" s="18"/>
      <c r="N1067" s="24"/>
      <c r="Q1067" s="24"/>
      <c r="T1067" s="24"/>
      <c r="W1067" s="24"/>
      <c r="Z1067" s="24"/>
      <c r="AC1067" s="24"/>
      <c r="AI1067" s="24"/>
      <c r="AL1067" s="24"/>
      <c r="AO1067" s="24"/>
      <c r="AR1067" s="24"/>
      <c r="AU1067" s="24"/>
    </row>
    <row r="1068">
      <c r="J1068" s="18"/>
      <c r="N1068" s="24"/>
      <c r="Q1068" s="24"/>
      <c r="T1068" s="24"/>
      <c r="W1068" s="24"/>
      <c r="Z1068" s="24"/>
      <c r="AC1068" s="24"/>
      <c r="AI1068" s="24"/>
      <c r="AL1068" s="24"/>
      <c r="AO1068" s="24"/>
      <c r="AR1068" s="24"/>
      <c r="AU1068" s="24"/>
    </row>
    <row r="1069">
      <c r="J1069" s="18"/>
      <c r="N1069" s="24"/>
      <c r="Q1069" s="24"/>
      <c r="T1069" s="24"/>
      <c r="W1069" s="24"/>
      <c r="Z1069" s="24"/>
      <c r="AC1069" s="24"/>
      <c r="AI1069" s="24"/>
      <c r="AL1069" s="24"/>
      <c r="AO1069" s="24"/>
      <c r="AR1069" s="24"/>
      <c r="AU1069" s="24"/>
    </row>
    <row r="1070">
      <c r="J1070" s="18"/>
      <c r="N1070" s="24"/>
      <c r="Q1070" s="24"/>
      <c r="T1070" s="24"/>
      <c r="W1070" s="24"/>
      <c r="Z1070" s="24"/>
      <c r="AC1070" s="24"/>
      <c r="AI1070" s="24"/>
      <c r="AL1070" s="24"/>
      <c r="AO1070" s="24"/>
      <c r="AR1070" s="24"/>
      <c r="AU1070" s="24"/>
    </row>
    <row r="1071">
      <c r="J1071" s="18"/>
      <c r="N1071" s="24"/>
      <c r="Q1071" s="24"/>
      <c r="T1071" s="24"/>
      <c r="W1071" s="24"/>
      <c r="Z1071" s="24"/>
      <c r="AC1071" s="24"/>
      <c r="AI1071" s="24"/>
      <c r="AL1071" s="24"/>
      <c r="AO1071" s="24"/>
      <c r="AR1071" s="24"/>
      <c r="AU1071" s="24"/>
    </row>
    <row r="1072">
      <c r="J1072" s="18"/>
      <c r="N1072" s="24"/>
      <c r="Q1072" s="24"/>
      <c r="T1072" s="24"/>
      <c r="W1072" s="24"/>
      <c r="Z1072" s="24"/>
      <c r="AC1072" s="24"/>
      <c r="AI1072" s="24"/>
      <c r="AL1072" s="24"/>
      <c r="AO1072" s="24"/>
      <c r="AR1072" s="24"/>
      <c r="AU1072" s="24"/>
    </row>
    <row r="1073">
      <c r="J1073" s="18"/>
      <c r="N1073" s="24"/>
      <c r="Q1073" s="24"/>
      <c r="T1073" s="24"/>
      <c r="W1073" s="24"/>
      <c r="Z1073" s="24"/>
      <c r="AC1073" s="24"/>
      <c r="AI1073" s="24"/>
      <c r="AL1073" s="24"/>
      <c r="AO1073" s="24"/>
      <c r="AR1073" s="24"/>
      <c r="AU1073" s="24"/>
    </row>
    <row r="1074">
      <c r="J1074" s="18"/>
      <c r="N1074" s="24"/>
      <c r="Q1074" s="24"/>
      <c r="T1074" s="24"/>
      <c r="W1074" s="24"/>
      <c r="Z1074" s="24"/>
      <c r="AC1074" s="24"/>
      <c r="AI1074" s="24"/>
      <c r="AL1074" s="24"/>
      <c r="AO1074" s="24"/>
      <c r="AR1074" s="24"/>
      <c r="AU1074" s="24"/>
    </row>
    <row r="1075">
      <c r="J1075" s="18"/>
      <c r="N1075" s="24"/>
      <c r="Q1075" s="24"/>
      <c r="T1075" s="24"/>
      <c r="W1075" s="24"/>
      <c r="Z1075" s="24"/>
      <c r="AC1075" s="24"/>
      <c r="AI1075" s="24"/>
      <c r="AL1075" s="24"/>
      <c r="AO1075" s="24"/>
      <c r="AR1075" s="24"/>
      <c r="AU1075" s="24"/>
    </row>
    <row r="1076">
      <c r="J1076" s="18"/>
      <c r="N1076" s="24"/>
      <c r="Q1076" s="24"/>
      <c r="T1076" s="24"/>
      <c r="W1076" s="24"/>
      <c r="Z1076" s="24"/>
      <c r="AC1076" s="24"/>
      <c r="AI1076" s="24"/>
      <c r="AL1076" s="24"/>
      <c r="AO1076" s="24"/>
      <c r="AR1076" s="24"/>
      <c r="AU1076" s="24"/>
    </row>
    <row r="1077">
      <c r="J1077" s="18"/>
      <c r="N1077" s="24"/>
      <c r="Q1077" s="24"/>
      <c r="T1077" s="24"/>
      <c r="W1077" s="24"/>
      <c r="Z1077" s="24"/>
      <c r="AC1077" s="24"/>
      <c r="AI1077" s="24"/>
      <c r="AL1077" s="24"/>
      <c r="AO1077" s="24"/>
      <c r="AR1077" s="24"/>
      <c r="AU1077" s="24"/>
    </row>
    <row r="1078">
      <c r="J1078" s="18"/>
      <c r="N1078" s="24"/>
      <c r="Q1078" s="24"/>
      <c r="T1078" s="24"/>
      <c r="W1078" s="24"/>
      <c r="Z1078" s="24"/>
      <c r="AC1078" s="24"/>
      <c r="AI1078" s="24"/>
      <c r="AL1078" s="24"/>
      <c r="AO1078" s="24"/>
      <c r="AR1078" s="24"/>
      <c r="AU1078" s="24"/>
    </row>
    <row r="1079">
      <c r="J1079" s="18"/>
      <c r="N1079" s="24"/>
      <c r="Q1079" s="24"/>
      <c r="T1079" s="24"/>
      <c r="W1079" s="24"/>
      <c r="Z1079" s="24"/>
      <c r="AC1079" s="24"/>
      <c r="AI1079" s="24"/>
      <c r="AL1079" s="24"/>
      <c r="AO1079" s="24"/>
      <c r="AR1079" s="24"/>
      <c r="AU1079" s="24"/>
    </row>
    <row r="1080">
      <c r="J1080" s="18"/>
      <c r="N1080" s="24"/>
      <c r="Q1080" s="24"/>
      <c r="T1080" s="24"/>
      <c r="W1080" s="24"/>
      <c r="Z1080" s="24"/>
      <c r="AC1080" s="24"/>
      <c r="AI1080" s="24"/>
      <c r="AL1080" s="24"/>
      <c r="AO1080" s="24"/>
      <c r="AR1080" s="24"/>
      <c r="AU1080" s="24"/>
    </row>
    <row r="1081">
      <c r="J1081" s="18"/>
      <c r="N1081" s="24"/>
      <c r="Q1081" s="24"/>
      <c r="T1081" s="24"/>
      <c r="W1081" s="24"/>
      <c r="Z1081" s="24"/>
      <c r="AC1081" s="24"/>
      <c r="AI1081" s="24"/>
      <c r="AL1081" s="24"/>
      <c r="AO1081" s="24"/>
      <c r="AR1081" s="24"/>
      <c r="AU1081" s="24"/>
    </row>
    <row r="1082">
      <c r="J1082" s="18"/>
      <c r="N1082" s="24"/>
      <c r="Q1082" s="24"/>
      <c r="T1082" s="24"/>
      <c r="W1082" s="24"/>
      <c r="Z1082" s="24"/>
      <c r="AC1082" s="24"/>
      <c r="AI1082" s="24"/>
      <c r="AL1082" s="24"/>
      <c r="AO1082" s="24"/>
      <c r="AR1082" s="24"/>
      <c r="AU1082" s="24"/>
    </row>
    <row r="1083">
      <c r="J1083" s="18"/>
      <c r="N1083" s="24"/>
      <c r="Q1083" s="24"/>
      <c r="T1083" s="24"/>
      <c r="W1083" s="24"/>
      <c r="Z1083" s="24"/>
      <c r="AC1083" s="24"/>
      <c r="AI1083" s="24"/>
      <c r="AL1083" s="24"/>
      <c r="AO1083" s="24"/>
      <c r="AR1083" s="24"/>
      <c r="AU1083" s="24"/>
    </row>
    <row r="1084">
      <c r="J1084" s="18"/>
      <c r="N1084" s="24"/>
      <c r="Q1084" s="24"/>
      <c r="T1084" s="24"/>
      <c r="W1084" s="24"/>
      <c r="Z1084" s="24"/>
      <c r="AC1084" s="24"/>
      <c r="AI1084" s="24"/>
      <c r="AL1084" s="24"/>
      <c r="AO1084" s="24"/>
      <c r="AR1084" s="24"/>
      <c r="AU1084" s="24"/>
    </row>
    <row r="1085">
      <c r="J1085" s="18"/>
      <c r="N1085" s="24"/>
      <c r="Q1085" s="24"/>
      <c r="T1085" s="24"/>
      <c r="W1085" s="24"/>
      <c r="Z1085" s="24"/>
      <c r="AC1085" s="24"/>
      <c r="AI1085" s="24"/>
      <c r="AL1085" s="24"/>
      <c r="AO1085" s="24"/>
      <c r="AR1085" s="24"/>
      <c r="AU1085" s="24"/>
    </row>
    <row r="1086">
      <c r="J1086" s="18"/>
      <c r="N1086" s="24"/>
      <c r="Q1086" s="24"/>
      <c r="T1086" s="24"/>
      <c r="W1086" s="24"/>
      <c r="Z1086" s="24"/>
      <c r="AC1086" s="24"/>
      <c r="AI1086" s="24"/>
      <c r="AL1086" s="24"/>
      <c r="AO1086" s="24"/>
      <c r="AR1086" s="24"/>
      <c r="AU1086" s="24"/>
    </row>
    <row r="1087">
      <c r="J1087" s="18"/>
      <c r="N1087" s="24"/>
      <c r="Q1087" s="24"/>
      <c r="T1087" s="24"/>
      <c r="W1087" s="24"/>
      <c r="Z1087" s="24"/>
      <c r="AC1087" s="24"/>
      <c r="AI1087" s="24"/>
      <c r="AL1087" s="24"/>
      <c r="AO1087" s="24"/>
      <c r="AR1087" s="24"/>
      <c r="AU1087" s="24"/>
    </row>
    <row r="1088">
      <c r="J1088" s="18"/>
      <c r="N1088" s="24"/>
      <c r="Q1088" s="24"/>
      <c r="T1088" s="24"/>
      <c r="W1088" s="24"/>
      <c r="Z1088" s="24"/>
      <c r="AC1088" s="24"/>
      <c r="AI1088" s="24"/>
      <c r="AL1088" s="24"/>
      <c r="AO1088" s="24"/>
      <c r="AR1088" s="24"/>
      <c r="AU1088" s="24"/>
    </row>
    <row r="1089">
      <c r="J1089" s="18"/>
      <c r="N1089" s="24"/>
      <c r="Q1089" s="24"/>
      <c r="T1089" s="24"/>
      <c r="W1089" s="24"/>
      <c r="Z1089" s="24"/>
      <c r="AC1089" s="24"/>
      <c r="AI1089" s="24"/>
      <c r="AL1089" s="24"/>
      <c r="AO1089" s="24"/>
      <c r="AR1089" s="24"/>
      <c r="AU1089" s="24"/>
    </row>
    <row r="1090">
      <c r="J1090" s="18"/>
      <c r="N1090" s="24"/>
      <c r="Q1090" s="24"/>
      <c r="T1090" s="24"/>
      <c r="W1090" s="24"/>
      <c r="Z1090" s="24"/>
      <c r="AC1090" s="24"/>
      <c r="AI1090" s="24"/>
      <c r="AL1090" s="24"/>
      <c r="AO1090" s="24"/>
      <c r="AR1090" s="24"/>
      <c r="AU1090" s="24"/>
    </row>
    <row r="1091">
      <c r="J1091" s="18"/>
      <c r="N1091" s="24"/>
      <c r="Q1091" s="24"/>
      <c r="T1091" s="24"/>
      <c r="W1091" s="24"/>
      <c r="Z1091" s="24"/>
      <c r="AC1091" s="24"/>
      <c r="AI1091" s="24"/>
      <c r="AL1091" s="24"/>
      <c r="AO1091" s="24"/>
      <c r="AR1091" s="24"/>
      <c r="AU1091" s="24"/>
    </row>
    <row r="1092">
      <c r="J1092" s="18"/>
      <c r="N1092" s="24"/>
      <c r="Q1092" s="24"/>
      <c r="T1092" s="24"/>
      <c r="W1092" s="24"/>
      <c r="Z1092" s="24"/>
      <c r="AC1092" s="24"/>
      <c r="AI1092" s="24"/>
      <c r="AL1092" s="24"/>
      <c r="AO1092" s="24"/>
      <c r="AR1092" s="24"/>
      <c r="AU1092" s="24"/>
    </row>
    <row r="1093">
      <c r="J1093" s="18"/>
      <c r="N1093" s="24"/>
      <c r="Q1093" s="24"/>
      <c r="T1093" s="24"/>
      <c r="W1093" s="24"/>
      <c r="Z1093" s="24"/>
      <c r="AC1093" s="24"/>
      <c r="AI1093" s="24"/>
      <c r="AL1093" s="24"/>
      <c r="AO1093" s="24"/>
      <c r="AR1093" s="24"/>
      <c r="AU1093" s="24"/>
    </row>
    <row r="1094">
      <c r="J1094" s="18"/>
      <c r="N1094" s="24"/>
      <c r="Q1094" s="24"/>
      <c r="T1094" s="24"/>
      <c r="W1094" s="24"/>
      <c r="Z1094" s="24"/>
      <c r="AC1094" s="24"/>
      <c r="AI1094" s="24"/>
      <c r="AL1094" s="24"/>
      <c r="AO1094" s="24"/>
      <c r="AR1094" s="24"/>
      <c r="AU1094" s="24"/>
    </row>
    <row r="1095">
      <c r="J1095" s="18"/>
      <c r="N1095" s="24"/>
      <c r="Q1095" s="24"/>
      <c r="T1095" s="24"/>
      <c r="W1095" s="24"/>
      <c r="Z1095" s="24"/>
      <c r="AC1095" s="24"/>
      <c r="AI1095" s="24"/>
      <c r="AL1095" s="24"/>
      <c r="AO1095" s="24"/>
      <c r="AR1095" s="24"/>
      <c r="AU1095" s="24"/>
    </row>
    <row r="1096">
      <c r="J1096" s="18"/>
      <c r="N1096" s="24"/>
      <c r="Q1096" s="24"/>
      <c r="T1096" s="24"/>
      <c r="W1096" s="24"/>
      <c r="Z1096" s="24"/>
      <c r="AC1096" s="24"/>
      <c r="AI1096" s="24"/>
      <c r="AL1096" s="24"/>
      <c r="AO1096" s="24"/>
      <c r="AR1096" s="24"/>
      <c r="AU1096" s="24"/>
    </row>
    <row r="1097">
      <c r="J1097" s="18"/>
      <c r="N1097" s="24"/>
      <c r="Q1097" s="24"/>
      <c r="T1097" s="24"/>
      <c r="W1097" s="24"/>
      <c r="Z1097" s="24"/>
      <c r="AC1097" s="24"/>
      <c r="AI1097" s="24"/>
      <c r="AL1097" s="24"/>
      <c r="AO1097" s="24"/>
      <c r="AR1097" s="24"/>
      <c r="AU1097" s="24"/>
    </row>
    <row r="1098">
      <c r="J1098" s="18"/>
      <c r="N1098" s="24"/>
      <c r="Q1098" s="24"/>
      <c r="T1098" s="24"/>
      <c r="W1098" s="24"/>
      <c r="Z1098" s="24"/>
      <c r="AC1098" s="24"/>
      <c r="AI1098" s="24"/>
      <c r="AL1098" s="24"/>
      <c r="AO1098" s="24"/>
      <c r="AR1098" s="24"/>
      <c r="AU1098" s="24"/>
    </row>
    <row r="1099">
      <c r="J1099" s="18"/>
      <c r="N1099" s="24"/>
      <c r="Q1099" s="24"/>
      <c r="T1099" s="24"/>
      <c r="W1099" s="24"/>
      <c r="Z1099" s="24"/>
      <c r="AC1099" s="24"/>
      <c r="AI1099" s="24"/>
      <c r="AL1099" s="24"/>
      <c r="AO1099" s="24"/>
      <c r="AR1099" s="24"/>
      <c r="AU1099" s="24"/>
    </row>
    <row r="1100">
      <c r="J1100" s="18"/>
      <c r="N1100" s="24"/>
      <c r="Q1100" s="24"/>
      <c r="T1100" s="24"/>
      <c r="W1100" s="24"/>
      <c r="Z1100" s="24"/>
      <c r="AC1100" s="24"/>
      <c r="AI1100" s="24"/>
      <c r="AL1100" s="24"/>
      <c r="AO1100" s="24"/>
      <c r="AR1100" s="24"/>
      <c r="AU1100" s="24"/>
    </row>
    <row r="1101">
      <c r="J1101" s="18"/>
      <c r="N1101" s="24"/>
      <c r="Q1101" s="24"/>
      <c r="T1101" s="24"/>
      <c r="W1101" s="24"/>
      <c r="Z1101" s="24"/>
      <c r="AC1101" s="24"/>
      <c r="AI1101" s="24"/>
      <c r="AL1101" s="24"/>
      <c r="AO1101" s="24"/>
      <c r="AR1101" s="24"/>
      <c r="AU1101" s="24"/>
    </row>
    <row r="1102">
      <c r="J1102" s="18"/>
      <c r="N1102" s="24"/>
      <c r="Q1102" s="24"/>
      <c r="T1102" s="24"/>
      <c r="W1102" s="24"/>
      <c r="Z1102" s="24"/>
      <c r="AC1102" s="24"/>
      <c r="AI1102" s="24"/>
      <c r="AL1102" s="24"/>
      <c r="AO1102" s="24"/>
      <c r="AR1102" s="24"/>
      <c r="AU1102" s="24"/>
    </row>
    <row r="1103">
      <c r="J1103" s="18"/>
      <c r="N1103" s="24"/>
      <c r="Q1103" s="24"/>
      <c r="T1103" s="24"/>
      <c r="W1103" s="24"/>
      <c r="Z1103" s="24"/>
      <c r="AC1103" s="24"/>
      <c r="AI1103" s="24"/>
      <c r="AL1103" s="24"/>
      <c r="AO1103" s="24"/>
      <c r="AR1103" s="24"/>
      <c r="AU1103" s="24"/>
    </row>
    <row r="1104">
      <c r="J1104" s="18"/>
      <c r="N1104" s="24"/>
      <c r="Q1104" s="24"/>
      <c r="T1104" s="24"/>
      <c r="W1104" s="24"/>
      <c r="Z1104" s="24"/>
      <c r="AC1104" s="24"/>
      <c r="AI1104" s="24"/>
      <c r="AL1104" s="24"/>
      <c r="AO1104" s="24"/>
      <c r="AR1104" s="24"/>
      <c r="AU1104" s="24"/>
    </row>
    <row r="1105">
      <c r="J1105" s="18"/>
      <c r="N1105" s="24"/>
      <c r="Q1105" s="24"/>
      <c r="T1105" s="24"/>
      <c r="W1105" s="24"/>
      <c r="Z1105" s="24"/>
      <c r="AC1105" s="24"/>
      <c r="AI1105" s="24"/>
      <c r="AL1105" s="24"/>
      <c r="AO1105" s="24"/>
      <c r="AR1105" s="24"/>
      <c r="AU1105" s="24"/>
    </row>
    <row r="1106">
      <c r="J1106" s="18"/>
      <c r="N1106" s="24"/>
      <c r="Q1106" s="24"/>
      <c r="T1106" s="24"/>
      <c r="W1106" s="24"/>
      <c r="Z1106" s="24"/>
      <c r="AC1106" s="24"/>
      <c r="AI1106" s="24"/>
      <c r="AL1106" s="24"/>
      <c r="AO1106" s="24"/>
      <c r="AR1106" s="24"/>
      <c r="AU1106" s="24"/>
    </row>
    <row r="1107">
      <c r="J1107" s="18"/>
      <c r="N1107" s="24"/>
      <c r="Q1107" s="24"/>
      <c r="T1107" s="24"/>
      <c r="W1107" s="24"/>
      <c r="Z1107" s="24"/>
      <c r="AC1107" s="24"/>
      <c r="AI1107" s="24"/>
      <c r="AL1107" s="24"/>
      <c r="AO1107" s="24"/>
      <c r="AR1107" s="24"/>
      <c r="AU1107" s="24"/>
    </row>
    <row r="1108">
      <c r="J1108" s="18"/>
      <c r="N1108" s="24"/>
      <c r="Q1108" s="24"/>
      <c r="T1108" s="24"/>
      <c r="W1108" s="24"/>
      <c r="Z1108" s="24"/>
      <c r="AC1108" s="24"/>
      <c r="AI1108" s="24"/>
      <c r="AL1108" s="24"/>
      <c r="AO1108" s="24"/>
      <c r="AR1108" s="24"/>
      <c r="AU1108" s="24"/>
    </row>
    <row r="1109">
      <c r="J1109" s="18"/>
      <c r="N1109" s="24"/>
      <c r="Q1109" s="24"/>
      <c r="T1109" s="24"/>
      <c r="W1109" s="24"/>
      <c r="Z1109" s="24"/>
      <c r="AC1109" s="24"/>
      <c r="AI1109" s="24"/>
      <c r="AL1109" s="24"/>
      <c r="AO1109" s="24"/>
      <c r="AR1109" s="24"/>
      <c r="AU1109" s="24"/>
    </row>
    <row r="1110">
      <c r="J1110" s="18"/>
      <c r="N1110" s="24"/>
      <c r="Q1110" s="24"/>
      <c r="T1110" s="24"/>
      <c r="W1110" s="24"/>
      <c r="Z1110" s="24"/>
      <c r="AC1110" s="24"/>
      <c r="AI1110" s="24"/>
      <c r="AL1110" s="24"/>
      <c r="AO1110" s="24"/>
      <c r="AR1110" s="24"/>
      <c r="AU1110" s="24"/>
    </row>
    <row r="1111">
      <c r="J1111" s="18"/>
      <c r="N1111" s="24"/>
      <c r="Q1111" s="24"/>
      <c r="T1111" s="24"/>
      <c r="W1111" s="24"/>
      <c r="Z1111" s="24"/>
      <c r="AC1111" s="24"/>
      <c r="AI1111" s="24"/>
      <c r="AL1111" s="24"/>
      <c r="AO1111" s="24"/>
      <c r="AR1111" s="24"/>
      <c r="AU1111" s="24"/>
    </row>
    <row r="1112">
      <c r="J1112" s="18"/>
      <c r="N1112" s="24"/>
      <c r="Q1112" s="24"/>
      <c r="T1112" s="24"/>
      <c r="W1112" s="24"/>
      <c r="Z1112" s="24"/>
      <c r="AC1112" s="24"/>
      <c r="AI1112" s="24"/>
      <c r="AL1112" s="24"/>
      <c r="AO1112" s="24"/>
      <c r="AR1112" s="24"/>
      <c r="AU1112" s="24"/>
    </row>
    <row r="1113">
      <c r="J1113" s="18"/>
      <c r="N1113" s="24"/>
      <c r="Q1113" s="24"/>
      <c r="T1113" s="24"/>
      <c r="W1113" s="24"/>
      <c r="Z1113" s="24"/>
      <c r="AC1113" s="24"/>
      <c r="AI1113" s="24"/>
      <c r="AL1113" s="24"/>
      <c r="AO1113" s="24"/>
      <c r="AR1113" s="24"/>
      <c r="AU1113" s="24"/>
    </row>
    <row r="1114">
      <c r="J1114" s="18"/>
      <c r="N1114" s="24"/>
      <c r="Q1114" s="24"/>
      <c r="T1114" s="24"/>
      <c r="W1114" s="24"/>
      <c r="Z1114" s="24"/>
      <c r="AC1114" s="24"/>
      <c r="AI1114" s="24"/>
      <c r="AL1114" s="24"/>
      <c r="AO1114" s="24"/>
      <c r="AR1114" s="24"/>
      <c r="AU1114" s="24"/>
    </row>
    <row r="1115">
      <c r="J1115" s="18"/>
      <c r="N1115" s="24"/>
      <c r="Q1115" s="24"/>
      <c r="T1115" s="24"/>
      <c r="W1115" s="24"/>
      <c r="Z1115" s="24"/>
      <c r="AC1115" s="24"/>
      <c r="AI1115" s="24"/>
      <c r="AL1115" s="24"/>
      <c r="AO1115" s="24"/>
      <c r="AR1115" s="24"/>
      <c r="AU1115" s="24"/>
    </row>
    <row r="1116">
      <c r="J1116" s="18"/>
      <c r="N1116" s="24"/>
      <c r="Q1116" s="24"/>
      <c r="T1116" s="24"/>
      <c r="W1116" s="24"/>
      <c r="Z1116" s="24"/>
      <c r="AC1116" s="24"/>
      <c r="AI1116" s="24"/>
      <c r="AL1116" s="24"/>
      <c r="AO1116" s="24"/>
      <c r="AR1116" s="24"/>
      <c r="AU1116" s="24"/>
    </row>
    <row r="1117">
      <c r="J1117" s="18"/>
      <c r="N1117" s="24"/>
      <c r="Q1117" s="24"/>
      <c r="T1117" s="24"/>
      <c r="W1117" s="24"/>
      <c r="Z1117" s="24"/>
      <c r="AC1117" s="24"/>
      <c r="AI1117" s="24"/>
      <c r="AL1117" s="24"/>
      <c r="AO1117" s="24"/>
      <c r="AR1117" s="24"/>
      <c r="AU1117" s="24"/>
    </row>
    <row r="1118">
      <c r="J1118" s="18"/>
      <c r="N1118" s="24"/>
      <c r="Q1118" s="24"/>
      <c r="T1118" s="24"/>
      <c r="W1118" s="24"/>
      <c r="Z1118" s="24"/>
      <c r="AC1118" s="24"/>
      <c r="AI1118" s="24"/>
      <c r="AL1118" s="24"/>
      <c r="AO1118" s="24"/>
      <c r="AR1118" s="24"/>
      <c r="AU1118" s="24"/>
    </row>
    <row r="1119">
      <c r="J1119" s="18"/>
      <c r="N1119" s="24"/>
      <c r="Q1119" s="24"/>
      <c r="T1119" s="24"/>
      <c r="W1119" s="24"/>
      <c r="Z1119" s="24"/>
      <c r="AC1119" s="24"/>
      <c r="AI1119" s="24"/>
      <c r="AL1119" s="24"/>
      <c r="AO1119" s="24"/>
      <c r="AR1119" s="24"/>
      <c r="AU1119" s="24"/>
    </row>
    <row r="1120">
      <c r="J1120" s="18"/>
      <c r="N1120" s="24"/>
      <c r="Q1120" s="24"/>
      <c r="T1120" s="24"/>
      <c r="W1120" s="24"/>
      <c r="Z1120" s="24"/>
      <c r="AC1120" s="24"/>
      <c r="AI1120" s="24"/>
      <c r="AL1120" s="24"/>
      <c r="AO1120" s="24"/>
      <c r="AR1120" s="24"/>
      <c r="AU1120" s="24"/>
    </row>
    <row r="1121">
      <c r="J1121" s="18"/>
      <c r="N1121" s="24"/>
      <c r="Q1121" s="24"/>
      <c r="T1121" s="24"/>
      <c r="W1121" s="24"/>
      <c r="Z1121" s="24"/>
      <c r="AC1121" s="24"/>
      <c r="AI1121" s="24"/>
      <c r="AL1121" s="24"/>
      <c r="AO1121" s="24"/>
      <c r="AR1121" s="24"/>
      <c r="AU1121" s="24"/>
    </row>
    <row r="1122">
      <c r="J1122" s="18"/>
      <c r="N1122" s="24"/>
      <c r="Q1122" s="24"/>
      <c r="T1122" s="24"/>
      <c r="W1122" s="24"/>
      <c r="Z1122" s="24"/>
      <c r="AC1122" s="24"/>
      <c r="AI1122" s="24"/>
      <c r="AL1122" s="24"/>
      <c r="AO1122" s="24"/>
      <c r="AR1122" s="24"/>
      <c r="AU1122" s="24"/>
    </row>
    <row r="1123">
      <c r="J1123" s="18"/>
      <c r="N1123" s="24"/>
      <c r="Q1123" s="24"/>
      <c r="T1123" s="24"/>
      <c r="W1123" s="24"/>
      <c r="Z1123" s="24"/>
      <c r="AC1123" s="24"/>
      <c r="AI1123" s="24"/>
      <c r="AL1123" s="24"/>
      <c r="AO1123" s="24"/>
      <c r="AR1123" s="24"/>
      <c r="AU1123" s="24"/>
    </row>
    <row r="1124">
      <c r="J1124" s="18"/>
      <c r="N1124" s="24"/>
      <c r="Q1124" s="24"/>
      <c r="T1124" s="24"/>
      <c r="W1124" s="24"/>
      <c r="Z1124" s="24"/>
      <c r="AC1124" s="24"/>
      <c r="AI1124" s="24"/>
      <c r="AL1124" s="24"/>
      <c r="AO1124" s="24"/>
      <c r="AR1124" s="24"/>
      <c r="AU1124" s="24"/>
    </row>
    <row r="1125">
      <c r="J1125" s="18"/>
      <c r="N1125" s="24"/>
      <c r="Q1125" s="24"/>
      <c r="T1125" s="24"/>
      <c r="W1125" s="24"/>
      <c r="Z1125" s="24"/>
      <c r="AC1125" s="24"/>
      <c r="AI1125" s="24"/>
      <c r="AL1125" s="24"/>
      <c r="AO1125" s="24"/>
      <c r="AR1125" s="24"/>
      <c r="AU1125" s="24"/>
    </row>
    <row r="1126">
      <c r="J1126" s="18"/>
      <c r="N1126" s="24"/>
      <c r="Q1126" s="24"/>
      <c r="T1126" s="24"/>
      <c r="W1126" s="24"/>
      <c r="Z1126" s="24"/>
      <c r="AC1126" s="24"/>
      <c r="AI1126" s="24"/>
      <c r="AL1126" s="24"/>
      <c r="AO1126" s="24"/>
      <c r="AR1126" s="24"/>
      <c r="AU1126" s="24"/>
    </row>
    <row r="1127">
      <c r="J1127" s="18"/>
      <c r="N1127" s="24"/>
      <c r="Q1127" s="24"/>
      <c r="T1127" s="24"/>
      <c r="W1127" s="24"/>
      <c r="Z1127" s="24"/>
      <c r="AC1127" s="24"/>
      <c r="AI1127" s="24"/>
      <c r="AL1127" s="24"/>
      <c r="AO1127" s="24"/>
      <c r="AR1127" s="24"/>
      <c r="AU1127" s="24"/>
    </row>
    <row r="1128">
      <c r="J1128" s="18"/>
      <c r="N1128" s="24"/>
      <c r="Q1128" s="24"/>
      <c r="T1128" s="24"/>
      <c r="W1128" s="24"/>
      <c r="Z1128" s="24"/>
      <c r="AC1128" s="24"/>
      <c r="AI1128" s="24"/>
      <c r="AL1128" s="24"/>
      <c r="AO1128" s="24"/>
      <c r="AR1128" s="24"/>
      <c r="AU1128" s="24"/>
    </row>
    <row r="1129">
      <c r="J1129" s="18"/>
      <c r="N1129" s="24"/>
      <c r="Q1129" s="24"/>
      <c r="T1129" s="24"/>
      <c r="W1129" s="24"/>
      <c r="Z1129" s="24"/>
      <c r="AC1129" s="24"/>
      <c r="AI1129" s="24"/>
      <c r="AL1129" s="24"/>
      <c r="AO1129" s="24"/>
      <c r="AR1129" s="24"/>
      <c r="AU1129" s="24"/>
    </row>
    <row r="1130">
      <c r="J1130" s="18"/>
      <c r="N1130" s="24"/>
      <c r="Q1130" s="24"/>
      <c r="T1130" s="24"/>
      <c r="W1130" s="24"/>
      <c r="Z1130" s="24"/>
      <c r="AC1130" s="24"/>
      <c r="AI1130" s="24"/>
      <c r="AL1130" s="24"/>
      <c r="AO1130" s="24"/>
      <c r="AR1130" s="24"/>
      <c r="AU1130" s="24"/>
    </row>
    <row r="1131">
      <c r="J1131" s="18"/>
      <c r="N1131" s="24"/>
      <c r="Q1131" s="24"/>
      <c r="T1131" s="24"/>
      <c r="W1131" s="24"/>
      <c r="Z1131" s="24"/>
      <c r="AC1131" s="24"/>
      <c r="AI1131" s="24"/>
      <c r="AL1131" s="24"/>
      <c r="AO1131" s="24"/>
      <c r="AR1131" s="24"/>
      <c r="AU1131" s="24"/>
    </row>
    <row r="1132">
      <c r="J1132" s="18"/>
      <c r="N1132" s="24"/>
      <c r="Q1132" s="24"/>
      <c r="T1132" s="24"/>
      <c r="W1132" s="24"/>
      <c r="Z1132" s="24"/>
      <c r="AC1132" s="24"/>
      <c r="AI1132" s="24"/>
      <c r="AL1132" s="24"/>
      <c r="AO1132" s="24"/>
      <c r="AR1132" s="24"/>
      <c r="AU1132" s="24"/>
    </row>
    <row r="1133">
      <c r="J1133" s="18"/>
      <c r="N1133" s="24"/>
      <c r="Q1133" s="24"/>
      <c r="T1133" s="24"/>
      <c r="W1133" s="24"/>
      <c r="Z1133" s="24"/>
      <c r="AC1133" s="24"/>
      <c r="AI1133" s="24"/>
      <c r="AL1133" s="24"/>
      <c r="AO1133" s="24"/>
      <c r="AR1133" s="24"/>
      <c r="AU1133" s="24"/>
    </row>
    <row r="1134">
      <c r="J1134" s="18"/>
      <c r="N1134" s="24"/>
      <c r="Q1134" s="24"/>
      <c r="T1134" s="24"/>
      <c r="W1134" s="24"/>
      <c r="Z1134" s="24"/>
      <c r="AC1134" s="24"/>
      <c r="AI1134" s="24"/>
      <c r="AL1134" s="24"/>
      <c r="AO1134" s="24"/>
      <c r="AR1134" s="24"/>
      <c r="AU1134" s="24"/>
    </row>
    <row r="1135">
      <c r="J1135" s="18"/>
      <c r="N1135" s="24"/>
      <c r="Q1135" s="24"/>
      <c r="T1135" s="24"/>
      <c r="W1135" s="24"/>
      <c r="Z1135" s="24"/>
      <c r="AC1135" s="24"/>
      <c r="AI1135" s="24"/>
      <c r="AL1135" s="24"/>
      <c r="AO1135" s="24"/>
      <c r="AR1135" s="24"/>
      <c r="AU1135" s="24"/>
    </row>
    <row r="1136">
      <c r="J1136" s="18"/>
      <c r="N1136" s="24"/>
      <c r="Q1136" s="24"/>
      <c r="T1136" s="24"/>
      <c r="W1136" s="24"/>
      <c r="Z1136" s="24"/>
      <c r="AC1136" s="24"/>
      <c r="AI1136" s="24"/>
      <c r="AL1136" s="24"/>
      <c r="AO1136" s="24"/>
      <c r="AR1136" s="24"/>
      <c r="AU1136" s="24"/>
    </row>
    <row r="1137">
      <c r="J1137" s="18"/>
      <c r="N1137" s="24"/>
      <c r="Q1137" s="24"/>
      <c r="T1137" s="24"/>
      <c r="W1137" s="24"/>
      <c r="Z1137" s="24"/>
      <c r="AC1137" s="24"/>
      <c r="AI1137" s="24"/>
      <c r="AL1137" s="24"/>
      <c r="AO1137" s="24"/>
      <c r="AR1137" s="24"/>
      <c r="AU1137" s="24"/>
    </row>
    <row r="1138">
      <c r="J1138" s="18"/>
      <c r="N1138" s="24"/>
      <c r="Q1138" s="24"/>
      <c r="T1138" s="24"/>
      <c r="W1138" s="24"/>
      <c r="Z1138" s="24"/>
      <c r="AC1138" s="24"/>
      <c r="AI1138" s="24"/>
      <c r="AL1138" s="24"/>
      <c r="AO1138" s="24"/>
      <c r="AR1138" s="24"/>
      <c r="AU1138" s="24"/>
    </row>
    <row r="1139">
      <c r="J1139" s="18"/>
      <c r="N1139" s="24"/>
      <c r="Q1139" s="24"/>
      <c r="T1139" s="24"/>
      <c r="W1139" s="24"/>
      <c r="Z1139" s="24"/>
      <c r="AC1139" s="24"/>
      <c r="AI1139" s="24"/>
      <c r="AL1139" s="24"/>
      <c r="AO1139" s="24"/>
      <c r="AR1139" s="24"/>
      <c r="AU1139" s="24"/>
    </row>
    <row r="1140">
      <c r="J1140" s="18"/>
      <c r="N1140" s="24"/>
      <c r="Q1140" s="24"/>
      <c r="T1140" s="24"/>
      <c r="W1140" s="24"/>
      <c r="Z1140" s="24"/>
      <c r="AC1140" s="24"/>
      <c r="AI1140" s="24"/>
      <c r="AL1140" s="24"/>
      <c r="AO1140" s="24"/>
      <c r="AR1140" s="24"/>
      <c r="AU1140" s="24"/>
    </row>
    <row r="1141">
      <c r="J1141" s="18"/>
      <c r="N1141" s="24"/>
      <c r="Q1141" s="24"/>
      <c r="T1141" s="24"/>
      <c r="W1141" s="24"/>
      <c r="Z1141" s="24"/>
      <c r="AC1141" s="24"/>
      <c r="AI1141" s="24"/>
      <c r="AL1141" s="24"/>
      <c r="AO1141" s="24"/>
      <c r="AR1141" s="24"/>
      <c r="AU1141" s="24"/>
    </row>
    <row r="1142">
      <c r="J1142" s="18"/>
      <c r="N1142" s="24"/>
      <c r="Q1142" s="24"/>
      <c r="T1142" s="24"/>
      <c r="W1142" s="24"/>
      <c r="Z1142" s="24"/>
      <c r="AC1142" s="24"/>
      <c r="AI1142" s="24"/>
      <c r="AL1142" s="24"/>
      <c r="AO1142" s="24"/>
      <c r="AR1142" s="24"/>
      <c r="AU1142" s="24"/>
    </row>
    <row r="1143">
      <c r="J1143" s="18"/>
      <c r="N1143" s="24"/>
      <c r="Q1143" s="24"/>
      <c r="T1143" s="24"/>
      <c r="W1143" s="24"/>
      <c r="Z1143" s="24"/>
      <c r="AC1143" s="24"/>
      <c r="AI1143" s="24"/>
      <c r="AL1143" s="24"/>
      <c r="AO1143" s="24"/>
      <c r="AR1143" s="24"/>
      <c r="AU1143" s="24"/>
    </row>
    <row r="1144">
      <c r="J1144" s="18"/>
      <c r="N1144" s="24"/>
      <c r="Q1144" s="24"/>
      <c r="T1144" s="24"/>
      <c r="W1144" s="24"/>
      <c r="Z1144" s="24"/>
      <c r="AC1144" s="24"/>
      <c r="AI1144" s="24"/>
      <c r="AL1144" s="24"/>
      <c r="AO1144" s="24"/>
      <c r="AR1144" s="24"/>
      <c r="AU1144" s="24"/>
    </row>
    <row r="1145">
      <c r="J1145" s="18"/>
      <c r="N1145" s="24"/>
      <c r="Q1145" s="24"/>
      <c r="T1145" s="24"/>
      <c r="W1145" s="24"/>
      <c r="Z1145" s="24"/>
      <c r="AC1145" s="24"/>
      <c r="AI1145" s="24"/>
      <c r="AL1145" s="24"/>
      <c r="AO1145" s="24"/>
      <c r="AR1145" s="24"/>
      <c r="AU1145" s="24"/>
    </row>
    <row r="1146">
      <c r="J1146" s="18"/>
      <c r="N1146" s="24"/>
      <c r="Q1146" s="24"/>
      <c r="T1146" s="24"/>
      <c r="W1146" s="24"/>
      <c r="Z1146" s="24"/>
      <c r="AC1146" s="24"/>
      <c r="AI1146" s="24"/>
      <c r="AL1146" s="24"/>
      <c r="AO1146" s="24"/>
      <c r="AR1146" s="24"/>
      <c r="AU1146" s="24"/>
    </row>
    <row r="1147">
      <c r="J1147" s="18"/>
      <c r="N1147" s="24"/>
      <c r="Q1147" s="24"/>
      <c r="T1147" s="24"/>
      <c r="W1147" s="24"/>
      <c r="Z1147" s="24"/>
      <c r="AC1147" s="24"/>
      <c r="AI1147" s="24"/>
      <c r="AL1147" s="24"/>
      <c r="AO1147" s="24"/>
      <c r="AR1147" s="24"/>
      <c r="AU1147" s="24"/>
    </row>
    <row r="1148">
      <c r="J1148" s="18"/>
      <c r="N1148" s="24"/>
      <c r="Q1148" s="24"/>
      <c r="T1148" s="24"/>
      <c r="W1148" s="24"/>
      <c r="Z1148" s="24"/>
      <c r="AC1148" s="24"/>
      <c r="AI1148" s="24"/>
      <c r="AL1148" s="24"/>
      <c r="AO1148" s="24"/>
      <c r="AR1148" s="24"/>
      <c r="AU1148" s="24"/>
    </row>
    <row r="1149">
      <c r="J1149" s="18"/>
      <c r="N1149" s="24"/>
      <c r="Q1149" s="24"/>
      <c r="T1149" s="24"/>
      <c r="W1149" s="24"/>
      <c r="Z1149" s="24"/>
      <c r="AC1149" s="24"/>
      <c r="AI1149" s="24"/>
      <c r="AL1149" s="24"/>
      <c r="AO1149" s="24"/>
      <c r="AR1149" s="24"/>
      <c r="AU1149" s="24"/>
    </row>
    <row r="1150">
      <c r="J1150" s="18"/>
      <c r="N1150" s="24"/>
      <c r="Q1150" s="24"/>
      <c r="T1150" s="24"/>
      <c r="W1150" s="24"/>
      <c r="Z1150" s="24"/>
      <c r="AC1150" s="24"/>
      <c r="AI1150" s="24"/>
      <c r="AL1150" s="24"/>
      <c r="AO1150" s="24"/>
      <c r="AR1150" s="24"/>
      <c r="AU1150" s="24"/>
    </row>
    <row r="1151">
      <c r="J1151" s="18"/>
      <c r="N1151" s="24"/>
      <c r="Q1151" s="24"/>
      <c r="T1151" s="24"/>
      <c r="W1151" s="24"/>
      <c r="Z1151" s="24"/>
      <c r="AC1151" s="24"/>
      <c r="AI1151" s="24"/>
      <c r="AL1151" s="24"/>
      <c r="AO1151" s="24"/>
      <c r="AR1151" s="24"/>
      <c r="AU1151" s="24"/>
    </row>
    <row r="1152">
      <c r="J1152" s="18"/>
      <c r="N1152" s="24"/>
      <c r="Q1152" s="24"/>
      <c r="T1152" s="24"/>
      <c r="W1152" s="24"/>
      <c r="Z1152" s="24"/>
      <c r="AC1152" s="24"/>
      <c r="AI1152" s="24"/>
      <c r="AL1152" s="24"/>
      <c r="AO1152" s="24"/>
      <c r="AR1152" s="24"/>
      <c r="AU1152" s="24"/>
    </row>
    <row r="1153">
      <c r="J1153" s="18"/>
      <c r="N1153" s="24"/>
      <c r="Q1153" s="24"/>
      <c r="T1153" s="24"/>
      <c r="W1153" s="24"/>
      <c r="Z1153" s="24"/>
      <c r="AC1153" s="24"/>
      <c r="AI1153" s="24"/>
      <c r="AL1153" s="24"/>
      <c r="AO1153" s="24"/>
      <c r="AR1153" s="24"/>
      <c r="AU1153" s="24"/>
    </row>
    <row r="1154">
      <c r="J1154" s="18"/>
      <c r="N1154" s="24"/>
      <c r="Q1154" s="24"/>
      <c r="T1154" s="24"/>
      <c r="W1154" s="24"/>
      <c r="Z1154" s="24"/>
      <c r="AC1154" s="24"/>
      <c r="AI1154" s="24"/>
      <c r="AL1154" s="24"/>
      <c r="AO1154" s="24"/>
      <c r="AR1154" s="24"/>
      <c r="AU1154" s="24"/>
    </row>
    <row r="1155">
      <c r="J1155" s="18"/>
      <c r="N1155" s="24"/>
      <c r="Q1155" s="24"/>
      <c r="T1155" s="24"/>
      <c r="W1155" s="24"/>
      <c r="Z1155" s="24"/>
      <c r="AC1155" s="24"/>
      <c r="AI1155" s="24"/>
      <c r="AL1155" s="24"/>
      <c r="AO1155" s="24"/>
      <c r="AR1155" s="24"/>
      <c r="AU1155" s="24"/>
    </row>
    <row r="1156">
      <c r="J1156" s="18"/>
      <c r="N1156" s="24"/>
      <c r="Q1156" s="24"/>
      <c r="T1156" s="24"/>
      <c r="W1156" s="24"/>
      <c r="Z1156" s="24"/>
      <c r="AC1156" s="24"/>
      <c r="AI1156" s="24"/>
      <c r="AL1156" s="24"/>
      <c r="AO1156" s="24"/>
      <c r="AR1156" s="24"/>
      <c r="AU1156" s="24"/>
    </row>
    <row r="1157">
      <c r="J1157" s="18"/>
      <c r="N1157" s="24"/>
      <c r="Q1157" s="24"/>
      <c r="T1157" s="24"/>
      <c r="W1157" s="24"/>
      <c r="Z1157" s="24"/>
      <c r="AC1157" s="24"/>
      <c r="AI1157" s="24"/>
      <c r="AL1157" s="24"/>
      <c r="AO1157" s="24"/>
      <c r="AR1157" s="24"/>
      <c r="AU1157" s="24"/>
    </row>
    <row r="1158">
      <c r="J1158" s="18"/>
      <c r="N1158" s="24"/>
      <c r="Q1158" s="24"/>
      <c r="T1158" s="24"/>
      <c r="W1158" s="24"/>
      <c r="Z1158" s="24"/>
      <c r="AC1158" s="24"/>
      <c r="AI1158" s="24"/>
      <c r="AL1158" s="24"/>
      <c r="AO1158" s="24"/>
      <c r="AR1158" s="24"/>
      <c r="AU1158" s="24"/>
    </row>
    <row r="1159">
      <c r="J1159" s="18"/>
      <c r="N1159" s="24"/>
      <c r="Q1159" s="24"/>
      <c r="T1159" s="24"/>
      <c r="W1159" s="24"/>
      <c r="Z1159" s="24"/>
      <c r="AC1159" s="24"/>
      <c r="AI1159" s="24"/>
      <c r="AL1159" s="24"/>
      <c r="AO1159" s="24"/>
      <c r="AR1159" s="24"/>
      <c r="AU1159" s="24"/>
    </row>
    <row r="1160">
      <c r="J1160" s="18"/>
      <c r="N1160" s="24"/>
      <c r="Q1160" s="24"/>
      <c r="T1160" s="24"/>
      <c r="W1160" s="24"/>
      <c r="Z1160" s="24"/>
      <c r="AC1160" s="24"/>
      <c r="AI1160" s="24"/>
      <c r="AL1160" s="24"/>
      <c r="AO1160" s="24"/>
      <c r="AR1160" s="24"/>
      <c r="AU1160" s="24"/>
    </row>
    <row r="1161">
      <c r="J1161" s="18"/>
      <c r="N1161" s="24"/>
      <c r="Q1161" s="24"/>
      <c r="T1161" s="24"/>
      <c r="W1161" s="24"/>
      <c r="Z1161" s="24"/>
      <c r="AC1161" s="24"/>
      <c r="AI1161" s="24"/>
      <c r="AL1161" s="24"/>
      <c r="AO1161" s="24"/>
      <c r="AR1161" s="24"/>
      <c r="AU1161" s="24"/>
    </row>
    <row r="1162">
      <c r="J1162" s="18"/>
      <c r="N1162" s="24"/>
      <c r="Q1162" s="24"/>
      <c r="T1162" s="24"/>
      <c r="W1162" s="24"/>
      <c r="Z1162" s="24"/>
      <c r="AC1162" s="24"/>
      <c r="AI1162" s="24"/>
      <c r="AL1162" s="24"/>
      <c r="AO1162" s="24"/>
      <c r="AR1162" s="24"/>
      <c r="AU1162" s="24"/>
    </row>
    <row r="1163">
      <c r="J1163" s="18"/>
      <c r="N1163" s="24"/>
      <c r="Q1163" s="24"/>
      <c r="T1163" s="24"/>
      <c r="W1163" s="24"/>
      <c r="Z1163" s="24"/>
      <c r="AC1163" s="24"/>
      <c r="AI1163" s="24"/>
      <c r="AL1163" s="24"/>
      <c r="AO1163" s="24"/>
      <c r="AR1163" s="24"/>
      <c r="AU1163" s="24"/>
    </row>
    <row r="1164">
      <c r="J1164" s="18"/>
      <c r="N1164" s="24"/>
      <c r="Q1164" s="24"/>
      <c r="T1164" s="24"/>
      <c r="W1164" s="24"/>
      <c r="Z1164" s="24"/>
      <c r="AC1164" s="24"/>
      <c r="AI1164" s="24"/>
      <c r="AL1164" s="24"/>
      <c r="AO1164" s="24"/>
      <c r="AR1164" s="24"/>
      <c r="AU1164" s="24"/>
    </row>
    <row r="1165">
      <c r="J1165" s="18"/>
      <c r="N1165" s="24"/>
      <c r="Q1165" s="24"/>
      <c r="T1165" s="24"/>
      <c r="W1165" s="24"/>
      <c r="Z1165" s="24"/>
      <c r="AC1165" s="24"/>
      <c r="AI1165" s="24"/>
      <c r="AL1165" s="24"/>
      <c r="AO1165" s="24"/>
      <c r="AR1165" s="24"/>
      <c r="AU1165" s="24"/>
    </row>
    <row r="1166">
      <c r="J1166" s="18"/>
      <c r="N1166" s="24"/>
      <c r="Q1166" s="24"/>
      <c r="T1166" s="24"/>
      <c r="W1166" s="24"/>
      <c r="Z1166" s="24"/>
      <c r="AC1166" s="24"/>
      <c r="AI1166" s="24"/>
      <c r="AL1166" s="24"/>
      <c r="AO1166" s="24"/>
      <c r="AR1166" s="24"/>
      <c r="AU1166" s="24"/>
    </row>
    <row r="1167">
      <c r="J1167" s="18"/>
      <c r="N1167" s="24"/>
      <c r="Q1167" s="24"/>
      <c r="T1167" s="24"/>
      <c r="W1167" s="24"/>
      <c r="Z1167" s="24"/>
      <c r="AC1167" s="24"/>
      <c r="AI1167" s="24"/>
      <c r="AL1167" s="24"/>
      <c r="AO1167" s="24"/>
      <c r="AR1167" s="24"/>
      <c r="AU1167" s="24"/>
    </row>
    <row r="1168">
      <c r="J1168" s="18"/>
      <c r="N1168" s="24"/>
      <c r="Q1168" s="24"/>
      <c r="T1168" s="24"/>
      <c r="W1168" s="24"/>
      <c r="Z1168" s="24"/>
      <c r="AC1168" s="24"/>
      <c r="AI1168" s="24"/>
      <c r="AL1168" s="24"/>
      <c r="AO1168" s="24"/>
      <c r="AR1168" s="24"/>
      <c r="AU1168" s="24"/>
    </row>
    <row r="1169">
      <c r="J1169" s="18"/>
      <c r="N1169" s="24"/>
      <c r="Q1169" s="24"/>
      <c r="T1169" s="24"/>
      <c r="W1169" s="24"/>
      <c r="Z1169" s="24"/>
      <c r="AC1169" s="24"/>
      <c r="AI1169" s="24"/>
      <c r="AL1169" s="24"/>
      <c r="AO1169" s="24"/>
      <c r="AR1169" s="24"/>
      <c r="AU1169" s="24"/>
    </row>
    <row r="1170">
      <c r="J1170" s="18"/>
      <c r="N1170" s="24"/>
      <c r="Q1170" s="24"/>
      <c r="T1170" s="24"/>
      <c r="W1170" s="24"/>
      <c r="Z1170" s="24"/>
      <c r="AC1170" s="24"/>
      <c r="AI1170" s="24"/>
      <c r="AL1170" s="24"/>
      <c r="AO1170" s="24"/>
      <c r="AR1170" s="24"/>
      <c r="AU1170" s="24"/>
    </row>
    <row r="1171">
      <c r="J1171" s="18"/>
      <c r="N1171" s="24"/>
      <c r="Q1171" s="24"/>
      <c r="T1171" s="24"/>
      <c r="W1171" s="24"/>
      <c r="Z1171" s="24"/>
      <c r="AC1171" s="24"/>
      <c r="AI1171" s="24"/>
      <c r="AL1171" s="24"/>
      <c r="AO1171" s="24"/>
      <c r="AR1171" s="24"/>
      <c r="AU1171" s="24"/>
    </row>
    <row r="1172">
      <c r="J1172" s="18"/>
      <c r="N1172" s="24"/>
      <c r="Q1172" s="24"/>
      <c r="T1172" s="24"/>
      <c r="W1172" s="24"/>
      <c r="Z1172" s="24"/>
      <c r="AC1172" s="24"/>
      <c r="AI1172" s="24"/>
      <c r="AL1172" s="24"/>
      <c r="AO1172" s="24"/>
      <c r="AR1172" s="24"/>
      <c r="AU1172" s="24"/>
    </row>
    <row r="1173">
      <c r="J1173" s="18"/>
      <c r="N1173" s="24"/>
      <c r="Q1173" s="24"/>
      <c r="T1173" s="24"/>
      <c r="W1173" s="24"/>
      <c r="Z1173" s="24"/>
      <c r="AC1173" s="24"/>
      <c r="AI1173" s="24"/>
      <c r="AL1173" s="24"/>
      <c r="AO1173" s="24"/>
      <c r="AR1173" s="24"/>
      <c r="AU1173" s="24"/>
    </row>
    <row r="1174">
      <c r="J1174" s="18"/>
      <c r="N1174" s="24"/>
      <c r="Q1174" s="24"/>
      <c r="T1174" s="24"/>
      <c r="W1174" s="24"/>
      <c r="Z1174" s="24"/>
      <c r="AC1174" s="24"/>
      <c r="AI1174" s="24"/>
      <c r="AL1174" s="24"/>
      <c r="AO1174" s="24"/>
      <c r="AR1174" s="24"/>
      <c r="AU1174" s="24"/>
    </row>
    <row r="1175">
      <c r="J1175" s="18"/>
      <c r="N1175" s="24"/>
      <c r="Q1175" s="24"/>
      <c r="T1175" s="24"/>
      <c r="W1175" s="24"/>
      <c r="Z1175" s="24"/>
      <c r="AC1175" s="24"/>
      <c r="AI1175" s="24"/>
      <c r="AL1175" s="24"/>
      <c r="AO1175" s="24"/>
      <c r="AR1175" s="24"/>
      <c r="AU1175" s="24"/>
    </row>
    <row r="1176">
      <c r="J1176" s="18"/>
      <c r="N1176" s="24"/>
      <c r="Q1176" s="24"/>
      <c r="T1176" s="24"/>
      <c r="W1176" s="24"/>
      <c r="Z1176" s="24"/>
      <c r="AC1176" s="24"/>
      <c r="AI1176" s="24"/>
      <c r="AL1176" s="24"/>
      <c r="AO1176" s="24"/>
      <c r="AR1176" s="24"/>
      <c r="AU1176" s="24"/>
    </row>
    <row r="1177">
      <c r="J1177" s="18"/>
      <c r="N1177" s="24"/>
      <c r="Q1177" s="24"/>
      <c r="T1177" s="24"/>
      <c r="W1177" s="24"/>
      <c r="Z1177" s="24"/>
      <c r="AC1177" s="24"/>
      <c r="AI1177" s="24"/>
      <c r="AL1177" s="24"/>
      <c r="AO1177" s="24"/>
      <c r="AR1177" s="24"/>
      <c r="AU1177" s="24"/>
    </row>
    <row r="1178">
      <c r="J1178" s="18"/>
      <c r="N1178" s="24"/>
      <c r="Q1178" s="24"/>
      <c r="T1178" s="24"/>
      <c r="W1178" s="24"/>
      <c r="Z1178" s="24"/>
      <c r="AC1178" s="24"/>
      <c r="AI1178" s="24"/>
      <c r="AL1178" s="24"/>
      <c r="AO1178" s="24"/>
      <c r="AR1178" s="24"/>
      <c r="AU1178" s="24"/>
    </row>
    <row r="1179">
      <c r="J1179" s="18"/>
      <c r="N1179" s="24"/>
      <c r="Q1179" s="24"/>
      <c r="T1179" s="24"/>
      <c r="W1179" s="24"/>
      <c r="Z1179" s="24"/>
      <c r="AC1179" s="24"/>
      <c r="AI1179" s="24"/>
      <c r="AL1179" s="24"/>
      <c r="AO1179" s="24"/>
      <c r="AR1179" s="24"/>
      <c r="AU1179" s="24"/>
    </row>
    <row r="1180">
      <c r="J1180" s="18"/>
      <c r="N1180" s="24"/>
      <c r="Q1180" s="24"/>
      <c r="T1180" s="24"/>
      <c r="W1180" s="24"/>
      <c r="Z1180" s="24"/>
      <c r="AC1180" s="24"/>
      <c r="AI1180" s="24"/>
      <c r="AL1180" s="24"/>
      <c r="AO1180" s="24"/>
      <c r="AR1180" s="24"/>
      <c r="AU1180" s="24"/>
    </row>
    <row r="1181">
      <c r="J1181" s="18"/>
      <c r="N1181" s="24"/>
      <c r="Q1181" s="24"/>
      <c r="T1181" s="24"/>
      <c r="W1181" s="24"/>
      <c r="Z1181" s="24"/>
      <c r="AC1181" s="24"/>
      <c r="AI1181" s="24"/>
      <c r="AL1181" s="24"/>
      <c r="AO1181" s="24"/>
      <c r="AR1181" s="24"/>
      <c r="AU1181" s="24"/>
    </row>
    <row r="1182">
      <c r="J1182" s="18"/>
      <c r="N1182" s="24"/>
      <c r="Q1182" s="24"/>
      <c r="T1182" s="24"/>
      <c r="W1182" s="24"/>
      <c r="Z1182" s="24"/>
      <c r="AC1182" s="24"/>
      <c r="AI1182" s="24"/>
      <c r="AL1182" s="24"/>
      <c r="AO1182" s="24"/>
      <c r="AR1182" s="24"/>
      <c r="AU1182" s="24"/>
    </row>
    <row r="1183">
      <c r="J1183" s="18"/>
      <c r="N1183" s="24"/>
      <c r="Q1183" s="24"/>
      <c r="T1183" s="24"/>
      <c r="W1183" s="24"/>
      <c r="Z1183" s="24"/>
      <c r="AC1183" s="24"/>
      <c r="AI1183" s="24"/>
      <c r="AL1183" s="24"/>
      <c r="AO1183" s="24"/>
      <c r="AR1183" s="24"/>
      <c r="AU1183" s="24"/>
    </row>
    <row r="1184">
      <c r="J1184" s="18"/>
      <c r="N1184" s="24"/>
      <c r="Q1184" s="24"/>
      <c r="T1184" s="24"/>
      <c r="W1184" s="24"/>
      <c r="Z1184" s="24"/>
      <c r="AC1184" s="24"/>
      <c r="AI1184" s="24"/>
      <c r="AL1184" s="24"/>
      <c r="AO1184" s="24"/>
      <c r="AR1184" s="24"/>
      <c r="AU1184" s="24"/>
    </row>
    <row r="1185">
      <c r="J1185" s="18"/>
      <c r="N1185" s="24"/>
      <c r="Q1185" s="24"/>
      <c r="T1185" s="24"/>
      <c r="W1185" s="24"/>
      <c r="Z1185" s="24"/>
      <c r="AC1185" s="24"/>
      <c r="AI1185" s="24"/>
      <c r="AL1185" s="24"/>
      <c r="AO1185" s="24"/>
      <c r="AR1185" s="24"/>
      <c r="AU1185" s="24"/>
    </row>
    <row r="1186">
      <c r="J1186" s="18"/>
      <c r="N1186" s="24"/>
      <c r="Q1186" s="24"/>
      <c r="T1186" s="24"/>
      <c r="W1186" s="24"/>
      <c r="Z1186" s="24"/>
      <c r="AC1186" s="24"/>
      <c r="AI1186" s="24"/>
      <c r="AL1186" s="24"/>
      <c r="AO1186" s="24"/>
      <c r="AR1186" s="24"/>
      <c r="AU1186" s="24"/>
    </row>
    <row r="1187">
      <c r="J1187" s="18"/>
      <c r="N1187" s="24"/>
      <c r="Q1187" s="24"/>
      <c r="T1187" s="24"/>
      <c r="W1187" s="24"/>
      <c r="Z1187" s="24"/>
      <c r="AC1187" s="24"/>
      <c r="AI1187" s="24"/>
      <c r="AL1187" s="24"/>
      <c r="AO1187" s="24"/>
      <c r="AR1187" s="24"/>
      <c r="AU1187" s="24"/>
    </row>
    <row r="1188">
      <c r="J1188" s="18"/>
      <c r="N1188" s="24"/>
      <c r="Q1188" s="24"/>
      <c r="T1188" s="24"/>
      <c r="W1188" s="24"/>
      <c r="Z1188" s="24"/>
      <c r="AC1188" s="24"/>
      <c r="AI1188" s="24"/>
      <c r="AL1188" s="24"/>
      <c r="AO1188" s="24"/>
      <c r="AR1188" s="24"/>
      <c r="AU1188" s="24"/>
    </row>
    <row r="1189">
      <c r="J1189" s="18"/>
      <c r="N1189" s="24"/>
      <c r="Q1189" s="24"/>
      <c r="T1189" s="24"/>
      <c r="W1189" s="24"/>
      <c r="Z1189" s="24"/>
      <c r="AC1189" s="24"/>
      <c r="AI1189" s="24"/>
      <c r="AL1189" s="24"/>
      <c r="AO1189" s="24"/>
      <c r="AR1189" s="24"/>
      <c r="AU1189" s="24"/>
    </row>
    <row r="1190">
      <c r="J1190" s="18"/>
      <c r="N1190" s="24"/>
      <c r="Q1190" s="24"/>
      <c r="T1190" s="24"/>
      <c r="W1190" s="24"/>
      <c r="Z1190" s="24"/>
      <c r="AC1190" s="24"/>
      <c r="AI1190" s="24"/>
      <c r="AL1190" s="24"/>
      <c r="AO1190" s="24"/>
      <c r="AR1190" s="24"/>
      <c r="AU1190" s="24"/>
    </row>
    <row r="1191">
      <c r="J1191" s="18"/>
      <c r="N1191" s="24"/>
      <c r="Q1191" s="24"/>
      <c r="T1191" s="24"/>
      <c r="W1191" s="24"/>
      <c r="Z1191" s="24"/>
      <c r="AC1191" s="24"/>
      <c r="AI1191" s="24"/>
      <c r="AL1191" s="24"/>
      <c r="AO1191" s="24"/>
      <c r="AR1191" s="24"/>
      <c r="AU1191" s="24"/>
    </row>
    <row r="1192">
      <c r="J1192" s="18"/>
      <c r="N1192" s="24"/>
      <c r="Q1192" s="24"/>
      <c r="T1192" s="24"/>
      <c r="W1192" s="24"/>
      <c r="Z1192" s="24"/>
      <c r="AC1192" s="24"/>
      <c r="AI1192" s="24"/>
      <c r="AL1192" s="24"/>
      <c r="AO1192" s="24"/>
      <c r="AR1192" s="24"/>
      <c r="AU1192" s="24"/>
    </row>
    <row r="1193">
      <c r="J1193" s="18"/>
      <c r="N1193" s="24"/>
      <c r="Q1193" s="24"/>
      <c r="T1193" s="24"/>
      <c r="W1193" s="24"/>
      <c r="Z1193" s="24"/>
      <c r="AC1193" s="24"/>
      <c r="AI1193" s="24"/>
      <c r="AL1193" s="24"/>
      <c r="AO1193" s="24"/>
      <c r="AR1193" s="24"/>
      <c r="AU1193" s="24"/>
    </row>
    <row r="1194">
      <c r="J1194" s="18"/>
      <c r="N1194" s="24"/>
      <c r="Q1194" s="24"/>
      <c r="T1194" s="24"/>
      <c r="W1194" s="24"/>
      <c r="Z1194" s="24"/>
      <c r="AC1194" s="24"/>
      <c r="AI1194" s="24"/>
      <c r="AL1194" s="24"/>
      <c r="AO1194" s="24"/>
      <c r="AR1194" s="24"/>
      <c r="AU1194" s="24"/>
    </row>
    <row r="1195">
      <c r="J1195" s="18"/>
      <c r="N1195" s="24"/>
      <c r="Q1195" s="24"/>
      <c r="T1195" s="24"/>
      <c r="W1195" s="24"/>
      <c r="Z1195" s="24"/>
      <c r="AC1195" s="24"/>
      <c r="AI1195" s="24"/>
      <c r="AL1195" s="24"/>
      <c r="AO1195" s="24"/>
      <c r="AR1195" s="24"/>
      <c r="AU1195" s="24"/>
    </row>
    <row r="1196">
      <c r="J1196" s="18"/>
      <c r="N1196" s="24"/>
      <c r="Q1196" s="24"/>
      <c r="T1196" s="24"/>
      <c r="W1196" s="24"/>
      <c r="Z1196" s="24"/>
      <c r="AC1196" s="24"/>
      <c r="AI1196" s="24"/>
      <c r="AL1196" s="24"/>
      <c r="AO1196" s="24"/>
      <c r="AR1196" s="24"/>
      <c r="AU1196" s="24"/>
    </row>
    <row r="1197">
      <c r="J1197" s="18"/>
      <c r="N1197" s="24"/>
      <c r="Q1197" s="24"/>
      <c r="T1197" s="24"/>
      <c r="W1197" s="24"/>
      <c r="Z1197" s="24"/>
      <c r="AC1197" s="24"/>
      <c r="AI1197" s="24"/>
      <c r="AL1197" s="24"/>
      <c r="AO1197" s="24"/>
      <c r="AR1197" s="24"/>
      <c r="AU1197" s="24"/>
    </row>
    <row r="1198">
      <c r="J1198" s="18"/>
      <c r="N1198" s="24"/>
      <c r="Q1198" s="24"/>
      <c r="T1198" s="24"/>
      <c r="W1198" s="24"/>
      <c r="Z1198" s="24"/>
      <c r="AC1198" s="24"/>
      <c r="AI1198" s="24"/>
      <c r="AL1198" s="24"/>
      <c r="AO1198" s="24"/>
      <c r="AR1198" s="24"/>
      <c r="AU1198" s="24"/>
    </row>
    <row r="1199">
      <c r="J1199" s="18"/>
      <c r="N1199" s="24"/>
      <c r="Q1199" s="24"/>
      <c r="T1199" s="24"/>
      <c r="W1199" s="24"/>
      <c r="Z1199" s="24"/>
      <c r="AC1199" s="24"/>
      <c r="AI1199" s="24"/>
      <c r="AL1199" s="24"/>
      <c r="AO1199" s="24"/>
      <c r="AR1199" s="24"/>
      <c r="AU1199" s="24"/>
    </row>
    <row r="1200">
      <c r="J1200" s="18"/>
      <c r="N1200" s="24"/>
      <c r="Q1200" s="24"/>
      <c r="T1200" s="24"/>
      <c r="W1200" s="24"/>
      <c r="Z1200" s="24"/>
      <c r="AC1200" s="24"/>
      <c r="AI1200" s="24"/>
      <c r="AL1200" s="24"/>
      <c r="AO1200" s="24"/>
      <c r="AR1200" s="24"/>
      <c r="AU1200" s="24"/>
    </row>
    <row r="1201">
      <c r="J1201" s="18"/>
      <c r="N1201" s="24"/>
      <c r="Q1201" s="24"/>
      <c r="T1201" s="24"/>
      <c r="W1201" s="24"/>
      <c r="Z1201" s="24"/>
      <c r="AC1201" s="24"/>
      <c r="AI1201" s="24"/>
      <c r="AL1201" s="24"/>
      <c r="AO1201" s="24"/>
      <c r="AR1201" s="24"/>
      <c r="AU1201" s="24"/>
    </row>
    <row r="1202">
      <c r="J1202" s="18"/>
      <c r="N1202" s="24"/>
      <c r="Q1202" s="24"/>
      <c r="T1202" s="24"/>
      <c r="W1202" s="24"/>
      <c r="Z1202" s="24"/>
      <c r="AC1202" s="24"/>
      <c r="AI1202" s="24"/>
      <c r="AL1202" s="24"/>
      <c r="AO1202" s="24"/>
      <c r="AR1202" s="24"/>
      <c r="AU1202" s="24"/>
    </row>
    <row r="1203">
      <c r="J1203" s="18"/>
      <c r="N1203" s="24"/>
      <c r="Q1203" s="24"/>
      <c r="T1203" s="24"/>
      <c r="W1203" s="24"/>
      <c r="Z1203" s="24"/>
      <c r="AC1203" s="24"/>
      <c r="AI1203" s="24"/>
      <c r="AL1203" s="24"/>
      <c r="AO1203" s="24"/>
      <c r="AR1203" s="24"/>
      <c r="AU1203" s="24"/>
    </row>
    <row r="1204">
      <c r="J1204" s="18"/>
      <c r="N1204" s="24"/>
      <c r="Q1204" s="24"/>
      <c r="T1204" s="24"/>
      <c r="W1204" s="24"/>
      <c r="Z1204" s="24"/>
      <c r="AC1204" s="24"/>
      <c r="AI1204" s="24"/>
      <c r="AL1204" s="24"/>
      <c r="AO1204" s="24"/>
      <c r="AR1204" s="24"/>
      <c r="AU1204" s="24"/>
    </row>
    <row r="1205">
      <c r="J1205" s="18"/>
      <c r="N1205" s="24"/>
      <c r="Q1205" s="24"/>
      <c r="T1205" s="24"/>
      <c r="W1205" s="24"/>
      <c r="Z1205" s="24"/>
      <c r="AC1205" s="24"/>
      <c r="AI1205" s="24"/>
      <c r="AL1205" s="24"/>
      <c r="AO1205" s="24"/>
      <c r="AR1205" s="24"/>
      <c r="AU1205" s="24"/>
    </row>
    <row r="1206">
      <c r="J1206" s="18"/>
      <c r="N1206" s="24"/>
      <c r="Q1206" s="24"/>
      <c r="T1206" s="24"/>
      <c r="W1206" s="24"/>
      <c r="Z1206" s="24"/>
      <c r="AC1206" s="24"/>
      <c r="AI1206" s="24"/>
      <c r="AL1206" s="24"/>
      <c r="AO1206" s="24"/>
      <c r="AR1206" s="24"/>
      <c r="AU1206" s="24"/>
    </row>
    <row r="1207">
      <c r="J1207" s="18"/>
      <c r="N1207" s="24"/>
      <c r="Q1207" s="24"/>
      <c r="T1207" s="24"/>
      <c r="W1207" s="24"/>
      <c r="Z1207" s="24"/>
      <c r="AC1207" s="24"/>
      <c r="AI1207" s="24"/>
      <c r="AL1207" s="24"/>
      <c r="AO1207" s="24"/>
      <c r="AR1207" s="24"/>
      <c r="AU1207" s="24"/>
    </row>
    <row r="1208">
      <c r="J1208" s="18"/>
      <c r="N1208" s="24"/>
      <c r="Q1208" s="24"/>
      <c r="T1208" s="24"/>
      <c r="W1208" s="24"/>
      <c r="Z1208" s="24"/>
      <c r="AC1208" s="24"/>
      <c r="AI1208" s="24"/>
      <c r="AL1208" s="24"/>
      <c r="AO1208" s="24"/>
      <c r="AR1208" s="24"/>
      <c r="AU1208" s="24"/>
    </row>
    <row r="1209">
      <c r="J1209" s="18"/>
      <c r="N1209" s="24"/>
      <c r="Q1209" s="24"/>
      <c r="T1209" s="24"/>
      <c r="W1209" s="24"/>
      <c r="Z1209" s="24"/>
      <c r="AC1209" s="24"/>
      <c r="AI1209" s="24"/>
      <c r="AL1209" s="24"/>
      <c r="AO1209" s="24"/>
      <c r="AR1209" s="24"/>
      <c r="AU1209" s="24"/>
    </row>
    <row r="1210">
      <c r="J1210" s="18"/>
      <c r="N1210" s="24"/>
      <c r="Q1210" s="24"/>
      <c r="T1210" s="24"/>
      <c r="W1210" s="24"/>
      <c r="Z1210" s="24"/>
      <c r="AC1210" s="24"/>
      <c r="AI1210" s="24"/>
      <c r="AL1210" s="24"/>
      <c r="AO1210" s="24"/>
      <c r="AR1210" s="24"/>
      <c r="AU1210" s="24"/>
    </row>
    <row r="1211">
      <c r="J1211" s="18"/>
      <c r="N1211" s="24"/>
      <c r="Q1211" s="24"/>
      <c r="T1211" s="24"/>
      <c r="W1211" s="24"/>
      <c r="Z1211" s="24"/>
      <c r="AC1211" s="24"/>
      <c r="AI1211" s="24"/>
      <c r="AL1211" s="24"/>
      <c r="AO1211" s="24"/>
      <c r="AR1211" s="24"/>
      <c r="AU1211" s="24"/>
    </row>
    <row r="1212">
      <c r="J1212" s="18"/>
      <c r="N1212" s="24"/>
      <c r="Q1212" s="24"/>
      <c r="T1212" s="24"/>
      <c r="W1212" s="24"/>
      <c r="Z1212" s="24"/>
      <c r="AC1212" s="24"/>
      <c r="AI1212" s="24"/>
      <c r="AL1212" s="24"/>
      <c r="AO1212" s="24"/>
      <c r="AR1212" s="24"/>
      <c r="AU1212" s="24"/>
    </row>
    <row r="1213">
      <c r="J1213" s="18"/>
      <c r="N1213" s="24"/>
      <c r="Q1213" s="24"/>
      <c r="T1213" s="24"/>
      <c r="W1213" s="24"/>
      <c r="Z1213" s="24"/>
      <c r="AC1213" s="24"/>
      <c r="AI1213" s="24"/>
      <c r="AL1213" s="24"/>
      <c r="AO1213" s="24"/>
      <c r="AR1213" s="24"/>
      <c r="AU1213" s="24"/>
    </row>
    <row r="1214">
      <c r="J1214" s="18"/>
      <c r="N1214" s="24"/>
      <c r="Q1214" s="24"/>
      <c r="T1214" s="24"/>
      <c r="W1214" s="24"/>
      <c r="Z1214" s="24"/>
      <c r="AC1214" s="24"/>
      <c r="AI1214" s="24"/>
      <c r="AL1214" s="24"/>
      <c r="AO1214" s="24"/>
      <c r="AR1214" s="24"/>
      <c r="AU1214" s="24"/>
    </row>
    <row r="1215">
      <c r="J1215" s="18"/>
      <c r="N1215" s="24"/>
      <c r="Q1215" s="24"/>
      <c r="T1215" s="24"/>
      <c r="W1215" s="24"/>
      <c r="Z1215" s="24"/>
      <c r="AC1215" s="24"/>
      <c r="AI1215" s="24"/>
      <c r="AL1215" s="24"/>
      <c r="AO1215" s="24"/>
      <c r="AR1215" s="24"/>
      <c r="AU1215" s="24"/>
    </row>
    <row r="1216">
      <c r="J1216" s="18"/>
      <c r="N1216" s="24"/>
      <c r="Q1216" s="24"/>
      <c r="T1216" s="24"/>
      <c r="W1216" s="24"/>
      <c r="Z1216" s="24"/>
      <c r="AC1216" s="24"/>
      <c r="AI1216" s="24"/>
      <c r="AL1216" s="24"/>
      <c r="AO1216" s="24"/>
      <c r="AR1216" s="24"/>
      <c r="AU1216" s="24"/>
    </row>
    <row r="1217">
      <c r="J1217" s="18"/>
      <c r="N1217" s="24"/>
      <c r="Q1217" s="24"/>
      <c r="T1217" s="24"/>
      <c r="W1217" s="24"/>
      <c r="Z1217" s="24"/>
      <c r="AC1217" s="24"/>
      <c r="AI1217" s="24"/>
      <c r="AL1217" s="24"/>
      <c r="AO1217" s="24"/>
      <c r="AR1217" s="24"/>
      <c r="AU1217" s="24"/>
    </row>
    <row r="1218">
      <c r="J1218" s="18"/>
      <c r="N1218" s="24"/>
      <c r="Q1218" s="24"/>
      <c r="T1218" s="24"/>
      <c r="W1218" s="24"/>
      <c r="Z1218" s="24"/>
      <c r="AC1218" s="24"/>
      <c r="AI1218" s="24"/>
      <c r="AL1218" s="24"/>
      <c r="AO1218" s="24"/>
      <c r="AR1218" s="24"/>
      <c r="AU1218" s="24"/>
    </row>
    <row r="1219">
      <c r="J1219" s="18"/>
      <c r="N1219" s="24"/>
      <c r="Q1219" s="24"/>
      <c r="T1219" s="24"/>
      <c r="W1219" s="24"/>
      <c r="Z1219" s="24"/>
      <c r="AC1219" s="24"/>
      <c r="AI1219" s="24"/>
      <c r="AL1219" s="24"/>
      <c r="AO1219" s="24"/>
      <c r="AR1219" s="24"/>
      <c r="AU1219" s="24"/>
    </row>
    <row r="1220">
      <c r="J1220" s="18"/>
      <c r="N1220" s="24"/>
      <c r="Q1220" s="24"/>
      <c r="T1220" s="24"/>
      <c r="W1220" s="24"/>
      <c r="Z1220" s="24"/>
      <c r="AC1220" s="24"/>
      <c r="AI1220" s="24"/>
      <c r="AL1220" s="24"/>
      <c r="AO1220" s="24"/>
      <c r="AR1220" s="24"/>
      <c r="AU1220" s="24"/>
    </row>
    <row r="1221">
      <c r="J1221" s="18"/>
      <c r="N1221" s="24"/>
      <c r="Q1221" s="24"/>
      <c r="T1221" s="24"/>
      <c r="W1221" s="24"/>
      <c r="Z1221" s="24"/>
      <c r="AC1221" s="24"/>
      <c r="AI1221" s="24"/>
      <c r="AL1221" s="24"/>
      <c r="AO1221" s="24"/>
      <c r="AR1221" s="24"/>
      <c r="AU1221" s="24"/>
    </row>
    <row r="1222">
      <c r="J1222" s="18"/>
      <c r="N1222" s="24"/>
      <c r="Q1222" s="24"/>
      <c r="T1222" s="24"/>
      <c r="W1222" s="24"/>
      <c r="Z1222" s="24"/>
      <c r="AC1222" s="24"/>
      <c r="AI1222" s="24"/>
      <c r="AL1222" s="24"/>
      <c r="AO1222" s="24"/>
      <c r="AR1222" s="24"/>
      <c r="AU1222" s="24"/>
    </row>
    <row r="1223">
      <c r="J1223" s="18"/>
      <c r="N1223" s="24"/>
      <c r="Q1223" s="24"/>
      <c r="T1223" s="24"/>
      <c r="W1223" s="24"/>
      <c r="Z1223" s="24"/>
      <c r="AC1223" s="24"/>
      <c r="AI1223" s="24"/>
      <c r="AL1223" s="24"/>
      <c r="AO1223" s="24"/>
      <c r="AR1223" s="24"/>
      <c r="AU1223" s="24"/>
    </row>
    <row r="1224">
      <c r="J1224" s="18"/>
      <c r="N1224" s="24"/>
      <c r="Q1224" s="24"/>
      <c r="T1224" s="24"/>
      <c r="W1224" s="24"/>
      <c r="Z1224" s="24"/>
      <c r="AC1224" s="24"/>
      <c r="AI1224" s="24"/>
      <c r="AL1224" s="24"/>
      <c r="AO1224" s="24"/>
      <c r="AR1224" s="24"/>
      <c r="AU1224" s="24"/>
    </row>
    <row r="1225">
      <c r="J1225" s="18"/>
      <c r="N1225" s="24"/>
      <c r="Q1225" s="24"/>
      <c r="T1225" s="24"/>
      <c r="W1225" s="24"/>
      <c r="Z1225" s="24"/>
      <c r="AC1225" s="24"/>
      <c r="AI1225" s="24"/>
      <c r="AL1225" s="24"/>
      <c r="AO1225" s="24"/>
      <c r="AR1225" s="24"/>
      <c r="AU1225" s="24"/>
    </row>
    <row r="1226">
      <c r="J1226" s="18"/>
      <c r="N1226" s="24"/>
      <c r="Q1226" s="24"/>
      <c r="T1226" s="24"/>
      <c r="W1226" s="24"/>
      <c r="Z1226" s="24"/>
      <c r="AC1226" s="24"/>
      <c r="AI1226" s="24"/>
      <c r="AL1226" s="24"/>
      <c r="AO1226" s="24"/>
      <c r="AR1226" s="24"/>
      <c r="AU1226" s="24"/>
    </row>
    <row r="1227">
      <c r="J1227" s="18"/>
      <c r="N1227" s="24"/>
      <c r="Q1227" s="24"/>
      <c r="T1227" s="24"/>
      <c r="W1227" s="24"/>
      <c r="Z1227" s="24"/>
      <c r="AC1227" s="24"/>
      <c r="AI1227" s="24"/>
      <c r="AL1227" s="24"/>
      <c r="AO1227" s="24"/>
      <c r="AR1227" s="24"/>
      <c r="AU1227" s="24"/>
    </row>
    <row r="1228">
      <c r="J1228" s="18"/>
      <c r="N1228" s="24"/>
      <c r="Q1228" s="24"/>
      <c r="T1228" s="24"/>
      <c r="W1228" s="24"/>
      <c r="Z1228" s="24"/>
      <c r="AC1228" s="24"/>
      <c r="AI1228" s="24"/>
      <c r="AL1228" s="24"/>
      <c r="AO1228" s="24"/>
      <c r="AR1228" s="24"/>
      <c r="AU1228" s="24"/>
    </row>
    <row r="1229">
      <c r="J1229" s="18"/>
      <c r="N1229" s="24"/>
      <c r="Q1229" s="24"/>
      <c r="T1229" s="24"/>
      <c r="W1229" s="24"/>
      <c r="Z1229" s="24"/>
      <c r="AC1229" s="24"/>
      <c r="AI1229" s="24"/>
      <c r="AL1229" s="24"/>
      <c r="AO1229" s="24"/>
      <c r="AR1229" s="24"/>
      <c r="AU1229" s="24"/>
    </row>
    <row r="1230">
      <c r="J1230" s="18"/>
      <c r="N1230" s="24"/>
      <c r="Q1230" s="24"/>
      <c r="T1230" s="24"/>
      <c r="W1230" s="24"/>
      <c r="Z1230" s="24"/>
      <c r="AC1230" s="24"/>
      <c r="AI1230" s="24"/>
      <c r="AL1230" s="24"/>
      <c r="AO1230" s="24"/>
      <c r="AR1230" s="24"/>
      <c r="AU1230" s="24"/>
    </row>
    <row r="1231">
      <c r="J1231" s="18"/>
      <c r="N1231" s="24"/>
      <c r="Q1231" s="24"/>
      <c r="T1231" s="24"/>
      <c r="W1231" s="24"/>
      <c r="Z1231" s="24"/>
      <c r="AC1231" s="24"/>
      <c r="AI1231" s="24"/>
      <c r="AL1231" s="24"/>
      <c r="AO1231" s="24"/>
      <c r="AR1231" s="24"/>
      <c r="AU1231" s="24"/>
    </row>
    <row r="1232">
      <c r="J1232" s="18"/>
      <c r="N1232" s="24"/>
      <c r="Q1232" s="24"/>
      <c r="T1232" s="24"/>
      <c r="W1232" s="24"/>
      <c r="Z1232" s="24"/>
      <c r="AC1232" s="24"/>
      <c r="AI1232" s="24"/>
      <c r="AL1232" s="24"/>
      <c r="AO1232" s="24"/>
      <c r="AR1232" s="24"/>
      <c r="AU1232" s="24"/>
    </row>
    <row r="1233">
      <c r="J1233" s="18"/>
      <c r="N1233" s="24"/>
      <c r="Q1233" s="24"/>
      <c r="T1233" s="24"/>
      <c r="W1233" s="24"/>
      <c r="Z1233" s="24"/>
      <c r="AC1233" s="24"/>
      <c r="AI1233" s="24"/>
      <c r="AL1233" s="24"/>
      <c r="AO1233" s="24"/>
      <c r="AR1233" s="24"/>
      <c r="AU1233" s="24"/>
    </row>
    <row r="1234">
      <c r="J1234" s="18"/>
      <c r="N1234" s="24"/>
      <c r="Q1234" s="24"/>
      <c r="T1234" s="24"/>
      <c r="W1234" s="24"/>
      <c r="Z1234" s="24"/>
      <c r="AC1234" s="24"/>
      <c r="AI1234" s="24"/>
      <c r="AL1234" s="24"/>
      <c r="AO1234" s="24"/>
      <c r="AR1234" s="24"/>
      <c r="AU1234" s="24"/>
    </row>
    <row r="1235">
      <c r="J1235" s="18"/>
      <c r="N1235" s="24"/>
      <c r="Q1235" s="24"/>
      <c r="T1235" s="24"/>
      <c r="W1235" s="24"/>
      <c r="Z1235" s="24"/>
      <c r="AC1235" s="24"/>
      <c r="AI1235" s="24"/>
      <c r="AL1235" s="24"/>
      <c r="AO1235" s="24"/>
      <c r="AR1235" s="24"/>
      <c r="AU1235" s="24"/>
    </row>
    <row r="1236">
      <c r="J1236" s="18"/>
      <c r="N1236" s="24"/>
      <c r="Q1236" s="24"/>
      <c r="T1236" s="24"/>
      <c r="W1236" s="24"/>
      <c r="Z1236" s="24"/>
      <c r="AC1236" s="24"/>
      <c r="AI1236" s="24"/>
      <c r="AL1236" s="24"/>
      <c r="AO1236" s="24"/>
      <c r="AR1236" s="24"/>
      <c r="AU1236" s="24"/>
    </row>
    <row r="1237">
      <c r="J1237" s="18"/>
      <c r="N1237" s="24"/>
      <c r="Q1237" s="24"/>
      <c r="T1237" s="24"/>
      <c r="W1237" s="24"/>
      <c r="Z1237" s="24"/>
      <c r="AC1237" s="24"/>
      <c r="AI1237" s="24"/>
      <c r="AL1237" s="24"/>
      <c r="AO1237" s="24"/>
      <c r="AR1237" s="24"/>
      <c r="AU1237" s="24"/>
    </row>
    <row r="1238">
      <c r="J1238" s="18"/>
      <c r="N1238" s="24"/>
      <c r="Q1238" s="24"/>
      <c r="T1238" s="24"/>
      <c r="W1238" s="24"/>
      <c r="Z1238" s="24"/>
      <c r="AC1238" s="24"/>
      <c r="AI1238" s="24"/>
      <c r="AL1238" s="24"/>
      <c r="AO1238" s="24"/>
      <c r="AR1238" s="24"/>
      <c r="AU1238" s="24"/>
    </row>
    <row r="1239">
      <c r="J1239" s="18"/>
      <c r="N1239" s="24"/>
      <c r="Q1239" s="24"/>
      <c r="T1239" s="24"/>
      <c r="W1239" s="24"/>
      <c r="Z1239" s="24"/>
      <c r="AC1239" s="24"/>
      <c r="AI1239" s="24"/>
      <c r="AL1239" s="24"/>
      <c r="AO1239" s="24"/>
      <c r="AR1239" s="24"/>
      <c r="AU1239" s="24"/>
    </row>
    <row r="1240">
      <c r="J1240" s="18"/>
      <c r="N1240" s="24"/>
      <c r="Q1240" s="24"/>
      <c r="T1240" s="24"/>
      <c r="W1240" s="24"/>
      <c r="Z1240" s="24"/>
      <c r="AC1240" s="24"/>
      <c r="AI1240" s="24"/>
      <c r="AL1240" s="24"/>
      <c r="AO1240" s="24"/>
      <c r="AR1240" s="24"/>
      <c r="AU1240" s="24"/>
    </row>
    <row r="1241">
      <c r="J1241" s="18"/>
      <c r="N1241" s="24"/>
      <c r="Q1241" s="24"/>
      <c r="T1241" s="24"/>
      <c r="W1241" s="24"/>
      <c r="Z1241" s="24"/>
      <c r="AC1241" s="24"/>
      <c r="AI1241" s="24"/>
      <c r="AL1241" s="24"/>
      <c r="AO1241" s="24"/>
      <c r="AR1241" s="24"/>
      <c r="AU1241" s="24"/>
    </row>
    <row r="1242">
      <c r="J1242" s="18"/>
      <c r="N1242" s="24"/>
      <c r="Q1242" s="24"/>
      <c r="T1242" s="24"/>
      <c r="W1242" s="24"/>
      <c r="Z1242" s="24"/>
      <c r="AC1242" s="24"/>
      <c r="AI1242" s="24"/>
      <c r="AL1242" s="24"/>
      <c r="AO1242" s="24"/>
      <c r="AR1242" s="24"/>
      <c r="AU1242" s="24"/>
    </row>
    <row r="1243">
      <c r="J1243" s="18"/>
      <c r="N1243" s="24"/>
      <c r="Q1243" s="24"/>
      <c r="T1243" s="24"/>
      <c r="W1243" s="24"/>
      <c r="Z1243" s="24"/>
      <c r="AC1243" s="24"/>
      <c r="AI1243" s="24"/>
      <c r="AL1243" s="24"/>
      <c r="AO1243" s="24"/>
      <c r="AR1243" s="24"/>
      <c r="AU1243" s="24"/>
    </row>
    <row r="1244">
      <c r="J1244" s="18"/>
      <c r="N1244" s="24"/>
      <c r="Q1244" s="24"/>
      <c r="T1244" s="24"/>
      <c r="W1244" s="24"/>
      <c r="Z1244" s="24"/>
      <c r="AC1244" s="24"/>
      <c r="AI1244" s="24"/>
      <c r="AL1244" s="24"/>
      <c r="AO1244" s="24"/>
      <c r="AR1244" s="24"/>
      <c r="AU1244" s="24"/>
    </row>
    <row r="1245">
      <c r="J1245" s="18"/>
      <c r="N1245" s="24"/>
      <c r="Q1245" s="24"/>
      <c r="T1245" s="24"/>
      <c r="W1245" s="24"/>
      <c r="Z1245" s="24"/>
      <c r="AC1245" s="24"/>
      <c r="AI1245" s="24"/>
      <c r="AL1245" s="24"/>
      <c r="AO1245" s="24"/>
      <c r="AR1245" s="24"/>
      <c r="AU1245" s="24"/>
    </row>
    <row r="1246">
      <c r="J1246" s="18"/>
      <c r="N1246" s="24"/>
      <c r="Q1246" s="24"/>
      <c r="T1246" s="24"/>
      <c r="W1246" s="24"/>
      <c r="Z1246" s="24"/>
      <c r="AC1246" s="24"/>
      <c r="AI1246" s="24"/>
      <c r="AL1246" s="24"/>
      <c r="AO1246" s="24"/>
      <c r="AR1246" s="24"/>
      <c r="AU1246" s="24"/>
    </row>
    <row r="1247">
      <c r="J1247" s="18"/>
      <c r="N1247" s="24"/>
      <c r="Q1247" s="24"/>
      <c r="T1247" s="24"/>
      <c r="W1247" s="24"/>
      <c r="Z1247" s="24"/>
      <c r="AC1247" s="24"/>
      <c r="AI1247" s="24"/>
      <c r="AL1247" s="24"/>
      <c r="AO1247" s="24"/>
      <c r="AR1247" s="24"/>
      <c r="AU1247" s="24"/>
    </row>
    <row r="1248">
      <c r="J1248" s="18"/>
      <c r="N1248" s="24"/>
      <c r="Q1248" s="24"/>
      <c r="T1248" s="24"/>
      <c r="W1248" s="24"/>
      <c r="Z1248" s="24"/>
      <c r="AC1248" s="24"/>
      <c r="AI1248" s="24"/>
      <c r="AL1248" s="24"/>
      <c r="AO1248" s="24"/>
      <c r="AR1248" s="24"/>
      <c r="AU1248" s="24"/>
    </row>
    <row r="1249">
      <c r="J1249" s="18"/>
      <c r="N1249" s="24"/>
      <c r="Q1249" s="24"/>
      <c r="T1249" s="24"/>
      <c r="W1249" s="24"/>
      <c r="Z1249" s="24"/>
      <c r="AC1249" s="24"/>
      <c r="AI1249" s="24"/>
      <c r="AL1249" s="24"/>
      <c r="AO1249" s="24"/>
      <c r="AR1249" s="24"/>
      <c r="AU1249" s="24"/>
    </row>
    <row r="1250">
      <c r="J1250" s="18"/>
      <c r="N1250" s="24"/>
      <c r="Q1250" s="24"/>
      <c r="T1250" s="24"/>
      <c r="W1250" s="24"/>
      <c r="Z1250" s="24"/>
      <c r="AC1250" s="24"/>
      <c r="AI1250" s="24"/>
      <c r="AL1250" s="24"/>
      <c r="AO1250" s="24"/>
      <c r="AR1250" s="24"/>
      <c r="AU1250" s="24"/>
    </row>
    <row r="1251">
      <c r="J1251" s="18"/>
      <c r="N1251" s="24"/>
      <c r="Q1251" s="24"/>
      <c r="T1251" s="24"/>
      <c r="W1251" s="24"/>
      <c r="Z1251" s="24"/>
      <c r="AC1251" s="24"/>
      <c r="AI1251" s="24"/>
      <c r="AL1251" s="24"/>
      <c r="AO1251" s="24"/>
      <c r="AR1251" s="24"/>
      <c r="AU1251" s="24"/>
    </row>
    <row r="1252">
      <c r="J1252" s="18"/>
      <c r="N1252" s="24"/>
      <c r="Q1252" s="24"/>
      <c r="T1252" s="24"/>
      <c r="W1252" s="24"/>
      <c r="Z1252" s="24"/>
      <c r="AC1252" s="24"/>
      <c r="AI1252" s="24"/>
      <c r="AL1252" s="24"/>
      <c r="AO1252" s="24"/>
      <c r="AR1252" s="24"/>
      <c r="AU1252" s="24"/>
    </row>
    <row r="1253">
      <c r="J1253" s="18"/>
      <c r="N1253" s="24"/>
      <c r="Q1253" s="24"/>
      <c r="T1253" s="24"/>
      <c r="W1253" s="24"/>
      <c r="Z1253" s="24"/>
      <c r="AC1253" s="24"/>
      <c r="AI1253" s="24"/>
      <c r="AL1253" s="24"/>
      <c r="AO1253" s="24"/>
      <c r="AR1253" s="24"/>
      <c r="AU1253" s="24"/>
    </row>
    <row r="1254">
      <c r="J1254" s="18"/>
      <c r="N1254" s="24"/>
      <c r="Q1254" s="24"/>
      <c r="T1254" s="24"/>
      <c r="W1254" s="24"/>
      <c r="Z1254" s="24"/>
      <c r="AC1254" s="24"/>
      <c r="AI1254" s="24"/>
      <c r="AL1254" s="24"/>
      <c r="AO1254" s="24"/>
      <c r="AR1254" s="24"/>
      <c r="AU1254" s="24"/>
    </row>
    <row r="1255">
      <c r="J1255" s="18"/>
      <c r="N1255" s="24"/>
      <c r="Q1255" s="24"/>
      <c r="T1255" s="24"/>
      <c r="W1255" s="24"/>
      <c r="Z1255" s="24"/>
      <c r="AC1255" s="24"/>
      <c r="AI1255" s="24"/>
      <c r="AL1255" s="24"/>
      <c r="AO1255" s="24"/>
      <c r="AR1255" s="24"/>
      <c r="AU1255" s="24"/>
    </row>
    <row r="1256">
      <c r="J1256" s="18"/>
      <c r="N1256" s="24"/>
      <c r="Q1256" s="24"/>
      <c r="T1256" s="24"/>
      <c r="W1256" s="24"/>
      <c r="Z1256" s="24"/>
      <c r="AC1256" s="24"/>
      <c r="AI1256" s="24"/>
      <c r="AL1256" s="24"/>
      <c r="AO1256" s="24"/>
      <c r="AR1256" s="24"/>
      <c r="AU1256" s="24"/>
    </row>
    <row r="1257">
      <c r="J1257" s="18"/>
      <c r="N1257" s="24"/>
      <c r="Q1257" s="24"/>
      <c r="T1257" s="24"/>
      <c r="W1257" s="24"/>
      <c r="Z1257" s="24"/>
      <c r="AC1257" s="24"/>
      <c r="AI1257" s="24"/>
      <c r="AL1257" s="24"/>
      <c r="AO1257" s="24"/>
      <c r="AR1257" s="24"/>
      <c r="AU1257" s="24"/>
    </row>
    <row r="1258">
      <c r="J1258" s="18"/>
      <c r="N1258" s="24"/>
      <c r="Q1258" s="24"/>
      <c r="T1258" s="24"/>
      <c r="W1258" s="24"/>
      <c r="Z1258" s="24"/>
      <c r="AC1258" s="24"/>
      <c r="AI1258" s="24"/>
      <c r="AL1258" s="24"/>
      <c r="AO1258" s="24"/>
      <c r="AR1258" s="24"/>
      <c r="AU1258" s="24"/>
    </row>
    <row r="1259">
      <c r="J1259" s="18"/>
      <c r="N1259" s="24"/>
      <c r="Q1259" s="24"/>
      <c r="T1259" s="24"/>
      <c r="W1259" s="24"/>
      <c r="Z1259" s="24"/>
      <c r="AC1259" s="24"/>
      <c r="AI1259" s="24"/>
      <c r="AL1259" s="24"/>
      <c r="AO1259" s="24"/>
      <c r="AR1259" s="24"/>
      <c r="AU1259" s="24"/>
    </row>
    <row r="1260">
      <c r="J1260" s="18"/>
      <c r="N1260" s="24"/>
      <c r="Q1260" s="24"/>
      <c r="T1260" s="24"/>
      <c r="W1260" s="24"/>
      <c r="Z1260" s="24"/>
      <c r="AC1260" s="24"/>
      <c r="AI1260" s="24"/>
      <c r="AL1260" s="24"/>
      <c r="AO1260" s="24"/>
      <c r="AR1260" s="24"/>
      <c r="AU1260" s="24"/>
    </row>
    <row r="1261">
      <c r="J1261" s="18"/>
      <c r="N1261" s="24"/>
      <c r="Q1261" s="24"/>
      <c r="T1261" s="24"/>
      <c r="W1261" s="24"/>
      <c r="Z1261" s="24"/>
      <c r="AC1261" s="24"/>
      <c r="AI1261" s="24"/>
      <c r="AL1261" s="24"/>
      <c r="AO1261" s="24"/>
      <c r="AR1261" s="24"/>
      <c r="AU1261" s="24"/>
    </row>
    <row r="1262">
      <c r="J1262" s="18"/>
      <c r="N1262" s="24"/>
      <c r="Q1262" s="24"/>
      <c r="T1262" s="24"/>
      <c r="W1262" s="24"/>
      <c r="Z1262" s="24"/>
      <c r="AC1262" s="24"/>
      <c r="AI1262" s="24"/>
      <c r="AL1262" s="24"/>
      <c r="AO1262" s="24"/>
      <c r="AR1262" s="24"/>
      <c r="AU1262" s="24"/>
    </row>
    <row r="1263">
      <c r="J1263" s="18"/>
      <c r="N1263" s="24"/>
      <c r="Q1263" s="24"/>
      <c r="T1263" s="24"/>
      <c r="W1263" s="24"/>
      <c r="Z1263" s="24"/>
      <c r="AC1263" s="24"/>
      <c r="AI1263" s="24"/>
      <c r="AL1263" s="24"/>
      <c r="AO1263" s="24"/>
      <c r="AR1263" s="24"/>
      <c r="AU1263" s="24"/>
    </row>
    <row r="1264">
      <c r="J1264" s="18"/>
      <c r="N1264" s="24"/>
      <c r="Q1264" s="24"/>
      <c r="T1264" s="24"/>
      <c r="W1264" s="24"/>
      <c r="Z1264" s="24"/>
      <c r="AC1264" s="24"/>
      <c r="AI1264" s="24"/>
      <c r="AL1264" s="24"/>
      <c r="AO1264" s="24"/>
      <c r="AR1264" s="24"/>
      <c r="AU1264" s="24"/>
    </row>
    <row r="1265">
      <c r="J1265" s="18"/>
      <c r="N1265" s="24"/>
      <c r="Q1265" s="24"/>
      <c r="T1265" s="24"/>
      <c r="W1265" s="24"/>
      <c r="Z1265" s="24"/>
      <c r="AC1265" s="24"/>
      <c r="AI1265" s="24"/>
      <c r="AL1265" s="24"/>
      <c r="AO1265" s="24"/>
      <c r="AR1265" s="24"/>
      <c r="AU1265" s="24"/>
    </row>
    <row r="1266">
      <c r="J1266" s="18"/>
      <c r="N1266" s="24"/>
      <c r="Q1266" s="24"/>
      <c r="T1266" s="24"/>
      <c r="W1266" s="24"/>
      <c r="Z1266" s="24"/>
      <c r="AC1266" s="24"/>
      <c r="AI1266" s="24"/>
      <c r="AL1266" s="24"/>
      <c r="AO1266" s="24"/>
      <c r="AR1266" s="24"/>
      <c r="AU1266" s="24"/>
    </row>
    <row r="1267">
      <c r="J1267" s="18"/>
      <c r="N1267" s="24"/>
      <c r="Q1267" s="24"/>
      <c r="T1267" s="24"/>
      <c r="W1267" s="24"/>
      <c r="Z1267" s="24"/>
      <c r="AC1267" s="24"/>
      <c r="AI1267" s="24"/>
      <c r="AL1267" s="24"/>
      <c r="AO1267" s="24"/>
      <c r="AR1267" s="24"/>
      <c r="AU1267" s="24"/>
    </row>
    <row r="1268">
      <c r="J1268" s="18"/>
      <c r="N1268" s="24"/>
      <c r="Q1268" s="24"/>
      <c r="T1268" s="24"/>
      <c r="W1268" s="24"/>
      <c r="Z1268" s="24"/>
      <c r="AC1268" s="24"/>
      <c r="AI1268" s="24"/>
      <c r="AL1268" s="24"/>
      <c r="AO1268" s="24"/>
      <c r="AR1268" s="24"/>
      <c r="AU1268" s="24"/>
    </row>
    <row r="1269">
      <c r="J1269" s="18"/>
      <c r="N1269" s="24"/>
      <c r="Q1269" s="24"/>
      <c r="T1269" s="24"/>
      <c r="W1269" s="24"/>
      <c r="Z1269" s="24"/>
      <c r="AC1269" s="24"/>
      <c r="AI1269" s="24"/>
      <c r="AL1269" s="24"/>
      <c r="AO1269" s="24"/>
      <c r="AR1269" s="24"/>
      <c r="AU1269" s="24"/>
    </row>
    <row r="1270">
      <c r="J1270" s="18"/>
      <c r="N1270" s="24"/>
      <c r="Q1270" s="24"/>
      <c r="T1270" s="24"/>
      <c r="W1270" s="24"/>
      <c r="Z1270" s="24"/>
      <c r="AC1270" s="24"/>
      <c r="AI1270" s="24"/>
      <c r="AL1270" s="24"/>
      <c r="AO1270" s="24"/>
      <c r="AR1270" s="24"/>
      <c r="AU1270" s="24"/>
    </row>
    <row r="1271">
      <c r="J1271" s="18"/>
      <c r="N1271" s="24"/>
      <c r="Q1271" s="24"/>
      <c r="T1271" s="24"/>
      <c r="W1271" s="24"/>
      <c r="Z1271" s="24"/>
      <c r="AC1271" s="24"/>
      <c r="AI1271" s="24"/>
      <c r="AL1271" s="24"/>
      <c r="AO1271" s="24"/>
      <c r="AR1271" s="24"/>
      <c r="AU1271" s="24"/>
    </row>
    <row r="1272">
      <c r="J1272" s="18"/>
      <c r="N1272" s="24"/>
      <c r="Q1272" s="24"/>
      <c r="T1272" s="24"/>
      <c r="W1272" s="24"/>
      <c r="Z1272" s="24"/>
      <c r="AC1272" s="24"/>
      <c r="AI1272" s="24"/>
      <c r="AL1272" s="24"/>
      <c r="AO1272" s="24"/>
      <c r="AR1272" s="24"/>
      <c r="AU1272" s="24"/>
    </row>
    <row r="1273">
      <c r="J1273" s="18"/>
      <c r="N1273" s="24"/>
      <c r="Q1273" s="24"/>
      <c r="T1273" s="24"/>
      <c r="W1273" s="24"/>
      <c r="Z1273" s="24"/>
      <c r="AC1273" s="24"/>
      <c r="AI1273" s="24"/>
      <c r="AL1273" s="24"/>
      <c r="AO1273" s="24"/>
      <c r="AR1273" s="24"/>
      <c r="AU1273" s="24"/>
    </row>
    <row r="1274">
      <c r="J1274" s="18"/>
      <c r="N1274" s="24"/>
      <c r="Q1274" s="24"/>
      <c r="T1274" s="24"/>
      <c r="W1274" s="24"/>
      <c r="Z1274" s="24"/>
      <c r="AC1274" s="24"/>
      <c r="AI1274" s="24"/>
      <c r="AL1274" s="24"/>
      <c r="AO1274" s="24"/>
      <c r="AR1274" s="24"/>
      <c r="AU1274" s="24"/>
    </row>
    <row r="1275">
      <c r="J1275" s="18"/>
      <c r="N1275" s="24"/>
      <c r="Q1275" s="24"/>
      <c r="T1275" s="24"/>
      <c r="W1275" s="24"/>
      <c r="Z1275" s="24"/>
      <c r="AC1275" s="24"/>
      <c r="AI1275" s="24"/>
      <c r="AL1275" s="24"/>
      <c r="AO1275" s="24"/>
      <c r="AR1275" s="24"/>
      <c r="AU1275" s="24"/>
    </row>
    <row r="1276">
      <c r="J1276" s="18"/>
      <c r="N1276" s="24"/>
      <c r="Q1276" s="24"/>
      <c r="T1276" s="24"/>
      <c r="W1276" s="24"/>
      <c r="Z1276" s="24"/>
      <c r="AC1276" s="24"/>
      <c r="AI1276" s="24"/>
      <c r="AL1276" s="24"/>
      <c r="AO1276" s="24"/>
      <c r="AR1276" s="24"/>
      <c r="AU1276" s="24"/>
    </row>
    <row r="1277">
      <c r="J1277" s="18"/>
      <c r="N1277" s="24"/>
      <c r="Q1277" s="24"/>
      <c r="T1277" s="24"/>
      <c r="W1277" s="24"/>
      <c r="Z1277" s="24"/>
      <c r="AC1277" s="24"/>
      <c r="AI1277" s="24"/>
      <c r="AL1277" s="24"/>
      <c r="AO1277" s="24"/>
      <c r="AR1277" s="24"/>
      <c r="AU1277" s="24"/>
    </row>
    <row r="1278">
      <c r="J1278" s="18"/>
      <c r="N1278" s="24"/>
      <c r="Q1278" s="24"/>
      <c r="T1278" s="24"/>
      <c r="W1278" s="24"/>
      <c r="Z1278" s="24"/>
      <c r="AC1278" s="24"/>
      <c r="AI1278" s="24"/>
      <c r="AL1278" s="24"/>
      <c r="AO1278" s="24"/>
      <c r="AR1278" s="24"/>
      <c r="AU1278" s="24"/>
    </row>
    <row r="1279">
      <c r="J1279" s="18"/>
      <c r="N1279" s="24"/>
      <c r="Q1279" s="24"/>
      <c r="T1279" s="24"/>
      <c r="W1279" s="24"/>
      <c r="Z1279" s="24"/>
      <c r="AC1279" s="24"/>
      <c r="AI1279" s="24"/>
      <c r="AL1279" s="24"/>
      <c r="AO1279" s="24"/>
      <c r="AR1279" s="24"/>
      <c r="AU1279" s="24"/>
    </row>
    <row r="1280">
      <c r="J1280" s="18"/>
      <c r="N1280" s="24"/>
      <c r="Q1280" s="24"/>
      <c r="T1280" s="24"/>
      <c r="W1280" s="24"/>
      <c r="Z1280" s="24"/>
      <c r="AC1280" s="24"/>
      <c r="AI1280" s="24"/>
      <c r="AL1280" s="24"/>
      <c r="AO1280" s="24"/>
      <c r="AR1280" s="24"/>
      <c r="AU1280" s="24"/>
    </row>
    <row r="1281">
      <c r="J1281" s="18"/>
      <c r="N1281" s="24"/>
      <c r="Q1281" s="24"/>
      <c r="T1281" s="24"/>
      <c r="W1281" s="24"/>
      <c r="Z1281" s="24"/>
      <c r="AC1281" s="24"/>
      <c r="AI1281" s="24"/>
      <c r="AL1281" s="24"/>
      <c r="AO1281" s="24"/>
      <c r="AR1281" s="24"/>
      <c r="AU1281" s="24"/>
    </row>
    <row r="1282">
      <c r="J1282" s="18"/>
      <c r="N1282" s="24"/>
      <c r="Q1282" s="24"/>
      <c r="T1282" s="24"/>
      <c r="W1282" s="24"/>
      <c r="Z1282" s="24"/>
      <c r="AC1282" s="24"/>
      <c r="AI1282" s="24"/>
      <c r="AL1282" s="24"/>
      <c r="AO1282" s="24"/>
      <c r="AR1282" s="24"/>
      <c r="AU1282" s="24"/>
    </row>
    <row r="1283">
      <c r="J1283" s="18"/>
      <c r="N1283" s="24"/>
      <c r="Q1283" s="24"/>
      <c r="T1283" s="24"/>
      <c r="W1283" s="24"/>
      <c r="Z1283" s="24"/>
      <c r="AC1283" s="24"/>
      <c r="AI1283" s="24"/>
      <c r="AL1283" s="24"/>
      <c r="AO1283" s="24"/>
      <c r="AR1283" s="24"/>
      <c r="AU1283" s="24"/>
    </row>
    <row r="1284">
      <c r="J1284" s="18"/>
      <c r="N1284" s="24"/>
      <c r="Q1284" s="24"/>
      <c r="T1284" s="24"/>
      <c r="W1284" s="24"/>
      <c r="Z1284" s="24"/>
      <c r="AC1284" s="24"/>
      <c r="AI1284" s="24"/>
      <c r="AL1284" s="24"/>
      <c r="AO1284" s="24"/>
      <c r="AR1284" s="24"/>
      <c r="AU1284" s="24"/>
    </row>
    <row r="1285">
      <c r="J1285" s="18"/>
      <c r="N1285" s="24"/>
      <c r="Q1285" s="24"/>
      <c r="T1285" s="24"/>
      <c r="W1285" s="24"/>
      <c r="Z1285" s="24"/>
      <c r="AC1285" s="24"/>
      <c r="AI1285" s="24"/>
      <c r="AL1285" s="24"/>
      <c r="AO1285" s="24"/>
      <c r="AR1285" s="24"/>
      <c r="AU1285" s="24"/>
    </row>
    <row r="1286">
      <c r="J1286" s="18"/>
      <c r="N1286" s="24"/>
      <c r="Q1286" s="24"/>
      <c r="T1286" s="24"/>
      <c r="W1286" s="24"/>
      <c r="Z1286" s="24"/>
      <c r="AC1286" s="24"/>
      <c r="AI1286" s="24"/>
      <c r="AL1286" s="24"/>
      <c r="AO1286" s="24"/>
      <c r="AR1286" s="24"/>
      <c r="AU1286" s="24"/>
    </row>
    <row r="1287">
      <c r="J1287" s="18"/>
      <c r="N1287" s="24"/>
      <c r="Q1287" s="24"/>
      <c r="T1287" s="24"/>
      <c r="W1287" s="24"/>
      <c r="Z1287" s="24"/>
      <c r="AC1287" s="24"/>
      <c r="AI1287" s="24"/>
      <c r="AL1287" s="24"/>
      <c r="AO1287" s="24"/>
      <c r="AR1287" s="24"/>
      <c r="AU1287" s="24"/>
    </row>
    <row r="1288">
      <c r="J1288" s="18"/>
      <c r="N1288" s="24"/>
      <c r="Q1288" s="24"/>
      <c r="T1288" s="24"/>
      <c r="W1288" s="24"/>
      <c r="Z1288" s="24"/>
      <c r="AC1288" s="24"/>
      <c r="AI1288" s="24"/>
      <c r="AL1288" s="24"/>
      <c r="AO1288" s="24"/>
      <c r="AR1288" s="24"/>
      <c r="AU1288" s="24"/>
    </row>
    <row r="1289">
      <c r="J1289" s="18"/>
      <c r="N1289" s="24"/>
      <c r="Q1289" s="24"/>
      <c r="T1289" s="24"/>
      <c r="W1289" s="24"/>
      <c r="Z1289" s="24"/>
      <c r="AC1289" s="24"/>
      <c r="AI1289" s="24"/>
      <c r="AL1289" s="24"/>
      <c r="AO1289" s="24"/>
      <c r="AR1289" s="24"/>
      <c r="AU1289" s="24"/>
    </row>
    <row r="1290">
      <c r="J1290" s="18"/>
      <c r="N1290" s="24"/>
      <c r="Q1290" s="24"/>
      <c r="T1290" s="24"/>
      <c r="W1290" s="24"/>
      <c r="Z1290" s="24"/>
      <c r="AC1290" s="24"/>
      <c r="AI1290" s="24"/>
      <c r="AL1290" s="24"/>
      <c r="AO1290" s="24"/>
      <c r="AR1290" s="24"/>
      <c r="AU1290" s="24"/>
    </row>
    <row r="1291">
      <c r="J1291" s="18"/>
      <c r="N1291" s="24"/>
      <c r="Q1291" s="24"/>
      <c r="T1291" s="24"/>
      <c r="W1291" s="24"/>
      <c r="Z1291" s="24"/>
      <c r="AC1291" s="24"/>
      <c r="AI1291" s="24"/>
      <c r="AL1291" s="24"/>
      <c r="AO1291" s="24"/>
      <c r="AR1291" s="24"/>
      <c r="AU1291" s="24"/>
    </row>
    <row r="1292">
      <c r="J1292" s="18"/>
      <c r="N1292" s="24"/>
      <c r="Q1292" s="24"/>
      <c r="T1292" s="24"/>
      <c r="W1292" s="24"/>
      <c r="Z1292" s="24"/>
      <c r="AC1292" s="24"/>
      <c r="AI1292" s="24"/>
      <c r="AL1292" s="24"/>
      <c r="AO1292" s="24"/>
      <c r="AR1292" s="24"/>
      <c r="AU1292" s="24"/>
    </row>
    <row r="1293">
      <c r="J1293" s="18"/>
      <c r="N1293" s="24"/>
      <c r="Q1293" s="24"/>
      <c r="T1293" s="24"/>
      <c r="W1293" s="24"/>
      <c r="Z1293" s="24"/>
      <c r="AC1293" s="24"/>
      <c r="AI1293" s="24"/>
      <c r="AL1293" s="24"/>
      <c r="AO1293" s="24"/>
      <c r="AR1293" s="24"/>
      <c r="AU1293" s="24"/>
    </row>
    <row r="1294">
      <c r="J1294" s="18"/>
      <c r="N1294" s="24"/>
      <c r="Q1294" s="24"/>
      <c r="T1294" s="24"/>
      <c r="W1294" s="24"/>
      <c r="Z1294" s="24"/>
      <c r="AC1294" s="24"/>
      <c r="AI1294" s="24"/>
      <c r="AL1294" s="24"/>
      <c r="AO1294" s="24"/>
      <c r="AR1294" s="24"/>
      <c r="AU1294" s="24"/>
    </row>
    <row r="1295">
      <c r="J1295" s="18"/>
      <c r="N1295" s="24"/>
      <c r="Q1295" s="24"/>
      <c r="T1295" s="24"/>
      <c r="W1295" s="24"/>
      <c r="Z1295" s="24"/>
      <c r="AC1295" s="24"/>
      <c r="AI1295" s="24"/>
      <c r="AL1295" s="24"/>
      <c r="AO1295" s="24"/>
      <c r="AR1295" s="24"/>
      <c r="AU1295" s="24"/>
    </row>
    <row r="1296">
      <c r="J1296" s="18"/>
      <c r="N1296" s="24"/>
      <c r="Q1296" s="24"/>
      <c r="T1296" s="24"/>
      <c r="W1296" s="24"/>
      <c r="Z1296" s="24"/>
      <c r="AC1296" s="24"/>
      <c r="AI1296" s="24"/>
      <c r="AL1296" s="24"/>
      <c r="AO1296" s="24"/>
      <c r="AR1296" s="24"/>
      <c r="AU1296" s="24"/>
    </row>
    <row r="1297">
      <c r="J1297" s="18"/>
      <c r="N1297" s="24"/>
      <c r="Q1297" s="24"/>
      <c r="T1297" s="24"/>
      <c r="W1297" s="24"/>
      <c r="Z1297" s="24"/>
      <c r="AC1297" s="24"/>
      <c r="AI1297" s="24"/>
      <c r="AL1297" s="24"/>
      <c r="AO1297" s="24"/>
      <c r="AR1297" s="24"/>
      <c r="AU1297" s="24"/>
    </row>
    <row r="1298">
      <c r="J1298" s="18"/>
      <c r="N1298" s="24"/>
      <c r="Q1298" s="24"/>
      <c r="T1298" s="24"/>
      <c r="W1298" s="24"/>
      <c r="Z1298" s="24"/>
      <c r="AC1298" s="24"/>
      <c r="AI1298" s="24"/>
      <c r="AL1298" s="24"/>
      <c r="AO1298" s="24"/>
      <c r="AR1298" s="24"/>
      <c r="AU1298" s="24"/>
    </row>
    <row r="1299">
      <c r="J1299" s="18"/>
      <c r="N1299" s="24"/>
      <c r="Q1299" s="24"/>
      <c r="T1299" s="24"/>
      <c r="W1299" s="24"/>
      <c r="Z1299" s="24"/>
      <c r="AC1299" s="24"/>
      <c r="AI1299" s="24"/>
      <c r="AL1299" s="24"/>
      <c r="AO1299" s="24"/>
      <c r="AR1299" s="24"/>
      <c r="AU1299" s="24"/>
    </row>
    <row r="1300">
      <c r="J1300" s="18"/>
      <c r="N1300" s="24"/>
      <c r="Q1300" s="24"/>
      <c r="T1300" s="24"/>
      <c r="W1300" s="24"/>
      <c r="Z1300" s="24"/>
      <c r="AC1300" s="24"/>
      <c r="AI1300" s="24"/>
      <c r="AL1300" s="24"/>
      <c r="AO1300" s="24"/>
      <c r="AR1300" s="24"/>
      <c r="AU1300" s="24"/>
    </row>
    <row r="1301">
      <c r="J1301" s="18"/>
      <c r="N1301" s="24"/>
      <c r="Q1301" s="24"/>
      <c r="T1301" s="24"/>
      <c r="W1301" s="24"/>
      <c r="Z1301" s="24"/>
      <c r="AC1301" s="24"/>
      <c r="AI1301" s="24"/>
      <c r="AL1301" s="24"/>
      <c r="AO1301" s="24"/>
      <c r="AR1301" s="24"/>
      <c r="AU1301" s="24"/>
    </row>
    <row r="1302">
      <c r="J1302" s="18"/>
      <c r="N1302" s="24"/>
      <c r="Q1302" s="24"/>
      <c r="T1302" s="24"/>
      <c r="W1302" s="24"/>
      <c r="Z1302" s="24"/>
      <c r="AC1302" s="24"/>
      <c r="AI1302" s="24"/>
      <c r="AL1302" s="24"/>
      <c r="AO1302" s="24"/>
      <c r="AR1302" s="24"/>
      <c r="AU1302" s="24"/>
    </row>
    <row r="1303">
      <c r="J1303" s="18"/>
      <c r="N1303" s="24"/>
      <c r="Q1303" s="24"/>
      <c r="T1303" s="24"/>
      <c r="W1303" s="24"/>
      <c r="Z1303" s="24"/>
      <c r="AC1303" s="24"/>
      <c r="AI1303" s="24"/>
      <c r="AL1303" s="24"/>
      <c r="AO1303" s="24"/>
      <c r="AR1303" s="24"/>
      <c r="AU1303" s="24"/>
    </row>
    <row r="1304">
      <c r="J1304" s="18"/>
      <c r="N1304" s="24"/>
      <c r="Q1304" s="24"/>
      <c r="T1304" s="24"/>
      <c r="W1304" s="24"/>
      <c r="Z1304" s="24"/>
      <c r="AC1304" s="24"/>
      <c r="AI1304" s="24"/>
      <c r="AL1304" s="24"/>
      <c r="AO1304" s="24"/>
      <c r="AR1304" s="24"/>
      <c r="AU1304" s="24"/>
    </row>
    <row r="1305">
      <c r="J1305" s="18"/>
      <c r="N1305" s="24"/>
      <c r="Q1305" s="24"/>
      <c r="T1305" s="24"/>
      <c r="W1305" s="24"/>
      <c r="Z1305" s="24"/>
      <c r="AC1305" s="24"/>
      <c r="AI1305" s="24"/>
      <c r="AL1305" s="24"/>
      <c r="AO1305" s="24"/>
      <c r="AR1305" s="24"/>
      <c r="AU1305" s="24"/>
    </row>
    <row r="1306">
      <c r="J1306" s="18"/>
      <c r="N1306" s="24"/>
      <c r="Q1306" s="24"/>
      <c r="T1306" s="24"/>
      <c r="W1306" s="24"/>
      <c r="Z1306" s="24"/>
      <c r="AC1306" s="24"/>
      <c r="AI1306" s="24"/>
      <c r="AL1306" s="24"/>
      <c r="AO1306" s="24"/>
      <c r="AR1306" s="24"/>
      <c r="AU1306" s="24"/>
    </row>
    <row r="1307">
      <c r="J1307" s="18"/>
      <c r="N1307" s="24"/>
      <c r="Q1307" s="24"/>
      <c r="T1307" s="24"/>
      <c r="W1307" s="24"/>
      <c r="Z1307" s="24"/>
      <c r="AC1307" s="24"/>
      <c r="AI1307" s="24"/>
      <c r="AL1307" s="24"/>
      <c r="AO1307" s="24"/>
      <c r="AR1307" s="24"/>
      <c r="AU1307" s="24"/>
    </row>
    <row r="1308">
      <c r="J1308" s="18"/>
      <c r="N1308" s="24"/>
      <c r="Q1308" s="24"/>
      <c r="T1308" s="24"/>
      <c r="W1308" s="24"/>
      <c r="Z1308" s="24"/>
      <c r="AC1308" s="24"/>
      <c r="AI1308" s="24"/>
      <c r="AL1308" s="24"/>
      <c r="AO1308" s="24"/>
      <c r="AR1308" s="24"/>
      <c r="AU1308" s="24"/>
    </row>
    <row r="1309">
      <c r="J1309" s="18"/>
      <c r="N1309" s="24"/>
      <c r="Q1309" s="24"/>
      <c r="T1309" s="24"/>
      <c r="W1309" s="24"/>
      <c r="Z1309" s="24"/>
      <c r="AC1309" s="24"/>
      <c r="AI1309" s="24"/>
      <c r="AL1309" s="24"/>
      <c r="AO1309" s="24"/>
      <c r="AR1309" s="24"/>
      <c r="AU1309" s="24"/>
    </row>
    <row r="1310">
      <c r="J1310" s="18"/>
      <c r="N1310" s="24"/>
      <c r="Q1310" s="24"/>
      <c r="T1310" s="24"/>
      <c r="W1310" s="24"/>
      <c r="Z1310" s="24"/>
      <c r="AC1310" s="24"/>
      <c r="AI1310" s="24"/>
      <c r="AL1310" s="24"/>
      <c r="AO1310" s="24"/>
      <c r="AR1310" s="24"/>
      <c r="AU1310" s="24"/>
    </row>
    <row r="1311">
      <c r="J1311" s="18"/>
      <c r="N1311" s="24"/>
      <c r="Q1311" s="24"/>
      <c r="T1311" s="24"/>
      <c r="W1311" s="24"/>
      <c r="Z1311" s="24"/>
      <c r="AC1311" s="24"/>
      <c r="AI1311" s="24"/>
      <c r="AL1311" s="24"/>
      <c r="AO1311" s="24"/>
      <c r="AR1311" s="24"/>
      <c r="AU1311" s="24"/>
    </row>
    <row r="1312">
      <c r="J1312" s="18"/>
      <c r="N1312" s="24"/>
      <c r="Q1312" s="24"/>
      <c r="T1312" s="24"/>
      <c r="W1312" s="24"/>
      <c r="Z1312" s="24"/>
      <c r="AC1312" s="24"/>
      <c r="AI1312" s="24"/>
      <c r="AL1312" s="24"/>
      <c r="AO1312" s="24"/>
      <c r="AR1312" s="24"/>
      <c r="AU1312" s="24"/>
    </row>
    <row r="1313">
      <c r="J1313" s="18"/>
      <c r="N1313" s="24"/>
      <c r="Q1313" s="24"/>
      <c r="T1313" s="24"/>
      <c r="W1313" s="24"/>
      <c r="Z1313" s="24"/>
      <c r="AC1313" s="24"/>
      <c r="AI1313" s="24"/>
      <c r="AL1313" s="24"/>
      <c r="AO1313" s="24"/>
      <c r="AR1313" s="24"/>
      <c r="AU1313" s="24"/>
    </row>
    <row r="1314">
      <c r="J1314" s="18"/>
      <c r="N1314" s="24"/>
      <c r="Q1314" s="24"/>
      <c r="T1314" s="24"/>
      <c r="W1314" s="24"/>
      <c r="Z1314" s="24"/>
      <c r="AC1314" s="24"/>
      <c r="AI1314" s="24"/>
      <c r="AL1314" s="24"/>
      <c r="AO1314" s="24"/>
      <c r="AR1314" s="24"/>
      <c r="AU1314" s="24"/>
    </row>
    <row r="1315">
      <c r="J1315" s="18"/>
      <c r="N1315" s="24"/>
      <c r="Q1315" s="24"/>
      <c r="T1315" s="24"/>
      <c r="W1315" s="24"/>
      <c r="Z1315" s="24"/>
      <c r="AC1315" s="24"/>
      <c r="AI1315" s="24"/>
      <c r="AL1315" s="24"/>
      <c r="AO1315" s="24"/>
      <c r="AR1315" s="24"/>
      <c r="AU1315" s="24"/>
    </row>
    <row r="1316">
      <c r="J1316" s="18"/>
      <c r="N1316" s="24"/>
      <c r="Q1316" s="24"/>
      <c r="T1316" s="24"/>
      <c r="W1316" s="24"/>
      <c r="Z1316" s="24"/>
      <c r="AC1316" s="24"/>
      <c r="AI1316" s="24"/>
      <c r="AL1316" s="24"/>
      <c r="AO1316" s="24"/>
      <c r="AR1316" s="24"/>
      <c r="AU1316" s="24"/>
    </row>
    <row r="1317">
      <c r="J1317" s="18"/>
      <c r="N1317" s="24"/>
      <c r="Q1317" s="24"/>
      <c r="T1317" s="24"/>
      <c r="W1317" s="24"/>
      <c r="Z1317" s="24"/>
      <c r="AC1317" s="24"/>
      <c r="AI1317" s="24"/>
      <c r="AL1317" s="24"/>
      <c r="AO1317" s="24"/>
      <c r="AR1317" s="24"/>
      <c r="AU1317" s="24"/>
    </row>
    <row r="1318">
      <c r="J1318" s="18"/>
      <c r="N1318" s="24"/>
      <c r="Q1318" s="24"/>
      <c r="T1318" s="24"/>
      <c r="W1318" s="24"/>
      <c r="Z1318" s="24"/>
      <c r="AC1318" s="24"/>
      <c r="AI1318" s="24"/>
      <c r="AL1318" s="24"/>
      <c r="AO1318" s="24"/>
      <c r="AR1318" s="24"/>
      <c r="AU1318" s="24"/>
    </row>
    <row r="1319">
      <c r="J1319" s="18"/>
      <c r="N1319" s="24"/>
      <c r="Q1319" s="24"/>
      <c r="T1319" s="24"/>
      <c r="W1319" s="24"/>
      <c r="Z1319" s="24"/>
      <c r="AC1319" s="24"/>
      <c r="AI1319" s="24"/>
      <c r="AL1319" s="24"/>
      <c r="AO1319" s="24"/>
      <c r="AR1319" s="24"/>
      <c r="AU1319" s="24"/>
    </row>
    <row r="1320">
      <c r="J1320" s="18"/>
      <c r="N1320" s="24"/>
      <c r="Q1320" s="24"/>
      <c r="T1320" s="24"/>
      <c r="W1320" s="24"/>
      <c r="Z1320" s="24"/>
      <c r="AC1320" s="24"/>
      <c r="AI1320" s="24"/>
      <c r="AL1320" s="24"/>
      <c r="AO1320" s="24"/>
      <c r="AR1320" s="24"/>
      <c r="AU1320" s="24"/>
    </row>
    <row r="1321">
      <c r="J1321" s="18"/>
      <c r="N1321" s="24"/>
      <c r="Q1321" s="24"/>
      <c r="T1321" s="24"/>
      <c r="W1321" s="24"/>
      <c r="Z1321" s="24"/>
      <c r="AC1321" s="24"/>
      <c r="AI1321" s="24"/>
      <c r="AL1321" s="24"/>
      <c r="AO1321" s="24"/>
      <c r="AR1321" s="24"/>
      <c r="AU1321" s="24"/>
    </row>
    <row r="1322">
      <c r="J1322" s="18"/>
      <c r="N1322" s="24"/>
      <c r="Q1322" s="24"/>
      <c r="T1322" s="24"/>
      <c r="W1322" s="24"/>
      <c r="Z1322" s="24"/>
      <c r="AC1322" s="24"/>
      <c r="AI1322" s="24"/>
      <c r="AL1322" s="24"/>
      <c r="AO1322" s="24"/>
      <c r="AR1322" s="24"/>
      <c r="AU1322" s="24"/>
    </row>
    <row r="1323">
      <c r="J1323" s="18"/>
      <c r="N1323" s="24"/>
      <c r="Q1323" s="24"/>
      <c r="T1323" s="24"/>
      <c r="W1323" s="24"/>
      <c r="Z1323" s="24"/>
      <c r="AC1323" s="24"/>
      <c r="AI1323" s="24"/>
      <c r="AL1323" s="24"/>
      <c r="AO1323" s="24"/>
      <c r="AR1323" s="24"/>
      <c r="AU1323" s="24"/>
    </row>
    <row r="1324">
      <c r="J1324" s="18"/>
      <c r="N1324" s="24"/>
      <c r="Q1324" s="24"/>
      <c r="T1324" s="24"/>
      <c r="W1324" s="24"/>
      <c r="Z1324" s="24"/>
      <c r="AC1324" s="24"/>
      <c r="AI1324" s="24"/>
      <c r="AL1324" s="24"/>
      <c r="AO1324" s="24"/>
      <c r="AR1324" s="24"/>
      <c r="AU1324" s="24"/>
    </row>
    <row r="1325">
      <c r="J1325" s="18"/>
      <c r="N1325" s="24"/>
      <c r="Q1325" s="24"/>
      <c r="T1325" s="24"/>
      <c r="W1325" s="24"/>
      <c r="Z1325" s="24"/>
      <c r="AC1325" s="24"/>
      <c r="AI1325" s="24"/>
      <c r="AL1325" s="24"/>
      <c r="AO1325" s="24"/>
      <c r="AR1325" s="24"/>
      <c r="AU1325" s="24"/>
    </row>
    <row r="1326">
      <c r="J1326" s="18"/>
      <c r="N1326" s="24"/>
      <c r="Q1326" s="24"/>
      <c r="T1326" s="24"/>
      <c r="W1326" s="24"/>
      <c r="Z1326" s="24"/>
      <c r="AC1326" s="24"/>
      <c r="AI1326" s="24"/>
      <c r="AL1326" s="24"/>
      <c r="AO1326" s="24"/>
      <c r="AR1326" s="24"/>
      <c r="AU1326" s="24"/>
    </row>
    <row r="1327">
      <c r="J1327" s="18"/>
      <c r="N1327" s="24"/>
      <c r="Q1327" s="24"/>
      <c r="T1327" s="24"/>
      <c r="W1327" s="24"/>
      <c r="Z1327" s="24"/>
      <c r="AC1327" s="24"/>
      <c r="AI1327" s="24"/>
      <c r="AL1327" s="24"/>
      <c r="AO1327" s="24"/>
      <c r="AR1327" s="24"/>
      <c r="AU1327" s="24"/>
    </row>
    <row r="1328">
      <c r="J1328" s="18"/>
      <c r="N1328" s="24"/>
      <c r="Q1328" s="24"/>
      <c r="T1328" s="24"/>
      <c r="W1328" s="24"/>
      <c r="Z1328" s="24"/>
      <c r="AC1328" s="24"/>
      <c r="AI1328" s="24"/>
      <c r="AL1328" s="24"/>
      <c r="AO1328" s="24"/>
      <c r="AR1328" s="24"/>
      <c r="AU1328" s="24"/>
    </row>
    <row r="1329">
      <c r="J1329" s="18"/>
      <c r="N1329" s="24"/>
      <c r="Q1329" s="24"/>
      <c r="T1329" s="24"/>
      <c r="W1329" s="24"/>
      <c r="Z1329" s="24"/>
      <c r="AC1329" s="24"/>
      <c r="AI1329" s="24"/>
      <c r="AL1329" s="24"/>
      <c r="AO1329" s="24"/>
      <c r="AR1329" s="24"/>
      <c r="AU1329" s="24"/>
    </row>
    <row r="1330">
      <c r="J1330" s="18"/>
      <c r="N1330" s="24"/>
      <c r="Q1330" s="24"/>
      <c r="T1330" s="24"/>
      <c r="W1330" s="24"/>
      <c r="Z1330" s="24"/>
      <c r="AC1330" s="24"/>
      <c r="AI1330" s="24"/>
      <c r="AL1330" s="24"/>
      <c r="AO1330" s="24"/>
      <c r="AR1330" s="24"/>
      <c r="AU1330" s="24"/>
    </row>
    <row r="1331">
      <c r="J1331" s="18"/>
      <c r="N1331" s="24"/>
      <c r="Q1331" s="24"/>
      <c r="T1331" s="24"/>
      <c r="W1331" s="24"/>
      <c r="Z1331" s="24"/>
      <c r="AC1331" s="24"/>
      <c r="AI1331" s="24"/>
      <c r="AL1331" s="24"/>
      <c r="AO1331" s="24"/>
      <c r="AR1331" s="24"/>
      <c r="AU1331" s="24"/>
    </row>
    <row r="1332">
      <c r="J1332" s="18"/>
      <c r="N1332" s="24"/>
      <c r="Q1332" s="24"/>
      <c r="T1332" s="24"/>
      <c r="W1332" s="24"/>
      <c r="Z1332" s="24"/>
      <c r="AC1332" s="24"/>
      <c r="AI1332" s="24"/>
      <c r="AL1332" s="24"/>
      <c r="AO1332" s="24"/>
      <c r="AR1332" s="24"/>
      <c r="AU1332" s="24"/>
    </row>
    <row r="1333">
      <c r="J1333" s="18"/>
      <c r="N1333" s="24"/>
      <c r="Q1333" s="24"/>
      <c r="T1333" s="24"/>
      <c r="W1333" s="24"/>
      <c r="Z1333" s="24"/>
      <c r="AC1333" s="24"/>
      <c r="AI1333" s="24"/>
      <c r="AL1333" s="24"/>
      <c r="AO1333" s="24"/>
      <c r="AR1333" s="24"/>
      <c r="AU1333" s="24"/>
    </row>
    <row r="1334">
      <c r="J1334" s="18"/>
      <c r="N1334" s="24"/>
      <c r="Q1334" s="24"/>
      <c r="T1334" s="24"/>
      <c r="W1334" s="24"/>
      <c r="Z1334" s="24"/>
      <c r="AC1334" s="24"/>
      <c r="AI1334" s="24"/>
      <c r="AL1334" s="24"/>
      <c r="AO1334" s="24"/>
      <c r="AR1334" s="24"/>
      <c r="AU1334" s="24"/>
    </row>
    <row r="1335">
      <c r="J1335" s="18"/>
      <c r="N1335" s="24"/>
      <c r="Q1335" s="24"/>
      <c r="T1335" s="24"/>
      <c r="W1335" s="24"/>
      <c r="Z1335" s="24"/>
      <c r="AC1335" s="24"/>
      <c r="AI1335" s="24"/>
      <c r="AL1335" s="24"/>
      <c r="AO1335" s="24"/>
      <c r="AR1335" s="24"/>
      <c r="AU1335" s="24"/>
    </row>
    <row r="1336">
      <c r="J1336" s="18"/>
      <c r="N1336" s="24"/>
      <c r="Q1336" s="24"/>
      <c r="T1336" s="24"/>
      <c r="W1336" s="24"/>
      <c r="Z1336" s="24"/>
      <c r="AC1336" s="24"/>
      <c r="AI1336" s="24"/>
      <c r="AL1336" s="24"/>
      <c r="AO1336" s="24"/>
      <c r="AR1336" s="24"/>
      <c r="AU1336" s="24"/>
    </row>
    <row r="1337">
      <c r="J1337" s="18"/>
      <c r="N1337" s="24"/>
      <c r="Q1337" s="24"/>
      <c r="T1337" s="24"/>
      <c r="W1337" s="24"/>
      <c r="Z1337" s="24"/>
      <c r="AC1337" s="24"/>
      <c r="AI1337" s="24"/>
      <c r="AL1337" s="24"/>
      <c r="AO1337" s="24"/>
      <c r="AR1337" s="24"/>
      <c r="AU1337" s="24"/>
    </row>
    <row r="1338">
      <c r="J1338" s="18"/>
      <c r="N1338" s="24"/>
      <c r="Q1338" s="24"/>
      <c r="T1338" s="24"/>
      <c r="W1338" s="24"/>
      <c r="Z1338" s="24"/>
      <c r="AC1338" s="24"/>
      <c r="AI1338" s="24"/>
      <c r="AL1338" s="24"/>
      <c r="AO1338" s="24"/>
      <c r="AR1338" s="24"/>
      <c r="AU1338" s="24"/>
    </row>
    <row r="1339">
      <c r="J1339" s="18"/>
      <c r="N1339" s="24"/>
      <c r="Q1339" s="24"/>
      <c r="T1339" s="24"/>
      <c r="W1339" s="24"/>
      <c r="Z1339" s="24"/>
      <c r="AC1339" s="24"/>
      <c r="AI1339" s="24"/>
      <c r="AL1339" s="24"/>
      <c r="AO1339" s="24"/>
      <c r="AR1339" s="24"/>
      <c r="AU1339" s="24"/>
    </row>
    <row r="1340">
      <c r="J1340" s="18"/>
      <c r="N1340" s="24"/>
      <c r="Q1340" s="24"/>
      <c r="T1340" s="24"/>
      <c r="W1340" s="24"/>
      <c r="Z1340" s="24"/>
      <c r="AC1340" s="24"/>
      <c r="AI1340" s="24"/>
      <c r="AL1340" s="24"/>
      <c r="AO1340" s="24"/>
      <c r="AR1340" s="24"/>
      <c r="AU1340" s="24"/>
    </row>
    <row r="1341">
      <c r="J1341" s="18"/>
      <c r="N1341" s="24"/>
      <c r="Q1341" s="24"/>
      <c r="T1341" s="24"/>
      <c r="W1341" s="24"/>
      <c r="Z1341" s="24"/>
      <c r="AC1341" s="24"/>
      <c r="AI1341" s="24"/>
      <c r="AL1341" s="24"/>
      <c r="AO1341" s="24"/>
      <c r="AR1341" s="24"/>
      <c r="AU1341" s="24"/>
    </row>
    <row r="1342">
      <c r="J1342" s="18"/>
      <c r="N1342" s="24"/>
      <c r="Q1342" s="24"/>
      <c r="T1342" s="24"/>
      <c r="W1342" s="24"/>
      <c r="Z1342" s="24"/>
      <c r="AC1342" s="24"/>
      <c r="AI1342" s="24"/>
      <c r="AL1342" s="24"/>
      <c r="AO1342" s="24"/>
      <c r="AR1342" s="24"/>
      <c r="AU1342" s="24"/>
    </row>
    <row r="1343">
      <c r="J1343" s="18"/>
      <c r="N1343" s="24"/>
      <c r="Q1343" s="24"/>
      <c r="T1343" s="24"/>
      <c r="W1343" s="24"/>
      <c r="Z1343" s="24"/>
      <c r="AC1343" s="24"/>
      <c r="AI1343" s="24"/>
      <c r="AL1343" s="24"/>
      <c r="AO1343" s="24"/>
      <c r="AR1343" s="24"/>
      <c r="AU1343" s="24"/>
    </row>
    <row r="1344">
      <c r="J1344" s="18"/>
      <c r="N1344" s="24"/>
      <c r="Q1344" s="24"/>
      <c r="T1344" s="24"/>
      <c r="W1344" s="24"/>
      <c r="Z1344" s="24"/>
      <c r="AC1344" s="24"/>
      <c r="AI1344" s="24"/>
      <c r="AL1344" s="24"/>
      <c r="AO1344" s="24"/>
      <c r="AR1344" s="24"/>
      <c r="AU1344" s="24"/>
    </row>
    <row r="1345">
      <c r="J1345" s="18"/>
      <c r="N1345" s="24"/>
      <c r="Q1345" s="24"/>
      <c r="T1345" s="24"/>
      <c r="W1345" s="24"/>
      <c r="Z1345" s="24"/>
      <c r="AC1345" s="24"/>
      <c r="AI1345" s="24"/>
      <c r="AL1345" s="24"/>
      <c r="AO1345" s="24"/>
      <c r="AR1345" s="24"/>
      <c r="AU1345" s="24"/>
    </row>
    <row r="1346">
      <c r="J1346" s="18"/>
      <c r="N1346" s="24"/>
      <c r="Q1346" s="24"/>
      <c r="T1346" s="24"/>
      <c r="W1346" s="24"/>
      <c r="Z1346" s="24"/>
      <c r="AC1346" s="24"/>
      <c r="AI1346" s="24"/>
      <c r="AL1346" s="24"/>
      <c r="AO1346" s="24"/>
      <c r="AR1346" s="24"/>
      <c r="AU1346" s="24"/>
    </row>
    <row r="1347">
      <c r="J1347" s="18"/>
      <c r="N1347" s="24"/>
      <c r="Q1347" s="24"/>
      <c r="T1347" s="24"/>
      <c r="W1347" s="24"/>
      <c r="Z1347" s="24"/>
      <c r="AC1347" s="24"/>
      <c r="AI1347" s="24"/>
      <c r="AL1347" s="24"/>
      <c r="AO1347" s="24"/>
      <c r="AR1347" s="24"/>
      <c r="AU1347" s="24"/>
    </row>
    <row r="1348">
      <c r="J1348" s="18"/>
      <c r="N1348" s="24"/>
      <c r="Q1348" s="24"/>
      <c r="T1348" s="24"/>
      <c r="W1348" s="24"/>
      <c r="Z1348" s="24"/>
      <c r="AC1348" s="24"/>
      <c r="AI1348" s="24"/>
      <c r="AL1348" s="24"/>
      <c r="AO1348" s="24"/>
      <c r="AR1348" s="24"/>
      <c r="AU1348" s="24"/>
    </row>
    <row r="1349">
      <c r="J1349" s="18"/>
      <c r="N1349" s="24"/>
      <c r="Q1349" s="24"/>
      <c r="T1349" s="24"/>
      <c r="W1349" s="24"/>
      <c r="Z1349" s="24"/>
      <c r="AC1349" s="24"/>
      <c r="AI1349" s="24"/>
      <c r="AL1349" s="24"/>
      <c r="AO1349" s="24"/>
      <c r="AR1349" s="24"/>
      <c r="AU1349" s="24"/>
    </row>
    <row r="1350">
      <c r="J1350" s="18"/>
      <c r="N1350" s="24"/>
      <c r="Q1350" s="24"/>
      <c r="T1350" s="24"/>
      <c r="W1350" s="24"/>
      <c r="Z1350" s="24"/>
      <c r="AC1350" s="24"/>
      <c r="AI1350" s="24"/>
      <c r="AL1350" s="24"/>
      <c r="AO1350" s="24"/>
      <c r="AR1350" s="24"/>
      <c r="AU1350" s="24"/>
    </row>
    <row r="1351">
      <c r="J1351" s="18"/>
      <c r="N1351" s="24"/>
      <c r="Q1351" s="24"/>
      <c r="T1351" s="24"/>
      <c r="W1351" s="24"/>
      <c r="Z1351" s="24"/>
      <c r="AC1351" s="24"/>
      <c r="AI1351" s="24"/>
      <c r="AL1351" s="24"/>
      <c r="AO1351" s="24"/>
      <c r="AR1351" s="24"/>
      <c r="AU1351" s="24"/>
    </row>
    <row r="1352">
      <c r="J1352" s="18"/>
      <c r="N1352" s="24"/>
      <c r="Q1352" s="24"/>
      <c r="T1352" s="24"/>
      <c r="W1352" s="24"/>
      <c r="Z1352" s="24"/>
      <c r="AC1352" s="24"/>
      <c r="AI1352" s="24"/>
      <c r="AL1352" s="24"/>
      <c r="AO1352" s="24"/>
      <c r="AR1352" s="24"/>
      <c r="AU1352" s="24"/>
    </row>
    <row r="1353">
      <c r="J1353" s="18"/>
      <c r="N1353" s="24"/>
      <c r="Q1353" s="24"/>
      <c r="T1353" s="24"/>
      <c r="W1353" s="24"/>
      <c r="Z1353" s="24"/>
      <c r="AC1353" s="24"/>
      <c r="AI1353" s="24"/>
      <c r="AL1353" s="24"/>
      <c r="AO1353" s="24"/>
      <c r="AR1353" s="24"/>
      <c r="AU1353" s="24"/>
    </row>
    <row r="1354">
      <c r="J1354" s="18"/>
      <c r="N1354" s="24"/>
      <c r="Q1354" s="24"/>
      <c r="T1354" s="24"/>
      <c r="W1354" s="24"/>
      <c r="Z1354" s="24"/>
      <c r="AC1354" s="24"/>
      <c r="AI1354" s="24"/>
      <c r="AL1354" s="24"/>
      <c r="AO1354" s="24"/>
      <c r="AR1354" s="24"/>
      <c r="AU1354" s="24"/>
    </row>
    <row r="1355">
      <c r="J1355" s="18"/>
      <c r="N1355" s="24"/>
      <c r="Q1355" s="24"/>
      <c r="T1355" s="24"/>
      <c r="W1355" s="24"/>
      <c r="Z1355" s="24"/>
      <c r="AC1355" s="24"/>
      <c r="AI1355" s="24"/>
      <c r="AL1355" s="24"/>
      <c r="AO1355" s="24"/>
      <c r="AR1355" s="24"/>
      <c r="AU1355" s="24"/>
    </row>
    <row r="1356">
      <c r="J1356" s="18"/>
      <c r="N1356" s="24"/>
      <c r="Q1356" s="24"/>
      <c r="T1356" s="24"/>
      <c r="W1356" s="24"/>
      <c r="Z1356" s="24"/>
      <c r="AC1356" s="24"/>
      <c r="AI1356" s="24"/>
      <c r="AL1356" s="24"/>
      <c r="AO1356" s="24"/>
      <c r="AR1356" s="24"/>
      <c r="AU1356" s="24"/>
    </row>
    <row r="1357">
      <c r="J1357" s="18"/>
      <c r="N1357" s="24"/>
      <c r="Q1357" s="24"/>
      <c r="T1357" s="24"/>
      <c r="W1357" s="24"/>
      <c r="Z1357" s="24"/>
      <c r="AC1357" s="24"/>
      <c r="AI1357" s="24"/>
      <c r="AL1357" s="24"/>
      <c r="AO1357" s="24"/>
      <c r="AR1357" s="24"/>
      <c r="AU1357" s="24"/>
    </row>
    <row r="1358">
      <c r="J1358" s="18"/>
      <c r="N1358" s="24"/>
      <c r="Q1358" s="24"/>
      <c r="T1358" s="24"/>
      <c r="W1358" s="24"/>
      <c r="Z1358" s="24"/>
      <c r="AC1358" s="24"/>
      <c r="AI1358" s="24"/>
      <c r="AL1358" s="24"/>
      <c r="AO1358" s="24"/>
      <c r="AR1358" s="24"/>
      <c r="AU1358" s="24"/>
    </row>
    <row r="1359">
      <c r="J1359" s="18"/>
      <c r="N1359" s="24"/>
      <c r="Q1359" s="24"/>
      <c r="T1359" s="24"/>
      <c r="W1359" s="24"/>
      <c r="Z1359" s="24"/>
      <c r="AC1359" s="24"/>
      <c r="AI1359" s="24"/>
      <c r="AL1359" s="24"/>
      <c r="AO1359" s="24"/>
      <c r="AR1359" s="24"/>
      <c r="AU1359" s="24"/>
    </row>
    <row r="1360">
      <c r="J1360" s="18"/>
      <c r="N1360" s="24"/>
      <c r="Q1360" s="24"/>
      <c r="T1360" s="24"/>
      <c r="W1360" s="24"/>
      <c r="Z1360" s="24"/>
      <c r="AC1360" s="24"/>
      <c r="AI1360" s="24"/>
      <c r="AL1360" s="24"/>
      <c r="AO1360" s="24"/>
      <c r="AR1360" s="24"/>
      <c r="AU1360" s="24"/>
    </row>
    <row r="1361">
      <c r="J1361" s="18"/>
      <c r="N1361" s="24"/>
      <c r="Q1361" s="24"/>
      <c r="T1361" s="24"/>
      <c r="W1361" s="24"/>
      <c r="Z1361" s="24"/>
      <c r="AC1361" s="24"/>
      <c r="AI1361" s="24"/>
      <c r="AL1361" s="24"/>
      <c r="AO1361" s="24"/>
      <c r="AR1361" s="24"/>
      <c r="AU1361" s="24"/>
    </row>
    <row r="1362">
      <c r="J1362" s="18"/>
      <c r="N1362" s="24"/>
      <c r="Q1362" s="24"/>
      <c r="T1362" s="24"/>
      <c r="W1362" s="24"/>
      <c r="Z1362" s="24"/>
      <c r="AC1362" s="24"/>
      <c r="AI1362" s="24"/>
      <c r="AL1362" s="24"/>
      <c r="AO1362" s="24"/>
      <c r="AR1362" s="24"/>
      <c r="AU1362" s="24"/>
    </row>
    <row r="1363">
      <c r="J1363" s="18"/>
      <c r="N1363" s="24"/>
      <c r="Q1363" s="24"/>
      <c r="T1363" s="24"/>
      <c r="W1363" s="24"/>
      <c r="Z1363" s="24"/>
      <c r="AC1363" s="24"/>
      <c r="AI1363" s="24"/>
      <c r="AL1363" s="24"/>
      <c r="AO1363" s="24"/>
      <c r="AR1363" s="24"/>
      <c r="AU1363" s="24"/>
    </row>
    <row r="1364">
      <c r="J1364" s="18"/>
      <c r="N1364" s="24"/>
      <c r="Q1364" s="24"/>
      <c r="T1364" s="24"/>
      <c r="W1364" s="24"/>
      <c r="Z1364" s="24"/>
      <c r="AC1364" s="24"/>
      <c r="AI1364" s="24"/>
      <c r="AL1364" s="24"/>
      <c r="AO1364" s="24"/>
      <c r="AR1364" s="24"/>
      <c r="AU1364" s="24"/>
    </row>
    <row r="1365">
      <c r="J1365" s="18"/>
      <c r="N1365" s="24"/>
      <c r="Q1365" s="24"/>
      <c r="T1365" s="24"/>
      <c r="W1365" s="24"/>
      <c r="Z1365" s="24"/>
      <c r="AC1365" s="24"/>
      <c r="AI1365" s="24"/>
      <c r="AL1365" s="24"/>
      <c r="AO1365" s="24"/>
      <c r="AR1365" s="24"/>
      <c r="AU1365" s="24"/>
    </row>
    <row r="1366">
      <c r="J1366" s="18"/>
      <c r="N1366" s="24"/>
      <c r="Q1366" s="24"/>
      <c r="T1366" s="24"/>
      <c r="W1366" s="24"/>
      <c r="Z1366" s="24"/>
      <c r="AC1366" s="24"/>
      <c r="AI1366" s="24"/>
      <c r="AL1366" s="24"/>
      <c r="AO1366" s="24"/>
      <c r="AR1366" s="24"/>
      <c r="AU1366" s="24"/>
    </row>
    <row r="1367">
      <c r="J1367" s="18"/>
      <c r="N1367" s="24"/>
      <c r="Q1367" s="24"/>
      <c r="T1367" s="24"/>
      <c r="W1367" s="24"/>
      <c r="Z1367" s="24"/>
      <c r="AC1367" s="24"/>
      <c r="AI1367" s="24"/>
      <c r="AL1367" s="24"/>
      <c r="AO1367" s="24"/>
      <c r="AR1367" s="24"/>
      <c r="AU1367" s="24"/>
    </row>
    <row r="1368">
      <c r="J1368" s="18"/>
      <c r="N1368" s="24"/>
      <c r="Q1368" s="24"/>
      <c r="T1368" s="24"/>
      <c r="W1368" s="24"/>
      <c r="Z1368" s="24"/>
      <c r="AC1368" s="24"/>
      <c r="AI1368" s="24"/>
      <c r="AL1368" s="24"/>
      <c r="AO1368" s="24"/>
      <c r="AR1368" s="24"/>
      <c r="AU1368" s="24"/>
    </row>
    <row r="1369">
      <c r="J1369" s="18"/>
      <c r="N1369" s="24"/>
      <c r="Q1369" s="24"/>
      <c r="T1369" s="24"/>
      <c r="W1369" s="24"/>
      <c r="Z1369" s="24"/>
      <c r="AC1369" s="24"/>
      <c r="AI1369" s="24"/>
      <c r="AL1369" s="24"/>
      <c r="AO1369" s="24"/>
      <c r="AR1369" s="24"/>
      <c r="AU1369" s="24"/>
    </row>
    <row r="1370">
      <c r="J1370" s="18"/>
      <c r="N1370" s="24"/>
      <c r="Q1370" s="24"/>
      <c r="T1370" s="24"/>
      <c r="W1370" s="24"/>
      <c r="Z1370" s="24"/>
      <c r="AC1370" s="24"/>
      <c r="AI1370" s="24"/>
      <c r="AL1370" s="24"/>
      <c r="AO1370" s="24"/>
      <c r="AR1370" s="24"/>
      <c r="AU1370" s="24"/>
    </row>
    <row r="1371">
      <c r="J1371" s="18"/>
      <c r="N1371" s="24"/>
      <c r="Q1371" s="24"/>
      <c r="T1371" s="24"/>
      <c r="W1371" s="24"/>
      <c r="Z1371" s="24"/>
      <c r="AC1371" s="24"/>
      <c r="AI1371" s="24"/>
      <c r="AL1371" s="24"/>
      <c r="AO1371" s="24"/>
      <c r="AR1371" s="24"/>
      <c r="AU1371" s="24"/>
    </row>
    <row r="1372">
      <c r="J1372" s="18"/>
      <c r="N1372" s="24"/>
      <c r="Q1372" s="24"/>
      <c r="T1372" s="24"/>
      <c r="W1372" s="24"/>
      <c r="Z1372" s="24"/>
      <c r="AC1372" s="24"/>
      <c r="AI1372" s="24"/>
      <c r="AL1372" s="24"/>
      <c r="AO1372" s="24"/>
      <c r="AR1372" s="24"/>
      <c r="AU1372" s="24"/>
    </row>
    <row r="1373">
      <c r="J1373" s="18"/>
      <c r="N1373" s="24"/>
      <c r="Q1373" s="24"/>
      <c r="T1373" s="24"/>
      <c r="W1373" s="24"/>
      <c r="Z1373" s="24"/>
      <c r="AC1373" s="24"/>
      <c r="AI1373" s="24"/>
      <c r="AL1373" s="24"/>
      <c r="AO1373" s="24"/>
      <c r="AR1373" s="24"/>
      <c r="AU1373" s="24"/>
    </row>
    <row r="1374">
      <c r="J1374" s="18"/>
      <c r="N1374" s="24"/>
      <c r="Q1374" s="24"/>
      <c r="T1374" s="24"/>
      <c r="W1374" s="24"/>
      <c r="Z1374" s="24"/>
      <c r="AC1374" s="24"/>
      <c r="AI1374" s="24"/>
      <c r="AL1374" s="24"/>
      <c r="AO1374" s="24"/>
      <c r="AR1374" s="24"/>
      <c r="AU1374" s="24"/>
    </row>
    <row r="1375">
      <c r="J1375" s="18"/>
      <c r="N1375" s="24"/>
      <c r="Q1375" s="24"/>
      <c r="T1375" s="24"/>
      <c r="W1375" s="24"/>
      <c r="Z1375" s="24"/>
      <c r="AC1375" s="24"/>
      <c r="AI1375" s="24"/>
      <c r="AL1375" s="24"/>
      <c r="AO1375" s="24"/>
      <c r="AR1375" s="24"/>
      <c r="AU1375" s="24"/>
    </row>
    <row r="1376">
      <c r="J1376" s="18"/>
      <c r="N1376" s="24"/>
      <c r="Q1376" s="24"/>
      <c r="T1376" s="24"/>
      <c r="W1376" s="24"/>
      <c r="Z1376" s="24"/>
      <c r="AC1376" s="24"/>
      <c r="AI1376" s="24"/>
      <c r="AL1376" s="24"/>
      <c r="AO1376" s="24"/>
      <c r="AR1376" s="24"/>
      <c r="AU1376" s="24"/>
    </row>
    <row r="1377">
      <c r="J1377" s="18"/>
      <c r="N1377" s="24"/>
      <c r="Q1377" s="24"/>
      <c r="T1377" s="24"/>
      <c r="W1377" s="24"/>
      <c r="Z1377" s="24"/>
      <c r="AC1377" s="24"/>
      <c r="AI1377" s="24"/>
      <c r="AL1377" s="24"/>
      <c r="AO1377" s="24"/>
      <c r="AR1377" s="24"/>
      <c r="AU1377" s="24"/>
    </row>
    <row r="1378">
      <c r="J1378" s="18"/>
      <c r="N1378" s="24"/>
      <c r="Q1378" s="24"/>
      <c r="T1378" s="24"/>
      <c r="W1378" s="24"/>
      <c r="Z1378" s="24"/>
      <c r="AC1378" s="24"/>
      <c r="AI1378" s="24"/>
      <c r="AL1378" s="24"/>
      <c r="AO1378" s="24"/>
      <c r="AR1378" s="24"/>
      <c r="AU1378" s="24"/>
    </row>
    <row r="1379">
      <c r="J1379" s="18"/>
      <c r="N1379" s="24"/>
      <c r="Q1379" s="24"/>
      <c r="T1379" s="24"/>
      <c r="W1379" s="24"/>
      <c r="Z1379" s="24"/>
      <c r="AC1379" s="24"/>
      <c r="AI1379" s="24"/>
      <c r="AL1379" s="24"/>
      <c r="AO1379" s="24"/>
      <c r="AR1379" s="24"/>
      <c r="AU1379" s="24"/>
    </row>
    <row r="1380">
      <c r="J1380" s="18"/>
      <c r="N1380" s="24"/>
      <c r="Q1380" s="24"/>
      <c r="T1380" s="24"/>
      <c r="W1380" s="24"/>
      <c r="Z1380" s="24"/>
      <c r="AC1380" s="24"/>
      <c r="AI1380" s="24"/>
      <c r="AL1380" s="24"/>
      <c r="AO1380" s="24"/>
      <c r="AR1380" s="24"/>
      <c r="AU1380" s="24"/>
    </row>
    <row r="1381">
      <c r="J1381" s="18"/>
      <c r="N1381" s="24"/>
      <c r="Q1381" s="24"/>
      <c r="T1381" s="24"/>
      <c r="W1381" s="24"/>
      <c r="Z1381" s="24"/>
      <c r="AC1381" s="24"/>
      <c r="AI1381" s="24"/>
      <c r="AL1381" s="24"/>
      <c r="AO1381" s="24"/>
      <c r="AR1381" s="24"/>
      <c r="AU1381" s="24"/>
    </row>
    <row r="1382">
      <c r="J1382" s="18"/>
      <c r="N1382" s="24"/>
      <c r="Q1382" s="24"/>
      <c r="T1382" s="24"/>
      <c r="W1382" s="24"/>
      <c r="Z1382" s="24"/>
      <c r="AC1382" s="24"/>
      <c r="AI1382" s="24"/>
      <c r="AL1382" s="24"/>
      <c r="AO1382" s="24"/>
      <c r="AR1382" s="24"/>
      <c r="AU1382" s="24"/>
    </row>
    <row r="1383">
      <c r="J1383" s="18"/>
      <c r="N1383" s="24"/>
      <c r="Q1383" s="24"/>
      <c r="T1383" s="24"/>
      <c r="W1383" s="24"/>
      <c r="Z1383" s="24"/>
      <c r="AC1383" s="24"/>
      <c r="AI1383" s="24"/>
      <c r="AL1383" s="24"/>
      <c r="AO1383" s="24"/>
      <c r="AR1383" s="24"/>
      <c r="AU1383" s="24"/>
    </row>
    <row r="1384">
      <c r="J1384" s="18"/>
      <c r="N1384" s="24"/>
      <c r="Q1384" s="24"/>
      <c r="T1384" s="24"/>
      <c r="W1384" s="24"/>
      <c r="Z1384" s="24"/>
      <c r="AC1384" s="24"/>
      <c r="AI1384" s="24"/>
      <c r="AL1384" s="24"/>
      <c r="AO1384" s="24"/>
      <c r="AR1384" s="24"/>
      <c r="AU1384" s="24"/>
    </row>
    <row r="1385">
      <c r="J1385" s="18"/>
      <c r="N1385" s="24"/>
      <c r="Q1385" s="24"/>
      <c r="T1385" s="24"/>
      <c r="W1385" s="24"/>
      <c r="Z1385" s="24"/>
      <c r="AC1385" s="24"/>
      <c r="AI1385" s="24"/>
      <c r="AL1385" s="24"/>
      <c r="AO1385" s="24"/>
      <c r="AR1385" s="24"/>
      <c r="AU1385" s="24"/>
    </row>
    <row r="1386">
      <c r="J1386" s="18"/>
      <c r="N1386" s="24"/>
      <c r="Q1386" s="24"/>
      <c r="T1386" s="24"/>
      <c r="W1386" s="24"/>
      <c r="Z1386" s="24"/>
      <c r="AC1386" s="24"/>
      <c r="AI1386" s="24"/>
      <c r="AL1386" s="24"/>
      <c r="AO1386" s="24"/>
      <c r="AR1386" s="24"/>
      <c r="AU1386" s="24"/>
    </row>
    <row r="1387">
      <c r="J1387" s="18"/>
      <c r="N1387" s="24"/>
      <c r="Q1387" s="24"/>
      <c r="T1387" s="24"/>
      <c r="W1387" s="24"/>
      <c r="Z1387" s="24"/>
      <c r="AC1387" s="24"/>
      <c r="AI1387" s="24"/>
      <c r="AL1387" s="24"/>
      <c r="AO1387" s="24"/>
      <c r="AR1387" s="24"/>
      <c r="AU1387" s="24"/>
    </row>
    <row r="1388">
      <c r="J1388" s="18"/>
      <c r="N1388" s="24"/>
      <c r="Q1388" s="24"/>
      <c r="T1388" s="24"/>
      <c r="W1388" s="24"/>
      <c r="Z1388" s="24"/>
      <c r="AC1388" s="24"/>
      <c r="AI1388" s="24"/>
      <c r="AL1388" s="24"/>
      <c r="AO1388" s="24"/>
      <c r="AR1388" s="24"/>
      <c r="AU1388" s="24"/>
    </row>
    <row r="1389">
      <c r="J1389" s="18"/>
      <c r="N1389" s="24"/>
      <c r="Q1389" s="24"/>
      <c r="T1389" s="24"/>
      <c r="W1389" s="24"/>
      <c r="Z1389" s="24"/>
      <c r="AC1389" s="24"/>
      <c r="AI1389" s="24"/>
      <c r="AL1389" s="24"/>
      <c r="AO1389" s="24"/>
      <c r="AR1389" s="24"/>
      <c r="AU1389" s="24"/>
    </row>
    <row r="1390">
      <c r="J1390" s="18"/>
      <c r="N1390" s="24"/>
      <c r="Q1390" s="24"/>
      <c r="T1390" s="24"/>
      <c r="W1390" s="24"/>
      <c r="Z1390" s="24"/>
      <c r="AC1390" s="24"/>
      <c r="AI1390" s="24"/>
      <c r="AL1390" s="24"/>
      <c r="AO1390" s="24"/>
      <c r="AR1390" s="24"/>
      <c r="AU1390" s="24"/>
    </row>
    <row r="1391">
      <c r="J1391" s="18"/>
      <c r="N1391" s="24"/>
      <c r="Q1391" s="24"/>
      <c r="T1391" s="24"/>
      <c r="W1391" s="24"/>
      <c r="Z1391" s="24"/>
      <c r="AC1391" s="24"/>
      <c r="AI1391" s="24"/>
      <c r="AL1391" s="24"/>
      <c r="AO1391" s="24"/>
      <c r="AR1391" s="24"/>
      <c r="AU1391" s="24"/>
    </row>
    <row r="1392">
      <c r="J1392" s="18"/>
      <c r="N1392" s="24"/>
      <c r="Q1392" s="24"/>
      <c r="T1392" s="24"/>
      <c r="W1392" s="24"/>
      <c r="Z1392" s="24"/>
      <c r="AC1392" s="24"/>
      <c r="AI1392" s="24"/>
      <c r="AL1392" s="24"/>
      <c r="AO1392" s="24"/>
      <c r="AR1392" s="24"/>
      <c r="AU1392" s="24"/>
    </row>
    <row r="1393">
      <c r="J1393" s="18"/>
      <c r="N1393" s="24"/>
      <c r="Q1393" s="24"/>
      <c r="T1393" s="24"/>
      <c r="W1393" s="24"/>
      <c r="Z1393" s="24"/>
      <c r="AC1393" s="24"/>
      <c r="AI1393" s="24"/>
      <c r="AL1393" s="24"/>
      <c r="AO1393" s="24"/>
      <c r="AR1393" s="24"/>
      <c r="AU1393" s="24"/>
    </row>
    <row r="1394">
      <c r="J1394" s="18"/>
      <c r="N1394" s="24"/>
      <c r="Q1394" s="24"/>
      <c r="T1394" s="24"/>
      <c r="W1394" s="24"/>
      <c r="Z1394" s="24"/>
      <c r="AC1394" s="24"/>
      <c r="AI1394" s="24"/>
      <c r="AL1394" s="24"/>
      <c r="AO1394" s="24"/>
      <c r="AR1394" s="24"/>
      <c r="AU1394" s="24"/>
    </row>
    <row r="1395">
      <c r="J1395" s="18"/>
      <c r="N1395" s="24"/>
      <c r="Q1395" s="24"/>
      <c r="T1395" s="24"/>
      <c r="W1395" s="24"/>
      <c r="Z1395" s="24"/>
      <c r="AC1395" s="24"/>
      <c r="AI1395" s="24"/>
      <c r="AL1395" s="24"/>
      <c r="AO1395" s="24"/>
      <c r="AR1395" s="24"/>
      <c r="AU1395" s="24"/>
    </row>
    <row r="1396">
      <c r="J1396" s="18"/>
      <c r="N1396" s="24"/>
      <c r="Q1396" s="24"/>
      <c r="T1396" s="24"/>
      <c r="W1396" s="24"/>
      <c r="Z1396" s="24"/>
      <c r="AC1396" s="24"/>
      <c r="AI1396" s="24"/>
      <c r="AL1396" s="24"/>
      <c r="AO1396" s="24"/>
      <c r="AR1396" s="24"/>
      <c r="AU1396" s="24"/>
    </row>
    <row r="1397">
      <c r="J1397" s="18"/>
      <c r="N1397" s="24"/>
      <c r="Q1397" s="24"/>
      <c r="T1397" s="24"/>
      <c r="W1397" s="24"/>
      <c r="Z1397" s="24"/>
      <c r="AC1397" s="24"/>
      <c r="AI1397" s="24"/>
      <c r="AL1397" s="24"/>
      <c r="AO1397" s="24"/>
      <c r="AR1397" s="24"/>
      <c r="AU1397" s="24"/>
    </row>
    <row r="1398">
      <c r="J1398" s="18"/>
      <c r="N1398" s="24"/>
      <c r="Q1398" s="24"/>
      <c r="T1398" s="24"/>
      <c r="W1398" s="24"/>
      <c r="Z1398" s="24"/>
      <c r="AC1398" s="24"/>
      <c r="AI1398" s="24"/>
      <c r="AL1398" s="24"/>
      <c r="AO1398" s="24"/>
      <c r="AR1398" s="24"/>
      <c r="AU1398" s="24"/>
    </row>
    <row r="1399">
      <c r="J1399" s="18"/>
      <c r="N1399" s="24"/>
      <c r="Q1399" s="24"/>
      <c r="T1399" s="24"/>
      <c r="W1399" s="24"/>
      <c r="Z1399" s="24"/>
      <c r="AC1399" s="24"/>
      <c r="AI1399" s="24"/>
      <c r="AL1399" s="24"/>
      <c r="AO1399" s="24"/>
      <c r="AR1399" s="24"/>
      <c r="AU1399" s="24"/>
    </row>
    <row r="1400">
      <c r="J1400" s="18"/>
      <c r="N1400" s="24"/>
      <c r="Q1400" s="24"/>
      <c r="T1400" s="24"/>
      <c r="W1400" s="24"/>
      <c r="Z1400" s="24"/>
      <c r="AC1400" s="24"/>
      <c r="AI1400" s="24"/>
      <c r="AL1400" s="24"/>
      <c r="AO1400" s="24"/>
      <c r="AR1400" s="24"/>
      <c r="AU1400" s="24"/>
    </row>
    <row r="1401">
      <c r="J1401" s="18"/>
      <c r="N1401" s="24"/>
      <c r="Q1401" s="24"/>
      <c r="T1401" s="24"/>
      <c r="W1401" s="24"/>
      <c r="Z1401" s="24"/>
      <c r="AC1401" s="24"/>
      <c r="AI1401" s="24"/>
      <c r="AL1401" s="24"/>
      <c r="AO1401" s="24"/>
      <c r="AR1401" s="24"/>
      <c r="AU1401" s="24"/>
    </row>
    <row r="1402">
      <c r="J1402" s="18"/>
      <c r="N1402" s="24"/>
      <c r="Q1402" s="24"/>
      <c r="T1402" s="24"/>
      <c r="W1402" s="24"/>
      <c r="Z1402" s="24"/>
      <c r="AC1402" s="24"/>
      <c r="AI1402" s="24"/>
      <c r="AL1402" s="24"/>
      <c r="AO1402" s="24"/>
      <c r="AR1402" s="24"/>
      <c r="AU1402" s="24"/>
    </row>
    <row r="1403">
      <c r="J1403" s="18"/>
      <c r="N1403" s="24"/>
      <c r="Q1403" s="24"/>
      <c r="T1403" s="24"/>
      <c r="W1403" s="24"/>
      <c r="Z1403" s="24"/>
      <c r="AC1403" s="24"/>
      <c r="AI1403" s="24"/>
      <c r="AL1403" s="24"/>
      <c r="AO1403" s="24"/>
      <c r="AR1403" s="24"/>
      <c r="AU1403" s="24"/>
    </row>
    <row r="1404">
      <c r="J1404" s="18"/>
      <c r="N1404" s="24"/>
      <c r="Q1404" s="24"/>
      <c r="T1404" s="24"/>
      <c r="W1404" s="24"/>
      <c r="Z1404" s="24"/>
      <c r="AC1404" s="24"/>
      <c r="AI1404" s="24"/>
      <c r="AL1404" s="24"/>
      <c r="AO1404" s="24"/>
      <c r="AR1404" s="24"/>
      <c r="AU1404" s="24"/>
    </row>
    <row r="1405">
      <c r="J1405" s="18"/>
      <c r="N1405" s="24"/>
      <c r="Q1405" s="24"/>
      <c r="T1405" s="24"/>
      <c r="W1405" s="24"/>
      <c r="Z1405" s="24"/>
      <c r="AC1405" s="24"/>
      <c r="AI1405" s="24"/>
      <c r="AL1405" s="24"/>
      <c r="AO1405" s="24"/>
      <c r="AR1405" s="24"/>
      <c r="AU1405" s="24"/>
    </row>
    <row r="1406">
      <c r="J1406" s="18"/>
      <c r="N1406" s="24"/>
      <c r="Q1406" s="24"/>
      <c r="T1406" s="24"/>
      <c r="W1406" s="24"/>
      <c r="Z1406" s="24"/>
      <c r="AC1406" s="24"/>
      <c r="AI1406" s="24"/>
      <c r="AL1406" s="24"/>
      <c r="AO1406" s="24"/>
      <c r="AR1406" s="24"/>
      <c r="AU1406" s="24"/>
    </row>
    <row r="1407">
      <c r="J1407" s="18"/>
      <c r="N1407" s="24"/>
      <c r="Q1407" s="24"/>
      <c r="T1407" s="24"/>
      <c r="W1407" s="24"/>
      <c r="Z1407" s="24"/>
      <c r="AC1407" s="24"/>
      <c r="AI1407" s="24"/>
      <c r="AL1407" s="24"/>
      <c r="AO1407" s="24"/>
      <c r="AR1407" s="24"/>
      <c r="AU1407" s="24"/>
    </row>
    <row r="1408">
      <c r="J1408" s="18"/>
      <c r="N1408" s="24"/>
      <c r="Q1408" s="24"/>
      <c r="T1408" s="24"/>
      <c r="W1408" s="24"/>
      <c r="Z1408" s="24"/>
      <c r="AC1408" s="24"/>
      <c r="AI1408" s="24"/>
      <c r="AL1408" s="24"/>
      <c r="AO1408" s="24"/>
      <c r="AR1408" s="24"/>
      <c r="AU1408" s="24"/>
    </row>
    <row r="1409">
      <c r="J1409" s="18"/>
      <c r="N1409" s="24"/>
      <c r="Q1409" s="24"/>
      <c r="T1409" s="24"/>
      <c r="W1409" s="24"/>
      <c r="Z1409" s="24"/>
      <c r="AC1409" s="24"/>
      <c r="AI1409" s="24"/>
      <c r="AL1409" s="24"/>
      <c r="AO1409" s="24"/>
      <c r="AR1409" s="24"/>
      <c r="AU1409" s="24"/>
    </row>
    <row r="1410">
      <c r="J1410" s="18"/>
      <c r="N1410" s="24"/>
      <c r="Q1410" s="24"/>
      <c r="T1410" s="24"/>
      <c r="W1410" s="24"/>
      <c r="Z1410" s="24"/>
      <c r="AC1410" s="24"/>
      <c r="AI1410" s="24"/>
      <c r="AL1410" s="24"/>
      <c r="AO1410" s="24"/>
      <c r="AR1410" s="24"/>
      <c r="AU1410" s="24"/>
    </row>
    <row r="1411">
      <c r="J1411" s="18"/>
      <c r="N1411" s="24"/>
      <c r="Q1411" s="24"/>
      <c r="T1411" s="24"/>
      <c r="W1411" s="24"/>
      <c r="Z1411" s="24"/>
      <c r="AC1411" s="24"/>
      <c r="AI1411" s="24"/>
      <c r="AL1411" s="24"/>
      <c r="AO1411" s="24"/>
      <c r="AR1411" s="24"/>
      <c r="AU1411" s="24"/>
    </row>
    <row r="1412">
      <c r="J1412" s="18"/>
      <c r="N1412" s="24"/>
      <c r="Q1412" s="24"/>
      <c r="T1412" s="24"/>
      <c r="W1412" s="24"/>
      <c r="Z1412" s="24"/>
      <c r="AC1412" s="24"/>
      <c r="AI1412" s="24"/>
      <c r="AL1412" s="24"/>
      <c r="AO1412" s="24"/>
      <c r="AR1412" s="24"/>
      <c r="AU1412" s="24"/>
    </row>
    <row r="1413">
      <c r="J1413" s="18"/>
      <c r="N1413" s="24"/>
      <c r="Q1413" s="24"/>
      <c r="T1413" s="24"/>
      <c r="W1413" s="24"/>
      <c r="Z1413" s="24"/>
      <c r="AC1413" s="24"/>
      <c r="AI1413" s="24"/>
      <c r="AL1413" s="24"/>
      <c r="AO1413" s="24"/>
      <c r="AR1413" s="24"/>
      <c r="AU1413" s="24"/>
    </row>
    <row r="1414">
      <c r="J1414" s="18"/>
      <c r="N1414" s="24"/>
      <c r="Q1414" s="24"/>
      <c r="T1414" s="24"/>
      <c r="W1414" s="24"/>
      <c r="Z1414" s="24"/>
      <c r="AC1414" s="24"/>
      <c r="AI1414" s="24"/>
      <c r="AL1414" s="24"/>
      <c r="AO1414" s="24"/>
      <c r="AR1414" s="24"/>
      <c r="AU1414" s="24"/>
    </row>
    <row r="1415">
      <c r="J1415" s="18"/>
      <c r="N1415" s="24"/>
      <c r="Q1415" s="24"/>
      <c r="T1415" s="24"/>
      <c r="W1415" s="24"/>
      <c r="Z1415" s="24"/>
      <c r="AC1415" s="24"/>
      <c r="AI1415" s="24"/>
      <c r="AL1415" s="24"/>
      <c r="AO1415" s="24"/>
      <c r="AR1415" s="24"/>
      <c r="AU1415" s="24"/>
    </row>
    <row r="1416">
      <c r="J1416" s="18"/>
      <c r="N1416" s="24"/>
      <c r="Q1416" s="24"/>
      <c r="T1416" s="24"/>
      <c r="W1416" s="24"/>
      <c r="Z1416" s="24"/>
      <c r="AC1416" s="24"/>
      <c r="AI1416" s="24"/>
      <c r="AL1416" s="24"/>
      <c r="AO1416" s="24"/>
      <c r="AR1416" s="24"/>
      <c r="AU1416" s="24"/>
    </row>
    <row r="1417">
      <c r="J1417" s="18"/>
      <c r="N1417" s="24"/>
      <c r="Q1417" s="24"/>
      <c r="T1417" s="24"/>
      <c r="W1417" s="24"/>
      <c r="Z1417" s="24"/>
      <c r="AC1417" s="24"/>
      <c r="AI1417" s="24"/>
      <c r="AL1417" s="24"/>
      <c r="AO1417" s="24"/>
      <c r="AR1417" s="24"/>
      <c r="AU1417" s="24"/>
    </row>
    <row r="1418">
      <c r="J1418" s="18"/>
      <c r="N1418" s="24"/>
      <c r="Q1418" s="24"/>
      <c r="T1418" s="24"/>
      <c r="W1418" s="24"/>
      <c r="Z1418" s="24"/>
      <c r="AC1418" s="24"/>
      <c r="AI1418" s="24"/>
      <c r="AL1418" s="24"/>
      <c r="AO1418" s="24"/>
      <c r="AR1418" s="24"/>
      <c r="AU1418" s="24"/>
    </row>
    <row r="1419">
      <c r="J1419" s="18"/>
      <c r="N1419" s="24"/>
      <c r="Q1419" s="24"/>
      <c r="T1419" s="24"/>
      <c r="W1419" s="24"/>
      <c r="Z1419" s="24"/>
      <c r="AC1419" s="24"/>
      <c r="AI1419" s="24"/>
      <c r="AL1419" s="24"/>
      <c r="AO1419" s="24"/>
      <c r="AR1419" s="24"/>
      <c r="AU1419" s="24"/>
    </row>
    <row r="1420">
      <c r="J1420" s="18"/>
      <c r="N1420" s="24"/>
      <c r="Q1420" s="24"/>
      <c r="T1420" s="24"/>
      <c r="W1420" s="24"/>
      <c r="Z1420" s="24"/>
      <c r="AC1420" s="24"/>
      <c r="AI1420" s="24"/>
      <c r="AL1420" s="24"/>
      <c r="AO1420" s="24"/>
      <c r="AR1420" s="24"/>
      <c r="AU1420" s="24"/>
    </row>
    <row r="1421">
      <c r="J1421" s="18"/>
      <c r="N1421" s="24"/>
      <c r="Q1421" s="24"/>
      <c r="T1421" s="24"/>
      <c r="W1421" s="24"/>
      <c r="Z1421" s="24"/>
      <c r="AC1421" s="24"/>
      <c r="AI1421" s="24"/>
      <c r="AL1421" s="24"/>
      <c r="AO1421" s="24"/>
      <c r="AR1421" s="24"/>
      <c r="AU1421" s="24"/>
    </row>
    <row r="1422">
      <c r="J1422" s="18"/>
      <c r="N1422" s="24"/>
      <c r="Q1422" s="24"/>
      <c r="T1422" s="24"/>
      <c r="W1422" s="24"/>
      <c r="Z1422" s="24"/>
      <c r="AC1422" s="24"/>
      <c r="AI1422" s="24"/>
      <c r="AL1422" s="24"/>
      <c r="AO1422" s="24"/>
      <c r="AR1422" s="24"/>
      <c r="AU1422" s="24"/>
    </row>
    <row r="1423">
      <c r="J1423" s="18"/>
      <c r="N1423" s="24"/>
      <c r="Q1423" s="24"/>
      <c r="T1423" s="24"/>
      <c r="W1423" s="24"/>
      <c r="Z1423" s="24"/>
      <c r="AC1423" s="24"/>
      <c r="AI1423" s="24"/>
      <c r="AL1423" s="24"/>
      <c r="AO1423" s="24"/>
      <c r="AR1423" s="24"/>
      <c r="AU1423" s="24"/>
    </row>
    <row r="1424">
      <c r="J1424" s="18"/>
      <c r="N1424" s="24"/>
      <c r="Q1424" s="24"/>
      <c r="T1424" s="24"/>
      <c r="W1424" s="24"/>
      <c r="Z1424" s="24"/>
      <c r="AC1424" s="24"/>
      <c r="AI1424" s="24"/>
      <c r="AL1424" s="24"/>
      <c r="AO1424" s="24"/>
      <c r="AR1424" s="24"/>
      <c r="AU1424" s="24"/>
    </row>
    <row r="1425">
      <c r="J1425" s="18"/>
      <c r="N1425" s="24"/>
      <c r="Q1425" s="24"/>
      <c r="T1425" s="24"/>
      <c r="W1425" s="24"/>
      <c r="Z1425" s="24"/>
      <c r="AC1425" s="24"/>
      <c r="AI1425" s="24"/>
      <c r="AL1425" s="24"/>
      <c r="AO1425" s="24"/>
      <c r="AR1425" s="24"/>
      <c r="AU1425" s="24"/>
    </row>
    <row r="1426">
      <c r="J1426" s="18"/>
      <c r="N1426" s="24"/>
      <c r="Q1426" s="24"/>
      <c r="T1426" s="24"/>
      <c r="W1426" s="24"/>
      <c r="Z1426" s="24"/>
      <c r="AC1426" s="24"/>
      <c r="AI1426" s="24"/>
      <c r="AL1426" s="24"/>
      <c r="AO1426" s="24"/>
      <c r="AR1426" s="24"/>
      <c r="AU1426" s="24"/>
    </row>
    <row r="1427">
      <c r="J1427" s="18"/>
      <c r="N1427" s="24"/>
      <c r="Q1427" s="24"/>
      <c r="T1427" s="24"/>
      <c r="W1427" s="24"/>
      <c r="Z1427" s="24"/>
      <c r="AC1427" s="24"/>
      <c r="AI1427" s="24"/>
      <c r="AL1427" s="24"/>
      <c r="AO1427" s="24"/>
      <c r="AR1427" s="24"/>
      <c r="AU1427" s="24"/>
    </row>
    <row r="1428">
      <c r="J1428" s="18"/>
      <c r="N1428" s="24"/>
      <c r="Q1428" s="24"/>
      <c r="T1428" s="24"/>
      <c r="W1428" s="24"/>
      <c r="Z1428" s="24"/>
      <c r="AC1428" s="24"/>
      <c r="AI1428" s="24"/>
      <c r="AL1428" s="24"/>
      <c r="AO1428" s="24"/>
      <c r="AR1428" s="24"/>
      <c r="AU1428" s="24"/>
    </row>
    <row r="1429">
      <c r="J1429" s="18"/>
      <c r="N1429" s="24"/>
      <c r="Q1429" s="24"/>
      <c r="T1429" s="24"/>
      <c r="W1429" s="24"/>
      <c r="Z1429" s="24"/>
      <c r="AC1429" s="24"/>
      <c r="AI1429" s="24"/>
      <c r="AL1429" s="24"/>
      <c r="AO1429" s="24"/>
      <c r="AR1429" s="24"/>
      <c r="AU1429" s="24"/>
    </row>
    <row r="1430">
      <c r="J1430" s="18"/>
      <c r="N1430" s="24"/>
      <c r="Q1430" s="24"/>
      <c r="T1430" s="24"/>
      <c r="W1430" s="24"/>
      <c r="Z1430" s="24"/>
      <c r="AC1430" s="24"/>
      <c r="AI1430" s="24"/>
      <c r="AL1430" s="24"/>
      <c r="AO1430" s="24"/>
      <c r="AR1430" s="24"/>
      <c r="AU1430" s="24"/>
    </row>
    <row r="1431">
      <c r="J1431" s="18"/>
      <c r="N1431" s="24"/>
      <c r="Q1431" s="24"/>
      <c r="T1431" s="24"/>
      <c r="W1431" s="24"/>
      <c r="Z1431" s="24"/>
      <c r="AC1431" s="24"/>
      <c r="AI1431" s="24"/>
      <c r="AL1431" s="24"/>
      <c r="AO1431" s="24"/>
      <c r="AR1431" s="24"/>
      <c r="AU1431" s="24"/>
    </row>
    <row r="1432">
      <c r="J1432" s="18"/>
      <c r="N1432" s="24"/>
      <c r="Q1432" s="24"/>
      <c r="T1432" s="24"/>
      <c r="W1432" s="24"/>
      <c r="Z1432" s="24"/>
      <c r="AC1432" s="24"/>
      <c r="AI1432" s="24"/>
      <c r="AL1432" s="24"/>
      <c r="AO1432" s="24"/>
      <c r="AR1432" s="24"/>
      <c r="AU1432" s="24"/>
    </row>
    <row r="1433">
      <c r="J1433" s="18"/>
      <c r="N1433" s="24"/>
      <c r="Q1433" s="24"/>
      <c r="T1433" s="24"/>
      <c r="W1433" s="24"/>
      <c r="Z1433" s="24"/>
      <c r="AC1433" s="24"/>
      <c r="AI1433" s="24"/>
      <c r="AL1433" s="24"/>
      <c r="AO1433" s="24"/>
      <c r="AR1433" s="24"/>
      <c r="AU1433" s="24"/>
    </row>
    <row r="1434">
      <c r="J1434" s="18"/>
      <c r="N1434" s="24"/>
      <c r="Q1434" s="24"/>
      <c r="T1434" s="24"/>
      <c r="W1434" s="24"/>
      <c r="Z1434" s="24"/>
      <c r="AC1434" s="24"/>
      <c r="AI1434" s="24"/>
      <c r="AL1434" s="24"/>
      <c r="AO1434" s="24"/>
      <c r="AR1434" s="24"/>
      <c r="AU1434" s="24"/>
    </row>
    <row r="1435">
      <c r="J1435" s="18"/>
      <c r="N1435" s="24"/>
      <c r="Q1435" s="24"/>
      <c r="T1435" s="24"/>
      <c r="W1435" s="24"/>
      <c r="Z1435" s="24"/>
      <c r="AC1435" s="24"/>
      <c r="AI1435" s="24"/>
      <c r="AL1435" s="24"/>
      <c r="AO1435" s="24"/>
      <c r="AR1435" s="24"/>
      <c r="AU1435" s="24"/>
    </row>
    <row r="1436">
      <c r="J1436" s="18"/>
      <c r="N1436" s="24"/>
      <c r="Q1436" s="24"/>
      <c r="T1436" s="24"/>
      <c r="W1436" s="24"/>
      <c r="Z1436" s="24"/>
      <c r="AC1436" s="24"/>
      <c r="AI1436" s="24"/>
      <c r="AL1436" s="24"/>
      <c r="AO1436" s="24"/>
      <c r="AR1436" s="24"/>
      <c r="AU1436" s="24"/>
    </row>
    <row r="1437">
      <c r="J1437" s="18"/>
      <c r="N1437" s="24"/>
      <c r="Q1437" s="24"/>
      <c r="T1437" s="24"/>
      <c r="W1437" s="24"/>
      <c r="Z1437" s="24"/>
      <c r="AC1437" s="24"/>
      <c r="AI1437" s="24"/>
      <c r="AL1437" s="24"/>
      <c r="AO1437" s="24"/>
      <c r="AR1437" s="24"/>
      <c r="AU1437" s="24"/>
    </row>
    <row r="1438">
      <c r="J1438" s="18"/>
      <c r="N1438" s="24"/>
      <c r="Q1438" s="24"/>
      <c r="T1438" s="24"/>
      <c r="W1438" s="24"/>
      <c r="Z1438" s="24"/>
      <c r="AC1438" s="24"/>
      <c r="AI1438" s="24"/>
      <c r="AL1438" s="24"/>
      <c r="AO1438" s="24"/>
      <c r="AR1438" s="24"/>
      <c r="AU1438" s="24"/>
    </row>
    <row r="1439">
      <c r="J1439" s="18"/>
      <c r="N1439" s="24"/>
      <c r="Q1439" s="24"/>
      <c r="T1439" s="24"/>
      <c r="W1439" s="24"/>
      <c r="Z1439" s="24"/>
      <c r="AC1439" s="24"/>
      <c r="AI1439" s="24"/>
      <c r="AL1439" s="24"/>
      <c r="AO1439" s="24"/>
      <c r="AR1439" s="24"/>
      <c r="AU1439" s="24"/>
    </row>
    <row r="1440">
      <c r="J1440" s="18"/>
      <c r="N1440" s="24"/>
      <c r="Q1440" s="24"/>
      <c r="T1440" s="24"/>
      <c r="W1440" s="24"/>
      <c r="Z1440" s="24"/>
      <c r="AC1440" s="24"/>
      <c r="AI1440" s="24"/>
      <c r="AL1440" s="24"/>
      <c r="AO1440" s="24"/>
      <c r="AR1440" s="24"/>
      <c r="AU1440" s="24"/>
    </row>
    <row r="1441">
      <c r="J1441" s="18"/>
      <c r="N1441" s="24"/>
      <c r="Q1441" s="24"/>
      <c r="T1441" s="24"/>
      <c r="W1441" s="24"/>
      <c r="Z1441" s="24"/>
      <c r="AC1441" s="24"/>
      <c r="AI1441" s="24"/>
      <c r="AL1441" s="24"/>
      <c r="AO1441" s="24"/>
      <c r="AR1441" s="24"/>
      <c r="AU1441" s="24"/>
    </row>
    <row r="1442">
      <c r="J1442" s="18"/>
      <c r="N1442" s="24"/>
      <c r="Q1442" s="24"/>
      <c r="T1442" s="24"/>
      <c r="W1442" s="24"/>
      <c r="Z1442" s="24"/>
      <c r="AC1442" s="24"/>
      <c r="AI1442" s="24"/>
      <c r="AL1442" s="24"/>
      <c r="AO1442" s="24"/>
      <c r="AR1442" s="24"/>
      <c r="AU1442" s="24"/>
    </row>
    <row r="1443">
      <c r="J1443" s="18"/>
      <c r="N1443" s="24"/>
      <c r="Q1443" s="24"/>
      <c r="T1443" s="24"/>
      <c r="W1443" s="24"/>
      <c r="Z1443" s="24"/>
      <c r="AC1443" s="24"/>
      <c r="AI1443" s="24"/>
      <c r="AL1443" s="24"/>
      <c r="AO1443" s="24"/>
      <c r="AR1443" s="24"/>
      <c r="AU1443" s="24"/>
    </row>
    <row r="1444">
      <c r="J1444" s="18"/>
      <c r="N1444" s="24"/>
      <c r="Q1444" s="24"/>
      <c r="T1444" s="24"/>
      <c r="W1444" s="24"/>
      <c r="Z1444" s="24"/>
      <c r="AC1444" s="24"/>
      <c r="AI1444" s="24"/>
      <c r="AL1444" s="24"/>
      <c r="AO1444" s="24"/>
      <c r="AR1444" s="24"/>
      <c r="AU1444" s="24"/>
    </row>
    <row r="1445">
      <c r="J1445" s="18"/>
      <c r="N1445" s="24"/>
      <c r="Q1445" s="24"/>
      <c r="T1445" s="24"/>
      <c r="W1445" s="24"/>
      <c r="Z1445" s="24"/>
      <c r="AC1445" s="24"/>
      <c r="AI1445" s="24"/>
      <c r="AL1445" s="24"/>
      <c r="AO1445" s="24"/>
      <c r="AR1445" s="24"/>
      <c r="AU1445" s="24"/>
    </row>
    <row r="1446">
      <c r="J1446" s="18"/>
      <c r="N1446" s="24"/>
      <c r="Q1446" s="24"/>
      <c r="T1446" s="24"/>
      <c r="W1446" s="24"/>
      <c r="Z1446" s="24"/>
      <c r="AC1446" s="24"/>
      <c r="AI1446" s="24"/>
      <c r="AL1446" s="24"/>
      <c r="AO1446" s="24"/>
      <c r="AR1446" s="24"/>
      <c r="AU1446" s="24"/>
    </row>
    <row r="1447">
      <c r="J1447" s="18"/>
      <c r="N1447" s="24"/>
      <c r="Q1447" s="24"/>
      <c r="T1447" s="24"/>
      <c r="W1447" s="24"/>
      <c r="Z1447" s="24"/>
      <c r="AC1447" s="24"/>
      <c r="AI1447" s="24"/>
      <c r="AL1447" s="24"/>
      <c r="AO1447" s="24"/>
      <c r="AR1447" s="24"/>
      <c r="AU1447" s="24"/>
    </row>
    <row r="1448">
      <c r="J1448" s="18"/>
      <c r="N1448" s="24"/>
      <c r="Q1448" s="24"/>
      <c r="T1448" s="24"/>
      <c r="W1448" s="24"/>
      <c r="Z1448" s="24"/>
      <c r="AC1448" s="24"/>
      <c r="AI1448" s="24"/>
      <c r="AL1448" s="24"/>
      <c r="AO1448" s="24"/>
      <c r="AR1448" s="24"/>
      <c r="AU1448" s="24"/>
    </row>
    <row r="1449">
      <c r="J1449" s="18"/>
      <c r="N1449" s="24"/>
      <c r="Q1449" s="24"/>
      <c r="T1449" s="24"/>
      <c r="W1449" s="24"/>
      <c r="Z1449" s="24"/>
      <c r="AC1449" s="24"/>
      <c r="AI1449" s="24"/>
      <c r="AL1449" s="24"/>
      <c r="AO1449" s="24"/>
      <c r="AR1449" s="24"/>
      <c r="AU1449" s="24"/>
    </row>
    <row r="1450">
      <c r="J1450" s="18"/>
      <c r="N1450" s="24"/>
      <c r="Q1450" s="24"/>
      <c r="T1450" s="24"/>
      <c r="W1450" s="24"/>
      <c r="Z1450" s="24"/>
      <c r="AC1450" s="24"/>
      <c r="AI1450" s="24"/>
      <c r="AL1450" s="24"/>
      <c r="AO1450" s="24"/>
      <c r="AR1450" s="24"/>
      <c r="AU1450" s="24"/>
    </row>
    <row r="1451">
      <c r="J1451" s="18"/>
      <c r="N1451" s="24"/>
      <c r="Q1451" s="24"/>
      <c r="T1451" s="24"/>
      <c r="W1451" s="24"/>
      <c r="Z1451" s="24"/>
      <c r="AC1451" s="24"/>
      <c r="AI1451" s="24"/>
      <c r="AL1451" s="24"/>
      <c r="AO1451" s="24"/>
      <c r="AR1451" s="24"/>
      <c r="AU1451" s="24"/>
    </row>
    <row r="1452">
      <c r="J1452" s="18"/>
      <c r="N1452" s="24"/>
      <c r="Q1452" s="24"/>
      <c r="T1452" s="24"/>
      <c r="W1452" s="24"/>
      <c r="Z1452" s="24"/>
      <c r="AC1452" s="24"/>
      <c r="AI1452" s="24"/>
      <c r="AL1452" s="24"/>
      <c r="AO1452" s="24"/>
      <c r="AR1452" s="24"/>
      <c r="AU1452" s="24"/>
    </row>
    <row r="1453">
      <c r="J1453" s="18"/>
      <c r="N1453" s="24"/>
      <c r="Q1453" s="24"/>
      <c r="T1453" s="24"/>
      <c r="W1453" s="24"/>
      <c r="Z1453" s="24"/>
      <c r="AC1453" s="24"/>
      <c r="AI1453" s="24"/>
      <c r="AL1453" s="24"/>
      <c r="AO1453" s="24"/>
      <c r="AR1453" s="24"/>
      <c r="AU1453" s="24"/>
    </row>
    <row r="1454">
      <c r="J1454" s="18"/>
      <c r="N1454" s="24"/>
      <c r="Q1454" s="24"/>
      <c r="T1454" s="24"/>
      <c r="W1454" s="24"/>
      <c r="Z1454" s="24"/>
      <c r="AC1454" s="24"/>
      <c r="AI1454" s="24"/>
      <c r="AL1454" s="24"/>
      <c r="AO1454" s="24"/>
      <c r="AR1454" s="24"/>
      <c r="AU1454" s="24"/>
    </row>
    <row r="1455">
      <c r="J1455" s="18"/>
      <c r="N1455" s="24"/>
      <c r="Q1455" s="24"/>
      <c r="T1455" s="24"/>
      <c r="W1455" s="24"/>
      <c r="Z1455" s="24"/>
      <c r="AC1455" s="24"/>
      <c r="AI1455" s="24"/>
      <c r="AL1455" s="24"/>
      <c r="AO1455" s="24"/>
      <c r="AR1455" s="24"/>
      <c r="AU1455" s="24"/>
    </row>
    <row r="1456">
      <c r="J1456" s="18"/>
      <c r="N1456" s="24"/>
      <c r="Q1456" s="24"/>
      <c r="T1456" s="24"/>
      <c r="W1456" s="24"/>
      <c r="Z1456" s="24"/>
      <c r="AC1456" s="24"/>
      <c r="AI1456" s="24"/>
      <c r="AL1456" s="24"/>
      <c r="AO1456" s="24"/>
      <c r="AR1456" s="24"/>
      <c r="AU1456" s="24"/>
    </row>
    <row r="1457">
      <c r="J1457" s="18"/>
      <c r="N1457" s="24"/>
      <c r="Q1457" s="24"/>
      <c r="T1457" s="24"/>
      <c r="W1457" s="24"/>
      <c r="Z1457" s="24"/>
      <c r="AC1457" s="24"/>
      <c r="AI1457" s="24"/>
      <c r="AL1457" s="24"/>
      <c r="AO1457" s="24"/>
      <c r="AR1457" s="24"/>
      <c r="AU1457" s="24"/>
    </row>
    <row r="1458">
      <c r="J1458" s="18"/>
      <c r="N1458" s="24"/>
      <c r="Q1458" s="24"/>
      <c r="T1458" s="24"/>
      <c r="W1458" s="24"/>
      <c r="Z1458" s="24"/>
      <c r="AC1458" s="24"/>
      <c r="AI1458" s="24"/>
      <c r="AL1458" s="24"/>
      <c r="AO1458" s="24"/>
      <c r="AR1458" s="24"/>
      <c r="AU1458" s="24"/>
    </row>
    <row r="1459">
      <c r="J1459" s="18"/>
      <c r="N1459" s="24"/>
      <c r="Q1459" s="24"/>
      <c r="T1459" s="24"/>
      <c r="W1459" s="24"/>
      <c r="Z1459" s="24"/>
      <c r="AC1459" s="24"/>
      <c r="AI1459" s="24"/>
      <c r="AL1459" s="24"/>
      <c r="AO1459" s="24"/>
      <c r="AR1459" s="24"/>
      <c r="AU1459" s="24"/>
    </row>
    <row r="1460">
      <c r="J1460" s="18"/>
      <c r="N1460" s="24"/>
      <c r="Q1460" s="24"/>
      <c r="T1460" s="24"/>
      <c r="W1460" s="24"/>
      <c r="Z1460" s="24"/>
      <c r="AC1460" s="24"/>
      <c r="AI1460" s="24"/>
      <c r="AL1460" s="24"/>
      <c r="AO1460" s="24"/>
      <c r="AR1460" s="24"/>
      <c r="AU1460" s="24"/>
    </row>
    <row r="1461">
      <c r="J1461" s="18"/>
      <c r="N1461" s="24"/>
      <c r="Q1461" s="24"/>
      <c r="T1461" s="24"/>
      <c r="W1461" s="24"/>
      <c r="Z1461" s="24"/>
      <c r="AC1461" s="24"/>
      <c r="AI1461" s="24"/>
      <c r="AL1461" s="24"/>
      <c r="AO1461" s="24"/>
      <c r="AR1461" s="24"/>
      <c r="AU1461" s="24"/>
    </row>
    <row r="1462">
      <c r="J1462" s="18"/>
      <c r="N1462" s="24"/>
      <c r="Q1462" s="24"/>
      <c r="T1462" s="24"/>
      <c r="W1462" s="24"/>
      <c r="Z1462" s="24"/>
      <c r="AC1462" s="24"/>
      <c r="AI1462" s="24"/>
      <c r="AL1462" s="24"/>
      <c r="AO1462" s="24"/>
      <c r="AR1462" s="24"/>
      <c r="AU1462" s="24"/>
    </row>
    <row r="1463">
      <c r="J1463" s="18"/>
      <c r="N1463" s="24"/>
      <c r="Q1463" s="24"/>
      <c r="T1463" s="24"/>
      <c r="W1463" s="24"/>
      <c r="Z1463" s="24"/>
      <c r="AC1463" s="24"/>
      <c r="AI1463" s="24"/>
      <c r="AL1463" s="24"/>
      <c r="AO1463" s="24"/>
      <c r="AR1463" s="24"/>
      <c r="AU1463" s="24"/>
    </row>
    <row r="1464">
      <c r="J1464" s="18"/>
      <c r="N1464" s="24"/>
      <c r="Q1464" s="24"/>
      <c r="T1464" s="24"/>
      <c r="W1464" s="24"/>
      <c r="Z1464" s="24"/>
      <c r="AC1464" s="24"/>
      <c r="AI1464" s="24"/>
      <c r="AL1464" s="24"/>
      <c r="AO1464" s="24"/>
      <c r="AR1464" s="24"/>
      <c r="AU1464" s="24"/>
    </row>
    <row r="1465">
      <c r="J1465" s="18"/>
      <c r="N1465" s="24"/>
      <c r="Q1465" s="24"/>
      <c r="T1465" s="24"/>
      <c r="W1465" s="24"/>
      <c r="Z1465" s="24"/>
      <c r="AC1465" s="24"/>
      <c r="AI1465" s="24"/>
      <c r="AL1465" s="24"/>
      <c r="AO1465" s="24"/>
      <c r="AR1465" s="24"/>
      <c r="AU1465" s="24"/>
    </row>
    <row r="1466">
      <c r="J1466" s="18"/>
      <c r="N1466" s="24"/>
      <c r="Q1466" s="24"/>
      <c r="T1466" s="24"/>
      <c r="W1466" s="24"/>
      <c r="Z1466" s="24"/>
      <c r="AC1466" s="24"/>
      <c r="AI1466" s="24"/>
      <c r="AL1466" s="24"/>
      <c r="AO1466" s="24"/>
      <c r="AR1466" s="24"/>
      <c r="AU1466" s="24"/>
    </row>
    <row r="1467">
      <c r="J1467" s="18"/>
      <c r="N1467" s="24"/>
      <c r="Q1467" s="24"/>
      <c r="T1467" s="24"/>
      <c r="W1467" s="24"/>
      <c r="Z1467" s="24"/>
      <c r="AC1467" s="24"/>
      <c r="AI1467" s="24"/>
      <c r="AL1467" s="24"/>
      <c r="AO1467" s="24"/>
      <c r="AR1467" s="24"/>
      <c r="AU1467" s="24"/>
    </row>
    <row r="1468">
      <c r="J1468" s="18"/>
      <c r="N1468" s="24"/>
      <c r="Q1468" s="24"/>
      <c r="T1468" s="24"/>
      <c r="W1468" s="24"/>
      <c r="Z1468" s="24"/>
      <c r="AC1468" s="24"/>
      <c r="AI1468" s="24"/>
      <c r="AL1468" s="24"/>
      <c r="AO1468" s="24"/>
      <c r="AR1468" s="24"/>
      <c r="AU1468" s="24"/>
    </row>
    <row r="1469">
      <c r="J1469" s="18"/>
      <c r="N1469" s="24"/>
      <c r="Q1469" s="24"/>
      <c r="T1469" s="24"/>
      <c r="W1469" s="24"/>
      <c r="Z1469" s="24"/>
      <c r="AC1469" s="24"/>
      <c r="AI1469" s="24"/>
      <c r="AL1469" s="24"/>
      <c r="AO1469" s="24"/>
      <c r="AR1469" s="24"/>
      <c r="AU1469" s="24"/>
    </row>
    <row r="1470">
      <c r="J1470" s="18"/>
      <c r="N1470" s="24"/>
      <c r="Q1470" s="24"/>
      <c r="T1470" s="24"/>
      <c r="W1470" s="24"/>
      <c r="Z1470" s="24"/>
      <c r="AC1470" s="24"/>
      <c r="AI1470" s="24"/>
      <c r="AL1470" s="24"/>
      <c r="AO1470" s="24"/>
      <c r="AR1470" s="24"/>
      <c r="AU1470" s="24"/>
    </row>
    <row r="1471">
      <c r="J1471" s="18"/>
      <c r="N1471" s="24"/>
      <c r="Q1471" s="24"/>
      <c r="T1471" s="24"/>
      <c r="W1471" s="24"/>
      <c r="Z1471" s="24"/>
      <c r="AC1471" s="24"/>
      <c r="AI1471" s="24"/>
      <c r="AL1471" s="24"/>
      <c r="AO1471" s="24"/>
      <c r="AR1471" s="24"/>
      <c r="AU1471" s="24"/>
    </row>
    <row r="1472">
      <c r="J1472" s="18"/>
      <c r="N1472" s="24"/>
      <c r="Q1472" s="24"/>
      <c r="T1472" s="24"/>
      <c r="W1472" s="24"/>
      <c r="Z1472" s="24"/>
      <c r="AC1472" s="24"/>
      <c r="AI1472" s="24"/>
      <c r="AL1472" s="24"/>
      <c r="AO1472" s="24"/>
      <c r="AR1472" s="24"/>
      <c r="AU1472" s="24"/>
    </row>
    <row r="1473">
      <c r="J1473" s="18"/>
      <c r="N1473" s="24"/>
      <c r="Q1473" s="24"/>
      <c r="T1473" s="24"/>
      <c r="W1473" s="24"/>
      <c r="Z1473" s="24"/>
      <c r="AC1473" s="24"/>
      <c r="AI1473" s="24"/>
      <c r="AL1473" s="24"/>
      <c r="AO1473" s="24"/>
      <c r="AR1473" s="24"/>
      <c r="AU1473" s="24"/>
    </row>
    <row r="1474">
      <c r="J1474" s="18"/>
      <c r="N1474" s="24"/>
      <c r="Q1474" s="24"/>
      <c r="T1474" s="24"/>
      <c r="W1474" s="24"/>
      <c r="Z1474" s="24"/>
      <c r="AC1474" s="24"/>
      <c r="AI1474" s="24"/>
      <c r="AL1474" s="24"/>
      <c r="AO1474" s="24"/>
      <c r="AR1474" s="24"/>
      <c r="AU1474" s="24"/>
    </row>
    <row r="1475">
      <c r="J1475" s="18"/>
      <c r="N1475" s="24"/>
      <c r="Q1475" s="24"/>
      <c r="T1475" s="24"/>
      <c r="W1475" s="24"/>
      <c r="Z1475" s="24"/>
      <c r="AC1475" s="24"/>
      <c r="AI1475" s="24"/>
      <c r="AL1475" s="24"/>
      <c r="AO1475" s="24"/>
      <c r="AR1475" s="24"/>
      <c r="AU1475" s="24"/>
    </row>
    <row r="1476">
      <c r="J1476" s="18"/>
      <c r="N1476" s="24"/>
      <c r="Q1476" s="24"/>
      <c r="T1476" s="24"/>
      <c r="W1476" s="24"/>
      <c r="Z1476" s="24"/>
      <c r="AC1476" s="24"/>
      <c r="AI1476" s="24"/>
      <c r="AL1476" s="24"/>
      <c r="AO1476" s="24"/>
      <c r="AR1476" s="24"/>
      <c r="AU1476" s="24"/>
    </row>
    <row r="1477">
      <c r="J1477" s="18"/>
      <c r="N1477" s="24"/>
      <c r="Q1477" s="24"/>
      <c r="T1477" s="24"/>
      <c r="W1477" s="24"/>
      <c r="Z1477" s="24"/>
      <c r="AC1477" s="24"/>
      <c r="AI1477" s="24"/>
      <c r="AL1477" s="24"/>
      <c r="AO1477" s="24"/>
      <c r="AR1477" s="24"/>
      <c r="AU1477" s="24"/>
    </row>
    <row r="1478">
      <c r="J1478" s="18"/>
      <c r="N1478" s="24"/>
      <c r="Q1478" s="24"/>
      <c r="T1478" s="24"/>
      <c r="W1478" s="24"/>
      <c r="Z1478" s="24"/>
      <c r="AC1478" s="24"/>
      <c r="AI1478" s="24"/>
      <c r="AL1478" s="24"/>
      <c r="AO1478" s="24"/>
      <c r="AR1478" s="24"/>
      <c r="AU1478" s="24"/>
    </row>
    <row r="1479">
      <c r="J1479" s="18"/>
      <c r="N1479" s="24"/>
      <c r="Q1479" s="24"/>
      <c r="T1479" s="24"/>
      <c r="W1479" s="24"/>
      <c r="Z1479" s="24"/>
      <c r="AC1479" s="24"/>
      <c r="AI1479" s="24"/>
      <c r="AL1479" s="24"/>
      <c r="AO1479" s="24"/>
      <c r="AR1479" s="24"/>
      <c r="AU1479" s="24"/>
    </row>
    <row r="1480">
      <c r="J1480" s="18"/>
      <c r="N1480" s="24"/>
      <c r="Q1480" s="24"/>
      <c r="T1480" s="24"/>
      <c r="W1480" s="24"/>
      <c r="Z1480" s="24"/>
      <c r="AC1480" s="24"/>
      <c r="AI1480" s="24"/>
      <c r="AL1480" s="24"/>
      <c r="AO1480" s="24"/>
      <c r="AR1480" s="24"/>
      <c r="AU1480" s="24"/>
    </row>
    <row r="1481">
      <c r="J1481" s="18"/>
      <c r="N1481" s="24"/>
      <c r="Q1481" s="24"/>
      <c r="T1481" s="24"/>
      <c r="W1481" s="24"/>
      <c r="Z1481" s="24"/>
      <c r="AC1481" s="24"/>
      <c r="AI1481" s="24"/>
      <c r="AL1481" s="24"/>
      <c r="AO1481" s="24"/>
      <c r="AR1481" s="24"/>
      <c r="AU1481" s="24"/>
    </row>
    <row r="1482">
      <c r="J1482" s="18"/>
      <c r="N1482" s="24"/>
      <c r="Q1482" s="24"/>
      <c r="T1482" s="24"/>
      <c r="W1482" s="24"/>
      <c r="Z1482" s="24"/>
      <c r="AC1482" s="24"/>
      <c r="AI1482" s="24"/>
      <c r="AL1482" s="24"/>
      <c r="AO1482" s="24"/>
      <c r="AR1482" s="24"/>
      <c r="AU1482" s="24"/>
    </row>
    <row r="1483">
      <c r="J1483" s="18"/>
      <c r="N1483" s="24"/>
      <c r="Q1483" s="24"/>
      <c r="T1483" s="24"/>
      <c r="W1483" s="24"/>
      <c r="Z1483" s="24"/>
      <c r="AC1483" s="24"/>
      <c r="AI1483" s="24"/>
      <c r="AL1483" s="24"/>
      <c r="AO1483" s="24"/>
      <c r="AR1483" s="24"/>
      <c r="AU1483" s="24"/>
    </row>
    <row r="1484">
      <c r="J1484" s="18"/>
      <c r="N1484" s="24"/>
      <c r="Q1484" s="24"/>
      <c r="T1484" s="24"/>
      <c r="W1484" s="24"/>
      <c r="Z1484" s="24"/>
      <c r="AC1484" s="24"/>
      <c r="AI1484" s="24"/>
      <c r="AL1484" s="24"/>
      <c r="AO1484" s="24"/>
      <c r="AR1484" s="24"/>
      <c r="AU1484" s="24"/>
    </row>
    <row r="1485">
      <c r="J1485" s="18"/>
      <c r="N1485" s="24"/>
      <c r="Q1485" s="24"/>
      <c r="T1485" s="24"/>
      <c r="W1485" s="24"/>
      <c r="Z1485" s="24"/>
      <c r="AC1485" s="24"/>
      <c r="AI1485" s="24"/>
      <c r="AL1485" s="24"/>
      <c r="AO1485" s="24"/>
      <c r="AR1485" s="24"/>
      <c r="AU1485" s="24"/>
    </row>
    <row r="1486">
      <c r="J1486" s="18"/>
      <c r="N1486" s="24"/>
      <c r="Q1486" s="24"/>
      <c r="T1486" s="24"/>
      <c r="W1486" s="24"/>
      <c r="Z1486" s="24"/>
      <c r="AC1486" s="24"/>
      <c r="AI1486" s="24"/>
      <c r="AL1486" s="24"/>
      <c r="AO1486" s="24"/>
      <c r="AR1486" s="24"/>
      <c r="AU1486" s="24"/>
    </row>
    <row r="1487">
      <c r="J1487" s="18"/>
      <c r="N1487" s="24"/>
      <c r="Q1487" s="24"/>
      <c r="T1487" s="24"/>
      <c r="W1487" s="24"/>
      <c r="Z1487" s="24"/>
      <c r="AC1487" s="24"/>
      <c r="AI1487" s="24"/>
      <c r="AL1487" s="24"/>
      <c r="AO1487" s="24"/>
      <c r="AR1487" s="24"/>
      <c r="AU1487" s="24"/>
    </row>
    <row r="1488">
      <c r="J1488" s="18"/>
      <c r="N1488" s="24"/>
      <c r="Q1488" s="24"/>
      <c r="T1488" s="24"/>
      <c r="W1488" s="24"/>
      <c r="Z1488" s="24"/>
      <c r="AC1488" s="24"/>
      <c r="AI1488" s="24"/>
      <c r="AL1488" s="24"/>
      <c r="AO1488" s="24"/>
      <c r="AR1488" s="24"/>
      <c r="AU1488" s="24"/>
    </row>
    <row r="1489">
      <c r="J1489" s="18"/>
      <c r="N1489" s="24"/>
      <c r="Q1489" s="24"/>
      <c r="T1489" s="24"/>
      <c r="W1489" s="24"/>
      <c r="Z1489" s="24"/>
      <c r="AC1489" s="24"/>
      <c r="AI1489" s="24"/>
      <c r="AL1489" s="24"/>
      <c r="AO1489" s="24"/>
      <c r="AR1489" s="24"/>
      <c r="AU1489" s="24"/>
    </row>
    <row r="1490">
      <c r="J1490" s="18"/>
      <c r="N1490" s="24"/>
      <c r="Q1490" s="24"/>
      <c r="T1490" s="24"/>
      <c r="W1490" s="24"/>
      <c r="Z1490" s="24"/>
      <c r="AC1490" s="24"/>
      <c r="AI1490" s="24"/>
      <c r="AL1490" s="24"/>
      <c r="AO1490" s="24"/>
      <c r="AR1490" s="24"/>
      <c r="AU1490" s="24"/>
    </row>
    <row r="1491">
      <c r="J1491" s="18"/>
      <c r="N1491" s="24"/>
      <c r="Q1491" s="24"/>
      <c r="T1491" s="24"/>
      <c r="W1491" s="24"/>
      <c r="Z1491" s="24"/>
      <c r="AC1491" s="24"/>
      <c r="AI1491" s="24"/>
      <c r="AL1491" s="24"/>
      <c r="AO1491" s="24"/>
      <c r="AR1491" s="24"/>
      <c r="AU1491" s="24"/>
    </row>
    <row r="1492">
      <c r="J1492" s="18"/>
      <c r="N1492" s="24"/>
      <c r="Q1492" s="24"/>
      <c r="T1492" s="24"/>
      <c r="W1492" s="24"/>
      <c r="Z1492" s="24"/>
      <c r="AC1492" s="24"/>
      <c r="AI1492" s="24"/>
      <c r="AL1492" s="24"/>
      <c r="AO1492" s="24"/>
      <c r="AR1492" s="24"/>
      <c r="AU1492" s="24"/>
    </row>
    <row r="1493">
      <c r="J1493" s="18"/>
      <c r="N1493" s="24"/>
      <c r="Q1493" s="24"/>
      <c r="T1493" s="24"/>
      <c r="W1493" s="24"/>
      <c r="Z1493" s="24"/>
      <c r="AC1493" s="24"/>
      <c r="AI1493" s="24"/>
      <c r="AL1493" s="24"/>
      <c r="AO1493" s="24"/>
      <c r="AR1493" s="24"/>
      <c r="AU1493" s="24"/>
    </row>
    <row r="1494">
      <c r="J1494" s="18"/>
      <c r="N1494" s="24"/>
      <c r="Q1494" s="24"/>
      <c r="T1494" s="24"/>
      <c r="W1494" s="24"/>
      <c r="Z1494" s="24"/>
      <c r="AC1494" s="24"/>
      <c r="AI1494" s="24"/>
      <c r="AL1494" s="24"/>
      <c r="AO1494" s="24"/>
      <c r="AR1494" s="24"/>
      <c r="AU1494" s="24"/>
    </row>
    <row r="1495">
      <c r="J1495" s="18"/>
      <c r="N1495" s="24"/>
      <c r="Q1495" s="24"/>
      <c r="T1495" s="24"/>
      <c r="W1495" s="24"/>
      <c r="Z1495" s="24"/>
      <c r="AC1495" s="24"/>
      <c r="AI1495" s="24"/>
      <c r="AL1495" s="24"/>
      <c r="AO1495" s="24"/>
      <c r="AR1495" s="24"/>
      <c r="AU1495" s="24"/>
    </row>
    <row r="1496">
      <c r="J1496" s="18"/>
      <c r="N1496" s="24"/>
      <c r="Q1496" s="24"/>
      <c r="T1496" s="24"/>
      <c r="W1496" s="24"/>
      <c r="Z1496" s="24"/>
      <c r="AC1496" s="24"/>
      <c r="AI1496" s="24"/>
      <c r="AL1496" s="24"/>
      <c r="AO1496" s="24"/>
      <c r="AR1496" s="24"/>
      <c r="AU1496" s="24"/>
    </row>
    <row r="1497">
      <c r="J1497" s="18"/>
      <c r="N1497" s="24"/>
      <c r="Q1497" s="24"/>
      <c r="T1497" s="24"/>
      <c r="W1497" s="24"/>
      <c r="Z1497" s="24"/>
      <c r="AC1497" s="24"/>
      <c r="AI1497" s="24"/>
      <c r="AL1497" s="24"/>
      <c r="AO1497" s="24"/>
      <c r="AR1497" s="24"/>
      <c r="AU1497" s="24"/>
    </row>
    <row r="1498">
      <c r="J1498" s="18"/>
      <c r="N1498" s="24"/>
      <c r="Q1498" s="24"/>
      <c r="T1498" s="24"/>
      <c r="W1498" s="24"/>
      <c r="Z1498" s="24"/>
      <c r="AC1498" s="24"/>
      <c r="AI1498" s="24"/>
      <c r="AL1498" s="24"/>
      <c r="AO1498" s="24"/>
      <c r="AR1498" s="24"/>
      <c r="AU1498" s="24"/>
    </row>
    <row r="1499">
      <c r="J1499" s="18"/>
      <c r="N1499" s="24"/>
      <c r="Q1499" s="24"/>
      <c r="T1499" s="24"/>
      <c r="W1499" s="24"/>
      <c r="Z1499" s="24"/>
      <c r="AC1499" s="24"/>
      <c r="AI1499" s="24"/>
      <c r="AL1499" s="24"/>
      <c r="AO1499" s="24"/>
      <c r="AR1499" s="24"/>
      <c r="AU1499" s="24"/>
    </row>
    <row r="1500">
      <c r="J1500" s="18"/>
      <c r="N1500" s="24"/>
      <c r="Q1500" s="24"/>
      <c r="T1500" s="24"/>
      <c r="W1500" s="24"/>
      <c r="Z1500" s="24"/>
      <c r="AC1500" s="24"/>
      <c r="AI1500" s="24"/>
      <c r="AL1500" s="24"/>
      <c r="AO1500" s="24"/>
      <c r="AR1500" s="24"/>
      <c r="AU1500" s="24"/>
    </row>
    <row r="1501">
      <c r="J1501" s="18"/>
      <c r="N1501" s="24"/>
      <c r="Q1501" s="24"/>
      <c r="T1501" s="24"/>
      <c r="W1501" s="24"/>
      <c r="Z1501" s="24"/>
      <c r="AC1501" s="24"/>
      <c r="AI1501" s="24"/>
      <c r="AL1501" s="24"/>
      <c r="AO1501" s="24"/>
      <c r="AR1501" s="24"/>
      <c r="AU1501" s="24"/>
    </row>
    <row r="1502">
      <c r="J1502" s="18"/>
      <c r="N1502" s="24"/>
      <c r="Q1502" s="24"/>
      <c r="T1502" s="24"/>
      <c r="W1502" s="24"/>
      <c r="Z1502" s="24"/>
      <c r="AC1502" s="24"/>
      <c r="AI1502" s="24"/>
      <c r="AL1502" s="24"/>
      <c r="AO1502" s="24"/>
      <c r="AR1502" s="24"/>
      <c r="AU1502" s="24"/>
    </row>
    <row r="1503">
      <c r="J1503" s="18"/>
      <c r="N1503" s="24"/>
      <c r="Q1503" s="24"/>
      <c r="T1503" s="24"/>
      <c r="W1503" s="24"/>
      <c r="Z1503" s="24"/>
      <c r="AC1503" s="24"/>
      <c r="AI1503" s="24"/>
      <c r="AL1503" s="24"/>
      <c r="AO1503" s="24"/>
      <c r="AR1503" s="24"/>
      <c r="AU1503" s="24"/>
    </row>
    <row r="1504">
      <c r="J1504" s="18"/>
      <c r="N1504" s="24"/>
      <c r="Q1504" s="24"/>
      <c r="T1504" s="24"/>
      <c r="W1504" s="24"/>
      <c r="Z1504" s="24"/>
      <c r="AC1504" s="24"/>
      <c r="AI1504" s="24"/>
      <c r="AL1504" s="24"/>
      <c r="AO1504" s="24"/>
      <c r="AR1504" s="24"/>
      <c r="AU1504" s="24"/>
    </row>
    <row r="1505">
      <c r="J1505" s="18"/>
      <c r="N1505" s="24"/>
      <c r="Q1505" s="24"/>
      <c r="T1505" s="24"/>
      <c r="W1505" s="24"/>
      <c r="Z1505" s="24"/>
      <c r="AC1505" s="24"/>
      <c r="AI1505" s="24"/>
      <c r="AL1505" s="24"/>
      <c r="AO1505" s="24"/>
      <c r="AR1505" s="24"/>
      <c r="AU1505" s="24"/>
    </row>
    <row r="1506">
      <c r="J1506" s="18"/>
      <c r="N1506" s="24"/>
      <c r="Q1506" s="24"/>
      <c r="T1506" s="24"/>
      <c r="W1506" s="24"/>
      <c r="Z1506" s="24"/>
      <c r="AC1506" s="24"/>
      <c r="AI1506" s="24"/>
      <c r="AL1506" s="24"/>
      <c r="AO1506" s="24"/>
      <c r="AR1506" s="24"/>
      <c r="AU1506" s="24"/>
    </row>
    <row r="1507">
      <c r="J1507" s="18"/>
      <c r="N1507" s="24"/>
      <c r="Q1507" s="24"/>
      <c r="T1507" s="24"/>
      <c r="W1507" s="24"/>
      <c r="Z1507" s="24"/>
      <c r="AC1507" s="24"/>
      <c r="AI1507" s="24"/>
      <c r="AL1507" s="24"/>
      <c r="AO1507" s="24"/>
      <c r="AR1507" s="24"/>
      <c r="AU1507" s="24"/>
    </row>
    <row r="1508">
      <c r="J1508" s="18"/>
      <c r="N1508" s="24"/>
      <c r="Q1508" s="24"/>
      <c r="T1508" s="24"/>
      <c r="W1508" s="24"/>
      <c r="Z1508" s="24"/>
      <c r="AC1508" s="24"/>
      <c r="AI1508" s="24"/>
      <c r="AL1508" s="24"/>
      <c r="AO1508" s="24"/>
      <c r="AR1508" s="24"/>
      <c r="AU1508" s="24"/>
    </row>
    <row r="1509">
      <c r="J1509" s="18"/>
      <c r="N1509" s="24"/>
      <c r="Q1509" s="24"/>
      <c r="T1509" s="24"/>
      <c r="W1509" s="24"/>
      <c r="Z1509" s="24"/>
      <c r="AC1509" s="24"/>
      <c r="AI1509" s="24"/>
      <c r="AL1509" s="24"/>
      <c r="AO1509" s="24"/>
      <c r="AR1509" s="24"/>
      <c r="AU1509" s="24"/>
    </row>
    <row r="1510">
      <c r="J1510" s="18"/>
      <c r="N1510" s="24"/>
      <c r="Q1510" s="24"/>
      <c r="T1510" s="24"/>
      <c r="W1510" s="24"/>
      <c r="Z1510" s="24"/>
      <c r="AC1510" s="24"/>
      <c r="AI1510" s="24"/>
      <c r="AL1510" s="24"/>
      <c r="AO1510" s="24"/>
      <c r="AR1510" s="24"/>
      <c r="AU1510" s="24"/>
    </row>
    <row r="1511">
      <c r="J1511" s="18"/>
      <c r="N1511" s="24"/>
      <c r="Q1511" s="24"/>
      <c r="T1511" s="24"/>
      <c r="W1511" s="24"/>
      <c r="Z1511" s="24"/>
      <c r="AC1511" s="24"/>
      <c r="AI1511" s="24"/>
      <c r="AL1511" s="24"/>
      <c r="AO1511" s="24"/>
      <c r="AR1511" s="24"/>
      <c r="AU1511" s="24"/>
    </row>
    <row r="1512">
      <c r="J1512" s="18"/>
      <c r="N1512" s="24"/>
      <c r="Q1512" s="24"/>
      <c r="T1512" s="24"/>
      <c r="W1512" s="24"/>
      <c r="Z1512" s="24"/>
      <c r="AC1512" s="24"/>
      <c r="AI1512" s="24"/>
      <c r="AL1512" s="24"/>
      <c r="AO1512" s="24"/>
      <c r="AR1512" s="24"/>
      <c r="AU1512" s="24"/>
    </row>
    <row r="1513">
      <c r="J1513" s="18"/>
      <c r="N1513" s="24"/>
      <c r="Q1513" s="24"/>
      <c r="T1513" s="24"/>
      <c r="W1513" s="24"/>
      <c r="Z1513" s="24"/>
      <c r="AC1513" s="24"/>
      <c r="AI1513" s="24"/>
      <c r="AL1513" s="24"/>
      <c r="AO1513" s="24"/>
      <c r="AR1513" s="24"/>
      <c r="AU1513" s="24"/>
    </row>
    <row r="1514">
      <c r="J1514" s="18"/>
      <c r="N1514" s="24"/>
      <c r="Q1514" s="24"/>
      <c r="T1514" s="24"/>
      <c r="W1514" s="24"/>
      <c r="Z1514" s="24"/>
      <c r="AC1514" s="24"/>
      <c r="AI1514" s="24"/>
      <c r="AL1514" s="24"/>
      <c r="AO1514" s="24"/>
      <c r="AR1514" s="24"/>
      <c r="AU1514" s="24"/>
    </row>
    <row r="1515">
      <c r="J1515" s="18"/>
      <c r="N1515" s="24"/>
      <c r="Q1515" s="24"/>
      <c r="T1515" s="24"/>
      <c r="W1515" s="24"/>
      <c r="Z1515" s="24"/>
      <c r="AC1515" s="24"/>
      <c r="AI1515" s="24"/>
      <c r="AL1515" s="24"/>
      <c r="AO1515" s="24"/>
      <c r="AR1515" s="24"/>
      <c r="AU1515" s="24"/>
    </row>
    <row r="1516">
      <c r="J1516" s="18"/>
      <c r="N1516" s="24"/>
      <c r="Q1516" s="24"/>
      <c r="T1516" s="24"/>
      <c r="W1516" s="24"/>
      <c r="Z1516" s="24"/>
      <c r="AC1516" s="24"/>
      <c r="AI1516" s="24"/>
      <c r="AL1516" s="24"/>
      <c r="AO1516" s="24"/>
      <c r="AR1516" s="24"/>
      <c r="AU1516" s="24"/>
    </row>
    <row r="1517">
      <c r="J1517" s="18"/>
      <c r="N1517" s="24"/>
      <c r="Q1517" s="24"/>
      <c r="T1517" s="24"/>
      <c r="W1517" s="24"/>
      <c r="Z1517" s="24"/>
      <c r="AC1517" s="24"/>
      <c r="AI1517" s="24"/>
      <c r="AL1517" s="24"/>
      <c r="AO1517" s="24"/>
      <c r="AR1517" s="24"/>
      <c r="AU1517" s="24"/>
    </row>
    <row r="1518">
      <c r="J1518" s="18"/>
      <c r="N1518" s="24"/>
      <c r="Q1518" s="24"/>
      <c r="T1518" s="24"/>
      <c r="W1518" s="24"/>
      <c r="Z1518" s="24"/>
      <c r="AC1518" s="24"/>
      <c r="AI1518" s="24"/>
      <c r="AL1518" s="24"/>
      <c r="AO1518" s="24"/>
      <c r="AR1518" s="24"/>
      <c r="AU1518" s="24"/>
    </row>
    <row r="1519">
      <c r="J1519" s="18"/>
      <c r="N1519" s="24"/>
      <c r="Q1519" s="24"/>
      <c r="T1519" s="24"/>
      <c r="W1519" s="24"/>
      <c r="Z1519" s="24"/>
      <c r="AC1519" s="24"/>
      <c r="AI1519" s="24"/>
      <c r="AL1519" s="24"/>
      <c r="AO1519" s="24"/>
      <c r="AR1519" s="24"/>
      <c r="AU1519" s="24"/>
    </row>
    <row r="1520">
      <c r="J1520" s="18"/>
      <c r="N1520" s="24"/>
      <c r="Q1520" s="24"/>
      <c r="T1520" s="24"/>
      <c r="W1520" s="24"/>
      <c r="Z1520" s="24"/>
      <c r="AC1520" s="24"/>
      <c r="AI1520" s="24"/>
      <c r="AL1520" s="24"/>
      <c r="AO1520" s="24"/>
      <c r="AR1520" s="24"/>
      <c r="AU1520" s="24"/>
    </row>
    <row r="1521">
      <c r="J1521" s="18"/>
      <c r="N1521" s="24"/>
      <c r="Q1521" s="24"/>
      <c r="T1521" s="24"/>
      <c r="W1521" s="24"/>
      <c r="Z1521" s="24"/>
      <c r="AC1521" s="24"/>
      <c r="AI1521" s="24"/>
      <c r="AL1521" s="24"/>
      <c r="AO1521" s="24"/>
      <c r="AR1521" s="24"/>
      <c r="AU1521" s="24"/>
    </row>
    <row r="1522">
      <c r="J1522" s="18"/>
      <c r="N1522" s="24"/>
      <c r="Q1522" s="24"/>
      <c r="T1522" s="24"/>
      <c r="W1522" s="24"/>
      <c r="Z1522" s="24"/>
      <c r="AC1522" s="24"/>
      <c r="AI1522" s="24"/>
      <c r="AL1522" s="24"/>
      <c r="AO1522" s="24"/>
      <c r="AR1522" s="24"/>
      <c r="AU1522" s="24"/>
    </row>
    <row r="1523">
      <c r="J1523" s="18"/>
      <c r="N1523" s="24"/>
      <c r="Q1523" s="24"/>
      <c r="T1523" s="24"/>
      <c r="W1523" s="24"/>
      <c r="Z1523" s="24"/>
      <c r="AC1523" s="24"/>
      <c r="AI1523" s="24"/>
      <c r="AL1523" s="24"/>
      <c r="AO1523" s="24"/>
      <c r="AR1523" s="24"/>
      <c r="AU1523" s="24"/>
    </row>
    <row r="1524">
      <c r="J1524" s="18"/>
      <c r="N1524" s="24"/>
      <c r="Q1524" s="24"/>
      <c r="T1524" s="24"/>
      <c r="W1524" s="24"/>
      <c r="Z1524" s="24"/>
      <c r="AC1524" s="24"/>
      <c r="AI1524" s="24"/>
      <c r="AL1524" s="24"/>
      <c r="AO1524" s="24"/>
      <c r="AR1524" s="24"/>
      <c r="AU1524" s="24"/>
    </row>
    <row r="1525">
      <c r="J1525" s="18"/>
      <c r="N1525" s="24"/>
      <c r="Q1525" s="24"/>
      <c r="T1525" s="24"/>
      <c r="W1525" s="24"/>
      <c r="Z1525" s="24"/>
      <c r="AC1525" s="24"/>
      <c r="AI1525" s="24"/>
      <c r="AL1525" s="24"/>
      <c r="AO1525" s="24"/>
      <c r="AR1525" s="24"/>
      <c r="AU1525" s="24"/>
    </row>
    <row r="1526">
      <c r="J1526" s="18"/>
      <c r="N1526" s="24"/>
      <c r="Q1526" s="24"/>
      <c r="T1526" s="24"/>
      <c r="W1526" s="24"/>
      <c r="Z1526" s="24"/>
      <c r="AC1526" s="24"/>
      <c r="AI1526" s="24"/>
      <c r="AL1526" s="24"/>
      <c r="AO1526" s="24"/>
      <c r="AR1526" s="24"/>
      <c r="AU1526" s="24"/>
    </row>
    <row r="1527">
      <c r="J1527" s="18"/>
      <c r="N1527" s="24"/>
      <c r="Q1527" s="24"/>
      <c r="T1527" s="24"/>
      <c r="W1527" s="24"/>
      <c r="Z1527" s="24"/>
      <c r="AC1527" s="24"/>
      <c r="AI1527" s="24"/>
      <c r="AL1527" s="24"/>
      <c r="AO1527" s="24"/>
      <c r="AR1527" s="24"/>
      <c r="AU1527" s="24"/>
    </row>
    <row r="1528">
      <c r="J1528" s="18"/>
      <c r="N1528" s="24"/>
      <c r="Q1528" s="24"/>
      <c r="T1528" s="24"/>
      <c r="W1528" s="24"/>
      <c r="Z1528" s="24"/>
      <c r="AC1528" s="24"/>
      <c r="AI1528" s="24"/>
      <c r="AL1528" s="24"/>
      <c r="AO1528" s="24"/>
      <c r="AR1528" s="24"/>
      <c r="AU1528" s="24"/>
    </row>
    <row r="1529">
      <c r="J1529" s="18"/>
      <c r="N1529" s="24"/>
      <c r="Q1529" s="24"/>
      <c r="T1529" s="24"/>
      <c r="W1529" s="24"/>
      <c r="Z1529" s="24"/>
      <c r="AC1529" s="24"/>
      <c r="AI1529" s="24"/>
      <c r="AL1529" s="24"/>
      <c r="AO1529" s="24"/>
      <c r="AR1529" s="24"/>
      <c r="AU1529" s="24"/>
    </row>
    <row r="1530">
      <c r="J1530" s="18"/>
      <c r="N1530" s="24"/>
      <c r="Q1530" s="24"/>
      <c r="T1530" s="24"/>
      <c r="W1530" s="24"/>
      <c r="Z1530" s="24"/>
      <c r="AC1530" s="24"/>
      <c r="AI1530" s="24"/>
      <c r="AL1530" s="24"/>
      <c r="AO1530" s="24"/>
      <c r="AR1530" s="24"/>
      <c r="AU1530" s="24"/>
    </row>
    <row r="1531">
      <c r="J1531" s="18"/>
      <c r="N1531" s="24"/>
      <c r="Q1531" s="24"/>
      <c r="T1531" s="24"/>
      <c r="W1531" s="24"/>
      <c r="Z1531" s="24"/>
      <c r="AC1531" s="24"/>
      <c r="AI1531" s="24"/>
      <c r="AL1531" s="24"/>
      <c r="AO1531" s="24"/>
      <c r="AR1531" s="24"/>
      <c r="AU1531" s="24"/>
    </row>
    <row r="1532">
      <c r="J1532" s="18"/>
      <c r="N1532" s="24"/>
      <c r="Q1532" s="24"/>
      <c r="T1532" s="24"/>
      <c r="W1532" s="24"/>
      <c r="Z1532" s="24"/>
      <c r="AC1532" s="24"/>
      <c r="AI1532" s="24"/>
      <c r="AL1532" s="24"/>
      <c r="AO1532" s="24"/>
      <c r="AR1532" s="24"/>
      <c r="AU1532" s="24"/>
    </row>
    <row r="1533">
      <c r="J1533" s="18"/>
      <c r="N1533" s="24"/>
      <c r="Q1533" s="24"/>
      <c r="T1533" s="24"/>
      <c r="W1533" s="24"/>
      <c r="Z1533" s="24"/>
      <c r="AC1533" s="24"/>
      <c r="AI1533" s="24"/>
      <c r="AL1533" s="24"/>
      <c r="AO1533" s="24"/>
      <c r="AR1533" s="24"/>
      <c r="AU1533" s="24"/>
    </row>
    <row r="1534">
      <c r="J1534" s="18"/>
      <c r="N1534" s="24"/>
      <c r="Q1534" s="24"/>
      <c r="T1534" s="24"/>
      <c r="W1534" s="24"/>
      <c r="Z1534" s="24"/>
      <c r="AC1534" s="24"/>
      <c r="AI1534" s="24"/>
      <c r="AL1534" s="24"/>
      <c r="AO1534" s="24"/>
      <c r="AR1534" s="24"/>
      <c r="AU1534" s="24"/>
    </row>
    <row r="1535">
      <c r="J1535" s="18"/>
      <c r="N1535" s="24"/>
      <c r="Q1535" s="24"/>
      <c r="T1535" s="24"/>
      <c r="W1535" s="24"/>
      <c r="Z1535" s="24"/>
      <c r="AC1535" s="24"/>
      <c r="AI1535" s="24"/>
      <c r="AL1535" s="24"/>
      <c r="AO1535" s="24"/>
      <c r="AR1535" s="24"/>
      <c r="AU1535" s="24"/>
    </row>
    <row r="1536">
      <c r="J1536" s="18"/>
      <c r="N1536" s="24"/>
      <c r="Q1536" s="24"/>
      <c r="T1536" s="24"/>
      <c r="W1536" s="24"/>
      <c r="Z1536" s="24"/>
      <c r="AC1536" s="24"/>
      <c r="AI1536" s="24"/>
      <c r="AL1536" s="24"/>
      <c r="AO1536" s="24"/>
      <c r="AR1536" s="24"/>
      <c r="AU1536" s="24"/>
    </row>
    <row r="1537">
      <c r="J1537" s="18"/>
      <c r="N1537" s="24"/>
      <c r="Q1537" s="24"/>
      <c r="T1537" s="24"/>
      <c r="W1537" s="24"/>
      <c r="Z1537" s="24"/>
      <c r="AC1537" s="24"/>
      <c r="AI1537" s="24"/>
      <c r="AL1537" s="24"/>
      <c r="AO1537" s="24"/>
      <c r="AR1537" s="24"/>
      <c r="AU1537" s="24"/>
    </row>
    <row r="1538">
      <c r="J1538" s="18"/>
      <c r="N1538" s="24"/>
      <c r="Q1538" s="24"/>
      <c r="T1538" s="24"/>
      <c r="W1538" s="24"/>
      <c r="Z1538" s="24"/>
      <c r="AC1538" s="24"/>
      <c r="AI1538" s="24"/>
      <c r="AL1538" s="24"/>
      <c r="AO1538" s="24"/>
      <c r="AR1538" s="24"/>
      <c r="AU1538" s="24"/>
    </row>
    <row r="1539">
      <c r="J1539" s="18"/>
      <c r="N1539" s="24"/>
      <c r="Q1539" s="24"/>
      <c r="T1539" s="24"/>
      <c r="W1539" s="24"/>
      <c r="Z1539" s="24"/>
      <c r="AC1539" s="24"/>
      <c r="AI1539" s="24"/>
      <c r="AL1539" s="24"/>
      <c r="AO1539" s="24"/>
      <c r="AR1539" s="24"/>
      <c r="AU1539" s="24"/>
    </row>
    <row r="1540">
      <c r="J1540" s="18"/>
      <c r="N1540" s="24"/>
      <c r="Q1540" s="24"/>
      <c r="T1540" s="24"/>
      <c r="W1540" s="24"/>
      <c r="Z1540" s="24"/>
      <c r="AC1540" s="24"/>
      <c r="AI1540" s="24"/>
      <c r="AL1540" s="24"/>
      <c r="AO1540" s="24"/>
      <c r="AR1540" s="24"/>
      <c r="AU1540" s="24"/>
    </row>
    <row r="1541">
      <c r="J1541" s="18"/>
      <c r="N1541" s="24"/>
      <c r="Q1541" s="24"/>
      <c r="T1541" s="24"/>
      <c r="W1541" s="24"/>
      <c r="Z1541" s="24"/>
      <c r="AC1541" s="24"/>
      <c r="AI1541" s="24"/>
      <c r="AL1541" s="24"/>
      <c r="AO1541" s="24"/>
      <c r="AR1541" s="24"/>
      <c r="AU1541" s="24"/>
    </row>
    <row r="1542">
      <c r="J1542" s="18"/>
      <c r="N1542" s="24"/>
      <c r="Q1542" s="24"/>
      <c r="T1542" s="24"/>
      <c r="W1542" s="24"/>
      <c r="Z1542" s="24"/>
      <c r="AC1542" s="24"/>
      <c r="AI1542" s="24"/>
      <c r="AL1542" s="24"/>
      <c r="AO1542" s="24"/>
      <c r="AR1542" s="24"/>
      <c r="AU1542" s="24"/>
    </row>
    <row r="1543">
      <c r="J1543" s="18"/>
      <c r="N1543" s="24"/>
      <c r="Q1543" s="24"/>
      <c r="T1543" s="24"/>
      <c r="W1543" s="24"/>
      <c r="Z1543" s="24"/>
      <c r="AC1543" s="24"/>
      <c r="AI1543" s="24"/>
      <c r="AL1543" s="24"/>
      <c r="AO1543" s="24"/>
      <c r="AR1543" s="24"/>
      <c r="AU1543" s="24"/>
    </row>
    <row r="1544">
      <c r="J1544" s="18"/>
      <c r="N1544" s="24"/>
      <c r="Q1544" s="24"/>
      <c r="T1544" s="24"/>
      <c r="W1544" s="24"/>
      <c r="Z1544" s="24"/>
      <c r="AC1544" s="24"/>
      <c r="AI1544" s="24"/>
      <c r="AL1544" s="24"/>
      <c r="AO1544" s="24"/>
      <c r="AR1544" s="24"/>
      <c r="AU1544" s="24"/>
    </row>
    <row r="1545">
      <c r="J1545" s="18"/>
      <c r="N1545" s="24"/>
      <c r="Q1545" s="24"/>
      <c r="T1545" s="24"/>
      <c r="W1545" s="24"/>
      <c r="Z1545" s="24"/>
      <c r="AC1545" s="24"/>
      <c r="AI1545" s="24"/>
      <c r="AL1545" s="24"/>
      <c r="AO1545" s="24"/>
      <c r="AR1545" s="24"/>
      <c r="AU1545" s="24"/>
    </row>
    <row r="1546">
      <c r="J1546" s="18"/>
      <c r="N1546" s="24"/>
      <c r="Q1546" s="24"/>
      <c r="T1546" s="24"/>
      <c r="W1546" s="24"/>
      <c r="Z1546" s="24"/>
      <c r="AC1546" s="24"/>
      <c r="AI1546" s="24"/>
      <c r="AL1546" s="24"/>
      <c r="AO1546" s="24"/>
      <c r="AR1546" s="24"/>
      <c r="AU1546" s="24"/>
    </row>
    <row r="1547">
      <c r="J1547" s="18"/>
      <c r="N1547" s="24"/>
      <c r="Q1547" s="24"/>
      <c r="T1547" s="24"/>
      <c r="W1547" s="24"/>
      <c r="Z1547" s="24"/>
      <c r="AC1547" s="24"/>
      <c r="AI1547" s="24"/>
      <c r="AL1547" s="24"/>
      <c r="AO1547" s="24"/>
      <c r="AR1547" s="24"/>
      <c r="AU1547" s="24"/>
    </row>
    <row r="1548">
      <c r="J1548" s="18"/>
      <c r="N1548" s="24"/>
      <c r="Q1548" s="24"/>
      <c r="T1548" s="24"/>
      <c r="W1548" s="24"/>
      <c r="Z1548" s="24"/>
      <c r="AC1548" s="24"/>
      <c r="AI1548" s="24"/>
      <c r="AL1548" s="24"/>
      <c r="AO1548" s="24"/>
      <c r="AR1548" s="24"/>
      <c r="AU1548" s="24"/>
    </row>
    <row r="1549">
      <c r="J1549" s="18"/>
      <c r="N1549" s="24"/>
      <c r="Q1549" s="24"/>
      <c r="T1549" s="24"/>
      <c r="W1549" s="24"/>
      <c r="Z1549" s="24"/>
      <c r="AC1549" s="24"/>
      <c r="AI1549" s="24"/>
      <c r="AL1549" s="24"/>
      <c r="AO1549" s="24"/>
      <c r="AR1549" s="24"/>
      <c r="AU1549" s="24"/>
    </row>
    <row r="1550">
      <c r="J1550" s="18"/>
      <c r="N1550" s="24"/>
      <c r="Q1550" s="24"/>
      <c r="T1550" s="24"/>
      <c r="W1550" s="24"/>
      <c r="Z1550" s="24"/>
      <c r="AC1550" s="24"/>
      <c r="AI1550" s="24"/>
      <c r="AL1550" s="24"/>
      <c r="AO1550" s="24"/>
      <c r="AR1550" s="24"/>
      <c r="AU1550" s="24"/>
    </row>
    <row r="1551">
      <c r="J1551" s="18"/>
      <c r="N1551" s="24"/>
      <c r="Q1551" s="24"/>
      <c r="T1551" s="24"/>
      <c r="W1551" s="24"/>
      <c r="Z1551" s="24"/>
      <c r="AC1551" s="24"/>
      <c r="AI1551" s="24"/>
      <c r="AL1551" s="24"/>
      <c r="AO1551" s="24"/>
      <c r="AR1551" s="24"/>
      <c r="AU1551" s="24"/>
    </row>
    <row r="1552">
      <c r="J1552" s="18"/>
      <c r="N1552" s="24"/>
      <c r="Q1552" s="24"/>
      <c r="T1552" s="24"/>
      <c r="W1552" s="24"/>
      <c r="Z1552" s="24"/>
      <c r="AC1552" s="24"/>
      <c r="AI1552" s="24"/>
      <c r="AL1552" s="24"/>
      <c r="AO1552" s="24"/>
      <c r="AR1552" s="24"/>
      <c r="AU1552" s="24"/>
    </row>
    <row r="1553">
      <c r="J1553" s="18"/>
      <c r="N1553" s="24"/>
      <c r="Q1553" s="24"/>
      <c r="T1553" s="24"/>
      <c r="W1553" s="24"/>
      <c r="Z1553" s="24"/>
      <c r="AC1553" s="24"/>
      <c r="AI1553" s="24"/>
      <c r="AL1553" s="24"/>
      <c r="AO1553" s="24"/>
      <c r="AR1553" s="24"/>
      <c r="AU1553" s="24"/>
    </row>
    <row r="1554">
      <c r="J1554" s="18"/>
      <c r="N1554" s="24"/>
      <c r="Q1554" s="24"/>
      <c r="T1554" s="24"/>
      <c r="W1554" s="24"/>
      <c r="Z1554" s="24"/>
      <c r="AC1554" s="24"/>
      <c r="AI1554" s="24"/>
      <c r="AL1554" s="24"/>
      <c r="AO1554" s="24"/>
      <c r="AR1554" s="24"/>
      <c r="AU1554" s="24"/>
    </row>
    <row r="1555">
      <c r="J1555" s="18"/>
      <c r="N1555" s="24"/>
      <c r="Q1555" s="24"/>
      <c r="T1555" s="24"/>
      <c r="W1555" s="24"/>
      <c r="Z1555" s="24"/>
      <c r="AC1555" s="24"/>
      <c r="AI1555" s="24"/>
      <c r="AL1555" s="24"/>
      <c r="AO1555" s="24"/>
      <c r="AR1555" s="24"/>
      <c r="AU1555" s="24"/>
    </row>
    <row r="1556">
      <c r="J1556" s="18"/>
      <c r="N1556" s="24"/>
      <c r="Q1556" s="24"/>
      <c r="T1556" s="24"/>
      <c r="W1556" s="24"/>
      <c r="Z1556" s="24"/>
      <c r="AC1556" s="24"/>
      <c r="AI1556" s="24"/>
      <c r="AL1556" s="24"/>
      <c r="AO1556" s="24"/>
      <c r="AR1556" s="24"/>
      <c r="AU1556" s="24"/>
    </row>
    <row r="1557">
      <c r="J1557" s="18"/>
      <c r="N1557" s="24"/>
      <c r="Q1557" s="24"/>
      <c r="T1557" s="24"/>
      <c r="W1557" s="24"/>
      <c r="Z1557" s="24"/>
      <c r="AC1557" s="24"/>
      <c r="AI1557" s="24"/>
      <c r="AL1557" s="24"/>
      <c r="AO1557" s="24"/>
      <c r="AR1557" s="24"/>
      <c r="AU1557" s="24"/>
    </row>
    <row r="1558">
      <c r="J1558" s="18"/>
      <c r="N1558" s="24"/>
      <c r="Q1558" s="24"/>
      <c r="T1558" s="24"/>
      <c r="W1558" s="24"/>
      <c r="Z1558" s="24"/>
      <c r="AC1558" s="24"/>
      <c r="AI1558" s="24"/>
      <c r="AL1558" s="24"/>
      <c r="AO1558" s="24"/>
      <c r="AR1558" s="24"/>
      <c r="AU1558" s="24"/>
    </row>
    <row r="1559">
      <c r="J1559" s="18"/>
      <c r="N1559" s="24"/>
      <c r="Q1559" s="24"/>
      <c r="T1559" s="24"/>
      <c r="W1559" s="24"/>
      <c r="Z1559" s="24"/>
      <c r="AC1559" s="24"/>
      <c r="AI1559" s="24"/>
      <c r="AL1559" s="24"/>
      <c r="AO1559" s="24"/>
      <c r="AR1559" s="24"/>
      <c r="AU1559" s="24"/>
    </row>
    <row r="1560">
      <c r="J1560" s="18"/>
      <c r="N1560" s="24"/>
      <c r="Q1560" s="24"/>
      <c r="T1560" s="24"/>
      <c r="W1560" s="24"/>
      <c r="Z1560" s="24"/>
      <c r="AC1560" s="24"/>
      <c r="AI1560" s="24"/>
      <c r="AL1560" s="24"/>
      <c r="AO1560" s="24"/>
      <c r="AR1560" s="24"/>
      <c r="AU1560" s="24"/>
    </row>
    <row r="1561">
      <c r="J1561" s="18"/>
      <c r="N1561" s="24"/>
      <c r="Q1561" s="24"/>
      <c r="T1561" s="24"/>
      <c r="W1561" s="24"/>
      <c r="Z1561" s="24"/>
      <c r="AC1561" s="24"/>
      <c r="AI1561" s="24"/>
      <c r="AL1561" s="24"/>
      <c r="AO1561" s="24"/>
      <c r="AR1561" s="24"/>
      <c r="AU1561" s="24"/>
    </row>
    <row r="1562">
      <c r="J1562" s="18"/>
      <c r="N1562" s="24"/>
      <c r="Q1562" s="24"/>
      <c r="T1562" s="24"/>
      <c r="W1562" s="24"/>
      <c r="Z1562" s="24"/>
      <c r="AC1562" s="24"/>
      <c r="AI1562" s="24"/>
      <c r="AL1562" s="24"/>
      <c r="AO1562" s="24"/>
      <c r="AR1562" s="24"/>
      <c r="AU1562" s="24"/>
    </row>
    <row r="1563">
      <c r="J1563" s="18"/>
      <c r="N1563" s="24"/>
      <c r="Q1563" s="24"/>
      <c r="T1563" s="24"/>
      <c r="W1563" s="24"/>
      <c r="Z1563" s="24"/>
      <c r="AC1563" s="24"/>
      <c r="AI1563" s="24"/>
      <c r="AL1563" s="24"/>
      <c r="AO1563" s="24"/>
      <c r="AR1563" s="24"/>
      <c r="AU1563" s="24"/>
    </row>
    <row r="1564">
      <c r="J1564" s="18"/>
      <c r="N1564" s="24"/>
      <c r="Q1564" s="24"/>
      <c r="T1564" s="24"/>
      <c r="W1564" s="24"/>
      <c r="Z1564" s="24"/>
      <c r="AC1564" s="24"/>
      <c r="AI1564" s="24"/>
      <c r="AL1564" s="24"/>
      <c r="AO1564" s="24"/>
      <c r="AR1564" s="24"/>
      <c r="AU1564" s="24"/>
    </row>
    <row r="1565">
      <c r="J1565" s="18"/>
      <c r="N1565" s="24"/>
      <c r="Q1565" s="24"/>
      <c r="T1565" s="24"/>
      <c r="W1565" s="24"/>
      <c r="Z1565" s="24"/>
      <c r="AC1565" s="24"/>
      <c r="AI1565" s="24"/>
      <c r="AL1565" s="24"/>
      <c r="AO1565" s="24"/>
      <c r="AR1565" s="24"/>
      <c r="AU1565" s="24"/>
    </row>
    <row r="1566">
      <c r="J1566" s="18"/>
      <c r="N1566" s="24"/>
      <c r="Q1566" s="24"/>
      <c r="T1566" s="24"/>
      <c r="W1566" s="24"/>
      <c r="Z1566" s="24"/>
      <c r="AC1566" s="24"/>
      <c r="AI1566" s="24"/>
      <c r="AL1566" s="24"/>
      <c r="AO1566" s="24"/>
      <c r="AR1566" s="24"/>
      <c r="AU1566" s="24"/>
    </row>
    <row r="1567">
      <c r="J1567" s="18"/>
      <c r="N1567" s="24"/>
      <c r="Q1567" s="24"/>
      <c r="T1567" s="24"/>
      <c r="W1567" s="24"/>
      <c r="Z1567" s="24"/>
      <c r="AC1567" s="24"/>
      <c r="AI1567" s="24"/>
      <c r="AL1567" s="24"/>
      <c r="AO1567" s="24"/>
      <c r="AR1567" s="24"/>
      <c r="AU1567" s="24"/>
    </row>
    <row r="1568">
      <c r="J1568" s="18"/>
      <c r="N1568" s="24"/>
      <c r="Q1568" s="24"/>
      <c r="T1568" s="24"/>
      <c r="W1568" s="24"/>
      <c r="Z1568" s="24"/>
      <c r="AC1568" s="24"/>
      <c r="AI1568" s="24"/>
      <c r="AL1568" s="24"/>
      <c r="AO1568" s="24"/>
      <c r="AR1568" s="24"/>
      <c r="AU1568" s="24"/>
    </row>
    <row r="1569">
      <c r="J1569" s="18"/>
      <c r="N1569" s="24"/>
      <c r="Q1569" s="24"/>
      <c r="T1569" s="24"/>
      <c r="W1569" s="24"/>
      <c r="Z1569" s="24"/>
      <c r="AC1569" s="24"/>
      <c r="AI1569" s="24"/>
      <c r="AL1569" s="24"/>
      <c r="AO1569" s="24"/>
      <c r="AR1569" s="24"/>
      <c r="AU1569" s="24"/>
    </row>
    <row r="1570">
      <c r="J1570" s="18"/>
      <c r="N1570" s="24"/>
      <c r="Q1570" s="24"/>
      <c r="T1570" s="24"/>
      <c r="W1570" s="24"/>
      <c r="Z1570" s="24"/>
      <c r="AC1570" s="24"/>
      <c r="AI1570" s="24"/>
      <c r="AL1570" s="24"/>
      <c r="AO1570" s="24"/>
      <c r="AR1570" s="24"/>
      <c r="AU1570" s="24"/>
    </row>
    <row r="1571">
      <c r="J1571" s="18"/>
      <c r="N1571" s="24"/>
      <c r="Q1571" s="24"/>
      <c r="T1571" s="24"/>
      <c r="W1571" s="24"/>
      <c r="Z1571" s="24"/>
      <c r="AC1571" s="24"/>
      <c r="AI1571" s="24"/>
      <c r="AL1571" s="24"/>
      <c r="AO1571" s="24"/>
      <c r="AR1571" s="24"/>
      <c r="AU1571" s="24"/>
    </row>
    <row r="1572">
      <c r="J1572" s="18"/>
      <c r="N1572" s="24"/>
      <c r="Q1572" s="24"/>
      <c r="T1572" s="24"/>
      <c r="W1572" s="24"/>
      <c r="Z1572" s="24"/>
      <c r="AC1572" s="24"/>
      <c r="AI1572" s="24"/>
      <c r="AL1572" s="24"/>
      <c r="AO1572" s="24"/>
      <c r="AR1572" s="24"/>
      <c r="AU1572" s="24"/>
    </row>
    <row r="1573">
      <c r="J1573" s="18"/>
      <c r="N1573" s="24"/>
      <c r="Q1573" s="24"/>
      <c r="T1573" s="24"/>
      <c r="W1573" s="24"/>
      <c r="Z1573" s="24"/>
      <c r="AC1573" s="24"/>
      <c r="AI1573" s="24"/>
      <c r="AL1573" s="24"/>
      <c r="AO1573" s="24"/>
      <c r="AR1573" s="24"/>
      <c r="AU1573" s="24"/>
    </row>
    <row r="1574">
      <c r="J1574" s="18"/>
      <c r="N1574" s="24"/>
      <c r="Q1574" s="24"/>
      <c r="T1574" s="24"/>
      <c r="W1574" s="24"/>
      <c r="Z1574" s="24"/>
      <c r="AC1574" s="24"/>
      <c r="AI1574" s="24"/>
      <c r="AL1574" s="24"/>
      <c r="AO1574" s="24"/>
      <c r="AR1574" s="24"/>
      <c r="AU1574" s="24"/>
    </row>
    <row r="1575">
      <c r="J1575" s="18"/>
      <c r="N1575" s="24"/>
      <c r="Q1575" s="24"/>
      <c r="T1575" s="24"/>
      <c r="W1575" s="24"/>
      <c r="Z1575" s="24"/>
      <c r="AC1575" s="24"/>
      <c r="AI1575" s="24"/>
      <c r="AL1575" s="24"/>
      <c r="AO1575" s="24"/>
      <c r="AR1575" s="24"/>
      <c r="AU1575" s="24"/>
    </row>
    <row r="1576">
      <c r="J1576" s="18"/>
      <c r="N1576" s="24"/>
      <c r="Q1576" s="24"/>
      <c r="T1576" s="24"/>
      <c r="W1576" s="24"/>
      <c r="Z1576" s="24"/>
      <c r="AC1576" s="24"/>
      <c r="AI1576" s="24"/>
      <c r="AL1576" s="24"/>
      <c r="AO1576" s="24"/>
      <c r="AR1576" s="24"/>
      <c r="AU1576" s="24"/>
    </row>
    <row r="1577">
      <c r="J1577" s="18"/>
      <c r="N1577" s="24"/>
      <c r="Q1577" s="24"/>
      <c r="T1577" s="24"/>
      <c r="W1577" s="24"/>
      <c r="Z1577" s="24"/>
      <c r="AC1577" s="24"/>
      <c r="AI1577" s="24"/>
      <c r="AL1577" s="24"/>
      <c r="AO1577" s="24"/>
      <c r="AR1577" s="24"/>
      <c r="AU1577" s="24"/>
    </row>
    <row r="1578">
      <c r="J1578" s="18"/>
      <c r="N1578" s="24"/>
      <c r="Q1578" s="24"/>
      <c r="T1578" s="24"/>
      <c r="W1578" s="24"/>
      <c r="Z1578" s="24"/>
      <c r="AC1578" s="24"/>
      <c r="AI1578" s="24"/>
      <c r="AL1578" s="24"/>
      <c r="AO1578" s="24"/>
      <c r="AR1578" s="24"/>
      <c r="AU1578" s="24"/>
    </row>
    <row r="1579">
      <c r="J1579" s="18"/>
      <c r="N1579" s="24"/>
      <c r="Q1579" s="24"/>
      <c r="T1579" s="24"/>
      <c r="W1579" s="24"/>
      <c r="Z1579" s="24"/>
      <c r="AC1579" s="24"/>
      <c r="AI1579" s="24"/>
      <c r="AL1579" s="24"/>
      <c r="AO1579" s="24"/>
      <c r="AR1579" s="24"/>
      <c r="AU1579" s="24"/>
    </row>
    <row r="1580">
      <c r="J1580" s="18"/>
      <c r="N1580" s="24"/>
      <c r="Q1580" s="24"/>
      <c r="T1580" s="24"/>
      <c r="W1580" s="24"/>
      <c r="Z1580" s="24"/>
      <c r="AC1580" s="24"/>
      <c r="AI1580" s="24"/>
      <c r="AL1580" s="24"/>
      <c r="AO1580" s="24"/>
      <c r="AR1580" s="24"/>
      <c r="AU1580" s="24"/>
    </row>
    <row r="1581">
      <c r="J1581" s="18"/>
      <c r="N1581" s="24"/>
      <c r="Q1581" s="24"/>
      <c r="T1581" s="24"/>
      <c r="W1581" s="24"/>
      <c r="Z1581" s="24"/>
      <c r="AC1581" s="24"/>
      <c r="AI1581" s="24"/>
      <c r="AL1581" s="24"/>
      <c r="AO1581" s="24"/>
      <c r="AR1581" s="24"/>
      <c r="AU1581" s="24"/>
    </row>
    <row r="1582">
      <c r="J1582" s="18"/>
      <c r="N1582" s="24"/>
      <c r="Q1582" s="24"/>
      <c r="T1582" s="24"/>
      <c r="W1582" s="24"/>
      <c r="Z1582" s="24"/>
      <c r="AC1582" s="24"/>
      <c r="AI1582" s="24"/>
      <c r="AL1582" s="24"/>
      <c r="AO1582" s="24"/>
      <c r="AR1582" s="24"/>
      <c r="AU1582" s="24"/>
    </row>
    <row r="1583">
      <c r="J1583" s="18"/>
      <c r="N1583" s="24"/>
      <c r="Q1583" s="24"/>
      <c r="T1583" s="24"/>
      <c r="W1583" s="24"/>
      <c r="Z1583" s="24"/>
      <c r="AC1583" s="24"/>
      <c r="AI1583" s="24"/>
      <c r="AL1583" s="24"/>
      <c r="AO1583" s="24"/>
      <c r="AR1583" s="24"/>
      <c r="AU1583" s="24"/>
    </row>
    <row r="1584">
      <c r="J1584" s="18"/>
      <c r="N1584" s="24"/>
      <c r="Q1584" s="24"/>
      <c r="T1584" s="24"/>
      <c r="W1584" s="24"/>
      <c r="Z1584" s="24"/>
      <c r="AC1584" s="24"/>
      <c r="AI1584" s="24"/>
      <c r="AL1584" s="24"/>
      <c r="AO1584" s="24"/>
      <c r="AR1584" s="24"/>
      <c r="AU1584" s="24"/>
    </row>
    <row r="1585">
      <c r="J1585" s="18"/>
      <c r="N1585" s="24"/>
      <c r="Q1585" s="24"/>
      <c r="T1585" s="24"/>
      <c r="W1585" s="24"/>
      <c r="Z1585" s="24"/>
      <c r="AC1585" s="24"/>
      <c r="AI1585" s="24"/>
      <c r="AL1585" s="24"/>
      <c r="AO1585" s="24"/>
      <c r="AR1585" s="24"/>
      <c r="AU1585" s="24"/>
    </row>
    <row r="1586">
      <c r="J1586" s="18"/>
      <c r="N1586" s="24"/>
      <c r="Q1586" s="24"/>
      <c r="T1586" s="24"/>
      <c r="W1586" s="24"/>
      <c r="Z1586" s="24"/>
      <c r="AC1586" s="24"/>
      <c r="AI1586" s="24"/>
      <c r="AL1586" s="24"/>
      <c r="AO1586" s="24"/>
      <c r="AR1586" s="24"/>
      <c r="AU1586" s="24"/>
    </row>
    <row r="1587">
      <c r="J1587" s="18"/>
      <c r="N1587" s="24"/>
      <c r="Q1587" s="24"/>
      <c r="T1587" s="24"/>
      <c r="W1587" s="24"/>
      <c r="Z1587" s="24"/>
      <c r="AC1587" s="24"/>
      <c r="AI1587" s="24"/>
      <c r="AL1587" s="24"/>
      <c r="AO1587" s="24"/>
      <c r="AR1587" s="24"/>
      <c r="AU1587" s="24"/>
    </row>
    <row r="1588">
      <c r="J1588" s="18"/>
      <c r="N1588" s="24"/>
      <c r="Q1588" s="24"/>
      <c r="T1588" s="24"/>
      <c r="W1588" s="24"/>
      <c r="Z1588" s="24"/>
      <c r="AC1588" s="24"/>
      <c r="AI1588" s="24"/>
      <c r="AL1588" s="24"/>
      <c r="AO1588" s="24"/>
      <c r="AR1588" s="24"/>
      <c r="AU1588" s="24"/>
    </row>
    <row r="1589">
      <c r="J1589" s="18"/>
      <c r="N1589" s="24"/>
      <c r="Q1589" s="24"/>
      <c r="T1589" s="24"/>
      <c r="W1589" s="24"/>
      <c r="Z1589" s="24"/>
      <c r="AC1589" s="24"/>
      <c r="AI1589" s="24"/>
      <c r="AL1589" s="24"/>
      <c r="AO1589" s="24"/>
      <c r="AR1589" s="24"/>
      <c r="AU1589" s="24"/>
    </row>
    <row r="1590">
      <c r="J1590" s="18"/>
      <c r="N1590" s="24"/>
      <c r="Q1590" s="24"/>
      <c r="T1590" s="24"/>
      <c r="W1590" s="24"/>
      <c r="Z1590" s="24"/>
      <c r="AC1590" s="24"/>
      <c r="AI1590" s="24"/>
      <c r="AL1590" s="24"/>
      <c r="AO1590" s="24"/>
      <c r="AR1590" s="24"/>
      <c r="AU1590" s="24"/>
    </row>
    <row r="1591">
      <c r="J1591" s="18"/>
      <c r="N1591" s="24"/>
      <c r="Q1591" s="24"/>
      <c r="T1591" s="24"/>
      <c r="W1591" s="24"/>
      <c r="Z1591" s="24"/>
      <c r="AC1591" s="24"/>
      <c r="AI1591" s="24"/>
      <c r="AL1591" s="24"/>
      <c r="AO1591" s="24"/>
      <c r="AR1591" s="24"/>
      <c r="AU1591" s="24"/>
    </row>
    <row r="1592">
      <c r="J1592" s="18"/>
      <c r="N1592" s="24"/>
      <c r="Q1592" s="24"/>
      <c r="T1592" s="24"/>
      <c r="W1592" s="24"/>
      <c r="Z1592" s="24"/>
      <c r="AC1592" s="24"/>
      <c r="AI1592" s="24"/>
      <c r="AL1592" s="24"/>
      <c r="AO1592" s="24"/>
      <c r="AR1592" s="24"/>
      <c r="AU1592" s="24"/>
    </row>
    <row r="1593">
      <c r="J1593" s="18"/>
      <c r="N1593" s="24"/>
      <c r="Q1593" s="24"/>
      <c r="T1593" s="24"/>
      <c r="W1593" s="24"/>
      <c r="Z1593" s="24"/>
      <c r="AC1593" s="24"/>
      <c r="AI1593" s="24"/>
      <c r="AL1593" s="24"/>
      <c r="AO1593" s="24"/>
      <c r="AR1593" s="24"/>
      <c r="AU1593" s="24"/>
    </row>
    <row r="1594">
      <c r="J1594" s="18"/>
      <c r="N1594" s="24"/>
      <c r="Q1594" s="24"/>
      <c r="T1594" s="24"/>
      <c r="W1594" s="24"/>
      <c r="Z1594" s="24"/>
      <c r="AC1594" s="24"/>
      <c r="AI1594" s="24"/>
      <c r="AL1594" s="24"/>
      <c r="AO1594" s="24"/>
      <c r="AR1594" s="24"/>
      <c r="AU1594" s="24"/>
    </row>
    <row r="1595">
      <c r="J1595" s="18"/>
      <c r="N1595" s="24"/>
      <c r="Q1595" s="24"/>
      <c r="T1595" s="24"/>
      <c r="W1595" s="24"/>
      <c r="Z1595" s="24"/>
      <c r="AC1595" s="24"/>
      <c r="AI1595" s="24"/>
      <c r="AL1595" s="24"/>
      <c r="AO1595" s="24"/>
      <c r="AR1595" s="24"/>
      <c r="AU1595" s="24"/>
    </row>
    <row r="1596">
      <c r="J1596" s="18"/>
      <c r="N1596" s="24"/>
      <c r="Q1596" s="24"/>
      <c r="T1596" s="24"/>
      <c r="W1596" s="24"/>
      <c r="Z1596" s="24"/>
      <c r="AC1596" s="24"/>
      <c r="AI1596" s="24"/>
      <c r="AL1596" s="24"/>
      <c r="AO1596" s="24"/>
      <c r="AR1596" s="24"/>
      <c r="AU1596" s="24"/>
    </row>
    <row r="1597">
      <c r="J1597" s="18"/>
      <c r="N1597" s="24"/>
      <c r="Q1597" s="24"/>
      <c r="T1597" s="24"/>
      <c r="W1597" s="24"/>
      <c r="Z1597" s="24"/>
      <c r="AC1597" s="24"/>
      <c r="AI1597" s="24"/>
      <c r="AL1597" s="24"/>
      <c r="AO1597" s="24"/>
      <c r="AR1597" s="24"/>
      <c r="AU1597" s="24"/>
    </row>
    <row r="1598">
      <c r="J1598" s="18"/>
      <c r="N1598" s="24"/>
      <c r="Q1598" s="24"/>
      <c r="T1598" s="24"/>
      <c r="W1598" s="24"/>
      <c r="Z1598" s="24"/>
      <c r="AC1598" s="24"/>
      <c r="AI1598" s="24"/>
      <c r="AL1598" s="24"/>
      <c r="AO1598" s="24"/>
      <c r="AR1598" s="24"/>
      <c r="AU1598" s="24"/>
    </row>
    <row r="1599">
      <c r="J1599" s="18"/>
      <c r="N1599" s="24"/>
      <c r="Q1599" s="24"/>
      <c r="T1599" s="24"/>
      <c r="W1599" s="24"/>
      <c r="Z1599" s="24"/>
      <c r="AC1599" s="24"/>
      <c r="AI1599" s="24"/>
      <c r="AL1599" s="24"/>
      <c r="AO1599" s="24"/>
      <c r="AR1599" s="24"/>
      <c r="AU1599" s="24"/>
    </row>
    <row r="1600">
      <c r="J1600" s="18"/>
      <c r="N1600" s="24"/>
      <c r="Q1600" s="24"/>
      <c r="T1600" s="24"/>
      <c r="W1600" s="24"/>
      <c r="Z1600" s="24"/>
      <c r="AC1600" s="24"/>
      <c r="AI1600" s="24"/>
      <c r="AL1600" s="24"/>
      <c r="AO1600" s="24"/>
      <c r="AR1600" s="24"/>
      <c r="AU1600" s="24"/>
    </row>
    <row r="1601">
      <c r="J1601" s="18"/>
      <c r="N1601" s="24"/>
      <c r="Q1601" s="24"/>
      <c r="T1601" s="24"/>
      <c r="W1601" s="24"/>
      <c r="Z1601" s="24"/>
      <c r="AC1601" s="24"/>
      <c r="AI1601" s="24"/>
      <c r="AL1601" s="24"/>
      <c r="AO1601" s="24"/>
      <c r="AR1601" s="24"/>
      <c r="AU1601" s="24"/>
    </row>
    <row r="1602">
      <c r="J1602" s="18"/>
      <c r="N1602" s="24"/>
      <c r="Q1602" s="24"/>
      <c r="T1602" s="24"/>
      <c r="W1602" s="24"/>
      <c r="Z1602" s="24"/>
      <c r="AC1602" s="24"/>
      <c r="AI1602" s="24"/>
      <c r="AL1602" s="24"/>
      <c r="AO1602" s="24"/>
      <c r="AR1602" s="24"/>
      <c r="AU1602" s="24"/>
    </row>
    <row r="1603">
      <c r="J1603" s="18"/>
      <c r="N1603" s="24"/>
      <c r="Q1603" s="24"/>
      <c r="T1603" s="24"/>
      <c r="W1603" s="24"/>
      <c r="Z1603" s="24"/>
      <c r="AC1603" s="24"/>
      <c r="AI1603" s="24"/>
      <c r="AL1603" s="24"/>
      <c r="AO1603" s="24"/>
      <c r="AR1603" s="24"/>
      <c r="AU1603" s="24"/>
    </row>
    <row r="1604">
      <c r="J1604" s="18"/>
      <c r="N1604" s="24"/>
      <c r="Q1604" s="24"/>
      <c r="T1604" s="24"/>
      <c r="W1604" s="24"/>
      <c r="Z1604" s="24"/>
      <c r="AC1604" s="24"/>
      <c r="AI1604" s="24"/>
      <c r="AL1604" s="24"/>
      <c r="AO1604" s="24"/>
      <c r="AR1604" s="24"/>
      <c r="AU1604" s="24"/>
    </row>
    <row r="1605">
      <c r="J1605" s="18"/>
      <c r="N1605" s="24"/>
      <c r="Q1605" s="24"/>
      <c r="T1605" s="24"/>
      <c r="W1605" s="24"/>
      <c r="Z1605" s="24"/>
      <c r="AC1605" s="24"/>
      <c r="AI1605" s="24"/>
      <c r="AL1605" s="24"/>
      <c r="AO1605" s="24"/>
      <c r="AR1605" s="24"/>
      <c r="AU1605" s="24"/>
    </row>
    <row r="1606">
      <c r="J1606" s="18"/>
      <c r="N1606" s="24"/>
      <c r="Q1606" s="24"/>
      <c r="T1606" s="24"/>
      <c r="W1606" s="24"/>
      <c r="Z1606" s="24"/>
      <c r="AC1606" s="24"/>
      <c r="AI1606" s="24"/>
      <c r="AL1606" s="24"/>
      <c r="AO1606" s="24"/>
      <c r="AR1606" s="24"/>
      <c r="AU1606" s="24"/>
    </row>
    <row r="1607">
      <c r="J1607" s="18"/>
      <c r="N1607" s="24"/>
      <c r="Q1607" s="24"/>
      <c r="T1607" s="24"/>
      <c r="W1607" s="24"/>
      <c r="Z1607" s="24"/>
      <c r="AC1607" s="24"/>
      <c r="AI1607" s="24"/>
      <c r="AL1607" s="24"/>
      <c r="AO1607" s="24"/>
      <c r="AR1607" s="24"/>
      <c r="AU1607" s="24"/>
    </row>
    <row r="1608">
      <c r="J1608" s="18"/>
      <c r="N1608" s="24"/>
      <c r="Q1608" s="24"/>
      <c r="T1608" s="24"/>
      <c r="W1608" s="24"/>
      <c r="Z1608" s="24"/>
      <c r="AC1608" s="24"/>
      <c r="AI1608" s="24"/>
      <c r="AL1608" s="24"/>
      <c r="AO1608" s="24"/>
      <c r="AR1608" s="24"/>
      <c r="AU1608" s="24"/>
    </row>
    <row r="1609">
      <c r="J1609" s="18"/>
      <c r="N1609" s="24"/>
      <c r="Q1609" s="24"/>
      <c r="T1609" s="24"/>
      <c r="W1609" s="24"/>
      <c r="Z1609" s="24"/>
      <c r="AC1609" s="24"/>
      <c r="AI1609" s="24"/>
      <c r="AL1609" s="24"/>
      <c r="AO1609" s="24"/>
      <c r="AR1609" s="24"/>
      <c r="AU1609" s="24"/>
    </row>
    <row r="1610">
      <c r="J1610" s="18"/>
      <c r="N1610" s="24"/>
      <c r="Q1610" s="24"/>
      <c r="T1610" s="24"/>
      <c r="W1610" s="24"/>
      <c r="Z1610" s="24"/>
      <c r="AC1610" s="24"/>
      <c r="AI1610" s="24"/>
      <c r="AL1610" s="24"/>
      <c r="AO1610" s="24"/>
      <c r="AR1610" s="24"/>
      <c r="AU1610" s="24"/>
    </row>
    <row r="1611">
      <c r="J1611" s="18"/>
      <c r="N1611" s="24"/>
      <c r="Q1611" s="24"/>
      <c r="T1611" s="24"/>
      <c r="W1611" s="24"/>
      <c r="Z1611" s="24"/>
      <c r="AC1611" s="24"/>
      <c r="AI1611" s="24"/>
      <c r="AL1611" s="24"/>
      <c r="AO1611" s="24"/>
      <c r="AR1611" s="24"/>
      <c r="AU1611" s="24"/>
    </row>
    <row r="1612">
      <c r="J1612" s="18"/>
      <c r="N1612" s="24"/>
      <c r="Q1612" s="24"/>
      <c r="T1612" s="24"/>
      <c r="W1612" s="24"/>
      <c r="Z1612" s="24"/>
      <c r="AC1612" s="24"/>
      <c r="AI1612" s="24"/>
      <c r="AL1612" s="24"/>
      <c r="AO1612" s="24"/>
      <c r="AR1612" s="24"/>
      <c r="AU1612" s="24"/>
    </row>
    <row r="1613">
      <c r="J1613" s="18"/>
      <c r="N1613" s="24"/>
      <c r="Q1613" s="24"/>
      <c r="T1613" s="24"/>
      <c r="W1613" s="24"/>
      <c r="Z1613" s="24"/>
      <c r="AC1613" s="24"/>
      <c r="AI1613" s="24"/>
      <c r="AL1613" s="24"/>
      <c r="AO1613" s="24"/>
      <c r="AR1613" s="24"/>
      <c r="AU1613" s="24"/>
    </row>
    <row r="1614">
      <c r="J1614" s="18"/>
      <c r="N1614" s="24"/>
      <c r="Q1614" s="24"/>
      <c r="T1614" s="24"/>
      <c r="W1614" s="24"/>
      <c r="Z1614" s="24"/>
      <c r="AC1614" s="24"/>
      <c r="AI1614" s="24"/>
      <c r="AL1614" s="24"/>
      <c r="AO1614" s="24"/>
      <c r="AR1614" s="24"/>
      <c r="AU1614" s="24"/>
    </row>
    <row r="1615">
      <c r="J1615" s="18"/>
      <c r="N1615" s="24"/>
      <c r="Q1615" s="24"/>
      <c r="T1615" s="24"/>
      <c r="W1615" s="24"/>
      <c r="Z1615" s="24"/>
      <c r="AC1615" s="24"/>
      <c r="AI1615" s="24"/>
      <c r="AL1615" s="24"/>
      <c r="AO1615" s="24"/>
      <c r="AR1615" s="24"/>
      <c r="AU1615" s="24"/>
    </row>
    <row r="1616">
      <c r="J1616" s="18"/>
      <c r="N1616" s="24"/>
      <c r="Q1616" s="24"/>
      <c r="T1616" s="24"/>
      <c r="W1616" s="24"/>
      <c r="Z1616" s="24"/>
      <c r="AC1616" s="24"/>
      <c r="AI1616" s="24"/>
      <c r="AL1616" s="24"/>
      <c r="AO1616" s="24"/>
      <c r="AR1616" s="24"/>
      <c r="AU1616" s="24"/>
    </row>
    <row r="1617">
      <c r="J1617" s="18"/>
      <c r="N1617" s="24"/>
      <c r="Q1617" s="24"/>
      <c r="T1617" s="24"/>
      <c r="W1617" s="24"/>
      <c r="Z1617" s="24"/>
      <c r="AC1617" s="24"/>
      <c r="AI1617" s="24"/>
      <c r="AL1617" s="24"/>
      <c r="AO1617" s="24"/>
      <c r="AR1617" s="24"/>
      <c r="AU1617" s="24"/>
    </row>
    <row r="1618">
      <c r="J1618" s="18"/>
      <c r="N1618" s="24"/>
      <c r="Q1618" s="24"/>
      <c r="T1618" s="24"/>
      <c r="W1618" s="24"/>
      <c r="Z1618" s="24"/>
      <c r="AC1618" s="24"/>
      <c r="AI1618" s="24"/>
      <c r="AL1618" s="24"/>
      <c r="AO1618" s="24"/>
      <c r="AR1618" s="24"/>
      <c r="AU1618" s="24"/>
    </row>
    <row r="1619">
      <c r="J1619" s="18"/>
      <c r="N1619" s="24"/>
      <c r="Q1619" s="24"/>
      <c r="T1619" s="24"/>
      <c r="W1619" s="24"/>
      <c r="Z1619" s="24"/>
      <c r="AC1619" s="24"/>
      <c r="AI1619" s="24"/>
      <c r="AL1619" s="24"/>
      <c r="AO1619" s="24"/>
      <c r="AR1619" s="24"/>
      <c r="AU1619" s="24"/>
    </row>
    <row r="1620">
      <c r="J1620" s="18"/>
      <c r="N1620" s="24"/>
      <c r="Q1620" s="24"/>
      <c r="T1620" s="24"/>
      <c r="W1620" s="24"/>
      <c r="Z1620" s="24"/>
      <c r="AC1620" s="24"/>
      <c r="AI1620" s="24"/>
      <c r="AL1620" s="24"/>
      <c r="AO1620" s="24"/>
      <c r="AR1620" s="24"/>
      <c r="AU1620" s="24"/>
    </row>
    <row r="1621">
      <c r="J1621" s="18"/>
      <c r="N1621" s="24"/>
      <c r="Q1621" s="24"/>
      <c r="T1621" s="24"/>
      <c r="W1621" s="24"/>
      <c r="Z1621" s="24"/>
      <c r="AC1621" s="24"/>
      <c r="AI1621" s="24"/>
      <c r="AL1621" s="24"/>
      <c r="AO1621" s="24"/>
      <c r="AR1621" s="24"/>
      <c r="AU1621" s="24"/>
    </row>
    <row r="1622">
      <c r="J1622" s="18"/>
      <c r="N1622" s="24"/>
      <c r="Q1622" s="24"/>
      <c r="T1622" s="24"/>
      <c r="W1622" s="24"/>
      <c r="Z1622" s="24"/>
      <c r="AC1622" s="24"/>
      <c r="AI1622" s="24"/>
      <c r="AL1622" s="24"/>
      <c r="AO1622" s="24"/>
      <c r="AR1622" s="24"/>
      <c r="AU1622" s="24"/>
    </row>
    <row r="1623">
      <c r="J1623" s="18"/>
      <c r="N1623" s="24"/>
      <c r="Q1623" s="24"/>
      <c r="T1623" s="24"/>
      <c r="W1623" s="24"/>
      <c r="Z1623" s="24"/>
      <c r="AC1623" s="24"/>
      <c r="AI1623" s="24"/>
      <c r="AL1623" s="24"/>
      <c r="AO1623" s="24"/>
      <c r="AR1623" s="24"/>
      <c r="AU1623" s="24"/>
    </row>
    <row r="1624">
      <c r="J1624" s="18"/>
      <c r="N1624" s="24"/>
      <c r="Q1624" s="24"/>
      <c r="T1624" s="24"/>
      <c r="W1624" s="24"/>
      <c r="Z1624" s="24"/>
      <c r="AC1624" s="24"/>
      <c r="AI1624" s="24"/>
      <c r="AL1624" s="24"/>
      <c r="AO1624" s="24"/>
      <c r="AR1624" s="24"/>
      <c r="AU1624" s="24"/>
    </row>
    <row r="1625">
      <c r="J1625" s="18"/>
      <c r="N1625" s="24"/>
      <c r="Q1625" s="24"/>
      <c r="T1625" s="24"/>
      <c r="W1625" s="24"/>
      <c r="Z1625" s="24"/>
      <c r="AC1625" s="24"/>
      <c r="AI1625" s="24"/>
      <c r="AL1625" s="24"/>
      <c r="AO1625" s="24"/>
      <c r="AR1625" s="24"/>
      <c r="AU1625" s="24"/>
    </row>
    <row r="1626">
      <c r="J1626" s="18"/>
      <c r="N1626" s="24"/>
      <c r="Q1626" s="24"/>
      <c r="T1626" s="24"/>
      <c r="W1626" s="24"/>
      <c r="Z1626" s="24"/>
      <c r="AC1626" s="24"/>
      <c r="AI1626" s="24"/>
      <c r="AL1626" s="24"/>
      <c r="AO1626" s="24"/>
      <c r="AR1626" s="24"/>
      <c r="AU1626" s="24"/>
    </row>
    <row r="1627">
      <c r="J1627" s="18"/>
      <c r="N1627" s="24"/>
      <c r="Q1627" s="24"/>
      <c r="T1627" s="24"/>
      <c r="W1627" s="24"/>
      <c r="Z1627" s="24"/>
      <c r="AC1627" s="24"/>
      <c r="AI1627" s="24"/>
      <c r="AL1627" s="24"/>
      <c r="AO1627" s="24"/>
      <c r="AR1627" s="24"/>
      <c r="AU1627" s="24"/>
    </row>
    <row r="1628">
      <c r="J1628" s="18"/>
      <c r="N1628" s="24"/>
      <c r="Q1628" s="24"/>
      <c r="T1628" s="24"/>
      <c r="W1628" s="24"/>
      <c r="Z1628" s="24"/>
      <c r="AC1628" s="24"/>
      <c r="AI1628" s="24"/>
      <c r="AL1628" s="24"/>
      <c r="AO1628" s="24"/>
      <c r="AR1628" s="24"/>
      <c r="AU1628" s="24"/>
    </row>
    <row r="1629">
      <c r="J1629" s="18"/>
      <c r="N1629" s="24"/>
      <c r="Q1629" s="24"/>
      <c r="T1629" s="24"/>
      <c r="W1629" s="24"/>
      <c r="Z1629" s="24"/>
      <c r="AC1629" s="24"/>
      <c r="AI1629" s="24"/>
      <c r="AL1629" s="24"/>
      <c r="AO1629" s="24"/>
      <c r="AR1629" s="24"/>
      <c r="AU1629" s="24"/>
    </row>
    <row r="1630">
      <c r="J1630" s="18"/>
      <c r="N1630" s="24"/>
      <c r="Q1630" s="24"/>
      <c r="T1630" s="24"/>
      <c r="W1630" s="24"/>
      <c r="Z1630" s="24"/>
      <c r="AC1630" s="24"/>
      <c r="AI1630" s="24"/>
      <c r="AL1630" s="24"/>
      <c r="AO1630" s="24"/>
      <c r="AR1630" s="24"/>
      <c r="AU1630" s="24"/>
    </row>
    <row r="1631">
      <c r="J1631" s="18"/>
      <c r="N1631" s="24"/>
      <c r="Q1631" s="24"/>
      <c r="T1631" s="24"/>
      <c r="W1631" s="24"/>
      <c r="Z1631" s="24"/>
      <c r="AC1631" s="24"/>
      <c r="AI1631" s="24"/>
      <c r="AL1631" s="24"/>
      <c r="AO1631" s="24"/>
      <c r="AR1631" s="24"/>
      <c r="AU1631" s="24"/>
    </row>
    <row r="1632">
      <c r="J1632" s="18"/>
      <c r="N1632" s="24"/>
      <c r="Q1632" s="24"/>
      <c r="T1632" s="24"/>
      <c r="W1632" s="24"/>
      <c r="Z1632" s="24"/>
      <c r="AC1632" s="24"/>
      <c r="AI1632" s="24"/>
      <c r="AL1632" s="24"/>
      <c r="AO1632" s="24"/>
      <c r="AR1632" s="24"/>
      <c r="AU1632" s="24"/>
    </row>
    <row r="1633">
      <c r="J1633" s="18"/>
      <c r="N1633" s="24"/>
      <c r="Q1633" s="24"/>
      <c r="T1633" s="24"/>
      <c r="W1633" s="24"/>
      <c r="Z1633" s="24"/>
      <c r="AC1633" s="24"/>
      <c r="AI1633" s="24"/>
      <c r="AL1633" s="24"/>
      <c r="AO1633" s="24"/>
      <c r="AR1633" s="24"/>
      <c r="AU1633" s="24"/>
    </row>
    <row r="1634">
      <c r="J1634" s="18"/>
      <c r="N1634" s="24"/>
      <c r="Q1634" s="24"/>
      <c r="T1634" s="24"/>
      <c r="W1634" s="24"/>
      <c r="Z1634" s="24"/>
      <c r="AC1634" s="24"/>
      <c r="AI1634" s="24"/>
      <c r="AL1634" s="24"/>
      <c r="AO1634" s="24"/>
      <c r="AR1634" s="24"/>
      <c r="AU1634" s="24"/>
    </row>
    <row r="1635">
      <c r="J1635" s="18"/>
      <c r="N1635" s="24"/>
      <c r="Q1635" s="24"/>
      <c r="T1635" s="24"/>
      <c r="W1635" s="24"/>
      <c r="Z1635" s="24"/>
      <c r="AC1635" s="24"/>
      <c r="AI1635" s="24"/>
      <c r="AL1635" s="24"/>
      <c r="AO1635" s="24"/>
      <c r="AR1635" s="24"/>
      <c r="AU1635" s="24"/>
    </row>
    <row r="1636">
      <c r="J1636" s="18"/>
      <c r="N1636" s="24"/>
      <c r="Q1636" s="24"/>
      <c r="T1636" s="24"/>
      <c r="W1636" s="24"/>
      <c r="Z1636" s="24"/>
      <c r="AC1636" s="24"/>
      <c r="AI1636" s="24"/>
      <c r="AL1636" s="24"/>
      <c r="AO1636" s="24"/>
      <c r="AR1636" s="24"/>
      <c r="AU1636" s="24"/>
    </row>
    <row r="1637">
      <c r="J1637" s="18"/>
      <c r="N1637" s="24"/>
      <c r="Q1637" s="24"/>
      <c r="T1637" s="24"/>
      <c r="W1637" s="24"/>
      <c r="Z1637" s="24"/>
      <c r="AC1637" s="24"/>
      <c r="AI1637" s="24"/>
      <c r="AL1637" s="24"/>
      <c r="AO1637" s="24"/>
      <c r="AR1637" s="24"/>
      <c r="AU1637" s="24"/>
    </row>
    <row r="1638">
      <c r="J1638" s="18"/>
      <c r="N1638" s="24"/>
      <c r="Q1638" s="24"/>
      <c r="T1638" s="24"/>
      <c r="W1638" s="24"/>
      <c r="Z1638" s="24"/>
      <c r="AC1638" s="24"/>
      <c r="AI1638" s="24"/>
      <c r="AL1638" s="24"/>
      <c r="AO1638" s="24"/>
      <c r="AR1638" s="24"/>
      <c r="AU1638" s="24"/>
    </row>
    <row r="1639">
      <c r="J1639" s="18"/>
      <c r="N1639" s="24"/>
      <c r="Q1639" s="24"/>
      <c r="T1639" s="24"/>
      <c r="W1639" s="24"/>
      <c r="Z1639" s="24"/>
      <c r="AC1639" s="24"/>
      <c r="AI1639" s="24"/>
      <c r="AL1639" s="24"/>
      <c r="AO1639" s="24"/>
      <c r="AR1639" s="24"/>
      <c r="AU1639" s="24"/>
    </row>
    <row r="1640">
      <c r="J1640" s="18"/>
      <c r="N1640" s="24"/>
      <c r="Q1640" s="24"/>
      <c r="T1640" s="24"/>
      <c r="W1640" s="24"/>
      <c r="Z1640" s="24"/>
      <c r="AC1640" s="24"/>
      <c r="AI1640" s="24"/>
      <c r="AL1640" s="24"/>
      <c r="AO1640" s="24"/>
      <c r="AR1640" s="24"/>
      <c r="AU1640" s="24"/>
    </row>
    <row r="1641">
      <c r="J1641" s="18"/>
      <c r="N1641" s="24"/>
      <c r="Q1641" s="24"/>
      <c r="T1641" s="24"/>
      <c r="W1641" s="24"/>
      <c r="Z1641" s="24"/>
      <c r="AC1641" s="24"/>
      <c r="AI1641" s="24"/>
      <c r="AL1641" s="24"/>
      <c r="AO1641" s="24"/>
      <c r="AR1641" s="24"/>
      <c r="AU1641" s="24"/>
    </row>
    <row r="1642">
      <c r="J1642" s="18"/>
      <c r="N1642" s="24"/>
      <c r="Q1642" s="24"/>
      <c r="T1642" s="24"/>
      <c r="W1642" s="24"/>
      <c r="Z1642" s="24"/>
      <c r="AC1642" s="24"/>
      <c r="AI1642" s="24"/>
      <c r="AL1642" s="24"/>
      <c r="AO1642" s="24"/>
      <c r="AR1642" s="24"/>
      <c r="AU1642" s="24"/>
    </row>
    <row r="1643">
      <c r="J1643" s="18"/>
      <c r="N1643" s="24"/>
      <c r="Q1643" s="24"/>
      <c r="T1643" s="24"/>
      <c r="W1643" s="24"/>
      <c r="Z1643" s="24"/>
      <c r="AC1643" s="24"/>
      <c r="AI1643" s="24"/>
      <c r="AL1643" s="24"/>
      <c r="AO1643" s="24"/>
      <c r="AR1643" s="24"/>
      <c r="AU1643" s="24"/>
    </row>
    <row r="1644">
      <c r="J1644" s="18"/>
      <c r="N1644" s="24"/>
      <c r="Q1644" s="24"/>
      <c r="T1644" s="24"/>
      <c r="W1644" s="24"/>
      <c r="Z1644" s="24"/>
      <c r="AC1644" s="24"/>
      <c r="AI1644" s="24"/>
      <c r="AL1644" s="24"/>
      <c r="AO1644" s="24"/>
      <c r="AR1644" s="24"/>
      <c r="AU1644" s="24"/>
    </row>
    <row r="1645">
      <c r="J1645" s="18"/>
      <c r="N1645" s="24"/>
      <c r="Q1645" s="24"/>
      <c r="T1645" s="24"/>
      <c r="W1645" s="24"/>
      <c r="Z1645" s="24"/>
      <c r="AC1645" s="24"/>
      <c r="AI1645" s="24"/>
      <c r="AL1645" s="24"/>
      <c r="AO1645" s="24"/>
      <c r="AR1645" s="24"/>
      <c r="AU1645" s="24"/>
    </row>
    <row r="1646">
      <c r="J1646" s="18"/>
      <c r="N1646" s="24"/>
      <c r="Q1646" s="24"/>
      <c r="T1646" s="24"/>
      <c r="W1646" s="24"/>
      <c r="Z1646" s="24"/>
      <c r="AC1646" s="24"/>
      <c r="AI1646" s="24"/>
      <c r="AL1646" s="24"/>
      <c r="AO1646" s="24"/>
      <c r="AR1646" s="24"/>
      <c r="AU1646" s="24"/>
    </row>
    <row r="1647">
      <c r="J1647" s="18"/>
      <c r="N1647" s="24"/>
      <c r="Q1647" s="24"/>
      <c r="T1647" s="24"/>
      <c r="W1647" s="24"/>
      <c r="Z1647" s="24"/>
      <c r="AC1647" s="24"/>
      <c r="AI1647" s="24"/>
      <c r="AL1647" s="24"/>
      <c r="AO1647" s="24"/>
      <c r="AR1647" s="24"/>
      <c r="AU1647" s="24"/>
    </row>
    <row r="1648">
      <c r="J1648" s="18"/>
      <c r="N1648" s="24"/>
      <c r="Q1648" s="24"/>
      <c r="T1648" s="24"/>
      <c r="W1648" s="24"/>
      <c r="Z1648" s="24"/>
      <c r="AC1648" s="24"/>
      <c r="AI1648" s="24"/>
      <c r="AL1648" s="24"/>
      <c r="AO1648" s="24"/>
      <c r="AR1648" s="24"/>
      <c r="AU1648" s="24"/>
    </row>
    <row r="1649">
      <c r="J1649" s="18"/>
      <c r="N1649" s="24"/>
      <c r="Q1649" s="24"/>
      <c r="T1649" s="24"/>
      <c r="W1649" s="24"/>
      <c r="Z1649" s="24"/>
      <c r="AC1649" s="24"/>
      <c r="AI1649" s="24"/>
      <c r="AL1649" s="24"/>
      <c r="AO1649" s="24"/>
      <c r="AR1649" s="24"/>
      <c r="AU1649" s="24"/>
    </row>
    <row r="1650">
      <c r="J1650" s="18"/>
      <c r="N1650" s="24"/>
      <c r="Q1650" s="24"/>
      <c r="T1650" s="24"/>
      <c r="W1650" s="24"/>
      <c r="Z1650" s="24"/>
      <c r="AC1650" s="24"/>
      <c r="AI1650" s="24"/>
      <c r="AL1650" s="24"/>
      <c r="AO1650" s="24"/>
      <c r="AR1650" s="24"/>
      <c r="AU1650" s="24"/>
    </row>
    <row r="1651">
      <c r="J1651" s="18"/>
      <c r="N1651" s="24"/>
      <c r="Q1651" s="24"/>
      <c r="T1651" s="24"/>
      <c r="W1651" s="24"/>
      <c r="Z1651" s="24"/>
      <c r="AC1651" s="24"/>
      <c r="AI1651" s="24"/>
      <c r="AL1651" s="24"/>
      <c r="AO1651" s="24"/>
      <c r="AR1651" s="24"/>
      <c r="AU1651" s="24"/>
    </row>
    <row r="1652">
      <c r="J1652" s="18"/>
      <c r="N1652" s="24"/>
      <c r="Q1652" s="24"/>
      <c r="T1652" s="24"/>
      <c r="W1652" s="24"/>
      <c r="Z1652" s="24"/>
      <c r="AC1652" s="24"/>
      <c r="AI1652" s="24"/>
      <c r="AL1652" s="24"/>
      <c r="AO1652" s="24"/>
      <c r="AR1652" s="24"/>
      <c r="AU1652" s="24"/>
    </row>
    <row r="1653">
      <c r="J1653" s="18"/>
      <c r="N1653" s="24"/>
      <c r="Q1653" s="24"/>
      <c r="T1653" s="24"/>
      <c r="W1653" s="24"/>
      <c r="Z1653" s="24"/>
      <c r="AC1653" s="24"/>
      <c r="AI1653" s="24"/>
      <c r="AL1653" s="24"/>
      <c r="AO1653" s="24"/>
      <c r="AR1653" s="24"/>
      <c r="AU1653" s="24"/>
    </row>
    <row r="1654">
      <c r="J1654" s="18"/>
      <c r="N1654" s="24"/>
      <c r="Q1654" s="24"/>
      <c r="T1654" s="24"/>
      <c r="W1654" s="24"/>
      <c r="Z1654" s="24"/>
      <c r="AC1654" s="24"/>
      <c r="AI1654" s="24"/>
      <c r="AL1654" s="24"/>
      <c r="AO1654" s="24"/>
      <c r="AR1654" s="24"/>
      <c r="AU1654" s="24"/>
    </row>
    <row r="1655">
      <c r="J1655" s="18"/>
      <c r="N1655" s="24"/>
      <c r="Q1655" s="24"/>
      <c r="T1655" s="24"/>
      <c r="W1655" s="24"/>
      <c r="Z1655" s="24"/>
      <c r="AC1655" s="24"/>
      <c r="AI1655" s="24"/>
      <c r="AL1655" s="24"/>
      <c r="AO1655" s="24"/>
      <c r="AR1655" s="24"/>
      <c r="AU1655" s="24"/>
    </row>
    <row r="1656">
      <c r="J1656" s="18"/>
      <c r="N1656" s="24"/>
      <c r="Q1656" s="24"/>
      <c r="T1656" s="24"/>
      <c r="W1656" s="24"/>
      <c r="Z1656" s="24"/>
      <c r="AC1656" s="24"/>
      <c r="AI1656" s="24"/>
      <c r="AL1656" s="24"/>
      <c r="AO1656" s="24"/>
      <c r="AR1656" s="24"/>
      <c r="AU1656" s="24"/>
    </row>
    <row r="1657">
      <c r="J1657" s="18"/>
      <c r="N1657" s="24"/>
      <c r="Q1657" s="24"/>
      <c r="T1657" s="24"/>
      <c r="W1657" s="24"/>
      <c r="Z1657" s="24"/>
      <c r="AC1657" s="24"/>
      <c r="AI1657" s="24"/>
      <c r="AL1657" s="24"/>
      <c r="AO1657" s="24"/>
      <c r="AR1657" s="24"/>
      <c r="AU1657" s="24"/>
    </row>
    <row r="1658">
      <c r="J1658" s="18"/>
      <c r="N1658" s="24"/>
      <c r="Q1658" s="24"/>
      <c r="T1658" s="24"/>
      <c r="W1658" s="24"/>
      <c r="Z1658" s="24"/>
      <c r="AC1658" s="24"/>
      <c r="AI1658" s="24"/>
      <c r="AL1658" s="24"/>
      <c r="AO1658" s="24"/>
      <c r="AR1658" s="24"/>
      <c r="AU1658" s="24"/>
    </row>
    <row r="1659">
      <c r="J1659" s="18"/>
      <c r="N1659" s="24"/>
      <c r="Q1659" s="24"/>
      <c r="T1659" s="24"/>
      <c r="W1659" s="24"/>
      <c r="Z1659" s="24"/>
      <c r="AC1659" s="24"/>
      <c r="AI1659" s="24"/>
      <c r="AL1659" s="24"/>
      <c r="AO1659" s="24"/>
      <c r="AR1659" s="24"/>
      <c r="AU1659" s="24"/>
    </row>
    <row r="1660">
      <c r="J1660" s="18"/>
      <c r="N1660" s="24"/>
      <c r="Q1660" s="24"/>
      <c r="T1660" s="24"/>
      <c r="W1660" s="24"/>
      <c r="Z1660" s="24"/>
      <c r="AC1660" s="24"/>
      <c r="AI1660" s="24"/>
      <c r="AL1660" s="24"/>
      <c r="AO1660" s="24"/>
      <c r="AR1660" s="24"/>
      <c r="AU1660" s="24"/>
    </row>
    <row r="1661">
      <c r="J1661" s="18"/>
      <c r="N1661" s="24"/>
      <c r="Q1661" s="24"/>
      <c r="T1661" s="24"/>
      <c r="W1661" s="24"/>
      <c r="Z1661" s="24"/>
      <c r="AC1661" s="24"/>
      <c r="AI1661" s="24"/>
      <c r="AL1661" s="24"/>
      <c r="AO1661" s="24"/>
      <c r="AR1661" s="24"/>
      <c r="AU1661" s="24"/>
    </row>
    <row r="1662">
      <c r="J1662" s="18"/>
      <c r="N1662" s="24"/>
      <c r="Q1662" s="24"/>
      <c r="T1662" s="24"/>
      <c r="W1662" s="24"/>
      <c r="Z1662" s="24"/>
      <c r="AC1662" s="24"/>
      <c r="AI1662" s="24"/>
      <c r="AL1662" s="24"/>
      <c r="AO1662" s="24"/>
      <c r="AR1662" s="24"/>
      <c r="AU1662" s="24"/>
    </row>
    <row r="1663">
      <c r="J1663" s="18"/>
      <c r="N1663" s="24"/>
      <c r="Q1663" s="24"/>
      <c r="T1663" s="24"/>
      <c r="W1663" s="24"/>
      <c r="Z1663" s="24"/>
      <c r="AC1663" s="24"/>
      <c r="AI1663" s="24"/>
      <c r="AL1663" s="24"/>
      <c r="AO1663" s="24"/>
      <c r="AR1663" s="24"/>
      <c r="AU1663" s="24"/>
    </row>
    <row r="1664">
      <c r="J1664" s="18"/>
      <c r="N1664" s="24"/>
      <c r="Q1664" s="24"/>
      <c r="T1664" s="24"/>
      <c r="W1664" s="24"/>
      <c r="Z1664" s="24"/>
      <c r="AC1664" s="24"/>
      <c r="AI1664" s="24"/>
      <c r="AL1664" s="24"/>
      <c r="AO1664" s="24"/>
      <c r="AR1664" s="24"/>
      <c r="AU1664" s="24"/>
    </row>
    <row r="1665">
      <c r="J1665" s="18"/>
      <c r="N1665" s="24"/>
      <c r="Q1665" s="24"/>
      <c r="T1665" s="24"/>
      <c r="W1665" s="24"/>
      <c r="Z1665" s="24"/>
      <c r="AC1665" s="24"/>
      <c r="AI1665" s="24"/>
      <c r="AL1665" s="24"/>
      <c r="AO1665" s="24"/>
      <c r="AR1665" s="24"/>
      <c r="AU1665" s="24"/>
    </row>
    <row r="1666">
      <c r="J1666" s="18"/>
      <c r="N1666" s="24"/>
      <c r="Q1666" s="24"/>
      <c r="T1666" s="24"/>
      <c r="W1666" s="24"/>
      <c r="Z1666" s="24"/>
      <c r="AC1666" s="24"/>
      <c r="AI1666" s="24"/>
      <c r="AL1666" s="24"/>
      <c r="AO1666" s="24"/>
      <c r="AR1666" s="24"/>
      <c r="AU1666" s="24"/>
    </row>
    <row r="1667">
      <c r="J1667" s="18"/>
      <c r="N1667" s="24"/>
      <c r="Q1667" s="24"/>
      <c r="T1667" s="24"/>
      <c r="W1667" s="24"/>
      <c r="Z1667" s="24"/>
      <c r="AC1667" s="24"/>
      <c r="AI1667" s="24"/>
      <c r="AL1667" s="24"/>
      <c r="AO1667" s="24"/>
      <c r="AR1667" s="24"/>
      <c r="AU1667" s="24"/>
    </row>
    <row r="1668">
      <c r="J1668" s="18"/>
      <c r="N1668" s="24"/>
      <c r="Q1668" s="24"/>
      <c r="T1668" s="24"/>
      <c r="W1668" s="24"/>
      <c r="Z1668" s="24"/>
      <c r="AC1668" s="24"/>
      <c r="AI1668" s="24"/>
      <c r="AL1668" s="24"/>
      <c r="AO1668" s="24"/>
      <c r="AR1668" s="24"/>
      <c r="AU1668" s="24"/>
    </row>
    <row r="1669">
      <c r="J1669" s="18"/>
      <c r="N1669" s="24"/>
      <c r="Q1669" s="24"/>
      <c r="T1669" s="24"/>
      <c r="W1669" s="24"/>
      <c r="Z1669" s="24"/>
      <c r="AC1669" s="24"/>
      <c r="AI1669" s="24"/>
      <c r="AL1669" s="24"/>
      <c r="AO1669" s="24"/>
      <c r="AR1669" s="24"/>
      <c r="AU1669" s="24"/>
    </row>
    <row r="1670">
      <c r="J1670" s="18"/>
      <c r="N1670" s="24"/>
      <c r="Q1670" s="24"/>
      <c r="T1670" s="24"/>
      <c r="W1670" s="24"/>
      <c r="Z1670" s="24"/>
      <c r="AC1670" s="24"/>
      <c r="AI1670" s="24"/>
      <c r="AL1670" s="24"/>
      <c r="AO1670" s="24"/>
      <c r="AR1670" s="24"/>
      <c r="AU1670" s="24"/>
    </row>
    <row r="1671">
      <c r="J1671" s="18"/>
      <c r="N1671" s="24"/>
      <c r="Q1671" s="24"/>
      <c r="T1671" s="24"/>
      <c r="W1671" s="24"/>
      <c r="Z1671" s="24"/>
      <c r="AC1671" s="24"/>
      <c r="AI1671" s="24"/>
      <c r="AL1671" s="24"/>
      <c r="AO1671" s="24"/>
      <c r="AR1671" s="24"/>
      <c r="AU1671" s="24"/>
    </row>
    <row r="1672">
      <c r="J1672" s="18"/>
      <c r="N1672" s="24"/>
      <c r="Q1672" s="24"/>
      <c r="T1672" s="24"/>
      <c r="W1672" s="24"/>
      <c r="Z1672" s="24"/>
      <c r="AC1672" s="24"/>
      <c r="AI1672" s="24"/>
      <c r="AL1672" s="24"/>
      <c r="AO1672" s="24"/>
      <c r="AR1672" s="24"/>
      <c r="AU1672" s="24"/>
    </row>
    <row r="1673">
      <c r="J1673" s="18"/>
      <c r="N1673" s="24"/>
      <c r="Q1673" s="24"/>
      <c r="T1673" s="24"/>
      <c r="W1673" s="24"/>
      <c r="Z1673" s="24"/>
      <c r="AC1673" s="24"/>
      <c r="AI1673" s="24"/>
      <c r="AL1673" s="24"/>
      <c r="AO1673" s="24"/>
      <c r="AR1673" s="24"/>
      <c r="AU1673" s="24"/>
    </row>
    <row r="1674">
      <c r="J1674" s="18"/>
      <c r="N1674" s="24"/>
      <c r="Q1674" s="24"/>
      <c r="T1674" s="24"/>
      <c r="W1674" s="24"/>
      <c r="Z1674" s="24"/>
      <c r="AC1674" s="24"/>
      <c r="AI1674" s="24"/>
      <c r="AL1674" s="24"/>
      <c r="AO1674" s="24"/>
      <c r="AR1674" s="24"/>
      <c r="AU1674" s="24"/>
    </row>
    <row r="1675">
      <c r="J1675" s="18"/>
      <c r="N1675" s="24"/>
      <c r="Q1675" s="24"/>
      <c r="T1675" s="24"/>
      <c r="W1675" s="24"/>
      <c r="Z1675" s="24"/>
      <c r="AC1675" s="24"/>
      <c r="AI1675" s="24"/>
      <c r="AL1675" s="24"/>
      <c r="AO1675" s="24"/>
      <c r="AR1675" s="24"/>
      <c r="AU1675" s="24"/>
    </row>
    <row r="1676">
      <c r="J1676" s="18"/>
      <c r="N1676" s="24"/>
      <c r="Q1676" s="24"/>
      <c r="T1676" s="24"/>
      <c r="W1676" s="24"/>
      <c r="Z1676" s="24"/>
      <c r="AC1676" s="24"/>
      <c r="AI1676" s="24"/>
      <c r="AL1676" s="24"/>
      <c r="AO1676" s="24"/>
      <c r="AR1676" s="24"/>
      <c r="AU1676" s="24"/>
    </row>
    <row r="1677">
      <c r="J1677" s="18"/>
      <c r="N1677" s="24"/>
      <c r="Q1677" s="24"/>
      <c r="T1677" s="24"/>
      <c r="W1677" s="24"/>
      <c r="Z1677" s="24"/>
      <c r="AC1677" s="24"/>
      <c r="AI1677" s="24"/>
      <c r="AL1677" s="24"/>
      <c r="AO1677" s="24"/>
      <c r="AR1677" s="24"/>
      <c r="AU1677" s="24"/>
    </row>
    <row r="1678">
      <c r="J1678" s="18"/>
      <c r="N1678" s="24"/>
      <c r="Q1678" s="24"/>
      <c r="T1678" s="24"/>
      <c r="W1678" s="24"/>
      <c r="Z1678" s="24"/>
      <c r="AC1678" s="24"/>
      <c r="AI1678" s="24"/>
      <c r="AL1678" s="24"/>
      <c r="AO1678" s="24"/>
      <c r="AR1678" s="24"/>
      <c r="AU1678" s="24"/>
    </row>
    <row r="1679">
      <c r="J1679" s="18"/>
      <c r="N1679" s="24"/>
      <c r="Q1679" s="24"/>
      <c r="T1679" s="24"/>
      <c r="W1679" s="24"/>
      <c r="Z1679" s="24"/>
      <c r="AC1679" s="24"/>
      <c r="AI1679" s="24"/>
      <c r="AL1679" s="24"/>
      <c r="AO1679" s="24"/>
      <c r="AR1679" s="24"/>
      <c r="AU1679" s="24"/>
    </row>
    <row r="1680">
      <c r="J1680" s="18"/>
      <c r="N1680" s="24"/>
      <c r="Q1680" s="24"/>
      <c r="T1680" s="24"/>
      <c r="W1680" s="24"/>
      <c r="Z1680" s="24"/>
      <c r="AC1680" s="24"/>
      <c r="AI1680" s="24"/>
      <c r="AL1680" s="24"/>
      <c r="AO1680" s="24"/>
      <c r="AR1680" s="24"/>
      <c r="AU1680" s="24"/>
    </row>
    <row r="1681">
      <c r="J1681" s="18"/>
      <c r="N1681" s="24"/>
      <c r="Q1681" s="24"/>
      <c r="T1681" s="24"/>
      <c r="W1681" s="24"/>
      <c r="Z1681" s="24"/>
      <c r="AC1681" s="24"/>
      <c r="AI1681" s="24"/>
      <c r="AL1681" s="24"/>
      <c r="AO1681" s="24"/>
      <c r="AR1681" s="24"/>
      <c r="AU1681" s="24"/>
    </row>
    <row r="1682">
      <c r="J1682" s="18"/>
      <c r="N1682" s="24"/>
      <c r="Q1682" s="24"/>
      <c r="T1682" s="24"/>
      <c r="W1682" s="24"/>
      <c r="Z1682" s="24"/>
      <c r="AC1682" s="24"/>
      <c r="AI1682" s="24"/>
      <c r="AL1682" s="24"/>
      <c r="AO1682" s="24"/>
      <c r="AR1682" s="24"/>
      <c r="AU1682" s="24"/>
    </row>
    <row r="1683">
      <c r="J1683" s="18"/>
      <c r="N1683" s="24"/>
      <c r="Q1683" s="24"/>
      <c r="T1683" s="24"/>
      <c r="W1683" s="24"/>
      <c r="Z1683" s="24"/>
      <c r="AC1683" s="24"/>
      <c r="AI1683" s="24"/>
      <c r="AL1683" s="24"/>
      <c r="AO1683" s="24"/>
      <c r="AR1683" s="24"/>
      <c r="AU1683" s="24"/>
    </row>
    <row r="1684">
      <c r="J1684" s="18"/>
      <c r="N1684" s="24"/>
      <c r="Q1684" s="24"/>
      <c r="T1684" s="24"/>
      <c r="W1684" s="24"/>
      <c r="Z1684" s="24"/>
      <c r="AC1684" s="24"/>
      <c r="AI1684" s="24"/>
      <c r="AL1684" s="24"/>
      <c r="AO1684" s="24"/>
      <c r="AR1684" s="24"/>
      <c r="AU1684" s="24"/>
    </row>
    <row r="1685">
      <c r="J1685" s="18"/>
      <c r="N1685" s="24"/>
      <c r="Q1685" s="24"/>
      <c r="T1685" s="24"/>
      <c r="W1685" s="24"/>
      <c r="Z1685" s="24"/>
      <c r="AC1685" s="24"/>
      <c r="AI1685" s="24"/>
      <c r="AL1685" s="24"/>
      <c r="AO1685" s="24"/>
      <c r="AR1685" s="24"/>
      <c r="AU1685" s="24"/>
    </row>
    <row r="1686">
      <c r="J1686" s="18"/>
      <c r="N1686" s="24"/>
      <c r="Q1686" s="24"/>
      <c r="T1686" s="24"/>
      <c r="W1686" s="24"/>
      <c r="Z1686" s="24"/>
      <c r="AC1686" s="24"/>
      <c r="AI1686" s="24"/>
      <c r="AL1686" s="24"/>
      <c r="AO1686" s="24"/>
      <c r="AR1686" s="24"/>
      <c r="AU1686" s="24"/>
    </row>
    <row r="1687">
      <c r="J1687" s="18"/>
      <c r="N1687" s="24"/>
      <c r="Q1687" s="24"/>
      <c r="T1687" s="24"/>
      <c r="W1687" s="24"/>
      <c r="Z1687" s="24"/>
      <c r="AC1687" s="24"/>
      <c r="AI1687" s="24"/>
      <c r="AL1687" s="24"/>
      <c r="AO1687" s="24"/>
      <c r="AR1687" s="24"/>
      <c r="AU1687" s="24"/>
    </row>
    <row r="1688">
      <c r="J1688" s="18"/>
      <c r="N1688" s="24"/>
      <c r="Q1688" s="24"/>
      <c r="T1688" s="24"/>
      <c r="W1688" s="24"/>
      <c r="Z1688" s="24"/>
      <c r="AC1688" s="24"/>
      <c r="AI1688" s="24"/>
      <c r="AL1688" s="24"/>
      <c r="AO1688" s="24"/>
      <c r="AR1688" s="24"/>
      <c r="AU1688" s="24"/>
    </row>
    <row r="1689">
      <c r="J1689" s="18"/>
      <c r="N1689" s="24"/>
      <c r="Q1689" s="24"/>
      <c r="T1689" s="24"/>
      <c r="W1689" s="24"/>
      <c r="Z1689" s="24"/>
      <c r="AC1689" s="24"/>
      <c r="AI1689" s="24"/>
      <c r="AL1689" s="24"/>
      <c r="AO1689" s="24"/>
      <c r="AR1689" s="24"/>
      <c r="AU1689" s="24"/>
    </row>
    <row r="1690">
      <c r="J1690" s="18"/>
      <c r="N1690" s="24"/>
      <c r="Q1690" s="24"/>
      <c r="T1690" s="24"/>
      <c r="W1690" s="24"/>
      <c r="Z1690" s="24"/>
      <c r="AC1690" s="24"/>
      <c r="AI1690" s="24"/>
      <c r="AL1690" s="24"/>
      <c r="AO1690" s="24"/>
      <c r="AR1690" s="24"/>
      <c r="AU1690" s="24"/>
    </row>
    <row r="1691">
      <c r="J1691" s="18"/>
      <c r="N1691" s="24"/>
      <c r="Q1691" s="24"/>
      <c r="T1691" s="24"/>
      <c r="W1691" s="24"/>
      <c r="Z1691" s="24"/>
      <c r="AC1691" s="24"/>
      <c r="AI1691" s="24"/>
      <c r="AL1691" s="24"/>
      <c r="AO1691" s="24"/>
      <c r="AR1691" s="24"/>
      <c r="AU1691" s="24"/>
    </row>
    <row r="1692">
      <c r="J1692" s="18"/>
      <c r="N1692" s="24"/>
      <c r="Q1692" s="24"/>
      <c r="T1692" s="24"/>
      <c r="W1692" s="24"/>
      <c r="Z1692" s="24"/>
      <c r="AC1692" s="24"/>
      <c r="AI1692" s="24"/>
      <c r="AL1692" s="24"/>
      <c r="AO1692" s="24"/>
      <c r="AR1692" s="24"/>
      <c r="AU1692" s="24"/>
    </row>
    <row r="1693">
      <c r="J1693" s="18"/>
      <c r="N1693" s="24"/>
      <c r="Q1693" s="24"/>
      <c r="T1693" s="24"/>
      <c r="W1693" s="24"/>
      <c r="Z1693" s="24"/>
      <c r="AC1693" s="24"/>
      <c r="AI1693" s="24"/>
      <c r="AL1693" s="24"/>
      <c r="AO1693" s="24"/>
      <c r="AR1693" s="24"/>
      <c r="AU1693" s="24"/>
    </row>
    <row r="1694">
      <c r="J1694" s="18"/>
      <c r="N1694" s="24"/>
      <c r="Q1694" s="24"/>
      <c r="T1694" s="24"/>
      <c r="W1694" s="24"/>
      <c r="Z1694" s="24"/>
      <c r="AC1694" s="24"/>
      <c r="AI1694" s="24"/>
      <c r="AL1694" s="24"/>
      <c r="AO1694" s="24"/>
      <c r="AR1694" s="24"/>
      <c r="AU1694" s="24"/>
    </row>
    <row r="1695">
      <c r="J1695" s="18"/>
      <c r="N1695" s="24"/>
      <c r="Q1695" s="24"/>
      <c r="T1695" s="24"/>
      <c r="W1695" s="24"/>
      <c r="Z1695" s="24"/>
      <c r="AC1695" s="24"/>
      <c r="AI1695" s="24"/>
      <c r="AL1695" s="24"/>
      <c r="AO1695" s="24"/>
      <c r="AR1695" s="24"/>
      <c r="AU1695" s="24"/>
    </row>
    <row r="1696">
      <c r="J1696" s="18"/>
      <c r="N1696" s="24"/>
      <c r="Q1696" s="24"/>
      <c r="T1696" s="24"/>
      <c r="W1696" s="24"/>
      <c r="Z1696" s="24"/>
      <c r="AC1696" s="24"/>
      <c r="AI1696" s="24"/>
      <c r="AL1696" s="24"/>
      <c r="AO1696" s="24"/>
      <c r="AR1696" s="24"/>
      <c r="AU1696" s="24"/>
    </row>
    <row r="1697">
      <c r="J1697" s="18"/>
      <c r="N1697" s="24"/>
      <c r="Q1697" s="24"/>
      <c r="T1697" s="24"/>
      <c r="W1697" s="24"/>
      <c r="Z1697" s="24"/>
      <c r="AC1697" s="24"/>
      <c r="AI1697" s="24"/>
      <c r="AL1697" s="24"/>
      <c r="AO1697" s="24"/>
      <c r="AR1697" s="24"/>
      <c r="AU1697" s="24"/>
    </row>
    <row r="1698">
      <c r="J1698" s="18"/>
      <c r="N1698" s="24"/>
      <c r="Q1698" s="24"/>
      <c r="T1698" s="24"/>
      <c r="W1698" s="24"/>
      <c r="Z1698" s="24"/>
      <c r="AC1698" s="24"/>
      <c r="AI1698" s="24"/>
      <c r="AL1698" s="24"/>
      <c r="AO1698" s="24"/>
      <c r="AR1698" s="24"/>
      <c r="AU1698" s="24"/>
    </row>
    <row r="1699">
      <c r="J1699" s="18"/>
      <c r="N1699" s="24"/>
      <c r="Q1699" s="24"/>
      <c r="T1699" s="24"/>
      <c r="W1699" s="24"/>
      <c r="Z1699" s="24"/>
      <c r="AC1699" s="24"/>
      <c r="AI1699" s="24"/>
      <c r="AL1699" s="24"/>
      <c r="AO1699" s="24"/>
      <c r="AR1699" s="24"/>
      <c r="AU1699" s="24"/>
    </row>
    <row r="1700">
      <c r="J1700" s="18"/>
      <c r="N1700" s="24"/>
      <c r="Q1700" s="24"/>
      <c r="T1700" s="24"/>
      <c r="W1700" s="24"/>
      <c r="Z1700" s="24"/>
      <c r="AC1700" s="24"/>
      <c r="AI1700" s="24"/>
      <c r="AL1700" s="24"/>
      <c r="AO1700" s="24"/>
      <c r="AR1700" s="24"/>
      <c r="AU1700" s="24"/>
    </row>
    <row r="1701">
      <c r="J1701" s="18"/>
      <c r="N1701" s="24"/>
      <c r="Q1701" s="24"/>
      <c r="T1701" s="24"/>
      <c r="W1701" s="24"/>
      <c r="Z1701" s="24"/>
      <c r="AC1701" s="24"/>
      <c r="AI1701" s="24"/>
      <c r="AL1701" s="24"/>
      <c r="AO1701" s="24"/>
      <c r="AR1701" s="24"/>
      <c r="AU1701" s="24"/>
    </row>
    <row r="1702">
      <c r="J1702" s="18"/>
      <c r="N1702" s="24"/>
      <c r="Q1702" s="24"/>
      <c r="T1702" s="24"/>
      <c r="W1702" s="24"/>
      <c r="Z1702" s="24"/>
      <c r="AC1702" s="24"/>
      <c r="AI1702" s="24"/>
      <c r="AL1702" s="24"/>
      <c r="AO1702" s="24"/>
      <c r="AR1702" s="24"/>
      <c r="AU1702" s="24"/>
    </row>
    <row r="1703">
      <c r="J1703" s="18"/>
      <c r="N1703" s="24"/>
      <c r="Q1703" s="24"/>
      <c r="T1703" s="24"/>
      <c r="W1703" s="24"/>
      <c r="Z1703" s="24"/>
      <c r="AC1703" s="24"/>
      <c r="AI1703" s="24"/>
      <c r="AL1703" s="24"/>
      <c r="AO1703" s="24"/>
      <c r="AR1703" s="24"/>
      <c r="AU1703" s="24"/>
    </row>
    <row r="1704">
      <c r="J1704" s="18"/>
      <c r="N1704" s="24"/>
      <c r="Q1704" s="24"/>
      <c r="T1704" s="24"/>
      <c r="W1704" s="24"/>
      <c r="Z1704" s="24"/>
      <c r="AC1704" s="24"/>
      <c r="AI1704" s="24"/>
      <c r="AL1704" s="24"/>
      <c r="AO1704" s="24"/>
      <c r="AR1704" s="24"/>
      <c r="AU1704" s="24"/>
    </row>
    <row r="1705">
      <c r="J1705" s="18"/>
      <c r="N1705" s="24"/>
      <c r="Q1705" s="24"/>
      <c r="T1705" s="24"/>
      <c r="W1705" s="24"/>
      <c r="Z1705" s="24"/>
      <c r="AC1705" s="24"/>
      <c r="AI1705" s="24"/>
      <c r="AL1705" s="24"/>
      <c r="AO1705" s="24"/>
      <c r="AR1705" s="24"/>
      <c r="AU1705" s="24"/>
    </row>
    <row r="1706">
      <c r="J1706" s="18"/>
      <c r="N1706" s="24"/>
      <c r="Q1706" s="24"/>
      <c r="T1706" s="24"/>
      <c r="W1706" s="24"/>
      <c r="Z1706" s="24"/>
      <c r="AC1706" s="24"/>
      <c r="AI1706" s="24"/>
      <c r="AL1706" s="24"/>
      <c r="AO1706" s="24"/>
      <c r="AR1706" s="24"/>
      <c r="AU1706" s="24"/>
    </row>
    <row r="1707">
      <c r="J1707" s="18"/>
      <c r="N1707" s="24"/>
      <c r="Q1707" s="24"/>
      <c r="T1707" s="24"/>
      <c r="W1707" s="24"/>
      <c r="Z1707" s="24"/>
      <c r="AC1707" s="24"/>
      <c r="AI1707" s="24"/>
      <c r="AL1707" s="24"/>
      <c r="AO1707" s="24"/>
      <c r="AR1707" s="24"/>
      <c r="AU1707" s="24"/>
    </row>
    <row r="1708">
      <c r="J1708" s="18"/>
      <c r="N1708" s="24"/>
      <c r="Q1708" s="24"/>
      <c r="T1708" s="24"/>
      <c r="W1708" s="24"/>
      <c r="Z1708" s="24"/>
      <c r="AC1708" s="24"/>
      <c r="AI1708" s="24"/>
      <c r="AL1708" s="24"/>
      <c r="AO1708" s="24"/>
      <c r="AR1708" s="24"/>
      <c r="AU1708" s="24"/>
    </row>
    <row r="1709">
      <c r="J1709" s="18"/>
      <c r="N1709" s="24"/>
      <c r="Q1709" s="24"/>
      <c r="T1709" s="24"/>
      <c r="W1709" s="24"/>
      <c r="Z1709" s="24"/>
      <c r="AC1709" s="24"/>
      <c r="AI1709" s="24"/>
      <c r="AL1709" s="24"/>
      <c r="AO1709" s="24"/>
      <c r="AR1709" s="24"/>
      <c r="AU1709" s="24"/>
    </row>
    <row r="1710">
      <c r="J1710" s="18"/>
      <c r="N1710" s="24"/>
      <c r="Q1710" s="24"/>
      <c r="T1710" s="24"/>
      <c r="W1710" s="24"/>
      <c r="Z1710" s="24"/>
      <c r="AC1710" s="24"/>
      <c r="AI1710" s="24"/>
      <c r="AL1710" s="24"/>
      <c r="AO1710" s="24"/>
      <c r="AR1710" s="24"/>
      <c r="AU1710" s="24"/>
    </row>
    <row r="1711">
      <c r="J1711" s="18"/>
      <c r="N1711" s="24"/>
      <c r="Q1711" s="24"/>
      <c r="T1711" s="24"/>
      <c r="W1711" s="24"/>
      <c r="Z1711" s="24"/>
      <c r="AC1711" s="24"/>
      <c r="AI1711" s="24"/>
      <c r="AL1711" s="24"/>
      <c r="AO1711" s="24"/>
      <c r="AR1711" s="24"/>
      <c r="AU1711" s="24"/>
    </row>
    <row r="1712">
      <c r="J1712" s="18"/>
      <c r="N1712" s="24"/>
      <c r="Q1712" s="24"/>
      <c r="T1712" s="24"/>
      <c r="W1712" s="24"/>
      <c r="Z1712" s="24"/>
      <c r="AC1712" s="24"/>
      <c r="AI1712" s="24"/>
      <c r="AL1712" s="24"/>
      <c r="AO1712" s="24"/>
      <c r="AR1712" s="24"/>
      <c r="AU1712" s="24"/>
    </row>
    <row r="1713">
      <c r="J1713" s="18"/>
      <c r="N1713" s="24"/>
      <c r="Q1713" s="24"/>
      <c r="T1713" s="24"/>
      <c r="W1713" s="24"/>
      <c r="Z1713" s="24"/>
      <c r="AC1713" s="24"/>
      <c r="AI1713" s="24"/>
      <c r="AL1713" s="24"/>
      <c r="AO1713" s="24"/>
      <c r="AR1713" s="24"/>
      <c r="AU1713" s="24"/>
    </row>
    <row r="1714">
      <c r="J1714" s="18"/>
      <c r="N1714" s="24"/>
      <c r="Q1714" s="24"/>
      <c r="T1714" s="24"/>
      <c r="W1714" s="24"/>
      <c r="Z1714" s="24"/>
      <c r="AC1714" s="24"/>
      <c r="AI1714" s="24"/>
      <c r="AL1714" s="24"/>
      <c r="AO1714" s="24"/>
      <c r="AR1714" s="24"/>
      <c r="AU1714" s="24"/>
    </row>
    <row r="1715">
      <c r="J1715" s="18"/>
      <c r="N1715" s="24"/>
      <c r="Q1715" s="24"/>
      <c r="T1715" s="24"/>
      <c r="W1715" s="24"/>
      <c r="Z1715" s="24"/>
      <c r="AC1715" s="24"/>
      <c r="AI1715" s="24"/>
      <c r="AL1715" s="24"/>
      <c r="AO1715" s="24"/>
      <c r="AR1715" s="24"/>
      <c r="AU1715" s="24"/>
    </row>
    <row r="1716">
      <c r="J1716" s="18"/>
      <c r="N1716" s="24"/>
      <c r="Q1716" s="24"/>
      <c r="T1716" s="24"/>
      <c r="W1716" s="24"/>
      <c r="Z1716" s="24"/>
      <c r="AC1716" s="24"/>
      <c r="AI1716" s="24"/>
      <c r="AL1716" s="24"/>
      <c r="AO1716" s="24"/>
      <c r="AR1716" s="24"/>
      <c r="AU1716" s="24"/>
    </row>
    <row r="1717">
      <c r="J1717" s="18"/>
      <c r="N1717" s="24"/>
      <c r="Q1717" s="24"/>
      <c r="T1717" s="24"/>
      <c r="W1717" s="24"/>
      <c r="Z1717" s="24"/>
      <c r="AC1717" s="24"/>
      <c r="AI1717" s="24"/>
      <c r="AL1717" s="24"/>
      <c r="AO1717" s="24"/>
      <c r="AR1717" s="24"/>
      <c r="AU1717" s="24"/>
    </row>
    <row r="1718">
      <c r="J1718" s="18"/>
      <c r="N1718" s="24"/>
      <c r="Q1718" s="24"/>
      <c r="T1718" s="24"/>
      <c r="W1718" s="24"/>
      <c r="Z1718" s="24"/>
      <c r="AC1718" s="24"/>
      <c r="AI1718" s="24"/>
      <c r="AL1718" s="24"/>
      <c r="AO1718" s="24"/>
      <c r="AR1718" s="24"/>
      <c r="AU1718" s="24"/>
    </row>
    <row r="1719">
      <c r="J1719" s="18"/>
      <c r="N1719" s="24"/>
      <c r="Q1719" s="24"/>
      <c r="T1719" s="24"/>
      <c r="W1719" s="24"/>
      <c r="Z1719" s="24"/>
      <c r="AC1719" s="24"/>
      <c r="AI1719" s="24"/>
      <c r="AL1719" s="24"/>
      <c r="AO1719" s="24"/>
      <c r="AR1719" s="24"/>
      <c r="AU1719" s="24"/>
    </row>
    <row r="1720">
      <c r="J1720" s="18"/>
      <c r="N1720" s="24"/>
      <c r="Q1720" s="24"/>
      <c r="T1720" s="24"/>
      <c r="W1720" s="24"/>
      <c r="Z1720" s="24"/>
      <c r="AC1720" s="24"/>
      <c r="AI1720" s="24"/>
      <c r="AL1720" s="24"/>
      <c r="AO1720" s="24"/>
      <c r="AR1720" s="24"/>
      <c r="AU1720" s="24"/>
    </row>
    <row r="1721">
      <c r="J1721" s="18"/>
      <c r="N1721" s="24"/>
      <c r="Q1721" s="24"/>
      <c r="T1721" s="24"/>
      <c r="W1721" s="24"/>
      <c r="Z1721" s="24"/>
      <c r="AC1721" s="24"/>
      <c r="AI1721" s="24"/>
      <c r="AL1721" s="24"/>
      <c r="AO1721" s="24"/>
      <c r="AR1721" s="24"/>
      <c r="AU1721" s="24"/>
    </row>
    <row r="1722">
      <c r="J1722" s="18"/>
      <c r="N1722" s="24"/>
      <c r="Q1722" s="24"/>
      <c r="T1722" s="24"/>
      <c r="W1722" s="24"/>
      <c r="Z1722" s="24"/>
      <c r="AC1722" s="24"/>
      <c r="AI1722" s="24"/>
      <c r="AL1722" s="24"/>
      <c r="AO1722" s="24"/>
      <c r="AR1722" s="24"/>
      <c r="AU1722" s="24"/>
    </row>
    <row r="1723">
      <c r="J1723" s="18"/>
      <c r="N1723" s="24"/>
      <c r="Q1723" s="24"/>
      <c r="T1723" s="24"/>
      <c r="W1723" s="24"/>
      <c r="Z1723" s="24"/>
      <c r="AC1723" s="24"/>
      <c r="AI1723" s="24"/>
      <c r="AL1723" s="24"/>
      <c r="AO1723" s="24"/>
      <c r="AR1723" s="24"/>
      <c r="AU1723" s="24"/>
    </row>
    <row r="1724">
      <c r="J1724" s="18"/>
      <c r="N1724" s="24"/>
      <c r="Q1724" s="24"/>
      <c r="T1724" s="24"/>
      <c r="W1724" s="24"/>
      <c r="Z1724" s="24"/>
      <c r="AC1724" s="24"/>
      <c r="AI1724" s="24"/>
      <c r="AL1724" s="24"/>
      <c r="AO1724" s="24"/>
      <c r="AR1724" s="24"/>
      <c r="AU1724" s="24"/>
    </row>
    <row r="1725">
      <c r="J1725" s="18"/>
      <c r="N1725" s="24"/>
      <c r="Q1725" s="24"/>
      <c r="T1725" s="24"/>
      <c r="W1725" s="24"/>
      <c r="Z1725" s="24"/>
      <c r="AC1725" s="24"/>
      <c r="AI1725" s="24"/>
      <c r="AL1725" s="24"/>
      <c r="AO1725" s="24"/>
      <c r="AR1725" s="24"/>
      <c r="AU1725" s="24"/>
    </row>
    <row r="1726">
      <c r="J1726" s="18"/>
      <c r="N1726" s="24"/>
      <c r="Q1726" s="24"/>
      <c r="T1726" s="24"/>
      <c r="W1726" s="24"/>
      <c r="Z1726" s="24"/>
      <c r="AC1726" s="24"/>
      <c r="AI1726" s="24"/>
      <c r="AL1726" s="24"/>
      <c r="AO1726" s="24"/>
      <c r="AR1726" s="24"/>
      <c r="AU1726" s="24"/>
    </row>
    <row r="1727">
      <c r="J1727" s="18"/>
      <c r="N1727" s="24"/>
      <c r="Q1727" s="24"/>
      <c r="T1727" s="24"/>
      <c r="W1727" s="24"/>
      <c r="Z1727" s="24"/>
      <c r="AC1727" s="24"/>
      <c r="AI1727" s="24"/>
      <c r="AL1727" s="24"/>
      <c r="AO1727" s="24"/>
      <c r="AR1727" s="24"/>
      <c r="AU1727" s="24"/>
    </row>
    <row r="1728">
      <c r="J1728" s="18"/>
      <c r="N1728" s="24"/>
      <c r="Q1728" s="24"/>
      <c r="T1728" s="24"/>
      <c r="W1728" s="24"/>
      <c r="Z1728" s="24"/>
      <c r="AC1728" s="24"/>
      <c r="AI1728" s="24"/>
      <c r="AL1728" s="24"/>
      <c r="AO1728" s="24"/>
      <c r="AR1728" s="24"/>
      <c r="AU1728" s="24"/>
    </row>
    <row r="1729">
      <c r="J1729" s="18"/>
      <c r="N1729" s="24"/>
      <c r="Q1729" s="24"/>
      <c r="T1729" s="24"/>
      <c r="W1729" s="24"/>
      <c r="Z1729" s="24"/>
      <c r="AC1729" s="24"/>
      <c r="AI1729" s="24"/>
      <c r="AL1729" s="24"/>
      <c r="AO1729" s="24"/>
      <c r="AR1729" s="24"/>
      <c r="AU1729" s="24"/>
    </row>
    <row r="1730">
      <c r="J1730" s="18"/>
      <c r="N1730" s="24"/>
      <c r="Q1730" s="24"/>
      <c r="T1730" s="24"/>
      <c r="W1730" s="24"/>
      <c r="Z1730" s="24"/>
      <c r="AC1730" s="24"/>
      <c r="AI1730" s="24"/>
      <c r="AL1730" s="24"/>
      <c r="AO1730" s="24"/>
      <c r="AR1730" s="24"/>
      <c r="AU1730" s="24"/>
    </row>
    <row r="1731">
      <c r="J1731" s="18"/>
      <c r="N1731" s="24"/>
      <c r="Q1731" s="24"/>
      <c r="T1731" s="24"/>
      <c r="W1731" s="24"/>
      <c r="Z1731" s="24"/>
      <c r="AC1731" s="24"/>
      <c r="AI1731" s="24"/>
      <c r="AL1731" s="24"/>
      <c r="AO1731" s="24"/>
      <c r="AR1731" s="24"/>
      <c r="AU1731" s="24"/>
    </row>
    <row r="1732">
      <c r="J1732" s="18"/>
      <c r="N1732" s="24"/>
      <c r="Q1732" s="24"/>
      <c r="T1732" s="24"/>
      <c r="W1732" s="24"/>
      <c r="Z1732" s="24"/>
      <c r="AC1732" s="24"/>
      <c r="AI1732" s="24"/>
      <c r="AL1732" s="24"/>
      <c r="AO1732" s="24"/>
      <c r="AR1732" s="24"/>
      <c r="AU1732" s="24"/>
    </row>
    <row r="1733">
      <c r="J1733" s="18"/>
      <c r="N1733" s="24"/>
      <c r="Q1733" s="24"/>
      <c r="T1733" s="24"/>
      <c r="W1733" s="24"/>
      <c r="Z1733" s="24"/>
      <c r="AC1733" s="24"/>
      <c r="AI1733" s="24"/>
      <c r="AL1733" s="24"/>
      <c r="AO1733" s="24"/>
      <c r="AR1733" s="24"/>
      <c r="AU1733" s="24"/>
    </row>
    <row r="1734">
      <c r="J1734" s="18"/>
      <c r="N1734" s="24"/>
      <c r="Q1734" s="24"/>
      <c r="T1734" s="24"/>
      <c r="W1734" s="24"/>
      <c r="Z1734" s="24"/>
      <c r="AC1734" s="24"/>
      <c r="AI1734" s="24"/>
      <c r="AL1734" s="24"/>
      <c r="AO1734" s="24"/>
      <c r="AR1734" s="24"/>
      <c r="AU1734" s="24"/>
    </row>
    <row r="1735">
      <c r="J1735" s="18"/>
      <c r="N1735" s="24"/>
      <c r="Q1735" s="24"/>
      <c r="T1735" s="24"/>
      <c r="W1735" s="24"/>
      <c r="Z1735" s="24"/>
      <c r="AC1735" s="24"/>
      <c r="AI1735" s="24"/>
      <c r="AL1735" s="24"/>
      <c r="AO1735" s="24"/>
      <c r="AR1735" s="24"/>
      <c r="AU1735" s="24"/>
    </row>
    <row r="1736">
      <c r="J1736" s="18"/>
      <c r="N1736" s="24"/>
      <c r="Q1736" s="24"/>
      <c r="T1736" s="24"/>
      <c r="W1736" s="24"/>
      <c r="Z1736" s="24"/>
      <c r="AC1736" s="24"/>
      <c r="AI1736" s="24"/>
      <c r="AL1736" s="24"/>
      <c r="AO1736" s="24"/>
      <c r="AR1736" s="24"/>
      <c r="AU1736" s="24"/>
    </row>
    <row r="1737">
      <c r="J1737" s="18"/>
      <c r="N1737" s="24"/>
      <c r="Q1737" s="24"/>
      <c r="T1737" s="24"/>
      <c r="W1737" s="24"/>
      <c r="Z1737" s="24"/>
      <c r="AC1737" s="24"/>
      <c r="AI1737" s="24"/>
      <c r="AL1737" s="24"/>
      <c r="AO1737" s="24"/>
      <c r="AR1737" s="24"/>
      <c r="AU1737" s="24"/>
    </row>
    <row r="1738">
      <c r="J1738" s="18"/>
      <c r="N1738" s="24"/>
      <c r="Q1738" s="24"/>
      <c r="T1738" s="24"/>
      <c r="W1738" s="24"/>
      <c r="Z1738" s="24"/>
      <c r="AC1738" s="24"/>
      <c r="AI1738" s="24"/>
      <c r="AL1738" s="24"/>
      <c r="AO1738" s="24"/>
      <c r="AR1738" s="24"/>
      <c r="AU1738" s="24"/>
    </row>
    <row r="1739">
      <c r="J1739" s="18"/>
      <c r="N1739" s="24"/>
      <c r="Q1739" s="24"/>
      <c r="T1739" s="24"/>
      <c r="W1739" s="24"/>
      <c r="Z1739" s="24"/>
      <c r="AC1739" s="24"/>
      <c r="AI1739" s="24"/>
      <c r="AL1739" s="24"/>
      <c r="AO1739" s="24"/>
      <c r="AR1739" s="24"/>
      <c r="AU1739" s="24"/>
    </row>
    <row r="1740">
      <c r="J1740" s="18"/>
      <c r="N1740" s="24"/>
      <c r="Q1740" s="24"/>
      <c r="T1740" s="24"/>
      <c r="W1740" s="24"/>
      <c r="Z1740" s="24"/>
      <c r="AC1740" s="24"/>
      <c r="AI1740" s="24"/>
      <c r="AL1740" s="24"/>
      <c r="AO1740" s="24"/>
      <c r="AR1740" s="24"/>
      <c r="AU1740" s="24"/>
    </row>
    <row r="1741">
      <c r="J1741" s="18"/>
      <c r="N1741" s="24"/>
      <c r="Q1741" s="24"/>
      <c r="T1741" s="24"/>
      <c r="W1741" s="24"/>
      <c r="Z1741" s="24"/>
      <c r="AC1741" s="24"/>
      <c r="AI1741" s="24"/>
      <c r="AL1741" s="24"/>
      <c r="AO1741" s="24"/>
      <c r="AR1741" s="24"/>
      <c r="AU1741" s="24"/>
    </row>
    <row r="1742">
      <c r="J1742" s="18"/>
      <c r="N1742" s="24"/>
      <c r="Q1742" s="24"/>
      <c r="T1742" s="24"/>
      <c r="W1742" s="24"/>
      <c r="Z1742" s="24"/>
      <c r="AC1742" s="24"/>
      <c r="AI1742" s="24"/>
      <c r="AL1742" s="24"/>
      <c r="AO1742" s="24"/>
      <c r="AR1742" s="24"/>
      <c r="AU1742" s="24"/>
    </row>
    <row r="1743">
      <c r="J1743" s="18"/>
      <c r="N1743" s="24"/>
      <c r="Q1743" s="24"/>
      <c r="T1743" s="24"/>
      <c r="W1743" s="24"/>
      <c r="Z1743" s="24"/>
      <c r="AC1743" s="24"/>
      <c r="AI1743" s="24"/>
      <c r="AL1743" s="24"/>
      <c r="AO1743" s="24"/>
      <c r="AR1743" s="24"/>
      <c r="AU1743" s="24"/>
    </row>
    <row r="1744">
      <c r="J1744" s="18"/>
      <c r="N1744" s="24"/>
      <c r="Q1744" s="24"/>
      <c r="T1744" s="24"/>
      <c r="W1744" s="24"/>
      <c r="Z1744" s="24"/>
      <c r="AC1744" s="24"/>
      <c r="AI1744" s="24"/>
      <c r="AL1744" s="24"/>
      <c r="AO1744" s="24"/>
      <c r="AR1744" s="24"/>
      <c r="AU1744" s="24"/>
    </row>
    <row r="1745">
      <c r="J1745" s="18"/>
      <c r="N1745" s="24"/>
      <c r="Q1745" s="24"/>
      <c r="T1745" s="24"/>
      <c r="W1745" s="24"/>
      <c r="Z1745" s="24"/>
      <c r="AC1745" s="24"/>
      <c r="AI1745" s="24"/>
      <c r="AL1745" s="24"/>
      <c r="AO1745" s="24"/>
      <c r="AR1745" s="24"/>
      <c r="AU1745" s="24"/>
    </row>
    <row r="1746">
      <c r="J1746" s="18"/>
      <c r="N1746" s="24"/>
      <c r="Q1746" s="24"/>
      <c r="T1746" s="24"/>
      <c r="W1746" s="24"/>
      <c r="Z1746" s="24"/>
      <c r="AC1746" s="24"/>
      <c r="AI1746" s="24"/>
      <c r="AL1746" s="24"/>
      <c r="AO1746" s="24"/>
      <c r="AR1746" s="24"/>
      <c r="AU1746" s="24"/>
    </row>
    <row r="1747">
      <c r="J1747" s="18"/>
      <c r="N1747" s="24"/>
      <c r="Q1747" s="24"/>
      <c r="T1747" s="24"/>
      <c r="W1747" s="24"/>
      <c r="Z1747" s="24"/>
      <c r="AC1747" s="24"/>
      <c r="AI1747" s="24"/>
      <c r="AL1747" s="24"/>
      <c r="AO1747" s="24"/>
      <c r="AR1747" s="24"/>
      <c r="AU1747" s="24"/>
    </row>
    <row r="1748">
      <c r="J1748" s="18"/>
      <c r="N1748" s="24"/>
      <c r="Q1748" s="24"/>
      <c r="T1748" s="24"/>
      <c r="W1748" s="24"/>
      <c r="Z1748" s="24"/>
      <c r="AC1748" s="24"/>
      <c r="AI1748" s="24"/>
      <c r="AL1748" s="24"/>
      <c r="AO1748" s="24"/>
      <c r="AR1748" s="24"/>
      <c r="AU1748" s="24"/>
    </row>
    <row r="1749">
      <c r="J1749" s="18"/>
      <c r="N1749" s="24"/>
      <c r="Q1749" s="24"/>
      <c r="T1749" s="24"/>
      <c r="W1749" s="24"/>
      <c r="Z1749" s="24"/>
      <c r="AC1749" s="24"/>
      <c r="AI1749" s="24"/>
      <c r="AL1749" s="24"/>
      <c r="AO1749" s="24"/>
      <c r="AR1749" s="24"/>
      <c r="AU1749" s="24"/>
    </row>
    <row r="1750">
      <c r="J1750" s="18"/>
      <c r="N1750" s="24"/>
      <c r="Q1750" s="24"/>
      <c r="T1750" s="24"/>
      <c r="W1750" s="24"/>
      <c r="Z1750" s="24"/>
      <c r="AC1750" s="24"/>
      <c r="AI1750" s="24"/>
      <c r="AL1750" s="24"/>
      <c r="AO1750" s="24"/>
      <c r="AR1750" s="24"/>
      <c r="AU1750" s="24"/>
    </row>
    <row r="1751">
      <c r="J1751" s="18"/>
      <c r="N1751" s="24"/>
      <c r="Q1751" s="24"/>
      <c r="T1751" s="24"/>
      <c r="W1751" s="24"/>
      <c r="Z1751" s="24"/>
      <c r="AC1751" s="24"/>
      <c r="AI1751" s="24"/>
      <c r="AL1751" s="24"/>
      <c r="AO1751" s="24"/>
      <c r="AR1751" s="24"/>
      <c r="AU1751" s="24"/>
    </row>
    <row r="1752">
      <c r="J1752" s="18"/>
      <c r="N1752" s="24"/>
      <c r="Q1752" s="24"/>
      <c r="T1752" s="24"/>
      <c r="W1752" s="24"/>
      <c r="Z1752" s="24"/>
      <c r="AC1752" s="24"/>
      <c r="AI1752" s="24"/>
      <c r="AL1752" s="24"/>
      <c r="AO1752" s="24"/>
      <c r="AR1752" s="24"/>
      <c r="AU1752" s="24"/>
    </row>
    <row r="1753">
      <c r="J1753" s="18"/>
      <c r="N1753" s="24"/>
      <c r="Q1753" s="24"/>
      <c r="T1753" s="24"/>
      <c r="W1753" s="24"/>
      <c r="Z1753" s="24"/>
      <c r="AC1753" s="24"/>
      <c r="AI1753" s="24"/>
      <c r="AL1753" s="24"/>
      <c r="AO1753" s="24"/>
      <c r="AR1753" s="24"/>
      <c r="AU1753" s="24"/>
    </row>
    <row r="1754">
      <c r="J1754" s="18"/>
      <c r="N1754" s="24"/>
      <c r="Q1754" s="24"/>
      <c r="T1754" s="24"/>
      <c r="W1754" s="24"/>
      <c r="Z1754" s="24"/>
      <c r="AC1754" s="24"/>
      <c r="AI1754" s="24"/>
      <c r="AL1754" s="24"/>
      <c r="AO1754" s="24"/>
      <c r="AR1754" s="24"/>
      <c r="AU1754" s="24"/>
    </row>
    <row r="1755">
      <c r="J1755" s="18"/>
      <c r="N1755" s="24"/>
      <c r="Q1755" s="24"/>
      <c r="T1755" s="24"/>
      <c r="W1755" s="24"/>
      <c r="Z1755" s="24"/>
      <c r="AC1755" s="24"/>
      <c r="AI1755" s="24"/>
      <c r="AL1755" s="24"/>
      <c r="AO1755" s="24"/>
      <c r="AR1755" s="24"/>
      <c r="AU1755" s="24"/>
    </row>
    <row r="1756">
      <c r="J1756" s="18"/>
      <c r="N1756" s="24"/>
      <c r="Q1756" s="24"/>
      <c r="T1756" s="24"/>
      <c r="W1756" s="24"/>
      <c r="Z1756" s="24"/>
      <c r="AC1756" s="24"/>
      <c r="AI1756" s="24"/>
      <c r="AL1756" s="24"/>
      <c r="AO1756" s="24"/>
      <c r="AR1756" s="24"/>
      <c r="AU1756" s="24"/>
    </row>
    <row r="1757">
      <c r="J1757" s="18"/>
      <c r="N1757" s="24"/>
      <c r="Q1757" s="24"/>
      <c r="T1757" s="24"/>
      <c r="W1757" s="24"/>
      <c r="Z1757" s="24"/>
      <c r="AC1757" s="24"/>
      <c r="AI1757" s="24"/>
      <c r="AL1757" s="24"/>
      <c r="AO1757" s="24"/>
      <c r="AR1757" s="24"/>
      <c r="AU1757" s="24"/>
    </row>
    <row r="1758">
      <c r="J1758" s="18"/>
      <c r="N1758" s="24"/>
      <c r="Q1758" s="24"/>
      <c r="T1758" s="24"/>
      <c r="W1758" s="24"/>
      <c r="Z1758" s="24"/>
      <c r="AC1758" s="24"/>
      <c r="AI1758" s="24"/>
      <c r="AL1758" s="24"/>
      <c r="AO1758" s="24"/>
      <c r="AR1758" s="24"/>
      <c r="AU1758" s="24"/>
    </row>
    <row r="1759">
      <c r="J1759" s="18"/>
      <c r="N1759" s="24"/>
      <c r="Q1759" s="24"/>
      <c r="T1759" s="24"/>
      <c r="W1759" s="24"/>
      <c r="Z1759" s="24"/>
      <c r="AC1759" s="24"/>
      <c r="AI1759" s="24"/>
      <c r="AL1759" s="24"/>
      <c r="AO1759" s="24"/>
      <c r="AR1759" s="24"/>
      <c r="AU1759" s="24"/>
    </row>
    <row r="1760">
      <c r="J1760" s="18"/>
      <c r="N1760" s="24"/>
      <c r="Q1760" s="24"/>
      <c r="T1760" s="24"/>
      <c r="W1760" s="24"/>
      <c r="Z1760" s="24"/>
      <c r="AC1760" s="24"/>
      <c r="AI1760" s="24"/>
      <c r="AL1760" s="24"/>
      <c r="AO1760" s="24"/>
      <c r="AR1760" s="24"/>
      <c r="AU1760" s="24"/>
    </row>
    <row r="1761">
      <c r="J1761" s="18"/>
      <c r="N1761" s="24"/>
      <c r="Q1761" s="24"/>
      <c r="T1761" s="24"/>
      <c r="W1761" s="24"/>
      <c r="Z1761" s="24"/>
      <c r="AC1761" s="24"/>
      <c r="AI1761" s="24"/>
      <c r="AL1761" s="24"/>
      <c r="AO1761" s="24"/>
      <c r="AR1761" s="24"/>
      <c r="AU1761" s="24"/>
    </row>
    <row r="1762">
      <c r="J1762" s="18"/>
      <c r="N1762" s="24"/>
      <c r="Q1762" s="24"/>
      <c r="T1762" s="24"/>
      <c r="W1762" s="24"/>
      <c r="Z1762" s="24"/>
      <c r="AC1762" s="24"/>
      <c r="AI1762" s="24"/>
      <c r="AL1762" s="24"/>
      <c r="AO1762" s="24"/>
      <c r="AR1762" s="24"/>
      <c r="AU1762" s="24"/>
    </row>
    <row r="1763">
      <c r="J1763" s="18"/>
      <c r="N1763" s="24"/>
      <c r="Q1763" s="24"/>
      <c r="T1763" s="24"/>
      <c r="W1763" s="24"/>
      <c r="Z1763" s="24"/>
      <c r="AC1763" s="24"/>
      <c r="AI1763" s="24"/>
      <c r="AL1763" s="24"/>
      <c r="AO1763" s="24"/>
      <c r="AR1763" s="24"/>
      <c r="AU1763" s="24"/>
    </row>
    <row r="1764">
      <c r="J1764" s="18"/>
      <c r="N1764" s="24"/>
      <c r="Q1764" s="24"/>
      <c r="T1764" s="24"/>
      <c r="W1764" s="24"/>
      <c r="Z1764" s="24"/>
      <c r="AC1764" s="24"/>
      <c r="AI1764" s="24"/>
      <c r="AL1764" s="24"/>
      <c r="AO1764" s="24"/>
      <c r="AR1764" s="24"/>
      <c r="AU1764" s="24"/>
    </row>
    <row r="1765">
      <c r="J1765" s="18"/>
      <c r="N1765" s="24"/>
      <c r="Q1765" s="24"/>
      <c r="T1765" s="24"/>
      <c r="W1765" s="24"/>
      <c r="Z1765" s="24"/>
      <c r="AC1765" s="24"/>
      <c r="AI1765" s="24"/>
      <c r="AL1765" s="24"/>
      <c r="AO1765" s="24"/>
      <c r="AR1765" s="24"/>
      <c r="AU1765" s="24"/>
    </row>
    <row r="1766">
      <c r="J1766" s="18"/>
      <c r="N1766" s="24"/>
      <c r="Q1766" s="24"/>
      <c r="T1766" s="24"/>
      <c r="W1766" s="24"/>
      <c r="Z1766" s="24"/>
      <c r="AC1766" s="24"/>
      <c r="AI1766" s="24"/>
      <c r="AL1766" s="24"/>
      <c r="AO1766" s="24"/>
      <c r="AR1766" s="24"/>
      <c r="AU1766" s="24"/>
    </row>
    <row r="1767">
      <c r="J1767" s="18"/>
      <c r="N1767" s="24"/>
      <c r="Q1767" s="24"/>
      <c r="T1767" s="24"/>
      <c r="W1767" s="24"/>
      <c r="Z1767" s="24"/>
      <c r="AC1767" s="24"/>
      <c r="AI1767" s="24"/>
      <c r="AL1767" s="24"/>
      <c r="AO1767" s="24"/>
      <c r="AR1767" s="24"/>
      <c r="AU1767" s="24"/>
    </row>
    <row r="1768">
      <c r="J1768" s="18"/>
      <c r="N1768" s="24"/>
      <c r="Q1768" s="24"/>
      <c r="T1768" s="24"/>
      <c r="W1768" s="24"/>
      <c r="Z1768" s="24"/>
      <c r="AC1768" s="24"/>
      <c r="AI1768" s="24"/>
      <c r="AL1768" s="24"/>
      <c r="AO1768" s="24"/>
      <c r="AR1768" s="24"/>
      <c r="AU1768" s="24"/>
    </row>
    <row r="1769">
      <c r="J1769" s="18"/>
      <c r="N1769" s="24"/>
      <c r="Q1769" s="24"/>
      <c r="T1769" s="24"/>
      <c r="W1769" s="24"/>
      <c r="Z1769" s="24"/>
      <c r="AC1769" s="24"/>
      <c r="AI1769" s="24"/>
      <c r="AL1769" s="24"/>
      <c r="AO1769" s="24"/>
      <c r="AR1769" s="24"/>
      <c r="AU1769" s="24"/>
    </row>
    <row r="1770">
      <c r="J1770" s="18"/>
      <c r="N1770" s="24"/>
      <c r="Q1770" s="24"/>
      <c r="T1770" s="24"/>
      <c r="W1770" s="24"/>
      <c r="Z1770" s="24"/>
      <c r="AC1770" s="24"/>
      <c r="AI1770" s="24"/>
      <c r="AL1770" s="24"/>
      <c r="AO1770" s="24"/>
      <c r="AR1770" s="24"/>
      <c r="AU1770" s="24"/>
    </row>
    <row r="1771">
      <c r="J1771" s="18"/>
      <c r="N1771" s="24"/>
      <c r="Q1771" s="24"/>
      <c r="T1771" s="24"/>
      <c r="W1771" s="24"/>
      <c r="Z1771" s="24"/>
      <c r="AC1771" s="24"/>
      <c r="AI1771" s="24"/>
      <c r="AL1771" s="24"/>
      <c r="AO1771" s="24"/>
      <c r="AR1771" s="24"/>
      <c r="AU1771" s="24"/>
    </row>
    <row r="1772">
      <c r="J1772" s="18"/>
      <c r="N1772" s="24"/>
      <c r="Q1772" s="24"/>
      <c r="T1772" s="24"/>
      <c r="W1772" s="24"/>
      <c r="Z1772" s="24"/>
      <c r="AC1772" s="24"/>
      <c r="AI1772" s="24"/>
      <c r="AL1772" s="24"/>
      <c r="AO1772" s="24"/>
      <c r="AR1772" s="24"/>
      <c r="AU1772" s="24"/>
    </row>
    <row r="1773">
      <c r="J1773" s="18"/>
      <c r="N1773" s="24"/>
      <c r="Q1773" s="24"/>
      <c r="T1773" s="24"/>
      <c r="W1773" s="24"/>
      <c r="Z1773" s="24"/>
      <c r="AC1773" s="24"/>
      <c r="AI1773" s="24"/>
      <c r="AL1773" s="24"/>
      <c r="AO1773" s="24"/>
      <c r="AR1773" s="24"/>
      <c r="AU1773" s="24"/>
    </row>
    <row r="1774">
      <c r="J1774" s="18"/>
      <c r="N1774" s="24"/>
      <c r="Q1774" s="24"/>
      <c r="T1774" s="24"/>
      <c r="W1774" s="24"/>
      <c r="Z1774" s="24"/>
      <c r="AC1774" s="24"/>
      <c r="AI1774" s="24"/>
      <c r="AL1774" s="24"/>
      <c r="AO1774" s="24"/>
      <c r="AR1774" s="24"/>
      <c r="AU1774" s="24"/>
    </row>
    <row r="1775">
      <c r="J1775" s="18"/>
      <c r="N1775" s="24"/>
      <c r="Q1775" s="24"/>
      <c r="T1775" s="24"/>
      <c r="W1775" s="24"/>
      <c r="Z1775" s="24"/>
      <c r="AC1775" s="24"/>
      <c r="AI1775" s="24"/>
      <c r="AL1775" s="24"/>
      <c r="AO1775" s="24"/>
      <c r="AR1775" s="24"/>
      <c r="AU1775" s="24"/>
    </row>
    <row r="1776">
      <c r="J1776" s="18"/>
      <c r="N1776" s="24"/>
      <c r="Q1776" s="24"/>
      <c r="T1776" s="24"/>
      <c r="W1776" s="24"/>
      <c r="Z1776" s="24"/>
      <c r="AC1776" s="24"/>
      <c r="AI1776" s="24"/>
      <c r="AL1776" s="24"/>
      <c r="AO1776" s="24"/>
      <c r="AR1776" s="24"/>
      <c r="AU1776" s="24"/>
    </row>
    <row r="1777">
      <c r="J1777" s="18"/>
      <c r="N1777" s="24"/>
      <c r="Q1777" s="24"/>
      <c r="T1777" s="24"/>
      <c r="W1777" s="24"/>
      <c r="Z1777" s="24"/>
      <c r="AC1777" s="24"/>
      <c r="AI1777" s="24"/>
      <c r="AL1777" s="24"/>
      <c r="AO1777" s="24"/>
      <c r="AR1777" s="24"/>
      <c r="AU1777" s="24"/>
    </row>
    <row r="1778">
      <c r="J1778" s="18"/>
      <c r="N1778" s="24"/>
      <c r="Q1778" s="24"/>
      <c r="T1778" s="24"/>
      <c r="W1778" s="24"/>
      <c r="Z1778" s="24"/>
      <c r="AC1778" s="24"/>
      <c r="AI1778" s="24"/>
      <c r="AL1778" s="24"/>
      <c r="AO1778" s="24"/>
      <c r="AR1778" s="24"/>
      <c r="AU1778" s="24"/>
    </row>
    <row r="1779">
      <c r="J1779" s="18"/>
      <c r="N1779" s="24"/>
      <c r="Q1779" s="24"/>
      <c r="T1779" s="24"/>
      <c r="W1779" s="24"/>
      <c r="Z1779" s="24"/>
      <c r="AC1779" s="24"/>
      <c r="AI1779" s="24"/>
      <c r="AL1779" s="24"/>
      <c r="AO1779" s="24"/>
      <c r="AR1779" s="24"/>
      <c r="AU1779" s="24"/>
    </row>
    <row r="1780">
      <c r="J1780" s="18"/>
      <c r="N1780" s="24"/>
      <c r="Q1780" s="24"/>
      <c r="T1780" s="24"/>
      <c r="W1780" s="24"/>
      <c r="Z1780" s="24"/>
      <c r="AC1780" s="24"/>
      <c r="AI1780" s="24"/>
      <c r="AL1780" s="24"/>
      <c r="AO1780" s="24"/>
      <c r="AR1780" s="24"/>
      <c r="AU1780" s="24"/>
    </row>
    <row r="1781">
      <c r="J1781" s="18"/>
      <c r="N1781" s="24"/>
      <c r="Q1781" s="24"/>
      <c r="T1781" s="24"/>
      <c r="W1781" s="24"/>
      <c r="Z1781" s="24"/>
      <c r="AC1781" s="24"/>
      <c r="AI1781" s="24"/>
      <c r="AL1781" s="24"/>
      <c r="AO1781" s="24"/>
      <c r="AR1781" s="24"/>
      <c r="AU1781" s="24"/>
    </row>
    <row r="1782">
      <c r="J1782" s="18"/>
      <c r="N1782" s="24"/>
      <c r="Q1782" s="24"/>
      <c r="T1782" s="24"/>
      <c r="W1782" s="24"/>
      <c r="Z1782" s="24"/>
      <c r="AC1782" s="24"/>
      <c r="AI1782" s="24"/>
      <c r="AL1782" s="24"/>
      <c r="AO1782" s="24"/>
      <c r="AR1782" s="24"/>
      <c r="AU1782" s="24"/>
    </row>
    <row r="1783">
      <c r="J1783" s="18"/>
      <c r="N1783" s="24"/>
      <c r="Q1783" s="24"/>
      <c r="T1783" s="24"/>
      <c r="W1783" s="24"/>
      <c r="Z1783" s="24"/>
      <c r="AC1783" s="24"/>
      <c r="AI1783" s="24"/>
      <c r="AL1783" s="24"/>
      <c r="AO1783" s="24"/>
      <c r="AR1783" s="24"/>
      <c r="AU1783" s="24"/>
    </row>
    <row r="1784">
      <c r="J1784" s="18"/>
      <c r="N1784" s="24"/>
      <c r="Q1784" s="24"/>
      <c r="T1784" s="24"/>
      <c r="W1784" s="24"/>
      <c r="Z1784" s="24"/>
      <c r="AC1784" s="24"/>
      <c r="AI1784" s="24"/>
      <c r="AL1784" s="24"/>
      <c r="AO1784" s="24"/>
      <c r="AR1784" s="24"/>
      <c r="AU1784" s="24"/>
    </row>
    <row r="1785">
      <c r="J1785" s="18"/>
      <c r="N1785" s="24"/>
      <c r="Q1785" s="24"/>
      <c r="T1785" s="24"/>
      <c r="W1785" s="24"/>
      <c r="Z1785" s="24"/>
      <c r="AC1785" s="24"/>
      <c r="AI1785" s="24"/>
      <c r="AL1785" s="24"/>
      <c r="AO1785" s="24"/>
      <c r="AR1785" s="24"/>
      <c r="AU1785" s="24"/>
    </row>
    <row r="1786">
      <c r="J1786" s="18"/>
      <c r="N1786" s="24"/>
      <c r="Q1786" s="24"/>
      <c r="T1786" s="24"/>
      <c r="W1786" s="24"/>
      <c r="Z1786" s="24"/>
      <c r="AC1786" s="24"/>
      <c r="AI1786" s="24"/>
      <c r="AL1786" s="24"/>
      <c r="AO1786" s="24"/>
      <c r="AR1786" s="24"/>
      <c r="AU1786" s="24"/>
    </row>
    <row r="1787">
      <c r="J1787" s="18"/>
      <c r="N1787" s="24"/>
      <c r="Q1787" s="24"/>
      <c r="T1787" s="24"/>
      <c r="W1787" s="24"/>
      <c r="Z1787" s="24"/>
      <c r="AC1787" s="24"/>
      <c r="AI1787" s="24"/>
      <c r="AL1787" s="24"/>
      <c r="AO1787" s="24"/>
      <c r="AR1787" s="24"/>
      <c r="AU1787" s="24"/>
    </row>
    <row r="1788">
      <c r="J1788" s="18"/>
      <c r="N1788" s="24"/>
      <c r="Q1788" s="24"/>
      <c r="T1788" s="24"/>
      <c r="W1788" s="24"/>
      <c r="Z1788" s="24"/>
      <c r="AC1788" s="24"/>
      <c r="AI1788" s="24"/>
      <c r="AL1788" s="24"/>
      <c r="AO1788" s="24"/>
      <c r="AR1788" s="24"/>
      <c r="AU1788" s="24"/>
    </row>
    <row r="1789">
      <c r="J1789" s="18"/>
      <c r="N1789" s="24"/>
      <c r="Q1789" s="24"/>
      <c r="T1789" s="24"/>
      <c r="W1789" s="24"/>
      <c r="Z1789" s="24"/>
      <c r="AC1789" s="24"/>
      <c r="AI1789" s="24"/>
      <c r="AL1789" s="24"/>
      <c r="AO1789" s="24"/>
      <c r="AR1789" s="24"/>
      <c r="AU1789" s="24"/>
    </row>
    <row r="1790">
      <c r="J1790" s="18"/>
      <c r="N1790" s="24"/>
      <c r="Q1790" s="24"/>
      <c r="T1790" s="24"/>
      <c r="W1790" s="24"/>
      <c r="Z1790" s="24"/>
      <c r="AC1790" s="24"/>
      <c r="AI1790" s="24"/>
      <c r="AL1790" s="24"/>
      <c r="AO1790" s="24"/>
      <c r="AR1790" s="24"/>
      <c r="AU1790" s="24"/>
    </row>
    <row r="1791">
      <c r="J1791" s="18"/>
      <c r="N1791" s="24"/>
      <c r="Q1791" s="24"/>
      <c r="T1791" s="24"/>
      <c r="W1791" s="24"/>
      <c r="Z1791" s="24"/>
      <c r="AC1791" s="24"/>
      <c r="AI1791" s="24"/>
      <c r="AL1791" s="24"/>
      <c r="AO1791" s="24"/>
      <c r="AR1791" s="24"/>
      <c r="AU1791" s="24"/>
    </row>
    <row r="1792">
      <c r="J1792" s="18"/>
      <c r="N1792" s="24"/>
      <c r="Q1792" s="24"/>
      <c r="T1792" s="24"/>
      <c r="W1792" s="24"/>
      <c r="Z1792" s="24"/>
      <c r="AC1792" s="24"/>
      <c r="AI1792" s="24"/>
      <c r="AL1792" s="24"/>
      <c r="AO1792" s="24"/>
      <c r="AR1792" s="24"/>
      <c r="AU1792" s="24"/>
    </row>
    <row r="1793">
      <c r="J1793" s="18"/>
      <c r="N1793" s="24"/>
      <c r="Q1793" s="24"/>
      <c r="T1793" s="24"/>
      <c r="W1793" s="24"/>
      <c r="Z1793" s="24"/>
      <c r="AC1793" s="24"/>
      <c r="AI1793" s="24"/>
      <c r="AL1793" s="24"/>
      <c r="AO1793" s="24"/>
      <c r="AR1793" s="24"/>
      <c r="AU1793" s="24"/>
    </row>
    <row r="1794">
      <c r="J1794" s="18"/>
      <c r="N1794" s="24"/>
      <c r="Q1794" s="24"/>
      <c r="T1794" s="24"/>
      <c r="W1794" s="24"/>
      <c r="Z1794" s="24"/>
      <c r="AC1794" s="24"/>
      <c r="AI1794" s="24"/>
      <c r="AL1794" s="24"/>
      <c r="AO1794" s="24"/>
      <c r="AR1794" s="24"/>
      <c r="AU1794" s="24"/>
    </row>
    <row r="1795">
      <c r="J1795" s="18"/>
      <c r="N1795" s="24"/>
      <c r="Q1795" s="24"/>
      <c r="T1795" s="24"/>
      <c r="W1795" s="24"/>
      <c r="Z1795" s="24"/>
      <c r="AC1795" s="24"/>
      <c r="AI1795" s="24"/>
      <c r="AL1795" s="24"/>
      <c r="AO1795" s="24"/>
      <c r="AR1795" s="24"/>
      <c r="AU1795" s="24"/>
    </row>
    <row r="1796">
      <c r="J1796" s="18"/>
      <c r="N1796" s="24"/>
      <c r="Q1796" s="24"/>
      <c r="T1796" s="24"/>
      <c r="W1796" s="24"/>
      <c r="Z1796" s="24"/>
      <c r="AC1796" s="24"/>
      <c r="AI1796" s="24"/>
      <c r="AL1796" s="24"/>
      <c r="AO1796" s="24"/>
      <c r="AR1796" s="24"/>
      <c r="AU1796" s="24"/>
    </row>
    <row r="1797">
      <c r="J1797" s="18"/>
      <c r="N1797" s="24"/>
      <c r="Q1797" s="24"/>
      <c r="T1797" s="24"/>
      <c r="W1797" s="24"/>
      <c r="Z1797" s="24"/>
      <c r="AC1797" s="24"/>
      <c r="AI1797" s="24"/>
      <c r="AL1797" s="24"/>
      <c r="AO1797" s="24"/>
      <c r="AR1797" s="24"/>
      <c r="AU1797" s="24"/>
    </row>
    <row r="1798">
      <c r="J1798" s="18"/>
      <c r="N1798" s="24"/>
      <c r="Q1798" s="24"/>
      <c r="T1798" s="24"/>
      <c r="W1798" s="24"/>
      <c r="Z1798" s="24"/>
      <c r="AC1798" s="24"/>
      <c r="AI1798" s="24"/>
      <c r="AL1798" s="24"/>
      <c r="AO1798" s="24"/>
      <c r="AR1798" s="24"/>
      <c r="AU1798" s="24"/>
    </row>
    <row r="1799">
      <c r="J1799" s="18"/>
      <c r="N1799" s="24"/>
      <c r="Q1799" s="24"/>
      <c r="T1799" s="24"/>
      <c r="W1799" s="24"/>
      <c r="Z1799" s="24"/>
      <c r="AC1799" s="24"/>
      <c r="AI1799" s="24"/>
      <c r="AL1799" s="24"/>
      <c r="AO1799" s="24"/>
      <c r="AR1799" s="24"/>
      <c r="AU1799" s="24"/>
    </row>
    <row r="1800">
      <c r="J1800" s="18"/>
      <c r="N1800" s="24"/>
      <c r="Q1800" s="24"/>
      <c r="T1800" s="24"/>
      <c r="W1800" s="24"/>
      <c r="Z1800" s="24"/>
      <c r="AC1800" s="24"/>
      <c r="AI1800" s="24"/>
      <c r="AL1800" s="24"/>
      <c r="AO1800" s="24"/>
      <c r="AR1800" s="24"/>
      <c r="AU1800" s="24"/>
    </row>
    <row r="1801">
      <c r="J1801" s="18"/>
      <c r="N1801" s="24"/>
      <c r="Q1801" s="24"/>
      <c r="T1801" s="24"/>
      <c r="W1801" s="24"/>
      <c r="Z1801" s="24"/>
      <c r="AC1801" s="24"/>
      <c r="AI1801" s="24"/>
      <c r="AL1801" s="24"/>
      <c r="AO1801" s="24"/>
      <c r="AR1801" s="24"/>
      <c r="AU1801" s="24"/>
    </row>
    <row r="1802">
      <c r="J1802" s="18"/>
      <c r="N1802" s="24"/>
      <c r="Q1802" s="24"/>
      <c r="T1802" s="24"/>
      <c r="W1802" s="24"/>
      <c r="Z1802" s="24"/>
      <c r="AC1802" s="24"/>
      <c r="AI1802" s="24"/>
      <c r="AL1802" s="24"/>
      <c r="AO1802" s="24"/>
      <c r="AR1802" s="24"/>
      <c r="AU1802" s="24"/>
    </row>
    <row r="1803">
      <c r="J1803" s="18"/>
      <c r="N1803" s="24"/>
      <c r="Q1803" s="24"/>
      <c r="T1803" s="24"/>
      <c r="W1803" s="24"/>
      <c r="Z1803" s="24"/>
      <c r="AC1803" s="24"/>
      <c r="AI1803" s="24"/>
      <c r="AL1803" s="24"/>
      <c r="AO1803" s="24"/>
      <c r="AR1803" s="24"/>
      <c r="AU1803" s="24"/>
    </row>
    <row r="1804">
      <c r="J1804" s="18"/>
      <c r="N1804" s="24"/>
      <c r="Q1804" s="24"/>
      <c r="T1804" s="24"/>
      <c r="W1804" s="24"/>
      <c r="Z1804" s="24"/>
      <c r="AC1804" s="24"/>
      <c r="AI1804" s="24"/>
      <c r="AL1804" s="24"/>
      <c r="AO1804" s="24"/>
      <c r="AR1804" s="24"/>
      <c r="AU1804" s="24"/>
    </row>
    <row r="1805">
      <c r="J1805" s="18"/>
      <c r="N1805" s="24"/>
      <c r="Q1805" s="24"/>
      <c r="T1805" s="24"/>
      <c r="W1805" s="24"/>
      <c r="Z1805" s="24"/>
      <c r="AC1805" s="24"/>
      <c r="AI1805" s="24"/>
      <c r="AL1805" s="24"/>
      <c r="AO1805" s="24"/>
      <c r="AR1805" s="24"/>
      <c r="AU1805" s="24"/>
    </row>
    <row r="1806">
      <c r="J1806" s="18"/>
      <c r="N1806" s="24"/>
      <c r="Q1806" s="24"/>
      <c r="T1806" s="24"/>
      <c r="W1806" s="24"/>
      <c r="Z1806" s="24"/>
      <c r="AC1806" s="24"/>
      <c r="AI1806" s="24"/>
      <c r="AL1806" s="24"/>
      <c r="AO1806" s="24"/>
      <c r="AR1806" s="24"/>
      <c r="AU1806" s="24"/>
    </row>
    <row r="1807">
      <c r="J1807" s="18"/>
      <c r="N1807" s="24"/>
      <c r="Q1807" s="24"/>
      <c r="T1807" s="24"/>
      <c r="W1807" s="24"/>
      <c r="Z1807" s="24"/>
      <c r="AC1807" s="24"/>
      <c r="AI1807" s="24"/>
      <c r="AL1807" s="24"/>
      <c r="AO1807" s="24"/>
      <c r="AR1807" s="24"/>
      <c r="AU1807" s="24"/>
    </row>
    <row r="1808">
      <c r="J1808" s="18"/>
      <c r="N1808" s="24"/>
      <c r="Q1808" s="24"/>
      <c r="T1808" s="24"/>
      <c r="W1808" s="24"/>
      <c r="Z1808" s="24"/>
      <c r="AC1808" s="24"/>
      <c r="AI1808" s="24"/>
      <c r="AL1808" s="24"/>
      <c r="AO1808" s="24"/>
      <c r="AR1808" s="24"/>
      <c r="AU1808" s="24"/>
    </row>
    <row r="1809">
      <c r="J1809" s="18"/>
      <c r="N1809" s="24"/>
      <c r="Q1809" s="24"/>
      <c r="T1809" s="24"/>
      <c r="W1809" s="24"/>
      <c r="Z1809" s="24"/>
      <c r="AC1809" s="24"/>
      <c r="AI1809" s="24"/>
      <c r="AL1809" s="24"/>
      <c r="AO1809" s="24"/>
      <c r="AR1809" s="24"/>
      <c r="AU1809" s="24"/>
    </row>
    <row r="1810">
      <c r="J1810" s="18"/>
      <c r="N1810" s="24"/>
      <c r="Q1810" s="24"/>
      <c r="T1810" s="24"/>
      <c r="W1810" s="24"/>
      <c r="Z1810" s="24"/>
      <c r="AC1810" s="24"/>
      <c r="AI1810" s="24"/>
      <c r="AL1810" s="24"/>
      <c r="AO1810" s="24"/>
      <c r="AR1810" s="24"/>
      <c r="AU1810" s="24"/>
    </row>
    <row r="1811">
      <c r="J1811" s="18"/>
      <c r="N1811" s="24"/>
      <c r="Q1811" s="24"/>
      <c r="T1811" s="24"/>
      <c r="W1811" s="24"/>
      <c r="Z1811" s="24"/>
      <c r="AC1811" s="24"/>
      <c r="AI1811" s="24"/>
      <c r="AL1811" s="24"/>
      <c r="AO1811" s="24"/>
      <c r="AR1811" s="24"/>
      <c r="AU1811" s="24"/>
    </row>
    <row r="1812">
      <c r="J1812" s="18"/>
      <c r="N1812" s="24"/>
      <c r="Q1812" s="24"/>
      <c r="T1812" s="24"/>
      <c r="W1812" s="24"/>
      <c r="Z1812" s="24"/>
      <c r="AC1812" s="24"/>
      <c r="AI1812" s="24"/>
      <c r="AL1812" s="24"/>
      <c r="AO1812" s="24"/>
      <c r="AR1812" s="24"/>
      <c r="AU1812" s="24"/>
    </row>
    <row r="1813">
      <c r="J1813" s="18"/>
      <c r="N1813" s="24"/>
      <c r="Q1813" s="24"/>
      <c r="T1813" s="24"/>
      <c r="W1813" s="24"/>
      <c r="Z1813" s="24"/>
      <c r="AC1813" s="24"/>
      <c r="AI1813" s="24"/>
      <c r="AL1813" s="24"/>
      <c r="AO1813" s="24"/>
      <c r="AR1813" s="24"/>
      <c r="AU1813" s="24"/>
    </row>
    <row r="1814">
      <c r="J1814" s="18"/>
      <c r="N1814" s="24"/>
      <c r="Q1814" s="24"/>
      <c r="T1814" s="24"/>
      <c r="W1814" s="24"/>
      <c r="Z1814" s="24"/>
      <c r="AC1814" s="24"/>
      <c r="AI1814" s="24"/>
      <c r="AL1814" s="24"/>
      <c r="AO1814" s="24"/>
      <c r="AR1814" s="24"/>
      <c r="AU1814" s="24"/>
    </row>
    <row r="1815">
      <c r="J1815" s="18"/>
      <c r="N1815" s="24"/>
      <c r="Q1815" s="24"/>
      <c r="T1815" s="24"/>
      <c r="W1815" s="24"/>
      <c r="Z1815" s="24"/>
      <c r="AC1815" s="24"/>
      <c r="AI1815" s="24"/>
      <c r="AL1815" s="24"/>
      <c r="AO1815" s="24"/>
      <c r="AR1815" s="24"/>
      <c r="AU1815" s="24"/>
    </row>
    <row r="1816">
      <c r="J1816" s="18"/>
      <c r="N1816" s="24"/>
      <c r="Q1816" s="24"/>
      <c r="T1816" s="24"/>
      <c r="W1816" s="24"/>
      <c r="Z1816" s="24"/>
      <c r="AC1816" s="24"/>
      <c r="AI1816" s="24"/>
      <c r="AL1816" s="24"/>
      <c r="AO1816" s="24"/>
      <c r="AR1816" s="24"/>
      <c r="AU1816" s="24"/>
    </row>
    <row r="1817">
      <c r="J1817" s="18"/>
      <c r="N1817" s="24"/>
      <c r="Q1817" s="24"/>
      <c r="T1817" s="24"/>
      <c r="W1817" s="24"/>
      <c r="Z1817" s="24"/>
      <c r="AC1817" s="24"/>
      <c r="AI1817" s="24"/>
      <c r="AL1817" s="24"/>
      <c r="AO1817" s="24"/>
      <c r="AR1817" s="24"/>
      <c r="AU1817" s="24"/>
    </row>
    <row r="1818">
      <c r="J1818" s="18"/>
      <c r="N1818" s="24"/>
      <c r="Q1818" s="24"/>
      <c r="T1818" s="24"/>
      <c r="W1818" s="24"/>
      <c r="Z1818" s="24"/>
      <c r="AC1818" s="24"/>
      <c r="AI1818" s="24"/>
      <c r="AL1818" s="24"/>
      <c r="AO1818" s="24"/>
      <c r="AR1818" s="24"/>
      <c r="AU1818" s="24"/>
    </row>
    <row r="1819">
      <c r="J1819" s="18"/>
      <c r="N1819" s="24"/>
      <c r="Q1819" s="24"/>
      <c r="T1819" s="24"/>
      <c r="W1819" s="24"/>
      <c r="Z1819" s="24"/>
      <c r="AC1819" s="24"/>
      <c r="AI1819" s="24"/>
      <c r="AL1819" s="24"/>
      <c r="AO1819" s="24"/>
      <c r="AR1819" s="24"/>
      <c r="AU1819" s="24"/>
    </row>
    <row r="1820">
      <c r="J1820" s="18"/>
      <c r="N1820" s="24"/>
      <c r="Q1820" s="24"/>
      <c r="T1820" s="24"/>
      <c r="W1820" s="24"/>
      <c r="Z1820" s="24"/>
      <c r="AC1820" s="24"/>
      <c r="AI1820" s="24"/>
      <c r="AL1820" s="24"/>
      <c r="AO1820" s="24"/>
      <c r="AR1820" s="24"/>
      <c r="AU1820" s="24"/>
    </row>
    <row r="1821">
      <c r="J1821" s="18"/>
      <c r="N1821" s="24"/>
      <c r="Q1821" s="24"/>
      <c r="T1821" s="24"/>
      <c r="W1821" s="24"/>
      <c r="Z1821" s="24"/>
      <c r="AC1821" s="24"/>
      <c r="AI1821" s="24"/>
      <c r="AL1821" s="24"/>
      <c r="AO1821" s="24"/>
      <c r="AR1821" s="24"/>
      <c r="AU1821" s="24"/>
    </row>
    <row r="1822">
      <c r="J1822" s="18"/>
      <c r="N1822" s="24"/>
      <c r="Q1822" s="24"/>
      <c r="T1822" s="24"/>
      <c r="W1822" s="24"/>
      <c r="Z1822" s="24"/>
      <c r="AC1822" s="24"/>
      <c r="AI1822" s="24"/>
      <c r="AL1822" s="24"/>
      <c r="AO1822" s="24"/>
      <c r="AR1822" s="24"/>
      <c r="AU1822" s="24"/>
    </row>
    <row r="1823">
      <c r="J1823" s="18"/>
      <c r="N1823" s="24"/>
      <c r="Q1823" s="24"/>
      <c r="T1823" s="24"/>
      <c r="W1823" s="24"/>
      <c r="Z1823" s="24"/>
      <c r="AC1823" s="24"/>
      <c r="AI1823" s="24"/>
      <c r="AL1823" s="24"/>
      <c r="AO1823" s="24"/>
      <c r="AR1823" s="24"/>
      <c r="AU1823" s="24"/>
    </row>
    <row r="1824">
      <c r="J1824" s="18"/>
      <c r="N1824" s="24"/>
      <c r="Q1824" s="24"/>
      <c r="T1824" s="24"/>
      <c r="W1824" s="24"/>
      <c r="Z1824" s="24"/>
      <c r="AC1824" s="24"/>
      <c r="AI1824" s="24"/>
      <c r="AL1824" s="24"/>
      <c r="AO1824" s="24"/>
      <c r="AR1824" s="24"/>
      <c r="AU1824" s="24"/>
    </row>
    <row r="1825">
      <c r="J1825" s="18"/>
      <c r="N1825" s="24"/>
      <c r="Q1825" s="24"/>
      <c r="T1825" s="24"/>
      <c r="W1825" s="24"/>
      <c r="Z1825" s="24"/>
      <c r="AC1825" s="24"/>
      <c r="AI1825" s="24"/>
      <c r="AL1825" s="24"/>
      <c r="AO1825" s="24"/>
      <c r="AR1825" s="24"/>
      <c r="AU1825" s="24"/>
    </row>
    <row r="1826">
      <c r="J1826" s="18"/>
      <c r="N1826" s="24"/>
      <c r="Q1826" s="24"/>
      <c r="T1826" s="24"/>
      <c r="W1826" s="24"/>
      <c r="Z1826" s="24"/>
      <c r="AC1826" s="24"/>
      <c r="AI1826" s="24"/>
      <c r="AL1826" s="24"/>
      <c r="AO1826" s="24"/>
      <c r="AR1826" s="24"/>
      <c r="AU1826" s="24"/>
    </row>
    <row r="1827">
      <c r="J1827" s="18"/>
      <c r="N1827" s="24"/>
      <c r="Q1827" s="24"/>
      <c r="T1827" s="24"/>
      <c r="W1827" s="24"/>
      <c r="Z1827" s="24"/>
      <c r="AC1827" s="24"/>
      <c r="AI1827" s="24"/>
      <c r="AL1827" s="24"/>
      <c r="AO1827" s="24"/>
      <c r="AR1827" s="24"/>
      <c r="AU1827" s="24"/>
    </row>
    <row r="1828">
      <c r="J1828" s="18"/>
      <c r="N1828" s="24"/>
      <c r="Q1828" s="24"/>
      <c r="T1828" s="24"/>
      <c r="W1828" s="24"/>
      <c r="Z1828" s="24"/>
      <c r="AC1828" s="24"/>
      <c r="AI1828" s="24"/>
      <c r="AL1828" s="24"/>
      <c r="AO1828" s="24"/>
      <c r="AR1828" s="24"/>
      <c r="AU1828" s="24"/>
    </row>
    <row r="1829">
      <c r="J1829" s="18"/>
      <c r="N1829" s="24"/>
      <c r="Q1829" s="24"/>
      <c r="T1829" s="24"/>
      <c r="W1829" s="24"/>
      <c r="Z1829" s="24"/>
      <c r="AC1829" s="24"/>
      <c r="AI1829" s="24"/>
      <c r="AL1829" s="24"/>
      <c r="AO1829" s="24"/>
      <c r="AR1829" s="24"/>
      <c r="AU1829" s="24"/>
    </row>
    <row r="1830">
      <c r="J1830" s="18"/>
      <c r="N1830" s="24"/>
      <c r="Q1830" s="24"/>
      <c r="T1830" s="24"/>
      <c r="W1830" s="24"/>
      <c r="Z1830" s="24"/>
      <c r="AC1830" s="24"/>
      <c r="AI1830" s="24"/>
      <c r="AL1830" s="24"/>
      <c r="AO1830" s="24"/>
      <c r="AR1830" s="24"/>
      <c r="AU1830" s="24"/>
    </row>
    <row r="1831">
      <c r="J1831" s="18"/>
      <c r="N1831" s="24"/>
      <c r="Q1831" s="24"/>
      <c r="T1831" s="24"/>
      <c r="W1831" s="24"/>
      <c r="Z1831" s="24"/>
      <c r="AC1831" s="24"/>
      <c r="AI1831" s="24"/>
      <c r="AL1831" s="24"/>
      <c r="AO1831" s="24"/>
      <c r="AR1831" s="24"/>
      <c r="AU1831" s="24"/>
    </row>
    <row r="1832">
      <c r="J1832" s="18"/>
      <c r="N1832" s="24"/>
      <c r="Q1832" s="24"/>
      <c r="T1832" s="24"/>
      <c r="W1832" s="24"/>
      <c r="Z1832" s="24"/>
      <c r="AC1832" s="24"/>
      <c r="AI1832" s="24"/>
      <c r="AL1832" s="24"/>
      <c r="AO1832" s="24"/>
      <c r="AR1832" s="24"/>
      <c r="AU1832" s="24"/>
    </row>
    <row r="1833">
      <c r="J1833" s="18"/>
      <c r="N1833" s="24"/>
      <c r="Q1833" s="24"/>
      <c r="T1833" s="24"/>
      <c r="W1833" s="24"/>
      <c r="Z1833" s="24"/>
      <c r="AC1833" s="24"/>
      <c r="AI1833" s="24"/>
      <c r="AL1833" s="24"/>
      <c r="AO1833" s="24"/>
      <c r="AR1833" s="24"/>
      <c r="AU1833" s="24"/>
    </row>
    <row r="1834">
      <c r="J1834" s="18"/>
      <c r="N1834" s="24"/>
      <c r="Q1834" s="24"/>
      <c r="T1834" s="24"/>
      <c r="W1834" s="24"/>
      <c r="Z1834" s="24"/>
      <c r="AC1834" s="24"/>
      <c r="AI1834" s="24"/>
      <c r="AL1834" s="24"/>
      <c r="AO1834" s="24"/>
      <c r="AR1834" s="24"/>
      <c r="AU1834" s="24"/>
    </row>
    <row r="1835">
      <c r="J1835" s="18"/>
      <c r="N1835" s="24"/>
      <c r="Q1835" s="24"/>
      <c r="T1835" s="24"/>
      <c r="W1835" s="24"/>
      <c r="Z1835" s="24"/>
      <c r="AC1835" s="24"/>
      <c r="AI1835" s="24"/>
      <c r="AL1835" s="24"/>
      <c r="AO1835" s="24"/>
      <c r="AR1835" s="24"/>
      <c r="AU1835" s="24"/>
    </row>
    <row r="1836">
      <c r="J1836" s="18"/>
      <c r="N1836" s="24"/>
      <c r="Q1836" s="24"/>
      <c r="T1836" s="24"/>
      <c r="W1836" s="24"/>
      <c r="Z1836" s="24"/>
      <c r="AC1836" s="24"/>
      <c r="AI1836" s="24"/>
      <c r="AL1836" s="24"/>
      <c r="AO1836" s="24"/>
      <c r="AR1836" s="24"/>
      <c r="AU1836" s="24"/>
    </row>
    <row r="1837">
      <c r="J1837" s="18"/>
      <c r="N1837" s="24"/>
      <c r="Q1837" s="24"/>
      <c r="T1837" s="24"/>
      <c r="W1837" s="24"/>
      <c r="Z1837" s="24"/>
      <c r="AC1837" s="24"/>
      <c r="AI1837" s="24"/>
      <c r="AL1837" s="24"/>
      <c r="AO1837" s="24"/>
      <c r="AR1837" s="24"/>
      <c r="AU1837" s="24"/>
    </row>
    <row r="1838">
      <c r="J1838" s="18"/>
      <c r="N1838" s="24"/>
      <c r="Q1838" s="24"/>
      <c r="T1838" s="24"/>
      <c r="W1838" s="24"/>
      <c r="Z1838" s="24"/>
      <c r="AC1838" s="24"/>
      <c r="AI1838" s="24"/>
      <c r="AL1838" s="24"/>
      <c r="AO1838" s="24"/>
      <c r="AR1838" s="24"/>
      <c r="AU1838" s="24"/>
    </row>
    <row r="1839">
      <c r="J1839" s="18"/>
      <c r="N1839" s="24"/>
      <c r="Q1839" s="24"/>
      <c r="T1839" s="24"/>
      <c r="W1839" s="24"/>
      <c r="Z1839" s="24"/>
      <c r="AC1839" s="24"/>
      <c r="AI1839" s="24"/>
      <c r="AL1839" s="24"/>
      <c r="AO1839" s="24"/>
      <c r="AR1839" s="24"/>
      <c r="AU1839" s="24"/>
    </row>
    <row r="1840">
      <c r="J1840" s="18"/>
      <c r="N1840" s="24"/>
      <c r="Q1840" s="24"/>
      <c r="T1840" s="24"/>
      <c r="W1840" s="24"/>
      <c r="Z1840" s="24"/>
      <c r="AC1840" s="24"/>
      <c r="AI1840" s="24"/>
      <c r="AL1840" s="24"/>
      <c r="AO1840" s="24"/>
      <c r="AR1840" s="24"/>
      <c r="AU1840" s="24"/>
    </row>
    <row r="1841">
      <c r="J1841" s="18"/>
      <c r="N1841" s="24"/>
      <c r="Q1841" s="24"/>
      <c r="T1841" s="24"/>
      <c r="W1841" s="24"/>
      <c r="Z1841" s="24"/>
      <c r="AC1841" s="24"/>
      <c r="AI1841" s="24"/>
      <c r="AL1841" s="24"/>
      <c r="AO1841" s="24"/>
      <c r="AR1841" s="24"/>
      <c r="AU1841" s="24"/>
    </row>
    <row r="1842">
      <c r="J1842" s="18"/>
      <c r="N1842" s="24"/>
      <c r="Q1842" s="24"/>
      <c r="T1842" s="24"/>
      <c r="W1842" s="24"/>
      <c r="Z1842" s="24"/>
      <c r="AC1842" s="24"/>
      <c r="AI1842" s="24"/>
      <c r="AL1842" s="24"/>
      <c r="AO1842" s="24"/>
      <c r="AR1842" s="24"/>
      <c r="AU1842" s="24"/>
    </row>
    <row r="1843">
      <c r="J1843" s="18"/>
      <c r="N1843" s="24"/>
      <c r="Q1843" s="24"/>
      <c r="T1843" s="24"/>
      <c r="W1843" s="24"/>
      <c r="Z1843" s="24"/>
      <c r="AC1843" s="24"/>
      <c r="AI1843" s="24"/>
      <c r="AL1843" s="24"/>
      <c r="AO1843" s="24"/>
      <c r="AR1843" s="24"/>
      <c r="AU1843" s="24"/>
    </row>
    <row r="1844">
      <c r="J1844" s="18"/>
      <c r="N1844" s="24"/>
      <c r="Q1844" s="24"/>
      <c r="T1844" s="24"/>
      <c r="W1844" s="24"/>
      <c r="Z1844" s="24"/>
      <c r="AC1844" s="24"/>
      <c r="AI1844" s="24"/>
      <c r="AL1844" s="24"/>
      <c r="AO1844" s="24"/>
      <c r="AR1844" s="24"/>
      <c r="AU1844" s="24"/>
    </row>
    <row r="1845">
      <c r="J1845" s="18"/>
      <c r="N1845" s="24"/>
      <c r="Q1845" s="24"/>
      <c r="T1845" s="24"/>
      <c r="W1845" s="24"/>
      <c r="Z1845" s="24"/>
      <c r="AC1845" s="24"/>
      <c r="AI1845" s="24"/>
      <c r="AL1845" s="24"/>
      <c r="AO1845" s="24"/>
      <c r="AR1845" s="24"/>
      <c r="AU1845" s="24"/>
    </row>
    <row r="1846">
      <c r="J1846" s="18"/>
      <c r="N1846" s="24"/>
      <c r="Q1846" s="24"/>
      <c r="T1846" s="24"/>
      <c r="W1846" s="24"/>
      <c r="Z1846" s="24"/>
      <c r="AC1846" s="24"/>
      <c r="AI1846" s="24"/>
      <c r="AL1846" s="24"/>
      <c r="AO1846" s="24"/>
      <c r="AR1846" s="24"/>
      <c r="AU1846" s="24"/>
    </row>
    <row r="1847">
      <c r="J1847" s="18"/>
      <c r="N1847" s="24"/>
      <c r="Q1847" s="24"/>
      <c r="T1847" s="24"/>
      <c r="W1847" s="24"/>
      <c r="Z1847" s="24"/>
      <c r="AC1847" s="24"/>
      <c r="AI1847" s="24"/>
      <c r="AL1847" s="24"/>
      <c r="AO1847" s="24"/>
      <c r="AR1847" s="24"/>
      <c r="AU1847" s="24"/>
    </row>
    <row r="1848">
      <c r="J1848" s="18"/>
      <c r="N1848" s="24"/>
      <c r="Q1848" s="24"/>
      <c r="T1848" s="24"/>
      <c r="W1848" s="24"/>
      <c r="Z1848" s="24"/>
      <c r="AC1848" s="24"/>
      <c r="AI1848" s="24"/>
      <c r="AL1848" s="24"/>
      <c r="AO1848" s="24"/>
      <c r="AR1848" s="24"/>
      <c r="AU1848" s="24"/>
    </row>
    <row r="1849">
      <c r="J1849" s="18"/>
      <c r="N1849" s="24"/>
      <c r="Q1849" s="24"/>
      <c r="T1849" s="24"/>
      <c r="W1849" s="24"/>
      <c r="Z1849" s="24"/>
      <c r="AC1849" s="24"/>
      <c r="AI1849" s="24"/>
      <c r="AL1849" s="24"/>
      <c r="AO1849" s="24"/>
      <c r="AR1849" s="24"/>
      <c r="AU1849" s="24"/>
    </row>
    <row r="1850">
      <c r="J1850" s="18"/>
      <c r="N1850" s="24"/>
      <c r="Q1850" s="24"/>
      <c r="T1850" s="24"/>
      <c r="W1850" s="24"/>
      <c r="Z1850" s="24"/>
      <c r="AC1850" s="24"/>
      <c r="AI1850" s="24"/>
      <c r="AL1850" s="24"/>
      <c r="AO1850" s="24"/>
      <c r="AR1850" s="24"/>
      <c r="AU1850" s="24"/>
    </row>
    <row r="1851">
      <c r="J1851" s="18"/>
      <c r="N1851" s="24"/>
      <c r="Q1851" s="24"/>
      <c r="T1851" s="24"/>
      <c r="W1851" s="24"/>
      <c r="Z1851" s="24"/>
      <c r="AC1851" s="24"/>
      <c r="AI1851" s="24"/>
      <c r="AL1851" s="24"/>
      <c r="AO1851" s="24"/>
      <c r="AR1851" s="24"/>
      <c r="AU1851" s="24"/>
    </row>
    <row r="1852">
      <c r="J1852" s="18"/>
      <c r="N1852" s="24"/>
      <c r="Q1852" s="24"/>
      <c r="T1852" s="24"/>
      <c r="W1852" s="24"/>
      <c r="Z1852" s="24"/>
      <c r="AC1852" s="24"/>
      <c r="AI1852" s="24"/>
      <c r="AL1852" s="24"/>
      <c r="AO1852" s="24"/>
      <c r="AR1852" s="24"/>
      <c r="AU1852" s="24"/>
    </row>
    <row r="1853">
      <c r="J1853" s="18"/>
      <c r="N1853" s="24"/>
      <c r="Q1853" s="24"/>
      <c r="T1853" s="24"/>
      <c r="W1853" s="24"/>
      <c r="Z1853" s="24"/>
      <c r="AC1853" s="24"/>
      <c r="AI1853" s="24"/>
      <c r="AL1853" s="24"/>
      <c r="AO1853" s="24"/>
      <c r="AR1853" s="24"/>
      <c r="AU1853" s="24"/>
    </row>
    <row r="1854">
      <c r="J1854" s="18"/>
      <c r="N1854" s="24"/>
      <c r="Q1854" s="24"/>
      <c r="T1854" s="24"/>
      <c r="W1854" s="24"/>
      <c r="Z1854" s="24"/>
      <c r="AC1854" s="24"/>
      <c r="AI1854" s="24"/>
      <c r="AL1854" s="24"/>
      <c r="AO1854" s="24"/>
      <c r="AR1854" s="24"/>
      <c r="AU1854" s="24"/>
    </row>
    <row r="1855">
      <c r="J1855" s="18"/>
      <c r="N1855" s="24"/>
      <c r="Q1855" s="24"/>
      <c r="T1855" s="24"/>
      <c r="W1855" s="24"/>
      <c r="Z1855" s="24"/>
      <c r="AC1855" s="24"/>
      <c r="AI1855" s="24"/>
      <c r="AL1855" s="24"/>
      <c r="AO1855" s="24"/>
      <c r="AR1855" s="24"/>
      <c r="AU1855" s="24"/>
    </row>
    <row r="1856">
      <c r="J1856" s="18"/>
      <c r="N1856" s="24"/>
      <c r="Q1856" s="24"/>
      <c r="T1856" s="24"/>
      <c r="W1856" s="24"/>
      <c r="Z1856" s="24"/>
      <c r="AC1856" s="24"/>
      <c r="AI1856" s="24"/>
      <c r="AL1856" s="24"/>
      <c r="AO1856" s="24"/>
      <c r="AR1856" s="24"/>
      <c r="AU1856" s="24"/>
    </row>
    <row r="1857">
      <c r="J1857" s="18"/>
      <c r="N1857" s="24"/>
      <c r="Q1857" s="24"/>
      <c r="T1857" s="24"/>
      <c r="W1857" s="24"/>
      <c r="Z1857" s="24"/>
      <c r="AC1857" s="24"/>
      <c r="AI1857" s="24"/>
      <c r="AL1857" s="24"/>
      <c r="AO1857" s="24"/>
      <c r="AR1857" s="24"/>
      <c r="AU1857" s="24"/>
    </row>
    <row r="1858">
      <c r="J1858" s="18"/>
      <c r="N1858" s="24"/>
      <c r="Q1858" s="24"/>
      <c r="T1858" s="24"/>
      <c r="W1858" s="24"/>
      <c r="Z1858" s="24"/>
      <c r="AC1858" s="24"/>
      <c r="AI1858" s="24"/>
      <c r="AL1858" s="24"/>
      <c r="AO1858" s="24"/>
      <c r="AR1858" s="24"/>
      <c r="AU1858" s="24"/>
    </row>
    <row r="1859">
      <c r="J1859" s="18"/>
      <c r="N1859" s="24"/>
      <c r="Q1859" s="24"/>
      <c r="T1859" s="24"/>
      <c r="W1859" s="24"/>
      <c r="Z1859" s="24"/>
      <c r="AC1859" s="24"/>
      <c r="AI1859" s="24"/>
      <c r="AL1859" s="24"/>
      <c r="AO1859" s="24"/>
      <c r="AR1859" s="24"/>
      <c r="AU1859" s="24"/>
    </row>
    <row r="1860">
      <c r="J1860" s="18"/>
      <c r="N1860" s="24"/>
      <c r="Q1860" s="24"/>
      <c r="T1860" s="24"/>
      <c r="W1860" s="24"/>
      <c r="Z1860" s="24"/>
      <c r="AC1860" s="24"/>
      <c r="AI1860" s="24"/>
      <c r="AL1860" s="24"/>
      <c r="AO1860" s="24"/>
      <c r="AR1860" s="24"/>
      <c r="AU1860" s="24"/>
    </row>
    <row r="1861">
      <c r="J1861" s="18"/>
      <c r="N1861" s="24"/>
      <c r="Q1861" s="24"/>
      <c r="T1861" s="24"/>
      <c r="W1861" s="24"/>
      <c r="Z1861" s="24"/>
      <c r="AC1861" s="24"/>
      <c r="AI1861" s="24"/>
      <c r="AL1861" s="24"/>
      <c r="AO1861" s="24"/>
      <c r="AR1861" s="24"/>
      <c r="AU1861" s="24"/>
    </row>
    <row r="1862">
      <c r="J1862" s="18"/>
      <c r="N1862" s="24"/>
      <c r="Q1862" s="24"/>
      <c r="T1862" s="24"/>
      <c r="W1862" s="24"/>
      <c r="Z1862" s="24"/>
      <c r="AC1862" s="24"/>
      <c r="AI1862" s="24"/>
      <c r="AL1862" s="24"/>
      <c r="AO1862" s="24"/>
      <c r="AR1862" s="24"/>
      <c r="AU1862" s="24"/>
    </row>
    <row r="1863">
      <c r="J1863" s="18"/>
      <c r="N1863" s="24"/>
      <c r="Q1863" s="24"/>
      <c r="T1863" s="24"/>
      <c r="W1863" s="24"/>
      <c r="Z1863" s="24"/>
      <c r="AC1863" s="24"/>
      <c r="AI1863" s="24"/>
      <c r="AL1863" s="24"/>
      <c r="AO1863" s="24"/>
      <c r="AR1863" s="24"/>
      <c r="AU1863" s="24"/>
    </row>
    <row r="1864">
      <c r="J1864" s="18"/>
      <c r="N1864" s="24"/>
      <c r="Q1864" s="24"/>
      <c r="T1864" s="24"/>
      <c r="W1864" s="24"/>
      <c r="Z1864" s="24"/>
      <c r="AC1864" s="24"/>
      <c r="AI1864" s="24"/>
      <c r="AL1864" s="24"/>
      <c r="AO1864" s="24"/>
      <c r="AR1864" s="24"/>
      <c r="AU1864" s="24"/>
    </row>
    <row r="1865">
      <c r="J1865" s="18"/>
      <c r="N1865" s="24"/>
      <c r="Q1865" s="24"/>
      <c r="T1865" s="24"/>
      <c r="W1865" s="24"/>
      <c r="Z1865" s="24"/>
      <c r="AC1865" s="24"/>
      <c r="AI1865" s="24"/>
      <c r="AL1865" s="24"/>
      <c r="AO1865" s="24"/>
      <c r="AR1865" s="24"/>
      <c r="AU1865" s="24"/>
    </row>
    <row r="1866">
      <c r="J1866" s="18"/>
      <c r="N1866" s="24"/>
      <c r="Q1866" s="24"/>
      <c r="T1866" s="24"/>
      <c r="W1866" s="24"/>
      <c r="Z1866" s="24"/>
      <c r="AC1866" s="24"/>
      <c r="AI1866" s="24"/>
      <c r="AL1866" s="24"/>
      <c r="AO1866" s="24"/>
      <c r="AR1866" s="24"/>
      <c r="AU1866" s="24"/>
    </row>
    <row r="1867">
      <c r="J1867" s="18"/>
      <c r="N1867" s="24"/>
      <c r="Q1867" s="24"/>
      <c r="T1867" s="24"/>
      <c r="W1867" s="24"/>
      <c r="Z1867" s="24"/>
      <c r="AC1867" s="24"/>
      <c r="AI1867" s="24"/>
      <c r="AL1867" s="24"/>
      <c r="AO1867" s="24"/>
      <c r="AR1867" s="24"/>
      <c r="AU1867" s="24"/>
    </row>
    <row r="1868">
      <c r="J1868" s="18"/>
      <c r="N1868" s="24"/>
      <c r="Q1868" s="24"/>
      <c r="T1868" s="24"/>
      <c r="W1868" s="24"/>
      <c r="Z1868" s="24"/>
      <c r="AC1868" s="24"/>
      <c r="AI1868" s="24"/>
      <c r="AL1868" s="24"/>
      <c r="AO1868" s="24"/>
      <c r="AR1868" s="24"/>
      <c r="AU1868" s="24"/>
    </row>
    <row r="1869">
      <c r="J1869" s="18"/>
      <c r="N1869" s="24"/>
      <c r="Q1869" s="24"/>
      <c r="T1869" s="24"/>
      <c r="W1869" s="24"/>
      <c r="Z1869" s="24"/>
      <c r="AC1869" s="24"/>
      <c r="AI1869" s="24"/>
      <c r="AL1869" s="24"/>
      <c r="AO1869" s="24"/>
      <c r="AR1869" s="24"/>
      <c r="AU1869" s="24"/>
    </row>
    <row r="1870">
      <c r="J1870" s="18"/>
      <c r="N1870" s="24"/>
      <c r="Q1870" s="24"/>
      <c r="T1870" s="24"/>
      <c r="W1870" s="24"/>
      <c r="Z1870" s="24"/>
      <c r="AC1870" s="24"/>
      <c r="AI1870" s="24"/>
      <c r="AL1870" s="24"/>
      <c r="AO1870" s="24"/>
      <c r="AR1870" s="24"/>
      <c r="AU1870" s="24"/>
    </row>
    <row r="1871">
      <c r="J1871" s="18"/>
      <c r="N1871" s="24"/>
      <c r="Q1871" s="24"/>
      <c r="T1871" s="24"/>
      <c r="W1871" s="24"/>
      <c r="Z1871" s="24"/>
      <c r="AC1871" s="24"/>
      <c r="AI1871" s="24"/>
      <c r="AL1871" s="24"/>
      <c r="AO1871" s="24"/>
      <c r="AR1871" s="24"/>
      <c r="AU1871" s="24"/>
    </row>
    <row r="1872">
      <c r="J1872" s="18"/>
      <c r="N1872" s="24"/>
      <c r="Q1872" s="24"/>
      <c r="T1872" s="24"/>
      <c r="W1872" s="24"/>
      <c r="Z1872" s="24"/>
      <c r="AC1872" s="24"/>
      <c r="AI1872" s="24"/>
      <c r="AL1872" s="24"/>
      <c r="AO1872" s="24"/>
      <c r="AR1872" s="24"/>
      <c r="AU1872" s="24"/>
    </row>
    <row r="1873">
      <c r="J1873" s="18"/>
      <c r="N1873" s="24"/>
      <c r="Q1873" s="24"/>
      <c r="T1873" s="24"/>
      <c r="W1873" s="24"/>
      <c r="Z1873" s="24"/>
      <c r="AC1873" s="24"/>
      <c r="AI1873" s="24"/>
      <c r="AL1873" s="24"/>
      <c r="AO1873" s="24"/>
      <c r="AR1873" s="24"/>
      <c r="AU1873" s="24"/>
    </row>
    <row r="1874">
      <c r="J1874" s="18"/>
      <c r="N1874" s="24"/>
      <c r="Q1874" s="24"/>
      <c r="T1874" s="24"/>
      <c r="W1874" s="24"/>
      <c r="Z1874" s="24"/>
      <c r="AC1874" s="24"/>
      <c r="AI1874" s="24"/>
      <c r="AL1874" s="24"/>
      <c r="AO1874" s="24"/>
      <c r="AR1874" s="24"/>
      <c r="AU1874" s="24"/>
    </row>
    <row r="1875">
      <c r="J1875" s="18"/>
      <c r="N1875" s="24"/>
      <c r="Q1875" s="24"/>
      <c r="T1875" s="24"/>
      <c r="W1875" s="24"/>
      <c r="Z1875" s="24"/>
      <c r="AC1875" s="24"/>
      <c r="AI1875" s="24"/>
      <c r="AL1875" s="24"/>
      <c r="AO1875" s="24"/>
      <c r="AR1875" s="24"/>
      <c r="AU1875" s="24"/>
    </row>
    <row r="1876">
      <c r="J1876" s="18"/>
      <c r="N1876" s="24"/>
      <c r="Q1876" s="24"/>
      <c r="T1876" s="24"/>
      <c r="W1876" s="24"/>
      <c r="Z1876" s="24"/>
      <c r="AC1876" s="24"/>
      <c r="AI1876" s="24"/>
      <c r="AL1876" s="24"/>
      <c r="AO1876" s="24"/>
      <c r="AR1876" s="24"/>
      <c r="AU1876" s="24"/>
    </row>
    <row r="1877">
      <c r="J1877" s="18"/>
      <c r="N1877" s="24"/>
      <c r="Q1877" s="24"/>
      <c r="T1877" s="24"/>
      <c r="W1877" s="24"/>
      <c r="Z1877" s="24"/>
      <c r="AC1877" s="24"/>
      <c r="AI1877" s="24"/>
      <c r="AL1877" s="24"/>
      <c r="AO1877" s="24"/>
      <c r="AR1877" s="24"/>
      <c r="AU1877" s="24"/>
    </row>
    <row r="1878">
      <c r="J1878" s="18"/>
      <c r="N1878" s="24"/>
      <c r="Q1878" s="24"/>
      <c r="T1878" s="24"/>
      <c r="W1878" s="24"/>
      <c r="Z1878" s="24"/>
      <c r="AC1878" s="24"/>
      <c r="AI1878" s="24"/>
      <c r="AL1878" s="24"/>
      <c r="AO1878" s="24"/>
      <c r="AR1878" s="24"/>
      <c r="AU1878" s="24"/>
    </row>
    <row r="1879">
      <c r="J1879" s="18"/>
      <c r="N1879" s="24"/>
      <c r="Q1879" s="24"/>
      <c r="T1879" s="24"/>
      <c r="W1879" s="24"/>
      <c r="Z1879" s="24"/>
      <c r="AC1879" s="24"/>
      <c r="AI1879" s="24"/>
      <c r="AL1879" s="24"/>
      <c r="AO1879" s="24"/>
      <c r="AR1879" s="24"/>
      <c r="AU1879" s="24"/>
    </row>
    <row r="1880">
      <c r="J1880" s="18"/>
      <c r="N1880" s="24"/>
      <c r="Q1880" s="24"/>
      <c r="T1880" s="24"/>
      <c r="W1880" s="24"/>
      <c r="Z1880" s="24"/>
      <c r="AC1880" s="24"/>
      <c r="AI1880" s="24"/>
      <c r="AL1880" s="24"/>
      <c r="AO1880" s="24"/>
      <c r="AR1880" s="24"/>
      <c r="AU1880" s="24"/>
    </row>
    <row r="1881">
      <c r="J1881" s="18"/>
      <c r="N1881" s="24"/>
      <c r="Q1881" s="24"/>
      <c r="T1881" s="24"/>
      <c r="W1881" s="24"/>
      <c r="Z1881" s="24"/>
      <c r="AC1881" s="24"/>
      <c r="AI1881" s="24"/>
      <c r="AL1881" s="24"/>
      <c r="AO1881" s="24"/>
      <c r="AR1881" s="24"/>
      <c r="AU1881" s="24"/>
    </row>
    <row r="1882">
      <c r="J1882" s="18"/>
      <c r="N1882" s="24"/>
      <c r="Q1882" s="24"/>
      <c r="T1882" s="24"/>
      <c r="W1882" s="24"/>
      <c r="Z1882" s="24"/>
      <c r="AC1882" s="24"/>
      <c r="AI1882" s="24"/>
      <c r="AL1882" s="24"/>
      <c r="AO1882" s="24"/>
      <c r="AR1882" s="24"/>
      <c r="AU1882" s="24"/>
    </row>
    <row r="1883">
      <c r="J1883" s="18"/>
      <c r="N1883" s="24"/>
      <c r="Q1883" s="24"/>
      <c r="T1883" s="24"/>
      <c r="W1883" s="24"/>
      <c r="Z1883" s="24"/>
      <c r="AC1883" s="24"/>
      <c r="AI1883" s="24"/>
      <c r="AL1883" s="24"/>
      <c r="AO1883" s="24"/>
      <c r="AR1883" s="24"/>
      <c r="AU1883" s="24"/>
    </row>
    <row r="1884">
      <c r="J1884" s="18"/>
      <c r="N1884" s="24"/>
      <c r="Q1884" s="24"/>
      <c r="T1884" s="24"/>
      <c r="W1884" s="24"/>
      <c r="Z1884" s="24"/>
      <c r="AC1884" s="24"/>
      <c r="AI1884" s="24"/>
      <c r="AL1884" s="24"/>
      <c r="AO1884" s="24"/>
      <c r="AR1884" s="24"/>
      <c r="AU1884" s="24"/>
    </row>
    <row r="1885">
      <c r="J1885" s="18"/>
      <c r="N1885" s="24"/>
      <c r="Q1885" s="24"/>
      <c r="T1885" s="24"/>
      <c r="W1885" s="24"/>
      <c r="Z1885" s="24"/>
      <c r="AC1885" s="24"/>
      <c r="AI1885" s="24"/>
      <c r="AL1885" s="24"/>
      <c r="AO1885" s="24"/>
      <c r="AR1885" s="24"/>
      <c r="AU1885" s="24"/>
    </row>
    <row r="1886">
      <c r="J1886" s="18"/>
      <c r="N1886" s="24"/>
      <c r="Q1886" s="24"/>
      <c r="T1886" s="24"/>
      <c r="W1886" s="24"/>
      <c r="Z1886" s="24"/>
      <c r="AC1886" s="24"/>
      <c r="AI1886" s="24"/>
      <c r="AL1886" s="24"/>
      <c r="AO1886" s="24"/>
      <c r="AR1886" s="24"/>
      <c r="AU1886" s="24"/>
    </row>
    <row r="1887">
      <c r="J1887" s="18"/>
      <c r="N1887" s="24"/>
      <c r="Q1887" s="24"/>
      <c r="T1887" s="24"/>
      <c r="W1887" s="24"/>
      <c r="Z1887" s="24"/>
      <c r="AC1887" s="24"/>
      <c r="AI1887" s="24"/>
      <c r="AL1887" s="24"/>
      <c r="AO1887" s="24"/>
      <c r="AR1887" s="24"/>
      <c r="AU1887" s="24"/>
    </row>
    <row r="1888">
      <c r="J1888" s="18"/>
      <c r="N1888" s="24"/>
      <c r="Q1888" s="24"/>
      <c r="T1888" s="24"/>
      <c r="W1888" s="24"/>
      <c r="Z1888" s="24"/>
      <c r="AC1888" s="24"/>
      <c r="AI1888" s="24"/>
      <c r="AL1888" s="24"/>
      <c r="AO1888" s="24"/>
      <c r="AR1888" s="24"/>
      <c r="AU1888" s="24"/>
    </row>
    <row r="1889">
      <c r="J1889" s="18"/>
      <c r="N1889" s="24"/>
      <c r="Q1889" s="24"/>
      <c r="T1889" s="24"/>
      <c r="W1889" s="24"/>
      <c r="Z1889" s="24"/>
      <c r="AC1889" s="24"/>
      <c r="AI1889" s="24"/>
      <c r="AL1889" s="24"/>
      <c r="AO1889" s="24"/>
      <c r="AR1889" s="24"/>
      <c r="AU1889" s="24"/>
    </row>
    <row r="1890">
      <c r="J1890" s="18"/>
      <c r="N1890" s="24"/>
      <c r="Q1890" s="24"/>
      <c r="T1890" s="24"/>
      <c r="W1890" s="24"/>
      <c r="Z1890" s="24"/>
      <c r="AC1890" s="24"/>
      <c r="AI1890" s="24"/>
      <c r="AL1890" s="24"/>
      <c r="AO1890" s="24"/>
      <c r="AR1890" s="24"/>
      <c r="AU1890" s="24"/>
    </row>
    <row r="1891">
      <c r="J1891" s="18"/>
      <c r="N1891" s="24"/>
      <c r="Q1891" s="24"/>
      <c r="T1891" s="24"/>
      <c r="W1891" s="24"/>
      <c r="Z1891" s="24"/>
      <c r="AC1891" s="24"/>
      <c r="AI1891" s="24"/>
      <c r="AL1891" s="24"/>
      <c r="AO1891" s="24"/>
      <c r="AR1891" s="24"/>
      <c r="AU1891" s="24"/>
    </row>
    <row r="1892">
      <c r="J1892" s="18"/>
      <c r="N1892" s="24"/>
      <c r="Q1892" s="24"/>
      <c r="T1892" s="24"/>
      <c r="W1892" s="24"/>
      <c r="Z1892" s="24"/>
      <c r="AC1892" s="24"/>
      <c r="AI1892" s="24"/>
      <c r="AL1892" s="24"/>
      <c r="AO1892" s="24"/>
      <c r="AR1892" s="24"/>
      <c r="AU1892" s="24"/>
    </row>
    <row r="1893">
      <c r="J1893" s="18"/>
      <c r="N1893" s="24"/>
      <c r="Q1893" s="24"/>
      <c r="T1893" s="24"/>
      <c r="W1893" s="24"/>
      <c r="Z1893" s="24"/>
      <c r="AC1893" s="24"/>
      <c r="AI1893" s="24"/>
      <c r="AL1893" s="24"/>
      <c r="AO1893" s="24"/>
      <c r="AR1893" s="24"/>
      <c r="AU1893" s="24"/>
    </row>
    <row r="1894">
      <c r="J1894" s="18"/>
      <c r="N1894" s="24"/>
      <c r="Q1894" s="24"/>
      <c r="T1894" s="24"/>
      <c r="W1894" s="24"/>
      <c r="Z1894" s="24"/>
      <c r="AC1894" s="24"/>
      <c r="AI1894" s="24"/>
      <c r="AL1894" s="24"/>
      <c r="AO1894" s="24"/>
      <c r="AR1894" s="24"/>
      <c r="AU1894" s="24"/>
    </row>
    <row r="1895">
      <c r="J1895" s="18"/>
      <c r="N1895" s="24"/>
      <c r="Q1895" s="24"/>
      <c r="T1895" s="24"/>
      <c r="W1895" s="24"/>
      <c r="Z1895" s="24"/>
      <c r="AC1895" s="24"/>
      <c r="AI1895" s="24"/>
      <c r="AL1895" s="24"/>
      <c r="AO1895" s="24"/>
      <c r="AR1895" s="24"/>
      <c r="AU1895" s="24"/>
    </row>
    <row r="1896">
      <c r="J1896" s="18"/>
      <c r="N1896" s="24"/>
      <c r="Q1896" s="24"/>
      <c r="T1896" s="24"/>
      <c r="W1896" s="24"/>
      <c r="Z1896" s="24"/>
      <c r="AC1896" s="24"/>
      <c r="AI1896" s="24"/>
      <c r="AL1896" s="24"/>
      <c r="AO1896" s="24"/>
      <c r="AR1896" s="24"/>
      <c r="AU1896" s="24"/>
    </row>
    <row r="1897">
      <c r="J1897" s="18"/>
      <c r="N1897" s="24"/>
      <c r="Q1897" s="24"/>
      <c r="T1897" s="24"/>
      <c r="W1897" s="24"/>
      <c r="Z1897" s="24"/>
      <c r="AC1897" s="24"/>
      <c r="AI1897" s="24"/>
      <c r="AL1897" s="24"/>
      <c r="AO1897" s="24"/>
      <c r="AR1897" s="24"/>
      <c r="AU1897" s="24"/>
    </row>
    <row r="1898">
      <c r="J1898" s="18"/>
      <c r="N1898" s="24"/>
      <c r="Q1898" s="24"/>
      <c r="T1898" s="24"/>
      <c r="W1898" s="24"/>
      <c r="Z1898" s="24"/>
      <c r="AC1898" s="24"/>
      <c r="AI1898" s="24"/>
      <c r="AL1898" s="24"/>
      <c r="AO1898" s="24"/>
      <c r="AR1898" s="24"/>
      <c r="AU1898" s="24"/>
    </row>
    <row r="1899">
      <c r="J1899" s="18"/>
      <c r="N1899" s="24"/>
      <c r="Q1899" s="24"/>
      <c r="T1899" s="24"/>
      <c r="W1899" s="24"/>
      <c r="Z1899" s="24"/>
      <c r="AC1899" s="24"/>
      <c r="AI1899" s="24"/>
      <c r="AL1899" s="24"/>
      <c r="AO1899" s="24"/>
      <c r="AR1899" s="24"/>
      <c r="AU1899" s="24"/>
    </row>
    <row r="1900">
      <c r="J1900" s="18"/>
      <c r="N1900" s="24"/>
      <c r="Q1900" s="24"/>
      <c r="T1900" s="24"/>
      <c r="W1900" s="24"/>
      <c r="Z1900" s="24"/>
      <c r="AC1900" s="24"/>
      <c r="AI1900" s="24"/>
      <c r="AL1900" s="24"/>
      <c r="AO1900" s="24"/>
      <c r="AR1900" s="24"/>
      <c r="AU1900" s="24"/>
    </row>
    <row r="1901">
      <c r="J1901" s="18"/>
      <c r="N1901" s="24"/>
      <c r="Q1901" s="24"/>
      <c r="T1901" s="24"/>
      <c r="W1901" s="24"/>
      <c r="Z1901" s="24"/>
      <c r="AC1901" s="24"/>
      <c r="AI1901" s="24"/>
      <c r="AL1901" s="24"/>
      <c r="AO1901" s="24"/>
      <c r="AR1901" s="24"/>
      <c r="AU1901" s="24"/>
    </row>
    <row r="1902">
      <c r="J1902" s="18"/>
      <c r="N1902" s="24"/>
      <c r="Q1902" s="24"/>
      <c r="T1902" s="24"/>
      <c r="W1902" s="24"/>
      <c r="Z1902" s="24"/>
      <c r="AC1902" s="24"/>
      <c r="AI1902" s="24"/>
      <c r="AL1902" s="24"/>
      <c r="AO1902" s="24"/>
      <c r="AR1902" s="24"/>
      <c r="AU1902" s="24"/>
    </row>
    <row r="1903">
      <c r="J1903" s="18"/>
      <c r="N1903" s="24"/>
      <c r="Q1903" s="24"/>
      <c r="T1903" s="24"/>
      <c r="W1903" s="24"/>
      <c r="Z1903" s="24"/>
      <c r="AC1903" s="24"/>
      <c r="AI1903" s="24"/>
      <c r="AL1903" s="24"/>
      <c r="AO1903" s="24"/>
      <c r="AR1903" s="24"/>
      <c r="AU1903" s="24"/>
    </row>
    <row r="1904">
      <c r="J1904" s="18"/>
      <c r="N1904" s="24"/>
      <c r="Q1904" s="24"/>
      <c r="T1904" s="24"/>
      <c r="W1904" s="24"/>
      <c r="Z1904" s="24"/>
      <c r="AC1904" s="24"/>
      <c r="AI1904" s="24"/>
      <c r="AL1904" s="24"/>
      <c r="AO1904" s="24"/>
      <c r="AR1904" s="24"/>
      <c r="AU1904" s="24"/>
    </row>
    <row r="1905">
      <c r="J1905" s="18"/>
      <c r="N1905" s="24"/>
      <c r="Q1905" s="24"/>
      <c r="T1905" s="24"/>
      <c r="W1905" s="24"/>
      <c r="Z1905" s="24"/>
      <c r="AC1905" s="24"/>
      <c r="AI1905" s="24"/>
      <c r="AL1905" s="24"/>
      <c r="AO1905" s="24"/>
      <c r="AR1905" s="24"/>
      <c r="AU1905" s="24"/>
    </row>
    <row r="1906">
      <c r="J1906" s="18"/>
      <c r="N1906" s="24"/>
      <c r="Q1906" s="24"/>
      <c r="T1906" s="24"/>
      <c r="W1906" s="24"/>
      <c r="Z1906" s="24"/>
      <c r="AC1906" s="24"/>
      <c r="AI1906" s="24"/>
      <c r="AL1906" s="24"/>
      <c r="AO1906" s="24"/>
      <c r="AR1906" s="24"/>
      <c r="AU1906" s="24"/>
    </row>
    <row r="1907">
      <c r="J1907" s="18"/>
      <c r="N1907" s="24"/>
      <c r="Q1907" s="24"/>
      <c r="T1907" s="24"/>
      <c r="W1907" s="24"/>
      <c r="Z1907" s="24"/>
      <c r="AC1907" s="24"/>
      <c r="AI1907" s="24"/>
      <c r="AL1907" s="24"/>
      <c r="AO1907" s="24"/>
      <c r="AR1907" s="24"/>
      <c r="AU1907" s="24"/>
    </row>
    <row r="1908">
      <c r="J1908" s="18"/>
      <c r="N1908" s="24"/>
      <c r="Q1908" s="24"/>
      <c r="T1908" s="24"/>
      <c r="W1908" s="24"/>
      <c r="Z1908" s="24"/>
      <c r="AC1908" s="24"/>
      <c r="AI1908" s="24"/>
      <c r="AL1908" s="24"/>
      <c r="AO1908" s="24"/>
      <c r="AR1908" s="24"/>
      <c r="AU1908" s="24"/>
    </row>
    <row r="1909">
      <c r="J1909" s="18"/>
      <c r="N1909" s="24"/>
      <c r="Q1909" s="24"/>
      <c r="T1909" s="24"/>
      <c r="W1909" s="24"/>
      <c r="Z1909" s="24"/>
      <c r="AC1909" s="24"/>
      <c r="AI1909" s="24"/>
      <c r="AL1909" s="24"/>
      <c r="AO1909" s="24"/>
      <c r="AR1909" s="24"/>
      <c r="AU1909" s="24"/>
    </row>
    <row r="1910">
      <c r="J1910" s="18"/>
      <c r="N1910" s="24"/>
      <c r="Q1910" s="24"/>
      <c r="T1910" s="24"/>
      <c r="W1910" s="24"/>
      <c r="Z1910" s="24"/>
      <c r="AC1910" s="24"/>
      <c r="AI1910" s="24"/>
      <c r="AL1910" s="24"/>
      <c r="AO1910" s="24"/>
      <c r="AR1910" s="24"/>
      <c r="AU1910" s="24"/>
    </row>
    <row r="1911">
      <c r="J1911" s="18"/>
      <c r="N1911" s="24"/>
      <c r="Q1911" s="24"/>
      <c r="T1911" s="24"/>
      <c r="W1911" s="24"/>
      <c r="Z1911" s="24"/>
      <c r="AC1911" s="24"/>
      <c r="AI1911" s="24"/>
      <c r="AL1911" s="24"/>
      <c r="AO1911" s="24"/>
      <c r="AR1911" s="24"/>
      <c r="AU1911" s="24"/>
    </row>
    <row r="1912">
      <c r="J1912" s="18"/>
      <c r="N1912" s="24"/>
      <c r="Q1912" s="24"/>
      <c r="T1912" s="24"/>
      <c r="W1912" s="24"/>
      <c r="Z1912" s="24"/>
      <c r="AC1912" s="24"/>
      <c r="AI1912" s="24"/>
      <c r="AL1912" s="24"/>
      <c r="AO1912" s="24"/>
      <c r="AR1912" s="24"/>
      <c r="AU1912" s="24"/>
    </row>
    <row r="1913">
      <c r="J1913" s="18"/>
      <c r="N1913" s="24"/>
      <c r="Q1913" s="24"/>
      <c r="T1913" s="24"/>
      <c r="W1913" s="24"/>
      <c r="Z1913" s="24"/>
      <c r="AC1913" s="24"/>
      <c r="AI1913" s="24"/>
      <c r="AL1913" s="24"/>
      <c r="AO1913" s="24"/>
      <c r="AR1913" s="24"/>
      <c r="AU1913" s="24"/>
    </row>
    <row r="1914">
      <c r="J1914" s="18"/>
      <c r="N1914" s="24"/>
      <c r="Q1914" s="24"/>
      <c r="T1914" s="24"/>
      <c r="W1914" s="24"/>
      <c r="Z1914" s="24"/>
      <c r="AC1914" s="24"/>
      <c r="AI1914" s="24"/>
      <c r="AL1914" s="24"/>
      <c r="AO1914" s="24"/>
      <c r="AR1914" s="24"/>
      <c r="AU1914" s="24"/>
    </row>
    <row r="1915">
      <c r="J1915" s="18"/>
      <c r="N1915" s="24"/>
      <c r="Q1915" s="24"/>
      <c r="T1915" s="24"/>
      <c r="W1915" s="24"/>
      <c r="Z1915" s="24"/>
      <c r="AC1915" s="24"/>
      <c r="AI1915" s="24"/>
      <c r="AL1915" s="24"/>
      <c r="AO1915" s="24"/>
      <c r="AR1915" s="24"/>
      <c r="AU1915" s="24"/>
    </row>
    <row r="1916">
      <c r="J1916" s="18"/>
      <c r="N1916" s="24"/>
      <c r="Q1916" s="24"/>
      <c r="T1916" s="24"/>
      <c r="W1916" s="24"/>
      <c r="Z1916" s="24"/>
      <c r="AC1916" s="24"/>
      <c r="AI1916" s="24"/>
      <c r="AL1916" s="24"/>
      <c r="AO1916" s="24"/>
      <c r="AR1916" s="24"/>
      <c r="AU1916" s="24"/>
    </row>
    <row r="1917">
      <c r="J1917" s="18"/>
      <c r="N1917" s="24"/>
      <c r="Q1917" s="24"/>
      <c r="T1917" s="24"/>
      <c r="W1917" s="24"/>
      <c r="Z1917" s="24"/>
      <c r="AC1917" s="24"/>
      <c r="AI1917" s="24"/>
      <c r="AL1917" s="24"/>
      <c r="AO1917" s="24"/>
      <c r="AR1917" s="24"/>
      <c r="AU1917" s="24"/>
    </row>
    <row r="1918">
      <c r="J1918" s="18"/>
      <c r="N1918" s="24"/>
      <c r="Q1918" s="24"/>
      <c r="T1918" s="24"/>
      <c r="W1918" s="24"/>
      <c r="Z1918" s="24"/>
      <c r="AC1918" s="24"/>
      <c r="AI1918" s="24"/>
      <c r="AL1918" s="24"/>
      <c r="AO1918" s="24"/>
      <c r="AR1918" s="24"/>
      <c r="AU1918" s="24"/>
    </row>
    <row r="1919">
      <c r="J1919" s="18"/>
      <c r="N1919" s="24"/>
      <c r="Q1919" s="24"/>
      <c r="T1919" s="24"/>
      <c r="W1919" s="24"/>
      <c r="Z1919" s="24"/>
      <c r="AC1919" s="24"/>
      <c r="AI1919" s="24"/>
      <c r="AL1919" s="24"/>
      <c r="AO1919" s="24"/>
      <c r="AR1919" s="24"/>
      <c r="AU1919" s="24"/>
    </row>
    <row r="1920">
      <c r="J1920" s="18"/>
      <c r="N1920" s="24"/>
      <c r="Q1920" s="24"/>
      <c r="T1920" s="24"/>
      <c r="W1920" s="24"/>
      <c r="Z1920" s="24"/>
      <c r="AC1920" s="24"/>
      <c r="AI1920" s="24"/>
      <c r="AL1920" s="24"/>
      <c r="AO1920" s="24"/>
      <c r="AR1920" s="24"/>
      <c r="AU1920" s="24"/>
    </row>
    <row r="1921">
      <c r="J1921" s="18"/>
      <c r="N1921" s="24"/>
      <c r="Q1921" s="24"/>
      <c r="T1921" s="24"/>
      <c r="W1921" s="24"/>
      <c r="Z1921" s="24"/>
      <c r="AC1921" s="24"/>
      <c r="AI1921" s="24"/>
      <c r="AL1921" s="24"/>
      <c r="AO1921" s="24"/>
      <c r="AR1921" s="24"/>
      <c r="AU1921" s="24"/>
    </row>
    <row r="1922">
      <c r="J1922" s="18"/>
      <c r="N1922" s="24"/>
      <c r="Q1922" s="24"/>
      <c r="T1922" s="24"/>
      <c r="W1922" s="24"/>
      <c r="Z1922" s="24"/>
      <c r="AC1922" s="24"/>
      <c r="AI1922" s="24"/>
      <c r="AL1922" s="24"/>
      <c r="AO1922" s="24"/>
      <c r="AR1922" s="24"/>
      <c r="AU1922" s="24"/>
    </row>
    <row r="1923">
      <c r="J1923" s="18"/>
      <c r="N1923" s="24"/>
      <c r="Q1923" s="24"/>
      <c r="T1923" s="24"/>
      <c r="W1923" s="24"/>
      <c r="Z1923" s="24"/>
      <c r="AC1923" s="24"/>
      <c r="AI1923" s="24"/>
      <c r="AL1923" s="24"/>
      <c r="AO1923" s="24"/>
      <c r="AR1923" s="24"/>
      <c r="AU1923" s="24"/>
    </row>
    <row r="1924">
      <c r="J1924" s="18"/>
      <c r="N1924" s="24"/>
      <c r="Q1924" s="24"/>
      <c r="T1924" s="24"/>
      <c r="W1924" s="24"/>
      <c r="Z1924" s="24"/>
      <c r="AC1924" s="24"/>
      <c r="AI1924" s="24"/>
      <c r="AL1924" s="24"/>
      <c r="AO1924" s="24"/>
      <c r="AR1924" s="24"/>
      <c r="AU1924" s="24"/>
    </row>
    <row r="1925">
      <c r="J1925" s="18"/>
      <c r="N1925" s="24"/>
      <c r="Q1925" s="24"/>
      <c r="T1925" s="24"/>
      <c r="W1925" s="24"/>
      <c r="Z1925" s="24"/>
      <c r="AC1925" s="24"/>
      <c r="AI1925" s="24"/>
      <c r="AL1925" s="24"/>
      <c r="AO1925" s="24"/>
      <c r="AR1925" s="24"/>
      <c r="AU1925" s="24"/>
    </row>
    <row r="1926">
      <c r="J1926" s="18"/>
      <c r="N1926" s="24"/>
      <c r="Q1926" s="24"/>
      <c r="T1926" s="24"/>
      <c r="W1926" s="24"/>
      <c r="Z1926" s="24"/>
      <c r="AC1926" s="24"/>
      <c r="AI1926" s="24"/>
      <c r="AL1926" s="24"/>
      <c r="AO1926" s="24"/>
      <c r="AR1926" s="24"/>
      <c r="AU1926" s="24"/>
    </row>
    <row r="1927">
      <c r="J1927" s="18"/>
      <c r="N1927" s="24"/>
      <c r="Q1927" s="24"/>
      <c r="T1927" s="24"/>
      <c r="W1927" s="24"/>
      <c r="Z1927" s="24"/>
      <c r="AC1927" s="24"/>
      <c r="AI1927" s="24"/>
      <c r="AL1927" s="24"/>
      <c r="AO1927" s="24"/>
      <c r="AR1927" s="24"/>
      <c r="AU1927" s="24"/>
    </row>
    <row r="1928">
      <c r="J1928" s="18"/>
      <c r="N1928" s="24"/>
      <c r="Q1928" s="24"/>
      <c r="T1928" s="24"/>
      <c r="W1928" s="24"/>
      <c r="Z1928" s="24"/>
      <c r="AC1928" s="24"/>
      <c r="AI1928" s="24"/>
      <c r="AL1928" s="24"/>
      <c r="AO1928" s="24"/>
      <c r="AR1928" s="24"/>
      <c r="AU1928" s="24"/>
    </row>
    <row r="1929">
      <c r="J1929" s="18"/>
      <c r="N1929" s="24"/>
      <c r="Q1929" s="24"/>
      <c r="T1929" s="24"/>
      <c r="W1929" s="24"/>
      <c r="Z1929" s="24"/>
      <c r="AC1929" s="24"/>
      <c r="AI1929" s="24"/>
      <c r="AL1929" s="24"/>
      <c r="AO1929" s="24"/>
      <c r="AR1929" s="24"/>
      <c r="AU1929" s="24"/>
    </row>
    <row r="1930">
      <c r="J1930" s="18"/>
      <c r="N1930" s="24"/>
      <c r="Q1930" s="24"/>
      <c r="T1930" s="24"/>
      <c r="W1930" s="24"/>
      <c r="Z1930" s="24"/>
      <c r="AC1930" s="24"/>
      <c r="AI1930" s="24"/>
      <c r="AL1930" s="24"/>
      <c r="AO1930" s="24"/>
      <c r="AR1930" s="24"/>
      <c r="AU1930" s="24"/>
    </row>
    <row r="1931">
      <c r="J1931" s="18"/>
      <c r="N1931" s="24"/>
      <c r="Q1931" s="24"/>
      <c r="T1931" s="24"/>
      <c r="W1931" s="24"/>
      <c r="Z1931" s="24"/>
      <c r="AC1931" s="24"/>
      <c r="AI1931" s="24"/>
      <c r="AL1931" s="24"/>
      <c r="AO1931" s="24"/>
      <c r="AR1931" s="24"/>
      <c r="AU1931" s="24"/>
    </row>
    <row r="1932">
      <c r="J1932" s="18"/>
      <c r="N1932" s="24"/>
      <c r="Q1932" s="24"/>
      <c r="T1932" s="24"/>
      <c r="W1932" s="24"/>
      <c r="Z1932" s="24"/>
      <c r="AC1932" s="24"/>
      <c r="AI1932" s="24"/>
      <c r="AL1932" s="24"/>
      <c r="AO1932" s="24"/>
      <c r="AR1932" s="24"/>
      <c r="AU1932" s="24"/>
    </row>
    <row r="1933">
      <c r="J1933" s="18"/>
      <c r="N1933" s="24"/>
      <c r="Q1933" s="24"/>
      <c r="T1933" s="24"/>
      <c r="W1933" s="24"/>
      <c r="Z1933" s="24"/>
      <c r="AC1933" s="24"/>
      <c r="AI1933" s="24"/>
      <c r="AL1933" s="24"/>
      <c r="AO1933" s="24"/>
      <c r="AR1933" s="24"/>
      <c r="AU1933" s="24"/>
    </row>
    <row r="1934">
      <c r="J1934" s="18"/>
      <c r="N1934" s="24"/>
      <c r="Q1934" s="24"/>
      <c r="T1934" s="24"/>
      <c r="W1934" s="24"/>
      <c r="Z1934" s="24"/>
      <c r="AC1934" s="24"/>
      <c r="AI1934" s="24"/>
      <c r="AL1934" s="24"/>
      <c r="AO1934" s="24"/>
      <c r="AR1934" s="24"/>
      <c r="AU1934" s="24"/>
    </row>
    <row r="1935">
      <c r="J1935" s="18"/>
      <c r="N1935" s="24"/>
      <c r="Q1935" s="24"/>
      <c r="T1935" s="24"/>
      <c r="W1935" s="24"/>
      <c r="Z1935" s="24"/>
      <c r="AC1935" s="24"/>
      <c r="AI1935" s="24"/>
      <c r="AL1935" s="24"/>
      <c r="AO1935" s="24"/>
      <c r="AR1935" s="24"/>
      <c r="AU1935" s="24"/>
    </row>
    <row r="1936">
      <c r="J1936" s="18"/>
      <c r="N1936" s="24"/>
      <c r="Q1936" s="24"/>
      <c r="T1936" s="24"/>
      <c r="W1936" s="24"/>
      <c r="Z1936" s="24"/>
      <c r="AC1936" s="24"/>
      <c r="AI1936" s="24"/>
      <c r="AL1936" s="24"/>
      <c r="AO1936" s="24"/>
      <c r="AR1936" s="24"/>
      <c r="AU1936" s="24"/>
    </row>
    <row r="1937">
      <c r="J1937" s="18"/>
      <c r="N1937" s="24"/>
      <c r="Q1937" s="24"/>
      <c r="T1937" s="24"/>
      <c r="W1937" s="24"/>
      <c r="Z1937" s="24"/>
      <c r="AC1937" s="24"/>
      <c r="AI1937" s="24"/>
      <c r="AL1937" s="24"/>
      <c r="AO1937" s="24"/>
      <c r="AR1937" s="24"/>
      <c r="AU1937" s="24"/>
    </row>
    <row r="1938">
      <c r="J1938" s="18"/>
      <c r="N1938" s="24"/>
      <c r="Q1938" s="24"/>
      <c r="T1938" s="24"/>
      <c r="W1938" s="24"/>
      <c r="Z1938" s="24"/>
      <c r="AC1938" s="24"/>
      <c r="AI1938" s="24"/>
      <c r="AL1938" s="24"/>
      <c r="AO1938" s="24"/>
      <c r="AR1938" s="24"/>
      <c r="AU1938" s="24"/>
    </row>
    <row r="1939">
      <c r="J1939" s="18"/>
      <c r="N1939" s="24"/>
      <c r="Q1939" s="24"/>
      <c r="T1939" s="24"/>
      <c r="W1939" s="24"/>
      <c r="Z1939" s="24"/>
      <c r="AC1939" s="24"/>
      <c r="AI1939" s="24"/>
      <c r="AL1939" s="24"/>
      <c r="AO1939" s="24"/>
      <c r="AR1939" s="24"/>
      <c r="AU1939" s="24"/>
    </row>
    <row r="1940">
      <c r="J1940" s="18"/>
      <c r="N1940" s="24"/>
      <c r="Q1940" s="24"/>
      <c r="T1940" s="24"/>
      <c r="W1940" s="24"/>
      <c r="Z1940" s="24"/>
      <c r="AC1940" s="24"/>
      <c r="AI1940" s="24"/>
      <c r="AL1940" s="24"/>
      <c r="AO1940" s="24"/>
      <c r="AR1940" s="24"/>
      <c r="AU1940" s="24"/>
    </row>
    <row r="1941">
      <c r="J1941" s="18"/>
      <c r="N1941" s="24"/>
      <c r="Q1941" s="24"/>
      <c r="T1941" s="24"/>
      <c r="W1941" s="24"/>
      <c r="Z1941" s="24"/>
      <c r="AC1941" s="24"/>
      <c r="AI1941" s="24"/>
      <c r="AL1941" s="24"/>
      <c r="AO1941" s="24"/>
      <c r="AR1941" s="24"/>
      <c r="AU1941" s="24"/>
    </row>
    <row r="1942">
      <c r="J1942" s="18"/>
      <c r="N1942" s="24"/>
      <c r="Q1942" s="24"/>
      <c r="T1942" s="24"/>
      <c r="W1942" s="24"/>
      <c r="Z1942" s="24"/>
      <c r="AC1942" s="24"/>
      <c r="AI1942" s="24"/>
      <c r="AL1942" s="24"/>
      <c r="AO1942" s="24"/>
      <c r="AR1942" s="24"/>
      <c r="AU1942" s="24"/>
    </row>
    <row r="1943">
      <c r="J1943" s="18"/>
      <c r="N1943" s="24"/>
      <c r="Q1943" s="24"/>
      <c r="T1943" s="24"/>
      <c r="W1943" s="24"/>
      <c r="Z1943" s="24"/>
      <c r="AC1943" s="24"/>
      <c r="AI1943" s="24"/>
      <c r="AL1943" s="24"/>
      <c r="AO1943" s="24"/>
      <c r="AR1943" s="24"/>
      <c r="AU1943" s="24"/>
    </row>
    <row r="1944">
      <c r="J1944" s="18"/>
      <c r="N1944" s="24"/>
      <c r="Q1944" s="24"/>
      <c r="T1944" s="24"/>
      <c r="W1944" s="24"/>
      <c r="Z1944" s="24"/>
      <c r="AC1944" s="24"/>
      <c r="AI1944" s="24"/>
      <c r="AL1944" s="24"/>
      <c r="AO1944" s="24"/>
      <c r="AR1944" s="24"/>
      <c r="AU1944" s="24"/>
    </row>
    <row r="1945">
      <c r="J1945" s="18"/>
      <c r="N1945" s="24"/>
      <c r="Q1945" s="24"/>
      <c r="T1945" s="24"/>
      <c r="W1945" s="24"/>
      <c r="Z1945" s="24"/>
      <c r="AC1945" s="24"/>
      <c r="AI1945" s="24"/>
      <c r="AL1945" s="24"/>
      <c r="AO1945" s="24"/>
      <c r="AR1945" s="24"/>
      <c r="AU1945" s="24"/>
    </row>
    <row r="1946">
      <c r="J1946" s="18"/>
      <c r="N1946" s="24"/>
      <c r="Q1946" s="24"/>
      <c r="T1946" s="24"/>
      <c r="W1946" s="24"/>
      <c r="Z1946" s="24"/>
      <c r="AC1946" s="24"/>
      <c r="AI1946" s="24"/>
      <c r="AL1946" s="24"/>
      <c r="AO1946" s="24"/>
      <c r="AR1946" s="24"/>
      <c r="AU1946" s="24"/>
    </row>
    <row r="1947">
      <c r="J1947" s="18"/>
      <c r="N1947" s="24"/>
      <c r="Q1947" s="24"/>
      <c r="T1947" s="24"/>
      <c r="W1947" s="24"/>
      <c r="Z1947" s="24"/>
      <c r="AC1947" s="24"/>
      <c r="AI1947" s="24"/>
      <c r="AL1947" s="24"/>
      <c r="AO1947" s="24"/>
      <c r="AR1947" s="24"/>
      <c r="AU1947" s="24"/>
    </row>
    <row r="1948">
      <c r="J1948" s="18"/>
      <c r="N1948" s="24"/>
      <c r="Q1948" s="24"/>
      <c r="T1948" s="24"/>
      <c r="W1948" s="24"/>
      <c r="Z1948" s="24"/>
      <c r="AC1948" s="24"/>
      <c r="AI1948" s="24"/>
      <c r="AL1948" s="24"/>
      <c r="AO1948" s="24"/>
      <c r="AR1948" s="24"/>
      <c r="AU1948" s="24"/>
    </row>
    <row r="1949">
      <c r="J1949" s="18"/>
      <c r="N1949" s="24"/>
      <c r="Q1949" s="24"/>
      <c r="T1949" s="24"/>
      <c r="W1949" s="24"/>
      <c r="Z1949" s="24"/>
      <c r="AC1949" s="24"/>
      <c r="AI1949" s="24"/>
      <c r="AL1949" s="24"/>
      <c r="AO1949" s="24"/>
      <c r="AR1949" s="24"/>
      <c r="AU1949" s="24"/>
    </row>
    <row r="1950">
      <c r="J1950" s="18"/>
      <c r="N1950" s="24"/>
      <c r="Q1950" s="24"/>
      <c r="T1950" s="24"/>
      <c r="W1950" s="24"/>
      <c r="Z1950" s="24"/>
      <c r="AC1950" s="24"/>
      <c r="AI1950" s="24"/>
      <c r="AL1950" s="24"/>
      <c r="AO1950" s="24"/>
      <c r="AR1950" s="24"/>
      <c r="AU1950" s="24"/>
    </row>
    <row r="1951">
      <c r="J1951" s="18"/>
      <c r="N1951" s="24"/>
      <c r="Q1951" s="24"/>
      <c r="T1951" s="24"/>
      <c r="W1951" s="24"/>
      <c r="Z1951" s="24"/>
      <c r="AC1951" s="24"/>
      <c r="AI1951" s="24"/>
      <c r="AL1951" s="24"/>
      <c r="AO1951" s="24"/>
      <c r="AR1951" s="24"/>
      <c r="AU1951" s="24"/>
    </row>
    <row r="1952">
      <c r="J1952" s="18"/>
      <c r="N1952" s="24"/>
      <c r="Q1952" s="24"/>
      <c r="T1952" s="24"/>
      <c r="W1952" s="24"/>
      <c r="Z1952" s="24"/>
      <c r="AC1952" s="24"/>
      <c r="AI1952" s="24"/>
      <c r="AL1952" s="24"/>
      <c r="AO1952" s="24"/>
      <c r="AR1952" s="24"/>
      <c r="AU1952" s="24"/>
    </row>
    <row r="1953">
      <c r="J1953" s="18"/>
      <c r="N1953" s="24"/>
      <c r="Q1953" s="24"/>
      <c r="T1953" s="24"/>
      <c r="W1953" s="24"/>
      <c r="Z1953" s="24"/>
      <c r="AC1953" s="24"/>
      <c r="AI1953" s="24"/>
      <c r="AL1953" s="24"/>
      <c r="AO1953" s="24"/>
      <c r="AR1953" s="24"/>
      <c r="AU1953" s="24"/>
    </row>
    <row r="1954">
      <c r="J1954" s="18"/>
      <c r="N1954" s="24"/>
      <c r="Q1954" s="24"/>
      <c r="T1954" s="24"/>
      <c r="W1954" s="24"/>
      <c r="Z1954" s="24"/>
      <c r="AC1954" s="24"/>
      <c r="AI1954" s="24"/>
      <c r="AL1954" s="24"/>
      <c r="AO1954" s="24"/>
      <c r="AR1954" s="24"/>
      <c r="AU1954" s="24"/>
    </row>
    <row r="1955">
      <c r="J1955" s="18"/>
      <c r="N1955" s="24"/>
      <c r="Q1955" s="24"/>
      <c r="T1955" s="24"/>
      <c r="W1955" s="24"/>
      <c r="Z1955" s="24"/>
      <c r="AC1955" s="24"/>
      <c r="AI1955" s="24"/>
      <c r="AL1955" s="24"/>
      <c r="AO1955" s="24"/>
      <c r="AR1955" s="24"/>
      <c r="AU1955" s="24"/>
    </row>
    <row r="1956">
      <c r="J1956" s="18"/>
      <c r="N1956" s="24"/>
      <c r="Q1956" s="24"/>
      <c r="T1956" s="24"/>
      <c r="W1956" s="24"/>
      <c r="Z1956" s="24"/>
      <c r="AC1956" s="24"/>
      <c r="AI1956" s="24"/>
      <c r="AL1956" s="24"/>
      <c r="AO1956" s="24"/>
      <c r="AR1956" s="24"/>
      <c r="AU1956" s="24"/>
    </row>
    <row r="1957">
      <c r="J1957" s="18"/>
      <c r="N1957" s="24"/>
      <c r="Q1957" s="24"/>
      <c r="T1957" s="24"/>
      <c r="W1957" s="24"/>
      <c r="Z1957" s="24"/>
      <c r="AC1957" s="24"/>
      <c r="AI1957" s="24"/>
      <c r="AL1957" s="24"/>
      <c r="AO1957" s="24"/>
      <c r="AR1957" s="24"/>
      <c r="AU1957" s="24"/>
    </row>
    <row r="1958">
      <c r="J1958" s="18"/>
      <c r="N1958" s="24"/>
      <c r="Q1958" s="24"/>
      <c r="T1958" s="24"/>
      <c r="W1958" s="24"/>
      <c r="Z1958" s="24"/>
      <c r="AC1958" s="24"/>
      <c r="AI1958" s="24"/>
      <c r="AL1958" s="24"/>
      <c r="AO1958" s="24"/>
      <c r="AR1958" s="24"/>
      <c r="AU1958" s="24"/>
    </row>
    <row r="1959">
      <c r="J1959" s="18"/>
      <c r="N1959" s="24"/>
      <c r="Q1959" s="24"/>
      <c r="T1959" s="24"/>
      <c r="W1959" s="24"/>
      <c r="Z1959" s="24"/>
      <c r="AC1959" s="24"/>
      <c r="AI1959" s="24"/>
      <c r="AL1959" s="24"/>
      <c r="AO1959" s="24"/>
      <c r="AR1959" s="24"/>
      <c r="AU1959" s="24"/>
    </row>
    <row r="1960">
      <c r="J1960" s="18"/>
      <c r="N1960" s="24"/>
      <c r="Q1960" s="24"/>
      <c r="T1960" s="24"/>
      <c r="W1960" s="24"/>
      <c r="Z1960" s="24"/>
      <c r="AC1960" s="24"/>
      <c r="AI1960" s="24"/>
      <c r="AL1960" s="24"/>
      <c r="AO1960" s="24"/>
      <c r="AR1960" s="24"/>
      <c r="AU1960" s="24"/>
    </row>
    <row r="1961">
      <c r="J1961" s="18"/>
      <c r="N1961" s="24"/>
      <c r="Q1961" s="24"/>
      <c r="T1961" s="24"/>
      <c r="W1961" s="24"/>
      <c r="Z1961" s="24"/>
      <c r="AC1961" s="24"/>
      <c r="AI1961" s="24"/>
      <c r="AL1961" s="24"/>
      <c r="AO1961" s="24"/>
      <c r="AR1961" s="24"/>
      <c r="AU1961" s="24"/>
    </row>
    <row r="1962">
      <c r="J1962" s="18"/>
      <c r="N1962" s="24"/>
      <c r="Q1962" s="24"/>
      <c r="T1962" s="24"/>
      <c r="W1962" s="24"/>
      <c r="Z1962" s="24"/>
      <c r="AC1962" s="24"/>
      <c r="AI1962" s="24"/>
      <c r="AL1962" s="24"/>
      <c r="AO1962" s="24"/>
      <c r="AR1962" s="24"/>
      <c r="AU1962" s="24"/>
    </row>
    <row r="1963">
      <c r="J1963" s="18"/>
      <c r="N1963" s="24"/>
      <c r="Q1963" s="24"/>
      <c r="T1963" s="24"/>
      <c r="W1963" s="24"/>
      <c r="Z1963" s="24"/>
      <c r="AC1963" s="24"/>
      <c r="AI1963" s="24"/>
      <c r="AL1963" s="24"/>
      <c r="AO1963" s="24"/>
      <c r="AR1963" s="24"/>
      <c r="AU1963" s="24"/>
    </row>
    <row r="1964">
      <c r="J1964" s="18"/>
      <c r="N1964" s="24"/>
      <c r="Q1964" s="24"/>
      <c r="T1964" s="24"/>
      <c r="W1964" s="24"/>
      <c r="Z1964" s="24"/>
      <c r="AC1964" s="24"/>
      <c r="AI1964" s="24"/>
      <c r="AL1964" s="24"/>
      <c r="AO1964" s="24"/>
      <c r="AR1964" s="24"/>
      <c r="AU1964" s="24"/>
    </row>
    <row r="1965">
      <c r="J1965" s="18"/>
      <c r="N1965" s="24"/>
      <c r="Q1965" s="24"/>
      <c r="T1965" s="24"/>
      <c r="W1965" s="24"/>
      <c r="Z1965" s="24"/>
      <c r="AC1965" s="24"/>
      <c r="AI1965" s="24"/>
      <c r="AL1965" s="24"/>
      <c r="AO1965" s="24"/>
      <c r="AR1965" s="24"/>
      <c r="AU1965" s="24"/>
    </row>
    <row r="1966">
      <c r="J1966" s="18"/>
      <c r="N1966" s="24"/>
      <c r="Q1966" s="24"/>
      <c r="T1966" s="24"/>
      <c r="W1966" s="24"/>
      <c r="Z1966" s="24"/>
      <c r="AC1966" s="24"/>
      <c r="AI1966" s="24"/>
      <c r="AL1966" s="24"/>
      <c r="AO1966" s="24"/>
      <c r="AR1966" s="24"/>
      <c r="AU1966" s="24"/>
    </row>
    <row r="1967">
      <c r="J1967" s="18"/>
      <c r="N1967" s="24"/>
      <c r="Q1967" s="24"/>
      <c r="T1967" s="24"/>
      <c r="W1967" s="24"/>
      <c r="Z1967" s="24"/>
      <c r="AC1967" s="24"/>
      <c r="AI1967" s="24"/>
      <c r="AL1967" s="24"/>
      <c r="AO1967" s="24"/>
      <c r="AR1967" s="24"/>
      <c r="AU1967" s="24"/>
    </row>
    <row r="1968">
      <c r="J1968" s="18"/>
      <c r="N1968" s="24"/>
      <c r="Q1968" s="24"/>
      <c r="T1968" s="24"/>
      <c r="W1968" s="24"/>
      <c r="Z1968" s="24"/>
      <c r="AC1968" s="24"/>
      <c r="AI1968" s="24"/>
      <c r="AL1968" s="24"/>
      <c r="AO1968" s="24"/>
      <c r="AR1968" s="24"/>
      <c r="AU1968" s="24"/>
    </row>
    <row r="1969">
      <c r="J1969" s="18"/>
      <c r="N1969" s="24"/>
      <c r="Q1969" s="24"/>
      <c r="T1969" s="24"/>
      <c r="W1969" s="24"/>
      <c r="Z1969" s="24"/>
      <c r="AC1969" s="24"/>
      <c r="AI1969" s="24"/>
      <c r="AL1969" s="24"/>
      <c r="AO1969" s="24"/>
      <c r="AR1969" s="24"/>
      <c r="AU1969" s="24"/>
    </row>
    <row r="1970">
      <c r="J1970" s="18"/>
      <c r="N1970" s="24"/>
      <c r="Q1970" s="24"/>
      <c r="T1970" s="24"/>
      <c r="W1970" s="24"/>
      <c r="Z1970" s="24"/>
      <c r="AC1970" s="24"/>
      <c r="AI1970" s="24"/>
      <c r="AL1970" s="24"/>
      <c r="AO1970" s="24"/>
      <c r="AR1970" s="24"/>
      <c r="AU1970" s="24"/>
    </row>
    <row r="1971">
      <c r="J1971" s="18"/>
      <c r="N1971" s="24"/>
      <c r="Q1971" s="24"/>
      <c r="T1971" s="24"/>
      <c r="W1971" s="24"/>
      <c r="Z1971" s="24"/>
      <c r="AC1971" s="24"/>
      <c r="AI1971" s="24"/>
      <c r="AL1971" s="24"/>
      <c r="AO1971" s="24"/>
      <c r="AR1971" s="24"/>
      <c r="AU1971" s="24"/>
    </row>
    <row r="1972">
      <c r="J1972" s="18"/>
      <c r="N1972" s="24"/>
      <c r="Q1972" s="24"/>
      <c r="T1972" s="24"/>
      <c r="W1972" s="24"/>
      <c r="Z1972" s="24"/>
      <c r="AC1972" s="24"/>
      <c r="AI1972" s="24"/>
      <c r="AL1972" s="24"/>
      <c r="AO1972" s="24"/>
      <c r="AR1972" s="24"/>
      <c r="AU1972" s="24"/>
    </row>
    <row r="1973">
      <c r="J1973" s="18"/>
      <c r="N1973" s="24"/>
      <c r="Q1973" s="24"/>
      <c r="T1973" s="24"/>
      <c r="W1973" s="24"/>
      <c r="Z1973" s="24"/>
      <c r="AC1973" s="24"/>
      <c r="AI1973" s="24"/>
      <c r="AL1973" s="24"/>
      <c r="AO1973" s="24"/>
      <c r="AR1973" s="24"/>
      <c r="AU1973" s="24"/>
    </row>
    <row r="1974">
      <c r="J1974" s="18"/>
      <c r="N1974" s="24"/>
      <c r="Q1974" s="24"/>
      <c r="T1974" s="24"/>
      <c r="W1974" s="24"/>
      <c r="Z1974" s="24"/>
      <c r="AC1974" s="24"/>
      <c r="AI1974" s="24"/>
      <c r="AL1974" s="24"/>
      <c r="AO1974" s="24"/>
      <c r="AR1974" s="24"/>
      <c r="AU1974" s="24"/>
    </row>
    <row r="1975">
      <c r="J1975" s="18"/>
      <c r="N1975" s="24"/>
      <c r="Q1975" s="24"/>
      <c r="T1975" s="24"/>
      <c r="W1975" s="24"/>
      <c r="Z1975" s="24"/>
      <c r="AC1975" s="24"/>
      <c r="AI1975" s="24"/>
      <c r="AL1975" s="24"/>
      <c r="AO1975" s="24"/>
      <c r="AR1975" s="24"/>
      <c r="AU1975" s="24"/>
    </row>
    <row r="1976">
      <c r="J1976" s="18"/>
      <c r="N1976" s="24"/>
      <c r="Q1976" s="24"/>
      <c r="T1976" s="24"/>
      <c r="W1976" s="24"/>
      <c r="Z1976" s="24"/>
      <c r="AC1976" s="24"/>
      <c r="AI1976" s="24"/>
      <c r="AL1976" s="24"/>
      <c r="AO1976" s="24"/>
      <c r="AR1976" s="24"/>
      <c r="AU1976" s="24"/>
    </row>
    <row r="1977">
      <c r="J1977" s="18"/>
      <c r="N1977" s="24"/>
      <c r="Q1977" s="24"/>
      <c r="T1977" s="24"/>
      <c r="W1977" s="24"/>
      <c r="Z1977" s="24"/>
      <c r="AC1977" s="24"/>
      <c r="AI1977" s="24"/>
      <c r="AL1977" s="24"/>
      <c r="AO1977" s="24"/>
      <c r="AR1977" s="24"/>
      <c r="AU1977" s="24"/>
    </row>
    <row r="1978">
      <c r="J1978" s="18"/>
      <c r="N1978" s="24"/>
      <c r="Q1978" s="24"/>
      <c r="T1978" s="24"/>
      <c r="W1978" s="24"/>
      <c r="Z1978" s="24"/>
      <c r="AC1978" s="24"/>
      <c r="AI1978" s="24"/>
      <c r="AL1978" s="24"/>
      <c r="AO1978" s="24"/>
      <c r="AR1978" s="24"/>
      <c r="AU1978" s="24"/>
    </row>
    <row r="1979">
      <c r="J1979" s="18"/>
      <c r="N1979" s="24"/>
      <c r="Q1979" s="24"/>
      <c r="T1979" s="24"/>
      <c r="W1979" s="24"/>
      <c r="Z1979" s="24"/>
      <c r="AC1979" s="24"/>
      <c r="AI1979" s="24"/>
      <c r="AL1979" s="24"/>
      <c r="AO1979" s="24"/>
      <c r="AR1979" s="24"/>
      <c r="AU1979" s="24"/>
    </row>
    <row r="1980">
      <c r="J1980" s="18"/>
      <c r="N1980" s="24"/>
      <c r="Q1980" s="24"/>
      <c r="T1980" s="24"/>
      <c r="W1980" s="24"/>
      <c r="Z1980" s="24"/>
      <c r="AC1980" s="24"/>
      <c r="AI1980" s="24"/>
      <c r="AL1980" s="24"/>
      <c r="AO1980" s="24"/>
      <c r="AR1980" s="24"/>
      <c r="AU1980" s="24"/>
    </row>
    <row r="1981">
      <c r="J1981" s="18"/>
      <c r="N1981" s="24"/>
      <c r="Q1981" s="24"/>
      <c r="T1981" s="24"/>
      <c r="W1981" s="24"/>
      <c r="Z1981" s="24"/>
      <c r="AC1981" s="24"/>
      <c r="AI1981" s="24"/>
      <c r="AL1981" s="24"/>
      <c r="AO1981" s="24"/>
      <c r="AR1981" s="24"/>
      <c r="AU1981" s="24"/>
    </row>
    <row r="1982">
      <c r="J1982" s="18"/>
      <c r="N1982" s="24"/>
      <c r="Q1982" s="24"/>
      <c r="T1982" s="24"/>
      <c r="W1982" s="24"/>
      <c r="Z1982" s="24"/>
      <c r="AC1982" s="24"/>
      <c r="AI1982" s="24"/>
      <c r="AL1982" s="24"/>
      <c r="AO1982" s="24"/>
      <c r="AR1982" s="24"/>
      <c r="AU1982" s="24"/>
    </row>
    <row r="1983">
      <c r="J1983" s="18"/>
      <c r="N1983" s="24"/>
      <c r="Q1983" s="24"/>
      <c r="T1983" s="24"/>
      <c r="W1983" s="24"/>
      <c r="Z1983" s="24"/>
      <c r="AC1983" s="24"/>
      <c r="AI1983" s="24"/>
      <c r="AL1983" s="24"/>
      <c r="AO1983" s="24"/>
      <c r="AR1983" s="24"/>
      <c r="AU1983" s="24"/>
    </row>
    <row r="1984">
      <c r="J1984" s="18"/>
      <c r="N1984" s="24"/>
      <c r="Q1984" s="24"/>
      <c r="T1984" s="24"/>
      <c r="W1984" s="24"/>
      <c r="Z1984" s="24"/>
      <c r="AC1984" s="24"/>
      <c r="AI1984" s="24"/>
      <c r="AL1984" s="24"/>
      <c r="AO1984" s="24"/>
      <c r="AR1984" s="24"/>
      <c r="AU1984" s="24"/>
    </row>
    <row r="1985">
      <c r="J1985" s="18"/>
      <c r="N1985" s="24"/>
      <c r="Q1985" s="24"/>
      <c r="T1985" s="24"/>
      <c r="W1985" s="24"/>
      <c r="Z1985" s="24"/>
      <c r="AC1985" s="24"/>
      <c r="AI1985" s="24"/>
      <c r="AL1985" s="24"/>
      <c r="AO1985" s="24"/>
      <c r="AR1985" s="24"/>
      <c r="AU1985" s="24"/>
    </row>
    <row r="1986">
      <c r="J1986" s="18"/>
      <c r="N1986" s="24"/>
      <c r="Q1986" s="24"/>
      <c r="T1986" s="24"/>
      <c r="W1986" s="24"/>
      <c r="Z1986" s="24"/>
      <c r="AC1986" s="24"/>
      <c r="AI1986" s="24"/>
      <c r="AL1986" s="24"/>
      <c r="AO1986" s="24"/>
      <c r="AR1986" s="24"/>
      <c r="AU1986" s="24"/>
    </row>
    <row r="1987">
      <c r="J1987" s="18"/>
      <c r="N1987" s="24"/>
      <c r="Q1987" s="24"/>
      <c r="T1987" s="24"/>
      <c r="W1987" s="24"/>
      <c r="Z1987" s="24"/>
      <c r="AC1987" s="24"/>
      <c r="AI1987" s="24"/>
      <c r="AL1987" s="24"/>
      <c r="AO1987" s="24"/>
      <c r="AR1987" s="24"/>
      <c r="AU1987" s="24"/>
    </row>
    <row r="1988">
      <c r="J1988" s="18"/>
      <c r="N1988" s="24"/>
      <c r="Q1988" s="24"/>
      <c r="T1988" s="24"/>
      <c r="W1988" s="24"/>
      <c r="Z1988" s="24"/>
      <c r="AC1988" s="24"/>
      <c r="AI1988" s="24"/>
      <c r="AL1988" s="24"/>
      <c r="AO1988" s="24"/>
      <c r="AR1988" s="24"/>
      <c r="AU1988" s="24"/>
    </row>
    <row r="1989">
      <c r="J1989" s="18"/>
      <c r="N1989" s="24"/>
      <c r="Q1989" s="24"/>
      <c r="T1989" s="24"/>
      <c r="W1989" s="24"/>
      <c r="Z1989" s="24"/>
      <c r="AC1989" s="24"/>
      <c r="AI1989" s="24"/>
      <c r="AL1989" s="24"/>
      <c r="AO1989" s="24"/>
      <c r="AR1989" s="24"/>
      <c r="AU1989" s="24"/>
    </row>
    <row r="1990">
      <c r="J1990" s="18"/>
      <c r="N1990" s="24"/>
      <c r="Q1990" s="24"/>
      <c r="T1990" s="24"/>
      <c r="W1990" s="24"/>
      <c r="Z1990" s="24"/>
      <c r="AC1990" s="24"/>
      <c r="AI1990" s="24"/>
      <c r="AL1990" s="24"/>
      <c r="AO1990" s="24"/>
      <c r="AR1990" s="24"/>
      <c r="AU1990" s="24"/>
    </row>
    <row r="1991">
      <c r="J1991" s="18"/>
      <c r="N1991" s="24"/>
      <c r="Q1991" s="24"/>
      <c r="T1991" s="24"/>
      <c r="W1991" s="24"/>
      <c r="Z1991" s="24"/>
      <c r="AC1991" s="24"/>
      <c r="AI1991" s="24"/>
      <c r="AL1991" s="24"/>
      <c r="AO1991" s="24"/>
      <c r="AR1991" s="24"/>
      <c r="AU1991" s="24"/>
    </row>
    <row r="1992">
      <c r="J1992" s="18"/>
      <c r="N1992" s="24"/>
      <c r="Q1992" s="24"/>
      <c r="T1992" s="24"/>
      <c r="W1992" s="24"/>
      <c r="Z1992" s="24"/>
      <c r="AC1992" s="24"/>
      <c r="AI1992" s="24"/>
      <c r="AL1992" s="24"/>
      <c r="AO1992" s="24"/>
      <c r="AR1992" s="24"/>
      <c r="AU1992" s="24"/>
    </row>
    <row r="1993">
      <c r="J1993" s="18"/>
      <c r="N1993" s="24"/>
      <c r="Q1993" s="24"/>
      <c r="T1993" s="24"/>
      <c r="W1993" s="24"/>
      <c r="Z1993" s="24"/>
      <c r="AC1993" s="24"/>
      <c r="AI1993" s="24"/>
      <c r="AL1993" s="24"/>
      <c r="AO1993" s="24"/>
      <c r="AR1993" s="24"/>
      <c r="AU1993" s="24"/>
    </row>
    <row r="1994">
      <c r="J1994" s="18"/>
      <c r="N1994" s="24"/>
      <c r="Q1994" s="24"/>
      <c r="T1994" s="24"/>
      <c r="W1994" s="24"/>
      <c r="Z1994" s="24"/>
      <c r="AC1994" s="24"/>
      <c r="AI1994" s="24"/>
      <c r="AL1994" s="24"/>
      <c r="AO1994" s="24"/>
      <c r="AR1994" s="24"/>
      <c r="AU1994" s="24"/>
    </row>
    <row r="1995">
      <c r="J1995" s="18"/>
      <c r="N1995" s="24"/>
      <c r="Q1995" s="24"/>
      <c r="T1995" s="24"/>
      <c r="W1995" s="24"/>
      <c r="Z1995" s="24"/>
      <c r="AC1995" s="24"/>
      <c r="AI1995" s="24"/>
      <c r="AL1995" s="24"/>
      <c r="AO1995" s="24"/>
      <c r="AR1995" s="24"/>
      <c r="AU1995" s="24"/>
    </row>
    <row r="1996">
      <c r="J1996" s="18"/>
      <c r="N1996" s="24"/>
      <c r="Q1996" s="24"/>
      <c r="T1996" s="24"/>
      <c r="W1996" s="24"/>
      <c r="Z1996" s="24"/>
      <c r="AC1996" s="24"/>
      <c r="AI1996" s="24"/>
      <c r="AL1996" s="24"/>
      <c r="AO1996" s="24"/>
      <c r="AR1996" s="24"/>
      <c r="AU1996" s="24"/>
    </row>
    <row r="1997">
      <c r="J1997" s="18"/>
      <c r="N1997" s="24"/>
      <c r="Q1997" s="24"/>
      <c r="T1997" s="24"/>
      <c r="W1997" s="24"/>
      <c r="Z1997" s="24"/>
      <c r="AC1997" s="24"/>
      <c r="AI1997" s="24"/>
      <c r="AL1997" s="24"/>
      <c r="AO1997" s="24"/>
      <c r="AR1997" s="24"/>
      <c r="AU1997" s="24"/>
    </row>
    <row r="1998">
      <c r="J1998" s="18"/>
      <c r="N1998" s="24"/>
      <c r="Q1998" s="24"/>
      <c r="T1998" s="24"/>
      <c r="W1998" s="24"/>
      <c r="Z1998" s="24"/>
      <c r="AC1998" s="24"/>
      <c r="AI1998" s="24"/>
      <c r="AL1998" s="24"/>
      <c r="AO1998" s="24"/>
      <c r="AR1998" s="24"/>
      <c r="AU1998" s="24"/>
    </row>
    <row r="1999">
      <c r="J1999" s="18"/>
      <c r="N1999" s="24"/>
      <c r="Q1999" s="24"/>
      <c r="T1999" s="24"/>
      <c r="W1999" s="24"/>
      <c r="Z1999" s="24"/>
      <c r="AC1999" s="24"/>
      <c r="AI1999" s="24"/>
      <c r="AL1999" s="24"/>
      <c r="AO1999" s="24"/>
      <c r="AR1999" s="24"/>
      <c r="AU1999" s="24"/>
    </row>
    <row r="2000">
      <c r="J2000" s="18"/>
      <c r="N2000" s="24"/>
      <c r="Q2000" s="24"/>
      <c r="T2000" s="24"/>
      <c r="W2000" s="24"/>
      <c r="Z2000" s="24"/>
      <c r="AC2000" s="24"/>
      <c r="AI2000" s="24"/>
      <c r="AL2000" s="24"/>
      <c r="AO2000" s="24"/>
      <c r="AR2000" s="24"/>
      <c r="AU2000" s="24"/>
    </row>
    <row r="2001">
      <c r="J2001" s="18"/>
      <c r="N2001" s="24"/>
      <c r="Q2001" s="24"/>
      <c r="T2001" s="24"/>
      <c r="W2001" s="24"/>
      <c r="Z2001" s="24"/>
      <c r="AC2001" s="24"/>
      <c r="AI2001" s="24"/>
      <c r="AL2001" s="24"/>
      <c r="AO2001" s="24"/>
      <c r="AR2001" s="24"/>
      <c r="AU2001" s="24"/>
    </row>
    <row r="2002">
      <c r="J2002" s="18"/>
      <c r="N2002" s="24"/>
      <c r="Q2002" s="24"/>
      <c r="T2002" s="24"/>
      <c r="W2002" s="24"/>
      <c r="Z2002" s="24"/>
      <c r="AC2002" s="24"/>
      <c r="AI2002" s="24"/>
      <c r="AL2002" s="24"/>
      <c r="AO2002" s="24"/>
      <c r="AR2002" s="24"/>
      <c r="AU2002" s="24"/>
    </row>
    <row r="2003">
      <c r="J2003" s="18"/>
      <c r="N2003" s="24"/>
      <c r="Q2003" s="24"/>
      <c r="T2003" s="24"/>
      <c r="W2003" s="24"/>
      <c r="Z2003" s="24"/>
      <c r="AC2003" s="24"/>
      <c r="AI2003" s="24"/>
      <c r="AL2003" s="24"/>
      <c r="AO2003" s="24"/>
      <c r="AR2003" s="24"/>
      <c r="AU2003" s="24"/>
    </row>
    <row r="2004">
      <c r="J2004" s="18"/>
      <c r="N2004" s="24"/>
      <c r="Q2004" s="24"/>
      <c r="T2004" s="24"/>
      <c r="W2004" s="24"/>
      <c r="Z2004" s="24"/>
      <c r="AC2004" s="24"/>
      <c r="AI2004" s="24"/>
      <c r="AL2004" s="24"/>
      <c r="AO2004" s="24"/>
      <c r="AR2004" s="24"/>
      <c r="AU2004" s="24"/>
    </row>
    <row r="2005">
      <c r="J2005" s="18"/>
      <c r="N2005" s="24"/>
      <c r="Q2005" s="24"/>
      <c r="T2005" s="24"/>
      <c r="W2005" s="24"/>
      <c r="Z2005" s="24"/>
      <c r="AC2005" s="24"/>
      <c r="AI2005" s="24"/>
      <c r="AL2005" s="24"/>
      <c r="AO2005" s="24"/>
      <c r="AR2005" s="24"/>
      <c r="AU2005" s="24"/>
    </row>
    <row r="2006">
      <c r="J2006" s="18"/>
      <c r="N2006" s="24"/>
      <c r="Q2006" s="24"/>
      <c r="T2006" s="24"/>
      <c r="W2006" s="24"/>
      <c r="Z2006" s="24"/>
      <c r="AC2006" s="24"/>
      <c r="AI2006" s="24"/>
      <c r="AL2006" s="24"/>
      <c r="AO2006" s="24"/>
      <c r="AR2006" s="24"/>
      <c r="AU2006" s="24"/>
    </row>
    <row r="2007">
      <c r="J2007" s="18"/>
      <c r="N2007" s="24"/>
      <c r="Q2007" s="24"/>
      <c r="T2007" s="24"/>
      <c r="W2007" s="24"/>
      <c r="Z2007" s="24"/>
      <c r="AC2007" s="24"/>
      <c r="AI2007" s="24"/>
      <c r="AL2007" s="24"/>
      <c r="AO2007" s="24"/>
      <c r="AR2007" s="24"/>
      <c r="AU2007" s="24"/>
    </row>
    <row r="2008">
      <c r="J2008" s="18"/>
      <c r="N2008" s="24"/>
      <c r="Q2008" s="24"/>
      <c r="T2008" s="24"/>
      <c r="W2008" s="24"/>
      <c r="Z2008" s="24"/>
      <c r="AC2008" s="24"/>
      <c r="AI2008" s="24"/>
      <c r="AL2008" s="24"/>
      <c r="AO2008" s="24"/>
      <c r="AR2008" s="24"/>
      <c r="AU2008" s="24"/>
    </row>
    <row r="2009">
      <c r="J2009" s="18"/>
      <c r="N2009" s="24"/>
      <c r="Q2009" s="24"/>
      <c r="T2009" s="24"/>
      <c r="W2009" s="24"/>
      <c r="Z2009" s="24"/>
      <c r="AC2009" s="24"/>
      <c r="AI2009" s="24"/>
      <c r="AL2009" s="24"/>
      <c r="AO2009" s="24"/>
      <c r="AR2009" s="24"/>
      <c r="AU2009" s="24"/>
    </row>
    <row r="2010">
      <c r="J2010" s="18"/>
      <c r="N2010" s="24"/>
      <c r="Q2010" s="24"/>
      <c r="T2010" s="24"/>
      <c r="W2010" s="24"/>
      <c r="Z2010" s="24"/>
      <c r="AC2010" s="24"/>
      <c r="AI2010" s="24"/>
      <c r="AL2010" s="24"/>
      <c r="AO2010" s="24"/>
      <c r="AR2010" s="24"/>
      <c r="AU2010" s="24"/>
    </row>
    <row r="2011">
      <c r="J2011" s="18"/>
      <c r="N2011" s="24"/>
      <c r="Q2011" s="24"/>
      <c r="T2011" s="24"/>
      <c r="W2011" s="24"/>
      <c r="Z2011" s="24"/>
      <c r="AC2011" s="24"/>
      <c r="AI2011" s="24"/>
      <c r="AL2011" s="24"/>
      <c r="AO2011" s="24"/>
      <c r="AR2011" s="24"/>
      <c r="AU2011" s="24"/>
    </row>
    <row r="2012">
      <c r="J2012" s="18"/>
      <c r="N2012" s="24"/>
      <c r="Q2012" s="24"/>
      <c r="T2012" s="24"/>
      <c r="W2012" s="24"/>
      <c r="Z2012" s="24"/>
      <c r="AC2012" s="24"/>
      <c r="AI2012" s="24"/>
      <c r="AL2012" s="24"/>
      <c r="AO2012" s="24"/>
      <c r="AR2012" s="24"/>
      <c r="AU2012" s="24"/>
    </row>
    <row r="2013">
      <c r="J2013" s="18"/>
      <c r="N2013" s="24"/>
      <c r="Q2013" s="24"/>
      <c r="T2013" s="24"/>
      <c r="W2013" s="24"/>
      <c r="Z2013" s="24"/>
      <c r="AC2013" s="24"/>
      <c r="AI2013" s="24"/>
      <c r="AL2013" s="24"/>
      <c r="AO2013" s="24"/>
      <c r="AR2013" s="24"/>
      <c r="AU2013" s="24"/>
    </row>
    <row r="2014">
      <c r="J2014" s="18"/>
      <c r="N2014" s="24"/>
      <c r="Q2014" s="24"/>
      <c r="T2014" s="24"/>
      <c r="W2014" s="24"/>
      <c r="Z2014" s="24"/>
      <c r="AC2014" s="24"/>
      <c r="AI2014" s="24"/>
      <c r="AL2014" s="24"/>
      <c r="AO2014" s="24"/>
      <c r="AR2014" s="24"/>
      <c r="AU2014" s="24"/>
    </row>
    <row r="2015">
      <c r="J2015" s="18"/>
      <c r="N2015" s="24"/>
      <c r="Q2015" s="24"/>
      <c r="T2015" s="24"/>
      <c r="W2015" s="24"/>
      <c r="Z2015" s="24"/>
      <c r="AC2015" s="24"/>
      <c r="AI2015" s="24"/>
      <c r="AL2015" s="24"/>
      <c r="AO2015" s="24"/>
      <c r="AR2015" s="24"/>
      <c r="AU2015" s="24"/>
    </row>
    <row r="2016">
      <c r="J2016" s="18"/>
      <c r="N2016" s="24"/>
      <c r="Q2016" s="24"/>
      <c r="T2016" s="24"/>
      <c r="W2016" s="24"/>
      <c r="Z2016" s="24"/>
      <c r="AC2016" s="24"/>
      <c r="AI2016" s="24"/>
      <c r="AL2016" s="24"/>
      <c r="AO2016" s="24"/>
      <c r="AR2016" s="24"/>
      <c r="AU2016" s="24"/>
    </row>
    <row r="2017">
      <c r="J2017" s="18"/>
      <c r="N2017" s="24"/>
      <c r="Q2017" s="24"/>
      <c r="T2017" s="24"/>
      <c r="W2017" s="24"/>
      <c r="Z2017" s="24"/>
      <c r="AC2017" s="24"/>
      <c r="AI2017" s="24"/>
      <c r="AL2017" s="24"/>
      <c r="AO2017" s="24"/>
      <c r="AR2017" s="24"/>
      <c r="AU2017" s="24"/>
    </row>
    <row r="2018">
      <c r="J2018" s="18"/>
      <c r="N2018" s="24"/>
      <c r="Q2018" s="24"/>
      <c r="T2018" s="24"/>
      <c r="W2018" s="24"/>
      <c r="Z2018" s="24"/>
      <c r="AC2018" s="24"/>
      <c r="AI2018" s="24"/>
      <c r="AL2018" s="24"/>
      <c r="AO2018" s="24"/>
      <c r="AR2018" s="24"/>
      <c r="AU2018" s="24"/>
    </row>
    <row r="2019">
      <c r="J2019" s="18"/>
      <c r="N2019" s="24"/>
      <c r="Q2019" s="24"/>
      <c r="T2019" s="24"/>
      <c r="W2019" s="24"/>
      <c r="Z2019" s="24"/>
      <c r="AC2019" s="24"/>
      <c r="AI2019" s="24"/>
      <c r="AL2019" s="24"/>
      <c r="AO2019" s="24"/>
      <c r="AR2019" s="24"/>
      <c r="AU2019" s="24"/>
    </row>
    <row r="2020">
      <c r="J2020" s="18"/>
      <c r="N2020" s="24"/>
      <c r="Q2020" s="24"/>
      <c r="T2020" s="24"/>
      <c r="W2020" s="24"/>
      <c r="Z2020" s="24"/>
      <c r="AC2020" s="24"/>
      <c r="AI2020" s="24"/>
      <c r="AL2020" s="24"/>
      <c r="AO2020" s="24"/>
      <c r="AR2020" s="24"/>
      <c r="AU2020" s="24"/>
    </row>
    <row r="2021">
      <c r="J2021" s="18"/>
      <c r="N2021" s="24"/>
      <c r="Q2021" s="24"/>
      <c r="T2021" s="24"/>
      <c r="W2021" s="24"/>
      <c r="Z2021" s="24"/>
      <c r="AC2021" s="24"/>
      <c r="AI2021" s="24"/>
      <c r="AL2021" s="24"/>
      <c r="AO2021" s="24"/>
      <c r="AR2021" s="24"/>
      <c r="AU2021" s="24"/>
    </row>
    <row r="2022">
      <c r="J2022" s="18"/>
      <c r="N2022" s="24"/>
      <c r="Q2022" s="24"/>
      <c r="T2022" s="24"/>
      <c r="W2022" s="24"/>
      <c r="Z2022" s="24"/>
      <c r="AC2022" s="24"/>
      <c r="AI2022" s="24"/>
      <c r="AL2022" s="24"/>
      <c r="AO2022" s="24"/>
      <c r="AR2022" s="24"/>
      <c r="AU2022" s="24"/>
    </row>
    <row r="2023">
      <c r="J2023" s="18"/>
      <c r="N2023" s="24"/>
      <c r="Q2023" s="24"/>
      <c r="T2023" s="24"/>
      <c r="W2023" s="24"/>
      <c r="Z2023" s="24"/>
      <c r="AC2023" s="24"/>
      <c r="AI2023" s="24"/>
      <c r="AL2023" s="24"/>
      <c r="AO2023" s="24"/>
      <c r="AR2023" s="24"/>
      <c r="AU2023" s="24"/>
    </row>
    <row r="2024">
      <c r="J2024" s="18"/>
      <c r="N2024" s="24"/>
      <c r="Q2024" s="24"/>
      <c r="T2024" s="24"/>
      <c r="W2024" s="24"/>
      <c r="Z2024" s="24"/>
      <c r="AC2024" s="24"/>
      <c r="AI2024" s="24"/>
      <c r="AL2024" s="24"/>
      <c r="AO2024" s="24"/>
      <c r="AR2024" s="24"/>
      <c r="AU2024" s="24"/>
    </row>
    <row r="2025">
      <c r="J2025" s="18"/>
      <c r="N2025" s="24"/>
      <c r="Q2025" s="24"/>
      <c r="T2025" s="24"/>
      <c r="W2025" s="24"/>
      <c r="Z2025" s="24"/>
      <c r="AC2025" s="24"/>
      <c r="AI2025" s="24"/>
      <c r="AL2025" s="24"/>
      <c r="AO2025" s="24"/>
      <c r="AR2025" s="24"/>
      <c r="AU2025" s="24"/>
    </row>
    <row r="2026">
      <c r="J2026" s="18"/>
      <c r="N2026" s="24"/>
      <c r="Q2026" s="24"/>
      <c r="T2026" s="24"/>
      <c r="W2026" s="24"/>
      <c r="Z2026" s="24"/>
      <c r="AC2026" s="24"/>
      <c r="AI2026" s="24"/>
      <c r="AL2026" s="24"/>
      <c r="AO2026" s="24"/>
      <c r="AR2026" s="24"/>
      <c r="AU2026" s="24"/>
    </row>
    <row r="2027">
      <c r="J2027" s="18"/>
      <c r="N2027" s="24"/>
      <c r="Q2027" s="24"/>
      <c r="T2027" s="24"/>
      <c r="W2027" s="24"/>
      <c r="Z2027" s="24"/>
      <c r="AC2027" s="24"/>
      <c r="AI2027" s="24"/>
      <c r="AL2027" s="24"/>
      <c r="AO2027" s="24"/>
      <c r="AR2027" s="24"/>
      <c r="AU2027" s="24"/>
    </row>
    <row r="2028">
      <c r="J2028" s="18"/>
      <c r="N2028" s="24"/>
      <c r="Q2028" s="24"/>
      <c r="T2028" s="24"/>
      <c r="W2028" s="24"/>
      <c r="Z2028" s="24"/>
      <c r="AC2028" s="24"/>
      <c r="AI2028" s="24"/>
      <c r="AL2028" s="24"/>
      <c r="AO2028" s="24"/>
      <c r="AR2028" s="24"/>
      <c r="AU2028" s="24"/>
    </row>
    <row r="2029">
      <c r="J2029" s="18"/>
      <c r="N2029" s="24"/>
      <c r="Q2029" s="24"/>
      <c r="T2029" s="24"/>
      <c r="W2029" s="24"/>
      <c r="Z2029" s="24"/>
      <c r="AC2029" s="24"/>
      <c r="AI2029" s="24"/>
      <c r="AL2029" s="24"/>
      <c r="AO2029" s="24"/>
      <c r="AR2029" s="24"/>
      <c r="AU2029" s="24"/>
    </row>
    <row r="2030">
      <c r="J2030" s="18"/>
      <c r="N2030" s="24"/>
      <c r="Q2030" s="24"/>
      <c r="T2030" s="24"/>
      <c r="W2030" s="24"/>
      <c r="Z2030" s="24"/>
      <c r="AC2030" s="24"/>
      <c r="AI2030" s="24"/>
      <c r="AL2030" s="24"/>
      <c r="AO2030" s="24"/>
      <c r="AR2030" s="24"/>
      <c r="AU2030" s="24"/>
    </row>
    <row r="2031">
      <c r="J2031" s="18"/>
      <c r="N2031" s="24"/>
      <c r="Q2031" s="24"/>
      <c r="T2031" s="24"/>
      <c r="W2031" s="24"/>
      <c r="Z2031" s="24"/>
      <c r="AC2031" s="24"/>
      <c r="AI2031" s="24"/>
      <c r="AL2031" s="24"/>
      <c r="AO2031" s="24"/>
      <c r="AR2031" s="24"/>
      <c r="AU2031" s="24"/>
    </row>
    <row r="2032">
      <c r="J2032" s="18"/>
      <c r="N2032" s="24"/>
      <c r="Q2032" s="24"/>
      <c r="T2032" s="24"/>
      <c r="W2032" s="24"/>
      <c r="Z2032" s="24"/>
      <c r="AC2032" s="24"/>
      <c r="AI2032" s="24"/>
      <c r="AL2032" s="24"/>
      <c r="AO2032" s="24"/>
      <c r="AR2032" s="24"/>
      <c r="AU2032" s="24"/>
    </row>
    <row r="2033">
      <c r="J2033" s="18"/>
      <c r="N2033" s="24"/>
      <c r="Q2033" s="24"/>
      <c r="T2033" s="24"/>
      <c r="W2033" s="24"/>
      <c r="Z2033" s="24"/>
      <c r="AC2033" s="24"/>
      <c r="AI2033" s="24"/>
      <c r="AL2033" s="24"/>
      <c r="AO2033" s="24"/>
      <c r="AR2033" s="24"/>
      <c r="AU2033" s="24"/>
    </row>
    <row r="2034">
      <c r="J2034" s="18"/>
      <c r="N2034" s="24"/>
      <c r="Q2034" s="24"/>
      <c r="T2034" s="24"/>
      <c r="W2034" s="24"/>
      <c r="Z2034" s="24"/>
      <c r="AC2034" s="24"/>
      <c r="AI2034" s="24"/>
      <c r="AL2034" s="24"/>
      <c r="AO2034" s="24"/>
      <c r="AR2034" s="24"/>
      <c r="AU2034" s="24"/>
    </row>
    <row r="2035">
      <c r="J2035" s="18"/>
      <c r="N2035" s="24"/>
      <c r="Q2035" s="24"/>
      <c r="T2035" s="24"/>
      <c r="W2035" s="24"/>
      <c r="Z2035" s="24"/>
      <c r="AC2035" s="24"/>
      <c r="AI2035" s="24"/>
      <c r="AL2035" s="24"/>
      <c r="AO2035" s="24"/>
      <c r="AR2035" s="24"/>
      <c r="AU2035" s="24"/>
    </row>
    <row r="2036">
      <c r="J2036" s="18"/>
      <c r="N2036" s="24"/>
      <c r="Q2036" s="24"/>
      <c r="T2036" s="24"/>
      <c r="W2036" s="24"/>
      <c r="Z2036" s="24"/>
      <c r="AC2036" s="24"/>
      <c r="AI2036" s="24"/>
      <c r="AL2036" s="24"/>
      <c r="AO2036" s="24"/>
      <c r="AR2036" s="24"/>
      <c r="AU2036" s="24"/>
    </row>
    <row r="2037">
      <c r="J2037" s="18"/>
      <c r="N2037" s="24"/>
      <c r="Q2037" s="24"/>
      <c r="T2037" s="24"/>
      <c r="W2037" s="24"/>
      <c r="Z2037" s="24"/>
      <c r="AC2037" s="24"/>
      <c r="AI2037" s="24"/>
      <c r="AL2037" s="24"/>
      <c r="AO2037" s="24"/>
      <c r="AR2037" s="24"/>
      <c r="AU2037" s="24"/>
    </row>
    <row r="2038">
      <c r="J2038" s="18"/>
      <c r="N2038" s="24"/>
      <c r="Q2038" s="24"/>
      <c r="T2038" s="24"/>
      <c r="W2038" s="24"/>
      <c r="Z2038" s="24"/>
      <c r="AC2038" s="24"/>
      <c r="AI2038" s="24"/>
      <c r="AL2038" s="24"/>
      <c r="AO2038" s="24"/>
      <c r="AR2038" s="24"/>
      <c r="AU2038" s="24"/>
    </row>
    <row r="2039">
      <c r="J2039" s="18"/>
      <c r="N2039" s="24"/>
      <c r="Q2039" s="24"/>
      <c r="T2039" s="24"/>
      <c r="W2039" s="24"/>
      <c r="Z2039" s="24"/>
      <c r="AC2039" s="24"/>
      <c r="AI2039" s="24"/>
      <c r="AL2039" s="24"/>
      <c r="AO2039" s="24"/>
      <c r="AR2039" s="24"/>
      <c r="AU2039" s="24"/>
    </row>
    <row r="2040">
      <c r="J2040" s="18"/>
      <c r="N2040" s="24"/>
      <c r="Q2040" s="24"/>
      <c r="T2040" s="24"/>
      <c r="W2040" s="24"/>
      <c r="Z2040" s="24"/>
      <c r="AC2040" s="24"/>
      <c r="AI2040" s="24"/>
      <c r="AL2040" s="24"/>
      <c r="AO2040" s="24"/>
      <c r="AR2040" s="24"/>
      <c r="AU2040" s="24"/>
    </row>
    <row r="2041">
      <c r="J2041" s="18"/>
      <c r="N2041" s="24"/>
      <c r="Q2041" s="24"/>
      <c r="T2041" s="24"/>
      <c r="W2041" s="24"/>
      <c r="Z2041" s="24"/>
      <c r="AC2041" s="24"/>
      <c r="AI2041" s="24"/>
      <c r="AL2041" s="24"/>
      <c r="AO2041" s="24"/>
      <c r="AR2041" s="24"/>
      <c r="AU2041" s="24"/>
    </row>
    <row r="2042">
      <c r="J2042" s="18"/>
      <c r="N2042" s="24"/>
      <c r="Q2042" s="24"/>
      <c r="T2042" s="24"/>
      <c r="W2042" s="24"/>
      <c r="Z2042" s="24"/>
      <c r="AC2042" s="24"/>
      <c r="AI2042" s="24"/>
      <c r="AL2042" s="24"/>
      <c r="AO2042" s="24"/>
      <c r="AR2042" s="24"/>
      <c r="AU2042" s="24"/>
    </row>
    <row r="2043">
      <c r="J2043" s="18"/>
      <c r="N2043" s="24"/>
      <c r="Q2043" s="24"/>
      <c r="T2043" s="24"/>
      <c r="W2043" s="24"/>
      <c r="Z2043" s="24"/>
      <c r="AC2043" s="24"/>
      <c r="AI2043" s="24"/>
      <c r="AL2043" s="24"/>
      <c r="AO2043" s="24"/>
      <c r="AR2043" s="24"/>
      <c r="AU2043" s="24"/>
    </row>
    <row r="2044">
      <c r="J2044" s="18"/>
      <c r="N2044" s="24"/>
      <c r="Q2044" s="24"/>
      <c r="T2044" s="24"/>
      <c r="W2044" s="24"/>
      <c r="Z2044" s="24"/>
      <c r="AC2044" s="24"/>
      <c r="AI2044" s="24"/>
      <c r="AL2044" s="24"/>
      <c r="AO2044" s="24"/>
      <c r="AR2044" s="24"/>
      <c r="AU2044" s="24"/>
    </row>
    <row r="2045">
      <c r="J2045" s="18"/>
      <c r="N2045" s="24"/>
      <c r="Q2045" s="24"/>
      <c r="T2045" s="24"/>
      <c r="W2045" s="24"/>
      <c r="Z2045" s="24"/>
      <c r="AC2045" s="24"/>
      <c r="AI2045" s="24"/>
      <c r="AL2045" s="24"/>
      <c r="AO2045" s="24"/>
      <c r="AR2045" s="24"/>
      <c r="AU2045" s="24"/>
    </row>
    <row r="2046">
      <c r="J2046" s="18"/>
      <c r="N2046" s="24"/>
      <c r="Q2046" s="24"/>
      <c r="T2046" s="24"/>
      <c r="W2046" s="24"/>
      <c r="Z2046" s="24"/>
      <c r="AC2046" s="24"/>
      <c r="AI2046" s="24"/>
      <c r="AL2046" s="24"/>
      <c r="AO2046" s="24"/>
      <c r="AR2046" s="24"/>
      <c r="AU2046" s="24"/>
    </row>
    <row r="2047">
      <c r="J2047" s="18"/>
      <c r="N2047" s="24"/>
      <c r="Q2047" s="24"/>
      <c r="T2047" s="24"/>
      <c r="W2047" s="24"/>
      <c r="Z2047" s="24"/>
      <c r="AC2047" s="24"/>
      <c r="AI2047" s="24"/>
      <c r="AL2047" s="24"/>
      <c r="AO2047" s="24"/>
      <c r="AR2047" s="24"/>
      <c r="AU2047" s="24"/>
    </row>
    <row r="2048">
      <c r="J2048" s="18"/>
      <c r="N2048" s="24"/>
      <c r="Q2048" s="24"/>
      <c r="T2048" s="24"/>
      <c r="W2048" s="24"/>
      <c r="Z2048" s="24"/>
      <c r="AC2048" s="24"/>
      <c r="AI2048" s="24"/>
      <c r="AL2048" s="24"/>
      <c r="AO2048" s="24"/>
      <c r="AR2048" s="24"/>
      <c r="AU2048" s="24"/>
    </row>
    <row r="2049">
      <c r="J2049" s="18"/>
      <c r="N2049" s="24"/>
      <c r="Q2049" s="24"/>
      <c r="T2049" s="24"/>
      <c r="W2049" s="24"/>
      <c r="Z2049" s="24"/>
      <c r="AC2049" s="24"/>
      <c r="AI2049" s="24"/>
      <c r="AL2049" s="24"/>
      <c r="AO2049" s="24"/>
      <c r="AR2049" s="24"/>
      <c r="AU2049" s="24"/>
    </row>
    <row r="2050">
      <c r="J2050" s="18"/>
      <c r="N2050" s="24"/>
      <c r="Q2050" s="24"/>
      <c r="T2050" s="24"/>
      <c r="W2050" s="24"/>
      <c r="Z2050" s="24"/>
      <c r="AC2050" s="24"/>
      <c r="AI2050" s="24"/>
      <c r="AL2050" s="24"/>
      <c r="AO2050" s="24"/>
      <c r="AR2050" s="24"/>
      <c r="AU2050" s="24"/>
    </row>
    <row r="2051">
      <c r="J2051" s="18"/>
      <c r="N2051" s="24"/>
      <c r="Q2051" s="24"/>
      <c r="T2051" s="24"/>
      <c r="W2051" s="24"/>
      <c r="Z2051" s="24"/>
      <c r="AC2051" s="24"/>
      <c r="AI2051" s="24"/>
      <c r="AL2051" s="24"/>
      <c r="AO2051" s="24"/>
      <c r="AR2051" s="24"/>
      <c r="AU2051" s="24"/>
    </row>
    <row r="2052">
      <c r="J2052" s="18"/>
      <c r="N2052" s="24"/>
      <c r="Q2052" s="24"/>
      <c r="T2052" s="24"/>
      <c r="W2052" s="24"/>
      <c r="Z2052" s="24"/>
      <c r="AC2052" s="24"/>
      <c r="AI2052" s="24"/>
      <c r="AL2052" s="24"/>
      <c r="AO2052" s="24"/>
      <c r="AR2052" s="24"/>
      <c r="AU2052" s="24"/>
    </row>
    <row r="2053">
      <c r="J2053" s="18"/>
      <c r="N2053" s="24"/>
      <c r="Q2053" s="24"/>
      <c r="T2053" s="24"/>
      <c r="W2053" s="24"/>
      <c r="Z2053" s="24"/>
      <c r="AC2053" s="24"/>
      <c r="AI2053" s="24"/>
      <c r="AL2053" s="24"/>
      <c r="AO2053" s="24"/>
      <c r="AR2053" s="24"/>
      <c r="AU2053" s="24"/>
    </row>
    <row r="2054">
      <c r="J2054" s="18"/>
      <c r="N2054" s="24"/>
      <c r="Q2054" s="24"/>
      <c r="T2054" s="24"/>
      <c r="W2054" s="24"/>
      <c r="Z2054" s="24"/>
      <c r="AC2054" s="24"/>
      <c r="AI2054" s="24"/>
      <c r="AL2054" s="24"/>
      <c r="AO2054" s="24"/>
      <c r="AR2054" s="24"/>
      <c r="AU2054" s="24"/>
    </row>
    <row r="2055">
      <c r="J2055" s="18"/>
      <c r="N2055" s="24"/>
      <c r="Q2055" s="24"/>
      <c r="T2055" s="24"/>
      <c r="W2055" s="24"/>
      <c r="Z2055" s="24"/>
      <c r="AC2055" s="24"/>
      <c r="AI2055" s="24"/>
      <c r="AL2055" s="24"/>
      <c r="AO2055" s="24"/>
      <c r="AR2055" s="24"/>
      <c r="AU2055" s="24"/>
    </row>
    <row r="2056">
      <c r="J2056" s="18"/>
      <c r="N2056" s="24"/>
      <c r="Q2056" s="24"/>
      <c r="T2056" s="24"/>
      <c r="W2056" s="24"/>
      <c r="Z2056" s="24"/>
      <c r="AC2056" s="24"/>
      <c r="AI2056" s="24"/>
      <c r="AL2056" s="24"/>
      <c r="AO2056" s="24"/>
      <c r="AR2056" s="24"/>
      <c r="AU2056" s="24"/>
    </row>
    <row r="2057">
      <c r="J2057" s="18"/>
      <c r="N2057" s="24"/>
      <c r="Q2057" s="24"/>
      <c r="T2057" s="24"/>
      <c r="W2057" s="24"/>
      <c r="Z2057" s="24"/>
      <c r="AC2057" s="24"/>
      <c r="AI2057" s="24"/>
      <c r="AL2057" s="24"/>
      <c r="AO2057" s="24"/>
      <c r="AR2057" s="24"/>
      <c r="AU2057" s="24"/>
    </row>
    <row r="2058">
      <c r="J2058" s="18"/>
      <c r="N2058" s="24"/>
      <c r="Q2058" s="24"/>
      <c r="T2058" s="24"/>
      <c r="W2058" s="24"/>
      <c r="Z2058" s="24"/>
      <c r="AC2058" s="24"/>
      <c r="AI2058" s="24"/>
      <c r="AL2058" s="24"/>
      <c r="AO2058" s="24"/>
      <c r="AR2058" s="24"/>
      <c r="AU2058" s="24"/>
    </row>
    <row r="2059">
      <c r="J2059" s="18"/>
      <c r="N2059" s="24"/>
      <c r="Q2059" s="24"/>
      <c r="T2059" s="24"/>
      <c r="W2059" s="24"/>
      <c r="Z2059" s="24"/>
      <c r="AC2059" s="24"/>
      <c r="AI2059" s="24"/>
      <c r="AL2059" s="24"/>
      <c r="AO2059" s="24"/>
      <c r="AR2059" s="24"/>
      <c r="AU2059" s="24"/>
    </row>
    <row r="2060">
      <c r="J2060" s="18"/>
      <c r="N2060" s="24"/>
      <c r="Q2060" s="24"/>
      <c r="T2060" s="24"/>
      <c r="W2060" s="24"/>
      <c r="Z2060" s="24"/>
      <c r="AC2060" s="24"/>
      <c r="AI2060" s="24"/>
      <c r="AL2060" s="24"/>
      <c r="AO2060" s="24"/>
      <c r="AR2060" s="24"/>
      <c r="AU2060" s="24"/>
    </row>
    <row r="2061">
      <c r="J2061" s="18"/>
      <c r="N2061" s="24"/>
      <c r="Q2061" s="24"/>
      <c r="T2061" s="24"/>
      <c r="W2061" s="24"/>
      <c r="Z2061" s="24"/>
      <c r="AC2061" s="24"/>
      <c r="AI2061" s="24"/>
      <c r="AL2061" s="24"/>
      <c r="AO2061" s="24"/>
      <c r="AR2061" s="24"/>
      <c r="AU2061" s="24"/>
    </row>
    <row r="2062">
      <c r="J2062" s="18"/>
      <c r="N2062" s="24"/>
      <c r="Q2062" s="24"/>
      <c r="T2062" s="24"/>
      <c r="W2062" s="24"/>
      <c r="Z2062" s="24"/>
      <c r="AC2062" s="24"/>
      <c r="AI2062" s="24"/>
      <c r="AL2062" s="24"/>
      <c r="AO2062" s="24"/>
      <c r="AR2062" s="24"/>
      <c r="AU2062" s="24"/>
    </row>
    <row r="2063">
      <c r="J2063" s="18"/>
      <c r="N2063" s="24"/>
      <c r="Q2063" s="24"/>
      <c r="T2063" s="24"/>
      <c r="W2063" s="24"/>
      <c r="Z2063" s="24"/>
      <c r="AC2063" s="24"/>
      <c r="AI2063" s="24"/>
      <c r="AL2063" s="24"/>
      <c r="AO2063" s="24"/>
      <c r="AR2063" s="24"/>
      <c r="AU2063" s="24"/>
    </row>
    <row r="2064">
      <c r="J2064" s="18"/>
      <c r="N2064" s="24"/>
      <c r="Q2064" s="24"/>
      <c r="T2064" s="24"/>
      <c r="W2064" s="24"/>
      <c r="Z2064" s="24"/>
      <c r="AC2064" s="24"/>
      <c r="AI2064" s="24"/>
      <c r="AL2064" s="24"/>
      <c r="AO2064" s="24"/>
      <c r="AR2064" s="24"/>
      <c r="AU2064" s="24"/>
    </row>
    <row r="2065">
      <c r="J2065" s="18"/>
      <c r="N2065" s="24"/>
      <c r="Q2065" s="24"/>
      <c r="T2065" s="24"/>
      <c r="W2065" s="24"/>
      <c r="Z2065" s="24"/>
      <c r="AC2065" s="24"/>
      <c r="AI2065" s="24"/>
      <c r="AL2065" s="24"/>
      <c r="AO2065" s="24"/>
      <c r="AR2065" s="24"/>
      <c r="AU2065" s="24"/>
    </row>
    <row r="2066">
      <c r="J2066" s="18"/>
      <c r="N2066" s="24"/>
      <c r="Q2066" s="24"/>
      <c r="T2066" s="24"/>
      <c r="W2066" s="24"/>
      <c r="Z2066" s="24"/>
      <c r="AC2066" s="24"/>
      <c r="AI2066" s="24"/>
      <c r="AL2066" s="24"/>
      <c r="AO2066" s="24"/>
      <c r="AR2066" s="24"/>
      <c r="AU2066" s="24"/>
    </row>
    <row r="2067">
      <c r="J2067" s="18"/>
      <c r="N2067" s="24"/>
      <c r="Q2067" s="24"/>
      <c r="T2067" s="24"/>
      <c r="W2067" s="24"/>
      <c r="Z2067" s="24"/>
      <c r="AC2067" s="24"/>
      <c r="AI2067" s="24"/>
      <c r="AL2067" s="24"/>
      <c r="AO2067" s="24"/>
      <c r="AR2067" s="24"/>
      <c r="AU2067" s="24"/>
    </row>
    <row r="2068">
      <c r="J2068" s="18"/>
      <c r="N2068" s="24"/>
      <c r="Q2068" s="24"/>
      <c r="T2068" s="24"/>
      <c r="W2068" s="24"/>
      <c r="Z2068" s="24"/>
      <c r="AC2068" s="24"/>
      <c r="AI2068" s="24"/>
      <c r="AL2068" s="24"/>
      <c r="AO2068" s="24"/>
      <c r="AR2068" s="24"/>
      <c r="AU2068" s="24"/>
    </row>
    <row r="2069">
      <c r="J2069" s="18"/>
      <c r="N2069" s="24"/>
      <c r="Q2069" s="24"/>
      <c r="T2069" s="24"/>
      <c r="W2069" s="24"/>
      <c r="Z2069" s="24"/>
      <c r="AC2069" s="24"/>
      <c r="AI2069" s="24"/>
      <c r="AL2069" s="24"/>
      <c r="AO2069" s="24"/>
      <c r="AR2069" s="24"/>
      <c r="AU2069" s="24"/>
    </row>
    <row r="2070">
      <c r="J2070" s="18"/>
      <c r="N2070" s="24"/>
      <c r="Q2070" s="24"/>
      <c r="T2070" s="24"/>
      <c r="W2070" s="24"/>
      <c r="Z2070" s="24"/>
      <c r="AC2070" s="24"/>
      <c r="AI2070" s="24"/>
      <c r="AL2070" s="24"/>
      <c r="AO2070" s="24"/>
      <c r="AR2070" s="24"/>
      <c r="AU2070" s="24"/>
    </row>
    <row r="2071">
      <c r="J2071" s="18"/>
      <c r="N2071" s="24"/>
      <c r="Q2071" s="24"/>
      <c r="T2071" s="24"/>
      <c r="W2071" s="24"/>
      <c r="Z2071" s="24"/>
      <c r="AC2071" s="24"/>
      <c r="AI2071" s="24"/>
      <c r="AL2071" s="24"/>
      <c r="AO2071" s="24"/>
      <c r="AR2071" s="24"/>
      <c r="AU2071" s="24"/>
    </row>
    <row r="2072">
      <c r="J2072" s="18"/>
      <c r="N2072" s="24"/>
      <c r="Q2072" s="24"/>
      <c r="T2072" s="24"/>
      <c r="W2072" s="24"/>
      <c r="Z2072" s="24"/>
      <c r="AC2072" s="24"/>
      <c r="AI2072" s="24"/>
      <c r="AL2072" s="24"/>
      <c r="AO2072" s="24"/>
      <c r="AR2072" s="24"/>
      <c r="AU2072" s="24"/>
    </row>
    <row r="2073">
      <c r="J2073" s="18"/>
      <c r="N2073" s="24"/>
      <c r="Q2073" s="24"/>
      <c r="T2073" s="24"/>
      <c r="W2073" s="24"/>
      <c r="Z2073" s="24"/>
      <c r="AC2073" s="24"/>
      <c r="AI2073" s="24"/>
      <c r="AL2073" s="24"/>
      <c r="AO2073" s="24"/>
      <c r="AR2073" s="24"/>
      <c r="AU2073" s="24"/>
    </row>
    <row r="2074">
      <c r="J2074" s="18"/>
      <c r="N2074" s="24"/>
      <c r="Q2074" s="24"/>
      <c r="T2074" s="24"/>
      <c r="W2074" s="24"/>
      <c r="Z2074" s="24"/>
      <c r="AC2074" s="24"/>
      <c r="AI2074" s="24"/>
      <c r="AL2074" s="24"/>
      <c r="AO2074" s="24"/>
      <c r="AR2074" s="24"/>
      <c r="AU2074" s="24"/>
    </row>
    <row r="2075">
      <c r="J2075" s="18"/>
      <c r="N2075" s="24"/>
      <c r="Q2075" s="24"/>
      <c r="T2075" s="24"/>
      <c r="W2075" s="24"/>
      <c r="Z2075" s="24"/>
      <c r="AC2075" s="24"/>
      <c r="AI2075" s="24"/>
      <c r="AL2075" s="24"/>
      <c r="AO2075" s="24"/>
      <c r="AR2075" s="24"/>
      <c r="AU2075" s="24"/>
    </row>
    <row r="2076">
      <c r="J2076" s="18"/>
      <c r="N2076" s="24"/>
      <c r="Q2076" s="24"/>
      <c r="T2076" s="24"/>
      <c r="W2076" s="24"/>
      <c r="Z2076" s="24"/>
      <c r="AC2076" s="24"/>
      <c r="AI2076" s="24"/>
      <c r="AL2076" s="24"/>
      <c r="AO2076" s="24"/>
      <c r="AR2076" s="24"/>
      <c r="AU2076" s="24"/>
    </row>
    <row r="2077">
      <c r="J2077" s="18"/>
      <c r="N2077" s="24"/>
      <c r="Q2077" s="24"/>
      <c r="T2077" s="24"/>
      <c r="W2077" s="24"/>
      <c r="Z2077" s="24"/>
      <c r="AC2077" s="24"/>
      <c r="AI2077" s="24"/>
      <c r="AL2077" s="24"/>
      <c r="AO2077" s="24"/>
      <c r="AR2077" s="24"/>
      <c r="AU2077" s="24"/>
    </row>
    <row r="2078">
      <c r="J2078" s="18"/>
      <c r="N2078" s="24"/>
      <c r="Q2078" s="24"/>
      <c r="T2078" s="24"/>
      <c r="W2078" s="24"/>
      <c r="Z2078" s="24"/>
      <c r="AC2078" s="24"/>
      <c r="AI2078" s="24"/>
      <c r="AL2078" s="24"/>
      <c r="AO2078" s="24"/>
      <c r="AR2078" s="24"/>
      <c r="AU2078" s="24"/>
    </row>
    <row r="2079">
      <c r="J2079" s="18"/>
      <c r="N2079" s="24"/>
      <c r="Q2079" s="24"/>
      <c r="T2079" s="24"/>
      <c r="W2079" s="24"/>
      <c r="Z2079" s="24"/>
      <c r="AC2079" s="24"/>
      <c r="AI2079" s="24"/>
      <c r="AL2079" s="24"/>
      <c r="AO2079" s="24"/>
      <c r="AR2079" s="24"/>
      <c r="AU2079" s="24"/>
    </row>
    <row r="2080">
      <c r="J2080" s="18"/>
      <c r="N2080" s="24"/>
      <c r="Q2080" s="24"/>
      <c r="T2080" s="24"/>
      <c r="W2080" s="24"/>
      <c r="Z2080" s="24"/>
      <c r="AC2080" s="24"/>
      <c r="AI2080" s="24"/>
      <c r="AL2080" s="24"/>
      <c r="AO2080" s="24"/>
      <c r="AR2080" s="24"/>
      <c r="AU2080" s="24"/>
    </row>
    <row r="2081">
      <c r="J2081" s="18"/>
      <c r="N2081" s="24"/>
      <c r="Q2081" s="24"/>
      <c r="T2081" s="24"/>
      <c r="W2081" s="24"/>
      <c r="Z2081" s="24"/>
      <c r="AC2081" s="24"/>
      <c r="AI2081" s="24"/>
      <c r="AL2081" s="24"/>
      <c r="AO2081" s="24"/>
      <c r="AR2081" s="24"/>
      <c r="AU2081" s="24"/>
    </row>
    <row r="2082">
      <c r="J2082" s="18"/>
      <c r="N2082" s="24"/>
      <c r="Q2082" s="24"/>
      <c r="T2082" s="24"/>
      <c r="W2082" s="24"/>
      <c r="Z2082" s="24"/>
      <c r="AC2082" s="24"/>
      <c r="AI2082" s="24"/>
      <c r="AL2082" s="24"/>
      <c r="AO2082" s="24"/>
      <c r="AR2082" s="24"/>
      <c r="AU2082" s="24"/>
    </row>
    <row r="2083">
      <c r="J2083" s="18"/>
      <c r="N2083" s="24"/>
      <c r="Q2083" s="24"/>
      <c r="T2083" s="24"/>
      <c r="W2083" s="24"/>
      <c r="Z2083" s="24"/>
      <c r="AC2083" s="24"/>
      <c r="AI2083" s="24"/>
      <c r="AL2083" s="24"/>
      <c r="AO2083" s="24"/>
      <c r="AR2083" s="24"/>
      <c r="AU2083" s="24"/>
    </row>
    <row r="2084">
      <c r="J2084" s="18"/>
      <c r="N2084" s="24"/>
      <c r="Q2084" s="24"/>
      <c r="T2084" s="24"/>
      <c r="W2084" s="24"/>
      <c r="Z2084" s="24"/>
      <c r="AC2084" s="24"/>
      <c r="AI2084" s="24"/>
      <c r="AL2084" s="24"/>
      <c r="AO2084" s="24"/>
      <c r="AR2084" s="24"/>
      <c r="AU2084" s="24"/>
    </row>
    <row r="2085">
      <c r="J2085" s="18"/>
      <c r="N2085" s="24"/>
      <c r="Q2085" s="24"/>
      <c r="T2085" s="24"/>
      <c r="W2085" s="24"/>
      <c r="Z2085" s="24"/>
      <c r="AC2085" s="24"/>
      <c r="AI2085" s="24"/>
      <c r="AL2085" s="24"/>
      <c r="AO2085" s="24"/>
      <c r="AR2085" s="24"/>
      <c r="AU2085" s="24"/>
    </row>
    <row r="2086">
      <c r="J2086" s="18"/>
      <c r="N2086" s="24"/>
      <c r="Q2086" s="24"/>
      <c r="T2086" s="24"/>
      <c r="W2086" s="24"/>
      <c r="Z2086" s="24"/>
      <c r="AC2086" s="24"/>
      <c r="AI2086" s="24"/>
      <c r="AL2086" s="24"/>
      <c r="AO2086" s="24"/>
      <c r="AR2086" s="24"/>
      <c r="AU2086" s="24"/>
    </row>
    <row r="2087">
      <c r="J2087" s="18"/>
      <c r="N2087" s="24"/>
      <c r="Q2087" s="24"/>
      <c r="T2087" s="24"/>
      <c r="W2087" s="24"/>
      <c r="Z2087" s="24"/>
      <c r="AC2087" s="24"/>
      <c r="AI2087" s="24"/>
      <c r="AL2087" s="24"/>
      <c r="AO2087" s="24"/>
      <c r="AR2087" s="24"/>
      <c r="AU2087" s="24"/>
    </row>
    <row r="2088">
      <c r="J2088" s="18"/>
      <c r="N2088" s="24"/>
      <c r="Q2088" s="24"/>
      <c r="T2088" s="24"/>
      <c r="W2088" s="24"/>
      <c r="Z2088" s="24"/>
      <c r="AC2088" s="24"/>
      <c r="AI2088" s="24"/>
      <c r="AL2088" s="24"/>
      <c r="AO2088" s="24"/>
      <c r="AR2088" s="24"/>
      <c r="AU2088" s="24"/>
    </row>
    <row r="2089">
      <c r="J2089" s="18"/>
      <c r="N2089" s="24"/>
      <c r="Q2089" s="24"/>
      <c r="T2089" s="24"/>
      <c r="W2089" s="24"/>
      <c r="Z2089" s="24"/>
      <c r="AC2089" s="24"/>
      <c r="AI2089" s="24"/>
      <c r="AL2089" s="24"/>
      <c r="AO2089" s="24"/>
      <c r="AR2089" s="24"/>
      <c r="AU2089" s="24"/>
    </row>
    <row r="2090">
      <c r="J2090" s="18"/>
      <c r="N2090" s="24"/>
      <c r="Q2090" s="24"/>
      <c r="T2090" s="24"/>
      <c r="W2090" s="24"/>
      <c r="Z2090" s="24"/>
      <c r="AC2090" s="24"/>
      <c r="AI2090" s="24"/>
      <c r="AL2090" s="24"/>
      <c r="AO2090" s="24"/>
      <c r="AR2090" s="24"/>
      <c r="AU2090" s="24"/>
    </row>
    <row r="2091">
      <c r="J2091" s="18"/>
      <c r="N2091" s="24"/>
      <c r="Q2091" s="24"/>
      <c r="T2091" s="24"/>
      <c r="W2091" s="24"/>
      <c r="Z2091" s="24"/>
      <c r="AC2091" s="24"/>
      <c r="AI2091" s="24"/>
      <c r="AL2091" s="24"/>
      <c r="AO2091" s="24"/>
      <c r="AR2091" s="24"/>
      <c r="AU2091" s="24"/>
    </row>
    <row r="2092">
      <c r="J2092" s="18"/>
      <c r="N2092" s="24"/>
      <c r="Q2092" s="24"/>
      <c r="T2092" s="24"/>
      <c r="W2092" s="24"/>
      <c r="Z2092" s="24"/>
      <c r="AC2092" s="24"/>
      <c r="AI2092" s="24"/>
      <c r="AL2092" s="24"/>
      <c r="AO2092" s="24"/>
      <c r="AR2092" s="24"/>
      <c r="AU2092" s="24"/>
    </row>
    <row r="2093">
      <c r="J2093" s="18"/>
      <c r="N2093" s="24"/>
      <c r="Q2093" s="24"/>
      <c r="T2093" s="24"/>
      <c r="W2093" s="24"/>
      <c r="Z2093" s="24"/>
      <c r="AC2093" s="24"/>
      <c r="AI2093" s="24"/>
      <c r="AL2093" s="24"/>
      <c r="AO2093" s="24"/>
      <c r="AR2093" s="24"/>
      <c r="AU2093" s="24"/>
    </row>
    <row r="2094">
      <c r="J2094" s="18"/>
      <c r="N2094" s="24"/>
      <c r="Q2094" s="24"/>
      <c r="T2094" s="24"/>
      <c r="W2094" s="24"/>
      <c r="Z2094" s="24"/>
      <c r="AC2094" s="24"/>
      <c r="AI2094" s="24"/>
      <c r="AL2094" s="24"/>
      <c r="AO2094" s="24"/>
      <c r="AR2094" s="24"/>
      <c r="AU2094" s="24"/>
    </row>
    <row r="2095">
      <c r="J2095" s="18"/>
      <c r="N2095" s="24"/>
      <c r="Q2095" s="24"/>
      <c r="T2095" s="24"/>
      <c r="W2095" s="24"/>
      <c r="Z2095" s="24"/>
      <c r="AC2095" s="24"/>
      <c r="AI2095" s="24"/>
      <c r="AL2095" s="24"/>
      <c r="AO2095" s="24"/>
      <c r="AR2095" s="24"/>
      <c r="AU2095" s="24"/>
    </row>
    <row r="2096">
      <c r="J2096" s="18"/>
      <c r="N2096" s="24"/>
      <c r="Q2096" s="24"/>
      <c r="T2096" s="24"/>
      <c r="W2096" s="24"/>
      <c r="Z2096" s="24"/>
      <c r="AC2096" s="24"/>
      <c r="AI2096" s="24"/>
      <c r="AL2096" s="24"/>
      <c r="AO2096" s="24"/>
      <c r="AR2096" s="24"/>
      <c r="AU2096" s="24"/>
    </row>
    <row r="2097">
      <c r="J2097" s="18"/>
      <c r="N2097" s="24"/>
      <c r="Q2097" s="24"/>
      <c r="T2097" s="24"/>
      <c r="W2097" s="24"/>
      <c r="Z2097" s="24"/>
      <c r="AC2097" s="24"/>
      <c r="AI2097" s="24"/>
      <c r="AL2097" s="24"/>
      <c r="AO2097" s="24"/>
      <c r="AR2097" s="24"/>
      <c r="AU2097" s="24"/>
    </row>
    <row r="2098">
      <c r="J2098" s="18"/>
      <c r="N2098" s="24"/>
      <c r="Q2098" s="24"/>
      <c r="T2098" s="24"/>
      <c r="W2098" s="24"/>
      <c r="Z2098" s="24"/>
      <c r="AC2098" s="24"/>
      <c r="AI2098" s="24"/>
      <c r="AL2098" s="24"/>
      <c r="AO2098" s="24"/>
      <c r="AR2098" s="24"/>
      <c r="AU2098" s="24"/>
    </row>
    <row r="2099">
      <c r="J2099" s="18"/>
      <c r="N2099" s="24"/>
      <c r="Q2099" s="24"/>
      <c r="T2099" s="24"/>
      <c r="W2099" s="24"/>
      <c r="Z2099" s="24"/>
      <c r="AC2099" s="24"/>
      <c r="AI2099" s="24"/>
      <c r="AL2099" s="24"/>
      <c r="AO2099" s="24"/>
      <c r="AR2099" s="24"/>
      <c r="AU2099" s="24"/>
    </row>
    <row r="2100">
      <c r="J2100" s="18"/>
      <c r="N2100" s="24"/>
      <c r="Q2100" s="24"/>
      <c r="T2100" s="24"/>
      <c r="W2100" s="24"/>
      <c r="Z2100" s="24"/>
      <c r="AC2100" s="24"/>
      <c r="AI2100" s="24"/>
      <c r="AL2100" s="24"/>
      <c r="AO2100" s="24"/>
      <c r="AR2100" s="24"/>
      <c r="AU2100" s="24"/>
    </row>
    <row r="2101">
      <c r="J2101" s="18"/>
      <c r="N2101" s="24"/>
      <c r="Q2101" s="24"/>
      <c r="T2101" s="24"/>
      <c r="W2101" s="24"/>
      <c r="Z2101" s="24"/>
      <c r="AC2101" s="24"/>
      <c r="AI2101" s="24"/>
      <c r="AL2101" s="24"/>
      <c r="AO2101" s="24"/>
      <c r="AR2101" s="24"/>
      <c r="AU2101" s="24"/>
    </row>
    <row r="2102">
      <c r="J2102" s="18"/>
      <c r="N2102" s="24"/>
      <c r="Q2102" s="24"/>
      <c r="T2102" s="24"/>
      <c r="W2102" s="24"/>
      <c r="Z2102" s="24"/>
      <c r="AC2102" s="24"/>
      <c r="AI2102" s="24"/>
      <c r="AL2102" s="24"/>
      <c r="AO2102" s="24"/>
      <c r="AR2102" s="24"/>
      <c r="AU2102" s="24"/>
    </row>
    <row r="2103">
      <c r="J2103" s="18"/>
      <c r="N2103" s="24"/>
      <c r="Q2103" s="24"/>
      <c r="T2103" s="24"/>
      <c r="W2103" s="24"/>
      <c r="Z2103" s="24"/>
      <c r="AC2103" s="24"/>
      <c r="AI2103" s="24"/>
      <c r="AL2103" s="24"/>
      <c r="AO2103" s="24"/>
      <c r="AR2103" s="24"/>
      <c r="AU2103" s="24"/>
    </row>
    <row r="2104">
      <c r="J2104" s="18"/>
      <c r="N2104" s="24"/>
      <c r="Q2104" s="24"/>
      <c r="T2104" s="24"/>
      <c r="W2104" s="24"/>
      <c r="Z2104" s="24"/>
      <c r="AC2104" s="24"/>
      <c r="AI2104" s="24"/>
      <c r="AL2104" s="24"/>
      <c r="AO2104" s="24"/>
      <c r="AR2104" s="24"/>
      <c r="AU2104" s="24"/>
    </row>
    <row r="2105">
      <c r="J2105" s="18"/>
      <c r="N2105" s="24"/>
      <c r="Q2105" s="24"/>
      <c r="T2105" s="24"/>
      <c r="W2105" s="24"/>
      <c r="Z2105" s="24"/>
      <c r="AC2105" s="24"/>
      <c r="AI2105" s="24"/>
      <c r="AL2105" s="24"/>
      <c r="AO2105" s="24"/>
      <c r="AR2105" s="24"/>
      <c r="AU2105" s="24"/>
    </row>
    <row r="2106">
      <c r="J2106" s="18"/>
      <c r="N2106" s="24"/>
      <c r="Q2106" s="24"/>
      <c r="T2106" s="24"/>
      <c r="W2106" s="24"/>
      <c r="Z2106" s="24"/>
      <c r="AC2106" s="24"/>
      <c r="AI2106" s="24"/>
      <c r="AL2106" s="24"/>
      <c r="AO2106" s="24"/>
      <c r="AR2106" s="24"/>
      <c r="AU2106" s="24"/>
    </row>
    <row r="2107">
      <c r="J2107" s="18"/>
      <c r="N2107" s="24"/>
      <c r="Q2107" s="24"/>
      <c r="T2107" s="24"/>
      <c r="W2107" s="24"/>
      <c r="Z2107" s="24"/>
      <c r="AC2107" s="24"/>
      <c r="AI2107" s="24"/>
      <c r="AL2107" s="24"/>
      <c r="AO2107" s="24"/>
      <c r="AR2107" s="24"/>
      <c r="AU2107" s="24"/>
    </row>
    <row r="2108">
      <c r="J2108" s="18"/>
      <c r="N2108" s="24"/>
      <c r="Q2108" s="24"/>
      <c r="T2108" s="24"/>
      <c r="W2108" s="24"/>
      <c r="Z2108" s="24"/>
      <c r="AC2108" s="24"/>
      <c r="AI2108" s="24"/>
      <c r="AL2108" s="24"/>
      <c r="AO2108" s="24"/>
      <c r="AR2108" s="24"/>
      <c r="AU2108" s="24"/>
    </row>
    <row r="2109">
      <c r="J2109" s="18"/>
      <c r="N2109" s="24"/>
      <c r="Q2109" s="24"/>
      <c r="T2109" s="24"/>
      <c r="W2109" s="24"/>
      <c r="Z2109" s="24"/>
      <c r="AC2109" s="24"/>
      <c r="AI2109" s="24"/>
      <c r="AL2109" s="24"/>
      <c r="AO2109" s="24"/>
      <c r="AR2109" s="24"/>
      <c r="AU2109" s="24"/>
    </row>
    <row r="2110">
      <c r="J2110" s="18"/>
      <c r="N2110" s="24"/>
      <c r="Q2110" s="24"/>
      <c r="T2110" s="24"/>
      <c r="W2110" s="24"/>
      <c r="Z2110" s="24"/>
      <c r="AC2110" s="24"/>
      <c r="AI2110" s="24"/>
      <c r="AL2110" s="24"/>
      <c r="AO2110" s="24"/>
      <c r="AR2110" s="24"/>
      <c r="AU2110" s="24"/>
    </row>
    <row r="2111">
      <c r="J2111" s="18"/>
      <c r="N2111" s="24"/>
      <c r="Q2111" s="24"/>
      <c r="T2111" s="24"/>
      <c r="W2111" s="24"/>
      <c r="Z2111" s="24"/>
      <c r="AC2111" s="24"/>
      <c r="AI2111" s="24"/>
      <c r="AL2111" s="24"/>
      <c r="AO2111" s="24"/>
      <c r="AR2111" s="24"/>
      <c r="AU2111" s="24"/>
    </row>
    <row r="2112">
      <c r="J2112" s="18"/>
      <c r="N2112" s="24"/>
      <c r="Q2112" s="24"/>
      <c r="T2112" s="24"/>
      <c r="W2112" s="24"/>
      <c r="Z2112" s="24"/>
      <c r="AC2112" s="24"/>
      <c r="AI2112" s="24"/>
      <c r="AL2112" s="24"/>
      <c r="AO2112" s="24"/>
      <c r="AR2112" s="24"/>
      <c r="AU2112" s="24"/>
    </row>
    <row r="2113">
      <c r="J2113" s="18"/>
      <c r="N2113" s="24"/>
      <c r="Q2113" s="24"/>
      <c r="T2113" s="24"/>
      <c r="W2113" s="24"/>
      <c r="Z2113" s="24"/>
      <c r="AC2113" s="24"/>
      <c r="AI2113" s="24"/>
      <c r="AL2113" s="24"/>
      <c r="AO2113" s="24"/>
      <c r="AR2113" s="24"/>
      <c r="AU2113" s="24"/>
    </row>
    <row r="2114">
      <c r="J2114" s="18"/>
      <c r="N2114" s="24"/>
      <c r="Q2114" s="24"/>
      <c r="T2114" s="24"/>
      <c r="W2114" s="24"/>
      <c r="Z2114" s="24"/>
      <c r="AC2114" s="24"/>
      <c r="AI2114" s="24"/>
      <c r="AL2114" s="24"/>
      <c r="AO2114" s="24"/>
      <c r="AR2114" s="24"/>
      <c r="AU2114" s="24"/>
    </row>
    <row r="2115">
      <c r="J2115" s="18"/>
      <c r="N2115" s="24"/>
      <c r="Q2115" s="24"/>
      <c r="T2115" s="24"/>
      <c r="W2115" s="24"/>
      <c r="Z2115" s="24"/>
      <c r="AC2115" s="24"/>
      <c r="AI2115" s="24"/>
      <c r="AL2115" s="24"/>
      <c r="AO2115" s="24"/>
      <c r="AR2115" s="24"/>
      <c r="AU2115" s="24"/>
    </row>
    <row r="2116">
      <c r="J2116" s="18"/>
      <c r="N2116" s="24"/>
      <c r="Q2116" s="24"/>
      <c r="T2116" s="24"/>
      <c r="W2116" s="24"/>
      <c r="Z2116" s="24"/>
      <c r="AC2116" s="24"/>
      <c r="AI2116" s="24"/>
      <c r="AL2116" s="24"/>
      <c r="AO2116" s="24"/>
      <c r="AR2116" s="24"/>
      <c r="AU2116" s="24"/>
    </row>
    <row r="2117">
      <c r="J2117" s="18"/>
      <c r="N2117" s="24"/>
      <c r="Q2117" s="24"/>
      <c r="T2117" s="24"/>
      <c r="W2117" s="24"/>
      <c r="Z2117" s="24"/>
      <c r="AC2117" s="24"/>
      <c r="AI2117" s="24"/>
      <c r="AL2117" s="24"/>
      <c r="AO2117" s="24"/>
      <c r="AR2117" s="24"/>
      <c r="AU2117" s="24"/>
    </row>
    <row r="2118">
      <c r="J2118" s="18"/>
      <c r="N2118" s="24"/>
      <c r="Q2118" s="24"/>
      <c r="T2118" s="24"/>
      <c r="W2118" s="24"/>
      <c r="Z2118" s="24"/>
      <c r="AC2118" s="24"/>
      <c r="AI2118" s="24"/>
      <c r="AL2118" s="24"/>
      <c r="AO2118" s="24"/>
      <c r="AR2118" s="24"/>
      <c r="AU2118" s="24"/>
    </row>
    <row r="2119">
      <c r="J2119" s="18"/>
      <c r="N2119" s="24"/>
      <c r="Q2119" s="24"/>
      <c r="T2119" s="24"/>
      <c r="W2119" s="24"/>
      <c r="Z2119" s="24"/>
      <c r="AC2119" s="24"/>
      <c r="AI2119" s="24"/>
      <c r="AL2119" s="24"/>
      <c r="AO2119" s="24"/>
      <c r="AR2119" s="24"/>
      <c r="AU2119" s="24"/>
    </row>
    <row r="2120">
      <c r="J2120" s="18"/>
      <c r="N2120" s="24"/>
      <c r="Q2120" s="24"/>
      <c r="T2120" s="24"/>
      <c r="W2120" s="24"/>
      <c r="Z2120" s="24"/>
      <c r="AC2120" s="24"/>
      <c r="AI2120" s="24"/>
      <c r="AL2120" s="24"/>
      <c r="AO2120" s="24"/>
      <c r="AR2120" s="24"/>
      <c r="AU2120" s="24"/>
    </row>
    <row r="2121">
      <c r="J2121" s="18"/>
      <c r="N2121" s="24"/>
      <c r="Q2121" s="24"/>
      <c r="T2121" s="24"/>
      <c r="W2121" s="24"/>
      <c r="Z2121" s="24"/>
      <c r="AC2121" s="24"/>
      <c r="AI2121" s="24"/>
      <c r="AL2121" s="24"/>
      <c r="AO2121" s="24"/>
      <c r="AR2121" s="24"/>
      <c r="AU2121" s="24"/>
    </row>
    <row r="2122">
      <c r="J2122" s="18"/>
      <c r="N2122" s="24"/>
      <c r="Q2122" s="24"/>
      <c r="T2122" s="24"/>
      <c r="W2122" s="24"/>
      <c r="Z2122" s="24"/>
      <c r="AC2122" s="24"/>
      <c r="AI2122" s="24"/>
      <c r="AL2122" s="24"/>
      <c r="AO2122" s="24"/>
      <c r="AR2122" s="24"/>
      <c r="AU2122" s="24"/>
    </row>
    <row r="2123">
      <c r="J2123" s="18"/>
      <c r="N2123" s="24"/>
      <c r="Q2123" s="24"/>
      <c r="T2123" s="24"/>
      <c r="W2123" s="24"/>
      <c r="Z2123" s="24"/>
      <c r="AC2123" s="24"/>
      <c r="AI2123" s="24"/>
      <c r="AL2123" s="24"/>
      <c r="AO2123" s="24"/>
      <c r="AR2123" s="24"/>
      <c r="AU2123" s="24"/>
    </row>
    <row r="2124">
      <c r="J2124" s="18"/>
      <c r="N2124" s="24"/>
      <c r="Q2124" s="24"/>
      <c r="T2124" s="24"/>
      <c r="W2124" s="24"/>
      <c r="Z2124" s="24"/>
      <c r="AC2124" s="24"/>
      <c r="AI2124" s="24"/>
      <c r="AL2124" s="24"/>
      <c r="AO2124" s="24"/>
      <c r="AR2124" s="24"/>
      <c r="AU2124" s="24"/>
    </row>
    <row r="2125">
      <c r="J2125" s="18"/>
      <c r="N2125" s="24"/>
      <c r="Q2125" s="24"/>
      <c r="T2125" s="24"/>
      <c r="W2125" s="24"/>
      <c r="Z2125" s="24"/>
      <c r="AC2125" s="24"/>
      <c r="AI2125" s="24"/>
      <c r="AL2125" s="24"/>
      <c r="AO2125" s="24"/>
      <c r="AR2125" s="24"/>
      <c r="AU2125" s="24"/>
    </row>
    <row r="2126">
      <c r="J2126" s="18"/>
      <c r="N2126" s="24"/>
      <c r="Q2126" s="24"/>
      <c r="T2126" s="24"/>
      <c r="W2126" s="24"/>
      <c r="Z2126" s="24"/>
      <c r="AC2126" s="24"/>
      <c r="AI2126" s="24"/>
      <c r="AL2126" s="24"/>
      <c r="AO2126" s="24"/>
      <c r="AR2126" s="24"/>
      <c r="AU2126" s="24"/>
    </row>
    <row r="2127">
      <c r="J2127" s="18"/>
      <c r="N2127" s="24"/>
      <c r="Q2127" s="24"/>
      <c r="T2127" s="24"/>
      <c r="W2127" s="24"/>
      <c r="Z2127" s="24"/>
      <c r="AC2127" s="24"/>
      <c r="AI2127" s="24"/>
      <c r="AL2127" s="24"/>
      <c r="AO2127" s="24"/>
      <c r="AR2127" s="24"/>
      <c r="AU2127" s="24"/>
    </row>
    <row r="2128">
      <c r="J2128" s="18"/>
      <c r="N2128" s="24"/>
      <c r="Q2128" s="24"/>
      <c r="T2128" s="24"/>
      <c r="W2128" s="24"/>
      <c r="Z2128" s="24"/>
      <c r="AC2128" s="24"/>
      <c r="AI2128" s="24"/>
      <c r="AL2128" s="24"/>
      <c r="AO2128" s="24"/>
      <c r="AR2128" s="24"/>
      <c r="AU2128" s="24"/>
    </row>
    <row r="2129">
      <c r="J2129" s="18"/>
      <c r="N2129" s="24"/>
      <c r="Q2129" s="24"/>
      <c r="T2129" s="24"/>
      <c r="W2129" s="24"/>
      <c r="Z2129" s="24"/>
      <c r="AC2129" s="24"/>
      <c r="AI2129" s="24"/>
      <c r="AL2129" s="24"/>
      <c r="AO2129" s="24"/>
      <c r="AR2129" s="24"/>
      <c r="AU2129" s="24"/>
    </row>
    <row r="2130">
      <c r="J2130" s="18"/>
      <c r="N2130" s="24"/>
      <c r="Q2130" s="24"/>
      <c r="T2130" s="24"/>
      <c r="W2130" s="24"/>
      <c r="Z2130" s="24"/>
      <c r="AC2130" s="24"/>
      <c r="AI2130" s="24"/>
      <c r="AL2130" s="24"/>
      <c r="AO2130" s="24"/>
      <c r="AR2130" s="24"/>
      <c r="AU2130" s="24"/>
    </row>
    <row r="2131">
      <c r="J2131" s="18"/>
      <c r="N2131" s="24"/>
      <c r="Q2131" s="24"/>
      <c r="T2131" s="24"/>
      <c r="W2131" s="24"/>
      <c r="Z2131" s="24"/>
      <c r="AC2131" s="24"/>
      <c r="AI2131" s="24"/>
      <c r="AL2131" s="24"/>
      <c r="AO2131" s="24"/>
      <c r="AR2131" s="24"/>
      <c r="AU2131" s="24"/>
    </row>
    <row r="2132">
      <c r="J2132" s="18"/>
      <c r="N2132" s="24"/>
      <c r="Q2132" s="24"/>
      <c r="T2132" s="24"/>
      <c r="W2132" s="24"/>
      <c r="Z2132" s="24"/>
      <c r="AC2132" s="24"/>
      <c r="AI2132" s="24"/>
      <c r="AL2132" s="24"/>
      <c r="AO2132" s="24"/>
      <c r="AR2132" s="24"/>
      <c r="AU2132" s="24"/>
    </row>
    <row r="2133">
      <c r="J2133" s="18"/>
      <c r="N2133" s="24"/>
      <c r="Q2133" s="24"/>
      <c r="T2133" s="24"/>
      <c r="W2133" s="24"/>
      <c r="Z2133" s="24"/>
      <c r="AC2133" s="24"/>
      <c r="AI2133" s="24"/>
      <c r="AL2133" s="24"/>
      <c r="AO2133" s="24"/>
      <c r="AR2133" s="24"/>
      <c r="AU2133" s="24"/>
    </row>
    <row r="2134">
      <c r="J2134" s="18"/>
      <c r="N2134" s="24"/>
      <c r="Q2134" s="24"/>
      <c r="T2134" s="24"/>
      <c r="W2134" s="24"/>
      <c r="Z2134" s="24"/>
      <c r="AC2134" s="24"/>
      <c r="AI2134" s="24"/>
      <c r="AL2134" s="24"/>
      <c r="AO2134" s="24"/>
      <c r="AR2134" s="24"/>
      <c r="AU2134" s="24"/>
    </row>
    <row r="2135">
      <c r="J2135" s="18"/>
      <c r="N2135" s="24"/>
      <c r="Q2135" s="24"/>
      <c r="T2135" s="24"/>
      <c r="W2135" s="24"/>
      <c r="Z2135" s="24"/>
      <c r="AC2135" s="24"/>
      <c r="AI2135" s="24"/>
      <c r="AL2135" s="24"/>
      <c r="AO2135" s="24"/>
      <c r="AR2135" s="24"/>
      <c r="AU2135" s="24"/>
    </row>
    <row r="2136">
      <c r="J2136" s="18"/>
      <c r="N2136" s="24"/>
      <c r="Q2136" s="24"/>
      <c r="T2136" s="24"/>
      <c r="W2136" s="24"/>
      <c r="Z2136" s="24"/>
      <c r="AC2136" s="24"/>
      <c r="AI2136" s="24"/>
      <c r="AL2136" s="24"/>
      <c r="AO2136" s="24"/>
      <c r="AR2136" s="24"/>
      <c r="AU2136" s="24"/>
    </row>
    <row r="2137">
      <c r="J2137" s="18"/>
      <c r="N2137" s="24"/>
      <c r="Q2137" s="24"/>
      <c r="T2137" s="24"/>
      <c r="W2137" s="24"/>
      <c r="Z2137" s="24"/>
      <c r="AC2137" s="24"/>
      <c r="AI2137" s="24"/>
      <c r="AL2137" s="24"/>
      <c r="AO2137" s="24"/>
      <c r="AR2137" s="24"/>
      <c r="AU2137" s="24"/>
    </row>
    <row r="2138">
      <c r="J2138" s="18"/>
      <c r="N2138" s="24"/>
      <c r="Q2138" s="24"/>
      <c r="T2138" s="24"/>
      <c r="W2138" s="24"/>
      <c r="Z2138" s="24"/>
      <c r="AC2138" s="24"/>
      <c r="AI2138" s="24"/>
      <c r="AL2138" s="24"/>
      <c r="AO2138" s="24"/>
      <c r="AR2138" s="24"/>
      <c r="AU2138" s="24"/>
    </row>
    <row r="2139">
      <c r="J2139" s="18"/>
      <c r="N2139" s="24"/>
      <c r="Q2139" s="24"/>
      <c r="T2139" s="24"/>
      <c r="W2139" s="24"/>
      <c r="Z2139" s="24"/>
      <c r="AC2139" s="24"/>
      <c r="AI2139" s="24"/>
      <c r="AL2139" s="24"/>
      <c r="AO2139" s="24"/>
      <c r="AR2139" s="24"/>
      <c r="AU2139" s="24"/>
    </row>
    <row r="2140">
      <c r="J2140" s="18"/>
      <c r="N2140" s="24"/>
      <c r="Q2140" s="24"/>
      <c r="T2140" s="24"/>
      <c r="W2140" s="24"/>
      <c r="Z2140" s="24"/>
      <c r="AC2140" s="24"/>
      <c r="AI2140" s="24"/>
      <c r="AL2140" s="24"/>
      <c r="AO2140" s="24"/>
      <c r="AR2140" s="24"/>
      <c r="AU2140" s="24"/>
    </row>
    <row r="2141">
      <c r="J2141" s="18"/>
      <c r="N2141" s="24"/>
      <c r="Q2141" s="24"/>
      <c r="T2141" s="24"/>
      <c r="W2141" s="24"/>
      <c r="Z2141" s="24"/>
      <c r="AC2141" s="24"/>
      <c r="AI2141" s="24"/>
      <c r="AL2141" s="24"/>
      <c r="AO2141" s="24"/>
      <c r="AR2141" s="24"/>
      <c r="AU2141" s="24"/>
    </row>
    <row r="2142">
      <c r="J2142" s="18"/>
      <c r="N2142" s="24"/>
      <c r="Q2142" s="24"/>
      <c r="T2142" s="24"/>
      <c r="W2142" s="24"/>
      <c r="Z2142" s="24"/>
      <c r="AC2142" s="24"/>
      <c r="AI2142" s="24"/>
      <c r="AL2142" s="24"/>
      <c r="AO2142" s="24"/>
      <c r="AR2142" s="24"/>
      <c r="AU2142" s="24"/>
    </row>
    <row r="2143">
      <c r="J2143" s="18"/>
      <c r="N2143" s="24"/>
      <c r="Q2143" s="24"/>
      <c r="T2143" s="24"/>
      <c r="W2143" s="24"/>
      <c r="Z2143" s="24"/>
      <c r="AC2143" s="24"/>
      <c r="AI2143" s="24"/>
      <c r="AL2143" s="24"/>
      <c r="AO2143" s="24"/>
      <c r="AR2143" s="24"/>
      <c r="AU2143" s="24"/>
    </row>
    <row r="2144">
      <c r="J2144" s="18"/>
      <c r="N2144" s="24"/>
      <c r="Q2144" s="24"/>
      <c r="T2144" s="24"/>
      <c r="W2144" s="24"/>
      <c r="Z2144" s="24"/>
      <c r="AC2144" s="24"/>
      <c r="AI2144" s="24"/>
      <c r="AL2144" s="24"/>
      <c r="AO2144" s="24"/>
      <c r="AR2144" s="24"/>
      <c r="AU2144" s="24"/>
    </row>
    <row r="2145">
      <c r="J2145" s="18"/>
      <c r="N2145" s="24"/>
      <c r="Q2145" s="24"/>
      <c r="T2145" s="24"/>
      <c r="W2145" s="24"/>
      <c r="Z2145" s="24"/>
      <c r="AC2145" s="24"/>
      <c r="AI2145" s="24"/>
      <c r="AL2145" s="24"/>
      <c r="AO2145" s="24"/>
      <c r="AR2145" s="24"/>
      <c r="AU2145" s="24"/>
    </row>
    <row r="2146">
      <c r="J2146" s="18"/>
      <c r="N2146" s="24"/>
      <c r="Q2146" s="24"/>
      <c r="T2146" s="24"/>
      <c r="W2146" s="24"/>
      <c r="Z2146" s="24"/>
      <c r="AC2146" s="24"/>
      <c r="AI2146" s="24"/>
      <c r="AL2146" s="24"/>
      <c r="AO2146" s="24"/>
      <c r="AR2146" s="24"/>
      <c r="AU2146" s="24"/>
    </row>
    <row r="2147">
      <c r="J2147" s="18"/>
      <c r="N2147" s="24"/>
      <c r="Q2147" s="24"/>
      <c r="T2147" s="24"/>
      <c r="W2147" s="24"/>
      <c r="Z2147" s="24"/>
      <c r="AC2147" s="24"/>
      <c r="AI2147" s="24"/>
      <c r="AL2147" s="24"/>
      <c r="AO2147" s="24"/>
      <c r="AR2147" s="24"/>
      <c r="AU2147" s="24"/>
    </row>
    <row r="2148">
      <c r="J2148" s="18"/>
      <c r="N2148" s="24"/>
      <c r="Q2148" s="24"/>
      <c r="T2148" s="24"/>
      <c r="W2148" s="24"/>
      <c r="Z2148" s="24"/>
      <c r="AC2148" s="24"/>
      <c r="AI2148" s="24"/>
      <c r="AL2148" s="24"/>
      <c r="AO2148" s="24"/>
      <c r="AR2148" s="24"/>
      <c r="AU2148" s="24"/>
    </row>
    <row r="2149">
      <c r="J2149" s="18"/>
      <c r="N2149" s="24"/>
      <c r="Q2149" s="24"/>
      <c r="T2149" s="24"/>
      <c r="W2149" s="24"/>
      <c r="Z2149" s="24"/>
      <c r="AC2149" s="24"/>
      <c r="AI2149" s="24"/>
      <c r="AL2149" s="24"/>
      <c r="AO2149" s="24"/>
      <c r="AR2149" s="24"/>
      <c r="AU2149" s="24"/>
    </row>
    <row r="2150">
      <c r="J2150" s="18"/>
      <c r="N2150" s="24"/>
      <c r="Q2150" s="24"/>
      <c r="T2150" s="24"/>
      <c r="W2150" s="24"/>
      <c r="Z2150" s="24"/>
      <c r="AC2150" s="24"/>
      <c r="AI2150" s="24"/>
      <c r="AL2150" s="24"/>
      <c r="AO2150" s="24"/>
      <c r="AR2150" s="24"/>
      <c r="AU2150" s="24"/>
    </row>
    <row r="2151">
      <c r="J2151" s="18"/>
      <c r="N2151" s="24"/>
      <c r="Q2151" s="24"/>
      <c r="T2151" s="24"/>
      <c r="W2151" s="24"/>
      <c r="Z2151" s="24"/>
      <c r="AC2151" s="24"/>
      <c r="AI2151" s="24"/>
      <c r="AL2151" s="24"/>
      <c r="AO2151" s="24"/>
      <c r="AR2151" s="24"/>
      <c r="AU2151" s="24"/>
    </row>
    <row r="2152">
      <c r="J2152" s="18"/>
      <c r="N2152" s="24"/>
      <c r="Q2152" s="24"/>
      <c r="T2152" s="24"/>
      <c r="W2152" s="24"/>
      <c r="Z2152" s="24"/>
      <c r="AC2152" s="24"/>
      <c r="AI2152" s="24"/>
      <c r="AL2152" s="24"/>
      <c r="AO2152" s="24"/>
      <c r="AR2152" s="24"/>
      <c r="AU2152" s="24"/>
    </row>
    <row r="2153">
      <c r="J2153" s="18"/>
      <c r="N2153" s="24"/>
      <c r="Q2153" s="24"/>
      <c r="T2153" s="24"/>
      <c r="W2153" s="24"/>
      <c r="Z2153" s="24"/>
      <c r="AC2153" s="24"/>
      <c r="AI2153" s="24"/>
      <c r="AL2153" s="24"/>
      <c r="AO2153" s="24"/>
      <c r="AR2153" s="24"/>
      <c r="AU2153" s="24"/>
    </row>
    <row r="2154">
      <c r="J2154" s="18"/>
      <c r="N2154" s="24"/>
      <c r="Q2154" s="24"/>
      <c r="T2154" s="24"/>
      <c r="W2154" s="24"/>
      <c r="Z2154" s="24"/>
      <c r="AC2154" s="24"/>
      <c r="AI2154" s="24"/>
      <c r="AL2154" s="24"/>
      <c r="AO2154" s="24"/>
      <c r="AR2154" s="24"/>
      <c r="AU2154" s="24"/>
    </row>
    <row r="2155">
      <c r="J2155" s="18"/>
      <c r="N2155" s="24"/>
      <c r="Q2155" s="24"/>
      <c r="T2155" s="24"/>
      <c r="W2155" s="24"/>
      <c r="Z2155" s="24"/>
      <c r="AC2155" s="24"/>
      <c r="AI2155" s="24"/>
      <c r="AL2155" s="24"/>
      <c r="AO2155" s="24"/>
      <c r="AR2155" s="24"/>
      <c r="AU2155" s="24"/>
    </row>
    <row r="2156">
      <c r="J2156" s="18"/>
      <c r="N2156" s="24"/>
      <c r="Q2156" s="24"/>
      <c r="T2156" s="24"/>
      <c r="W2156" s="24"/>
      <c r="Z2156" s="24"/>
      <c r="AC2156" s="24"/>
      <c r="AI2156" s="24"/>
      <c r="AL2156" s="24"/>
      <c r="AO2156" s="24"/>
      <c r="AR2156" s="24"/>
      <c r="AU2156" s="24"/>
    </row>
    <row r="2157">
      <c r="J2157" s="18"/>
      <c r="N2157" s="24"/>
      <c r="Q2157" s="24"/>
      <c r="T2157" s="24"/>
      <c r="W2157" s="24"/>
      <c r="Z2157" s="24"/>
      <c r="AC2157" s="24"/>
      <c r="AI2157" s="24"/>
      <c r="AL2157" s="24"/>
      <c r="AO2157" s="24"/>
      <c r="AR2157" s="24"/>
      <c r="AU2157" s="24"/>
    </row>
    <row r="2158">
      <c r="J2158" s="18"/>
      <c r="N2158" s="24"/>
      <c r="Q2158" s="24"/>
      <c r="T2158" s="24"/>
      <c r="W2158" s="24"/>
      <c r="Z2158" s="24"/>
      <c r="AC2158" s="24"/>
      <c r="AI2158" s="24"/>
      <c r="AL2158" s="24"/>
      <c r="AO2158" s="24"/>
      <c r="AR2158" s="24"/>
      <c r="AU2158" s="24"/>
    </row>
    <row r="2159">
      <c r="J2159" s="18"/>
      <c r="N2159" s="24"/>
      <c r="Q2159" s="24"/>
      <c r="T2159" s="24"/>
      <c r="W2159" s="24"/>
      <c r="Z2159" s="24"/>
      <c r="AC2159" s="24"/>
      <c r="AI2159" s="24"/>
      <c r="AL2159" s="24"/>
      <c r="AO2159" s="24"/>
      <c r="AR2159" s="24"/>
      <c r="AU2159" s="24"/>
    </row>
    <row r="2160">
      <c r="J2160" s="18"/>
      <c r="N2160" s="24"/>
      <c r="Q2160" s="24"/>
      <c r="T2160" s="24"/>
      <c r="W2160" s="24"/>
      <c r="Z2160" s="24"/>
      <c r="AC2160" s="24"/>
      <c r="AI2160" s="24"/>
      <c r="AL2160" s="24"/>
      <c r="AO2160" s="24"/>
      <c r="AR2160" s="24"/>
      <c r="AU2160" s="24"/>
    </row>
    <row r="2161">
      <c r="J2161" s="18"/>
      <c r="N2161" s="24"/>
      <c r="Q2161" s="24"/>
      <c r="T2161" s="24"/>
      <c r="W2161" s="24"/>
      <c r="Z2161" s="24"/>
      <c r="AC2161" s="24"/>
      <c r="AI2161" s="24"/>
      <c r="AL2161" s="24"/>
      <c r="AO2161" s="24"/>
      <c r="AR2161" s="24"/>
      <c r="AU2161" s="24"/>
    </row>
    <row r="2162">
      <c r="J2162" s="18"/>
      <c r="N2162" s="24"/>
      <c r="Q2162" s="24"/>
      <c r="T2162" s="24"/>
      <c r="W2162" s="24"/>
      <c r="Z2162" s="24"/>
      <c r="AC2162" s="24"/>
      <c r="AI2162" s="24"/>
      <c r="AL2162" s="24"/>
      <c r="AO2162" s="24"/>
      <c r="AR2162" s="24"/>
      <c r="AU2162" s="24"/>
    </row>
    <row r="2163">
      <c r="J2163" s="18"/>
      <c r="N2163" s="24"/>
      <c r="Q2163" s="24"/>
      <c r="T2163" s="24"/>
      <c r="W2163" s="24"/>
      <c r="Z2163" s="24"/>
      <c r="AC2163" s="24"/>
      <c r="AI2163" s="24"/>
      <c r="AL2163" s="24"/>
      <c r="AO2163" s="24"/>
      <c r="AR2163" s="24"/>
      <c r="AU2163" s="24"/>
    </row>
    <row r="2164">
      <c r="J2164" s="18"/>
      <c r="N2164" s="24"/>
      <c r="Q2164" s="24"/>
      <c r="T2164" s="24"/>
      <c r="W2164" s="24"/>
      <c r="Z2164" s="24"/>
      <c r="AC2164" s="24"/>
      <c r="AI2164" s="24"/>
      <c r="AL2164" s="24"/>
      <c r="AO2164" s="24"/>
      <c r="AR2164" s="24"/>
      <c r="AU2164" s="24"/>
    </row>
    <row r="2165">
      <c r="J2165" s="18"/>
      <c r="N2165" s="24"/>
      <c r="Q2165" s="24"/>
      <c r="T2165" s="24"/>
      <c r="W2165" s="24"/>
      <c r="Z2165" s="24"/>
      <c r="AC2165" s="24"/>
      <c r="AI2165" s="24"/>
      <c r="AL2165" s="24"/>
      <c r="AO2165" s="24"/>
      <c r="AR2165" s="24"/>
      <c r="AU2165" s="24"/>
    </row>
    <row r="2166">
      <c r="J2166" s="18"/>
      <c r="N2166" s="24"/>
      <c r="Q2166" s="24"/>
      <c r="T2166" s="24"/>
      <c r="W2166" s="24"/>
      <c r="Z2166" s="24"/>
      <c r="AC2166" s="24"/>
      <c r="AI2166" s="24"/>
      <c r="AL2166" s="24"/>
      <c r="AO2166" s="24"/>
      <c r="AR2166" s="24"/>
      <c r="AU2166" s="24"/>
    </row>
    <row r="2167">
      <c r="J2167" s="18"/>
      <c r="N2167" s="24"/>
      <c r="Q2167" s="24"/>
      <c r="T2167" s="24"/>
      <c r="W2167" s="24"/>
      <c r="Z2167" s="24"/>
      <c r="AC2167" s="24"/>
      <c r="AI2167" s="24"/>
      <c r="AL2167" s="24"/>
      <c r="AO2167" s="24"/>
      <c r="AR2167" s="24"/>
      <c r="AU2167" s="24"/>
    </row>
    <row r="2168">
      <c r="J2168" s="18"/>
      <c r="N2168" s="24"/>
      <c r="Q2168" s="24"/>
      <c r="T2168" s="24"/>
      <c r="W2168" s="24"/>
      <c r="Z2168" s="24"/>
      <c r="AC2168" s="24"/>
      <c r="AI2168" s="24"/>
      <c r="AL2168" s="24"/>
      <c r="AO2168" s="24"/>
      <c r="AR2168" s="24"/>
      <c r="AU2168" s="24"/>
    </row>
    <row r="2169">
      <c r="J2169" s="18"/>
      <c r="N2169" s="24"/>
      <c r="Q2169" s="24"/>
      <c r="T2169" s="24"/>
      <c r="W2169" s="24"/>
      <c r="Z2169" s="24"/>
      <c r="AC2169" s="24"/>
      <c r="AI2169" s="24"/>
      <c r="AL2169" s="24"/>
      <c r="AO2169" s="24"/>
      <c r="AR2169" s="24"/>
      <c r="AU2169" s="24"/>
    </row>
    <row r="2170">
      <c r="J2170" s="18"/>
      <c r="N2170" s="24"/>
      <c r="Q2170" s="24"/>
      <c r="T2170" s="24"/>
      <c r="W2170" s="24"/>
      <c r="Z2170" s="24"/>
      <c r="AC2170" s="24"/>
      <c r="AI2170" s="24"/>
      <c r="AL2170" s="24"/>
      <c r="AO2170" s="24"/>
      <c r="AR2170" s="24"/>
      <c r="AU2170" s="24"/>
    </row>
    <row r="2171">
      <c r="J2171" s="18"/>
      <c r="N2171" s="24"/>
      <c r="Q2171" s="24"/>
      <c r="T2171" s="24"/>
      <c r="W2171" s="24"/>
      <c r="Z2171" s="24"/>
      <c r="AC2171" s="24"/>
      <c r="AI2171" s="24"/>
      <c r="AL2171" s="24"/>
      <c r="AO2171" s="24"/>
      <c r="AR2171" s="24"/>
      <c r="AU2171" s="24"/>
    </row>
    <row r="2172">
      <c r="J2172" s="18"/>
      <c r="N2172" s="24"/>
      <c r="Q2172" s="24"/>
      <c r="T2172" s="24"/>
      <c r="W2172" s="24"/>
      <c r="Z2172" s="24"/>
      <c r="AC2172" s="24"/>
      <c r="AI2172" s="24"/>
      <c r="AL2172" s="24"/>
      <c r="AO2172" s="24"/>
      <c r="AR2172" s="24"/>
      <c r="AU2172" s="24"/>
    </row>
    <row r="2173">
      <c r="J2173" s="18"/>
      <c r="N2173" s="24"/>
      <c r="Q2173" s="24"/>
      <c r="T2173" s="24"/>
      <c r="W2173" s="24"/>
      <c r="Z2173" s="24"/>
      <c r="AC2173" s="24"/>
      <c r="AI2173" s="24"/>
      <c r="AL2173" s="24"/>
      <c r="AO2173" s="24"/>
      <c r="AR2173" s="24"/>
      <c r="AU2173" s="24"/>
    </row>
    <row r="2174">
      <c r="J2174" s="18"/>
      <c r="N2174" s="24"/>
      <c r="Q2174" s="24"/>
      <c r="T2174" s="24"/>
      <c r="W2174" s="24"/>
      <c r="Z2174" s="24"/>
      <c r="AC2174" s="24"/>
      <c r="AI2174" s="24"/>
      <c r="AL2174" s="24"/>
      <c r="AO2174" s="24"/>
      <c r="AR2174" s="24"/>
      <c r="AU2174" s="24"/>
    </row>
    <row r="2175">
      <c r="J2175" s="18"/>
      <c r="N2175" s="24"/>
      <c r="Q2175" s="24"/>
      <c r="T2175" s="24"/>
      <c r="W2175" s="24"/>
      <c r="Z2175" s="24"/>
      <c r="AC2175" s="24"/>
      <c r="AI2175" s="24"/>
      <c r="AL2175" s="24"/>
      <c r="AO2175" s="24"/>
      <c r="AR2175" s="24"/>
      <c r="AU2175" s="24"/>
    </row>
    <row r="2176">
      <c r="J2176" s="18"/>
      <c r="N2176" s="24"/>
      <c r="Q2176" s="24"/>
      <c r="T2176" s="24"/>
      <c r="W2176" s="24"/>
      <c r="Z2176" s="24"/>
      <c r="AC2176" s="24"/>
      <c r="AI2176" s="24"/>
      <c r="AL2176" s="24"/>
      <c r="AO2176" s="24"/>
      <c r="AR2176" s="24"/>
      <c r="AU2176" s="24"/>
    </row>
    <row r="2177">
      <c r="J2177" s="18"/>
      <c r="N2177" s="24"/>
      <c r="Q2177" s="24"/>
      <c r="T2177" s="24"/>
      <c r="W2177" s="24"/>
      <c r="Z2177" s="24"/>
      <c r="AC2177" s="24"/>
      <c r="AI2177" s="24"/>
      <c r="AL2177" s="24"/>
      <c r="AO2177" s="24"/>
      <c r="AR2177" s="24"/>
      <c r="AU2177" s="24"/>
    </row>
    <row r="2178">
      <c r="J2178" s="18"/>
      <c r="N2178" s="24"/>
      <c r="Q2178" s="24"/>
      <c r="T2178" s="24"/>
      <c r="W2178" s="24"/>
      <c r="Z2178" s="24"/>
      <c r="AC2178" s="24"/>
      <c r="AI2178" s="24"/>
      <c r="AL2178" s="24"/>
      <c r="AO2178" s="24"/>
      <c r="AR2178" s="24"/>
      <c r="AU2178" s="24"/>
    </row>
    <row r="2179">
      <c r="J2179" s="18"/>
      <c r="N2179" s="24"/>
      <c r="Q2179" s="24"/>
      <c r="T2179" s="24"/>
      <c r="W2179" s="24"/>
      <c r="Z2179" s="24"/>
      <c r="AC2179" s="24"/>
      <c r="AI2179" s="24"/>
      <c r="AL2179" s="24"/>
      <c r="AO2179" s="24"/>
      <c r="AR2179" s="24"/>
      <c r="AU2179" s="24"/>
    </row>
    <row r="2180">
      <c r="J2180" s="18"/>
      <c r="N2180" s="24"/>
      <c r="Q2180" s="24"/>
      <c r="T2180" s="24"/>
      <c r="W2180" s="24"/>
      <c r="Z2180" s="24"/>
      <c r="AC2180" s="24"/>
      <c r="AI2180" s="24"/>
      <c r="AL2180" s="24"/>
      <c r="AO2180" s="24"/>
      <c r="AR2180" s="24"/>
      <c r="AU2180" s="24"/>
    </row>
    <row r="2181">
      <c r="J2181" s="18"/>
      <c r="N2181" s="24"/>
      <c r="Q2181" s="24"/>
      <c r="T2181" s="24"/>
      <c r="W2181" s="24"/>
      <c r="Z2181" s="24"/>
      <c r="AC2181" s="24"/>
      <c r="AI2181" s="24"/>
      <c r="AL2181" s="24"/>
      <c r="AO2181" s="24"/>
      <c r="AR2181" s="24"/>
      <c r="AU2181" s="24"/>
    </row>
    <row r="2182">
      <c r="J2182" s="18"/>
      <c r="N2182" s="24"/>
      <c r="Q2182" s="24"/>
      <c r="T2182" s="24"/>
      <c r="W2182" s="24"/>
      <c r="Z2182" s="24"/>
      <c r="AC2182" s="24"/>
      <c r="AI2182" s="24"/>
      <c r="AL2182" s="24"/>
      <c r="AO2182" s="24"/>
      <c r="AR2182" s="24"/>
      <c r="AU2182" s="24"/>
    </row>
    <row r="2183">
      <c r="J2183" s="18"/>
      <c r="N2183" s="24"/>
      <c r="Q2183" s="24"/>
      <c r="T2183" s="24"/>
      <c r="W2183" s="24"/>
      <c r="Z2183" s="24"/>
      <c r="AC2183" s="24"/>
      <c r="AI2183" s="24"/>
      <c r="AL2183" s="24"/>
      <c r="AO2183" s="24"/>
      <c r="AR2183" s="24"/>
      <c r="AU2183" s="24"/>
    </row>
    <row r="2184">
      <c r="J2184" s="18"/>
      <c r="N2184" s="24"/>
      <c r="Q2184" s="24"/>
      <c r="T2184" s="24"/>
      <c r="W2184" s="24"/>
      <c r="Z2184" s="24"/>
      <c r="AC2184" s="24"/>
      <c r="AI2184" s="24"/>
      <c r="AL2184" s="24"/>
      <c r="AO2184" s="24"/>
      <c r="AR2184" s="24"/>
      <c r="AU2184" s="24"/>
    </row>
    <row r="2185">
      <c r="J2185" s="18"/>
      <c r="N2185" s="24"/>
      <c r="Q2185" s="24"/>
      <c r="T2185" s="24"/>
      <c r="W2185" s="24"/>
      <c r="Z2185" s="24"/>
      <c r="AC2185" s="24"/>
      <c r="AI2185" s="24"/>
      <c r="AL2185" s="24"/>
      <c r="AO2185" s="24"/>
      <c r="AR2185" s="24"/>
      <c r="AU2185" s="24"/>
    </row>
    <row r="2186">
      <c r="J2186" s="18"/>
      <c r="N2186" s="24"/>
      <c r="Q2186" s="24"/>
      <c r="T2186" s="24"/>
      <c r="W2186" s="24"/>
      <c r="Z2186" s="24"/>
      <c r="AC2186" s="24"/>
      <c r="AI2186" s="24"/>
      <c r="AL2186" s="24"/>
      <c r="AO2186" s="24"/>
      <c r="AR2186" s="24"/>
      <c r="AU2186" s="24"/>
    </row>
    <row r="2187">
      <c r="J2187" s="18"/>
      <c r="N2187" s="24"/>
      <c r="Q2187" s="24"/>
      <c r="T2187" s="24"/>
      <c r="W2187" s="24"/>
      <c r="Z2187" s="24"/>
      <c r="AC2187" s="24"/>
      <c r="AI2187" s="24"/>
      <c r="AL2187" s="24"/>
      <c r="AO2187" s="24"/>
      <c r="AR2187" s="24"/>
      <c r="AU2187" s="24"/>
    </row>
    <row r="2188">
      <c r="J2188" s="18"/>
      <c r="N2188" s="24"/>
      <c r="Q2188" s="24"/>
      <c r="T2188" s="24"/>
      <c r="W2188" s="24"/>
      <c r="Z2188" s="24"/>
      <c r="AC2188" s="24"/>
      <c r="AI2188" s="24"/>
      <c r="AL2188" s="24"/>
      <c r="AO2188" s="24"/>
      <c r="AR2188" s="24"/>
      <c r="AU2188" s="24"/>
    </row>
    <row r="2189">
      <c r="J2189" s="18"/>
      <c r="N2189" s="24"/>
      <c r="Q2189" s="24"/>
      <c r="T2189" s="24"/>
      <c r="W2189" s="24"/>
      <c r="Z2189" s="24"/>
      <c r="AC2189" s="24"/>
      <c r="AI2189" s="24"/>
      <c r="AL2189" s="24"/>
      <c r="AO2189" s="24"/>
      <c r="AR2189" s="24"/>
      <c r="AU2189" s="24"/>
    </row>
    <row r="2190">
      <c r="J2190" s="18"/>
      <c r="N2190" s="24"/>
      <c r="Q2190" s="24"/>
      <c r="T2190" s="24"/>
      <c r="W2190" s="24"/>
      <c r="Z2190" s="24"/>
      <c r="AC2190" s="24"/>
      <c r="AI2190" s="24"/>
      <c r="AL2190" s="24"/>
      <c r="AO2190" s="24"/>
      <c r="AR2190" s="24"/>
      <c r="AU2190" s="24"/>
    </row>
    <row r="2191">
      <c r="J2191" s="18"/>
      <c r="N2191" s="24"/>
      <c r="Q2191" s="24"/>
      <c r="T2191" s="24"/>
      <c r="W2191" s="24"/>
      <c r="Z2191" s="24"/>
      <c r="AC2191" s="24"/>
      <c r="AI2191" s="24"/>
      <c r="AL2191" s="24"/>
      <c r="AO2191" s="24"/>
      <c r="AR2191" s="24"/>
      <c r="AU2191" s="24"/>
    </row>
    <row r="2192">
      <c r="J2192" s="18"/>
      <c r="N2192" s="24"/>
      <c r="Q2192" s="24"/>
      <c r="T2192" s="24"/>
      <c r="W2192" s="24"/>
      <c r="Z2192" s="24"/>
      <c r="AC2192" s="24"/>
      <c r="AI2192" s="24"/>
      <c r="AL2192" s="24"/>
      <c r="AO2192" s="24"/>
      <c r="AR2192" s="24"/>
      <c r="AU2192" s="24"/>
    </row>
    <row r="2193">
      <c r="J2193" s="18"/>
      <c r="N2193" s="24"/>
      <c r="Q2193" s="24"/>
      <c r="T2193" s="24"/>
      <c r="W2193" s="24"/>
      <c r="Z2193" s="24"/>
      <c r="AC2193" s="24"/>
      <c r="AI2193" s="24"/>
      <c r="AL2193" s="24"/>
      <c r="AO2193" s="24"/>
      <c r="AR2193" s="24"/>
      <c r="AU2193" s="24"/>
    </row>
    <row r="2194">
      <c r="J2194" s="18"/>
      <c r="N2194" s="24"/>
      <c r="Q2194" s="24"/>
      <c r="T2194" s="24"/>
      <c r="W2194" s="24"/>
      <c r="Z2194" s="24"/>
      <c r="AC2194" s="24"/>
      <c r="AI2194" s="24"/>
      <c r="AL2194" s="24"/>
      <c r="AO2194" s="24"/>
      <c r="AR2194" s="24"/>
      <c r="AU2194" s="24"/>
    </row>
    <row r="2195">
      <c r="J2195" s="18"/>
      <c r="N2195" s="24"/>
      <c r="Q2195" s="24"/>
      <c r="T2195" s="24"/>
      <c r="W2195" s="24"/>
      <c r="Z2195" s="24"/>
      <c r="AC2195" s="24"/>
      <c r="AI2195" s="24"/>
      <c r="AL2195" s="24"/>
      <c r="AO2195" s="24"/>
      <c r="AR2195" s="24"/>
      <c r="AU2195" s="24"/>
    </row>
    <row r="2196">
      <c r="J2196" s="18"/>
      <c r="N2196" s="24"/>
      <c r="Q2196" s="24"/>
      <c r="T2196" s="24"/>
      <c r="W2196" s="24"/>
      <c r="Z2196" s="24"/>
      <c r="AC2196" s="24"/>
      <c r="AI2196" s="24"/>
      <c r="AL2196" s="24"/>
      <c r="AO2196" s="24"/>
      <c r="AR2196" s="24"/>
      <c r="AU2196" s="24"/>
    </row>
    <row r="2197">
      <c r="J2197" s="18"/>
      <c r="N2197" s="24"/>
      <c r="Q2197" s="24"/>
      <c r="T2197" s="24"/>
      <c r="W2197" s="24"/>
      <c r="Z2197" s="24"/>
      <c r="AC2197" s="24"/>
      <c r="AI2197" s="24"/>
      <c r="AL2197" s="24"/>
      <c r="AO2197" s="24"/>
      <c r="AR2197" s="24"/>
      <c r="AU2197" s="24"/>
    </row>
    <row r="2198">
      <c r="J2198" s="18"/>
      <c r="N2198" s="24"/>
      <c r="Q2198" s="24"/>
      <c r="T2198" s="24"/>
      <c r="W2198" s="24"/>
      <c r="Z2198" s="24"/>
      <c r="AC2198" s="24"/>
      <c r="AI2198" s="24"/>
      <c r="AL2198" s="24"/>
      <c r="AO2198" s="24"/>
      <c r="AR2198" s="24"/>
      <c r="AU2198" s="24"/>
    </row>
    <row r="2199">
      <c r="J2199" s="18"/>
      <c r="N2199" s="24"/>
      <c r="Q2199" s="24"/>
      <c r="T2199" s="24"/>
      <c r="W2199" s="24"/>
      <c r="Z2199" s="24"/>
      <c r="AC2199" s="24"/>
      <c r="AI2199" s="24"/>
      <c r="AL2199" s="24"/>
      <c r="AO2199" s="24"/>
      <c r="AR2199" s="24"/>
      <c r="AU2199" s="24"/>
    </row>
    <row r="2200">
      <c r="J2200" s="18"/>
      <c r="N2200" s="24"/>
      <c r="Q2200" s="24"/>
      <c r="T2200" s="24"/>
      <c r="W2200" s="24"/>
      <c r="Z2200" s="24"/>
      <c r="AC2200" s="24"/>
      <c r="AI2200" s="24"/>
      <c r="AL2200" s="24"/>
      <c r="AO2200" s="24"/>
      <c r="AR2200" s="24"/>
      <c r="AU2200" s="24"/>
    </row>
    <row r="2201">
      <c r="J2201" s="18"/>
      <c r="N2201" s="24"/>
      <c r="Q2201" s="24"/>
      <c r="T2201" s="24"/>
      <c r="W2201" s="24"/>
      <c r="Z2201" s="24"/>
      <c r="AC2201" s="24"/>
      <c r="AI2201" s="24"/>
      <c r="AL2201" s="24"/>
      <c r="AO2201" s="24"/>
      <c r="AR2201" s="24"/>
      <c r="AU2201" s="24"/>
    </row>
    <row r="2202">
      <c r="J2202" s="18"/>
      <c r="N2202" s="24"/>
      <c r="Q2202" s="24"/>
      <c r="T2202" s="24"/>
      <c r="W2202" s="24"/>
      <c r="Z2202" s="24"/>
      <c r="AC2202" s="24"/>
      <c r="AI2202" s="24"/>
      <c r="AL2202" s="24"/>
      <c r="AO2202" s="24"/>
      <c r="AR2202" s="24"/>
      <c r="AU2202" s="24"/>
    </row>
    <row r="2203">
      <c r="J2203" s="18"/>
      <c r="N2203" s="24"/>
      <c r="Q2203" s="24"/>
      <c r="T2203" s="24"/>
      <c r="W2203" s="24"/>
      <c r="Z2203" s="24"/>
      <c r="AC2203" s="24"/>
      <c r="AI2203" s="24"/>
      <c r="AL2203" s="24"/>
      <c r="AO2203" s="24"/>
      <c r="AR2203" s="24"/>
      <c r="AU2203" s="24"/>
    </row>
    <row r="2204">
      <c r="J2204" s="18"/>
      <c r="N2204" s="24"/>
      <c r="Q2204" s="24"/>
      <c r="T2204" s="24"/>
      <c r="W2204" s="24"/>
      <c r="Z2204" s="24"/>
      <c r="AC2204" s="24"/>
      <c r="AI2204" s="24"/>
      <c r="AL2204" s="24"/>
      <c r="AO2204" s="24"/>
      <c r="AR2204" s="24"/>
      <c r="AU2204" s="24"/>
    </row>
    <row r="2205">
      <c r="J2205" s="18"/>
      <c r="N2205" s="24"/>
      <c r="Q2205" s="24"/>
      <c r="T2205" s="24"/>
      <c r="W2205" s="24"/>
      <c r="Z2205" s="24"/>
      <c r="AC2205" s="24"/>
      <c r="AI2205" s="24"/>
      <c r="AL2205" s="24"/>
      <c r="AO2205" s="24"/>
      <c r="AR2205" s="24"/>
      <c r="AU2205" s="24"/>
    </row>
    <row r="2206">
      <c r="J2206" s="18"/>
      <c r="N2206" s="24"/>
      <c r="Q2206" s="24"/>
      <c r="T2206" s="24"/>
      <c r="W2206" s="24"/>
      <c r="Z2206" s="24"/>
      <c r="AC2206" s="24"/>
      <c r="AI2206" s="24"/>
      <c r="AL2206" s="24"/>
      <c r="AO2206" s="24"/>
      <c r="AR2206" s="24"/>
      <c r="AU2206" s="24"/>
    </row>
    <row r="2207">
      <c r="J2207" s="18"/>
      <c r="N2207" s="24"/>
      <c r="Q2207" s="24"/>
      <c r="T2207" s="24"/>
      <c r="W2207" s="24"/>
      <c r="Z2207" s="24"/>
      <c r="AC2207" s="24"/>
      <c r="AI2207" s="24"/>
      <c r="AL2207" s="24"/>
      <c r="AO2207" s="24"/>
      <c r="AR2207" s="24"/>
      <c r="AU2207" s="24"/>
    </row>
    <row r="2208">
      <c r="J2208" s="18"/>
      <c r="N2208" s="24"/>
      <c r="Q2208" s="24"/>
      <c r="T2208" s="24"/>
      <c r="W2208" s="24"/>
      <c r="Z2208" s="24"/>
      <c r="AC2208" s="24"/>
      <c r="AI2208" s="24"/>
      <c r="AL2208" s="24"/>
      <c r="AO2208" s="24"/>
      <c r="AR2208" s="24"/>
      <c r="AU2208" s="24"/>
    </row>
    <row r="2209">
      <c r="J2209" s="18"/>
      <c r="N2209" s="24"/>
      <c r="Q2209" s="24"/>
      <c r="T2209" s="24"/>
      <c r="W2209" s="24"/>
      <c r="Z2209" s="24"/>
      <c r="AC2209" s="24"/>
      <c r="AI2209" s="24"/>
      <c r="AL2209" s="24"/>
      <c r="AO2209" s="24"/>
      <c r="AR2209" s="24"/>
      <c r="AU2209" s="24"/>
    </row>
    <row r="2210">
      <c r="J2210" s="18"/>
      <c r="N2210" s="24"/>
      <c r="Q2210" s="24"/>
      <c r="T2210" s="24"/>
      <c r="W2210" s="24"/>
      <c r="Z2210" s="24"/>
      <c r="AC2210" s="24"/>
      <c r="AI2210" s="24"/>
      <c r="AL2210" s="24"/>
      <c r="AO2210" s="24"/>
      <c r="AR2210" s="24"/>
      <c r="AU2210" s="24"/>
    </row>
    <row r="2211">
      <c r="J2211" s="18"/>
      <c r="N2211" s="24"/>
      <c r="Q2211" s="24"/>
      <c r="T2211" s="24"/>
      <c r="W2211" s="24"/>
      <c r="Z2211" s="24"/>
      <c r="AC2211" s="24"/>
      <c r="AI2211" s="24"/>
      <c r="AL2211" s="24"/>
      <c r="AO2211" s="24"/>
      <c r="AR2211" s="24"/>
      <c r="AU2211" s="24"/>
    </row>
    <row r="2212">
      <c r="J2212" s="18"/>
      <c r="N2212" s="24"/>
      <c r="Q2212" s="24"/>
      <c r="T2212" s="24"/>
      <c r="W2212" s="24"/>
      <c r="Z2212" s="24"/>
      <c r="AC2212" s="24"/>
      <c r="AI2212" s="24"/>
      <c r="AL2212" s="24"/>
      <c r="AO2212" s="24"/>
      <c r="AR2212" s="24"/>
      <c r="AU2212" s="24"/>
    </row>
    <row r="2213">
      <c r="J2213" s="18"/>
      <c r="N2213" s="24"/>
      <c r="Q2213" s="24"/>
      <c r="T2213" s="24"/>
      <c r="W2213" s="24"/>
      <c r="Z2213" s="24"/>
      <c r="AC2213" s="24"/>
      <c r="AI2213" s="24"/>
      <c r="AL2213" s="24"/>
      <c r="AO2213" s="24"/>
      <c r="AR2213" s="24"/>
      <c r="AU2213" s="24"/>
    </row>
    <row r="2214">
      <c r="J2214" s="18"/>
      <c r="N2214" s="24"/>
      <c r="Q2214" s="24"/>
      <c r="T2214" s="24"/>
      <c r="W2214" s="24"/>
      <c r="Z2214" s="24"/>
      <c r="AC2214" s="24"/>
      <c r="AI2214" s="24"/>
      <c r="AL2214" s="24"/>
      <c r="AO2214" s="24"/>
      <c r="AR2214" s="24"/>
      <c r="AU2214" s="24"/>
    </row>
    <row r="2215">
      <c r="J2215" s="18"/>
      <c r="N2215" s="24"/>
      <c r="Q2215" s="24"/>
      <c r="T2215" s="24"/>
      <c r="W2215" s="24"/>
      <c r="Z2215" s="24"/>
      <c r="AC2215" s="24"/>
      <c r="AI2215" s="24"/>
      <c r="AL2215" s="24"/>
      <c r="AO2215" s="24"/>
      <c r="AR2215" s="24"/>
      <c r="AU2215" s="24"/>
    </row>
    <row r="2216">
      <c r="J2216" s="18"/>
      <c r="N2216" s="24"/>
      <c r="Q2216" s="24"/>
      <c r="T2216" s="24"/>
      <c r="W2216" s="24"/>
      <c r="Z2216" s="24"/>
      <c r="AC2216" s="24"/>
      <c r="AI2216" s="24"/>
      <c r="AL2216" s="24"/>
      <c r="AO2216" s="24"/>
      <c r="AR2216" s="24"/>
      <c r="AU2216" s="24"/>
    </row>
    <row r="2217">
      <c r="J2217" s="18"/>
      <c r="N2217" s="24"/>
      <c r="Q2217" s="24"/>
      <c r="T2217" s="24"/>
      <c r="W2217" s="24"/>
      <c r="Z2217" s="24"/>
      <c r="AC2217" s="24"/>
      <c r="AI2217" s="24"/>
      <c r="AL2217" s="24"/>
      <c r="AO2217" s="24"/>
      <c r="AR2217" s="24"/>
      <c r="AU2217" s="24"/>
    </row>
    <row r="2218">
      <c r="J2218" s="18"/>
      <c r="N2218" s="24"/>
      <c r="Q2218" s="24"/>
      <c r="T2218" s="24"/>
      <c r="W2218" s="24"/>
      <c r="Z2218" s="24"/>
      <c r="AC2218" s="24"/>
      <c r="AI2218" s="24"/>
      <c r="AL2218" s="24"/>
      <c r="AO2218" s="24"/>
      <c r="AR2218" s="24"/>
      <c r="AU2218" s="24"/>
    </row>
    <row r="2219">
      <c r="J2219" s="18"/>
      <c r="N2219" s="24"/>
      <c r="Q2219" s="24"/>
      <c r="T2219" s="24"/>
      <c r="W2219" s="24"/>
      <c r="Z2219" s="24"/>
      <c r="AC2219" s="24"/>
      <c r="AI2219" s="24"/>
      <c r="AL2219" s="24"/>
      <c r="AO2219" s="24"/>
      <c r="AR2219" s="24"/>
      <c r="AU2219" s="24"/>
    </row>
    <row r="2220">
      <c r="J2220" s="18"/>
      <c r="N2220" s="24"/>
      <c r="Q2220" s="24"/>
      <c r="T2220" s="24"/>
      <c r="W2220" s="24"/>
      <c r="Z2220" s="24"/>
      <c r="AC2220" s="24"/>
      <c r="AI2220" s="24"/>
      <c r="AL2220" s="24"/>
      <c r="AO2220" s="24"/>
      <c r="AR2220" s="24"/>
      <c r="AU2220" s="24"/>
    </row>
    <row r="2221">
      <c r="J2221" s="18"/>
      <c r="N2221" s="24"/>
      <c r="Q2221" s="24"/>
      <c r="T2221" s="24"/>
      <c r="W2221" s="24"/>
      <c r="Z2221" s="24"/>
      <c r="AC2221" s="24"/>
      <c r="AI2221" s="24"/>
      <c r="AL2221" s="24"/>
      <c r="AO2221" s="24"/>
      <c r="AR2221" s="24"/>
      <c r="AU2221" s="24"/>
    </row>
    <row r="2222">
      <c r="J2222" s="18"/>
      <c r="N2222" s="24"/>
      <c r="Q2222" s="24"/>
      <c r="T2222" s="24"/>
      <c r="W2222" s="24"/>
      <c r="Z2222" s="24"/>
      <c r="AC2222" s="24"/>
      <c r="AI2222" s="24"/>
      <c r="AL2222" s="24"/>
      <c r="AO2222" s="24"/>
      <c r="AR2222" s="24"/>
      <c r="AU2222" s="24"/>
    </row>
    <row r="2223">
      <c r="J2223" s="18"/>
      <c r="N2223" s="24"/>
      <c r="Q2223" s="24"/>
      <c r="T2223" s="24"/>
      <c r="W2223" s="24"/>
      <c r="Z2223" s="24"/>
      <c r="AC2223" s="24"/>
      <c r="AI2223" s="24"/>
      <c r="AL2223" s="24"/>
      <c r="AO2223" s="24"/>
      <c r="AR2223" s="24"/>
      <c r="AU2223" s="24"/>
    </row>
    <row r="2224">
      <c r="J2224" s="18"/>
      <c r="N2224" s="24"/>
      <c r="Q2224" s="24"/>
      <c r="T2224" s="24"/>
      <c r="W2224" s="24"/>
      <c r="Z2224" s="24"/>
      <c r="AC2224" s="24"/>
      <c r="AI2224" s="24"/>
      <c r="AL2224" s="24"/>
      <c r="AO2224" s="24"/>
      <c r="AR2224" s="24"/>
      <c r="AU2224" s="24"/>
    </row>
    <row r="2225">
      <c r="J2225" s="18"/>
      <c r="N2225" s="24"/>
      <c r="Q2225" s="24"/>
      <c r="T2225" s="24"/>
      <c r="W2225" s="24"/>
      <c r="Z2225" s="24"/>
      <c r="AC2225" s="24"/>
      <c r="AI2225" s="24"/>
      <c r="AL2225" s="24"/>
      <c r="AO2225" s="24"/>
      <c r="AR2225" s="24"/>
      <c r="AU2225" s="24"/>
    </row>
    <row r="2226">
      <c r="J2226" s="18"/>
      <c r="N2226" s="24"/>
      <c r="Q2226" s="24"/>
      <c r="T2226" s="24"/>
      <c r="W2226" s="24"/>
      <c r="Z2226" s="24"/>
      <c r="AC2226" s="24"/>
      <c r="AI2226" s="24"/>
      <c r="AL2226" s="24"/>
      <c r="AO2226" s="24"/>
      <c r="AR2226" s="24"/>
      <c r="AU2226" s="24"/>
    </row>
    <row r="2227">
      <c r="J2227" s="18"/>
      <c r="N2227" s="24"/>
      <c r="Q2227" s="24"/>
      <c r="T2227" s="24"/>
      <c r="W2227" s="24"/>
      <c r="Z2227" s="24"/>
      <c r="AC2227" s="24"/>
      <c r="AI2227" s="24"/>
      <c r="AL2227" s="24"/>
      <c r="AO2227" s="24"/>
      <c r="AR2227" s="24"/>
      <c r="AU2227" s="24"/>
    </row>
    <row r="2228">
      <c r="J2228" s="18"/>
      <c r="N2228" s="24"/>
      <c r="Q2228" s="24"/>
      <c r="T2228" s="24"/>
      <c r="W2228" s="24"/>
      <c r="Z2228" s="24"/>
      <c r="AC2228" s="24"/>
      <c r="AI2228" s="24"/>
      <c r="AL2228" s="24"/>
      <c r="AO2228" s="24"/>
      <c r="AR2228" s="24"/>
      <c r="AU2228" s="24"/>
    </row>
    <row r="2229">
      <c r="J2229" s="18"/>
      <c r="N2229" s="24"/>
      <c r="Q2229" s="24"/>
      <c r="T2229" s="24"/>
      <c r="W2229" s="24"/>
      <c r="Z2229" s="24"/>
      <c r="AC2229" s="24"/>
      <c r="AI2229" s="24"/>
      <c r="AL2229" s="24"/>
      <c r="AO2229" s="24"/>
      <c r="AR2229" s="24"/>
      <c r="AU2229" s="24"/>
    </row>
    <row r="2230">
      <c r="J2230" s="18"/>
      <c r="N2230" s="24"/>
      <c r="Q2230" s="24"/>
      <c r="T2230" s="24"/>
      <c r="W2230" s="24"/>
      <c r="Z2230" s="24"/>
      <c r="AC2230" s="24"/>
      <c r="AI2230" s="24"/>
      <c r="AL2230" s="24"/>
      <c r="AO2230" s="24"/>
      <c r="AR2230" s="24"/>
      <c r="AU2230" s="24"/>
    </row>
    <row r="2231">
      <c r="J2231" s="18"/>
      <c r="N2231" s="24"/>
      <c r="Q2231" s="24"/>
      <c r="T2231" s="24"/>
      <c r="W2231" s="24"/>
      <c r="Z2231" s="24"/>
      <c r="AC2231" s="24"/>
      <c r="AI2231" s="24"/>
      <c r="AL2231" s="24"/>
      <c r="AO2231" s="24"/>
      <c r="AR2231" s="24"/>
      <c r="AU2231" s="24"/>
    </row>
    <row r="2232">
      <c r="J2232" s="18"/>
      <c r="N2232" s="24"/>
      <c r="Q2232" s="24"/>
      <c r="T2232" s="24"/>
      <c r="W2232" s="24"/>
      <c r="Z2232" s="24"/>
      <c r="AC2232" s="24"/>
      <c r="AI2232" s="24"/>
      <c r="AL2232" s="24"/>
      <c r="AO2232" s="24"/>
      <c r="AR2232" s="24"/>
      <c r="AU2232" s="24"/>
    </row>
    <row r="2233">
      <c r="J2233" s="18"/>
      <c r="N2233" s="24"/>
      <c r="Q2233" s="24"/>
      <c r="T2233" s="24"/>
      <c r="W2233" s="24"/>
      <c r="Z2233" s="24"/>
      <c r="AC2233" s="24"/>
      <c r="AI2233" s="24"/>
      <c r="AL2233" s="24"/>
      <c r="AO2233" s="24"/>
      <c r="AR2233" s="24"/>
      <c r="AU2233" s="24"/>
    </row>
    <row r="2234">
      <c r="J2234" s="18"/>
      <c r="N2234" s="24"/>
      <c r="Q2234" s="24"/>
      <c r="T2234" s="24"/>
      <c r="W2234" s="24"/>
      <c r="Z2234" s="24"/>
      <c r="AC2234" s="24"/>
      <c r="AI2234" s="24"/>
      <c r="AL2234" s="24"/>
      <c r="AO2234" s="24"/>
      <c r="AR2234" s="24"/>
      <c r="AU2234" s="24"/>
    </row>
    <row r="2235">
      <c r="J2235" s="18"/>
      <c r="N2235" s="24"/>
      <c r="Q2235" s="24"/>
      <c r="T2235" s="24"/>
      <c r="W2235" s="24"/>
      <c r="Z2235" s="24"/>
      <c r="AC2235" s="24"/>
      <c r="AI2235" s="24"/>
      <c r="AL2235" s="24"/>
      <c r="AO2235" s="24"/>
      <c r="AR2235" s="24"/>
      <c r="AU2235" s="24"/>
    </row>
    <row r="2236">
      <c r="J2236" s="18"/>
      <c r="N2236" s="24"/>
      <c r="Q2236" s="24"/>
      <c r="T2236" s="24"/>
      <c r="W2236" s="24"/>
      <c r="Z2236" s="24"/>
      <c r="AC2236" s="24"/>
      <c r="AI2236" s="24"/>
      <c r="AL2236" s="24"/>
      <c r="AO2236" s="24"/>
      <c r="AR2236" s="24"/>
      <c r="AU2236" s="24"/>
    </row>
    <row r="2237">
      <c r="J2237" s="18"/>
      <c r="N2237" s="24"/>
      <c r="Q2237" s="24"/>
      <c r="T2237" s="24"/>
      <c r="W2237" s="24"/>
      <c r="Z2237" s="24"/>
      <c r="AC2237" s="24"/>
      <c r="AI2237" s="24"/>
      <c r="AL2237" s="24"/>
      <c r="AO2237" s="24"/>
      <c r="AR2237" s="24"/>
      <c r="AU2237" s="24"/>
    </row>
    <row r="2238">
      <c r="J2238" s="18"/>
      <c r="N2238" s="24"/>
      <c r="Q2238" s="24"/>
      <c r="T2238" s="24"/>
      <c r="W2238" s="24"/>
      <c r="Z2238" s="24"/>
      <c r="AC2238" s="24"/>
      <c r="AI2238" s="24"/>
      <c r="AL2238" s="24"/>
      <c r="AO2238" s="24"/>
      <c r="AR2238" s="24"/>
      <c r="AU2238" s="24"/>
    </row>
    <row r="2239">
      <c r="J2239" s="18"/>
      <c r="N2239" s="24"/>
      <c r="Q2239" s="24"/>
      <c r="T2239" s="24"/>
      <c r="W2239" s="24"/>
      <c r="Z2239" s="24"/>
      <c r="AC2239" s="24"/>
      <c r="AI2239" s="24"/>
      <c r="AL2239" s="24"/>
      <c r="AO2239" s="24"/>
      <c r="AR2239" s="24"/>
      <c r="AU2239" s="24"/>
    </row>
    <row r="2240">
      <c r="J2240" s="18"/>
      <c r="N2240" s="24"/>
      <c r="Q2240" s="24"/>
      <c r="T2240" s="24"/>
      <c r="W2240" s="24"/>
      <c r="Z2240" s="24"/>
      <c r="AC2240" s="24"/>
      <c r="AI2240" s="24"/>
      <c r="AL2240" s="24"/>
      <c r="AO2240" s="24"/>
      <c r="AR2240" s="24"/>
      <c r="AU2240" s="24"/>
    </row>
    <row r="2241">
      <c r="J2241" s="18"/>
      <c r="N2241" s="24"/>
      <c r="Q2241" s="24"/>
      <c r="T2241" s="24"/>
      <c r="W2241" s="24"/>
      <c r="Z2241" s="24"/>
      <c r="AC2241" s="24"/>
      <c r="AI2241" s="24"/>
      <c r="AL2241" s="24"/>
      <c r="AO2241" s="24"/>
      <c r="AR2241" s="24"/>
      <c r="AU2241" s="24"/>
    </row>
    <row r="2242">
      <c r="J2242" s="18"/>
      <c r="N2242" s="24"/>
      <c r="Q2242" s="24"/>
      <c r="T2242" s="24"/>
      <c r="W2242" s="24"/>
      <c r="Z2242" s="24"/>
      <c r="AC2242" s="24"/>
      <c r="AI2242" s="24"/>
      <c r="AL2242" s="24"/>
      <c r="AO2242" s="24"/>
      <c r="AR2242" s="24"/>
      <c r="AU2242" s="24"/>
    </row>
    <row r="2243">
      <c r="J2243" s="18"/>
      <c r="N2243" s="24"/>
      <c r="Q2243" s="24"/>
      <c r="T2243" s="24"/>
      <c r="W2243" s="24"/>
      <c r="Z2243" s="24"/>
      <c r="AC2243" s="24"/>
      <c r="AI2243" s="24"/>
      <c r="AL2243" s="24"/>
      <c r="AO2243" s="24"/>
      <c r="AR2243" s="24"/>
      <c r="AU2243" s="24"/>
    </row>
    <row r="2244">
      <c r="J2244" s="18"/>
      <c r="N2244" s="24"/>
      <c r="Q2244" s="24"/>
      <c r="T2244" s="24"/>
      <c r="W2244" s="24"/>
      <c r="Z2244" s="24"/>
      <c r="AC2244" s="24"/>
      <c r="AI2244" s="24"/>
      <c r="AL2244" s="24"/>
      <c r="AO2244" s="24"/>
      <c r="AR2244" s="24"/>
      <c r="AU2244" s="24"/>
    </row>
    <row r="2245">
      <c r="J2245" s="18"/>
      <c r="N2245" s="24"/>
      <c r="Q2245" s="24"/>
      <c r="T2245" s="24"/>
      <c r="W2245" s="24"/>
      <c r="Z2245" s="24"/>
      <c r="AC2245" s="24"/>
      <c r="AI2245" s="24"/>
      <c r="AL2245" s="24"/>
      <c r="AO2245" s="24"/>
      <c r="AR2245" s="24"/>
      <c r="AU2245" s="24"/>
    </row>
    <row r="2246">
      <c r="J2246" s="18"/>
      <c r="N2246" s="24"/>
      <c r="Q2246" s="24"/>
      <c r="T2246" s="24"/>
      <c r="W2246" s="24"/>
      <c r="Z2246" s="24"/>
      <c r="AC2246" s="24"/>
      <c r="AI2246" s="24"/>
      <c r="AL2246" s="24"/>
      <c r="AO2246" s="24"/>
      <c r="AR2246" s="24"/>
      <c r="AU2246" s="24"/>
    </row>
    <row r="2247">
      <c r="J2247" s="18"/>
      <c r="N2247" s="24"/>
      <c r="Q2247" s="24"/>
      <c r="T2247" s="24"/>
      <c r="W2247" s="24"/>
      <c r="Z2247" s="24"/>
      <c r="AC2247" s="24"/>
      <c r="AI2247" s="24"/>
      <c r="AL2247" s="24"/>
      <c r="AO2247" s="24"/>
      <c r="AR2247" s="24"/>
      <c r="AU2247" s="24"/>
    </row>
    <row r="2248">
      <c r="J2248" s="18"/>
      <c r="N2248" s="24"/>
      <c r="Q2248" s="24"/>
      <c r="T2248" s="24"/>
      <c r="W2248" s="24"/>
      <c r="Z2248" s="24"/>
      <c r="AC2248" s="24"/>
      <c r="AI2248" s="24"/>
      <c r="AL2248" s="24"/>
      <c r="AO2248" s="24"/>
      <c r="AR2248" s="24"/>
      <c r="AU2248" s="24"/>
    </row>
    <row r="2249">
      <c r="J2249" s="18"/>
      <c r="N2249" s="24"/>
      <c r="Q2249" s="24"/>
      <c r="T2249" s="24"/>
      <c r="W2249" s="24"/>
      <c r="Z2249" s="24"/>
      <c r="AC2249" s="24"/>
      <c r="AI2249" s="24"/>
      <c r="AL2249" s="24"/>
      <c r="AO2249" s="24"/>
      <c r="AR2249" s="24"/>
      <c r="AU2249" s="24"/>
    </row>
    <row r="2250">
      <c r="J2250" s="18"/>
      <c r="N2250" s="24"/>
      <c r="Q2250" s="24"/>
      <c r="T2250" s="24"/>
      <c r="W2250" s="24"/>
      <c r="Z2250" s="24"/>
      <c r="AC2250" s="24"/>
      <c r="AI2250" s="24"/>
      <c r="AL2250" s="24"/>
      <c r="AO2250" s="24"/>
      <c r="AR2250" s="24"/>
      <c r="AU2250" s="24"/>
    </row>
    <row r="2251">
      <c r="J2251" s="18"/>
      <c r="N2251" s="24"/>
      <c r="Q2251" s="24"/>
      <c r="T2251" s="24"/>
      <c r="W2251" s="24"/>
      <c r="Z2251" s="24"/>
      <c r="AC2251" s="24"/>
      <c r="AI2251" s="24"/>
      <c r="AL2251" s="24"/>
      <c r="AO2251" s="24"/>
      <c r="AR2251" s="24"/>
      <c r="AU2251" s="24"/>
    </row>
    <row r="2252">
      <c r="J2252" s="18"/>
      <c r="N2252" s="24"/>
      <c r="Q2252" s="24"/>
      <c r="T2252" s="24"/>
      <c r="W2252" s="24"/>
      <c r="Z2252" s="24"/>
      <c r="AC2252" s="24"/>
      <c r="AI2252" s="24"/>
      <c r="AL2252" s="24"/>
      <c r="AO2252" s="24"/>
      <c r="AR2252" s="24"/>
      <c r="AU2252" s="24"/>
    </row>
    <row r="2253">
      <c r="J2253" s="18"/>
      <c r="N2253" s="24"/>
      <c r="Q2253" s="24"/>
      <c r="T2253" s="24"/>
      <c r="W2253" s="24"/>
      <c r="Z2253" s="24"/>
      <c r="AC2253" s="24"/>
      <c r="AI2253" s="24"/>
      <c r="AL2253" s="24"/>
      <c r="AO2253" s="24"/>
      <c r="AR2253" s="24"/>
      <c r="AU2253" s="24"/>
    </row>
    <row r="2254">
      <c r="J2254" s="18"/>
      <c r="N2254" s="24"/>
      <c r="Q2254" s="24"/>
      <c r="T2254" s="24"/>
      <c r="W2254" s="24"/>
      <c r="Z2254" s="24"/>
      <c r="AC2254" s="24"/>
      <c r="AI2254" s="24"/>
      <c r="AL2254" s="24"/>
      <c r="AO2254" s="24"/>
      <c r="AR2254" s="24"/>
      <c r="AU2254" s="24"/>
    </row>
    <row r="2255">
      <c r="J2255" s="18"/>
      <c r="N2255" s="24"/>
      <c r="Q2255" s="24"/>
      <c r="T2255" s="24"/>
      <c r="W2255" s="24"/>
      <c r="Z2255" s="24"/>
      <c r="AC2255" s="24"/>
      <c r="AI2255" s="24"/>
      <c r="AL2255" s="24"/>
      <c r="AO2255" s="24"/>
      <c r="AR2255" s="24"/>
      <c r="AU2255" s="24"/>
    </row>
    <row r="2256">
      <c r="J2256" s="18"/>
      <c r="N2256" s="24"/>
      <c r="Q2256" s="24"/>
      <c r="T2256" s="24"/>
      <c r="W2256" s="24"/>
      <c r="Z2256" s="24"/>
      <c r="AC2256" s="24"/>
      <c r="AI2256" s="24"/>
      <c r="AL2256" s="24"/>
      <c r="AO2256" s="24"/>
      <c r="AR2256" s="24"/>
      <c r="AU2256" s="24"/>
    </row>
    <row r="2257">
      <c r="J2257" s="18"/>
      <c r="N2257" s="24"/>
      <c r="Q2257" s="24"/>
      <c r="T2257" s="24"/>
      <c r="W2257" s="24"/>
      <c r="Z2257" s="24"/>
      <c r="AC2257" s="24"/>
      <c r="AI2257" s="24"/>
      <c r="AL2257" s="24"/>
      <c r="AO2257" s="24"/>
      <c r="AR2257" s="24"/>
      <c r="AU2257" s="24"/>
    </row>
    <row r="2258">
      <c r="J2258" s="18"/>
      <c r="N2258" s="24"/>
      <c r="Q2258" s="24"/>
      <c r="T2258" s="24"/>
      <c r="W2258" s="24"/>
      <c r="Z2258" s="24"/>
      <c r="AC2258" s="24"/>
      <c r="AI2258" s="24"/>
      <c r="AL2258" s="24"/>
      <c r="AO2258" s="24"/>
      <c r="AR2258" s="24"/>
      <c r="AU2258" s="24"/>
    </row>
    <row r="2259">
      <c r="J2259" s="18"/>
      <c r="N2259" s="24"/>
      <c r="Q2259" s="24"/>
      <c r="T2259" s="24"/>
      <c r="W2259" s="24"/>
      <c r="Z2259" s="24"/>
      <c r="AC2259" s="24"/>
      <c r="AI2259" s="24"/>
      <c r="AL2259" s="24"/>
      <c r="AO2259" s="24"/>
      <c r="AR2259" s="24"/>
      <c r="AU2259" s="24"/>
    </row>
    <row r="2260">
      <c r="J2260" s="18"/>
      <c r="N2260" s="24"/>
      <c r="Q2260" s="24"/>
      <c r="T2260" s="24"/>
      <c r="W2260" s="24"/>
      <c r="Z2260" s="24"/>
      <c r="AC2260" s="24"/>
      <c r="AI2260" s="24"/>
      <c r="AL2260" s="24"/>
      <c r="AO2260" s="24"/>
      <c r="AR2260" s="24"/>
      <c r="AU2260" s="24"/>
    </row>
    <row r="2261">
      <c r="J2261" s="18"/>
      <c r="N2261" s="24"/>
      <c r="Q2261" s="24"/>
      <c r="T2261" s="24"/>
      <c r="W2261" s="24"/>
      <c r="Z2261" s="24"/>
      <c r="AC2261" s="24"/>
      <c r="AI2261" s="24"/>
      <c r="AL2261" s="24"/>
      <c r="AO2261" s="24"/>
      <c r="AR2261" s="24"/>
      <c r="AU2261" s="24"/>
    </row>
    <row r="2262">
      <c r="J2262" s="18"/>
      <c r="N2262" s="24"/>
      <c r="Q2262" s="24"/>
      <c r="T2262" s="24"/>
      <c r="W2262" s="24"/>
      <c r="Z2262" s="24"/>
      <c r="AC2262" s="24"/>
      <c r="AI2262" s="24"/>
      <c r="AL2262" s="24"/>
      <c r="AO2262" s="24"/>
      <c r="AR2262" s="24"/>
      <c r="AU2262" s="24"/>
    </row>
    <row r="2263">
      <c r="J2263" s="18"/>
      <c r="N2263" s="24"/>
      <c r="Q2263" s="24"/>
      <c r="T2263" s="24"/>
      <c r="W2263" s="24"/>
      <c r="Z2263" s="24"/>
      <c r="AC2263" s="24"/>
      <c r="AI2263" s="24"/>
      <c r="AL2263" s="24"/>
      <c r="AO2263" s="24"/>
      <c r="AR2263" s="24"/>
      <c r="AU2263" s="24"/>
    </row>
    <row r="2264">
      <c r="J2264" s="18"/>
      <c r="N2264" s="24"/>
      <c r="Q2264" s="24"/>
      <c r="T2264" s="24"/>
      <c r="W2264" s="24"/>
      <c r="Z2264" s="24"/>
      <c r="AC2264" s="24"/>
      <c r="AI2264" s="24"/>
      <c r="AL2264" s="24"/>
      <c r="AO2264" s="24"/>
      <c r="AR2264" s="24"/>
      <c r="AU2264" s="24"/>
    </row>
    <row r="2265">
      <c r="J2265" s="18"/>
      <c r="N2265" s="24"/>
      <c r="Q2265" s="24"/>
      <c r="T2265" s="24"/>
      <c r="W2265" s="24"/>
      <c r="Z2265" s="24"/>
      <c r="AC2265" s="24"/>
      <c r="AI2265" s="24"/>
      <c r="AL2265" s="24"/>
      <c r="AO2265" s="24"/>
      <c r="AR2265" s="24"/>
      <c r="AU2265" s="24"/>
    </row>
    <row r="2266">
      <c r="J2266" s="18"/>
      <c r="N2266" s="24"/>
      <c r="Q2266" s="24"/>
      <c r="T2266" s="24"/>
      <c r="W2266" s="24"/>
      <c r="Z2266" s="24"/>
      <c r="AC2266" s="24"/>
      <c r="AI2266" s="24"/>
      <c r="AL2266" s="24"/>
      <c r="AO2266" s="24"/>
      <c r="AR2266" s="24"/>
      <c r="AU2266" s="24"/>
    </row>
    <row r="2267">
      <c r="J2267" s="18"/>
      <c r="N2267" s="24"/>
      <c r="Q2267" s="24"/>
      <c r="T2267" s="24"/>
      <c r="W2267" s="24"/>
      <c r="Z2267" s="24"/>
      <c r="AC2267" s="24"/>
      <c r="AI2267" s="24"/>
      <c r="AL2267" s="24"/>
      <c r="AO2267" s="24"/>
      <c r="AR2267" s="24"/>
      <c r="AU2267" s="24"/>
    </row>
    <row r="2268">
      <c r="J2268" s="18"/>
      <c r="N2268" s="24"/>
      <c r="Q2268" s="24"/>
      <c r="T2268" s="24"/>
      <c r="W2268" s="24"/>
      <c r="Z2268" s="24"/>
      <c r="AC2268" s="24"/>
      <c r="AI2268" s="24"/>
      <c r="AL2268" s="24"/>
      <c r="AO2268" s="24"/>
      <c r="AR2268" s="24"/>
      <c r="AU2268" s="24"/>
    </row>
    <row r="2269">
      <c r="J2269" s="18"/>
      <c r="N2269" s="24"/>
      <c r="Q2269" s="24"/>
      <c r="T2269" s="24"/>
      <c r="W2269" s="24"/>
      <c r="Z2269" s="24"/>
      <c r="AC2269" s="24"/>
      <c r="AI2269" s="24"/>
      <c r="AL2269" s="24"/>
      <c r="AO2269" s="24"/>
      <c r="AR2269" s="24"/>
      <c r="AU2269" s="24"/>
    </row>
    <row r="2270">
      <c r="J2270" s="18"/>
      <c r="N2270" s="24"/>
      <c r="Q2270" s="24"/>
      <c r="T2270" s="24"/>
      <c r="W2270" s="24"/>
      <c r="Z2270" s="24"/>
      <c r="AC2270" s="24"/>
      <c r="AI2270" s="24"/>
      <c r="AL2270" s="24"/>
      <c r="AO2270" s="24"/>
      <c r="AR2270" s="24"/>
      <c r="AU2270" s="24"/>
    </row>
    <row r="2271">
      <c r="J2271" s="18"/>
      <c r="N2271" s="24"/>
      <c r="Q2271" s="24"/>
      <c r="T2271" s="24"/>
      <c r="W2271" s="24"/>
      <c r="Z2271" s="24"/>
      <c r="AC2271" s="24"/>
      <c r="AI2271" s="24"/>
      <c r="AL2271" s="24"/>
      <c r="AO2271" s="24"/>
      <c r="AR2271" s="24"/>
      <c r="AU2271" s="24"/>
    </row>
    <row r="2272">
      <c r="J2272" s="18"/>
      <c r="N2272" s="24"/>
      <c r="Q2272" s="24"/>
      <c r="T2272" s="24"/>
      <c r="W2272" s="24"/>
      <c r="Z2272" s="24"/>
      <c r="AC2272" s="24"/>
      <c r="AI2272" s="24"/>
      <c r="AL2272" s="24"/>
      <c r="AO2272" s="24"/>
      <c r="AR2272" s="24"/>
      <c r="AU2272" s="24"/>
    </row>
    <row r="2273">
      <c r="J2273" s="18"/>
      <c r="N2273" s="24"/>
      <c r="Q2273" s="24"/>
      <c r="T2273" s="24"/>
      <c r="W2273" s="24"/>
      <c r="Z2273" s="24"/>
      <c r="AC2273" s="24"/>
      <c r="AI2273" s="24"/>
      <c r="AL2273" s="24"/>
      <c r="AO2273" s="24"/>
      <c r="AR2273" s="24"/>
      <c r="AU2273" s="24"/>
    </row>
    <row r="2274">
      <c r="J2274" s="18"/>
      <c r="N2274" s="24"/>
      <c r="Q2274" s="24"/>
      <c r="T2274" s="24"/>
      <c r="W2274" s="24"/>
      <c r="Z2274" s="24"/>
      <c r="AC2274" s="24"/>
      <c r="AI2274" s="24"/>
      <c r="AL2274" s="24"/>
      <c r="AO2274" s="24"/>
      <c r="AR2274" s="24"/>
      <c r="AU2274" s="24"/>
    </row>
    <row r="2275">
      <c r="J2275" s="18"/>
      <c r="N2275" s="24"/>
      <c r="Q2275" s="24"/>
      <c r="T2275" s="24"/>
      <c r="W2275" s="24"/>
      <c r="Z2275" s="24"/>
      <c r="AC2275" s="24"/>
      <c r="AI2275" s="24"/>
      <c r="AL2275" s="24"/>
      <c r="AO2275" s="24"/>
      <c r="AR2275" s="24"/>
      <c r="AU2275" s="24"/>
    </row>
    <row r="2276">
      <c r="J2276" s="18"/>
      <c r="N2276" s="24"/>
      <c r="Q2276" s="24"/>
      <c r="T2276" s="24"/>
      <c r="W2276" s="24"/>
      <c r="Z2276" s="24"/>
      <c r="AC2276" s="24"/>
      <c r="AI2276" s="24"/>
      <c r="AL2276" s="24"/>
      <c r="AO2276" s="24"/>
      <c r="AR2276" s="24"/>
      <c r="AU2276" s="24"/>
    </row>
    <row r="2277">
      <c r="J2277" s="18"/>
      <c r="N2277" s="24"/>
      <c r="Q2277" s="24"/>
      <c r="T2277" s="24"/>
      <c r="W2277" s="24"/>
      <c r="Z2277" s="24"/>
      <c r="AC2277" s="24"/>
      <c r="AI2277" s="24"/>
      <c r="AL2277" s="24"/>
      <c r="AO2277" s="24"/>
      <c r="AR2277" s="24"/>
      <c r="AU2277" s="24"/>
    </row>
    <row r="2278">
      <c r="J2278" s="18"/>
      <c r="N2278" s="24"/>
      <c r="Q2278" s="24"/>
      <c r="T2278" s="24"/>
      <c r="W2278" s="24"/>
      <c r="Z2278" s="24"/>
      <c r="AC2278" s="24"/>
      <c r="AI2278" s="24"/>
      <c r="AL2278" s="24"/>
      <c r="AO2278" s="24"/>
      <c r="AR2278" s="24"/>
      <c r="AU2278" s="24"/>
    </row>
    <row r="2279">
      <c r="J2279" s="18"/>
      <c r="N2279" s="24"/>
      <c r="Q2279" s="24"/>
      <c r="T2279" s="24"/>
      <c r="W2279" s="24"/>
      <c r="Z2279" s="24"/>
      <c r="AC2279" s="24"/>
      <c r="AI2279" s="24"/>
      <c r="AL2279" s="24"/>
      <c r="AO2279" s="24"/>
      <c r="AR2279" s="24"/>
      <c r="AU2279" s="24"/>
    </row>
    <row r="2280">
      <c r="J2280" s="18"/>
      <c r="N2280" s="24"/>
      <c r="Q2280" s="24"/>
      <c r="T2280" s="24"/>
      <c r="W2280" s="24"/>
      <c r="Z2280" s="24"/>
      <c r="AC2280" s="24"/>
      <c r="AI2280" s="24"/>
      <c r="AL2280" s="24"/>
      <c r="AO2280" s="24"/>
      <c r="AR2280" s="24"/>
      <c r="AU2280" s="24"/>
    </row>
    <row r="2281">
      <c r="J2281" s="18"/>
      <c r="N2281" s="24"/>
      <c r="Q2281" s="24"/>
      <c r="T2281" s="24"/>
      <c r="W2281" s="24"/>
      <c r="Z2281" s="24"/>
      <c r="AC2281" s="24"/>
      <c r="AI2281" s="24"/>
      <c r="AL2281" s="24"/>
      <c r="AO2281" s="24"/>
      <c r="AR2281" s="24"/>
      <c r="AU2281" s="24"/>
    </row>
    <row r="2282">
      <c r="J2282" s="18"/>
      <c r="N2282" s="24"/>
      <c r="Q2282" s="24"/>
      <c r="T2282" s="24"/>
      <c r="W2282" s="24"/>
      <c r="Z2282" s="24"/>
      <c r="AC2282" s="24"/>
      <c r="AI2282" s="24"/>
      <c r="AL2282" s="24"/>
      <c r="AO2282" s="24"/>
      <c r="AR2282" s="24"/>
      <c r="AU2282" s="24"/>
    </row>
    <row r="2283">
      <c r="J2283" s="18"/>
      <c r="N2283" s="24"/>
      <c r="Q2283" s="24"/>
      <c r="T2283" s="24"/>
      <c r="W2283" s="24"/>
      <c r="Z2283" s="24"/>
      <c r="AC2283" s="24"/>
      <c r="AI2283" s="24"/>
      <c r="AL2283" s="24"/>
      <c r="AO2283" s="24"/>
      <c r="AR2283" s="24"/>
      <c r="AU2283" s="24"/>
    </row>
    <row r="2284">
      <c r="J2284" s="18"/>
      <c r="N2284" s="24"/>
      <c r="Q2284" s="24"/>
      <c r="T2284" s="24"/>
      <c r="W2284" s="24"/>
      <c r="Z2284" s="24"/>
      <c r="AC2284" s="24"/>
      <c r="AI2284" s="24"/>
      <c r="AL2284" s="24"/>
      <c r="AO2284" s="24"/>
      <c r="AR2284" s="24"/>
      <c r="AU2284" s="24"/>
    </row>
    <row r="2285">
      <c r="J2285" s="18"/>
      <c r="N2285" s="24"/>
      <c r="Q2285" s="24"/>
      <c r="T2285" s="24"/>
      <c r="W2285" s="24"/>
      <c r="Z2285" s="24"/>
      <c r="AC2285" s="24"/>
      <c r="AI2285" s="24"/>
      <c r="AL2285" s="24"/>
      <c r="AO2285" s="24"/>
      <c r="AR2285" s="24"/>
      <c r="AU2285" s="24"/>
    </row>
    <row r="2286">
      <c r="J2286" s="18"/>
      <c r="N2286" s="24"/>
      <c r="Q2286" s="24"/>
      <c r="T2286" s="24"/>
      <c r="W2286" s="24"/>
      <c r="Z2286" s="24"/>
      <c r="AC2286" s="24"/>
      <c r="AI2286" s="24"/>
      <c r="AL2286" s="24"/>
      <c r="AO2286" s="24"/>
      <c r="AR2286" s="24"/>
      <c r="AU2286" s="24"/>
    </row>
    <row r="2287">
      <c r="J2287" s="18"/>
      <c r="N2287" s="24"/>
      <c r="Q2287" s="24"/>
      <c r="T2287" s="24"/>
      <c r="W2287" s="24"/>
      <c r="Z2287" s="24"/>
      <c r="AC2287" s="24"/>
      <c r="AI2287" s="24"/>
      <c r="AL2287" s="24"/>
      <c r="AO2287" s="24"/>
      <c r="AR2287" s="24"/>
      <c r="AU2287" s="24"/>
    </row>
    <row r="2288">
      <c r="J2288" s="18"/>
      <c r="N2288" s="24"/>
      <c r="Q2288" s="24"/>
      <c r="T2288" s="24"/>
      <c r="W2288" s="24"/>
      <c r="Z2288" s="24"/>
      <c r="AC2288" s="24"/>
      <c r="AI2288" s="24"/>
      <c r="AL2288" s="24"/>
      <c r="AO2288" s="24"/>
      <c r="AR2288" s="24"/>
      <c r="AU2288" s="24"/>
    </row>
    <row r="2289">
      <c r="J2289" s="18"/>
      <c r="N2289" s="24"/>
      <c r="Q2289" s="24"/>
      <c r="T2289" s="24"/>
      <c r="W2289" s="24"/>
      <c r="Z2289" s="24"/>
      <c r="AC2289" s="24"/>
      <c r="AI2289" s="24"/>
      <c r="AL2289" s="24"/>
      <c r="AO2289" s="24"/>
      <c r="AR2289" s="24"/>
      <c r="AU2289" s="24"/>
    </row>
    <row r="2290">
      <c r="J2290" s="18"/>
      <c r="N2290" s="24"/>
      <c r="Q2290" s="24"/>
      <c r="T2290" s="24"/>
      <c r="W2290" s="24"/>
      <c r="Z2290" s="24"/>
      <c r="AC2290" s="24"/>
      <c r="AI2290" s="24"/>
      <c r="AL2290" s="24"/>
      <c r="AO2290" s="24"/>
      <c r="AR2290" s="24"/>
      <c r="AU2290" s="24"/>
    </row>
    <row r="2291">
      <c r="J2291" s="18"/>
      <c r="N2291" s="24"/>
      <c r="Q2291" s="24"/>
      <c r="T2291" s="24"/>
      <c r="W2291" s="24"/>
      <c r="Z2291" s="24"/>
      <c r="AC2291" s="24"/>
      <c r="AI2291" s="24"/>
      <c r="AL2291" s="24"/>
      <c r="AO2291" s="24"/>
      <c r="AR2291" s="24"/>
      <c r="AU2291" s="24"/>
    </row>
    <row r="2292">
      <c r="J2292" s="18"/>
      <c r="N2292" s="24"/>
      <c r="Q2292" s="24"/>
      <c r="T2292" s="24"/>
      <c r="W2292" s="24"/>
      <c r="Z2292" s="24"/>
      <c r="AC2292" s="24"/>
      <c r="AI2292" s="24"/>
      <c r="AL2292" s="24"/>
      <c r="AO2292" s="24"/>
      <c r="AR2292" s="24"/>
      <c r="AU2292" s="24"/>
    </row>
    <row r="2293">
      <c r="J2293" s="18"/>
      <c r="N2293" s="24"/>
      <c r="Q2293" s="24"/>
      <c r="T2293" s="24"/>
      <c r="W2293" s="24"/>
      <c r="Z2293" s="24"/>
      <c r="AC2293" s="24"/>
      <c r="AI2293" s="24"/>
      <c r="AL2293" s="24"/>
      <c r="AO2293" s="24"/>
      <c r="AR2293" s="24"/>
      <c r="AU2293" s="24"/>
    </row>
    <row r="2294">
      <c r="J2294" s="18"/>
      <c r="N2294" s="24"/>
      <c r="Q2294" s="24"/>
      <c r="T2294" s="24"/>
      <c r="W2294" s="24"/>
      <c r="Z2294" s="24"/>
      <c r="AC2294" s="24"/>
      <c r="AI2294" s="24"/>
      <c r="AL2294" s="24"/>
      <c r="AO2294" s="24"/>
      <c r="AR2294" s="24"/>
      <c r="AU2294" s="24"/>
    </row>
    <row r="2295">
      <c r="J2295" s="18"/>
      <c r="N2295" s="24"/>
      <c r="Q2295" s="24"/>
      <c r="T2295" s="24"/>
      <c r="W2295" s="24"/>
      <c r="Z2295" s="24"/>
      <c r="AC2295" s="24"/>
      <c r="AI2295" s="24"/>
      <c r="AL2295" s="24"/>
      <c r="AO2295" s="24"/>
      <c r="AR2295" s="24"/>
      <c r="AU2295" s="24"/>
    </row>
    <row r="2296">
      <c r="J2296" s="18"/>
      <c r="N2296" s="24"/>
      <c r="Q2296" s="24"/>
      <c r="T2296" s="24"/>
      <c r="W2296" s="24"/>
      <c r="Z2296" s="24"/>
      <c r="AC2296" s="24"/>
      <c r="AI2296" s="24"/>
      <c r="AL2296" s="24"/>
      <c r="AO2296" s="24"/>
      <c r="AR2296" s="24"/>
      <c r="AU2296" s="24"/>
    </row>
    <row r="2297">
      <c r="J2297" s="18"/>
      <c r="N2297" s="24"/>
      <c r="Q2297" s="24"/>
      <c r="T2297" s="24"/>
      <c r="W2297" s="24"/>
      <c r="Z2297" s="24"/>
      <c r="AC2297" s="24"/>
      <c r="AI2297" s="24"/>
      <c r="AL2297" s="24"/>
      <c r="AO2297" s="24"/>
      <c r="AR2297" s="24"/>
      <c r="AU2297" s="24"/>
    </row>
    <row r="2298">
      <c r="J2298" s="18"/>
      <c r="N2298" s="24"/>
      <c r="Q2298" s="24"/>
      <c r="T2298" s="24"/>
      <c r="W2298" s="24"/>
      <c r="Z2298" s="24"/>
      <c r="AC2298" s="24"/>
      <c r="AI2298" s="24"/>
      <c r="AL2298" s="24"/>
      <c r="AO2298" s="24"/>
      <c r="AR2298" s="24"/>
      <c r="AU2298" s="24"/>
    </row>
    <row r="2299">
      <c r="J2299" s="18"/>
      <c r="N2299" s="24"/>
      <c r="Q2299" s="24"/>
      <c r="T2299" s="24"/>
      <c r="W2299" s="24"/>
      <c r="Z2299" s="24"/>
      <c r="AC2299" s="24"/>
      <c r="AI2299" s="24"/>
      <c r="AL2299" s="24"/>
      <c r="AO2299" s="24"/>
      <c r="AR2299" s="24"/>
      <c r="AU2299" s="24"/>
    </row>
    <row r="2300">
      <c r="J2300" s="18"/>
      <c r="N2300" s="24"/>
      <c r="Q2300" s="24"/>
      <c r="T2300" s="24"/>
      <c r="W2300" s="24"/>
      <c r="Z2300" s="24"/>
      <c r="AC2300" s="24"/>
      <c r="AI2300" s="24"/>
      <c r="AL2300" s="24"/>
      <c r="AO2300" s="24"/>
      <c r="AR2300" s="24"/>
      <c r="AU2300" s="24"/>
    </row>
    <row r="2301">
      <c r="J2301" s="18"/>
      <c r="N2301" s="24"/>
      <c r="Q2301" s="24"/>
      <c r="T2301" s="24"/>
      <c r="W2301" s="24"/>
      <c r="Z2301" s="24"/>
      <c r="AC2301" s="24"/>
      <c r="AI2301" s="24"/>
      <c r="AL2301" s="24"/>
      <c r="AO2301" s="24"/>
      <c r="AR2301" s="24"/>
      <c r="AU2301" s="24"/>
    </row>
    <row r="2302">
      <c r="J2302" s="18"/>
      <c r="N2302" s="24"/>
      <c r="Q2302" s="24"/>
      <c r="T2302" s="24"/>
      <c r="W2302" s="24"/>
      <c r="Z2302" s="24"/>
      <c r="AC2302" s="24"/>
      <c r="AI2302" s="24"/>
      <c r="AL2302" s="24"/>
      <c r="AO2302" s="24"/>
      <c r="AR2302" s="24"/>
      <c r="AU2302" s="24"/>
    </row>
    <row r="2303">
      <c r="J2303" s="18"/>
      <c r="N2303" s="24"/>
      <c r="Q2303" s="24"/>
      <c r="T2303" s="24"/>
      <c r="W2303" s="24"/>
      <c r="Z2303" s="24"/>
      <c r="AC2303" s="24"/>
      <c r="AI2303" s="24"/>
      <c r="AL2303" s="24"/>
      <c r="AO2303" s="24"/>
      <c r="AR2303" s="24"/>
      <c r="AU2303" s="24"/>
    </row>
    <row r="2304">
      <c r="J2304" s="18"/>
      <c r="N2304" s="24"/>
      <c r="Q2304" s="24"/>
      <c r="T2304" s="24"/>
      <c r="W2304" s="24"/>
      <c r="Z2304" s="24"/>
      <c r="AC2304" s="24"/>
      <c r="AI2304" s="24"/>
      <c r="AL2304" s="24"/>
      <c r="AO2304" s="24"/>
      <c r="AR2304" s="24"/>
      <c r="AU2304" s="24"/>
    </row>
    <row r="2305">
      <c r="J2305" s="18"/>
      <c r="N2305" s="24"/>
      <c r="Q2305" s="24"/>
      <c r="T2305" s="24"/>
      <c r="W2305" s="24"/>
      <c r="Z2305" s="24"/>
      <c r="AC2305" s="24"/>
      <c r="AI2305" s="24"/>
      <c r="AL2305" s="24"/>
      <c r="AO2305" s="24"/>
      <c r="AR2305" s="24"/>
      <c r="AU2305" s="24"/>
    </row>
    <row r="2306">
      <c r="J2306" s="18"/>
      <c r="N2306" s="24"/>
      <c r="Q2306" s="24"/>
      <c r="T2306" s="24"/>
      <c r="W2306" s="24"/>
      <c r="Z2306" s="24"/>
      <c r="AC2306" s="24"/>
      <c r="AI2306" s="24"/>
      <c r="AL2306" s="24"/>
      <c r="AO2306" s="24"/>
      <c r="AR2306" s="24"/>
      <c r="AU2306" s="24"/>
    </row>
    <row r="2307">
      <c r="J2307" s="18"/>
      <c r="N2307" s="24"/>
      <c r="Q2307" s="24"/>
      <c r="T2307" s="24"/>
      <c r="W2307" s="24"/>
      <c r="Z2307" s="24"/>
      <c r="AC2307" s="24"/>
      <c r="AI2307" s="24"/>
      <c r="AL2307" s="24"/>
      <c r="AO2307" s="24"/>
      <c r="AR2307" s="24"/>
      <c r="AU2307" s="24"/>
    </row>
    <row r="2308">
      <c r="J2308" s="18"/>
      <c r="N2308" s="24"/>
      <c r="Q2308" s="24"/>
      <c r="T2308" s="24"/>
      <c r="W2308" s="24"/>
      <c r="Z2308" s="24"/>
      <c r="AC2308" s="24"/>
      <c r="AI2308" s="24"/>
      <c r="AL2308" s="24"/>
      <c r="AO2308" s="24"/>
      <c r="AR2308" s="24"/>
      <c r="AU2308" s="24"/>
    </row>
    <row r="2309">
      <c r="J2309" s="18"/>
      <c r="N2309" s="24"/>
      <c r="Q2309" s="24"/>
      <c r="T2309" s="24"/>
      <c r="W2309" s="24"/>
      <c r="Z2309" s="24"/>
      <c r="AC2309" s="24"/>
      <c r="AI2309" s="24"/>
      <c r="AL2309" s="24"/>
      <c r="AO2309" s="24"/>
      <c r="AR2309" s="24"/>
      <c r="AU2309" s="24"/>
    </row>
    <row r="2310">
      <c r="J2310" s="18"/>
      <c r="N2310" s="24"/>
      <c r="Q2310" s="24"/>
      <c r="T2310" s="24"/>
      <c r="W2310" s="24"/>
      <c r="Z2310" s="24"/>
      <c r="AC2310" s="24"/>
      <c r="AI2310" s="24"/>
      <c r="AL2310" s="24"/>
      <c r="AO2310" s="24"/>
      <c r="AR2310" s="24"/>
      <c r="AU2310" s="24"/>
    </row>
    <row r="2311">
      <c r="J2311" s="18"/>
      <c r="N2311" s="24"/>
      <c r="Q2311" s="24"/>
      <c r="T2311" s="24"/>
      <c r="W2311" s="24"/>
      <c r="Z2311" s="24"/>
      <c r="AC2311" s="24"/>
      <c r="AI2311" s="24"/>
      <c r="AL2311" s="24"/>
      <c r="AO2311" s="24"/>
      <c r="AR2311" s="24"/>
      <c r="AU2311" s="24"/>
    </row>
    <row r="2312">
      <c r="J2312" s="18"/>
      <c r="N2312" s="24"/>
      <c r="Q2312" s="24"/>
      <c r="T2312" s="24"/>
      <c r="W2312" s="24"/>
      <c r="Z2312" s="24"/>
      <c r="AC2312" s="24"/>
      <c r="AI2312" s="24"/>
      <c r="AL2312" s="24"/>
      <c r="AO2312" s="24"/>
      <c r="AR2312" s="24"/>
      <c r="AU2312" s="24"/>
    </row>
    <row r="2313">
      <c r="J2313" s="18"/>
      <c r="N2313" s="24"/>
      <c r="Q2313" s="24"/>
      <c r="T2313" s="24"/>
      <c r="W2313" s="24"/>
      <c r="Z2313" s="24"/>
      <c r="AC2313" s="24"/>
      <c r="AI2313" s="24"/>
      <c r="AL2313" s="24"/>
      <c r="AO2313" s="24"/>
      <c r="AR2313" s="24"/>
      <c r="AU2313" s="24"/>
    </row>
    <row r="2314">
      <c r="J2314" s="18"/>
      <c r="N2314" s="24"/>
      <c r="Q2314" s="24"/>
      <c r="T2314" s="24"/>
      <c r="W2314" s="24"/>
      <c r="Z2314" s="24"/>
      <c r="AC2314" s="24"/>
      <c r="AI2314" s="24"/>
      <c r="AL2314" s="24"/>
      <c r="AO2314" s="24"/>
      <c r="AR2314" s="24"/>
      <c r="AU2314" s="24"/>
    </row>
    <row r="2315">
      <c r="J2315" s="18"/>
      <c r="N2315" s="24"/>
      <c r="Q2315" s="24"/>
      <c r="T2315" s="24"/>
      <c r="W2315" s="24"/>
      <c r="Z2315" s="24"/>
      <c r="AC2315" s="24"/>
      <c r="AI2315" s="24"/>
      <c r="AL2315" s="24"/>
      <c r="AO2315" s="24"/>
      <c r="AR2315" s="24"/>
      <c r="AU2315" s="24"/>
    </row>
    <row r="2316">
      <c r="J2316" s="18"/>
      <c r="N2316" s="24"/>
      <c r="Q2316" s="24"/>
      <c r="T2316" s="24"/>
      <c r="W2316" s="24"/>
      <c r="Z2316" s="24"/>
      <c r="AC2316" s="24"/>
      <c r="AI2316" s="24"/>
      <c r="AL2316" s="24"/>
      <c r="AO2316" s="24"/>
      <c r="AR2316" s="24"/>
      <c r="AU2316" s="24"/>
    </row>
    <row r="2317">
      <c r="J2317" s="18"/>
      <c r="N2317" s="24"/>
      <c r="Q2317" s="24"/>
      <c r="T2317" s="24"/>
      <c r="W2317" s="24"/>
      <c r="Z2317" s="24"/>
      <c r="AC2317" s="24"/>
      <c r="AI2317" s="24"/>
      <c r="AL2317" s="24"/>
      <c r="AO2317" s="24"/>
      <c r="AR2317" s="24"/>
      <c r="AU2317" s="24"/>
    </row>
    <row r="2318">
      <c r="J2318" s="18"/>
      <c r="N2318" s="24"/>
      <c r="Q2318" s="24"/>
      <c r="T2318" s="24"/>
      <c r="W2318" s="24"/>
      <c r="Z2318" s="24"/>
      <c r="AC2318" s="24"/>
      <c r="AI2318" s="24"/>
      <c r="AL2318" s="24"/>
      <c r="AO2318" s="24"/>
      <c r="AR2318" s="24"/>
      <c r="AU2318" s="24"/>
    </row>
    <row r="2319">
      <c r="J2319" s="18"/>
      <c r="N2319" s="24"/>
      <c r="Q2319" s="24"/>
      <c r="T2319" s="24"/>
      <c r="W2319" s="24"/>
      <c r="Z2319" s="24"/>
      <c r="AC2319" s="24"/>
      <c r="AI2319" s="24"/>
      <c r="AL2319" s="24"/>
      <c r="AO2319" s="24"/>
      <c r="AR2319" s="24"/>
      <c r="AU2319" s="24"/>
    </row>
    <row r="2320">
      <c r="J2320" s="18"/>
      <c r="N2320" s="24"/>
      <c r="Q2320" s="24"/>
      <c r="T2320" s="24"/>
      <c r="W2320" s="24"/>
      <c r="Z2320" s="24"/>
      <c r="AC2320" s="24"/>
      <c r="AI2320" s="24"/>
      <c r="AL2320" s="24"/>
      <c r="AO2320" s="24"/>
      <c r="AR2320" s="24"/>
      <c r="AU2320" s="24"/>
    </row>
    <row r="2321">
      <c r="J2321" s="18"/>
      <c r="N2321" s="24"/>
      <c r="Q2321" s="24"/>
      <c r="T2321" s="24"/>
      <c r="W2321" s="24"/>
      <c r="Z2321" s="24"/>
      <c r="AC2321" s="24"/>
      <c r="AI2321" s="24"/>
      <c r="AL2321" s="24"/>
      <c r="AO2321" s="24"/>
      <c r="AR2321" s="24"/>
      <c r="AU2321" s="24"/>
    </row>
    <row r="2322">
      <c r="J2322" s="18"/>
      <c r="N2322" s="24"/>
      <c r="Q2322" s="24"/>
      <c r="T2322" s="24"/>
      <c r="W2322" s="24"/>
      <c r="Z2322" s="24"/>
      <c r="AC2322" s="24"/>
      <c r="AI2322" s="24"/>
      <c r="AL2322" s="24"/>
      <c r="AO2322" s="24"/>
      <c r="AR2322" s="24"/>
      <c r="AU2322" s="24"/>
    </row>
    <row r="2323">
      <c r="J2323" s="18"/>
      <c r="N2323" s="24"/>
      <c r="Q2323" s="24"/>
      <c r="T2323" s="24"/>
      <c r="W2323" s="24"/>
      <c r="Z2323" s="24"/>
      <c r="AC2323" s="24"/>
      <c r="AI2323" s="24"/>
      <c r="AL2323" s="24"/>
      <c r="AO2323" s="24"/>
      <c r="AR2323" s="24"/>
      <c r="AU2323" s="24"/>
    </row>
    <row r="2324">
      <c r="J2324" s="18"/>
      <c r="N2324" s="24"/>
      <c r="Q2324" s="24"/>
      <c r="T2324" s="24"/>
      <c r="W2324" s="24"/>
      <c r="Z2324" s="24"/>
      <c r="AC2324" s="24"/>
      <c r="AI2324" s="24"/>
      <c r="AL2324" s="24"/>
      <c r="AO2324" s="24"/>
      <c r="AR2324" s="24"/>
      <c r="AU2324" s="24"/>
    </row>
    <row r="2325">
      <c r="J2325" s="18"/>
      <c r="N2325" s="24"/>
      <c r="Q2325" s="24"/>
      <c r="T2325" s="24"/>
      <c r="W2325" s="24"/>
      <c r="Z2325" s="24"/>
      <c r="AC2325" s="24"/>
      <c r="AI2325" s="24"/>
      <c r="AL2325" s="24"/>
      <c r="AO2325" s="24"/>
      <c r="AR2325" s="24"/>
      <c r="AU2325" s="24"/>
    </row>
    <row r="2326">
      <c r="J2326" s="18"/>
      <c r="N2326" s="24"/>
      <c r="Q2326" s="24"/>
      <c r="T2326" s="24"/>
      <c r="W2326" s="24"/>
      <c r="Z2326" s="24"/>
      <c r="AC2326" s="24"/>
      <c r="AI2326" s="24"/>
      <c r="AL2326" s="24"/>
      <c r="AO2326" s="24"/>
      <c r="AR2326" s="24"/>
      <c r="AU2326" s="24"/>
    </row>
    <row r="2327">
      <c r="J2327" s="18"/>
      <c r="N2327" s="24"/>
      <c r="Q2327" s="24"/>
      <c r="T2327" s="24"/>
      <c r="W2327" s="24"/>
      <c r="Z2327" s="24"/>
      <c r="AC2327" s="24"/>
      <c r="AI2327" s="24"/>
      <c r="AL2327" s="24"/>
      <c r="AO2327" s="24"/>
      <c r="AR2327" s="24"/>
      <c r="AU2327" s="24"/>
    </row>
    <row r="2328">
      <c r="J2328" s="18"/>
      <c r="N2328" s="24"/>
      <c r="Q2328" s="24"/>
      <c r="T2328" s="24"/>
      <c r="W2328" s="24"/>
      <c r="Z2328" s="24"/>
      <c r="AC2328" s="24"/>
      <c r="AI2328" s="24"/>
      <c r="AL2328" s="24"/>
      <c r="AO2328" s="24"/>
      <c r="AR2328" s="24"/>
      <c r="AU2328" s="24"/>
    </row>
    <row r="2329">
      <c r="J2329" s="18"/>
      <c r="N2329" s="24"/>
      <c r="Q2329" s="24"/>
      <c r="T2329" s="24"/>
      <c r="W2329" s="24"/>
      <c r="Z2329" s="24"/>
      <c r="AC2329" s="24"/>
      <c r="AI2329" s="24"/>
      <c r="AL2329" s="24"/>
      <c r="AO2329" s="24"/>
      <c r="AR2329" s="24"/>
      <c r="AU2329" s="24"/>
    </row>
    <row r="2330">
      <c r="J2330" s="18"/>
      <c r="N2330" s="24"/>
      <c r="Q2330" s="24"/>
      <c r="T2330" s="24"/>
      <c r="W2330" s="24"/>
      <c r="Z2330" s="24"/>
      <c r="AC2330" s="24"/>
      <c r="AI2330" s="24"/>
      <c r="AL2330" s="24"/>
      <c r="AO2330" s="24"/>
      <c r="AR2330" s="24"/>
      <c r="AU2330" s="24"/>
    </row>
    <row r="2331">
      <c r="J2331" s="18"/>
      <c r="N2331" s="24"/>
      <c r="Q2331" s="24"/>
      <c r="T2331" s="24"/>
      <c r="W2331" s="24"/>
      <c r="Z2331" s="24"/>
      <c r="AC2331" s="24"/>
      <c r="AI2331" s="24"/>
      <c r="AL2331" s="24"/>
      <c r="AO2331" s="24"/>
      <c r="AR2331" s="24"/>
      <c r="AU2331" s="24"/>
    </row>
    <row r="2332">
      <c r="J2332" s="18"/>
      <c r="N2332" s="24"/>
      <c r="Q2332" s="24"/>
      <c r="T2332" s="24"/>
      <c r="W2332" s="24"/>
      <c r="Z2332" s="24"/>
      <c r="AC2332" s="24"/>
      <c r="AI2332" s="24"/>
      <c r="AL2332" s="24"/>
      <c r="AO2332" s="24"/>
      <c r="AR2332" s="24"/>
      <c r="AU2332" s="24"/>
    </row>
    <row r="2333">
      <c r="J2333" s="18"/>
      <c r="N2333" s="24"/>
      <c r="Q2333" s="24"/>
      <c r="T2333" s="24"/>
      <c r="W2333" s="24"/>
      <c r="Z2333" s="24"/>
      <c r="AC2333" s="24"/>
      <c r="AI2333" s="24"/>
      <c r="AL2333" s="24"/>
      <c r="AO2333" s="24"/>
      <c r="AR2333" s="24"/>
      <c r="AU2333" s="24"/>
    </row>
    <row r="2334">
      <c r="J2334" s="18"/>
      <c r="N2334" s="24"/>
      <c r="Q2334" s="24"/>
      <c r="T2334" s="24"/>
      <c r="W2334" s="24"/>
      <c r="Z2334" s="24"/>
      <c r="AC2334" s="24"/>
      <c r="AI2334" s="24"/>
      <c r="AL2334" s="24"/>
      <c r="AO2334" s="24"/>
      <c r="AR2334" s="24"/>
      <c r="AU2334" s="24"/>
    </row>
    <row r="2335">
      <c r="J2335" s="18"/>
      <c r="N2335" s="24"/>
      <c r="Q2335" s="24"/>
      <c r="T2335" s="24"/>
      <c r="W2335" s="24"/>
      <c r="Z2335" s="24"/>
      <c r="AC2335" s="24"/>
      <c r="AI2335" s="24"/>
      <c r="AL2335" s="24"/>
      <c r="AO2335" s="24"/>
      <c r="AR2335" s="24"/>
      <c r="AU2335" s="24"/>
    </row>
    <row r="2336">
      <c r="J2336" s="18"/>
      <c r="N2336" s="24"/>
      <c r="Q2336" s="24"/>
      <c r="T2336" s="24"/>
      <c r="W2336" s="24"/>
      <c r="Z2336" s="24"/>
      <c r="AC2336" s="24"/>
      <c r="AI2336" s="24"/>
      <c r="AL2336" s="24"/>
      <c r="AO2336" s="24"/>
      <c r="AR2336" s="24"/>
      <c r="AU2336" s="24"/>
    </row>
    <row r="2337">
      <c r="J2337" s="18"/>
      <c r="N2337" s="24"/>
      <c r="Q2337" s="24"/>
      <c r="T2337" s="24"/>
      <c r="W2337" s="24"/>
      <c r="Z2337" s="24"/>
      <c r="AC2337" s="24"/>
      <c r="AI2337" s="24"/>
      <c r="AL2337" s="24"/>
      <c r="AO2337" s="24"/>
      <c r="AR2337" s="24"/>
      <c r="AU2337" s="24"/>
    </row>
    <row r="2338">
      <c r="J2338" s="18"/>
      <c r="N2338" s="24"/>
      <c r="Q2338" s="24"/>
      <c r="T2338" s="24"/>
      <c r="W2338" s="24"/>
      <c r="Z2338" s="24"/>
      <c r="AC2338" s="24"/>
      <c r="AI2338" s="24"/>
      <c r="AL2338" s="24"/>
      <c r="AO2338" s="24"/>
      <c r="AR2338" s="24"/>
      <c r="AU2338" s="24"/>
    </row>
    <row r="2339">
      <c r="J2339" s="18"/>
      <c r="N2339" s="24"/>
      <c r="Q2339" s="24"/>
      <c r="T2339" s="24"/>
      <c r="W2339" s="24"/>
      <c r="Z2339" s="24"/>
      <c r="AC2339" s="24"/>
      <c r="AI2339" s="24"/>
      <c r="AL2339" s="24"/>
      <c r="AO2339" s="24"/>
      <c r="AR2339" s="24"/>
      <c r="AU2339" s="24"/>
    </row>
    <row r="2340">
      <c r="J2340" s="18"/>
      <c r="N2340" s="24"/>
      <c r="Q2340" s="24"/>
      <c r="T2340" s="24"/>
      <c r="W2340" s="24"/>
      <c r="Z2340" s="24"/>
      <c r="AC2340" s="24"/>
      <c r="AI2340" s="24"/>
      <c r="AL2340" s="24"/>
      <c r="AO2340" s="24"/>
      <c r="AR2340" s="24"/>
      <c r="AU2340" s="24"/>
    </row>
    <row r="2341">
      <c r="J2341" s="18"/>
      <c r="N2341" s="24"/>
      <c r="Q2341" s="24"/>
      <c r="T2341" s="24"/>
      <c r="W2341" s="24"/>
      <c r="Z2341" s="24"/>
      <c r="AC2341" s="24"/>
      <c r="AI2341" s="24"/>
      <c r="AL2341" s="24"/>
      <c r="AO2341" s="24"/>
      <c r="AR2341" s="24"/>
      <c r="AU2341" s="24"/>
    </row>
    <row r="2342">
      <c r="J2342" s="18"/>
      <c r="N2342" s="24"/>
      <c r="Q2342" s="24"/>
      <c r="T2342" s="24"/>
      <c r="W2342" s="24"/>
      <c r="Z2342" s="24"/>
      <c r="AC2342" s="24"/>
      <c r="AI2342" s="24"/>
      <c r="AL2342" s="24"/>
      <c r="AO2342" s="24"/>
      <c r="AR2342" s="24"/>
      <c r="AU2342" s="24"/>
    </row>
    <row r="2343">
      <c r="J2343" s="18"/>
      <c r="N2343" s="24"/>
      <c r="Q2343" s="24"/>
      <c r="T2343" s="24"/>
      <c r="W2343" s="24"/>
      <c r="Z2343" s="24"/>
      <c r="AC2343" s="24"/>
      <c r="AI2343" s="24"/>
      <c r="AL2343" s="24"/>
      <c r="AO2343" s="24"/>
      <c r="AR2343" s="24"/>
      <c r="AU2343" s="24"/>
    </row>
    <row r="2344">
      <c r="J2344" s="18"/>
      <c r="N2344" s="24"/>
      <c r="Q2344" s="24"/>
      <c r="T2344" s="24"/>
      <c r="W2344" s="24"/>
      <c r="Z2344" s="24"/>
      <c r="AC2344" s="24"/>
      <c r="AI2344" s="24"/>
      <c r="AL2344" s="24"/>
      <c r="AO2344" s="24"/>
      <c r="AR2344" s="24"/>
      <c r="AU2344" s="24"/>
    </row>
    <row r="2345">
      <c r="J2345" s="18"/>
      <c r="N2345" s="24"/>
      <c r="Q2345" s="24"/>
      <c r="T2345" s="24"/>
      <c r="W2345" s="24"/>
      <c r="Z2345" s="24"/>
      <c r="AC2345" s="24"/>
      <c r="AI2345" s="24"/>
      <c r="AL2345" s="24"/>
      <c r="AO2345" s="24"/>
      <c r="AR2345" s="24"/>
      <c r="AU2345" s="24"/>
    </row>
    <row r="2346">
      <c r="J2346" s="18"/>
      <c r="N2346" s="24"/>
      <c r="Q2346" s="24"/>
      <c r="T2346" s="24"/>
      <c r="W2346" s="24"/>
      <c r="Z2346" s="24"/>
      <c r="AC2346" s="24"/>
      <c r="AI2346" s="24"/>
      <c r="AL2346" s="24"/>
      <c r="AO2346" s="24"/>
      <c r="AR2346" s="24"/>
      <c r="AU2346" s="24"/>
    </row>
    <row r="2347">
      <c r="J2347" s="18"/>
      <c r="N2347" s="24"/>
      <c r="Q2347" s="24"/>
      <c r="T2347" s="24"/>
      <c r="W2347" s="24"/>
      <c r="Z2347" s="24"/>
      <c r="AC2347" s="24"/>
      <c r="AI2347" s="24"/>
      <c r="AL2347" s="24"/>
      <c r="AO2347" s="24"/>
      <c r="AR2347" s="24"/>
      <c r="AU2347" s="24"/>
    </row>
    <row r="2348">
      <c r="J2348" s="18"/>
      <c r="N2348" s="24"/>
      <c r="Q2348" s="24"/>
      <c r="T2348" s="24"/>
      <c r="W2348" s="24"/>
      <c r="Z2348" s="24"/>
      <c r="AC2348" s="24"/>
      <c r="AI2348" s="24"/>
      <c r="AL2348" s="24"/>
      <c r="AO2348" s="24"/>
      <c r="AR2348" s="24"/>
      <c r="AU2348" s="24"/>
    </row>
    <row r="2349">
      <c r="J2349" s="18"/>
      <c r="N2349" s="24"/>
      <c r="Q2349" s="24"/>
      <c r="T2349" s="24"/>
      <c r="W2349" s="24"/>
      <c r="Z2349" s="24"/>
      <c r="AC2349" s="24"/>
      <c r="AI2349" s="24"/>
      <c r="AL2349" s="24"/>
      <c r="AO2349" s="24"/>
      <c r="AR2349" s="24"/>
      <c r="AU2349" s="24"/>
    </row>
    <row r="2350">
      <c r="J2350" s="18"/>
      <c r="N2350" s="24"/>
      <c r="Q2350" s="24"/>
      <c r="T2350" s="24"/>
      <c r="W2350" s="24"/>
      <c r="Z2350" s="24"/>
      <c r="AC2350" s="24"/>
      <c r="AI2350" s="24"/>
      <c r="AL2350" s="24"/>
      <c r="AO2350" s="24"/>
      <c r="AR2350" s="24"/>
      <c r="AU2350" s="24"/>
    </row>
    <row r="2351">
      <c r="J2351" s="18"/>
      <c r="N2351" s="24"/>
      <c r="Q2351" s="24"/>
      <c r="T2351" s="24"/>
      <c r="W2351" s="24"/>
      <c r="Z2351" s="24"/>
      <c r="AC2351" s="24"/>
      <c r="AI2351" s="24"/>
      <c r="AL2351" s="24"/>
      <c r="AO2351" s="24"/>
      <c r="AR2351" s="24"/>
      <c r="AU2351" s="24"/>
    </row>
    <row r="2352">
      <c r="J2352" s="18"/>
      <c r="N2352" s="24"/>
      <c r="Q2352" s="24"/>
      <c r="T2352" s="24"/>
      <c r="W2352" s="24"/>
      <c r="Z2352" s="24"/>
      <c r="AC2352" s="24"/>
      <c r="AI2352" s="24"/>
      <c r="AL2352" s="24"/>
      <c r="AO2352" s="24"/>
      <c r="AR2352" s="24"/>
      <c r="AU2352" s="24"/>
    </row>
    <row r="2353">
      <c r="J2353" s="18"/>
      <c r="N2353" s="24"/>
      <c r="Q2353" s="24"/>
      <c r="T2353" s="24"/>
      <c r="W2353" s="24"/>
      <c r="Z2353" s="24"/>
      <c r="AC2353" s="24"/>
      <c r="AI2353" s="24"/>
      <c r="AL2353" s="24"/>
      <c r="AO2353" s="24"/>
      <c r="AR2353" s="24"/>
      <c r="AU2353" s="24"/>
    </row>
    <row r="2354">
      <c r="J2354" s="18"/>
      <c r="N2354" s="24"/>
      <c r="Q2354" s="24"/>
      <c r="T2354" s="24"/>
      <c r="W2354" s="24"/>
      <c r="Z2354" s="24"/>
      <c r="AC2354" s="24"/>
      <c r="AI2354" s="24"/>
      <c r="AL2354" s="24"/>
      <c r="AO2354" s="24"/>
      <c r="AR2354" s="24"/>
      <c r="AU2354" s="24"/>
    </row>
    <row r="2355">
      <c r="J2355" s="18"/>
      <c r="N2355" s="24"/>
      <c r="Q2355" s="24"/>
      <c r="T2355" s="24"/>
      <c r="W2355" s="24"/>
      <c r="Z2355" s="24"/>
      <c r="AC2355" s="24"/>
      <c r="AI2355" s="24"/>
      <c r="AL2355" s="24"/>
      <c r="AO2355" s="24"/>
      <c r="AR2355" s="24"/>
      <c r="AU2355" s="24"/>
    </row>
    <row r="2356">
      <c r="J2356" s="18"/>
      <c r="N2356" s="24"/>
      <c r="Q2356" s="24"/>
      <c r="T2356" s="24"/>
      <c r="W2356" s="24"/>
      <c r="Z2356" s="24"/>
      <c r="AC2356" s="24"/>
      <c r="AI2356" s="24"/>
      <c r="AL2356" s="24"/>
      <c r="AO2356" s="24"/>
      <c r="AR2356" s="24"/>
      <c r="AU2356" s="24"/>
    </row>
    <row r="2357">
      <c r="J2357" s="18"/>
      <c r="N2357" s="24"/>
      <c r="Q2357" s="24"/>
      <c r="T2357" s="24"/>
      <c r="W2357" s="24"/>
      <c r="Z2357" s="24"/>
      <c r="AC2357" s="24"/>
      <c r="AI2357" s="24"/>
      <c r="AL2357" s="24"/>
      <c r="AO2357" s="24"/>
      <c r="AR2357" s="24"/>
      <c r="AU2357" s="24"/>
    </row>
    <row r="2358">
      <c r="J2358" s="18"/>
      <c r="N2358" s="24"/>
      <c r="Q2358" s="24"/>
      <c r="T2358" s="24"/>
      <c r="W2358" s="24"/>
      <c r="Z2358" s="24"/>
      <c r="AC2358" s="24"/>
      <c r="AI2358" s="24"/>
      <c r="AL2358" s="24"/>
      <c r="AO2358" s="24"/>
      <c r="AR2358" s="24"/>
      <c r="AU2358" s="24"/>
    </row>
    <row r="2359">
      <c r="J2359" s="18"/>
      <c r="N2359" s="24"/>
      <c r="Q2359" s="24"/>
      <c r="T2359" s="24"/>
      <c r="W2359" s="24"/>
      <c r="Z2359" s="24"/>
      <c r="AC2359" s="24"/>
      <c r="AI2359" s="24"/>
      <c r="AL2359" s="24"/>
      <c r="AO2359" s="24"/>
      <c r="AR2359" s="24"/>
      <c r="AU2359" s="24"/>
    </row>
    <row r="2360">
      <c r="J2360" s="18"/>
      <c r="N2360" s="24"/>
      <c r="Q2360" s="24"/>
      <c r="T2360" s="24"/>
      <c r="W2360" s="24"/>
      <c r="Z2360" s="24"/>
      <c r="AC2360" s="24"/>
      <c r="AI2360" s="24"/>
      <c r="AL2360" s="24"/>
      <c r="AO2360" s="24"/>
      <c r="AR2360" s="24"/>
      <c r="AU2360" s="24"/>
    </row>
    <row r="2361">
      <c r="J2361" s="18"/>
      <c r="N2361" s="24"/>
      <c r="Q2361" s="24"/>
      <c r="T2361" s="24"/>
      <c r="W2361" s="24"/>
      <c r="Z2361" s="24"/>
      <c r="AC2361" s="24"/>
      <c r="AI2361" s="24"/>
      <c r="AL2361" s="24"/>
      <c r="AO2361" s="24"/>
      <c r="AR2361" s="24"/>
      <c r="AU2361" s="24"/>
    </row>
    <row r="2362">
      <c r="J2362" s="18"/>
      <c r="N2362" s="24"/>
      <c r="Q2362" s="24"/>
      <c r="T2362" s="24"/>
      <c r="W2362" s="24"/>
      <c r="Z2362" s="24"/>
      <c r="AC2362" s="24"/>
      <c r="AI2362" s="24"/>
      <c r="AL2362" s="24"/>
      <c r="AO2362" s="24"/>
      <c r="AR2362" s="24"/>
      <c r="AU2362" s="24"/>
    </row>
    <row r="2363">
      <c r="J2363" s="18"/>
      <c r="N2363" s="24"/>
      <c r="Q2363" s="24"/>
      <c r="T2363" s="24"/>
      <c r="W2363" s="24"/>
      <c r="Z2363" s="24"/>
      <c r="AC2363" s="24"/>
      <c r="AI2363" s="24"/>
      <c r="AL2363" s="24"/>
      <c r="AO2363" s="24"/>
      <c r="AR2363" s="24"/>
      <c r="AU2363" s="24"/>
    </row>
    <row r="2364">
      <c r="J2364" s="18"/>
      <c r="N2364" s="24"/>
      <c r="Q2364" s="24"/>
      <c r="T2364" s="24"/>
      <c r="W2364" s="24"/>
      <c r="Z2364" s="24"/>
      <c r="AC2364" s="24"/>
      <c r="AI2364" s="24"/>
      <c r="AL2364" s="24"/>
      <c r="AO2364" s="24"/>
      <c r="AR2364" s="24"/>
      <c r="AU2364" s="24"/>
    </row>
    <row r="2365">
      <c r="J2365" s="18"/>
      <c r="N2365" s="24"/>
      <c r="Q2365" s="24"/>
      <c r="T2365" s="24"/>
      <c r="W2365" s="24"/>
      <c r="Z2365" s="24"/>
      <c r="AC2365" s="24"/>
      <c r="AI2365" s="24"/>
      <c r="AL2365" s="24"/>
      <c r="AO2365" s="24"/>
      <c r="AR2365" s="24"/>
      <c r="AU2365" s="24"/>
    </row>
    <row r="2366">
      <c r="J2366" s="18"/>
      <c r="N2366" s="24"/>
      <c r="Q2366" s="24"/>
      <c r="T2366" s="24"/>
      <c r="W2366" s="24"/>
      <c r="Z2366" s="24"/>
      <c r="AC2366" s="24"/>
      <c r="AI2366" s="24"/>
      <c r="AL2366" s="24"/>
      <c r="AO2366" s="24"/>
      <c r="AR2366" s="24"/>
      <c r="AU2366" s="24"/>
    </row>
    <row r="2367">
      <c r="J2367" s="18"/>
      <c r="N2367" s="24"/>
      <c r="Q2367" s="24"/>
      <c r="T2367" s="24"/>
      <c r="W2367" s="24"/>
      <c r="Z2367" s="24"/>
      <c r="AC2367" s="24"/>
      <c r="AI2367" s="24"/>
      <c r="AL2367" s="24"/>
      <c r="AO2367" s="24"/>
      <c r="AR2367" s="24"/>
      <c r="AU2367" s="24"/>
    </row>
    <row r="2368">
      <c r="J2368" s="18"/>
      <c r="N2368" s="24"/>
      <c r="Q2368" s="24"/>
      <c r="T2368" s="24"/>
      <c r="W2368" s="24"/>
      <c r="Z2368" s="24"/>
      <c r="AC2368" s="24"/>
      <c r="AI2368" s="24"/>
      <c r="AL2368" s="24"/>
      <c r="AO2368" s="24"/>
      <c r="AR2368" s="24"/>
      <c r="AU2368" s="24"/>
    </row>
    <row r="2369">
      <c r="J2369" s="18"/>
      <c r="N2369" s="24"/>
      <c r="Q2369" s="24"/>
      <c r="T2369" s="24"/>
      <c r="W2369" s="24"/>
      <c r="Z2369" s="24"/>
      <c r="AC2369" s="24"/>
      <c r="AI2369" s="24"/>
      <c r="AL2369" s="24"/>
      <c r="AO2369" s="24"/>
      <c r="AR2369" s="24"/>
      <c r="AU2369" s="24"/>
    </row>
    <row r="2370">
      <c r="J2370" s="18"/>
      <c r="N2370" s="24"/>
      <c r="Q2370" s="24"/>
      <c r="T2370" s="24"/>
      <c r="W2370" s="24"/>
      <c r="Z2370" s="24"/>
      <c r="AC2370" s="24"/>
      <c r="AI2370" s="24"/>
      <c r="AL2370" s="24"/>
      <c r="AO2370" s="24"/>
      <c r="AR2370" s="24"/>
      <c r="AU2370" s="24"/>
    </row>
    <row r="2371">
      <c r="J2371" s="18"/>
      <c r="N2371" s="24"/>
      <c r="Q2371" s="24"/>
      <c r="T2371" s="24"/>
      <c r="W2371" s="24"/>
      <c r="Z2371" s="24"/>
      <c r="AC2371" s="24"/>
      <c r="AI2371" s="24"/>
      <c r="AL2371" s="24"/>
      <c r="AO2371" s="24"/>
      <c r="AR2371" s="24"/>
      <c r="AU2371" s="24"/>
    </row>
    <row r="2372">
      <c r="J2372" s="18"/>
      <c r="N2372" s="24"/>
      <c r="Q2372" s="24"/>
      <c r="T2372" s="24"/>
      <c r="W2372" s="24"/>
      <c r="Z2372" s="24"/>
      <c r="AC2372" s="24"/>
      <c r="AI2372" s="24"/>
      <c r="AL2372" s="24"/>
      <c r="AO2372" s="24"/>
      <c r="AR2372" s="24"/>
      <c r="AU2372" s="24"/>
    </row>
    <row r="2373">
      <c r="J2373" s="18"/>
      <c r="N2373" s="24"/>
      <c r="Q2373" s="24"/>
      <c r="T2373" s="24"/>
      <c r="W2373" s="24"/>
      <c r="Z2373" s="24"/>
      <c r="AC2373" s="24"/>
      <c r="AI2373" s="24"/>
      <c r="AL2373" s="24"/>
      <c r="AO2373" s="24"/>
      <c r="AR2373" s="24"/>
      <c r="AU2373" s="24"/>
    </row>
    <row r="2374">
      <c r="J2374" s="18"/>
      <c r="N2374" s="24"/>
      <c r="Q2374" s="24"/>
      <c r="T2374" s="24"/>
      <c r="W2374" s="24"/>
      <c r="Z2374" s="24"/>
      <c r="AC2374" s="24"/>
      <c r="AI2374" s="24"/>
      <c r="AL2374" s="24"/>
      <c r="AO2374" s="24"/>
      <c r="AR2374" s="24"/>
      <c r="AU2374" s="24"/>
    </row>
    <row r="2375">
      <c r="J2375" s="18"/>
      <c r="N2375" s="24"/>
      <c r="Q2375" s="24"/>
      <c r="T2375" s="24"/>
      <c r="W2375" s="24"/>
      <c r="Z2375" s="24"/>
      <c r="AC2375" s="24"/>
      <c r="AI2375" s="24"/>
      <c r="AL2375" s="24"/>
      <c r="AO2375" s="24"/>
      <c r="AR2375" s="24"/>
      <c r="AU2375" s="24"/>
    </row>
    <row r="2376">
      <c r="J2376" s="18"/>
      <c r="N2376" s="24"/>
      <c r="Q2376" s="24"/>
      <c r="T2376" s="24"/>
      <c r="W2376" s="24"/>
      <c r="Z2376" s="24"/>
      <c r="AC2376" s="24"/>
      <c r="AI2376" s="24"/>
      <c r="AL2376" s="24"/>
      <c r="AO2376" s="24"/>
      <c r="AR2376" s="24"/>
      <c r="AU2376" s="24"/>
    </row>
    <row r="2377">
      <c r="J2377" s="18"/>
      <c r="N2377" s="24"/>
      <c r="Q2377" s="24"/>
      <c r="T2377" s="24"/>
      <c r="W2377" s="24"/>
      <c r="Z2377" s="24"/>
      <c r="AC2377" s="24"/>
      <c r="AI2377" s="24"/>
      <c r="AL2377" s="24"/>
      <c r="AO2377" s="24"/>
      <c r="AR2377" s="24"/>
      <c r="AU2377" s="24"/>
    </row>
    <row r="2378">
      <c r="J2378" s="18"/>
      <c r="N2378" s="24"/>
      <c r="Q2378" s="24"/>
      <c r="T2378" s="24"/>
      <c r="W2378" s="24"/>
      <c r="Z2378" s="24"/>
      <c r="AC2378" s="24"/>
      <c r="AI2378" s="24"/>
      <c r="AL2378" s="24"/>
      <c r="AO2378" s="24"/>
      <c r="AR2378" s="24"/>
      <c r="AU2378" s="24"/>
    </row>
    <row r="2379">
      <c r="J2379" s="18"/>
      <c r="N2379" s="24"/>
      <c r="Q2379" s="24"/>
      <c r="T2379" s="24"/>
      <c r="W2379" s="24"/>
      <c r="Z2379" s="24"/>
      <c r="AC2379" s="24"/>
      <c r="AI2379" s="24"/>
      <c r="AL2379" s="24"/>
      <c r="AO2379" s="24"/>
      <c r="AR2379" s="24"/>
      <c r="AU2379" s="24"/>
    </row>
    <row r="2380">
      <c r="J2380" s="18"/>
      <c r="N2380" s="24"/>
      <c r="Q2380" s="24"/>
      <c r="T2380" s="24"/>
      <c r="W2380" s="24"/>
      <c r="Z2380" s="24"/>
      <c r="AC2380" s="24"/>
      <c r="AI2380" s="24"/>
      <c r="AL2380" s="24"/>
      <c r="AO2380" s="24"/>
      <c r="AR2380" s="24"/>
      <c r="AU2380" s="24"/>
    </row>
    <row r="2381">
      <c r="J2381" s="18"/>
      <c r="N2381" s="24"/>
      <c r="Q2381" s="24"/>
      <c r="T2381" s="24"/>
      <c r="W2381" s="24"/>
      <c r="Z2381" s="24"/>
      <c r="AC2381" s="24"/>
      <c r="AI2381" s="24"/>
      <c r="AL2381" s="24"/>
      <c r="AO2381" s="24"/>
      <c r="AR2381" s="24"/>
      <c r="AU2381" s="24"/>
    </row>
    <row r="2382">
      <c r="J2382" s="18"/>
      <c r="N2382" s="24"/>
      <c r="Q2382" s="24"/>
      <c r="T2382" s="24"/>
      <c r="W2382" s="24"/>
      <c r="Z2382" s="24"/>
      <c r="AC2382" s="24"/>
      <c r="AI2382" s="24"/>
      <c r="AL2382" s="24"/>
      <c r="AO2382" s="24"/>
      <c r="AR2382" s="24"/>
      <c r="AU2382" s="24"/>
    </row>
    <row r="2383">
      <c r="J2383" s="18"/>
      <c r="N2383" s="24"/>
      <c r="Q2383" s="24"/>
      <c r="T2383" s="24"/>
      <c r="W2383" s="24"/>
      <c r="Z2383" s="24"/>
      <c r="AC2383" s="24"/>
      <c r="AI2383" s="24"/>
      <c r="AL2383" s="24"/>
      <c r="AO2383" s="24"/>
      <c r="AR2383" s="24"/>
      <c r="AU2383" s="24"/>
    </row>
    <row r="2384">
      <c r="J2384" s="18"/>
      <c r="N2384" s="24"/>
      <c r="Q2384" s="24"/>
      <c r="T2384" s="24"/>
      <c r="W2384" s="24"/>
      <c r="Z2384" s="24"/>
      <c r="AC2384" s="24"/>
      <c r="AI2384" s="24"/>
      <c r="AL2384" s="24"/>
      <c r="AO2384" s="24"/>
      <c r="AR2384" s="24"/>
      <c r="AU2384" s="24"/>
    </row>
    <row r="2385">
      <c r="J2385" s="18"/>
      <c r="N2385" s="24"/>
      <c r="Q2385" s="24"/>
      <c r="T2385" s="24"/>
      <c r="W2385" s="24"/>
      <c r="Z2385" s="24"/>
      <c r="AC2385" s="24"/>
      <c r="AI2385" s="24"/>
      <c r="AL2385" s="24"/>
      <c r="AO2385" s="24"/>
      <c r="AR2385" s="24"/>
      <c r="AU2385" s="24"/>
    </row>
    <row r="2386">
      <c r="J2386" s="18"/>
      <c r="N2386" s="24"/>
      <c r="Q2386" s="24"/>
      <c r="T2386" s="24"/>
      <c r="W2386" s="24"/>
      <c r="Z2386" s="24"/>
      <c r="AC2386" s="24"/>
      <c r="AI2386" s="24"/>
      <c r="AL2386" s="24"/>
      <c r="AO2386" s="24"/>
      <c r="AR2386" s="24"/>
      <c r="AU2386" s="24"/>
    </row>
    <row r="2387">
      <c r="J2387" s="18"/>
      <c r="N2387" s="24"/>
      <c r="Q2387" s="24"/>
      <c r="T2387" s="24"/>
      <c r="W2387" s="24"/>
      <c r="Z2387" s="24"/>
      <c r="AC2387" s="24"/>
      <c r="AI2387" s="24"/>
      <c r="AL2387" s="24"/>
      <c r="AO2387" s="24"/>
      <c r="AR2387" s="24"/>
      <c r="AU2387" s="24"/>
    </row>
    <row r="2388">
      <c r="J2388" s="18"/>
      <c r="N2388" s="24"/>
      <c r="Q2388" s="24"/>
      <c r="T2388" s="24"/>
      <c r="W2388" s="24"/>
      <c r="Z2388" s="24"/>
      <c r="AC2388" s="24"/>
      <c r="AI2388" s="24"/>
      <c r="AL2388" s="24"/>
      <c r="AO2388" s="24"/>
      <c r="AR2388" s="24"/>
      <c r="AU2388" s="24"/>
    </row>
    <row r="2389">
      <c r="J2389" s="18"/>
      <c r="N2389" s="24"/>
      <c r="Q2389" s="24"/>
      <c r="T2389" s="24"/>
      <c r="W2389" s="24"/>
      <c r="Z2389" s="24"/>
      <c r="AC2389" s="24"/>
      <c r="AI2389" s="24"/>
      <c r="AL2389" s="24"/>
      <c r="AO2389" s="24"/>
      <c r="AR2389" s="24"/>
      <c r="AU2389" s="24"/>
    </row>
    <row r="2390">
      <c r="J2390" s="18"/>
      <c r="N2390" s="24"/>
      <c r="Q2390" s="24"/>
      <c r="T2390" s="24"/>
      <c r="W2390" s="24"/>
      <c r="Z2390" s="24"/>
      <c r="AC2390" s="24"/>
      <c r="AI2390" s="24"/>
      <c r="AL2390" s="24"/>
      <c r="AO2390" s="24"/>
      <c r="AR2390" s="24"/>
      <c r="AU2390" s="24"/>
    </row>
    <row r="2391">
      <c r="J2391" s="18"/>
      <c r="N2391" s="24"/>
      <c r="Q2391" s="24"/>
      <c r="T2391" s="24"/>
      <c r="W2391" s="24"/>
      <c r="Z2391" s="24"/>
      <c r="AC2391" s="24"/>
      <c r="AI2391" s="24"/>
      <c r="AL2391" s="24"/>
      <c r="AO2391" s="24"/>
      <c r="AR2391" s="24"/>
      <c r="AU2391" s="24"/>
    </row>
    <row r="2392">
      <c r="J2392" s="18"/>
      <c r="N2392" s="24"/>
      <c r="Q2392" s="24"/>
      <c r="T2392" s="24"/>
      <c r="W2392" s="24"/>
      <c r="Z2392" s="24"/>
      <c r="AC2392" s="24"/>
      <c r="AI2392" s="24"/>
      <c r="AL2392" s="24"/>
      <c r="AO2392" s="24"/>
      <c r="AR2392" s="24"/>
      <c r="AU2392" s="24"/>
    </row>
    <row r="2393">
      <c r="J2393" s="18"/>
      <c r="N2393" s="24"/>
      <c r="Q2393" s="24"/>
      <c r="T2393" s="24"/>
      <c r="W2393" s="24"/>
      <c r="Z2393" s="24"/>
      <c r="AC2393" s="24"/>
      <c r="AI2393" s="24"/>
      <c r="AL2393" s="24"/>
      <c r="AO2393" s="24"/>
      <c r="AR2393" s="24"/>
      <c r="AU2393" s="24"/>
    </row>
    <row r="2394">
      <c r="J2394" s="18"/>
      <c r="N2394" s="24"/>
      <c r="Q2394" s="24"/>
      <c r="T2394" s="24"/>
      <c r="W2394" s="24"/>
      <c r="Z2394" s="24"/>
      <c r="AC2394" s="24"/>
      <c r="AI2394" s="24"/>
      <c r="AL2394" s="24"/>
      <c r="AO2394" s="24"/>
      <c r="AR2394" s="24"/>
      <c r="AU2394" s="24"/>
    </row>
    <row r="2395">
      <c r="J2395" s="18"/>
      <c r="N2395" s="24"/>
      <c r="Q2395" s="24"/>
      <c r="T2395" s="24"/>
      <c r="W2395" s="24"/>
      <c r="Z2395" s="24"/>
      <c r="AC2395" s="24"/>
      <c r="AI2395" s="24"/>
      <c r="AL2395" s="24"/>
      <c r="AO2395" s="24"/>
      <c r="AR2395" s="24"/>
      <c r="AU2395" s="24"/>
    </row>
    <row r="2396">
      <c r="J2396" s="18"/>
      <c r="N2396" s="24"/>
      <c r="Q2396" s="24"/>
      <c r="T2396" s="24"/>
      <c r="W2396" s="24"/>
      <c r="Z2396" s="24"/>
      <c r="AC2396" s="24"/>
      <c r="AI2396" s="24"/>
      <c r="AL2396" s="24"/>
      <c r="AO2396" s="24"/>
      <c r="AR2396" s="24"/>
      <c r="AU2396" s="24"/>
    </row>
    <row r="2397">
      <c r="J2397" s="18"/>
      <c r="N2397" s="24"/>
      <c r="Q2397" s="24"/>
      <c r="T2397" s="24"/>
      <c r="W2397" s="24"/>
      <c r="Z2397" s="24"/>
      <c r="AC2397" s="24"/>
      <c r="AI2397" s="24"/>
      <c r="AL2397" s="24"/>
      <c r="AO2397" s="24"/>
      <c r="AR2397" s="24"/>
      <c r="AU2397" s="24"/>
    </row>
    <row r="2398">
      <c r="J2398" s="18"/>
      <c r="N2398" s="24"/>
      <c r="Q2398" s="24"/>
      <c r="T2398" s="24"/>
      <c r="W2398" s="24"/>
      <c r="Z2398" s="24"/>
      <c r="AC2398" s="24"/>
      <c r="AI2398" s="24"/>
      <c r="AL2398" s="24"/>
      <c r="AO2398" s="24"/>
      <c r="AR2398" s="24"/>
      <c r="AU2398" s="24"/>
    </row>
    <row r="2399">
      <c r="J2399" s="18"/>
      <c r="N2399" s="24"/>
      <c r="Q2399" s="24"/>
      <c r="T2399" s="24"/>
      <c r="W2399" s="24"/>
      <c r="Z2399" s="24"/>
      <c r="AC2399" s="24"/>
      <c r="AI2399" s="24"/>
      <c r="AL2399" s="24"/>
      <c r="AO2399" s="24"/>
      <c r="AR2399" s="24"/>
      <c r="AU2399" s="24"/>
    </row>
    <row r="2400">
      <c r="J2400" s="18"/>
      <c r="N2400" s="24"/>
      <c r="Q2400" s="24"/>
      <c r="T2400" s="24"/>
      <c r="W2400" s="24"/>
      <c r="Z2400" s="24"/>
      <c r="AC2400" s="24"/>
      <c r="AI2400" s="24"/>
      <c r="AL2400" s="24"/>
      <c r="AO2400" s="24"/>
      <c r="AR2400" s="24"/>
      <c r="AU2400" s="24"/>
    </row>
    <row r="2401">
      <c r="J2401" s="18"/>
      <c r="N2401" s="24"/>
      <c r="Q2401" s="24"/>
      <c r="T2401" s="24"/>
      <c r="W2401" s="24"/>
      <c r="Z2401" s="24"/>
      <c r="AC2401" s="24"/>
      <c r="AI2401" s="24"/>
      <c r="AL2401" s="24"/>
      <c r="AO2401" s="24"/>
      <c r="AR2401" s="24"/>
      <c r="AU2401" s="24"/>
    </row>
    <row r="2402">
      <c r="J2402" s="18"/>
      <c r="N2402" s="24"/>
      <c r="Q2402" s="24"/>
      <c r="T2402" s="24"/>
      <c r="W2402" s="24"/>
      <c r="Z2402" s="24"/>
      <c r="AC2402" s="24"/>
      <c r="AI2402" s="24"/>
      <c r="AL2402" s="24"/>
      <c r="AO2402" s="24"/>
      <c r="AR2402" s="24"/>
      <c r="AU2402" s="24"/>
    </row>
    <row r="2403">
      <c r="J2403" s="18"/>
      <c r="N2403" s="24"/>
      <c r="Q2403" s="24"/>
      <c r="T2403" s="24"/>
      <c r="W2403" s="24"/>
      <c r="Z2403" s="24"/>
      <c r="AC2403" s="24"/>
      <c r="AI2403" s="24"/>
      <c r="AL2403" s="24"/>
      <c r="AO2403" s="24"/>
      <c r="AR2403" s="24"/>
      <c r="AU2403" s="24"/>
    </row>
    <row r="2404">
      <c r="J2404" s="18"/>
      <c r="N2404" s="24"/>
      <c r="Q2404" s="24"/>
      <c r="T2404" s="24"/>
      <c r="W2404" s="24"/>
      <c r="Z2404" s="24"/>
      <c r="AC2404" s="24"/>
      <c r="AI2404" s="24"/>
      <c r="AL2404" s="24"/>
      <c r="AO2404" s="24"/>
      <c r="AR2404" s="24"/>
      <c r="AU2404" s="24"/>
    </row>
    <row r="2405">
      <c r="J2405" s="18"/>
      <c r="N2405" s="24"/>
      <c r="Q2405" s="24"/>
      <c r="T2405" s="24"/>
      <c r="W2405" s="24"/>
      <c r="Z2405" s="24"/>
      <c r="AC2405" s="24"/>
      <c r="AI2405" s="24"/>
      <c r="AL2405" s="24"/>
      <c r="AO2405" s="24"/>
      <c r="AR2405" s="24"/>
      <c r="AU2405" s="24"/>
    </row>
    <row r="2406">
      <c r="J2406" s="18"/>
      <c r="N2406" s="24"/>
      <c r="Q2406" s="24"/>
      <c r="T2406" s="24"/>
      <c r="W2406" s="24"/>
      <c r="Z2406" s="24"/>
      <c r="AC2406" s="24"/>
      <c r="AI2406" s="24"/>
      <c r="AL2406" s="24"/>
      <c r="AO2406" s="24"/>
      <c r="AR2406" s="24"/>
      <c r="AU2406" s="24"/>
    </row>
    <row r="2407">
      <c r="J2407" s="18"/>
      <c r="N2407" s="24"/>
      <c r="Q2407" s="24"/>
      <c r="T2407" s="24"/>
      <c r="W2407" s="24"/>
      <c r="Z2407" s="24"/>
      <c r="AC2407" s="24"/>
      <c r="AI2407" s="24"/>
      <c r="AL2407" s="24"/>
      <c r="AO2407" s="24"/>
      <c r="AR2407" s="24"/>
      <c r="AU2407" s="24"/>
    </row>
    <row r="2408">
      <c r="J2408" s="18"/>
      <c r="N2408" s="24"/>
      <c r="Q2408" s="24"/>
      <c r="T2408" s="24"/>
      <c r="W2408" s="24"/>
      <c r="Z2408" s="24"/>
      <c r="AC2408" s="24"/>
      <c r="AI2408" s="24"/>
      <c r="AL2408" s="24"/>
      <c r="AO2408" s="24"/>
      <c r="AR2408" s="24"/>
      <c r="AU2408" s="24"/>
    </row>
    <row r="2409">
      <c r="J2409" s="18"/>
      <c r="N2409" s="24"/>
      <c r="Q2409" s="24"/>
      <c r="T2409" s="24"/>
      <c r="W2409" s="24"/>
      <c r="Z2409" s="24"/>
      <c r="AC2409" s="24"/>
      <c r="AI2409" s="24"/>
      <c r="AL2409" s="24"/>
      <c r="AO2409" s="24"/>
      <c r="AR2409" s="24"/>
      <c r="AU2409" s="24"/>
    </row>
    <row r="2410">
      <c r="J2410" s="18"/>
      <c r="N2410" s="24"/>
      <c r="Q2410" s="24"/>
      <c r="T2410" s="24"/>
      <c r="W2410" s="24"/>
      <c r="Z2410" s="24"/>
      <c r="AC2410" s="24"/>
      <c r="AI2410" s="24"/>
      <c r="AL2410" s="24"/>
      <c r="AO2410" s="24"/>
      <c r="AR2410" s="24"/>
      <c r="AU2410" s="24"/>
    </row>
    <row r="2411">
      <c r="J2411" s="18"/>
      <c r="N2411" s="24"/>
      <c r="Q2411" s="24"/>
      <c r="T2411" s="24"/>
      <c r="W2411" s="24"/>
      <c r="Z2411" s="24"/>
      <c r="AC2411" s="24"/>
      <c r="AI2411" s="24"/>
      <c r="AL2411" s="24"/>
      <c r="AO2411" s="24"/>
      <c r="AR2411" s="24"/>
      <c r="AU2411" s="24"/>
    </row>
    <row r="2412">
      <c r="J2412" s="18"/>
      <c r="N2412" s="24"/>
      <c r="Q2412" s="24"/>
      <c r="T2412" s="24"/>
      <c r="W2412" s="24"/>
      <c r="Z2412" s="24"/>
      <c r="AC2412" s="24"/>
      <c r="AI2412" s="24"/>
      <c r="AL2412" s="24"/>
      <c r="AO2412" s="24"/>
      <c r="AR2412" s="24"/>
      <c r="AU2412" s="24"/>
    </row>
    <row r="2413">
      <c r="J2413" s="18"/>
      <c r="N2413" s="24"/>
      <c r="Q2413" s="24"/>
      <c r="T2413" s="24"/>
      <c r="W2413" s="24"/>
      <c r="Z2413" s="24"/>
      <c r="AC2413" s="24"/>
      <c r="AI2413" s="24"/>
      <c r="AL2413" s="24"/>
      <c r="AO2413" s="24"/>
      <c r="AR2413" s="24"/>
      <c r="AU2413" s="24"/>
    </row>
    <row r="2414">
      <c r="J2414" s="18"/>
      <c r="N2414" s="24"/>
      <c r="Q2414" s="24"/>
      <c r="T2414" s="24"/>
      <c r="W2414" s="24"/>
      <c r="Z2414" s="24"/>
      <c r="AC2414" s="24"/>
      <c r="AI2414" s="24"/>
      <c r="AL2414" s="24"/>
      <c r="AO2414" s="24"/>
      <c r="AR2414" s="24"/>
      <c r="AU2414" s="24"/>
    </row>
    <row r="2415">
      <c r="J2415" s="18"/>
      <c r="N2415" s="24"/>
      <c r="Q2415" s="24"/>
      <c r="T2415" s="24"/>
      <c r="W2415" s="24"/>
      <c r="Z2415" s="24"/>
      <c r="AC2415" s="24"/>
      <c r="AI2415" s="24"/>
      <c r="AL2415" s="24"/>
      <c r="AO2415" s="24"/>
      <c r="AR2415" s="24"/>
      <c r="AU2415" s="24"/>
    </row>
    <row r="2416">
      <c r="J2416" s="18"/>
      <c r="N2416" s="24"/>
      <c r="Q2416" s="24"/>
      <c r="T2416" s="24"/>
      <c r="W2416" s="24"/>
      <c r="Z2416" s="24"/>
      <c r="AC2416" s="24"/>
      <c r="AI2416" s="24"/>
      <c r="AL2416" s="24"/>
      <c r="AO2416" s="24"/>
      <c r="AR2416" s="24"/>
      <c r="AU2416" s="24"/>
    </row>
    <row r="2417">
      <c r="J2417" s="18"/>
      <c r="N2417" s="24"/>
      <c r="Q2417" s="24"/>
      <c r="T2417" s="24"/>
      <c r="W2417" s="24"/>
      <c r="Z2417" s="24"/>
      <c r="AC2417" s="24"/>
      <c r="AI2417" s="24"/>
      <c r="AL2417" s="24"/>
      <c r="AO2417" s="24"/>
      <c r="AR2417" s="24"/>
      <c r="AU2417" s="24"/>
    </row>
    <row r="2418">
      <c r="J2418" s="18"/>
      <c r="N2418" s="24"/>
      <c r="Q2418" s="24"/>
      <c r="T2418" s="24"/>
      <c r="W2418" s="24"/>
      <c r="Z2418" s="24"/>
      <c r="AC2418" s="24"/>
      <c r="AI2418" s="24"/>
      <c r="AL2418" s="24"/>
      <c r="AO2418" s="24"/>
      <c r="AR2418" s="24"/>
      <c r="AU2418" s="24"/>
    </row>
    <row r="2419">
      <c r="J2419" s="18"/>
      <c r="N2419" s="24"/>
      <c r="Q2419" s="24"/>
      <c r="T2419" s="24"/>
      <c r="W2419" s="24"/>
      <c r="Z2419" s="24"/>
      <c r="AC2419" s="24"/>
      <c r="AI2419" s="24"/>
      <c r="AL2419" s="24"/>
      <c r="AO2419" s="24"/>
      <c r="AR2419" s="24"/>
      <c r="AU2419" s="24"/>
    </row>
    <row r="2420">
      <c r="J2420" s="18"/>
      <c r="N2420" s="24"/>
      <c r="Q2420" s="24"/>
      <c r="T2420" s="24"/>
      <c r="W2420" s="24"/>
      <c r="Z2420" s="24"/>
      <c r="AC2420" s="24"/>
      <c r="AI2420" s="24"/>
      <c r="AL2420" s="24"/>
      <c r="AO2420" s="24"/>
      <c r="AR2420" s="24"/>
      <c r="AU2420" s="24"/>
    </row>
    <row r="2421">
      <c r="J2421" s="18"/>
      <c r="N2421" s="24"/>
      <c r="Q2421" s="24"/>
      <c r="T2421" s="24"/>
      <c r="W2421" s="24"/>
      <c r="Z2421" s="24"/>
      <c r="AC2421" s="24"/>
      <c r="AI2421" s="24"/>
      <c r="AL2421" s="24"/>
      <c r="AO2421" s="24"/>
      <c r="AR2421" s="24"/>
      <c r="AU2421" s="24"/>
    </row>
    <row r="2422">
      <c r="J2422" s="18"/>
      <c r="N2422" s="24"/>
      <c r="Q2422" s="24"/>
      <c r="T2422" s="24"/>
      <c r="W2422" s="24"/>
      <c r="Z2422" s="24"/>
      <c r="AC2422" s="24"/>
      <c r="AI2422" s="24"/>
      <c r="AL2422" s="24"/>
      <c r="AO2422" s="24"/>
      <c r="AR2422" s="24"/>
      <c r="AU2422" s="24"/>
    </row>
    <row r="2423">
      <c r="J2423" s="18"/>
      <c r="N2423" s="24"/>
      <c r="Q2423" s="24"/>
      <c r="T2423" s="24"/>
      <c r="W2423" s="24"/>
      <c r="Z2423" s="24"/>
      <c r="AC2423" s="24"/>
      <c r="AI2423" s="24"/>
      <c r="AL2423" s="24"/>
      <c r="AO2423" s="24"/>
      <c r="AR2423" s="24"/>
      <c r="AU2423" s="24"/>
    </row>
    <row r="2424">
      <c r="J2424" s="18"/>
      <c r="N2424" s="24"/>
      <c r="Q2424" s="24"/>
      <c r="T2424" s="24"/>
      <c r="W2424" s="24"/>
      <c r="Z2424" s="24"/>
      <c r="AC2424" s="24"/>
      <c r="AI2424" s="24"/>
      <c r="AL2424" s="24"/>
      <c r="AO2424" s="24"/>
      <c r="AR2424" s="24"/>
      <c r="AU2424" s="24"/>
    </row>
    <row r="2425">
      <c r="J2425" s="18"/>
      <c r="N2425" s="24"/>
      <c r="Q2425" s="24"/>
      <c r="T2425" s="24"/>
      <c r="W2425" s="24"/>
      <c r="Z2425" s="24"/>
      <c r="AC2425" s="24"/>
      <c r="AI2425" s="24"/>
      <c r="AL2425" s="24"/>
      <c r="AO2425" s="24"/>
      <c r="AR2425" s="24"/>
      <c r="AU2425" s="24"/>
    </row>
    <row r="2426">
      <c r="J2426" s="18"/>
      <c r="N2426" s="24"/>
      <c r="Q2426" s="24"/>
      <c r="T2426" s="24"/>
      <c r="W2426" s="24"/>
      <c r="Z2426" s="24"/>
      <c r="AC2426" s="24"/>
      <c r="AI2426" s="24"/>
      <c r="AL2426" s="24"/>
      <c r="AO2426" s="24"/>
      <c r="AR2426" s="24"/>
      <c r="AU2426" s="24"/>
    </row>
    <row r="2427">
      <c r="J2427" s="18"/>
      <c r="N2427" s="24"/>
      <c r="Q2427" s="24"/>
      <c r="T2427" s="24"/>
      <c r="W2427" s="24"/>
      <c r="Z2427" s="24"/>
      <c r="AC2427" s="24"/>
      <c r="AI2427" s="24"/>
      <c r="AL2427" s="24"/>
      <c r="AO2427" s="24"/>
      <c r="AR2427" s="24"/>
      <c r="AU2427" s="24"/>
    </row>
    <row r="2428">
      <c r="J2428" s="18"/>
      <c r="N2428" s="24"/>
      <c r="Q2428" s="24"/>
      <c r="T2428" s="24"/>
      <c r="W2428" s="24"/>
      <c r="Z2428" s="24"/>
      <c r="AC2428" s="24"/>
      <c r="AI2428" s="24"/>
      <c r="AL2428" s="24"/>
      <c r="AO2428" s="24"/>
      <c r="AR2428" s="24"/>
      <c r="AU2428" s="24"/>
    </row>
    <row r="2429">
      <c r="J2429" s="18"/>
      <c r="N2429" s="24"/>
      <c r="Q2429" s="24"/>
      <c r="T2429" s="24"/>
      <c r="W2429" s="24"/>
      <c r="Z2429" s="24"/>
      <c r="AC2429" s="24"/>
      <c r="AI2429" s="24"/>
      <c r="AL2429" s="24"/>
      <c r="AO2429" s="24"/>
      <c r="AR2429" s="24"/>
      <c r="AU2429" s="24"/>
    </row>
    <row r="2430">
      <c r="J2430" s="18"/>
      <c r="N2430" s="24"/>
      <c r="Q2430" s="24"/>
      <c r="T2430" s="24"/>
      <c r="W2430" s="24"/>
      <c r="Z2430" s="24"/>
      <c r="AC2430" s="24"/>
      <c r="AI2430" s="24"/>
      <c r="AL2430" s="24"/>
      <c r="AO2430" s="24"/>
      <c r="AR2430" s="24"/>
      <c r="AU2430" s="24"/>
    </row>
    <row r="2431">
      <c r="J2431" s="18"/>
      <c r="N2431" s="24"/>
      <c r="Q2431" s="24"/>
      <c r="T2431" s="24"/>
      <c r="W2431" s="24"/>
      <c r="Z2431" s="24"/>
      <c r="AC2431" s="24"/>
      <c r="AI2431" s="24"/>
      <c r="AL2431" s="24"/>
      <c r="AO2431" s="24"/>
      <c r="AR2431" s="24"/>
      <c r="AU2431" s="24"/>
    </row>
    <row r="2432">
      <c r="J2432" s="18"/>
      <c r="N2432" s="24"/>
      <c r="Q2432" s="24"/>
      <c r="T2432" s="24"/>
      <c r="W2432" s="24"/>
      <c r="Z2432" s="24"/>
      <c r="AC2432" s="24"/>
      <c r="AI2432" s="24"/>
      <c r="AL2432" s="24"/>
      <c r="AO2432" s="24"/>
      <c r="AR2432" s="24"/>
      <c r="AU2432" s="24"/>
    </row>
    <row r="2433">
      <c r="J2433" s="18"/>
      <c r="N2433" s="24"/>
      <c r="Q2433" s="24"/>
      <c r="T2433" s="24"/>
      <c r="W2433" s="24"/>
      <c r="Z2433" s="24"/>
      <c r="AC2433" s="24"/>
      <c r="AI2433" s="24"/>
      <c r="AL2433" s="24"/>
      <c r="AO2433" s="24"/>
      <c r="AR2433" s="24"/>
      <c r="AU2433" s="24"/>
    </row>
    <row r="2434">
      <c r="J2434" s="18"/>
      <c r="N2434" s="24"/>
      <c r="Q2434" s="24"/>
      <c r="T2434" s="24"/>
      <c r="W2434" s="24"/>
      <c r="Z2434" s="24"/>
      <c r="AC2434" s="24"/>
      <c r="AI2434" s="24"/>
      <c r="AL2434" s="24"/>
      <c r="AO2434" s="24"/>
      <c r="AR2434" s="24"/>
      <c r="AU2434" s="24"/>
    </row>
    <row r="2435">
      <c r="J2435" s="18"/>
      <c r="N2435" s="24"/>
      <c r="Q2435" s="24"/>
      <c r="T2435" s="24"/>
      <c r="W2435" s="24"/>
      <c r="Z2435" s="24"/>
      <c r="AC2435" s="24"/>
      <c r="AI2435" s="24"/>
      <c r="AL2435" s="24"/>
      <c r="AO2435" s="24"/>
      <c r="AR2435" s="24"/>
      <c r="AU2435" s="24"/>
    </row>
    <row r="2436">
      <c r="J2436" s="18"/>
      <c r="N2436" s="24"/>
      <c r="Q2436" s="24"/>
      <c r="T2436" s="24"/>
      <c r="W2436" s="24"/>
      <c r="Z2436" s="24"/>
      <c r="AC2436" s="24"/>
      <c r="AI2436" s="24"/>
      <c r="AL2436" s="24"/>
      <c r="AO2436" s="24"/>
      <c r="AR2436" s="24"/>
      <c r="AU2436" s="24"/>
    </row>
    <row r="2437">
      <c r="J2437" s="18"/>
      <c r="N2437" s="24"/>
      <c r="Q2437" s="24"/>
      <c r="T2437" s="24"/>
      <c r="W2437" s="24"/>
      <c r="Z2437" s="24"/>
      <c r="AC2437" s="24"/>
      <c r="AI2437" s="24"/>
      <c r="AL2437" s="24"/>
      <c r="AO2437" s="24"/>
      <c r="AR2437" s="24"/>
      <c r="AU2437" s="24"/>
    </row>
    <row r="2438">
      <c r="J2438" s="18"/>
      <c r="N2438" s="24"/>
      <c r="Q2438" s="24"/>
      <c r="T2438" s="24"/>
      <c r="W2438" s="24"/>
      <c r="Z2438" s="24"/>
      <c r="AC2438" s="24"/>
      <c r="AI2438" s="24"/>
      <c r="AL2438" s="24"/>
      <c r="AO2438" s="24"/>
      <c r="AR2438" s="24"/>
      <c r="AU2438" s="24"/>
    </row>
    <row r="2439">
      <c r="J2439" s="18"/>
      <c r="N2439" s="24"/>
      <c r="Q2439" s="24"/>
      <c r="T2439" s="24"/>
      <c r="W2439" s="24"/>
      <c r="Z2439" s="24"/>
      <c r="AC2439" s="24"/>
      <c r="AI2439" s="24"/>
      <c r="AL2439" s="24"/>
      <c r="AO2439" s="24"/>
      <c r="AR2439" s="24"/>
      <c r="AU2439" s="24"/>
    </row>
    <row r="2440">
      <c r="J2440" s="18"/>
      <c r="N2440" s="24"/>
      <c r="Q2440" s="24"/>
      <c r="T2440" s="24"/>
      <c r="W2440" s="24"/>
      <c r="Z2440" s="24"/>
      <c r="AC2440" s="24"/>
      <c r="AI2440" s="24"/>
      <c r="AL2440" s="24"/>
      <c r="AO2440" s="24"/>
      <c r="AR2440" s="24"/>
      <c r="AU2440" s="24"/>
    </row>
    <row r="2441">
      <c r="J2441" s="18"/>
      <c r="N2441" s="24"/>
      <c r="Q2441" s="24"/>
      <c r="T2441" s="24"/>
      <c r="W2441" s="24"/>
      <c r="Z2441" s="24"/>
      <c r="AC2441" s="24"/>
      <c r="AI2441" s="24"/>
      <c r="AL2441" s="24"/>
      <c r="AO2441" s="24"/>
      <c r="AR2441" s="24"/>
      <c r="AU2441" s="24"/>
    </row>
    <row r="2442">
      <c r="J2442" s="18"/>
      <c r="N2442" s="24"/>
      <c r="Q2442" s="24"/>
      <c r="T2442" s="24"/>
      <c r="W2442" s="24"/>
      <c r="Z2442" s="24"/>
      <c r="AC2442" s="24"/>
      <c r="AI2442" s="24"/>
      <c r="AL2442" s="24"/>
      <c r="AO2442" s="24"/>
      <c r="AR2442" s="24"/>
      <c r="AU2442" s="24"/>
    </row>
    <row r="2443">
      <c r="J2443" s="18"/>
      <c r="N2443" s="24"/>
      <c r="Q2443" s="24"/>
      <c r="T2443" s="24"/>
      <c r="W2443" s="24"/>
      <c r="Z2443" s="24"/>
      <c r="AC2443" s="24"/>
      <c r="AI2443" s="24"/>
      <c r="AL2443" s="24"/>
      <c r="AO2443" s="24"/>
      <c r="AR2443" s="24"/>
      <c r="AU2443" s="24"/>
    </row>
    <row r="2444">
      <c r="J2444" s="18"/>
      <c r="N2444" s="24"/>
      <c r="Q2444" s="24"/>
      <c r="T2444" s="24"/>
      <c r="W2444" s="24"/>
      <c r="Z2444" s="24"/>
      <c r="AC2444" s="24"/>
      <c r="AI2444" s="24"/>
      <c r="AL2444" s="24"/>
      <c r="AO2444" s="24"/>
      <c r="AR2444" s="24"/>
      <c r="AU2444" s="24"/>
    </row>
    <row r="2445">
      <c r="J2445" s="18"/>
      <c r="N2445" s="24"/>
      <c r="Q2445" s="24"/>
      <c r="T2445" s="24"/>
      <c r="W2445" s="24"/>
      <c r="Z2445" s="24"/>
      <c r="AC2445" s="24"/>
      <c r="AI2445" s="24"/>
      <c r="AL2445" s="24"/>
      <c r="AO2445" s="24"/>
      <c r="AR2445" s="24"/>
      <c r="AU2445" s="24"/>
    </row>
    <row r="2446">
      <c r="J2446" s="18"/>
      <c r="N2446" s="24"/>
      <c r="Q2446" s="24"/>
      <c r="T2446" s="24"/>
      <c r="W2446" s="24"/>
      <c r="Z2446" s="24"/>
      <c r="AC2446" s="24"/>
      <c r="AI2446" s="24"/>
      <c r="AL2446" s="24"/>
      <c r="AO2446" s="24"/>
      <c r="AR2446" s="24"/>
      <c r="AU2446" s="24"/>
    </row>
    <row r="2447">
      <c r="J2447" s="18"/>
      <c r="N2447" s="24"/>
      <c r="Q2447" s="24"/>
      <c r="T2447" s="24"/>
      <c r="W2447" s="24"/>
      <c r="Z2447" s="24"/>
      <c r="AC2447" s="24"/>
      <c r="AI2447" s="24"/>
      <c r="AL2447" s="24"/>
      <c r="AO2447" s="24"/>
      <c r="AR2447" s="24"/>
      <c r="AU2447" s="24"/>
    </row>
    <row r="2448">
      <c r="J2448" s="18"/>
      <c r="N2448" s="24"/>
      <c r="Q2448" s="24"/>
      <c r="T2448" s="24"/>
      <c r="W2448" s="24"/>
      <c r="Z2448" s="24"/>
      <c r="AC2448" s="24"/>
      <c r="AI2448" s="24"/>
      <c r="AL2448" s="24"/>
      <c r="AO2448" s="24"/>
      <c r="AR2448" s="24"/>
      <c r="AU2448" s="24"/>
    </row>
    <row r="2449">
      <c r="J2449" s="18"/>
      <c r="N2449" s="24"/>
      <c r="Q2449" s="24"/>
      <c r="T2449" s="24"/>
      <c r="W2449" s="24"/>
      <c r="Z2449" s="24"/>
      <c r="AC2449" s="24"/>
      <c r="AI2449" s="24"/>
      <c r="AL2449" s="24"/>
      <c r="AO2449" s="24"/>
      <c r="AR2449" s="24"/>
      <c r="AU2449" s="24"/>
    </row>
    <row r="2450">
      <c r="J2450" s="18"/>
      <c r="N2450" s="24"/>
      <c r="Q2450" s="24"/>
      <c r="T2450" s="24"/>
      <c r="W2450" s="24"/>
      <c r="Z2450" s="24"/>
      <c r="AC2450" s="24"/>
      <c r="AI2450" s="24"/>
      <c r="AL2450" s="24"/>
      <c r="AO2450" s="24"/>
      <c r="AR2450" s="24"/>
      <c r="AU2450" s="24"/>
    </row>
    <row r="2451">
      <c r="J2451" s="18"/>
      <c r="N2451" s="24"/>
      <c r="Q2451" s="24"/>
      <c r="T2451" s="24"/>
      <c r="W2451" s="24"/>
      <c r="Z2451" s="24"/>
      <c r="AC2451" s="24"/>
      <c r="AI2451" s="24"/>
      <c r="AL2451" s="24"/>
      <c r="AO2451" s="24"/>
      <c r="AR2451" s="24"/>
      <c r="AU2451" s="24"/>
    </row>
    <row r="2452">
      <c r="J2452" s="18"/>
      <c r="N2452" s="24"/>
      <c r="Q2452" s="24"/>
      <c r="T2452" s="24"/>
      <c r="W2452" s="24"/>
      <c r="Z2452" s="24"/>
      <c r="AC2452" s="24"/>
      <c r="AI2452" s="24"/>
      <c r="AL2452" s="24"/>
      <c r="AO2452" s="24"/>
      <c r="AR2452" s="24"/>
      <c r="AU2452" s="24"/>
    </row>
    <row r="2453">
      <c r="J2453" s="18"/>
      <c r="N2453" s="24"/>
      <c r="Q2453" s="24"/>
      <c r="T2453" s="24"/>
      <c r="W2453" s="24"/>
      <c r="Z2453" s="24"/>
      <c r="AC2453" s="24"/>
      <c r="AI2453" s="24"/>
      <c r="AL2453" s="24"/>
      <c r="AO2453" s="24"/>
      <c r="AR2453" s="24"/>
      <c r="AU2453" s="24"/>
    </row>
    <row r="2454">
      <c r="J2454" s="18"/>
      <c r="N2454" s="24"/>
      <c r="Q2454" s="24"/>
      <c r="T2454" s="24"/>
      <c r="W2454" s="24"/>
      <c r="Z2454" s="24"/>
      <c r="AC2454" s="24"/>
      <c r="AI2454" s="24"/>
      <c r="AL2454" s="24"/>
      <c r="AO2454" s="24"/>
      <c r="AR2454" s="24"/>
      <c r="AU2454" s="24"/>
    </row>
    <row r="2455">
      <c r="J2455" s="18"/>
      <c r="N2455" s="24"/>
      <c r="Q2455" s="24"/>
      <c r="T2455" s="24"/>
      <c r="W2455" s="24"/>
      <c r="Z2455" s="24"/>
      <c r="AC2455" s="24"/>
      <c r="AI2455" s="24"/>
      <c r="AL2455" s="24"/>
      <c r="AO2455" s="24"/>
      <c r="AR2455" s="24"/>
      <c r="AU2455" s="24"/>
    </row>
    <row r="2456">
      <c r="J2456" s="18"/>
      <c r="N2456" s="24"/>
      <c r="Q2456" s="24"/>
      <c r="T2456" s="24"/>
      <c r="W2456" s="24"/>
      <c r="Z2456" s="24"/>
      <c r="AC2456" s="24"/>
      <c r="AI2456" s="24"/>
      <c r="AL2456" s="24"/>
      <c r="AO2456" s="24"/>
      <c r="AR2456" s="24"/>
      <c r="AU2456" s="24"/>
    </row>
    <row r="2457">
      <c r="J2457" s="18"/>
      <c r="N2457" s="24"/>
      <c r="Q2457" s="24"/>
      <c r="T2457" s="24"/>
      <c r="W2457" s="24"/>
      <c r="Z2457" s="24"/>
      <c r="AC2457" s="24"/>
      <c r="AI2457" s="24"/>
      <c r="AL2457" s="24"/>
      <c r="AO2457" s="24"/>
      <c r="AR2457" s="24"/>
      <c r="AU2457" s="24"/>
    </row>
    <row r="2458">
      <c r="J2458" s="18"/>
      <c r="N2458" s="24"/>
      <c r="Q2458" s="24"/>
      <c r="T2458" s="24"/>
      <c r="W2458" s="24"/>
      <c r="Z2458" s="24"/>
      <c r="AC2458" s="24"/>
      <c r="AI2458" s="24"/>
      <c r="AL2458" s="24"/>
      <c r="AO2458" s="24"/>
      <c r="AR2458" s="24"/>
      <c r="AU2458" s="24"/>
    </row>
    <row r="2459">
      <c r="J2459" s="18"/>
      <c r="N2459" s="24"/>
      <c r="Q2459" s="24"/>
      <c r="T2459" s="24"/>
      <c r="W2459" s="24"/>
      <c r="Z2459" s="24"/>
      <c r="AC2459" s="24"/>
      <c r="AI2459" s="24"/>
      <c r="AL2459" s="24"/>
      <c r="AO2459" s="24"/>
      <c r="AR2459" s="24"/>
      <c r="AU2459" s="24"/>
    </row>
    <row r="2460">
      <c r="J2460" s="18"/>
      <c r="N2460" s="24"/>
      <c r="Q2460" s="24"/>
      <c r="T2460" s="24"/>
      <c r="W2460" s="24"/>
      <c r="Z2460" s="24"/>
      <c r="AC2460" s="24"/>
      <c r="AI2460" s="24"/>
      <c r="AL2460" s="24"/>
      <c r="AO2460" s="24"/>
      <c r="AR2460" s="24"/>
      <c r="AU2460" s="24"/>
    </row>
    <row r="2461">
      <c r="J2461" s="18"/>
      <c r="N2461" s="24"/>
      <c r="Q2461" s="24"/>
      <c r="T2461" s="24"/>
      <c r="W2461" s="24"/>
      <c r="Z2461" s="24"/>
      <c r="AC2461" s="24"/>
      <c r="AI2461" s="24"/>
      <c r="AL2461" s="24"/>
      <c r="AO2461" s="24"/>
      <c r="AR2461" s="24"/>
      <c r="AU2461" s="24"/>
    </row>
    <row r="2462">
      <c r="J2462" s="18"/>
      <c r="N2462" s="24"/>
      <c r="Q2462" s="24"/>
      <c r="T2462" s="24"/>
      <c r="W2462" s="24"/>
      <c r="Z2462" s="24"/>
      <c r="AC2462" s="24"/>
      <c r="AI2462" s="24"/>
      <c r="AL2462" s="24"/>
      <c r="AO2462" s="24"/>
      <c r="AR2462" s="24"/>
      <c r="AU2462" s="24"/>
    </row>
    <row r="2463">
      <c r="J2463" s="18"/>
      <c r="N2463" s="24"/>
      <c r="Q2463" s="24"/>
      <c r="T2463" s="24"/>
      <c r="W2463" s="24"/>
      <c r="Z2463" s="24"/>
      <c r="AC2463" s="24"/>
      <c r="AI2463" s="24"/>
      <c r="AL2463" s="24"/>
      <c r="AO2463" s="24"/>
      <c r="AR2463" s="24"/>
      <c r="AU2463" s="24"/>
    </row>
    <row r="2464">
      <c r="J2464" s="18"/>
      <c r="N2464" s="24"/>
      <c r="Q2464" s="24"/>
      <c r="T2464" s="24"/>
      <c r="W2464" s="24"/>
      <c r="Z2464" s="24"/>
      <c r="AC2464" s="24"/>
      <c r="AI2464" s="24"/>
      <c r="AL2464" s="24"/>
      <c r="AO2464" s="24"/>
      <c r="AR2464" s="24"/>
      <c r="AU2464" s="24"/>
    </row>
    <row r="2465">
      <c r="J2465" s="18"/>
      <c r="N2465" s="24"/>
      <c r="Q2465" s="24"/>
      <c r="T2465" s="24"/>
      <c r="W2465" s="24"/>
      <c r="Z2465" s="24"/>
      <c r="AC2465" s="24"/>
      <c r="AI2465" s="24"/>
      <c r="AL2465" s="24"/>
      <c r="AO2465" s="24"/>
      <c r="AR2465" s="24"/>
      <c r="AU2465" s="24"/>
    </row>
    <row r="2466">
      <c r="J2466" s="18"/>
      <c r="N2466" s="24"/>
      <c r="Q2466" s="24"/>
      <c r="T2466" s="24"/>
      <c r="W2466" s="24"/>
      <c r="Z2466" s="24"/>
      <c r="AC2466" s="24"/>
      <c r="AI2466" s="24"/>
      <c r="AL2466" s="24"/>
      <c r="AO2466" s="24"/>
      <c r="AR2466" s="24"/>
      <c r="AU2466" s="24"/>
    </row>
    <row r="2467">
      <c r="J2467" s="18"/>
      <c r="N2467" s="24"/>
      <c r="Q2467" s="24"/>
      <c r="T2467" s="24"/>
      <c r="W2467" s="24"/>
      <c r="Z2467" s="24"/>
      <c r="AC2467" s="24"/>
      <c r="AI2467" s="24"/>
      <c r="AL2467" s="24"/>
      <c r="AO2467" s="24"/>
      <c r="AR2467" s="24"/>
      <c r="AU2467" s="24"/>
    </row>
    <row r="2468">
      <c r="J2468" s="18"/>
      <c r="N2468" s="24"/>
      <c r="Q2468" s="24"/>
      <c r="T2468" s="24"/>
      <c r="W2468" s="24"/>
      <c r="Z2468" s="24"/>
      <c r="AC2468" s="24"/>
      <c r="AI2468" s="24"/>
      <c r="AL2468" s="24"/>
      <c r="AO2468" s="24"/>
      <c r="AR2468" s="24"/>
      <c r="AU2468" s="24"/>
    </row>
    <row r="2469">
      <c r="J2469" s="18"/>
      <c r="N2469" s="24"/>
      <c r="Q2469" s="24"/>
      <c r="T2469" s="24"/>
      <c r="W2469" s="24"/>
      <c r="Z2469" s="24"/>
      <c r="AC2469" s="24"/>
      <c r="AI2469" s="24"/>
      <c r="AL2469" s="24"/>
      <c r="AO2469" s="24"/>
      <c r="AR2469" s="24"/>
      <c r="AU2469" s="24"/>
    </row>
    <row r="2470">
      <c r="J2470" s="18"/>
      <c r="N2470" s="24"/>
      <c r="Q2470" s="24"/>
      <c r="T2470" s="24"/>
      <c r="W2470" s="24"/>
      <c r="Z2470" s="24"/>
      <c r="AC2470" s="24"/>
      <c r="AI2470" s="24"/>
      <c r="AL2470" s="24"/>
      <c r="AO2470" s="24"/>
      <c r="AR2470" s="24"/>
      <c r="AU2470" s="24"/>
    </row>
    <row r="2471">
      <c r="J2471" s="18"/>
      <c r="N2471" s="24"/>
      <c r="Q2471" s="24"/>
      <c r="T2471" s="24"/>
      <c r="W2471" s="24"/>
      <c r="Z2471" s="24"/>
      <c r="AC2471" s="24"/>
      <c r="AI2471" s="24"/>
      <c r="AL2471" s="24"/>
      <c r="AO2471" s="24"/>
      <c r="AR2471" s="24"/>
      <c r="AU2471" s="24"/>
    </row>
    <row r="2472">
      <c r="J2472" s="18"/>
      <c r="N2472" s="24"/>
      <c r="Q2472" s="24"/>
      <c r="T2472" s="24"/>
      <c r="W2472" s="24"/>
      <c r="Z2472" s="24"/>
      <c r="AC2472" s="24"/>
      <c r="AI2472" s="24"/>
      <c r="AL2472" s="24"/>
      <c r="AO2472" s="24"/>
      <c r="AR2472" s="24"/>
      <c r="AU2472" s="24"/>
    </row>
    <row r="2473">
      <c r="J2473" s="18"/>
      <c r="N2473" s="24"/>
      <c r="Q2473" s="24"/>
      <c r="T2473" s="24"/>
      <c r="W2473" s="24"/>
      <c r="Z2473" s="24"/>
      <c r="AC2473" s="24"/>
      <c r="AI2473" s="24"/>
      <c r="AL2473" s="24"/>
      <c r="AO2473" s="24"/>
      <c r="AR2473" s="24"/>
      <c r="AU2473" s="24"/>
    </row>
    <row r="2474">
      <c r="J2474" s="18"/>
      <c r="N2474" s="24"/>
      <c r="Q2474" s="24"/>
      <c r="T2474" s="24"/>
      <c r="W2474" s="24"/>
      <c r="Z2474" s="24"/>
      <c r="AC2474" s="24"/>
      <c r="AI2474" s="24"/>
      <c r="AL2474" s="24"/>
      <c r="AO2474" s="24"/>
      <c r="AR2474" s="24"/>
      <c r="AU2474" s="24"/>
    </row>
    <row r="2475">
      <c r="J2475" s="18"/>
      <c r="N2475" s="24"/>
      <c r="Q2475" s="24"/>
      <c r="T2475" s="24"/>
      <c r="W2475" s="24"/>
      <c r="Z2475" s="24"/>
      <c r="AC2475" s="24"/>
      <c r="AI2475" s="24"/>
      <c r="AL2475" s="24"/>
      <c r="AO2475" s="24"/>
      <c r="AR2475" s="24"/>
      <c r="AU2475" s="24"/>
    </row>
    <row r="2476">
      <c r="J2476" s="18"/>
      <c r="N2476" s="24"/>
      <c r="Q2476" s="24"/>
      <c r="T2476" s="24"/>
      <c r="W2476" s="24"/>
      <c r="Z2476" s="24"/>
      <c r="AC2476" s="24"/>
      <c r="AI2476" s="24"/>
      <c r="AL2476" s="24"/>
      <c r="AO2476" s="24"/>
      <c r="AR2476" s="24"/>
      <c r="AU2476" s="24"/>
    </row>
    <row r="2477">
      <c r="J2477" s="18"/>
      <c r="N2477" s="24"/>
      <c r="Q2477" s="24"/>
      <c r="T2477" s="24"/>
      <c r="W2477" s="24"/>
      <c r="Z2477" s="24"/>
      <c r="AC2477" s="24"/>
      <c r="AI2477" s="24"/>
      <c r="AL2477" s="24"/>
      <c r="AO2477" s="24"/>
      <c r="AR2477" s="24"/>
      <c r="AU2477" s="24"/>
    </row>
    <row r="2478">
      <c r="J2478" s="18"/>
      <c r="N2478" s="24"/>
      <c r="Q2478" s="24"/>
      <c r="T2478" s="24"/>
      <c r="W2478" s="24"/>
      <c r="Z2478" s="24"/>
      <c r="AC2478" s="24"/>
      <c r="AI2478" s="24"/>
      <c r="AL2478" s="24"/>
      <c r="AO2478" s="24"/>
      <c r="AR2478" s="24"/>
      <c r="AU2478" s="24"/>
    </row>
    <row r="2479">
      <c r="J2479" s="18"/>
      <c r="N2479" s="24"/>
      <c r="Q2479" s="24"/>
      <c r="T2479" s="24"/>
      <c r="W2479" s="24"/>
      <c r="Z2479" s="24"/>
      <c r="AC2479" s="24"/>
      <c r="AI2479" s="24"/>
      <c r="AL2479" s="24"/>
      <c r="AO2479" s="24"/>
      <c r="AR2479" s="24"/>
      <c r="AU2479" s="24"/>
    </row>
    <row r="2480">
      <c r="J2480" s="18"/>
      <c r="N2480" s="24"/>
      <c r="Q2480" s="24"/>
      <c r="T2480" s="24"/>
      <c r="W2480" s="24"/>
      <c r="Z2480" s="24"/>
      <c r="AC2480" s="24"/>
      <c r="AI2480" s="24"/>
      <c r="AL2480" s="24"/>
      <c r="AO2480" s="24"/>
      <c r="AR2480" s="24"/>
      <c r="AU2480" s="24"/>
    </row>
    <row r="2481">
      <c r="J2481" s="18"/>
      <c r="N2481" s="24"/>
      <c r="Q2481" s="24"/>
      <c r="T2481" s="24"/>
      <c r="W2481" s="24"/>
      <c r="Z2481" s="24"/>
      <c r="AC2481" s="24"/>
      <c r="AI2481" s="24"/>
      <c r="AL2481" s="24"/>
      <c r="AO2481" s="24"/>
      <c r="AR2481" s="24"/>
      <c r="AU2481" s="24"/>
    </row>
    <row r="2482">
      <c r="J2482" s="18"/>
      <c r="N2482" s="24"/>
      <c r="Q2482" s="24"/>
      <c r="T2482" s="24"/>
      <c r="W2482" s="24"/>
      <c r="Z2482" s="24"/>
      <c r="AC2482" s="24"/>
      <c r="AI2482" s="24"/>
      <c r="AL2482" s="24"/>
      <c r="AO2482" s="24"/>
      <c r="AR2482" s="24"/>
      <c r="AU2482" s="24"/>
    </row>
    <row r="2483">
      <c r="J2483" s="18"/>
      <c r="N2483" s="24"/>
      <c r="Q2483" s="24"/>
      <c r="T2483" s="24"/>
      <c r="W2483" s="24"/>
      <c r="Z2483" s="24"/>
      <c r="AC2483" s="24"/>
      <c r="AI2483" s="24"/>
      <c r="AL2483" s="24"/>
      <c r="AO2483" s="24"/>
      <c r="AR2483" s="24"/>
      <c r="AU2483" s="24"/>
    </row>
    <row r="2484">
      <c r="J2484" s="18"/>
      <c r="N2484" s="24"/>
      <c r="Q2484" s="24"/>
      <c r="T2484" s="24"/>
      <c r="W2484" s="24"/>
      <c r="Z2484" s="24"/>
      <c r="AC2484" s="24"/>
      <c r="AI2484" s="24"/>
      <c r="AL2484" s="24"/>
      <c r="AO2484" s="24"/>
      <c r="AR2484" s="24"/>
      <c r="AU2484" s="24"/>
    </row>
    <row r="2485">
      <c r="J2485" s="18"/>
      <c r="N2485" s="24"/>
      <c r="Q2485" s="24"/>
      <c r="T2485" s="24"/>
      <c r="W2485" s="24"/>
      <c r="Z2485" s="24"/>
      <c r="AC2485" s="24"/>
      <c r="AI2485" s="24"/>
      <c r="AL2485" s="24"/>
      <c r="AO2485" s="24"/>
      <c r="AR2485" s="24"/>
      <c r="AU2485" s="24"/>
    </row>
    <row r="2486">
      <c r="J2486" s="18"/>
      <c r="N2486" s="24"/>
      <c r="Q2486" s="24"/>
      <c r="T2486" s="24"/>
      <c r="W2486" s="24"/>
      <c r="Z2486" s="24"/>
      <c r="AC2486" s="24"/>
      <c r="AI2486" s="24"/>
      <c r="AL2486" s="24"/>
      <c r="AO2486" s="24"/>
      <c r="AR2486" s="24"/>
      <c r="AU2486" s="24"/>
    </row>
    <row r="2487">
      <c r="J2487" s="18"/>
      <c r="N2487" s="24"/>
      <c r="Q2487" s="24"/>
      <c r="T2487" s="24"/>
      <c r="W2487" s="24"/>
      <c r="Z2487" s="24"/>
      <c r="AC2487" s="24"/>
      <c r="AI2487" s="24"/>
      <c r="AL2487" s="24"/>
      <c r="AO2487" s="24"/>
      <c r="AR2487" s="24"/>
      <c r="AU2487" s="24"/>
    </row>
    <row r="2488">
      <c r="J2488" s="18"/>
      <c r="N2488" s="24"/>
      <c r="Q2488" s="24"/>
      <c r="T2488" s="24"/>
      <c r="W2488" s="24"/>
      <c r="Z2488" s="24"/>
      <c r="AC2488" s="24"/>
      <c r="AI2488" s="24"/>
      <c r="AL2488" s="24"/>
      <c r="AO2488" s="24"/>
      <c r="AR2488" s="24"/>
      <c r="AU2488" s="24"/>
    </row>
    <row r="2489">
      <c r="J2489" s="18"/>
      <c r="N2489" s="24"/>
      <c r="Q2489" s="24"/>
      <c r="T2489" s="24"/>
      <c r="W2489" s="24"/>
      <c r="Z2489" s="24"/>
      <c r="AC2489" s="24"/>
      <c r="AI2489" s="24"/>
      <c r="AL2489" s="24"/>
      <c r="AO2489" s="24"/>
      <c r="AR2489" s="24"/>
      <c r="AU2489" s="24"/>
    </row>
    <row r="2490">
      <c r="J2490" s="18"/>
      <c r="N2490" s="24"/>
      <c r="Q2490" s="24"/>
      <c r="T2490" s="24"/>
      <c r="W2490" s="24"/>
      <c r="Z2490" s="24"/>
      <c r="AC2490" s="24"/>
      <c r="AI2490" s="24"/>
      <c r="AL2490" s="24"/>
      <c r="AO2490" s="24"/>
      <c r="AR2490" s="24"/>
      <c r="AU2490" s="24"/>
    </row>
    <row r="2491">
      <c r="J2491" s="18"/>
      <c r="N2491" s="24"/>
      <c r="Q2491" s="24"/>
      <c r="T2491" s="24"/>
      <c r="W2491" s="24"/>
      <c r="Z2491" s="24"/>
      <c r="AC2491" s="24"/>
      <c r="AI2491" s="24"/>
      <c r="AL2491" s="24"/>
      <c r="AO2491" s="24"/>
      <c r="AR2491" s="24"/>
      <c r="AU2491" s="24"/>
    </row>
    <row r="2492">
      <c r="J2492" s="18"/>
      <c r="N2492" s="24"/>
      <c r="Q2492" s="24"/>
      <c r="T2492" s="24"/>
      <c r="W2492" s="24"/>
      <c r="Z2492" s="24"/>
      <c r="AC2492" s="24"/>
      <c r="AI2492" s="24"/>
      <c r="AL2492" s="24"/>
      <c r="AO2492" s="24"/>
      <c r="AR2492" s="24"/>
      <c r="AU2492" s="24"/>
    </row>
    <row r="2493">
      <c r="J2493" s="18"/>
      <c r="N2493" s="24"/>
      <c r="Q2493" s="24"/>
      <c r="T2493" s="24"/>
      <c r="W2493" s="24"/>
      <c r="Z2493" s="24"/>
      <c r="AC2493" s="24"/>
      <c r="AI2493" s="24"/>
      <c r="AL2493" s="24"/>
      <c r="AO2493" s="24"/>
      <c r="AR2493" s="24"/>
      <c r="AU2493" s="24"/>
    </row>
    <row r="2494">
      <c r="J2494" s="18"/>
      <c r="N2494" s="24"/>
      <c r="Q2494" s="24"/>
      <c r="T2494" s="24"/>
      <c r="W2494" s="24"/>
      <c r="Z2494" s="24"/>
      <c r="AC2494" s="24"/>
      <c r="AI2494" s="24"/>
      <c r="AL2494" s="24"/>
      <c r="AO2494" s="24"/>
      <c r="AR2494" s="24"/>
      <c r="AU2494" s="24"/>
    </row>
    <row r="2495">
      <c r="J2495" s="18"/>
      <c r="N2495" s="24"/>
      <c r="Q2495" s="24"/>
      <c r="T2495" s="24"/>
      <c r="W2495" s="24"/>
      <c r="Z2495" s="24"/>
      <c r="AC2495" s="24"/>
      <c r="AI2495" s="24"/>
      <c r="AL2495" s="24"/>
      <c r="AO2495" s="24"/>
      <c r="AR2495" s="24"/>
      <c r="AU2495" s="24"/>
    </row>
    <row r="2496">
      <c r="J2496" s="18"/>
      <c r="N2496" s="24"/>
      <c r="Q2496" s="24"/>
      <c r="T2496" s="24"/>
      <c r="W2496" s="24"/>
      <c r="Z2496" s="24"/>
      <c r="AC2496" s="24"/>
      <c r="AI2496" s="24"/>
      <c r="AL2496" s="24"/>
      <c r="AO2496" s="24"/>
      <c r="AR2496" s="24"/>
      <c r="AU2496" s="24"/>
    </row>
    <row r="2497">
      <c r="J2497" s="18"/>
      <c r="N2497" s="24"/>
      <c r="Q2497" s="24"/>
      <c r="T2497" s="24"/>
      <c r="W2497" s="24"/>
      <c r="Z2497" s="24"/>
      <c r="AC2497" s="24"/>
      <c r="AI2497" s="24"/>
      <c r="AL2497" s="24"/>
      <c r="AO2497" s="24"/>
      <c r="AR2497" s="24"/>
      <c r="AU2497" s="24"/>
    </row>
    <row r="2498">
      <c r="J2498" s="18"/>
      <c r="N2498" s="24"/>
      <c r="Q2498" s="24"/>
      <c r="T2498" s="24"/>
      <c r="W2498" s="24"/>
      <c r="Z2498" s="24"/>
      <c r="AC2498" s="24"/>
      <c r="AI2498" s="24"/>
      <c r="AL2498" s="24"/>
      <c r="AO2498" s="24"/>
      <c r="AR2498" s="24"/>
      <c r="AU2498" s="24"/>
    </row>
    <row r="2499">
      <c r="J2499" s="18"/>
      <c r="N2499" s="24"/>
      <c r="Q2499" s="24"/>
      <c r="T2499" s="24"/>
      <c r="W2499" s="24"/>
      <c r="Z2499" s="24"/>
      <c r="AC2499" s="24"/>
      <c r="AI2499" s="24"/>
      <c r="AL2499" s="24"/>
      <c r="AO2499" s="24"/>
      <c r="AR2499" s="24"/>
      <c r="AU2499" s="24"/>
    </row>
    <row r="2500">
      <c r="J2500" s="18"/>
      <c r="N2500" s="24"/>
      <c r="Q2500" s="24"/>
      <c r="T2500" s="24"/>
      <c r="W2500" s="24"/>
      <c r="Z2500" s="24"/>
      <c r="AC2500" s="24"/>
      <c r="AI2500" s="24"/>
      <c r="AL2500" s="24"/>
      <c r="AO2500" s="24"/>
      <c r="AR2500" s="24"/>
      <c r="AU2500" s="24"/>
    </row>
    <row r="2501">
      <c r="J2501" s="18"/>
      <c r="N2501" s="24"/>
      <c r="Q2501" s="24"/>
      <c r="T2501" s="24"/>
      <c r="W2501" s="24"/>
      <c r="Z2501" s="24"/>
      <c r="AC2501" s="24"/>
      <c r="AI2501" s="24"/>
      <c r="AL2501" s="24"/>
      <c r="AO2501" s="24"/>
      <c r="AR2501" s="24"/>
      <c r="AU2501" s="24"/>
    </row>
    <row r="2502">
      <c r="J2502" s="18"/>
      <c r="N2502" s="24"/>
      <c r="Q2502" s="24"/>
      <c r="T2502" s="24"/>
      <c r="W2502" s="24"/>
      <c r="Z2502" s="24"/>
      <c r="AC2502" s="24"/>
      <c r="AI2502" s="24"/>
      <c r="AL2502" s="24"/>
      <c r="AO2502" s="24"/>
      <c r="AR2502" s="24"/>
      <c r="AU2502" s="24"/>
    </row>
    <row r="2503">
      <c r="J2503" s="18"/>
      <c r="N2503" s="24"/>
      <c r="Q2503" s="24"/>
      <c r="T2503" s="24"/>
      <c r="W2503" s="24"/>
      <c r="Z2503" s="24"/>
      <c r="AC2503" s="24"/>
      <c r="AI2503" s="24"/>
      <c r="AL2503" s="24"/>
      <c r="AO2503" s="24"/>
      <c r="AR2503" s="24"/>
      <c r="AU2503" s="24"/>
    </row>
    <row r="2504">
      <c r="J2504" s="18"/>
      <c r="N2504" s="24"/>
      <c r="Q2504" s="24"/>
      <c r="T2504" s="24"/>
      <c r="W2504" s="24"/>
      <c r="Z2504" s="24"/>
      <c r="AC2504" s="24"/>
      <c r="AI2504" s="24"/>
      <c r="AL2504" s="24"/>
      <c r="AO2504" s="24"/>
      <c r="AR2504" s="24"/>
      <c r="AU2504" s="24"/>
    </row>
    <row r="2505">
      <c r="J2505" s="18"/>
      <c r="N2505" s="24"/>
      <c r="Q2505" s="24"/>
      <c r="T2505" s="24"/>
      <c r="W2505" s="24"/>
      <c r="Z2505" s="24"/>
      <c r="AC2505" s="24"/>
      <c r="AI2505" s="24"/>
      <c r="AL2505" s="24"/>
      <c r="AO2505" s="24"/>
      <c r="AR2505" s="24"/>
      <c r="AU2505" s="24"/>
    </row>
    <row r="2506">
      <c r="J2506" s="18"/>
      <c r="N2506" s="24"/>
      <c r="Q2506" s="24"/>
      <c r="T2506" s="24"/>
      <c r="W2506" s="24"/>
      <c r="Z2506" s="24"/>
      <c r="AC2506" s="24"/>
      <c r="AI2506" s="24"/>
      <c r="AL2506" s="24"/>
      <c r="AO2506" s="24"/>
      <c r="AR2506" s="24"/>
      <c r="AU2506" s="24"/>
    </row>
    <row r="2507">
      <c r="J2507" s="18"/>
      <c r="N2507" s="24"/>
      <c r="Q2507" s="24"/>
      <c r="T2507" s="24"/>
      <c r="W2507" s="24"/>
      <c r="Z2507" s="24"/>
      <c r="AC2507" s="24"/>
      <c r="AI2507" s="24"/>
      <c r="AL2507" s="24"/>
      <c r="AO2507" s="24"/>
      <c r="AR2507" s="24"/>
      <c r="AU2507" s="24"/>
    </row>
    <row r="2508">
      <c r="J2508" s="18"/>
      <c r="N2508" s="24"/>
      <c r="Q2508" s="24"/>
      <c r="T2508" s="24"/>
      <c r="W2508" s="24"/>
      <c r="Z2508" s="24"/>
      <c r="AC2508" s="24"/>
      <c r="AI2508" s="24"/>
      <c r="AL2508" s="24"/>
      <c r="AO2508" s="24"/>
      <c r="AR2508" s="24"/>
      <c r="AU2508" s="24"/>
    </row>
    <row r="2509">
      <c r="J2509" s="18"/>
      <c r="N2509" s="24"/>
      <c r="Q2509" s="24"/>
      <c r="T2509" s="24"/>
      <c r="W2509" s="24"/>
      <c r="Z2509" s="24"/>
      <c r="AC2509" s="24"/>
      <c r="AI2509" s="24"/>
      <c r="AL2509" s="24"/>
      <c r="AO2509" s="24"/>
      <c r="AR2509" s="24"/>
      <c r="AU2509" s="24"/>
    </row>
    <row r="2510">
      <c r="J2510" s="18"/>
      <c r="N2510" s="24"/>
      <c r="Q2510" s="24"/>
      <c r="T2510" s="24"/>
      <c r="W2510" s="24"/>
      <c r="Z2510" s="24"/>
      <c r="AC2510" s="24"/>
      <c r="AI2510" s="24"/>
      <c r="AL2510" s="24"/>
      <c r="AO2510" s="24"/>
      <c r="AR2510" s="24"/>
      <c r="AU2510" s="24"/>
    </row>
    <row r="2511">
      <c r="J2511" s="18"/>
      <c r="N2511" s="24"/>
      <c r="Q2511" s="24"/>
      <c r="T2511" s="24"/>
      <c r="W2511" s="24"/>
      <c r="Z2511" s="24"/>
      <c r="AC2511" s="24"/>
      <c r="AI2511" s="24"/>
      <c r="AL2511" s="24"/>
      <c r="AO2511" s="24"/>
      <c r="AR2511" s="24"/>
      <c r="AU2511" s="24"/>
    </row>
    <row r="2512">
      <c r="J2512" s="18"/>
      <c r="N2512" s="24"/>
      <c r="Q2512" s="24"/>
      <c r="T2512" s="24"/>
      <c r="W2512" s="24"/>
      <c r="Z2512" s="24"/>
      <c r="AC2512" s="24"/>
      <c r="AI2512" s="24"/>
      <c r="AL2512" s="24"/>
      <c r="AO2512" s="24"/>
      <c r="AR2512" s="24"/>
      <c r="AU2512" s="24"/>
    </row>
    <row r="2513">
      <c r="J2513" s="18"/>
      <c r="N2513" s="24"/>
      <c r="Q2513" s="24"/>
      <c r="T2513" s="24"/>
      <c r="W2513" s="24"/>
      <c r="Z2513" s="24"/>
      <c r="AC2513" s="24"/>
      <c r="AI2513" s="24"/>
      <c r="AL2513" s="24"/>
      <c r="AO2513" s="24"/>
      <c r="AR2513" s="24"/>
      <c r="AU2513" s="24"/>
    </row>
    <row r="2514">
      <c r="J2514" s="18"/>
      <c r="N2514" s="24"/>
      <c r="Q2514" s="24"/>
      <c r="T2514" s="24"/>
      <c r="W2514" s="24"/>
      <c r="Z2514" s="24"/>
      <c r="AC2514" s="24"/>
      <c r="AI2514" s="24"/>
      <c r="AL2514" s="24"/>
      <c r="AO2514" s="24"/>
      <c r="AR2514" s="24"/>
      <c r="AU2514" s="24"/>
    </row>
    <row r="2515">
      <c r="J2515" s="18"/>
      <c r="N2515" s="24"/>
      <c r="Q2515" s="24"/>
      <c r="T2515" s="24"/>
      <c r="W2515" s="24"/>
      <c r="Z2515" s="24"/>
      <c r="AC2515" s="24"/>
      <c r="AI2515" s="24"/>
      <c r="AL2515" s="24"/>
      <c r="AO2515" s="24"/>
      <c r="AR2515" s="24"/>
      <c r="AU2515" s="24"/>
    </row>
    <row r="2516">
      <c r="J2516" s="18"/>
      <c r="N2516" s="24"/>
      <c r="Q2516" s="24"/>
      <c r="T2516" s="24"/>
      <c r="W2516" s="24"/>
      <c r="Z2516" s="24"/>
      <c r="AC2516" s="24"/>
      <c r="AI2516" s="24"/>
      <c r="AL2516" s="24"/>
      <c r="AO2516" s="24"/>
      <c r="AR2516" s="24"/>
      <c r="AU2516" s="24"/>
    </row>
    <row r="2517">
      <c r="J2517" s="18"/>
      <c r="N2517" s="24"/>
      <c r="Q2517" s="24"/>
      <c r="T2517" s="24"/>
      <c r="W2517" s="24"/>
      <c r="Z2517" s="24"/>
      <c r="AC2517" s="24"/>
      <c r="AI2517" s="24"/>
      <c r="AL2517" s="24"/>
      <c r="AO2517" s="24"/>
      <c r="AR2517" s="24"/>
      <c r="AU2517" s="24"/>
    </row>
    <row r="2518">
      <c r="J2518" s="18"/>
      <c r="N2518" s="24"/>
      <c r="Q2518" s="24"/>
      <c r="T2518" s="24"/>
      <c r="W2518" s="24"/>
      <c r="Z2518" s="24"/>
      <c r="AC2518" s="24"/>
      <c r="AI2518" s="24"/>
      <c r="AL2518" s="24"/>
      <c r="AO2518" s="24"/>
      <c r="AR2518" s="24"/>
      <c r="AU2518" s="24"/>
    </row>
    <row r="2519">
      <c r="J2519" s="18"/>
      <c r="N2519" s="24"/>
      <c r="Q2519" s="24"/>
      <c r="T2519" s="24"/>
      <c r="W2519" s="24"/>
      <c r="Z2519" s="24"/>
      <c r="AC2519" s="24"/>
      <c r="AI2519" s="24"/>
      <c r="AL2519" s="24"/>
      <c r="AO2519" s="24"/>
      <c r="AR2519" s="24"/>
      <c r="AU2519" s="24"/>
    </row>
    <row r="2520">
      <c r="J2520" s="18"/>
      <c r="N2520" s="24"/>
      <c r="Q2520" s="24"/>
      <c r="T2520" s="24"/>
      <c r="W2520" s="24"/>
      <c r="Z2520" s="24"/>
      <c r="AC2520" s="24"/>
      <c r="AI2520" s="24"/>
      <c r="AL2520" s="24"/>
      <c r="AO2520" s="24"/>
      <c r="AR2520" s="24"/>
      <c r="AU2520" s="24"/>
    </row>
    <row r="2521">
      <c r="J2521" s="18"/>
      <c r="N2521" s="24"/>
      <c r="Q2521" s="24"/>
      <c r="T2521" s="24"/>
      <c r="W2521" s="24"/>
      <c r="Z2521" s="24"/>
      <c r="AC2521" s="24"/>
      <c r="AI2521" s="24"/>
      <c r="AL2521" s="24"/>
      <c r="AO2521" s="24"/>
      <c r="AR2521" s="24"/>
      <c r="AU2521" s="24"/>
    </row>
    <row r="2522">
      <c r="J2522" s="18"/>
      <c r="N2522" s="24"/>
      <c r="Q2522" s="24"/>
      <c r="T2522" s="24"/>
      <c r="W2522" s="24"/>
      <c r="Z2522" s="24"/>
      <c r="AC2522" s="24"/>
      <c r="AI2522" s="24"/>
      <c r="AL2522" s="24"/>
      <c r="AO2522" s="24"/>
      <c r="AR2522" s="24"/>
      <c r="AU2522" s="24"/>
    </row>
    <row r="2523">
      <c r="J2523" s="18"/>
      <c r="N2523" s="24"/>
      <c r="Q2523" s="24"/>
      <c r="T2523" s="24"/>
      <c r="W2523" s="24"/>
      <c r="Z2523" s="24"/>
      <c r="AC2523" s="24"/>
      <c r="AI2523" s="24"/>
      <c r="AL2523" s="24"/>
      <c r="AO2523" s="24"/>
      <c r="AR2523" s="24"/>
      <c r="AU2523" s="24"/>
    </row>
    <row r="2524">
      <c r="J2524" s="18"/>
      <c r="N2524" s="24"/>
      <c r="Q2524" s="24"/>
      <c r="T2524" s="24"/>
      <c r="W2524" s="24"/>
      <c r="Z2524" s="24"/>
      <c r="AC2524" s="24"/>
      <c r="AI2524" s="24"/>
      <c r="AL2524" s="24"/>
      <c r="AO2524" s="24"/>
      <c r="AR2524" s="24"/>
      <c r="AU2524" s="24"/>
    </row>
    <row r="2525">
      <c r="J2525" s="18"/>
      <c r="N2525" s="24"/>
      <c r="Q2525" s="24"/>
      <c r="T2525" s="24"/>
      <c r="W2525" s="24"/>
      <c r="Z2525" s="24"/>
      <c r="AC2525" s="24"/>
      <c r="AI2525" s="24"/>
      <c r="AL2525" s="24"/>
      <c r="AO2525" s="24"/>
      <c r="AR2525" s="24"/>
      <c r="AU2525" s="24"/>
    </row>
    <row r="2526">
      <c r="J2526" s="18"/>
      <c r="N2526" s="24"/>
      <c r="Q2526" s="24"/>
      <c r="T2526" s="24"/>
      <c r="W2526" s="24"/>
      <c r="Z2526" s="24"/>
      <c r="AC2526" s="24"/>
      <c r="AI2526" s="24"/>
      <c r="AL2526" s="24"/>
      <c r="AO2526" s="24"/>
      <c r="AR2526" s="24"/>
      <c r="AU2526" s="24"/>
    </row>
    <row r="2527">
      <c r="J2527" s="18"/>
      <c r="N2527" s="24"/>
      <c r="Q2527" s="24"/>
      <c r="T2527" s="24"/>
      <c r="W2527" s="24"/>
      <c r="Z2527" s="24"/>
      <c r="AC2527" s="24"/>
      <c r="AI2527" s="24"/>
      <c r="AL2527" s="24"/>
      <c r="AO2527" s="24"/>
      <c r="AR2527" s="24"/>
      <c r="AU2527" s="24"/>
    </row>
    <row r="2528">
      <c r="J2528" s="18"/>
      <c r="N2528" s="24"/>
      <c r="Q2528" s="24"/>
      <c r="T2528" s="24"/>
      <c r="W2528" s="24"/>
      <c r="Z2528" s="24"/>
      <c r="AC2528" s="24"/>
      <c r="AI2528" s="24"/>
      <c r="AL2528" s="24"/>
      <c r="AO2528" s="24"/>
      <c r="AR2528" s="24"/>
      <c r="AU2528" s="24"/>
    </row>
    <row r="2529">
      <c r="J2529" s="18"/>
      <c r="N2529" s="24"/>
      <c r="Q2529" s="24"/>
      <c r="T2529" s="24"/>
      <c r="W2529" s="24"/>
      <c r="Z2529" s="24"/>
      <c r="AC2529" s="24"/>
      <c r="AI2529" s="24"/>
      <c r="AL2529" s="24"/>
      <c r="AO2529" s="24"/>
      <c r="AR2529" s="24"/>
      <c r="AU2529" s="24"/>
    </row>
    <row r="2530">
      <c r="J2530" s="18"/>
      <c r="N2530" s="24"/>
      <c r="Q2530" s="24"/>
      <c r="T2530" s="24"/>
      <c r="W2530" s="24"/>
      <c r="Z2530" s="24"/>
      <c r="AC2530" s="24"/>
      <c r="AI2530" s="24"/>
      <c r="AL2530" s="24"/>
      <c r="AO2530" s="24"/>
      <c r="AR2530" s="24"/>
      <c r="AU2530" s="24"/>
    </row>
    <row r="2531">
      <c r="J2531" s="18"/>
      <c r="N2531" s="24"/>
      <c r="Q2531" s="24"/>
      <c r="T2531" s="24"/>
      <c r="W2531" s="24"/>
      <c r="Z2531" s="24"/>
      <c r="AC2531" s="24"/>
      <c r="AI2531" s="24"/>
      <c r="AL2531" s="24"/>
      <c r="AO2531" s="24"/>
      <c r="AR2531" s="24"/>
      <c r="AU2531" s="24"/>
    </row>
    <row r="2532">
      <c r="J2532" s="18"/>
      <c r="N2532" s="24"/>
      <c r="Q2532" s="24"/>
      <c r="T2532" s="24"/>
      <c r="W2532" s="24"/>
      <c r="Z2532" s="24"/>
      <c r="AC2532" s="24"/>
      <c r="AI2532" s="24"/>
      <c r="AL2532" s="24"/>
      <c r="AO2532" s="24"/>
      <c r="AR2532" s="24"/>
      <c r="AU2532" s="24"/>
    </row>
    <row r="2533">
      <c r="J2533" s="18"/>
      <c r="N2533" s="24"/>
      <c r="Q2533" s="24"/>
      <c r="T2533" s="24"/>
      <c r="W2533" s="24"/>
      <c r="Z2533" s="24"/>
      <c r="AC2533" s="24"/>
      <c r="AI2533" s="24"/>
      <c r="AL2533" s="24"/>
      <c r="AO2533" s="24"/>
      <c r="AR2533" s="24"/>
      <c r="AU2533" s="24"/>
    </row>
    <row r="2534">
      <c r="J2534" s="18"/>
      <c r="N2534" s="24"/>
      <c r="Q2534" s="24"/>
      <c r="T2534" s="24"/>
      <c r="W2534" s="24"/>
      <c r="Z2534" s="24"/>
      <c r="AC2534" s="24"/>
      <c r="AI2534" s="24"/>
      <c r="AL2534" s="24"/>
      <c r="AO2534" s="24"/>
      <c r="AR2534" s="24"/>
      <c r="AU2534" s="24"/>
    </row>
    <row r="2535">
      <c r="J2535" s="18"/>
      <c r="N2535" s="24"/>
      <c r="Q2535" s="24"/>
      <c r="T2535" s="24"/>
      <c r="W2535" s="24"/>
      <c r="Z2535" s="24"/>
      <c r="AC2535" s="24"/>
      <c r="AI2535" s="24"/>
      <c r="AL2535" s="24"/>
      <c r="AO2535" s="24"/>
      <c r="AR2535" s="24"/>
      <c r="AU2535" s="24"/>
    </row>
    <row r="2536">
      <c r="J2536" s="18"/>
      <c r="N2536" s="24"/>
      <c r="Q2536" s="24"/>
      <c r="T2536" s="24"/>
      <c r="W2536" s="24"/>
      <c r="Z2536" s="24"/>
      <c r="AC2536" s="24"/>
      <c r="AI2536" s="24"/>
      <c r="AL2536" s="24"/>
      <c r="AO2536" s="24"/>
      <c r="AR2536" s="24"/>
      <c r="AU2536" s="24"/>
    </row>
    <row r="2537">
      <c r="J2537" s="18"/>
      <c r="N2537" s="24"/>
      <c r="Q2537" s="24"/>
      <c r="T2537" s="24"/>
      <c r="W2537" s="24"/>
      <c r="Z2537" s="24"/>
      <c r="AC2537" s="24"/>
      <c r="AI2537" s="24"/>
      <c r="AL2537" s="24"/>
      <c r="AO2537" s="24"/>
      <c r="AR2537" s="24"/>
      <c r="AU2537" s="24"/>
    </row>
    <row r="2538">
      <c r="J2538" s="18"/>
      <c r="N2538" s="24"/>
      <c r="Q2538" s="24"/>
      <c r="T2538" s="24"/>
      <c r="W2538" s="24"/>
      <c r="Z2538" s="24"/>
      <c r="AC2538" s="24"/>
      <c r="AI2538" s="24"/>
      <c r="AL2538" s="24"/>
      <c r="AO2538" s="24"/>
      <c r="AR2538" s="24"/>
      <c r="AU2538" s="24"/>
    </row>
    <row r="2539">
      <c r="J2539" s="18"/>
      <c r="N2539" s="24"/>
      <c r="Q2539" s="24"/>
      <c r="T2539" s="24"/>
      <c r="W2539" s="24"/>
      <c r="Z2539" s="24"/>
      <c r="AC2539" s="24"/>
      <c r="AI2539" s="24"/>
      <c r="AL2539" s="24"/>
      <c r="AO2539" s="24"/>
      <c r="AR2539" s="24"/>
      <c r="AU2539" s="24"/>
    </row>
    <row r="2540">
      <c r="J2540" s="18"/>
      <c r="N2540" s="24"/>
      <c r="Q2540" s="24"/>
      <c r="T2540" s="24"/>
      <c r="W2540" s="24"/>
      <c r="Z2540" s="24"/>
      <c r="AC2540" s="24"/>
      <c r="AI2540" s="24"/>
      <c r="AL2540" s="24"/>
      <c r="AO2540" s="24"/>
      <c r="AR2540" s="24"/>
      <c r="AU2540" s="24"/>
    </row>
    <row r="2541">
      <c r="J2541" s="18"/>
      <c r="N2541" s="24"/>
      <c r="Q2541" s="24"/>
      <c r="T2541" s="24"/>
      <c r="W2541" s="24"/>
      <c r="Z2541" s="24"/>
      <c r="AC2541" s="24"/>
      <c r="AI2541" s="24"/>
      <c r="AL2541" s="24"/>
      <c r="AO2541" s="24"/>
      <c r="AR2541" s="24"/>
      <c r="AU2541" s="24"/>
    </row>
    <row r="2542">
      <c r="J2542" s="18"/>
      <c r="N2542" s="24"/>
      <c r="Q2542" s="24"/>
      <c r="T2542" s="24"/>
      <c r="W2542" s="24"/>
      <c r="Z2542" s="24"/>
      <c r="AC2542" s="24"/>
      <c r="AI2542" s="24"/>
      <c r="AL2542" s="24"/>
      <c r="AO2542" s="24"/>
      <c r="AR2542" s="24"/>
      <c r="AU2542" s="24"/>
    </row>
    <row r="2543">
      <c r="J2543" s="18"/>
      <c r="N2543" s="24"/>
      <c r="Q2543" s="24"/>
      <c r="T2543" s="24"/>
      <c r="W2543" s="24"/>
      <c r="Z2543" s="24"/>
      <c r="AC2543" s="24"/>
      <c r="AI2543" s="24"/>
      <c r="AL2543" s="24"/>
      <c r="AO2543" s="24"/>
      <c r="AR2543" s="24"/>
      <c r="AU2543" s="24"/>
    </row>
    <row r="2544">
      <c r="J2544" s="18"/>
      <c r="N2544" s="24"/>
      <c r="Q2544" s="24"/>
      <c r="T2544" s="24"/>
      <c r="W2544" s="24"/>
      <c r="Z2544" s="24"/>
      <c r="AC2544" s="24"/>
      <c r="AI2544" s="24"/>
      <c r="AL2544" s="24"/>
      <c r="AO2544" s="24"/>
      <c r="AR2544" s="24"/>
      <c r="AU2544" s="24"/>
    </row>
    <row r="2545">
      <c r="J2545" s="18"/>
      <c r="N2545" s="24"/>
      <c r="Q2545" s="24"/>
      <c r="T2545" s="24"/>
      <c r="W2545" s="24"/>
      <c r="Z2545" s="24"/>
      <c r="AC2545" s="24"/>
      <c r="AI2545" s="24"/>
      <c r="AL2545" s="24"/>
      <c r="AO2545" s="24"/>
      <c r="AR2545" s="24"/>
      <c r="AU2545" s="24"/>
    </row>
    <row r="2546">
      <c r="J2546" s="18"/>
      <c r="N2546" s="24"/>
      <c r="Q2546" s="24"/>
      <c r="T2546" s="24"/>
      <c r="W2546" s="24"/>
      <c r="Z2546" s="24"/>
      <c r="AC2546" s="24"/>
      <c r="AI2546" s="24"/>
      <c r="AL2546" s="24"/>
      <c r="AO2546" s="24"/>
      <c r="AR2546" s="24"/>
      <c r="AU2546" s="24"/>
    </row>
    <row r="2547">
      <c r="J2547" s="18"/>
      <c r="N2547" s="24"/>
      <c r="Q2547" s="24"/>
      <c r="T2547" s="24"/>
      <c r="W2547" s="24"/>
      <c r="Z2547" s="24"/>
      <c r="AC2547" s="24"/>
      <c r="AI2547" s="24"/>
      <c r="AL2547" s="24"/>
      <c r="AO2547" s="24"/>
      <c r="AR2547" s="24"/>
      <c r="AU2547" s="24"/>
    </row>
    <row r="2548">
      <c r="J2548" s="18"/>
      <c r="N2548" s="24"/>
      <c r="Q2548" s="24"/>
      <c r="T2548" s="24"/>
      <c r="W2548" s="24"/>
      <c r="Z2548" s="24"/>
      <c r="AC2548" s="24"/>
      <c r="AI2548" s="24"/>
      <c r="AL2548" s="24"/>
      <c r="AO2548" s="24"/>
      <c r="AR2548" s="24"/>
      <c r="AU2548" s="24"/>
    </row>
    <row r="2549">
      <c r="J2549" s="18"/>
      <c r="N2549" s="24"/>
      <c r="Q2549" s="24"/>
      <c r="T2549" s="24"/>
      <c r="W2549" s="24"/>
      <c r="Z2549" s="24"/>
      <c r="AC2549" s="24"/>
      <c r="AI2549" s="24"/>
      <c r="AL2549" s="24"/>
      <c r="AO2549" s="24"/>
      <c r="AR2549" s="24"/>
      <c r="AU2549" s="24"/>
    </row>
    <row r="2550">
      <c r="J2550" s="18"/>
      <c r="N2550" s="24"/>
      <c r="Q2550" s="24"/>
      <c r="T2550" s="24"/>
      <c r="W2550" s="24"/>
      <c r="Z2550" s="24"/>
      <c r="AC2550" s="24"/>
      <c r="AI2550" s="24"/>
      <c r="AL2550" s="24"/>
      <c r="AO2550" s="24"/>
      <c r="AR2550" s="24"/>
      <c r="AU2550" s="24"/>
    </row>
    <row r="2551">
      <c r="J2551" s="18"/>
      <c r="N2551" s="24"/>
      <c r="Q2551" s="24"/>
      <c r="T2551" s="24"/>
      <c r="W2551" s="24"/>
      <c r="Z2551" s="24"/>
      <c r="AC2551" s="24"/>
      <c r="AI2551" s="24"/>
      <c r="AL2551" s="24"/>
      <c r="AO2551" s="24"/>
      <c r="AR2551" s="24"/>
      <c r="AU2551" s="24"/>
    </row>
    <row r="2552">
      <c r="J2552" s="18"/>
      <c r="N2552" s="24"/>
      <c r="Q2552" s="24"/>
      <c r="T2552" s="24"/>
      <c r="W2552" s="24"/>
      <c r="Z2552" s="24"/>
      <c r="AC2552" s="24"/>
      <c r="AI2552" s="24"/>
      <c r="AL2552" s="24"/>
      <c r="AO2552" s="24"/>
      <c r="AR2552" s="24"/>
      <c r="AU2552" s="24"/>
    </row>
    <row r="2553">
      <c r="J2553" s="18"/>
      <c r="N2553" s="24"/>
      <c r="Q2553" s="24"/>
      <c r="T2553" s="24"/>
      <c r="W2553" s="24"/>
      <c r="Z2553" s="24"/>
      <c r="AC2553" s="24"/>
      <c r="AI2553" s="24"/>
      <c r="AL2553" s="24"/>
      <c r="AO2553" s="24"/>
      <c r="AR2553" s="24"/>
      <c r="AU2553" s="24"/>
    </row>
    <row r="2554">
      <c r="J2554" s="18"/>
      <c r="N2554" s="24"/>
      <c r="Q2554" s="24"/>
      <c r="T2554" s="24"/>
      <c r="W2554" s="24"/>
      <c r="Z2554" s="24"/>
      <c r="AC2554" s="24"/>
      <c r="AI2554" s="24"/>
      <c r="AL2554" s="24"/>
      <c r="AO2554" s="24"/>
      <c r="AR2554" s="24"/>
      <c r="AU2554" s="24"/>
    </row>
    <row r="2555">
      <c r="J2555" s="18"/>
      <c r="N2555" s="24"/>
      <c r="Q2555" s="24"/>
      <c r="T2555" s="24"/>
      <c r="W2555" s="24"/>
      <c r="Z2555" s="24"/>
      <c r="AC2555" s="24"/>
      <c r="AI2555" s="24"/>
      <c r="AL2555" s="24"/>
      <c r="AO2555" s="24"/>
      <c r="AR2555" s="24"/>
      <c r="AU2555" s="24"/>
    </row>
    <row r="2556">
      <c r="J2556" s="18"/>
      <c r="N2556" s="24"/>
      <c r="Q2556" s="24"/>
      <c r="T2556" s="24"/>
      <c r="W2556" s="24"/>
      <c r="Z2556" s="24"/>
      <c r="AC2556" s="24"/>
      <c r="AI2556" s="24"/>
      <c r="AL2556" s="24"/>
      <c r="AO2556" s="24"/>
      <c r="AR2556" s="24"/>
      <c r="AU2556" s="24"/>
    </row>
    <row r="2557">
      <c r="J2557" s="18"/>
      <c r="N2557" s="24"/>
      <c r="Q2557" s="24"/>
      <c r="T2557" s="24"/>
      <c r="W2557" s="24"/>
      <c r="Z2557" s="24"/>
      <c r="AC2557" s="24"/>
      <c r="AI2557" s="24"/>
      <c r="AL2557" s="24"/>
      <c r="AO2557" s="24"/>
      <c r="AR2557" s="24"/>
      <c r="AU2557" s="24"/>
    </row>
    <row r="2558">
      <c r="J2558" s="18"/>
      <c r="N2558" s="24"/>
      <c r="Q2558" s="24"/>
      <c r="T2558" s="24"/>
      <c r="W2558" s="24"/>
      <c r="Z2558" s="24"/>
      <c r="AC2558" s="24"/>
      <c r="AI2558" s="24"/>
      <c r="AL2558" s="24"/>
      <c r="AO2558" s="24"/>
      <c r="AR2558" s="24"/>
      <c r="AU2558" s="24"/>
    </row>
    <row r="2559">
      <c r="J2559" s="18"/>
      <c r="N2559" s="24"/>
      <c r="Q2559" s="24"/>
      <c r="T2559" s="24"/>
      <c r="W2559" s="24"/>
      <c r="Z2559" s="24"/>
      <c r="AC2559" s="24"/>
      <c r="AI2559" s="24"/>
      <c r="AL2559" s="24"/>
      <c r="AO2559" s="24"/>
      <c r="AR2559" s="24"/>
      <c r="AU2559" s="24"/>
    </row>
    <row r="2560">
      <c r="J2560" s="18"/>
      <c r="N2560" s="24"/>
      <c r="Q2560" s="24"/>
      <c r="T2560" s="24"/>
      <c r="W2560" s="24"/>
      <c r="Z2560" s="24"/>
      <c r="AC2560" s="24"/>
      <c r="AI2560" s="24"/>
      <c r="AL2560" s="24"/>
      <c r="AO2560" s="24"/>
      <c r="AR2560" s="24"/>
      <c r="AU2560" s="24"/>
    </row>
    <row r="2561">
      <c r="J2561" s="18"/>
      <c r="N2561" s="24"/>
      <c r="Q2561" s="24"/>
      <c r="T2561" s="24"/>
      <c r="W2561" s="24"/>
      <c r="Z2561" s="24"/>
      <c r="AC2561" s="24"/>
      <c r="AI2561" s="24"/>
      <c r="AL2561" s="24"/>
      <c r="AO2561" s="24"/>
      <c r="AR2561" s="24"/>
      <c r="AU2561" s="24"/>
    </row>
    <row r="2562">
      <c r="J2562" s="18"/>
      <c r="N2562" s="24"/>
      <c r="Q2562" s="24"/>
      <c r="T2562" s="24"/>
      <c r="W2562" s="24"/>
      <c r="Z2562" s="24"/>
      <c r="AC2562" s="24"/>
      <c r="AI2562" s="24"/>
      <c r="AL2562" s="24"/>
      <c r="AO2562" s="24"/>
      <c r="AR2562" s="24"/>
      <c r="AU2562" s="24"/>
    </row>
    <row r="2563">
      <c r="J2563" s="18"/>
      <c r="N2563" s="24"/>
      <c r="Q2563" s="24"/>
      <c r="T2563" s="24"/>
      <c r="W2563" s="24"/>
      <c r="Z2563" s="24"/>
      <c r="AC2563" s="24"/>
      <c r="AI2563" s="24"/>
      <c r="AL2563" s="24"/>
      <c r="AO2563" s="24"/>
      <c r="AR2563" s="24"/>
      <c r="AU2563" s="24"/>
    </row>
    <row r="2564">
      <c r="J2564" s="18"/>
      <c r="N2564" s="24"/>
      <c r="Q2564" s="24"/>
      <c r="T2564" s="24"/>
      <c r="W2564" s="24"/>
      <c r="Z2564" s="24"/>
      <c r="AC2564" s="24"/>
      <c r="AI2564" s="24"/>
      <c r="AL2564" s="24"/>
      <c r="AO2564" s="24"/>
      <c r="AR2564" s="24"/>
      <c r="AU2564" s="24"/>
    </row>
    <row r="2565">
      <c r="J2565" s="18"/>
      <c r="N2565" s="24"/>
      <c r="Q2565" s="24"/>
      <c r="T2565" s="24"/>
      <c r="W2565" s="24"/>
      <c r="Z2565" s="24"/>
      <c r="AC2565" s="24"/>
      <c r="AI2565" s="24"/>
      <c r="AL2565" s="24"/>
      <c r="AO2565" s="24"/>
      <c r="AR2565" s="24"/>
      <c r="AU2565" s="24"/>
    </row>
    <row r="2566">
      <c r="J2566" s="18"/>
      <c r="N2566" s="24"/>
      <c r="Q2566" s="24"/>
      <c r="T2566" s="24"/>
      <c r="W2566" s="24"/>
      <c r="Z2566" s="24"/>
      <c r="AC2566" s="24"/>
      <c r="AI2566" s="24"/>
      <c r="AL2566" s="24"/>
      <c r="AO2566" s="24"/>
      <c r="AR2566" s="24"/>
      <c r="AU2566" s="24"/>
    </row>
    <row r="2567">
      <c r="J2567" s="18"/>
      <c r="N2567" s="24"/>
      <c r="Q2567" s="24"/>
      <c r="T2567" s="24"/>
      <c r="W2567" s="24"/>
      <c r="Z2567" s="24"/>
      <c r="AC2567" s="24"/>
      <c r="AI2567" s="24"/>
      <c r="AL2567" s="24"/>
      <c r="AO2567" s="24"/>
      <c r="AR2567" s="24"/>
      <c r="AU2567" s="24"/>
    </row>
    <row r="2568">
      <c r="J2568" s="18"/>
      <c r="N2568" s="24"/>
      <c r="Q2568" s="24"/>
      <c r="T2568" s="24"/>
      <c r="W2568" s="24"/>
      <c r="Z2568" s="24"/>
      <c r="AC2568" s="24"/>
      <c r="AI2568" s="24"/>
      <c r="AL2568" s="24"/>
      <c r="AO2568" s="24"/>
      <c r="AR2568" s="24"/>
      <c r="AU2568" s="24"/>
    </row>
    <row r="2569">
      <c r="J2569" s="18"/>
      <c r="N2569" s="24"/>
      <c r="Q2569" s="24"/>
      <c r="T2569" s="24"/>
      <c r="W2569" s="24"/>
      <c r="Z2569" s="24"/>
      <c r="AC2569" s="24"/>
      <c r="AI2569" s="24"/>
      <c r="AL2569" s="24"/>
      <c r="AO2569" s="24"/>
      <c r="AR2569" s="24"/>
      <c r="AU2569" s="24"/>
    </row>
    <row r="2570">
      <c r="J2570" s="18"/>
      <c r="N2570" s="24"/>
      <c r="Q2570" s="24"/>
      <c r="T2570" s="24"/>
      <c r="W2570" s="24"/>
      <c r="Z2570" s="24"/>
      <c r="AC2570" s="24"/>
      <c r="AI2570" s="24"/>
      <c r="AL2570" s="24"/>
      <c r="AO2570" s="24"/>
      <c r="AR2570" s="24"/>
      <c r="AU2570" s="24"/>
    </row>
    <row r="2571">
      <c r="J2571" s="18"/>
      <c r="N2571" s="24"/>
      <c r="Q2571" s="24"/>
      <c r="T2571" s="24"/>
      <c r="W2571" s="24"/>
      <c r="Z2571" s="24"/>
      <c r="AC2571" s="24"/>
      <c r="AI2571" s="24"/>
      <c r="AL2571" s="24"/>
      <c r="AO2571" s="24"/>
      <c r="AR2571" s="24"/>
      <c r="AU2571" s="24"/>
    </row>
    <row r="2572">
      <c r="J2572" s="18"/>
      <c r="N2572" s="24"/>
      <c r="Q2572" s="24"/>
      <c r="T2572" s="24"/>
      <c r="W2572" s="24"/>
      <c r="Z2572" s="24"/>
      <c r="AC2572" s="24"/>
      <c r="AI2572" s="24"/>
      <c r="AL2572" s="24"/>
      <c r="AO2572" s="24"/>
      <c r="AR2572" s="24"/>
      <c r="AU2572" s="24"/>
    </row>
    <row r="2573">
      <c r="J2573" s="18"/>
      <c r="N2573" s="24"/>
      <c r="Q2573" s="24"/>
      <c r="T2573" s="24"/>
      <c r="W2573" s="24"/>
      <c r="Z2573" s="24"/>
      <c r="AC2573" s="24"/>
      <c r="AI2573" s="24"/>
      <c r="AL2573" s="24"/>
      <c r="AO2573" s="24"/>
      <c r="AR2573" s="24"/>
      <c r="AU2573" s="24"/>
    </row>
    <row r="2574">
      <c r="J2574" s="18"/>
      <c r="N2574" s="24"/>
      <c r="Q2574" s="24"/>
      <c r="T2574" s="24"/>
      <c r="W2574" s="24"/>
      <c r="Z2574" s="24"/>
      <c r="AC2574" s="24"/>
      <c r="AI2574" s="24"/>
      <c r="AL2574" s="24"/>
      <c r="AO2574" s="24"/>
      <c r="AR2574" s="24"/>
      <c r="AU2574" s="24"/>
    </row>
    <row r="2575">
      <c r="J2575" s="18"/>
      <c r="N2575" s="24"/>
      <c r="Q2575" s="24"/>
      <c r="T2575" s="24"/>
      <c r="W2575" s="24"/>
      <c r="Z2575" s="24"/>
      <c r="AC2575" s="24"/>
      <c r="AI2575" s="24"/>
      <c r="AL2575" s="24"/>
      <c r="AO2575" s="24"/>
      <c r="AR2575" s="24"/>
      <c r="AU2575" s="24"/>
    </row>
    <row r="2576">
      <c r="J2576" s="18"/>
      <c r="N2576" s="24"/>
      <c r="Q2576" s="24"/>
      <c r="T2576" s="24"/>
      <c r="W2576" s="24"/>
      <c r="Z2576" s="24"/>
      <c r="AC2576" s="24"/>
      <c r="AI2576" s="24"/>
      <c r="AL2576" s="24"/>
      <c r="AO2576" s="24"/>
      <c r="AR2576" s="24"/>
      <c r="AU2576" s="24"/>
    </row>
    <row r="2577">
      <c r="J2577" s="18"/>
      <c r="N2577" s="24"/>
      <c r="Q2577" s="24"/>
      <c r="T2577" s="24"/>
      <c r="W2577" s="24"/>
      <c r="Z2577" s="24"/>
      <c r="AC2577" s="24"/>
      <c r="AI2577" s="24"/>
      <c r="AL2577" s="24"/>
      <c r="AO2577" s="24"/>
      <c r="AR2577" s="24"/>
      <c r="AU2577" s="24"/>
    </row>
    <row r="2578">
      <c r="J2578" s="18"/>
      <c r="N2578" s="24"/>
      <c r="Q2578" s="24"/>
      <c r="T2578" s="24"/>
      <c r="W2578" s="24"/>
      <c r="Z2578" s="24"/>
      <c r="AC2578" s="24"/>
      <c r="AI2578" s="24"/>
      <c r="AL2578" s="24"/>
      <c r="AO2578" s="24"/>
      <c r="AR2578" s="24"/>
      <c r="AU2578" s="24"/>
    </row>
    <row r="2579">
      <c r="J2579" s="18"/>
      <c r="N2579" s="24"/>
      <c r="Q2579" s="24"/>
      <c r="T2579" s="24"/>
      <c r="W2579" s="24"/>
      <c r="Z2579" s="24"/>
      <c r="AC2579" s="24"/>
      <c r="AI2579" s="24"/>
      <c r="AL2579" s="24"/>
      <c r="AO2579" s="24"/>
      <c r="AR2579" s="24"/>
      <c r="AU2579" s="24"/>
    </row>
    <row r="2580">
      <c r="J2580" s="18"/>
      <c r="N2580" s="24"/>
      <c r="Q2580" s="24"/>
      <c r="T2580" s="24"/>
      <c r="W2580" s="24"/>
      <c r="Z2580" s="24"/>
      <c r="AC2580" s="24"/>
      <c r="AI2580" s="24"/>
      <c r="AL2580" s="24"/>
      <c r="AO2580" s="24"/>
      <c r="AR2580" s="24"/>
      <c r="AU2580" s="24"/>
    </row>
    <row r="2581">
      <c r="J2581" s="18"/>
      <c r="N2581" s="24"/>
      <c r="Q2581" s="24"/>
      <c r="T2581" s="24"/>
      <c r="W2581" s="24"/>
      <c r="Z2581" s="24"/>
      <c r="AC2581" s="24"/>
      <c r="AI2581" s="24"/>
      <c r="AL2581" s="24"/>
      <c r="AO2581" s="24"/>
      <c r="AR2581" s="24"/>
      <c r="AU2581" s="24"/>
    </row>
    <row r="2582">
      <c r="J2582" s="18"/>
      <c r="N2582" s="24"/>
      <c r="Q2582" s="24"/>
      <c r="T2582" s="24"/>
      <c r="W2582" s="24"/>
      <c r="Z2582" s="24"/>
      <c r="AC2582" s="24"/>
      <c r="AI2582" s="24"/>
      <c r="AL2582" s="24"/>
      <c r="AO2582" s="24"/>
      <c r="AR2582" s="24"/>
      <c r="AU2582" s="24"/>
    </row>
    <row r="2583">
      <c r="J2583" s="18"/>
      <c r="N2583" s="24"/>
      <c r="Q2583" s="24"/>
      <c r="T2583" s="24"/>
      <c r="W2583" s="24"/>
      <c r="Z2583" s="24"/>
      <c r="AC2583" s="24"/>
      <c r="AI2583" s="24"/>
      <c r="AL2583" s="24"/>
      <c r="AO2583" s="24"/>
      <c r="AR2583" s="24"/>
      <c r="AU2583" s="24"/>
    </row>
    <row r="2584">
      <c r="J2584" s="18"/>
      <c r="N2584" s="24"/>
      <c r="Q2584" s="24"/>
      <c r="T2584" s="24"/>
      <c r="W2584" s="24"/>
      <c r="Z2584" s="24"/>
      <c r="AC2584" s="24"/>
      <c r="AI2584" s="24"/>
      <c r="AL2584" s="24"/>
      <c r="AO2584" s="24"/>
      <c r="AR2584" s="24"/>
      <c r="AU2584" s="24"/>
    </row>
    <row r="2585">
      <c r="J2585" s="18"/>
      <c r="N2585" s="24"/>
      <c r="Q2585" s="24"/>
      <c r="T2585" s="24"/>
      <c r="W2585" s="24"/>
      <c r="Z2585" s="24"/>
      <c r="AC2585" s="24"/>
      <c r="AI2585" s="24"/>
      <c r="AL2585" s="24"/>
      <c r="AO2585" s="24"/>
      <c r="AR2585" s="24"/>
      <c r="AU2585" s="24"/>
    </row>
    <row r="2586">
      <c r="J2586" s="18"/>
      <c r="N2586" s="24"/>
      <c r="Q2586" s="24"/>
      <c r="T2586" s="24"/>
      <c r="W2586" s="24"/>
      <c r="Z2586" s="24"/>
      <c r="AC2586" s="24"/>
      <c r="AI2586" s="24"/>
      <c r="AL2586" s="24"/>
      <c r="AO2586" s="24"/>
      <c r="AR2586" s="24"/>
      <c r="AU2586" s="24"/>
    </row>
    <row r="2587">
      <c r="J2587" s="18"/>
      <c r="N2587" s="24"/>
      <c r="Q2587" s="24"/>
      <c r="T2587" s="24"/>
      <c r="W2587" s="24"/>
      <c r="Z2587" s="24"/>
      <c r="AC2587" s="24"/>
      <c r="AI2587" s="24"/>
      <c r="AL2587" s="24"/>
      <c r="AO2587" s="24"/>
      <c r="AR2587" s="24"/>
      <c r="AU2587" s="24"/>
    </row>
    <row r="2588">
      <c r="J2588" s="18"/>
      <c r="N2588" s="24"/>
      <c r="Q2588" s="24"/>
      <c r="T2588" s="24"/>
      <c r="W2588" s="24"/>
      <c r="Z2588" s="24"/>
      <c r="AC2588" s="24"/>
      <c r="AI2588" s="24"/>
      <c r="AL2588" s="24"/>
      <c r="AO2588" s="24"/>
      <c r="AR2588" s="24"/>
      <c r="AU2588" s="24"/>
    </row>
    <row r="2589">
      <c r="J2589" s="18"/>
      <c r="N2589" s="24"/>
      <c r="Q2589" s="24"/>
      <c r="T2589" s="24"/>
      <c r="W2589" s="24"/>
      <c r="Z2589" s="24"/>
      <c r="AC2589" s="24"/>
      <c r="AI2589" s="24"/>
      <c r="AL2589" s="24"/>
      <c r="AO2589" s="24"/>
      <c r="AR2589" s="24"/>
      <c r="AU2589" s="24"/>
    </row>
    <row r="2590">
      <c r="J2590" s="18"/>
      <c r="N2590" s="24"/>
      <c r="Q2590" s="24"/>
      <c r="T2590" s="24"/>
      <c r="W2590" s="24"/>
      <c r="Z2590" s="24"/>
      <c r="AC2590" s="24"/>
      <c r="AI2590" s="24"/>
      <c r="AL2590" s="24"/>
      <c r="AO2590" s="24"/>
      <c r="AR2590" s="24"/>
      <c r="AU2590" s="24"/>
    </row>
    <row r="2591">
      <c r="J2591" s="18"/>
      <c r="N2591" s="24"/>
      <c r="Q2591" s="24"/>
      <c r="T2591" s="24"/>
      <c r="W2591" s="24"/>
      <c r="Z2591" s="24"/>
      <c r="AC2591" s="24"/>
      <c r="AI2591" s="24"/>
      <c r="AL2591" s="24"/>
      <c r="AO2591" s="24"/>
      <c r="AR2591" s="24"/>
      <c r="AU2591" s="24"/>
    </row>
    <row r="2592">
      <c r="J2592" s="18"/>
      <c r="N2592" s="24"/>
      <c r="Q2592" s="24"/>
      <c r="T2592" s="24"/>
      <c r="W2592" s="24"/>
      <c r="Z2592" s="24"/>
      <c r="AC2592" s="24"/>
      <c r="AI2592" s="24"/>
      <c r="AL2592" s="24"/>
      <c r="AO2592" s="24"/>
      <c r="AR2592" s="24"/>
      <c r="AU2592" s="24"/>
    </row>
    <row r="2593">
      <c r="J2593" s="18"/>
      <c r="N2593" s="24"/>
      <c r="Q2593" s="24"/>
      <c r="T2593" s="24"/>
      <c r="W2593" s="24"/>
      <c r="Z2593" s="24"/>
      <c r="AC2593" s="24"/>
      <c r="AI2593" s="24"/>
      <c r="AL2593" s="24"/>
      <c r="AO2593" s="24"/>
      <c r="AR2593" s="24"/>
      <c r="AU2593" s="24"/>
    </row>
    <row r="2594">
      <c r="J2594" s="18"/>
      <c r="N2594" s="24"/>
      <c r="Q2594" s="24"/>
      <c r="T2594" s="24"/>
      <c r="W2594" s="24"/>
      <c r="Z2594" s="24"/>
      <c r="AC2594" s="24"/>
      <c r="AI2594" s="24"/>
      <c r="AL2594" s="24"/>
      <c r="AO2594" s="24"/>
      <c r="AR2594" s="24"/>
      <c r="AU2594" s="24"/>
    </row>
    <row r="2595">
      <c r="J2595" s="18"/>
      <c r="N2595" s="24"/>
      <c r="Q2595" s="24"/>
      <c r="T2595" s="24"/>
      <c r="W2595" s="24"/>
      <c r="Z2595" s="24"/>
      <c r="AC2595" s="24"/>
      <c r="AI2595" s="24"/>
      <c r="AL2595" s="24"/>
      <c r="AO2595" s="24"/>
      <c r="AR2595" s="24"/>
      <c r="AU2595" s="24"/>
    </row>
    <row r="2596">
      <c r="J2596" s="18"/>
      <c r="N2596" s="24"/>
      <c r="Q2596" s="24"/>
      <c r="T2596" s="24"/>
      <c r="W2596" s="24"/>
      <c r="Z2596" s="24"/>
      <c r="AC2596" s="24"/>
      <c r="AI2596" s="24"/>
      <c r="AL2596" s="24"/>
      <c r="AO2596" s="24"/>
      <c r="AR2596" s="24"/>
      <c r="AU2596" s="24"/>
    </row>
    <row r="2597">
      <c r="J2597" s="18"/>
      <c r="N2597" s="24"/>
      <c r="Q2597" s="24"/>
      <c r="T2597" s="24"/>
      <c r="W2597" s="24"/>
      <c r="Z2597" s="24"/>
      <c r="AC2597" s="24"/>
      <c r="AI2597" s="24"/>
      <c r="AL2597" s="24"/>
      <c r="AO2597" s="24"/>
      <c r="AR2597" s="24"/>
      <c r="AU2597" s="24"/>
    </row>
    <row r="2598">
      <c r="J2598" s="18"/>
      <c r="N2598" s="24"/>
      <c r="Q2598" s="24"/>
      <c r="T2598" s="24"/>
      <c r="W2598" s="24"/>
      <c r="Z2598" s="24"/>
      <c r="AC2598" s="24"/>
      <c r="AI2598" s="24"/>
      <c r="AL2598" s="24"/>
      <c r="AO2598" s="24"/>
      <c r="AR2598" s="24"/>
      <c r="AU2598" s="24"/>
    </row>
    <row r="2599">
      <c r="J2599" s="18"/>
      <c r="N2599" s="24"/>
      <c r="Q2599" s="24"/>
      <c r="T2599" s="24"/>
      <c r="W2599" s="24"/>
      <c r="Z2599" s="24"/>
      <c r="AC2599" s="24"/>
      <c r="AI2599" s="24"/>
      <c r="AL2599" s="24"/>
      <c r="AO2599" s="24"/>
      <c r="AR2599" s="24"/>
      <c r="AU2599" s="24"/>
    </row>
    <row r="2600">
      <c r="J2600" s="18"/>
      <c r="N2600" s="24"/>
      <c r="Q2600" s="24"/>
      <c r="T2600" s="24"/>
      <c r="W2600" s="24"/>
      <c r="Z2600" s="24"/>
      <c r="AC2600" s="24"/>
      <c r="AI2600" s="24"/>
      <c r="AL2600" s="24"/>
      <c r="AO2600" s="24"/>
      <c r="AR2600" s="24"/>
      <c r="AU2600" s="24"/>
    </row>
    <row r="2601">
      <c r="J2601" s="18"/>
      <c r="N2601" s="24"/>
      <c r="Q2601" s="24"/>
      <c r="T2601" s="24"/>
      <c r="W2601" s="24"/>
      <c r="Z2601" s="24"/>
      <c r="AC2601" s="24"/>
      <c r="AI2601" s="24"/>
      <c r="AL2601" s="24"/>
      <c r="AO2601" s="24"/>
      <c r="AR2601" s="24"/>
      <c r="AU2601" s="24"/>
    </row>
    <row r="2602">
      <c r="J2602" s="18"/>
      <c r="N2602" s="24"/>
      <c r="Q2602" s="24"/>
      <c r="T2602" s="24"/>
      <c r="W2602" s="24"/>
      <c r="Z2602" s="24"/>
      <c r="AC2602" s="24"/>
      <c r="AI2602" s="24"/>
      <c r="AL2602" s="24"/>
      <c r="AO2602" s="24"/>
      <c r="AR2602" s="24"/>
      <c r="AU2602" s="24"/>
    </row>
    <row r="2603">
      <c r="J2603" s="18"/>
      <c r="N2603" s="24"/>
      <c r="Q2603" s="24"/>
      <c r="T2603" s="24"/>
      <c r="W2603" s="24"/>
      <c r="Z2603" s="24"/>
      <c r="AC2603" s="24"/>
      <c r="AI2603" s="24"/>
      <c r="AL2603" s="24"/>
      <c r="AO2603" s="24"/>
      <c r="AR2603" s="24"/>
      <c r="AU2603" s="24"/>
    </row>
    <row r="2604">
      <c r="J2604" s="18"/>
      <c r="N2604" s="24"/>
      <c r="Q2604" s="24"/>
      <c r="T2604" s="24"/>
      <c r="W2604" s="24"/>
      <c r="Z2604" s="24"/>
      <c r="AC2604" s="24"/>
      <c r="AI2604" s="24"/>
      <c r="AL2604" s="24"/>
      <c r="AO2604" s="24"/>
      <c r="AR2604" s="24"/>
      <c r="AU2604" s="24"/>
    </row>
    <row r="2605">
      <c r="J2605" s="18"/>
      <c r="N2605" s="24"/>
      <c r="Q2605" s="24"/>
      <c r="T2605" s="24"/>
      <c r="W2605" s="24"/>
      <c r="Z2605" s="24"/>
      <c r="AC2605" s="24"/>
      <c r="AI2605" s="24"/>
      <c r="AL2605" s="24"/>
      <c r="AO2605" s="24"/>
      <c r="AR2605" s="24"/>
      <c r="AU2605" s="24"/>
    </row>
    <row r="2606">
      <c r="J2606" s="18"/>
      <c r="N2606" s="24"/>
      <c r="Q2606" s="24"/>
      <c r="T2606" s="24"/>
      <c r="W2606" s="24"/>
      <c r="Z2606" s="24"/>
      <c r="AC2606" s="24"/>
      <c r="AI2606" s="24"/>
      <c r="AL2606" s="24"/>
      <c r="AO2606" s="24"/>
      <c r="AR2606" s="24"/>
      <c r="AU2606" s="24"/>
    </row>
    <row r="2607">
      <c r="J2607" s="18"/>
      <c r="N2607" s="24"/>
      <c r="Q2607" s="24"/>
      <c r="T2607" s="24"/>
      <c r="W2607" s="24"/>
      <c r="Z2607" s="24"/>
      <c r="AC2607" s="24"/>
      <c r="AI2607" s="24"/>
      <c r="AL2607" s="24"/>
      <c r="AO2607" s="24"/>
      <c r="AR2607" s="24"/>
      <c r="AU2607" s="24"/>
    </row>
    <row r="2608">
      <c r="J2608" s="18"/>
      <c r="N2608" s="24"/>
      <c r="Q2608" s="24"/>
      <c r="T2608" s="24"/>
      <c r="W2608" s="24"/>
      <c r="Z2608" s="24"/>
      <c r="AC2608" s="24"/>
      <c r="AI2608" s="24"/>
      <c r="AL2608" s="24"/>
      <c r="AO2608" s="24"/>
      <c r="AR2608" s="24"/>
      <c r="AU2608" s="24"/>
    </row>
    <row r="2609">
      <c r="J2609" s="18"/>
      <c r="N2609" s="24"/>
      <c r="Q2609" s="24"/>
      <c r="T2609" s="24"/>
      <c r="W2609" s="24"/>
      <c r="Z2609" s="24"/>
      <c r="AC2609" s="24"/>
      <c r="AI2609" s="24"/>
      <c r="AL2609" s="24"/>
      <c r="AO2609" s="24"/>
      <c r="AR2609" s="24"/>
      <c r="AU2609" s="24"/>
    </row>
    <row r="2610">
      <c r="J2610" s="18"/>
      <c r="N2610" s="24"/>
      <c r="Q2610" s="24"/>
      <c r="T2610" s="24"/>
      <c r="W2610" s="24"/>
      <c r="Z2610" s="24"/>
      <c r="AC2610" s="24"/>
      <c r="AI2610" s="24"/>
      <c r="AL2610" s="24"/>
      <c r="AO2610" s="24"/>
      <c r="AR2610" s="24"/>
      <c r="AU2610" s="24"/>
    </row>
    <row r="2611">
      <c r="J2611" s="18"/>
      <c r="N2611" s="24"/>
      <c r="Q2611" s="24"/>
      <c r="T2611" s="24"/>
      <c r="W2611" s="24"/>
      <c r="Z2611" s="24"/>
      <c r="AC2611" s="24"/>
      <c r="AI2611" s="24"/>
      <c r="AL2611" s="24"/>
      <c r="AO2611" s="24"/>
      <c r="AR2611" s="24"/>
      <c r="AU2611" s="24"/>
    </row>
    <row r="2612">
      <c r="J2612" s="18"/>
      <c r="N2612" s="24"/>
      <c r="Q2612" s="24"/>
      <c r="T2612" s="24"/>
      <c r="W2612" s="24"/>
      <c r="Z2612" s="24"/>
      <c r="AC2612" s="24"/>
      <c r="AI2612" s="24"/>
      <c r="AL2612" s="24"/>
      <c r="AO2612" s="24"/>
      <c r="AR2612" s="24"/>
      <c r="AU2612" s="24"/>
    </row>
    <row r="2613">
      <c r="J2613" s="18"/>
      <c r="N2613" s="24"/>
      <c r="Q2613" s="24"/>
      <c r="T2613" s="24"/>
      <c r="W2613" s="24"/>
      <c r="Z2613" s="24"/>
      <c r="AC2613" s="24"/>
      <c r="AI2613" s="24"/>
      <c r="AL2613" s="24"/>
      <c r="AO2613" s="24"/>
      <c r="AR2613" s="24"/>
      <c r="AU2613" s="24"/>
    </row>
    <row r="2614">
      <c r="J2614" s="18"/>
      <c r="N2614" s="24"/>
      <c r="Q2614" s="24"/>
      <c r="T2614" s="24"/>
      <c r="W2614" s="24"/>
      <c r="Z2614" s="24"/>
      <c r="AC2614" s="24"/>
      <c r="AI2614" s="24"/>
      <c r="AL2614" s="24"/>
      <c r="AO2614" s="24"/>
      <c r="AR2614" s="24"/>
      <c r="AU2614" s="24"/>
    </row>
    <row r="2615">
      <c r="J2615" s="18"/>
      <c r="N2615" s="24"/>
      <c r="Q2615" s="24"/>
      <c r="T2615" s="24"/>
      <c r="W2615" s="24"/>
      <c r="Z2615" s="24"/>
      <c r="AC2615" s="24"/>
      <c r="AI2615" s="24"/>
      <c r="AL2615" s="24"/>
      <c r="AO2615" s="24"/>
      <c r="AR2615" s="24"/>
      <c r="AU2615" s="24"/>
    </row>
    <row r="2616">
      <c r="J2616" s="18"/>
      <c r="N2616" s="24"/>
      <c r="Q2616" s="24"/>
      <c r="T2616" s="24"/>
      <c r="W2616" s="24"/>
      <c r="Z2616" s="24"/>
      <c r="AC2616" s="24"/>
      <c r="AI2616" s="24"/>
      <c r="AL2616" s="24"/>
      <c r="AO2616" s="24"/>
      <c r="AR2616" s="24"/>
      <c r="AU2616" s="24"/>
    </row>
    <row r="2617">
      <c r="J2617" s="18"/>
      <c r="N2617" s="24"/>
      <c r="Q2617" s="24"/>
      <c r="T2617" s="24"/>
      <c r="W2617" s="24"/>
      <c r="Z2617" s="24"/>
      <c r="AC2617" s="24"/>
      <c r="AI2617" s="24"/>
      <c r="AL2617" s="24"/>
      <c r="AO2617" s="24"/>
      <c r="AR2617" s="24"/>
      <c r="AU2617" s="24"/>
    </row>
    <row r="2618">
      <c r="J2618" s="18"/>
      <c r="N2618" s="24"/>
      <c r="Q2618" s="24"/>
      <c r="T2618" s="24"/>
      <c r="W2618" s="24"/>
      <c r="Z2618" s="24"/>
      <c r="AC2618" s="24"/>
      <c r="AI2618" s="24"/>
      <c r="AL2618" s="24"/>
      <c r="AO2618" s="24"/>
      <c r="AR2618" s="24"/>
      <c r="AU2618" s="24"/>
    </row>
    <row r="2619">
      <c r="J2619" s="18"/>
      <c r="N2619" s="24"/>
      <c r="Q2619" s="24"/>
      <c r="T2619" s="24"/>
      <c r="W2619" s="24"/>
      <c r="Z2619" s="24"/>
      <c r="AC2619" s="24"/>
      <c r="AI2619" s="24"/>
      <c r="AL2619" s="24"/>
      <c r="AO2619" s="24"/>
      <c r="AR2619" s="24"/>
      <c r="AU2619" s="24"/>
    </row>
    <row r="2620">
      <c r="J2620" s="18"/>
      <c r="N2620" s="24"/>
      <c r="Q2620" s="24"/>
      <c r="T2620" s="24"/>
      <c r="W2620" s="24"/>
      <c r="Z2620" s="24"/>
      <c r="AC2620" s="24"/>
      <c r="AI2620" s="24"/>
      <c r="AL2620" s="24"/>
      <c r="AO2620" s="24"/>
      <c r="AR2620" s="24"/>
      <c r="AU2620" s="24"/>
    </row>
    <row r="2621">
      <c r="J2621" s="18"/>
      <c r="N2621" s="24"/>
      <c r="Q2621" s="24"/>
      <c r="T2621" s="24"/>
      <c r="W2621" s="24"/>
      <c r="Z2621" s="24"/>
      <c r="AC2621" s="24"/>
      <c r="AI2621" s="24"/>
      <c r="AL2621" s="24"/>
      <c r="AO2621" s="24"/>
      <c r="AR2621" s="24"/>
      <c r="AU2621" s="24"/>
    </row>
    <row r="2622">
      <c r="J2622" s="18"/>
      <c r="N2622" s="24"/>
      <c r="Q2622" s="24"/>
      <c r="T2622" s="24"/>
      <c r="W2622" s="24"/>
      <c r="Z2622" s="24"/>
      <c r="AC2622" s="24"/>
      <c r="AI2622" s="24"/>
      <c r="AL2622" s="24"/>
      <c r="AO2622" s="24"/>
      <c r="AR2622" s="24"/>
      <c r="AU2622" s="24"/>
    </row>
    <row r="2623">
      <c r="J2623" s="18"/>
      <c r="N2623" s="24"/>
      <c r="Q2623" s="24"/>
      <c r="T2623" s="24"/>
      <c r="W2623" s="24"/>
      <c r="Z2623" s="24"/>
      <c r="AC2623" s="24"/>
      <c r="AI2623" s="24"/>
      <c r="AL2623" s="24"/>
      <c r="AO2623" s="24"/>
      <c r="AR2623" s="24"/>
      <c r="AU2623" s="24"/>
    </row>
    <row r="2624">
      <c r="J2624" s="18"/>
      <c r="N2624" s="24"/>
      <c r="Q2624" s="24"/>
      <c r="T2624" s="24"/>
      <c r="W2624" s="24"/>
      <c r="Z2624" s="24"/>
      <c r="AC2624" s="24"/>
      <c r="AI2624" s="24"/>
      <c r="AL2624" s="24"/>
      <c r="AO2624" s="24"/>
      <c r="AR2624" s="24"/>
      <c r="AU2624" s="24"/>
    </row>
    <row r="2625">
      <c r="J2625" s="18"/>
      <c r="N2625" s="24"/>
      <c r="Q2625" s="24"/>
      <c r="T2625" s="24"/>
      <c r="W2625" s="24"/>
      <c r="Z2625" s="24"/>
      <c r="AC2625" s="24"/>
      <c r="AI2625" s="24"/>
      <c r="AL2625" s="24"/>
      <c r="AO2625" s="24"/>
      <c r="AR2625" s="24"/>
      <c r="AU2625" s="24"/>
    </row>
    <row r="2626">
      <c r="J2626" s="18"/>
      <c r="N2626" s="24"/>
      <c r="Q2626" s="24"/>
      <c r="T2626" s="24"/>
      <c r="W2626" s="24"/>
      <c r="Z2626" s="24"/>
      <c r="AC2626" s="24"/>
      <c r="AI2626" s="24"/>
      <c r="AL2626" s="24"/>
      <c r="AO2626" s="24"/>
      <c r="AR2626" s="24"/>
      <c r="AU2626" s="24"/>
    </row>
    <row r="2627">
      <c r="J2627" s="18"/>
      <c r="N2627" s="24"/>
      <c r="Q2627" s="24"/>
      <c r="T2627" s="24"/>
      <c r="W2627" s="24"/>
      <c r="Z2627" s="24"/>
      <c r="AC2627" s="24"/>
      <c r="AI2627" s="24"/>
      <c r="AL2627" s="24"/>
      <c r="AO2627" s="24"/>
      <c r="AR2627" s="24"/>
      <c r="AU2627" s="24"/>
    </row>
    <row r="2628">
      <c r="J2628" s="18"/>
      <c r="N2628" s="24"/>
      <c r="Q2628" s="24"/>
      <c r="T2628" s="24"/>
      <c r="W2628" s="24"/>
      <c r="Z2628" s="24"/>
      <c r="AC2628" s="24"/>
      <c r="AI2628" s="24"/>
      <c r="AL2628" s="24"/>
      <c r="AO2628" s="24"/>
      <c r="AR2628" s="24"/>
      <c r="AU2628" s="24"/>
    </row>
    <row r="2629">
      <c r="J2629" s="18"/>
      <c r="N2629" s="24"/>
      <c r="Q2629" s="24"/>
      <c r="T2629" s="24"/>
      <c r="W2629" s="24"/>
      <c r="Z2629" s="24"/>
      <c r="AC2629" s="24"/>
      <c r="AI2629" s="24"/>
      <c r="AL2629" s="24"/>
      <c r="AO2629" s="24"/>
      <c r="AR2629" s="24"/>
      <c r="AU2629" s="24"/>
    </row>
    <row r="2630">
      <c r="J2630" s="18"/>
      <c r="N2630" s="24"/>
      <c r="Q2630" s="24"/>
      <c r="T2630" s="24"/>
      <c r="W2630" s="24"/>
      <c r="Z2630" s="24"/>
      <c r="AC2630" s="24"/>
      <c r="AI2630" s="24"/>
      <c r="AL2630" s="24"/>
      <c r="AO2630" s="24"/>
      <c r="AR2630" s="24"/>
      <c r="AU2630" s="24"/>
    </row>
    <row r="2631">
      <c r="J2631" s="18"/>
      <c r="N2631" s="24"/>
      <c r="Q2631" s="24"/>
      <c r="T2631" s="24"/>
      <c r="W2631" s="24"/>
      <c r="Z2631" s="24"/>
      <c r="AC2631" s="24"/>
      <c r="AI2631" s="24"/>
      <c r="AL2631" s="24"/>
      <c r="AO2631" s="24"/>
      <c r="AR2631" s="24"/>
      <c r="AU2631" s="24"/>
    </row>
    <row r="2632">
      <c r="J2632" s="18"/>
      <c r="N2632" s="24"/>
      <c r="Q2632" s="24"/>
      <c r="T2632" s="24"/>
      <c r="W2632" s="24"/>
      <c r="Z2632" s="24"/>
      <c r="AC2632" s="24"/>
      <c r="AI2632" s="24"/>
      <c r="AL2632" s="24"/>
      <c r="AO2632" s="24"/>
      <c r="AR2632" s="24"/>
      <c r="AU2632" s="24"/>
    </row>
    <row r="2633">
      <c r="J2633" s="18"/>
      <c r="N2633" s="24"/>
      <c r="Q2633" s="24"/>
      <c r="T2633" s="24"/>
      <c r="W2633" s="24"/>
      <c r="Z2633" s="24"/>
      <c r="AC2633" s="24"/>
      <c r="AI2633" s="24"/>
      <c r="AL2633" s="24"/>
      <c r="AO2633" s="24"/>
      <c r="AR2633" s="24"/>
      <c r="AU2633" s="24"/>
    </row>
    <row r="2634">
      <c r="J2634" s="18"/>
      <c r="N2634" s="24"/>
      <c r="Q2634" s="24"/>
      <c r="T2634" s="24"/>
      <c r="W2634" s="24"/>
      <c r="Z2634" s="24"/>
      <c r="AC2634" s="24"/>
      <c r="AI2634" s="24"/>
      <c r="AL2634" s="24"/>
      <c r="AO2634" s="24"/>
      <c r="AR2634" s="24"/>
      <c r="AU2634" s="24"/>
    </row>
    <row r="2635">
      <c r="J2635" s="18"/>
      <c r="N2635" s="24"/>
      <c r="Q2635" s="24"/>
      <c r="T2635" s="24"/>
      <c r="W2635" s="24"/>
      <c r="Z2635" s="24"/>
      <c r="AC2635" s="24"/>
      <c r="AI2635" s="24"/>
      <c r="AL2635" s="24"/>
      <c r="AO2635" s="24"/>
      <c r="AR2635" s="24"/>
      <c r="AU2635" s="24"/>
    </row>
    <row r="2636">
      <c r="J2636" s="18"/>
      <c r="N2636" s="24"/>
      <c r="Q2636" s="24"/>
      <c r="T2636" s="24"/>
      <c r="W2636" s="24"/>
      <c r="Z2636" s="24"/>
      <c r="AC2636" s="24"/>
      <c r="AI2636" s="24"/>
      <c r="AL2636" s="24"/>
      <c r="AO2636" s="24"/>
      <c r="AR2636" s="24"/>
      <c r="AU2636" s="24"/>
    </row>
    <row r="2637">
      <c r="J2637" s="18"/>
      <c r="N2637" s="24"/>
      <c r="Q2637" s="24"/>
      <c r="T2637" s="24"/>
      <c r="W2637" s="24"/>
      <c r="Z2637" s="24"/>
      <c r="AC2637" s="24"/>
      <c r="AI2637" s="24"/>
      <c r="AL2637" s="24"/>
      <c r="AO2637" s="24"/>
      <c r="AR2637" s="24"/>
      <c r="AU2637" s="24"/>
    </row>
    <row r="2638">
      <c r="J2638" s="18"/>
      <c r="N2638" s="24"/>
      <c r="Q2638" s="24"/>
      <c r="T2638" s="24"/>
      <c r="W2638" s="24"/>
      <c r="Z2638" s="24"/>
      <c r="AC2638" s="24"/>
      <c r="AI2638" s="24"/>
      <c r="AL2638" s="24"/>
      <c r="AO2638" s="24"/>
      <c r="AR2638" s="24"/>
      <c r="AU2638" s="24"/>
    </row>
    <row r="2639">
      <c r="J2639" s="18"/>
      <c r="N2639" s="24"/>
      <c r="Q2639" s="24"/>
      <c r="T2639" s="24"/>
      <c r="W2639" s="24"/>
      <c r="Z2639" s="24"/>
      <c r="AC2639" s="24"/>
      <c r="AI2639" s="24"/>
      <c r="AL2639" s="24"/>
      <c r="AO2639" s="24"/>
      <c r="AR2639" s="24"/>
      <c r="AU2639" s="24"/>
    </row>
    <row r="2640">
      <c r="J2640" s="18"/>
      <c r="N2640" s="24"/>
      <c r="Q2640" s="24"/>
      <c r="T2640" s="24"/>
      <c r="W2640" s="24"/>
      <c r="Z2640" s="24"/>
      <c r="AC2640" s="24"/>
      <c r="AI2640" s="24"/>
      <c r="AL2640" s="24"/>
      <c r="AO2640" s="24"/>
      <c r="AR2640" s="24"/>
      <c r="AU2640" s="24"/>
    </row>
    <row r="2641">
      <c r="J2641" s="18"/>
      <c r="N2641" s="24"/>
      <c r="Q2641" s="24"/>
      <c r="T2641" s="24"/>
      <c r="W2641" s="24"/>
      <c r="Z2641" s="24"/>
      <c r="AC2641" s="24"/>
      <c r="AI2641" s="24"/>
      <c r="AL2641" s="24"/>
      <c r="AO2641" s="24"/>
      <c r="AR2641" s="24"/>
      <c r="AU2641" s="24"/>
    </row>
    <row r="2642">
      <c r="J2642" s="18"/>
      <c r="N2642" s="24"/>
      <c r="Q2642" s="24"/>
      <c r="T2642" s="24"/>
      <c r="W2642" s="24"/>
      <c r="Z2642" s="24"/>
      <c r="AC2642" s="24"/>
      <c r="AI2642" s="24"/>
      <c r="AL2642" s="24"/>
      <c r="AO2642" s="24"/>
      <c r="AR2642" s="24"/>
      <c r="AU2642" s="24"/>
    </row>
    <row r="2643">
      <c r="J2643" s="18"/>
      <c r="N2643" s="24"/>
      <c r="Q2643" s="24"/>
      <c r="T2643" s="24"/>
      <c r="W2643" s="24"/>
      <c r="Z2643" s="24"/>
      <c r="AC2643" s="24"/>
      <c r="AI2643" s="24"/>
      <c r="AL2643" s="24"/>
      <c r="AO2643" s="24"/>
      <c r="AR2643" s="24"/>
      <c r="AU2643" s="24"/>
    </row>
    <row r="2644">
      <c r="J2644" s="18"/>
      <c r="N2644" s="24"/>
      <c r="Q2644" s="24"/>
      <c r="T2644" s="24"/>
      <c r="W2644" s="24"/>
      <c r="Z2644" s="24"/>
      <c r="AC2644" s="24"/>
      <c r="AI2644" s="24"/>
      <c r="AL2644" s="24"/>
      <c r="AO2644" s="24"/>
      <c r="AR2644" s="24"/>
      <c r="AU2644" s="24"/>
    </row>
    <row r="2645">
      <c r="J2645" s="18"/>
      <c r="N2645" s="24"/>
      <c r="Q2645" s="24"/>
      <c r="T2645" s="24"/>
      <c r="W2645" s="24"/>
      <c r="Z2645" s="24"/>
      <c r="AC2645" s="24"/>
      <c r="AI2645" s="24"/>
      <c r="AL2645" s="24"/>
      <c r="AO2645" s="24"/>
      <c r="AR2645" s="24"/>
      <c r="AU2645" s="24"/>
    </row>
    <row r="2646">
      <c r="J2646" s="18"/>
      <c r="N2646" s="24"/>
      <c r="Q2646" s="24"/>
      <c r="T2646" s="24"/>
      <c r="W2646" s="24"/>
      <c r="Z2646" s="24"/>
      <c r="AC2646" s="24"/>
      <c r="AI2646" s="24"/>
      <c r="AL2646" s="24"/>
      <c r="AO2646" s="24"/>
      <c r="AR2646" s="24"/>
      <c r="AU2646" s="24"/>
    </row>
    <row r="2647">
      <c r="J2647" s="18"/>
      <c r="N2647" s="24"/>
      <c r="Q2647" s="24"/>
      <c r="T2647" s="24"/>
      <c r="W2647" s="24"/>
      <c r="Z2647" s="24"/>
      <c r="AC2647" s="24"/>
      <c r="AI2647" s="24"/>
      <c r="AL2647" s="24"/>
      <c r="AO2647" s="24"/>
      <c r="AR2647" s="24"/>
      <c r="AU2647" s="24"/>
    </row>
    <row r="2648">
      <c r="J2648" s="18"/>
      <c r="N2648" s="24"/>
      <c r="Q2648" s="24"/>
      <c r="T2648" s="24"/>
      <c r="W2648" s="24"/>
      <c r="Z2648" s="24"/>
      <c r="AC2648" s="24"/>
      <c r="AI2648" s="24"/>
      <c r="AL2648" s="24"/>
      <c r="AO2648" s="24"/>
      <c r="AR2648" s="24"/>
      <c r="AU2648" s="24"/>
    </row>
    <row r="2649">
      <c r="J2649" s="18"/>
      <c r="N2649" s="24"/>
      <c r="Q2649" s="24"/>
      <c r="T2649" s="24"/>
      <c r="W2649" s="24"/>
      <c r="Z2649" s="24"/>
      <c r="AC2649" s="24"/>
      <c r="AI2649" s="24"/>
      <c r="AL2649" s="24"/>
      <c r="AO2649" s="24"/>
      <c r="AR2649" s="24"/>
      <c r="AU2649" s="24"/>
    </row>
    <row r="2650">
      <c r="J2650" s="18"/>
      <c r="N2650" s="24"/>
      <c r="Q2650" s="24"/>
      <c r="T2650" s="24"/>
      <c r="W2650" s="24"/>
      <c r="Z2650" s="24"/>
      <c r="AC2650" s="24"/>
      <c r="AI2650" s="24"/>
      <c r="AL2650" s="24"/>
      <c r="AO2650" s="24"/>
      <c r="AR2650" s="24"/>
      <c r="AU2650" s="24"/>
    </row>
    <row r="2651">
      <c r="J2651" s="18"/>
      <c r="N2651" s="24"/>
      <c r="Q2651" s="24"/>
      <c r="T2651" s="24"/>
      <c r="W2651" s="24"/>
      <c r="Z2651" s="24"/>
      <c r="AC2651" s="24"/>
      <c r="AI2651" s="24"/>
      <c r="AL2651" s="24"/>
      <c r="AO2651" s="24"/>
      <c r="AR2651" s="24"/>
      <c r="AU2651" s="24"/>
    </row>
    <row r="2652">
      <c r="J2652" s="18"/>
      <c r="N2652" s="24"/>
      <c r="Q2652" s="24"/>
      <c r="T2652" s="24"/>
      <c r="W2652" s="24"/>
      <c r="Z2652" s="24"/>
      <c r="AC2652" s="24"/>
      <c r="AI2652" s="24"/>
      <c r="AL2652" s="24"/>
      <c r="AO2652" s="24"/>
      <c r="AR2652" s="24"/>
      <c r="AU2652" s="24"/>
    </row>
    <row r="2653">
      <c r="J2653" s="18"/>
      <c r="N2653" s="24"/>
      <c r="Q2653" s="24"/>
      <c r="T2653" s="24"/>
      <c r="W2653" s="24"/>
      <c r="Z2653" s="24"/>
      <c r="AC2653" s="24"/>
      <c r="AI2653" s="24"/>
      <c r="AL2653" s="24"/>
      <c r="AO2653" s="24"/>
      <c r="AR2653" s="24"/>
      <c r="AU2653" s="24"/>
    </row>
    <row r="2654">
      <c r="J2654" s="18"/>
      <c r="N2654" s="24"/>
      <c r="Q2654" s="24"/>
      <c r="T2654" s="24"/>
      <c r="W2654" s="24"/>
      <c r="Z2654" s="24"/>
      <c r="AC2654" s="24"/>
      <c r="AI2654" s="24"/>
      <c r="AL2654" s="24"/>
      <c r="AO2654" s="24"/>
      <c r="AR2654" s="24"/>
      <c r="AU2654" s="24"/>
    </row>
    <row r="2655">
      <c r="J2655" s="18"/>
      <c r="N2655" s="24"/>
      <c r="Q2655" s="24"/>
      <c r="T2655" s="24"/>
      <c r="W2655" s="24"/>
      <c r="Z2655" s="24"/>
      <c r="AC2655" s="24"/>
      <c r="AI2655" s="24"/>
      <c r="AL2655" s="24"/>
      <c r="AO2655" s="24"/>
      <c r="AR2655" s="24"/>
      <c r="AU2655" s="24"/>
    </row>
    <row r="2656">
      <c r="J2656" s="18"/>
      <c r="N2656" s="24"/>
      <c r="Q2656" s="24"/>
      <c r="T2656" s="24"/>
      <c r="W2656" s="24"/>
      <c r="Z2656" s="24"/>
      <c r="AC2656" s="24"/>
      <c r="AI2656" s="24"/>
      <c r="AL2656" s="24"/>
      <c r="AO2656" s="24"/>
      <c r="AR2656" s="24"/>
      <c r="AU2656" s="24"/>
    </row>
    <row r="2657">
      <c r="J2657" s="18"/>
      <c r="N2657" s="24"/>
      <c r="Q2657" s="24"/>
      <c r="T2657" s="24"/>
      <c r="W2657" s="24"/>
      <c r="Z2657" s="24"/>
      <c r="AC2657" s="24"/>
      <c r="AI2657" s="24"/>
      <c r="AL2657" s="24"/>
      <c r="AO2657" s="24"/>
      <c r="AR2657" s="24"/>
      <c r="AU2657" s="24"/>
    </row>
    <row r="2658">
      <c r="J2658" s="18"/>
      <c r="N2658" s="24"/>
      <c r="Q2658" s="24"/>
      <c r="T2658" s="24"/>
      <c r="W2658" s="24"/>
      <c r="Z2658" s="24"/>
      <c r="AC2658" s="24"/>
      <c r="AI2658" s="24"/>
      <c r="AL2658" s="24"/>
      <c r="AO2658" s="24"/>
      <c r="AR2658" s="24"/>
      <c r="AU2658" s="24"/>
    </row>
    <row r="2659">
      <c r="J2659" s="18"/>
      <c r="N2659" s="24"/>
      <c r="Q2659" s="24"/>
      <c r="T2659" s="24"/>
      <c r="W2659" s="24"/>
      <c r="Z2659" s="24"/>
      <c r="AC2659" s="24"/>
      <c r="AI2659" s="24"/>
      <c r="AL2659" s="24"/>
      <c r="AO2659" s="24"/>
      <c r="AR2659" s="24"/>
      <c r="AU2659" s="24"/>
    </row>
    <row r="2660">
      <c r="J2660" s="18"/>
      <c r="N2660" s="24"/>
      <c r="Q2660" s="24"/>
      <c r="T2660" s="24"/>
      <c r="W2660" s="24"/>
      <c r="Z2660" s="24"/>
      <c r="AC2660" s="24"/>
      <c r="AI2660" s="24"/>
      <c r="AL2660" s="24"/>
      <c r="AO2660" s="24"/>
      <c r="AR2660" s="24"/>
      <c r="AU2660" s="24"/>
    </row>
    <row r="2661">
      <c r="J2661" s="18"/>
      <c r="N2661" s="24"/>
      <c r="Q2661" s="24"/>
      <c r="T2661" s="24"/>
      <c r="W2661" s="24"/>
      <c r="Z2661" s="24"/>
      <c r="AC2661" s="24"/>
      <c r="AI2661" s="24"/>
      <c r="AL2661" s="24"/>
      <c r="AO2661" s="24"/>
      <c r="AR2661" s="24"/>
      <c r="AU2661" s="24"/>
    </row>
    <row r="2662">
      <c r="J2662" s="18"/>
      <c r="N2662" s="24"/>
      <c r="Q2662" s="24"/>
      <c r="T2662" s="24"/>
      <c r="W2662" s="24"/>
      <c r="Z2662" s="24"/>
      <c r="AC2662" s="24"/>
      <c r="AI2662" s="24"/>
      <c r="AL2662" s="24"/>
      <c r="AO2662" s="24"/>
      <c r="AR2662" s="24"/>
      <c r="AU2662" s="24"/>
    </row>
    <row r="2663">
      <c r="J2663" s="18"/>
      <c r="N2663" s="24"/>
      <c r="Q2663" s="24"/>
      <c r="T2663" s="24"/>
      <c r="W2663" s="24"/>
      <c r="Z2663" s="24"/>
      <c r="AC2663" s="24"/>
      <c r="AI2663" s="24"/>
      <c r="AL2663" s="24"/>
      <c r="AO2663" s="24"/>
      <c r="AR2663" s="24"/>
      <c r="AU2663" s="24"/>
    </row>
    <row r="2664">
      <c r="J2664" s="18"/>
      <c r="N2664" s="24"/>
      <c r="Q2664" s="24"/>
      <c r="T2664" s="24"/>
      <c r="W2664" s="24"/>
      <c r="Z2664" s="24"/>
      <c r="AC2664" s="24"/>
      <c r="AI2664" s="24"/>
      <c r="AL2664" s="24"/>
      <c r="AO2664" s="24"/>
      <c r="AR2664" s="24"/>
      <c r="AU2664" s="24"/>
    </row>
    <row r="2665">
      <c r="J2665" s="18"/>
      <c r="N2665" s="24"/>
      <c r="Q2665" s="24"/>
      <c r="T2665" s="24"/>
      <c r="W2665" s="24"/>
      <c r="Z2665" s="24"/>
      <c r="AC2665" s="24"/>
      <c r="AI2665" s="24"/>
      <c r="AL2665" s="24"/>
      <c r="AO2665" s="24"/>
      <c r="AR2665" s="24"/>
      <c r="AU2665" s="24"/>
    </row>
    <row r="2666">
      <c r="J2666" s="18"/>
      <c r="N2666" s="24"/>
      <c r="Q2666" s="24"/>
      <c r="T2666" s="24"/>
      <c r="W2666" s="24"/>
      <c r="Z2666" s="24"/>
      <c r="AC2666" s="24"/>
      <c r="AI2666" s="24"/>
      <c r="AL2666" s="24"/>
      <c r="AO2666" s="24"/>
      <c r="AR2666" s="24"/>
      <c r="AU2666" s="24"/>
    </row>
    <row r="2667">
      <c r="J2667" s="18"/>
      <c r="N2667" s="24"/>
      <c r="Q2667" s="24"/>
      <c r="T2667" s="24"/>
      <c r="W2667" s="24"/>
      <c r="Z2667" s="24"/>
      <c r="AC2667" s="24"/>
      <c r="AI2667" s="24"/>
      <c r="AL2667" s="24"/>
      <c r="AO2667" s="24"/>
      <c r="AR2667" s="24"/>
      <c r="AU2667" s="24"/>
    </row>
    <row r="2668">
      <c r="J2668" s="18"/>
      <c r="N2668" s="24"/>
      <c r="Q2668" s="24"/>
      <c r="T2668" s="24"/>
      <c r="W2668" s="24"/>
      <c r="Z2668" s="24"/>
      <c r="AC2668" s="24"/>
      <c r="AI2668" s="24"/>
      <c r="AL2668" s="24"/>
      <c r="AO2668" s="24"/>
      <c r="AR2668" s="24"/>
      <c r="AU2668" s="24"/>
    </row>
    <row r="2669">
      <c r="J2669" s="18"/>
      <c r="N2669" s="24"/>
      <c r="Q2669" s="24"/>
      <c r="T2669" s="24"/>
      <c r="W2669" s="24"/>
      <c r="Z2669" s="24"/>
      <c r="AC2669" s="24"/>
      <c r="AI2669" s="24"/>
      <c r="AL2669" s="24"/>
      <c r="AO2669" s="24"/>
      <c r="AR2669" s="24"/>
      <c r="AU2669" s="24"/>
    </row>
    <row r="2670">
      <c r="J2670" s="18"/>
      <c r="N2670" s="24"/>
      <c r="Q2670" s="24"/>
      <c r="T2670" s="24"/>
      <c r="W2670" s="24"/>
      <c r="Z2670" s="24"/>
      <c r="AC2670" s="24"/>
      <c r="AI2670" s="24"/>
      <c r="AL2670" s="24"/>
      <c r="AO2670" s="24"/>
      <c r="AR2670" s="24"/>
      <c r="AU2670" s="24"/>
    </row>
    <row r="2671">
      <c r="J2671" s="18"/>
      <c r="N2671" s="24"/>
      <c r="Q2671" s="24"/>
      <c r="T2671" s="24"/>
      <c r="W2671" s="24"/>
      <c r="Z2671" s="24"/>
      <c r="AC2671" s="24"/>
      <c r="AI2671" s="24"/>
      <c r="AL2671" s="24"/>
      <c r="AO2671" s="24"/>
      <c r="AR2671" s="24"/>
      <c r="AU2671" s="24"/>
    </row>
    <row r="2672">
      <c r="J2672" s="18"/>
      <c r="N2672" s="24"/>
      <c r="Q2672" s="24"/>
      <c r="T2672" s="24"/>
      <c r="W2672" s="24"/>
      <c r="Z2672" s="24"/>
      <c r="AC2672" s="24"/>
      <c r="AI2672" s="24"/>
      <c r="AL2672" s="24"/>
      <c r="AO2672" s="24"/>
      <c r="AR2672" s="24"/>
      <c r="AU2672" s="24"/>
    </row>
    <row r="2673">
      <c r="J2673" s="18"/>
      <c r="N2673" s="24"/>
      <c r="Q2673" s="24"/>
      <c r="T2673" s="24"/>
      <c r="W2673" s="24"/>
      <c r="Z2673" s="24"/>
      <c r="AC2673" s="24"/>
      <c r="AI2673" s="24"/>
      <c r="AL2673" s="24"/>
      <c r="AO2673" s="24"/>
      <c r="AR2673" s="24"/>
      <c r="AU2673" s="24"/>
    </row>
    <row r="2674">
      <c r="J2674" s="18"/>
      <c r="N2674" s="24"/>
      <c r="Q2674" s="24"/>
      <c r="T2674" s="24"/>
      <c r="W2674" s="24"/>
      <c r="Z2674" s="24"/>
      <c r="AC2674" s="24"/>
      <c r="AI2674" s="24"/>
      <c r="AL2674" s="24"/>
      <c r="AO2674" s="24"/>
      <c r="AR2674" s="24"/>
      <c r="AU2674" s="24"/>
    </row>
    <row r="2675">
      <c r="J2675" s="18"/>
      <c r="N2675" s="24"/>
      <c r="Q2675" s="24"/>
      <c r="T2675" s="24"/>
      <c r="W2675" s="24"/>
      <c r="Z2675" s="24"/>
      <c r="AC2675" s="24"/>
      <c r="AI2675" s="24"/>
      <c r="AL2675" s="24"/>
      <c r="AO2675" s="24"/>
      <c r="AR2675" s="24"/>
      <c r="AU2675" s="24"/>
    </row>
    <row r="2676">
      <c r="J2676" s="18"/>
      <c r="N2676" s="24"/>
      <c r="Q2676" s="24"/>
      <c r="T2676" s="24"/>
      <c r="W2676" s="24"/>
      <c r="Z2676" s="24"/>
      <c r="AC2676" s="24"/>
      <c r="AI2676" s="24"/>
      <c r="AL2676" s="24"/>
      <c r="AO2676" s="24"/>
      <c r="AR2676" s="24"/>
      <c r="AU2676" s="24"/>
    </row>
    <row r="2677">
      <c r="J2677" s="18"/>
      <c r="N2677" s="24"/>
      <c r="Q2677" s="24"/>
      <c r="T2677" s="24"/>
      <c r="W2677" s="24"/>
      <c r="Z2677" s="24"/>
      <c r="AC2677" s="24"/>
      <c r="AI2677" s="24"/>
      <c r="AL2677" s="24"/>
      <c r="AO2677" s="24"/>
      <c r="AR2677" s="24"/>
      <c r="AU2677" s="24"/>
    </row>
    <row r="2678">
      <c r="J2678" s="18"/>
      <c r="N2678" s="24"/>
      <c r="Q2678" s="24"/>
      <c r="T2678" s="24"/>
      <c r="W2678" s="24"/>
      <c r="Z2678" s="24"/>
      <c r="AC2678" s="24"/>
      <c r="AI2678" s="24"/>
      <c r="AL2678" s="24"/>
      <c r="AO2678" s="24"/>
      <c r="AR2678" s="24"/>
      <c r="AU2678" s="24"/>
    </row>
    <row r="2679">
      <c r="J2679" s="18"/>
      <c r="N2679" s="24"/>
      <c r="Q2679" s="24"/>
      <c r="T2679" s="24"/>
      <c r="W2679" s="24"/>
      <c r="Z2679" s="24"/>
      <c r="AC2679" s="24"/>
      <c r="AI2679" s="24"/>
      <c r="AL2679" s="24"/>
      <c r="AO2679" s="24"/>
      <c r="AR2679" s="24"/>
      <c r="AU2679" s="24"/>
    </row>
    <row r="2680">
      <c r="J2680" s="18"/>
      <c r="N2680" s="24"/>
      <c r="Q2680" s="24"/>
      <c r="T2680" s="24"/>
      <c r="W2680" s="24"/>
      <c r="Z2680" s="24"/>
      <c r="AC2680" s="24"/>
      <c r="AI2680" s="24"/>
      <c r="AL2680" s="24"/>
      <c r="AO2680" s="24"/>
      <c r="AR2680" s="24"/>
      <c r="AU2680" s="24"/>
    </row>
    <row r="2681">
      <c r="J2681" s="18"/>
      <c r="N2681" s="24"/>
      <c r="Q2681" s="24"/>
      <c r="T2681" s="24"/>
      <c r="W2681" s="24"/>
      <c r="Z2681" s="24"/>
      <c r="AC2681" s="24"/>
      <c r="AI2681" s="24"/>
      <c r="AL2681" s="24"/>
      <c r="AO2681" s="24"/>
      <c r="AR2681" s="24"/>
      <c r="AU2681" s="24"/>
    </row>
    <row r="2682">
      <c r="J2682" s="18"/>
      <c r="N2682" s="24"/>
      <c r="Q2682" s="24"/>
      <c r="T2682" s="24"/>
      <c r="W2682" s="24"/>
      <c r="Z2682" s="24"/>
      <c r="AC2682" s="24"/>
      <c r="AI2682" s="24"/>
      <c r="AL2682" s="24"/>
      <c r="AO2682" s="24"/>
      <c r="AR2682" s="24"/>
      <c r="AU2682" s="24"/>
    </row>
    <row r="2683">
      <c r="J2683" s="18"/>
      <c r="N2683" s="24"/>
      <c r="Q2683" s="24"/>
      <c r="T2683" s="24"/>
      <c r="W2683" s="24"/>
      <c r="Z2683" s="24"/>
      <c r="AC2683" s="24"/>
      <c r="AI2683" s="24"/>
      <c r="AL2683" s="24"/>
      <c r="AO2683" s="24"/>
      <c r="AR2683" s="24"/>
      <c r="AU2683" s="24"/>
    </row>
    <row r="2684">
      <c r="J2684" s="18"/>
      <c r="N2684" s="24"/>
      <c r="Q2684" s="24"/>
      <c r="T2684" s="24"/>
      <c r="W2684" s="24"/>
      <c r="Z2684" s="24"/>
      <c r="AC2684" s="24"/>
      <c r="AI2684" s="24"/>
      <c r="AL2684" s="24"/>
      <c r="AO2684" s="24"/>
      <c r="AR2684" s="24"/>
      <c r="AU2684" s="24"/>
    </row>
    <row r="2685">
      <c r="J2685" s="18"/>
      <c r="N2685" s="24"/>
      <c r="Q2685" s="24"/>
      <c r="T2685" s="24"/>
      <c r="W2685" s="24"/>
      <c r="Z2685" s="24"/>
      <c r="AC2685" s="24"/>
      <c r="AI2685" s="24"/>
      <c r="AL2685" s="24"/>
      <c r="AO2685" s="24"/>
      <c r="AR2685" s="24"/>
      <c r="AU2685" s="24"/>
    </row>
    <row r="2686">
      <c r="J2686" s="18"/>
      <c r="N2686" s="24"/>
      <c r="Q2686" s="24"/>
      <c r="T2686" s="24"/>
      <c r="W2686" s="24"/>
      <c r="Z2686" s="24"/>
      <c r="AC2686" s="24"/>
      <c r="AI2686" s="24"/>
      <c r="AL2686" s="24"/>
      <c r="AO2686" s="24"/>
      <c r="AR2686" s="24"/>
      <c r="AU2686" s="24"/>
    </row>
    <row r="2687">
      <c r="J2687" s="18"/>
      <c r="N2687" s="24"/>
      <c r="Q2687" s="24"/>
      <c r="T2687" s="24"/>
      <c r="W2687" s="24"/>
      <c r="Z2687" s="24"/>
      <c r="AC2687" s="24"/>
      <c r="AI2687" s="24"/>
      <c r="AL2687" s="24"/>
      <c r="AO2687" s="24"/>
      <c r="AR2687" s="24"/>
      <c r="AU2687" s="24"/>
    </row>
    <row r="2688">
      <c r="J2688" s="18"/>
      <c r="N2688" s="24"/>
      <c r="Q2688" s="24"/>
      <c r="T2688" s="24"/>
      <c r="W2688" s="24"/>
      <c r="Z2688" s="24"/>
      <c r="AC2688" s="24"/>
      <c r="AI2688" s="24"/>
      <c r="AL2688" s="24"/>
      <c r="AO2688" s="24"/>
      <c r="AR2688" s="24"/>
      <c r="AU2688" s="24"/>
    </row>
    <row r="2689">
      <c r="J2689" s="18"/>
      <c r="N2689" s="24"/>
      <c r="Q2689" s="24"/>
      <c r="T2689" s="24"/>
      <c r="W2689" s="24"/>
      <c r="Z2689" s="24"/>
      <c r="AC2689" s="24"/>
      <c r="AI2689" s="24"/>
      <c r="AL2689" s="24"/>
      <c r="AO2689" s="24"/>
      <c r="AR2689" s="24"/>
      <c r="AU2689" s="24"/>
    </row>
    <row r="2690">
      <c r="J2690" s="18"/>
      <c r="N2690" s="24"/>
      <c r="Q2690" s="24"/>
      <c r="T2690" s="24"/>
      <c r="W2690" s="24"/>
      <c r="Z2690" s="24"/>
      <c r="AC2690" s="24"/>
      <c r="AI2690" s="24"/>
      <c r="AL2690" s="24"/>
      <c r="AO2690" s="24"/>
      <c r="AR2690" s="24"/>
      <c r="AU2690" s="24"/>
    </row>
    <row r="2691">
      <c r="J2691" s="18"/>
      <c r="N2691" s="24"/>
      <c r="Q2691" s="24"/>
      <c r="T2691" s="24"/>
      <c r="W2691" s="24"/>
      <c r="Z2691" s="24"/>
      <c r="AC2691" s="24"/>
      <c r="AI2691" s="24"/>
      <c r="AL2691" s="24"/>
      <c r="AO2691" s="24"/>
      <c r="AR2691" s="24"/>
      <c r="AU2691" s="24"/>
    </row>
    <row r="2692">
      <c r="J2692" s="18"/>
      <c r="N2692" s="24"/>
      <c r="Q2692" s="24"/>
      <c r="T2692" s="24"/>
      <c r="W2692" s="24"/>
      <c r="Z2692" s="24"/>
      <c r="AC2692" s="24"/>
      <c r="AI2692" s="24"/>
      <c r="AL2692" s="24"/>
      <c r="AO2692" s="24"/>
      <c r="AR2692" s="24"/>
      <c r="AU2692" s="24"/>
    </row>
    <row r="2693">
      <c r="J2693" s="18"/>
      <c r="N2693" s="24"/>
      <c r="Q2693" s="24"/>
      <c r="T2693" s="24"/>
      <c r="W2693" s="24"/>
      <c r="Z2693" s="24"/>
      <c r="AC2693" s="24"/>
      <c r="AI2693" s="24"/>
      <c r="AL2693" s="24"/>
      <c r="AO2693" s="24"/>
      <c r="AR2693" s="24"/>
      <c r="AU2693" s="24"/>
    </row>
    <row r="2694">
      <c r="J2694" s="18"/>
      <c r="N2694" s="24"/>
      <c r="Q2694" s="24"/>
      <c r="T2694" s="24"/>
      <c r="W2694" s="24"/>
      <c r="Z2694" s="24"/>
      <c r="AC2694" s="24"/>
      <c r="AI2694" s="24"/>
      <c r="AL2694" s="24"/>
      <c r="AO2694" s="24"/>
      <c r="AR2694" s="24"/>
      <c r="AU2694" s="24"/>
    </row>
    <row r="2695">
      <c r="J2695" s="18"/>
      <c r="N2695" s="24"/>
      <c r="Q2695" s="24"/>
      <c r="T2695" s="24"/>
      <c r="W2695" s="24"/>
      <c r="Z2695" s="24"/>
      <c r="AC2695" s="24"/>
      <c r="AI2695" s="24"/>
      <c r="AL2695" s="24"/>
      <c r="AO2695" s="24"/>
      <c r="AR2695" s="24"/>
      <c r="AU2695" s="24"/>
    </row>
    <row r="2696">
      <c r="J2696" s="18"/>
      <c r="N2696" s="24"/>
      <c r="Q2696" s="24"/>
      <c r="T2696" s="24"/>
      <c r="W2696" s="24"/>
      <c r="Z2696" s="24"/>
      <c r="AC2696" s="24"/>
      <c r="AI2696" s="24"/>
      <c r="AL2696" s="24"/>
      <c r="AO2696" s="24"/>
      <c r="AR2696" s="24"/>
      <c r="AU2696" s="24"/>
    </row>
    <row r="2697">
      <c r="J2697" s="18"/>
      <c r="N2697" s="24"/>
      <c r="Q2697" s="24"/>
      <c r="T2697" s="24"/>
      <c r="W2697" s="24"/>
      <c r="Z2697" s="24"/>
      <c r="AC2697" s="24"/>
      <c r="AI2697" s="24"/>
      <c r="AL2697" s="24"/>
      <c r="AO2697" s="24"/>
      <c r="AR2697" s="24"/>
      <c r="AU2697" s="24"/>
    </row>
    <row r="2698">
      <c r="J2698" s="18"/>
      <c r="N2698" s="24"/>
      <c r="Q2698" s="24"/>
      <c r="T2698" s="24"/>
      <c r="W2698" s="24"/>
      <c r="Z2698" s="24"/>
      <c r="AC2698" s="24"/>
      <c r="AI2698" s="24"/>
      <c r="AL2698" s="24"/>
      <c r="AO2698" s="24"/>
      <c r="AR2698" s="24"/>
      <c r="AU2698" s="24"/>
    </row>
    <row r="2699">
      <c r="J2699" s="18"/>
      <c r="N2699" s="24"/>
      <c r="Q2699" s="24"/>
      <c r="T2699" s="24"/>
      <c r="W2699" s="24"/>
      <c r="Z2699" s="24"/>
      <c r="AC2699" s="24"/>
      <c r="AI2699" s="24"/>
      <c r="AL2699" s="24"/>
      <c r="AO2699" s="24"/>
      <c r="AR2699" s="24"/>
      <c r="AU2699" s="24"/>
    </row>
    <row r="2700">
      <c r="J2700" s="18"/>
      <c r="N2700" s="24"/>
      <c r="Q2700" s="24"/>
      <c r="T2700" s="24"/>
      <c r="W2700" s="24"/>
      <c r="Z2700" s="24"/>
      <c r="AC2700" s="24"/>
      <c r="AI2700" s="24"/>
      <c r="AL2700" s="24"/>
      <c r="AO2700" s="24"/>
      <c r="AR2700" s="24"/>
      <c r="AU2700" s="24"/>
    </row>
    <row r="2701">
      <c r="J2701" s="18"/>
      <c r="N2701" s="24"/>
      <c r="Q2701" s="24"/>
      <c r="T2701" s="24"/>
      <c r="W2701" s="24"/>
      <c r="Z2701" s="24"/>
      <c r="AC2701" s="24"/>
      <c r="AI2701" s="24"/>
      <c r="AL2701" s="24"/>
      <c r="AO2701" s="24"/>
      <c r="AR2701" s="24"/>
      <c r="AU2701" s="24"/>
    </row>
    <row r="2702">
      <c r="J2702" s="18"/>
      <c r="N2702" s="24"/>
      <c r="Q2702" s="24"/>
      <c r="T2702" s="24"/>
      <c r="W2702" s="24"/>
      <c r="Z2702" s="24"/>
      <c r="AC2702" s="24"/>
      <c r="AI2702" s="24"/>
      <c r="AL2702" s="24"/>
      <c r="AO2702" s="24"/>
      <c r="AR2702" s="24"/>
      <c r="AU2702" s="24"/>
    </row>
    <row r="2703">
      <c r="J2703" s="18"/>
      <c r="N2703" s="24"/>
      <c r="Q2703" s="24"/>
      <c r="T2703" s="24"/>
      <c r="W2703" s="24"/>
      <c r="Z2703" s="24"/>
      <c r="AC2703" s="24"/>
      <c r="AI2703" s="24"/>
      <c r="AL2703" s="24"/>
      <c r="AO2703" s="24"/>
      <c r="AR2703" s="24"/>
      <c r="AU2703" s="24"/>
    </row>
    <row r="2704">
      <c r="J2704" s="18"/>
      <c r="N2704" s="24"/>
      <c r="Q2704" s="24"/>
      <c r="T2704" s="24"/>
      <c r="W2704" s="24"/>
      <c r="Z2704" s="24"/>
      <c r="AC2704" s="24"/>
      <c r="AI2704" s="24"/>
      <c r="AL2704" s="24"/>
      <c r="AO2704" s="24"/>
      <c r="AR2704" s="24"/>
      <c r="AU2704" s="24"/>
    </row>
    <row r="2705">
      <c r="J2705" s="18"/>
      <c r="N2705" s="24"/>
      <c r="Q2705" s="24"/>
      <c r="T2705" s="24"/>
      <c r="W2705" s="24"/>
      <c r="Z2705" s="24"/>
      <c r="AC2705" s="24"/>
      <c r="AI2705" s="24"/>
      <c r="AL2705" s="24"/>
      <c r="AO2705" s="24"/>
      <c r="AR2705" s="24"/>
      <c r="AU2705" s="24"/>
    </row>
    <row r="2706">
      <c r="J2706" s="18"/>
      <c r="N2706" s="24"/>
      <c r="Q2706" s="24"/>
      <c r="T2706" s="24"/>
      <c r="W2706" s="24"/>
      <c r="Z2706" s="24"/>
      <c r="AC2706" s="24"/>
      <c r="AI2706" s="24"/>
      <c r="AL2706" s="24"/>
      <c r="AO2706" s="24"/>
      <c r="AR2706" s="24"/>
      <c r="AU2706" s="24"/>
    </row>
    <row r="2707">
      <c r="J2707" s="18"/>
      <c r="N2707" s="24"/>
      <c r="Q2707" s="24"/>
      <c r="T2707" s="24"/>
      <c r="W2707" s="24"/>
      <c r="Z2707" s="24"/>
      <c r="AC2707" s="24"/>
      <c r="AI2707" s="24"/>
      <c r="AL2707" s="24"/>
      <c r="AO2707" s="24"/>
      <c r="AR2707" s="24"/>
      <c r="AU2707" s="24"/>
    </row>
    <row r="2708">
      <c r="J2708" s="18"/>
      <c r="N2708" s="24"/>
      <c r="Q2708" s="24"/>
      <c r="T2708" s="24"/>
      <c r="W2708" s="24"/>
      <c r="Z2708" s="24"/>
      <c r="AC2708" s="24"/>
      <c r="AI2708" s="24"/>
      <c r="AL2708" s="24"/>
      <c r="AO2708" s="24"/>
      <c r="AR2708" s="24"/>
      <c r="AU2708" s="24"/>
    </row>
    <row r="2709">
      <c r="J2709" s="18"/>
      <c r="N2709" s="24"/>
      <c r="Q2709" s="24"/>
      <c r="T2709" s="24"/>
      <c r="W2709" s="24"/>
      <c r="Z2709" s="24"/>
      <c r="AC2709" s="24"/>
      <c r="AI2709" s="24"/>
      <c r="AL2709" s="24"/>
      <c r="AO2709" s="24"/>
      <c r="AR2709" s="24"/>
      <c r="AU2709" s="24"/>
    </row>
    <row r="2710">
      <c r="J2710" s="18"/>
      <c r="N2710" s="24"/>
      <c r="Q2710" s="24"/>
      <c r="T2710" s="24"/>
      <c r="W2710" s="24"/>
      <c r="Z2710" s="24"/>
      <c r="AC2710" s="24"/>
      <c r="AI2710" s="24"/>
      <c r="AL2710" s="24"/>
      <c r="AO2710" s="24"/>
      <c r="AR2710" s="24"/>
      <c r="AU2710" s="24"/>
    </row>
    <row r="2711">
      <c r="J2711" s="18"/>
      <c r="N2711" s="24"/>
      <c r="Q2711" s="24"/>
      <c r="T2711" s="24"/>
      <c r="W2711" s="24"/>
      <c r="Z2711" s="24"/>
      <c r="AC2711" s="24"/>
      <c r="AI2711" s="24"/>
      <c r="AL2711" s="24"/>
      <c r="AO2711" s="24"/>
      <c r="AR2711" s="24"/>
      <c r="AU2711" s="24"/>
    </row>
    <row r="2712">
      <c r="J2712" s="18"/>
      <c r="N2712" s="24"/>
      <c r="Q2712" s="24"/>
      <c r="T2712" s="24"/>
      <c r="W2712" s="24"/>
      <c r="Z2712" s="24"/>
      <c r="AC2712" s="24"/>
      <c r="AI2712" s="24"/>
      <c r="AL2712" s="24"/>
      <c r="AO2712" s="24"/>
      <c r="AR2712" s="24"/>
      <c r="AU2712" s="24"/>
    </row>
    <row r="2713">
      <c r="J2713" s="18"/>
      <c r="N2713" s="24"/>
      <c r="Q2713" s="24"/>
      <c r="T2713" s="24"/>
      <c r="W2713" s="24"/>
      <c r="Z2713" s="24"/>
      <c r="AC2713" s="24"/>
      <c r="AI2713" s="24"/>
      <c r="AL2713" s="24"/>
      <c r="AO2713" s="24"/>
      <c r="AR2713" s="24"/>
      <c r="AU2713" s="24"/>
    </row>
    <row r="2714">
      <c r="J2714" s="18"/>
      <c r="N2714" s="24"/>
      <c r="Q2714" s="24"/>
      <c r="T2714" s="24"/>
      <c r="W2714" s="24"/>
      <c r="Z2714" s="24"/>
      <c r="AC2714" s="24"/>
      <c r="AI2714" s="24"/>
      <c r="AL2714" s="24"/>
      <c r="AO2714" s="24"/>
      <c r="AR2714" s="24"/>
      <c r="AU2714" s="24"/>
    </row>
    <row r="2715">
      <c r="J2715" s="18"/>
      <c r="N2715" s="24"/>
      <c r="Q2715" s="24"/>
      <c r="T2715" s="24"/>
      <c r="W2715" s="24"/>
      <c r="Z2715" s="24"/>
      <c r="AC2715" s="24"/>
      <c r="AI2715" s="24"/>
      <c r="AL2715" s="24"/>
      <c r="AO2715" s="24"/>
      <c r="AR2715" s="24"/>
      <c r="AU2715" s="24"/>
    </row>
    <row r="2716">
      <c r="J2716" s="18"/>
      <c r="N2716" s="24"/>
      <c r="Q2716" s="24"/>
      <c r="T2716" s="24"/>
      <c r="W2716" s="24"/>
      <c r="Z2716" s="24"/>
      <c r="AC2716" s="24"/>
      <c r="AI2716" s="24"/>
      <c r="AL2716" s="24"/>
      <c r="AO2716" s="24"/>
      <c r="AR2716" s="24"/>
      <c r="AU2716" s="24"/>
    </row>
    <row r="2717">
      <c r="J2717" s="18"/>
      <c r="N2717" s="24"/>
      <c r="Q2717" s="24"/>
      <c r="T2717" s="24"/>
      <c r="W2717" s="24"/>
      <c r="Z2717" s="24"/>
      <c r="AC2717" s="24"/>
      <c r="AI2717" s="24"/>
      <c r="AL2717" s="24"/>
      <c r="AO2717" s="24"/>
      <c r="AR2717" s="24"/>
      <c r="AU2717" s="24"/>
    </row>
    <row r="2718">
      <c r="J2718" s="18"/>
      <c r="N2718" s="24"/>
      <c r="Q2718" s="24"/>
      <c r="T2718" s="24"/>
      <c r="W2718" s="24"/>
      <c r="Z2718" s="24"/>
      <c r="AC2718" s="24"/>
      <c r="AI2718" s="24"/>
      <c r="AL2718" s="24"/>
      <c r="AO2718" s="24"/>
      <c r="AR2718" s="24"/>
      <c r="AU2718" s="24"/>
    </row>
    <row r="2719">
      <c r="J2719" s="18"/>
      <c r="N2719" s="24"/>
      <c r="Q2719" s="24"/>
      <c r="T2719" s="24"/>
      <c r="W2719" s="24"/>
      <c r="Z2719" s="24"/>
      <c r="AC2719" s="24"/>
      <c r="AI2719" s="24"/>
      <c r="AL2719" s="24"/>
      <c r="AO2719" s="24"/>
      <c r="AR2719" s="24"/>
      <c r="AU2719" s="24"/>
    </row>
    <row r="2720">
      <c r="J2720" s="18"/>
      <c r="N2720" s="24"/>
      <c r="Q2720" s="24"/>
      <c r="T2720" s="24"/>
      <c r="W2720" s="24"/>
      <c r="Z2720" s="24"/>
      <c r="AC2720" s="24"/>
      <c r="AI2720" s="24"/>
      <c r="AL2720" s="24"/>
      <c r="AO2720" s="24"/>
      <c r="AR2720" s="24"/>
      <c r="AU2720" s="24"/>
    </row>
    <row r="2721">
      <c r="J2721" s="18"/>
      <c r="N2721" s="24"/>
      <c r="Q2721" s="24"/>
      <c r="T2721" s="24"/>
      <c r="W2721" s="24"/>
      <c r="Z2721" s="24"/>
      <c r="AC2721" s="24"/>
      <c r="AI2721" s="24"/>
      <c r="AL2721" s="24"/>
      <c r="AO2721" s="24"/>
      <c r="AR2721" s="24"/>
      <c r="AU2721" s="24"/>
    </row>
    <row r="2722">
      <c r="J2722" s="18"/>
      <c r="N2722" s="24"/>
      <c r="Q2722" s="24"/>
      <c r="T2722" s="24"/>
      <c r="W2722" s="24"/>
      <c r="Z2722" s="24"/>
      <c r="AC2722" s="24"/>
      <c r="AI2722" s="24"/>
      <c r="AL2722" s="24"/>
      <c r="AO2722" s="24"/>
      <c r="AR2722" s="24"/>
      <c r="AU2722" s="24"/>
    </row>
    <row r="2723">
      <c r="J2723" s="18"/>
      <c r="N2723" s="24"/>
      <c r="Q2723" s="24"/>
      <c r="T2723" s="24"/>
      <c r="W2723" s="24"/>
      <c r="Z2723" s="24"/>
      <c r="AC2723" s="24"/>
      <c r="AI2723" s="24"/>
      <c r="AL2723" s="24"/>
      <c r="AO2723" s="24"/>
      <c r="AR2723" s="24"/>
      <c r="AU2723" s="24"/>
    </row>
    <row r="2724">
      <c r="J2724" s="18"/>
      <c r="N2724" s="24"/>
      <c r="Q2724" s="24"/>
      <c r="T2724" s="24"/>
      <c r="W2724" s="24"/>
      <c r="Z2724" s="24"/>
      <c r="AC2724" s="24"/>
      <c r="AI2724" s="24"/>
      <c r="AL2724" s="24"/>
      <c r="AO2724" s="24"/>
      <c r="AR2724" s="24"/>
      <c r="AU2724" s="24"/>
    </row>
    <row r="2725">
      <c r="J2725" s="18"/>
      <c r="N2725" s="24"/>
      <c r="Q2725" s="24"/>
      <c r="T2725" s="24"/>
      <c r="W2725" s="24"/>
      <c r="Z2725" s="24"/>
      <c r="AC2725" s="24"/>
      <c r="AI2725" s="24"/>
      <c r="AL2725" s="24"/>
      <c r="AO2725" s="24"/>
      <c r="AR2725" s="24"/>
      <c r="AU2725" s="24"/>
    </row>
    <row r="2726">
      <c r="J2726" s="18"/>
      <c r="N2726" s="24"/>
      <c r="Q2726" s="24"/>
      <c r="T2726" s="24"/>
      <c r="W2726" s="24"/>
      <c r="Z2726" s="24"/>
      <c r="AC2726" s="24"/>
      <c r="AI2726" s="24"/>
      <c r="AL2726" s="24"/>
      <c r="AO2726" s="24"/>
      <c r="AR2726" s="24"/>
      <c r="AU2726" s="24"/>
    </row>
    <row r="2727">
      <c r="J2727" s="18"/>
      <c r="N2727" s="24"/>
      <c r="Q2727" s="24"/>
      <c r="T2727" s="24"/>
      <c r="W2727" s="24"/>
      <c r="Z2727" s="24"/>
      <c r="AC2727" s="24"/>
      <c r="AI2727" s="24"/>
      <c r="AL2727" s="24"/>
      <c r="AO2727" s="24"/>
      <c r="AR2727" s="24"/>
      <c r="AU2727" s="24"/>
    </row>
    <row r="2728">
      <c r="J2728" s="18"/>
      <c r="N2728" s="24"/>
      <c r="Q2728" s="24"/>
      <c r="T2728" s="24"/>
      <c r="W2728" s="24"/>
      <c r="Z2728" s="24"/>
      <c r="AC2728" s="24"/>
      <c r="AI2728" s="24"/>
      <c r="AL2728" s="24"/>
      <c r="AO2728" s="24"/>
      <c r="AR2728" s="24"/>
      <c r="AU2728" s="24"/>
    </row>
    <row r="2729">
      <c r="J2729" s="18"/>
      <c r="N2729" s="24"/>
      <c r="Q2729" s="24"/>
      <c r="T2729" s="24"/>
      <c r="W2729" s="24"/>
      <c r="Z2729" s="24"/>
      <c r="AC2729" s="24"/>
      <c r="AI2729" s="24"/>
      <c r="AL2729" s="24"/>
      <c r="AO2729" s="24"/>
      <c r="AR2729" s="24"/>
      <c r="AU2729" s="24"/>
    </row>
    <row r="2730">
      <c r="J2730" s="18"/>
      <c r="N2730" s="24"/>
      <c r="Q2730" s="24"/>
      <c r="T2730" s="24"/>
      <c r="W2730" s="24"/>
      <c r="Z2730" s="24"/>
      <c r="AC2730" s="24"/>
      <c r="AI2730" s="24"/>
      <c r="AL2730" s="24"/>
      <c r="AO2730" s="24"/>
      <c r="AR2730" s="24"/>
      <c r="AU2730" s="24"/>
    </row>
    <row r="2731">
      <c r="J2731" s="18"/>
      <c r="N2731" s="24"/>
      <c r="Q2731" s="24"/>
      <c r="T2731" s="24"/>
      <c r="W2731" s="24"/>
      <c r="Z2731" s="24"/>
      <c r="AC2731" s="24"/>
      <c r="AI2731" s="24"/>
      <c r="AL2731" s="24"/>
      <c r="AO2731" s="24"/>
      <c r="AR2731" s="24"/>
      <c r="AU2731" s="24"/>
    </row>
    <row r="2732">
      <c r="J2732" s="18"/>
      <c r="N2732" s="24"/>
      <c r="Q2732" s="24"/>
      <c r="T2732" s="24"/>
      <c r="W2732" s="24"/>
      <c r="Z2732" s="24"/>
      <c r="AC2732" s="24"/>
      <c r="AI2732" s="24"/>
      <c r="AL2732" s="24"/>
      <c r="AO2732" s="24"/>
      <c r="AR2732" s="24"/>
      <c r="AU2732" s="24"/>
    </row>
    <row r="2733">
      <c r="J2733" s="18"/>
      <c r="N2733" s="24"/>
      <c r="Q2733" s="24"/>
      <c r="T2733" s="24"/>
      <c r="W2733" s="24"/>
      <c r="Z2733" s="24"/>
      <c r="AC2733" s="24"/>
      <c r="AI2733" s="24"/>
      <c r="AL2733" s="24"/>
      <c r="AO2733" s="24"/>
      <c r="AR2733" s="24"/>
      <c r="AU2733" s="24"/>
    </row>
    <row r="2734">
      <c r="J2734" s="18"/>
      <c r="N2734" s="24"/>
      <c r="Q2734" s="24"/>
      <c r="T2734" s="24"/>
      <c r="W2734" s="24"/>
      <c r="Z2734" s="24"/>
      <c r="AC2734" s="24"/>
      <c r="AI2734" s="24"/>
      <c r="AL2734" s="24"/>
      <c r="AO2734" s="24"/>
      <c r="AR2734" s="24"/>
      <c r="AU2734" s="24"/>
    </row>
    <row r="2735">
      <c r="J2735" s="18"/>
      <c r="N2735" s="24"/>
      <c r="Q2735" s="24"/>
      <c r="T2735" s="24"/>
      <c r="W2735" s="24"/>
      <c r="Z2735" s="24"/>
      <c r="AC2735" s="24"/>
      <c r="AI2735" s="24"/>
      <c r="AL2735" s="24"/>
      <c r="AO2735" s="24"/>
      <c r="AR2735" s="24"/>
      <c r="AU2735" s="24"/>
    </row>
    <row r="2736">
      <c r="J2736" s="18"/>
      <c r="N2736" s="24"/>
      <c r="Q2736" s="24"/>
      <c r="T2736" s="24"/>
      <c r="W2736" s="24"/>
      <c r="Z2736" s="24"/>
      <c r="AC2736" s="24"/>
      <c r="AI2736" s="24"/>
      <c r="AL2736" s="24"/>
      <c r="AO2736" s="24"/>
      <c r="AR2736" s="24"/>
      <c r="AU2736" s="24"/>
    </row>
    <row r="2737">
      <c r="J2737" s="18"/>
      <c r="N2737" s="24"/>
      <c r="Q2737" s="24"/>
      <c r="T2737" s="24"/>
      <c r="W2737" s="24"/>
      <c r="Z2737" s="24"/>
      <c r="AC2737" s="24"/>
      <c r="AI2737" s="24"/>
      <c r="AL2737" s="24"/>
      <c r="AO2737" s="24"/>
      <c r="AR2737" s="24"/>
      <c r="AU2737" s="24"/>
    </row>
    <row r="2738">
      <c r="J2738" s="18"/>
      <c r="N2738" s="24"/>
      <c r="Q2738" s="24"/>
      <c r="T2738" s="24"/>
      <c r="W2738" s="24"/>
      <c r="Z2738" s="24"/>
      <c r="AC2738" s="24"/>
      <c r="AI2738" s="24"/>
      <c r="AL2738" s="24"/>
      <c r="AO2738" s="24"/>
      <c r="AR2738" s="24"/>
      <c r="AU2738" s="24"/>
    </row>
    <row r="2739">
      <c r="J2739" s="18"/>
      <c r="N2739" s="24"/>
      <c r="Q2739" s="24"/>
      <c r="T2739" s="24"/>
      <c r="W2739" s="24"/>
      <c r="Z2739" s="24"/>
      <c r="AC2739" s="24"/>
      <c r="AI2739" s="24"/>
      <c r="AL2739" s="24"/>
      <c r="AO2739" s="24"/>
      <c r="AR2739" s="24"/>
      <c r="AU2739" s="24"/>
    </row>
    <row r="2740">
      <c r="J2740" s="18"/>
      <c r="N2740" s="24"/>
      <c r="Q2740" s="24"/>
      <c r="T2740" s="24"/>
      <c r="W2740" s="24"/>
      <c r="Z2740" s="24"/>
      <c r="AC2740" s="24"/>
      <c r="AI2740" s="24"/>
      <c r="AL2740" s="24"/>
      <c r="AO2740" s="24"/>
      <c r="AR2740" s="24"/>
      <c r="AU2740" s="24"/>
    </row>
    <row r="2741">
      <c r="J2741" s="18"/>
      <c r="N2741" s="24"/>
      <c r="Q2741" s="24"/>
      <c r="T2741" s="24"/>
      <c r="W2741" s="24"/>
      <c r="Z2741" s="24"/>
      <c r="AC2741" s="24"/>
      <c r="AI2741" s="24"/>
      <c r="AL2741" s="24"/>
      <c r="AO2741" s="24"/>
      <c r="AR2741" s="24"/>
      <c r="AU2741" s="24"/>
    </row>
    <row r="2742">
      <c r="J2742" s="18"/>
      <c r="N2742" s="24"/>
      <c r="Q2742" s="24"/>
      <c r="T2742" s="24"/>
      <c r="W2742" s="24"/>
      <c r="Z2742" s="24"/>
      <c r="AC2742" s="24"/>
      <c r="AI2742" s="24"/>
      <c r="AL2742" s="24"/>
      <c r="AO2742" s="24"/>
      <c r="AR2742" s="24"/>
      <c r="AU2742" s="24"/>
    </row>
    <row r="2743">
      <c r="J2743" s="18"/>
      <c r="N2743" s="24"/>
      <c r="Q2743" s="24"/>
      <c r="T2743" s="24"/>
      <c r="W2743" s="24"/>
      <c r="Z2743" s="24"/>
      <c r="AC2743" s="24"/>
      <c r="AI2743" s="24"/>
      <c r="AL2743" s="24"/>
      <c r="AO2743" s="24"/>
      <c r="AR2743" s="24"/>
      <c r="AU2743" s="24"/>
    </row>
    <row r="2744">
      <c r="J2744" s="18"/>
      <c r="N2744" s="24"/>
      <c r="Q2744" s="24"/>
      <c r="T2744" s="24"/>
      <c r="W2744" s="24"/>
      <c r="Z2744" s="24"/>
      <c r="AC2744" s="24"/>
      <c r="AI2744" s="24"/>
      <c r="AL2744" s="24"/>
      <c r="AO2744" s="24"/>
      <c r="AR2744" s="24"/>
      <c r="AU2744" s="24"/>
    </row>
    <row r="2745">
      <c r="J2745" s="18"/>
      <c r="N2745" s="24"/>
      <c r="Q2745" s="24"/>
      <c r="T2745" s="24"/>
      <c r="W2745" s="24"/>
      <c r="Z2745" s="24"/>
      <c r="AC2745" s="24"/>
      <c r="AI2745" s="24"/>
      <c r="AL2745" s="24"/>
      <c r="AO2745" s="24"/>
      <c r="AR2745" s="24"/>
      <c r="AU2745" s="24"/>
    </row>
    <row r="2746">
      <c r="J2746" s="18"/>
      <c r="N2746" s="24"/>
      <c r="Q2746" s="24"/>
      <c r="T2746" s="24"/>
      <c r="W2746" s="24"/>
      <c r="Z2746" s="24"/>
      <c r="AC2746" s="24"/>
      <c r="AI2746" s="24"/>
      <c r="AL2746" s="24"/>
      <c r="AO2746" s="24"/>
      <c r="AR2746" s="24"/>
      <c r="AU2746" s="24"/>
    </row>
    <row r="2747">
      <c r="J2747" s="18"/>
      <c r="N2747" s="24"/>
      <c r="Q2747" s="24"/>
      <c r="T2747" s="24"/>
      <c r="W2747" s="24"/>
      <c r="Z2747" s="24"/>
      <c r="AC2747" s="24"/>
      <c r="AI2747" s="24"/>
      <c r="AL2747" s="24"/>
      <c r="AO2747" s="24"/>
      <c r="AR2747" s="24"/>
      <c r="AU2747" s="24"/>
    </row>
    <row r="2748">
      <c r="J2748" s="18"/>
      <c r="N2748" s="24"/>
      <c r="Q2748" s="24"/>
      <c r="T2748" s="24"/>
      <c r="W2748" s="24"/>
      <c r="Z2748" s="24"/>
      <c r="AC2748" s="24"/>
      <c r="AI2748" s="24"/>
      <c r="AL2748" s="24"/>
      <c r="AO2748" s="24"/>
      <c r="AR2748" s="24"/>
      <c r="AU2748" s="24"/>
    </row>
    <row r="2749">
      <c r="J2749" s="18"/>
      <c r="N2749" s="24"/>
      <c r="Q2749" s="24"/>
      <c r="T2749" s="24"/>
      <c r="W2749" s="24"/>
      <c r="Z2749" s="24"/>
      <c r="AC2749" s="24"/>
      <c r="AI2749" s="24"/>
      <c r="AL2749" s="24"/>
      <c r="AO2749" s="24"/>
      <c r="AR2749" s="24"/>
      <c r="AU2749" s="24"/>
    </row>
    <row r="2750">
      <c r="J2750" s="18"/>
      <c r="N2750" s="24"/>
      <c r="Q2750" s="24"/>
      <c r="T2750" s="24"/>
      <c r="W2750" s="24"/>
      <c r="Z2750" s="24"/>
      <c r="AC2750" s="24"/>
      <c r="AI2750" s="24"/>
      <c r="AL2750" s="24"/>
      <c r="AO2750" s="24"/>
      <c r="AR2750" s="24"/>
      <c r="AU2750" s="24"/>
    </row>
    <row r="2751">
      <c r="J2751" s="18"/>
      <c r="N2751" s="24"/>
      <c r="Q2751" s="24"/>
      <c r="T2751" s="24"/>
      <c r="W2751" s="24"/>
      <c r="Z2751" s="24"/>
      <c r="AC2751" s="24"/>
      <c r="AI2751" s="24"/>
      <c r="AL2751" s="24"/>
      <c r="AO2751" s="24"/>
      <c r="AR2751" s="24"/>
      <c r="AU2751" s="24"/>
    </row>
    <row r="2752">
      <c r="J2752" s="18"/>
      <c r="N2752" s="24"/>
      <c r="Q2752" s="24"/>
      <c r="T2752" s="24"/>
      <c r="W2752" s="24"/>
      <c r="Z2752" s="24"/>
      <c r="AC2752" s="24"/>
      <c r="AI2752" s="24"/>
      <c r="AL2752" s="24"/>
      <c r="AO2752" s="24"/>
      <c r="AR2752" s="24"/>
      <c r="AU2752" s="24"/>
    </row>
    <row r="2753">
      <c r="J2753" s="18"/>
      <c r="N2753" s="24"/>
      <c r="Q2753" s="24"/>
      <c r="T2753" s="24"/>
      <c r="W2753" s="24"/>
      <c r="Z2753" s="24"/>
      <c r="AC2753" s="24"/>
      <c r="AI2753" s="24"/>
      <c r="AL2753" s="24"/>
      <c r="AO2753" s="24"/>
      <c r="AR2753" s="24"/>
      <c r="AU2753" s="24"/>
    </row>
    <row r="2754">
      <c r="J2754" s="18"/>
      <c r="N2754" s="24"/>
      <c r="Q2754" s="24"/>
      <c r="T2754" s="24"/>
      <c r="W2754" s="24"/>
      <c r="Z2754" s="24"/>
      <c r="AC2754" s="24"/>
      <c r="AI2754" s="24"/>
      <c r="AL2754" s="24"/>
      <c r="AO2754" s="24"/>
      <c r="AR2754" s="24"/>
      <c r="AU2754" s="24"/>
    </row>
    <row r="2755">
      <c r="J2755" s="18"/>
      <c r="N2755" s="24"/>
      <c r="Q2755" s="24"/>
      <c r="T2755" s="24"/>
      <c r="W2755" s="24"/>
      <c r="Z2755" s="24"/>
      <c r="AC2755" s="24"/>
      <c r="AI2755" s="24"/>
      <c r="AL2755" s="24"/>
      <c r="AO2755" s="24"/>
      <c r="AR2755" s="24"/>
      <c r="AU2755" s="24"/>
    </row>
    <row r="2756">
      <c r="J2756" s="18"/>
      <c r="N2756" s="24"/>
      <c r="Q2756" s="24"/>
      <c r="T2756" s="24"/>
      <c r="W2756" s="24"/>
      <c r="Z2756" s="24"/>
      <c r="AC2756" s="24"/>
      <c r="AI2756" s="24"/>
      <c r="AL2756" s="24"/>
      <c r="AO2756" s="24"/>
      <c r="AR2756" s="24"/>
      <c r="AU2756" s="24"/>
    </row>
    <row r="2757">
      <c r="J2757" s="18"/>
      <c r="N2757" s="24"/>
      <c r="Q2757" s="24"/>
      <c r="T2757" s="24"/>
      <c r="W2757" s="24"/>
      <c r="Z2757" s="24"/>
      <c r="AC2757" s="24"/>
      <c r="AI2757" s="24"/>
      <c r="AL2757" s="24"/>
      <c r="AO2757" s="24"/>
      <c r="AR2757" s="24"/>
      <c r="AU2757" s="24"/>
    </row>
    <row r="2758">
      <c r="J2758" s="18"/>
      <c r="N2758" s="24"/>
      <c r="Q2758" s="24"/>
      <c r="T2758" s="24"/>
      <c r="W2758" s="24"/>
      <c r="Z2758" s="24"/>
      <c r="AC2758" s="24"/>
      <c r="AI2758" s="24"/>
      <c r="AL2758" s="24"/>
      <c r="AO2758" s="24"/>
      <c r="AR2758" s="24"/>
      <c r="AU2758" s="24"/>
    </row>
    <row r="2759">
      <c r="J2759" s="18"/>
      <c r="N2759" s="24"/>
      <c r="Q2759" s="24"/>
      <c r="T2759" s="24"/>
      <c r="W2759" s="24"/>
      <c r="Z2759" s="24"/>
      <c r="AC2759" s="24"/>
      <c r="AI2759" s="24"/>
      <c r="AL2759" s="24"/>
      <c r="AO2759" s="24"/>
      <c r="AR2759" s="24"/>
      <c r="AU2759" s="24"/>
    </row>
    <row r="2760">
      <c r="J2760" s="18"/>
      <c r="N2760" s="24"/>
      <c r="Q2760" s="24"/>
      <c r="T2760" s="24"/>
      <c r="W2760" s="24"/>
      <c r="Z2760" s="24"/>
      <c r="AC2760" s="24"/>
      <c r="AI2760" s="24"/>
      <c r="AL2760" s="24"/>
      <c r="AO2760" s="24"/>
      <c r="AR2760" s="24"/>
      <c r="AU2760" s="24"/>
    </row>
    <row r="2761">
      <c r="J2761" s="18"/>
      <c r="N2761" s="24"/>
      <c r="Q2761" s="24"/>
      <c r="T2761" s="24"/>
      <c r="W2761" s="24"/>
      <c r="Z2761" s="24"/>
      <c r="AC2761" s="24"/>
      <c r="AI2761" s="24"/>
      <c r="AL2761" s="24"/>
      <c r="AO2761" s="24"/>
      <c r="AR2761" s="24"/>
      <c r="AU2761" s="24"/>
    </row>
    <row r="2762">
      <c r="J2762" s="18"/>
      <c r="N2762" s="24"/>
      <c r="Q2762" s="24"/>
      <c r="T2762" s="24"/>
      <c r="W2762" s="24"/>
      <c r="Z2762" s="24"/>
      <c r="AC2762" s="24"/>
      <c r="AI2762" s="24"/>
      <c r="AL2762" s="24"/>
      <c r="AO2762" s="24"/>
      <c r="AR2762" s="24"/>
      <c r="AU2762" s="24"/>
    </row>
    <row r="2763">
      <c r="J2763" s="18"/>
      <c r="N2763" s="24"/>
      <c r="Q2763" s="24"/>
      <c r="T2763" s="24"/>
      <c r="W2763" s="24"/>
      <c r="Z2763" s="24"/>
      <c r="AC2763" s="24"/>
      <c r="AI2763" s="24"/>
      <c r="AL2763" s="24"/>
      <c r="AO2763" s="24"/>
      <c r="AR2763" s="24"/>
      <c r="AU2763" s="24"/>
    </row>
    <row r="2764">
      <c r="J2764" s="18"/>
      <c r="N2764" s="24"/>
      <c r="Q2764" s="24"/>
      <c r="T2764" s="24"/>
      <c r="W2764" s="24"/>
      <c r="Z2764" s="24"/>
      <c r="AC2764" s="24"/>
      <c r="AI2764" s="24"/>
      <c r="AL2764" s="24"/>
      <c r="AO2764" s="24"/>
      <c r="AR2764" s="24"/>
      <c r="AU2764" s="24"/>
    </row>
    <row r="2765">
      <c r="J2765" s="18"/>
      <c r="N2765" s="24"/>
      <c r="Q2765" s="24"/>
      <c r="T2765" s="24"/>
      <c r="W2765" s="24"/>
      <c r="Z2765" s="24"/>
      <c r="AC2765" s="24"/>
      <c r="AI2765" s="24"/>
      <c r="AL2765" s="24"/>
      <c r="AO2765" s="24"/>
      <c r="AR2765" s="24"/>
      <c r="AU2765" s="24"/>
    </row>
    <row r="2766">
      <c r="J2766" s="18"/>
      <c r="N2766" s="24"/>
      <c r="Q2766" s="24"/>
      <c r="T2766" s="24"/>
      <c r="W2766" s="24"/>
      <c r="Z2766" s="24"/>
      <c r="AC2766" s="24"/>
      <c r="AI2766" s="24"/>
      <c r="AL2766" s="24"/>
      <c r="AO2766" s="24"/>
      <c r="AR2766" s="24"/>
      <c r="AU2766" s="24"/>
    </row>
    <row r="2767">
      <c r="J2767" s="18"/>
      <c r="N2767" s="24"/>
      <c r="Q2767" s="24"/>
      <c r="T2767" s="24"/>
      <c r="W2767" s="24"/>
      <c r="Z2767" s="24"/>
      <c r="AC2767" s="24"/>
      <c r="AI2767" s="24"/>
      <c r="AL2767" s="24"/>
      <c r="AO2767" s="24"/>
      <c r="AR2767" s="24"/>
      <c r="AU2767" s="24"/>
    </row>
    <row r="2768">
      <c r="J2768" s="18"/>
      <c r="N2768" s="24"/>
      <c r="Q2768" s="24"/>
      <c r="T2768" s="24"/>
      <c r="W2768" s="24"/>
      <c r="Z2768" s="24"/>
      <c r="AC2768" s="24"/>
      <c r="AI2768" s="24"/>
      <c r="AL2768" s="24"/>
      <c r="AO2768" s="24"/>
      <c r="AR2768" s="24"/>
      <c r="AU2768" s="24"/>
    </row>
    <row r="2769">
      <c r="J2769" s="18"/>
      <c r="N2769" s="24"/>
      <c r="Q2769" s="24"/>
      <c r="T2769" s="24"/>
      <c r="W2769" s="24"/>
      <c r="Z2769" s="24"/>
      <c r="AC2769" s="24"/>
      <c r="AI2769" s="24"/>
      <c r="AL2769" s="24"/>
      <c r="AO2769" s="24"/>
      <c r="AR2769" s="24"/>
      <c r="AU2769" s="24"/>
    </row>
    <row r="2770">
      <c r="J2770" s="18"/>
      <c r="N2770" s="24"/>
      <c r="Q2770" s="24"/>
      <c r="T2770" s="24"/>
      <c r="W2770" s="24"/>
      <c r="Z2770" s="24"/>
      <c r="AC2770" s="24"/>
      <c r="AI2770" s="24"/>
      <c r="AL2770" s="24"/>
      <c r="AO2770" s="24"/>
      <c r="AR2770" s="24"/>
      <c r="AU2770" s="24"/>
    </row>
    <row r="2771">
      <c r="J2771" s="18"/>
      <c r="N2771" s="24"/>
      <c r="Q2771" s="24"/>
      <c r="T2771" s="24"/>
      <c r="W2771" s="24"/>
      <c r="Z2771" s="24"/>
      <c r="AC2771" s="24"/>
      <c r="AI2771" s="24"/>
      <c r="AL2771" s="24"/>
      <c r="AO2771" s="24"/>
      <c r="AR2771" s="24"/>
      <c r="AU2771" s="24"/>
    </row>
    <row r="2772">
      <c r="J2772" s="18"/>
      <c r="N2772" s="24"/>
      <c r="Q2772" s="24"/>
      <c r="T2772" s="24"/>
      <c r="W2772" s="24"/>
      <c r="Z2772" s="24"/>
      <c r="AC2772" s="24"/>
      <c r="AI2772" s="24"/>
      <c r="AL2772" s="24"/>
      <c r="AO2772" s="24"/>
      <c r="AR2772" s="24"/>
      <c r="AU2772" s="24"/>
    </row>
    <row r="2773">
      <c r="J2773" s="18"/>
      <c r="N2773" s="24"/>
      <c r="Q2773" s="24"/>
      <c r="T2773" s="24"/>
      <c r="W2773" s="24"/>
      <c r="Z2773" s="24"/>
      <c r="AC2773" s="24"/>
      <c r="AI2773" s="24"/>
      <c r="AL2773" s="24"/>
      <c r="AO2773" s="24"/>
      <c r="AR2773" s="24"/>
      <c r="AU2773" s="24"/>
    </row>
    <row r="2774">
      <c r="J2774" s="18"/>
      <c r="N2774" s="24"/>
      <c r="Q2774" s="24"/>
      <c r="T2774" s="24"/>
      <c r="W2774" s="24"/>
      <c r="Z2774" s="24"/>
      <c r="AC2774" s="24"/>
      <c r="AI2774" s="24"/>
      <c r="AL2774" s="24"/>
      <c r="AO2774" s="24"/>
      <c r="AR2774" s="24"/>
      <c r="AU2774" s="24"/>
    </row>
    <row r="2775">
      <c r="J2775" s="18"/>
      <c r="N2775" s="24"/>
      <c r="Q2775" s="24"/>
      <c r="T2775" s="24"/>
      <c r="W2775" s="24"/>
      <c r="Z2775" s="24"/>
      <c r="AC2775" s="24"/>
      <c r="AI2775" s="24"/>
      <c r="AL2775" s="24"/>
      <c r="AO2775" s="24"/>
      <c r="AR2775" s="24"/>
      <c r="AU2775" s="24"/>
    </row>
    <row r="2776">
      <c r="J2776" s="18"/>
      <c r="N2776" s="24"/>
      <c r="Q2776" s="24"/>
      <c r="T2776" s="24"/>
      <c r="W2776" s="24"/>
      <c r="Z2776" s="24"/>
      <c r="AC2776" s="24"/>
      <c r="AI2776" s="24"/>
      <c r="AL2776" s="24"/>
      <c r="AO2776" s="24"/>
      <c r="AR2776" s="24"/>
      <c r="AU2776" s="24"/>
    </row>
    <row r="2777">
      <c r="J2777" s="18"/>
      <c r="N2777" s="24"/>
      <c r="Q2777" s="24"/>
      <c r="T2777" s="24"/>
      <c r="W2777" s="24"/>
      <c r="Z2777" s="24"/>
      <c r="AC2777" s="24"/>
      <c r="AI2777" s="24"/>
      <c r="AL2777" s="24"/>
      <c r="AO2777" s="24"/>
      <c r="AR2777" s="24"/>
      <c r="AU2777" s="24"/>
    </row>
    <row r="2778">
      <c r="J2778" s="18"/>
      <c r="N2778" s="24"/>
      <c r="Q2778" s="24"/>
      <c r="T2778" s="24"/>
      <c r="W2778" s="24"/>
      <c r="Z2778" s="24"/>
      <c r="AC2778" s="24"/>
      <c r="AI2778" s="24"/>
      <c r="AL2778" s="24"/>
      <c r="AO2778" s="24"/>
      <c r="AR2778" s="24"/>
      <c r="AU2778" s="24"/>
    </row>
    <row r="2779">
      <c r="J2779" s="18"/>
      <c r="N2779" s="24"/>
      <c r="Q2779" s="24"/>
      <c r="T2779" s="24"/>
      <c r="W2779" s="24"/>
      <c r="Z2779" s="24"/>
      <c r="AC2779" s="24"/>
      <c r="AI2779" s="24"/>
      <c r="AL2779" s="24"/>
      <c r="AO2779" s="24"/>
      <c r="AR2779" s="24"/>
      <c r="AU2779" s="24"/>
    </row>
    <row r="2780">
      <c r="J2780" s="18"/>
      <c r="N2780" s="24"/>
      <c r="Q2780" s="24"/>
      <c r="T2780" s="24"/>
      <c r="W2780" s="24"/>
      <c r="Z2780" s="24"/>
      <c r="AC2780" s="24"/>
      <c r="AI2780" s="24"/>
      <c r="AL2780" s="24"/>
      <c r="AO2780" s="24"/>
      <c r="AR2780" s="24"/>
      <c r="AU2780" s="24"/>
    </row>
    <row r="2781">
      <c r="J2781" s="18"/>
      <c r="N2781" s="24"/>
      <c r="Q2781" s="24"/>
      <c r="T2781" s="24"/>
      <c r="W2781" s="24"/>
      <c r="Z2781" s="24"/>
      <c r="AC2781" s="24"/>
      <c r="AI2781" s="24"/>
      <c r="AL2781" s="24"/>
      <c r="AO2781" s="24"/>
      <c r="AR2781" s="24"/>
      <c r="AU2781" s="24"/>
    </row>
    <row r="2782">
      <c r="J2782" s="18"/>
      <c r="N2782" s="24"/>
      <c r="Q2782" s="24"/>
      <c r="T2782" s="24"/>
      <c r="W2782" s="24"/>
      <c r="Z2782" s="24"/>
      <c r="AC2782" s="24"/>
      <c r="AI2782" s="24"/>
      <c r="AL2782" s="24"/>
      <c r="AO2782" s="24"/>
      <c r="AR2782" s="24"/>
      <c r="AU2782" s="24"/>
    </row>
    <row r="2783">
      <c r="J2783" s="18"/>
      <c r="N2783" s="24"/>
      <c r="Q2783" s="24"/>
      <c r="T2783" s="24"/>
      <c r="W2783" s="24"/>
      <c r="Z2783" s="24"/>
      <c r="AC2783" s="24"/>
      <c r="AI2783" s="24"/>
      <c r="AL2783" s="24"/>
      <c r="AO2783" s="24"/>
      <c r="AR2783" s="24"/>
      <c r="AU2783" s="24"/>
    </row>
    <row r="2784">
      <c r="J2784" s="18"/>
      <c r="N2784" s="24"/>
      <c r="Q2784" s="24"/>
      <c r="T2784" s="24"/>
      <c r="W2784" s="24"/>
      <c r="Z2784" s="24"/>
      <c r="AC2784" s="24"/>
      <c r="AI2784" s="24"/>
      <c r="AL2784" s="24"/>
      <c r="AO2784" s="24"/>
      <c r="AR2784" s="24"/>
      <c r="AU2784" s="24"/>
    </row>
    <row r="2785">
      <c r="J2785" s="18"/>
      <c r="N2785" s="24"/>
      <c r="Q2785" s="24"/>
      <c r="T2785" s="24"/>
      <c r="W2785" s="24"/>
      <c r="Z2785" s="24"/>
      <c r="AC2785" s="24"/>
      <c r="AI2785" s="24"/>
      <c r="AL2785" s="24"/>
      <c r="AO2785" s="24"/>
      <c r="AR2785" s="24"/>
      <c r="AU2785" s="24"/>
    </row>
    <row r="2786">
      <c r="J2786" s="18"/>
      <c r="N2786" s="24"/>
      <c r="Q2786" s="24"/>
      <c r="T2786" s="24"/>
      <c r="W2786" s="24"/>
      <c r="Z2786" s="24"/>
      <c r="AC2786" s="24"/>
      <c r="AI2786" s="24"/>
      <c r="AL2786" s="24"/>
      <c r="AO2786" s="24"/>
      <c r="AR2786" s="24"/>
      <c r="AU2786" s="24"/>
    </row>
    <row r="2787">
      <c r="J2787" s="18"/>
      <c r="N2787" s="24"/>
      <c r="Q2787" s="24"/>
      <c r="T2787" s="24"/>
      <c r="W2787" s="24"/>
      <c r="Z2787" s="24"/>
      <c r="AC2787" s="24"/>
      <c r="AI2787" s="24"/>
      <c r="AL2787" s="24"/>
      <c r="AO2787" s="24"/>
      <c r="AR2787" s="24"/>
      <c r="AU2787" s="24"/>
    </row>
    <row r="2788">
      <c r="J2788" s="18"/>
      <c r="N2788" s="24"/>
      <c r="Q2788" s="24"/>
      <c r="T2788" s="24"/>
      <c r="W2788" s="24"/>
      <c r="Z2788" s="24"/>
      <c r="AC2788" s="24"/>
      <c r="AI2788" s="24"/>
      <c r="AL2788" s="24"/>
      <c r="AO2788" s="24"/>
      <c r="AR2788" s="24"/>
      <c r="AU2788" s="24"/>
    </row>
    <row r="2789">
      <c r="J2789" s="18"/>
      <c r="N2789" s="24"/>
      <c r="Q2789" s="24"/>
      <c r="T2789" s="24"/>
      <c r="W2789" s="24"/>
      <c r="Z2789" s="24"/>
      <c r="AC2789" s="24"/>
      <c r="AI2789" s="24"/>
      <c r="AL2789" s="24"/>
      <c r="AO2789" s="24"/>
      <c r="AR2789" s="24"/>
      <c r="AU2789" s="24"/>
    </row>
    <row r="2790">
      <c r="J2790" s="18"/>
      <c r="N2790" s="24"/>
      <c r="Q2790" s="24"/>
      <c r="T2790" s="24"/>
      <c r="W2790" s="24"/>
      <c r="Z2790" s="24"/>
      <c r="AC2790" s="24"/>
      <c r="AI2790" s="24"/>
      <c r="AL2790" s="24"/>
      <c r="AO2790" s="24"/>
      <c r="AR2790" s="24"/>
      <c r="AU2790" s="24"/>
    </row>
    <row r="2791">
      <c r="J2791" s="18"/>
      <c r="N2791" s="24"/>
      <c r="Q2791" s="24"/>
      <c r="T2791" s="24"/>
      <c r="W2791" s="24"/>
      <c r="Z2791" s="24"/>
      <c r="AC2791" s="24"/>
      <c r="AI2791" s="24"/>
      <c r="AL2791" s="24"/>
      <c r="AO2791" s="24"/>
      <c r="AR2791" s="24"/>
      <c r="AU2791" s="24"/>
    </row>
    <row r="2792">
      <c r="J2792" s="18"/>
      <c r="N2792" s="24"/>
      <c r="Q2792" s="24"/>
      <c r="T2792" s="24"/>
      <c r="W2792" s="24"/>
      <c r="Z2792" s="24"/>
      <c r="AC2792" s="24"/>
      <c r="AI2792" s="24"/>
      <c r="AL2792" s="24"/>
      <c r="AO2792" s="24"/>
      <c r="AR2792" s="24"/>
      <c r="AU2792" s="24"/>
    </row>
    <row r="2793">
      <c r="J2793" s="18"/>
      <c r="N2793" s="24"/>
      <c r="Q2793" s="24"/>
      <c r="T2793" s="24"/>
      <c r="W2793" s="24"/>
      <c r="Z2793" s="24"/>
      <c r="AC2793" s="24"/>
      <c r="AI2793" s="24"/>
      <c r="AL2793" s="24"/>
      <c r="AO2793" s="24"/>
      <c r="AR2793" s="24"/>
      <c r="AU2793" s="24"/>
    </row>
    <row r="2794">
      <c r="J2794" s="18"/>
      <c r="N2794" s="24"/>
      <c r="Q2794" s="24"/>
      <c r="T2794" s="24"/>
      <c r="W2794" s="24"/>
      <c r="Z2794" s="24"/>
      <c r="AC2794" s="24"/>
      <c r="AI2794" s="24"/>
      <c r="AL2794" s="24"/>
      <c r="AO2794" s="24"/>
      <c r="AR2794" s="24"/>
      <c r="AU2794" s="24"/>
    </row>
    <row r="2795">
      <c r="J2795" s="18"/>
      <c r="N2795" s="24"/>
      <c r="Q2795" s="24"/>
      <c r="T2795" s="24"/>
      <c r="W2795" s="24"/>
      <c r="Z2795" s="24"/>
      <c r="AC2795" s="24"/>
      <c r="AI2795" s="24"/>
      <c r="AL2795" s="24"/>
      <c r="AO2795" s="24"/>
      <c r="AR2795" s="24"/>
      <c r="AU2795" s="24"/>
    </row>
    <row r="2796">
      <c r="J2796" s="18"/>
      <c r="N2796" s="24"/>
      <c r="Q2796" s="24"/>
      <c r="T2796" s="24"/>
      <c r="W2796" s="24"/>
      <c r="Z2796" s="24"/>
      <c r="AC2796" s="24"/>
      <c r="AI2796" s="24"/>
      <c r="AL2796" s="24"/>
      <c r="AO2796" s="24"/>
      <c r="AR2796" s="24"/>
      <c r="AU2796" s="24"/>
    </row>
    <row r="2797">
      <c r="J2797" s="18"/>
      <c r="N2797" s="24"/>
      <c r="Q2797" s="24"/>
      <c r="T2797" s="24"/>
      <c r="W2797" s="24"/>
      <c r="Z2797" s="24"/>
      <c r="AC2797" s="24"/>
      <c r="AI2797" s="24"/>
      <c r="AL2797" s="24"/>
      <c r="AO2797" s="24"/>
      <c r="AR2797" s="24"/>
      <c r="AU2797" s="24"/>
    </row>
    <row r="2798">
      <c r="J2798" s="18"/>
      <c r="N2798" s="24"/>
      <c r="Q2798" s="24"/>
      <c r="T2798" s="24"/>
      <c r="W2798" s="24"/>
      <c r="Z2798" s="24"/>
      <c r="AC2798" s="24"/>
      <c r="AI2798" s="24"/>
      <c r="AL2798" s="24"/>
      <c r="AO2798" s="24"/>
      <c r="AR2798" s="24"/>
      <c r="AU2798" s="24"/>
    </row>
    <row r="2799">
      <c r="J2799" s="18"/>
      <c r="N2799" s="24"/>
      <c r="Q2799" s="24"/>
      <c r="T2799" s="24"/>
      <c r="W2799" s="24"/>
      <c r="Z2799" s="24"/>
      <c r="AC2799" s="24"/>
      <c r="AI2799" s="24"/>
      <c r="AL2799" s="24"/>
      <c r="AO2799" s="24"/>
      <c r="AR2799" s="24"/>
      <c r="AU2799" s="24"/>
    </row>
    <row r="2800">
      <c r="J2800" s="18"/>
      <c r="N2800" s="24"/>
      <c r="Q2800" s="24"/>
      <c r="T2800" s="24"/>
      <c r="W2800" s="24"/>
      <c r="Z2800" s="24"/>
      <c r="AC2800" s="24"/>
      <c r="AI2800" s="24"/>
      <c r="AL2800" s="24"/>
      <c r="AO2800" s="24"/>
      <c r="AR2800" s="24"/>
      <c r="AU2800" s="24"/>
    </row>
    <row r="2801">
      <c r="J2801" s="18"/>
      <c r="N2801" s="24"/>
      <c r="Q2801" s="24"/>
      <c r="T2801" s="24"/>
      <c r="W2801" s="24"/>
      <c r="Z2801" s="24"/>
      <c r="AC2801" s="24"/>
      <c r="AI2801" s="24"/>
      <c r="AL2801" s="24"/>
      <c r="AO2801" s="24"/>
      <c r="AR2801" s="24"/>
      <c r="AU2801" s="24"/>
    </row>
    <row r="2802">
      <c r="J2802" s="18"/>
      <c r="N2802" s="24"/>
      <c r="Q2802" s="24"/>
      <c r="T2802" s="24"/>
      <c r="W2802" s="24"/>
      <c r="Z2802" s="24"/>
      <c r="AC2802" s="24"/>
      <c r="AI2802" s="24"/>
      <c r="AL2802" s="24"/>
      <c r="AO2802" s="24"/>
      <c r="AR2802" s="24"/>
      <c r="AU2802" s="24"/>
    </row>
    <row r="2803">
      <c r="J2803" s="18"/>
      <c r="N2803" s="24"/>
      <c r="Q2803" s="24"/>
      <c r="T2803" s="24"/>
      <c r="W2803" s="24"/>
      <c r="Z2803" s="24"/>
      <c r="AC2803" s="24"/>
      <c r="AI2803" s="24"/>
      <c r="AL2803" s="24"/>
      <c r="AO2803" s="24"/>
      <c r="AR2803" s="24"/>
      <c r="AU2803" s="24"/>
    </row>
    <row r="2804">
      <c r="J2804" s="18"/>
      <c r="N2804" s="24"/>
      <c r="Q2804" s="24"/>
      <c r="T2804" s="24"/>
      <c r="W2804" s="24"/>
      <c r="Z2804" s="24"/>
      <c r="AC2804" s="24"/>
      <c r="AI2804" s="24"/>
      <c r="AL2804" s="24"/>
      <c r="AO2804" s="24"/>
      <c r="AR2804" s="24"/>
      <c r="AU2804" s="24"/>
    </row>
    <row r="2805">
      <c r="J2805" s="18"/>
      <c r="N2805" s="24"/>
      <c r="Q2805" s="24"/>
      <c r="T2805" s="24"/>
      <c r="W2805" s="24"/>
      <c r="Z2805" s="24"/>
      <c r="AC2805" s="24"/>
      <c r="AI2805" s="24"/>
      <c r="AL2805" s="24"/>
      <c r="AO2805" s="24"/>
      <c r="AR2805" s="24"/>
      <c r="AU2805" s="24"/>
    </row>
    <row r="2806">
      <c r="J2806" s="18"/>
      <c r="N2806" s="24"/>
      <c r="Q2806" s="24"/>
      <c r="T2806" s="24"/>
      <c r="W2806" s="24"/>
      <c r="Z2806" s="24"/>
      <c r="AC2806" s="24"/>
      <c r="AI2806" s="24"/>
      <c r="AL2806" s="24"/>
      <c r="AO2806" s="24"/>
      <c r="AR2806" s="24"/>
      <c r="AU2806" s="24"/>
    </row>
    <row r="2807">
      <c r="J2807" s="18"/>
      <c r="N2807" s="24"/>
      <c r="Q2807" s="24"/>
      <c r="T2807" s="24"/>
      <c r="W2807" s="24"/>
      <c r="Z2807" s="24"/>
      <c r="AC2807" s="24"/>
      <c r="AI2807" s="24"/>
      <c r="AL2807" s="24"/>
      <c r="AO2807" s="24"/>
      <c r="AR2807" s="24"/>
      <c r="AU2807" s="24"/>
    </row>
    <row r="2808">
      <c r="J2808" s="18"/>
      <c r="N2808" s="24"/>
      <c r="Q2808" s="24"/>
      <c r="T2808" s="24"/>
      <c r="W2808" s="24"/>
      <c r="Z2808" s="24"/>
      <c r="AC2808" s="24"/>
      <c r="AI2808" s="24"/>
      <c r="AL2808" s="24"/>
      <c r="AO2808" s="24"/>
      <c r="AR2808" s="24"/>
      <c r="AU2808" s="24"/>
    </row>
    <row r="2809">
      <c r="J2809" s="18"/>
      <c r="N2809" s="24"/>
      <c r="Q2809" s="24"/>
      <c r="T2809" s="24"/>
      <c r="W2809" s="24"/>
      <c r="Z2809" s="24"/>
      <c r="AC2809" s="24"/>
      <c r="AI2809" s="24"/>
      <c r="AL2809" s="24"/>
      <c r="AO2809" s="24"/>
      <c r="AR2809" s="24"/>
      <c r="AU2809" s="24"/>
    </row>
    <row r="2810">
      <c r="J2810" s="18"/>
      <c r="N2810" s="24"/>
      <c r="Q2810" s="24"/>
      <c r="T2810" s="24"/>
      <c r="W2810" s="24"/>
      <c r="Z2810" s="24"/>
      <c r="AC2810" s="24"/>
      <c r="AI2810" s="24"/>
      <c r="AL2810" s="24"/>
      <c r="AO2810" s="24"/>
      <c r="AR2810" s="24"/>
      <c r="AU2810" s="24"/>
    </row>
    <row r="2811">
      <c r="J2811" s="18"/>
      <c r="N2811" s="24"/>
      <c r="Q2811" s="24"/>
      <c r="T2811" s="24"/>
      <c r="W2811" s="24"/>
      <c r="Z2811" s="24"/>
      <c r="AC2811" s="24"/>
      <c r="AI2811" s="24"/>
      <c r="AL2811" s="24"/>
      <c r="AO2811" s="24"/>
      <c r="AR2811" s="24"/>
      <c r="AU2811" s="24"/>
    </row>
    <row r="2812">
      <c r="J2812" s="18"/>
      <c r="N2812" s="24"/>
      <c r="Q2812" s="24"/>
      <c r="T2812" s="24"/>
      <c r="W2812" s="24"/>
      <c r="Z2812" s="24"/>
      <c r="AC2812" s="24"/>
      <c r="AI2812" s="24"/>
      <c r="AL2812" s="24"/>
      <c r="AO2812" s="24"/>
      <c r="AR2812" s="24"/>
      <c r="AU2812" s="24"/>
    </row>
    <row r="2813">
      <c r="J2813" s="18"/>
      <c r="N2813" s="24"/>
      <c r="Q2813" s="24"/>
      <c r="T2813" s="24"/>
      <c r="W2813" s="24"/>
      <c r="Z2813" s="24"/>
      <c r="AC2813" s="24"/>
      <c r="AI2813" s="24"/>
      <c r="AL2813" s="24"/>
      <c r="AO2813" s="24"/>
      <c r="AR2813" s="24"/>
      <c r="AU2813" s="24"/>
    </row>
    <row r="2814">
      <c r="J2814" s="18"/>
      <c r="N2814" s="24"/>
      <c r="Q2814" s="24"/>
      <c r="T2814" s="24"/>
      <c r="W2814" s="24"/>
      <c r="Z2814" s="24"/>
      <c r="AC2814" s="24"/>
      <c r="AI2814" s="24"/>
      <c r="AL2814" s="24"/>
      <c r="AO2814" s="24"/>
      <c r="AR2814" s="24"/>
      <c r="AU2814" s="24"/>
    </row>
    <row r="2815">
      <c r="J2815" s="18"/>
      <c r="N2815" s="24"/>
      <c r="Q2815" s="24"/>
      <c r="T2815" s="24"/>
      <c r="W2815" s="24"/>
      <c r="Z2815" s="24"/>
      <c r="AC2815" s="24"/>
      <c r="AI2815" s="24"/>
      <c r="AL2815" s="24"/>
      <c r="AO2815" s="24"/>
      <c r="AR2815" s="24"/>
      <c r="AU2815" s="24"/>
    </row>
    <row r="2816">
      <c r="J2816" s="18"/>
      <c r="N2816" s="24"/>
      <c r="Q2816" s="24"/>
      <c r="T2816" s="24"/>
      <c r="W2816" s="24"/>
      <c r="Z2816" s="24"/>
      <c r="AC2816" s="24"/>
      <c r="AI2816" s="24"/>
      <c r="AL2816" s="24"/>
      <c r="AO2816" s="24"/>
      <c r="AR2816" s="24"/>
      <c r="AU2816" s="24"/>
    </row>
    <row r="2817">
      <c r="J2817" s="18"/>
      <c r="N2817" s="24"/>
      <c r="Q2817" s="24"/>
      <c r="T2817" s="24"/>
      <c r="W2817" s="24"/>
      <c r="Z2817" s="24"/>
      <c r="AC2817" s="24"/>
      <c r="AI2817" s="24"/>
      <c r="AL2817" s="24"/>
      <c r="AO2817" s="24"/>
      <c r="AR2817" s="24"/>
      <c r="AU2817" s="24"/>
    </row>
    <row r="2818">
      <c r="J2818" s="18"/>
      <c r="N2818" s="24"/>
      <c r="Q2818" s="24"/>
      <c r="T2818" s="24"/>
      <c r="W2818" s="24"/>
      <c r="Z2818" s="24"/>
      <c r="AC2818" s="24"/>
      <c r="AI2818" s="24"/>
      <c r="AL2818" s="24"/>
      <c r="AO2818" s="24"/>
      <c r="AR2818" s="24"/>
      <c r="AU2818" s="24"/>
    </row>
    <row r="2819">
      <c r="J2819" s="18"/>
      <c r="N2819" s="24"/>
      <c r="Q2819" s="24"/>
      <c r="T2819" s="24"/>
      <c r="W2819" s="24"/>
      <c r="Z2819" s="24"/>
      <c r="AC2819" s="24"/>
      <c r="AI2819" s="24"/>
      <c r="AL2819" s="24"/>
      <c r="AO2819" s="24"/>
      <c r="AR2819" s="24"/>
      <c r="AU2819" s="24"/>
    </row>
    <row r="2820">
      <c r="J2820" s="18"/>
      <c r="N2820" s="24"/>
      <c r="Q2820" s="24"/>
      <c r="T2820" s="24"/>
      <c r="W2820" s="24"/>
      <c r="Z2820" s="24"/>
      <c r="AC2820" s="24"/>
      <c r="AI2820" s="24"/>
      <c r="AL2820" s="24"/>
      <c r="AO2820" s="24"/>
      <c r="AR2820" s="24"/>
      <c r="AU2820" s="24"/>
    </row>
    <row r="2821">
      <c r="J2821" s="18"/>
      <c r="N2821" s="24"/>
      <c r="Q2821" s="24"/>
      <c r="T2821" s="24"/>
      <c r="W2821" s="24"/>
      <c r="Z2821" s="24"/>
      <c r="AC2821" s="24"/>
      <c r="AI2821" s="24"/>
      <c r="AL2821" s="24"/>
      <c r="AO2821" s="24"/>
      <c r="AR2821" s="24"/>
      <c r="AU2821" s="24"/>
    </row>
    <row r="2822">
      <c r="J2822" s="18"/>
      <c r="N2822" s="24"/>
      <c r="Q2822" s="24"/>
      <c r="T2822" s="24"/>
      <c r="W2822" s="24"/>
      <c r="Z2822" s="24"/>
      <c r="AC2822" s="24"/>
      <c r="AI2822" s="24"/>
      <c r="AL2822" s="24"/>
      <c r="AO2822" s="24"/>
      <c r="AR2822" s="24"/>
      <c r="AU2822" s="24"/>
    </row>
    <row r="2823">
      <c r="J2823" s="18"/>
      <c r="N2823" s="24"/>
      <c r="Q2823" s="24"/>
      <c r="T2823" s="24"/>
      <c r="W2823" s="24"/>
      <c r="Z2823" s="24"/>
      <c r="AC2823" s="24"/>
      <c r="AI2823" s="24"/>
      <c r="AL2823" s="24"/>
      <c r="AO2823" s="24"/>
      <c r="AR2823" s="24"/>
      <c r="AU2823" s="24"/>
    </row>
    <row r="2824">
      <c r="J2824" s="18"/>
      <c r="N2824" s="24"/>
      <c r="Q2824" s="24"/>
      <c r="T2824" s="24"/>
      <c r="W2824" s="24"/>
      <c r="Z2824" s="24"/>
      <c r="AC2824" s="24"/>
      <c r="AI2824" s="24"/>
      <c r="AL2824" s="24"/>
      <c r="AO2824" s="24"/>
      <c r="AR2824" s="24"/>
      <c r="AU2824" s="24"/>
    </row>
    <row r="2825">
      <c r="J2825" s="18"/>
      <c r="N2825" s="24"/>
      <c r="Q2825" s="24"/>
      <c r="T2825" s="24"/>
      <c r="W2825" s="24"/>
      <c r="Z2825" s="24"/>
      <c r="AC2825" s="24"/>
      <c r="AI2825" s="24"/>
      <c r="AL2825" s="24"/>
      <c r="AO2825" s="24"/>
      <c r="AR2825" s="24"/>
      <c r="AU2825" s="24"/>
    </row>
    <row r="2826">
      <c r="J2826" s="18"/>
      <c r="N2826" s="24"/>
      <c r="Q2826" s="24"/>
      <c r="T2826" s="24"/>
      <c r="W2826" s="24"/>
      <c r="Z2826" s="24"/>
      <c r="AC2826" s="24"/>
      <c r="AI2826" s="24"/>
      <c r="AL2826" s="24"/>
      <c r="AO2826" s="24"/>
      <c r="AR2826" s="24"/>
      <c r="AU2826" s="24"/>
    </row>
    <row r="2827">
      <c r="J2827" s="18"/>
      <c r="N2827" s="24"/>
      <c r="Q2827" s="24"/>
      <c r="T2827" s="24"/>
      <c r="W2827" s="24"/>
      <c r="Z2827" s="24"/>
      <c r="AC2827" s="24"/>
      <c r="AI2827" s="24"/>
      <c r="AL2827" s="24"/>
      <c r="AO2827" s="24"/>
      <c r="AR2827" s="24"/>
      <c r="AU2827" s="24"/>
    </row>
    <row r="2828">
      <c r="J2828" s="18"/>
      <c r="N2828" s="24"/>
      <c r="Q2828" s="24"/>
      <c r="T2828" s="24"/>
      <c r="W2828" s="24"/>
      <c r="Z2828" s="24"/>
      <c r="AC2828" s="24"/>
      <c r="AI2828" s="24"/>
      <c r="AL2828" s="24"/>
      <c r="AO2828" s="24"/>
      <c r="AR2828" s="24"/>
      <c r="AU2828" s="24"/>
    </row>
    <row r="2829">
      <c r="J2829" s="18"/>
      <c r="N2829" s="24"/>
      <c r="Q2829" s="24"/>
      <c r="T2829" s="24"/>
      <c r="W2829" s="24"/>
      <c r="Z2829" s="24"/>
      <c r="AC2829" s="24"/>
      <c r="AI2829" s="24"/>
      <c r="AL2829" s="24"/>
      <c r="AO2829" s="24"/>
      <c r="AR2829" s="24"/>
      <c r="AU2829" s="24"/>
    </row>
    <row r="2830">
      <c r="J2830" s="18"/>
      <c r="N2830" s="24"/>
      <c r="Q2830" s="24"/>
      <c r="T2830" s="24"/>
      <c r="W2830" s="24"/>
      <c r="Z2830" s="24"/>
      <c r="AC2830" s="24"/>
      <c r="AI2830" s="24"/>
      <c r="AL2830" s="24"/>
      <c r="AO2830" s="24"/>
      <c r="AR2830" s="24"/>
      <c r="AU2830" s="24"/>
    </row>
    <row r="2831">
      <c r="J2831" s="18"/>
      <c r="N2831" s="24"/>
      <c r="Q2831" s="24"/>
      <c r="T2831" s="24"/>
      <c r="W2831" s="24"/>
      <c r="Z2831" s="24"/>
      <c r="AC2831" s="24"/>
      <c r="AI2831" s="24"/>
      <c r="AL2831" s="24"/>
      <c r="AO2831" s="24"/>
      <c r="AR2831" s="24"/>
      <c r="AU2831" s="24"/>
    </row>
    <row r="2832">
      <c r="J2832" s="18"/>
      <c r="N2832" s="24"/>
      <c r="Q2832" s="24"/>
      <c r="T2832" s="24"/>
      <c r="W2832" s="24"/>
      <c r="Z2832" s="24"/>
      <c r="AC2832" s="24"/>
      <c r="AI2832" s="24"/>
      <c r="AL2832" s="24"/>
      <c r="AO2832" s="24"/>
      <c r="AR2832" s="24"/>
      <c r="AU2832" s="24"/>
    </row>
    <row r="2833">
      <c r="J2833" s="18"/>
      <c r="N2833" s="24"/>
      <c r="Q2833" s="24"/>
      <c r="T2833" s="24"/>
      <c r="W2833" s="24"/>
      <c r="Z2833" s="24"/>
      <c r="AC2833" s="24"/>
      <c r="AI2833" s="24"/>
      <c r="AL2833" s="24"/>
      <c r="AO2833" s="24"/>
      <c r="AR2833" s="24"/>
      <c r="AU2833" s="24"/>
    </row>
    <row r="2834">
      <c r="J2834" s="18"/>
      <c r="N2834" s="24"/>
      <c r="Q2834" s="24"/>
      <c r="T2834" s="24"/>
      <c r="W2834" s="24"/>
      <c r="Z2834" s="24"/>
      <c r="AC2834" s="24"/>
      <c r="AI2834" s="24"/>
      <c r="AL2834" s="24"/>
      <c r="AO2834" s="24"/>
      <c r="AR2834" s="24"/>
      <c r="AU2834" s="24"/>
    </row>
    <row r="2835">
      <c r="J2835" s="18"/>
      <c r="N2835" s="24"/>
      <c r="Q2835" s="24"/>
      <c r="T2835" s="24"/>
      <c r="W2835" s="24"/>
      <c r="Z2835" s="24"/>
      <c r="AC2835" s="24"/>
      <c r="AI2835" s="24"/>
      <c r="AL2835" s="24"/>
      <c r="AO2835" s="24"/>
      <c r="AR2835" s="24"/>
      <c r="AU2835" s="24"/>
    </row>
    <row r="2836">
      <c r="J2836" s="18"/>
      <c r="N2836" s="24"/>
      <c r="Q2836" s="24"/>
      <c r="T2836" s="24"/>
      <c r="W2836" s="24"/>
      <c r="Z2836" s="24"/>
      <c r="AC2836" s="24"/>
      <c r="AI2836" s="24"/>
      <c r="AL2836" s="24"/>
      <c r="AO2836" s="24"/>
      <c r="AR2836" s="24"/>
      <c r="AU2836" s="24"/>
    </row>
    <row r="2837">
      <c r="J2837" s="18"/>
      <c r="N2837" s="24"/>
      <c r="Q2837" s="24"/>
      <c r="T2837" s="24"/>
      <c r="W2837" s="24"/>
      <c r="Z2837" s="24"/>
      <c r="AC2837" s="24"/>
      <c r="AI2837" s="24"/>
      <c r="AL2837" s="24"/>
      <c r="AO2837" s="24"/>
      <c r="AR2837" s="24"/>
      <c r="AU2837" s="24"/>
    </row>
    <row r="2838">
      <c r="J2838" s="18"/>
      <c r="N2838" s="24"/>
      <c r="Q2838" s="24"/>
      <c r="T2838" s="24"/>
      <c r="W2838" s="24"/>
      <c r="Z2838" s="24"/>
      <c r="AC2838" s="24"/>
      <c r="AI2838" s="24"/>
      <c r="AL2838" s="24"/>
      <c r="AO2838" s="24"/>
      <c r="AR2838" s="24"/>
      <c r="AU2838" s="24"/>
    </row>
    <row r="2839">
      <c r="J2839" s="18"/>
      <c r="N2839" s="24"/>
      <c r="Q2839" s="24"/>
      <c r="T2839" s="24"/>
      <c r="W2839" s="24"/>
      <c r="Z2839" s="24"/>
      <c r="AC2839" s="24"/>
      <c r="AI2839" s="24"/>
      <c r="AL2839" s="24"/>
      <c r="AO2839" s="24"/>
      <c r="AR2839" s="24"/>
      <c r="AU2839" s="24"/>
    </row>
    <row r="2840">
      <c r="J2840" s="18"/>
      <c r="N2840" s="24"/>
      <c r="Q2840" s="24"/>
      <c r="T2840" s="24"/>
      <c r="W2840" s="24"/>
      <c r="Z2840" s="24"/>
      <c r="AC2840" s="24"/>
      <c r="AI2840" s="24"/>
      <c r="AL2840" s="24"/>
      <c r="AO2840" s="24"/>
      <c r="AR2840" s="24"/>
      <c r="AU2840" s="24"/>
    </row>
    <row r="2841">
      <c r="J2841" s="18"/>
      <c r="N2841" s="24"/>
      <c r="Q2841" s="24"/>
      <c r="T2841" s="24"/>
      <c r="W2841" s="24"/>
      <c r="Z2841" s="24"/>
      <c r="AC2841" s="24"/>
      <c r="AI2841" s="24"/>
      <c r="AL2841" s="24"/>
      <c r="AO2841" s="24"/>
      <c r="AR2841" s="24"/>
      <c r="AU2841" s="24"/>
    </row>
    <row r="2842">
      <c r="J2842" s="18"/>
      <c r="N2842" s="24"/>
      <c r="Q2842" s="24"/>
      <c r="T2842" s="24"/>
      <c r="W2842" s="24"/>
      <c r="Z2842" s="24"/>
      <c r="AC2842" s="24"/>
      <c r="AI2842" s="24"/>
      <c r="AL2842" s="24"/>
      <c r="AO2842" s="24"/>
      <c r="AR2842" s="24"/>
      <c r="AU2842" s="24"/>
    </row>
    <row r="2843">
      <c r="J2843" s="18"/>
      <c r="N2843" s="24"/>
      <c r="Q2843" s="24"/>
      <c r="T2843" s="24"/>
      <c r="W2843" s="24"/>
      <c r="Z2843" s="24"/>
      <c r="AC2843" s="24"/>
      <c r="AI2843" s="24"/>
      <c r="AL2843" s="24"/>
      <c r="AO2843" s="24"/>
      <c r="AR2843" s="24"/>
      <c r="AU2843" s="24"/>
    </row>
    <row r="2844">
      <c r="J2844" s="18"/>
      <c r="N2844" s="24"/>
      <c r="Q2844" s="24"/>
      <c r="T2844" s="24"/>
      <c r="W2844" s="24"/>
      <c r="Z2844" s="24"/>
      <c r="AC2844" s="24"/>
      <c r="AI2844" s="24"/>
      <c r="AL2844" s="24"/>
      <c r="AO2844" s="24"/>
      <c r="AR2844" s="24"/>
      <c r="AU2844" s="24"/>
    </row>
    <row r="2845">
      <c r="J2845" s="18"/>
      <c r="N2845" s="24"/>
      <c r="Q2845" s="24"/>
      <c r="T2845" s="24"/>
      <c r="W2845" s="24"/>
      <c r="Z2845" s="24"/>
      <c r="AC2845" s="24"/>
      <c r="AI2845" s="24"/>
      <c r="AL2845" s="24"/>
      <c r="AO2845" s="24"/>
      <c r="AR2845" s="24"/>
      <c r="AU2845" s="24"/>
    </row>
    <row r="2846">
      <c r="J2846" s="18"/>
      <c r="N2846" s="24"/>
      <c r="Q2846" s="24"/>
      <c r="T2846" s="24"/>
      <c r="W2846" s="24"/>
      <c r="Z2846" s="24"/>
      <c r="AC2846" s="24"/>
      <c r="AI2846" s="24"/>
      <c r="AL2846" s="24"/>
      <c r="AO2846" s="24"/>
      <c r="AR2846" s="24"/>
      <c r="AU2846" s="24"/>
    </row>
    <row r="2847">
      <c r="J2847" s="18"/>
      <c r="N2847" s="24"/>
      <c r="Q2847" s="24"/>
      <c r="T2847" s="24"/>
      <c r="W2847" s="24"/>
      <c r="Z2847" s="24"/>
      <c r="AC2847" s="24"/>
      <c r="AI2847" s="24"/>
      <c r="AL2847" s="24"/>
      <c r="AO2847" s="24"/>
      <c r="AR2847" s="24"/>
      <c r="AU2847" s="24"/>
    </row>
    <row r="2848">
      <c r="J2848" s="18"/>
      <c r="N2848" s="24"/>
      <c r="Q2848" s="24"/>
      <c r="T2848" s="24"/>
      <c r="W2848" s="24"/>
      <c r="Z2848" s="24"/>
      <c r="AC2848" s="24"/>
      <c r="AI2848" s="24"/>
      <c r="AL2848" s="24"/>
      <c r="AO2848" s="24"/>
      <c r="AR2848" s="24"/>
      <c r="AU2848" s="24"/>
    </row>
    <row r="2849">
      <c r="J2849" s="18"/>
      <c r="N2849" s="24"/>
      <c r="Q2849" s="24"/>
      <c r="T2849" s="24"/>
      <c r="W2849" s="24"/>
      <c r="Z2849" s="24"/>
      <c r="AC2849" s="24"/>
      <c r="AI2849" s="24"/>
      <c r="AL2849" s="24"/>
      <c r="AO2849" s="24"/>
      <c r="AR2849" s="24"/>
      <c r="AU2849" s="24"/>
    </row>
    <row r="2850">
      <c r="J2850" s="18"/>
      <c r="N2850" s="24"/>
      <c r="Q2850" s="24"/>
      <c r="T2850" s="24"/>
      <c r="W2850" s="24"/>
      <c r="Z2850" s="24"/>
      <c r="AC2850" s="24"/>
      <c r="AI2850" s="24"/>
      <c r="AL2850" s="24"/>
      <c r="AO2850" s="24"/>
      <c r="AR2850" s="24"/>
      <c r="AU2850" s="24"/>
    </row>
    <row r="2851">
      <c r="J2851" s="18"/>
      <c r="N2851" s="24"/>
      <c r="Q2851" s="24"/>
      <c r="T2851" s="24"/>
      <c r="W2851" s="24"/>
      <c r="Z2851" s="24"/>
      <c r="AC2851" s="24"/>
      <c r="AI2851" s="24"/>
      <c r="AL2851" s="24"/>
      <c r="AO2851" s="24"/>
      <c r="AR2851" s="24"/>
      <c r="AU2851" s="24"/>
    </row>
    <row r="2852">
      <c r="J2852" s="18"/>
      <c r="N2852" s="24"/>
      <c r="Q2852" s="24"/>
      <c r="T2852" s="24"/>
      <c r="W2852" s="24"/>
      <c r="Z2852" s="24"/>
      <c r="AC2852" s="24"/>
      <c r="AI2852" s="24"/>
      <c r="AL2852" s="24"/>
      <c r="AO2852" s="24"/>
      <c r="AR2852" s="24"/>
      <c r="AU2852" s="24"/>
    </row>
    <row r="2853">
      <c r="J2853" s="18"/>
      <c r="N2853" s="24"/>
      <c r="Q2853" s="24"/>
      <c r="T2853" s="24"/>
      <c r="W2853" s="24"/>
      <c r="Z2853" s="24"/>
      <c r="AC2853" s="24"/>
      <c r="AI2853" s="24"/>
      <c r="AL2853" s="24"/>
      <c r="AO2853" s="24"/>
      <c r="AR2853" s="24"/>
      <c r="AU2853" s="24"/>
    </row>
    <row r="2854">
      <c r="J2854" s="18"/>
      <c r="N2854" s="24"/>
      <c r="Q2854" s="24"/>
      <c r="T2854" s="24"/>
      <c r="W2854" s="24"/>
      <c r="Z2854" s="24"/>
      <c r="AC2854" s="24"/>
      <c r="AI2854" s="24"/>
      <c r="AL2854" s="24"/>
      <c r="AO2854" s="24"/>
      <c r="AR2854" s="24"/>
      <c r="AU2854" s="24"/>
    </row>
    <row r="2855">
      <c r="J2855" s="18"/>
      <c r="N2855" s="24"/>
      <c r="Q2855" s="24"/>
      <c r="T2855" s="24"/>
      <c r="W2855" s="24"/>
      <c r="Z2855" s="24"/>
      <c r="AC2855" s="24"/>
      <c r="AI2855" s="24"/>
      <c r="AL2855" s="24"/>
      <c r="AO2855" s="24"/>
      <c r="AR2855" s="24"/>
      <c r="AU2855" s="24"/>
    </row>
    <row r="2856">
      <c r="J2856" s="18"/>
      <c r="N2856" s="24"/>
      <c r="Q2856" s="24"/>
      <c r="T2856" s="24"/>
      <c r="W2856" s="24"/>
      <c r="Z2856" s="24"/>
      <c r="AC2856" s="24"/>
      <c r="AI2856" s="24"/>
      <c r="AL2856" s="24"/>
      <c r="AO2856" s="24"/>
      <c r="AR2856" s="24"/>
      <c r="AU2856" s="24"/>
    </row>
    <row r="2857">
      <c r="J2857" s="18"/>
      <c r="N2857" s="24"/>
      <c r="Q2857" s="24"/>
      <c r="T2857" s="24"/>
      <c r="W2857" s="24"/>
      <c r="Z2857" s="24"/>
      <c r="AC2857" s="24"/>
      <c r="AI2857" s="24"/>
      <c r="AL2857" s="24"/>
      <c r="AO2857" s="24"/>
      <c r="AR2857" s="24"/>
      <c r="AU2857" s="24"/>
    </row>
    <row r="2858">
      <c r="J2858" s="18"/>
      <c r="N2858" s="24"/>
      <c r="Q2858" s="24"/>
      <c r="T2858" s="24"/>
      <c r="W2858" s="24"/>
      <c r="Z2858" s="24"/>
      <c r="AC2858" s="24"/>
      <c r="AI2858" s="24"/>
      <c r="AL2858" s="24"/>
      <c r="AO2858" s="24"/>
      <c r="AR2858" s="24"/>
      <c r="AU2858" s="24"/>
    </row>
    <row r="2859">
      <c r="J2859" s="18"/>
      <c r="N2859" s="24"/>
      <c r="Q2859" s="24"/>
      <c r="T2859" s="24"/>
      <c r="W2859" s="24"/>
      <c r="Z2859" s="24"/>
      <c r="AC2859" s="24"/>
      <c r="AI2859" s="24"/>
      <c r="AL2859" s="24"/>
      <c r="AO2859" s="24"/>
      <c r="AR2859" s="24"/>
      <c r="AU2859" s="24"/>
    </row>
    <row r="2860">
      <c r="J2860" s="18"/>
      <c r="N2860" s="24"/>
      <c r="Q2860" s="24"/>
      <c r="T2860" s="24"/>
      <c r="W2860" s="24"/>
      <c r="Z2860" s="24"/>
      <c r="AC2860" s="24"/>
      <c r="AI2860" s="24"/>
      <c r="AL2860" s="24"/>
      <c r="AO2860" s="24"/>
      <c r="AR2860" s="24"/>
      <c r="AU2860" s="24"/>
    </row>
    <row r="2861">
      <c r="J2861" s="18"/>
      <c r="N2861" s="24"/>
      <c r="Q2861" s="24"/>
      <c r="T2861" s="24"/>
      <c r="W2861" s="24"/>
      <c r="Z2861" s="24"/>
      <c r="AC2861" s="24"/>
      <c r="AI2861" s="24"/>
      <c r="AL2861" s="24"/>
      <c r="AO2861" s="24"/>
      <c r="AR2861" s="24"/>
      <c r="AU2861" s="24"/>
    </row>
    <row r="2862">
      <c r="J2862" s="18"/>
      <c r="N2862" s="24"/>
      <c r="Q2862" s="24"/>
      <c r="T2862" s="24"/>
      <c r="W2862" s="24"/>
      <c r="Z2862" s="24"/>
      <c r="AC2862" s="24"/>
      <c r="AI2862" s="24"/>
      <c r="AL2862" s="24"/>
      <c r="AO2862" s="24"/>
      <c r="AR2862" s="24"/>
      <c r="AU2862" s="24"/>
    </row>
    <row r="2863">
      <c r="J2863" s="18"/>
      <c r="N2863" s="24"/>
      <c r="Q2863" s="24"/>
      <c r="T2863" s="24"/>
      <c r="W2863" s="24"/>
      <c r="Z2863" s="24"/>
      <c r="AC2863" s="24"/>
      <c r="AI2863" s="24"/>
      <c r="AL2863" s="24"/>
      <c r="AO2863" s="24"/>
      <c r="AR2863" s="24"/>
      <c r="AU2863" s="24"/>
    </row>
    <row r="2864">
      <c r="J2864" s="18"/>
      <c r="N2864" s="24"/>
      <c r="Q2864" s="24"/>
      <c r="T2864" s="24"/>
      <c r="W2864" s="24"/>
      <c r="Z2864" s="24"/>
      <c r="AC2864" s="24"/>
      <c r="AI2864" s="24"/>
      <c r="AL2864" s="24"/>
      <c r="AO2864" s="24"/>
      <c r="AR2864" s="24"/>
      <c r="AU2864" s="24"/>
    </row>
    <row r="2865">
      <c r="J2865" s="18"/>
      <c r="N2865" s="24"/>
      <c r="Q2865" s="24"/>
      <c r="T2865" s="24"/>
      <c r="W2865" s="24"/>
      <c r="Z2865" s="24"/>
      <c r="AC2865" s="24"/>
      <c r="AI2865" s="24"/>
      <c r="AL2865" s="24"/>
      <c r="AO2865" s="24"/>
      <c r="AR2865" s="24"/>
      <c r="AU2865" s="24"/>
    </row>
    <row r="2866">
      <c r="J2866" s="18"/>
      <c r="N2866" s="24"/>
      <c r="Q2866" s="24"/>
      <c r="T2866" s="24"/>
      <c r="W2866" s="24"/>
      <c r="Z2866" s="24"/>
      <c r="AC2866" s="24"/>
      <c r="AI2866" s="24"/>
      <c r="AL2866" s="24"/>
      <c r="AO2866" s="24"/>
      <c r="AR2866" s="24"/>
      <c r="AU2866" s="24"/>
    </row>
    <row r="2867">
      <c r="J2867" s="18"/>
      <c r="N2867" s="24"/>
      <c r="Q2867" s="24"/>
      <c r="T2867" s="24"/>
      <c r="W2867" s="24"/>
      <c r="Z2867" s="24"/>
      <c r="AC2867" s="24"/>
      <c r="AI2867" s="24"/>
      <c r="AL2867" s="24"/>
      <c r="AO2867" s="24"/>
      <c r="AR2867" s="24"/>
      <c r="AU2867" s="24"/>
    </row>
    <row r="2868">
      <c r="J2868" s="18"/>
      <c r="N2868" s="24"/>
      <c r="Q2868" s="24"/>
      <c r="T2868" s="24"/>
      <c r="W2868" s="24"/>
      <c r="Z2868" s="24"/>
      <c r="AC2868" s="24"/>
      <c r="AI2868" s="24"/>
      <c r="AL2868" s="24"/>
      <c r="AO2868" s="24"/>
      <c r="AR2868" s="24"/>
      <c r="AU2868" s="24"/>
    </row>
    <row r="2869">
      <c r="J2869" s="18"/>
      <c r="N2869" s="24"/>
      <c r="Q2869" s="24"/>
      <c r="T2869" s="24"/>
      <c r="W2869" s="24"/>
      <c r="Z2869" s="24"/>
      <c r="AC2869" s="24"/>
      <c r="AI2869" s="24"/>
      <c r="AL2869" s="24"/>
      <c r="AO2869" s="24"/>
      <c r="AR2869" s="24"/>
      <c r="AU2869" s="24"/>
    </row>
    <row r="2870">
      <c r="J2870" s="18"/>
      <c r="N2870" s="24"/>
      <c r="Q2870" s="24"/>
      <c r="T2870" s="24"/>
      <c r="W2870" s="24"/>
      <c r="Z2870" s="24"/>
      <c r="AC2870" s="24"/>
      <c r="AI2870" s="24"/>
      <c r="AL2870" s="24"/>
      <c r="AO2870" s="24"/>
      <c r="AR2870" s="24"/>
      <c r="AU2870" s="24"/>
    </row>
    <row r="2871">
      <c r="J2871" s="18"/>
      <c r="N2871" s="24"/>
      <c r="Q2871" s="24"/>
      <c r="T2871" s="24"/>
      <c r="W2871" s="24"/>
      <c r="Z2871" s="24"/>
      <c r="AC2871" s="24"/>
      <c r="AI2871" s="24"/>
      <c r="AL2871" s="24"/>
      <c r="AO2871" s="24"/>
      <c r="AR2871" s="24"/>
      <c r="AU2871" s="24"/>
    </row>
    <row r="2872">
      <c r="J2872" s="18"/>
      <c r="N2872" s="24"/>
      <c r="Q2872" s="24"/>
      <c r="T2872" s="24"/>
      <c r="W2872" s="24"/>
      <c r="Z2872" s="24"/>
      <c r="AC2872" s="24"/>
      <c r="AI2872" s="24"/>
      <c r="AL2872" s="24"/>
      <c r="AO2872" s="24"/>
      <c r="AR2872" s="24"/>
      <c r="AU2872" s="24"/>
    </row>
    <row r="2873">
      <c r="J2873" s="18"/>
      <c r="N2873" s="24"/>
      <c r="Q2873" s="24"/>
      <c r="T2873" s="24"/>
      <c r="W2873" s="24"/>
      <c r="Z2873" s="24"/>
      <c r="AC2873" s="24"/>
      <c r="AI2873" s="24"/>
      <c r="AL2873" s="24"/>
      <c r="AO2873" s="24"/>
      <c r="AR2873" s="24"/>
      <c r="AU2873" s="24"/>
    </row>
    <row r="2874">
      <c r="J2874" s="18"/>
      <c r="N2874" s="24"/>
      <c r="Q2874" s="24"/>
      <c r="T2874" s="24"/>
      <c r="W2874" s="24"/>
      <c r="Z2874" s="24"/>
      <c r="AC2874" s="24"/>
      <c r="AI2874" s="24"/>
      <c r="AL2874" s="24"/>
      <c r="AO2874" s="24"/>
      <c r="AR2874" s="24"/>
      <c r="AU2874" s="24"/>
    </row>
    <row r="2875">
      <c r="J2875" s="18"/>
      <c r="N2875" s="24"/>
      <c r="Q2875" s="24"/>
      <c r="T2875" s="24"/>
      <c r="W2875" s="24"/>
      <c r="Z2875" s="24"/>
      <c r="AC2875" s="24"/>
      <c r="AI2875" s="24"/>
      <c r="AL2875" s="24"/>
      <c r="AO2875" s="24"/>
      <c r="AR2875" s="24"/>
      <c r="AU2875" s="24"/>
    </row>
    <row r="2876">
      <c r="J2876" s="18"/>
      <c r="N2876" s="24"/>
      <c r="Q2876" s="24"/>
      <c r="T2876" s="24"/>
      <c r="W2876" s="24"/>
      <c r="Z2876" s="24"/>
      <c r="AC2876" s="24"/>
      <c r="AI2876" s="24"/>
      <c r="AL2876" s="24"/>
      <c r="AO2876" s="24"/>
      <c r="AR2876" s="24"/>
      <c r="AU2876" s="24"/>
    </row>
    <row r="2877">
      <c r="J2877" s="18"/>
      <c r="N2877" s="24"/>
      <c r="Q2877" s="24"/>
      <c r="T2877" s="24"/>
      <c r="W2877" s="24"/>
      <c r="Z2877" s="24"/>
      <c r="AC2877" s="24"/>
      <c r="AI2877" s="24"/>
      <c r="AL2877" s="24"/>
      <c r="AO2877" s="24"/>
      <c r="AR2877" s="24"/>
      <c r="AU2877" s="24"/>
    </row>
    <row r="2878">
      <c r="J2878" s="18"/>
      <c r="N2878" s="24"/>
      <c r="Q2878" s="24"/>
      <c r="T2878" s="24"/>
      <c r="W2878" s="24"/>
      <c r="Z2878" s="24"/>
      <c r="AC2878" s="24"/>
      <c r="AI2878" s="24"/>
      <c r="AL2878" s="24"/>
      <c r="AO2878" s="24"/>
      <c r="AR2878" s="24"/>
      <c r="AU2878" s="24"/>
    </row>
    <row r="2879">
      <c r="J2879" s="18"/>
      <c r="N2879" s="24"/>
      <c r="Q2879" s="24"/>
      <c r="T2879" s="24"/>
      <c r="W2879" s="24"/>
      <c r="Z2879" s="24"/>
      <c r="AC2879" s="24"/>
      <c r="AI2879" s="24"/>
      <c r="AL2879" s="24"/>
      <c r="AO2879" s="24"/>
      <c r="AR2879" s="24"/>
      <c r="AU2879" s="24"/>
    </row>
    <row r="2880">
      <c r="J2880" s="18"/>
      <c r="N2880" s="24"/>
      <c r="Q2880" s="24"/>
      <c r="T2880" s="24"/>
      <c r="W2880" s="24"/>
      <c r="Z2880" s="24"/>
      <c r="AC2880" s="24"/>
      <c r="AI2880" s="24"/>
      <c r="AL2880" s="24"/>
      <c r="AO2880" s="24"/>
      <c r="AR2880" s="24"/>
      <c r="AU2880" s="24"/>
    </row>
    <row r="2881">
      <c r="J2881" s="18"/>
      <c r="N2881" s="24"/>
      <c r="Q2881" s="24"/>
      <c r="T2881" s="24"/>
      <c r="W2881" s="24"/>
      <c r="Z2881" s="24"/>
      <c r="AC2881" s="24"/>
      <c r="AI2881" s="24"/>
      <c r="AL2881" s="24"/>
      <c r="AO2881" s="24"/>
      <c r="AR2881" s="24"/>
      <c r="AU2881" s="24"/>
    </row>
    <row r="2882">
      <c r="J2882" s="18"/>
      <c r="N2882" s="24"/>
      <c r="Q2882" s="24"/>
      <c r="T2882" s="24"/>
      <c r="W2882" s="24"/>
      <c r="Z2882" s="24"/>
      <c r="AC2882" s="24"/>
      <c r="AI2882" s="24"/>
      <c r="AL2882" s="24"/>
      <c r="AO2882" s="24"/>
      <c r="AR2882" s="24"/>
      <c r="AU2882" s="24"/>
    </row>
    <row r="2883">
      <c r="J2883" s="18"/>
      <c r="N2883" s="24"/>
      <c r="Q2883" s="24"/>
      <c r="T2883" s="24"/>
      <c r="W2883" s="24"/>
      <c r="Z2883" s="24"/>
      <c r="AC2883" s="24"/>
      <c r="AI2883" s="24"/>
      <c r="AL2883" s="24"/>
      <c r="AO2883" s="24"/>
      <c r="AR2883" s="24"/>
      <c r="AU2883" s="24"/>
    </row>
    <row r="2884">
      <c r="J2884" s="18"/>
      <c r="N2884" s="24"/>
      <c r="Q2884" s="24"/>
      <c r="T2884" s="24"/>
      <c r="W2884" s="24"/>
      <c r="Z2884" s="24"/>
      <c r="AC2884" s="24"/>
      <c r="AI2884" s="24"/>
      <c r="AL2884" s="24"/>
      <c r="AO2884" s="24"/>
      <c r="AR2884" s="24"/>
      <c r="AU2884" s="24"/>
    </row>
    <row r="2885">
      <c r="J2885" s="18"/>
      <c r="N2885" s="24"/>
      <c r="Q2885" s="24"/>
      <c r="T2885" s="24"/>
      <c r="W2885" s="24"/>
      <c r="Z2885" s="24"/>
      <c r="AC2885" s="24"/>
      <c r="AI2885" s="24"/>
      <c r="AL2885" s="24"/>
      <c r="AO2885" s="24"/>
      <c r="AR2885" s="24"/>
      <c r="AU2885" s="24"/>
    </row>
    <row r="2886">
      <c r="J2886" s="18"/>
      <c r="N2886" s="24"/>
      <c r="Q2886" s="24"/>
      <c r="T2886" s="24"/>
      <c r="W2886" s="24"/>
      <c r="Z2886" s="24"/>
      <c r="AC2886" s="24"/>
      <c r="AI2886" s="24"/>
      <c r="AL2886" s="24"/>
      <c r="AO2886" s="24"/>
      <c r="AR2886" s="24"/>
      <c r="AU2886" s="24"/>
    </row>
    <row r="2887">
      <c r="J2887" s="18"/>
      <c r="N2887" s="24"/>
      <c r="Q2887" s="24"/>
      <c r="T2887" s="24"/>
      <c r="W2887" s="24"/>
      <c r="Z2887" s="24"/>
      <c r="AC2887" s="24"/>
      <c r="AI2887" s="24"/>
      <c r="AL2887" s="24"/>
      <c r="AO2887" s="24"/>
      <c r="AR2887" s="24"/>
      <c r="AU2887" s="24"/>
    </row>
    <row r="2888">
      <c r="J2888" s="18"/>
      <c r="N2888" s="24"/>
      <c r="Q2888" s="24"/>
      <c r="T2888" s="24"/>
      <c r="W2888" s="24"/>
      <c r="Z2888" s="24"/>
      <c r="AC2888" s="24"/>
      <c r="AI2888" s="24"/>
      <c r="AL2888" s="24"/>
      <c r="AO2888" s="24"/>
      <c r="AR2888" s="24"/>
      <c r="AU2888" s="24"/>
    </row>
    <row r="2889">
      <c r="J2889" s="18"/>
      <c r="N2889" s="24"/>
      <c r="Q2889" s="24"/>
      <c r="T2889" s="24"/>
      <c r="W2889" s="24"/>
      <c r="Z2889" s="24"/>
      <c r="AC2889" s="24"/>
      <c r="AI2889" s="24"/>
      <c r="AL2889" s="24"/>
      <c r="AO2889" s="24"/>
      <c r="AR2889" s="24"/>
      <c r="AU2889" s="24"/>
    </row>
    <row r="2890">
      <c r="J2890" s="18"/>
      <c r="N2890" s="24"/>
      <c r="Q2890" s="24"/>
      <c r="T2890" s="24"/>
      <c r="W2890" s="24"/>
      <c r="Z2890" s="24"/>
      <c r="AC2890" s="24"/>
      <c r="AI2890" s="24"/>
      <c r="AL2890" s="24"/>
      <c r="AO2890" s="24"/>
      <c r="AR2890" s="24"/>
      <c r="AU2890" s="24"/>
    </row>
    <row r="2891">
      <c r="J2891" s="18"/>
      <c r="N2891" s="24"/>
      <c r="Q2891" s="24"/>
      <c r="T2891" s="24"/>
      <c r="W2891" s="24"/>
      <c r="Z2891" s="24"/>
      <c r="AC2891" s="24"/>
      <c r="AI2891" s="24"/>
      <c r="AL2891" s="24"/>
      <c r="AO2891" s="24"/>
      <c r="AR2891" s="24"/>
      <c r="AU2891" s="24"/>
    </row>
    <row r="2892">
      <c r="J2892" s="18"/>
      <c r="N2892" s="24"/>
      <c r="Q2892" s="24"/>
      <c r="T2892" s="24"/>
      <c r="W2892" s="24"/>
      <c r="Z2892" s="24"/>
      <c r="AC2892" s="24"/>
      <c r="AI2892" s="24"/>
      <c r="AL2892" s="24"/>
      <c r="AO2892" s="24"/>
      <c r="AR2892" s="24"/>
      <c r="AU2892" s="24"/>
    </row>
    <row r="2893">
      <c r="J2893" s="18"/>
      <c r="N2893" s="24"/>
      <c r="Q2893" s="24"/>
      <c r="T2893" s="24"/>
      <c r="W2893" s="24"/>
      <c r="Z2893" s="24"/>
      <c r="AC2893" s="24"/>
      <c r="AI2893" s="24"/>
      <c r="AL2893" s="24"/>
      <c r="AO2893" s="24"/>
      <c r="AR2893" s="24"/>
      <c r="AU2893" s="24"/>
    </row>
    <row r="2894">
      <c r="J2894" s="18"/>
      <c r="N2894" s="24"/>
      <c r="Q2894" s="24"/>
      <c r="T2894" s="24"/>
      <c r="W2894" s="24"/>
      <c r="Z2894" s="24"/>
      <c r="AC2894" s="24"/>
      <c r="AI2894" s="24"/>
      <c r="AL2894" s="24"/>
      <c r="AO2894" s="24"/>
      <c r="AR2894" s="24"/>
      <c r="AU2894" s="24"/>
    </row>
    <row r="2895">
      <c r="J2895" s="18"/>
      <c r="N2895" s="24"/>
      <c r="Q2895" s="24"/>
      <c r="T2895" s="24"/>
      <c r="W2895" s="24"/>
      <c r="Z2895" s="24"/>
      <c r="AC2895" s="24"/>
      <c r="AI2895" s="24"/>
      <c r="AL2895" s="24"/>
      <c r="AO2895" s="24"/>
      <c r="AR2895" s="24"/>
      <c r="AU2895" s="24"/>
    </row>
    <row r="2896">
      <c r="J2896" s="18"/>
      <c r="N2896" s="24"/>
      <c r="Q2896" s="24"/>
      <c r="T2896" s="24"/>
      <c r="W2896" s="24"/>
      <c r="Z2896" s="24"/>
      <c r="AC2896" s="24"/>
      <c r="AI2896" s="24"/>
      <c r="AL2896" s="24"/>
      <c r="AO2896" s="24"/>
      <c r="AR2896" s="24"/>
      <c r="AU2896" s="24"/>
    </row>
    <row r="2897">
      <c r="J2897" s="18"/>
      <c r="N2897" s="24"/>
      <c r="Q2897" s="24"/>
      <c r="T2897" s="24"/>
      <c r="W2897" s="24"/>
      <c r="Z2897" s="24"/>
      <c r="AC2897" s="24"/>
      <c r="AI2897" s="24"/>
      <c r="AL2897" s="24"/>
      <c r="AO2897" s="24"/>
      <c r="AR2897" s="24"/>
      <c r="AU2897" s="24"/>
    </row>
    <row r="2898">
      <c r="J2898" s="18"/>
      <c r="N2898" s="24"/>
      <c r="Q2898" s="24"/>
      <c r="T2898" s="24"/>
      <c r="W2898" s="24"/>
      <c r="Z2898" s="24"/>
      <c r="AC2898" s="24"/>
      <c r="AI2898" s="24"/>
      <c r="AL2898" s="24"/>
      <c r="AO2898" s="24"/>
      <c r="AR2898" s="24"/>
      <c r="AU2898" s="24"/>
    </row>
    <row r="2899">
      <c r="J2899" s="18"/>
      <c r="N2899" s="24"/>
      <c r="Q2899" s="24"/>
      <c r="T2899" s="24"/>
      <c r="W2899" s="24"/>
      <c r="Z2899" s="24"/>
      <c r="AC2899" s="24"/>
      <c r="AI2899" s="24"/>
      <c r="AL2899" s="24"/>
      <c r="AO2899" s="24"/>
      <c r="AR2899" s="24"/>
      <c r="AU2899" s="24"/>
    </row>
    <row r="2900">
      <c r="J2900" s="18"/>
      <c r="N2900" s="24"/>
      <c r="Q2900" s="24"/>
      <c r="T2900" s="24"/>
      <c r="W2900" s="24"/>
      <c r="Z2900" s="24"/>
      <c r="AC2900" s="24"/>
      <c r="AI2900" s="24"/>
      <c r="AL2900" s="24"/>
      <c r="AO2900" s="24"/>
      <c r="AR2900" s="24"/>
      <c r="AU2900" s="24"/>
    </row>
    <row r="2901">
      <c r="J2901" s="18"/>
      <c r="N2901" s="24"/>
      <c r="Q2901" s="24"/>
      <c r="T2901" s="24"/>
      <c r="W2901" s="24"/>
      <c r="Z2901" s="24"/>
      <c r="AC2901" s="24"/>
      <c r="AI2901" s="24"/>
      <c r="AL2901" s="24"/>
      <c r="AO2901" s="24"/>
      <c r="AR2901" s="24"/>
      <c r="AU2901" s="24"/>
    </row>
    <row r="2902">
      <c r="J2902" s="18"/>
      <c r="N2902" s="24"/>
      <c r="Q2902" s="24"/>
      <c r="T2902" s="24"/>
      <c r="W2902" s="24"/>
      <c r="Z2902" s="24"/>
      <c r="AC2902" s="24"/>
      <c r="AI2902" s="24"/>
      <c r="AL2902" s="24"/>
      <c r="AO2902" s="24"/>
      <c r="AR2902" s="24"/>
      <c r="AU2902" s="24"/>
    </row>
    <row r="2903">
      <c r="J2903" s="18"/>
      <c r="N2903" s="24"/>
      <c r="Q2903" s="24"/>
      <c r="T2903" s="24"/>
      <c r="W2903" s="24"/>
      <c r="Z2903" s="24"/>
      <c r="AC2903" s="24"/>
      <c r="AI2903" s="24"/>
      <c r="AL2903" s="24"/>
      <c r="AO2903" s="24"/>
      <c r="AR2903" s="24"/>
      <c r="AU2903" s="24"/>
    </row>
    <row r="2904">
      <c r="J2904" s="18"/>
      <c r="N2904" s="24"/>
      <c r="Q2904" s="24"/>
      <c r="T2904" s="24"/>
      <c r="W2904" s="24"/>
      <c r="Z2904" s="24"/>
      <c r="AC2904" s="24"/>
      <c r="AI2904" s="24"/>
      <c r="AL2904" s="24"/>
      <c r="AO2904" s="24"/>
      <c r="AR2904" s="24"/>
      <c r="AU2904" s="24"/>
    </row>
    <row r="2905">
      <c r="J2905" s="18"/>
      <c r="N2905" s="24"/>
      <c r="Q2905" s="24"/>
      <c r="T2905" s="24"/>
      <c r="W2905" s="24"/>
      <c r="Z2905" s="24"/>
      <c r="AC2905" s="24"/>
      <c r="AI2905" s="24"/>
      <c r="AL2905" s="24"/>
      <c r="AO2905" s="24"/>
      <c r="AR2905" s="24"/>
      <c r="AU2905" s="24"/>
    </row>
    <row r="2906">
      <c r="J2906" s="18"/>
      <c r="N2906" s="24"/>
      <c r="Q2906" s="24"/>
      <c r="T2906" s="24"/>
      <c r="W2906" s="24"/>
      <c r="Z2906" s="24"/>
      <c r="AC2906" s="24"/>
      <c r="AI2906" s="24"/>
      <c r="AL2906" s="24"/>
      <c r="AO2906" s="24"/>
      <c r="AR2906" s="24"/>
      <c r="AU2906" s="24"/>
    </row>
    <row r="2907">
      <c r="J2907" s="18"/>
      <c r="N2907" s="24"/>
      <c r="Q2907" s="24"/>
      <c r="T2907" s="24"/>
      <c r="W2907" s="24"/>
      <c r="Z2907" s="24"/>
      <c r="AC2907" s="24"/>
      <c r="AI2907" s="24"/>
      <c r="AL2907" s="24"/>
      <c r="AO2907" s="24"/>
      <c r="AR2907" s="24"/>
      <c r="AU2907" s="24"/>
    </row>
    <row r="2908">
      <c r="J2908" s="18"/>
      <c r="N2908" s="24"/>
      <c r="Q2908" s="24"/>
      <c r="T2908" s="24"/>
      <c r="W2908" s="24"/>
      <c r="Z2908" s="24"/>
      <c r="AC2908" s="24"/>
      <c r="AI2908" s="24"/>
      <c r="AL2908" s="24"/>
      <c r="AO2908" s="24"/>
      <c r="AR2908" s="24"/>
      <c r="AU2908" s="24"/>
    </row>
    <row r="2909">
      <c r="J2909" s="18"/>
      <c r="N2909" s="24"/>
      <c r="Q2909" s="24"/>
      <c r="T2909" s="24"/>
      <c r="W2909" s="24"/>
      <c r="Z2909" s="24"/>
      <c r="AC2909" s="24"/>
      <c r="AI2909" s="24"/>
      <c r="AL2909" s="24"/>
      <c r="AO2909" s="24"/>
      <c r="AR2909" s="24"/>
      <c r="AU2909" s="24"/>
    </row>
    <row r="2910">
      <c r="J2910" s="18"/>
      <c r="N2910" s="24"/>
      <c r="Q2910" s="24"/>
      <c r="T2910" s="24"/>
      <c r="W2910" s="24"/>
      <c r="Z2910" s="24"/>
      <c r="AC2910" s="24"/>
      <c r="AI2910" s="24"/>
      <c r="AL2910" s="24"/>
      <c r="AO2910" s="24"/>
      <c r="AR2910" s="24"/>
      <c r="AU2910" s="24"/>
    </row>
    <row r="2911">
      <c r="J2911" s="18"/>
      <c r="N2911" s="24"/>
      <c r="Q2911" s="24"/>
      <c r="T2911" s="24"/>
      <c r="W2911" s="24"/>
      <c r="Z2911" s="24"/>
      <c r="AC2911" s="24"/>
      <c r="AI2911" s="24"/>
      <c r="AL2911" s="24"/>
      <c r="AO2911" s="24"/>
      <c r="AR2911" s="24"/>
      <c r="AU2911" s="24"/>
    </row>
    <row r="2912">
      <c r="J2912" s="18"/>
      <c r="N2912" s="24"/>
      <c r="Q2912" s="24"/>
      <c r="T2912" s="24"/>
      <c r="W2912" s="24"/>
      <c r="Z2912" s="24"/>
      <c r="AC2912" s="24"/>
      <c r="AI2912" s="24"/>
      <c r="AL2912" s="24"/>
      <c r="AO2912" s="24"/>
      <c r="AR2912" s="24"/>
      <c r="AU2912" s="24"/>
    </row>
    <row r="2913">
      <c r="J2913" s="18"/>
      <c r="N2913" s="24"/>
      <c r="Q2913" s="24"/>
      <c r="T2913" s="24"/>
      <c r="W2913" s="24"/>
      <c r="Z2913" s="24"/>
      <c r="AC2913" s="24"/>
      <c r="AI2913" s="24"/>
      <c r="AL2913" s="24"/>
      <c r="AO2913" s="24"/>
      <c r="AR2913" s="24"/>
      <c r="AU2913" s="24"/>
    </row>
    <row r="2914">
      <c r="J2914" s="18"/>
      <c r="N2914" s="24"/>
      <c r="Q2914" s="24"/>
      <c r="T2914" s="24"/>
      <c r="W2914" s="24"/>
      <c r="Z2914" s="24"/>
      <c r="AC2914" s="24"/>
      <c r="AI2914" s="24"/>
      <c r="AL2914" s="24"/>
      <c r="AO2914" s="24"/>
      <c r="AR2914" s="24"/>
      <c r="AU2914" s="24"/>
    </row>
    <row r="2915">
      <c r="J2915" s="18"/>
      <c r="N2915" s="24"/>
      <c r="Q2915" s="24"/>
      <c r="T2915" s="24"/>
      <c r="W2915" s="24"/>
      <c r="Z2915" s="24"/>
      <c r="AC2915" s="24"/>
      <c r="AI2915" s="24"/>
      <c r="AL2915" s="24"/>
      <c r="AO2915" s="24"/>
      <c r="AR2915" s="24"/>
      <c r="AU2915" s="24"/>
    </row>
    <row r="2916">
      <c r="J2916" s="18"/>
      <c r="N2916" s="24"/>
      <c r="Q2916" s="24"/>
      <c r="T2916" s="24"/>
      <c r="W2916" s="24"/>
      <c r="Z2916" s="24"/>
      <c r="AC2916" s="24"/>
      <c r="AI2916" s="24"/>
      <c r="AL2916" s="24"/>
      <c r="AO2916" s="24"/>
      <c r="AR2916" s="24"/>
      <c r="AU2916" s="24"/>
    </row>
    <row r="2917">
      <c r="J2917" s="18"/>
      <c r="N2917" s="24"/>
      <c r="Q2917" s="24"/>
      <c r="T2917" s="24"/>
      <c r="W2917" s="24"/>
      <c r="Z2917" s="24"/>
      <c r="AC2917" s="24"/>
      <c r="AI2917" s="24"/>
      <c r="AL2917" s="24"/>
      <c r="AO2917" s="24"/>
      <c r="AR2917" s="24"/>
      <c r="AU2917" s="24"/>
    </row>
    <row r="2918">
      <c r="J2918" s="18"/>
      <c r="N2918" s="24"/>
      <c r="Q2918" s="24"/>
      <c r="T2918" s="24"/>
      <c r="W2918" s="24"/>
      <c r="Z2918" s="24"/>
      <c r="AC2918" s="24"/>
      <c r="AI2918" s="24"/>
      <c r="AL2918" s="24"/>
      <c r="AO2918" s="24"/>
      <c r="AR2918" s="24"/>
      <c r="AU2918" s="24"/>
    </row>
    <row r="2919">
      <c r="J2919" s="18"/>
      <c r="N2919" s="24"/>
      <c r="Q2919" s="24"/>
      <c r="T2919" s="24"/>
      <c r="W2919" s="24"/>
      <c r="Z2919" s="24"/>
      <c r="AC2919" s="24"/>
      <c r="AI2919" s="24"/>
      <c r="AL2919" s="24"/>
      <c r="AO2919" s="24"/>
      <c r="AR2919" s="24"/>
      <c r="AU2919" s="24"/>
    </row>
    <row r="2920">
      <c r="J2920" s="18"/>
      <c r="N2920" s="24"/>
      <c r="Q2920" s="24"/>
      <c r="T2920" s="24"/>
      <c r="W2920" s="24"/>
      <c r="Z2920" s="24"/>
      <c r="AC2920" s="24"/>
      <c r="AI2920" s="24"/>
      <c r="AL2920" s="24"/>
      <c r="AO2920" s="24"/>
      <c r="AR2920" s="24"/>
      <c r="AU2920" s="24"/>
    </row>
    <row r="2921">
      <c r="J2921" s="18"/>
      <c r="N2921" s="24"/>
      <c r="Q2921" s="24"/>
      <c r="T2921" s="24"/>
      <c r="W2921" s="24"/>
      <c r="Z2921" s="24"/>
      <c r="AC2921" s="24"/>
      <c r="AI2921" s="24"/>
      <c r="AL2921" s="24"/>
      <c r="AO2921" s="24"/>
      <c r="AR2921" s="24"/>
      <c r="AU2921" s="24"/>
    </row>
    <row r="2922">
      <c r="J2922" s="18"/>
      <c r="N2922" s="24"/>
      <c r="Q2922" s="24"/>
      <c r="T2922" s="24"/>
      <c r="W2922" s="24"/>
      <c r="Z2922" s="24"/>
      <c r="AC2922" s="24"/>
      <c r="AI2922" s="24"/>
      <c r="AL2922" s="24"/>
      <c r="AO2922" s="24"/>
      <c r="AR2922" s="24"/>
      <c r="AU2922" s="24"/>
    </row>
    <row r="2923">
      <c r="J2923" s="18"/>
      <c r="N2923" s="24"/>
      <c r="Q2923" s="24"/>
      <c r="T2923" s="24"/>
      <c r="W2923" s="24"/>
      <c r="Z2923" s="24"/>
      <c r="AC2923" s="24"/>
      <c r="AI2923" s="24"/>
      <c r="AL2923" s="24"/>
      <c r="AO2923" s="24"/>
      <c r="AR2923" s="24"/>
      <c r="AU2923" s="24"/>
    </row>
    <row r="2924">
      <c r="J2924" s="18"/>
      <c r="N2924" s="24"/>
      <c r="Q2924" s="24"/>
      <c r="T2924" s="24"/>
      <c r="W2924" s="24"/>
      <c r="Z2924" s="24"/>
      <c r="AC2924" s="24"/>
      <c r="AI2924" s="24"/>
      <c r="AL2924" s="24"/>
      <c r="AO2924" s="24"/>
      <c r="AR2924" s="24"/>
      <c r="AU2924" s="24"/>
    </row>
    <row r="2925">
      <c r="J2925" s="18"/>
      <c r="N2925" s="24"/>
      <c r="Q2925" s="24"/>
      <c r="T2925" s="24"/>
      <c r="W2925" s="24"/>
      <c r="Z2925" s="24"/>
      <c r="AC2925" s="24"/>
      <c r="AI2925" s="24"/>
      <c r="AL2925" s="24"/>
      <c r="AO2925" s="24"/>
      <c r="AR2925" s="24"/>
      <c r="AU2925" s="24"/>
    </row>
    <row r="2926">
      <c r="J2926" s="18"/>
      <c r="N2926" s="24"/>
      <c r="Q2926" s="24"/>
      <c r="T2926" s="24"/>
      <c r="W2926" s="24"/>
      <c r="Z2926" s="24"/>
      <c r="AC2926" s="24"/>
      <c r="AI2926" s="24"/>
      <c r="AL2926" s="24"/>
      <c r="AO2926" s="24"/>
      <c r="AR2926" s="24"/>
      <c r="AU2926" s="24"/>
    </row>
    <row r="2927">
      <c r="J2927" s="18"/>
      <c r="N2927" s="24"/>
      <c r="Q2927" s="24"/>
      <c r="T2927" s="24"/>
      <c r="W2927" s="24"/>
      <c r="Z2927" s="24"/>
      <c r="AC2927" s="24"/>
      <c r="AI2927" s="24"/>
      <c r="AL2927" s="24"/>
      <c r="AO2927" s="24"/>
      <c r="AR2927" s="24"/>
      <c r="AU2927" s="24"/>
    </row>
    <row r="2928">
      <c r="J2928" s="18"/>
      <c r="N2928" s="24"/>
      <c r="Q2928" s="24"/>
      <c r="T2928" s="24"/>
      <c r="W2928" s="24"/>
      <c r="Z2928" s="24"/>
      <c r="AC2928" s="24"/>
      <c r="AI2928" s="24"/>
      <c r="AL2928" s="24"/>
      <c r="AO2928" s="24"/>
      <c r="AR2928" s="24"/>
      <c r="AU2928" s="24"/>
    </row>
    <row r="2929">
      <c r="J2929" s="18"/>
      <c r="N2929" s="24"/>
      <c r="Q2929" s="24"/>
      <c r="T2929" s="24"/>
      <c r="W2929" s="24"/>
      <c r="Z2929" s="24"/>
      <c r="AC2929" s="24"/>
      <c r="AI2929" s="24"/>
      <c r="AL2929" s="24"/>
      <c r="AO2929" s="24"/>
      <c r="AR2929" s="24"/>
      <c r="AU2929" s="24"/>
    </row>
    <row r="2930">
      <c r="J2930" s="18"/>
      <c r="N2930" s="24"/>
      <c r="Q2930" s="24"/>
      <c r="T2930" s="24"/>
      <c r="W2930" s="24"/>
      <c r="Z2930" s="24"/>
      <c r="AC2930" s="24"/>
      <c r="AI2930" s="24"/>
      <c r="AL2930" s="24"/>
      <c r="AO2930" s="24"/>
      <c r="AR2930" s="24"/>
      <c r="AU2930" s="24"/>
    </row>
    <row r="2931">
      <c r="J2931" s="18"/>
      <c r="N2931" s="24"/>
      <c r="Q2931" s="24"/>
      <c r="T2931" s="24"/>
      <c r="W2931" s="24"/>
      <c r="Z2931" s="24"/>
      <c r="AC2931" s="24"/>
      <c r="AI2931" s="24"/>
      <c r="AL2931" s="24"/>
      <c r="AO2931" s="24"/>
      <c r="AR2931" s="24"/>
      <c r="AU2931" s="24"/>
    </row>
    <row r="2932">
      <c r="J2932" s="18"/>
      <c r="N2932" s="24"/>
      <c r="Q2932" s="24"/>
      <c r="T2932" s="24"/>
      <c r="W2932" s="24"/>
      <c r="Z2932" s="24"/>
      <c r="AC2932" s="24"/>
      <c r="AI2932" s="24"/>
      <c r="AL2932" s="24"/>
      <c r="AO2932" s="24"/>
      <c r="AR2932" s="24"/>
      <c r="AU2932" s="24"/>
    </row>
    <row r="2933">
      <c r="J2933" s="18"/>
      <c r="N2933" s="24"/>
      <c r="Q2933" s="24"/>
      <c r="T2933" s="24"/>
      <c r="W2933" s="24"/>
      <c r="Z2933" s="24"/>
      <c r="AC2933" s="24"/>
      <c r="AI2933" s="24"/>
      <c r="AL2933" s="24"/>
      <c r="AO2933" s="24"/>
      <c r="AR2933" s="24"/>
      <c r="AU2933" s="24"/>
    </row>
    <row r="2934">
      <c r="J2934" s="18"/>
      <c r="N2934" s="24"/>
      <c r="Q2934" s="24"/>
      <c r="T2934" s="24"/>
      <c r="W2934" s="24"/>
      <c r="Z2934" s="24"/>
      <c r="AC2934" s="24"/>
      <c r="AI2934" s="24"/>
      <c r="AL2934" s="24"/>
      <c r="AO2934" s="24"/>
      <c r="AR2934" s="24"/>
      <c r="AU2934" s="24"/>
    </row>
    <row r="2935">
      <c r="J2935" s="18"/>
      <c r="N2935" s="24"/>
      <c r="Q2935" s="24"/>
      <c r="T2935" s="24"/>
      <c r="W2935" s="24"/>
      <c r="Z2935" s="24"/>
      <c r="AC2935" s="24"/>
      <c r="AI2935" s="24"/>
      <c r="AL2935" s="24"/>
      <c r="AO2935" s="24"/>
      <c r="AR2935" s="24"/>
      <c r="AU2935" s="24"/>
    </row>
    <row r="2936">
      <c r="J2936" s="18"/>
      <c r="N2936" s="24"/>
      <c r="Q2936" s="24"/>
      <c r="T2936" s="24"/>
      <c r="W2936" s="24"/>
      <c r="Z2936" s="24"/>
      <c r="AC2936" s="24"/>
      <c r="AI2936" s="24"/>
      <c r="AL2936" s="24"/>
      <c r="AO2936" s="24"/>
      <c r="AR2936" s="24"/>
      <c r="AU2936" s="24"/>
    </row>
    <row r="2937">
      <c r="J2937" s="18"/>
      <c r="N2937" s="24"/>
      <c r="Q2937" s="24"/>
      <c r="T2937" s="24"/>
      <c r="W2937" s="24"/>
      <c r="Z2937" s="24"/>
      <c r="AC2937" s="24"/>
      <c r="AI2937" s="24"/>
      <c r="AL2937" s="24"/>
      <c r="AO2937" s="24"/>
      <c r="AR2937" s="24"/>
      <c r="AU2937" s="24"/>
    </row>
    <row r="2938">
      <c r="J2938" s="18"/>
      <c r="N2938" s="24"/>
      <c r="Q2938" s="24"/>
      <c r="T2938" s="24"/>
      <c r="W2938" s="24"/>
      <c r="Z2938" s="24"/>
      <c r="AC2938" s="24"/>
      <c r="AI2938" s="24"/>
      <c r="AL2938" s="24"/>
      <c r="AO2938" s="24"/>
      <c r="AR2938" s="24"/>
      <c r="AU2938" s="24"/>
    </row>
    <row r="2939">
      <c r="J2939" s="18"/>
      <c r="N2939" s="24"/>
      <c r="Q2939" s="24"/>
      <c r="T2939" s="24"/>
      <c r="W2939" s="24"/>
      <c r="Z2939" s="24"/>
      <c r="AC2939" s="24"/>
      <c r="AI2939" s="24"/>
      <c r="AL2939" s="24"/>
      <c r="AO2939" s="24"/>
      <c r="AR2939" s="24"/>
      <c r="AU2939" s="24"/>
    </row>
    <row r="2940">
      <c r="J2940" s="18"/>
      <c r="N2940" s="24"/>
      <c r="Q2940" s="24"/>
      <c r="T2940" s="24"/>
      <c r="W2940" s="24"/>
      <c r="Z2940" s="24"/>
      <c r="AC2940" s="24"/>
      <c r="AI2940" s="24"/>
      <c r="AL2940" s="24"/>
      <c r="AO2940" s="24"/>
      <c r="AR2940" s="24"/>
      <c r="AU2940" s="24"/>
    </row>
    <row r="2941">
      <c r="J2941" s="18"/>
      <c r="N2941" s="24"/>
      <c r="Q2941" s="24"/>
      <c r="T2941" s="24"/>
      <c r="W2941" s="24"/>
      <c r="Z2941" s="24"/>
      <c r="AC2941" s="24"/>
      <c r="AI2941" s="24"/>
      <c r="AL2941" s="24"/>
      <c r="AO2941" s="24"/>
      <c r="AR2941" s="24"/>
      <c r="AU2941" s="24"/>
    </row>
    <row r="2942">
      <c r="J2942" s="18"/>
      <c r="N2942" s="24"/>
      <c r="Q2942" s="24"/>
      <c r="T2942" s="24"/>
      <c r="W2942" s="24"/>
      <c r="Z2942" s="24"/>
      <c r="AC2942" s="24"/>
      <c r="AI2942" s="24"/>
      <c r="AL2942" s="24"/>
      <c r="AO2942" s="24"/>
      <c r="AR2942" s="24"/>
      <c r="AU2942" s="24"/>
    </row>
    <row r="2943">
      <c r="J2943" s="18"/>
      <c r="N2943" s="24"/>
      <c r="Q2943" s="24"/>
      <c r="T2943" s="24"/>
      <c r="W2943" s="24"/>
      <c r="Z2943" s="24"/>
      <c r="AC2943" s="24"/>
      <c r="AI2943" s="24"/>
      <c r="AL2943" s="24"/>
      <c r="AO2943" s="24"/>
      <c r="AR2943" s="24"/>
      <c r="AU2943" s="24"/>
    </row>
    <row r="2944">
      <c r="J2944" s="18"/>
      <c r="N2944" s="24"/>
      <c r="Q2944" s="24"/>
      <c r="T2944" s="24"/>
      <c r="W2944" s="24"/>
      <c r="Z2944" s="24"/>
      <c r="AC2944" s="24"/>
      <c r="AI2944" s="24"/>
      <c r="AL2944" s="24"/>
      <c r="AO2944" s="24"/>
      <c r="AR2944" s="24"/>
      <c r="AU2944" s="24"/>
    </row>
    <row r="2945">
      <c r="J2945" s="18"/>
      <c r="N2945" s="24"/>
      <c r="Q2945" s="24"/>
      <c r="T2945" s="24"/>
      <c r="W2945" s="24"/>
      <c r="Z2945" s="24"/>
      <c r="AC2945" s="24"/>
      <c r="AI2945" s="24"/>
      <c r="AL2945" s="24"/>
      <c r="AO2945" s="24"/>
      <c r="AR2945" s="24"/>
      <c r="AU2945" s="24"/>
    </row>
    <row r="2946">
      <c r="J2946" s="18"/>
      <c r="N2946" s="24"/>
      <c r="Q2946" s="24"/>
      <c r="T2946" s="24"/>
      <c r="W2946" s="24"/>
      <c r="Z2946" s="24"/>
      <c r="AC2946" s="24"/>
      <c r="AI2946" s="24"/>
      <c r="AL2946" s="24"/>
      <c r="AO2946" s="24"/>
      <c r="AR2946" s="24"/>
      <c r="AU2946" s="24"/>
    </row>
    <row r="2947">
      <c r="J2947" s="18"/>
      <c r="N2947" s="24"/>
      <c r="Q2947" s="24"/>
      <c r="T2947" s="24"/>
      <c r="W2947" s="24"/>
      <c r="Z2947" s="24"/>
      <c r="AC2947" s="24"/>
      <c r="AI2947" s="24"/>
      <c r="AL2947" s="24"/>
      <c r="AO2947" s="24"/>
      <c r="AR2947" s="24"/>
      <c r="AU2947" s="24"/>
    </row>
    <row r="2948">
      <c r="J2948" s="18"/>
      <c r="N2948" s="24"/>
      <c r="Q2948" s="24"/>
      <c r="T2948" s="24"/>
      <c r="W2948" s="24"/>
      <c r="Z2948" s="24"/>
      <c r="AC2948" s="24"/>
      <c r="AI2948" s="24"/>
      <c r="AL2948" s="24"/>
      <c r="AO2948" s="24"/>
      <c r="AR2948" s="24"/>
      <c r="AU2948" s="24"/>
    </row>
    <row r="2949">
      <c r="J2949" s="18"/>
      <c r="N2949" s="24"/>
      <c r="Q2949" s="24"/>
      <c r="T2949" s="24"/>
      <c r="W2949" s="24"/>
      <c r="Z2949" s="24"/>
      <c r="AC2949" s="24"/>
      <c r="AI2949" s="24"/>
      <c r="AL2949" s="24"/>
      <c r="AO2949" s="24"/>
      <c r="AR2949" s="24"/>
      <c r="AU2949" s="24"/>
    </row>
    <row r="2950">
      <c r="J2950" s="18"/>
      <c r="N2950" s="24"/>
      <c r="Q2950" s="24"/>
      <c r="T2950" s="24"/>
      <c r="W2950" s="24"/>
      <c r="Z2950" s="24"/>
      <c r="AC2950" s="24"/>
      <c r="AI2950" s="24"/>
      <c r="AL2950" s="24"/>
      <c r="AO2950" s="24"/>
      <c r="AR2950" s="24"/>
      <c r="AU2950" s="24"/>
    </row>
    <row r="2951">
      <c r="J2951" s="18"/>
      <c r="N2951" s="24"/>
      <c r="Q2951" s="24"/>
      <c r="T2951" s="24"/>
      <c r="W2951" s="24"/>
      <c r="Z2951" s="24"/>
      <c r="AC2951" s="24"/>
      <c r="AI2951" s="24"/>
      <c r="AL2951" s="24"/>
      <c r="AO2951" s="24"/>
      <c r="AR2951" s="24"/>
      <c r="AU2951" s="24"/>
    </row>
    <row r="2952">
      <c r="J2952" s="18"/>
      <c r="N2952" s="24"/>
      <c r="Q2952" s="24"/>
      <c r="T2952" s="24"/>
      <c r="W2952" s="24"/>
      <c r="Z2952" s="24"/>
      <c r="AC2952" s="24"/>
      <c r="AI2952" s="24"/>
      <c r="AL2952" s="24"/>
      <c r="AO2952" s="24"/>
      <c r="AR2952" s="24"/>
      <c r="AU2952" s="24"/>
    </row>
    <row r="2953">
      <c r="J2953" s="18"/>
      <c r="N2953" s="24"/>
      <c r="Q2953" s="24"/>
      <c r="T2953" s="24"/>
      <c r="W2953" s="24"/>
      <c r="Z2953" s="24"/>
      <c r="AC2953" s="24"/>
      <c r="AI2953" s="24"/>
      <c r="AL2953" s="24"/>
      <c r="AO2953" s="24"/>
      <c r="AR2953" s="24"/>
      <c r="AU2953" s="24"/>
    </row>
    <row r="2954">
      <c r="J2954" s="18"/>
      <c r="N2954" s="24"/>
      <c r="Q2954" s="24"/>
      <c r="T2954" s="24"/>
      <c r="W2954" s="24"/>
      <c r="Z2954" s="24"/>
      <c r="AC2954" s="24"/>
      <c r="AI2954" s="24"/>
      <c r="AL2954" s="24"/>
      <c r="AO2954" s="24"/>
      <c r="AR2954" s="24"/>
      <c r="AU2954" s="24"/>
    </row>
    <row r="2955">
      <c r="J2955" s="18"/>
      <c r="N2955" s="24"/>
      <c r="Q2955" s="24"/>
      <c r="T2955" s="24"/>
      <c r="W2955" s="24"/>
      <c r="Z2955" s="24"/>
      <c r="AC2955" s="24"/>
      <c r="AI2955" s="24"/>
      <c r="AL2955" s="24"/>
      <c r="AO2955" s="24"/>
      <c r="AR2955" s="24"/>
      <c r="AU2955" s="24"/>
    </row>
    <row r="2956">
      <c r="J2956" s="18"/>
      <c r="N2956" s="24"/>
      <c r="Q2956" s="24"/>
      <c r="T2956" s="24"/>
      <c r="W2956" s="24"/>
      <c r="Z2956" s="24"/>
      <c r="AC2956" s="24"/>
      <c r="AI2956" s="24"/>
      <c r="AL2956" s="24"/>
      <c r="AO2956" s="24"/>
      <c r="AR2956" s="24"/>
      <c r="AU2956" s="24"/>
    </row>
    <row r="2957">
      <c r="J2957" s="18"/>
      <c r="N2957" s="24"/>
      <c r="Q2957" s="24"/>
      <c r="T2957" s="24"/>
      <c r="W2957" s="24"/>
      <c r="Z2957" s="24"/>
      <c r="AC2957" s="24"/>
      <c r="AI2957" s="24"/>
      <c r="AL2957" s="24"/>
      <c r="AO2957" s="24"/>
      <c r="AR2957" s="24"/>
      <c r="AU2957" s="24"/>
    </row>
    <row r="2958">
      <c r="J2958" s="18"/>
      <c r="N2958" s="24"/>
      <c r="Q2958" s="24"/>
      <c r="T2958" s="24"/>
      <c r="W2958" s="24"/>
      <c r="Z2958" s="24"/>
      <c r="AC2958" s="24"/>
      <c r="AI2958" s="24"/>
      <c r="AL2958" s="24"/>
      <c r="AO2958" s="24"/>
      <c r="AR2958" s="24"/>
      <c r="AU2958" s="24"/>
    </row>
    <row r="2959">
      <c r="J2959" s="18"/>
      <c r="N2959" s="24"/>
      <c r="Q2959" s="24"/>
      <c r="T2959" s="24"/>
      <c r="W2959" s="24"/>
      <c r="Z2959" s="24"/>
      <c r="AC2959" s="24"/>
      <c r="AI2959" s="24"/>
      <c r="AL2959" s="24"/>
      <c r="AO2959" s="24"/>
      <c r="AR2959" s="24"/>
      <c r="AU2959" s="24"/>
    </row>
    <row r="2960">
      <c r="J2960" s="18"/>
      <c r="N2960" s="24"/>
      <c r="Q2960" s="24"/>
      <c r="T2960" s="24"/>
      <c r="W2960" s="24"/>
      <c r="Z2960" s="24"/>
      <c r="AC2960" s="24"/>
      <c r="AI2960" s="24"/>
      <c r="AL2960" s="24"/>
      <c r="AO2960" s="24"/>
      <c r="AR2960" s="24"/>
      <c r="AU2960" s="24"/>
    </row>
    <row r="2961">
      <c r="J2961" s="18"/>
      <c r="N2961" s="24"/>
      <c r="Q2961" s="24"/>
      <c r="T2961" s="24"/>
      <c r="W2961" s="24"/>
      <c r="Z2961" s="24"/>
      <c r="AC2961" s="24"/>
      <c r="AI2961" s="24"/>
      <c r="AL2961" s="24"/>
      <c r="AO2961" s="24"/>
      <c r="AR2961" s="24"/>
      <c r="AU2961" s="24"/>
    </row>
    <row r="2962">
      <c r="J2962" s="18"/>
      <c r="N2962" s="24"/>
      <c r="Q2962" s="24"/>
      <c r="T2962" s="24"/>
      <c r="W2962" s="24"/>
      <c r="Z2962" s="24"/>
      <c r="AC2962" s="24"/>
      <c r="AI2962" s="24"/>
      <c r="AL2962" s="24"/>
      <c r="AO2962" s="24"/>
      <c r="AR2962" s="24"/>
      <c r="AU2962" s="24"/>
    </row>
    <row r="2963">
      <c r="J2963" s="18"/>
      <c r="N2963" s="24"/>
      <c r="Q2963" s="24"/>
      <c r="T2963" s="24"/>
      <c r="W2963" s="24"/>
      <c r="Z2963" s="24"/>
      <c r="AC2963" s="24"/>
      <c r="AI2963" s="24"/>
      <c r="AL2963" s="24"/>
      <c r="AO2963" s="24"/>
      <c r="AR2963" s="24"/>
      <c r="AU2963" s="24"/>
    </row>
    <row r="2964">
      <c r="J2964" s="18"/>
      <c r="N2964" s="24"/>
      <c r="Q2964" s="24"/>
      <c r="T2964" s="24"/>
      <c r="W2964" s="24"/>
      <c r="Z2964" s="24"/>
      <c r="AC2964" s="24"/>
      <c r="AI2964" s="24"/>
      <c r="AL2964" s="24"/>
      <c r="AO2964" s="24"/>
      <c r="AR2964" s="24"/>
      <c r="AU2964" s="24"/>
    </row>
    <row r="2965">
      <c r="J2965" s="18"/>
      <c r="N2965" s="24"/>
      <c r="Q2965" s="24"/>
      <c r="T2965" s="24"/>
      <c r="W2965" s="24"/>
      <c r="Z2965" s="24"/>
      <c r="AC2965" s="24"/>
      <c r="AI2965" s="24"/>
      <c r="AL2965" s="24"/>
      <c r="AO2965" s="24"/>
      <c r="AR2965" s="24"/>
      <c r="AU2965" s="24"/>
    </row>
    <row r="2966">
      <c r="J2966" s="18"/>
      <c r="N2966" s="24"/>
      <c r="Q2966" s="24"/>
      <c r="T2966" s="24"/>
      <c r="W2966" s="24"/>
      <c r="Z2966" s="24"/>
      <c r="AC2966" s="24"/>
      <c r="AI2966" s="24"/>
      <c r="AL2966" s="24"/>
      <c r="AO2966" s="24"/>
      <c r="AR2966" s="24"/>
      <c r="AU2966" s="24"/>
    </row>
    <row r="2967">
      <c r="J2967" s="18"/>
      <c r="N2967" s="24"/>
      <c r="Q2967" s="24"/>
      <c r="T2967" s="24"/>
      <c r="W2967" s="24"/>
      <c r="Z2967" s="24"/>
      <c r="AC2967" s="24"/>
      <c r="AI2967" s="24"/>
      <c r="AL2967" s="24"/>
      <c r="AO2967" s="24"/>
      <c r="AR2967" s="24"/>
      <c r="AU2967" s="24"/>
    </row>
    <row r="2968">
      <c r="J2968" s="18"/>
      <c r="N2968" s="24"/>
      <c r="Q2968" s="24"/>
      <c r="T2968" s="24"/>
      <c r="W2968" s="24"/>
      <c r="Z2968" s="24"/>
      <c r="AC2968" s="24"/>
      <c r="AI2968" s="24"/>
      <c r="AL2968" s="24"/>
      <c r="AO2968" s="24"/>
      <c r="AR2968" s="24"/>
      <c r="AU2968" s="24"/>
    </row>
    <row r="2969">
      <c r="J2969" s="18"/>
      <c r="N2969" s="24"/>
      <c r="Q2969" s="24"/>
      <c r="T2969" s="24"/>
      <c r="W2969" s="24"/>
      <c r="Z2969" s="24"/>
      <c r="AC2969" s="24"/>
      <c r="AI2969" s="24"/>
      <c r="AL2969" s="24"/>
      <c r="AO2969" s="24"/>
      <c r="AR2969" s="24"/>
      <c r="AU2969" s="24"/>
    </row>
    <row r="2970">
      <c r="J2970" s="18"/>
      <c r="N2970" s="24"/>
      <c r="Q2970" s="24"/>
      <c r="T2970" s="24"/>
      <c r="W2970" s="24"/>
      <c r="Z2970" s="24"/>
      <c r="AC2970" s="24"/>
      <c r="AI2970" s="24"/>
      <c r="AL2970" s="24"/>
      <c r="AO2970" s="24"/>
      <c r="AR2970" s="24"/>
      <c r="AU2970" s="24"/>
    </row>
    <row r="2971">
      <c r="J2971" s="18"/>
      <c r="N2971" s="24"/>
      <c r="Q2971" s="24"/>
      <c r="T2971" s="24"/>
      <c r="W2971" s="24"/>
      <c r="Z2971" s="24"/>
      <c r="AC2971" s="24"/>
      <c r="AI2971" s="24"/>
      <c r="AL2971" s="24"/>
      <c r="AO2971" s="24"/>
      <c r="AR2971" s="24"/>
      <c r="AU2971" s="24"/>
    </row>
    <row r="2972">
      <c r="J2972" s="18"/>
      <c r="N2972" s="24"/>
      <c r="Q2972" s="24"/>
      <c r="T2972" s="24"/>
      <c r="W2972" s="24"/>
      <c r="Z2972" s="24"/>
      <c r="AC2972" s="24"/>
      <c r="AI2972" s="24"/>
      <c r="AL2972" s="24"/>
      <c r="AO2972" s="24"/>
      <c r="AR2972" s="24"/>
      <c r="AU2972" s="24"/>
    </row>
    <row r="2973">
      <c r="J2973" s="18"/>
      <c r="N2973" s="24"/>
      <c r="Q2973" s="24"/>
      <c r="T2973" s="24"/>
      <c r="W2973" s="24"/>
      <c r="Z2973" s="24"/>
      <c r="AC2973" s="24"/>
      <c r="AI2973" s="24"/>
      <c r="AL2973" s="24"/>
      <c r="AO2973" s="24"/>
      <c r="AR2973" s="24"/>
      <c r="AU2973" s="24"/>
    </row>
    <row r="2974">
      <c r="J2974" s="18"/>
      <c r="N2974" s="24"/>
      <c r="Q2974" s="24"/>
      <c r="T2974" s="24"/>
      <c r="W2974" s="24"/>
      <c r="Z2974" s="24"/>
      <c r="AC2974" s="24"/>
      <c r="AI2974" s="24"/>
      <c r="AL2974" s="24"/>
      <c r="AO2974" s="24"/>
      <c r="AR2974" s="24"/>
      <c r="AU2974" s="24"/>
    </row>
    <row r="2975">
      <c r="J2975" s="18"/>
      <c r="N2975" s="24"/>
      <c r="Q2975" s="24"/>
      <c r="T2975" s="24"/>
      <c r="W2975" s="24"/>
      <c r="Z2975" s="24"/>
      <c r="AC2975" s="24"/>
      <c r="AI2975" s="24"/>
      <c r="AL2975" s="24"/>
      <c r="AO2975" s="24"/>
      <c r="AR2975" s="24"/>
      <c r="AU2975" s="24"/>
    </row>
    <row r="2976">
      <c r="J2976" s="18"/>
      <c r="N2976" s="24"/>
      <c r="Q2976" s="24"/>
      <c r="T2976" s="24"/>
      <c r="W2976" s="24"/>
      <c r="Z2976" s="24"/>
      <c r="AC2976" s="24"/>
      <c r="AI2976" s="24"/>
      <c r="AL2976" s="24"/>
      <c r="AO2976" s="24"/>
      <c r="AR2976" s="24"/>
      <c r="AU2976" s="24"/>
    </row>
    <row r="2977">
      <c r="J2977" s="18"/>
      <c r="N2977" s="24"/>
      <c r="Q2977" s="24"/>
      <c r="T2977" s="24"/>
      <c r="W2977" s="24"/>
      <c r="Z2977" s="24"/>
      <c r="AC2977" s="24"/>
      <c r="AI2977" s="24"/>
      <c r="AL2977" s="24"/>
      <c r="AO2977" s="24"/>
      <c r="AR2977" s="24"/>
      <c r="AU2977" s="24"/>
    </row>
    <row r="2978">
      <c r="J2978" s="18"/>
      <c r="N2978" s="24"/>
      <c r="Q2978" s="24"/>
      <c r="T2978" s="24"/>
      <c r="W2978" s="24"/>
      <c r="Z2978" s="24"/>
      <c r="AC2978" s="24"/>
      <c r="AI2978" s="24"/>
      <c r="AL2978" s="24"/>
      <c r="AO2978" s="24"/>
      <c r="AR2978" s="24"/>
      <c r="AU2978" s="24"/>
    </row>
    <row r="2979">
      <c r="J2979" s="18"/>
      <c r="N2979" s="24"/>
      <c r="Q2979" s="24"/>
      <c r="T2979" s="24"/>
      <c r="W2979" s="24"/>
      <c r="Z2979" s="24"/>
      <c r="AC2979" s="24"/>
      <c r="AI2979" s="24"/>
      <c r="AL2979" s="24"/>
      <c r="AO2979" s="24"/>
      <c r="AR2979" s="24"/>
      <c r="AU2979" s="24"/>
    </row>
    <row r="2980">
      <c r="J2980" s="18"/>
      <c r="N2980" s="24"/>
      <c r="Q2980" s="24"/>
      <c r="T2980" s="24"/>
      <c r="W2980" s="24"/>
      <c r="Z2980" s="24"/>
      <c r="AC2980" s="24"/>
      <c r="AI2980" s="24"/>
      <c r="AL2980" s="24"/>
      <c r="AO2980" s="24"/>
      <c r="AR2980" s="24"/>
      <c r="AU2980" s="24"/>
    </row>
    <row r="2981">
      <c r="J2981" s="18"/>
      <c r="N2981" s="24"/>
      <c r="Q2981" s="24"/>
      <c r="T2981" s="24"/>
      <c r="W2981" s="24"/>
      <c r="Z2981" s="24"/>
      <c r="AC2981" s="24"/>
      <c r="AI2981" s="24"/>
      <c r="AL2981" s="24"/>
      <c r="AO2981" s="24"/>
      <c r="AR2981" s="24"/>
      <c r="AU2981" s="24"/>
    </row>
    <row r="2982">
      <c r="J2982" s="18"/>
      <c r="N2982" s="24"/>
      <c r="Q2982" s="24"/>
      <c r="T2982" s="24"/>
      <c r="W2982" s="24"/>
      <c r="Z2982" s="24"/>
      <c r="AC2982" s="24"/>
      <c r="AI2982" s="24"/>
      <c r="AL2982" s="24"/>
      <c r="AO2982" s="24"/>
      <c r="AR2982" s="24"/>
      <c r="AU2982" s="24"/>
    </row>
    <row r="2983">
      <c r="J2983" s="18"/>
      <c r="N2983" s="24"/>
      <c r="Q2983" s="24"/>
      <c r="T2983" s="24"/>
      <c r="W2983" s="24"/>
      <c r="Z2983" s="24"/>
      <c r="AC2983" s="24"/>
      <c r="AI2983" s="24"/>
      <c r="AL2983" s="24"/>
      <c r="AO2983" s="24"/>
      <c r="AR2983" s="24"/>
      <c r="AU2983" s="24"/>
    </row>
    <row r="2984">
      <c r="J2984" s="18"/>
      <c r="N2984" s="24"/>
      <c r="Q2984" s="24"/>
      <c r="T2984" s="24"/>
      <c r="W2984" s="24"/>
      <c r="Z2984" s="24"/>
      <c r="AC2984" s="24"/>
      <c r="AI2984" s="24"/>
      <c r="AL2984" s="24"/>
      <c r="AO2984" s="24"/>
      <c r="AR2984" s="24"/>
      <c r="AU2984" s="24"/>
    </row>
    <row r="2985">
      <c r="J2985" s="18"/>
      <c r="N2985" s="24"/>
      <c r="Q2985" s="24"/>
      <c r="T2985" s="24"/>
      <c r="W2985" s="24"/>
      <c r="Z2985" s="24"/>
      <c r="AC2985" s="24"/>
      <c r="AI2985" s="24"/>
      <c r="AL2985" s="24"/>
      <c r="AO2985" s="24"/>
      <c r="AR2985" s="24"/>
      <c r="AU2985" s="24"/>
    </row>
    <row r="2986">
      <c r="J2986" s="18"/>
      <c r="N2986" s="24"/>
      <c r="Q2986" s="24"/>
      <c r="T2986" s="24"/>
      <c r="W2986" s="24"/>
      <c r="Z2986" s="24"/>
      <c r="AC2986" s="24"/>
      <c r="AI2986" s="24"/>
      <c r="AL2986" s="24"/>
      <c r="AO2986" s="24"/>
      <c r="AR2986" s="24"/>
      <c r="AU2986" s="24"/>
    </row>
    <row r="2987">
      <c r="J2987" s="18"/>
      <c r="N2987" s="24"/>
      <c r="Q2987" s="24"/>
      <c r="T2987" s="24"/>
      <c r="W2987" s="24"/>
      <c r="Z2987" s="24"/>
      <c r="AC2987" s="24"/>
      <c r="AI2987" s="24"/>
      <c r="AL2987" s="24"/>
      <c r="AO2987" s="24"/>
      <c r="AR2987" s="24"/>
      <c r="AU2987" s="24"/>
    </row>
    <row r="2988">
      <c r="J2988" s="18"/>
      <c r="N2988" s="24"/>
      <c r="Q2988" s="24"/>
      <c r="T2988" s="24"/>
      <c r="W2988" s="24"/>
      <c r="Z2988" s="24"/>
      <c r="AC2988" s="24"/>
      <c r="AI2988" s="24"/>
      <c r="AL2988" s="24"/>
      <c r="AO2988" s="24"/>
      <c r="AR2988" s="24"/>
      <c r="AU2988" s="24"/>
    </row>
    <row r="2989">
      <c r="J2989" s="18"/>
      <c r="N2989" s="24"/>
      <c r="Q2989" s="24"/>
      <c r="T2989" s="24"/>
      <c r="W2989" s="24"/>
      <c r="Z2989" s="24"/>
      <c r="AC2989" s="24"/>
      <c r="AI2989" s="24"/>
      <c r="AL2989" s="24"/>
      <c r="AO2989" s="24"/>
      <c r="AR2989" s="24"/>
      <c r="AU2989" s="24"/>
    </row>
    <row r="2990">
      <c r="J2990" s="18"/>
      <c r="N2990" s="24"/>
      <c r="Q2990" s="24"/>
      <c r="T2990" s="24"/>
      <c r="W2990" s="24"/>
      <c r="Z2990" s="24"/>
      <c r="AC2990" s="24"/>
      <c r="AI2990" s="24"/>
      <c r="AL2990" s="24"/>
      <c r="AO2990" s="24"/>
      <c r="AR2990" s="24"/>
      <c r="AU2990" s="24"/>
    </row>
    <row r="2991">
      <c r="J2991" s="18"/>
      <c r="N2991" s="24"/>
      <c r="Q2991" s="24"/>
      <c r="T2991" s="24"/>
      <c r="W2991" s="24"/>
      <c r="Z2991" s="24"/>
      <c r="AC2991" s="24"/>
      <c r="AI2991" s="24"/>
      <c r="AL2991" s="24"/>
      <c r="AO2991" s="24"/>
      <c r="AR2991" s="24"/>
      <c r="AU2991" s="24"/>
    </row>
    <row r="2992">
      <c r="J2992" s="18"/>
      <c r="N2992" s="24"/>
      <c r="Q2992" s="24"/>
      <c r="T2992" s="24"/>
      <c r="W2992" s="24"/>
      <c r="Z2992" s="24"/>
      <c r="AC2992" s="24"/>
      <c r="AI2992" s="24"/>
      <c r="AL2992" s="24"/>
      <c r="AO2992" s="24"/>
      <c r="AR2992" s="24"/>
      <c r="AU2992" s="24"/>
    </row>
    <row r="2993">
      <c r="J2993" s="18"/>
      <c r="N2993" s="24"/>
      <c r="Q2993" s="24"/>
      <c r="T2993" s="24"/>
      <c r="W2993" s="24"/>
      <c r="Z2993" s="24"/>
      <c r="AC2993" s="24"/>
      <c r="AI2993" s="24"/>
      <c r="AL2993" s="24"/>
      <c r="AO2993" s="24"/>
      <c r="AR2993" s="24"/>
      <c r="AU2993" s="24"/>
    </row>
    <row r="2994">
      <c r="J2994" s="18"/>
      <c r="N2994" s="24"/>
      <c r="Q2994" s="24"/>
      <c r="T2994" s="24"/>
      <c r="W2994" s="24"/>
      <c r="Z2994" s="24"/>
      <c r="AC2994" s="24"/>
      <c r="AI2994" s="24"/>
      <c r="AL2994" s="24"/>
      <c r="AO2994" s="24"/>
      <c r="AR2994" s="24"/>
      <c r="AU2994" s="24"/>
    </row>
    <row r="2995">
      <c r="J2995" s="18"/>
      <c r="N2995" s="24"/>
      <c r="Q2995" s="24"/>
      <c r="T2995" s="24"/>
      <c r="W2995" s="24"/>
      <c r="Z2995" s="24"/>
      <c r="AC2995" s="24"/>
      <c r="AI2995" s="24"/>
      <c r="AL2995" s="24"/>
      <c r="AO2995" s="24"/>
      <c r="AR2995" s="24"/>
      <c r="AU2995" s="24"/>
    </row>
    <row r="2996">
      <c r="J2996" s="18"/>
      <c r="N2996" s="24"/>
      <c r="Q2996" s="24"/>
      <c r="T2996" s="24"/>
      <c r="W2996" s="24"/>
      <c r="Z2996" s="24"/>
      <c r="AC2996" s="24"/>
      <c r="AI2996" s="24"/>
      <c r="AL2996" s="24"/>
      <c r="AO2996" s="24"/>
      <c r="AR2996" s="24"/>
      <c r="AU2996" s="24"/>
    </row>
    <row r="2997">
      <c r="J2997" s="18"/>
      <c r="N2997" s="24"/>
      <c r="Q2997" s="24"/>
      <c r="T2997" s="24"/>
      <c r="W2997" s="24"/>
      <c r="Z2997" s="24"/>
      <c r="AC2997" s="24"/>
      <c r="AI2997" s="24"/>
      <c r="AL2997" s="24"/>
      <c r="AO2997" s="24"/>
      <c r="AR2997" s="24"/>
      <c r="AU2997" s="24"/>
    </row>
    <row r="2998">
      <c r="J2998" s="18"/>
      <c r="N2998" s="24"/>
      <c r="Q2998" s="24"/>
      <c r="T2998" s="24"/>
      <c r="W2998" s="24"/>
      <c r="Z2998" s="24"/>
      <c r="AC2998" s="24"/>
      <c r="AI2998" s="24"/>
      <c r="AL2998" s="24"/>
      <c r="AO2998" s="24"/>
      <c r="AR2998" s="24"/>
      <c r="AU2998" s="24"/>
    </row>
    <row r="2999">
      <c r="J2999" s="18"/>
      <c r="N2999" s="24"/>
      <c r="Q2999" s="24"/>
      <c r="T2999" s="24"/>
      <c r="W2999" s="24"/>
      <c r="Z2999" s="24"/>
      <c r="AC2999" s="24"/>
      <c r="AI2999" s="24"/>
      <c r="AL2999" s="24"/>
      <c r="AO2999" s="24"/>
      <c r="AR2999" s="24"/>
      <c r="AU2999" s="24"/>
    </row>
    <row r="3000">
      <c r="J3000" s="18"/>
      <c r="N3000" s="24"/>
      <c r="Q3000" s="24"/>
      <c r="T3000" s="24"/>
      <c r="W3000" s="24"/>
      <c r="Z3000" s="24"/>
      <c r="AC3000" s="24"/>
      <c r="AI3000" s="24"/>
      <c r="AL3000" s="24"/>
      <c r="AO3000" s="24"/>
      <c r="AR3000" s="24"/>
      <c r="AU3000" s="24"/>
    </row>
    <row r="3001">
      <c r="J3001" s="18"/>
      <c r="N3001" s="24"/>
      <c r="Q3001" s="24"/>
      <c r="T3001" s="24"/>
      <c r="W3001" s="24"/>
      <c r="Z3001" s="24"/>
      <c r="AC3001" s="24"/>
      <c r="AI3001" s="24"/>
      <c r="AL3001" s="24"/>
      <c r="AO3001" s="24"/>
      <c r="AR3001" s="24"/>
      <c r="AU3001" s="24"/>
    </row>
    <row r="3002">
      <c r="J3002" s="18"/>
      <c r="N3002" s="24"/>
      <c r="Q3002" s="24"/>
      <c r="T3002" s="24"/>
      <c r="W3002" s="24"/>
      <c r="Z3002" s="24"/>
      <c r="AC3002" s="24"/>
      <c r="AI3002" s="24"/>
      <c r="AL3002" s="24"/>
      <c r="AO3002" s="24"/>
      <c r="AR3002" s="24"/>
      <c r="AU3002" s="24"/>
    </row>
    <row r="3003">
      <c r="J3003" s="18"/>
      <c r="N3003" s="24"/>
      <c r="Q3003" s="24"/>
      <c r="T3003" s="24"/>
      <c r="W3003" s="24"/>
      <c r="Z3003" s="24"/>
      <c r="AC3003" s="24"/>
      <c r="AI3003" s="24"/>
      <c r="AL3003" s="24"/>
      <c r="AO3003" s="24"/>
      <c r="AR3003" s="24"/>
      <c r="AU3003" s="24"/>
    </row>
    <row r="3004">
      <c r="J3004" s="18"/>
      <c r="N3004" s="24"/>
      <c r="Q3004" s="24"/>
      <c r="T3004" s="24"/>
      <c r="W3004" s="24"/>
      <c r="Z3004" s="24"/>
      <c r="AC3004" s="24"/>
      <c r="AI3004" s="24"/>
      <c r="AL3004" s="24"/>
      <c r="AO3004" s="24"/>
      <c r="AR3004" s="24"/>
      <c r="AU3004" s="24"/>
    </row>
    <row r="3005">
      <c r="J3005" s="18"/>
      <c r="N3005" s="24"/>
      <c r="Q3005" s="24"/>
      <c r="T3005" s="24"/>
      <c r="W3005" s="24"/>
      <c r="Z3005" s="24"/>
      <c r="AC3005" s="24"/>
      <c r="AI3005" s="24"/>
      <c r="AL3005" s="24"/>
      <c r="AO3005" s="24"/>
      <c r="AR3005" s="24"/>
      <c r="AU3005" s="24"/>
    </row>
    <row r="3006">
      <c r="J3006" s="18"/>
      <c r="N3006" s="24"/>
      <c r="Q3006" s="24"/>
      <c r="T3006" s="24"/>
      <c r="W3006" s="24"/>
      <c r="Z3006" s="24"/>
      <c r="AC3006" s="24"/>
      <c r="AI3006" s="24"/>
      <c r="AL3006" s="24"/>
      <c r="AO3006" s="24"/>
      <c r="AR3006" s="24"/>
      <c r="AU3006" s="24"/>
    </row>
    <row r="3007">
      <c r="J3007" s="18"/>
      <c r="N3007" s="24"/>
      <c r="Q3007" s="24"/>
      <c r="T3007" s="24"/>
      <c r="W3007" s="24"/>
      <c r="Z3007" s="24"/>
      <c r="AC3007" s="24"/>
      <c r="AI3007" s="24"/>
      <c r="AL3007" s="24"/>
      <c r="AO3007" s="24"/>
      <c r="AR3007" s="24"/>
      <c r="AU3007" s="24"/>
    </row>
    <row r="3008">
      <c r="J3008" s="18"/>
      <c r="N3008" s="24"/>
      <c r="Q3008" s="24"/>
      <c r="T3008" s="24"/>
      <c r="W3008" s="24"/>
      <c r="Z3008" s="24"/>
      <c r="AC3008" s="24"/>
      <c r="AI3008" s="24"/>
      <c r="AL3008" s="24"/>
      <c r="AO3008" s="24"/>
      <c r="AR3008" s="24"/>
      <c r="AU3008" s="24"/>
    </row>
    <row r="3009">
      <c r="J3009" s="18"/>
      <c r="N3009" s="24"/>
      <c r="Q3009" s="24"/>
      <c r="T3009" s="24"/>
      <c r="W3009" s="24"/>
      <c r="Z3009" s="24"/>
      <c r="AC3009" s="24"/>
      <c r="AI3009" s="24"/>
      <c r="AL3009" s="24"/>
      <c r="AO3009" s="24"/>
      <c r="AR3009" s="24"/>
      <c r="AU3009" s="24"/>
    </row>
    <row r="3010">
      <c r="J3010" s="18"/>
      <c r="N3010" s="24"/>
      <c r="Q3010" s="24"/>
      <c r="T3010" s="24"/>
      <c r="W3010" s="24"/>
      <c r="Z3010" s="24"/>
      <c r="AC3010" s="24"/>
      <c r="AI3010" s="24"/>
      <c r="AL3010" s="24"/>
      <c r="AO3010" s="24"/>
      <c r="AR3010" s="24"/>
      <c r="AU3010" s="24"/>
    </row>
    <row r="3011">
      <c r="J3011" s="18"/>
      <c r="N3011" s="24"/>
      <c r="Q3011" s="24"/>
      <c r="T3011" s="24"/>
      <c r="W3011" s="24"/>
      <c r="Z3011" s="24"/>
      <c r="AC3011" s="24"/>
      <c r="AI3011" s="24"/>
      <c r="AL3011" s="24"/>
      <c r="AO3011" s="24"/>
      <c r="AR3011" s="24"/>
      <c r="AU3011" s="24"/>
    </row>
    <row r="3012">
      <c r="J3012" s="18"/>
      <c r="N3012" s="24"/>
      <c r="Q3012" s="24"/>
      <c r="T3012" s="24"/>
      <c r="W3012" s="24"/>
      <c r="Z3012" s="24"/>
      <c r="AC3012" s="24"/>
      <c r="AI3012" s="24"/>
      <c r="AL3012" s="24"/>
      <c r="AO3012" s="24"/>
      <c r="AR3012" s="24"/>
      <c r="AU3012" s="24"/>
    </row>
    <row r="3013">
      <c r="J3013" s="18"/>
      <c r="N3013" s="24"/>
      <c r="Q3013" s="24"/>
      <c r="T3013" s="24"/>
      <c r="W3013" s="24"/>
      <c r="Z3013" s="24"/>
      <c r="AC3013" s="24"/>
      <c r="AI3013" s="24"/>
      <c r="AL3013" s="24"/>
      <c r="AO3013" s="24"/>
      <c r="AR3013" s="24"/>
      <c r="AU3013" s="24"/>
    </row>
    <row r="3014">
      <c r="J3014" s="18"/>
      <c r="N3014" s="24"/>
      <c r="Q3014" s="24"/>
      <c r="T3014" s="24"/>
      <c r="W3014" s="24"/>
      <c r="Z3014" s="24"/>
      <c r="AC3014" s="24"/>
      <c r="AI3014" s="24"/>
      <c r="AL3014" s="24"/>
      <c r="AO3014" s="24"/>
      <c r="AR3014" s="24"/>
      <c r="AU3014" s="24"/>
    </row>
    <row r="3015">
      <c r="J3015" s="18"/>
      <c r="N3015" s="24"/>
      <c r="Q3015" s="24"/>
      <c r="T3015" s="24"/>
      <c r="W3015" s="24"/>
      <c r="Z3015" s="24"/>
      <c r="AC3015" s="24"/>
      <c r="AI3015" s="24"/>
      <c r="AL3015" s="24"/>
      <c r="AO3015" s="24"/>
      <c r="AR3015" s="24"/>
      <c r="AU3015" s="24"/>
    </row>
    <row r="3016">
      <c r="J3016" s="18"/>
      <c r="N3016" s="24"/>
      <c r="Q3016" s="24"/>
      <c r="T3016" s="24"/>
      <c r="W3016" s="24"/>
      <c r="Z3016" s="24"/>
      <c r="AC3016" s="24"/>
      <c r="AI3016" s="24"/>
      <c r="AL3016" s="24"/>
      <c r="AO3016" s="24"/>
      <c r="AR3016" s="24"/>
      <c r="AU3016" s="24"/>
    </row>
    <row r="3017">
      <c r="J3017" s="18"/>
      <c r="N3017" s="24"/>
      <c r="Q3017" s="24"/>
      <c r="T3017" s="24"/>
      <c r="W3017" s="24"/>
      <c r="Z3017" s="24"/>
      <c r="AC3017" s="24"/>
      <c r="AI3017" s="24"/>
      <c r="AL3017" s="24"/>
      <c r="AO3017" s="24"/>
      <c r="AR3017" s="24"/>
      <c r="AU3017" s="24"/>
    </row>
    <row r="3018">
      <c r="J3018" s="18"/>
      <c r="N3018" s="24"/>
      <c r="Q3018" s="24"/>
      <c r="T3018" s="24"/>
      <c r="W3018" s="24"/>
      <c r="Z3018" s="24"/>
      <c r="AC3018" s="24"/>
      <c r="AI3018" s="24"/>
      <c r="AL3018" s="24"/>
      <c r="AO3018" s="24"/>
      <c r="AR3018" s="24"/>
      <c r="AU3018" s="24"/>
    </row>
    <row r="3019">
      <c r="J3019" s="18"/>
      <c r="N3019" s="24"/>
      <c r="Q3019" s="24"/>
      <c r="T3019" s="24"/>
      <c r="W3019" s="24"/>
      <c r="Z3019" s="24"/>
      <c r="AC3019" s="24"/>
      <c r="AI3019" s="24"/>
      <c r="AL3019" s="24"/>
      <c r="AO3019" s="24"/>
      <c r="AR3019" s="24"/>
      <c r="AU3019" s="24"/>
    </row>
    <row r="3020">
      <c r="J3020" s="18"/>
      <c r="N3020" s="24"/>
      <c r="Q3020" s="24"/>
      <c r="T3020" s="24"/>
      <c r="W3020" s="24"/>
      <c r="Z3020" s="24"/>
      <c r="AC3020" s="24"/>
      <c r="AI3020" s="24"/>
      <c r="AL3020" s="24"/>
      <c r="AO3020" s="24"/>
      <c r="AR3020" s="24"/>
      <c r="AU3020" s="24"/>
    </row>
    <row r="3021">
      <c r="J3021" s="18"/>
      <c r="N3021" s="24"/>
      <c r="Q3021" s="24"/>
      <c r="T3021" s="24"/>
      <c r="W3021" s="24"/>
      <c r="Z3021" s="24"/>
      <c r="AC3021" s="24"/>
      <c r="AI3021" s="24"/>
      <c r="AL3021" s="24"/>
      <c r="AO3021" s="24"/>
      <c r="AR3021" s="24"/>
      <c r="AU3021" s="24"/>
    </row>
    <row r="3022">
      <c r="J3022" s="18"/>
      <c r="N3022" s="24"/>
      <c r="Q3022" s="24"/>
      <c r="T3022" s="24"/>
      <c r="W3022" s="24"/>
      <c r="Z3022" s="24"/>
      <c r="AC3022" s="24"/>
      <c r="AI3022" s="24"/>
      <c r="AL3022" s="24"/>
      <c r="AO3022" s="24"/>
      <c r="AR3022" s="24"/>
      <c r="AU3022" s="24"/>
    </row>
    <row r="3023">
      <c r="J3023" s="18"/>
      <c r="N3023" s="24"/>
      <c r="Q3023" s="24"/>
      <c r="T3023" s="24"/>
      <c r="W3023" s="24"/>
      <c r="Z3023" s="24"/>
      <c r="AC3023" s="24"/>
      <c r="AI3023" s="24"/>
      <c r="AL3023" s="24"/>
      <c r="AO3023" s="24"/>
      <c r="AR3023" s="24"/>
      <c r="AU3023" s="24"/>
    </row>
    <row r="3024">
      <c r="J3024" s="18"/>
      <c r="N3024" s="24"/>
      <c r="Q3024" s="24"/>
      <c r="T3024" s="24"/>
      <c r="W3024" s="24"/>
      <c r="Z3024" s="24"/>
      <c r="AC3024" s="24"/>
      <c r="AI3024" s="24"/>
      <c r="AL3024" s="24"/>
      <c r="AO3024" s="24"/>
      <c r="AR3024" s="24"/>
      <c r="AU3024" s="24"/>
    </row>
    <row r="3025">
      <c r="J3025" s="18"/>
      <c r="N3025" s="24"/>
      <c r="Q3025" s="24"/>
      <c r="T3025" s="24"/>
      <c r="W3025" s="24"/>
      <c r="Z3025" s="24"/>
      <c r="AC3025" s="24"/>
      <c r="AI3025" s="24"/>
      <c r="AL3025" s="24"/>
      <c r="AO3025" s="24"/>
      <c r="AR3025" s="24"/>
      <c r="AU3025" s="24"/>
    </row>
    <row r="3026">
      <c r="J3026" s="18"/>
      <c r="N3026" s="24"/>
      <c r="Q3026" s="24"/>
      <c r="T3026" s="24"/>
      <c r="W3026" s="24"/>
      <c r="Z3026" s="24"/>
      <c r="AC3026" s="24"/>
      <c r="AI3026" s="24"/>
      <c r="AL3026" s="24"/>
      <c r="AO3026" s="24"/>
      <c r="AR3026" s="24"/>
      <c r="AU3026" s="24"/>
    </row>
    <row r="3027">
      <c r="J3027" s="18"/>
      <c r="N3027" s="24"/>
      <c r="Q3027" s="24"/>
      <c r="T3027" s="24"/>
      <c r="W3027" s="24"/>
      <c r="Z3027" s="24"/>
      <c r="AC3027" s="24"/>
      <c r="AI3027" s="24"/>
      <c r="AL3027" s="24"/>
      <c r="AO3027" s="24"/>
      <c r="AR3027" s="24"/>
      <c r="AU3027" s="24"/>
    </row>
    <row r="3028">
      <c r="J3028" s="18"/>
      <c r="N3028" s="24"/>
      <c r="Q3028" s="24"/>
      <c r="T3028" s="24"/>
      <c r="W3028" s="24"/>
      <c r="Z3028" s="24"/>
      <c r="AC3028" s="24"/>
      <c r="AI3028" s="24"/>
      <c r="AL3028" s="24"/>
      <c r="AO3028" s="24"/>
      <c r="AR3028" s="24"/>
      <c r="AU3028" s="24"/>
    </row>
    <row r="3029">
      <c r="J3029" s="18"/>
      <c r="N3029" s="24"/>
      <c r="Q3029" s="24"/>
      <c r="T3029" s="24"/>
      <c r="W3029" s="24"/>
      <c r="Z3029" s="24"/>
      <c r="AC3029" s="24"/>
      <c r="AI3029" s="24"/>
      <c r="AL3029" s="24"/>
      <c r="AO3029" s="24"/>
      <c r="AR3029" s="24"/>
      <c r="AU3029" s="24"/>
    </row>
    <row r="3030">
      <c r="J3030" s="18"/>
      <c r="N3030" s="24"/>
      <c r="Q3030" s="24"/>
      <c r="T3030" s="24"/>
      <c r="W3030" s="24"/>
      <c r="Z3030" s="24"/>
      <c r="AC3030" s="24"/>
      <c r="AI3030" s="24"/>
      <c r="AL3030" s="24"/>
      <c r="AO3030" s="24"/>
      <c r="AR3030" s="24"/>
      <c r="AU3030" s="24"/>
    </row>
    <row r="3031">
      <c r="J3031" s="18"/>
      <c r="N3031" s="24"/>
      <c r="Q3031" s="24"/>
      <c r="T3031" s="24"/>
      <c r="W3031" s="24"/>
      <c r="Z3031" s="24"/>
      <c r="AC3031" s="24"/>
      <c r="AI3031" s="24"/>
      <c r="AL3031" s="24"/>
      <c r="AO3031" s="24"/>
      <c r="AR3031" s="24"/>
      <c r="AU3031" s="24"/>
    </row>
    <row r="3032">
      <c r="J3032" s="18"/>
      <c r="N3032" s="24"/>
      <c r="Q3032" s="24"/>
      <c r="T3032" s="24"/>
      <c r="W3032" s="24"/>
      <c r="Z3032" s="24"/>
      <c r="AC3032" s="24"/>
      <c r="AI3032" s="24"/>
      <c r="AL3032" s="24"/>
      <c r="AO3032" s="24"/>
      <c r="AR3032" s="24"/>
      <c r="AU3032" s="24"/>
    </row>
    <row r="3033">
      <c r="J3033" s="18"/>
      <c r="N3033" s="24"/>
      <c r="Q3033" s="24"/>
      <c r="T3033" s="24"/>
      <c r="W3033" s="24"/>
      <c r="Z3033" s="24"/>
      <c r="AC3033" s="24"/>
      <c r="AI3033" s="24"/>
      <c r="AL3033" s="24"/>
      <c r="AO3033" s="24"/>
      <c r="AR3033" s="24"/>
      <c r="AU3033" s="24"/>
    </row>
    <row r="3034">
      <c r="J3034" s="18"/>
      <c r="N3034" s="24"/>
      <c r="Q3034" s="24"/>
      <c r="T3034" s="24"/>
      <c r="W3034" s="24"/>
      <c r="Z3034" s="24"/>
      <c r="AC3034" s="24"/>
      <c r="AI3034" s="24"/>
      <c r="AL3034" s="24"/>
      <c r="AO3034" s="24"/>
      <c r="AR3034" s="24"/>
      <c r="AU3034" s="24"/>
    </row>
    <row r="3035">
      <c r="J3035" s="18"/>
      <c r="N3035" s="24"/>
      <c r="Q3035" s="24"/>
      <c r="T3035" s="24"/>
      <c r="W3035" s="24"/>
      <c r="Z3035" s="24"/>
      <c r="AC3035" s="24"/>
      <c r="AI3035" s="24"/>
      <c r="AL3035" s="24"/>
      <c r="AO3035" s="24"/>
      <c r="AR3035" s="24"/>
      <c r="AU3035" s="24"/>
    </row>
    <row r="3036">
      <c r="J3036" s="18"/>
      <c r="N3036" s="24"/>
      <c r="Q3036" s="24"/>
      <c r="T3036" s="24"/>
      <c r="W3036" s="24"/>
      <c r="Z3036" s="24"/>
      <c r="AC3036" s="24"/>
      <c r="AI3036" s="24"/>
      <c r="AL3036" s="24"/>
      <c r="AO3036" s="24"/>
      <c r="AR3036" s="24"/>
      <c r="AU3036" s="24"/>
    </row>
    <row r="3037">
      <c r="J3037" s="18"/>
      <c r="N3037" s="24"/>
      <c r="Q3037" s="24"/>
      <c r="T3037" s="24"/>
      <c r="W3037" s="24"/>
      <c r="Z3037" s="24"/>
      <c r="AC3037" s="24"/>
      <c r="AI3037" s="24"/>
      <c r="AL3037" s="24"/>
      <c r="AO3037" s="24"/>
      <c r="AR3037" s="24"/>
      <c r="AU3037" s="24"/>
    </row>
    <row r="3038">
      <c r="J3038" s="18"/>
      <c r="N3038" s="24"/>
      <c r="Q3038" s="24"/>
      <c r="T3038" s="24"/>
      <c r="W3038" s="24"/>
      <c r="Z3038" s="24"/>
      <c r="AC3038" s="24"/>
      <c r="AI3038" s="24"/>
      <c r="AL3038" s="24"/>
      <c r="AO3038" s="24"/>
      <c r="AR3038" s="24"/>
      <c r="AU3038" s="24"/>
    </row>
    <row r="3039">
      <c r="J3039" s="18"/>
      <c r="N3039" s="24"/>
      <c r="Q3039" s="24"/>
      <c r="T3039" s="24"/>
      <c r="W3039" s="24"/>
      <c r="Z3039" s="24"/>
      <c r="AC3039" s="24"/>
      <c r="AI3039" s="24"/>
      <c r="AL3039" s="24"/>
      <c r="AO3039" s="24"/>
      <c r="AR3039" s="24"/>
      <c r="AU3039" s="24"/>
    </row>
    <row r="3040">
      <c r="J3040" s="18"/>
      <c r="N3040" s="24"/>
      <c r="Q3040" s="24"/>
      <c r="T3040" s="24"/>
      <c r="W3040" s="24"/>
      <c r="Z3040" s="24"/>
      <c r="AC3040" s="24"/>
      <c r="AI3040" s="24"/>
      <c r="AL3040" s="24"/>
      <c r="AO3040" s="24"/>
      <c r="AR3040" s="24"/>
      <c r="AU3040" s="24"/>
    </row>
    <row r="3041">
      <c r="J3041" s="18"/>
      <c r="N3041" s="24"/>
      <c r="Q3041" s="24"/>
      <c r="T3041" s="24"/>
      <c r="W3041" s="24"/>
      <c r="Z3041" s="24"/>
      <c r="AC3041" s="24"/>
      <c r="AI3041" s="24"/>
      <c r="AL3041" s="24"/>
      <c r="AO3041" s="24"/>
      <c r="AR3041" s="24"/>
      <c r="AU3041" s="24"/>
    </row>
    <row r="3042">
      <c r="J3042" s="18"/>
      <c r="N3042" s="24"/>
      <c r="Q3042" s="24"/>
      <c r="T3042" s="24"/>
      <c r="W3042" s="24"/>
      <c r="Z3042" s="24"/>
      <c r="AC3042" s="24"/>
      <c r="AI3042" s="24"/>
      <c r="AL3042" s="24"/>
      <c r="AO3042" s="24"/>
      <c r="AR3042" s="24"/>
      <c r="AU3042" s="24"/>
    </row>
    <row r="3043">
      <c r="J3043" s="18"/>
      <c r="N3043" s="24"/>
      <c r="Q3043" s="24"/>
      <c r="T3043" s="24"/>
      <c r="W3043" s="24"/>
      <c r="Z3043" s="24"/>
      <c r="AC3043" s="24"/>
      <c r="AI3043" s="24"/>
      <c r="AL3043" s="24"/>
      <c r="AO3043" s="24"/>
      <c r="AR3043" s="24"/>
      <c r="AU3043" s="24"/>
    </row>
    <row r="3044">
      <c r="J3044" s="18"/>
      <c r="N3044" s="24"/>
      <c r="Q3044" s="24"/>
      <c r="T3044" s="24"/>
      <c r="W3044" s="24"/>
      <c r="Z3044" s="24"/>
      <c r="AC3044" s="24"/>
      <c r="AI3044" s="24"/>
      <c r="AL3044" s="24"/>
      <c r="AO3044" s="24"/>
      <c r="AR3044" s="24"/>
      <c r="AU3044" s="24"/>
    </row>
    <row r="3045">
      <c r="J3045" s="18"/>
      <c r="N3045" s="24"/>
      <c r="Q3045" s="24"/>
      <c r="T3045" s="24"/>
      <c r="W3045" s="24"/>
      <c r="Z3045" s="24"/>
      <c r="AC3045" s="24"/>
      <c r="AI3045" s="24"/>
      <c r="AL3045" s="24"/>
      <c r="AO3045" s="24"/>
      <c r="AR3045" s="24"/>
      <c r="AU3045" s="24"/>
    </row>
    <row r="3046">
      <c r="J3046" s="18"/>
      <c r="N3046" s="24"/>
      <c r="Q3046" s="24"/>
      <c r="T3046" s="24"/>
      <c r="W3046" s="24"/>
      <c r="Z3046" s="24"/>
      <c r="AC3046" s="24"/>
      <c r="AI3046" s="24"/>
      <c r="AL3046" s="24"/>
      <c r="AO3046" s="24"/>
      <c r="AR3046" s="24"/>
      <c r="AU3046" s="24"/>
    </row>
    <row r="3047">
      <c r="J3047" s="18"/>
      <c r="N3047" s="24"/>
      <c r="Q3047" s="24"/>
      <c r="T3047" s="24"/>
      <c r="W3047" s="24"/>
      <c r="Z3047" s="24"/>
      <c r="AC3047" s="24"/>
      <c r="AI3047" s="24"/>
      <c r="AL3047" s="24"/>
      <c r="AO3047" s="24"/>
      <c r="AR3047" s="24"/>
      <c r="AU3047" s="24"/>
    </row>
    <row r="3048">
      <c r="J3048" s="18"/>
      <c r="N3048" s="24"/>
      <c r="Q3048" s="24"/>
      <c r="T3048" s="24"/>
      <c r="W3048" s="24"/>
      <c r="Z3048" s="24"/>
      <c r="AC3048" s="24"/>
      <c r="AI3048" s="24"/>
      <c r="AL3048" s="24"/>
      <c r="AO3048" s="24"/>
      <c r="AR3048" s="24"/>
      <c r="AU3048" s="24"/>
    </row>
    <row r="3049">
      <c r="J3049" s="18"/>
      <c r="N3049" s="24"/>
      <c r="Q3049" s="24"/>
      <c r="T3049" s="24"/>
      <c r="W3049" s="24"/>
      <c r="Z3049" s="24"/>
      <c r="AC3049" s="24"/>
      <c r="AI3049" s="24"/>
      <c r="AL3049" s="24"/>
      <c r="AO3049" s="24"/>
      <c r="AR3049" s="24"/>
      <c r="AU3049" s="24"/>
    </row>
    <row r="3050">
      <c r="J3050" s="18"/>
      <c r="N3050" s="24"/>
      <c r="Q3050" s="24"/>
      <c r="T3050" s="24"/>
      <c r="W3050" s="24"/>
      <c r="Z3050" s="24"/>
      <c r="AC3050" s="24"/>
      <c r="AI3050" s="24"/>
      <c r="AL3050" s="24"/>
      <c r="AO3050" s="24"/>
      <c r="AR3050" s="24"/>
      <c r="AU3050" s="24"/>
    </row>
    <row r="3051">
      <c r="J3051" s="18"/>
      <c r="N3051" s="24"/>
      <c r="Q3051" s="24"/>
      <c r="T3051" s="24"/>
      <c r="W3051" s="24"/>
      <c r="Z3051" s="24"/>
      <c r="AC3051" s="24"/>
      <c r="AI3051" s="24"/>
      <c r="AL3051" s="24"/>
      <c r="AO3051" s="24"/>
      <c r="AR3051" s="24"/>
      <c r="AU3051" s="24"/>
    </row>
    <row r="3052">
      <c r="J3052" s="18"/>
      <c r="N3052" s="24"/>
      <c r="Q3052" s="24"/>
      <c r="T3052" s="24"/>
      <c r="W3052" s="24"/>
      <c r="Z3052" s="24"/>
      <c r="AC3052" s="24"/>
      <c r="AI3052" s="24"/>
      <c r="AL3052" s="24"/>
      <c r="AO3052" s="24"/>
      <c r="AR3052" s="24"/>
      <c r="AU3052" s="24"/>
    </row>
    <row r="3053">
      <c r="J3053" s="18"/>
      <c r="N3053" s="24"/>
      <c r="Q3053" s="24"/>
      <c r="T3053" s="24"/>
      <c r="W3053" s="24"/>
      <c r="Z3053" s="24"/>
      <c r="AC3053" s="24"/>
      <c r="AI3053" s="24"/>
      <c r="AL3053" s="24"/>
      <c r="AO3053" s="24"/>
      <c r="AR3053" s="24"/>
      <c r="AU3053" s="24"/>
    </row>
    <row r="3054">
      <c r="J3054" s="18"/>
      <c r="N3054" s="24"/>
      <c r="Q3054" s="24"/>
      <c r="T3054" s="24"/>
      <c r="W3054" s="24"/>
      <c r="Z3054" s="24"/>
      <c r="AC3054" s="24"/>
      <c r="AI3054" s="24"/>
      <c r="AL3054" s="24"/>
      <c r="AO3054" s="24"/>
      <c r="AR3054" s="24"/>
      <c r="AU3054" s="24"/>
    </row>
    <row r="3055">
      <c r="J3055" s="18"/>
      <c r="N3055" s="24"/>
      <c r="Q3055" s="24"/>
      <c r="T3055" s="24"/>
      <c r="W3055" s="24"/>
      <c r="Z3055" s="24"/>
      <c r="AC3055" s="24"/>
      <c r="AI3055" s="24"/>
      <c r="AL3055" s="24"/>
      <c r="AO3055" s="24"/>
      <c r="AR3055" s="24"/>
      <c r="AU3055" s="24"/>
    </row>
    <row r="3056">
      <c r="J3056" s="18"/>
      <c r="N3056" s="24"/>
      <c r="Q3056" s="24"/>
      <c r="T3056" s="24"/>
      <c r="W3056" s="24"/>
      <c r="Z3056" s="24"/>
      <c r="AC3056" s="24"/>
      <c r="AI3056" s="24"/>
      <c r="AL3056" s="24"/>
      <c r="AO3056" s="24"/>
      <c r="AR3056" s="24"/>
      <c r="AU3056" s="24"/>
    </row>
    <row r="3057">
      <c r="J3057" s="18"/>
      <c r="N3057" s="24"/>
      <c r="Q3057" s="24"/>
      <c r="T3057" s="24"/>
      <c r="W3057" s="24"/>
      <c r="Z3057" s="24"/>
      <c r="AC3057" s="24"/>
      <c r="AI3057" s="24"/>
      <c r="AL3057" s="24"/>
      <c r="AO3057" s="24"/>
      <c r="AR3057" s="24"/>
      <c r="AU3057" s="24"/>
    </row>
    <row r="3058">
      <c r="J3058" s="18"/>
      <c r="N3058" s="24"/>
      <c r="Q3058" s="24"/>
      <c r="T3058" s="24"/>
      <c r="W3058" s="24"/>
      <c r="Z3058" s="24"/>
      <c r="AC3058" s="24"/>
      <c r="AI3058" s="24"/>
      <c r="AL3058" s="24"/>
      <c r="AO3058" s="24"/>
      <c r="AR3058" s="24"/>
      <c r="AU3058" s="24"/>
    </row>
    <row r="3059">
      <c r="J3059" s="18"/>
      <c r="N3059" s="24"/>
      <c r="Q3059" s="24"/>
      <c r="T3059" s="24"/>
      <c r="W3059" s="24"/>
      <c r="Z3059" s="24"/>
      <c r="AC3059" s="24"/>
      <c r="AI3059" s="24"/>
      <c r="AL3059" s="24"/>
      <c r="AO3059" s="24"/>
      <c r="AR3059" s="24"/>
      <c r="AU3059" s="24"/>
    </row>
    <row r="3060">
      <c r="J3060" s="18"/>
      <c r="N3060" s="24"/>
      <c r="Q3060" s="24"/>
      <c r="T3060" s="24"/>
      <c r="W3060" s="24"/>
      <c r="Z3060" s="24"/>
      <c r="AC3060" s="24"/>
      <c r="AI3060" s="24"/>
      <c r="AL3060" s="24"/>
      <c r="AO3060" s="24"/>
      <c r="AR3060" s="24"/>
      <c r="AU3060" s="24"/>
    </row>
    <row r="3061">
      <c r="J3061" s="18"/>
      <c r="N3061" s="24"/>
      <c r="Q3061" s="24"/>
      <c r="T3061" s="24"/>
      <c r="W3061" s="24"/>
      <c r="Z3061" s="24"/>
      <c r="AC3061" s="24"/>
      <c r="AI3061" s="24"/>
      <c r="AL3061" s="24"/>
      <c r="AO3061" s="24"/>
      <c r="AR3061" s="24"/>
      <c r="AU3061" s="24"/>
    </row>
    <row r="3062">
      <c r="J3062" s="18"/>
      <c r="N3062" s="24"/>
      <c r="Q3062" s="24"/>
      <c r="T3062" s="24"/>
      <c r="W3062" s="24"/>
      <c r="Z3062" s="24"/>
      <c r="AC3062" s="24"/>
      <c r="AI3062" s="24"/>
      <c r="AL3062" s="24"/>
      <c r="AO3062" s="24"/>
      <c r="AR3062" s="24"/>
      <c r="AU3062" s="24"/>
    </row>
    <row r="3063">
      <c r="J3063" s="18"/>
      <c r="N3063" s="24"/>
      <c r="Q3063" s="24"/>
      <c r="T3063" s="24"/>
      <c r="W3063" s="24"/>
      <c r="Z3063" s="24"/>
      <c r="AC3063" s="24"/>
      <c r="AI3063" s="24"/>
      <c r="AL3063" s="24"/>
      <c r="AO3063" s="24"/>
      <c r="AR3063" s="24"/>
      <c r="AU3063" s="24"/>
    </row>
    <row r="3064">
      <c r="J3064" s="18"/>
      <c r="N3064" s="24"/>
      <c r="Q3064" s="24"/>
      <c r="T3064" s="24"/>
      <c r="W3064" s="24"/>
      <c r="Z3064" s="24"/>
      <c r="AC3064" s="24"/>
      <c r="AI3064" s="24"/>
      <c r="AL3064" s="24"/>
      <c r="AO3064" s="24"/>
      <c r="AR3064" s="24"/>
      <c r="AU3064" s="24"/>
    </row>
    <row r="3065">
      <c r="J3065" s="18"/>
      <c r="N3065" s="24"/>
      <c r="Q3065" s="24"/>
      <c r="T3065" s="24"/>
      <c r="W3065" s="24"/>
      <c r="Z3065" s="24"/>
      <c r="AC3065" s="24"/>
      <c r="AI3065" s="24"/>
      <c r="AL3065" s="24"/>
      <c r="AO3065" s="24"/>
      <c r="AR3065" s="24"/>
      <c r="AU3065" s="24"/>
    </row>
    <row r="3066">
      <c r="J3066" s="18"/>
      <c r="N3066" s="24"/>
      <c r="Q3066" s="24"/>
      <c r="T3066" s="24"/>
      <c r="W3066" s="24"/>
      <c r="Z3066" s="24"/>
      <c r="AC3066" s="24"/>
      <c r="AI3066" s="24"/>
      <c r="AL3066" s="24"/>
      <c r="AO3066" s="24"/>
      <c r="AR3066" s="24"/>
      <c r="AU3066" s="24"/>
    </row>
    <row r="3067">
      <c r="J3067" s="18"/>
      <c r="N3067" s="24"/>
      <c r="Q3067" s="24"/>
      <c r="T3067" s="24"/>
      <c r="W3067" s="24"/>
      <c r="Z3067" s="24"/>
      <c r="AC3067" s="24"/>
      <c r="AI3067" s="24"/>
      <c r="AL3067" s="24"/>
      <c r="AO3067" s="24"/>
      <c r="AR3067" s="24"/>
      <c r="AU3067" s="24"/>
    </row>
    <row r="3068">
      <c r="J3068" s="18"/>
      <c r="N3068" s="24"/>
      <c r="Q3068" s="24"/>
      <c r="T3068" s="24"/>
      <c r="W3068" s="24"/>
      <c r="Z3068" s="24"/>
      <c r="AC3068" s="24"/>
      <c r="AI3068" s="24"/>
      <c r="AL3068" s="24"/>
      <c r="AO3068" s="24"/>
      <c r="AR3068" s="24"/>
      <c r="AU3068" s="24"/>
    </row>
    <row r="3069">
      <c r="J3069" s="18"/>
      <c r="N3069" s="24"/>
      <c r="Q3069" s="24"/>
      <c r="T3069" s="24"/>
      <c r="W3069" s="24"/>
      <c r="Z3069" s="24"/>
      <c r="AC3069" s="24"/>
      <c r="AI3069" s="24"/>
      <c r="AL3069" s="24"/>
      <c r="AO3069" s="24"/>
      <c r="AR3069" s="24"/>
      <c r="AU3069" s="24"/>
    </row>
    <row r="3070">
      <c r="J3070" s="18"/>
      <c r="N3070" s="24"/>
      <c r="Q3070" s="24"/>
      <c r="T3070" s="24"/>
      <c r="W3070" s="24"/>
      <c r="Z3070" s="24"/>
      <c r="AC3070" s="24"/>
      <c r="AI3070" s="24"/>
      <c r="AL3070" s="24"/>
      <c r="AO3070" s="24"/>
      <c r="AR3070" s="24"/>
      <c r="AU3070" s="24"/>
    </row>
    <row r="3071">
      <c r="J3071" s="18"/>
      <c r="N3071" s="24"/>
      <c r="Q3071" s="24"/>
      <c r="T3071" s="24"/>
      <c r="W3071" s="24"/>
      <c r="Z3071" s="24"/>
      <c r="AC3071" s="24"/>
      <c r="AI3071" s="24"/>
      <c r="AL3071" s="24"/>
      <c r="AO3071" s="24"/>
      <c r="AR3071" s="24"/>
      <c r="AU3071" s="24"/>
    </row>
    <row r="3072">
      <c r="J3072" s="18"/>
      <c r="N3072" s="24"/>
      <c r="Q3072" s="24"/>
      <c r="T3072" s="24"/>
      <c r="W3072" s="24"/>
      <c r="Z3072" s="24"/>
      <c r="AC3072" s="24"/>
      <c r="AI3072" s="24"/>
      <c r="AL3072" s="24"/>
      <c r="AO3072" s="24"/>
      <c r="AR3072" s="24"/>
      <c r="AU3072" s="24"/>
    </row>
    <row r="3073">
      <c r="J3073" s="18"/>
      <c r="N3073" s="24"/>
      <c r="Q3073" s="24"/>
      <c r="T3073" s="24"/>
      <c r="W3073" s="24"/>
      <c r="Z3073" s="24"/>
      <c r="AC3073" s="24"/>
      <c r="AI3073" s="24"/>
      <c r="AL3073" s="24"/>
      <c r="AO3073" s="24"/>
      <c r="AR3073" s="24"/>
      <c r="AU3073" s="24"/>
    </row>
    <row r="3074">
      <c r="J3074" s="18"/>
      <c r="N3074" s="24"/>
      <c r="Q3074" s="24"/>
      <c r="T3074" s="24"/>
      <c r="W3074" s="24"/>
      <c r="Z3074" s="24"/>
      <c r="AC3074" s="24"/>
      <c r="AI3074" s="24"/>
      <c r="AL3074" s="24"/>
      <c r="AO3074" s="24"/>
      <c r="AR3074" s="24"/>
      <c r="AU3074" s="24"/>
    </row>
    <row r="3075">
      <c r="J3075" s="18"/>
      <c r="N3075" s="24"/>
      <c r="Q3075" s="24"/>
      <c r="T3075" s="24"/>
      <c r="W3075" s="24"/>
      <c r="Z3075" s="24"/>
      <c r="AC3075" s="24"/>
      <c r="AI3075" s="24"/>
      <c r="AL3075" s="24"/>
      <c r="AO3075" s="24"/>
      <c r="AR3075" s="24"/>
      <c r="AU3075" s="24"/>
    </row>
    <row r="3076">
      <c r="J3076" s="18"/>
      <c r="N3076" s="24"/>
      <c r="Q3076" s="24"/>
      <c r="T3076" s="24"/>
      <c r="W3076" s="24"/>
      <c r="Z3076" s="24"/>
      <c r="AC3076" s="24"/>
      <c r="AI3076" s="24"/>
      <c r="AL3076" s="24"/>
      <c r="AO3076" s="24"/>
      <c r="AR3076" s="24"/>
      <c r="AU3076" s="24"/>
    </row>
    <row r="3077">
      <c r="J3077" s="18"/>
      <c r="N3077" s="24"/>
      <c r="Q3077" s="24"/>
      <c r="T3077" s="24"/>
      <c r="W3077" s="24"/>
      <c r="Z3077" s="24"/>
      <c r="AC3077" s="24"/>
      <c r="AI3077" s="24"/>
      <c r="AL3077" s="24"/>
      <c r="AO3077" s="24"/>
      <c r="AR3077" s="24"/>
      <c r="AU3077" s="24"/>
    </row>
    <row r="3078">
      <c r="J3078" s="18"/>
      <c r="N3078" s="24"/>
      <c r="Q3078" s="24"/>
      <c r="T3078" s="24"/>
      <c r="W3078" s="24"/>
      <c r="Z3078" s="24"/>
      <c r="AC3078" s="24"/>
      <c r="AI3078" s="24"/>
      <c r="AL3078" s="24"/>
      <c r="AO3078" s="24"/>
      <c r="AR3078" s="24"/>
      <c r="AU3078" s="24"/>
    </row>
    <row r="3079">
      <c r="J3079" s="18"/>
      <c r="N3079" s="24"/>
      <c r="Q3079" s="24"/>
      <c r="T3079" s="24"/>
      <c r="W3079" s="24"/>
      <c r="Z3079" s="24"/>
      <c r="AC3079" s="24"/>
      <c r="AI3079" s="24"/>
      <c r="AL3079" s="24"/>
      <c r="AO3079" s="24"/>
      <c r="AR3079" s="24"/>
      <c r="AU3079" s="24"/>
    </row>
    <row r="3080">
      <c r="J3080" s="18"/>
      <c r="N3080" s="24"/>
      <c r="Q3080" s="24"/>
      <c r="T3080" s="24"/>
      <c r="W3080" s="24"/>
      <c r="Z3080" s="24"/>
      <c r="AC3080" s="24"/>
      <c r="AI3080" s="24"/>
      <c r="AL3080" s="24"/>
      <c r="AO3080" s="24"/>
      <c r="AR3080" s="24"/>
      <c r="AU3080" s="24"/>
    </row>
    <row r="3081">
      <c r="J3081" s="18"/>
      <c r="N3081" s="24"/>
      <c r="Q3081" s="24"/>
      <c r="T3081" s="24"/>
      <c r="W3081" s="24"/>
      <c r="Z3081" s="24"/>
      <c r="AC3081" s="24"/>
      <c r="AI3081" s="24"/>
      <c r="AL3081" s="24"/>
      <c r="AO3081" s="24"/>
      <c r="AR3081" s="24"/>
      <c r="AU3081" s="24"/>
    </row>
    <row r="3082">
      <c r="J3082" s="18"/>
      <c r="N3082" s="24"/>
      <c r="Q3082" s="24"/>
      <c r="T3082" s="24"/>
      <c r="W3082" s="24"/>
      <c r="Z3082" s="24"/>
      <c r="AC3082" s="24"/>
      <c r="AI3082" s="24"/>
      <c r="AL3082" s="24"/>
      <c r="AO3082" s="24"/>
      <c r="AR3082" s="24"/>
      <c r="AU3082" s="24"/>
    </row>
    <row r="3083">
      <c r="J3083" s="18"/>
      <c r="N3083" s="24"/>
      <c r="Q3083" s="24"/>
      <c r="T3083" s="24"/>
      <c r="W3083" s="24"/>
      <c r="Z3083" s="24"/>
      <c r="AC3083" s="24"/>
      <c r="AI3083" s="24"/>
      <c r="AL3083" s="24"/>
      <c r="AO3083" s="24"/>
      <c r="AR3083" s="24"/>
      <c r="AU3083" s="24"/>
    </row>
    <row r="3084">
      <c r="J3084" s="18"/>
      <c r="N3084" s="24"/>
      <c r="Q3084" s="24"/>
      <c r="T3084" s="24"/>
      <c r="W3084" s="24"/>
      <c r="Z3084" s="24"/>
      <c r="AC3084" s="24"/>
      <c r="AI3084" s="24"/>
      <c r="AL3084" s="24"/>
      <c r="AO3084" s="24"/>
      <c r="AR3084" s="24"/>
      <c r="AU3084" s="24"/>
    </row>
    <row r="3085">
      <c r="J3085" s="18"/>
      <c r="N3085" s="24"/>
      <c r="Q3085" s="24"/>
      <c r="T3085" s="24"/>
      <c r="W3085" s="24"/>
      <c r="Z3085" s="24"/>
      <c r="AC3085" s="24"/>
      <c r="AI3085" s="24"/>
      <c r="AL3085" s="24"/>
      <c r="AO3085" s="24"/>
      <c r="AR3085" s="24"/>
      <c r="AU3085" s="24"/>
    </row>
    <row r="3086">
      <c r="J3086" s="18"/>
      <c r="N3086" s="24"/>
      <c r="Q3086" s="24"/>
      <c r="T3086" s="24"/>
      <c r="W3086" s="24"/>
      <c r="Z3086" s="24"/>
      <c r="AC3086" s="24"/>
      <c r="AI3086" s="24"/>
      <c r="AL3086" s="24"/>
      <c r="AO3086" s="24"/>
      <c r="AR3086" s="24"/>
      <c r="AU3086" s="24"/>
    </row>
    <row r="3087">
      <c r="J3087" s="18"/>
      <c r="N3087" s="24"/>
      <c r="Q3087" s="24"/>
      <c r="T3087" s="24"/>
      <c r="W3087" s="24"/>
      <c r="Z3087" s="24"/>
      <c r="AC3087" s="24"/>
      <c r="AI3087" s="24"/>
      <c r="AL3087" s="24"/>
      <c r="AO3087" s="24"/>
      <c r="AR3087" s="24"/>
      <c r="AU3087" s="24"/>
    </row>
    <row r="3088">
      <c r="J3088" s="18"/>
      <c r="N3088" s="24"/>
      <c r="Q3088" s="24"/>
      <c r="T3088" s="24"/>
      <c r="W3088" s="24"/>
      <c r="Z3088" s="24"/>
      <c r="AC3088" s="24"/>
      <c r="AI3088" s="24"/>
      <c r="AL3088" s="24"/>
      <c r="AO3088" s="24"/>
      <c r="AR3088" s="24"/>
      <c r="AU3088" s="24"/>
    </row>
    <row r="3089">
      <c r="J3089" s="18"/>
      <c r="N3089" s="24"/>
      <c r="Q3089" s="24"/>
      <c r="T3089" s="24"/>
      <c r="W3089" s="24"/>
      <c r="Z3089" s="24"/>
      <c r="AC3089" s="24"/>
      <c r="AI3089" s="24"/>
      <c r="AL3089" s="24"/>
      <c r="AO3089" s="24"/>
      <c r="AR3089" s="24"/>
      <c r="AU3089" s="24"/>
    </row>
    <row r="3090">
      <c r="J3090" s="18"/>
      <c r="N3090" s="24"/>
      <c r="Q3090" s="24"/>
      <c r="T3090" s="24"/>
      <c r="W3090" s="24"/>
      <c r="Z3090" s="24"/>
      <c r="AC3090" s="24"/>
      <c r="AI3090" s="24"/>
      <c r="AL3090" s="24"/>
      <c r="AO3090" s="24"/>
      <c r="AR3090" s="24"/>
      <c r="AU3090" s="24"/>
    </row>
    <row r="3091">
      <c r="J3091" s="18"/>
      <c r="N3091" s="24"/>
      <c r="Q3091" s="24"/>
      <c r="T3091" s="24"/>
      <c r="W3091" s="24"/>
      <c r="Z3091" s="24"/>
      <c r="AC3091" s="24"/>
      <c r="AI3091" s="24"/>
      <c r="AL3091" s="24"/>
      <c r="AO3091" s="24"/>
      <c r="AR3091" s="24"/>
      <c r="AU3091" s="24"/>
    </row>
    <row r="3092">
      <c r="J3092" s="18"/>
      <c r="N3092" s="24"/>
      <c r="Q3092" s="24"/>
      <c r="T3092" s="24"/>
      <c r="W3092" s="24"/>
      <c r="Z3092" s="24"/>
      <c r="AC3092" s="24"/>
      <c r="AI3092" s="24"/>
      <c r="AL3092" s="24"/>
      <c r="AO3092" s="24"/>
      <c r="AR3092" s="24"/>
      <c r="AU3092" s="24"/>
    </row>
    <row r="3093">
      <c r="J3093" s="18"/>
      <c r="N3093" s="24"/>
      <c r="Q3093" s="24"/>
      <c r="T3093" s="24"/>
      <c r="W3093" s="24"/>
      <c r="Z3093" s="24"/>
      <c r="AC3093" s="24"/>
      <c r="AI3093" s="24"/>
      <c r="AL3093" s="24"/>
      <c r="AO3093" s="24"/>
      <c r="AR3093" s="24"/>
      <c r="AU3093" s="24"/>
    </row>
    <row r="3094">
      <c r="J3094" s="18"/>
      <c r="N3094" s="24"/>
      <c r="Q3094" s="24"/>
      <c r="T3094" s="24"/>
      <c r="W3094" s="24"/>
      <c r="Z3094" s="24"/>
      <c r="AC3094" s="24"/>
      <c r="AI3094" s="24"/>
      <c r="AL3094" s="24"/>
      <c r="AO3094" s="24"/>
      <c r="AR3094" s="24"/>
      <c r="AU3094" s="24"/>
    </row>
    <row r="3095">
      <c r="J3095" s="18"/>
      <c r="N3095" s="24"/>
      <c r="Q3095" s="24"/>
      <c r="T3095" s="24"/>
      <c r="W3095" s="24"/>
      <c r="Z3095" s="24"/>
      <c r="AC3095" s="24"/>
      <c r="AI3095" s="24"/>
      <c r="AL3095" s="24"/>
      <c r="AO3095" s="24"/>
      <c r="AR3095" s="24"/>
      <c r="AU3095" s="24"/>
    </row>
    <row r="3096">
      <c r="J3096" s="18"/>
      <c r="N3096" s="24"/>
      <c r="Q3096" s="24"/>
      <c r="T3096" s="24"/>
      <c r="W3096" s="24"/>
      <c r="Z3096" s="24"/>
      <c r="AC3096" s="24"/>
      <c r="AI3096" s="24"/>
      <c r="AL3096" s="24"/>
      <c r="AO3096" s="24"/>
      <c r="AR3096" s="24"/>
      <c r="AU3096" s="24"/>
    </row>
    <row r="3097">
      <c r="J3097" s="18"/>
      <c r="N3097" s="24"/>
      <c r="Q3097" s="24"/>
      <c r="T3097" s="24"/>
      <c r="W3097" s="24"/>
      <c r="Z3097" s="24"/>
      <c r="AC3097" s="24"/>
      <c r="AI3097" s="24"/>
      <c r="AL3097" s="24"/>
      <c r="AO3097" s="24"/>
      <c r="AR3097" s="24"/>
      <c r="AU3097" s="24"/>
    </row>
    <row r="3098">
      <c r="J3098" s="18"/>
      <c r="N3098" s="24"/>
      <c r="Q3098" s="24"/>
      <c r="T3098" s="24"/>
      <c r="W3098" s="24"/>
      <c r="Z3098" s="24"/>
      <c r="AC3098" s="24"/>
      <c r="AI3098" s="24"/>
      <c r="AL3098" s="24"/>
      <c r="AO3098" s="24"/>
      <c r="AR3098" s="24"/>
      <c r="AU3098" s="24"/>
    </row>
    <row r="3099">
      <c r="J3099" s="18"/>
      <c r="N3099" s="24"/>
      <c r="Q3099" s="24"/>
      <c r="T3099" s="24"/>
      <c r="W3099" s="24"/>
      <c r="Z3099" s="24"/>
      <c r="AC3099" s="24"/>
      <c r="AI3099" s="24"/>
      <c r="AL3099" s="24"/>
      <c r="AO3099" s="24"/>
      <c r="AR3099" s="24"/>
      <c r="AU3099" s="24"/>
    </row>
    <row r="3100">
      <c r="J3100" s="18"/>
      <c r="N3100" s="24"/>
      <c r="Q3100" s="24"/>
      <c r="T3100" s="24"/>
      <c r="W3100" s="24"/>
      <c r="Z3100" s="24"/>
      <c r="AC3100" s="24"/>
      <c r="AI3100" s="24"/>
      <c r="AL3100" s="24"/>
      <c r="AO3100" s="24"/>
      <c r="AR3100" s="24"/>
      <c r="AU3100" s="24"/>
    </row>
    <row r="3101">
      <c r="J3101" s="18"/>
      <c r="N3101" s="24"/>
      <c r="Q3101" s="24"/>
      <c r="T3101" s="24"/>
      <c r="W3101" s="24"/>
      <c r="Z3101" s="24"/>
      <c r="AC3101" s="24"/>
      <c r="AI3101" s="24"/>
      <c r="AL3101" s="24"/>
      <c r="AO3101" s="24"/>
      <c r="AR3101" s="24"/>
      <c r="AU3101" s="24"/>
    </row>
    <row r="3102">
      <c r="J3102" s="18"/>
      <c r="N3102" s="24"/>
      <c r="Q3102" s="24"/>
      <c r="T3102" s="24"/>
      <c r="W3102" s="24"/>
      <c r="Z3102" s="24"/>
      <c r="AC3102" s="24"/>
      <c r="AI3102" s="24"/>
      <c r="AL3102" s="24"/>
      <c r="AO3102" s="24"/>
      <c r="AR3102" s="24"/>
      <c r="AU3102" s="24"/>
    </row>
    <row r="3103">
      <c r="J3103" s="18"/>
      <c r="N3103" s="24"/>
      <c r="Q3103" s="24"/>
      <c r="T3103" s="24"/>
      <c r="W3103" s="24"/>
      <c r="Z3103" s="24"/>
      <c r="AC3103" s="24"/>
      <c r="AI3103" s="24"/>
      <c r="AL3103" s="24"/>
      <c r="AO3103" s="24"/>
      <c r="AR3103" s="24"/>
      <c r="AU3103" s="24"/>
    </row>
    <row r="3104">
      <c r="J3104" s="18"/>
      <c r="N3104" s="24"/>
      <c r="Q3104" s="24"/>
      <c r="T3104" s="24"/>
      <c r="W3104" s="24"/>
      <c r="Z3104" s="24"/>
      <c r="AC3104" s="24"/>
      <c r="AI3104" s="24"/>
      <c r="AL3104" s="24"/>
      <c r="AO3104" s="24"/>
      <c r="AR3104" s="24"/>
      <c r="AU3104" s="24"/>
    </row>
    <row r="3105">
      <c r="J3105" s="18"/>
      <c r="N3105" s="24"/>
      <c r="Q3105" s="24"/>
      <c r="T3105" s="24"/>
      <c r="W3105" s="24"/>
      <c r="Z3105" s="24"/>
      <c r="AC3105" s="24"/>
      <c r="AI3105" s="24"/>
      <c r="AL3105" s="24"/>
      <c r="AO3105" s="24"/>
      <c r="AR3105" s="24"/>
      <c r="AU3105" s="24"/>
    </row>
    <row r="3106">
      <c r="J3106" s="18"/>
      <c r="N3106" s="24"/>
      <c r="Q3106" s="24"/>
      <c r="T3106" s="24"/>
      <c r="W3106" s="24"/>
      <c r="Z3106" s="24"/>
      <c r="AC3106" s="24"/>
      <c r="AI3106" s="24"/>
      <c r="AL3106" s="24"/>
      <c r="AO3106" s="24"/>
      <c r="AR3106" s="24"/>
      <c r="AU3106" s="24"/>
    </row>
    <row r="3107">
      <c r="J3107" s="18"/>
      <c r="N3107" s="24"/>
      <c r="Q3107" s="24"/>
      <c r="T3107" s="24"/>
      <c r="W3107" s="24"/>
      <c r="Z3107" s="24"/>
      <c r="AC3107" s="24"/>
      <c r="AI3107" s="24"/>
      <c r="AL3107" s="24"/>
      <c r="AO3107" s="24"/>
      <c r="AR3107" s="24"/>
      <c r="AU3107" s="24"/>
    </row>
    <row r="3108">
      <c r="J3108" s="18"/>
      <c r="N3108" s="24"/>
      <c r="Q3108" s="24"/>
      <c r="T3108" s="24"/>
      <c r="W3108" s="24"/>
      <c r="Z3108" s="24"/>
      <c r="AC3108" s="24"/>
      <c r="AI3108" s="24"/>
      <c r="AL3108" s="24"/>
      <c r="AO3108" s="24"/>
      <c r="AR3108" s="24"/>
      <c r="AU3108" s="24"/>
    </row>
    <row r="3109">
      <c r="J3109" s="18"/>
      <c r="N3109" s="24"/>
      <c r="Q3109" s="24"/>
      <c r="T3109" s="24"/>
      <c r="W3109" s="24"/>
      <c r="Z3109" s="24"/>
      <c r="AC3109" s="24"/>
      <c r="AI3109" s="24"/>
      <c r="AL3109" s="24"/>
      <c r="AO3109" s="24"/>
      <c r="AR3109" s="24"/>
      <c r="AU3109" s="24"/>
    </row>
    <row r="3110">
      <c r="J3110" s="18"/>
      <c r="N3110" s="24"/>
      <c r="Q3110" s="24"/>
      <c r="T3110" s="24"/>
      <c r="W3110" s="24"/>
      <c r="Z3110" s="24"/>
      <c r="AC3110" s="24"/>
      <c r="AI3110" s="24"/>
      <c r="AL3110" s="24"/>
      <c r="AO3110" s="24"/>
      <c r="AR3110" s="24"/>
      <c r="AU3110" s="24"/>
    </row>
    <row r="3111">
      <c r="J3111" s="18"/>
      <c r="N3111" s="24"/>
      <c r="Q3111" s="24"/>
      <c r="T3111" s="24"/>
      <c r="W3111" s="24"/>
      <c r="Z3111" s="24"/>
      <c r="AC3111" s="24"/>
      <c r="AI3111" s="24"/>
      <c r="AL3111" s="24"/>
      <c r="AO3111" s="24"/>
      <c r="AR3111" s="24"/>
      <c r="AU3111" s="24"/>
    </row>
    <row r="3112">
      <c r="J3112" s="18"/>
      <c r="N3112" s="24"/>
      <c r="Q3112" s="24"/>
      <c r="T3112" s="24"/>
      <c r="W3112" s="24"/>
      <c r="Z3112" s="24"/>
      <c r="AC3112" s="24"/>
      <c r="AI3112" s="24"/>
      <c r="AL3112" s="24"/>
      <c r="AO3112" s="24"/>
      <c r="AR3112" s="24"/>
      <c r="AU3112" s="24"/>
    </row>
    <row r="3113">
      <c r="J3113" s="18"/>
      <c r="N3113" s="24"/>
      <c r="Q3113" s="24"/>
      <c r="T3113" s="24"/>
      <c r="W3113" s="24"/>
      <c r="Z3113" s="24"/>
      <c r="AC3113" s="24"/>
      <c r="AI3113" s="24"/>
      <c r="AL3113" s="24"/>
      <c r="AO3113" s="24"/>
      <c r="AR3113" s="24"/>
      <c r="AU3113" s="24"/>
    </row>
    <row r="3114">
      <c r="J3114" s="18"/>
      <c r="N3114" s="24"/>
      <c r="Q3114" s="24"/>
      <c r="T3114" s="24"/>
      <c r="W3114" s="24"/>
      <c r="Z3114" s="24"/>
      <c r="AC3114" s="24"/>
      <c r="AI3114" s="24"/>
      <c r="AL3114" s="24"/>
      <c r="AO3114" s="24"/>
      <c r="AR3114" s="24"/>
      <c r="AU3114" s="24"/>
    </row>
    <row r="3115">
      <c r="J3115" s="18"/>
      <c r="N3115" s="24"/>
      <c r="Q3115" s="24"/>
      <c r="T3115" s="24"/>
      <c r="W3115" s="24"/>
      <c r="Z3115" s="24"/>
      <c r="AC3115" s="24"/>
      <c r="AI3115" s="24"/>
      <c r="AL3115" s="24"/>
      <c r="AO3115" s="24"/>
      <c r="AR3115" s="24"/>
      <c r="AU3115" s="24"/>
    </row>
    <row r="3116">
      <c r="J3116" s="18"/>
      <c r="N3116" s="24"/>
      <c r="Q3116" s="24"/>
      <c r="T3116" s="24"/>
      <c r="W3116" s="24"/>
      <c r="Z3116" s="24"/>
      <c r="AC3116" s="24"/>
      <c r="AI3116" s="24"/>
      <c r="AL3116" s="24"/>
      <c r="AO3116" s="24"/>
      <c r="AR3116" s="24"/>
      <c r="AU3116" s="24"/>
    </row>
    <row r="3117">
      <c r="J3117" s="18"/>
      <c r="N3117" s="24"/>
      <c r="Q3117" s="24"/>
      <c r="T3117" s="24"/>
      <c r="W3117" s="24"/>
      <c r="Z3117" s="24"/>
      <c r="AC3117" s="24"/>
      <c r="AI3117" s="24"/>
      <c r="AL3117" s="24"/>
      <c r="AO3117" s="24"/>
      <c r="AR3117" s="24"/>
      <c r="AU3117" s="24"/>
    </row>
    <row r="3118">
      <c r="J3118" s="18"/>
      <c r="N3118" s="24"/>
      <c r="Q3118" s="24"/>
      <c r="T3118" s="24"/>
      <c r="W3118" s="24"/>
      <c r="Z3118" s="24"/>
      <c r="AC3118" s="24"/>
      <c r="AI3118" s="24"/>
      <c r="AL3118" s="24"/>
      <c r="AO3118" s="24"/>
      <c r="AR3118" s="24"/>
      <c r="AU3118" s="24"/>
    </row>
    <row r="3119">
      <c r="J3119" s="18"/>
      <c r="N3119" s="24"/>
      <c r="Q3119" s="24"/>
      <c r="T3119" s="24"/>
      <c r="W3119" s="24"/>
      <c r="Z3119" s="24"/>
      <c r="AC3119" s="24"/>
      <c r="AI3119" s="24"/>
      <c r="AL3119" s="24"/>
      <c r="AO3119" s="24"/>
      <c r="AR3119" s="24"/>
      <c r="AU3119" s="24"/>
    </row>
    <row r="3120">
      <c r="J3120" s="18"/>
      <c r="N3120" s="24"/>
      <c r="Q3120" s="24"/>
      <c r="T3120" s="24"/>
      <c r="W3120" s="24"/>
      <c r="Z3120" s="24"/>
      <c r="AC3120" s="24"/>
      <c r="AI3120" s="24"/>
      <c r="AL3120" s="24"/>
      <c r="AO3120" s="24"/>
      <c r="AR3120" s="24"/>
      <c r="AU3120" s="24"/>
    </row>
    <row r="3121">
      <c r="J3121" s="18"/>
      <c r="N3121" s="24"/>
      <c r="Q3121" s="24"/>
      <c r="T3121" s="24"/>
      <c r="W3121" s="24"/>
      <c r="Z3121" s="24"/>
      <c r="AC3121" s="24"/>
      <c r="AI3121" s="24"/>
      <c r="AL3121" s="24"/>
      <c r="AO3121" s="24"/>
      <c r="AR3121" s="24"/>
      <c r="AU3121" s="24"/>
    </row>
    <row r="3122">
      <c r="J3122" s="18"/>
      <c r="N3122" s="24"/>
      <c r="Q3122" s="24"/>
      <c r="T3122" s="24"/>
      <c r="W3122" s="24"/>
      <c r="Z3122" s="24"/>
      <c r="AC3122" s="24"/>
      <c r="AI3122" s="24"/>
      <c r="AL3122" s="24"/>
      <c r="AO3122" s="24"/>
      <c r="AR3122" s="24"/>
      <c r="AU3122" s="24"/>
    </row>
    <row r="3123">
      <c r="J3123" s="18"/>
      <c r="N3123" s="24"/>
      <c r="Q3123" s="24"/>
      <c r="T3123" s="24"/>
      <c r="W3123" s="24"/>
      <c r="Z3123" s="24"/>
      <c r="AC3123" s="24"/>
      <c r="AI3123" s="24"/>
      <c r="AL3123" s="24"/>
      <c r="AO3123" s="24"/>
      <c r="AR3123" s="24"/>
      <c r="AU3123" s="24"/>
    </row>
    <row r="3124">
      <c r="J3124" s="18"/>
      <c r="N3124" s="24"/>
      <c r="Q3124" s="24"/>
      <c r="T3124" s="24"/>
      <c r="W3124" s="24"/>
      <c r="Z3124" s="24"/>
      <c r="AC3124" s="24"/>
      <c r="AI3124" s="24"/>
      <c r="AL3124" s="24"/>
      <c r="AO3124" s="24"/>
      <c r="AR3124" s="24"/>
      <c r="AU3124" s="24"/>
    </row>
    <row r="3125">
      <c r="J3125" s="18"/>
      <c r="N3125" s="24"/>
      <c r="Q3125" s="24"/>
      <c r="T3125" s="24"/>
      <c r="W3125" s="24"/>
      <c r="Z3125" s="24"/>
      <c r="AC3125" s="24"/>
      <c r="AI3125" s="24"/>
      <c r="AL3125" s="24"/>
      <c r="AO3125" s="24"/>
      <c r="AR3125" s="24"/>
      <c r="AU3125" s="24"/>
    </row>
    <row r="3126">
      <c r="J3126" s="18"/>
      <c r="N3126" s="24"/>
      <c r="Q3126" s="24"/>
      <c r="T3126" s="24"/>
      <c r="W3126" s="24"/>
      <c r="Z3126" s="24"/>
      <c r="AC3126" s="24"/>
      <c r="AI3126" s="24"/>
      <c r="AL3126" s="24"/>
      <c r="AO3126" s="24"/>
      <c r="AR3126" s="24"/>
      <c r="AU3126" s="24"/>
    </row>
    <row r="3127">
      <c r="J3127" s="18"/>
      <c r="N3127" s="24"/>
      <c r="Q3127" s="24"/>
      <c r="T3127" s="24"/>
      <c r="W3127" s="24"/>
      <c r="Z3127" s="24"/>
      <c r="AC3127" s="24"/>
      <c r="AI3127" s="24"/>
      <c r="AL3127" s="24"/>
      <c r="AO3127" s="24"/>
      <c r="AR3127" s="24"/>
      <c r="AU3127" s="24"/>
    </row>
    <row r="3128">
      <c r="J3128" s="18"/>
      <c r="N3128" s="24"/>
      <c r="Q3128" s="24"/>
      <c r="T3128" s="24"/>
      <c r="W3128" s="24"/>
      <c r="Z3128" s="24"/>
      <c r="AC3128" s="24"/>
      <c r="AI3128" s="24"/>
      <c r="AL3128" s="24"/>
      <c r="AO3128" s="24"/>
      <c r="AR3128" s="24"/>
      <c r="AU3128" s="24"/>
    </row>
    <row r="3129">
      <c r="J3129" s="18"/>
      <c r="N3129" s="24"/>
      <c r="Q3129" s="24"/>
      <c r="T3129" s="24"/>
      <c r="W3129" s="24"/>
      <c r="Z3129" s="24"/>
      <c r="AC3129" s="24"/>
      <c r="AI3129" s="24"/>
      <c r="AL3129" s="24"/>
      <c r="AO3129" s="24"/>
      <c r="AR3129" s="24"/>
      <c r="AU3129" s="24"/>
    </row>
    <row r="3130">
      <c r="J3130" s="18"/>
      <c r="N3130" s="24"/>
      <c r="Q3130" s="24"/>
      <c r="T3130" s="24"/>
      <c r="W3130" s="24"/>
      <c r="Z3130" s="24"/>
      <c r="AC3130" s="24"/>
      <c r="AI3130" s="24"/>
      <c r="AL3130" s="24"/>
      <c r="AO3130" s="24"/>
      <c r="AR3130" s="24"/>
      <c r="AU3130" s="24"/>
    </row>
    <row r="3131">
      <c r="J3131" s="18"/>
      <c r="N3131" s="24"/>
      <c r="Q3131" s="24"/>
      <c r="T3131" s="24"/>
      <c r="W3131" s="24"/>
      <c r="Z3131" s="24"/>
      <c r="AC3131" s="24"/>
      <c r="AI3131" s="24"/>
      <c r="AL3131" s="24"/>
      <c r="AO3131" s="24"/>
      <c r="AR3131" s="24"/>
      <c r="AU3131" s="24"/>
    </row>
    <row r="3132">
      <c r="J3132" s="18"/>
      <c r="N3132" s="24"/>
      <c r="Q3132" s="24"/>
      <c r="T3132" s="24"/>
      <c r="W3132" s="24"/>
      <c r="Z3132" s="24"/>
      <c r="AC3132" s="24"/>
      <c r="AI3132" s="24"/>
      <c r="AL3132" s="24"/>
      <c r="AO3132" s="24"/>
      <c r="AR3132" s="24"/>
      <c r="AU3132" s="24"/>
    </row>
    <row r="3133">
      <c r="J3133" s="18"/>
      <c r="N3133" s="24"/>
      <c r="Q3133" s="24"/>
      <c r="T3133" s="24"/>
      <c r="W3133" s="24"/>
      <c r="Z3133" s="24"/>
      <c r="AC3133" s="24"/>
      <c r="AI3133" s="24"/>
      <c r="AL3133" s="24"/>
      <c r="AO3133" s="24"/>
      <c r="AR3133" s="24"/>
      <c r="AU3133" s="24"/>
    </row>
    <row r="3134">
      <c r="J3134" s="18"/>
      <c r="N3134" s="24"/>
      <c r="Q3134" s="24"/>
      <c r="T3134" s="24"/>
      <c r="W3134" s="24"/>
      <c r="Z3134" s="24"/>
      <c r="AC3134" s="24"/>
      <c r="AI3134" s="24"/>
      <c r="AL3134" s="24"/>
      <c r="AO3134" s="24"/>
      <c r="AR3134" s="24"/>
      <c r="AU3134" s="24"/>
    </row>
    <row r="3135">
      <c r="J3135" s="18"/>
      <c r="N3135" s="24"/>
      <c r="Q3135" s="24"/>
      <c r="T3135" s="24"/>
      <c r="W3135" s="24"/>
      <c r="Z3135" s="24"/>
      <c r="AC3135" s="24"/>
      <c r="AI3135" s="24"/>
      <c r="AL3135" s="24"/>
      <c r="AO3135" s="24"/>
      <c r="AR3135" s="24"/>
      <c r="AU3135" s="24"/>
    </row>
    <row r="3136">
      <c r="J3136" s="18"/>
      <c r="N3136" s="24"/>
      <c r="Q3136" s="24"/>
      <c r="T3136" s="24"/>
      <c r="W3136" s="24"/>
      <c r="Z3136" s="24"/>
      <c r="AC3136" s="24"/>
      <c r="AI3136" s="24"/>
      <c r="AL3136" s="24"/>
      <c r="AO3136" s="24"/>
      <c r="AR3136" s="24"/>
      <c r="AU3136" s="24"/>
    </row>
    <row r="3137">
      <c r="J3137" s="18"/>
      <c r="N3137" s="24"/>
      <c r="Q3137" s="24"/>
      <c r="T3137" s="24"/>
      <c r="W3137" s="24"/>
      <c r="Z3137" s="24"/>
      <c r="AC3137" s="24"/>
      <c r="AI3137" s="24"/>
      <c r="AL3137" s="24"/>
      <c r="AO3137" s="24"/>
      <c r="AR3137" s="24"/>
      <c r="AU3137" s="24"/>
    </row>
    <row r="3138">
      <c r="J3138" s="18"/>
      <c r="N3138" s="24"/>
      <c r="Q3138" s="24"/>
      <c r="T3138" s="24"/>
      <c r="W3138" s="24"/>
      <c r="Z3138" s="24"/>
      <c r="AC3138" s="24"/>
      <c r="AI3138" s="24"/>
      <c r="AL3138" s="24"/>
      <c r="AO3138" s="24"/>
      <c r="AR3138" s="24"/>
      <c r="AU3138" s="24"/>
    </row>
    <row r="3139">
      <c r="J3139" s="18"/>
      <c r="N3139" s="24"/>
      <c r="Q3139" s="24"/>
      <c r="T3139" s="24"/>
      <c r="W3139" s="24"/>
      <c r="Z3139" s="24"/>
      <c r="AC3139" s="24"/>
      <c r="AI3139" s="24"/>
      <c r="AL3139" s="24"/>
      <c r="AO3139" s="24"/>
      <c r="AR3139" s="24"/>
      <c r="AU3139" s="24"/>
    </row>
    <row r="3140">
      <c r="J3140" s="18"/>
      <c r="N3140" s="24"/>
      <c r="Q3140" s="24"/>
      <c r="T3140" s="24"/>
      <c r="W3140" s="24"/>
      <c r="Z3140" s="24"/>
      <c r="AC3140" s="24"/>
      <c r="AI3140" s="24"/>
      <c r="AL3140" s="24"/>
      <c r="AO3140" s="24"/>
      <c r="AR3140" s="24"/>
      <c r="AU3140" s="24"/>
    </row>
    <row r="3141">
      <c r="J3141" s="18"/>
      <c r="N3141" s="24"/>
      <c r="Q3141" s="24"/>
      <c r="T3141" s="24"/>
      <c r="W3141" s="24"/>
      <c r="Z3141" s="24"/>
      <c r="AC3141" s="24"/>
      <c r="AI3141" s="24"/>
      <c r="AL3141" s="24"/>
      <c r="AO3141" s="24"/>
      <c r="AR3141" s="24"/>
      <c r="AU3141" s="24"/>
    </row>
    <row r="3142">
      <c r="J3142" s="18"/>
      <c r="N3142" s="24"/>
      <c r="Q3142" s="24"/>
      <c r="T3142" s="24"/>
      <c r="W3142" s="24"/>
      <c r="Z3142" s="24"/>
      <c r="AC3142" s="24"/>
      <c r="AI3142" s="24"/>
      <c r="AL3142" s="24"/>
      <c r="AO3142" s="24"/>
      <c r="AR3142" s="24"/>
      <c r="AU3142" s="24"/>
    </row>
    <row r="3143">
      <c r="J3143" s="18"/>
      <c r="N3143" s="24"/>
      <c r="Q3143" s="24"/>
      <c r="T3143" s="24"/>
      <c r="W3143" s="24"/>
      <c r="Z3143" s="24"/>
      <c r="AC3143" s="24"/>
      <c r="AI3143" s="24"/>
      <c r="AL3143" s="24"/>
      <c r="AO3143" s="24"/>
      <c r="AR3143" s="24"/>
      <c r="AU3143" s="24"/>
    </row>
    <row r="3144">
      <c r="J3144" s="18"/>
      <c r="N3144" s="24"/>
      <c r="Q3144" s="24"/>
      <c r="T3144" s="24"/>
      <c r="W3144" s="24"/>
      <c r="Z3144" s="24"/>
      <c r="AC3144" s="24"/>
      <c r="AI3144" s="24"/>
      <c r="AL3144" s="24"/>
      <c r="AO3144" s="24"/>
      <c r="AR3144" s="24"/>
      <c r="AU3144" s="24"/>
    </row>
    <row r="3145">
      <c r="J3145" s="18"/>
      <c r="N3145" s="24"/>
      <c r="Q3145" s="24"/>
      <c r="T3145" s="24"/>
      <c r="W3145" s="24"/>
      <c r="Z3145" s="24"/>
      <c r="AC3145" s="24"/>
      <c r="AI3145" s="24"/>
      <c r="AL3145" s="24"/>
      <c r="AO3145" s="24"/>
      <c r="AR3145" s="24"/>
      <c r="AU3145" s="24"/>
    </row>
    <row r="3146">
      <c r="J3146" s="18"/>
      <c r="N3146" s="24"/>
      <c r="Q3146" s="24"/>
      <c r="T3146" s="24"/>
      <c r="W3146" s="24"/>
      <c r="Z3146" s="24"/>
      <c r="AC3146" s="24"/>
      <c r="AI3146" s="24"/>
      <c r="AL3146" s="24"/>
      <c r="AO3146" s="24"/>
      <c r="AR3146" s="24"/>
      <c r="AU3146" s="24"/>
    </row>
    <row r="3147">
      <c r="J3147" s="18"/>
      <c r="N3147" s="24"/>
      <c r="Q3147" s="24"/>
      <c r="T3147" s="24"/>
      <c r="W3147" s="24"/>
      <c r="Z3147" s="24"/>
      <c r="AC3147" s="24"/>
      <c r="AI3147" s="24"/>
      <c r="AL3147" s="24"/>
      <c r="AO3147" s="24"/>
      <c r="AR3147" s="24"/>
      <c r="AU3147" s="24"/>
    </row>
    <row r="3148">
      <c r="J3148" s="18"/>
      <c r="N3148" s="24"/>
      <c r="Q3148" s="24"/>
      <c r="T3148" s="24"/>
      <c r="W3148" s="24"/>
      <c r="Z3148" s="24"/>
      <c r="AC3148" s="24"/>
      <c r="AI3148" s="24"/>
      <c r="AL3148" s="24"/>
      <c r="AO3148" s="24"/>
      <c r="AR3148" s="24"/>
      <c r="AU3148" s="24"/>
    </row>
    <row r="3149">
      <c r="J3149" s="18"/>
      <c r="N3149" s="24"/>
      <c r="Q3149" s="24"/>
      <c r="T3149" s="24"/>
      <c r="W3149" s="24"/>
      <c r="Z3149" s="24"/>
      <c r="AC3149" s="24"/>
      <c r="AI3149" s="24"/>
      <c r="AL3149" s="24"/>
      <c r="AO3149" s="24"/>
      <c r="AR3149" s="24"/>
      <c r="AU3149" s="24"/>
    </row>
    <row r="3150">
      <c r="J3150" s="18"/>
      <c r="N3150" s="24"/>
      <c r="Q3150" s="24"/>
      <c r="T3150" s="24"/>
      <c r="W3150" s="24"/>
      <c r="Z3150" s="24"/>
      <c r="AC3150" s="24"/>
      <c r="AI3150" s="24"/>
      <c r="AL3150" s="24"/>
      <c r="AO3150" s="24"/>
      <c r="AR3150" s="24"/>
      <c r="AU3150" s="24"/>
    </row>
    <row r="3151">
      <c r="J3151" s="18"/>
      <c r="N3151" s="24"/>
      <c r="Q3151" s="24"/>
      <c r="T3151" s="24"/>
      <c r="W3151" s="24"/>
      <c r="Z3151" s="24"/>
      <c r="AC3151" s="24"/>
      <c r="AI3151" s="24"/>
      <c r="AL3151" s="24"/>
      <c r="AO3151" s="24"/>
      <c r="AR3151" s="24"/>
      <c r="AU3151" s="24"/>
    </row>
    <row r="3152">
      <c r="J3152" s="18"/>
      <c r="N3152" s="24"/>
      <c r="Q3152" s="24"/>
      <c r="T3152" s="24"/>
      <c r="W3152" s="24"/>
      <c r="Z3152" s="24"/>
      <c r="AC3152" s="24"/>
      <c r="AI3152" s="24"/>
      <c r="AL3152" s="24"/>
      <c r="AO3152" s="24"/>
      <c r="AR3152" s="24"/>
      <c r="AU3152" s="24"/>
    </row>
    <row r="3153">
      <c r="J3153" s="18"/>
      <c r="N3153" s="24"/>
      <c r="Q3153" s="24"/>
      <c r="T3153" s="24"/>
      <c r="W3153" s="24"/>
      <c r="Z3153" s="24"/>
      <c r="AC3153" s="24"/>
      <c r="AI3153" s="24"/>
      <c r="AL3153" s="24"/>
      <c r="AO3153" s="24"/>
      <c r="AR3153" s="24"/>
      <c r="AU3153" s="24"/>
    </row>
    <row r="3154">
      <c r="J3154" s="18"/>
      <c r="N3154" s="24"/>
      <c r="Q3154" s="24"/>
      <c r="T3154" s="24"/>
      <c r="W3154" s="24"/>
      <c r="Z3154" s="24"/>
      <c r="AC3154" s="24"/>
      <c r="AI3154" s="24"/>
      <c r="AL3154" s="24"/>
      <c r="AO3154" s="24"/>
      <c r="AR3154" s="24"/>
      <c r="AU3154" s="24"/>
    </row>
    <row r="3155">
      <c r="J3155" s="18"/>
      <c r="N3155" s="24"/>
      <c r="Q3155" s="24"/>
      <c r="T3155" s="24"/>
      <c r="W3155" s="24"/>
      <c r="Z3155" s="24"/>
      <c r="AC3155" s="24"/>
      <c r="AI3155" s="24"/>
      <c r="AL3155" s="24"/>
      <c r="AO3155" s="24"/>
      <c r="AR3155" s="24"/>
      <c r="AU3155" s="24"/>
    </row>
    <row r="3156">
      <c r="J3156" s="18"/>
      <c r="N3156" s="24"/>
      <c r="Q3156" s="24"/>
      <c r="T3156" s="24"/>
      <c r="W3156" s="24"/>
      <c r="Z3156" s="24"/>
      <c r="AC3156" s="24"/>
      <c r="AI3156" s="24"/>
      <c r="AL3156" s="24"/>
      <c r="AO3156" s="24"/>
      <c r="AR3156" s="24"/>
      <c r="AU3156" s="24"/>
    </row>
    <row r="3157">
      <c r="J3157" s="18"/>
      <c r="N3157" s="24"/>
      <c r="Q3157" s="24"/>
      <c r="T3157" s="24"/>
      <c r="W3157" s="24"/>
      <c r="Z3157" s="24"/>
      <c r="AC3157" s="24"/>
      <c r="AI3157" s="24"/>
      <c r="AL3157" s="24"/>
      <c r="AO3157" s="24"/>
      <c r="AR3157" s="24"/>
      <c r="AU3157" s="24"/>
    </row>
    <row r="3158">
      <c r="J3158" s="18"/>
      <c r="N3158" s="24"/>
      <c r="Q3158" s="24"/>
      <c r="T3158" s="24"/>
      <c r="W3158" s="24"/>
      <c r="Z3158" s="24"/>
      <c r="AC3158" s="24"/>
      <c r="AI3158" s="24"/>
      <c r="AL3158" s="24"/>
      <c r="AO3158" s="24"/>
      <c r="AR3158" s="24"/>
      <c r="AU3158" s="24"/>
    </row>
    <row r="3159">
      <c r="J3159" s="18"/>
      <c r="N3159" s="24"/>
      <c r="Q3159" s="24"/>
      <c r="T3159" s="24"/>
      <c r="W3159" s="24"/>
      <c r="Z3159" s="24"/>
      <c r="AC3159" s="24"/>
      <c r="AI3159" s="24"/>
      <c r="AL3159" s="24"/>
      <c r="AO3159" s="24"/>
      <c r="AR3159" s="24"/>
      <c r="AU3159" s="24"/>
    </row>
    <row r="3160">
      <c r="J3160" s="18"/>
      <c r="N3160" s="24"/>
      <c r="Q3160" s="24"/>
      <c r="T3160" s="24"/>
      <c r="W3160" s="24"/>
      <c r="Z3160" s="24"/>
      <c r="AC3160" s="24"/>
      <c r="AI3160" s="24"/>
      <c r="AL3160" s="24"/>
      <c r="AO3160" s="24"/>
      <c r="AR3160" s="24"/>
      <c r="AU3160" s="24"/>
    </row>
    <row r="3161">
      <c r="J3161" s="18"/>
      <c r="N3161" s="24"/>
      <c r="Q3161" s="24"/>
      <c r="T3161" s="24"/>
      <c r="W3161" s="24"/>
      <c r="Z3161" s="24"/>
      <c r="AC3161" s="24"/>
      <c r="AI3161" s="24"/>
      <c r="AL3161" s="24"/>
      <c r="AO3161" s="24"/>
      <c r="AR3161" s="24"/>
      <c r="AU3161" s="24"/>
    </row>
    <row r="3162">
      <c r="J3162" s="18"/>
      <c r="N3162" s="24"/>
      <c r="Q3162" s="24"/>
      <c r="T3162" s="24"/>
      <c r="W3162" s="24"/>
      <c r="Z3162" s="24"/>
      <c r="AC3162" s="24"/>
      <c r="AI3162" s="24"/>
      <c r="AL3162" s="24"/>
      <c r="AO3162" s="24"/>
      <c r="AR3162" s="24"/>
      <c r="AU3162" s="24"/>
    </row>
    <row r="3163">
      <c r="J3163" s="18"/>
      <c r="N3163" s="24"/>
      <c r="Q3163" s="24"/>
      <c r="T3163" s="24"/>
      <c r="W3163" s="24"/>
      <c r="Z3163" s="24"/>
      <c r="AC3163" s="24"/>
      <c r="AI3163" s="24"/>
      <c r="AL3163" s="24"/>
      <c r="AO3163" s="24"/>
      <c r="AR3163" s="24"/>
      <c r="AU3163" s="24"/>
    </row>
    <row r="3164">
      <c r="J3164" s="18"/>
      <c r="N3164" s="24"/>
      <c r="Q3164" s="24"/>
      <c r="T3164" s="24"/>
      <c r="W3164" s="24"/>
      <c r="Z3164" s="24"/>
      <c r="AC3164" s="24"/>
      <c r="AI3164" s="24"/>
      <c r="AL3164" s="24"/>
      <c r="AO3164" s="24"/>
      <c r="AR3164" s="24"/>
      <c r="AU3164" s="24"/>
    </row>
    <row r="3165">
      <c r="J3165" s="18"/>
      <c r="N3165" s="24"/>
      <c r="Q3165" s="24"/>
      <c r="T3165" s="24"/>
      <c r="W3165" s="24"/>
      <c r="Z3165" s="24"/>
      <c r="AC3165" s="24"/>
      <c r="AI3165" s="24"/>
      <c r="AL3165" s="24"/>
      <c r="AO3165" s="24"/>
      <c r="AR3165" s="24"/>
      <c r="AU3165" s="24"/>
    </row>
    <row r="3166">
      <c r="J3166" s="18"/>
      <c r="N3166" s="24"/>
      <c r="Q3166" s="24"/>
      <c r="T3166" s="24"/>
      <c r="W3166" s="24"/>
      <c r="Z3166" s="24"/>
      <c r="AC3166" s="24"/>
      <c r="AI3166" s="24"/>
      <c r="AL3166" s="24"/>
      <c r="AO3166" s="24"/>
      <c r="AR3166" s="24"/>
      <c r="AU3166" s="24"/>
    </row>
    <row r="3167">
      <c r="J3167" s="18"/>
      <c r="N3167" s="24"/>
      <c r="Q3167" s="24"/>
      <c r="T3167" s="24"/>
      <c r="W3167" s="24"/>
      <c r="Z3167" s="24"/>
      <c r="AC3167" s="24"/>
      <c r="AI3167" s="24"/>
      <c r="AL3167" s="24"/>
      <c r="AO3167" s="24"/>
      <c r="AR3167" s="24"/>
      <c r="AU3167" s="24"/>
    </row>
    <row r="3168">
      <c r="J3168" s="18"/>
      <c r="N3168" s="24"/>
      <c r="Q3168" s="24"/>
      <c r="T3168" s="24"/>
      <c r="W3168" s="24"/>
      <c r="Z3168" s="24"/>
      <c r="AC3168" s="24"/>
      <c r="AI3168" s="24"/>
      <c r="AL3168" s="24"/>
      <c r="AO3168" s="24"/>
      <c r="AR3168" s="24"/>
      <c r="AU3168" s="24"/>
    </row>
    <row r="3169">
      <c r="J3169" s="18"/>
      <c r="N3169" s="24"/>
      <c r="Q3169" s="24"/>
      <c r="T3169" s="24"/>
      <c r="W3169" s="24"/>
      <c r="Z3169" s="24"/>
      <c r="AC3169" s="24"/>
      <c r="AI3169" s="24"/>
      <c r="AL3169" s="24"/>
      <c r="AO3169" s="24"/>
      <c r="AR3169" s="24"/>
      <c r="AU3169" s="24"/>
    </row>
    <row r="3170">
      <c r="J3170" s="18"/>
      <c r="N3170" s="24"/>
      <c r="Q3170" s="24"/>
      <c r="T3170" s="24"/>
      <c r="W3170" s="24"/>
      <c r="Z3170" s="24"/>
      <c r="AC3170" s="24"/>
      <c r="AI3170" s="24"/>
      <c r="AL3170" s="24"/>
      <c r="AO3170" s="24"/>
      <c r="AR3170" s="24"/>
      <c r="AU3170" s="24"/>
    </row>
    <row r="3171">
      <c r="J3171" s="18"/>
      <c r="N3171" s="24"/>
      <c r="Q3171" s="24"/>
      <c r="T3171" s="24"/>
      <c r="W3171" s="24"/>
      <c r="Z3171" s="24"/>
      <c r="AC3171" s="24"/>
      <c r="AI3171" s="24"/>
      <c r="AL3171" s="24"/>
      <c r="AO3171" s="24"/>
      <c r="AR3171" s="24"/>
      <c r="AU3171" s="24"/>
    </row>
    <row r="3172">
      <c r="J3172" s="18"/>
      <c r="N3172" s="24"/>
      <c r="Q3172" s="24"/>
      <c r="T3172" s="24"/>
      <c r="W3172" s="24"/>
      <c r="Z3172" s="24"/>
      <c r="AC3172" s="24"/>
      <c r="AI3172" s="24"/>
      <c r="AL3172" s="24"/>
      <c r="AO3172" s="24"/>
      <c r="AR3172" s="24"/>
      <c r="AU3172" s="24"/>
    </row>
    <row r="3173">
      <c r="J3173" s="18"/>
      <c r="N3173" s="24"/>
      <c r="Q3173" s="24"/>
      <c r="T3173" s="24"/>
      <c r="W3173" s="24"/>
      <c r="Z3173" s="24"/>
      <c r="AC3173" s="24"/>
      <c r="AI3173" s="24"/>
      <c r="AL3173" s="24"/>
      <c r="AO3173" s="24"/>
      <c r="AR3173" s="24"/>
      <c r="AU3173" s="24"/>
    </row>
    <row r="3174">
      <c r="J3174" s="18"/>
      <c r="N3174" s="24"/>
      <c r="Q3174" s="24"/>
      <c r="T3174" s="24"/>
      <c r="W3174" s="24"/>
      <c r="Z3174" s="24"/>
      <c r="AC3174" s="24"/>
      <c r="AI3174" s="24"/>
      <c r="AL3174" s="24"/>
      <c r="AO3174" s="24"/>
      <c r="AR3174" s="24"/>
      <c r="AU3174" s="24"/>
    </row>
    <row r="3175">
      <c r="J3175" s="18"/>
      <c r="N3175" s="24"/>
      <c r="Q3175" s="24"/>
      <c r="T3175" s="24"/>
      <c r="W3175" s="24"/>
      <c r="Z3175" s="24"/>
      <c r="AC3175" s="24"/>
      <c r="AI3175" s="24"/>
      <c r="AL3175" s="24"/>
      <c r="AO3175" s="24"/>
      <c r="AR3175" s="24"/>
      <c r="AU3175" s="24"/>
    </row>
    <row r="3176">
      <c r="J3176" s="18"/>
      <c r="N3176" s="24"/>
      <c r="Q3176" s="24"/>
      <c r="T3176" s="24"/>
      <c r="W3176" s="24"/>
      <c r="Z3176" s="24"/>
      <c r="AC3176" s="24"/>
      <c r="AI3176" s="24"/>
      <c r="AL3176" s="24"/>
      <c r="AO3176" s="24"/>
      <c r="AR3176" s="24"/>
      <c r="AU3176" s="24"/>
    </row>
    <row r="3177">
      <c r="J3177" s="18"/>
      <c r="N3177" s="24"/>
      <c r="Q3177" s="24"/>
      <c r="T3177" s="24"/>
      <c r="W3177" s="24"/>
      <c r="Z3177" s="24"/>
      <c r="AC3177" s="24"/>
      <c r="AI3177" s="24"/>
      <c r="AL3177" s="24"/>
      <c r="AO3177" s="24"/>
      <c r="AR3177" s="24"/>
      <c r="AU3177" s="24"/>
    </row>
    <row r="3178">
      <c r="J3178" s="18"/>
      <c r="N3178" s="24"/>
      <c r="Q3178" s="24"/>
      <c r="T3178" s="24"/>
      <c r="W3178" s="24"/>
      <c r="Z3178" s="24"/>
      <c r="AC3178" s="24"/>
      <c r="AI3178" s="24"/>
      <c r="AL3178" s="24"/>
      <c r="AO3178" s="24"/>
      <c r="AR3178" s="24"/>
      <c r="AU3178" s="24"/>
    </row>
    <row r="3179">
      <c r="J3179" s="18"/>
      <c r="N3179" s="24"/>
      <c r="Q3179" s="24"/>
      <c r="T3179" s="24"/>
      <c r="W3179" s="24"/>
      <c r="Z3179" s="24"/>
      <c r="AC3179" s="24"/>
      <c r="AI3179" s="24"/>
      <c r="AL3179" s="24"/>
      <c r="AO3179" s="24"/>
      <c r="AR3179" s="24"/>
      <c r="AU3179" s="24"/>
    </row>
    <row r="3180">
      <c r="J3180" s="18"/>
      <c r="N3180" s="24"/>
      <c r="Q3180" s="24"/>
      <c r="T3180" s="24"/>
      <c r="W3180" s="24"/>
      <c r="Z3180" s="24"/>
      <c r="AC3180" s="24"/>
      <c r="AI3180" s="24"/>
      <c r="AL3180" s="24"/>
      <c r="AO3180" s="24"/>
      <c r="AR3180" s="24"/>
      <c r="AU3180" s="24"/>
    </row>
    <row r="3181">
      <c r="J3181" s="18"/>
      <c r="N3181" s="24"/>
      <c r="Q3181" s="24"/>
      <c r="T3181" s="24"/>
      <c r="W3181" s="24"/>
      <c r="Z3181" s="24"/>
      <c r="AC3181" s="24"/>
      <c r="AI3181" s="24"/>
      <c r="AL3181" s="24"/>
      <c r="AO3181" s="24"/>
      <c r="AR3181" s="24"/>
      <c r="AU3181" s="24"/>
    </row>
    <row r="3182">
      <c r="J3182" s="18"/>
      <c r="N3182" s="24"/>
      <c r="Q3182" s="24"/>
      <c r="T3182" s="24"/>
      <c r="W3182" s="24"/>
      <c r="Z3182" s="24"/>
      <c r="AC3182" s="24"/>
      <c r="AI3182" s="24"/>
      <c r="AL3182" s="24"/>
      <c r="AO3182" s="24"/>
      <c r="AR3182" s="24"/>
      <c r="AU3182" s="24"/>
    </row>
    <row r="3183">
      <c r="J3183" s="18"/>
      <c r="N3183" s="24"/>
      <c r="Q3183" s="24"/>
      <c r="T3183" s="24"/>
      <c r="W3183" s="24"/>
      <c r="Z3183" s="24"/>
      <c r="AC3183" s="24"/>
      <c r="AI3183" s="24"/>
      <c r="AL3183" s="24"/>
      <c r="AO3183" s="24"/>
      <c r="AR3183" s="24"/>
      <c r="AU3183" s="24"/>
    </row>
    <row r="3184">
      <c r="J3184" s="18"/>
      <c r="N3184" s="24"/>
      <c r="Q3184" s="24"/>
      <c r="T3184" s="24"/>
      <c r="W3184" s="24"/>
      <c r="Z3184" s="24"/>
      <c r="AC3184" s="24"/>
      <c r="AI3184" s="24"/>
      <c r="AL3184" s="24"/>
      <c r="AO3184" s="24"/>
      <c r="AR3184" s="24"/>
      <c r="AU3184" s="24"/>
    </row>
    <row r="3185">
      <c r="J3185" s="18"/>
      <c r="N3185" s="24"/>
      <c r="Q3185" s="24"/>
      <c r="T3185" s="24"/>
      <c r="W3185" s="24"/>
      <c r="Z3185" s="24"/>
      <c r="AC3185" s="24"/>
      <c r="AI3185" s="24"/>
      <c r="AL3185" s="24"/>
      <c r="AO3185" s="24"/>
      <c r="AR3185" s="24"/>
      <c r="AU3185" s="24"/>
    </row>
    <row r="3186">
      <c r="J3186" s="18"/>
      <c r="N3186" s="24"/>
      <c r="Q3186" s="24"/>
      <c r="T3186" s="24"/>
      <c r="W3186" s="24"/>
      <c r="Z3186" s="24"/>
      <c r="AC3186" s="24"/>
      <c r="AI3186" s="24"/>
      <c r="AL3186" s="24"/>
      <c r="AO3186" s="24"/>
      <c r="AR3186" s="24"/>
      <c r="AU3186" s="24"/>
    </row>
    <row r="3187">
      <c r="J3187" s="18"/>
      <c r="N3187" s="24"/>
      <c r="Q3187" s="24"/>
      <c r="T3187" s="24"/>
      <c r="W3187" s="24"/>
      <c r="Z3187" s="24"/>
      <c r="AC3187" s="24"/>
      <c r="AI3187" s="24"/>
      <c r="AL3187" s="24"/>
      <c r="AO3187" s="24"/>
      <c r="AR3187" s="24"/>
      <c r="AU3187" s="24"/>
    </row>
    <row r="3188">
      <c r="J3188" s="18"/>
      <c r="N3188" s="24"/>
      <c r="Q3188" s="24"/>
      <c r="T3188" s="24"/>
      <c r="W3188" s="24"/>
      <c r="Z3188" s="24"/>
      <c r="AC3188" s="24"/>
      <c r="AI3188" s="24"/>
      <c r="AL3188" s="24"/>
      <c r="AO3188" s="24"/>
      <c r="AR3188" s="24"/>
      <c r="AU3188" s="24"/>
    </row>
    <row r="3189">
      <c r="J3189" s="18"/>
      <c r="N3189" s="24"/>
      <c r="Q3189" s="24"/>
      <c r="T3189" s="24"/>
      <c r="W3189" s="24"/>
      <c r="Z3189" s="24"/>
      <c r="AC3189" s="24"/>
      <c r="AI3189" s="24"/>
      <c r="AL3189" s="24"/>
      <c r="AO3189" s="24"/>
      <c r="AR3189" s="24"/>
      <c r="AU3189" s="24"/>
    </row>
    <row r="3190">
      <c r="J3190" s="18"/>
      <c r="N3190" s="24"/>
      <c r="Q3190" s="24"/>
      <c r="T3190" s="24"/>
      <c r="W3190" s="24"/>
      <c r="Z3190" s="24"/>
      <c r="AC3190" s="24"/>
      <c r="AI3190" s="24"/>
      <c r="AL3190" s="24"/>
      <c r="AO3190" s="24"/>
      <c r="AR3190" s="24"/>
      <c r="AU3190" s="24"/>
    </row>
    <row r="3191">
      <c r="J3191" s="18"/>
      <c r="N3191" s="24"/>
      <c r="Q3191" s="24"/>
      <c r="T3191" s="24"/>
      <c r="W3191" s="24"/>
      <c r="Z3191" s="24"/>
      <c r="AC3191" s="24"/>
      <c r="AI3191" s="24"/>
      <c r="AL3191" s="24"/>
      <c r="AO3191" s="24"/>
      <c r="AR3191" s="24"/>
      <c r="AU3191" s="24"/>
    </row>
    <row r="3192">
      <c r="J3192" s="18"/>
      <c r="N3192" s="24"/>
      <c r="Q3192" s="24"/>
      <c r="T3192" s="24"/>
      <c r="W3192" s="24"/>
      <c r="Z3192" s="24"/>
      <c r="AC3192" s="24"/>
      <c r="AI3192" s="24"/>
      <c r="AL3192" s="24"/>
      <c r="AO3192" s="24"/>
      <c r="AR3192" s="24"/>
      <c r="AU3192" s="24"/>
    </row>
    <row r="3193">
      <c r="J3193" s="18"/>
      <c r="N3193" s="24"/>
      <c r="Q3193" s="24"/>
      <c r="T3193" s="24"/>
      <c r="W3193" s="24"/>
      <c r="Z3193" s="24"/>
      <c r="AC3193" s="24"/>
      <c r="AI3193" s="24"/>
      <c r="AL3193" s="24"/>
      <c r="AO3193" s="24"/>
      <c r="AR3193" s="24"/>
      <c r="AU3193" s="24"/>
    </row>
    <row r="3194">
      <c r="J3194" s="18"/>
      <c r="N3194" s="24"/>
      <c r="Q3194" s="24"/>
      <c r="T3194" s="24"/>
      <c r="W3194" s="24"/>
      <c r="Z3194" s="24"/>
      <c r="AC3194" s="24"/>
      <c r="AI3194" s="24"/>
      <c r="AL3194" s="24"/>
      <c r="AO3194" s="24"/>
      <c r="AR3194" s="24"/>
      <c r="AU3194" s="24"/>
    </row>
    <row r="3195">
      <c r="J3195" s="18"/>
      <c r="N3195" s="24"/>
      <c r="Q3195" s="24"/>
      <c r="T3195" s="24"/>
      <c r="W3195" s="24"/>
      <c r="Z3195" s="24"/>
      <c r="AC3195" s="24"/>
      <c r="AI3195" s="24"/>
      <c r="AL3195" s="24"/>
      <c r="AO3195" s="24"/>
      <c r="AR3195" s="24"/>
      <c r="AU3195" s="24"/>
    </row>
    <row r="3196">
      <c r="J3196" s="18"/>
      <c r="N3196" s="24"/>
      <c r="Q3196" s="24"/>
      <c r="T3196" s="24"/>
      <c r="W3196" s="24"/>
      <c r="Z3196" s="24"/>
      <c r="AC3196" s="24"/>
      <c r="AI3196" s="24"/>
      <c r="AL3196" s="24"/>
      <c r="AO3196" s="24"/>
      <c r="AR3196" s="24"/>
      <c r="AU3196" s="24"/>
    </row>
    <row r="3197">
      <c r="J3197" s="18"/>
      <c r="N3197" s="24"/>
      <c r="Q3197" s="24"/>
      <c r="T3197" s="24"/>
      <c r="W3197" s="24"/>
      <c r="Z3197" s="24"/>
      <c r="AC3197" s="24"/>
      <c r="AI3197" s="24"/>
      <c r="AL3197" s="24"/>
      <c r="AO3197" s="24"/>
      <c r="AR3197" s="24"/>
      <c r="AU3197" s="24"/>
    </row>
    <row r="3198">
      <c r="J3198" s="18"/>
      <c r="N3198" s="24"/>
      <c r="Q3198" s="24"/>
      <c r="T3198" s="24"/>
      <c r="W3198" s="24"/>
      <c r="Z3198" s="24"/>
      <c r="AC3198" s="24"/>
      <c r="AI3198" s="24"/>
      <c r="AL3198" s="24"/>
      <c r="AO3198" s="24"/>
      <c r="AR3198" s="24"/>
      <c r="AU3198" s="24"/>
    </row>
    <row r="3199">
      <c r="J3199" s="18"/>
      <c r="N3199" s="24"/>
      <c r="Q3199" s="24"/>
      <c r="T3199" s="24"/>
      <c r="W3199" s="24"/>
      <c r="Z3199" s="24"/>
      <c r="AC3199" s="24"/>
      <c r="AI3199" s="24"/>
      <c r="AL3199" s="24"/>
      <c r="AO3199" s="24"/>
      <c r="AR3199" s="24"/>
      <c r="AU3199" s="24"/>
    </row>
    <row r="3200">
      <c r="J3200" s="18"/>
      <c r="N3200" s="24"/>
      <c r="Q3200" s="24"/>
      <c r="T3200" s="24"/>
      <c r="W3200" s="24"/>
      <c r="Z3200" s="24"/>
      <c r="AC3200" s="24"/>
      <c r="AI3200" s="24"/>
      <c r="AL3200" s="24"/>
      <c r="AO3200" s="24"/>
      <c r="AR3200" s="24"/>
      <c r="AU3200" s="24"/>
    </row>
    <row r="3201">
      <c r="J3201" s="18"/>
      <c r="N3201" s="24"/>
      <c r="Q3201" s="24"/>
      <c r="T3201" s="24"/>
      <c r="W3201" s="24"/>
      <c r="Z3201" s="24"/>
      <c r="AC3201" s="24"/>
      <c r="AI3201" s="24"/>
      <c r="AL3201" s="24"/>
      <c r="AO3201" s="24"/>
      <c r="AR3201" s="24"/>
      <c r="AU3201" s="24"/>
    </row>
    <row r="3202">
      <c r="J3202" s="18"/>
      <c r="N3202" s="24"/>
      <c r="Q3202" s="24"/>
      <c r="T3202" s="24"/>
      <c r="W3202" s="24"/>
      <c r="Z3202" s="24"/>
      <c r="AC3202" s="24"/>
      <c r="AI3202" s="24"/>
      <c r="AL3202" s="24"/>
      <c r="AO3202" s="24"/>
      <c r="AR3202" s="24"/>
      <c r="AU3202" s="24"/>
    </row>
    <row r="3203">
      <c r="J3203" s="18"/>
      <c r="N3203" s="24"/>
      <c r="Q3203" s="24"/>
      <c r="T3203" s="24"/>
      <c r="W3203" s="24"/>
      <c r="Z3203" s="24"/>
      <c r="AC3203" s="24"/>
      <c r="AI3203" s="24"/>
      <c r="AL3203" s="24"/>
      <c r="AO3203" s="24"/>
      <c r="AR3203" s="24"/>
      <c r="AU3203" s="24"/>
    </row>
    <row r="3204">
      <c r="J3204" s="18"/>
      <c r="N3204" s="24"/>
      <c r="Q3204" s="24"/>
      <c r="T3204" s="24"/>
      <c r="W3204" s="24"/>
      <c r="Z3204" s="24"/>
      <c r="AC3204" s="24"/>
      <c r="AI3204" s="24"/>
      <c r="AL3204" s="24"/>
      <c r="AO3204" s="24"/>
      <c r="AR3204" s="24"/>
      <c r="AU3204" s="24"/>
    </row>
    <row r="3205">
      <c r="J3205" s="18"/>
      <c r="N3205" s="24"/>
      <c r="Q3205" s="24"/>
      <c r="T3205" s="24"/>
      <c r="W3205" s="24"/>
      <c r="Z3205" s="24"/>
      <c r="AC3205" s="24"/>
      <c r="AI3205" s="24"/>
      <c r="AL3205" s="24"/>
      <c r="AO3205" s="24"/>
      <c r="AR3205" s="24"/>
      <c r="AU3205" s="24"/>
    </row>
    <row r="3206">
      <c r="J3206" s="18"/>
      <c r="N3206" s="24"/>
      <c r="Q3206" s="24"/>
      <c r="T3206" s="24"/>
      <c r="W3206" s="24"/>
      <c r="Z3206" s="24"/>
      <c r="AC3206" s="24"/>
      <c r="AI3206" s="24"/>
      <c r="AL3206" s="24"/>
      <c r="AO3206" s="24"/>
      <c r="AR3206" s="24"/>
      <c r="AU3206" s="24"/>
    </row>
    <row r="3207">
      <c r="J3207" s="18"/>
      <c r="N3207" s="24"/>
      <c r="Q3207" s="24"/>
      <c r="T3207" s="24"/>
      <c r="W3207" s="24"/>
      <c r="Z3207" s="24"/>
      <c r="AC3207" s="24"/>
      <c r="AI3207" s="24"/>
      <c r="AL3207" s="24"/>
      <c r="AO3207" s="24"/>
      <c r="AR3207" s="24"/>
      <c r="AU3207" s="24"/>
    </row>
    <row r="3208">
      <c r="J3208" s="18"/>
      <c r="N3208" s="24"/>
      <c r="Q3208" s="24"/>
      <c r="T3208" s="24"/>
      <c r="W3208" s="24"/>
      <c r="Z3208" s="24"/>
      <c r="AC3208" s="24"/>
      <c r="AI3208" s="24"/>
      <c r="AL3208" s="24"/>
      <c r="AO3208" s="24"/>
      <c r="AR3208" s="24"/>
      <c r="AU3208" s="24"/>
    </row>
    <row r="3209">
      <c r="J3209" s="18"/>
      <c r="N3209" s="24"/>
      <c r="Q3209" s="24"/>
      <c r="T3209" s="24"/>
      <c r="W3209" s="24"/>
      <c r="Z3209" s="24"/>
      <c r="AC3209" s="24"/>
      <c r="AI3209" s="24"/>
      <c r="AL3209" s="24"/>
      <c r="AO3209" s="24"/>
      <c r="AR3209" s="24"/>
      <c r="AU3209" s="24"/>
    </row>
    <row r="3210">
      <c r="J3210" s="18"/>
      <c r="N3210" s="24"/>
      <c r="Q3210" s="24"/>
      <c r="T3210" s="24"/>
      <c r="W3210" s="24"/>
      <c r="Z3210" s="24"/>
      <c r="AC3210" s="24"/>
      <c r="AI3210" s="24"/>
      <c r="AL3210" s="24"/>
      <c r="AO3210" s="24"/>
      <c r="AR3210" s="24"/>
      <c r="AU3210" s="24"/>
    </row>
    <row r="3211">
      <c r="J3211" s="18"/>
      <c r="N3211" s="24"/>
      <c r="Q3211" s="24"/>
      <c r="T3211" s="24"/>
      <c r="W3211" s="24"/>
      <c r="Z3211" s="24"/>
      <c r="AC3211" s="24"/>
      <c r="AI3211" s="24"/>
      <c r="AL3211" s="24"/>
      <c r="AO3211" s="24"/>
      <c r="AR3211" s="24"/>
      <c r="AU3211" s="24"/>
    </row>
    <row r="3212">
      <c r="J3212" s="18"/>
      <c r="N3212" s="24"/>
      <c r="Q3212" s="24"/>
      <c r="T3212" s="24"/>
      <c r="W3212" s="24"/>
      <c r="Z3212" s="24"/>
      <c r="AC3212" s="24"/>
      <c r="AI3212" s="24"/>
      <c r="AL3212" s="24"/>
      <c r="AO3212" s="24"/>
      <c r="AR3212" s="24"/>
      <c r="AU3212" s="24"/>
    </row>
    <row r="3213">
      <c r="J3213" s="18"/>
      <c r="N3213" s="24"/>
      <c r="Q3213" s="24"/>
      <c r="T3213" s="24"/>
      <c r="W3213" s="24"/>
      <c r="Z3213" s="24"/>
      <c r="AC3213" s="24"/>
      <c r="AI3213" s="24"/>
      <c r="AL3213" s="24"/>
      <c r="AO3213" s="24"/>
      <c r="AR3213" s="24"/>
      <c r="AU3213" s="24"/>
    </row>
    <row r="3214">
      <c r="J3214" s="18"/>
      <c r="N3214" s="24"/>
      <c r="Q3214" s="24"/>
      <c r="T3214" s="24"/>
      <c r="W3214" s="24"/>
      <c r="Z3214" s="24"/>
      <c r="AC3214" s="24"/>
      <c r="AI3214" s="24"/>
      <c r="AL3214" s="24"/>
      <c r="AO3214" s="24"/>
      <c r="AR3214" s="24"/>
      <c r="AU3214" s="24"/>
    </row>
    <row r="3215">
      <c r="J3215" s="18"/>
      <c r="N3215" s="24"/>
      <c r="Q3215" s="24"/>
      <c r="T3215" s="24"/>
      <c r="W3215" s="24"/>
      <c r="Z3215" s="24"/>
      <c r="AC3215" s="24"/>
      <c r="AI3215" s="24"/>
      <c r="AL3215" s="24"/>
      <c r="AO3215" s="24"/>
      <c r="AR3215" s="24"/>
      <c r="AU3215" s="24"/>
    </row>
    <row r="3216">
      <c r="J3216" s="18"/>
      <c r="N3216" s="24"/>
      <c r="Q3216" s="24"/>
      <c r="T3216" s="24"/>
      <c r="W3216" s="24"/>
      <c r="Z3216" s="24"/>
      <c r="AC3216" s="24"/>
      <c r="AI3216" s="24"/>
      <c r="AL3216" s="24"/>
      <c r="AO3216" s="24"/>
      <c r="AR3216" s="24"/>
      <c r="AU3216" s="24"/>
    </row>
    <row r="3217">
      <c r="J3217" s="18"/>
      <c r="N3217" s="24"/>
      <c r="Q3217" s="24"/>
      <c r="T3217" s="24"/>
      <c r="W3217" s="24"/>
      <c r="Z3217" s="24"/>
      <c r="AC3217" s="24"/>
      <c r="AI3217" s="24"/>
      <c r="AL3217" s="24"/>
      <c r="AO3217" s="24"/>
      <c r="AR3217" s="24"/>
      <c r="AU3217" s="24"/>
    </row>
    <row r="3218">
      <c r="J3218" s="18"/>
      <c r="N3218" s="24"/>
      <c r="Q3218" s="24"/>
      <c r="T3218" s="24"/>
      <c r="W3218" s="24"/>
      <c r="Z3218" s="24"/>
      <c r="AC3218" s="24"/>
      <c r="AI3218" s="24"/>
      <c r="AL3218" s="24"/>
      <c r="AO3218" s="24"/>
      <c r="AR3218" s="24"/>
      <c r="AU3218" s="24"/>
    </row>
    <row r="3219">
      <c r="J3219" s="18"/>
      <c r="N3219" s="24"/>
      <c r="Q3219" s="24"/>
      <c r="T3219" s="24"/>
      <c r="W3219" s="24"/>
      <c r="Z3219" s="24"/>
      <c r="AC3219" s="24"/>
      <c r="AI3219" s="24"/>
      <c r="AL3219" s="24"/>
      <c r="AO3219" s="24"/>
      <c r="AR3219" s="24"/>
      <c r="AU3219" s="24"/>
    </row>
    <row r="3220">
      <c r="J3220" s="18"/>
      <c r="N3220" s="24"/>
      <c r="Q3220" s="24"/>
      <c r="T3220" s="24"/>
      <c r="W3220" s="24"/>
      <c r="Z3220" s="24"/>
      <c r="AC3220" s="24"/>
      <c r="AI3220" s="24"/>
      <c r="AL3220" s="24"/>
      <c r="AO3220" s="24"/>
      <c r="AR3220" s="24"/>
      <c r="AU3220" s="24"/>
    </row>
    <row r="3221">
      <c r="J3221" s="18"/>
      <c r="N3221" s="24"/>
      <c r="Q3221" s="24"/>
      <c r="T3221" s="24"/>
      <c r="W3221" s="24"/>
      <c r="Z3221" s="24"/>
      <c r="AC3221" s="24"/>
      <c r="AI3221" s="24"/>
      <c r="AL3221" s="24"/>
      <c r="AO3221" s="24"/>
      <c r="AR3221" s="24"/>
      <c r="AU3221" s="24"/>
    </row>
    <row r="3222">
      <c r="J3222" s="18"/>
      <c r="N3222" s="24"/>
      <c r="Q3222" s="24"/>
      <c r="T3222" s="24"/>
      <c r="W3222" s="24"/>
      <c r="Z3222" s="24"/>
      <c r="AC3222" s="24"/>
      <c r="AI3222" s="24"/>
      <c r="AL3222" s="24"/>
      <c r="AO3222" s="24"/>
      <c r="AR3222" s="24"/>
      <c r="AU3222" s="24"/>
    </row>
    <row r="3223">
      <c r="J3223" s="18"/>
      <c r="N3223" s="24"/>
      <c r="Q3223" s="24"/>
      <c r="T3223" s="24"/>
      <c r="W3223" s="24"/>
      <c r="Z3223" s="24"/>
      <c r="AC3223" s="24"/>
      <c r="AI3223" s="24"/>
      <c r="AL3223" s="24"/>
      <c r="AO3223" s="24"/>
      <c r="AR3223" s="24"/>
      <c r="AU3223" s="24"/>
    </row>
    <row r="3224">
      <c r="J3224" s="18"/>
      <c r="N3224" s="24"/>
      <c r="Q3224" s="24"/>
      <c r="T3224" s="24"/>
      <c r="W3224" s="24"/>
      <c r="Z3224" s="24"/>
      <c r="AC3224" s="24"/>
      <c r="AI3224" s="24"/>
      <c r="AL3224" s="24"/>
      <c r="AO3224" s="24"/>
      <c r="AR3224" s="24"/>
      <c r="AU3224" s="24"/>
    </row>
    <row r="3225">
      <c r="J3225" s="18"/>
      <c r="N3225" s="24"/>
      <c r="Q3225" s="24"/>
      <c r="T3225" s="24"/>
      <c r="W3225" s="24"/>
      <c r="Z3225" s="24"/>
      <c r="AC3225" s="24"/>
      <c r="AI3225" s="24"/>
      <c r="AL3225" s="24"/>
      <c r="AO3225" s="24"/>
      <c r="AR3225" s="24"/>
      <c r="AU3225" s="24"/>
    </row>
    <row r="3226">
      <c r="J3226" s="18"/>
      <c r="N3226" s="24"/>
      <c r="Q3226" s="24"/>
      <c r="T3226" s="24"/>
      <c r="W3226" s="24"/>
      <c r="Z3226" s="24"/>
      <c r="AC3226" s="24"/>
      <c r="AI3226" s="24"/>
      <c r="AL3226" s="24"/>
      <c r="AO3226" s="24"/>
      <c r="AR3226" s="24"/>
      <c r="AU3226" s="24"/>
    </row>
    <row r="3227">
      <c r="J3227" s="18"/>
      <c r="N3227" s="24"/>
      <c r="Q3227" s="24"/>
      <c r="T3227" s="24"/>
      <c r="W3227" s="24"/>
      <c r="Z3227" s="24"/>
      <c r="AC3227" s="24"/>
      <c r="AI3227" s="24"/>
      <c r="AL3227" s="24"/>
      <c r="AO3227" s="24"/>
      <c r="AR3227" s="24"/>
      <c r="AU3227" s="24"/>
    </row>
    <row r="3228">
      <c r="J3228" s="18"/>
      <c r="N3228" s="24"/>
      <c r="Q3228" s="24"/>
      <c r="T3228" s="24"/>
      <c r="W3228" s="24"/>
      <c r="Z3228" s="24"/>
      <c r="AC3228" s="24"/>
      <c r="AI3228" s="24"/>
      <c r="AL3228" s="24"/>
      <c r="AO3228" s="24"/>
      <c r="AR3228" s="24"/>
      <c r="AU3228" s="24"/>
    </row>
    <row r="3229">
      <c r="J3229" s="18"/>
      <c r="N3229" s="24"/>
      <c r="Q3229" s="24"/>
      <c r="T3229" s="24"/>
      <c r="W3229" s="24"/>
      <c r="Z3229" s="24"/>
      <c r="AC3229" s="24"/>
      <c r="AI3229" s="24"/>
      <c r="AL3229" s="24"/>
      <c r="AO3229" s="24"/>
      <c r="AR3229" s="24"/>
      <c r="AU3229" s="24"/>
    </row>
    <row r="3230">
      <c r="J3230" s="18"/>
      <c r="N3230" s="24"/>
      <c r="Q3230" s="24"/>
      <c r="T3230" s="24"/>
      <c r="W3230" s="24"/>
      <c r="Z3230" s="24"/>
      <c r="AC3230" s="24"/>
      <c r="AI3230" s="24"/>
      <c r="AL3230" s="24"/>
      <c r="AO3230" s="24"/>
      <c r="AR3230" s="24"/>
      <c r="AU3230" s="24"/>
    </row>
    <row r="3231">
      <c r="J3231" s="18"/>
      <c r="N3231" s="24"/>
      <c r="Q3231" s="24"/>
      <c r="T3231" s="24"/>
      <c r="W3231" s="24"/>
      <c r="Z3231" s="24"/>
      <c r="AC3231" s="24"/>
      <c r="AI3231" s="24"/>
      <c r="AL3231" s="24"/>
      <c r="AO3231" s="24"/>
      <c r="AR3231" s="24"/>
      <c r="AU3231" s="24"/>
    </row>
    <row r="3232">
      <c r="J3232" s="18"/>
      <c r="N3232" s="24"/>
      <c r="Q3232" s="24"/>
      <c r="T3232" s="24"/>
      <c r="W3232" s="24"/>
      <c r="Z3232" s="24"/>
      <c r="AC3232" s="24"/>
      <c r="AI3232" s="24"/>
      <c r="AL3232" s="24"/>
      <c r="AO3232" s="24"/>
      <c r="AR3232" s="24"/>
      <c r="AU3232" s="24"/>
    </row>
    <row r="3233">
      <c r="J3233" s="18"/>
      <c r="N3233" s="24"/>
      <c r="Q3233" s="24"/>
      <c r="T3233" s="24"/>
      <c r="W3233" s="24"/>
      <c r="Z3233" s="24"/>
      <c r="AC3233" s="24"/>
      <c r="AI3233" s="24"/>
      <c r="AL3233" s="24"/>
      <c r="AO3233" s="24"/>
      <c r="AR3233" s="24"/>
      <c r="AU3233" s="24"/>
    </row>
    <row r="3234">
      <c r="J3234" s="18"/>
      <c r="N3234" s="24"/>
      <c r="Q3234" s="24"/>
      <c r="T3234" s="24"/>
      <c r="W3234" s="24"/>
      <c r="Z3234" s="24"/>
      <c r="AC3234" s="24"/>
      <c r="AI3234" s="24"/>
      <c r="AL3234" s="24"/>
      <c r="AO3234" s="24"/>
      <c r="AR3234" s="24"/>
      <c r="AU3234" s="24"/>
    </row>
    <row r="3235">
      <c r="J3235" s="18"/>
      <c r="N3235" s="24"/>
      <c r="Q3235" s="24"/>
      <c r="T3235" s="24"/>
      <c r="W3235" s="24"/>
      <c r="Z3235" s="24"/>
      <c r="AC3235" s="24"/>
      <c r="AI3235" s="24"/>
      <c r="AL3235" s="24"/>
      <c r="AO3235" s="24"/>
      <c r="AR3235" s="24"/>
      <c r="AU3235" s="24"/>
    </row>
    <row r="3236">
      <c r="J3236" s="18"/>
      <c r="N3236" s="24"/>
      <c r="Q3236" s="24"/>
      <c r="T3236" s="24"/>
      <c r="W3236" s="24"/>
      <c r="Z3236" s="24"/>
      <c r="AC3236" s="24"/>
      <c r="AI3236" s="24"/>
      <c r="AL3236" s="24"/>
      <c r="AO3236" s="24"/>
      <c r="AR3236" s="24"/>
      <c r="AU3236" s="24"/>
    </row>
    <row r="3237">
      <c r="J3237" s="18"/>
      <c r="N3237" s="24"/>
      <c r="Q3237" s="24"/>
      <c r="T3237" s="24"/>
      <c r="W3237" s="24"/>
      <c r="Z3237" s="24"/>
      <c r="AC3237" s="24"/>
      <c r="AI3237" s="24"/>
      <c r="AL3237" s="24"/>
      <c r="AO3237" s="24"/>
      <c r="AR3237" s="24"/>
      <c r="AU3237" s="24"/>
    </row>
    <row r="3238">
      <c r="J3238" s="18"/>
      <c r="N3238" s="24"/>
      <c r="Q3238" s="24"/>
      <c r="T3238" s="24"/>
      <c r="W3238" s="24"/>
      <c r="Z3238" s="24"/>
      <c r="AC3238" s="24"/>
      <c r="AI3238" s="24"/>
      <c r="AL3238" s="24"/>
      <c r="AO3238" s="24"/>
      <c r="AR3238" s="24"/>
      <c r="AU3238" s="24"/>
    </row>
    <row r="3239">
      <c r="J3239" s="18"/>
      <c r="N3239" s="24"/>
      <c r="Q3239" s="24"/>
      <c r="T3239" s="24"/>
      <c r="W3239" s="24"/>
      <c r="Z3239" s="24"/>
      <c r="AC3239" s="24"/>
      <c r="AI3239" s="24"/>
      <c r="AL3239" s="24"/>
      <c r="AO3239" s="24"/>
      <c r="AR3239" s="24"/>
      <c r="AU3239" s="24"/>
    </row>
    <row r="3240">
      <c r="J3240" s="18"/>
      <c r="N3240" s="24"/>
      <c r="Q3240" s="24"/>
      <c r="T3240" s="24"/>
      <c r="W3240" s="24"/>
      <c r="Z3240" s="24"/>
      <c r="AC3240" s="24"/>
      <c r="AI3240" s="24"/>
      <c r="AL3240" s="24"/>
      <c r="AO3240" s="24"/>
      <c r="AR3240" s="24"/>
      <c r="AU3240" s="24"/>
    </row>
    <row r="3241">
      <c r="J3241" s="18"/>
      <c r="N3241" s="24"/>
      <c r="Q3241" s="24"/>
      <c r="T3241" s="24"/>
      <c r="W3241" s="24"/>
      <c r="Z3241" s="24"/>
      <c r="AC3241" s="24"/>
      <c r="AI3241" s="24"/>
      <c r="AL3241" s="24"/>
      <c r="AO3241" s="24"/>
      <c r="AR3241" s="24"/>
      <c r="AU3241" s="24"/>
    </row>
    <row r="3242">
      <c r="J3242" s="18"/>
      <c r="N3242" s="24"/>
      <c r="Q3242" s="24"/>
      <c r="T3242" s="24"/>
      <c r="W3242" s="24"/>
      <c r="Z3242" s="24"/>
      <c r="AC3242" s="24"/>
      <c r="AI3242" s="24"/>
      <c r="AL3242" s="24"/>
      <c r="AO3242" s="24"/>
      <c r="AR3242" s="24"/>
      <c r="AU3242" s="24"/>
    </row>
    <row r="3243">
      <c r="J3243" s="18"/>
      <c r="N3243" s="24"/>
      <c r="Q3243" s="24"/>
      <c r="T3243" s="24"/>
      <c r="W3243" s="24"/>
      <c r="Z3243" s="24"/>
      <c r="AC3243" s="24"/>
      <c r="AI3243" s="24"/>
      <c r="AL3243" s="24"/>
      <c r="AO3243" s="24"/>
      <c r="AR3243" s="24"/>
      <c r="AU3243" s="24"/>
    </row>
    <row r="3244">
      <c r="J3244" s="18"/>
      <c r="N3244" s="24"/>
      <c r="Q3244" s="24"/>
      <c r="T3244" s="24"/>
      <c r="W3244" s="24"/>
      <c r="Z3244" s="24"/>
      <c r="AC3244" s="24"/>
      <c r="AI3244" s="24"/>
      <c r="AL3244" s="24"/>
      <c r="AO3244" s="24"/>
      <c r="AR3244" s="24"/>
      <c r="AU3244" s="24"/>
    </row>
    <row r="3245">
      <c r="J3245" s="18"/>
      <c r="N3245" s="24"/>
      <c r="Q3245" s="24"/>
      <c r="T3245" s="24"/>
      <c r="W3245" s="24"/>
      <c r="Z3245" s="24"/>
      <c r="AC3245" s="24"/>
      <c r="AI3245" s="24"/>
      <c r="AL3245" s="24"/>
      <c r="AO3245" s="24"/>
      <c r="AR3245" s="24"/>
      <c r="AU3245" s="24"/>
    </row>
    <row r="3246">
      <c r="J3246" s="18"/>
      <c r="N3246" s="24"/>
      <c r="Q3246" s="24"/>
      <c r="T3246" s="24"/>
      <c r="W3246" s="24"/>
      <c r="Z3246" s="24"/>
      <c r="AC3246" s="24"/>
      <c r="AI3246" s="24"/>
      <c r="AL3246" s="24"/>
      <c r="AO3246" s="24"/>
      <c r="AR3246" s="24"/>
      <c r="AU3246" s="24"/>
    </row>
    <row r="3247">
      <c r="J3247" s="18"/>
      <c r="N3247" s="24"/>
      <c r="Q3247" s="24"/>
      <c r="T3247" s="24"/>
      <c r="W3247" s="24"/>
      <c r="Z3247" s="24"/>
      <c r="AC3247" s="24"/>
      <c r="AI3247" s="24"/>
      <c r="AL3247" s="24"/>
      <c r="AO3247" s="24"/>
      <c r="AR3247" s="24"/>
      <c r="AU3247" s="24"/>
    </row>
    <row r="3248">
      <c r="J3248" s="18"/>
      <c r="N3248" s="24"/>
      <c r="Q3248" s="24"/>
      <c r="T3248" s="24"/>
      <c r="W3248" s="24"/>
      <c r="Z3248" s="24"/>
      <c r="AC3248" s="24"/>
      <c r="AI3248" s="24"/>
      <c r="AL3248" s="24"/>
      <c r="AO3248" s="24"/>
      <c r="AR3248" s="24"/>
      <c r="AU3248" s="24"/>
    </row>
    <row r="3249">
      <c r="J3249" s="18"/>
      <c r="N3249" s="24"/>
      <c r="Q3249" s="24"/>
      <c r="T3249" s="24"/>
      <c r="W3249" s="24"/>
      <c r="Z3249" s="24"/>
      <c r="AC3249" s="24"/>
      <c r="AI3249" s="24"/>
      <c r="AL3249" s="24"/>
      <c r="AO3249" s="24"/>
      <c r="AR3249" s="24"/>
      <c r="AU3249" s="24"/>
    </row>
    <row r="3250">
      <c r="J3250" s="18"/>
      <c r="N3250" s="24"/>
      <c r="Q3250" s="24"/>
      <c r="T3250" s="24"/>
      <c r="W3250" s="24"/>
      <c r="Z3250" s="24"/>
      <c r="AC3250" s="24"/>
      <c r="AI3250" s="24"/>
      <c r="AL3250" s="24"/>
      <c r="AO3250" s="24"/>
      <c r="AR3250" s="24"/>
      <c r="AU3250" s="24"/>
    </row>
    <row r="3251">
      <c r="J3251" s="18"/>
      <c r="N3251" s="24"/>
      <c r="Q3251" s="24"/>
      <c r="T3251" s="24"/>
      <c r="W3251" s="24"/>
      <c r="Z3251" s="24"/>
      <c r="AC3251" s="24"/>
      <c r="AI3251" s="24"/>
      <c r="AL3251" s="24"/>
      <c r="AO3251" s="24"/>
      <c r="AR3251" s="24"/>
      <c r="AU3251" s="24"/>
    </row>
    <row r="3252">
      <c r="J3252" s="18"/>
      <c r="N3252" s="24"/>
      <c r="Q3252" s="24"/>
      <c r="T3252" s="24"/>
      <c r="W3252" s="24"/>
      <c r="Z3252" s="24"/>
      <c r="AC3252" s="24"/>
      <c r="AI3252" s="24"/>
      <c r="AL3252" s="24"/>
      <c r="AO3252" s="24"/>
      <c r="AR3252" s="24"/>
      <c r="AU3252" s="24"/>
    </row>
    <row r="3253">
      <c r="J3253" s="18"/>
      <c r="N3253" s="24"/>
      <c r="Q3253" s="24"/>
      <c r="T3253" s="24"/>
      <c r="W3253" s="24"/>
      <c r="Z3253" s="24"/>
      <c r="AC3253" s="24"/>
      <c r="AI3253" s="24"/>
      <c r="AL3253" s="24"/>
      <c r="AO3253" s="24"/>
      <c r="AR3253" s="24"/>
      <c r="AU3253" s="24"/>
    </row>
    <row r="3254">
      <c r="J3254" s="18"/>
      <c r="N3254" s="24"/>
      <c r="Q3254" s="24"/>
      <c r="T3254" s="24"/>
      <c r="W3254" s="24"/>
      <c r="Z3254" s="24"/>
      <c r="AC3254" s="24"/>
      <c r="AI3254" s="24"/>
      <c r="AL3254" s="24"/>
      <c r="AO3254" s="24"/>
      <c r="AR3254" s="24"/>
      <c r="AU3254" s="24"/>
    </row>
    <row r="3255">
      <c r="J3255" s="18"/>
      <c r="N3255" s="24"/>
      <c r="Q3255" s="24"/>
      <c r="T3255" s="24"/>
      <c r="W3255" s="24"/>
      <c r="Z3255" s="24"/>
      <c r="AC3255" s="24"/>
      <c r="AI3255" s="24"/>
      <c r="AL3255" s="24"/>
      <c r="AO3255" s="24"/>
      <c r="AR3255" s="24"/>
      <c r="AU3255" s="24"/>
    </row>
    <row r="3256">
      <c r="J3256" s="18"/>
      <c r="N3256" s="24"/>
      <c r="Q3256" s="24"/>
      <c r="T3256" s="24"/>
      <c r="W3256" s="24"/>
      <c r="Z3256" s="24"/>
      <c r="AC3256" s="24"/>
      <c r="AI3256" s="24"/>
      <c r="AL3256" s="24"/>
      <c r="AO3256" s="24"/>
      <c r="AR3256" s="24"/>
      <c r="AU3256" s="24"/>
    </row>
    <row r="3257">
      <c r="J3257" s="18"/>
      <c r="N3257" s="24"/>
      <c r="Q3257" s="24"/>
      <c r="T3257" s="24"/>
      <c r="W3257" s="24"/>
      <c r="Z3257" s="24"/>
      <c r="AC3257" s="24"/>
      <c r="AI3257" s="24"/>
      <c r="AL3257" s="24"/>
      <c r="AO3257" s="24"/>
      <c r="AR3257" s="24"/>
      <c r="AU3257" s="24"/>
    </row>
    <row r="3258">
      <c r="J3258" s="18"/>
      <c r="N3258" s="24"/>
      <c r="Q3258" s="24"/>
      <c r="T3258" s="24"/>
      <c r="W3258" s="24"/>
      <c r="Z3258" s="24"/>
      <c r="AC3258" s="24"/>
      <c r="AI3258" s="24"/>
      <c r="AL3258" s="24"/>
      <c r="AO3258" s="24"/>
      <c r="AR3258" s="24"/>
      <c r="AU3258" s="24"/>
    </row>
    <row r="3259">
      <c r="J3259" s="18"/>
      <c r="N3259" s="24"/>
      <c r="Q3259" s="24"/>
      <c r="T3259" s="24"/>
      <c r="W3259" s="24"/>
      <c r="Z3259" s="24"/>
      <c r="AC3259" s="24"/>
      <c r="AI3259" s="24"/>
      <c r="AL3259" s="24"/>
      <c r="AO3259" s="24"/>
      <c r="AR3259" s="24"/>
      <c r="AU3259" s="24"/>
    </row>
    <row r="3260">
      <c r="J3260" s="18"/>
      <c r="N3260" s="24"/>
      <c r="Q3260" s="24"/>
      <c r="T3260" s="24"/>
      <c r="W3260" s="24"/>
      <c r="Z3260" s="24"/>
      <c r="AC3260" s="24"/>
      <c r="AI3260" s="24"/>
      <c r="AL3260" s="24"/>
      <c r="AO3260" s="24"/>
      <c r="AR3260" s="24"/>
      <c r="AU3260" s="24"/>
    </row>
    <row r="3261">
      <c r="J3261" s="18"/>
      <c r="N3261" s="24"/>
      <c r="Q3261" s="24"/>
      <c r="T3261" s="24"/>
      <c r="W3261" s="24"/>
      <c r="Z3261" s="24"/>
      <c r="AC3261" s="24"/>
      <c r="AI3261" s="24"/>
      <c r="AL3261" s="24"/>
      <c r="AO3261" s="24"/>
      <c r="AR3261" s="24"/>
      <c r="AU3261" s="24"/>
    </row>
    <row r="3262">
      <c r="J3262" s="18"/>
      <c r="N3262" s="24"/>
      <c r="Q3262" s="24"/>
      <c r="T3262" s="24"/>
      <c r="W3262" s="24"/>
      <c r="Z3262" s="24"/>
      <c r="AC3262" s="24"/>
      <c r="AI3262" s="24"/>
      <c r="AL3262" s="24"/>
      <c r="AO3262" s="24"/>
      <c r="AR3262" s="24"/>
      <c r="AU3262" s="24"/>
    </row>
    <row r="3263">
      <c r="J3263" s="18"/>
      <c r="N3263" s="24"/>
      <c r="Q3263" s="24"/>
      <c r="T3263" s="24"/>
      <c r="W3263" s="24"/>
      <c r="Z3263" s="24"/>
      <c r="AC3263" s="24"/>
      <c r="AI3263" s="24"/>
      <c r="AL3263" s="24"/>
      <c r="AO3263" s="24"/>
      <c r="AR3263" s="24"/>
      <c r="AU3263" s="24"/>
    </row>
    <row r="3264">
      <c r="J3264" s="18"/>
      <c r="N3264" s="24"/>
      <c r="Q3264" s="24"/>
      <c r="T3264" s="24"/>
      <c r="W3264" s="24"/>
      <c r="Z3264" s="24"/>
      <c r="AC3264" s="24"/>
      <c r="AI3264" s="24"/>
      <c r="AL3264" s="24"/>
      <c r="AO3264" s="24"/>
      <c r="AR3264" s="24"/>
      <c r="AU3264" s="24"/>
    </row>
    <row r="3265">
      <c r="J3265" s="18"/>
      <c r="N3265" s="24"/>
      <c r="Q3265" s="24"/>
      <c r="T3265" s="24"/>
      <c r="W3265" s="24"/>
      <c r="Z3265" s="24"/>
      <c r="AC3265" s="24"/>
      <c r="AI3265" s="24"/>
      <c r="AL3265" s="24"/>
      <c r="AO3265" s="24"/>
      <c r="AR3265" s="24"/>
      <c r="AU3265" s="24"/>
    </row>
    <row r="3266">
      <c r="J3266" s="18"/>
      <c r="N3266" s="24"/>
      <c r="Q3266" s="24"/>
      <c r="T3266" s="24"/>
      <c r="W3266" s="24"/>
      <c r="Z3266" s="24"/>
      <c r="AC3266" s="24"/>
      <c r="AI3266" s="24"/>
      <c r="AL3266" s="24"/>
      <c r="AO3266" s="24"/>
      <c r="AR3266" s="24"/>
      <c r="AU3266" s="24"/>
    </row>
    <row r="3267">
      <c r="J3267" s="18"/>
      <c r="N3267" s="24"/>
      <c r="Q3267" s="24"/>
      <c r="T3267" s="24"/>
      <c r="W3267" s="24"/>
      <c r="Z3267" s="24"/>
      <c r="AC3267" s="24"/>
      <c r="AI3267" s="24"/>
      <c r="AL3267" s="24"/>
      <c r="AO3267" s="24"/>
      <c r="AR3267" s="24"/>
      <c r="AU3267" s="24"/>
    </row>
    <row r="3268">
      <c r="J3268" s="18"/>
      <c r="N3268" s="24"/>
      <c r="Q3268" s="24"/>
      <c r="T3268" s="24"/>
      <c r="W3268" s="24"/>
      <c r="Z3268" s="24"/>
      <c r="AC3268" s="24"/>
      <c r="AI3268" s="24"/>
      <c r="AL3268" s="24"/>
      <c r="AO3268" s="24"/>
      <c r="AR3268" s="24"/>
      <c r="AU3268" s="24"/>
    </row>
    <row r="3269">
      <c r="J3269" s="18"/>
      <c r="N3269" s="24"/>
      <c r="Q3269" s="24"/>
      <c r="T3269" s="24"/>
      <c r="W3269" s="24"/>
      <c r="Z3269" s="24"/>
      <c r="AC3269" s="24"/>
      <c r="AI3269" s="24"/>
      <c r="AL3269" s="24"/>
      <c r="AO3269" s="24"/>
      <c r="AR3269" s="24"/>
      <c r="AU3269" s="24"/>
    </row>
    <row r="3270">
      <c r="J3270" s="18"/>
      <c r="N3270" s="24"/>
      <c r="Q3270" s="24"/>
      <c r="T3270" s="24"/>
      <c r="W3270" s="24"/>
      <c r="Z3270" s="24"/>
      <c r="AC3270" s="24"/>
      <c r="AI3270" s="24"/>
      <c r="AL3270" s="24"/>
      <c r="AO3270" s="24"/>
      <c r="AR3270" s="24"/>
      <c r="AU3270" s="24"/>
    </row>
    <row r="3271">
      <c r="J3271" s="18"/>
      <c r="N3271" s="24"/>
      <c r="Q3271" s="24"/>
      <c r="T3271" s="24"/>
      <c r="W3271" s="24"/>
      <c r="Z3271" s="24"/>
      <c r="AC3271" s="24"/>
      <c r="AI3271" s="24"/>
      <c r="AL3271" s="24"/>
      <c r="AO3271" s="24"/>
      <c r="AR3271" s="24"/>
      <c r="AU3271" s="24"/>
    </row>
    <row r="3272">
      <c r="J3272" s="18"/>
      <c r="N3272" s="24"/>
      <c r="Q3272" s="24"/>
      <c r="T3272" s="24"/>
      <c r="W3272" s="24"/>
      <c r="Z3272" s="24"/>
      <c r="AC3272" s="24"/>
      <c r="AI3272" s="24"/>
      <c r="AL3272" s="24"/>
      <c r="AO3272" s="24"/>
      <c r="AR3272" s="24"/>
      <c r="AU3272" s="24"/>
    </row>
    <row r="3273">
      <c r="J3273" s="18"/>
      <c r="N3273" s="24"/>
      <c r="Q3273" s="24"/>
      <c r="T3273" s="24"/>
      <c r="W3273" s="24"/>
      <c r="Z3273" s="24"/>
      <c r="AC3273" s="24"/>
      <c r="AI3273" s="24"/>
      <c r="AL3273" s="24"/>
      <c r="AO3273" s="24"/>
      <c r="AR3273" s="24"/>
      <c r="AU3273" s="24"/>
    </row>
    <row r="3274">
      <c r="J3274" s="18"/>
      <c r="N3274" s="24"/>
      <c r="Q3274" s="24"/>
      <c r="T3274" s="24"/>
      <c r="W3274" s="24"/>
      <c r="Z3274" s="24"/>
      <c r="AC3274" s="24"/>
      <c r="AI3274" s="24"/>
      <c r="AL3274" s="24"/>
      <c r="AO3274" s="24"/>
      <c r="AR3274" s="24"/>
      <c r="AU3274" s="24"/>
    </row>
    <row r="3275">
      <c r="J3275" s="18"/>
      <c r="N3275" s="24"/>
      <c r="Q3275" s="24"/>
      <c r="T3275" s="24"/>
      <c r="W3275" s="24"/>
      <c r="Z3275" s="24"/>
      <c r="AC3275" s="24"/>
      <c r="AI3275" s="24"/>
      <c r="AL3275" s="24"/>
      <c r="AO3275" s="24"/>
      <c r="AR3275" s="24"/>
      <c r="AU3275" s="24"/>
    </row>
    <row r="3276">
      <c r="J3276" s="18"/>
      <c r="N3276" s="24"/>
      <c r="Q3276" s="24"/>
      <c r="T3276" s="24"/>
      <c r="W3276" s="24"/>
      <c r="Z3276" s="24"/>
      <c r="AC3276" s="24"/>
      <c r="AI3276" s="24"/>
      <c r="AL3276" s="24"/>
      <c r="AO3276" s="24"/>
      <c r="AR3276" s="24"/>
      <c r="AU3276" s="24"/>
    </row>
    <row r="3277">
      <c r="J3277" s="18"/>
      <c r="N3277" s="24"/>
      <c r="Q3277" s="24"/>
      <c r="T3277" s="24"/>
      <c r="W3277" s="24"/>
      <c r="Z3277" s="24"/>
      <c r="AC3277" s="24"/>
      <c r="AI3277" s="24"/>
      <c r="AL3277" s="24"/>
      <c r="AO3277" s="24"/>
      <c r="AR3277" s="24"/>
      <c r="AU3277" s="24"/>
    </row>
    <row r="3278">
      <c r="J3278" s="18"/>
      <c r="N3278" s="24"/>
      <c r="Q3278" s="24"/>
      <c r="T3278" s="24"/>
      <c r="W3278" s="24"/>
      <c r="Z3278" s="24"/>
      <c r="AC3278" s="24"/>
      <c r="AI3278" s="24"/>
      <c r="AL3278" s="24"/>
      <c r="AO3278" s="24"/>
      <c r="AR3278" s="24"/>
      <c r="AU3278" s="24"/>
    </row>
    <row r="3279">
      <c r="J3279" s="18"/>
      <c r="N3279" s="24"/>
      <c r="Q3279" s="24"/>
      <c r="T3279" s="24"/>
      <c r="W3279" s="24"/>
      <c r="Z3279" s="24"/>
      <c r="AC3279" s="24"/>
      <c r="AI3279" s="24"/>
      <c r="AL3279" s="24"/>
      <c r="AO3279" s="24"/>
      <c r="AR3279" s="24"/>
      <c r="AU3279" s="24"/>
    </row>
    <row r="3280">
      <c r="J3280" s="18"/>
      <c r="N3280" s="24"/>
      <c r="Q3280" s="24"/>
      <c r="T3280" s="24"/>
      <c r="W3280" s="24"/>
      <c r="Z3280" s="24"/>
      <c r="AC3280" s="24"/>
      <c r="AI3280" s="24"/>
      <c r="AL3280" s="24"/>
      <c r="AO3280" s="24"/>
      <c r="AR3280" s="24"/>
      <c r="AU3280" s="24"/>
    </row>
    <row r="3281">
      <c r="J3281" s="18"/>
      <c r="N3281" s="24"/>
      <c r="Q3281" s="24"/>
      <c r="T3281" s="24"/>
      <c r="W3281" s="24"/>
      <c r="Z3281" s="24"/>
      <c r="AC3281" s="24"/>
      <c r="AI3281" s="24"/>
      <c r="AL3281" s="24"/>
      <c r="AO3281" s="24"/>
      <c r="AR3281" s="24"/>
      <c r="AU3281" s="24"/>
    </row>
    <row r="3282">
      <c r="J3282" s="18"/>
      <c r="N3282" s="24"/>
      <c r="Q3282" s="24"/>
      <c r="T3282" s="24"/>
      <c r="W3282" s="24"/>
      <c r="Z3282" s="24"/>
      <c r="AC3282" s="24"/>
      <c r="AI3282" s="24"/>
      <c r="AL3282" s="24"/>
      <c r="AO3282" s="24"/>
      <c r="AR3282" s="24"/>
      <c r="AU3282" s="24"/>
    </row>
    <row r="3283">
      <c r="J3283" s="18"/>
      <c r="N3283" s="24"/>
      <c r="Q3283" s="24"/>
      <c r="T3283" s="24"/>
      <c r="W3283" s="24"/>
      <c r="Z3283" s="24"/>
      <c r="AC3283" s="24"/>
      <c r="AI3283" s="24"/>
      <c r="AL3283" s="24"/>
      <c r="AO3283" s="24"/>
      <c r="AR3283" s="24"/>
      <c r="AU3283" s="24"/>
    </row>
    <row r="3284">
      <c r="J3284" s="18"/>
      <c r="N3284" s="24"/>
      <c r="Q3284" s="24"/>
      <c r="T3284" s="24"/>
      <c r="W3284" s="24"/>
      <c r="Z3284" s="24"/>
      <c r="AC3284" s="24"/>
      <c r="AI3284" s="24"/>
      <c r="AL3284" s="24"/>
      <c r="AO3284" s="24"/>
      <c r="AR3284" s="24"/>
      <c r="AU3284" s="24"/>
    </row>
    <row r="3285">
      <c r="J3285" s="18"/>
      <c r="N3285" s="24"/>
      <c r="Q3285" s="24"/>
      <c r="T3285" s="24"/>
      <c r="W3285" s="24"/>
      <c r="Z3285" s="24"/>
      <c r="AC3285" s="24"/>
      <c r="AI3285" s="24"/>
      <c r="AL3285" s="24"/>
      <c r="AO3285" s="24"/>
      <c r="AR3285" s="24"/>
      <c r="AU3285" s="24"/>
    </row>
    <row r="3286">
      <c r="J3286" s="18"/>
      <c r="N3286" s="24"/>
      <c r="Q3286" s="24"/>
      <c r="T3286" s="24"/>
      <c r="W3286" s="24"/>
      <c r="Z3286" s="24"/>
      <c r="AC3286" s="24"/>
      <c r="AI3286" s="24"/>
      <c r="AL3286" s="24"/>
      <c r="AO3286" s="24"/>
      <c r="AR3286" s="24"/>
      <c r="AU3286" s="24"/>
    </row>
    <row r="3287">
      <c r="J3287" s="18"/>
      <c r="N3287" s="24"/>
      <c r="Q3287" s="24"/>
      <c r="T3287" s="24"/>
      <c r="W3287" s="24"/>
      <c r="Z3287" s="24"/>
      <c r="AC3287" s="24"/>
      <c r="AI3287" s="24"/>
      <c r="AL3287" s="24"/>
      <c r="AO3287" s="24"/>
      <c r="AR3287" s="24"/>
      <c r="AU3287" s="24"/>
    </row>
    <row r="3288">
      <c r="J3288" s="18"/>
      <c r="N3288" s="24"/>
      <c r="Q3288" s="24"/>
      <c r="T3288" s="24"/>
      <c r="W3288" s="24"/>
      <c r="Z3288" s="24"/>
      <c r="AC3288" s="24"/>
      <c r="AI3288" s="24"/>
      <c r="AL3288" s="24"/>
      <c r="AO3288" s="24"/>
      <c r="AR3288" s="24"/>
      <c r="AU3288" s="24"/>
    </row>
    <row r="3289">
      <c r="J3289" s="18"/>
      <c r="N3289" s="24"/>
      <c r="Q3289" s="24"/>
      <c r="T3289" s="24"/>
      <c r="W3289" s="24"/>
      <c r="Z3289" s="24"/>
      <c r="AC3289" s="24"/>
      <c r="AI3289" s="24"/>
      <c r="AL3289" s="24"/>
      <c r="AO3289" s="24"/>
      <c r="AR3289" s="24"/>
      <c r="AU3289" s="24"/>
    </row>
    <row r="3290">
      <c r="J3290" s="18"/>
      <c r="N3290" s="24"/>
      <c r="Q3290" s="24"/>
      <c r="T3290" s="24"/>
      <c r="W3290" s="24"/>
      <c r="Z3290" s="24"/>
      <c r="AC3290" s="24"/>
      <c r="AI3290" s="24"/>
      <c r="AL3290" s="24"/>
      <c r="AO3290" s="24"/>
      <c r="AR3290" s="24"/>
      <c r="AU3290" s="24"/>
    </row>
    <row r="3291">
      <c r="J3291" s="18"/>
      <c r="N3291" s="24"/>
      <c r="Q3291" s="24"/>
      <c r="T3291" s="24"/>
      <c r="W3291" s="24"/>
      <c r="Z3291" s="24"/>
      <c r="AC3291" s="24"/>
      <c r="AI3291" s="24"/>
      <c r="AL3291" s="24"/>
      <c r="AO3291" s="24"/>
      <c r="AR3291" s="24"/>
      <c r="AU3291" s="24"/>
    </row>
    <row r="3292">
      <c r="J3292" s="18"/>
      <c r="N3292" s="24"/>
      <c r="Q3292" s="24"/>
      <c r="T3292" s="24"/>
      <c r="W3292" s="24"/>
      <c r="Z3292" s="24"/>
      <c r="AC3292" s="24"/>
      <c r="AI3292" s="24"/>
      <c r="AL3292" s="24"/>
      <c r="AO3292" s="24"/>
      <c r="AR3292" s="24"/>
      <c r="AU3292" s="24"/>
    </row>
    <row r="3293">
      <c r="J3293" s="18"/>
      <c r="N3293" s="24"/>
      <c r="Q3293" s="24"/>
      <c r="T3293" s="24"/>
      <c r="W3293" s="24"/>
      <c r="Z3293" s="24"/>
      <c r="AC3293" s="24"/>
      <c r="AI3293" s="24"/>
      <c r="AL3293" s="24"/>
      <c r="AO3293" s="24"/>
      <c r="AR3293" s="24"/>
      <c r="AU3293" s="24"/>
    </row>
    <row r="3294">
      <c r="J3294" s="18"/>
      <c r="N3294" s="24"/>
      <c r="Q3294" s="24"/>
      <c r="T3294" s="24"/>
      <c r="W3294" s="24"/>
      <c r="Z3294" s="24"/>
      <c r="AC3294" s="24"/>
      <c r="AI3294" s="24"/>
      <c r="AL3294" s="24"/>
      <c r="AO3294" s="24"/>
      <c r="AR3294" s="24"/>
      <c r="AU3294" s="24"/>
    </row>
    <row r="3295">
      <c r="J3295" s="18"/>
      <c r="N3295" s="24"/>
      <c r="Q3295" s="24"/>
      <c r="T3295" s="24"/>
      <c r="W3295" s="24"/>
      <c r="Z3295" s="24"/>
      <c r="AC3295" s="24"/>
      <c r="AI3295" s="24"/>
      <c r="AL3295" s="24"/>
      <c r="AO3295" s="24"/>
      <c r="AR3295" s="24"/>
      <c r="AU3295" s="24"/>
    </row>
    <row r="3296">
      <c r="J3296" s="18"/>
      <c r="N3296" s="24"/>
      <c r="Q3296" s="24"/>
      <c r="T3296" s="24"/>
      <c r="W3296" s="24"/>
      <c r="Z3296" s="24"/>
      <c r="AC3296" s="24"/>
      <c r="AI3296" s="24"/>
      <c r="AL3296" s="24"/>
      <c r="AO3296" s="24"/>
      <c r="AR3296" s="24"/>
      <c r="AU3296" s="24"/>
    </row>
    <row r="3297">
      <c r="J3297" s="18"/>
      <c r="N3297" s="24"/>
      <c r="Q3297" s="24"/>
      <c r="T3297" s="24"/>
      <c r="W3297" s="24"/>
      <c r="Z3297" s="24"/>
      <c r="AC3297" s="24"/>
      <c r="AI3297" s="24"/>
      <c r="AL3297" s="24"/>
      <c r="AO3297" s="24"/>
      <c r="AR3297" s="24"/>
      <c r="AU3297" s="24"/>
    </row>
    <row r="3298">
      <c r="J3298" s="18"/>
      <c r="N3298" s="24"/>
      <c r="Q3298" s="24"/>
      <c r="T3298" s="24"/>
      <c r="W3298" s="24"/>
      <c r="Z3298" s="24"/>
      <c r="AC3298" s="24"/>
      <c r="AI3298" s="24"/>
      <c r="AL3298" s="24"/>
      <c r="AO3298" s="24"/>
      <c r="AR3298" s="24"/>
      <c r="AU3298" s="24"/>
    </row>
    <row r="3299">
      <c r="J3299" s="18"/>
      <c r="N3299" s="24"/>
      <c r="Q3299" s="24"/>
      <c r="T3299" s="24"/>
      <c r="W3299" s="24"/>
      <c r="Z3299" s="24"/>
      <c r="AC3299" s="24"/>
      <c r="AI3299" s="24"/>
      <c r="AL3299" s="24"/>
      <c r="AO3299" s="24"/>
      <c r="AR3299" s="24"/>
      <c r="AU3299" s="24"/>
    </row>
    <row r="3300">
      <c r="J3300" s="18"/>
      <c r="N3300" s="24"/>
      <c r="Q3300" s="24"/>
      <c r="T3300" s="24"/>
      <c r="W3300" s="24"/>
      <c r="Z3300" s="24"/>
      <c r="AC3300" s="24"/>
      <c r="AI3300" s="24"/>
      <c r="AL3300" s="24"/>
      <c r="AO3300" s="24"/>
      <c r="AR3300" s="24"/>
      <c r="AU3300" s="24"/>
    </row>
    <row r="3301">
      <c r="J3301" s="18"/>
      <c r="N3301" s="24"/>
      <c r="Q3301" s="24"/>
      <c r="T3301" s="24"/>
      <c r="W3301" s="24"/>
      <c r="Z3301" s="24"/>
      <c r="AC3301" s="24"/>
      <c r="AI3301" s="24"/>
      <c r="AL3301" s="24"/>
      <c r="AO3301" s="24"/>
      <c r="AR3301" s="24"/>
      <c r="AU3301" s="24"/>
    </row>
    <row r="3302">
      <c r="J3302" s="18"/>
      <c r="N3302" s="24"/>
      <c r="Q3302" s="24"/>
      <c r="T3302" s="24"/>
      <c r="W3302" s="24"/>
      <c r="Z3302" s="24"/>
      <c r="AC3302" s="24"/>
      <c r="AI3302" s="24"/>
      <c r="AL3302" s="24"/>
      <c r="AO3302" s="24"/>
      <c r="AR3302" s="24"/>
      <c r="AU3302" s="24"/>
    </row>
    <row r="3303">
      <c r="J3303" s="18"/>
      <c r="N3303" s="24"/>
      <c r="Q3303" s="24"/>
      <c r="T3303" s="24"/>
      <c r="W3303" s="24"/>
      <c r="Z3303" s="24"/>
      <c r="AC3303" s="24"/>
      <c r="AI3303" s="24"/>
      <c r="AL3303" s="24"/>
      <c r="AO3303" s="24"/>
      <c r="AR3303" s="24"/>
      <c r="AU3303" s="24"/>
    </row>
    <row r="3304">
      <c r="J3304" s="18"/>
      <c r="N3304" s="24"/>
      <c r="Q3304" s="24"/>
      <c r="T3304" s="24"/>
      <c r="W3304" s="24"/>
      <c r="Z3304" s="24"/>
      <c r="AC3304" s="24"/>
      <c r="AI3304" s="24"/>
      <c r="AL3304" s="24"/>
      <c r="AO3304" s="24"/>
      <c r="AR3304" s="24"/>
      <c r="AU3304" s="24"/>
    </row>
    <row r="3305">
      <c r="J3305" s="18"/>
      <c r="N3305" s="24"/>
      <c r="Q3305" s="24"/>
      <c r="T3305" s="24"/>
      <c r="W3305" s="24"/>
      <c r="Z3305" s="24"/>
      <c r="AC3305" s="24"/>
      <c r="AI3305" s="24"/>
      <c r="AL3305" s="24"/>
      <c r="AO3305" s="24"/>
      <c r="AR3305" s="24"/>
      <c r="AU3305" s="24"/>
    </row>
    <row r="3306">
      <c r="J3306" s="18"/>
      <c r="N3306" s="24"/>
      <c r="Q3306" s="24"/>
      <c r="T3306" s="24"/>
      <c r="W3306" s="24"/>
      <c r="Z3306" s="24"/>
      <c r="AC3306" s="24"/>
      <c r="AI3306" s="24"/>
      <c r="AL3306" s="24"/>
      <c r="AO3306" s="24"/>
      <c r="AR3306" s="24"/>
      <c r="AU3306" s="24"/>
    </row>
    <row r="3307">
      <c r="J3307" s="18"/>
      <c r="N3307" s="24"/>
      <c r="Q3307" s="24"/>
      <c r="T3307" s="24"/>
      <c r="W3307" s="24"/>
      <c r="Z3307" s="24"/>
      <c r="AC3307" s="24"/>
      <c r="AI3307" s="24"/>
      <c r="AL3307" s="24"/>
      <c r="AO3307" s="24"/>
      <c r="AR3307" s="24"/>
      <c r="AU3307" s="24"/>
    </row>
    <row r="3308">
      <c r="J3308" s="18"/>
      <c r="N3308" s="24"/>
      <c r="Q3308" s="24"/>
      <c r="T3308" s="24"/>
      <c r="W3308" s="24"/>
      <c r="Z3308" s="24"/>
      <c r="AC3308" s="24"/>
      <c r="AI3308" s="24"/>
      <c r="AL3308" s="24"/>
      <c r="AO3308" s="24"/>
      <c r="AR3308" s="24"/>
      <c r="AU3308" s="24"/>
    </row>
    <row r="3309">
      <c r="J3309" s="18"/>
      <c r="N3309" s="24"/>
      <c r="Q3309" s="24"/>
      <c r="T3309" s="24"/>
      <c r="W3309" s="24"/>
      <c r="Z3309" s="24"/>
      <c r="AC3309" s="24"/>
      <c r="AI3309" s="24"/>
      <c r="AL3309" s="24"/>
      <c r="AO3309" s="24"/>
      <c r="AR3309" s="24"/>
      <c r="AU3309" s="24"/>
    </row>
    <row r="3310">
      <c r="J3310" s="18"/>
      <c r="N3310" s="24"/>
      <c r="Q3310" s="24"/>
      <c r="T3310" s="24"/>
      <c r="W3310" s="24"/>
      <c r="Z3310" s="24"/>
      <c r="AC3310" s="24"/>
      <c r="AI3310" s="24"/>
      <c r="AL3310" s="24"/>
      <c r="AO3310" s="24"/>
      <c r="AR3310" s="24"/>
      <c r="AU3310" s="24"/>
    </row>
    <row r="3311">
      <c r="J3311" s="18"/>
      <c r="N3311" s="24"/>
      <c r="Q3311" s="24"/>
      <c r="T3311" s="24"/>
      <c r="W3311" s="24"/>
      <c r="Z3311" s="24"/>
      <c r="AC3311" s="24"/>
      <c r="AI3311" s="24"/>
      <c r="AL3311" s="24"/>
      <c r="AO3311" s="24"/>
      <c r="AR3311" s="24"/>
      <c r="AU3311" s="24"/>
    </row>
    <row r="3312">
      <c r="J3312" s="18"/>
      <c r="N3312" s="24"/>
      <c r="Q3312" s="24"/>
      <c r="T3312" s="24"/>
      <c r="W3312" s="24"/>
      <c r="Z3312" s="24"/>
      <c r="AC3312" s="24"/>
      <c r="AI3312" s="24"/>
      <c r="AL3312" s="24"/>
      <c r="AO3312" s="24"/>
      <c r="AR3312" s="24"/>
      <c r="AU3312" s="24"/>
    </row>
    <row r="3313">
      <c r="J3313" s="18"/>
      <c r="N3313" s="24"/>
      <c r="Q3313" s="24"/>
      <c r="T3313" s="24"/>
      <c r="W3313" s="24"/>
      <c r="Z3313" s="24"/>
      <c r="AC3313" s="24"/>
      <c r="AI3313" s="24"/>
      <c r="AL3313" s="24"/>
      <c r="AO3313" s="24"/>
      <c r="AR3313" s="24"/>
      <c r="AU3313" s="24"/>
    </row>
    <row r="3314">
      <c r="J3314" s="18"/>
      <c r="N3314" s="24"/>
      <c r="Q3314" s="24"/>
      <c r="T3314" s="24"/>
      <c r="W3314" s="24"/>
      <c r="Z3314" s="24"/>
      <c r="AC3314" s="24"/>
      <c r="AI3314" s="24"/>
      <c r="AL3314" s="24"/>
      <c r="AO3314" s="24"/>
      <c r="AR3314" s="24"/>
      <c r="AU3314" s="24"/>
    </row>
    <row r="3315">
      <c r="J3315" s="18"/>
      <c r="N3315" s="24"/>
      <c r="Q3315" s="24"/>
      <c r="T3315" s="24"/>
      <c r="W3315" s="24"/>
      <c r="Z3315" s="24"/>
      <c r="AC3315" s="24"/>
      <c r="AI3315" s="24"/>
      <c r="AL3315" s="24"/>
      <c r="AO3315" s="24"/>
      <c r="AR3315" s="24"/>
      <c r="AU3315" s="24"/>
    </row>
    <row r="3316">
      <c r="J3316" s="18"/>
      <c r="N3316" s="24"/>
      <c r="Q3316" s="24"/>
      <c r="T3316" s="24"/>
      <c r="W3316" s="24"/>
      <c r="Z3316" s="24"/>
      <c r="AC3316" s="24"/>
      <c r="AI3316" s="24"/>
      <c r="AL3316" s="24"/>
      <c r="AO3316" s="24"/>
      <c r="AR3316" s="24"/>
      <c r="AU3316" s="24"/>
    </row>
    <row r="3317">
      <c r="J3317" s="18"/>
      <c r="N3317" s="24"/>
      <c r="Q3317" s="24"/>
      <c r="T3317" s="24"/>
      <c r="W3317" s="24"/>
      <c r="Z3317" s="24"/>
      <c r="AC3317" s="24"/>
      <c r="AI3317" s="24"/>
      <c r="AL3317" s="24"/>
      <c r="AO3317" s="24"/>
      <c r="AR3317" s="24"/>
      <c r="AU3317" s="24"/>
    </row>
    <row r="3318">
      <c r="J3318" s="18"/>
      <c r="N3318" s="24"/>
      <c r="Q3318" s="24"/>
      <c r="T3318" s="24"/>
      <c r="W3318" s="24"/>
      <c r="Z3318" s="24"/>
      <c r="AC3318" s="24"/>
      <c r="AI3318" s="24"/>
      <c r="AL3318" s="24"/>
      <c r="AO3318" s="24"/>
      <c r="AR3318" s="24"/>
      <c r="AU3318" s="24"/>
    </row>
    <row r="3319">
      <c r="J3319" s="18"/>
      <c r="N3319" s="24"/>
      <c r="Q3319" s="24"/>
      <c r="T3319" s="24"/>
      <c r="W3319" s="24"/>
      <c r="Z3319" s="24"/>
      <c r="AC3319" s="24"/>
      <c r="AI3319" s="24"/>
      <c r="AL3319" s="24"/>
      <c r="AO3319" s="24"/>
      <c r="AR3319" s="24"/>
      <c r="AU3319" s="24"/>
    </row>
    <row r="3320">
      <c r="J3320" s="18"/>
      <c r="N3320" s="24"/>
      <c r="Q3320" s="24"/>
      <c r="T3320" s="24"/>
      <c r="W3320" s="24"/>
      <c r="Z3320" s="24"/>
      <c r="AC3320" s="24"/>
      <c r="AI3320" s="24"/>
      <c r="AL3320" s="24"/>
      <c r="AO3320" s="24"/>
      <c r="AR3320" s="24"/>
      <c r="AU3320" s="24"/>
    </row>
    <row r="3321">
      <c r="J3321" s="18"/>
      <c r="N3321" s="24"/>
      <c r="Q3321" s="24"/>
      <c r="T3321" s="24"/>
      <c r="W3321" s="24"/>
      <c r="Z3321" s="24"/>
      <c r="AC3321" s="24"/>
      <c r="AI3321" s="24"/>
      <c r="AL3321" s="24"/>
      <c r="AO3321" s="24"/>
      <c r="AR3321" s="24"/>
      <c r="AU3321" s="24"/>
    </row>
    <row r="3322">
      <c r="J3322" s="18"/>
      <c r="N3322" s="24"/>
      <c r="Q3322" s="24"/>
      <c r="T3322" s="24"/>
      <c r="W3322" s="24"/>
      <c r="Z3322" s="24"/>
      <c r="AC3322" s="24"/>
      <c r="AI3322" s="24"/>
      <c r="AL3322" s="24"/>
      <c r="AO3322" s="24"/>
      <c r="AR3322" s="24"/>
      <c r="AU3322" s="24"/>
    </row>
    <row r="3323">
      <c r="J3323" s="18"/>
      <c r="N3323" s="24"/>
      <c r="Q3323" s="24"/>
      <c r="T3323" s="24"/>
      <c r="W3323" s="24"/>
      <c r="Z3323" s="24"/>
      <c r="AC3323" s="24"/>
      <c r="AI3323" s="24"/>
      <c r="AL3323" s="24"/>
      <c r="AO3323" s="24"/>
      <c r="AR3323" s="24"/>
      <c r="AU3323" s="24"/>
    </row>
    <row r="3324">
      <c r="J3324" s="18"/>
      <c r="N3324" s="24"/>
      <c r="Q3324" s="24"/>
      <c r="T3324" s="24"/>
      <c r="W3324" s="24"/>
      <c r="Z3324" s="24"/>
      <c r="AC3324" s="24"/>
      <c r="AI3324" s="24"/>
      <c r="AL3324" s="24"/>
      <c r="AO3324" s="24"/>
      <c r="AR3324" s="24"/>
      <c r="AU3324" s="24"/>
    </row>
    <row r="3325">
      <c r="J3325" s="18"/>
      <c r="N3325" s="24"/>
      <c r="Q3325" s="24"/>
      <c r="T3325" s="24"/>
      <c r="W3325" s="24"/>
      <c r="Z3325" s="24"/>
      <c r="AC3325" s="24"/>
      <c r="AI3325" s="24"/>
      <c r="AL3325" s="24"/>
      <c r="AO3325" s="24"/>
      <c r="AR3325" s="24"/>
      <c r="AU3325" s="24"/>
    </row>
    <row r="3326">
      <c r="J3326" s="18"/>
      <c r="N3326" s="24"/>
      <c r="Q3326" s="24"/>
      <c r="T3326" s="24"/>
      <c r="W3326" s="24"/>
      <c r="Z3326" s="24"/>
      <c r="AC3326" s="24"/>
      <c r="AI3326" s="24"/>
      <c r="AL3326" s="24"/>
      <c r="AO3326" s="24"/>
      <c r="AR3326" s="24"/>
      <c r="AU3326" s="24"/>
    </row>
    <row r="3327">
      <c r="J3327" s="18"/>
      <c r="N3327" s="24"/>
      <c r="Q3327" s="24"/>
      <c r="T3327" s="24"/>
      <c r="W3327" s="24"/>
      <c r="Z3327" s="24"/>
      <c r="AC3327" s="24"/>
      <c r="AI3327" s="24"/>
      <c r="AL3327" s="24"/>
      <c r="AO3327" s="24"/>
      <c r="AR3327" s="24"/>
      <c r="AU3327" s="24"/>
    </row>
    <row r="3328">
      <c r="J3328" s="18"/>
      <c r="N3328" s="24"/>
      <c r="Q3328" s="24"/>
      <c r="T3328" s="24"/>
      <c r="W3328" s="24"/>
      <c r="Z3328" s="24"/>
      <c r="AC3328" s="24"/>
      <c r="AI3328" s="24"/>
      <c r="AL3328" s="24"/>
      <c r="AO3328" s="24"/>
      <c r="AR3328" s="24"/>
      <c r="AU3328" s="24"/>
    </row>
    <row r="3329">
      <c r="J3329" s="18"/>
      <c r="N3329" s="24"/>
      <c r="Q3329" s="24"/>
      <c r="T3329" s="24"/>
      <c r="W3329" s="24"/>
      <c r="Z3329" s="24"/>
      <c r="AC3329" s="24"/>
      <c r="AI3329" s="24"/>
      <c r="AL3329" s="24"/>
      <c r="AO3329" s="24"/>
      <c r="AR3329" s="24"/>
      <c r="AU3329" s="24"/>
    </row>
    <row r="3330">
      <c r="J3330" s="18"/>
      <c r="N3330" s="24"/>
      <c r="Q3330" s="24"/>
      <c r="T3330" s="24"/>
      <c r="W3330" s="24"/>
      <c r="Z3330" s="24"/>
      <c r="AC3330" s="24"/>
      <c r="AI3330" s="24"/>
      <c r="AL3330" s="24"/>
      <c r="AO3330" s="24"/>
      <c r="AR3330" s="24"/>
      <c r="AU3330" s="24"/>
    </row>
    <row r="3331">
      <c r="J3331" s="18"/>
      <c r="N3331" s="24"/>
      <c r="Q3331" s="24"/>
      <c r="T3331" s="24"/>
      <c r="W3331" s="24"/>
      <c r="Z3331" s="24"/>
      <c r="AC3331" s="24"/>
      <c r="AI3331" s="24"/>
      <c r="AL3331" s="24"/>
      <c r="AO3331" s="24"/>
      <c r="AR3331" s="24"/>
      <c r="AU3331" s="24"/>
    </row>
    <row r="3332">
      <c r="J3332" s="18"/>
      <c r="N3332" s="24"/>
      <c r="Q3332" s="24"/>
      <c r="T3332" s="24"/>
      <c r="W3332" s="24"/>
      <c r="Z3332" s="24"/>
      <c r="AC3332" s="24"/>
      <c r="AI3332" s="24"/>
      <c r="AL3332" s="24"/>
      <c r="AO3332" s="24"/>
      <c r="AR3332" s="24"/>
      <c r="AU3332" s="24"/>
    </row>
    <row r="3333">
      <c r="J3333" s="18"/>
      <c r="N3333" s="24"/>
      <c r="Q3333" s="24"/>
      <c r="T3333" s="24"/>
      <c r="W3333" s="24"/>
      <c r="Z3333" s="24"/>
      <c r="AC3333" s="24"/>
      <c r="AI3333" s="24"/>
      <c r="AL3333" s="24"/>
      <c r="AO3333" s="24"/>
      <c r="AR3333" s="24"/>
      <c r="AU3333" s="24"/>
    </row>
    <row r="3334">
      <c r="J3334" s="18"/>
      <c r="N3334" s="24"/>
      <c r="Q3334" s="24"/>
      <c r="T3334" s="24"/>
      <c r="W3334" s="24"/>
      <c r="Z3334" s="24"/>
      <c r="AC3334" s="24"/>
      <c r="AI3334" s="24"/>
      <c r="AL3334" s="24"/>
      <c r="AO3334" s="24"/>
      <c r="AR3334" s="24"/>
      <c r="AU3334" s="24"/>
    </row>
    <row r="3335">
      <c r="J3335" s="18"/>
      <c r="N3335" s="24"/>
      <c r="Q3335" s="24"/>
      <c r="T3335" s="24"/>
      <c r="W3335" s="24"/>
      <c r="Z3335" s="24"/>
      <c r="AC3335" s="24"/>
      <c r="AI3335" s="24"/>
      <c r="AL3335" s="24"/>
      <c r="AO3335" s="24"/>
      <c r="AR3335" s="24"/>
      <c r="AU3335" s="24"/>
    </row>
    <row r="3336">
      <c r="J3336" s="18"/>
      <c r="N3336" s="24"/>
      <c r="Q3336" s="24"/>
      <c r="T3336" s="24"/>
      <c r="W3336" s="24"/>
      <c r="Z3336" s="24"/>
      <c r="AC3336" s="24"/>
      <c r="AI3336" s="24"/>
      <c r="AL3336" s="24"/>
      <c r="AO3336" s="24"/>
      <c r="AR3336" s="24"/>
      <c r="AU3336" s="24"/>
    </row>
    <row r="3337">
      <c r="J3337" s="18"/>
      <c r="N3337" s="24"/>
      <c r="Q3337" s="24"/>
      <c r="T3337" s="24"/>
      <c r="W3337" s="24"/>
      <c r="Z3337" s="24"/>
      <c r="AC3337" s="24"/>
      <c r="AI3337" s="24"/>
      <c r="AL3337" s="24"/>
      <c r="AO3337" s="24"/>
      <c r="AR3337" s="24"/>
      <c r="AU3337" s="24"/>
    </row>
    <row r="3338">
      <c r="J3338" s="18"/>
      <c r="N3338" s="24"/>
      <c r="Q3338" s="24"/>
      <c r="T3338" s="24"/>
      <c r="W3338" s="24"/>
      <c r="Z3338" s="24"/>
      <c r="AC3338" s="24"/>
      <c r="AI3338" s="24"/>
      <c r="AL3338" s="24"/>
      <c r="AO3338" s="24"/>
      <c r="AR3338" s="24"/>
      <c r="AU3338" s="24"/>
    </row>
    <row r="3339">
      <c r="J3339" s="18"/>
      <c r="N3339" s="24"/>
      <c r="Q3339" s="24"/>
      <c r="T3339" s="24"/>
      <c r="W3339" s="24"/>
      <c r="Z3339" s="24"/>
      <c r="AC3339" s="24"/>
      <c r="AI3339" s="24"/>
      <c r="AL3339" s="24"/>
      <c r="AO3339" s="24"/>
      <c r="AR3339" s="24"/>
      <c r="AU3339" s="24"/>
    </row>
    <row r="3340">
      <c r="J3340" s="18"/>
      <c r="N3340" s="24"/>
      <c r="Q3340" s="24"/>
      <c r="T3340" s="24"/>
      <c r="W3340" s="24"/>
      <c r="Z3340" s="24"/>
      <c r="AC3340" s="24"/>
      <c r="AI3340" s="24"/>
      <c r="AL3340" s="24"/>
      <c r="AO3340" s="24"/>
      <c r="AR3340" s="24"/>
      <c r="AU3340" s="24"/>
    </row>
    <row r="3341">
      <c r="J3341" s="18"/>
      <c r="N3341" s="24"/>
      <c r="Q3341" s="24"/>
      <c r="T3341" s="24"/>
      <c r="W3341" s="24"/>
      <c r="Z3341" s="24"/>
      <c r="AC3341" s="24"/>
      <c r="AI3341" s="24"/>
      <c r="AL3341" s="24"/>
      <c r="AO3341" s="24"/>
      <c r="AR3341" s="24"/>
      <c r="AU3341" s="24"/>
    </row>
    <row r="3342">
      <c r="J3342" s="18"/>
      <c r="N3342" s="24"/>
      <c r="Q3342" s="24"/>
      <c r="T3342" s="24"/>
      <c r="W3342" s="24"/>
      <c r="Z3342" s="24"/>
      <c r="AC3342" s="24"/>
      <c r="AI3342" s="24"/>
      <c r="AL3342" s="24"/>
      <c r="AO3342" s="24"/>
      <c r="AR3342" s="24"/>
      <c r="AU3342" s="24"/>
    </row>
    <row r="3343">
      <c r="J3343" s="18"/>
      <c r="N3343" s="24"/>
      <c r="Q3343" s="24"/>
      <c r="T3343" s="24"/>
      <c r="W3343" s="24"/>
      <c r="Z3343" s="24"/>
      <c r="AC3343" s="24"/>
      <c r="AI3343" s="24"/>
      <c r="AL3343" s="24"/>
      <c r="AO3343" s="24"/>
      <c r="AR3343" s="24"/>
      <c r="AU3343" s="24"/>
    </row>
    <row r="3344">
      <c r="J3344" s="18"/>
      <c r="N3344" s="24"/>
      <c r="Q3344" s="24"/>
      <c r="T3344" s="24"/>
      <c r="W3344" s="24"/>
      <c r="Z3344" s="24"/>
      <c r="AC3344" s="24"/>
      <c r="AI3344" s="24"/>
      <c r="AL3344" s="24"/>
      <c r="AO3344" s="24"/>
      <c r="AR3344" s="24"/>
      <c r="AU3344" s="24"/>
    </row>
    <row r="3345">
      <c r="J3345" s="18"/>
      <c r="N3345" s="24"/>
      <c r="Q3345" s="24"/>
      <c r="T3345" s="24"/>
      <c r="W3345" s="24"/>
      <c r="Z3345" s="24"/>
      <c r="AC3345" s="24"/>
      <c r="AI3345" s="24"/>
      <c r="AL3345" s="24"/>
      <c r="AO3345" s="24"/>
      <c r="AR3345" s="24"/>
      <c r="AU3345" s="24"/>
    </row>
    <row r="3346">
      <c r="J3346" s="18"/>
      <c r="N3346" s="24"/>
      <c r="Q3346" s="24"/>
      <c r="T3346" s="24"/>
      <c r="W3346" s="24"/>
      <c r="Z3346" s="24"/>
      <c r="AC3346" s="24"/>
      <c r="AI3346" s="24"/>
      <c r="AL3346" s="24"/>
      <c r="AO3346" s="24"/>
      <c r="AR3346" s="24"/>
      <c r="AU3346" s="24"/>
    </row>
    <row r="3347">
      <c r="J3347" s="18"/>
      <c r="N3347" s="24"/>
      <c r="Q3347" s="24"/>
      <c r="T3347" s="24"/>
      <c r="W3347" s="24"/>
      <c r="Z3347" s="24"/>
      <c r="AC3347" s="24"/>
      <c r="AI3347" s="24"/>
      <c r="AL3347" s="24"/>
      <c r="AO3347" s="24"/>
      <c r="AR3347" s="24"/>
      <c r="AU3347" s="24"/>
    </row>
    <row r="3348">
      <c r="J3348" s="18"/>
      <c r="N3348" s="24"/>
      <c r="Q3348" s="24"/>
      <c r="T3348" s="24"/>
      <c r="W3348" s="24"/>
      <c r="Z3348" s="24"/>
      <c r="AC3348" s="24"/>
      <c r="AI3348" s="24"/>
      <c r="AL3348" s="24"/>
      <c r="AO3348" s="24"/>
      <c r="AR3348" s="24"/>
      <c r="AU3348" s="24"/>
    </row>
    <row r="3349">
      <c r="J3349" s="18"/>
      <c r="N3349" s="24"/>
      <c r="Q3349" s="24"/>
      <c r="T3349" s="24"/>
      <c r="W3349" s="24"/>
      <c r="Z3349" s="24"/>
      <c r="AC3349" s="24"/>
      <c r="AI3349" s="24"/>
      <c r="AL3349" s="24"/>
      <c r="AO3349" s="24"/>
      <c r="AR3349" s="24"/>
      <c r="AU3349" s="24"/>
    </row>
    <row r="3350">
      <c r="J3350" s="18"/>
      <c r="N3350" s="24"/>
      <c r="Q3350" s="24"/>
      <c r="T3350" s="24"/>
      <c r="W3350" s="24"/>
      <c r="Z3350" s="24"/>
      <c r="AC3350" s="24"/>
      <c r="AI3350" s="24"/>
      <c r="AL3350" s="24"/>
      <c r="AO3350" s="24"/>
      <c r="AR3350" s="24"/>
      <c r="AU3350" s="24"/>
    </row>
    <row r="3351">
      <c r="J3351" s="18"/>
      <c r="N3351" s="24"/>
      <c r="Q3351" s="24"/>
      <c r="T3351" s="24"/>
      <c r="W3351" s="24"/>
      <c r="Z3351" s="24"/>
      <c r="AC3351" s="24"/>
      <c r="AI3351" s="24"/>
      <c r="AL3351" s="24"/>
      <c r="AO3351" s="24"/>
      <c r="AR3351" s="24"/>
      <c r="AU3351" s="24"/>
    </row>
    <row r="3352">
      <c r="J3352" s="18"/>
      <c r="N3352" s="24"/>
      <c r="Q3352" s="24"/>
      <c r="T3352" s="24"/>
      <c r="W3352" s="24"/>
      <c r="Z3352" s="24"/>
      <c r="AC3352" s="24"/>
      <c r="AI3352" s="24"/>
      <c r="AL3352" s="24"/>
      <c r="AO3352" s="24"/>
      <c r="AR3352" s="24"/>
      <c r="AU3352" s="24"/>
    </row>
    <row r="3353">
      <c r="J3353" s="18"/>
      <c r="N3353" s="24"/>
      <c r="Q3353" s="24"/>
      <c r="T3353" s="24"/>
      <c r="W3353" s="24"/>
      <c r="Z3353" s="24"/>
      <c r="AC3353" s="24"/>
      <c r="AI3353" s="24"/>
      <c r="AL3353" s="24"/>
      <c r="AO3353" s="24"/>
      <c r="AR3353" s="24"/>
      <c r="AU3353" s="24"/>
    </row>
    <row r="3354">
      <c r="J3354" s="18"/>
      <c r="N3354" s="24"/>
      <c r="Q3354" s="24"/>
      <c r="T3354" s="24"/>
      <c r="W3354" s="24"/>
      <c r="Z3354" s="24"/>
      <c r="AC3354" s="24"/>
      <c r="AI3354" s="24"/>
      <c r="AL3354" s="24"/>
      <c r="AO3354" s="24"/>
      <c r="AR3354" s="24"/>
      <c r="AU3354" s="24"/>
    </row>
    <row r="3355">
      <c r="J3355" s="18"/>
      <c r="N3355" s="24"/>
      <c r="Q3355" s="24"/>
      <c r="T3355" s="24"/>
      <c r="W3355" s="24"/>
      <c r="Z3355" s="24"/>
      <c r="AC3355" s="24"/>
      <c r="AI3355" s="24"/>
      <c r="AL3355" s="24"/>
      <c r="AO3355" s="24"/>
      <c r="AR3355" s="24"/>
      <c r="AU3355" s="24"/>
    </row>
    <row r="3356">
      <c r="J3356" s="18"/>
      <c r="N3356" s="24"/>
      <c r="Q3356" s="24"/>
      <c r="T3356" s="24"/>
      <c r="W3356" s="24"/>
      <c r="Z3356" s="24"/>
      <c r="AC3356" s="24"/>
      <c r="AI3356" s="24"/>
      <c r="AL3356" s="24"/>
      <c r="AO3356" s="24"/>
      <c r="AR3356" s="24"/>
      <c r="AU3356" s="24"/>
    </row>
    <row r="3357">
      <c r="J3357" s="18"/>
      <c r="N3357" s="24"/>
      <c r="Q3357" s="24"/>
      <c r="T3357" s="24"/>
      <c r="W3357" s="24"/>
      <c r="Z3357" s="24"/>
      <c r="AC3357" s="24"/>
      <c r="AI3357" s="24"/>
      <c r="AL3357" s="24"/>
      <c r="AO3357" s="24"/>
      <c r="AR3357" s="24"/>
      <c r="AU3357" s="24"/>
    </row>
    <row r="3358">
      <c r="J3358" s="18"/>
      <c r="N3358" s="24"/>
      <c r="Q3358" s="24"/>
      <c r="T3358" s="24"/>
      <c r="W3358" s="24"/>
      <c r="Z3358" s="24"/>
      <c r="AC3358" s="24"/>
      <c r="AI3358" s="24"/>
      <c r="AL3358" s="24"/>
      <c r="AO3358" s="24"/>
      <c r="AR3358" s="24"/>
      <c r="AU3358" s="24"/>
    </row>
    <row r="3359">
      <c r="J3359" s="18"/>
      <c r="N3359" s="24"/>
      <c r="Q3359" s="24"/>
      <c r="T3359" s="24"/>
      <c r="W3359" s="24"/>
      <c r="Z3359" s="24"/>
      <c r="AC3359" s="24"/>
      <c r="AI3359" s="24"/>
      <c r="AL3359" s="24"/>
      <c r="AO3359" s="24"/>
      <c r="AR3359" s="24"/>
      <c r="AU3359" s="24"/>
    </row>
    <row r="3360">
      <c r="J3360" s="18"/>
      <c r="N3360" s="24"/>
      <c r="Q3360" s="24"/>
      <c r="T3360" s="24"/>
      <c r="W3360" s="24"/>
      <c r="Z3360" s="24"/>
      <c r="AC3360" s="24"/>
      <c r="AI3360" s="24"/>
      <c r="AL3360" s="24"/>
      <c r="AO3360" s="24"/>
      <c r="AR3360" s="24"/>
      <c r="AU3360" s="24"/>
    </row>
    <row r="3361">
      <c r="J3361" s="18"/>
      <c r="N3361" s="24"/>
      <c r="Q3361" s="24"/>
      <c r="T3361" s="24"/>
      <c r="W3361" s="24"/>
      <c r="Z3361" s="24"/>
      <c r="AC3361" s="24"/>
      <c r="AI3361" s="24"/>
      <c r="AL3361" s="24"/>
      <c r="AO3361" s="24"/>
      <c r="AR3361" s="24"/>
      <c r="AU3361" s="24"/>
    </row>
    <row r="3362">
      <c r="J3362" s="18"/>
      <c r="N3362" s="24"/>
      <c r="Q3362" s="24"/>
      <c r="T3362" s="24"/>
      <c r="W3362" s="24"/>
      <c r="Z3362" s="24"/>
      <c r="AC3362" s="24"/>
      <c r="AI3362" s="24"/>
      <c r="AL3362" s="24"/>
      <c r="AO3362" s="24"/>
      <c r="AR3362" s="24"/>
      <c r="AU3362" s="24"/>
    </row>
    <row r="3363">
      <c r="J3363" s="18"/>
      <c r="N3363" s="24"/>
      <c r="Q3363" s="24"/>
      <c r="T3363" s="24"/>
      <c r="W3363" s="24"/>
      <c r="Z3363" s="24"/>
      <c r="AC3363" s="24"/>
      <c r="AI3363" s="24"/>
      <c r="AL3363" s="24"/>
      <c r="AO3363" s="24"/>
      <c r="AR3363" s="24"/>
      <c r="AU3363" s="24"/>
    </row>
    <row r="3364">
      <c r="J3364" s="18"/>
      <c r="N3364" s="24"/>
      <c r="Q3364" s="24"/>
      <c r="T3364" s="24"/>
      <c r="W3364" s="24"/>
      <c r="Z3364" s="24"/>
      <c r="AC3364" s="24"/>
      <c r="AI3364" s="24"/>
      <c r="AL3364" s="24"/>
      <c r="AO3364" s="24"/>
      <c r="AR3364" s="24"/>
      <c r="AU3364" s="24"/>
    </row>
    <row r="3365">
      <c r="J3365" s="18"/>
      <c r="N3365" s="24"/>
      <c r="Q3365" s="24"/>
      <c r="T3365" s="24"/>
      <c r="W3365" s="24"/>
      <c r="Z3365" s="24"/>
      <c r="AC3365" s="24"/>
      <c r="AI3365" s="24"/>
      <c r="AL3365" s="24"/>
      <c r="AO3365" s="24"/>
      <c r="AR3365" s="24"/>
      <c r="AU3365" s="24"/>
    </row>
    <row r="3366">
      <c r="J3366" s="18"/>
      <c r="N3366" s="24"/>
      <c r="Q3366" s="24"/>
      <c r="T3366" s="24"/>
      <c r="W3366" s="24"/>
      <c r="Z3366" s="24"/>
      <c r="AC3366" s="24"/>
      <c r="AI3366" s="24"/>
      <c r="AL3366" s="24"/>
      <c r="AO3366" s="24"/>
      <c r="AR3366" s="24"/>
      <c r="AU3366" s="24"/>
    </row>
    <row r="3367">
      <c r="J3367" s="18"/>
      <c r="N3367" s="24"/>
      <c r="Q3367" s="24"/>
      <c r="T3367" s="24"/>
      <c r="W3367" s="24"/>
      <c r="Z3367" s="24"/>
      <c r="AC3367" s="24"/>
      <c r="AI3367" s="24"/>
      <c r="AL3367" s="24"/>
      <c r="AO3367" s="24"/>
      <c r="AR3367" s="24"/>
      <c r="AU3367" s="24"/>
    </row>
    <row r="3368">
      <c r="J3368" s="18"/>
      <c r="N3368" s="24"/>
      <c r="Q3368" s="24"/>
      <c r="T3368" s="24"/>
      <c r="W3368" s="24"/>
      <c r="Z3368" s="24"/>
      <c r="AC3368" s="24"/>
      <c r="AI3368" s="24"/>
      <c r="AL3368" s="24"/>
      <c r="AO3368" s="24"/>
      <c r="AR3368" s="24"/>
      <c r="AU3368" s="24"/>
    </row>
    <row r="3369">
      <c r="J3369" s="18"/>
      <c r="N3369" s="24"/>
      <c r="Q3369" s="24"/>
      <c r="T3369" s="24"/>
      <c r="W3369" s="24"/>
      <c r="Z3369" s="24"/>
      <c r="AC3369" s="24"/>
      <c r="AI3369" s="24"/>
      <c r="AL3369" s="24"/>
      <c r="AO3369" s="24"/>
      <c r="AR3369" s="24"/>
      <c r="AU3369" s="24"/>
    </row>
    <row r="3370">
      <c r="J3370" s="18"/>
      <c r="N3370" s="24"/>
      <c r="Q3370" s="24"/>
      <c r="T3370" s="24"/>
      <c r="W3370" s="24"/>
      <c r="Z3370" s="24"/>
      <c r="AC3370" s="24"/>
      <c r="AI3370" s="24"/>
      <c r="AL3370" s="24"/>
      <c r="AO3370" s="24"/>
      <c r="AR3370" s="24"/>
      <c r="AU3370" s="24"/>
    </row>
    <row r="3371">
      <c r="J3371" s="18"/>
      <c r="N3371" s="24"/>
      <c r="Q3371" s="24"/>
      <c r="T3371" s="24"/>
      <c r="W3371" s="24"/>
      <c r="Z3371" s="24"/>
      <c r="AC3371" s="24"/>
      <c r="AI3371" s="24"/>
      <c r="AL3371" s="24"/>
      <c r="AO3371" s="24"/>
      <c r="AR3371" s="24"/>
      <c r="AU3371" s="24"/>
    </row>
    <row r="3372">
      <c r="J3372" s="18"/>
      <c r="N3372" s="24"/>
      <c r="Q3372" s="24"/>
      <c r="T3372" s="24"/>
      <c r="W3372" s="24"/>
      <c r="Z3372" s="24"/>
      <c r="AC3372" s="24"/>
      <c r="AI3372" s="24"/>
      <c r="AL3372" s="24"/>
      <c r="AO3372" s="24"/>
      <c r="AR3372" s="24"/>
      <c r="AU3372" s="24"/>
    </row>
    <row r="3373">
      <c r="J3373" s="18"/>
      <c r="N3373" s="24"/>
      <c r="Q3373" s="24"/>
      <c r="T3373" s="24"/>
      <c r="W3373" s="24"/>
      <c r="Z3373" s="24"/>
      <c r="AC3373" s="24"/>
      <c r="AI3373" s="24"/>
      <c r="AL3373" s="24"/>
      <c r="AO3373" s="24"/>
      <c r="AR3373" s="24"/>
      <c r="AU3373" s="24"/>
    </row>
    <row r="3374">
      <c r="J3374" s="18"/>
      <c r="N3374" s="24"/>
      <c r="Q3374" s="24"/>
      <c r="T3374" s="24"/>
      <c r="W3374" s="24"/>
      <c r="Z3374" s="24"/>
      <c r="AC3374" s="24"/>
      <c r="AI3374" s="24"/>
      <c r="AL3374" s="24"/>
      <c r="AO3374" s="24"/>
      <c r="AR3374" s="24"/>
      <c r="AU3374" s="24"/>
    </row>
    <row r="3375">
      <c r="J3375" s="18"/>
      <c r="N3375" s="24"/>
      <c r="Q3375" s="24"/>
      <c r="T3375" s="24"/>
      <c r="W3375" s="24"/>
      <c r="Z3375" s="24"/>
      <c r="AC3375" s="24"/>
      <c r="AI3375" s="24"/>
      <c r="AL3375" s="24"/>
      <c r="AO3375" s="24"/>
      <c r="AR3375" s="24"/>
      <c r="AU3375" s="24"/>
    </row>
    <row r="3376">
      <c r="J3376" s="18"/>
      <c r="N3376" s="24"/>
      <c r="Q3376" s="24"/>
      <c r="T3376" s="24"/>
      <c r="W3376" s="24"/>
      <c r="Z3376" s="24"/>
      <c r="AC3376" s="24"/>
      <c r="AI3376" s="24"/>
      <c r="AL3376" s="24"/>
      <c r="AO3376" s="24"/>
      <c r="AR3376" s="24"/>
      <c r="AU3376" s="24"/>
    </row>
    <row r="3377">
      <c r="J3377" s="18"/>
      <c r="N3377" s="24"/>
      <c r="Q3377" s="24"/>
      <c r="T3377" s="24"/>
      <c r="W3377" s="24"/>
      <c r="Z3377" s="24"/>
      <c r="AC3377" s="24"/>
      <c r="AI3377" s="24"/>
      <c r="AL3377" s="24"/>
      <c r="AO3377" s="24"/>
      <c r="AR3377" s="24"/>
      <c r="AU3377" s="24"/>
    </row>
    <row r="3378">
      <c r="J3378" s="18"/>
      <c r="N3378" s="24"/>
      <c r="Q3378" s="24"/>
      <c r="T3378" s="24"/>
      <c r="W3378" s="24"/>
      <c r="Z3378" s="24"/>
      <c r="AC3378" s="24"/>
      <c r="AI3378" s="24"/>
      <c r="AL3378" s="24"/>
      <c r="AO3378" s="24"/>
      <c r="AR3378" s="24"/>
      <c r="AU3378" s="24"/>
    </row>
    <row r="3379">
      <c r="J3379" s="18"/>
      <c r="N3379" s="24"/>
      <c r="Q3379" s="24"/>
      <c r="T3379" s="24"/>
      <c r="W3379" s="24"/>
      <c r="Z3379" s="24"/>
      <c r="AC3379" s="24"/>
      <c r="AI3379" s="24"/>
      <c r="AL3379" s="24"/>
      <c r="AO3379" s="24"/>
      <c r="AR3379" s="24"/>
      <c r="AU3379" s="24"/>
    </row>
    <row r="3380">
      <c r="J3380" s="18"/>
      <c r="N3380" s="24"/>
      <c r="Q3380" s="24"/>
      <c r="T3380" s="24"/>
      <c r="W3380" s="24"/>
      <c r="Z3380" s="24"/>
      <c r="AC3380" s="24"/>
      <c r="AI3380" s="24"/>
      <c r="AL3380" s="24"/>
      <c r="AO3380" s="24"/>
      <c r="AR3380" s="24"/>
      <c r="AU3380" s="24"/>
    </row>
    <row r="3381">
      <c r="J3381" s="18"/>
      <c r="N3381" s="24"/>
      <c r="Q3381" s="24"/>
      <c r="T3381" s="24"/>
      <c r="W3381" s="24"/>
      <c r="Z3381" s="24"/>
      <c r="AC3381" s="24"/>
      <c r="AI3381" s="24"/>
      <c r="AL3381" s="24"/>
      <c r="AO3381" s="24"/>
      <c r="AR3381" s="24"/>
      <c r="AU3381" s="24"/>
    </row>
    <row r="3382">
      <c r="J3382" s="18"/>
      <c r="N3382" s="24"/>
      <c r="Q3382" s="24"/>
      <c r="T3382" s="24"/>
      <c r="W3382" s="24"/>
      <c r="Z3382" s="24"/>
      <c r="AC3382" s="24"/>
      <c r="AI3382" s="24"/>
      <c r="AL3382" s="24"/>
      <c r="AO3382" s="24"/>
      <c r="AR3382" s="24"/>
      <c r="AU3382" s="24"/>
    </row>
    <row r="3383">
      <c r="J3383" s="18"/>
      <c r="N3383" s="24"/>
      <c r="Q3383" s="24"/>
      <c r="T3383" s="24"/>
      <c r="W3383" s="24"/>
      <c r="Z3383" s="24"/>
      <c r="AC3383" s="24"/>
      <c r="AI3383" s="24"/>
      <c r="AL3383" s="24"/>
      <c r="AO3383" s="24"/>
      <c r="AR3383" s="24"/>
      <c r="AU3383" s="24"/>
    </row>
    <row r="3384">
      <c r="J3384" s="18"/>
      <c r="N3384" s="24"/>
      <c r="Q3384" s="24"/>
      <c r="T3384" s="24"/>
      <c r="W3384" s="24"/>
      <c r="Z3384" s="24"/>
      <c r="AC3384" s="24"/>
      <c r="AI3384" s="24"/>
      <c r="AL3384" s="24"/>
      <c r="AO3384" s="24"/>
      <c r="AR3384" s="24"/>
      <c r="AU3384" s="24"/>
    </row>
    <row r="3385">
      <c r="J3385" s="18"/>
      <c r="N3385" s="24"/>
      <c r="Q3385" s="24"/>
      <c r="T3385" s="24"/>
      <c r="W3385" s="24"/>
      <c r="Z3385" s="24"/>
      <c r="AC3385" s="24"/>
      <c r="AI3385" s="24"/>
      <c r="AL3385" s="24"/>
      <c r="AO3385" s="24"/>
      <c r="AR3385" s="24"/>
      <c r="AU3385" s="24"/>
    </row>
    <row r="3386">
      <c r="J3386" s="18"/>
      <c r="N3386" s="24"/>
      <c r="Q3386" s="24"/>
      <c r="T3386" s="24"/>
      <c r="W3386" s="24"/>
      <c r="Z3386" s="24"/>
      <c r="AC3386" s="24"/>
      <c r="AI3386" s="24"/>
      <c r="AL3386" s="24"/>
      <c r="AO3386" s="24"/>
      <c r="AR3386" s="24"/>
      <c r="AU3386" s="24"/>
    </row>
    <row r="3387">
      <c r="J3387" s="18"/>
      <c r="N3387" s="24"/>
      <c r="Q3387" s="24"/>
      <c r="T3387" s="24"/>
      <c r="W3387" s="24"/>
      <c r="Z3387" s="24"/>
      <c r="AC3387" s="24"/>
      <c r="AI3387" s="24"/>
      <c r="AL3387" s="24"/>
      <c r="AO3387" s="24"/>
      <c r="AR3387" s="24"/>
      <c r="AU3387" s="24"/>
    </row>
    <row r="3388">
      <c r="J3388" s="18"/>
      <c r="N3388" s="24"/>
      <c r="Q3388" s="24"/>
      <c r="T3388" s="24"/>
      <c r="W3388" s="24"/>
      <c r="Z3388" s="24"/>
      <c r="AC3388" s="24"/>
      <c r="AI3388" s="24"/>
      <c r="AL3388" s="24"/>
      <c r="AO3388" s="24"/>
      <c r="AR3388" s="24"/>
      <c r="AU3388" s="24"/>
    </row>
    <row r="3389">
      <c r="J3389" s="18"/>
      <c r="N3389" s="24"/>
      <c r="Q3389" s="24"/>
      <c r="T3389" s="24"/>
      <c r="W3389" s="24"/>
      <c r="Z3389" s="24"/>
      <c r="AC3389" s="24"/>
      <c r="AI3389" s="24"/>
      <c r="AL3389" s="24"/>
      <c r="AO3389" s="24"/>
      <c r="AR3389" s="24"/>
      <c r="AU3389" s="24"/>
    </row>
    <row r="3390">
      <c r="J3390" s="18"/>
      <c r="N3390" s="24"/>
      <c r="Q3390" s="24"/>
      <c r="T3390" s="24"/>
      <c r="W3390" s="24"/>
      <c r="Z3390" s="24"/>
      <c r="AC3390" s="24"/>
      <c r="AI3390" s="24"/>
      <c r="AL3390" s="24"/>
      <c r="AO3390" s="24"/>
      <c r="AR3390" s="24"/>
      <c r="AU3390" s="24"/>
    </row>
    <row r="3391">
      <c r="J3391" s="18"/>
      <c r="N3391" s="24"/>
      <c r="Q3391" s="24"/>
      <c r="T3391" s="24"/>
      <c r="W3391" s="24"/>
      <c r="Z3391" s="24"/>
      <c r="AC3391" s="24"/>
      <c r="AI3391" s="24"/>
      <c r="AL3391" s="24"/>
      <c r="AO3391" s="24"/>
      <c r="AR3391" s="24"/>
      <c r="AU3391" s="24"/>
    </row>
    <row r="3392">
      <c r="J3392" s="18"/>
      <c r="N3392" s="24"/>
      <c r="Q3392" s="24"/>
      <c r="T3392" s="24"/>
      <c r="W3392" s="24"/>
      <c r="Z3392" s="24"/>
      <c r="AC3392" s="24"/>
      <c r="AI3392" s="24"/>
      <c r="AL3392" s="24"/>
      <c r="AO3392" s="24"/>
      <c r="AR3392" s="24"/>
      <c r="AU3392" s="24"/>
    </row>
    <row r="3393">
      <c r="J3393" s="18"/>
      <c r="N3393" s="24"/>
      <c r="Q3393" s="24"/>
      <c r="T3393" s="24"/>
      <c r="W3393" s="24"/>
      <c r="Z3393" s="24"/>
      <c r="AC3393" s="24"/>
      <c r="AI3393" s="24"/>
      <c r="AL3393" s="24"/>
      <c r="AO3393" s="24"/>
      <c r="AR3393" s="24"/>
      <c r="AU3393" s="24"/>
    </row>
    <row r="3394">
      <c r="J3394" s="18"/>
      <c r="N3394" s="24"/>
      <c r="Q3394" s="24"/>
      <c r="T3394" s="24"/>
      <c r="W3394" s="24"/>
      <c r="Z3394" s="24"/>
      <c r="AC3394" s="24"/>
      <c r="AI3394" s="24"/>
      <c r="AL3394" s="24"/>
      <c r="AO3394" s="24"/>
      <c r="AR3394" s="24"/>
      <c r="AU3394" s="24"/>
    </row>
    <row r="3395">
      <c r="J3395" s="18"/>
      <c r="N3395" s="24"/>
      <c r="Q3395" s="24"/>
      <c r="T3395" s="24"/>
      <c r="W3395" s="24"/>
      <c r="Z3395" s="24"/>
      <c r="AC3395" s="24"/>
      <c r="AI3395" s="24"/>
      <c r="AL3395" s="24"/>
      <c r="AO3395" s="24"/>
      <c r="AR3395" s="24"/>
      <c r="AU3395" s="24"/>
    </row>
    <row r="3396">
      <c r="J3396" s="18"/>
      <c r="N3396" s="24"/>
      <c r="Q3396" s="24"/>
      <c r="T3396" s="24"/>
      <c r="W3396" s="24"/>
      <c r="Z3396" s="24"/>
      <c r="AC3396" s="24"/>
      <c r="AI3396" s="24"/>
      <c r="AL3396" s="24"/>
      <c r="AO3396" s="24"/>
      <c r="AR3396" s="24"/>
      <c r="AU3396" s="24"/>
    </row>
    <row r="3397">
      <c r="J3397" s="18"/>
      <c r="N3397" s="24"/>
      <c r="Q3397" s="24"/>
      <c r="T3397" s="24"/>
      <c r="W3397" s="24"/>
      <c r="Z3397" s="24"/>
      <c r="AC3397" s="24"/>
      <c r="AI3397" s="24"/>
      <c r="AL3397" s="24"/>
      <c r="AO3397" s="24"/>
      <c r="AR3397" s="24"/>
      <c r="AU3397" s="24"/>
    </row>
    <row r="3398">
      <c r="J3398" s="18"/>
      <c r="N3398" s="24"/>
      <c r="Q3398" s="24"/>
      <c r="T3398" s="24"/>
      <c r="W3398" s="24"/>
      <c r="Z3398" s="24"/>
      <c r="AC3398" s="24"/>
      <c r="AI3398" s="24"/>
      <c r="AL3398" s="24"/>
      <c r="AO3398" s="24"/>
      <c r="AR3398" s="24"/>
      <c r="AU3398" s="24"/>
    </row>
    <row r="3399">
      <c r="J3399" s="18"/>
      <c r="N3399" s="24"/>
      <c r="Q3399" s="24"/>
      <c r="T3399" s="24"/>
      <c r="W3399" s="24"/>
      <c r="Z3399" s="24"/>
      <c r="AC3399" s="24"/>
      <c r="AI3399" s="24"/>
      <c r="AL3399" s="24"/>
      <c r="AO3399" s="24"/>
      <c r="AR3399" s="24"/>
      <c r="AU3399" s="24"/>
    </row>
    <row r="3400">
      <c r="J3400" s="18"/>
      <c r="N3400" s="24"/>
      <c r="Q3400" s="24"/>
      <c r="T3400" s="24"/>
      <c r="W3400" s="24"/>
      <c r="Z3400" s="24"/>
      <c r="AC3400" s="24"/>
      <c r="AI3400" s="24"/>
      <c r="AL3400" s="24"/>
      <c r="AO3400" s="24"/>
      <c r="AR3400" s="24"/>
      <c r="AU3400" s="24"/>
    </row>
    <row r="3401">
      <c r="J3401" s="18"/>
      <c r="N3401" s="24"/>
      <c r="Q3401" s="24"/>
      <c r="T3401" s="24"/>
      <c r="W3401" s="24"/>
      <c r="Z3401" s="24"/>
      <c r="AC3401" s="24"/>
      <c r="AI3401" s="24"/>
      <c r="AL3401" s="24"/>
      <c r="AO3401" s="24"/>
      <c r="AR3401" s="24"/>
      <c r="AU3401" s="24"/>
    </row>
    <row r="3402">
      <c r="J3402" s="18"/>
      <c r="N3402" s="24"/>
      <c r="Q3402" s="24"/>
      <c r="T3402" s="24"/>
      <c r="W3402" s="24"/>
      <c r="Z3402" s="24"/>
      <c r="AC3402" s="24"/>
      <c r="AI3402" s="24"/>
      <c r="AL3402" s="24"/>
      <c r="AO3402" s="24"/>
      <c r="AR3402" s="24"/>
      <c r="AU3402" s="24"/>
    </row>
    <row r="3403">
      <c r="J3403" s="18"/>
      <c r="N3403" s="24"/>
      <c r="Q3403" s="24"/>
      <c r="T3403" s="24"/>
      <c r="W3403" s="24"/>
      <c r="Z3403" s="24"/>
      <c r="AC3403" s="24"/>
      <c r="AI3403" s="24"/>
      <c r="AL3403" s="24"/>
      <c r="AO3403" s="24"/>
      <c r="AR3403" s="24"/>
      <c r="AU3403" s="24"/>
    </row>
    <row r="3404">
      <c r="J3404" s="18"/>
      <c r="N3404" s="24"/>
      <c r="Q3404" s="24"/>
      <c r="T3404" s="24"/>
      <c r="W3404" s="24"/>
      <c r="Z3404" s="24"/>
      <c r="AC3404" s="24"/>
      <c r="AI3404" s="24"/>
      <c r="AL3404" s="24"/>
      <c r="AO3404" s="24"/>
      <c r="AR3404" s="24"/>
      <c r="AU3404" s="24"/>
    </row>
    <row r="3405">
      <c r="J3405" s="18"/>
      <c r="N3405" s="24"/>
      <c r="Q3405" s="24"/>
      <c r="T3405" s="24"/>
      <c r="W3405" s="24"/>
      <c r="Z3405" s="24"/>
      <c r="AC3405" s="24"/>
      <c r="AI3405" s="24"/>
      <c r="AL3405" s="24"/>
      <c r="AO3405" s="24"/>
      <c r="AR3405" s="24"/>
      <c r="AU3405" s="24"/>
    </row>
    <row r="3406">
      <c r="J3406" s="18"/>
      <c r="N3406" s="24"/>
      <c r="Q3406" s="24"/>
      <c r="T3406" s="24"/>
      <c r="W3406" s="24"/>
      <c r="Z3406" s="24"/>
      <c r="AC3406" s="24"/>
      <c r="AI3406" s="24"/>
      <c r="AL3406" s="24"/>
      <c r="AO3406" s="24"/>
      <c r="AR3406" s="24"/>
      <c r="AU3406" s="24"/>
    </row>
    <row r="3407">
      <c r="J3407" s="18"/>
      <c r="N3407" s="24"/>
      <c r="Q3407" s="24"/>
      <c r="T3407" s="24"/>
      <c r="W3407" s="24"/>
      <c r="Z3407" s="24"/>
      <c r="AC3407" s="24"/>
      <c r="AI3407" s="24"/>
      <c r="AL3407" s="24"/>
      <c r="AO3407" s="24"/>
      <c r="AR3407" s="24"/>
      <c r="AU3407" s="24"/>
    </row>
    <row r="3408">
      <c r="J3408" s="18"/>
      <c r="N3408" s="24"/>
      <c r="Q3408" s="24"/>
      <c r="T3408" s="24"/>
      <c r="W3408" s="24"/>
      <c r="Z3408" s="24"/>
      <c r="AC3408" s="24"/>
      <c r="AI3408" s="24"/>
      <c r="AL3408" s="24"/>
      <c r="AO3408" s="24"/>
      <c r="AR3408" s="24"/>
      <c r="AU3408" s="24"/>
    </row>
    <row r="3409">
      <c r="J3409" s="18"/>
      <c r="N3409" s="24"/>
      <c r="Q3409" s="24"/>
      <c r="T3409" s="24"/>
      <c r="W3409" s="24"/>
      <c r="Z3409" s="24"/>
      <c r="AC3409" s="24"/>
      <c r="AI3409" s="24"/>
      <c r="AL3409" s="24"/>
      <c r="AO3409" s="24"/>
      <c r="AR3409" s="24"/>
      <c r="AU3409" s="24"/>
    </row>
    <row r="3410">
      <c r="J3410" s="18"/>
      <c r="N3410" s="24"/>
      <c r="Q3410" s="24"/>
      <c r="T3410" s="24"/>
      <c r="W3410" s="24"/>
      <c r="Z3410" s="24"/>
      <c r="AC3410" s="24"/>
      <c r="AI3410" s="24"/>
      <c r="AL3410" s="24"/>
      <c r="AO3410" s="24"/>
      <c r="AR3410" s="24"/>
      <c r="AU3410" s="24"/>
    </row>
    <row r="3411">
      <c r="J3411" s="18"/>
      <c r="N3411" s="24"/>
      <c r="Q3411" s="24"/>
      <c r="T3411" s="24"/>
      <c r="W3411" s="24"/>
      <c r="Z3411" s="24"/>
      <c r="AC3411" s="24"/>
      <c r="AI3411" s="24"/>
      <c r="AL3411" s="24"/>
      <c r="AO3411" s="24"/>
      <c r="AR3411" s="24"/>
      <c r="AU3411" s="24"/>
    </row>
    <row r="3412">
      <c r="J3412" s="18"/>
      <c r="N3412" s="24"/>
      <c r="Q3412" s="24"/>
      <c r="T3412" s="24"/>
      <c r="W3412" s="24"/>
      <c r="Z3412" s="24"/>
      <c r="AC3412" s="24"/>
      <c r="AI3412" s="24"/>
      <c r="AL3412" s="24"/>
      <c r="AO3412" s="24"/>
      <c r="AR3412" s="24"/>
      <c r="AU3412" s="24"/>
    </row>
    <row r="3413">
      <c r="J3413" s="18"/>
      <c r="N3413" s="24"/>
      <c r="Q3413" s="24"/>
      <c r="T3413" s="24"/>
      <c r="W3413" s="24"/>
      <c r="Z3413" s="24"/>
      <c r="AC3413" s="24"/>
      <c r="AI3413" s="24"/>
      <c r="AL3413" s="24"/>
      <c r="AO3413" s="24"/>
      <c r="AR3413" s="24"/>
      <c r="AU3413" s="24"/>
    </row>
    <row r="3414">
      <c r="J3414" s="18"/>
      <c r="N3414" s="24"/>
      <c r="Q3414" s="24"/>
      <c r="T3414" s="24"/>
      <c r="W3414" s="24"/>
      <c r="Z3414" s="24"/>
      <c r="AC3414" s="24"/>
      <c r="AI3414" s="24"/>
      <c r="AL3414" s="24"/>
      <c r="AO3414" s="24"/>
      <c r="AR3414" s="24"/>
      <c r="AU3414" s="24"/>
    </row>
    <row r="3415">
      <c r="J3415" s="18"/>
      <c r="N3415" s="24"/>
      <c r="Q3415" s="24"/>
      <c r="T3415" s="24"/>
      <c r="W3415" s="24"/>
      <c r="Z3415" s="24"/>
      <c r="AC3415" s="24"/>
      <c r="AI3415" s="24"/>
      <c r="AL3415" s="24"/>
      <c r="AO3415" s="24"/>
      <c r="AR3415" s="24"/>
      <c r="AU3415" s="24"/>
    </row>
    <row r="3416">
      <c r="J3416" s="18"/>
      <c r="N3416" s="24"/>
      <c r="Q3416" s="24"/>
      <c r="T3416" s="24"/>
      <c r="W3416" s="24"/>
      <c r="Z3416" s="24"/>
      <c r="AC3416" s="24"/>
      <c r="AI3416" s="24"/>
      <c r="AL3416" s="24"/>
      <c r="AO3416" s="24"/>
      <c r="AR3416" s="24"/>
      <c r="AU3416" s="24"/>
    </row>
    <row r="3417">
      <c r="J3417" s="18"/>
      <c r="N3417" s="24"/>
      <c r="Q3417" s="24"/>
      <c r="T3417" s="24"/>
      <c r="W3417" s="24"/>
      <c r="Z3417" s="24"/>
      <c r="AC3417" s="24"/>
      <c r="AI3417" s="24"/>
      <c r="AL3417" s="24"/>
      <c r="AO3417" s="24"/>
      <c r="AR3417" s="24"/>
      <c r="AU3417" s="24"/>
    </row>
    <row r="3418">
      <c r="J3418" s="18"/>
      <c r="N3418" s="24"/>
      <c r="Q3418" s="24"/>
      <c r="T3418" s="24"/>
      <c r="W3418" s="24"/>
      <c r="Z3418" s="24"/>
      <c r="AC3418" s="24"/>
      <c r="AI3418" s="24"/>
      <c r="AL3418" s="24"/>
      <c r="AO3418" s="24"/>
      <c r="AR3418" s="24"/>
      <c r="AU3418" s="24"/>
    </row>
    <row r="3419">
      <c r="J3419" s="18"/>
      <c r="N3419" s="24"/>
      <c r="Q3419" s="24"/>
      <c r="T3419" s="24"/>
      <c r="W3419" s="24"/>
      <c r="Z3419" s="24"/>
      <c r="AC3419" s="24"/>
      <c r="AI3419" s="24"/>
      <c r="AL3419" s="24"/>
      <c r="AO3419" s="24"/>
      <c r="AR3419" s="24"/>
      <c r="AU3419" s="24"/>
    </row>
    <row r="3420">
      <c r="J3420" s="18"/>
      <c r="N3420" s="24"/>
      <c r="Q3420" s="24"/>
      <c r="T3420" s="24"/>
      <c r="W3420" s="24"/>
      <c r="Z3420" s="24"/>
      <c r="AC3420" s="24"/>
      <c r="AI3420" s="24"/>
      <c r="AL3420" s="24"/>
      <c r="AO3420" s="24"/>
      <c r="AR3420" s="24"/>
      <c r="AU3420" s="24"/>
    </row>
    <row r="3421">
      <c r="J3421" s="18"/>
      <c r="N3421" s="24"/>
      <c r="Q3421" s="24"/>
      <c r="T3421" s="24"/>
      <c r="W3421" s="24"/>
      <c r="Z3421" s="24"/>
      <c r="AC3421" s="24"/>
      <c r="AI3421" s="24"/>
      <c r="AL3421" s="24"/>
      <c r="AO3421" s="24"/>
      <c r="AR3421" s="24"/>
      <c r="AU3421" s="24"/>
    </row>
    <row r="3422">
      <c r="J3422" s="18"/>
      <c r="N3422" s="24"/>
      <c r="Q3422" s="24"/>
      <c r="T3422" s="24"/>
      <c r="W3422" s="24"/>
      <c r="Z3422" s="24"/>
      <c r="AC3422" s="24"/>
      <c r="AI3422" s="24"/>
      <c r="AL3422" s="24"/>
      <c r="AO3422" s="24"/>
      <c r="AR3422" s="24"/>
      <c r="AU3422" s="24"/>
    </row>
    <row r="3423">
      <c r="J3423" s="18"/>
      <c r="N3423" s="24"/>
      <c r="Q3423" s="24"/>
      <c r="T3423" s="24"/>
      <c r="W3423" s="24"/>
      <c r="Z3423" s="24"/>
      <c r="AC3423" s="24"/>
      <c r="AI3423" s="24"/>
      <c r="AL3423" s="24"/>
      <c r="AO3423" s="24"/>
      <c r="AR3423" s="24"/>
      <c r="AU3423" s="24"/>
    </row>
    <row r="3424">
      <c r="J3424" s="18"/>
      <c r="N3424" s="24"/>
      <c r="Q3424" s="24"/>
      <c r="T3424" s="24"/>
      <c r="W3424" s="24"/>
      <c r="Z3424" s="24"/>
      <c r="AC3424" s="24"/>
      <c r="AI3424" s="24"/>
      <c r="AL3424" s="24"/>
      <c r="AO3424" s="24"/>
      <c r="AR3424" s="24"/>
      <c r="AU3424" s="24"/>
    </row>
    <row r="3425">
      <c r="J3425" s="18"/>
      <c r="N3425" s="24"/>
      <c r="Q3425" s="24"/>
      <c r="T3425" s="24"/>
      <c r="W3425" s="24"/>
      <c r="Z3425" s="24"/>
      <c r="AC3425" s="24"/>
      <c r="AI3425" s="24"/>
      <c r="AL3425" s="24"/>
      <c r="AO3425" s="24"/>
      <c r="AR3425" s="24"/>
      <c r="AU3425" s="24"/>
    </row>
    <row r="3426">
      <c r="J3426" s="18"/>
      <c r="N3426" s="24"/>
      <c r="Q3426" s="24"/>
      <c r="T3426" s="24"/>
      <c r="W3426" s="24"/>
      <c r="Z3426" s="24"/>
      <c r="AC3426" s="24"/>
      <c r="AI3426" s="24"/>
      <c r="AL3426" s="24"/>
      <c r="AO3426" s="24"/>
      <c r="AR3426" s="24"/>
      <c r="AU3426" s="24"/>
    </row>
    <row r="3427">
      <c r="J3427" s="18"/>
      <c r="N3427" s="24"/>
      <c r="Q3427" s="24"/>
      <c r="T3427" s="24"/>
      <c r="W3427" s="24"/>
      <c r="Z3427" s="24"/>
      <c r="AC3427" s="24"/>
      <c r="AI3427" s="24"/>
      <c r="AL3427" s="24"/>
      <c r="AO3427" s="24"/>
      <c r="AR3427" s="24"/>
      <c r="AU3427" s="24"/>
    </row>
    <row r="3428">
      <c r="J3428" s="18"/>
      <c r="N3428" s="24"/>
      <c r="Q3428" s="24"/>
      <c r="T3428" s="24"/>
      <c r="W3428" s="24"/>
      <c r="Z3428" s="24"/>
      <c r="AC3428" s="24"/>
      <c r="AI3428" s="24"/>
      <c r="AL3428" s="24"/>
      <c r="AO3428" s="24"/>
      <c r="AR3428" s="24"/>
      <c r="AU3428" s="24"/>
    </row>
    <row r="3429">
      <c r="J3429" s="18"/>
      <c r="N3429" s="24"/>
      <c r="Q3429" s="24"/>
      <c r="T3429" s="24"/>
      <c r="W3429" s="24"/>
      <c r="Z3429" s="24"/>
      <c r="AC3429" s="24"/>
      <c r="AI3429" s="24"/>
      <c r="AL3429" s="24"/>
      <c r="AO3429" s="24"/>
      <c r="AR3429" s="24"/>
      <c r="AU3429" s="24"/>
    </row>
    <row r="3430">
      <c r="J3430" s="18"/>
      <c r="N3430" s="24"/>
      <c r="Q3430" s="24"/>
      <c r="T3430" s="24"/>
      <c r="W3430" s="24"/>
      <c r="Z3430" s="24"/>
      <c r="AC3430" s="24"/>
      <c r="AI3430" s="24"/>
      <c r="AL3430" s="24"/>
      <c r="AO3430" s="24"/>
      <c r="AR3430" s="24"/>
      <c r="AU3430" s="24"/>
    </row>
    <row r="3431">
      <c r="J3431" s="18"/>
      <c r="N3431" s="24"/>
      <c r="Q3431" s="24"/>
      <c r="T3431" s="24"/>
      <c r="W3431" s="24"/>
      <c r="Z3431" s="24"/>
      <c r="AC3431" s="24"/>
      <c r="AI3431" s="24"/>
      <c r="AL3431" s="24"/>
      <c r="AO3431" s="24"/>
      <c r="AR3431" s="24"/>
      <c r="AU3431" s="24"/>
    </row>
    <row r="3432">
      <c r="J3432" s="18"/>
      <c r="N3432" s="24"/>
      <c r="Q3432" s="24"/>
      <c r="T3432" s="24"/>
      <c r="W3432" s="24"/>
      <c r="Z3432" s="24"/>
      <c r="AC3432" s="24"/>
      <c r="AI3432" s="24"/>
      <c r="AL3432" s="24"/>
      <c r="AO3432" s="24"/>
      <c r="AR3432" s="24"/>
      <c r="AU3432" s="24"/>
    </row>
    <row r="3433">
      <c r="J3433" s="18"/>
      <c r="N3433" s="24"/>
      <c r="Q3433" s="24"/>
      <c r="T3433" s="24"/>
      <c r="W3433" s="24"/>
      <c r="Z3433" s="24"/>
      <c r="AC3433" s="24"/>
      <c r="AI3433" s="24"/>
      <c r="AL3433" s="24"/>
      <c r="AO3433" s="24"/>
      <c r="AR3433" s="24"/>
      <c r="AU3433" s="24"/>
    </row>
    <row r="3434">
      <c r="J3434" s="18"/>
      <c r="N3434" s="24"/>
      <c r="Q3434" s="24"/>
      <c r="T3434" s="24"/>
      <c r="W3434" s="24"/>
      <c r="Z3434" s="24"/>
      <c r="AC3434" s="24"/>
      <c r="AI3434" s="24"/>
      <c r="AL3434" s="24"/>
      <c r="AO3434" s="24"/>
      <c r="AR3434" s="24"/>
      <c r="AU3434" s="24"/>
    </row>
    <row r="3435">
      <c r="J3435" s="18"/>
      <c r="N3435" s="24"/>
      <c r="Q3435" s="24"/>
      <c r="T3435" s="24"/>
      <c r="W3435" s="24"/>
      <c r="Z3435" s="24"/>
      <c r="AC3435" s="24"/>
      <c r="AI3435" s="24"/>
      <c r="AL3435" s="24"/>
      <c r="AO3435" s="24"/>
      <c r="AR3435" s="24"/>
      <c r="AU3435" s="24"/>
    </row>
    <row r="3436">
      <c r="J3436" s="18"/>
      <c r="N3436" s="24"/>
      <c r="Q3436" s="24"/>
      <c r="T3436" s="24"/>
      <c r="W3436" s="24"/>
      <c r="Z3436" s="24"/>
      <c r="AC3436" s="24"/>
      <c r="AI3436" s="24"/>
      <c r="AL3436" s="24"/>
      <c r="AO3436" s="24"/>
      <c r="AR3436" s="24"/>
      <c r="AU3436" s="24"/>
    </row>
    <row r="3437">
      <c r="J3437" s="18"/>
      <c r="N3437" s="24"/>
      <c r="Q3437" s="24"/>
      <c r="T3437" s="24"/>
      <c r="W3437" s="24"/>
      <c r="Z3437" s="24"/>
      <c r="AC3437" s="24"/>
      <c r="AI3437" s="24"/>
      <c r="AL3437" s="24"/>
      <c r="AO3437" s="24"/>
      <c r="AR3437" s="24"/>
      <c r="AU3437" s="24"/>
    </row>
    <row r="3438">
      <c r="J3438" s="18"/>
      <c r="N3438" s="24"/>
      <c r="Q3438" s="24"/>
      <c r="T3438" s="24"/>
      <c r="W3438" s="24"/>
      <c r="Z3438" s="24"/>
      <c r="AC3438" s="24"/>
      <c r="AI3438" s="24"/>
      <c r="AL3438" s="24"/>
      <c r="AO3438" s="24"/>
      <c r="AR3438" s="24"/>
      <c r="AU3438" s="24"/>
    </row>
    <row r="3439">
      <c r="J3439" s="18"/>
      <c r="N3439" s="24"/>
      <c r="Q3439" s="24"/>
      <c r="T3439" s="24"/>
      <c r="W3439" s="24"/>
      <c r="Z3439" s="24"/>
      <c r="AC3439" s="24"/>
      <c r="AI3439" s="24"/>
      <c r="AL3439" s="24"/>
      <c r="AO3439" s="24"/>
      <c r="AR3439" s="24"/>
      <c r="AU3439" s="24"/>
    </row>
    <row r="3440">
      <c r="J3440" s="18"/>
      <c r="N3440" s="24"/>
      <c r="Q3440" s="24"/>
      <c r="T3440" s="24"/>
      <c r="W3440" s="24"/>
      <c r="Z3440" s="24"/>
      <c r="AC3440" s="24"/>
      <c r="AI3440" s="24"/>
      <c r="AL3440" s="24"/>
      <c r="AO3440" s="24"/>
      <c r="AR3440" s="24"/>
      <c r="AU3440" s="24"/>
    </row>
    <row r="3441">
      <c r="J3441" s="18"/>
      <c r="N3441" s="24"/>
      <c r="Q3441" s="24"/>
      <c r="T3441" s="24"/>
      <c r="W3441" s="24"/>
      <c r="Z3441" s="24"/>
      <c r="AC3441" s="24"/>
      <c r="AI3441" s="24"/>
      <c r="AL3441" s="24"/>
      <c r="AO3441" s="24"/>
      <c r="AR3441" s="24"/>
      <c r="AU3441" s="24"/>
    </row>
    <row r="3442">
      <c r="J3442" s="18"/>
      <c r="N3442" s="24"/>
      <c r="Q3442" s="24"/>
      <c r="T3442" s="24"/>
      <c r="W3442" s="24"/>
      <c r="Z3442" s="24"/>
      <c r="AC3442" s="24"/>
      <c r="AI3442" s="24"/>
      <c r="AL3442" s="24"/>
      <c r="AO3442" s="24"/>
      <c r="AR3442" s="24"/>
      <c r="AU3442" s="24"/>
    </row>
    <row r="3443">
      <c r="J3443" s="18"/>
      <c r="N3443" s="24"/>
      <c r="Q3443" s="24"/>
      <c r="T3443" s="24"/>
      <c r="W3443" s="24"/>
      <c r="Z3443" s="24"/>
      <c r="AC3443" s="24"/>
      <c r="AI3443" s="24"/>
      <c r="AL3443" s="24"/>
      <c r="AO3443" s="24"/>
      <c r="AR3443" s="24"/>
      <c r="AU3443" s="24"/>
    </row>
    <row r="3444">
      <c r="J3444" s="18"/>
      <c r="N3444" s="24"/>
      <c r="Q3444" s="24"/>
      <c r="T3444" s="24"/>
      <c r="W3444" s="24"/>
      <c r="Z3444" s="24"/>
      <c r="AC3444" s="24"/>
      <c r="AI3444" s="24"/>
      <c r="AL3444" s="24"/>
      <c r="AO3444" s="24"/>
      <c r="AR3444" s="24"/>
      <c r="AU3444" s="24"/>
    </row>
    <row r="3445">
      <c r="J3445" s="18"/>
      <c r="N3445" s="24"/>
      <c r="Q3445" s="24"/>
      <c r="T3445" s="24"/>
      <c r="W3445" s="24"/>
      <c r="Z3445" s="24"/>
      <c r="AC3445" s="24"/>
      <c r="AI3445" s="24"/>
      <c r="AL3445" s="24"/>
      <c r="AO3445" s="24"/>
      <c r="AR3445" s="24"/>
      <c r="AU3445" s="24"/>
    </row>
    <row r="3446">
      <c r="J3446" s="18"/>
      <c r="N3446" s="24"/>
      <c r="Q3446" s="24"/>
      <c r="T3446" s="24"/>
      <c r="W3446" s="24"/>
      <c r="Z3446" s="24"/>
      <c r="AC3446" s="24"/>
      <c r="AI3446" s="24"/>
      <c r="AL3446" s="24"/>
      <c r="AO3446" s="24"/>
      <c r="AR3446" s="24"/>
      <c r="AU3446" s="24"/>
    </row>
    <row r="3447">
      <c r="J3447" s="18"/>
      <c r="N3447" s="24"/>
      <c r="Q3447" s="24"/>
      <c r="T3447" s="24"/>
      <c r="W3447" s="24"/>
      <c r="Z3447" s="24"/>
      <c r="AC3447" s="24"/>
      <c r="AI3447" s="24"/>
      <c r="AL3447" s="24"/>
      <c r="AO3447" s="24"/>
      <c r="AR3447" s="24"/>
      <c r="AU3447" s="24"/>
    </row>
    <row r="3448">
      <c r="J3448" s="18"/>
      <c r="N3448" s="24"/>
      <c r="Q3448" s="24"/>
      <c r="T3448" s="24"/>
      <c r="W3448" s="24"/>
      <c r="Z3448" s="24"/>
      <c r="AC3448" s="24"/>
      <c r="AI3448" s="24"/>
      <c r="AL3448" s="24"/>
      <c r="AO3448" s="24"/>
      <c r="AR3448" s="24"/>
      <c r="AU3448" s="24"/>
    </row>
    <row r="3449">
      <c r="J3449" s="18"/>
      <c r="N3449" s="24"/>
      <c r="Q3449" s="24"/>
      <c r="T3449" s="24"/>
      <c r="W3449" s="24"/>
      <c r="Z3449" s="24"/>
      <c r="AC3449" s="24"/>
      <c r="AI3449" s="24"/>
      <c r="AL3449" s="24"/>
      <c r="AO3449" s="24"/>
      <c r="AR3449" s="24"/>
      <c r="AU3449" s="24"/>
    </row>
    <row r="3450">
      <c r="J3450" s="18"/>
      <c r="N3450" s="24"/>
      <c r="Q3450" s="24"/>
      <c r="T3450" s="24"/>
      <c r="W3450" s="24"/>
      <c r="Z3450" s="24"/>
      <c r="AC3450" s="24"/>
      <c r="AI3450" s="24"/>
      <c r="AL3450" s="24"/>
      <c r="AO3450" s="24"/>
      <c r="AR3450" s="24"/>
      <c r="AU3450" s="24"/>
    </row>
    <row r="3451">
      <c r="J3451" s="18"/>
      <c r="N3451" s="24"/>
      <c r="Q3451" s="24"/>
      <c r="T3451" s="24"/>
      <c r="W3451" s="24"/>
      <c r="Z3451" s="24"/>
      <c r="AC3451" s="24"/>
      <c r="AI3451" s="24"/>
      <c r="AL3451" s="24"/>
      <c r="AO3451" s="24"/>
      <c r="AR3451" s="24"/>
      <c r="AU3451" s="24"/>
    </row>
    <row r="3452">
      <c r="J3452" s="18"/>
      <c r="N3452" s="24"/>
      <c r="Q3452" s="24"/>
      <c r="T3452" s="24"/>
      <c r="W3452" s="24"/>
      <c r="Z3452" s="24"/>
      <c r="AC3452" s="24"/>
      <c r="AI3452" s="24"/>
      <c r="AL3452" s="24"/>
      <c r="AO3452" s="24"/>
      <c r="AR3452" s="24"/>
      <c r="AU3452" s="24"/>
    </row>
    <row r="3453">
      <c r="J3453" s="18"/>
      <c r="N3453" s="24"/>
      <c r="Q3453" s="24"/>
      <c r="T3453" s="24"/>
      <c r="W3453" s="24"/>
      <c r="Z3453" s="24"/>
      <c r="AC3453" s="24"/>
      <c r="AI3453" s="24"/>
      <c r="AL3453" s="24"/>
      <c r="AO3453" s="24"/>
      <c r="AR3453" s="24"/>
      <c r="AU3453" s="24"/>
    </row>
    <row r="3454">
      <c r="J3454" s="18"/>
      <c r="N3454" s="24"/>
      <c r="Q3454" s="24"/>
      <c r="T3454" s="24"/>
      <c r="W3454" s="24"/>
      <c r="Z3454" s="24"/>
      <c r="AC3454" s="24"/>
      <c r="AI3454" s="24"/>
      <c r="AL3454" s="24"/>
      <c r="AO3454" s="24"/>
      <c r="AR3454" s="24"/>
      <c r="AU3454" s="24"/>
    </row>
    <row r="3455">
      <c r="J3455" s="18"/>
      <c r="N3455" s="24"/>
      <c r="Q3455" s="24"/>
      <c r="T3455" s="24"/>
      <c r="W3455" s="24"/>
      <c r="Z3455" s="24"/>
      <c r="AC3455" s="24"/>
      <c r="AI3455" s="24"/>
      <c r="AL3455" s="24"/>
      <c r="AO3455" s="24"/>
      <c r="AR3455" s="24"/>
      <c r="AU3455" s="24"/>
    </row>
    <row r="3456">
      <c r="J3456" s="18"/>
      <c r="N3456" s="24"/>
      <c r="Q3456" s="24"/>
      <c r="T3456" s="24"/>
      <c r="W3456" s="24"/>
      <c r="Z3456" s="24"/>
      <c r="AC3456" s="24"/>
      <c r="AI3456" s="24"/>
      <c r="AL3456" s="24"/>
      <c r="AO3456" s="24"/>
      <c r="AR3456" s="24"/>
      <c r="AU3456" s="24"/>
    </row>
    <row r="3457">
      <c r="J3457" s="18"/>
      <c r="N3457" s="24"/>
      <c r="Q3457" s="24"/>
      <c r="T3457" s="24"/>
      <c r="W3457" s="24"/>
      <c r="Z3457" s="24"/>
      <c r="AC3457" s="24"/>
      <c r="AI3457" s="24"/>
      <c r="AL3457" s="24"/>
      <c r="AO3457" s="24"/>
      <c r="AR3457" s="24"/>
      <c r="AU3457" s="24"/>
    </row>
    <row r="3458">
      <c r="J3458" s="18"/>
      <c r="N3458" s="24"/>
      <c r="Q3458" s="24"/>
      <c r="T3458" s="24"/>
      <c r="W3458" s="24"/>
      <c r="Z3458" s="24"/>
      <c r="AC3458" s="24"/>
      <c r="AI3458" s="24"/>
      <c r="AL3458" s="24"/>
      <c r="AO3458" s="24"/>
      <c r="AR3458" s="24"/>
      <c r="AU3458" s="24"/>
    </row>
    <row r="3459">
      <c r="J3459" s="18"/>
      <c r="N3459" s="24"/>
      <c r="Q3459" s="24"/>
      <c r="T3459" s="24"/>
      <c r="W3459" s="24"/>
      <c r="Z3459" s="24"/>
      <c r="AC3459" s="24"/>
      <c r="AI3459" s="24"/>
      <c r="AL3459" s="24"/>
      <c r="AO3459" s="24"/>
      <c r="AR3459" s="24"/>
      <c r="AU3459" s="24"/>
    </row>
    <row r="3460">
      <c r="J3460" s="18"/>
      <c r="N3460" s="24"/>
      <c r="Q3460" s="24"/>
      <c r="T3460" s="24"/>
      <c r="W3460" s="24"/>
      <c r="Z3460" s="24"/>
      <c r="AC3460" s="24"/>
      <c r="AI3460" s="24"/>
      <c r="AL3460" s="24"/>
      <c r="AO3460" s="24"/>
      <c r="AR3460" s="24"/>
      <c r="AU3460" s="24"/>
    </row>
    <row r="3461">
      <c r="J3461" s="18"/>
      <c r="N3461" s="24"/>
      <c r="Q3461" s="24"/>
      <c r="T3461" s="24"/>
      <c r="W3461" s="24"/>
      <c r="Z3461" s="24"/>
      <c r="AC3461" s="24"/>
      <c r="AI3461" s="24"/>
      <c r="AL3461" s="24"/>
      <c r="AO3461" s="24"/>
      <c r="AR3461" s="24"/>
      <c r="AU3461" s="24"/>
    </row>
    <row r="3462">
      <c r="J3462" s="18"/>
      <c r="N3462" s="24"/>
      <c r="Q3462" s="24"/>
      <c r="T3462" s="24"/>
      <c r="W3462" s="24"/>
      <c r="Z3462" s="24"/>
      <c r="AC3462" s="24"/>
      <c r="AI3462" s="24"/>
      <c r="AL3462" s="24"/>
      <c r="AO3462" s="24"/>
      <c r="AR3462" s="24"/>
      <c r="AU3462" s="24"/>
    </row>
    <row r="3463">
      <c r="J3463" s="18"/>
      <c r="N3463" s="24"/>
      <c r="Q3463" s="24"/>
      <c r="T3463" s="24"/>
      <c r="W3463" s="24"/>
      <c r="Z3463" s="24"/>
      <c r="AC3463" s="24"/>
      <c r="AI3463" s="24"/>
      <c r="AL3463" s="24"/>
      <c r="AO3463" s="24"/>
      <c r="AR3463" s="24"/>
      <c r="AU3463" s="24"/>
    </row>
    <row r="3464">
      <c r="J3464" s="18"/>
      <c r="N3464" s="24"/>
      <c r="Q3464" s="24"/>
      <c r="T3464" s="24"/>
      <c r="W3464" s="24"/>
      <c r="Z3464" s="24"/>
      <c r="AC3464" s="24"/>
      <c r="AI3464" s="24"/>
      <c r="AL3464" s="24"/>
      <c r="AO3464" s="24"/>
      <c r="AR3464" s="24"/>
      <c r="AU3464" s="24"/>
    </row>
    <row r="3465">
      <c r="J3465" s="18"/>
      <c r="N3465" s="24"/>
      <c r="Q3465" s="24"/>
      <c r="T3465" s="24"/>
      <c r="W3465" s="24"/>
      <c r="Z3465" s="24"/>
      <c r="AC3465" s="24"/>
      <c r="AI3465" s="24"/>
      <c r="AL3465" s="24"/>
      <c r="AO3465" s="24"/>
      <c r="AR3465" s="24"/>
      <c r="AU3465" s="24"/>
    </row>
    <row r="3466">
      <c r="J3466" s="18"/>
      <c r="N3466" s="24"/>
      <c r="Q3466" s="24"/>
      <c r="T3466" s="24"/>
      <c r="W3466" s="24"/>
      <c r="Z3466" s="24"/>
      <c r="AC3466" s="24"/>
      <c r="AI3466" s="24"/>
      <c r="AL3466" s="24"/>
      <c r="AO3466" s="24"/>
      <c r="AR3466" s="24"/>
      <c r="AU3466" s="24"/>
    </row>
    <row r="3467">
      <c r="J3467" s="18"/>
      <c r="N3467" s="24"/>
      <c r="Q3467" s="24"/>
      <c r="T3467" s="24"/>
      <c r="W3467" s="24"/>
      <c r="Z3467" s="24"/>
      <c r="AC3467" s="24"/>
      <c r="AI3467" s="24"/>
      <c r="AL3467" s="24"/>
      <c r="AO3467" s="24"/>
      <c r="AR3467" s="24"/>
      <c r="AU3467" s="24"/>
    </row>
    <row r="3468">
      <c r="J3468" s="18"/>
      <c r="N3468" s="24"/>
      <c r="Q3468" s="24"/>
      <c r="T3468" s="24"/>
      <c r="W3468" s="24"/>
      <c r="Z3468" s="24"/>
      <c r="AC3468" s="24"/>
      <c r="AI3468" s="24"/>
      <c r="AL3468" s="24"/>
      <c r="AO3468" s="24"/>
      <c r="AR3468" s="24"/>
      <c r="AU3468" s="24"/>
    </row>
    <row r="3469">
      <c r="J3469" s="18"/>
      <c r="N3469" s="24"/>
      <c r="Q3469" s="24"/>
      <c r="T3469" s="24"/>
      <c r="W3469" s="24"/>
      <c r="Z3469" s="24"/>
      <c r="AC3469" s="24"/>
      <c r="AI3469" s="24"/>
      <c r="AL3469" s="24"/>
      <c r="AO3469" s="24"/>
      <c r="AR3469" s="24"/>
      <c r="AU3469" s="24"/>
    </row>
    <row r="3470">
      <c r="J3470" s="18"/>
      <c r="N3470" s="24"/>
      <c r="Q3470" s="24"/>
      <c r="T3470" s="24"/>
      <c r="W3470" s="24"/>
      <c r="Z3470" s="24"/>
      <c r="AC3470" s="24"/>
      <c r="AI3470" s="24"/>
      <c r="AL3470" s="24"/>
      <c r="AO3470" s="24"/>
      <c r="AR3470" s="24"/>
      <c r="AU3470" s="24"/>
    </row>
    <row r="3471">
      <c r="J3471" s="18"/>
      <c r="N3471" s="24"/>
      <c r="Q3471" s="24"/>
      <c r="T3471" s="24"/>
      <c r="W3471" s="24"/>
      <c r="Z3471" s="24"/>
      <c r="AC3471" s="24"/>
      <c r="AI3471" s="24"/>
      <c r="AL3471" s="24"/>
      <c r="AO3471" s="24"/>
      <c r="AR3471" s="24"/>
      <c r="AU3471" s="24"/>
    </row>
    <row r="3472">
      <c r="J3472" s="18"/>
      <c r="N3472" s="24"/>
      <c r="Q3472" s="24"/>
      <c r="T3472" s="24"/>
      <c r="W3472" s="24"/>
      <c r="Z3472" s="24"/>
      <c r="AC3472" s="24"/>
      <c r="AI3472" s="24"/>
      <c r="AL3472" s="24"/>
      <c r="AO3472" s="24"/>
      <c r="AR3472" s="24"/>
      <c r="AU3472" s="24"/>
    </row>
    <row r="3473">
      <c r="J3473" s="18"/>
      <c r="N3473" s="24"/>
      <c r="Q3473" s="24"/>
      <c r="T3473" s="24"/>
      <c r="W3473" s="24"/>
      <c r="Z3473" s="24"/>
      <c r="AC3473" s="24"/>
      <c r="AI3473" s="24"/>
      <c r="AL3473" s="24"/>
      <c r="AO3473" s="24"/>
      <c r="AR3473" s="24"/>
      <c r="AU3473" s="24"/>
    </row>
    <row r="3474">
      <c r="J3474" s="18"/>
      <c r="N3474" s="24"/>
      <c r="Q3474" s="24"/>
      <c r="T3474" s="24"/>
      <c r="W3474" s="24"/>
      <c r="Z3474" s="24"/>
      <c r="AC3474" s="24"/>
      <c r="AI3474" s="24"/>
      <c r="AL3474" s="24"/>
      <c r="AO3474" s="24"/>
      <c r="AR3474" s="24"/>
      <c r="AU3474" s="24"/>
    </row>
    <row r="3475">
      <c r="J3475" s="18"/>
      <c r="N3475" s="24"/>
      <c r="Q3475" s="24"/>
      <c r="T3475" s="24"/>
      <c r="W3475" s="24"/>
      <c r="Z3475" s="24"/>
      <c r="AC3475" s="24"/>
      <c r="AI3475" s="24"/>
      <c r="AL3475" s="24"/>
      <c r="AO3475" s="24"/>
      <c r="AR3475" s="24"/>
      <c r="AU3475" s="24"/>
    </row>
    <row r="3476">
      <c r="J3476" s="18"/>
      <c r="N3476" s="24"/>
      <c r="Q3476" s="24"/>
      <c r="T3476" s="24"/>
      <c r="W3476" s="24"/>
      <c r="Z3476" s="24"/>
      <c r="AC3476" s="24"/>
      <c r="AI3476" s="24"/>
      <c r="AL3476" s="24"/>
      <c r="AO3476" s="24"/>
      <c r="AR3476" s="24"/>
      <c r="AU3476" s="24"/>
    </row>
    <row r="3477">
      <c r="J3477" s="18"/>
      <c r="N3477" s="24"/>
      <c r="Q3477" s="24"/>
      <c r="T3477" s="24"/>
      <c r="W3477" s="24"/>
      <c r="Z3477" s="24"/>
      <c r="AC3477" s="24"/>
      <c r="AI3477" s="24"/>
      <c r="AL3477" s="24"/>
      <c r="AO3477" s="24"/>
      <c r="AR3477" s="24"/>
      <c r="AU3477" s="24"/>
    </row>
    <row r="3478">
      <c r="J3478" s="18"/>
      <c r="N3478" s="24"/>
      <c r="Q3478" s="24"/>
      <c r="T3478" s="24"/>
      <c r="W3478" s="24"/>
      <c r="Z3478" s="24"/>
      <c r="AC3478" s="24"/>
      <c r="AI3478" s="24"/>
      <c r="AL3478" s="24"/>
      <c r="AO3478" s="24"/>
      <c r="AR3478" s="24"/>
      <c r="AU3478" s="24"/>
    </row>
    <row r="3479">
      <c r="J3479" s="18"/>
      <c r="N3479" s="24"/>
      <c r="Q3479" s="24"/>
      <c r="T3479" s="24"/>
      <c r="W3479" s="24"/>
      <c r="Z3479" s="24"/>
      <c r="AC3479" s="24"/>
      <c r="AI3479" s="24"/>
      <c r="AL3479" s="24"/>
      <c r="AO3479" s="24"/>
      <c r="AR3479" s="24"/>
      <c r="AU3479" s="24"/>
    </row>
    <row r="3480">
      <c r="J3480" s="18"/>
      <c r="N3480" s="24"/>
      <c r="Q3480" s="24"/>
      <c r="T3480" s="24"/>
      <c r="W3480" s="24"/>
      <c r="Z3480" s="24"/>
      <c r="AC3480" s="24"/>
      <c r="AI3480" s="24"/>
      <c r="AL3480" s="24"/>
      <c r="AO3480" s="24"/>
      <c r="AR3480" s="24"/>
      <c r="AU3480" s="24"/>
    </row>
    <row r="3481">
      <c r="J3481" s="18"/>
      <c r="N3481" s="24"/>
      <c r="Q3481" s="24"/>
      <c r="T3481" s="24"/>
      <c r="W3481" s="24"/>
      <c r="Z3481" s="24"/>
      <c r="AC3481" s="24"/>
      <c r="AI3481" s="24"/>
      <c r="AL3481" s="24"/>
      <c r="AO3481" s="24"/>
      <c r="AR3481" s="24"/>
      <c r="AU3481" s="24"/>
    </row>
    <row r="3482">
      <c r="J3482" s="18"/>
      <c r="N3482" s="24"/>
      <c r="Q3482" s="24"/>
      <c r="T3482" s="24"/>
      <c r="W3482" s="24"/>
      <c r="Z3482" s="24"/>
      <c r="AC3482" s="24"/>
      <c r="AI3482" s="24"/>
      <c r="AL3482" s="24"/>
      <c r="AO3482" s="24"/>
      <c r="AR3482" s="24"/>
      <c r="AU3482" s="24"/>
    </row>
    <row r="3483">
      <c r="J3483" s="18"/>
      <c r="N3483" s="24"/>
      <c r="Q3483" s="24"/>
      <c r="T3483" s="24"/>
      <c r="W3483" s="24"/>
      <c r="Z3483" s="24"/>
      <c r="AC3483" s="24"/>
      <c r="AI3483" s="24"/>
      <c r="AL3483" s="24"/>
      <c r="AO3483" s="24"/>
      <c r="AR3483" s="24"/>
      <c r="AU3483" s="24"/>
    </row>
    <row r="3484">
      <c r="J3484" s="18"/>
      <c r="N3484" s="24"/>
      <c r="Q3484" s="24"/>
      <c r="T3484" s="24"/>
      <c r="W3484" s="24"/>
      <c r="Z3484" s="24"/>
      <c r="AC3484" s="24"/>
      <c r="AI3484" s="24"/>
      <c r="AL3484" s="24"/>
      <c r="AO3484" s="24"/>
      <c r="AR3484" s="24"/>
      <c r="AU3484" s="24"/>
    </row>
    <row r="3485">
      <c r="J3485" s="18"/>
      <c r="N3485" s="24"/>
      <c r="Q3485" s="24"/>
      <c r="T3485" s="24"/>
      <c r="W3485" s="24"/>
      <c r="Z3485" s="24"/>
      <c r="AC3485" s="24"/>
      <c r="AI3485" s="24"/>
      <c r="AL3485" s="24"/>
      <c r="AO3485" s="24"/>
      <c r="AR3485" s="24"/>
      <c r="AU3485" s="24"/>
    </row>
    <row r="3486">
      <c r="J3486" s="18"/>
      <c r="N3486" s="24"/>
      <c r="Q3486" s="24"/>
      <c r="T3486" s="24"/>
      <c r="W3486" s="24"/>
      <c r="Z3486" s="24"/>
      <c r="AC3486" s="24"/>
      <c r="AI3486" s="24"/>
      <c r="AL3486" s="24"/>
      <c r="AO3486" s="24"/>
      <c r="AR3486" s="24"/>
      <c r="AU3486" s="24"/>
    </row>
    <row r="3487">
      <c r="J3487" s="18"/>
      <c r="N3487" s="24"/>
      <c r="Q3487" s="24"/>
      <c r="T3487" s="24"/>
      <c r="W3487" s="24"/>
      <c r="Z3487" s="24"/>
      <c r="AC3487" s="24"/>
      <c r="AI3487" s="24"/>
      <c r="AL3487" s="24"/>
      <c r="AO3487" s="24"/>
      <c r="AR3487" s="24"/>
      <c r="AU3487" s="24"/>
    </row>
    <row r="3488">
      <c r="J3488" s="18"/>
      <c r="N3488" s="24"/>
      <c r="Q3488" s="24"/>
      <c r="T3488" s="24"/>
      <c r="W3488" s="24"/>
      <c r="Z3488" s="24"/>
      <c r="AC3488" s="24"/>
      <c r="AI3488" s="24"/>
      <c r="AL3488" s="24"/>
      <c r="AO3488" s="24"/>
      <c r="AR3488" s="24"/>
      <c r="AU3488" s="24"/>
    </row>
    <row r="3489">
      <c r="J3489" s="18"/>
      <c r="N3489" s="24"/>
      <c r="Q3489" s="24"/>
      <c r="T3489" s="24"/>
      <c r="W3489" s="24"/>
      <c r="Z3489" s="24"/>
      <c r="AC3489" s="24"/>
      <c r="AI3489" s="24"/>
      <c r="AL3489" s="24"/>
      <c r="AO3489" s="24"/>
      <c r="AR3489" s="24"/>
      <c r="AU3489" s="24"/>
    </row>
    <row r="3490">
      <c r="J3490" s="18"/>
      <c r="N3490" s="24"/>
      <c r="Q3490" s="24"/>
      <c r="T3490" s="24"/>
      <c r="W3490" s="24"/>
      <c r="Z3490" s="24"/>
      <c r="AC3490" s="24"/>
      <c r="AI3490" s="24"/>
      <c r="AL3490" s="24"/>
      <c r="AO3490" s="24"/>
      <c r="AR3490" s="24"/>
      <c r="AU3490" s="24"/>
    </row>
    <row r="3491">
      <c r="J3491" s="18"/>
      <c r="N3491" s="24"/>
      <c r="Q3491" s="24"/>
      <c r="T3491" s="24"/>
      <c r="W3491" s="24"/>
      <c r="Z3491" s="24"/>
      <c r="AC3491" s="24"/>
      <c r="AI3491" s="24"/>
      <c r="AL3491" s="24"/>
      <c r="AO3491" s="24"/>
      <c r="AR3491" s="24"/>
      <c r="AU3491" s="24"/>
    </row>
    <row r="3492">
      <c r="J3492" s="18"/>
      <c r="N3492" s="24"/>
      <c r="Q3492" s="24"/>
      <c r="T3492" s="24"/>
      <c r="W3492" s="24"/>
      <c r="Z3492" s="24"/>
      <c r="AC3492" s="24"/>
      <c r="AI3492" s="24"/>
      <c r="AL3492" s="24"/>
      <c r="AO3492" s="24"/>
      <c r="AR3492" s="24"/>
      <c r="AU3492" s="24"/>
    </row>
    <row r="3493">
      <c r="J3493" s="18"/>
      <c r="N3493" s="24"/>
      <c r="Q3493" s="24"/>
      <c r="T3493" s="24"/>
      <c r="W3493" s="24"/>
      <c r="Z3493" s="24"/>
      <c r="AC3493" s="24"/>
      <c r="AI3493" s="24"/>
      <c r="AL3493" s="24"/>
      <c r="AO3493" s="24"/>
      <c r="AR3493" s="24"/>
      <c r="AU3493" s="24"/>
    </row>
    <row r="3494">
      <c r="J3494" s="18"/>
      <c r="N3494" s="24"/>
      <c r="Q3494" s="24"/>
      <c r="T3494" s="24"/>
      <c r="W3494" s="24"/>
      <c r="Z3494" s="24"/>
      <c r="AC3494" s="24"/>
      <c r="AI3494" s="24"/>
      <c r="AL3494" s="24"/>
      <c r="AO3494" s="24"/>
      <c r="AR3494" s="24"/>
      <c r="AU3494" s="24"/>
    </row>
    <row r="3495">
      <c r="J3495" s="18"/>
      <c r="N3495" s="24"/>
      <c r="Q3495" s="24"/>
      <c r="T3495" s="24"/>
      <c r="W3495" s="24"/>
      <c r="Z3495" s="24"/>
      <c r="AC3495" s="24"/>
      <c r="AI3495" s="24"/>
      <c r="AL3495" s="24"/>
      <c r="AO3495" s="24"/>
      <c r="AR3495" s="24"/>
      <c r="AU3495" s="24"/>
    </row>
    <row r="3496">
      <c r="J3496" s="18"/>
      <c r="N3496" s="24"/>
      <c r="Q3496" s="24"/>
      <c r="T3496" s="24"/>
      <c r="W3496" s="24"/>
      <c r="Z3496" s="24"/>
      <c r="AC3496" s="24"/>
      <c r="AI3496" s="24"/>
      <c r="AL3496" s="24"/>
      <c r="AO3496" s="24"/>
      <c r="AR3496" s="24"/>
      <c r="AU3496" s="24"/>
    </row>
    <row r="3497">
      <c r="J3497" s="18"/>
      <c r="N3497" s="24"/>
      <c r="Q3497" s="24"/>
      <c r="T3497" s="24"/>
      <c r="W3497" s="24"/>
      <c r="Z3497" s="24"/>
      <c r="AC3497" s="24"/>
      <c r="AI3497" s="24"/>
      <c r="AL3497" s="24"/>
      <c r="AO3497" s="24"/>
      <c r="AR3497" s="24"/>
      <c r="AU3497" s="24"/>
    </row>
    <row r="3498">
      <c r="J3498" s="18"/>
      <c r="N3498" s="24"/>
      <c r="Q3498" s="24"/>
      <c r="T3498" s="24"/>
      <c r="W3498" s="24"/>
      <c r="Z3498" s="24"/>
      <c r="AC3498" s="24"/>
      <c r="AI3498" s="24"/>
      <c r="AL3498" s="24"/>
      <c r="AO3498" s="24"/>
      <c r="AR3498" s="24"/>
      <c r="AU3498" s="24"/>
    </row>
    <row r="3499">
      <c r="J3499" s="18"/>
      <c r="N3499" s="24"/>
      <c r="Q3499" s="24"/>
      <c r="T3499" s="24"/>
      <c r="W3499" s="24"/>
      <c r="Z3499" s="24"/>
      <c r="AC3499" s="24"/>
      <c r="AI3499" s="24"/>
      <c r="AL3499" s="24"/>
      <c r="AO3499" s="24"/>
      <c r="AR3499" s="24"/>
      <c r="AU3499" s="24"/>
    </row>
    <row r="3500">
      <c r="J3500" s="18"/>
      <c r="N3500" s="24"/>
      <c r="Q3500" s="24"/>
      <c r="T3500" s="24"/>
      <c r="W3500" s="24"/>
      <c r="Z3500" s="24"/>
      <c r="AC3500" s="24"/>
      <c r="AI3500" s="24"/>
      <c r="AL3500" s="24"/>
      <c r="AO3500" s="24"/>
      <c r="AR3500" s="24"/>
      <c r="AU3500" s="24"/>
    </row>
    <row r="3501">
      <c r="J3501" s="18"/>
      <c r="N3501" s="24"/>
      <c r="Q3501" s="24"/>
      <c r="T3501" s="24"/>
      <c r="W3501" s="24"/>
      <c r="Z3501" s="24"/>
      <c r="AC3501" s="24"/>
      <c r="AI3501" s="24"/>
      <c r="AL3501" s="24"/>
      <c r="AO3501" s="24"/>
      <c r="AR3501" s="24"/>
      <c r="AU3501" s="24"/>
    </row>
    <row r="3502">
      <c r="J3502" s="18"/>
      <c r="N3502" s="24"/>
      <c r="Q3502" s="24"/>
      <c r="T3502" s="24"/>
      <c r="W3502" s="24"/>
      <c r="Z3502" s="24"/>
      <c r="AC3502" s="24"/>
      <c r="AI3502" s="24"/>
      <c r="AL3502" s="24"/>
      <c r="AO3502" s="24"/>
      <c r="AR3502" s="24"/>
      <c r="AU3502" s="24"/>
    </row>
    <row r="3503">
      <c r="J3503" s="18"/>
      <c r="N3503" s="24"/>
      <c r="Q3503" s="24"/>
      <c r="T3503" s="24"/>
      <c r="W3503" s="24"/>
      <c r="Z3503" s="24"/>
      <c r="AC3503" s="24"/>
      <c r="AI3503" s="24"/>
      <c r="AL3503" s="24"/>
      <c r="AO3503" s="24"/>
      <c r="AR3503" s="24"/>
      <c r="AU3503" s="24"/>
    </row>
    <row r="3504">
      <c r="J3504" s="18"/>
      <c r="N3504" s="24"/>
      <c r="Q3504" s="24"/>
      <c r="T3504" s="24"/>
      <c r="W3504" s="24"/>
      <c r="Z3504" s="24"/>
      <c r="AC3504" s="24"/>
      <c r="AI3504" s="24"/>
      <c r="AL3504" s="24"/>
      <c r="AO3504" s="24"/>
      <c r="AR3504" s="24"/>
      <c r="AU3504" s="24"/>
    </row>
    <row r="3505">
      <c r="J3505" s="18"/>
      <c r="N3505" s="24"/>
      <c r="Q3505" s="24"/>
      <c r="T3505" s="24"/>
      <c r="W3505" s="24"/>
      <c r="Z3505" s="24"/>
      <c r="AC3505" s="24"/>
      <c r="AI3505" s="24"/>
      <c r="AL3505" s="24"/>
      <c r="AO3505" s="24"/>
      <c r="AR3505" s="24"/>
      <c r="AU3505" s="24"/>
    </row>
    <row r="3506">
      <c r="J3506" s="18"/>
      <c r="N3506" s="24"/>
      <c r="Q3506" s="24"/>
      <c r="T3506" s="24"/>
      <c r="W3506" s="24"/>
      <c r="Z3506" s="24"/>
      <c r="AC3506" s="24"/>
      <c r="AI3506" s="24"/>
      <c r="AL3506" s="24"/>
      <c r="AO3506" s="24"/>
      <c r="AR3506" s="24"/>
      <c r="AU3506" s="24"/>
    </row>
    <row r="3507">
      <c r="J3507" s="18"/>
      <c r="N3507" s="24"/>
      <c r="Q3507" s="24"/>
      <c r="T3507" s="24"/>
      <c r="W3507" s="24"/>
      <c r="Z3507" s="24"/>
      <c r="AC3507" s="24"/>
      <c r="AI3507" s="24"/>
      <c r="AL3507" s="24"/>
      <c r="AO3507" s="24"/>
      <c r="AR3507" s="24"/>
      <c r="AU3507" s="24"/>
    </row>
    <row r="3508">
      <c r="J3508" s="18"/>
      <c r="N3508" s="24"/>
      <c r="Q3508" s="24"/>
      <c r="T3508" s="24"/>
      <c r="W3508" s="24"/>
      <c r="Z3508" s="24"/>
      <c r="AC3508" s="24"/>
      <c r="AI3508" s="24"/>
      <c r="AL3508" s="24"/>
      <c r="AO3508" s="24"/>
      <c r="AR3508" s="24"/>
      <c r="AU3508" s="24"/>
    </row>
    <row r="3509">
      <c r="J3509" s="18"/>
      <c r="N3509" s="24"/>
      <c r="Q3509" s="24"/>
      <c r="T3509" s="24"/>
      <c r="W3509" s="24"/>
      <c r="Z3509" s="24"/>
      <c r="AC3509" s="24"/>
      <c r="AI3509" s="24"/>
      <c r="AL3509" s="24"/>
      <c r="AO3509" s="24"/>
      <c r="AR3509" s="24"/>
      <c r="AU3509" s="24"/>
    </row>
    <row r="3510">
      <c r="J3510" s="18"/>
      <c r="N3510" s="24"/>
      <c r="Q3510" s="24"/>
      <c r="T3510" s="24"/>
      <c r="W3510" s="24"/>
      <c r="Z3510" s="24"/>
      <c r="AC3510" s="24"/>
      <c r="AI3510" s="24"/>
      <c r="AL3510" s="24"/>
      <c r="AO3510" s="24"/>
      <c r="AR3510" s="24"/>
      <c r="AU3510" s="24"/>
    </row>
    <row r="3511">
      <c r="J3511" s="18"/>
      <c r="N3511" s="24"/>
      <c r="Q3511" s="24"/>
      <c r="T3511" s="24"/>
      <c r="W3511" s="24"/>
      <c r="Z3511" s="24"/>
      <c r="AC3511" s="24"/>
      <c r="AI3511" s="24"/>
      <c r="AL3511" s="24"/>
      <c r="AO3511" s="24"/>
      <c r="AR3511" s="24"/>
      <c r="AU3511" s="24"/>
    </row>
    <row r="3512">
      <c r="J3512" s="18"/>
      <c r="N3512" s="24"/>
      <c r="Q3512" s="24"/>
      <c r="T3512" s="24"/>
      <c r="W3512" s="24"/>
      <c r="Z3512" s="24"/>
      <c r="AC3512" s="24"/>
      <c r="AI3512" s="24"/>
      <c r="AL3512" s="24"/>
      <c r="AO3512" s="24"/>
      <c r="AR3512" s="24"/>
      <c r="AU3512" s="24"/>
    </row>
    <row r="3513">
      <c r="J3513" s="18"/>
      <c r="N3513" s="24"/>
      <c r="Q3513" s="24"/>
      <c r="T3513" s="24"/>
      <c r="W3513" s="24"/>
      <c r="Z3513" s="24"/>
      <c r="AC3513" s="24"/>
      <c r="AI3513" s="24"/>
      <c r="AL3513" s="24"/>
      <c r="AO3513" s="24"/>
      <c r="AR3513" s="24"/>
      <c r="AU3513" s="24"/>
    </row>
    <row r="3514">
      <c r="J3514" s="18"/>
      <c r="N3514" s="24"/>
      <c r="Q3514" s="24"/>
      <c r="T3514" s="24"/>
      <c r="W3514" s="24"/>
      <c r="Z3514" s="24"/>
      <c r="AC3514" s="24"/>
      <c r="AI3514" s="24"/>
      <c r="AL3514" s="24"/>
      <c r="AO3514" s="24"/>
      <c r="AR3514" s="24"/>
      <c r="AU3514" s="24"/>
    </row>
    <row r="3515">
      <c r="J3515" s="18"/>
      <c r="N3515" s="24"/>
      <c r="Q3515" s="24"/>
      <c r="T3515" s="24"/>
      <c r="W3515" s="24"/>
      <c r="Z3515" s="24"/>
      <c r="AC3515" s="24"/>
      <c r="AI3515" s="24"/>
      <c r="AL3515" s="24"/>
      <c r="AO3515" s="24"/>
      <c r="AR3515" s="24"/>
      <c r="AU3515" s="24"/>
    </row>
    <row r="3516">
      <c r="J3516" s="18"/>
      <c r="N3516" s="24"/>
      <c r="Q3516" s="24"/>
      <c r="T3516" s="24"/>
      <c r="W3516" s="24"/>
      <c r="Z3516" s="24"/>
      <c r="AC3516" s="24"/>
      <c r="AI3516" s="24"/>
      <c r="AL3516" s="24"/>
      <c r="AO3516" s="24"/>
      <c r="AR3516" s="24"/>
      <c r="AU3516" s="24"/>
    </row>
    <row r="3517">
      <c r="J3517" s="18"/>
      <c r="N3517" s="24"/>
      <c r="Q3517" s="24"/>
      <c r="T3517" s="24"/>
      <c r="W3517" s="24"/>
      <c r="Z3517" s="24"/>
      <c r="AC3517" s="24"/>
      <c r="AI3517" s="24"/>
      <c r="AL3517" s="24"/>
      <c r="AO3517" s="24"/>
      <c r="AR3517" s="24"/>
      <c r="AU3517" s="24"/>
    </row>
    <row r="3518">
      <c r="J3518" s="18"/>
      <c r="N3518" s="24"/>
      <c r="Q3518" s="24"/>
      <c r="T3518" s="24"/>
      <c r="W3518" s="24"/>
      <c r="Z3518" s="24"/>
      <c r="AC3518" s="24"/>
      <c r="AI3518" s="24"/>
      <c r="AL3518" s="24"/>
      <c r="AO3518" s="24"/>
      <c r="AR3518" s="24"/>
      <c r="AU3518" s="24"/>
    </row>
    <row r="3519">
      <c r="J3519" s="18"/>
      <c r="N3519" s="24"/>
      <c r="Q3519" s="24"/>
      <c r="T3519" s="24"/>
      <c r="W3519" s="24"/>
      <c r="Z3519" s="24"/>
      <c r="AC3519" s="24"/>
      <c r="AI3519" s="24"/>
      <c r="AL3519" s="24"/>
      <c r="AO3519" s="24"/>
      <c r="AR3519" s="24"/>
      <c r="AU3519" s="24"/>
    </row>
    <row r="3520">
      <c r="J3520" s="18"/>
      <c r="N3520" s="24"/>
      <c r="Q3520" s="24"/>
      <c r="T3520" s="24"/>
      <c r="W3520" s="24"/>
      <c r="Z3520" s="24"/>
      <c r="AC3520" s="24"/>
      <c r="AI3520" s="24"/>
      <c r="AL3520" s="24"/>
      <c r="AO3520" s="24"/>
      <c r="AR3520" s="24"/>
      <c r="AU3520" s="24"/>
    </row>
    <row r="3521">
      <c r="J3521" s="18"/>
      <c r="N3521" s="24"/>
      <c r="Q3521" s="24"/>
      <c r="T3521" s="24"/>
      <c r="W3521" s="24"/>
      <c r="Z3521" s="24"/>
      <c r="AC3521" s="24"/>
      <c r="AI3521" s="24"/>
      <c r="AL3521" s="24"/>
      <c r="AO3521" s="24"/>
      <c r="AR3521" s="24"/>
      <c r="AU3521" s="24"/>
    </row>
    <row r="3522">
      <c r="J3522" s="18"/>
      <c r="N3522" s="24"/>
      <c r="Q3522" s="24"/>
      <c r="T3522" s="24"/>
      <c r="W3522" s="24"/>
      <c r="Z3522" s="24"/>
      <c r="AC3522" s="24"/>
      <c r="AI3522" s="24"/>
      <c r="AL3522" s="24"/>
      <c r="AO3522" s="24"/>
      <c r="AR3522" s="24"/>
      <c r="AU3522" s="24"/>
    </row>
    <row r="3523">
      <c r="J3523" s="18"/>
      <c r="N3523" s="24"/>
      <c r="Q3523" s="24"/>
      <c r="T3523" s="24"/>
      <c r="W3523" s="24"/>
      <c r="Z3523" s="24"/>
      <c r="AC3523" s="24"/>
      <c r="AI3523" s="24"/>
      <c r="AL3523" s="24"/>
      <c r="AO3523" s="24"/>
      <c r="AR3523" s="24"/>
      <c r="AU3523" s="24"/>
    </row>
    <row r="3524">
      <c r="J3524" s="18"/>
      <c r="N3524" s="24"/>
      <c r="Q3524" s="24"/>
      <c r="T3524" s="24"/>
      <c r="W3524" s="24"/>
      <c r="Z3524" s="24"/>
      <c r="AC3524" s="24"/>
      <c r="AI3524" s="24"/>
      <c r="AL3524" s="24"/>
      <c r="AO3524" s="24"/>
      <c r="AR3524" s="24"/>
      <c r="AU3524" s="24"/>
    </row>
    <row r="3525">
      <c r="J3525" s="18"/>
      <c r="N3525" s="24"/>
      <c r="Q3525" s="24"/>
      <c r="T3525" s="24"/>
      <c r="W3525" s="24"/>
      <c r="Z3525" s="24"/>
      <c r="AC3525" s="24"/>
      <c r="AI3525" s="24"/>
      <c r="AL3525" s="24"/>
      <c r="AO3525" s="24"/>
      <c r="AR3525" s="24"/>
      <c r="AU3525" s="24"/>
    </row>
    <row r="3526">
      <c r="J3526" s="18"/>
      <c r="N3526" s="24"/>
      <c r="Q3526" s="24"/>
      <c r="T3526" s="24"/>
      <c r="W3526" s="24"/>
      <c r="Z3526" s="24"/>
      <c r="AC3526" s="24"/>
      <c r="AI3526" s="24"/>
      <c r="AL3526" s="24"/>
      <c r="AO3526" s="24"/>
      <c r="AR3526" s="24"/>
      <c r="AU3526" s="24"/>
    </row>
    <row r="3527">
      <c r="J3527" s="18"/>
      <c r="N3527" s="24"/>
      <c r="Q3527" s="24"/>
      <c r="T3527" s="24"/>
      <c r="W3527" s="24"/>
      <c r="Z3527" s="24"/>
      <c r="AC3527" s="24"/>
      <c r="AI3527" s="24"/>
      <c r="AL3527" s="24"/>
      <c r="AO3527" s="24"/>
      <c r="AR3527" s="24"/>
      <c r="AU3527" s="24"/>
    </row>
    <row r="3528">
      <c r="J3528" s="18"/>
      <c r="N3528" s="24"/>
      <c r="Q3528" s="24"/>
      <c r="T3528" s="24"/>
      <c r="W3528" s="24"/>
      <c r="Z3528" s="24"/>
      <c r="AC3528" s="24"/>
      <c r="AI3528" s="24"/>
      <c r="AL3528" s="24"/>
      <c r="AO3528" s="24"/>
      <c r="AR3528" s="24"/>
      <c r="AU3528" s="24"/>
    </row>
    <row r="3529">
      <c r="J3529" s="18"/>
      <c r="N3529" s="24"/>
      <c r="Q3529" s="24"/>
      <c r="T3529" s="24"/>
      <c r="W3529" s="24"/>
      <c r="Z3529" s="24"/>
      <c r="AC3529" s="24"/>
      <c r="AI3529" s="24"/>
      <c r="AL3529" s="24"/>
      <c r="AO3529" s="24"/>
      <c r="AR3529" s="24"/>
      <c r="AU3529" s="24"/>
    </row>
    <row r="3530">
      <c r="J3530" s="18"/>
      <c r="N3530" s="24"/>
      <c r="Q3530" s="24"/>
      <c r="T3530" s="24"/>
      <c r="W3530" s="24"/>
      <c r="Z3530" s="24"/>
      <c r="AC3530" s="24"/>
      <c r="AI3530" s="24"/>
      <c r="AL3530" s="24"/>
      <c r="AO3530" s="24"/>
      <c r="AR3530" s="24"/>
      <c r="AU3530" s="24"/>
    </row>
    <row r="3531">
      <c r="J3531" s="18"/>
      <c r="N3531" s="24"/>
      <c r="Q3531" s="24"/>
      <c r="T3531" s="24"/>
      <c r="W3531" s="24"/>
      <c r="Z3531" s="24"/>
      <c r="AC3531" s="24"/>
      <c r="AI3531" s="24"/>
      <c r="AL3531" s="24"/>
      <c r="AO3531" s="24"/>
      <c r="AR3531" s="24"/>
      <c r="AU3531" s="24"/>
    </row>
    <row r="3532">
      <c r="J3532" s="18"/>
      <c r="N3532" s="24"/>
      <c r="Q3532" s="24"/>
      <c r="T3532" s="24"/>
      <c r="W3532" s="24"/>
      <c r="Z3532" s="24"/>
      <c r="AC3532" s="24"/>
      <c r="AI3532" s="24"/>
      <c r="AL3532" s="24"/>
      <c r="AO3532" s="24"/>
      <c r="AR3532" s="24"/>
      <c r="AU3532" s="24"/>
    </row>
    <row r="3533">
      <c r="J3533" s="18"/>
      <c r="N3533" s="24"/>
      <c r="Q3533" s="24"/>
      <c r="T3533" s="24"/>
      <c r="W3533" s="24"/>
      <c r="Z3533" s="24"/>
      <c r="AC3533" s="24"/>
      <c r="AI3533" s="24"/>
      <c r="AL3533" s="24"/>
      <c r="AO3533" s="24"/>
      <c r="AR3533" s="24"/>
      <c r="AU3533" s="24"/>
    </row>
    <row r="3534">
      <c r="J3534" s="18"/>
      <c r="N3534" s="24"/>
      <c r="Q3534" s="24"/>
      <c r="T3534" s="24"/>
      <c r="W3534" s="24"/>
      <c r="Z3534" s="24"/>
      <c r="AC3534" s="24"/>
      <c r="AI3534" s="24"/>
      <c r="AL3534" s="24"/>
      <c r="AO3534" s="24"/>
      <c r="AR3534" s="24"/>
      <c r="AU3534" s="24"/>
    </row>
    <row r="3535">
      <c r="J3535" s="18"/>
      <c r="N3535" s="24"/>
      <c r="Q3535" s="24"/>
      <c r="T3535" s="24"/>
      <c r="W3535" s="24"/>
      <c r="Z3535" s="24"/>
      <c r="AC3535" s="24"/>
      <c r="AI3535" s="24"/>
      <c r="AL3535" s="24"/>
      <c r="AO3535" s="24"/>
      <c r="AR3535" s="24"/>
      <c r="AU3535" s="24"/>
    </row>
    <row r="3536">
      <c r="J3536" s="18"/>
      <c r="N3536" s="24"/>
      <c r="Q3536" s="24"/>
      <c r="T3536" s="24"/>
      <c r="W3536" s="24"/>
      <c r="Z3536" s="24"/>
      <c r="AC3536" s="24"/>
      <c r="AI3536" s="24"/>
      <c r="AL3536" s="24"/>
      <c r="AO3536" s="24"/>
      <c r="AR3536" s="24"/>
      <c r="AU3536" s="24"/>
    </row>
    <row r="3537">
      <c r="J3537" s="18"/>
      <c r="N3537" s="24"/>
      <c r="Q3537" s="24"/>
      <c r="T3537" s="24"/>
      <c r="W3537" s="24"/>
      <c r="Z3537" s="24"/>
      <c r="AC3537" s="24"/>
      <c r="AI3537" s="24"/>
      <c r="AL3537" s="24"/>
      <c r="AO3537" s="24"/>
      <c r="AR3537" s="24"/>
      <c r="AU3537" s="24"/>
    </row>
    <row r="3538">
      <c r="J3538" s="18"/>
      <c r="N3538" s="24"/>
      <c r="Q3538" s="24"/>
      <c r="T3538" s="24"/>
      <c r="W3538" s="24"/>
      <c r="Z3538" s="24"/>
      <c r="AC3538" s="24"/>
      <c r="AI3538" s="24"/>
      <c r="AL3538" s="24"/>
      <c r="AO3538" s="24"/>
      <c r="AR3538" s="24"/>
      <c r="AU3538" s="24"/>
    </row>
    <row r="3539">
      <c r="J3539" s="18"/>
      <c r="N3539" s="24"/>
      <c r="Q3539" s="24"/>
      <c r="T3539" s="24"/>
      <c r="W3539" s="24"/>
      <c r="Z3539" s="24"/>
      <c r="AC3539" s="24"/>
      <c r="AI3539" s="24"/>
      <c r="AL3539" s="24"/>
      <c r="AO3539" s="24"/>
      <c r="AR3539" s="24"/>
      <c r="AU3539" s="24"/>
    </row>
    <row r="3540">
      <c r="J3540" s="18"/>
      <c r="N3540" s="24"/>
      <c r="Q3540" s="24"/>
      <c r="T3540" s="24"/>
      <c r="W3540" s="24"/>
      <c r="Z3540" s="24"/>
      <c r="AC3540" s="24"/>
      <c r="AI3540" s="24"/>
      <c r="AL3540" s="24"/>
      <c r="AO3540" s="24"/>
      <c r="AR3540" s="24"/>
      <c r="AU3540" s="24"/>
    </row>
    <row r="3541">
      <c r="J3541" s="18"/>
      <c r="N3541" s="24"/>
      <c r="Q3541" s="24"/>
      <c r="T3541" s="24"/>
      <c r="W3541" s="24"/>
      <c r="Z3541" s="24"/>
      <c r="AC3541" s="24"/>
      <c r="AI3541" s="24"/>
      <c r="AL3541" s="24"/>
      <c r="AO3541" s="24"/>
      <c r="AR3541" s="24"/>
      <c r="AU3541" s="24"/>
    </row>
    <row r="3542">
      <c r="J3542" s="18"/>
      <c r="N3542" s="24"/>
      <c r="Q3542" s="24"/>
      <c r="T3542" s="24"/>
      <c r="W3542" s="24"/>
      <c r="Z3542" s="24"/>
      <c r="AC3542" s="24"/>
      <c r="AI3542" s="24"/>
      <c r="AL3542" s="24"/>
      <c r="AO3542" s="24"/>
      <c r="AR3542" s="24"/>
      <c r="AU3542" s="24"/>
    </row>
    <row r="3543">
      <c r="J3543" s="18"/>
      <c r="N3543" s="24"/>
      <c r="Q3543" s="24"/>
      <c r="T3543" s="24"/>
      <c r="W3543" s="24"/>
      <c r="Z3543" s="24"/>
      <c r="AC3543" s="24"/>
      <c r="AI3543" s="24"/>
      <c r="AL3543" s="24"/>
      <c r="AO3543" s="24"/>
      <c r="AR3543" s="24"/>
      <c r="AU3543" s="24"/>
    </row>
    <row r="3544">
      <c r="J3544" s="18"/>
      <c r="N3544" s="24"/>
      <c r="Q3544" s="24"/>
      <c r="T3544" s="24"/>
      <c r="W3544" s="24"/>
      <c r="Z3544" s="24"/>
      <c r="AC3544" s="24"/>
      <c r="AI3544" s="24"/>
      <c r="AL3544" s="24"/>
      <c r="AO3544" s="24"/>
      <c r="AR3544" s="24"/>
      <c r="AU3544" s="24"/>
    </row>
    <row r="3545">
      <c r="J3545" s="18"/>
      <c r="N3545" s="24"/>
      <c r="Q3545" s="24"/>
      <c r="T3545" s="24"/>
      <c r="W3545" s="24"/>
      <c r="Z3545" s="24"/>
      <c r="AC3545" s="24"/>
      <c r="AI3545" s="24"/>
      <c r="AL3545" s="24"/>
      <c r="AO3545" s="24"/>
      <c r="AR3545" s="24"/>
      <c r="AU3545" s="24"/>
    </row>
    <row r="3546">
      <c r="J3546" s="18"/>
      <c r="N3546" s="24"/>
      <c r="Q3546" s="24"/>
      <c r="T3546" s="24"/>
      <c r="W3546" s="24"/>
      <c r="Z3546" s="24"/>
      <c r="AC3546" s="24"/>
      <c r="AI3546" s="24"/>
      <c r="AL3546" s="24"/>
      <c r="AO3546" s="24"/>
      <c r="AR3546" s="24"/>
      <c r="AU3546" s="24"/>
    </row>
    <row r="3547">
      <c r="J3547" s="18"/>
      <c r="N3547" s="24"/>
      <c r="Q3547" s="24"/>
      <c r="T3547" s="24"/>
      <c r="W3547" s="24"/>
      <c r="Z3547" s="24"/>
      <c r="AC3547" s="24"/>
      <c r="AI3547" s="24"/>
      <c r="AL3547" s="24"/>
      <c r="AO3547" s="24"/>
      <c r="AR3547" s="24"/>
      <c r="AU3547" s="24"/>
    </row>
    <row r="3548">
      <c r="J3548" s="18"/>
      <c r="N3548" s="24"/>
      <c r="Q3548" s="24"/>
      <c r="T3548" s="24"/>
      <c r="W3548" s="24"/>
      <c r="Z3548" s="24"/>
      <c r="AC3548" s="24"/>
      <c r="AI3548" s="24"/>
      <c r="AL3548" s="24"/>
      <c r="AO3548" s="24"/>
      <c r="AR3548" s="24"/>
      <c r="AU3548" s="24"/>
    </row>
    <row r="3549">
      <c r="J3549" s="18"/>
      <c r="N3549" s="24"/>
      <c r="Q3549" s="24"/>
      <c r="T3549" s="24"/>
      <c r="W3549" s="24"/>
      <c r="Z3549" s="24"/>
      <c r="AC3549" s="24"/>
      <c r="AI3549" s="24"/>
      <c r="AL3549" s="24"/>
      <c r="AO3549" s="24"/>
      <c r="AR3549" s="24"/>
      <c r="AU3549" s="24"/>
    </row>
    <row r="3550">
      <c r="J3550" s="18"/>
      <c r="N3550" s="24"/>
      <c r="Q3550" s="24"/>
      <c r="T3550" s="24"/>
      <c r="W3550" s="24"/>
      <c r="Z3550" s="24"/>
      <c r="AC3550" s="24"/>
      <c r="AI3550" s="24"/>
      <c r="AL3550" s="24"/>
      <c r="AO3550" s="24"/>
      <c r="AR3550" s="24"/>
      <c r="AU3550" s="24"/>
    </row>
    <row r="3551">
      <c r="J3551" s="18"/>
      <c r="N3551" s="24"/>
      <c r="Q3551" s="24"/>
      <c r="T3551" s="24"/>
      <c r="W3551" s="24"/>
      <c r="Z3551" s="24"/>
      <c r="AC3551" s="24"/>
      <c r="AI3551" s="24"/>
      <c r="AL3551" s="24"/>
      <c r="AO3551" s="24"/>
      <c r="AR3551" s="24"/>
      <c r="AU3551" s="24"/>
    </row>
    <row r="3552">
      <c r="J3552" s="18"/>
      <c r="N3552" s="24"/>
      <c r="Q3552" s="24"/>
      <c r="T3552" s="24"/>
      <c r="W3552" s="24"/>
      <c r="Z3552" s="24"/>
      <c r="AC3552" s="24"/>
      <c r="AI3552" s="24"/>
      <c r="AL3552" s="24"/>
      <c r="AO3552" s="24"/>
      <c r="AR3552" s="24"/>
      <c r="AU3552" s="24"/>
    </row>
    <row r="3553">
      <c r="J3553" s="18"/>
      <c r="N3553" s="24"/>
      <c r="Q3553" s="24"/>
      <c r="T3553" s="24"/>
      <c r="W3553" s="24"/>
      <c r="Z3553" s="24"/>
      <c r="AC3553" s="24"/>
      <c r="AI3553" s="24"/>
      <c r="AL3553" s="24"/>
      <c r="AO3553" s="24"/>
      <c r="AR3553" s="24"/>
      <c r="AU3553" s="24"/>
    </row>
    <row r="3554">
      <c r="J3554" s="18"/>
      <c r="N3554" s="24"/>
      <c r="Q3554" s="24"/>
      <c r="T3554" s="24"/>
      <c r="W3554" s="24"/>
      <c r="Z3554" s="24"/>
      <c r="AC3554" s="24"/>
      <c r="AI3554" s="24"/>
      <c r="AL3554" s="24"/>
      <c r="AO3554" s="24"/>
      <c r="AR3554" s="24"/>
      <c r="AU3554" s="24"/>
    </row>
    <row r="3555">
      <c r="J3555" s="18"/>
      <c r="N3555" s="24"/>
      <c r="Q3555" s="24"/>
      <c r="T3555" s="24"/>
      <c r="W3555" s="24"/>
      <c r="Z3555" s="24"/>
      <c r="AC3555" s="24"/>
      <c r="AI3555" s="24"/>
      <c r="AL3555" s="24"/>
      <c r="AO3555" s="24"/>
      <c r="AR3555" s="24"/>
      <c r="AU3555" s="24"/>
    </row>
    <row r="3556">
      <c r="J3556" s="18"/>
      <c r="N3556" s="24"/>
      <c r="Q3556" s="24"/>
      <c r="T3556" s="24"/>
      <c r="W3556" s="24"/>
      <c r="Z3556" s="24"/>
      <c r="AC3556" s="24"/>
      <c r="AI3556" s="24"/>
      <c r="AL3556" s="24"/>
      <c r="AO3556" s="24"/>
      <c r="AR3556" s="24"/>
      <c r="AU3556" s="24"/>
    </row>
    <row r="3557">
      <c r="J3557" s="18"/>
      <c r="N3557" s="24"/>
      <c r="Q3557" s="24"/>
      <c r="T3557" s="24"/>
      <c r="W3557" s="24"/>
      <c r="Z3557" s="24"/>
      <c r="AC3557" s="24"/>
      <c r="AI3557" s="24"/>
      <c r="AL3557" s="24"/>
      <c r="AO3557" s="24"/>
      <c r="AR3557" s="24"/>
      <c r="AU3557" s="24"/>
    </row>
    <row r="3558">
      <c r="J3558" s="18"/>
      <c r="N3558" s="24"/>
      <c r="Q3558" s="24"/>
      <c r="T3558" s="24"/>
      <c r="W3558" s="24"/>
      <c r="Z3558" s="24"/>
      <c r="AC3558" s="24"/>
      <c r="AI3558" s="24"/>
      <c r="AL3558" s="24"/>
      <c r="AO3558" s="24"/>
      <c r="AR3558" s="24"/>
      <c r="AU3558" s="24"/>
    </row>
    <row r="3559">
      <c r="J3559" s="18"/>
      <c r="N3559" s="24"/>
      <c r="Q3559" s="24"/>
      <c r="T3559" s="24"/>
      <c r="W3559" s="24"/>
      <c r="Z3559" s="24"/>
      <c r="AC3559" s="24"/>
      <c r="AI3559" s="24"/>
      <c r="AL3559" s="24"/>
      <c r="AO3559" s="24"/>
      <c r="AR3559" s="24"/>
      <c r="AU3559" s="24"/>
    </row>
    <row r="3560">
      <c r="J3560" s="18"/>
      <c r="N3560" s="24"/>
      <c r="Q3560" s="24"/>
      <c r="T3560" s="24"/>
      <c r="W3560" s="24"/>
      <c r="Z3560" s="24"/>
      <c r="AC3560" s="24"/>
      <c r="AI3560" s="24"/>
      <c r="AL3560" s="24"/>
      <c r="AO3560" s="24"/>
      <c r="AR3560" s="24"/>
      <c r="AU3560" s="24"/>
    </row>
    <row r="3561">
      <c r="J3561" s="18"/>
      <c r="N3561" s="24"/>
      <c r="Q3561" s="24"/>
      <c r="T3561" s="24"/>
      <c r="W3561" s="24"/>
      <c r="Z3561" s="24"/>
      <c r="AC3561" s="24"/>
      <c r="AI3561" s="24"/>
      <c r="AL3561" s="24"/>
      <c r="AO3561" s="24"/>
      <c r="AR3561" s="24"/>
      <c r="AU3561" s="24"/>
    </row>
    <row r="3562">
      <c r="J3562" s="18"/>
      <c r="N3562" s="24"/>
      <c r="Q3562" s="24"/>
      <c r="T3562" s="24"/>
      <c r="W3562" s="24"/>
      <c r="Z3562" s="24"/>
      <c r="AC3562" s="24"/>
      <c r="AI3562" s="24"/>
      <c r="AL3562" s="24"/>
      <c r="AO3562" s="24"/>
      <c r="AR3562" s="24"/>
      <c r="AU3562" s="24"/>
    </row>
    <row r="3563">
      <c r="J3563" s="18"/>
      <c r="N3563" s="24"/>
      <c r="Q3563" s="24"/>
      <c r="T3563" s="24"/>
      <c r="W3563" s="24"/>
      <c r="Z3563" s="24"/>
      <c r="AC3563" s="24"/>
      <c r="AI3563" s="24"/>
      <c r="AL3563" s="24"/>
      <c r="AO3563" s="24"/>
      <c r="AR3563" s="24"/>
      <c r="AU3563" s="24"/>
    </row>
    <row r="3564">
      <c r="J3564" s="18"/>
      <c r="N3564" s="24"/>
      <c r="Q3564" s="24"/>
      <c r="T3564" s="24"/>
      <c r="W3564" s="24"/>
      <c r="Z3564" s="24"/>
      <c r="AC3564" s="24"/>
      <c r="AI3564" s="24"/>
      <c r="AL3564" s="24"/>
      <c r="AO3564" s="24"/>
      <c r="AR3564" s="24"/>
      <c r="AU3564" s="24"/>
    </row>
    <row r="3565">
      <c r="J3565" s="18"/>
      <c r="N3565" s="24"/>
      <c r="Q3565" s="24"/>
      <c r="T3565" s="24"/>
      <c r="W3565" s="24"/>
      <c r="Z3565" s="24"/>
      <c r="AC3565" s="24"/>
      <c r="AI3565" s="24"/>
      <c r="AL3565" s="24"/>
      <c r="AO3565" s="24"/>
      <c r="AR3565" s="24"/>
      <c r="AU3565" s="24"/>
    </row>
    <row r="3566">
      <c r="J3566" s="18"/>
      <c r="N3566" s="24"/>
      <c r="Q3566" s="24"/>
      <c r="T3566" s="24"/>
      <c r="W3566" s="24"/>
      <c r="Z3566" s="24"/>
      <c r="AC3566" s="24"/>
      <c r="AI3566" s="24"/>
      <c r="AL3566" s="24"/>
      <c r="AO3566" s="24"/>
      <c r="AR3566" s="24"/>
      <c r="AU3566" s="24"/>
    </row>
    <row r="3567">
      <c r="J3567" s="18"/>
      <c r="N3567" s="24"/>
      <c r="Q3567" s="24"/>
      <c r="T3567" s="24"/>
      <c r="W3567" s="24"/>
      <c r="Z3567" s="24"/>
      <c r="AC3567" s="24"/>
      <c r="AI3567" s="24"/>
      <c r="AL3567" s="24"/>
      <c r="AO3567" s="24"/>
      <c r="AR3567" s="24"/>
      <c r="AU3567" s="24"/>
    </row>
    <row r="3568">
      <c r="J3568" s="18"/>
      <c r="N3568" s="24"/>
      <c r="Q3568" s="24"/>
      <c r="T3568" s="24"/>
      <c r="W3568" s="24"/>
      <c r="Z3568" s="24"/>
      <c r="AC3568" s="24"/>
      <c r="AI3568" s="24"/>
      <c r="AL3568" s="24"/>
      <c r="AO3568" s="24"/>
      <c r="AR3568" s="24"/>
      <c r="AU3568" s="24"/>
    </row>
    <row r="3569">
      <c r="J3569" s="18"/>
      <c r="N3569" s="24"/>
      <c r="Q3569" s="24"/>
      <c r="T3569" s="24"/>
      <c r="W3569" s="24"/>
      <c r="Z3569" s="24"/>
      <c r="AC3569" s="24"/>
      <c r="AI3569" s="24"/>
      <c r="AL3569" s="24"/>
      <c r="AO3569" s="24"/>
      <c r="AR3569" s="24"/>
      <c r="AU3569" s="24"/>
    </row>
    <row r="3570">
      <c r="J3570" s="18"/>
      <c r="N3570" s="24"/>
      <c r="Q3570" s="24"/>
      <c r="T3570" s="24"/>
      <c r="W3570" s="24"/>
      <c r="Z3570" s="24"/>
      <c r="AC3570" s="24"/>
      <c r="AI3570" s="24"/>
      <c r="AL3570" s="24"/>
      <c r="AO3570" s="24"/>
      <c r="AR3570" s="24"/>
      <c r="AU3570" s="24"/>
    </row>
    <row r="3571">
      <c r="J3571" s="18"/>
      <c r="N3571" s="24"/>
      <c r="Q3571" s="24"/>
      <c r="T3571" s="24"/>
      <c r="W3571" s="24"/>
      <c r="Z3571" s="24"/>
      <c r="AC3571" s="24"/>
      <c r="AI3571" s="24"/>
      <c r="AL3571" s="24"/>
      <c r="AO3571" s="24"/>
      <c r="AR3571" s="24"/>
      <c r="AU3571" s="24"/>
    </row>
    <row r="3572">
      <c r="J3572" s="18"/>
      <c r="N3572" s="24"/>
      <c r="Q3572" s="24"/>
      <c r="T3572" s="24"/>
      <c r="W3572" s="24"/>
      <c r="Z3572" s="24"/>
      <c r="AC3572" s="24"/>
      <c r="AI3572" s="24"/>
      <c r="AL3572" s="24"/>
      <c r="AO3572" s="24"/>
      <c r="AR3572" s="24"/>
      <c r="AU3572" s="24"/>
    </row>
    <row r="3573">
      <c r="J3573" s="18"/>
      <c r="N3573" s="24"/>
      <c r="Q3573" s="24"/>
      <c r="T3573" s="24"/>
      <c r="W3573" s="24"/>
      <c r="Z3573" s="24"/>
      <c r="AC3573" s="24"/>
      <c r="AI3573" s="24"/>
      <c r="AL3573" s="24"/>
      <c r="AO3573" s="24"/>
      <c r="AR3573" s="24"/>
      <c r="AU3573" s="24"/>
    </row>
    <row r="3574">
      <c r="J3574" s="18"/>
      <c r="N3574" s="24"/>
      <c r="Q3574" s="24"/>
      <c r="T3574" s="24"/>
      <c r="W3574" s="24"/>
      <c r="Z3574" s="24"/>
      <c r="AC3574" s="24"/>
      <c r="AI3574" s="24"/>
      <c r="AL3574" s="24"/>
      <c r="AO3574" s="24"/>
      <c r="AR3574" s="24"/>
      <c r="AU3574" s="24"/>
    </row>
    <row r="3575">
      <c r="J3575" s="18"/>
      <c r="N3575" s="24"/>
      <c r="Q3575" s="24"/>
      <c r="T3575" s="24"/>
      <c r="W3575" s="24"/>
      <c r="Z3575" s="24"/>
      <c r="AC3575" s="24"/>
      <c r="AI3575" s="24"/>
      <c r="AL3575" s="24"/>
      <c r="AO3575" s="24"/>
      <c r="AR3575" s="24"/>
      <c r="AU3575" s="24"/>
    </row>
    <row r="3576">
      <c r="J3576" s="18"/>
      <c r="N3576" s="24"/>
      <c r="Q3576" s="24"/>
      <c r="T3576" s="24"/>
      <c r="W3576" s="24"/>
      <c r="Z3576" s="24"/>
      <c r="AC3576" s="24"/>
      <c r="AI3576" s="24"/>
      <c r="AL3576" s="24"/>
      <c r="AO3576" s="24"/>
      <c r="AR3576" s="24"/>
      <c r="AU3576" s="24"/>
    </row>
    <row r="3577">
      <c r="J3577" s="18"/>
      <c r="N3577" s="24"/>
      <c r="Q3577" s="24"/>
      <c r="T3577" s="24"/>
      <c r="W3577" s="24"/>
      <c r="Z3577" s="24"/>
      <c r="AC3577" s="24"/>
      <c r="AI3577" s="24"/>
      <c r="AL3577" s="24"/>
      <c r="AO3577" s="24"/>
      <c r="AR3577" s="24"/>
      <c r="AU3577" s="24"/>
    </row>
    <row r="3578">
      <c r="J3578" s="18"/>
      <c r="N3578" s="24"/>
      <c r="Q3578" s="24"/>
      <c r="T3578" s="24"/>
      <c r="W3578" s="24"/>
      <c r="Z3578" s="24"/>
      <c r="AC3578" s="24"/>
      <c r="AI3578" s="24"/>
      <c r="AL3578" s="24"/>
      <c r="AO3578" s="24"/>
      <c r="AR3578" s="24"/>
      <c r="AU3578" s="24"/>
    </row>
    <row r="3579">
      <c r="J3579" s="18"/>
      <c r="N3579" s="24"/>
      <c r="Q3579" s="24"/>
      <c r="T3579" s="24"/>
      <c r="W3579" s="24"/>
      <c r="Z3579" s="24"/>
      <c r="AC3579" s="24"/>
      <c r="AI3579" s="24"/>
      <c r="AL3579" s="24"/>
      <c r="AO3579" s="24"/>
      <c r="AR3579" s="24"/>
      <c r="AU3579" s="24"/>
    </row>
    <row r="3580">
      <c r="J3580" s="18"/>
      <c r="N3580" s="24"/>
      <c r="Q3580" s="24"/>
      <c r="T3580" s="24"/>
      <c r="W3580" s="24"/>
      <c r="Z3580" s="24"/>
      <c r="AC3580" s="24"/>
      <c r="AI3580" s="24"/>
      <c r="AL3580" s="24"/>
      <c r="AO3580" s="24"/>
      <c r="AR3580" s="24"/>
      <c r="AU3580" s="24"/>
    </row>
    <row r="3581">
      <c r="J3581" s="18"/>
      <c r="N3581" s="24"/>
      <c r="Q3581" s="24"/>
      <c r="T3581" s="24"/>
      <c r="W3581" s="24"/>
      <c r="Z3581" s="24"/>
      <c r="AC3581" s="24"/>
      <c r="AI3581" s="24"/>
      <c r="AL3581" s="24"/>
      <c r="AO3581" s="24"/>
      <c r="AR3581" s="24"/>
      <c r="AU3581" s="24"/>
    </row>
    <row r="3582">
      <c r="J3582" s="18"/>
      <c r="N3582" s="24"/>
      <c r="Q3582" s="24"/>
      <c r="T3582" s="24"/>
      <c r="W3582" s="24"/>
      <c r="Z3582" s="24"/>
      <c r="AC3582" s="24"/>
      <c r="AI3582" s="24"/>
      <c r="AL3582" s="24"/>
      <c r="AO3582" s="24"/>
      <c r="AR3582" s="24"/>
      <c r="AU3582" s="24"/>
    </row>
    <row r="3583">
      <c r="J3583" s="18"/>
      <c r="N3583" s="24"/>
      <c r="Q3583" s="24"/>
      <c r="T3583" s="24"/>
      <c r="W3583" s="24"/>
      <c r="Z3583" s="24"/>
      <c r="AC3583" s="24"/>
      <c r="AI3583" s="24"/>
      <c r="AL3583" s="24"/>
      <c r="AO3583" s="24"/>
      <c r="AR3583" s="24"/>
      <c r="AU3583" s="24"/>
    </row>
    <row r="3584">
      <c r="J3584" s="18"/>
      <c r="N3584" s="24"/>
      <c r="Q3584" s="24"/>
      <c r="T3584" s="24"/>
      <c r="W3584" s="24"/>
      <c r="Z3584" s="24"/>
      <c r="AC3584" s="24"/>
      <c r="AI3584" s="24"/>
      <c r="AL3584" s="24"/>
      <c r="AO3584" s="24"/>
      <c r="AR3584" s="24"/>
      <c r="AU3584" s="24"/>
    </row>
    <row r="3585">
      <c r="J3585" s="18"/>
      <c r="N3585" s="24"/>
      <c r="Q3585" s="24"/>
      <c r="T3585" s="24"/>
      <c r="W3585" s="24"/>
      <c r="Z3585" s="24"/>
      <c r="AC3585" s="24"/>
      <c r="AI3585" s="24"/>
      <c r="AL3585" s="24"/>
      <c r="AO3585" s="24"/>
      <c r="AR3585" s="24"/>
      <c r="AU3585" s="24"/>
    </row>
    <row r="3586">
      <c r="J3586" s="18"/>
      <c r="N3586" s="24"/>
      <c r="Q3586" s="24"/>
      <c r="T3586" s="24"/>
      <c r="W3586" s="24"/>
      <c r="Z3586" s="24"/>
      <c r="AC3586" s="24"/>
      <c r="AI3586" s="24"/>
      <c r="AL3586" s="24"/>
      <c r="AO3586" s="24"/>
      <c r="AR3586" s="24"/>
      <c r="AU3586" s="24"/>
    </row>
    <row r="3587">
      <c r="J3587" s="18"/>
      <c r="N3587" s="24"/>
      <c r="Q3587" s="24"/>
      <c r="T3587" s="24"/>
      <c r="W3587" s="24"/>
      <c r="Z3587" s="24"/>
      <c r="AC3587" s="24"/>
      <c r="AI3587" s="24"/>
      <c r="AL3587" s="24"/>
      <c r="AO3587" s="24"/>
      <c r="AR3587" s="24"/>
      <c r="AU3587" s="24"/>
    </row>
    <row r="3588">
      <c r="J3588" s="18"/>
      <c r="N3588" s="24"/>
      <c r="Q3588" s="24"/>
      <c r="T3588" s="24"/>
      <c r="W3588" s="24"/>
      <c r="Z3588" s="24"/>
      <c r="AC3588" s="24"/>
      <c r="AI3588" s="24"/>
      <c r="AL3588" s="24"/>
      <c r="AO3588" s="24"/>
      <c r="AR3588" s="24"/>
      <c r="AU3588" s="24"/>
    </row>
    <row r="3589">
      <c r="J3589" s="18"/>
      <c r="N3589" s="24"/>
      <c r="Q3589" s="24"/>
      <c r="T3589" s="24"/>
      <c r="W3589" s="24"/>
      <c r="Z3589" s="24"/>
      <c r="AC3589" s="24"/>
      <c r="AI3589" s="24"/>
      <c r="AL3589" s="24"/>
      <c r="AO3589" s="24"/>
      <c r="AR3589" s="24"/>
      <c r="AU3589" s="24"/>
    </row>
    <row r="3590">
      <c r="J3590" s="18"/>
      <c r="N3590" s="24"/>
      <c r="Q3590" s="24"/>
      <c r="T3590" s="24"/>
      <c r="W3590" s="24"/>
      <c r="Z3590" s="24"/>
      <c r="AC3590" s="24"/>
      <c r="AI3590" s="24"/>
      <c r="AL3590" s="24"/>
      <c r="AO3590" s="24"/>
      <c r="AR3590" s="24"/>
      <c r="AU3590" s="24"/>
    </row>
    <row r="3591">
      <c r="J3591" s="18"/>
      <c r="N3591" s="24"/>
      <c r="Q3591" s="24"/>
      <c r="T3591" s="24"/>
      <c r="W3591" s="24"/>
      <c r="Z3591" s="24"/>
      <c r="AC3591" s="24"/>
      <c r="AI3591" s="24"/>
      <c r="AL3591" s="24"/>
      <c r="AO3591" s="24"/>
      <c r="AR3591" s="24"/>
      <c r="AU3591" s="24"/>
    </row>
    <row r="3592">
      <c r="J3592" s="18"/>
      <c r="N3592" s="24"/>
      <c r="Q3592" s="24"/>
      <c r="T3592" s="24"/>
      <c r="W3592" s="24"/>
      <c r="Z3592" s="24"/>
      <c r="AC3592" s="24"/>
      <c r="AI3592" s="24"/>
      <c r="AL3592" s="24"/>
      <c r="AO3592" s="24"/>
      <c r="AR3592" s="24"/>
      <c r="AU3592" s="24"/>
    </row>
    <row r="3593">
      <c r="J3593" s="18"/>
      <c r="N3593" s="24"/>
      <c r="Q3593" s="24"/>
      <c r="T3593" s="24"/>
      <c r="W3593" s="24"/>
      <c r="Z3593" s="24"/>
      <c r="AC3593" s="24"/>
      <c r="AI3593" s="24"/>
      <c r="AL3593" s="24"/>
      <c r="AO3593" s="24"/>
      <c r="AR3593" s="24"/>
      <c r="AU3593" s="24"/>
    </row>
    <row r="3594">
      <c r="J3594" s="18"/>
      <c r="N3594" s="24"/>
      <c r="Q3594" s="24"/>
      <c r="T3594" s="24"/>
      <c r="W3594" s="24"/>
      <c r="Z3594" s="24"/>
      <c r="AC3594" s="24"/>
      <c r="AI3594" s="24"/>
      <c r="AL3594" s="24"/>
      <c r="AO3594" s="24"/>
      <c r="AR3594" s="24"/>
      <c r="AU3594" s="24"/>
    </row>
    <row r="3595">
      <c r="J3595" s="18"/>
      <c r="N3595" s="24"/>
      <c r="Q3595" s="24"/>
      <c r="T3595" s="24"/>
      <c r="W3595" s="24"/>
      <c r="Z3595" s="24"/>
      <c r="AC3595" s="24"/>
      <c r="AI3595" s="24"/>
      <c r="AL3595" s="24"/>
      <c r="AO3595" s="24"/>
      <c r="AR3595" s="24"/>
      <c r="AU3595" s="24"/>
    </row>
    <row r="3596">
      <c r="J3596" s="18"/>
      <c r="N3596" s="24"/>
      <c r="Q3596" s="24"/>
      <c r="T3596" s="24"/>
      <c r="W3596" s="24"/>
      <c r="Z3596" s="24"/>
      <c r="AC3596" s="24"/>
      <c r="AI3596" s="24"/>
      <c r="AL3596" s="24"/>
      <c r="AO3596" s="24"/>
      <c r="AR3596" s="24"/>
      <c r="AU3596" s="24"/>
    </row>
    <row r="3597">
      <c r="J3597" s="18"/>
      <c r="N3597" s="24"/>
      <c r="Q3597" s="24"/>
      <c r="T3597" s="24"/>
      <c r="W3597" s="24"/>
      <c r="Z3597" s="24"/>
      <c r="AC3597" s="24"/>
      <c r="AI3597" s="24"/>
      <c r="AL3597" s="24"/>
      <c r="AO3597" s="24"/>
      <c r="AR3597" s="24"/>
      <c r="AU3597" s="24"/>
    </row>
    <row r="3598">
      <c r="J3598" s="18"/>
      <c r="N3598" s="24"/>
      <c r="Q3598" s="24"/>
      <c r="T3598" s="24"/>
      <c r="W3598" s="24"/>
      <c r="Z3598" s="24"/>
      <c r="AC3598" s="24"/>
      <c r="AI3598" s="24"/>
      <c r="AL3598" s="24"/>
      <c r="AO3598" s="24"/>
      <c r="AR3598" s="24"/>
      <c r="AU3598" s="24"/>
    </row>
    <row r="3599">
      <c r="J3599" s="18"/>
      <c r="N3599" s="24"/>
      <c r="Q3599" s="24"/>
      <c r="T3599" s="24"/>
      <c r="W3599" s="24"/>
      <c r="Z3599" s="24"/>
      <c r="AC3599" s="24"/>
      <c r="AI3599" s="24"/>
      <c r="AL3599" s="24"/>
      <c r="AO3599" s="24"/>
      <c r="AR3599" s="24"/>
      <c r="AU3599" s="24"/>
    </row>
    <row r="3600">
      <c r="J3600" s="18"/>
      <c r="N3600" s="24"/>
      <c r="Q3600" s="24"/>
      <c r="T3600" s="24"/>
      <c r="W3600" s="24"/>
      <c r="Z3600" s="24"/>
      <c r="AC3600" s="24"/>
      <c r="AI3600" s="24"/>
      <c r="AL3600" s="24"/>
      <c r="AO3600" s="24"/>
      <c r="AR3600" s="24"/>
      <c r="AU3600" s="24"/>
    </row>
    <row r="3601">
      <c r="J3601" s="18"/>
      <c r="N3601" s="24"/>
      <c r="Q3601" s="24"/>
      <c r="T3601" s="24"/>
      <c r="W3601" s="24"/>
      <c r="Z3601" s="24"/>
      <c r="AC3601" s="24"/>
      <c r="AI3601" s="24"/>
      <c r="AL3601" s="24"/>
      <c r="AO3601" s="24"/>
      <c r="AR3601" s="24"/>
      <c r="AU3601" s="24"/>
    </row>
    <row r="3602">
      <c r="J3602" s="18"/>
      <c r="N3602" s="24"/>
      <c r="Q3602" s="24"/>
      <c r="T3602" s="24"/>
      <c r="W3602" s="24"/>
      <c r="Z3602" s="24"/>
      <c r="AC3602" s="24"/>
      <c r="AI3602" s="24"/>
      <c r="AL3602" s="24"/>
      <c r="AO3602" s="24"/>
      <c r="AR3602" s="24"/>
      <c r="AU3602" s="24"/>
    </row>
    <row r="3603">
      <c r="J3603" s="18"/>
      <c r="N3603" s="24"/>
      <c r="Q3603" s="24"/>
      <c r="T3603" s="24"/>
      <c r="W3603" s="24"/>
      <c r="Z3603" s="24"/>
      <c r="AC3603" s="24"/>
      <c r="AI3603" s="24"/>
      <c r="AL3603" s="24"/>
      <c r="AO3603" s="24"/>
      <c r="AR3603" s="24"/>
      <c r="AU3603" s="24"/>
    </row>
    <row r="3604">
      <c r="J3604" s="18"/>
      <c r="N3604" s="24"/>
      <c r="Q3604" s="24"/>
      <c r="T3604" s="24"/>
      <c r="W3604" s="24"/>
      <c r="Z3604" s="24"/>
      <c r="AC3604" s="24"/>
      <c r="AI3604" s="24"/>
      <c r="AL3604" s="24"/>
      <c r="AO3604" s="24"/>
      <c r="AR3604" s="24"/>
      <c r="AU3604" s="24"/>
    </row>
    <row r="3605">
      <c r="J3605" s="18"/>
      <c r="N3605" s="24"/>
      <c r="Q3605" s="24"/>
      <c r="T3605" s="24"/>
      <c r="W3605" s="24"/>
      <c r="Z3605" s="24"/>
      <c r="AC3605" s="24"/>
      <c r="AI3605" s="24"/>
      <c r="AL3605" s="24"/>
      <c r="AO3605" s="24"/>
      <c r="AR3605" s="24"/>
      <c r="AU3605" s="24"/>
    </row>
    <row r="3606">
      <c r="J3606" s="18"/>
      <c r="N3606" s="24"/>
      <c r="Q3606" s="24"/>
      <c r="T3606" s="24"/>
      <c r="W3606" s="24"/>
      <c r="Z3606" s="24"/>
      <c r="AC3606" s="24"/>
      <c r="AI3606" s="24"/>
      <c r="AL3606" s="24"/>
      <c r="AO3606" s="24"/>
      <c r="AR3606" s="24"/>
      <c r="AU3606" s="24"/>
    </row>
    <row r="3607">
      <c r="J3607" s="18"/>
      <c r="N3607" s="24"/>
      <c r="Q3607" s="24"/>
      <c r="T3607" s="24"/>
      <c r="W3607" s="24"/>
      <c r="Z3607" s="24"/>
      <c r="AC3607" s="24"/>
      <c r="AI3607" s="24"/>
      <c r="AL3607" s="24"/>
      <c r="AO3607" s="24"/>
      <c r="AR3607" s="24"/>
      <c r="AU3607" s="24"/>
    </row>
    <row r="3608">
      <c r="J3608" s="18"/>
      <c r="N3608" s="24"/>
      <c r="Q3608" s="24"/>
      <c r="T3608" s="24"/>
      <c r="W3608" s="24"/>
      <c r="Z3608" s="24"/>
      <c r="AC3608" s="24"/>
      <c r="AI3608" s="24"/>
      <c r="AL3608" s="24"/>
      <c r="AO3608" s="24"/>
      <c r="AR3608" s="24"/>
      <c r="AU3608" s="24"/>
    </row>
    <row r="3609">
      <c r="J3609" s="18"/>
      <c r="N3609" s="24"/>
      <c r="Q3609" s="24"/>
      <c r="T3609" s="24"/>
      <c r="W3609" s="24"/>
      <c r="Z3609" s="24"/>
      <c r="AC3609" s="24"/>
      <c r="AI3609" s="24"/>
      <c r="AL3609" s="24"/>
      <c r="AO3609" s="24"/>
      <c r="AR3609" s="24"/>
      <c r="AU3609" s="24"/>
    </row>
    <row r="3610">
      <c r="J3610" s="18"/>
      <c r="N3610" s="24"/>
      <c r="Q3610" s="24"/>
      <c r="T3610" s="24"/>
      <c r="W3610" s="24"/>
      <c r="Z3610" s="24"/>
      <c r="AC3610" s="24"/>
      <c r="AI3610" s="24"/>
      <c r="AL3610" s="24"/>
      <c r="AO3610" s="24"/>
      <c r="AR3610" s="24"/>
      <c r="AU3610" s="24"/>
    </row>
    <row r="3611">
      <c r="J3611" s="18"/>
      <c r="N3611" s="24"/>
      <c r="Q3611" s="24"/>
      <c r="T3611" s="24"/>
      <c r="W3611" s="24"/>
      <c r="Z3611" s="24"/>
      <c r="AC3611" s="24"/>
      <c r="AI3611" s="24"/>
      <c r="AL3611" s="24"/>
      <c r="AO3611" s="24"/>
      <c r="AR3611" s="24"/>
      <c r="AU3611" s="24"/>
    </row>
    <row r="3612">
      <c r="J3612" s="18"/>
      <c r="N3612" s="24"/>
      <c r="Q3612" s="24"/>
      <c r="T3612" s="24"/>
      <c r="W3612" s="24"/>
      <c r="Z3612" s="24"/>
      <c r="AC3612" s="24"/>
      <c r="AI3612" s="24"/>
      <c r="AL3612" s="24"/>
      <c r="AO3612" s="24"/>
      <c r="AR3612" s="24"/>
      <c r="AU3612" s="24"/>
    </row>
    <row r="3613">
      <c r="J3613" s="18"/>
      <c r="N3613" s="24"/>
      <c r="Q3613" s="24"/>
      <c r="T3613" s="24"/>
      <c r="W3613" s="24"/>
      <c r="Z3613" s="24"/>
      <c r="AC3613" s="24"/>
      <c r="AI3613" s="24"/>
      <c r="AL3613" s="24"/>
      <c r="AO3613" s="24"/>
      <c r="AR3613" s="24"/>
      <c r="AU3613" s="24"/>
    </row>
    <row r="3614">
      <c r="J3614" s="18"/>
      <c r="N3614" s="24"/>
      <c r="Q3614" s="24"/>
      <c r="T3614" s="24"/>
      <c r="W3614" s="24"/>
      <c r="Z3614" s="24"/>
      <c r="AC3614" s="24"/>
      <c r="AI3614" s="24"/>
      <c r="AL3614" s="24"/>
      <c r="AO3614" s="24"/>
      <c r="AR3614" s="24"/>
      <c r="AU3614" s="24"/>
    </row>
    <row r="3615">
      <c r="J3615" s="18"/>
      <c r="N3615" s="24"/>
      <c r="Q3615" s="24"/>
      <c r="T3615" s="24"/>
      <c r="W3615" s="24"/>
      <c r="Z3615" s="24"/>
      <c r="AC3615" s="24"/>
      <c r="AI3615" s="24"/>
      <c r="AL3615" s="24"/>
      <c r="AO3615" s="24"/>
      <c r="AR3615" s="24"/>
      <c r="AU3615" s="24"/>
    </row>
    <row r="3616">
      <c r="J3616" s="18"/>
      <c r="N3616" s="24"/>
      <c r="Q3616" s="24"/>
      <c r="T3616" s="24"/>
      <c r="W3616" s="24"/>
      <c r="Z3616" s="24"/>
      <c r="AC3616" s="24"/>
      <c r="AI3616" s="24"/>
      <c r="AL3616" s="24"/>
      <c r="AO3616" s="24"/>
      <c r="AR3616" s="24"/>
      <c r="AU3616" s="24"/>
    </row>
    <row r="3617">
      <c r="J3617" s="18"/>
      <c r="N3617" s="24"/>
      <c r="Q3617" s="24"/>
      <c r="T3617" s="24"/>
      <c r="W3617" s="24"/>
      <c r="Z3617" s="24"/>
      <c r="AC3617" s="24"/>
      <c r="AI3617" s="24"/>
      <c r="AL3617" s="24"/>
      <c r="AO3617" s="24"/>
      <c r="AR3617" s="24"/>
      <c r="AU3617" s="24"/>
    </row>
    <row r="3618">
      <c r="J3618" s="18"/>
      <c r="N3618" s="24"/>
      <c r="Q3618" s="24"/>
      <c r="T3618" s="24"/>
      <c r="W3618" s="24"/>
      <c r="Z3618" s="24"/>
      <c r="AC3618" s="24"/>
      <c r="AI3618" s="24"/>
      <c r="AL3618" s="24"/>
      <c r="AO3618" s="24"/>
      <c r="AR3618" s="24"/>
      <c r="AU3618" s="24"/>
    </row>
    <row r="3619">
      <c r="J3619" s="18"/>
      <c r="N3619" s="24"/>
      <c r="Q3619" s="24"/>
      <c r="T3619" s="24"/>
      <c r="W3619" s="24"/>
      <c r="Z3619" s="24"/>
      <c r="AC3619" s="24"/>
      <c r="AI3619" s="24"/>
      <c r="AL3619" s="24"/>
      <c r="AO3619" s="24"/>
      <c r="AR3619" s="24"/>
      <c r="AU3619" s="24"/>
    </row>
    <row r="3620">
      <c r="J3620" s="18"/>
      <c r="N3620" s="24"/>
      <c r="Q3620" s="24"/>
      <c r="T3620" s="24"/>
      <c r="W3620" s="24"/>
      <c r="Z3620" s="24"/>
      <c r="AC3620" s="24"/>
      <c r="AI3620" s="24"/>
      <c r="AL3620" s="24"/>
      <c r="AO3620" s="24"/>
      <c r="AR3620" s="24"/>
      <c r="AU3620" s="24"/>
    </row>
    <row r="3621">
      <c r="J3621" s="18"/>
      <c r="N3621" s="24"/>
      <c r="Q3621" s="24"/>
      <c r="T3621" s="24"/>
      <c r="W3621" s="24"/>
      <c r="Z3621" s="24"/>
      <c r="AC3621" s="24"/>
      <c r="AI3621" s="24"/>
      <c r="AL3621" s="24"/>
      <c r="AO3621" s="24"/>
      <c r="AR3621" s="24"/>
      <c r="AU3621" s="24"/>
    </row>
    <row r="3622">
      <c r="J3622" s="18"/>
      <c r="N3622" s="24"/>
      <c r="Q3622" s="24"/>
      <c r="T3622" s="24"/>
      <c r="W3622" s="24"/>
      <c r="Z3622" s="24"/>
      <c r="AC3622" s="24"/>
      <c r="AI3622" s="24"/>
      <c r="AL3622" s="24"/>
      <c r="AO3622" s="24"/>
      <c r="AR3622" s="24"/>
      <c r="AU3622" s="24"/>
    </row>
    <row r="3623">
      <c r="J3623" s="18"/>
      <c r="N3623" s="24"/>
      <c r="Q3623" s="24"/>
      <c r="T3623" s="24"/>
      <c r="W3623" s="24"/>
      <c r="Z3623" s="24"/>
      <c r="AC3623" s="24"/>
      <c r="AI3623" s="24"/>
      <c r="AL3623" s="24"/>
      <c r="AO3623" s="24"/>
      <c r="AR3623" s="24"/>
      <c r="AU3623" s="24"/>
    </row>
    <row r="3624">
      <c r="J3624" s="18"/>
      <c r="N3624" s="24"/>
      <c r="Q3624" s="24"/>
      <c r="T3624" s="24"/>
      <c r="W3624" s="24"/>
      <c r="Z3624" s="24"/>
      <c r="AC3624" s="24"/>
      <c r="AI3624" s="24"/>
      <c r="AL3624" s="24"/>
      <c r="AO3624" s="24"/>
      <c r="AR3624" s="24"/>
      <c r="AU3624" s="24"/>
    </row>
    <row r="3625">
      <c r="J3625" s="18"/>
      <c r="N3625" s="24"/>
      <c r="Q3625" s="24"/>
      <c r="T3625" s="24"/>
      <c r="W3625" s="24"/>
      <c r="Z3625" s="24"/>
      <c r="AC3625" s="24"/>
      <c r="AI3625" s="24"/>
      <c r="AL3625" s="24"/>
      <c r="AO3625" s="24"/>
      <c r="AR3625" s="24"/>
      <c r="AU3625" s="24"/>
    </row>
    <row r="3626">
      <c r="J3626" s="18"/>
      <c r="N3626" s="24"/>
      <c r="Q3626" s="24"/>
      <c r="T3626" s="24"/>
      <c r="W3626" s="24"/>
      <c r="Z3626" s="24"/>
      <c r="AC3626" s="24"/>
      <c r="AI3626" s="24"/>
      <c r="AL3626" s="24"/>
      <c r="AO3626" s="24"/>
      <c r="AR3626" s="24"/>
      <c r="AU3626" s="24"/>
    </row>
    <row r="3627">
      <c r="J3627" s="18"/>
      <c r="N3627" s="24"/>
      <c r="Q3627" s="24"/>
      <c r="T3627" s="24"/>
      <c r="W3627" s="24"/>
      <c r="Z3627" s="24"/>
      <c r="AC3627" s="24"/>
      <c r="AI3627" s="24"/>
      <c r="AL3627" s="24"/>
      <c r="AO3627" s="24"/>
      <c r="AR3627" s="24"/>
      <c r="AU3627" s="24"/>
    </row>
    <row r="3628">
      <c r="J3628" s="18"/>
      <c r="N3628" s="24"/>
      <c r="Q3628" s="24"/>
      <c r="T3628" s="24"/>
      <c r="W3628" s="24"/>
      <c r="Z3628" s="24"/>
      <c r="AC3628" s="24"/>
      <c r="AI3628" s="24"/>
      <c r="AL3628" s="24"/>
      <c r="AO3628" s="24"/>
      <c r="AR3628" s="24"/>
      <c r="AU3628" s="24"/>
    </row>
    <row r="3629">
      <c r="J3629" s="18"/>
      <c r="N3629" s="24"/>
      <c r="Q3629" s="24"/>
      <c r="T3629" s="24"/>
      <c r="W3629" s="24"/>
      <c r="Z3629" s="24"/>
      <c r="AC3629" s="24"/>
      <c r="AI3629" s="24"/>
      <c r="AL3629" s="24"/>
      <c r="AO3629" s="24"/>
      <c r="AR3629" s="24"/>
      <c r="AU3629" s="24"/>
    </row>
    <row r="3630">
      <c r="J3630" s="18"/>
      <c r="N3630" s="24"/>
      <c r="Q3630" s="24"/>
      <c r="T3630" s="24"/>
      <c r="W3630" s="24"/>
      <c r="Z3630" s="24"/>
      <c r="AC3630" s="24"/>
      <c r="AI3630" s="24"/>
      <c r="AL3630" s="24"/>
      <c r="AO3630" s="24"/>
      <c r="AR3630" s="24"/>
      <c r="AU3630" s="24"/>
    </row>
    <row r="3631">
      <c r="J3631" s="18"/>
      <c r="N3631" s="24"/>
      <c r="Q3631" s="24"/>
      <c r="T3631" s="24"/>
      <c r="W3631" s="24"/>
      <c r="Z3631" s="24"/>
      <c r="AC3631" s="24"/>
      <c r="AI3631" s="24"/>
      <c r="AL3631" s="24"/>
      <c r="AO3631" s="24"/>
      <c r="AR3631" s="24"/>
      <c r="AU3631" s="24"/>
    </row>
    <row r="3632">
      <c r="J3632" s="18"/>
      <c r="N3632" s="24"/>
      <c r="Q3632" s="24"/>
      <c r="T3632" s="24"/>
      <c r="W3632" s="24"/>
      <c r="Z3632" s="24"/>
      <c r="AC3632" s="24"/>
      <c r="AI3632" s="24"/>
      <c r="AL3632" s="24"/>
      <c r="AO3632" s="24"/>
      <c r="AR3632" s="24"/>
      <c r="AU3632" s="24"/>
    </row>
    <row r="3633">
      <c r="J3633" s="18"/>
      <c r="N3633" s="24"/>
      <c r="Q3633" s="24"/>
      <c r="T3633" s="24"/>
      <c r="W3633" s="24"/>
      <c r="Z3633" s="24"/>
      <c r="AC3633" s="24"/>
      <c r="AI3633" s="24"/>
      <c r="AL3633" s="24"/>
      <c r="AO3633" s="24"/>
      <c r="AR3633" s="24"/>
      <c r="AU3633" s="24"/>
    </row>
    <row r="3634">
      <c r="J3634" s="18"/>
      <c r="N3634" s="24"/>
      <c r="Q3634" s="24"/>
      <c r="T3634" s="24"/>
      <c r="W3634" s="24"/>
      <c r="Z3634" s="24"/>
      <c r="AC3634" s="24"/>
      <c r="AI3634" s="24"/>
      <c r="AL3634" s="24"/>
      <c r="AO3634" s="24"/>
      <c r="AR3634" s="24"/>
      <c r="AU3634" s="24"/>
    </row>
    <row r="3635">
      <c r="J3635" s="18"/>
      <c r="N3635" s="24"/>
      <c r="Q3635" s="24"/>
      <c r="T3635" s="24"/>
      <c r="W3635" s="24"/>
      <c r="Z3635" s="24"/>
      <c r="AC3635" s="24"/>
      <c r="AI3635" s="24"/>
      <c r="AL3635" s="24"/>
      <c r="AO3635" s="24"/>
      <c r="AR3635" s="24"/>
      <c r="AU3635" s="24"/>
    </row>
    <row r="3636">
      <c r="J3636" s="18"/>
      <c r="N3636" s="24"/>
      <c r="Q3636" s="24"/>
      <c r="T3636" s="24"/>
      <c r="W3636" s="24"/>
      <c r="Z3636" s="24"/>
      <c r="AC3636" s="24"/>
      <c r="AI3636" s="24"/>
      <c r="AL3636" s="24"/>
      <c r="AO3636" s="24"/>
      <c r="AR3636" s="24"/>
      <c r="AU3636" s="24"/>
    </row>
    <row r="3637">
      <c r="J3637" s="18"/>
      <c r="N3637" s="24"/>
      <c r="Q3637" s="24"/>
      <c r="T3637" s="24"/>
      <c r="W3637" s="24"/>
      <c r="Z3637" s="24"/>
      <c r="AC3637" s="24"/>
      <c r="AI3637" s="24"/>
      <c r="AL3637" s="24"/>
      <c r="AO3637" s="24"/>
      <c r="AR3637" s="24"/>
      <c r="AU3637" s="24"/>
    </row>
    <row r="3638">
      <c r="J3638" s="18"/>
      <c r="N3638" s="24"/>
      <c r="Q3638" s="24"/>
      <c r="T3638" s="24"/>
      <c r="W3638" s="24"/>
      <c r="Z3638" s="24"/>
      <c r="AC3638" s="24"/>
      <c r="AI3638" s="24"/>
      <c r="AL3638" s="24"/>
      <c r="AO3638" s="24"/>
      <c r="AR3638" s="24"/>
      <c r="AU3638" s="24"/>
    </row>
    <row r="3639">
      <c r="J3639" s="18"/>
      <c r="N3639" s="24"/>
      <c r="Q3639" s="24"/>
      <c r="T3639" s="24"/>
      <c r="W3639" s="24"/>
      <c r="Z3639" s="24"/>
      <c r="AC3639" s="24"/>
      <c r="AI3639" s="24"/>
      <c r="AL3639" s="24"/>
      <c r="AO3639" s="24"/>
      <c r="AR3639" s="24"/>
      <c r="AU3639" s="24"/>
    </row>
    <row r="3640">
      <c r="J3640" s="18"/>
      <c r="N3640" s="24"/>
      <c r="Q3640" s="24"/>
      <c r="T3640" s="24"/>
      <c r="W3640" s="24"/>
      <c r="Z3640" s="24"/>
      <c r="AC3640" s="24"/>
      <c r="AI3640" s="24"/>
      <c r="AL3640" s="24"/>
      <c r="AO3640" s="24"/>
      <c r="AR3640" s="24"/>
      <c r="AU3640" s="24"/>
    </row>
    <row r="3641">
      <c r="J3641" s="18"/>
      <c r="N3641" s="24"/>
      <c r="Q3641" s="24"/>
      <c r="T3641" s="24"/>
      <c r="W3641" s="24"/>
      <c r="Z3641" s="24"/>
      <c r="AC3641" s="24"/>
      <c r="AI3641" s="24"/>
      <c r="AL3641" s="24"/>
      <c r="AO3641" s="24"/>
      <c r="AR3641" s="24"/>
      <c r="AU3641" s="24"/>
    </row>
    <row r="3642">
      <c r="J3642" s="18"/>
      <c r="N3642" s="24"/>
      <c r="Q3642" s="24"/>
      <c r="T3642" s="24"/>
      <c r="W3642" s="24"/>
      <c r="Z3642" s="24"/>
      <c r="AC3642" s="24"/>
      <c r="AI3642" s="24"/>
      <c r="AL3642" s="24"/>
      <c r="AO3642" s="24"/>
      <c r="AR3642" s="24"/>
      <c r="AU3642" s="24"/>
    </row>
    <row r="3643">
      <c r="J3643" s="18"/>
      <c r="N3643" s="24"/>
      <c r="Q3643" s="24"/>
      <c r="T3643" s="24"/>
      <c r="W3643" s="24"/>
      <c r="Z3643" s="24"/>
      <c r="AC3643" s="24"/>
      <c r="AI3643" s="24"/>
      <c r="AL3643" s="24"/>
      <c r="AO3643" s="24"/>
      <c r="AR3643" s="24"/>
      <c r="AU3643" s="24"/>
    </row>
    <row r="3644">
      <c r="J3644" s="18"/>
      <c r="N3644" s="24"/>
      <c r="Q3644" s="24"/>
      <c r="T3644" s="24"/>
      <c r="W3644" s="24"/>
      <c r="Z3644" s="24"/>
      <c r="AC3644" s="24"/>
      <c r="AI3644" s="24"/>
      <c r="AL3644" s="24"/>
      <c r="AO3644" s="24"/>
      <c r="AR3644" s="24"/>
      <c r="AU3644" s="24"/>
    </row>
    <row r="3645">
      <c r="J3645" s="18"/>
      <c r="N3645" s="24"/>
      <c r="Q3645" s="24"/>
      <c r="T3645" s="24"/>
      <c r="W3645" s="24"/>
      <c r="Z3645" s="24"/>
      <c r="AC3645" s="24"/>
      <c r="AI3645" s="24"/>
      <c r="AL3645" s="24"/>
      <c r="AO3645" s="24"/>
      <c r="AR3645" s="24"/>
      <c r="AU3645" s="24"/>
    </row>
    <row r="3646">
      <c r="J3646" s="18"/>
      <c r="N3646" s="24"/>
      <c r="Q3646" s="24"/>
      <c r="T3646" s="24"/>
      <c r="W3646" s="24"/>
      <c r="Z3646" s="24"/>
      <c r="AC3646" s="24"/>
      <c r="AI3646" s="24"/>
      <c r="AL3646" s="24"/>
      <c r="AO3646" s="24"/>
      <c r="AR3646" s="24"/>
      <c r="AU3646" s="24"/>
    </row>
    <row r="3647">
      <c r="J3647" s="18"/>
      <c r="N3647" s="24"/>
      <c r="Q3647" s="24"/>
      <c r="T3647" s="24"/>
      <c r="W3647" s="24"/>
      <c r="Z3647" s="24"/>
      <c r="AC3647" s="24"/>
      <c r="AI3647" s="24"/>
      <c r="AL3647" s="24"/>
      <c r="AO3647" s="24"/>
      <c r="AR3647" s="24"/>
      <c r="AU3647" s="24"/>
    </row>
    <row r="3648">
      <c r="J3648" s="18"/>
      <c r="N3648" s="24"/>
      <c r="Q3648" s="24"/>
      <c r="T3648" s="24"/>
      <c r="W3648" s="24"/>
      <c r="Z3648" s="24"/>
      <c r="AC3648" s="24"/>
      <c r="AI3648" s="24"/>
      <c r="AL3648" s="24"/>
      <c r="AO3648" s="24"/>
      <c r="AR3648" s="24"/>
      <c r="AU3648" s="24"/>
    </row>
    <row r="3649">
      <c r="J3649" s="18"/>
      <c r="N3649" s="24"/>
      <c r="Q3649" s="24"/>
      <c r="T3649" s="24"/>
      <c r="W3649" s="24"/>
      <c r="Z3649" s="24"/>
      <c r="AC3649" s="24"/>
      <c r="AI3649" s="24"/>
      <c r="AL3649" s="24"/>
      <c r="AO3649" s="24"/>
      <c r="AR3649" s="24"/>
      <c r="AU3649" s="24"/>
    </row>
    <row r="3650">
      <c r="J3650" s="18"/>
      <c r="N3650" s="24"/>
      <c r="Q3650" s="24"/>
      <c r="T3650" s="24"/>
      <c r="W3650" s="24"/>
      <c r="Z3650" s="24"/>
      <c r="AC3650" s="24"/>
      <c r="AI3650" s="24"/>
      <c r="AL3650" s="24"/>
      <c r="AO3650" s="24"/>
      <c r="AR3650" s="24"/>
      <c r="AU3650" s="24"/>
    </row>
    <row r="3651">
      <c r="J3651" s="18"/>
      <c r="N3651" s="24"/>
      <c r="Q3651" s="24"/>
      <c r="T3651" s="24"/>
      <c r="W3651" s="24"/>
      <c r="Z3651" s="24"/>
      <c r="AC3651" s="24"/>
      <c r="AI3651" s="24"/>
      <c r="AL3651" s="24"/>
      <c r="AO3651" s="24"/>
      <c r="AR3651" s="24"/>
      <c r="AU3651" s="24"/>
    </row>
    <row r="3652">
      <c r="J3652" s="18"/>
      <c r="N3652" s="24"/>
      <c r="Q3652" s="24"/>
      <c r="T3652" s="24"/>
      <c r="W3652" s="24"/>
      <c r="Z3652" s="24"/>
      <c r="AC3652" s="24"/>
      <c r="AI3652" s="24"/>
      <c r="AL3652" s="24"/>
      <c r="AO3652" s="24"/>
      <c r="AR3652" s="24"/>
      <c r="AU3652" s="24"/>
    </row>
    <row r="3653">
      <c r="J3653" s="18"/>
      <c r="N3653" s="24"/>
      <c r="Q3653" s="24"/>
      <c r="T3653" s="24"/>
      <c r="W3653" s="24"/>
      <c r="Z3653" s="24"/>
      <c r="AC3653" s="24"/>
      <c r="AI3653" s="24"/>
      <c r="AL3653" s="24"/>
      <c r="AO3653" s="24"/>
      <c r="AR3653" s="24"/>
      <c r="AU3653" s="24"/>
    </row>
    <row r="3654">
      <c r="J3654" s="18"/>
      <c r="N3654" s="24"/>
      <c r="Q3654" s="24"/>
      <c r="T3654" s="24"/>
      <c r="W3654" s="24"/>
      <c r="Z3654" s="24"/>
      <c r="AC3654" s="24"/>
      <c r="AI3654" s="24"/>
      <c r="AL3654" s="24"/>
      <c r="AO3654" s="24"/>
      <c r="AR3654" s="24"/>
      <c r="AU3654" s="24"/>
    </row>
    <row r="3655">
      <c r="J3655" s="18"/>
      <c r="N3655" s="24"/>
      <c r="Q3655" s="24"/>
      <c r="T3655" s="24"/>
      <c r="W3655" s="24"/>
      <c r="Z3655" s="24"/>
      <c r="AC3655" s="24"/>
      <c r="AI3655" s="24"/>
      <c r="AL3655" s="24"/>
      <c r="AO3655" s="24"/>
      <c r="AR3655" s="24"/>
      <c r="AU3655" s="24"/>
    </row>
    <row r="3656">
      <c r="J3656" s="18"/>
      <c r="N3656" s="24"/>
      <c r="Q3656" s="24"/>
      <c r="T3656" s="24"/>
      <c r="W3656" s="24"/>
      <c r="Z3656" s="24"/>
      <c r="AC3656" s="24"/>
      <c r="AI3656" s="24"/>
      <c r="AL3656" s="24"/>
      <c r="AO3656" s="24"/>
      <c r="AR3656" s="24"/>
      <c r="AU3656" s="24"/>
    </row>
    <row r="3657">
      <c r="J3657" s="18"/>
      <c r="N3657" s="24"/>
      <c r="Q3657" s="24"/>
      <c r="T3657" s="24"/>
      <c r="W3657" s="24"/>
      <c r="Z3657" s="24"/>
      <c r="AC3657" s="24"/>
      <c r="AI3657" s="24"/>
      <c r="AL3657" s="24"/>
      <c r="AO3657" s="24"/>
      <c r="AR3657" s="24"/>
      <c r="AU3657" s="24"/>
    </row>
    <row r="3658">
      <c r="J3658" s="18"/>
      <c r="N3658" s="24"/>
      <c r="Q3658" s="24"/>
      <c r="T3658" s="24"/>
      <c r="W3658" s="24"/>
      <c r="Z3658" s="24"/>
      <c r="AC3658" s="24"/>
      <c r="AI3658" s="24"/>
      <c r="AL3658" s="24"/>
      <c r="AO3658" s="24"/>
      <c r="AR3658" s="24"/>
      <c r="AU3658" s="24"/>
    </row>
    <row r="3659">
      <c r="J3659" s="18"/>
      <c r="N3659" s="24"/>
      <c r="Q3659" s="24"/>
      <c r="T3659" s="24"/>
      <c r="W3659" s="24"/>
      <c r="Z3659" s="24"/>
      <c r="AC3659" s="24"/>
      <c r="AI3659" s="24"/>
      <c r="AL3659" s="24"/>
      <c r="AO3659" s="24"/>
      <c r="AR3659" s="24"/>
      <c r="AU3659" s="24"/>
    </row>
    <row r="3660">
      <c r="J3660" s="18"/>
      <c r="N3660" s="24"/>
      <c r="Q3660" s="24"/>
      <c r="T3660" s="24"/>
      <c r="W3660" s="24"/>
      <c r="Z3660" s="24"/>
      <c r="AC3660" s="24"/>
      <c r="AI3660" s="24"/>
      <c r="AL3660" s="24"/>
      <c r="AO3660" s="24"/>
      <c r="AR3660" s="24"/>
      <c r="AU3660" s="24"/>
    </row>
    <row r="3661">
      <c r="J3661" s="18"/>
      <c r="N3661" s="24"/>
      <c r="Q3661" s="24"/>
      <c r="T3661" s="24"/>
      <c r="W3661" s="24"/>
      <c r="Z3661" s="24"/>
      <c r="AC3661" s="24"/>
      <c r="AI3661" s="24"/>
      <c r="AL3661" s="24"/>
      <c r="AO3661" s="24"/>
      <c r="AR3661" s="24"/>
      <c r="AU3661" s="24"/>
    </row>
    <row r="3662">
      <c r="J3662" s="18"/>
      <c r="N3662" s="24"/>
      <c r="Q3662" s="24"/>
      <c r="T3662" s="24"/>
      <c r="W3662" s="24"/>
      <c r="Z3662" s="24"/>
      <c r="AC3662" s="24"/>
      <c r="AI3662" s="24"/>
      <c r="AL3662" s="24"/>
      <c r="AO3662" s="24"/>
      <c r="AR3662" s="24"/>
      <c r="AU3662" s="24"/>
    </row>
    <row r="3663">
      <c r="J3663" s="18"/>
      <c r="N3663" s="24"/>
      <c r="Q3663" s="24"/>
      <c r="T3663" s="24"/>
      <c r="W3663" s="24"/>
      <c r="Z3663" s="24"/>
      <c r="AC3663" s="24"/>
      <c r="AI3663" s="24"/>
      <c r="AL3663" s="24"/>
      <c r="AO3663" s="24"/>
      <c r="AR3663" s="24"/>
      <c r="AU3663" s="24"/>
    </row>
    <row r="3664">
      <c r="J3664" s="18"/>
      <c r="N3664" s="24"/>
      <c r="Q3664" s="24"/>
      <c r="T3664" s="24"/>
      <c r="W3664" s="24"/>
      <c r="Z3664" s="24"/>
      <c r="AC3664" s="24"/>
      <c r="AI3664" s="24"/>
      <c r="AL3664" s="24"/>
      <c r="AO3664" s="24"/>
      <c r="AR3664" s="24"/>
      <c r="AU3664" s="24"/>
    </row>
    <row r="3665">
      <c r="J3665" s="18"/>
      <c r="N3665" s="24"/>
      <c r="Q3665" s="24"/>
      <c r="T3665" s="24"/>
      <c r="W3665" s="24"/>
      <c r="Z3665" s="24"/>
      <c r="AC3665" s="24"/>
      <c r="AI3665" s="24"/>
      <c r="AL3665" s="24"/>
      <c r="AO3665" s="24"/>
      <c r="AR3665" s="24"/>
      <c r="AU3665" s="24"/>
    </row>
    <row r="3666">
      <c r="J3666" s="18"/>
      <c r="N3666" s="24"/>
      <c r="Q3666" s="24"/>
      <c r="T3666" s="24"/>
      <c r="W3666" s="24"/>
      <c r="Z3666" s="24"/>
      <c r="AC3666" s="24"/>
      <c r="AI3666" s="24"/>
      <c r="AL3666" s="24"/>
      <c r="AO3666" s="24"/>
      <c r="AR3666" s="24"/>
      <c r="AU3666" s="24"/>
    </row>
    <row r="3667">
      <c r="J3667" s="18"/>
      <c r="N3667" s="24"/>
      <c r="Q3667" s="24"/>
      <c r="T3667" s="24"/>
      <c r="W3667" s="24"/>
      <c r="Z3667" s="24"/>
      <c r="AC3667" s="24"/>
      <c r="AI3667" s="24"/>
      <c r="AL3667" s="24"/>
      <c r="AO3667" s="24"/>
      <c r="AR3667" s="24"/>
      <c r="AU3667" s="24"/>
    </row>
    <row r="3668">
      <c r="J3668" s="18"/>
      <c r="N3668" s="24"/>
      <c r="Q3668" s="24"/>
      <c r="T3668" s="24"/>
      <c r="W3668" s="24"/>
      <c r="Z3668" s="24"/>
      <c r="AC3668" s="24"/>
      <c r="AI3668" s="24"/>
      <c r="AL3668" s="24"/>
      <c r="AO3668" s="24"/>
      <c r="AR3668" s="24"/>
      <c r="AU3668" s="24"/>
    </row>
    <row r="3669">
      <c r="J3669" s="18"/>
      <c r="N3669" s="24"/>
      <c r="Q3669" s="24"/>
      <c r="T3669" s="24"/>
      <c r="W3669" s="24"/>
      <c r="Z3669" s="24"/>
      <c r="AC3669" s="24"/>
      <c r="AI3669" s="24"/>
      <c r="AL3669" s="24"/>
      <c r="AO3669" s="24"/>
      <c r="AR3669" s="24"/>
      <c r="AU3669" s="24"/>
    </row>
    <row r="3670">
      <c r="J3670" s="18"/>
      <c r="N3670" s="24"/>
      <c r="Q3670" s="24"/>
      <c r="T3670" s="24"/>
      <c r="W3670" s="24"/>
      <c r="Z3670" s="24"/>
      <c r="AC3670" s="24"/>
      <c r="AI3670" s="24"/>
      <c r="AL3670" s="24"/>
      <c r="AO3670" s="24"/>
      <c r="AR3670" s="24"/>
      <c r="AU3670" s="24"/>
    </row>
    <row r="3671">
      <c r="J3671" s="18"/>
      <c r="N3671" s="24"/>
      <c r="Q3671" s="24"/>
      <c r="T3671" s="24"/>
      <c r="W3671" s="24"/>
      <c r="Z3671" s="24"/>
      <c r="AC3671" s="24"/>
      <c r="AI3671" s="24"/>
      <c r="AL3671" s="24"/>
      <c r="AO3671" s="24"/>
      <c r="AR3671" s="24"/>
      <c r="AU3671" s="24"/>
    </row>
    <row r="3672">
      <c r="J3672" s="18"/>
      <c r="N3672" s="24"/>
      <c r="Q3672" s="24"/>
      <c r="T3672" s="24"/>
      <c r="W3672" s="24"/>
      <c r="Z3672" s="24"/>
      <c r="AC3672" s="24"/>
      <c r="AI3672" s="24"/>
      <c r="AL3672" s="24"/>
      <c r="AO3672" s="24"/>
      <c r="AR3672" s="24"/>
      <c r="AU3672" s="24"/>
    </row>
    <row r="3673">
      <c r="J3673" s="18"/>
      <c r="N3673" s="24"/>
      <c r="Q3673" s="24"/>
      <c r="T3673" s="24"/>
      <c r="W3673" s="24"/>
      <c r="Z3673" s="24"/>
      <c r="AC3673" s="24"/>
      <c r="AI3673" s="24"/>
      <c r="AL3673" s="24"/>
      <c r="AO3673" s="24"/>
      <c r="AR3673" s="24"/>
      <c r="AU3673" s="24"/>
    </row>
    <row r="3674">
      <c r="J3674" s="18"/>
      <c r="N3674" s="24"/>
      <c r="Q3674" s="24"/>
      <c r="T3674" s="24"/>
      <c r="W3674" s="24"/>
      <c r="Z3674" s="24"/>
      <c r="AC3674" s="24"/>
      <c r="AI3674" s="24"/>
      <c r="AL3674" s="24"/>
      <c r="AO3674" s="24"/>
      <c r="AR3674" s="24"/>
      <c r="AU3674" s="24"/>
    </row>
    <row r="3675">
      <c r="J3675" s="18"/>
      <c r="N3675" s="24"/>
      <c r="Q3675" s="24"/>
      <c r="T3675" s="24"/>
      <c r="W3675" s="24"/>
      <c r="Z3675" s="24"/>
      <c r="AC3675" s="24"/>
      <c r="AI3675" s="24"/>
      <c r="AL3675" s="24"/>
      <c r="AO3675" s="24"/>
      <c r="AR3675" s="24"/>
      <c r="AU3675" s="24"/>
    </row>
    <row r="3676">
      <c r="J3676" s="18"/>
      <c r="N3676" s="24"/>
      <c r="Q3676" s="24"/>
      <c r="T3676" s="24"/>
      <c r="W3676" s="24"/>
      <c r="Z3676" s="24"/>
      <c r="AC3676" s="24"/>
      <c r="AI3676" s="24"/>
      <c r="AL3676" s="24"/>
      <c r="AO3676" s="24"/>
      <c r="AR3676" s="24"/>
      <c r="AU3676" s="24"/>
    </row>
    <row r="3677">
      <c r="J3677" s="18"/>
      <c r="N3677" s="24"/>
      <c r="Q3677" s="24"/>
      <c r="T3677" s="24"/>
      <c r="W3677" s="24"/>
      <c r="Z3677" s="24"/>
      <c r="AC3677" s="24"/>
      <c r="AI3677" s="24"/>
      <c r="AL3677" s="24"/>
      <c r="AO3677" s="24"/>
      <c r="AR3677" s="24"/>
      <c r="AU3677" s="24"/>
    </row>
    <row r="3678">
      <c r="J3678" s="18"/>
      <c r="N3678" s="24"/>
      <c r="Q3678" s="24"/>
      <c r="T3678" s="24"/>
      <c r="W3678" s="24"/>
      <c r="Z3678" s="24"/>
      <c r="AC3678" s="24"/>
      <c r="AI3678" s="24"/>
      <c r="AL3678" s="24"/>
      <c r="AO3678" s="24"/>
      <c r="AR3678" s="24"/>
      <c r="AU3678" s="24"/>
    </row>
    <row r="3679">
      <c r="J3679" s="18"/>
      <c r="N3679" s="24"/>
      <c r="Q3679" s="24"/>
      <c r="T3679" s="24"/>
      <c r="W3679" s="24"/>
      <c r="Z3679" s="24"/>
      <c r="AC3679" s="24"/>
      <c r="AI3679" s="24"/>
      <c r="AL3679" s="24"/>
      <c r="AO3679" s="24"/>
      <c r="AR3679" s="24"/>
      <c r="AU3679" s="24"/>
    </row>
    <row r="3680">
      <c r="J3680" s="18"/>
      <c r="N3680" s="24"/>
      <c r="Q3680" s="24"/>
      <c r="T3680" s="24"/>
      <c r="W3680" s="24"/>
      <c r="Z3680" s="24"/>
      <c r="AC3680" s="24"/>
      <c r="AI3680" s="24"/>
      <c r="AL3680" s="24"/>
      <c r="AO3680" s="24"/>
      <c r="AR3680" s="24"/>
      <c r="AU3680" s="24"/>
    </row>
    <row r="3681">
      <c r="J3681" s="18"/>
      <c r="N3681" s="24"/>
      <c r="Q3681" s="24"/>
      <c r="T3681" s="24"/>
      <c r="W3681" s="24"/>
      <c r="Z3681" s="24"/>
      <c r="AC3681" s="24"/>
      <c r="AI3681" s="24"/>
      <c r="AL3681" s="24"/>
      <c r="AO3681" s="24"/>
      <c r="AR3681" s="24"/>
      <c r="AU3681" s="24"/>
    </row>
    <row r="3682">
      <c r="J3682" s="18"/>
      <c r="N3682" s="24"/>
      <c r="Q3682" s="24"/>
      <c r="T3682" s="24"/>
      <c r="W3682" s="24"/>
      <c r="Z3682" s="24"/>
      <c r="AC3682" s="24"/>
      <c r="AI3682" s="24"/>
      <c r="AL3682" s="24"/>
      <c r="AO3682" s="24"/>
      <c r="AR3682" s="24"/>
      <c r="AU3682" s="24"/>
    </row>
    <row r="3683">
      <c r="J3683" s="18"/>
      <c r="N3683" s="24"/>
      <c r="Q3683" s="24"/>
      <c r="T3683" s="24"/>
      <c r="W3683" s="24"/>
      <c r="Z3683" s="24"/>
      <c r="AC3683" s="24"/>
      <c r="AI3683" s="24"/>
      <c r="AL3683" s="24"/>
      <c r="AO3683" s="24"/>
      <c r="AR3683" s="24"/>
      <c r="AU3683" s="24"/>
    </row>
    <row r="3684">
      <c r="J3684" s="18"/>
      <c r="N3684" s="24"/>
      <c r="Q3684" s="24"/>
      <c r="T3684" s="24"/>
      <c r="W3684" s="24"/>
      <c r="Z3684" s="24"/>
      <c r="AC3684" s="24"/>
      <c r="AI3684" s="24"/>
      <c r="AL3684" s="24"/>
      <c r="AO3684" s="24"/>
      <c r="AR3684" s="24"/>
      <c r="AU3684" s="24"/>
    </row>
    <row r="3685">
      <c r="J3685" s="18"/>
      <c r="N3685" s="24"/>
      <c r="Q3685" s="24"/>
      <c r="T3685" s="24"/>
      <c r="W3685" s="24"/>
      <c r="Z3685" s="24"/>
      <c r="AC3685" s="24"/>
      <c r="AI3685" s="24"/>
      <c r="AL3685" s="24"/>
      <c r="AO3685" s="24"/>
      <c r="AR3685" s="24"/>
      <c r="AU3685" s="24"/>
    </row>
    <row r="3686">
      <c r="J3686" s="18"/>
      <c r="N3686" s="24"/>
      <c r="Q3686" s="24"/>
      <c r="T3686" s="24"/>
      <c r="W3686" s="24"/>
      <c r="Z3686" s="24"/>
      <c r="AC3686" s="24"/>
      <c r="AI3686" s="24"/>
      <c r="AL3686" s="24"/>
      <c r="AO3686" s="24"/>
      <c r="AR3686" s="24"/>
      <c r="AU3686" s="24"/>
    </row>
    <row r="3687">
      <c r="J3687" s="18"/>
      <c r="N3687" s="24"/>
      <c r="Q3687" s="24"/>
      <c r="T3687" s="24"/>
      <c r="W3687" s="24"/>
      <c r="Z3687" s="24"/>
      <c r="AC3687" s="24"/>
      <c r="AI3687" s="24"/>
      <c r="AL3687" s="24"/>
      <c r="AO3687" s="24"/>
      <c r="AR3687" s="24"/>
      <c r="AU3687" s="24"/>
    </row>
    <row r="3688">
      <c r="J3688" s="18"/>
      <c r="N3688" s="24"/>
      <c r="Q3688" s="24"/>
      <c r="T3688" s="24"/>
      <c r="W3688" s="24"/>
      <c r="Z3688" s="24"/>
      <c r="AC3688" s="24"/>
      <c r="AI3688" s="24"/>
      <c r="AL3688" s="24"/>
      <c r="AO3688" s="24"/>
      <c r="AR3688" s="24"/>
      <c r="AU3688" s="24"/>
    </row>
    <row r="3689">
      <c r="J3689" s="18"/>
      <c r="N3689" s="24"/>
      <c r="Q3689" s="24"/>
      <c r="T3689" s="24"/>
      <c r="W3689" s="24"/>
      <c r="Z3689" s="24"/>
      <c r="AC3689" s="24"/>
      <c r="AI3689" s="24"/>
      <c r="AL3689" s="24"/>
      <c r="AO3689" s="24"/>
      <c r="AR3689" s="24"/>
      <c r="AU3689" s="24"/>
    </row>
    <row r="3690">
      <c r="J3690" s="18"/>
      <c r="N3690" s="24"/>
      <c r="Q3690" s="24"/>
      <c r="T3690" s="24"/>
      <c r="W3690" s="24"/>
      <c r="Z3690" s="24"/>
      <c r="AC3690" s="24"/>
      <c r="AI3690" s="24"/>
      <c r="AL3690" s="24"/>
      <c r="AO3690" s="24"/>
      <c r="AR3690" s="24"/>
      <c r="AU3690" s="24"/>
    </row>
    <row r="3691">
      <c r="J3691" s="18"/>
      <c r="N3691" s="24"/>
      <c r="Q3691" s="24"/>
      <c r="T3691" s="24"/>
      <c r="W3691" s="24"/>
      <c r="Z3691" s="24"/>
      <c r="AC3691" s="24"/>
      <c r="AI3691" s="24"/>
      <c r="AL3691" s="24"/>
      <c r="AO3691" s="24"/>
      <c r="AR3691" s="24"/>
      <c r="AU3691" s="24"/>
    </row>
    <row r="3692">
      <c r="J3692" s="18"/>
      <c r="N3692" s="24"/>
      <c r="Q3692" s="24"/>
      <c r="T3692" s="24"/>
      <c r="W3692" s="24"/>
      <c r="Z3692" s="24"/>
      <c r="AC3692" s="24"/>
      <c r="AI3692" s="24"/>
      <c r="AL3692" s="24"/>
      <c r="AO3692" s="24"/>
      <c r="AR3692" s="24"/>
      <c r="AU3692" s="24"/>
    </row>
    <row r="3693">
      <c r="J3693" s="18"/>
      <c r="N3693" s="24"/>
      <c r="Q3693" s="24"/>
      <c r="T3693" s="24"/>
      <c r="W3693" s="24"/>
      <c r="Z3693" s="24"/>
      <c r="AC3693" s="24"/>
      <c r="AI3693" s="24"/>
      <c r="AL3693" s="24"/>
      <c r="AO3693" s="24"/>
      <c r="AR3693" s="24"/>
      <c r="AU3693" s="24"/>
    </row>
    <row r="3694">
      <c r="J3694" s="18"/>
      <c r="N3694" s="24"/>
      <c r="Q3694" s="24"/>
      <c r="T3694" s="24"/>
      <c r="W3694" s="24"/>
      <c r="Z3694" s="24"/>
      <c r="AC3694" s="24"/>
      <c r="AI3694" s="24"/>
      <c r="AL3694" s="24"/>
      <c r="AO3694" s="24"/>
      <c r="AR3694" s="24"/>
      <c r="AU3694" s="24"/>
    </row>
    <row r="3695">
      <c r="J3695" s="18"/>
      <c r="N3695" s="24"/>
      <c r="Q3695" s="24"/>
      <c r="T3695" s="24"/>
      <c r="W3695" s="24"/>
      <c r="Z3695" s="24"/>
      <c r="AC3695" s="24"/>
      <c r="AI3695" s="24"/>
      <c r="AL3695" s="24"/>
      <c r="AO3695" s="24"/>
      <c r="AR3695" s="24"/>
      <c r="AU3695" s="24"/>
    </row>
    <row r="3696">
      <c r="J3696" s="18"/>
      <c r="N3696" s="24"/>
      <c r="Q3696" s="24"/>
      <c r="T3696" s="24"/>
      <c r="W3696" s="24"/>
      <c r="Z3696" s="24"/>
      <c r="AC3696" s="24"/>
      <c r="AI3696" s="24"/>
      <c r="AL3696" s="24"/>
      <c r="AO3696" s="24"/>
      <c r="AR3696" s="24"/>
      <c r="AU3696" s="24"/>
    </row>
    <row r="3697">
      <c r="J3697" s="18"/>
      <c r="N3697" s="24"/>
      <c r="Q3697" s="24"/>
      <c r="T3697" s="24"/>
      <c r="W3697" s="24"/>
      <c r="Z3697" s="24"/>
      <c r="AC3697" s="24"/>
      <c r="AI3697" s="24"/>
      <c r="AL3697" s="24"/>
      <c r="AO3697" s="24"/>
      <c r="AR3697" s="24"/>
      <c r="AU3697" s="24"/>
    </row>
    <row r="3698">
      <c r="J3698" s="18"/>
      <c r="N3698" s="24"/>
      <c r="Q3698" s="24"/>
      <c r="T3698" s="24"/>
      <c r="W3698" s="24"/>
      <c r="Z3698" s="24"/>
      <c r="AC3698" s="24"/>
      <c r="AI3698" s="24"/>
      <c r="AL3698" s="24"/>
      <c r="AO3698" s="24"/>
      <c r="AR3698" s="24"/>
      <c r="AU3698" s="24"/>
    </row>
    <row r="3699">
      <c r="J3699" s="18"/>
      <c r="N3699" s="24"/>
      <c r="Q3699" s="24"/>
      <c r="T3699" s="24"/>
      <c r="W3699" s="24"/>
      <c r="Z3699" s="24"/>
      <c r="AC3699" s="24"/>
      <c r="AI3699" s="24"/>
      <c r="AL3699" s="24"/>
      <c r="AO3699" s="24"/>
      <c r="AR3699" s="24"/>
      <c r="AU3699" s="24"/>
    </row>
    <row r="3700">
      <c r="J3700" s="18"/>
      <c r="N3700" s="24"/>
      <c r="Q3700" s="24"/>
      <c r="T3700" s="24"/>
      <c r="W3700" s="24"/>
      <c r="Z3700" s="24"/>
      <c r="AC3700" s="24"/>
      <c r="AI3700" s="24"/>
      <c r="AL3700" s="24"/>
      <c r="AO3700" s="24"/>
      <c r="AR3700" s="24"/>
      <c r="AU3700" s="24"/>
    </row>
    <row r="3701">
      <c r="J3701" s="18"/>
      <c r="N3701" s="24"/>
      <c r="Q3701" s="24"/>
      <c r="T3701" s="24"/>
      <c r="W3701" s="24"/>
      <c r="Z3701" s="24"/>
      <c r="AC3701" s="24"/>
      <c r="AI3701" s="24"/>
      <c r="AL3701" s="24"/>
      <c r="AO3701" s="24"/>
      <c r="AR3701" s="24"/>
      <c r="AU3701" s="24"/>
    </row>
    <row r="3702">
      <c r="J3702" s="18"/>
      <c r="N3702" s="24"/>
      <c r="Q3702" s="24"/>
      <c r="T3702" s="24"/>
      <c r="W3702" s="24"/>
      <c r="Z3702" s="24"/>
      <c r="AC3702" s="24"/>
      <c r="AI3702" s="24"/>
      <c r="AL3702" s="24"/>
      <c r="AO3702" s="24"/>
      <c r="AR3702" s="24"/>
      <c r="AU3702" s="24"/>
    </row>
    <row r="3703">
      <c r="J3703" s="18"/>
      <c r="N3703" s="24"/>
      <c r="Q3703" s="24"/>
      <c r="T3703" s="24"/>
      <c r="W3703" s="24"/>
      <c r="Z3703" s="24"/>
      <c r="AC3703" s="24"/>
      <c r="AI3703" s="24"/>
      <c r="AL3703" s="24"/>
      <c r="AO3703" s="24"/>
      <c r="AR3703" s="24"/>
      <c r="AU3703" s="24"/>
    </row>
    <row r="3704">
      <c r="J3704" s="18"/>
      <c r="N3704" s="24"/>
      <c r="Q3704" s="24"/>
      <c r="T3704" s="24"/>
      <c r="W3704" s="24"/>
      <c r="Z3704" s="24"/>
      <c r="AC3704" s="24"/>
      <c r="AI3704" s="24"/>
      <c r="AL3704" s="24"/>
      <c r="AO3704" s="24"/>
      <c r="AR3704" s="24"/>
      <c r="AU3704" s="24"/>
    </row>
    <row r="3705">
      <c r="J3705" s="18"/>
      <c r="N3705" s="24"/>
      <c r="Q3705" s="24"/>
      <c r="T3705" s="24"/>
      <c r="W3705" s="24"/>
      <c r="Z3705" s="24"/>
      <c r="AC3705" s="24"/>
      <c r="AI3705" s="24"/>
      <c r="AL3705" s="24"/>
      <c r="AO3705" s="24"/>
      <c r="AR3705" s="24"/>
      <c r="AU3705" s="24"/>
    </row>
    <row r="3706">
      <c r="J3706" s="18"/>
      <c r="N3706" s="24"/>
      <c r="Q3706" s="24"/>
      <c r="T3706" s="24"/>
      <c r="W3706" s="24"/>
      <c r="Z3706" s="24"/>
      <c r="AC3706" s="24"/>
      <c r="AI3706" s="24"/>
      <c r="AL3706" s="24"/>
      <c r="AO3706" s="24"/>
      <c r="AR3706" s="24"/>
      <c r="AU3706" s="24"/>
    </row>
    <row r="3707">
      <c r="J3707" s="18"/>
      <c r="N3707" s="24"/>
      <c r="Q3707" s="24"/>
      <c r="T3707" s="24"/>
      <c r="W3707" s="24"/>
      <c r="Z3707" s="24"/>
      <c r="AC3707" s="24"/>
      <c r="AI3707" s="24"/>
      <c r="AL3707" s="24"/>
      <c r="AO3707" s="24"/>
      <c r="AR3707" s="24"/>
      <c r="AU3707" s="24"/>
    </row>
    <row r="3708">
      <c r="J3708" s="18"/>
      <c r="N3708" s="24"/>
      <c r="Q3708" s="24"/>
      <c r="T3708" s="24"/>
      <c r="W3708" s="24"/>
      <c r="Z3708" s="24"/>
      <c r="AC3708" s="24"/>
      <c r="AI3708" s="24"/>
      <c r="AL3708" s="24"/>
      <c r="AO3708" s="24"/>
      <c r="AR3708" s="24"/>
      <c r="AU3708" s="24"/>
    </row>
    <row r="3709">
      <c r="J3709" s="18"/>
      <c r="N3709" s="24"/>
      <c r="Q3709" s="24"/>
      <c r="T3709" s="24"/>
      <c r="W3709" s="24"/>
      <c r="Z3709" s="24"/>
      <c r="AC3709" s="24"/>
      <c r="AI3709" s="24"/>
      <c r="AL3709" s="24"/>
      <c r="AO3709" s="24"/>
      <c r="AR3709" s="24"/>
      <c r="AU3709" s="24"/>
    </row>
    <row r="3710">
      <c r="J3710" s="18"/>
      <c r="N3710" s="24"/>
      <c r="Q3710" s="24"/>
      <c r="T3710" s="24"/>
      <c r="W3710" s="24"/>
      <c r="Z3710" s="24"/>
      <c r="AC3710" s="24"/>
      <c r="AI3710" s="24"/>
      <c r="AL3710" s="24"/>
      <c r="AO3710" s="24"/>
      <c r="AR3710" s="24"/>
      <c r="AU3710" s="24"/>
    </row>
    <row r="3711">
      <c r="J3711" s="18"/>
      <c r="N3711" s="24"/>
      <c r="Q3711" s="24"/>
      <c r="T3711" s="24"/>
      <c r="W3711" s="24"/>
      <c r="Z3711" s="24"/>
      <c r="AC3711" s="24"/>
      <c r="AI3711" s="24"/>
      <c r="AL3711" s="24"/>
      <c r="AO3711" s="24"/>
      <c r="AR3711" s="24"/>
      <c r="AU3711" s="24"/>
    </row>
    <row r="3712">
      <c r="J3712" s="18"/>
      <c r="N3712" s="24"/>
      <c r="Q3712" s="24"/>
      <c r="T3712" s="24"/>
      <c r="W3712" s="24"/>
      <c r="Z3712" s="24"/>
      <c r="AC3712" s="24"/>
      <c r="AI3712" s="24"/>
      <c r="AL3712" s="24"/>
      <c r="AO3712" s="24"/>
      <c r="AR3712" s="24"/>
      <c r="AU3712" s="24"/>
    </row>
    <row r="3713">
      <c r="J3713" s="18"/>
      <c r="N3713" s="24"/>
      <c r="Q3713" s="24"/>
      <c r="T3713" s="24"/>
      <c r="W3713" s="24"/>
      <c r="Z3713" s="24"/>
      <c r="AC3713" s="24"/>
      <c r="AI3713" s="24"/>
      <c r="AL3713" s="24"/>
      <c r="AO3713" s="24"/>
      <c r="AR3713" s="24"/>
      <c r="AU3713" s="24"/>
    </row>
    <row r="3714">
      <c r="J3714" s="18"/>
      <c r="N3714" s="24"/>
      <c r="Q3714" s="24"/>
      <c r="T3714" s="24"/>
      <c r="W3714" s="24"/>
      <c r="Z3714" s="24"/>
      <c r="AC3714" s="24"/>
      <c r="AI3714" s="24"/>
      <c r="AL3714" s="24"/>
      <c r="AO3714" s="24"/>
      <c r="AR3714" s="24"/>
      <c r="AU3714" s="24"/>
    </row>
    <row r="3715">
      <c r="J3715" s="18"/>
      <c r="N3715" s="24"/>
      <c r="Q3715" s="24"/>
      <c r="T3715" s="24"/>
      <c r="W3715" s="24"/>
      <c r="Z3715" s="24"/>
      <c r="AC3715" s="24"/>
      <c r="AI3715" s="24"/>
      <c r="AL3715" s="24"/>
      <c r="AO3715" s="24"/>
      <c r="AR3715" s="24"/>
      <c r="AU3715" s="24"/>
    </row>
    <row r="3716">
      <c r="J3716" s="18"/>
      <c r="N3716" s="24"/>
      <c r="Q3716" s="24"/>
      <c r="T3716" s="24"/>
      <c r="W3716" s="24"/>
      <c r="Z3716" s="24"/>
      <c r="AC3716" s="24"/>
      <c r="AI3716" s="24"/>
      <c r="AL3716" s="24"/>
      <c r="AO3716" s="24"/>
      <c r="AR3716" s="24"/>
      <c r="AU3716" s="24"/>
    </row>
    <row r="3717">
      <c r="J3717" s="18"/>
      <c r="N3717" s="24"/>
      <c r="Q3717" s="24"/>
      <c r="T3717" s="24"/>
      <c r="W3717" s="24"/>
      <c r="Z3717" s="24"/>
      <c r="AC3717" s="24"/>
      <c r="AI3717" s="24"/>
      <c r="AL3717" s="24"/>
      <c r="AO3717" s="24"/>
      <c r="AR3717" s="24"/>
      <c r="AU3717" s="24"/>
    </row>
    <row r="3718">
      <c r="J3718" s="18"/>
      <c r="N3718" s="24"/>
      <c r="Q3718" s="24"/>
      <c r="T3718" s="24"/>
      <c r="W3718" s="24"/>
      <c r="Z3718" s="24"/>
      <c r="AC3718" s="24"/>
      <c r="AI3718" s="24"/>
      <c r="AL3718" s="24"/>
      <c r="AO3718" s="24"/>
      <c r="AR3718" s="24"/>
      <c r="AU3718" s="24"/>
    </row>
    <row r="3719">
      <c r="J3719" s="18"/>
      <c r="N3719" s="24"/>
      <c r="Q3719" s="24"/>
      <c r="T3719" s="24"/>
      <c r="W3719" s="24"/>
      <c r="Z3719" s="24"/>
      <c r="AC3719" s="24"/>
      <c r="AI3719" s="24"/>
      <c r="AL3719" s="24"/>
      <c r="AO3719" s="24"/>
      <c r="AR3719" s="24"/>
      <c r="AU3719" s="24"/>
    </row>
    <row r="3720">
      <c r="J3720" s="18"/>
      <c r="N3720" s="24"/>
      <c r="Q3720" s="24"/>
      <c r="T3720" s="24"/>
      <c r="W3720" s="24"/>
      <c r="Z3720" s="24"/>
      <c r="AC3720" s="24"/>
      <c r="AI3720" s="24"/>
      <c r="AL3720" s="24"/>
      <c r="AO3720" s="24"/>
      <c r="AR3720" s="24"/>
      <c r="AU3720" s="24"/>
    </row>
    <row r="3721">
      <c r="J3721" s="18"/>
      <c r="N3721" s="24"/>
      <c r="Q3721" s="24"/>
      <c r="T3721" s="24"/>
      <c r="W3721" s="24"/>
      <c r="Z3721" s="24"/>
      <c r="AC3721" s="24"/>
      <c r="AI3721" s="24"/>
      <c r="AL3721" s="24"/>
      <c r="AO3721" s="24"/>
      <c r="AR3721" s="24"/>
      <c r="AU3721" s="24"/>
    </row>
    <row r="3722">
      <c r="J3722" s="18"/>
      <c r="N3722" s="24"/>
      <c r="Q3722" s="24"/>
      <c r="T3722" s="24"/>
      <c r="W3722" s="24"/>
      <c r="Z3722" s="24"/>
      <c r="AC3722" s="24"/>
      <c r="AI3722" s="24"/>
      <c r="AL3722" s="24"/>
      <c r="AO3722" s="24"/>
      <c r="AR3722" s="24"/>
      <c r="AU3722" s="24"/>
    </row>
    <row r="3723">
      <c r="J3723" s="18"/>
      <c r="N3723" s="24"/>
      <c r="Q3723" s="24"/>
      <c r="T3723" s="24"/>
      <c r="W3723" s="24"/>
      <c r="Z3723" s="24"/>
      <c r="AC3723" s="24"/>
      <c r="AI3723" s="24"/>
      <c r="AL3723" s="24"/>
      <c r="AO3723" s="24"/>
      <c r="AR3723" s="24"/>
      <c r="AU3723" s="24"/>
    </row>
    <row r="3724">
      <c r="J3724" s="18"/>
      <c r="N3724" s="24"/>
      <c r="Q3724" s="24"/>
      <c r="T3724" s="24"/>
      <c r="W3724" s="24"/>
      <c r="Z3724" s="24"/>
      <c r="AC3724" s="24"/>
      <c r="AI3724" s="24"/>
      <c r="AL3724" s="24"/>
      <c r="AO3724" s="24"/>
      <c r="AR3724" s="24"/>
      <c r="AU3724" s="24"/>
    </row>
    <row r="3725">
      <c r="J3725" s="18"/>
      <c r="N3725" s="24"/>
      <c r="Q3725" s="24"/>
      <c r="T3725" s="24"/>
      <c r="W3725" s="24"/>
      <c r="Z3725" s="24"/>
      <c r="AC3725" s="24"/>
      <c r="AI3725" s="24"/>
      <c r="AL3725" s="24"/>
      <c r="AO3725" s="24"/>
      <c r="AR3725" s="24"/>
      <c r="AU3725" s="24"/>
    </row>
    <row r="3726">
      <c r="J3726" s="18"/>
      <c r="N3726" s="24"/>
      <c r="Q3726" s="24"/>
      <c r="T3726" s="24"/>
      <c r="W3726" s="24"/>
      <c r="Z3726" s="24"/>
      <c r="AC3726" s="24"/>
      <c r="AI3726" s="24"/>
      <c r="AL3726" s="24"/>
      <c r="AO3726" s="24"/>
      <c r="AR3726" s="24"/>
      <c r="AU3726" s="24"/>
    </row>
    <row r="3727">
      <c r="J3727" s="18"/>
      <c r="N3727" s="24"/>
      <c r="Q3727" s="24"/>
      <c r="T3727" s="24"/>
      <c r="W3727" s="24"/>
      <c r="Z3727" s="24"/>
      <c r="AC3727" s="24"/>
      <c r="AI3727" s="24"/>
      <c r="AL3727" s="24"/>
      <c r="AO3727" s="24"/>
      <c r="AR3727" s="24"/>
      <c r="AU3727" s="24"/>
    </row>
    <row r="3728">
      <c r="J3728" s="18"/>
      <c r="N3728" s="24"/>
      <c r="Q3728" s="24"/>
      <c r="T3728" s="24"/>
      <c r="W3728" s="24"/>
      <c r="Z3728" s="24"/>
      <c r="AC3728" s="24"/>
      <c r="AI3728" s="24"/>
      <c r="AL3728" s="24"/>
      <c r="AO3728" s="24"/>
      <c r="AR3728" s="24"/>
      <c r="AU3728" s="24"/>
    </row>
    <row r="3729">
      <c r="J3729" s="18"/>
      <c r="N3729" s="24"/>
      <c r="Q3729" s="24"/>
      <c r="T3729" s="24"/>
      <c r="W3729" s="24"/>
      <c r="Z3729" s="24"/>
      <c r="AC3729" s="24"/>
      <c r="AI3729" s="24"/>
      <c r="AL3729" s="24"/>
      <c r="AO3729" s="24"/>
      <c r="AR3729" s="24"/>
      <c r="AU3729" s="24"/>
    </row>
    <row r="3730">
      <c r="J3730" s="18"/>
      <c r="N3730" s="24"/>
      <c r="Q3730" s="24"/>
      <c r="T3730" s="24"/>
      <c r="W3730" s="24"/>
      <c r="Z3730" s="24"/>
      <c r="AC3730" s="24"/>
      <c r="AI3730" s="24"/>
      <c r="AL3730" s="24"/>
      <c r="AO3730" s="24"/>
      <c r="AR3730" s="24"/>
      <c r="AU3730" s="24"/>
    </row>
    <row r="3731">
      <c r="J3731" s="18"/>
      <c r="N3731" s="24"/>
      <c r="Q3731" s="24"/>
      <c r="T3731" s="24"/>
      <c r="W3731" s="24"/>
      <c r="Z3731" s="24"/>
      <c r="AC3731" s="24"/>
      <c r="AI3731" s="24"/>
      <c r="AL3731" s="24"/>
      <c r="AO3731" s="24"/>
      <c r="AR3731" s="24"/>
      <c r="AU3731" s="24"/>
    </row>
    <row r="3732">
      <c r="J3732" s="18"/>
      <c r="N3732" s="24"/>
      <c r="Q3732" s="24"/>
      <c r="T3732" s="24"/>
      <c r="W3732" s="24"/>
      <c r="Z3732" s="24"/>
      <c r="AC3732" s="24"/>
      <c r="AI3732" s="24"/>
      <c r="AL3732" s="24"/>
      <c r="AO3732" s="24"/>
      <c r="AR3732" s="24"/>
      <c r="AU3732" s="24"/>
    </row>
    <row r="3733">
      <c r="J3733" s="18"/>
      <c r="N3733" s="24"/>
      <c r="Q3733" s="24"/>
      <c r="T3733" s="24"/>
      <c r="W3733" s="24"/>
      <c r="Z3733" s="24"/>
      <c r="AC3733" s="24"/>
      <c r="AI3733" s="24"/>
      <c r="AL3733" s="24"/>
      <c r="AO3733" s="24"/>
      <c r="AR3733" s="24"/>
      <c r="AU3733" s="24"/>
    </row>
    <row r="3734">
      <c r="J3734" s="18"/>
      <c r="N3734" s="24"/>
      <c r="Q3734" s="24"/>
      <c r="T3734" s="24"/>
      <c r="W3734" s="24"/>
      <c r="Z3734" s="24"/>
      <c r="AC3734" s="24"/>
      <c r="AI3734" s="24"/>
      <c r="AL3734" s="24"/>
      <c r="AO3734" s="24"/>
      <c r="AR3734" s="24"/>
      <c r="AU3734" s="24"/>
    </row>
    <row r="3735">
      <c r="J3735" s="18"/>
      <c r="N3735" s="24"/>
      <c r="Q3735" s="24"/>
      <c r="T3735" s="24"/>
      <c r="W3735" s="24"/>
      <c r="Z3735" s="24"/>
      <c r="AC3735" s="24"/>
      <c r="AI3735" s="24"/>
      <c r="AL3735" s="24"/>
      <c r="AO3735" s="24"/>
      <c r="AR3735" s="24"/>
      <c r="AU3735" s="24"/>
    </row>
    <row r="3736">
      <c r="J3736" s="18"/>
      <c r="N3736" s="24"/>
      <c r="Q3736" s="24"/>
      <c r="T3736" s="24"/>
      <c r="W3736" s="24"/>
      <c r="Z3736" s="24"/>
      <c r="AC3736" s="24"/>
      <c r="AI3736" s="24"/>
      <c r="AL3736" s="24"/>
      <c r="AO3736" s="24"/>
      <c r="AR3736" s="24"/>
      <c r="AU3736" s="24"/>
    </row>
    <row r="3737">
      <c r="J3737" s="18"/>
      <c r="N3737" s="24"/>
      <c r="Q3737" s="24"/>
      <c r="T3737" s="24"/>
      <c r="W3737" s="24"/>
      <c r="Z3737" s="24"/>
      <c r="AC3737" s="24"/>
      <c r="AI3737" s="24"/>
      <c r="AL3737" s="24"/>
      <c r="AO3737" s="24"/>
      <c r="AR3737" s="24"/>
      <c r="AU3737" s="24"/>
    </row>
    <row r="3738">
      <c r="J3738" s="18"/>
      <c r="N3738" s="24"/>
      <c r="Q3738" s="24"/>
      <c r="T3738" s="24"/>
      <c r="W3738" s="24"/>
      <c r="Z3738" s="24"/>
      <c r="AC3738" s="24"/>
      <c r="AI3738" s="24"/>
      <c r="AL3738" s="24"/>
      <c r="AO3738" s="24"/>
      <c r="AR3738" s="24"/>
      <c r="AU3738" s="24"/>
    </row>
    <row r="3739">
      <c r="J3739" s="18"/>
      <c r="N3739" s="24"/>
      <c r="Q3739" s="24"/>
      <c r="T3739" s="24"/>
      <c r="W3739" s="24"/>
      <c r="Z3739" s="24"/>
      <c r="AC3739" s="24"/>
      <c r="AI3739" s="24"/>
      <c r="AL3739" s="24"/>
      <c r="AO3739" s="24"/>
      <c r="AR3739" s="24"/>
      <c r="AU3739" s="24"/>
    </row>
    <row r="3740">
      <c r="J3740" s="18"/>
      <c r="N3740" s="24"/>
      <c r="Q3740" s="24"/>
      <c r="T3740" s="24"/>
      <c r="W3740" s="24"/>
      <c r="Z3740" s="24"/>
      <c r="AC3740" s="24"/>
      <c r="AI3740" s="24"/>
      <c r="AL3740" s="24"/>
      <c r="AO3740" s="24"/>
      <c r="AR3740" s="24"/>
      <c r="AU3740" s="24"/>
    </row>
    <row r="3741">
      <c r="J3741" s="18"/>
      <c r="N3741" s="24"/>
      <c r="Q3741" s="24"/>
      <c r="T3741" s="24"/>
      <c r="W3741" s="24"/>
      <c r="Z3741" s="24"/>
      <c r="AC3741" s="24"/>
      <c r="AI3741" s="24"/>
      <c r="AL3741" s="24"/>
      <c r="AO3741" s="24"/>
      <c r="AR3741" s="24"/>
      <c r="AU3741" s="24"/>
    </row>
    <row r="3742">
      <c r="J3742" s="18"/>
      <c r="N3742" s="24"/>
      <c r="Q3742" s="24"/>
      <c r="T3742" s="24"/>
      <c r="W3742" s="24"/>
      <c r="Z3742" s="24"/>
      <c r="AC3742" s="24"/>
      <c r="AI3742" s="24"/>
      <c r="AL3742" s="24"/>
      <c r="AO3742" s="24"/>
      <c r="AR3742" s="24"/>
      <c r="AU3742" s="24"/>
    </row>
    <row r="3743">
      <c r="J3743" s="18"/>
      <c r="N3743" s="24"/>
      <c r="Q3743" s="24"/>
      <c r="T3743" s="24"/>
      <c r="W3743" s="24"/>
      <c r="Z3743" s="24"/>
      <c r="AC3743" s="24"/>
      <c r="AI3743" s="24"/>
      <c r="AL3743" s="24"/>
      <c r="AO3743" s="24"/>
      <c r="AR3743" s="24"/>
      <c r="AU3743" s="24"/>
    </row>
    <row r="3744">
      <c r="J3744" s="18"/>
      <c r="N3744" s="24"/>
      <c r="Q3744" s="24"/>
      <c r="T3744" s="24"/>
      <c r="W3744" s="24"/>
      <c r="Z3744" s="24"/>
      <c r="AC3744" s="24"/>
      <c r="AI3744" s="24"/>
      <c r="AL3744" s="24"/>
      <c r="AO3744" s="24"/>
      <c r="AR3744" s="24"/>
      <c r="AU3744" s="24"/>
    </row>
    <row r="3745">
      <c r="J3745" s="18"/>
      <c r="N3745" s="24"/>
      <c r="Q3745" s="24"/>
      <c r="T3745" s="24"/>
      <c r="W3745" s="24"/>
      <c r="Z3745" s="24"/>
      <c r="AC3745" s="24"/>
      <c r="AI3745" s="24"/>
      <c r="AL3745" s="24"/>
      <c r="AO3745" s="24"/>
      <c r="AR3745" s="24"/>
      <c r="AU3745" s="24"/>
    </row>
    <row r="3746">
      <c r="J3746" s="18"/>
      <c r="N3746" s="24"/>
      <c r="Q3746" s="24"/>
      <c r="T3746" s="24"/>
      <c r="W3746" s="24"/>
      <c r="Z3746" s="24"/>
      <c r="AC3746" s="24"/>
      <c r="AI3746" s="24"/>
      <c r="AL3746" s="24"/>
      <c r="AO3746" s="24"/>
      <c r="AR3746" s="24"/>
      <c r="AU3746" s="24"/>
    </row>
    <row r="3747">
      <c r="J3747" s="18"/>
      <c r="N3747" s="24"/>
      <c r="Q3747" s="24"/>
      <c r="T3747" s="24"/>
      <c r="W3747" s="24"/>
      <c r="Z3747" s="24"/>
      <c r="AC3747" s="24"/>
      <c r="AI3747" s="24"/>
      <c r="AL3747" s="24"/>
      <c r="AO3747" s="24"/>
      <c r="AR3747" s="24"/>
      <c r="AU3747" s="24"/>
    </row>
    <row r="3748">
      <c r="J3748" s="18"/>
      <c r="N3748" s="24"/>
      <c r="Q3748" s="24"/>
      <c r="T3748" s="24"/>
      <c r="W3748" s="24"/>
      <c r="Z3748" s="24"/>
      <c r="AC3748" s="24"/>
      <c r="AI3748" s="24"/>
      <c r="AL3748" s="24"/>
      <c r="AO3748" s="24"/>
      <c r="AR3748" s="24"/>
      <c r="AU3748" s="24"/>
    </row>
    <row r="3749">
      <c r="J3749" s="18"/>
      <c r="N3749" s="24"/>
      <c r="Q3749" s="24"/>
      <c r="T3749" s="24"/>
      <c r="W3749" s="24"/>
      <c r="Z3749" s="24"/>
      <c r="AC3749" s="24"/>
      <c r="AI3749" s="24"/>
      <c r="AL3749" s="24"/>
      <c r="AO3749" s="24"/>
      <c r="AR3749" s="24"/>
      <c r="AU3749" s="24"/>
    </row>
    <row r="3750">
      <c r="J3750" s="18"/>
      <c r="N3750" s="24"/>
      <c r="Q3750" s="24"/>
      <c r="T3750" s="24"/>
      <c r="W3750" s="24"/>
      <c r="Z3750" s="24"/>
      <c r="AC3750" s="24"/>
      <c r="AI3750" s="24"/>
      <c r="AL3750" s="24"/>
      <c r="AO3750" s="24"/>
      <c r="AR3750" s="24"/>
      <c r="AU3750" s="24"/>
    </row>
    <row r="3751">
      <c r="J3751" s="18"/>
      <c r="N3751" s="24"/>
      <c r="Q3751" s="24"/>
      <c r="T3751" s="24"/>
      <c r="W3751" s="24"/>
      <c r="Z3751" s="24"/>
      <c r="AC3751" s="24"/>
      <c r="AI3751" s="24"/>
      <c r="AL3751" s="24"/>
      <c r="AO3751" s="24"/>
      <c r="AR3751" s="24"/>
      <c r="AU3751" s="24"/>
    </row>
    <row r="3752">
      <c r="J3752" s="18"/>
      <c r="N3752" s="24"/>
      <c r="Q3752" s="24"/>
      <c r="T3752" s="24"/>
      <c r="W3752" s="24"/>
      <c r="Z3752" s="24"/>
      <c r="AC3752" s="24"/>
      <c r="AI3752" s="24"/>
      <c r="AL3752" s="24"/>
      <c r="AO3752" s="24"/>
      <c r="AR3752" s="24"/>
      <c r="AU3752" s="24"/>
    </row>
    <row r="3753">
      <c r="J3753" s="18"/>
      <c r="N3753" s="24"/>
      <c r="Q3753" s="24"/>
      <c r="T3753" s="24"/>
      <c r="W3753" s="24"/>
      <c r="Z3753" s="24"/>
      <c r="AC3753" s="24"/>
      <c r="AI3753" s="24"/>
      <c r="AL3753" s="24"/>
      <c r="AO3753" s="24"/>
      <c r="AR3753" s="24"/>
      <c r="AU3753" s="24"/>
    </row>
    <row r="3754">
      <c r="J3754" s="18"/>
      <c r="N3754" s="24"/>
      <c r="Q3754" s="24"/>
      <c r="T3754" s="24"/>
      <c r="W3754" s="24"/>
      <c r="Z3754" s="24"/>
      <c r="AC3754" s="24"/>
      <c r="AI3754" s="24"/>
      <c r="AL3754" s="24"/>
      <c r="AO3754" s="24"/>
      <c r="AR3754" s="24"/>
      <c r="AU3754" s="24"/>
    </row>
    <row r="3755">
      <c r="J3755" s="18"/>
      <c r="N3755" s="24"/>
      <c r="Q3755" s="24"/>
      <c r="T3755" s="24"/>
      <c r="W3755" s="24"/>
      <c r="Z3755" s="24"/>
      <c r="AC3755" s="24"/>
      <c r="AI3755" s="24"/>
      <c r="AL3755" s="24"/>
      <c r="AO3755" s="24"/>
      <c r="AR3755" s="24"/>
      <c r="AU3755" s="24"/>
    </row>
    <row r="3756">
      <c r="J3756" s="18"/>
      <c r="N3756" s="24"/>
      <c r="Q3756" s="24"/>
      <c r="T3756" s="24"/>
      <c r="W3756" s="24"/>
      <c r="Z3756" s="24"/>
      <c r="AC3756" s="24"/>
      <c r="AI3756" s="24"/>
      <c r="AL3756" s="24"/>
      <c r="AO3756" s="24"/>
      <c r="AR3756" s="24"/>
      <c r="AU3756" s="24"/>
    </row>
    <row r="3757">
      <c r="J3757" s="18"/>
      <c r="N3757" s="24"/>
      <c r="Q3757" s="24"/>
      <c r="T3757" s="24"/>
      <c r="W3757" s="24"/>
      <c r="Z3757" s="24"/>
      <c r="AC3757" s="24"/>
      <c r="AI3757" s="24"/>
      <c r="AL3757" s="24"/>
      <c r="AO3757" s="24"/>
      <c r="AR3757" s="24"/>
      <c r="AU3757" s="24"/>
    </row>
    <row r="3758">
      <c r="J3758" s="18"/>
      <c r="N3758" s="24"/>
      <c r="Q3758" s="24"/>
      <c r="T3758" s="24"/>
      <c r="W3758" s="24"/>
      <c r="Z3758" s="24"/>
      <c r="AC3758" s="24"/>
      <c r="AI3758" s="24"/>
      <c r="AL3758" s="24"/>
      <c r="AO3758" s="24"/>
      <c r="AR3758" s="24"/>
      <c r="AU3758" s="24"/>
    </row>
    <row r="3759">
      <c r="J3759" s="18"/>
      <c r="N3759" s="24"/>
      <c r="Q3759" s="24"/>
      <c r="T3759" s="24"/>
      <c r="W3759" s="24"/>
      <c r="Z3759" s="24"/>
      <c r="AC3759" s="24"/>
      <c r="AI3759" s="24"/>
      <c r="AL3759" s="24"/>
      <c r="AO3759" s="24"/>
      <c r="AR3759" s="24"/>
      <c r="AU3759" s="24"/>
    </row>
    <row r="3760">
      <c r="J3760" s="18"/>
      <c r="N3760" s="24"/>
      <c r="Q3760" s="24"/>
      <c r="T3760" s="24"/>
      <c r="W3760" s="24"/>
      <c r="Z3760" s="24"/>
      <c r="AC3760" s="24"/>
      <c r="AI3760" s="24"/>
      <c r="AL3760" s="24"/>
      <c r="AO3760" s="24"/>
      <c r="AR3760" s="24"/>
      <c r="AU3760" s="24"/>
    </row>
    <row r="3761">
      <c r="J3761" s="18"/>
      <c r="N3761" s="24"/>
      <c r="Q3761" s="24"/>
      <c r="T3761" s="24"/>
      <c r="W3761" s="24"/>
      <c r="Z3761" s="24"/>
      <c r="AC3761" s="24"/>
      <c r="AI3761" s="24"/>
      <c r="AL3761" s="24"/>
      <c r="AO3761" s="24"/>
      <c r="AR3761" s="24"/>
      <c r="AU3761" s="24"/>
    </row>
    <row r="3762">
      <c r="J3762" s="18"/>
      <c r="N3762" s="24"/>
      <c r="Q3762" s="24"/>
      <c r="T3762" s="24"/>
      <c r="W3762" s="24"/>
      <c r="Z3762" s="24"/>
      <c r="AC3762" s="24"/>
      <c r="AI3762" s="24"/>
      <c r="AL3762" s="24"/>
      <c r="AO3762" s="24"/>
      <c r="AR3762" s="24"/>
      <c r="AU3762" s="24"/>
    </row>
    <row r="3763">
      <c r="J3763" s="18"/>
      <c r="N3763" s="24"/>
      <c r="Q3763" s="24"/>
      <c r="T3763" s="24"/>
      <c r="W3763" s="24"/>
      <c r="Z3763" s="24"/>
      <c r="AC3763" s="24"/>
      <c r="AI3763" s="24"/>
      <c r="AL3763" s="24"/>
      <c r="AO3763" s="24"/>
      <c r="AR3763" s="24"/>
      <c r="AU3763" s="24"/>
    </row>
    <row r="3764">
      <c r="J3764" s="18"/>
      <c r="N3764" s="24"/>
      <c r="Q3764" s="24"/>
      <c r="T3764" s="24"/>
      <c r="W3764" s="24"/>
      <c r="Z3764" s="24"/>
      <c r="AC3764" s="24"/>
      <c r="AI3764" s="24"/>
      <c r="AL3764" s="24"/>
      <c r="AO3764" s="24"/>
      <c r="AR3764" s="24"/>
      <c r="AU3764" s="24"/>
    </row>
    <row r="3765">
      <c r="J3765" s="18"/>
      <c r="N3765" s="24"/>
      <c r="Q3765" s="24"/>
      <c r="T3765" s="24"/>
      <c r="W3765" s="24"/>
      <c r="Z3765" s="24"/>
      <c r="AC3765" s="24"/>
      <c r="AI3765" s="24"/>
      <c r="AL3765" s="24"/>
      <c r="AO3765" s="24"/>
      <c r="AR3765" s="24"/>
      <c r="AU3765" s="24"/>
    </row>
    <row r="3766">
      <c r="J3766" s="18"/>
      <c r="N3766" s="24"/>
      <c r="Q3766" s="24"/>
      <c r="T3766" s="24"/>
      <c r="W3766" s="24"/>
      <c r="Z3766" s="24"/>
      <c r="AC3766" s="24"/>
      <c r="AI3766" s="24"/>
      <c r="AL3766" s="24"/>
      <c r="AO3766" s="24"/>
      <c r="AR3766" s="24"/>
      <c r="AU3766" s="24"/>
    </row>
    <row r="3767">
      <c r="J3767" s="18"/>
      <c r="N3767" s="24"/>
      <c r="Q3767" s="24"/>
      <c r="T3767" s="24"/>
      <c r="W3767" s="24"/>
      <c r="Z3767" s="24"/>
      <c r="AC3767" s="24"/>
      <c r="AI3767" s="24"/>
      <c r="AL3767" s="24"/>
      <c r="AO3767" s="24"/>
      <c r="AR3767" s="24"/>
      <c r="AU3767" s="24"/>
    </row>
    <row r="3768">
      <c r="J3768" s="18"/>
      <c r="N3768" s="24"/>
      <c r="Q3768" s="24"/>
      <c r="T3768" s="24"/>
      <c r="W3768" s="24"/>
      <c r="Z3768" s="24"/>
      <c r="AC3768" s="24"/>
      <c r="AI3768" s="24"/>
      <c r="AL3768" s="24"/>
      <c r="AO3768" s="24"/>
      <c r="AR3768" s="24"/>
      <c r="AU3768" s="24"/>
    </row>
    <row r="3769">
      <c r="J3769" s="18"/>
      <c r="N3769" s="24"/>
      <c r="Q3769" s="24"/>
      <c r="T3769" s="24"/>
      <c r="W3769" s="24"/>
      <c r="Z3769" s="24"/>
      <c r="AC3769" s="24"/>
      <c r="AI3769" s="24"/>
      <c r="AL3769" s="24"/>
      <c r="AO3769" s="24"/>
      <c r="AR3769" s="24"/>
      <c r="AU3769" s="24"/>
    </row>
    <row r="3770">
      <c r="J3770" s="18"/>
      <c r="N3770" s="24"/>
      <c r="Q3770" s="24"/>
      <c r="T3770" s="24"/>
      <c r="W3770" s="24"/>
      <c r="Z3770" s="24"/>
      <c r="AC3770" s="24"/>
      <c r="AI3770" s="24"/>
      <c r="AL3770" s="24"/>
      <c r="AO3770" s="24"/>
      <c r="AR3770" s="24"/>
      <c r="AU3770" s="24"/>
    </row>
    <row r="3771">
      <c r="J3771" s="18"/>
      <c r="N3771" s="24"/>
      <c r="Q3771" s="24"/>
      <c r="T3771" s="24"/>
      <c r="W3771" s="24"/>
      <c r="Z3771" s="24"/>
      <c r="AC3771" s="24"/>
      <c r="AI3771" s="24"/>
      <c r="AL3771" s="24"/>
      <c r="AO3771" s="24"/>
      <c r="AR3771" s="24"/>
      <c r="AU3771" s="24"/>
    </row>
    <row r="3772">
      <c r="J3772" s="18"/>
      <c r="N3772" s="24"/>
      <c r="Q3772" s="24"/>
      <c r="T3772" s="24"/>
      <c r="W3772" s="24"/>
      <c r="Z3772" s="24"/>
      <c r="AC3772" s="24"/>
      <c r="AI3772" s="24"/>
      <c r="AL3772" s="24"/>
      <c r="AO3772" s="24"/>
      <c r="AR3772" s="24"/>
      <c r="AU3772" s="24"/>
    </row>
    <row r="3773">
      <c r="J3773" s="18"/>
      <c r="N3773" s="24"/>
      <c r="Q3773" s="24"/>
      <c r="T3773" s="24"/>
      <c r="W3773" s="24"/>
      <c r="Z3773" s="24"/>
      <c r="AC3773" s="24"/>
      <c r="AI3773" s="24"/>
      <c r="AL3773" s="24"/>
      <c r="AO3773" s="24"/>
      <c r="AR3773" s="24"/>
      <c r="AU3773" s="24"/>
    </row>
    <row r="3774">
      <c r="J3774" s="18"/>
      <c r="N3774" s="24"/>
      <c r="Q3774" s="24"/>
      <c r="T3774" s="24"/>
      <c r="W3774" s="24"/>
      <c r="Z3774" s="24"/>
      <c r="AC3774" s="24"/>
      <c r="AI3774" s="24"/>
      <c r="AL3774" s="24"/>
      <c r="AO3774" s="24"/>
      <c r="AR3774" s="24"/>
      <c r="AU3774" s="24"/>
    </row>
    <row r="3775">
      <c r="J3775" s="18"/>
      <c r="N3775" s="24"/>
      <c r="Q3775" s="24"/>
      <c r="T3775" s="24"/>
      <c r="W3775" s="24"/>
      <c r="Z3775" s="24"/>
      <c r="AC3775" s="24"/>
      <c r="AI3775" s="24"/>
      <c r="AL3775" s="24"/>
      <c r="AO3775" s="24"/>
      <c r="AR3775" s="24"/>
      <c r="AU3775" s="24"/>
    </row>
    <row r="3776">
      <c r="J3776" s="18"/>
      <c r="N3776" s="24"/>
      <c r="Q3776" s="24"/>
      <c r="T3776" s="24"/>
      <c r="W3776" s="24"/>
      <c r="Z3776" s="24"/>
      <c r="AC3776" s="24"/>
      <c r="AI3776" s="24"/>
      <c r="AL3776" s="24"/>
      <c r="AO3776" s="24"/>
      <c r="AR3776" s="24"/>
      <c r="AU3776" s="24"/>
    </row>
    <row r="3777">
      <c r="J3777" s="18"/>
      <c r="N3777" s="24"/>
      <c r="Q3777" s="24"/>
      <c r="T3777" s="24"/>
      <c r="W3777" s="24"/>
      <c r="Z3777" s="24"/>
      <c r="AC3777" s="24"/>
      <c r="AI3777" s="24"/>
      <c r="AL3777" s="24"/>
      <c r="AO3777" s="24"/>
      <c r="AR3777" s="24"/>
      <c r="AU3777" s="24"/>
    </row>
    <row r="3778">
      <c r="J3778" s="18"/>
      <c r="N3778" s="24"/>
      <c r="Q3778" s="24"/>
      <c r="T3778" s="24"/>
      <c r="W3778" s="24"/>
      <c r="Z3778" s="24"/>
      <c r="AC3778" s="24"/>
      <c r="AI3778" s="24"/>
      <c r="AL3778" s="24"/>
      <c r="AO3778" s="24"/>
      <c r="AR3778" s="24"/>
      <c r="AU3778" s="24"/>
    </row>
    <row r="3779">
      <c r="J3779" s="18"/>
      <c r="N3779" s="24"/>
      <c r="Q3779" s="24"/>
      <c r="T3779" s="24"/>
      <c r="W3779" s="24"/>
      <c r="Z3779" s="24"/>
      <c r="AC3779" s="24"/>
      <c r="AI3779" s="24"/>
      <c r="AL3779" s="24"/>
      <c r="AO3779" s="24"/>
      <c r="AR3779" s="24"/>
      <c r="AU3779" s="24"/>
    </row>
    <row r="3780">
      <c r="J3780" s="18"/>
      <c r="N3780" s="24"/>
      <c r="Q3780" s="24"/>
      <c r="T3780" s="24"/>
      <c r="W3780" s="24"/>
      <c r="Z3780" s="24"/>
      <c r="AC3780" s="24"/>
      <c r="AI3780" s="24"/>
      <c r="AL3780" s="24"/>
      <c r="AO3780" s="24"/>
      <c r="AR3780" s="24"/>
      <c r="AU3780" s="24"/>
    </row>
    <row r="3781">
      <c r="J3781" s="18"/>
      <c r="N3781" s="24"/>
      <c r="Q3781" s="24"/>
      <c r="T3781" s="24"/>
      <c r="W3781" s="24"/>
      <c r="Z3781" s="24"/>
      <c r="AC3781" s="24"/>
      <c r="AI3781" s="24"/>
      <c r="AL3781" s="24"/>
      <c r="AO3781" s="24"/>
      <c r="AR3781" s="24"/>
      <c r="AU3781" s="24"/>
    </row>
    <row r="3782">
      <c r="J3782" s="18"/>
      <c r="N3782" s="24"/>
      <c r="Q3782" s="24"/>
      <c r="T3782" s="24"/>
      <c r="W3782" s="24"/>
      <c r="Z3782" s="24"/>
      <c r="AC3782" s="24"/>
      <c r="AI3782" s="24"/>
      <c r="AL3782" s="24"/>
      <c r="AO3782" s="24"/>
      <c r="AR3782" s="24"/>
      <c r="AU3782" s="24"/>
    </row>
    <row r="3783">
      <c r="J3783" s="18"/>
      <c r="N3783" s="24"/>
      <c r="Q3783" s="24"/>
      <c r="T3783" s="24"/>
      <c r="W3783" s="24"/>
      <c r="Z3783" s="24"/>
      <c r="AC3783" s="24"/>
      <c r="AI3783" s="24"/>
      <c r="AL3783" s="24"/>
      <c r="AO3783" s="24"/>
      <c r="AR3783" s="24"/>
      <c r="AU3783" s="24"/>
    </row>
    <row r="3784">
      <c r="J3784" s="18"/>
      <c r="N3784" s="24"/>
      <c r="Q3784" s="24"/>
      <c r="T3784" s="24"/>
      <c r="W3784" s="24"/>
      <c r="Z3784" s="24"/>
      <c r="AC3784" s="24"/>
      <c r="AI3784" s="24"/>
      <c r="AL3784" s="24"/>
      <c r="AO3784" s="24"/>
      <c r="AR3784" s="24"/>
      <c r="AU3784" s="24"/>
    </row>
    <row r="3785">
      <c r="J3785" s="18"/>
      <c r="N3785" s="24"/>
      <c r="Q3785" s="24"/>
      <c r="T3785" s="24"/>
      <c r="W3785" s="24"/>
      <c r="Z3785" s="24"/>
      <c r="AC3785" s="24"/>
      <c r="AI3785" s="24"/>
      <c r="AL3785" s="24"/>
      <c r="AO3785" s="24"/>
      <c r="AR3785" s="24"/>
      <c r="AU3785" s="24"/>
    </row>
    <row r="3786">
      <c r="J3786" s="18"/>
      <c r="N3786" s="24"/>
      <c r="Q3786" s="24"/>
      <c r="T3786" s="24"/>
      <c r="W3786" s="24"/>
      <c r="Z3786" s="24"/>
      <c r="AC3786" s="24"/>
      <c r="AI3786" s="24"/>
      <c r="AL3786" s="24"/>
      <c r="AO3786" s="24"/>
      <c r="AR3786" s="24"/>
      <c r="AU3786" s="24"/>
    </row>
    <row r="3787">
      <c r="J3787" s="18"/>
      <c r="N3787" s="24"/>
      <c r="Q3787" s="24"/>
      <c r="T3787" s="24"/>
      <c r="W3787" s="24"/>
      <c r="Z3787" s="24"/>
      <c r="AC3787" s="24"/>
      <c r="AI3787" s="24"/>
      <c r="AL3787" s="24"/>
      <c r="AO3787" s="24"/>
      <c r="AR3787" s="24"/>
      <c r="AU3787" s="24"/>
    </row>
    <row r="3788">
      <c r="J3788" s="18"/>
      <c r="N3788" s="24"/>
      <c r="Q3788" s="24"/>
      <c r="T3788" s="24"/>
      <c r="W3788" s="24"/>
      <c r="Z3788" s="24"/>
      <c r="AC3788" s="24"/>
      <c r="AI3788" s="24"/>
      <c r="AL3788" s="24"/>
      <c r="AO3788" s="24"/>
      <c r="AR3788" s="24"/>
      <c r="AU3788" s="24"/>
    </row>
    <row r="3789">
      <c r="J3789" s="18"/>
      <c r="N3789" s="24"/>
      <c r="Q3789" s="24"/>
      <c r="T3789" s="24"/>
      <c r="W3789" s="24"/>
      <c r="Z3789" s="24"/>
      <c r="AC3789" s="24"/>
      <c r="AI3789" s="24"/>
      <c r="AL3789" s="24"/>
      <c r="AO3789" s="24"/>
      <c r="AR3789" s="24"/>
      <c r="AU3789" s="24"/>
    </row>
    <row r="3790">
      <c r="J3790" s="18"/>
      <c r="N3790" s="24"/>
      <c r="Q3790" s="24"/>
      <c r="T3790" s="24"/>
      <c r="W3790" s="24"/>
      <c r="Z3790" s="24"/>
      <c r="AC3790" s="24"/>
      <c r="AI3790" s="24"/>
      <c r="AL3790" s="24"/>
      <c r="AO3790" s="24"/>
      <c r="AR3790" s="24"/>
      <c r="AU3790" s="24"/>
    </row>
    <row r="3791">
      <c r="J3791" s="18"/>
      <c r="N3791" s="24"/>
      <c r="Q3791" s="24"/>
      <c r="T3791" s="24"/>
      <c r="W3791" s="24"/>
      <c r="Z3791" s="24"/>
      <c r="AC3791" s="24"/>
      <c r="AI3791" s="24"/>
      <c r="AL3791" s="24"/>
      <c r="AO3791" s="24"/>
      <c r="AR3791" s="24"/>
      <c r="AU3791" s="24"/>
    </row>
    <row r="3792">
      <c r="J3792" s="18"/>
      <c r="N3792" s="24"/>
      <c r="Q3792" s="24"/>
      <c r="T3792" s="24"/>
      <c r="W3792" s="24"/>
      <c r="Z3792" s="24"/>
      <c r="AC3792" s="24"/>
      <c r="AI3792" s="24"/>
      <c r="AL3792" s="24"/>
      <c r="AO3792" s="24"/>
      <c r="AR3792" s="24"/>
      <c r="AU3792" s="24"/>
    </row>
    <row r="3793">
      <c r="J3793" s="18"/>
      <c r="N3793" s="24"/>
      <c r="Q3793" s="24"/>
      <c r="T3793" s="24"/>
      <c r="W3793" s="24"/>
      <c r="Z3793" s="24"/>
      <c r="AC3793" s="24"/>
      <c r="AI3793" s="24"/>
      <c r="AL3793" s="24"/>
      <c r="AO3793" s="24"/>
      <c r="AR3793" s="24"/>
      <c r="AU3793" s="24"/>
    </row>
    <row r="3794">
      <c r="J3794" s="18"/>
      <c r="N3794" s="24"/>
      <c r="Q3794" s="24"/>
      <c r="T3794" s="24"/>
      <c r="W3794" s="24"/>
      <c r="Z3794" s="24"/>
      <c r="AC3794" s="24"/>
      <c r="AI3794" s="24"/>
      <c r="AL3794" s="24"/>
      <c r="AO3794" s="24"/>
      <c r="AR3794" s="24"/>
      <c r="AU3794" s="24"/>
    </row>
    <row r="3795">
      <c r="J3795" s="18"/>
      <c r="N3795" s="24"/>
      <c r="Q3795" s="24"/>
      <c r="T3795" s="24"/>
      <c r="W3795" s="24"/>
      <c r="Z3795" s="24"/>
      <c r="AC3795" s="24"/>
      <c r="AI3795" s="24"/>
      <c r="AL3795" s="24"/>
      <c r="AO3795" s="24"/>
      <c r="AR3795" s="24"/>
      <c r="AU3795" s="24"/>
    </row>
    <row r="3796">
      <c r="J3796" s="18"/>
      <c r="N3796" s="24"/>
      <c r="Q3796" s="24"/>
      <c r="T3796" s="24"/>
      <c r="W3796" s="24"/>
      <c r="Z3796" s="24"/>
      <c r="AC3796" s="24"/>
      <c r="AI3796" s="24"/>
      <c r="AL3796" s="24"/>
      <c r="AO3796" s="24"/>
      <c r="AR3796" s="24"/>
      <c r="AU3796" s="24"/>
    </row>
    <row r="3797">
      <c r="J3797" s="18"/>
      <c r="N3797" s="24"/>
      <c r="Q3797" s="24"/>
      <c r="T3797" s="24"/>
      <c r="W3797" s="24"/>
      <c r="Z3797" s="24"/>
      <c r="AC3797" s="24"/>
      <c r="AI3797" s="24"/>
      <c r="AL3797" s="24"/>
      <c r="AO3797" s="24"/>
      <c r="AR3797" s="24"/>
      <c r="AU3797" s="24"/>
    </row>
    <row r="3798">
      <c r="J3798" s="18"/>
      <c r="N3798" s="24"/>
      <c r="Q3798" s="24"/>
      <c r="T3798" s="24"/>
      <c r="W3798" s="24"/>
      <c r="Z3798" s="24"/>
      <c r="AC3798" s="24"/>
      <c r="AI3798" s="24"/>
      <c r="AL3798" s="24"/>
      <c r="AO3798" s="24"/>
      <c r="AR3798" s="24"/>
      <c r="AU3798" s="24"/>
    </row>
    <row r="3799">
      <c r="J3799" s="18"/>
      <c r="N3799" s="24"/>
      <c r="Q3799" s="24"/>
      <c r="T3799" s="24"/>
      <c r="W3799" s="24"/>
      <c r="Z3799" s="24"/>
      <c r="AC3799" s="24"/>
      <c r="AI3799" s="24"/>
      <c r="AL3799" s="24"/>
      <c r="AO3799" s="24"/>
      <c r="AR3799" s="24"/>
      <c r="AU3799" s="24"/>
    </row>
    <row r="3800">
      <c r="J3800" s="18"/>
      <c r="N3800" s="24"/>
      <c r="Q3800" s="24"/>
      <c r="T3800" s="24"/>
      <c r="W3800" s="24"/>
      <c r="Z3800" s="24"/>
      <c r="AC3800" s="24"/>
      <c r="AI3800" s="24"/>
      <c r="AL3800" s="24"/>
      <c r="AO3800" s="24"/>
      <c r="AR3800" s="24"/>
      <c r="AU3800" s="24"/>
    </row>
    <row r="3801">
      <c r="J3801" s="18"/>
      <c r="N3801" s="24"/>
      <c r="Q3801" s="24"/>
      <c r="T3801" s="24"/>
      <c r="W3801" s="24"/>
      <c r="Z3801" s="24"/>
      <c r="AC3801" s="24"/>
      <c r="AI3801" s="24"/>
      <c r="AL3801" s="24"/>
      <c r="AO3801" s="24"/>
      <c r="AR3801" s="24"/>
      <c r="AU3801" s="24"/>
    </row>
    <row r="3802">
      <c r="J3802" s="18"/>
      <c r="N3802" s="24"/>
      <c r="Q3802" s="24"/>
      <c r="T3802" s="24"/>
      <c r="W3802" s="24"/>
      <c r="Z3802" s="24"/>
      <c r="AC3802" s="24"/>
      <c r="AI3802" s="24"/>
      <c r="AL3802" s="24"/>
      <c r="AO3802" s="24"/>
      <c r="AR3802" s="24"/>
      <c r="AU3802" s="24"/>
    </row>
    <row r="3803">
      <c r="J3803" s="18"/>
      <c r="N3803" s="24"/>
      <c r="Q3803" s="24"/>
      <c r="T3803" s="24"/>
      <c r="W3803" s="24"/>
      <c r="Z3803" s="24"/>
      <c r="AC3803" s="24"/>
      <c r="AI3803" s="24"/>
      <c r="AL3803" s="24"/>
      <c r="AO3803" s="24"/>
      <c r="AR3803" s="24"/>
      <c r="AU3803" s="24"/>
    </row>
    <row r="3804">
      <c r="J3804" s="18"/>
      <c r="N3804" s="24"/>
      <c r="Q3804" s="24"/>
      <c r="T3804" s="24"/>
      <c r="W3804" s="24"/>
      <c r="Z3804" s="24"/>
      <c r="AC3804" s="24"/>
      <c r="AI3804" s="24"/>
      <c r="AL3804" s="24"/>
      <c r="AO3804" s="24"/>
      <c r="AR3804" s="24"/>
      <c r="AU3804" s="24"/>
    </row>
    <row r="3805">
      <c r="J3805" s="18"/>
      <c r="N3805" s="24"/>
      <c r="Q3805" s="24"/>
      <c r="T3805" s="24"/>
      <c r="W3805" s="24"/>
      <c r="Z3805" s="24"/>
      <c r="AC3805" s="24"/>
      <c r="AI3805" s="24"/>
      <c r="AL3805" s="24"/>
      <c r="AO3805" s="24"/>
      <c r="AR3805" s="24"/>
      <c r="AU3805" s="24"/>
    </row>
    <row r="3806">
      <c r="J3806" s="18"/>
      <c r="N3806" s="24"/>
      <c r="Q3806" s="24"/>
      <c r="T3806" s="24"/>
      <c r="W3806" s="24"/>
      <c r="Z3806" s="24"/>
      <c r="AC3806" s="24"/>
      <c r="AI3806" s="24"/>
      <c r="AL3806" s="24"/>
      <c r="AO3806" s="24"/>
      <c r="AR3806" s="24"/>
      <c r="AU3806" s="24"/>
    </row>
    <row r="3807">
      <c r="J3807" s="18"/>
      <c r="N3807" s="24"/>
      <c r="Q3807" s="24"/>
      <c r="T3807" s="24"/>
      <c r="W3807" s="24"/>
      <c r="Z3807" s="24"/>
      <c r="AC3807" s="24"/>
      <c r="AI3807" s="24"/>
      <c r="AL3807" s="24"/>
      <c r="AO3807" s="24"/>
      <c r="AR3807" s="24"/>
      <c r="AU3807" s="24"/>
    </row>
    <row r="3808">
      <c r="J3808" s="18"/>
      <c r="N3808" s="24"/>
      <c r="Q3808" s="24"/>
      <c r="T3808" s="24"/>
      <c r="W3808" s="24"/>
      <c r="Z3808" s="24"/>
      <c r="AC3808" s="24"/>
      <c r="AI3808" s="24"/>
      <c r="AL3808" s="24"/>
      <c r="AO3808" s="24"/>
      <c r="AR3808" s="24"/>
      <c r="AU3808" s="24"/>
    </row>
    <row r="3809">
      <c r="J3809" s="18"/>
      <c r="N3809" s="24"/>
      <c r="Q3809" s="24"/>
      <c r="T3809" s="24"/>
      <c r="W3809" s="24"/>
      <c r="Z3809" s="24"/>
      <c r="AC3809" s="24"/>
      <c r="AI3809" s="24"/>
      <c r="AL3809" s="24"/>
      <c r="AO3809" s="24"/>
      <c r="AR3809" s="24"/>
      <c r="AU3809" s="24"/>
    </row>
    <row r="3810">
      <c r="J3810" s="18"/>
      <c r="N3810" s="24"/>
      <c r="Q3810" s="24"/>
      <c r="T3810" s="24"/>
      <c r="W3810" s="24"/>
      <c r="Z3810" s="24"/>
      <c r="AC3810" s="24"/>
      <c r="AI3810" s="24"/>
      <c r="AL3810" s="24"/>
      <c r="AO3810" s="24"/>
      <c r="AR3810" s="24"/>
      <c r="AU3810" s="24"/>
    </row>
    <row r="3811">
      <c r="J3811" s="18"/>
      <c r="N3811" s="24"/>
      <c r="Q3811" s="24"/>
      <c r="T3811" s="24"/>
      <c r="W3811" s="24"/>
      <c r="Z3811" s="24"/>
      <c r="AC3811" s="24"/>
      <c r="AI3811" s="24"/>
      <c r="AL3811" s="24"/>
      <c r="AO3811" s="24"/>
      <c r="AR3811" s="24"/>
      <c r="AU3811" s="24"/>
    </row>
    <row r="3812">
      <c r="J3812" s="18"/>
      <c r="N3812" s="24"/>
      <c r="Q3812" s="24"/>
      <c r="T3812" s="24"/>
      <c r="W3812" s="24"/>
      <c r="Z3812" s="24"/>
      <c r="AC3812" s="24"/>
      <c r="AI3812" s="24"/>
      <c r="AL3812" s="24"/>
      <c r="AO3812" s="24"/>
      <c r="AR3812" s="24"/>
      <c r="AU3812" s="24"/>
    </row>
    <row r="3813">
      <c r="J3813" s="18"/>
      <c r="N3813" s="24"/>
      <c r="Q3813" s="24"/>
      <c r="T3813" s="24"/>
      <c r="W3813" s="24"/>
      <c r="Z3813" s="24"/>
      <c r="AC3813" s="24"/>
      <c r="AI3813" s="24"/>
      <c r="AL3813" s="24"/>
      <c r="AO3813" s="24"/>
      <c r="AR3813" s="24"/>
      <c r="AU3813" s="24"/>
    </row>
    <row r="3814">
      <c r="J3814" s="18"/>
      <c r="N3814" s="24"/>
      <c r="Q3814" s="24"/>
      <c r="T3814" s="24"/>
      <c r="W3814" s="24"/>
      <c r="Z3814" s="24"/>
      <c r="AC3814" s="24"/>
      <c r="AI3814" s="24"/>
      <c r="AL3814" s="24"/>
      <c r="AO3814" s="24"/>
      <c r="AR3814" s="24"/>
      <c r="AU3814" s="24"/>
    </row>
    <row r="3815">
      <c r="J3815" s="18"/>
      <c r="N3815" s="24"/>
      <c r="Q3815" s="24"/>
      <c r="T3815" s="24"/>
      <c r="W3815" s="24"/>
      <c r="Z3815" s="24"/>
      <c r="AC3815" s="24"/>
      <c r="AI3815" s="24"/>
      <c r="AL3815" s="24"/>
      <c r="AO3815" s="24"/>
      <c r="AR3815" s="24"/>
      <c r="AU3815" s="24"/>
    </row>
    <row r="3816">
      <c r="J3816" s="18"/>
      <c r="N3816" s="24"/>
      <c r="Q3816" s="24"/>
      <c r="T3816" s="24"/>
      <c r="W3816" s="24"/>
      <c r="Z3816" s="24"/>
      <c r="AC3816" s="24"/>
      <c r="AI3816" s="24"/>
      <c r="AL3816" s="24"/>
      <c r="AO3816" s="24"/>
      <c r="AR3816" s="24"/>
      <c r="AU3816" s="24"/>
    </row>
    <row r="3817">
      <c r="J3817" s="18"/>
      <c r="N3817" s="24"/>
      <c r="Q3817" s="24"/>
      <c r="T3817" s="24"/>
      <c r="W3817" s="24"/>
      <c r="Z3817" s="24"/>
      <c r="AC3817" s="24"/>
      <c r="AI3817" s="24"/>
      <c r="AL3817" s="24"/>
      <c r="AO3817" s="24"/>
      <c r="AR3817" s="24"/>
      <c r="AU3817" s="24"/>
    </row>
    <row r="3818">
      <c r="J3818" s="18"/>
      <c r="N3818" s="24"/>
      <c r="Q3818" s="24"/>
      <c r="T3818" s="24"/>
      <c r="W3818" s="24"/>
      <c r="Z3818" s="24"/>
      <c r="AC3818" s="24"/>
      <c r="AI3818" s="24"/>
      <c r="AL3818" s="24"/>
      <c r="AO3818" s="24"/>
      <c r="AR3818" s="24"/>
      <c r="AU3818" s="24"/>
    </row>
    <row r="3819">
      <c r="J3819" s="18"/>
      <c r="N3819" s="24"/>
      <c r="Q3819" s="24"/>
      <c r="T3819" s="24"/>
      <c r="W3819" s="24"/>
      <c r="Z3819" s="24"/>
      <c r="AC3819" s="24"/>
      <c r="AI3819" s="24"/>
      <c r="AL3819" s="24"/>
      <c r="AO3819" s="24"/>
      <c r="AR3819" s="24"/>
      <c r="AU3819" s="24"/>
    </row>
    <row r="3820">
      <c r="J3820" s="18"/>
      <c r="N3820" s="24"/>
      <c r="Q3820" s="24"/>
      <c r="T3820" s="24"/>
      <c r="W3820" s="24"/>
      <c r="Z3820" s="24"/>
      <c r="AC3820" s="24"/>
      <c r="AI3820" s="24"/>
      <c r="AL3820" s="24"/>
      <c r="AO3820" s="24"/>
      <c r="AR3820" s="24"/>
      <c r="AU3820" s="24"/>
    </row>
    <row r="3821">
      <c r="J3821" s="18"/>
      <c r="N3821" s="24"/>
      <c r="Q3821" s="24"/>
      <c r="T3821" s="24"/>
      <c r="W3821" s="24"/>
      <c r="Z3821" s="24"/>
      <c r="AC3821" s="24"/>
      <c r="AI3821" s="24"/>
      <c r="AL3821" s="24"/>
      <c r="AO3821" s="24"/>
      <c r="AR3821" s="24"/>
      <c r="AU3821" s="24"/>
    </row>
    <row r="3822">
      <c r="J3822" s="18"/>
      <c r="N3822" s="24"/>
      <c r="Q3822" s="24"/>
      <c r="T3822" s="24"/>
      <c r="W3822" s="24"/>
      <c r="Z3822" s="24"/>
      <c r="AC3822" s="24"/>
      <c r="AI3822" s="24"/>
      <c r="AL3822" s="24"/>
      <c r="AO3822" s="24"/>
      <c r="AR3822" s="24"/>
      <c r="AU3822" s="24"/>
    </row>
    <row r="3823">
      <c r="J3823" s="18"/>
      <c r="N3823" s="24"/>
      <c r="Q3823" s="24"/>
      <c r="T3823" s="24"/>
      <c r="W3823" s="24"/>
      <c r="Z3823" s="24"/>
      <c r="AC3823" s="24"/>
      <c r="AI3823" s="24"/>
      <c r="AL3823" s="24"/>
      <c r="AO3823" s="24"/>
      <c r="AR3823" s="24"/>
      <c r="AU3823" s="24"/>
    </row>
    <row r="3824">
      <c r="J3824" s="18"/>
      <c r="N3824" s="24"/>
      <c r="Q3824" s="24"/>
      <c r="T3824" s="24"/>
      <c r="W3824" s="24"/>
      <c r="Z3824" s="24"/>
      <c r="AC3824" s="24"/>
      <c r="AI3824" s="24"/>
      <c r="AL3824" s="24"/>
      <c r="AO3824" s="24"/>
      <c r="AR3824" s="24"/>
      <c r="AU3824" s="24"/>
    </row>
    <row r="3825">
      <c r="J3825" s="18"/>
      <c r="N3825" s="24"/>
      <c r="Q3825" s="24"/>
      <c r="T3825" s="24"/>
      <c r="W3825" s="24"/>
      <c r="Z3825" s="24"/>
      <c r="AC3825" s="24"/>
      <c r="AI3825" s="24"/>
      <c r="AL3825" s="24"/>
      <c r="AO3825" s="24"/>
      <c r="AR3825" s="24"/>
      <c r="AU3825" s="24"/>
    </row>
    <row r="3826">
      <c r="J3826" s="18"/>
      <c r="N3826" s="24"/>
      <c r="Q3826" s="24"/>
      <c r="T3826" s="24"/>
      <c r="W3826" s="24"/>
      <c r="Z3826" s="24"/>
      <c r="AC3826" s="24"/>
      <c r="AI3826" s="24"/>
      <c r="AL3826" s="24"/>
      <c r="AO3826" s="24"/>
      <c r="AR3826" s="24"/>
      <c r="AU3826" s="24"/>
    </row>
    <row r="3827">
      <c r="J3827" s="18"/>
      <c r="N3827" s="24"/>
      <c r="Q3827" s="24"/>
      <c r="T3827" s="24"/>
      <c r="W3827" s="24"/>
      <c r="Z3827" s="24"/>
      <c r="AC3827" s="24"/>
      <c r="AI3827" s="24"/>
      <c r="AL3827" s="24"/>
      <c r="AO3827" s="24"/>
      <c r="AR3827" s="24"/>
      <c r="AU3827" s="24"/>
    </row>
    <row r="3828">
      <c r="J3828" s="18"/>
      <c r="N3828" s="24"/>
      <c r="Q3828" s="24"/>
      <c r="T3828" s="24"/>
      <c r="W3828" s="24"/>
      <c r="Z3828" s="24"/>
      <c r="AC3828" s="24"/>
      <c r="AI3828" s="24"/>
      <c r="AL3828" s="24"/>
      <c r="AO3828" s="24"/>
      <c r="AR3828" s="24"/>
      <c r="AU3828" s="24"/>
    </row>
    <row r="3829">
      <c r="J3829" s="18"/>
      <c r="N3829" s="24"/>
      <c r="Q3829" s="24"/>
      <c r="T3829" s="24"/>
      <c r="W3829" s="24"/>
      <c r="Z3829" s="24"/>
      <c r="AC3829" s="24"/>
      <c r="AI3829" s="24"/>
      <c r="AL3829" s="24"/>
      <c r="AO3829" s="24"/>
      <c r="AR3829" s="24"/>
      <c r="AU3829" s="24"/>
    </row>
    <row r="3830">
      <c r="J3830" s="18"/>
      <c r="N3830" s="24"/>
      <c r="Q3830" s="24"/>
      <c r="T3830" s="24"/>
      <c r="W3830" s="24"/>
      <c r="Z3830" s="24"/>
      <c r="AC3830" s="24"/>
      <c r="AI3830" s="24"/>
      <c r="AL3830" s="24"/>
      <c r="AO3830" s="24"/>
      <c r="AR3830" s="24"/>
      <c r="AU3830" s="24"/>
    </row>
    <row r="3831">
      <c r="J3831" s="18"/>
      <c r="N3831" s="24"/>
      <c r="Q3831" s="24"/>
      <c r="T3831" s="24"/>
      <c r="W3831" s="24"/>
      <c r="Z3831" s="24"/>
      <c r="AC3831" s="24"/>
      <c r="AI3831" s="24"/>
      <c r="AL3831" s="24"/>
      <c r="AO3831" s="24"/>
      <c r="AR3831" s="24"/>
      <c r="AU3831" s="24"/>
    </row>
    <row r="3832">
      <c r="J3832" s="18"/>
      <c r="N3832" s="24"/>
      <c r="Q3832" s="24"/>
      <c r="T3832" s="24"/>
      <c r="W3832" s="24"/>
      <c r="Z3832" s="24"/>
      <c r="AC3832" s="24"/>
      <c r="AI3832" s="24"/>
      <c r="AL3832" s="24"/>
      <c r="AO3832" s="24"/>
      <c r="AR3832" s="24"/>
      <c r="AU3832" s="24"/>
    </row>
    <row r="3833">
      <c r="J3833" s="18"/>
      <c r="N3833" s="24"/>
      <c r="Q3833" s="24"/>
      <c r="T3833" s="24"/>
      <c r="W3833" s="24"/>
      <c r="Z3833" s="24"/>
      <c r="AC3833" s="24"/>
      <c r="AI3833" s="24"/>
      <c r="AL3833" s="24"/>
      <c r="AO3833" s="24"/>
      <c r="AR3833" s="24"/>
      <c r="AU3833" s="24"/>
    </row>
    <row r="3834">
      <c r="J3834" s="18"/>
      <c r="N3834" s="24"/>
      <c r="Q3834" s="24"/>
      <c r="T3834" s="24"/>
      <c r="W3834" s="24"/>
      <c r="Z3834" s="24"/>
      <c r="AC3834" s="24"/>
      <c r="AI3834" s="24"/>
      <c r="AL3834" s="24"/>
      <c r="AO3834" s="24"/>
      <c r="AR3834" s="24"/>
      <c r="AU3834" s="24"/>
    </row>
    <row r="3835">
      <c r="J3835" s="18"/>
      <c r="N3835" s="24"/>
      <c r="Q3835" s="24"/>
      <c r="T3835" s="24"/>
      <c r="W3835" s="24"/>
      <c r="Z3835" s="24"/>
      <c r="AC3835" s="24"/>
      <c r="AI3835" s="24"/>
      <c r="AL3835" s="24"/>
      <c r="AO3835" s="24"/>
      <c r="AR3835" s="24"/>
      <c r="AU3835" s="24"/>
    </row>
    <row r="3836">
      <c r="J3836" s="18"/>
      <c r="N3836" s="24"/>
      <c r="Q3836" s="24"/>
      <c r="T3836" s="24"/>
      <c r="W3836" s="24"/>
      <c r="Z3836" s="24"/>
      <c r="AC3836" s="24"/>
      <c r="AI3836" s="24"/>
      <c r="AL3836" s="24"/>
      <c r="AO3836" s="24"/>
      <c r="AR3836" s="24"/>
      <c r="AU3836" s="24"/>
    </row>
    <row r="3837">
      <c r="J3837" s="18"/>
      <c r="N3837" s="24"/>
      <c r="Q3837" s="24"/>
      <c r="T3837" s="24"/>
      <c r="W3837" s="24"/>
      <c r="Z3837" s="24"/>
      <c r="AC3837" s="24"/>
      <c r="AI3837" s="24"/>
      <c r="AL3837" s="24"/>
      <c r="AO3837" s="24"/>
      <c r="AR3837" s="24"/>
      <c r="AU3837" s="24"/>
    </row>
    <row r="3838">
      <c r="J3838" s="18"/>
      <c r="N3838" s="24"/>
      <c r="Q3838" s="24"/>
      <c r="T3838" s="24"/>
      <c r="W3838" s="24"/>
      <c r="Z3838" s="24"/>
      <c r="AC3838" s="24"/>
      <c r="AI3838" s="24"/>
      <c r="AL3838" s="24"/>
      <c r="AO3838" s="24"/>
      <c r="AR3838" s="24"/>
      <c r="AU3838" s="24"/>
    </row>
    <row r="3839">
      <c r="J3839" s="18"/>
      <c r="N3839" s="24"/>
      <c r="Q3839" s="24"/>
      <c r="T3839" s="24"/>
      <c r="W3839" s="24"/>
      <c r="Z3839" s="24"/>
      <c r="AC3839" s="24"/>
      <c r="AI3839" s="24"/>
      <c r="AL3839" s="24"/>
      <c r="AO3839" s="24"/>
      <c r="AR3839" s="24"/>
      <c r="AU3839" s="24"/>
    </row>
    <row r="3840">
      <c r="J3840" s="18"/>
      <c r="N3840" s="24"/>
      <c r="Q3840" s="24"/>
      <c r="T3840" s="24"/>
      <c r="W3840" s="24"/>
      <c r="Z3840" s="24"/>
      <c r="AC3840" s="24"/>
      <c r="AI3840" s="24"/>
      <c r="AL3840" s="24"/>
      <c r="AO3840" s="24"/>
      <c r="AR3840" s="24"/>
      <c r="AU3840" s="24"/>
    </row>
    <row r="3841">
      <c r="J3841" s="18"/>
      <c r="N3841" s="24"/>
      <c r="Q3841" s="24"/>
      <c r="T3841" s="24"/>
      <c r="W3841" s="24"/>
      <c r="Z3841" s="24"/>
      <c r="AC3841" s="24"/>
      <c r="AI3841" s="24"/>
      <c r="AL3841" s="24"/>
      <c r="AO3841" s="24"/>
      <c r="AR3841" s="24"/>
      <c r="AU3841" s="24"/>
    </row>
    <row r="3842">
      <c r="J3842" s="18"/>
      <c r="N3842" s="24"/>
      <c r="Q3842" s="24"/>
      <c r="T3842" s="24"/>
      <c r="W3842" s="24"/>
      <c r="Z3842" s="24"/>
      <c r="AC3842" s="24"/>
      <c r="AI3842" s="24"/>
      <c r="AL3842" s="24"/>
      <c r="AO3842" s="24"/>
      <c r="AR3842" s="24"/>
      <c r="AU3842" s="24"/>
    </row>
    <row r="3843">
      <c r="J3843" s="18"/>
      <c r="N3843" s="24"/>
      <c r="Q3843" s="24"/>
      <c r="T3843" s="24"/>
      <c r="W3843" s="24"/>
      <c r="Z3843" s="24"/>
      <c r="AC3843" s="24"/>
      <c r="AI3843" s="24"/>
      <c r="AL3843" s="24"/>
      <c r="AO3843" s="24"/>
      <c r="AR3843" s="24"/>
      <c r="AU3843" s="24"/>
    </row>
    <row r="3844">
      <c r="J3844" s="18"/>
      <c r="N3844" s="24"/>
      <c r="Q3844" s="24"/>
      <c r="T3844" s="24"/>
      <c r="W3844" s="24"/>
      <c r="Z3844" s="24"/>
      <c r="AC3844" s="24"/>
      <c r="AI3844" s="24"/>
      <c r="AL3844" s="24"/>
      <c r="AO3844" s="24"/>
      <c r="AR3844" s="24"/>
      <c r="AU3844" s="24"/>
    </row>
    <row r="3845">
      <c r="J3845" s="18"/>
      <c r="N3845" s="24"/>
      <c r="Q3845" s="24"/>
      <c r="T3845" s="24"/>
      <c r="W3845" s="24"/>
      <c r="Z3845" s="24"/>
      <c r="AC3845" s="24"/>
      <c r="AI3845" s="24"/>
      <c r="AL3845" s="24"/>
      <c r="AO3845" s="24"/>
      <c r="AR3845" s="24"/>
      <c r="AU3845" s="24"/>
    </row>
    <row r="3846">
      <c r="J3846" s="18"/>
      <c r="N3846" s="24"/>
      <c r="Q3846" s="24"/>
      <c r="T3846" s="24"/>
      <c r="W3846" s="24"/>
      <c r="Z3846" s="24"/>
      <c r="AC3846" s="24"/>
      <c r="AI3846" s="24"/>
      <c r="AL3846" s="24"/>
      <c r="AO3846" s="24"/>
      <c r="AR3846" s="24"/>
      <c r="AU3846" s="24"/>
    </row>
    <row r="3847">
      <c r="J3847" s="18"/>
      <c r="N3847" s="24"/>
      <c r="Q3847" s="24"/>
      <c r="T3847" s="24"/>
      <c r="W3847" s="24"/>
      <c r="Z3847" s="24"/>
      <c r="AC3847" s="24"/>
      <c r="AI3847" s="24"/>
      <c r="AL3847" s="24"/>
      <c r="AO3847" s="24"/>
      <c r="AR3847" s="24"/>
      <c r="AU3847" s="24"/>
    </row>
    <row r="3848">
      <c r="J3848" s="18"/>
      <c r="N3848" s="24"/>
      <c r="Q3848" s="24"/>
      <c r="T3848" s="24"/>
      <c r="W3848" s="24"/>
      <c r="Z3848" s="24"/>
      <c r="AC3848" s="24"/>
      <c r="AI3848" s="24"/>
      <c r="AL3848" s="24"/>
      <c r="AO3848" s="24"/>
      <c r="AR3848" s="24"/>
      <c r="AU3848" s="24"/>
    </row>
    <row r="3849">
      <c r="J3849" s="18"/>
      <c r="N3849" s="24"/>
      <c r="Q3849" s="24"/>
      <c r="T3849" s="24"/>
      <c r="W3849" s="24"/>
      <c r="Z3849" s="24"/>
      <c r="AC3849" s="24"/>
      <c r="AI3849" s="24"/>
      <c r="AL3849" s="24"/>
      <c r="AO3849" s="24"/>
      <c r="AR3849" s="24"/>
      <c r="AU3849" s="24"/>
    </row>
    <row r="3850">
      <c r="J3850" s="18"/>
      <c r="N3850" s="24"/>
      <c r="Q3850" s="24"/>
      <c r="T3850" s="24"/>
      <c r="W3850" s="24"/>
      <c r="Z3850" s="24"/>
      <c r="AC3850" s="24"/>
      <c r="AI3850" s="24"/>
      <c r="AL3850" s="24"/>
      <c r="AO3850" s="24"/>
      <c r="AR3850" s="24"/>
      <c r="AU3850" s="24"/>
    </row>
    <row r="3851">
      <c r="J3851" s="18"/>
      <c r="N3851" s="24"/>
      <c r="Q3851" s="24"/>
      <c r="T3851" s="24"/>
      <c r="W3851" s="24"/>
      <c r="Z3851" s="24"/>
      <c r="AC3851" s="24"/>
      <c r="AI3851" s="24"/>
      <c r="AL3851" s="24"/>
      <c r="AO3851" s="24"/>
      <c r="AR3851" s="24"/>
      <c r="AU3851" s="24"/>
    </row>
    <row r="3852">
      <c r="J3852" s="18"/>
      <c r="N3852" s="24"/>
      <c r="Q3852" s="24"/>
      <c r="T3852" s="24"/>
      <c r="W3852" s="24"/>
      <c r="Z3852" s="24"/>
      <c r="AC3852" s="24"/>
      <c r="AI3852" s="24"/>
      <c r="AL3852" s="24"/>
      <c r="AO3852" s="24"/>
      <c r="AR3852" s="24"/>
      <c r="AU3852" s="24"/>
    </row>
    <row r="3853">
      <c r="J3853" s="18"/>
      <c r="N3853" s="24"/>
      <c r="Q3853" s="24"/>
      <c r="T3853" s="24"/>
      <c r="W3853" s="24"/>
      <c r="Z3853" s="24"/>
      <c r="AC3853" s="24"/>
      <c r="AI3853" s="24"/>
      <c r="AL3853" s="24"/>
      <c r="AO3853" s="24"/>
      <c r="AR3853" s="24"/>
      <c r="AU3853" s="24"/>
    </row>
    <row r="3854">
      <c r="J3854" s="18"/>
      <c r="N3854" s="24"/>
      <c r="Q3854" s="24"/>
      <c r="T3854" s="24"/>
      <c r="W3854" s="24"/>
      <c r="Z3854" s="24"/>
      <c r="AC3854" s="24"/>
      <c r="AI3854" s="24"/>
      <c r="AL3854" s="24"/>
      <c r="AO3854" s="24"/>
      <c r="AR3854" s="24"/>
      <c r="AU3854" s="24"/>
    </row>
    <row r="3855">
      <c r="J3855" s="18"/>
      <c r="N3855" s="24"/>
      <c r="Q3855" s="24"/>
      <c r="T3855" s="24"/>
      <c r="W3855" s="24"/>
      <c r="Z3855" s="24"/>
      <c r="AC3855" s="24"/>
      <c r="AI3855" s="24"/>
      <c r="AL3855" s="24"/>
      <c r="AO3855" s="24"/>
      <c r="AR3855" s="24"/>
      <c r="AU3855" s="24"/>
    </row>
    <row r="3856">
      <c r="J3856" s="18"/>
      <c r="N3856" s="24"/>
      <c r="Q3856" s="24"/>
      <c r="T3856" s="24"/>
      <c r="W3856" s="24"/>
      <c r="Z3856" s="24"/>
      <c r="AC3856" s="24"/>
      <c r="AI3856" s="24"/>
      <c r="AL3856" s="24"/>
      <c r="AO3856" s="24"/>
      <c r="AR3856" s="24"/>
      <c r="AU3856" s="24"/>
    </row>
    <row r="3857">
      <c r="J3857" s="18"/>
      <c r="N3857" s="24"/>
      <c r="Q3857" s="24"/>
      <c r="T3857" s="24"/>
      <c r="W3857" s="24"/>
      <c r="Z3857" s="24"/>
      <c r="AC3857" s="24"/>
      <c r="AI3857" s="24"/>
      <c r="AL3857" s="24"/>
      <c r="AO3857" s="24"/>
      <c r="AR3857" s="24"/>
      <c r="AU3857" s="24"/>
    </row>
    <row r="3858">
      <c r="J3858" s="18"/>
      <c r="N3858" s="24"/>
      <c r="Q3858" s="24"/>
      <c r="T3858" s="24"/>
      <c r="W3858" s="24"/>
      <c r="Z3858" s="24"/>
      <c r="AC3858" s="24"/>
      <c r="AI3858" s="24"/>
      <c r="AL3858" s="24"/>
      <c r="AO3858" s="24"/>
      <c r="AR3858" s="24"/>
      <c r="AU3858" s="24"/>
    </row>
    <row r="3859">
      <c r="J3859" s="18"/>
      <c r="N3859" s="24"/>
      <c r="Q3859" s="24"/>
      <c r="T3859" s="24"/>
      <c r="W3859" s="24"/>
      <c r="Z3859" s="24"/>
      <c r="AC3859" s="24"/>
      <c r="AI3859" s="24"/>
      <c r="AL3859" s="24"/>
      <c r="AO3859" s="24"/>
      <c r="AR3859" s="24"/>
      <c r="AU3859" s="24"/>
    </row>
    <row r="3860">
      <c r="J3860" s="18"/>
      <c r="N3860" s="24"/>
      <c r="Q3860" s="24"/>
      <c r="T3860" s="24"/>
      <c r="W3860" s="24"/>
      <c r="Z3860" s="24"/>
      <c r="AC3860" s="24"/>
      <c r="AI3860" s="24"/>
      <c r="AL3860" s="24"/>
      <c r="AO3860" s="24"/>
      <c r="AR3860" s="24"/>
      <c r="AU3860" s="24"/>
    </row>
    <row r="3861">
      <c r="J3861" s="18"/>
      <c r="N3861" s="24"/>
      <c r="Q3861" s="24"/>
      <c r="T3861" s="24"/>
      <c r="W3861" s="24"/>
      <c r="Z3861" s="24"/>
      <c r="AC3861" s="24"/>
      <c r="AI3861" s="24"/>
      <c r="AL3861" s="24"/>
      <c r="AO3861" s="24"/>
      <c r="AR3861" s="24"/>
      <c r="AU3861" s="24"/>
    </row>
    <row r="3862">
      <c r="J3862" s="18"/>
      <c r="N3862" s="24"/>
      <c r="Q3862" s="24"/>
      <c r="T3862" s="24"/>
      <c r="W3862" s="24"/>
      <c r="Z3862" s="24"/>
      <c r="AC3862" s="24"/>
      <c r="AI3862" s="24"/>
      <c r="AL3862" s="24"/>
      <c r="AO3862" s="24"/>
      <c r="AR3862" s="24"/>
      <c r="AU3862" s="24"/>
    </row>
    <row r="3863">
      <c r="J3863" s="18"/>
      <c r="N3863" s="24"/>
      <c r="Q3863" s="24"/>
      <c r="T3863" s="24"/>
      <c r="W3863" s="24"/>
      <c r="Z3863" s="24"/>
      <c r="AC3863" s="24"/>
      <c r="AI3863" s="24"/>
      <c r="AL3863" s="24"/>
      <c r="AO3863" s="24"/>
      <c r="AR3863" s="24"/>
      <c r="AU3863" s="24"/>
    </row>
    <row r="3864">
      <c r="J3864" s="18"/>
      <c r="N3864" s="24"/>
      <c r="Q3864" s="24"/>
      <c r="T3864" s="24"/>
      <c r="W3864" s="24"/>
      <c r="Z3864" s="24"/>
      <c r="AC3864" s="24"/>
      <c r="AI3864" s="24"/>
      <c r="AL3864" s="24"/>
      <c r="AO3864" s="24"/>
      <c r="AR3864" s="24"/>
      <c r="AU3864" s="24"/>
    </row>
    <row r="3865">
      <c r="J3865" s="18"/>
      <c r="N3865" s="24"/>
      <c r="Q3865" s="24"/>
      <c r="T3865" s="24"/>
      <c r="W3865" s="24"/>
      <c r="Z3865" s="24"/>
      <c r="AC3865" s="24"/>
      <c r="AI3865" s="24"/>
      <c r="AL3865" s="24"/>
      <c r="AO3865" s="24"/>
      <c r="AR3865" s="24"/>
      <c r="AU3865" s="24"/>
    </row>
    <row r="3866">
      <c r="J3866" s="18"/>
      <c r="N3866" s="24"/>
      <c r="Q3866" s="24"/>
      <c r="T3866" s="24"/>
      <c r="W3866" s="24"/>
      <c r="Z3866" s="24"/>
      <c r="AC3866" s="24"/>
      <c r="AI3866" s="24"/>
      <c r="AL3866" s="24"/>
      <c r="AO3866" s="24"/>
      <c r="AR3866" s="24"/>
      <c r="AU3866" s="24"/>
    </row>
    <row r="3867">
      <c r="J3867" s="18"/>
      <c r="N3867" s="24"/>
      <c r="Q3867" s="24"/>
      <c r="T3867" s="24"/>
      <c r="W3867" s="24"/>
      <c r="Z3867" s="24"/>
      <c r="AC3867" s="24"/>
      <c r="AI3867" s="24"/>
      <c r="AL3867" s="24"/>
      <c r="AO3867" s="24"/>
      <c r="AR3867" s="24"/>
      <c r="AU3867" s="24"/>
    </row>
    <row r="3868">
      <c r="J3868" s="18"/>
      <c r="N3868" s="24"/>
      <c r="Q3868" s="24"/>
      <c r="T3868" s="24"/>
      <c r="W3868" s="24"/>
      <c r="Z3868" s="24"/>
      <c r="AC3868" s="24"/>
      <c r="AI3868" s="24"/>
      <c r="AL3868" s="24"/>
      <c r="AO3868" s="24"/>
      <c r="AR3868" s="24"/>
      <c r="AU3868" s="24"/>
    </row>
    <row r="3869">
      <c r="J3869" s="18"/>
      <c r="N3869" s="24"/>
      <c r="Q3869" s="24"/>
      <c r="T3869" s="24"/>
      <c r="W3869" s="24"/>
      <c r="Z3869" s="24"/>
      <c r="AC3869" s="24"/>
      <c r="AI3869" s="24"/>
      <c r="AL3869" s="24"/>
      <c r="AO3869" s="24"/>
      <c r="AR3869" s="24"/>
      <c r="AU3869" s="24"/>
    </row>
    <row r="3870">
      <c r="J3870" s="18"/>
      <c r="N3870" s="24"/>
      <c r="Q3870" s="24"/>
      <c r="T3870" s="24"/>
      <c r="W3870" s="24"/>
      <c r="Z3870" s="24"/>
      <c r="AC3870" s="24"/>
      <c r="AI3870" s="24"/>
      <c r="AL3870" s="24"/>
      <c r="AO3870" s="24"/>
      <c r="AR3870" s="24"/>
      <c r="AU3870" s="24"/>
    </row>
    <row r="3871">
      <c r="J3871" s="18"/>
      <c r="N3871" s="24"/>
      <c r="Q3871" s="24"/>
      <c r="T3871" s="24"/>
      <c r="W3871" s="24"/>
      <c r="Z3871" s="24"/>
      <c r="AC3871" s="24"/>
      <c r="AI3871" s="24"/>
      <c r="AL3871" s="24"/>
      <c r="AO3871" s="24"/>
      <c r="AR3871" s="24"/>
      <c r="AU3871" s="24"/>
    </row>
    <row r="3872">
      <c r="J3872" s="18"/>
      <c r="N3872" s="24"/>
      <c r="Q3872" s="24"/>
      <c r="T3872" s="24"/>
      <c r="W3872" s="24"/>
      <c r="Z3872" s="24"/>
      <c r="AC3872" s="24"/>
      <c r="AI3872" s="24"/>
      <c r="AL3872" s="24"/>
      <c r="AO3872" s="24"/>
      <c r="AR3872" s="24"/>
      <c r="AU3872" s="24"/>
    </row>
    <row r="3873">
      <c r="J3873" s="18"/>
      <c r="N3873" s="24"/>
      <c r="Q3873" s="24"/>
      <c r="T3873" s="24"/>
      <c r="W3873" s="24"/>
      <c r="Z3873" s="24"/>
      <c r="AC3873" s="24"/>
      <c r="AI3873" s="24"/>
      <c r="AL3873" s="24"/>
      <c r="AO3873" s="24"/>
      <c r="AR3873" s="24"/>
      <c r="AU3873" s="24"/>
    </row>
    <row r="3874">
      <c r="J3874" s="18"/>
      <c r="N3874" s="24"/>
      <c r="Q3874" s="24"/>
      <c r="T3874" s="24"/>
      <c r="W3874" s="24"/>
      <c r="Z3874" s="24"/>
      <c r="AC3874" s="24"/>
      <c r="AI3874" s="24"/>
      <c r="AL3874" s="24"/>
      <c r="AO3874" s="24"/>
      <c r="AR3874" s="24"/>
      <c r="AU3874" s="24"/>
    </row>
    <row r="3875">
      <c r="J3875" s="18"/>
      <c r="N3875" s="24"/>
      <c r="Q3875" s="24"/>
      <c r="T3875" s="24"/>
      <c r="W3875" s="24"/>
      <c r="Z3875" s="24"/>
      <c r="AC3875" s="24"/>
      <c r="AI3875" s="24"/>
      <c r="AL3875" s="24"/>
      <c r="AO3875" s="24"/>
      <c r="AR3875" s="24"/>
      <c r="AU3875" s="24"/>
    </row>
    <row r="3876">
      <c r="J3876" s="18"/>
      <c r="N3876" s="24"/>
      <c r="Q3876" s="24"/>
      <c r="T3876" s="24"/>
      <c r="W3876" s="24"/>
      <c r="Z3876" s="24"/>
      <c r="AC3876" s="24"/>
      <c r="AI3876" s="24"/>
      <c r="AL3876" s="24"/>
      <c r="AO3876" s="24"/>
      <c r="AR3876" s="24"/>
      <c r="AU3876" s="24"/>
    </row>
    <row r="3877">
      <c r="J3877" s="18"/>
      <c r="N3877" s="24"/>
      <c r="Q3877" s="24"/>
      <c r="T3877" s="24"/>
      <c r="W3877" s="24"/>
      <c r="Z3877" s="24"/>
      <c r="AC3877" s="24"/>
      <c r="AI3877" s="24"/>
      <c r="AL3877" s="24"/>
      <c r="AO3877" s="24"/>
      <c r="AR3877" s="24"/>
      <c r="AU3877" s="24"/>
    </row>
    <row r="3878">
      <c r="J3878" s="18"/>
      <c r="N3878" s="24"/>
      <c r="Q3878" s="24"/>
      <c r="T3878" s="24"/>
      <c r="W3878" s="24"/>
      <c r="Z3878" s="24"/>
      <c r="AC3878" s="24"/>
      <c r="AI3878" s="24"/>
      <c r="AL3878" s="24"/>
      <c r="AO3878" s="24"/>
      <c r="AR3878" s="24"/>
      <c r="AU3878" s="24"/>
    </row>
    <row r="3879">
      <c r="J3879" s="18"/>
      <c r="N3879" s="24"/>
      <c r="Q3879" s="24"/>
      <c r="T3879" s="24"/>
      <c r="W3879" s="24"/>
      <c r="Z3879" s="24"/>
      <c r="AC3879" s="24"/>
      <c r="AI3879" s="24"/>
      <c r="AL3879" s="24"/>
      <c r="AO3879" s="24"/>
      <c r="AR3879" s="24"/>
      <c r="AU3879" s="24"/>
    </row>
    <row r="3880">
      <c r="J3880" s="18"/>
      <c r="N3880" s="24"/>
      <c r="Q3880" s="24"/>
      <c r="T3880" s="24"/>
      <c r="W3880" s="24"/>
      <c r="Z3880" s="24"/>
      <c r="AC3880" s="24"/>
      <c r="AI3880" s="24"/>
      <c r="AL3880" s="24"/>
      <c r="AO3880" s="24"/>
      <c r="AR3880" s="24"/>
      <c r="AU3880" s="24"/>
    </row>
    <row r="3881">
      <c r="J3881" s="18"/>
      <c r="N3881" s="24"/>
      <c r="Q3881" s="24"/>
      <c r="T3881" s="24"/>
      <c r="W3881" s="24"/>
      <c r="Z3881" s="24"/>
      <c r="AC3881" s="24"/>
      <c r="AI3881" s="24"/>
      <c r="AL3881" s="24"/>
      <c r="AO3881" s="24"/>
      <c r="AR3881" s="24"/>
      <c r="AU3881" s="24"/>
    </row>
    <row r="3882">
      <c r="J3882" s="18"/>
      <c r="N3882" s="24"/>
      <c r="Q3882" s="24"/>
      <c r="T3882" s="24"/>
      <c r="W3882" s="24"/>
      <c r="Z3882" s="24"/>
      <c r="AC3882" s="24"/>
      <c r="AI3882" s="24"/>
      <c r="AL3882" s="24"/>
      <c r="AO3882" s="24"/>
      <c r="AR3882" s="24"/>
      <c r="AU3882" s="24"/>
    </row>
    <row r="3883">
      <c r="J3883" s="18"/>
      <c r="N3883" s="24"/>
      <c r="Q3883" s="24"/>
      <c r="T3883" s="24"/>
      <c r="W3883" s="24"/>
      <c r="Z3883" s="24"/>
      <c r="AC3883" s="24"/>
      <c r="AI3883" s="24"/>
      <c r="AL3883" s="24"/>
      <c r="AO3883" s="24"/>
      <c r="AR3883" s="24"/>
      <c r="AU3883" s="24"/>
    </row>
    <row r="3884">
      <c r="J3884" s="18"/>
      <c r="N3884" s="24"/>
      <c r="Q3884" s="24"/>
      <c r="T3884" s="24"/>
      <c r="W3884" s="24"/>
      <c r="Z3884" s="24"/>
      <c r="AC3884" s="24"/>
      <c r="AI3884" s="24"/>
      <c r="AL3884" s="24"/>
      <c r="AO3884" s="24"/>
      <c r="AR3884" s="24"/>
      <c r="AU3884" s="24"/>
    </row>
    <row r="3885">
      <c r="J3885" s="18"/>
      <c r="N3885" s="24"/>
      <c r="Q3885" s="24"/>
      <c r="T3885" s="24"/>
      <c r="W3885" s="24"/>
      <c r="Z3885" s="24"/>
      <c r="AC3885" s="24"/>
      <c r="AI3885" s="24"/>
      <c r="AL3885" s="24"/>
      <c r="AO3885" s="24"/>
      <c r="AR3885" s="24"/>
      <c r="AU3885" s="24"/>
    </row>
    <row r="3886">
      <c r="J3886" s="18"/>
      <c r="N3886" s="24"/>
      <c r="Q3886" s="24"/>
      <c r="T3886" s="24"/>
      <c r="W3886" s="24"/>
      <c r="Z3886" s="24"/>
      <c r="AC3886" s="24"/>
      <c r="AI3886" s="24"/>
      <c r="AL3886" s="24"/>
      <c r="AO3886" s="24"/>
      <c r="AR3886" s="24"/>
      <c r="AU3886" s="24"/>
    </row>
    <row r="3887">
      <c r="J3887" s="18"/>
      <c r="N3887" s="24"/>
      <c r="Q3887" s="24"/>
      <c r="T3887" s="24"/>
      <c r="W3887" s="24"/>
      <c r="Z3887" s="24"/>
      <c r="AC3887" s="24"/>
      <c r="AI3887" s="24"/>
      <c r="AL3887" s="24"/>
      <c r="AO3887" s="24"/>
      <c r="AR3887" s="24"/>
      <c r="AU3887" s="24"/>
    </row>
    <row r="3888">
      <c r="J3888" s="18"/>
      <c r="N3888" s="24"/>
      <c r="Q3888" s="24"/>
      <c r="T3888" s="24"/>
      <c r="W3888" s="24"/>
      <c r="Z3888" s="24"/>
      <c r="AC3888" s="24"/>
      <c r="AI3888" s="24"/>
      <c r="AL3888" s="24"/>
      <c r="AO3888" s="24"/>
      <c r="AR3888" s="24"/>
      <c r="AU3888" s="24"/>
    </row>
    <row r="3889">
      <c r="J3889" s="18"/>
      <c r="N3889" s="24"/>
      <c r="Q3889" s="24"/>
      <c r="T3889" s="24"/>
      <c r="W3889" s="24"/>
      <c r="Z3889" s="24"/>
      <c r="AC3889" s="24"/>
      <c r="AI3889" s="24"/>
      <c r="AL3889" s="24"/>
      <c r="AO3889" s="24"/>
      <c r="AR3889" s="24"/>
      <c r="AU3889" s="24"/>
    </row>
    <row r="3890">
      <c r="J3890" s="18"/>
      <c r="N3890" s="24"/>
      <c r="Q3890" s="24"/>
      <c r="T3890" s="24"/>
      <c r="W3890" s="24"/>
      <c r="Z3890" s="24"/>
      <c r="AC3890" s="24"/>
      <c r="AI3890" s="24"/>
      <c r="AL3890" s="24"/>
      <c r="AO3890" s="24"/>
      <c r="AR3890" s="24"/>
      <c r="AU3890" s="24"/>
    </row>
    <row r="3891">
      <c r="J3891" s="18"/>
      <c r="N3891" s="24"/>
      <c r="Q3891" s="24"/>
      <c r="T3891" s="24"/>
      <c r="W3891" s="24"/>
      <c r="Z3891" s="24"/>
      <c r="AC3891" s="24"/>
      <c r="AI3891" s="24"/>
      <c r="AL3891" s="24"/>
      <c r="AO3891" s="24"/>
      <c r="AR3891" s="24"/>
      <c r="AU3891" s="24"/>
    </row>
    <row r="3892">
      <c r="J3892" s="18"/>
      <c r="N3892" s="24"/>
      <c r="Q3892" s="24"/>
      <c r="T3892" s="24"/>
      <c r="W3892" s="24"/>
      <c r="Z3892" s="24"/>
      <c r="AC3892" s="24"/>
      <c r="AI3892" s="24"/>
      <c r="AL3892" s="24"/>
      <c r="AO3892" s="24"/>
      <c r="AR3892" s="24"/>
      <c r="AU3892" s="24"/>
    </row>
    <row r="3893">
      <c r="J3893" s="18"/>
      <c r="N3893" s="24"/>
      <c r="Q3893" s="24"/>
      <c r="T3893" s="24"/>
      <c r="W3893" s="24"/>
      <c r="Z3893" s="24"/>
      <c r="AC3893" s="24"/>
      <c r="AI3893" s="24"/>
      <c r="AL3893" s="24"/>
      <c r="AO3893" s="24"/>
      <c r="AR3893" s="24"/>
      <c r="AU3893" s="24"/>
    </row>
    <row r="3894">
      <c r="J3894" s="18"/>
      <c r="N3894" s="24"/>
      <c r="Q3894" s="24"/>
      <c r="T3894" s="24"/>
      <c r="W3894" s="24"/>
      <c r="Z3894" s="24"/>
      <c r="AC3894" s="24"/>
      <c r="AI3894" s="24"/>
      <c r="AL3894" s="24"/>
      <c r="AO3894" s="24"/>
      <c r="AR3894" s="24"/>
      <c r="AU3894" s="24"/>
    </row>
    <row r="3895">
      <c r="J3895" s="18"/>
      <c r="N3895" s="24"/>
      <c r="Q3895" s="24"/>
      <c r="T3895" s="24"/>
      <c r="W3895" s="24"/>
      <c r="Z3895" s="24"/>
      <c r="AC3895" s="24"/>
      <c r="AI3895" s="24"/>
      <c r="AL3895" s="24"/>
      <c r="AO3895" s="24"/>
      <c r="AR3895" s="24"/>
      <c r="AU3895" s="24"/>
    </row>
    <row r="3896">
      <c r="J3896" s="18"/>
      <c r="N3896" s="24"/>
      <c r="Q3896" s="24"/>
      <c r="T3896" s="24"/>
      <c r="W3896" s="24"/>
      <c r="Z3896" s="24"/>
      <c r="AC3896" s="24"/>
      <c r="AI3896" s="24"/>
      <c r="AL3896" s="24"/>
      <c r="AO3896" s="24"/>
      <c r="AR3896" s="24"/>
      <c r="AU3896" s="24"/>
    </row>
    <row r="3897">
      <c r="J3897" s="18"/>
      <c r="N3897" s="24"/>
      <c r="Q3897" s="24"/>
      <c r="T3897" s="24"/>
      <c r="W3897" s="24"/>
      <c r="Z3897" s="24"/>
      <c r="AC3897" s="24"/>
      <c r="AI3897" s="24"/>
      <c r="AL3897" s="24"/>
      <c r="AO3897" s="24"/>
      <c r="AR3897" s="24"/>
      <c r="AU3897" s="24"/>
    </row>
    <row r="3898">
      <c r="J3898" s="18"/>
      <c r="N3898" s="24"/>
      <c r="Q3898" s="24"/>
      <c r="T3898" s="24"/>
      <c r="W3898" s="24"/>
      <c r="Z3898" s="24"/>
      <c r="AC3898" s="24"/>
      <c r="AI3898" s="24"/>
      <c r="AL3898" s="24"/>
      <c r="AO3898" s="24"/>
      <c r="AR3898" s="24"/>
      <c r="AU3898" s="24"/>
    </row>
    <row r="3899">
      <c r="J3899" s="18"/>
      <c r="N3899" s="24"/>
      <c r="Q3899" s="24"/>
      <c r="T3899" s="24"/>
      <c r="W3899" s="24"/>
      <c r="Z3899" s="24"/>
      <c r="AC3899" s="24"/>
      <c r="AI3899" s="24"/>
      <c r="AL3899" s="24"/>
      <c r="AO3899" s="24"/>
      <c r="AR3899" s="24"/>
      <c r="AU3899" s="24"/>
    </row>
    <row r="3900">
      <c r="J3900" s="18"/>
      <c r="N3900" s="24"/>
      <c r="Q3900" s="24"/>
      <c r="T3900" s="24"/>
      <c r="W3900" s="24"/>
      <c r="Z3900" s="24"/>
      <c r="AC3900" s="24"/>
      <c r="AI3900" s="24"/>
      <c r="AL3900" s="24"/>
      <c r="AO3900" s="24"/>
      <c r="AR3900" s="24"/>
      <c r="AU3900" s="24"/>
    </row>
    <row r="3901">
      <c r="J3901" s="18"/>
      <c r="N3901" s="24"/>
      <c r="Q3901" s="24"/>
      <c r="T3901" s="24"/>
      <c r="W3901" s="24"/>
      <c r="Z3901" s="24"/>
      <c r="AC3901" s="24"/>
      <c r="AI3901" s="24"/>
      <c r="AL3901" s="24"/>
      <c r="AO3901" s="24"/>
      <c r="AR3901" s="24"/>
      <c r="AU3901" s="24"/>
    </row>
    <row r="3902">
      <c r="J3902" s="18"/>
      <c r="N3902" s="24"/>
      <c r="Q3902" s="24"/>
      <c r="T3902" s="24"/>
      <c r="W3902" s="24"/>
      <c r="Z3902" s="24"/>
      <c r="AC3902" s="24"/>
      <c r="AI3902" s="24"/>
      <c r="AL3902" s="24"/>
      <c r="AO3902" s="24"/>
      <c r="AR3902" s="24"/>
      <c r="AU3902" s="24"/>
    </row>
    <row r="3903">
      <c r="J3903" s="18"/>
      <c r="N3903" s="24"/>
      <c r="Q3903" s="24"/>
      <c r="T3903" s="24"/>
      <c r="W3903" s="24"/>
      <c r="Z3903" s="24"/>
      <c r="AC3903" s="24"/>
      <c r="AI3903" s="24"/>
      <c r="AL3903" s="24"/>
      <c r="AO3903" s="24"/>
      <c r="AR3903" s="24"/>
      <c r="AU3903" s="24"/>
    </row>
    <row r="3904">
      <c r="J3904" s="18"/>
      <c r="N3904" s="24"/>
      <c r="Q3904" s="24"/>
      <c r="T3904" s="24"/>
      <c r="W3904" s="24"/>
      <c r="Z3904" s="24"/>
      <c r="AC3904" s="24"/>
      <c r="AI3904" s="24"/>
      <c r="AL3904" s="24"/>
      <c r="AO3904" s="24"/>
      <c r="AR3904" s="24"/>
      <c r="AU3904" s="24"/>
    </row>
    <row r="3905">
      <c r="J3905" s="18"/>
      <c r="N3905" s="24"/>
      <c r="Q3905" s="24"/>
      <c r="T3905" s="24"/>
      <c r="W3905" s="24"/>
      <c r="Z3905" s="24"/>
      <c r="AC3905" s="24"/>
      <c r="AI3905" s="24"/>
      <c r="AL3905" s="24"/>
      <c r="AO3905" s="24"/>
      <c r="AR3905" s="24"/>
      <c r="AU3905" s="24"/>
    </row>
    <row r="3906">
      <c r="J3906" s="18"/>
      <c r="N3906" s="24"/>
      <c r="Q3906" s="24"/>
      <c r="T3906" s="24"/>
      <c r="W3906" s="24"/>
      <c r="Z3906" s="24"/>
      <c r="AC3906" s="24"/>
      <c r="AI3906" s="24"/>
      <c r="AL3906" s="24"/>
      <c r="AO3906" s="24"/>
      <c r="AR3906" s="24"/>
      <c r="AU3906" s="24"/>
    </row>
    <row r="3907">
      <c r="J3907" s="18"/>
      <c r="N3907" s="24"/>
      <c r="Q3907" s="24"/>
      <c r="T3907" s="24"/>
      <c r="W3907" s="24"/>
      <c r="Z3907" s="24"/>
      <c r="AC3907" s="24"/>
      <c r="AI3907" s="24"/>
      <c r="AL3907" s="24"/>
      <c r="AO3907" s="24"/>
      <c r="AR3907" s="24"/>
      <c r="AU3907" s="24"/>
    </row>
    <row r="3908">
      <c r="J3908" s="18"/>
      <c r="N3908" s="24"/>
      <c r="Q3908" s="24"/>
      <c r="T3908" s="24"/>
      <c r="W3908" s="24"/>
      <c r="Z3908" s="24"/>
      <c r="AC3908" s="24"/>
      <c r="AI3908" s="24"/>
      <c r="AL3908" s="24"/>
      <c r="AO3908" s="24"/>
      <c r="AR3908" s="24"/>
      <c r="AU3908" s="24"/>
    </row>
    <row r="3909">
      <c r="J3909" s="18"/>
      <c r="N3909" s="24"/>
      <c r="Q3909" s="24"/>
      <c r="T3909" s="24"/>
      <c r="W3909" s="24"/>
      <c r="Z3909" s="24"/>
      <c r="AC3909" s="24"/>
      <c r="AI3909" s="24"/>
      <c r="AL3909" s="24"/>
      <c r="AO3909" s="24"/>
      <c r="AR3909" s="24"/>
      <c r="AU3909" s="24"/>
    </row>
    <row r="3910">
      <c r="J3910" s="18"/>
      <c r="N3910" s="24"/>
      <c r="Q3910" s="24"/>
      <c r="T3910" s="24"/>
      <c r="W3910" s="24"/>
      <c r="Z3910" s="24"/>
      <c r="AC3910" s="24"/>
      <c r="AI3910" s="24"/>
      <c r="AL3910" s="24"/>
      <c r="AO3910" s="24"/>
      <c r="AR3910" s="24"/>
      <c r="AU3910" s="24"/>
    </row>
    <row r="3911">
      <c r="J3911" s="18"/>
      <c r="N3911" s="24"/>
      <c r="Q3911" s="24"/>
      <c r="T3911" s="24"/>
      <c r="W3911" s="24"/>
      <c r="Z3911" s="24"/>
      <c r="AC3911" s="24"/>
      <c r="AI3911" s="24"/>
      <c r="AL3911" s="24"/>
      <c r="AO3911" s="24"/>
      <c r="AR3911" s="24"/>
      <c r="AU3911" s="24"/>
    </row>
    <row r="3912">
      <c r="J3912" s="18"/>
      <c r="N3912" s="24"/>
      <c r="Q3912" s="24"/>
      <c r="T3912" s="24"/>
      <c r="W3912" s="24"/>
      <c r="Z3912" s="24"/>
      <c r="AC3912" s="24"/>
      <c r="AI3912" s="24"/>
      <c r="AL3912" s="24"/>
      <c r="AO3912" s="24"/>
      <c r="AR3912" s="24"/>
      <c r="AU3912" s="24"/>
    </row>
    <row r="3913">
      <c r="J3913" s="18"/>
      <c r="N3913" s="24"/>
      <c r="Q3913" s="24"/>
      <c r="T3913" s="24"/>
      <c r="W3913" s="24"/>
      <c r="Z3913" s="24"/>
      <c r="AC3913" s="24"/>
      <c r="AI3913" s="24"/>
      <c r="AL3913" s="24"/>
      <c r="AO3913" s="24"/>
      <c r="AR3913" s="24"/>
      <c r="AU3913" s="24"/>
    </row>
    <row r="3914">
      <c r="J3914" s="18"/>
      <c r="N3914" s="24"/>
      <c r="Q3914" s="24"/>
      <c r="T3914" s="24"/>
      <c r="W3914" s="24"/>
      <c r="Z3914" s="24"/>
      <c r="AC3914" s="24"/>
      <c r="AI3914" s="24"/>
      <c r="AL3914" s="24"/>
      <c r="AO3914" s="24"/>
      <c r="AR3914" s="24"/>
      <c r="AU3914" s="24"/>
    </row>
    <row r="3915">
      <c r="J3915" s="18"/>
      <c r="N3915" s="24"/>
      <c r="Q3915" s="24"/>
      <c r="T3915" s="24"/>
      <c r="W3915" s="24"/>
      <c r="Z3915" s="24"/>
      <c r="AC3915" s="24"/>
      <c r="AI3915" s="24"/>
      <c r="AL3915" s="24"/>
      <c r="AO3915" s="24"/>
      <c r="AR3915" s="24"/>
      <c r="AU3915" s="24"/>
    </row>
    <row r="3916">
      <c r="J3916" s="18"/>
      <c r="N3916" s="24"/>
      <c r="Q3916" s="24"/>
      <c r="T3916" s="24"/>
      <c r="W3916" s="24"/>
      <c r="Z3916" s="24"/>
      <c r="AC3916" s="24"/>
      <c r="AI3916" s="24"/>
      <c r="AL3916" s="24"/>
      <c r="AO3916" s="24"/>
      <c r="AR3916" s="24"/>
      <c r="AU3916" s="24"/>
    </row>
    <row r="3917">
      <c r="J3917" s="18"/>
      <c r="N3917" s="24"/>
      <c r="Q3917" s="24"/>
      <c r="T3917" s="24"/>
      <c r="W3917" s="24"/>
      <c r="Z3917" s="24"/>
      <c r="AC3917" s="24"/>
      <c r="AI3917" s="24"/>
      <c r="AL3917" s="24"/>
      <c r="AO3917" s="24"/>
      <c r="AR3917" s="24"/>
      <c r="AU3917" s="24"/>
    </row>
    <row r="3918">
      <c r="J3918" s="18"/>
      <c r="N3918" s="24"/>
      <c r="Q3918" s="24"/>
      <c r="T3918" s="24"/>
      <c r="W3918" s="24"/>
      <c r="Z3918" s="24"/>
      <c r="AC3918" s="24"/>
      <c r="AI3918" s="24"/>
      <c r="AL3918" s="24"/>
      <c r="AO3918" s="24"/>
      <c r="AR3918" s="24"/>
      <c r="AU3918" s="24"/>
    </row>
    <row r="3919">
      <c r="J3919" s="18"/>
      <c r="N3919" s="24"/>
      <c r="Q3919" s="24"/>
      <c r="T3919" s="24"/>
      <c r="W3919" s="24"/>
      <c r="Z3919" s="24"/>
      <c r="AC3919" s="24"/>
      <c r="AI3919" s="24"/>
      <c r="AL3919" s="24"/>
      <c r="AO3919" s="24"/>
      <c r="AR3919" s="24"/>
      <c r="AU3919" s="24"/>
    </row>
    <row r="3920">
      <c r="J3920" s="18"/>
      <c r="N3920" s="24"/>
      <c r="Q3920" s="24"/>
      <c r="T3920" s="24"/>
      <c r="W3920" s="24"/>
      <c r="Z3920" s="24"/>
      <c r="AC3920" s="24"/>
      <c r="AI3920" s="24"/>
      <c r="AL3920" s="24"/>
      <c r="AO3920" s="24"/>
      <c r="AR3920" s="24"/>
      <c r="AU3920" s="24"/>
    </row>
    <row r="3921">
      <c r="J3921" s="18"/>
      <c r="N3921" s="24"/>
      <c r="Q3921" s="24"/>
      <c r="T3921" s="24"/>
      <c r="W3921" s="24"/>
      <c r="Z3921" s="24"/>
      <c r="AC3921" s="24"/>
      <c r="AI3921" s="24"/>
      <c r="AL3921" s="24"/>
      <c r="AO3921" s="24"/>
      <c r="AR3921" s="24"/>
      <c r="AU3921" s="24"/>
    </row>
    <row r="3922">
      <c r="J3922" s="18"/>
      <c r="N3922" s="24"/>
      <c r="Q3922" s="24"/>
      <c r="T3922" s="24"/>
      <c r="W3922" s="24"/>
      <c r="Z3922" s="24"/>
      <c r="AC3922" s="24"/>
      <c r="AI3922" s="24"/>
      <c r="AL3922" s="24"/>
      <c r="AO3922" s="24"/>
      <c r="AR3922" s="24"/>
      <c r="AU3922" s="24"/>
    </row>
    <row r="3923">
      <c r="J3923" s="18"/>
      <c r="N3923" s="24"/>
      <c r="Q3923" s="24"/>
      <c r="T3923" s="24"/>
      <c r="W3923" s="24"/>
      <c r="Z3923" s="24"/>
      <c r="AC3923" s="24"/>
      <c r="AI3923" s="24"/>
      <c r="AL3923" s="24"/>
      <c r="AO3923" s="24"/>
      <c r="AR3923" s="24"/>
      <c r="AU3923" s="24"/>
    </row>
    <row r="3924">
      <c r="J3924" s="18"/>
      <c r="N3924" s="24"/>
      <c r="Q3924" s="24"/>
      <c r="T3924" s="24"/>
      <c r="W3924" s="24"/>
      <c r="Z3924" s="24"/>
      <c r="AC3924" s="24"/>
      <c r="AI3924" s="24"/>
      <c r="AL3924" s="24"/>
      <c r="AO3924" s="24"/>
      <c r="AR3924" s="24"/>
      <c r="AU3924" s="24"/>
    </row>
    <row r="3925">
      <c r="J3925" s="18"/>
      <c r="N3925" s="24"/>
      <c r="Q3925" s="24"/>
      <c r="T3925" s="24"/>
      <c r="W3925" s="24"/>
      <c r="Z3925" s="24"/>
      <c r="AC3925" s="24"/>
      <c r="AI3925" s="24"/>
      <c r="AL3925" s="24"/>
      <c r="AO3925" s="24"/>
      <c r="AR3925" s="24"/>
      <c r="AU3925" s="24"/>
    </row>
    <row r="3926">
      <c r="J3926" s="18"/>
      <c r="N3926" s="24"/>
      <c r="Q3926" s="24"/>
      <c r="T3926" s="24"/>
      <c r="W3926" s="24"/>
      <c r="Z3926" s="24"/>
      <c r="AC3926" s="24"/>
      <c r="AI3926" s="24"/>
      <c r="AL3926" s="24"/>
      <c r="AO3926" s="24"/>
      <c r="AR3926" s="24"/>
      <c r="AU3926" s="24"/>
    </row>
    <row r="3927">
      <c r="J3927" s="18"/>
      <c r="N3927" s="24"/>
      <c r="Q3927" s="24"/>
      <c r="T3927" s="24"/>
      <c r="W3927" s="24"/>
      <c r="Z3927" s="24"/>
      <c r="AC3927" s="24"/>
      <c r="AI3927" s="24"/>
      <c r="AL3927" s="24"/>
      <c r="AO3927" s="24"/>
      <c r="AR3927" s="24"/>
      <c r="AU3927" s="24"/>
    </row>
    <row r="3928">
      <c r="J3928" s="18"/>
      <c r="N3928" s="24"/>
      <c r="Q3928" s="24"/>
      <c r="T3928" s="24"/>
      <c r="W3928" s="24"/>
      <c r="Z3928" s="24"/>
      <c r="AC3928" s="24"/>
      <c r="AI3928" s="24"/>
      <c r="AL3928" s="24"/>
      <c r="AO3928" s="24"/>
      <c r="AR3928" s="24"/>
      <c r="AU3928" s="24"/>
    </row>
    <row r="3929">
      <c r="J3929" s="18"/>
      <c r="N3929" s="24"/>
      <c r="Q3929" s="24"/>
      <c r="T3929" s="24"/>
      <c r="W3929" s="24"/>
      <c r="Z3929" s="24"/>
      <c r="AC3929" s="24"/>
      <c r="AI3929" s="24"/>
      <c r="AL3929" s="24"/>
      <c r="AO3929" s="24"/>
      <c r="AR3929" s="24"/>
      <c r="AU3929" s="24"/>
    </row>
    <row r="3930">
      <c r="J3930" s="18"/>
      <c r="N3930" s="24"/>
      <c r="Q3930" s="24"/>
      <c r="T3930" s="24"/>
      <c r="W3930" s="24"/>
      <c r="Z3930" s="24"/>
      <c r="AC3930" s="24"/>
      <c r="AI3930" s="24"/>
      <c r="AL3930" s="24"/>
      <c r="AO3930" s="24"/>
      <c r="AR3930" s="24"/>
      <c r="AU3930" s="24"/>
    </row>
    <row r="3931">
      <c r="J3931" s="18"/>
      <c r="N3931" s="24"/>
      <c r="Q3931" s="24"/>
      <c r="T3931" s="24"/>
      <c r="W3931" s="24"/>
      <c r="Z3931" s="24"/>
      <c r="AC3931" s="24"/>
      <c r="AI3931" s="24"/>
      <c r="AL3931" s="24"/>
      <c r="AO3931" s="24"/>
      <c r="AR3931" s="24"/>
      <c r="AU3931" s="24"/>
    </row>
    <row r="3932">
      <c r="J3932" s="18"/>
      <c r="N3932" s="24"/>
      <c r="Q3932" s="24"/>
      <c r="T3932" s="24"/>
      <c r="W3932" s="24"/>
      <c r="Z3932" s="24"/>
      <c r="AC3932" s="24"/>
      <c r="AI3932" s="24"/>
      <c r="AL3932" s="24"/>
      <c r="AO3932" s="24"/>
      <c r="AR3932" s="24"/>
      <c r="AU3932" s="24"/>
    </row>
    <row r="3933">
      <c r="J3933" s="18"/>
      <c r="N3933" s="24"/>
      <c r="Q3933" s="24"/>
      <c r="T3933" s="24"/>
      <c r="W3933" s="24"/>
      <c r="Z3933" s="24"/>
      <c r="AC3933" s="24"/>
      <c r="AI3933" s="24"/>
      <c r="AL3933" s="24"/>
      <c r="AO3933" s="24"/>
      <c r="AR3933" s="24"/>
      <c r="AU3933" s="24"/>
    </row>
    <row r="3934">
      <c r="J3934" s="18"/>
      <c r="N3934" s="24"/>
      <c r="Q3934" s="24"/>
      <c r="T3934" s="24"/>
      <c r="W3934" s="24"/>
      <c r="Z3934" s="24"/>
      <c r="AC3934" s="24"/>
      <c r="AI3934" s="24"/>
      <c r="AL3934" s="24"/>
      <c r="AO3934" s="24"/>
      <c r="AR3934" s="24"/>
      <c r="AU3934" s="24"/>
    </row>
    <row r="3935">
      <c r="J3935" s="18"/>
      <c r="N3935" s="24"/>
      <c r="Q3935" s="24"/>
      <c r="T3935" s="24"/>
      <c r="W3935" s="24"/>
      <c r="Z3935" s="24"/>
      <c r="AC3935" s="24"/>
      <c r="AI3935" s="24"/>
      <c r="AL3935" s="24"/>
      <c r="AO3935" s="24"/>
      <c r="AR3935" s="24"/>
      <c r="AU3935" s="24"/>
    </row>
    <row r="3936">
      <c r="J3936" s="18"/>
      <c r="N3936" s="24"/>
      <c r="Q3936" s="24"/>
      <c r="T3936" s="24"/>
      <c r="W3936" s="24"/>
      <c r="Z3936" s="24"/>
      <c r="AC3936" s="24"/>
      <c r="AI3936" s="24"/>
      <c r="AL3936" s="24"/>
      <c r="AO3936" s="24"/>
      <c r="AR3936" s="24"/>
      <c r="AU3936" s="24"/>
    </row>
    <row r="3937">
      <c r="J3937" s="18"/>
      <c r="N3937" s="24"/>
      <c r="Q3937" s="24"/>
      <c r="T3937" s="24"/>
      <c r="W3937" s="24"/>
      <c r="Z3937" s="24"/>
      <c r="AC3937" s="24"/>
      <c r="AI3937" s="24"/>
      <c r="AL3937" s="24"/>
      <c r="AO3937" s="24"/>
      <c r="AR3937" s="24"/>
      <c r="AU3937" s="24"/>
    </row>
    <row r="3938">
      <c r="J3938" s="18"/>
      <c r="N3938" s="24"/>
      <c r="Q3938" s="24"/>
      <c r="T3938" s="24"/>
      <c r="W3938" s="24"/>
      <c r="Z3938" s="24"/>
      <c r="AC3938" s="24"/>
      <c r="AI3938" s="24"/>
      <c r="AL3938" s="24"/>
      <c r="AO3938" s="24"/>
      <c r="AR3938" s="24"/>
      <c r="AU3938" s="24"/>
    </row>
    <row r="3939">
      <c r="J3939" s="18"/>
      <c r="N3939" s="24"/>
      <c r="Q3939" s="24"/>
      <c r="T3939" s="24"/>
      <c r="W3939" s="24"/>
      <c r="Z3939" s="24"/>
      <c r="AC3939" s="24"/>
      <c r="AI3939" s="24"/>
      <c r="AL3939" s="24"/>
      <c r="AO3939" s="24"/>
      <c r="AR3939" s="24"/>
      <c r="AU3939" s="24"/>
    </row>
    <row r="3940">
      <c r="J3940" s="18"/>
      <c r="N3940" s="24"/>
      <c r="Q3940" s="24"/>
      <c r="T3940" s="24"/>
      <c r="W3940" s="24"/>
      <c r="Z3940" s="24"/>
      <c r="AC3940" s="24"/>
      <c r="AI3940" s="24"/>
      <c r="AL3940" s="24"/>
      <c r="AO3940" s="24"/>
      <c r="AR3940" s="24"/>
      <c r="AU3940" s="24"/>
    </row>
    <row r="3941">
      <c r="J3941" s="18"/>
      <c r="N3941" s="24"/>
      <c r="Q3941" s="24"/>
      <c r="T3941" s="24"/>
      <c r="W3941" s="24"/>
      <c r="Z3941" s="24"/>
      <c r="AC3941" s="24"/>
      <c r="AI3941" s="24"/>
      <c r="AL3941" s="24"/>
      <c r="AO3941" s="24"/>
      <c r="AR3941" s="24"/>
      <c r="AU3941" s="24"/>
    </row>
    <row r="3942">
      <c r="J3942" s="18"/>
      <c r="N3942" s="24"/>
      <c r="Q3942" s="24"/>
      <c r="T3942" s="24"/>
      <c r="W3942" s="24"/>
      <c r="Z3942" s="24"/>
      <c r="AC3942" s="24"/>
      <c r="AI3942" s="24"/>
      <c r="AL3942" s="24"/>
      <c r="AO3942" s="24"/>
      <c r="AR3942" s="24"/>
      <c r="AU3942" s="24"/>
    </row>
    <row r="3943">
      <c r="J3943" s="18"/>
      <c r="N3943" s="24"/>
      <c r="Q3943" s="24"/>
      <c r="T3943" s="24"/>
      <c r="W3943" s="24"/>
      <c r="Z3943" s="24"/>
      <c r="AC3943" s="24"/>
      <c r="AI3943" s="24"/>
      <c r="AL3943" s="24"/>
      <c r="AO3943" s="24"/>
      <c r="AR3943" s="24"/>
      <c r="AU3943" s="24"/>
    </row>
    <row r="3944">
      <c r="J3944" s="18"/>
      <c r="N3944" s="24"/>
      <c r="Q3944" s="24"/>
      <c r="T3944" s="24"/>
      <c r="W3944" s="24"/>
      <c r="Z3944" s="24"/>
      <c r="AC3944" s="24"/>
      <c r="AI3944" s="24"/>
      <c r="AL3944" s="24"/>
      <c r="AO3944" s="24"/>
      <c r="AR3944" s="24"/>
      <c r="AU3944" s="24"/>
    </row>
    <row r="3945">
      <c r="J3945" s="18"/>
      <c r="N3945" s="24"/>
      <c r="Q3945" s="24"/>
      <c r="T3945" s="24"/>
      <c r="W3945" s="24"/>
      <c r="Z3945" s="24"/>
      <c r="AC3945" s="24"/>
      <c r="AI3945" s="24"/>
      <c r="AL3945" s="24"/>
      <c r="AO3945" s="24"/>
      <c r="AR3945" s="24"/>
      <c r="AU3945" s="24"/>
    </row>
    <row r="3946">
      <c r="J3946" s="18"/>
      <c r="N3946" s="24"/>
      <c r="Q3946" s="24"/>
      <c r="T3946" s="24"/>
      <c r="W3946" s="24"/>
      <c r="Z3946" s="24"/>
      <c r="AC3946" s="24"/>
      <c r="AI3946" s="24"/>
      <c r="AL3946" s="24"/>
      <c r="AO3946" s="24"/>
      <c r="AR3946" s="24"/>
      <c r="AU3946" s="24"/>
    </row>
    <row r="3947">
      <c r="J3947" s="18"/>
      <c r="N3947" s="24"/>
      <c r="Q3947" s="24"/>
      <c r="T3947" s="24"/>
      <c r="W3947" s="24"/>
      <c r="Z3947" s="24"/>
      <c r="AC3947" s="24"/>
      <c r="AI3947" s="24"/>
      <c r="AL3947" s="24"/>
      <c r="AO3947" s="24"/>
      <c r="AR3947" s="24"/>
      <c r="AU3947" s="24"/>
    </row>
    <row r="3948">
      <c r="J3948" s="18"/>
      <c r="N3948" s="24"/>
      <c r="Q3948" s="24"/>
      <c r="T3948" s="24"/>
      <c r="W3948" s="24"/>
      <c r="Z3948" s="24"/>
      <c r="AC3948" s="24"/>
      <c r="AI3948" s="24"/>
      <c r="AL3948" s="24"/>
      <c r="AO3948" s="24"/>
      <c r="AR3948" s="24"/>
      <c r="AU3948" s="24"/>
    </row>
    <row r="3949">
      <c r="J3949" s="18"/>
      <c r="N3949" s="24"/>
      <c r="Q3949" s="24"/>
      <c r="T3949" s="24"/>
      <c r="W3949" s="24"/>
      <c r="Z3949" s="24"/>
      <c r="AC3949" s="24"/>
      <c r="AI3949" s="24"/>
      <c r="AL3949" s="24"/>
      <c r="AO3949" s="24"/>
      <c r="AR3949" s="24"/>
      <c r="AU3949" s="24"/>
    </row>
    <row r="3950">
      <c r="J3950" s="18"/>
      <c r="N3950" s="24"/>
      <c r="Q3950" s="24"/>
      <c r="T3950" s="24"/>
      <c r="W3950" s="24"/>
      <c r="Z3950" s="24"/>
      <c r="AC3950" s="24"/>
      <c r="AI3950" s="24"/>
      <c r="AL3950" s="24"/>
      <c r="AO3950" s="24"/>
      <c r="AR3950" s="24"/>
      <c r="AU3950" s="24"/>
    </row>
    <row r="3951">
      <c r="J3951" s="18"/>
      <c r="N3951" s="24"/>
      <c r="Q3951" s="24"/>
      <c r="T3951" s="24"/>
      <c r="W3951" s="24"/>
      <c r="Z3951" s="24"/>
      <c r="AC3951" s="24"/>
      <c r="AI3951" s="24"/>
      <c r="AL3951" s="24"/>
      <c r="AO3951" s="24"/>
      <c r="AR3951" s="24"/>
      <c r="AU3951" s="24"/>
    </row>
    <row r="3952">
      <c r="J3952" s="18"/>
      <c r="N3952" s="24"/>
      <c r="Q3952" s="24"/>
      <c r="T3952" s="24"/>
      <c r="W3952" s="24"/>
      <c r="Z3952" s="24"/>
      <c r="AC3952" s="24"/>
      <c r="AI3952" s="24"/>
      <c r="AL3952" s="24"/>
      <c r="AO3952" s="24"/>
      <c r="AR3952" s="24"/>
      <c r="AU3952" s="24"/>
    </row>
    <row r="3953">
      <c r="J3953" s="18"/>
      <c r="N3953" s="24"/>
      <c r="Q3953" s="24"/>
      <c r="T3953" s="24"/>
      <c r="W3953" s="24"/>
      <c r="Z3953" s="24"/>
      <c r="AC3953" s="24"/>
      <c r="AI3953" s="24"/>
      <c r="AL3953" s="24"/>
      <c r="AO3953" s="24"/>
      <c r="AR3953" s="24"/>
      <c r="AU3953" s="24"/>
    </row>
    <row r="3954">
      <c r="J3954" s="18"/>
      <c r="N3954" s="24"/>
      <c r="Q3954" s="24"/>
      <c r="T3954" s="24"/>
      <c r="W3954" s="24"/>
      <c r="Z3954" s="24"/>
      <c r="AC3954" s="24"/>
      <c r="AI3954" s="24"/>
      <c r="AL3954" s="24"/>
      <c r="AO3954" s="24"/>
      <c r="AR3954" s="24"/>
      <c r="AU3954" s="24"/>
    </row>
    <row r="3955">
      <c r="J3955" s="18"/>
      <c r="N3955" s="24"/>
      <c r="Q3955" s="24"/>
      <c r="T3955" s="24"/>
      <c r="W3955" s="24"/>
      <c r="Z3955" s="24"/>
      <c r="AC3955" s="24"/>
      <c r="AI3955" s="24"/>
      <c r="AL3955" s="24"/>
      <c r="AO3955" s="24"/>
      <c r="AR3955" s="24"/>
      <c r="AU3955" s="24"/>
    </row>
    <row r="3956">
      <c r="J3956" s="18"/>
      <c r="N3956" s="24"/>
      <c r="Q3956" s="24"/>
      <c r="T3956" s="24"/>
      <c r="W3956" s="24"/>
      <c r="Z3956" s="24"/>
      <c r="AC3956" s="24"/>
      <c r="AI3956" s="24"/>
      <c r="AL3956" s="24"/>
      <c r="AO3956" s="24"/>
      <c r="AR3956" s="24"/>
      <c r="AU3956" s="24"/>
    </row>
    <row r="3957">
      <c r="J3957" s="18"/>
      <c r="N3957" s="24"/>
      <c r="Q3957" s="24"/>
      <c r="T3957" s="24"/>
      <c r="W3957" s="24"/>
      <c r="Z3957" s="24"/>
      <c r="AC3957" s="24"/>
      <c r="AI3957" s="24"/>
      <c r="AL3957" s="24"/>
      <c r="AO3957" s="24"/>
      <c r="AR3957" s="24"/>
      <c r="AU3957" s="24"/>
    </row>
    <row r="3958">
      <c r="J3958" s="18"/>
      <c r="N3958" s="24"/>
      <c r="Q3958" s="24"/>
      <c r="T3958" s="24"/>
      <c r="W3958" s="24"/>
      <c r="Z3958" s="24"/>
      <c r="AC3958" s="24"/>
      <c r="AI3958" s="24"/>
      <c r="AL3958" s="24"/>
      <c r="AO3958" s="24"/>
      <c r="AR3958" s="24"/>
      <c r="AU3958" s="24"/>
    </row>
    <row r="3959">
      <c r="J3959" s="18"/>
      <c r="N3959" s="24"/>
      <c r="Q3959" s="24"/>
      <c r="T3959" s="24"/>
      <c r="W3959" s="24"/>
      <c r="Z3959" s="24"/>
      <c r="AC3959" s="24"/>
      <c r="AI3959" s="24"/>
      <c r="AL3959" s="24"/>
      <c r="AO3959" s="24"/>
      <c r="AR3959" s="24"/>
      <c r="AU3959" s="24"/>
    </row>
    <row r="3960">
      <c r="J3960" s="18"/>
      <c r="N3960" s="24"/>
      <c r="Q3960" s="24"/>
      <c r="T3960" s="24"/>
      <c r="W3960" s="24"/>
      <c r="Z3960" s="24"/>
      <c r="AC3960" s="24"/>
      <c r="AI3960" s="24"/>
      <c r="AL3960" s="24"/>
      <c r="AO3960" s="24"/>
      <c r="AR3960" s="24"/>
      <c r="AU3960" s="24"/>
    </row>
    <row r="3961">
      <c r="J3961" s="18"/>
      <c r="N3961" s="24"/>
      <c r="Q3961" s="24"/>
      <c r="T3961" s="24"/>
      <c r="W3961" s="24"/>
      <c r="Z3961" s="24"/>
      <c r="AC3961" s="24"/>
      <c r="AI3961" s="24"/>
      <c r="AL3961" s="24"/>
      <c r="AO3961" s="24"/>
      <c r="AR3961" s="24"/>
      <c r="AU3961" s="24"/>
    </row>
    <row r="3962">
      <c r="J3962" s="18"/>
      <c r="N3962" s="24"/>
      <c r="Q3962" s="24"/>
      <c r="T3962" s="24"/>
      <c r="W3962" s="24"/>
      <c r="Z3962" s="24"/>
      <c r="AC3962" s="24"/>
      <c r="AI3962" s="24"/>
      <c r="AL3962" s="24"/>
      <c r="AO3962" s="24"/>
      <c r="AR3962" s="24"/>
      <c r="AU3962" s="24"/>
    </row>
    <row r="3963">
      <c r="J3963" s="18"/>
      <c r="N3963" s="24"/>
      <c r="Q3963" s="24"/>
      <c r="T3963" s="24"/>
      <c r="W3963" s="24"/>
      <c r="Z3963" s="24"/>
      <c r="AC3963" s="24"/>
      <c r="AI3963" s="24"/>
      <c r="AL3963" s="24"/>
      <c r="AO3963" s="24"/>
      <c r="AR3963" s="24"/>
      <c r="AU3963" s="24"/>
    </row>
    <row r="3964">
      <c r="J3964" s="18"/>
      <c r="N3964" s="24"/>
      <c r="Q3964" s="24"/>
      <c r="T3964" s="24"/>
      <c r="W3964" s="24"/>
      <c r="Z3964" s="24"/>
      <c r="AC3964" s="24"/>
      <c r="AI3964" s="24"/>
      <c r="AL3964" s="24"/>
      <c r="AO3964" s="24"/>
      <c r="AR3964" s="24"/>
      <c r="AU3964" s="24"/>
    </row>
    <row r="3965">
      <c r="J3965" s="18"/>
      <c r="N3965" s="24"/>
      <c r="Q3965" s="24"/>
      <c r="T3965" s="24"/>
      <c r="W3965" s="24"/>
      <c r="Z3965" s="24"/>
      <c r="AC3965" s="24"/>
      <c r="AI3965" s="24"/>
      <c r="AL3965" s="24"/>
      <c r="AO3965" s="24"/>
      <c r="AR3965" s="24"/>
      <c r="AU3965" s="24"/>
    </row>
    <row r="3966">
      <c r="J3966" s="18"/>
      <c r="N3966" s="24"/>
      <c r="Q3966" s="24"/>
      <c r="T3966" s="24"/>
      <c r="W3966" s="24"/>
      <c r="Z3966" s="24"/>
      <c r="AC3966" s="24"/>
      <c r="AI3966" s="24"/>
      <c r="AL3966" s="24"/>
      <c r="AO3966" s="24"/>
      <c r="AR3966" s="24"/>
      <c r="AU3966" s="24"/>
    </row>
    <row r="3967">
      <c r="J3967" s="18"/>
      <c r="N3967" s="24"/>
      <c r="Q3967" s="24"/>
      <c r="T3967" s="24"/>
      <c r="W3967" s="24"/>
      <c r="Z3967" s="24"/>
      <c r="AC3967" s="24"/>
      <c r="AI3967" s="24"/>
      <c r="AL3967" s="24"/>
      <c r="AO3967" s="24"/>
      <c r="AR3967" s="24"/>
      <c r="AU3967" s="24"/>
    </row>
    <row r="3968">
      <c r="J3968" s="18"/>
      <c r="N3968" s="24"/>
      <c r="Q3968" s="24"/>
      <c r="T3968" s="24"/>
      <c r="W3968" s="24"/>
      <c r="Z3968" s="24"/>
      <c r="AC3968" s="24"/>
      <c r="AI3968" s="24"/>
      <c r="AL3968" s="24"/>
      <c r="AO3968" s="24"/>
      <c r="AR3968" s="24"/>
      <c r="AU3968" s="24"/>
    </row>
    <row r="3969">
      <c r="J3969" s="18"/>
      <c r="N3969" s="24"/>
      <c r="Q3969" s="24"/>
      <c r="T3969" s="24"/>
      <c r="W3969" s="24"/>
      <c r="Z3969" s="24"/>
      <c r="AC3969" s="24"/>
      <c r="AI3969" s="24"/>
      <c r="AL3969" s="24"/>
      <c r="AO3969" s="24"/>
      <c r="AR3969" s="24"/>
      <c r="AU3969" s="24"/>
    </row>
    <row r="3970">
      <c r="J3970" s="18"/>
      <c r="N3970" s="24"/>
      <c r="Q3970" s="24"/>
      <c r="T3970" s="24"/>
      <c r="W3970" s="24"/>
      <c r="Z3970" s="24"/>
      <c r="AC3970" s="24"/>
      <c r="AI3970" s="24"/>
      <c r="AL3970" s="24"/>
      <c r="AO3970" s="24"/>
      <c r="AR3970" s="24"/>
      <c r="AU3970" s="24"/>
    </row>
    <row r="3971">
      <c r="J3971" s="18"/>
      <c r="N3971" s="24"/>
      <c r="Q3971" s="24"/>
      <c r="T3971" s="24"/>
      <c r="W3971" s="24"/>
      <c r="Z3971" s="24"/>
      <c r="AC3971" s="24"/>
      <c r="AI3971" s="24"/>
      <c r="AL3971" s="24"/>
      <c r="AO3971" s="24"/>
      <c r="AR3971" s="24"/>
      <c r="AU3971" s="24"/>
    </row>
    <row r="3972">
      <c r="J3972" s="18"/>
      <c r="N3972" s="24"/>
      <c r="Q3972" s="24"/>
      <c r="T3972" s="24"/>
      <c r="W3972" s="24"/>
      <c r="Z3972" s="24"/>
      <c r="AC3972" s="24"/>
      <c r="AI3972" s="24"/>
      <c r="AL3972" s="24"/>
      <c r="AO3972" s="24"/>
      <c r="AR3972" s="24"/>
      <c r="AU3972" s="24"/>
    </row>
    <row r="3973">
      <c r="J3973" s="18"/>
      <c r="N3973" s="24"/>
      <c r="Q3973" s="24"/>
      <c r="T3973" s="24"/>
      <c r="W3973" s="24"/>
      <c r="Z3973" s="24"/>
      <c r="AC3973" s="24"/>
      <c r="AI3973" s="24"/>
      <c r="AL3973" s="24"/>
      <c r="AO3973" s="24"/>
      <c r="AR3973" s="24"/>
      <c r="AU3973" s="24"/>
    </row>
    <row r="3974">
      <c r="J3974" s="18"/>
      <c r="N3974" s="24"/>
      <c r="Q3974" s="24"/>
      <c r="T3974" s="24"/>
      <c r="W3974" s="24"/>
      <c r="Z3974" s="24"/>
      <c r="AC3974" s="24"/>
      <c r="AI3974" s="24"/>
      <c r="AL3974" s="24"/>
      <c r="AO3974" s="24"/>
      <c r="AR3974" s="24"/>
      <c r="AU3974" s="24"/>
    </row>
    <row r="3975">
      <c r="J3975" s="18"/>
      <c r="N3975" s="24"/>
      <c r="Q3975" s="24"/>
      <c r="T3975" s="24"/>
      <c r="W3975" s="24"/>
      <c r="Z3975" s="24"/>
      <c r="AC3975" s="24"/>
      <c r="AI3975" s="24"/>
      <c r="AL3975" s="24"/>
      <c r="AO3975" s="24"/>
      <c r="AR3975" s="24"/>
      <c r="AU3975" s="24"/>
    </row>
    <row r="3976">
      <c r="J3976" s="18"/>
      <c r="N3976" s="24"/>
      <c r="Q3976" s="24"/>
      <c r="T3976" s="24"/>
      <c r="W3976" s="24"/>
      <c r="Z3976" s="24"/>
      <c r="AC3976" s="24"/>
      <c r="AI3976" s="24"/>
      <c r="AL3976" s="24"/>
      <c r="AO3976" s="24"/>
      <c r="AR3976" s="24"/>
      <c r="AU3976" s="24"/>
    </row>
    <row r="3977">
      <c r="J3977" s="18"/>
      <c r="N3977" s="24"/>
      <c r="Q3977" s="24"/>
      <c r="T3977" s="24"/>
      <c r="W3977" s="24"/>
      <c r="Z3977" s="24"/>
      <c r="AC3977" s="24"/>
      <c r="AI3977" s="24"/>
      <c r="AL3977" s="24"/>
      <c r="AO3977" s="24"/>
      <c r="AR3977" s="24"/>
      <c r="AU3977" s="24"/>
    </row>
    <row r="3978">
      <c r="J3978" s="18"/>
      <c r="N3978" s="24"/>
      <c r="Q3978" s="24"/>
      <c r="T3978" s="24"/>
      <c r="W3978" s="24"/>
      <c r="Z3978" s="24"/>
      <c r="AC3978" s="24"/>
      <c r="AI3978" s="24"/>
      <c r="AL3978" s="24"/>
      <c r="AO3978" s="24"/>
      <c r="AR3978" s="24"/>
      <c r="AU3978" s="24"/>
    </row>
    <row r="3979">
      <c r="J3979" s="18"/>
      <c r="N3979" s="24"/>
      <c r="Q3979" s="24"/>
      <c r="T3979" s="24"/>
      <c r="W3979" s="24"/>
      <c r="Z3979" s="24"/>
      <c r="AC3979" s="24"/>
      <c r="AI3979" s="24"/>
      <c r="AL3979" s="24"/>
      <c r="AO3979" s="24"/>
      <c r="AR3979" s="24"/>
      <c r="AU3979" s="24"/>
    </row>
    <row r="3980">
      <c r="J3980" s="18"/>
      <c r="N3980" s="24"/>
      <c r="Q3980" s="24"/>
      <c r="T3980" s="24"/>
      <c r="W3980" s="24"/>
      <c r="Z3980" s="24"/>
      <c r="AC3980" s="24"/>
      <c r="AI3980" s="24"/>
      <c r="AL3980" s="24"/>
      <c r="AO3980" s="24"/>
      <c r="AR3980" s="24"/>
      <c r="AU3980" s="24"/>
    </row>
    <row r="3981">
      <c r="J3981" s="18"/>
      <c r="N3981" s="24"/>
      <c r="Q3981" s="24"/>
      <c r="T3981" s="24"/>
      <c r="W3981" s="24"/>
      <c r="Z3981" s="24"/>
      <c r="AC3981" s="24"/>
      <c r="AI3981" s="24"/>
      <c r="AL3981" s="24"/>
      <c r="AO3981" s="24"/>
      <c r="AR3981" s="24"/>
      <c r="AU3981" s="24"/>
    </row>
    <row r="3982">
      <c r="J3982" s="18"/>
      <c r="N3982" s="24"/>
      <c r="Q3982" s="24"/>
      <c r="T3982" s="24"/>
      <c r="W3982" s="24"/>
      <c r="Z3982" s="24"/>
      <c r="AC3982" s="24"/>
      <c r="AI3982" s="24"/>
      <c r="AL3982" s="24"/>
      <c r="AO3982" s="24"/>
      <c r="AR3982" s="24"/>
      <c r="AU3982" s="24"/>
    </row>
    <row r="3983">
      <c r="J3983" s="18"/>
      <c r="N3983" s="24"/>
      <c r="Q3983" s="24"/>
      <c r="T3983" s="24"/>
      <c r="W3983" s="24"/>
      <c r="Z3983" s="24"/>
      <c r="AC3983" s="24"/>
      <c r="AI3983" s="24"/>
      <c r="AL3983" s="24"/>
      <c r="AO3983" s="24"/>
      <c r="AR3983" s="24"/>
      <c r="AU3983" s="24"/>
    </row>
    <row r="3984">
      <c r="J3984" s="18"/>
      <c r="N3984" s="24"/>
      <c r="Q3984" s="24"/>
      <c r="T3984" s="24"/>
      <c r="W3984" s="24"/>
      <c r="Z3984" s="24"/>
      <c r="AC3984" s="24"/>
      <c r="AI3984" s="24"/>
      <c r="AL3984" s="24"/>
      <c r="AO3984" s="24"/>
      <c r="AR3984" s="24"/>
      <c r="AU3984" s="24"/>
    </row>
    <row r="3985">
      <c r="J3985" s="18"/>
      <c r="N3985" s="24"/>
      <c r="Q3985" s="24"/>
      <c r="T3985" s="24"/>
      <c r="W3985" s="24"/>
      <c r="Z3985" s="24"/>
      <c r="AC3985" s="24"/>
      <c r="AI3985" s="24"/>
      <c r="AL3985" s="24"/>
      <c r="AO3985" s="24"/>
      <c r="AR3985" s="24"/>
      <c r="AU3985" s="24"/>
    </row>
    <row r="3986">
      <c r="J3986" s="18"/>
      <c r="N3986" s="24"/>
      <c r="Q3986" s="24"/>
      <c r="T3986" s="24"/>
      <c r="W3986" s="24"/>
      <c r="Z3986" s="24"/>
      <c r="AC3986" s="24"/>
      <c r="AI3986" s="24"/>
      <c r="AL3986" s="24"/>
      <c r="AO3986" s="24"/>
      <c r="AR3986" s="24"/>
      <c r="AU3986" s="24"/>
    </row>
    <row r="3987">
      <c r="J3987" s="18"/>
      <c r="N3987" s="24"/>
      <c r="Q3987" s="24"/>
      <c r="T3987" s="24"/>
      <c r="W3987" s="24"/>
      <c r="Z3987" s="24"/>
      <c r="AC3987" s="24"/>
      <c r="AI3987" s="24"/>
      <c r="AL3987" s="24"/>
      <c r="AO3987" s="24"/>
      <c r="AR3987" s="24"/>
      <c r="AU3987" s="24"/>
    </row>
    <row r="3988">
      <c r="J3988" s="18"/>
      <c r="N3988" s="24"/>
      <c r="Q3988" s="24"/>
      <c r="T3988" s="24"/>
      <c r="W3988" s="24"/>
      <c r="Z3988" s="24"/>
      <c r="AC3988" s="24"/>
      <c r="AI3988" s="24"/>
      <c r="AL3988" s="24"/>
      <c r="AO3988" s="24"/>
      <c r="AR3988" s="24"/>
      <c r="AU3988" s="24"/>
    </row>
    <row r="3989">
      <c r="J3989" s="18"/>
      <c r="N3989" s="24"/>
      <c r="Q3989" s="24"/>
      <c r="T3989" s="24"/>
      <c r="W3989" s="24"/>
      <c r="Z3989" s="24"/>
      <c r="AC3989" s="24"/>
      <c r="AI3989" s="24"/>
      <c r="AL3989" s="24"/>
      <c r="AO3989" s="24"/>
      <c r="AR3989" s="24"/>
      <c r="AU3989" s="24"/>
    </row>
    <row r="3990">
      <c r="J3990" s="18"/>
      <c r="N3990" s="24"/>
      <c r="Q3990" s="24"/>
      <c r="T3990" s="24"/>
      <c r="W3990" s="24"/>
      <c r="Z3990" s="24"/>
      <c r="AC3990" s="24"/>
      <c r="AI3990" s="24"/>
      <c r="AL3990" s="24"/>
      <c r="AO3990" s="24"/>
      <c r="AR3990" s="24"/>
      <c r="AU3990" s="24"/>
    </row>
    <row r="3991">
      <c r="J3991" s="18"/>
      <c r="N3991" s="24"/>
      <c r="Q3991" s="24"/>
      <c r="T3991" s="24"/>
      <c r="W3991" s="24"/>
      <c r="Z3991" s="24"/>
      <c r="AC3991" s="24"/>
      <c r="AI3991" s="24"/>
      <c r="AL3991" s="24"/>
      <c r="AO3991" s="24"/>
      <c r="AR3991" s="24"/>
      <c r="AU3991" s="24"/>
    </row>
    <row r="3992">
      <c r="J3992" s="18"/>
      <c r="N3992" s="24"/>
      <c r="Q3992" s="24"/>
      <c r="T3992" s="24"/>
      <c r="W3992" s="24"/>
      <c r="Z3992" s="24"/>
      <c r="AC3992" s="24"/>
      <c r="AI3992" s="24"/>
      <c r="AL3992" s="24"/>
      <c r="AO3992" s="24"/>
      <c r="AR3992" s="24"/>
      <c r="AU3992" s="24"/>
    </row>
    <row r="3993">
      <c r="J3993" s="18"/>
      <c r="N3993" s="24"/>
      <c r="Q3993" s="24"/>
      <c r="T3993" s="24"/>
      <c r="W3993" s="24"/>
      <c r="Z3993" s="24"/>
      <c r="AC3993" s="24"/>
      <c r="AI3993" s="24"/>
      <c r="AL3993" s="24"/>
      <c r="AO3993" s="24"/>
      <c r="AR3993" s="24"/>
      <c r="AU3993" s="24"/>
    </row>
    <row r="3994">
      <c r="J3994" s="18"/>
      <c r="N3994" s="24"/>
      <c r="Q3994" s="24"/>
      <c r="T3994" s="24"/>
      <c r="W3994" s="24"/>
      <c r="Z3994" s="24"/>
      <c r="AC3994" s="24"/>
      <c r="AI3994" s="24"/>
      <c r="AL3994" s="24"/>
      <c r="AO3994" s="24"/>
      <c r="AR3994" s="24"/>
      <c r="AU3994" s="24"/>
    </row>
    <row r="3995">
      <c r="J3995" s="18"/>
      <c r="N3995" s="24"/>
      <c r="Q3995" s="24"/>
      <c r="T3995" s="24"/>
      <c r="W3995" s="24"/>
      <c r="Z3995" s="24"/>
      <c r="AC3995" s="24"/>
      <c r="AI3995" s="24"/>
      <c r="AL3995" s="24"/>
      <c r="AO3995" s="24"/>
      <c r="AR3995" s="24"/>
      <c r="AU3995" s="24"/>
    </row>
    <row r="3996">
      <c r="J3996" s="18"/>
      <c r="N3996" s="24"/>
      <c r="Q3996" s="24"/>
      <c r="T3996" s="24"/>
      <c r="W3996" s="24"/>
      <c r="Z3996" s="24"/>
      <c r="AC3996" s="24"/>
      <c r="AI3996" s="24"/>
      <c r="AL3996" s="24"/>
      <c r="AO3996" s="24"/>
      <c r="AR3996" s="24"/>
      <c r="AU3996" s="24"/>
    </row>
    <row r="3997">
      <c r="J3997" s="18"/>
      <c r="N3997" s="24"/>
      <c r="Q3997" s="24"/>
      <c r="T3997" s="24"/>
      <c r="W3997" s="24"/>
      <c r="Z3997" s="24"/>
      <c r="AC3997" s="24"/>
      <c r="AI3997" s="24"/>
      <c r="AL3997" s="24"/>
      <c r="AO3997" s="24"/>
      <c r="AR3997" s="24"/>
      <c r="AU3997" s="24"/>
    </row>
    <row r="3998">
      <c r="J3998" s="18"/>
      <c r="N3998" s="24"/>
      <c r="Q3998" s="24"/>
      <c r="T3998" s="24"/>
      <c r="W3998" s="24"/>
      <c r="Z3998" s="24"/>
      <c r="AC3998" s="24"/>
      <c r="AI3998" s="24"/>
      <c r="AL3998" s="24"/>
      <c r="AO3998" s="24"/>
      <c r="AR3998" s="24"/>
      <c r="AU3998" s="24"/>
    </row>
    <row r="3999">
      <c r="J3999" s="18"/>
      <c r="N3999" s="24"/>
      <c r="Q3999" s="24"/>
      <c r="T3999" s="24"/>
      <c r="W3999" s="24"/>
      <c r="Z3999" s="24"/>
      <c r="AC3999" s="24"/>
      <c r="AI3999" s="24"/>
      <c r="AL3999" s="24"/>
      <c r="AO3999" s="24"/>
      <c r="AR3999" s="24"/>
      <c r="AU3999" s="24"/>
    </row>
    <row r="4000">
      <c r="J4000" s="18"/>
      <c r="N4000" s="24"/>
      <c r="Q4000" s="24"/>
      <c r="T4000" s="24"/>
      <c r="W4000" s="24"/>
      <c r="Z4000" s="24"/>
      <c r="AC4000" s="24"/>
      <c r="AI4000" s="24"/>
      <c r="AL4000" s="24"/>
      <c r="AO4000" s="24"/>
      <c r="AR4000" s="24"/>
      <c r="AU4000" s="24"/>
    </row>
    <row r="4001">
      <c r="J4001" s="18"/>
      <c r="N4001" s="24"/>
      <c r="Q4001" s="24"/>
      <c r="T4001" s="24"/>
      <c r="W4001" s="24"/>
      <c r="Z4001" s="24"/>
      <c r="AC4001" s="24"/>
      <c r="AI4001" s="24"/>
      <c r="AL4001" s="24"/>
      <c r="AO4001" s="24"/>
      <c r="AR4001" s="24"/>
      <c r="AU4001" s="24"/>
    </row>
    <row r="4002">
      <c r="J4002" s="18"/>
      <c r="N4002" s="24"/>
      <c r="Q4002" s="24"/>
      <c r="T4002" s="24"/>
      <c r="W4002" s="24"/>
      <c r="Z4002" s="24"/>
      <c r="AC4002" s="24"/>
      <c r="AI4002" s="24"/>
      <c r="AL4002" s="24"/>
      <c r="AO4002" s="24"/>
      <c r="AR4002" s="24"/>
      <c r="AU4002" s="24"/>
    </row>
    <row r="4003">
      <c r="J4003" s="18"/>
      <c r="N4003" s="24"/>
      <c r="Q4003" s="24"/>
      <c r="T4003" s="24"/>
      <c r="W4003" s="24"/>
      <c r="Z4003" s="24"/>
      <c r="AC4003" s="24"/>
      <c r="AI4003" s="24"/>
      <c r="AL4003" s="24"/>
      <c r="AO4003" s="24"/>
      <c r="AR4003" s="24"/>
      <c r="AU4003" s="24"/>
    </row>
    <row r="4004">
      <c r="J4004" s="18"/>
      <c r="N4004" s="24"/>
      <c r="Q4004" s="24"/>
      <c r="T4004" s="24"/>
      <c r="W4004" s="24"/>
      <c r="Z4004" s="24"/>
      <c r="AC4004" s="24"/>
      <c r="AI4004" s="24"/>
      <c r="AL4004" s="24"/>
      <c r="AO4004" s="24"/>
      <c r="AR4004" s="24"/>
      <c r="AU4004" s="24"/>
    </row>
    <row r="4005">
      <c r="J4005" s="18"/>
      <c r="N4005" s="24"/>
      <c r="Q4005" s="24"/>
      <c r="T4005" s="24"/>
      <c r="W4005" s="24"/>
      <c r="Z4005" s="24"/>
      <c r="AC4005" s="24"/>
      <c r="AI4005" s="24"/>
      <c r="AL4005" s="24"/>
      <c r="AO4005" s="24"/>
      <c r="AR4005" s="24"/>
      <c r="AU4005" s="24"/>
    </row>
    <row r="4006">
      <c r="J4006" s="18"/>
      <c r="N4006" s="24"/>
      <c r="Q4006" s="24"/>
      <c r="T4006" s="24"/>
      <c r="W4006" s="24"/>
      <c r="Z4006" s="24"/>
      <c r="AC4006" s="24"/>
      <c r="AI4006" s="24"/>
      <c r="AL4006" s="24"/>
      <c r="AO4006" s="24"/>
      <c r="AR4006" s="24"/>
      <c r="AU4006" s="24"/>
    </row>
    <row r="4007">
      <c r="J4007" s="18"/>
      <c r="N4007" s="24"/>
      <c r="Q4007" s="24"/>
      <c r="T4007" s="24"/>
      <c r="W4007" s="24"/>
      <c r="Z4007" s="24"/>
      <c r="AC4007" s="24"/>
      <c r="AI4007" s="24"/>
      <c r="AL4007" s="24"/>
      <c r="AO4007" s="24"/>
      <c r="AR4007" s="24"/>
      <c r="AU4007" s="24"/>
    </row>
    <row r="4008">
      <c r="J4008" s="18"/>
      <c r="N4008" s="24"/>
      <c r="Q4008" s="24"/>
      <c r="T4008" s="24"/>
      <c r="W4008" s="24"/>
      <c r="Z4008" s="24"/>
      <c r="AC4008" s="24"/>
      <c r="AI4008" s="24"/>
      <c r="AL4008" s="24"/>
      <c r="AO4008" s="24"/>
      <c r="AR4008" s="24"/>
      <c r="AU4008" s="24"/>
    </row>
    <row r="4009">
      <c r="J4009" s="18"/>
      <c r="N4009" s="24"/>
      <c r="Q4009" s="24"/>
      <c r="T4009" s="24"/>
      <c r="W4009" s="24"/>
      <c r="Z4009" s="24"/>
      <c r="AC4009" s="24"/>
      <c r="AI4009" s="24"/>
      <c r="AL4009" s="24"/>
      <c r="AO4009" s="24"/>
      <c r="AR4009" s="24"/>
      <c r="AU4009" s="24"/>
    </row>
    <row r="4010">
      <c r="J4010" s="18"/>
      <c r="N4010" s="24"/>
      <c r="Q4010" s="24"/>
      <c r="T4010" s="24"/>
      <c r="W4010" s="24"/>
      <c r="Z4010" s="24"/>
      <c r="AC4010" s="24"/>
      <c r="AI4010" s="24"/>
      <c r="AL4010" s="24"/>
      <c r="AO4010" s="24"/>
      <c r="AR4010" s="24"/>
      <c r="AU4010" s="24"/>
    </row>
    <row r="4011">
      <c r="J4011" s="18"/>
      <c r="N4011" s="24"/>
      <c r="Q4011" s="24"/>
      <c r="T4011" s="24"/>
      <c r="W4011" s="24"/>
      <c r="Z4011" s="24"/>
      <c r="AC4011" s="24"/>
      <c r="AI4011" s="24"/>
      <c r="AL4011" s="24"/>
      <c r="AO4011" s="24"/>
      <c r="AR4011" s="24"/>
      <c r="AU4011" s="24"/>
    </row>
    <row r="4012">
      <c r="J4012" s="18"/>
      <c r="N4012" s="24"/>
      <c r="Q4012" s="24"/>
      <c r="T4012" s="24"/>
      <c r="W4012" s="24"/>
      <c r="Z4012" s="24"/>
      <c r="AC4012" s="24"/>
      <c r="AI4012" s="24"/>
      <c r="AL4012" s="24"/>
      <c r="AO4012" s="24"/>
      <c r="AR4012" s="24"/>
      <c r="AU4012" s="24"/>
    </row>
    <row r="4013">
      <c r="J4013" s="18"/>
      <c r="N4013" s="24"/>
      <c r="Q4013" s="24"/>
      <c r="T4013" s="24"/>
      <c r="W4013" s="24"/>
      <c r="Z4013" s="24"/>
      <c r="AC4013" s="24"/>
      <c r="AI4013" s="24"/>
      <c r="AL4013" s="24"/>
      <c r="AO4013" s="24"/>
      <c r="AR4013" s="24"/>
      <c r="AU4013" s="24"/>
    </row>
    <row r="4014">
      <c r="J4014" s="18"/>
      <c r="N4014" s="24"/>
      <c r="Q4014" s="24"/>
      <c r="T4014" s="24"/>
      <c r="W4014" s="24"/>
      <c r="Z4014" s="24"/>
      <c r="AC4014" s="24"/>
      <c r="AI4014" s="24"/>
      <c r="AL4014" s="24"/>
      <c r="AO4014" s="24"/>
      <c r="AR4014" s="24"/>
      <c r="AU4014" s="24"/>
    </row>
    <row r="4015">
      <c r="J4015" s="18"/>
      <c r="N4015" s="24"/>
      <c r="Q4015" s="24"/>
      <c r="T4015" s="24"/>
      <c r="W4015" s="24"/>
      <c r="Z4015" s="24"/>
      <c r="AC4015" s="24"/>
      <c r="AI4015" s="24"/>
      <c r="AL4015" s="24"/>
      <c r="AO4015" s="24"/>
      <c r="AR4015" s="24"/>
      <c r="AU4015" s="24"/>
    </row>
    <row r="4016">
      <c r="J4016" s="18"/>
      <c r="N4016" s="24"/>
      <c r="Q4016" s="24"/>
      <c r="T4016" s="24"/>
      <c r="W4016" s="24"/>
      <c r="Z4016" s="24"/>
      <c r="AC4016" s="24"/>
      <c r="AI4016" s="24"/>
      <c r="AL4016" s="24"/>
      <c r="AO4016" s="24"/>
      <c r="AR4016" s="24"/>
      <c r="AU4016" s="24"/>
    </row>
    <row r="4017">
      <c r="J4017" s="18"/>
      <c r="N4017" s="24"/>
      <c r="Q4017" s="24"/>
      <c r="T4017" s="24"/>
      <c r="W4017" s="24"/>
      <c r="Z4017" s="24"/>
      <c r="AC4017" s="24"/>
      <c r="AI4017" s="24"/>
      <c r="AL4017" s="24"/>
      <c r="AO4017" s="24"/>
      <c r="AR4017" s="24"/>
      <c r="AU4017" s="24"/>
    </row>
    <row r="4018">
      <c r="J4018" s="18"/>
      <c r="N4018" s="24"/>
      <c r="Q4018" s="24"/>
      <c r="T4018" s="24"/>
      <c r="W4018" s="24"/>
      <c r="Z4018" s="24"/>
      <c r="AC4018" s="24"/>
      <c r="AI4018" s="24"/>
      <c r="AL4018" s="24"/>
      <c r="AO4018" s="24"/>
      <c r="AR4018" s="24"/>
      <c r="AU4018" s="24"/>
    </row>
    <row r="4019">
      <c r="J4019" s="18"/>
      <c r="N4019" s="24"/>
      <c r="Q4019" s="24"/>
      <c r="T4019" s="24"/>
      <c r="W4019" s="24"/>
      <c r="Z4019" s="24"/>
      <c r="AC4019" s="24"/>
      <c r="AI4019" s="24"/>
      <c r="AL4019" s="24"/>
      <c r="AO4019" s="24"/>
      <c r="AR4019" s="24"/>
      <c r="AU4019" s="24"/>
    </row>
    <row r="4020">
      <c r="J4020" s="18"/>
      <c r="N4020" s="24"/>
      <c r="Q4020" s="24"/>
      <c r="T4020" s="24"/>
      <c r="W4020" s="24"/>
      <c r="Z4020" s="24"/>
      <c r="AC4020" s="24"/>
      <c r="AI4020" s="24"/>
      <c r="AL4020" s="24"/>
      <c r="AO4020" s="24"/>
      <c r="AR4020" s="24"/>
      <c r="AU4020" s="24"/>
    </row>
    <row r="4021">
      <c r="J4021" s="18"/>
      <c r="N4021" s="24"/>
      <c r="Q4021" s="24"/>
      <c r="T4021" s="24"/>
      <c r="W4021" s="24"/>
      <c r="Z4021" s="24"/>
      <c r="AC4021" s="24"/>
      <c r="AI4021" s="24"/>
      <c r="AL4021" s="24"/>
      <c r="AO4021" s="24"/>
      <c r="AR4021" s="24"/>
      <c r="AU4021" s="24"/>
    </row>
    <row r="4022">
      <c r="J4022" s="18"/>
      <c r="N4022" s="24"/>
      <c r="Q4022" s="24"/>
      <c r="T4022" s="24"/>
      <c r="W4022" s="24"/>
      <c r="Z4022" s="24"/>
      <c r="AC4022" s="24"/>
      <c r="AI4022" s="24"/>
      <c r="AL4022" s="24"/>
      <c r="AO4022" s="24"/>
      <c r="AR4022" s="24"/>
      <c r="AU4022" s="24"/>
    </row>
    <row r="4023">
      <c r="J4023" s="18"/>
      <c r="N4023" s="24"/>
      <c r="Q4023" s="24"/>
      <c r="T4023" s="24"/>
      <c r="W4023" s="24"/>
      <c r="Z4023" s="24"/>
      <c r="AC4023" s="24"/>
      <c r="AI4023" s="24"/>
      <c r="AL4023" s="24"/>
      <c r="AO4023" s="24"/>
      <c r="AR4023" s="24"/>
      <c r="AU4023" s="24"/>
    </row>
    <row r="4024">
      <c r="J4024" s="18"/>
      <c r="N4024" s="24"/>
      <c r="Q4024" s="24"/>
      <c r="T4024" s="24"/>
      <c r="W4024" s="24"/>
      <c r="Z4024" s="24"/>
      <c r="AC4024" s="24"/>
      <c r="AI4024" s="24"/>
      <c r="AL4024" s="24"/>
      <c r="AO4024" s="24"/>
      <c r="AR4024" s="24"/>
      <c r="AU4024" s="24"/>
    </row>
    <row r="4025">
      <c r="J4025" s="18"/>
      <c r="N4025" s="24"/>
      <c r="Q4025" s="24"/>
      <c r="T4025" s="24"/>
      <c r="W4025" s="24"/>
      <c r="Z4025" s="24"/>
      <c r="AC4025" s="24"/>
      <c r="AI4025" s="24"/>
      <c r="AL4025" s="24"/>
      <c r="AO4025" s="24"/>
      <c r="AR4025" s="24"/>
      <c r="AU4025" s="24"/>
    </row>
    <row r="4026">
      <c r="J4026" s="18"/>
      <c r="N4026" s="24"/>
      <c r="Q4026" s="24"/>
      <c r="T4026" s="24"/>
      <c r="W4026" s="24"/>
      <c r="Z4026" s="24"/>
      <c r="AC4026" s="24"/>
      <c r="AI4026" s="24"/>
      <c r="AL4026" s="24"/>
      <c r="AO4026" s="24"/>
      <c r="AR4026" s="24"/>
      <c r="AU4026" s="24"/>
    </row>
    <row r="4027">
      <c r="J4027" s="18"/>
      <c r="N4027" s="24"/>
      <c r="Q4027" s="24"/>
      <c r="T4027" s="24"/>
      <c r="W4027" s="24"/>
      <c r="Z4027" s="24"/>
      <c r="AC4027" s="24"/>
      <c r="AI4027" s="24"/>
      <c r="AL4027" s="24"/>
      <c r="AO4027" s="24"/>
      <c r="AR4027" s="24"/>
      <c r="AU4027" s="24"/>
    </row>
    <row r="4028">
      <c r="J4028" s="18"/>
      <c r="N4028" s="24"/>
      <c r="Q4028" s="24"/>
      <c r="T4028" s="24"/>
      <c r="W4028" s="24"/>
      <c r="Z4028" s="24"/>
      <c r="AC4028" s="24"/>
      <c r="AI4028" s="24"/>
      <c r="AL4028" s="24"/>
      <c r="AO4028" s="24"/>
      <c r="AR4028" s="24"/>
      <c r="AU4028" s="24"/>
    </row>
    <row r="4029">
      <c r="J4029" s="18"/>
      <c r="N4029" s="24"/>
      <c r="Q4029" s="24"/>
      <c r="T4029" s="24"/>
      <c r="W4029" s="24"/>
      <c r="Z4029" s="24"/>
      <c r="AC4029" s="24"/>
      <c r="AI4029" s="24"/>
      <c r="AL4029" s="24"/>
      <c r="AO4029" s="24"/>
      <c r="AR4029" s="24"/>
      <c r="AU4029" s="24"/>
    </row>
    <row r="4030">
      <c r="J4030" s="18"/>
      <c r="N4030" s="24"/>
      <c r="Q4030" s="24"/>
      <c r="T4030" s="24"/>
      <c r="W4030" s="24"/>
      <c r="Z4030" s="24"/>
      <c r="AC4030" s="24"/>
      <c r="AI4030" s="24"/>
      <c r="AL4030" s="24"/>
      <c r="AO4030" s="24"/>
      <c r="AR4030" s="24"/>
      <c r="AU4030" s="24"/>
    </row>
    <row r="4031">
      <c r="J4031" s="18"/>
      <c r="N4031" s="24"/>
      <c r="Q4031" s="24"/>
      <c r="T4031" s="24"/>
      <c r="W4031" s="24"/>
      <c r="Z4031" s="24"/>
      <c r="AC4031" s="24"/>
      <c r="AI4031" s="24"/>
      <c r="AL4031" s="24"/>
      <c r="AO4031" s="24"/>
      <c r="AR4031" s="24"/>
      <c r="AU4031" s="24"/>
    </row>
    <row r="4032">
      <c r="J4032" s="18"/>
      <c r="N4032" s="24"/>
      <c r="Q4032" s="24"/>
      <c r="T4032" s="24"/>
      <c r="W4032" s="24"/>
      <c r="Z4032" s="24"/>
      <c r="AC4032" s="24"/>
      <c r="AI4032" s="24"/>
      <c r="AL4032" s="24"/>
      <c r="AO4032" s="24"/>
      <c r="AR4032" s="24"/>
      <c r="AU4032" s="24"/>
    </row>
    <row r="4033">
      <c r="J4033" s="18"/>
      <c r="N4033" s="24"/>
      <c r="Q4033" s="24"/>
      <c r="T4033" s="24"/>
      <c r="W4033" s="24"/>
      <c r="Z4033" s="24"/>
      <c r="AC4033" s="24"/>
      <c r="AI4033" s="24"/>
      <c r="AL4033" s="24"/>
      <c r="AO4033" s="24"/>
      <c r="AR4033" s="24"/>
      <c r="AU4033" s="24"/>
    </row>
    <row r="4034">
      <c r="J4034" s="18"/>
      <c r="N4034" s="24"/>
      <c r="Q4034" s="24"/>
      <c r="T4034" s="24"/>
      <c r="W4034" s="24"/>
      <c r="Z4034" s="24"/>
      <c r="AC4034" s="24"/>
      <c r="AI4034" s="24"/>
      <c r="AL4034" s="24"/>
      <c r="AO4034" s="24"/>
      <c r="AR4034" s="24"/>
      <c r="AU4034" s="24"/>
    </row>
    <row r="4035">
      <c r="J4035" s="18"/>
      <c r="N4035" s="24"/>
      <c r="Q4035" s="24"/>
      <c r="T4035" s="24"/>
      <c r="W4035" s="24"/>
      <c r="Z4035" s="24"/>
      <c r="AC4035" s="24"/>
      <c r="AI4035" s="24"/>
      <c r="AL4035" s="24"/>
      <c r="AO4035" s="24"/>
      <c r="AR4035" s="24"/>
      <c r="AU4035" s="24"/>
    </row>
    <row r="4036">
      <c r="J4036" s="18"/>
      <c r="N4036" s="24"/>
      <c r="Q4036" s="24"/>
      <c r="T4036" s="24"/>
      <c r="W4036" s="24"/>
      <c r="Z4036" s="24"/>
      <c r="AC4036" s="24"/>
      <c r="AI4036" s="24"/>
      <c r="AL4036" s="24"/>
      <c r="AO4036" s="24"/>
      <c r="AR4036" s="24"/>
      <c r="AU4036" s="24"/>
    </row>
    <row r="4037">
      <c r="J4037" s="18"/>
      <c r="N4037" s="24"/>
      <c r="Q4037" s="24"/>
      <c r="T4037" s="24"/>
      <c r="W4037" s="24"/>
      <c r="Z4037" s="24"/>
      <c r="AC4037" s="24"/>
      <c r="AI4037" s="24"/>
      <c r="AL4037" s="24"/>
      <c r="AO4037" s="24"/>
      <c r="AR4037" s="24"/>
      <c r="AU4037" s="24"/>
    </row>
    <row r="4038">
      <c r="J4038" s="18"/>
      <c r="N4038" s="24"/>
      <c r="Q4038" s="24"/>
      <c r="T4038" s="24"/>
      <c r="W4038" s="24"/>
      <c r="Z4038" s="24"/>
      <c r="AC4038" s="24"/>
      <c r="AI4038" s="24"/>
      <c r="AL4038" s="24"/>
      <c r="AO4038" s="24"/>
      <c r="AR4038" s="24"/>
      <c r="AU4038" s="24"/>
    </row>
    <row r="4039">
      <c r="J4039" s="18"/>
      <c r="N4039" s="24"/>
      <c r="Q4039" s="24"/>
      <c r="T4039" s="24"/>
      <c r="W4039" s="24"/>
      <c r="Z4039" s="24"/>
      <c r="AC4039" s="24"/>
      <c r="AI4039" s="24"/>
      <c r="AL4039" s="24"/>
      <c r="AO4039" s="24"/>
      <c r="AR4039" s="24"/>
      <c r="AU4039" s="24"/>
    </row>
    <row r="4040">
      <c r="J4040" s="18"/>
      <c r="N4040" s="24"/>
      <c r="Q4040" s="24"/>
      <c r="T4040" s="24"/>
      <c r="W4040" s="24"/>
      <c r="Z4040" s="24"/>
      <c r="AC4040" s="24"/>
      <c r="AI4040" s="24"/>
      <c r="AL4040" s="24"/>
      <c r="AO4040" s="24"/>
      <c r="AR4040" s="24"/>
      <c r="AU4040" s="24"/>
    </row>
    <row r="4041">
      <c r="J4041" s="18"/>
      <c r="N4041" s="24"/>
      <c r="Q4041" s="24"/>
      <c r="T4041" s="24"/>
      <c r="W4041" s="24"/>
      <c r="Z4041" s="24"/>
      <c r="AC4041" s="24"/>
      <c r="AI4041" s="24"/>
      <c r="AL4041" s="24"/>
      <c r="AO4041" s="24"/>
      <c r="AR4041" s="24"/>
      <c r="AU4041" s="24"/>
    </row>
    <row r="4042">
      <c r="J4042" s="18"/>
      <c r="N4042" s="24"/>
      <c r="Q4042" s="24"/>
      <c r="T4042" s="24"/>
      <c r="W4042" s="24"/>
      <c r="Z4042" s="24"/>
      <c r="AC4042" s="24"/>
      <c r="AI4042" s="24"/>
      <c r="AL4042" s="24"/>
      <c r="AO4042" s="24"/>
      <c r="AR4042" s="24"/>
      <c r="AU4042" s="24"/>
    </row>
    <row r="4043">
      <c r="J4043" s="18"/>
      <c r="N4043" s="24"/>
      <c r="Q4043" s="24"/>
      <c r="T4043" s="24"/>
      <c r="W4043" s="24"/>
      <c r="Z4043" s="24"/>
      <c r="AC4043" s="24"/>
      <c r="AI4043" s="24"/>
      <c r="AL4043" s="24"/>
      <c r="AO4043" s="24"/>
      <c r="AR4043" s="24"/>
      <c r="AU4043" s="24"/>
    </row>
    <row r="4044">
      <c r="J4044" s="18"/>
      <c r="N4044" s="24"/>
      <c r="Q4044" s="24"/>
      <c r="T4044" s="24"/>
      <c r="W4044" s="24"/>
      <c r="Z4044" s="24"/>
      <c r="AC4044" s="24"/>
      <c r="AI4044" s="24"/>
      <c r="AL4044" s="24"/>
      <c r="AO4044" s="24"/>
      <c r="AR4044" s="24"/>
      <c r="AU4044" s="24"/>
    </row>
    <row r="4045">
      <c r="J4045" s="18"/>
      <c r="N4045" s="24"/>
      <c r="Q4045" s="24"/>
      <c r="T4045" s="24"/>
      <c r="W4045" s="24"/>
      <c r="Z4045" s="24"/>
      <c r="AC4045" s="24"/>
      <c r="AI4045" s="24"/>
      <c r="AL4045" s="24"/>
      <c r="AO4045" s="24"/>
      <c r="AR4045" s="24"/>
      <c r="AU4045" s="24"/>
    </row>
    <row r="4046">
      <c r="J4046" s="18"/>
      <c r="N4046" s="24"/>
      <c r="Q4046" s="24"/>
      <c r="T4046" s="24"/>
      <c r="W4046" s="24"/>
      <c r="Z4046" s="24"/>
      <c r="AC4046" s="24"/>
      <c r="AI4046" s="24"/>
      <c r="AL4046" s="24"/>
      <c r="AO4046" s="24"/>
      <c r="AR4046" s="24"/>
      <c r="AU4046" s="24"/>
    </row>
    <row r="4047">
      <c r="J4047" s="18"/>
      <c r="N4047" s="24"/>
      <c r="Q4047" s="24"/>
      <c r="T4047" s="24"/>
      <c r="W4047" s="24"/>
      <c r="Z4047" s="24"/>
      <c r="AC4047" s="24"/>
      <c r="AI4047" s="24"/>
      <c r="AL4047" s="24"/>
      <c r="AO4047" s="24"/>
      <c r="AR4047" s="24"/>
      <c r="AU4047" s="24"/>
    </row>
    <row r="4048">
      <c r="J4048" s="18"/>
      <c r="N4048" s="24"/>
      <c r="Q4048" s="24"/>
      <c r="T4048" s="24"/>
      <c r="W4048" s="24"/>
      <c r="Z4048" s="24"/>
      <c r="AC4048" s="24"/>
      <c r="AI4048" s="24"/>
      <c r="AL4048" s="24"/>
      <c r="AO4048" s="24"/>
      <c r="AR4048" s="24"/>
      <c r="AU4048" s="24"/>
    </row>
    <row r="4049">
      <c r="J4049" s="18"/>
      <c r="N4049" s="24"/>
      <c r="Q4049" s="24"/>
      <c r="T4049" s="24"/>
      <c r="W4049" s="24"/>
      <c r="Z4049" s="24"/>
      <c r="AC4049" s="24"/>
      <c r="AI4049" s="24"/>
      <c r="AL4049" s="24"/>
      <c r="AO4049" s="24"/>
      <c r="AR4049" s="24"/>
      <c r="AU4049" s="24"/>
    </row>
    <row r="4050">
      <c r="J4050" s="18"/>
      <c r="N4050" s="24"/>
      <c r="Q4050" s="24"/>
      <c r="T4050" s="24"/>
      <c r="W4050" s="24"/>
      <c r="Z4050" s="24"/>
      <c r="AC4050" s="24"/>
      <c r="AI4050" s="24"/>
      <c r="AL4050" s="24"/>
      <c r="AO4050" s="24"/>
      <c r="AR4050" s="24"/>
      <c r="AU4050" s="24"/>
    </row>
    <row r="4051">
      <c r="J4051" s="18"/>
      <c r="N4051" s="24"/>
      <c r="Q4051" s="24"/>
      <c r="T4051" s="24"/>
      <c r="W4051" s="24"/>
      <c r="Z4051" s="24"/>
      <c r="AC4051" s="24"/>
      <c r="AI4051" s="24"/>
      <c r="AL4051" s="24"/>
      <c r="AO4051" s="24"/>
      <c r="AR4051" s="24"/>
      <c r="AU4051" s="24"/>
    </row>
    <row r="4052">
      <c r="J4052" s="18"/>
      <c r="N4052" s="24"/>
      <c r="Q4052" s="24"/>
      <c r="T4052" s="24"/>
      <c r="W4052" s="24"/>
      <c r="Z4052" s="24"/>
      <c r="AC4052" s="24"/>
      <c r="AI4052" s="24"/>
      <c r="AL4052" s="24"/>
      <c r="AO4052" s="24"/>
      <c r="AR4052" s="24"/>
      <c r="AU4052" s="24"/>
    </row>
    <row r="4053">
      <c r="J4053" s="18"/>
      <c r="N4053" s="24"/>
      <c r="Q4053" s="24"/>
      <c r="T4053" s="24"/>
      <c r="W4053" s="24"/>
      <c r="Z4053" s="24"/>
      <c r="AC4053" s="24"/>
      <c r="AI4053" s="24"/>
      <c r="AL4053" s="24"/>
      <c r="AO4053" s="24"/>
      <c r="AR4053" s="24"/>
      <c r="AU4053" s="24"/>
    </row>
    <row r="4054">
      <c r="J4054" s="18"/>
      <c r="N4054" s="24"/>
      <c r="Q4054" s="24"/>
      <c r="T4054" s="24"/>
      <c r="W4054" s="24"/>
      <c r="Z4054" s="24"/>
      <c r="AC4054" s="24"/>
      <c r="AI4054" s="24"/>
      <c r="AL4054" s="24"/>
      <c r="AO4054" s="24"/>
      <c r="AR4054" s="24"/>
      <c r="AU4054" s="24"/>
    </row>
    <row r="4055">
      <c r="J4055" s="18"/>
      <c r="N4055" s="24"/>
      <c r="Q4055" s="24"/>
      <c r="T4055" s="24"/>
      <c r="W4055" s="24"/>
      <c r="Z4055" s="24"/>
      <c r="AC4055" s="24"/>
      <c r="AI4055" s="24"/>
      <c r="AL4055" s="24"/>
      <c r="AO4055" s="24"/>
      <c r="AR4055" s="24"/>
      <c r="AU4055" s="24"/>
    </row>
    <row r="4056">
      <c r="J4056" s="18"/>
      <c r="N4056" s="24"/>
      <c r="Q4056" s="24"/>
      <c r="T4056" s="24"/>
      <c r="W4056" s="24"/>
      <c r="Z4056" s="24"/>
      <c r="AC4056" s="24"/>
      <c r="AI4056" s="24"/>
      <c r="AL4056" s="24"/>
      <c r="AO4056" s="24"/>
      <c r="AR4056" s="24"/>
      <c r="AU4056" s="24"/>
    </row>
    <row r="4057">
      <c r="J4057" s="18"/>
      <c r="N4057" s="24"/>
      <c r="Q4057" s="24"/>
      <c r="T4057" s="24"/>
      <c r="W4057" s="24"/>
      <c r="Z4057" s="24"/>
      <c r="AC4057" s="24"/>
      <c r="AI4057" s="24"/>
      <c r="AL4057" s="24"/>
      <c r="AO4057" s="24"/>
      <c r="AR4057" s="24"/>
      <c r="AU4057" s="24"/>
    </row>
    <row r="4058">
      <c r="J4058" s="18"/>
      <c r="N4058" s="24"/>
      <c r="Q4058" s="24"/>
      <c r="T4058" s="24"/>
      <c r="W4058" s="24"/>
      <c r="Z4058" s="24"/>
      <c r="AC4058" s="24"/>
      <c r="AI4058" s="24"/>
      <c r="AL4058" s="24"/>
      <c r="AO4058" s="24"/>
      <c r="AR4058" s="24"/>
      <c r="AU4058" s="24"/>
    </row>
    <row r="4059">
      <c r="J4059" s="18"/>
      <c r="N4059" s="24"/>
      <c r="Q4059" s="24"/>
      <c r="T4059" s="24"/>
      <c r="W4059" s="24"/>
      <c r="Z4059" s="24"/>
      <c r="AC4059" s="24"/>
      <c r="AI4059" s="24"/>
      <c r="AL4059" s="24"/>
      <c r="AO4059" s="24"/>
      <c r="AR4059" s="24"/>
      <c r="AU4059" s="24"/>
    </row>
    <row r="4060">
      <c r="J4060" s="18"/>
      <c r="N4060" s="24"/>
      <c r="Q4060" s="24"/>
      <c r="T4060" s="24"/>
      <c r="W4060" s="24"/>
      <c r="Z4060" s="24"/>
      <c r="AC4060" s="24"/>
      <c r="AI4060" s="24"/>
      <c r="AL4060" s="24"/>
      <c r="AO4060" s="24"/>
      <c r="AR4060" s="24"/>
      <c r="AU4060" s="24"/>
    </row>
    <row r="4061">
      <c r="J4061" s="18"/>
      <c r="N4061" s="24"/>
      <c r="Q4061" s="24"/>
      <c r="T4061" s="24"/>
      <c r="W4061" s="24"/>
      <c r="Z4061" s="24"/>
      <c r="AC4061" s="24"/>
      <c r="AI4061" s="24"/>
      <c r="AL4061" s="24"/>
      <c r="AO4061" s="24"/>
      <c r="AR4061" s="24"/>
      <c r="AU4061" s="24"/>
    </row>
    <row r="4062">
      <c r="J4062" s="18"/>
      <c r="N4062" s="24"/>
      <c r="Q4062" s="24"/>
      <c r="T4062" s="24"/>
      <c r="W4062" s="24"/>
      <c r="Z4062" s="24"/>
      <c r="AC4062" s="24"/>
      <c r="AI4062" s="24"/>
      <c r="AL4062" s="24"/>
      <c r="AO4062" s="24"/>
      <c r="AR4062" s="24"/>
      <c r="AU4062" s="24"/>
    </row>
    <row r="4063">
      <c r="J4063" s="18"/>
      <c r="N4063" s="24"/>
      <c r="Q4063" s="24"/>
      <c r="T4063" s="24"/>
      <c r="W4063" s="24"/>
      <c r="Z4063" s="24"/>
      <c r="AC4063" s="24"/>
      <c r="AI4063" s="24"/>
      <c r="AL4063" s="24"/>
      <c r="AO4063" s="24"/>
      <c r="AR4063" s="24"/>
      <c r="AU4063" s="24"/>
    </row>
    <row r="4064">
      <c r="J4064" s="18"/>
      <c r="N4064" s="24"/>
      <c r="Q4064" s="24"/>
      <c r="T4064" s="24"/>
      <c r="W4064" s="24"/>
      <c r="Z4064" s="24"/>
      <c r="AC4064" s="24"/>
      <c r="AI4064" s="24"/>
      <c r="AL4064" s="24"/>
      <c r="AO4064" s="24"/>
      <c r="AR4064" s="24"/>
      <c r="AU4064" s="24"/>
    </row>
    <row r="4065">
      <c r="J4065" s="18"/>
      <c r="N4065" s="24"/>
      <c r="Q4065" s="24"/>
      <c r="T4065" s="24"/>
      <c r="W4065" s="24"/>
      <c r="Z4065" s="24"/>
      <c r="AC4065" s="24"/>
      <c r="AI4065" s="24"/>
      <c r="AL4065" s="24"/>
      <c r="AO4065" s="24"/>
      <c r="AR4065" s="24"/>
      <c r="AU4065" s="24"/>
    </row>
    <row r="4066">
      <c r="J4066" s="18"/>
      <c r="N4066" s="24"/>
      <c r="Q4066" s="24"/>
      <c r="T4066" s="24"/>
      <c r="W4066" s="24"/>
      <c r="Z4066" s="24"/>
      <c r="AC4066" s="24"/>
      <c r="AI4066" s="24"/>
      <c r="AL4066" s="24"/>
      <c r="AO4066" s="24"/>
      <c r="AR4066" s="24"/>
      <c r="AU4066" s="24"/>
    </row>
    <row r="4067">
      <c r="J4067" s="18"/>
      <c r="N4067" s="24"/>
      <c r="Q4067" s="24"/>
      <c r="T4067" s="24"/>
      <c r="W4067" s="24"/>
      <c r="Z4067" s="24"/>
      <c r="AC4067" s="24"/>
      <c r="AI4067" s="24"/>
      <c r="AL4067" s="24"/>
      <c r="AO4067" s="24"/>
      <c r="AR4067" s="24"/>
      <c r="AU4067" s="24"/>
    </row>
    <row r="4068">
      <c r="J4068" s="18"/>
      <c r="N4068" s="24"/>
      <c r="Q4068" s="24"/>
      <c r="T4068" s="24"/>
      <c r="W4068" s="24"/>
      <c r="Z4068" s="24"/>
      <c r="AC4068" s="24"/>
      <c r="AI4068" s="24"/>
      <c r="AL4068" s="24"/>
      <c r="AO4068" s="24"/>
      <c r="AR4068" s="24"/>
      <c r="AU4068" s="24"/>
    </row>
    <row r="4069">
      <c r="J4069" s="18"/>
      <c r="N4069" s="24"/>
      <c r="Q4069" s="24"/>
      <c r="T4069" s="24"/>
      <c r="W4069" s="24"/>
      <c r="Z4069" s="24"/>
      <c r="AC4069" s="24"/>
      <c r="AI4069" s="24"/>
      <c r="AL4069" s="24"/>
      <c r="AO4069" s="24"/>
      <c r="AR4069" s="24"/>
      <c r="AU4069" s="24"/>
    </row>
    <row r="4070">
      <c r="J4070" s="18"/>
      <c r="N4070" s="24"/>
      <c r="Q4070" s="24"/>
      <c r="T4070" s="24"/>
      <c r="W4070" s="24"/>
      <c r="Z4070" s="24"/>
      <c r="AC4070" s="24"/>
      <c r="AI4070" s="24"/>
      <c r="AL4070" s="24"/>
      <c r="AO4070" s="24"/>
      <c r="AR4070" s="24"/>
      <c r="AU4070" s="24"/>
    </row>
    <row r="4071">
      <c r="J4071" s="18"/>
      <c r="N4071" s="24"/>
      <c r="Q4071" s="24"/>
      <c r="T4071" s="24"/>
      <c r="W4071" s="24"/>
      <c r="Z4071" s="24"/>
      <c r="AC4071" s="24"/>
      <c r="AI4071" s="24"/>
      <c r="AL4071" s="24"/>
      <c r="AO4071" s="24"/>
      <c r="AR4071" s="24"/>
      <c r="AU4071" s="24"/>
    </row>
    <row r="4072">
      <c r="J4072" s="18"/>
      <c r="N4072" s="24"/>
      <c r="Q4072" s="24"/>
      <c r="T4072" s="24"/>
      <c r="W4072" s="24"/>
      <c r="Z4072" s="24"/>
      <c r="AC4072" s="24"/>
      <c r="AI4072" s="24"/>
      <c r="AL4072" s="24"/>
      <c r="AO4072" s="24"/>
      <c r="AR4072" s="24"/>
      <c r="AU4072" s="24"/>
    </row>
    <row r="4073">
      <c r="J4073" s="18"/>
      <c r="N4073" s="24"/>
      <c r="Q4073" s="24"/>
      <c r="T4073" s="24"/>
      <c r="W4073" s="24"/>
      <c r="Z4073" s="24"/>
      <c r="AC4073" s="24"/>
      <c r="AI4073" s="24"/>
      <c r="AL4073" s="24"/>
      <c r="AO4073" s="24"/>
      <c r="AR4073" s="24"/>
      <c r="AU4073" s="24"/>
    </row>
    <row r="4074">
      <c r="J4074" s="18"/>
      <c r="N4074" s="24"/>
      <c r="Q4074" s="24"/>
      <c r="T4074" s="24"/>
      <c r="W4074" s="24"/>
      <c r="Z4074" s="24"/>
      <c r="AC4074" s="24"/>
      <c r="AI4074" s="24"/>
      <c r="AL4074" s="24"/>
      <c r="AO4074" s="24"/>
      <c r="AR4074" s="24"/>
      <c r="AU4074" s="24"/>
    </row>
    <row r="4075">
      <c r="J4075" s="18"/>
      <c r="N4075" s="24"/>
      <c r="Q4075" s="24"/>
      <c r="T4075" s="24"/>
      <c r="W4075" s="24"/>
      <c r="Z4075" s="24"/>
      <c r="AC4075" s="24"/>
      <c r="AI4075" s="24"/>
      <c r="AL4075" s="24"/>
      <c r="AO4075" s="24"/>
      <c r="AR4075" s="24"/>
      <c r="AU4075" s="24"/>
    </row>
    <row r="4076">
      <c r="J4076" s="18"/>
      <c r="N4076" s="24"/>
      <c r="Q4076" s="24"/>
      <c r="T4076" s="24"/>
      <c r="W4076" s="24"/>
      <c r="Z4076" s="24"/>
      <c r="AC4076" s="24"/>
      <c r="AI4076" s="24"/>
      <c r="AL4076" s="24"/>
      <c r="AO4076" s="24"/>
      <c r="AR4076" s="24"/>
      <c r="AU4076" s="24"/>
    </row>
    <row r="4077">
      <c r="J4077" s="18"/>
      <c r="N4077" s="24"/>
      <c r="Q4077" s="24"/>
      <c r="T4077" s="24"/>
      <c r="W4077" s="24"/>
      <c r="Z4077" s="24"/>
      <c r="AC4077" s="24"/>
      <c r="AI4077" s="24"/>
      <c r="AL4077" s="24"/>
      <c r="AO4077" s="24"/>
      <c r="AR4077" s="24"/>
      <c r="AU4077" s="24"/>
    </row>
    <row r="4078">
      <c r="J4078" s="18"/>
      <c r="N4078" s="24"/>
      <c r="Q4078" s="24"/>
      <c r="T4078" s="24"/>
      <c r="W4078" s="24"/>
      <c r="Z4078" s="24"/>
      <c r="AC4078" s="24"/>
      <c r="AI4078" s="24"/>
      <c r="AL4078" s="24"/>
      <c r="AO4078" s="24"/>
      <c r="AR4078" s="24"/>
      <c r="AU4078" s="24"/>
    </row>
    <row r="4079">
      <c r="J4079" s="18"/>
      <c r="N4079" s="24"/>
      <c r="Q4079" s="24"/>
      <c r="T4079" s="24"/>
      <c r="W4079" s="24"/>
      <c r="Z4079" s="24"/>
      <c r="AC4079" s="24"/>
      <c r="AI4079" s="24"/>
      <c r="AL4079" s="24"/>
      <c r="AO4079" s="24"/>
      <c r="AR4079" s="24"/>
      <c r="AU4079" s="24"/>
    </row>
    <row r="4080">
      <c r="J4080" s="18"/>
      <c r="N4080" s="24"/>
      <c r="Q4080" s="24"/>
      <c r="T4080" s="24"/>
      <c r="W4080" s="24"/>
      <c r="Z4080" s="24"/>
      <c r="AC4080" s="24"/>
      <c r="AI4080" s="24"/>
      <c r="AL4080" s="24"/>
      <c r="AO4080" s="24"/>
      <c r="AR4080" s="24"/>
      <c r="AU4080" s="24"/>
    </row>
    <row r="4081">
      <c r="J4081" s="18"/>
      <c r="N4081" s="24"/>
      <c r="Q4081" s="24"/>
      <c r="T4081" s="24"/>
      <c r="W4081" s="24"/>
      <c r="Z4081" s="24"/>
      <c r="AC4081" s="24"/>
      <c r="AI4081" s="24"/>
      <c r="AL4081" s="24"/>
      <c r="AO4081" s="24"/>
      <c r="AR4081" s="24"/>
      <c r="AU4081" s="24"/>
    </row>
    <row r="4082">
      <c r="J4082" s="18"/>
      <c r="N4082" s="24"/>
      <c r="Q4082" s="24"/>
      <c r="T4082" s="24"/>
      <c r="W4082" s="24"/>
      <c r="Z4082" s="24"/>
      <c r="AC4082" s="24"/>
      <c r="AI4082" s="24"/>
      <c r="AL4082" s="24"/>
      <c r="AO4082" s="24"/>
      <c r="AR4082" s="24"/>
      <c r="AU4082" s="24"/>
    </row>
    <row r="4083">
      <c r="J4083" s="18"/>
      <c r="N4083" s="24"/>
      <c r="Q4083" s="24"/>
      <c r="T4083" s="24"/>
      <c r="W4083" s="24"/>
      <c r="Z4083" s="24"/>
      <c r="AC4083" s="24"/>
      <c r="AI4083" s="24"/>
      <c r="AL4083" s="24"/>
      <c r="AO4083" s="24"/>
      <c r="AR4083" s="24"/>
      <c r="AU4083" s="24"/>
    </row>
    <row r="4084">
      <c r="J4084" s="18"/>
      <c r="N4084" s="24"/>
      <c r="Q4084" s="24"/>
      <c r="T4084" s="24"/>
      <c r="W4084" s="24"/>
      <c r="Z4084" s="24"/>
      <c r="AC4084" s="24"/>
      <c r="AI4084" s="24"/>
      <c r="AL4084" s="24"/>
      <c r="AO4084" s="24"/>
      <c r="AR4084" s="24"/>
      <c r="AU4084" s="24"/>
    </row>
    <row r="4085">
      <c r="J4085" s="18"/>
      <c r="N4085" s="24"/>
      <c r="Q4085" s="24"/>
      <c r="T4085" s="24"/>
      <c r="W4085" s="24"/>
      <c r="Z4085" s="24"/>
      <c r="AC4085" s="24"/>
      <c r="AI4085" s="24"/>
      <c r="AL4085" s="24"/>
      <c r="AO4085" s="24"/>
      <c r="AR4085" s="24"/>
      <c r="AU4085" s="24"/>
    </row>
    <row r="4086">
      <c r="J4086" s="18"/>
      <c r="N4086" s="24"/>
      <c r="Q4086" s="24"/>
      <c r="T4086" s="24"/>
      <c r="W4086" s="24"/>
      <c r="Z4086" s="24"/>
      <c r="AC4086" s="24"/>
      <c r="AI4086" s="24"/>
      <c r="AL4086" s="24"/>
      <c r="AO4086" s="24"/>
      <c r="AR4086" s="24"/>
      <c r="AU4086" s="24"/>
    </row>
    <row r="4087">
      <c r="J4087" s="18"/>
      <c r="N4087" s="24"/>
      <c r="Q4087" s="24"/>
      <c r="T4087" s="24"/>
      <c r="W4087" s="24"/>
      <c r="Z4087" s="24"/>
      <c r="AC4087" s="24"/>
      <c r="AI4087" s="24"/>
      <c r="AL4087" s="24"/>
      <c r="AO4087" s="24"/>
      <c r="AR4087" s="24"/>
      <c r="AU4087" s="24"/>
    </row>
    <row r="4088">
      <c r="J4088" s="18"/>
      <c r="N4088" s="24"/>
      <c r="Q4088" s="24"/>
      <c r="T4088" s="24"/>
      <c r="W4088" s="24"/>
      <c r="Z4088" s="24"/>
      <c r="AC4088" s="24"/>
      <c r="AI4088" s="24"/>
      <c r="AL4088" s="24"/>
      <c r="AO4088" s="24"/>
      <c r="AR4088" s="24"/>
      <c r="AU4088" s="24"/>
    </row>
    <row r="4089">
      <c r="J4089" s="18"/>
      <c r="N4089" s="24"/>
      <c r="Q4089" s="24"/>
      <c r="T4089" s="24"/>
      <c r="W4089" s="24"/>
      <c r="Z4089" s="24"/>
      <c r="AC4089" s="24"/>
      <c r="AI4089" s="24"/>
      <c r="AL4089" s="24"/>
      <c r="AO4089" s="24"/>
      <c r="AR4089" s="24"/>
      <c r="AU4089" s="24"/>
    </row>
    <row r="4090">
      <c r="J4090" s="18"/>
      <c r="N4090" s="24"/>
      <c r="Q4090" s="24"/>
      <c r="T4090" s="24"/>
      <c r="W4090" s="24"/>
      <c r="Z4090" s="24"/>
      <c r="AC4090" s="24"/>
      <c r="AI4090" s="24"/>
      <c r="AL4090" s="24"/>
      <c r="AO4090" s="24"/>
      <c r="AR4090" s="24"/>
      <c r="AU4090" s="24"/>
    </row>
    <row r="4091">
      <c r="J4091" s="18"/>
      <c r="N4091" s="24"/>
      <c r="Q4091" s="24"/>
      <c r="T4091" s="24"/>
      <c r="W4091" s="24"/>
      <c r="Z4091" s="24"/>
      <c r="AC4091" s="24"/>
      <c r="AI4091" s="24"/>
      <c r="AL4091" s="24"/>
      <c r="AO4091" s="24"/>
      <c r="AR4091" s="24"/>
      <c r="AU4091" s="24"/>
    </row>
    <row r="4092">
      <c r="J4092" s="18"/>
      <c r="N4092" s="24"/>
      <c r="Q4092" s="24"/>
      <c r="T4092" s="24"/>
      <c r="W4092" s="24"/>
      <c r="Z4092" s="24"/>
      <c r="AC4092" s="24"/>
      <c r="AI4092" s="24"/>
      <c r="AL4092" s="24"/>
      <c r="AO4092" s="24"/>
      <c r="AR4092" s="24"/>
      <c r="AU4092" s="24"/>
    </row>
    <row r="4093">
      <c r="J4093" s="18"/>
      <c r="N4093" s="24"/>
      <c r="Q4093" s="24"/>
      <c r="T4093" s="24"/>
      <c r="W4093" s="24"/>
      <c r="Z4093" s="24"/>
      <c r="AC4093" s="24"/>
      <c r="AI4093" s="24"/>
      <c r="AL4093" s="24"/>
      <c r="AO4093" s="24"/>
      <c r="AR4093" s="24"/>
      <c r="AU4093" s="24"/>
    </row>
    <row r="4094">
      <c r="J4094" s="18"/>
      <c r="N4094" s="24"/>
      <c r="Q4094" s="24"/>
      <c r="T4094" s="24"/>
      <c r="W4094" s="24"/>
      <c r="Z4094" s="24"/>
      <c r="AC4094" s="24"/>
      <c r="AI4094" s="24"/>
      <c r="AL4094" s="24"/>
      <c r="AO4094" s="24"/>
      <c r="AR4094" s="24"/>
      <c r="AU4094" s="24"/>
    </row>
    <row r="4095">
      <c r="J4095" s="18"/>
      <c r="N4095" s="24"/>
      <c r="Q4095" s="24"/>
      <c r="T4095" s="24"/>
      <c r="W4095" s="24"/>
      <c r="Z4095" s="24"/>
      <c r="AC4095" s="24"/>
      <c r="AI4095" s="24"/>
      <c r="AL4095" s="24"/>
      <c r="AO4095" s="24"/>
      <c r="AR4095" s="24"/>
      <c r="AU4095" s="24"/>
    </row>
    <row r="4096">
      <c r="J4096" s="18"/>
      <c r="N4096" s="24"/>
      <c r="Q4096" s="24"/>
      <c r="T4096" s="24"/>
      <c r="W4096" s="24"/>
      <c r="Z4096" s="24"/>
      <c r="AC4096" s="24"/>
      <c r="AI4096" s="24"/>
      <c r="AL4096" s="24"/>
      <c r="AO4096" s="24"/>
      <c r="AR4096" s="24"/>
      <c r="AU4096" s="24"/>
    </row>
    <row r="4097">
      <c r="J4097" s="18"/>
      <c r="N4097" s="24"/>
      <c r="Q4097" s="24"/>
      <c r="T4097" s="24"/>
      <c r="W4097" s="24"/>
      <c r="Z4097" s="24"/>
      <c r="AC4097" s="24"/>
      <c r="AI4097" s="24"/>
      <c r="AL4097" s="24"/>
      <c r="AO4097" s="24"/>
      <c r="AR4097" s="24"/>
      <c r="AU4097" s="24"/>
    </row>
    <row r="4098">
      <c r="J4098" s="18"/>
      <c r="N4098" s="24"/>
      <c r="Q4098" s="24"/>
      <c r="T4098" s="24"/>
      <c r="W4098" s="24"/>
      <c r="Z4098" s="24"/>
      <c r="AC4098" s="24"/>
      <c r="AI4098" s="24"/>
      <c r="AL4098" s="24"/>
      <c r="AO4098" s="24"/>
      <c r="AR4098" s="24"/>
      <c r="AU4098" s="24"/>
    </row>
    <row r="4099">
      <c r="J4099" s="18"/>
      <c r="N4099" s="24"/>
      <c r="Q4099" s="24"/>
      <c r="T4099" s="24"/>
      <c r="W4099" s="24"/>
      <c r="Z4099" s="24"/>
      <c r="AC4099" s="24"/>
      <c r="AI4099" s="24"/>
      <c r="AL4099" s="24"/>
      <c r="AO4099" s="24"/>
      <c r="AR4099" s="24"/>
      <c r="AU4099" s="24"/>
    </row>
    <row r="4100">
      <c r="J4100" s="18"/>
      <c r="N4100" s="24"/>
      <c r="Q4100" s="24"/>
      <c r="T4100" s="24"/>
      <c r="W4100" s="24"/>
      <c r="Z4100" s="24"/>
      <c r="AC4100" s="24"/>
      <c r="AI4100" s="24"/>
      <c r="AL4100" s="24"/>
      <c r="AO4100" s="24"/>
      <c r="AR4100" s="24"/>
      <c r="AU4100" s="24"/>
    </row>
    <row r="4101">
      <c r="J4101" s="18"/>
      <c r="N4101" s="24"/>
      <c r="Q4101" s="24"/>
      <c r="T4101" s="24"/>
      <c r="W4101" s="24"/>
      <c r="Z4101" s="24"/>
      <c r="AC4101" s="24"/>
      <c r="AI4101" s="24"/>
      <c r="AL4101" s="24"/>
      <c r="AO4101" s="24"/>
      <c r="AR4101" s="24"/>
      <c r="AU4101" s="24"/>
    </row>
    <row r="4102">
      <c r="J4102" s="18"/>
      <c r="N4102" s="24"/>
      <c r="Q4102" s="24"/>
      <c r="T4102" s="24"/>
      <c r="W4102" s="24"/>
      <c r="Z4102" s="24"/>
      <c r="AC4102" s="24"/>
      <c r="AI4102" s="24"/>
      <c r="AL4102" s="24"/>
      <c r="AO4102" s="24"/>
      <c r="AR4102" s="24"/>
      <c r="AU4102" s="24"/>
    </row>
    <row r="4103">
      <c r="J4103" s="18"/>
      <c r="N4103" s="24"/>
      <c r="Q4103" s="24"/>
      <c r="T4103" s="24"/>
      <c r="W4103" s="24"/>
      <c r="Z4103" s="24"/>
      <c r="AC4103" s="24"/>
      <c r="AI4103" s="24"/>
      <c r="AL4103" s="24"/>
      <c r="AO4103" s="24"/>
      <c r="AR4103" s="24"/>
      <c r="AU4103" s="24"/>
    </row>
    <row r="4104">
      <c r="J4104" s="18"/>
      <c r="N4104" s="24"/>
      <c r="Q4104" s="24"/>
      <c r="T4104" s="24"/>
      <c r="W4104" s="24"/>
      <c r="Z4104" s="24"/>
      <c r="AC4104" s="24"/>
      <c r="AI4104" s="24"/>
      <c r="AL4104" s="24"/>
      <c r="AO4104" s="24"/>
      <c r="AR4104" s="24"/>
      <c r="AU4104" s="24"/>
    </row>
    <row r="4105">
      <c r="J4105" s="18"/>
      <c r="N4105" s="24"/>
      <c r="Q4105" s="24"/>
      <c r="T4105" s="24"/>
      <c r="W4105" s="24"/>
      <c r="Z4105" s="24"/>
      <c r="AC4105" s="24"/>
      <c r="AI4105" s="24"/>
      <c r="AL4105" s="24"/>
      <c r="AO4105" s="24"/>
      <c r="AR4105" s="24"/>
      <c r="AU4105" s="24"/>
    </row>
    <row r="4106">
      <c r="J4106" s="18"/>
      <c r="N4106" s="24"/>
      <c r="Q4106" s="24"/>
      <c r="T4106" s="24"/>
      <c r="W4106" s="24"/>
      <c r="Z4106" s="24"/>
      <c r="AC4106" s="24"/>
      <c r="AI4106" s="24"/>
      <c r="AL4106" s="24"/>
      <c r="AO4106" s="24"/>
      <c r="AR4106" s="24"/>
      <c r="AU4106" s="24"/>
    </row>
    <row r="4107">
      <c r="J4107" s="18"/>
      <c r="N4107" s="24"/>
      <c r="Q4107" s="24"/>
      <c r="T4107" s="24"/>
      <c r="W4107" s="24"/>
      <c r="Z4107" s="24"/>
      <c r="AC4107" s="24"/>
      <c r="AI4107" s="24"/>
      <c r="AL4107" s="24"/>
      <c r="AO4107" s="24"/>
      <c r="AR4107" s="24"/>
      <c r="AU4107" s="24"/>
    </row>
    <row r="4108">
      <c r="J4108" s="18"/>
      <c r="N4108" s="24"/>
      <c r="Q4108" s="24"/>
      <c r="T4108" s="24"/>
      <c r="W4108" s="24"/>
      <c r="Z4108" s="24"/>
      <c r="AC4108" s="24"/>
      <c r="AI4108" s="24"/>
      <c r="AL4108" s="24"/>
      <c r="AO4108" s="24"/>
      <c r="AR4108" s="24"/>
      <c r="AU4108" s="24"/>
    </row>
    <row r="4109">
      <c r="J4109" s="18"/>
      <c r="N4109" s="24"/>
      <c r="Q4109" s="24"/>
      <c r="T4109" s="24"/>
      <c r="W4109" s="24"/>
      <c r="Z4109" s="24"/>
      <c r="AC4109" s="24"/>
      <c r="AI4109" s="24"/>
      <c r="AL4109" s="24"/>
      <c r="AO4109" s="24"/>
      <c r="AR4109" s="24"/>
      <c r="AU4109" s="24"/>
    </row>
    <row r="4110">
      <c r="J4110" s="18"/>
      <c r="N4110" s="24"/>
      <c r="Q4110" s="24"/>
      <c r="T4110" s="24"/>
      <c r="W4110" s="24"/>
      <c r="Z4110" s="24"/>
      <c r="AC4110" s="24"/>
      <c r="AI4110" s="24"/>
      <c r="AL4110" s="24"/>
      <c r="AO4110" s="24"/>
      <c r="AR4110" s="24"/>
      <c r="AU4110" s="24"/>
    </row>
    <row r="4111">
      <c r="J4111" s="18"/>
      <c r="N4111" s="24"/>
      <c r="Q4111" s="24"/>
      <c r="T4111" s="24"/>
      <c r="W4111" s="24"/>
      <c r="Z4111" s="24"/>
      <c r="AC4111" s="24"/>
      <c r="AI4111" s="24"/>
      <c r="AL4111" s="24"/>
      <c r="AO4111" s="24"/>
      <c r="AR4111" s="24"/>
      <c r="AU4111" s="24"/>
    </row>
    <row r="4112">
      <c r="J4112" s="18"/>
      <c r="N4112" s="24"/>
      <c r="Q4112" s="24"/>
      <c r="T4112" s="24"/>
      <c r="W4112" s="24"/>
      <c r="Z4112" s="24"/>
      <c r="AC4112" s="24"/>
      <c r="AI4112" s="24"/>
      <c r="AL4112" s="24"/>
      <c r="AO4112" s="24"/>
      <c r="AR4112" s="24"/>
      <c r="AU4112" s="24"/>
    </row>
    <row r="4113">
      <c r="J4113" s="18"/>
      <c r="N4113" s="24"/>
      <c r="Q4113" s="24"/>
      <c r="T4113" s="24"/>
      <c r="W4113" s="24"/>
      <c r="Z4113" s="24"/>
      <c r="AC4113" s="24"/>
      <c r="AI4113" s="24"/>
      <c r="AL4113" s="24"/>
      <c r="AO4113" s="24"/>
      <c r="AR4113" s="24"/>
      <c r="AU4113" s="24"/>
    </row>
    <row r="4114">
      <c r="J4114" s="18"/>
      <c r="N4114" s="24"/>
      <c r="Q4114" s="24"/>
      <c r="T4114" s="24"/>
      <c r="W4114" s="24"/>
      <c r="Z4114" s="24"/>
      <c r="AC4114" s="24"/>
      <c r="AI4114" s="24"/>
      <c r="AL4114" s="24"/>
      <c r="AO4114" s="24"/>
      <c r="AR4114" s="24"/>
      <c r="AU4114" s="24"/>
    </row>
    <row r="4115">
      <c r="J4115" s="18"/>
      <c r="N4115" s="24"/>
      <c r="Q4115" s="24"/>
      <c r="T4115" s="24"/>
      <c r="W4115" s="24"/>
      <c r="Z4115" s="24"/>
      <c r="AC4115" s="24"/>
      <c r="AI4115" s="24"/>
      <c r="AL4115" s="24"/>
      <c r="AO4115" s="24"/>
      <c r="AR4115" s="24"/>
      <c r="AU4115" s="24"/>
    </row>
    <row r="4116">
      <c r="J4116" s="18"/>
      <c r="N4116" s="24"/>
      <c r="Q4116" s="24"/>
      <c r="T4116" s="24"/>
      <c r="W4116" s="24"/>
      <c r="Z4116" s="24"/>
      <c r="AC4116" s="24"/>
      <c r="AI4116" s="24"/>
      <c r="AL4116" s="24"/>
      <c r="AO4116" s="24"/>
      <c r="AR4116" s="24"/>
      <c r="AU4116" s="24"/>
    </row>
    <row r="4117">
      <c r="J4117" s="18"/>
      <c r="N4117" s="24"/>
      <c r="Q4117" s="24"/>
      <c r="T4117" s="24"/>
      <c r="W4117" s="24"/>
      <c r="Z4117" s="24"/>
      <c r="AC4117" s="24"/>
      <c r="AI4117" s="24"/>
      <c r="AL4117" s="24"/>
      <c r="AO4117" s="24"/>
      <c r="AR4117" s="24"/>
      <c r="AU4117" s="24"/>
    </row>
    <row r="4118">
      <c r="J4118" s="18"/>
      <c r="N4118" s="24"/>
      <c r="Q4118" s="24"/>
      <c r="T4118" s="24"/>
      <c r="W4118" s="24"/>
      <c r="Z4118" s="24"/>
      <c r="AC4118" s="24"/>
      <c r="AI4118" s="24"/>
      <c r="AL4118" s="24"/>
      <c r="AO4118" s="24"/>
      <c r="AR4118" s="24"/>
      <c r="AU4118" s="24"/>
    </row>
    <row r="4119">
      <c r="J4119" s="18"/>
      <c r="N4119" s="24"/>
      <c r="Q4119" s="24"/>
      <c r="T4119" s="24"/>
      <c r="W4119" s="24"/>
      <c r="Z4119" s="24"/>
      <c r="AC4119" s="24"/>
      <c r="AI4119" s="24"/>
      <c r="AL4119" s="24"/>
      <c r="AO4119" s="24"/>
      <c r="AR4119" s="24"/>
      <c r="AU4119" s="24"/>
    </row>
    <row r="4120">
      <c r="J4120" s="18"/>
      <c r="N4120" s="24"/>
      <c r="Q4120" s="24"/>
      <c r="T4120" s="24"/>
      <c r="W4120" s="24"/>
      <c r="Z4120" s="24"/>
      <c r="AC4120" s="24"/>
      <c r="AI4120" s="24"/>
      <c r="AL4120" s="24"/>
      <c r="AO4120" s="24"/>
      <c r="AR4120" s="24"/>
      <c r="AU4120" s="24"/>
    </row>
    <row r="4121">
      <c r="J4121" s="18"/>
      <c r="N4121" s="24"/>
      <c r="Q4121" s="24"/>
      <c r="T4121" s="24"/>
      <c r="W4121" s="24"/>
      <c r="Z4121" s="24"/>
      <c r="AC4121" s="24"/>
      <c r="AI4121" s="24"/>
      <c r="AL4121" s="24"/>
      <c r="AO4121" s="24"/>
      <c r="AR4121" s="24"/>
      <c r="AU4121" s="24"/>
    </row>
    <row r="4122">
      <c r="J4122" s="18"/>
      <c r="N4122" s="24"/>
      <c r="Q4122" s="24"/>
      <c r="T4122" s="24"/>
      <c r="W4122" s="24"/>
      <c r="Z4122" s="24"/>
      <c r="AC4122" s="24"/>
      <c r="AI4122" s="24"/>
      <c r="AL4122" s="24"/>
      <c r="AO4122" s="24"/>
      <c r="AR4122" s="24"/>
      <c r="AU4122" s="24"/>
    </row>
    <row r="4123">
      <c r="J4123" s="18"/>
      <c r="N4123" s="24"/>
      <c r="Q4123" s="24"/>
      <c r="T4123" s="24"/>
      <c r="W4123" s="24"/>
      <c r="Z4123" s="24"/>
      <c r="AC4123" s="24"/>
      <c r="AI4123" s="24"/>
      <c r="AL4123" s="24"/>
      <c r="AO4123" s="24"/>
      <c r="AR4123" s="24"/>
      <c r="AU4123" s="24"/>
    </row>
    <row r="4124">
      <c r="J4124" s="18"/>
      <c r="N4124" s="24"/>
      <c r="Q4124" s="24"/>
      <c r="T4124" s="24"/>
      <c r="W4124" s="24"/>
      <c r="Z4124" s="24"/>
      <c r="AC4124" s="24"/>
      <c r="AI4124" s="24"/>
      <c r="AL4124" s="24"/>
      <c r="AO4124" s="24"/>
      <c r="AR4124" s="24"/>
      <c r="AU4124" s="24"/>
    </row>
    <row r="4125">
      <c r="J4125" s="18"/>
      <c r="N4125" s="24"/>
      <c r="Q4125" s="24"/>
      <c r="T4125" s="24"/>
      <c r="W4125" s="24"/>
      <c r="Z4125" s="24"/>
      <c r="AC4125" s="24"/>
      <c r="AI4125" s="24"/>
      <c r="AL4125" s="24"/>
      <c r="AO4125" s="24"/>
      <c r="AR4125" s="24"/>
      <c r="AU4125" s="24"/>
    </row>
    <row r="4126">
      <c r="J4126" s="18"/>
      <c r="N4126" s="24"/>
      <c r="Q4126" s="24"/>
      <c r="T4126" s="24"/>
      <c r="W4126" s="24"/>
      <c r="Z4126" s="24"/>
      <c r="AC4126" s="24"/>
      <c r="AI4126" s="24"/>
      <c r="AL4126" s="24"/>
      <c r="AO4126" s="24"/>
      <c r="AR4126" s="24"/>
      <c r="AU4126" s="24"/>
    </row>
    <row r="4127">
      <c r="J4127" s="18"/>
      <c r="N4127" s="24"/>
      <c r="Q4127" s="24"/>
      <c r="T4127" s="24"/>
      <c r="W4127" s="24"/>
      <c r="Z4127" s="24"/>
      <c r="AC4127" s="24"/>
      <c r="AI4127" s="24"/>
      <c r="AL4127" s="24"/>
      <c r="AO4127" s="24"/>
      <c r="AR4127" s="24"/>
      <c r="AU4127" s="24"/>
    </row>
    <row r="4128">
      <c r="J4128" s="18"/>
      <c r="N4128" s="24"/>
      <c r="Q4128" s="24"/>
      <c r="T4128" s="24"/>
      <c r="W4128" s="24"/>
      <c r="Z4128" s="24"/>
      <c r="AC4128" s="24"/>
      <c r="AI4128" s="24"/>
      <c r="AL4128" s="24"/>
      <c r="AO4128" s="24"/>
      <c r="AR4128" s="24"/>
      <c r="AU4128" s="24"/>
    </row>
    <row r="4129">
      <c r="J4129" s="18"/>
      <c r="N4129" s="24"/>
      <c r="Q4129" s="24"/>
      <c r="T4129" s="24"/>
      <c r="W4129" s="24"/>
      <c r="Z4129" s="24"/>
      <c r="AC4129" s="24"/>
      <c r="AI4129" s="24"/>
      <c r="AL4129" s="24"/>
      <c r="AO4129" s="24"/>
      <c r="AR4129" s="24"/>
      <c r="AU4129" s="24"/>
    </row>
    <row r="4130">
      <c r="J4130" s="18"/>
      <c r="N4130" s="24"/>
      <c r="Q4130" s="24"/>
      <c r="T4130" s="24"/>
      <c r="W4130" s="24"/>
      <c r="Z4130" s="24"/>
      <c r="AC4130" s="24"/>
      <c r="AI4130" s="24"/>
      <c r="AL4130" s="24"/>
      <c r="AO4130" s="24"/>
      <c r="AR4130" s="24"/>
      <c r="AU4130" s="24"/>
    </row>
    <row r="4131">
      <c r="J4131" s="18"/>
      <c r="N4131" s="24"/>
      <c r="Q4131" s="24"/>
      <c r="T4131" s="24"/>
      <c r="W4131" s="24"/>
      <c r="Z4131" s="24"/>
      <c r="AC4131" s="24"/>
      <c r="AI4131" s="24"/>
      <c r="AL4131" s="24"/>
      <c r="AO4131" s="24"/>
      <c r="AR4131" s="24"/>
      <c r="AU4131" s="24"/>
    </row>
    <row r="4132">
      <c r="J4132" s="18"/>
      <c r="N4132" s="24"/>
      <c r="Q4132" s="24"/>
      <c r="T4132" s="24"/>
      <c r="W4132" s="24"/>
      <c r="Z4132" s="24"/>
      <c r="AC4132" s="24"/>
      <c r="AI4132" s="24"/>
      <c r="AL4132" s="24"/>
      <c r="AO4132" s="24"/>
      <c r="AR4132" s="24"/>
      <c r="AU4132" s="24"/>
    </row>
    <row r="4133">
      <c r="J4133" s="18"/>
      <c r="N4133" s="24"/>
      <c r="Q4133" s="24"/>
      <c r="T4133" s="24"/>
      <c r="W4133" s="24"/>
      <c r="Z4133" s="24"/>
      <c r="AC4133" s="24"/>
      <c r="AI4133" s="24"/>
      <c r="AL4133" s="24"/>
      <c r="AO4133" s="24"/>
      <c r="AR4133" s="24"/>
      <c r="AU4133" s="24"/>
    </row>
    <row r="4134">
      <c r="J4134" s="18"/>
      <c r="N4134" s="24"/>
      <c r="Q4134" s="24"/>
      <c r="T4134" s="24"/>
      <c r="W4134" s="24"/>
      <c r="Z4134" s="24"/>
      <c r="AC4134" s="24"/>
      <c r="AI4134" s="24"/>
      <c r="AL4134" s="24"/>
      <c r="AO4134" s="24"/>
      <c r="AR4134" s="24"/>
      <c r="AU4134" s="24"/>
    </row>
    <row r="4135">
      <c r="J4135" s="18"/>
      <c r="N4135" s="24"/>
      <c r="Q4135" s="24"/>
      <c r="T4135" s="24"/>
      <c r="W4135" s="24"/>
      <c r="Z4135" s="24"/>
      <c r="AC4135" s="24"/>
      <c r="AI4135" s="24"/>
      <c r="AL4135" s="24"/>
      <c r="AO4135" s="24"/>
      <c r="AR4135" s="24"/>
      <c r="AU4135" s="24"/>
    </row>
    <row r="4136">
      <c r="J4136" s="18"/>
      <c r="N4136" s="24"/>
      <c r="Q4136" s="24"/>
      <c r="T4136" s="24"/>
      <c r="W4136" s="24"/>
      <c r="Z4136" s="24"/>
      <c r="AC4136" s="24"/>
      <c r="AI4136" s="24"/>
      <c r="AL4136" s="24"/>
      <c r="AO4136" s="24"/>
      <c r="AR4136" s="24"/>
      <c r="AU4136" s="24"/>
    </row>
    <row r="4137">
      <c r="J4137" s="18"/>
      <c r="N4137" s="24"/>
      <c r="Q4137" s="24"/>
      <c r="T4137" s="24"/>
      <c r="W4137" s="24"/>
      <c r="Z4137" s="24"/>
      <c r="AC4137" s="24"/>
      <c r="AI4137" s="24"/>
      <c r="AL4137" s="24"/>
      <c r="AO4137" s="24"/>
      <c r="AR4137" s="24"/>
      <c r="AU4137" s="24"/>
    </row>
    <row r="4138">
      <c r="J4138" s="18"/>
      <c r="N4138" s="24"/>
      <c r="Q4138" s="24"/>
      <c r="T4138" s="24"/>
      <c r="W4138" s="24"/>
      <c r="Z4138" s="24"/>
      <c r="AC4138" s="24"/>
      <c r="AI4138" s="24"/>
      <c r="AL4138" s="24"/>
      <c r="AO4138" s="24"/>
      <c r="AR4138" s="24"/>
      <c r="AU4138" s="24"/>
    </row>
    <row r="4139">
      <c r="J4139" s="18"/>
      <c r="N4139" s="24"/>
      <c r="Q4139" s="24"/>
      <c r="T4139" s="24"/>
      <c r="W4139" s="24"/>
      <c r="Z4139" s="24"/>
      <c r="AC4139" s="24"/>
      <c r="AI4139" s="24"/>
      <c r="AL4139" s="24"/>
      <c r="AO4139" s="24"/>
      <c r="AR4139" s="24"/>
      <c r="AU4139" s="24"/>
    </row>
    <row r="4140">
      <c r="J4140" s="18"/>
      <c r="N4140" s="24"/>
      <c r="Q4140" s="24"/>
      <c r="T4140" s="24"/>
      <c r="W4140" s="24"/>
      <c r="Z4140" s="24"/>
      <c r="AC4140" s="24"/>
      <c r="AI4140" s="24"/>
      <c r="AL4140" s="24"/>
      <c r="AO4140" s="24"/>
      <c r="AR4140" s="24"/>
      <c r="AU4140" s="24"/>
    </row>
    <row r="4141">
      <c r="J4141" s="18"/>
      <c r="N4141" s="24"/>
      <c r="Q4141" s="24"/>
      <c r="T4141" s="24"/>
      <c r="W4141" s="24"/>
      <c r="Z4141" s="24"/>
      <c r="AC4141" s="24"/>
      <c r="AI4141" s="24"/>
      <c r="AL4141" s="24"/>
      <c r="AO4141" s="24"/>
      <c r="AR4141" s="24"/>
      <c r="AU4141" s="24"/>
    </row>
    <row r="4142">
      <c r="J4142" s="18"/>
      <c r="N4142" s="24"/>
      <c r="Q4142" s="24"/>
      <c r="T4142" s="24"/>
      <c r="W4142" s="24"/>
      <c r="Z4142" s="24"/>
      <c r="AC4142" s="24"/>
      <c r="AI4142" s="24"/>
      <c r="AL4142" s="24"/>
      <c r="AO4142" s="24"/>
      <c r="AR4142" s="24"/>
      <c r="AU4142" s="24"/>
    </row>
    <row r="4143">
      <c r="J4143" s="18"/>
      <c r="N4143" s="24"/>
      <c r="Q4143" s="24"/>
      <c r="T4143" s="24"/>
      <c r="W4143" s="24"/>
      <c r="Z4143" s="24"/>
      <c r="AC4143" s="24"/>
      <c r="AI4143" s="24"/>
      <c r="AL4143" s="24"/>
      <c r="AO4143" s="24"/>
      <c r="AR4143" s="24"/>
      <c r="AU4143" s="24"/>
    </row>
    <row r="4144">
      <c r="J4144" s="18"/>
      <c r="N4144" s="24"/>
      <c r="Q4144" s="24"/>
      <c r="T4144" s="24"/>
      <c r="W4144" s="24"/>
      <c r="Z4144" s="24"/>
      <c r="AC4144" s="24"/>
      <c r="AI4144" s="24"/>
      <c r="AL4144" s="24"/>
      <c r="AO4144" s="24"/>
      <c r="AR4144" s="24"/>
      <c r="AU4144" s="24"/>
    </row>
    <row r="4145">
      <c r="J4145" s="18"/>
      <c r="N4145" s="24"/>
      <c r="Q4145" s="24"/>
      <c r="T4145" s="24"/>
      <c r="W4145" s="24"/>
      <c r="Z4145" s="24"/>
      <c r="AC4145" s="24"/>
      <c r="AI4145" s="24"/>
      <c r="AL4145" s="24"/>
      <c r="AO4145" s="24"/>
      <c r="AR4145" s="24"/>
      <c r="AU4145" s="24"/>
    </row>
    <row r="4146">
      <c r="J4146" s="18"/>
      <c r="N4146" s="24"/>
      <c r="Q4146" s="24"/>
      <c r="T4146" s="24"/>
      <c r="W4146" s="24"/>
      <c r="Z4146" s="24"/>
      <c r="AC4146" s="24"/>
      <c r="AI4146" s="24"/>
      <c r="AL4146" s="24"/>
      <c r="AO4146" s="24"/>
      <c r="AR4146" s="24"/>
      <c r="AU4146" s="24"/>
    </row>
    <row r="4147">
      <c r="J4147" s="18"/>
      <c r="N4147" s="24"/>
      <c r="Q4147" s="24"/>
      <c r="T4147" s="24"/>
      <c r="W4147" s="24"/>
      <c r="Z4147" s="24"/>
      <c r="AC4147" s="24"/>
      <c r="AI4147" s="24"/>
      <c r="AL4147" s="24"/>
      <c r="AO4147" s="24"/>
      <c r="AR4147" s="24"/>
      <c r="AU4147" s="24"/>
    </row>
    <row r="4148">
      <c r="J4148" s="18"/>
      <c r="N4148" s="24"/>
      <c r="Q4148" s="24"/>
      <c r="T4148" s="24"/>
      <c r="W4148" s="24"/>
      <c r="Z4148" s="24"/>
      <c r="AC4148" s="24"/>
      <c r="AI4148" s="24"/>
      <c r="AL4148" s="24"/>
      <c r="AO4148" s="24"/>
      <c r="AR4148" s="24"/>
      <c r="AU4148" s="24"/>
    </row>
    <row r="4149">
      <c r="J4149" s="18"/>
      <c r="N4149" s="24"/>
      <c r="Q4149" s="24"/>
      <c r="T4149" s="24"/>
      <c r="W4149" s="24"/>
      <c r="Z4149" s="24"/>
      <c r="AC4149" s="24"/>
      <c r="AI4149" s="24"/>
      <c r="AL4149" s="24"/>
      <c r="AO4149" s="24"/>
      <c r="AR4149" s="24"/>
      <c r="AU4149" s="24"/>
    </row>
    <row r="4150">
      <c r="J4150" s="18"/>
      <c r="N4150" s="24"/>
      <c r="Q4150" s="24"/>
      <c r="T4150" s="24"/>
      <c r="W4150" s="24"/>
      <c r="Z4150" s="24"/>
      <c r="AC4150" s="24"/>
      <c r="AI4150" s="24"/>
      <c r="AL4150" s="24"/>
      <c r="AO4150" s="24"/>
      <c r="AR4150" s="24"/>
      <c r="AU4150" s="24"/>
    </row>
    <row r="4151">
      <c r="J4151" s="18"/>
      <c r="N4151" s="24"/>
      <c r="Q4151" s="24"/>
      <c r="T4151" s="24"/>
      <c r="W4151" s="24"/>
      <c r="Z4151" s="24"/>
      <c r="AC4151" s="24"/>
      <c r="AI4151" s="24"/>
      <c r="AL4151" s="24"/>
      <c r="AO4151" s="24"/>
      <c r="AR4151" s="24"/>
      <c r="AU4151" s="24"/>
    </row>
    <row r="4152">
      <c r="J4152" s="18"/>
      <c r="N4152" s="24"/>
      <c r="Q4152" s="24"/>
      <c r="T4152" s="24"/>
      <c r="W4152" s="24"/>
      <c r="Z4152" s="24"/>
      <c r="AC4152" s="24"/>
      <c r="AI4152" s="24"/>
      <c r="AL4152" s="24"/>
      <c r="AO4152" s="24"/>
      <c r="AR4152" s="24"/>
      <c r="AU4152" s="24"/>
    </row>
    <row r="4153">
      <c r="J4153" s="18"/>
      <c r="N4153" s="24"/>
      <c r="Q4153" s="24"/>
      <c r="T4153" s="24"/>
      <c r="W4153" s="24"/>
      <c r="Z4153" s="24"/>
      <c r="AC4153" s="24"/>
      <c r="AI4153" s="24"/>
      <c r="AL4153" s="24"/>
      <c r="AO4153" s="24"/>
      <c r="AR4153" s="24"/>
      <c r="AU4153" s="24"/>
    </row>
    <row r="4154">
      <c r="J4154" s="18"/>
      <c r="N4154" s="24"/>
      <c r="Q4154" s="24"/>
      <c r="T4154" s="24"/>
      <c r="W4154" s="24"/>
      <c r="Z4154" s="24"/>
      <c r="AC4154" s="24"/>
      <c r="AI4154" s="24"/>
      <c r="AL4154" s="24"/>
      <c r="AO4154" s="24"/>
      <c r="AR4154" s="24"/>
      <c r="AU4154" s="24"/>
    </row>
    <row r="4155">
      <c r="J4155" s="18"/>
      <c r="N4155" s="24"/>
      <c r="Q4155" s="24"/>
      <c r="T4155" s="24"/>
      <c r="W4155" s="24"/>
      <c r="Z4155" s="24"/>
      <c r="AC4155" s="24"/>
      <c r="AI4155" s="24"/>
      <c r="AL4155" s="24"/>
      <c r="AO4155" s="24"/>
      <c r="AR4155" s="24"/>
      <c r="AU4155" s="24"/>
    </row>
    <row r="4156">
      <c r="J4156" s="18"/>
      <c r="N4156" s="24"/>
      <c r="Q4156" s="24"/>
      <c r="T4156" s="24"/>
      <c r="W4156" s="24"/>
      <c r="Z4156" s="24"/>
      <c r="AC4156" s="24"/>
      <c r="AI4156" s="24"/>
      <c r="AL4156" s="24"/>
      <c r="AO4156" s="24"/>
      <c r="AR4156" s="24"/>
      <c r="AU4156" s="24"/>
    </row>
    <row r="4157">
      <c r="J4157" s="18"/>
      <c r="N4157" s="24"/>
      <c r="Q4157" s="24"/>
      <c r="T4157" s="24"/>
      <c r="W4157" s="24"/>
      <c r="Z4157" s="24"/>
      <c r="AC4157" s="24"/>
      <c r="AI4157" s="24"/>
      <c r="AL4157" s="24"/>
      <c r="AO4157" s="24"/>
      <c r="AR4157" s="24"/>
      <c r="AU4157" s="24"/>
    </row>
    <row r="4158">
      <c r="J4158" s="18"/>
      <c r="N4158" s="24"/>
      <c r="Q4158" s="24"/>
      <c r="T4158" s="24"/>
      <c r="W4158" s="24"/>
      <c r="Z4158" s="24"/>
      <c r="AC4158" s="24"/>
      <c r="AI4158" s="24"/>
      <c r="AL4158" s="24"/>
      <c r="AO4158" s="24"/>
      <c r="AR4158" s="24"/>
      <c r="AU4158" s="24"/>
    </row>
    <row r="4159">
      <c r="J4159" s="18"/>
      <c r="N4159" s="24"/>
      <c r="Q4159" s="24"/>
      <c r="T4159" s="24"/>
      <c r="W4159" s="24"/>
      <c r="Z4159" s="24"/>
      <c r="AC4159" s="24"/>
      <c r="AI4159" s="24"/>
      <c r="AL4159" s="24"/>
      <c r="AO4159" s="24"/>
      <c r="AR4159" s="24"/>
      <c r="AU4159" s="24"/>
    </row>
    <row r="4160">
      <c r="J4160" s="18"/>
      <c r="N4160" s="24"/>
      <c r="Q4160" s="24"/>
      <c r="T4160" s="24"/>
      <c r="W4160" s="24"/>
      <c r="Z4160" s="24"/>
      <c r="AC4160" s="24"/>
      <c r="AI4160" s="24"/>
      <c r="AL4160" s="24"/>
      <c r="AO4160" s="24"/>
      <c r="AR4160" s="24"/>
      <c r="AU4160" s="24"/>
    </row>
    <row r="4161">
      <c r="J4161" s="18"/>
      <c r="N4161" s="24"/>
      <c r="Q4161" s="24"/>
      <c r="T4161" s="24"/>
      <c r="W4161" s="24"/>
      <c r="Z4161" s="24"/>
      <c r="AC4161" s="24"/>
      <c r="AI4161" s="24"/>
      <c r="AL4161" s="24"/>
      <c r="AO4161" s="24"/>
      <c r="AR4161" s="24"/>
      <c r="AU4161" s="24"/>
    </row>
    <row r="4162">
      <c r="J4162" s="18"/>
      <c r="N4162" s="24"/>
      <c r="Q4162" s="24"/>
      <c r="T4162" s="24"/>
      <c r="W4162" s="24"/>
      <c r="Z4162" s="24"/>
      <c r="AC4162" s="24"/>
      <c r="AI4162" s="24"/>
      <c r="AL4162" s="24"/>
      <c r="AO4162" s="24"/>
      <c r="AR4162" s="24"/>
      <c r="AU4162" s="24"/>
    </row>
    <row r="4163">
      <c r="J4163" s="18"/>
      <c r="N4163" s="24"/>
      <c r="Q4163" s="24"/>
      <c r="T4163" s="24"/>
      <c r="W4163" s="24"/>
      <c r="Z4163" s="24"/>
      <c r="AC4163" s="24"/>
      <c r="AI4163" s="24"/>
      <c r="AL4163" s="24"/>
      <c r="AO4163" s="24"/>
      <c r="AR4163" s="24"/>
      <c r="AU4163" s="24"/>
    </row>
    <row r="4164">
      <c r="J4164" s="18"/>
      <c r="N4164" s="24"/>
      <c r="Q4164" s="24"/>
      <c r="T4164" s="24"/>
      <c r="W4164" s="24"/>
      <c r="Z4164" s="24"/>
      <c r="AC4164" s="24"/>
      <c r="AI4164" s="24"/>
      <c r="AL4164" s="24"/>
      <c r="AO4164" s="24"/>
      <c r="AR4164" s="24"/>
      <c r="AU4164" s="24"/>
    </row>
    <row r="4165">
      <c r="J4165" s="18"/>
      <c r="N4165" s="24"/>
      <c r="Q4165" s="24"/>
      <c r="T4165" s="24"/>
      <c r="W4165" s="24"/>
      <c r="Z4165" s="24"/>
      <c r="AC4165" s="24"/>
      <c r="AI4165" s="24"/>
      <c r="AL4165" s="24"/>
      <c r="AO4165" s="24"/>
      <c r="AR4165" s="24"/>
      <c r="AU4165" s="24"/>
    </row>
    <row r="4166">
      <c r="J4166" s="18"/>
      <c r="N4166" s="24"/>
      <c r="Q4166" s="24"/>
      <c r="T4166" s="24"/>
      <c r="W4166" s="24"/>
      <c r="Z4166" s="24"/>
      <c r="AC4166" s="24"/>
      <c r="AI4166" s="24"/>
      <c r="AL4166" s="24"/>
      <c r="AO4166" s="24"/>
      <c r="AR4166" s="24"/>
      <c r="AU4166" s="24"/>
    </row>
    <row r="4167">
      <c r="J4167" s="18"/>
      <c r="N4167" s="24"/>
      <c r="Q4167" s="24"/>
      <c r="T4167" s="24"/>
      <c r="W4167" s="24"/>
      <c r="Z4167" s="24"/>
      <c r="AC4167" s="24"/>
      <c r="AI4167" s="24"/>
      <c r="AL4167" s="24"/>
      <c r="AO4167" s="24"/>
      <c r="AR4167" s="24"/>
      <c r="AU4167" s="24"/>
    </row>
    <row r="4168">
      <c r="J4168" s="18"/>
      <c r="N4168" s="24"/>
      <c r="Q4168" s="24"/>
      <c r="T4168" s="24"/>
      <c r="W4168" s="24"/>
      <c r="Z4168" s="24"/>
      <c r="AC4168" s="24"/>
      <c r="AI4168" s="24"/>
      <c r="AL4168" s="24"/>
      <c r="AO4168" s="24"/>
      <c r="AR4168" s="24"/>
      <c r="AU4168" s="24"/>
    </row>
    <row r="4169">
      <c r="J4169" s="18"/>
      <c r="N4169" s="24"/>
      <c r="Q4169" s="24"/>
      <c r="T4169" s="24"/>
      <c r="W4169" s="24"/>
      <c r="Z4169" s="24"/>
      <c r="AC4169" s="24"/>
      <c r="AI4169" s="24"/>
      <c r="AL4169" s="24"/>
      <c r="AO4169" s="24"/>
      <c r="AR4169" s="24"/>
      <c r="AU4169" s="24"/>
    </row>
    <row r="4170">
      <c r="J4170" s="18"/>
      <c r="N4170" s="24"/>
      <c r="Q4170" s="24"/>
      <c r="T4170" s="24"/>
      <c r="W4170" s="24"/>
      <c r="Z4170" s="24"/>
      <c r="AC4170" s="24"/>
      <c r="AI4170" s="24"/>
      <c r="AL4170" s="24"/>
      <c r="AO4170" s="24"/>
      <c r="AR4170" s="24"/>
      <c r="AU4170" s="24"/>
    </row>
    <row r="4171">
      <c r="J4171" s="18"/>
      <c r="N4171" s="24"/>
      <c r="Q4171" s="24"/>
      <c r="T4171" s="24"/>
      <c r="W4171" s="24"/>
      <c r="Z4171" s="24"/>
      <c r="AC4171" s="24"/>
      <c r="AI4171" s="24"/>
      <c r="AL4171" s="24"/>
      <c r="AO4171" s="24"/>
      <c r="AR4171" s="24"/>
      <c r="AU4171" s="24"/>
    </row>
    <row r="4172">
      <c r="J4172" s="18"/>
      <c r="N4172" s="24"/>
      <c r="Q4172" s="24"/>
      <c r="T4172" s="24"/>
      <c r="W4172" s="24"/>
      <c r="Z4172" s="24"/>
      <c r="AC4172" s="24"/>
      <c r="AI4172" s="24"/>
      <c r="AL4172" s="24"/>
      <c r="AO4172" s="24"/>
      <c r="AR4172" s="24"/>
      <c r="AU4172" s="24"/>
    </row>
    <row r="4173">
      <c r="J4173" s="18"/>
      <c r="N4173" s="24"/>
      <c r="Q4173" s="24"/>
      <c r="T4173" s="24"/>
      <c r="W4173" s="24"/>
      <c r="Z4173" s="24"/>
      <c r="AC4173" s="24"/>
      <c r="AI4173" s="24"/>
      <c r="AL4173" s="24"/>
      <c r="AO4173" s="24"/>
      <c r="AR4173" s="24"/>
      <c r="AU4173" s="24"/>
    </row>
    <row r="4174">
      <c r="J4174" s="18"/>
      <c r="N4174" s="24"/>
      <c r="Q4174" s="24"/>
      <c r="T4174" s="24"/>
      <c r="W4174" s="24"/>
      <c r="Z4174" s="24"/>
      <c r="AC4174" s="24"/>
      <c r="AI4174" s="24"/>
      <c r="AL4174" s="24"/>
      <c r="AO4174" s="24"/>
      <c r="AR4174" s="24"/>
      <c r="AU4174" s="24"/>
    </row>
    <row r="4175">
      <c r="J4175" s="18"/>
      <c r="N4175" s="24"/>
      <c r="Q4175" s="24"/>
      <c r="T4175" s="24"/>
      <c r="W4175" s="24"/>
      <c r="Z4175" s="24"/>
      <c r="AC4175" s="24"/>
      <c r="AI4175" s="24"/>
      <c r="AL4175" s="24"/>
      <c r="AO4175" s="24"/>
      <c r="AR4175" s="24"/>
      <c r="AU4175" s="24"/>
    </row>
    <row r="4176">
      <c r="J4176" s="18"/>
      <c r="N4176" s="24"/>
      <c r="Q4176" s="24"/>
      <c r="T4176" s="24"/>
      <c r="W4176" s="24"/>
      <c r="Z4176" s="24"/>
      <c r="AC4176" s="24"/>
      <c r="AI4176" s="24"/>
      <c r="AL4176" s="24"/>
      <c r="AO4176" s="24"/>
      <c r="AR4176" s="24"/>
      <c r="AU4176" s="24"/>
    </row>
    <row r="4177">
      <c r="J4177" s="18"/>
      <c r="N4177" s="24"/>
      <c r="Q4177" s="24"/>
      <c r="T4177" s="24"/>
      <c r="W4177" s="24"/>
      <c r="Z4177" s="24"/>
      <c r="AC4177" s="24"/>
      <c r="AI4177" s="24"/>
      <c r="AL4177" s="24"/>
      <c r="AO4177" s="24"/>
      <c r="AR4177" s="24"/>
      <c r="AU4177" s="24"/>
    </row>
    <row r="4178">
      <c r="J4178" s="18"/>
      <c r="N4178" s="24"/>
      <c r="Q4178" s="24"/>
      <c r="T4178" s="24"/>
      <c r="W4178" s="24"/>
      <c r="Z4178" s="24"/>
      <c r="AC4178" s="24"/>
      <c r="AI4178" s="24"/>
      <c r="AL4178" s="24"/>
      <c r="AO4178" s="24"/>
      <c r="AR4178" s="24"/>
      <c r="AU4178" s="24"/>
    </row>
    <row r="4179">
      <c r="J4179" s="18"/>
      <c r="N4179" s="24"/>
      <c r="Q4179" s="24"/>
      <c r="T4179" s="24"/>
      <c r="W4179" s="24"/>
      <c r="Z4179" s="24"/>
      <c r="AC4179" s="24"/>
      <c r="AI4179" s="24"/>
      <c r="AL4179" s="24"/>
      <c r="AO4179" s="24"/>
      <c r="AR4179" s="24"/>
      <c r="AU4179" s="24"/>
    </row>
    <row r="4180">
      <c r="J4180" s="18"/>
      <c r="N4180" s="24"/>
      <c r="Q4180" s="24"/>
      <c r="T4180" s="24"/>
      <c r="W4180" s="24"/>
      <c r="Z4180" s="24"/>
      <c r="AC4180" s="24"/>
      <c r="AI4180" s="24"/>
      <c r="AL4180" s="24"/>
      <c r="AO4180" s="24"/>
      <c r="AR4180" s="24"/>
      <c r="AU4180" s="24"/>
    </row>
    <row r="4181">
      <c r="J4181" s="18"/>
      <c r="N4181" s="24"/>
      <c r="Q4181" s="24"/>
      <c r="T4181" s="24"/>
      <c r="W4181" s="24"/>
      <c r="Z4181" s="24"/>
      <c r="AC4181" s="24"/>
      <c r="AI4181" s="24"/>
      <c r="AL4181" s="24"/>
      <c r="AO4181" s="24"/>
      <c r="AR4181" s="24"/>
      <c r="AU4181" s="24"/>
    </row>
    <row r="4182">
      <c r="J4182" s="18"/>
      <c r="N4182" s="24"/>
      <c r="Q4182" s="24"/>
      <c r="T4182" s="24"/>
      <c r="W4182" s="24"/>
      <c r="Z4182" s="24"/>
      <c r="AC4182" s="24"/>
      <c r="AI4182" s="24"/>
      <c r="AL4182" s="24"/>
      <c r="AO4182" s="24"/>
      <c r="AR4182" s="24"/>
      <c r="AU4182" s="24"/>
    </row>
    <row r="4183">
      <c r="J4183" s="18"/>
      <c r="N4183" s="24"/>
      <c r="Q4183" s="24"/>
      <c r="T4183" s="24"/>
      <c r="W4183" s="24"/>
      <c r="Z4183" s="24"/>
      <c r="AC4183" s="24"/>
      <c r="AI4183" s="24"/>
      <c r="AL4183" s="24"/>
      <c r="AO4183" s="24"/>
      <c r="AR4183" s="24"/>
      <c r="AU4183" s="24"/>
    </row>
    <row r="4184">
      <c r="J4184" s="18"/>
      <c r="N4184" s="24"/>
      <c r="Q4184" s="24"/>
      <c r="T4184" s="24"/>
      <c r="W4184" s="24"/>
      <c r="Z4184" s="24"/>
      <c r="AC4184" s="24"/>
      <c r="AI4184" s="24"/>
      <c r="AL4184" s="24"/>
      <c r="AO4184" s="24"/>
      <c r="AR4184" s="24"/>
      <c r="AU4184" s="24"/>
    </row>
    <row r="4185">
      <c r="J4185" s="18"/>
      <c r="N4185" s="24"/>
      <c r="Q4185" s="24"/>
      <c r="T4185" s="24"/>
      <c r="W4185" s="24"/>
      <c r="Z4185" s="24"/>
      <c r="AC4185" s="24"/>
      <c r="AI4185" s="24"/>
      <c r="AL4185" s="24"/>
      <c r="AO4185" s="24"/>
      <c r="AR4185" s="24"/>
      <c r="AU4185" s="24"/>
    </row>
    <row r="4186">
      <c r="J4186" s="18"/>
      <c r="N4186" s="24"/>
      <c r="Q4186" s="24"/>
      <c r="T4186" s="24"/>
      <c r="W4186" s="24"/>
      <c r="Z4186" s="24"/>
      <c r="AC4186" s="24"/>
      <c r="AI4186" s="24"/>
      <c r="AL4186" s="24"/>
      <c r="AO4186" s="24"/>
      <c r="AR4186" s="24"/>
      <c r="AU4186" s="24"/>
    </row>
    <row r="4187">
      <c r="J4187" s="18"/>
      <c r="N4187" s="24"/>
      <c r="Q4187" s="24"/>
      <c r="T4187" s="24"/>
      <c r="W4187" s="24"/>
      <c r="Z4187" s="24"/>
      <c r="AC4187" s="24"/>
      <c r="AI4187" s="24"/>
      <c r="AL4187" s="24"/>
      <c r="AO4187" s="24"/>
      <c r="AR4187" s="24"/>
      <c r="AU4187" s="24"/>
    </row>
    <row r="4188">
      <c r="J4188" s="18"/>
      <c r="N4188" s="24"/>
      <c r="Q4188" s="24"/>
      <c r="T4188" s="24"/>
      <c r="W4188" s="24"/>
      <c r="Z4188" s="24"/>
      <c r="AC4188" s="24"/>
      <c r="AI4188" s="24"/>
      <c r="AL4188" s="24"/>
      <c r="AO4188" s="24"/>
      <c r="AR4188" s="24"/>
      <c r="AU4188" s="24"/>
    </row>
    <row r="4189">
      <c r="J4189" s="18"/>
      <c r="N4189" s="24"/>
      <c r="Q4189" s="24"/>
      <c r="T4189" s="24"/>
      <c r="W4189" s="24"/>
      <c r="Z4189" s="24"/>
      <c r="AC4189" s="24"/>
      <c r="AI4189" s="24"/>
      <c r="AL4189" s="24"/>
      <c r="AO4189" s="24"/>
      <c r="AR4189" s="24"/>
      <c r="AU4189" s="24"/>
    </row>
    <row r="4190">
      <c r="J4190" s="18"/>
      <c r="N4190" s="24"/>
      <c r="Q4190" s="24"/>
      <c r="T4190" s="24"/>
      <c r="W4190" s="24"/>
      <c r="Z4190" s="24"/>
      <c r="AC4190" s="24"/>
      <c r="AI4190" s="24"/>
      <c r="AL4190" s="24"/>
      <c r="AO4190" s="24"/>
      <c r="AR4190" s="24"/>
      <c r="AU4190" s="24"/>
    </row>
    <row r="4191">
      <c r="J4191" s="18"/>
      <c r="N4191" s="24"/>
      <c r="Q4191" s="24"/>
      <c r="T4191" s="24"/>
      <c r="W4191" s="24"/>
      <c r="Z4191" s="24"/>
      <c r="AC4191" s="24"/>
      <c r="AI4191" s="24"/>
      <c r="AL4191" s="24"/>
      <c r="AO4191" s="24"/>
      <c r="AR4191" s="24"/>
      <c r="AU4191" s="24"/>
    </row>
    <row r="4192">
      <c r="J4192" s="18"/>
      <c r="N4192" s="24"/>
      <c r="Q4192" s="24"/>
      <c r="T4192" s="24"/>
      <c r="W4192" s="24"/>
      <c r="Z4192" s="24"/>
      <c r="AC4192" s="24"/>
      <c r="AI4192" s="24"/>
      <c r="AL4192" s="24"/>
      <c r="AO4192" s="24"/>
      <c r="AR4192" s="24"/>
      <c r="AU4192" s="24"/>
    </row>
    <row r="4193">
      <c r="J4193" s="18"/>
      <c r="N4193" s="24"/>
      <c r="Q4193" s="24"/>
      <c r="T4193" s="24"/>
      <c r="W4193" s="24"/>
      <c r="Z4193" s="24"/>
      <c r="AC4193" s="24"/>
      <c r="AI4193" s="24"/>
      <c r="AL4193" s="24"/>
      <c r="AO4193" s="24"/>
      <c r="AR4193" s="24"/>
      <c r="AU4193" s="24"/>
    </row>
    <row r="4194">
      <c r="J4194" s="18"/>
      <c r="N4194" s="24"/>
      <c r="Q4194" s="24"/>
      <c r="T4194" s="24"/>
      <c r="W4194" s="24"/>
      <c r="Z4194" s="24"/>
      <c r="AC4194" s="24"/>
      <c r="AI4194" s="24"/>
      <c r="AL4194" s="24"/>
      <c r="AO4194" s="24"/>
      <c r="AR4194" s="24"/>
      <c r="AU4194" s="24"/>
    </row>
    <row r="4195">
      <c r="J4195" s="18"/>
      <c r="N4195" s="24"/>
      <c r="Q4195" s="24"/>
      <c r="T4195" s="24"/>
      <c r="W4195" s="24"/>
      <c r="Z4195" s="24"/>
      <c r="AC4195" s="24"/>
      <c r="AI4195" s="24"/>
      <c r="AL4195" s="24"/>
      <c r="AO4195" s="24"/>
      <c r="AR4195" s="24"/>
      <c r="AU4195" s="24"/>
    </row>
    <row r="4196">
      <c r="J4196" s="18"/>
      <c r="N4196" s="24"/>
      <c r="Q4196" s="24"/>
      <c r="T4196" s="24"/>
      <c r="W4196" s="24"/>
      <c r="Z4196" s="24"/>
      <c r="AC4196" s="24"/>
      <c r="AI4196" s="24"/>
      <c r="AL4196" s="24"/>
      <c r="AO4196" s="24"/>
      <c r="AR4196" s="24"/>
      <c r="AU4196" s="24"/>
    </row>
    <row r="4197">
      <c r="J4197" s="18"/>
      <c r="N4197" s="24"/>
      <c r="Q4197" s="24"/>
      <c r="T4197" s="24"/>
      <c r="W4197" s="24"/>
      <c r="Z4197" s="24"/>
      <c r="AC4197" s="24"/>
      <c r="AI4197" s="24"/>
      <c r="AL4197" s="24"/>
      <c r="AO4197" s="24"/>
      <c r="AR4197" s="24"/>
      <c r="AU4197" s="24"/>
    </row>
    <row r="4198">
      <c r="J4198" s="18"/>
      <c r="N4198" s="24"/>
      <c r="Q4198" s="24"/>
      <c r="T4198" s="24"/>
      <c r="W4198" s="24"/>
      <c r="Z4198" s="24"/>
      <c r="AC4198" s="24"/>
      <c r="AI4198" s="24"/>
      <c r="AL4198" s="24"/>
      <c r="AO4198" s="24"/>
      <c r="AR4198" s="24"/>
      <c r="AU4198" s="24"/>
    </row>
    <row r="4199">
      <c r="J4199" s="18"/>
      <c r="N4199" s="24"/>
      <c r="Q4199" s="24"/>
      <c r="T4199" s="24"/>
      <c r="W4199" s="24"/>
      <c r="Z4199" s="24"/>
      <c r="AC4199" s="24"/>
      <c r="AI4199" s="24"/>
      <c r="AL4199" s="24"/>
      <c r="AO4199" s="24"/>
      <c r="AR4199" s="24"/>
      <c r="AU4199" s="24"/>
    </row>
    <row r="4200">
      <c r="J4200" s="18"/>
      <c r="N4200" s="24"/>
      <c r="Q4200" s="24"/>
      <c r="T4200" s="24"/>
      <c r="W4200" s="24"/>
      <c r="Z4200" s="24"/>
      <c r="AC4200" s="24"/>
      <c r="AI4200" s="24"/>
      <c r="AL4200" s="24"/>
      <c r="AO4200" s="24"/>
      <c r="AR4200" s="24"/>
      <c r="AU4200" s="24"/>
    </row>
    <row r="4201">
      <c r="J4201" s="18"/>
      <c r="N4201" s="24"/>
      <c r="Q4201" s="24"/>
      <c r="T4201" s="24"/>
      <c r="W4201" s="24"/>
      <c r="Z4201" s="24"/>
      <c r="AC4201" s="24"/>
      <c r="AI4201" s="24"/>
      <c r="AL4201" s="24"/>
      <c r="AO4201" s="24"/>
      <c r="AR4201" s="24"/>
      <c r="AU4201" s="24"/>
    </row>
    <row r="4202">
      <c r="J4202" s="18"/>
      <c r="N4202" s="24"/>
      <c r="Q4202" s="24"/>
      <c r="T4202" s="24"/>
      <c r="W4202" s="24"/>
      <c r="Z4202" s="24"/>
      <c r="AC4202" s="24"/>
      <c r="AI4202" s="24"/>
      <c r="AL4202" s="24"/>
      <c r="AO4202" s="24"/>
      <c r="AR4202" s="24"/>
      <c r="AU4202" s="24"/>
    </row>
    <row r="4203">
      <c r="J4203" s="18"/>
      <c r="N4203" s="24"/>
      <c r="Q4203" s="24"/>
      <c r="T4203" s="24"/>
      <c r="W4203" s="24"/>
      <c r="Z4203" s="24"/>
      <c r="AC4203" s="24"/>
      <c r="AI4203" s="24"/>
      <c r="AL4203" s="24"/>
      <c r="AO4203" s="24"/>
      <c r="AR4203" s="24"/>
      <c r="AU4203" s="24"/>
    </row>
    <row r="4204">
      <c r="J4204" s="18"/>
      <c r="N4204" s="24"/>
      <c r="Q4204" s="24"/>
      <c r="T4204" s="24"/>
      <c r="W4204" s="24"/>
      <c r="Z4204" s="24"/>
      <c r="AC4204" s="24"/>
      <c r="AI4204" s="24"/>
      <c r="AL4204" s="24"/>
      <c r="AO4204" s="24"/>
      <c r="AR4204" s="24"/>
      <c r="AU4204" s="24"/>
    </row>
    <row r="4205">
      <c r="J4205" s="18"/>
      <c r="N4205" s="24"/>
      <c r="Q4205" s="24"/>
      <c r="T4205" s="24"/>
      <c r="W4205" s="24"/>
      <c r="Z4205" s="24"/>
      <c r="AC4205" s="24"/>
      <c r="AI4205" s="24"/>
      <c r="AL4205" s="24"/>
      <c r="AO4205" s="24"/>
      <c r="AR4205" s="24"/>
      <c r="AU4205" s="24"/>
    </row>
    <row r="4206">
      <c r="J4206" s="18"/>
      <c r="N4206" s="24"/>
      <c r="Q4206" s="24"/>
      <c r="T4206" s="24"/>
      <c r="W4206" s="24"/>
      <c r="Z4206" s="24"/>
      <c r="AC4206" s="24"/>
      <c r="AI4206" s="24"/>
      <c r="AL4206" s="24"/>
      <c r="AO4206" s="24"/>
      <c r="AR4206" s="24"/>
      <c r="AU4206" s="24"/>
    </row>
    <row r="4207">
      <c r="J4207" s="18"/>
      <c r="N4207" s="24"/>
      <c r="Q4207" s="24"/>
      <c r="T4207" s="24"/>
      <c r="W4207" s="24"/>
      <c r="Z4207" s="24"/>
      <c r="AC4207" s="24"/>
      <c r="AI4207" s="24"/>
      <c r="AL4207" s="24"/>
      <c r="AO4207" s="24"/>
      <c r="AR4207" s="24"/>
      <c r="AU4207" s="24"/>
    </row>
    <row r="4208">
      <c r="J4208" s="18"/>
      <c r="N4208" s="24"/>
      <c r="Q4208" s="24"/>
      <c r="T4208" s="24"/>
      <c r="W4208" s="24"/>
      <c r="Z4208" s="24"/>
      <c r="AC4208" s="24"/>
      <c r="AI4208" s="24"/>
      <c r="AL4208" s="24"/>
      <c r="AO4208" s="24"/>
      <c r="AR4208" s="24"/>
      <c r="AU4208" s="24"/>
    </row>
    <row r="4209">
      <c r="J4209" s="18"/>
      <c r="N4209" s="24"/>
      <c r="Q4209" s="24"/>
      <c r="T4209" s="24"/>
      <c r="W4209" s="24"/>
      <c r="Z4209" s="24"/>
      <c r="AC4209" s="24"/>
      <c r="AI4209" s="24"/>
      <c r="AL4209" s="24"/>
      <c r="AO4209" s="24"/>
      <c r="AR4209" s="24"/>
      <c r="AU4209" s="24"/>
    </row>
    <row r="4210">
      <c r="J4210" s="18"/>
      <c r="N4210" s="24"/>
      <c r="Q4210" s="24"/>
      <c r="T4210" s="24"/>
      <c r="W4210" s="24"/>
      <c r="Z4210" s="24"/>
      <c r="AC4210" s="24"/>
      <c r="AI4210" s="24"/>
      <c r="AL4210" s="24"/>
      <c r="AO4210" s="24"/>
      <c r="AR4210" s="24"/>
      <c r="AU4210" s="24"/>
    </row>
    <row r="4211">
      <c r="J4211" s="18"/>
      <c r="N4211" s="24"/>
      <c r="Q4211" s="24"/>
      <c r="T4211" s="24"/>
      <c r="W4211" s="24"/>
      <c r="Z4211" s="24"/>
      <c r="AC4211" s="24"/>
      <c r="AI4211" s="24"/>
      <c r="AL4211" s="24"/>
      <c r="AO4211" s="24"/>
      <c r="AR4211" s="24"/>
      <c r="AU4211" s="24"/>
    </row>
    <row r="4212">
      <c r="J4212" s="18"/>
      <c r="N4212" s="24"/>
      <c r="Q4212" s="24"/>
      <c r="T4212" s="24"/>
      <c r="W4212" s="24"/>
      <c r="Z4212" s="24"/>
      <c r="AC4212" s="24"/>
      <c r="AI4212" s="24"/>
      <c r="AL4212" s="24"/>
      <c r="AO4212" s="24"/>
      <c r="AR4212" s="24"/>
      <c r="AU4212" s="24"/>
    </row>
    <row r="4213">
      <c r="J4213" s="18"/>
      <c r="N4213" s="24"/>
      <c r="Q4213" s="24"/>
      <c r="T4213" s="24"/>
      <c r="W4213" s="24"/>
      <c r="Z4213" s="24"/>
      <c r="AC4213" s="24"/>
      <c r="AI4213" s="24"/>
      <c r="AL4213" s="24"/>
      <c r="AO4213" s="24"/>
      <c r="AR4213" s="24"/>
      <c r="AU4213" s="24"/>
    </row>
    <row r="4214">
      <c r="J4214" s="18"/>
      <c r="N4214" s="24"/>
      <c r="Q4214" s="24"/>
      <c r="T4214" s="24"/>
      <c r="W4214" s="24"/>
      <c r="Z4214" s="24"/>
      <c r="AC4214" s="24"/>
      <c r="AI4214" s="24"/>
      <c r="AL4214" s="24"/>
      <c r="AO4214" s="24"/>
      <c r="AR4214" s="24"/>
      <c r="AU4214" s="24"/>
    </row>
    <row r="4215">
      <c r="J4215" s="18"/>
      <c r="N4215" s="24"/>
      <c r="Q4215" s="24"/>
      <c r="T4215" s="24"/>
      <c r="W4215" s="24"/>
      <c r="Z4215" s="24"/>
      <c r="AC4215" s="24"/>
      <c r="AI4215" s="24"/>
      <c r="AL4215" s="24"/>
      <c r="AO4215" s="24"/>
      <c r="AR4215" s="24"/>
      <c r="AU4215" s="24"/>
    </row>
    <row r="4216">
      <c r="J4216" s="18"/>
      <c r="N4216" s="24"/>
      <c r="Q4216" s="24"/>
      <c r="T4216" s="24"/>
      <c r="W4216" s="24"/>
      <c r="Z4216" s="24"/>
      <c r="AC4216" s="24"/>
      <c r="AI4216" s="24"/>
      <c r="AL4216" s="24"/>
      <c r="AO4216" s="24"/>
      <c r="AR4216" s="24"/>
      <c r="AU4216" s="24"/>
    </row>
    <row r="4217">
      <c r="J4217" s="18"/>
      <c r="N4217" s="24"/>
      <c r="Q4217" s="24"/>
      <c r="T4217" s="24"/>
      <c r="W4217" s="24"/>
      <c r="Z4217" s="24"/>
      <c r="AC4217" s="24"/>
      <c r="AI4217" s="24"/>
      <c r="AL4217" s="24"/>
      <c r="AO4217" s="24"/>
      <c r="AR4217" s="24"/>
      <c r="AU4217" s="24"/>
    </row>
    <row r="4218">
      <c r="J4218" s="18"/>
      <c r="N4218" s="24"/>
      <c r="Q4218" s="24"/>
      <c r="T4218" s="24"/>
      <c r="W4218" s="24"/>
      <c r="Z4218" s="24"/>
      <c r="AC4218" s="24"/>
      <c r="AI4218" s="24"/>
      <c r="AL4218" s="24"/>
      <c r="AO4218" s="24"/>
      <c r="AR4218" s="24"/>
      <c r="AU4218" s="24"/>
    </row>
    <row r="4219">
      <c r="J4219" s="18"/>
      <c r="N4219" s="24"/>
      <c r="Q4219" s="24"/>
      <c r="T4219" s="24"/>
      <c r="W4219" s="24"/>
      <c r="Z4219" s="24"/>
      <c r="AC4219" s="24"/>
      <c r="AI4219" s="24"/>
      <c r="AL4219" s="24"/>
      <c r="AO4219" s="24"/>
      <c r="AR4219" s="24"/>
      <c r="AU4219" s="24"/>
    </row>
    <row r="4220">
      <c r="J4220" s="18"/>
      <c r="N4220" s="24"/>
      <c r="Q4220" s="24"/>
      <c r="T4220" s="24"/>
      <c r="W4220" s="24"/>
      <c r="Z4220" s="24"/>
      <c r="AC4220" s="24"/>
      <c r="AI4220" s="24"/>
      <c r="AL4220" s="24"/>
      <c r="AO4220" s="24"/>
      <c r="AR4220" s="24"/>
      <c r="AU4220" s="24"/>
    </row>
    <row r="4221">
      <c r="J4221" s="18"/>
      <c r="N4221" s="24"/>
      <c r="Q4221" s="24"/>
      <c r="T4221" s="24"/>
      <c r="W4221" s="24"/>
      <c r="Z4221" s="24"/>
      <c r="AC4221" s="24"/>
      <c r="AI4221" s="24"/>
      <c r="AL4221" s="24"/>
      <c r="AO4221" s="24"/>
      <c r="AR4221" s="24"/>
      <c r="AU4221" s="24"/>
    </row>
    <row r="4222">
      <c r="J4222" s="18"/>
      <c r="N4222" s="24"/>
      <c r="Q4222" s="24"/>
      <c r="T4222" s="24"/>
      <c r="W4222" s="24"/>
      <c r="Z4222" s="24"/>
      <c r="AC4222" s="24"/>
      <c r="AI4222" s="24"/>
      <c r="AL4222" s="24"/>
      <c r="AO4222" s="24"/>
      <c r="AR4222" s="24"/>
      <c r="AU4222" s="24"/>
    </row>
    <row r="4223">
      <c r="J4223" s="18"/>
      <c r="N4223" s="24"/>
      <c r="Q4223" s="24"/>
      <c r="T4223" s="24"/>
      <c r="W4223" s="24"/>
      <c r="Z4223" s="24"/>
      <c r="AC4223" s="24"/>
      <c r="AI4223" s="24"/>
      <c r="AL4223" s="24"/>
      <c r="AO4223" s="24"/>
      <c r="AR4223" s="24"/>
      <c r="AU4223" s="24"/>
    </row>
    <row r="4224">
      <c r="J4224" s="18"/>
      <c r="N4224" s="24"/>
      <c r="Q4224" s="24"/>
      <c r="T4224" s="24"/>
      <c r="W4224" s="24"/>
      <c r="Z4224" s="24"/>
      <c r="AC4224" s="24"/>
      <c r="AI4224" s="24"/>
      <c r="AL4224" s="24"/>
      <c r="AO4224" s="24"/>
      <c r="AR4224" s="24"/>
      <c r="AU4224" s="24"/>
    </row>
    <row r="4225">
      <c r="J4225" s="18"/>
      <c r="N4225" s="24"/>
      <c r="Q4225" s="24"/>
      <c r="T4225" s="24"/>
      <c r="W4225" s="24"/>
      <c r="Z4225" s="24"/>
      <c r="AC4225" s="24"/>
      <c r="AI4225" s="24"/>
      <c r="AL4225" s="24"/>
      <c r="AO4225" s="24"/>
      <c r="AR4225" s="24"/>
      <c r="AU4225" s="24"/>
    </row>
    <row r="4226">
      <c r="J4226" s="18"/>
      <c r="N4226" s="24"/>
      <c r="Q4226" s="24"/>
      <c r="T4226" s="24"/>
      <c r="W4226" s="24"/>
      <c r="Z4226" s="24"/>
      <c r="AC4226" s="24"/>
      <c r="AI4226" s="24"/>
      <c r="AL4226" s="24"/>
      <c r="AO4226" s="24"/>
      <c r="AR4226" s="24"/>
      <c r="AU4226" s="24"/>
    </row>
    <row r="4227">
      <c r="J4227" s="18"/>
      <c r="N4227" s="24"/>
      <c r="Q4227" s="24"/>
      <c r="T4227" s="24"/>
      <c r="W4227" s="24"/>
      <c r="Z4227" s="24"/>
      <c r="AC4227" s="24"/>
      <c r="AI4227" s="24"/>
      <c r="AL4227" s="24"/>
      <c r="AO4227" s="24"/>
      <c r="AR4227" s="24"/>
      <c r="AU4227" s="24"/>
    </row>
    <row r="4228">
      <c r="J4228" s="18"/>
      <c r="N4228" s="24"/>
      <c r="Q4228" s="24"/>
      <c r="T4228" s="24"/>
      <c r="W4228" s="24"/>
      <c r="Z4228" s="24"/>
      <c r="AC4228" s="24"/>
      <c r="AI4228" s="24"/>
      <c r="AL4228" s="24"/>
      <c r="AO4228" s="24"/>
      <c r="AR4228" s="24"/>
      <c r="AU4228" s="24"/>
    </row>
    <row r="4229">
      <c r="J4229" s="18"/>
      <c r="N4229" s="24"/>
      <c r="Q4229" s="24"/>
      <c r="T4229" s="24"/>
      <c r="W4229" s="24"/>
      <c r="Z4229" s="24"/>
      <c r="AC4229" s="24"/>
      <c r="AI4229" s="24"/>
      <c r="AL4229" s="24"/>
      <c r="AO4229" s="24"/>
      <c r="AR4229" s="24"/>
      <c r="AU4229" s="24"/>
    </row>
    <row r="4230">
      <c r="J4230" s="18"/>
      <c r="N4230" s="24"/>
      <c r="Q4230" s="24"/>
      <c r="T4230" s="24"/>
      <c r="W4230" s="24"/>
      <c r="Z4230" s="24"/>
      <c r="AC4230" s="24"/>
      <c r="AI4230" s="24"/>
      <c r="AL4230" s="24"/>
      <c r="AO4230" s="24"/>
      <c r="AR4230" s="24"/>
      <c r="AU4230" s="24"/>
    </row>
    <row r="4231">
      <c r="J4231" s="18"/>
      <c r="N4231" s="24"/>
      <c r="Q4231" s="24"/>
      <c r="T4231" s="24"/>
      <c r="W4231" s="24"/>
      <c r="Z4231" s="24"/>
      <c r="AC4231" s="24"/>
      <c r="AI4231" s="24"/>
      <c r="AL4231" s="24"/>
      <c r="AO4231" s="24"/>
      <c r="AR4231" s="24"/>
      <c r="AU4231" s="24"/>
    </row>
    <row r="4232">
      <c r="J4232" s="18"/>
      <c r="N4232" s="24"/>
      <c r="Q4232" s="24"/>
      <c r="T4232" s="24"/>
      <c r="W4232" s="24"/>
      <c r="Z4232" s="24"/>
      <c r="AC4232" s="24"/>
      <c r="AI4232" s="24"/>
      <c r="AL4232" s="24"/>
      <c r="AO4232" s="24"/>
      <c r="AR4232" s="24"/>
      <c r="AU4232" s="24"/>
    </row>
    <row r="4233">
      <c r="J4233" s="18"/>
      <c r="N4233" s="24"/>
      <c r="Q4233" s="24"/>
      <c r="T4233" s="24"/>
      <c r="W4233" s="24"/>
      <c r="Z4233" s="24"/>
      <c r="AC4233" s="24"/>
      <c r="AI4233" s="24"/>
      <c r="AL4233" s="24"/>
      <c r="AO4233" s="24"/>
      <c r="AR4233" s="24"/>
      <c r="AU4233" s="24"/>
    </row>
    <row r="4234">
      <c r="J4234" s="18"/>
      <c r="N4234" s="24"/>
      <c r="Q4234" s="24"/>
      <c r="T4234" s="24"/>
      <c r="W4234" s="24"/>
      <c r="Z4234" s="24"/>
      <c r="AC4234" s="24"/>
      <c r="AI4234" s="24"/>
      <c r="AL4234" s="24"/>
      <c r="AO4234" s="24"/>
      <c r="AR4234" s="24"/>
      <c r="AU4234" s="24"/>
    </row>
    <row r="4235">
      <c r="J4235" s="18"/>
      <c r="N4235" s="24"/>
      <c r="Q4235" s="24"/>
      <c r="T4235" s="24"/>
      <c r="W4235" s="24"/>
      <c r="Z4235" s="24"/>
      <c r="AC4235" s="24"/>
      <c r="AI4235" s="24"/>
      <c r="AL4235" s="24"/>
      <c r="AO4235" s="24"/>
      <c r="AR4235" s="24"/>
      <c r="AU4235" s="24"/>
    </row>
    <row r="4236">
      <c r="J4236" s="18"/>
      <c r="N4236" s="24"/>
      <c r="Q4236" s="24"/>
      <c r="T4236" s="24"/>
      <c r="W4236" s="24"/>
      <c r="Z4236" s="24"/>
      <c r="AC4236" s="24"/>
      <c r="AI4236" s="24"/>
      <c r="AL4236" s="24"/>
      <c r="AO4236" s="24"/>
      <c r="AR4236" s="24"/>
      <c r="AU4236" s="24"/>
    </row>
    <row r="4237">
      <c r="J4237" s="18"/>
      <c r="N4237" s="24"/>
      <c r="Q4237" s="24"/>
      <c r="T4237" s="24"/>
      <c r="W4237" s="24"/>
      <c r="Z4237" s="24"/>
      <c r="AC4237" s="24"/>
      <c r="AI4237" s="24"/>
      <c r="AL4237" s="24"/>
      <c r="AO4237" s="24"/>
      <c r="AR4237" s="24"/>
      <c r="AU4237" s="24"/>
    </row>
    <row r="4238">
      <c r="J4238" s="18"/>
      <c r="N4238" s="24"/>
      <c r="Q4238" s="24"/>
      <c r="T4238" s="24"/>
      <c r="W4238" s="24"/>
      <c r="Z4238" s="24"/>
      <c r="AC4238" s="24"/>
      <c r="AI4238" s="24"/>
      <c r="AL4238" s="24"/>
      <c r="AO4238" s="24"/>
      <c r="AR4238" s="24"/>
      <c r="AU4238" s="24"/>
    </row>
    <row r="4239">
      <c r="J4239" s="18"/>
      <c r="N4239" s="24"/>
      <c r="Q4239" s="24"/>
      <c r="T4239" s="24"/>
      <c r="W4239" s="24"/>
      <c r="Z4239" s="24"/>
      <c r="AC4239" s="24"/>
      <c r="AI4239" s="24"/>
      <c r="AL4239" s="24"/>
      <c r="AO4239" s="24"/>
      <c r="AR4239" s="24"/>
      <c r="AU4239" s="24"/>
    </row>
    <row r="4240">
      <c r="J4240" s="18"/>
      <c r="N4240" s="24"/>
      <c r="Q4240" s="24"/>
      <c r="T4240" s="24"/>
      <c r="W4240" s="24"/>
      <c r="Z4240" s="24"/>
      <c r="AC4240" s="24"/>
      <c r="AI4240" s="24"/>
      <c r="AL4240" s="24"/>
      <c r="AO4240" s="24"/>
      <c r="AR4240" s="24"/>
      <c r="AU4240" s="24"/>
    </row>
    <row r="4241">
      <c r="J4241" s="18"/>
      <c r="N4241" s="24"/>
      <c r="Q4241" s="24"/>
      <c r="T4241" s="24"/>
      <c r="W4241" s="24"/>
      <c r="Z4241" s="24"/>
      <c r="AC4241" s="24"/>
      <c r="AI4241" s="24"/>
      <c r="AL4241" s="24"/>
      <c r="AO4241" s="24"/>
      <c r="AR4241" s="24"/>
      <c r="AU4241" s="24"/>
    </row>
    <row r="4242">
      <c r="J4242" s="18"/>
      <c r="N4242" s="24"/>
      <c r="Q4242" s="24"/>
      <c r="T4242" s="24"/>
      <c r="W4242" s="24"/>
      <c r="Z4242" s="24"/>
      <c r="AC4242" s="24"/>
      <c r="AI4242" s="24"/>
      <c r="AL4242" s="24"/>
      <c r="AO4242" s="24"/>
      <c r="AR4242" s="24"/>
      <c r="AU4242" s="24"/>
    </row>
    <row r="4243">
      <c r="J4243" s="18"/>
      <c r="N4243" s="24"/>
      <c r="Q4243" s="24"/>
      <c r="T4243" s="24"/>
      <c r="W4243" s="24"/>
      <c r="Z4243" s="24"/>
      <c r="AC4243" s="24"/>
      <c r="AI4243" s="24"/>
      <c r="AL4243" s="24"/>
      <c r="AO4243" s="24"/>
      <c r="AR4243" s="24"/>
      <c r="AU4243" s="24"/>
    </row>
    <row r="4244">
      <c r="J4244" s="18"/>
      <c r="N4244" s="24"/>
      <c r="Q4244" s="24"/>
      <c r="T4244" s="24"/>
      <c r="W4244" s="24"/>
      <c r="Z4244" s="24"/>
      <c r="AC4244" s="24"/>
      <c r="AI4244" s="24"/>
      <c r="AL4244" s="24"/>
      <c r="AO4244" s="24"/>
      <c r="AR4244" s="24"/>
      <c r="AU4244" s="24"/>
    </row>
    <row r="4245">
      <c r="J4245" s="18"/>
      <c r="N4245" s="24"/>
      <c r="Q4245" s="24"/>
      <c r="T4245" s="24"/>
      <c r="W4245" s="24"/>
      <c r="Z4245" s="24"/>
      <c r="AC4245" s="24"/>
      <c r="AI4245" s="24"/>
      <c r="AL4245" s="24"/>
      <c r="AO4245" s="24"/>
      <c r="AR4245" s="24"/>
      <c r="AU4245" s="24"/>
    </row>
    <row r="4246">
      <c r="J4246" s="18"/>
      <c r="N4246" s="24"/>
      <c r="Q4246" s="24"/>
      <c r="T4246" s="24"/>
      <c r="W4246" s="24"/>
      <c r="Z4246" s="24"/>
      <c r="AC4246" s="24"/>
      <c r="AI4246" s="24"/>
      <c r="AL4246" s="24"/>
      <c r="AO4246" s="24"/>
      <c r="AR4246" s="24"/>
      <c r="AU4246" s="24"/>
    </row>
    <row r="4247">
      <c r="J4247" s="18"/>
      <c r="N4247" s="24"/>
      <c r="Q4247" s="24"/>
      <c r="T4247" s="24"/>
      <c r="W4247" s="24"/>
      <c r="Z4247" s="24"/>
      <c r="AC4247" s="24"/>
      <c r="AI4247" s="24"/>
      <c r="AL4247" s="24"/>
      <c r="AO4247" s="24"/>
      <c r="AR4247" s="24"/>
      <c r="AU4247" s="24"/>
    </row>
    <row r="4248">
      <c r="J4248" s="18"/>
      <c r="N4248" s="24"/>
      <c r="Q4248" s="24"/>
      <c r="T4248" s="24"/>
      <c r="W4248" s="24"/>
      <c r="Z4248" s="24"/>
      <c r="AC4248" s="24"/>
      <c r="AI4248" s="24"/>
      <c r="AL4248" s="24"/>
      <c r="AO4248" s="24"/>
      <c r="AR4248" s="24"/>
      <c r="AU4248" s="24"/>
    </row>
    <row r="4249">
      <c r="J4249" s="18"/>
      <c r="N4249" s="24"/>
      <c r="Q4249" s="24"/>
      <c r="T4249" s="24"/>
      <c r="W4249" s="24"/>
      <c r="Z4249" s="24"/>
      <c r="AC4249" s="24"/>
      <c r="AI4249" s="24"/>
      <c r="AL4249" s="24"/>
      <c r="AO4249" s="24"/>
      <c r="AR4249" s="24"/>
      <c r="AU4249" s="24"/>
    </row>
    <row r="4250">
      <c r="J4250" s="18"/>
      <c r="N4250" s="24"/>
      <c r="Q4250" s="24"/>
      <c r="T4250" s="24"/>
      <c r="W4250" s="24"/>
      <c r="Z4250" s="24"/>
      <c r="AC4250" s="24"/>
      <c r="AI4250" s="24"/>
      <c r="AL4250" s="24"/>
      <c r="AO4250" s="24"/>
      <c r="AR4250" s="24"/>
      <c r="AU4250" s="24"/>
    </row>
    <row r="4251">
      <c r="J4251" s="18"/>
      <c r="N4251" s="24"/>
      <c r="Q4251" s="24"/>
      <c r="T4251" s="24"/>
      <c r="W4251" s="24"/>
      <c r="Z4251" s="24"/>
      <c r="AC4251" s="24"/>
      <c r="AI4251" s="24"/>
      <c r="AL4251" s="24"/>
      <c r="AO4251" s="24"/>
      <c r="AR4251" s="24"/>
      <c r="AU4251" s="24"/>
    </row>
    <row r="4252">
      <c r="J4252" s="18"/>
      <c r="N4252" s="24"/>
      <c r="Q4252" s="24"/>
      <c r="T4252" s="24"/>
      <c r="W4252" s="24"/>
      <c r="Z4252" s="24"/>
      <c r="AC4252" s="24"/>
      <c r="AI4252" s="24"/>
      <c r="AL4252" s="24"/>
      <c r="AO4252" s="24"/>
      <c r="AR4252" s="24"/>
      <c r="AU4252" s="24"/>
    </row>
    <row r="4253">
      <c r="J4253" s="18"/>
      <c r="N4253" s="24"/>
      <c r="Q4253" s="24"/>
      <c r="T4253" s="24"/>
      <c r="W4253" s="24"/>
      <c r="Z4253" s="24"/>
      <c r="AC4253" s="24"/>
      <c r="AI4253" s="24"/>
      <c r="AL4253" s="24"/>
      <c r="AO4253" s="24"/>
      <c r="AR4253" s="24"/>
      <c r="AU4253" s="24"/>
    </row>
    <row r="4254">
      <c r="J4254" s="18"/>
      <c r="N4254" s="24"/>
      <c r="Q4254" s="24"/>
      <c r="T4254" s="24"/>
      <c r="W4254" s="24"/>
      <c r="Z4254" s="24"/>
      <c r="AC4254" s="24"/>
      <c r="AI4254" s="24"/>
      <c r="AL4254" s="24"/>
      <c r="AO4254" s="24"/>
      <c r="AR4254" s="24"/>
      <c r="AU4254" s="24"/>
    </row>
    <row r="4255">
      <c r="J4255" s="18"/>
      <c r="N4255" s="24"/>
      <c r="Q4255" s="24"/>
      <c r="T4255" s="24"/>
      <c r="W4255" s="24"/>
      <c r="Z4255" s="24"/>
      <c r="AC4255" s="24"/>
      <c r="AI4255" s="24"/>
      <c r="AL4255" s="24"/>
      <c r="AO4255" s="24"/>
      <c r="AR4255" s="24"/>
      <c r="AU4255" s="24"/>
    </row>
    <row r="4256">
      <c r="J4256" s="18"/>
      <c r="N4256" s="24"/>
      <c r="Q4256" s="24"/>
      <c r="T4256" s="24"/>
      <c r="W4256" s="24"/>
      <c r="Z4256" s="24"/>
      <c r="AC4256" s="24"/>
      <c r="AI4256" s="24"/>
      <c r="AL4256" s="24"/>
      <c r="AO4256" s="24"/>
      <c r="AR4256" s="24"/>
      <c r="AU4256" s="24"/>
    </row>
    <row r="4257">
      <c r="J4257" s="18"/>
      <c r="N4257" s="24"/>
      <c r="Q4257" s="24"/>
      <c r="T4257" s="24"/>
      <c r="W4257" s="24"/>
      <c r="Z4257" s="24"/>
      <c r="AC4257" s="24"/>
      <c r="AI4257" s="24"/>
      <c r="AL4257" s="24"/>
      <c r="AO4257" s="24"/>
      <c r="AR4257" s="24"/>
      <c r="AU4257" s="24"/>
    </row>
    <row r="4258">
      <c r="J4258" s="18"/>
      <c r="N4258" s="24"/>
      <c r="Q4258" s="24"/>
      <c r="T4258" s="24"/>
      <c r="W4258" s="24"/>
      <c r="Z4258" s="24"/>
      <c r="AC4258" s="24"/>
      <c r="AI4258" s="24"/>
      <c r="AL4258" s="24"/>
      <c r="AO4258" s="24"/>
      <c r="AR4258" s="24"/>
      <c r="AU4258" s="24"/>
    </row>
    <row r="4259">
      <c r="J4259" s="18"/>
      <c r="N4259" s="24"/>
      <c r="Q4259" s="24"/>
      <c r="T4259" s="24"/>
      <c r="W4259" s="24"/>
      <c r="Z4259" s="24"/>
      <c r="AC4259" s="24"/>
      <c r="AI4259" s="24"/>
      <c r="AL4259" s="24"/>
      <c r="AO4259" s="24"/>
      <c r="AR4259" s="24"/>
      <c r="AU4259" s="24"/>
    </row>
    <row r="4260">
      <c r="J4260" s="18"/>
      <c r="N4260" s="24"/>
      <c r="Q4260" s="24"/>
      <c r="T4260" s="24"/>
      <c r="W4260" s="24"/>
      <c r="Z4260" s="24"/>
      <c r="AC4260" s="24"/>
      <c r="AI4260" s="24"/>
      <c r="AL4260" s="24"/>
      <c r="AO4260" s="24"/>
      <c r="AR4260" s="24"/>
      <c r="AU4260" s="24"/>
    </row>
    <row r="4261">
      <c r="J4261" s="18"/>
      <c r="N4261" s="24"/>
      <c r="Q4261" s="24"/>
      <c r="T4261" s="24"/>
      <c r="W4261" s="24"/>
      <c r="Z4261" s="24"/>
      <c r="AC4261" s="24"/>
      <c r="AI4261" s="24"/>
      <c r="AL4261" s="24"/>
      <c r="AO4261" s="24"/>
      <c r="AR4261" s="24"/>
      <c r="AU4261" s="24"/>
    </row>
    <row r="4262">
      <c r="J4262" s="18"/>
      <c r="N4262" s="24"/>
      <c r="Q4262" s="24"/>
      <c r="T4262" s="24"/>
      <c r="W4262" s="24"/>
      <c r="Z4262" s="24"/>
      <c r="AC4262" s="24"/>
      <c r="AI4262" s="24"/>
      <c r="AL4262" s="24"/>
      <c r="AO4262" s="24"/>
      <c r="AR4262" s="24"/>
      <c r="AU4262" s="24"/>
    </row>
    <row r="4263">
      <c r="J4263" s="18"/>
      <c r="N4263" s="24"/>
      <c r="Q4263" s="24"/>
      <c r="T4263" s="24"/>
      <c r="W4263" s="24"/>
      <c r="Z4263" s="24"/>
      <c r="AC4263" s="24"/>
      <c r="AI4263" s="24"/>
      <c r="AL4263" s="24"/>
      <c r="AO4263" s="24"/>
      <c r="AR4263" s="24"/>
      <c r="AU4263" s="24"/>
    </row>
    <row r="4264">
      <c r="J4264" s="18"/>
      <c r="N4264" s="24"/>
      <c r="Q4264" s="24"/>
      <c r="T4264" s="24"/>
      <c r="W4264" s="24"/>
      <c r="Z4264" s="24"/>
      <c r="AC4264" s="24"/>
      <c r="AI4264" s="24"/>
      <c r="AL4264" s="24"/>
      <c r="AO4264" s="24"/>
      <c r="AR4264" s="24"/>
      <c r="AU4264" s="24"/>
    </row>
    <row r="4265">
      <c r="J4265" s="18"/>
      <c r="N4265" s="24"/>
      <c r="Q4265" s="24"/>
      <c r="T4265" s="24"/>
      <c r="W4265" s="24"/>
      <c r="Z4265" s="24"/>
      <c r="AC4265" s="24"/>
      <c r="AI4265" s="24"/>
      <c r="AL4265" s="24"/>
      <c r="AO4265" s="24"/>
      <c r="AR4265" s="24"/>
      <c r="AU4265" s="24"/>
    </row>
    <row r="4266">
      <c r="J4266" s="18"/>
      <c r="N4266" s="24"/>
      <c r="Q4266" s="24"/>
      <c r="T4266" s="24"/>
      <c r="W4266" s="24"/>
      <c r="Z4266" s="24"/>
      <c r="AC4266" s="24"/>
      <c r="AI4266" s="24"/>
      <c r="AL4266" s="24"/>
      <c r="AO4266" s="24"/>
      <c r="AR4266" s="24"/>
      <c r="AU4266" s="24"/>
    </row>
    <row r="4267">
      <c r="J4267" s="18"/>
      <c r="N4267" s="24"/>
      <c r="Q4267" s="24"/>
      <c r="T4267" s="24"/>
      <c r="W4267" s="24"/>
      <c r="Z4267" s="24"/>
      <c r="AC4267" s="24"/>
      <c r="AI4267" s="24"/>
      <c r="AL4267" s="24"/>
      <c r="AO4267" s="24"/>
      <c r="AR4267" s="24"/>
      <c r="AU4267" s="24"/>
    </row>
    <row r="4268">
      <c r="J4268" s="18"/>
      <c r="N4268" s="24"/>
      <c r="Q4268" s="24"/>
      <c r="T4268" s="24"/>
      <c r="W4268" s="24"/>
      <c r="Z4268" s="24"/>
      <c r="AC4268" s="24"/>
      <c r="AI4268" s="24"/>
      <c r="AL4268" s="24"/>
      <c r="AO4268" s="24"/>
      <c r="AR4268" s="24"/>
      <c r="AU4268" s="24"/>
    </row>
    <row r="4269">
      <c r="J4269" s="18"/>
      <c r="N4269" s="24"/>
      <c r="Q4269" s="24"/>
      <c r="T4269" s="24"/>
      <c r="W4269" s="24"/>
      <c r="Z4269" s="24"/>
      <c r="AC4269" s="24"/>
      <c r="AI4269" s="24"/>
      <c r="AL4269" s="24"/>
      <c r="AO4269" s="24"/>
      <c r="AR4269" s="24"/>
      <c r="AU4269" s="24"/>
    </row>
    <row r="4270">
      <c r="J4270" s="18"/>
      <c r="N4270" s="24"/>
      <c r="Q4270" s="24"/>
      <c r="T4270" s="24"/>
      <c r="W4270" s="24"/>
      <c r="Z4270" s="24"/>
      <c r="AC4270" s="24"/>
      <c r="AI4270" s="24"/>
      <c r="AL4270" s="24"/>
      <c r="AO4270" s="24"/>
      <c r="AR4270" s="24"/>
      <c r="AU4270" s="24"/>
    </row>
    <row r="4271">
      <c r="J4271" s="18"/>
      <c r="N4271" s="24"/>
      <c r="Q4271" s="24"/>
      <c r="T4271" s="24"/>
      <c r="W4271" s="24"/>
      <c r="Z4271" s="24"/>
      <c r="AC4271" s="24"/>
      <c r="AI4271" s="24"/>
      <c r="AL4271" s="24"/>
      <c r="AO4271" s="24"/>
      <c r="AR4271" s="24"/>
      <c r="AU4271" s="24"/>
    </row>
    <row r="4272">
      <c r="J4272" s="18"/>
      <c r="N4272" s="24"/>
      <c r="Q4272" s="24"/>
      <c r="T4272" s="24"/>
      <c r="W4272" s="24"/>
      <c r="Z4272" s="24"/>
      <c r="AC4272" s="24"/>
      <c r="AI4272" s="24"/>
      <c r="AL4272" s="24"/>
      <c r="AO4272" s="24"/>
      <c r="AR4272" s="24"/>
      <c r="AU4272" s="24"/>
    </row>
    <row r="4273">
      <c r="J4273" s="18"/>
      <c r="N4273" s="24"/>
      <c r="Q4273" s="24"/>
      <c r="T4273" s="24"/>
      <c r="W4273" s="24"/>
      <c r="Z4273" s="24"/>
      <c r="AC4273" s="24"/>
      <c r="AI4273" s="24"/>
      <c r="AL4273" s="24"/>
      <c r="AO4273" s="24"/>
      <c r="AR4273" s="24"/>
      <c r="AU4273" s="24"/>
    </row>
    <row r="4274">
      <c r="J4274" s="18"/>
      <c r="N4274" s="24"/>
      <c r="Q4274" s="24"/>
      <c r="T4274" s="24"/>
      <c r="W4274" s="24"/>
      <c r="Z4274" s="24"/>
      <c r="AC4274" s="24"/>
      <c r="AI4274" s="24"/>
      <c r="AL4274" s="24"/>
      <c r="AO4274" s="24"/>
      <c r="AR4274" s="24"/>
      <c r="AU4274" s="24"/>
    </row>
    <row r="4275">
      <c r="J4275" s="18"/>
      <c r="N4275" s="24"/>
      <c r="Q4275" s="24"/>
      <c r="T4275" s="24"/>
      <c r="W4275" s="24"/>
      <c r="Z4275" s="24"/>
      <c r="AC4275" s="24"/>
      <c r="AI4275" s="24"/>
      <c r="AL4275" s="24"/>
      <c r="AO4275" s="24"/>
      <c r="AR4275" s="24"/>
      <c r="AU4275" s="24"/>
    </row>
    <row r="4276">
      <c r="J4276" s="18"/>
      <c r="N4276" s="24"/>
      <c r="Q4276" s="24"/>
      <c r="T4276" s="24"/>
      <c r="W4276" s="24"/>
      <c r="Z4276" s="24"/>
      <c r="AC4276" s="24"/>
      <c r="AI4276" s="24"/>
      <c r="AL4276" s="24"/>
      <c r="AO4276" s="24"/>
      <c r="AR4276" s="24"/>
      <c r="AU4276" s="24"/>
    </row>
    <row r="4277">
      <c r="J4277" s="18"/>
      <c r="N4277" s="24"/>
      <c r="Q4277" s="24"/>
      <c r="T4277" s="24"/>
      <c r="W4277" s="24"/>
      <c r="Z4277" s="24"/>
      <c r="AC4277" s="24"/>
      <c r="AI4277" s="24"/>
      <c r="AL4277" s="24"/>
      <c r="AO4277" s="24"/>
      <c r="AR4277" s="24"/>
      <c r="AU4277" s="24"/>
    </row>
    <row r="4278">
      <c r="J4278" s="18"/>
      <c r="N4278" s="24"/>
      <c r="Q4278" s="24"/>
      <c r="T4278" s="24"/>
      <c r="W4278" s="24"/>
      <c r="Z4278" s="24"/>
      <c r="AC4278" s="24"/>
      <c r="AI4278" s="24"/>
      <c r="AL4278" s="24"/>
      <c r="AO4278" s="24"/>
      <c r="AR4278" s="24"/>
      <c r="AU4278" s="24"/>
    </row>
    <row r="4279">
      <c r="J4279" s="18"/>
      <c r="N4279" s="24"/>
      <c r="Q4279" s="24"/>
      <c r="T4279" s="24"/>
      <c r="W4279" s="24"/>
      <c r="Z4279" s="24"/>
      <c r="AC4279" s="24"/>
      <c r="AI4279" s="24"/>
      <c r="AL4279" s="24"/>
      <c r="AO4279" s="24"/>
      <c r="AR4279" s="24"/>
      <c r="AU4279" s="24"/>
    </row>
    <row r="4280">
      <c r="J4280" s="18"/>
      <c r="N4280" s="24"/>
      <c r="Q4280" s="24"/>
      <c r="T4280" s="24"/>
      <c r="W4280" s="24"/>
      <c r="Z4280" s="24"/>
      <c r="AC4280" s="24"/>
      <c r="AI4280" s="24"/>
      <c r="AL4280" s="24"/>
      <c r="AO4280" s="24"/>
      <c r="AR4280" s="24"/>
      <c r="AU4280" s="24"/>
    </row>
    <row r="4281">
      <c r="J4281" s="18"/>
      <c r="N4281" s="24"/>
      <c r="Q4281" s="24"/>
      <c r="T4281" s="24"/>
      <c r="W4281" s="24"/>
      <c r="Z4281" s="24"/>
      <c r="AC4281" s="24"/>
      <c r="AI4281" s="24"/>
      <c r="AL4281" s="24"/>
      <c r="AO4281" s="24"/>
      <c r="AR4281" s="24"/>
      <c r="AU4281" s="24"/>
    </row>
    <row r="4282">
      <c r="J4282" s="18"/>
      <c r="N4282" s="24"/>
      <c r="Q4282" s="24"/>
      <c r="T4282" s="24"/>
      <c r="W4282" s="24"/>
      <c r="Z4282" s="24"/>
      <c r="AC4282" s="24"/>
      <c r="AI4282" s="24"/>
      <c r="AL4282" s="24"/>
      <c r="AO4282" s="24"/>
      <c r="AR4282" s="24"/>
      <c r="AU4282" s="24"/>
    </row>
    <row r="4283">
      <c r="J4283" s="18"/>
      <c r="N4283" s="24"/>
      <c r="Q4283" s="24"/>
      <c r="T4283" s="24"/>
      <c r="W4283" s="24"/>
      <c r="Z4283" s="24"/>
      <c r="AC4283" s="24"/>
      <c r="AI4283" s="24"/>
      <c r="AL4283" s="24"/>
      <c r="AO4283" s="24"/>
      <c r="AR4283" s="24"/>
      <c r="AU4283" s="24"/>
    </row>
    <row r="4284">
      <c r="J4284" s="18"/>
      <c r="N4284" s="24"/>
      <c r="Q4284" s="24"/>
      <c r="T4284" s="24"/>
      <c r="W4284" s="24"/>
      <c r="Z4284" s="24"/>
      <c r="AC4284" s="24"/>
      <c r="AI4284" s="24"/>
      <c r="AL4284" s="24"/>
      <c r="AO4284" s="24"/>
      <c r="AR4284" s="24"/>
      <c r="AU4284" s="24"/>
    </row>
    <row r="4285">
      <c r="J4285" s="18"/>
      <c r="N4285" s="24"/>
      <c r="Q4285" s="24"/>
      <c r="T4285" s="24"/>
      <c r="W4285" s="24"/>
      <c r="Z4285" s="24"/>
      <c r="AC4285" s="24"/>
      <c r="AI4285" s="24"/>
      <c r="AL4285" s="24"/>
      <c r="AO4285" s="24"/>
      <c r="AR4285" s="24"/>
      <c r="AU4285" s="24"/>
    </row>
    <row r="4286">
      <c r="J4286" s="18"/>
      <c r="N4286" s="24"/>
      <c r="Q4286" s="24"/>
      <c r="T4286" s="24"/>
      <c r="W4286" s="24"/>
      <c r="Z4286" s="24"/>
      <c r="AC4286" s="24"/>
      <c r="AI4286" s="24"/>
      <c r="AL4286" s="24"/>
      <c r="AO4286" s="24"/>
      <c r="AR4286" s="24"/>
      <c r="AU4286" s="24"/>
    </row>
    <row r="4287">
      <c r="J4287" s="18"/>
      <c r="N4287" s="24"/>
      <c r="Q4287" s="24"/>
      <c r="T4287" s="24"/>
      <c r="W4287" s="24"/>
      <c r="Z4287" s="24"/>
      <c r="AC4287" s="24"/>
      <c r="AI4287" s="24"/>
      <c r="AL4287" s="24"/>
      <c r="AO4287" s="24"/>
      <c r="AR4287" s="24"/>
      <c r="AU4287" s="24"/>
    </row>
    <row r="4288">
      <c r="J4288" s="18"/>
      <c r="N4288" s="24"/>
      <c r="Q4288" s="24"/>
      <c r="T4288" s="24"/>
      <c r="W4288" s="24"/>
      <c r="Z4288" s="24"/>
      <c r="AC4288" s="24"/>
      <c r="AI4288" s="24"/>
      <c r="AL4288" s="24"/>
      <c r="AO4288" s="24"/>
      <c r="AR4288" s="24"/>
      <c r="AU4288" s="24"/>
    </row>
    <row r="4289">
      <c r="J4289" s="18"/>
      <c r="N4289" s="24"/>
      <c r="Q4289" s="24"/>
      <c r="T4289" s="24"/>
      <c r="W4289" s="24"/>
      <c r="Z4289" s="24"/>
      <c r="AC4289" s="24"/>
      <c r="AI4289" s="24"/>
      <c r="AL4289" s="24"/>
      <c r="AO4289" s="24"/>
      <c r="AR4289" s="24"/>
      <c r="AU4289" s="24"/>
    </row>
    <row r="4290">
      <c r="J4290" s="18"/>
      <c r="N4290" s="24"/>
      <c r="Q4290" s="24"/>
      <c r="T4290" s="24"/>
      <c r="W4290" s="24"/>
      <c r="Z4290" s="24"/>
      <c r="AC4290" s="24"/>
      <c r="AI4290" s="24"/>
      <c r="AL4290" s="24"/>
      <c r="AO4290" s="24"/>
      <c r="AR4290" s="24"/>
      <c r="AU4290" s="24"/>
    </row>
    <row r="4291">
      <c r="J4291" s="18"/>
      <c r="N4291" s="24"/>
      <c r="Q4291" s="24"/>
      <c r="T4291" s="24"/>
      <c r="W4291" s="24"/>
      <c r="Z4291" s="24"/>
      <c r="AC4291" s="24"/>
      <c r="AI4291" s="24"/>
      <c r="AL4291" s="24"/>
      <c r="AO4291" s="24"/>
      <c r="AR4291" s="24"/>
      <c r="AU4291" s="24"/>
    </row>
    <row r="4292">
      <c r="J4292" s="18"/>
      <c r="N4292" s="24"/>
      <c r="Q4292" s="24"/>
      <c r="T4292" s="24"/>
      <c r="W4292" s="24"/>
      <c r="Z4292" s="24"/>
      <c r="AC4292" s="24"/>
      <c r="AI4292" s="24"/>
      <c r="AL4292" s="24"/>
      <c r="AO4292" s="24"/>
      <c r="AR4292" s="24"/>
      <c r="AU4292" s="24"/>
    </row>
    <row r="4293">
      <c r="J4293" s="18"/>
      <c r="N4293" s="24"/>
      <c r="Q4293" s="24"/>
      <c r="T4293" s="24"/>
      <c r="W4293" s="24"/>
      <c r="Z4293" s="24"/>
      <c r="AC4293" s="24"/>
      <c r="AI4293" s="24"/>
      <c r="AL4293" s="24"/>
      <c r="AO4293" s="24"/>
      <c r="AR4293" s="24"/>
      <c r="AU4293" s="24"/>
    </row>
    <row r="4294">
      <c r="J4294" s="18"/>
      <c r="N4294" s="24"/>
      <c r="Q4294" s="24"/>
      <c r="T4294" s="24"/>
      <c r="W4294" s="24"/>
      <c r="Z4294" s="24"/>
      <c r="AC4294" s="24"/>
      <c r="AI4294" s="24"/>
      <c r="AL4294" s="24"/>
      <c r="AO4294" s="24"/>
      <c r="AR4294" s="24"/>
      <c r="AU4294" s="24"/>
    </row>
    <row r="4295">
      <c r="J4295" s="18"/>
      <c r="N4295" s="24"/>
      <c r="Q4295" s="24"/>
      <c r="T4295" s="24"/>
      <c r="W4295" s="24"/>
      <c r="Z4295" s="24"/>
      <c r="AC4295" s="24"/>
      <c r="AI4295" s="24"/>
      <c r="AL4295" s="24"/>
      <c r="AO4295" s="24"/>
      <c r="AR4295" s="24"/>
      <c r="AU4295" s="24"/>
    </row>
    <row r="4296">
      <c r="J4296" s="18"/>
      <c r="N4296" s="24"/>
      <c r="Q4296" s="24"/>
      <c r="T4296" s="24"/>
      <c r="W4296" s="24"/>
      <c r="Z4296" s="24"/>
      <c r="AC4296" s="24"/>
      <c r="AI4296" s="24"/>
      <c r="AL4296" s="24"/>
      <c r="AO4296" s="24"/>
      <c r="AR4296" s="24"/>
      <c r="AU4296" s="24"/>
    </row>
    <row r="4297">
      <c r="J4297" s="18"/>
      <c r="N4297" s="24"/>
      <c r="Q4297" s="24"/>
      <c r="T4297" s="24"/>
      <c r="W4297" s="24"/>
      <c r="Z4297" s="24"/>
      <c r="AC4297" s="24"/>
      <c r="AI4297" s="24"/>
      <c r="AL4297" s="24"/>
      <c r="AO4297" s="24"/>
      <c r="AR4297" s="24"/>
      <c r="AU4297" s="24"/>
    </row>
    <row r="4298">
      <c r="J4298" s="18"/>
      <c r="N4298" s="24"/>
      <c r="Q4298" s="24"/>
      <c r="T4298" s="24"/>
      <c r="W4298" s="24"/>
      <c r="Z4298" s="24"/>
      <c r="AC4298" s="24"/>
      <c r="AI4298" s="24"/>
      <c r="AL4298" s="24"/>
      <c r="AO4298" s="24"/>
      <c r="AR4298" s="24"/>
      <c r="AU4298" s="24"/>
    </row>
    <row r="4299">
      <c r="J4299" s="18"/>
      <c r="N4299" s="24"/>
      <c r="Q4299" s="24"/>
      <c r="T4299" s="24"/>
      <c r="W4299" s="24"/>
      <c r="Z4299" s="24"/>
      <c r="AC4299" s="24"/>
      <c r="AI4299" s="24"/>
      <c r="AL4299" s="24"/>
      <c r="AO4299" s="24"/>
      <c r="AR4299" s="24"/>
      <c r="AU4299" s="24"/>
    </row>
    <row r="4300">
      <c r="J4300" s="18"/>
      <c r="N4300" s="24"/>
      <c r="Q4300" s="24"/>
      <c r="T4300" s="24"/>
      <c r="W4300" s="24"/>
      <c r="Z4300" s="24"/>
      <c r="AC4300" s="24"/>
      <c r="AI4300" s="24"/>
      <c r="AL4300" s="24"/>
      <c r="AO4300" s="24"/>
      <c r="AR4300" s="24"/>
      <c r="AU4300" s="24"/>
    </row>
    <row r="4301">
      <c r="J4301" s="18"/>
      <c r="N4301" s="24"/>
      <c r="Q4301" s="24"/>
      <c r="T4301" s="24"/>
      <c r="W4301" s="24"/>
      <c r="Z4301" s="24"/>
      <c r="AC4301" s="24"/>
      <c r="AI4301" s="24"/>
      <c r="AL4301" s="24"/>
      <c r="AO4301" s="24"/>
      <c r="AR4301" s="24"/>
      <c r="AU4301" s="24"/>
    </row>
    <row r="4302">
      <c r="J4302" s="18"/>
      <c r="N4302" s="24"/>
      <c r="Q4302" s="24"/>
      <c r="T4302" s="24"/>
      <c r="W4302" s="24"/>
      <c r="Z4302" s="24"/>
      <c r="AC4302" s="24"/>
      <c r="AI4302" s="24"/>
      <c r="AL4302" s="24"/>
      <c r="AO4302" s="24"/>
      <c r="AR4302" s="24"/>
      <c r="AU4302" s="24"/>
    </row>
    <row r="4303">
      <c r="J4303" s="18"/>
      <c r="N4303" s="24"/>
      <c r="Q4303" s="24"/>
      <c r="T4303" s="24"/>
      <c r="W4303" s="24"/>
      <c r="Z4303" s="24"/>
      <c r="AC4303" s="24"/>
      <c r="AI4303" s="24"/>
      <c r="AL4303" s="24"/>
      <c r="AO4303" s="24"/>
      <c r="AR4303" s="24"/>
      <c r="AU4303" s="24"/>
    </row>
    <row r="4304">
      <c r="J4304" s="18"/>
      <c r="N4304" s="24"/>
      <c r="Q4304" s="24"/>
      <c r="T4304" s="24"/>
      <c r="W4304" s="24"/>
      <c r="Z4304" s="24"/>
      <c r="AC4304" s="24"/>
      <c r="AI4304" s="24"/>
      <c r="AL4304" s="24"/>
      <c r="AO4304" s="24"/>
      <c r="AR4304" s="24"/>
      <c r="AU4304" s="24"/>
    </row>
    <row r="4305">
      <c r="J4305" s="18"/>
      <c r="N4305" s="24"/>
      <c r="Q4305" s="24"/>
      <c r="T4305" s="24"/>
      <c r="W4305" s="24"/>
      <c r="Z4305" s="24"/>
      <c r="AC4305" s="24"/>
      <c r="AI4305" s="24"/>
      <c r="AL4305" s="24"/>
      <c r="AO4305" s="24"/>
      <c r="AR4305" s="24"/>
      <c r="AU4305" s="24"/>
    </row>
    <row r="4306">
      <c r="J4306" s="18"/>
      <c r="N4306" s="24"/>
      <c r="Q4306" s="24"/>
      <c r="T4306" s="24"/>
      <c r="W4306" s="24"/>
      <c r="Z4306" s="24"/>
      <c r="AC4306" s="24"/>
      <c r="AI4306" s="24"/>
      <c r="AL4306" s="24"/>
      <c r="AO4306" s="24"/>
      <c r="AR4306" s="24"/>
      <c r="AU4306" s="24"/>
    </row>
    <row r="4307">
      <c r="J4307" s="18"/>
      <c r="N4307" s="24"/>
      <c r="Q4307" s="24"/>
      <c r="T4307" s="24"/>
      <c r="W4307" s="24"/>
      <c r="Z4307" s="24"/>
      <c r="AC4307" s="24"/>
      <c r="AI4307" s="24"/>
      <c r="AL4307" s="24"/>
      <c r="AO4307" s="24"/>
      <c r="AR4307" s="24"/>
      <c r="AU4307" s="24"/>
    </row>
    <row r="4308">
      <c r="J4308" s="18"/>
      <c r="N4308" s="24"/>
      <c r="Q4308" s="24"/>
      <c r="T4308" s="24"/>
      <c r="W4308" s="24"/>
      <c r="Z4308" s="24"/>
      <c r="AC4308" s="24"/>
      <c r="AI4308" s="24"/>
      <c r="AL4308" s="24"/>
      <c r="AO4308" s="24"/>
      <c r="AR4308" s="24"/>
      <c r="AU4308" s="24"/>
    </row>
    <row r="4309">
      <c r="J4309" s="18"/>
      <c r="N4309" s="24"/>
      <c r="Q4309" s="24"/>
      <c r="T4309" s="24"/>
      <c r="W4309" s="24"/>
      <c r="Z4309" s="24"/>
      <c r="AC4309" s="24"/>
      <c r="AI4309" s="24"/>
      <c r="AL4309" s="24"/>
      <c r="AO4309" s="24"/>
      <c r="AR4309" s="24"/>
      <c r="AU4309" s="24"/>
    </row>
    <row r="4310">
      <c r="J4310" s="18"/>
      <c r="N4310" s="24"/>
      <c r="Q4310" s="24"/>
      <c r="T4310" s="24"/>
      <c r="W4310" s="24"/>
      <c r="Z4310" s="24"/>
      <c r="AC4310" s="24"/>
      <c r="AI4310" s="24"/>
      <c r="AL4310" s="24"/>
      <c r="AO4310" s="24"/>
      <c r="AR4310" s="24"/>
      <c r="AU4310" s="24"/>
    </row>
    <row r="4311">
      <c r="J4311" s="18"/>
      <c r="N4311" s="24"/>
      <c r="Q4311" s="24"/>
      <c r="T4311" s="24"/>
      <c r="W4311" s="24"/>
      <c r="Z4311" s="24"/>
      <c r="AC4311" s="24"/>
      <c r="AI4311" s="24"/>
      <c r="AL4311" s="24"/>
      <c r="AO4311" s="24"/>
      <c r="AR4311" s="24"/>
      <c r="AU4311" s="24"/>
    </row>
    <row r="4312">
      <c r="J4312" s="18"/>
      <c r="N4312" s="24"/>
      <c r="Q4312" s="24"/>
      <c r="T4312" s="24"/>
      <c r="W4312" s="24"/>
      <c r="Z4312" s="24"/>
      <c r="AC4312" s="24"/>
      <c r="AI4312" s="24"/>
      <c r="AL4312" s="24"/>
      <c r="AO4312" s="24"/>
      <c r="AR4312" s="24"/>
      <c r="AU4312" s="24"/>
    </row>
    <row r="4313">
      <c r="J4313" s="18"/>
      <c r="N4313" s="24"/>
      <c r="Q4313" s="24"/>
      <c r="T4313" s="24"/>
      <c r="W4313" s="24"/>
      <c r="Z4313" s="24"/>
      <c r="AC4313" s="24"/>
      <c r="AI4313" s="24"/>
      <c r="AL4313" s="24"/>
      <c r="AO4313" s="24"/>
      <c r="AR4313" s="24"/>
      <c r="AU4313" s="24"/>
    </row>
    <row r="4314">
      <c r="J4314" s="18"/>
      <c r="N4314" s="24"/>
      <c r="Q4314" s="24"/>
      <c r="T4314" s="24"/>
      <c r="W4314" s="24"/>
      <c r="Z4314" s="24"/>
      <c r="AC4314" s="24"/>
      <c r="AI4314" s="24"/>
      <c r="AL4314" s="24"/>
      <c r="AO4314" s="24"/>
      <c r="AR4314" s="24"/>
      <c r="AU4314" s="24"/>
    </row>
    <row r="4315">
      <c r="J4315" s="18"/>
      <c r="N4315" s="24"/>
      <c r="Q4315" s="24"/>
      <c r="T4315" s="24"/>
      <c r="W4315" s="24"/>
      <c r="Z4315" s="24"/>
      <c r="AC4315" s="24"/>
      <c r="AI4315" s="24"/>
      <c r="AL4315" s="24"/>
      <c r="AO4315" s="24"/>
      <c r="AR4315" s="24"/>
      <c r="AU4315" s="24"/>
    </row>
    <row r="4316">
      <c r="J4316" s="18"/>
      <c r="N4316" s="24"/>
      <c r="Q4316" s="24"/>
      <c r="T4316" s="24"/>
      <c r="W4316" s="24"/>
      <c r="Z4316" s="24"/>
      <c r="AC4316" s="24"/>
      <c r="AI4316" s="24"/>
      <c r="AL4316" s="24"/>
      <c r="AO4316" s="24"/>
      <c r="AR4316" s="24"/>
      <c r="AU4316" s="24"/>
    </row>
    <row r="4317">
      <c r="J4317" s="18"/>
      <c r="N4317" s="24"/>
      <c r="Q4317" s="24"/>
      <c r="T4317" s="24"/>
      <c r="W4317" s="24"/>
      <c r="Z4317" s="24"/>
      <c r="AC4317" s="24"/>
      <c r="AI4317" s="24"/>
      <c r="AL4317" s="24"/>
      <c r="AO4317" s="24"/>
      <c r="AR4317" s="24"/>
      <c r="AU4317" s="24"/>
    </row>
    <row r="4318">
      <c r="J4318" s="18"/>
      <c r="N4318" s="24"/>
      <c r="Q4318" s="24"/>
      <c r="T4318" s="24"/>
      <c r="W4318" s="24"/>
      <c r="Z4318" s="24"/>
      <c r="AC4318" s="24"/>
      <c r="AI4318" s="24"/>
      <c r="AL4318" s="24"/>
      <c r="AO4318" s="24"/>
      <c r="AR4318" s="24"/>
      <c r="AU4318" s="24"/>
    </row>
    <row r="4319">
      <c r="J4319" s="18"/>
      <c r="N4319" s="24"/>
      <c r="Q4319" s="24"/>
      <c r="T4319" s="24"/>
      <c r="W4319" s="24"/>
      <c r="Z4319" s="24"/>
      <c r="AC4319" s="24"/>
      <c r="AI4319" s="24"/>
      <c r="AL4319" s="24"/>
      <c r="AO4319" s="24"/>
      <c r="AR4319" s="24"/>
      <c r="AU4319" s="24"/>
    </row>
    <row r="4320">
      <c r="J4320" s="18"/>
      <c r="N4320" s="24"/>
      <c r="Q4320" s="24"/>
      <c r="T4320" s="24"/>
      <c r="W4320" s="24"/>
      <c r="Z4320" s="24"/>
      <c r="AC4320" s="24"/>
      <c r="AI4320" s="24"/>
      <c r="AL4320" s="24"/>
      <c r="AO4320" s="24"/>
      <c r="AR4320" s="24"/>
      <c r="AU4320" s="24"/>
    </row>
    <row r="4321">
      <c r="J4321" s="18"/>
      <c r="N4321" s="24"/>
      <c r="Q4321" s="24"/>
      <c r="T4321" s="24"/>
      <c r="W4321" s="24"/>
      <c r="Z4321" s="24"/>
      <c r="AC4321" s="24"/>
      <c r="AI4321" s="24"/>
      <c r="AL4321" s="24"/>
      <c r="AO4321" s="24"/>
      <c r="AR4321" s="24"/>
      <c r="AU4321" s="24"/>
    </row>
    <row r="4322">
      <c r="J4322" s="18"/>
      <c r="N4322" s="24"/>
      <c r="Q4322" s="24"/>
      <c r="T4322" s="24"/>
      <c r="W4322" s="24"/>
      <c r="Z4322" s="24"/>
      <c r="AC4322" s="24"/>
      <c r="AI4322" s="24"/>
      <c r="AL4322" s="24"/>
      <c r="AO4322" s="24"/>
      <c r="AR4322" s="24"/>
      <c r="AU4322" s="24"/>
    </row>
    <row r="4323">
      <c r="J4323" s="18"/>
      <c r="N4323" s="24"/>
      <c r="Q4323" s="24"/>
      <c r="T4323" s="24"/>
      <c r="W4323" s="24"/>
      <c r="Z4323" s="24"/>
      <c r="AC4323" s="24"/>
      <c r="AI4323" s="24"/>
      <c r="AL4323" s="24"/>
      <c r="AO4323" s="24"/>
      <c r="AR4323" s="24"/>
      <c r="AU4323" s="24"/>
    </row>
    <row r="4324">
      <c r="J4324" s="18"/>
      <c r="N4324" s="24"/>
      <c r="Q4324" s="24"/>
      <c r="T4324" s="24"/>
      <c r="W4324" s="24"/>
      <c r="Z4324" s="24"/>
      <c r="AC4324" s="24"/>
      <c r="AI4324" s="24"/>
      <c r="AL4324" s="24"/>
      <c r="AO4324" s="24"/>
      <c r="AR4324" s="24"/>
      <c r="AU4324" s="24"/>
    </row>
    <row r="4325">
      <c r="J4325" s="18"/>
      <c r="N4325" s="24"/>
      <c r="Q4325" s="24"/>
      <c r="T4325" s="24"/>
      <c r="W4325" s="24"/>
      <c r="Z4325" s="24"/>
      <c r="AC4325" s="24"/>
      <c r="AI4325" s="24"/>
      <c r="AL4325" s="24"/>
      <c r="AO4325" s="24"/>
      <c r="AR4325" s="24"/>
      <c r="AU4325" s="24"/>
    </row>
    <row r="4326">
      <c r="J4326" s="18"/>
      <c r="N4326" s="24"/>
      <c r="Q4326" s="24"/>
      <c r="T4326" s="24"/>
      <c r="W4326" s="24"/>
      <c r="Z4326" s="24"/>
      <c r="AC4326" s="24"/>
      <c r="AI4326" s="24"/>
      <c r="AL4326" s="24"/>
      <c r="AO4326" s="24"/>
      <c r="AR4326" s="24"/>
      <c r="AU4326" s="24"/>
    </row>
    <row r="4327">
      <c r="J4327" s="18"/>
      <c r="N4327" s="24"/>
      <c r="Q4327" s="24"/>
      <c r="T4327" s="24"/>
      <c r="W4327" s="24"/>
      <c r="Z4327" s="24"/>
      <c r="AC4327" s="24"/>
      <c r="AI4327" s="24"/>
      <c r="AL4327" s="24"/>
      <c r="AO4327" s="24"/>
      <c r="AR4327" s="24"/>
      <c r="AU4327" s="24"/>
    </row>
    <row r="4328">
      <c r="J4328" s="18"/>
      <c r="N4328" s="24"/>
      <c r="Q4328" s="24"/>
      <c r="T4328" s="24"/>
      <c r="W4328" s="24"/>
      <c r="Z4328" s="24"/>
      <c r="AC4328" s="24"/>
      <c r="AI4328" s="24"/>
      <c r="AL4328" s="24"/>
      <c r="AO4328" s="24"/>
      <c r="AR4328" s="24"/>
      <c r="AU4328" s="24"/>
    </row>
    <row r="4329">
      <c r="J4329" s="18"/>
      <c r="N4329" s="24"/>
      <c r="Q4329" s="24"/>
      <c r="T4329" s="24"/>
      <c r="W4329" s="24"/>
      <c r="Z4329" s="24"/>
      <c r="AC4329" s="24"/>
      <c r="AI4329" s="24"/>
      <c r="AL4329" s="24"/>
      <c r="AO4329" s="24"/>
      <c r="AR4329" s="24"/>
      <c r="AU4329" s="24"/>
    </row>
    <row r="4330">
      <c r="J4330" s="18"/>
      <c r="N4330" s="24"/>
      <c r="Q4330" s="24"/>
      <c r="T4330" s="24"/>
      <c r="W4330" s="24"/>
      <c r="Z4330" s="24"/>
      <c r="AC4330" s="24"/>
      <c r="AI4330" s="24"/>
      <c r="AL4330" s="24"/>
      <c r="AO4330" s="24"/>
      <c r="AR4330" s="24"/>
      <c r="AU4330" s="24"/>
    </row>
    <row r="4331">
      <c r="J4331" s="18"/>
      <c r="N4331" s="24"/>
      <c r="Q4331" s="24"/>
      <c r="T4331" s="24"/>
      <c r="W4331" s="24"/>
      <c r="Z4331" s="24"/>
      <c r="AC4331" s="24"/>
      <c r="AI4331" s="24"/>
      <c r="AL4331" s="24"/>
      <c r="AO4331" s="24"/>
      <c r="AR4331" s="24"/>
      <c r="AU4331" s="24"/>
    </row>
    <row r="4332">
      <c r="J4332" s="18"/>
      <c r="N4332" s="24"/>
      <c r="Q4332" s="24"/>
      <c r="T4332" s="24"/>
      <c r="W4332" s="24"/>
      <c r="Z4332" s="24"/>
      <c r="AC4332" s="24"/>
      <c r="AI4332" s="24"/>
      <c r="AL4332" s="24"/>
      <c r="AO4332" s="24"/>
      <c r="AR4332" s="24"/>
      <c r="AU4332" s="24"/>
    </row>
    <row r="4333">
      <c r="J4333" s="18"/>
      <c r="N4333" s="24"/>
      <c r="Q4333" s="24"/>
      <c r="T4333" s="24"/>
      <c r="W4333" s="24"/>
      <c r="Z4333" s="24"/>
      <c r="AC4333" s="24"/>
      <c r="AI4333" s="24"/>
      <c r="AL4333" s="24"/>
      <c r="AO4333" s="24"/>
      <c r="AR4333" s="24"/>
      <c r="AU4333" s="24"/>
    </row>
    <row r="4334">
      <c r="J4334" s="18"/>
      <c r="N4334" s="24"/>
      <c r="Q4334" s="24"/>
      <c r="T4334" s="24"/>
      <c r="W4334" s="24"/>
      <c r="Z4334" s="24"/>
      <c r="AC4334" s="24"/>
      <c r="AI4334" s="24"/>
      <c r="AL4334" s="24"/>
      <c r="AO4334" s="24"/>
      <c r="AR4334" s="24"/>
      <c r="AU4334" s="24"/>
    </row>
    <row r="4335">
      <c r="J4335" s="18"/>
      <c r="N4335" s="24"/>
      <c r="Q4335" s="24"/>
      <c r="T4335" s="24"/>
      <c r="W4335" s="24"/>
      <c r="Z4335" s="24"/>
      <c r="AC4335" s="24"/>
      <c r="AI4335" s="24"/>
      <c r="AL4335" s="24"/>
      <c r="AO4335" s="24"/>
      <c r="AR4335" s="24"/>
      <c r="AU4335" s="24"/>
    </row>
    <row r="4336">
      <c r="J4336" s="18"/>
      <c r="N4336" s="24"/>
      <c r="Q4336" s="24"/>
      <c r="T4336" s="24"/>
      <c r="W4336" s="24"/>
      <c r="Z4336" s="24"/>
      <c r="AC4336" s="24"/>
      <c r="AI4336" s="24"/>
      <c r="AL4336" s="24"/>
      <c r="AO4336" s="24"/>
      <c r="AR4336" s="24"/>
      <c r="AU4336" s="24"/>
    </row>
    <row r="4337">
      <c r="J4337" s="18"/>
      <c r="N4337" s="24"/>
      <c r="Q4337" s="24"/>
      <c r="T4337" s="24"/>
      <c r="W4337" s="24"/>
      <c r="Z4337" s="24"/>
      <c r="AC4337" s="24"/>
      <c r="AI4337" s="24"/>
      <c r="AL4337" s="24"/>
      <c r="AO4337" s="24"/>
      <c r="AR4337" s="24"/>
      <c r="AU4337" s="24"/>
    </row>
    <row r="4338">
      <c r="J4338" s="18"/>
      <c r="N4338" s="24"/>
      <c r="Q4338" s="24"/>
      <c r="T4338" s="24"/>
      <c r="W4338" s="24"/>
      <c r="Z4338" s="24"/>
      <c r="AC4338" s="24"/>
      <c r="AI4338" s="24"/>
      <c r="AL4338" s="24"/>
      <c r="AO4338" s="24"/>
      <c r="AR4338" s="24"/>
      <c r="AU4338" s="24"/>
    </row>
    <row r="4339">
      <c r="J4339" s="18"/>
      <c r="N4339" s="24"/>
      <c r="Q4339" s="24"/>
      <c r="T4339" s="24"/>
      <c r="W4339" s="24"/>
      <c r="Z4339" s="24"/>
      <c r="AC4339" s="24"/>
      <c r="AI4339" s="24"/>
      <c r="AL4339" s="24"/>
      <c r="AO4339" s="24"/>
      <c r="AR4339" s="24"/>
      <c r="AU4339" s="24"/>
    </row>
    <row r="4340">
      <c r="J4340" s="18"/>
      <c r="N4340" s="24"/>
      <c r="Q4340" s="24"/>
      <c r="T4340" s="24"/>
      <c r="W4340" s="24"/>
      <c r="Z4340" s="24"/>
      <c r="AC4340" s="24"/>
      <c r="AI4340" s="24"/>
      <c r="AL4340" s="24"/>
      <c r="AO4340" s="24"/>
      <c r="AR4340" s="24"/>
      <c r="AU4340" s="24"/>
    </row>
    <row r="4341">
      <c r="J4341" s="18"/>
      <c r="N4341" s="24"/>
      <c r="Q4341" s="24"/>
      <c r="T4341" s="24"/>
      <c r="W4341" s="24"/>
      <c r="Z4341" s="24"/>
      <c r="AC4341" s="24"/>
      <c r="AI4341" s="24"/>
      <c r="AL4341" s="24"/>
      <c r="AO4341" s="24"/>
      <c r="AR4341" s="24"/>
      <c r="AU4341" s="24"/>
    </row>
    <row r="4342">
      <c r="J4342" s="18"/>
      <c r="N4342" s="24"/>
      <c r="Q4342" s="24"/>
      <c r="T4342" s="24"/>
      <c r="W4342" s="24"/>
      <c r="Z4342" s="24"/>
      <c r="AC4342" s="24"/>
      <c r="AI4342" s="24"/>
      <c r="AL4342" s="24"/>
      <c r="AO4342" s="24"/>
      <c r="AR4342" s="24"/>
      <c r="AU4342" s="24"/>
    </row>
    <row r="4343">
      <c r="J4343" s="18"/>
      <c r="N4343" s="24"/>
      <c r="Q4343" s="24"/>
      <c r="T4343" s="24"/>
      <c r="W4343" s="24"/>
      <c r="Z4343" s="24"/>
      <c r="AC4343" s="24"/>
      <c r="AI4343" s="24"/>
      <c r="AL4343" s="24"/>
      <c r="AO4343" s="24"/>
      <c r="AR4343" s="24"/>
      <c r="AU4343" s="24"/>
    </row>
    <row r="4344">
      <c r="J4344" s="18"/>
      <c r="N4344" s="24"/>
      <c r="Q4344" s="24"/>
      <c r="T4344" s="24"/>
      <c r="W4344" s="24"/>
      <c r="Z4344" s="24"/>
      <c r="AC4344" s="24"/>
      <c r="AI4344" s="24"/>
      <c r="AL4344" s="24"/>
      <c r="AO4344" s="24"/>
      <c r="AR4344" s="24"/>
      <c r="AU4344" s="24"/>
    </row>
    <row r="4345">
      <c r="J4345" s="18"/>
      <c r="N4345" s="24"/>
      <c r="Q4345" s="24"/>
      <c r="T4345" s="24"/>
      <c r="W4345" s="24"/>
      <c r="Z4345" s="24"/>
      <c r="AC4345" s="24"/>
      <c r="AI4345" s="24"/>
      <c r="AL4345" s="24"/>
      <c r="AO4345" s="24"/>
      <c r="AR4345" s="24"/>
      <c r="AU4345" s="24"/>
    </row>
    <row r="4346">
      <c r="J4346" s="18"/>
      <c r="N4346" s="24"/>
      <c r="Q4346" s="24"/>
      <c r="T4346" s="24"/>
      <c r="W4346" s="24"/>
      <c r="Z4346" s="24"/>
      <c r="AC4346" s="24"/>
      <c r="AI4346" s="24"/>
      <c r="AL4346" s="24"/>
      <c r="AO4346" s="24"/>
      <c r="AR4346" s="24"/>
      <c r="AU4346" s="24"/>
    </row>
    <row r="4347">
      <c r="J4347" s="18"/>
      <c r="N4347" s="24"/>
      <c r="Q4347" s="24"/>
      <c r="T4347" s="24"/>
      <c r="W4347" s="24"/>
      <c r="Z4347" s="24"/>
      <c r="AC4347" s="24"/>
      <c r="AI4347" s="24"/>
      <c r="AL4347" s="24"/>
      <c r="AO4347" s="24"/>
      <c r="AR4347" s="24"/>
      <c r="AU4347" s="24"/>
    </row>
    <row r="4348">
      <c r="J4348" s="18"/>
      <c r="N4348" s="24"/>
      <c r="Q4348" s="24"/>
      <c r="T4348" s="24"/>
      <c r="W4348" s="24"/>
      <c r="Z4348" s="24"/>
      <c r="AC4348" s="24"/>
      <c r="AI4348" s="24"/>
      <c r="AL4348" s="24"/>
      <c r="AO4348" s="24"/>
      <c r="AR4348" s="24"/>
      <c r="AU4348" s="24"/>
    </row>
    <row r="4349">
      <c r="J4349" s="18"/>
      <c r="N4349" s="24"/>
      <c r="Q4349" s="24"/>
      <c r="T4349" s="24"/>
      <c r="W4349" s="24"/>
      <c r="Z4349" s="24"/>
      <c r="AC4349" s="24"/>
      <c r="AI4349" s="24"/>
      <c r="AL4349" s="24"/>
      <c r="AO4349" s="24"/>
      <c r="AR4349" s="24"/>
      <c r="AU4349" s="24"/>
    </row>
    <row r="4350">
      <c r="J4350" s="18"/>
      <c r="N4350" s="24"/>
      <c r="Q4350" s="24"/>
      <c r="T4350" s="24"/>
      <c r="W4350" s="24"/>
      <c r="Z4350" s="24"/>
      <c r="AC4350" s="24"/>
      <c r="AI4350" s="24"/>
      <c r="AL4350" s="24"/>
      <c r="AO4350" s="24"/>
      <c r="AR4350" s="24"/>
      <c r="AU4350" s="24"/>
    </row>
    <row r="4351">
      <c r="J4351" s="18"/>
      <c r="N4351" s="24"/>
      <c r="Q4351" s="24"/>
      <c r="T4351" s="24"/>
      <c r="W4351" s="24"/>
      <c r="Z4351" s="24"/>
      <c r="AC4351" s="24"/>
      <c r="AI4351" s="24"/>
      <c r="AL4351" s="24"/>
      <c r="AO4351" s="24"/>
      <c r="AR4351" s="24"/>
      <c r="AU4351" s="24"/>
    </row>
    <row r="4352">
      <c r="J4352" s="18"/>
      <c r="N4352" s="24"/>
      <c r="Q4352" s="24"/>
      <c r="T4352" s="24"/>
      <c r="W4352" s="24"/>
      <c r="Z4352" s="24"/>
      <c r="AC4352" s="24"/>
      <c r="AI4352" s="24"/>
      <c r="AL4352" s="24"/>
      <c r="AO4352" s="24"/>
      <c r="AR4352" s="24"/>
      <c r="AU4352" s="24"/>
    </row>
    <row r="4353">
      <c r="J4353" s="18"/>
      <c r="N4353" s="24"/>
      <c r="Q4353" s="24"/>
      <c r="T4353" s="24"/>
      <c r="W4353" s="24"/>
      <c r="Z4353" s="24"/>
      <c r="AC4353" s="24"/>
      <c r="AI4353" s="24"/>
      <c r="AL4353" s="24"/>
      <c r="AO4353" s="24"/>
      <c r="AR4353" s="24"/>
      <c r="AU4353" s="24"/>
    </row>
    <row r="4354">
      <c r="J4354" s="18"/>
      <c r="N4354" s="24"/>
      <c r="Q4354" s="24"/>
      <c r="T4354" s="24"/>
      <c r="W4354" s="24"/>
      <c r="Z4354" s="24"/>
      <c r="AC4354" s="24"/>
      <c r="AI4354" s="24"/>
      <c r="AL4354" s="24"/>
      <c r="AO4354" s="24"/>
      <c r="AR4354" s="24"/>
      <c r="AU4354" s="24"/>
    </row>
    <row r="4355">
      <c r="J4355" s="18"/>
      <c r="N4355" s="24"/>
      <c r="Q4355" s="24"/>
      <c r="T4355" s="24"/>
      <c r="W4355" s="24"/>
      <c r="Z4355" s="24"/>
      <c r="AC4355" s="24"/>
      <c r="AI4355" s="24"/>
      <c r="AL4355" s="24"/>
      <c r="AO4355" s="24"/>
      <c r="AR4355" s="24"/>
      <c r="AU4355" s="24"/>
    </row>
    <row r="4356">
      <c r="J4356" s="18"/>
      <c r="N4356" s="24"/>
      <c r="Q4356" s="24"/>
      <c r="T4356" s="24"/>
      <c r="W4356" s="24"/>
      <c r="Z4356" s="24"/>
      <c r="AC4356" s="24"/>
      <c r="AI4356" s="24"/>
      <c r="AL4356" s="24"/>
      <c r="AO4356" s="24"/>
      <c r="AR4356" s="24"/>
      <c r="AU4356" s="24"/>
    </row>
    <row r="4357">
      <c r="J4357" s="18"/>
      <c r="N4357" s="24"/>
      <c r="Q4357" s="24"/>
      <c r="T4357" s="24"/>
      <c r="W4357" s="24"/>
      <c r="Z4357" s="24"/>
      <c r="AC4357" s="24"/>
      <c r="AI4357" s="24"/>
      <c r="AL4357" s="24"/>
      <c r="AO4357" s="24"/>
      <c r="AR4357" s="24"/>
      <c r="AU4357" s="24"/>
    </row>
    <row r="4358">
      <c r="J4358" s="18"/>
      <c r="N4358" s="24"/>
      <c r="Q4358" s="24"/>
      <c r="T4358" s="24"/>
      <c r="W4358" s="24"/>
      <c r="Z4358" s="24"/>
      <c r="AC4358" s="24"/>
      <c r="AI4358" s="24"/>
      <c r="AL4358" s="24"/>
      <c r="AO4358" s="24"/>
      <c r="AR4358" s="24"/>
      <c r="AU4358" s="24"/>
    </row>
    <row r="4359">
      <c r="J4359" s="18"/>
      <c r="N4359" s="24"/>
      <c r="Q4359" s="24"/>
      <c r="T4359" s="24"/>
      <c r="W4359" s="24"/>
      <c r="Z4359" s="24"/>
      <c r="AC4359" s="24"/>
      <c r="AI4359" s="24"/>
      <c r="AL4359" s="24"/>
      <c r="AO4359" s="24"/>
      <c r="AR4359" s="24"/>
      <c r="AU4359" s="24"/>
    </row>
    <row r="4360">
      <c r="J4360" s="18"/>
      <c r="N4360" s="24"/>
      <c r="Q4360" s="24"/>
      <c r="T4360" s="24"/>
      <c r="W4360" s="24"/>
      <c r="Z4360" s="24"/>
      <c r="AC4360" s="24"/>
      <c r="AI4360" s="24"/>
      <c r="AL4360" s="24"/>
      <c r="AO4360" s="24"/>
      <c r="AR4360" s="24"/>
      <c r="AU4360" s="24"/>
    </row>
    <row r="4361">
      <c r="J4361" s="18"/>
      <c r="N4361" s="24"/>
      <c r="Q4361" s="24"/>
      <c r="T4361" s="24"/>
      <c r="W4361" s="24"/>
      <c r="Z4361" s="24"/>
      <c r="AC4361" s="24"/>
      <c r="AI4361" s="24"/>
      <c r="AL4361" s="24"/>
      <c r="AO4361" s="24"/>
      <c r="AR4361" s="24"/>
      <c r="AU4361" s="24"/>
    </row>
    <row r="4362">
      <c r="J4362" s="18"/>
      <c r="N4362" s="24"/>
      <c r="Q4362" s="24"/>
      <c r="T4362" s="24"/>
      <c r="W4362" s="24"/>
      <c r="Z4362" s="24"/>
      <c r="AC4362" s="24"/>
      <c r="AI4362" s="24"/>
      <c r="AL4362" s="24"/>
      <c r="AO4362" s="24"/>
      <c r="AR4362" s="24"/>
      <c r="AU4362" s="24"/>
    </row>
    <row r="4363">
      <c r="J4363" s="18"/>
      <c r="N4363" s="24"/>
      <c r="Q4363" s="24"/>
      <c r="T4363" s="24"/>
      <c r="W4363" s="24"/>
      <c r="Z4363" s="24"/>
      <c r="AC4363" s="24"/>
      <c r="AI4363" s="24"/>
      <c r="AL4363" s="24"/>
      <c r="AO4363" s="24"/>
      <c r="AR4363" s="24"/>
      <c r="AU4363" s="24"/>
    </row>
    <row r="4364">
      <c r="J4364" s="18"/>
      <c r="N4364" s="24"/>
      <c r="Q4364" s="24"/>
      <c r="T4364" s="24"/>
      <c r="W4364" s="24"/>
      <c r="Z4364" s="24"/>
      <c r="AC4364" s="24"/>
      <c r="AI4364" s="24"/>
      <c r="AL4364" s="24"/>
      <c r="AO4364" s="24"/>
      <c r="AR4364" s="24"/>
      <c r="AU4364" s="24"/>
    </row>
    <row r="4365">
      <c r="J4365" s="18"/>
      <c r="N4365" s="24"/>
      <c r="Q4365" s="24"/>
      <c r="T4365" s="24"/>
      <c r="W4365" s="24"/>
      <c r="Z4365" s="24"/>
      <c r="AC4365" s="24"/>
      <c r="AI4365" s="24"/>
      <c r="AL4365" s="24"/>
      <c r="AO4365" s="24"/>
      <c r="AR4365" s="24"/>
      <c r="AU4365" s="24"/>
    </row>
    <row r="4366">
      <c r="J4366" s="18"/>
      <c r="N4366" s="24"/>
      <c r="Q4366" s="24"/>
      <c r="T4366" s="24"/>
      <c r="W4366" s="24"/>
      <c r="Z4366" s="24"/>
      <c r="AC4366" s="24"/>
      <c r="AI4366" s="24"/>
      <c r="AL4366" s="24"/>
      <c r="AO4366" s="24"/>
      <c r="AR4366" s="24"/>
      <c r="AU4366" s="24"/>
    </row>
    <row r="4367">
      <c r="J4367" s="18"/>
      <c r="N4367" s="24"/>
      <c r="Q4367" s="24"/>
      <c r="T4367" s="24"/>
      <c r="W4367" s="24"/>
      <c r="Z4367" s="24"/>
      <c r="AC4367" s="24"/>
      <c r="AI4367" s="24"/>
      <c r="AL4367" s="24"/>
      <c r="AO4367" s="24"/>
      <c r="AR4367" s="24"/>
      <c r="AU4367" s="24"/>
    </row>
    <row r="4368">
      <c r="J4368" s="18"/>
      <c r="N4368" s="24"/>
      <c r="Q4368" s="24"/>
      <c r="T4368" s="24"/>
      <c r="W4368" s="24"/>
      <c r="Z4368" s="24"/>
      <c r="AC4368" s="24"/>
      <c r="AI4368" s="24"/>
      <c r="AL4368" s="24"/>
      <c r="AO4368" s="24"/>
      <c r="AR4368" s="24"/>
      <c r="AU4368" s="24"/>
    </row>
    <row r="4369">
      <c r="J4369" s="18"/>
      <c r="N4369" s="24"/>
      <c r="Q4369" s="24"/>
      <c r="T4369" s="24"/>
      <c r="W4369" s="24"/>
      <c r="Z4369" s="24"/>
      <c r="AC4369" s="24"/>
      <c r="AI4369" s="24"/>
      <c r="AL4369" s="24"/>
      <c r="AO4369" s="24"/>
      <c r="AR4369" s="24"/>
      <c r="AU4369" s="24"/>
    </row>
    <row r="4370">
      <c r="J4370" s="18"/>
      <c r="N4370" s="24"/>
      <c r="Q4370" s="24"/>
      <c r="T4370" s="24"/>
      <c r="W4370" s="24"/>
      <c r="Z4370" s="24"/>
      <c r="AC4370" s="24"/>
      <c r="AI4370" s="24"/>
      <c r="AL4370" s="24"/>
      <c r="AO4370" s="24"/>
      <c r="AR4370" s="24"/>
      <c r="AU4370" s="24"/>
    </row>
    <row r="4371">
      <c r="J4371" s="18"/>
      <c r="N4371" s="24"/>
      <c r="Q4371" s="24"/>
      <c r="T4371" s="24"/>
      <c r="W4371" s="24"/>
      <c r="Z4371" s="24"/>
      <c r="AC4371" s="24"/>
      <c r="AI4371" s="24"/>
      <c r="AL4371" s="24"/>
      <c r="AO4371" s="24"/>
      <c r="AR4371" s="24"/>
      <c r="AU4371" s="24"/>
    </row>
    <row r="4372">
      <c r="J4372" s="18"/>
      <c r="N4372" s="24"/>
      <c r="Q4372" s="24"/>
      <c r="T4372" s="24"/>
      <c r="W4372" s="24"/>
      <c r="Z4372" s="24"/>
      <c r="AC4372" s="24"/>
      <c r="AI4372" s="24"/>
      <c r="AL4372" s="24"/>
      <c r="AO4372" s="24"/>
      <c r="AR4372" s="24"/>
      <c r="AU4372" s="24"/>
    </row>
    <row r="4373">
      <c r="J4373" s="18"/>
      <c r="N4373" s="24"/>
      <c r="Q4373" s="24"/>
      <c r="T4373" s="24"/>
      <c r="W4373" s="24"/>
      <c r="Z4373" s="24"/>
      <c r="AC4373" s="24"/>
      <c r="AI4373" s="24"/>
      <c r="AL4373" s="24"/>
      <c r="AO4373" s="24"/>
      <c r="AR4373" s="24"/>
      <c r="AU4373" s="24"/>
    </row>
    <row r="4374">
      <c r="J4374" s="18"/>
      <c r="N4374" s="24"/>
      <c r="Q4374" s="24"/>
      <c r="T4374" s="24"/>
      <c r="W4374" s="24"/>
      <c r="Z4374" s="24"/>
      <c r="AC4374" s="24"/>
      <c r="AI4374" s="24"/>
      <c r="AL4374" s="24"/>
      <c r="AO4374" s="24"/>
      <c r="AR4374" s="24"/>
      <c r="AU4374" s="24"/>
    </row>
    <row r="4375">
      <c r="J4375" s="18"/>
      <c r="N4375" s="24"/>
      <c r="Q4375" s="24"/>
      <c r="T4375" s="24"/>
      <c r="W4375" s="24"/>
      <c r="Z4375" s="24"/>
      <c r="AC4375" s="24"/>
      <c r="AI4375" s="24"/>
      <c r="AL4375" s="24"/>
      <c r="AO4375" s="24"/>
      <c r="AR4375" s="24"/>
      <c r="AU4375" s="24"/>
    </row>
    <row r="4376">
      <c r="J4376" s="18"/>
      <c r="N4376" s="24"/>
      <c r="Q4376" s="24"/>
      <c r="T4376" s="24"/>
      <c r="W4376" s="24"/>
      <c r="Z4376" s="24"/>
      <c r="AC4376" s="24"/>
      <c r="AI4376" s="24"/>
      <c r="AL4376" s="24"/>
      <c r="AO4376" s="24"/>
      <c r="AR4376" s="24"/>
      <c r="AU4376" s="24"/>
    </row>
    <row r="4377">
      <c r="J4377" s="18"/>
      <c r="N4377" s="24"/>
      <c r="Q4377" s="24"/>
      <c r="T4377" s="24"/>
      <c r="W4377" s="24"/>
      <c r="Z4377" s="24"/>
      <c r="AC4377" s="24"/>
      <c r="AI4377" s="24"/>
      <c r="AL4377" s="24"/>
      <c r="AO4377" s="24"/>
      <c r="AR4377" s="24"/>
      <c r="AU4377" s="24"/>
    </row>
    <row r="4378">
      <c r="J4378" s="18"/>
      <c r="N4378" s="24"/>
      <c r="Q4378" s="24"/>
      <c r="T4378" s="24"/>
      <c r="W4378" s="24"/>
      <c r="Z4378" s="24"/>
      <c r="AC4378" s="24"/>
      <c r="AI4378" s="24"/>
      <c r="AL4378" s="24"/>
      <c r="AO4378" s="24"/>
      <c r="AR4378" s="24"/>
      <c r="AU4378" s="24"/>
    </row>
    <row r="4379">
      <c r="J4379" s="18"/>
      <c r="N4379" s="24"/>
      <c r="Q4379" s="24"/>
      <c r="T4379" s="24"/>
      <c r="W4379" s="24"/>
      <c r="Z4379" s="24"/>
      <c r="AC4379" s="24"/>
      <c r="AI4379" s="24"/>
      <c r="AL4379" s="24"/>
      <c r="AO4379" s="24"/>
      <c r="AR4379" s="24"/>
      <c r="AU4379" s="24"/>
    </row>
    <row r="4380">
      <c r="J4380" s="18"/>
      <c r="N4380" s="24"/>
      <c r="Q4380" s="24"/>
      <c r="T4380" s="24"/>
      <c r="W4380" s="24"/>
      <c r="Z4380" s="24"/>
      <c r="AC4380" s="24"/>
      <c r="AI4380" s="24"/>
      <c r="AL4380" s="24"/>
      <c r="AO4380" s="24"/>
      <c r="AR4380" s="24"/>
      <c r="AU4380" s="24"/>
    </row>
    <row r="4381">
      <c r="J4381" s="18"/>
      <c r="N4381" s="24"/>
      <c r="Q4381" s="24"/>
      <c r="T4381" s="24"/>
      <c r="W4381" s="24"/>
      <c r="Z4381" s="24"/>
      <c r="AC4381" s="24"/>
      <c r="AI4381" s="24"/>
      <c r="AL4381" s="24"/>
      <c r="AO4381" s="24"/>
      <c r="AR4381" s="24"/>
      <c r="AU4381" s="24"/>
    </row>
    <row r="4382">
      <c r="J4382" s="18"/>
      <c r="N4382" s="24"/>
      <c r="Q4382" s="24"/>
      <c r="T4382" s="24"/>
      <c r="W4382" s="24"/>
      <c r="Z4382" s="24"/>
      <c r="AC4382" s="24"/>
      <c r="AI4382" s="24"/>
      <c r="AL4382" s="24"/>
      <c r="AO4382" s="24"/>
      <c r="AR4382" s="24"/>
      <c r="AU4382" s="24"/>
    </row>
    <row r="4383">
      <c r="J4383" s="18"/>
      <c r="N4383" s="24"/>
      <c r="Q4383" s="24"/>
      <c r="T4383" s="24"/>
      <c r="W4383" s="24"/>
      <c r="Z4383" s="24"/>
      <c r="AC4383" s="24"/>
      <c r="AI4383" s="24"/>
      <c r="AL4383" s="24"/>
      <c r="AO4383" s="24"/>
      <c r="AR4383" s="24"/>
      <c r="AU4383" s="24"/>
    </row>
    <row r="4384">
      <c r="J4384" s="18"/>
      <c r="N4384" s="24"/>
      <c r="Q4384" s="24"/>
      <c r="T4384" s="24"/>
      <c r="W4384" s="24"/>
      <c r="Z4384" s="24"/>
      <c r="AC4384" s="24"/>
      <c r="AI4384" s="24"/>
      <c r="AL4384" s="24"/>
      <c r="AO4384" s="24"/>
      <c r="AR4384" s="24"/>
      <c r="AU4384" s="24"/>
    </row>
    <row r="4385">
      <c r="J4385" s="18"/>
      <c r="N4385" s="24"/>
      <c r="Q4385" s="24"/>
      <c r="T4385" s="24"/>
      <c r="W4385" s="24"/>
      <c r="Z4385" s="24"/>
      <c r="AC4385" s="24"/>
      <c r="AI4385" s="24"/>
      <c r="AL4385" s="24"/>
      <c r="AO4385" s="24"/>
      <c r="AR4385" s="24"/>
      <c r="AU4385" s="24"/>
    </row>
    <row r="4386">
      <c r="J4386" s="18"/>
      <c r="N4386" s="24"/>
      <c r="Q4386" s="24"/>
      <c r="T4386" s="24"/>
      <c r="W4386" s="24"/>
      <c r="Z4386" s="24"/>
      <c r="AC4386" s="24"/>
      <c r="AI4386" s="24"/>
      <c r="AL4386" s="24"/>
      <c r="AO4386" s="24"/>
      <c r="AR4386" s="24"/>
      <c r="AU4386" s="24"/>
    </row>
    <row r="4387">
      <c r="J4387" s="18"/>
      <c r="N4387" s="24"/>
      <c r="Q4387" s="24"/>
      <c r="T4387" s="24"/>
      <c r="W4387" s="24"/>
      <c r="Z4387" s="24"/>
      <c r="AC4387" s="24"/>
      <c r="AI4387" s="24"/>
      <c r="AL4387" s="24"/>
      <c r="AO4387" s="24"/>
      <c r="AR4387" s="24"/>
      <c r="AU4387" s="24"/>
    </row>
    <row r="4388">
      <c r="J4388" s="18"/>
      <c r="N4388" s="24"/>
      <c r="Q4388" s="24"/>
      <c r="T4388" s="24"/>
      <c r="W4388" s="24"/>
      <c r="Z4388" s="24"/>
      <c r="AC4388" s="24"/>
      <c r="AI4388" s="24"/>
      <c r="AL4388" s="24"/>
      <c r="AO4388" s="24"/>
      <c r="AR4388" s="24"/>
      <c r="AU4388" s="24"/>
    </row>
    <row r="4389">
      <c r="J4389" s="18"/>
      <c r="N4389" s="24"/>
      <c r="Q4389" s="24"/>
      <c r="T4389" s="24"/>
      <c r="W4389" s="24"/>
      <c r="Z4389" s="24"/>
      <c r="AC4389" s="24"/>
      <c r="AI4389" s="24"/>
      <c r="AL4389" s="24"/>
      <c r="AO4389" s="24"/>
      <c r="AR4389" s="24"/>
      <c r="AU4389" s="24"/>
    </row>
    <row r="4390">
      <c r="J4390" s="18"/>
      <c r="N4390" s="24"/>
      <c r="Q4390" s="24"/>
      <c r="T4390" s="24"/>
      <c r="W4390" s="24"/>
      <c r="Z4390" s="24"/>
      <c r="AC4390" s="24"/>
      <c r="AI4390" s="24"/>
      <c r="AL4390" s="24"/>
      <c r="AO4390" s="24"/>
      <c r="AR4390" s="24"/>
      <c r="AU4390" s="24"/>
    </row>
    <row r="4391">
      <c r="J4391" s="18"/>
      <c r="N4391" s="24"/>
      <c r="Q4391" s="24"/>
      <c r="T4391" s="24"/>
      <c r="W4391" s="24"/>
      <c r="Z4391" s="24"/>
      <c r="AC4391" s="24"/>
      <c r="AI4391" s="24"/>
      <c r="AL4391" s="24"/>
      <c r="AO4391" s="24"/>
      <c r="AR4391" s="24"/>
      <c r="AU4391" s="24"/>
    </row>
    <row r="4392">
      <c r="J4392" s="18"/>
      <c r="N4392" s="24"/>
      <c r="Q4392" s="24"/>
      <c r="T4392" s="24"/>
      <c r="W4392" s="24"/>
      <c r="Z4392" s="24"/>
      <c r="AC4392" s="24"/>
      <c r="AI4392" s="24"/>
      <c r="AL4392" s="24"/>
      <c r="AO4392" s="24"/>
      <c r="AR4392" s="24"/>
      <c r="AU4392" s="24"/>
    </row>
    <row r="4393">
      <c r="J4393" s="18"/>
      <c r="N4393" s="24"/>
      <c r="Q4393" s="24"/>
      <c r="T4393" s="24"/>
      <c r="W4393" s="24"/>
      <c r="Z4393" s="24"/>
      <c r="AC4393" s="24"/>
      <c r="AI4393" s="24"/>
      <c r="AL4393" s="24"/>
      <c r="AO4393" s="24"/>
      <c r="AR4393" s="24"/>
      <c r="AU4393" s="24"/>
    </row>
    <row r="4394">
      <c r="J4394" s="18"/>
      <c r="N4394" s="24"/>
      <c r="Q4394" s="24"/>
      <c r="T4394" s="24"/>
      <c r="W4394" s="24"/>
      <c r="Z4394" s="24"/>
      <c r="AC4394" s="24"/>
      <c r="AI4394" s="24"/>
      <c r="AL4394" s="24"/>
      <c r="AO4394" s="24"/>
      <c r="AR4394" s="24"/>
      <c r="AU4394" s="24"/>
    </row>
    <row r="4395">
      <c r="J4395" s="18"/>
      <c r="N4395" s="24"/>
      <c r="Q4395" s="24"/>
      <c r="T4395" s="24"/>
      <c r="W4395" s="24"/>
      <c r="Z4395" s="24"/>
      <c r="AC4395" s="24"/>
      <c r="AI4395" s="24"/>
      <c r="AL4395" s="24"/>
      <c r="AO4395" s="24"/>
      <c r="AR4395" s="24"/>
      <c r="AU4395" s="24"/>
    </row>
    <row r="4396">
      <c r="J4396" s="18"/>
      <c r="N4396" s="24"/>
      <c r="Q4396" s="24"/>
      <c r="T4396" s="24"/>
      <c r="W4396" s="24"/>
      <c r="Z4396" s="24"/>
      <c r="AC4396" s="24"/>
      <c r="AI4396" s="24"/>
      <c r="AL4396" s="24"/>
      <c r="AO4396" s="24"/>
      <c r="AR4396" s="24"/>
      <c r="AU4396" s="24"/>
    </row>
    <row r="4397">
      <c r="J4397" s="18"/>
      <c r="N4397" s="24"/>
      <c r="Q4397" s="24"/>
      <c r="T4397" s="24"/>
      <c r="W4397" s="24"/>
      <c r="Z4397" s="24"/>
      <c r="AC4397" s="24"/>
      <c r="AI4397" s="24"/>
      <c r="AL4397" s="24"/>
      <c r="AO4397" s="24"/>
      <c r="AR4397" s="24"/>
      <c r="AU4397" s="24"/>
    </row>
    <row r="4398">
      <c r="J4398" s="18"/>
      <c r="N4398" s="24"/>
      <c r="Q4398" s="24"/>
      <c r="T4398" s="24"/>
      <c r="W4398" s="24"/>
      <c r="Z4398" s="24"/>
      <c r="AC4398" s="24"/>
      <c r="AI4398" s="24"/>
      <c r="AL4398" s="24"/>
      <c r="AO4398" s="24"/>
      <c r="AR4398" s="24"/>
      <c r="AU4398" s="24"/>
    </row>
    <row r="4399">
      <c r="J4399" s="18"/>
      <c r="N4399" s="24"/>
      <c r="Q4399" s="24"/>
      <c r="T4399" s="24"/>
      <c r="W4399" s="24"/>
      <c r="Z4399" s="24"/>
      <c r="AC4399" s="24"/>
      <c r="AI4399" s="24"/>
      <c r="AL4399" s="24"/>
      <c r="AO4399" s="24"/>
      <c r="AR4399" s="24"/>
      <c r="AU4399" s="24"/>
    </row>
    <row r="4400">
      <c r="J4400" s="18"/>
      <c r="N4400" s="24"/>
      <c r="Q4400" s="24"/>
      <c r="T4400" s="24"/>
      <c r="W4400" s="24"/>
      <c r="Z4400" s="24"/>
      <c r="AC4400" s="24"/>
      <c r="AI4400" s="24"/>
      <c r="AL4400" s="24"/>
      <c r="AO4400" s="24"/>
      <c r="AR4400" s="24"/>
      <c r="AU4400" s="24"/>
    </row>
    <row r="4401">
      <c r="J4401" s="18"/>
      <c r="N4401" s="24"/>
      <c r="Q4401" s="24"/>
      <c r="T4401" s="24"/>
      <c r="W4401" s="24"/>
      <c r="Z4401" s="24"/>
      <c r="AC4401" s="24"/>
      <c r="AI4401" s="24"/>
      <c r="AL4401" s="24"/>
      <c r="AO4401" s="24"/>
      <c r="AR4401" s="24"/>
      <c r="AU4401" s="24"/>
    </row>
    <row r="4402">
      <c r="J4402" s="18"/>
      <c r="N4402" s="24"/>
      <c r="Q4402" s="24"/>
      <c r="T4402" s="24"/>
      <c r="W4402" s="24"/>
      <c r="Z4402" s="24"/>
      <c r="AC4402" s="24"/>
      <c r="AI4402" s="24"/>
      <c r="AL4402" s="24"/>
      <c r="AO4402" s="24"/>
      <c r="AR4402" s="24"/>
      <c r="AU4402" s="24"/>
    </row>
    <row r="4403">
      <c r="J4403" s="18"/>
      <c r="N4403" s="24"/>
      <c r="Q4403" s="24"/>
      <c r="T4403" s="24"/>
      <c r="W4403" s="24"/>
      <c r="Z4403" s="24"/>
      <c r="AC4403" s="24"/>
      <c r="AI4403" s="24"/>
      <c r="AL4403" s="24"/>
      <c r="AO4403" s="24"/>
      <c r="AR4403" s="24"/>
      <c r="AU4403" s="24"/>
    </row>
    <row r="4404">
      <c r="J4404" s="18"/>
      <c r="N4404" s="24"/>
      <c r="Q4404" s="24"/>
      <c r="T4404" s="24"/>
      <c r="W4404" s="24"/>
      <c r="Z4404" s="24"/>
      <c r="AC4404" s="24"/>
      <c r="AI4404" s="24"/>
      <c r="AL4404" s="24"/>
      <c r="AO4404" s="24"/>
      <c r="AR4404" s="24"/>
      <c r="AU4404" s="24"/>
    </row>
    <row r="4405">
      <c r="J4405" s="18"/>
      <c r="N4405" s="24"/>
      <c r="Q4405" s="24"/>
      <c r="T4405" s="24"/>
      <c r="W4405" s="24"/>
      <c r="Z4405" s="24"/>
      <c r="AC4405" s="24"/>
      <c r="AI4405" s="24"/>
      <c r="AL4405" s="24"/>
      <c r="AO4405" s="24"/>
      <c r="AR4405" s="24"/>
      <c r="AU4405" s="24"/>
    </row>
    <row r="4406">
      <c r="J4406" s="18"/>
      <c r="N4406" s="24"/>
      <c r="Q4406" s="24"/>
      <c r="T4406" s="24"/>
      <c r="W4406" s="24"/>
      <c r="Z4406" s="24"/>
      <c r="AC4406" s="24"/>
      <c r="AI4406" s="24"/>
      <c r="AL4406" s="24"/>
      <c r="AO4406" s="24"/>
      <c r="AR4406" s="24"/>
      <c r="AU4406" s="24"/>
    </row>
    <row r="4407">
      <c r="J4407" s="18"/>
      <c r="N4407" s="24"/>
      <c r="Q4407" s="24"/>
      <c r="T4407" s="24"/>
      <c r="W4407" s="24"/>
      <c r="Z4407" s="24"/>
      <c r="AC4407" s="24"/>
      <c r="AI4407" s="24"/>
      <c r="AL4407" s="24"/>
      <c r="AO4407" s="24"/>
      <c r="AR4407" s="24"/>
      <c r="AU4407" s="24"/>
    </row>
    <row r="4408">
      <c r="J4408" s="18"/>
      <c r="N4408" s="24"/>
      <c r="Q4408" s="24"/>
      <c r="T4408" s="24"/>
      <c r="W4408" s="24"/>
      <c r="Z4408" s="24"/>
      <c r="AC4408" s="24"/>
      <c r="AI4408" s="24"/>
      <c r="AL4408" s="24"/>
      <c r="AO4408" s="24"/>
      <c r="AR4408" s="24"/>
      <c r="AU4408" s="24"/>
    </row>
    <row r="4409">
      <c r="J4409" s="18"/>
      <c r="N4409" s="24"/>
      <c r="Q4409" s="24"/>
      <c r="T4409" s="24"/>
      <c r="W4409" s="24"/>
      <c r="Z4409" s="24"/>
      <c r="AC4409" s="24"/>
      <c r="AI4409" s="24"/>
      <c r="AL4409" s="24"/>
      <c r="AO4409" s="24"/>
      <c r="AR4409" s="24"/>
      <c r="AU4409" s="24"/>
    </row>
    <row r="4410">
      <c r="J4410" s="18"/>
      <c r="N4410" s="24"/>
      <c r="Q4410" s="24"/>
      <c r="T4410" s="24"/>
      <c r="W4410" s="24"/>
      <c r="Z4410" s="24"/>
      <c r="AC4410" s="24"/>
      <c r="AI4410" s="24"/>
      <c r="AL4410" s="24"/>
      <c r="AO4410" s="24"/>
      <c r="AR4410" s="24"/>
      <c r="AU4410" s="24"/>
    </row>
    <row r="4411">
      <c r="J4411" s="18"/>
      <c r="N4411" s="24"/>
      <c r="Q4411" s="24"/>
      <c r="T4411" s="24"/>
      <c r="W4411" s="24"/>
      <c r="Z4411" s="24"/>
      <c r="AC4411" s="24"/>
      <c r="AI4411" s="24"/>
      <c r="AL4411" s="24"/>
      <c r="AO4411" s="24"/>
      <c r="AR4411" s="24"/>
      <c r="AU4411" s="24"/>
    </row>
    <row r="4412">
      <c r="J4412" s="18"/>
      <c r="N4412" s="24"/>
      <c r="Q4412" s="24"/>
      <c r="T4412" s="24"/>
      <c r="W4412" s="24"/>
      <c r="Z4412" s="24"/>
      <c r="AC4412" s="24"/>
      <c r="AI4412" s="24"/>
      <c r="AL4412" s="24"/>
      <c r="AO4412" s="24"/>
      <c r="AR4412" s="24"/>
      <c r="AU4412" s="24"/>
    </row>
    <row r="4413">
      <c r="J4413" s="18"/>
      <c r="N4413" s="24"/>
      <c r="Q4413" s="24"/>
      <c r="T4413" s="24"/>
      <c r="W4413" s="24"/>
      <c r="Z4413" s="24"/>
      <c r="AC4413" s="24"/>
      <c r="AI4413" s="24"/>
      <c r="AL4413" s="24"/>
      <c r="AO4413" s="24"/>
      <c r="AR4413" s="24"/>
      <c r="AU4413" s="24"/>
    </row>
    <row r="4414">
      <c r="J4414" s="18"/>
      <c r="N4414" s="24"/>
      <c r="Q4414" s="24"/>
      <c r="T4414" s="24"/>
      <c r="W4414" s="24"/>
      <c r="Z4414" s="24"/>
      <c r="AC4414" s="24"/>
      <c r="AI4414" s="24"/>
      <c r="AL4414" s="24"/>
      <c r="AO4414" s="24"/>
      <c r="AR4414" s="24"/>
      <c r="AU4414" s="24"/>
    </row>
    <row r="4415">
      <c r="J4415" s="18"/>
      <c r="N4415" s="24"/>
      <c r="Q4415" s="24"/>
      <c r="T4415" s="24"/>
      <c r="W4415" s="24"/>
      <c r="Z4415" s="24"/>
      <c r="AC4415" s="24"/>
      <c r="AI4415" s="24"/>
      <c r="AL4415" s="24"/>
      <c r="AO4415" s="24"/>
      <c r="AR4415" s="24"/>
      <c r="AU4415" s="24"/>
    </row>
    <row r="4416">
      <c r="J4416" s="18"/>
      <c r="N4416" s="24"/>
      <c r="Q4416" s="24"/>
      <c r="T4416" s="24"/>
      <c r="W4416" s="24"/>
      <c r="Z4416" s="24"/>
      <c r="AC4416" s="24"/>
      <c r="AI4416" s="24"/>
      <c r="AL4416" s="24"/>
      <c r="AO4416" s="24"/>
      <c r="AR4416" s="24"/>
      <c r="AU4416" s="24"/>
    </row>
    <row r="4417">
      <c r="J4417" s="18"/>
      <c r="N4417" s="24"/>
      <c r="Q4417" s="24"/>
      <c r="T4417" s="24"/>
      <c r="W4417" s="24"/>
      <c r="Z4417" s="24"/>
      <c r="AC4417" s="24"/>
      <c r="AI4417" s="24"/>
      <c r="AL4417" s="24"/>
      <c r="AO4417" s="24"/>
      <c r="AR4417" s="24"/>
      <c r="AU4417" s="24"/>
    </row>
    <row r="4418">
      <c r="J4418" s="18"/>
      <c r="N4418" s="24"/>
      <c r="Q4418" s="24"/>
      <c r="T4418" s="24"/>
      <c r="W4418" s="24"/>
      <c r="Z4418" s="24"/>
      <c r="AC4418" s="24"/>
      <c r="AI4418" s="24"/>
      <c r="AL4418" s="24"/>
      <c r="AO4418" s="24"/>
      <c r="AR4418" s="24"/>
      <c r="AU4418" s="24"/>
    </row>
    <row r="4419">
      <c r="J4419" s="18"/>
      <c r="N4419" s="24"/>
      <c r="Q4419" s="24"/>
      <c r="T4419" s="24"/>
      <c r="W4419" s="24"/>
      <c r="Z4419" s="24"/>
      <c r="AC4419" s="24"/>
      <c r="AI4419" s="24"/>
      <c r="AL4419" s="24"/>
      <c r="AO4419" s="24"/>
      <c r="AR4419" s="24"/>
      <c r="AU4419" s="24"/>
    </row>
    <row r="4420">
      <c r="J4420" s="18"/>
      <c r="N4420" s="24"/>
      <c r="Q4420" s="24"/>
      <c r="T4420" s="24"/>
      <c r="W4420" s="24"/>
      <c r="Z4420" s="24"/>
      <c r="AC4420" s="24"/>
      <c r="AI4420" s="24"/>
      <c r="AL4420" s="24"/>
      <c r="AO4420" s="24"/>
      <c r="AR4420" s="24"/>
      <c r="AU4420" s="24"/>
    </row>
    <row r="4421">
      <c r="J4421" s="18"/>
      <c r="N4421" s="24"/>
      <c r="Q4421" s="24"/>
      <c r="T4421" s="24"/>
      <c r="W4421" s="24"/>
      <c r="Z4421" s="24"/>
      <c r="AC4421" s="24"/>
      <c r="AI4421" s="24"/>
      <c r="AL4421" s="24"/>
      <c r="AO4421" s="24"/>
      <c r="AR4421" s="24"/>
      <c r="AU4421" s="24"/>
    </row>
    <row r="4422">
      <c r="J4422" s="18"/>
      <c r="N4422" s="24"/>
      <c r="Q4422" s="24"/>
      <c r="T4422" s="24"/>
      <c r="W4422" s="24"/>
      <c r="Z4422" s="24"/>
      <c r="AC4422" s="24"/>
      <c r="AI4422" s="24"/>
      <c r="AL4422" s="24"/>
      <c r="AO4422" s="24"/>
      <c r="AR4422" s="24"/>
      <c r="AU4422" s="24"/>
    </row>
    <row r="4423">
      <c r="J4423" s="18"/>
      <c r="N4423" s="24"/>
      <c r="Q4423" s="24"/>
      <c r="T4423" s="24"/>
      <c r="W4423" s="24"/>
      <c r="Z4423" s="24"/>
      <c r="AC4423" s="24"/>
      <c r="AI4423" s="24"/>
      <c r="AL4423" s="24"/>
      <c r="AO4423" s="24"/>
      <c r="AR4423" s="24"/>
      <c r="AU4423" s="24"/>
    </row>
    <row r="4424">
      <c r="J4424" s="18"/>
      <c r="N4424" s="24"/>
      <c r="Q4424" s="24"/>
      <c r="T4424" s="24"/>
      <c r="W4424" s="24"/>
      <c r="Z4424" s="24"/>
      <c r="AC4424" s="24"/>
      <c r="AI4424" s="24"/>
      <c r="AL4424" s="24"/>
      <c r="AO4424" s="24"/>
      <c r="AR4424" s="24"/>
      <c r="AU4424" s="24"/>
    </row>
    <row r="4425">
      <c r="J4425" s="18"/>
      <c r="N4425" s="24"/>
      <c r="Q4425" s="24"/>
      <c r="T4425" s="24"/>
      <c r="W4425" s="24"/>
      <c r="Z4425" s="24"/>
      <c r="AC4425" s="24"/>
      <c r="AI4425" s="24"/>
      <c r="AL4425" s="24"/>
      <c r="AO4425" s="24"/>
      <c r="AR4425" s="24"/>
      <c r="AU4425" s="24"/>
    </row>
    <row r="4426">
      <c r="J4426" s="18"/>
      <c r="N4426" s="24"/>
      <c r="Q4426" s="24"/>
      <c r="T4426" s="24"/>
      <c r="W4426" s="24"/>
      <c r="Z4426" s="24"/>
      <c r="AC4426" s="24"/>
      <c r="AI4426" s="24"/>
      <c r="AL4426" s="24"/>
      <c r="AO4426" s="24"/>
      <c r="AR4426" s="24"/>
      <c r="AU4426" s="24"/>
    </row>
    <row r="4427">
      <c r="J4427" s="18"/>
      <c r="N4427" s="24"/>
      <c r="Q4427" s="24"/>
      <c r="T4427" s="24"/>
      <c r="W4427" s="24"/>
      <c r="Z4427" s="24"/>
      <c r="AC4427" s="24"/>
      <c r="AI4427" s="24"/>
      <c r="AL4427" s="24"/>
      <c r="AO4427" s="24"/>
      <c r="AR4427" s="24"/>
      <c r="AU4427" s="24"/>
    </row>
    <row r="4428">
      <c r="J4428" s="18"/>
      <c r="N4428" s="24"/>
      <c r="Q4428" s="24"/>
      <c r="T4428" s="24"/>
      <c r="W4428" s="24"/>
      <c r="Z4428" s="24"/>
      <c r="AC4428" s="24"/>
      <c r="AI4428" s="24"/>
      <c r="AL4428" s="24"/>
      <c r="AO4428" s="24"/>
      <c r="AR4428" s="24"/>
      <c r="AU4428" s="24"/>
    </row>
    <row r="4429">
      <c r="J4429" s="18"/>
      <c r="N4429" s="24"/>
      <c r="Q4429" s="24"/>
      <c r="T4429" s="24"/>
      <c r="W4429" s="24"/>
      <c r="Z4429" s="24"/>
      <c r="AC4429" s="24"/>
      <c r="AI4429" s="24"/>
      <c r="AL4429" s="24"/>
      <c r="AO4429" s="24"/>
      <c r="AR4429" s="24"/>
      <c r="AU4429" s="24"/>
    </row>
    <row r="4430">
      <c r="J4430" s="18"/>
      <c r="N4430" s="24"/>
      <c r="Q4430" s="24"/>
      <c r="T4430" s="24"/>
      <c r="W4430" s="24"/>
      <c r="Z4430" s="24"/>
      <c r="AC4430" s="24"/>
      <c r="AI4430" s="24"/>
      <c r="AL4430" s="24"/>
      <c r="AO4430" s="24"/>
      <c r="AR4430" s="24"/>
      <c r="AU4430" s="24"/>
    </row>
    <row r="4431">
      <c r="J4431" s="18"/>
      <c r="N4431" s="24"/>
      <c r="Q4431" s="24"/>
      <c r="T4431" s="24"/>
      <c r="W4431" s="24"/>
      <c r="Z4431" s="24"/>
      <c r="AC4431" s="24"/>
      <c r="AI4431" s="24"/>
      <c r="AL4431" s="24"/>
      <c r="AO4431" s="24"/>
      <c r="AR4431" s="24"/>
      <c r="AU4431" s="24"/>
    </row>
    <row r="4432">
      <c r="J4432" s="18"/>
      <c r="N4432" s="24"/>
      <c r="Q4432" s="24"/>
      <c r="T4432" s="24"/>
      <c r="W4432" s="24"/>
      <c r="Z4432" s="24"/>
      <c r="AC4432" s="24"/>
      <c r="AI4432" s="24"/>
      <c r="AL4432" s="24"/>
      <c r="AO4432" s="24"/>
      <c r="AR4432" s="24"/>
      <c r="AU4432" s="24"/>
    </row>
    <row r="4433">
      <c r="J4433" s="18"/>
      <c r="N4433" s="24"/>
      <c r="Q4433" s="24"/>
      <c r="T4433" s="24"/>
      <c r="W4433" s="24"/>
      <c r="Z4433" s="24"/>
      <c r="AC4433" s="24"/>
      <c r="AI4433" s="24"/>
      <c r="AL4433" s="24"/>
      <c r="AO4433" s="24"/>
      <c r="AR4433" s="24"/>
      <c r="AU4433" s="24"/>
    </row>
    <row r="4434">
      <c r="J4434" s="18"/>
      <c r="N4434" s="24"/>
      <c r="Q4434" s="24"/>
      <c r="T4434" s="24"/>
      <c r="W4434" s="24"/>
      <c r="Z4434" s="24"/>
      <c r="AC4434" s="24"/>
      <c r="AI4434" s="24"/>
      <c r="AL4434" s="24"/>
      <c r="AO4434" s="24"/>
      <c r="AR4434" s="24"/>
      <c r="AU4434" s="24"/>
    </row>
    <row r="4435">
      <c r="J4435" s="18"/>
      <c r="N4435" s="24"/>
      <c r="Q4435" s="24"/>
      <c r="T4435" s="24"/>
      <c r="W4435" s="24"/>
      <c r="Z4435" s="24"/>
      <c r="AC4435" s="24"/>
      <c r="AI4435" s="24"/>
      <c r="AL4435" s="24"/>
      <c r="AO4435" s="24"/>
      <c r="AR4435" s="24"/>
      <c r="AU4435" s="24"/>
    </row>
    <row r="4436">
      <c r="J4436" s="18"/>
      <c r="N4436" s="24"/>
      <c r="Q4436" s="24"/>
      <c r="T4436" s="24"/>
      <c r="W4436" s="24"/>
      <c r="Z4436" s="24"/>
      <c r="AC4436" s="24"/>
      <c r="AI4436" s="24"/>
      <c r="AL4436" s="24"/>
      <c r="AO4436" s="24"/>
      <c r="AR4436" s="24"/>
      <c r="AU4436" s="24"/>
    </row>
    <row r="4437">
      <c r="J4437" s="18"/>
      <c r="N4437" s="24"/>
      <c r="Q4437" s="24"/>
      <c r="T4437" s="24"/>
      <c r="W4437" s="24"/>
      <c r="Z4437" s="24"/>
      <c r="AC4437" s="24"/>
      <c r="AI4437" s="24"/>
      <c r="AL4437" s="24"/>
      <c r="AO4437" s="24"/>
      <c r="AR4437" s="24"/>
      <c r="AU4437" s="24"/>
    </row>
    <row r="4438">
      <c r="J4438" s="18"/>
      <c r="N4438" s="24"/>
      <c r="Q4438" s="24"/>
      <c r="T4438" s="24"/>
      <c r="W4438" s="24"/>
      <c r="Z4438" s="24"/>
      <c r="AC4438" s="24"/>
      <c r="AI4438" s="24"/>
      <c r="AL4438" s="24"/>
      <c r="AO4438" s="24"/>
      <c r="AR4438" s="24"/>
      <c r="AU4438" s="24"/>
    </row>
    <row r="4439">
      <c r="J4439" s="18"/>
      <c r="N4439" s="24"/>
      <c r="Q4439" s="24"/>
      <c r="T4439" s="24"/>
      <c r="W4439" s="24"/>
      <c r="Z4439" s="24"/>
      <c r="AC4439" s="24"/>
      <c r="AI4439" s="24"/>
      <c r="AL4439" s="24"/>
      <c r="AO4439" s="24"/>
      <c r="AR4439" s="24"/>
      <c r="AU4439" s="24"/>
    </row>
    <row r="4440">
      <c r="J4440" s="18"/>
      <c r="N4440" s="24"/>
      <c r="Q4440" s="24"/>
      <c r="T4440" s="24"/>
      <c r="W4440" s="24"/>
      <c r="Z4440" s="24"/>
      <c r="AC4440" s="24"/>
      <c r="AI4440" s="24"/>
      <c r="AL4440" s="24"/>
      <c r="AO4440" s="24"/>
      <c r="AR4440" s="24"/>
      <c r="AU4440" s="24"/>
    </row>
    <row r="4441">
      <c r="J4441" s="18"/>
      <c r="N4441" s="24"/>
      <c r="Q4441" s="24"/>
      <c r="T4441" s="24"/>
      <c r="W4441" s="24"/>
      <c r="Z4441" s="24"/>
      <c r="AC4441" s="24"/>
      <c r="AI4441" s="24"/>
      <c r="AL4441" s="24"/>
      <c r="AO4441" s="24"/>
      <c r="AR4441" s="24"/>
      <c r="AU4441" s="24"/>
    </row>
    <row r="4442">
      <c r="J4442" s="18"/>
      <c r="N4442" s="24"/>
      <c r="Q4442" s="24"/>
      <c r="T4442" s="24"/>
      <c r="W4442" s="24"/>
      <c r="Z4442" s="24"/>
      <c r="AC4442" s="24"/>
      <c r="AI4442" s="24"/>
      <c r="AL4442" s="24"/>
      <c r="AO4442" s="24"/>
      <c r="AR4442" s="24"/>
      <c r="AU4442" s="24"/>
    </row>
    <row r="4443">
      <c r="J4443" s="18"/>
      <c r="N4443" s="24"/>
      <c r="Q4443" s="24"/>
      <c r="T4443" s="24"/>
      <c r="W4443" s="24"/>
      <c r="Z4443" s="24"/>
      <c r="AC4443" s="24"/>
      <c r="AI4443" s="24"/>
      <c r="AL4443" s="24"/>
      <c r="AO4443" s="24"/>
      <c r="AR4443" s="24"/>
      <c r="AU4443" s="24"/>
    </row>
    <row r="4444">
      <c r="J4444" s="18"/>
      <c r="N4444" s="24"/>
      <c r="Q4444" s="24"/>
      <c r="T4444" s="24"/>
      <c r="W4444" s="24"/>
      <c r="Z4444" s="24"/>
      <c r="AC4444" s="24"/>
      <c r="AI4444" s="24"/>
      <c r="AL4444" s="24"/>
      <c r="AO4444" s="24"/>
      <c r="AR4444" s="24"/>
      <c r="AU4444" s="24"/>
    </row>
    <row r="4445">
      <c r="J4445" s="18"/>
      <c r="N4445" s="24"/>
      <c r="Q4445" s="24"/>
      <c r="T4445" s="24"/>
      <c r="W4445" s="24"/>
      <c r="Z4445" s="24"/>
      <c r="AC4445" s="24"/>
      <c r="AI4445" s="24"/>
      <c r="AL4445" s="24"/>
      <c r="AO4445" s="24"/>
      <c r="AR4445" s="24"/>
      <c r="AU4445" s="24"/>
    </row>
    <row r="4446">
      <c r="J4446" s="18"/>
      <c r="N4446" s="24"/>
      <c r="Q4446" s="24"/>
      <c r="T4446" s="24"/>
      <c r="W4446" s="24"/>
      <c r="Z4446" s="24"/>
      <c r="AC4446" s="24"/>
      <c r="AI4446" s="24"/>
      <c r="AL4446" s="24"/>
      <c r="AO4446" s="24"/>
      <c r="AR4446" s="24"/>
      <c r="AU4446" s="24"/>
    </row>
    <row r="4447">
      <c r="J4447" s="18"/>
      <c r="N4447" s="24"/>
      <c r="Q4447" s="24"/>
      <c r="T4447" s="24"/>
      <c r="W4447" s="24"/>
      <c r="Z4447" s="24"/>
      <c r="AC4447" s="24"/>
      <c r="AI4447" s="24"/>
      <c r="AL4447" s="24"/>
      <c r="AO4447" s="24"/>
      <c r="AR4447" s="24"/>
      <c r="AU4447" s="24"/>
    </row>
    <row r="4448">
      <c r="J4448" s="18"/>
      <c r="N4448" s="24"/>
      <c r="Q4448" s="24"/>
      <c r="T4448" s="24"/>
      <c r="W4448" s="24"/>
      <c r="Z4448" s="24"/>
      <c r="AC4448" s="24"/>
      <c r="AI4448" s="24"/>
      <c r="AL4448" s="24"/>
      <c r="AO4448" s="24"/>
      <c r="AR4448" s="24"/>
      <c r="AU4448" s="24"/>
    </row>
    <row r="4449">
      <c r="J4449" s="18"/>
      <c r="N4449" s="24"/>
      <c r="Q4449" s="24"/>
      <c r="T4449" s="24"/>
      <c r="W4449" s="24"/>
      <c r="Z4449" s="24"/>
      <c r="AC4449" s="24"/>
      <c r="AI4449" s="24"/>
      <c r="AL4449" s="24"/>
      <c r="AO4449" s="24"/>
      <c r="AR4449" s="24"/>
      <c r="AU4449" s="24"/>
    </row>
    <row r="4450">
      <c r="J4450" s="18"/>
      <c r="N4450" s="24"/>
      <c r="Q4450" s="24"/>
      <c r="T4450" s="24"/>
      <c r="W4450" s="24"/>
      <c r="Z4450" s="24"/>
      <c r="AC4450" s="24"/>
      <c r="AI4450" s="24"/>
      <c r="AL4450" s="24"/>
      <c r="AO4450" s="24"/>
      <c r="AR4450" s="24"/>
      <c r="AU4450" s="24"/>
    </row>
    <row r="4451">
      <c r="J4451" s="18"/>
      <c r="N4451" s="24"/>
      <c r="Q4451" s="24"/>
      <c r="T4451" s="24"/>
      <c r="W4451" s="24"/>
      <c r="Z4451" s="24"/>
      <c r="AC4451" s="24"/>
      <c r="AI4451" s="24"/>
      <c r="AL4451" s="24"/>
      <c r="AO4451" s="24"/>
      <c r="AR4451" s="24"/>
      <c r="AU4451" s="24"/>
    </row>
    <row r="4452">
      <c r="J4452" s="18"/>
      <c r="N4452" s="24"/>
      <c r="Q4452" s="24"/>
      <c r="T4452" s="24"/>
      <c r="W4452" s="24"/>
      <c r="Z4452" s="24"/>
      <c r="AC4452" s="24"/>
      <c r="AI4452" s="24"/>
      <c r="AL4452" s="24"/>
      <c r="AO4452" s="24"/>
      <c r="AR4452" s="24"/>
      <c r="AU4452" s="24"/>
    </row>
    <row r="4453">
      <c r="J4453" s="18"/>
      <c r="N4453" s="24"/>
      <c r="Q4453" s="24"/>
      <c r="T4453" s="24"/>
      <c r="W4453" s="24"/>
      <c r="Z4453" s="24"/>
      <c r="AC4453" s="24"/>
      <c r="AI4453" s="24"/>
      <c r="AL4453" s="24"/>
      <c r="AO4453" s="24"/>
      <c r="AR4453" s="24"/>
      <c r="AU4453" s="24"/>
    </row>
    <row r="4454">
      <c r="J4454" s="18"/>
      <c r="N4454" s="24"/>
      <c r="Q4454" s="24"/>
      <c r="T4454" s="24"/>
      <c r="W4454" s="24"/>
      <c r="Z4454" s="24"/>
      <c r="AC4454" s="24"/>
      <c r="AI4454" s="24"/>
      <c r="AL4454" s="24"/>
      <c r="AO4454" s="24"/>
      <c r="AR4454" s="24"/>
      <c r="AU4454" s="24"/>
    </row>
    <row r="4455">
      <c r="J4455" s="18"/>
      <c r="N4455" s="24"/>
      <c r="Q4455" s="24"/>
      <c r="T4455" s="24"/>
      <c r="W4455" s="24"/>
      <c r="Z4455" s="24"/>
      <c r="AC4455" s="24"/>
      <c r="AI4455" s="24"/>
      <c r="AL4455" s="24"/>
      <c r="AO4455" s="24"/>
      <c r="AR4455" s="24"/>
      <c r="AU4455" s="24"/>
    </row>
    <row r="4456">
      <c r="J4456" s="18"/>
      <c r="N4456" s="24"/>
      <c r="Q4456" s="24"/>
      <c r="T4456" s="24"/>
      <c r="W4456" s="24"/>
      <c r="Z4456" s="24"/>
      <c r="AC4456" s="24"/>
      <c r="AI4456" s="24"/>
      <c r="AL4456" s="24"/>
      <c r="AO4456" s="24"/>
      <c r="AR4456" s="24"/>
      <c r="AU4456" s="24"/>
    </row>
    <row r="4457">
      <c r="J4457" s="18"/>
      <c r="N4457" s="24"/>
      <c r="Q4457" s="24"/>
      <c r="T4457" s="24"/>
      <c r="W4457" s="24"/>
      <c r="Z4457" s="24"/>
      <c r="AC4457" s="24"/>
      <c r="AI4457" s="24"/>
      <c r="AL4457" s="24"/>
      <c r="AO4457" s="24"/>
      <c r="AR4457" s="24"/>
      <c r="AU4457" s="24"/>
    </row>
    <row r="4458">
      <c r="J4458" s="18"/>
      <c r="N4458" s="24"/>
      <c r="Q4458" s="24"/>
      <c r="T4458" s="24"/>
      <c r="W4458" s="24"/>
      <c r="Z4458" s="24"/>
      <c r="AC4458" s="24"/>
      <c r="AI4458" s="24"/>
      <c r="AL4458" s="24"/>
      <c r="AO4458" s="24"/>
      <c r="AR4458" s="24"/>
      <c r="AU4458" s="24"/>
    </row>
    <row r="4459">
      <c r="J4459" s="18"/>
      <c r="N4459" s="24"/>
      <c r="Q4459" s="24"/>
      <c r="T4459" s="24"/>
      <c r="W4459" s="24"/>
      <c r="Z4459" s="24"/>
      <c r="AC4459" s="24"/>
      <c r="AI4459" s="24"/>
      <c r="AL4459" s="24"/>
      <c r="AO4459" s="24"/>
      <c r="AR4459" s="24"/>
      <c r="AU4459" s="24"/>
    </row>
    <row r="4460">
      <c r="J4460" s="18"/>
      <c r="N4460" s="24"/>
      <c r="Q4460" s="24"/>
      <c r="T4460" s="24"/>
      <c r="W4460" s="24"/>
      <c r="Z4460" s="24"/>
      <c r="AC4460" s="24"/>
      <c r="AI4460" s="24"/>
      <c r="AL4460" s="24"/>
      <c r="AO4460" s="24"/>
      <c r="AR4460" s="24"/>
      <c r="AU4460" s="24"/>
    </row>
    <row r="4461">
      <c r="J4461" s="18"/>
      <c r="N4461" s="24"/>
      <c r="Q4461" s="24"/>
      <c r="T4461" s="24"/>
      <c r="W4461" s="24"/>
      <c r="Z4461" s="24"/>
      <c r="AC4461" s="24"/>
      <c r="AI4461" s="24"/>
      <c r="AL4461" s="24"/>
      <c r="AO4461" s="24"/>
      <c r="AR4461" s="24"/>
      <c r="AU4461" s="24"/>
    </row>
    <row r="4462">
      <c r="J4462" s="18"/>
      <c r="N4462" s="24"/>
      <c r="Q4462" s="24"/>
      <c r="T4462" s="24"/>
      <c r="W4462" s="24"/>
      <c r="Z4462" s="24"/>
      <c r="AC4462" s="24"/>
      <c r="AI4462" s="24"/>
      <c r="AL4462" s="24"/>
      <c r="AO4462" s="24"/>
      <c r="AR4462" s="24"/>
      <c r="AU4462" s="24"/>
    </row>
    <row r="4463">
      <c r="J4463" s="18"/>
      <c r="N4463" s="24"/>
      <c r="Q4463" s="24"/>
      <c r="T4463" s="24"/>
      <c r="W4463" s="24"/>
      <c r="Z4463" s="24"/>
      <c r="AC4463" s="24"/>
      <c r="AI4463" s="24"/>
      <c r="AL4463" s="24"/>
      <c r="AO4463" s="24"/>
      <c r="AR4463" s="24"/>
      <c r="AU4463" s="24"/>
    </row>
    <row r="4464">
      <c r="J4464" s="18"/>
      <c r="N4464" s="24"/>
      <c r="Q4464" s="24"/>
      <c r="T4464" s="24"/>
      <c r="W4464" s="24"/>
      <c r="Z4464" s="24"/>
      <c r="AC4464" s="24"/>
      <c r="AI4464" s="24"/>
      <c r="AL4464" s="24"/>
      <c r="AO4464" s="24"/>
      <c r="AR4464" s="24"/>
      <c r="AU4464" s="24"/>
    </row>
    <row r="4465">
      <c r="J4465" s="18"/>
      <c r="N4465" s="24"/>
      <c r="Q4465" s="24"/>
      <c r="T4465" s="24"/>
      <c r="W4465" s="24"/>
      <c r="Z4465" s="24"/>
      <c r="AC4465" s="24"/>
      <c r="AI4465" s="24"/>
      <c r="AL4465" s="24"/>
      <c r="AO4465" s="24"/>
      <c r="AR4465" s="24"/>
      <c r="AU4465" s="24"/>
    </row>
    <row r="4466">
      <c r="J4466" s="18"/>
      <c r="N4466" s="24"/>
      <c r="Q4466" s="24"/>
      <c r="T4466" s="24"/>
      <c r="W4466" s="24"/>
      <c r="Z4466" s="24"/>
      <c r="AC4466" s="24"/>
      <c r="AI4466" s="24"/>
      <c r="AL4466" s="24"/>
      <c r="AO4466" s="24"/>
      <c r="AR4466" s="24"/>
      <c r="AU4466" s="24"/>
    </row>
    <row r="4467">
      <c r="J4467" s="18"/>
      <c r="N4467" s="24"/>
      <c r="Q4467" s="24"/>
      <c r="T4467" s="24"/>
      <c r="W4467" s="24"/>
      <c r="Z4467" s="24"/>
      <c r="AC4467" s="24"/>
      <c r="AI4467" s="24"/>
      <c r="AL4467" s="24"/>
      <c r="AO4467" s="24"/>
      <c r="AR4467" s="24"/>
      <c r="AU4467" s="24"/>
    </row>
    <row r="4468">
      <c r="J4468" s="18"/>
      <c r="N4468" s="24"/>
      <c r="Q4468" s="24"/>
      <c r="T4468" s="24"/>
      <c r="W4468" s="24"/>
      <c r="Z4468" s="24"/>
      <c r="AC4468" s="24"/>
      <c r="AI4468" s="24"/>
      <c r="AL4468" s="24"/>
      <c r="AO4468" s="24"/>
      <c r="AR4468" s="24"/>
      <c r="AU4468" s="24"/>
    </row>
    <row r="4469">
      <c r="J4469" s="18"/>
      <c r="N4469" s="24"/>
      <c r="Q4469" s="24"/>
      <c r="T4469" s="24"/>
      <c r="W4469" s="24"/>
      <c r="Z4469" s="24"/>
      <c r="AC4469" s="24"/>
      <c r="AI4469" s="24"/>
      <c r="AL4469" s="24"/>
      <c r="AO4469" s="24"/>
      <c r="AR4469" s="24"/>
      <c r="AU4469" s="24"/>
    </row>
    <row r="4470">
      <c r="J4470" s="18"/>
      <c r="N4470" s="24"/>
      <c r="Q4470" s="24"/>
      <c r="T4470" s="24"/>
      <c r="W4470" s="24"/>
      <c r="Z4470" s="24"/>
      <c r="AC4470" s="24"/>
      <c r="AI4470" s="24"/>
      <c r="AL4470" s="24"/>
      <c r="AO4470" s="24"/>
      <c r="AR4470" s="24"/>
      <c r="AU4470" s="24"/>
    </row>
    <row r="4471">
      <c r="J4471" s="18"/>
      <c r="N4471" s="24"/>
      <c r="Q4471" s="24"/>
      <c r="T4471" s="24"/>
      <c r="W4471" s="24"/>
      <c r="Z4471" s="24"/>
      <c r="AC4471" s="24"/>
      <c r="AI4471" s="24"/>
      <c r="AL4471" s="24"/>
      <c r="AO4471" s="24"/>
      <c r="AR4471" s="24"/>
      <c r="AU4471" s="24"/>
    </row>
    <row r="4472">
      <c r="J4472" s="18"/>
      <c r="N4472" s="24"/>
      <c r="Q4472" s="24"/>
      <c r="T4472" s="24"/>
      <c r="W4472" s="24"/>
      <c r="Z4472" s="24"/>
      <c r="AC4472" s="24"/>
      <c r="AI4472" s="24"/>
      <c r="AL4472" s="24"/>
      <c r="AO4472" s="24"/>
      <c r="AR4472" s="24"/>
      <c r="AU4472" s="24"/>
    </row>
    <row r="4473">
      <c r="J4473" s="18"/>
      <c r="N4473" s="24"/>
      <c r="Q4473" s="24"/>
      <c r="T4473" s="24"/>
      <c r="W4473" s="24"/>
      <c r="Z4473" s="24"/>
      <c r="AC4473" s="24"/>
      <c r="AI4473" s="24"/>
      <c r="AL4473" s="24"/>
      <c r="AO4473" s="24"/>
      <c r="AR4473" s="24"/>
      <c r="AU4473" s="24"/>
    </row>
    <row r="4474">
      <c r="J4474" s="18"/>
      <c r="N4474" s="24"/>
      <c r="Q4474" s="24"/>
      <c r="T4474" s="24"/>
      <c r="W4474" s="24"/>
      <c r="Z4474" s="24"/>
      <c r="AC4474" s="24"/>
      <c r="AI4474" s="24"/>
      <c r="AL4474" s="24"/>
      <c r="AO4474" s="24"/>
      <c r="AR4474" s="24"/>
      <c r="AU4474" s="24"/>
    </row>
    <row r="4475">
      <c r="J4475" s="18"/>
      <c r="N4475" s="24"/>
      <c r="Q4475" s="24"/>
      <c r="T4475" s="24"/>
      <c r="W4475" s="24"/>
      <c r="Z4475" s="24"/>
      <c r="AC4475" s="24"/>
      <c r="AI4475" s="24"/>
      <c r="AL4475" s="24"/>
      <c r="AO4475" s="24"/>
      <c r="AR4475" s="24"/>
      <c r="AU4475" s="24"/>
    </row>
    <row r="4476">
      <c r="J4476" s="18"/>
      <c r="N4476" s="24"/>
      <c r="Q4476" s="24"/>
      <c r="T4476" s="24"/>
      <c r="W4476" s="24"/>
      <c r="Z4476" s="24"/>
      <c r="AC4476" s="24"/>
      <c r="AI4476" s="24"/>
      <c r="AL4476" s="24"/>
      <c r="AO4476" s="24"/>
      <c r="AR4476" s="24"/>
      <c r="AU4476" s="24"/>
    </row>
    <row r="4477">
      <c r="J4477" s="18"/>
      <c r="N4477" s="24"/>
      <c r="Q4477" s="24"/>
      <c r="T4477" s="24"/>
      <c r="W4477" s="24"/>
      <c r="Z4477" s="24"/>
      <c r="AC4477" s="24"/>
      <c r="AI4477" s="24"/>
      <c r="AL4477" s="24"/>
      <c r="AO4477" s="24"/>
      <c r="AR4477" s="24"/>
      <c r="AU4477" s="24"/>
    </row>
    <row r="4478">
      <c r="J4478" s="18"/>
      <c r="N4478" s="24"/>
      <c r="Q4478" s="24"/>
      <c r="T4478" s="24"/>
      <c r="W4478" s="24"/>
      <c r="Z4478" s="24"/>
      <c r="AC4478" s="24"/>
      <c r="AI4478" s="24"/>
      <c r="AL4478" s="24"/>
      <c r="AO4478" s="24"/>
      <c r="AR4478" s="24"/>
      <c r="AU4478" s="24"/>
    </row>
    <row r="4479">
      <c r="J4479" s="18"/>
      <c r="N4479" s="24"/>
      <c r="Q4479" s="24"/>
      <c r="T4479" s="24"/>
      <c r="W4479" s="24"/>
      <c r="Z4479" s="24"/>
      <c r="AC4479" s="24"/>
      <c r="AI4479" s="24"/>
      <c r="AL4479" s="24"/>
      <c r="AO4479" s="24"/>
      <c r="AR4479" s="24"/>
      <c r="AU4479" s="24"/>
    </row>
    <row r="4480">
      <c r="J4480" s="18"/>
      <c r="N4480" s="24"/>
      <c r="Q4480" s="24"/>
      <c r="T4480" s="24"/>
      <c r="W4480" s="24"/>
      <c r="Z4480" s="24"/>
      <c r="AC4480" s="24"/>
      <c r="AI4480" s="24"/>
      <c r="AL4480" s="24"/>
      <c r="AO4480" s="24"/>
      <c r="AR4480" s="24"/>
      <c r="AU4480" s="24"/>
    </row>
    <row r="4481">
      <c r="J4481" s="18"/>
      <c r="N4481" s="24"/>
      <c r="Q4481" s="24"/>
      <c r="T4481" s="24"/>
      <c r="W4481" s="24"/>
      <c r="Z4481" s="24"/>
      <c r="AC4481" s="24"/>
      <c r="AI4481" s="24"/>
      <c r="AL4481" s="24"/>
      <c r="AO4481" s="24"/>
      <c r="AR4481" s="24"/>
      <c r="AU4481" s="24"/>
    </row>
    <row r="4482">
      <c r="J4482" s="18"/>
      <c r="N4482" s="24"/>
      <c r="Q4482" s="24"/>
      <c r="T4482" s="24"/>
      <c r="W4482" s="24"/>
      <c r="Z4482" s="24"/>
      <c r="AC4482" s="24"/>
      <c r="AI4482" s="24"/>
      <c r="AL4482" s="24"/>
      <c r="AO4482" s="24"/>
      <c r="AR4482" s="24"/>
      <c r="AU4482" s="24"/>
    </row>
    <row r="4483">
      <c r="J4483" s="18"/>
      <c r="N4483" s="24"/>
      <c r="Q4483" s="24"/>
      <c r="T4483" s="24"/>
      <c r="W4483" s="24"/>
      <c r="Z4483" s="24"/>
      <c r="AC4483" s="24"/>
      <c r="AI4483" s="24"/>
      <c r="AL4483" s="24"/>
      <c r="AO4483" s="24"/>
      <c r="AR4483" s="24"/>
      <c r="AU4483" s="24"/>
    </row>
    <row r="4484">
      <c r="J4484" s="18"/>
      <c r="N4484" s="24"/>
      <c r="Q4484" s="24"/>
      <c r="T4484" s="24"/>
      <c r="W4484" s="24"/>
      <c r="Z4484" s="24"/>
      <c r="AC4484" s="24"/>
      <c r="AI4484" s="24"/>
      <c r="AL4484" s="24"/>
      <c r="AO4484" s="24"/>
      <c r="AR4484" s="24"/>
      <c r="AU4484" s="24"/>
    </row>
    <row r="4485">
      <c r="J4485" s="18"/>
      <c r="N4485" s="24"/>
      <c r="Q4485" s="24"/>
      <c r="T4485" s="24"/>
      <c r="W4485" s="24"/>
      <c r="Z4485" s="24"/>
      <c r="AC4485" s="24"/>
      <c r="AI4485" s="24"/>
      <c r="AL4485" s="24"/>
      <c r="AO4485" s="24"/>
      <c r="AR4485" s="24"/>
      <c r="AU4485" s="24"/>
    </row>
    <row r="4486">
      <c r="J4486" s="18"/>
      <c r="N4486" s="24"/>
      <c r="Q4486" s="24"/>
      <c r="T4486" s="24"/>
      <c r="W4486" s="24"/>
      <c r="Z4486" s="24"/>
      <c r="AC4486" s="24"/>
      <c r="AI4486" s="24"/>
      <c r="AL4486" s="24"/>
      <c r="AO4486" s="24"/>
      <c r="AR4486" s="24"/>
      <c r="AU4486" s="24"/>
    </row>
    <row r="4487">
      <c r="J4487" s="18"/>
      <c r="N4487" s="24"/>
      <c r="Q4487" s="24"/>
      <c r="T4487" s="24"/>
      <c r="W4487" s="24"/>
      <c r="Z4487" s="24"/>
      <c r="AC4487" s="24"/>
      <c r="AI4487" s="24"/>
      <c r="AL4487" s="24"/>
      <c r="AO4487" s="24"/>
      <c r="AR4487" s="24"/>
      <c r="AU4487" s="24"/>
    </row>
    <row r="4488">
      <c r="J4488" s="18"/>
      <c r="N4488" s="24"/>
      <c r="Q4488" s="24"/>
      <c r="T4488" s="24"/>
      <c r="W4488" s="24"/>
      <c r="Z4488" s="24"/>
      <c r="AC4488" s="24"/>
      <c r="AI4488" s="24"/>
      <c r="AL4488" s="24"/>
      <c r="AO4488" s="24"/>
      <c r="AR4488" s="24"/>
      <c r="AU4488" s="24"/>
    </row>
    <row r="4489">
      <c r="J4489" s="18"/>
      <c r="N4489" s="24"/>
      <c r="Q4489" s="24"/>
      <c r="T4489" s="24"/>
      <c r="W4489" s="24"/>
      <c r="Z4489" s="24"/>
      <c r="AC4489" s="24"/>
      <c r="AI4489" s="24"/>
      <c r="AL4489" s="24"/>
      <c r="AO4489" s="24"/>
      <c r="AR4489" s="24"/>
      <c r="AU4489" s="24"/>
    </row>
    <row r="4490">
      <c r="J4490" s="18"/>
      <c r="N4490" s="24"/>
      <c r="Q4490" s="24"/>
      <c r="T4490" s="24"/>
      <c r="W4490" s="24"/>
      <c r="Z4490" s="24"/>
      <c r="AC4490" s="24"/>
      <c r="AI4490" s="24"/>
      <c r="AL4490" s="24"/>
      <c r="AO4490" s="24"/>
      <c r="AR4490" s="24"/>
      <c r="AU4490" s="24"/>
    </row>
    <row r="4491">
      <c r="J4491" s="18"/>
      <c r="N4491" s="24"/>
      <c r="Q4491" s="24"/>
      <c r="T4491" s="24"/>
      <c r="W4491" s="24"/>
      <c r="Z4491" s="24"/>
      <c r="AC4491" s="24"/>
      <c r="AI4491" s="24"/>
      <c r="AL4491" s="24"/>
      <c r="AO4491" s="24"/>
      <c r="AR4491" s="24"/>
      <c r="AU4491" s="24"/>
    </row>
    <row r="4492">
      <c r="J4492" s="18"/>
      <c r="N4492" s="24"/>
      <c r="Q4492" s="24"/>
      <c r="T4492" s="24"/>
      <c r="W4492" s="24"/>
      <c r="Z4492" s="24"/>
      <c r="AC4492" s="24"/>
      <c r="AI4492" s="24"/>
      <c r="AL4492" s="24"/>
      <c r="AO4492" s="24"/>
      <c r="AR4492" s="24"/>
      <c r="AU4492" s="24"/>
    </row>
    <row r="4493">
      <c r="J4493" s="18"/>
      <c r="N4493" s="24"/>
      <c r="Q4493" s="24"/>
      <c r="T4493" s="24"/>
      <c r="W4493" s="24"/>
      <c r="Z4493" s="24"/>
      <c r="AC4493" s="24"/>
      <c r="AI4493" s="24"/>
      <c r="AL4493" s="24"/>
      <c r="AO4493" s="24"/>
      <c r="AR4493" s="24"/>
      <c r="AU4493" s="24"/>
    </row>
    <row r="4494">
      <c r="J4494" s="18"/>
      <c r="N4494" s="24"/>
      <c r="Q4494" s="24"/>
      <c r="T4494" s="24"/>
      <c r="W4494" s="24"/>
      <c r="Z4494" s="24"/>
      <c r="AC4494" s="24"/>
      <c r="AI4494" s="24"/>
      <c r="AL4494" s="24"/>
      <c r="AO4494" s="24"/>
      <c r="AR4494" s="24"/>
      <c r="AU4494" s="24"/>
    </row>
    <row r="4495">
      <c r="J4495" s="18"/>
      <c r="N4495" s="24"/>
      <c r="Q4495" s="24"/>
      <c r="T4495" s="24"/>
      <c r="W4495" s="24"/>
      <c r="Z4495" s="24"/>
      <c r="AC4495" s="24"/>
      <c r="AI4495" s="24"/>
      <c r="AL4495" s="24"/>
      <c r="AO4495" s="24"/>
      <c r="AR4495" s="24"/>
      <c r="AU4495" s="24"/>
    </row>
    <row r="4496">
      <c r="J4496" s="18"/>
      <c r="N4496" s="24"/>
      <c r="Q4496" s="24"/>
      <c r="T4496" s="24"/>
      <c r="W4496" s="24"/>
      <c r="Z4496" s="24"/>
      <c r="AC4496" s="24"/>
      <c r="AI4496" s="24"/>
      <c r="AL4496" s="24"/>
      <c r="AO4496" s="24"/>
      <c r="AR4496" s="24"/>
      <c r="AU4496" s="24"/>
    </row>
    <row r="4497">
      <c r="J4497" s="18"/>
      <c r="N4497" s="24"/>
      <c r="Q4497" s="24"/>
      <c r="T4497" s="24"/>
      <c r="W4497" s="24"/>
      <c r="Z4497" s="24"/>
      <c r="AC4497" s="24"/>
      <c r="AI4497" s="24"/>
      <c r="AL4497" s="24"/>
      <c r="AO4497" s="24"/>
      <c r="AR4497" s="24"/>
      <c r="AU4497" s="24"/>
    </row>
    <row r="4498">
      <c r="J4498" s="18"/>
      <c r="N4498" s="24"/>
      <c r="Q4498" s="24"/>
      <c r="T4498" s="24"/>
      <c r="W4498" s="24"/>
      <c r="Z4498" s="24"/>
      <c r="AC4498" s="24"/>
      <c r="AI4498" s="24"/>
      <c r="AL4498" s="24"/>
      <c r="AO4498" s="24"/>
      <c r="AR4498" s="24"/>
      <c r="AU4498" s="24"/>
    </row>
    <row r="4499">
      <c r="J4499" s="18"/>
      <c r="N4499" s="24"/>
      <c r="Q4499" s="24"/>
      <c r="T4499" s="24"/>
      <c r="W4499" s="24"/>
      <c r="Z4499" s="24"/>
      <c r="AC4499" s="24"/>
      <c r="AI4499" s="24"/>
      <c r="AL4499" s="24"/>
      <c r="AO4499" s="24"/>
      <c r="AR4499" s="24"/>
      <c r="AU4499" s="24"/>
    </row>
    <row r="4500">
      <c r="J4500" s="18"/>
      <c r="N4500" s="24"/>
      <c r="Q4500" s="24"/>
      <c r="T4500" s="24"/>
      <c r="W4500" s="24"/>
      <c r="Z4500" s="24"/>
      <c r="AC4500" s="24"/>
      <c r="AI4500" s="24"/>
      <c r="AL4500" s="24"/>
      <c r="AO4500" s="24"/>
      <c r="AR4500" s="24"/>
      <c r="AU4500" s="24"/>
    </row>
    <row r="4501">
      <c r="J4501" s="18"/>
      <c r="N4501" s="24"/>
      <c r="Q4501" s="24"/>
      <c r="T4501" s="24"/>
      <c r="W4501" s="24"/>
      <c r="Z4501" s="24"/>
      <c r="AC4501" s="24"/>
      <c r="AI4501" s="24"/>
      <c r="AL4501" s="24"/>
      <c r="AO4501" s="24"/>
      <c r="AR4501" s="24"/>
      <c r="AU4501" s="24"/>
    </row>
    <row r="4502">
      <c r="J4502" s="18"/>
      <c r="N4502" s="24"/>
      <c r="Q4502" s="24"/>
      <c r="T4502" s="24"/>
      <c r="W4502" s="24"/>
      <c r="Z4502" s="24"/>
      <c r="AC4502" s="24"/>
      <c r="AI4502" s="24"/>
      <c r="AL4502" s="24"/>
      <c r="AO4502" s="24"/>
      <c r="AR4502" s="24"/>
      <c r="AU4502" s="24"/>
    </row>
    <row r="4503">
      <c r="J4503" s="18"/>
      <c r="N4503" s="24"/>
      <c r="Q4503" s="24"/>
      <c r="T4503" s="24"/>
      <c r="W4503" s="24"/>
      <c r="Z4503" s="24"/>
      <c r="AC4503" s="24"/>
      <c r="AI4503" s="24"/>
      <c r="AL4503" s="24"/>
      <c r="AO4503" s="24"/>
      <c r="AR4503" s="24"/>
      <c r="AU4503" s="24"/>
    </row>
    <row r="4504">
      <c r="J4504" s="18"/>
      <c r="N4504" s="24"/>
      <c r="Q4504" s="24"/>
      <c r="T4504" s="24"/>
      <c r="W4504" s="24"/>
      <c r="Z4504" s="24"/>
      <c r="AC4504" s="24"/>
      <c r="AI4504" s="24"/>
      <c r="AL4504" s="24"/>
      <c r="AO4504" s="24"/>
      <c r="AR4504" s="24"/>
      <c r="AU4504" s="24"/>
    </row>
    <row r="4505">
      <c r="J4505" s="18"/>
      <c r="N4505" s="24"/>
      <c r="Q4505" s="24"/>
      <c r="T4505" s="24"/>
      <c r="W4505" s="24"/>
      <c r="Z4505" s="24"/>
      <c r="AC4505" s="24"/>
      <c r="AI4505" s="24"/>
      <c r="AL4505" s="24"/>
      <c r="AO4505" s="24"/>
      <c r="AR4505" s="24"/>
      <c r="AU4505" s="24"/>
    </row>
    <row r="4506">
      <c r="J4506" s="18"/>
      <c r="N4506" s="24"/>
      <c r="Q4506" s="24"/>
      <c r="T4506" s="24"/>
      <c r="W4506" s="24"/>
      <c r="Z4506" s="24"/>
      <c r="AC4506" s="24"/>
      <c r="AI4506" s="24"/>
      <c r="AL4506" s="24"/>
      <c r="AO4506" s="24"/>
      <c r="AR4506" s="24"/>
      <c r="AU4506" s="24"/>
    </row>
    <row r="4507">
      <c r="J4507" s="18"/>
      <c r="N4507" s="24"/>
      <c r="Q4507" s="24"/>
      <c r="T4507" s="24"/>
      <c r="W4507" s="24"/>
      <c r="Z4507" s="24"/>
      <c r="AC4507" s="24"/>
      <c r="AI4507" s="24"/>
      <c r="AL4507" s="24"/>
      <c r="AO4507" s="24"/>
      <c r="AR4507" s="24"/>
      <c r="AU4507" s="24"/>
    </row>
    <row r="4508">
      <c r="J4508" s="18"/>
      <c r="N4508" s="24"/>
      <c r="Q4508" s="24"/>
      <c r="T4508" s="24"/>
      <c r="W4508" s="24"/>
      <c r="Z4508" s="24"/>
      <c r="AC4508" s="24"/>
      <c r="AI4508" s="24"/>
      <c r="AL4508" s="24"/>
      <c r="AO4508" s="24"/>
      <c r="AR4508" s="24"/>
      <c r="AU4508" s="24"/>
    </row>
    <row r="4509">
      <c r="J4509" s="18"/>
      <c r="N4509" s="24"/>
      <c r="Q4509" s="24"/>
      <c r="T4509" s="24"/>
      <c r="W4509" s="24"/>
      <c r="Z4509" s="24"/>
      <c r="AC4509" s="24"/>
      <c r="AI4509" s="24"/>
      <c r="AL4509" s="24"/>
      <c r="AO4509" s="24"/>
      <c r="AR4509" s="24"/>
      <c r="AU4509" s="24"/>
    </row>
    <row r="4510">
      <c r="J4510" s="18"/>
      <c r="N4510" s="24"/>
      <c r="Q4510" s="24"/>
      <c r="T4510" s="24"/>
      <c r="W4510" s="24"/>
      <c r="Z4510" s="24"/>
      <c r="AC4510" s="24"/>
      <c r="AI4510" s="24"/>
      <c r="AL4510" s="24"/>
      <c r="AO4510" s="24"/>
      <c r="AR4510" s="24"/>
      <c r="AU4510" s="24"/>
    </row>
    <row r="4511">
      <c r="J4511" s="18"/>
      <c r="N4511" s="24"/>
      <c r="Q4511" s="24"/>
      <c r="T4511" s="24"/>
      <c r="W4511" s="24"/>
      <c r="Z4511" s="24"/>
      <c r="AC4511" s="24"/>
      <c r="AI4511" s="24"/>
      <c r="AL4511" s="24"/>
      <c r="AO4511" s="24"/>
      <c r="AR4511" s="24"/>
      <c r="AU4511" s="24"/>
    </row>
    <row r="4512">
      <c r="J4512" s="18"/>
      <c r="N4512" s="24"/>
      <c r="Q4512" s="24"/>
      <c r="T4512" s="24"/>
      <c r="W4512" s="24"/>
      <c r="Z4512" s="24"/>
      <c r="AC4512" s="24"/>
      <c r="AI4512" s="24"/>
      <c r="AL4512" s="24"/>
      <c r="AO4512" s="24"/>
      <c r="AR4512" s="24"/>
      <c r="AU4512" s="24"/>
    </row>
    <row r="4513">
      <c r="J4513" s="18"/>
      <c r="N4513" s="24"/>
      <c r="Q4513" s="24"/>
      <c r="T4513" s="24"/>
      <c r="W4513" s="24"/>
      <c r="Z4513" s="24"/>
      <c r="AC4513" s="24"/>
      <c r="AI4513" s="24"/>
      <c r="AL4513" s="24"/>
      <c r="AO4513" s="24"/>
      <c r="AR4513" s="24"/>
      <c r="AU4513" s="24"/>
    </row>
    <row r="4514">
      <c r="J4514" s="18"/>
      <c r="N4514" s="24"/>
      <c r="Q4514" s="24"/>
      <c r="T4514" s="24"/>
      <c r="W4514" s="24"/>
      <c r="Z4514" s="24"/>
      <c r="AC4514" s="24"/>
      <c r="AI4514" s="24"/>
      <c r="AL4514" s="24"/>
      <c r="AO4514" s="24"/>
      <c r="AR4514" s="24"/>
      <c r="AU4514" s="24"/>
    </row>
    <row r="4515">
      <c r="J4515" s="18"/>
      <c r="N4515" s="24"/>
      <c r="Q4515" s="24"/>
      <c r="T4515" s="24"/>
      <c r="W4515" s="24"/>
      <c r="Z4515" s="24"/>
      <c r="AC4515" s="24"/>
      <c r="AI4515" s="24"/>
      <c r="AL4515" s="24"/>
      <c r="AO4515" s="24"/>
      <c r="AR4515" s="24"/>
      <c r="AU4515" s="24"/>
    </row>
    <row r="4516">
      <c r="J4516" s="18"/>
      <c r="N4516" s="24"/>
      <c r="Q4516" s="24"/>
      <c r="T4516" s="24"/>
      <c r="W4516" s="24"/>
      <c r="Z4516" s="24"/>
      <c r="AC4516" s="24"/>
      <c r="AI4516" s="24"/>
      <c r="AL4516" s="24"/>
      <c r="AO4516" s="24"/>
      <c r="AR4516" s="24"/>
      <c r="AU4516" s="24"/>
    </row>
    <row r="4517">
      <c r="J4517" s="18"/>
      <c r="N4517" s="24"/>
      <c r="Q4517" s="24"/>
      <c r="T4517" s="24"/>
      <c r="W4517" s="24"/>
      <c r="Z4517" s="24"/>
      <c r="AC4517" s="24"/>
      <c r="AI4517" s="24"/>
      <c r="AL4517" s="24"/>
      <c r="AO4517" s="24"/>
      <c r="AR4517" s="24"/>
      <c r="AU4517" s="24"/>
    </row>
    <row r="4518">
      <c r="J4518" s="18"/>
      <c r="N4518" s="24"/>
      <c r="Q4518" s="24"/>
      <c r="T4518" s="24"/>
      <c r="W4518" s="24"/>
      <c r="Z4518" s="24"/>
      <c r="AC4518" s="24"/>
      <c r="AI4518" s="24"/>
      <c r="AL4518" s="24"/>
      <c r="AO4518" s="24"/>
      <c r="AR4518" s="24"/>
      <c r="AU4518" s="24"/>
    </row>
    <row r="4519">
      <c r="J4519" s="18"/>
      <c r="N4519" s="24"/>
      <c r="Q4519" s="24"/>
      <c r="T4519" s="24"/>
      <c r="W4519" s="24"/>
      <c r="Z4519" s="24"/>
      <c r="AC4519" s="24"/>
      <c r="AI4519" s="24"/>
      <c r="AL4519" s="24"/>
      <c r="AO4519" s="24"/>
      <c r="AR4519" s="24"/>
      <c r="AU4519" s="24"/>
    </row>
    <row r="4520">
      <c r="J4520" s="18"/>
      <c r="N4520" s="24"/>
      <c r="Q4520" s="24"/>
      <c r="T4520" s="24"/>
      <c r="W4520" s="24"/>
      <c r="Z4520" s="24"/>
      <c r="AC4520" s="24"/>
      <c r="AI4520" s="24"/>
      <c r="AL4520" s="24"/>
      <c r="AO4520" s="24"/>
      <c r="AR4520" s="24"/>
      <c r="AU4520" s="24"/>
    </row>
    <row r="4521">
      <c r="J4521" s="18"/>
      <c r="N4521" s="24"/>
      <c r="Q4521" s="24"/>
      <c r="T4521" s="24"/>
      <c r="W4521" s="24"/>
      <c r="Z4521" s="24"/>
      <c r="AC4521" s="24"/>
      <c r="AI4521" s="24"/>
      <c r="AL4521" s="24"/>
      <c r="AO4521" s="24"/>
      <c r="AR4521" s="24"/>
      <c r="AU4521" s="24"/>
    </row>
    <row r="4522">
      <c r="J4522" s="18"/>
      <c r="N4522" s="24"/>
      <c r="Q4522" s="24"/>
      <c r="T4522" s="24"/>
      <c r="W4522" s="24"/>
      <c r="Z4522" s="24"/>
      <c r="AC4522" s="24"/>
      <c r="AI4522" s="24"/>
      <c r="AL4522" s="24"/>
      <c r="AO4522" s="24"/>
      <c r="AR4522" s="24"/>
      <c r="AU4522" s="24"/>
    </row>
    <row r="4523">
      <c r="J4523" s="18"/>
      <c r="N4523" s="24"/>
      <c r="Q4523" s="24"/>
      <c r="T4523" s="24"/>
      <c r="W4523" s="24"/>
      <c r="Z4523" s="24"/>
      <c r="AC4523" s="24"/>
      <c r="AI4523" s="24"/>
      <c r="AL4523" s="24"/>
      <c r="AO4523" s="24"/>
      <c r="AR4523" s="24"/>
      <c r="AU4523" s="24"/>
    </row>
    <row r="4524">
      <c r="J4524" s="18"/>
      <c r="N4524" s="24"/>
      <c r="Q4524" s="24"/>
      <c r="T4524" s="24"/>
      <c r="W4524" s="24"/>
      <c r="Z4524" s="24"/>
      <c r="AC4524" s="24"/>
      <c r="AI4524" s="24"/>
      <c r="AL4524" s="24"/>
      <c r="AO4524" s="24"/>
      <c r="AR4524" s="24"/>
      <c r="AU4524" s="24"/>
    </row>
    <row r="4525">
      <c r="J4525" s="18"/>
      <c r="N4525" s="24"/>
      <c r="Q4525" s="24"/>
      <c r="T4525" s="24"/>
      <c r="W4525" s="24"/>
      <c r="Z4525" s="24"/>
      <c r="AC4525" s="24"/>
      <c r="AI4525" s="24"/>
      <c r="AL4525" s="24"/>
      <c r="AO4525" s="24"/>
      <c r="AR4525" s="24"/>
      <c r="AU4525" s="24"/>
    </row>
    <row r="4526">
      <c r="J4526" s="18"/>
      <c r="N4526" s="24"/>
      <c r="Q4526" s="24"/>
      <c r="T4526" s="24"/>
      <c r="W4526" s="24"/>
      <c r="Z4526" s="24"/>
      <c r="AC4526" s="24"/>
      <c r="AI4526" s="24"/>
      <c r="AL4526" s="24"/>
      <c r="AO4526" s="24"/>
      <c r="AR4526" s="24"/>
      <c r="AU4526" s="24"/>
    </row>
    <row r="4527">
      <c r="J4527" s="18"/>
      <c r="N4527" s="24"/>
      <c r="Q4527" s="24"/>
      <c r="T4527" s="24"/>
      <c r="W4527" s="24"/>
      <c r="Z4527" s="24"/>
      <c r="AC4527" s="24"/>
      <c r="AI4527" s="24"/>
      <c r="AL4527" s="24"/>
      <c r="AO4527" s="24"/>
      <c r="AR4527" s="24"/>
      <c r="AU4527" s="24"/>
    </row>
    <row r="4528">
      <c r="J4528" s="18"/>
      <c r="N4528" s="24"/>
      <c r="Q4528" s="24"/>
      <c r="T4528" s="24"/>
      <c r="W4528" s="24"/>
      <c r="Z4528" s="24"/>
      <c r="AC4528" s="24"/>
      <c r="AI4528" s="24"/>
      <c r="AL4528" s="24"/>
      <c r="AO4528" s="24"/>
      <c r="AR4528" s="24"/>
      <c r="AU4528" s="24"/>
    </row>
    <row r="4529">
      <c r="J4529" s="18"/>
      <c r="N4529" s="24"/>
      <c r="Q4529" s="24"/>
      <c r="T4529" s="24"/>
      <c r="W4529" s="24"/>
      <c r="Z4529" s="24"/>
      <c r="AC4529" s="24"/>
      <c r="AI4529" s="24"/>
      <c r="AL4529" s="24"/>
      <c r="AO4529" s="24"/>
      <c r="AR4529" s="24"/>
      <c r="AU4529" s="24"/>
    </row>
    <row r="4530">
      <c r="J4530" s="18"/>
      <c r="N4530" s="24"/>
      <c r="Q4530" s="24"/>
      <c r="T4530" s="24"/>
      <c r="W4530" s="24"/>
      <c r="Z4530" s="24"/>
      <c r="AC4530" s="24"/>
      <c r="AI4530" s="24"/>
      <c r="AL4530" s="24"/>
      <c r="AO4530" s="24"/>
      <c r="AR4530" s="24"/>
      <c r="AU4530" s="24"/>
    </row>
    <row r="4531">
      <c r="J4531" s="18"/>
      <c r="N4531" s="24"/>
      <c r="Q4531" s="24"/>
      <c r="T4531" s="24"/>
      <c r="W4531" s="24"/>
      <c r="Z4531" s="24"/>
      <c r="AC4531" s="24"/>
      <c r="AI4531" s="24"/>
      <c r="AL4531" s="24"/>
      <c r="AO4531" s="24"/>
      <c r="AR4531" s="24"/>
      <c r="AU4531" s="24"/>
    </row>
    <row r="4532">
      <c r="J4532" s="18"/>
      <c r="N4532" s="24"/>
      <c r="Q4532" s="24"/>
      <c r="T4532" s="24"/>
      <c r="W4532" s="24"/>
      <c r="Z4532" s="24"/>
      <c r="AC4532" s="24"/>
      <c r="AI4532" s="24"/>
      <c r="AL4532" s="24"/>
      <c r="AO4532" s="24"/>
      <c r="AR4532" s="24"/>
      <c r="AU4532" s="24"/>
    </row>
    <row r="4533">
      <c r="J4533" s="18"/>
      <c r="N4533" s="24"/>
      <c r="Q4533" s="24"/>
      <c r="T4533" s="24"/>
      <c r="W4533" s="24"/>
      <c r="Z4533" s="24"/>
      <c r="AC4533" s="24"/>
      <c r="AI4533" s="24"/>
      <c r="AL4533" s="24"/>
      <c r="AO4533" s="24"/>
      <c r="AR4533" s="24"/>
      <c r="AU4533" s="24"/>
    </row>
    <row r="4534">
      <c r="J4534" s="18"/>
      <c r="N4534" s="24"/>
      <c r="Q4534" s="24"/>
      <c r="T4534" s="24"/>
      <c r="W4534" s="24"/>
      <c r="Z4534" s="24"/>
      <c r="AC4534" s="24"/>
      <c r="AI4534" s="24"/>
      <c r="AL4534" s="24"/>
      <c r="AO4534" s="24"/>
      <c r="AR4534" s="24"/>
      <c r="AU4534" s="24"/>
    </row>
    <row r="4535">
      <c r="J4535" s="18"/>
      <c r="N4535" s="24"/>
      <c r="Q4535" s="24"/>
      <c r="T4535" s="24"/>
      <c r="W4535" s="24"/>
      <c r="Z4535" s="24"/>
      <c r="AC4535" s="24"/>
      <c r="AI4535" s="24"/>
      <c r="AL4535" s="24"/>
      <c r="AO4535" s="24"/>
      <c r="AR4535" s="24"/>
      <c r="AU4535" s="24"/>
    </row>
    <row r="4536">
      <c r="J4536" s="18"/>
      <c r="N4536" s="24"/>
      <c r="Q4536" s="24"/>
      <c r="T4536" s="24"/>
      <c r="W4536" s="24"/>
      <c r="Z4536" s="24"/>
      <c r="AC4536" s="24"/>
      <c r="AI4536" s="24"/>
      <c r="AL4536" s="24"/>
      <c r="AO4536" s="24"/>
      <c r="AR4536" s="24"/>
      <c r="AU4536" s="24"/>
    </row>
    <row r="4537">
      <c r="J4537" s="18"/>
      <c r="N4537" s="24"/>
      <c r="Q4537" s="24"/>
      <c r="T4537" s="24"/>
      <c r="W4537" s="24"/>
      <c r="Z4537" s="24"/>
      <c r="AC4537" s="24"/>
      <c r="AI4537" s="24"/>
      <c r="AL4537" s="24"/>
      <c r="AO4537" s="24"/>
      <c r="AR4537" s="24"/>
      <c r="AU4537" s="24"/>
    </row>
    <row r="4538">
      <c r="J4538" s="18"/>
      <c r="N4538" s="24"/>
      <c r="Q4538" s="24"/>
      <c r="T4538" s="24"/>
      <c r="W4538" s="24"/>
      <c r="Z4538" s="24"/>
      <c r="AC4538" s="24"/>
      <c r="AI4538" s="24"/>
      <c r="AL4538" s="24"/>
      <c r="AO4538" s="24"/>
      <c r="AR4538" s="24"/>
      <c r="AU4538" s="24"/>
    </row>
    <row r="4539">
      <c r="J4539" s="18"/>
      <c r="N4539" s="24"/>
      <c r="Q4539" s="24"/>
      <c r="T4539" s="24"/>
      <c r="W4539" s="24"/>
      <c r="Z4539" s="24"/>
      <c r="AC4539" s="24"/>
      <c r="AI4539" s="24"/>
      <c r="AL4539" s="24"/>
      <c r="AO4539" s="24"/>
      <c r="AR4539" s="24"/>
      <c r="AU4539" s="24"/>
    </row>
    <row r="4540">
      <c r="J4540" s="18"/>
      <c r="N4540" s="24"/>
      <c r="Q4540" s="24"/>
      <c r="T4540" s="24"/>
      <c r="W4540" s="24"/>
      <c r="Z4540" s="24"/>
      <c r="AC4540" s="24"/>
      <c r="AI4540" s="24"/>
      <c r="AL4540" s="24"/>
      <c r="AO4540" s="24"/>
      <c r="AR4540" s="24"/>
      <c r="AU4540" s="24"/>
    </row>
    <row r="4541">
      <c r="J4541" s="18"/>
      <c r="N4541" s="24"/>
      <c r="Q4541" s="24"/>
      <c r="T4541" s="24"/>
      <c r="W4541" s="24"/>
      <c r="Z4541" s="24"/>
      <c r="AC4541" s="24"/>
      <c r="AI4541" s="24"/>
      <c r="AL4541" s="24"/>
      <c r="AO4541" s="24"/>
      <c r="AR4541" s="24"/>
      <c r="AU4541" s="24"/>
    </row>
    <row r="4542">
      <c r="J4542" s="18"/>
      <c r="N4542" s="24"/>
      <c r="Q4542" s="24"/>
      <c r="T4542" s="24"/>
      <c r="W4542" s="24"/>
      <c r="Z4542" s="24"/>
      <c r="AC4542" s="24"/>
      <c r="AI4542" s="24"/>
      <c r="AL4542" s="24"/>
      <c r="AO4542" s="24"/>
      <c r="AR4542" s="24"/>
      <c r="AU4542" s="24"/>
    </row>
    <row r="4543">
      <c r="J4543" s="18"/>
      <c r="N4543" s="24"/>
      <c r="Q4543" s="24"/>
      <c r="T4543" s="24"/>
      <c r="W4543" s="24"/>
      <c r="Z4543" s="24"/>
      <c r="AC4543" s="24"/>
      <c r="AI4543" s="24"/>
      <c r="AL4543" s="24"/>
      <c r="AO4543" s="24"/>
      <c r="AR4543" s="24"/>
      <c r="AU4543" s="24"/>
    </row>
    <row r="4544">
      <c r="J4544" s="18"/>
      <c r="N4544" s="24"/>
      <c r="Q4544" s="24"/>
      <c r="T4544" s="24"/>
      <c r="W4544" s="24"/>
      <c r="Z4544" s="24"/>
      <c r="AC4544" s="24"/>
      <c r="AI4544" s="24"/>
      <c r="AL4544" s="24"/>
      <c r="AO4544" s="24"/>
      <c r="AR4544" s="24"/>
      <c r="AU4544" s="24"/>
    </row>
    <row r="4545">
      <c r="J4545" s="18"/>
      <c r="N4545" s="24"/>
      <c r="Q4545" s="24"/>
      <c r="T4545" s="24"/>
      <c r="W4545" s="24"/>
      <c r="Z4545" s="24"/>
      <c r="AC4545" s="24"/>
      <c r="AI4545" s="24"/>
      <c r="AL4545" s="24"/>
      <c r="AO4545" s="24"/>
      <c r="AR4545" s="24"/>
      <c r="AU4545" s="24"/>
    </row>
    <row r="4546">
      <c r="J4546" s="18"/>
      <c r="N4546" s="24"/>
      <c r="Q4546" s="24"/>
      <c r="T4546" s="24"/>
      <c r="W4546" s="24"/>
      <c r="Z4546" s="24"/>
      <c r="AC4546" s="24"/>
      <c r="AI4546" s="24"/>
      <c r="AL4546" s="24"/>
      <c r="AO4546" s="24"/>
      <c r="AR4546" s="24"/>
      <c r="AU4546" s="24"/>
    </row>
    <row r="4547">
      <c r="J4547" s="18"/>
      <c r="N4547" s="24"/>
      <c r="Q4547" s="24"/>
      <c r="T4547" s="24"/>
      <c r="W4547" s="24"/>
      <c r="Z4547" s="24"/>
      <c r="AC4547" s="24"/>
      <c r="AI4547" s="24"/>
      <c r="AL4547" s="24"/>
      <c r="AO4547" s="24"/>
      <c r="AR4547" s="24"/>
      <c r="AU4547" s="24"/>
    </row>
    <row r="4548">
      <c r="J4548" s="18"/>
      <c r="N4548" s="24"/>
      <c r="Q4548" s="24"/>
      <c r="T4548" s="24"/>
      <c r="W4548" s="24"/>
      <c r="Z4548" s="24"/>
      <c r="AC4548" s="24"/>
      <c r="AI4548" s="24"/>
      <c r="AL4548" s="24"/>
      <c r="AO4548" s="24"/>
      <c r="AR4548" s="24"/>
      <c r="AU4548" s="24"/>
    </row>
    <row r="4549">
      <c r="J4549" s="18"/>
      <c r="N4549" s="24"/>
      <c r="Q4549" s="24"/>
      <c r="T4549" s="24"/>
      <c r="W4549" s="24"/>
      <c r="Z4549" s="24"/>
      <c r="AC4549" s="24"/>
      <c r="AI4549" s="24"/>
      <c r="AL4549" s="24"/>
      <c r="AO4549" s="24"/>
      <c r="AR4549" s="24"/>
      <c r="AU4549" s="24"/>
    </row>
    <row r="4550">
      <c r="J4550" s="18"/>
      <c r="N4550" s="24"/>
      <c r="Q4550" s="24"/>
      <c r="T4550" s="24"/>
      <c r="W4550" s="24"/>
      <c r="Z4550" s="24"/>
      <c r="AC4550" s="24"/>
      <c r="AI4550" s="24"/>
      <c r="AL4550" s="24"/>
      <c r="AO4550" s="24"/>
      <c r="AR4550" s="24"/>
      <c r="AU4550" s="24"/>
    </row>
    <row r="4551">
      <c r="J4551" s="18"/>
      <c r="N4551" s="24"/>
      <c r="Q4551" s="24"/>
      <c r="T4551" s="24"/>
      <c r="W4551" s="24"/>
      <c r="Z4551" s="24"/>
      <c r="AC4551" s="24"/>
      <c r="AI4551" s="24"/>
      <c r="AL4551" s="24"/>
      <c r="AO4551" s="24"/>
      <c r="AR4551" s="24"/>
      <c r="AU4551" s="24"/>
    </row>
    <row r="4552">
      <c r="J4552" s="18"/>
      <c r="N4552" s="24"/>
      <c r="Q4552" s="24"/>
      <c r="T4552" s="24"/>
      <c r="W4552" s="24"/>
      <c r="Z4552" s="24"/>
      <c r="AC4552" s="24"/>
      <c r="AI4552" s="24"/>
      <c r="AL4552" s="24"/>
      <c r="AO4552" s="24"/>
      <c r="AR4552" s="24"/>
      <c r="AU4552" s="24"/>
    </row>
    <row r="4553">
      <c r="J4553" s="18"/>
      <c r="N4553" s="24"/>
      <c r="Q4553" s="24"/>
      <c r="T4553" s="24"/>
      <c r="W4553" s="24"/>
      <c r="Z4553" s="24"/>
      <c r="AC4553" s="24"/>
      <c r="AI4553" s="24"/>
      <c r="AL4553" s="24"/>
      <c r="AO4553" s="24"/>
      <c r="AR4553" s="24"/>
      <c r="AU4553" s="24"/>
    </row>
    <row r="4554">
      <c r="J4554" s="18"/>
      <c r="N4554" s="24"/>
      <c r="Q4554" s="24"/>
      <c r="T4554" s="24"/>
      <c r="W4554" s="24"/>
      <c r="Z4554" s="24"/>
      <c r="AC4554" s="24"/>
      <c r="AI4554" s="24"/>
      <c r="AL4554" s="24"/>
      <c r="AO4554" s="24"/>
      <c r="AR4554" s="24"/>
      <c r="AU4554" s="24"/>
    </row>
    <row r="4555">
      <c r="J4555" s="18"/>
      <c r="N4555" s="24"/>
      <c r="Q4555" s="24"/>
      <c r="T4555" s="24"/>
      <c r="W4555" s="24"/>
      <c r="Z4555" s="24"/>
      <c r="AC4555" s="24"/>
      <c r="AI4555" s="24"/>
      <c r="AL4555" s="24"/>
      <c r="AO4555" s="24"/>
      <c r="AR4555" s="24"/>
      <c r="AU4555" s="24"/>
    </row>
    <row r="4556">
      <c r="J4556" s="18"/>
      <c r="N4556" s="24"/>
      <c r="Q4556" s="24"/>
      <c r="T4556" s="24"/>
      <c r="W4556" s="24"/>
      <c r="Z4556" s="24"/>
      <c r="AC4556" s="24"/>
      <c r="AI4556" s="24"/>
      <c r="AL4556" s="24"/>
      <c r="AO4556" s="24"/>
      <c r="AR4556" s="24"/>
      <c r="AU4556" s="24"/>
    </row>
    <row r="4557">
      <c r="J4557" s="18"/>
      <c r="N4557" s="24"/>
      <c r="Q4557" s="24"/>
      <c r="T4557" s="24"/>
      <c r="W4557" s="24"/>
      <c r="Z4557" s="24"/>
      <c r="AC4557" s="24"/>
      <c r="AI4557" s="24"/>
      <c r="AL4557" s="24"/>
      <c r="AO4557" s="24"/>
      <c r="AR4557" s="24"/>
      <c r="AU4557" s="24"/>
    </row>
    <row r="4558">
      <c r="J4558" s="18"/>
      <c r="N4558" s="24"/>
      <c r="Q4558" s="24"/>
      <c r="T4558" s="24"/>
      <c r="W4558" s="24"/>
      <c r="Z4558" s="24"/>
      <c r="AC4558" s="24"/>
      <c r="AI4558" s="24"/>
      <c r="AL4558" s="24"/>
      <c r="AO4558" s="24"/>
      <c r="AR4558" s="24"/>
      <c r="AU4558" s="24"/>
    </row>
    <row r="4559">
      <c r="J4559" s="18"/>
      <c r="N4559" s="24"/>
      <c r="Q4559" s="24"/>
      <c r="T4559" s="24"/>
      <c r="W4559" s="24"/>
      <c r="Z4559" s="24"/>
      <c r="AC4559" s="24"/>
      <c r="AI4559" s="24"/>
      <c r="AL4559" s="24"/>
      <c r="AO4559" s="24"/>
      <c r="AR4559" s="24"/>
      <c r="AU4559" s="24"/>
    </row>
    <row r="4560">
      <c r="J4560" s="18"/>
      <c r="N4560" s="24"/>
      <c r="Q4560" s="24"/>
      <c r="T4560" s="24"/>
      <c r="W4560" s="24"/>
      <c r="Z4560" s="24"/>
      <c r="AC4560" s="24"/>
      <c r="AI4560" s="24"/>
      <c r="AL4560" s="24"/>
      <c r="AO4560" s="24"/>
      <c r="AR4560" s="24"/>
      <c r="AU4560" s="24"/>
    </row>
    <row r="4561">
      <c r="J4561" s="18"/>
      <c r="N4561" s="24"/>
      <c r="Q4561" s="24"/>
      <c r="T4561" s="24"/>
      <c r="W4561" s="24"/>
      <c r="Z4561" s="24"/>
      <c r="AC4561" s="24"/>
      <c r="AI4561" s="24"/>
      <c r="AL4561" s="24"/>
      <c r="AO4561" s="24"/>
      <c r="AR4561" s="24"/>
      <c r="AU4561" s="24"/>
    </row>
    <row r="4562">
      <c r="J4562" s="18"/>
      <c r="N4562" s="24"/>
      <c r="Q4562" s="24"/>
      <c r="T4562" s="24"/>
      <c r="W4562" s="24"/>
      <c r="Z4562" s="24"/>
      <c r="AC4562" s="24"/>
      <c r="AI4562" s="24"/>
      <c r="AL4562" s="24"/>
      <c r="AO4562" s="24"/>
      <c r="AR4562" s="24"/>
      <c r="AU4562" s="24"/>
    </row>
    <row r="4563">
      <c r="J4563" s="18"/>
      <c r="N4563" s="24"/>
      <c r="Q4563" s="24"/>
      <c r="T4563" s="24"/>
      <c r="W4563" s="24"/>
      <c r="Z4563" s="24"/>
      <c r="AC4563" s="24"/>
      <c r="AI4563" s="24"/>
      <c r="AL4563" s="24"/>
      <c r="AO4563" s="24"/>
      <c r="AR4563" s="24"/>
      <c r="AU4563" s="24"/>
    </row>
    <row r="4564">
      <c r="J4564" s="18"/>
      <c r="N4564" s="24"/>
      <c r="Q4564" s="24"/>
      <c r="T4564" s="24"/>
      <c r="W4564" s="24"/>
      <c r="Z4564" s="24"/>
      <c r="AC4564" s="24"/>
      <c r="AI4564" s="24"/>
      <c r="AL4564" s="24"/>
      <c r="AO4564" s="24"/>
      <c r="AR4564" s="24"/>
      <c r="AU4564" s="24"/>
    </row>
    <row r="4565">
      <c r="J4565" s="18"/>
      <c r="N4565" s="24"/>
      <c r="Q4565" s="24"/>
      <c r="T4565" s="24"/>
      <c r="W4565" s="24"/>
      <c r="Z4565" s="24"/>
      <c r="AC4565" s="24"/>
      <c r="AI4565" s="24"/>
      <c r="AL4565" s="24"/>
      <c r="AO4565" s="24"/>
      <c r="AR4565" s="24"/>
      <c r="AU4565" s="24"/>
    </row>
    <row r="4566">
      <c r="J4566" s="18"/>
      <c r="N4566" s="24"/>
      <c r="Q4566" s="24"/>
      <c r="T4566" s="24"/>
      <c r="W4566" s="24"/>
      <c r="Z4566" s="24"/>
      <c r="AC4566" s="24"/>
      <c r="AI4566" s="24"/>
      <c r="AL4566" s="24"/>
      <c r="AO4566" s="24"/>
      <c r="AR4566" s="24"/>
      <c r="AU4566" s="24"/>
    </row>
    <row r="4567">
      <c r="J4567" s="18"/>
      <c r="N4567" s="24"/>
      <c r="Q4567" s="24"/>
      <c r="T4567" s="24"/>
      <c r="W4567" s="24"/>
      <c r="Z4567" s="24"/>
      <c r="AC4567" s="24"/>
      <c r="AI4567" s="24"/>
      <c r="AL4567" s="24"/>
      <c r="AO4567" s="24"/>
      <c r="AR4567" s="24"/>
      <c r="AU4567" s="24"/>
    </row>
    <row r="4568">
      <c r="J4568" s="18"/>
      <c r="N4568" s="24"/>
      <c r="Q4568" s="24"/>
      <c r="T4568" s="24"/>
      <c r="W4568" s="24"/>
      <c r="Z4568" s="24"/>
      <c r="AC4568" s="24"/>
      <c r="AI4568" s="24"/>
      <c r="AL4568" s="24"/>
      <c r="AO4568" s="24"/>
      <c r="AR4568" s="24"/>
      <c r="AU4568" s="24"/>
    </row>
    <row r="4569">
      <c r="J4569" s="18"/>
      <c r="N4569" s="24"/>
      <c r="Q4569" s="24"/>
      <c r="T4569" s="24"/>
      <c r="W4569" s="24"/>
      <c r="Z4569" s="24"/>
      <c r="AC4569" s="24"/>
      <c r="AI4569" s="24"/>
      <c r="AL4569" s="24"/>
      <c r="AO4569" s="24"/>
      <c r="AR4569" s="24"/>
      <c r="AU4569" s="24"/>
    </row>
    <row r="4570">
      <c r="J4570" s="18"/>
      <c r="N4570" s="24"/>
      <c r="Q4570" s="24"/>
      <c r="T4570" s="24"/>
      <c r="W4570" s="24"/>
      <c r="Z4570" s="24"/>
      <c r="AC4570" s="24"/>
      <c r="AI4570" s="24"/>
      <c r="AL4570" s="24"/>
      <c r="AO4570" s="24"/>
      <c r="AR4570" s="24"/>
      <c r="AU4570" s="24"/>
    </row>
    <row r="4571">
      <c r="J4571" s="18"/>
      <c r="N4571" s="24"/>
      <c r="Q4571" s="24"/>
      <c r="T4571" s="24"/>
      <c r="W4571" s="24"/>
      <c r="Z4571" s="24"/>
      <c r="AC4571" s="24"/>
      <c r="AI4571" s="24"/>
      <c r="AL4571" s="24"/>
      <c r="AO4571" s="24"/>
      <c r="AR4571" s="24"/>
      <c r="AU4571" s="24"/>
    </row>
    <row r="4572">
      <c r="J4572" s="18"/>
      <c r="N4572" s="24"/>
      <c r="Q4572" s="24"/>
      <c r="T4572" s="24"/>
      <c r="W4572" s="24"/>
      <c r="Z4572" s="24"/>
      <c r="AC4572" s="24"/>
      <c r="AI4572" s="24"/>
      <c r="AL4572" s="24"/>
      <c r="AO4572" s="24"/>
      <c r="AR4572" s="24"/>
      <c r="AU4572" s="24"/>
    </row>
    <row r="4573">
      <c r="J4573" s="18"/>
      <c r="N4573" s="24"/>
      <c r="Q4573" s="24"/>
      <c r="T4573" s="24"/>
      <c r="W4573" s="24"/>
      <c r="Z4573" s="24"/>
      <c r="AC4573" s="24"/>
      <c r="AI4573" s="24"/>
      <c r="AL4573" s="24"/>
      <c r="AO4573" s="24"/>
      <c r="AR4573" s="24"/>
      <c r="AU4573" s="24"/>
    </row>
    <row r="4574">
      <c r="J4574" s="18"/>
      <c r="N4574" s="24"/>
      <c r="Q4574" s="24"/>
      <c r="T4574" s="24"/>
      <c r="W4574" s="24"/>
      <c r="Z4574" s="24"/>
      <c r="AC4574" s="24"/>
      <c r="AI4574" s="24"/>
      <c r="AL4574" s="24"/>
      <c r="AO4574" s="24"/>
      <c r="AR4574" s="24"/>
      <c r="AU4574" s="24"/>
    </row>
    <row r="4575">
      <c r="J4575" s="18"/>
      <c r="N4575" s="24"/>
      <c r="Q4575" s="24"/>
      <c r="T4575" s="24"/>
      <c r="W4575" s="24"/>
      <c r="Z4575" s="24"/>
      <c r="AC4575" s="24"/>
      <c r="AI4575" s="24"/>
      <c r="AL4575" s="24"/>
      <c r="AO4575" s="24"/>
      <c r="AR4575" s="24"/>
      <c r="AU4575" s="24"/>
    </row>
    <row r="4576">
      <c r="J4576" s="18"/>
      <c r="N4576" s="24"/>
      <c r="Q4576" s="24"/>
      <c r="T4576" s="24"/>
      <c r="W4576" s="24"/>
      <c r="Z4576" s="24"/>
      <c r="AC4576" s="24"/>
      <c r="AI4576" s="24"/>
      <c r="AL4576" s="24"/>
      <c r="AO4576" s="24"/>
      <c r="AR4576" s="24"/>
      <c r="AU4576" s="24"/>
    </row>
    <row r="4577">
      <c r="J4577" s="18"/>
      <c r="N4577" s="24"/>
      <c r="Q4577" s="24"/>
      <c r="T4577" s="24"/>
      <c r="W4577" s="24"/>
      <c r="Z4577" s="24"/>
      <c r="AC4577" s="24"/>
      <c r="AI4577" s="24"/>
      <c r="AL4577" s="24"/>
      <c r="AO4577" s="24"/>
      <c r="AR4577" s="24"/>
      <c r="AU4577" s="24"/>
    </row>
    <row r="4578">
      <c r="J4578" s="18"/>
      <c r="N4578" s="24"/>
      <c r="Q4578" s="24"/>
      <c r="T4578" s="24"/>
      <c r="W4578" s="24"/>
      <c r="Z4578" s="24"/>
      <c r="AC4578" s="24"/>
      <c r="AI4578" s="24"/>
      <c r="AL4578" s="24"/>
      <c r="AO4578" s="24"/>
      <c r="AR4578" s="24"/>
      <c r="AU4578" s="24"/>
    </row>
    <row r="4579">
      <c r="J4579" s="18"/>
      <c r="N4579" s="24"/>
      <c r="Q4579" s="24"/>
      <c r="T4579" s="24"/>
      <c r="W4579" s="24"/>
      <c r="Z4579" s="24"/>
      <c r="AC4579" s="24"/>
      <c r="AI4579" s="24"/>
      <c r="AL4579" s="24"/>
      <c r="AO4579" s="24"/>
      <c r="AR4579" s="24"/>
      <c r="AU4579" s="24"/>
    </row>
    <row r="4580">
      <c r="J4580" s="18"/>
      <c r="N4580" s="24"/>
      <c r="Q4580" s="24"/>
      <c r="T4580" s="24"/>
      <c r="W4580" s="24"/>
      <c r="Z4580" s="24"/>
      <c r="AC4580" s="24"/>
      <c r="AI4580" s="24"/>
      <c r="AL4580" s="24"/>
      <c r="AO4580" s="24"/>
      <c r="AR4580" s="24"/>
      <c r="AU4580" s="24"/>
    </row>
    <row r="4581">
      <c r="J4581" s="18"/>
      <c r="N4581" s="24"/>
      <c r="Q4581" s="24"/>
      <c r="T4581" s="24"/>
      <c r="W4581" s="24"/>
      <c r="Z4581" s="24"/>
      <c r="AC4581" s="24"/>
      <c r="AI4581" s="24"/>
      <c r="AL4581" s="24"/>
      <c r="AO4581" s="24"/>
      <c r="AR4581" s="24"/>
      <c r="AU4581" s="24"/>
    </row>
    <row r="4582">
      <c r="J4582" s="18"/>
      <c r="N4582" s="24"/>
      <c r="Q4582" s="24"/>
      <c r="T4582" s="24"/>
      <c r="W4582" s="24"/>
      <c r="Z4582" s="24"/>
      <c r="AC4582" s="24"/>
      <c r="AI4582" s="24"/>
      <c r="AL4582" s="24"/>
      <c r="AO4582" s="24"/>
      <c r="AR4582" s="24"/>
      <c r="AU4582" s="24"/>
    </row>
    <row r="4583">
      <c r="J4583" s="18"/>
      <c r="N4583" s="24"/>
      <c r="Q4583" s="24"/>
      <c r="T4583" s="24"/>
      <c r="W4583" s="24"/>
      <c r="Z4583" s="24"/>
      <c r="AC4583" s="24"/>
      <c r="AI4583" s="24"/>
      <c r="AL4583" s="24"/>
      <c r="AO4583" s="24"/>
      <c r="AR4583" s="24"/>
      <c r="AU4583" s="24"/>
    </row>
    <row r="4584">
      <c r="J4584" s="18"/>
      <c r="N4584" s="24"/>
      <c r="Q4584" s="24"/>
      <c r="T4584" s="24"/>
      <c r="W4584" s="24"/>
      <c r="Z4584" s="24"/>
      <c r="AC4584" s="24"/>
      <c r="AI4584" s="24"/>
      <c r="AL4584" s="24"/>
      <c r="AO4584" s="24"/>
      <c r="AR4584" s="24"/>
      <c r="AU4584" s="24"/>
    </row>
    <row r="4585">
      <c r="J4585" s="18"/>
      <c r="N4585" s="24"/>
      <c r="Q4585" s="24"/>
      <c r="T4585" s="24"/>
      <c r="W4585" s="24"/>
      <c r="Z4585" s="24"/>
      <c r="AC4585" s="24"/>
      <c r="AI4585" s="24"/>
      <c r="AL4585" s="24"/>
      <c r="AO4585" s="24"/>
      <c r="AR4585" s="24"/>
      <c r="AU4585" s="24"/>
    </row>
    <row r="4586">
      <c r="J4586" s="18"/>
      <c r="N4586" s="24"/>
      <c r="Q4586" s="24"/>
      <c r="T4586" s="24"/>
      <c r="W4586" s="24"/>
      <c r="Z4586" s="24"/>
      <c r="AC4586" s="24"/>
      <c r="AI4586" s="24"/>
      <c r="AL4586" s="24"/>
      <c r="AO4586" s="24"/>
      <c r="AR4586" s="24"/>
      <c r="AU4586" s="24"/>
    </row>
    <row r="4587">
      <c r="J4587" s="18"/>
      <c r="N4587" s="24"/>
      <c r="Q4587" s="24"/>
      <c r="T4587" s="24"/>
      <c r="W4587" s="24"/>
      <c r="Z4587" s="24"/>
      <c r="AC4587" s="24"/>
      <c r="AI4587" s="24"/>
      <c r="AL4587" s="24"/>
      <c r="AO4587" s="24"/>
      <c r="AR4587" s="24"/>
      <c r="AU4587" s="24"/>
    </row>
    <row r="4588">
      <c r="J4588" s="18"/>
      <c r="N4588" s="24"/>
      <c r="Q4588" s="24"/>
      <c r="T4588" s="24"/>
      <c r="W4588" s="24"/>
      <c r="Z4588" s="24"/>
      <c r="AC4588" s="24"/>
      <c r="AI4588" s="24"/>
      <c r="AL4588" s="24"/>
      <c r="AO4588" s="24"/>
      <c r="AR4588" s="24"/>
      <c r="AU4588" s="24"/>
    </row>
    <row r="4589">
      <c r="J4589" s="18"/>
      <c r="N4589" s="24"/>
      <c r="Q4589" s="24"/>
      <c r="T4589" s="24"/>
      <c r="W4589" s="24"/>
      <c r="Z4589" s="24"/>
      <c r="AC4589" s="24"/>
      <c r="AI4589" s="24"/>
      <c r="AL4589" s="24"/>
      <c r="AO4589" s="24"/>
      <c r="AR4589" s="24"/>
      <c r="AU4589" s="24"/>
    </row>
    <row r="4590">
      <c r="J4590" s="18"/>
      <c r="N4590" s="24"/>
      <c r="Q4590" s="24"/>
      <c r="T4590" s="24"/>
      <c r="W4590" s="24"/>
      <c r="Z4590" s="24"/>
      <c r="AC4590" s="24"/>
      <c r="AI4590" s="24"/>
      <c r="AL4590" s="24"/>
      <c r="AO4590" s="24"/>
      <c r="AR4590" s="24"/>
      <c r="AU4590" s="24"/>
    </row>
    <row r="4591">
      <c r="J4591" s="18"/>
      <c r="N4591" s="24"/>
      <c r="Q4591" s="24"/>
      <c r="T4591" s="24"/>
      <c r="W4591" s="24"/>
      <c r="Z4591" s="24"/>
      <c r="AC4591" s="24"/>
      <c r="AI4591" s="24"/>
      <c r="AL4591" s="24"/>
      <c r="AO4591" s="24"/>
      <c r="AR4591" s="24"/>
      <c r="AU4591" s="24"/>
    </row>
    <row r="4592">
      <c r="J4592" s="18"/>
      <c r="N4592" s="24"/>
      <c r="Q4592" s="24"/>
      <c r="T4592" s="24"/>
      <c r="W4592" s="24"/>
      <c r="Z4592" s="24"/>
      <c r="AC4592" s="24"/>
      <c r="AI4592" s="24"/>
      <c r="AL4592" s="24"/>
      <c r="AO4592" s="24"/>
      <c r="AR4592" s="24"/>
      <c r="AU4592" s="24"/>
    </row>
    <row r="4593">
      <c r="J4593" s="18"/>
      <c r="N4593" s="24"/>
      <c r="Q4593" s="24"/>
      <c r="T4593" s="24"/>
      <c r="W4593" s="24"/>
      <c r="Z4593" s="24"/>
      <c r="AC4593" s="24"/>
      <c r="AI4593" s="24"/>
      <c r="AL4593" s="24"/>
      <c r="AO4593" s="24"/>
      <c r="AR4593" s="24"/>
      <c r="AU4593" s="24"/>
    </row>
    <row r="4594">
      <c r="J4594" s="18"/>
      <c r="N4594" s="24"/>
      <c r="Q4594" s="24"/>
      <c r="T4594" s="24"/>
      <c r="W4594" s="24"/>
      <c r="Z4594" s="24"/>
      <c r="AC4594" s="24"/>
      <c r="AI4594" s="24"/>
      <c r="AL4594" s="24"/>
      <c r="AO4594" s="24"/>
      <c r="AR4594" s="24"/>
      <c r="AU4594" s="24"/>
    </row>
    <row r="4595">
      <c r="J4595" s="18"/>
      <c r="N4595" s="24"/>
      <c r="Q4595" s="24"/>
      <c r="T4595" s="24"/>
      <c r="W4595" s="24"/>
      <c r="Z4595" s="24"/>
      <c r="AC4595" s="24"/>
      <c r="AI4595" s="24"/>
      <c r="AL4595" s="24"/>
      <c r="AO4595" s="24"/>
      <c r="AR4595" s="24"/>
      <c r="AU4595" s="24"/>
    </row>
    <row r="4596">
      <c r="J4596" s="18"/>
      <c r="N4596" s="24"/>
      <c r="Q4596" s="24"/>
      <c r="T4596" s="24"/>
      <c r="W4596" s="24"/>
      <c r="Z4596" s="24"/>
      <c r="AC4596" s="24"/>
      <c r="AI4596" s="24"/>
      <c r="AL4596" s="24"/>
      <c r="AO4596" s="24"/>
      <c r="AR4596" s="24"/>
      <c r="AU4596" s="24"/>
    </row>
    <row r="4597">
      <c r="J4597" s="18"/>
      <c r="N4597" s="24"/>
      <c r="Q4597" s="24"/>
      <c r="T4597" s="24"/>
      <c r="W4597" s="24"/>
      <c r="Z4597" s="24"/>
      <c r="AC4597" s="24"/>
      <c r="AI4597" s="24"/>
      <c r="AL4597" s="24"/>
      <c r="AO4597" s="24"/>
      <c r="AR4597" s="24"/>
      <c r="AU4597" s="24"/>
    </row>
    <row r="4598">
      <c r="J4598" s="18"/>
      <c r="N4598" s="24"/>
      <c r="Q4598" s="24"/>
      <c r="T4598" s="24"/>
      <c r="W4598" s="24"/>
      <c r="Z4598" s="24"/>
      <c r="AC4598" s="24"/>
      <c r="AI4598" s="24"/>
      <c r="AL4598" s="24"/>
      <c r="AO4598" s="24"/>
      <c r="AR4598" s="24"/>
      <c r="AU4598" s="24"/>
    </row>
    <row r="4599">
      <c r="J4599" s="18"/>
      <c r="N4599" s="24"/>
      <c r="Q4599" s="24"/>
      <c r="T4599" s="24"/>
      <c r="W4599" s="24"/>
      <c r="Z4599" s="24"/>
      <c r="AC4599" s="24"/>
      <c r="AI4599" s="24"/>
      <c r="AL4599" s="24"/>
      <c r="AO4599" s="24"/>
      <c r="AR4599" s="24"/>
      <c r="AU4599" s="24"/>
    </row>
    <row r="4600">
      <c r="J4600" s="18"/>
      <c r="N4600" s="24"/>
      <c r="Q4600" s="24"/>
      <c r="T4600" s="24"/>
      <c r="W4600" s="24"/>
      <c r="Z4600" s="24"/>
      <c r="AC4600" s="24"/>
      <c r="AI4600" s="24"/>
      <c r="AL4600" s="24"/>
      <c r="AO4600" s="24"/>
      <c r="AR4600" s="24"/>
      <c r="AU4600" s="24"/>
    </row>
    <row r="4601">
      <c r="J4601" s="18"/>
      <c r="N4601" s="24"/>
      <c r="Q4601" s="24"/>
      <c r="T4601" s="24"/>
      <c r="W4601" s="24"/>
      <c r="Z4601" s="24"/>
      <c r="AC4601" s="24"/>
      <c r="AI4601" s="24"/>
      <c r="AL4601" s="24"/>
      <c r="AO4601" s="24"/>
      <c r="AR4601" s="24"/>
      <c r="AU4601" s="24"/>
    </row>
    <row r="4602">
      <c r="J4602" s="18"/>
      <c r="N4602" s="24"/>
      <c r="Q4602" s="24"/>
      <c r="T4602" s="24"/>
      <c r="W4602" s="24"/>
      <c r="Z4602" s="24"/>
      <c r="AC4602" s="24"/>
      <c r="AI4602" s="24"/>
      <c r="AL4602" s="24"/>
      <c r="AO4602" s="24"/>
      <c r="AR4602" s="24"/>
      <c r="AU4602" s="24"/>
    </row>
    <row r="4603">
      <c r="J4603" s="18"/>
      <c r="N4603" s="24"/>
      <c r="Q4603" s="24"/>
      <c r="T4603" s="24"/>
      <c r="W4603" s="24"/>
      <c r="Z4603" s="24"/>
      <c r="AC4603" s="24"/>
      <c r="AI4603" s="24"/>
      <c r="AL4603" s="24"/>
      <c r="AO4603" s="24"/>
      <c r="AR4603" s="24"/>
      <c r="AU4603" s="24"/>
    </row>
    <row r="4604">
      <c r="J4604" s="18"/>
      <c r="N4604" s="24"/>
      <c r="Q4604" s="24"/>
      <c r="T4604" s="24"/>
      <c r="W4604" s="24"/>
      <c r="Z4604" s="24"/>
      <c r="AC4604" s="24"/>
      <c r="AI4604" s="24"/>
      <c r="AL4604" s="24"/>
      <c r="AO4604" s="24"/>
      <c r="AR4604" s="24"/>
      <c r="AU4604" s="24"/>
    </row>
    <row r="4605">
      <c r="J4605" s="18"/>
      <c r="N4605" s="24"/>
      <c r="Q4605" s="24"/>
      <c r="T4605" s="24"/>
      <c r="W4605" s="24"/>
      <c r="Z4605" s="24"/>
      <c r="AC4605" s="24"/>
      <c r="AI4605" s="24"/>
      <c r="AL4605" s="24"/>
      <c r="AO4605" s="24"/>
      <c r="AR4605" s="24"/>
      <c r="AU4605" s="24"/>
    </row>
    <row r="4606">
      <c r="J4606" s="18"/>
      <c r="N4606" s="24"/>
      <c r="Q4606" s="24"/>
      <c r="T4606" s="24"/>
      <c r="W4606" s="24"/>
      <c r="Z4606" s="24"/>
      <c r="AC4606" s="24"/>
      <c r="AI4606" s="24"/>
      <c r="AL4606" s="24"/>
      <c r="AO4606" s="24"/>
      <c r="AR4606" s="24"/>
      <c r="AU4606" s="24"/>
    </row>
    <row r="4607">
      <c r="J4607" s="18"/>
      <c r="N4607" s="24"/>
      <c r="Q4607" s="24"/>
      <c r="T4607" s="24"/>
      <c r="W4607" s="24"/>
      <c r="Z4607" s="24"/>
      <c r="AC4607" s="24"/>
      <c r="AI4607" s="24"/>
      <c r="AL4607" s="24"/>
      <c r="AO4607" s="24"/>
      <c r="AR4607" s="24"/>
      <c r="AU4607" s="24"/>
    </row>
    <row r="4608">
      <c r="J4608" s="18"/>
      <c r="N4608" s="24"/>
      <c r="Q4608" s="24"/>
      <c r="T4608" s="24"/>
      <c r="W4608" s="24"/>
      <c r="Z4608" s="24"/>
      <c r="AC4608" s="24"/>
      <c r="AI4608" s="24"/>
      <c r="AL4608" s="24"/>
      <c r="AO4608" s="24"/>
      <c r="AR4608" s="24"/>
      <c r="AU4608" s="24"/>
    </row>
    <row r="4609">
      <c r="J4609" s="18"/>
      <c r="N4609" s="24"/>
      <c r="Q4609" s="24"/>
      <c r="T4609" s="24"/>
      <c r="W4609" s="24"/>
      <c r="Z4609" s="24"/>
      <c r="AC4609" s="24"/>
      <c r="AI4609" s="24"/>
      <c r="AL4609" s="24"/>
      <c r="AO4609" s="24"/>
      <c r="AR4609" s="24"/>
      <c r="AU4609" s="24"/>
    </row>
    <row r="4610">
      <c r="J4610" s="18"/>
      <c r="N4610" s="24"/>
      <c r="Q4610" s="24"/>
      <c r="T4610" s="24"/>
      <c r="W4610" s="24"/>
      <c r="Z4610" s="24"/>
      <c r="AC4610" s="24"/>
      <c r="AI4610" s="24"/>
      <c r="AL4610" s="24"/>
      <c r="AO4610" s="24"/>
      <c r="AR4610" s="24"/>
      <c r="AU4610" s="24"/>
    </row>
    <row r="4611">
      <c r="J4611" s="18"/>
      <c r="N4611" s="24"/>
      <c r="Q4611" s="24"/>
      <c r="T4611" s="24"/>
      <c r="W4611" s="24"/>
      <c r="Z4611" s="24"/>
      <c r="AC4611" s="24"/>
      <c r="AI4611" s="24"/>
      <c r="AL4611" s="24"/>
      <c r="AO4611" s="24"/>
      <c r="AR4611" s="24"/>
      <c r="AU4611" s="24"/>
    </row>
    <row r="4612">
      <c r="J4612" s="18"/>
      <c r="N4612" s="24"/>
      <c r="Q4612" s="24"/>
      <c r="T4612" s="24"/>
      <c r="W4612" s="24"/>
      <c r="Z4612" s="24"/>
      <c r="AC4612" s="24"/>
      <c r="AI4612" s="24"/>
      <c r="AL4612" s="24"/>
      <c r="AO4612" s="24"/>
      <c r="AR4612" s="24"/>
      <c r="AU4612" s="24"/>
    </row>
    <row r="4613">
      <c r="J4613" s="18"/>
      <c r="N4613" s="24"/>
      <c r="Q4613" s="24"/>
      <c r="T4613" s="24"/>
      <c r="W4613" s="24"/>
      <c r="Z4613" s="24"/>
      <c r="AC4613" s="24"/>
      <c r="AI4613" s="24"/>
      <c r="AL4613" s="24"/>
      <c r="AO4613" s="24"/>
      <c r="AR4613" s="24"/>
      <c r="AU4613" s="24"/>
    </row>
    <row r="4614">
      <c r="J4614" s="18"/>
      <c r="N4614" s="24"/>
      <c r="Q4614" s="24"/>
      <c r="T4614" s="24"/>
      <c r="W4614" s="24"/>
      <c r="Z4614" s="24"/>
      <c r="AC4614" s="24"/>
      <c r="AI4614" s="24"/>
      <c r="AL4614" s="24"/>
      <c r="AO4614" s="24"/>
      <c r="AR4614" s="24"/>
      <c r="AU4614" s="24"/>
    </row>
    <row r="4615">
      <c r="J4615" s="18"/>
      <c r="N4615" s="24"/>
      <c r="Q4615" s="24"/>
      <c r="T4615" s="24"/>
      <c r="W4615" s="24"/>
      <c r="Z4615" s="24"/>
      <c r="AC4615" s="24"/>
      <c r="AI4615" s="24"/>
      <c r="AL4615" s="24"/>
      <c r="AO4615" s="24"/>
      <c r="AR4615" s="24"/>
      <c r="AU4615" s="24"/>
    </row>
    <row r="4616">
      <c r="J4616" s="18"/>
      <c r="N4616" s="24"/>
      <c r="Q4616" s="24"/>
      <c r="T4616" s="24"/>
      <c r="W4616" s="24"/>
      <c r="Z4616" s="24"/>
      <c r="AC4616" s="24"/>
      <c r="AI4616" s="24"/>
      <c r="AL4616" s="24"/>
      <c r="AO4616" s="24"/>
      <c r="AR4616" s="24"/>
      <c r="AU4616" s="24"/>
    </row>
    <row r="4617">
      <c r="J4617" s="18"/>
      <c r="N4617" s="24"/>
      <c r="Q4617" s="24"/>
      <c r="T4617" s="24"/>
      <c r="W4617" s="24"/>
      <c r="Z4617" s="24"/>
      <c r="AC4617" s="24"/>
      <c r="AI4617" s="24"/>
      <c r="AL4617" s="24"/>
      <c r="AO4617" s="24"/>
      <c r="AR4617" s="24"/>
      <c r="AU4617" s="24"/>
    </row>
    <row r="4618">
      <c r="J4618" s="18"/>
      <c r="N4618" s="24"/>
      <c r="Q4618" s="24"/>
      <c r="T4618" s="24"/>
      <c r="W4618" s="24"/>
      <c r="Z4618" s="24"/>
      <c r="AC4618" s="24"/>
      <c r="AI4618" s="24"/>
      <c r="AL4618" s="24"/>
      <c r="AO4618" s="24"/>
      <c r="AR4618" s="24"/>
      <c r="AU4618" s="24"/>
    </row>
    <row r="4619">
      <c r="J4619" s="18"/>
      <c r="N4619" s="24"/>
      <c r="Q4619" s="24"/>
      <c r="T4619" s="24"/>
      <c r="W4619" s="24"/>
      <c r="Z4619" s="24"/>
      <c r="AC4619" s="24"/>
      <c r="AI4619" s="24"/>
      <c r="AL4619" s="24"/>
      <c r="AO4619" s="24"/>
      <c r="AR4619" s="24"/>
      <c r="AU4619" s="24"/>
    </row>
    <row r="4620">
      <c r="J4620" s="18"/>
      <c r="N4620" s="24"/>
      <c r="Q4620" s="24"/>
      <c r="T4620" s="24"/>
      <c r="W4620" s="24"/>
      <c r="Z4620" s="24"/>
      <c r="AC4620" s="24"/>
      <c r="AI4620" s="24"/>
      <c r="AL4620" s="24"/>
      <c r="AO4620" s="24"/>
      <c r="AR4620" s="24"/>
      <c r="AU4620" s="24"/>
    </row>
    <row r="4621">
      <c r="J4621" s="18"/>
      <c r="N4621" s="24"/>
      <c r="Q4621" s="24"/>
      <c r="T4621" s="24"/>
      <c r="W4621" s="24"/>
      <c r="Z4621" s="24"/>
      <c r="AC4621" s="24"/>
      <c r="AI4621" s="24"/>
      <c r="AL4621" s="24"/>
      <c r="AO4621" s="24"/>
      <c r="AR4621" s="24"/>
      <c r="AU4621" s="24"/>
    </row>
    <row r="4622">
      <c r="J4622" s="18"/>
      <c r="N4622" s="24"/>
      <c r="Q4622" s="24"/>
      <c r="T4622" s="24"/>
      <c r="W4622" s="24"/>
      <c r="Z4622" s="24"/>
      <c r="AC4622" s="24"/>
      <c r="AI4622" s="24"/>
      <c r="AL4622" s="24"/>
      <c r="AO4622" s="24"/>
      <c r="AR4622" s="24"/>
      <c r="AU4622" s="24"/>
    </row>
    <row r="4623">
      <c r="J4623" s="18"/>
      <c r="N4623" s="24"/>
      <c r="Q4623" s="24"/>
      <c r="T4623" s="24"/>
      <c r="W4623" s="24"/>
      <c r="Z4623" s="24"/>
      <c r="AC4623" s="24"/>
      <c r="AI4623" s="24"/>
      <c r="AL4623" s="24"/>
      <c r="AO4623" s="24"/>
      <c r="AR4623" s="24"/>
      <c r="AU4623" s="24"/>
    </row>
    <row r="4624">
      <c r="J4624" s="18"/>
      <c r="N4624" s="24"/>
      <c r="Q4624" s="24"/>
      <c r="T4624" s="24"/>
      <c r="W4624" s="24"/>
      <c r="Z4624" s="24"/>
      <c r="AC4624" s="24"/>
      <c r="AI4624" s="24"/>
      <c r="AL4624" s="24"/>
      <c r="AO4624" s="24"/>
      <c r="AR4624" s="24"/>
      <c r="AU4624" s="24"/>
    </row>
    <row r="4625">
      <c r="J4625" s="18"/>
      <c r="N4625" s="24"/>
      <c r="Q4625" s="24"/>
      <c r="T4625" s="24"/>
      <c r="W4625" s="24"/>
      <c r="Z4625" s="24"/>
      <c r="AC4625" s="24"/>
      <c r="AI4625" s="24"/>
      <c r="AL4625" s="24"/>
      <c r="AO4625" s="24"/>
      <c r="AR4625" s="24"/>
      <c r="AU4625" s="24"/>
    </row>
    <row r="4626">
      <c r="J4626" s="18"/>
      <c r="N4626" s="24"/>
      <c r="Q4626" s="24"/>
      <c r="T4626" s="24"/>
      <c r="W4626" s="24"/>
      <c r="Z4626" s="24"/>
      <c r="AC4626" s="24"/>
      <c r="AI4626" s="24"/>
      <c r="AL4626" s="24"/>
      <c r="AO4626" s="24"/>
      <c r="AR4626" s="24"/>
      <c r="AU4626" s="24"/>
    </row>
    <row r="4627">
      <c r="J4627" s="18"/>
      <c r="N4627" s="24"/>
      <c r="Q4627" s="24"/>
      <c r="T4627" s="24"/>
      <c r="W4627" s="24"/>
      <c r="Z4627" s="24"/>
      <c r="AC4627" s="24"/>
      <c r="AI4627" s="24"/>
      <c r="AL4627" s="24"/>
      <c r="AO4627" s="24"/>
      <c r="AR4627" s="24"/>
      <c r="AU4627" s="24"/>
    </row>
    <row r="4628">
      <c r="J4628" s="18"/>
      <c r="N4628" s="24"/>
      <c r="Q4628" s="24"/>
      <c r="T4628" s="24"/>
      <c r="W4628" s="24"/>
      <c r="Z4628" s="24"/>
      <c r="AC4628" s="24"/>
      <c r="AI4628" s="24"/>
      <c r="AL4628" s="24"/>
      <c r="AO4628" s="24"/>
      <c r="AR4628" s="24"/>
      <c r="AU4628" s="24"/>
    </row>
    <row r="4629">
      <c r="J4629" s="18"/>
      <c r="N4629" s="24"/>
      <c r="Q4629" s="24"/>
      <c r="T4629" s="24"/>
      <c r="W4629" s="24"/>
      <c r="Z4629" s="24"/>
      <c r="AC4629" s="24"/>
      <c r="AI4629" s="24"/>
      <c r="AL4629" s="24"/>
      <c r="AO4629" s="24"/>
      <c r="AR4629" s="24"/>
      <c r="AU4629" s="24"/>
    </row>
    <row r="4630">
      <c r="J4630" s="18"/>
      <c r="N4630" s="24"/>
      <c r="Q4630" s="24"/>
      <c r="T4630" s="24"/>
      <c r="W4630" s="24"/>
      <c r="Z4630" s="24"/>
      <c r="AC4630" s="24"/>
      <c r="AI4630" s="24"/>
      <c r="AL4630" s="24"/>
      <c r="AO4630" s="24"/>
      <c r="AR4630" s="24"/>
      <c r="AU4630" s="24"/>
    </row>
    <row r="4631">
      <c r="J4631" s="18"/>
      <c r="N4631" s="24"/>
      <c r="Q4631" s="24"/>
      <c r="T4631" s="24"/>
      <c r="W4631" s="24"/>
      <c r="Z4631" s="24"/>
      <c r="AC4631" s="24"/>
      <c r="AI4631" s="24"/>
      <c r="AL4631" s="24"/>
      <c r="AO4631" s="24"/>
      <c r="AR4631" s="24"/>
      <c r="AU4631" s="24"/>
    </row>
    <row r="4632">
      <c r="J4632" s="18"/>
      <c r="N4632" s="24"/>
      <c r="Q4632" s="24"/>
      <c r="T4632" s="24"/>
      <c r="W4632" s="24"/>
      <c r="Z4632" s="24"/>
      <c r="AC4632" s="24"/>
      <c r="AI4632" s="24"/>
      <c r="AL4632" s="24"/>
      <c r="AO4632" s="24"/>
      <c r="AR4632" s="24"/>
      <c r="AU4632" s="24"/>
    </row>
    <row r="4633">
      <c r="J4633" s="18"/>
      <c r="N4633" s="24"/>
      <c r="Q4633" s="24"/>
      <c r="T4633" s="24"/>
      <c r="W4633" s="24"/>
      <c r="Z4633" s="24"/>
      <c r="AC4633" s="24"/>
      <c r="AI4633" s="24"/>
      <c r="AL4633" s="24"/>
      <c r="AO4633" s="24"/>
      <c r="AR4633" s="24"/>
      <c r="AU4633" s="24"/>
    </row>
    <row r="4634">
      <c r="J4634" s="18"/>
      <c r="N4634" s="24"/>
      <c r="Q4634" s="24"/>
      <c r="T4634" s="24"/>
      <c r="W4634" s="24"/>
      <c r="Z4634" s="24"/>
      <c r="AC4634" s="24"/>
      <c r="AI4634" s="24"/>
      <c r="AL4634" s="24"/>
      <c r="AO4634" s="24"/>
      <c r="AR4634" s="24"/>
      <c r="AU4634" s="24"/>
    </row>
    <row r="4635">
      <c r="J4635" s="18"/>
      <c r="N4635" s="24"/>
      <c r="Q4635" s="24"/>
      <c r="T4635" s="24"/>
      <c r="W4635" s="24"/>
      <c r="Z4635" s="24"/>
      <c r="AC4635" s="24"/>
      <c r="AI4635" s="24"/>
      <c r="AL4635" s="24"/>
      <c r="AO4635" s="24"/>
      <c r="AR4635" s="24"/>
      <c r="AU4635" s="24"/>
    </row>
    <row r="4636">
      <c r="J4636" s="18"/>
      <c r="N4636" s="24"/>
      <c r="Q4636" s="24"/>
      <c r="T4636" s="24"/>
      <c r="W4636" s="24"/>
      <c r="Z4636" s="24"/>
      <c r="AC4636" s="24"/>
      <c r="AI4636" s="24"/>
      <c r="AL4636" s="24"/>
      <c r="AO4636" s="24"/>
      <c r="AR4636" s="24"/>
      <c r="AU4636" s="24"/>
    </row>
    <row r="4637">
      <c r="J4637" s="18"/>
      <c r="N4637" s="24"/>
      <c r="Q4637" s="24"/>
      <c r="T4637" s="24"/>
      <c r="W4637" s="24"/>
      <c r="Z4637" s="24"/>
      <c r="AC4637" s="24"/>
      <c r="AI4637" s="24"/>
      <c r="AL4637" s="24"/>
      <c r="AO4637" s="24"/>
      <c r="AR4637" s="24"/>
      <c r="AU4637" s="24"/>
    </row>
    <row r="4638">
      <c r="J4638" s="18"/>
      <c r="N4638" s="24"/>
      <c r="Q4638" s="24"/>
      <c r="T4638" s="24"/>
      <c r="W4638" s="24"/>
      <c r="Z4638" s="24"/>
      <c r="AC4638" s="24"/>
      <c r="AI4638" s="24"/>
      <c r="AL4638" s="24"/>
      <c r="AO4638" s="24"/>
      <c r="AR4638" s="24"/>
      <c r="AU4638" s="24"/>
    </row>
    <row r="4639">
      <c r="J4639" s="18"/>
      <c r="N4639" s="24"/>
      <c r="Q4639" s="24"/>
      <c r="T4639" s="24"/>
      <c r="W4639" s="24"/>
      <c r="Z4639" s="24"/>
      <c r="AC4639" s="24"/>
      <c r="AI4639" s="24"/>
      <c r="AL4639" s="24"/>
      <c r="AO4639" s="24"/>
      <c r="AR4639" s="24"/>
      <c r="AU4639" s="24"/>
    </row>
    <row r="4640">
      <c r="J4640" s="18"/>
      <c r="N4640" s="24"/>
      <c r="Q4640" s="24"/>
      <c r="T4640" s="24"/>
      <c r="W4640" s="24"/>
      <c r="Z4640" s="24"/>
      <c r="AC4640" s="24"/>
      <c r="AI4640" s="24"/>
      <c r="AL4640" s="24"/>
      <c r="AO4640" s="24"/>
      <c r="AR4640" s="24"/>
      <c r="AU4640" s="24"/>
    </row>
    <row r="4641">
      <c r="J4641" s="18"/>
      <c r="N4641" s="24"/>
      <c r="Q4641" s="24"/>
      <c r="T4641" s="24"/>
      <c r="W4641" s="24"/>
      <c r="Z4641" s="24"/>
      <c r="AC4641" s="24"/>
      <c r="AI4641" s="24"/>
      <c r="AL4641" s="24"/>
      <c r="AO4641" s="24"/>
      <c r="AR4641" s="24"/>
      <c r="AU4641" s="24"/>
    </row>
    <row r="4642">
      <c r="J4642" s="18"/>
      <c r="N4642" s="24"/>
      <c r="Q4642" s="24"/>
      <c r="T4642" s="24"/>
      <c r="W4642" s="24"/>
      <c r="Z4642" s="24"/>
      <c r="AC4642" s="24"/>
      <c r="AI4642" s="24"/>
      <c r="AL4642" s="24"/>
      <c r="AO4642" s="24"/>
      <c r="AR4642" s="24"/>
      <c r="AU4642" s="24"/>
    </row>
    <row r="4643">
      <c r="J4643" s="18"/>
      <c r="N4643" s="24"/>
      <c r="Q4643" s="24"/>
      <c r="T4643" s="24"/>
      <c r="W4643" s="24"/>
      <c r="Z4643" s="24"/>
      <c r="AC4643" s="24"/>
      <c r="AI4643" s="24"/>
      <c r="AL4643" s="24"/>
      <c r="AO4643" s="24"/>
      <c r="AR4643" s="24"/>
      <c r="AU4643" s="24"/>
    </row>
    <row r="4644">
      <c r="J4644" s="18"/>
      <c r="N4644" s="24"/>
      <c r="Q4644" s="24"/>
      <c r="T4644" s="24"/>
      <c r="W4644" s="24"/>
      <c r="Z4644" s="24"/>
      <c r="AC4644" s="24"/>
      <c r="AI4644" s="24"/>
      <c r="AL4644" s="24"/>
      <c r="AO4644" s="24"/>
      <c r="AR4644" s="24"/>
      <c r="AU4644" s="24"/>
    </row>
    <row r="4645">
      <c r="J4645" s="18"/>
      <c r="N4645" s="24"/>
      <c r="Q4645" s="24"/>
      <c r="T4645" s="24"/>
      <c r="W4645" s="24"/>
      <c r="Z4645" s="24"/>
      <c r="AC4645" s="24"/>
      <c r="AI4645" s="24"/>
      <c r="AL4645" s="24"/>
      <c r="AO4645" s="24"/>
      <c r="AR4645" s="24"/>
      <c r="AU4645" s="24"/>
    </row>
    <row r="4646">
      <c r="J4646" s="18"/>
      <c r="N4646" s="24"/>
      <c r="Q4646" s="24"/>
      <c r="T4646" s="24"/>
      <c r="W4646" s="24"/>
      <c r="Z4646" s="24"/>
      <c r="AC4646" s="24"/>
      <c r="AI4646" s="24"/>
      <c r="AL4646" s="24"/>
      <c r="AO4646" s="24"/>
      <c r="AR4646" s="24"/>
      <c r="AU4646" s="24"/>
    </row>
    <row r="4647">
      <c r="J4647" s="18"/>
      <c r="N4647" s="24"/>
      <c r="Q4647" s="24"/>
      <c r="T4647" s="24"/>
      <c r="W4647" s="24"/>
      <c r="Z4647" s="24"/>
      <c r="AC4647" s="24"/>
      <c r="AI4647" s="24"/>
      <c r="AL4647" s="24"/>
      <c r="AO4647" s="24"/>
      <c r="AR4647" s="24"/>
      <c r="AU4647" s="24"/>
    </row>
    <row r="4648">
      <c r="J4648" s="18"/>
      <c r="N4648" s="24"/>
      <c r="Q4648" s="24"/>
      <c r="T4648" s="24"/>
      <c r="W4648" s="24"/>
      <c r="Z4648" s="24"/>
      <c r="AC4648" s="24"/>
      <c r="AI4648" s="24"/>
      <c r="AL4648" s="24"/>
      <c r="AO4648" s="24"/>
      <c r="AR4648" s="24"/>
      <c r="AU4648" s="24"/>
    </row>
    <row r="4649">
      <c r="J4649" s="18"/>
      <c r="N4649" s="24"/>
      <c r="Q4649" s="24"/>
      <c r="T4649" s="24"/>
      <c r="W4649" s="24"/>
      <c r="Z4649" s="24"/>
      <c r="AC4649" s="24"/>
      <c r="AI4649" s="24"/>
      <c r="AL4649" s="24"/>
      <c r="AO4649" s="24"/>
      <c r="AR4649" s="24"/>
      <c r="AU4649" s="24"/>
    </row>
    <row r="4650">
      <c r="J4650" s="18"/>
      <c r="N4650" s="24"/>
      <c r="Q4650" s="24"/>
      <c r="T4650" s="24"/>
      <c r="W4650" s="24"/>
      <c r="Z4650" s="24"/>
      <c r="AC4650" s="24"/>
      <c r="AI4650" s="24"/>
      <c r="AL4650" s="24"/>
      <c r="AO4650" s="24"/>
      <c r="AR4650" s="24"/>
      <c r="AU4650" s="24"/>
    </row>
    <row r="4651">
      <c r="J4651" s="18"/>
      <c r="N4651" s="24"/>
      <c r="Q4651" s="24"/>
      <c r="T4651" s="24"/>
      <c r="W4651" s="24"/>
      <c r="Z4651" s="24"/>
      <c r="AC4651" s="24"/>
      <c r="AI4651" s="24"/>
      <c r="AL4651" s="24"/>
      <c r="AO4651" s="24"/>
      <c r="AR4651" s="24"/>
      <c r="AU4651" s="24"/>
    </row>
    <row r="4652">
      <c r="J4652" s="18"/>
      <c r="N4652" s="24"/>
      <c r="Q4652" s="24"/>
      <c r="T4652" s="24"/>
      <c r="W4652" s="24"/>
      <c r="Z4652" s="24"/>
      <c r="AC4652" s="24"/>
      <c r="AI4652" s="24"/>
      <c r="AL4652" s="24"/>
      <c r="AO4652" s="24"/>
      <c r="AR4652" s="24"/>
      <c r="AU4652" s="24"/>
    </row>
    <row r="4653">
      <c r="J4653" s="18"/>
      <c r="N4653" s="24"/>
      <c r="Q4653" s="24"/>
      <c r="T4653" s="24"/>
      <c r="W4653" s="24"/>
      <c r="Z4653" s="24"/>
      <c r="AC4653" s="24"/>
      <c r="AI4653" s="24"/>
      <c r="AL4653" s="24"/>
      <c r="AO4653" s="24"/>
      <c r="AR4653" s="24"/>
      <c r="AU4653" s="24"/>
    </row>
    <row r="4654">
      <c r="J4654" s="18"/>
      <c r="N4654" s="24"/>
      <c r="Q4654" s="24"/>
      <c r="T4654" s="24"/>
      <c r="W4654" s="24"/>
      <c r="Z4654" s="24"/>
      <c r="AC4654" s="24"/>
      <c r="AI4654" s="24"/>
      <c r="AL4654" s="24"/>
      <c r="AO4654" s="24"/>
      <c r="AR4654" s="24"/>
      <c r="AU4654" s="24"/>
    </row>
    <row r="4655">
      <c r="J4655" s="18"/>
      <c r="N4655" s="24"/>
      <c r="Q4655" s="24"/>
      <c r="T4655" s="24"/>
      <c r="W4655" s="24"/>
      <c r="Z4655" s="24"/>
      <c r="AC4655" s="24"/>
      <c r="AI4655" s="24"/>
      <c r="AL4655" s="24"/>
      <c r="AO4655" s="24"/>
      <c r="AR4655" s="24"/>
      <c r="AU4655" s="24"/>
    </row>
    <row r="4656">
      <c r="J4656" s="18"/>
      <c r="N4656" s="24"/>
      <c r="Q4656" s="24"/>
      <c r="T4656" s="24"/>
      <c r="W4656" s="24"/>
      <c r="Z4656" s="24"/>
      <c r="AC4656" s="24"/>
      <c r="AI4656" s="24"/>
      <c r="AL4656" s="24"/>
      <c r="AO4656" s="24"/>
      <c r="AR4656" s="24"/>
      <c r="AU4656" s="24"/>
    </row>
    <row r="4657">
      <c r="J4657" s="18"/>
      <c r="N4657" s="24"/>
      <c r="Q4657" s="24"/>
      <c r="T4657" s="24"/>
      <c r="W4657" s="24"/>
      <c r="Z4657" s="24"/>
      <c r="AC4657" s="24"/>
      <c r="AI4657" s="24"/>
      <c r="AL4657" s="24"/>
      <c r="AO4657" s="24"/>
      <c r="AR4657" s="24"/>
      <c r="AU4657" s="24"/>
    </row>
    <row r="4658">
      <c r="J4658" s="18"/>
      <c r="N4658" s="24"/>
      <c r="Q4658" s="24"/>
      <c r="T4658" s="24"/>
      <c r="W4658" s="24"/>
      <c r="Z4658" s="24"/>
      <c r="AC4658" s="24"/>
      <c r="AI4658" s="24"/>
      <c r="AL4658" s="24"/>
      <c r="AO4658" s="24"/>
      <c r="AR4658" s="24"/>
      <c r="AU4658" s="24"/>
    </row>
    <row r="4659">
      <c r="J4659" s="18"/>
      <c r="N4659" s="24"/>
      <c r="Q4659" s="24"/>
      <c r="T4659" s="24"/>
      <c r="W4659" s="24"/>
      <c r="Z4659" s="24"/>
      <c r="AC4659" s="24"/>
      <c r="AI4659" s="24"/>
      <c r="AL4659" s="24"/>
      <c r="AO4659" s="24"/>
      <c r="AR4659" s="24"/>
      <c r="AU4659" s="24"/>
    </row>
    <row r="4660">
      <c r="J4660" s="18"/>
      <c r="N4660" s="24"/>
      <c r="Q4660" s="24"/>
      <c r="T4660" s="24"/>
      <c r="W4660" s="24"/>
      <c r="Z4660" s="24"/>
      <c r="AC4660" s="24"/>
      <c r="AI4660" s="24"/>
      <c r="AL4660" s="24"/>
      <c r="AO4660" s="24"/>
      <c r="AR4660" s="24"/>
      <c r="AU4660" s="24"/>
    </row>
    <row r="4661">
      <c r="J4661" s="18"/>
      <c r="N4661" s="24"/>
      <c r="Q4661" s="24"/>
      <c r="T4661" s="24"/>
      <c r="W4661" s="24"/>
      <c r="Z4661" s="24"/>
      <c r="AC4661" s="24"/>
      <c r="AI4661" s="24"/>
      <c r="AL4661" s="24"/>
      <c r="AO4661" s="24"/>
      <c r="AR4661" s="24"/>
      <c r="AU4661" s="24"/>
    </row>
    <row r="4662">
      <c r="J4662" s="18"/>
      <c r="N4662" s="24"/>
      <c r="Q4662" s="24"/>
      <c r="T4662" s="24"/>
      <c r="W4662" s="24"/>
      <c r="Z4662" s="24"/>
      <c r="AC4662" s="24"/>
      <c r="AI4662" s="24"/>
      <c r="AL4662" s="24"/>
      <c r="AO4662" s="24"/>
      <c r="AR4662" s="24"/>
      <c r="AU4662" s="24"/>
    </row>
    <row r="4663">
      <c r="J4663" s="18"/>
      <c r="N4663" s="24"/>
      <c r="Q4663" s="24"/>
      <c r="T4663" s="24"/>
      <c r="W4663" s="24"/>
      <c r="Z4663" s="24"/>
      <c r="AC4663" s="24"/>
      <c r="AI4663" s="24"/>
      <c r="AL4663" s="24"/>
      <c r="AO4663" s="24"/>
      <c r="AR4663" s="24"/>
      <c r="AU4663" s="24"/>
    </row>
    <row r="4664">
      <c r="J4664" s="18"/>
      <c r="N4664" s="24"/>
      <c r="Q4664" s="24"/>
      <c r="T4664" s="24"/>
      <c r="W4664" s="24"/>
      <c r="Z4664" s="24"/>
      <c r="AC4664" s="24"/>
      <c r="AI4664" s="24"/>
      <c r="AL4664" s="24"/>
      <c r="AO4664" s="24"/>
      <c r="AR4664" s="24"/>
      <c r="AU4664" s="24"/>
    </row>
    <row r="4665">
      <c r="J4665" s="18"/>
      <c r="N4665" s="24"/>
      <c r="Q4665" s="24"/>
      <c r="T4665" s="24"/>
      <c r="W4665" s="24"/>
      <c r="Z4665" s="24"/>
      <c r="AC4665" s="24"/>
      <c r="AI4665" s="24"/>
      <c r="AL4665" s="24"/>
      <c r="AO4665" s="24"/>
      <c r="AR4665" s="24"/>
      <c r="AU4665" s="24"/>
    </row>
    <row r="4666">
      <c r="J4666" s="18"/>
      <c r="N4666" s="24"/>
      <c r="Q4666" s="24"/>
      <c r="T4666" s="24"/>
      <c r="W4666" s="24"/>
      <c r="Z4666" s="24"/>
      <c r="AC4666" s="24"/>
      <c r="AI4666" s="24"/>
      <c r="AL4666" s="24"/>
      <c r="AO4666" s="24"/>
      <c r="AR4666" s="24"/>
      <c r="AU4666" s="24"/>
    </row>
    <row r="4667">
      <c r="J4667" s="18"/>
      <c r="N4667" s="24"/>
      <c r="Q4667" s="24"/>
      <c r="T4667" s="24"/>
      <c r="W4667" s="24"/>
      <c r="Z4667" s="24"/>
      <c r="AC4667" s="24"/>
      <c r="AI4667" s="24"/>
      <c r="AL4667" s="24"/>
      <c r="AO4667" s="24"/>
      <c r="AR4667" s="24"/>
      <c r="AU4667" s="24"/>
    </row>
    <row r="4668">
      <c r="J4668" s="18"/>
      <c r="N4668" s="24"/>
      <c r="Q4668" s="24"/>
      <c r="T4668" s="24"/>
      <c r="W4668" s="24"/>
      <c r="Z4668" s="24"/>
      <c r="AC4668" s="24"/>
      <c r="AI4668" s="24"/>
      <c r="AL4668" s="24"/>
      <c r="AO4668" s="24"/>
      <c r="AR4668" s="24"/>
      <c r="AU4668" s="24"/>
    </row>
    <row r="4669">
      <c r="J4669" s="18"/>
      <c r="N4669" s="24"/>
      <c r="Q4669" s="24"/>
      <c r="T4669" s="24"/>
      <c r="W4669" s="24"/>
      <c r="Z4669" s="24"/>
      <c r="AC4669" s="24"/>
      <c r="AI4669" s="24"/>
      <c r="AL4669" s="24"/>
      <c r="AO4669" s="24"/>
      <c r="AR4669" s="24"/>
      <c r="AU4669" s="24"/>
    </row>
    <row r="4670">
      <c r="J4670" s="18"/>
      <c r="N4670" s="24"/>
      <c r="Q4670" s="24"/>
      <c r="T4670" s="24"/>
      <c r="W4670" s="24"/>
      <c r="Z4670" s="24"/>
      <c r="AC4670" s="24"/>
      <c r="AI4670" s="24"/>
      <c r="AL4670" s="24"/>
      <c r="AO4670" s="24"/>
      <c r="AR4670" s="24"/>
      <c r="AU4670" s="24"/>
    </row>
    <row r="4671">
      <c r="J4671" s="18"/>
      <c r="N4671" s="24"/>
      <c r="Q4671" s="24"/>
      <c r="T4671" s="24"/>
      <c r="W4671" s="24"/>
      <c r="Z4671" s="24"/>
      <c r="AC4671" s="24"/>
      <c r="AI4671" s="24"/>
      <c r="AL4671" s="24"/>
      <c r="AO4671" s="24"/>
      <c r="AR4671" s="24"/>
      <c r="AU4671" s="24"/>
    </row>
    <row r="4672">
      <c r="J4672" s="18"/>
      <c r="N4672" s="24"/>
      <c r="Q4672" s="24"/>
      <c r="T4672" s="24"/>
      <c r="W4672" s="24"/>
      <c r="Z4672" s="24"/>
      <c r="AC4672" s="24"/>
      <c r="AI4672" s="24"/>
      <c r="AL4672" s="24"/>
      <c r="AO4672" s="24"/>
      <c r="AR4672" s="24"/>
      <c r="AU4672" s="24"/>
    </row>
    <row r="4673">
      <c r="J4673" s="18"/>
      <c r="N4673" s="24"/>
      <c r="Q4673" s="24"/>
      <c r="T4673" s="24"/>
      <c r="W4673" s="24"/>
      <c r="Z4673" s="24"/>
      <c r="AC4673" s="24"/>
      <c r="AI4673" s="24"/>
      <c r="AL4673" s="24"/>
      <c r="AO4673" s="24"/>
      <c r="AR4673" s="24"/>
      <c r="AU4673" s="24"/>
    </row>
    <row r="4674">
      <c r="J4674" s="18"/>
      <c r="N4674" s="24"/>
      <c r="Q4674" s="24"/>
      <c r="T4674" s="24"/>
      <c r="W4674" s="24"/>
      <c r="Z4674" s="24"/>
      <c r="AC4674" s="24"/>
      <c r="AI4674" s="24"/>
      <c r="AL4674" s="24"/>
      <c r="AO4674" s="24"/>
      <c r="AR4674" s="24"/>
      <c r="AU4674" s="24"/>
    </row>
    <row r="4675">
      <c r="J4675" s="18"/>
      <c r="N4675" s="24"/>
      <c r="Q4675" s="24"/>
      <c r="T4675" s="24"/>
      <c r="W4675" s="24"/>
      <c r="Z4675" s="24"/>
      <c r="AC4675" s="24"/>
      <c r="AI4675" s="24"/>
      <c r="AL4675" s="24"/>
      <c r="AO4675" s="24"/>
      <c r="AR4675" s="24"/>
      <c r="AU4675" s="24"/>
    </row>
    <row r="4676">
      <c r="J4676" s="18"/>
      <c r="N4676" s="24"/>
      <c r="Q4676" s="24"/>
      <c r="T4676" s="24"/>
      <c r="W4676" s="24"/>
      <c r="Z4676" s="24"/>
      <c r="AC4676" s="24"/>
      <c r="AI4676" s="24"/>
      <c r="AL4676" s="24"/>
      <c r="AO4676" s="24"/>
      <c r="AR4676" s="24"/>
      <c r="AU4676" s="24"/>
    </row>
    <row r="4677">
      <c r="J4677" s="18"/>
      <c r="N4677" s="24"/>
      <c r="Q4677" s="24"/>
      <c r="T4677" s="24"/>
      <c r="W4677" s="24"/>
      <c r="Z4677" s="24"/>
      <c r="AC4677" s="24"/>
      <c r="AI4677" s="24"/>
      <c r="AL4677" s="24"/>
      <c r="AO4677" s="24"/>
      <c r="AR4677" s="24"/>
      <c r="AU4677" s="24"/>
    </row>
    <row r="4678">
      <c r="J4678" s="18"/>
      <c r="N4678" s="24"/>
      <c r="Q4678" s="24"/>
      <c r="T4678" s="24"/>
      <c r="W4678" s="24"/>
      <c r="Z4678" s="24"/>
      <c r="AC4678" s="24"/>
      <c r="AI4678" s="24"/>
      <c r="AL4678" s="24"/>
      <c r="AO4678" s="24"/>
      <c r="AR4678" s="24"/>
      <c r="AU4678" s="24"/>
    </row>
    <row r="4679">
      <c r="J4679" s="18"/>
      <c r="N4679" s="24"/>
      <c r="Q4679" s="24"/>
      <c r="T4679" s="24"/>
      <c r="W4679" s="24"/>
      <c r="Z4679" s="24"/>
      <c r="AC4679" s="24"/>
      <c r="AI4679" s="24"/>
      <c r="AL4679" s="24"/>
      <c r="AO4679" s="24"/>
      <c r="AR4679" s="24"/>
      <c r="AU4679" s="24"/>
    </row>
    <row r="4680">
      <c r="J4680" s="18"/>
      <c r="N4680" s="24"/>
      <c r="Q4680" s="24"/>
      <c r="T4680" s="24"/>
      <c r="W4680" s="24"/>
      <c r="Z4680" s="24"/>
      <c r="AC4680" s="24"/>
      <c r="AI4680" s="24"/>
      <c r="AL4680" s="24"/>
      <c r="AO4680" s="24"/>
      <c r="AR4680" s="24"/>
      <c r="AU4680" s="24"/>
    </row>
    <row r="4681">
      <c r="J4681" s="18"/>
      <c r="N4681" s="24"/>
      <c r="Q4681" s="24"/>
      <c r="T4681" s="24"/>
      <c r="W4681" s="24"/>
      <c r="Z4681" s="24"/>
      <c r="AC4681" s="24"/>
      <c r="AI4681" s="24"/>
      <c r="AL4681" s="24"/>
      <c r="AO4681" s="24"/>
      <c r="AR4681" s="24"/>
      <c r="AU4681" s="24"/>
    </row>
    <row r="4682">
      <c r="J4682" s="18"/>
      <c r="N4682" s="24"/>
      <c r="Q4682" s="24"/>
      <c r="T4682" s="24"/>
      <c r="W4682" s="24"/>
      <c r="Z4682" s="24"/>
      <c r="AC4682" s="24"/>
      <c r="AI4682" s="24"/>
      <c r="AL4682" s="24"/>
      <c r="AO4682" s="24"/>
      <c r="AR4682" s="24"/>
      <c r="AU4682" s="24"/>
    </row>
    <row r="4683">
      <c r="J4683" s="18"/>
      <c r="N4683" s="24"/>
      <c r="Q4683" s="24"/>
      <c r="T4683" s="24"/>
      <c r="W4683" s="24"/>
      <c r="Z4683" s="24"/>
      <c r="AC4683" s="24"/>
      <c r="AI4683" s="24"/>
      <c r="AL4683" s="24"/>
      <c r="AO4683" s="24"/>
      <c r="AR4683" s="24"/>
      <c r="AU4683" s="24"/>
    </row>
    <row r="4684">
      <c r="J4684" s="18"/>
      <c r="N4684" s="24"/>
      <c r="Q4684" s="24"/>
      <c r="T4684" s="24"/>
      <c r="W4684" s="24"/>
      <c r="Z4684" s="24"/>
      <c r="AC4684" s="24"/>
      <c r="AI4684" s="24"/>
      <c r="AL4684" s="24"/>
      <c r="AO4684" s="24"/>
      <c r="AR4684" s="24"/>
      <c r="AU4684" s="24"/>
    </row>
    <row r="4685">
      <c r="J4685" s="18"/>
      <c r="N4685" s="24"/>
      <c r="Q4685" s="24"/>
      <c r="T4685" s="24"/>
      <c r="W4685" s="24"/>
      <c r="Z4685" s="24"/>
      <c r="AC4685" s="24"/>
      <c r="AI4685" s="24"/>
      <c r="AL4685" s="24"/>
      <c r="AO4685" s="24"/>
      <c r="AR4685" s="24"/>
      <c r="AU4685" s="24"/>
    </row>
    <row r="4686">
      <c r="J4686" s="18"/>
      <c r="N4686" s="24"/>
      <c r="Q4686" s="24"/>
      <c r="T4686" s="24"/>
      <c r="W4686" s="24"/>
      <c r="Z4686" s="24"/>
      <c r="AC4686" s="24"/>
      <c r="AI4686" s="24"/>
      <c r="AL4686" s="24"/>
      <c r="AO4686" s="24"/>
      <c r="AR4686" s="24"/>
      <c r="AU4686" s="24"/>
    </row>
    <row r="4687">
      <c r="J4687" s="18"/>
      <c r="N4687" s="24"/>
      <c r="Q4687" s="24"/>
      <c r="T4687" s="24"/>
      <c r="W4687" s="24"/>
      <c r="Z4687" s="24"/>
      <c r="AC4687" s="24"/>
      <c r="AI4687" s="24"/>
      <c r="AL4687" s="24"/>
      <c r="AO4687" s="24"/>
      <c r="AR4687" s="24"/>
      <c r="AU4687" s="24"/>
    </row>
    <row r="4688">
      <c r="J4688" s="18"/>
      <c r="N4688" s="24"/>
      <c r="Q4688" s="24"/>
      <c r="T4688" s="24"/>
      <c r="W4688" s="24"/>
      <c r="Z4688" s="24"/>
      <c r="AC4688" s="24"/>
      <c r="AI4688" s="24"/>
      <c r="AL4688" s="24"/>
      <c r="AO4688" s="24"/>
      <c r="AR4688" s="24"/>
      <c r="AU4688" s="24"/>
    </row>
    <row r="4689">
      <c r="J4689" s="18"/>
      <c r="N4689" s="24"/>
      <c r="Q4689" s="24"/>
      <c r="T4689" s="24"/>
      <c r="W4689" s="24"/>
      <c r="Z4689" s="24"/>
      <c r="AC4689" s="24"/>
      <c r="AI4689" s="24"/>
      <c r="AL4689" s="24"/>
      <c r="AO4689" s="24"/>
      <c r="AR4689" s="24"/>
      <c r="AU4689" s="24"/>
    </row>
    <row r="4690">
      <c r="J4690" s="18"/>
      <c r="N4690" s="24"/>
      <c r="Q4690" s="24"/>
      <c r="T4690" s="24"/>
      <c r="W4690" s="24"/>
      <c r="Z4690" s="24"/>
      <c r="AC4690" s="24"/>
      <c r="AI4690" s="24"/>
      <c r="AL4690" s="24"/>
      <c r="AO4690" s="24"/>
      <c r="AR4690" s="24"/>
      <c r="AU4690" s="24"/>
    </row>
    <row r="4691">
      <c r="J4691" s="18"/>
      <c r="N4691" s="24"/>
      <c r="Q4691" s="24"/>
      <c r="T4691" s="24"/>
      <c r="W4691" s="24"/>
      <c r="Z4691" s="24"/>
      <c r="AC4691" s="24"/>
      <c r="AI4691" s="24"/>
      <c r="AL4691" s="24"/>
      <c r="AO4691" s="24"/>
      <c r="AR4691" s="24"/>
      <c r="AU4691" s="24"/>
    </row>
    <row r="4692">
      <c r="J4692" s="18"/>
      <c r="N4692" s="24"/>
      <c r="Q4692" s="24"/>
      <c r="T4692" s="24"/>
      <c r="W4692" s="24"/>
      <c r="Z4692" s="24"/>
      <c r="AC4692" s="24"/>
      <c r="AI4692" s="24"/>
      <c r="AL4692" s="24"/>
      <c r="AO4692" s="24"/>
      <c r="AR4692" s="24"/>
      <c r="AU4692" s="24"/>
    </row>
    <row r="4693">
      <c r="J4693" s="18"/>
      <c r="N4693" s="24"/>
      <c r="Q4693" s="24"/>
      <c r="T4693" s="24"/>
      <c r="W4693" s="24"/>
      <c r="Z4693" s="24"/>
      <c r="AC4693" s="24"/>
      <c r="AI4693" s="24"/>
      <c r="AL4693" s="24"/>
      <c r="AO4693" s="24"/>
      <c r="AR4693" s="24"/>
      <c r="AU4693" s="24"/>
    </row>
    <row r="4694">
      <c r="J4694" s="18"/>
      <c r="N4694" s="24"/>
      <c r="Q4694" s="24"/>
      <c r="T4694" s="24"/>
      <c r="W4694" s="24"/>
      <c r="Z4694" s="24"/>
      <c r="AC4694" s="24"/>
      <c r="AI4694" s="24"/>
      <c r="AL4694" s="24"/>
      <c r="AO4694" s="24"/>
      <c r="AR4694" s="24"/>
      <c r="AU4694" s="24"/>
    </row>
    <row r="4695">
      <c r="J4695" s="18"/>
      <c r="N4695" s="24"/>
      <c r="Q4695" s="24"/>
      <c r="T4695" s="24"/>
      <c r="W4695" s="24"/>
      <c r="Z4695" s="24"/>
      <c r="AC4695" s="24"/>
      <c r="AI4695" s="24"/>
      <c r="AL4695" s="24"/>
      <c r="AO4695" s="24"/>
      <c r="AR4695" s="24"/>
      <c r="AU4695" s="24"/>
    </row>
    <row r="4696">
      <c r="J4696" s="18"/>
      <c r="N4696" s="24"/>
      <c r="Q4696" s="24"/>
      <c r="T4696" s="24"/>
      <c r="W4696" s="24"/>
      <c r="Z4696" s="24"/>
      <c r="AC4696" s="24"/>
      <c r="AI4696" s="24"/>
      <c r="AL4696" s="24"/>
      <c r="AO4696" s="24"/>
      <c r="AR4696" s="24"/>
      <c r="AU4696" s="24"/>
    </row>
    <row r="4697">
      <c r="J4697" s="18"/>
      <c r="N4697" s="24"/>
      <c r="Q4697" s="24"/>
      <c r="T4697" s="24"/>
      <c r="W4697" s="24"/>
      <c r="Z4697" s="24"/>
      <c r="AC4697" s="24"/>
      <c r="AI4697" s="24"/>
      <c r="AL4697" s="24"/>
      <c r="AO4697" s="24"/>
      <c r="AR4697" s="24"/>
      <c r="AU4697" s="24"/>
    </row>
    <row r="4698">
      <c r="J4698" s="18"/>
      <c r="N4698" s="24"/>
      <c r="Q4698" s="24"/>
      <c r="T4698" s="24"/>
      <c r="W4698" s="24"/>
      <c r="Z4698" s="24"/>
      <c r="AC4698" s="24"/>
      <c r="AI4698" s="24"/>
      <c r="AL4698" s="24"/>
      <c r="AO4698" s="24"/>
      <c r="AR4698" s="24"/>
      <c r="AU4698" s="24"/>
    </row>
    <row r="4699">
      <c r="J4699" s="18"/>
      <c r="N4699" s="24"/>
      <c r="Q4699" s="24"/>
      <c r="T4699" s="24"/>
      <c r="W4699" s="24"/>
      <c r="Z4699" s="24"/>
      <c r="AC4699" s="24"/>
      <c r="AI4699" s="24"/>
      <c r="AL4699" s="24"/>
      <c r="AO4699" s="24"/>
      <c r="AR4699" s="24"/>
      <c r="AU4699" s="24"/>
    </row>
    <row r="4700">
      <c r="J4700" s="18"/>
      <c r="N4700" s="24"/>
      <c r="Q4700" s="24"/>
      <c r="T4700" s="24"/>
      <c r="W4700" s="24"/>
      <c r="Z4700" s="24"/>
      <c r="AC4700" s="24"/>
      <c r="AI4700" s="24"/>
      <c r="AL4700" s="24"/>
      <c r="AO4700" s="24"/>
      <c r="AR4700" s="24"/>
      <c r="AU4700" s="24"/>
    </row>
    <row r="4701">
      <c r="J4701" s="18"/>
      <c r="N4701" s="24"/>
      <c r="Q4701" s="24"/>
      <c r="T4701" s="24"/>
      <c r="W4701" s="24"/>
      <c r="Z4701" s="24"/>
      <c r="AC4701" s="24"/>
      <c r="AI4701" s="24"/>
      <c r="AL4701" s="24"/>
      <c r="AO4701" s="24"/>
      <c r="AR4701" s="24"/>
      <c r="AU4701" s="24"/>
    </row>
    <row r="4702">
      <c r="J4702" s="18"/>
      <c r="N4702" s="24"/>
      <c r="Q4702" s="24"/>
      <c r="T4702" s="24"/>
      <c r="W4702" s="24"/>
      <c r="Z4702" s="24"/>
      <c r="AC4702" s="24"/>
      <c r="AI4702" s="24"/>
      <c r="AL4702" s="24"/>
      <c r="AO4702" s="24"/>
      <c r="AR4702" s="24"/>
      <c r="AU4702" s="24"/>
    </row>
    <row r="4703">
      <c r="J4703" s="18"/>
      <c r="N4703" s="24"/>
      <c r="Q4703" s="24"/>
      <c r="T4703" s="24"/>
      <c r="W4703" s="24"/>
      <c r="Z4703" s="24"/>
      <c r="AC4703" s="24"/>
      <c r="AI4703" s="24"/>
      <c r="AL4703" s="24"/>
      <c r="AO4703" s="24"/>
      <c r="AR4703" s="24"/>
      <c r="AU4703" s="24"/>
    </row>
    <row r="4704">
      <c r="J4704" s="18"/>
      <c r="N4704" s="24"/>
      <c r="Q4704" s="24"/>
      <c r="T4704" s="24"/>
      <c r="W4704" s="24"/>
      <c r="Z4704" s="24"/>
      <c r="AC4704" s="24"/>
      <c r="AI4704" s="24"/>
      <c r="AL4704" s="24"/>
      <c r="AO4704" s="24"/>
      <c r="AR4704" s="24"/>
      <c r="AU4704" s="24"/>
    </row>
    <row r="4705">
      <c r="J4705" s="18"/>
      <c r="N4705" s="24"/>
      <c r="Q4705" s="24"/>
      <c r="T4705" s="24"/>
      <c r="W4705" s="24"/>
      <c r="Z4705" s="24"/>
      <c r="AC4705" s="24"/>
      <c r="AI4705" s="24"/>
      <c r="AL4705" s="24"/>
      <c r="AO4705" s="24"/>
      <c r="AR4705" s="24"/>
      <c r="AU4705" s="24"/>
    </row>
    <row r="4706">
      <c r="J4706" s="18"/>
      <c r="N4706" s="24"/>
      <c r="Q4706" s="24"/>
      <c r="T4706" s="24"/>
      <c r="W4706" s="24"/>
      <c r="Z4706" s="24"/>
      <c r="AC4706" s="24"/>
      <c r="AI4706" s="24"/>
      <c r="AL4706" s="24"/>
      <c r="AO4706" s="24"/>
      <c r="AR4706" s="24"/>
      <c r="AU4706" s="24"/>
    </row>
    <row r="4707">
      <c r="J4707" s="18"/>
      <c r="N4707" s="24"/>
      <c r="Q4707" s="24"/>
      <c r="T4707" s="24"/>
      <c r="W4707" s="24"/>
      <c r="Z4707" s="24"/>
      <c r="AC4707" s="24"/>
      <c r="AI4707" s="24"/>
      <c r="AL4707" s="24"/>
      <c r="AO4707" s="24"/>
      <c r="AR4707" s="24"/>
      <c r="AU4707" s="24"/>
    </row>
    <row r="4708">
      <c r="J4708" s="18"/>
      <c r="N4708" s="24"/>
      <c r="Q4708" s="24"/>
      <c r="T4708" s="24"/>
      <c r="W4708" s="24"/>
      <c r="Z4708" s="24"/>
      <c r="AC4708" s="24"/>
      <c r="AI4708" s="24"/>
      <c r="AL4708" s="24"/>
      <c r="AO4708" s="24"/>
      <c r="AR4708" s="24"/>
      <c r="AU4708" s="24"/>
    </row>
    <row r="4709">
      <c r="J4709" s="18"/>
      <c r="N4709" s="24"/>
      <c r="Q4709" s="24"/>
      <c r="T4709" s="24"/>
      <c r="W4709" s="24"/>
      <c r="Z4709" s="24"/>
      <c r="AC4709" s="24"/>
      <c r="AI4709" s="24"/>
      <c r="AL4709" s="24"/>
      <c r="AO4709" s="24"/>
      <c r="AR4709" s="24"/>
      <c r="AU4709" s="24"/>
    </row>
    <row r="4710">
      <c r="J4710" s="18"/>
      <c r="N4710" s="24"/>
      <c r="Q4710" s="24"/>
      <c r="T4710" s="24"/>
      <c r="W4710" s="24"/>
      <c r="Z4710" s="24"/>
      <c r="AC4710" s="24"/>
      <c r="AI4710" s="24"/>
      <c r="AL4710" s="24"/>
      <c r="AO4710" s="24"/>
      <c r="AR4710" s="24"/>
      <c r="AU4710" s="24"/>
    </row>
    <row r="4711">
      <c r="J4711" s="18"/>
      <c r="N4711" s="24"/>
      <c r="Q4711" s="24"/>
      <c r="T4711" s="24"/>
      <c r="W4711" s="24"/>
      <c r="Z4711" s="24"/>
      <c r="AC4711" s="24"/>
      <c r="AI4711" s="24"/>
      <c r="AL4711" s="24"/>
      <c r="AO4711" s="24"/>
      <c r="AR4711" s="24"/>
      <c r="AU4711" s="24"/>
    </row>
    <row r="4712">
      <c r="J4712" s="18"/>
      <c r="N4712" s="24"/>
      <c r="Q4712" s="24"/>
      <c r="T4712" s="24"/>
      <c r="W4712" s="24"/>
      <c r="Z4712" s="24"/>
      <c r="AC4712" s="24"/>
      <c r="AI4712" s="24"/>
      <c r="AL4712" s="24"/>
      <c r="AO4712" s="24"/>
      <c r="AR4712" s="24"/>
      <c r="AU4712" s="24"/>
    </row>
    <row r="4713">
      <c r="J4713" s="18"/>
      <c r="N4713" s="24"/>
      <c r="Q4713" s="24"/>
      <c r="T4713" s="24"/>
      <c r="W4713" s="24"/>
      <c r="Z4713" s="24"/>
      <c r="AC4713" s="24"/>
      <c r="AI4713" s="24"/>
      <c r="AL4713" s="24"/>
      <c r="AO4713" s="24"/>
      <c r="AR4713" s="24"/>
      <c r="AU4713" s="24"/>
    </row>
    <row r="4714">
      <c r="J4714" s="18"/>
      <c r="N4714" s="24"/>
      <c r="Q4714" s="24"/>
      <c r="T4714" s="24"/>
      <c r="W4714" s="24"/>
      <c r="Z4714" s="24"/>
      <c r="AC4714" s="24"/>
      <c r="AI4714" s="24"/>
      <c r="AL4714" s="24"/>
      <c r="AO4714" s="24"/>
      <c r="AR4714" s="24"/>
      <c r="AU4714" s="24"/>
    </row>
    <row r="4715">
      <c r="J4715" s="18"/>
      <c r="N4715" s="24"/>
      <c r="Q4715" s="24"/>
      <c r="T4715" s="24"/>
      <c r="W4715" s="24"/>
      <c r="Z4715" s="24"/>
      <c r="AC4715" s="24"/>
      <c r="AI4715" s="24"/>
      <c r="AL4715" s="24"/>
      <c r="AO4715" s="24"/>
      <c r="AR4715" s="24"/>
      <c r="AU4715" s="24"/>
    </row>
    <row r="4716">
      <c r="J4716" s="18"/>
      <c r="N4716" s="24"/>
      <c r="Q4716" s="24"/>
      <c r="T4716" s="24"/>
      <c r="W4716" s="24"/>
      <c r="Z4716" s="24"/>
      <c r="AC4716" s="24"/>
      <c r="AI4716" s="24"/>
      <c r="AL4716" s="24"/>
      <c r="AO4716" s="24"/>
      <c r="AR4716" s="24"/>
      <c r="AU4716" s="24"/>
    </row>
    <row r="4717">
      <c r="J4717" s="18"/>
      <c r="N4717" s="24"/>
      <c r="Q4717" s="24"/>
      <c r="T4717" s="24"/>
      <c r="W4717" s="24"/>
      <c r="Z4717" s="24"/>
      <c r="AC4717" s="24"/>
      <c r="AI4717" s="24"/>
      <c r="AL4717" s="24"/>
      <c r="AO4717" s="24"/>
      <c r="AR4717" s="24"/>
      <c r="AU4717" s="24"/>
    </row>
    <row r="4718">
      <c r="J4718" s="18"/>
      <c r="N4718" s="24"/>
      <c r="Q4718" s="24"/>
      <c r="T4718" s="24"/>
      <c r="W4718" s="24"/>
      <c r="Z4718" s="24"/>
      <c r="AC4718" s="24"/>
      <c r="AI4718" s="24"/>
      <c r="AL4718" s="24"/>
      <c r="AO4718" s="24"/>
      <c r="AR4718" s="24"/>
      <c r="AU4718" s="24"/>
    </row>
    <row r="4719">
      <c r="J4719" s="18"/>
      <c r="N4719" s="24"/>
      <c r="Q4719" s="24"/>
      <c r="T4719" s="24"/>
      <c r="W4719" s="24"/>
      <c r="Z4719" s="24"/>
      <c r="AC4719" s="24"/>
      <c r="AI4719" s="24"/>
      <c r="AL4719" s="24"/>
      <c r="AO4719" s="24"/>
      <c r="AR4719" s="24"/>
      <c r="AU4719" s="24"/>
    </row>
    <row r="4720">
      <c r="J4720" s="18"/>
      <c r="N4720" s="24"/>
      <c r="Q4720" s="24"/>
      <c r="T4720" s="24"/>
      <c r="W4720" s="24"/>
      <c r="Z4720" s="24"/>
      <c r="AC4720" s="24"/>
      <c r="AI4720" s="24"/>
      <c r="AL4720" s="24"/>
      <c r="AO4720" s="24"/>
      <c r="AR4720" s="24"/>
      <c r="AU4720" s="24"/>
    </row>
    <row r="4721">
      <c r="J4721" s="18"/>
      <c r="N4721" s="24"/>
      <c r="Q4721" s="24"/>
      <c r="T4721" s="24"/>
      <c r="W4721" s="24"/>
      <c r="Z4721" s="24"/>
      <c r="AC4721" s="24"/>
      <c r="AI4721" s="24"/>
      <c r="AL4721" s="24"/>
      <c r="AO4721" s="24"/>
      <c r="AR4721" s="24"/>
      <c r="AU4721" s="24"/>
    </row>
    <row r="4722">
      <c r="J4722" s="18"/>
      <c r="N4722" s="24"/>
      <c r="Q4722" s="24"/>
      <c r="T4722" s="24"/>
      <c r="W4722" s="24"/>
      <c r="Z4722" s="24"/>
      <c r="AC4722" s="24"/>
      <c r="AI4722" s="24"/>
      <c r="AL4722" s="24"/>
      <c r="AO4722" s="24"/>
      <c r="AR4722" s="24"/>
      <c r="AU4722" s="24"/>
    </row>
    <row r="4723">
      <c r="J4723" s="18"/>
      <c r="N4723" s="24"/>
      <c r="Q4723" s="24"/>
      <c r="T4723" s="24"/>
      <c r="W4723" s="24"/>
      <c r="Z4723" s="24"/>
      <c r="AC4723" s="24"/>
      <c r="AI4723" s="24"/>
      <c r="AL4723" s="24"/>
      <c r="AO4723" s="24"/>
      <c r="AR4723" s="24"/>
      <c r="AU4723" s="24"/>
    </row>
    <row r="4724">
      <c r="J4724" s="18"/>
      <c r="N4724" s="24"/>
      <c r="Q4724" s="24"/>
      <c r="T4724" s="24"/>
      <c r="W4724" s="24"/>
      <c r="Z4724" s="24"/>
      <c r="AC4724" s="24"/>
      <c r="AI4724" s="24"/>
      <c r="AL4724" s="24"/>
      <c r="AO4724" s="24"/>
      <c r="AR4724" s="24"/>
      <c r="AU4724" s="24"/>
    </row>
    <row r="4725">
      <c r="J4725" s="18"/>
      <c r="N4725" s="24"/>
      <c r="Q4725" s="24"/>
      <c r="T4725" s="24"/>
      <c r="W4725" s="24"/>
      <c r="Z4725" s="24"/>
      <c r="AC4725" s="24"/>
      <c r="AI4725" s="24"/>
      <c r="AL4725" s="24"/>
      <c r="AO4725" s="24"/>
      <c r="AR4725" s="24"/>
      <c r="AU4725" s="24"/>
    </row>
    <row r="4726">
      <c r="J4726" s="18"/>
      <c r="N4726" s="24"/>
      <c r="Q4726" s="24"/>
      <c r="T4726" s="24"/>
      <c r="W4726" s="24"/>
      <c r="Z4726" s="24"/>
      <c r="AC4726" s="24"/>
      <c r="AI4726" s="24"/>
      <c r="AL4726" s="24"/>
      <c r="AO4726" s="24"/>
      <c r="AR4726" s="24"/>
      <c r="AU4726" s="24"/>
    </row>
    <row r="4727">
      <c r="J4727" s="18"/>
      <c r="N4727" s="24"/>
      <c r="Q4727" s="24"/>
      <c r="T4727" s="24"/>
      <c r="W4727" s="24"/>
      <c r="Z4727" s="24"/>
      <c r="AC4727" s="24"/>
      <c r="AI4727" s="24"/>
      <c r="AL4727" s="24"/>
      <c r="AO4727" s="24"/>
      <c r="AR4727" s="24"/>
      <c r="AU4727" s="24"/>
    </row>
    <row r="4728">
      <c r="J4728" s="18"/>
      <c r="N4728" s="24"/>
      <c r="Q4728" s="24"/>
      <c r="T4728" s="24"/>
      <c r="W4728" s="24"/>
      <c r="Z4728" s="24"/>
      <c r="AC4728" s="24"/>
      <c r="AI4728" s="24"/>
      <c r="AL4728" s="24"/>
      <c r="AO4728" s="24"/>
      <c r="AR4728" s="24"/>
      <c r="AU4728" s="24"/>
    </row>
    <row r="4729">
      <c r="J4729" s="18"/>
      <c r="N4729" s="24"/>
      <c r="Q4729" s="24"/>
      <c r="T4729" s="24"/>
      <c r="W4729" s="24"/>
      <c r="Z4729" s="24"/>
      <c r="AC4729" s="24"/>
      <c r="AI4729" s="24"/>
      <c r="AL4729" s="24"/>
      <c r="AO4729" s="24"/>
      <c r="AR4729" s="24"/>
      <c r="AU4729" s="24"/>
    </row>
    <row r="4730">
      <c r="J4730" s="18"/>
      <c r="N4730" s="24"/>
      <c r="Q4730" s="24"/>
      <c r="T4730" s="24"/>
      <c r="W4730" s="24"/>
      <c r="Z4730" s="24"/>
      <c r="AC4730" s="24"/>
      <c r="AI4730" s="24"/>
      <c r="AL4730" s="24"/>
      <c r="AO4730" s="24"/>
      <c r="AR4730" s="24"/>
      <c r="AU4730" s="24"/>
    </row>
    <row r="4731">
      <c r="J4731" s="18"/>
      <c r="N4731" s="24"/>
      <c r="Q4731" s="24"/>
      <c r="T4731" s="24"/>
      <c r="W4731" s="24"/>
      <c r="Z4731" s="24"/>
      <c r="AC4731" s="24"/>
      <c r="AI4731" s="24"/>
      <c r="AL4731" s="24"/>
      <c r="AO4731" s="24"/>
      <c r="AR4731" s="24"/>
      <c r="AU4731" s="24"/>
    </row>
    <row r="4732">
      <c r="J4732" s="18"/>
      <c r="N4732" s="24"/>
      <c r="Q4732" s="24"/>
      <c r="T4732" s="24"/>
      <c r="W4732" s="24"/>
      <c r="Z4732" s="24"/>
      <c r="AC4732" s="24"/>
      <c r="AI4732" s="24"/>
      <c r="AL4732" s="24"/>
      <c r="AO4732" s="24"/>
      <c r="AR4732" s="24"/>
      <c r="AU4732" s="24"/>
    </row>
    <row r="4733">
      <c r="J4733" s="18"/>
      <c r="N4733" s="24"/>
      <c r="Q4733" s="24"/>
      <c r="T4733" s="24"/>
      <c r="W4733" s="24"/>
      <c r="Z4733" s="24"/>
      <c r="AC4733" s="24"/>
      <c r="AI4733" s="24"/>
      <c r="AL4733" s="24"/>
      <c r="AO4733" s="24"/>
      <c r="AR4733" s="24"/>
      <c r="AU4733" s="24"/>
    </row>
    <row r="4734">
      <c r="J4734" s="18"/>
      <c r="N4734" s="24"/>
      <c r="Q4734" s="24"/>
      <c r="T4734" s="24"/>
      <c r="W4734" s="24"/>
      <c r="Z4734" s="24"/>
      <c r="AC4734" s="24"/>
      <c r="AI4734" s="24"/>
      <c r="AL4734" s="24"/>
      <c r="AO4734" s="24"/>
      <c r="AR4734" s="24"/>
      <c r="AU4734" s="24"/>
    </row>
    <row r="4735">
      <c r="J4735" s="18"/>
      <c r="N4735" s="24"/>
      <c r="Q4735" s="24"/>
      <c r="T4735" s="24"/>
      <c r="W4735" s="24"/>
      <c r="Z4735" s="24"/>
      <c r="AC4735" s="24"/>
      <c r="AI4735" s="24"/>
      <c r="AL4735" s="24"/>
      <c r="AO4735" s="24"/>
      <c r="AR4735" s="24"/>
      <c r="AU4735" s="24"/>
    </row>
    <row r="4736">
      <c r="J4736" s="18"/>
      <c r="N4736" s="24"/>
      <c r="Q4736" s="24"/>
      <c r="T4736" s="24"/>
      <c r="W4736" s="24"/>
      <c r="Z4736" s="24"/>
      <c r="AC4736" s="24"/>
      <c r="AI4736" s="24"/>
      <c r="AL4736" s="24"/>
      <c r="AO4736" s="24"/>
      <c r="AR4736" s="24"/>
      <c r="AU4736" s="24"/>
    </row>
    <row r="4737">
      <c r="J4737" s="18"/>
      <c r="N4737" s="24"/>
      <c r="Q4737" s="24"/>
      <c r="T4737" s="24"/>
      <c r="W4737" s="24"/>
      <c r="Z4737" s="24"/>
      <c r="AC4737" s="24"/>
      <c r="AI4737" s="24"/>
      <c r="AL4737" s="24"/>
      <c r="AO4737" s="24"/>
      <c r="AR4737" s="24"/>
      <c r="AU4737" s="24"/>
    </row>
    <row r="4738">
      <c r="J4738" s="18"/>
      <c r="N4738" s="24"/>
      <c r="Q4738" s="24"/>
      <c r="T4738" s="24"/>
      <c r="W4738" s="24"/>
      <c r="Z4738" s="24"/>
      <c r="AC4738" s="24"/>
      <c r="AI4738" s="24"/>
      <c r="AL4738" s="24"/>
      <c r="AO4738" s="24"/>
      <c r="AR4738" s="24"/>
      <c r="AU4738" s="24"/>
    </row>
    <row r="4739">
      <c r="J4739" s="18"/>
      <c r="N4739" s="24"/>
      <c r="Q4739" s="24"/>
      <c r="T4739" s="24"/>
      <c r="W4739" s="24"/>
      <c r="Z4739" s="24"/>
      <c r="AC4739" s="24"/>
      <c r="AI4739" s="24"/>
      <c r="AL4739" s="24"/>
      <c r="AO4739" s="24"/>
      <c r="AR4739" s="24"/>
      <c r="AU4739" s="24"/>
    </row>
    <row r="4740">
      <c r="J4740" s="18"/>
      <c r="N4740" s="24"/>
      <c r="Q4740" s="24"/>
      <c r="T4740" s="24"/>
      <c r="W4740" s="24"/>
      <c r="Z4740" s="24"/>
      <c r="AC4740" s="24"/>
      <c r="AI4740" s="24"/>
      <c r="AL4740" s="24"/>
      <c r="AO4740" s="24"/>
      <c r="AR4740" s="24"/>
      <c r="AU4740" s="24"/>
    </row>
    <row r="4741">
      <c r="J4741" s="18"/>
      <c r="N4741" s="24"/>
      <c r="Q4741" s="24"/>
      <c r="T4741" s="24"/>
      <c r="W4741" s="24"/>
      <c r="Z4741" s="24"/>
      <c r="AC4741" s="24"/>
      <c r="AI4741" s="24"/>
      <c r="AL4741" s="24"/>
      <c r="AO4741" s="24"/>
      <c r="AR4741" s="24"/>
      <c r="AU4741" s="24"/>
    </row>
    <row r="4742">
      <c r="J4742" s="18"/>
      <c r="N4742" s="24"/>
      <c r="Q4742" s="24"/>
      <c r="T4742" s="24"/>
      <c r="W4742" s="24"/>
      <c r="Z4742" s="24"/>
      <c r="AC4742" s="24"/>
      <c r="AI4742" s="24"/>
      <c r="AL4742" s="24"/>
      <c r="AO4742" s="24"/>
      <c r="AR4742" s="24"/>
      <c r="AU4742" s="24"/>
    </row>
    <row r="4743">
      <c r="J4743" s="18"/>
      <c r="N4743" s="24"/>
      <c r="Q4743" s="24"/>
      <c r="T4743" s="24"/>
      <c r="W4743" s="24"/>
      <c r="Z4743" s="24"/>
      <c r="AC4743" s="24"/>
      <c r="AI4743" s="24"/>
      <c r="AL4743" s="24"/>
      <c r="AO4743" s="24"/>
      <c r="AR4743" s="24"/>
      <c r="AU4743" s="24"/>
    </row>
    <row r="4744">
      <c r="J4744" s="18"/>
      <c r="N4744" s="24"/>
      <c r="Q4744" s="24"/>
      <c r="T4744" s="24"/>
      <c r="W4744" s="24"/>
      <c r="Z4744" s="24"/>
      <c r="AC4744" s="24"/>
      <c r="AI4744" s="24"/>
      <c r="AL4744" s="24"/>
      <c r="AO4744" s="24"/>
      <c r="AR4744" s="24"/>
      <c r="AU4744" s="24"/>
    </row>
    <row r="4745">
      <c r="J4745" s="18"/>
      <c r="N4745" s="24"/>
      <c r="Q4745" s="24"/>
      <c r="T4745" s="24"/>
      <c r="W4745" s="24"/>
      <c r="Z4745" s="24"/>
      <c r="AC4745" s="24"/>
      <c r="AI4745" s="24"/>
      <c r="AL4745" s="24"/>
      <c r="AO4745" s="24"/>
      <c r="AR4745" s="24"/>
      <c r="AU4745" s="24"/>
    </row>
    <row r="4746">
      <c r="J4746" s="18"/>
      <c r="N4746" s="24"/>
      <c r="Q4746" s="24"/>
      <c r="T4746" s="24"/>
      <c r="W4746" s="24"/>
      <c r="Z4746" s="24"/>
      <c r="AC4746" s="24"/>
      <c r="AI4746" s="24"/>
      <c r="AL4746" s="24"/>
      <c r="AO4746" s="24"/>
      <c r="AR4746" s="24"/>
      <c r="AU4746" s="24"/>
    </row>
    <row r="4747">
      <c r="J4747" s="18"/>
      <c r="N4747" s="24"/>
      <c r="Q4747" s="24"/>
      <c r="T4747" s="24"/>
      <c r="W4747" s="24"/>
      <c r="Z4747" s="24"/>
      <c r="AC4747" s="24"/>
      <c r="AI4747" s="24"/>
      <c r="AL4747" s="24"/>
      <c r="AO4747" s="24"/>
      <c r="AR4747" s="24"/>
      <c r="AU4747" s="24"/>
    </row>
    <row r="4748">
      <c r="J4748" s="18"/>
      <c r="N4748" s="24"/>
      <c r="Q4748" s="24"/>
      <c r="T4748" s="24"/>
      <c r="W4748" s="24"/>
      <c r="Z4748" s="24"/>
      <c r="AC4748" s="24"/>
      <c r="AI4748" s="24"/>
      <c r="AL4748" s="24"/>
      <c r="AO4748" s="24"/>
      <c r="AR4748" s="24"/>
      <c r="AU4748" s="24"/>
    </row>
    <row r="4749">
      <c r="J4749" s="18"/>
      <c r="N4749" s="24"/>
      <c r="Q4749" s="24"/>
      <c r="T4749" s="24"/>
      <c r="W4749" s="24"/>
      <c r="Z4749" s="24"/>
      <c r="AC4749" s="24"/>
      <c r="AI4749" s="24"/>
      <c r="AL4749" s="24"/>
      <c r="AO4749" s="24"/>
      <c r="AR4749" s="24"/>
      <c r="AU4749" s="24"/>
    </row>
    <row r="4750">
      <c r="J4750" s="18"/>
      <c r="N4750" s="24"/>
      <c r="Q4750" s="24"/>
      <c r="T4750" s="24"/>
      <c r="W4750" s="24"/>
      <c r="Z4750" s="24"/>
      <c r="AC4750" s="24"/>
      <c r="AI4750" s="24"/>
      <c r="AL4750" s="24"/>
      <c r="AO4750" s="24"/>
      <c r="AR4750" s="24"/>
      <c r="AU4750" s="24"/>
    </row>
    <row r="4751">
      <c r="J4751" s="18"/>
      <c r="N4751" s="24"/>
      <c r="Q4751" s="24"/>
      <c r="T4751" s="24"/>
      <c r="W4751" s="24"/>
      <c r="Z4751" s="24"/>
      <c r="AC4751" s="24"/>
      <c r="AI4751" s="24"/>
      <c r="AL4751" s="24"/>
      <c r="AO4751" s="24"/>
      <c r="AR4751" s="24"/>
      <c r="AU4751" s="24"/>
    </row>
    <row r="4752">
      <c r="J4752" s="18"/>
      <c r="N4752" s="24"/>
      <c r="Q4752" s="24"/>
      <c r="T4752" s="24"/>
      <c r="W4752" s="24"/>
      <c r="Z4752" s="24"/>
      <c r="AC4752" s="24"/>
      <c r="AI4752" s="24"/>
      <c r="AL4752" s="24"/>
      <c r="AO4752" s="24"/>
      <c r="AR4752" s="24"/>
      <c r="AU4752" s="24"/>
    </row>
    <row r="4753">
      <c r="J4753" s="18"/>
      <c r="N4753" s="24"/>
      <c r="Q4753" s="24"/>
      <c r="T4753" s="24"/>
      <c r="W4753" s="24"/>
      <c r="Z4753" s="24"/>
      <c r="AC4753" s="24"/>
      <c r="AI4753" s="24"/>
      <c r="AL4753" s="24"/>
      <c r="AO4753" s="24"/>
      <c r="AR4753" s="24"/>
      <c r="AU4753" s="24"/>
    </row>
    <row r="4754">
      <c r="J4754" s="18"/>
      <c r="N4754" s="24"/>
      <c r="Q4754" s="24"/>
      <c r="T4754" s="24"/>
      <c r="W4754" s="24"/>
      <c r="Z4754" s="24"/>
      <c r="AC4754" s="24"/>
      <c r="AI4754" s="24"/>
      <c r="AL4754" s="24"/>
      <c r="AO4754" s="24"/>
      <c r="AR4754" s="24"/>
      <c r="AU4754" s="24"/>
    </row>
    <row r="4755">
      <c r="J4755" s="18"/>
      <c r="N4755" s="24"/>
      <c r="Q4755" s="24"/>
      <c r="T4755" s="24"/>
      <c r="W4755" s="24"/>
      <c r="Z4755" s="24"/>
      <c r="AC4755" s="24"/>
      <c r="AI4755" s="24"/>
      <c r="AL4755" s="24"/>
      <c r="AO4755" s="24"/>
      <c r="AR4755" s="24"/>
      <c r="AU4755" s="24"/>
    </row>
    <row r="4756">
      <c r="J4756" s="18"/>
      <c r="N4756" s="24"/>
      <c r="Q4756" s="24"/>
      <c r="T4756" s="24"/>
      <c r="W4756" s="24"/>
      <c r="Z4756" s="24"/>
      <c r="AC4756" s="24"/>
      <c r="AI4756" s="24"/>
      <c r="AL4756" s="24"/>
      <c r="AO4756" s="24"/>
      <c r="AR4756" s="24"/>
      <c r="AU4756" s="24"/>
    </row>
    <row r="4757">
      <c r="J4757" s="18"/>
      <c r="N4757" s="24"/>
      <c r="Q4757" s="24"/>
      <c r="T4757" s="24"/>
      <c r="W4757" s="24"/>
      <c r="Z4757" s="24"/>
      <c r="AC4757" s="24"/>
      <c r="AI4757" s="24"/>
      <c r="AL4757" s="24"/>
      <c r="AO4757" s="24"/>
      <c r="AR4757" s="24"/>
      <c r="AU4757" s="24"/>
    </row>
    <row r="4758">
      <c r="J4758" s="18"/>
      <c r="N4758" s="24"/>
      <c r="Q4758" s="24"/>
      <c r="T4758" s="24"/>
      <c r="W4758" s="24"/>
      <c r="Z4758" s="24"/>
      <c r="AC4758" s="24"/>
      <c r="AI4758" s="24"/>
      <c r="AL4758" s="24"/>
      <c r="AO4758" s="24"/>
      <c r="AR4758" s="24"/>
      <c r="AU4758" s="24"/>
    </row>
    <row r="4759">
      <c r="J4759" s="18"/>
      <c r="N4759" s="24"/>
      <c r="Q4759" s="24"/>
      <c r="T4759" s="24"/>
      <c r="W4759" s="24"/>
      <c r="Z4759" s="24"/>
      <c r="AC4759" s="24"/>
      <c r="AI4759" s="24"/>
      <c r="AL4759" s="24"/>
      <c r="AO4759" s="24"/>
      <c r="AR4759" s="24"/>
      <c r="AU4759" s="24"/>
    </row>
    <row r="4760">
      <c r="J4760" s="18"/>
      <c r="N4760" s="24"/>
      <c r="Q4760" s="24"/>
      <c r="T4760" s="24"/>
      <c r="W4760" s="24"/>
      <c r="Z4760" s="24"/>
      <c r="AC4760" s="24"/>
      <c r="AI4760" s="24"/>
      <c r="AL4760" s="24"/>
      <c r="AO4760" s="24"/>
      <c r="AR4760" s="24"/>
      <c r="AU4760" s="24"/>
    </row>
    <row r="4761">
      <c r="J4761" s="18"/>
      <c r="N4761" s="24"/>
      <c r="Q4761" s="24"/>
      <c r="T4761" s="24"/>
      <c r="W4761" s="24"/>
      <c r="Z4761" s="24"/>
      <c r="AC4761" s="24"/>
      <c r="AI4761" s="24"/>
      <c r="AL4761" s="24"/>
      <c r="AO4761" s="24"/>
      <c r="AR4761" s="24"/>
      <c r="AU4761" s="24"/>
    </row>
    <row r="4762">
      <c r="J4762" s="18"/>
      <c r="N4762" s="24"/>
      <c r="Q4762" s="24"/>
      <c r="T4762" s="24"/>
      <c r="W4762" s="24"/>
      <c r="Z4762" s="24"/>
      <c r="AC4762" s="24"/>
      <c r="AI4762" s="24"/>
      <c r="AL4762" s="24"/>
      <c r="AO4762" s="24"/>
      <c r="AR4762" s="24"/>
      <c r="AU4762" s="24"/>
    </row>
    <row r="4763">
      <c r="J4763" s="18"/>
      <c r="N4763" s="24"/>
      <c r="Q4763" s="24"/>
      <c r="T4763" s="24"/>
      <c r="W4763" s="24"/>
      <c r="Z4763" s="24"/>
      <c r="AC4763" s="24"/>
      <c r="AI4763" s="24"/>
      <c r="AL4763" s="24"/>
      <c r="AO4763" s="24"/>
      <c r="AR4763" s="24"/>
      <c r="AU4763" s="24"/>
    </row>
    <row r="4764">
      <c r="J4764" s="18"/>
      <c r="N4764" s="24"/>
      <c r="Q4764" s="24"/>
      <c r="T4764" s="24"/>
      <c r="W4764" s="24"/>
      <c r="Z4764" s="24"/>
      <c r="AC4764" s="24"/>
      <c r="AI4764" s="24"/>
      <c r="AL4764" s="24"/>
      <c r="AO4764" s="24"/>
      <c r="AR4764" s="24"/>
      <c r="AU4764" s="24"/>
    </row>
    <row r="4765">
      <c r="J4765" s="18"/>
      <c r="N4765" s="24"/>
      <c r="Q4765" s="24"/>
      <c r="T4765" s="24"/>
      <c r="W4765" s="24"/>
      <c r="Z4765" s="24"/>
      <c r="AC4765" s="24"/>
      <c r="AI4765" s="24"/>
      <c r="AL4765" s="24"/>
      <c r="AO4765" s="24"/>
      <c r="AR4765" s="24"/>
      <c r="AU4765" s="24"/>
    </row>
    <row r="4766">
      <c r="J4766" s="18"/>
      <c r="N4766" s="24"/>
      <c r="Q4766" s="24"/>
      <c r="T4766" s="24"/>
      <c r="W4766" s="24"/>
      <c r="Z4766" s="24"/>
      <c r="AC4766" s="24"/>
      <c r="AI4766" s="24"/>
      <c r="AL4766" s="24"/>
      <c r="AO4766" s="24"/>
      <c r="AR4766" s="24"/>
      <c r="AU4766" s="24"/>
    </row>
    <row r="4767">
      <c r="J4767" s="18"/>
      <c r="N4767" s="24"/>
      <c r="Q4767" s="24"/>
      <c r="T4767" s="24"/>
      <c r="W4767" s="24"/>
      <c r="Z4767" s="24"/>
      <c r="AC4767" s="24"/>
      <c r="AI4767" s="24"/>
      <c r="AL4767" s="24"/>
      <c r="AO4767" s="24"/>
      <c r="AR4767" s="24"/>
      <c r="AU4767" s="24"/>
    </row>
    <row r="4768">
      <c r="J4768" s="18"/>
      <c r="N4768" s="24"/>
      <c r="Q4768" s="24"/>
      <c r="T4768" s="24"/>
      <c r="W4768" s="24"/>
      <c r="Z4768" s="24"/>
      <c r="AC4768" s="24"/>
      <c r="AI4768" s="24"/>
      <c r="AL4768" s="24"/>
      <c r="AO4768" s="24"/>
      <c r="AR4768" s="24"/>
      <c r="AU4768" s="24"/>
    </row>
    <row r="4769">
      <c r="J4769" s="18"/>
      <c r="N4769" s="24"/>
      <c r="Q4769" s="24"/>
      <c r="T4769" s="24"/>
      <c r="W4769" s="24"/>
      <c r="Z4769" s="24"/>
      <c r="AC4769" s="24"/>
      <c r="AI4769" s="24"/>
      <c r="AL4769" s="24"/>
      <c r="AO4769" s="24"/>
      <c r="AR4769" s="24"/>
      <c r="AU4769" s="24"/>
    </row>
    <row r="4770">
      <c r="J4770" s="18"/>
      <c r="N4770" s="24"/>
      <c r="Q4770" s="24"/>
      <c r="T4770" s="24"/>
      <c r="W4770" s="24"/>
      <c r="Z4770" s="24"/>
      <c r="AC4770" s="24"/>
      <c r="AI4770" s="24"/>
      <c r="AL4770" s="24"/>
      <c r="AO4770" s="24"/>
      <c r="AR4770" s="24"/>
      <c r="AU4770" s="24"/>
    </row>
    <row r="4771">
      <c r="J4771" s="18"/>
      <c r="N4771" s="24"/>
      <c r="Q4771" s="24"/>
      <c r="T4771" s="24"/>
      <c r="W4771" s="24"/>
      <c r="Z4771" s="24"/>
      <c r="AC4771" s="24"/>
      <c r="AI4771" s="24"/>
      <c r="AL4771" s="24"/>
      <c r="AO4771" s="24"/>
      <c r="AR4771" s="24"/>
      <c r="AU4771" s="24"/>
    </row>
    <row r="4772">
      <c r="J4772" s="18"/>
      <c r="N4772" s="24"/>
      <c r="Q4772" s="24"/>
      <c r="T4772" s="24"/>
      <c r="W4772" s="24"/>
      <c r="Z4772" s="24"/>
      <c r="AC4772" s="24"/>
      <c r="AI4772" s="24"/>
      <c r="AL4772" s="24"/>
      <c r="AO4772" s="24"/>
      <c r="AR4772" s="24"/>
      <c r="AU4772" s="24"/>
    </row>
    <row r="4773">
      <c r="J4773" s="18"/>
      <c r="N4773" s="24"/>
      <c r="Q4773" s="24"/>
      <c r="T4773" s="24"/>
      <c r="W4773" s="24"/>
      <c r="Z4773" s="24"/>
      <c r="AC4773" s="24"/>
      <c r="AI4773" s="24"/>
      <c r="AL4773" s="24"/>
      <c r="AO4773" s="24"/>
      <c r="AR4773" s="24"/>
      <c r="AU4773" s="24"/>
    </row>
    <row r="4774">
      <c r="J4774" s="18"/>
      <c r="N4774" s="24"/>
      <c r="Q4774" s="24"/>
      <c r="T4774" s="24"/>
      <c r="W4774" s="24"/>
      <c r="Z4774" s="24"/>
      <c r="AC4774" s="24"/>
      <c r="AI4774" s="24"/>
      <c r="AL4774" s="24"/>
      <c r="AO4774" s="24"/>
      <c r="AR4774" s="24"/>
      <c r="AU4774" s="24"/>
    </row>
    <row r="4775">
      <c r="J4775" s="18"/>
      <c r="N4775" s="24"/>
      <c r="Q4775" s="24"/>
      <c r="T4775" s="24"/>
      <c r="W4775" s="24"/>
      <c r="Z4775" s="24"/>
      <c r="AC4775" s="24"/>
      <c r="AI4775" s="24"/>
      <c r="AL4775" s="24"/>
      <c r="AO4775" s="24"/>
      <c r="AR4775" s="24"/>
      <c r="AU4775" s="24"/>
    </row>
    <row r="4776">
      <c r="J4776" s="18"/>
      <c r="N4776" s="24"/>
      <c r="Q4776" s="24"/>
      <c r="T4776" s="24"/>
      <c r="W4776" s="24"/>
      <c r="Z4776" s="24"/>
      <c r="AC4776" s="24"/>
      <c r="AI4776" s="24"/>
      <c r="AL4776" s="24"/>
      <c r="AO4776" s="24"/>
      <c r="AR4776" s="24"/>
      <c r="AU4776" s="24"/>
    </row>
    <row r="4777">
      <c r="J4777" s="18"/>
      <c r="N4777" s="24"/>
      <c r="Q4777" s="24"/>
      <c r="T4777" s="24"/>
      <c r="W4777" s="24"/>
      <c r="Z4777" s="24"/>
      <c r="AC4777" s="24"/>
      <c r="AI4777" s="24"/>
      <c r="AL4777" s="24"/>
      <c r="AO4777" s="24"/>
      <c r="AR4777" s="24"/>
      <c r="AU4777" s="24"/>
    </row>
    <row r="4778">
      <c r="J4778" s="18"/>
      <c r="N4778" s="24"/>
      <c r="Q4778" s="24"/>
      <c r="T4778" s="24"/>
      <c r="W4778" s="24"/>
      <c r="Z4778" s="24"/>
      <c r="AC4778" s="24"/>
      <c r="AI4778" s="24"/>
      <c r="AL4778" s="24"/>
      <c r="AO4778" s="24"/>
      <c r="AR4778" s="24"/>
      <c r="AU4778" s="24"/>
    </row>
    <row r="4779">
      <c r="J4779" s="18"/>
      <c r="N4779" s="24"/>
      <c r="Q4779" s="24"/>
      <c r="T4779" s="24"/>
      <c r="W4779" s="24"/>
      <c r="Z4779" s="24"/>
      <c r="AC4779" s="24"/>
      <c r="AI4779" s="24"/>
      <c r="AL4779" s="24"/>
      <c r="AO4779" s="24"/>
      <c r="AR4779" s="24"/>
      <c r="AU4779" s="24"/>
    </row>
    <row r="4780">
      <c r="J4780" s="18"/>
      <c r="N4780" s="24"/>
      <c r="Q4780" s="24"/>
      <c r="T4780" s="24"/>
      <c r="W4780" s="24"/>
      <c r="Z4780" s="24"/>
      <c r="AC4780" s="24"/>
      <c r="AI4780" s="24"/>
      <c r="AL4780" s="24"/>
      <c r="AO4780" s="24"/>
      <c r="AR4780" s="24"/>
      <c r="AU4780" s="24"/>
    </row>
    <row r="4781">
      <c r="J4781" s="18"/>
      <c r="N4781" s="24"/>
      <c r="Q4781" s="24"/>
      <c r="T4781" s="24"/>
      <c r="W4781" s="24"/>
      <c r="Z4781" s="24"/>
      <c r="AC4781" s="24"/>
      <c r="AI4781" s="24"/>
      <c r="AL4781" s="24"/>
      <c r="AO4781" s="24"/>
      <c r="AR4781" s="24"/>
      <c r="AU4781" s="24"/>
    </row>
    <row r="4782">
      <c r="J4782" s="18"/>
      <c r="N4782" s="24"/>
      <c r="Q4782" s="24"/>
      <c r="T4782" s="24"/>
      <c r="W4782" s="24"/>
      <c r="Z4782" s="24"/>
      <c r="AC4782" s="24"/>
      <c r="AI4782" s="24"/>
      <c r="AL4782" s="24"/>
      <c r="AO4782" s="24"/>
      <c r="AR4782" s="24"/>
      <c r="AU4782" s="24"/>
    </row>
    <row r="4783">
      <c r="J4783" s="18"/>
      <c r="N4783" s="24"/>
      <c r="Q4783" s="24"/>
      <c r="T4783" s="24"/>
      <c r="W4783" s="24"/>
      <c r="Z4783" s="24"/>
      <c r="AC4783" s="24"/>
      <c r="AI4783" s="24"/>
      <c r="AL4783" s="24"/>
      <c r="AO4783" s="24"/>
      <c r="AR4783" s="24"/>
      <c r="AU4783" s="24"/>
    </row>
    <row r="4784">
      <c r="J4784" s="18"/>
      <c r="N4784" s="24"/>
      <c r="Q4784" s="24"/>
      <c r="T4784" s="24"/>
      <c r="W4784" s="24"/>
      <c r="Z4784" s="24"/>
      <c r="AC4784" s="24"/>
      <c r="AI4784" s="24"/>
      <c r="AL4784" s="24"/>
      <c r="AO4784" s="24"/>
      <c r="AR4784" s="24"/>
      <c r="AU4784" s="24"/>
    </row>
    <row r="4785">
      <c r="J4785" s="18"/>
      <c r="N4785" s="24"/>
      <c r="Q4785" s="24"/>
      <c r="T4785" s="24"/>
      <c r="W4785" s="24"/>
      <c r="Z4785" s="24"/>
      <c r="AC4785" s="24"/>
      <c r="AI4785" s="24"/>
      <c r="AL4785" s="24"/>
      <c r="AO4785" s="24"/>
      <c r="AR4785" s="24"/>
      <c r="AU4785" s="24"/>
    </row>
    <row r="4786">
      <c r="J4786" s="18"/>
      <c r="N4786" s="24"/>
      <c r="Q4786" s="24"/>
      <c r="T4786" s="24"/>
      <c r="W4786" s="24"/>
      <c r="Z4786" s="24"/>
      <c r="AC4786" s="24"/>
      <c r="AI4786" s="24"/>
      <c r="AL4786" s="24"/>
      <c r="AO4786" s="24"/>
      <c r="AR4786" s="24"/>
      <c r="AU4786" s="24"/>
    </row>
    <row r="4787">
      <c r="J4787" s="18"/>
      <c r="N4787" s="24"/>
      <c r="Q4787" s="24"/>
      <c r="T4787" s="24"/>
      <c r="W4787" s="24"/>
      <c r="Z4787" s="24"/>
      <c r="AC4787" s="24"/>
      <c r="AI4787" s="24"/>
      <c r="AL4787" s="24"/>
      <c r="AO4787" s="24"/>
      <c r="AR4787" s="24"/>
      <c r="AU4787" s="24"/>
    </row>
    <row r="4788">
      <c r="J4788" s="18"/>
      <c r="N4788" s="24"/>
      <c r="Q4788" s="24"/>
      <c r="T4788" s="24"/>
      <c r="W4788" s="24"/>
      <c r="Z4788" s="24"/>
      <c r="AC4788" s="24"/>
      <c r="AI4788" s="24"/>
      <c r="AL4788" s="24"/>
      <c r="AO4788" s="24"/>
      <c r="AR4788" s="24"/>
      <c r="AU4788" s="24"/>
    </row>
    <row r="4789">
      <c r="J4789" s="18"/>
      <c r="N4789" s="24"/>
      <c r="Q4789" s="24"/>
      <c r="T4789" s="24"/>
      <c r="W4789" s="24"/>
      <c r="Z4789" s="24"/>
      <c r="AC4789" s="24"/>
      <c r="AI4789" s="24"/>
      <c r="AL4789" s="24"/>
      <c r="AO4789" s="24"/>
      <c r="AR4789" s="24"/>
      <c r="AU4789" s="24"/>
    </row>
    <row r="4790">
      <c r="J4790" s="18"/>
      <c r="N4790" s="24"/>
      <c r="Q4790" s="24"/>
      <c r="T4790" s="24"/>
      <c r="W4790" s="24"/>
      <c r="Z4790" s="24"/>
      <c r="AC4790" s="24"/>
      <c r="AI4790" s="24"/>
      <c r="AL4790" s="24"/>
      <c r="AO4790" s="24"/>
      <c r="AR4790" s="24"/>
      <c r="AU4790" s="24"/>
    </row>
    <row r="4791">
      <c r="J4791" s="18"/>
      <c r="N4791" s="24"/>
      <c r="Q4791" s="24"/>
      <c r="T4791" s="24"/>
      <c r="W4791" s="24"/>
      <c r="Z4791" s="24"/>
      <c r="AC4791" s="24"/>
      <c r="AI4791" s="24"/>
      <c r="AL4791" s="24"/>
      <c r="AO4791" s="24"/>
      <c r="AR4791" s="24"/>
      <c r="AU4791" s="24"/>
    </row>
    <row r="4792">
      <c r="J4792" s="18"/>
      <c r="N4792" s="24"/>
      <c r="Q4792" s="24"/>
      <c r="T4792" s="24"/>
      <c r="W4792" s="24"/>
      <c r="Z4792" s="24"/>
      <c r="AC4792" s="24"/>
      <c r="AI4792" s="24"/>
      <c r="AL4792" s="24"/>
      <c r="AO4792" s="24"/>
      <c r="AR4792" s="24"/>
      <c r="AU4792" s="24"/>
    </row>
    <row r="4793">
      <c r="J4793" s="18"/>
      <c r="N4793" s="24"/>
      <c r="Q4793" s="24"/>
      <c r="T4793" s="24"/>
      <c r="W4793" s="24"/>
      <c r="Z4793" s="24"/>
      <c r="AC4793" s="24"/>
      <c r="AI4793" s="24"/>
      <c r="AL4793" s="24"/>
      <c r="AO4793" s="24"/>
      <c r="AR4793" s="24"/>
      <c r="AU4793" s="24"/>
    </row>
    <row r="4794">
      <c r="J4794" s="18"/>
      <c r="N4794" s="24"/>
      <c r="Q4794" s="24"/>
      <c r="T4794" s="24"/>
      <c r="W4794" s="24"/>
      <c r="Z4794" s="24"/>
      <c r="AC4794" s="24"/>
      <c r="AI4794" s="24"/>
      <c r="AL4794" s="24"/>
      <c r="AO4794" s="24"/>
      <c r="AR4794" s="24"/>
      <c r="AU4794" s="24"/>
    </row>
    <row r="4795">
      <c r="J4795" s="18"/>
      <c r="N4795" s="24"/>
      <c r="Q4795" s="24"/>
      <c r="T4795" s="24"/>
      <c r="W4795" s="24"/>
      <c r="Z4795" s="24"/>
      <c r="AC4795" s="24"/>
      <c r="AI4795" s="24"/>
      <c r="AL4795" s="24"/>
      <c r="AO4795" s="24"/>
      <c r="AR4795" s="24"/>
      <c r="AU4795" s="24"/>
    </row>
    <row r="4796">
      <c r="J4796" s="18"/>
      <c r="N4796" s="24"/>
      <c r="Q4796" s="24"/>
      <c r="T4796" s="24"/>
      <c r="W4796" s="24"/>
      <c r="Z4796" s="24"/>
      <c r="AC4796" s="24"/>
      <c r="AI4796" s="24"/>
      <c r="AL4796" s="24"/>
      <c r="AO4796" s="24"/>
      <c r="AR4796" s="24"/>
      <c r="AU4796" s="24"/>
    </row>
    <row r="4797">
      <c r="J4797" s="18"/>
      <c r="N4797" s="24"/>
      <c r="Q4797" s="24"/>
      <c r="T4797" s="24"/>
      <c r="W4797" s="24"/>
      <c r="Z4797" s="24"/>
      <c r="AC4797" s="24"/>
      <c r="AI4797" s="24"/>
      <c r="AL4797" s="24"/>
      <c r="AO4797" s="24"/>
      <c r="AR4797" s="24"/>
      <c r="AU4797" s="24"/>
    </row>
    <row r="4798">
      <c r="J4798" s="18"/>
      <c r="N4798" s="24"/>
      <c r="Q4798" s="24"/>
      <c r="T4798" s="24"/>
      <c r="W4798" s="24"/>
      <c r="Z4798" s="24"/>
      <c r="AC4798" s="24"/>
      <c r="AI4798" s="24"/>
      <c r="AL4798" s="24"/>
      <c r="AO4798" s="24"/>
      <c r="AR4798" s="24"/>
      <c r="AU4798" s="24"/>
    </row>
    <row r="4799">
      <c r="J4799" s="18"/>
      <c r="N4799" s="24"/>
      <c r="Q4799" s="24"/>
      <c r="T4799" s="24"/>
      <c r="W4799" s="24"/>
      <c r="Z4799" s="24"/>
      <c r="AC4799" s="24"/>
      <c r="AI4799" s="24"/>
      <c r="AL4799" s="24"/>
      <c r="AO4799" s="24"/>
      <c r="AR4799" s="24"/>
      <c r="AU4799" s="24"/>
    </row>
    <row r="4800">
      <c r="J4800" s="18"/>
      <c r="N4800" s="24"/>
      <c r="Q4800" s="24"/>
      <c r="T4800" s="24"/>
      <c r="W4800" s="24"/>
      <c r="Z4800" s="24"/>
      <c r="AC4800" s="24"/>
      <c r="AI4800" s="24"/>
      <c r="AL4800" s="24"/>
      <c r="AO4800" s="24"/>
      <c r="AR4800" s="24"/>
      <c r="AU4800" s="24"/>
    </row>
    <row r="4801">
      <c r="J4801" s="18"/>
      <c r="N4801" s="24"/>
      <c r="Q4801" s="24"/>
      <c r="T4801" s="24"/>
      <c r="W4801" s="24"/>
      <c r="Z4801" s="24"/>
      <c r="AC4801" s="24"/>
      <c r="AI4801" s="24"/>
      <c r="AL4801" s="24"/>
      <c r="AO4801" s="24"/>
      <c r="AR4801" s="24"/>
      <c r="AU4801" s="24"/>
    </row>
    <row r="4802">
      <c r="J4802" s="18"/>
      <c r="N4802" s="24"/>
      <c r="Q4802" s="24"/>
      <c r="T4802" s="24"/>
      <c r="W4802" s="24"/>
      <c r="Z4802" s="24"/>
      <c r="AC4802" s="24"/>
      <c r="AI4802" s="24"/>
      <c r="AL4802" s="24"/>
      <c r="AO4802" s="24"/>
      <c r="AR4802" s="24"/>
      <c r="AU4802" s="24"/>
    </row>
    <row r="4803">
      <c r="J4803" s="18"/>
      <c r="N4803" s="24"/>
      <c r="Q4803" s="24"/>
      <c r="T4803" s="24"/>
      <c r="W4803" s="24"/>
      <c r="Z4803" s="24"/>
      <c r="AC4803" s="24"/>
      <c r="AI4803" s="24"/>
      <c r="AL4803" s="24"/>
      <c r="AO4803" s="24"/>
      <c r="AR4803" s="24"/>
      <c r="AU4803" s="24"/>
    </row>
    <row r="4804">
      <c r="J4804" s="18"/>
      <c r="N4804" s="24"/>
      <c r="Q4804" s="24"/>
      <c r="T4804" s="24"/>
      <c r="W4804" s="24"/>
      <c r="Z4804" s="24"/>
      <c r="AC4804" s="24"/>
      <c r="AI4804" s="24"/>
      <c r="AL4804" s="24"/>
      <c r="AO4804" s="24"/>
      <c r="AR4804" s="24"/>
      <c r="AU4804" s="24"/>
    </row>
    <row r="4805">
      <c r="J4805" s="18"/>
      <c r="N4805" s="24"/>
      <c r="Q4805" s="24"/>
      <c r="T4805" s="24"/>
      <c r="W4805" s="24"/>
      <c r="Z4805" s="24"/>
      <c r="AC4805" s="24"/>
      <c r="AI4805" s="24"/>
      <c r="AL4805" s="24"/>
      <c r="AO4805" s="24"/>
      <c r="AR4805" s="24"/>
      <c r="AU4805" s="24"/>
    </row>
    <row r="4806">
      <c r="J4806" s="18"/>
      <c r="N4806" s="24"/>
      <c r="Q4806" s="24"/>
      <c r="T4806" s="24"/>
      <c r="W4806" s="24"/>
      <c r="Z4806" s="24"/>
      <c r="AC4806" s="24"/>
      <c r="AI4806" s="24"/>
      <c r="AL4806" s="24"/>
      <c r="AO4806" s="24"/>
      <c r="AR4806" s="24"/>
      <c r="AU4806" s="24"/>
    </row>
    <row r="4807">
      <c r="J4807" s="18"/>
      <c r="N4807" s="24"/>
      <c r="Q4807" s="24"/>
      <c r="T4807" s="24"/>
      <c r="W4807" s="24"/>
      <c r="Z4807" s="24"/>
      <c r="AC4807" s="24"/>
      <c r="AI4807" s="24"/>
      <c r="AL4807" s="24"/>
      <c r="AO4807" s="24"/>
      <c r="AR4807" s="24"/>
      <c r="AU4807" s="24"/>
    </row>
    <row r="4808">
      <c r="J4808" s="18"/>
      <c r="N4808" s="24"/>
      <c r="Q4808" s="24"/>
      <c r="T4808" s="24"/>
      <c r="W4808" s="24"/>
      <c r="Z4808" s="24"/>
      <c r="AC4808" s="24"/>
      <c r="AI4808" s="24"/>
      <c r="AL4808" s="24"/>
      <c r="AO4808" s="24"/>
      <c r="AR4808" s="24"/>
      <c r="AU4808" s="24"/>
    </row>
    <row r="4809">
      <c r="J4809" s="18"/>
      <c r="N4809" s="24"/>
      <c r="Q4809" s="24"/>
      <c r="T4809" s="24"/>
      <c r="W4809" s="24"/>
      <c r="Z4809" s="24"/>
      <c r="AC4809" s="24"/>
      <c r="AI4809" s="24"/>
      <c r="AL4809" s="24"/>
      <c r="AO4809" s="24"/>
      <c r="AR4809" s="24"/>
      <c r="AU4809" s="24"/>
    </row>
    <row r="4810">
      <c r="J4810" s="18"/>
      <c r="N4810" s="24"/>
      <c r="Q4810" s="24"/>
      <c r="T4810" s="24"/>
      <c r="W4810" s="24"/>
      <c r="Z4810" s="24"/>
      <c r="AC4810" s="24"/>
      <c r="AI4810" s="24"/>
      <c r="AL4810" s="24"/>
      <c r="AO4810" s="24"/>
      <c r="AR4810" s="24"/>
      <c r="AU4810" s="24"/>
    </row>
    <row r="4811">
      <c r="J4811" s="18"/>
      <c r="N4811" s="24"/>
      <c r="Q4811" s="24"/>
      <c r="T4811" s="24"/>
      <c r="W4811" s="24"/>
      <c r="Z4811" s="24"/>
      <c r="AC4811" s="24"/>
      <c r="AI4811" s="24"/>
      <c r="AL4811" s="24"/>
      <c r="AO4811" s="24"/>
      <c r="AR4811" s="24"/>
      <c r="AU4811" s="24"/>
    </row>
    <row r="4812">
      <c r="J4812" s="18"/>
      <c r="N4812" s="24"/>
      <c r="Q4812" s="24"/>
      <c r="T4812" s="24"/>
      <c r="W4812" s="24"/>
      <c r="Z4812" s="24"/>
      <c r="AC4812" s="24"/>
      <c r="AI4812" s="24"/>
      <c r="AL4812" s="24"/>
      <c r="AO4812" s="24"/>
      <c r="AR4812" s="24"/>
      <c r="AU4812" s="24"/>
    </row>
    <row r="4813">
      <c r="J4813" s="18"/>
      <c r="N4813" s="24"/>
      <c r="Q4813" s="24"/>
      <c r="T4813" s="24"/>
      <c r="W4813" s="24"/>
      <c r="Z4813" s="24"/>
      <c r="AC4813" s="24"/>
      <c r="AI4813" s="24"/>
      <c r="AL4813" s="24"/>
      <c r="AO4813" s="24"/>
      <c r="AR4813" s="24"/>
      <c r="AU4813" s="24"/>
    </row>
    <row r="4814">
      <c r="J4814" s="18"/>
      <c r="N4814" s="24"/>
      <c r="Q4814" s="24"/>
      <c r="T4814" s="24"/>
      <c r="W4814" s="24"/>
      <c r="Z4814" s="24"/>
      <c r="AC4814" s="24"/>
      <c r="AI4814" s="24"/>
      <c r="AL4814" s="24"/>
      <c r="AO4814" s="24"/>
      <c r="AR4814" s="24"/>
      <c r="AU4814" s="24"/>
    </row>
    <row r="4815">
      <c r="J4815" s="18"/>
      <c r="N4815" s="24"/>
      <c r="Q4815" s="24"/>
      <c r="T4815" s="24"/>
      <c r="W4815" s="24"/>
      <c r="Z4815" s="24"/>
      <c r="AC4815" s="24"/>
      <c r="AI4815" s="24"/>
      <c r="AL4815" s="24"/>
      <c r="AO4815" s="24"/>
      <c r="AR4815" s="24"/>
      <c r="AU4815" s="24"/>
    </row>
    <row r="4816">
      <c r="J4816" s="18"/>
      <c r="N4816" s="24"/>
      <c r="Q4816" s="24"/>
      <c r="T4816" s="24"/>
      <c r="W4816" s="24"/>
      <c r="Z4816" s="24"/>
      <c r="AC4816" s="24"/>
      <c r="AI4816" s="24"/>
      <c r="AL4816" s="24"/>
      <c r="AO4816" s="24"/>
      <c r="AR4816" s="24"/>
      <c r="AU4816" s="24"/>
    </row>
    <row r="4817">
      <c r="J4817" s="18"/>
      <c r="N4817" s="24"/>
      <c r="Q4817" s="24"/>
      <c r="T4817" s="24"/>
      <c r="W4817" s="24"/>
      <c r="Z4817" s="24"/>
      <c r="AC4817" s="24"/>
      <c r="AI4817" s="24"/>
      <c r="AL4817" s="24"/>
      <c r="AO4817" s="24"/>
      <c r="AR4817" s="24"/>
      <c r="AU4817" s="24"/>
    </row>
    <row r="4818">
      <c r="J4818" s="18"/>
      <c r="N4818" s="24"/>
      <c r="Q4818" s="24"/>
      <c r="T4818" s="24"/>
      <c r="W4818" s="24"/>
      <c r="Z4818" s="24"/>
      <c r="AC4818" s="24"/>
      <c r="AI4818" s="24"/>
      <c r="AL4818" s="24"/>
      <c r="AO4818" s="24"/>
      <c r="AR4818" s="24"/>
      <c r="AU4818" s="24"/>
    </row>
    <row r="4819">
      <c r="J4819" s="18"/>
      <c r="N4819" s="24"/>
      <c r="Q4819" s="24"/>
      <c r="T4819" s="24"/>
      <c r="W4819" s="24"/>
      <c r="Z4819" s="24"/>
      <c r="AC4819" s="24"/>
      <c r="AI4819" s="24"/>
      <c r="AL4819" s="24"/>
      <c r="AO4819" s="24"/>
      <c r="AR4819" s="24"/>
      <c r="AU4819" s="24"/>
    </row>
    <row r="4820">
      <c r="J4820" s="18"/>
      <c r="N4820" s="24"/>
      <c r="Q4820" s="24"/>
      <c r="T4820" s="24"/>
      <c r="W4820" s="24"/>
      <c r="Z4820" s="24"/>
      <c r="AC4820" s="24"/>
      <c r="AI4820" s="24"/>
      <c r="AL4820" s="24"/>
      <c r="AO4820" s="24"/>
      <c r="AR4820" s="24"/>
      <c r="AU4820" s="24"/>
    </row>
    <row r="4821">
      <c r="J4821" s="18"/>
      <c r="N4821" s="24"/>
      <c r="Q4821" s="24"/>
      <c r="T4821" s="24"/>
      <c r="W4821" s="24"/>
      <c r="Z4821" s="24"/>
      <c r="AC4821" s="24"/>
      <c r="AI4821" s="24"/>
      <c r="AL4821" s="24"/>
      <c r="AO4821" s="24"/>
      <c r="AR4821" s="24"/>
      <c r="AU4821" s="24"/>
    </row>
    <row r="4822">
      <c r="J4822" s="18"/>
      <c r="N4822" s="24"/>
      <c r="Q4822" s="24"/>
      <c r="T4822" s="24"/>
      <c r="W4822" s="24"/>
      <c r="Z4822" s="24"/>
      <c r="AC4822" s="24"/>
      <c r="AI4822" s="24"/>
      <c r="AL4822" s="24"/>
      <c r="AO4822" s="24"/>
      <c r="AR4822" s="24"/>
      <c r="AU4822" s="24"/>
    </row>
    <row r="4823">
      <c r="J4823" s="18"/>
      <c r="N4823" s="24"/>
      <c r="Q4823" s="24"/>
      <c r="T4823" s="24"/>
      <c r="W4823" s="24"/>
      <c r="Z4823" s="24"/>
      <c r="AC4823" s="24"/>
      <c r="AI4823" s="24"/>
      <c r="AL4823" s="24"/>
      <c r="AO4823" s="24"/>
      <c r="AR4823" s="24"/>
      <c r="AU4823" s="24"/>
    </row>
    <row r="4824">
      <c r="J4824" s="18"/>
      <c r="N4824" s="24"/>
      <c r="Q4824" s="24"/>
      <c r="T4824" s="24"/>
      <c r="W4824" s="24"/>
      <c r="Z4824" s="24"/>
      <c r="AC4824" s="24"/>
      <c r="AI4824" s="24"/>
      <c r="AL4824" s="24"/>
      <c r="AO4824" s="24"/>
      <c r="AR4824" s="24"/>
      <c r="AU4824" s="24"/>
    </row>
    <row r="4825">
      <c r="J4825" s="18"/>
      <c r="N4825" s="24"/>
      <c r="Q4825" s="24"/>
      <c r="T4825" s="24"/>
      <c r="W4825" s="24"/>
      <c r="Z4825" s="24"/>
      <c r="AC4825" s="24"/>
      <c r="AI4825" s="24"/>
      <c r="AL4825" s="24"/>
      <c r="AO4825" s="24"/>
      <c r="AR4825" s="24"/>
      <c r="AU4825" s="24"/>
    </row>
    <row r="4826">
      <c r="J4826" s="18"/>
      <c r="N4826" s="24"/>
      <c r="Q4826" s="24"/>
      <c r="T4826" s="24"/>
      <c r="W4826" s="24"/>
      <c r="Z4826" s="24"/>
      <c r="AC4826" s="24"/>
      <c r="AI4826" s="24"/>
      <c r="AL4826" s="24"/>
      <c r="AO4826" s="24"/>
      <c r="AR4826" s="24"/>
      <c r="AU4826" s="24"/>
    </row>
    <row r="4827">
      <c r="J4827" s="18"/>
      <c r="N4827" s="24"/>
      <c r="Q4827" s="24"/>
      <c r="T4827" s="24"/>
      <c r="W4827" s="24"/>
      <c r="Z4827" s="24"/>
      <c r="AC4827" s="24"/>
      <c r="AI4827" s="24"/>
      <c r="AL4827" s="24"/>
      <c r="AO4827" s="24"/>
      <c r="AR4827" s="24"/>
      <c r="AU4827" s="24"/>
    </row>
    <row r="4828">
      <c r="J4828" s="18"/>
      <c r="N4828" s="24"/>
      <c r="Q4828" s="24"/>
      <c r="T4828" s="24"/>
      <c r="W4828" s="24"/>
      <c r="Z4828" s="24"/>
      <c r="AC4828" s="24"/>
      <c r="AI4828" s="24"/>
      <c r="AL4828" s="24"/>
      <c r="AO4828" s="24"/>
      <c r="AR4828" s="24"/>
      <c r="AU4828" s="24"/>
    </row>
    <row r="4829">
      <c r="J4829" s="18"/>
      <c r="N4829" s="24"/>
      <c r="Q4829" s="24"/>
      <c r="T4829" s="24"/>
      <c r="W4829" s="24"/>
      <c r="Z4829" s="24"/>
      <c r="AC4829" s="24"/>
      <c r="AI4829" s="24"/>
      <c r="AL4829" s="24"/>
      <c r="AO4829" s="24"/>
      <c r="AR4829" s="24"/>
      <c r="AU4829" s="24"/>
    </row>
    <row r="4830">
      <c r="J4830" s="18"/>
      <c r="N4830" s="24"/>
      <c r="Q4830" s="24"/>
      <c r="T4830" s="24"/>
      <c r="W4830" s="24"/>
      <c r="Z4830" s="24"/>
      <c r="AC4830" s="24"/>
      <c r="AI4830" s="24"/>
      <c r="AL4830" s="24"/>
      <c r="AO4830" s="24"/>
      <c r="AR4830" s="24"/>
      <c r="AU4830" s="24"/>
    </row>
    <row r="4831">
      <c r="J4831" s="18"/>
      <c r="N4831" s="24"/>
      <c r="Q4831" s="24"/>
      <c r="T4831" s="24"/>
      <c r="W4831" s="24"/>
      <c r="Z4831" s="24"/>
      <c r="AC4831" s="24"/>
      <c r="AI4831" s="24"/>
      <c r="AL4831" s="24"/>
      <c r="AO4831" s="24"/>
      <c r="AR4831" s="24"/>
      <c r="AU4831" s="24"/>
    </row>
    <row r="4832">
      <c r="J4832" s="18"/>
      <c r="N4832" s="24"/>
      <c r="Q4832" s="24"/>
      <c r="T4832" s="24"/>
      <c r="W4832" s="24"/>
      <c r="Z4832" s="24"/>
      <c r="AC4832" s="24"/>
      <c r="AI4832" s="24"/>
      <c r="AL4832" s="24"/>
      <c r="AO4832" s="24"/>
      <c r="AR4832" s="24"/>
      <c r="AU4832" s="24"/>
    </row>
    <row r="4833">
      <c r="J4833" s="18"/>
      <c r="N4833" s="24"/>
      <c r="Q4833" s="24"/>
      <c r="T4833" s="24"/>
      <c r="W4833" s="24"/>
      <c r="Z4833" s="24"/>
      <c r="AC4833" s="24"/>
      <c r="AI4833" s="24"/>
      <c r="AL4833" s="24"/>
      <c r="AO4833" s="24"/>
      <c r="AR4833" s="24"/>
      <c r="AU4833" s="24"/>
    </row>
    <row r="4834">
      <c r="J4834" s="18"/>
      <c r="N4834" s="24"/>
      <c r="Q4834" s="24"/>
      <c r="T4834" s="24"/>
      <c r="W4834" s="24"/>
      <c r="Z4834" s="24"/>
      <c r="AC4834" s="24"/>
      <c r="AI4834" s="24"/>
      <c r="AL4834" s="24"/>
      <c r="AO4834" s="24"/>
      <c r="AR4834" s="24"/>
      <c r="AU4834" s="24"/>
    </row>
    <row r="4835">
      <c r="J4835" s="18"/>
      <c r="N4835" s="24"/>
      <c r="Q4835" s="24"/>
      <c r="T4835" s="24"/>
      <c r="W4835" s="24"/>
      <c r="Z4835" s="24"/>
      <c r="AC4835" s="24"/>
      <c r="AI4835" s="24"/>
      <c r="AL4835" s="24"/>
      <c r="AO4835" s="24"/>
      <c r="AR4835" s="24"/>
      <c r="AU4835" s="24"/>
    </row>
    <row r="4836">
      <c r="J4836" s="18"/>
      <c r="N4836" s="24"/>
      <c r="Q4836" s="24"/>
      <c r="T4836" s="24"/>
      <c r="W4836" s="24"/>
      <c r="Z4836" s="24"/>
      <c r="AC4836" s="24"/>
      <c r="AI4836" s="24"/>
      <c r="AL4836" s="24"/>
      <c r="AO4836" s="24"/>
      <c r="AR4836" s="24"/>
      <c r="AU4836" s="24"/>
    </row>
    <row r="4837">
      <c r="J4837" s="18"/>
      <c r="N4837" s="24"/>
      <c r="Q4837" s="24"/>
      <c r="T4837" s="24"/>
      <c r="W4837" s="24"/>
      <c r="Z4837" s="24"/>
      <c r="AC4837" s="24"/>
      <c r="AI4837" s="24"/>
      <c r="AL4837" s="24"/>
      <c r="AO4837" s="24"/>
      <c r="AR4837" s="24"/>
      <c r="AU4837" s="24"/>
    </row>
    <row r="4838">
      <c r="J4838" s="18"/>
      <c r="N4838" s="24"/>
      <c r="Q4838" s="24"/>
      <c r="T4838" s="24"/>
      <c r="W4838" s="24"/>
      <c r="Z4838" s="24"/>
      <c r="AC4838" s="24"/>
      <c r="AI4838" s="24"/>
      <c r="AL4838" s="24"/>
      <c r="AO4838" s="24"/>
      <c r="AR4838" s="24"/>
      <c r="AU4838" s="24"/>
    </row>
    <row r="4839">
      <c r="J4839" s="18"/>
      <c r="N4839" s="24"/>
      <c r="Q4839" s="24"/>
      <c r="T4839" s="24"/>
      <c r="W4839" s="24"/>
      <c r="Z4839" s="24"/>
      <c r="AC4839" s="24"/>
      <c r="AI4839" s="24"/>
      <c r="AL4839" s="24"/>
      <c r="AO4839" s="24"/>
      <c r="AR4839" s="24"/>
      <c r="AU4839" s="24"/>
    </row>
    <row r="4840">
      <c r="J4840" s="18"/>
      <c r="N4840" s="24"/>
      <c r="Q4840" s="24"/>
      <c r="T4840" s="24"/>
      <c r="W4840" s="24"/>
      <c r="Z4840" s="24"/>
      <c r="AC4840" s="24"/>
      <c r="AI4840" s="24"/>
      <c r="AL4840" s="24"/>
      <c r="AO4840" s="24"/>
      <c r="AR4840" s="24"/>
      <c r="AU4840" s="24"/>
    </row>
    <row r="4841">
      <c r="J4841" s="18"/>
      <c r="N4841" s="24"/>
      <c r="Q4841" s="24"/>
      <c r="T4841" s="24"/>
      <c r="W4841" s="24"/>
      <c r="Z4841" s="24"/>
      <c r="AC4841" s="24"/>
      <c r="AI4841" s="24"/>
      <c r="AL4841" s="24"/>
      <c r="AO4841" s="24"/>
      <c r="AR4841" s="24"/>
      <c r="AU4841" s="24"/>
    </row>
    <row r="4842">
      <c r="J4842" s="18"/>
      <c r="N4842" s="24"/>
      <c r="Q4842" s="24"/>
      <c r="T4842" s="24"/>
      <c r="W4842" s="24"/>
      <c r="Z4842" s="24"/>
      <c r="AC4842" s="24"/>
      <c r="AI4842" s="24"/>
      <c r="AL4842" s="24"/>
      <c r="AO4842" s="24"/>
      <c r="AR4842" s="24"/>
      <c r="AU4842" s="24"/>
    </row>
    <row r="4843">
      <c r="J4843" s="18"/>
      <c r="N4843" s="24"/>
      <c r="Q4843" s="24"/>
      <c r="T4843" s="24"/>
      <c r="W4843" s="24"/>
      <c r="Z4843" s="24"/>
      <c r="AC4843" s="24"/>
      <c r="AI4843" s="24"/>
      <c r="AL4843" s="24"/>
      <c r="AO4843" s="24"/>
      <c r="AR4843" s="24"/>
      <c r="AU4843" s="24"/>
    </row>
    <row r="4844">
      <c r="J4844" s="18"/>
      <c r="N4844" s="24"/>
      <c r="Q4844" s="24"/>
      <c r="T4844" s="24"/>
      <c r="W4844" s="24"/>
      <c r="Z4844" s="24"/>
      <c r="AC4844" s="24"/>
      <c r="AI4844" s="24"/>
      <c r="AL4844" s="24"/>
      <c r="AO4844" s="24"/>
      <c r="AR4844" s="24"/>
      <c r="AU4844" s="24"/>
    </row>
    <row r="4845">
      <c r="J4845" s="18"/>
      <c r="N4845" s="24"/>
      <c r="Q4845" s="24"/>
      <c r="T4845" s="24"/>
      <c r="W4845" s="24"/>
      <c r="Z4845" s="24"/>
      <c r="AC4845" s="24"/>
      <c r="AI4845" s="24"/>
      <c r="AL4845" s="24"/>
      <c r="AO4845" s="24"/>
      <c r="AR4845" s="24"/>
      <c r="AU4845" s="24"/>
    </row>
    <row r="4846">
      <c r="J4846" s="18"/>
      <c r="N4846" s="24"/>
      <c r="Q4846" s="24"/>
      <c r="T4846" s="24"/>
      <c r="W4846" s="24"/>
      <c r="Z4846" s="24"/>
      <c r="AC4846" s="24"/>
      <c r="AI4846" s="24"/>
      <c r="AL4846" s="24"/>
      <c r="AO4846" s="24"/>
      <c r="AR4846" s="24"/>
      <c r="AU4846" s="24"/>
    </row>
    <row r="4847">
      <c r="J4847" s="18"/>
      <c r="N4847" s="24"/>
      <c r="Q4847" s="24"/>
      <c r="T4847" s="24"/>
      <c r="W4847" s="24"/>
      <c r="Z4847" s="24"/>
      <c r="AC4847" s="24"/>
      <c r="AI4847" s="24"/>
      <c r="AL4847" s="24"/>
      <c r="AO4847" s="24"/>
      <c r="AR4847" s="24"/>
      <c r="AU4847" s="24"/>
    </row>
    <row r="4848">
      <c r="J4848" s="18"/>
      <c r="N4848" s="24"/>
      <c r="Q4848" s="24"/>
      <c r="T4848" s="24"/>
      <c r="W4848" s="24"/>
      <c r="Z4848" s="24"/>
      <c r="AC4848" s="24"/>
      <c r="AI4848" s="24"/>
      <c r="AL4848" s="24"/>
      <c r="AO4848" s="24"/>
      <c r="AR4848" s="24"/>
      <c r="AU4848" s="24"/>
    </row>
    <row r="4849">
      <c r="J4849" s="18"/>
      <c r="N4849" s="24"/>
      <c r="Q4849" s="24"/>
      <c r="T4849" s="24"/>
      <c r="W4849" s="24"/>
      <c r="Z4849" s="24"/>
      <c r="AC4849" s="24"/>
      <c r="AI4849" s="24"/>
      <c r="AL4849" s="24"/>
      <c r="AO4849" s="24"/>
      <c r="AR4849" s="24"/>
      <c r="AU4849" s="24"/>
    </row>
    <row r="4850">
      <c r="J4850" s="18"/>
      <c r="N4850" s="24"/>
      <c r="Q4850" s="24"/>
      <c r="T4850" s="24"/>
      <c r="W4850" s="24"/>
      <c r="Z4850" s="24"/>
      <c r="AC4850" s="24"/>
      <c r="AI4850" s="24"/>
      <c r="AL4850" s="24"/>
      <c r="AO4850" s="24"/>
      <c r="AR4850" s="24"/>
      <c r="AU4850" s="24"/>
    </row>
    <row r="4851">
      <c r="J4851" s="18"/>
      <c r="N4851" s="24"/>
      <c r="Q4851" s="24"/>
      <c r="T4851" s="24"/>
      <c r="W4851" s="24"/>
      <c r="Z4851" s="24"/>
      <c r="AC4851" s="24"/>
      <c r="AI4851" s="24"/>
      <c r="AL4851" s="24"/>
      <c r="AO4851" s="24"/>
      <c r="AR4851" s="24"/>
      <c r="AU4851" s="24"/>
    </row>
    <row r="4852">
      <c r="J4852" s="18"/>
      <c r="N4852" s="24"/>
      <c r="Q4852" s="24"/>
      <c r="T4852" s="24"/>
      <c r="W4852" s="24"/>
      <c r="Z4852" s="24"/>
      <c r="AC4852" s="24"/>
      <c r="AI4852" s="24"/>
      <c r="AL4852" s="24"/>
      <c r="AO4852" s="24"/>
      <c r="AR4852" s="24"/>
      <c r="AU4852" s="24"/>
    </row>
    <row r="4853">
      <c r="J4853" s="18"/>
      <c r="N4853" s="24"/>
      <c r="Q4853" s="24"/>
      <c r="T4853" s="24"/>
      <c r="W4853" s="24"/>
      <c r="Z4853" s="24"/>
      <c r="AC4853" s="24"/>
      <c r="AI4853" s="24"/>
      <c r="AL4853" s="24"/>
      <c r="AO4853" s="24"/>
      <c r="AR4853" s="24"/>
      <c r="AU4853" s="24"/>
    </row>
    <row r="4854">
      <c r="J4854" s="18"/>
      <c r="N4854" s="24"/>
      <c r="Q4854" s="24"/>
      <c r="T4854" s="24"/>
      <c r="W4854" s="24"/>
      <c r="Z4854" s="24"/>
      <c r="AC4854" s="24"/>
      <c r="AI4854" s="24"/>
      <c r="AL4854" s="24"/>
      <c r="AO4854" s="24"/>
      <c r="AR4854" s="24"/>
      <c r="AU4854" s="24"/>
    </row>
    <row r="4855">
      <c r="J4855" s="18"/>
      <c r="N4855" s="24"/>
      <c r="Q4855" s="24"/>
      <c r="T4855" s="24"/>
      <c r="W4855" s="24"/>
      <c r="Z4855" s="24"/>
      <c r="AC4855" s="24"/>
      <c r="AI4855" s="24"/>
      <c r="AL4855" s="24"/>
      <c r="AO4855" s="24"/>
      <c r="AR4855" s="24"/>
      <c r="AU4855" s="24"/>
    </row>
    <row r="4856">
      <c r="J4856" s="18"/>
      <c r="N4856" s="24"/>
      <c r="Q4856" s="24"/>
      <c r="T4856" s="24"/>
      <c r="W4856" s="24"/>
      <c r="Z4856" s="24"/>
      <c r="AC4856" s="24"/>
      <c r="AI4856" s="24"/>
      <c r="AL4856" s="24"/>
      <c r="AO4856" s="24"/>
      <c r="AR4856" s="24"/>
      <c r="AU4856" s="24"/>
    </row>
    <row r="4857">
      <c r="J4857" s="18"/>
      <c r="N4857" s="24"/>
      <c r="Q4857" s="24"/>
      <c r="T4857" s="24"/>
      <c r="W4857" s="24"/>
      <c r="Z4857" s="24"/>
      <c r="AC4857" s="24"/>
      <c r="AI4857" s="24"/>
      <c r="AL4857" s="24"/>
      <c r="AO4857" s="24"/>
      <c r="AR4857" s="24"/>
      <c r="AU4857" s="24"/>
    </row>
    <row r="4858">
      <c r="J4858" s="18"/>
      <c r="N4858" s="24"/>
      <c r="Q4858" s="24"/>
      <c r="T4858" s="24"/>
      <c r="W4858" s="24"/>
      <c r="Z4858" s="24"/>
      <c r="AC4858" s="24"/>
      <c r="AI4858" s="24"/>
      <c r="AL4858" s="24"/>
      <c r="AO4858" s="24"/>
      <c r="AR4858" s="24"/>
      <c r="AU4858" s="24"/>
    </row>
    <row r="4859">
      <c r="J4859" s="18"/>
      <c r="N4859" s="24"/>
      <c r="Q4859" s="24"/>
      <c r="T4859" s="24"/>
      <c r="W4859" s="24"/>
      <c r="Z4859" s="24"/>
      <c r="AC4859" s="24"/>
      <c r="AI4859" s="24"/>
      <c r="AL4859" s="24"/>
      <c r="AO4859" s="24"/>
      <c r="AR4859" s="24"/>
      <c r="AU4859" s="24"/>
    </row>
    <row r="4860">
      <c r="J4860" s="18"/>
      <c r="N4860" s="24"/>
      <c r="Q4860" s="24"/>
      <c r="T4860" s="24"/>
      <c r="W4860" s="24"/>
      <c r="Z4860" s="24"/>
      <c r="AC4860" s="24"/>
      <c r="AI4860" s="24"/>
      <c r="AL4860" s="24"/>
      <c r="AO4860" s="24"/>
      <c r="AR4860" s="24"/>
      <c r="AU4860" s="24"/>
    </row>
    <row r="4861">
      <c r="J4861" s="18"/>
      <c r="N4861" s="24"/>
      <c r="Q4861" s="24"/>
      <c r="T4861" s="24"/>
      <c r="W4861" s="24"/>
      <c r="Z4861" s="24"/>
      <c r="AC4861" s="24"/>
      <c r="AI4861" s="24"/>
      <c r="AL4861" s="24"/>
      <c r="AO4861" s="24"/>
      <c r="AR4861" s="24"/>
      <c r="AU4861" s="24"/>
    </row>
    <row r="4862">
      <c r="J4862" s="18"/>
      <c r="N4862" s="24"/>
      <c r="Q4862" s="24"/>
      <c r="T4862" s="24"/>
      <c r="W4862" s="24"/>
      <c r="Z4862" s="24"/>
      <c r="AC4862" s="24"/>
      <c r="AI4862" s="24"/>
      <c r="AL4862" s="24"/>
      <c r="AO4862" s="24"/>
      <c r="AR4862" s="24"/>
      <c r="AU4862" s="24"/>
    </row>
    <row r="4863">
      <c r="J4863" s="18"/>
      <c r="N4863" s="24"/>
      <c r="Q4863" s="24"/>
      <c r="T4863" s="24"/>
      <c r="W4863" s="24"/>
      <c r="Z4863" s="24"/>
      <c r="AC4863" s="24"/>
      <c r="AI4863" s="24"/>
      <c r="AL4863" s="24"/>
      <c r="AO4863" s="24"/>
      <c r="AR4863" s="24"/>
      <c r="AU4863" s="24"/>
    </row>
    <row r="4864">
      <c r="J4864" s="18"/>
      <c r="N4864" s="24"/>
      <c r="Q4864" s="24"/>
      <c r="T4864" s="24"/>
      <c r="W4864" s="24"/>
      <c r="Z4864" s="24"/>
      <c r="AC4864" s="24"/>
      <c r="AI4864" s="24"/>
      <c r="AL4864" s="24"/>
      <c r="AO4864" s="24"/>
      <c r="AR4864" s="24"/>
      <c r="AU4864" s="24"/>
    </row>
    <row r="4865">
      <c r="J4865" s="18"/>
      <c r="N4865" s="24"/>
      <c r="Q4865" s="24"/>
      <c r="T4865" s="24"/>
      <c r="W4865" s="24"/>
      <c r="Z4865" s="24"/>
      <c r="AC4865" s="24"/>
      <c r="AI4865" s="24"/>
      <c r="AL4865" s="24"/>
      <c r="AO4865" s="24"/>
      <c r="AR4865" s="24"/>
      <c r="AU4865" s="24"/>
    </row>
    <row r="4866">
      <c r="J4866" s="18"/>
      <c r="N4866" s="24"/>
      <c r="Q4866" s="24"/>
      <c r="T4866" s="24"/>
      <c r="W4866" s="24"/>
      <c r="Z4866" s="24"/>
      <c r="AC4866" s="24"/>
      <c r="AI4866" s="24"/>
      <c r="AL4866" s="24"/>
      <c r="AO4866" s="24"/>
      <c r="AR4866" s="24"/>
      <c r="AU4866" s="24"/>
    </row>
    <row r="4867">
      <c r="J4867" s="18"/>
      <c r="N4867" s="24"/>
      <c r="Q4867" s="24"/>
      <c r="T4867" s="24"/>
      <c r="W4867" s="24"/>
      <c r="Z4867" s="24"/>
      <c r="AC4867" s="24"/>
      <c r="AI4867" s="24"/>
      <c r="AL4867" s="24"/>
      <c r="AO4867" s="24"/>
      <c r="AR4867" s="24"/>
      <c r="AU4867" s="24"/>
    </row>
    <row r="4868">
      <c r="J4868" s="18"/>
      <c r="N4868" s="24"/>
      <c r="Q4868" s="24"/>
      <c r="T4868" s="24"/>
      <c r="W4868" s="24"/>
      <c r="Z4868" s="24"/>
      <c r="AC4868" s="24"/>
      <c r="AI4868" s="24"/>
      <c r="AL4868" s="24"/>
      <c r="AO4868" s="24"/>
      <c r="AR4868" s="24"/>
      <c r="AU4868" s="24"/>
    </row>
    <row r="4869">
      <c r="J4869" s="18"/>
      <c r="N4869" s="24"/>
      <c r="Q4869" s="24"/>
      <c r="T4869" s="24"/>
      <c r="W4869" s="24"/>
      <c r="Z4869" s="24"/>
      <c r="AC4869" s="24"/>
      <c r="AI4869" s="24"/>
      <c r="AL4869" s="24"/>
      <c r="AO4869" s="24"/>
      <c r="AR4869" s="24"/>
      <c r="AU4869" s="24"/>
    </row>
    <row r="4870">
      <c r="J4870" s="18"/>
      <c r="N4870" s="24"/>
      <c r="Q4870" s="24"/>
      <c r="T4870" s="24"/>
      <c r="W4870" s="24"/>
      <c r="Z4870" s="24"/>
      <c r="AC4870" s="24"/>
      <c r="AI4870" s="24"/>
      <c r="AL4870" s="24"/>
      <c r="AO4870" s="24"/>
      <c r="AR4870" s="24"/>
      <c r="AU4870" s="24"/>
    </row>
    <row r="4871">
      <c r="J4871" s="18"/>
      <c r="N4871" s="24"/>
      <c r="Q4871" s="24"/>
      <c r="T4871" s="24"/>
      <c r="W4871" s="24"/>
      <c r="Z4871" s="24"/>
      <c r="AC4871" s="24"/>
      <c r="AI4871" s="24"/>
      <c r="AL4871" s="24"/>
      <c r="AO4871" s="24"/>
      <c r="AR4871" s="24"/>
      <c r="AU4871" s="24"/>
    </row>
    <row r="4872">
      <c r="J4872" s="18"/>
      <c r="N4872" s="24"/>
      <c r="Q4872" s="24"/>
      <c r="T4872" s="24"/>
      <c r="W4872" s="24"/>
      <c r="Z4872" s="24"/>
      <c r="AC4872" s="24"/>
      <c r="AI4872" s="24"/>
      <c r="AL4872" s="24"/>
      <c r="AO4872" s="24"/>
      <c r="AR4872" s="24"/>
      <c r="AU4872" s="24"/>
    </row>
    <row r="4873">
      <c r="J4873" s="18"/>
      <c r="N4873" s="24"/>
      <c r="Q4873" s="24"/>
      <c r="T4873" s="24"/>
      <c r="W4873" s="24"/>
      <c r="Z4873" s="24"/>
      <c r="AC4873" s="24"/>
      <c r="AI4873" s="24"/>
      <c r="AL4873" s="24"/>
      <c r="AO4873" s="24"/>
      <c r="AR4873" s="24"/>
      <c r="AU4873" s="24"/>
    </row>
    <row r="4874">
      <c r="J4874" s="18"/>
      <c r="N4874" s="24"/>
      <c r="Q4874" s="24"/>
      <c r="T4874" s="24"/>
      <c r="W4874" s="24"/>
      <c r="Z4874" s="24"/>
      <c r="AC4874" s="24"/>
      <c r="AI4874" s="24"/>
      <c r="AL4874" s="24"/>
      <c r="AO4874" s="24"/>
      <c r="AR4874" s="24"/>
      <c r="AU4874" s="24"/>
    </row>
    <row r="4875">
      <c r="J4875" s="18"/>
      <c r="N4875" s="24"/>
      <c r="Q4875" s="24"/>
      <c r="T4875" s="24"/>
      <c r="W4875" s="24"/>
      <c r="Z4875" s="24"/>
      <c r="AC4875" s="24"/>
      <c r="AI4875" s="24"/>
      <c r="AL4875" s="24"/>
      <c r="AO4875" s="24"/>
      <c r="AR4875" s="24"/>
      <c r="AU4875" s="24"/>
    </row>
    <row r="4876">
      <c r="J4876" s="18"/>
      <c r="N4876" s="24"/>
      <c r="Q4876" s="24"/>
      <c r="T4876" s="24"/>
      <c r="W4876" s="24"/>
      <c r="Z4876" s="24"/>
      <c r="AC4876" s="24"/>
      <c r="AI4876" s="24"/>
      <c r="AL4876" s="24"/>
      <c r="AO4876" s="24"/>
      <c r="AR4876" s="24"/>
      <c r="AU4876" s="24"/>
    </row>
    <row r="4877">
      <c r="J4877" s="18"/>
      <c r="N4877" s="24"/>
      <c r="Q4877" s="24"/>
      <c r="T4877" s="24"/>
      <c r="W4877" s="24"/>
      <c r="Z4877" s="24"/>
      <c r="AC4877" s="24"/>
      <c r="AI4877" s="24"/>
      <c r="AL4877" s="24"/>
      <c r="AO4877" s="24"/>
      <c r="AR4877" s="24"/>
      <c r="AU4877" s="24"/>
    </row>
    <row r="4878">
      <c r="J4878" s="18"/>
      <c r="N4878" s="24"/>
      <c r="Q4878" s="24"/>
      <c r="T4878" s="24"/>
      <c r="W4878" s="24"/>
      <c r="Z4878" s="24"/>
      <c r="AC4878" s="24"/>
      <c r="AI4878" s="24"/>
      <c r="AL4878" s="24"/>
      <c r="AO4878" s="24"/>
      <c r="AR4878" s="24"/>
      <c r="AU4878" s="24"/>
    </row>
    <row r="4879">
      <c r="J4879" s="18"/>
      <c r="N4879" s="24"/>
      <c r="Q4879" s="24"/>
      <c r="T4879" s="24"/>
      <c r="W4879" s="24"/>
      <c r="Z4879" s="24"/>
      <c r="AC4879" s="24"/>
      <c r="AI4879" s="24"/>
      <c r="AL4879" s="24"/>
      <c r="AO4879" s="24"/>
      <c r="AR4879" s="24"/>
      <c r="AU4879" s="24"/>
    </row>
    <row r="4880">
      <c r="J4880" s="18"/>
      <c r="N4880" s="24"/>
      <c r="Q4880" s="24"/>
      <c r="T4880" s="24"/>
      <c r="W4880" s="24"/>
      <c r="Z4880" s="24"/>
      <c r="AC4880" s="24"/>
      <c r="AI4880" s="24"/>
      <c r="AL4880" s="24"/>
      <c r="AO4880" s="24"/>
      <c r="AR4880" s="24"/>
      <c r="AU4880" s="24"/>
    </row>
    <row r="4881">
      <c r="J4881" s="18"/>
      <c r="N4881" s="24"/>
      <c r="Q4881" s="24"/>
      <c r="T4881" s="24"/>
      <c r="W4881" s="24"/>
      <c r="Z4881" s="24"/>
      <c r="AC4881" s="24"/>
      <c r="AI4881" s="24"/>
      <c r="AL4881" s="24"/>
      <c r="AO4881" s="24"/>
      <c r="AR4881" s="24"/>
      <c r="AU4881" s="24"/>
    </row>
    <row r="4882">
      <c r="J4882" s="18"/>
      <c r="N4882" s="24"/>
      <c r="Q4882" s="24"/>
      <c r="T4882" s="24"/>
      <c r="W4882" s="24"/>
      <c r="Z4882" s="24"/>
      <c r="AC4882" s="24"/>
      <c r="AI4882" s="24"/>
      <c r="AL4882" s="24"/>
      <c r="AO4882" s="24"/>
      <c r="AR4882" s="24"/>
      <c r="AU4882" s="24"/>
    </row>
    <row r="4883">
      <c r="J4883" s="18"/>
      <c r="N4883" s="24"/>
      <c r="Q4883" s="24"/>
      <c r="T4883" s="24"/>
      <c r="W4883" s="24"/>
      <c r="Z4883" s="24"/>
      <c r="AC4883" s="24"/>
      <c r="AI4883" s="24"/>
      <c r="AL4883" s="24"/>
      <c r="AO4883" s="24"/>
      <c r="AR4883" s="24"/>
      <c r="AU4883" s="24"/>
    </row>
    <row r="4884">
      <c r="J4884" s="18"/>
      <c r="N4884" s="24"/>
      <c r="Q4884" s="24"/>
      <c r="T4884" s="24"/>
      <c r="W4884" s="24"/>
      <c r="Z4884" s="24"/>
      <c r="AC4884" s="24"/>
      <c r="AI4884" s="24"/>
      <c r="AL4884" s="24"/>
      <c r="AO4884" s="24"/>
      <c r="AR4884" s="24"/>
      <c r="AU4884" s="24"/>
    </row>
    <row r="4885">
      <c r="J4885" s="18"/>
      <c r="N4885" s="24"/>
      <c r="Q4885" s="24"/>
      <c r="T4885" s="24"/>
      <c r="W4885" s="24"/>
      <c r="Z4885" s="24"/>
      <c r="AC4885" s="24"/>
      <c r="AI4885" s="24"/>
      <c r="AL4885" s="24"/>
      <c r="AO4885" s="24"/>
      <c r="AR4885" s="24"/>
      <c r="AU4885" s="24"/>
    </row>
    <row r="4886">
      <c r="J4886" s="18"/>
      <c r="N4886" s="24"/>
      <c r="Q4886" s="24"/>
      <c r="T4886" s="24"/>
      <c r="W4886" s="24"/>
      <c r="Z4886" s="24"/>
      <c r="AC4886" s="24"/>
      <c r="AI4886" s="24"/>
      <c r="AL4886" s="24"/>
      <c r="AO4886" s="24"/>
      <c r="AR4886" s="24"/>
      <c r="AU4886" s="24"/>
    </row>
    <row r="4887">
      <c r="J4887" s="18"/>
      <c r="N4887" s="24"/>
      <c r="Q4887" s="24"/>
      <c r="T4887" s="24"/>
      <c r="W4887" s="24"/>
      <c r="Z4887" s="24"/>
      <c r="AC4887" s="24"/>
      <c r="AI4887" s="24"/>
      <c r="AL4887" s="24"/>
      <c r="AO4887" s="24"/>
      <c r="AR4887" s="24"/>
      <c r="AU4887" s="24"/>
    </row>
    <row r="4888">
      <c r="J4888" s="18"/>
      <c r="N4888" s="24"/>
      <c r="Q4888" s="24"/>
      <c r="T4888" s="24"/>
      <c r="W4888" s="24"/>
      <c r="Z4888" s="24"/>
      <c r="AC4888" s="24"/>
      <c r="AI4888" s="24"/>
      <c r="AL4888" s="24"/>
      <c r="AO4888" s="24"/>
      <c r="AR4888" s="24"/>
      <c r="AU4888" s="24"/>
    </row>
    <row r="4889">
      <c r="J4889" s="18"/>
      <c r="N4889" s="24"/>
      <c r="Q4889" s="24"/>
      <c r="T4889" s="24"/>
      <c r="W4889" s="24"/>
      <c r="Z4889" s="24"/>
      <c r="AC4889" s="24"/>
      <c r="AI4889" s="24"/>
      <c r="AL4889" s="24"/>
      <c r="AO4889" s="24"/>
      <c r="AR4889" s="24"/>
      <c r="AU4889" s="24"/>
    </row>
    <row r="4890">
      <c r="J4890" s="18"/>
      <c r="N4890" s="24"/>
      <c r="Q4890" s="24"/>
      <c r="T4890" s="24"/>
      <c r="W4890" s="24"/>
      <c r="Z4890" s="24"/>
      <c r="AC4890" s="24"/>
      <c r="AI4890" s="24"/>
      <c r="AL4890" s="24"/>
      <c r="AO4890" s="24"/>
      <c r="AR4890" s="24"/>
      <c r="AU4890" s="24"/>
    </row>
    <row r="4891">
      <c r="J4891" s="18"/>
      <c r="N4891" s="24"/>
      <c r="Q4891" s="24"/>
      <c r="T4891" s="24"/>
      <c r="W4891" s="24"/>
      <c r="Z4891" s="24"/>
      <c r="AC4891" s="24"/>
      <c r="AI4891" s="24"/>
      <c r="AL4891" s="24"/>
      <c r="AO4891" s="24"/>
      <c r="AR4891" s="24"/>
      <c r="AU4891" s="24"/>
    </row>
    <row r="4892">
      <c r="J4892" s="18"/>
      <c r="N4892" s="24"/>
      <c r="Q4892" s="24"/>
      <c r="T4892" s="24"/>
      <c r="W4892" s="24"/>
      <c r="Z4892" s="24"/>
      <c r="AC4892" s="24"/>
      <c r="AI4892" s="24"/>
      <c r="AL4892" s="24"/>
      <c r="AO4892" s="24"/>
      <c r="AR4892" s="24"/>
      <c r="AU4892" s="24"/>
    </row>
    <row r="4893">
      <c r="J4893" s="18"/>
      <c r="N4893" s="24"/>
      <c r="Q4893" s="24"/>
      <c r="T4893" s="24"/>
      <c r="W4893" s="24"/>
      <c r="Z4893" s="24"/>
      <c r="AC4893" s="24"/>
      <c r="AI4893" s="24"/>
      <c r="AL4893" s="24"/>
      <c r="AO4893" s="24"/>
      <c r="AR4893" s="24"/>
      <c r="AU4893" s="24"/>
    </row>
    <row r="4894">
      <c r="J4894" s="18"/>
      <c r="N4894" s="24"/>
      <c r="Q4894" s="24"/>
      <c r="T4894" s="24"/>
      <c r="W4894" s="24"/>
      <c r="Z4894" s="24"/>
      <c r="AC4894" s="24"/>
      <c r="AI4894" s="24"/>
      <c r="AL4894" s="24"/>
      <c r="AO4894" s="24"/>
      <c r="AR4894" s="24"/>
      <c r="AU4894" s="24"/>
    </row>
    <row r="4895">
      <c r="J4895" s="18"/>
      <c r="N4895" s="24"/>
      <c r="Q4895" s="24"/>
      <c r="T4895" s="24"/>
      <c r="W4895" s="24"/>
      <c r="Z4895" s="24"/>
      <c r="AC4895" s="24"/>
      <c r="AI4895" s="24"/>
      <c r="AL4895" s="24"/>
      <c r="AO4895" s="24"/>
      <c r="AR4895" s="24"/>
      <c r="AU4895" s="24"/>
    </row>
    <row r="4896">
      <c r="J4896" s="18"/>
      <c r="N4896" s="24"/>
      <c r="Q4896" s="24"/>
      <c r="T4896" s="24"/>
      <c r="W4896" s="24"/>
      <c r="Z4896" s="24"/>
      <c r="AC4896" s="24"/>
      <c r="AI4896" s="24"/>
      <c r="AL4896" s="24"/>
      <c r="AO4896" s="24"/>
      <c r="AR4896" s="24"/>
      <c r="AU4896" s="24"/>
    </row>
    <row r="4897">
      <c r="J4897" s="18"/>
      <c r="N4897" s="24"/>
      <c r="Q4897" s="24"/>
      <c r="T4897" s="24"/>
      <c r="W4897" s="24"/>
      <c r="Z4897" s="24"/>
      <c r="AC4897" s="24"/>
      <c r="AI4897" s="24"/>
      <c r="AL4897" s="24"/>
      <c r="AO4897" s="24"/>
      <c r="AR4897" s="24"/>
      <c r="AU4897" s="24"/>
    </row>
    <row r="4898">
      <c r="J4898" s="18"/>
      <c r="N4898" s="24"/>
      <c r="Q4898" s="24"/>
      <c r="T4898" s="24"/>
      <c r="W4898" s="24"/>
      <c r="Z4898" s="24"/>
      <c r="AC4898" s="24"/>
      <c r="AI4898" s="24"/>
      <c r="AL4898" s="24"/>
      <c r="AO4898" s="24"/>
      <c r="AR4898" s="24"/>
      <c r="AU4898" s="24"/>
    </row>
    <row r="4899">
      <c r="J4899" s="18"/>
      <c r="N4899" s="24"/>
      <c r="Q4899" s="24"/>
      <c r="T4899" s="24"/>
      <c r="W4899" s="24"/>
      <c r="Z4899" s="24"/>
      <c r="AC4899" s="24"/>
      <c r="AI4899" s="24"/>
      <c r="AL4899" s="24"/>
      <c r="AO4899" s="24"/>
      <c r="AR4899" s="24"/>
      <c r="AU4899" s="24"/>
    </row>
    <row r="4900">
      <c r="J4900" s="18"/>
      <c r="N4900" s="24"/>
      <c r="Q4900" s="24"/>
      <c r="T4900" s="24"/>
      <c r="W4900" s="24"/>
      <c r="Z4900" s="24"/>
      <c r="AC4900" s="24"/>
      <c r="AI4900" s="24"/>
      <c r="AL4900" s="24"/>
      <c r="AO4900" s="24"/>
      <c r="AR4900" s="24"/>
      <c r="AU4900" s="24"/>
    </row>
    <row r="4901">
      <c r="J4901" s="18"/>
      <c r="N4901" s="24"/>
      <c r="Q4901" s="24"/>
      <c r="T4901" s="24"/>
      <c r="W4901" s="24"/>
      <c r="Z4901" s="24"/>
      <c r="AC4901" s="24"/>
      <c r="AI4901" s="24"/>
      <c r="AL4901" s="24"/>
      <c r="AO4901" s="24"/>
      <c r="AR4901" s="24"/>
      <c r="AU4901" s="24"/>
    </row>
    <row r="4902">
      <c r="J4902" s="18"/>
      <c r="N4902" s="24"/>
      <c r="Q4902" s="24"/>
      <c r="T4902" s="24"/>
      <c r="W4902" s="24"/>
      <c r="Z4902" s="24"/>
      <c r="AC4902" s="24"/>
      <c r="AI4902" s="24"/>
      <c r="AL4902" s="24"/>
      <c r="AO4902" s="24"/>
      <c r="AR4902" s="24"/>
      <c r="AU4902" s="24"/>
    </row>
    <row r="4903">
      <c r="J4903" s="18"/>
      <c r="N4903" s="24"/>
      <c r="Q4903" s="24"/>
      <c r="T4903" s="24"/>
      <c r="W4903" s="24"/>
      <c r="Z4903" s="24"/>
      <c r="AC4903" s="24"/>
      <c r="AI4903" s="24"/>
      <c r="AL4903" s="24"/>
      <c r="AO4903" s="24"/>
      <c r="AR4903" s="24"/>
      <c r="AU4903" s="24"/>
    </row>
    <row r="4904">
      <c r="J4904" s="18"/>
      <c r="N4904" s="24"/>
      <c r="Q4904" s="24"/>
      <c r="T4904" s="24"/>
      <c r="W4904" s="24"/>
      <c r="Z4904" s="24"/>
      <c r="AC4904" s="24"/>
      <c r="AI4904" s="24"/>
      <c r="AL4904" s="24"/>
      <c r="AO4904" s="24"/>
      <c r="AR4904" s="24"/>
      <c r="AU4904" s="24"/>
    </row>
    <row r="4905">
      <c r="J4905" s="18"/>
      <c r="N4905" s="24"/>
      <c r="Q4905" s="24"/>
      <c r="T4905" s="24"/>
      <c r="W4905" s="24"/>
      <c r="Z4905" s="24"/>
      <c r="AC4905" s="24"/>
      <c r="AI4905" s="24"/>
      <c r="AL4905" s="24"/>
      <c r="AO4905" s="24"/>
      <c r="AR4905" s="24"/>
      <c r="AU4905" s="24"/>
    </row>
    <row r="4906">
      <c r="J4906" s="18"/>
      <c r="N4906" s="24"/>
      <c r="Q4906" s="24"/>
      <c r="T4906" s="24"/>
      <c r="W4906" s="24"/>
      <c r="Z4906" s="24"/>
      <c r="AC4906" s="24"/>
      <c r="AI4906" s="24"/>
      <c r="AL4906" s="24"/>
      <c r="AO4906" s="24"/>
      <c r="AR4906" s="24"/>
      <c r="AU4906" s="24"/>
    </row>
    <row r="4907">
      <c r="J4907" s="18"/>
      <c r="N4907" s="24"/>
      <c r="Q4907" s="24"/>
      <c r="T4907" s="24"/>
      <c r="W4907" s="24"/>
      <c r="Z4907" s="24"/>
      <c r="AC4907" s="24"/>
      <c r="AI4907" s="24"/>
      <c r="AL4907" s="24"/>
      <c r="AO4907" s="24"/>
      <c r="AR4907" s="24"/>
      <c r="AU4907" s="24"/>
    </row>
    <row r="4908">
      <c r="J4908" s="18"/>
      <c r="N4908" s="24"/>
      <c r="Q4908" s="24"/>
      <c r="T4908" s="24"/>
      <c r="W4908" s="24"/>
      <c r="Z4908" s="24"/>
      <c r="AC4908" s="24"/>
      <c r="AI4908" s="24"/>
      <c r="AL4908" s="24"/>
      <c r="AO4908" s="24"/>
      <c r="AR4908" s="24"/>
      <c r="AU4908" s="24"/>
    </row>
    <row r="4909">
      <c r="J4909" s="18"/>
      <c r="N4909" s="24"/>
      <c r="Q4909" s="24"/>
      <c r="T4909" s="24"/>
      <c r="W4909" s="24"/>
      <c r="Z4909" s="24"/>
      <c r="AC4909" s="24"/>
      <c r="AI4909" s="24"/>
      <c r="AL4909" s="24"/>
      <c r="AO4909" s="24"/>
      <c r="AR4909" s="24"/>
      <c r="AU4909" s="24"/>
    </row>
    <row r="4910">
      <c r="J4910" s="18"/>
      <c r="N4910" s="24"/>
      <c r="Q4910" s="24"/>
      <c r="T4910" s="24"/>
      <c r="W4910" s="24"/>
      <c r="Z4910" s="24"/>
      <c r="AC4910" s="24"/>
      <c r="AI4910" s="24"/>
      <c r="AL4910" s="24"/>
      <c r="AO4910" s="24"/>
      <c r="AR4910" s="24"/>
      <c r="AU4910" s="24"/>
    </row>
    <row r="4911">
      <c r="J4911" s="18"/>
      <c r="N4911" s="24"/>
      <c r="Q4911" s="24"/>
      <c r="T4911" s="24"/>
      <c r="W4911" s="24"/>
      <c r="Z4911" s="24"/>
      <c r="AC4911" s="24"/>
      <c r="AI4911" s="24"/>
      <c r="AL4911" s="24"/>
      <c r="AO4911" s="24"/>
      <c r="AR4911" s="24"/>
      <c r="AU4911" s="24"/>
    </row>
    <row r="4912">
      <c r="J4912" s="18"/>
      <c r="N4912" s="24"/>
      <c r="Q4912" s="24"/>
      <c r="T4912" s="24"/>
      <c r="W4912" s="24"/>
      <c r="Z4912" s="24"/>
      <c r="AC4912" s="24"/>
      <c r="AI4912" s="24"/>
      <c r="AL4912" s="24"/>
      <c r="AO4912" s="24"/>
      <c r="AR4912" s="24"/>
      <c r="AU4912" s="24"/>
    </row>
    <row r="4913">
      <c r="J4913" s="18"/>
      <c r="N4913" s="24"/>
      <c r="Q4913" s="24"/>
      <c r="T4913" s="24"/>
      <c r="W4913" s="24"/>
      <c r="Z4913" s="24"/>
      <c r="AC4913" s="24"/>
      <c r="AI4913" s="24"/>
      <c r="AL4913" s="24"/>
      <c r="AO4913" s="24"/>
      <c r="AR4913" s="24"/>
      <c r="AU4913" s="24"/>
    </row>
    <row r="4914">
      <c r="J4914" s="18"/>
      <c r="N4914" s="24"/>
      <c r="Q4914" s="24"/>
      <c r="T4914" s="24"/>
      <c r="W4914" s="24"/>
      <c r="Z4914" s="24"/>
      <c r="AC4914" s="24"/>
      <c r="AI4914" s="24"/>
      <c r="AL4914" s="24"/>
      <c r="AO4914" s="24"/>
      <c r="AR4914" s="24"/>
      <c r="AU4914" s="24"/>
    </row>
    <row r="4915">
      <c r="J4915" s="18"/>
      <c r="N4915" s="24"/>
      <c r="Q4915" s="24"/>
      <c r="T4915" s="24"/>
      <c r="W4915" s="24"/>
      <c r="Z4915" s="24"/>
      <c r="AC4915" s="24"/>
      <c r="AI4915" s="24"/>
      <c r="AL4915" s="24"/>
      <c r="AO4915" s="24"/>
      <c r="AR4915" s="24"/>
      <c r="AU4915" s="24"/>
    </row>
    <row r="4916">
      <c r="J4916" s="18"/>
      <c r="N4916" s="24"/>
      <c r="Q4916" s="24"/>
      <c r="T4916" s="24"/>
      <c r="W4916" s="24"/>
      <c r="Z4916" s="24"/>
      <c r="AC4916" s="24"/>
      <c r="AI4916" s="24"/>
      <c r="AL4916" s="24"/>
      <c r="AO4916" s="24"/>
      <c r="AR4916" s="24"/>
      <c r="AU4916" s="24"/>
    </row>
    <row r="4917">
      <c r="J4917" s="18"/>
      <c r="N4917" s="24"/>
      <c r="Q4917" s="24"/>
      <c r="T4917" s="24"/>
      <c r="W4917" s="24"/>
      <c r="Z4917" s="24"/>
      <c r="AC4917" s="24"/>
      <c r="AI4917" s="24"/>
      <c r="AL4917" s="24"/>
      <c r="AO4917" s="24"/>
      <c r="AR4917" s="24"/>
      <c r="AU4917" s="24"/>
    </row>
    <row r="4918">
      <c r="J4918" s="18"/>
      <c r="N4918" s="24"/>
      <c r="Q4918" s="24"/>
      <c r="T4918" s="24"/>
      <c r="W4918" s="24"/>
      <c r="Z4918" s="24"/>
      <c r="AC4918" s="24"/>
      <c r="AI4918" s="24"/>
      <c r="AL4918" s="24"/>
      <c r="AO4918" s="24"/>
      <c r="AR4918" s="24"/>
      <c r="AU4918" s="24"/>
    </row>
    <row r="4919">
      <c r="J4919" s="18"/>
      <c r="N4919" s="24"/>
      <c r="Q4919" s="24"/>
      <c r="T4919" s="24"/>
      <c r="W4919" s="24"/>
      <c r="Z4919" s="24"/>
      <c r="AC4919" s="24"/>
      <c r="AI4919" s="24"/>
      <c r="AL4919" s="24"/>
      <c r="AO4919" s="24"/>
      <c r="AR4919" s="24"/>
      <c r="AU4919" s="24"/>
    </row>
    <row r="4920">
      <c r="J4920" s="18"/>
      <c r="N4920" s="24"/>
      <c r="Q4920" s="24"/>
      <c r="T4920" s="24"/>
      <c r="W4920" s="24"/>
      <c r="Z4920" s="24"/>
      <c r="AC4920" s="24"/>
      <c r="AI4920" s="24"/>
      <c r="AL4920" s="24"/>
      <c r="AO4920" s="24"/>
      <c r="AR4920" s="24"/>
      <c r="AU4920" s="24"/>
    </row>
    <row r="4921">
      <c r="J4921" s="18"/>
      <c r="N4921" s="24"/>
      <c r="Q4921" s="24"/>
      <c r="T4921" s="24"/>
      <c r="W4921" s="24"/>
      <c r="Z4921" s="24"/>
      <c r="AC4921" s="24"/>
      <c r="AI4921" s="24"/>
      <c r="AL4921" s="24"/>
      <c r="AO4921" s="24"/>
      <c r="AR4921" s="24"/>
      <c r="AU4921" s="24"/>
    </row>
    <row r="4922">
      <c r="J4922" s="18"/>
      <c r="N4922" s="24"/>
      <c r="Q4922" s="24"/>
      <c r="T4922" s="24"/>
      <c r="W4922" s="24"/>
      <c r="Z4922" s="24"/>
      <c r="AC4922" s="24"/>
      <c r="AI4922" s="24"/>
      <c r="AL4922" s="24"/>
      <c r="AO4922" s="24"/>
      <c r="AR4922" s="24"/>
      <c r="AU4922" s="24"/>
    </row>
    <row r="4923">
      <c r="J4923" s="18"/>
      <c r="N4923" s="24"/>
      <c r="Q4923" s="24"/>
      <c r="T4923" s="24"/>
      <c r="W4923" s="24"/>
      <c r="Z4923" s="24"/>
      <c r="AC4923" s="24"/>
      <c r="AI4923" s="24"/>
      <c r="AL4923" s="24"/>
      <c r="AO4923" s="24"/>
      <c r="AR4923" s="24"/>
      <c r="AU4923" s="24"/>
    </row>
    <row r="4924">
      <c r="J4924" s="18"/>
      <c r="N4924" s="24"/>
      <c r="Q4924" s="24"/>
      <c r="T4924" s="24"/>
      <c r="W4924" s="24"/>
      <c r="Z4924" s="24"/>
      <c r="AC4924" s="24"/>
      <c r="AI4924" s="24"/>
      <c r="AL4924" s="24"/>
      <c r="AO4924" s="24"/>
      <c r="AR4924" s="24"/>
      <c r="AU4924" s="24"/>
    </row>
    <row r="4925">
      <c r="J4925" s="18"/>
      <c r="N4925" s="24"/>
      <c r="Q4925" s="24"/>
      <c r="T4925" s="24"/>
      <c r="W4925" s="24"/>
      <c r="Z4925" s="24"/>
      <c r="AC4925" s="24"/>
      <c r="AI4925" s="24"/>
      <c r="AL4925" s="24"/>
      <c r="AO4925" s="24"/>
      <c r="AR4925" s="24"/>
      <c r="AU4925" s="24"/>
    </row>
    <row r="4926">
      <c r="J4926" s="18"/>
      <c r="N4926" s="24"/>
      <c r="Q4926" s="24"/>
      <c r="T4926" s="24"/>
      <c r="W4926" s="24"/>
      <c r="Z4926" s="24"/>
      <c r="AC4926" s="24"/>
      <c r="AI4926" s="24"/>
      <c r="AL4926" s="24"/>
      <c r="AO4926" s="24"/>
      <c r="AR4926" s="24"/>
      <c r="AU4926" s="24"/>
    </row>
    <row r="4927">
      <c r="J4927" s="18"/>
      <c r="N4927" s="24"/>
      <c r="Q4927" s="24"/>
      <c r="T4927" s="24"/>
      <c r="W4927" s="24"/>
      <c r="Z4927" s="24"/>
      <c r="AC4927" s="24"/>
      <c r="AI4927" s="24"/>
      <c r="AL4927" s="24"/>
      <c r="AO4927" s="24"/>
      <c r="AR4927" s="24"/>
      <c r="AU4927" s="24"/>
    </row>
    <row r="4928">
      <c r="J4928" s="18"/>
      <c r="N4928" s="24"/>
      <c r="Q4928" s="24"/>
      <c r="T4928" s="24"/>
      <c r="W4928" s="24"/>
      <c r="Z4928" s="24"/>
      <c r="AC4928" s="24"/>
      <c r="AI4928" s="24"/>
      <c r="AL4928" s="24"/>
      <c r="AO4928" s="24"/>
      <c r="AR4928" s="24"/>
      <c r="AU4928" s="24"/>
    </row>
    <row r="4929">
      <c r="J4929" s="18"/>
      <c r="N4929" s="24"/>
      <c r="Q4929" s="24"/>
      <c r="T4929" s="24"/>
      <c r="W4929" s="24"/>
      <c r="Z4929" s="24"/>
      <c r="AC4929" s="24"/>
      <c r="AI4929" s="24"/>
      <c r="AL4929" s="24"/>
      <c r="AO4929" s="24"/>
      <c r="AR4929" s="24"/>
      <c r="AU4929" s="24"/>
    </row>
    <row r="4930">
      <c r="J4930" s="18"/>
      <c r="N4930" s="24"/>
      <c r="Q4930" s="24"/>
      <c r="T4930" s="24"/>
      <c r="W4930" s="24"/>
      <c r="Z4930" s="24"/>
      <c r="AC4930" s="24"/>
      <c r="AI4930" s="24"/>
      <c r="AL4930" s="24"/>
      <c r="AO4930" s="24"/>
      <c r="AR4930" s="24"/>
      <c r="AU4930" s="24"/>
    </row>
    <row r="4931">
      <c r="J4931" s="18"/>
      <c r="N4931" s="24"/>
      <c r="Q4931" s="24"/>
      <c r="T4931" s="24"/>
      <c r="W4931" s="24"/>
      <c r="Z4931" s="24"/>
      <c r="AC4931" s="24"/>
      <c r="AI4931" s="24"/>
      <c r="AL4931" s="24"/>
      <c r="AO4931" s="24"/>
      <c r="AR4931" s="24"/>
      <c r="AU4931" s="24"/>
    </row>
    <row r="4932">
      <c r="J4932" s="18"/>
      <c r="N4932" s="24"/>
      <c r="Q4932" s="24"/>
      <c r="T4932" s="24"/>
      <c r="W4932" s="24"/>
      <c r="Z4932" s="24"/>
      <c r="AC4932" s="24"/>
      <c r="AI4932" s="24"/>
      <c r="AL4932" s="24"/>
      <c r="AO4932" s="24"/>
      <c r="AR4932" s="24"/>
      <c r="AU4932" s="24"/>
    </row>
    <row r="4933">
      <c r="J4933" s="18"/>
      <c r="N4933" s="24"/>
      <c r="Q4933" s="24"/>
      <c r="T4933" s="24"/>
      <c r="W4933" s="24"/>
      <c r="Z4933" s="24"/>
      <c r="AC4933" s="24"/>
      <c r="AI4933" s="24"/>
      <c r="AL4933" s="24"/>
      <c r="AO4933" s="24"/>
      <c r="AR4933" s="24"/>
      <c r="AU4933" s="24"/>
    </row>
    <row r="4934">
      <c r="J4934" s="18"/>
      <c r="N4934" s="24"/>
      <c r="Q4934" s="24"/>
      <c r="T4934" s="24"/>
      <c r="W4934" s="24"/>
      <c r="Z4934" s="24"/>
      <c r="AC4934" s="24"/>
      <c r="AI4934" s="24"/>
      <c r="AL4934" s="24"/>
      <c r="AO4934" s="24"/>
      <c r="AR4934" s="24"/>
      <c r="AU4934" s="24"/>
    </row>
    <row r="4935">
      <c r="J4935" s="18"/>
      <c r="N4935" s="24"/>
      <c r="Q4935" s="24"/>
      <c r="T4935" s="24"/>
      <c r="W4935" s="24"/>
      <c r="Z4935" s="24"/>
      <c r="AC4935" s="24"/>
      <c r="AI4935" s="24"/>
      <c r="AL4935" s="24"/>
      <c r="AO4935" s="24"/>
      <c r="AR4935" s="24"/>
      <c r="AU4935" s="24"/>
    </row>
    <row r="4936">
      <c r="J4936" s="18"/>
      <c r="N4936" s="24"/>
      <c r="Q4936" s="24"/>
      <c r="T4936" s="24"/>
      <c r="W4936" s="24"/>
      <c r="Z4936" s="24"/>
      <c r="AC4936" s="24"/>
      <c r="AI4936" s="24"/>
      <c r="AL4936" s="24"/>
      <c r="AO4936" s="24"/>
      <c r="AR4936" s="24"/>
      <c r="AU4936" s="24"/>
    </row>
    <row r="4937">
      <c r="J4937" s="18"/>
      <c r="N4937" s="24"/>
      <c r="Q4937" s="24"/>
      <c r="T4937" s="24"/>
      <c r="W4937" s="24"/>
      <c r="Z4937" s="24"/>
      <c r="AC4937" s="24"/>
      <c r="AI4937" s="24"/>
      <c r="AL4937" s="24"/>
      <c r="AO4937" s="24"/>
      <c r="AR4937" s="24"/>
      <c r="AU4937" s="24"/>
    </row>
    <row r="4938">
      <c r="J4938" s="18"/>
      <c r="N4938" s="24"/>
      <c r="Q4938" s="24"/>
      <c r="T4938" s="24"/>
      <c r="W4938" s="24"/>
      <c r="Z4938" s="24"/>
      <c r="AC4938" s="24"/>
      <c r="AI4938" s="24"/>
      <c r="AL4938" s="24"/>
      <c r="AO4938" s="24"/>
      <c r="AR4938" s="24"/>
      <c r="AU4938" s="24"/>
    </row>
    <row r="4939">
      <c r="J4939" s="18"/>
      <c r="N4939" s="24"/>
      <c r="Q4939" s="24"/>
      <c r="T4939" s="24"/>
      <c r="W4939" s="24"/>
      <c r="Z4939" s="24"/>
      <c r="AC4939" s="24"/>
      <c r="AI4939" s="24"/>
      <c r="AL4939" s="24"/>
      <c r="AO4939" s="24"/>
      <c r="AR4939" s="24"/>
      <c r="AU4939" s="24"/>
    </row>
    <row r="4940">
      <c r="J4940" s="18"/>
      <c r="N4940" s="24"/>
      <c r="Q4940" s="24"/>
      <c r="T4940" s="24"/>
      <c r="W4940" s="24"/>
      <c r="Z4940" s="24"/>
      <c r="AC4940" s="24"/>
      <c r="AI4940" s="24"/>
      <c r="AL4940" s="24"/>
      <c r="AO4940" s="24"/>
      <c r="AR4940" s="24"/>
      <c r="AU4940" s="24"/>
    </row>
    <row r="4941">
      <c r="J4941" s="18"/>
      <c r="N4941" s="24"/>
      <c r="Q4941" s="24"/>
      <c r="T4941" s="24"/>
      <c r="W4941" s="24"/>
      <c r="Z4941" s="24"/>
      <c r="AC4941" s="24"/>
      <c r="AI4941" s="24"/>
      <c r="AL4941" s="24"/>
      <c r="AO4941" s="24"/>
      <c r="AR4941" s="24"/>
      <c r="AU4941" s="24"/>
    </row>
    <row r="4942">
      <c r="J4942" s="18"/>
      <c r="N4942" s="24"/>
      <c r="Q4942" s="24"/>
      <c r="T4942" s="24"/>
      <c r="W4942" s="24"/>
      <c r="Z4942" s="24"/>
      <c r="AC4942" s="24"/>
      <c r="AI4942" s="24"/>
      <c r="AL4942" s="24"/>
      <c r="AO4942" s="24"/>
      <c r="AR4942" s="24"/>
      <c r="AU4942" s="24"/>
    </row>
    <row r="4943">
      <c r="J4943" s="18"/>
      <c r="N4943" s="24"/>
      <c r="Q4943" s="24"/>
      <c r="T4943" s="24"/>
      <c r="W4943" s="24"/>
      <c r="Z4943" s="24"/>
      <c r="AC4943" s="24"/>
      <c r="AI4943" s="24"/>
      <c r="AL4943" s="24"/>
      <c r="AO4943" s="24"/>
      <c r="AR4943" s="24"/>
      <c r="AU4943" s="24"/>
    </row>
    <row r="4944">
      <c r="J4944" s="18"/>
      <c r="N4944" s="24"/>
      <c r="Q4944" s="24"/>
      <c r="T4944" s="24"/>
      <c r="W4944" s="24"/>
      <c r="Z4944" s="24"/>
      <c r="AC4944" s="24"/>
      <c r="AI4944" s="24"/>
      <c r="AL4944" s="24"/>
      <c r="AO4944" s="24"/>
      <c r="AR4944" s="24"/>
      <c r="AU4944" s="24"/>
    </row>
    <row r="4945">
      <c r="J4945" s="18"/>
      <c r="N4945" s="24"/>
      <c r="Q4945" s="24"/>
      <c r="T4945" s="24"/>
      <c r="W4945" s="24"/>
      <c r="Z4945" s="24"/>
      <c r="AC4945" s="24"/>
      <c r="AI4945" s="24"/>
      <c r="AL4945" s="24"/>
      <c r="AO4945" s="24"/>
      <c r="AR4945" s="24"/>
      <c r="AU4945" s="24"/>
    </row>
    <row r="4946">
      <c r="J4946" s="18"/>
      <c r="N4946" s="24"/>
      <c r="Q4946" s="24"/>
      <c r="T4946" s="24"/>
      <c r="W4946" s="24"/>
      <c r="Z4946" s="24"/>
      <c r="AC4946" s="24"/>
      <c r="AI4946" s="24"/>
      <c r="AL4946" s="24"/>
      <c r="AO4946" s="24"/>
      <c r="AR4946" s="24"/>
      <c r="AU4946" s="24"/>
    </row>
    <row r="4947">
      <c r="J4947" s="18"/>
      <c r="N4947" s="24"/>
      <c r="Q4947" s="24"/>
      <c r="T4947" s="24"/>
      <c r="W4947" s="24"/>
      <c r="Z4947" s="24"/>
      <c r="AC4947" s="24"/>
      <c r="AI4947" s="24"/>
      <c r="AL4947" s="24"/>
      <c r="AO4947" s="24"/>
      <c r="AR4947" s="24"/>
      <c r="AU4947" s="24"/>
    </row>
    <row r="4948">
      <c r="J4948" s="18"/>
      <c r="N4948" s="24"/>
      <c r="Q4948" s="24"/>
      <c r="T4948" s="24"/>
      <c r="W4948" s="24"/>
      <c r="Z4948" s="24"/>
      <c r="AC4948" s="24"/>
      <c r="AI4948" s="24"/>
      <c r="AL4948" s="24"/>
      <c r="AO4948" s="24"/>
      <c r="AR4948" s="24"/>
      <c r="AU4948" s="24"/>
    </row>
    <row r="4949">
      <c r="J4949" s="18"/>
      <c r="N4949" s="24"/>
      <c r="Q4949" s="24"/>
      <c r="T4949" s="24"/>
      <c r="W4949" s="24"/>
      <c r="Z4949" s="24"/>
      <c r="AC4949" s="24"/>
      <c r="AI4949" s="24"/>
      <c r="AL4949" s="24"/>
      <c r="AO4949" s="24"/>
      <c r="AR4949" s="24"/>
      <c r="AU4949" s="24"/>
    </row>
    <row r="4950">
      <c r="J4950" s="18"/>
      <c r="N4950" s="24"/>
      <c r="Q4950" s="24"/>
      <c r="T4950" s="24"/>
      <c r="W4950" s="24"/>
      <c r="Z4950" s="24"/>
      <c r="AC4950" s="24"/>
      <c r="AI4950" s="24"/>
      <c r="AL4950" s="24"/>
      <c r="AO4950" s="24"/>
      <c r="AR4950" s="24"/>
      <c r="AU4950" s="24"/>
    </row>
    <row r="4951">
      <c r="J4951" s="18"/>
      <c r="N4951" s="24"/>
      <c r="Q4951" s="24"/>
      <c r="T4951" s="24"/>
      <c r="W4951" s="24"/>
      <c r="Z4951" s="24"/>
      <c r="AC4951" s="24"/>
      <c r="AI4951" s="24"/>
      <c r="AL4951" s="24"/>
      <c r="AO4951" s="24"/>
      <c r="AR4951" s="24"/>
      <c r="AU4951" s="24"/>
    </row>
    <row r="4952">
      <c r="J4952" s="18"/>
      <c r="N4952" s="24"/>
      <c r="Q4952" s="24"/>
      <c r="T4952" s="24"/>
      <c r="W4952" s="24"/>
      <c r="Z4952" s="24"/>
      <c r="AC4952" s="24"/>
      <c r="AI4952" s="24"/>
      <c r="AL4952" s="24"/>
      <c r="AO4952" s="24"/>
      <c r="AR4952" s="24"/>
      <c r="AU4952" s="24"/>
    </row>
    <row r="4953">
      <c r="J4953" s="18"/>
      <c r="N4953" s="24"/>
      <c r="Q4953" s="24"/>
      <c r="T4953" s="24"/>
      <c r="W4953" s="24"/>
      <c r="Z4953" s="24"/>
      <c r="AC4953" s="24"/>
      <c r="AI4953" s="24"/>
      <c r="AL4953" s="24"/>
      <c r="AO4953" s="24"/>
      <c r="AR4953" s="24"/>
      <c r="AU4953" s="24"/>
    </row>
    <row r="4954">
      <c r="J4954" s="18"/>
      <c r="N4954" s="24"/>
      <c r="Q4954" s="24"/>
      <c r="T4954" s="24"/>
      <c r="W4954" s="24"/>
      <c r="Z4954" s="24"/>
      <c r="AC4954" s="24"/>
      <c r="AI4954" s="24"/>
      <c r="AL4954" s="24"/>
      <c r="AO4954" s="24"/>
      <c r="AR4954" s="24"/>
      <c r="AU4954" s="24"/>
    </row>
    <row r="4955">
      <c r="J4955" s="18"/>
      <c r="N4955" s="24"/>
      <c r="Q4955" s="24"/>
      <c r="T4955" s="24"/>
      <c r="W4955" s="24"/>
      <c r="Z4955" s="24"/>
      <c r="AC4955" s="24"/>
      <c r="AI4955" s="24"/>
      <c r="AL4955" s="24"/>
      <c r="AO4955" s="24"/>
      <c r="AR4955" s="24"/>
      <c r="AU4955" s="24"/>
    </row>
    <row r="4956">
      <c r="J4956" s="18"/>
      <c r="N4956" s="24"/>
      <c r="Q4956" s="24"/>
      <c r="T4956" s="24"/>
      <c r="W4956" s="24"/>
      <c r="Z4956" s="24"/>
      <c r="AC4956" s="24"/>
      <c r="AI4956" s="24"/>
      <c r="AL4956" s="24"/>
      <c r="AO4956" s="24"/>
      <c r="AR4956" s="24"/>
      <c r="AU4956" s="24"/>
    </row>
    <row r="4957">
      <c r="J4957" s="18"/>
      <c r="N4957" s="24"/>
      <c r="Q4957" s="24"/>
      <c r="T4957" s="24"/>
      <c r="W4957" s="24"/>
      <c r="Z4957" s="24"/>
      <c r="AC4957" s="24"/>
      <c r="AI4957" s="24"/>
      <c r="AL4957" s="24"/>
      <c r="AO4957" s="24"/>
      <c r="AR4957" s="24"/>
      <c r="AU4957" s="24"/>
    </row>
    <row r="4958">
      <c r="J4958" s="18"/>
      <c r="N4958" s="24"/>
      <c r="Q4958" s="24"/>
      <c r="T4958" s="24"/>
      <c r="W4958" s="24"/>
      <c r="Z4958" s="24"/>
      <c r="AC4958" s="24"/>
      <c r="AI4958" s="24"/>
      <c r="AL4958" s="24"/>
      <c r="AO4958" s="24"/>
      <c r="AR4958" s="24"/>
      <c r="AU4958" s="24"/>
    </row>
    <row r="4959">
      <c r="J4959" s="18"/>
      <c r="N4959" s="24"/>
      <c r="Q4959" s="24"/>
      <c r="T4959" s="24"/>
      <c r="W4959" s="24"/>
      <c r="Z4959" s="24"/>
      <c r="AC4959" s="24"/>
      <c r="AI4959" s="24"/>
      <c r="AL4959" s="24"/>
      <c r="AO4959" s="24"/>
      <c r="AR4959" s="24"/>
      <c r="AU4959" s="24"/>
    </row>
    <row r="4960">
      <c r="J4960" s="18"/>
      <c r="N4960" s="24"/>
      <c r="Q4960" s="24"/>
      <c r="T4960" s="24"/>
      <c r="W4960" s="24"/>
      <c r="Z4960" s="24"/>
      <c r="AC4960" s="24"/>
      <c r="AI4960" s="24"/>
      <c r="AL4960" s="24"/>
      <c r="AO4960" s="24"/>
      <c r="AR4960" s="24"/>
      <c r="AU4960" s="24"/>
    </row>
    <row r="4961">
      <c r="J4961" s="18"/>
      <c r="N4961" s="24"/>
      <c r="Q4961" s="24"/>
      <c r="T4961" s="24"/>
      <c r="W4961" s="24"/>
      <c r="Z4961" s="24"/>
      <c r="AC4961" s="24"/>
      <c r="AI4961" s="24"/>
      <c r="AL4961" s="24"/>
      <c r="AO4961" s="24"/>
      <c r="AR4961" s="24"/>
      <c r="AU4961" s="24"/>
    </row>
    <row r="4962">
      <c r="J4962" s="18"/>
      <c r="N4962" s="24"/>
      <c r="Q4962" s="24"/>
      <c r="T4962" s="24"/>
      <c r="W4962" s="24"/>
      <c r="Z4962" s="24"/>
      <c r="AC4962" s="24"/>
      <c r="AI4962" s="24"/>
      <c r="AL4962" s="24"/>
      <c r="AO4962" s="24"/>
      <c r="AR4962" s="24"/>
      <c r="AU4962" s="24"/>
    </row>
    <row r="4963">
      <c r="J4963" s="18"/>
      <c r="N4963" s="24"/>
      <c r="Q4963" s="24"/>
      <c r="T4963" s="24"/>
      <c r="W4963" s="24"/>
      <c r="Z4963" s="24"/>
      <c r="AC4963" s="24"/>
      <c r="AI4963" s="24"/>
      <c r="AL4963" s="24"/>
      <c r="AO4963" s="24"/>
      <c r="AR4963" s="24"/>
      <c r="AU4963" s="24"/>
    </row>
    <row r="4964">
      <c r="J4964" s="18"/>
      <c r="N4964" s="24"/>
      <c r="Q4964" s="24"/>
      <c r="T4964" s="24"/>
      <c r="W4964" s="24"/>
      <c r="Z4964" s="24"/>
      <c r="AC4964" s="24"/>
      <c r="AI4964" s="24"/>
      <c r="AL4964" s="24"/>
      <c r="AO4964" s="24"/>
      <c r="AR4964" s="24"/>
      <c r="AU4964" s="24"/>
    </row>
    <row r="4965">
      <c r="J4965" s="18"/>
      <c r="N4965" s="24"/>
      <c r="Q4965" s="24"/>
      <c r="T4965" s="24"/>
      <c r="W4965" s="24"/>
      <c r="Z4965" s="24"/>
      <c r="AC4965" s="24"/>
      <c r="AI4965" s="24"/>
      <c r="AL4965" s="24"/>
      <c r="AO4965" s="24"/>
      <c r="AR4965" s="24"/>
      <c r="AU4965" s="24"/>
    </row>
    <row r="4966">
      <c r="J4966" s="18"/>
      <c r="N4966" s="24"/>
      <c r="Q4966" s="24"/>
      <c r="T4966" s="24"/>
      <c r="W4966" s="24"/>
      <c r="Z4966" s="24"/>
      <c r="AC4966" s="24"/>
      <c r="AI4966" s="24"/>
      <c r="AL4966" s="24"/>
      <c r="AO4966" s="24"/>
      <c r="AR4966" s="24"/>
      <c r="AU4966" s="24"/>
    </row>
    <row r="4967">
      <c r="J4967" s="18"/>
      <c r="N4967" s="24"/>
      <c r="Q4967" s="24"/>
      <c r="T4967" s="24"/>
      <c r="W4967" s="24"/>
      <c r="Z4967" s="24"/>
      <c r="AC4967" s="24"/>
      <c r="AI4967" s="24"/>
      <c r="AL4967" s="24"/>
      <c r="AO4967" s="24"/>
      <c r="AR4967" s="24"/>
      <c r="AU4967" s="24"/>
    </row>
    <row r="4968">
      <c r="J4968" s="18"/>
      <c r="N4968" s="24"/>
      <c r="Q4968" s="24"/>
      <c r="T4968" s="24"/>
      <c r="W4968" s="24"/>
      <c r="Z4968" s="24"/>
      <c r="AC4968" s="24"/>
      <c r="AI4968" s="24"/>
      <c r="AL4968" s="24"/>
      <c r="AO4968" s="24"/>
      <c r="AR4968" s="24"/>
      <c r="AU4968" s="24"/>
    </row>
    <row r="4969">
      <c r="J4969" s="18"/>
      <c r="N4969" s="24"/>
      <c r="Q4969" s="24"/>
      <c r="T4969" s="24"/>
      <c r="W4969" s="24"/>
      <c r="Z4969" s="24"/>
      <c r="AC4969" s="24"/>
      <c r="AI4969" s="24"/>
      <c r="AL4969" s="24"/>
      <c r="AO4969" s="24"/>
      <c r="AR4969" s="24"/>
      <c r="AU4969" s="24"/>
    </row>
    <row r="4970">
      <c r="J4970" s="18"/>
      <c r="N4970" s="24"/>
      <c r="Q4970" s="24"/>
      <c r="T4970" s="24"/>
      <c r="W4970" s="24"/>
      <c r="Z4970" s="24"/>
      <c r="AC4970" s="24"/>
      <c r="AI4970" s="24"/>
      <c r="AL4970" s="24"/>
      <c r="AO4970" s="24"/>
      <c r="AR4970" s="24"/>
      <c r="AU4970" s="24"/>
    </row>
    <row r="4971">
      <c r="J4971" s="18"/>
      <c r="N4971" s="24"/>
      <c r="Q4971" s="24"/>
      <c r="T4971" s="24"/>
      <c r="W4971" s="24"/>
      <c r="Z4971" s="24"/>
      <c r="AC4971" s="24"/>
      <c r="AI4971" s="24"/>
      <c r="AL4971" s="24"/>
      <c r="AO4971" s="24"/>
      <c r="AR4971" s="24"/>
      <c r="AU4971" s="24"/>
    </row>
    <row r="4972">
      <c r="J4972" s="18"/>
      <c r="N4972" s="24"/>
      <c r="Q4972" s="24"/>
      <c r="T4972" s="24"/>
      <c r="W4972" s="24"/>
      <c r="Z4972" s="24"/>
      <c r="AC4972" s="24"/>
      <c r="AI4972" s="24"/>
      <c r="AL4972" s="24"/>
      <c r="AO4972" s="24"/>
      <c r="AR4972" s="24"/>
      <c r="AU4972" s="24"/>
    </row>
    <row r="4973">
      <c r="J4973" s="18"/>
      <c r="N4973" s="24"/>
      <c r="Q4973" s="24"/>
      <c r="T4973" s="24"/>
      <c r="W4973" s="24"/>
      <c r="Z4973" s="24"/>
      <c r="AC4973" s="24"/>
      <c r="AI4973" s="24"/>
      <c r="AL4973" s="24"/>
      <c r="AO4973" s="24"/>
      <c r="AR4973" s="24"/>
      <c r="AU4973" s="24"/>
    </row>
    <row r="4974">
      <c r="J4974" s="18"/>
      <c r="N4974" s="24"/>
      <c r="Q4974" s="24"/>
      <c r="T4974" s="24"/>
      <c r="W4974" s="24"/>
      <c r="Z4974" s="24"/>
      <c r="AC4974" s="24"/>
      <c r="AI4974" s="24"/>
      <c r="AL4974" s="24"/>
      <c r="AO4974" s="24"/>
      <c r="AR4974" s="24"/>
      <c r="AU4974" s="24"/>
    </row>
    <row r="4975">
      <c r="J4975" s="18"/>
      <c r="N4975" s="24"/>
      <c r="Q4975" s="24"/>
      <c r="T4975" s="24"/>
      <c r="W4975" s="24"/>
      <c r="Z4975" s="24"/>
      <c r="AC4975" s="24"/>
      <c r="AI4975" s="24"/>
      <c r="AL4975" s="24"/>
      <c r="AO4975" s="24"/>
      <c r="AR4975" s="24"/>
      <c r="AU4975" s="24"/>
    </row>
    <row r="4976">
      <c r="J4976" s="18"/>
      <c r="N4976" s="24"/>
      <c r="Q4976" s="24"/>
      <c r="T4976" s="24"/>
      <c r="W4976" s="24"/>
      <c r="Z4976" s="24"/>
      <c r="AC4976" s="24"/>
      <c r="AI4976" s="24"/>
      <c r="AL4976" s="24"/>
      <c r="AO4976" s="24"/>
      <c r="AR4976" s="24"/>
      <c r="AU4976" s="24"/>
    </row>
    <row r="4977">
      <c r="J4977" s="18"/>
      <c r="N4977" s="24"/>
      <c r="Q4977" s="24"/>
      <c r="T4977" s="24"/>
      <c r="W4977" s="24"/>
      <c r="Z4977" s="24"/>
      <c r="AC4977" s="24"/>
      <c r="AI4977" s="24"/>
      <c r="AL4977" s="24"/>
      <c r="AO4977" s="24"/>
      <c r="AR4977" s="24"/>
      <c r="AU4977" s="24"/>
    </row>
    <row r="4978">
      <c r="J4978" s="18"/>
      <c r="N4978" s="24"/>
      <c r="Q4978" s="24"/>
      <c r="T4978" s="24"/>
      <c r="W4978" s="24"/>
      <c r="Z4978" s="24"/>
      <c r="AC4978" s="24"/>
      <c r="AI4978" s="24"/>
      <c r="AL4978" s="24"/>
      <c r="AO4978" s="24"/>
      <c r="AR4978" s="24"/>
      <c r="AU4978" s="24"/>
    </row>
    <row r="4979">
      <c r="J4979" s="18"/>
      <c r="N4979" s="24"/>
      <c r="Q4979" s="24"/>
      <c r="T4979" s="24"/>
      <c r="W4979" s="24"/>
      <c r="Z4979" s="24"/>
      <c r="AC4979" s="24"/>
      <c r="AI4979" s="24"/>
      <c r="AL4979" s="24"/>
      <c r="AO4979" s="24"/>
      <c r="AR4979" s="24"/>
      <c r="AU4979" s="24"/>
    </row>
    <row r="4980">
      <c r="J4980" s="18"/>
      <c r="N4980" s="24"/>
      <c r="Q4980" s="24"/>
      <c r="T4980" s="24"/>
      <c r="W4980" s="24"/>
      <c r="Z4980" s="24"/>
      <c r="AC4980" s="24"/>
      <c r="AI4980" s="24"/>
      <c r="AL4980" s="24"/>
      <c r="AO4980" s="24"/>
      <c r="AR4980" s="24"/>
      <c r="AU4980" s="24"/>
    </row>
    <row r="4981">
      <c r="J4981" s="18"/>
      <c r="N4981" s="24"/>
      <c r="Q4981" s="24"/>
      <c r="T4981" s="24"/>
      <c r="W4981" s="24"/>
      <c r="Z4981" s="24"/>
      <c r="AC4981" s="24"/>
      <c r="AI4981" s="24"/>
      <c r="AL4981" s="24"/>
      <c r="AO4981" s="24"/>
      <c r="AR4981" s="24"/>
      <c r="AU4981" s="24"/>
    </row>
    <row r="4982">
      <c r="J4982" s="18"/>
      <c r="N4982" s="24"/>
      <c r="Q4982" s="24"/>
      <c r="T4982" s="24"/>
      <c r="W4982" s="24"/>
      <c r="Z4982" s="24"/>
      <c r="AC4982" s="24"/>
      <c r="AI4982" s="24"/>
      <c r="AL4982" s="24"/>
      <c r="AO4982" s="24"/>
      <c r="AR4982" s="24"/>
      <c r="AU4982" s="24"/>
    </row>
    <row r="4983">
      <c r="J4983" s="18"/>
      <c r="N4983" s="24"/>
      <c r="Q4983" s="24"/>
      <c r="T4983" s="24"/>
      <c r="W4983" s="24"/>
      <c r="Z4983" s="24"/>
      <c r="AC4983" s="24"/>
      <c r="AI4983" s="24"/>
      <c r="AL4983" s="24"/>
      <c r="AO4983" s="24"/>
      <c r="AR4983" s="24"/>
      <c r="AU4983" s="24"/>
    </row>
    <row r="4984">
      <c r="J4984" s="18"/>
      <c r="N4984" s="24"/>
      <c r="Q4984" s="24"/>
      <c r="T4984" s="24"/>
      <c r="W4984" s="24"/>
      <c r="Z4984" s="24"/>
      <c r="AC4984" s="24"/>
      <c r="AI4984" s="24"/>
      <c r="AL4984" s="24"/>
      <c r="AO4984" s="24"/>
      <c r="AR4984" s="24"/>
      <c r="AU4984" s="24"/>
    </row>
    <row r="4985">
      <c r="J4985" s="18"/>
      <c r="N4985" s="24"/>
      <c r="Q4985" s="24"/>
      <c r="T4985" s="24"/>
      <c r="W4985" s="24"/>
      <c r="Z4985" s="24"/>
      <c r="AC4985" s="24"/>
      <c r="AI4985" s="24"/>
      <c r="AL4985" s="24"/>
      <c r="AO4985" s="24"/>
      <c r="AR4985" s="24"/>
      <c r="AU4985" s="24"/>
    </row>
    <row r="4986">
      <c r="J4986" s="18"/>
      <c r="N4986" s="24"/>
      <c r="Q4986" s="24"/>
      <c r="T4986" s="24"/>
      <c r="W4986" s="24"/>
      <c r="Z4986" s="24"/>
      <c r="AC4986" s="24"/>
      <c r="AI4986" s="24"/>
      <c r="AL4986" s="24"/>
      <c r="AO4986" s="24"/>
      <c r="AR4986" s="24"/>
      <c r="AU4986" s="24"/>
    </row>
    <row r="4987">
      <c r="J4987" s="18"/>
      <c r="N4987" s="24"/>
      <c r="Q4987" s="24"/>
      <c r="T4987" s="24"/>
      <c r="W4987" s="24"/>
      <c r="Z4987" s="24"/>
      <c r="AC4987" s="24"/>
      <c r="AI4987" s="24"/>
      <c r="AL4987" s="24"/>
      <c r="AO4987" s="24"/>
      <c r="AR4987" s="24"/>
      <c r="AU4987" s="24"/>
    </row>
    <row r="4988">
      <c r="J4988" s="18"/>
      <c r="N4988" s="24"/>
      <c r="Q4988" s="24"/>
      <c r="T4988" s="24"/>
      <c r="W4988" s="24"/>
      <c r="Z4988" s="24"/>
      <c r="AC4988" s="24"/>
      <c r="AI4988" s="24"/>
      <c r="AL4988" s="24"/>
      <c r="AO4988" s="24"/>
      <c r="AR4988" s="24"/>
      <c r="AU4988" s="24"/>
    </row>
    <row r="4989">
      <c r="J4989" s="18"/>
      <c r="N4989" s="24"/>
      <c r="Q4989" s="24"/>
      <c r="T4989" s="24"/>
      <c r="W4989" s="24"/>
      <c r="Z4989" s="24"/>
      <c r="AC4989" s="24"/>
      <c r="AI4989" s="24"/>
      <c r="AL4989" s="24"/>
      <c r="AO4989" s="24"/>
      <c r="AR4989" s="24"/>
      <c r="AU4989" s="24"/>
    </row>
    <row r="4990">
      <c r="J4990" s="18"/>
      <c r="N4990" s="24"/>
      <c r="Q4990" s="24"/>
      <c r="T4990" s="24"/>
      <c r="W4990" s="24"/>
      <c r="Z4990" s="24"/>
      <c r="AC4990" s="24"/>
      <c r="AI4990" s="24"/>
      <c r="AL4990" s="24"/>
      <c r="AO4990" s="24"/>
      <c r="AR4990" s="24"/>
      <c r="AU4990" s="24"/>
    </row>
    <row r="4991">
      <c r="J4991" s="18"/>
      <c r="N4991" s="24"/>
      <c r="Q4991" s="24"/>
      <c r="T4991" s="24"/>
      <c r="W4991" s="24"/>
      <c r="Z4991" s="24"/>
      <c r="AC4991" s="24"/>
      <c r="AI4991" s="24"/>
      <c r="AL4991" s="24"/>
      <c r="AO4991" s="24"/>
      <c r="AR4991" s="24"/>
      <c r="AU4991" s="24"/>
    </row>
    <row r="4992">
      <c r="J4992" s="18"/>
      <c r="N4992" s="24"/>
      <c r="Q4992" s="24"/>
      <c r="T4992" s="24"/>
      <c r="W4992" s="24"/>
      <c r="Z4992" s="24"/>
      <c r="AC4992" s="24"/>
      <c r="AI4992" s="24"/>
      <c r="AL4992" s="24"/>
      <c r="AO4992" s="24"/>
      <c r="AR4992" s="24"/>
      <c r="AU4992" s="24"/>
    </row>
    <row r="4993">
      <c r="J4993" s="18"/>
      <c r="N4993" s="24"/>
      <c r="Q4993" s="24"/>
      <c r="T4993" s="24"/>
      <c r="W4993" s="24"/>
      <c r="Z4993" s="24"/>
      <c r="AC4993" s="24"/>
      <c r="AI4993" s="24"/>
      <c r="AL4993" s="24"/>
      <c r="AO4993" s="24"/>
      <c r="AR4993" s="24"/>
      <c r="AU4993" s="24"/>
    </row>
    <row r="4994">
      <c r="J4994" s="18"/>
      <c r="N4994" s="24"/>
      <c r="Q4994" s="24"/>
      <c r="T4994" s="24"/>
      <c r="W4994" s="24"/>
      <c r="Z4994" s="24"/>
      <c r="AC4994" s="24"/>
      <c r="AI4994" s="24"/>
      <c r="AL4994" s="24"/>
      <c r="AO4994" s="24"/>
      <c r="AR4994" s="24"/>
      <c r="AU4994" s="24"/>
    </row>
    <row r="4995">
      <c r="J4995" s="18"/>
      <c r="N4995" s="24"/>
      <c r="Q4995" s="24"/>
      <c r="T4995" s="24"/>
      <c r="W4995" s="24"/>
      <c r="Z4995" s="24"/>
      <c r="AC4995" s="24"/>
      <c r="AI4995" s="24"/>
      <c r="AL4995" s="24"/>
      <c r="AO4995" s="24"/>
      <c r="AR4995" s="24"/>
      <c r="AU4995" s="24"/>
    </row>
    <row r="4996">
      <c r="J4996" s="18"/>
      <c r="N4996" s="24"/>
      <c r="Q4996" s="24"/>
      <c r="T4996" s="24"/>
      <c r="W4996" s="24"/>
      <c r="Z4996" s="24"/>
      <c r="AC4996" s="24"/>
      <c r="AI4996" s="24"/>
      <c r="AL4996" s="24"/>
      <c r="AO4996" s="24"/>
      <c r="AR4996" s="24"/>
      <c r="AU4996" s="24"/>
    </row>
    <row r="4997">
      <c r="J4997" s="18"/>
      <c r="N4997" s="24"/>
      <c r="Q4997" s="24"/>
      <c r="T4997" s="24"/>
      <c r="W4997" s="24"/>
      <c r="Z4997" s="24"/>
      <c r="AC4997" s="24"/>
      <c r="AI4997" s="24"/>
      <c r="AL4997" s="24"/>
      <c r="AO4997" s="24"/>
      <c r="AR4997" s="24"/>
      <c r="AU4997" s="24"/>
    </row>
    <row r="4998">
      <c r="J4998" s="18"/>
      <c r="N4998" s="24"/>
      <c r="Q4998" s="24"/>
      <c r="T4998" s="24"/>
      <c r="W4998" s="24"/>
      <c r="Z4998" s="24"/>
      <c r="AC4998" s="24"/>
      <c r="AI4998" s="24"/>
      <c r="AL4998" s="24"/>
      <c r="AO4998" s="24"/>
      <c r="AR4998" s="24"/>
      <c r="AU4998" s="24"/>
    </row>
    <row r="4999">
      <c r="J4999" s="18"/>
      <c r="N4999" s="24"/>
      <c r="Q4999" s="24"/>
      <c r="T4999" s="24"/>
      <c r="W4999" s="24"/>
      <c r="Z4999" s="24"/>
      <c r="AC4999" s="24"/>
      <c r="AI4999" s="24"/>
      <c r="AL4999" s="24"/>
      <c r="AO4999" s="24"/>
      <c r="AR4999" s="24"/>
      <c r="AU4999" s="24"/>
    </row>
    <row r="5000">
      <c r="J5000" s="18"/>
      <c r="N5000" s="24"/>
      <c r="Q5000" s="24"/>
      <c r="T5000" s="24"/>
      <c r="W5000" s="24"/>
      <c r="Z5000" s="24"/>
      <c r="AC5000" s="24"/>
      <c r="AI5000" s="24"/>
      <c r="AL5000" s="24"/>
      <c r="AO5000" s="24"/>
      <c r="AR5000" s="24"/>
      <c r="AU5000" s="24"/>
    </row>
    <row r="5001">
      <c r="J5001" s="18"/>
      <c r="N5001" s="24"/>
      <c r="Q5001" s="24"/>
      <c r="T5001" s="24"/>
      <c r="W5001" s="24"/>
      <c r="Z5001" s="24"/>
      <c r="AC5001" s="24"/>
      <c r="AI5001" s="24"/>
      <c r="AL5001" s="24"/>
      <c r="AO5001" s="24"/>
      <c r="AR5001" s="24"/>
      <c r="AU5001" s="24"/>
    </row>
    <row r="5002">
      <c r="J5002" s="18"/>
      <c r="N5002" s="24"/>
      <c r="Q5002" s="24"/>
      <c r="T5002" s="24"/>
      <c r="W5002" s="24"/>
      <c r="Z5002" s="24"/>
      <c r="AC5002" s="24"/>
      <c r="AI5002" s="24"/>
      <c r="AL5002" s="24"/>
      <c r="AO5002" s="24"/>
      <c r="AR5002" s="24"/>
      <c r="AU5002" s="24"/>
    </row>
    <row r="5003">
      <c r="J5003" s="18"/>
      <c r="N5003" s="24"/>
      <c r="Q5003" s="24"/>
      <c r="T5003" s="24"/>
      <c r="W5003" s="24"/>
      <c r="Z5003" s="24"/>
      <c r="AC5003" s="24"/>
      <c r="AI5003" s="24"/>
      <c r="AL5003" s="24"/>
      <c r="AO5003" s="24"/>
      <c r="AR5003" s="24"/>
      <c r="AU5003" s="24"/>
    </row>
    <row r="5004">
      <c r="J5004" s="18"/>
      <c r="N5004" s="24"/>
      <c r="Q5004" s="24"/>
      <c r="T5004" s="24"/>
      <c r="W5004" s="24"/>
      <c r="Z5004" s="24"/>
      <c r="AC5004" s="24"/>
      <c r="AI5004" s="24"/>
      <c r="AL5004" s="24"/>
      <c r="AO5004" s="24"/>
      <c r="AR5004" s="24"/>
      <c r="AU5004" s="24"/>
    </row>
    <row r="5005">
      <c r="J5005" s="18"/>
      <c r="N5005" s="24"/>
      <c r="Q5005" s="24"/>
      <c r="T5005" s="24"/>
      <c r="W5005" s="24"/>
      <c r="Z5005" s="24"/>
      <c r="AC5005" s="24"/>
      <c r="AI5005" s="24"/>
      <c r="AL5005" s="24"/>
      <c r="AO5005" s="24"/>
      <c r="AR5005" s="24"/>
      <c r="AU5005" s="24"/>
    </row>
    <row r="5006">
      <c r="J5006" s="18"/>
      <c r="N5006" s="24"/>
      <c r="Q5006" s="24"/>
      <c r="T5006" s="24"/>
      <c r="W5006" s="24"/>
      <c r="Z5006" s="24"/>
      <c r="AC5006" s="24"/>
      <c r="AI5006" s="24"/>
      <c r="AL5006" s="24"/>
      <c r="AO5006" s="24"/>
      <c r="AR5006" s="24"/>
      <c r="AU5006" s="24"/>
    </row>
    <row r="5007">
      <c r="J5007" s="18"/>
      <c r="N5007" s="24"/>
      <c r="Q5007" s="24"/>
      <c r="T5007" s="24"/>
      <c r="W5007" s="24"/>
      <c r="Z5007" s="24"/>
      <c r="AC5007" s="24"/>
      <c r="AI5007" s="24"/>
      <c r="AL5007" s="24"/>
      <c r="AO5007" s="24"/>
      <c r="AR5007" s="24"/>
      <c r="AU5007" s="24"/>
    </row>
    <row r="5008">
      <c r="J5008" s="18"/>
      <c r="N5008" s="24"/>
      <c r="Q5008" s="24"/>
      <c r="T5008" s="24"/>
      <c r="W5008" s="24"/>
      <c r="Z5008" s="24"/>
      <c r="AC5008" s="24"/>
      <c r="AI5008" s="24"/>
      <c r="AL5008" s="24"/>
      <c r="AO5008" s="24"/>
      <c r="AR5008" s="24"/>
      <c r="AU5008" s="24"/>
    </row>
    <row r="5009">
      <c r="J5009" s="18"/>
      <c r="N5009" s="24"/>
      <c r="Q5009" s="24"/>
      <c r="T5009" s="24"/>
      <c r="W5009" s="24"/>
      <c r="Z5009" s="24"/>
      <c r="AC5009" s="24"/>
      <c r="AI5009" s="24"/>
      <c r="AL5009" s="24"/>
      <c r="AO5009" s="24"/>
      <c r="AR5009" s="24"/>
      <c r="AU5009" s="24"/>
    </row>
    <row r="5010">
      <c r="J5010" s="18"/>
      <c r="N5010" s="24"/>
      <c r="Q5010" s="24"/>
      <c r="T5010" s="24"/>
      <c r="W5010" s="24"/>
      <c r="Z5010" s="24"/>
      <c r="AC5010" s="24"/>
      <c r="AI5010" s="24"/>
      <c r="AL5010" s="24"/>
      <c r="AO5010" s="24"/>
      <c r="AR5010" s="24"/>
      <c r="AU5010" s="24"/>
    </row>
    <row r="5011">
      <c r="J5011" s="18"/>
      <c r="N5011" s="24"/>
      <c r="Q5011" s="24"/>
      <c r="T5011" s="24"/>
      <c r="W5011" s="24"/>
      <c r="Z5011" s="24"/>
      <c r="AC5011" s="24"/>
      <c r="AI5011" s="24"/>
      <c r="AL5011" s="24"/>
      <c r="AO5011" s="24"/>
      <c r="AR5011" s="24"/>
      <c r="AU5011" s="24"/>
    </row>
    <row r="5012">
      <c r="J5012" s="18"/>
      <c r="N5012" s="24"/>
      <c r="Q5012" s="24"/>
      <c r="T5012" s="24"/>
      <c r="W5012" s="24"/>
      <c r="Z5012" s="24"/>
      <c r="AC5012" s="24"/>
      <c r="AI5012" s="24"/>
      <c r="AL5012" s="24"/>
      <c r="AO5012" s="24"/>
      <c r="AR5012" s="24"/>
      <c r="AU5012" s="24"/>
    </row>
    <row r="5013">
      <c r="J5013" s="18"/>
      <c r="N5013" s="24"/>
      <c r="Q5013" s="24"/>
      <c r="T5013" s="24"/>
      <c r="W5013" s="24"/>
      <c r="Z5013" s="24"/>
      <c r="AC5013" s="24"/>
      <c r="AI5013" s="24"/>
      <c r="AL5013" s="24"/>
      <c r="AO5013" s="24"/>
      <c r="AR5013" s="24"/>
      <c r="AU5013" s="24"/>
    </row>
    <row r="5014">
      <c r="J5014" s="18"/>
      <c r="N5014" s="24"/>
      <c r="Q5014" s="24"/>
      <c r="T5014" s="24"/>
      <c r="W5014" s="24"/>
      <c r="Z5014" s="24"/>
      <c r="AC5014" s="24"/>
      <c r="AI5014" s="24"/>
      <c r="AL5014" s="24"/>
      <c r="AO5014" s="24"/>
      <c r="AR5014" s="24"/>
      <c r="AU5014" s="24"/>
    </row>
    <row r="5015">
      <c r="J5015" s="18"/>
      <c r="N5015" s="24"/>
      <c r="Q5015" s="24"/>
      <c r="T5015" s="24"/>
      <c r="W5015" s="24"/>
      <c r="Z5015" s="24"/>
      <c r="AC5015" s="24"/>
      <c r="AI5015" s="24"/>
      <c r="AL5015" s="24"/>
      <c r="AO5015" s="24"/>
      <c r="AR5015" s="24"/>
      <c r="AU5015" s="24"/>
    </row>
    <row r="5016">
      <c r="J5016" s="18"/>
      <c r="N5016" s="24"/>
      <c r="Q5016" s="24"/>
      <c r="T5016" s="24"/>
      <c r="W5016" s="24"/>
      <c r="Z5016" s="24"/>
      <c r="AC5016" s="24"/>
      <c r="AI5016" s="24"/>
      <c r="AL5016" s="24"/>
      <c r="AO5016" s="24"/>
      <c r="AR5016" s="24"/>
      <c r="AU5016" s="24"/>
    </row>
    <row r="5017">
      <c r="J5017" s="18"/>
      <c r="N5017" s="24"/>
      <c r="Q5017" s="24"/>
      <c r="T5017" s="24"/>
      <c r="W5017" s="24"/>
      <c r="Z5017" s="24"/>
      <c r="AC5017" s="24"/>
      <c r="AI5017" s="24"/>
      <c r="AL5017" s="24"/>
      <c r="AO5017" s="24"/>
      <c r="AR5017" s="24"/>
      <c r="AU5017" s="24"/>
    </row>
    <row r="5018">
      <c r="J5018" s="18"/>
      <c r="N5018" s="24"/>
      <c r="Q5018" s="24"/>
      <c r="T5018" s="24"/>
      <c r="W5018" s="24"/>
      <c r="Z5018" s="24"/>
      <c r="AC5018" s="24"/>
      <c r="AI5018" s="24"/>
      <c r="AL5018" s="24"/>
      <c r="AO5018" s="24"/>
      <c r="AR5018" s="24"/>
      <c r="AU5018" s="24"/>
    </row>
    <row r="5019">
      <c r="J5019" s="18"/>
      <c r="N5019" s="24"/>
      <c r="Q5019" s="24"/>
      <c r="T5019" s="24"/>
      <c r="W5019" s="24"/>
      <c r="Z5019" s="24"/>
      <c r="AC5019" s="24"/>
      <c r="AI5019" s="24"/>
      <c r="AL5019" s="24"/>
      <c r="AO5019" s="24"/>
      <c r="AR5019" s="24"/>
      <c r="AU5019" s="24"/>
    </row>
    <row r="5020">
      <c r="J5020" s="18"/>
      <c r="N5020" s="24"/>
      <c r="Q5020" s="24"/>
      <c r="T5020" s="24"/>
      <c r="W5020" s="24"/>
      <c r="Z5020" s="24"/>
      <c r="AC5020" s="24"/>
      <c r="AI5020" s="24"/>
      <c r="AL5020" s="24"/>
      <c r="AO5020" s="24"/>
      <c r="AR5020" s="24"/>
      <c r="AU5020" s="24"/>
    </row>
    <row r="5021">
      <c r="J5021" s="18"/>
      <c r="N5021" s="24"/>
      <c r="Q5021" s="24"/>
      <c r="T5021" s="24"/>
      <c r="W5021" s="24"/>
      <c r="Z5021" s="24"/>
      <c r="AC5021" s="24"/>
      <c r="AI5021" s="24"/>
      <c r="AL5021" s="24"/>
      <c r="AO5021" s="24"/>
      <c r="AR5021" s="24"/>
      <c r="AU5021" s="24"/>
    </row>
    <row r="5022">
      <c r="J5022" s="18"/>
      <c r="N5022" s="24"/>
      <c r="Q5022" s="24"/>
      <c r="T5022" s="24"/>
      <c r="W5022" s="24"/>
      <c r="Z5022" s="24"/>
      <c r="AC5022" s="24"/>
      <c r="AI5022" s="24"/>
      <c r="AL5022" s="24"/>
      <c r="AO5022" s="24"/>
      <c r="AR5022" s="24"/>
      <c r="AU5022" s="24"/>
    </row>
    <row r="5023">
      <c r="J5023" s="18"/>
      <c r="N5023" s="24"/>
      <c r="Q5023" s="24"/>
      <c r="T5023" s="24"/>
      <c r="W5023" s="24"/>
      <c r="Z5023" s="24"/>
      <c r="AC5023" s="24"/>
      <c r="AI5023" s="24"/>
      <c r="AL5023" s="24"/>
      <c r="AO5023" s="24"/>
      <c r="AR5023" s="24"/>
      <c r="AU5023" s="24"/>
    </row>
    <row r="5024">
      <c r="J5024" s="18"/>
      <c r="N5024" s="24"/>
      <c r="Q5024" s="24"/>
      <c r="T5024" s="24"/>
      <c r="W5024" s="24"/>
      <c r="Z5024" s="24"/>
      <c r="AC5024" s="24"/>
      <c r="AI5024" s="24"/>
      <c r="AL5024" s="24"/>
      <c r="AO5024" s="24"/>
      <c r="AR5024" s="24"/>
      <c r="AU5024" s="24"/>
    </row>
    <row r="5025">
      <c r="J5025" s="18"/>
      <c r="N5025" s="24"/>
      <c r="Q5025" s="24"/>
      <c r="T5025" s="24"/>
      <c r="W5025" s="24"/>
      <c r="Z5025" s="24"/>
      <c r="AC5025" s="24"/>
      <c r="AI5025" s="24"/>
      <c r="AL5025" s="24"/>
      <c r="AO5025" s="24"/>
      <c r="AR5025" s="24"/>
      <c r="AU5025" s="24"/>
    </row>
    <row r="5026">
      <c r="J5026" s="18"/>
      <c r="N5026" s="24"/>
      <c r="Q5026" s="24"/>
      <c r="T5026" s="24"/>
      <c r="W5026" s="24"/>
      <c r="Z5026" s="24"/>
      <c r="AC5026" s="24"/>
      <c r="AI5026" s="24"/>
      <c r="AL5026" s="24"/>
      <c r="AO5026" s="24"/>
      <c r="AR5026" s="24"/>
      <c r="AU5026" s="24"/>
    </row>
    <row r="5027">
      <c r="J5027" s="18"/>
      <c r="N5027" s="24"/>
      <c r="Q5027" s="24"/>
      <c r="T5027" s="24"/>
      <c r="W5027" s="24"/>
      <c r="Z5027" s="24"/>
      <c r="AC5027" s="24"/>
      <c r="AI5027" s="24"/>
      <c r="AL5027" s="24"/>
      <c r="AO5027" s="24"/>
      <c r="AR5027" s="24"/>
      <c r="AU5027" s="24"/>
    </row>
    <row r="5028">
      <c r="J5028" s="18"/>
      <c r="N5028" s="24"/>
      <c r="Q5028" s="24"/>
      <c r="T5028" s="24"/>
      <c r="W5028" s="24"/>
      <c r="Z5028" s="24"/>
      <c r="AC5028" s="24"/>
      <c r="AI5028" s="24"/>
      <c r="AL5028" s="24"/>
      <c r="AO5028" s="24"/>
      <c r="AR5028" s="24"/>
      <c r="AU5028" s="24"/>
    </row>
    <row r="5029">
      <c r="J5029" s="18"/>
      <c r="N5029" s="24"/>
      <c r="Q5029" s="24"/>
      <c r="T5029" s="24"/>
      <c r="W5029" s="24"/>
      <c r="Z5029" s="24"/>
      <c r="AC5029" s="24"/>
      <c r="AI5029" s="24"/>
      <c r="AL5029" s="24"/>
      <c r="AO5029" s="24"/>
      <c r="AR5029" s="24"/>
      <c r="AU5029" s="24"/>
    </row>
    <row r="5030">
      <c r="J5030" s="18"/>
      <c r="N5030" s="24"/>
      <c r="Q5030" s="24"/>
      <c r="T5030" s="24"/>
      <c r="W5030" s="24"/>
      <c r="Z5030" s="24"/>
      <c r="AC5030" s="24"/>
      <c r="AI5030" s="24"/>
      <c r="AL5030" s="24"/>
      <c r="AO5030" s="24"/>
      <c r="AR5030" s="24"/>
      <c r="AU5030" s="24"/>
    </row>
    <row r="5031">
      <c r="J5031" s="18"/>
      <c r="N5031" s="24"/>
      <c r="Q5031" s="24"/>
      <c r="T5031" s="24"/>
      <c r="W5031" s="24"/>
      <c r="Z5031" s="24"/>
      <c r="AC5031" s="24"/>
      <c r="AI5031" s="24"/>
      <c r="AL5031" s="24"/>
      <c r="AO5031" s="24"/>
      <c r="AR5031" s="24"/>
      <c r="AU5031" s="24"/>
    </row>
    <row r="5032">
      <c r="J5032" s="18"/>
      <c r="N5032" s="24"/>
      <c r="Q5032" s="24"/>
      <c r="T5032" s="24"/>
      <c r="W5032" s="24"/>
      <c r="Z5032" s="24"/>
      <c r="AC5032" s="24"/>
      <c r="AI5032" s="24"/>
      <c r="AL5032" s="24"/>
      <c r="AO5032" s="24"/>
      <c r="AR5032" s="24"/>
      <c r="AU5032" s="24"/>
    </row>
    <row r="5033">
      <c r="J5033" s="18"/>
      <c r="N5033" s="24"/>
      <c r="Q5033" s="24"/>
      <c r="T5033" s="24"/>
      <c r="W5033" s="24"/>
      <c r="Z5033" s="24"/>
      <c r="AC5033" s="24"/>
      <c r="AI5033" s="24"/>
      <c r="AL5033" s="24"/>
      <c r="AO5033" s="24"/>
      <c r="AR5033" s="24"/>
      <c r="AU5033" s="24"/>
    </row>
    <row r="5034">
      <c r="J5034" s="18"/>
      <c r="N5034" s="24"/>
      <c r="Q5034" s="24"/>
      <c r="T5034" s="24"/>
      <c r="W5034" s="24"/>
      <c r="Z5034" s="24"/>
      <c r="AC5034" s="24"/>
      <c r="AI5034" s="24"/>
      <c r="AL5034" s="24"/>
      <c r="AO5034" s="24"/>
      <c r="AR5034" s="24"/>
      <c r="AU5034" s="24"/>
    </row>
    <row r="5035">
      <c r="J5035" s="18"/>
      <c r="N5035" s="24"/>
      <c r="Q5035" s="24"/>
      <c r="T5035" s="24"/>
      <c r="W5035" s="24"/>
      <c r="Z5035" s="24"/>
      <c r="AC5035" s="24"/>
      <c r="AI5035" s="24"/>
      <c r="AL5035" s="24"/>
      <c r="AO5035" s="24"/>
      <c r="AR5035" s="24"/>
      <c r="AU5035" s="24"/>
    </row>
    <row r="5036">
      <c r="J5036" s="18"/>
      <c r="N5036" s="24"/>
      <c r="Q5036" s="24"/>
      <c r="T5036" s="24"/>
      <c r="W5036" s="24"/>
      <c r="Z5036" s="24"/>
      <c r="AC5036" s="24"/>
      <c r="AI5036" s="24"/>
      <c r="AL5036" s="24"/>
      <c r="AO5036" s="24"/>
      <c r="AR5036" s="24"/>
      <c r="AU5036" s="24"/>
    </row>
    <row r="5037">
      <c r="J5037" s="18"/>
      <c r="N5037" s="24"/>
      <c r="Q5037" s="24"/>
      <c r="T5037" s="24"/>
      <c r="W5037" s="24"/>
      <c r="Z5037" s="24"/>
      <c r="AC5037" s="24"/>
      <c r="AI5037" s="24"/>
      <c r="AL5037" s="24"/>
      <c r="AO5037" s="24"/>
      <c r="AR5037" s="24"/>
      <c r="AU5037" s="24"/>
    </row>
    <row r="5038">
      <c r="J5038" s="18"/>
      <c r="N5038" s="24"/>
      <c r="Q5038" s="24"/>
      <c r="T5038" s="24"/>
      <c r="W5038" s="24"/>
      <c r="Z5038" s="24"/>
      <c r="AC5038" s="24"/>
      <c r="AI5038" s="24"/>
      <c r="AL5038" s="24"/>
      <c r="AO5038" s="24"/>
      <c r="AR5038" s="24"/>
      <c r="AU5038" s="24"/>
    </row>
    <row r="5039">
      <c r="J5039" s="18"/>
      <c r="N5039" s="24"/>
      <c r="Q5039" s="24"/>
      <c r="T5039" s="24"/>
      <c r="W5039" s="24"/>
      <c r="Z5039" s="24"/>
      <c r="AC5039" s="24"/>
      <c r="AI5039" s="24"/>
      <c r="AL5039" s="24"/>
      <c r="AO5039" s="24"/>
      <c r="AR5039" s="24"/>
      <c r="AU5039" s="24"/>
    </row>
    <row r="5040">
      <c r="J5040" s="18"/>
      <c r="N5040" s="24"/>
      <c r="Q5040" s="24"/>
      <c r="T5040" s="24"/>
      <c r="W5040" s="24"/>
      <c r="Z5040" s="24"/>
      <c r="AC5040" s="24"/>
      <c r="AI5040" s="24"/>
      <c r="AL5040" s="24"/>
      <c r="AO5040" s="24"/>
      <c r="AR5040" s="24"/>
      <c r="AU5040" s="24"/>
    </row>
    <row r="5041">
      <c r="J5041" s="18"/>
      <c r="N5041" s="24"/>
      <c r="Q5041" s="24"/>
      <c r="T5041" s="24"/>
      <c r="W5041" s="24"/>
      <c r="Z5041" s="24"/>
      <c r="AC5041" s="24"/>
      <c r="AI5041" s="24"/>
      <c r="AL5041" s="24"/>
      <c r="AO5041" s="24"/>
      <c r="AR5041" s="24"/>
      <c r="AU5041" s="24"/>
    </row>
    <row r="5042">
      <c r="J5042" s="18"/>
      <c r="N5042" s="24"/>
      <c r="Q5042" s="24"/>
      <c r="T5042" s="24"/>
      <c r="W5042" s="24"/>
      <c r="Z5042" s="24"/>
      <c r="AC5042" s="24"/>
      <c r="AI5042" s="24"/>
      <c r="AL5042" s="24"/>
      <c r="AO5042" s="24"/>
      <c r="AR5042" s="24"/>
      <c r="AU5042" s="24"/>
    </row>
    <row r="5043">
      <c r="J5043" s="18"/>
      <c r="N5043" s="24"/>
      <c r="Q5043" s="24"/>
      <c r="T5043" s="24"/>
      <c r="W5043" s="24"/>
      <c r="Z5043" s="24"/>
      <c r="AC5043" s="24"/>
      <c r="AI5043" s="24"/>
      <c r="AL5043" s="24"/>
      <c r="AO5043" s="24"/>
      <c r="AR5043" s="24"/>
      <c r="AU5043" s="24"/>
    </row>
    <row r="5044">
      <c r="J5044" s="18"/>
      <c r="N5044" s="24"/>
      <c r="Q5044" s="24"/>
      <c r="T5044" s="24"/>
      <c r="W5044" s="24"/>
      <c r="Z5044" s="24"/>
      <c r="AC5044" s="24"/>
      <c r="AI5044" s="24"/>
      <c r="AL5044" s="24"/>
      <c r="AO5044" s="24"/>
      <c r="AR5044" s="24"/>
      <c r="AU5044" s="24"/>
    </row>
    <row r="5045">
      <c r="J5045" s="18"/>
      <c r="N5045" s="24"/>
      <c r="Q5045" s="24"/>
      <c r="T5045" s="24"/>
      <c r="W5045" s="24"/>
      <c r="Z5045" s="24"/>
      <c r="AC5045" s="24"/>
      <c r="AI5045" s="24"/>
      <c r="AL5045" s="24"/>
      <c r="AO5045" s="24"/>
      <c r="AR5045" s="24"/>
      <c r="AU5045" s="24"/>
    </row>
    <row r="5046">
      <c r="J5046" s="18"/>
      <c r="N5046" s="24"/>
      <c r="Q5046" s="24"/>
      <c r="T5046" s="24"/>
      <c r="W5046" s="24"/>
      <c r="Z5046" s="24"/>
      <c r="AC5046" s="24"/>
      <c r="AI5046" s="24"/>
      <c r="AL5046" s="24"/>
      <c r="AO5046" s="24"/>
      <c r="AR5046" s="24"/>
      <c r="AU5046" s="24"/>
    </row>
    <row r="5047">
      <c r="J5047" s="18"/>
      <c r="N5047" s="24"/>
      <c r="Q5047" s="24"/>
      <c r="T5047" s="24"/>
      <c r="W5047" s="24"/>
      <c r="Z5047" s="24"/>
      <c r="AC5047" s="24"/>
      <c r="AI5047" s="24"/>
      <c r="AL5047" s="24"/>
      <c r="AO5047" s="24"/>
      <c r="AR5047" s="24"/>
      <c r="AU5047" s="24"/>
    </row>
    <row r="5048">
      <c r="J5048" s="18"/>
      <c r="N5048" s="24"/>
      <c r="Q5048" s="24"/>
      <c r="T5048" s="24"/>
      <c r="W5048" s="24"/>
      <c r="Z5048" s="24"/>
      <c r="AC5048" s="24"/>
      <c r="AI5048" s="24"/>
      <c r="AL5048" s="24"/>
      <c r="AO5048" s="24"/>
      <c r="AR5048" s="24"/>
      <c r="AU5048" s="24"/>
    </row>
    <row r="5049">
      <c r="J5049" s="18"/>
      <c r="N5049" s="24"/>
      <c r="Q5049" s="24"/>
      <c r="T5049" s="24"/>
      <c r="W5049" s="24"/>
      <c r="Z5049" s="24"/>
      <c r="AC5049" s="24"/>
      <c r="AI5049" s="24"/>
      <c r="AL5049" s="24"/>
      <c r="AO5049" s="24"/>
      <c r="AR5049" s="24"/>
      <c r="AU5049" s="24"/>
    </row>
    <row r="5050">
      <c r="J5050" s="18"/>
      <c r="N5050" s="24"/>
      <c r="Q5050" s="24"/>
      <c r="T5050" s="24"/>
      <c r="W5050" s="24"/>
      <c r="Z5050" s="24"/>
      <c r="AC5050" s="24"/>
      <c r="AI5050" s="24"/>
      <c r="AL5050" s="24"/>
      <c r="AO5050" s="24"/>
      <c r="AR5050" s="24"/>
      <c r="AU5050" s="24"/>
    </row>
    <row r="5051">
      <c r="J5051" s="18"/>
      <c r="N5051" s="24"/>
      <c r="Q5051" s="24"/>
      <c r="T5051" s="24"/>
      <c r="W5051" s="24"/>
      <c r="Z5051" s="24"/>
      <c r="AC5051" s="24"/>
      <c r="AI5051" s="24"/>
      <c r="AL5051" s="24"/>
      <c r="AO5051" s="24"/>
      <c r="AR5051" s="24"/>
      <c r="AU5051" s="24"/>
    </row>
    <row r="5052">
      <c r="J5052" s="18"/>
      <c r="N5052" s="24"/>
      <c r="Q5052" s="24"/>
      <c r="T5052" s="24"/>
      <c r="W5052" s="24"/>
      <c r="Z5052" s="24"/>
      <c r="AC5052" s="24"/>
      <c r="AI5052" s="24"/>
      <c r="AL5052" s="24"/>
      <c r="AO5052" s="24"/>
      <c r="AR5052" s="24"/>
      <c r="AU5052" s="24"/>
    </row>
    <row r="5053">
      <c r="J5053" s="18"/>
      <c r="N5053" s="24"/>
      <c r="Q5053" s="24"/>
      <c r="T5053" s="24"/>
      <c r="W5053" s="24"/>
      <c r="Z5053" s="24"/>
      <c r="AC5053" s="24"/>
      <c r="AI5053" s="24"/>
      <c r="AL5053" s="24"/>
      <c r="AO5053" s="24"/>
      <c r="AR5053" s="24"/>
      <c r="AU5053" s="24"/>
    </row>
    <row r="5054">
      <c r="J5054" s="18"/>
      <c r="N5054" s="24"/>
      <c r="Q5054" s="24"/>
      <c r="T5054" s="24"/>
      <c r="W5054" s="24"/>
      <c r="Z5054" s="24"/>
      <c r="AC5054" s="24"/>
      <c r="AI5054" s="24"/>
      <c r="AL5054" s="24"/>
      <c r="AO5054" s="24"/>
      <c r="AR5054" s="24"/>
      <c r="AU5054" s="24"/>
    </row>
    <row r="5055">
      <c r="J5055" s="18"/>
      <c r="N5055" s="24"/>
      <c r="Q5055" s="24"/>
      <c r="T5055" s="24"/>
      <c r="W5055" s="24"/>
      <c r="Z5055" s="24"/>
      <c r="AC5055" s="24"/>
      <c r="AI5055" s="24"/>
      <c r="AL5055" s="24"/>
      <c r="AO5055" s="24"/>
      <c r="AR5055" s="24"/>
      <c r="AU5055" s="24"/>
    </row>
    <row r="5056">
      <c r="J5056" s="18"/>
      <c r="N5056" s="24"/>
      <c r="Q5056" s="24"/>
      <c r="T5056" s="24"/>
      <c r="W5056" s="24"/>
      <c r="Z5056" s="24"/>
      <c r="AC5056" s="24"/>
      <c r="AI5056" s="24"/>
      <c r="AL5056" s="24"/>
      <c r="AO5056" s="24"/>
      <c r="AR5056" s="24"/>
      <c r="AU5056" s="24"/>
    </row>
    <row r="5057">
      <c r="J5057" s="18"/>
      <c r="N5057" s="24"/>
      <c r="Q5057" s="24"/>
      <c r="T5057" s="24"/>
      <c r="W5057" s="24"/>
      <c r="Z5057" s="24"/>
      <c r="AC5057" s="24"/>
      <c r="AI5057" s="24"/>
      <c r="AL5057" s="24"/>
      <c r="AO5057" s="24"/>
      <c r="AR5057" s="24"/>
      <c r="AU5057" s="24"/>
    </row>
    <row r="5058">
      <c r="J5058" s="18"/>
      <c r="N5058" s="24"/>
      <c r="Q5058" s="24"/>
      <c r="T5058" s="24"/>
      <c r="W5058" s="24"/>
      <c r="Z5058" s="24"/>
      <c r="AC5058" s="24"/>
      <c r="AI5058" s="24"/>
      <c r="AL5058" s="24"/>
      <c r="AO5058" s="24"/>
      <c r="AR5058" s="24"/>
      <c r="AU5058" s="24"/>
    </row>
    <row r="5059">
      <c r="J5059" s="18"/>
      <c r="N5059" s="24"/>
      <c r="Q5059" s="24"/>
      <c r="T5059" s="24"/>
      <c r="W5059" s="24"/>
      <c r="Z5059" s="24"/>
      <c r="AC5059" s="24"/>
      <c r="AI5059" s="24"/>
      <c r="AL5059" s="24"/>
      <c r="AO5059" s="24"/>
      <c r="AR5059" s="24"/>
      <c r="AU5059" s="24"/>
    </row>
    <row r="5060">
      <c r="J5060" s="18"/>
      <c r="N5060" s="24"/>
      <c r="Q5060" s="24"/>
      <c r="T5060" s="24"/>
      <c r="W5060" s="24"/>
      <c r="Z5060" s="24"/>
      <c r="AC5060" s="24"/>
      <c r="AI5060" s="24"/>
      <c r="AL5060" s="24"/>
      <c r="AO5060" s="24"/>
      <c r="AR5060" s="24"/>
      <c r="AU5060" s="24"/>
    </row>
    <row r="5061">
      <c r="J5061" s="18"/>
      <c r="N5061" s="24"/>
      <c r="Q5061" s="24"/>
      <c r="T5061" s="24"/>
      <c r="W5061" s="24"/>
      <c r="Z5061" s="24"/>
      <c r="AC5061" s="24"/>
      <c r="AI5061" s="24"/>
      <c r="AL5061" s="24"/>
      <c r="AO5061" s="24"/>
      <c r="AR5061" s="24"/>
      <c r="AU5061" s="24"/>
    </row>
    <row r="5062">
      <c r="J5062" s="18"/>
      <c r="N5062" s="24"/>
      <c r="Q5062" s="24"/>
      <c r="T5062" s="24"/>
      <c r="W5062" s="24"/>
      <c r="Z5062" s="24"/>
      <c r="AC5062" s="24"/>
      <c r="AI5062" s="24"/>
      <c r="AL5062" s="24"/>
      <c r="AO5062" s="24"/>
      <c r="AR5062" s="24"/>
      <c r="AU5062" s="24"/>
    </row>
    <row r="5063">
      <c r="J5063" s="18"/>
      <c r="N5063" s="24"/>
      <c r="Q5063" s="24"/>
      <c r="T5063" s="24"/>
      <c r="W5063" s="24"/>
      <c r="Z5063" s="24"/>
      <c r="AC5063" s="24"/>
      <c r="AI5063" s="24"/>
      <c r="AL5063" s="24"/>
      <c r="AO5063" s="24"/>
      <c r="AR5063" s="24"/>
      <c r="AU5063" s="24"/>
    </row>
    <row r="5064">
      <c r="J5064" s="18"/>
      <c r="N5064" s="24"/>
      <c r="Q5064" s="24"/>
      <c r="T5064" s="24"/>
      <c r="W5064" s="24"/>
      <c r="Z5064" s="24"/>
      <c r="AC5064" s="24"/>
      <c r="AI5064" s="24"/>
      <c r="AL5064" s="24"/>
      <c r="AO5064" s="24"/>
      <c r="AR5064" s="24"/>
      <c r="AU5064" s="24"/>
    </row>
    <row r="5065">
      <c r="J5065" s="18"/>
      <c r="N5065" s="24"/>
      <c r="Q5065" s="24"/>
      <c r="T5065" s="24"/>
      <c r="W5065" s="24"/>
      <c r="Z5065" s="24"/>
      <c r="AC5065" s="24"/>
      <c r="AI5065" s="24"/>
      <c r="AL5065" s="24"/>
      <c r="AO5065" s="24"/>
      <c r="AR5065" s="24"/>
      <c r="AU5065" s="24"/>
    </row>
    <row r="5066">
      <c r="J5066" s="18"/>
      <c r="N5066" s="24"/>
      <c r="Q5066" s="24"/>
      <c r="T5066" s="24"/>
      <c r="W5066" s="24"/>
      <c r="Z5066" s="24"/>
      <c r="AC5066" s="24"/>
      <c r="AI5066" s="24"/>
      <c r="AL5066" s="24"/>
      <c r="AO5066" s="24"/>
      <c r="AR5066" s="24"/>
      <c r="AU5066" s="24"/>
    </row>
    <row r="5067">
      <c r="J5067" s="18"/>
      <c r="N5067" s="24"/>
      <c r="Q5067" s="24"/>
      <c r="T5067" s="24"/>
      <c r="W5067" s="24"/>
      <c r="Z5067" s="24"/>
      <c r="AC5067" s="24"/>
      <c r="AI5067" s="24"/>
      <c r="AL5067" s="24"/>
      <c r="AO5067" s="24"/>
      <c r="AR5067" s="24"/>
      <c r="AU5067" s="24"/>
    </row>
    <row r="5068">
      <c r="J5068" s="18"/>
      <c r="N5068" s="24"/>
      <c r="Q5068" s="24"/>
      <c r="T5068" s="24"/>
      <c r="W5068" s="24"/>
      <c r="Z5068" s="24"/>
      <c r="AC5068" s="24"/>
      <c r="AI5068" s="24"/>
      <c r="AL5068" s="24"/>
      <c r="AO5068" s="24"/>
      <c r="AR5068" s="24"/>
      <c r="AU5068" s="24"/>
    </row>
    <row r="5069">
      <c r="J5069" s="18"/>
      <c r="N5069" s="24"/>
      <c r="Q5069" s="24"/>
      <c r="T5069" s="24"/>
      <c r="W5069" s="24"/>
      <c r="Z5069" s="24"/>
      <c r="AC5069" s="24"/>
      <c r="AI5069" s="24"/>
      <c r="AL5069" s="24"/>
      <c r="AO5069" s="24"/>
      <c r="AR5069" s="24"/>
      <c r="AU5069" s="24"/>
    </row>
    <row r="5070">
      <c r="J5070" s="18"/>
      <c r="N5070" s="24"/>
      <c r="Q5070" s="24"/>
      <c r="T5070" s="24"/>
      <c r="W5070" s="24"/>
      <c r="Z5070" s="24"/>
      <c r="AC5070" s="24"/>
      <c r="AI5070" s="24"/>
      <c r="AL5070" s="24"/>
      <c r="AO5070" s="24"/>
      <c r="AR5070" s="24"/>
      <c r="AU5070" s="24"/>
    </row>
    <row r="5071">
      <c r="J5071" s="18"/>
      <c r="N5071" s="24"/>
      <c r="Q5071" s="24"/>
      <c r="T5071" s="24"/>
      <c r="W5071" s="24"/>
      <c r="Z5071" s="24"/>
      <c r="AC5071" s="24"/>
      <c r="AI5071" s="24"/>
      <c r="AL5071" s="24"/>
      <c r="AO5071" s="24"/>
      <c r="AR5071" s="24"/>
      <c r="AU5071" s="24"/>
    </row>
    <row r="5072">
      <c r="J5072" s="18"/>
      <c r="N5072" s="24"/>
      <c r="Q5072" s="24"/>
      <c r="T5072" s="24"/>
      <c r="W5072" s="24"/>
      <c r="Z5072" s="24"/>
      <c r="AC5072" s="24"/>
      <c r="AI5072" s="24"/>
      <c r="AL5072" s="24"/>
      <c r="AO5072" s="24"/>
      <c r="AR5072" s="24"/>
      <c r="AU5072" s="24"/>
    </row>
    <row r="5073">
      <c r="J5073" s="18"/>
      <c r="N5073" s="24"/>
      <c r="Q5073" s="24"/>
      <c r="T5073" s="24"/>
      <c r="W5073" s="24"/>
      <c r="Z5073" s="24"/>
      <c r="AC5073" s="24"/>
      <c r="AI5073" s="24"/>
      <c r="AL5073" s="24"/>
      <c r="AO5073" s="24"/>
      <c r="AR5073" s="24"/>
      <c r="AU5073" s="24"/>
    </row>
    <row r="5074">
      <c r="J5074" s="18"/>
      <c r="N5074" s="24"/>
      <c r="Q5074" s="24"/>
      <c r="T5074" s="24"/>
      <c r="W5074" s="24"/>
      <c r="Z5074" s="24"/>
      <c r="AC5074" s="24"/>
      <c r="AI5074" s="24"/>
      <c r="AL5074" s="24"/>
      <c r="AO5074" s="24"/>
      <c r="AR5074" s="24"/>
      <c r="AU5074" s="24"/>
    </row>
    <row r="5075">
      <c r="J5075" s="18"/>
      <c r="N5075" s="24"/>
      <c r="Q5075" s="24"/>
      <c r="T5075" s="24"/>
      <c r="W5075" s="24"/>
      <c r="Z5075" s="24"/>
      <c r="AC5075" s="24"/>
      <c r="AI5075" s="24"/>
      <c r="AL5075" s="24"/>
      <c r="AO5075" s="24"/>
      <c r="AR5075" s="24"/>
      <c r="AU5075" s="24"/>
    </row>
    <row r="5076">
      <c r="J5076" s="18"/>
      <c r="N5076" s="24"/>
      <c r="Q5076" s="24"/>
      <c r="T5076" s="24"/>
      <c r="W5076" s="24"/>
      <c r="Z5076" s="24"/>
      <c r="AC5076" s="24"/>
      <c r="AI5076" s="24"/>
      <c r="AL5076" s="24"/>
      <c r="AO5076" s="24"/>
      <c r="AR5076" s="24"/>
      <c r="AU5076" s="24"/>
    </row>
    <row r="5077">
      <c r="J5077" s="18"/>
      <c r="N5077" s="24"/>
      <c r="Q5077" s="24"/>
      <c r="T5077" s="24"/>
      <c r="W5077" s="24"/>
      <c r="Z5077" s="24"/>
      <c r="AC5077" s="24"/>
      <c r="AI5077" s="24"/>
      <c r="AL5077" s="24"/>
      <c r="AO5077" s="24"/>
      <c r="AR5077" s="24"/>
      <c r="AU5077" s="24"/>
    </row>
    <row r="5078">
      <c r="J5078" s="18"/>
      <c r="N5078" s="24"/>
      <c r="Q5078" s="24"/>
      <c r="T5078" s="24"/>
      <c r="W5078" s="24"/>
      <c r="Z5078" s="24"/>
      <c r="AC5078" s="24"/>
      <c r="AI5078" s="24"/>
      <c r="AL5078" s="24"/>
      <c r="AO5078" s="24"/>
      <c r="AR5078" s="24"/>
      <c r="AU5078" s="24"/>
    </row>
    <row r="5079">
      <c r="J5079" s="18"/>
      <c r="N5079" s="24"/>
      <c r="Q5079" s="24"/>
      <c r="T5079" s="24"/>
      <c r="W5079" s="24"/>
      <c r="Z5079" s="24"/>
      <c r="AC5079" s="24"/>
      <c r="AI5079" s="24"/>
      <c r="AL5079" s="24"/>
      <c r="AO5079" s="24"/>
      <c r="AR5079" s="24"/>
      <c r="AU5079" s="24"/>
    </row>
    <row r="5080">
      <c r="J5080" s="18"/>
      <c r="N5080" s="24"/>
      <c r="Q5080" s="24"/>
      <c r="T5080" s="24"/>
      <c r="W5080" s="24"/>
      <c r="Z5080" s="24"/>
      <c r="AC5080" s="24"/>
      <c r="AI5080" s="24"/>
      <c r="AL5080" s="24"/>
      <c r="AO5080" s="24"/>
      <c r="AR5080" s="24"/>
      <c r="AU5080" s="24"/>
    </row>
    <row r="5081">
      <c r="J5081" s="18"/>
      <c r="N5081" s="24"/>
      <c r="Q5081" s="24"/>
      <c r="T5081" s="24"/>
      <c r="W5081" s="24"/>
      <c r="Z5081" s="24"/>
      <c r="AC5081" s="24"/>
      <c r="AI5081" s="24"/>
      <c r="AL5081" s="24"/>
      <c r="AO5081" s="24"/>
      <c r="AR5081" s="24"/>
      <c r="AU5081" s="24"/>
    </row>
    <row r="5082">
      <c r="J5082" s="18"/>
      <c r="N5082" s="24"/>
      <c r="Q5082" s="24"/>
      <c r="T5082" s="24"/>
      <c r="W5082" s="24"/>
      <c r="Z5082" s="24"/>
      <c r="AC5082" s="24"/>
      <c r="AI5082" s="24"/>
      <c r="AL5082" s="24"/>
      <c r="AO5082" s="24"/>
      <c r="AR5082" s="24"/>
      <c r="AU5082" s="24"/>
    </row>
    <row r="5083">
      <c r="J5083" s="18"/>
      <c r="N5083" s="24"/>
      <c r="Q5083" s="24"/>
      <c r="T5083" s="24"/>
      <c r="W5083" s="24"/>
      <c r="Z5083" s="24"/>
      <c r="AC5083" s="24"/>
      <c r="AI5083" s="24"/>
      <c r="AL5083" s="24"/>
      <c r="AO5083" s="24"/>
      <c r="AR5083" s="24"/>
      <c r="AU5083" s="24"/>
    </row>
    <row r="5084">
      <c r="J5084" s="18"/>
      <c r="N5084" s="24"/>
      <c r="Q5084" s="24"/>
      <c r="T5084" s="24"/>
      <c r="W5084" s="24"/>
      <c r="Z5084" s="24"/>
      <c r="AC5084" s="24"/>
      <c r="AI5084" s="24"/>
      <c r="AL5084" s="24"/>
      <c r="AO5084" s="24"/>
      <c r="AR5084" s="24"/>
      <c r="AU5084" s="24"/>
    </row>
    <row r="5085">
      <c r="J5085" s="18"/>
      <c r="N5085" s="24"/>
      <c r="Q5085" s="24"/>
      <c r="T5085" s="24"/>
      <c r="W5085" s="24"/>
      <c r="Z5085" s="24"/>
      <c r="AC5085" s="24"/>
      <c r="AI5085" s="24"/>
      <c r="AL5085" s="24"/>
      <c r="AO5085" s="24"/>
      <c r="AR5085" s="24"/>
      <c r="AU5085" s="24"/>
    </row>
    <row r="5086">
      <c r="J5086" s="18"/>
      <c r="N5086" s="24"/>
      <c r="Q5086" s="24"/>
      <c r="T5086" s="24"/>
      <c r="W5086" s="24"/>
      <c r="Z5086" s="24"/>
      <c r="AC5086" s="24"/>
      <c r="AI5086" s="24"/>
      <c r="AL5086" s="24"/>
      <c r="AO5086" s="24"/>
      <c r="AR5086" s="24"/>
      <c r="AU5086" s="24"/>
    </row>
    <row r="5087">
      <c r="J5087" s="18"/>
      <c r="N5087" s="24"/>
      <c r="Q5087" s="24"/>
      <c r="T5087" s="24"/>
      <c r="W5087" s="24"/>
      <c r="Z5087" s="24"/>
      <c r="AC5087" s="24"/>
      <c r="AI5087" s="24"/>
      <c r="AL5087" s="24"/>
      <c r="AO5087" s="24"/>
      <c r="AR5087" s="24"/>
      <c r="AU5087" s="24"/>
    </row>
    <row r="5088">
      <c r="J5088" s="18"/>
      <c r="N5088" s="24"/>
      <c r="Q5088" s="24"/>
      <c r="T5088" s="24"/>
      <c r="W5088" s="24"/>
      <c r="Z5088" s="24"/>
      <c r="AC5088" s="24"/>
      <c r="AI5088" s="24"/>
      <c r="AL5088" s="24"/>
      <c r="AO5088" s="24"/>
      <c r="AR5088" s="24"/>
      <c r="AU5088" s="24"/>
    </row>
    <row r="5089">
      <c r="J5089" s="18"/>
      <c r="N5089" s="24"/>
      <c r="Q5089" s="24"/>
      <c r="T5089" s="24"/>
      <c r="W5089" s="24"/>
      <c r="Z5089" s="24"/>
      <c r="AC5089" s="24"/>
      <c r="AI5089" s="24"/>
      <c r="AL5089" s="24"/>
      <c r="AO5089" s="24"/>
      <c r="AR5089" s="24"/>
      <c r="AU5089" s="24"/>
    </row>
    <row r="5090">
      <c r="J5090" s="18"/>
      <c r="N5090" s="24"/>
      <c r="Q5090" s="24"/>
      <c r="T5090" s="24"/>
      <c r="W5090" s="24"/>
      <c r="Z5090" s="24"/>
      <c r="AC5090" s="24"/>
      <c r="AI5090" s="24"/>
      <c r="AL5090" s="24"/>
      <c r="AO5090" s="24"/>
      <c r="AR5090" s="24"/>
      <c r="AU5090" s="24"/>
    </row>
    <row r="5091">
      <c r="J5091" s="18"/>
      <c r="N5091" s="24"/>
      <c r="Q5091" s="24"/>
      <c r="T5091" s="24"/>
      <c r="W5091" s="24"/>
      <c r="Z5091" s="24"/>
      <c r="AC5091" s="24"/>
      <c r="AI5091" s="24"/>
      <c r="AL5091" s="24"/>
      <c r="AO5091" s="24"/>
      <c r="AR5091" s="24"/>
      <c r="AU5091" s="24"/>
    </row>
    <row r="5092">
      <c r="J5092" s="18"/>
      <c r="N5092" s="24"/>
      <c r="Q5092" s="24"/>
      <c r="T5092" s="24"/>
      <c r="W5092" s="24"/>
      <c r="Z5092" s="24"/>
      <c r="AC5092" s="24"/>
      <c r="AI5092" s="24"/>
      <c r="AL5092" s="24"/>
      <c r="AO5092" s="24"/>
      <c r="AR5092" s="24"/>
      <c r="AU5092" s="24"/>
    </row>
    <row r="5093">
      <c r="J5093" s="18"/>
      <c r="N5093" s="24"/>
      <c r="Q5093" s="24"/>
      <c r="T5093" s="24"/>
      <c r="W5093" s="24"/>
      <c r="Z5093" s="24"/>
      <c r="AC5093" s="24"/>
      <c r="AI5093" s="24"/>
      <c r="AL5093" s="24"/>
      <c r="AO5093" s="24"/>
      <c r="AR5093" s="24"/>
      <c r="AU5093" s="24"/>
    </row>
    <row r="5094">
      <c r="J5094" s="18"/>
      <c r="N5094" s="24"/>
      <c r="Q5094" s="24"/>
      <c r="T5094" s="24"/>
      <c r="W5094" s="24"/>
      <c r="Z5094" s="24"/>
      <c r="AC5094" s="24"/>
      <c r="AI5094" s="24"/>
      <c r="AL5094" s="24"/>
      <c r="AO5094" s="24"/>
      <c r="AR5094" s="24"/>
      <c r="AU5094" s="24"/>
    </row>
    <row r="5095">
      <c r="J5095" s="18"/>
      <c r="N5095" s="24"/>
      <c r="Q5095" s="24"/>
      <c r="T5095" s="24"/>
      <c r="W5095" s="24"/>
      <c r="Z5095" s="24"/>
      <c r="AC5095" s="24"/>
      <c r="AI5095" s="24"/>
      <c r="AL5095" s="24"/>
      <c r="AO5095" s="24"/>
      <c r="AR5095" s="24"/>
      <c r="AU5095" s="24"/>
    </row>
    <row r="5096">
      <c r="J5096" s="18"/>
      <c r="N5096" s="24"/>
      <c r="Q5096" s="24"/>
      <c r="T5096" s="24"/>
      <c r="W5096" s="24"/>
      <c r="Z5096" s="24"/>
      <c r="AC5096" s="24"/>
      <c r="AI5096" s="24"/>
      <c r="AL5096" s="24"/>
      <c r="AO5096" s="24"/>
      <c r="AR5096" s="24"/>
      <c r="AU5096" s="24"/>
    </row>
    <row r="5097">
      <c r="J5097" s="18"/>
      <c r="N5097" s="24"/>
      <c r="Q5097" s="24"/>
      <c r="T5097" s="24"/>
      <c r="W5097" s="24"/>
      <c r="Z5097" s="24"/>
      <c r="AC5097" s="24"/>
      <c r="AI5097" s="24"/>
      <c r="AL5097" s="24"/>
      <c r="AO5097" s="24"/>
      <c r="AR5097" s="24"/>
      <c r="AU5097" s="24"/>
    </row>
    <row r="5098">
      <c r="J5098" s="18"/>
      <c r="N5098" s="24"/>
      <c r="Q5098" s="24"/>
      <c r="T5098" s="24"/>
      <c r="W5098" s="24"/>
      <c r="Z5098" s="24"/>
      <c r="AC5098" s="24"/>
      <c r="AI5098" s="24"/>
      <c r="AL5098" s="24"/>
      <c r="AO5098" s="24"/>
      <c r="AR5098" s="24"/>
      <c r="AU5098" s="24"/>
    </row>
    <row r="5099">
      <c r="J5099" s="18"/>
      <c r="N5099" s="24"/>
      <c r="Q5099" s="24"/>
      <c r="T5099" s="24"/>
      <c r="W5099" s="24"/>
      <c r="Z5099" s="24"/>
      <c r="AC5099" s="24"/>
      <c r="AI5099" s="24"/>
      <c r="AL5099" s="24"/>
      <c r="AO5099" s="24"/>
      <c r="AR5099" s="24"/>
      <c r="AU5099" s="24"/>
    </row>
    <row r="5100">
      <c r="J5100" s="18"/>
      <c r="N5100" s="24"/>
      <c r="Q5100" s="24"/>
      <c r="T5100" s="24"/>
      <c r="W5100" s="24"/>
      <c r="Z5100" s="24"/>
      <c r="AC5100" s="24"/>
      <c r="AI5100" s="24"/>
      <c r="AL5100" s="24"/>
      <c r="AO5100" s="24"/>
      <c r="AR5100" s="24"/>
      <c r="AU5100" s="24"/>
    </row>
    <row r="5101">
      <c r="J5101" s="18"/>
      <c r="N5101" s="24"/>
      <c r="Q5101" s="24"/>
      <c r="T5101" s="24"/>
      <c r="W5101" s="24"/>
      <c r="Z5101" s="24"/>
      <c r="AC5101" s="24"/>
      <c r="AI5101" s="24"/>
      <c r="AL5101" s="24"/>
      <c r="AO5101" s="24"/>
      <c r="AR5101" s="24"/>
      <c r="AU5101" s="24"/>
    </row>
    <row r="5102">
      <c r="J5102" s="18"/>
      <c r="N5102" s="24"/>
      <c r="Q5102" s="24"/>
      <c r="T5102" s="24"/>
      <c r="W5102" s="24"/>
      <c r="Z5102" s="24"/>
      <c r="AC5102" s="24"/>
      <c r="AI5102" s="24"/>
      <c r="AL5102" s="24"/>
      <c r="AO5102" s="24"/>
      <c r="AR5102" s="24"/>
      <c r="AU5102" s="24"/>
    </row>
    <row r="5103">
      <c r="J5103" s="18"/>
      <c r="N5103" s="24"/>
      <c r="Q5103" s="24"/>
      <c r="T5103" s="24"/>
      <c r="W5103" s="24"/>
      <c r="Z5103" s="24"/>
      <c r="AC5103" s="24"/>
      <c r="AI5103" s="24"/>
      <c r="AL5103" s="24"/>
      <c r="AO5103" s="24"/>
      <c r="AR5103" s="24"/>
      <c r="AU5103" s="24"/>
    </row>
    <row r="5104">
      <c r="J5104" s="18"/>
      <c r="N5104" s="24"/>
      <c r="Q5104" s="24"/>
      <c r="T5104" s="24"/>
      <c r="W5104" s="24"/>
      <c r="Z5104" s="24"/>
      <c r="AC5104" s="24"/>
      <c r="AI5104" s="24"/>
      <c r="AL5104" s="24"/>
      <c r="AO5104" s="24"/>
      <c r="AR5104" s="24"/>
      <c r="AU5104" s="24"/>
    </row>
    <row r="5105">
      <c r="J5105" s="18"/>
      <c r="N5105" s="24"/>
      <c r="Q5105" s="24"/>
      <c r="T5105" s="24"/>
      <c r="W5105" s="24"/>
      <c r="Z5105" s="24"/>
      <c r="AC5105" s="24"/>
      <c r="AI5105" s="24"/>
      <c r="AL5105" s="24"/>
      <c r="AO5105" s="24"/>
      <c r="AR5105" s="24"/>
      <c r="AU5105" s="24"/>
    </row>
    <row r="5106">
      <c r="J5106" s="18"/>
      <c r="N5106" s="24"/>
      <c r="Q5106" s="24"/>
      <c r="T5106" s="24"/>
      <c r="W5106" s="24"/>
      <c r="Z5106" s="24"/>
      <c r="AC5106" s="24"/>
      <c r="AI5106" s="24"/>
      <c r="AL5106" s="24"/>
      <c r="AO5106" s="24"/>
      <c r="AR5106" s="24"/>
      <c r="AU5106" s="24"/>
    </row>
    <row r="5107">
      <c r="J5107" s="18"/>
      <c r="N5107" s="24"/>
      <c r="Q5107" s="24"/>
      <c r="T5107" s="24"/>
      <c r="W5107" s="24"/>
      <c r="Z5107" s="24"/>
      <c r="AC5107" s="24"/>
      <c r="AI5107" s="24"/>
      <c r="AL5107" s="24"/>
      <c r="AO5107" s="24"/>
      <c r="AR5107" s="24"/>
      <c r="AU5107" s="24"/>
    </row>
    <row r="5108">
      <c r="J5108" s="18"/>
      <c r="N5108" s="24"/>
      <c r="Q5108" s="24"/>
      <c r="T5108" s="24"/>
      <c r="W5108" s="24"/>
      <c r="Z5108" s="24"/>
      <c r="AC5108" s="24"/>
      <c r="AI5108" s="24"/>
      <c r="AL5108" s="24"/>
      <c r="AO5108" s="24"/>
      <c r="AR5108" s="24"/>
      <c r="AU5108" s="24"/>
    </row>
    <row r="5109">
      <c r="J5109" s="18"/>
      <c r="N5109" s="24"/>
      <c r="Q5109" s="24"/>
      <c r="T5109" s="24"/>
      <c r="W5109" s="24"/>
      <c r="Z5109" s="24"/>
      <c r="AC5109" s="24"/>
      <c r="AI5109" s="24"/>
      <c r="AL5109" s="24"/>
      <c r="AO5109" s="24"/>
      <c r="AR5109" s="24"/>
      <c r="AU5109" s="24"/>
    </row>
    <row r="5110">
      <c r="J5110" s="18"/>
      <c r="N5110" s="24"/>
      <c r="Q5110" s="24"/>
      <c r="T5110" s="24"/>
      <c r="W5110" s="24"/>
      <c r="Z5110" s="24"/>
      <c r="AC5110" s="24"/>
      <c r="AI5110" s="24"/>
      <c r="AL5110" s="24"/>
      <c r="AO5110" s="24"/>
      <c r="AR5110" s="24"/>
      <c r="AU5110" s="24"/>
    </row>
    <row r="5111">
      <c r="J5111" s="18"/>
      <c r="N5111" s="24"/>
      <c r="Q5111" s="24"/>
      <c r="T5111" s="24"/>
      <c r="W5111" s="24"/>
      <c r="Z5111" s="24"/>
      <c r="AC5111" s="24"/>
      <c r="AI5111" s="24"/>
      <c r="AL5111" s="24"/>
      <c r="AO5111" s="24"/>
      <c r="AR5111" s="24"/>
      <c r="AU5111" s="24"/>
    </row>
    <row r="5112">
      <c r="J5112" s="18"/>
      <c r="N5112" s="24"/>
      <c r="Q5112" s="24"/>
      <c r="T5112" s="24"/>
      <c r="W5112" s="24"/>
      <c r="Z5112" s="24"/>
      <c r="AC5112" s="24"/>
      <c r="AI5112" s="24"/>
      <c r="AL5112" s="24"/>
      <c r="AO5112" s="24"/>
      <c r="AR5112" s="24"/>
      <c r="AU5112" s="24"/>
    </row>
    <row r="5113">
      <c r="J5113" s="18"/>
      <c r="N5113" s="24"/>
      <c r="Q5113" s="24"/>
      <c r="T5113" s="24"/>
      <c r="W5113" s="24"/>
      <c r="Z5113" s="24"/>
      <c r="AC5113" s="24"/>
      <c r="AI5113" s="24"/>
      <c r="AL5113" s="24"/>
      <c r="AO5113" s="24"/>
      <c r="AR5113" s="24"/>
      <c r="AU5113" s="24"/>
    </row>
    <row r="5114">
      <c r="J5114" s="18"/>
      <c r="N5114" s="24"/>
      <c r="Q5114" s="24"/>
      <c r="T5114" s="24"/>
      <c r="W5114" s="24"/>
      <c r="Z5114" s="24"/>
      <c r="AC5114" s="24"/>
      <c r="AI5114" s="24"/>
      <c r="AL5114" s="24"/>
      <c r="AO5114" s="24"/>
      <c r="AR5114" s="24"/>
      <c r="AU5114" s="24"/>
    </row>
    <row r="5115">
      <c r="J5115" s="18"/>
      <c r="N5115" s="24"/>
      <c r="Q5115" s="24"/>
      <c r="T5115" s="24"/>
      <c r="W5115" s="24"/>
      <c r="Z5115" s="24"/>
      <c r="AC5115" s="24"/>
      <c r="AI5115" s="24"/>
      <c r="AL5115" s="24"/>
      <c r="AO5115" s="24"/>
      <c r="AR5115" s="24"/>
      <c r="AU5115" s="24"/>
    </row>
    <row r="5116">
      <c r="J5116" s="18"/>
      <c r="N5116" s="24"/>
      <c r="Q5116" s="24"/>
      <c r="T5116" s="24"/>
      <c r="W5116" s="24"/>
      <c r="Z5116" s="24"/>
      <c r="AC5116" s="24"/>
      <c r="AI5116" s="24"/>
      <c r="AL5116" s="24"/>
      <c r="AO5116" s="24"/>
      <c r="AR5116" s="24"/>
      <c r="AU5116" s="24"/>
    </row>
    <row r="5117">
      <c r="J5117" s="18"/>
      <c r="N5117" s="24"/>
      <c r="Q5117" s="24"/>
      <c r="T5117" s="24"/>
      <c r="W5117" s="24"/>
      <c r="Z5117" s="24"/>
      <c r="AC5117" s="24"/>
      <c r="AI5117" s="24"/>
      <c r="AL5117" s="24"/>
      <c r="AO5117" s="24"/>
      <c r="AR5117" s="24"/>
      <c r="AU5117" s="24"/>
    </row>
    <row r="5118">
      <c r="J5118" s="18"/>
      <c r="N5118" s="24"/>
      <c r="Q5118" s="24"/>
      <c r="T5118" s="24"/>
      <c r="W5118" s="24"/>
      <c r="Z5118" s="24"/>
      <c r="AC5118" s="24"/>
      <c r="AI5118" s="24"/>
      <c r="AL5118" s="24"/>
      <c r="AO5118" s="24"/>
      <c r="AR5118" s="24"/>
      <c r="AU5118" s="24"/>
    </row>
    <row r="5119">
      <c r="J5119" s="18"/>
      <c r="N5119" s="24"/>
      <c r="Q5119" s="24"/>
      <c r="T5119" s="24"/>
      <c r="W5119" s="24"/>
      <c r="Z5119" s="24"/>
      <c r="AC5119" s="24"/>
      <c r="AI5119" s="24"/>
      <c r="AL5119" s="24"/>
      <c r="AO5119" s="24"/>
      <c r="AR5119" s="24"/>
      <c r="AU5119" s="24"/>
    </row>
    <row r="5120">
      <c r="J5120" s="18"/>
      <c r="N5120" s="24"/>
      <c r="Q5120" s="24"/>
      <c r="T5120" s="24"/>
      <c r="W5120" s="24"/>
      <c r="Z5120" s="24"/>
      <c r="AC5120" s="24"/>
      <c r="AI5120" s="24"/>
      <c r="AL5120" s="24"/>
      <c r="AO5120" s="24"/>
      <c r="AR5120" s="24"/>
      <c r="AU5120" s="24"/>
    </row>
    <row r="5121">
      <c r="J5121" s="18"/>
      <c r="N5121" s="24"/>
      <c r="Q5121" s="24"/>
      <c r="T5121" s="24"/>
      <c r="W5121" s="24"/>
      <c r="Z5121" s="24"/>
      <c r="AC5121" s="24"/>
      <c r="AI5121" s="24"/>
      <c r="AL5121" s="24"/>
      <c r="AO5121" s="24"/>
      <c r="AR5121" s="24"/>
      <c r="AU5121" s="24"/>
    </row>
    <row r="5122">
      <c r="J5122" s="18"/>
      <c r="N5122" s="24"/>
      <c r="Q5122" s="24"/>
      <c r="T5122" s="24"/>
      <c r="W5122" s="24"/>
      <c r="Z5122" s="24"/>
      <c r="AC5122" s="24"/>
      <c r="AI5122" s="24"/>
      <c r="AL5122" s="24"/>
      <c r="AO5122" s="24"/>
      <c r="AR5122" s="24"/>
      <c r="AU5122" s="24"/>
    </row>
    <row r="5123">
      <c r="J5123" s="18"/>
      <c r="N5123" s="24"/>
      <c r="Q5123" s="24"/>
      <c r="T5123" s="24"/>
      <c r="W5123" s="24"/>
      <c r="Z5123" s="24"/>
      <c r="AC5123" s="24"/>
      <c r="AI5123" s="24"/>
      <c r="AL5123" s="24"/>
      <c r="AO5123" s="24"/>
      <c r="AR5123" s="24"/>
      <c r="AU5123" s="24"/>
    </row>
    <row r="5124">
      <c r="J5124" s="18"/>
      <c r="N5124" s="24"/>
      <c r="Q5124" s="24"/>
      <c r="T5124" s="24"/>
      <c r="W5124" s="24"/>
      <c r="Z5124" s="24"/>
      <c r="AC5124" s="24"/>
      <c r="AI5124" s="24"/>
      <c r="AL5124" s="24"/>
      <c r="AO5124" s="24"/>
      <c r="AR5124" s="24"/>
      <c r="AU5124" s="24"/>
    </row>
    <row r="5125">
      <c r="J5125" s="18"/>
      <c r="N5125" s="24"/>
      <c r="Q5125" s="24"/>
      <c r="T5125" s="24"/>
      <c r="W5125" s="24"/>
      <c r="Z5125" s="24"/>
      <c r="AC5125" s="24"/>
      <c r="AI5125" s="24"/>
      <c r="AL5125" s="24"/>
      <c r="AO5125" s="24"/>
      <c r="AR5125" s="24"/>
      <c r="AU5125" s="24"/>
    </row>
    <row r="5126">
      <c r="J5126" s="18"/>
      <c r="N5126" s="24"/>
      <c r="Q5126" s="24"/>
      <c r="T5126" s="24"/>
      <c r="W5126" s="24"/>
      <c r="Z5126" s="24"/>
      <c r="AC5126" s="24"/>
      <c r="AI5126" s="24"/>
      <c r="AL5126" s="24"/>
      <c r="AO5126" s="24"/>
      <c r="AR5126" s="24"/>
      <c r="AU5126" s="24"/>
    </row>
    <row r="5127">
      <c r="J5127" s="18"/>
      <c r="N5127" s="24"/>
      <c r="Q5127" s="24"/>
      <c r="T5127" s="24"/>
      <c r="W5127" s="24"/>
      <c r="Z5127" s="24"/>
      <c r="AC5127" s="24"/>
      <c r="AI5127" s="24"/>
      <c r="AL5127" s="24"/>
      <c r="AO5127" s="24"/>
      <c r="AR5127" s="24"/>
      <c r="AU5127" s="24"/>
    </row>
    <row r="5128">
      <c r="J5128" s="18"/>
      <c r="N5128" s="24"/>
      <c r="Q5128" s="24"/>
      <c r="T5128" s="24"/>
      <c r="W5128" s="24"/>
      <c r="Z5128" s="24"/>
      <c r="AC5128" s="24"/>
      <c r="AI5128" s="24"/>
      <c r="AL5128" s="24"/>
      <c r="AO5128" s="24"/>
      <c r="AR5128" s="24"/>
      <c r="AU5128" s="24"/>
    </row>
    <row r="5129">
      <c r="J5129" s="18"/>
      <c r="N5129" s="24"/>
      <c r="Q5129" s="24"/>
      <c r="T5129" s="24"/>
      <c r="W5129" s="24"/>
      <c r="Z5129" s="24"/>
      <c r="AC5129" s="24"/>
      <c r="AI5129" s="24"/>
      <c r="AL5129" s="24"/>
      <c r="AO5129" s="24"/>
      <c r="AR5129" s="24"/>
      <c r="AU5129" s="24"/>
    </row>
    <row r="5130">
      <c r="J5130" s="18"/>
      <c r="N5130" s="24"/>
      <c r="Q5130" s="24"/>
      <c r="T5130" s="24"/>
      <c r="W5130" s="24"/>
      <c r="Z5130" s="24"/>
      <c r="AC5130" s="24"/>
      <c r="AI5130" s="24"/>
      <c r="AL5130" s="24"/>
      <c r="AO5130" s="24"/>
      <c r="AR5130" s="24"/>
      <c r="AU5130" s="24"/>
    </row>
    <row r="5131">
      <c r="J5131" s="18"/>
      <c r="N5131" s="24"/>
      <c r="Q5131" s="24"/>
      <c r="T5131" s="24"/>
      <c r="W5131" s="24"/>
      <c r="Z5131" s="24"/>
      <c r="AC5131" s="24"/>
      <c r="AI5131" s="24"/>
      <c r="AL5131" s="24"/>
      <c r="AO5131" s="24"/>
      <c r="AR5131" s="24"/>
      <c r="AU5131" s="24"/>
    </row>
    <row r="5132">
      <c r="J5132" s="18"/>
      <c r="N5132" s="24"/>
      <c r="Q5132" s="24"/>
      <c r="T5132" s="24"/>
      <c r="W5132" s="24"/>
      <c r="Z5132" s="24"/>
      <c r="AC5132" s="24"/>
      <c r="AI5132" s="24"/>
      <c r="AL5132" s="24"/>
      <c r="AO5132" s="24"/>
      <c r="AR5132" s="24"/>
      <c r="AU5132" s="24"/>
    </row>
    <row r="5133">
      <c r="J5133" s="18"/>
      <c r="N5133" s="24"/>
      <c r="Q5133" s="24"/>
      <c r="T5133" s="24"/>
      <c r="W5133" s="24"/>
      <c r="Z5133" s="24"/>
      <c r="AC5133" s="24"/>
      <c r="AI5133" s="24"/>
      <c r="AL5133" s="24"/>
      <c r="AO5133" s="24"/>
      <c r="AR5133" s="24"/>
      <c r="AU5133" s="24"/>
    </row>
    <row r="5134">
      <c r="J5134" s="18"/>
      <c r="N5134" s="24"/>
      <c r="Q5134" s="24"/>
      <c r="T5134" s="24"/>
      <c r="W5134" s="24"/>
      <c r="Z5134" s="24"/>
      <c r="AC5134" s="24"/>
      <c r="AI5134" s="24"/>
      <c r="AL5134" s="24"/>
      <c r="AO5134" s="24"/>
      <c r="AR5134" s="24"/>
      <c r="AU5134" s="24"/>
    </row>
    <row r="5135">
      <c r="J5135" s="18"/>
      <c r="N5135" s="24"/>
      <c r="Q5135" s="24"/>
      <c r="T5135" s="24"/>
      <c r="W5135" s="24"/>
      <c r="Z5135" s="24"/>
      <c r="AC5135" s="24"/>
      <c r="AI5135" s="24"/>
      <c r="AL5135" s="24"/>
      <c r="AO5135" s="24"/>
      <c r="AR5135" s="24"/>
      <c r="AU5135" s="24"/>
    </row>
    <row r="5136">
      <c r="J5136" s="18"/>
      <c r="N5136" s="24"/>
      <c r="Q5136" s="24"/>
      <c r="T5136" s="24"/>
      <c r="W5136" s="24"/>
      <c r="Z5136" s="24"/>
      <c r="AC5136" s="24"/>
      <c r="AI5136" s="24"/>
      <c r="AL5136" s="24"/>
      <c r="AO5136" s="24"/>
      <c r="AR5136" s="24"/>
      <c r="AU5136" s="24"/>
    </row>
    <row r="5137">
      <c r="J5137" s="18"/>
      <c r="N5137" s="24"/>
      <c r="Q5137" s="24"/>
      <c r="T5137" s="24"/>
      <c r="W5137" s="24"/>
      <c r="Z5137" s="24"/>
      <c r="AC5137" s="24"/>
      <c r="AI5137" s="24"/>
      <c r="AL5137" s="24"/>
      <c r="AO5137" s="24"/>
      <c r="AR5137" s="24"/>
      <c r="AU5137" s="24"/>
    </row>
    <row r="5138">
      <c r="J5138" s="18"/>
      <c r="N5138" s="24"/>
      <c r="Q5138" s="24"/>
      <c r="T5138" s="24"/>
      <c r="W5138" s="24"/>
      <c r="Z5138" s="24"/>
      <c r="AC5138" s="24"/>
      <c r="AI5138" s="24"/>
      <c r="AL5138" s="24"/>
      <c r="AO5138" s="24"/>
      <c r="AR5138" s="24"/>
      <c r="AU5138" s="24"/>
    </row>
    <row r="5139">
      <c r="J5139" s="18"/>
      <c r="N5139" s="24"/>
      <c r="Q5139" s="24"/>
      <c r="T5139" s="24"/>
      <c r="W5139" s="24"/>
      <c r="Z5139" s="24"/>
      <c r="AC5139" s="24"/>
      <c r="AI5139" s="24"/>
      <c r="AL5139" s="24"/>
      <c r="AO5139" s="24"/>
      <c r="AR5139" s="24"/>
      <c r="AU5139" s="24"/>
    </row>
    <row r="5140">
      <c r="J5140" s="18"/>
      <c r="N5140" s="24"/>
      <c r="Q5140" s="24"/>
      <c r="T5140" s="24"/>
      <c r="W5140" s="24"/>
      <c r="Z5140" s="24"/>
      <c r="AC5140" s="24"/>
      <c r="AI5140" s="24"/>
      <c r="AL5140" s="24"/>
      <c r="AO5140" s="24"/>
      <c r="AR5140" s="24"/>
      <c r="AU5140" s="24"/>
    </row>
    <row r="5141">
      <c r="J5141" s="18"/>
      <c r="N5141" s="24"/>
      <c r="Q5141" s="24"/>
      <c r="T5141" s="24"/>
      <c r="W5141" s="24"/>
      <c r="Z5141" s="24"/>
      <c r="AC5141" s="24"/>
      <c r="AI5141" s="24"/>
      <c r="AL5141" s="24"/>
      <c r="AO5141" s="24"/>
      <c r="AR5141" s="24"/>
      <c r="AU5141" s="24"/>
    </row>
    <row r="5142">
      <c r="J5142" s="18"/>
      <c r="N5142" s="24"/>
      <c r="Q5142" s="24"/>
      <c r="T5142" s="24"/>
      <c r="W5142" s="24"/>
      <c r="Z5142" s="24"/>
      <c r="AC5142" s="24"/>
      <c r="AI5142" s="24"/>
      <c r="AL5142" s="24"/>
      <c r="AO5142" s="24"/>
      <c r="AR5142" s="24"/>
      <c r="AU5142" s="24"/>
    </row>
    <row r="5143">
      <c r="J5143" s="18"/>
      <c r="N5143" s="24"/>
      <c r="Q5143" s="24"/>
      <c r="T5143" s="24"/>
      <c r="W5143" s="24"/>
      <c r="Z5143" s="24"/>
      <c r="AC5143" s="24"/>
      <c r="AI5143" s="24"/>
      <c r="AL5143" s="24"/>
      <c r="AO5143" s="24"/>
      <c r="AR5143" s="24"/>
      <c r="AU5143" s="24"/>
    </row>
    <row r="5144">
      <c r="J5144" s="18"/>
      <c r="N5144" s="24"/>
      <c r="Q5144" s="24"/>
      <c r="T5144" s="24"/>
      <c r="W5144" s="24"/>
      <c r="Z5144" s="24"/>
      <c r="AC5144" s="24"/>
      <c r="AI5144" s="24"/>
      <c r="AL5144" s="24"/>
      <c r="AO5144" s="24"/>
      <c r="AR5144" s="24"/>
      <c r="AU5144" s="24"/>
    </row>
    <row r="5145">
      <c r="J5145" s="18"/>
      <c r="N5145" s="24"/>
      <c r="Q5145" s="24"/>
      <c r="T5145" s="24"/>
      <c r="W5145" s="24"/>
      <c r="Z5145" s="24"/>
      <c r="AC5145" s="24"/>
      <c r="AI5145" s="24"/>
      <c r="AL5145" s="24"/>
      <c r="AO5145" s="24"/>
      <c r="AR5145" s="24"/>
      <c r="AU5145" s="24"/>
    </row>
    <row r="5146">
      <c r="J5146" s="18"/>
      <c r="N5146" s="24"/>
      <c r="Q5146" s="24"/>
      <c r="T5146" s="24"/>
      <c r="W5146" s="24"/>
      <c r="Z5146" s="24"/>
      <c r="AC5146" s="24"/>
      <c r="AI5146" s="24"/>
      <c r="AL5146" s="24"/>
      <c r="AO5146" s="24"/>
      <c r="AR5146" s="24"/>
      <c r="AU5146" s="24"/>
    </row>
    <row r="5147">
      <c r="J5147" s="18"/>
      <c r="N5147" s="24"/>
      <c r="Q5147" s="24"/>
      <c r="T5147" s="24"/>
      <c r="W5147" s="24"/>
      <c r="Z5147" s="24"/>
      <c r="AC5147" s="24"/>
      <c r="AI5147" s="24"/>
      <c r="AL5147" s="24"/>
      <c r="AO5147" s="24"/>
      <c r="AR5147" s="24"/>
      <c r="AU5147" s="24"/>
    </row>
    <row r="5148">
      <c r="J5148" s="18"/>
      <c r="N5148" s="24"/>
      <c r="Q5148" s="24"/>
      <c r="T5148" s="24"/>
      <c r="W5148" s="24"/>
      <c r="Z5148" s="24"/>
      <c r="AC5148" s="24"/>
      <c r="AI5148" s="24"/>
      <c r="AL5148" s="24"/>
      <c r="AO5148" s="24"/>
      <c r="AR5148" s="24"/>
      <c r="AU5148" s="24"/>
    </row>
    <row r="5149">
      <c r="J5149" s="18"/>
      <c r="N5149" s="24"/>
      <c r="Q5149" s="24"/>
      <c r="T5149" s="24"/>
      <c r="W5149" s="24"/>
      <c r="Z5149" s="24"/>
      <c r="AC5149" s="24"/>
      <c r="AI5149" s="24"/>
      <c r="AL5149" s="24"/>
      <c r="AO5149" s="24"/>
      <c r="AR5149" s="24"/>
      <c r="AU5149" s="24"/>
    </row>
    <row r="5150">
      <c r="J5150" s="18"/>
      <c r="N5150" s="24"/>
      <c r="Q5150" s="24"/>
      <c r="T5150" s="24"/>
      <c r="W5150" s="24"/>
      <c r="Z5150" s="24"/>
      <c r="AC5150" s="24"/>
      <c r="AI5150" s="24"/>
      <c r="AL5150" s="24"/>
      <c r="AO5150" s="24"/>
      <c r="AR5150" s="24"/>
      <c r="AU5150" s="24"/>
    </row>
    <row r="5151">
      <c r="J5151" s="18"/>
      <c r="N5151" s="24"/>
      <c r="Q5151" s="24"/>
      <c r="T5151" s="24"/>
      <c r="W5151" s="24"/>
      <c r="Z5151" s="24"/>
      <c r="AC5151" s="24"/>
      <c r="AI5151" s="24"/>
      <c r="AL5151" s="24"/>
      <c r="AO5151" s="24"/>
      <c r="AR5151" s="24"/>
      <c r="AU5151" s="24"/>
    </row>
    <row r="5152">
      <c r="J5152" s="18"/>
      <c r="N5152" s="24"/>
      <c r="Q5152" s="24"/>
      <c r="T5152" s="24"/>
      <c r="W5152" s="24"/>
      <c r="Z5152" s="24"/>
      <c r="AC5152" s="24"/>
      <c r="AI5152" s="24"/>
      <c r="AL5152" s="24"/>
      <c r="AO5152" s="24"/>
      <c r="AR5152" s="24"/>
      <c r="AU5152" s="24"/>
    </row>
    <row r="5153">
      <c r="J5153" s="18"/>
      <c r="N5153" s="24"/>
      <c r="Q5153" s="24"/>
      <c r="T5153" s="24"/>
      <c r="W5153" s="24"/>
      <c r="Z5153" s="24"/>
      <c r="AC5153" s="24"/>
      <c r="AI5153" s="24"/>
      <c r="AL5153" s="24"/>
      <c r="AO5153" s="24"/>
      <c r="AR5153" s="24"/>
      <c r="AU5153" s="24"/>
    </row>
    <row r="5154">
      <c r="J5154" s="18"/>
      <c r="N5154" s="24"/>
      <c r="Q5154" s="24"/>
      <c r="T5154" s="24"/>
      <c r="W5154" s="24"/>
      <c r="Z5154" s="24"/>
      <c r="AC5154" s="24"/>
      <c r="AI5154" s="24"/>
      <c r="AL5154" s="24"/>
      <c r="AO5154" s="24"/>
      <c r="AR5154" s="24"/>
      <c r="AU5154" s="24"/>
    </row>
    <row r="5155">
      <c r="J5155" s="18"/>
      <c r="N5155" s="24"/>
      <c r="Q5155" s="24"/>
      <c r="T5155" s="24"/>
      <c r="W5155" s="24"/>
      <c r="Z5155" s="24"/>
      <c r="AC5155" s="24"/>
      <c r="AI5155" s="24"/>
      <c r="AL5155" s="24"/>
      <c r="AO5155" s="24"/>
      <c r="AR5155" s="24"/>
      <c r="AU5155" s="24"/>
    </row>
    <row r="5156">
      <c r="J5156" s="18"/>
      <c r="N5156" s="24"/>
      <c r="Q5156" s="24"/>
      <c r="T5156" s="24"/>
      <c r="W5156" s="24"/>
      <c r="Z5156" s="24"/>
      <c r="AC5156" s="24"/>
      <c r="AI5156" s="24"/>
      <c r="AL5156" s="24"/>
      <c r="AO5156" s="24"/>
      <c r="AR5156" s="24"/>
      <c r="AU5156" s="24"/>
    </row>
    <row r="5157">
      <c r="J5157" s="18"/>
      <c r="N5157" s="24"/>
      <c r="Q5157" s="24"/>
      <c r="T5157" s="24"/>
      <c r="W5157" s="24"/>
      <c r="Z5157" s="24"/>
      <c r="AC5157" s="24"/>
      <c r="AI5157" s="24"/>
      <c r="AL5157" s="24"/>
      <c r="AO5157" s="24"/>
      <c r="AR5157" s="24"/>
      <c r="AU5157" s="24"/>
    </row>
    <row r="5158">
      <c r="J5158" s="18"/>
      <c r="N5158" s="24"/>
      <c r="Q5158" s="24"/>
      <c r="T5158" s="24"/>
      <c r="W5158" s="24"/>
      <c r="Z5158" s="24"/>
      <c r="AC5158" s="24"/>
      <c r="AI5158" s="24"/>
      <c r="AL5158" s="24"/>
      <c r="AO5158" s="24"/>
      <c r="AR5158" s="24"/>
      <c r="AU5158" s="24"/>
    </row>
    <row r="5159">
      <c r="J5159" s="18"/>
      <c r="N5159" s="24"/>
      <c r="Q5159" s="24"/>
      <c r="T5159" s="24"/>
      <c r="W5159" s="24"/>
      <c r="Z5159" s="24"/>
      <c r="AC5159" s="24"/>
      <c r="AI5159" s="24"/>
      <c r="AL5159" s="24"/>
      <c r="AO5159" s="24"/>
      <c r="AR5159" s="24"/>
      <c r="AU5159" s="24"/>
    </row>
    <row r="5160">
      <c r="J5160" s="18"/>
      <c r="N5160" s="24"/>
      <c r="Q5160" s="24"/>
      <c r="T5160" s="24"/>
      <c r="W5160" s="24"/>
      <c r="Z5160" s="24"/>
      <c r="AC5160" s="24"/>
      <c r="AI5160" s="24"/>
      <c r="AL5160" s="24"/>
      <c r="AO5160" s="24"/>
      <c r="AR5160" s="24"/>
      <c r="AU5160" s="24"/>
    </row>
    <row r="5161">
      <c r="J5161" s="18"/>
      <c r="N5161" s="24"/>
      <c r="Q5161" s="24"/>
      <c r="T5161" s="24"/>
      <c r="W5161" s="24"/>
      <c r="Z5161" s="24"/>
      <c r="AC5161" s="24"/>
      <c r="AI5161" s="24"/>
      <c r="AL5161" s="24"/>
      <c r="AO5161" s="24"/>
      <c r="AR5161" s="24"/>
      <c r="AU5161" s="24"/>
    </row>
    <row r="5162">
      <c r="J5162" s="18"/>
      <c r="N5162" s="24"/>
      <c r="Q5162" s="24"/>
      <c r="T5162" s="24"/>
      <c r="W5162" s="24"/>
      <c r="Z5162" s="24"/>
      <c r="AC5162" s="24"/>
      <c r="AI5162" s="24"/>
      <c r="AL5162" s="24"/>
      <c r="AO5162" s="24"/>
      <c r="AR5162" s="24"/>
      <c r="AU5162" s="24"/>
    </row>
    <row r="5163">
      <c r="J5163" s="18"/>
      <c r="N5163" s="24"/>
      <c r="Q5163" s="24"/>
      <c r="T5163" s="24"/>
      <c r="W5163" s="24"/>
      <c r="Z5163" s="24"/>
      <c r="AC5163" s="24"/>
      <c r="AI5163" s="24"/>
      <c r="AL5163" s="24"/>
      <c r="AO5163" s="24"/>
      <c r="AR5163" s="24"/>
      <c r="AU5163" s="24"/>
    </row>
    <row r="5164">
      <c r="J5164" s="18"/>
      <c r="N5164" s="24"/>
      <c r="Q5164" s="24"/>
      <c r="T5164" s="24"/>
      <c r="W5164" s="24"/>
      <c r="Z5164" s="24"/>
      <c r="AC5164" s="24"/>
      <c r="AI5164" s="24"/>
      <c r="AL5164" s="24"/>
      <c r="AO5164" s="24"/>
      <c r="AR5164" s="24"/>
      <c r="AU5164" s="24"/>
    </row>
    <row r="5165">
      <c r="J5165" s="18"/>
      <c r="N5165" s="24"/>
      <c r="Q5165" s="24"/>
      <c r="T5165" s="24"/>
      <c r="W5165" s="24"/>
      <c r="Z5165" s="24"/>
      <c r="AC5165" s="24"/>
      <c r="AI5165" s="24"/>
      <c r="AL5165" s="24"/>
      <c r="AO5165" s="24"/>
      <c r="AR5165" s="24"/>
      <c r="AU5165" s="24"/>
    </row>
    <row r="5166">
      <c r="J5166" s="18"/>
      <c r="N5166" s="24"/>
      <c r="Q5166" s="24"/>
      <c r="T5166" s="24"/>
      <c r="W5166" s="24"/>
      <c r="Z5166" s="24"/>
      <c r="AC5166" s="24"/>
      <c r="AI5166" s="24"/>
      <c r="AL5166" s="24"/>
      <c r="AO5166" s="24"/>
      <c r="AR5166" s="24"/>
      <c r="AU5166" s="24"/>
    </row>
    <row r="5167">
      <c r="J5167" s="18"/>
      <c r="N5167" s="24"/>
      <c r="Q5167" s="24"/>
      <c r="T5167" s="24"/>
      <c r="W5167" s="24"/>
      <c r="Z5167" s="24"/>
      <c r="AC5167" s="24"/>
      <c r="AI5167" s="24"/>
      <c r="AL5167" s="24"/>
      <c r="AO5167" s="24"/>
      <c r="AR5167" s="24"/>
      <c r="AU5167" s="24"/>
    </row>
    <row r="5168">
      <c r="J5168" s="18"/>
      <c r="N5168" s="24"/>
      <c r="Q5168" s="24"/>
      <c r="T5168" s="24"/>
      <c r="W5168" s="24"/>
      <c r="Z5168" s="24"/>
      <c r="AC5168" s="24"/>
      <c r="AI5168" s="24"/>
      <c r="AL5168" s="24"/>
      <c r="AO5168" s="24"/>
      <c r="AR5168" s="24"/>
      <c r="AU5168" s="24"/>
    </row>
    <row r="5169">
      <c r="J5169" s="18"/>
      <c r="N5169" s="24"/>
      <c r="Q5169" s="24"/>
      <c r="T5169" s="24"/>
      <c r="W5169" s="24"/>
      <c r="Z5169" s="24"/>
      <c r="AC5169" s="24"/>
      <c r="AI5169" s="24"/>
      <c r="AL5169" s="24"/>
      <c r="AO5169" s="24"/>
      <c r="AR5169" s="24"/>
      <c r="AU5169" s="24"/>
    </row>
    <row r="5170">
      <c r="J5170" s="18"/>
      <c r="N5170" s="24"/>
      <c r="Q5170" s="24"/>
      <c r="T5170" s="24"/>
      <c r="W5170" s="24"/>
      <c r="Z5170" s="24"/>
      <c r="AC5170" s="24"/>
      <c r="AI5170" s="24"/>
      <c r="AL5170" s="24"/>
      <c r="AO5170" s="24"/>
      <c r="AR5170" s="24"/>
      <c r="AU5170" s="24"/>
    </row>
    <row r="5171">
      <c r="J5171" s="18"/>
      <c r="N5171" s="24"/>
      <c r="Q5171" s="24"/>
      <c r="T5171" s="24"/>
      <c r="W5171" s="24"/>
      <c r="Z5171" s="24"/>
      <c r="AC5171" s="24"/>
      <c r="AI5171" s="24"/>
      <c r="AL5171" s="24"/>
      <c r="AO5171" s="24"/>
      <c r="AR5171" s="24"/>
      <c r="AU5171" s="24"/>
    </row>
    <row r="5172">
      <c r="J5172" s="18"/>
      <c r="N5172" s="24"/>
      <c r="Q5172" s="24"/>
      <c r="T5172" s="24"/>
      <c r="W5172" s="24"/>
      <c r="Z5172" s="24"/>
      <c r="AC5172" s="24"/>
      <c r="AI5172" s="24"/>
      <c r="AL5172" s="24"/>
      <c r="AO5172" s="24"/>
      <c r="AR5172" s="24"/>
      <c r="AU5172" s="24"/>
    </row>
    <row r="5173">
      <c r="J5173" s="18"/>
      <c r="N5173" s="24"/>
      <c r="Q5173" s="24"/>
      <c r="T5173" s="24"/>
      <c r="W5173" s="24"/>
      <c r="Z5173" s="24"/>
      <c r="AC5173" s="24"/>
      <c r="AI5173" s="24"/>
      <c r="AL5173" s="24"/>
      <c r="AO5173" s="24"/>
      <c r="AR5173" s="24"/>
      <c r="AU5173" s="24"/>
    </row>
    <row r="5174">
      <c r="J5174" s="18"/>
      <c r="N5174" s="24"/>
      <c r="Q5174" s="24"/>
      <c r="T5174" s="24"/>
      <c r="W5174" s="24"/>
      <c r="Z5174" s="24"/>
      <c r="AC5174" s="24"/>
      <c r="AI5174" s="24"/>
      <c r="AL5174" s="24"/>
      <c r="AO5174" s="24"/>
      <c r="AR5174" s="24"/>
      <c r="AU5174" s="24"/>
    </row>
    <row r="5175">
      <c r="J5175" s="18"/>
      <c r="N5175" s="24"/>
      <c r="Q5175" s="24"/>
      <c r="T5175" s="24"/>
      <c r="W5175" s="24"/>
      <c r="Z5175" s="24"/>
      <c r="AC5175" s="24"/>
      <c r="AI5175" s="24"/>
      <c r="AL5175" s="24"/>
      <c r="AO5175" s="24"/>
      <c r="AR5175" s="24"/>
      <c r="AU5175" s="24"/>
    </row>
    <row r="5176">
      <c r="J5176" s="18"/>
      <c r="N5176" s="24"/>
      <c r="Q5176" s="24"/>
      <c r="T5176" s="24"/>
      <c r="W5176" s="24"/>
      <c r="Z5176" s="24"/>
      <c r="AC5176" s="24"/>
      <c r="AI5176" s="24"/>
      <c r="AL5176" s="24"/>
      <c r="AO5176" s="24"/>
      <c r="AR5176" s="24"/>
      <c r="AU5176" s="24"/>
    </row>
    <row r="5177">
      <c r="J5177" s="18"/>
      <c r="N5177" s="24"/>
      <c r="Q5177" s="24"/>
      <c r="T5177" s="24"/>
      <c r="W5177" s="24"/>
      <c r="Z5177" s="24"/>
      <c r="AC5177" s="24"/>
      <c r="AI5177" s="24"/>
      <c r="AL5177" s="24"/>
      <c r="AO5177" s="24"/>
      <c r="AR5177" s="24"/>
      <c r="AU5177" s="24"/>
    </row>
    <row r="5178">
      <c r="J5178" s="18"/>
      <c r="N5178" s="24"/>
      <c r="Q5178" s="24"/>
      <c r="T5178" s="24"/>
      <c r="W5178" s="24"/>
      <c r="Z5178" s="24"/>
      <c r="AC5178" s="24"/>
      <c r="AI5178" s="24"/>
      <c r="AL5178" s="24"/>
      <c r="AO5178" s="24"/>
      <c r="AR5178" s="24"/>
      <c r="AU5178" s="24"/>
    </row>
    <row r="5179">
      <c r="J5179" s="18"/>
      <c r="N5179" s="24"/>
      <c r="Q5179" s="24"/>
      <c r="T5179" s="24"/>
      <c r="W5179" s="24"/>
      <c r="Z5179" s="24"/>
      <c r="AC5179" s="24"/>
      <c r="AI5179" s="24"/>
      <c r="AL5179" s="24"/>
      <c r="AO5179" s="24"/>
      <c r="AR5179" s="24"/>
      <c r="AU5179" s="24"/>
    </row>
    <row r="5180">
      <c r="J5180" s="18"/>
      <c r="N5180" s="24"/>
      <c r="Q5180" s="24"/>
      <c r="T5180" s="24"/>
      <c r="W5180" s="24"/>
      <c r="Z5180" s="24"/>
      <c r="AC5180" s="24"/>
      <c r="AI5180" s="24"/>
      <c r="AL5180" s="24"/>
      <c r="AO5180" s="24"/>
      <c r="AR5180" s="24"/>
      <c r="AU5180" s="24"/>
    </row>
    <row r="5181">
      <c r="J5181" s="18"/>
      <c r="N5181" s="24"/>
      <c r="Q5181" s="24"/>
      <c r="T5181" s="24"/>
      <c r="W5181" s="24"/>
      <c r="Z5181" s="24"/>
      <c r="AC5181" s="24"/>
      <c r="AI5181" s="24"/>
      <c r="AL5181" s="24"/>
      <c r="AO5181" s="24"/>
      <c r="AR5181" s="24"/>
      <c r="AU5181" s="24"/>
    </row>
    <row r="5182">
      <c r="J5182" s="18"/>
      <c r="N5182" s="24"/>
      <c r="Q5182" s="24"/>
      <c r="T5182" s="24"/>
      <c r="W5182" s="24"/>
      <c r="Z5182" s="24"/>
      <c r="AC5182" s="24"/>
      <c r="AI5182" s="24"/>
      <c r="AL5182" s="24"/>
      <c r="AO5182" s="24"/>
      <c r="AR5182" s="24"/>
      <c r="AU5182" s="24"/>
    </row>
    <row r="5183">
      <c r="J5183" s="18"/>
      <c r="N5183" s="24"/>
      <c r="Q5183" s="24"/>
      <c r="T5183" s="24"/>
      <c r="W5183" s="24"/>
      <c r="Z5183" s="24"/>
      <c r="AC5183" s="24"/>
      <c r="AI5183" s="24"/>
      <c r="AL5183" s="24"/>
      <c r="AO5183" s="24"/>
      <c r="AR5183" s="24"/>
      <c r="AU5183" s="24"/>
    </row>
    <row r="5184">
      <c r="J5184" s="18"/>
      <c r="N5184" s="24"/>
      <c r="Q5184" s="24"/>
      <c r="T5184" s="24"/>
      <c r="W5184" s="24"/>
      <c r="Z5184" s="24"/>
      <c r="AC5184" s="24"/>
      <c r="AI5184" s="24"/>
      <c r="AL5184" s="24"/>
      <c r="AO5184" s="24"/>
      <c r="AR5184" s="24"/>
      <c r="AU5184" s="24"/>
    </row>
    <row r="5185">
      <c r="J5185" s="18"/>
      <c r="N5185" s="24"/>
      <c r="Q5185" s="24"/>
      <c r="T5185" s="24"/>
      <c r="W5185" s="24"/>
      <c r="Z5185" s="24"/>
      <c r="AC5185" s="24"/>
      <c r="AI5185" s="24"/>
      <c r="AL5185" s="24"/>
      <c r="AO5185" s="24"/>
      <c r="AR5185" s="24"/>
      <c r="AU5185" s="24"/>
    </row>
    <row r="5186">
      <c r="J5186" s="18"/>
      <c r="N5186" s="24"/>
      <c r="Q5186" s="24"/>
      <c r="T5186" s="24"/>
      <c r="W5186" s="24"/>
      <c r="Z5186" s="24"/>
      <c r="AC5186" s="24"/>
      <c r="AI5186" s="24"/>
      <c r="AL5186" s="24"/>
      <c r="AO5186" s="24"/>
      <c r="AR5186" s="24"/>
      <c r="AU5186" s="24"/>
    </row>
    <row r="5187">
      <c r="J5187" s="18"/>
      <c r="N5187" s="24"/>
      <c r="Q5187" s="24"/>
      <c r="T5187" s="24"/>
      <c r="W5187" s="24"/>
      <c r="Z5187" s="24"/>
      <c r="AC5187" s="24"/>
      <c r="AI5187" s="24"/>
      <c r="AL5187" s="24"/>
      <c r="AO5187" s="24"/>
      <c r="AR5187" s="24"/>
      <c r="AU5187" s="24"/>
    </row>
    <row r="5188">
      <c r="J5188" s="18"/>
      <c r="N5188" s="24"/>
      <c r="Q5188" s="24"/>
      <c r="T5188" s="24"/>
      <c r="W5188" s="24"/>
      <c r="Z5188" s="24"/>
      <c r="AC5188" s="24"/>
      <c r="AI5188" s="24"/>
      <c r="AL5188" s="24"/>
      <c r="AO5188" s="24"/>
      <c r="AR5188" s="24"/>
      <c r="AU5188" s="24"/>
    </row>
    <row r="5189">
      <c r="J5189" s="18"/>
      <c r="N5189" s="24"/>
      <c r="Q5189" s="24"/>
      <c r="T5189" s="24"/>
      <c r="W5189" s="24"/>
      <c r="Z5189" s="24"/>
      <c r="AC5189" s="24"/>
      <c r="AI5189" s="24"/>
      <c r="AL5189" s="24"/>
      <c r="AO5189" s="24"/>
      <c r="AR5189" s="24"/>
      <c r="AU5189" s="24"/>
    </row>
    <row r="5190">
      <c r="J5190" s="18"/>
      <c r="N5190" s="24"/>
      <c r="Q5190" s="24"/>
      <c r="T5190" s="24"/>
      <c r="W5190" s="24"/>
      <c r="Z5190" s="24"/>
      <c r="AC5190" s="24"/>
      <c r="AI5190" s="24"/>
      <c r="AL5190" s="24"/>
      <c r="AO5190" s="24"/>
      <c r="AR5190" s="24"/>
      <c r="AU5190" s="24"/>
    </row>
    <row r="5191">
      <c r="J5191" s="18"/>
      <c r="N5191" s="24"/>
      <c r="Q5191" s="24"/>
      <c r="T5191" s="24"/>
      <c r="W5191" s="24"/>
      <c r="Z5191" s="24"/>
      <c r="AC5191" s="24"/>
      <c r="AI5191" s="24"/>
      <c r="AL5191" s="24"/>
      <c r="AO5191" s="24"/>
      <c r="AR5191" s="24"/>
      <c r="AU5191" s="24"/>
    </row>
    <row r="5192">
      <c r="J5192" s="18"/>
      <c r="N5192" s="24"/>
      <c r="Q5192" s="24"/>
      <c r="T5192" s="24"/>
      <c r="W5192" s="24"/>
      <c r="Z5192" s="24"/>
      <c r="AC5192" s="24"/>
      <c r="AI5192" s="24"/>
      <c r="AL5192" s="24"/>
      <c r="AO5192" s="24"/>
      <c r="AR5192" s="24"/>
      <c r="AU5192" s="24"/>
    </row>
    <row r="5193">
      <c r="J5193" s="18"/>
      <c r="N5193" s="24"/>
      <c r="Q5193" s="24"/>
      <c r="T5193" s="24"/>
      <c r="W5193" s="24"/>
      <c r="Z5193" s="24"/>
      <c r="AC5193" s="24"/>
      <c r="AI5193" s="24"/>
      <c r="AL5193" s="24"/>
      <c r="AO5193" s="24"/>
      <c r="AR5193" s="24"/>
      <c r="AU5193" s="24"/>
    </row>
    <row r="5194">
      <c r="J5194" s="18"/>
      <c r="N5194" s="24"/>
      <c r="Q5194" s="24"/>
      <c r="T5194" s="24"/>
      <c r="W5194" s="24"/>
      <c r="Z5194" s="24"/>
      <c r="AC5194" s="24"/>
      <c r="AI5194" s="24"/>
      <c r="AL5194" s="24"/>
      <c r="AO5194" s="24"/>
      <c r="AR5194" s="24"/>
      <c r="AU5194" s="24"/>
    </row>
    <row r="5195">
      <c r="J5195" s="18"/>
      <c r="N5195" s="24"/>
      <c r="Q5195" s="24"/>
      <c r="T5195" s="24"/>
      <c r="W5195" s="24"/>
      <c r="Z5195" s="24"/>
      <c r="AC5195" s="24"/>
      <c r="AI5195" s="24"/>
      <c r="AL5195" s="24"/>
      <c r="AO5195" s="24"/>
      <c r="AR5195" s="24"/>
      <c r="AU5195" s="24"/>
    </row>
    <row r="5196">
      <c r="J5196" s="18"/>
      <c r="N5196" s="24"/>
      <c r="Q5196" s="24"/>
      <c r="T5196" s="24"/>
      <c r="W5196" s="24"/>
      <c r="Z5196" s="24"/>
      <c r="AC5196" s="24"/>
      <c r="AI5196" s="24"/>
      <c r="AL5196" s="24"/>
      <c r="AO5196" s="24"/>
      <c r="AR5196" s="24"/>
      <c r="AU5196" s="24"/>
    </row>
    <row r="5197">
      <c r="J5197" s="18"/>
      <c r="N5197" s="24"/>
      <c r="Q5197" s="24"/>
      <c r="T5197" s="24"/>
      <c r="W5197" s="24"/>
      <c r="Z5197" s="24"/>
      <c r="AC5197" s="24"/>
      <c r="AI5197" s="24"/>
      <c r="AL5197" s="24"/>
      <c r="AO5197" s="24"/>
      <c r="AR5197" s="24"/>
      <c r="AU5197" s="24"/>
    </row>
    <row r="5198">
      <c r="J5198" s="18"/>
      <c r="N5198" s="24"/>
      <c r="Q5198" s="24"/>
      <c r="T5198" s="24"/>
      <c r="W5198" s="24"/>
      <c r="Z5198" s="24"/>
      <c r="AC5198" s="24"/>
      <c r="AI5198" s="24"/>
      <c r="AL5198" s="24"/>
      <c r="AO5198" s="24"/>
      <c r="AR5198" s="24"/>
      <c r="AU5198" s="24"/>
    </row>
    <row r="5199">
      <c r="J5199" s="18"/>
      <c r="N5199" s="24"/>
      <c r="Q5199" s="24"/>
      <c r="T5199" s="24"/>
      <c r="W5199" s="24"/>
      <c r="Z5199" s="24"/>
      <c r="AC5199" s="24"/>
      <c r="AI5199" s="24"/>
      <c r="AL5199" s="24"/>
      <c r="AO5199" s="24"/>
      <c r="AR5199" s="24"/>
      <c r="AU5199" s="24"/>
    </row>
    <row r="5200">
      <c r="J5200" s="18"/>
      <c r="N5200" s="24"/>
      <c r="Q5200" s="24"/>
      <c r="T5200" s="24"/>
      <c r="W5200" s="24"/>
      <c r="Z5200" s="24"/>
      <c r="AC5200" s="24"/>
      <c r="AI5200" s="24"/>
      <c r="AL5200" s="24"/>
      <c r="AO5200" s="24"/>
      <c r="AR5200" s="24"/>
      <c r="AU5200" s="24"/>
    </row>
    <row r="5201">
      <c r="J5201" s="18"/>
      <c r="N5201" s="24"/>
      <c r="Q5201" s="24"/>
      <c r="T5201" s="24"/>
      <c r="W5201" s="24"/>
      <c r="Z5201" s="24"/>
      <c r="AC5201" s="24"/>
      <c r="AI5201" s="24"/>
      <c r="AL5201" s="24"/>
      <c r="AO5201" s="24"/>
      <c r="AR5201" s="24"/>
      <c r="AU5201" s="24"/>
    </row>
    <row r="5202">
      <c r="J5202" s="18"/>
      <c r="N5202" s="24"/>
      <c r="Q5202" s="24"/>
      <c r="T5202" s="24"/>
      <c r="W5202" s="24"/>
      <c r="Z5202" s="24"/>
      <c r="AC5202" s="24"/>
      <c r="AI5202" s="24"/>
      <c r="AL5202" s="24"/>
      <c r="AO5202" s="24"/>
      <c r="AR5202" s="24"/>
      <c r="AU5202" s="24"/>
    </row>
    <row r="5203">
      <c r="J5203" s="18"/>
      <c r="N5203" s="24"/>
      <c r="Q5203" s="24"/>
      <c r="T5203" s="24"/>
      <c r="W5203" s="24"/>
      <c r="Z5203" s="24"/>
      <c r="AC5203" s="24"/>
      <c r="AI5203" s="24"/>
      <c r="AL5203" s="24"/>
      <c r="AO5203" s="24"/>
      <c r="AR5203" s="24"/>
      <c r="AU5203" s="24"/>
    </row>
    <row r="5204">
      <c r="J5204" s="18"/>
      <c r="N5204" s="24"/>
      <c r="Q5204" s="24"/>
      <c r="T5204" s="24"/>
      <c r="W5204" s="24"/>
      <c r="Z5204" s="24"/>
      <c r="AC5204" s="24"/>
      <c r="AI5204" s="24"/>
      <c r="AL5204" s="24"/>
      <c r="AO5204" s="24"/>
      <c r="AR5204" s="24"/>
      <c r="AU5204" s="24"/>
    </row>
    <row r="5205">
      <c r="J5205" s="18"/>
      <c r="N5205" s="24"/>
      <c r="Q5205" s="24"/>
      <c r="T5205" s="24"/>
      <c r="W5205" s="24"/>
      <c r="Z5205" s="24"/>
      <c r="AC5205" s="24"/>
      <c r="AI5205" s="24"/>
      <c r="AL5205" s="24"/>
      <c r="AO5205" s="24"/>
      <c r="AR5205" s="24"/>
      <c r="AU5205" s="24"/>
    </row>
    <row r="5206">
      <c r="J5206" s="18"/>
      <c r="N5206" s="24"/>
      <c r="Q5206" s="24"/>
      <c r="T5206" s="24"/>
      <c r="W5206" s="24"/>
      <c r="Z5206" s="24"/>
      <c r="AC5206" s="24"/>
      <c r="AI5206" s="24"/>
      <c r="AL5206" s="24"/>
      <c r="AO5206" s="24"/>
      <c r="AR5206" s="24"/>
      <c r="AU5206" s="24"/>
    </row>
    <row r="5207">
      <c r="J5207" s="18"/>
      <c r="N5207" s="24"/>
      <c r="Q5207" s="24"/>
      <c r="T5207" s="24"/>
      <c r="W5207" s="24"/>
      <c r="Z5207" s="24"/>
      <c r="AC5207" s="24"/>
      <c r="AI5207" s="24"/>
      <c r="AL5207" s="24"/>
      <c r="AO5207" s="24"/>
      <c r="AR5207" s="24"/>
      <c r="AU5207" s="24"/>
    </row>
    <row r="5208">
      <c r="J5208" s="18"/>
      <c r="N5208" s="24"/>
      <c r="Q5208" s="24"/>
      <c r="T5208" s="24"/>
      <c r="W5208" s="24"/>
      <c r="Z5208" s="24"/>
      <c r="AC5208" s="24"/>
      <c r="AI5208" s="24"/>
      <c r="AL5208" s="24"/>
      <c r="AO5208" s="24"/>
      <c r="AR5208" s="24"/>
      <c r="AU5208" s="24"/>
    </row>
    <row r="5209">
      <c r="J5209" s="18"/>
      <c r="N5209" s="24"/>
      <c r="Q5209" s="24"/>
      <c r="T5209" s="24"/>
      <c r="W5209" s="24"/>
      <c r="Z5209" s="24"/>
      <c r="AC5209" s="24"/>
      <c r="AI5209" s="24"/>
      <c r="AL5209" s="24"/>
      <c r="AO5209" s="24"/>
      <c r="AR5209" s="24"/>
      <c r="AU5209" s="24"/>
    </row>
    <row r="5210">
      <c r="J5210" s="18"/>
      <c r="N5210" s="24"/>
      <c r="Q5210" s="24"/>
      <c r="T5210" s="24"/>
      <c r="W5210" s="24"/>
      <c r="Z5210" s="24"/>
      <c r="AC5210" s="24"/>
      <c r="AI5210" s="24"/>
      <c r="AL5210" s="24"/>
      <c r="AO5210" s="24"/>
      <c r="AR5210" s="24"/>
      <c r="AU5210" s="24"/>
    </row>
    <row r="5211">
      <c r="J5211" s="18"/>
      <c r="N5211" s="24"/>
      <c r="Q5211" s="24"/>
      <c r="T5211" s="24"/>
      <c r="W5211" s="24"/>
      <c r="Z5211" s="24"/>
      <c r="AC5211" s="24"/>
      <c r="AI5211" s="24"/>
      <c r="AL5211" s="24"/>
      <c r="AO5211" s="24"/>
      <c r="AR5211" s="24"/>
      <c r="AU5211" s="24"/>
    </row>
    <row r="5212">
      <c r="J5212" s="18"/>
      <c r="N5212" s="24"/>
      <c r="Q5212" s="24"/>
      <c r="T5212" s="24"/>
      <c r="W5212" s="24"/>
      <c r="Z5212" s="24"/>
      <c r="AC5212" s="24"/>
      <c r="AI5212" s="24"/>
      <c r="AL5212" s="24"/>
      <c r="AO5212" s="24"/>
      <c r="AR5212" s="24"/>
      <c r="AU5212" s="24"/>
    </row>
    <row r="5213">
      <c r="J5213" s="18"/>
      <c r="N5213" s="24"/>
      <c r="Q5213" s="24"/>
      <c r="T5213" s="24"/>
      <c r="W5213" s="24"/>
      <c r="Z5213" s="24"/>
      <c r="AC5213" s="24"/>
      <c r="AI5213" s="24"/>
      <c r="AL5213" s="24"/>
      <c r="AO5213" s="24"/>
      <c r="AR5213" s="24"/>
      <c r="AU5213" s="24"/>
    </row>
    <row r="5214">
      <c r="J5214" s="18"/>
      <c r="N5214" s="24"/>
      <c r="Q5214" s="24"/>
      <c r="T5214" s="24"/>
      <c r="W5214" s="24"/>
      <c r="Z5214" s="24"/>
      <c r="AC5214" s="24"/>
      <c r="AI5214" s="24"/>
      <c r="AL5214" s="24"/>
      <c r="AO5214" s="24"/>
      <c r="AR5214" s="24"/>
      <c r="AU5214" s="24"/>
    </row>
    <row r="5215">
      <c r="J5215" s="18"/>
      <c r="N5215" s="24"/>
      <c r="Q5215" s="24"/>
      <c r="T5215" s="24"/>
      <c r="W5215" s="24"/>
      <c r="Z5215" s="24"/>
      <c r="AC5215" s="24"/>
      <c r="AI5215" s="24"/>
      <c r="AL5215" s="24"/>
      <c r="AO5215" s="24"/>
      <c r="AR5215" s="24"/>
      <c r="AU5215" s="24"/>
    </row>
    <row r="5216">
      <c r="J5216" s="18"/>
      <c r="N5216" s="24"/>
      <c r="Q5216" s="24"/>
      <c r="T5216" s="24"/>
      <c r="W5216" s="24"/>
      <c r="Z5216" s="24"/>
      <c r="AC5216" s="24"/>
      <c r="AI5216" s="24"/>
      <c r="AL5216" s="24"/>
      <c r="AO5216" s="24"/>
      <c r="AR5216" s="24"/>
      <c r="AU5216" s="24"/>
    </row>
    <row r="5217">
      <c r="J5217" s="18"/>
      <c r="N5217" s="24"/>
      <c r="Q5217" s="24"/>
      <c r="T5217" s="24"/>
      <c r="W5217" s="24"/>
      <c r="Z5217" s="24"/>
      <c r="AC5217" s="24"/>
      <c r="AI5217" s="24"/>
      <c r="AL5217" s="24"/>
      <c r="AO5217" s="24"/>
      <c r="AR5217" s="24"/>
      <c r="AU5217" s="24"/>
    </row>
    <row r="5218">
      <c r="J5218" s="18"/>
      <c r="N5218" s="24"/>
      <c r="Q5218" s="24"/>
      <c r="T5218" s="24"/>
      <c r="W5218" s="24"/>
      <c r="Z5218" s="24"/>
      <c r="AC5218" s="24"/>
      <c r="AI5218" s="24"/>
      <c r="AL5218" s="24"/>
      <c r="AO5218" s="24"/>
      <c r="AR5218" s="24"/>
      <c r="AU5218" s="24"/>
    </row>
    <row r="5219">
      <c r="J5219" s="18"/>
      <c r="N5219" s="24"/>
      <c r="Q5219" s="24"/>
      <c r="T5219" s="24"/>
      <c r="W5219" s="24"/>
      <c r="Z5219" s="24"/>
      <c r="AC5219" s="24"/>
      <c r="AI5219" s="24"/>
      <c r="AL5219" s="24"/>
      <c r="AO5219" s="24"/>
      <c r="AR5219" s="24"/>
      <c r="AU5219" s="24"/>
    </row>
    <row r="5220">
      <c r="J5220" s="18"/>
      <c r="N5220" s="24"/>
      <c r="Q5220" s="24"/>
      <c r="T5220" s="24"/>
      <c r="W5220" s="24"/>
      <c r="Z5220" s="24"/>
      <c r="AC5220" s="24"/>
      <c r="AI5220" s="24"/>
      <c r="AL5220" s="24"/>
      <c r="AO5220" s="24"/>
      <c r="AR5220" s="24"/>
      <c r="AU5220" s="24"/>
    </row>
    <row r="5221">
      <c r="J5221" s="18"/>
      <c r="N5221" s="24"/>
      <c r="Q5221" s="24"/>
      <c r="T5221" s="24"/>
      <c r="W5221" s="24"/>
      <c r="Z5221" s="24"/>
      <c r="AC5221" s="24"/>
      <c r="AI5221" s="24"/>
      <c r="AL5221" s="24"/>
      <c r="AO5221" s="24"/>
      <c r="AR5221" s="24"/>
      <c r="AU5221" s="24"/>
    </row>
    <row r="5222">
      <c r="J5222" s="18"/>
      <c r="N5222" s="24"/>
      <c r="Q5222" s="24"/>
      <c r="T5222" s="24"/>
      <c r="W5222" s="24"/>
      <c r="Z5222" s="24"/>
      <c r="AC5222" s="24"/>
      <c r="AI5222" s="24"/>
      <c r="AL5222" s="24"/>
      <c r="AO5222" s="24"/>
      <c r="AR5222" s="24"/>
      <c r="AU5222" s="24"/>
    </row>
    <row r="5223">
      <c r="J5223" s="18"/>
      <c r="N5223" s="24"/>
      <c r="Q5223" s="24"/>
      <c r="T5223" s="24"/>
      <c r="W5223" s="24"/>
      <c r="Z5223" s="24"/>
      <c r="AC5223" s="24"/>
      <c r="AI5223" s="24"/>
      <c r="AL5223" s="24"/>
      <c r="AO5223" s="24"/>
      <c r="AR5223" s="24"/>
      <c r="AU5223" s="24"/>
    </row>
    <row r="5224">
      <c r="J5224" s="18"/>
      <c r="N5224" s="24"/>
      <c r="Q5224" s="24"/>
      <c r="T5224" s="24"/>
      <c r="W5224" s="24"/>
      <c r="Z5224" s="24"/>
      <c r="AC5224" s="24"/>
      <c r="AI5224" s="24"/>
      <c r="AL5224" s="24"/>
      <c r="AO5224" s="24"/>
      <c r="AR5224" s="24"/>
      <c r="AU5224" s="24"/>
    </row>
    <row r="5225">
      <c r="J5225" s="18"/>
      <c r="N5225" s="24"/>
      <c r="Q5225" s="24"/>
      <c r="T5225" s="24"/>
      <c r="W5225" s="24"/>
      <c r="Z5225" s="24"/>
      <c r="AC5225" s="24"/>
      <c r="AI5225" s="24"/>
      <c r="AL5225" s="24"/>
      <c r="AO5225" s="24"/>
      <c r="AR5225" s="24"/>
      <c r="AU5225" s="24"/>
    </row>
    <row r="5226">
      <c r="J5226" s="18"/>
      <c r="N5226" s="24"/>
      <c r="Q5226" s="24"/>
      <c r="T5226" s="24"/>
      <c r="W5226" s="24"/>
      <c r="Z5226" s="24"/>
      <c r="AC5226" s="24"/>
      <c r="AI5226" s="24"/>
      <c r="AL5226" s="24"/>
      <c r="AO5226" s="24"/>
      <c r="AR5226" s="24"/>
      <c r="AU5226" s="24"/>
    </row>
    <row r="5227">
      <c r="J5227" s="18"/>
      <c r="N5227" s="24"/>
      <c r="Q5227" s="24"/>
      <c r="T5227" s="24"/>
      <c r="W5227" s="24"/>
      <c r="Z5227" s="24"/>
      <c r="AC5227" s="24"/>
      <c r="AI5227" s="24"/>
      <c r="AL5227" s="24"/>
      <c r="AO5227" s="24"/>
      <c r="AR5227" s="24"/>
      <c r="AU5227" s="24"/>
    </row>
    <row r="5228">
      <c r="J5228" s="18"/>
      <c r="N5228" s="24"/>
      <c r="Q5228" s="24"/>
      <c r="T5228" s="24"/>
      <c r="W5228" s="24"/>
      <c r="Z5228" s="24"/>
      <c r="AC5228" s="24"/>
      <c r="AI5228" s="24"/>
      <c r="AL5228" s="24"/>
      <c r="AO5228" s="24"/>
      <c r="AR5228" s="24"/>
      <c r="AU5228" s="24"/>
    </row>
    <row r="5229">
      <c r="J5229" s="18"/>
      <c r="N5229" s="24"/>
      <c r="Q5229" s="24"/>
      <c r="T5229" s="24"/>
      <c r="W5229" s="24"/>
      <c r="Z5229" s="24"/>
      <c r="AC5229" s="24"/>
      <c r="AI5229" s="24"/>
      <c r="AL5229" s="24"/>
      <c r="AO5229" s="24"/>
      <c r="AR5229" s="24"/>
      <c r="AU5229" s="24"/>
    </row>
    <row r="5230">
      <c r="J5230" s="18"/>
      <c r="N5230" s="24"/>
      <c r="Q5230" s="24"/>
      <c r="T5230" s="24"/>
      <c r="W5230" s="24"/>
      <c r="Z5230" s="24"/>
      <c r="AC5230" s="24"/>
      <c r="AI5230" s="24"/>
      <c r="AL5230" s="24"/>
      <c r="AO5230" s="24"/>
      <c r="AR5230" s="24"/>
      <c r="AU5230" s="24"/>
    </row>
    <row r="5231">
      <c r="J5231" s="18"/>
      <c r="N5231" s="24"/>
      <c r="Q5231" s="24"/>
      <c r="T5231" s="24"/>
      <c r="W5231" s="24"/>
      <c r="Z5231" s="24"/>
      <c r="AC5231" s="24"/>
      <c r="AI5231" s="24"/>
      <c r="AL5231" s="24"/>
      <c r="AO5231" s="24"/>
      <c r="AR5231" s="24"/>
      <c r="AU5231" s="24"/>
    </row>
    <row r="5232">
      <c r="J5232" s="18"/>
      <c r="N5232" s="24"/>
      <c r="Q5232" s="24"/>
      <c r="T5232" s="24"/>
      <c r="W5232" s="24"/>
      <c r="Z5232" s="24"/>
      <c r="AC5232" s="24"/>
      <c r="AI5232" s="24"/>
      <c r="AL5232" s="24"/>
      <c r="AO5232" s="24"/>
      <c r="AR5232" s="24"/>
      <c r="AU5232" s="24"/>
    </row>
    <row r="5233">
      <c r="J5233" s="18"/>
      <c r="N5233" s="24"/>
      <c r="Q5233" s="24"/>
      <c r="T5233" s="24"/>
      <c r="W5233" s="24"/>
      <c r="Z5233" s="24"/>
      <c r="AC5233" s="24"/>
      <c r="AI5233" s="24"/>
      <c r="AL5233" s="24"/>
      <c r="AO5233" s="24"/>
      <c r="AR5233" s="24"/>
      <c r="AU5233" s="24"/>
    </row>
    <row r="5234">
      <c r="J5234" s="18"/>
      <c r="N5234" s="24"/>
      <c r="Q5234" s="24"/>
      <c r="T5234" s="24"/>
      <c r="W5234" s="24"/>
      <c r="Z5234" s="24"/>
      <c r="AC5234" s="24"/>
      <c r="AI5234" s="24"/>
      <c r="AL5234" s="24"/>
      <c r="AO5234" s="24"/>
      <c r="AR5234" s="24"/>
      <c r="AU5234" s="24"/>
    </row>
    <row r="5235">
      <c r="J5235" s="18"/>
      <c r="N5235" s="24"/>
      <c r="Q5235" s="24"/>
      <c r="T5235" s="24"/>
      <c r="W5235" s="24"/>
      <c r="Z5235" s="24"/>
      <c r="AC5235" s="24"/>
      <c r="AI5235" s="24"/>
      <c r="AL5235" s="24"/>
      <c r="AO5235" s="24"/>
      <c r="AR5235" s="24"/>
      <c r="AU5235" s="24"/>
    </row>
    <row r="5236">
      <c r="J5236" s="18"/>
      <c r="N5236" s="24"/>
      <c r="Q5236" s="24"/>
      <c r="T5236" s="24"/>
      <c r="W5236" s="24"/>
      <c r="Z5236" s="24"/>
      <c r="AC5236" s="24"/>
      <c r="AI5236" s="24"/>
      <c r="AL5236" s="24"/>
      <c r="AO5236" s="24"/>
      <c r="AR5236" s="24"/>
      <c r="AU5236" s="24"/>
    </row>
    <row r="5237">
      <c r="J5237" s="18"/>
      <c r="N5237" s="24"/>
      <c r="Q5237" s="24"/>
      <c r="T5237" s="24"/>
      <c r="W5237" s="24"/>
      <c r="Z5237" s="24"/>
      <c r="AC5237" s="24"/>
      <c r="AI5237" s="24"/>
      <c r="AL5237" s="24"/>
      <c r="AO5237" s="24"/>
      <c r="AR5237" s="24"/>
      <c r="AU5237" s="24"/>
    </row>
    <row r="5238">
      <c r="J5238" s="18"/>
      <c r="N5238" s="24"/>
      <c r="Q5238" s="24"/>
      <c r="T5238" s="24"/>
      <c r="W5238" s="24"/>
      <c r="Z5238" s="24"/>
      <c r="AC5238" s="24"/>
      <c r="AI5238" s="24"/>
      <c r="AL5238" s="24"/>
      <c r="AO5238" s="24"/>
      <c r="AR5238" s="24"/>
      <c r="AU5238" s="24"/>
    </row>
    <row r="5239">
      <c r="J5239" s="18"/>
      <c r="N5239" s="24"/>
      <c r="Q5239" s="24"/>
      <c r="T5239" s="24"/>
      <c r="W5239" s="24"/>
      <c r="Z5239" s="24"/>
      <c r="AC5239" s="24"/>
      <c r="AI5239" s="24"/>
      <c r="AL5239" s="24"/>
      <c r="AO5239" s="24"/>
      <c r="AR5239" s="24"/>
      <c r="AU5239" s="24"/>
    </row>
    <row r="5240">
      <c r="J5240" s="18"/>
      <c r="N5240" s="24"/>
      <c r="Q5240" s="24"/>
      <c r="T5240" s="24"/>
      <c r="W5240" s="24"/>
      <c r="Z5240" s="24"/>
      <c r="AC5240" s="24"/>
      <c r="AI5240" s="24"/>
      <c r="AL5240" s="24"/>
      <c r="AO5240" s="24"/>
      <c r="AR5240" s="24"/>
      <c r="AU5240" s="24"/>
    </row>
    <row r="5241">
      <c r="J5241" s="18"/>
      <c r="N5241" s="24"/>
      <c r="Q5241" s="24"/>
      <c r="T5241" s="24"/>
      <c r="W5241" s="24"/>
      <c r="Z5241" s="24"/>
      <c r="AC5241" s="24"/>
      <c r="AI5241" s="24"/>
      <c r="AL5241" s="24"/>
      <c r="AO5241" s="24"/>
      <c r="AR5241" s="24"/>
      <c r="AU5241" s="24"/>
    </row>
    <row r="5242">
      <c r="J5242" s="18"/>
      <c r="N5242" s="24"/>
      <c r="Q5242" s="24"/>
      <c r="T5242" s="24"/>
      <c r="W5242" s="24"/>
      <c r="Z5242" s="24"/>
      <c r="AC5242" s="24"/>
      <c r="AI5242" s="24"/>
      <c r="AL5242" s="24"/>
      <c r="AO5242" s="24"/>
      <c r="AR5242" s="24"/>
      <c r="AU5242" s="24"/>
    </row>
    <row r="5243">
      <c r="J5243" s="18"/>
      <c r="N5243" s="24"/>
      <c r="Q5243" s="24"/>
      <c r="T5243" s="24"/>
      <c r="W5243" s="24"/>
      <c r="Z5243" s="24"/>
      <c r="AC5243" s="24"/>
      <c r="AI5243" s="24"/>
      <c r="AL5243" s="24"/>
      <c r="AO5243" s="24"/>
      <c r="AR5243" s="24"/>
      <c r="AU5243" s="24"/>
    </row>
    <row r="5244">
      <c r="J5244" s="18"/>
      <c r="N5244" s="24"/>
      <c r="Q5244" s="24"/>
      <c r="T5244" s="24"/>
      <c r="W5244" s="24"/>
      <c r="Z5244" s="24"/>
      <c r="AC5244" s="24"/>
      <c r="AI5244" s="24"/>
      <c r="AL5244" s="24"/>
      <c r="AO5244" s="24"/>
      <c r="AR5244" s="24"/>
      <c r="AU5244" s="24"/>
    </row>
    <row r="5245">
      <c r="J5245" s="18"/>
      <c r="N5245" s="24"/>
      <c r="Q5245" s="24"/>
      <c r="T5245" s="24"/>
      <c r="W5245" s="24"/>
      <c r="Z5245" s="24"/>
      <c r="AC5245" s="24"/>
      <c r="AI5245" s="24"/>
      <c r="AL5245" s="24"/>
      <c r="AO5245" s="24"/>
      <c r="AR5245" s="24"/>
      <c r="AU5245" s="24"/>
    </row>
    <row r="5246">
      <c r="J5246" s="18"/>
      <c r="N5246" s="24"/>
      <c r="Q5246" s="24"/>
      <c r="T5246" s="24"/>
      <c r="W5246" s="24"/>
      <c r="Z5246" s="24"/>
      <c r="AC5246" s="24"/>
      <c r="AI5246" s="24"/>
      <c r="AL5246" s="24"/>
      <c r="AO5246" s="24"/>
      <c r="AR5246" s="24"/>
      <c r="AU5246" s="24"/>
    </row>
    <row r="5247">
      <c r="J5247" s="18"/>
      <c r="N5247" s="24"/>
      <c r="Q5247" s="24"/>
      <c r="T5247" s="24"/>
      <c r="W5247" s="24"/>
      <c r="Z5247" s="24"/>
      <c r="AC5247" s="24"/>
      <c r="AI5247" s="24"/>
      <c r="AL5247" s="24"/>
      <c r="AO5247" s="24"/>
      <c r="AR5247" s="24"/>
      <c r="AU5247" s="24"/>
    </row>
    <row r="5248">
      <c r="J5248" s="18"/>
      <c r="N5248" s="24"/>
      <c r="Q5248" s="24"/>
      <c r="T5248" s="24"/>
      <c r="W5248" s="24"/>
      <c r="Z5248" s="24"/>
      <c r="AC5248" s="24"/>
      <c r="AI5248" s="24"/>
      <c r="AL5248" s="24"/>
      <c r="AO5248" s="24"/>
      <c r="AR5248" s="24"/>
      <c r="AU5248" s="24"/>
    </row>
    <row r="5249">
      <c r="J5249" s="18"/>
      <c r="N5249" s="24"/>
      <c r="Q5249" s="24"/>
      <c r="T5249" s="24"/>
      <c r="W5249" s="24"/>
      <c r="Z5249" s="24"/>
      <c r="AC5249" s="24"/>
      <c r="AI5249" s="24"/>
      <c r="AL5249" s="24"/>
      <c r="AO5249" s="24"/>
      <c r="AR5249" s="24"/>
      <c r="AU5249" s="24"/>
    </row>
    <row r="5250">
      <c r="J5250" s="18"/>
      <c r="N5250" s="24"/>
      <c r="Q5250" s="24"/>
      <c r="T5250" s="24"/>
      <c r="W5250" s="24"/>
      <c r="Z5250" s="24"/>
      <c r="AC5250" s="24"/>
      <c r="AI5250" s="24"/>
      <c r="AL5250" s="24"/>
      <c r="AO5250" s="24"/>
      <c r="AR5250" s="24"/>
      <c r="AU5250" s="24"/>
    </row>
    <row r="5251">
      <c r="J5251" s="18"/>
      <c r="N5251" s="24"/>
      <c r="Q5251" s="24"/>
      <c r="T5251" s="24"/>
      <c r="W5251" s="24"/>
      <c r="Z5251" s="24"/>
      <c r="AC5251" s="24"/>
      <c r="AI5251" s="24"/>
      <c r="AL5251" s="24"/>
      <c r="AO5251" s="24"/>
      <c r="AR5251" s="24"/>
      <c r="AU5251" s="24"/>
    </row>
    <row r="5252">
      <c r="J5252" s="18"/>
      <c r="N5252" s="24"/>
      <c r="Q5252" s="24"/>
      <c r="T5252" s="24"/>
      <c r="W5252" s="24"/>
      <c r="Z5252" s="24"/>
      <c r="AC5252" s="24"/>
      <c r="AI5252" s="24"/>
      <c r="AL5252" s="24"/>
      <c r="AO5252" s="24"/>
      <c r="AR5252" s="24"/>
      <c r="AU5252" s="24"/>
    </row>
    <row r="5253">
      <c r="J5253" s="18"/>
      <c r="N5253" s="24"/>
      <c r="Q5253" s="24"/>
      <c r="T5253" s="24"/>
      <c r="W5253" s="24"/>
      <c r="Z5253" s="24"/>
      <c r="AC5253" s="24"/>
      <c r="AI5253" s="24"/>
      <c r="AL5253" s="24"/>
      <c r="AO5253" s="24"/>
      <c r="AR5253" s="24"/>
      <c r="AU5253" s="24"/>
    </row>
    <row r="5254">
      <c r="J5254" s="18"/>
      <c r="N5254" s="24"/>
      <c r="Q5254" s="24"/>
      <c r="T5254" s="24"/>
      <c r="W5254" s="24"/>
      <c r="Z5254" s="24"/>
      <c r="AC5254" s="24"/>
      <c r="AI5254" s="24"/>
      <c r="AL5254" s="24"/>
      <c r="AO5254" s="24"/>
      <c r="AR5254" s="24"/>
      <c r="AU5254" s="24"/>
    </row>
    <row r="5255">
      <c r="J5255" s="18"/>
      <c r="N5255" s="24"/>
      <c r="Q5255" s="24"/>
      <c r="T5255" s="24"/>
      <c r="W5255" s="24"/>
      <c r="Z5255" s="24"/>
      <c r="AC5255" s="24"/>
      <c r="AI5255" s="24"/>
      <c r="AL5255" s="24"/>
      <c r="AO5255" s="24"/>
      <c r="AR5255" s="24"/>
      <c r="AU5255" s="24"/>
    </row>
    <row r="5256">
      <c r="J5256" s="18"/>
      <c r="N5256" s="24"/>
      <c r="Q5256" s="24"/>
      <c r="T5256" s="24"/>
      <c r="W5256" s="24"/>
      <c r="Z5256" s="24"/>
      <c r="AC5256" s="24"/>
      <c r="AI5256" s="24"/>
      <c r="AL5256" s="24"/>
      <c r="AO5256" s="24"/>
      <c r="AR5256" s="24"/>
      <c r="AU5256" s="24"/>
    </row>
    <row r="5257">
      <c r="J5257" s="18"/>
      <c r="N5257" s="24"/>
      <c r="Q5257" s="24"/>
      <c r="T5257" s="24"/>
      <c r="W5257" s="24"/>
      <c r="Z5257" s="24"/>
      <c r="AC5257" s="24"/>
      <c r="AI5257" s="24"/>
      <c r="AL5257" s="24"/>
      <c r="AO5257" s="24"/>
      <c r="AR5257" s="24"/>
      <c r="AU5257" s="24"/>
    </row>
    <row r="5258">
      <c r="J5258" s="18"/>
      <c r="N5258" s="24"/>
      <c r="Q5258" s="24"/>
      <c r="T5258" s="24"/>
      <c r="W5258" s="24"/>
      <c r="Z5258" s="24"/>
      <c r="AC5258" s="24"/>
      <c r="AI5258" s="24"/>
      <c r="AL5258" s="24"/>
      <c r="AO5258" s="24"/>
      <c r="AR5258" s="24"/>
      <c r="AU5258" s="24"/>
    </row>
    <row r="5259">
      <c r="J5259" s="18"/>
      <c r="N5259" s="24"/>
      <c r="Q5259" s="24"/>
      <c r="T5259" s="24"/>
      <c r="W5259" s="24"/>
      <c r="Z5259" s="24"/>
      <c r="AC5259" s="24"/>
      <c r="AI5259" s="24"/>
      <c r="AL5259" s="24"/>
      <c r="AO5259" s="24"/>
      <c r="AR5259" s="24"/>
      <c r="AU5259" s="24"/>
    </row>
    <row r="5260">
      <c r="J5260" s="18"/>
      <c r="N5260" s="24"/>
      <c r="Q5260" s="24"/>
      <c r="T5260" s="24"/>
      <c r="W5260" s="24"/>
      <c r="Z5260" s="24"/>
      <c r="AC5260" s="24"/>
      <c r="AI5260" s="24"/>
      <c r="AL5260" s="24"/>
      <c r="AO5260" s="24"/>
      <c r="AR5260" s="24"/>
      <c r="AU5260" s="24"/>
    </row>
    <row r="5261">
      <c r="J5261" s="18"/>
      <c r="N5261" s="24"/>
      <c r="Q5261" s="24"/>
      <c r="T5261" s="24"/>
      <c r="W5261" s="24"/>
      <c r="Z5261" s="24"/>
      <c r="AC5261" s="24"/>
      <c r="AI5261" s="24"/>
      <c r="AL5261" s="24"/>
      <c r="AO5261" s="24"/>
      <c r="AR5261" s="24"/>
      <c r="AU5261" s="24"/>
    </row>
    <row r="5262">
      <c r="J5262" s="18"/>
      <c r="N5262" s="24"/>
      <c r="Q5262" s="24"/>
      <c r="T5262" s="24"/>
      <c r="W5262" s="24"/>
      <c r="Z5262" s="24"/>
      <c r="AC5262" s="24"/>
      <c r="AI5262" s="24"/>
      <c r="AL5262" s="24"/>
      <c r="AO5262" s="24"/>
      <c r="AR5262" s="24"/>
      <c r="AU5262" s="24"/>
    </row>
    <row r="5263">
      <c r="J5263" s="18"/>
      <c r="N5263" s="24"/>
      <c r="Q5263" s="24"/>
      <c r="T5263" s="24"/>
      <c r="W5263" s="24"/>
      <c r="Z5263" s="24"/>
      <c r="AC5263" s="24"/>
      <c r="AI5263" s="24"/>
      <c r="AL5263" s="24"/>
      <c r="AO5263" s="24"/>
      <c r="AR5263" s="24"/>
      <c r="AU5263" s="24"/>
    </row>
    <row r="5264">
      <c r="J5264" s="18"/>
      <c r="N5264" s="24"/>
      <c r="Q5264" s="24"/>
      <c r="T5264" s="24"/>
      <c r="W5264" s="24"/>
      <c r="Z5264" s="24"/>
      <c r="AC5264" s="24"/>
      <c r="AI5264" s="24"/>
      <c r="AL5264" s="24"/>
      <c r="AO5264" s="24"/>
      <c r="AR5264" s="24"/>
      <c r="AU5264" s="24"/>
    </row>
    <row r="5265">
      <c r="J5265" s="18"/>
      <c r="N5265" s="24"/>
      <c r="Q5265" s="24"/>
      <c r="T5265" s="24"/>
      <c r="W5265" s="24"/>
      <c r="Z5265" s="24"/>
      <c r="AC5265" s="24"/>
      <c r="AI5265" s="24"/>
      <c r="AL5265" s="24"/>
      <c r="AO5265" s="24"/>
      <c r="AR5265" s="24"/>
      <c r="AU5265" s="24"/>
    </row>
    <row r="5266">
      <c r="J5266" s="18"/>
      <c r="N5266" s="24"/>
      <c r="Q5266" s="24"/>
      <c r="T5266" s="24"/>
      <c r="W5266" s="24"/>
      <c r="Z5266" s="24"/>
      <c r="AC5266" s="24"/>
      <c r="AI5266" s="24"/>
      <c r="AL5266" s="24"/>
      <c r="AO5266" s="24"/>
      <c r="AR5266" s="24"/>
      <c r="AU5266" s="24"/>
    </row>
    <row r="5267">
      <c r="J5267" s="18"/>
      <c r="N5267" s="24"/>
      <c r="Q5267" s="24"/>
      <c r="T5267" s="24"/>
      <c r="W5267" s="24"/>
      <c r="Z5267" s="24"/>
      <c r="AC5267" s="24"/>
      <c r="AI5267" s="24"/>
      <c r="AL5267" s="24"/>
      <c r="AO5267" s="24"/>
      <c r="AR5267" s="24"/>
      <c r="AU5267" s="24"/>
    </row>
    <row r="5268">
      <c r="J5268" s="18"/>
      <c r="N5268" s="24"/>
      <c r="Q5268" s="24"/>
      <c r="T5268" s="24"/>
      <c r="W5268" s="24"/>
      <c r="Z5268" s="24"/>
      <c r="AC5268" s="24"/>
      <c r="AI5268" s="24"/>
      <c r="AL5268" s="24"/>
      <c r="AO5268" s="24"/>
      <c r="AR5268" s="24"/>
      <c r="AU5268" s="24"/>
    </row>
    <row r="5269">
      <c r="J5269" s="18"/>
      <c r="N5269" s="24"/>
      <c r="Q5269" s="24"/>
      <c r="T5269" s="24"/>
      <c r="W5269" s="24"/>
      <c r="Z5269" s="24"/>
      <c r="AC5269" s="24"/>
      <c r="AI5269" s="24"/>
      <c r="AL5269" s="24"/>
      <c r="AO5269" s="24"/>
      <c r="AR5269" s="24"/>
      <c r="AU5269" s="24"/>
    </row>
    <row r="5270">
      <c r="J5270" s="18"/>
      <c r="N5270" s="24"/>
      <c r="Q5270" s="24"/>
      <c r="T5270" s="24"/>
      <c r="W5270" s="24"/>
      <c r="Z5270" s="24"/>
      <c r="AC5270" s="24"/>
      <c r="AI5270" s="24"/>
      <c r="AL5270" s="24"/>
      <c r="AO5270" s="24"/>
      <c r="AR5270" s="24"/>
      <c r="AU5270" s="24"/>
    </row>
    <row r="5271">
      <c r="J5271" s="18"/>
      <c r="N5271" s="24"/>
      <c r="Q5271" s="24"/>
      <c r="T5271" s="24"/>
      <c r="W5271" s="24"/>
      <c r="Z5271" s="24"/>
      <c r="AC5271" s="24"/>
      <c r="AI5271" s="24"/>
      <c r="AL5271" s="24"/>
      <c r="AO5271" s="24"/>
      <c r="AR5271" s="24"/>
      <c r="AU5271" s="24"/>
    </row>
    <row r="5272">
      <c r="J5272" s="18"/>
      <c r="N5272" s="24"/>
      <c r="Q5272" s="24"/>
      <c r="T5272" s="24"/>
      <c r="W5272" s="24"/>
      <c r="Z5272" s="24"/>
      <c r="AC5272" s="24"/>
      <c r="AI5272" s="24"/>
      <c r="AL5272" s="24"/>
      <c r="AO5272" s="24"/>
      <c r="AR5272" s="24"/>
      <c r="AU5272" s="24"/>
    </row>
    <row r="5273">
      <c r="J5273" s="18"/>
      <c r="N5273" s="24"/>
      <c r="Q5273" s="24"/>
      <c r="T5273" s="24"/>
      <c r="W5273" s="24"/>
      <c r="Z5273" s="24"/>
      <c r="AC5273" s="24"/>
      <c r="AI5273" s="24"/>
      <c r="AL5273" s="24"/>
      <c r="AO5273" s="24"/>
      <c r="AR5273" s="24"/>
      <c r="AU5273" s="24"/>
    </row>
    <row r="5274">
      <c r="J5274" s="18"/>
      <c r="N5274" s="24"/>
      <c r="Q5274" s="24"/>
      <c r="T5274" s="24"/>
      <c r="W5274" s="24"/>
      <c r="Z5274" s="24"/>
      <c r="AC5274" s="24"/>
      <c r="AI5274" s="24"/>
      <c r="AL5274" s="24"/>
      <c r="AO5274" s="24"/>
      <c r="AR5274" s="24"/>
      <c r="AU5274" s="24"/>
    </row>
    <row r="5275">
      <c r="J5275" s="18"/>
      <c r="N5275" s="24"/>
      <c r="Q5275" s="24"/>
      <c r="T5275" s="24"/>
      <c r="W5275" s="24"/>
      <c r="Z5275" s="24"/>
      <c r="AC5275" s="24"/>
      <c r="AI5275" s="24"/>
      <c r="AL5275" s="24"/>
      <c r="AO5275" s="24"/>
      <c r="AR5275" s="24"/>
      <c r="AU5275" s="24"/>
    </row>
    <row r="5276">
      <c r="J5276" s="18"/>
      <c r="N5276" s="24"/>
      <c r="Q5276" s="24"/>
      <c r="T5276" s="24"/>
      <c r="W5276" s="24"/>
      <c r="Z5276" s="24"/>
      <c r="AC5276" s="24"/>
      <c r="AI5276" s="24"/>
      <c r="AL5276" s="24"/>
      <c r="AO5276" s="24"/>
      <c r="AR5276" s="24"/>
      <c r="AU5276" s="24"/>
    </row>
    <row r="5277">
      <c r="J5277" s="18"/>
      <c r="N5277" s="24"/>
      <c r="Q5277" s="24"/>
      <c r="T5277" s="24"/>
      <c r="W5277" s="24"/>
      <c r="Z5277" s="24"/>
      <c r="AC5277" s="24"/>
      <c r="AI5277" s="24"/>
      <c r="AL5277" s="24"/>
      <c r="AO5277" s="24"/>
      <c r="AR5277" s="24"/>
      <c r="AU5277" s="24"/>
    </row>
    <row r="5278">
      <c r="J5278" s="18"/>
      <c r="N5278" s="24"/>
      <c r="Q5278" s="24"/>
      <c r="T5278" s="24"/>
      <c r="W5278" s="24"/>
      <c r="Z5278" s="24"/>
      <c r="AC5278" s="24"/>
      <c r="AI5278" s="24"/>
      <c r="AL5278" s="24"/>
      <c r="AO5278" s="24"/>
      <c r="AR5278" s="24"/>
      <c r="AU5278" s="24"/>
    </row>
    <row r="5279">
      <c r="J5279" s="18"/>
      <c r="N5279" s="24"/>
      <c r="Q5279" s="24"/>
      <c r="T5279" s="24"/>
      <c r="W5279" s="24"/>
      <c r="Z5279" s="24"/>
      <c r="AC5279" s="24"/>
      <c r="AI5279" s="24"/>
      <c r="AL5279" s="24"/>
      <c r="AO5279" s="24"/>
      <c r="AR5279" s="24"/>
      <c r="AU5279" s="24"/>
    </row>
    <row r="5280">
      <c r="J5280" s="18"/>
      <c r="N5280" s="24"/>
      <c r="Q5280" s="24"/>
      <c r="T5280" s="24"/>
      <c r="W5280" s="24"/>
      <c r="Z5280" s="24"/>
      <c r="AC5280" s="24"/>
      <c r="AI5280" s="24"/>
      <c r="AL5280" s="24"/>
      <c r="AO5280" s="24"/>
      <c r="AR5280" s="24"/>
      <c r="AU5280" s="24"/>
    </row>
    <row r="5281">
      <c r="J5281" s="18"/>
      <c r="N5281" s="24"/>
      <c r="Q5281" s="24"/>
      <c r="T5281" s="24"/>
      <c r="W5281" s="24"/>
      <c r="Z5281" s="24"/>
      <c r="AC5281" s="24"/>
      <c r="AI5281" s="24"/>
      <c r="AL5281" s="24"/>
      <c r="AO5281" s="24"/>
      <c r="AR5281" s="24"/>
      <c r="AU5281" s="24"/>
    </row>
    <row r="5282">
      <c r="J5282" s="18"/>
      <c r="N5282" s="24"/>
      <c r="Q5282" s="24"/>
      <c r="T5282" s="24"/>
      <c r="W5282" s="24"/>
      <c r="Z5282" s="24"/>
      <c r="AC5282" s="24"/>
      <c r="AI5282" s="24"/>
      <c r="AL5282" s="24"/>
      <c r="AO5282" s="24"/>
      <c r="AR5282" s="24"/>
      <c r="AU5282" s="24"/>
    </row>
    <row r="5283">
      <c r="J5283" s="18"/>
      <c r="N5283" s="24"/>
      <c r="Q5283" s="24"/>
      <c r="T5283" s="24"/>
      <c r="W5283" s="24"/>
      <c r="Z5283" s="24"/>
      <c r="AC5283" s="24"/>
      <c r="AI5283" s="24"/>
      <c r="AL5283" s="24"/>
      <c r="AO5283" s="24"/>
      <c r="AR5283" s="24"/>
      <c r="AU5283" s="24"/>
    </row>
    <row r="5284">
      <c r="J5284" s="18"/>
      <c r="N5284" s="24"/>
      <c r="Q5284" s="24"/>
      <c r="T5284" s="24"/>
      <c r="W5284" s="24"/>
      <c r="Z5284" s="24"/>
      <c r="AC5284" s="24"/>
      <c r="AI5284" s="24"/>
      <c r="AL5284" s="24"/>
      <c r="AO5284" s="24"/>
      <c r="AR5284" s="24"/>
      <c r="AU5284" s="24"/>
    </row>
    <row r="5285">
      <c r="J5285" s="18"/>
      <c r="N5285" s="24"/>
      <c r="Q5285" s="24"/>
      <c r="T5285" s="24"/>
      <c r="W5285" s="24"/>
      <c r="Z5285" s="24"/>
      <c r="AC5285" s="24"/>
      <c r="AI5285" s="24"/>
      <c r="AL5285" s="24"/>
      <c r="AO5285" s="24"/>
      <c r="AR5285" s="24"/>
      <c r="AU5285" s="24"/>
    </row>
    <row r="5286">
      <c r="J5286" s="18"/>
      <c r="N5286" s="24"/>
      <c r="Q5286" s="24"/>
      <c r="T5286" s="24"/>
      <c r="W5286" s="24"/>
      <c r="Z5286" s="24"/>
      <c r="AC5286" s="24"/>
      <c r="AI5286" s="24"/>
      <c r="AL5286" s="24"/>
      <c r="AO5286" s="24"/>
      <c r="AR5286" s="24"/>
      <c r="AU5286" s="24"/>
    </row>
    <row r="5287">
      <c r="J5287" s="18"/>
      <c r="N5287" s="24"/>
      <c r="Q5287" s="24"/>
      <c r="T5287" s="24"/>
      <c r="W5287" s="24"/>
      <c r="Z5287" s="24"/>
      <c r="AC5287" s="24"/>
      <c r="AI5287" s="24"/>
      <c r="AL5287" s="24"/>
      <c r="AO5287" s="24"/>
      <c r="AR5287" s="24"/>
      <c r="AU5287" s="24"/>
    </row>
    <row r="5288">
      <c r="J5288" s="18"/>
      <c r="N5288" s="24"/>
      <c r="Q5288" s="24"/>
      <c r="T5288" s="24"/>
      <c r="W5288" s="24"/>
      <c r="Z5288" s="24"/>
      <c r="AC5288" s="24"/>
      <c r="AI5288" s="24"/>
      <c r="AL5288" s="24"/>
      <c r="AO5288" s="24"/>
      <c r="AR5288" s="24"/>
      <c r="AU5288" s="24"/>
    </row>
    <row r="5289">
      <c r="J5289" s="18"/>
      <c r="N5289" s="24"/>
      <c r="Q5289" s="24"/>
      <c r="T5289" s="24"/>
      <c r="W5289" s="24"/>
      <c r="Z5289" s="24"/>
      <c r="AC5289" s="24"/>
      <c r="AI5289" s="24"/>
      <c r="AL5289" s="24"/>
      <c r="AO5289" s="24"/>
      <c r="AR5289" s="24"/>
      <c r="AU5289" s="24"/>
    </row>
    <row r="5290">
      <c r="J5290" s="18"/>
      <c r="N5290" s="24"/>
      <c r="Q5290" s="24"/>
      <c r="T5290" s="24"/>
      <c r="W5290" s="24"/>
      <c r="Z5290" s="24"/>
      <c r="AC5290" s="24"/>
      <c r="AI5290" s="24"/>
      <c r="AL5290" s="24"/>
      <c r="AO5290" s="24"/>
      <c r="AR5290" s="24"/>
      <c r="AU5290" s="24"/>
    </row>
    <row r="5291">
      <c r="J5291" s="18"/>
      <c r="N5291" s="24"/>
      <c r="Q5291" s="24"/>
      <c r="T5291" s="24"/>
      <c r="W5291" s="24"/>
      <c r="Z5291" s="24"/>
      <c r="AC5291" s="24"/>
      <c r="AI5291" s="24"/>
      <c r="AL5291" s="24"/>
      <c r="AO5291" s="24"/>
      <c r="AR5291" s="24"/>
      <c r="AU5291" s="24"/>
    </row>
    <row r="5292">
      <c r="J5292" s="18"/>
      <c r="N5292" s="24"/>
      <c r="Q5292" s="24"/>
      <c r="T5292" s="24"/>
      <c r="W5292" s="24"/>
      <c r="Z5292" s="24"/>
      <c r="AC5292" s="24"/>
      <c r="AI5292" s="24"/>
      <c r="AL5292" s="24"/>
      <c r="AO5292" s="24"/>
      <c r="AR5292" s="24"/>
      <c r="AU5292" s="24"/>
    </row>
    <row r="5293">
      <c r="J5293" s="18"/>
      <c r="N5293" s="24"/>
      <c r="Q5293" s="24"/>
      <c r="T5293" s="24"/>
      <c r="W5293" s="24"/>
      <c r="Z5293" s="24"/>
      <c r="AC5293" s="24"/>
      <c r="AI5293" s="24"/>
      <c r="AL5293" s="24"/>
      <c r="AO5293" s="24"/>
      <c r="AR5293" s="24"/>
      <c r="AU5293" s="24"/>
    </row>
    <row r="5294">
      <c r="J5294" s="18"/>
      <c r="N5294" s="24"/>
      <c r="Q5294" s="24"/>
      <c r="T5294" s="24"/>
      <c r="W5294" s="24"/>
      <c r="Z5294" s="24"/>
      <c r="AC5294" s="24"/>
      <c r="AI5294" s="24"/>
      <c r="AL5294" s="24"/>
      <c r="AO5294" s="24"/>
      <c r="AR5294" s="24"/>
      <c r="AU5294" s="24"/>
    </row>
    <row r="5295">
      <c r="J5295" s="18"/>
      <c r="N5295" s="24"/>
      <c r="Q5295" s="24"/>
      <c r="T5295" s="24"/>
      <c r="W5295" s="24"/>
      <c r="Z5295" s="24"/>
      <c r="AC5295" s="24"/>
      <c r="AI5295" s="24"/>
      <c r="AL5295" s="24"/>
      <c r="AO5295" s="24"/>
      <c r="AR5295" s="24"/>
      <c r="AU5295" s="24"/>
    </row>
    <row r="5296">
      <c r="J5296" s="18"/>
      <c r="N5296" s="24"/>
      <c r="Q5296" s="24"/>
      <c r="T5296" s="24"/>
      <c r="W5296" s="24"/>
      <c r="Z5296" s="24"/>
      <c r="AC5296" s="24"/>
      <c r="AI5296" s="24"/>
      <c r="AL5296" s="24"/>
      <c r="AO5296" s="24"/>
      <c r="AR5296" s="24"/>
      <c r="AU5296" s="24"/>
    </row>
    <row r="5297">
      <c r="J5297" s="18"/>
      <c r="N5297" s="24"/>
      <c r="Q5297" s="24"/>
      <c r="T5297" s="24"/>
      <c r="W5297" s="24"/>
      <c r="Z5297" s="24"/>
      <c r="AC5297" s="24"/>
      <c r="AI5297" s="24"/>
      <c r="AL5297" s="24"/>
      <c r="AO5297" s="24"/>
      <c r="AR5297" s="24"/>
      <c r="AU5297" s="24"/>
    </row>
    <row r="5298">
      <c r="J5298" s="18"/>
      <c r="N5298" s="24"/>
      <c r="Q5298" s="24"/>
      <c r="T5298" s="24"/>
      <c r="W5298" s="24"/>
      <c r="Z5298" s="24"/>
      <c r="AC5298" s="24"/>
      <c r="AI5298" s="24"/>
      <c r="AL5298" s="24"/>
      <c r="AO5298" s="24"/>
      <c r="AR5298" s="24"/>
      <c r="AU5298" s="24"/>
    </row>
    <row r="5299">
      <c r="J5299" s="18"/>
      <c r="N5299" s="24"/>
      <c r="Q5299" s="24"/>
      <c r="T5299" s="24"/>
      <c r="W5299" s="24"/>
      <c r="Z5299" s="24"/>
      <c r="AC5299" s="24"/>
      <c r="AI5299" s="24"/>
      <c r="AL5299" s="24"/>
      <c r="AO5299" s="24"/>
      <c r="AR5299" s="24"/>
      <c r="AU5299" s="24"/>
    </row>
    <row r="5300">
      <c r="J5300" s="18"/>
      <c r="N5300" s="24"/>
      <c r="Q5300" s="24"/>
      <c r="T5300" s="24"/>
      <c r="W5300" s="24"/>
      <c r="Z5300" s="24"/>
      <c r="AC5300" s="24"/>
      <c r="AI5300" s="24"/>
      <c r="AL5300" s="24"/>
      <c r="AO5300" s="24"/>
      <c r="AR5300" s="24"/>
      <c r="AU5300" s="24"/>
    </row>
    <row r="5301">
      <c r="J5301" s="18"/>
      <c r="N5301" s="24"/>
      <c r="Q5301" s="24"/>
      <c r="T5301" s="24"/>
      <c r="W5301" s="24"/>
      <c r="Z5301" s="24"/>
      <c r="AC5301" s="24"/>
      <c r="AI5301" s="24"/>
      <c r="AL5301" s="24"/>
      <c r="AO5301" s="24"/>
      <c r="AR5301" s="24"/>
      <c r="AU5301" s="24"/>
    </row>
    <row r="5302">
      <c r="J5302" s="18"/>
      <c r="N5302" s="24"/>
      <c r="Q5302" s="24"/>
      <c r="T5302" s="24"/>
      <c r="W5302" s="24"/>
      <c r="Z5302" s="24"/>
      <c r="AC5302" s="24"/>
      <c r="AI5302" s="24"/>
      <c r="AL5302" s="24"/>
      <c r="AO5302" s="24"/>
      <c r="AR5302" s="24"/>
      <c r="AU5302" s="24"/>
    </row>
    <row r="5303">
      <c r="J5303" s="18"/>
      <c r="N5303" s="24"/>
      <c r="Q5303" s="24"/>
      <c r="T5303" s="24"/>
      <c r="W5303" s="24"/>
      <c r="Z5303" s="24"/>
      <c r="AC5303" s="24"/>
      <c r="AI5303" s="24"/>
      <c r="AL5303" s="24"/>
      <c r="AO5303" s="24"/>
      <c r="AR5303" s="24"/>
      <c r="AU5303" s="24"/>
    </row>
    <row r="5304">
      <c r="J5304" s="18"/>
      <c r="N5304" s="24"/>
      <c r="Q5304" s="24"/>
      <c r="T5304" s="24"/>
      <c r="W5304" s="24"/>
      <c r="Z5304" s="24"/>
      <c r="AC5304" s="24"/>
      <c r="AI5304" s="24"/>
      <c r="AL5304" s="24"/>
      <c r="AO5304" s="24"/>
      <c r="AR5304" s="24"/>
      <c r="AU5304" s="24"/>
    </row>
    <row r="5305">
      <c r="J5305" s="18"/>
      <c r="N5305" s="24"/>
      <c r="Q5305" s="24"/>
      <c r="T5305" s="24"/>
      <c r="W5305" s="24"/>
      <c r="Z5305" s="24"/>
      <c r="AC5305" s="24"/>
      <c r="AI5305" s="24"/>
      <c r="AL5305" s="24"/>
      <c r="AO5305" s="24"/>
      <c r="AR5305" s="24"/>
      <c r="AU5305" s="24"/>
    </row>
    <row r="5306">
      <c r="J5306" s="18"/>
      <c r="N5306" s="24"/>
      <c r="Q5306" s="24"/>
      <c r="T5306" s="24"/>
      <c r="W5306" s="24"/>
      <c r="Z5306" s="24"/>
      <c r="AC5306" s="24"/>
      <c r="AI5306" s="24"/>
      <c r="AL5306" s="24"/>
      <c r="AO5306" s="24"/>
      <c r="AR5306" s="24"/>
      <c r="AU5306" s="24"/>
    </row>
    <row r="5307">
      <c r="J5307" s="18"/>
      <c r="N5307" s="24"/>
      <c r="Q5307" s="24"/>
      <c r="T5307" s="24"/>
      <c r="W5307" s="24"/>
      <c r="Z5307" s="24"/>
      <c r="AC5307" s="24"/>
      <c r="AI5307" s="24"/>
      <c r="AL5307" s="24"/>
      <c r="AO5307" s="24"/>
      <c r="AR5307" s="24"/>
      <c r="AU5307" s="24"/>
    </row>
    <row r="5308">
      <c r="J5308" s="18"/>
      <c r="N5308" s="24"/>
      <c r="Q5308" s="24"/>
      <c r="T5308" s="24"/>
      <c r="W5308" s="24"/>
      <c r="Z5308" s="24"/>
      <c r="AC5308" s="24"/>
      <c r="AI5308" s="24"/>
      <c r="AL5308" s="24"/>
      <c r="AO5308" s="24"/>
      <c r="AR5308" s="24"/>
      <c r="AU5308" s="24"/>
    </row>
    <row r="5309">
      <c r="J5309" s="18"/>
      <c r="N5309" s="24"/>
      <c r="Q5309" s="24"/>
      <c r="T5309" s="24"/>
      <c r="W5309" s="24"/>
      <c r="Z5309" s="24"/>
      <c r="AC5309" s="24"/>
      <c r="AI5309" s="24"/>
      <c r="AL5309" s="24"/>
      <c r="AO5309" s="24"/>
      <c r="AR5309" s="24"/>
      <c r="AU5309" s="24"/>
    </row>
    <row r="5310">
      <c r="J5310" s="18"/>
      <c r="N5310" s="24"/>
      <c r="Q5310" s="24"/>
      <c r="T5310" s="24"/>
      <c r="W5310" s="24"/>
      <c r="Z5310" s="24"/>
      <c r="AC5310" s="24"/>
      <c r="AI5310" s="24"/>
      <c r="AL5310" s="24"/>
      <c r="AO5310" s="24"/>
      <c r="AR5310" s="24"/>
      <c r="AU5310" s="24"/>
    </row>
    <row r="5311">
      <c r="J5311" s="18"/>
      <c r="N5311" s="24"/>
      <c r="Q5311" s="24"/>
      <c r="T5311" s="24"/>
      <c r="W5311" s="24"/>
      <c r="Z5311" s="24"/>
      <c r="AC5311" s="24"/>
      <c r="AI5311" s="24"/>
      <c r="AL5311" s="24"/>
      <c r="AO5311" s="24"/>
      <c r="AR5311" s="24"/>
      <c r="AU5311" s="24"/>
    </row>
    <row r="5312">
      <c r="J5312" s="18"/>
      <c r="N5312" s="24"/>
      <c r="Q5312" s="24"/>
      <c r="T5312" s="24"/>
      <c r="W5312" s="24"/>
      <c r="Z5312" s="24"/>
      <c r="AC5312" s="24"/>
      <c r="AI5312" s="24"/>
      <c r="AL5312" s="24"/>
      <c r="AO5312" s="24"/>
      <c r="AR5312" s="24"/>
      <c r="AU5312" s="24"/>
    </row>
    <row r="5313">
      <c r="J5313" s="18"/>
      <c r="N5313" s="24"/>
      <c r="Q5313" s="24"/>
      <c r="T5313" s="24"/>
      <c r="W5313" s="24"/>
      <c r="Z5313" s="24"/>
      <c r="AC5313" s="24"/>
      <c r="AI5313" s="24"/>
      <c r="AL5313" s="24"/>
      <c r="AO5313" s="24"/>
      <c r="AR5313" s="24"/>
      <c r="AU5313" s="24"/>
    </row>
    <row r="5314">
      <c r="J5314" s="18"/>
      <c r="N5314" s="24"/>
      <c r="Q5314" s="24"/>
      <c r="T5314" s="24"/>
      <c r="W5314" s="24"/>
      <c r="Z5314" s="24"/>
      <c r="AC5314" s="24"/>
      <c r="AI5314" s="24"/>
      <c r="AL5314" s="24"/>
      <c r="AO5314" s="24"/>
      <c r="AR5314" s="24"/>
      <c r="AU5314" s="24"/>
    </row>
    <row r="5315">
      <c r="J5315" s="18"/>
      <c r="N5315" s="24"/>
      <c r="Q5315" s="24"/>
      <c r="T5315" s="24"/>
      <c r="W5315" s="24"/>
      <c r="Z5315" s="24"/>
      <c r="AC5315" s="24"/>
      <c r="AI5315" s="24"/>
      <c r="AL5315" s="24"/>
      <c r="AO5315" s="24"/>
      <c r="AR5315" s="24"/>
      <c r="AU5315" s="24"/>
    </row>
    <row r="5316">
      <c r="J5316" s="18"/>
      <c r="N5316" s="24"/>
      <c r="Q5316" s="24"/>
      <c r="T5316" s="24"/>
      <c r="W5316" s="24"/>
      <c r="Z5316" s="24"/>
      <c r="AC5316" s="24"/>
      <c r="AI5316" s="24"/>
      <c r="AL5316" s="24"/>
      <c r="AO5316" s="24"/>
      <c r="AR5316" s="24"/>
      <c r="AU5316" s="24"/>
    </row>
    <row r="5317">
      <c r="J5317" s="18"/>
      <c r="N5317" s="24"/>
      <c r="Q5317" s="24"/>
      <c r="T5317" s="24"/>
      <c r="W5317" s="24"/>
      <c r="Z5317" s="24"/>
      <c r="AC5317" s="24"/>
      <c r="AI5317" s="24"/>
      <c r="AL5317" s="24"/>
      <c r="AO5317" s="24"/>
      <c r="AR5317" s="24"/>
      <c r="AU5317" s="24"/>
    </row>
    <row r="5318">
      <c r="J5318" s="18"/>
      <c r="N5318" s="24"/>
      <c r="Q5318" s="24"/>
      <c r="T5318" s="24"/>
      <c r="W5318" s="24"/>
      <c r="Z5318" s="24"/>
      <c r="AC5318" s="24"/>
      <c r="AI5318" s="24"/>
      <c r="AL5318" s="24"/>
      <c r="AO5318" s="24"/>
      <c r="AR5318" s="24"/>
      <c r="AU5318" s="24"/>
    </row>
    <row r="5319">
      <c r="J5319" s="18"/>
      <c r="N5319" s="24"/>
      <c r="Q5319" s="24"/>
      <c r="T5319" s="24"/>
      <c r="W5319" s="24"/>
      <c r="Z5319" s="24"/>
      <c r="AC5319" s="24"/>
      <c r="AI5319" s="24"/>
      <c r="AL5319" s="24"/>
      <c r="AO5319" s="24"/>
      <c r="AR5319" s="24"/>
      <c r="AU5319" s="24"/>
    </row>
    <row r="5320">
      <c r="J5320" s="18"/>
      <c r="N5320" s="24"/>
      <c r="Q5320" s="24"/>
      <c r="T5320" s="24"/>
      <c r="W5320" s="24"/>
      <c r="Z5320" s="24"/>
      <c r="AC5320" s="24"/>
      <c r="AI5320" s="24"/>
      <c r="AL5320" s="24"/>
      <c r="AO5320" s="24"/>
      <c r="AR5320" s="24"/>
      <c r="AU5320" s="24"/>
    </row>
    <row r="5321">
      <c r="J5321" s="18"/>
      <c r="N5321" s="24"/>
      <c r="Q5321" s="24"/>
      <c r="T5321" s="24"/>
      <c r="W5321" s="24"/>
      <c r="Z5321" s="24"/>
      <c r="AC5321" s="24"/>
      <c r="AI5321" s="24"/>
      <c r="AL5321" s="24"/>
      <c r="AO5321" s="24"/>
      <c r="AR5321" s="24"/>
      <c r="AU5321" s="24"/>
    </row>
    <row r="5322">
      <c r="J5322" s="18"/>
      <c r="N5322" s="24"/>
      <c r="Q5322" s="24"/>
      <c r="T5322" s="24"/>
      <c r="W5322" s="24"/>
      <c r="Z5322" s="24"/>
      <c r="AC5322" s="24"/>
      <c r="AI5322" s="24"/>
      <c r="AL5322" s="24"/>
      <c r="AO5322" s="24"/>
      <c r="AR5322" s="24"/>
      <c r="AU5322" s="24"/>
    </row>
    <row r="5323">
      <c r="J5323" s="18"/>
      <c r="N5323" s="24"/>
      <c r="Q5323" s="24"/>
      <c r="T5323" s="24"/>
      <c r="W5323" s="24"/>
      <c r="Z5323" s="24"/>
      <c r="AC5323" s="24"/>
      <c r="AI5323" s="24"/>
      <c r="AL5323" s="24"/>
      <c r="AO5323" s="24"/>
      <c r="AR5323" s="24"/>
      <c r="AU5323" s="24"/>
    </row>
    <row r="5324">
      <c r="J5324" s="18"/>
      <c r="N5324" s="24"/>
      <c r="Q5324" s="24"/>
      <c r="T5324" s="24"/>
      <c r="W5324" s="24"/>
      <c r="Z5324" s="24"/>
      <c r="AC5324" s="24"/>
      <c r="AI5324" s="24"/>
      <c r="AL5324" s="24"/>
      <c r="AO5324" s="24"/>
      <c r="AR5324" s="24"/>
      <c r="AU5324" s="24"/>
    </row>
    <row r="5325">
      <c r="J5325" s="18"/>
      <c r="N5325" s="24"/>
      <c r="Q5325" s="24"/>
      <c r="T5325" s="24"/>
      <c r="W5325" s="24"/>
      <c r="Z5325" s="24"/>
      <c r="AC5325" s="24"/>
      <c r="AI5325" s="24"/>
      <c r="AL5325" s="24"/>
      <c r="AO5325" s="24"/>
      <c r="AR5325" s="24"/>
      <c r="AU5325" s="24"/>
    </row>
    <row r="5326">
      <c r="J5326" s="18"/>
      <c r="N5326" s="24"/>
      <c r="Q5326" s="24"/>
      <c r="T5326" s="24"/>
      <c r="W5326" s="24"/>
      <c r="Z5326" s="24"/>
      <c r="AC5326" s="24"/>
      <c r="AI5326" s="24"/>
      <c r="AL5326" s="24"/>
      <c r="AO5326" s="24"/>
      <c r="AR5326" s="24"/>
      <c r="AU5326" s="24"/>
    </row>
    <row r="5327">
      <c r="J5327" s="18"/>
      <c r="N5327" s="24"/>
      <c r="Q5327" s="24"/>
      <c r="T5327" s="24"/>
      <c r="W5327" s="24"/>
      <c r="Z5327" s="24"/>
      <c r="AC5327" s="24"/>
      <c r="AI5327" s="24"/>
      <c r="AL5327" s="24"/>
      <c r="AO5327" s="24"/>
      <c r="AR5327" s="24"/>
      <c r="AU5327" s="24"/>
    </row>
    <row r="5328">
      <c r="J5328" s="18"/>
      <c r="N5328" s="24"/>
      <c r="Q5328" s="24"/>
      <c r="T5328" s="24"/>
      <c r="W5328" s="24"/>
      <c r="Z5328" s="24"/>
      <c r="AC5328" s="24"/>
      <c r="AI5328" s="24"/>
      <c r="AL5328" s="24"/>
      <c r="AO5328" s="24"/>
      <c r="AR5328" s="24"/>
      <c r="AU5328" s="24"/>
    </row>
    <row r="5329">
      <c r="J5329" s="18"/>
      <c r="N5329" s="24"/>
      <c r="Q5329" s="24"/>
      <c r="T5329" s="24"/>
      <c r="W5329" s="24"/>
      <c r="Z5329" s="24"/>
      <c r="AC5329" s="24"/>
      <c r="AI5329" s="24"/>
      <c r="AL5329" s="24"/>
      <c r="AO5329" s="24"/>
      <c r="AR5329" s="24"/>
      <c r="AU5329" s="24"/>
    </row>
    <row r="5330">
      <c r="J5330" s="18"/>
      <c r="N5330" s="24"/>
      <c r="Q5330" s="24"/>
      <c r="T5330" s="24"/>
      <c r="W5330" s="24"/>
      <c r="Z5330" s="24"/>
      <c r="AC5330" s="24"/>
      <c r="AI5330" s="24"/>
      <c r="AL5330" s="24"/>
      <c r="AO5330" s="24"/>
      <c r="AR5330" s="24"/>
      <c r="AU5330" s="24"/>
    </row>
    <row r="5331">
      <c r="J5331" s="18"/>
      <c r="N5331" s="24"/>
      <c r="Q5331" s="24"/>
      <c r="T5331" s="24"/>
      <c r="W5331" s="24"/>
      <c r="Z5331" s="24"/>
      <c r="AC5331" s="24"/>
      <c r="AI5331" s="24"/>
      <c r="AL5331" s="24"/>
      <c r="AO5331" s="24"/>
      <c r="AR5331" s="24"/>
      <c r="AU5331" s="24"/>
    </row>
    <row r="5332">
      <c r="J5332" s="18"/>
      <c r="N5332" s="24"/>
      <c r="Q5332" s="24"/>
      <c r="T5332" s="24"/>
      <c r="W5332" s="24"/>
      <c r="Z5332" s="24"/>
      <c r="AC5332" s="24"/>
      <c r="AI5332" s="24"/>
      <c r="AL5332" s="24"/>
      <c r="AO5332" s="24"/>
      <c r="AR5332" s="24"/>
      <c r="AU5332" s="24"/>
    </row>
    <row r="5333">
      <c r="J5333" s="18"/>
      <c r="N5333" s="24"/>
      <c r="Q5333" s="24"/>
      <c r="T5333" s="24"/>
      <c r="W5333" s="24"/>
      <c r="Z5333" s="24"/>
      <c r="AC5333" s="24"/>
      <c r="AI5333" s="24"/>
      <c r="AL5333" s="24"/>
      <c r="AO5333" s="24"/>
      <c r="AR5333" s="24"/>
      <c r="AU5333" s="24"/>
    </row>
    <row r="5334">
      <c r="J5334" s="18"/>
      <c r="N5334" s="24"/>
      <c r="Q5334" s="24"/>
      <c r="T5334" s="24"/>
      <c r="W5334" s="24"/>
      <c r="Z5334" s="24"/>
      <c r="AC5334" s="24"/>
      <c r="AI5334" s="24"/>
      <c r="AL5334" s="24"/>
      <c r="AO5334" s="24"/>
      <c r="AR5334" s="24"/>
      <c r="AU5334" s="24"/>
    </row>
    <row r="5335">
      <c r="J5335" s="18"/>
      <c r="N5335" s="24"/>
      <c r="Q5335" s="24"/>
      <c r="T5335" s="24"/>
      <c r="W5335" s="24"/>
      <c r="Z5335" s="24"/>
      <c r="AC5335" s="24"/>
      <c r="AI5335" s="24"/>
      <c r="AL5335" s="24"/>
      <c r="AO5335" s="24"/>
      <c r="AR5335" s="24"/>
      <c r="AU5335" s="24"/>
    </row>
    <row r="5336">
      <c r="J5336" s="18"/>
      <c r="N5336" s="24"/>
      <c r="Q5336" s="24"/>
      <c r="T5336" s="24"/>
      <c r="W5336" s="24"/>
      <c r="Z5336" s="24"/>
      <c r="AC5336" s="24"/>
      <c r="AI5336" s="24"/>
      <c r="AL5336" s="24"/>
      <c r="AO5336" s="24"/>
      <c r="AR5336" s="24"/>
      <c r="AU5336" s="24"/>
    </row>
    <row r="5337">
      <c r="J5337" s="18"/>
      <c r="N5337" s="24"/>
      <c r="Q5337" s="24"/>
      <c r="T5337" s="24"/>
      <c r="W5337" s="24"/>
      <c r="Z5337" s="24"/>
      <c r="AC5337" s="24"/>
      <c r="AI5337" s="24"/>
      <c r="AL5337" s="24"/>
      <c r="AO5337" s="24"/>
      <c r="AR5337" s="24"/>
      <c r="AU5337" s="24"/>
    </row>
    <row r="5338">
      <c r="J5338" s="18"/>
      <c r="N5338" s="24"/>
      <c r="Q5338" s="24"/>
      <c r="T5338" s="24"/>
      <c r="W5338" s="24"/>
      <c r="Z5338" s="24"/>
      <c r="AC5338" s="24"/>
      <c r="AI5338" s="24"/>
      <c r="AL5338" s="24"/>
      <c r="AO5338" s="24"/>
      <c r="AR5338" s="24"/>
      <c r="AU5338" s="24"/>
    </row>
    <row r="5339">
      <c r="J5339" s="18"/>
      <c r="N5339" s="24"/>
      <c r="Q5339" s="24"/>
      <c r="T5339" s="24"/>
      <c r="W5339" s="24"/>
      <c r="Z5339" s="24"/>
      <c r="AC5339" s="24"/>
      <c r="AI5339" s="24"/>
      <c r="AL5339" s="24"/>
      <c r="AO5339" s="24"/>
      <c r="AR5339" s="24"/>
      <c r="AU5339" s="24"/>
    </row>
    <row r="5340">
      <c r="J5340" s="18"/>
      <c r="N5340" s="24"/>
      <c r="Q5340" s="24"/>
      <c r="T5340" s="24"/>
      <c r="W5340" s="24"/>
      <c r="Z5340" s="24"/>
      <c r="AC5340" s="24"/>
      <c r="AI5340" s="24"/>
      <c r="AL5340" s="24"/>
      <c r="AO5340" s="24"/>
      <c r="AR5340" s="24"/>
      <c r="AU5340" s="24"/>
    </row>
    <row r="5341">
      <c r="J5341" s="18"/>
      <c r="N5341" s="24"/>
      <c r="Q5341" s="24"/>
      <c r="T5341" s="24"/>
      <c r="W5341" s="24"/>
      <c r="Z5341" s="24"/>
      <c r="AC5341" s="24"/>
      <c r="AI5341" s="24"/>
      <c r="AL5341" s="24"/>
      <c r="AO5341" s="24"/>
      <c r="AR5341" s="24"/>
      <c r="AU5341" s="24"/>
    </row>
    <row r="5342">
      <c r="J5342" s="18"/>
      <c r="N5342" s="24"/>
      <c r="Q5342" s="24"/>
      <c r="T5342" s="24"/>
      <c r="W5342" s="24"/>
      <c r="Z5342" s="24"/>
      <c r="AC5342" s="24"/>
      <c r="AI5342" s="24"/>
      <c r="AL5342" s="24"/>
      <c r="AO5342" s="24"/>
      <c r="AR5342" s="24"/>
      <c r="AU5342" s="24"/>
    </row>
    <row r="5343">
      <c r="J5343" s="18"/>
      <c r="N5343" s="24"/>
      <c r="Q5343" s="24"/>
      <c r="T5343" s="24"/>
      <c r="W5343" s="24"/>
      <c r="Z5343" s="24"/>
      <c r="AC5343" s="24"/>
      <c r="AI5343" s="24"/>
      <c r="AL5343" s="24"/>
      <c r="AO5343" s="24"/>
      <c r="AR5343" s="24"/>
      <c r="AU5343" s="24"/>
    </row>
    <row r="5344">
      <c r="J5344" s="18"/>
      <c r="N5344" s="24"/>
      <c r="Q5344" s="24"/>
      <c r="T5344" s="24"/>
      <c r="W5344" s="24"/>
      <c r="Z5344" s="24"/>
      <c r="AC5344" s="24"/>
      <c r="AI5344" s="24"/>
      <c r="AL5344" s="24"/>
      <c r="AO5344" s="24"/>
      <c r="AR5344" s="24"/>
      <c r="AU5344" s="24"/>
    </row>
    <row r="5345">
      <c r="J5345" s="18"/>
      <c r="N5345" s="24"/>
      <c r="Q5345" s="24"/>
      <c r="T5345" s="24"/>
      <c r="W5345" s="24"/>
      <c r="Z5345" s="24"/>
      <c r="AC5345" s="24"/>
      <c r="AI5345" s="24"/>
      <c r="AL5345" s="24"/>
      <c r="AO5345" s="24"/>
      <c r="AR5345" s="24"/>
      <c r="AU5345" s="24"/>
    </row>
    <row r="5346">
      <c r="J5346" s="18"/>
      <c r="N5346" s="24"/>
      <c r="Q5346" s="24"/>
      <c r="T5346" s="24"/>
      <c r="W5346" s="24"/>
      <c r="Z5346" s="24"/>
      <c r="AC5346" s="24"/>
      <c r="AI5346" s="24"/>
      <c r="AL5346" s="24"/>
      <c r="AO5346" s="24"/>
      <c r="AR5346" s="24"/>
      <c r="AU5346" s="24"/>
    </row>
    <row r="5347">
      <c r="J5347" s="18"/>
      <c r="N5347" s="24"/>
      <c r="Q5347" s="24"/>
      <c r="T5347" s="24"/>
      <c r="W5347" s="24"/>
      <c r="Z5347" s="24"/>
      <c r="AC5347" s="24"/>
      <c r="AI5347" s="24"/>
      <c r="AL5347" s="24"/>
      <c r="AO5347" s="24"/>
      <c r="AR5347" s="24"/>
      <c r="AU5347" s="24"/>
    </row>
    <row r="5348">
      <c r="J5348" s="18"/>
      <c r="N5348" s="24"/>
      <c r="Q5348" s="24"/>
      <c r="T5348" s="24"/>
      <c r="W5348" s="24"/>
      <c r="Z5348" s="24"/>
      <c r="AC5348" s="24"/>
      <c r="AI5348" s="24"/>
      <c r="AL5348" s="24"/>
      <c r="AO5348" s="24"/>
      <c r="AR5348" s="24"/>
      <c r="AU5348" s="24"/>
    </row>
    <row r="5349">
      <c r="J5349" s="18"/>
      <c r="N5349" s="24"/>
      <c r="Q5349" s="24"/>
      <c r="T5349" s="24"/>
      <c r="W5349" s="24"/>
      <c r="Z5349" s="24"/>
      <c r="AC5349" s="24"/>
      <c r="AI5349" s="24"/>
      <c r="AL5349" s="24"/>
      <c r="AO5349" s="24"/>
      <c r="AR5349" s="24"/>
      <c r="AU5349" s="24"/>
    </row>
    <row r="5350">
      <c r="J5350" s="18"/>
      <c r="N5350" s="24"/>
      <c r="Q5350" s="24"/>
      <c r="T5350" s="24"/>
      <c r="W5350" s="24"/>
      <c r="Z5350" s="24"/>
      <c r="AC5350" s="24"/>
      <c r="AI5350" s="24"/>
      <c r="AL5350" s="24"/>
      <c r="AO5350" s="24"/>
      <c r="AR5350" s="24"/>
      <c r="AU5350" s="24"/>
    </row>
    <row r="5351">
      <c r="J5351" s="18"/>
      <c r="N5351" s="24"/>
      <c r="Q5351" s="24"/>
      <c r="T5351" s="24"/>
      <c r="W5351" s="24"/>
      <c r="Z5351" s="24"/>
      <c r="AC5351" s="24"/>
      <c r="AI5351" s="24"/>
      <c r="AL5351" s="24"/>
      <c r="AO5351" s="24"/>
      <c r="AR5351" s="24"/>
      <c r="AU5351" s="24"/>
    </row>
    <row r="5352">
      <c r="J5352" s="18"/>
      <c r="N5352" s="24"/>
      <c r="Q5352" s="24"/>
      <c r="T5352" s="24"/>
      <c r="W5352" s="24"/>
      <c r="Z5352" s="24"/>
      <c r="AC5352" s="24"/>
      <c r="AI5352" s="24"/>
      <c r="AL5352" s="24"/>
      <c r="AO5352" s="24"/>
      <c r="AR5352" s="24"/>
      <c r="AU5352" s="24"/>
    </row>
    <row r="5353">
      <c r="J5353" s="18"/>
      <c r="N5353" s="24"/>
      <c r="Q5353" s="24"/>
      <c r="T5353" s="24"/>
      <c r="W5353" s="24"/>
      <c r="Z5353" s="24"/>
      <c r="AC5353" s="24"/>
      <c r="AI5353" s="24"/>
      <c r="AL5353" s="24"/>
      <c r="AO5353" s="24"/>
      <c r="AR5353" s="24"/>
      <c r="AU5353" s="24"/>
    </row>
    <row r="5354">
      <c r="J5354" s="18"/>
      <c r="N5354" s="24"/>
      <c r="Q5354" s="24"/>
      <c r="T5354" s="24"/>
      <c r="W5354" s="24"/>
      <c r="Z5354" s="24"/>
      <c r="AC5354" s="24"/>
      <c r="AI5354" s="24"/>
      <c r="AL5354" s="24"/>
      <c r="AO5354" s="24"/>
      <c r="AR5354" s="24"/>
      <c r="AU5354" s="24"/>
    </row>
    <row r="5355">
      <c r="J5355" s="18"/>
      <c r="N5355" s="24"/>
      <c r="Q5355" s="24"/>
      <c r="T5355" s="24"/>
      <c r="W5355" s="24"/>
      <c r="Z5355" s="24"/>
      <c r="AC5355" s="24"/>
      <c r="AI5355" s="24"/>
      <c r="AL5355" s="24"/>
      <c r="AO5355" s="24"/>
      <c r="AR5355" s="24"/>
      <c r="AU5355" s="24"/>
    </row>
    <row r="5356">
      <c r="J5356" s="18"/>
      <c r="N5356" s="24"/>
      <c r="Q5356" s="24"/>
      <c r="T5356" s="24"/>
      <c r="W5356" s="24"/>
      <c r="Z5356" s="24"/>
      <c r="AC5356" s="24"/>
      <c r="AI5356" s="24"/>
      <c r="AL5356" s="24"/>
      <c r="AO5356" s="24"/>
      <c r="AR5356" s="24"/>
      <c r="AU5356" s="24"/>
    </row>
    <row r="5357">
      <c r="J5357" s="18"/>
      <c r="N5357" s="24"/>
      <c r="Q5357" s="24"/>
      <c r="T5357" s="24"/>
      <c r="W5357" s="24"/>
      <c r="Z5357" s="24"/>
      <c r="AC5357" s="24"/>
      <c r="AI5357" s="24"/>
      <c r="AL5357" s="24"/>
      <c r="AO5357" s="24"/>
      <c r="AR5357" s="24"/>
      <c r="AU5357" s="24"/>
    </row>
    <row r="5358">
      <c r="J5358" s="18"/>
      <c r="N5358" s="24"/>
      <c r="Q5358" s="24"/>
      <c r="T5358" s="24"/>
      <c r="W5358" s="24"/>
      <c r="Z5358" s="24"/>
      <c r="AC5358" s="24"/>
      <c r="AI5358" s="24"/>
      <c r="AL5358" s="24"/>
      <c r="AO5358" s="24"/>
      <c r="AR5358" s="24"/>
      <c r="AU5358" s="24"/>
    </row>
    <row r="5359">
      <c r="J5359" s="18"/>
      <c r="N5359" s="24"/>
      <c r="Q5359" s="24"/>
      <c r="T5359" s="24"/>
      <c r="W5359" s="24"/>
      <c r="Z5359" s="24"/>
      <c r="AC5359" s="24"/>
      <c r="AI5359" s="24"/>
      <c r="AL5359" s="24"/>
      <c r="AO5359" s="24"/>
      <c r="AR5359" s="24"/>
      <c r="AU5359" s="24"/>
    </row>
    <row r="5360">
      <c r="J5360" s="18"/>
      <c r="N5360" s="24"/>
      <c r="Q5360" s="24"/>
      <c r="T5360" s="24"/>
      <c r="W5360" s="24"/>
      <c r="Z5360" s="24"/>
      <c r="AC5360" s="24"/>
      <c r="AI5360" s="24"/>
      <c r="AL5360" s="24"/>
      <c r="AO5360" s="24"/>
      <c r="AR5360" s="24"/>
      <c r="AU5360" s="24"/>
    </row>
    <row r="5361">
      <c r="J5361" s="18"/>
      <c r="N5361" s="24"/>
      <c r="Q5361" s="24"/>
      <c r="T5361" s="24"/>
      <c r="W5361" s="24"/>
      <c r="Z5361" s="24"/>
      <c r="AC5361" s="24"/>
      <c r="AI5361" s="24"/>
      <c r="AL5361" s="24"/>
      <c r="AO5361" s="24"/>
      <c r="AR5361" s="24"/>
      <c r="AU5361" s="24"/>
    </row>
    <row r="5362">
      <c r="J5362" s="18"/>
      <c r="N5362" s="24"/>
      <c r="Q5362" s="24"/>
      <c r="T5362" s="24"/>
      <c r="W5362" s="24"/>
      <c r="Z5362" s="24"/>
      <c r="AC5362" s="24"/>
      <c r="AI5362" s="24"/>
      <c r="AL5362" s="24"/>
      <c r="AO5362" s="24"/>
      <c r="AR5362" s="24"/>
      <c r="AU5362" s="24"/>
    </row>
    <row r="5363">
      <c r="J5363" s="18"/>
      <c r="N5363" s="24"/>
      <c r="Q5363" s="24"/>
      <c r="T5363" s="24"/>
      <c r="W5363" s="24"/>
      <c r="Z5363" s="24"/>
      <c r="AC5363" s="24"/>
      <c r="AI5363" s="24"/>
      <c r="AL5363" s="24"/>
      <c r="AO5363" s="24"/>
      <c r="AR5363" s="24"/>
      <c r="AU5363" s="24"/>
    </row>
    <row r="5364">
      <c r="J5364" s="18"/>
      <c r="N5364" s="24"/>
      <c r="Q5364" s="24"/>
      <c r="T5364" s="24"/>
      <c r="W5364" s="24"/>
      <c r="Z5364" s="24"/>
      <c r="AC5364" s="24"/>
      <c r="AI5364" s="24"/>
      <c r="AL5364" s="24"/>
      <c r="AO5364" s="24"/>
      <c r="AR5364" s="24"/>
      <c r="AU5364" s="24"/>
    </row>
    <row r="5365">
      <c r="J5365" s="18"/>
      <c r="N5365" s="24"/>
      <c r="Q5365" s="24"/>
      <c r="T5365" s="24"/>
      <c r="W5365" s="24"/>
      <c r="Z5365" s="24"/>
      <c r="AC5365" s="24"/>
      <c r="AI5365" s="24"/>
      <c r="AL5365" s="24"/>
      <c r="AO5365" s="24"/>
      <c r="AR5365" s="24"/>
      <c r="AU5365" s="24"/>
    </row>
    <row r="5366">
      <c r="J5366" s="18"/>
      <c r="N5366" s="24"/>
      <c r="Q5366" s="24"/>
      <c r="T5366" s="24"/>
      <c r="W5366" s="24"/>
      <c r="Z5366" s="24"/>
      <c r="AC5366" s="24"/>
      <c r="AI5366" s="24"/>
      <c r="AL5366" s="24"/>
      <c r="AO5366" s="24"/>
      <c r="AR5366" s="24"/>
      <c r="AU5366" s="24"/>
    </row>
    <row r="5367">
      <c r="J5367" s="18"/>
      <c r="N5367" s="24"/>
      <c r="Q5367" s="24"/>
      <c r="T5367" s="24"/>
      <c r="W5367" s="24"/>
      <c r="Z5367" s="24"/>
      <c r="AC5367" s="24"/>
      <c r="AI5367" s="24"/>
      <c r="AL5367" s="24"/>
      <c r="AO5367" s="24"/>
      <c r="AR5367" s="24"/>
      <c r="AU5367" s="24"/>
    </row>
    <row r="5368">
      <c r="J5368" s="18"/>
      <c r="N5368" s="24"/>
      <c r="Q5368" s="24"/>
      <c r="T5368" s="24"/>
      <c r="W5368" s="24"/>
      <c r="Z5368" s="24"/>
      <c r="AC5368" s="24"/>
      <c r="AI5368" s="24"/>
      <c r="AL5368" s="24"/>
      <c r="AO5368" s="24"/>
      <c r="AR5368" s="24"/>
      <c r="AU5368" s="24"/>
    </row>
    <row r="5369">
      <c r="J5369" s="18"/>
      <c r="N5369" s="24"/>
      <c r="Q5369" s="24"/>
      <c r="T5369" s="24"/>
      <c r="W5369" s="24"/>
      <c r="Z5369" s="24"/>
      <c r="AC5369" s="24"/>
      <c r="AI5369" s="24"/>
      <c r="AL5369" s="24"/>
      <c r="AO5369" s="24"/>
      <c r="AR5369" s="24"/>
      <c r="AU5369" s="24"/>
    </row>
    <row r="5370">
      <c r="J5370" s="18"/>
      <c r="N5370" s="24"/>
      <c r="Q5370" s="24"/>
      <c r="T5370" s="24"/>
      <c r="W5370" s="24"/>
      <c r="Z5370" s="24"/>
      <c r="AC5370" s="24"/>
      <c r="AI5370" s="24"/>
      <c r="AL5370" s="24"/>
      <c r="AO5370" s="24"/>
      <c r="AR5370" s="24"/>
      <c r="AU5370" s="24"/>
    </row>
    <row r="5371">
      <c r="J5371" s="18"/>
      <c r="N5371" s="24"/>
      <c r="Q5371" s="24"/>
      <c r="T5371" s="24"/>
      <c r="W5371" s="24"/>
      <c r="Z5371" s="24"/>
      <c r="AC5371" s="24"/>
      <c r="AI5371" s="24"/>
      <c r="AL5371" s="24"/>
      <c r="AO5371" s="24"/>
      <c r="AR5371" s="24"/>
      <c r="AU5371" s="24"/>
    </row>
    <row r="5372">
      <c r="J5372" s="18"/>
      <c r="N5372" s="24"/>
      <c r="Q5372" s="24"/>
      <c r="T5372" s="24"/>
      <c r="W5372" s="24"/>
      <c r="Z5372" s="24"/>
      <c r="AC5372" s="24"/>
      <c r="AI5372" s="24"/>
      <c r="AL5372" s="24"/>
      <c r="AO5372" s="24"/>
      <c r="AR5372" s="24"/>
      <c r="AU5372" s="24"/>
    </row>
    <row r="5373">
      <c r="J5373" s="18"/>
      <c r="N5373" s="24"/>
      <c r="Q5373" s="24"/>
      <c r="T5373" s="24"/>
      <c r="W5373" s="24"/>
      <c r="Z5373" s="24"/>
      <c r="AC5373" s="24"/>
      <c r="AI5373" s="24"/>
      <c r="AL5373" s="24"/>
      <c r="AO5373" s="24"/>
      <c r="AR5373" s="24"/>
      <c r="AU5373" s="24"/>
    </row>
    <row r="5374">
      <c r="J5374" s="18"/>
      <c r="N5374" s="24"/>
      <c r="Q5374" s="24"/>
      <c r="T5374" s="24"/>
      <c r="W5374" s="24"/>
      <c r="Z5374" s="24"/>
      <c r="AC5374" s="24"/>
      <c r="AI5374" s="24"/>
      <c r="AL5374" s="24"/>
      <c r="AO5374" s="24"/>
      <c r="AR5374" s="24"/>
      <c r="AU5374" s="24"/>
    </row>
    <row r="5375">
      <c r="J5375" s="18"/>
      <c r="N5375" s="24"/>
      <c r="Q5375" s="24"/>
      <c r="T5375" s="24"/>
      <c r="W5375" s="24"/>
      <c r="Z5375" s="24"/>
      <c r="AC5375" s="24"/>
      <c r="AI5375" s="24"/>
      <c r="AL5375" s="24"/>
      <c r="AO5375" s="24"/>
      <c r="AR5375" s="24"/>
      <c r="AU5375" s="24"/>
    </row>
    <row r="5376">
      <c r="J5376" s="18"/>
      <c r="N5376" s="24"/>
      <c r="Q5376" s="24"/>
      <c r="T5376" s="24"/>
      <c r="W5376" s="24"/>
      <c r="Z5376" s="24"/>
      <c r="AC5376" s="24"/>
      <c r="AI5376" s="24"/>
      <c r="AL5376" s="24"/>
      <c r="AO5376" s="24"/>
      <c r="AR5376" s="24"/>
      <c r="AU5376" s="24"/>
    </row>
    <row r="5377">
      <c r="J5377" s="18"/>
      <c r="N5377" s="24"/>
      <c r="Q5377" s="24"/>
      <c r="T5377" s="24"/>
      <c r="W5377" s="24"/>
      <c r="Z5377" s="24"/>
      <c r="AC5377" s="24"/>
      <c r="AI5377" s="24"/>
      <c r="AL5377" s="24"/>
      <c r="AO5377" s="24"/>
      <c r="AR5377" s="24"/>
      <c r="AU5377" s="24"/>
    </row>
    <row r="5378">
      <c r="J5378" s="18"/>
      <c r="N5378" s="24"/>
      <c r="Q5378" s="24"/>
      <c r="T5378" s="24"/>
      <c r="W5378" s="24"/>
      <c r="Z5378" s="24"/>
      <c r="AC5378" s="24"/>
      <c r="AI5378" s="24"/>
      <c r="AL5378" s="24"/>
      <c r="AO5378" s="24"/>
      <c r="AR5378" s="24"/>
      <c r="AU5378" s="24"/>
    </row>
    <row r="5379">
      <c r="J5379" s="18"/>
      <c r="N5379" s="24"/>
      <c r="Q5379" s="24"/>
      <c r="T5379" s="24"/>
      <c r="W5379" s="24"/>
      <c r="Z5379" s="24"/>
      <c r="AC5379" s="24"/>
      <c r="AI5379" s="24"/>
      <c r="AL5379" s="24"/>
      <c r="AO5379" s="24"/>
      <c r="AR5379" s="24"/>
      <c r="AU5379" s="24"/>
    </row>
    <row r="5380">
      <c r="J5380" s="18"/>
      <c r="N5380" s="24"/>
      <c r="Q5380" s="24"/>
      <c r="T5380" s="24"/>
      <c r="W5380" s="24"/>
      <c r="Z5380" s="24"/>
      <c r="AC5380" s="24"/>
      <c r="AI5380" s="24"/>
      <c r="AL5380" s="24"/>
      <c r="AO5380" s="24"/>
      <c r="AR5380" s="24"/>
      <c r="AU5380" s="24"/>
    </row>
    <row r="5381">
      <c r="J5381" s="18"/>
      <c r="N5381" s="24"/>
      <c r="Q5381" s="24"/>
      <c r="T5381" s="24"/>
      <c r="W5381" s="24"/>
      <c r="Z5381" s="24"/>
      <c r="AC5381" s="24"/>
      <c r="AI5381" s="24"/>
      <c r="AL5381" s="24"/>
      <c r="AO5381" s="24"/>
      <c r="AR5381" s="24"/>
      <c r="AU5381" s="24"/>
    </row>
    <row r="5382">
      <c r="J5382" s="18"/>
      <c r="N5382" s="24"/>
      <c r="Q5382" s="24"/>
      <c r="T5382" s="24"/>
      <c r="W5382" s="24"/>
      <c r="Z5382" s="24"/>
      <c r="AC5382" s="24"/>
      <c r="AI5382" s="24"/>
      <c r="AL5382" s="24"/>
      <c r="AO5382" s="24"/>
      <c r="AR5382" s="24"/>
      <c r="AU5382" s="24"/>
    </row>
    <row r="5383">
      <c r="J5383" s="18"/>
      <c r="N5383" s="24"/>
      <c r="Q5383" s="24"/>
      <c r="T5383" s="24"/>
      <c r="W5383" s="24"/>
      <c r="Z5383" s="24"/>
      <c r="AC5383" s="24"/>
      <c r="AI5383" s="24"/>
      <c r="AL5383" s="24"/>
      <c r="AO5383" s="24"/>
      <c r="AR5383" s="24"/>
      <c r="AU5383" s="24"/>
    </row>
    <row r="5384">
      <c r="J5384" s="18"/>
      <c r="N5384" s="24"/>
      <c r="Q5384" s="24"/>
      <c r="T5384" s="24"/>
      <c r="W5384" s="24"/>
      <c r="Z5384" s="24"/>
      <c r="AC5384" s="24"/>
      <c r="AI5384" s="24"/>
      <c r="AL5384" s="24"/>
      <c r="AO5384" s="24"/>
      <c r="AR5384" s="24"/>
      <c r="AU5384" s="24"/>
    </row>
    <row r="5385">
      <c r="J5385" s="18"/>
      <c r="N5385" s="24"/>
      <c r="Q5385" s="24"/>
      <c r="T5385" s="24"/>
      <c r="W5385" s="24"/>
      <c r="Z5385" s="24"/>
      <c r="AC5385" s="24"/>
      <c r="AI5385" s="24"/>
      <c r="AL5385" s="24"/>
      <c r="AO5385" s="24"/>
      <c r="AR5385" s="24"/>
      <c r="AU5385" s="24"/>
    </row>
    <row r="5386">
      <c r="J5386" s="18"/>
      <c r="N5386" s="24"/>
      <c r="Q5386" s="24"/>
      <c r="T5386" s="24"/>
      <c r="W5386" s="24"/>
      <c r="Z5386" s="24"/>
      <c r="AC5386" s="24"/>
      <c r="AI5386" s="24"/>
      <c r="AL5386" s="24"/>
      <c r="AO5386" s="24"/>
      <c r="AR5386" s="24"/>
      <c r="AU5386" s="24"/>
    </row>
    <row r="5387">
      <c r="J5387" s="18"/>
      <c r="N5387" s="24"/>
      <c r="Q5387" s="24"/>
      <c r="T5387" s="24"/>
      <c r="W5387" s="24"/>
      <c r="Z5387" s="24"/>
      <c r="AC5387" s="24"/>
      <c r="AI5387" s="24"/>
      <c r="AL5387" s="24"/>
      <c r="AO5387" s="24"/>
      <c r="AR5387" s="24"/>
      <c r="AU5387" s="24"/>
    </row>
    <row r="5388">
      <c r="J5388" s="18"/>
      <c r="N5388" s="24"/>
      <c r="Q5388" s="24"/>
      <c r="T5388" s="24"/>
      <c r="W5388" s="24"/>
      <c r="Z5388" s="24"/>
      <c r="AC5388" s="24"/>
      <c r="AI5388" s="24"/>
      <c r="AL5388" s="24"/>
      <c r="AO5388" s="24"/>
      <c r="AR5388" s="24"/>
      <c r="AU5388" s="24"/>
    </row>
    <row r="5389">
      <c r="J5389" s="18"/>
      <c r="N5389" s="24"/>
      <c r="Q5389" s="24"/>
      <c r="T5389" s="24"/>
      <c r="W5389" s="24"/>
      <c r="Z5389" s="24"/>
      <c r="AC5389" s="24"/>
      <c r="AI5389" s="24"/>
      <c r="AL5389" s="24"/>
      <c r="AO5389" s="24"/>
      <c r="AR5389" s="24"/>
      <c r="AU5389" s="24"/>
    </row>
    <row r="5390">
      <c r="J5390" s="18"/>
      <c r="N5390" s="24"/>
      <c r="Q5390" s="24"/>
      <c r="T5390" s="24"/>
      <c r="W5390" s="24"/>
      <c r="Z5390" s="24"/>
      <c r="AC5390" s="24"/>
      <c r="AI5390" s="24"/>
      <c r="AL5390" s="24"/>
      <c r="AO5390" s="24"/>
      <c r="AR5390" s="24"/>
      <c r="AU5390" s="24"/>
    </row>
    <row r="5391">
      <c r="J5391" s="18"/>
      <c r="N5391" s="24"/>
      <c r="Q5391" s="24"/>
      <c r="T5391" s="24"/>
      <c r="W5391" s="24"/>
      <c r="Z5391" s="24"/>
      <c r="AC5391" s="24"/>
      <c r="AI5391" s="24"/>
      <c r="AL5391" s="24"/>
      <c r="AO5391" s="24"/>
      <c r="AR5391" s="24"/>
      <c r="AU5391" s="24"/>
    </row>
    <row r="5392">
      <c r="J5392" s="18"/>
      <c r="N5392" s="24"/>
      <c r="Q5392" s="24"/>
      <c r="T5392" s="24"/>
      <c r="W5392" s="24"/>
      <c r="Z5392" s="24"/>
      <c r="AC5392" s="24"/>
      <c r="AI5392" s="24"/>
      <c r="AL5392" s="24"/>
      <c r="AO5392" s="24"/>
      <c r="AR5392" s="24"/>
      <c r="AU5392" s="24"/>
    </row>
    <row r="5393">
      <c r="J5393" s="18"/>
      <c r="N5393" s="24"/>
      <c r="Q5393" s="24"/>
      <c r="T5393" s="24"/>
      <c r="W5393" s="24"/>
      <c r="Z5393" s="24"/>
      <c r="AC5393" s="24"/>
      <c r="AI5393" s="24"/>
      <c r="AL5393" s="24"/>
      <c r="AO5393" s="24"/>
      <c r="AR5393" s="24"/>
      <c r="AU5393" s="24"/>
    </row>
    <row r="5394">
      <c r="J5394" s="18"/>
      <c r="N5394" s="24"/>
      <c r="Q5394" s="24"/>
      <c r="T5394" s="24"/>
      <c r="W5394" s="24"/>
      <c r="Z5394" s="24"/>
      <c r="AC5394" s="24"/>
      <c r="AI5394" s="24"/>
      <c r="AL5394" s="24"/>
      <c r="AO5394" s="24"/>
      <c r="AR5394" s="24"/>
      <c r="AU5394" s="24"/>
    </row>
    <row r="5395">
      <c r="J5395" s="18"/>
      <c r="N5395" s="24"/>
      <c r="Q5395" s="24"/>
      <c r="T5395" s="24"/>
      <c r="W5395" s="24"/>
      <c r="Z5395" s="24"/>
      <c r="AC5395" s="24"/>
      <c r="AI5395" s="24"/>
      <c r="AL5395" s="24"/>
      <c r="AO5395" s="24"/>
      <c r="AR5395" s="24"/>
      <c r="AU5395" s="24"/>
    </row>
    <row r="5396">
      <c r="J5396" s="18"/>
      <c r="N5396" s="24"/>
      <c r="Q5396" s="24"/>
      <c r="T5396" s="24"/>
      <c r="W5396" s="24"/>
      <c r="Z5396" s="24"/>
      <c r="AC5396" s="24"/>
      <c r="AI5396" s="24"/>
      <c r="AL5396" s="24"/>
      <c r="AO5396" s="24"/>
      <c r="AR5396" s="24"/>
      <c r="AU5396" s="24"/>
    </row>
    <row r="5397">
      <c r="J5397" s="18"/>
      <c r="N5397" s="24"/>
      <c r="Q5397" s="24"/>
      <c r="T5397" s="24"/>
      <c r="W5397" s="24"/>
      <c r="Z5397" s="24"/>
      <c r="AC5397" s="24"/>
      <c r="AI5397" s="24"/>
      <c r="AL5397" s="24"/>
      <c r="AO5397" s="24"/>
      <c r="AR5397" s="24"/>
      <c r="AU5397" s="24"/>
    </row>
    <row r="5398">
      <c r="J5398" s="18"/>
      <c r="N5398" s="24"/>
      <c r="Q5398" s="24"/>
      <c r="T5398" s="24"/>
      <c r="W5398" s="24"/>
      <c r="Z5398" s="24"/>
      <c r="AC5398" s="24"/>
      <c r="AI5398" s="24"/>
      <c r="AL5398" s="24"/>
      <c r="AO5398" s="24"/>
      <c r="AR5398" s="24"/>
      <c r="AU5398" s="24"/>
    </row>
    <row r="5399">
      <c r="J5399" s="18"/>
      <c r="N5399" s="24"/>
      <c r="Q5399" s="24"/>
      <c r="T5399" s="24"/>
      <c r="W5399" s="24"/>
      <c r="Z5399" s="24"/>
      <c r="AC5399" s="24"/>
      <c r="AI5399" s="24"/>
      <c r="AL5399" s="24"/>
      <c r="AO5399" s="24"/>
      <c r="AR5399" s="24"/>
      <c r="AU5399" s="24"/>
    </row>
    <row r="5400">
      <c r="J5400" s="18"/>
      <c r="N5400" s="24"/>
      <c r="Q5400" s="24"/>
      <c r="T5400" s="24"/>
      <c r="W5400" s="24"/>
      <c r="Z5400" s="24"/>
      <c r="AC5400" s="24"/>
      <c r="AI5400" s="24"/>
      <c r="AL5400" s="24"/>
      <c r="AO5400" s="24"/>
      <c r="AR5400" s="24"/>
      <c r="AU5400" s="24"/>
    </row>
    <row r="5401">
      <c r="J5401" s="18"/>
      <c r="N5401" s="24"/>
      <c r="Q5401" s="24"/>
      <c r="T5401" s="24"/>
      <c r="W5401" s="24"/>
      <c r="Z5401" s="24"/>
      <c r="AC5401" s="24"/>
      <c r="AI5401" s="24"/>
      <c r="AL5401" s="24"/>
      <c r="AO5401" s="24"/>
      <c r="AR5401" s="24"/>
      <c r="AU5401" s="24"/>
    </row>
    <row r="5402">
      <c r="J5402" s="18"/>
      <c r="N5402" s="24"/>
      <c r="Q5402" s="24"/>
      <c r="T5402" s="24"/>
      <c r="W5402" s="24"/>
      <c r="Z5402" s="24"/>
      <c r="AC5402" s="24"/>
      <c r="AI5402" s="24"/>
      <c r="AL5402" s="24"/>
      <c r="AO5402" s="24"/>
      <c r="AR5402" s="24"/>
      <c r="AU5402" s="24"/>
    </row>
    <row r="5403">
      <c r="J5403" s="18"/>
      <c r="N5403" s="24"/>
      <c r="Q5403" s="24"/>
      <c r="T5403" s="24"/>
      <c r="W5403" s="24"/>
      <c r="Z5403" s="24"/>
      <c r="AC5403" s="24"/>
      <c r="AI5403" s="24"/>
      <c r="AL5403" s="24"/>
      <c r="AO5403" s="24"/>
      <c r="AR5403" s="24"/>
      <c r="AU5403" s="24"/>
    </row>
    <row r="5404">
      <c r="J5404" s="18"/>
      <c r="N5404" s="24"/>
      <c r="Q5404" s="24"/>
      <c r="T5404" s="24"/>
      <c r="W5404" s="24"/>
      <c r="Z5404" s="24"/>
      <c r="AC5404" s="24"/>
      <c r="AI5404" s="24"/>
      <c r="AL5404" s="24"/>
      <c r="AO5404" s="24"/>
      <c r="AR5404" s="24"/>
      <c r="AU5404" s="24"/>
    </row>
    <row r="5405">
      <c r="J5405" s="18"/>
      <c r="N5405" s="24"/>
      <c r="Q5405" s="24"/>
      <c r="T5405" s="24"/>
      <c r="W5405" s="24"/>
      <c r="Z5405" s="24"/>
      <c r="AC5405" s="24"/>
      <c r="AI5405" s="24"/>
      <c r="AL5405" s="24"/>
      <c r="AO5405" s="24"/>
      <c r="AR5405" s="24"/>
      <c r="AU5405" s="24"/>
    </row>
    <row r="5406">
      <c r="J5406" s="18"/>
      <c r="N5406" s="24"/>
      <c r="Q5406" s="24"/>
      <c r="T5406" s="24"/>
      <c r="W5406" s="24"/>
      <c r="Z5406" s="24"/>
      <c r="AC5406" s="24"/>
      <c r="AI5406" s="24"/>
      <c r="AL5406" s="24"/>
      <c r="AO5406" s="24"/>
      <c r="AR5406" s="24"/>
      <c r="AU5406" s="24"/>
    </row>
    <row r="5407">
      <c r="J5407" s="18"/>
      <c r="N5407" s="24"/>
      <c r="Q5407" s="24"/>
      <c r="T5407" s="24"/>
      <c r="W5407" s="24"/>
      <c r="Z5407" s="24"/>
      <c r="AC5407" s="24"/>
      <c r="AI5407" s="24"/>
      <c r="AL5407" s="24"/>
      <c r="AO5407" s="24"/>
      <c r="AR5407" s="24"/>
      <c r="AU5407" s="24"/>
    </row>
    <row r="5408">
      <c r="J5408" s="18"/>
      <c r="N5408" s="24"/>
      <c r="Q5408" s="24"/>
      <c r="T5408" s="24"/>
      <c r="W5408" s="24"/>
      <c r="Z5408" s="24"/>
      <c r="AC5408" s="24"/>
      <c r="AI5408" s="24"/>
      <c r="AL5408" s="24"/>
      <c r="AO5408" s="24"/>
      <c r="AR5408" s="24"/>
      <c r="AU5408" s="24"/>
    </row>
    <row r="5409">
      <c r="J5409" s="18"/>
      <c r="N5409" s="24"/>
      <c r="Q5409" s="24"/>
      <c r="T5409" s="24"/>
      <c r="W5409" s="24"/>
      <c r="Z5409" s="24"/>
      <c r="AC5409" s="24"/>
      <c r="AI5409" s="24"/>
      <c r="AL5409" s="24"/>
      <c r="AO5409" s="24"/>
      <c r="AR5409" s="24"/>
      <c r="AU5409" s="24"/>
    </row>
    <row r="5410">
      <c r="J5410" s="18"/>
      <c r="N5410" s="24"/>
      <c r="Q5410" s="24"/>
      <c r="T5410" s="24"/>
      <c r="W5410" s="24"/>
      <c r="Z5410" s="24"/>
      <c r="AC5410" s="24"/>
      <c r="AI5410" s="24"/>
      <c r="AL5410" s="24"/>
      <c r="AO5410" s="24"/>
      <c r="AR5410" s="24"/>
      <c r="AU5410" s="24"/>
    </row>
    <row r="5411">
      <c r="J5411" s="18"/>
      <c r="N5411" s="24"/>
      <c r="Q5411" s="24"/>
      <c r="T5411" s="24"/>
      <c r="W5411" s="24"/>
      <c r="Z5411" s="24"/>
      <c r="AC5411" s="24"/>
      <c r="AI5411" s="24"/>
      <c r="AL5411" s="24"/>
      <c r="AO5411" s="24"/>
      <c r="AR5411" s="24"/>
      <c r="AU5411" s="24"/>
    </row>
    <row r="5412">
      <c r="J5412" s="18"/>
      <c r="N5412" s="24"/>
      <c r="Q5412" s="24"/>
      <c r="T5412" s="24"/>
      <c r="W5412" s="24"/>
      <c r="Z5412" s="24"/>
      <c r="AC5412" s="24"/>
      <c r="AI5412" s="24"/>
      <c r="AL5412" s="24"/>
      <c r="AO5412" s="24"/>
      <c r="AR5412" s="24"/>
      <c r="AU5412" s="24"/>
    </row>
    <row r="5413">
      <c r="J5413" s="18"/>
      <c r="N5413" s="24"/>
      <c r="Q5413" s="24"/>
      <c r="T5413" s="24"/>
      <c r="W5413" s="24"/>
      <c r="Z5413" s="24"/>
      <c r="AC5413" s="24"/>
      <c r="AI5413" s="24"/>
      <c r="AL5413" s="24"/>
      <c r="AO5413" s="24"/>
      <c r="AR5413" s="24"/>
      <c r="AU5413" s="24"/>
    </row>
    <row r="5414">
      <c r="J5414" s="18"/>
      <c r="N5414" s="24"/>
      <c r="Q5414" s="24"/>
      <c r="T5414" s="24"/>
      <c r="W5414" s="24"/>
      <c r="Z5414" s="24"/>
      <c r="AC5414" s="24"/>
      <c r="AI5414" s="24"/>
      <c r="AL5414" s="24"/>
      <c r="AO5414" s="24"/>
      <c r="AR5414" s="24"/>
      <c r="AU5414" s="24"/>
    </row>
    <row r="5415">
      <c r="J5415" s="18"/>
      <c r="N5415" s="24"/>
      <c r="Q5415" s="24"/>
      <c r="T5415" s="24"/>
      <c r="W5415" s="24"/>
      <c r="Z5415" s="24"/>
      <c r="AC5415" s="24"/>
      <c r="AI5415" s="24"/>
      <c r="AL5415" s="24"/>
      <c r="AO5415" s="24"/>
      <c r="AR5415" s="24"/>
      <c r="AU5415" s="24"/>
    </row>
    <row r="5416">
      <c r="J5416" s="18"/>
      <c r="N5416" s="24"/>
      <c r="Q5416" s="24"/>
      <c r="T5416" s="24"/>
      <c r="W5416" s="24"/>
      <c r="Z5416" s="24"/>
      <c r="AC5416" s="24"/>
      <c r="AI5416" s="24"/>
      <c r="AL5416" s="24"/>
      <c r="AO5416" s="24"/>
      <c r="AR5416" s="24"/>
      <c r="AU5416" s="24"/>
    </row>
    <row r="5417">
      <c r="J5417" s="18"/>
      <c r="N5417" s="24"/>
      <c r="Q5417" s="24"/>
      <c r="T5417" s="24"/>
      <c r="W5417" s="24"/>
      <c r="Z5417" s="24"/>
      <c r="AC5417" s="24"/>
      <c r="AI5417" s="24"/>
      <c r="AL5417" s="24"/>
      <c r="AO5417" s="24"/>
      <c r="AR5417" s="24"/>
      <c r="AU5417" s="24"/>
    </row>
    <row r="5418">
      <c r="J5418" s="18"/>
      <c r="N5418" s="24"/>
      <c r="Q5418" s="24"/>
      <c r="T5418" s="24"/>
      <c r="W5418" s="24"/>
      <c r="Z5418" s="24"/>
      <c r="AC5418" s="24"/>
      <c r="AI5418" s="24"/>
      <c r="AL5418" s="24"/>
      <c r="AO5418" s="24"/>
      <c r="AR5418" s="24"/>
      <c r="AU5418" s="24"/>
    </row>
    <row r="5419">
      <c r="J5419" s="18"/>
      <c r="N5419" s="24"/>
      <c r="Q5419" s="24"/>
      <c r="T5419" s="24"/>
      <c r="W5419" s="24"/>
      <c r="Z5419" s="24"/>
      <c r="AC5419" s="24"/>
      <c r="AI5419" s="24"/>
      <c r="AL5419" s="24"/>
      <c r="AO5419" s="24"/>
      <c r="AR5419" s="24"/>
      <c r="AU5419" s="24"/>
    </row>
    <row r="5420">
      <c r="J5420" s="18"/>
      <c r="N5420" s="24"/>
      <c r="Q5420" s="24"/>
      <c r="T5420" s="24"/>
      <c r="W5420" s="24"/>
      <c r="Z5420" s="24"/>
      <c r="AC5420" s="24"/>
      <c r="AI5420" s="24"/>
      <c r="AL5420" s="24"/>
      <c r="AO5420" s="24"/>
      <c r="AR5420" s="24"/>
      <c r="AU5420" s="24"/>
    </row>
    <row r="5421">
      <c r="J5421" s="18"/>
      <c r="N5421" s="24"/>
      <c r="Q5421" s="24"/>
      <c r="T5421" s="24"/>
      <c r="W5421" s="24"/>
      <c r="Z5421" s="24"/>
      <c r="AC5421" s="24"/>
      <c r="AI5421" s="24"/>
      <c r="AL5421" s="24"/>
      <c r="AO5421" s="24"/>
      <c r="AR5421" s="24"/>
      <c r="AU5421" s="24"/>
    </row>
    <row r="5422">
      <c r="J5422" s="18"/>
      <c r="N5422" s="24"/>
      <c r="Q5422" s="24"/>
      <c r="T5422" s="24"/>
      <c r="W5422" s="24"/>
      <c r="Z5422" s="24"/>
      <c r="AC5422" s="24"/>
      <c r="AI5422" s="24"/>
      <c r="AL5422" s="24"/>
      <c r="AO5422" s="24"/>
      <c r="AR5422" s="24"/>
      <c r="AU5422" s="24"/>
    </row>
    <row r="5423">
      <c r="J5423" s="18"/>
      <c r="N5423" s="24"/>
      <c r="Q5423" s="24"/>
      <c r="T5423" s="24"/>
      <c r="W5423" s="24"/>
      <c r="Z5423" s="24"/>
      <c r="AC5423" s="24"/>
      <c r="AI5423" s="24"/>
      <c r="AL5423" s="24"/>
      <c r="AO5423" s="24"/>
      <c r="AR5423" s="24"/>
      <c r="AU5423" s="24"/>
    </row>
    <row r="5424">
      <c r="J5424" s="18"/>
      <c r="N5424" s="24"/>
      <c r="Q5424" s="24"/>
      <c r="T5424" s="24"/>
      <c r="W5424" s="24"/>
      <c r="Z5424" s="24"/>
      <c r="AC5424" s="24"/>
      <c r="AI5424" s="24"/>
      <c r="AL5424" s="24"/>
      <c r="AO5424" s="24"/>
      <c r="AR5424" s="24"/>
      <c r="AU5424" s="24"/>
    </row>
    <row r="5425">
      <c r="J5425" s="18"/>
      <c r="N5425" s="24"/>
      <c r="Q5425" s="24"/>
      <c r="T5425" s="24"/>
      <c r="W5425" s="24"/>
      <c r="Z5425" s="24"/>
      <c r="AC5425" s="24"/>
      <c r="AI5425" s="24"/>
      <c r="AL5425" s="24"/>
      <c r="AO5425" s="24"/>
      <c r="AR5425" s="24"/>
      <c r="AU5425" s="24"/>
    </row>
    <row r="5426">
      <c r="J5426" s="18"/>
      <c r="N5426" s="24"/>
      <c r="Q5426" s="24"/>
      <c r="T5426" s="24"/>
      <c r="W5426" s="24"/>
      <c r="Z5426" s="24"/>
      <c r="AC5426" s="24"/>
      <c r="AI5426" s="24"/>
      <c r="AL5426" s="24"/>
      <c r="AO5426" s="24"/>
      <c r="AR5426" s="24"/>
      <c r="AU5426" s="24"/>
    </row>
    <row r="5427">
      <c r="J5427" s="18"/>
      <c r="N5427" s="24"/>
      <c r="Q5427" s="24"/>
      <c r="T5427" s="24"/>
      <c r="W5427" s="24"/>
      <c r="Z5427" s="24"/>
      <c r="AC5427" s="24"/>
      <c r="AI5427" s="24"/>
      <c r="AL5427" s="24"/>
      <c r="AO5427" s="24"/>
      <c r="AR5427" s="24"/>
      <c r="AU5427" s="24"/>
    </row>
    <row r="5428">
      <c r="J5428" s="18"/>
      <c r="N5428" s="24"/>
      <c r="Q5428" s="24"/>
      <c r="T5428" s="24"/>
      <c r="W5428" s="24"/>
      <c r="Z5428" s="24"/>
      <c r="AC5428" s="24"/>
      <c r="AI5428" s="24"/>
      <c r="AL5428" s="24"/>
      <c r="AO5428" s="24"/>
      <c r="AR5428" s="24"/>
      <c r="AU5428" s="24"/>
    </row>
    <row r="5429">
      <c r="J5429" s="18"/>
      <c r="N5429" s="24"/>
      <c r="Q5429" s="24"/>
      <c r="T5429" s="24"/>
      <c r="W5429" s="24"/>
      <c r="Z5429" s="24"/>
      <c r="AC5429" s="24"/>
      <c r="AI5429" s="24"/>
      <c r="AL5429" s="24"/>
      <c r="AO5429" s="24"/>
      <c r="AR5429" s="24"/>
      <c r="AU5429" s="24"/>
    </row>
    <row r="5430">
      <c r="J5430" s="18"/>
      <c r="N5430" s="24"/>
      <c r="Q5430" s="24"/>
      <c r="T5430" s="24"/>
      <c r="W5430" s="24"/>
      <c r="Z5430" s="24"/>
      <c r="AC5430" s="24"/>
      <c r="AI5430" s="24"/>
      <c r="AL5430" s="24"/>
      <c r="AO5430" s="24"/>
      <c r="AR5430" s="24"/>
      <c r="AU5430" s="24"/>
    </row>
    <row r="5431">
      <c r="J5431" s="18"/>
      <c r="N5431" s="24"/>
      <c r="Q5431" s="24"/>
      <c r="T5431" s="24"/>
      <c r="W5431" s="24"/>
      <c r="Z5431" s="24"/>
      <c r="AC5431" s="24"/>
      <c r="AI5431" s="24"/>
      <c r="AL5431" s="24"/>
      <c r="AO5431" s="24"/>
      <c r="AR5431" s="24"/>
      <c r="AU5431" s="24"/>
    </row>
    <row r="5432">
      <c r="J5432" s="18"/>
      <c r="N5432" s="24"/>
      <c r="Q5432" s="24"/>
      <c r="T5432" s="24"/>
      <c r="W5432" s="24"/>
      <c r="Z5432" s="24"/>
      <c r="AC5432" s="24"/>
      <c r="AI5432" s="24"/>
      <c r="AL5432" s="24"/>
      <c r="AO5432" s="24"/>
      <c r="AR5432" s="24"/>
      <c r="AU5432" s="24"/>
    </row>
    <row r="5433">
      <c r="J5433" s="18"/>
      <c r="N5433" s="24"/>
      <c r="Q5433" s="24"/>
      <c r="T5433" s="24"/>
      <c r="W5433" s="24"/>
      <c r="Z5433" s="24"/>
      <c r="AC5433" s="24"/>
      <c r="AI5433" s="24"/>
      <c r="AL5433" s="24"/>
      <c r="AO5433" s="24"/>
      <c r="AR5433" s="24"/>
      <c r="AU5433" s="24"/>
    </row>
    <row r="5434">
      <c r="J5434" s="18"/>
      <c r="N5434" s="24"/>
      <c r="Q5434" s="24"/>
      <c r="T5434" s="24"/>
      <c r="W5434" s="24"/>
      <c r="Z5434" s="24"/>
      <c r="AC5434" s="24"/>
      <c r="AI5434" s="24"/>
      <c r="AL5434" s="24"/>
      <c r="AO5434" s="24"/>
      <c r="AR5434" s="24"/>
      <c r="AU5434" s="24"/>
    </row>
    <row r="5435">
      <c r="J5435" s="18"/>
      <c r="N5435" s="24"/>
      <c r="Q5435" s="24"/>
      <c r="T5435" s="24"/>
      <c r="W5435" s="24"/>
      <c r="Z5435" s="24"/>
      <c r="AC5435" s="24"/>
      <c r="AI5435" s="24"/>
      <c r="AL5435" s="24"/>
      <c r="AO5435" s="24"/>
      <c r="AR5435" s="24"/>
      <c r="AU5435" s="24"/>
    </row>
    <row r="5436">
      <c r="J5436" s="18"/>
      <c r="N5436" s="24"/>
      <c r="Q5436" s="24"/>
      <c r="T5436" s="24"/>
      <c r="W5436" s="24"/>
      <c r="Z5436" s="24"/>
      <c r="AC5436" s="24"/>
      <c r="AI5436" s="24"/>
      <c r="AL5436" s="24"/>
      <c r="AO5436" s="24"/>
      <c r="AR5436" s="24"/>
      <c r="AU5436" s="24"/>
    </row>
    <row r="5437">
      <c r="J5437" s="18"/>
      <c r="N5437" s="24"/>
      <c r="Q5437" s="24"/>
      <c r="T5437" s="24"/>
      <c r="W5437" s="24"/>
      <c r="Z5437" s="24"/>
      <c r="AC5437" s="24"/>
      <c r="AI5437" s="24"/>
      <c r="AL5437" s="24"/>
      <c r="AO5437" s="24"/>
      <c r="AR5437" s="24"/>
      <c r="AU5437" s="24"/>
    </row>
    <row r="5438">
      <c r="J5438" s="18"/>
      <c r="N5438" s="24"/>
      <c r="Q5438" s="24"/>
      <c r="T5438" s="24"/>
      <c r="W5438" s="24"/>
      <c r="Z5438" s="24"/>
      <c r="AC5438" s="24"/>
      <c r="AI5438" s="24"/>
      <c r="AL5438" s="24"/>
      <c r="AO5438" s="24"/>
      <c r="AR5438" s="24"/>
      <c r="AU5438" s="24"/>
    </row>
    <row r="5439">
      <c r="J5439" s="18"/>
      <c r="N5439" s="24"/>
      <c r="Q5439" s="24"/>
      <c r="T5439" s="24"/>
      <c r="W5439" s="24"/>
      <c r="Z5439" s="24"/>
      <c r="AC5439" s="24"/>
      <c r="AI5439" s="24"/>
      <c r="AL5439" s="24"/>
      <c r="AO5439" s="24"/>
      <c r="AR5439" s="24"/>
      <c r="AU5439" s="24"/>
    </row>
    <row r="5440">
      <c r="J5440" s="18"/>
      <c r="N5440" s="24"/>
      <c r="Q5440" s="24"/>
      <c r="T5440" s="24"/>
      <c r="W5440" s="24"/>
      <c r="Z5440" s="24"/>
      <c r="AC5440" s="24"/>
      <c r="AI5440" s="24"/>
      <c r="AL5440" s="24"/>
      <c r="AO5440" s="24"/>
      <c r="AR5440" s="24"/>
      <c r="AU5440" s="24"/>
    </row>
    <row r="5441">
      <c r="J5441" s="18"/>
      <c r="N5441" s="24"/>
      <c r="Q5441" s="24"/>
      <c r="T5441" s="24"/>
      <c r="W5441" s="24"/>
      <c r="Z5441" s="24"/>
      <c r="AC5441" s="24"/>
      <c r="AI5441" s="24"/>
      <c r="AL5441" s="24"/>
      <c r="AO5441" s="24"/>
      <c r="AR5441" s="24"/>
      <c r="AU5441" s="24"/>
    </row>
    <row r="5442">
      <c r="J5442" s="18"/>
      <c r="N5442" s="24"/>
      <c r="Q5442" s="24"/>
      <c r="T5442" s="24"/>
      <c r="W5442" s="24"/>
      <c r="Z5442" s="24"/>
      <c r="AC5442" s="24"/>
      <c r="AI5442" s="24"/>
      <c r="AL5442" s="24"/>
      <c r="AO5442" s="24"/>
      <c r="AR5442" s="24"/>
      <c r="AU5442" s="24"/>
    </row>
    <row r="5443">
      <c r="J5443" s="18"/>
      <c r="N5443" s="24"/>
      <c r="Q5443" s="24"/>
      <c r="T5443" s="24"/>
      <c r="W5443" s="24"/>
      <c r="Z5443" s="24"/>
      <c r="AC5443" s="24"/>
      <c r="AI5443" s="24"/>
      <c r="AL5443" s="24"/>
      <c r="AO5443" s="24"/>
      <c r="AR5443" s="24"/>
      <c r="AU5443" s="24"/>
    </row>
    <row r="5444">
      <c r="J5444" s="18"/>
      <c r="N5444" s="24"/>
      <c r="Q5444" s="24"/>
      <c r="T5444" s="24"/>
      <c r="W5444" s="24"/>
      <c r="Z5444" s="24"/>
      <c r="AC5444" s="24"/>
      <c r="AI5444" s="24"/>
      <c r="AL5444" s="24"/>
      <c r="AO5444" s="24"/>
      <c r="AR5444" s="24"/>
      <c r="AU5444" s="24"/>
    </row>
    <row r="5445">
      <c r="J5445" s="18"/>
      <c r="N5445" s="24"/>
      <c r="Q5445" s="24"/>
      <c r="T5445" s="24"/>
      <c r="W5445" s="24"/>
      <c r="Z5445" s="24"/>
      <c r="AC5445" s="24"/>
      <c r="AI5445" s="24"/>
      <c r="AL5445" s="24"/>
      <c r="AO5445" s="24"/>
      <c r="AR5445" s="24"/>
      <c r="AU5445" s="24"/>
    </row>
    <row r="5446">
      <c r="J5446" s="18"/>
      <c r="N5446" s="24"/>
      <c r="Q5446" s="24"/>
      <c r="T5446" s="24"/>
      <c r="W5446" s="24"/>
      <c r="Z5446" s="24"/>
      <c r="AC5446" s="24"/>
      <c r="AI5446" s="24"/>
      <c r="AL5446" s="24"/>
      <c r="AO5446" s="24"/>
      <c r="AR5446" s="24"/>
      <c r="AU5446" s="24"/>
    </row>
    <row r="5447">
      <c r="J5447" s="18"/>
      <c r="N5447" s="24"/>
      <c r="Q5447" s="24"/>
      <c r="T5447" s="24"/>
      <c r="W5447" s="24"/>
      <c r="Z5447" s="24"/>
      <c r="AC5447" s="24"/>
      <c r="AI5447" s="24"/>
      <c r="AL5447" s="24"/>
      <c r="AO5447" s="24"/>
      <c r="AR5447" s="24"/>
      <c r="AU5447" s="24"/>
    </row>
    <row r="5448">
      <c r="J5448" s="18"/>
      <c r="N5448" s="24"/>
      <c r="Q5448" s="24"/>
      <c r="T5448" s="24"/>
      <c r="W5448" s="24"/>
      <c r="Z5448" s="24"/>
      <c r="AC5448" s="24"/>
      <c r="AI5448" s="24"/>
      <c r="AL5448" s="24"/>
      <c r="AO5448" s="24"/>
      <c r="AR5448" s="24"/>
      <c r="AU5448" s="24"/>
    </row>
    <row r="5449">
      <c r="J5449" s="18"/>
      <c r="N5449" s="24"/>
      <c r="Q5449" s="24"/>
      <c r="T5449" s="24"/>
      <c r="W5449" s="24"/>
      <c r="Z5449" s="24"/>
      <c r="AC5449" s="24"/>
      <c r="AI5449" s="24"/>
      <c r="AL5449" s="24"/>
      <c r="AO5449" s="24"/>
      <c r="AR5449" s="24"/>
      <c r="AU5449" s="24"/>
    </row>
    <row r="5450">
      <c r="J5450" s="18"/>
      <c r="N5450" s="24"/>
      <c r="Q5450" s="24"/>
      <c r="T5450" s="24"/>
      <c r="W5450" s="24"/>
      <c r="Z5450" s="24"/>
      <c r="AC5450" s="24"/>
      <c r="AI5450" s="24"/>
      <c r="AL5450" s="24"/>
      <c r="AO5450" s="24"/>
      <c r="AR5450" s="24"/>
      <c r="AU5450" s="24"/>
    </row>
    <row r="5451">
      <c r="J5451" s="18"/>
      <c r="N5451" s="24"/>
      <c r="Q5451" s="24"/>
      <c r="T5451" s="24"/>
      <c r="W5451" s="24"/>
      <c r="Z5451" s="24"/>
      <c r="AC5451" s="24"/>
      <c r="AI5451" s="24"/>
      <c r="AL5451" s="24"/>
      <c r="AO5451" s="24"/>
      <c r="AR5451" s="24"/>
      <c r="AU5451" s="24"/>
    </row>
    <row r="5452">
      <c r="J5452" s="18"/>
      <c r="N5452" s="24"/>
      <c r="Q5452" s="24"/>
      <c r="T5452" s="24"/>
      <c r="W5452" s="24"/>
      <c r="Z5452" s="24"/>
      <c r="AC5452" s="24"/>
      <c r="AI5452" s="24"/>
      <c r="AL5452" s="24"/>
      <c r="AO5452" s="24"/>
      <c r="AR5452" s="24"/>
      <c r="AU5452" s="24"/>
    </row>
    <row r="5453">
      <c r="J5453" s="18"/>
      <c r="N5453" s="24"/>
      <c r="Q5453" s="24"/>
      <c r="T5453" s="24"/>
      <c r="W5453" s="24"/>
      <c r="Z5453" s="24"/>
      <c r="AC5453" s="24"/>
      <c r="AI5453" s="24"/>
      <c r="AL5453" s="24"/>
      <c r="AO5453" s="24"/>
      <c r="AR5453" s="24"/>
      <c r="AU5453" s="24"/>
    </row>
    <row r="5454">
      <c r="J5454" s="18"/>
      <c r="N5454" s="24"/>
      <c r="Q5454" s="24"/>
      <c r="T5454" s="24"/>
      <c r="W5454" s="24"/>
      <c r="Z5454" s="24"/>
      <c r="AC5454" s="24"/>
      <c r="AI5454" s="24"/>
      <c r="AL5454" s="24"/>
      <c r="AO5454" s="24"/>
      <c r="AR5454" s="24"/>
      <c r="AU5454" s="24"/>
    </row>
    <row r="5455">
      <c r="J5455" s="18"/>
      <c r="N5455" s="24"/>
      <c r="Q5455" s="24"/>
      <c r="T5455" s="24"/>
      <c r="W5455" s="24"/>
      <c r="Z5455" s="24"/>
      <c r="AC5455" s="24"/>
      <c r="AI5455" s="24"/>
      <c r="AL5455" s="24"/>
      <c r="AO5455" s="24"/>
      <c r="AR5455" s="24"/>
      <c r="AU5455" s="24"/>
    </row>
    <row r="5456">
      <c r="J5456" s="18"/>
      <c r="N5456" s="24"/>
      <c r="Q5456" s="24"/>
      <c r="T5456" s="24"/>
      <c r="W5456" s="24"/>
      <c r="Z5456" s="24"/>
      <c r="AC5456" s="24"/>
      <c r="AI5456" s="24"/>
      <c r="AL5456" s="24"/>
      <c r="AO5456" s="24"/>
      <c r="AR5456" s="24"/>
      <c r="AU5456" s="24"/>
    </row>
    <row r="5457">
      <c r="J5457" s="18"/>
      <c r="N5457" s="24"/>
      <c r="Q5457" s="24"/>
      <c r="T5457" s="24"/>
      <c r="W5457" s="24"/>
      <c r="Z5457" s="24"/>
      <c r="AC5457" s="24"/>
      <c r="AI5457" s="24"/>
      <c r="AL5457" s="24"/>
      <c r="AO5457" s="24"/>
      <c r="AR5457" s="24"/>
      <c r="AU5457" s="24"/>
    </row>
    <row r="5458">
      <c r="J5458" s="18"/>
      <c r="N5458" s="24"/>
      <c r="Q5458" s="24"/>
      <c r="T5458" s="24"/>
      <c r="W5458" s="24"/>
      <c r="Z5458" s="24"/>
      <c r="AC5458" s="24"/>
      <c r="AI5458" s="24"/>
      <c r="AL5458" s="24"/>
      <c r="AO5458" s="24"/>
      <c r="AR5458" s="24"/>
      <c r="AU5458" s="24"/>
    </row>
    <row r="5459">
      <c r="J5459" s="18"/>
      <c r="N5459" s="24"/>
      <c r="Q5459" s="24"/>
      <c r="T5459" s="24"/>
      <c r="W5459" s="24"/>
      <c r="Z5459" s="24"/>
      <c r="AC5459" s="24"/>
      <c r="AI5459" s="24"/>
      <c r="AL5459" s="24"/>
      <c r="AO5459" s="24"/>
      <c r="AR5459" s="24"/>
      <c r="AU5459" s="24"/>
    </row>
    <row r="5460">
      <c r="J5460" s="18"/>
      <c r="N5460" s="24"/>
      <c r="Q5460" s="24"/>
      <c r="T5460" s="24"/>
      <c r="W5460" s="24"/>
      <c r="Z5460" s="24"/>
      <c r="AC5460" s="24"/>
      <c r="AI5460" s="24"/>
      <c r="AL5460" s="24"/>
      <c r="AO5460" s="24"/>
      <c r="AR5460" s="24"/>
      <c r="AU5460" s="24"/>
    </row>
    <row r="5461">
      <c r="J5461" s="18"/>
      <c r="N5461" s="24"/>
      <c r="Q5461" s="24"/>
      <c r="T5461" s="24"/>
      <c r="W5461" s="24"/>
      <c r="Z5461" s="24"/>
      <c r="AC5461" s="24"/>
      <c r="AI5461" s="24"/>
      <c r="AL5461" s="24"/>
      <c r="AO5461" s="24"/>
      <c r="AR5461" s="24"/>
      <c r="AU5461" s="24"/>
    </row>
    <row r="5462">
      <c r="J5462" s="18"/>
      <c r="N5462" s="24"/>
      <c r="Q5462" s="24"/>
      <c r="T5462" s="24"/>
      <c r="W5462" s="24"/>
      <c r="Z5462" s="24"/>
      <c r="AC5462" s="24"/>
      <c r="AI5462" s="24"/>
      <c r="AL5462" s="24"/>
      <c r="AO5462" s="24"/>
      <c r="AR5462" s="24"/>
      <c r="AU5462" s="24"/>
    </row>
    <row r="5463">
      <c r="J5463" s="18"/>
      <c r="N5463" s="24"/>
      <c r="Q5463" s="24"/>
      <c r="T5463" s="24"/>
      <c r="W5463" s="24"/>
      <c r="Z5463" s="24"/>
      <c r="AC5463" s="24"/>
      <c r="AI5463" s="24"/>
      <c r="AL5463" s="24"/>
      <c r="AO5463" s="24"/>
      <c r="AR5463" s="24"/>
      <c r="AU5463" s="24"/>
    </row>
    <row r="5464">
      <c r="J5464" s="18"/>
      <c r="N5464" s="24"/>
      <c r="Q5464" s="24"/>
      <c r="T5464" s="24"/>
      <c r="W5464" s="24"/>
      <c r="Z5464" s="24"/>
      <c r="AC5464" s="24"/>
      <c r="AI5464" s="24"/>
      <c r="AL5464" s="24"/>
      <c r="AO5464" s="24"/>
      <c r="AR5464" s="24"/>
      <c r="AU5464" s="24"/>
    </row>
    <row r="5465">
      <c r="J5465" s="18"/>
      <c r="N5465" s="24"/>
      <c r="Q5465" s="24"/>
      <c r="T5465" s="24"/>
      <c r="W5465" s="24"/>
      <c r="Z5465" s="24"/>
      <c r="AC5465" s="24"/>
      <c r="AI5465" s="24"/>
      <c r="AL5465" s="24"/>
      <c r="AO5465" s="24"/>
      <c r="AR5465" s="24"/>
      <c r="AU5465" s="24"/>
    </row>
    <row r="5466">
      <c r="J5466" s="18"/>
      <c r="N5466" s="24"/>
      <c r="Q5466" s="24"/>
      <c r="T5466" s="24"/>
      <c r="W5466" s="24"/>
      <c r="Z5466" s="24"/>
      <c r="AC5466" s="24"/>
      <c r="AI5466" s="24"/>
      <c r="AL5466" s="24"/>
      <c r="AO5466" s="24"/>
      <c r="AR5466" s="24"/>
      <c r="AU5466" s="24"/>
    </row>
    <row r="5467">
      <c r="J5467" s="18"/>
      <c r="N5467" s="24"/>
      <c r="Q5467" s="24"/>
      <c r="T5467" s="24"/>
      <c r="W5467" s="24"/>
      <c r="Z5467" s="24"/>
      <c r="AC5467" s="24"/>
      <c r="AI5467" s="24"/>
      <c r="AL5467" s="24"/>
      <c r="AO5467" s="24"/>
      <c r="AR5467" s="24"/>
      <c r="AU5467" s="24"/>
    </row>
    <row r="5468">
      <c r="J5468" s="18"/>
      <c r="N5468" s="24"/>
      <c r="Q5468" s="24"/>
      <c r="T5468" s="24"/>
      <c r="W5468" s="24"/>
      <c r="Z5468" s="24"/>
      <c r="AC5468" s="24"/>
      <c r="AI5468" s="24"/>
      <c r="AL5468" s="24"/>
      <c r="AO5468" s="24"/>
      <c r="AR5468" s="24"/>
      <c r="AU5468" s="24"/>
    </row>
    <row r="5469">
      <c r="J5469" s="18"/>
      <c r="N5469" s="24"/>
      <c r="Q5469" s="24"/>
      <c r="T5469" s="24"/>
      <c r="W5469" s="24"/>
      <c r="Z5469" s="24"/>
      <c r="AC5469" s="24"/>
      <c r="AI5469" s="24"/>
      <c r="AL5469" s="24"/>
      <c r="AO5469" s="24"/>
      <c r="AR5469" s="24"/>
      <c r="AU5469" s="24"/>
    </row>
    <row r="5470">
      <c r="J5470" s="18"/>
      <c r="N5470" s="24"/>
      <c r="Q5470" s="24"/>
      <c r="T5470" s="24"/>
      <c r="W5470" s="24"/>
      <c r="Z5470" s="24"/>
      <c r="AC5470" s="24"/>
      <c r="AI5470" s="24"/>
      <c r="AL5470" s="24"/>
      <c r="AO5470" s="24"/>
      <c r="AR5470" s="24"/>
      <c r="AU5470" s="24"/>
    </row>
    <row r="5471">
      <c r="J5471" s="18"/>
      <c r="N5471" s="24"/>
      <c r="Q5471" s="24"/>
      <c r="T5471" s="24"/>
      <c r="W5471" s="24"/>
      <c r="Z5471" s="24"/>
      <c r="AC5471" s="24"/>
      <c r="AI5471" s="24"/>
      <c r="AL5471" s="24"/>
      <c r="AO5471" s="24"/>
      <c r="AR5471" s="24"/>
      <c r="AU5471" s="24"/>
    </row>
    <row r="5472">
      <c r="J5472" s="18"/>
      <c r="N5472" s="24"/>
      <c r="Q5472" s="24"/>
      <c r="T5472" s="24"/>
      <c r="W5472" s="24"/>
      <c r="Z5472" s="24"/>
      <c r="AC5472" s="24"/>
      <c r="AI5472" s="24"/>
      <c r="AL5472" s="24"/>
      <c r="AO5472" s="24"/>
      <c r="AR5472" s="24"/>
      <c r="AU5472" s="24"/>
    </row>
    <row r="5473">
      <c r="J5473" s="18"/>
      <c r="N5473" s="24"/>
      <c r="Q5473" s="24"/>
      <c r="T5473" s="24"/>
      <c r="W5473" s="24"/>
      <c r="Z5473" s="24"/>
      <c r="AC5473" s="24"/>
      <c r="AI5473" s="24"/>
      <c r="AL5473" s="24"/>
      <c r="AO5473" s="24"/>
      <c r="AR5473" s="24"/>
      <c r="AU5473" s="24"/>
    </row>
    <row r="5474">
      <c r="J5474" s="18"/>
      <c r="N5474" s="24"/>
      <c r="Q5474" s="24"/>
      <c r="T5474" s="24"/>
      <c r="W5474" s="24"/>
      <c r="Z5474" s="24"/>
      <c r="AC5474" s="24"/>
      <c r="AI5474" s="24"/>
      <c r="AL5474" s="24"/>
      <c r="AO5474" s="24"/>
      <c r="AR5474" s="24"/>
      <c r="AU5474" s="24"/>
    </row>
    <row r="5475">
      <c r="J5475" s="18"/>
      <c r="N5475" s="24"/>
      <c r="Q5475" s="24"/>
      <c r="T5475" s="24"/>
      <c r="W5475" s="24"/>
      <c r="Z5475" s="24"/>
      <c r="AC5475" s="24"/>
      <c r="AI5475" s="24"/>
      <c r="AL5475" s="24"/>
      <c r="AO5475" s="24"/>
      <c r="AR5475" s="24"/>
      <c r="AU5475" s="24"/>
    </row>
    <row r="5476">
      <c r="J5476" s="18"/>
      <c r="N5476" s="24"/>
      <c r="Q5476" s="24"/>
      <c r="T5476" s="24"/>
      <c r="W5476" s="24"/>
      <c r="Z5476" s="24"/>
      <c r="AC5476" s="24"/>
      <c r="AI5476" s="24"/>
      <c r="AL5476" s="24"/>
      <c r="AO5476" s="24"/>
      <c r="AR5476" s="24"/>
      <c r="AU5476" s="24"/>
    </row>
    <row r="5477">
      <c r="J5477" s="18"/>
      <c r="N5477" s="24"/>
      <c r="Q5477" s="24"/>
      <c r="T5477" s="24"/>
      <c r="W5477" s="24"/>
      <c r="Z5477" s="24"/>
      <c r="AC5477" s="24"/>
      <c r="AI5477" s="24"/>
      <c r="AL5477" s="24"/>
      <c r="AO5477" s="24"/>
      <c r="AR5477" s="24"/>
      <c r="AU5477" s="24"/>
    </row>
    <row r="5478">
      <c r="J5478" s="18"/>
      <c r="N5478" s="24"/>
      <c r="Q5478" s="24"/>
      <c r="T5478" s="24"/>
      <c r="W5478" s="24"/>
      <c r="Z5478" s="24"/>
      <c r="AC5478" s="24"/>
      <c r="AI5478" s="24"/>
      <c r="AL5478" s="24"/>
      <c r="AO5478" s="24"/>
      <c r="AR5478" s="24"/>
      <c r="AU5478" s="24"/>
    </row>
    <row r="5479">
      <c r="J5479" s="18"/>
      <c r="N5479" s="24"/>
      <c r="Q5479" s="24"/>
      <c r="T5479" s="24"/>
      <c r="W5479" s="24"/>
      <c r="Z5479" s="24"/>
      <c r="AC5479" s="24"/>
      <c r="AI5479" s="24"/>
      <c r="AL5479" s="24"/>
      <c r="AO5479" s="24"/>
      <c r="AR5479" s="24"/>
      <c r="AU5479" s="24"/>
    </row>
    <row r="5480">
      <c r="J5480" s="18"/>
      <c r="N5480" s="24"/>
      <c r="Q5480" s="24"/>
      <c r="T5480" s="24"/>
      <c r="W5480" s="24"/>
      <c r="Z5480" s="24"/>
      <c r="AC5480" s="24"/>
      <c r="AI5480" s="24"/>
      <c r="AL5480" s="24"/>
      <c r="AO5480" s="24"/>
      <c r="AR5480" s="24"/>
      <c r="AU5480" s="24"/>
    </row>
    <row r="5481">
      <c r="J5481" s="18"/>
      <c r="N5481" s="24"/>
      <c r="Q5481" s="24"/>
      <c r="T5481" s="24"/>
      <c r="W5481" s="24"/>
      <c r="Z5481" s="24"/>
      <c r="AC5481" s="24"/>
      <c r="AI5481" s="24"/>
      <c r="AL5481" s="24"/>
      <c r="AO5481" s="24"/>
      <c r="AR5481" s="24"/>
      <c r="AU5481" s="24"/>
    </row>
    <row r="5482">
      <c r="J5482" s="18"/>
      <c r="N5482" s="24"/>
      <c r="Q5482" s="24"/>
      <c r="T5482" s="24"/>
      <c r="W5482" s="24"/>
      <c r="Z5482" s="24"/>
      <c r="AC5482" s="24"/>
      <c r="AI5482" s="24"/>
      <c r="AL5482" s="24"/>
      <c r="AO5482" s="24"/>
      <c r="AR5482" s="24"/>
      <c r="AU5482" s="24"/>
    </row>
    <row r="5483">
      <c r="J5483" s="18"/>
      <c r="N5483" s="24"/>
      <c r="Q5483" s="24"/>
      <c r="T5483" s="24"/>
      <c r="W5483" s="24"/>
      <c r="Z5483" s="24"/>
      <c r="AC5483" s="24"/>
      <c r="AI5483" s="24"/>
      <c r="AL5483" s="24"/>
      <c r="AO5483" s="24"/>
      <c r="AR5483" s="24"/>
      <c r="AU5483" s="24"/>
    </row>
    <row r="5484">
      <c r="J5484" s="18"/>
      <c r="N5484" s="24"/>
      <c r="Q5484" s="24"/>
      <c r="T5484" s="24"/>
      <c r="W5484" s="24"/>
      <c r="Z5484" s="24"/>
      <c r="AC5484" s="24"/>
      <c r="AI5484" s="24"/>
      <c r="AL5484" s="24"/>
      <c r="AO5484" s="24"/>
      <c r="AR5484" s="24"/>
      <c r="AU5484" s="24"/>
    </row>
    <row r="5485">
      <c r="J5485" s="18"/>
      <c r="N5485" s="24"/>
      <c r="Q5485" s="24"/>
      <c r="T5485" s="24"/>
      <c r="W5485" s="24"/>
      <c r="Z5485" s="24"/>
      <c r="AC5485" s="24"/>
      <c r="AI5485" s="24"/>
      <c r="AL5485" s="24"/>
      <c r="AO5485" s="24"/>
      <c r="AR5485" s="24"/>
      <c r="AU5485" s="24"/>
    </row>
    <row r="5486">
      <c r="J5486" s="18"/>
      <c r="N5486" s="24"/>
      <c r="Q5486" s="24"/>
      <c r="T5486" s="24"/>
      <c r="W5486" s="24"/>
      <c r="Z5486" s="24"/>
      <c r="AC5486" s="24"/>
      <c r="AI5486" s="24"/>
      <c r="AL5486" s="24"/>
      <c r="AO5486" s="24"/>
      <c r="AR5486" s="24"/>
      <c r="AU5486" s="24"/>
    </row>
    <row r="5487">
      <c r="J5487" s="18"/>
      <c r="N5487" s="24"/>
      <c r="Q5487" s="24"/>
      <c r="T5487" s="24"/>
      <c r="W5487" s="24"/>
      <c r="Z5487" s="24"/>
      <c r="AC5487" s="24"/>
      <c r="AI5487" s="24"/>
      <c r="AL5487" s="24"/>
      <c r="AO5487" s="24"/>
      <c r="AR5487" s="24"/>
      <c r="AU5487" s="24"/>
    </row>
    <row r="5488">
      <c r="J5488" s="18"/>
      <c r="N5488" s="24"/>
      <c r="Q5488" s="24"/>
      <c r="T5488" s="24"/>
      <c r="W5488" s="24"/>
      <c r="Z5488" s="24"/>
      <c r="AC5488" s="24"/>
      <c r="AI5488" s="24"/>
      <c r="AL5488" s="24"/>
      <c r="AO5488" s="24"/>
      <c r="AR5488" s="24"/>
      <c r="AU5488" s="24"/>
    </row>
    <row r="5489">
      <c r="J5489" s="18"/>
      <c r="N5489" s="24"/>
      <c r="Q5489" s="24"/>
      <c r="T5489" s="24"/>
      <c r="W5489" s="24"/>
      <c r="Z5489" s="24"/>
      <c r="AC5489" s="24"/>
      <c r="AI5489" s="24"/>
      <c r="AL5489" s="24"/>
      <c r="AO5489" s="24"/>
      <c r="AR5489" s="24"/>
      <c r="AU5489" s="24"/>
    </row>
    <row r="5490">
      <c r="J5490" s="18"/>
      <c r="N5490" s="24"/>
      <c r="Q5490" s="24"/>
      <c r="T5490" s="24"/>
      <c r="W5490" s="24"/>
      <c r="Z5490" s="24"/>
      <c r="AC5490" s="24"/>
      <c r="AI5490" s="24"/>
      <c r="AL5490" s="24"/>
      <c r="AO5490" s="24"/>
      <c r="AR5490" s="24"/>
      <c r="AU5490" s="24"/>
    </row>
    <row r="5491">
      <c r="J5491" s="18"/>
      <c r="N5491" s="24"/>
      <c r="Q5491" s="24"/>
      <c r="T5491" s="24"/>
      <c r="W5491" s="24"/>
      <c r="Z5491" s="24"/>
      <c r="AC5491" s="24"/>
      <c r="AI5491" s="24"/>
      <c r="AL5491" s="24"/>
      <c r="AO5491" s="24"/>
      <c r="AR5491" s="24"/>
      <c r="AU5491" s="24"/>
    </row>
    <row r="5492">
      <c r="J5492" s="18"/>
      <c r="N5492" s="24"/>
      <c r="Q5492" s="24"/>
      <c r="T5492" s="24"/>
      <c r="W5492" s="24"/>
      <c r="Z5492" s="24"/>
      <c r="AC5492" s="24"/>
      <c r="AI5492" s="24"/>
      <c r="AL5492" s="24"/>
      <c r="AO5492" s="24"/>
      <c r="AR5492" s="24"/>
      <c r="AU5492" s="24"/>
    </row>
    <row r="5493">
      <c r="J5493" s="18"/>
      <c r="N5493" s="24"/>
      <c r="Q5493" s="24"/>
      <c r="T5493" s="24"/>
      <c r="W5493" s="24"/>
      <c r="Z5493" s="24"/>
      <c r="AC5493" s="24"/>
      <c r="AI5493" s="24"/>
      <c r="AL5493" s="24"/>
      <c r="AO5493" s="24"/>
      <c r="AR5493" s="24"/>
      <c r="AU5493" s="24"/>
    </row>
    <row r="5494">
      <c r="J5494" s="18"/>
      <c r="N5494" s="24"/>
      <c r="Q5494" s="24"/>
      <c r="T5494" s="24"/>
      <c r="W5494" s="24"/>
      <c r="Z5494" s="24"/>
      <c r="AC5494" s="24"/>
      <c r="AI5494" s="24"/>
      <c r="AL5494" s="24"/>
      <c r="AO5494" s="24"/>
      <c r="AR5494" s="24"/>
      <c r="AU5494" s="24"/>
    </row>
    <row r="5495">
      <c r="J5495" s="18"/>
      <c r="N5495" s="24"/>
      <c r="Q5495" s="24"/>
      <c r="T5495" s="24"/>
      <c r="W5495" s="24"/>
      <c r="Z5495" s="24"/>
      <c r="AC5495" s="24"/>
      <c r="AI5495" s="24"/>
      <c r="AL5495" s="24"/>
      <c r="AO5495" s="24"/>
      <c r="AR5495" s="24"/>
      <c r="AU5495" s="24"/>
    </row>
    <row r="5496">
      <c r="J5496" s="18"/>
      <c r="N5496" s="24"/>
      <c r="Q5496" s="24"/>
      <c r="T5496" s="24"/>
      <c r="W5496" s="24"/>
      <c r="Z5496" s="24"/>
      <c r="AC5496" s="24"/>
      <c r="AI5496" s="24"/>
      <c r="AL5496" s="24"/>
      <c r="AO5496" s="24"/>
      <c r="AR5496" s="24"/>
      <c r="AU5496" s="24"/>
    </row>
    <row r="5497">
      <c r="J5497" s="18"/>
      <c r="N5497" s="24"/>
      <c r="Q5497" s="24"/>
      <c r="T5497" s="24"/>
      <c r="W5497" s="24"/>
      <c r="Z5497" s="24"/>
      <c r="AC5497" s="24"/>
      <c r="AI5497" s="24"/>
      <c r="AL5497" s="24"/>
      <c r="AO5497" s="24"/>
      <c r="AR5497" s="24"/>
      <c r="AU5497" s="24"/>
    </row>
    <row r="5498">
      <c r="J5498" s="18"/>
      <c r="N5498" s="24"/>
      <c r="Q5498" s="24"/>
      <c r="T5498" s="24"/>
      <c r="W5498" s="24"/>
      <c r="Z5498" s="24"/>
      <c r="AC5498" s="24"/>
      <c r="AI5498" s="24"/>
      <c r="AL5498" s="24"/>
      <c r="AO5498" s="24"/>
      <c r="AR5498" s="24"/>
      <c r="AU5498" s="24"/>
    </row>
    <row r="5499">
      <c r="J5499" s="18"/>
      <c r="N5499" s="24"/>
      <c r="Q5499" s="24"/>
      <c r="T5499" s="24"/>
      <c r="W5499" s="24"/>
      <c r="Z5499" s="24"/>
      <c r="AC5499" s="24"/>
      <c r="AI5499" s="24"/>
      <c r="AL5499" s="24"/>
      <c r="AO5499" s="24"/>
      <c r="AR5499" s="24"/>
      <c r="AU5499" s="24"/>
    </row>
    <row r="5500">
      <c r="J5500" s="18"/>
      <c r="N5500" s="24"/>
      <c r="Q5500" s="24"/>
      <c r="T5500" s="24"/>
      <c r="W5500" s="24"/>
      <c r="Z5500" s="24"/>
      <c r="AC5500" s="24"/>
      <c r="AI5500" s="24"/>
      <c r="AL5500" s="24"/>
      <c r="AO5500" s="24"/>
      <c r="AR5500" s="24"/>
      <c r="AU5500" s="24"/>
    </row>
    <row r="5501">
      <c r="J5501" s="18"/>
      <c r="N5501" s="24"/>
      <c r="Q5501" s="24"/>
      <c r="T5501" s="24"/>
      <c r="W5501" s="24"/>
      <c r="Z5501" s="24"/>
      <c r="AC5501" s="24"/>
      <c r="AI5501" s="24"/>
      <c r="AL5501" s="24"/>
      <c r="AO5501" s="24"/>
      <c r="AR5501" s="24"/>
      <c r="AU5501" s="24"/>
    </row>
    <row r="5502">
      <c r="J5502" s="18"/>
      <c r="N5502" s="24"/>
      <c r="Q5502" s="24"/>
      <c r="T5502" s="24"/>
      <c r="W5502" s="24"/>
      <c r="Z5502" s="24"/>
      <c r="AC5502" s="24"/>
      <c r="AI5502" s="24"/>
      <c r="AL5502" s="24"/>
      <c r="AO5502" s="24"/>
      <c r="AR5502" s="24"/>
      <c r="AU5502" s="24"/>
    </row>
    <row r="5503">
      <c r="J5503" s="18"/>
      <c r="N5503" s="24"/>
      <c r="Q5503" s="24"/>
      <c r="T5503" s="24"/>
      <c r="W5503" s="24"/>
      <c r="Z5503" s="24"/>
      <c r="AC5503" s="24"/>
      <c r="AI5503" s="24"/>
      <c r="AL5503" s="24"/>
      <c r="AO5503" s="24"/>
      <c r="AR5503" s="24"/>
      <c r="AU5503" s="24"/>
    </row>
    <row r="5504">
      <c r="J5504" s="18"/>
      <c r="N5504" s="24"/>
      <c r="Q5504" s="24"/>
      <c r="T5504" s="24"/>
      <c r="W5504" s="24"/>
      <c r="Z5504" s="24"/>
      <c r="AC5504" s="24"/>
      <c r="AI5504" s="24"/>
      <c r="AL5504" s="24"/>
      <c r="AO5504" s="24"/>
      <c r="AR5504" s="24"/>
      <c r="AU5504" s="24"/>
    </row>
    <row r="5505">
      <c r="J5505" s="18"/>
      <c r="N5505" s="24"/>
      <c r="Q5505" s="24"/>
      <c r="T5505" s="24"/>
      <c r="W5505" s="24"/>
      <c r="Z5505" s="24"/>
      <c r="AC5505" s="24"/>
      <c r="AI5505" s="24"/>
      <c r="AL5505" s="24"/>
      <c r="AO5505" s="24"/>
      <c r="AR5505" s="24"/>
      <c r="AU5505" s="24"/>
    </row>
    <row r="5506">
      <c r="J5506" s="18"/>
      <c r="N5506" s="24"/>
      <c r="Q5506" s="24"/>
      <c r="T5506" s="24"/>
      <c r="W5506" s="24"/>
      <c r="Z5506" s="24"/>
      <c r="AC5506" s="24"/>
      <c r="AI5506" s="24"/>
      <c r="AL5506" s="24"/>
      <c r="AO5506" s="24"/>
      <c r="AR5506" s="24"/>
      <c r="AU5506" s="24"/>
    </row>
    <row r="5507">
      <c r="J5507" s="18"/>
      <c r="N5507" s="24"/>
      <c r="Q5507" s="24"/>
      <c r="T5507" s="24"/>
      <c r="W5507" s="24"/>
      <c r="Z5507" s="24"/>
      <c r="AC5507" s="24"/>
      <c r="AI5507" s="24"/>
      <c r="AL5507" s="24"/>
      <c r="AO5507" s="24"/>
      <c r="AR5507" s="24"/>
      <c r="AU5507" s="24"/>
    </row>
    <row r="5508">
      <c r="J5508" s="18"/>
      <c r="N5508" s="24"/>
      <c r="Q5508" s="24"/>
      <c r="T5508" s="24"/>
      <c r="W5508" s="24"/>
      <c r="Z5508" s="24"/>
      <c r="AC5508" s="24"/>
      <c r="AI5508" s="24"/>
      <c r="AL5508" s="24"/>
      <c r="AO5508" s="24"/>
      <c r="AR5508" s="24"/>
      <c r="AU5508" s="24"/>
    </row>
    <row r="5509">
      <c r="J5509" s="18"/>
      <c r="N5509" s="24"/>
      <c r="Q5509" s="24"/>
      <c r="T5509" s="24"/>
      <c r="W5509" s="24"/>
      <c r="Z5509" s="24"/>
      <c r="AC5509" s="24"/>
      <c r="AI5509" s="24"/>
      <c r="AL5509" s="24"/>
      <c r="AO5509" s="24"/>
      <c r="AR5509" s="24"/>
      <c r="AU5509" s="24"/>
    </row>
    <row r="5510">
      <c r="J5510" s="18"/>
      <c r="N5510" s="24"/>
      <c r="Q5510" s="24"/>
      <c r="T5510" s="24"/>
      <c r="W5510" s="24"/>
      <c r="Z5510" s="24"/>
      <c r="AC5510" s="24"/>
      <c r="AI5510" s="24"/>
      <c r="AL5510" s="24"/>
      <c r="AO5510" s="24"/>
      <c r="AR5510" s="24"/>
      <c r="AU5510" s="24"/>
    </row>
    <row r="5511">
      <c r="J5511" s="18"/>
      <c r="N5511" s="24"/>
      <c r="Q5511" s="24"/>
      <c r="T5511" s="24"/>
      <c r="W5511" s="24"/>
      <c r="Z5511" s="24"/>
      <c r="AC5511" s="24"/>
      <c r="AI5511" s="24"/>
      <c r="AL5511" s="24"/>
      <c r="AO5511" s="24"/>
      <c r="AR5511" s="24"/>
      <c r="AU5511" s="24"/>
    </row>
    <row r="5512">
      <c r="J5512" s="18"/>
      <c r="N5512" s="24"/>
      <c r="Q5512" s="24"/>
      <c r="T5512" s="24"/>
      <c r="W5512" s="24"/>
      <c r="Z5512" s="24"/>
      <c r="AC5512" s="24"/>
      <c r="AI5512" s="24"/>
      <c r="AL5512" s="24"/>
      <c r="AO5512" s="24"/>
      <c r="AR5512" s="24"/>
      <c r="AU5512" s="24"/>
    </row>
    <row r="5513">
      <c r="J5513" s="18"/>
      <c r="N5513" s="24"/>
      <c r="Q5513" s="24"/>
      <c r="T5513" s="24"/>
      <c r="W5513" s="24"/>
      <c r="Z5513" s="24"/>
      <c r="AC5513" s="24"/>
      <c r="AI5513" s="24"/>
      <c r="AL5513" s="24"/>
      <c r="AO5513" s="24"/>
      <c r="AR5513" s="24"/>
      <c r="AU5513" s="24"/>
    </row>
    <row r="5514">
      <c r="J5514" s="18"/>
      <c r="N5514" s="24"/>
      <c r="Q5514" s="24"/>
      <c r="T5514" s="24"/>
      <c r="W5514" s="24"/>
      <c r="Z5514" s="24"/>
      <c r="AC5514" s="24"/>
      <c r="AI5514" s="24"/>
      <c r="AL5514" s="24"/>
      <c r="AO5514" s="24"/>
      <c r="AR5514" s="24"/>
      <c r="AU5514" s="24"/>
    </row>
    <row r="5515">
      <c r="J5515" s="18"/>
      <c r="N5515" s="24"/>
      <c r="Q5515" s="24"/>
      <c r="T5515" s="24"/>
      <c r="W5515" s="24"/>
      <c r="Z5515" s="24"/>
      <c r="AC5515" s="24"/>
      <c r="AI5515" s="24"/>
      <c r="AL5515" s="24"/>
      <c r="AO5515" s="24"/>
      <c r="AR5515" s="24"/>
      <c r="AU5515" s="24"/>
    </row>
    <row r="5516">
      <c r="J5516" s="18"/>
      <c r="N5516" s="24"/>
      <c r="Q5516" s="24"/>
      <c r="T5516" s="24"/>
      <c r="W5516" s="24"/>
      <c r="Z5516" s="24"/>
      <c r="AC5516" s="24"/>
      <c r="AI5516" s="24"/>
      <c r="AL5516" s="24"/>
      <c r="AO5516" s="24"/>
      <c r="AR5516" s="24"/>
      <c r="AU5516" s="24"/>
    </row>
    <row r="5517">
      <c r="J5517" s="18"/>
      <c r="N5517" s="24"/>
      <c r="Q5517" s="24"/>
      <c r="T5517" s="24"/>
      <c r="W5517" s="24"/>
      <c r="Z5517" s="24"/>
      <c r="AC5517" s="24"/>
      <c r="AI5517" s="24"/>
      <c r="AL5517" s="24"/>
      <c r="AO5517" s="24"/>
      <c r="AR5517" s="24"/>
      <c r="AU5517" s="24"/>
    </row>
    <row r="5518">
      <c r="J5518" s="18"/>
      <c r="N5518" s="24"/>
      <c r="Q5518" s="24"/>
      <c r="T5518" s="24"/>
      <c r="W5518" s="24"/>
      <c r="Z5518" s="24"/>
      <c r="AC5518" s="24"/>
      <c r="AI5518" s="24"/>
      <c r="AL5518" s="24"/>
      <c r="AO5518" s="24"/>
      <c r="AR5518" s="24"/>
      <c r="AU5518" s="24"/>
    </row>
    <row r="5519">
      <c r="J5519" s="18"/>
      <c r="N5519" s="24"/>
      <c r="Q5519" s="24"/>
      <c r="T5519" s="24"/>
      <c r="W5519" s="24"/>
      <c r="Z5519" s="24"/>
      <c r="AC5519" s="24"/>
      <c r="AI5519" s="24"/>
      <c r="AL5519" s="24"/>
      <c r="AO5519" s="24"/>
      <c r="AR5519" s="24"/>
      <c r="AU5519" s="24"/>
    </row>
    <row r="5520">
      <c r="J5520" s="18"/>
      <c r="N5520" s="24"/>
      <c r="Q5520" s="24"/>
      <c r="T5520" s="24"/>
      <c r="W5520" s="24"/>
      <c r="Z5520" s="24"/>
      <c r="AC5520" s="24"/>
      <c r="AI5520" s="24"/>
      <c r="AL5520" s="24"/>
      <c r="AO5520" s="24"/>
      <c r="AR5520" s="24"/>
      <c r="AU5520" s="24"/>
    </row>
    <row r="5521">
      <c r="J5521" s="18"/>
      <c r="N5521" s="24"/>
      <c r="Q5521" s="24"/>
      <c r="T5521" s="24"/>
      <c r="W5521" s="24"/>
      <c r="Z5521" s="24"/>
      <c r="AC5521" s="24"/>
      <c r="AI5521" s="24"/>
      <c r="AL5521" s="24"/>
      <c r="AO5521" s="24"/>
      <c r="AR5521" s="24"/>
      <c r="AU5521" s="24"/>
    </row>
    <row r="5522">
      <c r="J5522" s="18"/>
      <c r="N5522" s="24"/>
      <c r="Q5522" s="24"/>
      <c r="T5522" s="24"/>
      <c r="W5522" s="24"/>
      <c r="Z5522" s="24"/>
      <c r="AC5522" s="24"/>
      <c r="AI5522" s="24"/>
      <c r="AL5522" s="24"/>
      <c r="AO5522" s="24"/>
      <c r="AR5522" s="24"/>
      <c r="AU5522" s="24"/>
    </row>
    <row r="5523">
      <c r="J5523" s="18"/>
      <c r="N5523" s="24"/>
      <c r="Q5523" s="24"/>
      <c r="T5523" s="24"/>
      <c r="W5523" s="24"/>
      <c r="Z5523" s="24"/>
      <c r="AC5523" s="24"/>
      <c r="AI5523" s="24"/>
      <c r="AL5523" s="24"/>
      <c r="AO5523" s="24"/>
      <c r="AR5523" s="24"/>
      <c r="AU5523" s="24"/>
    </row>
    <row r="5524">
      <c r="J5524" s="18"/>
      <c r="N5524" s="24"/>
      <c r="Q5524" s="24"/>
      <c r="T5524" s="24"/>
      <c r="W5524" s="24"/>
      <c r="Z5524" s="24"/>
      <c r="AC5524" s="24"/>
      <c r="AI5524" s="24"/>
      <c r="AL5524" s="24"/>
      <c r="AO5524" s="24"/>
      <c r="AR5524" s="24"/>
      <c r="AU5524" s="24"/>
    </row>
    <row r="5525">
      <c r="J5525" s="18"/>
      <c r="N5525" s="24"/>
      <c r="Q5525" s="24"/>
      <c r="T5525" s="24"/>
      <c r="W5525" s="24"/>
      <c r="Z5525" s="24"/>
      <c r="AC5525" s="24"/>
      <c r="AI5525" s="24"/>
      <c r="AL5525" s="24"/>
      <c r="AO5525" s="24"/>
      <c r="AR5525" s="24"/>
      <c r="AU5525" s="24"/>
    </row>
    <row r="5526">
      <c r="J5526" s="18"/>
      <c r="N5526" s="24"/>
      <c r="Q5526" s="24"/>
      <c r="T5526" s="24"/>
      <c r="W5526" s="24"/>
      <c r="Z5526" s="24"/>
      <c r="AC5526" s="24"/>
      <c r="AI5526" s="24"/>
      <c r="AL5526" s="24"/>
      <c r="AO5526" s="24"/>
      <c r="AR5526" s="24"/>
      <c r="AU5526" s="24"/>
    </row>
    <row r="5527">
      <c r="J5527" s="18"/>
      <c r="N5527" s="24"/>
      <c r="Q5527" s="24"/>
      <c r="T5527" s="24"/>
      <c r="W5527" s="24"/>
      <c r="Z5527" s="24"/>
      <c r="AC5527" s="24"/>
      <c r="AI5527" s="24"/>
      <c r="AL5527" s="24"/>
      <c r="AO5527" s="24"/>
      <c r="AR5527" s="24"/>
      <c r="AU5527" s="24"/>
    </row>
    <row r="5528">
      <c r="J5528" s="18"/>
      <c r="N5528" s="24"/>
      <c r="Q5528" s="24"/>
      <c r="T5528" s="24"/>
      <c r="W5528" s="24"/>
      <c r="Z5528" s="24"/>
      <c r="AC5528" s="24"/>
      <c r="AI5528" s="24"/>
      <c r="AL5528" s="24"/>
      <c r="AO5528" s="24"/>
      <c r="AR5528" s="24"/>
      <c r="AU5528" s="24"/>
    </row>
    <row r="5529">
      <c r="J5529" s="18"/>
      <c r="N5529" s="24"/>
      <c r="Q5529" s="24"/>
      <c r="T5529" s="24"/>
      <c r="W5529" s="24"/>
      <c r="Z5529" s="24"/>
      <c r="AC5529" s="24"/>
      <c r="AI5529" s="24"/>
      <c r="AL5529" s="24"/>
      <c r="AO5529" s="24"/>
      <c r="AR5529" s="24"/>
      <c r="AU5529" s="24"/>
    </row>
    <row r="5530">
      <c r="J5530" s="18"/>
      <c r="N5530" s="24"/>
      <c r="Q5530" s="24"/>
      <c r="T5530" s="24"/>
      <c r="W5530" s="24"/>
      <c r="Z5530" s="24"/>
      <c r="AC5530" s="24"/>
      <c r="AI5530" s="24"/>
      <c r="AL5530" s="24"/>
      <c r="AO5530" s="24"/>
      <c r="AR5530" s="24"/>
      <c r="AU5530" s="24"/>
    </row>
    <row r="5531">
      <c r="J5531" s="18"/>
      <c r="N5531" s="24"/>
      <c r="Q5531" s="24"/>
      <c r="T5531" s="24"/>
      <c r="W5531" s="24"/>
      <c r="Z5531" s="24"/>
      <c r="AC5531" s="24"/>
      <c r="AI5531" s="24"/>
      <c r="AL5531" s="24"/>
      <c r="AO5531" s="24"/>
      <c r="AR5531" s="24"/>
      <c r="AU5531" s="24"/>
    </row>
    <row r="5532">
      <c r="J5532" s="18"/>
      <c r="N5532" s="24"/>
      <c r="Q5532" s="24"/>
      <c r="T5532" s="24"/>
      <c r="W5532" s="24"/>
      <c r="Z5532" s="24"/>
      <c r="AC5532" s="24"/>
      <c r="AI5532" s="24"/>
      <c r="AL5532" s="24"/>
      <c r="AO5532" s="24"/>
      <c r="AR5532" s="24"/>
      <c r="AU5532" s="24"/>
    </row>
    <row r="5533">
      <c r="J5533" s="18"/>
      <c r="N5533" s="24"/>
      <c r="Q5533" s="24"/>
      <c r="T5533" s="24"/>
      <c r="W5533" s="24"/>
      <c r="Z5533" s="24"/>
      <c r="AC5533" s="24"/>
      <c r="AI5533" s="24"/>
      <c r="AL5533" s="24"/>
      <c r="AO5533" s="24"/>
      <c r="AR5533" s="24"/>
      <c r="AU5533" s="24"/>
    </row>
    <row r="5534">
      <c r="J5534" s="18"/>
      <c r="N5534" s="24"/>
      <c r="Q5534" s="24"/>
      <c r="T5534" s="24"/>
      <c r="W5534" s="24"/>
      <c r="Z5534" s="24"/>
      <c r="AC5534" s="24"/>
      <c r="AI5534" s="24"/>
      <c r="AL5534" s="24"/>
      <c r="AO5534" s="24"/>
      <c r="AR5534" s="24"/>
      <c r="AU5534" s="24"/>
    </row>
    <row r="5535">
      <c r="J5535" s="18"/>
      <c r="N5535" s="24"/>
      <c r="Q5535" s="24"/>
      <c r="T5535" s="24"/>
      <c r="W5535" s="24"/>
      <c r="Z5535" s="24"/>
      <c r="AC5535" s="24"/>
      <c r="AI5535" s="24"/>
      <c r="AL5535" s="24"/>
      <c r="AO5535" s="24"/>
      <c r="AR5535" s="24"/>
      <c r="AU5535" s="24"/>
    </row>
    <row r="5536">
      <c r="J5536" s="18"/>
      <c r="N5536" s="24"/>
      <c r="Q5536" s="24"/>
      <c r="T5536" s="24"/>
      <c r="W5536" s="24"/>
      <c r="Z5536" s="24"/>
      <c r="AC5536" s="24"/>
      <c r="AI5536" s="24"/>
      <c r="AL5536" s="24"/>
      <c r="AO5536" s="24"/>
      <c r="AR5536" s="24"/>
      <c r="AU5536" s="24"/>
    </row>
    <row r="5537">
      <c r="J5537" s="18"/>
      <c r="N5537" s="24"/>
      <c r="Q5537" s="24"/>
      <c r="T5537" s="24"/>
      <c r="W5537" s="24"/>
      <c r="Z5537" s="24"/>
      <c r="AC5537" s="24"/>
      <c r="AI5537" s="24"/>
      <c r="AL5537" s="24"/>
      <c r="AO5537" s="24"/>
      <c r="AR5537" s="24"/>
      <c r="AU5537" s="24"/>
    </row>
    <row r="5538">
      <c r="J5538" s="18"/>
      <c r="N5538" s="24"/>
      <c r="Q5538" s="24"/>
      <c r="T5538" s="24"/>
      <c r="W5538" s="24"/>
      <c r="Z5538" s="24"/>
      <c r="AC5538" s="24"/>
      <c r="AI5538" s="24"/>
      <c r="AL5538" s="24"/>
      <c r="AO5538" s="24"/>
      <c r="AR5538" s="24"/>
      <c r="AU5538" s="24"/>
    </row>
    <row r="5539">
      <c r="J5539" s="18"/>
      <c r="N5539" s="24"/>
      <c r="Q5539" s="24"/>
      <c r="T5539" s="24"/>
      <c r="W5539" s="24"/>
      <c r="Z5539" s="24"/>
      <c r="AC5539" s="24"/>
      <c r="AI5539" s="24"/>
      <c r="AL5539" s="24"/>
      <c r="AO5539" s="24"/>
      <c r="AR5539" s="24"/>
      <c r="AU5539" s="24"/>
    </row>
    <row r="5540">
      <c r="J5540" s="18"/>
      <c r="N5540" s="24"/>
      <c r="Q5540" s="24"/>
      <c r="T5540" s="24"/>
      <c r="W5540" s="24"/>
      <c r="Z5540" s="24"/>
      <c r="AC5540" s="24"/>
      <c r="AI5540" s="24"/>
      <c r="AL5540" s="24"/>
      <c r="AO5540" s="24"/>
      <c r="AR5540" s="24"/>
      <c r="AU5540" s="24"/>
    </row>
    <row r="5541">
      <c r="J5541" s="18"/>
      <c r="N5541" s="24"/>
      <c r="Q5541" s="24"/>
      <c r="T5541" s="24"/>
      <c r="W5541" s="24"/>
      <c r="Z5541" s="24"/>
      <c r="AC5541" s="24"/>
      <c r="AI5541" s="24"/>
      <c r="AL5541" s="24"/>
      <c r="AO5541" s="24"/>
      <c r="AR5541" s="24"/>
      <c r="AU5541" s="24"/>
    </row>
    <row r="5542">
      <c r="J5542" s="18"/>
      <c r="N5542" s="24"/>
      <c r="Q5542" s="24"/>
      <c r="T5542" s="24"/>
      <c r="W5542" s="24"/>
      <c r="Z5542" s="24"/>
      <c r="AC5542" s="24"/>
      <c r="AI5542" s="24"/>
      <c r="AL5542" s="24"/>
      <c r="AO5542" s="24"/>
      <c r="AR5542" s="24"/>
      <c r="AU5542" s="24"/>
    </row>
    <row r="5543">
      <c r="J5543" s="18"/>
      <c r="N5543" s="24"/>
      <c r="Q5543" s="24"/>
      <c r="T5543" s="24"/>
      <c r="W5543" s="24"/>
      <c r="Z5543" s="24"/>
      <c r="AC5543" s="24"/>
      <c r="AI5543" s="24"/>
      <c r="AL5543" s="24"/>
      <c r="AO5543" s="24"/>
      <c r="AR5543" s="24"/>
      <c r="AU5543" s="24"/>
    </row>
    <row r="5544">
      <c r="J5544" s="18"/>
      <c r="N5544" s="24"/>
      <c r="Q5544" s="24"/>
      <c r="T5544" s="24"/>
      <c r="W5544" s="24"/>
      <c r="Z5544" s="24"/>
      <c r="AC5544" s="24"/>
      <c r="AI5544" s="24"/>
      <c r="AL5544" s="24"/>
      <c r="AO5544" s="24"/>
      <c r="AR5544" s="24"/>
      <c r="AU5544" s="24"/>
    </row>
    <row r="5545">
      <c r="J5545" s="18"/>
      <c r="N5545" s="24"/>
      <c r="Q5545" s="24"/>
      <c r="T5545" s="24"/>
      <c r="W5545" s="24"/>
      <c r="Z5545" s="24"/>
      <c r="AC5545" s="24"/>
      <c r="AI5545" s="24"/>
      <c r="AL5545" s="24"/>
      <c r="AO5545" s="24"/>
      <c r="AR5545" s="24"/>
      <c r="AU5545" s="24"/>
    </row>
    <row r="5546">
      <c r="J5546" s="18"/>
      <c r="N5546" s="24"/>
      <c r="Q5546" s="24"/>
      <c r="T5546" s="24"/>
      <c r="W5546" s="24"/>
      <c r="Z5546" s="24"/>
      <c r="AC5546" s="24"/>
      <c r="AI5546" s="24"/>
      <c r="AL5546" s="24"/>
      <c r="AO5546" s="24"/>
      <c r="AR5546" s="24"/>
      <c r="AU5546" s="24"/>
    </row>
    <row r="5547">
      <c r="J5547" s="18"/>
      <c r="N5547" s="24"/>
      <c r="Q5547" s="24"/>
      <c r="T5547" s="24"/>
      <c r="W5547" s="24"/>
      <c r="Z5547" s="24"/>
      <c r="AC5547" s="24"/>
      <c r="AI5547" s="24"/>
      <c r="AL5547" s="24"/>
      <c r="AO5547" s="24"/>
      <c r="AR5547" s="24"/>
      <c r="AU5547" s="24"/>
    </row>
    <row r="5548">
      <c r="J5548" s="18"/>
      <c r="N5548" s="24"/>
      <c r="Q5548" s="24"/>
      <c r="T5548" s="24"/>
      <c r="W5548" s="24"/>
      <c r="Z5548" s="24"/>
      <c r="AC5548" s="24"/>
      <c r="AI5548" s="24"/>
      <c r="AL5548" s="24"/>
      <c r="AO5548" s="24"/>
      <c r="AR5548" s="24"/>
      <c r="AU5548" s="24"/>
    </row>
    <row r="5549">
      <c r="J5549" s="18"/>
      <c r="N5549" s="24"/>
      <c r="Q5549" s="24"/>
      <c r="T5549" s="24"/>
      <c r="W5549" s="24"/>
      <c r="Z5549" s="24"/>
      <c r="AC5549" s="24"/>
      <c r="AI5549" s="24"/>
      <c r="AL5549" s="24"/>
      <c r="AO5549" s="24"/>
      <c r="AR5549" s="24"/>
      <c r="AU5549" s="24"/>
    </row>
    <row r="5550">
      <c r="J5550" s="18"/>
      <c r="N5550" s="24"/>
      <c r="Q5550" s="24"/>
      <c r="T5550" s="24"/>
      <c r="W5550" s="24"/>
      <c r="Z5550" s="24"/>
      <c r="AC5550" s="24"/>
      <c r="AI5550" s="24"/>
      <c r="AL5550" s="24"/>
      <c r="AO5550" s="24"/>
      <c r="AR5550" s="24"/>
      <c r="AU5550" s="24"/>
    </row>
    <row r="5551">
      <c r="J5551" s="18"/>
      <c r="N5551" s="24"/>
      <c r="Q5551" s="24"/>
      <c r="T5551" s="24"/>
      <c r="W5551" s="24"/>
      <c r="Z5551" s="24"/>
      <c r="AC5551" s="24"/>
      <c r="AI5551" s="24"/>
      <c r="AL5551" s="24"/>
      <c r="AO5551" s="24"/>
      <c r="AR5551" s="24"/>
      <c r="AU5551" s="24"/>
    </row>
    <row r="5552">
      <c r="J5552" s="18"/>
      <c r="N5552" s="24"/>
      <c r="Q5552" s="24"/>
      <c r="T5552" s="24"/>
      <c r="W5552" s="24"/>
      <c r="Z5552" s="24"/>
      <c r="AC5552" s="24"/>
      <c r="AI5552" s="24"/>
      <c r="AL5552" s="24"/>
      <c r="AO5552" s="24"/>
      <c r="AR5552" s="24"/>
      <c r="AU5552" s="24"/>
    </row>
    <row r="5553">
      <c r="J5553" s="18"/>
      <c r="N5553" s="24"/>
      <c r="Q5553" s="24"/>
      <c r="T5553" s="24"/>
      <c r="W5553" s="24"/>
      <c r="Z5553" s="24"/>
      <c r="AC5553" s="24"/>
      <c r="AI5553" s="24"/>
      <c r="AL5553" s="24"/>
      <c r="AO5553" s="24"/>
      <c r="AR5553" s="24"/>
      <c r="AU5553" s="24"/>
    </row>
    <row r="5554">
      <c r="J5554" s="18"/>
      <c r="N5554" s="24"/>
      <c r="Q5554" s="24"/>
      <c r="T5554" s="24"/>
      <c r="W5554" s="24"/>
      <c r="Z5554" s="24"/>
      <c r="AC5554" s="24"/>
      <c r="AI5554" s="24"/>
      <c r="AL5554" s="24"/>
      <c r="AO5554" s="24"/>
      <c r="AR5554" s="24"/>
      <c r="AU5554" s="24"/>
    </row>
    <row r="5555">
      <c r="J5555" s="18"/>
      <c r="N5555" s="24"/>
      <c r="Q5555" s="24"/>
      <c r="T5555" s="24"/>
      <c r="W5555" s="24"/>
      <c r="Z5555" s="24"/>
      <c r="AC5555" s="24"/>
      <c r="AI5555" s="24"/>
      <c r="AL5555" s="24"/>
      <c r="AO5555" s="24"/>
      <c r="AR5555" s="24"/>
      <c r="AU5555" s="24"/>
    </row>
    <row r="5556">
      <c r="J5556" s="18"/>
      <c r="N5556" s="24"/>
      <c r="Q5556" s="24"/>
      <c r="T5556" s="24"/>
      <c r="W5556" s="24"/>
      <c r="Z5556" s="24"/>
      <c r="AC5556" s="24"/>
      <c r="AI5556" s="24"/>
      <c r="AL5556" s="24"/>
      <c r="AO5556" s="24"/>
      <c r="AR5556" s="24"/>
      <c r="AU5556" s="24"/>
    </row>
    <row r="5557">
      <c r="J5557" s="18"/>
      <c r="N5557" s="24"/>
      <c r="Q5557" s="24"/>
      <c r="T5557" s="24"/>
      <c r="W5557" s="24"/>
      <c r="Z5557" s="24"/>
      <c r="AC5557" s="24"/>
      <c r="AI5557" s="24"/>
      <c r="AL5557" s="24"/>
      <c r="AO5557" s="24"/>
      <c r="AR5557" s="24"/>
      <c r="AU5557" s="24"/>
    </row>
    <row r="5558">
      <c r="J5558" s="18"/>
      <c r="N5558" s="24"/>
      <c r="Q5558" s="24"/>
      <c r="T5558" s="24"/>
      <c r="W5558" s="24"/>
      <c r="Z5558" s="24"/>
      <c r="AC5558" s="24"/>
      <c r="AI5558" s="24"/>
      <c r="AL5558" s="24"/>
      <c r="AO5558" s="24"/>
      <c r="AR5558" s="24"/>
      <c r="AU5558" s="24"/>
    </row>
    <row r="5559">
      <c r="J5559" s="18"/>
      <c r="N5559" s="24"/>
      <c r="Q5559" s="24"/>
      <c r="T5559" s="24"/>
      <c r="W5559" s="24"/>
      <c r="Z5559" s="24"/>
      <c r="AC5559" s="24"/>
      <c r="AI5559" s="24"/>
      <c r="AL5559" s="24"/>
      <c r="AO5559" s="24"/>
      <c r="AR5559" s="24"/>
      <c r="AU5559" s="24"/>
    </row>
    <row r="5560">
      <c r="J5560" s="18"/>
      <c r="N5560" s="24"/>
      <c r="Q5560" s="24"/>
      <c r="T5560" s="24"/>
      <c r="W5560" s="24"/>
      <c r="Z5560" s="24"/>
      <c r="AC5560" s="24"/>
      <c r="AI5560" s="24"/>
      <c r="AL5560" s="24"/>
      <c r="AO5560" s="24"/>
      <c r="AR5560" s="24"/>
      <c r="AU5560" s="24"/>
    </row>
    <row r="5561">
      <c r="J5561" s="18"/>
      <c r="N5561" s="24"/>
      <c r="Q5561" s="24"/>
      <c r="T5561" s="24"/>
      <c r="W5561" s="24"/>
      <c r="Z5561" s="24"/>
      <c r="AC5561" s="24"/>
      <c r="AI5561" s="24"/>
      <c r="AL5561" s="24"/>
      <c r="AO5561" s="24"/>
      <c r="AR5561" s="24"/>
      <c r="AU5561" s="24"/>
    </row>
    <row r="5562">
      <c r="J5562" s="18"/>
      <c r="N5562" s="24"/>
      <c r="Q5562" s="24"/>
      <c r="T5562" s="24"/>
      <c r="W5562" s="24"/>
      <c r="Z5562" s="24"/>
      <c r="AC5562" s="24"/>
      <c r="AI5562" s="24"/>
      <c r="AL5562" s="24"/>
      <c r="AO5562" s="24"/>
      <c r="AR5562" s="24"/>
      <c r="AU5562" s="24"/>
    </row>
    <row r="5563">
      <c r="J5563" s="18"/>
      <c r="N5563" s="24"/>
      <c r="Q5563" s="24"/>
      <c r="T5563" s="24"/>
      <c r="W5563" s="24"/>
      <c r="Z5563" s="24"/>
      <c r="AC5563" s="24"/>
      <c r="AI5563" s="24"/>
      <c r="AL5563" s="24"/>
      <c r="AO5563" s="24"/>
      <c r="AR5563" s="24"/>
      <c r="AU5563" s="24"/>
    </row>
    <row r="5564">
      <c r="J5564" s="18"/>
      <c r="N5564" s="24"/>
      <c r="Q5564" s="24"/>
      <c r="T5564" s="24"/>
      <c r="W5564" s="24"/>
      <c r="Z5564" s="24"/>
      <c r="AC5564" s="24"/>
      <c r="AI5564" s="24"/>
      <c r="AL5564" s="24"/>
      <c r="AO5564" s="24"/>
      <c r="AR5564" s="24"/>
      <c r="AU5564" s="24"/>
    </row>
    <row r="5565">
      <c r="J5565" s="18"/>
      <c r="N5565" s="24"/>
      <c r="Q5565" s="24"/>
      <c r="T5565" s="24"/>
      <c r="W5565" s="24"/>
      <c r="Z5565" s="24"/>
      <c r="AC5565" s="24"/>
      <c r="AI5565" s="24"/>
      <c r="AL5565" s="24"/>
      <c r="AO5565" s="24"/>
      <c r="AR5565" s="24"/>
      <c r="AU5565" s="24"/>
    </row>
    <row r="5566">
      <c r="J5566" s="18"/>
      <c r="N5566" s="24"/>
      <c r="Q5566" s="24"/>
      <c r="T5566" s="24"/>
      <c r="W5566" s="24"/>
      <c r="Z5566" s="24"/>
      <c r="AC5566" s="24"/>
      <c r="AI5566" s="24"/>
      <c r="AL5566" s="24"/>
      <c r="AO5566" s="24"/>
      <c r="AR5566" s="24"/>
      <c r="AU5566" s="24"/>
    </row>
    <row r="5567">
      <c r="J5567" s="18"/>
      <c r="N5567" s="24"/>
      <c r="Q5567" s="24"/>
      <c r="T5567" s="24"/>
      <c r="W5567" s="24"/>
      <c r="Z5567" s="24"/>
      <c r="AC5567" s="24"/>
      <c r="AI5567" s="24"/>
      <c r="AL5567" s="24"/>
      <c r="AO5567" s="24"/>
      <c r="AR5567" s="24"/>
      <c r="AU5567" s="24"/>
    </row>
    <row r="5568">
      <c r="J5568" s="18"/>
      <c r="N5568" s="24"/>
      <c r="Q5568" s="24"/>
      <c r="T5568" s="24"/>
      <c r="W5568" s="24"/>
      <c r="Z5568" s="24"/>
      <c r="AC5568" s="24"/>
      <c r="AI5568" s="24"/>
      <c r="AL5568" s="24"/>
      <c r="AO5568" s="24"/>
      <c r="AR5568" s="24"/>
      <c r="AU5568" s="24"/>
    </row>
    <row r="5569">
      <c r="J5569" s="18"/>
      <c r="N5569" s="24"/>
      <c r="Q5569" s="24"/>
      <c r="T5569" s="24"/>
      <c r="W5569" s="24"/>
      <c r="Z5569" s="24"/>
      <c r="AC5569" s="24"/>
      <c r="AI5569" s="24"/>
      <c r="AL5569" s="24"/>
      <c r="AO5569" s="24"/>
      <c r="AR5569" s="24"/>
      <c r="AU5569" s="24"/>
    </row>
    <row r="5570">
      <c r="J5570" s="18"/>
      <c r="N5570" s="24"/>
      <c r="Q5570" s="24"/>
      <c r="T5570" s="24"/>
      <c r="W5570" s="24"/>
      <c r="Z5570" s="24"/>
      <c r="AC5570" s="24"/>
      <c r="AI5570" s="24"/>
      <c r="AL5570" s="24"/>
      <c r="AO5570" s="24"/>
      <c r="AR5570" s="24"/>
      <c r="AU5570" s="24"/>
    </row>
    <row r="5571">
      <c r="J5571" s="18"/>
      <c r="N5571" s="24"/>
      <c r="Q5571" s="24"/>
      <c r="T5571" s="24"/>
      <c r="W5571" s="24"/>
      <c r="Z5571" s="24"/>
      <c r="AC5571" s="24"/>
      <c r="AI5571" s="24"/>
      <c r="AL5571" s="24"/>
      <c r="AO5571" s="24"/>
      <c r="AR5571" s="24"/>
      <c r="AU5571" s="24"/>
    </row>
    <row r="5572">
      <c r="J5572" s="18"/>
      <c r="N5572" s="24"/>
      <c r="Q5572" s="24"/>
      <c r="T5572" s="24"/>
      <c r="W5572" s="24"/>
      <c r="Z5572" s="24"/>
      <c r="AC5572" s="24"/>
      <c r="AI5572" s="24"/>
      <c r="AL5572" s="24"/>
      <c r="AO5572" s="24"/>
      <c r="AR5572" s="24"/>
      <c r="AU5572" s="24"/>
    </row>
    <row r="5573">
      <c r="J5573" s="18"/>
      <c r="N5573" s="24"/>
      <c r="Q5573" s="24"/>
      <c r="T5573" s="24"/>
      <c r="W5573" s="24"/>
      <c r="Z5573" s="24"/>
      <c r="AC5573" s="24"/>
      <c r="AI5573" s="24"/>
      <c r="AL5573" s="24"/>
      <c r="AO5573" s="24"/>
      <c r="AR5573" s="24"/>
      <c r="AU5573" s="24"/>
    </row>
    <row r="5574">
      <c r="J5574" s="18"/>
      <c r="N5574" s="24"/>
      <c r="Q5574" s="24"/>
      <c r="T5574" s="24"/>
      <c r="W5574" s="24"/>
      <c r="Z5574" s="24"/>
      <c r="AC5574" s="24"/>
      <c r="AI5574" s="24"/>
      <c r="AL5574" s="24"/>
      <c r="AO5574" s="24"/>
      <c r="AR5574" s="24"/>
      <c r="AU5574" s="24"/>
    </row>
    <row r="5575">
      <c r="J5575" s="18"/>
      <c r="N5575" s="24"/>
      <c r="Q5575" s="24"/>
      <c r="T5575" s="24"/>
      <c r="W5575" s="24"/>
      <c r="Z5575" s="24"/>
      <c r="AC5575" s="24"/>
      <c r="AI5575" s="24"/>
      <c r="AL5575" s="24"/>
      <c r="AO5575" s="24"/>
      <c r="AR5575" s="24"/>
      <c r="AU5575" s="24"/>
    </row>
    <row r="5576">
      <c r="J5576" s="18"/>
      <c r="N5576" s="24"/>
      <c r="Q5576" s="24"/>
      <c r="T5576" s="24"/>
      <c r="W5576" s="24"/>
      <c r="Z5576" s="24"/>
      <c r="AC5576" s="24"/>
      <c r="AI5576" s="24"/>
      <c r="AL5576" s="24"/>
      <c r="AO5576" s="24"/>
      <c r="AR5576" s="24"/>
      <c r="AU5576" s="24"/>
    </row>
    <row r="5577">
      <c r="J5577" s="18"/>
      <c r="N5577" s="24"/>
      <c r="Q5577" s="24"/>
      <c r="T5577" s="24"/>
      <c r="W5577" s="24"/>
      <c r="Z5577" s="24"/>
      <c r="AC5577" s="24"/>
      <c r="AI5577" s="24"/>
      <c r="AL5577" s="24"/>
      <c r="AO5577" s="24"/>
      <c r="AR5577" s="24"/>
      <c r="AU5577" s="24"/>
    </row>
    <row r="5578">
      <c r="J5578" s="18"/>
      <c r="N5578" s="24"/>
      <c r="Q5578" s="24"/>
      <c r="T5578" s="24"/>
      <c r="W5578" s="24"/>
      <c r="Z5578" s="24"/>
      <c r="AC5578" s="24"/>
      <c r="AI5578" s="24"/>
      <c r="AL5578" s="24"/>
      <c r="AO5578" s="24"/>
      <c r="AR5578" s="24"/>
      <c r="AU5578" s="24"/>
    </row>
    <row r="5579">
      <c r="J5579" s="18"/>
      <c r="N5579" s="24"/>
      <c r="Q5579" s="24"/>
      <c r="T5579" s="24"/>
      <c r="W5579" s="24"/>
      <c r="Z5579" s="24"/>
      <c r="AC5579" s="24"/>
      <c r="AI5579" s="24"/>
      <c r="AL5579" s="24"/>
      <c r="AO5579" s="24"/>
      <c r="AR5579" s="24"/>
      <c r="AU5579" s="24"/>
    </row>
    <row r="5580">
      <c r="J5580" s="18"/>
      <c r="N5580" s="24"/>
      <c r="Q5580" s="24"/>
      <c r="T5580" s="24"/>
      <c r="W5580" s="24"/>
      <c r="Z5580" s="24"/>
      <c r="AC5580" s="24"/>
      <c r="AI5580" s="24"/>
      <c r="AL5580" s="24"/>
      <c r="AO5580" s="24"/>
      <c r="AR5580" s="24"/>
      <c r="AU5580" s="24"/>
    </row>
    <row r="5581">
      <c r="J5581" s="18"/>
      <c r="N5581" s="24"/>
      <c r="Q5581" s="24"/>
      <c r="T5581" s="24"/>
      <c r="W5581" s="24"/>
      <c r="Z5581" s="24"/>
      <c r="AC5581" s="24"/>
      <c r="AI5581" s="24"/>
      <c r="AL5581" s="24"/>
      <c r="AO5581" s="24"/>
      <c r="AR5581" s="24"/>
      <c r="AU5581" s="24"/>
    </row>
    <row r="5582">
      <c r="J5582" s="18"/>
      <c r="N5582" s="24"/>
      <c r="Q5582" s="24"/>
      <c r="T5582" s="24"/>
      <c r="W5582" s="24"/>
      <c r="Z5582" s="24"/>
      <c r="AC5582" s="24"/>
      <c r="AI5582" s="24"/>
      <c r="AL5582" s="24"/>
      <c r="AO5582" s="24"/>
      <c r="AR5582" s="24"/>
      <c r="AU5582" s="24"/>
    </row>
    <row r="5583">
      <c r="J5583" s="18"/>
      <c r="N5583" s="24"/>
      <c r="Q5583" s="24"/>
      <c r="T5583" s="24"/>
      <c r="W5583" s="24"/>
      <c r="Z5583" s="24"/>
      <c r="AC5583" s="24"/>
      <c r="AI5583" s="24"/>
      <c r="AL5583" s="24"/>
      <c r="AO5583" s="24"/>
      <c r="AR5583" s="24"/>
      <c r="AU5583" s="24"/>
    </row>
    <row r="5584">
      <c r="J5584" s="18"/>
      <c r="N5584" s="24"/>
      <c r="Q5584" s="24"/>
      <c r="T5584" s="24"/>
      <c r="W5584" s="24"/>
      <c r="Z5584" s="24"/>
      <c r="AC5584" s="24"/>
      <c r="AI5584" s="24"/>
      <c r="AL5584" s="24"/>
      <c r="AO5584" s="24"/>
      <c r="AR5584" s="24"/>
      <c r="AU5584" s="24"/>
    </row>
    <row r="5585">
      <c r="J5585" s="18"/>
      <c r="N5585" s="24"/>
      <c r="Q5585" s="24"/>
      <c r="T5585" s="24"/>
      <c r="W5585" s="24"/>
      <c r="Z5585" s="24"/>
      <c r="AC5585" s="24"/>
      <c r="AI5585" s="24"/>
      <c r="AL5585" s="24"/>
      <c r="AO5585" s="24"/>
      <c r="AR5585" s="24"/>
      <c r="AU5585" s="24"/>
    </row>
    <row r="5586">
      <c r="J5586" s="18"/>
      <c r="N5586" s="24"/>
      <c r="Q5586" s="24"/>
      <c r="T5586" s="24"/>
      <c r="W5586" s="24"/>
      <c r="Z5586" s="24"/>
      <c r="AC5586" s="24"/>
      <c r="AI5586" s="24"/>
      <c r="AL5586" s="24"/>
      <c r="AO5586" s="24"/>
      <c r="AR5586" s="24"/>
      <c r="AU5586" s="24"/>
    </row>
    <row r="5587">
      <c r="J5587" s="18"/>
      <c r="N5587" s="24"/>
      <c r="Q5587" s="24"/>
      <c r="T5587" s="24"/>
      <c r="W5587" s="24"/>
      <c r="Z5587" s="24"/>
      <c r="AC5587" s="24"/>
      <c r="AI5587" s="24"/>
      <c r="AL5587" s="24"/>
      <c r="AO5587" s="24"/>
      <c r="AR5587" s="24"/>
      <c r="AU5587" s="24"/>
    </row>
    <row r="5588">
      <c r="J5588" s="18"/>
      <c r="N5588" s="24"/>
      <c r="Q5588" s="24"/>
      <c r="T5588" s="24"/>
      <c r="W5588" s="24"/>
      <c r="Z5588" s="24"/>
      <c r="AC5588" s="24"/>
      <c r="AI5588" s="24"/>
      <c r="AL5588" s="24"/>
      <c r="AO5588" s="24"/>
      <c r="AR5588" s="24"/>
      <c r="AU5588" s="24"/>
    </row>
    <row r="5589">
      <c r="J5589" s="18"/>
      <c r="N5589" s="24"/>
      <c r="Q5589" s="24"/>
      <c r="T5589" s="24"/>
      <c r="W5589" s="24"/>
      <c r="Z5589" s="24"/>
      <c r="AC5589" s="24"/>
      <c r="AI5589" s="24"/>
      <c r="AL5589" s="24"/>
      <c r="AO5589" s="24"/>
      <c r="AR5589" s="24"/>
      <c r="AU5589" s="24"/>
    </row>
    <row r="5590">
      <c r="J5590" s="18"/>
      <c r="N5590" s="24"/>
      <c r="Q5590" s="24"/>
      <c r="T5590" s="24"/>
      <c r="W5590" s="24"/>
      <c r="Z5590" s="24"/>
      <c r="AC5590" s="24"/>
      <c r="AI5590" s="24"/>
      <c r="AL5590" s="24"/>
      <c r="AO5590" s="24"/>
      <c r="AR5590" s="24"/>
      <c r="AU5590" s="24"/>
    </row>
    <row r="5591">
      <c r="J5591" s="18"/>
      <c r="N5591" s="24"/>
      <c r="Q5591" s="24"/>
      <c r="T5591" s="24"/>
      <c r="W5591" s="24"/>
      <c r="Z5591" s="24"/>
      <c r="AC5591" s="24"/>
      <c r="AI5591" s="24"/>
      <c r="AL5591" s="24"/>
      <c r="AO5591" s="24"/>
      <c r="AR5591" s="24"/>
      <c r="AU5591" s="24"/>
    </row>
    <row r="5592">
      <c r="J5592" s="18"/>
      <c r="N5592" s="24"/>
      <c r="Q5592" s="24"/>
      <c r="T5592" s="24"/>
      <c r="W5592" s="24"/>
      <c r="Z5592" s="24"/>
      <c r="AC5592" s="24"/>
      <c r="AI5592" s="24"/>
      <c r="AL5592" s="24"/>
      <c r="AO5592" s="24"/>
      <c r="AR5592" s="24"/>
      <c r="AU5592" s="24"/>
    </row>
    <row r="5593">
      <c r="J5593" s="18"/>
      <c r="N5593" s="24"/>
      <c r="Q5593" s="24"/>
      <c r="T5593" s="24"/>
      <c r="W5593" s="24"/>
      <c r="Z5593" s="24"/>
      <c r="AC5593" s="24"/>
      <c r="AI5593" s="24"/>
      <c r="AL5593" s="24"/>
      <c r="AO5593" s="24"/>
      <c r="AR5593" s="24"/>
      <c r="AU5593" s="24"/>
    </row>
    <row r="5594">
      <c r="J5594" s="18"/>
      <c r="N5594" s="24"/>
      <c r="Q5594" s="24"/>
      <c r="T5594" s="24"/>
      <c r="W5594" s="24"/>
      <c r="Z5594" s="24"/>
      <c r="AC5594" s="24"/>
      <c r="AI5594" s="24"/>
      <c r="AL5594" s="24"/>
      <c r="AO5594" s="24"/>
      <c r="AR5594" s="24"/>
      <c r="AU5594" s="24"/>
    </row>
    <row r="5595">
      <c r="J5595" s="18"/>
      <c r="N5595" s="24"/>
      <c r="Q5595" s="24"/>
      <c r="T5595" s="24"/>
      <c r="W5595" s="24"/>
      <c r="Z5595" s="24"/>
      <c r="AC5595" s="24"/>
      <c r="AI5595" s="24"/>
      <c r="AL5595" s="24"/>
      <c r="AO5595" s="24"/>
      <c r="AR5595" s="24"/>
      <c r="AU5595" s="24"/>
    </row>
    <row r="5596">
      <c r="J5596" s="18"/>
      <c r="N5596" s="24"/>
      <c r="Q5596" s="24"/>
      <c r="T5596" s="24"/>
      <c r="W5596" s="24"/>
      <c r="Z5596" s="24"/>
      <c r="AC5596" s="24"/>
      <c r="AI5596" s="24"/>
      <c r="AL5596" s="24"/>
      <c r="AO5596" s="24"/>
      <c r="AR5596" s="24"/>
      <c r="AU5596" s="24"/>
    </row>
    <row r="5597">
      <c r="J5597" s="18"/>
      <c r="N5597" s="24"/>
      <c r="Q5597" s="24"/>
      <c r="T5597" s="24"/>
      <c r="W5597" s="24"/>
      <c r="Z5597" s="24"/>
      <c r="AC5597" s="24"/>
      <c r="AI5597" s="24"/>
      <c r="AL5597" s="24"/>
      <c r="AO5597" s="24"/>
      <c r="AR5597" s="24"/>
      <c r="AU5597" s="24"/>
    </row>
    <row r="5598">
      <c r="J5598" s="18"/>
      <c r="N5598" s="24"/>
      <c r="Q5598" s="24"/>
      <c r="T5598" s="24"/>
      <c r="W5598" s="24"/>
      <c r="Z5598" s="24"/>
      <c r="AC5598" s="24"/>
      <c r="AI5598" s="24"/>
      <c r="AL5598" s="24"/>
      <c r="AO5598" s="24"/>
      <c r="AR5598" s="24"/>
      <c r="AU5598" s="24"/>
    </row>
    <row r="5599">
      <c r="J5599" s="18"/>
      <c r="N5599" s="24"/>
      <c r="Q5599" s="24"/>
      <c r="T5599" s="24"/>
      <c r="W5599" s="24"/>
      <c r="Z5599" s="24"/>
      <c r="AC5599" s="24"/>
      <c r="AI5599" s="24"/>
      <c r="AL5599" s="24"/>
      <c r="AO5599" s="24"/>
      <c r="AR5599" s="24"/>
      <c r="AU5599" s="24"/>
    </row>
    <row r="5600">
      <c r="J5600" s="18"/>
      <c r="N5600" s="24"/>
      <c r="Q5600" s="24"/>
      <c r="T5600" s="24"/>
      <c r="W5600" s="24"/>
      <c r="Z5600" s="24"/>
      <c r="AC5600" s="24"/>
      <c r="AI5600" s="24"/>
      <c r="AL5600" s="24"/>
      <c r="AO5600" s="24"/>
      <c r="AR5600" s="24"/>
      <c r="AU5600" s="24"/>
    </row>
    <row r="5601">
      <c r="J5601" s="18"/>
      <c r="N5601" s="24"/>
      <c r="Q5601" s="24"/>
      <c r="T5601" s="24"/>
      <c r="W5601" s="24"/>
      <c r="Z5601" s="24"/>
      <c r="AC5601" s="24"/>
      <c r="AI5601" s="24"/>
      <c r="AL5601" s="24"/>
      <c r="AO5601" s="24"/>
      <c r="AR5601" s="24"/>
      <c r="AU5601" s="24"/>
    </row>
    <row r="5602">
      <c r="J5602" s="18"/>
      <c r="N5602" s="24"/>
      <c r="Q5602" s="24"/>
      <c r="T5602" s="24"/>
      <c r="W5602" s="24"/>
      <c r="Z5602" s="24"/>
      <c r="AC5602" s="24"/>
      <c r="AI5602" s="24"/>
      <c r="AL5602" s="24"/>
      <c r="AO5602" s="24"/>
      <c r="AR5602" s="24"/>
      <c r="AU5602" s="24"/>
    </row>
    <row r="5603">
      <c r="J5603" s="18"/>
      <c r="N5603" s="24"/>
      <c r="Q5603" s="24"/>
      <c r="T5603" s="24"/>
      <c r="W5603" s="24"/>
      <c r="Z5603" s="24"/>
      <c r="AC5603" s="24"/>
      <c r="AI5603" s="24"/>
      <c r="AL5603" s="24"/>
      <c r="AO5603" s="24"/>
      <c r="AR5603" s="24"/>
      <c r="AU5603" s="24"/>
    </row>
    <row r="5604">
      <c r="J5604" s="18"/>
      <c r="N5604" s="24"/>
      <c r="Q5604" s="24"/>
      <c r="T5604" s="24"/>
      <c r="W5604" s="24"/>
      <c r="Z5604" s="24"/>
      <c r="AC5604" s="24"/>
      <c r="AI5604" s="24"/>
      <c r="AL5604" s="24"/>
      <c r="AO5604" s="24"/>
      <c r="AR5604" s="24"/>
      <c r="AU5604" s="24"/>
    </row>
    <row r="5605">
      <c r="J5605" s="18"/>
      <c r="N5605" s="24"/>
      <c r="Q5605" s="24"/>
      <c r="T5605" s="24"/>
      <c r="W5605" s="24"/>
      <c r="Z5605" s="24"/>
      <c r="AC5605" s="24"/>
      <c r="AI5605" s="24"/>
      <c r="AL5605" s="24"/>
      <c r="AO5605" s="24"/>
      <c r="AR5605" s="24"/>
      <c r="AU5605" s="24"/>
    </row>
    <row r="5606">
      <c r="J5606" s="18"/>
      <c r="N5606" s="24"/>
      <c r="Q5606" s="24"/>
      <c r="T5606" s="24"/>
      <c r="W5606" s="24"/>
      <c r="Z5606" s="24"/>
      <c r="AC5606" s="24"/>
      <c r="AI5606" s="24"/>
      <c r="AL5606" s="24"/>
      <c r="AO5606" s="24"/>
      <c r="AR5606" s="24"/>
      <c r="AU5606" s="24"/>
    </row>
    <row r="5607">
      <c r="J5607" s="18"/>
      <c r="N5607" s="24"/>
      <c r="Q5607" s="24"/>
      <c r="T5607" s="24"/>
      <c r="W5607" s="24"/>
      <c r="Z5607" s="24"/>
      <c r="AC5607" s="24"/>
      <c r="AI5607" s="24"/>
      <c r="AL5607" s="24"/>
      <c r="AO5607" s="24"/>
      <c r="AR5607" s="24"/>
      <c r="AU5607" s="24"/>
    </row>
    <row r="5608">
      <c r="J5608" s="18"/>
      <c r="N5608" s="24"/>
      <c r="Q5608" s="24"/>
      <c r="T5608" s="24"/>
      <c r="W5608" s="24"/>
      <c r="Z5608" s="24"/>
      <c r="AC5608" s="24"/>
      <c r="AI5608" s="24"/>
      <c r="AL5608" s="24"/>
      <c r="AO5608" s="24"/>
      <c r="AR5608" s="24"/>
      <c r="AU5608" s="24"/>
    </row>
    <row r="5609">
      <c r="J5609" s="18"/>
      <c r="N5609" s="24"/>
      <c r="Q5609" s="24"/>
      <c r="T5609" s="24"/>
      <c r="W5609" s="24"/>
      <c r="Z5609" s="24"/>
      <c r="AC5609" s="24"/>
      <c r="AI5609" s="24"/>
      <c r="AL5609" s="24"/>
      <c r="AO5609" s="24"/>
      <c r="AR5609" s="24"/>
      <c r="AU5609" s="24"/>
    </row>
    <row r="5610">
      <c r="J5610" s="18"/>
      <c r="N5610" s="24"/>
      <c r="Q5610" s="24"/>
      <c r="T5610" s="24"/>
      <c r="W5610" s="24"/>
      <c r="Z5610" s="24"/>
      <c r="AC5610" s="24"/>
      <c r="AI5610" s="24"/>
      <c r="AL5610" s="24"/>
      <c r="AO5610" s="24"/>
      <c r="AR5610" s="24"/>
      <c r="AU5610" s="24"/>
    </row>
    <row r="5611">
      <c r="J5611" s="18"/>
      <c r="N5611" s="24"/>
      <c r="Q5611" s="24"/>
      <c r="T5611" s="24"/>
      <c r="W5611" s="24"/>
      <c r="Z5611" s="24"/>
      <c r="AC5611" s="24"/>
      <c r="AI5611" s="24"/>
      <c r="AL5611" s="24"/>
      <c r="AO5611" s="24"/>
      <c r="AR5611" s="24"/>
      <c r="AU5611" s="24"/>
    </row>
    <row r="5612">
      <c r="J5612" s="18"/>
      <c r="N5612" s="24"/>
      <c r="Q5612" s="24"/>
      <c r="T5612" s="24"/>
      <c r="W5612" s="24"/>
      <c r="Z5612" s="24"/>
      <c r="AC5612" s="24"/>
      <c r="AI5612" s="24"/>
      <c r="AL5612" s="24"/>
      <c r="AO5612" s="24"/>
      <c r="AR5612" s="24"/>
      <c r="AU5612" s="24"/>
    </row>
    <row r="5613">
      <c r="J5613" s="18"/>
      <c r="N5613" s="24"/>
      <c r="Q5613" s="24"/>
      <c r="T5613" s="24"/>
      <c r="W5613" s="24"/>
      <c r="Z5613" s="24"/>
      <c r="AC5613" s="24"/>
      <c r="AI5613" s="24"/>
      <c r="AL5613" s="24"/>
      <c r="AO5613" s="24"/>
      <c r="AR5613" s="24"/>
      <c r="AU5613" s="24"/>
    </row>
    <row r="5614">
      <c r="J5614" s="18"/>
      <c r="N5614" s="24"/>
      <c r="Q5614" s="24"/>
      <c r="T5614" s="24"/>
      <c r="W5614" s="24"/>
      <c r="Z5614" s="24"/>
      <c r="AC5614" s="24"/>
      <c r="AI5614" s="24"/>
      <c r="AL5614" s="24"/>
      <c r="AO5614" s="24"/>
      <c r="AR5614" s="24"/>
      <c r="AU5614" s="24"/>
    </row>
    <row r="5615">
      <c r="J5615" s="18"/>
      <c r="N5615" s="24"/>
      <c r="Q5615" s="24"/>
      <c r="T5615" s="24"/>
      <c r="W5615" s="24"/>
      <c r="Z5615" s="24"/>
      <c r="AC5615" s="24"/>
      <c r="AI5615" s="24"/>
      <c r="AL5615" s="24"/>
      <c r="AO5615" s="24"/>
      <c r="AR5615" s="24"/>
      <c r="AU5615" s="24"/>
    </row>
    <row r="5616">
      <c r="J5616" s="18"/>
      <c r="N5616" s="24"/>
      <c r="Q5616" s="24"/>
      <c r="T5616" s="24"/>
      <c r="W5616" s="24"/>
      <c r="Z5616" s="24"/>
      <c r="AC5616" s="24"/>
      <c r="AI5616" s="24"/>
      <c r="AL5616" s="24"/>
      <c r="AO5616" s="24"/>
      <c r="AR5616" s="24"/>
      <c r="AU5616" s="24"/>
    </row>
    <row r="5617">
      <c r="J5617" s="18"/>
      <c r="N5617" s="24"/>
      <c r="Q5617" s="24"/>
      <c r="T5617" s="24"/>
      <c r="W5617" s="24"/>
      <c r="Z5617" s="24"/>
      <c r="AC5617" s="24"/>
      <c r="AI5617" s="24"/>
      <c r="AL5617" s="24"/>
      <c r="AO5617" s="24"/>
      <c r="AR5617" s="24"/>
      <c r="AU5617" s="24"/>
    </row>
    <row r="5618">
      <c r="J5618" s="18"/>
      <c r="N5618" s="24"/>
      <c r="Q5618" s="24"/>
      <c r="T5618" s="24"/>
      <c r="W5618" s="24"/>
      <c r="Z5618" s="24"/>
      <c r="AC5618" s="24"/>
      <c r="AI5618" s="24"/>
      <c r="AL5618" s="24"/>
      <c r="AO5618" s="24"/>
      <c r="AR5618" s="24"/>
      <c r="AU5618" s="24"/>
    </row>
    <row r="5619">
      <c r="J5619" s="18"/>
      <c r="N5619" s="24"/>
      <c r="Q5619" s="24"/>
      <c r="T5619" s="24"/>
      <c r="W5619" s="24"/>
      <c r="Z5619" s="24"/>
      <c r="AC5619" s="24"/>
      <c r="AI5619" s="24"/>
      <c r="AL5619" s="24"/>
      <c r="AO5619" s="24"/>
      <c r="AR5619" s="24"/>
      <c r="AU5619" s="24"/>
    </row>
    <row r="5620">
      <c r="J5620" s="18"/>
      <c r="N5620" s="24"/>
      <c r="Q5620" s="24"/>
      <c r="T5620" s="24"/>
      <c r="W5620" s="24"/>
      <c r="Z5620" s="24"/>
      <c r="AC5620" s="24"/>
      <c r="AI5620" s="24"/>
      <c r="AL5620" s="24"/>
      <c r="AO5620" s="24"/>
      <c r="AR5620" s="24"/>
      <c r="AU5620" s="24"/>
    </row>
    <row r="5621">
      <c r="J5621" s="18"/>
      <c r="N5621" s="24"/>
      <c r="Q5621" s="24"/>
      <c r="T5621" s="24"/>
      <c r="W5621" s="24"/>
      <c r="Z5621" s="24"/>
      <c r="AC5621" s="24"/>
      <c r="AI5621" s="24"/>
      <c r="AL5621" s="24"/>
      <c r="AO5621" s="24"/>
      <c r="AR5621" s="24"/>
      <c r="AU5621" s="24"/>
    </row>
    <row r="5622">
      <c r="J5622" s="18"/>
      <c r="N5622" s="24"/>
      <c r="Q5622" s="24"/>
      <c r="T5622" s="24"/>
      <c r="W5622" s="24"/>
      <c r="Z5622" s="24"/>
      <c r="AC5622" s="24"/>
      <c r="AI5622" s="24"/>
      <c r="AL5622" s="24"/>
      <c r="AO5622" s="24"/>
      <c r="AR5622" s="24"/>
      <c r="AU5622" s="24"/>
    </row>
    <row r="5623">
      <c r="J5623" s="18"/>
      <c r="N5623" s="24"/>
      <c r="Q5623" s="24"/>
      <c r="T5623" s="24"/>
      <c r="W5623" s="24"/>
      <c r="Z5623" s="24"/>
      <c r="AC5623" s="24"/>
      <c r="AI5623" s="24"/>
      <c r="AL5623" s="24"/>
      <c r="AO5623" s="24"/>
      <c r="AR5623" s="24"/>
      <c r="AU5623" s="24"/>
    </row>
    <row r="5624">
      <c r="J5624" s="18"/>
      <c r="N5624" s="24"/>
      <c r="Q5624" s="24"/>
      <c r="T5624" s="24"/>
      <c r="W5624" s="24"/>
      <c r="Z5624" s="24"/>
      <c r="AC5624" s="24"/>
      <c r="AI5624" s="24"/>
      <c r="AL5624" s="24"/>
      <c r="AO5624" s="24"/>
      <c r="AR5624" s="24"/>
      <c r="AU5624" s="24"/>
    </row>
    <row r="5625">
      <c r="J5625" s="18"/>
      <c r="N5625" s="24"/>
      <c r="Q5625" s="24"/>
      <c r="T5625" s="24"/>
      <c r="W5625" s="24"/>
      <c r="Z5625" s="24"/>
      <c r="AC5625" s="24"/>
      <c r="AI5625" s="24"/>
      <c r="AL5625" s="24"/>
      <c r="AO5625" s="24"/>
      <c r="AR5625" s="24"/>
      <c r="AU5625" s="24"/>
    </row>
    <row r="5626">
      <c r="J5626" s="18"/>
      <c r="N5626" s="24"/>
      <c r="Q5626" s="24"/>
      <c r="T5626" s="24"/>
      <c r="W5626" s="24"/>
      <c r="Z5626" s="24"/>
      <c r="AC5626" s="24"/>
      <c r="AI5626" s="24"/>
      <c r="AL5626" s="24"/>
      <c r="AO5626" s="24"/>
      <c r="AR5626" s="24"/>
      <c r="AU5626" s="24"/>
    </row>
    <row r="5627">
      <c r="J5627" s="18"/>
      <c r="N5627" s="24"/>
      <c r="Q5627" s="24"/>
      <c r="T5627" s="24"/>
      <c r="W5627" s="24"/>
      <c r="Z5627" s="24"/>
      <c r="AC5627" s="24"/>
      <c r="AI5627" s="24"/>
      <c r="AL5627" s="24"/>
      <c r="AO5627" s="24"/>
      <c r="AR5627" s="24"/>
      <c r="AU5627" s="24"/>
    </row>
    <row r="5628">
      <c r="J5628" s="18"/>
      <c r="N5628" s="24"/>
      <c r="Q5628" s="24"/>
      <c r="T5628" s="24"/>
      <c r="W5628" s="24"/>
      <c r="Z5628" s="24"/>
      <c r="AC5628" s="24"/>
      <c r="AI5628" s="24"/>
      <c r="AL5628" s="24"/>
      <c r="AO5628" s="24"/>
      <c r="AR5628" s="24"/>
      <c r="AU5628" s="24"/>
    </row>
    <row r="5629">
      <c r="J5629" s="18"/>
      <c r="N5629" s="24"/>
      <c r="Q5629" s="24"/>
      <c r="T5629" s="24"/>
      <c r="W5629" s="24"/>
      <c r="Z5629" s="24"/>
      <c r="AC5629" s="24"/>
      <c r="AI5629" s="24"/>
      <c r="AL5629" s="24"/>
      <c r="AO5629" s="24"/>
      <c r="AR5629" s="24"/>
      <c r="AU5629" s="24"/>
    </row>
    <row r="5630">
      <c r="J5630" s="18"/>
      <c r="N5630" s="24"/>
      <c r="Q5630" s="24"/>
      <c r="T5630" s="24"/>
      <c r="W5630" s="24"/>
      <c r="Z5630" s="24"/>
      <c r="AC5630" s="24"/>
      <c r="AI5630" s="24"/>
      <c r="AL5630" s="24"/>
      <c r="AO5630" s="24"/>
      <c r="AR5630" s="24"/>
      <c r="AU5630" s="24"/>
    </row>
    <row r="5631">
      <c r="J5631" s="18"/>
      <c r="N5631" s="24"/>
      <c r="Q5631" s="24"/>
      <c r="T5631" s="24"/>
      <c r="W5631" s="24"/>
      <c r="Z5631" s="24"/>
      <c r="AC5631" s="24"/>
      <c r="AI5631" s="24"/>
      <c r="AL5631" s="24"/>
      <c r="AO5631" s="24"/>
      <c r="AR5631" s="24"/>
      <c r="AU5631" s="24"/>
    </row>
    <row r="5632">
      <c r="J5632" s="18"/>
      <c r="N5632" s="24"/>
      <c r="Q5632" s="24"/>
      <c r="T5632" s="24"/>
      <c r="W5632" s="24"/>
      <c r="Z5632" s="24"/>
      <c r="AC5632" s="24"/>
      <c r="AI5632" s="24"/>
      <c r="AL5632" s="24"/>
      <c r="AO5632" s="24"/>
      <c r="AR5632" s="24"/>
      <c r="AU5632" s="24"/>
    </row>
    <row r="5633">
      <c r="J5633" s="18"/>
      <c r="N5633" s="24"/>
      <c r="Q5633" s="24"/>
      <c r="T5633" s="24"/>
      <c r="W5633" s="24"/>
      <c r="Z5633" s="24"/>
      <c r="AC5633" s="24"/>
      <c r="AI5633" s="24"/>
      <c r="AL5633" s="24"/>
      <c r="AO5633" s="24"/>
      <c r="AR5633" s="24"/>
      <c r="AU5633" s="24"/>
    </row>
    <row r="5634">
      <c r="J5634" s="18"/>
      <c r="N5634" s="24"/>
      <c r="Q5634" s="24"/>
      <c r="T5634" s="24"/>
      <c r="W5634" s="24"/>
      <c r="Z5634" s="24"/>
      <c r="AC5634" s="24"/>
      <c r="AI5634" s="24"/>
      <c r="AL5634" s="24"/>
      <c r="AO5634" s="24"/>
      <c r="AR5634" s="24"/>
      <c r="AU5634" s="24"/>
    </row>
    <row r="5635">
      <c r="J5635" s="18"/>
      <c r="N5635" s="24"/>
      <c r="Q5635" s="24"/>
      <c r="T5635" s="24"/>
      <c r="W5635" s="24"/>
      <c r="Z5635" s="24"/>
      <c r="AC5635" s="24"/>
      <c r="AI5635" s="24"/>
      <c r="AL5635" s="24"/>
      <c r="AO5635" s="24"/>
      <c r="AR5635" s="24"/>
      <c r="AU5635" s="24"/>
    </row>
    <row r="5636">
      <c r="J5636" s="18"/>
      <c r="N5636" s="24"/>
      <c r="Q5636" s="24"/>
      <c r="T5636" s="24"/>
      <c r="W5636" s="24"/>
      <c r="Z5636" s="24"/>
      <c r="AC5636" s="24"/>
      <c r="AI5636" s="24"/>
      <c r="AL5636" s="24"/>
      <c r="AO5636" s="24"/>
      <c r="AR5636" s="24"/>
      <c r="AU5636" s="24"/>
    </row>
    <row r="5637">
      <c r="J5637" s="18"/>
      <c r="N5637" s="24"/>
      <c r="Q5637" s="24"/>
      <c r="T5637" s="24"/>
      <c r="W5637" s="24"/>
      <c r="Z5637" s="24"/>
      <c r="AC5637" s="24"/>
      <c r="AI5637" s="24"/>
      <c r="AL5637" s="24"/>
      <c r="AO5637" s="24"/>
      <c r="AR5637" s="24"/>
      <c r="AU5637" s="24"/>
    </row>
    <row r="5638">
      <c r="J5638" s="18"/>
      <c r="N5638" s="24"/>
      <c r="Q5638" s="24"/>
      <c r="T5638" s="24"/>
      <c r="W5638" s="24"/>
      <c r="Z5638" s="24"/>
      <c r="AC5638" s="24"/>
      <c r="AI5638" s="24"/>
      <c r="AL5638" s="24"/>
      <c r="AO5638" s="24"/>
      <c r="AR5638" s="24"/>
      <c r="AU5638" s="24"/>
    </row>
    <row r="5639">
      <c r="J5639" s="18"/>
      <c r="N5639" s="24"/>
      <c r="Q5639" s="24"/>
      <c r="T5639" s="24"/>
      <c r="W5639" s="24"/>
      <c r="Z5639" s="24"/>
      <c r="AC5639" s="24"/>
      <c r="AI5639" s="24"/>
      <c r="AL5639" s="24"/>
      <c r="AO5639" s="24"/>
      <c r="AR5639" s="24"/>
      <c r="AU5639" s="24"/>
    </row>
    <row r="5640">
      <c r="J5640" s="18"/>
      <c r="N5640" s="24"/>
      <c r="Q5640" s="24"/>
      <c r="T5640" s="24"/>
      <c r="W5640" s="24"/>
      <c r="Z5640" s="24"/>
      <c r="AC5640" s="24"/>
      <c r="AI5640" s="24"/>
      <c r="AL5640" s="24"/>
      <c r="AO5640" s="24"/>
      <c r="AR5640" s="24"/>
      <c r="AU5640" s="24"/>
    </row>
    <row r="5641">
      <c r="J5641" s="18"/>
      <c r="N5641" s="24"/>
      <c r="Q5641" s="24"/>
      <c r="T5641" s="24"/>
      <c r="W5641" s="24"/>
      <c r="Z5641" s="24"/>
      <c r="AC5641" s="24"/>
      <c r="AI5641" s="24"/>
      <c r="AL5641" s="24"/>
      <c r="AO5641" s="24"/>
      <c r="AR5641" s="24"/>
      <c r="AU5641" s="24"/>
    </row>
    <row r="5642">
      <c r="J5642" s="18"/>
      <c r="N5642" s="24"/>
      <c r="Q5642" s="24"/>
      <c r="T5642" s="24"/>
      <c r="W5642" s="24"/>
      <c r="Z5642" s="24"/>
      <c r="AC5642" s="24"/>
      <c r="AI5642" s="24"/>
      <c r="AL5642" s="24"/>
      <c r="AO5642" s="24"/>
      <c r="AR5642" s="24"/>
      <c r="AU5642" s="24"/>
    </row>
    <row r="5643">
      <c r="J5643" s="18"/>
      <c r="N5643" s="24"/>
      <c r="Q5643" s="24"/>
      <c r="T5643" s="24"/>
      <c r="W5643" s="24"/>
      <c r="Z5643" s="24"/>
      <c r="AC5643" s="24"/>
      <c r="AI5643" s="24"/>
      <c r="AL5643" s="24"/>
      <c r="AO5643" s="24"/>
      <c r="AR5643" s="24"/>
      <c r="AU5643" s="24"/>
    </row>
    <row r="5644">
      <c r="J5644" s="18"/>
      <c r="N5644" s="24"/>
      <c r="Q5644" s="24"/>
      <c r="T5644" s="24"/>
      <c r="W5644" s="24"/>
      <c r="Z5644" s="24"/>
      <c r="AC5644" s="24"/>
      <c r="AI5644" s="24"/>
      <c r="AL5644" s="24"/>
      <c r="AO5644" s="24"/>
      <c r="AR5644" s="24"/>
      <c r="AU5644" s="24"/>
    </row>
    <row r="5645">
      <c r="J5645" s="18"/>
      <c r="N5645" s="24"/>
      <c r="Q5645" s="24"/>
      <c r="T5645" s="24"/>
      <c r="W5645" s="24"/>
      <c r="Z5645" s="24"/>
      <c r="AC5645" s="24"/>
      <c r="AI5645" s="24"/>
      <c r="AL5645" s="24"/>
      <c r="AO5645" s="24"/>
      <c r="AR5645" s="24"/>
      <c r="AU5645" s="24"/>
    </row>
    <row r="5646">
      <c r="J5646" s="18"/>
      <c r="N5646" s="24"/>
      <c r="Q5646" s="24"/>
      <c r="T5646" s="24"/>
      <c r="W5646" s="24"/>
      <c r="Z5646" s="24"/>
      <c r="AC5646" s="24"/>
      <c r="AI5646" s="24"/>
      <c r="AL5646" s="24"/>
      <c r="AO5646" s="24"/>
      <c r="AR5646" s="24"/>
      <c r="AU5646" s="24"/>
    </row>
    <row r="5647">
      <c r="J5647" s="18"/>
      <c r="N5647" s="24"/>
      <c r="Q5647" s="24"/>
      <c r="T5647" s="24"/>
      <c r="W5647" s="24"/>
      <c r="Z5647" s="24"/>
      <c r="AC5647" s="24"/>
      <c r="AI5647" s="24"/>
      <c r="AL5647" s="24"/>
      <c r="AO5647" s="24"/>
      <c r="AR5647" s="24"/>
      <c r="AU5647" s="24"/>
    </row>
    <row r="5648">
      <c r="J5648" s="18"/>
      <c r="N5648" s="24"/>
      <c r="Q5648" s="24"/>
      <c r="T5648" s="24"/>
      <c r="W5648" s="24"/>
      <c r="Z5648" s="24"/>
      <c r="AC5648" s="24"/>
      <c r="AI5648" s="24"/>
      <c r="AL5648" s="24"/>
      <c r="AO5648" s="24"/>
      <c r="AR5648" s="24"/>
      <c r="AU5648" s="24"/>
    </row>
    <row r="5649">
      <c r="J5649" s="18"/>
      <c r="N5649" s="24"/>
      <c r="Q5649" s="24"/>
      <c r="T5649" s="24"/>
      <c r="W5649" s="24"/>
      <c r="Z5649" s="24"/>
      <c r="AC5649" s="24"/>
      <c r="AI5649" s="24"/>
      <c r="AL5649" s="24"/>
      <c r="AO5649" s="24"/>
      <c r="AR5649" s="24"/>
      <c r="AU5649" s="24"/>
    </row>
    <row r="5650">
      <c r="J5650" s="18"/>
      <c r="N5650" s="24"/>
      <c r="Q5650" s="24"/>
      <c r="T5650" s="24"/>
      <c r="W5650" s="24"/>
      <c r="Z5650" s="24"/>
      <c r="AC5650" s="24"/>
      <c r="AI5650" s="24"/>
      <c r="AL5650" s="24"/>
      <c r="AO5650" s="24"/>
      <c r="AR5650" s="24"/>
      <c r="AU5650" s="24"/>
    </row>
    <row r="5651">
      <c r="J5651" s="18"/>
      <c r="N5651" s="24"/>
      <c r="Q5651" s="24"/>
      <c r="T5651" s="24"/>
      <c r="W5651" s="24"/>
      <c r="Z5651" s="24"/>
      <c r="AC5651" s="24"/>
      <c r="AI5651" s="24"/>
      <c r="AL5651" s="24"/>
      <c r="AO5651" s="24"/>
      <c r="AR5651" s="24"/>
      <c r="AU5651" s="24"/>
    </row>
    <row r="5652">
      <c r="J5652" s="18"/>
      <c r="N5652" s="24"/>
      <c r="Q5652" s="24"/>
      <c r="T5652" s="24"/>
      <c r="W5652" s="24"/>
      <c r="Z5652" s="24"/>
      <c r="AC5652" s="24"/>
      <c r="AI5652" s="24"/>
      <c r="AL5652" s="24"/>
      <c r="AO5652" s="24"/>
      <c r="AR5652" s="24"/>
      <c r="AU5652" s="24"/>
    </row>
    <row r="5653">
      <c r="J5653" s="18"/>
      <c r="N5653" s="24"/>
      <c r="Q5653" s="24"/>
      <c r="T5653" s="24"/>
      <c r="W5653" s="24"/>
      <c r="Z5653" s="24"/>
      <c r="AC5653" s="24"/>
      <c r="AI5653" s="24"/>
      <c r="AL5653" s="24"/>
      <c r="AO5653" s="24"/>
      <c r="AR5653" s="24"/>
      <c r="AU5653" s="24"/>
    </row>
    <row r="5654">
      <c r="J5654" s="18"/>
      <c r="N5654" s="24"/>
      <c r="Q5654" s="24"/>
      <c r="T5654" s="24"/>
      <c r="W5654" s="24"/>
      <c r="Z5654" s="24"/>
      <c r="AC5654" s="24"/>
      <c r="AI5654" s="24"/>
      <c r="AL5654" s="24"/>
      <c r="AO5654" s="24"/>
      <c r="AR5654" s="24"/>
      <c r="AU5654" s="24"/>
    </row>
    <row r="5655">
      <c r="J5655" s="18"/>
      <c r="N5655" s="24"/>
      <c r="Q5655" s="24"/>
      <c r="T5655" s="24"/>
      <c r="W5655" s="24"/>
      <c r="Z5655" s="24"/>
      <c r="AC5655" s="24"/>
      <c r="AI5655" s="24"/>
      <c r="AL5655" s="24"/>
      <c r="AO5655" s="24"/>
      <c r="AR5655" s="24"/>
      <c r="AU5655" s="24"/>
    </row>
    <row r="5656">
      <c r="J5656" s="18"/>
      <c r="N5656" s="24"/>
      <c r="Q5656" s="24"/>
      <c r="T5656" s="24"/>
      <c r="W5656" s="24"/>
      <c r="Z5656" s="24"/>
      <c r="AC5656" s="24"/>
      <c r="AI5656" s="24"/>
      <c r="AL5656" s="24"/>
      <c r="AO5656" s="24"/>
      <c r="AR5656" s="24"/>
      <c r="AU5656" s="24"/>
    </row>
    <row r="5657">
      <c r="J5657" s="18"/>
      <c r="N5657" s="24"/>
      <c r="Q5657" s="24"/>
      <c r="T5657" s="24"/>
      <c r="W5657" s="24"/>
      <c r="Z5657" s="24"/>
      <c r="AC5657" s="24"/>
      <c r="AI5657" s="24"/>
      <c r="AL5657" s="24"/>
      <c r="AO5657" s="24"/>
      <c r="AR5657" s="24"/>
      <c r="AU5657" s="24"/>
    </row>
    <row r="5658">
      <c r="J5658" s="18"/>
      <c r="N5658" s="24"/>
      <c r="Q5658" s="24"/>
      <c r="T5658" s="24"/>
      <c r="W5658" s="24"/>
      <c r="Z5658" s="24"/>
      <c r="AC5658" s="24"/>
      <c r="AI5658" s="24"/>
      <c r="AL5658" s="24"/>
      <c r="AO5658" s="24"/>
      <c r="AR5658" s="24"/>
      <c r="AU5658" s="24"/>
    </row>
    <row r="5659">
      <c r="J5659" s="18"/>
      <c r="N5659" s="24"/>
      <c r="Q5659" s="24"/>
      <c r="T5659" s="24"/>
      <c r="W5659" s="24"/>
      <c r="Z5659" s="24"/>
      <c r="AC5659" s="24"/>
      <c r="AI5659" s="24"/>
      <c r="AL5659" s="24"/>
      <c r="AO5659" s="24"/>
      <c r="AR5659" s="24"/>
      <c r="AU5659" s="24"/>
    </row>
    <row r="5660">
      <c r="J5660" s="18"/>
      <c r="N5660" s="24"/>
      <c r="Q5660" s="24"/>
      <c r="T5660" s="24"/>
      <c r="W5660" s="24"/>
      <c r="Z5660" s="24"/>
      <c r="AC5660" s="24"/>
      <c r="AI5660" s="24"/>
      <c r="AL5660" s="24"/>
      <c r="AO5660" s="24"/>
      <c r="AR5660" s="24"/>
      <c r="AU5660" s="24"/>
    </row>
    <row r="5661">
      <c r="J5661" s="18"/>
      <c r="N5661" s="24"/>
      <c r="Q5661" s="24"/>
      <c r="T5661" s="24"/>
      <c r="W5661" s="24"/>
      <c r="Z5661" s="24"/>
      <c r="AC5661" s="24"/>
      <c r="AI5661" s="24"/>
      <c r="AL5661" s="24"/>
      <c r="AO5661" s="24"/>
      <c r="AR5661" s="24"/>
      <c r="AU5661" s="24"/>
    </row>
    <row r="5662">
      <c r="J5662" s="18"/>
      <c r="N5662" s="24"/>
      <c r="Q5662" s="24"/>
      <c r="T5662" s="24"/>
      <c r="W5662" s="24"/>
      <c r="Z5662" s="24"/>
      <c r="AC5662" s="24"/>
      <c r="AI5662" s="24"/>
      <c r="AL5662" s="24"/>
      <c r="AO5662" s="24"/>
      <c r="AR5662" s="24"/>
      <c r="AU5662" s="24"/>
    </row>
    <row r="5663">
      <c r="J5663" s="18"/>
      <c r="N5663" s="24"/>
      <c r="Q5663" s="24"/>
      <c r="T5663" s="24"/>
      <c r="W5663" s="24"/>
      <c r="Z5663" s="24"/>
      <c r="AC5663" s="24"/>
      <c r="AI5663" s="24"/>
      <c r="AL5663" s="24"/>
      <c r="AO5663" s="24"/>
      <c r="AR5663" s="24"/>
      <c r="AU5663" s="24"/>
    </row>
    <row r="5664">
      <c r="J5664" s="18"/>
      <c r="N5664" s="24"/>
      <c r="Q5664" s="24"/>
      <c r="T5664" s="24"/>
      <c r="W5664" s="24"/>
      <c r="Z5664" s="24"/>
      <c r="AC5664" s="24"/>
      <c r="AI5664" s="24"/>
      <c r="AL5664" s="24"/>
      <c r="AO5664" s="24"/>
      <c r="AR5664" s="24"/>
      <c r="AU5664" s="24"/>
    </row>
    <row r="5665">
      <c r="J5665" s="18"/>
      <c r="N5665" s="24"/>
      <c r="Q5665" s="24"/>
      <c r="T5665" s="24"/>
      <c r="W5665" s="24"/>
      <c r="Z5665" s="24"/>
      <c r="AC5665" s="24"/>
      <c r="AI5665" s="24"/>
      <c r="AL5665" s="24"/>
      <c r="AO5665" s="24"/>
      <c r="AR5665" s="24"/>
      <c r="AU5665" s="24"/>
    </row>
    <row r="5666">
      <c r="J5666" s="18"/>
      <c r="N5666" s="24"/>
      <c r="Q5666" s="24"/>
      <c r="T5666" s="24"/>
      <c r="W5666" s="24"/>
      <c r="Z5666" s="24"/>
      <c r="AC5666" s="24"/>
      <c r="AI5666" s="24"/>
      <c r="AL5666" s="24"/>
      <c r="AO5666" s="24"/>
      <c r="AR5666" s="24"/>
      <c r="AU5666" s="24"/>
    </row>
    <row r="5667">
      <c r="J5667" s="18"/>
      <c r="N5667" s="24"/>
      <c r="Q5667" s="24"/>
      <c r="T5667" s="24"/>
      <c r="W5667" s="24"/>
      <c r="Z5667" s="24"/>
      <c r="AC5667" s="24"/>
      <c r="AI5667" s="24"/>
      <c r="AL5667" s="24"/>
      <c r="AO5667" s="24"/>
      <c r="AR5667" s="24"/>
      <c r="AU5667" s="24"/>
    </row>
    <row r="5668">
      <c r="J5668" s="18"/>
      <c r="N5668" s="24"/>
      <c r="Q5668" s="24"/>
      <c r="T5668" s="24"/>
      <c r="W5668" s="24"/>
      <c r="Z5668" s="24"/>
      <c r="AC5668" s="24"/>
      <c r="AI5668" s="24"/>
      <c r="AL5668" s="24"/>
      <c r="AO5668" s="24"/>
      <c r="AR5668" s="24"/>
      <c r="AU5668" s="24"/>
    </row>
    <row r="5669">
      <c r="J5669" s="18"/>
      <c r="N5669" s="24"/>
      <c r="Q5669" s="24"/>
      <c r="T5669" s="24"/>
      <c r="W5669" s="24"/>
      <c r="Z5669" s="24"/>
      <c r="AC5669" s="24"/>
      <c r="AI5669" s="24"/>
      <c r="AL5669" s="24"/>
      <c r="AO5669" s="24"/>
      <c r="AR5669" s="24"/>
      <c r="AU5669" s="24"/>
    </row>
    <row r="5670">
      <c r="J5670" s="18"/>
      <c r="N5670" s="24"/>
      <c r="Q5670" s="24"/>
      <c r="T5670" s="24"/>
      <c r="W5670" s="24"/>
      <c r="Z5670" s="24"/>
      <c r="AC5670" s="24"/>
      <c r="AI5670" s="24"/>
      <c r="AL5670" s="24"/>
      <c r="AO5670" s="24"/>
      <c r="AR5670" s="24"/>
      <c r="AU5670" s="24"/>
    </row>
    <row r="5671">
      <c r="J5671" s="18"/>
      <c r="N5671" s="24"/>
      <c r="Q5671" s="24"/>
      <c r="T5671" s="24"/>
      <c r="W5671" s="24"/>
      <c r="Z5671" s="24"/>
      <c r="AC5671" s="24"/>
      <c r="AI5671" s="24"/>
      <c r="AL5671" s="24"/>
      <c r="AO5671" s="24"/>
      <c r="AR5671" s="24"/>
      <c r="AU5671" s="24"/>
    </row>
    <row r="5672">
      <c r="J5672" s="18"/>
      <c r="N5672" s="24"/>
      <c r="Q5672" s="24"/>
      <c r="T5672" s="24"/>
      <c r="W5672" s="24"/>
      <c r="Z5672" s="24"/>
      <c r="AC5672" s="24"/>
      <c r="AI5672" s="24"/>
      <c r="AL5672" s="24"/>
      <c r="AO5672" s="24"/>
      <c r="AR5672" s="24"/>
      <c r="AU5672" s="24"/>
    </row>
    <row r="5673">
      <c r="J5673" s="18"/>
      <c r="N5673" s="24"/>
      <c r="Q5673" s="24"/>
      <c r="T5673" s="24"/>
      <c r="W5673" s="24"/>
      <c r="Z5673" s="24"/>
      <c r="AC5673" s="24"/>
      <c r="AI5673" s="24"/>
      <c r="AL5673" s="24"/>
      <c r="AO5673" s="24"/>
      <c r="AR5673" s="24"/>
      <c r="AU5673" s="24"/>
    </row>
    <row r="5674">
      <c r="J5674" s="18"/>
      <c r="N5674" s="24"/>
      <c r="Q5674" s="24"/>
      <c r="T5674" s="24"/>
      <c r="W5674" s="24"/>
      <c r="Z5674" s="24"/>
      <c r="AC5674" s="24"/>
      <c r="AI5674" s="24"/>
      <c r="AL5674" s="24"/>
      <c r="AO5674" s="24"/>
      <c r="AR5674" s="24"/>
      <c r="AU5674" s="24"/>
    </row>
    <row r="5675">
      <c r="J5675" s="18"/>
      <c r="N5675" s="24"/>
      <c r="Q5675" s="24"/>
      <c r="T5675" s="24"/>
      <c r="W5675" s="24"/>
      <c r="Z5675" s="24"/>
      <c r="AC5675" s="24"/>
      <c r="AI5675" s="24"/>
      <c r="AL5675" s="24"/>
      <c r="AO5675" s="24"/>
      <c r="AR5675" s="24"/>
      <c r="AU5675" s="24"/>
    </row>
    <row r="5676">
      <c r="J5676" s="18"/>
      <c r="N5676" s="24"/>
      <c r="Q5676" s="24"/>
      <c r="T5676" s="24"/>
      <c r="W5676" s="24"/>
      <c r="Z5676" s="24"/>
      <c r="AC5676" s="24"/>
      <c r="AI5676" s="24"/>
      <c r="AL5676" s="24"/>
      <c r="AO5676" s="24"/>
      <c r="AR5676" s="24"/>
      <c r="AU5676" s="24"/>
    </row>
    <row r="5677">
      <c r="J5677" s="18"/>
      <c r="N5677" s="24"/>
      <c r="Q5677" s="24"/>
      <c r="T5677" s="24"/>
      <c r="W5677" s="24"/>
      <c r="Z5677" s="24"/>
      <c r="AC5677" s="24"/>
      <c r="AI5677" s="24"/>
      <c r="AL5677" s="24"/>
      <c r="AO5677" s="24"/>
      <c r="AR5677" s="24"/>
      <c r="AU5677" s="24"/>
    </row>
    <row r="5678">
      <c r="J5678" s="18"/>
      <c r="N5678" s="24"/>
      <c r="Q5678" s="24"/>
      <c r="T5678" s="24"/>
      <c r="W5678" s="24"/>
      <c r="Z5678" s="24"/>
      <c r="AC5678" s="24"/>
      <c r="AI5678" s="24"/>
      <c r="AL5678" s="24"/>
      <c r="AO5678" s="24"/>
      <c r="AR5678" s="24"/>
      <c r="AU5678" s="24"/>
    </row>
    <row r="5679">
      <c r="J5679" s="18"/>
      <c r="N5679" s="24"/>
      <c r="Q5679" s="24"/>
      <c r="T5679" s="24"/>
      <c r="W5679" s="24"/>
      <c r="Z5679" s="24"/>
      <c r="AC5679" s="24"/>
      <c r="AI5679" s="24"/>
      <c r="AL5679" s="24"/>
      <c r="AO5679" s="24"/>
      <c r="AR5679" s="24"/>
      <c r="AU5679" s="24"/>
    </row>
    <row r="5680">
      <c r="J5680" s="18"/>
      <c r="N5680" s="24"/>
      <c r="Q5680" s="24"/>
      <c r="T5680" s="24"/>
      <c r="W5680" s="24"/>
      <c r="Z5680" s="24"/>
      <c r="AC5680" s="24"/>
      <c r="AI5680" s="24"/>
      <c r="AL5680" s="24"/>
      <c r="AO5680" s="24"/>
      <c r="AR5680" s="24"/>
      <c r="AU5680" s="24"/>
    </row>
    <row r="5681">
      <c r="J5681" s="18"/>
      <c r="N5681" s="24"/>
      <c r="Q5681" s="24"/>
      <c r="T5681" s="24"/>
      <c r="W5681" s="24"/>
      <c r="Z5681" s="24"/>
      <c r="AC5681" s="24"/>
      <c r="AI5681" s="24"/>
      <c r="AL5681" s="24"/>
      <c r="AO5681" s="24"/>
      <c r="AR5681" s="24"/>
      <c r="AU5681" s="24"/>
    </row>
    <row r="5682">
      <c r="J5682" s="18"/>
      <c r="N5682" s="24"/>
      <c r="Q5682" s="24"/>
      <c r="T5682" s="24"/>
      <c r="W5682" s="24"/>
      <c r="Z5682" s="24"/>
      <c r="AC5682" s="24"/>
      <c r="AI5682" s="24"/>
      <c r="AL5682" s="24"/>
      <c r="AO5682" s="24"/>
      <c r="AR5682" s="24"/>
      <c r="AU5682" s="24"/>
    </row>
    <row r="5683">
      <c r="J5683" s="18"/>
      <c r="N5683" s="24"/>
      <c r="Q5683" s="24"/>
      <c r="T5683" s="24"/>
      <c r="W5683" s="24"/>
      <c r="Z5683" s="24"/>
      <c r="AC5683" s="24"/>
      <c r="AI5683" s="24"/>
      <c r="AL5683" s="24"/>
      <c r="AO5683" s="24"/>
      <c r="AR5683" s="24"/>
      <c r="AU5683" s="24"/>
    </row>
    <row r="5684">
      <c r="J5684" s="18"/>
      <c r="N5684" s="24"/>
      <c r="Q5684" s="24"/>
      <c r="T5684" s="24"/>
      <c r="W5684" s="24"/>
      <c r="Z5684" s="24"/>
      <c r="AC5684" s="24"/>
      <c r="AI5684" s="24"/>
      <c r="AL5684" s="24"/>
      <c r="AO5684" s="24"/>
      <c r="AR5684" s="24"/>
      <c r="AU5684" s="24"/>
    </row>
    <row r="5685">
      <c r="J5685" s="18"/>
      <c r="N5685" s="24"/>
      <c r="Q5685" s="24"/>
      <c r="T5685" s="24"/>
      <c r="W5685" s="24"/>
      <c r="Z5685" s="24"/>
      <c r="AC5685" s="24"/>
      <c r="AI5685" s="24"/>
      <c r="AL5685" s="24"/>
      <c r="AO5685" s="24"/>
      <c r="AR5685" s="24"/>
      <c r="AU5685" s="24"/>
    </row>
    <row r="5686">
      <c r="J5686" s="18"/>
      <c r="N5686" s="24"/>
      <c r="Q5686" s="24"/>
      <c r="T5686" s="24"/>
      <c r="W5686" s="24"/>
      <c r="Z5686" s="24"/>
      <c r="AC5686" s="24"/>
      <c r="AI5686" s="24"/>
      <c r="AL5686" s="24"/>
      <c r="AO5686" s="24"/>
      <c r="AR5686" s="24"/>
      <c r="AU5686" s="24"/>
    </row>
    <row r="5687">
      <c r="J5687" s="18"/>
      <c r="N5687" s="24"/>
      <c r="Q5687" s="24"/>
      <c r="T5687" s="24"/>
      <c r="W5687" s="24"/>
      <c r="Z5687" s="24"/>
      <c r="AC5687" s="24"/>
      <c r="AI5687" s="24"/>
      <c r="AL5687" s="24"/>
      <c r="AO5687" s="24"/>
      <c r="AR5687" s="24"/>
      <c r="AU5687" s="24"/>
    </row>
    <row r="5688">
      <c r="J5688" s="18"/>
      <c r="N5688" s="24"/>
      <c r="Q5688" s="24"/>
      <c r="T5688" s="24"/>
      <c r="W5688" s="24"/>
      <c r="Z5688" s="24"/>
      <c r="AC5688" s="24"/>
      <c r="AI5688" s="24"/>
      <c r="AL5688" s="24"/>
      <c r="AO5688" s="24"/>
      <c r="AR5688" s="24"/>
      <c r="AU5688" s="24"/>
    </row>
    <row r="5689">
      <c r="J5689" s="18"/>
      <c r="N5689" s="24"/>
      <c r="Q5689" s="24"/>
      <c r="T5689" s="24"/>
      <c r="W5689" s="24"/>
      <c r="Z5689" s="24"/>
      <c r="AC5689" s="24"/>
      <c r="AI5689" s="24"/>
      <c r="AL5689" s="24"/>
      <c r="AO5689" s="24"/>
      <c r="AR5689" s="24"/>
      <c r="AU5689" s="24"/>
    </row>
    <row r="5690">
      <c r="J5690" s="18"/>
      <c r="N5690" s="24"/>
      <c r="Q5690" s="24"/>
      <c r="T5690" s="24"/>
      <c r="W5690" s="24"/>
      <c r="Z5690" s="24"/>
      <c r="AC5690" s="24"/>
      <c r="AI5690" s="24"/>
      <c r="AL5690" s="24"/>
      <c r="AO5690" s="24"/>
      <c r="AR5690" s="24"/>
      <c r="AU5690" s="24"/>
    </row>
    <row r="5691">
      <c r="J5691" s="18"/>
      <c r="N5691" s="24"/>
      <c r="Q5691" s="24"/>
      <c r="T5691" s="24"/>
      <c r="W5691" s="24"/>
      <c r="Z5691" s="24"/>
      <c r="AC5691" s="24"/>
      <c r="AI5691" s="24"/>
      <c r="AL5691" s="24"/>
      <c r="AO5691" s="24"/>
      <c r="AR5691" s="24"/>
      <c r="AU5691" s="24"/>
    </row>
    <row r="5692">
      <c r="J5692" s="18"/>
      <c r="N5692" s="24"/>
      <c r="Q5692" s="24"/>
      <c r="T5692" s="24"/>
      <c r="W5692" s="24"/>
      <c r="Z5692" s="24"/>
      <c r="AC5692" s="24"/>
      <c r="AI5692" s="24"/>
      <c r="AL5692" s="24"/>
      <c r="AO5692" s="24"/>
      <c r="AR5692" s="24"/>
      <c r="AU5692" s="24"/>
    </row>
    <row r="5693">
      <c r="J5693" s="18"/>
      <c r="N5693" s="24"/>
      <c r="Q5693" s="24"/>
      <c r="T5693" s="24"/>
      <c r="W5693" s="24"/>
      <c r="Z5693" s="24"/>
      <c r="AC5693" s="24"/>
      <c r="AI5693" s="24"/>
      <c r="AL5693" s="24"/>
      <c r="AO5693" s="24"/>
      <c r="AR5693" s="24"/>
      <c r="AU5693" s="24"/>
    </row>
    <row r="5694">
      <c r="J5694" s="18"/>
      <c r="N5694" s="24"/>
      <c r="Q5694" s="24"/>
      <c r="T5694" s="24"/>
      <c r="W5694" s="24"/>
      <c r="Z5694" s="24"/>
      <c r="AC5694" s="24"/>
      <c r="AI5694" s="24"/>
      <c r="AL5694" s="24"/>
      <c r="AO5694" s="24"/>
      <c r="AR5694" s="24"/>
      <c r="AU5694" s="24"/>
    </row>
    <row r="5695">
      <c r="J5695" s="18"/>
      <c r="N5695" s="24"/>
      <c r="Q5695" s="24"/>
      <c r="T5695" s="24"/>
      <c r="W5695" s="24"/>
      <c r="Z5695" s="24"/>
      <c r="AC5695" s="24"/>
      <c r="AI5695" s="24"/>
      <c r="AL5695" s="24"/>
      <c r="AO5695" s="24"/>
      <c r="AR5695" s="24"/>
      <c r="AU5695" s="24"/>
    </row>
    <row r="5696">
      <c r="J5696" s="18"/>
      <c r="N5696" s="24"/>
      <c r="Q5696" s="24"/>
      <c r="T5696" s="24"/>
      <c r="W5696" s="24"/>
      <c r="Z5696" s="24"/>
      <c r="AC5696" s="24"/>
      <c r="AI5696" s="24"/>
      <c r="AL5696" s="24"/>
      <c r="AO5696" s="24"/>
      <c r="AR5696" s="24"/>
      <c r="AU5696" s="24"/>
    </row>
    <row r="5697">
      <c r="J5697" s="18"/>
      <c r="N5697" s="24"/>
      <c r="Q5697" s="24"/>
      <c r="T5697" s="24"/>
      <c r="W5697" s="24"/>
      <c r="Z5697" s="24"/>
      <c r="AC5697" s="24"/>
      <c r="AI5697" s="24"/>
      <c r="AL5697" s="24"/>
      <c r="AO5697" s="24"/>
      <c r="AR5697" s="24"/>
      <c r="AU5697" s="24"/>
    </row>
    <row r="5698">
      <c r="J5698" s="18"/>
      <c r="N5698" s="24"/>
      <c r="Q5698" s="24"/>
      <c r="T5698" s="24"/>
      <c r="W5698" s="24"/>
      <c r="Z5698" s="24"/>
      <c r="AC5698" s="24"/>
      <c r="AI5698" s="24"/>
      <c r="AL5698" s="24"/>
      <c r="AO5698" s="24"/>
      <c r="AR5698" s="24"/>
      <c r="AU5698" s="24"/>
    </row>
    <row r="5699">
      <c r="J5699" s="18"/>
      <c r="N5699" s="24"/>
      <c r="Q5699" s="24"/>
      <c r="T5699" s="24"/>
      <c r="W5699" s="24"/>
      <c r="Z5699" s="24"/>
      <c r="AC5699" s="24"/>
      <c r="AI5699" s="24"/>
      <c r="AL5699" s="24"/>
      <c r="AO5699" s="24"/>
      <c r="AR5699" s="24"/>
      <c r="AU5699" s="24"/>
    </row>
    <row r="5700">
      <c r="J5700" s="18"/>
      <c r="N5700" s="24"/>
      <c r="Q5700" s="24"/>
      <c r="T5700" s="24"/>
      <c r="W5700" s="24"/>
      <c r="Z5700" s="24"/>
      <c r="AC5700" s="24"/>
      <c r="AI5700" s="24"/>
      <c r="AL5700" s="24"/>
      <c r="AO5700" s="24"/>
      <c r="AR5700" s="24"/>
      <c r="AU5700" s="24"/>
    </row>
    <row r="5701">
      <c r="J5701" s="18"/>
      <c r="N5701" s="24"/>
      <c r="Q5701" s="24"/>
      <c r="T5701" s="24"/>
      <c r="W5701" s="24"/>
      <c r="Z5701" s="24"/>
      <c r="AC5701" s="24"/>
      <c r="AI5701" s="24"/>
      <c r="AL5701" s="24"/>
      <c r="AO5701" s="24"/>
      <c r="AR5701" s="24"/>
      <c r="AU5701" s="24"/>
    </row>
    <row r="5702">
      <c r="J5702" s="18"/>
      <c r="N5702" s="24"/>
      <c r="Q5702" s="24"/>
      <c r="T5702" s="24"/>
      <c r="W5702" s="24"/>
      <c r="Z5702" s="24"/>
      <c r="AC5702" s="24"/>
      <c r="AI5702" s="24"/>
      <c r="AL5702" s="24"/>
      <c r="AO5702" s="24"/>
      <c r="AR5702" s="24"/>
      <c r="AU5702" s="24"/>
    </row>
    <row r="5703">
      <c r="J5703" s="18"/>
      <c r="N5703" s="24"/>
      <c r="Q5703" s="24"/>
      <c r="T5703" s="24"/>
      <c r="W5703" s="24"/>
      <c r="Z5703" s="24"/>
      <c r="AC5703" s="24"/>
      <c r="AI5703" s="24"/>
      <c r="AL5703" s="24"/>
      <c r="AO5703" s="24"/>
      <c r="AR5703" s="24"/>
      <c r="AU5703" s="24"/>
    </row>
    <row r="5704">
      <c r="J5704" s="18"/>
      <c r="N5704" s="24"/>
      <c r="Q5704" s="24"/>
      <c r="T5704" s="24"/>
      <c r="W5704" s="24"/>
      <c r="Z5704" s="24"/>
      <c r="AC5704" s="24"/>
      <c r="AI5704" s="24"/>
      <c r="AL5704" s="24"/>
      <c r="AO5704" s="24"/>
      <c r="AR5704" s="24"/>
      <c r="AU5704" s="24"/>
    </row>
    <row r="5705">
      <c r="J5705" s="18"/>
      <c r="N5705" s="24"/>
      <c r="Q5705" s="24"/>
      <c r="T5705" s="24"/>
      <c r="W5705" s="24"/>
      <c r="Z5705" s="24"/>
      <c r="AC5705" s="24"/>
      <c r="AI5705" s="24"/>
      <c r="AL5705" s="24"/>
      <c r="AO5705" s="24"/>
      <c r="AR5705" s="24"/>
      <c r="AU5705" s="24"/>
    </row>
    <row r="5706">
      <c r="J5706" s="18"/>
      <c r="N5706" s="24"/>
      <c r="Q5706" s="24"/>
      <c r="T5706" s="24"/>
      <c r="W5706" s="24"/>
      <c r="Z5706" s="24"/>
      <c r="AC5706" s="24"/>
      <c r="AI5706" s="24"/>
      <c r="AL5706" s="24"/>
      <c r="AO5706" s="24"/>
      <c r="AR5706" s="24"/>
      <c r="AU5706" s="24"/>
    </row>
    <row r="5707">
      <c r="J5707" s="18"/>
      <c r="N5707" s="24"/>
      <c r="Q5707" s="24"/>
      <c r="T5707" s="24"/>
      <c r="W5707" s="24"/>
      <c r="Z5707" s="24"/>
      <c r="AC5707" s="24"/>
      <c r="AI5707" s="24"/>
      <c r="AL5707" s="24"/>
      <c r="AO5707" s="24"/>
      <c r="AR5707" s="24"/>
      <c r="AU5707" s="24"/>
    </row>
    <row r="5708">
      <c r="J5708" s="18"/>
      <c r="N5708" s="24"/>
      <c r="Q5708" s="24"/>
      <c r="T5708" s="24"/>
      <c r="W5708" s="24"/>
      <c r="Z5708" s="24"/>
      <c r="AC5708" s="24"/>
      <c r="AI5708" s="24"/>
      <c r="AL5708" s="24"/>
      <c r="AO5708" s="24"/>
      <c r="AR5708" s="24"/>
      <c r="AU5708" s="24"/>
    </row>
    <row r="5709">
      <c r="J5709" s="18"/>
      <c r="N5709" s="24"/>
      <c r="Q5709" s="24"/>
      <c r="T5709" s="24"/>
      <c r="W5709" s="24"/>
      <c r="Z5709" s="24"/>
      <c r="AC5709" s="24"/>
      <c r="AI5709" s="24"/>
      <c r="AL5709" s="24"/>
      <c r="AO5709" s="24"/>
      <c r="AR5709" s="24"/>
      <c r="AU5709" s="24"/>
    </row>
    <row r="5710">
      <c r="J5710" s="18"/>
      <c r="N5710" s="24"/>
      <c r="Q5710" s="24"/>
      <c r="T5710" s="24"/>
      <c r="W5710" s="24"/>
      <c r="Z5710" s="24"/>
      <c r="AC5710" s="24"/>
      <c r="AI5710" s="24"/>
      <c r="AL5710" s="24"/>
      <c r="AO5710" s="24"/>
      <c r="AR5710" s="24"/>
      <c r="AU5710" s="24"/>
    </row>
    <row r="5711">
      <c r="J5711" s="18"/>
      <c r="N5711" s="24"/>
      <c r="Q5711" s="24"/>
      <c r="T5711" s="24"/>
      <c r="W5711" s="24"/>
      <c r="Z5711" s="24"/>
      <c r="AC5711" s="24"/>
      <c r="AI5711" s="24"/>
      <c r="AL5711" s="24"/>
      <c r="AO5711" s="24"/>
      <c r="AR5711" s="24"/>
      <c r="AU5711" s="24"/>
    </row>
    <row r="5712">
      <c r="J5712" s="18"/>
      <c r="N5712" s="24"/>
      <c r="Q5712" s="24"/>
      <c r="T5712" s="24"/>
      <c r="W5712" s="24"/>
      <c r="Z5712" s="24"/>
      <c r="AC5712" s="24"/>
      <c r="AI5712" s="24"/>
      <c r="AL5712" s="24"/>
      <c r="AO5712" s="24"/>
      <c r="AR5712" s="24"/>
      <c r="AU5712" s="24"/>
    </row>
    <row r="5713">
      <c r="J5713" s="18"/>
      <c r="N5713" s="24"/>
      <c r="Q5713" s="24"/>
      <c r="T5713" s="24"/>
      <c r="W5713" s="24"/>
      <c r="Z5713" s="24"/>
      <c r="AC5713" s="24"/>
      <c r="AI5713" s="24"/>
      <c r="AL5713" s="24"/>
      <c r="AO5713" s="24"/>
      <c r="AR5713" s="24"/>
      <c r="AU5713" s="24"/>
    </row>
    <row r="5714">
      <c r="J5714" s="18"/>
      <c r="N5714" s="24"/>
      <c r="Q5714" s="24"/>
      <c r="T5714" s="24"/>
      <c r="W5714" s="24"/>
      <c r="Z5714" s="24"/>
      <c r="AC5714" s="24"/>
      <c r="AI5714" s="24"/>
      <c r="AL5714" s="24"/>
      <c r="AO5714" s="24"/>
      <c r="AR5714" s="24"/>
      <c r="AU5714" s="24"/>
    </row>
    <row r="5715">
      <c r="J5715" s="18"/>
      <c r="N5715" s="24"/>
      <c r="Q5715" s="24"/>
      <c r="T5715" s="24"/>
      <c r="W5715" s="24"/>
      <c r="Z5715" s="24"/>
      <c r="AC5715" s="24"/>
      <c r="AI5715" s="24"/>
      <c r="AL5715" s="24"/>
      <c r="AO5715" s="24"/>
      <c r="AR5715" s="24"/>
      <c r="AU5715" s="24"/>
    </row>
    <row r="5716">
      <c r="J5716" s="18"/>
      <c r="N5716" s="24"/>
      <c r="Q5716" s="24"/>
      <c r="T5716" s="24"/>
      <c r="W5716" s="24"/>
      <c r="Z5716" s="24"/>
      <c r="AC5716" s="24"/>
      <c r="AI5716" s="24"/>
      <c r="AL5716" s="24"/>
      <c r="AO5716" s="24"/>
      <c r="AR5716" s="24"/>
      <c r="AU5716" s="24"/>
    </row>
    <row r="5717">
      <c r="J5717" s="18"/>
      <c r="N5717" s="24"/>
      <c r="Q5717" s="24"/>
      <c r="T5717" s="24"/>
      <c r="W5717" s="24"/>
      <c r="Z5717" s="24"/>
      <c r="AC5717" s="24"/>
      <c r="AI5717" s="24"/>
      <c r="AL5717" s="24"/>
      <c r="AO5717" s="24"/>
      <c r="AR5717" s="24"/>
      <c r="AU5717" s="24"/>
    </row>
    <row r="5718">
      <c r="J5718" s="18"/>
      <c r="N5718" s="24"/>
      <c r="Q5718" s="24"/>
      <c r="T5718" s="24"/>
      <c r="W5718" s="24"/>
      <c r="Z5718" s="24"/>
      <c r="AC5718" s="24"/>
      <c r="AI5718" s="24"/>
      <c r="AL5718" s="24"/>
      <c r="AO5718" s="24"/>
      <c r="AR5718" s="24"/>
      <c r="AU5718" s="24"/>
    </row>
    <row r="5719">
      <c r="J5719" s="18"/>
      <c r="N5719" s="24"/>
      <c r="Q5719" s="24"/>
      <c r="T5719" s="24"/>
      <c r="W5719" s="24"/>
      <c r="Z5719" s="24"/>
      <c r="AC5719" s="24"/>
      <c r="AI5719" s="24"/>
      <c r="AL5719" s="24"/>
      <c r="AO5719" s="24"/>
      <c r="AR5719" s="24"/>
      <c r="AU5719" s="24"/>
    </row>
    <row r="5720">
      <c r="J5720" s="18"/>
      <c r="N5720" s="24"/>
      <c r="Q5720" s="24"/>
      <c r="T5720" s="24"/>
      <c r="W5720" s="24"/>
      <c r="Z5720" s="24"/>
      <c r="AC5720" s="24"/>
      <c r="AI5720" s="24"/>
      <c r="AL5720" s="24"/>
      <c r="AO5720" s="24"/>
      <c r="AR5720" s="24"/>
      <c r="AU5720" s="24"/>
    </row>
    <row r="5721">
      <c r="J5721" s="18"/>
      <c r="N5721" s="24"/>
      <c r="Q5721" s="24"/>
      <c r="T5721" s="24"/>
      <c r="W5721" s="24"/>
      <c r="Z5721" s="24"/>
      <c r="AC5721" s="24"/>
      <c r="AI5721" s="24"/>
      <c r="AL5721" s="24"/>
      <c r="AO5721" s="24"/>
      <c r="AR5721" s="24"/>
      <c r="AU5721" s="24"/>
    </row>
    <row r="5722">
      <c r="J5722" s="18"/>
      <c r="N5722" s="24"/>
      <c r="Q5722" s="24"/>
      <c r="T5722" s="24"/>
      <c r="W5722" s="24"/>
      <c r="Z5722" s="24"/>
      <c r="AC5722" s="24"/>
      <c r="AI5722" s="24"/>
      <c r="AL5722" s="24"/>
      <c r="AO5722" s="24"/>
      <c r="AR5722" s="24"/>
      <c r="AU5722" s="24"/>
    </row>
    <row r="5723">
      <c r="J5723" s="18"/>
      <c r="N5723" s="24"/>
      <c r="Q5723" s="24"/>
      <c r="T5723" s="24"/>
      <c r="W5723" s="24"/>
      <c r="Z5723" s="24"/>
      <c r="AC5723" s="24"/>
      <c r="AI5723" s="24"/>
      <c r="AL5723" s="24"/>
      <c r="AO5723" s="24"/>
      <c r="AR5723" s="24"/>
      <c r="AU5723" s="24"/>
    </row>
    <row r="5724">
      <c r="J5724" s="18"/>
      <c r="N5724" s="24"/>
      <c r="Q5724" s="24"/>
      <c r="T5724" s="24"/>
      <c r="W5724" s="24"/>
      <c r="Z5724" s="24"/>
      <c r="AC5724" s="24"/>
      <c r="AI5724" s="24"/>
      <c r="AL5724" s="24"/>
      <c r="AO5724" s="24"/>
      <c r="AR5724" s="24"/>
      <c r="AU5724" s="24"/>
    </row>
    <row r="5725">
      <c r="J5725" s="18"/>
      <c r="N5725" s="24"/>
      <c r="Q5725" s="24"/>
      <c r="T5725" s="24"/>
      <c r="W5725" s="24"/>
      <c r="Z5725" s="24"/>
      <c r="AC5725" s="24"/>
      <c r="AI5725" s="24"/>
      <c r="AL5725" s="24"/>
      <c r="AO5725" s="24"/>
      <c r="AR5725" s="24"/>
      <c r="AU5725" s="24"/>
    </row>
    <row r="5726">
      <c r="J5726" s="18"/>
      <c r="N5726" s="24"/>
      <c r="Q5726" s="24"/>
      <c r="T5726" s="24"/>
      <c r="W5726" s="24"/>
      <c r="Z5726" s="24"/>
      <c r="AC5726" s="24"/>
      <c r="AI5726" s="24"/>
      <c r="AL5726" s="24"/>
      <c r="AO5726" s="24"/>
      <c r="AR5726" s="24"/>
      <c r="AU5726" s="24"/>
    </row>
    <row r="5727">
      <c r="J5727" s="18"/>
      <c r="N5727" s="24"/>
      <c r="Q5727" s="24"/>
      <c r="T5727" s="24"/>
      <c r="W5727" s="24"/>
      <c r="Z5727" s="24"/>
      <c r="AC5727" s="24"/>
      <c r="AI5727" s="24"/>
      <c r="AL5727" s="24"/>
      <c r="AO5727" s="24"/>
      <c r="AR5727" s="24"/>
      <c r="AU5727" s="24"/>
    </row>
    <row r="5728">
      <c r="J5728" s="18"/>
      <c r="N5728" s="24"/>
      <c r="Q5728" s="24"/>
      <c r="T5728" s="24"/>
      <c r="W5728" s="24"/>
      <c r="Z5728" s="24"/>
      <c r="AC5728" s="24"/>
      <c r="AI5728" s="24"/>
      <c r="AL5728" s="24"/>
      <c r="AO5728" s="24"/>
      <c r="AR5728" s="24"/>
      <c r="AU5728" s="24"/>
    </row>
    <row r="5729">
      <c r="J5729" s="18"/>
      <c r="N5729" s="24"/>
      <c r="Q5729" s="24"/>
      <c r="T5729" s="24"/>
      <c r="W5729" s="24"/>
      <c r="Z5729" s="24"/>
      <c r="AC5729" s="24"/>
      <c r="AI5729" s="24"/>
      <c r="AL5729" s="24"/>
      <c r="AO5729" s="24"/>
      <c r="AR5729" s="24"/>
      <c r="AU5729" s="24"/>
    </row>
    <row r="5730">
      <c r="J5730" s="18"/>
      <c r="N5730" s="24"/>
      <c r="Q5730" s="24"/>
      <c r="T5730" s="24"/>
      <c r="W5730" s="24"/>
      <c r="Z5730" s="24"/>
      <c r="AC5730" s="24"/>
      <c r="AI5730" s="24"/>
      <c r="AL5730" s="24"/>
      <c r="AO5730" s="24"/>
      <c r="AR5730" s="24"/>
      <c r="AU5730" s="24"/>
    </row>
    <row r="5731">
      <c r="J5731" s="18"/>
      <c r="N5731" s="24"/>
      <c r="Q5731" s="24"/>
      <c r="T5731" s="24"/>
      <c r="W5731" s="24"/>
      <c r="Z5731" s="24"/>
      <c r="AC5731" s="24"/>
      <c r="AI5731" s="24"/>
      <c r="AL5731" s="24"/>
      <c r="AO5731" s="24"/>
      <c r="AR5731" s="24"/>
      <c r="AU5731" s="24"/>
    </row>
    <row r="5732">
      <c r="J5732" s="18"/>
      <c r="N5732" s="24"/>
      <c r="Q5732" s="24"/>
      <c r="T5732" s="24"/>
      <c r="W5732" s="24"/>
      <c r="Z5732" s="24"/>
      <c r="AC5732" s="24"/>
      <c r="AI5732" s="24"/>
      <c r="AL5732" s="24"/>
      <c r="AO5732" s="24"/>
      <c r="AR5732" s="24"/>
      <c r="AU5732" s="24"/>
    </row>
    <row r="5733">
      <c r="J5733" s="18"/>
      <c r="N5733" s="24"/>
      <c r="Q5733" s="24"/>
      <c r="T5733" s="24"/>
      <c r="W5733" s="24"/>
      <c r="Z5733" s="24"/>
      <c r="AC5733" s="24"/>
      <c r="AI5733" s="24"/>
      <c r="AL5733" s="24"/>
      <c r="AO5733" s="24"/>
      <c r="AR5733" s="24"/>
      <c r="AU5733" s="24"/>
    </row>
    <row r="5734">
      <c r="J5734" s="18"/>
      <c r="N5734" s="24"/>
      <c r="Q5734" s="24"/>
      <c r="T5734" s="24"/>
      <c r="W5734" s="24"/>
      <c r="Z5734" s="24"/>
      <c r="AC5734" s="24"/>
      <c r="AI5734" s="24"/>
      <c r="AL5734" s="24"/>
      <c r="AO5734" s="24"/>
      <c r="AR5734" s="24"/>
      <c r="AU5734" s="24"/>
    </row>
    <row r="5735">
      <c r="J5735" s="18"/>
      <c r="N5735" s="24"/>
      <c r="Q5735" s="24"/>
      <c r="T5735" s="24"/>
      <c r="W5735" s="24"/>
      <c r="Z5735" s="24"/>
      <c r="AC5735" s="24"/>
      <c r="AI5735" s="24"/>
      <c r="AL5735" s="24"/>
      <c r="AO5735" s="24"/>
      <c r="AR5735" s="24"/>
      <c r="AU5735" s="24"/>
    </row>
    <row r="5736">
      <c r="J5736" s="18"/>
      <c r="N5736" s="24"/>
      <c r="Q5736" s="24"/>
      <c r="T5736" s="24"/>
      <c r="W5736" s="24"/>
      <c r="Z5736" s="24"/>
      <c r="AC5736" s="24"/>
      <c r="AI5736" s="24"/>
      <c r="AL5736" s="24"/>
      <c r="AO5736" s="24"/>
      <c r="AR5736" s="24"/>
      <c r="AU5736" s="24"/>
    </row>
    <row r="5737">
      <c r="J5737" s="18"/>
      <c r="N5737" s="24"/>
      <c r="Q5737" s="24"/>
      <c r="T5737" s="24"/>
      <c r="W5737" s="24"/>
      <c r="Z5737" s="24"/>
      <c r="AC5737" s="24"/>
      <c r="AI5737" s="24"/>
      <c r="AL5737" s="24"/>
      <c r="AO5737" s="24"/>
      <c r="AR5737" s="24"/>
      <c r="AU5737" s="24"/>
    </row>
    <row r="5738">
      <c r="J5738" s="18"/>
      <c r="N5738" s="24"/>
      <c r="Q5738" s="24"/>
      <c r="T5738" s="24"/>
      <c r="W5738" s="24"/>
      <c r="Z5738" s="24"/>
      <c r="AC5738" s="24"/>
      <c r="AI5738" s="24"/>
      <c r="AL5738" s="24"/>
      <c r="AO5738" s="24"/>
      <c r="AR5738" s="24"/>
      <c r="AU5738" s="24"/>
    </row>
    <row r="5739">
      <c r="J5739" s="18"/>
      <c r="N5739" s="24"/>
      <c r="Q5739" s="24"/>
      <c r="T5739" s="24"/>
      <c r="W5739" s="24"/>
      <c r="Z5739" s="24"/>
      <c r="AC5739" s="24"/>
      <c r="AI5739" s="24"/>
      <c r="AL5739" s="24"/>
      <c r="AO5739" s="24"/>
      <c r="AR5739" s="24"/>
      <c r="AU5739" s="24"/>
    </row>
    <row r="5740">
      <c r="J5740" s="18"/>
      <c r="N5740" s="24"/>
      <c r="Q5740" s="24"/>
      <c r="T5740" s="24"/>
      <c r="W5740" s="24"/>
      <c r="Z5740" s="24"/>
      <c r="AC5740" s="24"/>
      <c r="AI5740" s="24"/>
      <c r="AL5740" s="24"/>
      <c r="AO5740" s="24"/>
      <c r="AR5740" s="24"/>
      <c r="AU5740" s="24"/>
    </row>
    <row r="5741">
      <c r="J5741" s="18"/>
      <c r="N5741" s="24"/>
      <c r="Q5741" s="24"/>
      <c r="T5741" s="24"/>
      <c r="W5741" s="24"/>
      <c r="Z5741" s="24"/>
      <c r="AC5741" s="24"/>
      <c r="AI5741" s="24"/>
      <c r="AL5741" s="24"/>
      <c r="AO5741" s="24"/>
      <c r="AR5741" s="24"/>
      <c r="AU5741" s="24"/>
    </row>
    <row r="5742">
      <c r="J5742" s="18"/>
      <c r="N5742" s="24"/>
      <c r="Q5742" s="24"/>
      <c r="T5742" s="24"/>
      <c r="W5742" s="24"/>
      <c r="Z5742" s="24"/>
      <c r="AC5742" s="24"/>
      <c r="AI5742" s="24"/>
      <c r="AL5742" s="24"/>
      <c r="AO5742" s="24"/>
      <c r="AR5742" s="24"/>
      <c r="AU5742" s="24"/>
    </row>
    <row r="5743">
      <c r="J5743" s="18"/>
      <c r="N5743" s="24"/>
      <c r="Q5743" s="24"/>
      <c r="T5743" s="24"/>
      <c r="W5743" s="24"/>
      <c r="Z5743" s="24"/>
      <c r="AC5743" s="24"/>
      <c r="AI5743" s="24"/>
      <c r="AL5743" s="24"/>
      <c r="AO5743" s="24"/>
      <c r="AR5743" s="24"/>
      <c r="AU5743" s="24"/>
    </row>
    <row r="5744">
      <c r="J5744" s="18"/>
      <c r="N5744" s="24"/>
      <c r="Q5744" s="24"/>
      <c r="T5744" s="24"/>
      <c r="W5744" s="24"/>
      <c r="Z5744" s="24"/>
      <c r="AC5744" s="24"/>
      <c r="AI5744" s="24"/>
      <c r="AL5744" s="24"/>
      <c r="AO5744" s="24"/>
      <c r="AR5744" s="24"/>
      <c r="AU5744" s="24"/>
    </row>
    <row r="5745">
      <c r="J5745" s="18"/>
      <c r="N5745" s="24"/>
      <c r="Q5745" s="24"/>
      <c r="T5745" s="24"/>
      <c r="W5745" s="24"/>
      <c r="Z5745" s="24"/>
      <c r="AC5745" s="24"/>
      <c r="AI5745" s="24"/>
      <c r="AL5745" s="24"/>
      <c r="AO5745" s="24"/>
      <c r="AR5745" s="24"/>
      <c r="AU5745" s="24"/>
    </row>
    <row r="5746">
      <c r="J5746" s="18"/>
      <c r="N5746" s="24"/>
      <c r="Q5746" s="24"/>
      <c r="T5746" s="24"/>
      <c r="W5746" s="24"/>
      <c r="Z5746" s="24"/>
      <c r="AC5746" s="24"/>
      <c r="AI5746" s="24"/>
      <c r="AL5746" s="24"/>
      <c r="AO5746" s="24"/>
      <c r="AR5746" s="24"/>
      <c r="AU5746" s="24"/>
    </row>
    <row r="5747">
      <c r="J5747" s="18"/>
      <c r="N5747" s="24"/>
      <c r="Q5747" s="24"/>
      <c r="T5747" s="24"/>
      <c r="W5747" s="24"/>
      <c r="Z5747" s="24"/>
      <c r="AC5747" s="24"/>
      <c r="AI5747" s="24"/>
      <c r="AL5747" s="24"/>
      <c r="AO5747" s="24"/>
      <c r="AR5747" s="24"/>
      <c r="AU5747" s="24"/>
    </row>
    <row r="5748">
      <c r="J5748" s="18"/>
      <c r="N5748" s="24"/>
      <c r="Q5748" s="24"/>
      <c r="T5748" s="24"/>
      <c r="W5748" s="24"/>
      <c r="Z5748" s="24"/>
      <c r="AC5748" s="24"/>
      <c r="AI5748" s="24"/>
      <c r="AL5748" s="24"/>
      <c r="AO5748" s="24"/>
      <c r="AR5748" s="24"/>
      <c r="AU5748" s="24"/>
    </row>
    <row r="5749">
      <c r="J5749" s="18"/>
      <c r="N5749" s="24"/>
      <c r="Q5749" s="24"/>
      <c r="T5749" s="24"/>
      <c r="W5749" s="24"/>
      <c r="Z5749" s="24"/>
      <c r="AC5749" s="24"/>
      <c r="AI5749" s="24"/>
      <c r="AL5749" s="24"/>
      <c r="AO5749" s="24"/>
      <c r="AR5749" s="24"/>
      <c r="AU5749" s="24"/>
    </row>
    <row r="5750">
      <c r="J5750" s="18"/>
      <c r="N5750" s="24"/>
      <c r="Q5750" s="24"/>
      <c r="T5750" s="24"/>
      <c r="W5750" s="24"/>
      <c r="Z5750" s="24"/>
      <c r="AC5750" s="24"/>
      <c r="AI5750" s="24"/>
      <c r="AL5750" s="24"/>
      <c r="AO5750" s="24"/>
      <c r="AR5750" s="24"/>
      <c r="AU5750" s="24"/>
    </row>
    <row r="5751">
      <c r="J5751" s="18"/>
      <c r="N5751" s="24"/>
      <c r="Q5751" s="24"/>
      <c r="T5751" s="24"/>
      <c r="W5751" s="24"/>
      <c r="Z5751" s="24"/>
      <c r="AC5751" s="24"/>
      <c r="AI5751" s="24"/>
      <c r="AL5751" s="24"/>
      <c r="AO5751" s="24"/>
      <c r="AR5751" s="24"/>
      <c r="AU5751" s="24"/>
    </row>
    <row r="5752">
      <c r="J5752" s="18"/>
      <c r="N5752" s="24"/>
      <c r="Q5752" s="24"/>
      <c r="T5752" s="24"/>
      <c r="W5752" s="24"/>
      <c r="Z5752" s="24"/>
      <c r="AC5752" s="24"/>
      <c r="AI5752" s="24"/>
      <c r="AL5752" s="24"/>
      <c r="AO5752" s="24"/>
      <c r="AR5752" s="24"/>
      <c r="AU5752" s="24"/>
    </row>
    <row r="5753">
      <c r="J5753" s="18"/>
      <c r="N5753" s="24"/>
      <c r="Q5753" s="24"/>
      <c r="T5753" s="24"/>
      <c r="W5753" s="24"/>
      <c r="Z5753" s="24"/>
      <c r="AC5753" s="24"/>
      <c r="AI5753" s="24"/>
      <c r="AL5753" s="24"/>
      <c r="AO5753" s="24"/>
      <c r="AR5753" s="24"/>
      <c r="AU5753" s="24"/>
    </row>
    <row r="5754">
      <c r="J5754" s="18"/>
      <c r="N5754" s="24"/>
      <c r="Q5754" s="24"/>
      <c r="T5754" s="24"/>
      <c r="W5754" s="24"/>
      <c r="Z5754" s="24"/>
      <c r="AC5754" s="24"/>
      <c r="AI5754" s="24"/>
      <c r="AL5754" s="24"/>
      <c r="AO5754" s="24"/>
      <c r="AR5754" s="24"/>
      <c r="AU5754" s="24"/>
    </row>
    <row r="5755">
      <c r="J5755" s="18"/>
      <c r="N5755" s="24"/>
      <c r="Q5755" s="24"/>
      <c r="T5755" s="24"/>
      <c r="W5755" s="24"/>
      <c r="Z5755" s="24"/>
      <c r="AC5755" s="24"/>
      <c r="AI5755" s="24"/>
      <c r="AL5755" s="24"/>
      <c r="AO5755" s="24"/>
      <c r="AR5755" s="24"/>
      <c r="AU5755" s="24"/>
    </row>
    <row r="5756">
      <c r="J5756" s="18"/>
      <c r="N5756" s="24"/>
      <c r="Q5756" s="24"/>
      <c r="T5756" s="24"/>
      <c r="W5756" s="24"/>
      <c r="Z5756" s="24"/>
      <c r="AC5756" s="24"/>
      <c r="AI5756" s="24"/>
      <c r="AL5756" s="24"/>
      <c r="AO5756" s="24"/>
      <c r="AR5756" s="24"/>
      <c r="AU5756" s="24"/>
    </row>
    <row r="5757">
      <c r="J5757" s="18"/>
      <c r="N5757" s="24"/>
      <c r="Q5757" s="24"/>
      <c r="T5757" s="24"/>
      <c r="W5757" s="24"/>
      <c r="Z5757" s="24"/>
      <c r="AC5757" s="24"/>
      <c r="AI5757" s="24"/>
      <c r="AL5757" s="24"/>
      <c r="AO5757" s="24"/>
      <c r="AR5757" s="24"/>
      <c r="AU5757" s="24"/>
    </row>
    <row r="5758">
      <c r="J5758" s="18"/>
      <c r="N5758" s="24"/>
      <c r="Q5758" s="24"/>
      <c r="T5758" s="24"/>
      <c r="W5758" s="24"/>
      <c r="Z5758" s="24"/>
      <c r="AC5758" s="24"/>
      <c r="AI5758" s="24"/>
      <c r="AL5758" s="24"/>
      <c r="AO5758" s="24"/>
      <c r="AR5758" s="24"/>
      <c r="AU5758" s="24"/>
    </row>
    <row r="5759">
      <c r="J5759" s="18"/>
      <c r="N5759" s="24"/>
      <c r="Q5759" s="24"/>
      <c r="T5759" s="24"/>
      <c r="W5759" s="24"/>
      <c r="Z5759" s="24"/>
      <c r="AC5759" s="24"/>
      <c r="AI5759" s="24"/>
      <c r="AL5759" s="24"/>
      <c r="AO5759" s="24"/>
      <c r="AR5759" s="24"/>
      <c r="AU5759" s="24"/>
    </row>
    <row r="5760">
      <c r="J5760" s="18"/>
      <c r="N5760" s="24"/>
      <c r="Q5760" s="24"/>
      <c r="T5760" s="24"/>
      <c r="W5760" s="24"/>
      <c r="Z5760" s="24"/>
      <c r="AC5760" s="24"/>
      <c r="AI5760" s="24"/>
      <c r="AL5760" s="24"/>
      <c r="AO5760" s="24"/>
      <c r="AR5760" s="24"/>
      <c r="AU5760" s="24"/>
    </row>
    <row r="5761">
      <c r="J5761" s="18"/>
      <c r="N5761" s="24"/>
      <c r="Q5761" s="24"/>
      <c r="T5761" s="24"/>
      <c r="W5761" s="24"/>
      <c r="Z5761" s="24"/>
      <c r="AC5761" s="24"/>
      <c r="AI5761" s="24"/>
      <c r="AL5761" s="24"/>
      <c r="AO5761" s="24"/>
      <c r="AR5761" s="24"/>
      <c r="AU5761" s="24"/>
    </row>
    <row r="5762">
      <c r="J5762" s="18"/>
      <c r="N5762" s="24"/>
      <c r="Q5762" s="24"/>
      <c r="T5762" s="24"/>
      <c r="W5762" s="24"/>
      <c r="Z5762" s="24"/>
      <c r="AC5762" s="24"/>
      <c r="AI5762" s="24"/>
      <c r="AL5762" s="24"/>
      <c r="AO5762" s="24"/>
      <c r="AR5762" s="24"/>
      <c r="AU5762" s="24"/>
    </row>
    <row r="5763">
      <c r="J5763" s="18"/>
      <c r="N5763" s="24"/>
      <c r="Q5763" s="24"/>
      <c r="T5763" s="24"/>
      <c r="W5763" s="24"/>
      <c r="Z5763" s="24"/>
      <c r="AC5763" s="24"/>
      <c r="AI5763" s="24"/>
      <c r="AL5763" s="24"/>
      <c r="AO5763" s="24"/>
      <c r="AR5763" s="24"/>
      <c r="AU5763" s="24"/>
    </row>
    <row r="5764">
      <c r="J5764" s="18"/>
      <c r="N5764" s="24"/>
      <c r="Q5764" s="24"/>
      <c r="T5764" s="24"/>
      <c r="W5764" s="24"/>
      <c r="Z5764" s="24"/>
      <c r="AC5764" s="24"/>
      <c r="AI5764" s="24"/>
      <c r="AL5764" s="24"/>
      <c r="AO5764" s="24"/>
      <c r="AR5764" s="24"/>
      <c r="AU5764" s="24"/>
    </row>
    <row r="5765">
      <c r="J5765" s="18"/>
      <c r="N5765" s="24"/>
      <c r="Q5765" s="24"/>
      <c r="T5765" s="24"/>
      <c r="W5765" s="24"/>
      <c r="Z5765" s="24"/>
      <c r="AC5765" s="24"/>
      <c r="AI5765" s="24"/>
      <c r="AL5765" s="24"/>
      <c r="AO5765" s="24"/>
      <c r="AR5765" s="24"/>
      <c r="AU5765" s="24"/>
    </row>
    <row r="5766">
      <c r="J5766" s="18"/>
      <c r="N5766" s="24"/>
      <c r="Q5766" s="24"/>
      <c r="T5766" s="24"/>
      <c r="W5766" s="24"/>
      <c r="Z5766" s="24"/>
      <c r="AC5766" s="24"/>
      <c r="AI5766" s="24"/>
      <c r="AL5766" s="24"/>
      <c r="AO5766" s="24"/>
      <c r="AR5766" s="24"/>
      <c r="AU5766" s="24"/>
    </row>
    <row r="5767">
      <c r="J5767" s="18"/>
      <c r="N5767" s="24"/>
      <c r="Q5767" s="24"/>
      <c r="T5767" s="24"/>
      <c r="W5767" s="24"/>
      <c r="Z5767" s="24"/>
      <c r="AC5767" s="24"/>
      <c r="AI5767" s="24"/>
      <c r="AL5767" s="24"/>
      <c r="AO5767" s="24"/>
      <c r="AR5767" s="24"/>
      <c r="AU5767" s="24"/>
    </row>
    <row r="5768">
      <c r="J5768" s="18"/>
      <c r="N5768" s="24"/>
      <c r="Q5768" s="24"/>
      <c r="T5768" s="24"/>
      <c r="W5768" s="24"/>
      <c r="Z5768" s="24"/>
      <c r="AC5768" s="24"/>
      <c r="AI5768" s="24"/>
      <c r="AL5768" s="24"/>
      <c r="AO5768" s="24"/>
      <c r="AR5768" s="24"/>
      <c r="AU5768" s="24"/>
    </row>
    <row r="5769">
      <c r="J5769" s="18"/>
      <c r="N5769" s="24"/>
      <c r="Q5769" s="24"/>
      <c r="T5769" s="24"/>
      <c r="W5769" s="24"/>
      <c r="Z5769" s="24"/>
      <c r="AC5769" s="24"/>
      <c r="AI5769" s="24"/>
      <c r="AL5769" s="24"/>
      <c r="AO5769" s="24"/>
      <c r="AR5769" s="24"/>
      <c r="AU5769" s="24"/>
    </row>
    <row r="5770">
      <c r="J5770" s="18"/>
      <c r="N5770" s="24"/>
      <c r="Q5770" s="24"/>
      <c r="T5770" s="24"/>
      <c r="W5770" s="24"/>
      <c r="Z5770" s="24"/>
      <c r="AC5770" s="24"/>
      <c r="AI5770" s="24"/>
      <c r="AL5770" s="24"/>
      <c r="AO5770" s="24"/>
      <c r="AR5770" s="24"/>
      <c r="AU5770" s="24"/>
    </row>
    <row r="5771">
      <c r="J5771" s="18"/>
      <c r="N5771" s="24"/>
      <c r="Q5771" s="24"/>
      <c r="T5771" s="24"/>
      <c r="W5771" s="24"/>
      <c r="Z5771" s="24"/>
      <c r="AC5771" s="24"/>
      <c r="AI5771" s="24"/>
      <c r="AL5771" s="24"/>
      <c r="AO5771" s="24"/>
      <c r="AR5771" s="24"/>
      <c r="AU5771" s="24"/>
    </row>
    <row r="5772">
      <c r="J5772" s="18"/>
      <c r="N5772" s="24"/>
      <c r="Q5772" s="24"/>
      <c r="T5772" s="24"/>
      <c r="W5772" s="24"/>
      <c r="Z5772" s="24"/>
      <c r="AC5772" s="24"/>
      <c r="AI5772" s="24"/>
      <c r="AL5772" s="24"/>
      <c r="AO5772" s="24"/>
      <c r="AR5772" s="24"/>
      <c r="AU5772" s="24"/>
    </row>
    <row r="5773">
      <c r="J5773" s="18"/>
      <c r="N5773" s="24"/>
      <c r="Q5773" s="24"/>
      <c r="T5773" s="24"/>
      <c r="W5773" s="24"/>
      <c r="Z5773" s="24"/>
      <c r="AC5773" s="24"/>
      <c r="AI5773" s="24"/>
      <c r="AL5773" s="24"/>
      <c r="AO5773" s="24"/>
      <c r="AR5773" s="24"/>
      <c r="AU5773" s="24"/>
    </row>
    <row r="5774">
      <c r="J5774" s="18"/>
      <c r="N5774" s="24"/>
      <c r="Q5774" s="24"/>
      <c r="T5774" s="24"/>
      <c r="W5774" s="24"/>
      <c r="Z5774" s="24"/>
      <c r="AC5774" s="24"/>
      <c r="AI5774" s="24"/>
      <c r="AL5774" s="24"/>
      <c r="AO5774" s="24"/>
      <c r="AR5774" s="24"/>
      <c r="AU5774" s="24"/>
    </row>
    <row r="5775">
      <c r="J5775" s="18"/>
      <c r="N5775" s="24"/>
      <c r="Q5775" s="24"/>
      <c r="T5775" s="24"/>
      <c r="W5775" s="24"/>
      <c r="Z5775" s="24"/>
      <c r="AC5775" s="24"/>
      <c r="AI5775" s="24"/>
      <c r="AL5775" s="24"/>
      <c r="AO5775" s="24"/>
      <c r="AR5775" s="24"/>
      <c r="AU5775" s="24"/>
    </row>
    <row r="5776">
      <c r="J5776" s="18"/>
      <c r="N5776" s="24"/>
      <c r="Q5776" s="24"/>
      <c r="T5776" s="24"/>
      <c r="W5776" s="24"/>
      <c r="Z5776" s="24"/>
      <c r="AC5776" s="24"/>
      <c r="AI5776" s="24"/>
      <c r="AL5776" s="24"/>
      <c r="AO5776" s="24"/>
      <c r="AR5776" s="24"/>
      <c r="AU5776" s="24"/>
    </row>
    <row r="5777">
      <c r="J5777" s="18"/>
      <c r="N5777" s="24"/>
      <c r="Q5777" s="24"/>
      <c r="T5777" s="24"/>
      <c r="W5777" s="24"/>
      <c r="Z5777" s="24"/>
      <c r="AC5777" s="24"/>
      <c r="AI5777" s="24"/>
      <c r="AL5777" s="24"/>
      <c r="AO5777" s="24"/>
      <c r="AR5777" s="24"/>
      <c r="AU5777" s="24"/>
    </row>
    <row r="5778">
      <c r="J5778" s="18"/>
      <c r="N5778" s="24"/>
      <c r="Q5778" s="24"/>
      <c r="T5778" s="24"/>
      <c r="W5778" s="24"/>
      <c r="Z5778" s="24"/>
      <c r="AC5778" s="24"/>
      <c r="AI5778" s="24"/>
      <c r="AL5778" s="24"/>
      <c r="AO5778" s="24"/>
      <c r="AR5778" s="24"/>
      <c r="AU5778" s="24"/>
    </row>
    <row r="5779">
      <c r="J5779" s="18"/>
      <c r="N5779" s="24"/>
      <c r="Q5779" s="24"/>
      <c r="T5779" s="24"/>
      <c r="W5779" s="24"/>
      <c r="Z5779" s="24"/>
      <c r="AC5779" s="24"/>
      <c r="AI5779" s="24"/>
      <c r="AL5779" s="24"/>
      <c r="AO5779" s="24"/>
      <c r="AR5779" s="24"/>
      <c r="AU5779" s="24"/>
    </row>
    <row r="5780">
      <c r="J5780" s="18"/>
      <c r="N5780" s="24"/>
      <c r="Q5780" s="24"/>
      <c r="T5780" s="24"/>
      <c r="W5780" s="24"/>
      <c r="Z5780" s="24"/>
      <c r="AC5780" s="24"/>
      <c r="AI5780" s="24"/>
      <c r="AL5780" s="24"/>
      <c r="AO5780" s="24"/>
      <c r="AR5780" s="24"/>
      <c r="AU5780" s="24"/>
    </row>
    <row r="5781">
      <c r="J5781" s="18"/>
      <c r="N5781" s="24"/>
      <c r="Q5781" s="24"/>
      <c r="T5781" s="24"/>
      <c r="W5781" s="24"/>
      <c r="Z5781" s="24"/>
      <c r="AC5781" s="24"/>
      <c r="AI5781" s="24"/>
      <c r="AL5781" s="24"/>
      <c r="AO5781" s="24"/>
      <c r="AR5781" s="24"/>
      <c r="AU5781" s="24"/>
    </row>
    <row r="5782">
      <c r="J5782" s="18"/>
      <c r="N5782" s="24"/>
      <c r="Q5782" s="24"/>
      <c r="T5782" s="24"/>
      <c r="W5782" s="24"/>
      <c r="Z5782" s="24"/>
      <c r="AC5782" s="24"/>
      <c r="AI5782" s="24"/>
      <c r="AL5782" s="24"/>
      <c r="AO5782" s="24"/>
      <c r="AR5782" s="24"/>
      <c r="AU5782" s="24"/>
    </row>
    <row r="5783">
      <c r="J5783" s="18"/>
      <c r="N5783" s="24"/>
      <c r="Q5783" s="24"/>
      <c r="T5783" s="24"/>
      <c r="W5783" s="24"/>
      <c r="Z5783" s="24"/>
      <c r="AC5783" s="24"/>
      <c r="AI5783" s="24"/>
      <c r="AL5783" s="24"/>
      <c r="AO5783" s="24"/>
      <c r="AR5783" s="24"/>
      <c r="AU5783" s="24"/>
    </row>
    <row r="5784">
      <c r="J5784" s="18"/>
      <c r="N5784" s="24"/>
      <c r="Q5784" s="24"/>
      <c r="T5784" s="24"/>
      <c r="W5784" s="24"/>
      <c r="Z5784" s="24"/>
      <c r="AC5784" s="24"/>
      <c r="AI5784" s="24"/>
      <c r="AL5784" s="24"/>
      <c r="AO5784" s="24"/>
      <c r="AR5784" s="24"/>
      <c r="AU5784" s="24"/>
    </row>
    <row r="5785">
      <c r="J5785" s="18"/>
      <c r="N5785" s="24"/>
      <c r="Q5785" s="24"/>
      <c r="T5785" s="24"/>
      <c r="W5785" s="24"/>
      <c r="Z5785" s="24"/>
      <c r="AC5785" s="24"/>
      <c r="AI5785" s="24"/>
      <c r="AL5785" s="24"/>
      <c r="AO5785" s="24"/>
      <c r="AR5785" s="24"/>
      <c r="AU5785" s="24"/>
    </row>
    <row r="5786">
      <c r="J5786" s="18"/>
      <c r="N5786" s="24"/>
      <c r="Q5786" s="24"/>
      <c r="T5786" s="24"/>
      <c r="W5786" s="24"/>
      <c r="Z5786" s="24"/>
      <c r="AC5786" s="24"/>
      <c r="AI5786" s="24"/>
      <c r="AL5786" s="24"/>
      <c r="AO5786" s="24"/>
      <c r="AR5786" s="24"/>
      <c r="AU5786" s="24"/>
    </row>
    <row r="5787">
      <c r="J5787" s="18"/>
      <c r="N5787" s="24"/>
      <c r="Q5787" s="24"/>
      <c r="T5787" s="24"/>
      <c r="W5787" s="24"/>
      <c r="Z5787" s="24"/>
      <c r="AC5787" s="24"/>
      <c r="AI5787" s="24"/>
      <c r="AL5787" s="24"/>
      <c r="AO5787" s="24"/>
      <c r="AR5787" s="24"/>
      <c r="AU5787" s="24"/>
    </row>
    <row r="5788">
      <c r="J5788" s="18"/>
      <c r="N5788" s="24"/>
      <c r="Q5788" s="24"/>
      <c r="T5788" s="24"/>
      <c r="W5788" s="24"/>
      <c r="Z5788" s="24"/>
      <c r="AC5788" s="24"/>
      <c r="AI5788" s="24"/>
      <c r="AL5788" s="24"/>
      <c r="AO5788" s="24"/>
      <c r="AR5788" s="24"/>
      <c r="AU5788" s="24"/>
    </row>
    <row r="5789">
      <c r="J5789" s="18"/>
      <c r="N5789" s="24"/>
      <c r="Q5789" s="24"/>
      <c r="T5789" s="24"/>
      <c r="W5789" s="24"/>
      <c r="Z5789" s="24"/>
      <c r="AC5789" s="24"/>
      <c r="AI5789" s="24"/>
      <c r="AL5789" s="24"/>
      <c r="AO5789" s="24"/>
      <c r="AR5789" s="24"/>
      <c r="AU5789" s="24"/>
    </row>
    <row r="5790">
      <c r="J5790" s="18"/>
      <c r="N5790" s="24"/>
      <c r="Q5790" s="24"/>
      <c r="T5790" s="24"/>
      <c r="W5790" s="24"/>
      <c r="Z5790" s="24"/>
      <c r="AC5790" s="24"/>
      <c r="AI5790" s="24"/>
      <c r="AL5790" s="24"/>
      <c r="AO5790" s="24"/>
      <c r="AR5790" s="24"/>
      <c r="AU5790" s="24"/>
    </row>
    <row r="5791">
      <c r="J5791" s="18"/>
      <c r="N5791" s="24"/>
      <c r="Q5791" s="24"/>
      <c r="T5791" s="24"/>
      <c r="W5791" s="24"/>
      <c r="Z5791" s="24"/>
      <c r="AC5791" s="24"/>
      <c r="AI5791" s="24"/>
      <c r="AL5791" s="24"/>
      <c r="AO5791" s="24"/>
      <c r="AR5791" s="24"/>
      <c r="AU5791" s="24"/>
    </row>
    <row r="5792">
      <c r="J5792" s="18"/>
      <c r="N5792" s="24"/>
      <c r="Q5792" s="24"/>
      <c r="T5792" s="24"/>
      <c r="W5792" s="24"/>
      <c r="Z5792" s="24"/>
      <c r="AC5792" s="24"/>
      <c r="AI5792" s="24"/>
      <c r="AL5792" s="24"/>
      <c r="AO5792" s="24"/>
      <c r="AR5792" s="24"/>
      <c r="AU5792" s="24"/>
    </row>
    <row r="5793">
      <c r="J5793" s="18"/>
      <c r="N5793" s="24"/>
      <c r="Q5793" s="24"/>
      <c r="T5793" s="24"/>
      <c r="W5793" s="24"/>
      <c r="Z5793" s="24"/>
      <c r="AC5793" s="24"/>
      <c r="AI5793" s="24"/>
      <c r="AL5793" s="24"/>
      <c r="AO5793" s="24"/>
      <c r="AR5793" s="24"/>
      <c r="AU5793" s="24"/>
    </row>
    <row r="5794">
      <c r="J5794" s="18"/>
      <c r="N5794" s="24"/>
      <c r="Q5794" s="24"/>
      <c r="T5794" s="24"/>
      <c r="W5794" s="24"/>
      <c r="Z5794" s="24"/>
      <c r="AC5794" s="24"/>
      <c r="AI5794" s="24"/>
      <c r="AL5794" s="24"/>
      <c r="AO5794" s="24"/>
      <c r="AR5794" s="24"/>
      <c r="AU5794" s="24"/>
    </row>
    <row r="5795">
      <c r="J5795" s="18"/>
      <c r="N5795" s="24"/>
      <c r="Q5795" s="24"/>
      <c r="T5795" s="24"/>
      <c r="W5795" s="24"/>
      <c r="Z5795" s="24"/>
      <c r="AC5795" s="24"/>
      <c r="AI5795" s="24"/>
      <c r="AL5795" s="24"/>
      <c r="AO5795" s="24"/>
      <c r="AR5795" s="24"/>
      <c r="AU5795" s="24"/>
    </row>
    <row r="5796">
      <c r="J5796" s="18"/>
      <c r="N5796" s="24"/>
      <c r="Q5796" s="24"/>
      <c r="T5796" s="24"/>
      <c r="W5796" s="24"/>
      <c r="Z5796" s="24"/>
      <c r="AC5796" s="24"/>
      <c r="AI5796" s="24"/>
      <c r="AL5796" s="24"/>
      <c r="AO5796" s="24"/>
      <c r="AR5796" s="24"/>
      <c r="AU5796" s="24"/>
    </row>
    <row r="5797">
      <c r="J5797" s="18"/>
      <c r="N5797" s="24"/>
      <c r="Q5797" s="24"/>
      <c r="T5797" s="24"/>
      <c r="W5797" s="24"/>
      <c r="Z5797" s="24"/>
      <c r="AC5797" s="24"/>
      <c r="AI5797" s="24"/>
      <c r="AL5797" s="24"/>
      <c r="AO5797" s="24"/>
      <c r="AR5797" s="24"/>
      <c r="AU5797" s="24"/>
    </row>
    <row r="5798">
      <c r="J5798" s="18"/>
      <c r="N5798" s="24"/>
      <c r="Q5798" s="24"/>
      <c r="T5798" s="24"/>
      <c r="W5798" s="24"/>
      <c r="Z5798" s="24"/>
      <c r="AC5798" s="24"/>
      <c r="AI5798" s="24"/>
      <c r="AL5798" s="24"/>
      <c r="AO5798" s="24"/>
      <c r="AR5798" s="24"/>
      <c r="AU5798" s="24"/>
    </row>
    <row r="5799">
      <c r="J5799" s="18"/>
      <c r="N5799" s="24"/>
      <c r="Q5799" s="24"/>
      <c r="T5799" s="24"/>
      <c r="W5799" s="24"/>
      <c r="Z5799" s="24"/>
      <c r="AC5799" s="24"/>
      <c r="AI5799" s="24"/>
      <c r="AL5799" s="24"/>
      <c r="AO5799" s="24"/>
      <c r="AR5799" s="24"/>
      <c r="AU5799" s="24"/>
    </row>
    <row r="5800">
      <c r="J5800" s="18"/>
      <c r="N5800" s="24"/>
      <c r="Q5800" s="24"/>
      <c r="T5800" s="24"/>
      <c r="W5800" s="24"/>
      <c r="Z5800" s="24"/>
      <c r="AC5800" s="24"/>
      <c r="AI5800" s="24"/>
      <c r="AL5800" s="24"/>
      <c r="AO5800" s="24"/>
      <c r="AR5800" s="24"/>
      <c r="AU5800" s="24"/>
    </row>
    <row r="5801">
      <c r="J5801" s="18"/>
      <c r="N5801" s="24"/>
      <c r="Q5801" s="24"/>
      <c r="T5801" s="24"/>
      <c r="W5801" s="24"/>
      <c r="Z5801" s="24"/>
      <c r="AC5801" s="24"/>
      <c r="AI5801" s="24"/>
      <c r="AL5801" s="24"/>
      <c r="AO5801" s="24"/>
      <c r="AR5801" s="24"/>
      <c r="AU5801" s="24"/>
    </row>
    <row r="5802">
      <c r="J5802" s="18"/>
      <c r="N5802" s="24"/>
      <c r="Q5802" s="24"/>
      <c r="T5802" s="24"/>
      <c r="W5802" s="24"/>
      <c r="Z5802" s="24"/>
      <c r="AC5802" s="24"/>
      <c r="AI5802" s="24"/>
      <c r="AL5802" s="24"/>
      <c r="AO5802" s="24"/>
      <c r="AR5802" s="24"/>
      <c r="AU5802" s="24"/>
    </row>
    <row r="5803">
      <c r="J5803" s="18"/>
      <c r="N5803" s="24"/>
      <c r="Q5803" s="24"/>
      <c r="T5803" s="24"/>
      <c r="W5803" s="24"/>
      <c r="Z5803" s="24"/>
      <c r="AC5803" s="24"/>
      <c r="AI5803" s="24"/>
      <c r="AL5803" s="24"/>
      <c r="AO5803" s="24"/>
      <c r="AR5803" s="24"/>
      <c r="AU5803" s="24"/>
    </row>
    <row r="5804">
      <c r="J5804" s="18"/>
      <c r="N5804" s="24"/>
      <c r="Q5804" s="24"/>
      <c r="T5804" s="24"/>
      <c r="W5804" s="24"/>
      <c r="Z5804" s="24"/>
      <c r="AC5804" s="24"/>
      <c r="AI5804" s="24"/>
      <c r="AL5804" s="24"/>
      <c r="AO5804" s="24"/>
      <c r="AR5804" s="24"/>
      <c r="AU5804" s="24"/>
    </row>
    <row r="5805">
      <c r="J5805" s="18"/>
      <c r="N5805" s="24"/>
      <c r="Q5805" s="24"/>
      <c r="T5805" s="24"/>
      <c r="W5805" s="24"/>
      <c r="Z5805" s="24"/>
      <c r="AC5805" s="24"/>
      <c r="AI5805" s="24"/>
      <c r="AL5805" s="24"/>
      <c r="AO5805" s="24"/>
      <c r="AR5805" s="24"/>
      <c r="AU5805" s="24"/>
    </row>
    <row r="5806">
      <c r="J5806" s="18"/>
      <c r="N5806" s="24"/>
      <c r="Q5806" s="24"/>
      <c r="T5806" s="24"/>
      <c r="W5806" s="24"/>
      <c r="Z5806" s="24"/>
      <c r="AC5806" s="24"/>
      <c r="AI5806" s="24"/>
      <c r="AL5806" s="24"/>
      <c r="AO5806" s="24"/>
      <c r="AR5806" s="24"/>
      <c r="AU5806" s="24"/>
    </row>
    <row r="5807">
      <c r="J5807" s="18"/>
      <c r="N5807" s="24"/>
      <c r="Q5807" s="24"/>
      <c r="T5807" s="24"/>
      <c r="W5807" s="24"/>
      <c r="Z5807" s="24"/>
      <c r="AC5807" s="24"/>
      <c r="AI5807" s="24"/>
      <c r="AL5807" s="24"/>
      <c r="AO5807" s="24"/>
      <c r="AR5807" s="24"/>
      <c r="AU5807" s="24"/>
    </row>
    <row r="5808">
      <c r="J5808" s="18"/>
      <c r="N5808" s="24"/>
      <c r="Q5808" s="24"/>
      <c r="T5808" s="24"/>
      <c r="W5808" s="24"/>
      <c r="Z5808" s="24"/>
      <c r="AC5808" s="24"/>
      <c r="AI5808" s="24"/>
      <c r="AL5808" s="24"/>
      <c r="AO5808" s="24"/>
      <c r="AR5808" s="24"/>
      <c r="AU5808" s="24"/>
    </row>
    <row r="5809">
      <c r="J5809" s="18"/>
      <c r="N5809" s="24"/>
      <c r="Q5809" s="24"/>
      <c r="T5809" s="24"/>
      <c r="W5809" s="24"/>
      <c r="Z5809" s="24"/>
      <c r="AC5809" s="24"/>
      <c r="AI5809" s="24"/>
      <c r="AL5809" s="24"/>
      <c r="AO5809" s="24"/>
      <c r="AR5809" s="24"/>
      <c r="AU5809" s="24"/>
    </row>
    <row r="5810">
      <c r="J5810" s="18"/>
      <c r="N5810" s="24"/>
      <c r="Q5810" s="24"/>
      <c r="T5810" s="24"/>
      <c r="W5810" s="24"/>
      <c r="Z5810" s="24"/>
      <c r="AC5810" s="24"/>
      <c r="AI5810" s="24"/>
      <c r="AL5810" s="24"/>
      <c r="AO5810" s="24"/>
      <c r="AR5810" s="24"/>
      <c r="AU5810" s="24"/>
    </row>
    <row r="5811">
      <c r="J5811" s="18"/>
      <c r="N5811" s="24"/>
      <c r="Q5811" s="24"/>
      <c r="T5811" s="24"/>
      <c r="W5811" s="24"/>
      <c r="Z5811" s="24"/>
      <c r="AC5811" s="24"/>
      <c r="AI5811" s="24"/>
      <c r="AL5811" s="24"/>
      <c r="AO5811" s="24"/>
      <c r="AR5811" s="24"/>
      <c r="AU5811" s="24"/>
    </row>
    <row r="5812">
      <c r="J5812" s="18"/>
      <c r="N5812" s="24"/>
      <c r="Q5812" s="24"/>
      <c r="T5812" s="24"/>
      <c r="W5812" s="24"/>
      <c r="Z5812" s="24"/>
      <c r="AC5812" s="24"/>
      <c r="AI5812" s="24"/>
      <c r="AL5812" s="24"/>
      <c r="AO5812" s="24"/>
      <c r="AR5812" s="24"/>
      <c r="AU5812" s="24"/>
    </row>
    <row r="5813">
      <c r="J5813" s="18"/>
      <c r="N5813" s="24"/>
      <c r="Q5813" s="24"/>
      <c r="T5813" s="24"/>
      <c r="W5813" s="24"/>
      <c r="Z5813" s="24"/>
      <c r="AC5813" s="24"/>
      <c r="AI5813" s="24"/>
      <c r="AL5813" s="24"/>
      <c r="AO5813" s="24"/>
      <c r="AR5813" s="24"/>
      <c r="AU5813" s="24"/>
    </row>
    <row r="5814">
      <c r="J5814" s="18"/>
      <c r="N5814" s="24"/>
      <c r="Q5814" s="24"/>
      <c r="T5814" s="24"/>
      <c r="W5814" s="24"/>
      <c r="Z5814" s="24"/>
      <c r="AC5814" s="24"/>
      <c r="AI5814" s="24"/>
      <c r="AL5814" s="24"/>
      <c r="AO5814" s="24"/>
      <c r="AR5814" s="24"/>
      <c r="AU5814" s="24"/>
    </row>
    <row r="5815">
      <c r="J5815" s="18"/>
      <c r="N5815" s="24"/>
      <c r="Q5815" s="24"/>
      <c r="T5815" s="24"/>
      <c r="W5815" s="24"/>
      <c r="Z5815" s="24"/>
      <c r="AC5815" s="24"/>
      <c r="AI5815" s="24"/>
      <c r="AL5815" s="24"/>
      <c r="AO5815" s="24"/>
      <c r="AR5815" s="24"/>
      <c r="AU5815" s="24"/>
    </row>
    <row r="5816">
      <c r="J5816" s="18"/>
      <c r="N5816" s="24"/>
      <c r="Q5816" s="24"/>
      <c r="T5816" s="24"/>
      <c r="W5816" s="24"/>
      <c r="Z5816" s="24"/>
      <c r="AC5816" s="24"/>
      <c r="AI5816" s="24"/>
      <c r="AL5816" s="24"/>
      <c r="AO5816" s="24"/>
      <c r="AR5816" s="24"/>
      <c r="AU5816" s="24"/>
    </row>
    <row r="5817">
      <c r="J5817" s="18"/>
      <c r="N5817" s="24"/>
      <c r="Q5817" s="24"/>
      <c r="T5817" s="24"/>
      <c r="W5817" s="24"/>
      <c r="Z5817" s="24"/>
      <c r="AC5817" s="24"/>
      <c r="AI5817" s="24"/>
      <c r="AL5817" s="24"/>
      <c r="AO5817" s="24"/>
      <c r="AR5817" s="24"/>
      <c r="AU5817" s="24"/>
    </row>
    <row r="5818">
      <c r="J5818" s="18"/>
      <c r="N5818" s="24"/>
      <c r="Q5818" s="24"/>
      <c r="T5818" s="24"/>
      <c r="W5818" s="24"/>
      <c r="Z5818" s="24"/>
      <c r="AC5818" s="24"/>
      <c r="AI5818" s="24"/>
      <c r="AL5818" s="24"/>
      <c r="AO5818" s="24"/>
      <c r="AR5818" s="24"/>
      <c r="AU5818" s="24"/>
    </row>
    <row r="5819">
      <c r="J5819" s="18"/>
      <c r="N5819" s="24"/>
      <c r="Q5819" s="24"/>
      <c r="T5819" s="24"/>
      <c r="W5819" s="24"/>
      <c r="Z5819" s="24"/>
      <c r="AC5819" s="24"/>
      <c r="AI5819" s="24"/>
      <c r="AL5819" s="24"/>
      <c r="AO5819" s="24"/>
      <c r="AR5819" s="24"/>
      <c r="AU5819" s="24"/>
    </row>
    <row r="5820">
      <c r="J5820" s="18"/>
      <c r="N5820" s="24"/>
      <c r="Q5820" s="24"/>
      <c r="T5820" s="24"/>
      <c r="W5820" s="24"/>
      <c r="Z5820" s="24"/>
      <c r="AC5820" s="24"/>
      <c r="AI5820" s="24"/>
      <c r="AL5820" s="24"/>
      <c r="AO5820" s="24"/>
      <c r="AR5820" s="24"/>
      <c r="AU5820" s="24"/>
    </row>
    <row r="5821">
      <c r="J5821" s="18"/>
      <c r="N5821" s="24"/>
      <c r="Q5821" s="24"/>
      <c r="T5821" s="24"/>
      <c r="W5821" s="24"/>
      <c r="Z5821" s="24"/>
      <c r="AC5821" s="24"/>
      <c r="AI5821" s="24"/>
      <c r="AL5821" s="24"/>
      <c r="AO5821" s="24"/>
      <c r="AR5821" s="24"/>
      <c r="AU5821" s="24"/>
    </row>
    <row r="5822">
      <c r="J5822" s="18"/>
      <c r="N5822" s="24"/>
      <c r="Q5822" s="24"/>
      <c r="T5822" s="24"/>
      <c r="W5822" s="24"/>
      <c r="Z5822" s="24"/>
      <c r="AC5822" s="24"/>
      <c r="AI5822" s="24"/>
      <c r="AL5822" s="24"/>
      <c r="AO5822" s="24"/>
      <c r="AR5822" s="24"/>
      <c r="AU5822" s="24"/>
    </row>
    <row r="5823">
      <c r="J5823" s="18"/>
      <c r="N5823" s="24"/>
      <c r="Q5823" s="24"/>
      <c r="T5823" s="24"/>
      <c r="W5823" s="24"/>
      <c r="Z5823" s="24"/>
      <c r="AC5823" s="24"/>
      <c r="AI5823" s="24"/>
      <c r="AL5823" s="24"/>
      <c r="AO5823" s="24"/>
      <c r="AR5823" s="24"/>
      <c r="AU5823" s="24"/>
    </row>
    <row r="5824">
      <c r="J5824" s="18"/>
      <c r="N5824" s="24"/>
      <c r="Q5824" s="24"/>
      <c r="T5824" s="24"/>
      <c r="W5824" s="24"/>
      <c r="Z5824" s="24"/>
      <c r="AC5824" s="24"/>
      <c r="AI5824" s="24"/>
      <c r="AL5824" s="24"/>
      <c r="AO5824" s="24"/>
      <c r="AR5824" s="24"/>
      <c r="AU5824" s="24"/>
    </row>
    <row r="5825">
      <c r="J5825" s="18"/>
      <c r="N5825" s="24"/>
      <c r="Q5825" s="24"/>
      <c r="T5825" s="24"/>
      <c r="W5825" s="24"/>
      <c r="Z5825" s="24"/>
      <c r="AC5825" s="24"/>
      <c r="AI5825" s="24"/>
      <c r="AL5825" s="24"/>
      <c r="AO5825" s="24"/>
      <c r="AR5825" s="24"/>
      <c r="AU5825" s="24"/>
    </row>
    <row r="5826">
      <c r="J5826" s="18"/>
      <c r="N5826" s="24"/>
      <c r="Q5826" s="24"/>
      <c r="T5826" s="24"/>
      <c r="W5826" s="24"/>
      <c r="Z5826" s="24"/>
      <c r="AC5826" s="24"/>
      <c r="AI5826" s="24"/>
      <c r="AL5826" s="24"/>
      <c r="AO5826" s="24"/>
      <c r="AR5826" s="24"/>
      <c r="AU5826" s="24"/>
    </row>
    <row r="5827">
      <c r="J5827" s="18"/>
      <c r="N5827" s="24"/>
      <c r="Q5827" s="24"/>
      <c r="T5827" s="24"/>
      <c r="W5827" s="24"/>
      <c r="Z5827" s="24"/>
      <c r="AC5827" s="24"/>
      <c r="AI5827" s="24"/>
      <c r="AL5827" s="24"/>
      <c r="AO5827" s="24"/>
      <c r="AR5827" s="24"/>
      <c r="AU5827" s="24"/>
    </row>
    <row r="5828">
      <c r="J5828" s="18"/>
      <c r="N5828" s="24"/>
      <c r="Q5828" s="24"/>
      <c r="T5828" s="24"/>
      <c r="W5828" s="24"/>
      <c r="Z5828" s="24"/>
      <c r="AC5828" s="24"/>
      <c r="AI5828" s="24"/>
      <c r="AL5828" s="24"/>
      <c r="AO5828" s="24"/>
      <c r="AR5828" s="24"/>
      <c r="AU5828" s="24"/>
    </row>
    <row r="5829">
      <c r="J5829" s="18"/>
      <c r="N5829" s="24"/>
      <c r="Q5829" s="24"/>
      <c r="T5829" s="24"/>
      <c r="W5829" s="24"/>
      <c r="Z5829" s="24"/>
      <c r="AC5829" s="24"/>
      <c r="AI5829" s="24"/>
      <c r="AL5829" s="24"/>
      <c r="AO5829" s="24"/>
      <c r="AR5829" s="24"/>
      <c r="AU5829" s="24"/>
    </row>
    <row r="5830">
      <c r="J5830" s="18"/>
      <c r="N5830" s="24"/>
      <c r="Q5830" s="24"/>
      <c r="T5830" s="24"/>
      <c r="W5830" s="24"/>
      <c r="Z5830" s="24"/>
      <c r="AC5830" s="24"/>
      <c r="AI5830" s="24"/>
      <c r="AL5830" s="24"/>
      <c r="AO5830" s="24"/>
      <c r="AR5830" s="24"/>
      <c r="AU5830" s="24"/>
    </row>
    <row r="5831">
      <c r="J5831" s="18"/>
      <c r="N5831" s="24"/>
      <c r="Q5831" s="24"/>
      <c r="T5831" s="24"/>
      <c r="W5831" s="24"/>
      <c r="Z5831" s="24"/>
      <c r="AC5831" s="24"/>
      <c r="AI5831" s="24"/>
      <c r="AL5831" s="24"/>
      <c r="AO5831" s="24"/>
      <c r="AR5831" s="24"/>
      <c r="AU5831" s="24"/>
    </row>
    <row r="5832">
      <c r="J5832" s="18"/>
      <c r="N5832" s="24"/>
      <c r="Q5832" s="24"/>
      <c r="T5832" s="24"/>
      <c r="W5832" s="24"/>
      <c r="Z5832" s="24"/>
      <c r="AC5832" s="24"/>
      <c r="AI5832" s="24"/>
      <c r="AL5832" s="24"/>
      <c r="AO5832" s="24"/>
      <c r="AR5832" s="24"/>
      <c r="AU5832" s="24"/>
    </row>
    <row r="5833">
      <c r="J5833" s="18"/>
      <c r="N5833" s="24"/>
      <c r="Q5833" s="24"/>
      <c r="T5833" s="24"/>
      <c r="W5833" s="24"/>
      <c r="Z5833" s="24"/>
      <c r="AC5833" s="24"/>
      <c r="AI5833" s="24"/>
      <c r="AL5833" s="24"/>
      <c r="AO5833" s="24"/>
      <c r="AR5833" s="24"/>
      <c r="AU5833" s="24"/>
    </row>
    <row r="5834">
      <c r="J5834" s="18"/>
      <c r="N5834" s="24"/>
      <c r="Q5834" s="24"/>
      <c r="T5834" s="24"/>
      <c r="W5834" s="24"/>
      <c r="Z5834" s="24"/>
      <c r="AC5834" s="24"/>
      <c r="AI5834" s="24"/>
      <c r="AL5834" s="24"/>
      <c r="AO5834" s="24"/>
      <c r="AR5834" s="24"/>
      <c r="AU5834" s="24"/>
    </row>
    <row r="5835">
      <c r="J5835" s="18"/>
      <c r="N5835" s="24"/>
      <c r="Q5835" s="24"/>
      <c r="T5835" s="24"/>
      <c r="W5835" s="24"/>
      <c r="Z5835" s="24"/>
      <c r="AC5835" s="24"/>
      <c r="AI5835" s="24"/>
      <c r="AL5835" s="24"/>
      <c r="AO5835" s="24"/>
      <c r="AR5835" s="24"/>
      <c r="AU5835" s="24"/>
    </row>
    <row r="5836">
      <c r="J5836" s="18"/>
      <c r="N5836" s="24"/>
      <c r="Q5836" s="24"/>
      <c r="T5836" s="24"/>
      <c r="W5836" s="24"/>
      <c r="Z5836" s="24"/>
      <c r="AC5836" s="24"/>
      <c r="AI5836" s="24"/>
      <c r="AL5836" s="24"/>
      <c r="AO5836" s="24"/>
      <c r="AR5836" s="24"/>
      <c r="AU5836" s="24"/>
    </row>
    <row r="5837">
      <c r="J5837" s="18"/>
      <c r="N5837" s="24"/>
      <c r="Q5837" s="24"/>
      <c r="T5837" s="24"/>
      <c r="W5837" s="24"/>
      <c r="Z5837" s="24"/>
      <c r="AC5837" s="24"/>
      <c r="AI5837" s="24"/>
      <c r="AL5837" s="24"/>
      <c r="AO5837" s="24"/>
      <c r="AR5837" s="24"/>
      <c r="AU5837" s="24"/>
    </row>
    <row r="5838">
      <c r="J5838" s="18"/>
      <c r="N5838" s="24"/>
      <c r="Q5838" s="24"/>
      <c r="T5838" s="24"/>
      <c r="W5838" s="24"/>
      <c r="Z5838" s="24"/>
      <c r="AC5838" s="24"/>
      <c r="AI5838" s="24"/>
      <c r="AL5838" s="24"/>
      <c r="AO5838" s="24"/>
      <c r="AR5838" s="24"/>
      <c r="AU5838" s="24"/>
    </row>
    <row r="5839">
      <c r="J5839" s="18"/>
      <c r="N5839" s="24"/>
      <c r="Q5839" s="24"/>
      <c r="T5839" s="24"/>
      <c r="W5839" s="24"/>
      <c r="Z5839" s="24"/>
      <c r="AC5839" s="24"/>
      <c r="AI5839" s="24"/>
      <c r="AL5839" s="24"/>
      <c r="AO5839" s="24"/>
      <c r="AR5839" s="24"/>
      <c r="AU5839" s="24"/>
    </row>
    <row r="5840">
      <c r="J5840" s="18"/>
      <c r="N5840" s="24"/>
      <c r="Q5840" s="24"/>
      <c r="T5840" s="24"/>
      <c r="W5840" s="24"/>
      <c r="Z5840" s="24"/>
      <c r="AC5840" s="24"/>
      <c r="AI5840" s="24"/>
      <c r="AL5840" s="24"/>
      <c r="AO5840" s="24"/>
      <c r="AR5840" s="24"/>
      <c r="AU5840" s="24"/>
    </row>
    <row r="5841">
      <c r="J5841" s="18"/>
      <c r="N5841" s="24"/>
      <c r="Q5841" s="24"/>
      <c r="T5841" s="24"/>
      <c r="W5841" s="24"/>
      <c r="Z5841" s="24"/>
      <c r="AC5841" s="24"/>
      <c r="AI5841" s="24"/>
      <c r="AL5841" s="24"/>
      <c r="AO5841" s="24"/>
      <c r="AR5841" s="24"/>
      <c r="AU5841" s="24"/>
    </row>
    <row r="5842">
      <c r="J5842" s="18"/>
      <c r="N5842" s="24"/>
      <c r="Q5842" s="24"/>
      <c r="T5842" s="24"/>
      <c r="W5842" s="24"/>
      <c r="Z5842" s="24"/>
      <c r="AC5842" s="24"/>
      <c r="AI5842" s="24"/>
      <c r="AL5842" s="24"/>
      <c r="AO5842" s="24"/>
      <c r="AR5842" s="24"/>
      <c r="AU5842" s="24"/>
    </row>
    <row r="5843">
      <c r="J5843" s="18"/>
      <c r="N5843" s="24"/>
      <c r="Q5843" s="24"/>
      <c r="T5843" s="24"/>
      <c r="W5843" s="24"/>
      <c r="Z5843" s="24"/>
      <c r="AC5843" s="24"/>
      <c r="AI5843" s="24"/>
      <c r="AL5843" s="24"/>
      <c r="AO5843" s="24"/>
      <c r="AR5843" s="24"/>
      <c r="AU5843" s="24"/>
    </row>
    <row r="5844">
      <c r="J5844" s="18"/>
      <c r="N5844" s="24"/>
      <c r="Q5844" s="24"/>
      <c r="T5844" s="24"/>
      <c r="W5844" s="24"/>
      <c r="Z5844" s="24"/>
      <c r="AC5844" s="24"/>
      <c r="AI5844" s="24"/>
      <c r="AL5844" s="24"/>
      <c r="AO5844" s="24"/>
      <c r="AR5844" s="24"/>
      <c r="AU5844" s="24"/>
    </row>
    <row r="5845">
      <c r="J5845" s="18"/>
      <c r="N5845" s="24"/>
      <c r="Q5845" s="24"/>
      <c r="T5845" s="24"/>
      <c r="W5845" s="24"/>
      <c r="Z5845" s="24"/>
      <c r="AC5845" s="24"/>
      <c r="AI5845" s="24"/>
      <c r="AL5845" s="24"/>
      <c r="AO5845" s="24"/>
      <c r="AR5845" s="24"/>
      <c r="AU5845" s="24"/>
    </row>
    <row r="5846">
      <c r="J5846" s="18"/>
      <c r="N5846" s="24"/>
      <c r="Q5846" s="24"/>
      <c r="T5846" s="24"/>
      <c r="W5846" s="24"/>
      <c r="Z5846" s="24"/>
      <c r="AC5846" s="24"/>
      <c r="AI5846" s="24"/>
      <c r="AL5846" s="24"/>
      <c r="AO5846" s="24"/>
      <c r="AR5846" s="24"/>
      <c r="AU5846" s="24"/>
    </row>
    <row r="5847">
      <c r="J5847" s="18"/>
      <c r="N5847" s="24"/>
      <c r="Q5847" s="24"/>
      <c r="T5847" s="24"/>
      <c r="W5847" s="24"/>
      <c r="Z5847" s="24"/>
      <c r="AC5847" s="24"/>
      <c r="AI5847" s="24"/>
      <c r="AL5847" s="24"/>
      <c r="AO5847" s="24"/>
      <c r="AR5847" s="24"/>
      <c r="AU5847" s="24"/>
    </row>
    <row r="5848">
      <c r="J5848" s="18"/>
      <c r="N5848" s="24"/>
      <c r="Q5848" s="24"/>
      <c r="T5848" s="24"/>
      <c r="W5848" s="24"/>
      <c r="Z5848" s="24"/>
      <c r="AC5848" s="24"/>
      <c r="AI5848" s="24"/>
      <c r="AL5848" s="24"/>
      <c r="AO5848" s="24"/>
      <c r="AR5848" s="24"/>
      <c r="AU5848" s="24"/>
    </row>
    <row r="5849">
      <c r="J5849" s="18"/>
      <c r="N5849" s="24"/>
      <c r="Q5849" s="24"/>
      <c r="T5849" s="24"/>
      <c r="W5849" s="24"/>
      <c r="Z5849" s="24"/>
      <c r="AC5849" s="24"/>
      <c r="AI5849" s="24"/>
      <c r="AL5849" s="24"/>
      <c r="AO5849" s="24"/>
      <c r="AR5849" s="24"/>
      <c r="AU5849" s="24"/>
    </row>
    <row r="5850">
      <c r="J5850" s="18"/>
      <c r="N5850" s="24"/>
      <c r="Q5850" s="24"/>
      <c r="T5850" s="24"/>
      <c r="W5850" s="24"/>
      <c r="Z5850" s="24"/>
      <c r="AC5850" s="24"/>
      <c r="AI5850" s="24"/>
      <c r="AL5850" s="24"/>
      <c r="AO5850" s="24"/>
      <c r="AR5850" s="24"/>
      <c r="AU5850" s="24"/>
    </row>
    <row r="5851">
      <c r="J5851" s="18"/>
      <c r="N5851" s="24"/>
      <c r="Q5851" s="24"/>
      <c r="T5851" s="24"/>
      <c r="W5851" s="24"/>
      <c r="Z5851" s="24"/>
      <c r="AC5851" s="24"/>
      <c r="AI5851" s="24"/>
      <c r="AL5851" s="24"/>
      <c r="AO5851" s="24"/>
      <c r="AR5851" s="24"/>
      <c r="AU5851" s="24"/>
    </row>
    <row r="5852">
      <c r="J5852" s="18"/>
      <c r="N5852" s="24"/>
      <c r="Q5852" s="24"/>
      <c r="T5852" s="24"/>
      <c r="W5852" s="24"/>
      <c r="Z5852" s="24"/>
      <c r="AC5852" s="24"/>
      <c r="AI5852" s="24"/>
      <c r="AL5852" s="24"/>
      <c r="AO5852" s="24"/>
      <c r="AR5852" s="24"/>
      <c r="AU5852" s="24"/>
    </row>
    <row r="5853">
      <c r="J5853" s="18"/>
      <c r="N5853" s="24"/>
      <c r="Q5853" s="24"/>
      <c r="T5853" s="24"/>
      <c r="W5853" s="24"/>
      <c r="Z5853" s="24"/>
      <c r="AC5853" s="24"/>
      <c r="AI5853" s="24"/>
      <c r="AL5853" s="24"/>
      <c r="AO5853" s="24"/>
      <c r="AR5853" s="24"/>
      <c r="AU5853" s="24"/>
    </row>
    <row r="5854">
      <c r="J5854" s="18"/>
      <c r="N5854" s="24"/>
      <c r="Q5854" s="24"/>
      <c r="T5854" s="24"/>
      <c r="W5854" s="24"/>
      <c r="Z5854" s="24"/>
      <c r="AC5854" s="24"/>
      <c r="AI5854" s="24"/>
      <c r="AL5854" s="24"/>
      <c r="AO5854" s="24"/>
      <c r="AR5854" s="24"/>
      <c r="AU5854" s="24"/>
    </row>
    <row r="5855">
      <c r="J5855" s="18"/>
      <c r="N5855" s="24"/>
      <c r="Q5855" s="24"/>
      <c r="T5855" s="24"/>
      <c r="W5855" s="24"/>
      <c r="Z5855" s="24"/>
      <c r="AC5855" s="24"/>
      <c r="AI5855" s="24"/>
      <c r="AL5855" s="24"/>
      <c r="AO5855" s="24"/>
      <c r="AR5855" s="24"/>
      <c r="AU5855" s="24"/>
    </row>
    <row r="5856">
      <c r="J5856" s="18"/>
      <c r="N5856" s="24"/>
      <c r="Q5856" s="24"/>
      <c r="T5856" s="24"/>
      <c r="W5856" s="24"/>
      <c r="Z5856" s="24"/>
      <c r="AC5856" s="24"/>
      <c r="AI5856" s="24"/>
      <c r="AL5856" s="24"/>
      <c r="AO5856" s="24"/>
      <c r="AR5856" s="24"/>
      <c r="AU5856" s="24"/>
    </row>
    <row r="5857">
      <c r="J5857" s="18"/>
      <c r="N5857" s="24"/>
      <c r="Q5857" s="24"/>
      <c r="T5857" s="24"/>
      <c r="W5857" s="24"/>
      <c r="Z5857" s="24"/>
      <c r="AC5857" s="24"/>
      <c r="AI5857" s="24"/>
      <c r="AL5857" s="24"/>
      <c r="AO5857" s="24"/>
      <c r="AR5857" s="24"/>
      <c r="AU5857" s="24"/>
    </row>
    <row r="5858">
      <c r="J5858" s="18"/>
      <c r="N5858" s="24"/>
      <c r="Q5858" s="24"/>
      <c r="T5858" s="24"/>
      <c r="W5858" s="24"/>
      <c r="Z5858" s="24"/>
      <c r="AC5858" s="24"/>
      <c r="AI5858" s="24"/>
      <c r="AL5858" s="24"/>
      <c r="AO5858" s="24"/>
      <c r="AR5858" s="24"/>
      <c r="AU5858" s="24"/>
    </row>
    <row r="5859">
      <c r="J5859" s="18"/>
      <c r="N5859" s="24"/>
      <c r="Q5859" s="24"/>
      <c r="T5859" s="24"/>
      <c r="W5859" s="24"/>
      <c r="Z5859" s="24"/>
      <c r="AC5859" s="24"/>
      <c r="AI5859" s="24"/>
      <c r="AL5859" s="24"/>
      <c r="AO5859" s="24"/>
      <c r="AR5859" s="24"/>
      <c r="AU5859" s="24"/>
    </row>
    <row r="5860">
      <c r="J5860" s="18"/>
      <c r="N5860" s="24"/>
      <c r="Q5860" s="24"/>
      <c r="T5860" s="24"/>
      <c r="W5860" s="24"/>
      <c r="Z5860" s="24"/>
      <c r="AC5860" s="24"/>
      <c r="AI5860" s="24"/>
      <c r="AL5860" s="24"/>
      <c r="AO5860" s="24"/>
      <c r="AR5860" s="24"/>
      <c r="AU5860" s="24"/>
    </row>
    <row r="5861">
      <c r="J5861" s="18"/>
      <c r="N5861" s="24"/>
      <c r="Q5861" s="24"/>
      <c r="T5861" s="24"/>
      <c r="W5861" s="24"/>
      <c r="Z5861" s="24"/>
      <c r="AC5861" s="24"/>
      <c r="AI5861" s="24"/>
      <c r="AL5861" s="24"/>
      <c r="AO5861" s="24"/>
      <c r="AR5861" s="24"/>
      <c r="AU5861" s="24"/>
    </row>
    <row r="5862">
      <c r="J5862" s="18"/>
      <c r="N5862" s="24"/>
      <c r="Q5862" s="24"/>
      <c r="T5862" s="24"/>
      <c r="W5862" s="24"/>
      <c r="Z5862" s="24"/>
      <c r="AC5862" s="24"/>
      <c r="AI5862" s="24"/>
      <c r="AL5862" s="24"/>
      <c r="AO5862" s="24"/>
      <c r="AR5862" s="24"/>
      <c r="AU5862" s="24"/>
    </row>
    <row r="5863">
      <c r="J5863" s="18"/>
      <c r="N5863" s="24"/>
      <c r="Q5863" s="24"/>
      <c r="T5863" s="24"/>
      <c r="W5863" s="24"/>
      <c r="Z5863" s="24"/>
      <c r="AC5863" s="24"/>
      <c r="AI5863" s="24"/>
      <c r="AL5863" s="24"/>
      <c r="AO5863" s="24"/>
      <c r="AR5863" s="24"/>
      <c r="AU5863" s="24"/>
    </row>
    <row r="5864">
      <c r="J5864" s="18"/>
      <c r="N5864" s="24"/>
      <c r="Q5864" s="24"/>
      <c r="T5864" s="24"/>
      <c r="W5864" s="24"/>
      <c r="Z5864" s="24"/>
      <c r="AC5864" s="24"/>
      <c r="AI5864" s="24"/>
      <c r="AL5864" s="24"/>
      <c r="AO5864" s="24"/>
      <c r="AR5864" s="24"/>
      <c r="AU5864" s="24"/>
    </row>
    <row r="5865">
      <c r="J5865" s="18"/>
      <c r="N5865" s="24"/>
      <c r="Q5865" s="24"/>
      <c r="T5865" s="24"/>
      <c r="W5865" s="24"/>
      <c r="Z5865" s="24"/>
      <c r="AC5865" s="24"/>
      <c r="AI5865" s="24"/>
      <c r="AL5865" s="24"/>
      <c r="AO5865" s="24"/>
      <c r="AR5865" s="24"/>
      <c r="AU5865" s="24"/>
    </row>
    <row r="5866">
      <c r="J5866" s="18"/>
      <c r="N5866" s="24"/>
      <c r="Q5866" s="24"/>
      <c r="T5866" s="24"/>
      <c r="W5866" s="24"/>
      <c r="Z5866" s="24"/>
      <c r="AC5866" s="24"/>
      <c r="AI5866" s="24"/>
      <c r="AL5866" s="24"/>
      <c r="AO5866" s="24"/>
      <c r="AR5866" s="24"/>
      <c r="AU5866" s="24"/>
    </row>
    <row r="5867">
      <c r="J5867" s="18"/>
      <c r="N5867" s="24"/>
      <c r="Q5867" s="24"/>
      <c r="T5867" s="24"/>
      <c r="W5867" s="24"/>
      <c r="Z5867" s="24"/>
      <c r="AC5867" s="24"/>
      <c r="AI5867" s="24"/>
      <c r="AL5867" s="24"/>
      <c r="AO5867" s="24"/>
      <c r="AR5867" s="24"/>
      <c r="AU5867" s="24"/>
    </row>
    <row r="5868">
      <c r="J5868" s="18"/>
      <c r="N5868" s="24"/>
      <c r="Q5868" s="24"/>
      <c r="T5868" s="24"/>
      <c r="W5868" s="24"/>
      <c r="Z5868" s="24"/>
      <c r="AC5868" s="24"/>
      <c r="AI5868" s="24"/>
      <c r="AL5868" s="24"/>
      <c r="AO5868" s="24"/>
      <c r="AR5868" s="24"/>
      <c r="AU5868" s="24"/>
    </row>
    <row r="5869">
      <c r="J5869" s="18"/>
      <c r="N5869" s="24"/>
      <c r="Q5869" s="24"/>
      <c r="T5869" s="24"/>
      <c r="W5869" s="24"/>
      <c r="Z5869" s="24"/>
      <c r="AC5869" s="24"/>
      <c r="AI5869" s="24"/>
      <c r="AL5869" s="24"/>
      <c r="AO5869" s="24"/>
      <c r="AR5869" s="24"/>
      <c r="AU5869" s="24"/>
    </row>
    <row r="5870">
      <c r="J5870" s="18"/>
      <c r="N5870" s="24"/>
      <c r="Q5870" s="24"/>
      <c r="T5870" s="24"/>
      <c r="W5870" s="24"/>
      <c r="Z5870" s="24"/>
      <c r="AC5870" s="24"/>
      <c r="AI5870" s="24"/>
      <c r="AL5870" s="24"/>
      <c r="AO5870" s="24"/>
      <c r="AR5870" s="24"/>
      <c r="AU5870" s="24"/>
    </row>
    <row r="5871">
      <c r="J5871" s="18"/>
      <c r="N5871" s="24"/>
      <c r="Q5871" s="24"/>
      <c r="T5871" s="24"/>
      <c r="W5871" s="24"/>
      <c r="Z5871" s="24"/>
      <c r="AC5871" s="24"/>
      <c r="AI5871" s="24"/>
      <c r="AL5871" s="24"/>
      <c r="AO5871" s="24"/>
      <c r="AR5871" s="24"/>
      <c r="AU5871" s="24"/>
    </row>
    <row r="5872">
      <c r="J5872" s="18"/>
      <c r="N5872" s="24"/>
      <c r="Q5872" s="24"/>
      <c r="T5872" s="24"/>
      <c r="W5872" s="24"/>
      <c r="Z5872" s="24"/>
      <c r="AC5872" s="24"/>
      <c r="AI5872" s="24"/>
      <c r="AL5872" s="24"/>
      <c r="AO5872" s="24"/>
      <c r="AR5872" s="24"/>
      <c r="AU5872" s="24"/>
    </row>
    <row r="5873">
      <c r="J5873" s="18"/>
      <c r="N5873" s="24"/>
      <c r="Q5873" s="24"/>
      <c r="T5873" s="24"/>
      <c r="W5873" s="24"/>
      <c r="Z5873" s="24"/>
      <c r="AC5873" s="24"/>
      <c r="AI5873" s="24"/>
      <c r="AL5873" s="24"/>
      <c r="AO5873" s="24"/>
      <c r="AR5873" s="24"/>
      <c r="AU5873" s="24"/>
    </row>
    <row r="5874">
      <c r="J5874" s="18"/>
      <c r="N5874" s="24"/>
      <c r="Q5874" s="24"/>
      <c r="T5874" s="24"/>
      <c r="W5874" s="24"/>
      <c r="Z5874" s="24"/>
      <c r="AC5874" s="24"/>
      <c r="AI5874" s="24"/>
      <c r="AL5874" s="24"/>
      <c r="AO5874" s="24"/>
      <c r="AR5874" s="24"/>
      <c r="AU5874" s="24"/>
    </row>
    <row r="5875">
      <c r="J5875" s="18"/>
      <c r="N5875" s="24"/>
      <c r="Q5875" s="24"/>
      <c r="T5875" s="24"/>
      <c r="W5875" s="24"/>
      <c r="Z5875" s="24"/>
      <c r="AC5875" s="24"/>
      <c r="AI5875" s="24"/>
      <c r="AL5875" s="24"/>
      <c r="AO5875" s="24"/>
      <c r="AR5875" s="24"/>
      <c r="AU5875" s="24"/>
    </row>
    <row r="5876">
      <c r="J5876" s="18"/>
      <c r="N5876" s="24"/>
      <c r="Q5876" s="24"/>
      <c r="T5876" s="24"/>
      <c r="W5876" s="24"/>
      <c r="Z5876" s="24"/>
      <c r="AC5876" s="24"/>
      <c r="AI5876" s="24"/>
      <c r="AL5876" s="24"/>
      <c r="AO5876" s="24"/>
      <c r="AR5876" s="24"/>
      <c r="AU5876" s="24"/>
    </row>
    <row r="5877">
      <c r="J5877" s="18"/>
      <c r="N5877" s="24"/>
      <c r="Q5877" s="24"/>
      <c r="T5877" s="24"/>
      <c r="W5877" s="24"/>
      <c r="Z5877" s="24"/>
      <c r="AC5877" s="24"/>
      <c r="AI5877" s="24"/>
      <c r="AL5877" s="24"/>
      <c r="AO5877" s="24"/>
      <c r="AR5877" s="24"/>
      <c r="AU5877" s="24"/>
    </row>
    <row r="5878">
      <c r="J5878" s="18"/>
      <c r="N5878" s="24"/>
      <c r="Q5878" s="24"/>
      <c r="T5878" s="24"/>
      <c r="W5878" s="24"/>
      <c r="Z5878" s="24"/>
      <c r="AC5878" s="24"/>
      <c r="AI5878" s="24"/>
      <c r="AL5878" s="24"/>
      <c r="AO5878" s="24"/>
      <c r="AR5878" s="24"/>
      <c r="AU5878" s="24"/>
    </row>
    <row r="5879">
      <c r="J5879" s="18"/>
      <c r="N5879" s="24"/>
      <c r="Q5879" s="24"/>
      <c r="T5879" s="24"/>
      <c r="W5879" s="24"/>
      <c r="Z5879" s="24"/>
      <c r="AC5879" s="24"/>
      <c r="AI5879" s="24"/>
      <c r="AL5879" s="24"/>
      <c r="AO5879" s="24"/>
      <c r="AR5879" s="24"/>
      <c r="AU5879" s="24"/>
    </row>
    <row r="5880">
      <c r="J5880" s="18"/>
      <c r="N5880" s="24"/>
      <c r="Q5880" s="24"/>
      <c r="T5880" s="24"/>
      <c r="W5880" s="24"/>
      <c r="Z5880" s="24"/>
      <c r="AC5880" s="24"/>
      <c r="AI5880" s="24"/>
      <c r="AL5880" s="24"/>
      <c r="AO5880" s="24"/>
      <c r="AR5880" s="24"/>
      <c r="AU5880" s="24"/>
    </row>
    <row r="5881">
      <c r="J5881" s="18"/>
      <c r="N5881" s="24"/>
      <c r="Q5881" s="24"/>
      <c r="T5881" s="24"/>
      <c r="W5881" s="24"/>
      <c r="Z5881" s="24"/>
      <c r="AC5881" s="24"/>
      <c r="AI5881" s="24"/>
      <c r="AL5881" s="24"/>
      <c r="AO5881" s="24"/>
      <c r="AR5881" s="24"/>
      <c r="AU5881" s="24"/>
    </row>
    <row r="5882">
      <c r="J5882" s="18"/>
      <c r="N5882" s="24"/>
      <c r="Q5882" s="24"/>
      <c r="T5882" s="24"/>
      <c r="W5882" s="24"/>
      <c r="Z5882" s="24"/>
      <c r="AC5882" s="24"/>
      <c r="AI5882" s="24"/>
      <c r="AL5882" s="24"/>
      <c r="AO5882" s="24"/>
      <c r="AR5882" s="24"/>
      <c r="AU5882" s="24"/>
    </row>
    <row r="5883">
      <c r="J5883" s="18"/>
      <c r="N5883" s="24"/>
      <c r="Q5883" s="24"/>
      <c r="T5883" s="24"/>
      <c r="W5883" s="24"/>
      <c r="Z5883" s="24"/>
      <c r="AC5883" s="24"/>
      <c r="AI5883" s="24"/>
      <c r="AL5883" s="24"/>
      <c r="AO5883" s="24"/>
      <c r="AR5883" s="24"/>
      <c r="AU5883" s="24"/>
    </row>
    <row r="5884">
      <c r="J5884" s="18"/>
      <c r="N5884" s="24"/>
      <c r="Q5884" s="24"/>
      <c r="T5884" s="24"/>
      <c r="W5884" s="24"/>
      <c r="Z5884" s="24"/>
      <c r="AC5884" s="24"/>
      <c r="AI5884" s="24"/>
      <c r="AL5884" s="24"/>
      <c r="AO5884" s="24"/>
      <c r="AR5884" s="24"/>
      <c r="AU5884" s="24"/>
    </row>
    <row r="5885">
      <c r="J5885" s="18"/>
      <c r="N5885" s="24"/>
      <c r="Q5885" s="24"/>
      <c r="T5885" s="24"/>
      <c r="W5885" s="24"/>
      <c r="Z5885" s="24"/>
      <c r="AC5885" s="24"/>
      <c r="AI5885" s="24"/>
      <c r="AL5885" s="24"/>
      <c r="AO5885" s="24"/>
      <c r="AR5885" s="24"/>
      <c r="AU5885" s="24"/>
    </row>
    <row r="5886">
      <c r="J5886" s="18"/>
      <c r="N5886" s="24"/>
      <c r="Q5886" s="24"/>
      <c r="T5886" s="24"/>
      <c r="W5886" s="24"/>
      <c r="Z5886" s="24"/>
      <c r="AC5886" s="24"/>
      <c r="AI5886" s="24"/>
      <c r="AL5886" s="24"/>
      <c r="AO5886" s="24"/>
      <c r="AR5886" s="24"/>
      <c r="AU5886" s="24"/>
    </row>
    <row r="5887">
      <c r="J5887" s="18"/>
      <c r="N5887" s="24"/>
      <c r="Q5887" s="24"/>
      <c r="T5887" s="24"/>
      <c r="W5887" s="24"/>
      <c r="Z5887" s="24"/>
      <c r="AC5887" s="24"/>
      <c r="AI5887" s="24"/>
      <c r="AL5887" s="24"/>
      <c r="AO5887" s="24"/>
      <c r="AR5887" s="24"/>
      <c r="AU5887" s="24"/>
    </row>
    <row r="5888">
      <c r="J5888" s="18"/>
      <c r="N5888" s="24"/>
      <c r="Q5888" s="24"/>
      <c r="T5888" s="24"/>
      <c r="W5888" s="24"/>
      <c r="Z5888" s="24"/>
      <c r="AC5888" s="24"/>
      <c r="AI5888" s="24"/>
      <c r="AL5888" s="24"/>
      <c r="AO5888" s="24"/>
      <c r="AR5888" s="24"/>
      <c r="AU5888" s="24"/>
    </row>
    <row r="5889">
      <c r="J5889" s="18"/>
      <c r="N5889" s="24"/>
      <c r="Q5889" s="24"/>
      <c r="T5889" s="24"/>
      <c r="W5889" s="24"/>
      <c r="Z5889" s="24"/>
      <c r="AC5889" s="24"/>
      <c r="AI5889" s="24"/>
      <c r="AL5889" s="24"/>
      <c r="AO5889" s="24"/>
      <c r="AR5889" s="24"/>
      <c r="AU5889" s="24"/>
    </row>
    <row r="5890">
      <c r="J5890" s="18"/>
      <c r="N5890" s="24"/>
      <c r="Q5890" s="24"/>
      <c r="T5890" s="24"/>
      <c r="W5890" s="24"/>
      <c r="Z5890" s="24"/>
      <c r="AC5890" s="24"/>
      <c r="AI5890" s="24"/>
      <c r="AL5890" s="24"/>
      <c r="AO5890" s="24"/>
      <c r="AR5890" s="24"/>
      <c r="AU5890" s="24"/>
    </row>
    <row r="5891">
      <c r="J5891" s="18"/>
      <c r="N5891" s="24"/>
      <c r="Q5891" s="24"/>
      <c r="T5891" s="24"/>
      <c r="W5891" s="24"/>
      <c r="Z5891" s="24"/>
      <c r="AC5891" s="24"/>
      <c r="AI5891" s="24"/>
      <c r="AL5891" s="24"/>
      <c r="AO5891" s="24"/>
      <c r="AR5891" s="24"/>
      <c r="AU5891" s="24"/>
    </row>
    <row r="5892">
      <c r="J5892" s="18"/>
      <c r="N5892" s="24"/>
      <c r="Q5892" s="24"/>
      <c r="T5892" s="24"/>
      <c r="W5892" s="24"/>
      <c r="Z5892" s="24"/>
      <c r="AC5892" s="24"/>
      <c r="AI5892" s="24"/>
      <c r="AL5892" s="24"/>
      <c r="AO5892" s="24"/>
      <c r="AR5892" s="24"/>
      <c r="AU5892" s="24"/>
    </row>
    <row r="5893">
      <c r="J5893" s="18"/>
      <c r="N5893" s="24"/>
      <c r="Q5893" s="24"/>
      <c r="T5893" s="24"/>
      <c r="W5893" s="24"/>
      <c r="Z5893" s="24"/>
      <c r="AC5893" s="24"/>
      <c r="AI5893" s="24"/>
      <c r="AL5893" s="24"/>
      <c r="AO5893" s="24"/>
      <c r="AR5893" s="24"/>
      <c r="AU5893" s="24"/>
    </row>
    <row r="5894">
      <c r="J5894" s="18"/>
      <c r="N5894" s="24"/>
      <c r="Q5894" s="24"/>
      <c r="T5894" s="24"/>
      <c r="W5894" s="24"/>
      <c r="Z5894" s="24"/>
      <c r="AC5894" s="24"/>
      <c r="AI5894" s="24"/>
      <c r="AL5894" s="24"/>
      <c r="AO5894" s="24"/>
      <c r="AR5894" s="24"/>
      <c r="AU5894" s="24"/>
    </row>
    <row r="5895">
      <c r="J5895" s="18"/>
      <c r="N5895" s="24"/>
      <c r="Q5895" s="24"/>
      <c r="T5895" s="24"/>
      <c r="W5895" s="24"/>
      <c r="Z5895" s="24"/>
      <c r="AC5895" s="24"/>
      <c r="AI5895" s="24"/>
      <c r="AL5895" s="24"/>
      <c r="AO5895" s="24"/>
      <c r="AR5895" s="24"/>
      <c r="AU5895" s="24"/>
    </row>
    <row r="5896">
      <c r="J5896" s="18"/>
      <c r="N5896" s="24"/>
      <c r="Q5896" s="24"/>
      <c r="T5896" s="24"/>
      <c r="W5896" s="24"/>
      <c r="Z5896" s="24"/>
      <c r="AC5896" s="24"/>
      <c r="AI5896" s="24"/>
      <c r="AL5896" s="24"/>
      <c r="AO5896" s="24"/>
      <c r="AR5896" s="24"/>
      <c r="AU5896" s="24"/>
    </row>
    <row r="5897">
      <c r="J5897" s="18"/>
      <c r="N5897" s="24"/>
      <c r="Q5897" s="24"/>
      <c r="T5897" s="24"/>
      <c r="W5897" s="24"/>
      <c r="Z5897" s="24"/>
      <c r="AC5897" s="24"/>
      <c r="AI5897" s="24"/>
      <c r="AL5897" s="24"/>
      <c r="AO5897" s="24"/>
      <c r="AR5897" s="24"/>
      <c r="AU5897" s="24"/>
    </row>
    <row r="5898">
      <c r="J5898" s="18"/>
      <c r="N5898" s="24"/>
      <c r="Q5898" s="24"/>
      <c r="T5898" s="24"/>
      <c r="W5898" s="24"/>
      <c r="Z5898" s="24"/>
      <c r="AC5898" s="24"/>
      <c r="AI5898" s="24"/>
      <c r="AL5898" s="24"/>
      <c r="AO5898" s="24"/>
      <c r="AR5898" s="24"/>
      <c r="AU5898" s="24"/>
    </row>
    <row r="5899">
      <c r="J5899" s="18"/>
      <c r="N5899" s="24"/>
      <c r="Q5899" s="24"/>
      <c r="T5899" s="24"/>
      <c r="W5899" s="24"/>
      <c r="Z5899" s="24"/>
      <c r="AC5899" s="24"/>
      <c r="AI5899" s="24"/>
      <c r="AL5899" s="24"/>
      <c r="AO5899" s="24"/>
      <c r="AR5899" s="24"/>
      <c r="AU5899" s="24"/>
    </row>
    <row r="5900">
      <c r="J5900" s="18"/>
      <c r="N5900" s="24"/>
      <c r="Q5900" s="24"/>
      <c r="T5900" s="24"/>
      <c r="W5900" s="24"/>
      <c r="Z5900" s="24"/>
      <c r="AC5900" s="24"/>
      <c r="AI5900" s="24"/>
      <c r="AL5900" s="24"/>
      <c r="AO5900" s="24"/>
      <c r="AR5900" s="24"/>
      <c r="AU5900" s="24"/>
    </row>
    <row r="5901">
      <c r="J5901" s="18"/>
      <c r="N5901" s="24"/>
      <c r="Q5901" s="24"/>
      <c r="T5901" s="24"/>
      <c r="W5901" s="24"/>
      <c r="Z5901" s="24"/>
      <c r="AC5901" s="24"/>
      <c r="AI5901" s="24"/>
      <c r="AL5901" s="24"/>
      <c r="AO5901" s="24"/>
      <c r="AR5901" s="24"/>
      <c r="AU5901" s="24"/>
    </row>
    <row r="5902">
      <c r="J5902" s="18"/>
      <c r="N5902" s="24"/>
      <c r="Q5902" s="24"/>
      <c r="T5902" s="24"/>
      <c r="W5902" s="24"/>
      <c r="Z5902" s="24"/>
      <c r="AC5902" s="24"/>
      <c r="AI5902" s="24"/>
      <c r="AL5902" s="24"/>
      <c r="AO5902" s="24"/>
      <c r="AR5902" s="24"/>
      <c r="AU5902" s="24"/>
    </row>
    <row r="5903">
      <c r="J5903" s="18"/>
      <c r="N5903" s="24"/>
      <c r="Q5903" s="24"/>
      <c r="T5903" s="24"/>
      <c r="W5903" s="24"/>
      <c r="Z5903" s="24"/>
      <c r="AC5903" s="24"/>
      <c r="AI5903" s="24"/>
      <c r="AL5903" s="24"/>
      <c r="AO5903" s="24"/>
      <c r="AR5903" s="24"/>
      <c r="AU5903" s="24"/>
    </row>
    <row r="5904">
      <c r="J5904" s="18"/>
      <c r="N5904" s="24"/>
      <c r="Q5904" s="24"/>
      <c r="T5904" s="24"/>
      <c r="W5904" s="24"/>
      <c r="Z5904" s="24"/>
      <c r="AC5904" s="24"/>
      <c r="AI5904" s="24"/>
      <c r="AL5904" s="24"/>
      <c r="AO5904" s="24"/>
      <c r="AR5904" s="24"/>
      <c r="AU5904" s="24"/>
    </row>
    <row r="5905">
      <c r="J5905" s="18"/>
      <c r="N5905" s="24"/>
      <c r="Q5905" s="24"/>
      <c r="T5905" s="24"/>
      <c r="W5905" s="24"/>
      <c r="Z5905" s="24"/>
      <c r="AC5905" s="24"/>
      <c r="AI5905" s="24"/>
      <c r="AL5905" s="24"/>
      <c r="AO5905" s="24"/>
      <c r="AR5905" s="24"/>
      <c r="AU5905" s="24"/>
    </row>
    <row r="5906">
      <c r="J5906" s="18"/>
      <c r="N5906" s="24"/>
      <c r="Q5906" s="24"/>
      <c r="T5906" s="24"/>
      <c r="W5906" s="24"/>
      <c r="Z5906" s="24"/>
      <c r="AC5906" s="24"/>
      <c r="AI5906" s="24"/>
      <c r="AL5906" s="24"/>
      <c r="AO5906" s="24"/>
      <c r="AR5906" s="24"/>
      <c r="AU5906" s="24"/>
    </row>
    <row r="5907">
      <c r="J5907" s="18"/>
      <c r="N5907" s="24"/>
      <c r="Q5907" s="24"/>
      <c r="T5907" s="24"/>
      <c r="W5907" s="24"/>
      <c r="Z5907" s="24"/>
      <c r="AC5907" s="24"/>
      <c r="AI5907" s="24"/>
      <c r="AL5907" s="24"/>
      <c r="AO5907" s="24"/>
      <c r="AR5907" s="24"/>
      <c r="AU5907" s="24"/>
    </row>
    <row r="5908">
      <c r="J5908" s="18"/>
      <c r="N5908" s="24"/>
      <c r="Q5908" s="24"/>
      <c r="T5908" s="24"/>
      <c r="W5908" s="24"/>
      <c r="Z5908" s="24"/>
      <c r="AC5908" s="24"/>
      <c r="AI5908" s="24"/>
      <c r="AL5908" s="24"/>
      <c r="AO5908" s="24"/>
      <c r="AR5908" s="24"/>
      <c r="AU5908" s="24"/>
    </row>
    <row r="5909">
      <c r="J5909" s="18"/>
      <c r="N5909" s="24"/>
      <c r="Q5909" s="24"/>
      <c r="T5909" s="24"/>
      <c r="W5909" s="24"/>
      <c r="Z5909" s="24"/>
      <c r="AC5909" s="24"/>
      <c r="AI5909" s="24"/>
      <c r="AL5909" s="24"/>
      <c r="AO5909" s="24"/>
      <c r="AR5909" s="24"/>
      <c r="AU5909" s="24"/>
    </row>
    <row r="5910">
      <c r="J5910" s="18"/>
      <c r="N5910" s="24"/>
      <c r="Q5910" s="24"/>
      <c r="T5910" s="24"/>
      <c r="W5910" s="24"/>
      <c r="Z5910" s="24"/>
      <c r="AC5910" s="24"/>
      <c r="AI5910" s="24"/>
      <c r="AL5910" s="24"/>
      <c r="AO5910" s="24"/>
      <c r="AR5910" s="24"/>
      <c r="AU5910" s="24"/>
    </row>
    <row r="5911">
      <c r="J5911" s="18"/>
      <c r="N5911" s="24"/>
      <c r="Q5911" s="24"/>
      <c r="T5911" s="24"/>
      <c r="W5911" s="24"/>
      <c r="Z5911" s="24"/>
      <c r="AC5911" s="24"/>
      <c r="AI5911" s="24"/>
      <c r="AL5911" s="24"/>
      <c r="AO5911" s="24"/>
      <c r="AR5911" s="24"/>
      <c r="AU5911" s="24"/>
    </row>
    <row r="5912">
      <c r="J5912" s="18"/>
      <c r="N5912" s="24"/>
      <c r="Q5912" s="24"/>
      <c r="T5912" s="24"/>
      <c r="W5912" s="24"/>
      <c r="Z5912" s="24"/>
      <c r="AC5912" s="24"/>
      <c r="AI5912" s="24"/>
      <c r="AL5912" s="24"/>
      <c r="AO5912" s="24"/>
      <c r="AR5912" s="24"/>
      <c r="AU5912" s="24"/>
    </row>
    <row r="5913">
      <c r="J5913" s="18"/>
      <c r="N5913" s="24"/>
      <c r="Q5913" s="24"/>
      <c r="T5913" s="24"/>
      <c r="W5913" s="24"/>
      <c r="Z5913" s="24"/>
      <c r="AC5913" s="24"/>
      <c r="AI5913" s="24"/>
      <c r="AL5913" s="24"/>
      <c r="AO5913" s="24"/>
      <c r="AR5913" s="24"/>
      <c r="AU5913" s="24"/>
    </row>
    <row r="5914">
      <c r="J5914" s="18"/>
      <c r="N5914" s="24"/>
      <c r="Q5914" s="24"/>
      <c r="T5914" s="24"/>
      <c r="W5914" s="24"/>
      <c r="Z5914" s="24"/>
      <c r="AC5914" s="24"/>
      <c r="AI5914" s="24"/>
      <c r="AL5914" s="24"/>
      <c r="AO5914" s="24"/>
      <c r="AR5914" s="24"/>
      <c r="AU5914" s="24"/>
    </row>
    <row r="5915">
      <c r="J5915" s="18"/>
      <c r="N5915" s="24"/>
      <c r="Q5915" s="24"/>
      <c r="T5915" s="24"/>
      <c r="W5915" s="24"/>
      <c r="Z5915" s="24"/>
      <c r="AC5915" s="24"/>
      <c r="AI5915" s="24"/>
      <c r="AL5915" s="24"/>
      <c r="AO5915" s="24"/>
      <c r="AR5915" s="24"/>
      <c r="AU5915" s="24"/>
    </row>
    <row r="5916">
      <c r="J5916" s="18"/>
      <c r="N5916" s="24"/>
      <c r="Q5916" s="24"/>
      <c r="T5916" s="24"/>
      <c r="W5916" s="24"/>
      <c r="Z5916" s="24"/>
      <c r="AC5916" s="24"/>
      <c r="AI5916" s="24"/>
      <c r="AL5916" s="24"/>
      <c r="AO5916" s="24"/>
      <c r="AR5916" s="24"/>
      <c r="AU5916" s="24"/>
    </row>
    <row r="5917">
      <c r="J5917" s="18"/>
      <c r="N5917" s="24"/>
      <c r="Q5917" s="24"/>
      <c r="T5917" s="24"/>
      <c r="W5917" s="24"/>
      <c r="Z5917" s="24"/>
      <c r="AC5917" s="24"/>
      <c r="AI5917" s="24"/>
      <c r="AL5917" s="24"/>
      <c r="AO5917" s="24"/>
      <c r="AR5917" s="24"/>
      <c r="AU5917" s="24"/>
    </row>
    <row r="5918">
      <c r="J5918" s="18"/>
      <c r="N5918" s="24"/>
      <c r="Q5918" s="24"/>
      <c r="T5918" s="24"/>
      <c r="W5918" s="24"/>
      <c r="Z5918" s="24"/>
      <c r="AC5918" s="24"/>
      <c r="AI5918" s="24"/>
      <c r="AL5918" s="24"/>
      <c r="AO5918" s="24"/>
      <c r="AR5918" s="24"/>
      <c r="AU5918" s="24"/>
    </row>
    <row r="5919">
      <c r="J5919" s="18"/>
      <c r="N5919" s="24"/>
      <c r="Q5919" s="24"/>
      <c r="T5919" s="24"/>
      <c r="W5919" s="24"/>
      <c r="Z5919" s="24"/>
      <c r="AC5919" s="24"/>
      <c r="AI5919" s="24"/>
      <c r="AL5919" s="24"/>
      <c r="AO5919" s="24"/>
      <c r="AR5919" s="24"/>
      <c r="AU5919" s="24"/>
    </row>
    <row r="5920">
      <c r="J5920" s="18"/>
      <c r="N5920" s="24"/>
      <c r="Q5920" s="24"/>
      <c r="T5920" s="24"/>
      <c r="W5920" s="24"/>
      <c r="Z5920" s="24"/>
      <c r="AC5920" s="24"/>
      <c r="AI5920" s="24"/>
      <c r="AL5920" s="24"/>
      <c r="AO5920" s="24"/>
      <c r="AR5920" s="24"/>
      <c r="AU5920" s="24"/>
    </row>
    <row r="5921">
      <c r="J5921" s="18"/>
      <c r="N5921" s="24"/>
      <c r="Q5921" s="24"/>
      <c r="T5921" s="24"/>
      <c r="W5921" s="24"/>
      <c r="Z5921" s="24"/>
      <c r="AC5921" s="24"/>
      <c r="AI5921" s="24"/>
      <c r="AL5921" s="24"/>
      <c r="AO5921" s="24"/>
      <c r="AR5921" s="24"/>
      <c r="AU5921" s="24"/>
    </row>
    <row r="5922">
      <c r="J5922" s="18"/>
      <c r="N5922" s="24"/>
      <c r="Q5922" s="24"/>
      <c r="T5922" s="24"/>
      <c r="W5922" s="24"/>
      <c r="Z5922" s="24"/>
      <c r="AC5922" s="24"/>
      <c r="AI5922" s="24"/>
      <c r="AL5922" s="24"/>
      <c r="AO5922" s="24"/>
      <c r="AR5922" s="24"/>
      <c r="AU5922" s="24"/>
    </row>
    <row r="5923">
      <c r="J5923" s="18"/>
      <c r="N5923" s="24"/>
      <c r="Q5923" s="24"/>
      <c r="T5923" s="24"/>
      <c r="W5923" s="24"/>
      <c r="Z5923" s="24"/>
      <c r="AC5923" s="24"/>
      <c r="AI5923" s="24"/>
      <c r="AL5923" s="24"/>
      <c r="AO5923" s="24"/>
      <c r="AR5923" s="24"/>
      <c r="AU5923" s="24"/>
    </row>
    <row r="5924">
      <c r="J5924" s="18"/>
      <c r="N5924" s="24"/>
      <c r="Q5924" s="24"/>
      <c r="T5924" s="24"/>
      <c r="W5924" s="24"/>
      <c r="Z5924" s="24"/>
      <c r="AC5924" s="24"/>
      <c r="AI5924" s="24"/>
      <c r="AL5924" s="24"/>
      <c r="AO5924" s="24"/>
      <c r="AR5924" s="24"/>
      <c r="AU5924" s="24"/>
    </row>
    <row r="5925">
      <c r="J5925" s="18"/>
      <c r="N5925" s="24"/>
      <c r="Q5925" s="24"/>
      <c r="T5925" s="24"/>
      <c r="W5925" s="24"/>
      <c r="Z5925" s="24"/>
      <c r="AC5925" s="24"/>
      <c r="AI5925" s="24"/>
      <c r="AL5925" s="24"/>
      <c r="AO5925" s="24"/>
      <c r="AR5925" s="24"/>
      <c r="AU5925" s="24"/>
    </row>
    <row r="5926">
      <c r="J5926" s="18"/>
      <c r="N5926" s="24"/>
      <c r="Q5926" s="24"/>
      <c r="T5926" s="24"/>
      <c r="W5926" s="24"/>
      <c r="Z5926" s="24"/>
      <c r="AC5926" s="24"/>
      <c r="AI5926" s="24"/>
      <c r="AL5926" s="24"/>
      <c r="AO5926" s="24"/>
      <c r="AR5926" s="24"/>
      <c r="AU5926" s="24"/>
    </row>
    <row r="5927">
      <c r="J5927" s="18"/>
      <c r="N5927" s="24"/>
      <c r="Q5927" s="24"/>
      <c r="T5927" s="24"/>
      <c r="W5927" s="24"/>
      <c r="Z5927" s="24"/>
      <c r="AC5927" s="24"/>
      <c r="AI5927" s="24"/>
      <c r="AL5927" s="24"/>
      <c r="AO5927" s="24"/>
      <c r="AR5927" s="24"/>
      <c r="AU5927" s="24"/>
    </row>
    <row r="5928">
      <c r="J5928" s="18"/>
      <c r="N5928" s="24"/>
      <c r="Q5928" s="24"/>
      <c r="T5928" s="24"/>
      <c r="W5928" s="24"/>
      <c r="Z5928" s="24"/>
      <c r="AC5928" s="24"/>
      <c r="AI5928" s="24"/>
      <c r="AL5928" s="24"/>
      <c r="AO5928" s="24"/>
      <c r="AR5928" s="24"/>
      <c r="AU5928" s="24"/>
    </row>
    <row r="5929">
      <c r="J5929" s="18"/>
      <c r="N5929" s="24"/>
      <c r="Q5929" s="24"/>
      <c r="T5929" s="24"/>
      <c r="W5929" s="24"/>
      <c r="Z5929" s="24"/>
      <c r="AC5929" s="24"/>
      <c r="AI5929" s="24"/>
      <c r="AL5929" s="24"/>
      <c r="AO5929" s="24"/>
      <c r="AR5929" s="24"/>
      <c r="AU5929" s="24"/>
    </row>
    <row r="5930">
      <c r="J5930" s="18"/>
      <c r="N5930" s="24"/>
      <c r="Q5930" s="24"/>
      <c r="T5930" s="24"/>
      <c r="W5930" s="24"/>
      <c r="Z5930" s="24"/>
      <c r="AC5930" s="24"/>
      <c r="AI5930" s="24"/>
      <c r="AL5930" s="24"/>
      <c r="AO5930" s="24"/>
      <c r="AR5930" s="24"/>
      <c r="AU5930" s="24"/>
    </row>
    <row r="5931">
      <c r="J5931" s="18"/>
      <c r="N5931" s="24"/>
      <c r="Q5931" s="24"/>
      <c r="T5931" s="24"/>
      <c r="W5931" s="24"/>
      <c r="Z5931" s="24"/>
      <c r="AC5931" s="24"/>
      <c r="AI5931" s="24"/>
      <c r="AL5931" s="24"/>
      <c r="AO5931" s="24"/>
      <c r="AR5931" s="24"/>
      <c r="AU5931" s="24"/>
    </row>
    <row r="5932">
      <c r="J5932" s="18"/>
      <c r="N5932" s="24"/>
      <c r="Q5932" s="24"/>
      <c r="T5932" s="24"/>
      <c r="W5932" s="24"/>
      <c r="Z5932" s="24"/>
      <c r="AC5932" s="24"/>
      <c r="AI5932" s="24"/>
      <c r="AL5932" s="24"/>
      <c r="AO5932" s="24"/>
      <c r="AR5932" s="24"/>
      <c r="AU5932" s="24"/>
    </row>
    <row r="5933">
      <c r="J5933" s="18"/>
      <c r="N5933" s="24"/>
      <c r="Q5933" s="24"/>
      <c r="T5933" s="24"/>
      <c r="W5933" s="24"/>
      <c r="Z5933" s="24"/>
      <c r="AC5933" s="24"/>
      <c r="AI5933" s="24"/>
      <c r="AL5933" s="24"/>
      <c r="AO5933" s="24"/>
      <c r="AR5933" s="24"/>
      <c r="AU5933" s="24"/>
    </row>
    <row r="5934">
      <c r="J5934" s="18"/>
      <c r="N5934" s="24"/>
      <c r="Q5934" s="24"/>
      <c r="T5934" s="24"/>
      <c r="W5934" s="24"/>
      <c r="Z5934" s="24"/>
      <c r="AC5934" s="24"/>
      <c r="AI5934" s="24"/>
      <c r="AL5934" s="24"/>
      <c r="AO5934" s="24"/>
      <c r="AR5934" s="24"/>
      <c r="AU5934" s="24"/>
    </row>
    <row r="5935">
      <c r="J5935" s="18"/>
      <c r="N5935" s="24"/>
      <c r="Q5935" s="24"/>
      <c r="T5935" s="24"/>
      <c r="W5935" s="24"/>
      <c r="Z5935" s="24"/>
      <c r="AC5935" s="24"/>
      <c r="AI5935" s="24"/>
      <c r="AL5935" s="24"/>
      <c r="AO5935" s="24"/>
      <c r="AR5935" s="24"/>
      <c r="AU5935" s="24"/>
    </row>
    <row r="5936">
      <c r="J5936" s="18"/>
      <c r="N5936" s="24"/>
      <c r="Q5936" s="24"/>
      <c r="T5936" s="24"/>
      <c r="W5936" s="24"/>
      <c r="Z5936" s="24"/>
      <c r="AC5936" s="24"/>
      <c r="AI5936" s="24"/>
      <c r="AL5936" s="24"/>
      <c r="AO5936" s="24"/>
      <c r="AR5936" s="24"/>
      <c r="AU5936" s="24"/>
    </row>
    <row r="5937">
      <c r="J5937" s="18"/>
      <c r="N5937" s="24"/>
      <c r="Q5937" s="24"/>
      <c r="T5937" s="24"/>
      <c r="W5937" s="24"/>
      <c r="Z5937" s="24"/>
      <c r="AC5937" s="24"/>
      <c r="AI5937" s="24"/>
      <c r="AL5937" s="24"/>
      <c r="AO5937" s="24"/>
      <c r="AR5937" s="24"/>
      <c r="AU5937" s="24"/>
    </row>
    <row r="5938">
      <c r="J5938" s="18"/>
      <c r="N5938" s="24"/>
      <c r="Q5938" s="24"/>
      <c r="T5938" s="24"/>
      <c r="W5938" s="24"/>
      <c r="Z5938" s="24"/>
      <c r="AC5938" s="24"/>
      <c r="AI5938" s="24"/>
      <c r="AL5938" s="24"/>
      <c r="AO5938" s="24"/>
      <c r="AR5938" s="24"/>
      <c r="AU5938" s="24"/>
    </row>
    <row r="5939">
      <c r="J5939" s="18"/>
      <c r="N5939" s="24"/>
      <c r="Q5939" s="24"/>
      <c r="T5939" s="24"/>
      <c r="W5939" s="24"/>
      <c r="Z5939" s="24"/>
      <c r="AC5939" s="24"/>
      <c r="AI5939" s="24"/>
      <c r="AL5939" s="24"/>
      <c r="AO5939" s="24"/>
      <c r="AR5939" s="24"/>
      <c r="AU5939" s="24"/>
    </row>
    <row r="5940">
      <c r="J5940" s="18"/>
      <c r="N5940" s="24"/>
      <c r="Q5940" s="24"/>
      <c r="T5940" s="24"/>
      <c r="W5940" s="24"/>
      <c r="Z5940" s="24"/>
      <c r="AC5940" s="24"/>
      <c r="AI5940" s="24"/>
      <c r="AL5940" s="24"/>
      <c r="AO5940" s="24"/>
      <c r="AR5940" s="24"/>
      <c r="AU5940" s="24"/>
    </row>
    <row r="5941">
      <c r="J5941" s="18"/>
      <c r="N5941" s="24"/>
      <c r="Q5941" s="24"/>
      <c r="T5941" s="24"/>
      <c r="W5941" s="24"/>
      <c r="Z5941" s="24"/>
      <c r="AC5941" s="24"/>
      <c r="AI5941" s="24"/>
      <c r="AL5941" s="24"/>
      <c r="AO5941" s="24"/>
      <c r="AR5941" s="24"/>
      <c r="AU5941" s="24"/>
    </row>
    <row r="5942">
      <c r="J5942" s="18"/>
      <c r="N5942" s="24"/>
      <c r="Q5942" s="24"/>
      <c r="T5942" s="24"/>
      <c r="W5942" s="24"/>
      <c r="Z5942" s="24"/>
      <c r="AC5942" s="24"/>
      <c r="AI5942" s="24"/>
      <c r="AL5942" s="24"/>
      <c r="AO5942" s="24"/>
      <c r="AR5942" s="24"/>
      <c r="AU5942" s="24"/>
    </row>
    <row r="5943">
      <c r="J5943" s="18"/>
      <c r="N5943" s="24"/>
      <c r="Q5943" s="24"/>
      <c r="T5943" s="24"/>
      <c r="W5943" s="24"/>
      <c r="Z5943" s="24"/>
      <c r="AC5943" s="24"/>
      <c r="AI5943" s="24"/>
      <c r="AL5943" s="24"/>
      <c r="AO5943" s="24"/>
      <c r="AR5943" s="24"/>
      <c r="AU5943" s="24"/>
    </row>
    <row r="5944">
      <c r="J5944" s="18"/>
      <c r="N5944" s="24"/>
      <c r="Q5944" s="24"/>
      <c r="T5944" s="24"/>
      <c r="W5944" s="24"/>
      <c r="Z5944" s="24"/>
      <c r="AC5944" s="24"/>
      <c r="AI5944" s="24"/>
      <c r="AL5944" s="24"/>
      <c r="AO5944" s="24"/>
      <c r="AR5944" s="24"/>
      <c r="AU5944" s="24"/>
    </row>
    <row r="5945">
      <c r="J5945" s="18"/>
      <c r="N5945" s="24"/>
      <c r="Q5945" s="24"/>
      <c r="T5945" s="24"/>
      <c r="W5945" s="24"/>
      <c r="Z5945" s="24"/>
      <c r="AC5945" s="24"/>
      <c r="AI5945" s="24"/>
      <c r="AL5945" s="24"/>
      <c r="AO5945" s="24"/>
      <c r="AR5945" s="24"/>
      <c r="AU5945" s="24"/>
    </row>
    <row r="5946">
      <c r="J5946" s="18"/>
      <c r="N5946" s="24"/>
      <c r="Q5946" s="24"/>
      <c r="T5946" s="24"/>
      <c r="W5946" s="24"/>
      <c r="Z5946" s="24"/>
      <c r="AC5946" s="24"/>
      <c r="AI5946" s="24"/>
      <c r="AL5946" s="24"/>
      <c r="AO5946" s="24"/>
      <c r="AR5946" s="24"/>
      <c r="AU5946" s="24"/>
    </row>
    <row r="5947">
      <c r="J5947" s="18"/>
      <c r="N5947" s="24"/>
      <c r="Q5947" s="24"/>
      <c r="T5947" s="24"/>
      <c r="W5947" s="24"/>
      <c r="Z5947" s="24"/>
      <c r="AC5947" s="24"/>
      <c r="AI5947" s="24"/>
      <c r="AL5947" s="24"/>
      <c r="AO5947" s="24"/>
      <c r="AR5947" s="24"/>
      <c r="AU5947" s="24"/>
    </row>
    <row r="5948">
      <c r="J5948" s="18"/>
      <c r="N5948" s="24"/>
      <c r="Q5948" s="24"/>
      <c r="T5948" s="24"/>
      <c r="W5948" s="24"/>
      <c r="Z5948" s="24"/>
      <c r="AC5948" s="24"/>
      <c r="AI5948" s="24"/>
      <c r="AL5948" s="24"/>
      <c r="AO5948" s="24"/>
      <c r="AR5948" s="24"/>
      <c r="AU5948" s="24"/>
    </row>
    <row r="5949">
      <c r="J5949" s="18"/>
      <c r="N5949" s="24"/>
      <c r="Q5949" s="24"/>
      <c r="T5949" s="24"/>
      <c r="W5949" s="24"/>
      <c r="Z5949" s="24"/>
      <c r="AC5949" s="24"/>
      <c r="AI5949" s="24"/>
      <c r="AL5949" s="24"/>
      <c r="AO5949" s="24"/>
      <c r="AR5949" s="24"/>
      <c r="AU5949" s="24"/>
    </row>
    <row r="5950">
      <c r="J5950" s="18"/>
      <c r="N5950" s="24"/>
      <c r="Q5950" s="24"/>
      <c r="T5950" s="24"/>
      <c r="W5950" s="24"/>
      <c r="Z5950" s="24"/>
      <c r="AC5950" s="24"/>
      <c r="AI5950" s="24"/>
      <c r="AL5950" s="24"/>
      <c r="AO5950" s="24"/>
      <c r="AR5950" s="24"/>
      <c r="AU5950" s="24"/>
    </row>
    <row r="5951">
      <c r="J5951" s="18"/>
      <c r="N5951" s="24"/>
      <c r="Q5951" s="24"/>
      <c r="T5951" s="24"/>
      <c r="W5951" s="24"/>
      <c r="Z5951" s="24"/>
      <c r="AC5951" s="24"/>
      <c r="AI5951" s="24"/>
      <c r="AL5951" s="24"/>
      <c r="AO5951" s="24"/>
      <c r="AR5951" s="24"/>
      <c r="AU5951" s="24"/>
    </row>
    <row r="5952">
      <c r="J5952" s="18"/>
      <c r="N5952" s="24"/>
      <c r="Q5952" s="24"/>
      <c r="T5952" s="24"/>
      <c r="W5952" s="24"/>
      <c r="Z5952" s="24"/>
      <c r="AC5952" s="24"/>
      <c r="AI5952" s="24"/>
      <c r="AL5952" s="24"/>
      <c r="AO5952" s="24"/>
      <c r="AR5952" s="24"/>
      <c r="AU5952" s="24"/>
    </row>
    <row r="5953">
      <c r="J5953" s="18"/>
      <c r="N5953" s="24"/>
      <c r="Q5953" s="24"/>
      <c r="T5953" s="24"/>
      <c r="W5953" s="24"/>
      <c r="Z5953" s="24"/>
      <c r="AC5953" s="24"/>
      <c r="AI5953" s="24"/>
      <c r="AL5953" s="24"/>
      <c r="AO5953" s="24"/>
      <c r="AR5953" s="24"/>
      <c r="AU5953" s="24"/>
    </row>
    <row r="5954">
      <c r="J5954" s="18"/>
      <c r="N5954" s="24"/>
      <c r="Q5954" s="24"/>
      <c r="T5954" s="24"/>
      <c r="W5954" s="24"/>
      <c r="Z5954" s="24"/>
      <c r="AC5954" s="24"/>
      <c r="AI5954" s="24"/>
      <c r="AL5954" s="24"/>
      <c r="AO5954" s="24"/>
      <c r="AR5954" s="24"/>
      <c r="AU5954" s="24"/>
    </row>
    <row r="5955">
      <c r="J5955" s="18"/>
      <c r="N5955" s="24"/>
      <c r="Q5955" s="24"/>
      <c r="T5955" s="24"/>
      <c r="W5955" s="24"/>
      <c r="Z5955" s="24"/>
      <c r="AC5955" s="24"/>
      <c r="AI5955" s="24"/>
      <c r="AL5955" s="24"/>
      <c r="AO5955" s="24"/>
      <c r="AR5955" s="24"/>
      <c r="AU5955" s="24"/>
    </row>
    <row r="5956">
      <c r="J5956" s="18"/>
      <c r="N5956" s="24"/>
      <c r="Q5956" s="24"/>
      <c r="T5956" s="24"/>
      <c r="W5956" s="24"/>
      <c r="Z5956" s="24"/>
      <c r="AC5956" s="24"/>
      <c r="AI5956" s="24"/>
      <c r="AL5956" s="24"/>
      <c r="AO5956" s="24"/>
      <c r="AR5956" s="24"/>
      <c r="AU5956" s="24"/>
    </row>
    <row r="5957">
      <c r="J5957" s="18"/>
      <c r="N5957" s="24"/>
      <c r="Q5957" s="24"/>
      <c r="T5957" s="24"/>
      <c r="W5957" s="24"/>
      <c r="Z5957" s="24"/>
      <c r="AC5957" s="24"/>
      <c r="AI5957" s="24"/>
      <c r="AL5957" s="24"/>
      <c r="AO5957" s="24"/>
      <c r="AR5957" s="24"/>
      <c r="AU5957" s="24"/>
    </row>
    <row r="5958">
      <c r="J5958" s="18"/>
      <c r="N5958" s="24"/>
      <c r="Q5958" s="24"/>
      <c r="T5958" s="24"/>
      <c r="W5958" s="24"/>
      <c r="Z5958" s="24"/>
      <c r="AC5958" s="24"/>
      <c r="AI5958" s="24"/>
      <c r="AL5958" s="24"/>
      <c r="AO5958" s="24"/>
      <c r="AR5958" s="24"/>
      <c r="AU5958" s="24"/>
    </row>
    <row r="5959">
      <c r="J5959" s="18"/>
      <c r="N5959" s="24"/>
      <c r="Q5959" s="24"/>
      <c r="T5959" s="24"/>
      <c r="W5959" s="24"/>
      <c r="Z5959" s="24"/>
      <c r="AC5959" s="24"/>
      <c r="AI5959" s="24"/>
      <c r="AL5959" s="24"/>
      <c r="AO5959" s="24"/>
      <c r="AR5959" s="24"/>
      <c r="AU5959" s="24"/>
    </row>
    <row r="5960">
      <c r="J5960" s="18"/>
      <c r="N5960" s="24"/>
      <c r="Q5960" s="24"/>
      <c r="T5960" s="24"/>
      <c r="W5960" s="24"/>
      <c r="Z5960" s="24"/>
      <c r="AC5960" s="24"/>
      <c r="AI5960" s="24"/>
      <c r="AL5960" s="24"/>
      <c r="AO5960" s="24"/>
      <c r="AR5960" s="24"/>
      <c r="AU5960" s="24"/>
    </row>
    <row r="5961">
      <c r="J5961" s="18"/>
      <c r="N5961" s="24"/>
      <c r="Q5961" s="24"/>
      <c r="T5961" s="24"/>
      <c r="W5961" s="24"/>
      <c r="Z5961" s="24"/>
      <c r="AC5961" s="24"/>
      <c r="AI5961" s="24"/>
      <c r="AL5961" s="24"/>
      <c r="AO5961" s="24"/>
      <c r="AR5961" s="24"/>
      <c r="AU5961" s="24"/>
    </row>
    <row r="5962">
      <c r="J5962" s="18"/>
      <c r="N5962" s="24"/>
      <c r="Q5962" s="24"/>
      <c r="T5962" s="24"/>
      <c r="W5962" s="24"/>
      <c r="Z5962" s="24"/>
      <c r="AC5962" s="24"/>
      <c r="AI5962" s="24"/>
      <c r="AL5962" s="24"/>
      <c r="AO5962" s="24"/>
      <c r="AR5962" s="24"/>
      <c r="AU5962" s="24"/>
    </row>
    <row r="5963">
      <c r="J5963" s="18"/>
      <c r="N5963" s="24"/>
      <c r="Q5963" s="24"/>
      <c r="T5963" s="24"/>
      <c r="W5963" s="24"/>
      <c r="Z5963" s="24"/>
      <c r="AC5963" s="24"/>
      <c r="AI5963" s="24"/>
      <c r="AL5963" s="24"/>
      <c r="AO5963" s="24"/>
      <c r="AR5963" s="24"/>
      <c r="AU5963" s="24"/>
    </row>
    <row r="5964">
      <c r="J5964" s="18"/>
      <c r="N5964" s="24"/>
      <c r="Q5964" s="24"/>
      <c r="T5964" s="24"/>
      <c r="W5964" s="24"/>
      <c r="Z5964" s="24"/>
      <c r="AC5964" s="24"/>
      <c r="AI5964" s="24"/>
      <c r="AL5964" s="24"/>
      <c r="AO5964" s="24"/>
      <c r="AR5964" s="24"/>
      <c r="AU5964" s="24"/>
    </row>
    <row r="5965">
      <c r="J5965" s="18"/>
      <c r="N5965" s="24"/>
      <c r="Q5965" s="24"/>
      <c r="T5965" s="24"/>
      <c r="W5965" s="24"/>
      <c r="Z5965" s="24"/>
      <c r="AC5965" s="24"/>
      <c r="AI5965" s="24"/>
      <c r="AL5965" s="24"/>
      <c r="AO5965" s="24"/>
      <c r="AR5965" s="24"/>
      <c r="AU5965" s="24"/>
    </row>
    <row r="5966">
      <c r="J5966" s="18"/>
      <c r="N5966" s="24"/>
      <c r="Q5966" s="24"/>
      <c r="T5966" s="24"/>
      <c r="W5966" s="24"/>
      <c r="Z5966" s="24"/>
      <c r="AC5966" s="24"/>
      <c r="AI5966" s="24"/>
      <c r="AL5966" s="24"/>
      <c r="AO5966" s="24"/>
      <c r="AR5966" s="24"/>
      <c r="AU5966" s="24"/>
    </row>
    <row r="5967">
      <c r="J5967" s="18"/>
      <c r="N5967" s="24"/>
      <c r="Q5967" s="24"/>
      <c r="T5967" s="24"/>
      <c r="W5967" s="24"/>
      <c r="Z5967" s="24"/>
      <c r="AC5967" s="24"/>
      <c r="AI5967" s="24"/>
      <c r="AL5967" s="24"/>
      <c r="AO5967" s="24"/>
      <c r="AR5967" s="24"/>
      <c r="AU5967" s="24"/>
    </row>
    <row r="5968">
      <c r="J5968" s="18"/>
      <c r="N5968" s="24"/>
      <c r="Q5968" s="24"/>
      <c r="T5968" s="24"/>
      <c r="W5968" s="24"/>
      <c r="Z5968" s="24"/>
      <c r="AC5968" s="24"/>
      <c r="AI5968" s="24"/>
      <c r="AL5968" s="24"/>
      <c r="AO5968" s="24"/>
      <c r="AR5968" s="24"/>
      <c r="AU5968" s="24"/>
    </row>
    <row r="5969">
      <c r="J5969" s="18"/>
      <c r="N5969" s="24"/>
      <c r="Q5969" s="24"/>
      <c r="T5969" s="24"/>
      <c r="W5969" s="24"/>
      <c r="Z5969" s="24"/>
      <c r="AC5969" s="24"/>
      <c r="AI5969" s="24"/>
      <c r="AL5969" s="24"/>
      <c r="AO5969" s="24"/>
      <c r="AR5969" s="24"/>
      <c r="AU5969" s="24"/>
    </row>
    <row r="5970">
      <c r="J5970" s="18"/>
      <c r="N5970" s="24"/>
      <c r="Q5970" s="24"/>
      <c r="T5970" s="24"/>
      <c r="W5970" s="24"/>
      <c r="Z5970" s="24"/>
      <c r="AC5970" s="24"/>
      <c r="AI5970" s="24"/>
      <c r="AL5970" s="24"/>
      <c r="AO5970" s="24"/>
      <c r="AR5970" s="24"/>
      <c r="AU5970" s="24"/>
    </row>
    <row r="5971">
      <c r="J5971" s="18"/>
      <c r="N5971" s="24"/>
      <c r="Q5971" s="24"/>
      <c r="T5971" s="24"/>
      <c r="W5971" s="24"/>
      <c r="Z5971" s="24"/>
      <c r="AC5971" s="24"/>
      <c r="AI5971" s="24"/>
      <c r="AL5971" s="24"/>
      <c r="AO5971" s="24"/>
      <c r="AR5971" s="24"/>
      <c r="AU5971" s="24"/>
    </row>
    <row r="5972">
      <c r="J5972" s="18"/>
      <c r="N5972" s="24"/>
      <c r="Q5972" s="24"/>
      <c r="T5972" s="24"/>
      <c r="W5972" s="24"/>
      <c r="Z5972" s="24"/>
      <c r="AC5972" s="24"/>
      <c r="AI5972" s="24"/>
      <c r="AL5972" s="24"/>
      <c r="AO5972" s="24"/>
      <c r="AR5972" s="24"/>
      <c r="AU5972" s="24"/>
    </row>
    <row r="5973">
      <c r="J5973" s="18"/>
      <c r="N5973" s="24"/>
      <c r="Q5973" s="24"/>
      <c r="T5973" s="24"/>
      <c r="W5973" s="24"/>
      <c r="Z5973" s="24"/>
      <c r="AC5973" s="24"/>
      <c r="AI5973" s="24"/>
      <c r="AL5973" s="24"/>
      <c r="AO5973" s="24"/>
      <c r="AR5973" s="24"/>
      <c r="AU5973" s="24"/>
    </row>
    <row r="5974">
      <c r="J5974" s="18"/>
      <c r="N5974" s="24"/>
      <c r="Q5974" s="24"/>
      <c r="T5974" s="24"/>
      <c r="W5974" s="24"/>
      <c r="Z5974" s="24"/>
      <c r="AC5974" s="24"/>
      <c r="AI5974" s="24"/>
      <c r="AL5974" s="24"/>
      <c r="AO5974" s="24"/>
      <c r="AR5974" s="24"/>
      <c r="AU5974" s="24"/>
    </row>
    <row r="5975">
      <c r="J5975" s="18"/>
      <c r="N5975" s="24"/>
      <c r="Q5975" s="24"/>
      <c r="T5975" s="24"/>
      <c r="W5975" s="24"/>
      <c r="Z5975" s="24"/>
      <c r="AC5975" s="24"/>
      <c r="AI5975" s="24"/>
      <c r="AL5975" s="24"/>
      <c r="AO5975" s="24"/>
      <c r="AR5975" s="24"/>
      <c r="AU5975" s="24"/>
    </row>
    <row r="5976">
      <c r="J5976" s="18"/>
      <c r="N5976" s="24"/>
      <c r="Q5976" s="24"/>
      <c r="T5976" s="24"/>
      <c r="W5976" s="24"/>
      <c r="Z5976" s="24"/>
      <c r="AC5976" s="24"/>
      <c r="AI5976" s="24"/>
      <c r="AL5976" s="24"/>
      <c r="AO5976" s="24"/>
      <c r="AR5976" s="24"/>
      <c r="AU5976" s="24"/>
    </row>
    <row r="5977">
      <c r="J5977" s="18"/>
      <c r="N5977" s="24"/>
      <c r="Q5977" s="24"/>
      <c r="T5977" s="24"/>
      <c r="W5977" s="24"/>
      <c r="Z5977" s="24"/>
      <c r="AC5977" s="24"/>
      <c r="AI5977" s="24"/>
      <c r="AL5977" s="24"/>
      <c r="AO5977" s="24"/>
      <c r="AR5977" s="24"/>
      <c r="AU5977" s="24"/>
    </row>
    <row r="5978">
      <c r="J5978" s="18"/>
      <c r="N5978" s="24"/>
      <c r="Q5978" s="24"/>
      <c r="T5978" s="24"/>
      <c r="W5978" s="24"/>
      <c r="Z5978" s="24"/>
      <c r="AC5978" s="24"/>
      <c r="AI5978" s="24"/>
      <c r="AL5978" s="24"/>
      <c r="AO5978" s="24"/>
      <c r="AR5978" s="24"/>
      <c r="AU5978" s="24"/>
    </row>
    <row r="5979">
      <c r="J5979" s="18"/>
      <c r="N5979" s="24"/>
      <c r="Q5979" s="24"/>
      <c r="T5979" s="24"/>
      <c r="W5979" s="24"/>
      <c r="Z5979" s="24"/>
      <c r="AC5979" s="24"/>
      <c r="AI5979" s="24"/>
      <c r="AL5979" s="24"/>
      <c r="AO5979" s="24"/>
      <c r="AR5979" s="24"/>
      <c r="AU5979" s="24"/>
    </row>
    <row r="5980">
      <c r="J5980" s="18"/>
      <c r="N5980" s="24"/>
      <c r="Q5980" s="24"/>
      <c r="T5980" s="24"/>
      <c r="W5980" s="24"/>
      <c r="Z5980" s="24"/>
      <c r="AC5980" s="24"/>
      <c r="AI5980" s="24"/>
      <c r="AL5980" s="24"/>
      <c r="AO5980" s="24"/>
      <c r="AR5980" s="24"/>
      <c r="AU5980" s="24"/>
    </row>
    <row r="5981">
      <c r="J5981" s="18"/>
      <c r="N5981" s="24"/>
      <c r="Q5981" s="24"/>
      <c r="T5981" s="24"/>
      <c r="W5981" s="24"/>
      <c r="Z5981" s="24"/>
      <c r="AC5981" s="24"/>
      <c r="AI5981" s="24"/>
      <c r="AL5981" s="24"/>
      <c r="AO5981" s="24"/>
      <c r="AR5981" s="24"/>
      <c r="AU5981" s="24"/>
    </row>
    <row r="5982">
      <c r="J5982" s="18"/>
      <c r="N5982" s="24"/>
      <c r="Q5982" s="24"/>
      <c r="T5982" s="24"/>
      <c r="W5982" s="24"/>
      <c r="Z5982" s="24"/>
      <c r="AC5982" s="24"/>
      <c r="AI5982" s="24"/>
      <c r="AL5982" s="24"/>
      <c r="AO5982" s="24"/>
      <c r="AR5982" s="24"/>
      <c r="AU5982" s="24"/>
    </row>
    <row r="5983">
      <c r="J5983" s="18"/>
      <c r="N5983" s="24"/>
      <c r="Q5983" s="24"/>
      <c r="T5983" s="24"/>
      <c r="W5983" s="24"/>
      <c r="Z5983" s="24"/>
      <c r="AC5983" s="24"/>
      <c r="AI5983" s="24"/>
      <c r="AL5983" s="24"/>
      <c r="AO5983" s="24"/>
      <c r="AR5983" s="24"/>
      <c r="AU5983" s="24"/>
    </row>
    <row r="5984">
      <c r="J5984" s="18"/>
      <c r="N5984" s="24"/>
      <c r="Q5984" s="24"/>
      <c r="T5984" s="24"/>
      <c r="W5984" s="24"/>
      <c r="Z5984" s="24"/>
      <c r="AC5984" s="24"/>
      <c r="AI5984" s="24"/>
      <c r="AL5984" s="24"/>
      <c r="AO5984" s="24"/>
      <c r="AR5984" s="24"/>
      <c r="AU5984" s="24"/>
    </row>
    <row r="5985">
      <c r="J5985" s="18"/>
      <c r="N5985" s="24"/>
      <c r="Q5985" s="24"/>
      <c r="T5985" s="24"/>
      <c r="W5985" s="24"/>
      <c r="Z5985" s="24"/>
      <c r="AC5985" s="24"/>
      <c r="AI5985" s="24"/>
      <c r="AL5985" s="24"/>
      <c r="AO5985" s="24"/>
      <c r="AR5985" s="24"/>
      <c r="AU5985" s="24"/>
    </row>
    <row r="5986">
      <c r="J5986" s="18"/>
      <c r="N5986" s="24"/>
      <c r="Q5986" s="24"/>
      <c r="T5986" s="24"/>
      <c r="W5986" s="24"/>
      <c r="Z5986" s="24"/>
      <c r="AC5986" s="24"/>
      <c r="AI5986" s="24"/>
      <c r="AL5986" s="24"/>
      <c r="AO5986" s="24"/>
      <c r="AR5986" s="24"/>
      <c r="AU5986" s="24"/>
    </row>
    <row r="5987">
      <c r="J5987" s="18"/>
      <c r="N5987" s="24"/>
      <c r="Q5987" s="24"/>
      <c r="T5987" s="24"/>
      <c r="W5987" s="24"/>
      <c r="Z5987" s="24"/>
      <c r="AC5987" s="24"/>
      <c r="AI5987" s="24"/>
      <c r="AL5987" s="24"/>
      <c r="AO5987" s="24"/>
      <c r="AR5987" s="24"/>
      <c r="AU5987" s="24"/>
    </row>
    <row r="5988">
      <c r="J5988" s="18"/>
      <c r="N5988" s="24"/>
      <c r="Q5988" s="24"/>
      <c r="T5988" s="24"/>
      <c r="W5988" s="24"/>
      <c r="Z5988" s="24"/>
      <c r="AC5988" s="24"/>
      <c r="AI5988" s="24"/>
      <c r="AL5988" s="24"/>
      <c r="AO5988" s="24"/>
      <c r="AR5988" s="24"/>
      <c r="AU5988" s="24"/>
    </row>
    <row r="5989">
      <c r="J5989" s="18"/>
      <c r="N5989" s="24"/>
      <c r="Q5989" s="24"/>
      <c r="T5989" s="24"/>
      <c r="W5989" s="24"/>
      <c r="Z5989" s="24"/>
      <c r="AC5989" s="24"/>
      <c r="AI5989" s="24"/>
      <c r="AL5989" s="24"/>
      <c r="AO5989" s="24"/>
      <c r="AR5989" s="24"/>
      <c r="AU5989" s="24"/>
    </row>
    <row r="5990">
      <c r="J5990" s="18"/>
      <c r="N5990" s="24"/>
      <c r="Q5990" s="24"/>
      <c r="T5990" s="24"/>
      <c r="W5990" s="24"/>
      <c r="Z5990" s="24"/>
      <c r="AC5990" s="24"/>
      <c r="AI5990" s="24"/>
      <c r="AL5990" s="24"/>
      <c r="AO5990" s="24"/>
      <c r="AR5990" s="24"/>
      <c r="AU5990" s="24"/>
    </row>
    <row r="5991">
      <c r="J5991" s="18"/>
      <c r="N5991" s="24"/>
      <c r="Q5991" s="24"/>
      <c r="T5991" s="24"/>
      <c r="W5991" s="24"/>
      <c r="Z5991" s="24"/>
      <c r="AC5991" s="24"/>
      <c r="AI5991" s="24"/>
      <c r="AL5991" s="24"/>
      <c r="AO5991" s="24"/>
      <c r="AR5991" s="24"/>
      <c r="AU5991" s="24"/>
    </row>
    <row r="5992">
      <c r="J5992" s="18"/>
      <c r="N5992" s="24"/>
      <c r="Q5992" s="24"/>
      <c r="T5992" s="24"/>
      <c r="W5992" s="24"/>
      <c r="Z5992" s="24"/>
      <c r="AC5992" s="24"/>
      <c r="AI5992" s="24"/>
      <c r="AL5992" s="24"/>
      <c r="AO5992" s="24"/>
      <c r="AR5992" s="24"/>
      <c r="AU5992" s="24"/>
    </row>
    <row r="5993">
      <c r="J5993" s="18"/>
      <c r="N5993" s="24"/>
      <c r="Q5993" s="24"/>
      <c r="T5993" s="24"/>
      <c r="W5993" s="24"/>
      <c r="Z5993" s="24"/>
      <c r="AC5993" s="24"/>
      <c r="AI5993" s="24"/>
      <c r="AL5993" s="24"/>
      <c r="AO5993" s="24"/>
      <c r="AR5993" s="24"/>
      <c r="AU5993" s="24"/>
    </row>
    <row r="5994">
      <c r="J5994" s="18"/>
      <c r="N5994" s="24"/>
      <c r="Q5994" s="24"/>
      <c r="T5994" s="24"/>
      <c r="W5994" s="24"/>
      <c r="Z5994" s="24"/>
      <c r="AC5994" s="24"/>
      <c r="AI5994" s="24"/>
      <c r="AL5994" s="24"/>
      <c r="AO5994" s="24"/>
      <c r="AR5994" s="24"/>
      <c r="AU5994" s="24"/>
    </row>
    <row r="5995">
      <c r="J5995" s="18"/>
      <c r="N5995" s="24"/>
      <c r="Q5995" s="24"/>
      <c r="T5995" s="24"/>
      <c r="W5995" s="24"/>
      <c r="Z5995" s="24"/>
      <c r="AC5995" s="24"/>
      <c r="AI5995" s="24"/>
      <c r="AL5995" s="24"/>
      <c r="AO5995" s="24"/>
      <c r="AR5995" s="24"/>
      <c r="AU5995" s="24"/>
    </row>
    <row r="5996">
      <c r="J5996" s="18"/>
      <c r="N5996" s="24"/>
      <c r="Q5996" s="24"/>
      <c r="T5996" s="24"/>
      <c r="W5996" s="24"/>
      <c r="Z5996" s="24"/>
      <c r="AC5996" s="24"/>
      <c r="AI5996" s="24"/>
      <c r="AL5996" s="24"/>
      <c r="AO5996" s="24"/>
      <c r="AR5996" s="24"/>
      <c r="AU5996" s="24"/>
    </row>
    <row r="5997">
      <c r="J5997" s="18"/>
      <c r="N5997" s="24"/>
      <c r="Q5997" s="24"/>
      <c r="T5997" s="24"/>
      <c r="W5997" s="24"/>
      <c r="Z5997" s="24"/>
      <c r="AC5997" s="24"/>
      <c r="AI5997" s="24"/>
      <c r="AL5997" s="24"/>
      <c r="AO5997" s="24"/>
      <c r="AR5997" s="24"/>
      <c r="AU5997" s="24"/>
    </row>
    <row r="5998">
      <c r="J5998" s="18"/>
      <c r="N5998" s="24"/>
      <c r="Q5998" s="24"/>
      <c r="T5998" s="24"/>
      <c r="W5998" s="24"/>
      <c r="Z5998" s="24"/>
      <c r="AC5998" s="24"/>
      <c r="AI5998" s="24"/>
      <c r="AL5998" s="24"/>
      <c r="AO5998" s="24"/>
      <c r="AR5998" s="24"/>
      <c r="AU5998" s="24"/>
    </row>
    <row r="5999">
      <c r="J5999" s="18"/>
      <c r="N5999" s="24"/>
      <c r="Q5999" s="24"/>
      <c r="T5999" s="24"/>
      <c r="W5999" s="24"/>
      <c r="Z5999" s="24"/>
      <c r="AC5999" s="24"/>
      <c r="AI5999" s="24"/>
      <c r="AL5999" s="24"/>
      <c r="AO5999" s="24"/>
      <c r="AR5999" s="24"/>
      <c r="AU5999" s="24"/>
    </row>
    <row r="6000">
      <c r="J6000" s="18"/>
      <c r="N6000" s="24"/>
      <c r="Q6000" s="24"/>
      <c r="T6000" s="24"/>
      <c r="W6000" s="24"/>
      <c r="Z6000" s="24"/>
      <c r="AC6000" s="24"/>
      <c r="AI6000" s="24"/>
      <c r="AL6000" s="24"/>
      <c r="AO6000" s="24"/>
      <c r="AR6000" s="24"/>
      <c r="AU6000" s="24"/>
    </row>
    <row r="6001">
      <c r="J6001" s="18"/>
      <c r="N6001" s="24"/>
      <c r="Q6001" s="24"/>
      <c r="T6001" s="24"/>
      <c r="W6001" s="24"/>
      <c r="Z6001" s="24"/>
      <c r="AC6001" s="24"/>
      <c r="AI6001" s="24"/>
      <c r="AL6001" s="24"/>
      <c r="AO6001" s="24"/>
      <c r="AR6001" s="24"/>
      <c r="AU6001" s="24"/>
    </row>
    <row r="6002">
      <c r="J6002" s="18"/>
      <c r="N6002" s="24"/>
      <c r="Q6002" s="24"/>
      <c r="T6002" s="24"/>
      <c r="W6002" s="24"/>
      <c r="Z6002" s="24"/>
      <c r="AC6002" s="24"/>
      <c r="AI6002" s="24"/>
      <c r="AL6002" s="24"/>
      <c r="AO6002" s="24"/>
      <c r="AR6002" s="24"/>
      <c r="AU6002" s="24"/>
    </row>
    <row r="6003">
      <c r="J6003" s="18"/>
      <c r="N6003" s="24"/>
      <c r="Q6003" s="24"/>
      <c r="T6003" s="24"/>
      <c r="W6003" s="24"/>
      <c r="Z6003" s="24"/>
      <c r="AC6003" s="24"/>
      <c r="AI6003" s="24"/>
      <c r="AL6003" s="24"/>
      <c r="AO6003" s="24"/>
      <c r="AR6003" s="24"/>
      <c r="AU6003" s="24"/>
    </row>
    <row r="6004">
      <c r="J6004" s="18"/>
      <c r="N6004" s="24"/>
      <c r="Q6004" s="24"/>
      <c r="T6004" s="24"/>
      <c r="W6004" s="24"/>
      <c r="Z6004" s="24"/>
      <c r="AC6004" s="24"/>
      <c r="AI6004" s="24"/>
      <c r="AL6004" s="24"/>
      <c r="AO6004" s="24"/>
      <c r="AR6004" s="24"/>
      <c r="AU6004" s="24"/>
    </row>
    <row r="6005">
      <c r="J6005" s="18"/>
      <c r="N6005" s="24"/>
      <c r="Q6005" s="24"/>
      <c r="T6005" s="24"/>
      <c r="W6005" s="24"/>
      <c r="Z6005" s="24"/>
      <c r="AC6005" s="24"/>
      <c r="AI6005" s="24"/>
      <c r="AL6005" s="24"/>
      <c r="AO6005" s="24"/>
      <c r="AR6005" s="24"/>
      <c r="AU6005" s="24"/>
    </row>
    <row r="6006">
      <c r="J6006" s="18"/>
      <c r="N6006" s="24"/>
      <c r="Q6006" s="24"/>
      <c r="T6006" s="24"/>
      <c r="W6006" s="24"/>
      <c r="Z6006" s="24"/>
      <c r="AC6006" s="24"/>
      <c r="AI6006" s="24"/>
      <c r="AL6006" s="24"/>
      <c r="AO6006" s="24"/>
      <c r="AR6006" s="24"/>
      <c r="AU6006" s="24"/>
    </row>
    <row r="6007">
      <c r="J6007" s="18"/>
      <c r="N6007" s="24"/>
      <c r="Q6007" s="24"/>
      <c r="T6007" s="24"/>
      <c r="W6007" s="24"/>
      <c r="Z6007" s="24"/>
      <c r="AC6007" s="24"/>
      <c r="AI6007" s="24"/>
      <c r="AL6007" s="24"/>
      <c r="AO6007" s="24"/>
      <c r="AR6007" s="24"/>
      <c r="AU6007" s="24"/>
    </row>
    <row r="6008">
      <c r="J6008" s="18"/>
      <c r="N6008" s="24"/>
      <c r="Q6008" s="24"/>
      <c r="T6008" s="24"/>
      <c r="W6008" s="24"/>
      <c r="Z6008" s="24"/>
      <c r="AC6008" s="24"/>
      <c r="AI6008" s="24"/>
      <c r="AL6008" s="24"/>
      <c r="AO6008" s="24"/>
      <c r="AR6008" s="24"/>
      <c r="AU6008" s="24"/>
    </row>
    <row r="6009">
      <c r="J6009" s="18"/>
      <c r="N6009" s="24"/>
      <c r="Q6009" s="24"/>
      <c r="T6009" s="24"/>
      <c r="W6009" s="24"/>
      <c r="Z6009" s="24"/>
      <c r="AC6009" s="24"/>
      <c r="AI6009" s="24"/>
      <c r="AL6009" s="24"/>
      <c r="AO6009" s="24"/>
      <c r="AR6009" s="24"/>
      <c r="AU6009" s="24"/>
    </row>
    <row r="6010">
      <c r="J6010" s="18"/>
      <c r="N6010" s="24"/>
      <c r="Q6010" s="24"/>
      <c r="T6010" s="24"/>
      <c r="W6010" s="24"/>
      <c r="Z6010" s="24"/>
      <c r="AC6010" s="24"/>
      <c r="AI6010" s="24"/>
      <c r="AL6010" s="24"/>
      <c r="AO6010" s="24"/>
      <c r="AR6010" s="24"/>
      <c r="AU6010" s="24"/>
    </row>
    <row r="6011">
      <c r="J6011" s="18"/>
      <c r="N6011" s="24"/>
      <c r="Q6011" s="24"/>
      <c r="T6011" s="24"/>
      <c r="W6011" s="24"/>
      <c r="Z6011" s="24"/>
      <c r="AC6011" s="24"/>
      <c r="AI6011" s="24"/>
      <c r="AL6011" s="24"/>
      <c r="AO6011" s="24"/>
      <c r="AR6011" s="24"/>
      <c r="AU6011" s="24"/>
    </row>
    <row r="6012">
      <c r="J6012" s="18"/>
      <c r="N6012" s="24"/>
      <c r="Q6012" s="24"/>
      <c r="T6012" s="24"/>
      <c r="W6012" s="24"/>
      <c r="Z6012" s="24"/>
      <c r="AC6012" s="24"/>
      <c r="AI6012" s="24"/>
      <c r="AL6012" s="24"/>
      <c r="AO6012" s="24"/>
      <c r="AR6012" s="24"/>
      <c r="AU6012" s="24"/>
    </row>
    <row r="6013">
      <c r="J6013" s="18"/>
      <c r="N6013" s="24"/>
      <c r="Q6013" s="24"/>
      <c r="T6013" s="24"/>
      <c r="W6013" s="24"/>
      <c r="Z6013" s="24"/>
      <c r="AC6013" s="24"/>
      <c r="AI6013" s="24"/>
      <c r="AL6013" s="24"/>
      <c r="AO6013" s="24"/>
      <c r="AR6013" s="24"/>
      <c r="AU6013" s="24"/>
    </row>
    <row r="6014">
      <c r="J6014" s="18"/>
      <c r="N6014" s="24"/>
      <c r="Q6014" s="24"/>
      <c r="T6014" s="24"/>
      <c r="W6014" s="24"/>
      <c r="Z6014" s="24"/>
      <c r="AC6014" s="24"/>
      <c r="AI6014" s="24"/>
      <c r="AL6014" s="24"/>
      <c r="AO6014" s="24"/>
      <c r="AR6014" s="24"/>
      <c r="AU6014" s="24"/>
    </row>
    <row r="6015">
      <c r="J6015" s="18"/>
      <c r="N6015" s="24"/>
      <c r="Q6015" s="24"/>
      <c r="T6015" s="24"/>
      <c r="W6015" s="24"/>
      <c r="Z6015" s="24"/>
      <c r="AC6015" s="24"/>
      <c r="AI6015" s="24"/>
      <c r="AL6015" s="24"/>
      <c r="AO6015" s="24"/>
      <c r="AR6015" s="24"/>
      <c r="AU6015" s="24"/>
    </row>
    <row r="6016">
      <c r="J6016" s="18"/>
      <c r="N6016" s="24"/>
      <c r="Q6016" s="24"/>
      <c r="T6016" s="24"/>
      <c r="W6016" s="24"/>
      <c r="Z6016" s="24"/>
      <c r="AC6016" s="24"/>
      <c r="AI6016" s="24"/>
      <c r="AL6016" s="24"/>
      <c r="AO6016" s="24"/>
      <c r="AR6016" s="24"/>
      <c r="AU6016" s="24"/>
    </row>
    <row r="6017">
      <c r="J6017" s="18"/>
      <c r="N6017" s="24"/>
      <c r="Q6017" s="24"/>
      <c r="T6017" s="24"/>
      <c r="W6017" s="24"/>
      <c r="Z6017" s="24"/>
      <c r="AC6017" s="24"/>
      <c r="AI6017" s="24"/>
      <c r="AL6017" s="24"/>
      <c r="AO6017" s="24"/>
      <c r="AR6017" s="24"/>
      <c r="AU6017" s="24"/>
    </row>
    <row r="6018">
      <c r="J6018" s="18"/>
      <c r="N6018" s="24"/>
      <c r="Q6018" s="24"/>
      <c r="T6018" s="24"/>
      <c r="W6018" s="24"/>
      <c r="Z6018" s="24"/>
      <c r="AC6018" s="24"/>
      <c r="AI6018" s="24"/>
      <c r="AL6018" s="24"/>
      <c r="AO6018" s="24"/>
      <c r="AR6018" s="24"/>
      <c r="AU6018" s="24"/>
    </row>
    <row r="6019">
      <c r="J6019" s="18"/>
      <c r="N6019" s="24"/>
      <c r="Q6019" s="24"/>
      <c r="T6019" s="24"/>
      <c r="W6019" s="24"/>
      <c r="Z6019" s="24"/>
      <c r="AC6019" s="24"/>
      <c r="AI6019" s="24"/>
      <c r="AL6019" s="24"/>
      <c r="AO6019" s="24"/>
      <c r="AR6019" s="24"/>
      <c r="AU6019" s="24"/>
    </row>
    <row r="6020">
      <c r="J6020" s="18"/>
      <c r="N6020" s="24"/>
      <c r="Q6020" s="24"/>
      <c r="T6020" s="24"/>
      <c r="W6020" s="24"/>
      <c r="Z6020" s="24"/>
      <c r="AC6020" s="24"/>
      <c r="AI6020" s="24"/>
      <c r="AL6020" s="24"/>
      <c r="AO6020" s="24"/>
      <c r="AR6020" s="24"/>
      <c r="AU6020" s="24"/>
    </row>
    <row r="6021">
      <c r="J6021" s="18"/>
      <c r="N6021" s="24"/>
      <c r="Q6021" s="24"/>
      <c r="T6021" s="24"/>
      <c r="W6021" s="24"/>
      <c r="Z6021" s="24"/>
      <c r="AC6021" s="24"/>
      <c r="AI6021" s="24"/>
      <c r="AL6021" s="24"/>
      <c r="AO6021" s="24"/>
      <c r="AR6021" s="24"/>
      <c r="AU6021" s="24"/>
    </row>
    <row r="6022">
      <c r="J6022" s="18"/>
      <c r="N6022" s="24"/>
      <c r="Q6022" s="24"/>
      <c r="T6022" s="24"/>
      <c r="W6022" s="24"/>
      <c r="Z6022" s="24"/>
      <c r="AC6022" s="24"/>
      <c r="AI6022" s="24"/>
      <c r="AL6022" s="24"/>
      <c r="AO6022" s="24"/>
      <c r="AR6022" s="24"/>
      <c r="AU6022" s="24"/>
    </row>
    <row r="6023">
      <c r="J6023" s="18"/>
      <c r="N6023" s="24"/>
      <c r="Q6023" s="24"/>
      <c r="T6023" s="24"/>
      <c r="W6023" s="24"/>
      <c r="Z6023" s="24"/>
      <c r="AC6023" s="24"/>
      <c r="AI6023" s="24"/>
      <c r="AL6023" s="24"/>
      <c r="AO6023" s="24"/>
      <c r="AR6023" s="24"/>
      <c r="AU6023" s="24"/>
    </row>
    <row r="6024">
      <c r="J6024" s="18"/>
      <c r="N6024" s="24"/>
      <c r="Q6024" s="24"/>
      <c r="T6024" s="24"/>
      <c r="W6024" s="24"/>
      <c r="Z6024" s="24"/>
      <c r="AC6024" s="24"/>
      <c r="AI6024" s="24"/>
      <c r="AL6024" s="24"/>
      <c r="AO6024" s="24"/>
      <c r="AR6024" s="24"/>
      <c r="AU6024" s="24"/>
    </row>
    <row r="6025">
      <c r="J6025" s="18"/>
      <c r="N6025" s="24"/>
      <c r="Q6025" s="24"/>
      <c r="T6025" s="24"/>
      <c r="W6025" s="24"/>
      <c r="Z6025" s="24"/>
      <c r="AC6025" s="24"/>
      <c r="AI6025" s="24"/>
      <c r="AL6025" s="24"/>
      <c r="AO6025" s="24"/>
      <c r="AR6025" s="24"/>
      <c r="AU6025" s="24"/>
    </row>
    <row r="6026">
      <c r="J6026" s="18"/>
      <c r="N6026" s="24"/>
      <c r="Q6026" s="24"/>
      <c r="T6026" s="24"/>
      <c r="W6026" s="24"/>
      <c r="Z6026" s="24"/>
      <c r="AC6026" s="24"/>
      <c r="AI6026" s="24"/>
      <c r="AL6026" s="24"/>
      <c r="AO6026" s="24"/>
      <c r="AR6026" s="24"/>
      <c r="AU6026" s="24"/>
    </row>
    <row r="6027">
      <c r="J6027" s="18"/>
      <c r="N6027" s="24"/>
      <c r="Q6027" s="24"/>
      <c r="T6027" s="24"/>
      <c r="W6027" s="24"/>
      <c r="Z6027" s="24"/>
      <c r="AC6027" s="24"/>
      <c r="AI6027" s="24"/>
      <c r="AL6027" s="24"/>
      <c r="AO6027" s="24"/>
      <c r="AR6027" s="24"/>
      <c r="AU6027" s="24"/>
    </row>
    <row r="6028">
      <c r="J6028" s="18"/>
      <c r="N6028" s="24"/>
      <c r="Q6028" s="24"/>
      <c r="T6028" s="24"/>
      <c r="W6028" s="24"/>
      <c r="Z6028" s="24"/>
      <c r="AC6028" s="24"/>
      <c r="AI6028" s="24"/>
      <c r="AL6028" s="24"/>
      <c r="AO6028" s="24"/>
      <c r="AR6028" s="24"/>
      <c r="AU6028" s="24"/>
    </row>
    <row r="6029">
      <c r="J6029" s="18"/>
      <c r="N6029" s="24"/>
      <c r="Q6029" s="24"/>
      <c r="T6029" s="24"/>
      <c r="W6029" s="24"/>
      <c r="Z6029" s="24"/>
      <c r="AC6029" s="24"/>
      <c r="AI6029" s="24"/>
      <c r="AL6029" s="24"/>
      <c r="AO6029" s="24"/>
      <c r="AR6029" s="24"/>
      <c r="AU6029" s="24"/>
    </row>
    <row r="6030">
      <c r="J6030" s="18"/>
      <c r="N6030" s="24"/>
      <c r="Q6030" s="24"/>
      <c r="T6030" s="24"/>
      <c r="W6030" s="24"/>
      <c r="Z6030" s="24"/>
      <c r="AC6030" s="24"/>
      <c r="AI6030" s="24"/>
      <c r="AL6030" s="24"/>
      <c r="AO6030" s="24"/>
      <c r="AR6030" s="24"/>
      <c r="AU6030" s="24"/>
    </row>
    <row r="6031">
      <c r="J6031" s="18"/>
      <c r="N6031" s="24"/>
      <c r="Q6031" s="24"/>
      <c r="T6031" s="24"/>
      <c r="W6031" s="24"/>
      <c r="Z6031" s="24"/>
      <c r="AC6031" s="24"/>
      <c r="AI6031" s="24"/>
      <c r="AL6031" s="24"/>
      <c r="AO6031" s="24"/>
      <c r="AR6031" s="24"/>
      <c r="AU6031" s="24"/>
    </row>
    <row r="6032">
      <c r="J6032" s="18"/>
      <c r="N6032" s="24"/>
      <c r="Q6032" s="24"/>
      <c r="T6032" s="24"/>
      <c r="W6032" s="24"/>
      <c r="Z6032" s="24"/>
      <c r="AC6032" s="24"/>
      <c r="AI6032" s="24"/>
      <c r="AL6032" s="24"/>
      <c r="AO6032" s="24"/>
      <c r="AR6032" s="24"/>
      <c r="AU6032" s="24"/>
    </row>
    <row r="6033">
      <c r="J6033" s="18"/>
      <c r="N6033" s="24"/>
      <c r="Q6033" s="24"/>
      <c r="T6033" s="24"/>
      <c r="W6033" s="24"/>
      <c r="Z6033" s="24"/>
      <c r="AC6033" s="24"/>
      <c r="AI6033" s="24"/>
      <c r="AL6033" s="24"/>
      <c r="AO6033" s="24"/>
      <c r="AR6033" s="24"/>
      <c r="AU6033" s="24"/>
    </row>
    <row r="6034">
      <c r="J6034" s="18"/>
      <c r="N6034" s="24"/>
      <c r="Q6034" s="24"/>
      <c r="T6034" s="24"/>
      <c r="W6034" s="24"/>
      <c r="Z6034" s="24"/>
      <c r="AC6034" s="24"/>
      <c r="AI6034" s="24"/>
      <c r="AL6034" s="24"/>
      <c r="AO6034" s="24"/>
      <c r="AR6034" s="24"/>
      <c r="AU6034" s="24"/>
    </row>
    <row r="6035">
      <c r="J6035" s="18"/>
      <c r="N6035" s="24"/>
      <c r="Q6035" s="24"/>
      <c r="T6035" s="24"/>
      <c r="W6035" s="24"/>
      <c r="Z6035" s="24"/>
      <c r="AC6035" s="24"/>
      <c r="AI6035" s="24"/>
      <c r="AL6035" s="24"/>
      <c r="AO6035" s="24"/>
      <c r="AR6035" s="24"/>
      <c r="AU6035" s="24"/>
    </row>
    <row r="6036">
      <c r="J6036" s="18"/>
      <c r="N6036" s="24"/>
      <c r="Q6036" s="24"/>
      <c r="T6036" s="24"/>
      <c r="W6036" s="24"/>
      <c r="Z6036" s="24"/>
      <c r="AC6036" s="24"/>
      <c r="AI6036" s="24"/>
      <c r="AL6036" s="24"/>
      <c r="AO6036" s="24"/>
      <c r="AR6036" s="24"/>
      <c r="AU6036" s="24"/>
    </row>
    <row r="6037">
      <c r="J6037" s="18"/>
      <c r="N6037" s="24"/>
      <c r="Q6037" s="24"/>
      <c r="T6037" s="24"/>
      <c r="W6037" s="24"/>
      <c r="Z6037" s="24"/>
      <c r="AC6037" s="24"/>
      <c r="AI6037" s="24"/>
      <c r="AL6037" s="24"/>
      <c r="AO6037" s="24"/>
      <c r="AR6037" s="24"/>
      <c r="AU6037" s="24"/>
    </row>
    <row r="6038">
      <c r="J6038" s="18"/>
      <c r="N6038" s="24"/>
      <c r="Q6038" s="24"/>
      <c r="T6038" s="24"/>
      <c r="W6038" s="24"/>
      <c r="Z6038" s="24"/>
      <c r="AC6038" s="24"/>
      <c r="AI6038" s="24"/>
      <c r="AL6038" s="24"/>
      <c r="AO6038" s="24"/>
      <c r="AR6038" s="24"/>
      <c r="AU6038" s="24"/>
    </row>
    <row r="6039">
      <c r="J6039" s="18"/>
      <c r="N6039" s="24"/>
      <c r="Q6039" s="24"/>
      <c r="T6039" s="24"/>
      <c r="W6039" s="24"/>
      <c r="Z6039" s="24"/>
      <c r="AC6039" s="24"/>
      <c r="AI6039" s="24"/>
      <c r="AL6039" s="24"/>
      <c r="AO6039" s="24"/>
      <c r="AR6039" s="24"/>
      <c r="AU6039" s="24"/>
    </row>
    <row r="6040">
      <c r="J6040" s="18"/>
      <c r="N6040" s="24"/>
      <c r="Q6040" s="24"/>
      <c r="T6040" s="24"/>
      <c r="W6040" s="24"/>
      <c r="Z6040" s="24"/>
      <c r="AC6040" s="24"/>
      <c r="AI6040" s="24"/>
      <c r="AL6040" s="24"/>
      <c r="AO6040" s="24"/>
      <c r="AR6040" s="24"/>
      <c r="AU6040" s="24"/>
    </row>
    <row r="6041">
      <c r="J6041" s="18"/>
      <c r="N6041" s="24"/>
      <c r="Q6041" s="24"/>
      <c r="T6041" s="24"/>
      <c r="W6041" s="24"/>
      <c r="Z6041" s="24"/>
      <c r="AC6041" s="24"/>
      <c r="AI6041" s="24"/>
      <c r="AL6041" s="24"/>
      <c r="AO6041" s="24"/>
      <c r="AR6041" s="24"/>
      <c r="AU6041" s="24"/>
    </row>
    <row r="6042">
      <c r="J6042" s="18"/>
      <c r="N6042" s="24"/>
      <c r="Q6042" s="24"/>
      <c r="T6042" s="24"/>
      <c r="W6042" s="24"/>
      <c r="Z6042" s="24"/>
      <c r="AC6042" s="24"/>
      <c r="AI6042" s="24"/>
      <c r="AL6042" s="24"/>
      <c r="AO6042" s="24"/>
      <c r="AR6042" s="24"/>
      <c r="AU6042" s="24"/>
    </row>
    <row r="6043">
      <c r="J6043" s="18"/>
      <c r="N6043" s="24"/>
      <c r="Q6043" s="24"/>
      <c r="T6043" s="24"/>
      <c r="W6043" s="24"/>
      <c r="Z6043" s="24"/>
      <c r="AC6043" s="24"/>
      <c r="AI6043" s="24"/>
      <c r="AL6043" s="24"/>
      <c r="AO6043" s="24"/>
      <c r="AR6043" s="24"/>
      <c r="AU6043" s="24"/>
    </row>
    <row r="6044">
      <c r="J6044" s="18"/>
      <c r="N6044" s="24"/>
      <c r="Q6044" s="24"/>
      <c r="T6044" s="24"/>
      <c r="W6044" s="24"/>
      <c r="Z6044" s="24"/>
      <c r="AC6044" s="24"/>
      <c r="AI6044" s="24"/>
      <c r="AL6044" s="24"/>
      <c r="AO6044" s="24"/>
      <c r="AR6044" s="24"/>
      <c r="AU6044" s="24"/>
    </row>
    <row r="6045">
      <c r="J6045" s="18"/>
      <c r="N6045" s="24"/>
      <c r="Q6045" s="24"/>
      <c r="T6045" s="24"/>
      <c r="W6045" s="24"/>
      <c r="Z6045" s="24"/>
      <c r="AC6045" s="24"/>
      <c r="AI6045" s="24"/>
      <c r="AL6045" s="24"/>
      <c r="AO6045" s="24"/>
      <c r="AR6045" s="24"/>
      <c r="AU6045" s="24"/>
    </row>
    <row r="6046">
      <c r="J6046" s="18"/>
      <c r="N6046" s="24"/>
      <c r="Q6046" s="24"/>
      <c r="T6046" s="24"/>
      <c r="W6046" s="24"/>
      <c r="Z6046" s="24"/>
      <c r="AC6046" s="24"/>
      <c r="AI6046" s="24"/>
      <c r="AL6046" s="24"/>
      <c r="AO6046" s="24"/>
      <c r="AR6046" s="24"/>
      <c r="AU6046" s="24"/>
    </row>
    <row r="6047">
      <c r="J6047" s="18"/>
      <c r="N6047" s="24"/>
      <c r="Q6047" s="24"/>
      <c r="T6047" s="24"/>
      <c r="W6047" s="24"/>
      <c r="Z6047" s="24"/>
      <c r="AC6047" s="24"/>
      <c r="AI6047" s="24"/>
      <c r="AL6047" s="24"/>
      <c r="AO6047" s="24"/>
      <c r="AR6047" s="24"/>
      <c r="AU6047" s="24"/>
    </row>
    <row r="6048">
      <c r="J6048" s="18"/>
      <c r="N6048" s="24"/>
      <c r="Q6048" s="24"/>
      <c r="T6048" s="24"/>
      <c r="W6048" s="24"/>
      <c r="Z6048" s="24"/>
      <c r="AC6048" s="24"/>
      <c r="AI6048" s="24"/>
      <c r="AL6048" s="24"/>
      <c r="AO6048" s="24"/>
      <c r="AR6048" s="24"/>
      <c r="AU6048" s="24"/>
    </row>
    <row r="6049">
      <c r="J6049" s="18"/>
      <c r="N6049" s="24"/>
      <c r="Q6049" s="24"/>
      <c r="T6049" s="24"/>
      <c r="W6049" s="24"/>
      <c r="Z6049" s="24"/>
      <c r="AC6049" s="24"/>
      <c r="AI6049" s="24"/>
      <c r="AL6049" s="24"/>
      <c r="AO6049" s="24"/>
      <c r="AR6049" s="24"/>
      <c r="AU6049" s="24"/>
    </row>
    <row r="6050">
      <c r="J6050" s="18"/>
      <c r="N6050" s="24"/>
      <c r="Q6050" s="24"/>
      <c r="T6050" s="24"/>
      <c r="W6050" s="24"/>
      <c r="Z6050" s="24"/>
      <c r="AC6050" s="24"/>
      <c r="AI6050" s="24"/>
      <c r="AL6050" s="24"/>
      <c r="AO6050" s="24"/>
      <c r="AR6050" s="24"/>
      <c r="AU6050" s="24"/>
    </row>
    <row r="6051">
      <c r="J6051" s="18"/>
      <c r="N6051" s="24"/>
      <c r="Q6051" s="24"/>
      <c r="T6051" s="24"/>
      <c r="W6051" s="24"/>
      <c r="Z6051" s="24"/>
      <c r="AC6051" s="24"/>
      <c r="AI6051" s="24"/>
      <c r="AL6051" s="24"/>
      <c r="AO6051" s="24"/>
      <c r="AR6051" s="24"/>
      <c r="AU6051" s="24"/>
    </row>
    <row r="6052">
      <c r="J6052" s="18"/>
      <c r="N6052" s="24"/>
      <c r="Q6052" s="24"/>
      <c r="T6052" s="24"/>
      <c r="W6052" s="24"/>
      <c r="Z6052" s="24"/>
      <c r="AC6052" s="24"/>
      <c r="AI6052" s="24"/>
      <c r="AL6052" s="24"/>
      <c r="AO6052" s="24"/>
      <c r="AR6052" s="24"/>
      <c r="AU6052" s="24"/>
    </row>
    <row r="6053">
      <c r="J6053" s="18"/>
      <c r="N6053" s="24"/>
      <c r="Q6053" s="24"/>
      <c r="T6053" s="24"/>
      <c r="W6053" s="24"/>
      <c r="Z6053" s="24"/>
      <c r="AC6053" s="24"/>
      <c r="AI6053" s="24"/>
      <c r="AL6053" s="24"/>
      <c r="AO6053" s="24"/>
      <c r="AR6053" s="24"/>
      <c r="AU6053" s="24"/>
    </row>
    <row r="6054">
      <c r="J6054" s="18"/>
      <c r="N6054" s="24"/>
      <c r="Q6054" s="24"/>
      <c r="T6054" s="24"/>
      <c r="W6054" s="24"/>
      <c r="Z6054" s="24"/>
      <c r="AC6054" s="24"/>
      <c r="AI6054" s="24"/>
      <c r="AL6054" s="24"/>
      <c r="AO6054" s="24"/>
      <c r="AR6054" s="24"/>
      <c r="AU6054" s="24"/>
    </row>
    <row r="6055">
      <c r="J6055" s="18"/>
      <c r="N6055" s="24"/>
      <c r="Q6055" s="24"/>
      <c r="T6055" s="24"/>
      <c r="W6055" s="24"/>
      <c r="Z6055" s="24"/>
      <c r="AC6055" s="24"/>
      <c r="AI6055" s="24"/>
      <c r="AL6055" s="24"/>
      <c r="AO6055" s="24"/>
      <c r="AR6055" s="24"/>
      <c r="AU6055" s="24"/>
    </row>
    <row r="6056">
      <c r="J6056" s="18"/>
      <c r="N6056" s="24"/>
      <c r="Q6056" s="24"/>
      <c r="T6056" s="24"/>
      <c r="W6056" s="24"/>
      <c r="Z6056" s="24"/>
      <c r="AC6056" s="24"/>
      <c r="AI6056" s="24"/>
      <c r="AL6056" s="24"/>
      <c r="AO6056" s="24"/>
      <c r="AR6056" s="24"/>
      <c r="AU6056" s="24"/>
    </row>
    <row r="6057">
      <c r="J6057" s="18"/>
      <c r="N6057" s="24"/>
      <c r="Q6057" s="24"/>
      <c r="T6057" s="24"/>
      <c r="W6057" s="24"/>
      <c r="Z6057" s="24"/>
      <c r="AC6057" s="24"/>
      <c r="AI6057" s="24"/>
      <c r="AL6057" s="24"/>
      <c r="AO6057" s="24"/>
      <c r="AR6057" s="24"/>
      <c r="AU6057" s="24"/>
    </row>
    <row r="6058">
      <c r="J6058" s="18"/>
      <c r="N6058" s="24"/>
      <c r="Q6058" s="24"/>
      <c r="T6058" s="24"/>
      <c r="W6058" s="24"/>
      <c r="Z6058" s="24"/>
      <c r="AC6058" s="24"/>
      <c r="AI6058" s="24"/>
      <c r="AL6058" s="24"/>
      <c r="AO6058" s="24"/>
      <c r="AR6058" s="24"/>
      <c r="AU6058" s="24"/>
    </row>
    <row r="6059">
      <c r="J6059" s="18"/>
      <c r="N6059" s="24"/>
      <c r="Q6059" s="24"/>
      <c r="T6059" s="24"/>
      <c r="W6059" s="24"/>
      <c r="Z6059" s="24"/>
      <c r="AC6059" s="24"/>
      <c r="AI6059" s="24"/>
      <c r="AL6059" s="24"/>
      <c r="AO6059" s="24"/>
      <c r="AR6059" s="24"/>
      <c r="AU6059" s="24"/>
    </row>
    <row r="6060">
      <c r="J6060" s="18"/>
      <c r="N6060" s="24"/>
      <c r="Q6060" s="24"/>
      <c r="T6060" s="24"/>
      <c r="W6060" s="24"/>
      <c r="Z6060" s="24"/>
      <c r="AC6060" s="24"/>
      <c r="AI6060" s="24"/>
      <c r="AL6060" s="24"/>
      <c r="AO6060" s="24"/>
      <c r="AR6060" s="24"/>
      <c r="AU6060" s="24"/>
    </row>
    <row r="6061">
      <c r="J6061" s="18"/>
      <c r="N6061" s="24"/>
      <c r="Q6061" s="24"/>
      <c r="T6061" s="24"/>
      <c r="W6061" s="24"/>
      <c r="Z6061" s="24"/>
      <c r="AC6061" s="24"/>
      <c r="AI6061" s="24"/>
      <c r="AL6061" s="24"/>
      <c r="AO6061" s="24"/>
      <c r="AR6061" s="24"/>
      <c r="AU6061" s="24"/>
    </row>
    <row r="6062">
      <c r="J6062" s="18"/>
      <c r="N6062" s="24"/>
      <c r="Q6062" s="24"/>
      <c r="T6062" s="24"/>
      <c r="W6062" s="24"/>
      <c r="Z6062" s="24"/>
      <c r="AC6062" s="24"/>
      <c r="AI6062" s="24"/>
      <c r="AL6062" s="24"/>
      <c r="AO6062" s="24"/>
      <c r="AR6062" s="24"/>
      <c r="AU6062" s="24"/>
    </row>
    <row r="6063">
      <c r="J6063" s="18"/>
      <c r="N6063" s="24"/>
      <c r="Q6063" s="24"/>
      <c r="T6063" s="24"/>
      <c r="W6063" s="24"/>
      <c r="Z6063" s="24"/>
      <c r="AC6063" s="24"/>
      <c r="AI6063" s="24"/>
      <c r="AL6063" s="24"/>
      <c r="AO6063" s="24"/>
      <c r="AR6063" s="24"/>
      <c r="AU6063" s="24"/>
    </row>
    <row r="6064">
      <c r="J6064" s="18"/>
      <c r="N6064" s="24"/>
      <c r="Q6064" s="24"/>
      <c r="T6064" s="24"/>
      <c r="W6064" s="24"/>
      <c r="Z6064" s="24"/>
      <c r="AC6064" s="24"/>
      <c r="AI6064" s="24"/>
      <c r="AL6064" s="24"/>
      <c r="AO6064" s="24"/>
      <c r="AR6064" s="24"/>
      <c r="AU6064" s="24"/>
    </row>
    <row r="6065">
      <c r="J6065" s="18"/>
      <c r="N6065" s="24"/>
      <c r="Q6065" s="24"/>
      <c r="T6065" s="24"/>
      <c r="W6065" s="24"/>
      <c r="Z6065" s="24"/>
      <c r="AC6065" s="24"/>
      <c r="AI6065" s="24"/>
      <c r="AL6065" s="24"/>
      <c r="AO6065" s="24"/>
      <c r="AR6065" s="24"/>
      <c r="AU6065" s="24"/>
    </row>
    <row r="6066">
      <c r="J6066" s="18"/>
      <c r="N6066" s="24"/>
      <c r="Q6066" s="24"/>
      <c r="T6066" s="24"/>
      <c r="W6066" s="24"/>
      <c r="Z6066" s="24"/>
      <c r="AC6066" s="24"/>
      <c r="AI6066" s="24"/>
      <c r="AL6066" s="24"/>
      <c r="AO6066" s="24"/>
      <c r="AR6066" s="24"/>
      <c r="AU6066" s="24"/>
    </row>
    <row r="6067">
      <c r="J6067" s="18"/>
      <c r="N6067" s="24"/>
      <c r="Q6067" s="24"/>
      <c r="T6067" s="24"/>
      <c r="W6067" s="24"/>
      <c r="Z6067" s="24"/>
      <c r="AC6067" s="24"/>
      <c r="AI6067" s="24"/>
      <c r="AL6067" s="24"/>
      <c r="AO6067" s="24"/>
      <c r="AR6067" s="24"/>
      <c r="AU6067" s="24"/>
    </row>
    <row r="6068">
      <c r="J6068" s="18"/>
      <c r="N6068" s="24"/>
      <c r="Q6068" s="24"/>
      <c r="T6068" s="24"/>
      <c r="W6068" s="24"/>
      <c r="Z6068" s="24"/>
      <c r="AC6068" s="24"/>
      <c r="AI6068" s="24"/>
      <c r="AL6068" s="24"/>
      <c r="AO6068" s="24"/>
      <c r="AR6068" s="24"/>
      <c r="AU6068" s="24"/>
    </row>
    <row r="6069">
      <c r="J6069" s="18"/>
      <c r="N6069" s="24"/>
      <c r="Q6069" s="24"/>
      <c r="T6069" s="24"/>
      <c r="W6069" s="24"/>
      <c r="Z6069" s="24"/>
      <c r="AC6069" s="24"/>
      <c r="AI6069" s="24"/>
      <c r="AL6069" s="24"/>
      <c r="AO6069" s="24"/>
      <c r="AR6069" s="24"/>
      <c r="AU6069" s="24"/>
    </row>
    <row r="6070">
      <c r="J6070" s="18"/>
      <c r="N6070" s="24"/>
      <c r="Q6070" s="24"/>
      <c r="T6070" s="24"/>
      <c r="W6070" s="24"/>
      <c r="Z6070" s="24"/>
      <c r="AC6070" s="24"/>
      <c r="AI6070" s="24"/>
      <c r="AL6070" s="24"/>
      <c r="AO6070" s="24"/>
      <c r="AR6070" s="24"/>
      <c r="AU6070" s="24"/>
    </row>
    <row r="6071">
      <c r="J6071" s="18"/>
      <c r="N6071" s="24"/>
      <c r="Q6071" s="24"/>
      <c r="T6071" s="24"/>
      <c r="W6071" s="24"/>
      <c r="Z6071" s="24"/>
      <c r="AC6071" s="24"/>
      <c r="AI6071" s="24"/>
      <c r="AL6071" s="24"/>
      <c r="AO6071" s="24"/>
      <c r="AR6071" s="24"/>
      <c r="AU6071" s="24"/>
    </row>
    <row r="6072">
      <c r="J6072" s="18"/>
      <c r="N6072" s="24"/>
      <c r="Q6072" s="24"/>
      <c r="T6072" s="24"/>
      <c r="W6072" s="24"/>
      <c r="Z6072" s="24"/>
      <c r="AC6072" s="24"/>
      <c r="AI6072" s="24"/>
      <c r="AL6072" s="24"/>
      <c r="AO6072" s="24"/>
      <c r="AR6072" s="24"/>
      <c r="AU6072" s="24"/>
    </row>
    <row r="6073">
      <c r="J6073" s="18"/>
      <c r="N6073" s="24"/>
      <c r="Q6073" s="24"/>
      <c r="T6073" s="24"/>
      <c r="W6073" s="24"/>
      <c r="Z6073" s="24"/>
      <c r="AC6073" s="24"/>
      <c r="AI6073" s="24"/>
      <c r="AL6073" s="24"/>
      <c r="AO6073" s="24"/>
      <c r="AR6073" s="24"/>
      <c r="AU6073" s="24"/>
    </row>
    <row r="6074">
      <c r="J6074" s="18"/>
      <c r="N6074" s="24"/>
      <c r="Q6074" s="24"/>
      <c r="T6074" s="24"/>
      <c r="W6074" s="24"/>
      <c r="Z6074" s="24"/>
      <c r="AC6074" s="24"/>
      <c r="AI6074" s="24"/>
      <c r="AL6074" s="24"/>
      <c r="AO6074" s="24"/>
      <c r="AR6074" s="24"/>
      <c r="AU6074" s="24"/>
    </row>
    <row r="6075">
      <c r="J6075" s="18"/>
      <c r="N6075" s="24"/>
      <c r="Q6075" s="24"/>
      <c r="T6075" s="24"/>
      <c r="W6075" s="24"/>
      <c r="Z6075" s="24"/>
      <c r="AC6075" s="24"/>
      <c r="AI6075" s="24"/>
      <c r="AL6075" s="24"/>
      <c r="AO6075" s="24"/>
      <c r="AR6075" s="24"/>
      <c r="AU6075" s="24"/>
    </row>
    <row r="6076">
      <c r="J6076" s="18"/>
      <c r="N6076" s="24"/>
      <c r="Q6076" s="24"/>
      <c r="T6076" s="24"/>
      <c r="W6076" s="24"/>
      <c r="Z6076" s="24"/>
      <c r="AC6076" s="24"/>
      <c r="AI6076" s="24"/>
      <c r="AL6076" s="24"/>
      <c r="AO6076" s="24"/>
      <c r="AR6076" s="24"/>
      <c r="AU6076" s="24"/>
    </row>
    <row r="6077">
      <c r="J6077" s="18"/>
      <c r="N6077" s="24"/>
      <c r="Q6077" s="24"/>
      <c r="T6077" s="24"/>
      <c r="W6077" s="24"/>
      <c r="Z6077" s="24"/>
      <c r="AC6077" s="24"/>
      <c r="AI6077" s="24"/>
      <c r="AL6077" s="24"/>
      <c r="AO6077" s="24"/>
      <c r="AR6077" s="24"/>
      <c r="AU6077" s="24"/>
    </row>
    <row r="6078">
      <c r="J6078" s="18"/>
      <c r="N6078" s="24"/>
      <c r="Q6078" s="24"/>
      <c r="T6078" s="24"/>
      <c r="W6078" s="24"/>
      <c r="Z6078" s="24"/>
      <c r="AC6078" s="24"/>
      <c r="AI6078" s="24"/>
      <c r="AL6078" s="24"/>
      <c r="AO6078" s="24"/>
      <c r="AR6078" s="24"/>
      <c r="AU6078" s="24"/>
    </row>
    <row r="6079">
      <c r="J6079" s="18"/>
      <c r="N6079" s="24"/>
      <c r="Q6079" s="24"/>
      <c r="T6079" s="24"/>
      <c r="W6079" s="24"/>
      <c r="Z6079" s="24"/>
      <c r="AC6079" s="24"/>
      <c r="AI6079" s="24"/>
      <c r="AL6079" s="24"/>
      <c r="AO6079" s="24"/>
      <c r="AR6079" s="24"/>
      <c r="AU6079" s="24"/>
    </row>
    <row r="6080">
      <c r="J6080" s="18"/>
      <c r="N6080" s="24"/>
      <c r="Q6080" s="24"/>
      <c r="T6080" s="24"/>
      <c r="W6080" s="24"/>
      <c r="Z6080" s="24"/>
      <c r="AC6080" s="24"/>
      <c r="AI6080" s="24"/>
      <c r="AL6080" s="24"/>
      <c r="AO6080" s="24"/>
      <c r="AR6080" s="24"/>
      <c r="AU6080" s="24"/>
    </row>
    <row r="6081">
      <c r="J6081" s="18"/>
      <c r="N6081" s="24"/>
      <c r="Q6081" s="24"/>
      <c r="T6081" s="24"/>
      <c r="W6081" s="24"/>
      <c r="Z6081" s="24"/>
      <c r="AC6081" s="24"/>
      <c r="AI6081" s="24"/>
      <c r="AL6081" s="24"/>
      <c r="AO6081" s="24"/>
      <c r="AR6081" s="24"/>
      <c r="AU6081" s="24"/>
    </row>
    <row r="6082">
      <c r="J6082" s="18"/>
      <c r="N6082" s="24"/>
      <c r="Q6082" s="24"/>
      <c r="T6082" s="24"/>
      <c r="W6082" s="24"/>
      <c r="Z6082" s="24"/>
      <c r="AC6082" s="24"/>
      <c r="AI6082" s="24"/>
      <c r="AL6082" s="24"/>
      <c r="AO6082" s="24"/>
      <c r="AR6082" s="24"/>
      <c r="AU6082" s="24"/>
    </row>
    <row r="6083">
      <c r="J6083" s="18"/>
      <c r="N6083" s="24"/>
      <c r="Q6083" s="24"/>
      <c r="T6083" s="24"/>
      <c r="W6083" s="24"/>
      <c r="Z6083" s="24"/>
      <c r="AC6083" s="24"/>
      <c r="AI6083" s="24"/>
      <c r="AL6083" s="24"/>
      <c r="AO6083" s="24"/>
      <c r="AR6083" s="24"/>
      <c r="AU6083" s="24"/>
    </row>
    <row r="6084">
      <c r="J6084" s="18"/>
      <c r="N6084" s="24"/>
      <c r="Q6084" s="24"/>
      <c r="T6084" s="24"/>
      <c r="W6084" s="24"/>
      <c r="Z6084" s="24"/>
      <c r="AC6084" s="24"/>
      <c r="AI6084" s="24"/>
      <c r="AL6084" s="24"/>
      <c r="AO6084" s="24"/>
      <c r="AR6084" s="24"/>
      <c r="AU6084" s="24"/>
    </row>
    <row r="6085">
      <c r="J6085" s="18"/>
      <c r="N6085" s="24"/>
      <c r="Q6085" s="24"/>
      <c r="T6085" s="24"/>
      <c r="W6085" s="24"/>
      <c r="Z6085" s="24"/>
      <c r="AC6085" s="24"/>
      <c r="AI6085" s="24"/>
      <c r="AL6085" s="24"/>
      <c r="AO6085" s="24"/>
      <c r="AR6085" s="24"/>
      <c r="AU6085" s="24"/>
    </row>
    <row r="6086">
      <c r="J6086" s="18"/>
      <c r="N6086" s="24"/>
      <c r="Q6086" s="24"/>
      <c r="T6086" s="24"/>
      <c r="W6086" s="24"/>
      <c r="Z6086" s="24"/>
      <c r="AC6086" s="24"/>
      <c r="AI6086" s="24"/>
      <c r="AL6086" s="24"/>
      <c r="AO6086" s="24"/>
      <c r="AR6086" s="24"/>
      <c r="AU6086" s="24"/>
    </row>
    <row r="6087">
      <c r="J6087" s="18"/>
      <c r="N6087" s="24"/>
      <c r="Q6087" s="24"/>
      <c r="T6087" s="24"/>
      <c r="W6087" s="24"/>
      <c r="Z6087" s="24"/>
      <c r="AC6087" s="24"/>
      <c r="AI6087" s="24"/>
      <c r="AL6087" s="24"/>
      <c r="AO6087" s="24"/>
      <c r="AR6087" s="24"/>
      <c r="AU6087" s="24"/>
    </row>
    <row r="6088">
      <c r="J6088" s="18"/>
      <c r="N6088" s="24"/>
      <c r="Q6088" s="24"/>
      <c r="T6088" s="24"/>
      <c r="W6088" s="24"/>
      <c r="Z6088" s="24"/>
      <c r="AC6088" s="24"/>
      <c r="AI6088" s="24"/>
      <c r="AL6088" s="24"/>
      <c r="AO6088" s="24"/>
      <c r="AR6088" s="24"/>
      <c r="AU6088" s="24"/>
    </row>
    <row r="6089">
      <c r="J6089" s="18"/>
      <c r="N6089" s="24"/>
      <c r="Q6089" s="24"/>
      <c r="T6089" s="24"/>
      <c r="W6089" s="24"/>
      <c r="Z6089" s="24"/>
      <c r="AC6089" s="24"/>
      <c r="AI6089" s="24"/>
      <c r="AL6089" s="24"/>
      <c r="AO6089" s="24"/>
      <c r="AR6089" s="24"/>
      <c r="AU6089" s="24"/>
    </row>
    <row r="6090">
      <c r="J6090" s="18"/>
      <c r="N6090" s="24"/>
      <c r="Q6090" s="24"/>
      <c r="T6090" s="24"/>
      <c r="W6090" s="24"/>
      <c r="Z6090" s="24"/>
      <c r="AC6090" s="24"/>
      <c r="AI6090" s="24"/>
      <c r="AL6090" s="24"/>
      <c r="AO6090" s="24"/>
      <c r="AR6090" s="24"/>
      <c r="AU6090" s="24"/>
    </row>
    <row r="6091">
      <c r="J6091" s="18"/>
      <c r="N6091" s="24"/>
      <c r="Q6091" s="24"/>
      <c r="T6091" s="24"/>
      <c r="W6091" s="24"/>
      <c r="Z6091" s="24"/>
      <c r="AC6091" s="24"/>
      <c r="AI6091" s="24"/>
      <c r="AL6091" s="24"/>
      <c r="AO6091" s="24"/>
      <c r="AR6091" s="24"/>
      <c r="AU6091" s="24"/>
    </row>
    <row r="6092">
      <c r="J6092" s="18"/>
      <c r="N6092" s="24"/>
      <c r="Q6092" s="24"/>
      <c r="T6092" s="24"/>
      <c r="W6092" s="24"/>
      <c r="Z6092" s="24"/>
      <c r="AC6092" s="24"/>
      <c r="AI6092" s="24"/>
      <c r="AL6092" s="24"/>
      <c r="AO6092" s="24"/>
      <c r="AR6092" s="24"/>
      <c r="AU6092" s="24"/>
    </row>
    <row r="6093">
      <c r="J6093" s="18"/>
      <c r="N6093" s="24"/>
      <c r="Q6093" s="24"/>
      <c r="T6093" s="24"/>
      <c r="W6093" s="24"/>
      <c r="Z6093" s="24"/>
      <c r="AC6093" s="24"/>
      <c r="AI6093" s="24"/>
      <c r="AL6093" s="24"/>
      <c r="AO6093" s="24"/>
      <c r="AR6093" s="24"/>
      <c r="AU6093" s="24"/>
    </row>
    <row r="6094">
      <c r="J6094" s="18"/>
      <c r="N6094" s="24"/>
      <c r="Q6094" s="24"/>
      <c r="T6094" s="24"/>
      <c r="W6094" s="24"/>
      <c r="Z6094" s="24"/>
      <c r="AC6094" s="24"/>
      <c r="AI6094" s="24"/>
      <c r="AL6094" s="24"/>
      <c r="AO6094" s="24"/>
      <c r="AR6094" s="24"/>
      <c r="AU6094" s="24"/>
    </row>
    <row r="6095">
      <c r="J6095" s="18"/>
      <c r="N6095" s="24"/>
      <c r="Q6095" s="24"/>
      <c r="T6095" s="24"/>
      <c r="W6095" s="24"/>
      <c r="Z6095" s="24"/>
      <c r="AC6095" s="24"/>
      <c r="AI6095" s="24"/>
      <c r="AL6095" s="24"/>
      <c r="AO6095" s="24"/>
      <c r="AR6095" s="24"/>
      <c r="AU6095" s="24"/>
    </row>
    <row r="6096">
      <c r="J6096" s="18"/>
      <c r="N6096" s="24"/>
      <c r="Q6096" s="24"/>
      <c r="T6096" s="24"/>
      <c r="W6096" s="24"/>
      <c r="Z6096" s="24"/>
      <c r="AC6096" s="24"/>
      <c r="AI6096" s="24"/>
      <c r="AL6096" s="24"/>
      <c r="AO6096" s="24"/>
      <c r="AR6096" s="24"/>
      <c r="AU6096" s="24"/>
    </row>
    <row r="6097">
      <c r="J6097" s="18"/>
      <c r="N6097" s="24"/>
      <c r="Q6097" s="24"/>
      <c r="T6097" s="24"/>
      <c r="W6097" s="24"/>
      <c r="Z6097" s="24"/>
      <c r="AC6097" s="24"/>
      <c r="AI6097" s="24"/>
      <c r="AL6097" s="24"/>
      <c r="AO6097" s="24"/>
      <c r="AR6097" s="24"/>
      <c r="AU6097" s="24"/>
    </row>
    <row r="6098">
      <c r="J6098" s="18"/>
      <c r="N6098" s="24"/>
      <c r="Q6098" s="24"/>
      <c r="T6098" s="24"/>
      <c r="W6098" s="24"/>
      <c r="Z6098" s="24"/>
      <c r="AC6098" s="24"/>
      <c r="AI6098" s="24"/>
      <c r="AL6098" s="24"/>
      <c r="AO6098" s="24"/>
      <c r="AR6098" s="24"/>
      <c r="AU6098" s="24"/>
    </row>
    <row r="6099">
      <c r="J6099" s="18"/>
      <c r="N6099" s="24"/>
      <c r="Q6099" s="24"/>
      <c r="T6099" s="24"/>
      <c r="W6099" s="24"/>
      <c r="Z6099" s="24"/>
      <c r="AC6099" s="24"/>
      <c r="AI6099" s="24"/>
      <c r="AL6099" s="24"/>
      <c r="AO6099" s="24"/>
      <c r="AR6099" s="24"/>
      <c r="AU6099" s="24"/>
    </row>
    <row r="6100">
      <c r="J6100" s="18"/>
      <c r="N6100" s="24"/>
      <c r="Q6100" s="24"/>
      <c r="T6100" s="24"/>
      <c r="W6100" s="24"/>
      <c r="Z6100" s="24"/>
      <c r="AC6100" s="24"/>
      <c r="AI6100" s="24"/>
      <c r="AL6100" s="24"/>
      <c r="AO6100" s="24"/>
      <c r="AR6100" s="24"/>
      <c r="AU6100" s="24"/>
    </row>
    <row r="6101">
      <c r="J6101" s="18"/>
      <c r="N6101" s="24"/>
      <c r="Q6101" s="24"/>
      <c r="T6101" s="24"/>
      <c r="W6101" s="24"/>
      <c r="Z6101" s="24"/>
      <c r="AC6101" s="24"/>
      <c r="AI6101" s="24"/>
      <c r="AL6101" s="24"/>
      <c r="AO6101" s="24"/>
      <c r="AR6101" s="24"/>
      <c r="AU6101" s="24"/>
    </row>
    <row r="6102">
      <c r="J6102" s="18"/>
      <c r="N6102" s="24"/>
      <c r="Q6102" s="24"/>
      <c r="T6102" s="24"/>
      <c r="W6102" s="24"/>
      <c r="Z6102" s="24"/>
      <c r="AC6102" s="24"/>
      <c r="AI6102" s="24"/>
      <c r="AL6102" s="24"/>
      <c r="AO6102" s="24"/>
      <c r="AR6102" s="24"/>
      <c r="AU6102" s="24"/>
    </row>
    <row r="6103">
      <c r="J6103" s="18"/>
      <c r="N6103" s="24"/>
      <c r="Q6103" s="24"/>
      <c r="T6103" s="24"/>
      <c r="W6103" s="24"/>
      <c r="Z6103" s="24"/>
      <c r="AC6103" s="24"/>
      <c r="AI6103" s="24"/>
      <c r="AL6103" s="24"/>
      <c r="AO6103" s="24"/>
      <c r="AR6103" s="24"/>
      <c r="AU6103" s="24"/>
    </row>
    <row r="6104">
      <c r="J6104" s="18"/>
      <c r="N6104" s="24"/>
      <c r="Q6104" s="24"/>
      <c r="T6104" s="24"/>
      <c r="W6104" s="24"/>
      <c r="Z6104" s="24"/>
      <c r="AC6104" s="24"/>
      <c r="AI6104" s="24"/>
      <c r="AL6104" s="24"/>
      <c r="AO6104" s="24"/>
      <c r="AR6104" s="24"/>
      <c r="AU6104" s="24"/>
    </row>
    <row r="6105">
      <c r="J6105" s="18"/>
      <c r="N6105" s="24"/>
      <c r="Q6105" s="24"/>
      <c r="T6105" s="24"/>
      <c r="W6105" s="24"/>
      <c r="Z6105" s="24"/>
      <c r="AC6105" s="24"/>
      <c r="AI6105" s="24"/>
      <c r="AL6105" s="24"/>
      <c r="AO6105" s="24"/>
      <c r="AR6105" s="24"/>
      <c r="AU6105" s="24"/>
    </row>
    <row r="6106">
      <c r="J6106" s="18"/>
      <c r="N6106" s="24"/>
      <c r="Q6106" s="24"/>
      <c r="T6106" s="24"/>
      <c r="W6106" s="24"/>
      <c r="Z6106" s="24"/>
      <c r="AC6106" s="24"/>
      <c r="AI6106" s="24"/>
      <c r="AL6106" s="24"/>
      <c r="AO6106" s="24"/>
      <c r="AR6106" s="24"/>
      <c r="AU6106" s="24"/>
    </row>
    <row r="6107">
      <c r="J6107" s="18"/>
      <c r="N6107" s="24"/>
      <c r="Q6107" s="24"/>
      <c r="T6107" s="24"/>
      <c r="W6107" s="24"/>
      <c r="Z6107" s="24"/>
      <c r="AC6107" s="24"/>
      <c r="AI6107" s="24"/>
      <c r="AL6107" s="24"/>
      <c r="AO6107" s="24"/>
      <c r="AR6107" s="24"/>
      <c r="AU6107" s="24"/>
    </row>
    <row r="6108">
      <c r="J6108" s="18"/>
      <c r="N6108" s="24"/>
      <c r="Q6108" s="24"/>
      <c r="T6108" s="24"/>
      <c r="W6108" s="24"/>
      <c r="Z6108" s="24"/>
      <c r="AC6108" s="24"/>
      <c r="AI6108" s="24"/>
      <c r="AL6108" s="24"/>
      <c r="AO6108" s="24"/>
      <c r="AR6108" s="24"/>
      <c r="AU6108" s="24"/>
    </row>
    <row r="6109">
      <c r="J6109" s="18"/>
      <c r="N6109" s="24"/>
      <c r="Q6109" s="24"/>
      <c r="T6109" s="24"/>
      <c r="W6109" s="24"/>
      <c r="Z6109" s="24"/>
      <c r="AC6109" s="24"/>
      <c r="AI6109" s="24"/>
      <c r="AL6109" s="24"/>
      <c r="AO6109" s="24"/>
      <c r="AR6109" s="24"/>
      <c r="AU6109" s="24"/>
    </row>
    <row r="6110">
      <c r="J6110" s="18"/>
      <c r="N6110" s="24"/>
      <c r="Q6110" s="24"/>
      <c r="T6110" s="24"/>
      <c r="W6110" s="24"/>
      <c r="Z6110" s="24"/>
      <c r="AC6110" s="24"/>
      <c r="AI6110" s="24"/>
      <c r="AL6110" s="24"/>
      <c r="AO6110" s="24"/>
      <c r="AR6110" s="24"/>
      <c r="AU6110" s="24"/>
    </row>
    <row r="6111">
      <c r="J6111" s="18"/>
      <c r="N6111" s="24"/>
      <c r="Q6111" s="24"/>
      <c r="T6111" s="24"/>
      <c r="W6111" s="24"/>
      <c r="Z6111" s="24"/>
      <c r="AC6111" s="24"/>
      <c r="AI6111" s="24"/>
      <c r="AL6111" s="24"/>
      <c r="AO6111" s="24"/>
      <c r="AR6111" s="24"/>
      <c r="AU6111" s="24"/>
    </row>
    <row r="6112">
      <c r="J6112" s="18"/>
      <c r="N6112" s="24"/>
      <c r="Q6112" s="24"/>
      <c r="T6112" s="24"/>
      <c r="W6112" s="24"/>
      <c r="Z6112" s="24"/>
      <c r="AC6112" s="24"/>
      <c r="AI6112" s="24"/>
      <c r="AL6112" s="24"/>
      <c r="AO6112" s="24"/>
      <c r="AR6112" s="24"/>
      <c r="AU6112" s="24"/>
    </row>
    <row r="6113">
      <c r="J6113" s="18"/>
      <c r="N6113" s="24"/>
      <c r="Q6113" s="24"/>
      <c r="T6113" s="24"/>
      <c r="W6113" s="24"/>
      <c r="Z6113" s="24"/>
      <c r="AC6113" s="24"/>
      <c r="AI6113" s="24"/>
      <c r="AL6113" s="24"/>
      <c r="AO6113" s="24"/>
      <c r="AR6113" s="24"/>
      <c r="AU6113" s="24"/>
    </row>
    <row r="6114">
      <c r="J6114" s="18"/>
      <c r="N6114" s="24"/>
      <c r="Q6114" s="24"/>
      <c r="T6114" s="24"/>
      <c r="W6114" s="24"/>
      <c r="Z6114" s="24"/>
      <c r="AC6114" s="24"/>
      <c r="AI6114" s="24"/>
      <c r="AL6114" s="24"/>
      <c r="AO6114" s="24"/>
      <c r="AR6114" s="24"/>
      <c r="AU6114" s="24"/>
    </row>
    <row r="6115">
      <c r="J6115" s="18"/>
      <c r="N6115" s="24"/>
      <c r="Q6115" s="24"/>
      <c r="T6115" s="24"/>
      <c r="W6115" s="24"/>
      <c r="Z6115" s="24"/>
      <c r="AC6115" s="24"/>
      <c r="AI6115" s="24"/>
      <c r="AL6115" s="24"/>
      <c r="AO6115" s="24"/>
      <c r="AR6115" s="24"/>
      <c r="AU6115" s="24"/>
    </row>
    <row r="6116">
      <c r="J6116" s="18"/>
      <c r="N6116" s="24"/>
      <c r="Q6116" s="24"/>
      <c r="T6116" s="24"/>
      <c r="W6116" s="24"/>
      <c r="Z6116" s="24"/>
      <c r="AC6116" s="24"/>
      <c r="AI6116" s="24"/>
      <c r="AL6116" s="24"/>
      <c r="AO6116" s="24"/>
      <c r="AR6116" s="24"/>
      <c r="AU6116" s="24"/>
    </row>
    <row r="6117">
      <c r="J6117" s="18"/>
      <c r="N6117" s="24"/>
      <c r="Q6117" s="24"/>
      <c r="T6117" s="24"/>
      <c r="W6117" s="24"/>
      <c r="Z6117" s="24"/>
      <c r="AC6117" s="24"/>
      <c r="AI6117" s="24"/>
      <c r="AL6117" s="24"/>
      <c r="AO6117" s="24"/>
      <c r="AR6117" s="24"/>
      <c r="AU6117" s="24"/>
    </row>
    <row r="6118">
      <c r="J6118" s="18"/>
      <c r="N6118" s="24"/>
      <c r="Q6118" s="24"/>
      <c r="T6118" s="24"/>
      <c r="W6118" s="24"/>
      <c r="Z6118" s="24"/>
      <c r="AC6118" s="24"/>
      <c r="AI6118" s="24"/>
      <c r="AL6118" s="24"/>
      <c r="AO6118" s="24"/>
      <c r="AR6118" s="24"/>
      <c r="AU6118" s="24"/>
    </row>
    <row r="6119">
      <c r="J6119" s="18"/>
      <c r="N6119" s="24"/>
      <c r="Q6119" s="24"/>
      <c r="T6119" s="24"/>
      <c r="W6119" s="24"/>
      <c r="Z6119" s="24"/>
      <c r="AC6119" s="24"/>
      <c r="AI6119" s="24"/>
      <c r="AL6119" s="24"/>
      <c r="AO6119" s="24"/>
      <c r="AR6119" s="24"/>
      <c r="AU6119" s="24"/>
    </row>
    <row r="6120">
      <c r="J6120" s="18"/>
      <c r="N6120" s="24"/>
      <c r="Q6120" s="24"/>
      <c r="T6120" s="24"/>
      <c r="W6120" s="24"/>
      <c r="Z6120" s="24"/>
      <c r="AC6120" s="24"/>
      <c r="AI6120" s="24"/>
      <c r="AL6120" s="24"/>
      <c r="AO6120" s="24"/>
      <c r="AR6120" s="24"/>
      <c r="AU6120" s="24"/>
    </row>
    <row r="6121">
      <c r="J6121" s="18"/>
      <c r="N6121" s="24"/>
      <c r="Q6121" s="24"/>
      <c r="T6121" s="24"/>
      <c r="W6121" s="24"/>
      <c r="Z6121" s="24"/>
      <c r="AC6121" s="24"/>
      <c r="AI6121" s="24"/>
      <c r="AL6121" s="24"/>
      <c r="AO6121" s="24"/>
      <c r="AR6121" s="24"/>
      <c r="AU6121" s="24"/>
    </row>
    <row r="6122">
      <c r="J6122" s="18"/>
      <c r="N6122" s="24"/>
      <c r="Q6122" s="24"/>
      <c r="T6122" s="24"/>
      <c r="W6122" s="24"/>
      <c r="Z6122" s="24"/>
      <c r="AC6122" s="24"/>
      <c r="AI6122" s="24"/>
      <c r="AL6122" s="24"/>
      <c r="AO6122" s="24"/>
      <c r="AR6122" s="24"/>
      <c r="AU6122" s="24"/>
    </row>
    <row r="6123">
      <c r="J6123" s="18"/>
      <c r="N6123" s="24"/>
      <c r="Q6123" s="24"/>
      <c r="T6123" s="24"/>
      <c r="W6123" s="24"/>
      <c r="Z6123" s="24"/>
      <c r="AC6123" s="24"/>
      <c r="AI6123" s="24"/>
      <c r="AL6123" s="24"/>
      <c r="AO6123" s="24"/>
      <c r="AR6123" s="24"/>
      <c r="AU6123" s="24"/>
    </row>
    <row r="6124">
      <c r="J6124" s="18"/>
      <c r="N6124" s="24"/>
      <c r="Q6124" s="24"/>
      <c r="T6124" s="24"/>
      <c r="W6124" s="24"/>
      <c r="Z6124" s="24"/>
      <c r="AC6124" s="24"/>
      <c r="AI6124" s="24"/>
      <c r="AL6124" s="24"/>
      <c r="AO6124" s="24"/>
      <c r="AR6124" s="24"/>
      <c r="AU6124" s="24"/>
    </row>
    <row r="6125">
      <c r="J6125" s="18"/>
      <c r="N6125" s="24"/>
      <c r="Q6125" s="24"/>
      <c r="T6125" s="24"/>
      <c r="W6125" s="24"/>
      <c r="Z6125" s="24"/>
      <c r="AC6125" s="24"/>
      <c r="AI6125" s="24"/>
      <c r="AL6125" s="24"/>
      <c r="AO6125" s="24"/>
      <c r="AR6125" s="24"/>
      <c r="AU6125" s="24"/>
    </row>
    <row r="6126">
      <c r="J6126" s="18"/>
      <c r="N6126" s="24"/>
      <c r="Q6126" s="24"/>
      <c r="T6126" s="24"/>
      <c r="W6126" s="24"/>
      <c r="Z6126" s="24"/>
      <c r="AC6126" s="24"/>
      <c r="AI6126" s="24"/>
      <c r="AL6126" s="24"/>
      <c r="AO6126" s="24"/>
      <c r="AR6126" s="24"/>
      <c r="AU6126" s="24"/>
    </row>
    <row r="6127">
      <c r="J6127" s="18"/>
      <c r="N6127" s="24"/>
      <c r="Q6127" s="24"/>
      <c r="T6127" s="24"/>
      <c r="W6127" s="24"/>
      <c r="Z6127" s="24"/>
      <c r="AC6127" s="24"/>
      <c r="AI6127" s="24"/>
      <c r="AL6127" s="24"/>
      <c r="AO6127" s="24"/>
      <c r="AR6127" s="24"/>
      <c r="AU6127" s="24"/>
    </row>
    <row r="6128">
      <c r="J6128" s="18"/>
      <c r="N6128" s="24"/>
      <c r="Q6128" s="24"/>
      <c r="T6128" s="24"/>
      <c r="W6128" s="24"/>
      <c r="Z6128" s="24"/>
      <c r="AC6128" s="24"/>
      <c r="AI6128" s="24"/>
      <c r="AL6128" s="24"/>
      <c r="AO6128" s="24"/>
      <c r="AR6128" s="24"/>
      <c r="AU6128" s="24"/>
    </row>
    <row r="6129">
      <c r="J6129" s="18"/>
      <c r="N6129" s="24"/>
      <c r="Q6129" s="24"/>
      <c r="T6129" s="24"/>
      <c r="W6129" s="24"/>
      <c r="Z6129" s="24"/>
      <c r="AC6129" s="24"/>
      <c r="AI6129" s="24"/>
      <c r="AL6129" s="24"/>
      <c r="AO6129" s="24"/>
      <c r="AR6129" s="24"/>
      <c r="AU6129" s="24"/>
    </row>
    <row r="6130">
      <c r="J6130" s="18"/>
      <c r="N6130" s="24"/>
      <c r="Q6130" s="24"/>
      <c r="T6130" s="24"/>
      <c r="W6130" s="24"/>
      <c r="Z6130" s="24"/>
      <c r="AC6130" s="24"/>
      <c r="AI6130" s="24"/>
      <c r="AL6130" s="24"/>
      <c r="AO6130" s="24"/>
      <c r="AR6130" s="24"/>
      <c r="AU6130" s="24"/>
    </row>
    <row r="6131">
      <c r="J6131" s="18"/>
      <c r="N6131" s="24"/>
      <c r="Q6131" s="24"/>
      <c r="T6131" s="24"/>
      <c r="W6131" s="24"/>
      <c r="Z6131" s="24"/>
      <c r="AC6131" s="24"/>
      <c r="AI6131" s="24"/>
      <c r="AL6131" s="24"/>
      <c r="AO6131" s="24"/>
      <c r="AR6131" s="24"/>
      <c r="AU6131" s="24"/>
    </row>
    <row r="6132">
      <c r="J6132" s="18"/>
      <c r="N6132" s="24"/>
      <c r="Q6132" s="24"/>
      <c r="T6132" s="24"/>
      <c r="W6132" s="24"/>
      <c r="Z6132" s="24"/>
      <c r="AC6132" s="24"/>
      <c r="AI6132" s="24"/>
      <c r="AL6132" s="24"/>
      <c r="AO6132" s="24"/>
      <c r="AR6132" s="24"/>
      <c r="AU6132" s="24"/>
    </row>
    <row r="6133">
      <c r="J6133" s="18"/>
      <c r="N6133" s="24"/>
      <c r="Q6133" s="24"/>
      <c r="T6133" s="24"/>
      <c r="W6133" s="24"/>
      <c r="Z6133" s="24"/>
      <c r="AC6133" s="24"/>
      <c r="AI6133" s="24"/>
      <c r="AL6133" s="24"/>
      <c r="AO6133" s="24"/>
      <c r="AR6133" s="24"/>
      <c r="AU6133" s="24"/>
    </row>
    <row r="6134">
      <c r="J6134" s="18"/>
      <c r="N6134" s="24"/>
      <c r="Q6134" s="24"/>
      <c r="T6134" s="24"/>
      <c r="W6134" s="24"/>
      <c r="Z6134" s="24"/>
      <c r="AC6134" s="24"/>
      <c r="AI6134" s="24"/>
      <c r="AL6134" s="24"/>
      <c r="AO6134" s="24"/>
      <c r="AR6134" s="24"/>
      <c r="AU6134" s="24"/>
    </row>
    <row r="6135">
      <c r="J6135" s="18"/>
      <c r="N6135" s="24"/>
      <c r="Q6135" s="24"/>
      <c r="T6135" s="24"/>
      <c r="W6135" s="24"/>
      <c r="Z6135" s="24"/>
      <c r="AC6135" s="24"/>
      <c r="AI6135" s="24"/>
      <c r="AL6135" s="24"/>
      <c r="AO6135" s="24"/>
      <c r="AR6135" s="24"/>
      <c r="AU6135" s="24"/>
    </row>
    <row r="6136">
      <c r="J6136" s="18"/>
      <c r="N6136" s="24"/>
      <c r="Q6136" s="24"/>
      <c r="T6136" s="24"/>
      <c r="W6136" s="24"/>
      <c r="Z6136" s="24"/>
      <c r="AC6136" s="24"/>
      <c r="AI6136" s="24"/>
      <c r="AL6136" s="24"/>
      <c r="AO6136" s="24"/>
      <c r="AR6136" s="24"/>
      <c r="AU6136" s="24"/>
    </row>
    <row r="6137">
      <c r="J6137" s="18"/>
      <c r="N6137" s="24"/>
      <c r="Q6137" s="24"/>
      <c r="T6137" s="24"/>
      <c r="W6137" s="24"/>
      <c r="Z6137" s="24"/>
      <c r="AC6137" s="24"/>
      <c r="AI6137" s="24"/>
      <c r="AL6137" s="24"/>
      <c r="AO6137" s="24"/>
      <c r="AR6137" s="24"/>
      <c r="AU6137" s="24"/>
    </row>
    <row r="6138">
      <c r="J6138" s="18"/>
      <c r="N6138" s="24"/>
      <c r="Q6138" s="24"/>
      <c r="T6138" s="24"/>
      <c r="W6138" s="24"/>
      <c r="Z6138" s="24"/>
      <c r="AC6138" s="24"/>
      <c r="AI6138" s="24"/>
      <c r="AL6138" s="24"/>
      <c r="AO6138" s="24"/>
      <c r="AR6138" s="24"/>
      <c r="AU6138" s="24"/>
    </row>
    <row r="6139">
      <c r="J6139" s="18"/>
      <c r="N6139" s="24"/>
      <c r="Q6139" s="24"/>
      <c r="T6139" s="24"/>
      <c r="W6139" s="24"/>
      <c r="Z6139" s="24"/>
      <c r="AC6139" s="24"/>
      <c r="AI6139" s="24"/>
      <c r="AL6139" s="24"/>
      <c r="AO6139" s="24"/>
      <c r="AR6139" s="24"/>
      <c r="AU6139" s="24"/>
    </row>
    <row r="6140">
      <c r="J6140" s="18"/>
      <c r="N6140" s="24"/>
      <c r="Q6140" s="24"/>
      <c r="T6140" s="24"/>
      <c r="W6140" s="24"/>
      <c r="Z6140" s="24"/>
      <c r="AC6140" s="24"/>
      <c r="AI6140" s="24"/>
      <c r="AL6140" s="24"/>
      <c r="AO6140" s="24"/>
      <c r="AR6140" s="24"/>
      <c r="AU6140" s="24"/>
    </row>
    <row r="6141">
      <c r="J6141" s="18"/>
      <c r="N6141" s="24"/>
      <c r="Q6141" s="24"/>
      <c r="T6141" s="24"/>
      <c r="W6141" s="24"/>
      <c r="Z6141" s="24"/>
      <c r="AC6141" s="24"/>
      <c r="AI6141" s="24"/>
      <c r="AL6141" s="24"/>
      <c r="AO6141" s="24"/>
      <c r="AR6141" s="24"/>
      <c r="AU6141" s="24"/>
    </row>
    <row r="6142">
      <c r="J6142" s="18"/>
      <c r="N6142" s="24"/>
      <c r="Q6142" s="24"/>
      <c r="T6142" s="24"/>
      <c r="W6142" s="24"/>
      <c r="Z6142" s="24"/>
      <c r="AC6142" s="24"/>
      <c r="AI6142" s="24"/>
      <c r="AL6142" s="24"/>
      <c r="AO6142" s="24"/>
      <c r="AR6142" s="24"/>
      <c r="AU6142" s="24"/>
    </row>
    <row r="6143">
      <c r="J6143" s="18"/>
      <c r="N6143" s="24"/>
      <c r="Q6143" s="24"/>
      <c r="T6143" s="24"/>
      <c r="W6143" s="24"/>
      <c r="Z6143" s="24"/>
      <c r="AC6143" s="24"/>
      <c r="AI6143" s="24"/>
      <c r="AL6143" s="24"/>
      <c r="AO6143" s="24"/>
      <c r="AR6143" s="24"/>
      <c r="AU6143" s="24"/>
    </row>
    <row r="6144">
      <c r="J6144" s="18"/>
      <c r="N6144" s="24"/>
      <c r="Q6144" s="24"/>
      <c r="T6144" s="24"/>
      <c r="W6144" s="24"/>
      <c r="Z6144" s="24"/>
      <c r="AC6144" s="24"/>
      <c r="AI6144" s="24"/>
      <c r="AL6144" s="24"/>
      <c r="AO6144" s="24"/>
      <c r="AR6144" s="24"/>
      <c r="AU6144" s="24"/>
    </row>
    <row r="6145">
      <c r="J6145" s="18"/>
      <c r="N6145" s="24"/>
      <c r="Q6145" s="24"/>
      <c r="T6145" s="24"/>
      <c r="W6145" s="24"/>
      <c r="Z6145" s="24"/>
      <c r="AC6145" s="24"/>
      <c r="AI6145" s="24"/>
      <c r="AL6145" s="24"/>
      <c r="AO6145" s="24"/>
      <c r="AR6145" s="24"/>
      <c r="AU6145" s="24"/>
    </row>
    <row r="6146">
      <c r="J6146" s="18"/>
      <c r="N6146" s="24"/>
      <c r="Q6146" s="24"/>
      <c r="T6146" s="24"/>
      <c r="W6146" s="24"/>
      <c r="Z6146" s="24"/>
      <c r="AC6146" s="24"/>
      <c r="AI6146" s="24"/>
      <c r="AL6146" s="24"/>
      <c r="AO6146" s="24"/>
      <c r="AR6146" s="24"/>
      <c r="AU6146" s="24"/>
    </row>
    <row r="6147">
      <c r="J6147" s="18"/>
      <c r="N6147" s="24"/>
      <c r="Q6147" s="24"/>
      <c r="T6147" s="24"/>
      <c r="W6147" s="24"/>
      <c r="Z6147" s="24"/>
      <c r="AC6147" s="24"/>
      <c r="AI6147" s="24"/>
      <c r="AL6147" s="24"/>
      <c r="AO6147" s="24"/>
      <c r="AR6147" s="24"/>
      <c r="AU6147" s="24"/>
    </row>
    <row r="6148">
      <c r="J6148" s="18"/>
      <c r="N6148" s="24"/>
      <c r="Q6148" s="24"/>
      <c r="T6148" s="24"/>
      <c r="W6148" s="24"/>
      <c r="Z6148" s="24"/>
      <c r="AC6148" s="24"/>
      <c r="AI6148" s="24"/>
      <c r="AL6148" s="24"/>
      <c r="AO6148" s="24"/>
      <c r="AR6148" s="24"/>
      <c r="AU6148" s="24"/>
    </row>
    <row r="6149">
      <c r="J6149" s="18"/>
      <c r="N6149" s="24"/>
      <c r="Q6149" s="24"/>
      <c r="T6149" s="24"/>
      <c r="W6149" s="24"/>
      <c r="Z6149" s="24"/>
      <c r="AC6149" s="24"/>
      <c r="AI6149" s="24"/>
      <c r="AL6149" s="24"/>
      <c r="AO6149" s="24"/>
      <c r="AR6149" s="24"/>
      <c r="AU6149" s="24"/>
    </row>
    <row r="6150">
      <c r="J6150" s="18"/>
      <c r="N6150" s="24"/>
      <c r="Q6150" s="24"/>
      <c r="T6150" s="24"/>
      <c r="W6150" s="24"/>
      <c r="Z6150" s="24"/>
      <c r="AC6150" s="24"/>
      <c r="AI6150" s="24"/>
      <c r="AL6150" s="24"/>
      <c r="AO6150" s="24"/>
      <c r="AR6150" s="24"/>
      <c r="AU6150" s="24"/>
    </row>
    <row r="6151">
      <c r="J6151" s="18"/>
      <c r="N6151" s="24"/>
      <c r="Q6151" s="24"/>
      <c r="T6151" s="24"/>
      <c r="W6151" s="24"/>
      <c r="Z6151" s="24"/>
      <c r="AC6151" s="24"/>
      <c r="AI6151" s="24"/>
      <c r="AL6151" s="24"/>
      <c r="AO6151" s="24"/>
      <c r="AR6151" s="24"/>
      <c r="AU6151" s="24"/>
    </row>
    <row r="6152">
      <c r="J6152" s="18"/>
      <c r="N6152" s="24"/>
      <c r="Q6152" s="24"/>
      <c r="T6152" s="24"/>
      <c r="W6152" s="24"/>
      <c r="Z6152" s="24"/>
      <c r="AC6152" s="24"/>
      <c r="AI6152" s="24"/>
      <c r="AL6152" s="24"/>
      <c r="AO6152" s="24"/>
      <c r="AR6152" s="24"/>
      <c r="AU6152" s="24"/>
    </row>
    <row r="6153">
      <c r="J6153" s="18"/>
      <c r="N6153" s="24"/>
      <c r="Q6153" s="24"/>
      <c r="T6153" s="24"/>
      <c r="W6153" s="24"/>
      <c r="Z6153" s="24"/>
      <c r="AC6153" s="24"/>
      <c r="AI6153" s="24"/>
      <c r="AL6153" s="24"/>
      <c r="AO6153" s="24"/>
      <c r="AR6153" s="24"/>
      <c r="AU6153" s="24"/>
    </row>
    <row r="6154">
      <c r="J6154" s="18"/>
      <c r="N6154" s="24"/>
      <c r="Q6154" s="24"/>
      <c r="T6154" s="24"/>
      <c r="W6154" s="24"/>
      <c r="Z6154" s="24"/>
      <c r="AC6154" s="24"/>
      <c r="AI6154" s="24"/>
      <c r="AL6154" s="24"/>
      <c r="AO6154" s="24"/>
      <c r="AR6154" s="24"/>
      <c r="AU6154" s="24"/>
    </row>
    <row r="6155">
      <c r="J6155" s="18"/>
      <c r="N6155" s="24"/>
      <c r="Q6155" s="24"/>
      <c r="T6155" s="24"/>
      <c r="W6155" s="24"/>
      <c r="Z6155" s="24"/>
      <c r="AC6155" s="24"/>
      <c r="AI6155" s="24"/>
      <c r="AL6155" s="24"/>
      <c r="AO6155" s="24"/>
      <c r="AR6155" s="24"/>
      <c r="AU6155" s="24"/>
    </row>
    <row r="6156">
      <c r="J6156" s="18"/>
      <c r="N6156" s="24"/>
      <c r="Q6156" s="24"/>
      <c r="T6156" s="24"/>
      <c r="W6156" s="24"/>
      <c r="Z6156" s="24"/>
      <c r="AC6156" s="24"/>
      <c r="AI6156" s="24"/>
      <c r="AL6156" s="24"/>
      <c r="AO6156" s="24"/>
      <c r="AR6156" s="24"/>
      <c r="AU6156" s="24"/>
    </row>
    <row r="6157">
      <c r="J6157" s="18"/>
      <c r="N6157" s="24"/>
      <c r="Q6157" s="24"/>
      <c r="T6157" s="24"/>
      <c r="W6157" s="24"/>
      <c r="Z6157" s="24"/>
      <c r="AC6157" s="24"/>
      <c r="AI6157" s="24"/>
      <c r="AL6157" s="24"/>
      <c r="AO6157" s="24"/>
      <c r="AR6157" s="24"/>
      <c r="AU6157" s="24"/>
    </row>
    <row r="6158">
      <c r="J6158" s="18"/>
      <c r="N6158" s="24"/>
      <c r="Q6158" s="24"/>
      <c r="T6158" s="24"/>
      <c r="W6158" s="24"/>
      <c r="Z6158" s="24"/>
      <c r="AC6158" s="24"/>
      <c r="AI6158" s="24"/>
      <c r="AL6158" s="24"/>
      <c r="AO6158" s="24"/>
      <c r="AR6158" s="24"/>
      <c r="AU6158" s="24"/>
    </row>
    <row r="6159">
      <c r="J6159" s="18"/>
      <c r="N6159" s="24"/>
      <c r="Q6159" s="24"/>
      <c r="T6159" s="24"/>
      <c r="W6159" s="24"/>
      <c r="Z6159" s="24"/>
      <c r="AC6159" s="24"/>
      <c r="AI6159" s="24"/>
      <c r="AL6159" s="24"/>
      <c r="AO6159" s="24"/>
      <c r="AR6159" s="24"/>
      <c r="AU6159" s="24"/>
    </row>
    <row r="6160">
      <c r="J6160" s="18"/>
      <c r="N6160" s="24"/>
      <c r="Q6160" s="24"/>
      <c r="T6160" s="24"/>
      <c r="W6160" s="24"/>
      <c r="Z6160" s="24"/>
      <c r="AC6160" s="24"/>
      <c r="AI6160" s="24"/>
      <c r="AL6160" s="24"/>
      <c r="AO6160" s="24"/>
      <c r="AR6160" s="24"/>
      <c r="AU6160" s="24"/>
    </row>
    <row r="6161">
      <c r="J6161" s="18"/>
      <c r="N6161" s="24"/>
      <c r="Q6161" s="24"/>
      <c r="T6161" s="24"/>
      <c r="W6161" s="24"/>
      <c r="Z6161" s="24"/>
      <c r="AC6161" s="24"/>
      <c r="AI6161" s="24"/>
      <c r="AL6161" s="24"/>
      <c r="AO6161" s="24"/>
      <c r="AR6161" s="24"/>
      <c r="AU6161" s="24"/>
    </row>
    <row r="6162">
      <c r="J6162" s="18"/>
      <c r="N6162" s="24"/>
      <c r="Q6162" s="24"/>
      <c r="T6162" s="24"/>
      <c r="W6162" s="24"/>
      <c r="Z6162" s="24"/>
      <c r="AC6162" s="24"/>
      <c r="AI6162" s="24"/>
      <c r="AL6162" s="24"/>
      <c r="AO6162" s="24"/>
      <c r="AR6162" s="24"/>
      <c r="AU6162" s="24"/>
    </row>
    <row r="6163">
      <c r="J6163" s="18"/>
      <c r="N6163" s="24"/>
      <c r="Q6163" s="24"/>
      <c r="T6163" s="24"/>
      <c r="W6163" s="24"/>
      <c r="Z6163" s="24"/>
      <c r="AC6163" s="24"/>
      <c r="AI6163" s="24"/>
      <c r="AL6163" s="24"/>
      <c r="AO6163" s="24"/>
      <c r="AR6163" s="24"/>
      <c r="AU6163" s="24"/>
    </row>
    <row r="6164">
      <c r="J6164" s="18"/>
      <c r="N6164" s="24"/>
      <c r="Q6164" s="24"/>
      <c r="T6164" s="24"/>
      <c r="W6164" s="24"/>
      <c r="Z6164" s="24"/>
      <c r="AC6164" s="24"/>
      <c r="AI6164" s="24"/>
      <c r="AL6164" s="24"/>
      <c r="AO6164" s="24"/>
      <c r="AR6164" s="24"/>
      <c r="AU6164" s="24"/>
    </row>
    <row r="6165">
      <c r="J6165" s="18"/>
      <c r="N6165" s="24"/>
      <c r="Q6165" s="24"/>
      <c r="T6165" s="24"/>
      <c r="W6165" s="24"/>
      <c r="Z6165" s="24"/>
      <c r="AC6165" s="24"/>
      <c r="AI6165" s="24"/>
      <c r="AL6165" s="24"/>
      <c r="AO6165" s="24"/>
      <c r="AR6165" s="24"/>
      <c r="AU6165" s="24"/>
    </row>
    <row r="6166">
      <c r="J6166" s="18"/>
      <c r="N6166" s="24"/>
      <c r="Q6166" s="24"/>
      <c r="T6166" s="24"/>
      <c r="W6166" s="24"/>
      <c r="Z6166" s="24"/>
      <c r="AC6166" s="24"/>
      <c r="AI6166" s="24"/>
      <c r="AL6166" s="24"/>
      <c r="AO6166" s="24"/>
      <c r="AR6166" s="24"/>
      <c r="AU6166" s="24"/>
    </row>
    <row r="6167">
      <c r="J6167" s="18"/>
      <c r="N6167" s="24"/>
      <c r="Q6167" s="24"/>
      <c r="T6167" s="24"/>
      <c r="W6167" s="24"/>
      <c r="Z6167" s="24"/>
      <c r="AC6167" s="24"/>
      <c r="AI6167" s="24"/>
      <c r="AL6167" s="24"/>
      <c r="AO6167" s="24"/>
      <c r="AR6167" s="24"/>
      <c r="AU6167" s="24"/>
    </row>
    <row r="6168">
      <c r="J6168" s="18"/>
      <c r="N6168" s="24"/>
      <c r="Q6168" s="24"/>
      <c r="T6168" s="24"/>
      <c r="W6168" s="24"/>
      <c r="Z6168" s="24"/>
      <c r="AC6168" s="24"/>
      <c r="AI6168" s="24"/>
      <c r="AL6168" s="24"/>
      <c r="AO6168" s="24"/>
      <c r="AR6168" s="24"/>
      <c r="AU6168" s="24"/>
    </row>
    <row r="6169">
      <c r="J6169" s="18"/>
      <c r="N6169" s="24"/>
      <c r="Q6169" s="24"/>
      <c r="T6169" s="24"/>
      <c r="W6169" s="24"/>
      <c r="Z6169" s="24"/>
      <c r="AC6169" s="24"/>
      <c r="AI6169" s="24"/>
      <c r="AL6169" s="24"/>
      <c r="AO6169" s="24"/>
      <c r="AR6169" s="24"/>
      <c r="AU6169" s="24"/>
    </row>
    <row r="6170">
      <c r="J6170" s="18"/>
      <c r="N6170" s="24"/>
      <c r="Q6170" s="24"/>
      <c r="T6170" s="24"/>
      <c r="W6170" s="24"/>
      <c r="Z6170" s="24"/>
      <c r="AC6170" s="24"/>
      <c r="AI6170" s="24"/>
      <c r="AL6170" s="24"/>
      <c r="AO6170" s="24"/>
      <c r="AR6170" s="24"/>
      <c r="AU6170" s="24"/>
    </row>
    <row r="6171">
      <c r="J6171" s="18"/>
      <c r="N6171" s="24"/>
      <c r="Q6171" s="24"/>
      <c r="T6171" s="24"/>
      <c r="W6171" s="24"/>
      <c r="Z6171" s="24"/>
      <c r="AC6171" s="24"/>
      <c r="AI6171" s="24"/>
      <c r="AL6171" s="24"/>
      <c r="AO6171" s="24"/>
      <c r="AR6171" s="24"/>
      <c r="AU6171" s="24"/>
    </row>
    <row r="6172">
      <c r="J6172" s="18"/>
      <c r="N6172" s="24"/>
      <c r="Q6172" s="24"/>
      <c r="T6172" s="24"/>
      <c r="W6172" s="24"/>
      <c r="Z6172" s="24"/>
      <c r="AC6172" s="24"/>
      <c r="AI6172" s="24"/>
      <c r="AL6172" s="24"/>
      <c r="AO6172" s="24"/>
      <c r="AR6172" s="24"/>
      <c r="AU6172" s="24"/>
    </row>
    <row r="6173">
      <c r="J6173" s="18"/>
      <c r="N6173" s="24"/>
      <c r="Q6173" s="24"/>
      <c r="T6173" s="24"/>
      <c r="W6173" s="24"/>
      <c r="Z6173" s="24"/>
      <c r="AC6173" s="24"/>
      <c r="AI6173" s="24"/>
      <c r="AL6173" s="24"/>
      <c r="AO6173" s="24"/>
      <c r="AR6173" s="24"/>
      <c r="AU6173" s="24"/>
    </row>
    <row r="6174">
      <c r="J6174" s="18"/>
      <c r="N6174" s="24"/>
      <c r="Q6174" s="24"/>
      <c r="T6174" s="24"/>
      <c r="W6174" s="24"/>
      <c r="Z6174" s="24"/>
      <c r="AC6174" s="24"/>
      <c r="AI6174" s="24"/>
      <c r="AL6174" s="24"/>
      <c r="AO6174" s="24"/>
      <c r="AR6174" s="24"/>
      <c r="AU6174" s="24"/>
    </row>
    <row r="6175">
      <c r="J6175" s="18"/>
      <c r="N6175" s="24"/>
      <c r="Q6175" s="24"/>
      <c r="T6175" s="24"/>
      <c r="W6175" s="24"/>
      <c r="Z6175" s="24"/>
      <c r="AC6175" s="24"/>
      <c r="AI6175" s="24"/>
      <c r="AL6175" s="24"/>
      <c r="AO6175" s="24"/>
      <c r="AR6175" s="24"/>
      <c r="AU6175" s="24"/>
    </row>
    <row r="6176">
      <c r="J6176" s="18"/>
      <c r="N6176" s="24"/>
      <c r="Q6176" s="24"/>
      <c r="T6176" s="24"/>
      <c r="W6176" s="24"/>
      <c r="Z6176" s="24"/>
      <c r="AC6176" s="24"/>
      <c r="AI6176" s="24"/>
      <c r="AL6176" s="24"/>
      <c r="AO6176" s="24"/>
      <c r="AR6176" s="24"/>
      <c r="AU6176" s="24"/>
    </row>
    <row r="6177">
      <c r="J6177" s="18"/>
      <c r="N6177" s="24"/>
      <c r="Q6177" s="24"/>
      <c r="T6177" s="24"/>
      <c r="W6177" s="24"/>
      <c r="Z6177" s="24"/>
      <c r="AC6177" s="24"/>
      <c r="AI6177" s="24"/>
      <c r="AL6177" s="24"/>
      <c r="AO6177" s="24"/>
      <c r="AR6177" s="24"/>
      <c r="AU6177" s="24"/>
    </row>
    <row r="6178">
      <c r="J6178" s="18"/>
      <c r="N6178" s="24"/>
      <c r="Q6178" s="24"/>
      <c r="T6178" s="24"/>
      <c r="W6178" s="24"/>
      <c r="Z6178" s="24"/>
      <c r="AC6178" s="24"/>
      <c r="AI6178" s="24"/>
      <c r="AL6178" s="24"/>
      <c r="AO6178" s="24"/>
      <c r="AR6178" s="24"/>
      <c r="AU6178" s="24"/>
    </row>
    <row r="6179">
      <c r="J6179" s="18"/>
      <c r="N6179" s="24"/>
      <c r="Q6179" s="24"/>
      <c r="T6179" s="24"/>
      <c r="W6179" s="24"/>
      <c r="Z6179" s="24"/>
      <c r="AC6179" s="24"/>
      <c r="AI6179" s="24"/>
      <c r="AL6179" s="24"/>
      <c r="AO6179" s="24"/>
      <c r="AR6179" s="24"/>
      <c r="AU6179" s="24"/>
    </row>
    <row r="6180">
      <c r="J6180" s="18"/>
      <c r="N6180" s="24"/>
      <c r="Q6180" s="24"/>
      <c r="T6180" s="24"/>
      <c r="W6180" s="24"/>
      <c r="Z6180" s="24"/>
      <c r="AC6180" s="24"/>
      <c r="AI6180" s="24"/>
      <c r="AL6180" s="24"/>
      <c r="AO6180" s="24"/>
      <c r="AR6180" s="24"/>
      <c r="AU6180" s="24"/>
    </row>
    <row r="6181">
      <c r="J6181" s="18"/>
      <c r="N6181" s="24"/>
      <c r="Q6181" s="24"/>
      <c r="T6181" s="24"/>
      <c r="W6181" s="24"/>
      <c r="Z6181" s="24"/>
      <c r="AC6181" s="24"/>
      <c r="AI6181" s="24"/>
      <c r="AL6181" s="24"/>
      <c r="AO6181" s="24"/>
      <c r="AR6181" s="24"/>
      <c r="AU6181" s="24"/>
    </row>
    <row r="6182">
      <c r="J6182" s="18"/>
      <c r="N6182" s="24"/>
      <c r="Q6182" s="24"/>
      <c r="T6182" s="24"/>
      <c r="W6182" s="24"/>
      <c r="Z6182" s="24"/>
      <c r="AC6182" s="24"/>
      <c r="AI6182" s="24"/>
      <c r="AL6182" s="24"/>
      <c r="AO6182" s="24"/>
      <c r="AR6182" s="24"/>
      <c r="AU6182" s="24"/>
    </row>
    <row r="6183">
      <c r="J6183" s="18"/>
      <c r="N6183" s="24"/>
      <c r="Q6183" s="24"/>
      <c r="T6183" s="24"/>
      <c r="W6183" s="24"/>
      <c r="Z6183" s="24"/>
      <c r="AC6183" s="24"/>
      <c r="AI6183" s="24"/>
      <c r="AL6183" s="24"/>
      <c r="AO6183" s="24"/>
      <c r="AR6183" s="24"/>
      <c r="AU6183" s="24"/>
    </row>
    <row r="6184">
      <c r="J6184" s="18"/>
      <c r="N6184" s="24"/>
      <c r="Q6184" s="24"/>
      <c r="T6184" s="24"/>
      <c r="W6184" s="24"/>
      <c r="Z6184" s="24"/>
      <c r="AC6184" s="24"/>
      <c r="AI6184" s="24"/>
      <c r="AL6184" s="24"/>
      <c r="AO6184" s="24"/>
      <c r="AR6184" s="24"/>
      <c r="AU6184" s="24"/>
    </row>
    <row r="6185">
      <c r="J6185" s="18"/>
      <c r="N6185" s="24"/>
      <c r="Q6185" s="24"/>
      <c r="T6185" s="24"/>
      <c r="W6185" s="24"/>
      <c r="Z6185" s="24"/>
      <c r="AC6185" s="24"/>
      <c r="AI6185" s="24"/>
      <c r="AL6185" s="24"/>
      <c r="AO6185" s="24"/>
      <c r="AR6185" s="24"/>
      <c r="AU6185" s="24"/>
    </row>
    <row r="6186">
      <c r="J6186" s="18"/>
      <c r="N6186" s="24"/>
      <c r="Q6186" s="24"/>
      <c r="T6186" s="24"/>
      <c r="W6186" s="24"/>
      <c r="Z6186" s="24"/>
      <c r="AC6186" s="24"/>
      <c r="AI6186" s="24"/>
      <c r="AL6186" s="24"/>
      <c r="AO6186" s="24"/>
      <c r="AR6186" s="24"/>
      <c r="AU6186" s="24"/>
    </row>
    <row r="6187">
      <c r="J6187" s="18"/>
      <c r="N6187" s="24"/>
      <c r="Q6187" s="24"/>
      <c r="T6187" s="24"/>
      <c r="W6187" s="24"/>
      <c r="Z6187" s="24"/>
      <c r="AC6187" s="24"/>
      <c r="AI6187" s="24"/>
      <c r="AL6187" s="24"/>
      <c r="AO6187" s="24"/>
      <c r="AR6187" s="24"/>
      <c r="AU6187" s="24"/>
    </row>
    <row r="6188">
      <c r="J6188" s="18"/>
      <c r="N6188" s="24"/>
      <c r="Q6188" s="24"/>
      <c r="T6188" s="24"/>
      <c r="W6188" s="24"/>
      <c r="Z6188" s="24"/>
      <c r="AC6188" s="24"/>
      <c r="AI6188" s="24"/>
      <c r="AL6188" s="24"/>
      <c r="AO6188" s="24"/>
      <c r="AR6188" s="24"/>
      <c r="AU6188" s="24"/>
    </row>
    <row r="6189">
      <c r="J6189" s="18"/>
      <c r="N6189" s="24"/>
      <c r="Q6189" s="24"/>
      <c r="T6189" s="24"/>
      <c r="W6189" s="24"/>
      <c r="Z6189" s="24"/>
      <c r="AC6189" s="24"/>
      <c r="AI6189" s="24"/>
      <c r="AL6189" s="24"/>
      <c r="AO6189" s="24"/>
      <c r="AR6189" s="24"/>
      <c r="AU6189" s="24"/>
    </row>
    <row r="6190">
      <c r="J6190" s="18"/>
      <c r="N6190" s="24"/>
      <c r="Q6190" s="24"/>
      <c r="T6190" s="24"/>
      <c r="W6190" s="24"/>
      <c r="Z6190" s="24"/>
      <c r="AC6190" s="24"/>
      <c r="AI6190" s="24"/>
      <c r="AL6190" s="24"/>
      <c r="AO6190" s="24"/>
      <c r="AR6190" s="24"/>
      <c r="AU6190" s="24"/>
    </row>
    <row r="6191">
      <c r="J6191" s="18"/>
      <c r="N6191" s="24"/>
      <c r="Q6191" s="24"/>
      <c r="T6191" s="24"/>
      <c r="W6191" s="24"/>
      <c r="Z6191" s="24"/>
      <c r="AC6191" s="24"/>
      <c r="AI6191" s="24"/>
      <c r="AL6191" s="24"/>
      <c r="AO6191" s="24"/>
      <c r="AR6191" s="24"/>
      <c r="AU6191" s="24"/>
    </row>
    <row r="6192">
      <c r="J6192" s="18"/>
      <c r="N6192" s="24"/>
      <c r="Q6192" s="24"/>
      <c r="T6192" s="24"/>
      <c r="W6192" s="24"/>
      <c r="Z6192" s="24"/>
      <c r="AC6192" s="24"/>
      <c r="AI6192" s="24"/>
      <c r="AL6192" s="24"/>
      <c r="AO6192" s="24"/>
      <c r="AR6192" s="24"/>
      <c r="AU6192" s="24"/>
    </row>
    <row r="6193">
      <c r="J6193" s="18"/>
      <c r="N6193" s="24"/>
      <c r="Q6193" s="24"/>
      <c r="T6193" s="24"/>
      <c r="W6193" s="24"/>
      <c r="Z6193" s="24"/>
      <c r="AC6193" s="24"/>
      <c r="AI6193" s="24"/>
      <c r="AL6193" s="24"/>
      <c r="AO6193" s="24"/>
      <c r="AR6193" s="24"/>
      <c r="AU6193" s="24"/>
    </row>
    <row r="6194">
      <c r="J6194" s="18"/>
      <c r="N6194" s="24"/>
      <c r="Q6194" s="24"/>
      <c r="T6194" s="24"/>
      <c r="W6194" s="24"/>
      <c r="Z6194" s="24"/>
      <c r="AC6194" s="24"/>
      <c r="AI6194" s="24"/>
      <c r="AL6194" s="24"/>
      <c r="AO6194" s="24"/>
      <c r="AR6194" s="24"/>
      <c r="AU6194" s="24"/>
    </row>
    <row r="6195">
      <c r="J6195" s="18"/>
      <c r="N6195" s="24"/>
      <c r="Q6195" s="24"/>
      <c r="T6195" s="24"/>
      <c r="W6195" s="24"/>
      <c r="Z6195" s="24"/>
      <c r="AC6195" s="24"/>
      <c r="AI6195" s="24"/>
      <c r="AL6195" s="24"/>
      <c r="AO6195" s="24"/>
      <c r="AR6195" s="24"/>
      <c r="AU6195" s="24"/>
    </row>
    <row r="6196">
      <c r="J6196" s="18"/>
      <c r="N6196" s="24"/>
      <c r="Q6196" s="24"/>
      <c r="T6196" s="24"/>
      <c r="W6196" s="24"/>
      <c r="Z6196" s="24"/>
      <c r="AC6196" s="24"/>
      <c r="AI6196" s="24"/>
      <c r="AL6196" s="24"/>
      <c r="AO6196" s="24"/>
      <c r="AR6196" s="24"/>
      <c r="AU6196" s="24"/>
    </row>
    <row r="6197">
      <c r="J6197" s="18"/>
      <c r="N6197" s="24"/>
      <c r="Q6197" s="24"/>
      <c r="T6197" s="24"/>
      <c r="W6197" s="24"/>
      <c r="Z6197" s="24"/>
      <c r="AC6197" s="24"/>
      <c r="AI6197" s="24"/>
      <c r="AL6197" s="24"/>
      <c r="AO6197" s="24"/>
      <c r="AR6197" s="24"/>
      <c r="AU6197" s="24"/>
    </row>
    <row r="6198">
      <c r="J6198" s="18"/>
      <c r="N6198" s="24"/>
      <c r="Q6198" s="24"/>
      <c r="T6198" s="24"/>
      <c r="W6198" s="24"/>
      <c r="Z6198" s="24"/>
      <c r="AC6198" s="24"/>
      <c r="AI6198" s="24"/>
      <c r="AL6198" s="24"/>
      <c r="AO6198" s="24"/>
      <c r="AR6198" s="24"/>
      <c r="AU6198" s="24"/>
    </row>
    <row r="6199">
      <c r="J6199" s="18"/>
      <c r="N6199" s="24"/>
      <c r="Q6199" s="24"/>
      <c r="T6199" s="24"/>
      <c r="W6199" s="24"/>
      <c r="Z6199" s="24"/>
      <c r="AC6199" s="24"/>
      <c r="AI6199" s="24"/>
      <c r="AL6199" s="24"/>
      <c r="AO6199" s="24"/>
      <c r="AR6199" s="24"/>
      <c r="AU6199" s="24"/>
    </row>
    <row r="6200">
      <c r="J6200" s="18"/>
      <c r="N6200" s="24"/>
      <c r="Q6200" s="24"/>
      <c r="T6200" s="24"/>
      <c r="W6200" s="24"/>
      <c r="Z6200" s="24"/>
      <c r="AC6200" s="24"/>
      <c r="AI6200" s="24"/>
      <c r="AL6200" s="24"/>
      <c r="AO6200" s="24"/>
      <c r="AR6200" s="24"/>
      <c r="AU6200" s="24"/>
    </row>
    <row r="6201">
      <c r="J6201" s="18"/>
      <c r="N6201" s="24"/>
      <c r="Q6201" s="24"/>
      <c r="T6201" s="24"/>
      <c r="W6201" s="24"/>
      <c r="Z6201" s="24"/>
      <c r="AC6201" s="24"/>
      <c r="AI6201" s="24"/>
      <c r="AL6201" s="24"/>
      <c r="AO6201" s="24"/>
      <c r="AR6201" s="24"/>
      <c r="AU6201" s="24"/>
    </row>
    <row r="6202">
      <c r="J6202" s="18"/>
      <c r="N6202" s="24"/>
      <c r="Q6202" s="24"/>
      <c r="T6202" s="24"/>
      <c r="W6202" s="24"/>
      <c r="Z6202" s="24"/>
      <c r="AC6202" s="24"/>
      <c r="AI6202" s="24"/>
      <c r="AL6202" s="24"/>
      <c r="AO6202" s="24"/>
      <c r="AR6202" s="24"/>
      <c r="AU6202" s="24"/>
    </row>
    <row r="6203">
      <c r="J6203" s="18"/>
      <c r="N6203" s="24"/>
      <c r="Q6203" s="24"/>
      <c r="T6203" s="24"/>
      <c r="W6203" s="24"/>
      <c r="Z6203" s="24"/>
      <c r="AC6203" s="24"/>
      <c r="AI6203" s="24"/>
      <c r="AL6203" s="24"/>
      <c r="AO6203" s="24"/>
      <c r="AR6203" s="24"/>
      <c r="AU6203" s="24"/>
    </row>
    <row r="6204">
      <c r="J6204" s="18"/>
      <c r="N6204" s="24"/>
      <c r="Q6204" s="24"/>
      <c r="T6204" s="24"/>
      <c r="W6204" s="24"/>
      <c r="Z6204" s="24"/>
      <c r="AC6204" s="24"/>
      <c r="AI6204" s="24"/>
      <c r="AL6204" s="24"/>
      <c r="AO6204" s="24"/>
      <c r="AR6204" s="24"/>
      <c r="AU6204" s="24"/>
    </row>
    <row r="6205">
      <c r="J6205" s="18"/>
      <c r="N6205" s="24"/>
      <c r="Q6205" s="24"/>
      <c r="T6205" s="24"/>
      <c r="W6205" s="24"/>
      <c r="Z6205" s="24"/>
      <c r="AC6205" s="24"/>
      <c r="AI6205" s="24"/>
      <c r="AL6205" s="24"/>
      <c r="AO6205" s="24"/>
      <c r="AR6205" s="24"/>
      <c r="AU6205" s="24"/>
    </row>
    <row r="6206">
      <c r="J6206" s="18"/>
      <c r="N6206" s="24"/>
      <c r="Q6206" s="24"/>
      <c r="T6206" s="24"/>
      <c r="W6206" s="24"/>
      <c r="Z6206" s="24"/>
      <c r="AC6206" s="24"/>
      <c r="AI6206" s="24"/>
      <c r="AL6206" s="24"/>
      <c r="AO6206" s="24"/>
      <c r="AR6206" s="24"/>
      <c r="AU6206" s="24"/>
    </row>
    <row r="6207">
      <c r="J6207" s="18"/>
      <c r="N6207" s="24"/>
      <c r="Q6207" s="24"/>
      <c r="T6207" s="24"/>
      <c r="W6207" s="24"/>
      <c r="Z6207" s="24"/>
      <c r="AC6207" s="24"/>
      <c r="AI6207" s="24"/>
      <c r="AL6207" s="24"/>
      <c r="AO6207" s="24"/>
      <c r="AR6207" s="24"/>
      <c r="AU6207" s="24"/>
    </row>
    <row r="6208">
      <c r="J6208" s="18"/>
      <c r="N6208" s="24"/>
      <c r="Q6208" s="24"/>
      <c r="T6208" s="24"/>
      <c r="W6208" s="24"/>
      <c r="Z6208" s="24"/>
      <c r="AC6208" s="24"/>
      <c r="AI6208" s="24"/>
      <c r="AL6208" s="24"/>
      <c r="AO6208" s="24"/>
      <c r="AR6208" s="24"/>
      <c r="AU6208" s="24"/>
    </row>
    <row r="6209">
      <c r="J6209" s="18"/>
      <c r="N6209" s="24"/>
      <c r="Q6209" s="24"/>
      <c r="T6209" s="24"/>
      <c r="W6209" s="24"/>
      <c r="Z6209" s="24"/>
      <c r="AC6209" s="24"/>
      <c r="AI6209" s="24"/>
      <c r="AL6209" s="24"/>
      <c r="AO6209" s="24"/>
      <c r="AR6209" s="24"/>
      <c r="AU6209" s="24"/>
    </row>
    <row r="6210">
      <c r="J6210" s="18"/>
      <c r="N6210" s="24"/>
      <c r="Q6210" s="24"/>
      <c r="T6210" s="24"/>
      <c r="W6210" s="24"/>
      <c r="Z6210" s="24"/>
      <c r="AC6210" s="24"/>
      <c r="AI6210" s="24"/>
      <c r="AL6210" s="24"/>
      <c r="AO6210" s="24"/>
      <c r="AR6210" s="24"/>
      <c r="AU6210" s="24"/>
    </row>
    <row r="6211">
      <c r="J6211" s="18"/>
      <c r="N6211" s="24"/>
      <c r="Q6211" s="24"/>
      <c r="T6211" s="24"/>
      <c r="W6211" s="24"/>
      <c r="Z6211" s="24"/>
      <c r="AC6211" s="24"/>
      <c r="AI6211" s="24"/>
      <c r="AL6211" s="24"/>
      <c r="AO6211" s="24"/>
      <c r="AR6211" s="24"/>
      <c r="AU6211" s="24"/>
    </row>
    <row r="6212">
      <c r="J6212" s="18"/>
      <c r="N6212" s="24"/>
      <c r="Q6212" s="24"/>
      <c r="T6212" s="24"/>
      <c r="W6212" s="24"/>
      <c r="Z6212" s="24"/>
      <c r="AC6212" s="24"/>
      <c r="AI6212" s="24"/>
      <c r="AL6212" s="24"/>
      <c r="AO6212" s="24"/>
      <c r="AR6212" s="24"/>
      <c r="AU6212" s="24"/>
    </row>
    <row r="6213">
      <c r="J6213" s="18"/>
      <c r="N6213" s="24"/>
      <c r="Q6213" s="24"/>
      <c r="T6213" s="24"/>
      <c r="W6213" s="24"/>
      <c r="Z6213" s="24"/>
      <c r="AC6213" s="24"/>
      <c r="AI6213" s="24"/>
      <c r="AL6213" s="24"/>
      <c r="AO6213" s="24"/>
      <c r="AR6213" s="24"/>
      <c r="AU6213" s="24"/>
    </row>
    <row r="6214">
      <c r="J6214" s="18"/>
      <c r="N6214" s="24"/>
      <c r="Q6214" s="24"/>
      <c r="T6214" s="24"/>
      <c r="W6214" s="24"/>
      <c r="Z6214" s="24"/>
      <c r="AC6214" s="24"/>
      <c r="AI6214" s="24"/>
      <c r="AL6214" s="24"/>
      <c r="AO6214" s="24"/>
      <c r="AR6214" s="24"/>
      <c r="AU6214" s="24"/>
    </row>
    <row r="6215">
      <c r="J6215" s="18"/>
      <c r="N6215" s="24"/>
      <c r="Q6215" s="24"/>
      <c r="T6215" s="24"/>
      <c r="W6215" s="24"/>
      <c r="Z6215" s="24"/>
      <c r="AC6215" s="24"/>
      <c r="AI6215" s="24"/>
      <c r="AL6215" s="24"/>
      <c r="AO6215" s="24"/>
      <c r="AR6215" s="24"/>
      <c r="AU6215" s="24"/>
    </row>
    <row r="6216">
      <c r="J6216" s="18"/>
      <c r="N6216" s="24"/>
      <c r="Q6216" s="24"/>
      <c r="T6216" s="24"/>
      <c r="W6216" s="24"/>
      <c r="Z6216" s="24"/>
      <c r="AC6216" s="24"/>
      <c r="AI6216" s="24"/>
      <c r="AL6216" s="24"/>
      <c r="AO6216" s="24"/>
      <c r="AR6216" s="24"/>
      <c r="AU6216" s="24"/>
    </row>
    <row r="6217">
      <c r="J6217" s="18"/>
      <c r="N6217" s="24"/>
      <c r="Q6217" s="24"/>
      <c r="T6217" s="24"/>
      <c r="W6217" s="24"/>
      <c r="Z6217" s="24"/>
      <c r="AC6217" s="24"/>
      <c r="AI6217" s="24"/>
      <c r="AL6217" s="24"/>
      <c r="AO6217" s="24"/>
      <c r="AR6217" s="24"/>
      <c r="AU6217" s="24"/>
    </row>
    <row r="6218">
      <c r="J6218" s="18"/>
      <c r="N6218" s="24"/>
      <c r="Q6218" s="24"/>
      <c r="T6218" s="24"/>
      <c r="W6218" s="24"/>
      <c r="Z6218" s="24"/>
      <c r="AC6218" s="24"/>
      <c r="AI6218" s="24"/>
      <c r="AL6218" s="24"/>
      <c r="AO6218" s="24"/>
      <c r="AR6218" s="24"/>
      <c r="AU6218" s="24"/>
    </row>
    <row r="6219">
      <c r="J6219" s="18"/>
      <c r="N6219" s="24"/>
      <c r="Q6219" s="24"/>
      <c r="T6219" s="24"/>
      <c r="W6219" s="24"/>
      <c r="Z6219" s="24"/>
      <c r="AC6219" s="24"/>
      <c r="AI6219" s="24"/>
      <c r="AL6219" s="24"/>
      <c r="AO6219" s="24"/>
      <c r="AR6219" s="24"/>
      <c r="AU6219" s="24"/>
    </row>
    <row r="6220">
      <c r="J6220" s="18"/>
      <c r="N6220" s="24"/>
      <c r="Q6220" s="24"/>
      <c r="T6220" s="24"/>
      <c r="W6220" s="24"/>
      <c r="Z6220" s="24"/>
      <c r="AC6220" s="24"/>
      <c r="AI6220" s="24"/>
      <c r="AL6220" s="24"/>
      <c r="AO6220" s="24"/>
      <c r="AR6220" s="24"/>
      <c r="AU6220" s="24"/>
    </row>
    <row r="6221">
      <c r="J6221" s="18"/>
      <c r="N6221" s="24"/>
      <c r="Q6221" s="24"/>
      <c r="T6221" s="24"/>
      <c r="W6221" s="24"/>
      <c r="Z6221" s="24"/>
      <c r="AC6221" s="24"/>
      <c r="AI6221" s="24"/>
      <c r="AL6221" s="24"/>
      <c r="AO6221" s="24"/>
      <c r="AR6221" s="24"/>
      <c r="AU6221" s="24"/>
    </row>
    <row r="6222">
      <c r="J6222" s="18"/>
      <c r="N6222" s="24"/>
      <c r="Q6222" s="24"/>
      <c r="T6222" s="24"/>
      <c r="W6222" s="24"/>
      <c r="Z6222" s="24"/>
      <c r="AC6222" s="24"/>
      <c r="AI6222" s="24"/>
      <c r="AL6222" s="24"/>
      <c r="AO6222" s="24"/>
      <c r="AR6222" s="24"/>
      <c r="AU6222" s="24"/>
    </row>
    <row r="6223">
      <c r="J6223" s="18"/>
      <c r="N6223" s="24"/>
      <c r="Q6223" s="24"/>
      <c r="T6223" s="24"/>
      <c r="W6223" s="24"/>
      <c r="Z6223" s="24"/>
      <c r="AC6223" s="24"/>
      <c r="AI6223" s="24"/>
      <c r="AL6223" s="24"/>
      <c r="AO6223" s="24"/>
      <c r="AR6223" s="24"/>
      <c r="AU6223" s="24"/>
    </row>
    <row r="6224">
      <c r="J6224" s="18"/>
      <c r="N6224" s="24"/>
      <c r="Q6224" s="24"/>
      <c r="T6224" s="24"/>
      <c r="W6224" s="24"/>
      <c r="Z6224" s="24"/>
      <c r="AC6224" s="24"/>
      <c r="AI6224" s="24"/>
      <c r="AL6224" s="24"/>
      <c r="AO6224" s="24"/>
      <c r="AR6224" s="24"/>
      <c r="AU6224" s="24"/>
    </row>
    <row r="6225">
      <c r="J6225" s="18"/>
      <c r="N6225" s="24"/>
      <c r="Q6225" s="24"/>
      <c r="T6225" s="24"/>
      <c r="W6225" s="24"/>
      <c r="Z6225" s="24"/>
      <c r="AC6225" s="24"/>
      <c r="AI6225" s="24"/>
      <c r="AL6225" s="24"/>
      <c r="AO6225" s="24"/>
      <c r="AR6225" s="24"/>
      <c r="AU6225" s="24"/>
    </row>
    <row r="6226">
      <c r="J6226" s="18"/>
      <c r="N6226" s="24"/>
      <c r="Q6226" s="24"/>
      <c r="T6226" s="24"/>
      <c r="W6226" s="24"/>
      <c r="Z6226" s="24"/>
      <c r="AC6226" s="24"/>
      <c r="AI6226" s="24"/>
      <c r="AL6226" s="24"/>
      <c r="AO6226" s="24"/>
      <c r="AR6226" s="24"/>
      <c r="AU6226" s="24"/>
    </row>
    <row r="6227">
      <c r="J6227" s="18"/>
      <c r="N6227" s="24"/>
      <c r="Q6227" s="24"/>
      <c r="T6227" s="24"/>
      <c r="W6227" s="24"/>
      <c r="Z6227" s="24"/>
      <c r="AC6227" s="24"/>
      <c r="AI6227" s="24"/>
      <c r="AL6227" s="24"/>
      <c r="AO6227" s="24"/>
      <c r="AR6227" s="24"/>
      <c r="AU6227" s="24"/>
    </row>
    <row r="6228">
      <c r="J6228" s="18"/>
      <c r="N6228" s="24"/>
      <c r="Q6228" s="24"/>
      <c r="T6228" s="24"/>
      <c r="W6228" s="24"/>
      <c r="Z6228" s="24"/>
      <c r="AC6228" s="24"/>
      <c r="AI6228" s="24"/>
      <c r="AL6228" s="24"/>
      <c r="AO6228" s="24"/>
      <c r="AR6228" s="24"/>
      <c r="AU6228" s="24"/>
    </row>
    <row r="6229">
      <c r="J6229" s="18"/>
      <c r="N6229" s="24"/>
      <c r="Q6229" s="24"/>
      <c r="T6229" s="24"/>
      <c r="W6229" s="24"/>
      <c r="Z6229" s="24"/>
      <c r="AC6229" s="24"/>
      <c r="AI6229" s="24"/>
      <c r="AL6229" s="24"/>
      <c r="AO6229" s="24"/>
      <c r="AR6229" s="24"/>
      <c r="AU6229" s="24"/>
    </row>
    <row r="6230">
      <c r="J6230" s="18"/>
      <c r="N6230" s="24"/>
      <c r="Q6230" s="24"/>
      <c r="T6230" s="24"/>
      <c r="W6230" s="24"/>
      <c r="Z6230" s="24"/>
      <c r="AC6230" s="24"/>
      <c r="AI6230" s="24"/>
      <c r="AL6230" s="24"/>
      <c r="AO6230" s="24"/>
      <c r="AR6230" s="24"/>
      <c r="AU6230" s="24"/>
    </row>
    <row r="6231">
      <c r="J6231" s="18"/>
      <c r="N6231" s="24"/>
      <c r="Q6231" s="24"/>
      <c r="T6231" s="24"/>
      <c r="W6231" s="24"/>
      <c r="Z6231" s="24"/>
      <c r="AC6231" s="24"/>
      <c r="AI6231" s="24"/>
      <c r="AL6231" s="24"/>
      <c r="AO6231" s="24"/>
      <c r="AR6231" s="24"/>
      <c r="AU6231" s="24"/>
    </row>
    <row r="6232">
      <c r="J6232" s="18"/>
      <c r="N6232" s="24"/>
      <c r="Q6232" s="24"/>
      <c r="T6232" s="24"/>
      <c r="W6232" s="24"/>
      <c r="Z6232" s="24"/>
      <c r="AC6232" s="24"/>
      <c r="AI6232" s="24"/>
      <c r="AL6232" s="24"/>
      <c r="AO6232" s="24"/>
      <c r="AR6232" s="24"/>
      <c r="AU6232" s="24"/>
    </row>
    <row r="6233">
      <c r="J6233" s="18"/>
      <c r="N6233" s="24"/>
      <c r="Q6233" s="24"/>
      <c r="T6233" s="24"/>
      <c r="W6233" s="24"/>
      <c r="Z6233" s="24"/>
      <c r="AC6233" s="24"/>
      <c r="AI6233" s="24"/>
      <c r="AL6233" s="24"/>
      <c r="AO6233" s="24"/>
      <c r="AR6233" s="24"/>
      <c r="AU6233" s="24"/>
    </row>
    <row r="6234">
      <c r="J6234" s="18"/>
      <c r="N6234" s="24"/>
      <c r="Q6234" s="24"/>
      <c r="T6234" s="24"/>
      <c r="W6234" s="24"/>
      <c r="Z6234" s="24"/>
      <c r="AC6234" s="24"/>
      <c r="AI6234" s="24"/>
      <c r="AL6234" s="24"/>
      <c r="AO6234" s="24"/>
      <c r="AR6234" s="24"/>
      <c r="AU6234" s="24"/>
    </row>
    <row r="6235">
      <c r="J6235" s="18"/>
      <c r="N6235" s="24"/>
      <c r="Q6235" s="24"/>
      <c r="T6235" s="24"/>
      <c r="W6235" s="24"/>
      <c r="Z6235" s="24"/>
      <c r="AC6235" s="24"/>
      <c r="AI6235" s="24"/>
      <c r="AL6235" s="24"/>
      <c r="AO6235" s="24"/>
      <c r="AR6235" s="24"/>
      <c r="AU6235" s="24"/>
    </row>
    <row r="6236">
      <c r="J6236" s="18"/>
      <c r="N6236" s="24"/>
      <c r="Q6236" s="24"/>
      <c r="T6236" s="24"/>
      <c r="W6236" s="24"/>
      <c r="Z6236" s="24"/>
      <c r="AC6236" s="24"/>
      <c r="AI6236" s="24"/>
      <c r="AL6236" s="24"/>
      <c r="AO6236" s="24"/>
      <c r="AR6236" s="24"/>
      <c r="AU6236" s="24"/>
    </row>
    <row r="6237">
      <c r="J6237" s="18"/>
      <c r="N6237" s="24"/>
      <c r="Q6237" s="24"/>
      <c r="T6237" s="24"/>
      <c r="W6237" s="24"/>
      <c r="Z6237" s="24"/>
      <c r="AC6237" s="24"/>
      <c r="AI6237" s="24"/>
      <c r="AL6237" s="24"/>
      <c r="AO6237" s="24"/>
      <c r="AR6237" s="24"/>
      <c r="AU6237" s="24"/>
    </row>
    <row r="6238">
      <c r="J6238" s="18"/>
      <c r="N6238" s="24"/>
      <c r="Q6238" s="24"/>
      <c r="T6238" s="24"/>
      <c r="W6238" s="24"/>
      <c r="Z6238" s="24"/>
      <c r="AC6238" s="24"/>
      <c r="AI6238" s="24"/>
      <c r="AL6238" s="24"/>
      <c r="AO6238" s="24"/>
      <c r="AR6238" s="24"/>
      <c r="AU6238" s="24"/>
    </row>
    <row r="6239">
      <c r="J6239" s="18"/>
      <c r="N6239" s="24"/>
      <c r="Q6239" s="24"/>
      <c r="T6239" s="24"/>
      <c r="W6239" s="24"/>
      <c r="Z6239" s="24"/>
      <c r="AC6239" s="24"/>
      <c r="AI6239" s="24"/>
      <c r="AL6239" s="24"/>
      <c r="AO6239" s="24"/>
      <c r="AR6239" s="24"/>
      <c r="AU6239" s="24"/>
    </row>
    <row r="6240">
      <c r="J6240" s="18"/>
      <c r="N6240" s="24"/>
      <c r="Q6240" s="24"/>
      <c r="T6240" s="24"/>
      <c r="W6240" s="24"/>
      <c r="Z6240" s="24"/>
      <c r="AC6240" s="24"/>
      <c r="AI6240" s="24"/>
      <c r="AL6240" s="24"/>
      <c r="AO6240" s="24"/>
      <c r="AR6240" s="24"/>
      <c r="AU6240" s="24"/>
    </row>
    <row r="6241">
      <c r="J6241" s="18"/>
      <c r="N6241" s="24"/>
      <c r="Q6241" s="24"/>
      <c r="T6241" s="24"/>
      <c r="W6241" s="24"/>
      <c r="Z6241" s="24"/>
      <c r="AC6241" s="24"/>
      <c r="AI6241" s="24"/>
      <c r="AL6241" s="24"/>
      <c r="AO6241" s="24"/>
      <c r="AR6241" s="24"/>
      <c r="AU6241" s="24"/>
    </row>
    <row r="6242">
      <c r="J6242" s="18"/>
      <c r="N6242" s="24"/>
      <c r="Q6242" s="24"/>
      <c r="T6242" s="24"/>
      <c r="W6242" s="24"/>
      <c r="Z6242" s="24"/>
      <c r="AC6242" s="24"/>
      <c r="AI6242" s="24"/>
      <c r="AL6242" s="24"/>
      <c r="AO6242" s="24"/>
      <c r="AR6242" s="24"/>
      <c r="AU6242" s="24"/>
    </row>
    <row r="6243">
      <c r="J6243" s="18"/>
      <c r="N6243" s="24"/>
      <c r="Q6243" s="24"/>
      <c r="T6243" s="24"/>
      <c r="W6243" s="24"/>
      <c r="Z6243" s="24"/>
      <c r="AC6243" s="24"/>
      <c r="AI6243" s="24"/>
      <c r="AL6243" s="24"/>
      <c r="AO6243" s="24"/>
      <c r="AR6243" s="24"/>
      <c r="AU6243" s="24"/>
    </row>
    <row r="6244">
      <c r="J6244" s="18"/>
      <c r="N6244" s="24"/>
      <c r="Q6244" s="24"/>
      <c r="T6244" s="24"/>
      <c r="W6244" s="24"/>
      <c r="Z6244" s="24"/>
      <c r="AC6244" s="24"/>
      <c r="AI6244" s="24"/>
      <c r="AL6244" s="24"/>
      <c r="AO6244" s="24"/>
      <c r="AR6244" s="24"/>
      <c r="AU6244" s="24"/>
    </row>
    <row r="6245">
      <c r="J6245" s="18"/>
      <c r="N6245" s="24"/>
      <c r="Q6245" s="24"/>
      <c r="T6245" s="24"/>
      <c r="W6245" s="24"/>
      <c r="Z6245" s="24"/>
      <c r="AC6245" s="24"/>
      <c r="AI6245" s="24"/>
      <c r="AL6245" s="24"/>
      <c r="AO6245" s="24"/>
      <c r="AR6245" s="24"/>
      <c r="AU6245" s="24"/>
    </row>
    <row r="6246">
      <c r="J6246" s="18"/>
      <c r="N6246" s="24"/>
      <c r="Q6246" s="24"/>
      <c r="T6246" s="24"/>
      <c r="W6246" s="24"/>
      <c r="Z6246" s="24"/>
      <c r="AC6246" s="24"/>
      <c r="AI6246" s="24"/>
      <c r="AL6246" s="24"/>
      <c r="AO6246" s="24"/>
      <c r="AR6246" s="24"/>
      <c r="AU6246" s="24"/>
    </row>
    <row r="6247">
      <c r="J6247" s="18"/>
      <c r="N6247" s="24"/>
      <c r="Q6247" s="24"/>
      <c r="T6247" s="24"/>
      <c r="W6247" s="24"/>
      <c r="Z6247" s="24"/>
      <c r="AC6247" s="24"/>
      <c r="AI6247" s="24"/>
      <c r="AL6247" s="24"/>
      <c r="AO6247" s="24"/>
      <c r="AR6247" s="24"/>
      <c r="AU6247" s="24"/>
    </row>
    <row r="6248">
      <c r="J6248" s="18"/>
      <c r="N6248" s="24"/>
      <c r="Q6248" s="24"/>
      <c r="T6248" s="24"/>
      <c r="W6248" s="24"/>
      <c r="Z6248" s="24"/>
      <c r="AC6248" s="24"/>
      <c r="AI6248" s="24"/>
      <c r="AL6248" s="24"/>
      <c r="AO6248" s="24"/>
      <c r="AR6248" s="24"/>
      <c r="AU6248" s="24"/>
    </row>
    <row r="6249">
      <c r="J6249" s="18"/>
      <c r="N6249" s="24"/>
      <c r="Q6249" s="24"/>
      <c r="T6249" s="24"/>
      <c r="W6249" s="24"/>
      <c r="Z6249" s="24"/>
      <c r="AC6249" s="24"/>
      <c r="AI6249" s="24"/>
      <c r="AL6249" s="24"/>
      <c r="AO6249" s="24"/>
      <c r="AR6249" s="24"/>
      <c r="AU6249" s="24"/>
    </row>
    <row r="6250">
      <c r="J6250" s="18"/>
      <c r="N6250" s="24"/>
      <c r="Q6250" s="24"/>
      <c r="T6250" s="24"/>
      <c r="W6250" s="24"/>
      <c r="Z6250" s="24"/>
      <c r="AC6250" s="24"/>
      <c r="AI6250" s="24"/>
      <c r="AL6250" s="24"/>
      <c r="AO6250" s="24"/>
      <c r="AR6250" s="24"/>
      <c r="AU6250" s="24"/>
    </row>
    <row r="6251">
      <c r="J6251" s="18"/>
      <c r="N6251" s="24"/>
      <c r="Q6251" s="24"/>
      <c r="T6251" s="24"/>
      <c r="W6251" s="24"/>
      <c r="Z6251" s="24"/>
      <c r="AC6251" s="24"/>
      <c r="AI6251" s="24"/>
      <c r="AL6251" s="24"/>
      <c r="AO6251" s="24"/>
      <c r="AR6251" s="24"/>
      <c r="AU6251" s="24"/>
    </row>
    <row r="6252">
      <c r="J6252" s="18"/>
      <c r="N6252" s="24"/>
      <c r="Q6252" s="24"/>
      <c r="T6252" s="24"/>
      <c r="W6252" s="24"/>
      <c r="Z6252" s="24"/>
      <c r="AC6252" s="24"/>
      <c r="AI6252" s="24"/>
      <c r="AL6252" s="24"/>
      <c r="AO6252" s="24"/>
      <c r="AR6252" s="24"/>
      <c r="AU6252" s="24"/>
    </row>
    <row r="6253">
      <c r="J6253" s="18"/>
      <c r="N6253" s="24"/>
      <c r="Q6253" s="24"/>
      <c r="T6253" s="24"/>
      <c r="W6253" s="24"/>
      <c r="Z6253" s="24"/>
      <c r="AC6253" s="24"/>
      <c r="AI6253" s="24"/>
      <c r="AL6253" s="24"/>
      <c r="AO6253" s="24"/>
      <c r="AR6253" s="24"/>
      <c r="AU6253" s="24"/>
    </row>
    <row r="6254">
      <c r="J6254" s="18"/>
      <c r="N6254" s="24"/>
      <c r="Q6254" s="24"/>
      <c r="T6254" s="24"/>
      <c r="W6254" s="24"/>
      <c r="Z6254" s="24"/>
      <c r="AC6254" s="24"/>
      <c r="AI6254" s="24"/>
      <c r="AL6254" s="24"/>
      <c r="AO6254" s="24"/>
      <c r="AR6254" s="24"/>
      <c r="AU6254" s="24"/>
    </row>
    <row r="6255">
      <c r="J6255" s="18"/>
      <c r="N6255" s="24"/>
      <c r="Q6255" s="24"/>
      <c r="T6255" s="24"/>
      <c r="W6255" s="24"/>
      <c r="Z6255" s="24"/>
      <c r="AC6255" s="24"/>
      <c r="AI6255" s="24"/>
      <c r="AL6255" s="24"/>
      <c r="AO6255" s="24"/>
      <c r="AR6255" s="24"/>
      <c r="AU6255" s="24"/>
    </row>
    <row r="6256">
      <c r="J6256" s="18"/>
      <c r="N6256" s="24"/>
      <c r="Q6256" s="24"/>
      <c r="T6256" s="24"/>
      <c r="W6256" s="24"/>
      <c r="Z6256" s="24"/>
      <c r="AC6256" s="24"/>
      <c r="AI6256" s="24"/>
      <c r="AL6256" s="24"/>
      <c r="AO6256" s="24"/>
      <c r="AR6256" s="24"/>
      <c r="AU6256" s="24"/>
    </row>
    <row r="6257">
      <c r="J6257" s="18"/>
      <c r="N6257" s="24"/>
      <c r="Q6257" s="24"/>
      <c r="T6257" s="24"/>
      <c r="W6257" s="24"/>
      <c r="Z6257" s="24"/>
      <c r="AC6257" s="24"/>
      <c r="AI6257" s="24"/>
      <c r="AL6257" s="24"/>
      <c r="AO6257" s="24"/>
      <c r="AR6257" s="24"/>
      <c r="AU6257" s="24"/>
    </row>
    <row r="6258">
      <c r="J6258" s="18"/>
      <c r="N6258" s="24"/>
      <c r="Q6258" s="24"/>
      <c r="T6258" s="24"/>
      <c r="W6258" s="24"/>
      <c r="Z6258" s="24"/>
      <c r="AC6258" s="24"/>
      <c r="AI6258" s="24"/>
      <c r="AL6258" s="24"/>
      <c r="AO6258" s="24"/>
      <c r="AR6258" s="24"/>
      <c r="AU6258" s="24"/>
    </row>
    <row r="6259">
      <c r="J6259" s="18"/>
      <c r="N6259" s="24"/>
      <c r="Q6259" s="24"/>
      <c r="T6259" s="24"/>
      <c r="W6259" s="24"/>
      <c r="Z6259" s="24"/>
      <c r="AC6259" s="24"/>
      <c r="AI6259" s="24"/>
      <c r="AL6259" s="24"/>
      <c r="AO6259" s="24"/>
      <c r="AR6259" s="24"/>
      <c r="AU6259" s="24"/>
    </row>
    <row r="6260">
      <c r="J6260" s="18"/>
      <c r="N6260" s="24"/>
      <c r="Q6260" s="24"/>
      <c r="T6260" s="24"/>
      <c r="W6260" s="24"/>
      <c r="Z6260" s="24"/>
      <c r="AC6260" s="24"/>
      <c r="AI6260" s="24"/>
      <c r="AL6260" s="24"/>
      <c r="AO6260" s="24"/>
      <c r="AR6260" s="24"/>
      <c r="AU6260" s="24"/>
    </row>
    <row r="6261">
      <c r="J6261" s="18"/>
      <c r="N6261" s="24"/>
      <c r="Q6261" s="24"/>
      <c r="T6261" s="24"/>
      <c r="W6261" s="24"/>
      <c r="Z6261" s="24"/>
      <c r="AC6261" s="24"/>
      <c r="AI6261" s="24"/>
      <c r="AL6261" s="24"/>
      <c r="AO6261" s="24"/>
      <c r="AR6261" s="24"/>
      <c r="AU6261" s="24"/>
    </row>
    <row r="6262">
      <c r="J6262" s="18"/>
      <c r="N6262" s="24"/>
      <c r="Q6262" s="24"/>
      <c r="T6262" s="24"/>
      <c r="W6262" s="24"/>
      <c r="Z6262" s="24"/>
      <c r="AC6262" s="24"/>
      <c r="AI6262" s="24"/>
      <c r="AL6262" s="24"/>
      <c r="AO6262" s="24"/>
      <c r="AR6262" s="24"/>
      <c r="AU6262" s="24"/>
    </row>
    <row r="6263">
      <c r="J6263" s="18"/>
      <c r="N6263" s="24"/>
      <c r="Q6263" s="24"/>
      <c r="T6263" s="24"/>
      <c r="W6263" s="24"/>
      <c r="Z6263" s="24"/>
      <c r="AC6263" s="24"/>
      <c r="AI6263" s="24"/>
      <c r="AL6263" s="24"/>
      <c r="AO6263" s="24"/>
      <c r="AR6263" s="24"/>
      <c r="AU6263" s="24"/>
    </row>
    <row r="6264">
      <c r="J6264" s="18"/>
      <c r="N6264" s="24"/>
      <c r="Q6264" s="24"/>
      <c r="T6264" s="24"/>
      <c r="W6264" s="24"/>
      <c r="Z6264" s="24"/>
      <c r="AC6264" s="24"/>
      <c r="AI6264" s="24"/>
      <c r="AL6264" s="24"/>
      <c r="AO6264" s="24"/>
      <c r="AR6264" s="24"/>
      <c r="AU6264" s="24"/>
    </row>
    <row r="6265">
      <c r="J6265" s="18"/>
      <c r="N6265" s="24"/>
      <c r="Q6265" s="24"/>
      <c r="T6265" s="24"/>
      <c r="W6265" s="24"/>
      <c r="Z6265" s="24"/>
      <c r="AC6265" s="24"/>
      <c r="AI6265" s="24"/>
      <c r="AL6265" s="24"/>
      <c r="AO6265" s="24"/>
      <c r="AR6265" s="24"/>
      <c r="AU6265" s="24"/>
    </row>
    <row r="6266">
      <c r="J6266" s="18"/>
      <c r="N6266" s="24"/>
      <c r="Q6266" s="24"/>
      <c r="T6266" s="24"/>
      <c r="W6266" s="24"/>
      <c r="Z6266" s="24"/>
      <c r="AC6266" s="24"/>
      <c r="AI6266" s="24"/>
      <c r="AL6266" s="24"/>
      <c r="AO6266" s="24"/>
      <c r="AR6266" s="24"/>
      <c r="AU6266" s="24"/>
    </row>
    <row r="6267">
      <c r="J6267" s="18"/>
      <c r="N6267" s="24"/>
      <c r="Q6267" s="24"/>
      <c r="T6267" s="24"/>
      <c r="W6267" s="24"/>
      <c r="Z6267" s="24"/>
      <c r="AC6267" s="24"/>
      <c r="AI6267" s="24"/>
      <c r="AL6267" s="24"/>
      <c r="AO6267" s="24"/>
      <c r="AR6267" s="24"/>
      <c r="AU6267" s="24"/>
    </row>
    <row r="6268">
      <c r="J6268" s="18"/>
      <c r="N6268" s="24"/>
      <c r="Q6268" s="24"/>
      <c r="T6268" s="24"/>
      <c r="W6268" s="24"/>
      <c r="Z6268" s="24"/>
      <c r="AC6268" s="24"/>
      <c r="AI6268" s="24"/>
      <c r="AL6268" s="24"/>
      <c r="AO6268" s="24"/>
      <c r="AR6268" s="24"/>
      <c r="AU6268" s="24"/>
    </row>
    <row r="6269">
      <c r="J6269" s="18"/>
      <c r="N6269" s="24"/>
      <c r="Q6269" s="24"/>
      <c r="T6269" s="24"/>
      <c r="W6269" s="24"/>
      <c r="Z6269" s="24"/>
      <c r="AC6269" s="24"/>
      <c r="AI6269" s="24"/>
      <c r="AL6269" s="24"/>
      <c r="AO6269" s="24"/>
      <c r="AR6269" s="24"/>
      <c r="AU6269" s="24"/>
    </row>
    <row r="6270">
      <c r="J6270" s="18"/>
      <c r="N6270" s="24"/>
      <c r="Q6270" s="24"/>
      <c r="T6270" s="24"/>
      <c r="W6270" s="24"/>
      <c r="Z6270" s="24"/>
      <c r="AC6270" s="24"/>
      <c r="AI6270" s="24"/>
      <c r="AL6270" s="24"/>
      <c r="AO6270" s="24"/>
      <c r="AR6270" s="24"/>
      <c r="AU6270" s="24"/>
    </row>
    <row r="6271">
      <c r="J6271" s="18"/>
      <c r="N6271" s="24"/>
      <c r="Q6271" s="24"/>
      <c r="T6271" s="24"/>
      <c r="W6271" s="24"/>
      <c r="Z6271" s="24"/>
      <c r="AC6271" s="24"/>
      <c r="AI6271" s="24"/>
      <c r="AL6271" s="24"/>
      <c r="AO6271" s="24"/>
      <c r="AR6271" s="24"/>
      <c r="AU6271" s="24"/>
    </row>
    <row r="6272">
      <c r="J6272" s="18"/>
      <c r="N6272" s="24"/>
      <c r="Q6272" s="24"/>
      <c r="T6272" s="24"/>
      <c r="W6272" s="24"/>
      <c r="Z6272" s="24"/>
      <c r="AC6272" s="24"/>
      <c r="AI6272" s="24"/>
      <c r="AL6272" s="24"/>
      <c r="AO6272" s="24"/>
      <c r="AR6272" s="24"/>
      <c r="AU6272" s="24"/>
    </row>
    <row r="6273">
      <c r="J6273" s="18"/>
      <c r="N6273" s="24"/>
      <c r="Q6273" s="24"/>
      <c r="T6273" s="24"/>
      <c r="W6273" s="24"/>
      <c r="Z6273" s="24"/>
      <c r="AC6273" s="24"/>
      <c r="AI6273" s="24"/>
      <c r="AL6273" s="24"/>
      <c r="AO6273" s="24"/>
      <c r="AR6273" s="24"/>
      <c r="AU6273" s="24"/>
    </row>
    <row r="6274">
      <c r="J6274" s="18"/>
      <c r="N6274" s="24"/>
      <c r="Q6274" s="24"/>
      <c r="T6274" s="24"/>
      <c r="W6274" s="24"/>
      <c r="Z6274" s="24"/>
      <c r="AC6274" s="24"/>
      <c r="AI6274" s="24"/>
      <c r="AL6274" s="24"/>
      <c r="AO6274" s="24"/>
      <c r="AR6274" s="24"/>
      <c r="AU6274" s="24"/>
    </row>
    <row r="6275">
      <c r="J6275" s="18"/>
      <c r="N6275" s="24"/>
      <c r="Q6275" s="24"/>
      <c r="T6275" s="24"/>
      <c r="W6275" s="24"/>
      <c r="Z6275" s="24"/>
      <c r="AC6275" s="24"/>
      <c r="AI6275" s="24"/>
      <c r="AL6275" s="24"/>
      <c r="AO6275" s="24"/>
      <c r="AR6275" s="24"/>
      <c r="AU6275" s="24"/>
    </row>
    <row r="6276">
      <c r="J6276" s="18"/>
      <c r="N6276" s="24"/>
      <c r="Q6276" s="24"/>
      <c r="T6276" s="24"/>
      <c r="W6276" s="24"/>
      <c r="Z6276" s="24"/>
      <c r="AC6276" s="24"/>
      <c r="AI6276" s="24"/>
      <c r="AL6276" s="24"/>
      <c r="AO6276" s="24"/>
      <c r="AR6276" s="24"/>
      <c r="AU6276" s="24"/>
    </row>
    <row r="6277">
      <c r="J6277" s="18"/>
      <c r="N6277" s="24"/>
      <c r="Q6277" s="24"/>
      <c r="T6277" s="24"/>
      <c r="W6277" s="24"/>
      <c r="Z6277" s="24"/>
      <c r="AC6277" s="24"/>
      <c r="AI6277" s="24"/>
      <c r="AL6277" s="24"/>
      <c r="AO6277" s="24"/>
      <c r="AR6277" s="24"/>
      <c r="AU6277" s="24"/>
    </row>
    <row r="6278">
      <c r="J6278" s="18"/>
      <c r="N6278" s="24"/>
      <c r="Q6278" s="24"/>
      <c r="T6278" s="24"/>
      <c r="W6278" s="24"/>
      <c r="Z6278" s="24"/>
      <c r="AC6278" s="24"/>
      <c r="AI6278" s="24"/>
      <c r="AL6278" s="24"/>
      <c r="AO6278" s="24"/>
      <c r="AR6278" s="24"/>
      <c r="AU6278" s="24"/>
    </row>
    <row r="6279">
      <c r="J6279" s="18"/>
      <c r="N6279" s="24"/>
      <c r="Q6279" s="24"/>
      <c r="T6279" s="24"/>
      <c r="W6279" s="24"/>
      <c r="Z6279" s="24"/>
      <c r="AC6279" s="24"/>
      <c r="AI6279" s="24"/>
      <c r="AL6279" s="24"/>
      <c r="AO6279" s="24"/>
      <c r="AR6279" s="24"/>
      <c r="AU6279" s="24"/>
    </row>
    <row r="6280">
      <c r="J6280" s="18"/>
      <c r="N6280" s="24"/>
      <c r="Q6280" s="24"/>
      <c r="T6280" s="24"/>
      <c r="W6280" s="24"/>
      <c r="Z6280" s="24"/>
      <c r="AC6280" s="24"/>
      <c r="AI6280" s="24"/>
      <c r="AL6280" s="24"/>
      <c r="AO6280" s="24"/>
      <c r="AR6280" s="24"/>
      <c r="AU6280" s="24"/>
    </row>
    <row r="6281">
      <c r="J6281" s="18"/>
      <c r="N6281" s="24"/>
      <c r="Q6281" s="24"/>
      <c r="T6281" s="24"/>
      <c r="W6281" s="24"/>
      <c r="Z6281" s="24"/>
      <c r="AC6281" s="24"/>
      <c r="AI6281" s="24"/>
      <c r="AL6281" s="24"/>
      <c r="AO6281" s="24"/>
      <c r="AR6281" s="24"/>
      <c r="AU6281" s="24"/>
    </row>
    <row r="6282">
      <c r="J6282" s="18"/>
      <c r="N6282" s="24"/>
      <c r="Q6282" s="24"/>
      <c r="T6282" s="24"/>
      <c r="W6282" s="24"/>
      <c r="Z6282" s="24"/>
      <c r="AC6282" s="24"/>
      <c r="AI6282" s="24"/>
      <c r="AL6282" s="24"/>
      <c r="AO6282" s="24"/>
      <c r="AR6282" s="24"/>
      <c r="AU6282" s="24"/>
    </row>
    <row r="6283">
      <c r="J6283" s="18"/>
      <c r="N6283" s="24"/>
      <c r="Q6283" s="24"/>
      <c r="T6283" s="24"/>
      <c r="W6283" s="24"/>
      <c r="Z6283" s="24"/>
      <c r="AC6283" s="24"/>
      <c r="AI6283" s="24"/>
      <c r="AL6283" s="24"/>
      <c r="AO6283" s="24"/>
      <c r="AR6283" s="24"/>
      <c r="AU6283" s="24"/>
    </row>
    <row r="6284">
      <c r="J6284" s="18"/>
      <c r="N6284" s="24"/>
      <c r="Q6284" s="24"/>
      <c r="T6284" s="24"/>
      <c r="W6284" s="24"/>
      <c r="Z6284" s="24"/>
      <c r="AC6284" s="24"/>
      <c r="AI6284" s="24"/>
      <c r="AL6284" s="24"/>
      <c r="AO6284" s="24"/>
      <c r="AR6284" s="24"/>
      <c r="AU6284" s="24"/>
    </row>
    <row r="6285">
      <c r="J6285" s="18"/>
      <c r="N6285" s="24"/>
      <c r="Q6285" s="24"/>
      <c r="T6285" s="24"/>
      <c r="W6285" s="24"/>
      <c r="Z6285" s="24"/>
      <c r="AC6285" s="24"/>
      <c r="AI6285" s="24"/>
      <c r="AL6285" s="24"/>
      <c r="AO6285" s="24"/>
      <c r="AR6285" s="24"/>
      <c r="AU6285" s="24"/>
    </row>
    <row r="6286">
      <c r="J6286" s="18"/>
      <c r="N6286" s="24"/>
      <c r="Q6286" s="24"/>
      <c r="T6286" s="24"/>
      <c r="W6286" s="24"/>
      <c r="Z6286" s="24"/>
      <c r="AC6286" s="24"/>
      <c r="AI6286" s="24"/>
      <c r="AL6286" s="24"/>
      <c r="AO6286" s="24"/>
      <c r="AR6286" s="24"/>
      <c r="AU6286" s="24"/>
    </row>
    <row r="6287">
      <c r="J6287" s="18"/>
      <c r="N6287" s="24"/>
      <c r="Q6287" s="24"/>
      <c r="T6287" s="24"/>
      <c r="W6287" s="24"/>
      <c r="Z6287" s="24"/>
      <c r="AC6287" s="24"/>
      <c r="AI6287" s="24"/>
      <c r="AL6287" s="24"/>
      <c r="AO6287" s="24"/>
      <c r="AR6287" s="24"/>
      <c r="AU6287" s="24"/>
    </row>
    <row r="6288">
      <c r="J6288" s="18"/>
      <c r="N6288" s="24"/>
      <c r="Q6288" s="24"/>
      <c r="T6288" s="24"/>
      <c r="W6288" s="24"/>
      <c r="Z6288" s="24"/>
      <c r="AC6288" s="24"/>
      <c r="AI6288" s="24"/>
      <c r="AL6288" s="24"/>
      <c r="AO6288" s="24"/>
      <c r="AR6288" s="24"/>
      <c r="AU6288" s="24"/>
    </row>
    <row r="6289">
      <c r="J6289" s="18"/>
      <c r="N6289" s="24"/>
      <c r="Q6289" s="24"/>
      <c r="T6289" s="24"/>
      <c r="W6289" s="24"/>
      <c r="Z6289" s="24"/>
      <c r="AC6289" s="24"/>
      <c r="AI6289" s="24"/>
      <c r="AL6289" s="24"/>
      <c r="AO6289" s="24"/>
      <c r="AR6289" s="24"/>
      <c r="AU6289" s="24"/>
    </row>
    <row r="6290">
      <c r="J6290" s="18"/>
      <c r="N6290" s="24"/>
      <c r="Q6290" s="24"/>
      <c r="T6290" s="24"/>
      <c r="W6290" s="24"/>
      <c r="Z6290" s="24"/>
      <c r="AC6290" s="24"/>
      <c r="AI6290" s="24"/>
      <c r="AL6290" s="24"/>
      <c r="AO6290" s="24"/>
      <c r="AR6290" s="24"/>
      <c r="AU6290" s="24"/>
    </row>
    <row r="6291">
      <c r="J6291" s="18"/>
      <c r="N6291" s="24"/>
      <c r="Q6291" s="24"/>
      <c r="T6291" s="24"/>
      <c r="W6291" s="24"/>
      <c r="Z6291" s="24"/>
      <c r="AC6291" s="24"/>
      <c r="AI6291" s="24"/>
      <c r="AL6291" s="24"/>
      <c r="AO6291" s="24"/>
      <c r="AR6291" s="24"/>
      <c r="AU6291" s="24"/>
    </row>
    <row r="6292">
      <c r="J6292" s="18"/>
      <c r="N6292" s="24"/>
      <c r="Q6292" s="24"/>
      <c r="T6292" s="24"/>
      <c r="W6292" s="24"/>
      <c r="Z6292" s="24"/>
      <c r="AC6292" s="24"/>
      <c r="AI6292" s="24"/>
      <c r="AL6292" s="24"/>
      <c r="AO6292" s="24"/>
      <c r="AR6292" s="24"/>
      <c r="AU6292" s="24"/>
    </row>
    <row r="6293">
      <c r="J6293" s="18"/>
      <c r="N6293" s="24"/>
      <c r="Q6293" s="24"/>
      <c r="T6293" s="24"/>
      <c r="W6293" s="24"/>
      <c r="Z6293" s="24"/>
      <c r="AC6293" s="24"/>
      <c r="AI6293" s="24"/>
      <c r="AL6293" s="24"/>
      <c r="AO6293" s="24"/>
      <c r="AR6293" s="24"/>
      <c r="AU6293" s="24"/>
    </row>
    <row r="6294">
      <c r="J6294" s="18"/>
      <c r="N6294" s="24"/>
      <c r="Q6294" s="24"/>
      <c r="T6294" s="24"/>
      <c r="W6294" s="24"/>
      <c r="Z6294" s="24"/>
      <c r="AC6294" s="24"/>
      <c r="AI6294" s="24"/>
      <c r="AL6294" s="24"/>
      <c r="AO6294" s="24"/>
      <c r="AR6294" s="24"/>
      <c r="AU6294" s="24"/>
    </row>
    <row r="6295">
      <c r="J6295" s="18"/>
      <c r="N6295" s="24"/>
      <c r="Q6295" s="24"/>
      <c r="T6295" s="24"/>
      <c r="W6295" s="24"/>
      <c r="Z6295" s="24"/>
      <c r="AC6295" s="24"/>
      <c r="AI6295" s="24"/>
      <c r="AL6295" s="24"/>
      <c r="AO6295" s="24"/>
      <c r="AR6295" s="24"/>
      <c r="AU6295" s="24"/>
    </row>
    <row r="6296">
      <c r="J6296" s="18"/>
      <c r="N6296" s="24"/>
      <c r="Q6296" s="24"/>
      <c r="T6296" s="24"/>
      <c r="W6296" s="24"/>
      <c r="Z6296" s="24"/>
      <c r="AC6296" s="24"/>
      <c r="AI6296" s="24"/>
      <c r="AL6296" s="24"/>
      <c r="AO6296" s="24"/>
      <c r="AR6296" s="24"/>
      <c r="AU6296" s="24"/>
    </row>
    <row r="6297">
      <c r="J6297" s="18"/>
      <c r="N6297" s="24"/>
      <c r="Q6297" s="24"/>
      <c r="T6297" s="24"/>
      <c r="W6297" s="24"/>
      <c r="Z6297" s="24"/>
      <c r="AC6297" s="24"/>
      <c r="AI6297" s="24"/>
      <c r="AL6297" s="24"/>
      <c r="AO6297" s="24"/>
      <c r="AR6297" s="24"/>
      <c r="AU6297" s="24"/>
    </row>
    <row r="6298">
      <c r="J6298" s="18"/>
      <c r="N6298" s="24"/>
      <c r="Q6298" s="24"/>
      <c r="T6298" s="24"/>
      <c r="W6298" s="24"/>
      <c r="Z6298" s="24"/>
      <c r="AC6298" s="24"/>
      <c r="AI6298" s="24"/>
      <c r="AL6298" s="24"/>
      <c r="AO6298" s="24"/>
      <c r="AR6298" s="24"/>
      <c r="AU6298" s="24"/>
    </row>
    <row r="6299">
      <c r="J6299" s="18"/>
      <c r="N6299" s="24"/>
      <c r="Q6299" s="24"/>
      <c r="T6299" s="24"/>
      <c r="W6299" s="24"/>
      <c r="Z6299" s="24"/>
      <c r="AC6299" s="24"/>
      <c r="AI6299" s="24"/>
      <c r="AL6299" s="24"/>
      <c r="AO6299" s="24"/>
      <c r="AR6299" s="24"/>
      <c r="AU6299" s="24"/>
    </row>
    <row r="6300">
      <c r="J6300" s="18"/>
      <c r="N6300" s="24"/>
      <c r="Q6300" s="24"/>
      <c r="T6300" s="24"/>
      <c r="W6300" s="24"/>
      <c r="Z6300" s="24"/>
      <c r="AC6300" s="24"/>
      <c r="AI6300" s="24"/>
      <c r="AL6300" s="24"/>
      <c r="AO6300" s="24"/>
      <c r="AR6300" s="24"/>
      <c r="AU6300" s="24"/>
    </row>
    <row r="6301">
      <c r="J6301" s="18"/>
      <c r="N6301" s="24"/>
      <c r="Q6301" s="24"/>
      <c r="T6301" s="24"/>
      <c r="W6301" s="24"/>
      <c r="Z6301" s="24"/>
      <c r="AC6301" s="24"/>
      <c r="AI6301" s="24"/>
      <c r="AL6301" s="24"/>
      <c r="AO6301" s="24"/>
      <c r="AR6301" s="24"/>
      <c r="AU6301" s="24"/>
    </row>
    <row r="6302">
      <c r="J6302" s="18"/>
      <c r="N6302" s="24"/>
      <c r="Q6302" s="24"/>
      <c r="T6302" s="24"/>
      <c r="W6302" s="24"/>
      <c r="Z6302" s="24"/>
      <c r="AC6302" s="24"/>
      <c r="AI6302" s="24"/>
      <c r="AL6302" s="24"/>
      <c r="AO6302" s="24"/>
      <c r="AR6302" s="24"/>
      <c r="AU6302" s="24"/>
    </row>
    <row r="6303">
      <c r="J6303" s="18"/>
      <c r="N6303" s="24"/>
      <c r="Q6303" s="24"/>
      <c r="T6303" s="24"/>
      <c r="W6303" s="24"/>
      <c r="Z6303" s="24"/>
      <c r="AC6303" s="24"/>
      <c r="AI6303" s="24"/>
      <c r="AL6303" s="24"/>
      <c r="AO6303" s="24"/>
      <c r="AR6303" s="24"/>
      <c r="AU6303" s="24"/>
    </row>
    <row r="6304">
      <c r="J6304" s="18"/>
      <c r="N6304" s="24"/>
      <c r="Q6304" s="24"/>
      <c r="T6304" s="24"/>
      <c r="W6304" s="24"/>
      <c r="Z6304" s="24"/>
      <c r="AC6304" s="24"/>
      <c r="AI6304" s="24"/>
      <c r="AL6304" s="24"/>
      <c r="AO6304" s="24"/>
      <c r="AR6304" s="24"/>
      <c r="AU6304" s="24"/>
    </row>
    <row r="6305">
      <c r="J6305" s="18"/>
      <c r="N6305" s="24"/>
      <c r="Q6305" s="24"/>
      <c r="T6305" s="24"/>
      <c r="W6305" s="24"/>
      <c r="Z6305" s="24"/>
      <c r="AC6305" s="24"/>
      <c r="AI6305" s="24"/>
      <c r="AL6305" s="24"/>
      <c r="AO6305" s="24"/>
      <c r="AR6305" s="24"/>
      <c r="AU6305" s="24"/>
    </row>
    <row r="6306">
      <c r="J6306" s="18"/>
      <c r="N6306" s="24"/>
      <c r="Q6306" s="24"/>
      <c r="T6306" s="24"/>
      <c r="W6306" s="24"/>
      <c r="Z6306" s="24"/>
      <c r="AC6306" s="24"/>
      <c r="AI6306" s="24"/>
      <c r="AL6306" s="24"/>
      <c r="AO6306" s="24"/>
      <c r="AR6306" s="24"/>
      <c r="AU6306" s="24"/>
    </row>
    <row r="6307">
      <c r="J6307" s="18"/>
      <c r="N6307" s="24"/>
      <c r="Q6307" s="24"/>
      <c r="T6307" s="24"/>
      <c r="W6307" s="24"/>
      <c r="Z6307" s="24"/>
      <c r="AC6307" s="24"/>
      <c r="AI6307" s="24"/>
      <c r="AL6307" s="24"/>
      <c r="AO6307" s="24"/>
      <c r="AR6307" s="24"/>
      <c r="AU6307" s="24"/>
    </row>
    <row r="6308">
      <c r="J6308" s="18"/>
      <c r="N6308" s="24"/>
      <c r="Q6308" s="24"/>
      <c r="T6308" s="24"/>
      <c r="W6308" s="24"/>
      <c r="Z6308" s="24"/>
      <c r="AC6308" s="24"/>
      <c r="AI6308" s="24"/>
      <c r="AL6308" s="24"/>
      <c r="AO6308" s="24"/>
      <c r="AR6308" s="24"/>
      <c r="AU6308" s="24"/>
    </row>
    <row r="6309">
      <c r="J6309" s="18"/>
      <c r="N6309" s="24"/>
      <c r="Q6309" s="24"/>
      <c r="T6309" s="24"/>
      <c r="W6309" s="24"/>
      <c r="Z6309" s="24"/>
      <c r="AC6309" s="24"/>
      <c r="AI6309" s="24"/>
      <c r="AL6309" s="24"/>
      <c r="AO6309" s="24"/>
      <c r="AR6309" s="24"/>
      <c r="AU6309" s="24"/>
    </row>
    <row r="6310">
      <c r="J6310" s="18"/>
      <c r="N6310" s="24"/>
      <c r="Q6310" s="24"/>
      <c r="T6310" s="24"/>
      <c r="W6310" s="24"/>
      <c r="Z6310" s="24"/>
      <c r="AC6310" s="24"/>
      <c r="AI6310" s="24"/>
      <c r="AL6310" s="24"/>
      <c r="AO6310" s="24"/>
      <c r="AR6310" s="24"/>
      <c r="AU6310" s="24"/>
    </row>
    <row r="6311">
      <c r="J6311" s="18"/>
      <c r="N6311" s="24"/>
      <c r="Q6311" s="24"/>
      <c r="T6311" s="24"/>
      <c r="W6311" s="24"/>
      <c r="Z6311" s="24"/>
      <c r="AC6311" s="24"/>
      <c r="AI6311" s="24"/>
      <c r="AL6311" s="24"/>
      <c r="AO6311" s="24"/>
      <c r="AR6311" s="24"/>
      <c r="AU6311" s="24"/>
    </row>
    <row r="6312">
      <c r="J6312" s="18"/>
      <c r="N6312" s="24"/>
      <c r="Q6312" s="24"/>
      <c r="T6312" s="24"/>
      <c r="W6312" s="24"/>
      <c r="Z6312" s="24"/>
      <c r="AC6312" s="24"/>
      <c r="AI6312" s="24"/>
      <c r="AL6312" s="24"/>
      <c r="AO6312" s="24"/>
      <c r="AR6312" s="24"/>
      <c r="AU6312" s="24"/>
    </row>
    <row r="6313">
      <c r="J6313" s="18"/>
      <c r="N6313" s="24"/>
      <c r="Q6313" s="24"/>
      <c r="T6313" s="24"/>
      <c r="W6313" s="24"/>
      <c r="Z6313" s="24"/>
      <c r="AC6313" s="24"/>
      <c r="AI6313" s="24"/>
      <c r="AL6313" s="24"/>
      <c r="AO6313" s="24"/>
      <c r="AR6313" s="24"/>
      <c r="AU6313" s="24"/>
    </row>
    <row r="6314">
      <c r="J6314" s="18"/>
      <c r="N6314" s="24"/>
      <c r="Q6314" s="24"/>
      <c r="T6314" s="24"/>
      <c r="W6314" s="24"/>
      <c r="Z6314" s="24"/>
      <c r="AC6314" s="24"/>
      <c r="AI6314" s="24"/>
      <c r="AL6314" s="24"/>
      <c r="AO6314" s="24"/>
      <c r="AR6314" s="24"/>
      <c r="AU6314" s="24"/>
    </row>
    <row r="6315">
      <c r="J6315" s="18"/>
      <c r="N6315" s="24"/>
      <c r="Q6315" s="24"/>
      <c r="T6315" s="24"/>
      <c r="W6315" s="24"/>
      <c r="Z6315" s="24"/>
      <c r="AC6315" s="24"/>
      <c r="AI6315" s="24"/>
      <c r="AL6315" s="24"/>
      <c r="AO6315" s="24"/>
      <c r="AR6315" s="24"/>
      <c r="AU6315" s="24"/>
    </row>
    <row r="6316">
      <c r="J6316" s="18"/>
      <c r="N6316" s="24"/>
      <c r="Q6316" s="24"/>
      <c r="T6316" s="24"/>
      <c r="W6316" s="24"/>
      <c r="Z6316" s="24"/>
      <c r="AC6316" s="24"/>
      <c r="AI6316" s="24"/>
      <c r="AL6316" s="24"/>
      <c r="AO6316" s="24"/>
      <c r="AR6316" s="24"/>
      <c r="AU6316" s="24"/>
    </row>
    <row r="6317">
      <c r="J6317" s="18"/>
      <c r="N6317" s="24"/>
      <c r="Q6317" s="24"/>
      <c r="T6317" s="24"/>
      <c r="W6317" s="24"/>
      <c r="Z6317" s="24"/>
      <c r="AC6317" s="24"/>
      <c r="AI6317" s="24"/>
      <c r="AL6317" s="24"/>
      <c r="AO6317" s="24"/>
      <c r="AR6317" s="24"/>
      <c r="AU6317" s="24"/>
    </row>
    <row r="6318">
      <c r="J6318" s="18"/>
      <c r="N6318" s="24"/>
      <c r="Q6318" s="24"/>
      <c r="T6318" s="24"/>
      <c r="W6318" s="24"/>
      <c r="Z6318" s="24"/>
      <c r="AC6318" s="24"/>
      <c r="AI6318" s="24"/>
      <c r="AL6318" s="24"/>
      <c r="AO6318" s="24"/>
      <c r="AR6318" s="24"/>
      <c r="AU6318" s="24"/>
    </row>
    <row r="6319">
      <c r="J6319" s="18"/>
      <c r="N6319" s="24"/>
      <c r="Q6319" s="24"/>
      <c r="T6319" s="24"/>
      <c r="W6319" s="24"/>
      <c r="Z6319" s="24"/>
      <c r="AC6319" s="24"/>
      <c r="AI6319" s="24"/>
      <c r="AL6319" s="24"/>
      <c r="AO6319" s="24"/>
      <c r="AR6319" s="24"/>
      <c r="AU6319" s="24"/>
    </row>
    <row r="6320">
      <c r="J6320" s="18"/>
      <c r="N6320" s="24"/>
      <c r="Q6320" s="24"/>
      <c r="T6320" s="24"/>
      <c r="W6320" s="24"/>
      <c r="Z6320" s="24"/>
      <c r="AC6320" s="24"/>
      <c r="AI6320" s="24"/>
      <c r="AL6320" s="24"/>
      <c r="AO6320" s="24"/>
      <c r="AR6320" s="24"/>
      <c r="AU6320" s="24"/>
    </row>
    <row r="6321">
      <c r="J6321" s="18"/>
      <c r="N6321" s="24"/>
      <c r="Q6321" s="24"/>
      <c r="T6321" s="24"/>
      <c r="W6321" s="24"/>
      <c r="Z6321" s="24"/>
      <c r="AC6321" s="24"/>
      <c r="AI6321" s="24"/>
      <c r="AL6321" s="24"/>
      <c r="AO6321" s="24"/>
      <c r="AR6321" s="24"/>
      <c r="AU6321" s="24"/>
    </row>
    <row r="6322">
      <c r="J6322" s="18"/>
      <c r="N6322" s="24"/>
      <c r="Q6322" s="24"/>
      <c r="T6322" s="24"/>
      <c r="W6322" s="24"/>
      <c r="Z6322" s="24"/>
      <c r="AC6322" s="24"/>
      <c r="AI6322" s="24"/>
      <c r="AL6322" s="24"/>
      <c r="AO6322" s="24"/>
      <c r="AR6322" s="24"/>
      <c r="AU6322" s="24"/>
    </row>
    <row r="6323">
      <c r="J6323" s="18"/>
      <c r="N6323" s="24"/>
      <c r="Q6323" s="24"/>
      <c r="T6323" s="24"/>
      <c r="W6323" s="24"/>
      <c r="Z6323" s="24"/>
      <c r="AC6323" s="24"/>
      <c r="AI6323" s="24"/>
      <c r="AL6323" s="24"/>
      <c r="AO6323" s="24"/>
      <c r="AR6323" s="24"/>
      <c r="AU6323" s="24"/>
    </row>
    <row r="6324">
      <c r="J6324" s="18"/>
      <c r="N6324" s="24"/>
      <c r="Q6324" s="24"/>
      <c r="T6324" s="24"/>
      <c r="W6324" s="24"/>
      <c r="Z6324" s="24"/>
      <c r="AC6324" s="24"/>
      <c r="AI6324" s="24"/>
      <c r="AL6324" s="24"/>
      <c r="AO6324" s="24"/>
      <c r="AR6324" s="24"/>
      <c r="AU6324" s="24"/>
    </row>
    <row r="6325">
      <c r="J6325" s="18"/>
      <c r="N6325" s="24"/>
      <c r="Q6325" s="24"/>
      <c r="T6325" s="24"/>
      <c r="W6325" s="24"/>
      <c r="Z6325" s="24"/>
      <c r="AC6325" s="24"/>
      <c r="AI6325" s="24"/>
      <c r="AL6325" s="24"/>
      <c r="AO6325" s="24"/>
      <c r="AR6325" s="24"/>
      <c r="AU6325" s="24"/>
    </row>
    <row r="6326">
      <c r="J6326" s="18"/>
      <c r="N6326" s="24"/>
      <c r="Q6326" s="24"/>
      <c r="T6326" s="24"/>
      <c r="W6326" s="24"/>
      <c r="Z6326" s="24"/>
      <c r="AC6326" s="24"/>
      <c r="AI6326" s="24"/>
      <c r="AL6326" s="24"/>
      <c r="AO6326" s="24"/>
      <c r="AR6326" s="24"/>
      <c r="AU6326" s="24"/>
    </row>
    <row r="6327">
      <c r="J6327" s="18"/>
      <c r="N6327" s="24"/>
      <c r="Q6327" s="24"/>
      <c r="T6327" s="24"/>
      <c r="W6327" s="24"/>
      <c r="Z6327" s="24"/>
      <c r="AC6327" s="24"/>
      <c r="AI6327" s="24"/>
      <c r="AL6327" s="24"/>
      <c r="AO6327" s="24"/>
      <c r="AR6327" s="24"/>
      <c r="AU6327" s="24"/>
    </row>
    <row r="6328">
      <c r="J6328" s="18"/>
      <c r="N6328" s="24"/>
      <c r="Q6328" s="24"/>
      <c r="T6328" s="24"/>
      <c r="W6328" s="24"/>
      <c r="Z6328" s="24"/>
      <c r="AC6328" s="24"/>
      <c r="AI6328" s="24"/>
      <c r="AL6328" s="24"/>
      <c r="AO6328" s="24"/>
      <c r="AR6328" s="24"/>
      <c r="AU6328" s="24"/>
    </row>
    <row r="6329">
      <c r="J6329" s="18"/>
      <c r="N6329" s="24"/>
      <c r="Q6329" s="24"/>
      <c r="T6329" s="24"/>
      <c r="W6329" s="24"/>
      <c r="Z6329" s="24"/>
      <c r="AC6329" s="24"/>
      <c r="AI6329" s="24"/>
      <c r="AL6329" s="24"/>
      <c r="AO6329" s="24"/>
      <c r="AR6329" s="24"/>
      <c r="AU6329" s="24"/>
    </row>
    <row r="6330">
      <c r="J6330" s="18"/>
      <c r="N6330" s="24"/>
      <c r="Q6330" s="24"/>
      <c r="T6330" s="24"/>
      <c r="W6330" s="24"/>
      <c r="Z6330" s="24"/>
      <c r="AC6330" s="24"/>
      <c r="AI6330" s="24"/>
      <c r="AL6330" s="24"/>
      <c r="AO6330" s="24"/>
      <c r="AR6330" s="24"/>
      <c r="AU6330" s="24"/>
    </row>
    <row r="6331">
      <c r="J6331" s="18"/>
      <c r="N6331" s="24"/>
      <c r="Q6331" s="24"/>
      <c r="T6331" s="24"/>
      <c r="W6331" s="24"/>
      <c r="Z6331" s="24"/>
      <c r="AC6331" s="24"/>
      <c r="AI6331" s="24"/>
      <c r="AL6331" s="24"/>
      <c r="AO6331" s="24"/>
      <c r="AR6331" s="24"/>
      <c r="AU6331" s="24"/>
    </row>
    <row r="6332">
      <c r="J6332" s="18"/>
      <c r="N6332" s="24"/>
      <c r="Q6332" s="24"/>
      <c r="T6332" s="24"/>
      <c r="W6332" s="24"/>
      <c r="Z6332" s="24"/>
      <c r="AC6332" s="24"/>
      <c r="AI6332" s="24"/>
      <c r="AL6332" s="24"/>
      <c r="AO6332" s="24"/>
      <c r="AR6332" s="24"/>
      <c r="AU6332" s="24"/>
    </row>
    <row r="6333">
      <c r="J6333" s="18"/>
      <c r="N6333" s="24"/>
      <c r="Q6333" s="24"/>
      <c r="T6333" s="24"/>
      <c r="W6333" s="24"/>
      <c r="Z6333" s="24"/>
      <c r="AC6333" s="24"/>
      <c r="AI6333" s="24"/>
      <c r="AL6333" s="24"/>
      <c r="AO6333" s="24"/>
      <c r="AR6333" s="24"/>
      <c r="AU6333" s="24"/>
    </row>
    <row r="6334">
      <c r="J6334" s="18"/>
      <c r="N6334" s="24"/>
      <c r="Q6334" s="24"/>
      <c r="T6334" s="24"/>
      <c r="W6334" s="24"/>
      <c r="Z6334" s="24"/>
      <c r="AC6334" s="24"/>
      <c r="AI6334" s="24"/>
      <c r="AL6334" s="24"/>
      <c r="AO6334" s="24"/>
      <c r="AR6334" s="24"/>
      <c r="AU6334" s="24"/>
    </row>
    <row r="6335">
      <c r="J6335" s="18"/>
      <c r="N6335" s="24"/>
      <c r="Q6335" s="24"/>
      <c r="T6335" s="24"/>
      <c r="W6335" s="24"/>
      <c r="Z6335" s="24"/>
      <c r="AC6335" s="24"/>
      <c r="AI6335" s="24"/>
      <c r="AL6335" s="24"/>
      <c r="AO6335" s="24"/>
      <c r="AR6335" s="24"/>
      <c r="AU6335" s="24"/>
    </row>
    <row r="6336">
      <c r="J6336" s="18"/>
      <c r="N6336" s="24"/>
      <c r="Q6336" s="24"/>
      <c r="T6336" s="24"/>
      <c r="W6336" s="24"/>
      <c r="Z6336" s="24"/>
      <c r="AC6336" s="24"/>
      <c r="AI6336" s="24"/>
      <c r="AL6336" s="24"/>
      <c r="AO6336" s="24"/>
      <c r="AR6336" s="24"/>
      <c r="AU6336" s="24"/>
    </row>
    <row r="6337">
      <c r="J6337" s="18"/>
      <c r="N6337" s="24"/>
      <c r="Q6337" s="24"/>
      <c r="T6337" s="24"/>
      <c r="W6337" s="24"/>
      <c r="Z6337" s="24"/>
      <c r="AC6337" s="24"/>
      <c r="AI6337" s="24"/>
      <c r="AL6337" s="24"/>
      <c r="AO6337" s="24"/>
      <c r="AR6337" s="24"/>
      <c r="AU6337" s="24"/>
    </row>
    <row r="6338">
      <c r="J6338" s="18"/>
      <c r="N6338" s="24"/>
      <c r="Q6338" s="24"/>
      <c r="T6338" s="24"/>
      <c r="W6338" s="24"/>
      <c r="Z6338" s="24"/>
      <c r="AC6338" s="24"/>
      <c r="AI6338" s="24"/>
      <c r="AL6338" s="24"/>
      <c r="AO6338" s="24"/>
      <c r="AR6338" s="24"/>
      <c r="AU6338" s="24"/>
    </row>
    <row r="6339">
      <c r="J6339" s="18"/>
      <c r="N6339" s="24"/>
      <c r="Q6339" s="24"/>
      <c r="T6339" s="24"/>
      <c r="W6339" s="24"/>
      <c r="Z6339" s="24"/>
      <c r="AC6339" s="24"/>
      <c r="AI6339" s="24"/>
      <c r="AL6339" s="24"/>
      <c r="AO6339" s="24"/>
      <c r="AR6339" s="24"/>
      <c r="AU6339" s="24"/>
    </row>
    <row r="6340">
      <c r="J6340" s="18"/>
      <c r="N6340" s="24"/>
      <c r="Q6340" s="24"/>
      <c r="T6340" s="24"/>
      <c r="W6340" s="24"/>
      <c r="Z6340" s="24"/>
      <c r="AC6340" s="24"/>
      <c r="AI6340" s="24"/>
      <c r="AL6340" s="24"/>
      <c r="AO6340" s="24"/>
      <c r="AR6340" s="24"/>
      <c r="AU6340" s="24"/>
    </row>
    <row r="6341">
      <c r="J6341" s="18"/>
      <c r="N6341" s="24"/>
      <c r="Q6341" s="24"/>
      <c r="T6341" s="24"/>
      <c r="W6341" s="24"/>
      <c r="Z6341" s="24"/>
      <c r="AC6341" s="24"/>
      <c r="AI6341" s="24"/>
      <c r="AL6341" s="24"/>
      <c r="AO6341" s="24"/>
      <c r="AR6341" s="24"/>
      <c r="AU6341" s="24"/>
    </row>
    <row r="6342">
      <c r="J6342" s="18"/>
      <c r="N6342" s="24"/>
      <c r="Q6342" s="24"/>
      <c r="T6342" s="24"/>
      <c r="W6342" s="24"/>
      <c r="Z6342" s="24"/>
      <c r="AC6342" s="24"/>
      <c r="AI6342" s="24"/>
      <c r="AL6342" s="24"/>
      <c r="AO6342" s="24"/>
      <c r="AR6342" s="24"/>
      <c r="AU6342" s="24"/>
    </row>
    <row r="6343">
      <c r="J6343" s="18"/>
      <c r="N6343" s="24"/>
      <c r="Q6343" s="24"/>
      <c r="T6343" s="24"/>
      <c r="W6343" s="24"/>
      <c r="Z6343" s="24"/>
      <c r="AC6343" s="24"/>
      <c r="AI6343" s="24"/>
      <c r="AL6343" s="24"/>
      <c r="AO6343" s="24"/>
      <c r="AR6343" s="24"/>
      <c r="AU6343" s="24"/>
    </row>
    <row r="6344">
      <c r="J6344" s="18"/>
      <c r="N6344" s="24"/>
      <c r="Q6344" s="24"/>
      <c r="T6344" s="24"/>
      <c r="W6344" s="24"/>
      <c r="Z6344" s="24"/>
      <c r="AC6344" s="24"/>
      <c r="AI6344" s="24"/>
      <c r="AL6344" s="24"/>
      <c r="AO6344" s="24"/>
      <c r="AR6344" s="24"/>
      <c r="AU6344" s="24"/>
    </row>
    <row r="6345">
      <c r="J6345" s="18"/>
      <c r="N6345" s="24"/>
      <c r="Q6345" s="24"/>
      <c r="T6345" s="24"/>
      <c r="W6345" s="24"/>
      <c r="Z6345" s="24"/>
      <c r="AC6345" s="24"/>
      <c r="AI6345" s="24"/>
      <c r="AL6345" s="24"/>
      <c r="AO6345" s="24"/>
      <c r="AR6345" s="24"/>
      <c r="AU6345" s="24"/>
    </row>
    <row r="6346">
      <c r="J6346" s="18"/>
      <c r="N6346" s="24"/>
      <c r="Q6346" s="24"/>
      <c r="T6346" s="24"/>
      <c r="W6346" s="24"/>
      <c r="Z6346" s="24"/>
      <c r="AC6346" s="24"/>
      <c r="AI6346" s="24"/>
      <c r="AL6346" s="24"/>
      <c r="AO6346" s="24"/>
      <c r="AR6346" s="24"/>
      <c r="AU6346" s="24"/>
    </row>
    <row r="6347">
      <c r="J6347" s="18"/>
      <c r="N6347" s="24"/>
      <c r="Q6347" s="24"/>
      <c r="T6347" s="24"/>
      <c r="W6347" s="24"/>
      <c r="Z6347" s="24"/>
      <c r="AC6347" s="24"/>
      <c r="AI6347" s="24"/>
      <c r="AL6347" s="24"/>
      <c r="AO6347" s="24"/>
      <c r="AR6347" s="24"/>
      <c r="AU6347" s="24"/>
    </row>
    <row r="6348">
      <c r="J6348" s="18"/>
      <c r="N6348" s="24"/>
      <c r="Q6348" s="24"/>
      <c r="T6348" s="24"/>
      <c r="W6348" s="24"/>
      <c r="Z6348" s="24"/>
      <c r="AC6348" s="24"/>
      <c r="AI6348" s="24"/>
      <c r="AL6348" s="24"/>
      <c r="AO6348" s="24"/>
      <c r="AR6348" s="24"/>
      <c r="AU6348" s="24"/>
    </row>
    <row r="6349">
      <c r="J6349" s="18"/>
      <c r="N6349" s="24"/>
      <c r="Q6349" s="24"/>
      <c r="T6349" s="24"/>
      <c r="W6349" s="24"/>
      <c r="Z6349" s="24"/>
      <c r="AC6349" s="24"/>
      <c r="AI6349" s="24"/>
      <c r="AL6349" s="24"/>
      <c r="AO6349" s="24"/>
      <c r="AR6349" s="24"/>
      <c r="AU6349" s="24"/>
    </row>
    <row r="6350">
      <c r="J6350" s="18"/>
      <c r="N6350" s="24"/>
      <c r="Q6350" s="24"/>
      <c r="T6350" s="24"/>
      <c r="W6350" s="24"/>
      <c r="Z6350" s="24"/>
      <c r="AC6350" s="24"/>
      <c r="AI6350" s="24"/>
      <c r="AL6350" s="24"/>
      <c r="AO6350" s="24"/>
      <c r="AR6350" s="24"/>
      <c r="AU6350" s="24"/>
    </row>
    <row r="6351">
      <c r="J6351" s="18"/>
      <c r="N6351" s="24"/>
      <c r="Q6351" s="24"/>
      <c r="T6351" s="24"/>
      <c r="W6351" s="24"/>
      <c r="Z6351" s="24"/>
      <c r="AC6351" s="24"/>
      <c r="AI6351" s="24"/>
      <c r="AL6351" s="24"/>
      <c r="AO6351" s="24"/>
      <c r="AR6351" s="24"/>
      <c r="AU6351" s="24"/>
    </row>
    <row r="6352">
      <c r="J6352" s="18"/>
      <c r="N6352" s="24"/>
      <c r="Q6352" s="24"/>
      <c r="T6352" s="24"/>
      <c r="W6352" s="24"/>
      <c r="Z6352" s="24"/>
      <c r="AC6352" s="24"/>
      <c r="AI6352" s="24"/>
      <c r="AL6352" s="24"/>
      <c r="AO6352" s="24"/>
      <c r="AR6352" s="24"/>
      <c r="AU6352" s="24"/>
    </row>
    <row r="6353">
      <c r="J6353" s="18"/>
      <c r="N6353" s="24"/>
      <c r="Q6353" s="24"/>
      <c r="T6353" s="24"/>
      <c r="W6353" s="24"/>
      <c r="Z6353" s="24"/>
      <c r="AC6353" s="24"/>
      <c r="AI6353" s="24"/>
      <c r="AL6353" s="24"/>
      <c r="AO6353" s="24"/>
      <c r="AR6353" s="24"/>
      <c r="AU6353" s="24"/>
    </row>
    <row r="6354">
      <c r="J6354" s="18"/>
      <c r="N6354" s="24"/>
      <c r="Q6354" s="24"/>
      <c r="T6354" s="24"/>
      <c r="W6354" s="24"/>
      <c r="Z6354" s="24"/>
      <c r="AC6354" s="24"/>
      <c r="AI6354" s="24"/>
      <c r="AL6354" s="24"/>
      <c r="AO6354" s="24"/>
      <c r="AR6354" s="24"/>
      <c r="AU6354" s="24"/>
    </row>
    <row r="6355">
      <c r="J6355" s="18"/>
      <c r="N6355" s="24"/>
      <c r="Q6355" s="24"/>
      <c r="T6355" s="24"/>
      <c r="W6355" s="24"/>
      <c r="Z6355" s="24"/>
      <c r="AC6355" s="24"/>
      <c r="AI6355" s="24"/>
      <c r="AL6355" s="24"/>
      <c r="AO6355" s="24"/>
      <c r="AR6355" s="24"/>
      <c r="AU6355" s="24"/>
    </row>
    <row r="6356">
      <c r="J6356" s="18"/>
      <c r="N6356" s="24"/>
      <c r="Q6356" s="24"/>
      <c r="T6356" s="24"/>
      <c r="W6356" s="24"/>
      <c r="Z6356" s="24"/>
      <c r="AC6356" s="24"/>
      <c r="AI6356" s="24"/>
      <c r="AL6356" s="24"/>
      <c r="AO6356" s="24"/>
      <c r="AR6356" s="24"/>
      <c r="AU6356" s="24"/>
    </row>
    <row r="6357">
      <c r="J6357" s="18"/>
      <c r="N6357" s="24"/>
      <c r="Q6357" s="24"/>
      <c r="T6357" s="24"/>
      <c r="W6357" s="24"/>
      <c r="Z6357" s="24"/>
      <c r="AC6357" s="24"/>
      <c r="AI6357" s="24"/>
      <c r="AL6357" s="24"/>
      <c r="AO6357" s="24"/>
      <c r="AR6357" s="24"/>
      <c r="AU6357" s="24"/>
    </row>
    <row r="6358">
      <c r="J6358" s="18"/>
      <c r="N6358" s="24"/>
      <c r="Q6358" s="24"/>
      <c r="T6358" s="24"/>
      <c r="W6358" s="24"/>
      <c r="Z6358" s="24"/>
      <c r="AC6358" s="24"/>
      <c r="AI6358" s="24"/>
      <c r="AL6358" s="24"/>
      <c r="AO6358" s="24"/>
      <c r="AR6358" s="24"/>
      <c r="AU6358" s="24"/>
    </row>
    <row r="6359">
      <c r="J6359" s="18"/>
      <c r="N6359" s="24"/>
      <c r="Q6359" s="24"/>
      <c r="T6359" s="24"/>
      <c r="W6359" s="24"/>
      <c r="Z6359" s="24"/>
      <c r="AC6359" s="24"/>
      <c r="AI6359" s="24"/>
      <c r="AL6359" s="24"/>
      <c r="AO6359" s="24"/>
      <c r="AR6359" s="24"/>
      <c r="AU6359" s="24"/>
    </row>
    <row r="6360">
      <c r="J6360" s="18"/>
      <c r="N6360" s="24"/>
      <c r="Q6360" s="24"/>
      <c r="T6360" s="24"/>
      <c r="W6360" s="24"/>
      <c r="Z6360" s="24"/>
      <c r="AC6360" s="24"/>
      <c r="AI6360" s="24"/>
      <c r="AL6360" s="24"/>
      <c r="AO6360" s="24"/>
      <c r="AR6360" s="24"/>
      <c r="AU6360" s="24"/>
    </row>
    <row r="6361">
      <c r="J6361" s="18"/>
      <c r="N6361" s="24"/>
      <c r="Q6361" s="24"/>
      <c r="T6361" s="24"/>
      <c r="W6361" s="24"/>
      <c r="Z6361" s="24"/>
      <c r="AC6361" s="24"/>
      <c r="AI6361" s="24"/>
      <c r="AL6361" s="24"/>
      <c r="AO6361" s="24"/>
      <c r="AR6361" s="24"/>
      <c r="AU6361" s="24"/>
    </row>
    <row r="6362">
      <c r="J6362" s="18"/>
      <c r="N6362" s="24"/>
      <c r="Q6362" s="24"/>
      <c r="T6362" s="24"/>
      <c r="W6362" s="24"/>
      <c r="Z6362" s="24"/>
      <c r="AC6362" s="24"/>
      <c r="AI6362" s="24"/>
      <c r="AL6362" s="24"/>
      <c r="AO6362" s="24"/>
      <c r="AR6362" s="24"/>
      <c r="AU6362" s="24"/>
    </row>
    <row r="6363">
      <c r="J6363" s="18"/>
      <c r="N6363" s="24"/>
      <c r="Q6363" s="24"/>
      <c r="T6363" s="24"/>
      <c r="W6363" s="24"/>
      <c r="Z6363" s="24"/>
      <c r="AC6363" s="24"/>
      <c r="AI6363" s="24"/>
      <c r="AL6363" s="24"/>
      <c r="AO6363" s="24"/>
      <c r="AR6363" s="24"/>
      <c r="AU6363" s="24"/>
    </row>
    <row r="6364">
      <c r="J6364" s="18"/>
      <c r="N6364" s="24"/>
      <c r="Q6364" s="24"/>
      <c r="T6364" s="24"/>
      <c r="W6364" s="24"/>
      <c r="Z6364" s="24"/>
      <c r="AC6364" s="24"/>
      <c r="AI6364" s="24"/>
      <c r="AL6364" s="24"/>
      <c r="AO6364" s="24"/>
      <c r="AR6364" s="24"/>
      <c r="AU6364" s="24"/>
    </row>
    <row r="6365">
      <c r="J6365" s="18"/>
      <c r="N6365" s="24"/>
      <c r="Q6365" s="24"/>
      <c r="T6365" s="24"/>
      <c r="W6365" s="24"/>
      <c r="Z6365" s="24"/>
      <c r="AC6365" s="24"/>
      <c r="AI6365" s="24"/>
      <c r="AL6365" s="24"/>
      <c r="AO6365" s="24"/>
      <c r="AR6365" s="24"/>
      <c r="AU6365" s="24"/>
    </row>
    <row r="6366">
      <c r="J6366" s="18"/>
      <c r="N6366" s="24"/>
      <c r="Q6366" s="24"/>
      <c r="T6366" s="24"/>
      <c r="W6366" s="24"/>
      <c r="Z6366" s="24"/>
      <c r="AC6366" s="24"/>
      <c r="AI6366" s="24"/>
      <c r="AL6366" s="24"/>
      <c r="AO6366" s="24"/>
      <c r="AR6366" s="24"/>
      <c r="AU6366" s="24"/>
    </row>
    <row r="6367">
      <c r="J6367" s="18"/>
      <c r="N6367" s="24"/>
      <c r="Q6367" s="24"/>
      <c r="T6367" s="24"/>
      <c r="W6367" s="24"/>
      <c r="Z6367" s="24"/>
      <c r="AC6367" s="24"/>
      <c r="AI6367" s="24"/>
      <c r="AL6367" s="24"/>
      <c r="AO6367" s="24"/>
      <c r="AR6367" s="24"/>
      <c r="AU6367" s="24"/>
    </row>
    <row r="6368">
      <c r="J6368" s="18"/>
      <c r="N6368" s="24"/>
      <c r="Q6368" s="24"/>
      <c r="T6368" s="24"/>
      <c r="W6368" s="24"/>
      <c r="Z6368" s="24"/>
      <c r="AC6368" s="24"/>
      <c r="AI6368" s="24"/>
      <c r="AL6368" s="24"/>
      <c r="AO6368" s="24"/>
      <c r="AR6368" s="24"/>
      <c r="AU6368" s="24"/>
    </row>
    <row r="6369">
      <c r="J6369" s="18"/>
      <c r="N6369" s="24"/>
      <c r="Q6369" s="24"/>
      <c r="T6369" s="24"/>
      <c r="W6369" s="24"/>
      <c r="Z6369" s="24"/>
      <c r="AC6369" s="24"/>
      <c r="AI6369" s="24"/>
      <c r="AL6369" s="24"/>
      <c r="AO6369" s="24"/>
      <c r="AR6369" s="24"/>
      <c r="AU6369" s="24"/>
    </row>
    <row r="6370">
      <c r="J6370" s="18"/>
      <c r="N6370" s="24"/>
      <c r="Q6370" s="24"/>
      <c r="T6370" s="24"/>
      <c r="W6370" s="24"/>
      <c r="Z6370" s="24"/>
      <c r="AC6370" s="24"/>
      <c r="AI6370" s="24"/>
      <c r="AL6370" s="24"/>
      <c r="AO6370" s="24"/>
      <c r="AR6370" s="24"/>
      <c r="AU6370" s="24"/>
    </row>
    <row r="6371">
      <c r="J6371" s="18"/>
      <c r="N6371" s="24"/>
      <c r="Q6371" s="24"/>
      <c r="T6371" s="24"/>
      <c r="W6371" s="24"/>
      <c r="Z6371" s="24"/>
      <c r="AC6371" s="24"/>
      <c r="AI6371" s="24"/>
      <c r="AL6371" s="24"/>
      <c r="AO6371" s="24"/>
      <c r="AR6371" s="24"/>
      <c r="AU6371" s="24"/>
    </row>
    <row r="6372">
      <c r="J6372" s="18"/>
      <c r="N6372" s="24"/>
      <c r="Q6372" s="24"/>
      <c r="T6372" s="24"/>
      <c r="W6372" s="24"/>
      <c r="Z6372" s="24"/>
      <c r="AC6372" s="24"/>
      <c r="AI6372" s="24"/>
      <c r="AL6372" s="24"/>
      <c r="AO6372" s="24"/>
      <c r="AR6372" s="24"/>
      <c r="AU6372" s="24"/>
    </row>
    <row r="6373">
      <c r="J6373" s="18"/>
      <c r="N6373" s="24"/>
      <c r="Q6373" s="24"/>
      <c r="T6373" s="24"/>
      <c r="W6373" s="24"/>
      <c r="Z6373" s="24"/>
      <c r="AC6373" s="24"/>
      <c r="AI6373" s="24"/>
      <c r="AL6373" s="24"/>
      <c r="AO6373" s="24"/>
      <c r="AR6373" s="24"/>
      <c r="AU6373" s="24"/>
    </row>
    <row r="6374">
      <c r="J6374" s="18"/>
      <c r="N6374" s="24"/>
      <c r="Q6374" s="24"/>
      <c r="T6374" s="24"/>
      <c r="W6374" s="24"/>
      <c r="Z6374" s="24"/>
      <c r="AC6374" s="24"/>
      <c r="AI6374" s="24"/>
      <c r="AL6374" s="24"/>
      <c r="AO6374" s="24"/>
      <c r="AR6374" s="24"/>
      <c r="AU6374" s="24"/>
    </row>
    <row r="6375">
      <c r="J6375" s="18"/>
      <c r="N6375" s="24"/>
      <c r="Q6375" s="24"/>
      <c r="T6375" s="24"/>
      <c r="W6375" s="24"/>
      <c r="Z6375" s="24"/>
      <c r="AC6375" s="24"/>
      <c r="AI6375" s="24"/>
      <c r="AL6375" s="24"/>
      <c r="AO6375" s="24"/>
      <c r="AR6375" s="24"/>
      <c r="AU6375" s="24"/>
    </row>
    <row r="6376">
      <c r="J6376" s="18"/>
      <c r="N6376" s="24"/>
      <c r="Q6376" s="24"/>
      <c r="T6376" s="24"/>
      <c r="W6376" s="24"/>
      <c r="Z6376" s="24"/>
      <c r="AC6376" s="24"/>
      <c r="AI6376" s="24"/>
      <c r="AL6376" s="24"/>
      <c r="AO6376" s="24"/>
      <c r="AR6376" s="24"/>
      <c r="AU6376" s="24"/>
    </row>
    <row r="6377">
      <c r="J6377" s="18"/>
      <c r="N6377" s="24"/>
      <c r="Q6377" s="24"/>
      <c r="T6377" s="24"/>
      <c r="W6377" s="24"/>
      <c r="Z6377" s="24"/>
      <c r="AC6377" s="24"/>
      <c r="AI6377" s="24"/>
      <c r="AL6377" s="24"/>
      <c r="AO6377" s="24"/>
      <c r="AR6377" s="24"/>
      <c r="AU6377" s="24"/>
    </row>
    <row r="6378">
      <c r="J6378" s="18"/>
      <c r="N6378" s="24"/>
      <c r="Q6378" s="24"/>
      <c r="T6378" s="24"/>
      <c r="W6378" s="24"/>
      <c r="Z6378" s="24"/>
      <c r="AC6378" s="24"/>
      <c r="AI6378" s="24"/>
      <c r="AL6378" s="24"/>
      <c r="AO6378" s="24"/>
      <c r="AR6378" s="24"/>
      <c r="AU6378" s="24"/>
    </row>
    <row r="6379">
      <c r="J6379" s="18"/>
      <c r="N6379" s="24"/>
      <c r="Q6379" s="24"/>
      <c r="T6379" s="24"/>
      <c r="W6379" s="24"/>
      <c r="Z6379" s="24"/>
      <c r="AC6379" s="24"/>
      <c r="AI6379" s="24"/>
      <c r="AL6379" s="24"/>
      <c r="AO6379" s="24"/>
      <c r="AR6379" s="24"/>
      <c r="AU6379" s="24"/>
    </row>
    <row r="6380">
      <c r="J6380" s="18"/>
      <c r="N6380" s="24"/>
      <c r="Q6380" s="24"/>
      <c r="T6380" s="24"/>
      <c r="W6380" s="24"/>
      <c r="Z6380" s="24"/>
      <c r="AC6380" s="24"/>
      <c r="AI6380" s="24"/>
      <c r="AL6380" s="24"/>
      <c r="AO6380" s="24"/>
      <c r="AR6380" s="24"/>
      <c r="AU6380" s="24"/>
    </row>
    <row r="6381">
      <c r="J6381" s="18"/>
      <c r="N6381" s="24"/>
      <c r="Q6381" s="24"/>
      <c r="T6381" s="24"/>
      <c r="W6381" s="24"/>
      <c r="Z6381" s="24"/>
      <c r="AC6381" s="24"/>
      <c r="AI6381" s="24"/>
      <c r="AL6381" s="24"/>
      <c r="AO6381" s="24"/>
      <c r="AR6381" s="24"/>
      <c r="AU6381" s="24"/>
    </row>
    <row r="6382">
      <c r="J6382" s="18"/>
      <c r="N6382" s="24"/>
      <c r="Q6382" s="24"/>
      <c r="T6382" s="24"/>
      <c r="W6382" s="24"/>
      <c r="Z6382" s="24"/>
      <c r="AC6382" s="24"/>
      <c r="AI6382" s="24"/>
      <c r="AL6382" s="24"/>
      <c r="AO6382" s="24"/>
      <c r="AR6382" s="24"/>
      <c r="AU6382" s="24"/>
    </row>
    <row r="6383">
      <c r="J6383" s="18"/>
      <c r="N6383" s="24"/>
      <c r="Q6383" s="24"/>
      <c r="T6383" s="24"/>
      <c r="W6383" s="24"/>
      <c r="Z6383" s="24"/>
      <c r="AC6383" s="24"/>
      <c r="AI6383" s="24"/>
      <c r="AL6383" s="24"/>
      <c r="AO6383" s="24"/>
      <c r="AR6383" s="24"/>
      <c r="AU6383" s="24"/>
    </row>
    <row r="6384">
      <c r="J6384" s="18"/>
      <c r="N6384" s="24"/>
      <c r="Q6384" s="24"/>
      <c r="T6384" s="24"/>
      <c r="W6384" s="24"/>
      <c r="Z6384" s="24"/>
      <c r="AC6384" s="24"/>
      <c r="AI6384" s="24"/>
      <c r="AL6384" s="24"/>
      <c r="AO6384" s="24"/>
      <c r="AR6384" s="24"/>
      <c r="AU6384" s="24"/>
    </row>
    <row r="6385">
      <c r="J6385" s="18"/>
      <c r="N6385" s="24"/>
      <c r="Q6385" s="24"/>
      <c r="T6385" s="24"/>
      <c r="W6385" s="24"/>
      <c r="Z6385" s="24"/>
      <c r="AC6385" s="24"/>
      <c r="AI6385" s="24"/>
      <c r="AL6385" s="24"/>
      <c r="AO6385" s="24"/>
      <c r="AR6385" s="24"/>
      <c r="AU6385" s="24"/>
    </row>
    <row r="6386">
      <c r="J6386" s="18"/>
      <c r="N6386" s="24"/>
      <c r="Q6386" s="24"/>
      <c r="T6386" s="24"/>
      <c r="W6386" s="24"/>
      <c r="Z6386" s="24"/>
      <c r="AC6386" s="24"/>
      <c r="AI6386" s="24"/>
      <c r="AL6386" s="24"/>
      <c r="AO6386" s="24"/>
      <c r="AR6386" s="24"/>
      <c r="AU6386" s="24"/>
    </row>
    <row r="6387">
      <c r="J6387" s="18"/>
      <c r="N6387" s="24"/>
      <c r="Q6387" s="24"/>
      <c r="T6387" s="24"/>
      <c r="W6387" s="24"/>
      <c r="Z6387" s="24"/>
      <c r="AC6387" s="24"/>
      <c r="AI6387" s="24"/>
      <c r="AL6387" s="24"/>
      <c r="AO6387" s="24"/>
      <c r="AR6387" s="24"/>
      <c r="AU6387" s="24"/>
    </row>
    <row r="6388">
      <c r="J6388" s="18"/>
      <c r="N6388" s="24"/>
      <c r="Q6388" s="24"/>
      <c r="T6388" s="24"/>
      <c r="W6388" s="24"/>
      <c r="Z6388" s="24"/>
      <c r="AC6388" s="24"/>
      <c r="AI6388" s="24"/>
      <c r="AL6388" s="24"/>
      <c r="AO6388" s="24"/>
      <c r="AR6388" s="24"/>
      <c r="AU6388" s="24"/>
    </row>
    <row r="6389">
      <c r="J6389" s="18"/>
      <c r="N6389" s="24"/>
      <c r="Q6389" s="24"/>
      <c r="T6389" s="24"/>
      <c r="W6389" s="24"/>
      <c r="Z6389" s="24"/>
      <c r="AC6389" s="24"/>
      <c r="AI6389" s="24"/>
      <c r="AL6389" s="24"/>
      <c r="AO6389" s="24"/>
      <c r="AR6389" s="24"/>
      <c r="AU6389" s="24"/>
    </row>
    <row r="6390">
      <c r="J6390" s="18"/>
      <c r="N6390" s="24"/>
      <c r="Q6390" s="24"/>
      <c r="T6390" s="24"/>
      <c r="W6390" s="24"/>
      <c r="Z6390" s="24"/>
      <c r="AC6390" s="24"/>
      <c r="AI6390" s="24"/>
      <c r="AL6390" s="24"/>
      <c r="AO6390" s="24"/>
      <c r="AR6390" s="24"/>
      <c r="AU6390" s="24"/>
    </row>
    <row r="6391">
      <c r="J6391" s="18"/>
      <c r="N6391" s="24"/>
      <c r="Q6391" s="24"/>
      <c r="T6391" s="24"/>
      <c r="W6391" s="24"/>
      <c r="Z6391" s="24"/>
      <c r="AC6391" s="24"/>
      <c r="AI6391" s="24"/>
      <c r="AL6391" s="24"/>
      <c r="AO6391" s="24"/>
      <c r="AR6391" s="24"/>
      <c r="AU6391" s="24"/>
    </row>
    <row r="6392">
      <c r="J6392" s="18"/>
      <c r="N6392" s="24"/>
      <c r="Q6392" s="24"/>
      <c r="T6392" s="24"/>
      <c r="W6392" s="24"/>
      <c r="Z6392" s="24"/>
      <c r="AC6392" s="24"/>
      <c r="AI6392" s="24"/>
      <c r="AL6392" s="24"/>
      <c r="AO6392" s="24"/>
      <c r="AR6392" s="24"/>
      <c r="AU6392" s="24"/>
    </row>
    <row r="6393">
      <c r="J6393" s="18"/>
      <c r="N6393" s="24"/>
      <c r="Q6393" s="24"/>
      <c r="T6393" s="24"/>
      <c r="W6393" s="24"/>
      <c r="Z6393" s="24"/>
      <c r="AC6393" s="24"/>
      <c r="AI6393" s="24"/>
      <c r="AL6393" s="24"/>
      <c r="AO6393" s="24"/>
      <c r="AR6393" s="24"/>
      <c r="AU6393" s="24"/>
    </row>
    <row r="6394">
      <c r="J6394" s="18"/>
      <c r="N6394" s="24"/>
      <c r="Q6394" s="24"/>
      <c r="T6394" s="24"/>
      <c r="W6394" s="24"/>
      <c r="Z6394" s="24"/>
      <c r="AC6394" s="24"/>
      <c r="AI6394" s="24"/>
      <c r="AL6394" s="24"/>
      <c r="AO6394" s="24"/>
      <c r="AR6394" s="24"/>
      <c r="AU6394" s="24"/>
    </row>
    <row r="6395">
      <c r="J6395" s="18"/>
      <c r="N6395" s="24"/>
      <c r="Q6395" s="24"/>
      <c r="T6395" s="24"/>
      <c r="W6395" s="24"/>
      <c r="Z6395" s="24"/>
      <c r="AC6395" s="24"/>
      <c r="AI6395" s="24"/>
      <c r="AL6395" s="24"/>
      <c r="AO6395" s="24"/>
      <c r="AR6395" s="24"/>
      <c r="AU6395" s="24"/>
    </row>
    <row r="6396">
      <c r="J6396" s="18"/>
      <c r="N6396" s="24"/>
      <c r="Q6396" s="24"/>
      <c r="T6396" s="24"/>
      <c r="W6396" s="24"/>
      <c r="Z6396" s="24"/>
      <c r="AC6396" s="24"/>
      <c r="AI6396" s="24"/>
      <c r="AL6396" s="24"/>
      <c r="AO6396" s="24"/>
      <c r="AR6396" s="24"/>
      <c r="AU6396" s="24"/>
    </row>
    <row r="6397">
      <c r="J6397" s="18"/>
      <c r="N6397" s="24"/>
      <c r="Q6397" s="24"/>
      <c r="T6397" s="24"/>
      <c r="W6397" s="24"/>
      <c r="Z6397" s="24"/>
      <c r="AC6397" s="24"/>
      <c r="AI6397" s="24"/>
      <c r="AL6397" s="24"/>
      <c r="AO6397" s="24"/>
      <c r="AR6397" s="24"/>
      <c r="AU6397" s="24"/>
    </row>
    <row r="6398">
      <c r="J6398" s="18"/>
      <c r="N6398" s="24"/>
      <c r="Q6398" s="24"/>
      <c r="T6398" s="24"/>
      <c r="W6398" s="24"/>
      <c r="Z6398" s="24"/>
      <c r="AC6398" s="24"/>
      <c r="AI6398" s="24"/>
      <c r="AL6398" s="24"/>
      <c r="AO6398" s="24"/>
      <c r="AR6398" s="24"/>
      <c r="AU6398" s="24"/>
    </row>
    <row r="6399">
      <c r="J6399" s="18"/>
      <c r="N6399" s="24"/>
      <c r="Q6399" s="24"/>
      <c r="T6399" s="24"/>
      <c r="W6399" s="24"/>
      <c r="Z6399" s="24"/>
      <c r="AC6399" s="24"/>
      <c r="AI6399" s="24"/>
      <c r="AL6399" s="24"/>
      <c r="AO6399" s="24"/>
      <c r="AR6399" s="24"/>
      <c r="AU6399" s="24"/>
    </row>
    <row r="6400">
      <c r="J6400" s="18"/>
      <c r="N6400" s="24"/>
      <c r="Q6400" s="24"/>
      <c r="T6400" s="24"/>
      <c r="W6400" s="24"/>
      <c r="Z6400" s="24"/>
      <c r="AC6400" s="24"/>
      <c r="AI6400" s="24"/>
      <c r="AL6400" s="24"/>
      <c r="AO6400" s="24"/>
      <c r="AR6400" s="24"/>
      <c r="AU6400" s="24"/>
    </row>
    <row r="6401">
      <c r="J6401" s="18"/>
      <c r="N6401" s="24"/>
      <c r="Q6401" s="24"/>
      <c r="T6401" s="24"/>
      <c r="W6401" s="24"/>
      <c r="Z6401" s="24"/>
      <c r="AC6401" s="24"/>
      <c r="AI6401" s="24"/>
      <c r="AL6401" s="24"/>
      <c r="AO6401" s="24"/>
      <c r="AR6401" s="24"/>
      <c r="AU6401" s="24"/>
    </row>
    <row r="6402">
      <c r="J6402" s="18"/>
      <c r="N6402" s="24"/>
      <c r="Q6402" s="24"/>
      <c r="T6402" s="24"/>
      <c r="W6402" s="24"/>
      <c r="Z6402" s="24"/>
      <c r="AC6402" s="24"/>
      <c r="AI6402" s="24"/>
      <c r="AL6402" s="24"/>
      <c r="AO6402" s="24"/>
      <c r="AR6402" s="24"/>
      <c r="AU6402" s="24"/>
    </row>
    <row r="6403">
      <c r="J6403" s="18"/>
      <c r="N6403" s="24"/>
      <c r="Q6403" s="24"/>
      <c r="T6403" s="24"/>
      <c r="W6403" s="24"/>
      <c r="Z6403" s="24"/>
      <c r="AC6403" s="24"/>
      <c r="AI6403" s="24"/>
      <c r="AL6403" s="24"/>
      <c r="AO6403" s="24"/>
      <c r="AR6403" s="24"/>
      <c r="AU6403" s="24"/>
    </row>
    <row r="6404">
      <c r="J6404" s="18"/>
      <c r="N6404" s="24"/>
      <c r="Q6404" s="24"/>
      <c r="T6404" s="24"/>
      <c r="W6404" s="24"/>
      <c r="Z6404" s="24"/>
      <c r="AC6404" s="24"/>
      <c r="AI6404" s="24"/>
      <c r="AL6404" s="24"/>
      <c r="AO6404" s="24"/>
      <c r="AR6404" s="24"/>
      <c r="AU6404" s="24"/>
    </row>
    <row r="6405">
      <c r="J6405" s="18"/>
      <c r="N6405" s="24"/>
      <c r="Q6405" s="24"/>
      <c r="T6405" s="24"/>
      <c r="W6405" s="24"/>
      <c r="Z6405" s="24"/>
      <c r="AC6405" s="24"/>
      <c r="AI6405" s="24"/>
      <c r="AL6405" s="24"/>
      <c r="AO6405" s="24"/>
      <c r="AR6405" s="24"/>
      <c r="AU6405" s="24"/>
    </row>
    <row r="6406">
      <c r="J6406" s="18"/>
      <c r="N6406" s="24"/>
      <c r="Q6406" s="24"/>
      <c r="T6406" s="24"/>
      <c r="W6406" s="24"/>
      <c r="Z6406" s="24"/>
      <c r="AC6406" s="24"/>
      <c r="AI6406" s="24"/>
      <c r="AL6406" s="24"/>
      <c r="AO6406" s="24"/>
      <c r="AR6406" s="24"/>
      <c r="AU6406" s="24"/>
    </row>
    <row r="6407">
      <c r="J6407" s="18"/>
      <c r="N6407" s="24"/>
      <c r="Q6407" s="24"/>
      <c r="T6407" s="24"/>
      <c r="W6407" s="24"/>
      <c r="Z6407" s="24"/>
      <c r="AC6407" s="24"/>
      <c r="AI6407" s="24"/>
      <c r="AL6407" s="24"/>
      <c r="AO6407" s="24"/>
      <c r="AR6407" s="24"/>
      <c r="AU6407" s="24"/>
    </row>
    <row r="6408">
      <c r="J6408" s="18"/>
      <c r="N6408" s="24"/>
      <c r="Q6408" s="24"/>
      <c r="T6408" s="24"/>
      <c r="W6408" s="24"/>
      <c r="Z6408" s="24"/>
      <c r="AC6408" s="24"/>
      <c r="AI6408" s="24"/>
      <c r="AL6408" s="24"/>
      <c r="AO6408" s="24"/>
      <c r="AR6408" s="24"/>
      <c r="AU6408" s="24"/>
    </row>
    <row r="6409">
      <c r="J6409" s="18"/>
      <c r="N6409" s="24"/>
      <c r="Q6409" s="24"/>
      <c r="T6409" s="24"/>
      <c r="W6409" s="24"/>
      <c r="Z6409" s="24"/>
      <c r="AC6409" s="24"/>
      <c r="AI6409" s="24"/>
      <c r="AL6409" s="24"/>
      <c r="AO6409" s="24"/>
      <c r="AR6409" s="24"/>
      <c r="AU6409" s="24"/>
    </row>
    <row r="6410">
      <c r="J6410" s="18"/>
      <c r="N6410" s="24"/>
      <c r="Q6410" s="24"/>
      <c r="T6410" s="24"/>
      <c r="W6410" s="24"/>
      <c r="Z6410" s="24"/>
      <c r="AC6410" s="24"/>
      <c r="AI6410" s="24"/>
      <c r="AL6410" s="24"/>
      <c r="AO6410" s="24"/>
      <c r="AR6410" s="24"/>
      <c r="AU6410" s="24"/>
    </row>
    <row r="6411">
      <c r="J6411" s="18"/>
      <c r="N6411" s="24"/>
      <c r="Q6411" s="24"/>
      <c r="T6411" s="24"/>
      <c r="W6411" s="24"/>
      <c r="Z6411" s="24"/>
      <c r="AC6411" s="24"/>
      <c r="AI6411" s="24"/>
      <c r="AL6411" s="24"/>
      <c r="AO6411" s="24"/>
      <c r="AR6411" s="24"/>
      <c r="AU6411" s="24"/>
    </row>
    <row r="6412">
      <c r="J6412" s="18"/>
      <c r="N6412" s="24"/>
      <c r="Q6412" s="24"/>
      <c r="T6412" s="24"/>
      <c r="W6412" s="24"/>
      <c r="Z6412" s="24"/>
      <c r="AC6412" s="24"/>
      <c r="AI6412" s="24"/>
      <c r="AL6412" s="24"/>
      <c r="AO6412" s="24"/>
      <c r="AR6412" s="24"/>
      <c r="AU6412" s="24"/>
    </row>
    <row r="6413">
      <c r="J6413" s="18"/>
      <c r="N6413" s="24"/>
      <c r="Q6413" s="24"/>
      <c r="T6413" s="24"/>
      <c r="W6413" s="24"/>
      <c r="Z6413" s="24"/>
      <c r="AC6413" s="24"/>
      <c r="AI6413" s="24"/>
      <c r="AL6413" s="24"/>
      <c r="AO6413" s="24"/>
      <c r="AR6413" s="24"/>
      <c r="AU6413" s="24"/>
    </row>
    <row r="6414">
      <c r="J6414" s="18"/>
      <c r="N6414" s="24"/>
      <c r="Q6414" s="24"/>
      <c r="T6414" s="24"/>
      <c r="W6414" s="24"/>
      <c r="Z6414" s="24"/>
      <c r="AC6414" s="24"/>
      <c r="AI6414" s="24"/>
      <c r="AL6414" s="24"/>
      <c r="AO6414" s="24"/>
      <c r="AR6414" s="24"/>
      <c r="AU6414" s="24"/>
    </row>
    <row r="6415">
      <c r="J6415" s="18"/>
      <c r="N6415" s="24"/>
      <c r="Q6415" s="24"/>
      <c r="T6415" s="24"/>
      <c r="W6415" s="24"/>
      <c r="Z6415" s="24"/>
      <c r="AC6415" s="24"/>
      <c r="AI6415" s="24"/>
      <c r="AL6415" s="24"/>
      <c r="AO6415" s="24"/>
      <c r="AR6415" s="24"/>
      <c r="AU6415" s="24"/>
    </row>
    <row r="6416">
      <c r="J6416" s="18"/>
      <c r="N6416" s="24"/>
      <c r="Q6416" s="24"/>
      <c r="T6416" s="24"/>
      <c r="W6416" s="24"/>
      <c r="Z6416" s="24"/>
      <c r="AC6416" s="24"/>
      <c r="AI6416" s="24"/>
      <c r="AL6416" s="24"/>
      <c r="AO6416" s="24"/>
      <c r="AR6416" s="24"/>
      <c r="AU6416" s="24"/>
    </row>
    <row r="6417">
      <c r="J6417" s="18"/>
      <c r="N6417" s="24"/>
      <c r="Q6417" s="24"/>
      <c r="T6417" s="24"/>
      <c r="W6417" s="24"/>
      <c r="Z6417" s="24"/>
      <c r="AC6417" s="24"/>
      <c r="AI6417" s="24"/>
      <c r="AL6417" s="24"/>
      <c r="AO6417" s="24"/>
      <c r="AR6417" s="24"/>
      <c r="AU6417" s="24"/>
    </row>
    <row r="6418">
      <c r="J6418" s="18"/>
      <c r="N6418" s="24"/>
      <c r="Q6418" s="24"/>
      <c r="T6418" s="24"/>
      <c r="W6418" s="24"/>
      <c r="Z6418" s="24"/>
      <c r="AC6418" s="24"/>
      <c r="AI6418" s="24"/>
      <c r="AL6418" s="24"/>
      <c r="AO6418" s="24"/>
      <c r="AR6418" s="24"/>
      <c r="AU6418" s="24"/>
    </row>
    <row r="6419">
      <c r="J6419" s="18"/>
      <c r="N6419" s="24"/>
      <c r="Q6419" s="24"/>
      <c r="T6419" s="24"/>
      <c r="W6419" s="24"/>
      <c r="Z6419" s="24"/>
      <c r="AC6419" s="24"/>
      <c r="AI6419" s="24"/>
      <c r="AL6419" s="24"/>
      <c r="AO6419" s="24"/>
      <c r="AR6419" s="24"/>
      <c r="AU6419" s="24"/>
    </row>
    <row r="6420">
      <c r="J6420" s="18"/>
      <c r="N6420" s="24"/>
      <c r="Q6420" s="24"/>
      <c r="T6420" s="24"/>
      <c r="W6420" s="24"/>
      <c r="Z6420" s="24"/>
      <c r="AC6420" s="24"/>
      <c r="AI6420" s="24"/>
      <c r="AL6420" s="24"/>
      <c r="AO6420" s="24"/>
      <c r="AR6420" s="24"/>
      <c r="AU6420" s="24"/>
    </row>
    <row r="6421">
      <c r="J6421" s="18"/>
      <c r="N6421" s="24"/>
      <c r="Q6421" s="24"/>
      <c r="T6421" s="24"/>
      <c r="W6421" s="24"/>
      <c r="Z6421" s="24"/>
      <c r="AC6421" s="24"/>
      <c r="AI6421" s="24"/>
      <c r="AL6421" s="24"/>
      <c r="AO6421" s="24"/>
      <c r="AR6421" s="24"/>
      <c r="AU6421" s="24"/>
    </row>
    <row r="6422">
      <c r="J6422" s="18"/>
      <c r="N6422" s="24"/>
      <c r="Q6422" s="24"/>
      <c r="T6422" s="24"/>
      <c r="W6422" s="24"/>
      <c r="Z6422" s="24"/>
      <c r="AC6422" s="24"/>
      <c r="AI6422" s="24"/>
      <c r="AL6422" s="24"/>
      <c r="AO6422" s="24"/>
      <c r="AR6422" s="24"/>
      <c r="AU6422" s="24"/>
    </row>
    <row r="6423">
      <c r="J6423" s="18"/>
      <c r="N6423" s="24"/>
      <c r="Q6423" s="24"/>
      <c r="T6423" s="24"/>
      <c r="W6423" s="24"/>
      <c r="Z6423" s="24"/>
      <c r="AC6423" s="24"/>
      <c r="AI6423" s="24"/>
      <c r="AL6423" s="24"/>
      <c r="AO6423" s="24"/>
      <c r="AR6423" s="24"/>
      <c r="AU6423" s="24"/>
    </row>
    <row r="6424">
      <c r="J6424" s="18"/>
      <c r="N6424" s="24"/>
      <c r="Q6424" s="24"/>
      <c r="T6424" s="24"/>
      <c r="W6424" s="24"/>
      <c r="Z6424" s="24"/>
      <c r="AC6424" s="24"/>
      <c r="AI6424" s="24"/>
      <c r="AL6424" s="24"/>
      <c r="AO6424" s="24"/>
      <c r="AR6424" s="24"/>
      <c r="AU6424" s="24"/>
    </row>
    <row r="6425">
      <c r="J6425" s="18"/>
      <c r="N6425" s="24"/>
      <c r="Q6425" s="24"/>
      <c r="T6425" s="24"/>
      <c r="W6425" s="24"/>
      <c r="Z6425" s="24"/>
      <c r="AC6425" s="24"/>
      <c r="AI6425" s="24"/>
      <c r="AL6425" s="24"/>
      <c r="AO6425" s="24"/>
      <c r="AR6425" s="24"/>
      <c r="AU6425" s="24"/>
    </row>
    <row r="6426">
      <c r="J6426" s="18"/>
      <c r="N6426" s="24"/>
      <c r="Q6426" s="24"/>
      <c r="T6426" s="24"/>
      <c r="W6426" s="24"/>
      <c r="Z6426" s="24"/>
      <c r="AC6426" s="24"/>
      <c r="AI6426" s="24"/>
      <c r="AL6426" s="24"/>
      <c r="AO6426" s="24"/>
      <c r="AR6426" s="24"/>
      <c r="AU6426" s="24"/>
    </row>
    <row r="6427">
      <c r="J6427" s="18"/>
      <c r="N6427" s="24"/>
      <c r="Q6427" s="24"/>
      <c r="T6427" s="24"/>
      <c r="W6427" s="24"/>
      <c r="Z6427" s="24"/>
      <c r="AC6427" s="24"/>
      <c r="AI6427" s="24"/>
      <c r="AL6427" s="24"/>
      <c r="AO6427" s="24"/>
      <c r="AR6427" s="24"/>
      <c r="AU6427" s="24"/>
    </row>
    <row r="6428">
      <c r="J6428" s="18"/>
      <c r="N6428" s="24"/>
      <c r="Q6428" s="24"/>
      <c r="T6428" s="24"/>
      <c r="W6428" s="24"/>
      <c r="Z6428" s="24"/>
      <c r="AC6428" s="24"/>
      <c r="AI6428" s="24"/>
      <c r="AL6428" s="24"/>
      <c r="AO6428" s="24"/>
      <c r="AR6428" s="24"/>
      <c r="AU6428" s="24"/>
    </row>
    <row r="6429">
      <c r="J6429" s="18"/>
      <c r="N6429" s="24"/>
      <c r="Q6429" s="24"/>
      <c r="T6429" s="24"/>
      <c r="W6429" s="24"/>
      <c r="Z6429" s="24"/>
      <c r="AC6429" s="24"/>
      <c r="AI6429" s="24"/>
      <c r="AL6429" s="24"/>
      <c r="AO6429" s="24"/>
      <c r="AR6429" s="24"/>
      <c r="AU6429" s="24"/>
    </row>
    <row r="6430">
      <c r="J6430" s="18"/>
      <c r="N6430" s="24"/>
      <c r="Q6430" s="24"/>
      <c r="T6430" s="24"/>
      <c r="W6430" s="24"/>
      <c r="Z6430" s="24"/>
      <c r="AC6430" s="24"/>
      <c r="AI6430" s="24"/>
      <c r="AL6430" s="24"/>
      <c r="AO6430" s="24"/>
      <c r="AR6430" s="24"/>
      <c r="AU6430" s="24"/>
    </row>
    <row r="6431">
      <c r="J6431" s="18"/>
      <c r="N6431" s="24"/>
      <c r="Q6431" s="24"/>
      <c r="T6431" s="24"/>
      <c r="W6431" s="24"/>
      <c r="Z6431" s="24"/>
      <c r="AC6431" s="24"/>
      <c r="AI6431" s="24"/>
      <c r="AL6431" s="24"/>
      <c r="AO6431" s="24"/>
      <c r="AR6431" s="24"/>
      <c r="AU6431" s="24"/>
    </row>
    <row r="6432">
      <c r="J6432" s="18"/>
      <c r="N6432" s="24"/>
      <c r="Q6432" s="24"/>
      <c r="T6432" s="24"/>
      <c r="W6432" s="24"/>
      <c r="Z6432" s="24"/>
      <c r="AC6432" s="24"/>
      <c r="AI6432" s="24"/>
      <c r="AL6432" s="24"/>
      <c r="AO6432" s="24"/>
      <c r="AR6432" s="24"/>
      <c r="AU6432" s="24"/>
    </row>
    <row r="6433">
      <c r="J6433" s="18"/>
      <c r="N6433" s="24"/>
      <c r="Q6433" s="24"/>
      <c r="T6433" s="24"/>
      <c r="W6433" s="24"/>
      <c r="Z6433" s="24"/>
      <c r="AC6433" s="24"/>
      <c r="AI6433" s="24"/>
      <c r="AL6433" s="24"/>
      <c r="AO6433" s="24"/>
      <c r="AR6433" s="24"/>
      <c r="AU6433" s="24"/>
    </row>
    <row r="6434">
      <c r="J6434" s="18"/>
      <c r="N6434" s="24"/>
      <c r="Q6434" s="24"/>
      <c r="T6434" s="24"/>
      <c r="W6434" s="24"/>
      <c r="Z6434" s="24"/>
      <c r="AC6434" s="24"/>
      <c r="AI6434" s="24"/>
      <c r="AL6434" s="24"/>
      <c r="AO6434" s="24"/>
      <c r="AR6434" s="24"/>
      <c r="AU6434" s="24"/>
    </row>
    <row r="6435">
      <c r="J6435" s="18"/>
      <c r="N6435" s="24"/>
      <c r="Q6435" s="24"/>
      <c r="T6435" s="24"/>
      <c r="W6435" s="24"/>
      <c r="Z6435" s="24"/>
      <c r="AC6435" s="24"/>
      <c r="AI6435" s="24"/>
      <c r="AL6435" s="24"/>
      <c r="AO6435" s="24"/>
      <c r="AR6435" s="24"/>
      <c r="AU6435" s="24"/>
    </row>
    <row r="6436">
      <c r="J6436" s="18"/>
      <c r="N6436" s="24"/>
      <c r="Q6436" s="24"/>
      <c r="T6436" s="24"/>
      <c r="W6436" s="24"/>
      <c r="Z6436" s="24"/>
      <c r="AC6436" s="24"/>
      <c r="AI6436" s="24"/>
      <c r="AL6436" s="24"/>
      <c r="AO6436" s="24"/>
      <c r="AR6436" s="24"/>
      <c r="AU6436" s="24"/>
    </row>
    <row r="6437">
      <c r="J6437" s="18"/>
      <c r="N6437" s="24"/>
      <c r="Q6437" s="24"/>
      <c r="T6437" s="24"/>
      <c r="W6437" s="24"/>
      <c r="Z6437" s="24"/>
      <c r="AC6437" s="24"/>
      <c r="AI6437" s="24"/>
      <c r="AL6437" s="24"/>
      <c r="AO6437" s="24"/>
      <c r="AR6437" s="24"/>
      <c r="AU6437" s="24"/>
    </row>
    <row r="6438">
      <c r="J6438" s="18"/>
      <c r="N6438" s="24"/>
      <c r="Q6438" s="24"/>
      <c r="T6438" s="24"/>
      <c r="W6438" s="24"/>
      <c r="Z6438" s="24"/>
      <c r="AC6438" s="24"/>
      <c r="AI6438" s="24"/>
      <c r="AL6438" s="24"/>
      <c r="AO6438" s="24"/>
      <c r="AR6438" s="24"/>
      <c r="AU6438" s="24"/>
    </row>
    <row r="6439">
      <c r="J6439" s="18"/>
      <c r="N6439" s="24"/>
      <c r="Q6439" s="24"/>
      <c r="T6439" s="24"/>
      <c r="W6439" s="24"/>
      <c r="Z6439" s="24"/>
      <c r="AC6439" s="24"/>
      <c r="AI6439" s="24"/>
      <c r="AL6439" s="24"/>
      <c r="AO6439" s="24"/>
      <c r="AR6439" s="24"/>
      <c r="AU6439" s="24"/>
    </row>
    <row r="6440">
      <c r="J6440" s="18"/>
      <c r="N6440" s="24"/>
      <c r="Q6440" s="24"/>
      <c r="T6440" s="24"/>
      <c r="W6440" s="24"/>
      <c r="Z6440" s="24"/>
      <c r="AC6440" s="24"/>
      <c r="AI6440" s="24"/>
      <c r="AL6440" s="24"/>
      <c r="AO6440" s="24"/>
      <c r="AR6440" s="24"/>
      <c r="AU6440" s="24"/>
    </row>
    <row r="6441">
      <c r="J6441" s="18"/>
      <c r="N6441" s="24"/>
      <c r="Q6441" s="24"/>
      <c r="T6441" s="24"/>
      <c r="W6441" s="24"/>
      <c r="Z6441" s="24"/>
      <c r="AC6441" s="24"/>
      <c r="AI6441" s="24"/>
      <c r="AL6441" s="24"/>
      <c r="AO6441" s="24"/>
      <c r="AR6441" s="24"/>
      <c r="AU6441" s="24"/>
    </row>
    <row r="6442">
      <c r="J6442" s="18"/>
      <c r="N6442" s="24"/>
      <c r="Q6442" s="24"/>
      <c r="T6442" s="24"/>
      <c r="W6442" s="24"/>
      <c r="Z6442" s="24"/>
      <c r="AC6442" s="24"/>
      <c r="AI6442" s="24"/>
      <c r="AL6442" s="24"/>
      <c r="AO6442" s="24"/>
      <c r="AR6442" s="24"/>
      <c r="AU6442" s="24"/>
    </row>
    <row r="6443">
      <c r="J6443" s="18"/>
      <c r="N6443" s="24"/>
      <c r="Q6443" s="24"/>
      <c r="T6443" s="24"/>
      <c r="W6443" s="24"/>
      <c r="Z6443" s="24"/>
      <c r="AC6443" s="24"/>
      <c r="AI6443" s="24"/>
      <c r="AL6443" s="24"/>
      <c r="AO6443" s="24"/>
      <c r="AR6443" s="24"/>
      <c r="AU6443" s="24"/>
    </row>
    <row r="6444">
      <c r="J6444" s="18"/>
      <c r="N6444" s="24"/>
      <c r="Q6444" s="24"/>
      <c r="T6444" s="24"/>
      <c r="W6444" s="24"/>
      <c r="Z6444" s="24"/>
      <c r="AC6444" s="24"/>
      <c r="AI6444" s="24"/>
      <c r="AL6444" s="24"/>
      <c r="AO6444" s="24"/>
      <c r="AR6444" s="24"/>
      <c r="AU6444" s="24"/>
    </row>
    <row r="6445">
      <c r="J6445" s="18"/>
      <c r="N6445" s="24"/>
      <c r="Q6445" s="24"/>
      <c r="T6445" s="24"/>
      <c r="W6445" s="24"/>
      <c r="Z6445" s="24"/>
      <c r="AC6445" s="24"/>
      <c r="AI6445" s="24"/>
      <c r="AL6445" s="24"/>
      <c r="AO6445" s="24"/>
      <c r="AR6445" s="24"/>
      <c r="AU6445" s="24"/>
    </row>
    <row r="6446">
      <c r="J6446" s="18"/>
      <c r="N6446" s="24"/>
      <c r="Q6446" s="24"/>
      <c r="T6446" s="24"/>
      <c r="W6446" s="24"/>
      <c r="Z6446" s="24"/>
      <c r="AC6446" s="24"/>
      <c r="AI6446" s="24"/>
      <c r="AL6446" s="24"/>
      <c r="AO6446" s="24"/>
      <c r="AR6446" s="24"/>
      <c r="AU6446" s="24"/>
    </row>
    <row r="6447">
      <c r="J6447" s="18"/>
      <c r="N6447" s="24"/>
      <c r="Q6447" s="24"/>
      <c r="T6447" s="24"/>
      <c r="W6447" s="24"/>
      <c r="Z6447" s="24"/>
      <c r="AC6447" s="24"/>
      <c r="AI6447" s="24"/>
      <c r="AL6447" s="24"/>
      <c r="AO6447" s="24"/>
      <c r="AR6447" s="24"/>
      <c r="AU6447" s="24"/>
    </row>
    <row r="6448">
      <c r="J6448" s="18"/>
      <c r="N6448" s="24"/>
      <c r="Q6448" s="24"/>
      <c r="T6448" s="24"/>
      <c r="W6448" s="24"/>
      <c r="Z6448" s="24"/>
      <c r="AC6448" s="24"/>
      <c r="AI6448" s="24"/>
      <c r="AL6448" s="24"/>
      <c r="AO6448" s="24"/>
      <c r="AR6448" s="24"/>
      <c r="AU6448" s="24"/>
    </row>
    <row r="6449">
      <c r="J6449" s="18"/>
      <c r="N6449" s="24"/>
      <c r="Q6449" s="24"/>
      <c r="T6449" s="24"/>
      <c r="W6449" s="24"/>
      <c r="Z6449" s="24"/>
      <c r="AC6449" s="24"/>
      <c r="AI6449" s="24"/>
      <c r="AL6449" s="24"/>
      <c r="AO6449" s="24"/>
      <c r="AR6449" s="24"/>
      <c r="AU6449" s="24"/>
    </row>
    <row r="6450">
      <c r="J6450" s="18"/>
      <c r="N6450" s="24"/>
      <c r="Q6450" s="24"/>
      <c r="T6450" s="24"/>
      <c r="W6450" s="24"/>
      <c r="Z6450" s="24"/>
      <c r="AC6450" s="24"/>
      <c r="AI6450" s="24"/>
      <c r="AL6450" s="24"/>
      <c r="AO6450" s="24"/>
      <c r="AR6450" s="24"/>
      <c r="AU6450" s="24"/>
    </row>
    <row r="6451">
      <c r="J6451" s="18"/>
      <c r="N6451" s="24"/>
      <c r="Q6451" s="24"/>
      <c r="T6451" s="24"/>
      <c r="W6451" s="24"/>
      <c r="Z6451" s="24"/>
      <c r="AC6451" s="24"/>
      <c r="AI6451" s="24"/>
      <c r="AL6451" s="24"/>
      <c r="AO6451" s="24"/>
      <c r="AR6451" s="24"/>
      <c r="AU6451" s="24"/>
    </row>
    <row r="6452">
      <c r="J6452" s="18"/>
      <c r="N6452" s="24"/>
      <c r="Q6452" s="24"/>
      <c r="T6452" s="24"/>
      <c r="W6452" s="24"/>
      <c r="Z6452" s="24"/>
      <c r="AC6452" s="24"/>
      <c r="AI6452" s="24"/>
      <c r="AL6452" s="24"/>
      <c r="AO6452" s="24"/>
      <c r="AR6452" s="24"/>
      <c r="AU6452" s="24"/>
    </row>
    <row r="6453">
      <c r="J6453" s="18"/>
      <c r="N6453" s="24"/>
      <c r="Q6453" s="24"/>
      <c r="T6453" s="24"/>
      <c r="W6453" s="24"/>
      <c r="Z6453" s="24"/>
      <c r="AC6453" s="24"/>
      <c r="AI6453" s="24"/>
      <c r="AL6453" s="24"/>
      <c r="AO6453" s="24"/>
      <c r="AR6453" s="24"/>
      <c r="AU6453" s="24"/>
    </row>
    <row r="6454">
      <c r="J6454" s="18"/>
      <c r="N6454" s="24"/>
      <c r="Q6454" s="24"/>
      <c r="T6454" s="24"/>
      <c r="W6454" s="24"/>
      <c r="Z6454" s="24"/>
      <c r="AC6454" s="24"/>
      <c r="AI6454" s="24"/>
      <c r="AL6454" s="24"/>
      <c r="AO6454" s="24"/>
      <c r="AR6454" s="24"/>
      <c r="AU6454" s="24"/>
    </row>
    <row r="6455">
      <c r="J6455" s="18"/>
      <c r="N6455" s="24"/>
      <c r="Q6455" s="24"/>
      <c r="T6455" s="24"/>
      <c r="W6455" s="24"/>
      <c r="Z6455" s="24"/>
      <c r="AC6455" s="24"/>
      <c r="AI6455" s="24"/>
      <c r="AL6455" s="24"/>
      <c r="AO6455" s="24"/>
      <c r="AR6455" s="24"/>
      <c r="AU6455" s="24"/>
    </row>
    <row r="6456">
      <c r="J6456" s="18"/>
      <c r="N6456" s="24"/>
      <c r="Q6456" s="24"/>
      <c r="T6456" s="24"/>
      <c r="W6456" s="24"/>
      <c r="Z6456" s="24"/>
      <c r="AC6456" s="24"/>
      <c r="AI6456" s="24"/>
      <c r="AL6456" s="24"/>
      <c r="AO6456" s="24"/>
      <c r="AR6456" s="24"/>
      <c r="AU6456" s="24"/>
    </row>
    <row r="6457">
      <c r="J6457" s="18"/>
      <c r="N6457" s="24"/>
      <c r="Q6457" s="24"/>
      <c r="T6457" s="24"/>
      <c r="W6457" s="24"/>
      <c r="Z6457" s="24"/>
      <c r="AC6457" s="24"/>
      <c r="AI6457" s="24"/>
      <c r="AL6457" s="24"/>
      <c r="AO6457" s="24"/>
      <c r="AR6457" s="24"/>
      <c r="AU6457" s="24"/>
    </row>
    <row r="6458">
      <c r="J6458" s="18"/>
      <c r="N6458" s="24"/>
      <c r="Q6458" s="24"/>
      <c r="T6458" s="24"/>
      <c r="W6458" s="24"/>
      <c r="Z6458" s="24"/>
      <c r="AC6458" s="24"/>
      <c r="AI6458" s="24"/>
      <c r="AL6458" s="24"/>
      <c r="AO6458" s="24"/>
      <c r="AR6458" s="24"/>
      <c r="AU6458" s="24"/>
    </row>
    <row r="6459">
      <c r="J6459" s="18"/>
      <c r="N6459" s="24"/>
      <c r="Q6459" s="24"/>
      <c r="T6459" s="24"/>
      <c r="W6459" s="24"/>
      <c r="Z6459" s="24"/>
      <c r="AC6459" s="24"/>
      <c r="AI6459" s="24"/>
      <c r="AL6459" s="24"/>
      <c r="AO6459" s="24"/>
      <c r="AR6459" s="24"/>
      <c r="AU6459" s="24"/>
    </row>
    <row r="6460">
      <c r="J6460" s="18"/>
      <c r="N6460" s="24"/>
      <c r="Q6460" s="24"/>
      <c r="T6460" s="24"/>
      <c r="W6460" s="24"/>
      <c r="Z6460" s="24"/>
      <c r="AC6460" s="24"/>
      <c r="AI6460" s="24"/>
      <c r="AL6460" s="24"/>
      <c r="AO6460" s="24"/>
      <c r="AR6460" s="24"/>
      <c r="AU6460" s="24"/>
    </row>
    <row r="6461">
      <c r="J6461" s="18"/>
      <c r="N6461" s="24"/>
      <c r="Q6461" s="24"/>
      <c r="T6461" s="24"/>
      <c r="W6461" s="24"/>
      <c r="Z6461" s="24"/>
      <c r="AC6461" s="24"/>
      <c r="AI6461" s="24"/>
      <c r="AL6461" s="24"/>
      <c r="AO6461" s="24"/>
      <c r="AR6461" s="24"/>
      <c r="AU6461" s="24"/>
    </row>
    <row r="6462">
      <c r="J6462" s="18"/>
      <c r="N6462" s="24"/>
      <c r="Q6462" s="24"/>
      <c r="T6462" s="24"/>
      <c r="W6462" s="24"/>
      <c r="Z6462" s="24"/>
      <c r="AC6462" s="24"/>
      <c r="AI6462" s="24"/>
      <c r="AL6462" s="24"/>
      <c r="AO6462" s="24"/>
      <c r="AR6462" s="24"/>
      <c r="AU6462" s="24"/>
    </row>
    <row r="6463">
      <c r="J6463" s="18"/>
      <c r="N6463" s="24"/>
      <c r="Q6463" s="24"/>
      <c r="T6463" s="24"/>
      <c r="W6463" s="24"/>
      <c r="Z6463" s="24"/>
      <c r="AC6463" s="24"/>
      <c r="AI6463" s="24"/>
      <c r="AL6463" s="24"/>
      <c r="AO6463" s="24"/>
      <c r="AR6463" s="24"/>
      <c r="AU6463" s="24"/>
    </row>
    <row r="6464">
      <c r="J6464" s="18"/>
      <c r="N6464" s="24"/>
      <c r="Q6464" s="24"/>
      <c r="T6464" s="24"/>
      <c r="W6464" s="24"/>
      <c r="Z6464" s="24"/>
      <c r="AC6464" s="24"/>
      <c r="AI6464" s="24"/>
      <c r="AL6464" s="24"/>
      <c r="AO6464" s="24"/>
      <c r="AR6464" s="24"/>
      <c r="AU6464" s="24"/>
    </row>
    <row r="6465">
      <c r="J6465" s="18"/>
      <c r="N6465" s="24"/>
      <c r="Q6465" s="24"/>
      <c r="T6465" s="24"/>
      <c r="W6465" s="24"/>
      <c r="Z6465" s="24"/>
      <c r="AC6465" s="24"/>
      <c r="AI6465" s="24"/>
      <c r="AL6465" s="24"/>
      <c r="AO6465" s="24"/>
      <c r="AR6465" s="24"/>
      <c r="AU6465" s="24"/>
    </row>
    <row r="6466">
      <c r="J6466" s="18"/>
      <c r="N6466" s="24"/>
      <c r="Q6466" s="24"/>
      <c r="T6466" s="24"/>
      <c r="W6466" s="24"/>
      <c r="Z6466" s="24"/>
      <c r="AC6466" s="24"/>
      <c r="AI6466" s="24"/>
      <c r="AL6466" s="24"/>
      <c r="AO6466" s="24"/>
      <c r="AR6466" s="24"/>
      <c r="AU6466" s="24"/>
    </row>
    <row r="6467">
      <c r="J6467" s="18"/>
      <c r="N6467" s="24"/>
      <c r="Q6467" s="24"/>
      <c r="T6467" s="24"/>
      <c r="W6467" s="24"/>
      <c r="Z6467" s="24"/>
      <c r="AC6467" s="24"/>
      <c r="AI6467" s="24"/>
      <c r="AL6467" s="24"/>
      <c r="AO6467" s="24"/>
      <c r="AR6467" s="24"/>
      <c r="AU6467" s="24"/>
    </row>
    <row r="6468">
      <c r="J6468" s="18"/>
      <c r="N6468" s="24"/>
      <c r="Q6468" s="24"/>
      <c r="T6468" s="24"/>
      <c r="W6468" s="24"/>
      <c r="Z6468" s="24"/>
      <c r="AC6468" s="24"/>
      <c r="AI6468" s="24"/>
      <c r="AL6468" s="24"/>
      <c r="AO6468" s="24"/>
      <c r="AR6468" s="24"/>
      <c r="AU6468" s="24"/>
    </row>
    <row r="6469">
      <c r="J6469" s="18"/>
      <c r="N6469" s="24"/>
      <c r="Q6469" s="24"/>
      <c r="T6469" s="24"/>
      <c r="W6469" s="24"/>
      <c r="Z6469" s="24"/>
      <c r="AC6469" s="24"/>
      <c r="AI6469" s="24"/>
      <c r="AL6469" s="24"/>
      <c r="AO6469" s="24"/>
      <c r="AR6469" s="24"/>
      <c r="AU6469" s="24"/>
    </row>
    <row r="6470">
      <c r="J6470" s="18"/>
      <c r="N6470" s="24"/>
      <c r="Q6470" s="24"/>
      <c r="T6470" s="24"/>
      <c r="W6470" s="24"/>
      <c r="Z6470" s="24"/>
      <c r="AC6470" s="24"/>
      <c r="AI6470" s="24"/>
      <c r="AL6470" s="24"/>
      <c r="AO6470" s="24"/>
      <c r="AR6470" s="24"/>
      <c r="AU6470" s="24"/>
    </row>
    <row r="6471">
      <c r="J6471" s="18"/>
      <c r="N6471" s="24"/>
      <c r="Q6471" s="24"/>
      <c r="T6471" s="24"/>
      <c r="W6471" s="24"/>
      <c r="Z6471" s="24"/>
      <c r="AC6471" s="24"/>
      <c r="AI6471" s="24"/>
      <c r="AL6471" s="24"/>
      <c r="AO6471" s="24"/>
      <c r="AR6471" s="24"/>
      <c r="AU6471" s="24"/>
    </row>
    <row r="6472">
      <c r="J6472" s="18"/>
      <c r="N6472" s="24"/>
      <c r="Q6472" s="24"/>
      <c r="T6472" s="24"/>
      <c r="W6472" s="24"/>
      <c r="Z6472" s="24"/>
      <c r="AC6472" s="24"/>
      <c r="AI6472" s="24"/>
      <c r="AL6472" s="24"/>
      <c r="AO6472" s="24"/>
      <c r="AR6472" s="24"/>
      <c r="AU6472" s="24"/>
    </row>
    <row r="6473">
      <c r="J6473" s="18"/>
      <c r="N6473" s="24"/>
      <c r="Q6473" s="24"/>
      <c r="T6473" s="24"/>
      <c r="W6473" s="24"/>
      <c r="Z6473" s="24"/>
      <c r="AC6473" s="24"/>
      <c r="AI6473" s="24"/>
      <c r="AL6473" s="24"/>
      <c r="AO6473" s="24"/>
      <c r="AR6473" s="24"/>
      <c r="AU6473" s="24"/>
    </row>
    <row r="6474">
      <c r="J6474" s="18"/>
      <c r="N6474" s="24"/>
      <c r="Q6474" s="24"/>
      <c r="T6474" s="24"/>
      <c r="W6474" s="24"/>
      <c r="Z6474" s="24"/>
      <c r="AC6474" s="24"/>
      <c r="AI6474" s="24"/>
      <c r="AL6474" s="24"/>
      <c r="AO6474" s="24"/>
      <c r="AR6474" s="24"/>
      <c r="AU6474" s="24"/>
    </row>
    <row r="6475">
      <c r="J6475" s="18"/>
      <c r="N6475" s="24"/>
      <c r="Q6475" s="24"/>
      <c r="T6475" s="24"/>
      <c r="W6475" s="24"/>
      <c r="Z6475" s="24"/>
      <c r="AC6475" s="24"/>
      <c r="AI6475" s="24"/>
      <c r="AL6475" s="24"/>
      <c r="AO6475" s="24"/>
      <c r="AR6475" s="24"/>
      <c r="AU6475" s="24"/>
    </row>
    <row r="6476">
      <c r="J6476" s="18"/>
      <c r="N6476" s="24"/>
      <c r="Q6476" s="24"/>
      <c r="T6476" s="24"/>
      <c r="W6476" s="24"/>
      <c r="Z6476" s="24"/>
      <c r="AC6476" s="24"/>
      <c r="AI6476" s="24"/>
      <c r="AL6476" s="24"/>
      <c r="AO6476" s="24"/>
      <c r="AR6476" s="24"/>
      <c r="AU6476" s="24"/>
    </row>
    <row r="6477">
      <c r="J6477" s="18"/>
      <c r="N6477" s="24"/>
      <c r="Q6477" s="24"/>
      <c r="T6477" s="24"/>
      <c r="W6477" s="24"/>
      <c r="Z6477" s="24"/>
      <c r="AC6477" s="24"/>
      <c r="AI6477" s="24"/>
      <c r="AL6477" s="24"/>
      <c r="AO6477" s="24"/>
      <c r="AR6477" s="24"/>
      <c r="AU6477" s="24"/>
    </row>
    <row r="6478">
      <c r="J6478" s="18"/>
      <c r="N6478" s="24"/>
      <c r="Q6478" s="24"/>
      <c r="T6478" s="24"/>
      <c r="W6478" s="24"/>
      <c r="Z6478" s="24"/>
      <c r="AC6478" s="24"/>
      <c r="AI6478" s="24"/>
      <c r="AL6478" s="24"/>
      <c r="AO6478" s="24"/>
      <c r="AR6478" s="24"/>
      <c r="AU6478" s="24"/>
    </row>
    <row r="6479">
      <c r="J6479" s="18"/>
      <c r="N6479" s="24"/>
      <c r="Q6479" s="24"/>
      <c r="T6479" s="24"/>
      <c r="W6479" s="24"/>
      <c r="Z6479" s="24"/>
      <c r="AC6479" s="24"/>
      <c r="AI6479" s="24"/>
      <c r="AL6479" s="24"/>
      <c r="AO6479" s="24"/>
      <c r="AR6479" s="24"/>
      <c r="AU6479" s="24"/>
    </row>
    <row r="6480">
      <c r="J6480" s="18"/>
      <c r="N6480" s="24"/>
      <c r="Q6480" s="24"/>
      <c r="T6480" s="24"/>
      <c r="W6480" s="24"/>
      <c r="Z6480" s="24"/>
      <c r="AC6480" s="24"/>
      <c r="AI6480" s="24"/>
      <c r="AL6480" s="24"/>
      <c r="AO6480" s="24"/>
      <c r="AR6480" s="24"/>
      <c r="AU6480" s="24"/>
    </row>
    <row r="6481">
      <c r="J6481" s="18"/>
      <c r="N6481" s="24"/>
      <c r="Q6481" s="24"/>
      <c r="T6481" s="24"/>
      <c r="W6481" s="24"/>
      <c r="Z6481" s="24"/>
      <c r="AC6481" s="24"/>
      <c r="AI6481" s="24"/>
      <c r="AL6481" s="24"/>
      <c r="AO6481" s="24"/>
      <c r="AR6481" s="24"/>
      <c r="AU6481" s="24"/>
    </row>
    <row r="6482">
      <c r="J6482" s="18"/>
      <c r="N6482" s="24"/>
      <c r="Q6482" s="24"/>
      <c r="T6482" s="24"/>
      <c r="W6482" s="24"/>
      <c r="Z6482" s="24"/>
      <c r="AC6482" s="24"/>
      <c r="AI6482" s="24"/>
      <c r="AL6482" s="24"/>
      <c r="AO6482" s="24"/>
      <c r="AR6482" s="24"/>
      <c r="AU6482" s="24"/>
    </row>
    <row r="6483">
      <c r="J6483" s="18"/>
      <c r="N6483" s="24"/>
      <c r="Q6483" s="24"/>
      <c r="T6483" s="24"/>
      <c r="W6483" s="24"/>
      <c r="Z6483" s="24"/>
      <c r="AC6483" s="24"/>
      <c r="AI6483" s="24"/>
      <c r="AL6483" s="24"/>
      <c r="AO6483" s="24"/>
      <c r="AR6483" s="24"/>
      <c r="AU6483" s="24"/>
    </row>
    <row r="6484">
      <c r="J6484" s="18"/>
      <c r="N6484" s="24"/>
      <c r="Q6484" s="24"/>
      <c r="T6484" s="24"/>
      <c r="W6484" s="24"/>
      <c r="Z6484" s="24"/>
      <c r="AC6484" s="24"/>
      <c r="AI6484" s="24"/>
      <c r="AL6484" s="24"/>
      <c r="AO6484" s="24"/>
      <c r="AR6484" s="24"/>
      <c r="AU6484" s="24"/>
    </row>
    <row r="6485">
      <c r="J6485" s="18"/>
      <c r="N6485" s="24"/>
      <c r="Q6485" s="24"/>
      <c r="T6485" s="24"/>
      <c r="W6485" s="24"/>
      <c r="Z6485" s="24"/>
      <c r="AC6485" s="24"/>
      <c r="AI6485" s="24"/>
      <c r="AL6485" s="24"/>
      <c r="AO6485" s="24"/>
      <c r="AR6485" s="24"/>
      <c r="AU6485" s="24"/>
    </row>
    <row r="6486">
      <c r="J6486" s="18"/>
      <c r="N6486" s="24"/>
      <c r="Q6486" s="24"/>
      <c r="T6486" s="24"/>
      <c r="W6486" s="24"/>
      <c r="Z6486" s="24"/>
      <c r="AC6486" s="24"/>
      <c r="AI6486" s="24"/>
      <c r="AL6486" s="24"/>
      <c r="AO6486" s="24"/>
      <c r="AR6486" s="24"/>
      <c r="AU6486" s="24"/>
    </row>
    <row r="6487">
      <c r="J6487" s="18"/>
      <c r="N6487" s="24"/>
      <c r="Q6487" s="24"/>
      <c r="T6487" s="24"/>
      <c r="W6487" s="24"/>
      <c r="Z6487" s="24"/>
      <c r="AC6487" s="24"/>
      <c r="AI6487" s="24"/>
      <c r="AL6487" s="24"/>
      <c r="AO6487" s="24"/>
      <c r="AR6487" s="24"/>
      <c r="AU6487" s="24"/>
    </row>
    <row r="6488">
      <c r="J6488" s="18"/>
      <c r="N6488" s="24"/>
      <c r="Q6488" s="24"/>
      <c r="T6488" s="24"/>
      <c r="W6488" s="24"/>
      <c r="Z6488" s="24"/>
      <c r="AC6488" s="24"/>
      <c r="AI6488" s="24"/>
      <c r="AL6488" s="24"/>
      <c r="AO6488" s="24"/>
      <c r="AR6488" s="24"/>
      <c r="AU6488" s="24"/>
    </row>
    <row r="6489">
      <c r="J6489" s="18"/>
      <c r="N6489" s="24"/>
      <c r="Q6489" s="24"/>
      <c r="T6489" s="24"/>
      <c r="W6489" s="24"/>
      <c r="Z6489" s="24"/>
      <c r="AC6489" s="24"/>
      <c r="AI6489" s="24"/>
      <c r="AL6489" s="24"/>
      <c r="AO6489" s="24"/>
      <c r="AR6489" s="24"/>
      <c r="AU6489" s="24"/>
    </row>
    <row r="6490">
      <c r="J6490" s="18"/>
      <c r="N6490" s="24"/>
      <c r="Q6490" s="24"/>
      <c r="T6490" s="24"/>
      <c r="W6490" s="24"/>
      <c r="Z6490" s="24"/>
      <c r="AC6490" s="24"/>
      <c r="AI6490" s="24"/>
      <c r="AL6490" s="24"/>
      <c r="AO6490" s="24"/>
      <c r="AR6490" s="24"/>
      <c r="AU6490" s="24"/>
    </row>
    <row r="6491">
      <c r="J6491" s="18"/>
      <c r="N6491" s="24"/>
      <c r="Q6491" s="24"/>
      <c r="T6491" s="24"/>
      <c r="W6491" s="24"/>
      <c r="Z6491" s="24"/>
      <c r="AC6491" s="24"/>
      <c r="AI6491" s="24"/>
      <c r="AL6491" s="24"/>
      <c r="AO6491" s="24"/>
      <c r="AR6491" s="24"/>
      <c r="AU6491" s="24"/>
    </row>
    <row r="6492">
      <c r="J6492" s="18"/>
      <c r="N6492" s="24"/>
      <c r="Q6492" s="24"/>
      <c r="T6492" s="24"/>
      <c r="W6492" s="24"/>
      <c r="Z6492" s="24"/>
      <c r="AC6492" s="24"/>
      <c r="AI6492" s="24"/>
      <c r="AL6492" s="24"/>
      <c r="AO6492" s="24"/>
      <c r="AR6492" s="24"/>
      <c r="AU6492" s="24"/>
    </row>
    <row r="6493">
      <c r="J6493" s="18"/>
      <c r="N6493" s="24"/>
      <c r="Q6493" s="24"/>
      <c r="T6493" s="24"/>
      <c r="W6493" s="24"/>
      <c r="Z6493" s="24"/>
      <c r="AC6493" s="24"/>
      <c r="AI6493" s="24"/>
      <c r="AL6493" s="24"/>
      <c r="AO6493" s="24"/>
      <c r="AR6493" s="24"/>
      <c r="AU6493" s="24"/>
    </row>
    <row r="6494">
      <c r="J6494" s="18"/>
      <c r="N6494" s="24"/>
      <c r="Q6494" s="24"/>
      <c r="T6494" s="24"/>
      <c r="W6494" s="24"/>
      <c r="Z6494" s="24"/>
      <c r="AC6494" s="24"/>
      <c r="AI6494" s="24"/>
      <c r="AL6494" s="24"/>
      <c r="AO6494" s="24"/>
      <c r="AR6494" s="24"/>
      <c r="AU6494" s="24"/>
    </row>
    <row r="6495">
      <c r="J6495" s="18"/>
      <c r="N6495" s="24"/>
      <c r="Q6495" s="24"/>
      <c r="T6495" s="24"/>
      <c r="W6495" s="24"/>
      <c r="Z6495" s="24"/>
      <c r="AC6495" s="24"/>
      <c r="AI6495" s="24"/>
      <c r="AL6495" s="24"/>
      <c r="AO6495" s="24"/>
      <c r="AR6495" s="24"/>
      <c r="AU6495" s="24"/>
    </row>
    <row r="6496">
      <c r="J6496" s="18"/>
      <c r="N6496" s="24"/>
      <c r="Q6496" s="24"/>
      <c r="T6496" s="24"/>
      <c r="W6496" s="24"/>
      <c r="Z6496" s="24"/>
      <c r="AC6496" s="24"/>
      <c r="AI6496" s="24"/>
      <c r="AL6496" s="24"/>
      <c r="AO6496" s="24"/>
      <c r="AR6496" s="24"/>
      <c r="AU6496" s="24"/>
    </row>
    <row r="6497">
      <c r="J6497" s="18"/>
      <c r="N6497" s="24"/>
      <c r="Q6497" s="24"/>
      <c r="T6497" s="24"/>
      <c r="W6497" s="24"/>
      <c r="Z6497" s="24"/>
      <c r="AC6497" s="24"/>
      <c r="AI6497" s="24"/>
      <c r="AL6497" s="24"/>
      <c r="AO6497" s="24"/>
      <c r="AR6497" s="24"/>
      <c r="AU6497" s="24"/>
    </row>
    <row r="6498">
      <c r="J6498" s="18"/>
      <c r="N6498" s="24"/>
      <c r="Q6498" s="24"/>
      <c r="T6498" s="24"/>
      <c r="W6498" s="24"/>
      <c r="Z6498" s="24"/>
      <c r="AC6498" s="24"/>
      <c r="AI6498" s="24"/>
      <c r="AL6498" s="24"/>
      <c r="AO6498" s="24"/>
      <c r="AR6498" s="24"/>
      <c r="AU6498" s="24"/>
    </row>
    <row r="6499">
      <c r="J6499" s="18"/>
      <c r="N6499" s="24"/>
      <c r="Q6499" s="24"/>
      <c r="T6499" s="24"/>
      <c r="W6499" s="24"/>
      <c r="Z6499" s="24"/>
      <c r="AC6499" s="24"/>
      <c r="AI6499" s="24"/>
      <c r="AL6499" s="24"/>
      <c r="AO6499" s="24"/>
      <c r="AR6499" s="24"/>
      <c r="AU6499" s="24"/>
    </row>
    <row r="6500">
      <c r="J6500" s="18"/>
      <c r="N6500" s="24"/>
      <c r="Q6500" s="24"/>
      <c r="T6500" s="24"/>
      <c r="W6500" s="24"/>
      <c r="Z6500" s="24"/>
      <c r="AC6500" s="24"/>
      <c r="AI6500" s="24"/>
      <c r="AL6500" s="24"/>
      <c r="AO6500" s="24"/>
      <c r="AR6500" s="24"/>
      <c r="AU6500" s="24"/>
    </row>
    <row r="6501">
      <c r="J6501" s="18"/>
      <c r="N6501" s="24"/>
      <c r="Q6501" s="24"/>
      <c r="T6501" s="24"/>
      <c r="W6501" s="24"/>
      <c r="Z6501" s="24"/>
      <c r="AC6501" s="24"/>
      <c r="AI6501" s="24"/>
      <c r="AL6501" s="24"/>
      <c r="AO6501" s="24"/>
      <c r="AR6501" s="24"/>
      <c r="AU6501" s="24"/>
    </row>
    <row r="6502">
      <c r="J6502" s="18"/>
      <c r="N6502" s="24"/>
      <c r="Q6502" s="24"/>
      <c r="T6502" s="24"/>
      <c r="W6502" s="24"/>
      <c r="Z6502" s="24"/>
      <c r="AC6502" s="24"/>
      <c r="AI6502" s="24"/>
      <c r="AL6502" s="24"/>
      <c r="AO6502" s="24"/>
      <c r="AR6502" s="24"/>
      <c r="AU6502" s="24"/>
    </row>
    <row r="6503">
      <c r="J6503" s="18"/>
      <c r="N6503" s="24"/>
      <c r="Q6503" s="24"/>
      <c r="T6503" s="24"/>
      <c r="W6503" s="24"/>
      <c r="Z6503" s="24"/>
      <c r="AC6503" s="24"/>
      <c r="AI6503" s="24"/>
      <c r="AL6503" s="24"/>
      <c r="AO6503" s="24"/>
      <c r="AR6503" s="24"/>
      <c r="AU6503" s="24"/>
    </row>
    <row r="6504">
      <c r="J6504" s="18"/>
      <c r="N6504" s="24"/>
      <c r="Q6504" s="24"/>
      <c r="T6504" s="24"/>
      <c r="W6504" s="24"/>
      <c r="Z6504" s="24"/>
      <c r="AC6504" s="24"/>
      <c r="AI6504" s="24"/>
      <c r="AL6504" s="24"/>
      <c r="AO6504" s="24"/>
      <c r="AR6504" s="24"/>
      <c r="AU6504" s="24"/>
    </row>
    <row r="6505">
      <c r="J6505" s="18"/>
      <c r="N6505" s="24"/>
      <c r="Q6505" s="24"/>
      <c r="T6505" s="24"/>
      <c r="W6505" s="24"/>
      <c r="Z6505" s="24"/>
      <c r="AC6505" s="24"/>
      <c r="AI6505" s="24"/>
      <c r="AL6505" s="24"/>
      <c r="AO6505" s="24"/>
      <c r="AR6505" s="24"/>
      <c r="AU6505" s="24"/>
    </row>
    <row r="6506">
      <c r="J6506" s="18"/>
      <c r="N6506" s="24"/>
      <c r="Q6506" s="24"/>
      <c r="T6506" s="24"/>
      <c r="W6506" s="24"/>
      <c r="Z6506" s="24"/>
      <c r="AC6506" s="24"/>
      <c r="AI6506" s="24"/>
      <c r="AL6506" s="24"/>
      <c r="AO6506" s="24"/>
      <c r="AR6506" s="24"/>
      <c r="AU6506" s="24"/>
    </row>
    <row r="6507">
      <c r="J6507" s="18"/>
      <c r="N6507" s="24"/>
      <c r="Q6507" s="24"/>
      <c r="T6507" s="24"/>
      <c r="W6507" s="24"/>
      <c r="Z6507" s="24"/>
      <c r="AC6507" s="24"/>
      <c r="AI6507" s="24"/>
      <c r="AL6507" s="24"/>
      <c r="AO6507" s="24"/>
      <c r="AR6507" s="24"/>
      <c r="AU6507" s="24"/>
    </row>
    <row r="6508">
      <c r="J6508" s="18"/>
      <c r="N6508" s="24"/>
      <c r="Q6508" s="24"/>
      <c r="T6508" s="24"/>
      <c r="W6508" s="24"/>
      <c r="Z6508" s="24"/>
      <c r="AC6508" s="24"/>
      <c r="AI6508" s="24"/>
      <c r="AL6508" s="24"/>
      <c r="AO6508" s="24"/>
      <c r="AR6508" s="24"/>
      <c r="AU6508" s="24"/>
    </row>
    <row r="6509">
      <c r="J6509" s="18"/>
      <c r="N6509" s="24"/>
      <c r="Q6509" s="24"/>
      <c r="T6509" s="24"/>
      <c r="W6509" s="24"/>
      <c r="Z6509" s="24"/>
      <c r="AC6509" s="24"/>
      <c r="AI6509" s="24"/>
      <c r="AL6509" s="24"/>
      <c r="AO6509" s="24"/>
      <c r="AR6509" s="24"/>
      <c r="AU6509" s="24"/>
    </row>
    <row r="6510">
      <c r="J6510" s="18"/>
      <c r="N6510" s="24"/>
      <c r="Q6510" s="24"/>
      <c r="T6510" s="24"/>
      <c r="W6510" s="24"/>
      <c r="Z6510" s="24"/>
      <c r="AC6510" s="24"/>
      <c r="AI6510" s="24"/>
      <c r="AL6510" s="24"/>
      <c r="AO6510" s="24"/>
      <c r="AR6510" s="24"/>
      <c r="AU6510" s="24"/>
    </row>
    <row r="6511">
      <c r="J6511" s="18"/>
      <c r="N6511" s="24"/>
      <c r="Q6511" s="24"/>
      <c r="T6511" s="24"/>
      <c r="W6511" s="24"/>
      <c r="Z6511" s="24"/>
      <c r="AC6511" s="24"/>
      <c r="AI6511" s="24"/>
      <c r="AL6511" s="24"/>
      <c r="AO6511" s="24"/>
      <c r="AR6511" s="24"/>
      <c r="AU6511" s="24"/>
    </row>
    <row r="6512">
      <c r="J6512" s="18"/>
      <c r="N6512" s="24"/>
      <c r="Q6512" s="24"/>
      <c r="T6512" s="24"/>
      <c r="W6512" s="24"/>
      <c r="Z6512" s="24"/>
      <c r="AC6512" s="24"/>
      <c r="AI6512" s="24"/>
      <c r="AL6512" s="24"/>
      <c r="AO6512" s="24"/>
      <c r="AR6512" s="24"/>
      <c r="AU6512" s="24"/>
    </row>
    <row r="6513">
      <c r="J6513" s="18"/>
      <c r="N6513" s="24"/>
      <c r="Q6513" s="24"/>
      <c r="T6513" s="24"/>
      <c r="W6513" s="24"/>
      <c r="Z6513" s="24"/>
      <c r="AC6513" s="24"/>
      <c r="AI6513" s="24"/>
      <c r="AL6513" s="24"/>
      <c r="AO6513" s="24"/>
      <c r="AR6513" s="24"/>
      <c r="AU6513" s="24"/>
    </row>
    <row r="6514">
      <c r="J6514" s="18"/>
      <c r="N6514" s="24"/>
      <c r="Q6514" s="24"/>
      <c r="T6514" s="24"/>
      <c r="W6514" s="24"/>
      <c r="Z6514" s="24"/>
      <c r="AC6514" s="24"/>
      <c r="AI6514" s="24"/>
      <c r="AL6514" s="24"/>
      <c r="AO6514" s="24"/>
      <c r="AR6514" s="24"/>
      <c r="AU6514" s="24"/>
    </row>
    <row r="6515">
      <c r="J6515" s="18"/>
      <c r="N6515" s="24"/>
      <c r="Q6515" s="24"/>
      <c r="T6515" s="24"/>
      <c r="W6515" s="24"/>
      <c r="Z6515" s="24"/>
      <c r="AC6515" s="24"/>
      <c r="AI6515" s="24"/>
      <c r="AL6515" s="24"/>
      <c r="AO6515" s="24"/>
      <c r="AR6515" s="24"/>
      <c r="AU6515" s="24"/>
    </row>
    <row r="6516">
      <c r="J6516" s="18"/>
      <c r="N6516" s="24"/>
      <c r="Q6516" s="24"/>
      <c r="T6516" s="24"/>
      <c r="W6516" s="24"/>
      <c r="Z6516" s="24"/>
      <c r="AC6516" s="24"/>
      <c r="AI6516" s="24"/>
      <c r="AL6516" s="24"/>
      <c r="AO6516" s="24"/>
      <c r="AR6516" s="24"/>
      <c r="AU6516" s="24"/>
    </row>
    <row r="6517">
      <c r="J6517" s="18"/>
      <c r="N6517" s="24"/>
      <c r="Q6517" s="24"/>
      <c r="T6517" s="24"/>
      <c r="W6517" s="24"/>
      <c r="Z6517" s="24"/>
      <c r="AC6517" s="24"/>
      <c r="AI6517" s="24"/>
      <c r="AL6517" s="24"/>
      <c r="AO6517" s="24"/>
      <c r="AR6517" s="24"/>
      <c r="AU6517" s="24"/>
    </row>
    <row r="6518">
      <c r="J6518" s="18"/>
      <c r="N6518" s="24"/>
      <c r="Q6518" s="24"/>
      <c r="T6518" s="24"/>
      <c r="W6518" s="24"/>
      <c r="Z6518" s="24"/>
      <c r="AC6518" s="24"/>
      <c r="AI6518" s="24"/>
      <c r="AL6518" s="24"/>
      <c r="AO6518" s="24"/>
      <c r="AR6518" s="24"/>
      <c r="AU6518" s="24"/>
    </row>
    <row r="6519">
      <c r="J6519" s="18"/>
      <c r="N6519" s="24"/>
      <c r="Q6519" s="24"/>
      <c r="T6519" s="24"/>
      <c r="W6519" s="24"/>
      <c r="Z6519" s="24"/>
      <c r="AC6519" s="24"/>
      <c r="AI6519" s="24"/>
      <c r="AL6519" s="24"/>
      <c r="AO6519" s="24"/>
      <c r="AR6519" s="24"/>
      <c r="AU6519" s="24"/>
    </row>
    <row r="6520">
      <c r="J6520" s="18"/>
      <c r="N6520" s="24"/>
      <c r="Q6520" s="24"/>
      <c r="T6520" s="24"/>
      <c r="W6520" s="24"/>
      <c r="Z6520" s="24"/>
      <c r="AC6520" s="24"/>
      <c r="AI6520" s="24"/>
      <c r="AL6520" s="24"/>
      <c r="AO6520" s="24"/>
      <c r="AR6520" s="24"/>
      <c r="AU6520" s="24"/>
    </row>
    <row r="6521">
      <c r="J6521" s="18"/>
      <c r="N6521" s="24"/>
      <c r="Q6521" s="24"/>
      <c r="T6521" s="24"/>
      <c r="W6521" s="24"/>
      <c r="Z6521" s="24"/>
      <c r="AC6521" s="24"/>
      <c r="AI6521" s="24"/>
      <c r="AL6521" s="24"/>
      <c r="AO6521" s="24"/>
      <c r="AR6521" s="24"/>
      <c r="AU6521" s="24"/>
    </row>
    <row r="6522">
      <c r="J6522" s="18"/>
      <c r="N6522" s="24"/>
      <c r="Q6522" s="24"/>
      <c r="T6522" s="24"/>
      <c r="W6522" s="24"/>
      <c r="Z6522" s="24"/>
      <c r="AC6522" s="24"/>
      <c r="AI6522" s="24"/>
      <c r="AL6522" s="24"/>
      <c r="AO6522" s="24"/>
      <c r="AR6522" s="24"/>
      <c r="AU6522" s="24"/>
    </row>
    <row r="6523">
      <c r="J6523" s="18"/>
      <c r="N6523" s="24"/>
      <c r="Q6523" s="24"/>
      <c r="T6523" s="24"/>
      <c r="W6523" s="24"/>
      <c r="Z6523" s="24"/>
      <c r="AC6523" s="24"/>
      <c r="AI6523" s="24"/>
      <c r="AL6523" s="24"/>
      <c r="AO6523" s="24"/>
      <c r="AR6523" s="24"/>
      <c r="AU6523" s="24"/>
    </row>
    <row r="6524">
      <c r="J6524" s="18"/>
      <c r="N6524" s="24"/>
      <c r="Q6524" s="24"/>
      <c r="T6524" s="24"/>
      <c r="W6524" s="24"/>
      <c r="Z6524" s="24"/>
      <c r="AC6524" s="24"/>
      <c r="AI6524" s="24"/>
      <c r="AL6524" s="24"/>
      <c r="AO6524" s="24"/>
      <c r="AR6524" s="24"/>
      <c r="AU6524" s="24"/>
    </row>
    <row r="6525">
      <c r="J6525" s="18"/>
      <c r="N6525" s="24"/>
      <c r="Q6525" s="24"/>
      <c r="T6525" s="24"/>
      <c r="W6525" s="24"/>
      <c r="Z6525" s="24"/>
      <c r="AC6525" s="24"/>
      <c r="AI6525" s="24"/>
      <c r="AL6525" s="24"/>
      <c r="AO6525" s="24"/>
      <c r="AR6525" s="24"/>
      <c r="AU6525" s="24"/>
    </row>
    <row r="6526">
      <c r="J6526" s="18"/>
      <c r="N6526" s="24"/>
      <c r="Q6526" s="24"/>
      <c r="T6526" s="24"/>
      <c r="W6526" s="24"/>
      <c r="Z6526" s="24"/>
      <c r="AC6526" s="24"/>
      <c r="AI6526" s="24"/>
      <c r="AL6526" s="24"/>
      <c r="AO6526" s="24"/>
      <c r="AR6526" s="24"/>
      <c r="AU6526" s="24"/>
    </row>
    <row r="6527">
      <c r="J6527" s="18"/>
      <c r="N6527" s="24"/>
      <c r="Q6527" s="24"/>
      <c r="T6527" s="24"/>
      <c r="W6527" s="24"/>
      <c r="Z6527" s="24"/>
      <c r="AC6527" s="24"/>
      <c r="AI6527" s="24"/>
      <c r="AL6527" s="24"/>
      <c r="AO6527" s="24"/>
      <c r="AR6527" s="24"/>
      <c r="AU6527" s="24"/>
    </row>
    <row r="6528">
      <c r="J6528" s="18"/>
      <c r="N6528" s="24"/>
      <c r="Q6528" s="24"/>
      <c r="T6528" s="24"/>
      <c r="W6528" s="24"/>
      <c r="Z6528" s="24"/>
      <c r="AC6528" s="24"/>
      <c r="AI6528" s="24"/>
      <c r="AL6528" s="24"/>
      <c r="AO6528" s="24"/>
      <c r="AR6528" s="24"/>
      <c r="AU6528" s="24"/>
    </row>
    <row r="6529">
      <c r="J6529" s="18"/>
      <c r="N6529" s="24"/>
      <c r="Q6529" s="24"/>
      <c r="T6529" s="24"/>
      <c r="W6529" s="24"/>
      <c r="Z6529" s="24"/>
      <c r="AC6529" s="24"/>
      <c r="AI6529" s="24"/>
      <c r="AL6529" s="24"/>
      <c r="AO6529" s="24"/>
      <c r="AR6529" s="24"/>
      <c r="AU6529" s="24"/>
    </row>
    <row r="6530">
      <c r="J6530" s="18"/>
      <c r="N6530" s="24"/>
      <c r="Q6530" s="24"/>
      <c r="T6530" s="24"/>
      <c r="W6530" s="24"/>
      <c r="Z6530" s="24"/>
      <c r="AC6530" s="24"/>
      <c r="AI6530" s="24"/>
      <c r="AL6530" s="24"/>
      <c r="AO6530" s="24"/>
      <c r="AR6530" s="24"/>
      <c r="AU6530" s="24"/>
    </row>
    <row r="6531">
      <c r="J6531" s="18"/>
      <c r="N6531" s="24"/>
      <c r="Q6531" s="24"/>
      <c r="T6531" s="24"/>
      <c r="W6531" s="24"/>
      <c r="Z6531" s="24"/>
      <c r="AC6531" s="24"/>
      <c r="AI6531" s="24"/>
      <c r="AL6531" s="24"/>
      <c r="AO6531" s="24"/>
      <c r="AR6531" s="24"/>
      <c r="AU6531" s="24"/>
    </row>
    <row r="6532">
      <c r="J6532" s="18"/>
      <c r="N6532" s="24"/>
      <c r="Q6532" s="24"/>
      <c r="T6532" s="24"/>
      <c r="W6532" s="24"/>
      <c r="Z6532" s="24"/>
      <c r="AC6532" s="24"/>
      <c r="AI6532" s="24"/>
      <c r="AL6532" s="24"/>
      <c r="AO6532" s="24"/>
      <c r="AR6532" s="24"/>
      <c r="AU6532" s="24"/>
    </row>
    <row r="6533">
      <c r="J6533" s="18"/>
      <c r="N6533" s="24"/>
      <c r="Q6533" s="24"/>
      <c r="T6533" s="24"/>
      <c r="W6533" s="24"/>
      <c r="Z6533" s="24"/>
      <c r="AC6533" s="24"/>
      <c r="AI6533" s="24"/>
      <c r="AL6533" s="24"/>
      <c r="AO6533" s="24"/>
      <c r="AR6533" s="24"/>
      <c r="AU6533" s="24"/>
    </row>
    <row r="6534">
      <c r="J6534" s="18"/>
      <c r="N6534" s="24"/>
      <c r="Q6534" s="24"/>
      <c r="T6534" s="24"/>
      <c r="W6534" s="24"/>
      <c r="Z6534" s="24"/>
      <c r="AC6534" s="24"/>
      <c r="AI6534" s="24"/>
      <c r="AL6534" s="24"/>
      <c r="AO6534" s="24"/>
      <c r="AR6534" s="24"/>
      <c r="AU6534" s="24"/>
    </row>
    <row r="6535">
      <c r="J6535" s="18"/>
      <c r="N6535" s="24"/>
      <c r="Q6535" s="24"/>
      <c r="T6535" s="24"/>
      <c r="W6535" s="24"/>
      <c r="Z6535" s="24"/>
      <c r="AC6535" s="24"/>
      <c r="AI6535" s="24"/>
      <c r="AL6535" s="24"/>
      <c r="AO6535" s="24"/>
      <c r="AR6535" s="24"/>
      <c r="AU6535" s="24"/>
    </row>
    <row r="6536">
      <c r="J6536" s="18"/>
      <c r="N6536" s="24"/>
      <c r="Q6536" s="24"/>
      <c r="T6536" s="24"/>
      <c r="W6536" s="24"/>
      <c r="Z6536" s="24"/>
      <c r="AC6536" s="24"/>
      <c r="AI6536" s="24"/>
      <c r="AL6536" s="24"/>
      <c r="AO6536" s="24"/>
      <c r="AR6536" s="24"/>
      <c r="AU6536" s="24"/>
    </row>
    <row r="6537">
      <c r="J6537" s="18"/>
      <c r="N6537" s="24"/>
      <c r="Q6537" s="24"/>
      <c r="T6537" s="24"/>
      <c r="W6537" s="24"/>
      <c r="Z6537" s="24"/>
      <c r="AC6537" s="24"/>
      <c r="AI6537" s="24"/>
      <c r="AL6537" s="24"/>
      <c r="AO6537" s="24"/>
      <c r="AR6537" s="24"/>
      <c r="AU6537" s="24"/>
    </row>
    <row r="6538">
      <c r="J6538" s="18"/>
      <c r="N6538" s="24"/>
      <c r="Q6538" s="24"/>
      <c r="T6538" s="24"/>
      <c r="W6538" s="24"/>
      <c r="Z6538" s="24"/>
      <c r="AC6538" s="24"/>
      <c r="AI6538" s="24"/>
      <c r="AL6538" s="24"/>
      <c r="AO6538" s="24"/>
      <c r="AR6538" s="24"/>
      <c r="AU6538" s="24"/>
    </row>
    <row r="6539">
      <c r="J6539" s="18"/>
      <c r="N6539" s="24"/>
      <c r="Q6539" s="24"/>
      <c r="T6539" s="24"/>
      <c r="W6539" s="24"/>
      <c r="Z6539" s="24"/>
      <c r="AC6539" s="24"/>
      <c r="AI6539" s="24"/>
      <c r="AL6539" s="24"/>
      <c r="AO6539" s="24"/>
      <c r="AR6539" s="24"/>
      <c r="AU6539" s="24"/>
    </row>
    <row r="6540">
      <c r="J6540" s="18"/>
      <c r="N6540" s="24"/>
      <c r="Q6540" s="24"/>
      <c r="T6540" s="24"/>
      <c r="W6540" s="24"/>
      <c r="Z6540" s="24"/>
      <c r="AC6540" s="24"/>
      <c r="AI6540" s="24"/>
      <c r="AL6540" s="24"/>
      <c r="AO6540" s="24"/>
      <c r="AR6540" s="24"/>
      <c r="AU6540" s="24"/>
    </row>
    <row r="6541">
      <c r="J6541" s="18"/>
      <c r="N6541" s="24"/>
      <c r="Q6541" s="24"/>
      <c r="T6541" s="24"/>
      <c r="W6541" s="24"/>
      <c r="Z6541" s="24"/>
      <c r="AC6541" s="24"/>
      <c r="AI6541" s="24"/>
      <c r="AL6541" s="24"/>
      <c r="AO6541" s="24"/>
      <c r="AR6541" s="24"/>
      <c r="AU6541" s="24"/>
    </row>
    <row r="6542">
      <c r="J6542" s="18"/>
      <c r="N6542" s="24"/>
      <c r="Q6542" s="24"/>
      <c r="T6542" s="24"/>
      <c r="W6542" s="24"/>
      <c r="Z6542" s="24"/>
      <c r="AC6542" s="24"/>
      <c r="AI6542" s="24"/>
      <c r="AL6542" s="24"/>
      <c r="AO6542" s="24"/>
      <c r="AR6542" s="24"/>
      <c r="AU6542" s="24"/>
    </row>
    <row r="6543">
      <c r="J6543" s="18"/>
      <c r="N6543" s="24"/>
      <c r="Q6543" s="24"/>
      <c r="T6543" s="24"/>
      <c r="W6543" s="24"/>
      <c r="Z6543" s="24"/>
      <c r="AC6543" s="24"/>
      <c r="AI6543" s="24"/>
      <c r="AL6543" s="24"/>
      <c r="AO6543" s="24"/>
      <c r="AR6543" s="24"/>
      <c r="AU6543" s="24"/>
    </row>
    <row r="6544">
      <c r="J6544" s="18"/>
      <c r="N6544" s="24"/>
      <c r="Q6544" s="24"/>
      <c r="T6544" s="24"/>
      <c r="W6544" s="24"/>
      <c r="Z6544" s="24"/>
      <c r="AC6544" s="24"/>
      <c r="AI6544" s="24"/>
      <c r="AL6544" s="24"/>
      <c r="AO6544" s="24"/>
      <c r="AR6544" s="24"/>
      <c r="AU6544" s="24"/>
    </row>
    <row r="6545">
      <c r="J6545" s="18"/>
      <c r="N6545" s="24"/>
      <c r="Q6545" s="24"/>
      <c r="T6545" s="24"/>
      <c r="W6545" s="24"/>
      <c r="Z6545" s="24"/>
      <c r="AC6545" s="24"/>
      <c r="AI6545" s="24"/>
      <c r="AL6545" s="24"/>
      <c r="AO6545" s="24"/>
      <c r="AR6545" s="24"/>
      <c r="AU6545" s="24"/>
    </row>
    <row r="6546">
      <c r="J6546" s="18"/>
      <c r="N6546" s="24"/>
      <c r="Q6546" s="24"/>
      <c r="T6546" s="24"/>
      <c r="W6546" s="24"/>
      <c r="Z6546" s="24"/>
      <c r="AC6546" s="24"/>
      <c r="AI6546" s="24"/>
      <c r="AL6546" s="24"/>
      <c r="AO6546" s="24"/>
      <c r="AR6546" s="24"/>
      <c r="AU6546" s="24"/>
    </row>
    <row r="6547">
      <c r="J6547" s="18"/>
      <c r="N6547" s="24"/>
      <c r="Q6547" s="24"/>
      <c r="T6547" s="24"/>
      <c r="W6547" s="24"/>
      <c r="Z6547" s="24"/>
      <c r="AC6547" s="24"/>
      <c r="AI6547" s="24"/>
      <c r="AL6547" s="24"/>
      <c r="AO6547" s="24"/>
      <c r="AR6547" s="24"/>
      <c r="AU6547" s="24"/>
    </row>
    <row r="6548">
      <c r="J6548" s="18"/>
      <c r="N6548" s="24"/>
      <c r="Q6548" s="24"/>
      <c r="T6548" s="24"/>
      <c r="W6548" s="24"/>
      <c r="Z6548" s="24"/>
      <c r="AC6548" s="24"/>
      <c r="AI6548" s="24"/>
      <c r="AL6548" s="24"/>
      <c r="AO6548" s="24"/>
      <c r="AR6548" s="24"/>
      <c r="AU6548" s="24"/>
    </row>
    <row r="6549">
      <c r="J6549" s="18"/>
      <c r="N6549" s="24"/>
      <c r="Q6549" s="24"/>
      <c r="T6549" s="24"/>
      <c r="W6549" s="24"/>
      <c r="Z6549" s="24"/>
      <c r="AC6549" s="24"/>
      <c r="AI6549" s="24"/>
      <c r="AL6549" s="24"/>
      <c r="AO6549" s="24"/>
      <c r="AR6549" s="24"/>
      <c r="AU6549" s="24"/>
    </row>
    <row r="6550">
      <c r="J6550" s="18"/>
      <c r="N6550" s="24"/>
      <c r="Q6550" s="24"/>
      <c r="T6550" s="24"/>
      <c r="W6550" s="24"/>
      <c r="Z6550" s="24"/>
      <c r="AC6550" s="24"/>
      <c r="AI6550" s="24"/>
      <c r="AL6550" s="24"/>
      <c r="AO6550" s="24"/>
      <c r="AR6550" s="24"/>
      <c r="AU6550" s="24"/>
    </row>
    <row r="6551">
      <c r="J6551" s="18"/>
      <c r="N6551" s="24"/>
      <c r="Q6551" s="24"/>
      <c r="T6551" s="24"/>
      <c r="W6551" s="24"/>
      <c r="Z6551" s="24"/>
      <c r="AC6551" s="24"/>
      <c r="AI6551" s="24"/>
      <c r="AL6551" s="24"/>
      <c r="AO6551" s="24"/>
      <c r="AR6551" s="24"/>
      <c r="AU6551" s="24"/>
    </row>
    <row r="6552">
      <c r="J6552" s="18"/>
      <c r="N6552" s="24"/>
      <c r="Q6552" s="24"/>
      <c r="T6552" s="24"/>
      <c r="W6552" s="24"/>
      <c r="Z6552" s="24"/>
      <c r="AC6552" s="24"/>
      <c r="AI6552" s="24"/>
      <c r="AL6552" s="24"/>
      <c r="AO6552" s="24"/>
      <c r="AR6552" s="24"/>
      <c r="AU6552" s="24"/>
    </row>
    <row r="6553">
      <c r="J6553" s="18"/>
      <c r="N6553" s="24"/>
      <c r="Q6553" s="24"/>
      <c r="T6553" s="24"/>
      <c r="W6553" s="24"/>
      <c r="Z6553" s="24"/>
      <c r="AC6553" s="24"/>
      <c r="AI6553" s="24"/>
      <c r="AL6553" s="24"/>
      <c r="AO6553" s="24"/>
      <c r="AR6553" s="24"/>
      <c r="AU6553" s="24"/>
    </row>
    <row r="6554">
      <c r="J6554" s="18"/>
      <c r="N6554" s="24"/>
      <c r="Q6554" s="24"/>
      <c r="T6554" s="24"/>
      <c r="W6554" s="24"/>
      <c r="Z6554" s="24"/>
      <c r="AC6554" s="24"/>
      <c r="AI6554" s="24"/>
      <c r="AL6554" s="24"/>
      <c r="AO6554" s="24"/>
      <c r="AR6554" s="24"/>
      <c r="AU6554" s="24"/>
    </row>
    <row r="6555">
      <c r="J6555" s="18"/>
      <c r="N6555" s="24"/>
      <c r="Q6555" s="24"/>
      <c r="T6555" s="24"/>
      <c r="W6555" s="24"/>
      <c r="Z6555" s="24"/>
      <c r="AC6555" s="24"/>
      <c r="AI6555" s="24"/>
      <c r="AL6555" s="24"/>
      <c r="AO6555" s="24"/>
      <c r="AR6555" s="24"/>
      <c r="AU6555" s="24"/>
    </row>
    <row r="6556">
      <c r="J6556" s="18"/>
      <c r="N6556" s="24"/>
      <c r="Q6556" s="24"/>
      <c r="T6556" s="24"/>
      <c r="W6556" s="24"/>
      <c r="Z6556" s="24"/>
      <c r="AC6556" s="24"/>
      <c r="AI6556" s="24"/>
      <c r="AL6556" s="24"/>
      <c r="AO6556" s="24"/>
      <c r="AR6556" s="24"/>
      <c r="AU6556" s="24"/>
    </row>
    <row r="6557">
      <c r="J6557" s="18"/>
      <c r="N6557" s="24"/>
      <c r="Q6557" s="24"/>
      <c r="T6557" s="24"/>
      <c r="W6557" s="24"/>
      <c r="Z6557" s="24"/>
      <c r="AC6557" s="24"/>
      <c r="AI6557" s="24"/>
      <c r="AL6557" s="24"/>
      <c r="AO6557" s="24"/>
      <c r="AR6557" s="24"/>
      <c r="AU6557" s="24"/>
    </row>
    <row r="6558">
      <c r="J6558" s="18"/>
      <c r="N6558" s="24"/>
      <c r="Q6558" s="24"/>
      <c r="T6558" s="24"/>
      <c r="W6558" s="24"/>
      <c r="Z6558" s="24"/>
      <c r="AC6558" s="24"/>
      <c r="AI6558" s="24"/>
      <c r="AL6558" s="24"/>
      <c r="AO6558" s="24"/>
      <c r="AR6558" s="24"/>
      <c r="AU6558" s="24"/>
    </row>
    <row r="6559">
      <c r="J6559" s="18"/>
      <c r="N6559" s="24"/>
      <c r="Q6559" s="24"/>
      <c r="T6559" s="24"/>
      <c r="W6559" s="24"/>
      <c r="Z6559" s="24"/>
      <c r="AC6559" s="24"/>
      <c r="AI6559" s="24"/>
      <c r="AL6559" s="24"/>
      <c r="AO6559" s="24"/>
      <c r="AR6559" s="24"/>
      <c r="AU6559" s="24"/>
    </row>
    <row r="6560">
      <c r="J6560" s="18"/>
      <c r="N6560" s="24"/>
      <c r="Q6560" s="24"/>
      <c r="T6560" s="24"/>
      <c r="W6560" s="24"/>
      <c r="Z6560" s="24"/>
      <c r="AC6560" s="24"/>
      <c r="AI6560" s="24"/>
      <c r="AL6560" s="24"/>
      <c r="AO6560" s="24"/>
      <c r="AR6560" s="24"/>
      <c r="AU6560" s="24"/>
    </row>
    <row r="6561">
      <c r="J6561" s="18"/>
      <c r="N6561" s="24"/>
      <c r="Q6561" s="24"/>
      <c r="T6561" s="24"/>
      <c r="W6561" s="24"/>
      <c r="Z6561" s="24"/>
      <c r="AC6561" s="24"/>
      <c r="AI6561" s="24"/>
      <c r="AL6561" s="24"/>
      <c r="AO6561" s="24"/>
      <c r="AR6561" s="24"/>
      <c r="AU6561" s="24"/>
    </row>
    <row r="6562">
      <c r="J6562" s="18"/>
      <c r="N6562" s="24"/>
      <c r="Q6562" s="24"/>
      <c r="T6562" s="24"/>
      <c r="W6562" s="24"/>
      <c r="Z6562" s="24"/>
      <c r="AC6562" s="24"/>
      <c r="AI6562" s="24"/>
      <c r="AL6562" s="24"/>
      <c r="AO6562" s="24"/>
      <c r="AR6562" s="24"/>
      <c r="AU6562" s="24"/>
    </row>
    <row r="6563">
      <c r="J6563" s="18"/>
      <c r="N6563" s="24"/>
      <c r="Q6563" s="24"/>
      <c r="T6563" s="24"/>
      <c r="W6563" s="24"/>
      <c r="Z6563" s="24"/>
      <c r="AC6563" s="24"/>
      <c r="AI6563" s="24"/>
      <c r="AL6563" s="24"/>
      <c r="AO6563" s="24"/>
      <c r="AR6563" s="24"/>
      <c r="AU6563" s="24"/>
    </row>
    <row r="6564">
      <c r="J6564" s="18"/>
      <c r="N6564" s="24"/>
      <c r="Q6564" s="24"/>
      <c r="T6564" s="24"/>
      <c r="W6564" s="24"/>
      <c r="Z6564" s="24"/>
      <c r="AC6564" s="24"/>
      <c r="AI6564" s="24"/>
      <c r="AL6564" s="24"/>
      <c r="AO6564" s="24"/>
      <c r="AR6564" s="24"/>
      <c r="AU6564" s="24"/>
    </row>
    <row r="6565">
      <c r="J6565" s="18"/>
      <c r="N6565" s="24"/>
      <c r="Q6565" s="24"/>
      <c r="T6565" s="24"/>
      <c r="W6565" s="24"/>
      <c r="Z6565" s="24"/>
      <c r="AC6565" s="24"/>
      <c r="AI6565" s="24"/>
      <c r="AL6565" s="24"/>
      <c r="AO6565" s="24"/>
      <c r="AR6565" s="24"/>
      <c r="AU6565" s="24"/>
    </row>
    <row r="6566">
      <c r="J6566" s="18"/>
      <c r="N6566" s="24"/>
      <c r="Q6566" s="24"/>
      <c r="T6566" s="24"/>
      <c r="W6566" s="24"/>
      <c r="Z6566" s="24"/>
      <c r="AC6566" s="24"/>
      <c r="AI6566" s="24"/>
      <c r="AL6566" s="24"/>
      <c r="AO6566" s="24"/>
      <c r="AR6566" s="24"/>
      <c r="AU6566" s="24"/>
    </row>
    <row r="6567">
      <c r="J6567" s="18"/>
      <c r="N6567" s="24"/>
      <c r="Q6567" s="24"/>
      <c r="T6567" s="24"/>
      <c r="W6567" s="24"/>
      <c r="Z6567" s="24"/>
      <c r="AC6567" s="24"/>
      <c r="AI6567" s="24"/>
      <c r="AL6567" s="24"/>
      <c r="AO6567" s="24"/>
      <c r="AR6567" s="24"/>
      <c r="AU6567" s="24"/>
    </row>
    <row r="6568">
      <c r="J6568" s="18"/>
      <c r="N6568" s="24"/>
      <c r="Q6568" s="24"/>
      <c r="T6568" s="24"/>
      <c r="W6568" s="24"/>
      <c r="Z6568" s="24"/>
      <c r="AC6568" s="24"/>
      <c r="AI6568" s="24"/>
      <c r="AL6568" s="24"/>
      <c r="AO6568" s="24"/>
      <c r="AR6568" s="24"/>
      <c r="AU6568" s="24"/>
    </row>
    <row r="6569">
      <c r="J6569" s="18"/>
      <c r="N6569" s="24"/>
      <c r="Q6569" s="24"/>
      <c r="T6569" s="24"/>
      <c r="W6569" s="24"/>
      <c r="Z6569" s="24"/>
      <c r="AC6569" s="24"/>
      <c r="AI6569" s="24"/>
      <c r="AL6569" s="24"/>
      <c r="AO6569" s="24"/>
      <c r="AR6569" s="24"/>
      <c r="AU6569" s="24"/>
    </row>
    <row r="6570">
      <c r="J6570" s="18"/>
      <c r="N6570" s="24"/>
      <c r="Q6570" s="24"/>
      <c r="T6570" s="24"/>
      <c r="W6570" s="24"/>
      <c r="Z6570" s="24"/>
      <c r="AC6570" s="24"/>
      <c r="AI6570" s="24"/>
      <c r="AL6570" s="24"/>
      <c r="AO6570" s="24"/>
      <c r="AR6570" s="24"/>
      <c r="AU6570" s="24"/>
    </row>
    <row r="6571">
      <c r="J6571" s="18"/>
      <c r="N6571" s="24"/>
      <c r="Q6571" s="24"/>
      <c r="T6571" s="24"/>
      <c r="W6571" s="24"/>
      <c r="Z6571" s="24"/>
      <c r="AC6571" s="24"/>
      <c r="AI6571" s="24"/>
      <c r="AL6571" s="24"/>
      <c r="AO6571" s="24"/>
      <c r="AR6571" s="24"/>
      <c r="AU6571" s="24"/>
    </row>
    <row r="6572">
      <c r="J6572" s="18"/>
      <c r="N6572" s="24"/>
      <c r="Q6572" s="24"/>
      <c r="T6572" s="24"/>
      <c r="W6572" s="24"/>
      <c r="Z6572" s="24"/>
      <c r="AC6572" s="24"/>
      <c r="AI6572" s="24"/>
      <c r="AL6572" s="24"/>
      <c r="AO6572" s="24"/>
      <c r="AR6572" s="24"/>
      <c r="AU6572" s="24"/>
    </row>
    <row r="6573">
      <c r="J6573" s="18"/>
      <c r="N6573" s="24"/>
      <c r="Q6573" s="24"/>
      <c r="T6573" s="24"/>
      <c r="W6573" s="24"/>
      <c r="Z6573" s="24"/>
      <c r="AC6573" s="24"/>
      <c r="AI6573" s="24"/>
      <c r="AL6573" s="24"/>
      <c r="AO6573" s="24"/>
      <c r="AR6573" s="24"/>
      <c r="AU6573" s="24"/>
    </row>
    <row r="6574">
      <c r="J6574" s="18"/>
      <c r="N6574" s="24"/>
      <c r="Q6574" s="24"/>
      <c r="T6574" s="24"/>
      <c r="W6574" s="24"/>
      <c r="Z6574" s="24"/>
      <c r="AC6574" s="24"/>
      <c r="AI6574" s="24"/>
      <c r="AL6574" s="24"/>
      <c r="AO6574" s="24"/>
      <c r="AR6574" s="24"/>
      <c r="AU6574" s="24"/>
    </row>
    <row r="6575">
      <c r="J6575" s="18"/>
      <c r="N6575" s="24"/>
      <c r="Q6575" s="24"/>
      <c r="T6575" s="24"/>
      <c r="W6575" s="24"/>
      <c r="Z6575" s="24"/>
      <c r="AC6575" s="24"/>
      <c r="AI6575" s="24"/>
      <c r="AL6575" s="24"/>
      <c r="AO6575" s="24"/>
      <c r="AR6575" s="24"/>
      <c r="AU6575" s="24"/>
    </row>
    <row r="6576">
      <c r="J6576" s="18"/>
      <c r="N6576" s="24"/>
      <c r="Q6576" s="24"/>
      <c r="T6576" s="24"/>
      <c r="W6576" s="24"/>
      <c r="Z6576" s="24"/>
      <c r="AC6576" s="24"/>
      <c r="AI6576" s="24"/>
      <c r="AL6576" s="24"/>
      <c r="AO6576" s="24"/>
      <c r="AR6576" s="24"/>
      <c r="AU6576" s="24"/>
    </row>
    <row r="6577">
      <c r="J6577" s="18"/>
      <c r="N6577" s="24"/>
      <c r="Q6577" s="24"/>
      <c r="T6577" s="24"/>
      <c r="W6577" s="24"/>
      <c r="Z6577" s="24"/>
      <c r="AC6577" s="24"/>
      <c r="AI6577" s="24"/>
      <c r="AL6577" s="24"/>
      <c r="AO6577" s="24"/>
      <c r="AR6577" s="24"/>
      <c r="AU6577" s="24"/>
    </row>
    <row r="6578">
      <c r="J6578" s="18"/>
      <c r="N6578" s="24"/>
      <c r="Q6578" s="24"/>
      <c r="T6578" s="24"/>
      <c r="W6578" s="24"/>
      <c r="Z6578" s="24"/>
      <c r="AC6578" s="24"/>
      <c r="AI6578" s="24"/>
      <c r="AL6578" s="24"/>
      <c r="AO6578" s="24"/>
      <c r="AR6578" s="24"/>
      <c r="AU6578" s="24"/>
    </row>
    <row r="6579">
      <c r="J6579" s="18"/>
      <c r="N6579" s="24"/>
      <c r="Q6579" s="24"/>
      <c r="T6579" s="24"/>
      <c r="W6579" s="24"/>
      <c r="Z6579" s="24"/>
      <c r="AC6579" s="24"/>
      <c r="AI6579" s="24"/>
      <c r="AL6579" s="24"/>
      <c r="AO6579" s="24"/>
      <c r="AR6579" s="24"/>
      <c r="AU6579" s="24"/>
    </row>
    <row r="6580">
      <c r="J6580" s="18"/>
      <c r="N6580" s="24"/>
      <c r="Q6580" s="24"/>
      <c r="T6580" s="24"/>
      <c r="W6580" s="24"/>
      <c r="Z6580" s="24"/>
      <c r="AC6580" s="24"/>
      <c r="AI6580" s="24"/>
      <c r="AL6580" s="24"/>
      <c r="AO6580" s="24"/>
      <c r="AR6580" s="24"/>
      <c r="AU6580" s="24"/>
    </row>
    <row r="6581">
      <c r="J6581" s="18"/>
      <c r="N6581" s="24"/>
      <c r="Q6581" s="24"/>
      <c r="T6581" s="24"/>
      <c r="W6581" s="24"/>
      <c r="Z6581" s="24"/>
      <c r="AC6581" s="24"/>
      <c r="AI6581" s="24"/>
      <c r="AL6581" s="24"/>
      <c r="AO6581" s="24"/>
      <c r="AR6581" s="24"/>
      <c r="AU6581" s="24"/>
    </row>
    <row r="6582">
      <c r="J6582" s="18"/>
      <c r="N6582" s="24"/>
      <c r="Q6582" s="24"/>
      <c r="T6582" s="24"/>
      <c r="W6582" s="24"/>
      <c r="Z6582" s="24"/>
      <c r="AC6582" s="24"/>
      <c r="AI6582" s="24"/>
      <c r="AL6582" s="24"/>
      <c r="AO6582" s="24"/>
      <c r="AR6582" s="24"/>
      <c r="AU6582" s="24"/>
    </row>
    <row r="6583">
      <c r="J6583" s="18"/>
      <c r="N6583" s="24"/>
      <c r="Q6583" s="24"/>
      <c r="T6583" s="24"/>
      <c r="W6583" s="24"/>
      <c r="Z6583" s="24"/>
      <c r="AC6583" s="24"/>
      <c r="AI6583" s="24"/>
      <c r="AL6583" s="24"/>
      <c r="AO6583" s="24"/>
      <c r="AR6583" s="24"/>
      <c r="AU6583" s="24"/>
    </row>
    <row r="6584">
      <c r="J6584" s="18"/>
      <c r="N6584" s="24"/>
      <c r="Q6584" s="24"/>
      <c r="T6584" s="24"/>
      <c r="W6584" s="24"/>
      <c r="Z6584" s="24"/>
      <c r="AC6584" s="24"/>
      <c r="AI6584" s="24"/>
      <c r="AL6584" s="24"/>
      <c r="AO6584" s="24"/>
      <c r="AR6584" s="24"/>
      <c r="AU6584" s="24"/>
    </row>
    <row r="6585">
      <c r="J6585" s="18"/>
      <c r="N6585" s="24"/>
      <c r="Q6585" s="24"/>
      <c r="T6585" s="24"/>
      <c r="W6585" s="24"/>
      <c r="Z6585" s="24"/>
      <c r="AC6585" s="24"/>
      <c r="AI6585" s="24"/>
      <c r="AL6585" s="24"/>
      <c r="AO6585" s="24"/>
      <c r="AR6585" s="24"/>
      <c r="AU6585" s="24"/>
    </row>
    <row r="6586">
      <c r="J6586" s="18"/>
      <c r="N6586" s="24"/>
      <c r="Q6586" s="24"/>
      <c r="T6586" s="24"/>
      <c r="W6586" s="24"/>
      <c r="Z6586" s="24"/>
      <c r="AC6586" s="24"/>
      <c r="AI6586" s="24"/>
      <c r="AL6586" s="24"/>
      <c r="AO6586" s="24"/>
      <c r="AR6586" s="24"/>
      <c r="AU6586" s="24"/>
    </row>
    <row r="6587">
      <c r="J6587" s="18"/>
      <c r="N6587" s="24"/>
      <c r="Q6587" s="24"/>
      <c r="T6587" s="24"/>
      <c r="W6587" s="24"/>
      <c r="Z6587" s="24"/>
      <c r="AC6587" s="24"/>
      <c r="AI6587" s="24"/>
      <c r="AL6587" s="24"/>
      <c r="AO6587" s="24"/>
      <c r="AR6587" s="24"/>
      <c r="AU6587" s="24"/>
    </row>
    <row r="6588">
      <c r="J6588" s="18"/>
      <c r="N6588" s="24"/>
      <c r="Q6588" s="24"/>
      <c r="T6588" s="24"/>
      <c r="W6588" s="24"/>
      <c r="Z6588" s="24"/>
      <c r="AC6588" s="24"/>
      <c r="AI6588" s="24"/>
      <c r="AL6588" s="24"/>
      <c r="AO6588" s="24"/>
      <c r="AR6588" s="24"/>
      <c r="AU6588" s="24"/>
    </row>
    <row r="6589">
      <c r="J6589" s="18"/>
      <c r="N6589" s="24"/>
      <c r="Q6589" s="24"/>
      <c r="T6589" s="24"/>
      <c r="W6589" s="24"/>
      <c r="Z6589" s="24"/>
      <c r="AC6589" s="24"/>
      <c r="AI6589" s="24"/>
      <c r="AL6589" s="24"/>
      <c r="AO6589" s="24"/>
      <c r="AR6589" s="24"/>
      <c r="AU6589" s="24"/>
    </row>
    <row r="6590">
      <c r="J6590" s="18"/>
      <c r="N6590" s="24"/>
      <c r="Q6590" s="24"/>
      <c r="T6590" s="24"/>
      <c r="W6590" s="24"/>
      <c r="Z6590" s="24"/>
      <c r="AC6590" s="24"/>
      <c r="AI6590" s="24"/>
      <c r="AL6590" s="24"/>
      <c r="AO6590" s="24"/>
      <c r="AR6590" s="24"/>
      <c r="AU6590" s="24"/>
    </row>
    <row r="6591">
      <c r="J6591" s="18"/>
      <c r="N6591" s="24"/>
      <c r="Q6591" s="24"/>
      <c r="T6591" s="24"/>
      <c r="W6591" s="24"/>
      <c r="Z6591" s="24"/>
      <c r="AC6591" s="24"/>
      <c r="AI6591" s="24"/>
      <c r="AL6591" s="24"/>
      <c r="AO6591" s="24"/>
      <c r="AR6591" s="24"/>
      <c r="AU6591" s="24"/>
    </row>
    <row r="6592">
      <c r="J6592" s="18"/>
      <c r="N6592" s="24"/>
      <c r="Q6592" s="24"/>
      <c r="T6592" s="24"/>
      <c r="W6592" s="24"/>
      <c r="Z6592" s="24"/>
      <c r="AC6592" s="24"/>
      <c r="AI6592" s="24"/>
      <c r="AL6592" s="24"/>
      <c r="AO6592" s="24"/>
      <c r="AR6592" s="24"/>
      <c r="AU6592" s="24"/>
    </row>
    <row r="6593">
      <c r="J6593" s="18"/>
      <c r="N6593" s="24"/>
      <c r="Q6593" s="24"/>
      <c r="T6593" s="24"/>
      <c r="W6593" s="24"/>
      <c r="Z6593" s="24"/>
      <c r="AC6593" s="24"/>
      <c r="AI6593" s="24"/>
      <c r="AL6593" s="24"/>
      <c r="AO6593" s="24"/>
      <c r="AR6593" s="24"/>
      <c r="AU6593" s="24"/>
    </row>
    <row r="6594">
      <c r="J6594" s="18"/>
      <c r="N6594" s="24"/>
      <c r="Q6594" s="24"/>
      <c r="T6594" s="24"/>
      <c r="W6594" s="24"/>
      <c r="Z6594" s="24"/>
      <c r="AC6594" s="24"/>
      <c r="AI6594" s="24"/>
      <c r="AL6594" s="24"/>
      <c r="AO6594" s="24"/>
      <c r="AR6594" s="24"/>
      <c r="AU6594" s="24"/>
    </row>
    <row r="6595">
      <c r="J6595" s="18"/>
      <c r="N6595" s="24"/>
      <c r="Q6595" s="24"/>
      <c r="T6595" s="24"/>
      <c r="W6595" s="24"/>
      <c r="Z6595" s="24"/>
      <c r="AC6595" s="24"/>
      <c r="AI6595" s="24"/>
      <c r="AL6595" s="24"/>
      <c r="AO6595" s="24"/>
      <c r="AR6595" s="24"/>
      <c r="AU6595" s="24"/>
    </row>
    <row r="6596">
      <c r="J6596" s="18"/>
      <c r="N6596" s="24"/>
      <c r="Q6596" s="24"/>
      <c r="T6596" s="24"/>
      <c r="W6596" s="24"/>
      <c r="Z6596" s="24"/>
      <c r="AC6596" s="24"/>
      <c r="AI6596" s="24"/>
      <c r="AL6596" s="24"/>
      <c r="AO6596" s="24"/>
      <c r="AR6596" s="24"/>
      <c r="AU6596" s="24"/>
    </row>
    <row r="6597">
      <c r="J6597" s="18"/>
      <c r="N6597" s="24"/>
      <c r="Q6597" s="24"/>
      <c r="T6597" s="24"/>
      <c r="W6597" s="24"/>
      <c r="Z6597" s="24"/>
      <c r="AC6597" s="24"/>
      <c r="AI6597" s="24"/>
      <c r="AL6597" s="24"/>
      <c r="AO6597" s="24"/>
      <c r="AR6597" s="24"/>
      <c r="AU6597" s="24"/>
    </row>
    <row r="6598">
      <c r="J6598" s="18"/>
      <c r="N6598" s="24"/>
      <c r="Q6598" s="24"/>
      <c r="T6598" s="24"/>
      <c r="W6598" s="24"/>
      <c r="Z6598" s="24"/>
      <c r="AC6598" s="24"/>
      <c r="AI6598" s="24"/>
      <c r="AL6598" s="24"/>
      <c r="AO6598" s="24"/>
      <c r="AR6598" s="24"/>
      <c r="AU6598" s="24"/>
    </row>
    <row r="6599">
      <c r="J6599" s="18"/>
      <c r="N6599" s="24"/>
      <c r="Q6599" s="24"/>
      <c r="T6599" s="24"/>
      <c r="W6599" s="24"/>
      <c r="Z6599" s="24"/>
      <c r="AC6599" s="24"/>
      <c r="AI6599" s="24"/>
      <c r="AL6599" s="24"/>
      <c r="AO6599" s="24"/>
      <c r="AR6599" s="24"/>
      <c r="AU6599" s="24"/>
    </row>
    <row r="6600">
      <c r="J6600" s="18"/>
      <c r="N6600" s="24"/>
      <c r="Q6600" s="24"/>
      <c r="T6600" s="24"/>
      <c r="W6600" s="24"/>
      <c r="Z6600" s="24"/>
      <c r="AC6600" s="24"/>
      <c r="AI6600" s="24"/>
      <c r="AL6600" s="24"/>
      <c r="AO6600" s="24"/>
      <c r="AR6600" s="24"/>
      <c r="AU6600" s="24"/>
    </row>
    <row r="6601">
      <c r="J6601" s="18"/>
      <c r="N6601" s="24"/>
      <c r="Q6601" s="24"/>
      <c r="T6601" s="24"/>
      <c r="W6601" s="24"/>
      <c r="Z6601" s="24"/>
      <c r="AC6601" s="24"/>
      <c r="AI6601" s="24"/>
      <c r="AL6601" s="24"/>
      <c r="AO6601" s="24"/>
      <c r="AR6601" s="24"/>
      <c r="AU6601" s="24"/>
    </row>
    <row r="6602">
      <c r="J6602" s="18"/>
      <c r="N6602" s="24"/>
      <c r="Q6602" s="24"/>
      <c r="T6602" s="24"/>
      <c r="W6602" s="24"/>
      <c r="Z6602" s="24"/>
      <c r="AC6602" s="24"/>
      <c r="AI6602" s="24"/>
      <c r="AL6602" s="24"/>
      <c r="AO6602" s="24"/>
      <c r="AR6602" s="24"/>
      <c r="AU6602" s="24"/>
    </row>
    <row r="6603">
      <c r="J6603" s="18"/>
      <c r="N6603" s="24"/>
      <c r="Q6603" s="24"/>
      <c r="T6603" s="24"/>
      <c r="W6603" s="24"/>
      <c r="Z6603" s="24"/>
      <c r="AC6603" s="24"/>
      <c r="AI6603" s="24"/>
      <c r="AL6603" s="24"/>
      <c r="AO6603" s="24"/>
      <c r="AR6603" s="24"/>
      <c r="AU6603" s="24"/>
    </row>
    <row r="6604">
      <c r="J6604" s="18"/>
      <c r="N6604" s="24"/>
      <c r="Q6604" s="24"/>
      <c r="T6604" s="24"/>
      <c r="W6604" s="24"/>
      <c r="Z6604" s="24"/>
      <c r="AC6604" s="24"/>
      <c r="AI6604" s="24"/>
      <c r="AL6604" s="24"/>
      <c r="AO6604" s="24"/>
      <c r="AR6604" s="24"/>
      <c r="AU6604" s="24"/>
    </row>
    <row r="6605">
      <c r="J6605" s="18"/>
      <c r="N6605" s="24"/>
      <c r="Q6605" s="24"/>
      <c r="T6605" s="24"/>
      <c r="W6605" s="24"/>
      <c r="Z6605" s="24"/>
      <c r="AC6605" s="24"/>
      <c r="AI6605" s="24"/>
      <c r="AL6605" s="24"/>
      <c r="AO6605" s="24"/>
      <c r="AR6605" s="24"/>
      <c r="AU6605" s="24"/>
    </row>
    <row r="6606">
      <c r="J6606" s="18"/>
      <c r="N6606" s="24"/>
      <c r="Q6606" s="24"/>
      <c r="T6606" s="24"/>
      <c r="W6606" s="24"/>
      <c r="Z6606" s="24"/>
      <c r="AC6606" s="24"/>
      <c r="AI6606" s="24"/>
      <c r="AL6606" s="24"/>
      <c r="AO6606" s="24"/>
      <c r="AR6606" s="24"/>
      <c r="AU6606" s="24"/>
    </row>
    <row r="6607">
      <c r="J6607" s="18"/>
      <c r="N6607" s="24"/>
      <c r="Q6607" s="24"/>
      <c r="T6607" s="24"/>
      <c r="W6607" s="24"/>
      <c r="Z6607" s="24"/>
      <c r="AC6607" s="24"/>
      <c r="AI6607" s="24"/>
      <c r="AL6607" s="24"/>
      <c r="AO6607" s="24"/>
      <c r="AR6607" s="24"/>
      <c r="AU6607" s="24"/>
    </row>
    <row r="6608">
      <c r="J6608" s="18"/>
      <c r="N6608" s="24"/>
      <c r="Q6608" s="24"/>
      <c r="T6608" s="24"/>
      <c r="W6608" s="24"/>
      <c r="Z6608" s="24"/>
      <c r="AC6608" s="24"/>
      <c r="AI6608" s="24"/>
      <c r="AL6608" s="24"/>
      <c r="AO6608" s="24"/>
      <c r="AR6608" s="24"/>
      <c r="AU6608" s="24"/>
    </row>
    <row r="6609">
      <c r="J6609" s="18"/>
      <c r="N6609" s="24"/>
      <c r="Q6609" s="24"/>
      <c r="T6609" s="24"/>
      <c r="W6609" s="24"/>
      <c r="Z6609" s="24"/>
      <c r="AC6609" s="24"/>
      <c r="AI6609" s="24"/>
      <c r="AL6609" s="24"/>
      <c r="AO6609" s="24"/>
      <c r="AR6609" s="24"/>
      <c r="AU6609" s="24"/>
    </row>
    <row r="6610">
      <c r="J6610" s="18"/>
      <c r="N6610" s="24"/>
      <c r="Q6610" s="24"/>
      <c r="T6610" s="24"/>
      <c r="W6610" s="24"/>
      <c r="Z6610" s="24"/>
      <c r="AC6610" s="24"/>
      <c r="AI6610" s="24"/>
      <c r="AL6610" s="24"/>
      <c r="AO6610" s="24"/>
      <c r="AR6610" s="24"/>
      <c r="AU6610" s="24"/>
    </row>
    <row r="6611">
      <c r="J6611" s="18"/>
      <c r="N6611" s="24"/>
      <c r="Q6611" s="24"/>
      <c r="T6611" s="24"/>
      <c r="W6611" s="24"/>
      <c r="Z6611" s="24"/>
      <c r="AC6611" s="24"/>
      <c r="AI6611" s="24"/>
      <c r="AL6611" s="24"/>
      <c r="AO6611" s="24"/>
      <c r="AR6611" s="24"/>
      <c r="AU6611" s="24"/>
    </row>
    <row r="6612">
      <c r="J6612" s="18"/>
      <c r="N6612" s="24"/>
      <c r="Q6612" s="24"/>
      <c r="T6612" s="24"/>
      <c r="W6612" s="24"/>
      <c r="Z6612" s="24"/>
      <c r="AC6612" s="24"/>
      <c r="AI6612" s="24"/>
      <c r="AL6612" s="24"/>
      <c r="AO6612" s="24"/>
      <c r="AR6612" s="24"/>
      <c r="AU6612" s="24"/>
    </row>
    <row r="6613">
      <c r="J6613" s="18"/>
      <c r="N6613" s="24"/>
      <c r="Q6613" s="24"/>
      <c r="T6613" s="24"/>
      <c r="W6613" s="24"/>
      <c r="Z6613" s="24"/>
      <c r="AC6613" s="24"/>
      <c r="AI6613" s="24"/>
      <c r="AL6613" s="24"/>
      <c r="AO6613" s="24"/>
      <c r="AR6613" s="24"/>
      <c r="AU6613" s="24"/>
    </row>
    <row r="6614">
      <c r="J6614" s="18"/>
      <c r="N6614" s="24"/>
      <c r="Q6614" s="24"/>
      <c r="T6614" s="24"/>
      <c r="W6614" s="24"/>
      <c r="Z6614" s="24"/>
      <c r="AC6614" s="24"/>
      <c r="AI6614" s="24"/>
      <c r="AL6614" s="24"/>
      <c r="AO6614" s="24"/>
      <c r="AR6614" s="24"/>
      <c r="AU6614" s="24"/>
    </row>
    <row r="6615">
      <c r="J6615" s="18"/>
      <c r="N6615" s="24"/>
      <c r="Q6615" s="24"/>
      <c r="T6615" s="24"/>
      <c r="W6615" s="24"/>
      <c r="Z6615" s="24"/>
      <c r="AC6615" s="24"/>
      <c r="AI6615" s="24"/>
      <c r="AL6615" s="24"/>
      <c r="AO6615" s="24"/>
      <c r="AR6615" s="24"/>
      <c r="AU6615" s="24"/>
    </row>
    <row r="6616">
      <c r="J6616" s="18"/>
      <c r="N6616" s="24"/>
      <c r="Q6616" s="24"/>
      <c r="T6616" s="24"/>
      <c r="W6616" s="24"/>
      <c r="Z6616" s="24"/>
      <c r="AC6616" s="24"/>
      <c r="AI6616" s="24"/>
      <c r="AL6616" s="24"/>
      <c r="AO6616" s="24"/>
      <c r="AR6616" s="24"/>
      <c r="AU6616" s="24"/>
    </row>
    <row r="6617">
      <c r="J6617" s="18"/>
      <c r="N6617" s="24"/>
      <c r="Q6617" s="24"/>
      <c r="T6617" s="24"/>
      <c r="W6617" s="24"/>
      <c r="Z6617" s="24"/>
      <c r="AC6617" s="24"/>
      <c r="AI6617" s="24"/>
      <c r="AL6617" s="24"/>
      <c r="AO6617" s="24"/>
      <c r="AR6617" s="24"/>
      <c r="AU6617" s="24"/>
    </row>
    <row r="6618">
      <c r="J6618" s="18"/>
      <c r="N6618" s="24"/>
      <c r="Q6618" s="24"/>
      <c r="T6618" s="24"/>
      <c r="W6618" s="24"/>
      <c r="Z6618" s="24"/>
      <c r="AC6618" s="24"/>
      <c r="AI6618" s="24"/>
      <c r="AL6618" s="24"/>
      <c r="AO6618" s="24"/>
      <c r="AR6618" s="24"/>
      <c r="AU6618" s="24"/>
    </row>
    <row r="6619">
      <c r="J6619" s="18"/>
      <c r="N6619" s="24"/>
      <c r="Q6619" s="24"/>
      <c r="T6619" s="24"/>
      <c r="W6619" s="24"/>
      <c r="Z6619" s="24"/>
      <c r="AC6619" s="24"/>
      <c r="AI6619" s="24"/>
      <c r="AL6619" s="24"/>
      <c r="AO6619" s="24"/>
      <c r="AR6619" s="24"/>
      <c r="AU6619" s="24"/>
    </row>
    <row r="6620">
      <c r="J6620" s="18"/>
      <c r="N6620" s="24"/>
      <c r="Q6620" s="24"/>
      <c r="T6620" s="24"/>
      <c r="W6620" s="24"/>
      <c r="Z6620" s="24"/>
      <c r="AC6620" s="24"/>
      <c r="AI6620" s="24"/>
      <c r="AL6620" s="24"/>
      <c r="AO6620" s="24"/>
      <c r="AR6620" s="24"/>
      <c r="AU6620" s="24"/>
    </row>
    <row r="6621">
      <c r="J6621" s="18"/>
      <c r="N6621" s="24"/>
      <c r="Q6621" s="24"/>
      <c r="T6621" s="24"/>
      <c r="W6621" s="24"/>
      <c r="Z6621" s="24"/>
      <c r="AC6621" s="24"/>
      <c r="AI6621" s="24"/>
      <c r="AL6621" s="24"/>
      <c r="AO6621" s="24"/>
      <c r="AR6621" s="24"/>
      <c r="AU6621" s="24"/>
    </row>
    <row r="6622">
      <c r="J6622" s="18"/>
      <c r="N6622" s="24"/>
      <c r="Q6622" s="24"/>
      <c r="T6622" s="24"/>
      <c r="W6622" s="24"/>
      <c r="Z6622" s="24"/>
      <c r="AC6622" s="24"/>
      <c r="AI6622" s="24"/>
      <c r="AL6622" s="24"/>
      <c r="AO6622" s="24"/>
      <c r="AR6622" s="24"/>
      <c r="AU6622" s="24"/>
    </row>
    <row r="6623">
      <c r="J6623" s="18"/>
      <c r="N6623" s="24"/>
      <c r="Q6623" s="24"/>
      <c r="T6623" s="24"/>
      <c r="W6623" s="24"/>
      <c r="Z6623" s="24"/>
      <c r="AC6623" s="24"/>
      <c r="AI6623" s="24"/>
      <c r="AL6623" s="24"/>
      <c r="AO6623" s="24"/>
      <c r="AR6623" s="24"/>
      <c r="AU6623" s="24"/>
    </row>
    <row r="6624">
      <c r="J6624" s="18"/>
      <c r="N6624" s="24"/>
      <c r="Q6624" s="24"/>
      <c r="T6624" s="24"/>
      <c r="W6624" s="24"/>
      <c r="Z6624" s="24"/>
      <c r="AC6624" s="24"/>
      <c r="AI6624" s="24"/>
      <c r="AL6624" s="24"/>
      <c r="AO6624" s="24"/>
      <c r="AR6624" s="24"/>
      <c r="AU6624" s="24"/>
    </row>
    <row r="6625">
      <c r="J6625" s="18"/>
      <c r="N6625" s="24"/>
      <c r="Q6625" s="24"/>
      <c r="T6625" s="24"/>
      <c r="W6625" s="24"/>
      <c r="Z6625" s="24"/>
      <c r="AC6625" s="24"/>
      <c r="AI6625" s="24"/>
      <c r="AL6625" s="24"/>
      <c r="AO6625" s="24"/>
      <c r="AR6625" s="24"/>
      <c r="AU6625" s="24"/>
    </row>
    <row r="6626">
      <c r="J6626" s="18"/>
      <c r="N6626" s="24"/>
      <c r="Q6626" s="24"/>
      <c r="T6626" s="24"/>
      <c r="W6626" s="24"/>
      <c r="Z6626" s="24"/>
      <c r="AC6626" s="24"/>
      <c r="AI6626" s="24"/>
      <c r="AL6626" s="24"/>
      <c r="AO6626" s="24"/>
      <c r="AR6626" s="24"/>
      <c r="AU6626" s="24"/>
    </row>
    <row r="6627">
      <c r="J6627" s="18"/>
      <c r="N6627" s="24"/>
      <c r="Q6627" s="24"/>
      <c r="T6627" s="24"/>
      <c r="W6627" s="24"/>
      <c r="Z6627" s="24"/>
      <c r="AC6627" s="24"/>
      <c r="AI6627" s="24"/>
      <c r="AL6627" s="24"/>
      <c r="AO6627" s="24"/>
      <c r="AR6627" s="24"/>
      <c r="AU6627" s="24"/>
    </row>
    <row r="6628">
      <c r="J6628" s="18"/>
      <c r="N6628" s="24"/>
      <c r="Q6628" s="24"/>
      <c r="T6628" s="24"/>
      <c r="W6628" s="24"/>
      <c r="Z6628" s="24"/>
      <c r="AC6628" s="24"/>
      <c r="AI6628" s="24"/>
      <c r="AL6628" s="24"/>
      <c r="AO6628" s="24"/>
      <c r="AR6628" s="24"/>
      <c r="AU6628" s="24"/>
    </row>
    <row r="6629">
      <c r="J6629" s="18"/>
      <c r="N6629" s="24"/>
      <c r="Q6629" s="24"/>
      <c r="T6629" s="24"/>
      <c r="W6629" s="24"/>
      <c r="Z6629" s="24"/>
      <c r="AC6629" s="24"/>
      <c r="AI6629" s="24"/>
      <c r="AL6629" s="24"/>
      <c r="AO6629" s="24"/>
      <c r="AR6629" s="24"/>
      <c r="AU6629" s="24"/>
    </row>
    <row r="6630">
      <c r="J6630" s="18"/>
      <c r="N6630" s="24"/>
      <c r="Q6630" s="24"/>
      <c r="T6630" s="24"/>
      <c r="W6630" s="24"/>
      <c r="Z6630" s="24"/>
      <c r="AC6630" s="24"/>
      <c r="AI6630" s="24"/>
      <c r="AL6630" s="24"/>
      <c r="AO6630" s="24"/>
      <c r="AR6630" s="24"/>
      <c r="AU6630" s="24"/>
    </row>
    <row r="6631">
      <c r="J6631" s="18"/>
      <c r="N6631" s="24"/>
      <c r="Q6631" s="24"/>
      <c r="T6631" s="24"/>
      <c r="W6631" s="24"/>
      <c r="Z6631" s="24"/>
      <c r="AC6631" s="24"/>
      <c r="AI6631" s="24"/>
      <c r="AL6631" s="24"/>
      <c r="AO6631" s="24"/>
      <c r="AR6631" s="24"/>
      <c r="AU6631" s="24"/>
    </row>
    <row r="6632">
      <c r="J6632" s="18"/>
      <c r="N6632" s="24"/>
      <c r="Q6632" s="24"/>
      <c r="T6632" s="24"/>
      <c r="W6632" s="24"/>
      <c r="Z6632" s="24"/>
      <c r="AC6632" s="24"/>
      <c r="AI6632" s="24"/>
      <c r="AL6632" s="24"/>
      <c r="AO6632" s="24"/>
      <c r="AR6632" s="24"/>
      <c r="AU6632" s="24"/>
    </row>
    <row r="6633">
      <c r="J6633" s="18"/>
      <c r="N6633" s="24"/>
      <c r="Q6633" s="24"/>
      <c r="T6633" s="24"/>
      <c r="W6633" s="24"/>
      <c r="Z6633" s="24"/>
      <c r="AC6633" s="24"/>
      <c r="AI6633" s="24"/>
      <c r="AL6633" s="24"/>
      <c r="AO6633" s="24"/>
      <c r="AR6633" s="24"/>
      <c r="AU6633" s="24"/>
    </row>
    <row r="6634">
      <c r="J6634" s="18"/>
      <c r="N6634" s="24"/>
      <c r="Q6634" s="24"/>
      <c r="T6634" s="24"/>
      <c r="W6634" s="24"/>
      <c r="Z6634" s="24"/>
      <c r="AC6634" s="24"/>
      <c r="AI6634" s="24"/>
      <c r="AL6634" s="24"/>
      <c r="AO6634" s="24"/>
      <c r="AR6634" s="24"/>
      <c r="AU6634" s="24"/>
    </row>
    <row r="6635">
      <c r="J6635" s="18"/>
      <c r="N6635" s="24"/>
      <c r="Q6635" s="24"/>
      <c r="T6635" s="24"/>
      <c r="W6635" s="24"/>
      <c r="Z6635" s="24"/>
      <c r="AC6635" s="24"/>
      <c r="AI6635" s="24"/>
      <c r="AL6635" s="24"/>
      <c r="AO6635" s="24"/>
      <c r="AR6635" s="24"/>
      <c r="AU6635" s="24"/>
    </row>
    <row r="6636">
      <c r="J6636" s="18"/>
      <c r="N6636" s="24"/>
      <c r="Q6636" s="24"/>
      <c r="T6636" s="24"/>
      <c r="W6636" s="24"/>
      <c r="Z6636" s="24"/>
      <c r="AC6636" s="24"/>
      <c r="AI6636" s="24"/>
      <c r="AL6636" s="24"/>
      <c r="AO6636" s="24"/>
      <c r="AR6636" s="24"/>
      <c r="AU6636" s="24"/>
    </row>
    <row r="6637">
      <c r="J6637" s="18"/>
      <c r="N6637" s="24"/>
      <c r="Q6637" s="24"/>
      <c r="T6637" s="24"/>
      <c r="W6637" s="24"/>
      <c r="Z6637" s="24"/>
      <c r="AC6637" s="24"/>
      <c r="AI6637" s="24"/>
      <c r="AL6637" s="24"/>
      <c r="AO6637" s="24"/>
      <c r="AR6637" s="24"/>
      <c r="AU6637" s="24"/>
    </row>
    <row r="6638">
      <c r="J6638" s="18"/>
      <c r="N6638" s="24"/>
      <c r="Q6638" s="24"/>
      <c r="T6638" s="24"/>
      <c r="W6638" s="24"/>
      <c r="Z6638" s="24"/>
      <c r="AC6638" s="24"/>
      <c r="AI6638" s="24"/>
      <c r="AL6638" s="24"/>
      <c r="AO6638" s="24"/>
      <c r="AR6638" s="24"/>
      <c r="AU6638" s="24"/>
    </row>
    <row r="6639">
      <c r="J6639" s="18"/>
      <c r="N6639" s="24"/>
      <c r="Q6639" s="24"/>
      <c r="T6639" s="24"/>
      <c r="W6639" s="24"/>
      <c r="Z6639" s="24"/>
      <c r="AC6639" s="24"/>
      <c r="AI6639" s="24"/>
      <c r="AL6639" s="24"/>
      <c r="AO6639" s="24"/>
      <c r="AR6639" s="24"/>
      <c r="AU6639" s="24"/>
    </row>
    <row r="6640">
      <c r="J6640" s="18"/>
      <c r="N6640" s="24"/>
      <c r="Q6640" s="24"/>
      <c r="T6640" s="24"/>
      <c r="W6640" s="24"/>
      <c r="Z6640" s="24"/>
      <c r="AC6640" s="24"/>
      <c r="AI6640" s="24"/>
      <c r="AL6640" s="24"/>
      <c r="AO6640" s="24"/>
      <c r="AR6640" s="24"/>
      <c r="AU6640" s="24"/>
    </row>
    <row r="6641">
      <c r="J6641" s="18"/>
      <c r="N6641" s="24"/>
      <c r="Q6641" s="24"/>
      <c r="T6641" s="24"/>
      <c r="W6641" s="24"/>
      <c r="Z6641" s="24"/>
      <c r="AC6641" s="24"/>
      <c r="AI6641" s="24"/>
      <c r="AL6641" s="24"/>
      <c r="AO6641" s="24"/>
      <c r="AR6641" s="24"/>
      <c r="AU6641" s="24"/>
    </row>
    <row r="6642">
      <c r="J6642" s="18"/>
      <c r="N6642" s="24"/>
      <c r="Q6642" s="24"/>
      <c r="T6642" s="24"/>
      <c r="W6642" s="24"/>
      <c r="Z6642" s="24"/>
      <c r="AC6642" s="24"/>
      <c r="AI6642" s="24"/>
      <c r="AL6642" s="24"/>
      <c r="AO6642" s="24"/>
      <c r="AR6642" s="24"/>
      <c r="AU6642" s="24"/>
    </row>
    <row r="6643">
      <c r="J6643" s="18"/>
      <c r="N6643" s="24"/>
      <c r="Q6643" s="24"/>
      <c r="T6643" s="24"/>
      <c r="W6643" s="24"/>
      <c r="Z6643" s="24"/>
      <c r="AC6643" s="24"/>
      <c r="AI6643" s="24"/>
      <c r="AL6643" s="24"/>
      <c r="AO6643" s="24"/>
      <c r="AR6643" s="24"/>
      <c r="AU6643" s="24"/>
    </row>
    <row r="6644">
      <c r="J6644" s="18"/>
      <c r="N6644" s="24"/>
      <c r="Q6644" s="24"/>
      <c r="T6644" s="24"/>
      <c r="W6644" s="24"/>
      <c r="Z6644" s="24"/>
      <c r="AC6644" s="24"/>
      <c r="AI6644" s="24"/>
      <c r="AL6644" s="24"/>
      <c r="AO6644" s="24"/>
      <c r="AR6644" s="24"/>
      <c r="AU6644" s="24"/>
    </row>
    <row r="6645">
      <c r="J6645" s="18"/>
      <c r="N6645" s="24"/>
      <c r="Q6645" s="24"/>
      <c r="T6645" s="24"/>
      <c r="W6645" s="24"/>
      <c r="Z6645" s="24"/>
      <c r="AC6645" s="24"/>
      <c r="AI6645" s="24"/>
      <c r="AL6645" s="24"/>
      <c r="AO6645" s="24"/>
      <c r="AR6645" s="24"/>
      <c r="AU6645" s="24"/>
    </row>
    <row r="6646">
      <c r="J6646" s="18"/>
      <c r="N6646" s="24"/>
      <c r="Q6646" s="24"/>
      <c r="T6646" s="24"/>
      <c r="W6646" s="24"/>
      <c r="Z6646" s="24"/>
      <c r="AC6646" s="24"/>
      <c r="AI6646" s="24"/>
      <c r="AL6646" s="24"/>
      <c r="AO6646" s="24"/>
      <c r="AR6646" s="24"/>
      <c r="AU6646" s="24"/>
    </row>
    <row r="6647">
      <c r="J6647" s="18"/>
      <c r="N6647" s="24"/>
      <c r="Q6647" s="24"/>
      <c r="T6647" s="24"/>
      <c r="W6647" s="24"/>
      <c r="Z6647" s="24"/>
      <c r="AC6647" s="24"/>
      <c r="AI6647" s="24"/>
      <c r="AL6647" s="24"/>
      <c r="AO6647" s="24"/>
      <c r="AR6647" s="24"/>
      <c r="AU6647" s="24"/>
    </row>
    <row r="6648">
      <c r="J6648" s="18"/>
      <c r="N6648" s="24"/>
      <c r="Q6648" s="24"/>
      <c r="T6648" s="24"/>
      <c r="W6648" s="24"/>
      <c r="Z6648" s="24"/>
      <c r="AC6648" s="24"/>
      <c r="AI6648" s="24"/>
      <c r="AL6648" s="24"/>
      <c r="AO6648" s="24"/>
      <c r="AR6648" s="24"/>
      <c r="AU6648" s="24"/>
    </row>
    <row r="6649">
      <c r="J6649" s="18"/>
      <c r="N6649" s="24"/>
      <c r="Q6649" s="24"/>
      <c r="T6649" s="24"/>
      <c r="W6649" s="24"/>
      <c r="Z6649" s="24"/>
      <c r="AC6649" s="24"/>
      <c r="AI6649" s="24"/>
      <c r="AL6649" s="24"/>
      <c r="AO6649" s="24"/>
      <c r="AR6649" s="24"/>
      <c r="AU6649" s="24"/>
    </row>
    <row r="6650">
      <c r="J6650" s="18"/>
      <c r="N6650" s="24"/>
      <c r="Q6650" s="24"/>
      <c r="T6650" s="24"/>
      <c r="W6650" s="24"/>
      <c r="Z6650" s="24"/>
      <c r="AC6650" s="24"/>
      <c r="AI6650" s="24"/>
      <c r="AL6650" s="24"/>
      <c r="AO6650" s="24"/>
      <c r="AR6650" s="24"/>
      <c r="AU6650" s="24"/>
    </row>
    <row r="6651">
      <c r="J6651" s="18"/>
      <c r="N6651" s="24"/>
      <c r="Q6651" s="24"/>
      <c r="T6651" s="24"/>
      <c r="W6651" s="24"/>
      <c r="Z6651" s="24"/>
      <c r="AC6651" s="24"/>
      <c r="AI6651" s="24"/>
      <c r="AL6651" s="24"/>
      <c r="AO6651" s="24"/>
      <c r="AR6651" s="24"/>
      <c r="AU6651" s="24"/>
    </row>
    <row r="6652">
      <c r="J6652" s="18"/>
      <c r="N6652" s="24"/>
      <c r="Q6652" s="24"/>
      <c r="T6652" s="24"/>
      <c r="W6652" s="24"/>
      <c r="Z6652" s="24"/>
      <c r="AC6652" s="24"/>
      <c r="AI6652" s="24"/>
      <c r="AL6652" s="24"/>
      <c r="AO6652" s="24"/>
      <c r="AR6652" s="24"/>
      <c r="AU6652" s="24"/>
    </row>
    <row r="6653">
      <c r="J6653" s="18"/>
      <c r="N6653" s="24"/>
      <c r="Q6653" s="24"/>
      <c r="T6653" s="24"/>
      <c r="W6653" s="24"/>
      <c r="Z6653" s="24"/>
      <c r="AC6653" s="24"/>
      <c r="AI6653" s="24"/>
      <c r="AL6653" s="24"/>
      <c r="AO6653" s="24"/>
      <c r="AR6653" s="24"/>
      <c r="AU6653" s="24"/>
    </row>
    <row r="6654">
      <c r="J6654" s="18"/>
      <c r="N6654" s="24"/>
      <c r="Q6654" s="24"/>
      <c r="T6654" s="24"/>
      <c r="W6654" s="24"/>
      <c r="Z6654" s="24"/>
      <c r="AC6654" s="24"/>
      <c r="AI6654" s="24"/>
      <c r="AL6654" s="24"/>
      <c r="AO6654" s="24"/>
      <c r="AR6654" s="24"/>
      <c r="AU6654" s="24"/>
    </row>
    <row r="6655">
      <c r="J6655" s="18"/>
      <c r="N6655" s="24"/>
      <c r="Q6655" s="24"/>
      <c r="T6655" s="24"/>
      <c r="W6655" s="24"/>
      <c r="Z6655" s="24"/>
      <c r="AC6655" s="24"/>
      <c r="AI6655" s="24"/>
      <c r="AL6655" s="24"/>
      <c r="AO6655" s="24"/>
      <c r="AR6655" s="24"/>
      <c r="AU6655" s="24"/>
    </row>
    <row r="6656">
      <c r="J6656" s="18"/>
      <c r="N6656" s="24"/>
      <c r="Q6656" s="24"/>
      <c r="T6656" s="24"/>
      <c r="W6656" s="24"/>
      <c r="Z6656" s="24"/>
      <c r="AC6656" s="24"/>
      <c r="AI6656" s="24"/>
      <c r="AL6656" s="24"/>
      <c r="AO6656" s="24"/>
      <c r="AR6656" s="24"/>
      <c r="AU6656" s="24"/>
    </row>
    <row r="6657">
      <c r="J6657" s="18"/>
      <c r="N6657" s="24"/>
      <c r="Q6657" s="24"/>
      <c r="T6657" s="24"/>
      <c r="W6657" s="24"/>
      <c r="Z6657" s="24"/>
      <c r="AC6657" s="24"/>
      <c r="AI6657" s="24"/>
      <c r="AL6657" s="24"/>
      <c r="AO6657" s="24"/>
      <c r="AR6657" s="24"/>
      <c r="AU6657" s="24"/>
    </row>
    <row r="6658">
      <c r="J6658" s="18"/>
      <c r="N6658" s="24"/>
      <c r="Q6658" s="24"/>
      <c r="T6658" s="24"/>
      <c r="W6658" s="24"/>
      <c r="Z6658" s="24"/>
      <c r="AC6658" s="24"/>
      <c r="AI6658" s="24"/>
      <c r="AL6658" s="24"/>
      <c r="AO6658" s="24"/>
      <c r="AR6658" s="24"/>
      <c r="AU6658" s="24"/>
    </row>
    <row r="6659">
      <c r="J6659" s="18"/>
      <c r="N6659" s="24"/>
      <c r="Q6659" s="24"/>
      <c r="T6659" s="24"/>
      <c r="W6659" s="24"/>
      <c r="Z6659" s="24"/>
      <c r="AC6659" s="24"/>
      <c r="AI6659" s="24"/>
      <c r="AL6659" s="24"/>
      <c r="AO6659" s="24"/>
      <c r="AR6659" s="24"/>
      <c r="AU6659" s="24"/>
    </row>
    <row r="6660">
      <c r="J6660" s="18"/>
      <c r="N6660" s="24"/>
      <c r="Q6660" s="24"/>
      <c r="T6660" s="24"/>
      <c r="W6660" s="24"/>
      <c r="Z6660" s="24"/>
      <c r="AC6660" s="24"/>
      <c r="AI6660" s="24"/>
      <c r="AL6660" s="24"/>
      <c r="AO6660" s="24"/>
      <c r="AR6660" s="24"/>
      <c r="AU6660" s="24"/>
    </row>
    <row r="6661">
      <c r="J6661" s="18"/>
      <c r="N6661" s="24"/>
      <c r="Q6661" s="24"/>
      <c r="T6661" s="24"/>
      <c r="W6661" s="24"/>
      <c r="Z6661" s="24"/>
      <c r="AC6661" s="24"/>
      <c r="AI6661" s="24"/>
      <c r="AL6661" s="24"/>
      <c r="AO6661" s="24"/>
      <c r="AR6661" s="24"/>
      <c r="AU6661" s="24"/>
    </row>
    <row r="6662">
      <c r="J6662" s="18"/>
      <c r="N6662" s="24"/>
      <c r="Q6662" s="24"/>
      <c r="T6662" s="24"/>
      <c r="W6662" s="24"/>
      <c r="Z6662" s="24"/>
      <c r="AC6662" s="24"/>
      <c r="AI6662" s="24"/>
      <c r="AL6662" s="24"/>
      <c r="AO6662" s="24"/>
      <c r="AR6662" s="24"/>
      <c r="AU6662" s="24"/>
    </row>
    <row r="6663">
      <c r="J6663" s="18"/>
      <c r="N6663" s="24"/>
      <c r="Q6663" s="24"/>
      <c r="T6663" s="24"/>
      <c r="W6663" s="24"/>
      <c r="Z6663" s="24"/>
      <c r="AC6663" s="24"/>
      <c r="AI6663" s="24"/>
      <c r="AL6663" s="24"/>
      <c r="AO6663" s="24"/>
      <c r="AR6663" s="24"/>
      <c r="AU6663" s="24"/>
    </row>
    <row r="6664">
      <c r="J6664" s="18"/>
      <c r="N6664" s="24"/>
      <c r="Q6664" s="24"/>
      <c r="T6664" s="24"/>
      <c r="W6664" s="24"/>
      <c r="Z6664" s="24"/>
      <c r="AC6664" s="24"/>
      <c r="AI6664" s="24"/>
      <c r="AL6664" s="24"/>
      <c r="AO6664" s="24"/>
      <c r="AR6664" s="24"/>
      <c r="AU6664" s="24"/>
    </row>
    <row r="6665">
      <c r="J6665" s="18"/>
      <c r="N6665" s="24"/>
      <c r="Q6665" s="24"/>
      <c r="T6665" s="24"/>
      <c r="W6665" s="24"/>
      <c r="Z6665" s="24"/>
      <c r="AC6665" s="24"/>
      <c r="AI6665" s="24"/>
      <c r="AL6665" s="24"/>
      <c r="AO6665" s="24"/>
      <c r="AR6665" s="24"/>
      <c r="AU6665" s="24"/>
    </row>
    <row r="6666">
      <c r="J6666" s="18"/>
      <c r="N6666" s="24"/>
      <c r="Q6666" s="24"/>
      <c r="T6666" s="24"/>
      <c r="W6666" s="24"/>
      <c r="Z6666" s="24"/>
      <c r="AC6666" s="24"/>
      <c r="AI6666" s="24"/>
      <c r="AL6666" s="24"/>
      <c r="AO6666" s="24"/>
      <c r="AR6666" s="24"/>
      <c r="AU6666" s="24"/>
    </row>
    <row r="6667">
      <c r="J6667" s="18"/>
      <c r="N6667" s="24"/>
      <c r="Q6667" s="24"/>
      <c r="T6667" s="24"/>
      <c r="W6667" s="24"/>
      <c r="Z6667" s="24"/>
      <c r="AC6667" s="24"/>
      <c r="AI6667" s="24"/>
      <c r="AL6667" s="24"/>
      <c r="AO6667" s="24"/>
      <c r="AR6667" s="24"/>
      <c r="AU6667" s="24"/>
    </row>
    <row r="6668">
      <c r="J6668" s="18"/>
      <c r="N6668" s="24"/>
      <c r="Q6668" s="24"/>
      <c r="T6668" s="24"/>
      <c r="W6668" s="24"/>
      <c r="Z6668" s="24"/>
      <c r="AC6668" s="24"/>
      <c r="AI6668" s="24"/>
      <c r="AL6668" s="24"/>
      <c r="AO6668" s="24"/>
      <c r="AR6668" s="24"/>
      <c r="AU6668" s="24"/>
    </row>
    <row r="6669">
      <c r="J6669" s="18"/>
      <c r="N6669" s="24"/>
      <c r="Q6669" s="24"/>
      <c r="T6669" s="24"/>
      <c r="W6669" s="24"/>
      <c r="Z6669" s="24"/>
      <c r="AC6669" s="24"/>
      <c r="AI6669" s="24"/>
      <c r="AL6669" s="24"/>
      <c r="AO6669" s="24"/>
      <c r="AR6669" s="24"/>
      <c r="AU6669" s="24"/>
    </row>
    <row r="6670">
      <c r="J6670" s="18"/>
      <c r="N6670" s="24"/>
      <c r="Q6670" s="24"/>
      <c r="T6670" s="24"/>
      <c r="W6670" s="24"/>
      <c r="Z6670" s="24"/>
      <c r="AC6670" s="24"/>
      <c r="AI6670" s="24"/>
      <c r="AL6670" s="24"/>
      <c r="AO6670" s="24"/>
      <c r="AR6670" s="24"/>
      <c r="AU6670" s="24"/>
    </row>
    <row r="6671">
      <c r="J6671" s="18"/>
      <c r="N6671" s="24"/>
      <c r="Q6671" s="24"/>
      <c r="T6671" s="24"/>
      <c r="W6671" s="24"/>
      <c r="Z6671" s="24"/>
      <c r="AC6671" s="24"/>
      <c r="AI6671" s="24"/>
      <c r="AL6671" s="24"/>
      <c r="AO6671" s="24"/>
      <c r="AR6671" s="24"/>
      <c r="AU6671" s="24"/>
    </row>
    <row r="6672">
      <c r="J6672" s="18"/>
      <c r="N6672" s="24"/>
      <c r="Q6672" s="24"/>
      <c r="T6672" s="24"/>
      <c r="W6672" s="24"/>
      <c r="Z6672" s="24"/>
      <c r="AC6672" s="24"/>
      <c r="AI6672" s="24"/>
      <c r="AL6672" s="24"/>
      <c r="AO6672" s="24"/>
      <c r="AR6672" s="24"/>
      <c r="AU6672" s="24"/>
    </row>
    <row r="6673">
      <c r="J6673" s="18"/>
      <c r="N6673" s="24"/>
      <c r="Q6673" s="24"/>
      <c r="T6673" s="24"/>
      <c r="W6673" s="24"/>
      <c r="Z6673" s="24"/>
      <c r="AC6673" s="24"/>
      <c r="AI6673" s="24"/>
      <c r="AL6673" s="24"/>
      <c r="AO6673" s="24"/>
      <c r="AR6673" s="24"/>
      <c r="AU6673" s="24"/>
    </row>
    <row r="6674">
      <c r="J6674" s="18"/>
      <c r="N6674" s="24"/>
      <c r="Q6674" s="24"/>
      <c r="T6674" s="24"/>
      <c r="W6674" s="24"/>
      <c r="Z6674" s="24"/>
      <c r="AC6674" s="24"/>
      <c r="AI6674" s="24"/>
      <c r="AL6674" s="24"/>
      <c r="AO6674" s="24"/>
      <c r="AR6674" s="24"/>
      <c r="AU6674" s="24"/>
    </row>
    <row r="6675">
      <c r="J6675" s="18"/>
      <c r="N6675" s="24"/>
      <c r="Q6675" s="24"/>
      <c r="T6675" s="24"/>
      <c r="W6675" s="24"/>
      <c r="Z6675" s="24"/>
      <c r="AC6675" s="24"/>
      <c r="AI6675" s="24"/>
      <c r="AL6675" s="24"/>
      <c r="AO6675" s="24"/>
      <c r="AR6675" s="24"/>
      <c r="AU6675" s="24"/>
    </row>
    <row r="6676">
      <c r="J6676" s="18"/>
      <c r="N6676" s="24"/>
      <c r="Q6676" s="24"/>
      <c r="T6676" s="24"/>
      <c r="W6676" s="24"/>
      <c r="Z6676" s="24"/>
      <c r="AC6676" s="24"/>
      <c r="AI6676" s="24"/>
      <c r="AL6676" s="24"/>
      <c r="AO6676" s="24"/>
      <c r="AR6676" s="24"/>
      <c r="AU6676" s="24"/>
    </row>
    <row r="6677">
      <c r="J6677" s="18"/>
      <c r="N6677" s="24"/>
      <c r="Q6677" s="24"/>
      <c r="T6677" s="24"/>
      <c r="W6677" s="24"/>
      <c r="Z6677" s="24"/>
      <c r="AC6677" s="24"/>
      <c r="AI6677" s="24"/>
      <c r="AL6677" s="24"/>
      <c r="AO6677" s="24"/>
      <c r="AR6677" s="24"/>
      <c r="AU6677" s="24"/>
    </row>
    <row r="6678">
      <c r="J6678" s="18"/>
      <c r="N6678" s="24"/>
      <c r="Q6678" s="24"/>
      <c r="T6678" s="24"/>
      <c r="W6678" s="24"/>
      <c r="Z6678" s="24"/>
      <c r="AC6678" s="24"/>
      <c r="AI6678" s="24"/>
      <c r="AL6678" s="24"/>
      <c r="AO6678" s="24"/>
      <c r="AR6678" s="24"/>
      <c r="AU6678" s="24"/>
    </row>
    <row r="6679">
      <c r="J6679" s="18"/>
      <c r="N6679" s="24"/>
      <c r="Q6679" s="24"/>
      <c r="T6679" s="24"/>
      <c r="W6679" s="24"/>
      <c r="Z6679" s="24"/>
      <c r="AC6679" s="24"/>
      <c r="AI6679" s="24"/>
      <c r="AL6679" s="24"/>
      <c r="AO6679" s="24"/>
      <c r="AR6679" s="24"/>
      <c r="AU6679" s="24"/>
    </row>
    <row r="6680">
      <c r="J6680" s="18"/>
      <c r="N6680" s="24"/>
      <c r="Q6680" s="24"/>
      <c r="T6680" s="24"/>
      <c r="W6680" s="24"/>
      <c r="Z6680" s="24"/>
      <c r="AC6680" s="24"/>
      <c r="AI6680" s="24"/>
      <c r="AL6680" s="24"/>
      <c r="AO6680" s="24"/>
      <c r="AR6680" s="24"/>
      <c r="AU6680" s="24"/>
    </row>
    <row r="6681">
      <c r="J6681" s="18"/>
      <c r="N6681" s="24"/>
      <c r="Q6681" s="24"/>
      <c r="T6681" s="24"/>
      <c r="W6681" s="24"/>
      <c r="Z6681" s="24"/>
      <c r="AC6681" s="24"/>
      <c r="AI6681" s="24"/>
      <c r="AL6681" s="24"/>
      <c r="AO6681" s="24"/>
      <c r="AR6681" s="24"/>
      <c r="AU6681" s="24"/>
    </row>
    <row r="6682">
      <c r="J6682" s="18"/>
      <c r="N6682" s="24"/>
      <c r="Q6682" s="24"/>
      <c r="T6682" s="24"/>
      <c r="W6682" s="24"/>
      <c r="Z6682" s="24"/>
      <c r="AC6682" s="24"/>
      <c r="AI6682" s="24"/>
      <c r="AL6682" s="24"/>
      <c r="AO6682" s="24"/>
      <c r="AR6682" s="24"/>
      <c r="AU6682" s="24"/>
    </row>
    <row r="6683">
      <c r="J6683" s="18"/>
      <c r="N6683" s="24"/>
      <c r="Q6683" s="24"/>
      <c r="T6683" s="24"/>
      <c r="W6683" s="24"/>
      <c r="Z6683" s="24"/>
      <c r="AC6683" s="24"/>
      <c r="AI6683" s="24"/>
      <c r="AL6683" s="24"/>
      <c r="AO6683" s="24"/>
      <c r="AR6683" s="24"/>
      <c r="AU6683" s="24"/>
    </row>
    <row r="6684">
      <c r="J6684" s="18"/>
      <c r="N6684" s="24"/>
      <c r="Q6684" s="24"/>
      <c r="T6684" s="24"/>
      <c r="W6684" s="24"/>
      <c r="Z6684" s="24"/>
      <c r="AC6684" s="24"/>
      <c r="AI6684" s="24"/>
      <c r="AL6684" s="24"/>
      <c r="AO6684" s="24"/>
      <c r="AR6684" s="24"/>
      <c r="AU6684" s="24"/>
    </row>
    <row r="6685">
      <c r="J6685" s="18"/>
      <c r="N6685" s="24"/>
      <c r="Q6685" s="24"/>
      <c r="T6685" s="24"/>
      <c r="W6685" s="24"/>
      <c r="Z6685" s="24"/>
      <c r="AC6685" s="24"/>
      <c r="AI6685" s="24"/>
      <c r="AL6685" s="24"/>
      <c r="AO6685" s="24"/>
      <c r="AR6685" s="24"/>
      <c r="AU6685" s="24"/>
    </row>
    <row r="6686">
      <c r="J6686" s="18"/>
      <c r="N6686" s="24"/>
      <c r="Q6686" s="24"/>
      <c r="T6686" s="24"/>
      <c r="W6686" s="24"/>
      <c r="Z6686" s="24"/>
      <c r="AC6686" s="24"/>
      <c r="AI6686" s="24"/>
      <c r="AL6686" s="24"/>
      <c r="AO6686" s="24"/>
      <c r="AR6686" s="24"/>
      <c r="AU6686" s="24"/>
    </row>
    <row r="6687">
      <c r="J6687" s="18"/>
      <c r="N6687" s="24"/>
      <c r="Q6687" s="24"/>
      <c r="T6687" s="24"/>
      <c r="W6687" s="24"/>
      <c r="Z6687" s="24"/>
      <c r="AC6687" s="24"/>
      <c r="AI6687" s="24"/>
      <c r="AL6687" s="24"/>
      <c r="AO6687" s="24"/>
      <c r="AR6687" s="24"/>
      <c r="AU6687" s="24"/>
    </row>
    <row r="6688">
      <c r="J6688" s="18"/>
      <c r="N6688" s="24"/>
      <c r="Q6688" s="24"/>
      <c r="T6688" s="24"/>
      <c r="W6688" s="24"/>
      <c r="Z6688" s="24"/>
      <c r="AC6688" s="24"/>
      <c r="AI6688" s="24"/>
      <c r="AL6688" s="24"/>
      <c r="AO6688" s="24"/>
      <c r="AR6688" s="24"/>
      <c r="AU6688" s="24"/>
    </row>
    <row r="6689">
      <c r="J6689" s="18"/>
      <c r="N6689" s="24"/>
      <c r="Q6689" s="24"/>
      <c r="T6689" s="24"/>
      <c r="W6689" s="24"/>
      <c r="Z6689" s="24"/>
      <c r="AC6689" s="24"/>
      <c r="AI6689" s="24"/>
      <c r="AL6689" s="24"/>
      <c r="AO6689" s="24"/>
      <c r="AR6689" s="24"/>
      <c r="AU6689" s="24"/>
    </row>
    <row r="6690">
      <c r="J6690" s="18"/>
      <c r="N6690" s="24"/>
      <c r="Q6690" s="24"/>
      <c r="T6690" s="24"/>
      <c r="W6690" s="24"/>
      <c r="Z6690" s="24"/>
      <c r="AC6690" s="24"/>
      <c r="AI6690" s="24"/>
      <c r="AL6690" s="24"/>
      <c r="AO6690" s="24"/>
      <c r="AR6690" s="24"/>
      <c r="AU6690" s="24"/>
    </row>
    <row r="6691">
      <c r="J6691" s="18"/>
      <c r="N6691" s="24"/>
      <c r="Q6691" s="24"/>
      <c r="T6691" s="24"/>
      <c r="W6691" s="24"/>
      <c r="Z6691" s="24"/>
      <c r="AC6691" s="24"/>
      <c r="AI6691" s="24"/>
      <c r="AL6691" s="24"/>
      <c r="AO6691" s="24"/>
      <c r="AR6691" s="24"/>
      <c r="AU6691" s="24"/>
    </row>
    <row r="6692">
      <c r="J6692" s="18"/>
      <c r="N6692" s="24"/>
      <c r="Q6692" s="24"/>
      <c r="T6692" s="24"/>
      <c r="W6692" s="24"/>
      <c r="Z6692" s="24"/>
      <c r="AC6692" s="24"/>
      <c r="AI6692" s="24"/>
      <c r="AL6692" s="24"/>
      <c r="AO6692" s="24"/>
      <c r="AR6692" s="24"/>
      <c r="AU6692" s="24"/>
    </row>
    <row r="6693">
      <c r="J6693" s="18"/>
      <c r="N6693" s="24"/>
      <c r="Q6693" s="24"/>
      <c r="T6693" s="24"/>
      <c r="W6693" s="24"/>
      <c r="Z6693" s="24"/>
      <c r="AC6693" s="24"/>
      <c r="AI6693" s="24"/>
      <c r="AL6693" s="24"/>
      <c r="AO6693" s="24"/>
      <c r="AR6693" s="24"/>
      <c r="AU6693" s="24"/>
    </row>
    <row r="6694">
      <c r="J6694" s="18"/>
      <c r="N6694" s="24"/>
      <c r="Q6694" s="24"/>
      <c r="T6694" s="24"/>
      <c r="W6694" s="24"/>
      <c r="Z6694" s="24"/>
      <c r="AC6694" s="24"/>
      <c r="AI6694" s="24"/>
      <c r="AL6694" s="24"/>
      <c r="AO6694" s="24"/>
      <c r="AR6694" s="24"/>
      <c r="AU6694" s="24"/>
    </row>
    <row r="6695">
      <c r="J6695" s="18"/>
      <c r="N6695" s="24"/>
      <c r="Q6695" s="24"/>
      <c r="T6695" s="24"/>
      <c r="W6695" s="24"/>
      <c r="Z6695" s="24"/>
      <c r="AC6695" s="24"/>
      <c r="AI6695" s="24"/>
      <c r="AL6695" s="24"/>
      <c r="AO6695" s="24"/>
      <c r="AR6695" s="24"/>
      <c r="AU6695" s="24"/>
    </row>
    <row r="6696">
      <c r="J6696" s="18"/>
      <c r="N6696" s="24"/>
      <c r="Q6696" s="24"/>
      <c r="T6696" s="24"/>
      <c r="W6696" s="24"/>
      <c r="Z6696" s="24"/>
      <c r="AC6696" s="24"/>
      <c r="AI6696" s="24"/>
      <c r="AL6696" s="24"/>
      <c r="AO6696" s="24"/>
      <c r="AR6696" s="24"/>
      <c r="AU6696" s="24"/>
    </row>
    <row r="6697">
      <c r="J6697" s="18"/>
      <c r="N6697" s="24"/>
      <c r="Q6697" s="24"/>
      <c r="T6697" s="24"/>
      <c r="W6697" s="24"/>
      <c r="Z6697" s="24"/>
      <c r="AC6697" s="24"/>
      <c r="AI6697" s="24"/>
      <c r="AL6697" s="24"/>
      <c r="AO6697" s="24"/>
      <c r="AR6697" s="24"/>
      <c r="AU6697" s="24"/>
    </row>
    <row r="6698">
      <c r="J6698" s="18"/>
      <c r="N6698" s="24"/>
      <c r="Q6698" s="24"/>
      <c r="T6698" s="24"/>
      <c r="W6698" s="24"/>
      <c r="Z6698" s="24"/>
      <c r="AC6698" s="24"/>
      <c r="AI6698" s="24"/>
      <c r="AL6698" s="24"/>
      <c r="AO6698" s="24"/>
      <c r="AR6698" s="24"/>
      <c r="AU6698" s="24"/>
    </row>
    <row r="6699">
      <c r="J6699" s="18"/>
      <c r="N6699" s="24"/>
      <c r="Q6699" s="24"/>
      <c r="T6699" s="24"/>
      <c r="W6699" s="24"/>
      <c r="Z6699" s="24"/>
      <c r="AC6699" s="24"/>
      <c r="AI6699" s="24"/>
      <c r="AL6699" s="24"/>
      <c r="AO6699" s="24"/>
      <c r="AR6699" s="24"/>
      <c r="AU6699" s="24"/>
    </row>
    <row r="6700">
      <c r="J6700" s="18"/>
      <c r="N6700" s="24"/>
      <c r="Q6700" s="24"/>
      <c r="T6700" s="24"/>
      <c r="W6700" s="24"/>
      <c r="Z6700" s="24"/>
      <c r="AC6700" s="24"/>
      <c r="AI6700" s="24"/>
      <c r="AL6700" s="24"/>
      <c r="AO6700" s="24"/>
      <c r="AR6700" s="24"/>
      <c r="AU6700" s="24"/>
    </row>
    <row r="6701">
      <c r="J6701" s="18"/>
      <c r="N6701" s="24"/>
      <c r="Q6701" s="24"/>
      <c r="T6701" s="24"/>
      <c r="W6701" s="24"/>
      <c r="Z6701" s="24"/>
      <c r="AC6701" s="24"/>
      <c r="AI6701" s="24"/>
      <c r="AL6701" s="24"/>
      <c r="AO6701" s="24"/>
      <c r="AR6701" s="24"/>
      <c r="AU6701" s="24"/>
    </row>
    <row r="6702">
      <c r="J6702" s="18"/>
      <c r="N6702" s="24"/>
      <c r="Q6702" s="24"/>
      <c r="T6702" s="24"/>
      <c r="W6702" s="24"/>
      <c r="Z6702" s="24"/>
      <c r="AC6702" s="24"/>
      <c r="AI6702" s="24"/>
      <c r="AL6702" s="24"/>
      <c r="AO6702" s="24"/>
      <c r="AR6702" s="24"/>
      <c r="AU6702" s="24"/>
    </row>
    <row r="6703">
      <c r="J6703" s="18"/>
      <c r="N6703" s="24"/>
      <c r="Q6703" s="24"/>
      <c r="T6703" s="24"/>
      <c r="W6703" s="24"/>
      <c r="Z6703" s="24"/>
      <c r="AC6703" s="24"/>
      <c r="AI6703" s="24"/>
      <c r="AL6703" s="24"/>
      <c r="AO6703" s="24"/>
      <c r="AR6703" s="24"/>
      <c r="AU6703" s="24"/>
    </row>
    <row r="6704">
      <c r="J6704" s="18"/>
      <c r="N6704" s="24"/>
      <c r="Q6704" s="24"/>
      <c r="T6704" s="24"/>
      <c r="W6704" s="24"/>
      <c r="Z6704" s="24"/>
      <c r="AC6704" s="24"/>
      <c r="AI6704" s="24"/>
      <c r="AL6704" s="24"/>
      <c r="AO6704" s="24"/>
      <c r="AR6704" s="24"/>
      <c r="AU6704" s="24"/>
    </row>
    <row r="6705">
      <c r="J6705" s="18"/>
      <c r="N6705" s="24"/>
      <c r="Q6705" s="24"/>
      <c r="T6705" s="24"/>
      <c r="W6705" s="24"/>
      <c r="Z6705" s="24"/>
      <c r="AC6705" s="24"/>
      <c r="AI6705" s="24"/>
      <c r="AL6705" s="24"/>
      <c r="AO6705" s="24"/>
      <c r="AR6705" s="24"/>
      <c r="AU6705" s="24"/>
    </row>
    <row r="6706">
      <c r="J6706" s="18"/>
      <c r="N6706" s="24"/>
      <c r="Q6706" s="24"/>
      <c r="T6706" s="24"/>
      <c r="W6706" s="24"/>
      <c r="Z6706" s="24"/>
      <c r="AC6706" s="24"/>
      <c r="AI6706" s="24"/>
      <c r="AL6706" s="24"/>
      <c r="AO6706" s="24"/>
      <c r="AR6706" s="24"/>
      <c r="AU6706" s="24"/>
    </row>
    <row r="6707">
      <c r="J6707" s="18"/>
      <c r="N6707" s="24"/>
      <c r="Q6707" s="24"/>
      <c r="T6707" s="24"/>
      <c r="W6707" s="24"/>
      <c r="Z6707" s="24"/>
      <c r="AC6707" s="24"/>
      <c r="AI6707" s="24"/>
      <c r="AL6707" s="24"/>
      <c r="AO6707" s="24"/>
      <c r="AR6707" s="24"/>
      <c r="AU6707" s="24"/>
    </row>
    <row r="6708">
      <c r="J6708" s="18"/>
      <c r="N6708" s="24"/>
      <c r="Q6708" s="24"/>
      <c r="T6708" s="24"/>
      <c r="W6708" s="24"/>
      <c r="Z6708" s="24"/>
      <c r="AC6708" s="24"/>
      <c r="AI6708" s="24"/>
      <c r="AL6708" s="24"/>
      <c r="AO6708" s="24"/>
      <c r="AR6708" s="24"/>
      <c r="AU6708" s="24"/>
    </row>
    <row r="6709">
      <c r="J6709" s="18"/>
      <c r="N6709" s="24"/>
      <c r="Q6709" s="24"/>
      <c r="T6709" s="24"/>
      <c r="W6709" s="24"/>
      <c r="Z6709" s="24"/>
      <c r="AC6709" s="24"/>
      <c r="AI6709" s="24"/>
      <c r="AL6709" s="24"/>
      <c r="AO6709" s="24"/>
      <c r="AR6709" s="24"/>
      <c r="AU6709" s="24"/>
    </row>
    <row r="6710">
      <c r="J6710" s="18"/>
      <c r="N6710" s="24"/>
      <c r="Q6710" s="24"/>
      <c r="T6710" s="24"/>
      <c r="W6710" s="24"/>
      <c r="Z6710" s="24"/>
      <c r="AC6710" s="24"/>
      <c r="AI6710" s="24"/>
      <c r="AL6710" s="24"/>
      <c r="AO6710" s="24"/>
      <c r="AR6710" s="24"/>
      <c r="AU6710" s="24"/>
    </row>
    <row r="6711">
      <c r="J6711" s="18"/>
      <c r="N6711" s="24"/>
      <c r="Q6711" s="24"/>
      <c r="T6711" s="24"/>
      <c r="W6711" s="24"/>
      <c r="Z6711" s="24"/>
      <c r="AC6711" s="24"/>
      <c r="AI6711" s="24"/>
      <c r="AL6711" s="24"/>
      <c r="AO6711" s="24"/>
      <c r="AR6711" s="24"/>
      <c r="AU6711" s="24"/>
    </row>
    <row r="6712">
      <c r="J6712" s="18"/>
      <c r="N6712" s="24"/>
      <c r="Q6712" s="24"/>
      <c r="T6712" s="24"/>
      <c r="W6712" s="24"/>
      <c r="Z6712" s="24"/>
      <c r="AC6712" s="24"/>
      <c r="AI6712" s="24"/>
      <c r="AL6712" s="24"/>
      <c r="AO6712" s="24"/>
      <c r="AR6712" s="24"/>
      <c r="AU6712" s="24"/>
    </row>
    <row r="6713">
      <c r="J6713" s="18"/>
      <c r="N6713" s="24"/>
      <c r="Q6713" s="24"/>
      <c r="T6713" s="24"/>
      <c r="W6713" s="24"/>
      <c r="Z6713" s="24"/>
      <c r="AC6713" s="24"/>
      <c r="AI6713" s="24"/>
      <c r="AL6713" s="24"/>
      <c r="AO6713" s="24"/>
      <c r="AR6713" s="24"/>
      <c r="AU6713" s="24"/>
    </row>
    <row r="6714">
      <c r="J6714" s="18"/>
      <c r="N6714" s="24"/>
      <c r="Q6714" s="24"/>
      <c r="T6714" s="24"/>
      <c r="W6714" s="24"/>
      <c r="Z6714" s="24"/>
      <c r="AC6714" s="24"/>
      <c r="AI6714" s="24"/>
      <c r="AL6714" s="24"/>
      <c r="AO6714" s="24"/>
      <c r="AR6714" s="24"/>
      <c r="AU6714" s="24"/>
    </row>
    <row r="6715">
      <c r="J6715" s="18"/>
      <c r="N6715" s="24"/>
      <c r="Q6715" s="24"/>
      <c r="T6715" s="24"/>
      <c r="W6715" s="24"/>
      <c r="Z6715" s="24"/>
      <c r="AC6715" s="24"/>
      <c r="AI6715" s="24"/>
      <c r="AL6715" s="24"/>
      <c r="AO6715" s="24"/>
      <c r="AR6715" s="24"/>
      <c r="AU6715" s="24"/>
    </row>
    <row r="6716">
      <c r="J6716" s="18"/>
      <c r="N6716" s="24"/>
      <c r="Q6716" s="24"/>
      <c r="T6716" s="24"/>
      <c r="W6716" s="24"/>
      <c r="Z6716" s="24"/>
      <c r="AC6716" s="24"/>
      <c r="AI6716" s="24"/>
      <c r="AL6716" s="24"/>
      <c r="AO6716" s="24"/>
      <c r="AR6716" s="24"/>
      <c r="AU6716" s="24"/>
    </row>
    <row r="6717">
      <c r="J6717" s="18"/>
      <c r="N6717" s="24"/>
      <c r="Q6717" s="24"/>
      <c r="T6717" s="24"/>
      <c r="W6717" s="24"/>
      <c r="Z6717" s="24"/>
      <c r="AC6717" s="24"/>
      <c r="AI6717" s="24"/>
      <c r="AL6717" s="24"/>
      <c r="AO6717" s="24"/>
      <c r="AR6717" s="24"/>
      <c r="AU6717" s="24"/>
    </row>
    <row r="6718">
      <c r="J6718" s="18"/>
      <c r="N6718" s="24"/>
      <c r="Q6718" s="24"/>
      <c r="T6718" s="24"/>
      <c r="W6718" s="24"/>
      <c r="Z6718" s="24"/>
      <c r="AC6718" s="24"/>
      <c r="AI6718" s="24"/>
      <c r="AL6718" s="24"/>
      <c r="AO6718" s="24"/>
      <c r="AR6718" s="24"/>
      <c r="AU6718" s="24"/>
    </row>
    <row r="6719">
      <c r="J6719" s="18"/>
      <c r="N6719" s="24"/>
      <c r="Q6719" s="24"/>
      <c r="T6719" s="24"/>
      <c r="W6719" s="24"/>
      <c r="Z6719" s="24"/>
      <c r="AC6719" s="24"/>
      <c r="AI6719" s="24"/>
      <c r="AL6719" s="24"/>
      <c r="AO6719" s="24"/>
      <c r="AR6719" s="24"/>
      <c r="AU6719" s="24"/>
    </row>
    <row r="6720">
      <c r="J6720" s="18"/>
      <c r="N6720" s="24"/>
      <c r="Q6720" s="24"/>
      <c r="T6720" s="24"/>
      <c r="W6720" s="24"/>
      <c r="Z6720" s="24"/>
      <c r="AC6720" s="24"/>
      <c r="AI6720" s="24"/>
      <c r="AL6720" s="24"/>
      <c r="AO6720" s="24"/>
      <c r="AR6720" s="24"/>
      <c r="AU6720" s="24"/>
    </row>
    <row r="6721">
      <c r="J6721" s="18"/>
      <c r="N6721" s="24"/>
      <c r="Q6721" s="24"/>
      <c r="T6721" s="24"/>
      <c r="W6721" s="24"/>
      <c r="Z6721" s="24"/>
      <c r="AC6721" s="24"/>
      <c r="AI6721" s="24"/>
      <c r="AL6721" s="24"/>
      <c r="AO6721" s="24"/>
      <c r="AR6721" s="24"/>
      <c r="AU6721" s="24"/>
    </row>
    <row r="6722">
      <c r="J6722" s="18"/>
      <c r="N6722" s="24"/>
      <c r="Q6722" s="24"/>
      <c r="T6722" s="24"/>
      <c r="W6722" s="24"/>
      <c r="Z6722" s="24"/>
      <c r="AC6722" s="24"/>
      <c r="AI6722" s="24"/>
      <c r="AL6722" s="24"/>
      <c r="AO6722" s="24"/>
      <c r="AR6722" s="24"/>
      <c r="AU6722" s="24"/>
    </row>
    <row r="6723">
      <c r="J6723" s="18"/>
      <c r="N6723" s="24"/>
      <c r="Q6723" s="24"/>
      <c r="T6723" s="24"/>
      <c r="W6723" s="24"/>
      <c r="Z6723" s="24"/>
      <c r="AC6723" s="24"/>
      <c r="AI6723" s="24"/>
      <c r="AL6723" s="24"/>
      <c r="AO6723" s="24"/>
      <c r="AR6723" s="24"/>
      <c r="AU6723" s="24"/>
    </row>
    <row r="6724">
      <c r="J6724" s="18"/>
      <c r="N6724" s="24"/>
      <c r="Q6724" s="24"/>
      <c r="T6724" s="24"/>
      <c r="W6724" s="24"/>
      <c r="Z6724" s="24"/>
      <c r="AC6724" s="24"/>
      <c r="AI6724" s="24"/>
      <c r="AL6724" s="24"/>
      <c r="AO6724" s="24"/>
      <c r="AR6724" s="24"/>
      <c r="AU6724" s="24"/>
    </row>
    <row r="6725">
      <c r="J6725" s="18"/>
      <c r="N6725" s="24"/>
      <c r="Q6725" s="24"/>
      <c r="T6725" s="24"/>
      <c r="W6725" s="24"/>
      <c r="Z6725" s="24"/>
      <c r="AC6725" s="24"/>
      <c r="AI6725" s="24"/>
      <c r="AL6725" s="24"/>
      <c r="AO6725" s="24"/>
      <c r="AR6725" s="24"/>
      <c r="AU6725" s="24"/>
    </row>
    <row r="6726">
      <c r="J6726" s="18"/>
      <c r="N6726" s="24"/>
      <c r="Q6726" s="24"/>
      <c r="T6726" s="24"/>
      <c r="W6726" s="24"/>
      <c r="Z6726" s="24"/>
      <c r="AC6726" s="24"/>
      <c r="AI6726" s="24"/>
      <c r="AL6726" s="24"/>
      <c r="AO6726" s="24"/>
      <c r="AR6726" s="24"/>
      <c r="AU6726" s="24"/>
    </row>
    <row r="6727">
      <c r="J6727" s="18"/>
      <c r="N6727" s="24"/>
      <c r="Q6727" s="24"/>
      <c r="T6727" s="24"/>
      <c r="W6727" s="24"/>
      <c r="Z6727" s="24"/>
      <c r="AC6727" s="24"/>
      <c r="AI6727" s="24"/>
      <c r="AL6727" s="24"/>
      <c r="AO6727" s="24"/>
      <c r="AR6727" s="24"/>
      <c r="AU6727" s="24"/>
    </row>
    <row r="6728">
      <c r="J6728" s="18"/>
      <c r="N6728" s="24"/>
      <c r="Q6728" s="24"/>
      <c r="T6728" s="24"/>
      <c r="W6728" s="24"/>
      <c r="Z6728" s="24"/>
      <c r="AC6728" s="24"/>
      <c r="AI6728" s="24"/>
      <c r="AL6728" s="24"/>
      <c r="AO6728" s="24"/>
      <c r="AR6728" s="24"/>
      <c r="AU6728" s="24"/>
    </row>
    <row r="6729">
      <c r="J6729" s="18"/>
      <c r="N6729" s="24"/>
      <c r="Q6729" s="24"/>
      <c r="T6729" s="24"/>
      <c r="W6729" s="24"/>
      <c r="Z6729" s="24"/>
      <c r="AC6729" s="24"/>
      <c r="AI6729" s="24"/>
      <c r="AL6729" s="24"/>
      <c r="AO6729" s="24"/>
      <c r="AR6729" s="24"/>
      <c r="AU6729" s="24"/>
    </row>
    <row r="6730">
      <c r="J6730" s="18"/>
      <c r="N6730" s="24"/>
      <c r="Q6730" s="24"/>
      <c r="T6730" s="24"/>
      <c r="W6730" s="24"/>
      <c r="Z6730" s="24"/>
      <c r="AC6730" s="24"/>
      <c r="AI6730" s="24"/>
      <c r="AL6730" s="24"/>
      <c r="AO6730" s="24"/>
      <c r="AR6730" s="24"/>
      <c r="AU6730" s="24"/>
    </row>
    <row r="6731">
      <c r="J6731" s="18"/>
      <c r="N6731" s="24"/>
      <c r="Q6731" s="24"/>
      <c r="T6731" s="24"/>
      <c r="W6731" s="24"/>
      <c r="Z6731" s="24"/>
      <c r="AC6731" s="24"/>
      <c r="AI6731" s="24"/>
      <c r="AL6731" s="24"/>
      <c r="AO6731" s="24"/>
      <c r="AR6731" s="24"/>
      <c r="AU6731" s="24"/>
    </row>
    <row r="6732">
      <c r="J6732" s="18"/>
      <c r="N6732" s="24"/>
      <c r="Q6732" s="24"/>
      <c r="T6732" s="24"/>
      <c r="W6732" s="24"/>
      <c r="Z6732" s="24"/>
      <c r="AC6732" s="24"/>
      <c r="AI6732" s="24"/>
      <c r="AL6732" s="24"/>
      <c r="AO6732" s="24"/>
      <c r="AR6732" s="24"/>
      <c r="AU6732" s="24"/>
    </row>
    <row r="6733">
      <c r="J6733" s="18"/>
      <c r="N6733" s="24"/>
      <c r="Q6733" s="24"/>
      <c r="T6733" s="24"/>
      <c r="W6733" s="24"/>
      <c r="Z6733" s="24"/>
      <c r="AC6733" s="24"/>
      <c r="AI6733" s="24"/>
      <c r="AL6733" s="24"/>
      <c r="AO6733" s="24"/>
      <c r="AR6733" s="24"/>
      <c r="AU6733" s="24"/>
    </row>
    <row r="6734">
      <c r="J6734" s="18"/>
      <c r="N6734" s="24"/>
      <c r="Q6734" s="24"/>
      <c r="T6734" s="24"/>
      <c r="W6734" s="24"/>
      <c r="Z6734" s="24"/>
      <c r="AC6734" s="24"/>
      <c r="AI6734" s="24"/>
      <c r="AL6734" s="24"/>
      <c r="AO6734" s="24"/>
      <c r="AR6734" s="24"/>
      <c r="AU6734" s="24"/>
    </row>
    <row r="6735">
      <c r="J6735" s="18"/>
      <c r="N6735" s="24"/>
      <c r="Q6735" s="24"/>
      <c r="T6735" s="24"/>
      <c r="W6735" s="24"/>
      <c r="Z6735" s="24"/>
      <c r="AC6735" s="24"/>
      <c r="AI6735" s="24"/>
      <c r="AL6735" s="24"/>
      <c r="AO6735" s="24"/>
      <c r="AR6735" s="24"/>
      <c r="AU6735" s="24"/>
    </row>
    <row r="6736">
      <c r="J6736" s="18"/>
      <c r="N6736" s="24"/>
      <c r="Q6736" s="24"/>
      <c r="T6736" s="24"/>
      <c r="W6736" s="24"/>
      <c r="Z6736" s="24"/>
      <c r="AC6736" s="24"/>
      <c r="AI6736" s="24"/>
      <c r="AL6736" s="24"/>
      <c r="AO6736" s="24"/>
      <c r="AR6736" s="24"/>
      <c r="AU6736" s="24"/>
    </row>
    <row r="6737">
      <c r="J6737" s="18"/>
      <c r="N6737" s="24"/>
      <c r="Q6737" s="24"/>
      <c r="T6737" s="24"/>
      <c r="W6737" s="24"/>
      <c r="Z6737" s="24"/>
      <c r="AC6737" s="24"/>
      <c r="AI6737" s="24"/>
      <c r="AL6737" s="24"/>
      <c r="AO6737" s="24"/>
      <c r="AR6737" s="24"/>
      <c r="AU6737" s="24"/>
    </row>
    <row r="6738">
      <c r="J6738" s="18"/>
      <c r="N6738" s="24"/>
      <c r="Q6738" s="24"/>
      <c r="T6738" s="24"/>
      <c r="W6738" s="24"/>
      <c r="Z6738" s="24"/>
      <c r="AC6738" s="24"/>
      <c r="AI6738" s="24"/>
      <c r="AL6738" s="24"/>
      <c r="AO6738" s="24"/>
      <c r="AR6738" s="24"/>
      <c r="AU6738" s="24"/>
    </row>
    <row r="6739">
      <c r="J6739" s="18"/>
      <c r="N6739" s="24"/>
      <c r="Q6739" s="24"/>
      <c r="T6739" s="24"/>
      <c r="W6739" s="24"/>
      <c r="Z6739" s="24"/>
      <c r="AC6739" s="24"/>
      <c r="AI6739" s="24"/>
      <c r="AL6739" s="24"/>
      <c r="AO6739" s="24"/>
      <c r="AR6739" s="24"/>
      <c r="AU6739" s="24"/>
    </row>
    <row r="6740">
      <c r="J6740" s="18"/>
      <c r="N6740" s="24"/>
      <c r="Q6740" s="24"/>
      <c r="T6740" s="24"/>
      <c r="W6740" s="24"/>
      <c r="Z6740" s="24"/>
      <c r="AC6740" s="24"/>
      <c r="AI6740" s="24"/>
      <c r="AL6740" s="24"/>
      <c r="AO6740" s="24"/>
      <c r="AR6740" s="24"/>
      <c r="AU6740" s="24"/>
    </row>
    <row r="6741">
      <c r="J6741" s="18"/>
      <c r="N6741" s="24"/>
      <c r="Q6741" s="24"/>
      <c r="T6741" s="24"/>
      <c r="W6741" s="24"/>
      <c r="Z6741" s="24"/>
      <c r="AC6741" s="24"/>
      <c r="AI6741" s="24"/>
      <c r="AL6741" s="24"/>
      <c r="AO6741" s="24"/>
      <c r="AR6741" s="24"/>
      <c r="AU6741" s="24"/>
    </row>
    <row r="6742">
      <c r="J6742" s="18"/>
      <c r="N6742" s="24"/>
      <c r="Q6742" s="24"/>
      <c r="T6742" s="24"/>
      <c r="W6742" s="24"/>
      <c r="Z6742" s="24"/>
      <c r="AC6742" s="24"/>
      <c r="AI6742" s="24"/>
      <c r="AL6742" s="24"/>
      <c r="AO6742" s="24"/>
      <c r="AR6742" s="24"/>
      <c r="AU6742" s="24"/>
    </row>
    <row r="6743">
      <c r="J6743" s="18"/>
      <c r="N6743" s="24"/>
      <c r="Q6743" s="24"/>
      <c r="T6743" s="24"/>
      <c r="W6743" s="24"/>
      <c r="Z6743" s="24"/>
      <c r="AC6743" s="24"/>
      <c r="AI6743" s="24"/>
      <c r="AL6743" s="24"/>
      <c r="AO6743" s="24"/>
      <c r="AR6743" s="24"/>
      <c r="AU6743" s="24"/>
    </row>
    <row r="6744">
      <c r="J6744" s="18"/>
      <c r="N6744" s="24"/>
      <c r="Q6744" s="24"/>
      <c r="T6744" s="24"/>
      <c r="W6744" s="24"/>
      <c r="Z6744" s="24"/>
      <c r="AC6744" s="24"/>
      <c r="AI6744" s="24"/>
      <c r="AL6744" s="24"/>
      <c r="AO6744" s="24"/>
      <c r="AR6744" s="24"/>
      <c r="AU6744" s="24"/>
    </row>
    <row r="6745">
      <c r="J6745" s="18"/>
      <c r="N6745" s="24"/>
      <c r="Q6745" s="24"/>
      <c r="T6745" s="24"/>
      <c r="W6745" s="24"/>
      <c r="Z6745" s="24"/>
      <c r="AC6745" s="24"/>
      <c r="AI6745" s="24"/>
      <c r="AL6745" s="24"/>
      <c r="AO6745" s="24"/>
      <c r="AR6745" s="24"/>
      <c r="AU6745" s="24"/>
    </row>
    <row r="6746">
      <c r="J6746" s="18"/>
      <c r="N6746" s="24"/>
      <c r="Q6746" s="24"/>
      <c r="T6746" s="24"/>
      <c r="W6746" s="24"/>
      <c r="Z6746" s="24"/>
      <c r="AC6746" s="24"/>
      <c r="AI6746" s="24"/>
      <c r="AL6746" s="24"/>
      <c r="AO6746" s="24"/>
      <c r="AR6746" s="24"/>
      <c r="AU6746" s="24"/>
    </row>
    <row r="6747">
      <c r="J6747" s="18"/>
      <c r="N6747" s="24"/>
      <c r="Q6747" s="24"/>
      <c r="T6747" s="24"/>
      <c r="W6747" s="24"/>
      <c r="Z6747" s="24"/>
      <c r="AC6747" s="24"/>
      <c r="AI6747" s="24"/>
      <c r="AL6747" s="24"/>
      <c r="AO6747" s="24"/>
      <c r="AR6747" s="24"/>
      <c r="AU6747" s="24"/>
    </row>
    <row r="6748">
      <c r="J6748" s="18"/>
      <c r="N6748" s="24"/>
      <c r="Q6748" s="24"/>
      <c r="T6748" s="24"/>
      <c r="W6748" s="24"/>
      <c r="Z6748" s="24"/>
      <c r="AC6748" s="24"/>
      <c r="AI6748" s="24"/>
      <c r="AL6748" s="24"/>
      <c r="AO6748" s="24"/>
      <c r="AR6748" s="24"/>
      <c r="AU6748" s="24"/>
    </row>
    <row r="6749">
      <c r="J6749" s="18"/>
      <c r="N6749" s="24"/>
      <c r="Q6749" s="24"/>
      <c r="T6749" s="24"/>
      <c r="W6749" s="24"/>
      <c r="Z6749" s="24"/>
      <c r="AC6749" s="24"/>
      <c r="AI6749" s="24"/>
      <c r="AL6749" s="24"/>
      <c r="AO6749" s="24"/>
      <c r="AR6749" s="24"/>
      <c r="AU6749" s="24"/>
    </row>
    <row r="6750">
      <c r="J6750" s="18"/>
      <c r="N6750" s="24"/>
      <c r="Q6750" s="24"/>
      <c r="T6750" s="24"/>
      <c r="W6750" s="24"/>
      <c r="Z6750" s="24"/>
      <c r="AC6750" s="24"/>
      <c r="AI6750" s="24"/>
      <c r="AL6750" s="24"/>
      <c r="AO6750" s="24"/>
      <c r="AR6750" s="24"/>
      <c r="AU6750" s="24"/>
    </row>
    <row r="6751">
      <c r="J6751" s="18"/>
      <c r="N6751" s="24"/>
      <c r="Q6751" s="24"/>
      <c r="T6751" s="24"/>
      <c r="W6751" s="24"/>
      <c r="Z6751" s="24"/>
      <c r="AC6751" s="24"/>
      <c r="AI6751" s="24"/>
      <c r="AL6751" s="24"/>
      <c r="AO6751" s="24"/>
      <c r="AR6751" s="24"/>
      <c r="AU6751" s="24"/>
    </row>
    <row r="6752">
      <c r="J6752" s="18"/>
      <c r="N6752" s="24"/>
      <c r="Q6752" s="24"/>
      <c r="T6752" s="24"/>
      <c r="W6752" s="24"/>
      <c r="Z6752" s="24"/>
      <c r="AC6752" s="24"/>
      <c r="AI6752" s="24"/>
      <c r="AL6752" s="24"/>
      <c r="AO6752" s="24"/>
      <c r="AR6752" s="24"/>
      <c r="AU6752" s="24"/>
    </row>
    <row r="6753">
      <c r="J6753" s="18"/>
      <c r="N6753" s="24"/>
      <c r="Q6753" s="24"/>
      <c r="T6753" s="24"/>
      <c r="W6753" s="24"/>
      <c r="Z6753" s="24"/>
      <c r="AC6753" s="24"/>
      <c r="AI6753" s="24"/>
      <c r="AL6753" s="24"/>
      <c r="AO6753" s="24"/>
      <c r="AR6753" s="24"/>
      <c r="AU6753" s="24"/>
    </row>
    <row r="6754">
      <c r="J6754" s="18"/>
      <c r="N6754" s="24"/>
      <c r="Q6754" s="24"/>
      <c r="T6754" s="24"/>
      <c r="W6754" s="24"/>
      <c r="Z6754" s="24"/>
      <c r="AC6754" s="24"/>
      <c r="AI6754" s="24"/>
      <c r="AL6754" s="24"/>
      <c r="AO6754" s="24"/>
      <c r="AR6754" s="24"/>
      <c r="AU6754" s="24"/>
    </row>
    <row r="6755">
      <c r="J6755" s="18"/>
      <c r="N6755" s="24"/>
      <c r="Q6755" s="24"/>
      <c r="T6755" s="24"/>
      <c r="W6755" s="24"/>
      <c r="Z6755" s="24"/>
      <c r="AC6755" s="24"/>
      <c r="AI6755" s="24"/>
      <c r="AL6755" s="24"/>
      <c r="AO6755" s="24"/>
      <c r="AR6755" s="24"/>
      <c r="AU6755" s="24"/>
    </row>
    <row r="6756">
      <c r="J6756" s="18"/>
      <c r="N6756" s="24"/>
      <c r="Q6756" s="24"/>
      <c r="T6756" s="24"/>
      <c r="W6756" s="24"/>
      <c r="Z6756" s="24"/>
      <c r="AC6756" s="24"/>
      <c r="AI6756" s="24"/>
      <c r="AL6756" s="24"/>
      <c r="AO6756" s="24"/>
      <c r="AR6756" s="24"/>
      <c r="AU6756" s="24"/>
    </row>
    <row r="6757">
      <c r="J6757" s="18"/>
      <c r="N6757" s="24"/>
      <c r="Q6757" s="24"/>
      <c r="T6757" s="24"/>
      <c r="W6757" s="24"/>
      <c r="Z6757" s="24"/>
      <c r="AC6757" s="24"/>
      <c r="AI6757" s="24"/>
      <c r="AL6757" s="24"/>
      <c r="AO6757" s="24"/>
      <c r="AR6757" s="24"/>
      <c r="AU6757" s="24"/>
    </row>
    <row r="6758">
      <c r="J6758" s="18"/>
      <c r="N6758" s="24"/>
      <c r="Q6758" s="24"/>
      <c r="T6758" s="24"/>
      <c r="W6758" s="24"/>
      <c r="Z6758" s="24"/>
      <c r="AC6758" s="24"/>
      <c r="AI6758" s="24"/>
      <c r="AL6758" s="24"/>
      <c r="AO6758" s="24"/>
      <c r="AR6758" s="24"/>
      <c r="AU6758" s="24"/>
    </row>
    <row r="6759">
      <c r="J6759" s="18"/>
      <c r="N6759" s="24"/>
      <c r="Q6759" s="24"/>
      <c r="T6759" s="24"/>
      <c r="W6759" s="24"/>
      <c r="Z6759" s="24"/>
      <c r="AC6759" s="24"/>
      <c r="AI6759" s="24"/>
      <c r="AL6759" s="24"/>
      <c r="AO6759" s="24"/>
      <c r="AR6759" s="24"/>
      <c r="AU6759" s="24"/>
    </row>
    <row r="6760">
      <c r="J6760" s="18"/>
      <c r="N6760" s="24"/>
      <c r="Q6760" s="24"/>
      <c r="T6760" s="24"/>
      <c r="W6760" s="24"/>
      <c r="Z6760" s="24"/>
      <c r="AC6760" s="24"/>
      <c r="AI6760" s="24"/>
      <c r="AL6760" s="24"/>
      <c r="AO6760" s="24"/>
      <c r="AR6760" s="24"/>
      <c r="AU6760" s="24"/>
    </row>
    <row r="6761">
      <c r="J6761" s="18"/>
      <c r="N6761" s="24"/>
      <c r="Q6761" s="24"/>
      <c r="T6761" s="24"/>
      <c r="W6761" s="24"/>
      <c r="Z6761" s="24"/>
      <c r="AC6761" s="24"/>
      <c r="AI6761" s="24"/>
      <c r="AL6761" s="24"/>
      <c r="AO6761" s="24"/>
      <c r="AR6761" s="24"/>
      <c r="AU6761" s="24"/>
    </row>
    <row r="6762">
      <c r="J6762" s="18"/>
      <c r="N6762" s="24"/>
      <c r="Q6762" s="24"/>
      <c r="T6762" s="24"/>
      <c r="W6762" s="24"/>
      <c r="Z6762" s="24"/>
      <c r="AC6762" s="24"/>
      <c r="AI6762" s="24"/>
      <c r="AL6762" s="24"/>
      <c r="AO6762" s="24"/>
      <c r="AR6762" s="24"/>
      <c r="AU6762" s="24"/>
    </row>
    <row r="6763">
      <c r="J6763" s="18"/>
      <c r="N6763" s="24"/>
      <c r="Q6763" s="24"/>
      <c r="T6763" s="24"/>
      <c r="W6763" s="24"/>
      <c r="Z6763" s="24"/>
      <c r="AC6763" s="24"/>
      <c r="AI6763" s="24"/>
      <c r="AL6763" s="24"/>
      <c r="AO6763" s="24"/>
      <c r="AR6763" s="24"/>
      <c r="AU6763" s="24"/>
    </row>
    <row r="6764">
      <c r="J6764" s="18"/>
      <c r="N6764" s="24"/>
      <c r="Q6764" s="24"/>
      <c r="T6764" s="24"/>
      <c r="W6764" s="24"/>
      <c r="Z6764" s="24"/>
      <c r="AC6764" s="24"/>
      <c r="AI6764" s="24"/>
      <c r="AL6764" s="24"/>
      <c r="AO6764" s="24"/>
      <c r="AR6764" s="24"/>
      <c r="AU6764" s="24"/>
    </row>
    <row r="6765">
      <c r="J6765" s="18"/>
      <c r="N6765" s="24"/>
      <c r="Q6765" s="24"/>
      <c r="T6765" s="24"/>
      <c r="W6765" s="24"/>
      <c r="Z6765" s="24"/>
      <c r="AC6765" s="24"/>
      <c r="AI6765" s="24"/>
      <c r="AL6765" s="24"/>
      <c r="AO6765" s="24"/>
      <c r="AR6765" s="24"/>
      <c r="AU6765" s="24"/>
    </row>
    <row r="6766">
      <c r="J6766" s="18"/>
      <c r="N6766" s="24"/>
      <c r="Q6766" s="24"/>
      <c r="T6766" s="24"/>
      <c r="W6766" s="24"/>
      <c r="Z6766" s="24"/>
      <c r="AC6766" s="24"/>
      <c r="AI6766" s="24"/>
      <c r="AL6766" s="24"/>
      <c r="AO6766" s="24"/>
      <c r="AR6766" s="24"/>
      <c r="AU6766" s="24"/>
    </row>
    <row r="6767">
      <c r="J6767" s="18"/>
      <c r="N6767" s="24"/>
      <c r="Q6767" s="24"/>
      <c r="T6767" s="24"/>
      <c r="W6767" s="24"/>
      <c r="Z6767" s="24"/>
      <c r="AC6767" s="24"/>
      <c r="AI6767" s="24"/>
      <c r="AL6767" s="24"/>
      <c r="AO6767" s="24"/>
      <c r="AR6767" s="24"/>
      <c r="AU6767" s="24"/>
    </row>
    <row r="6768">
      <c r="J6768" s="18"/>
      <c r="N6768" s="24"/>
      <c r="Q6768" s="24"/>
      <c r="T6768" s="24"/>
      <c r="W6768" s="24"/>
      <c r="Z6768" s="24"/>
      <c r="AC6768" s="24"/>
      <c r="AI6768" s="24"/>
      <c r="AL6768" s="24"/>
      <c r="AO6768" s="24"/>
      <c r="AR6768" s="24"/>
      <c r="AU6768" s="24"/>
    </row>
    <row r="6769">
      <c r="J6769" s="18"/>
      <c r="N6769" s="24"/>
      <c r="Q6769" s="24"/>
      <c r="T6769" s="24"/>
      <c r="W6769" s="24"/>
      <c r="Z6769" s="24"/>
      <c r="AC6769" s="24"/>
      <c r="AI6769" s="24"/>
      <c r="AL6769" s="24"/>
      <c r="AO6769" s="24"/>
      <c r="AR6769" s="24"/>
      <c r="AU6769" s="24"/>
    </row>
    <row r="6770">
      <c r="J6770" s="18"/>
      <c r="N6770" s="24"/>
      <c r="Q6770" s="24"/>
      <c r="T6770" s="24"/>
      <c r="W6770" s="24"/>
      <c r="Z6770" s="24"/>
      <c r="AC6770" s="24"/>
      <c r="AI6770" s="24"/>
      <c r="AL6770" s="24"/>
      <c r="AO6770" s="24"/>
      <c r="AR6770" s="24"/>
      <c r="AU6770" s="24"/>
    </row>
    <row r="6771">
      <c r="J6771" s="18"/>
      <c r="N6771" s="24"/>
      <c r="Q6771" s="24"/>
      <c r="T6771" s="24"/>
      <c r="W6771" s="24"/>
      <c r="Z6771" s="24"/>
      <c r="AC6771" s="24"/>
      <c r="AI6771" s="24"/>
      <c r="AL6771" s="24"/>
      <c r="AO6771" s="24"/>
      <c r="AR6771" s="24"/>
      <c r="AU6771" s="24"/>
    </row>
    <row r="6772">
      <c r="J6772" s="18"/>
      <c r="N6772" s="24"/>
      <c r="Q6772" s="24"/>
      <c r="T6772" s="24"/>
      <c r="W6772" s="24"/>
      <c r="Z6772" s="24"/>
      <c r="AC6772" s="24"/>
      <c r="AI6772" s="24"/>
      <c r="AL6772" s="24"/>
      <c r="AO6772" s="24"/>
      <c r="AR6772" s="24"/>
      <c r="AU6772" s="24"/>
    </row>
    <row r="6773">
      <c r="J6773" s="18"/>
      <c r="N6773" s="24"/>
      <c r="Q6773" s="24"/>
      <c r="T6773" s="24"/>
      <c r="W6773" s="24"/>
      <c r="Z6773" s="24"/>
      <c r="AC6773" s="24"/>
      <c r="AI6773" s="24"/>
      <c r="AL6773" s="24"/>
      <c r="AO6773" s="24"/>
      <c r="AR6773" s="24"/>
      <c r="AU6773" s="24"/>
    </row>
    <row r="6774">
      <c r="J6774" s="18"/>
      <c r="N6774" s="24"/>
      <c r="Q6774" s="24"/>
      <c r="T6774" s="24"/>
      <c r="W6774" s="24"/>
      <c r="Z6774" s="24"/>
      <c r="AC6774" s="24"/>
      <c r="AI6774" s="24"/>
      <c r="AL6774" s="24"/>
      <c r="AO6774" s="24"/>
      <c r="AR6774" s="24"/>
      <c r="AU6774" s="24"/>
    </row>
    <row r="6775">
      <c r="J6775" s="18"/>
      <c r="N6775" s="24"/>
      <c r="Q6775" s="24"/>
      <c r="T6775" s="24"/>
      <c r="W6775" s="24"/>
      <c r="Z6775" s="24"/>
      <c r="AC6775" s="24"/>
      <c r="AI6775" s="24"/>
      <c r="AL6775" s="24"/>
      <c r="AO6775" s="24"/>
      <c r="AR6775" s="24"/>
      <c r="AU6775" s="24"/>
    </row>
    <row r="6776">
      <c r="J6776" s="18"/>
      <c r="N6776" s="24"/>
      <c r="Q6776" s="24"/>
      <c r="T6776" s="24"/>
      <c r="W6776" s="24"/>
      <c r="Z6776" s="24"/>
      <c r="AC6776" s="24"/>
      <c r="AI6776" s="24"/>
      <c r="AL6776" s="24"/>
      <c r="AO6776" s="24"/>
      <c r="AR6776" s="24"/>
      <c r="AU6776" s="24"/>
    </row>
    <row r="6777">
      <c r="J6777" s="18"/>
      <c r="N6777" s="24"/>
      <c r="Q6777" s="24"/>
      <c r="T6777" s="24"/>
      <c r="W6777" s="24"/>
      <c r="Z6777" s="24"/>
      <c r="AC6777" s="24"/>
      <c r="AI6777" s="24"/>
      <c r="AL6777" s="24"/>
      <c r="AO6777" s="24"/>
      <c r="AR6777" s="24"/>
      <c r="AU6777" s="24"/>
    </row>
    <row r="6778">
      <c r="J6778" s="18"/>
      <c r="N6778" s="24"/>
      <c r="Q6778" s="24"/>
      <c r="T6778" s="24"/>
      <c r="W6778" s="24"/>
      <c r="Z6778" s="24"/>
      <c r="AC6778" s="24"/>
      <c r="AI6778" s="24"/>
      <c r="AL6778" s="24"/>
      <c r="AO6778" s="24"/>
      <c r="AR6778" s="24"/>
      <c r="AU6778" s="24"/>
    </row>
    <row r="6779">
      <c r="J6779" s="18"/>
      <c r="N6779" s="24"/>
      <c r="Q6779" s="24"/>
      <c r="T6779" s="24"/>
      <c r="W6779" s="24"/>
      <c r="Z6779" s="24"/>
      <c r="AC6779" s="24"/>
      <c r="AI6779" s="24"/>
      <c r="AL6779" s="24"/>
      <c r="AO6779" s="24"/>
      <c r="AR6779" s="24"/>
      <c r="AU6779" s="24"/>
    </row>
    <row r="6780">
      <c r="J6780" s="18"/>
      <c r="N6780" s="24"/>
      <c r="Q6780" s="24"/>
      <c r="T6780" s="24"/>
      <c r="W6780" s="24"/>
      <c r="Z6780" s="24"/>
      <c r="AC6780" s="24"/>
      <c r="AI6780" s="24"/>
      <c r="AL6780" s="24"/>
      <c r="AO6780" s="24"/>
      <c r="AR6780" s="24"/>
      <c r="AU6780" s="24"/>
    </row>
    <row r="6781">
      <c r="J6781" s="18"/>
      <c r="N6781" s="24"/>
      <c r="Q6781" s="24"/>
      <c r="T6781" s="24"/>
      <c r="W6781" s="24"/>
      <c r="Z6781" s="24"/>
      <c r="AC6781" s="24"/>
      <c r="AI6781" s="24"/>
      <c r="AL6781" s="24"/>
      <c r="AO6781" s="24"/>
      <c r="AR6781" s="24"/>
      <c r="AU6781" s="24"/>
    </row>
    <row r="6782">
      <c r="J6782" s="18"/>
      <c r="N6782" s="24"/>
      <c r="Q6782" s="24"/>
      <c r="T6782" s="24"/>
      <c r="W6782" s="24"/>
      <c r="Z6782" s="24"/>
      <c r="AC6782" s="24"/>
      <c r="AI6782" s="24"/>
      <c r="AL6782" s="24"/>
      <c r="AO6782" s="24"/>
      <c r="AR6782" s="24"/>
      <c r="AU6782" s="24"/>
    </row>
    <row r="6783">
      <c r="J6783" s="18"/>
      <c r="N6783" s="24"/>
      <c r="Q6783" s="24"/>
      <c r="T6783" s="24"/>
      <c r="W6783" s="24"/>
      <c r="Z6783" s="24"/>
      <c r="AC6783" s="24"/>
      <c r="AI6783" s="24"/>
      <c r="AL6783" s="24"/>
      <c r="AO6783" s="24"/>
      <c r="AR6783" s="24"/>
      <c r="AU6783" s="24"/>
    </row>
    <row r="6784">
      <c r="J6784" s="18"/>
      <c r="N6784" s="24"/>
      <c r="Q6784" s="24"/>
      <c r="T6784" s="24"/>
      <c r="W6784" s="24"/>
      <c r="Z6784" s="24"/>
      <c r="AC6784" s="24"/>
      <c r="AI6784" s="24"/>
      <c r="AL6784" s="24"/>
      <c r="AO6784" s="24"/>
      <c r="AR6784" s="24"/>
      <c r="AU6784" s="24"/>
    </row>
    <row r="6785">
      <c r="J6785" s="18"/>
      <c r="N6785" s="24"/>
      <c r="Q6785" s="24"/>
      <c r="T6785" s="24"/>
      <c r="W6785" s="24"/>
      <c r="Z6785" s="24"/>
      <c r="AC6785" s="24"/>
      <c r="AI6785" s="24"/>
      <c r="AL6785" s="24"/>
      <c r="AO6785" s="24"/>
      <c r="AR6785" s="24"/>
      <c r="AU6785" s="24"/>
    </row>
    <row r="6786">
      <c r="J6786" s="18"/>
      <c r="N6786" s="24"/>
      <c r="Q6786" s="24"/>
      <c r="T6786" s="24"/>
      <c r="W6786" s="24"/>
      <c r="Z6786" s="24"/>
      <c r="AC6786" s="24"/>
      <c r="AI6786" s="24"/>
      <c r="AL6786" s="24"/>
      <c r="AO6786" s="24"/>
      <c r="AR6786" s="24"/>
      <c r="AU6786" s="24"/>
    </row>
    <row r="6787">
      <c r="J6787" s="18"/>
      <c r="N6787" s="24"/>
      <c r="Q6787" s="24"/>
      <c r="T6787" s="24"/>
      <c r="W6787" s="24"/>
      <c r="Z6787" s="24"/>
      <c r="AC6787" s="24"/>
      <c r="AI6787" s="24"/>
      <c r="AL6787" s="24"/>
      <c r="AO6787" s="24"/>
      <c r="AR6787" s="24"/>
      <c r="AU6787" s="24"/>
    </row>
    <row r="6788">
      <c r="J6788" s="18"/>
      <c r="N6788" s="24"/>
      <c r="Q6788" s="24"/>
      <c r="T6788" s="24"/>
      <c r="W6788" s="24"/>
      <c r="Z6788" s="24"/>
      <c r="AC6788" s="24"/>
      <c r="AI6788" s="24"/>
      <c r="AL6788" s="24"/>
      <c r="AO6788" s="24"/>
      <c r="AR6788" s="24"/>
      <c r="AU6788" s="24"/>
    </row>
    <row r="6789">
      <c r="J6789" s="18"/>
      <c r="N6789" s="24"/>
      <c r="Q6789" s="24"/>
      <c r="T6789" s="24"/>
      <c r="W6789" s="24"/>
      <c r="Z6789" s="24"/>
      <c r="AC6789" s="24"/>
      <c r="AI6789" s="24"/>
      <c r="AL6789" s="24"/>
      <c r="AO6789" s="24"/>
      <c r="AR6789" s="24"/>
      <c r="AU6789" s="24"/>
    </row>
    <row r="6790">
      <c r="J6790" s="18"/>
      <c r="N6790" s="24"/>
      <c r="Q6790" s="24"/>
      <c r="T6790" s="24"/>
      <c r="W6790" s="24"/>
      <c r="Z6790" s="24"/>
      <c r="AC6790" s="24"/>
      <c r="AI6790" s="24"/>
      <c r="AL6790" s="24"/>
      <c r="AO6790" s="24"/>
      <c r="AR6790" s="24"/>
      <c r="AU6790" s="24"/>
    </row>
    <row r="6791">
      <c r="J6791" s="18"/>
      <c r="N6791" s="24"/>
      <c r="Q6791" s="24"/>
      <c r="T6791" s="24"/>
      <c r="W6791" s="24"/>
      <c r="Z6791" s="24"/>
      <c r="AC6791" s="24"/>
      <c r="AI6791" s="24"/>
      <c r="AL6791" s="24"/>
      <c r="AO6791" s="24"/>
      <c r="AR6791" s="24"/>
      <c r="AU6791" s="24"/>
    </row>
    <row r="6792">
      <c r="J6792" s="18"/>
      <c r="N6792" s="24"/>
      <c r="Q6792" s="24"/>
      <c r="T6792" s="24"/>
      <c r="W6792" s="24"/>
      <c r="Z6792" s="24"/>
      <c r="AC6792" s="24"/>
      <c r="AI6792" s="24"/>
      <c r="AL6792" s="24"/>
      <c r="AO6792" s="24"/>
      <c r="AR6792" s="24"/>
      <c r="AU6792" s="24"/>
    </row>
    <row r="6793">
      <c r="J6793" s="18"/>
      <c r="N6793" s="24"/>
      <c r="Q6793" s="24"/>
      <c r="T6793" s="24"/>
      <c r="W6793" s="24"/>
      <c r="Z6793" s="24"/>
      <c r="AC6793" s="24"/>
      <c r="AI6793" s="24"/>
      <c r="AL6793" s="24"/>
      <c r="AO6793" s="24"/>
      <c r="AR6793" s="24"/>
      <c r="AU6793" s="24"/>
    </row>
    <row r="6794">
      <c r="J6794" s="18"/>
      <c r="N6794" s="24"/>
      <c r="Q6794" s="24"/>
      <c r="T6794" s="24"/>
      <c r="W6794" s="24"/>
      <c r="Z6794" s="24"/>
      <c r="AC6794" s="24"/>
      <c r="AI6794" s="24"/>
      <c r="AL6794" s="24"/>
      <c r="AO6794" s="24"/>
      <c r="AR6794" s="24"/>
      <c r="AU6794" s="24"/>
    </row>
    <row r="6795">
      <c r="J6795" s="18"/>
      <c r="N6795" s="24"/>
      <c r="Q6795" s="24"/>
      <c r="T6795" s="24"/>
      <c r="W6795" s="24"/>
      <c r="Z6795" s="24"/>
      <c r="AC6795" s="24"/>
      <c r="AI6795" s="24"/>
      <c r="AL6795" s="24"/>
      <c r="AO6795" s="24"/>
      <c r="AR6795" s="24"/>
      <c r="AU6795" s="24"/>
    </row>
    <row r="6796">
      <c r="J6796" s="18"/>
      <c r="N6796" s="24"/>
      <c r="Q6796" s="24"/>
      <c r="T6796" s="24"/>
      <c r="W6796" s="24"/>
      <c r="Z6796" s="24"/>
      <c r="AC6796" s="24"/>
      <c r="AI6796" s="24"/>
      <c r="AL6796" s="24"/>
      <c r="AO6796" s="24"/>
      <c r="AR6796" s="24"/>
      <c r="AU6796" s="24"/>
    </row>
    <row r="6797">
      <c r="J6797" s="18"/>
      <c r="N6797" s="24"/>
      <c r="Q6797" s="24"/>
      <c r="T6797" s="24"/>
      <c r="W6797" s="24"/>
      <c r="Z6797" s="24"/>
      <c r="AC6797" s="24"/>
      <c r="AI6797" s="24"/>
      <c r="AL6797" s="24"/>
      <c r="AO6797" s="24"/>
      <c r="AR6797" s="24"/>
      <c r="AU6797" s="24"/>
    </row>
    <row r="6798">
      <c r="J6798" s="18"/>
      <c r="N6798" s="24"/>
      <c r="Q6798" s="24"/>
      <c r="T6798" s="24"/>
      <c r="W6798" s="24"/>
      <c r="Z6798" s="24"/>
      <c r="AC6798" s="24"/>
      <c r="AI6798" s="24"/>
      <c r="AL6798" s="24"/>
      <c r="AO6798" s="24"/>
      <c r="AR6798" s="24"/>
      <c r="AU6798" s="24"/>
    </row>
    <row r="6799">
      <c r="J6799" s="18"/>
      <c r="N6799" s="24"/>
      <c r="Q6799" s="24"/>
      <c r="T6799" s="24"/>
      <c r="W6799" s="24"/>
      <c r="Z6799" s="24"/>
      <c r="AC6799" s="24"/>
      <c r="AI6799" s="24"/>
      <c r="AL6799" s="24"/>
      <c r="AO6799" s="24"/>
      <c r="AR6799" s="24"/>
      <c r="AU6799" s="24"/>
    </row>
    <row r="6800">
      <c r="J6800" s="18"/>
      <c r="N6800" s="24"/>
      <c r="Q6800" s="24"/>
      <c r="T6800" s="24"/>
      <c r="W6800" s="24"/>
      <c r="Z6800" s="24"/>
      <c r="AC6800" s="24"/>
      <c r="AI6800" s="24"/>
      <c r="AL6800" s="24"/>
      <c r="AO6800" s="24"/>
      <c r="AR6800" s="24"/>
      <c r="AU6800" s="24"/>
    </row>
    <row r="6801">
      <c r="J6801" s="18"/>
      <c r="N6801" s="24"/>
      <c r="Q6801" s="24"/>
      <c r="T6801" s="24"/>
      <c r="W6801" s="24"/>
      <c r="Z6801" s="24"/>
      <c r="AC6801" s="24"/>
      <c r="AI6801" s="24"/>
      <c r="AL6801" s="24"/>
      <c r="AO6801" s="24"/>
      <c r="AR6801" s="24"/>
      <c r="AU6801" s="24"/>
    </row>
    <row r="6802">
      <c r="J6802" s="18"/>
      <c r="N6802" s="24"/>
      <c r="Q6802" s="24"/>
      <c r="T6802" s="24"/>
      <c r="W6802" s="24"/>
      <c r="Z6802" s="24"/>
      <c r="AC6802" s="24"/>
      <c r="AI6802" s="24"/>
      <c r="AL6802" s="24"/>
      <c r="AO6802" s="24"/>
      <c r="AR6802" s="24"/>
      <c r="AU6802" s="24"/>
    </row>
    <row r="6803">
      <c r="J6803" s="18"/>
      <c r="N6803" s="24"/>
      <c r="Q6803" s="24"/>
      <c r="T6803" s="24"/>
      <c r="W6803" s="24"/>
      <c r="Z6803" s="24"/>
      <c r="AC6803" s="24"/>
      <c r="AI6803" s="24"/>
      <c r="AL6803" s="24"/>
      <c r="AO6803" s="24"/>
      <c r="AR6803" s="24"/>
      <c r="AU6803" s="24"/>
    </row>
    <row r="6804">
      <c r="J6804" s="18"/>
      <c r="N6804" s="24"/>
      <c r="Q6804" s="24"/>
      <c r="T6804" s="24"/>
      <c r="W6804" s="24"/>
      <c r="Z6804" s="24"/>
      <c r="AC6804" s="24"/>
      <c r="AI6804" s="24"/>
      <c r="AL6804" s="24"/>
      <c r="AO6804" s="24"/>
      <c r="AR6804" s="24"/>
      <c r="AU6804" s="24"/>
    </row>
    <row r="6805">
      <c r="J6805" s="18"/>
      <c r="N6805" s="24"/>
      <c r="Q6805" s="24"/>
      <c r="T6805" s="24"/>
      <c r="W6805" s="24"/>
      <c r="Z6805" s="24"/>
      <c r="AC6805" s="24"/>
      <c r="AI6805" s="24"/>
      <c r="AL6805" s="24"/>
      <c r="AO6805" s="24"/>
      <c r="AR6805" s="24"/>
      <c r="AU6805" s="24"/>
    </row>
    <row r="6806">
      <c r="J6806" s="18"/>
      <c r="N6806" s="24"/>
      <c r="Q6806" s="24"/>
      <c r="T6806" s="24"/>
      <c r="W6806" s="24"/>
      <c r="Z6806" s="24"/>
      <c r="AC6806" s="24"/>
      <c r="AI6806" s="24"/>
      <c r="AL6806" s="24"/>
      <c r="AO6806" s="24"/>
      <c r="AR6806" s="24"/>
      <c r="AU6806" s="24"/>
    </row>
    <row r="6807">
      <c r="J6807" s="18"/>
      <c r="N6807" s="24"/>
      <c r="Q6807" s="24"/>
      <c r="T6807" s="24"/>
      <c r="W6807" s="24"/>
      <c r="Z6807" s="24"/>
      <c r="AC6807" s="24"/>
      <c r="AI6807" s="24"/>
      <c r="AL6807" s="24"/>
      <c r="AO6807" s="24"/>
      <c r="AR6807" s="24"/>
      <c r="AU6807" s="24"/>
    </row>
    <row r="6808">
      <c r="J6808" s="18"/>
      <c r="N6808" s="24"/>
      <c r="Q6808" s="24"/>
      <c r="T6808" s="24"/>
      <c r="W6808" s="24"/>
      <c r="Z6808" s="24"/>
      <c r="AC6808" s="24"/>
      <c r="AI6808" s="24"/>
      <c r="AL6808" s="24"/>
      <c r="AO6808" s="24"/>
      <c r="AR6808" s="24"/>
      <c r="AU6808" s="24"/>
    </row>
    <row r="6809">
      <c r="J6809" s="18"/>
      <c r="N6809" s="24"/>
      <c r="Q6809" s="24"/>
      <c r="T6809" s="24"/>
      <c r="W6809" s="24"/>
      <c r="Z6809" s="24"/>
      <c r="AC6809" s="24"/>
      <c r="AI6809" s="24"/>
      <c r="AL6809" s="24"/>
      <c r="AO6809" s="24"/>
      <c r="AR6809" s="24"/>
      <c r="AU6809" s="24"/>
    </row>
    <row r="6810">
      <c r="J6810" s="18"/>
      <c r="N6810" s="24"/>
      <c r="Q6810" s="24"/>
      <c r="T6810" s="24"/>
      <c r="W6810" s="24"/>
      <c r="Z6810" s="24"/>
      <c r="AC6810" s="24"/>
      <c r="AI6810" s="24"/>
      <c r="AL6810" s="24"/>
      <c r="AO6810" s="24"/>
      <c r="AR6810" s="24"/>
      <c r="AU6810" s="24"/>
    </row>
    <row r="6811">
      <c r="J6811" s="18"/>
      <c r="N6811" s="24"/>
      <c r="Q6811" s="24"/>
      <c r="T6811" s="24"/>
      <c r="W6811" s="24"/>
      <c r="Z6811" s="24"/>
      <c r="AC6811" s="24"/>
      <c r="AI6811" s="24"/>
      <c r="AL6811" s="24"/>
      <c r="AO6811" s="24"/>
      <c r="AR6811" s="24"/>
      <c r="AU6811" s="24"/>
    </row>
    <row r="6812">
      <c r="J6812" s="18"/>
      <c r="N6812" s="24"/>
      <c r="Q6812" s="24"/>
      <c r="T6812" s="24"/>
      <c r="W6812" s="24"/>
      <c r="Z6812" s="24"/>
      <c r="AC6812" s="24"/>
      <c r="AI6812" s="24"/>
      <c r="AL6812" s="24"/>
      <c r="AO6812" s="24"/>
      <c r="AR6812" s="24"/>
      <c r="AU6812" s="24"/>
    </row>
    <row r="6813">
      <c r="J6813" s="18"/>
      <c r="N6813" s="24"/>
      <c r="Q6813" s="24"/>
      <c r="T6813" s="24"/>
      <c r="W6813" s="24"/>
      <c r="Z6813" s="24"/>
      <c r="AC6813" s="24"/>
      <c r="AI6813" s="24"/>
      <c r="AL6813" s="24"/>
      <c r="AO6813" s="24"/>
      <c r="AR6813" s="24"/>
      <c r="AU6813" s="24"/>
    </row>
    <row r="6814">
      <c r="J6814" s="18"/>
      <c r="N6814" s="24"/>
      <c r="Q6814" s="24"/>
      <c r="T6814" s="24"/>
      <c r="W6814" s="24"/>
      <c r="Z6814" s="24"/>
      <c r="AC6814" s="24"/>
      <c r="AI6814" s="24"/>
      <c r="AL6814" s="24"/>
      <c r="AO6814" s="24"/>
      <c r="AR6814" s="24"/>
      <c r="AU6814" s="24"/>
    </row>
    <row r="6815">
      <c r="J6815" s="18"/>
      <c r="N6815" s="24"/>
      <c r="Q6815" s="24"/>
      <c r="T6815" s="24"/>
      <c r="W6815" s="24"/>
      <c r="Z6815" s="24"/>
      <c r="AC6815" s="24"/>
      <c r="AI6815" s="24"/>
      <c r="AL6815" s="24"/>
      <c r="AO6815" s="24"/>
      <c r="AR6815" s="24"/>
      <c r="AU6815" s="24"/>
    </row>
    <row r="6816">
      <c r="J6816" s="18"/>
      <c r="N6816" s="24"/>
      <c r="Q6816" s="24"/>
      <c r="T6816" s="24"/>
      <c r="W6816" s="24"/>
      <c r="Z6816" s="24"/>
      <c r="AC6816" s="24"/>
      <c r="AI6816" s="24"/>
      <c r="AL6816" s="24"/>
      <c r="AO6816" s="24"/>
      <c r="AR6816" s="24"/>
      <c r="AU6816" s="24"/>
    </row>
    <row r="6817">
      <c r="J6817" s="18"/>
      <c r="N6817" s="24"/>
      <c r="Q6817" s="24"/>
      <c r="T6817" s="24"/>
      <c r="W6817" s="24"/>
      <c r="Z6817" s="24"/>
      <c r="AC6817" s="24"/>
      <c r="AI6817" s="24"/>
      <c r="AL6817" s="24"/>
      <c r="AO6817" s="24"/>
      <c r="AR6817" s="24"/>
      <c r="AU6817" s="24"/>
    </row>
    <row r="6818">
      <c r="J6818" s="18"/>
      <c r="N6818" s="24"/>
      <c r="Q6818" s="24"/>
      <c r="T6818" s="24"/>
      <c r="W6818" s="24"/>
      <c r="Z6818" s="24"/>
      <c r="AC6818" s="24"/>
      <c r="AI6818" s="24"/>
      <c r="AL6818" s="24"/>
      <c r="AO6818" s="24"/>
      <c r="AR6818" s="24"/>
      <c r="AU6818" s="24"/>
    </row>
    <row r="6819">
      <c r="J6819" s="18"/>
      <c r="N6819" s="24"/>
      <c r="Q6819" s="24"/>
      <c r="T6819" s="24"/>
      <c r="W6819" s="24"/>
      <c r="Z6819" s="24"/>
      <c r="AC6819" s="24"/>
      <c r="AI6819" s="24"/>
      <c r="AL6819" s="24"/>
      <c r="AO6819" s="24"/>
      <c r="AR6819" s="24"/>
      <c r="AU6819" s="24"/>
    </row>
    <row r="6820">
      <c r="J6820" s="18"/>
      <c r="N6820" s="24"/>
      <c r="Q6820" s="24"/>
      <c r="T6820" s="24"/>
      <c r="W6820" s="24"/>
      <c r="Z6820" s="24"/>
      <c r="AC6820" s="24"/>
      <c r="AI6820" s="24"/>
      <c r="AL6820" s="24"/>
      <c r="AO6820" s="24"/>
      <c r="AR6820" s="24"/>
      <c r="AU6820" s="24"/>
    </row>
    <row r="6821">
      <c r="J6821" s="18"/>
      <c r="N6821" s="24"/>
      <c r="Q6821" s="24"/>
      <c r="T6821" s="24"/>
      <c r="W6821" s="24"/>
      <c r="Z6821" s="24"/>
      <c r="AC6821" s="24"/>
      <c r="AI6821" s="24"/>
      <c r="AL6821" s="24"/>
      <c r="AO6821" s="24"/>
      <c r="AR6821" s="24"/>
      <c r="AU6821" s="24"/>
    </row>
    <row r="6822">
      <c r="J6822" s="18"/>
      <c r="N6822" s="24"/>
      <c r="Q6822" s="24"/>
      <c r="T6822" s="24"/>
      <c r="W6822" s="24"/>
      <c r="Z6822" s="24"/>
      <c r="AC6822" s="24"/>
      <c r="AI6822" s="24"/>
      <c r="AL6822" s="24"/>
      <c r="AO6822" s="24"/>
      <c r="AR6822" s="24"/>
      <c r="AU6822" s="24"/>
    </row>
    <row r="6823">
      <c r="J6823" s="18"/>
      <c r="N6823" s="24"/>
      <c r="Q6823" s="24"/>
      <c r="T6823" s="24"/>
      <c r="W6823" s="24"/>
      <c r="Z6823" s="24"/>
      <c r="AC6823" s="24"/>
      <c r="AI6823" s="24"/>
      <c r="AL6823" s="24"/>
      <c r="AO6823" s="24"/>
      <c r="AR6823" s="24"/>
      <c r="AU6823" s="24"/>
    </row>
    <row r="6824">
      <c r="J6824" s="18"/>
      <c r="N6824" s="24"/>
      <c r="Q6824" s="24"/>
      <c r="T6824" s="24"/>
      <c r="W6824" s="24"/>
      <c r="Z6824" s="24"/>
      <c r="AC6824" s="24"/>
      <c r="AI6824" s="24"/>
      <c r="AL6824" s="24"/>
      <c r="AO6824" s="24"/>
      <c r="AR6824" s="24"/>
      <c r="AU6824" s="24"/>
    </row>
    <row r="6825">
      <c r="J6825" s="18"/>
      <c r="N6825" s="24"/>
      <c r="Q6825" s="24"/>
      <c r="T6825" s="24"/>
      <c r="W6825" s="24"/>
      <c r="Z6825" s="24"/>
      <c r="AC6825" s="24"/>
      <c r="AI6825" s="24"/>
      <c r="AL6825" s="24"/>
      <c r="AO6825" s="24"/>
      <c r="AR6825" s="24"/>
      <c r="AU6825" s="24"/>
    </row>
    <row r="6826">
      <c r="J6826" s="18"/>
      <c r="N6826" s="24"/>
      <c r="Q6826" s="24"/>
      <c r="T6826" s="24"/>
      <c r="W6826" s="24"/>
      <c r="Z6826" s="24"/>
      <c r="AC6826" s="24"/>
      <c r="AI6826" s="24"/>
      <c r="AL6826" s="24"/>
      <c r="AO6826" s="24"/>
      <c r="AR6826" s="24"/>
      <c r="AU6826" s="24"/>
    </row>
    <row r="6827">
      <c r="J6827" s="18"/>
      <c r="N6827" s="24"/>
      <c r="Q6827" s="24"/>
      <c r="T6827" s="24"/>
      <c r="W6827" s="24"/>
      <c r="Z6827" s="24"/>
      <c r="AC6827" s="24"/>
      <c r="AI6827" s="24"/>
      <c r="AL6827" s="24"/>
      <c r="AO6827" s="24"/>
      <c r="AR6827" s="24"/>
      <c r="AU6827" s="24"/>
    </row>
    <row r="6828">
      <c r="J6828" s="18"/>
      <c r="N6828" s="24"/>
      <c r="Q6828" s="24"/>
      <c r="T6828" s="24"/>
      <c r="W6828" s="24"/>
      <c r="Z6828" s="24"/>
      <c r="AC6828" s="24"/>
      <c r="AI6828" s="24"/>
      <c r="AL6828" s="24"/>
      <c r="AO6828" s="24"/>
      <c r="AR6828" s="24"/>
      <c r="AU6828" s="24"/>
    </row>
    <row r="6829">
      <c r="J6829" s="18"/>
      <c r="N6829" s="24"/>
      <c r="Q6829" s="24"/>
      <c r="T6829" s="24"/>
      <c r="W6829" s="24"/>
      <c r="Z6829" s="24"/>
      <c r="AC6829" s="24"/>
      <c r="AI6829" s="24"/>
      <c r="AL6829" s="24"/>
      <c r="AO6829" s="24"/>
      <c r="AR6829" s="24"/>
      <c r="AU6829" s="24"/>
    </row>
    <row r="6830">
      <c r="J6830" s="18"/>
      <c r="N6830" s="24"/>
      <c r="Q6830" s="24"/>
      <c r="T6830" s="24"/>
      <c r="W6830" s="24"/>
      <c r="Z6830" s="24"/>
      <c r="AC6830" s="24"/>
      <c r="AI6830" s="24"/>
      <c r="AL6830" s="24"/>
      <c r="AO6830" s="24"/>
      <c r="AR6830" s="24"/>
      <c r="AU6830" s="24"/>
    </row>
    <row r="6831">
      <c r="J6831" s="18"/>
      <c r="N6831" s="24"/>
      <c r="Q6831" s="24"/>
      <c r="T6831" s="24"/>
      <c r="W6831" s="24"/>
      <c r="Z6831" s="24"/>
      <c r="AC6831" s="24"/>
      <c r="AI6831" s="24"/>
      <c r="AL6831" s="24"/>
      <c r="AO6831" s="24"/>
      <c r="AR6831" s="24"/>
      <c r="AU6831" s="24"/>
    </row>
    <row r="6832">
      <c r="J6832" s="18"/>
      <c r="N6832" s="24"/>
      <c r="Q6832" s="24"/>
      <c r="T6832" s="24"/>
      <c r="W6832" s="24"/>
      <c r="Z6832" s="24"/>
      <c r="AC6832" s="24"/>
      <c r="AI6832" s="24"/>
      <c r="AL6832" s="24"/>
      <c r="AO6832" s="24"/>
      <c r="AR6832" s="24"/>
      <c r="AU6832" s="24"/>
    </row>
    <row r="6833">
      <c r="J6833" s="18"/>
      <c r="N6833" s="24"/>
      <c r="Q6833" s="24"/>
      <c r="T6833" s="24"/>
      <c r="W6833" s="24"/>
      <c r="Z6833" s="24"/>
      <c r="AC6833" s="24"/>
      <c r="AI6833" s="24"/>
      <c r="AL6833" s="24"/>
      <c r="AO6833" s="24"/>
      <c r="AR6833" s="24"/>
      <c r="AU6833" s="24"/>
    </row>
    <row r="6834">
      <c r="J6834" s="18"/>
      <c r="N6834" s="24"/>
      <c r="Q6834" s="24"/>
      <c r="T6834" s="24"/>
      <c r="W6834" s="24"/>
      <c r="Z6834" s="24"/>
      <c r="AC6834" s="24"/>
      <c r="AI6834" s="24"/>
      <c r="AL6834" s="24"/>
      <c r="AO6834" s="24"/>
      <c r="AR6834" s="24"/>
      <c r="AU6834" s="24"/>
    </row>
    <row r="6835">
      <c r="J6835" s="18"/>
      <c r="N6835" s="24"/>
      <c r="Q6835" s="24"/>
      <c r="T6835" s="24"/>
      <c r="W6835" s="24"/>
      <c r="Z6835" s="24"/>
      <c r="AC6835" s="24"/>
      <c r="AI6835" s="24"/>
      <c r="AL6835" s="24"/>
      <c r="AO6835" s="24"/>
      <c r="AR6835" s="24"/>
      <c r="AU6835" s="24"/>
    </row>
    <row r="6836">
      <c r="J6836" s="18"/>
      <c r="N6836" s="24"/>
      <c r="Q6836" s="24"/>
      <c r="T6836" s="24"/>
      <c r="W6836" s="24"/>
      <c r="Z6836" s="24"/>
      <c r="AC6836" s="24"/>
      <c r="AI6836" s="24"/>
      <c r="AL6836" s="24"/>
      <c r="AO6836" s="24"/>
      <c r="AR6836" s="24"/>
      <c r="AU6836" s="24"/>
    </row>
    <row r="6837">
      <c r="J6837" s="18"/>
      <c r="N6837" s="24"/>
      <c r="Q6837" s="24"/>
      <c r="T6837" s="24"/>
      <c r="W6837" s="24"/>
      <c r="Z6837" s="24"/>
      <c r="AC6837" s="24"/>
      <c r="AI6837" s="24"/>
      <c r="AL6837" s="24"/>
      <c r="AO6837" s="24"/>
      <c r="AR6837" s="24"/>
      <c r="AU6837" s="24"/>
    </row>
    <row r="6838">
      <c r="J6838" s="18"/>
      <c r="N6838" s="24"/>
      <c r="Q6838" s="24"/>
      <c r="T6838" s="24"/>
      <c r="W6838" s="24"/>
      <c r="Z6838" s="24"/>
      <c r="AC6838" s="24"/>
      <c r="AI6838" s="24"/>
      <c r="AL6838" s="24"/>
      <c r="AO6838" s="24"/>
      <c r="AR6838" s="24"/>
      <c r="AU6838" s="24"/>
    </row>
    <row r="6839">
      <c r="J6839" s="18"/>
      <c r="N6839" s="24"/>
      <c r="Q6839" s="24"/>
      <c r="T6839" s="24"/>
      <c r="W6839" s="24"/>
      <c r="Z6839" s="24"/>
      <c r="AC6839" s="24"/>
      <c r="AI6839" s="24"/>
      <c r="AL6839" s="24"/>
      <c r="AO6839" s="24"/>
      <c r="AR6839" s="24"/>
      <c r="AU6839" s="24"/>
    </row>
    <row r="6840">
      <c r="J6840" s="18"/>
      <c r="N6840" s="24"/>
      <c r="Q6840" s="24"/>
      <c r="T6840" s="24"/>
      <c r="W6840" s="24"/>
      <c r="Z6840" s="24"/>
      <c r="AC6840" s="24"/>
      <c r="AI6840" s="24"/>
      <c r="AL6840" s="24"/>
      <c r="AO6840" s="24"/>
      <c r="AR6840" s="24"/>
      <c r="AU6840" s="24"/>
    </row>
    <row r="6841">
      <c r="J6841" s="18"/>
      <c r="N6841" s="24"/>
      <c r="Q6841" s="24"/>
      <c r="T6841" s="24"/>
      <c r="W6841" s="24"/>
      <c r="Z6841" s="24"/>
      <c r="AC6841" s="24"/>
      <c r="AI6841" s="24"/>
      <c r="AL6841" s="24"/>
      <c r="AO6841" s="24"/>
      <c r="AR6841" s="24"/>
      <c r="AU6841" s="24"/>
    </row>
    <row r="6842">
      <c r="J6842" s="18"/>
      <c r="N6842" s="24"/>
      <c r="Q6842" s="24"/>
      <c r="T6842" s="24"/>
      <c r="W6842" s="24"/>
      <c r="Z6842" s="24"/>
      <c r="AC6842" s="24"/>
      <c r="AI6842" s="24"/>
      <c r="AL6842" s="24"/>
      <c r="AO6842" s="24"/>
      <c r="AR6842" s="24"/>
      <c r="AU6842" s="24"/>
    </row>
    <row r="6843">
      <c r="J6843" s="18"/>
      <c r="N6843" s="24"/>
      <c r="Q6843" s="24"/>
      <c r="T6843" s="24"/>
      <c r="W6843" s="24"/>
      <c r="Z6843" s="24"/>
      <c r="AC6843" s="24"/>
      <c r="AI6843" s="24"/>
      <c r="AL6843" s="24"/>
      <c r="AO6843" s="24"/>
      <c r="AR6843" s="24"/>
      <c r="AU6843" s="24"/>
    </row>
    <row r="6844">
      <c r="J6844" s="18"/>
      <c r="N6844" s="24"/>
      <c r="Q6844" s="24"/>
      <c r="T6844" s="24"/>
      <c r="W6844" s="24"/>
      <c r="Z6844" s="24"/>
      <c r="AC6844" s="24"/>
      <c r="AI6844" s="24"/>
      <c r="AL6844" s="24"/>
      <c r="AO6844" s="24"/>
      <c r="AR6844" s="24"/>
      <c r="AU6844" s="24"/>
    </row>
    <row r="6845">
      <c r="J6845" s="18"/>
      <c r="N6845" s="24"/>
      <c r="Q6845" s="24"/>
      <c r="T6845" s="24"/>
      <c r="W6845" s="24"/>
      <c r="Z6845" s="24"/>
      <c r="AC6845" s="24"/>
      <c r="AI6845" s="24"/>
      <c r="AL6845" s="24"/>
      <c r="AO6845" s="24"/>
      <c r="AR6845" s="24"/>
      <c r="AU6845" s="24"/>
    </row>
    <row r="6846">
      <c r="J6846" s="18"/>
      <c r="N6846" s="24"/>
      <c r="Q6846" s="24"/>
      <c r="T6846" s="24"/>
      <c r="W6846" s="24"/>
      <c r="Z6846" s="24"/>
      <c r="AC6846" s="24"/>
      <c r="AI6846" s="24"/>
      <c r="AL6846" s="24"/>
      <c r="AO6846" s="24"/>
      <c r="AR6846" s="24"/>
      <c r="AU6846" s="24"/>
    </row>
    <row r="6847">
      <c r="J6847" s="18"/>
      <c r="N6847" s="24"/>
      <c r="Q6847" s="24"/>
      <c r="T6847" s="24"/>
      <c r="W6847" s="24"/>
      <c r="Z6847" s="24"/>
      <c r="AC6847" s="24"/>
      <c r="AI6847" s="24"/>
      <c r="AL6847" s="24"/>
      <c r="AO6847" s="24"/>
      <c r="AR6847" s="24"/>
      <c r="AU6847" s="24"/>
    </row>
    <row r="6848">
      <c r="J6848" s="18"/>
      <c r="N6848" s="24"/>
      <c r="Q6848" s="24"/>
      <c r="T6848" s="24"/>
      <c r="W6848" s="24"/>
      <c r="Z6848" s="24"/>
      <c r="AC6848" s="24"/>
      <c r="AI6848" s="24"/>
      <c r="AL6848" s="24"/>
      <c r="AO6848" s="24"/>
      <c r="AR6848" s="24"/>
      <c r="AU6848" s="24"/>
    </row>
    <row r="6849">
      <c r="J6849" s="18"/>
      <c r="N6849" s="24"/>
      <c r="Q6849" s="24"/>
      <c r="T6849" s="24"/>
      <c r="W6849" s="24"/>
      <c r="Z6849" s="24"/>
      <c r="AC6849" s="24"/>
      <c r="AI6849" s="24"/>
      <c r="AL6849" s="24"/>
      <c r="AO6849" s="24"/>
      <c r="AR6849" s="24"/>
      <c r="AU6849" s="24"/>
    </row>
    <row r="6850">
      <c r="J6850" s="18"/>
      <c r="N6850" s="24"/>
      <c r="Q6850" s="24"/>
      <c r="T6850" s="24"/>
      <c r="W6850" s="24"/>
      <c r="Z6850" s="24"/>
      <c r="AC6850" s="24"/>
      <c r="AI6850" s="24"/>
      <c r="AL6850" s="24"/>
      <c r="AO6850" s="24"/>
      <c r="AR6850" s="24"/>
      <c r="AU6850" s="24"/>
    </row>
    <row r="6851">
      <c r="J6851" s="18"/>
      <c r="N6851" s="24"/>
      <c r="Q6851" s="24"/>
      <c r="T6851" s="24"/>
      <c r="W6851" s="24"/>
      <c r="Z6851" s="24"/>
      <c r="AC6851" s="24"/>
      <c r="AI6851" s="24"/>
      <c r="AL6851" s="24"/>
      <c r="AO6851" s="24"/>
      <c r="AR6851" s="24"/>
      <c r="AU6851" s="24"/>
    </row>
    <row r="6852">
      <c r="J6852" s="18"/>
      <c r="N6852" s="24"/>
      <c r="Q6852" s="24"/>
      <c r="T6852" s="24"/>
      <c r="W6852" s="24"/>
      <c r="Z6852" s="24"/>
      <c r="AC6852" s="24"/>
      <c r="AI6852" s="24"/>
      <c r="AL6852" s="24"/>
      <c r="AO6852" s="24"/>
      <c r="AR6852" s="24"/>
      <c r="AU6852" s="24"/>
    </row>
    <row r="6853">
      <c r="J6853" s="18"/>
      <c r="N6853" s="24"/>
      <c r="Q6853" s="24"/>
      <c r="T6853" s="24"/>
      <c r="W6853" s="24"/>
      <c r="Z6853" s="24"/>
      <c r="AC6853" s="24"/>
      <c r="AI6853" s="24"/>
      <c r="AL6853" s="24"/>
      <c r="AO6853" s="24"/>
      <c r="AR6853" s="24"/>
      <c r="AU6853" s="24"/>
    </row>
    <row r="6854">
      <c r="J6854" s="18"/>
      <c r="N6854" s="24"/>
      <c r="Q6854" s="24"/>
      <c r="T6854" s="24"/>
      <c r="W6854" s="24"/>
      <c r="Z6854" s="24"/>
      <c r="AC6854" s="24"/>
      <c r="AI6854" s="24"/>
      <c r="AL6854" s="24"/>
      <c r="AO6854" s="24"/>
      <c r="AR6854" s="24"/>
      <c r="AU6854" s="24"/>
    </row>
    <row r="6855">
      <c r="J6855" s="18"/>
      <c r="N6855" s="24"/>
      <c r="Q6855" s="24"/>
      <c r="T6855" s="24"/>
      <c r="W6855" s="24"/>
      <c r="Z6855" s="24"/>
      <c r="AC6855" s="24"/>
      <c r="AI6855" s="24"/>
      <c r="AL6855" s="24"/>
      <c r="AO6855" s="24"/>
      <c r="AR6855" s="24"/>
      <c r="AU6855" s="24"/>
    </row>
    <row r="6856">
      <c r="J6856" s="18"/>
      <c r="N6856" s="24"/>
      <c r="Q6856" s="24"/>
      <c r="T6856" s="24"/>
      <c r="W6856" s="24"/>
      <c r="Z6856" s="24"/>
      <c r="AC6856" s="24"/>
      <c r="AI6856" s="24"/>
      <c r="AL6856" s="24"/>
      <c r="AO6856" s="24"/>
      <c r="AR6856" s="24"/>
      <c r="AU6856" s="24"/>
    </row>
    <row r="6857">
      <c r="J6857" s="18"/>
      <c r="N6857" s="24"/>
      <c r="Q6857" s="24"/>
      <c r="T6857" s="24"/>
      <c r="W6857" s="24"/>
      <c r="Z6857" s="24"/>
      <c r="AC6857" s="24"/>
      <c r="AI6857" s="24"/>
      <c r="AL6857" s="24"/>
      <c r="AO6857" s="24"/>
      <c r="AR6857" s="24"/>
      <c r="AU6857" s="24"/>
    </row>
    <row r="6858">
      <c r="J6858" s="18"/>
      <c r="N6858" s="24"/>
      <c r="Q6858" s="24"/>
      <c r="T6858" s="24"/>
      <c r="W6858" s="24"/>
      <c r="Z6858" s="24"/>
      <c r="AC6858" s="24"/>
      <c r="AI6858" s="24"/>
      <c r="AL6858" s="24"/>
      <c r="AO6858" s="24"/>
      <c r="AR6858" s="24"/>
      <c r="AU6858" s="24"/>
    </row>
    <row r="6859">
      <c r="J6859" s="18"/>
      <c r="N6859" s="24"/>
      <c r="Q6859" s="24"/>
      <c r="T6859" s="24"/>
      <c r="W6859" s="24"/>
      <c r="Z6859" s="24"/>
      <c r="AC6859" s="24"/>
      <c r="AI6859" s="24"/>
      <c r="AL6859" s="24"/>
      <c r="AO6859" s="24"/>
      <c r="AR6859" s="24"/>
      <c r="AU6859" s="24"/>
    </row>
    <row r="6860">
      <c r="J6860" s="18"/>
      <c r="N6860" s="24"/>
      <c r="Q6860" s="24"/>
      <c r="T6860" s="24"/>
      <c r="W6860" s="24"/>
      <c r="Z6860" s="24"/>
      <c r="AC6860" s="24"/>
      <c r="AI6860" s="24"/>
      <c r="AL6860" s="24"/>
      <c r="AO6860" s="24"/>
      <c r="AR6860" s="24"/>
      <c r="AU6860" s="24"/>
    </row>
    <row r="6861">
      <c r="J6861" s="18"/>
      <c r="N6861" s="24"/>
      <c r="Q6861" s="24"/>
      <c r="T6861" s="24"/>
      <c r="W6861" s="24"/>
      <c r="Z6861" s="24"/>
      <c r="AC6861" s="24"/>
      <c r="AI6861" s="24"/>
      <c r="AL6861" s="24"/>
      <c r="AO6861" s="24"/>
      <c r="AR6861" s="24"/>
      <c r="AU6861" s="24"/>
    </row>
    <row r="6862">
      <c r="J6862" s="18"/>
      <c r="N6862" s="24"/>
      <c r="Q6862" s="24"/>
      <c r="T6862" s="24"/>
      <c r="W6862" s="24"/>
      <c r="Z6862" s="24"/>
      <c r="AC6862" s="24"/>
      <c r="AI6862" s="24"/>
      <c r="AL6862" s="24"/>
      <c r="AO6862" s="24"/>
      <c r="AR6862" s="24"/>
      <c r="AU6862" s="24"/>
    </row>
    <row r="6863">
      <c r="J6863" s="18"/>
      <c r="N6863" s="24"/>
      <c r="Q6863" s="24"/>
      <c r="T6863" s="24"/>
      <c r="W6863" s="24"/>
      <c r="Z6863" s="24"/>
      <c r="AC6863" s="24"/>
      <c r="AI6863" s="24"/>
      <c r="AL6863" s="24"/>
      <c r="AO6863" s="24"/>
      <c r="AR6863" s="24"/>
      <c r="AU6863" s="24"/>
    </row>
    <row r="6864">
      <c r="J6864" s="18"/>
      <c r="N6864" s="24"/>
      <c r="Q6864" s="24"/>
      <c r="T6864" s="24"/>
      <c r="W6864" s="24"/>
      <c r="Z6864" s="24"/>
      <c r="AC6864" s="24"/>
      <c r="AI6864" s="24"/>
      <c r="AL6864" s="24"/>
      <c r="AO6864" s="24"/>
      <c r="AR6864" s="24"/>
      <c r="AU6864" s="24"/>
    </row>
    <row r="6865">
      <c r="J6865" s="18"/>
      <c r="N6865" s="24"/>
      <c r="Q6865" s="24"/>
      <c r="T6865" s="24"/>
      <c r="W6865" s="24"/>
      <c r="Z6865" s="24"/>
      <c r="AC6865" s="24"/>
      <c r="AI6865" s="24"/>
      <c r="AL6865" s="24"/>
      <c r="AO6865" s="24"/>
      <c r="AR6865" s="24"/>
      <c r="AU6865" s="24"/>
    </row>
    <row r="6866">
      <c r="J6866" s="18"/>
      <c r="N6866" s="24"/>
      <c r="Q6866" s="24"/>
      <c r="T6866" s="24"/>
      <c r="W6866" s="24"/>
      <c r="Z6866" s="24"/>
      <c r="AC6866" s="24"/>
      <c r="AI6866" s="24"/>
      <c r="AL6866" s="24"/>
      <c r="AO6866" s="24"/>
      <c r="AR6866" s="24"/>
      <c r="AU6866" s="24"/>
    </row>
    <row r="6867">
      <c r="J6867" s="18"/>
      <c r="N6867" s="24"/>
      <c r="Q6867" s="24"/>
      <c r="T6867" s="24"/>
      <c r="W6867" s="24"/>
      <c r="Z6867" s="24"/>
      <c r="AC6867" s="24"/>
      <c r="AI6867" s="24"/>
      <c r="AL6867" s="24"/>
      <c r="AO6867" s="24"/>
      <c r="AR6867" s="24"/>
      <c r="AU6867" s="24"/>
    </row>
    <row r="6868">
      <c r="J6868" s="18"/>
      <c r="N6868" s="24"/>
      <c r="Q6868" s="24"/>
      <c r="T6868" s="24"/>
      <c r="W6868" s="24"/>
      <c r="Z6868" s="24"/>
      <c r="AC6868" s="24"/>
      <c r="AI6868" s="24"/>
      <c r="AL6868" s="24"/>
      <c r="AO6868" s="24"/>
      <c r="AR6868" s="24"/>
      <c r="AU6868" s="24"/>
    </row>
    <row r="6869">
      <c r="J6869" s="18"/>
      <c r="N6869" s="24"/>
      <c r="Q6869" s="24"/>
      <c r="T6869" s="24"/>
      <c r="W6869" s="24"/>
      <c r="Z6869" s="24"/>
      <c r="AC6869" s="24"/>
      <c r="AI6869" s="24"/>
      <c r="AL6869" s="24"/>
      <c r="AO6869" s="24"/>
      <c r="AR6869" s="24"/>
      <c r="AU6869" s="24"/>
    </row>
    <row r="6870">
      <c r="J6870" s="18"/>
      <c r="N6870" s="24"/>
      <c r="Q6870" s="24"/>
      <c r="T6870" s="24"/>
      <c r="W6870" s="24"/>
      <c r="Z6870" s="24"/>
      <c r="AC6870" s="24"/>
      <c r="AI6870" s="24"/>
      <c r="AL6870" s="24"/>
      <c r="AO6870" s="24"/>
      <c r="AR6870" s="24"/>
      <c r="AU6870" s="24"/>
    </row>
    <row r="6871">
      <c r="J6871" s="18"/>
      <c r="N6871" s="24"/>
      <c r="Q6871" s="24"/>
      <c r="T6871" s="24"/>
      <c r="W6871" s="24"/>
      <c r="Z6871" s="24"/>
      <c r="AC6871" s="24"/>
      <c r="AI6871" s="24"/>
      <c r="AL6871" s="24"/>
      <c r="AO6871" s="24"/>
      <c r="AR6871" s="24"/>
      <c r="AU6871" s="24"/>
    </row>
    <row r="6872">
      <c r="J6872" s="18"/>
      <c r="N6872" s="24"/>
      <c r="Q6872" s="24"/>
      <c r="T6872" s="24"/>
      <c r="W6872" s="24"/>
      <c r="Z6872" s="24"/>
      <c r="AC6872" s="24"/>
      <c r="AI6872" s="24"/>
      <c r="AL6872" s="24"/>
      <c r="AO6872" s="24"/>
      <c r="AR6872" s="24"/>
      <c r="AU6872" s="24"/>
    </row>
    <row r="6873">
      <c r="J6873" s="18"/>
      <c r="N6873" s="24"/>
      <c r="Q6873" s="24"/>
      <c r="T6873" s="24"/>
      <c r="W6873" s="24"/>
      <c r="Z6873" s="24"/>
      <c r="AC6873" s="24"/>
      <c r="AI6873" s="24"/>
      <c r="AL6873" s="24"/>
      <c r="AO6873" s="24"/>
      <c r="AR6873" s="24"/>
      <c r="AU6873" s="24"/>
    </row>
    <row r="6874">
      <c r="J6874" s="18"/>
      <c r="N6874" s="24"/>
      <c r="Q6874" s="24"/>
      <c r="T6874" s="24"/>
      <c r="W6874" s="24"/>
      <c r="Z6874" s="24"/>
      <c r="AC6874" s="24"/>
      <c r="AI6874" s="24"/>
      <c r="AL6874" s="24"/>
      <c r="AO6874" s="24"/>
      <c r="AR6874" s="24"/>
      <c r="AU6874" s="24"/>
    </row>
    <row r="6875">
      <c r="J6875" s="18"/>
      <c r="N6875" s="24"/>
      <c r="Q6875" s="24"/>
      <c r="T6875" s="24"/>
      <c r="W6875" s="24"/>
      <c r="Z6875" s="24"/>
      <c r="AC6875" s="24"/>
      <c r="AI6875" s="24"/>
      <c r="AL6875" s="24"/>
      <c r="AO6875" s="24"/>
      <c r="AR6875" s="24"/>
      <c r="AU6875" s="24"/>
    </row>
    <row r="6876">
      <c r="J6876" s="18"/>
      <c r="N6876" s="24"/>
      <c r="Q6876" s="24"/>
      <c r="T6876" s="24"/>
      <c r="W6876" s="24"/>
      <c r="Z6876" s="24"/>
      <c r="AC6876" s="24"/>
      <c r="AI6876" s="24"/>
      <c r="AL6876" s="24"/>
      <c r="AO6876" s="24"/>
      <c r="AR6876" s="24"/>
      <c r="AU6876" s="24"/>
    </row>
    <row r="6877">
      <c r="J6877" s="18"/>
      <c r="N6877" s="24"/>
      <c r="Q6877" s="24"/>
      <c r="T6877" s="24"/>
      <c r="W6877" s="24"/>
      <c r="Z6877" s="24"/>
      <c r="AC6877" s="24"/>
      <c r="AI6877" s="24"/>
      <c r="AL6877" s="24"/>
      <c r="AO6877" s="24"/>
      <c r="AR6877" s="24"/>
      <c r="AU6877" s="24"/>
    </row>
    <row r="6878">
      <c r="J6878" s="18"/>
      <c r="N6878" s="24"/>
      <c r="Q6878" s="24"/>
      <c r="T6878" s="24"/>
      <c r="W6878" s="24"/>
      <c r="Z6878" s="24"/>
      <c r="AC6878" s="24"/>
      <c r="AI6878" s="24"/>
      <c r="AL6878" s="24"/>
      <c r="AO6878" s="24"/>
      <c r="AR6878" s="24"/>
      <c r="AU6878" s="24"/>
    </row>
    <row r="6879">
      <c r="J6879" s="18"/>
      <c r="N6879" s="24"/>
      <c r="Q6879" s="24"/>
      <c r="T6879" s="24"/>
      <c r="W6879" s="24"/>
      <c r="Z6879" s="24"/>
      <c r="AC6879" s="24"/>
      <c r="AI6879" s="24"/>
      <c r="AL6879" s="24"/>
      <c r="AO6879" s="24"/>
      <c r="AR6879" s="24"/>
      <c r="AU6879" s="24"/>
    </row>
    <row r="6880">
      <c r="J6880" s="18"/>
      <c r="N6880" s="24"/>
      <c r="Q6880" s="24"/>
      <c r="T6880" s="24"/>
      <c r="W6880" s="24"/>
      <c r="Z6880" s="24"/>
      <c r="AC6880" s="24"/>
      <c r="AI6880" s="24"/>
      <c r="AL6880" s="24"/>
      <c r="AO6880" s="24"/>
      <c r="AR6880" s="24"/>
      <c r="AU6880" s="24"/>
    </row>
    <row r="6881">
      <c r="J6881" s="18"/>
      <c r="N6881" s="24"/>
      <c r="Q6881" s="24"/>
      <c r="T6881" s="24"/>
      <c r="W6881" s="24"/>
      <c r="Z6881" s="24"/>
      <c r="AC6881" s="24"/>
      <c r="AI6881" s="24"/>
      <c r="AL6881" s="24"/>
      <c r="AO6881" s="24"/>
      <c r="AR6881" s="24"/>
      <c r="AU6881" s="24"/>
    </row>
    <row r="6882">
      <c r="J6882" s="18"/>
      <c r="N6882" s="24"/>
      <c r="Q6882" s="24"/>
      <c r="T6882" s="24"/>
      <c r="W6882" s="24"/>
      <c r="Z6882" s="24"/>
      <c r="AC6882" s="24"/>
      <c r="AI6882" s="24"/>
      <c r="AL6882" s="24"/>
      <c r="AO6882" s="24"/>
      <c r="AR6882" s="24"/>
      <c r="AU6882" s="24"/>
    </row>
    <row r="6883">
      <c r="J6883" s="18"/>
      <c r="N6883" s="24"/>
      <c r="Q6883" s="24"/>
      <c r="T6883" s="24"/>
      <c r="W6883" s="24"/>
      <c r="Z6883" s="24"/>
      <c r="AC6883" s="24"/>
      <c r="AI6883" s="24"/>
      <c r="AL6883" s="24"/>
      <c r="AO6883" s="24"/>
      <c r="AR6883" s="24"/>
      <c r="AU6883" s="24"/>
    </row>
    <row r="6884">
      <c r="J6884" s="18"/>
      <c r="N6884" s="24"/>
      <c r="Q6884" s="24"/>
      <c r="T6884" s="24"/>
      <c r="W6884" s="24"/>
      <c r="Z6884" s="24"/>
      <c r="AC6884" s="24"/>
      <c r="AI6884" s="24"/>
      <c r="AL6884" s="24"/>
      <c r="AO6884" s="24"/>
      <c r="AR6884" s="24"/>
      <c r="AU6884" s="24"/>
    </row>
    <row r="6885">
      <c r="J6885" s="18"/>
      <c r="N6885" s="24"/>
      <c r="Q6885" s="24"/>
      <c r="T6885" s="24"/>
      <c r="W6885" s="24"/>
      <c r="Z6885" s="24"/>
      <c r="AC6885" s="24"/>
      <c r="AI6885" s="24"/>
      <c r="AL6885" s="24"/>
      <c r="AO6885" s="24"/>
      <c r="AR6885" s="24"/>
      <c r="AU6885" s="24"/>
    </row>
    <row r="6886">
      <c r="J6886" s="18"/>
      <c r="N6886" s="24"/>
      <c r="Q6886" s="24"/>
      <c r="T6886" s="24"/>
      <c r="W6886" s="24"/>
      <c r="Z6886" s="24"/>
      <c r="AC6886" s="24"/>
      <c r="AI6886" s="24"/>
      <c r="AL6886" s="24"/>
      <c r="AO6886" s="24"/>
      <c r="AR6886" s="24"/>
      <c r="AU6886" s="24"/>
    </row>
    <row r="6887">
      <c r="J6887" s="18"/>
      <c r="N6887" s="24"/>
      <c r="Q6887" s="24"/>
      <c r="T6887" s="24"/>
      <c r="W6887" s="24"/>
      <c r="Z6887" s="24"/>
      <c r="AC6887" s="24"/>
      <c r="AI6887" s="24"/>
      <c r="AL6887" s="24"/>
      <c r="AO6887" s="24"/>
      <c r="AR6887" s="24"/>
      <c r="AU6887" s="24"/>
    </row>
    <row r="6888">
      <c r="J6888" s="18"/>
      <c r="N6888" s="24"/>
      <c r="Q6888" s="24"/>
      <c r="T6888" s="24"/>
      <c r="W6888" s="24"/>
      <c r="Z6888" s="24"/>
      <c r="AC6888" s="24"/>
      <c r="AI6888" s="24"/>
      <c r="AL6888" s="24"/>
      <c r="AO6888" s="24"/>
      <c r="AR6888" s="24"/>
      <c r="AU6888" s="24"/>
    </row>
    <row r="6889">
      <c r="J6889" s="18"/>
      <c r="N6889" s="24"/>
      <c r="Q6889" s="24"/>
      <c r="T6889" s="24"/>
      <c r="W6889" s="24"/>
      <c r="Z6889" s="24"/>
      <c r="AC6889" s="24"/>
      <c r="AI6889" s="24"/>
      <c r="AL6889" s="24"/>
      <c r="AO6889" s="24"/>
      <c r="AR6889" s="24"/>
      <c r="AU6889" s="24"/>
    </row>
    <row r="6890">
      <c r="J6890" s="18"/>
      <c r="N6890" s="24"/>
      <c r="Q6890" s="24"/>
      <c r="T6890" s="24"/>
      <c r="W6890" s="24"/>
      <c r="Z6890" s="24"/>
      <c r="AC6890" s="24"/>
      <c r="AI6890" s="24"/>
      <c r="AL6890" s="24"/>
      <c r="AO6890" s="24"/>
      <c r="AR6890" s="24"/>
      <c r="AU6890" s="24"/>
    </row>
    <row r="6891">
      <c r="J6891" s="18"/>
      <c r="N6891" s="24"/>
      <c r="Q6891" s="24"/>
      <c r="T6891" s="24"/>
      <c r="W6891" s="24"/>
      <c r="Z6891" s="24"/>
      <c r="AC6891" s="24"/>
      <c r="AI6891" s="24"/>
      <c r="AL6891" s="24"/>
      <c r="AO6891" s="24"/>
      <c r="AR6891" s="24"/>
      <c r="AU6891" s="24"/>
    </row>
    <row r="6892">
      <c r="J6892" s="18"/>
      <c r="N6892" s="24"/>
      <c r="Q6892" s="24"/>
      <c r="T6892" s="24"/>
      <c r="W6892" s="24"/>
      <c r="Z6892" s="24"/>
      <c r="AC6892" s="24"/>
      <c r="AI6892" s="24"/>
      <c r="AL6892" s="24"/>
      <c r="AO6892" s="24"/>
      <c r="AR6892" s="24"/>
      <c r="AU6892" s="24"/>
    </row>
    <row r="6893">
      <c r="J6893" s="18"/>
      <c r="N6893" s="24"/>
      <c r="Q6893" s="24"/>
      <c r="T6893" s="24"/>
      <c r="W6893" s="24"/>
      <c r="Z6893" s="24"/>
      <c r="AC6893" s="24"/>
      <c r="AI6893" s="24"/>
      <c r="AL6893" s="24"/>
      <c r="AO6893" s="24"/>
      <c r="AR6893" s="24"/>
      <c r="AU6893" s="24"/>
    </row>
    <row r="6894">
      <c r="J6894" s="18"/>
      <c r="N6894" s="24"/>
      <c r="Q6894" s="24"/>
      <c r="T6894" s="24"/>
      <c r="W6894" s="24"/>
      <c r="Z6894" s="24"/>
      <c r="AC6894" s="24"/>
      <c r="AI6894" s="24"/>
      <c r="AL6894" s="24"/>
      <c r="AO6894" s="24"/>
      <c r="AR6894" s="24"/>
      <c r="AU6894" s="24"/>
    </row>
    <row r="6895">
      <c r="J6895" s="18"/>
      <c r="N6895" s="24"/>
      <c r="Q6895" s="24"/>
      <c r="T6895" s="24"/>
      <c r="W6895" s="24"/>
      <c r="Z6895" s="24"/>
      <c r="AC6895" s="24"/>
      <c r="AI6895" s="24"/>
      <c r="AL6895" s="24"/>
      <c r="AO6895" s="24"/>
      <c r="AR6895" s="24"/>
      <c r="AU6895" s="24"/>
    </row>
    <row r="6896">
      <c r="J6896" s="18"/>
      <c r="N6896" s="24"/>
      <c r="Q6896" s="24"/>
      <c r="T6896" s="24"/>
      <c r="W6896" s="24"/>
      <c r="Z6896" s="24"/>
      <c r="AC6896" s="24"/>
      <c r="AI6896" s="24"/>
      <c r="AL6896" s="24"/>
      <c r="AO6896" s="24"/>
      <c r="AR6896" s="24"/>
      <c r="AU6896" s="24"/>
    </row>
    <row r="6897">
      <c r="J6897" s="18"/>
      <c r="N6897" s="24"/>
      <c r="Q6897" s="24"/>
      <c r="T6897" s="24"/>
      <c r="W6897" s="24"/>
      <c r="Z6897" s="24"/>
      <c r="AC6897" s="24"/>
      <c r="AI6897" s="24"/>
      <c r="AL6897" s="24"/>
      <c r="AO6897" s="24"/>
      <c r="AR6897" s="24"/>
      <c r="AU6897" s="24"/>
    </row>
    <row r="6898">
      <c r="J6898" s="18"/>
      <c r="N6898" s="24"/>
      <c r="Q6898" s="24"/>
      <c r="T6898" s="24"/>
      <c r="W6898" s="24"/>
      <c r="Z6898" s="24"/>
      <c r="AC6898" s="24"/>
      <c r="AI6898" s="24"/>
      <c r="AL6898" s="24"/>
      <c r="AO6898" s="24"/>
      <c r="AR6898" s="24"/>
      <c r="AU6898" s="24"/>
    </row>
    <row r="6899">
      <c r="J6899" s="18"/>
      <c r="N6899" s="24"/>
      <c r="Q6899" s="24"/>
      <c r="T6899" s="24"/>
      <c r="W6899" s="24"/>
      <c r="Z6899" s="24"/>
      <c r="AC6899" s="24"/>
      <c r="AI6899" s="24"/>
      <c r="AL6899" s="24"/>
      <c r="AO6899" s="24"/>
      <c r="AR6899" s="24"/>
      <c r="AU6899" s="24"/>
    </row>
    <row r="6900">
      <c r="J6900" s="18"/>
      <c r="N6900" s="24"/>
      <c r="Q6900" s="24"/>
      <c r="T6900" s="24"/>
      <c r="W6900" s="24"/>
      <c r="Z6900" s="24"/>
      <c r="AC6900" s="24"/>
      <c r="AI6900" s="24"/>
      <c r="AL6900" s="24"/>
      <c r="AO6900" s="24"/>
      <c r="AR6900" s="24"/>
      <c r="AU6900" s="24"/>
    </row>
    <row r="6901">
      <c r="J6901" s="18"/>
      <c r="N6901" s="24"/>
      <c r="Q6901" s="24"/>
      <c r="T6901" s="24"/>
      <c r="W6901" s="24"/>
      <c r="Z6901" s="24"/>
      <c r="AC6901" s="24"/>
      <c r="AI6901" s="24"/>
      <c r="AL6901" s="24"/>
      <c r="AO6901" s="24"/>
      <c r="AR6901" s="24"/>
      <c r="AU6901" s="24"/>
    </row>
    <row r="6902">
      <c r="J6902" s="18"/>
      <c r="N6902" s="24"/>
      <c r="Q6902" s="24"/>
      <c r="T6902" s="24"/>
      <c r="W6902" s="24"/>
      <c r="Z6902" s="24"/>
      <c r="AC6902" s="24"/>
      <c r="AI6902" s="24"/>
      <c r="AL6902" s="24"/>
      <c r="AO6902" s="24"/>
      <c r="AR6902" s="24"/>
      <c r="AU6902" s="24"/>
    </row>
    <row r="6903">
      <c r="J6903" s="18"/>
      <c r="N6903" s="24"/>
      <c r="Q6903" s="24"/>
      <c r="T6903" s="24"/>
      <c r="W6903" s="24"/>
      <c r="Z6903" s="24"/>
      <c r="AC6903" s="24"/>
      <c r="AI6903" s="24"/>
      <c r="AL6903" s="24"/>
      <c r="AO6903" s="24"/>
      <c r="AR6903" s="24"/>
      <c r="AU6903" s="24"/>
    </row>
    <row r="6904">
      <c r="J6904" s="18"/>
      <c r="N6904" s="24"/>
      <c r="Q6904" s="24"/>
      <c r="T6904" s="24"/>
      <c r="W6904" s="24"/>
      <c r="Z6904" s="24"/>
      <c r="AC6904" s="24"/>
      <c r="AI6904" s="24"/>
      <c r="AL6904" s="24"/>
      <c r="AO6904" s="24"/>
      <c r="AR6904" s="24"/>
      <c r="AU6904" s="24"/>
    </row>
    <row r="6905">
      <c r="J6905" s="18"/>
      <c r="N6905" s="24"/>
      <c r="Q6905" s="24"/>
      <c r="T6905" s="24"/>
      <c r="W6905" s="24"/>
      <c r="Z6905" s="24"/>
      <c r="AC6905" s="24"/>
      <c r="AI6905" s="24"/>
      <c r="AL6905" s="24"/>
      <c r="AO6905" s="24"/>
      <c r="AR6905" s="24"/>
      <c r="AU6905" s="24"/>
    </row>
    <row r="6906">
      <c r="J6906" s="18"/>
      <c r="N6906" s="24"/>
      <c r="Q6906" s="24"/>
      <c r="T6906" s="24"/>
      <c r="W6906" s="24"/>
      <c r="Z6906" s="24"/>
      <c r="AC6906" s="24"/>
      <c r="AI6906" s="24"/>
      <c r="AL6906" s="24"/>
      <c r="AO6906" s="24"/>
      <c r="AR6906" s="24"/>
      <c r="AU6906" s="24"/>
    </row>
    <row r="6907">
      <c r="J6907" s="18"/>
      <c r="N6907" s="24"/>
      <c r="Q6907" s="24"/>
      <c r="T6907" s="24"/>
      <c r="W6907" s="24"/>
      <c r="Z6907" s="24"/>
      <c r="AC6907" s="24"/>
      <c r="AI6907" s="24"/>
      <c r="AL6907" s="24"/>
      <c r="AO6907" s="24"/>
      <c r="AR6907" s="24"/>
      <c r="AU6907" s="24"/>
    </row>
    <row r="6908">
      <c r="J6908" s="18"/>
      <c r="N6908" s="24"/>
      <c r="Q6908" s="24"/>
      <c r="T6908" s="24"/>
      <c r="W6908" s="24"/>
      <c r="Z6908" s="24"/>
      <c r="AC6908" s="24"/>
      <c r="AI6908" s="24"/>
      <c r="AL6908" s="24"/>
      <c r="AO6908" s="24"/>
      <c r="AR6908" s="24"/>
      <c r="AU6908" s="24"/>
    </row>
    <row r="6909">
      <c r="J6909" s="18"/>
      <c r="N6909" s="24"/>
      <c r="Q6909" s="24"/>
      <c r="T6909" s="24"/>
      <c r="W6909" s="24"/>
      <c r="Z6909" s="24"/>
      <c r="AC6909" s="24"/>
      <c r="AI6909" s="24"/>
      <c r="AL6909" s="24"/>
      <c r="AO6909" s="24"/>
      <c r="AR6909" s="24"/>
      <c r="AU6909" s="24"/>
    </row>
    <row r="6910">
      <c r="J6910" s="18"/>
      <c r="N6910" s="24"/>
      <c r="Q6910" s="24"/>
      <c r="T6910" s="24"/>
      <c r="W6910" s="24"/>
      <c r="Z6910" s="24"/>
      <c r="AC6910" s="24"/>
      <c r="AI6910" s="24"/>
      <c r="AL6910" s="24"/>
      <c r="AO6910" s="24"/>
      <c r="AR6910" s="24"/>
      <c r="AU6910" s="24"/>
    </row>
    <row r="6911">
      <c r="J6911" s="18"/>
      <c r="N6911" s="24"/>
      <c r="Q6911" s="24"/>
      <c r="T6911" s="24"/>
      <c r="W6911" s="24"/>
      <c r="Z6911" s="24"/>
      <c r="AC6911" s="24"/>
      <c r="AI6911" s="24"/>
      <c r="AL6911" s="24"/>
      <c r="AO6911" s="24"/>
      <c r="AR6911" s="24"/>
      <c r="AU6911" s="24"/>
    </row>
    <row r="6912">
      <c r="J6912" s="18"/>
      <c r="N6912" s="24"/>
      <c r="Q6912" s="24"/>
      <c r="T6912" s="24"/>
      <c r="W6912" s="24"/>
      <c r="Z6912" s="24"/>
      <c r="AC6912" s="24"/>
      <c r="AI6912" s="24"/>
      <c r="AL6912" s="24"/>
      <c r="AO6912" s="24"/>
      <c r="AR6912" s="24"/>
      <c r="AU6912" s="24"/>
    </row>
    <row r="6913">
      <c r="J6913" s="18"/>
      <c r="N6913" s="24"/>
      <c r="Q6913" s="24"/>
      <c r="T6913" s="24"/>
      <c r="W6913" s="24"/>
      <c r="Z6913" s="24"/>
      <c r="AC6913" s="24"/>
      <c r="AI6913" s="24"/>
      <c r="AL6913" s="24"/>
      <c r="AO6913" s="24"/>
      <c r="AR6913" s="24"/>
      <c r="AU6913" s="24"/>
    </row>
    <row r="6914">
      <c r="J6914" s="18"/>
      <c r="N6914" s="24"/>
      <c r="Q6914" s="24"/>
      <c r="T6914" s="24"/>
      <c r="W6914" s="24"/>
      <c r="Z6914" s="24"/>
      <c r="AC6914" s="24"/>
      <c r="AI6914" s="24"/>
      <c r="AL6914" s="24"/>
      <c r="AO6914" s="24"/>
      <c r="AR6914" s="24"/>
      <c r="AU6914" s="24"/>
    </row>
    <row r="6915">
      <c r="J6915" s="18"/>
      <c r="N6915" s="24"/>
      <c r="Q6915" s="24"/>
      <c r="T6915" s="24"/>
      <c r="W6915" s="24"/>
      <c r="Z6915" s="24"/>
      <c r="AC6915" s="24"/>
      <c r="AI6915" s="24"/>
      <c r="AL6915" s="24"/>
      <c r="AO6915" s="24"/>
      <c r="AR6915" s="24"/>
      <c r="AU6915" s="24"/>
    </row>
    <row r="6916">
      <c r="J6916" s="18"/>
      <c r="N6916" s="24"/>
      <c r="Q6916" s="24"/>
      <c r="T6916" s="24"/>
      <c r="W6916" s="24"/>
      <c r="Z6916" s="24"/>
      <c r="AC6916" s="24"/>
      <c r="AI6916" s="24"/>
      <c r="AL6916" s="24"/>
      <c r="AO6916" s="24"/>
      <c r="AR6916" s="24"/>
      <c r="AU6916" s="24"/>
    </row>
    <row r="6917">
      <c r="J6917" s="18"/>
      <c r="N6917" s="24"/>
      <c r="Q6917" s="24"/>
      <c r="T6917" s="24"/>
      <c r="W6917" s="24"/>
      <c r="Z6917" s="24"/>
      <c r="AC6917" s="24"/>
      <c r="AI6917" s="24"/>
      <c r="AL6917" s="24"/>
      <c r="AO6917" s="24"/>
      <c r="AR6917" s="24"/>
      <c r="AU6917" s="24"/>
    </row>
    <row r="6918">
      <c r="J6918" s="18"/>
      <c r="N6918" s="24"/>
      <c r="Q6918" s="24"/>
      <c r="T6918" s="24"/>
      <c r="W6918" s="24"/>
      <c r="Z6918" s="24"/>
      <c r="AC6918" s="24"/>
      <c r="AI6918" s="24"/>
      <c r="AL6918" s="24"/>
      <c r="AO6918" s="24"/>
      <c r="AR6918" s="24"/>
      <c r="AU6918" s="24"/>
    </row>
    <row r="6919">
      <c r="J6919" s="18"/>
      <c r="N6919" s="24"/>
      <c r="Q6919" s="24"/>
      <c r="T6919" s="24"/>
      <c r="W6919" s="24"/>
      <c r="Z6919" s="24"/>
      <c r="AC6919" s="24"/>
      <c r="AI6919" s="24"/>
      <c r="AL6919" s="24"/>
      <c r="AO6919" s="24"/>
      <c r="AR6919" s="24"/>
      <c r="AU6919" s="24"/>
    </row>
    <row r="6920">
      <c r="J6920" s="18"/>
      <c r="N6920" s="24"/>
      <c r="Q6920" s="24"/>
      <c r="T6920" s="24"/>
      <c r="W6920" s="24"/>
      <c r="Z6920" s="24"/>
      <c r="AC6920" s="24"/>
      <c r="AI6920" s="24"/>
      <c r="AL6920" s="24"/>
      <c r="AO6920" s="24"/>
      <c r="AR6920" s="24"/>
      <c r="AU6920" s="24"/>
    </row>
    <row r="6921">
      <c r="J6921" s="18"/>
      <c r="N6921" s="24"/>
      <c r="Q6921" s="24"/>
      <c r="T6921" s="24"/>
      <c r="W6921" s="24"/>
      <c r="Z6921" s="24"/>
      <c r="AC6921" s="24"/>
      <c r="AI6921" s="24"/>
      <c r="AL6921" s="24"/>
      <c r="AO6921" s="24"/>
      <c r="AR6921" s="24"/>
      <c r="AU6921" s="24"/>
    </row>
    <row r="6922">
      <c r="J6922" s="18"/>
      <c r="N6922" s="24"/>
      <c r="Q6922" s="24"/>
      <c r="T6922" s="24"/>
      <c r="W6922" s="24"/>
      <c r="Z6922" s="24"/>
      <c r="AC6922" s="24"/>
      <c r="AI6922" s="24"/>
      <c r="AL6922" s="24"/>
      <c r="AO6922" s="24"/>
      <c r="AR6922" s="24"/>
      <c r="AU6922" s="24"/>
    </row>
    <row r="6923">
      <c r="J6923" s="18"/>
      <c r="N6923" s="24"/>
      <c r="Q6923" s="24"/>
      <c r="T6923" s="24"/>
      <c r="W6923" s="24"/>
      <c r="Z6923" s="24"/>
      <c r="AC6923" s="24"/>
      <c r="AI6923" s="24"/>
      <c r="AL6923" s="24"/>
      <c r="AO6923" s="24"/>
      <c r="AR6923" s="24"/>
      <c r="AU6923" s="24"/>
    </row>
    <row r="6924">
      <c r="J6924" s="18"/>
      <c r="N6924" s="24"/>
      <c r="Q6924" s="24"/>
      <c r="T6924" s="24"/>
      <c r="W6924" s="24"/>
      <c r="Z6924" s="24"/>
      <c r="AC6924" s="24"/>
      <c r="AI6924" s="24"/>
      <c r="AL6924" s="24"/>
      <c r="AO6924" s="24"/>
      <c r="AR6924" s="24"/>
      <c r="AU6924" s="24"/>
    </row>
    <row r="6925">
      <c r="J6925" s="18"/>
      <c r="N6925" s="24"/>
      <c r="Q6925" s="24"/>
      <c r="T6925" s="24"/>
      <c r="W6925" s="24"/>
      <c r="Z6925" s="24"/>
      <c r="AC6925" s="24"/>
      <c r="AI6925" s="24"/>
      <c r="AL6925" s="24"/>
      <c r="AO6925" s="24"/>
      <c r="AR6925" s="24"/>
      <c r="AU6925" s="24"/>
    </row>
    <row r="6926">
      <c r="J6926" s="18"/>
      <c r="N6926" s="24"/>
      <c r="Q6926" s="24"/>
      <c r="T6926" s="24"/>
      <c r="W6926" s="24"/>
      <c r="Z6926" s="24"/>
      <c r="AC6926" s="24"/>
      <c r="AI6926" s="24"/>
      <c r="AL6926" s="24"/>
      <c r="AO6926" s="24"/>
      <c r="AR6926" s="24"/>
      <c r="AU6926" s="24"/>
    </row>
    <row r="6927">
      <c r="J6927" s="18"/>
      <c r="N6927" s="24"/>
      <c r="Q6927" s="24"/>
      <c r="T6927" s="24"/>
      <c r="W6927" s="24"/>
      <c r="Z6927" s="24"/>
      <c r="AC6927" s="24"/>
      <c r="AI6927" s="24"/>
      <c r="AL6927" s="24"/>
      <c r="AO6927" s="24"/>
      <c r="AR6927" s="24"/>
      <c r="AU6927" s="24"/>
    </row>
    <row r="6928">
      <c r="J6928" s="18"/>
      <c r="N6928" s="24"/>
      <c r="Q6928" s="24"/>
      <c r="T6928" s="24"/>
      <c r="W6928" s="24"/>
      <c r="Z6928" s="24"/>
      <c r="AC6928" s="24"/>
      <c r="AI6928" s="24"/>
      <c r="AL6928" s="24"/>
      <c r="AO6928" s="24"/>
      <c r="AR6928" s="24"/>
      <c r="AU6928" s="24"/>
    </row>
    <row r="6929">
      <c r="J6929" s="18"/>
      <c r="N6929" s="24"/>
      <c r="Q6929" s="24"/>
      <c r="T6929" s="24"/>
      <c r="W6929" s="24"/>
      <c r="Z6929" s="24"/>
      <c r="AC6929" s="24"/>
      <c r="AI6929" s="24"/>
      <c r="AL6929" s="24"/>
      <c r="AO6929" s="24"/>
      <c r="AR6929" s="24"/>
      <c r="AU6929" s="24"/>
    </row>
    <row r="6930">
      <c r="J6930" s="18"/>
      <c r="N6930" s="24"/>
      <c r="Q6930" s="24"/>
      <c r="T6930" s="24"/>
      <c r="W6930" s="24"/>
      <c r="Z6930" s="24"/>
      <c r="AC6930" s="24"/>
      <c r="AI6930" s="24"/>
      <c r="AL6930" s="24"/>
      <c r="AO6930" s="24"/>
      <c r="AR6930" s="24"/>
      <c r="AU6930" s="24"/>
    </row>
    <row r="6931">
      <c r="J6931" s="18"/>
      <c r="N6931" s="24"/>
      <c r="Q6931" s="24"/>
      <c r="T6931" s="24"/>
      <c r="W6931" s="24"/>
      <c r="Z6931" s="24"/>
      <c r="AC6931" s="24"/>
      <c r="AI6931" s="24"/>
      <c r="AL6931" s="24"/>
      <c r="AO6931" s="24"/>
      <c r="AR6931" s="24"/>
      <c r="AU6931" s="24"/>
    </row>
    <row r="6932">
      <c r="J6932" s="18"/>
      <c r="N6932" s="24"/>
      <c r="Q6932" s="24"/>
      <c r="T6932" s="24"/>
      <c r="W6932" s="24"/>
      <c r="Z6932" s="24"/>
      <c r="AC6932" s="24"/>
      <c r="AI6932" s="24"/>
      <c r="AL6932" s="24"/>
      <c r="AO6932" s="24"/>
      <c r="AR6932" s="24"/>
      <c r="AU6932" s="24"/>
    </row>
    <row r="6933">
      <c r="J6933" s="18"/>
      <c r="N6933" s="24"/>
      <c r="Q6933" s="24"/>
      <c r="T6933" s="24"/>
      <c r="W6933" s="24"/>
      <c r="Z6933" s="24"/>
      <c r="AC6933" s="24"/>
      <c r="AI6933" s="24"/>
      <c r="AL6933" s="24"/>
      <c r="AO6933" s="24"/>
      <c r="AR6933" s="24"/>
      <c r="AU6933" s="24"/>
    </row>
    <row r="6934">
      <c r="J6934" s="18"/>
      <c r="N6934" s="24"/>
      <c r="Q6934" s="24"/>
      <c r="T6934" s="24"/>
      <c r="W6934" s="24"/>
      <c r="Z6934" s="24"/>
      <c r="AC6934" s="24"/>
      <c r="AI6934" s="24"/>
      <c r="AL6934" s="24"/>
      <c r="AO6934" s="24"/>
      <c r="AR6934" s="24"/>
      <c r="AU6934" s="24"/>
    </row>
    <row r="6935">
      <c r="J6935" s="18"/>
      <c r="N6935" s="24"/>
      <c r="Q6935" s="24"/>
      <c r="T6935" s="24"/>
      <c r="W6935" s="24"/>
      <c r="Z6935" s="24"/>
      <c r="AC6935" s="24"/>
      <c r="AI6935" s="24"/>
      <c r="AL6935" s="24"/>
      <c r="AO6935" s="24"/>
      <c r="AR6935" s="24"/>
      <c r="AU6935" s="24"/>
    </row>
    <row r="6936">
      <c r="J6936" s="18"/>
      <c r="N6936" s="24"/>
      <c r="Q6936" s="24"/>
      <c r="T6936" s="24"/>
      <c r="W6936" s="24"/>
      <c r="Z6936" s="24"/>
      <c r="AC6936" s="24"/>
      <c r="AI6936" s="24"/>
      <c r="AL6936" s="24"/>
      <c r="AO6936" s="24"/>
      <c r="AR6936" s="24"/>
      <c r="AU6936" s="24"/>
    </row>
    <row r="6937">
      <c r="J6937" s="18"/>
      <c r="N6937" s="24"/>
      <c r="Q6937" s="24"/>
      <c r="T6937" s="24"/>
      <c r="W6937" s="24"/>
      <c r="Z6937" s="24"/>
      <c r="AC6937" s="24"/>
      <c r="AI6937" s="24"/>
      <c r="AL6937" s="24"/>
      <c r="AO6937" s="24"/>
      <c r="AR6937" s="24"/>
      <c r="AU6937" s="24"/>
    </row>
    <row r="6938">
      <c r="J6938" s="18"/>
      <c r="N6938" s="24"/>
      <c r="Q6938" s="24"/>
      <c r="T6938" s="24"/>
      <c r="W6938" s="24"/>
      <c r="Z6938" s="24"/>
      <c r="AC6938" s="24"/>
      <c r="AI6938" s="24"/>
      <c r="AL6938" s="24"/>
      <c r="AO6938" s="24"/>
      <c r="AR6938" s="24"/>
      <c r="AU6938" s="24"/>
    </row>
    <row r="6939">
      <c r="J6939" s="18"/>
      <c r="N6939" s="24"/>
      <c r="Q6939" s="24"/>
      <c r="T6939" s="24"/>
      <c r="W6939" s="24"/>
      <c r="Z6939" s="24"/>
      <c r="AC6939" s="24"/>
      <c r="AI6939" s="24"/>
      <c r="AL6939" s="24"/>
      <c r="AO6939" s="24"/>
      <c r="AR6939" s="24"/>
      <c r="AU6939" s="24"/>
    </row>
    <row r="6940">
      <c r="J6940" s="18"/>
      <c r="N6940" s="24"/>
      <c r="Q6940" s="24"/>
      <c r="T6940" s="24"/>
      <c r="W6940" s="24"/>
      <c r="Z6940" s="24"/>
      <c r="AC6940" s="24"/>
      <c r="AI6940" s="24"/>
      <c r="AL6940" s="24"/>
      <c r="AO6940" s="24"/>
      <c r="AR6940" s="24"/>
      <c r="AU6940" s="24"/>
    </row>
    <row r="6941">
      <c r="J6941" s="18"/>
      <c r="N6941" s="24"/>
      <c r="Q6941" s="24"/>
      <c r="T6941" s="24"/>
      <c r="W6941" s="24"/>
      <c r="Z6941" s="24"/>
      <c r="AC6941" s="24"/>
      <c r="AI6941" s="24"/>
      <c r="AL6941" s="24"/>
      <c r="AO6941" s="24"/>
      <c r="AR6941" s="24"/>
      <c r="AU6941" s="24"/>
    </row>
    <row r="6942">
      <c r="J6942" s="18"/>
      <c r="N6942" s="24"/>
      <c r="Q6942" s="24"/>
      <c r="T6942" s="24"/>
      <c r="W6942" s="24"/>
      <c r="Z6942" s="24"/>
      <c r="AC6942" s="24"/>
      <c r="AI6942" s="24"/>
      <c r="AL6942" s="24"/>
      <c r="AO6942" s="24"/>
      <c r="AR6942" s="24"/>
      <c r="AU6942" s="24"/>
    </row>
    <row r="6943">
      <c r="J6943" s="18"/>
      <c r="N6943" s="24"/>
      <c r="Q6943" s="24"/>
      <c r="T6943" s="24"/>
      <c r="W6943" s="24"/>
      <c r="Z6943" s="24"/>
      <c r="AC6943" s="24"/>
      <c r="AI6943" s="24"/>
      <c r="AL6943" s="24"/>
      <c r="AO6943" s="24"/>
      <c r="AR6943" s="24"/>
      <c r="AU6943" s="24"/>
    </row>
    <row r="6944">
      <c r="J6944" s="18"/>
      <c r="N6944" s="24"/>
      <c r="Q6944" s="24"/>
      <c r="T6944" s="24"/>
      <c r="W6944" s="24"/>
      <c r="Z6944" s="24"/>
      <c r="AC6944" s="24"/>
      <c r="AI6944" s="24"/>
      <c r="AL6944" s="24"/>
      <c r="AO6944" s="24"/>
      <c r="AR6944" s="24"/>
      <c r="AU6944" s="24"/>
    </row>
    <row r="6945">
      <c r="J6945" s="18"/>
      <c r="N6945" s="24"/>
      <c r="Q6945" s="24"/>
      <c r="T6945" s="24"/>
      <c r="W6945" s="24"/>
      <c r="Z6945" s="24"/>
      <c r="AC6945" s="24"/>
      <c r="AI6945" s="24"/>
      <c r="AL6945" s="24"/>
      <c r="AO6945" s="24"/>
      <c r="AR6945" s="24"/>
      <c r="AU6945" s="24"/>
    </row>
    <row r="6946">
      <c r="J6946" s="18"/>
      <c r="N6946" s="24"/>
      <c r="Q6946" s="24"/>
      <c r="T6946" s="24"/>
      <c r="W6946" s="24"/>
      <c r="Z6946" s="24"/>
      <c r="AC6946" s="24"/>
      <c r="AI6946" s="24"/>
      <c r="AL6946" s="24"/>
      <c r="AO6946" s="24"/>
      <c r="AR6946" s="24"/>
      <c r="AU6946" s="24"/>
    </row>
    <row r="6947">
      <c r="J6947" s="18"/>
      <c r="N6947" s="24"/>
      <c r="Q6947" s="24"/>
      <c r="T6947" s="24"/>
      <c r="W6947" s="24"/>
      <c r="Z6947" s="24"/>
      <c r="AC6947" s="24"/>
      <c r="AI6947" s="24"/>
      <c r="AL6947" s="24"/>
      <c r="AO6947" s="24"/>
      <c r="AR6947" s="24"/>
      <c r="AU6947" s="24"/>
    </row>
    <row r="6948">
      <c r="J6948" s="18"/>
      <c r="N6948" s="24"/>
      <c r="Q6948" s="24"/>
      <c r="T6948" s="24"/>
      <c r="W6948" s="24"/>
      <c r="Z6948" s="24"/>
      <c r="AC6948" s="24"/>
      <c r="AI6948" s="24"/>
      <c r="AL6948" s="24"/>
      <c r="AO6948" s="24"/>
      <c r="AR6948" s="24"/>
      <c r="AU6948" s="24"/>
    </row>
    <row r="6949">
      <c r="J6949" s="18"/>
      <c r="N6949" s="24"/>
      <c r="Q6949" s="24"/>
      <c r="T6949" s="24"/>
      <c r="W6949" s="24"/>
      <c r="Z6949" s="24"/>
      <c r="AC6949" s="24"/>
      <c r="AI6949" s="24"/>
      <c r="AL6949" s="24"/>
      <c r="AO6949" s="24"/>
      <c r="AR6949" s="24"/>
      <c r="AU6949" s="24"/>
    </row>
    <row r="6950">
      <c r="J6950" s="18"/>
      <c r="N6950" s="24"/>
      <c r="Q6950" s="24"/>
      <c r="T6950" s="24"/>
      <c r="W6950" s="24"/>
      <c r="Z6950" s="24"/>
      <c r="AC6950" s="24"/>
      <c r="AI6950" s="24"/>
      <c r="AL6950" s="24"/>
      <c r="AO6950" s="24"/>
      <c r="AR6950" s="24"/>
      <c r="AU6950" s="24"/>
    </row>
    <row r="6951">
      <c r="J6951" s="18"/>
      <c r="N6951" s="24"/>
      <c r="Q6951" s="24"/>
      <c r="T6951" s="24"/>
      <c r="W6951" s="24"/>
      <c r="Z6951" s="24"/>
      <c r="AC6951" s="24"/>
      <c r="AI6951" s="24"/>
      <c r="AL6951" s="24"/>
      <c r="AO6951" s="24"/>
      <c r="AR6951" s="24"/>
      <c r="AU6951" s="24"/>
    </row>
    <row r="6952">
      <c r="J6952" s="18"/>
      <c r="N6952" s="24"/>
      <c r="Q6952" s="24"/>
      <c r="T6952" s="24"/>
      <c r="W6952" s="24"/>
      <c r="Z6952" s="24"/>
      <c r="AC6952" s="24"/>
      <c r="AI6952" s="24"/>
      <c r="AL6952" s="24"/>
      <c r="AO6952" s="24"/>
      <c r="AR6952" s="24"/>
      <c r="AU6952" s="24"/>
    </row>
    <row r="6953">
      <c r="J6953" s="18"/>
      <c r="N6953" s="24"/>
      <c r="Q6953" s="24"/>
      <c r="T6953" s="24"/>
      <c r="W6953" s="24"/>
      <c r="Z6953" s="24"/>
      <c r="AC6953" s="24"/>
      <c r="AI6953" s="24"/>
      <c r="AL6953" s="24"/>
      <c r="AO6953" s="24"/>
      <c r="AR6953" s="24"/>
      <c r="AU6953" s="24"/>
    </row>
    <row r="6954">
      <c r="J6954" s="18"/>
      <c r="N6954" s="24"/>
      <c r="Q6954" s="24"/>
      <c r="T6954" s="24"/>
      <c r="W6954" s="24"/>
      <c r="Z6954" s="24"/>
      <c r="AC6954" s="24"/>
      <c r="AI6954" s="24"/>
      <c r="AL6954" s="24"/>
      <c r="AO6954" s="24"/>
      <c r="AR6954" s="24"/>
      <c r="AU6954" s="24"/>
    </row>
    <row r="6955">
      <c r="J6955" s="18"/>
      <c r="N6955" s="24"/>
      <c r="Q6955" s="24"/>
      <c r="T6955" s="24"/>
      <c r="W6955" s="24"/>
      <c r="Z6955" s="24"/>
      <c r="AC6955" s="24"/>
      <c r="AI6955" s="24"/>
      <c r="AL6955" s="24"/>
      <c r="AO6955" s="24"/>
      <c r="AR6955" s="24"/>
      <c r="AU6955" s="24"/>
    </row>
    <row r="6956">
      <c r="J6956" s="18"/>
      <c r="N6956" s="24"/>
      <c r="Q6956" s="24"/>
      <c r="T6956" s="24"/>
      <c r="W6956" s="24"/>
      <c r="Z6956" s="24"/>
      <c r="AC6956" s="24"/>
      <c r="AI6956" s="24"/>
      <c r="AL6956" s="24"/>
      <c r="AO6956" s="24"/>
      <c r="AR6956" s="24"/>
      <c r="AU6956" s="24"/>
    </row>
    <row r="6957">
      <c r="J6957" s="18"/>
      <c r="N6957" s="24"/>
      <c r="Q6957" s="24"/>
      <c r="T6957" s="24"/>
      <c r="W6957" s="24"/>
      <c r="Z6957" s="24"/>
      <c r="AC6957" s="24"/>
      <c r="AI6957" s="24"/>
      <c r="AL6957" s="24"/>
      <c r="AO6957" s="24"/>
      <c r="AR6957" s="24"/>
      <c r="AU6957" s="24"/>
    </row>
    <row r="6958">
      <c r="J6958" s="18"/>
      <c r="N6958" s="24"/>
      <c r="Q6958" s="24"/>
      <c r="T6958" s="24"/>
      <c r="W6958" s="24"/>
      <c r="Z6958" s="24"/>
      <c r="AC6958" s="24"/>
      <c r="AI6958" s="24"/>
      <c r="AL6958" s="24"/>
      <c r="AO6958" s="24"/>
      <c r="AR6958" s="24"/>
      <c r="AU6958" s="24"/>
    </row>
    <row r="6959">
      <c r="J6959" s="18"/>
      <c r="N6959" s="24"/>
      <c r="Q6959" s="24"/>
      <c r="T6959" s="24"/>
      <c r="W6959" s="24"/>
      <c r="Z6959" s="24"/>
      <c r="AC6959" s="24"/>
      <c r="AI6959" s="24"/>
      <c r="AL6959" s="24"/>
      <c r="AO6959" s="24"/>
      <c r="AR6959" s="24"/>
      <c r="AU6959" s="24"/>
    </row>
    <row r="6960">
      <c r="J6960" s="18"/>
      <c r="N6960" s="24"/>
      <c r="Q6960" s="24"/>
      <c r="T6960" s="24"/>
      <c r="W6960" s="24"/>
      <c r="Z6960" s="24"/>
      <c r="AC6960" s="24"/>
      <c r="AI6960" s="24"/>
      <c r="AL6960" s="24"/>
      <c r="AO6960" s="24"/>
      <c r="AR6960" s="24"/>
      <c r="AU6960" s="24"/>
    </row>
    <row r="6961">
      <c r="J6961" s="18"/>
      <c r="N6961" s="24"/>
      <c r="Q6961" s="24"/>
      <c r="T6961" s="24"/>
      <c r="W6961" s="24"/>
      <c r="Z6961" s="24"/>
      <c r="AC6961" s="24"/>
      <c r="AI6961" s="24"/>
      <c r="AL6961" s="24"/>
      <c r="AO6961" s="24"/>
      <c r="AR6961" s="24"/>
      <c r="AU6961" s="24"/>
    </row>
    <row r="6962">
      <c r="J6962" s="18"/>
      <c r="N6962" s="24"/>
      <c r="Q6962" s="24"/>
      <c r="T6962" s="24"/>
      <c r="W6962" s="24"/>
      <c r="Z6962" s="24"/>
      <c r="AC6962" s="24"/>
      <c r="AI6962" s="24"/>
      <c r="AL6962" s="24"/>
      <c r="AO6962" s="24"/>
      <c r="AR6962" s="24"/>
      <c r="AU6962" s="24"/>
    </row>
    <row r="6963">
      <c r="J6963" s="18"/>
      <c r="N6963" s="24"/>
      <c r="Q6963" s="24"/>
      <c r="T6963" s="24"/>
      <c r="W6963" s="24"/>
      <c r="Z6963" s="24"/>
      <c r="AC6963" s="24"/>
      <c r="AI6963" s="24"/>
      <c r="AL6963" s="24"/>
      <c r="AO6963" s="24"/>
      <c r="AR6963" s="24"/>
      <c r="AU6963" s="24"/>
    </row>
    <row r="6964">
      <c r="J6964" s="18"/>
      <c r="N6964" s="24"/>
      <c r="Q6964" s="24"/>
      <c r="T6964" s="24"/>
      <c r="W6964" s="24"/>
      <c r="Z6964" s="24"/>
      <c r="AC6964" s="24"/>
      <c r="AI6964" s="24"/>
      <c r="AL6964" s="24"/>
      <c r="AO6964" s="24"/>
      <c r="AR6964" s="24"/>
      <c r="AU6964" s="24"/>
    </row>
    <row r="6965">
      <c r="J6965" s="18"/>
      <c r="N6965" s="24"/>
      <c r="Q6965" s="24"/>
      <c r="T6965" s="24"/>
      <c r="W6965" s="24"/>
      <c r="Z6965" s="24"/>
      <c r="AC6965" s="24"/>
      <c r="AI6965" s="24"/>
      <c r="AL6965" s="24"/>
      <c r="AO6965" s="24"/>
      <c r="AR6965" s="24"/>
      <c r="AU6965" s="24"/>
    </row>
    <row r="6966">
      <c r="J6966" s="18"/>
      <c r="N6966" s="24"/>
      <c r="Q6966" s="24"/>
      <c r="T6966" s="24"/>
      <c r="W6966" s="24"/>
      <c r="Z6966" s="24"/>
      <c r="AC6966" s="24"/>
      <c r="AI6966" s="24"/>
      <c r="AL6966" s="24"/>
      <c r="AO6966" s="24"/>
      <c r="AR6966" s="24"/>
      <c r="AU6966" s="24"/>
    </row>
    <row r="6967">
      <c r="J6967" s="18"/>
      <c r="N6967" s="24"/>
      <c r="Q6967" s="24"/>
      <c r="T6967" s="24"/>
      <c r="W6967" s="24"/>
      <c r="Z6967" s="24"/>
      <c r="AC6967" s="24"/>
      <c r="AI6967" s="24"/>
      <c r="AL6967" s="24"/>
      <c r="AO6967" s="24"/>
      <c r="AR6967" s="24"/>
      <c r="AU6967" s="24"/>
    </row>
    <row r="6968">
      <c r="J6968" s="18"/>
      <c r="N6968" s="24"/>
      <c r="Q6968" s="24"/>
      <c r="T6968" s="24"/>
      <c r="W6968" s="24"/>
      <c r="Z6968" s="24"/>
      <c r="AC6968" s="24"/>
      <c r="AI6968" s="24"/>
      <c r="AL6968" s="24"/>
      <c r="AO6968" s="24"/>
      <c r="AR6968" s="24"/>
      <c r="AU6968" s="24"/>
    </row>
    <row r="6969">
      <c r="J6969" s="18"/>
      <c r="N6969" s="24"/>
      <c r="Q6969" s="24"/>
      <c r="T6969" s="24"/>
      <c r="W6969" s="24"/>
      <c r="Z6969" s="24"/>
      <c r="AC6969" s="24"/>
      <c r="AI6969" s="24"/>
      <c r="AL6969" s="24"/>
      <c r="AO6969" s="24"/>
      <c r="AR6969" s="24"/>
      <c r="AU6969" s="24"/>
    </row>
    <row r="6970">
      <c r="J6970" s="18"/>
      <c r="N6970" s="24"/>
      <c r="Q6970" s="24"/>
      <c r="T6970" s="24"/>
      <c r="W6970" s="24"/>
      <c r="Z6970" s="24"/>
      <c r="AC6970" s="24"/>
      <c r="AI6970" s="24"/>
      <c r="AL6970" s="24"/>
      <c r="AO6970" s="24"/>
      <c r="AR6970" s="24"/>
      <c r="AU6970" s="24"/>
    </row>
    <row r="6971">
      <c r="J6971" s="18"/>
      <c r="N6971" s="24"/>
      <c r="Q6971" s="24"/>
      <c r="T6971" s="24"/>
      <c r="W6971" s="24"/>
      <c r="Z6971" s="24"/>
      <c r="AC6971" s="24"/>
      <c r="AI6971" s="24"/>
      <c r="AL6971" s="24"/>
      <c r="AO6971" s="24"/>
      <c r="AR6971" s="24"/>
      <c r="AU6971" s="24"/>
    </row>
    <row r="6972">
      <c r="J6972" s="18"/>
      <c r="N6972" s="24"/>
      <c r="Q6972" s="24"/>
      <c r="T6972" s="24"/>
      <c r="W6972" s="24"/>
      <c r="Z6972" s="24"/>
      <c r="AC6972" s="24"/>
      <c r="AI6972" s="24"/>
      <c r="AL6972" s="24"/>
      <c r="AO6972" s="24"/>
      <c r="AR6972" s="24"/>
      <c r="AU6972" s="24"/>
    </row>
    <row r="6973">
      <c r="J6973" s="18"/>
      <c r="N6973" s="24"/>
      <c r="Q6973" s="24"/>
      <c r="T6973" s="24"/>
      <c r="W6973" s="24"/>
      <c r="Z6973" s="24"/>
      <c r="AC6973" s="24"/>
      <c r="AI6973" s="24"/>
      <c r="AL6973" s="24"/>
      <c r="AO6973" s="24"/>
      <c r="AR6973" s="24"/>
      <c r="AU6973" s="24"/>
    </row>
    <row r="6974">
      <c r="J6974" s="18"/>
      <c r="N6974" s="24"/>
      <c r="Q6974" s="24"/>
      <c r="T6974" s="24"/>
      <c r="W6974" s="24"/>
      <c r="Z6974" s="24"/>
      <c r="AC6974" s="24"/>
      <c r="AI6974" s="24"/>
      <c r="AL6974" s="24"/>
      <c r="AO6974" s="24"/>
      <c r="AR6974" s="24"/>
      <c r="AU6974" s="24"/>
    </row>
    <row r="6975">
      <c r="J6975" s="18"/>
      <c r="N6975" s="24"/>
      <c r="Q6975" s="24"/>
      <c r="T6975" s="24"/>
      <c r="W6975" s="24"/>
      <c r="Z6975" s="24"/>
      <c r="AC6975" s="24"/>
      <c r="AI6975" s="24"/>
      <c r="AL6975" s="24"/>
      <c r="AO6975" s="24"/>
      <c r="AR6975" s="24"/>
      <c r="AU6975" s="24"/>
    </row>
    <row r="6976">
      <c r="J6976" s="18"/>
      <c r="N6976" s="24"/>
      <c r="Q6976" s="24"/>
      <c r="T6976" s="24"/>
      <c r="W6976" s="24"/>
      <c r="Z6976" s="24"/>
      <c r="AC6976" s="24"/>
      <c r="AI6976" s="24"/>
      <c r="AL6976" s="24"/>
      <c r="AO6976" s="24"/>
      <c r="AR6976" s="24"/>
      <c r="AU6976" s="24"/>
    </row>
    <row r="6977">
      <c r="J6977" s="18"/>
      <c r="N6977" s="24"/>
      <c r="Q6977" s="24"/>
      <c r="T6977" s="24"/>
      <c r="W6977" s="24"/>
      <c r="Z6977" s="24"/>
      <c r="AC6977" s="24"/>
      <c r="AI6977" s="24"/>
      <c r="AL6977" s="24"/>
      <c r="AO6977" s="24"/>
      <c r="AR6977" s="24"/>
      <c r="AU6977" s="24"/>
    </row>
    <row r="6978">
      <c r="J6978" s="18"/>
      <c r="N6978" s="24"/>
      <c r="Q6978" s="24"/>
      <c r="T6978" s="24"/>
      <c r="W6978" s="24"/>
      <c r="Z6978" s="24"/>
      <c r="AC6978" s="24"/>
      <c r="AI6978" s="24"/>
      <c r="AL6978" s="24"/>
      <c r="AO6978" s="24"/>
      <c r="AR6978" s="24"/>
      <c r="AU6978" s="24"/>
    </row>
    <row r="6979">
      <c r="J6979" s="18"/>
      <c r="N6979" s="24"/>
      <c r="Q6979" s="24"/>
      <c r="T6979" s="24"/>
      <c r="W6979" s="24"/>
      <c r="Z6979" s="24"/>
      <c r="AC6979" s="24"/>
      <c r="AI6979" s="24"/>
      <c r="AL6979" s="24"/>
      <c r="AO6979" s="24"/>
      <c r="AR6979" s="24"/>
      <c r="AU6979" s="24"/>
    </row>
    <row r="6980">
      <c r="J6980" s="18"/>
      <c r="N6980" s="24"/>
      <c r="Q6980" s="24"/>
      <c r="T6980" s="24"/>
      <c r="W6980" s="24"/>
      <c r="Z6980" s="24"/>
      <c r="AC6980" s="24"/>
      <c r="AI6980" s="24"/>
      <c r="AL6980" s="24"/>
      <c r="AO6980" s="24"/>
      <c r="AR6980" s="24"/>
      <c r="AU6980" s="24"/>
    </row>
    <row r="6981">
      <c r="J6981" s="18"/>
      <c r="N6981" s="24"/>
      <c r="Q6981" s="24"/>
      <c r="T6981" s="24"/>
      <c r="W6981" s="24"/>
      <c r="Z6981" s="24"/>
      <c r="AC6981" s="24"/>
      <c r="AI6981" s="24"/>
      <c r="AL6981" s="24"/>
      <c r="AO6981" s="24"/>
      <c r="AR6981" s="24"/>
      <c r="AU6981" s="24"/>
    </row>
    <row r="6982">
      <c r="J6982" s="18"/>
      <c r="N6982" s="24"/>
      <c r="Q6982" s="24"/>
      <c r="T6982" s="24"/>
      <c r="W6982" s="24"/>
      <c r="Z6982" s="24"/>
      <c r="AC6982" s="24"/>
      <c r="AI6982" s="24"/>
      <c r="AL6982" s="24"/>
      <c r="AO6982" s="24"/>
      <c r="AR6982" s="24"/>
      <c r="AU6982" s="24"/>
    </row>
    <row r="6983">
      <c r="J6983" s="18"/>
      <c r="N6983" s="24"/>
      <c r="Q6983" s="24"/>
      <c r="T6983" s="24"/>
      <c r="W6983" s="24"/>
      <c r="Z6983" s="24"/>
      <c r="AC6983" s="24"/>
      <c r="AI6983" s="24"/>
      <c r="AL6983" s="24"/>
      <c r="AO6983" s="24"/>
      <c r="AR6983" s="24"/>
      <c r="AU6983" s="24"/>
    </row>
    <row r="6984">
      <c r="J6984" s="18"/>
      <c r="N6984" s="24"/>
      <c r="Q6984" s="24"/>
      <c r="T6984" s="24"/>
      <c r="W6984" s="24"/>
      <c r="Z6984" s="24"/>
      <c r="AC6984" s="24"/>
      <c r="AI6984" s="24"/>
      <c r="AL6984" s="24"/>
      <c r="AO6984" s="24"/>
      <c r="AR6984" s="24"/>
      <c r="AU6984" s="24"/>
    </row>
    <row r="6985">
      <c r="J6985" s="18"/>
      <c r="N6985" s="24"/>
      <c r="Q6985" s="24"/>
      <c r="T6985" s="24"/>
      <c r="W6985" s="24"/>
      <c r="Z6985" s="24"/>
      <c r="AC6985" s="24"/>
      <c r="AI6985" s="24"/>
      <c r="AL6985" s="24"/>
      <c r="AO6985" s="24"/>
      <c r="AR6985" s="24"/>
      <c r="AU6985" s="24"/>
    </row>
    <row r="6986">
      <c r="J6986" s="18"/>
      <c r="N6986" s="24"/>
      <c r="Q6986" s="24"/>
      <c r="T6986" s="24"/>
      <c r="W6986" s="24"/>
      <c r="Z6986" s="24"/>
      <c r="AC6986" s="24"/>
      <c r="AI6986" s="24"/>
      <c r="AL6986" s="24"/>
      <c r="AO6986" s="24"/>
      <c r="AR6986" s="24"/>
      <c r="AU6986" s="24"/>
    </row>
    <row r="6987">
      <c r="J6987" s="18"/>
      <c r="N6987" s="24"/>
      <c r="Q6987" s="24"/>
      <c r="T6987" s="24"/>
      <c r="W6987" s="24"/>
      <c r="Z6987" s="24"/>
      <c r="AC6987" s="24"/>
      <c r="AI6987" s="24"/>
      <c r="AL6987" s="24"/>
      <c r="AO6987" s="24"/>
      <c r="AR6987" s="24"/>
      <c r="AU6987" s="24"/>
    </row>
    <row r="6988">
      <c r="J6988" s="18"/>
      <c r="N6988" s="24"/>
      <c r="Q6988" s="24"/>
      <c r="T6988" s="24"/>
      <c r="W6988" s="24"/>
      <c r="Z6988" s="24"/>
      <c r="AC6988" s="24"/>
      <c r="AI6988" s="24"/>
      <c r="AL6988" s="24"/>
      <c r="AO6988" s="24"/>
      <c r="AR6988" s="24"/>
      <c r="AU6988" s="24"/>
    </row>
    <row r="6989">
      <c r="J6989" s="18"/>
      <c r="N6989" s="24"/>
      <c r="Q6989" s="24"/>
      <c r="T6989" s="24"/>
      <c r="W6989" s="24"/>
      <c r="Z6989" s="24"/>
      <c r="AC6989" s="24"/>
      <c r="AI6989" s="24"/>
      <c r="AL6989" s="24"/>
      <c r="AO6989" s="24"/>
      <c r="AR6989" s="24"/>
      <c r="AU6989" s="24"/>
    </row>
    <row r="6990">
      <c r="J6990" s="18"/>
      <c r="N6990" s="24"/>
      <c r="Q6990" s="24"/>
      <c r="T6990" s="24"/>
      <c r="W6990" s="24"/>
      <c r="Z6990" s="24"/>
      <c r="AC6990" s="24"/>
      <c r="AI6990" s="24"/>
      <c r="AL6990" s="24"/>
      <c r="AO6990" s="24"/>
      <c r="AR6990" s="24"/>
      <c r="AU6990" s="24"/>
    </row>
    <row r="6991">
      <c r="J6991" s="18"/>
      <c r="N6991" s="24"/>
      <c r="Q6991" s="24"/>
      <c r="T6991" s="24"/>
      <c r="W6991" s="24"/>
      <c r="Z6991" s="24"/>
      <c r="AC6991" s="24"/>
      <c r="AI6991" s="24"/>
      <c r="AL6991" s="24"/>
      <c r="AO6991" s="24"/>
      <c r="AR6991" s="24"/>
      <c r="AU6991" s="24"/>
    </row>
    <row r="6992">
      <c r="J6992" s="18"/>
      <c r="N6992" s="24"/>
      <c r="Q6992" s="24"/>
      <c r="T6992" s="24"/>
      <c r="W6992" s="24"/>
      <c r="Z6992" s="24"/>
      <c r="AC6992" s="24"/>
      <c r="AI6992" s="24"/>
      <c r="AL6992" s="24"/>
      <c r="AO6992" s="24"/>
      <c r="AR6992" s="24"/>
      <c r="AU6992" s="24"/>
    </row>
    <row r="6993">
      <c r="J6993" s="18"/>
      <c r="N6993" s="24"/>
      <c r="Q6993" s="24"/>
      <c r="T6993" s="24"/>
      <c r="W6993" s="24"/>
      <c r="Z6993" s="24"/>
      <c r="AC6993" s="24"/>
      <c r="AI6993" s="24"/>
      <c r="AL6993" s="24"/>
      <c r="AO6993" s="24"/>
      <c r="AR6993" s="24"/>
      <c r="AU6993" s="24"/>
    </row>
    <row r="6994">
      <c r="J6994" s="18"/>
      <c r="N6994" s="24"/>
      <c r="Q6994" s="24"/>
      <c r="T6994" s="24"/>
      <c r="W6994" s="24"/>
      <c r="Z6994" s="24"/>
      <c r="AC6994" s="24"/>
      <c r="AI6994" s="24"/>
      <c r="AL6994" s="24"/>
      <c r="AO6994" s="24"/>
      <c r="AR6994" s="24"/>
      <c r="AU6994" s="24"/>
    </row>
    <row r="6995">
      <c r="J6995" s="18"/>
      <c r="N6995" s="24"/>
      <c r="Q6995" s="24"/>
      <c r="T6995" s="24"/>
      <c r="W6995" s="24"/>
      <c r="Z6995" s="24"/>
      <c r="AC6995" s="24"/>
      <c r="AI6995" s="24"/>
      <c r="AL6995" s="24"/>
      <c r="AO6995" s="24"/>
      <c r="AR6995" s="24"/>
      <c r="AU6995" s="24"/>
    </row>
    <row r="6996">
      <c r="J6996" s="18"/>
      <c r="N6996" s="24"/>
      <c r="Q6996" s="24"/>
      <c r="T6996" s="24"/>
      <c r="W6996" s="24"/>
      <c r="Z6996" s="24"/>
      <c r="AC6996" s="24"/>
      <c r="AI6996" s="24"/>
      <c r="AL6996" s="24"/>
      <c r="AO6996" s="24"/>
      <c r="AR6996" s="24"/>
      <c r="AU6996" s="24"/>
    </row>
    <row r="6997">
      <c r="J6997" s="18"/>
      <c r="N6997" s="24"/>
      <c r="Q6997" s="24"/>
      <c r="T6997" s="24"/>
      <c r="W6997" s="24"/>
      <c r="Z6997" s="24"/>
      <c r="AC6997" s="24"/>
      <c r="AI6997" s="24"/>
      <c r="AL6997" s="24"/>
      <c r="AO6997" s="24"/>
      <c r="AR6997" s="24"/>
      <c r="AU6997" s="24"/>
    </row>
    <row r="6998">
      <c r="J6998" s="18"/>
      <c r="N6998" s="24"/>
      <c r="Q6998" s="24"/>
      <c r="T6998" s="24"/>
      <c r="W6998" s="24"/>
      <c r="Z6998" s="24"/>
      <c r="AC6998" s="24"/>
      <c r="AI6998" s="24"/>
      <c r="AL6998" s="24"/>
      <c r="AO6998" s="24"/>
      <c r="AR6998" s="24"/>
      <c r="AU6998" s="24"/>
    </row>
    <row r="6999">
      <c r="J6999" s="18"/>
      <c r="N6999" s="24"/>
      <c r="Q6999" s="24"/>
      <c r="T6999" s="24"/>
      <c r="W6999" s="24"/>
      <c r="Z6999" s="24"/>
      <c r="AC6999" s="24"/>
      <c r="AI6999" s="24"/>
      <c r="AL6999" s="24"/>
      <c r="AO6999" s="24"/>
      <c r="AR6999" s="24"/>
      <c r="AU6999" s="24"/>
    </row>
    <row r="7000">
      <c r="J7000" s="18"/>
      <c r="N7000" s="24"/>
      <c r="Q7000" s="24"/>
      <c r="T7000" s="24"/>
      <c r="W7000" s="24"/>
      <c r="Z7000" s="24"/>
      <c r="AC7000" s="24"/>
      <c r="AI7000" s="24"/>
      <c r="AL7000" s="24"/>
      <c r="AO7000" s="24"/>
      <c r="AR7000" s="24"/>
      <c r="AU7000" s="24"/>
    </row>
    <row r="7001">
      <c r="J7001" s="18"/>
      <c r="N7001" s="24"/>
      <c r="Q7001" s="24"/>
      <c r="T7001" s="24"/>
      <c r="W7001" s="24"/>
      <c r="Z7001" s="24"/>
      <c r="AC7001" s="24"/>
      <c r="AI7001" s="24"/>
      <c r="AL7001" s="24"/>
      <c r="AO7001" s="24"/>
      <c r="AR7001" s="24"/>
      <c r="AU7001" s="24"/>
    </row>
    <row r="7002">
      <c r="J7002" s="18"/>
      <c r="N7002" s="24"/>
      <c r="Q7002" s="24"/>
      <c r="T7002" s="24"/>
      <c r="W7002" s="24"/>
      <c r="Z7002" s="24"/>
      <c r="AC7002" s="24"/>
      <c r="AI7002" s="24"/>
      <c r="AL7002" s="24"/>
      <c r="AO7002" s="24"/>
      <c r="AR7002" s="24"/>
      <c r="AU7002" s="24"/>
    </row>
    <row r="7003">
      <c r="J7003" s="18"/>
      <c r="N7003" s="24"/>
      <c r="Q7003" s="24"/>
      <c r="T7003" s="24"/>
      <c r="W7003" s="24"/>
      <c r="Z7003" s="24"/>
      <c r="AC7003" s="24"/>
      <c r="AI7003" s="24"/>
      <c r="AL7003" s="24"/>
      <c r="AO7003" s="24"/>
      <c r="AR7003" s="24"/>
      <c r="AU7003" s="24"/>
    </row>
    <row r="7004">
      <c r="J7004" s="18"/>
      <c r="N7004" s="24"/>
      <c r="Q7004" s="24"/>
      <c r="T7004" s="24"/>
      <c r="W7004" s="24"/>
      <c r="Z7004" s="24"/>
      <c r="AC7004" s="24"/>
      <c r="AI7004" s="24"/>
      <c r="AL7004" s="24"/>
      <c r="AO7004" s="24"/>
      <c r="AR7004" s="24"/>
      <c r="AU7004" s="24"/>
    </row>
    <row r="7005">
      <c r="J7005" s="18"/>
      <c r="N7005" s="24"/>
      <c r="Q7005" s="24"/>
      <c r="T7005" s="24"/>
      <c r="W7005" s="24"/>
      <c r="Z7005" s="24"/>
      <c r="AC7005" s="24"/>
      <c r="AI7005" s="24"/>
      <c r="AL7005" s="24"/>
      <c r="AO7005" s="24"/>
      <c r="AR7005" s="24"/>
      <c r="AU7005" s="24"/>
    </row>
    <row r="7006">
      <c r="J7006" s="18"/>
      <c r="N7006" s="24"/>
      <c r="Q7006" s="24"/>
      <c r="T7006" s="24"/>
      <c r="W7006" s="24"/>
      <c r="Z7006" s="24"/>
      <c r="AC7006" s="24"/>
      <c r="AI7006" s="24"/>
      <c r="AL7006" s="24"/>
      <c r="AO7006" s="24"/>
      <c r="AR7006" s="24"/>
      <c r="AU7006" s="24"/>
    </row>
    <row r="7007">
      <c r="J7007" s="18"/>
      <c r="N7007" s="24"/>
      <c r="Q7007" s="24"/>
      <c r="T7007" s="24"/>
      <c r="W7007" s="24"/>
      <c r="Z7007" s="24"/>
      <c r="AC7007" s="24"/>
      <c r="AI7007" s="24"/>
      <c r="AL7007" s="24"/>
      <c r="AO7007" s="24"/>
      <c r="AR7007" s="24"/>
      <c r="AU7007" s="24"/>
    </row>
    <row r="7008">
      <c r="J7008" s="18"/>
      <c r="N7008" s="24"/>
      <c r="Q7008" s="24"/>
      <c r="T7008" s="24"/>
      <c r="W7008" s="24"/>
      <c r="Z7008" s="24"/>
      <c r="AC7008" s="24"/>
      <c r="AI7008" s="24"/>
      <c r="AL7008" s="24"/>
      <c r="AO7008" s="24"/>
      <c r="AR7008" s="24"/>
      <c r="AU7008" s="24"/>
    </row>
    <row r="7009">
      <c r="J7009" s="18"/>
      <c r="N7009" s="24"/>
      <c r="Q7009" s="24"/>
      <c r="T7009" s="24"/>
      <c r="W7009" s="24"/>
      <c r="Z7009" s="24"/>
      <c r="AC7009" s="24"/>
      <c r="AI7009" s="24"/>
      <c r="AL7009" s="24"/>
      <c r="AO7009" s="24"/>
      <c r="AR7009" s="24"/>
      <c r="AU7009" s="24"/>
    </row>
    <row r="7010">
      <c r="J7010" s="18"/>
      <c r="N7010" s="24"/>
      <c r="Q7010" s="24"/>
      <c r="T7010" s="24"/>
      <c r="W7010" s="24"/>
      <c r="Z7010" s="24"/>
      <c r="AC7010" s="24"/>
      <c r="AI7010" s="24"/>
      <c r="AL7010" s="24"/>
      <c r="AO7010" s="24"/>
      <c r="AR7010" s="24"/>
      <c r="AU7010" s="24"/>
    </row>
    <row r="7011">
      <c r="J7011" s="18"/>
      <c r="N7011" s="24"/>
      <c r="Q7011" s="24"/>
      <c r="T7011" s="24"/>
      <c r="W7011" s="24"/>
      <c r="Z7011" s="24"/>
      <c r="AC7011" s="24"/>
      <c r="AI7011" s="24"/>
      <c r="AL7011" s="24"/>
      <c r="AO7011" s="24"/>
      <c r="AR7011" s="24"/>
      <c r="AU7011" s="24"/>
    </row>
    <row r="7012">
      <c r="J7012" s="18"/>
      <c r="N7012" s="24"/>
      <c r="Q7012" s="24"/>
      <c r="T7012" s="24"/>
      <c r="W7012" s="24"/>
      <c r="Z7012" s="24"/>
      <c r="AC7012" s="24"/>
      <c r="AI7012" s="24"/>
      <c r="AL7012" s="24"/>
      <c r="AO7012" s="24"/>
      <c r="AR7012" s="24"/>
      <c r="AU7012" s="24"/>
    </row>
    <row r="7013">
      <c r="J7013" s="18"/>
      <c r="N7013" s="24"/>
      <c r="Q7013" s="24"/>
      <c r="T7013" s="24"/>
      <c r="W7013" s="24"/>
      <c r="Z7013" s="24"/>
      <c r="AC7013" s="24"/>
      <c r="AI7013" s="24"/>
      <c r="AL7013" s="24"/>
      <c r="AO7013" s="24"/>
      <c r="AR7013" s="24"/>
      <c r="AU7013" s="24"/>
    </row>
    <row r="7014">
      <c r="J7014" s="18"/>
      <c r="N7014" s="24"/>
      <c r="Q7014" s="24"/>
      <c r="T7014" s="24"/>
      <c r="W7014" s="24"/>
      <c r="Z7014" s="24"/>
      <c r="AC7014" s="24"/>
      <c r="AI7014" s="24"/>
      <c r="AL7014" s="24"/>
      <c r="AO7014" s="24"/>
      <c r="AR7014" s="24"/>
      <c r="AU7014" s="24"/>
    </row>
    <row r="7015">
      <c r="J7015" s="18"/>
      <c r="N7015" s="24"/>
      <c r="Q7015" s="24"/>
      <c r="T7015" s="24"/>
      <c r="W7015" s="24"/>
      <c r="Z7015" s="24"/>
      <c r="AC7015" s="24"/>
      <c r="AI7015" s="24"/>
      <c r="AL7015" s="24"/>
      <c r="AO7015" s="24"/>
      <c r="AR7015" s="24"/>
      <c r="AU7015" s="24"/>
    </row>
    <row r="7016">
      <c r="J7016" s="18"/>
      <c r="N7016" s="24"/>
      <c r="Q7016" s="24"/>
      <c r="T7016" s="24"/>
      <c r="W7016" s="24"/>
      <c r="Z7016" s="24"/>
      <c r="AC7016" s="24"/>
      <c r="AI7016" s="24"/>
      <c r="AL7016" s="24"/>
      <c r="AO7016" s="24"/>
      <c r="AR7016" s="24"/>
      <c r="AU7016" s="24"/>
    </row>
    <row r="7017">
      <c r="J7017" s="18"/>
      <c r="N7017" s="24"/>
      <c r="Q7017" s="24"/>
      <c r="T7017" s="24"/>
      <c r="W7017" s="24"/>
      <c r="Z7017" s="24"/>
      <c r="AC7017" s="24"/>
      <c r="AI7017" s="24"/>
      <c r="AL7017" s="24"/>
      <c r="AO7017" s="24"/>
      <c r="AR7017" s="24"/>
      <c r="AU7017" s="24"/>
    </row>
    <row r="7018">
      <c r="J7018" s="18"/>
      <c r="N7018" s="24"/>
      <c r="Q7018" s="24"/>
      <c r="T7018" s="24"/>
      <c r="W7018" s="24"/>
      <c r="Z7018" s="24"/>
      <c r="AC7018" s="24"/>
      <c r="AI7018" s="24"/>
      <c r="AL7018" s="24"/>
      <c r="AO7018" s="24"/>
      <c r="AR7018" s="24"/>
      <c r="AU7018" s="24"/>
    </row>
    <row r="7019">
      <c r="J7019" s="18"/>
      <c r="N7019" s="24"/>
      <c r="Q7019" s="24"/>
      <c r="T7019" s="24"/>
      <c r="W7019" s="24"/>
      <c r="Z7019" s="24"/>
      <c r="AC7019" s="24"/>
      <c r="AI7019" s="24"/>
      <c r="AL7019" s="24"/>
      <c r="AO7019" s="24"/>
      <c r="AR7019" s="24"/>
      <c r="AU7019" s="24"/>
    </row>
    <row r="7020">
      <c r="J7020" s="18"/>
      <c r="N7020" s="24"/>
      <c r="Q7020" s="24"/>
      <c r="T7020" s="24"/>
      <c r="W7020" s="24"/>
      <c r="Z7020" s="24"/>
      <c r="AC7020" s="24"/>
      <c r="AI7020" s="24"/>
      <c r="AL7020" s="24"/>
      <c r="AO7020" s="24"/>
      <c r="AR7020" s="24"/>
      <c r="AU7020" s="24"/>
    </row>
    <row r="7021">
      <c r="J7021" s="18"/>
      <c r="N7021" s="24"/>
      <c r="Q7021" s="24"/>
      <c r="T7021" s="24"/>
      <c r="W7021" s="24"/>
      <c r="Z7021" s="24"/>
      <c r="AC7021" s="24"/>
      <c r="AI7021" s="24"/>
      <c r="AL7021" s="24"/>
      <c r="AO7021" s="24"/>
      <c r="AR7021" s="24"/>
      <c r="AU7021" s="24"/>
    </row>
    <row r="7022">
      <c r="J7022" s="18"/>
      <c r="N7022" s="24"/>
      <c r="Q7022" s="24"/>
      <c r="T7022" s="24"/>
      <c r="W7022" s="24"/>
      <c r="Z7022" s="24"/>
      <c r="AC7022" s="24"/>
      <c r="AI7022" s="24"/>
      <c r="AL7022" s="24"/>
      <c r="AO7022" s="24"/>
      <c r="AR7022" s="24"/>
      <c r="AU7022" s="24"/>
    </row>
    <row r="7023">
      <c r="J7023" s="18"/>
      <c r="N7023" s="24"/>
      <c r="Q7023" s="24"/>
      <c r="T7023" s="24"/>
      <c r="W7023" s="24"/>
      <c r="Z7023" s="24"/>
      <c r="AC7023" s="24"/>
      <c r="AI7023" s="24"/>
      <c r="AL7023" s="24"/>
      <c r="AO7023" s="24"/>
      <c r="AR7023" s="24"/>
      <c r="AU7023" s="24"/>
    </row>
    <row r="7024">
      <c r="J7024" s="18"/>
      <c r="N7024" s="24"/>
      <c r="Q7024" s="24"/>
      <c r="T7024" s="24"/>
      <c r="W7024" s="24"/>
      <c r="Z7024" s="24"/>
      <c r="AC7024" s="24"/>
      <c r="AI7024" s="24"/>
      <c r="AL7024" s="24"/>
      <c r="AO7024" s="24"/>
      <c r="AR7024" s="24"/>
      <c r="AU7024" s="24"/>
    </row>
    <row r="7025">
      <c r="J7025" s="18"/>
      <c r="N7025" s="24"/>
      <c r="Q7025" s="24"/>
      <c r="T7025" s="24"/>
      <c r="W7025" s="24"/>
      <c r="Z7025" s="24"/>
      <c r="AC7025" s="24"/>
      <c r="AI7025" s="24"/>
      <c r="AL7025" s="24"/>
      <c r="AO7025" s="24"/>
      <c r="AR7025" s="24"/>
      <c r="AU7025" s="24"/>
    </row>
    <row r="7026">
      <c r="J7026" s="18"/>
      <c r="N7026" s="24"/>
      <c r="Q7026" s="24"/>
      <c r="T7026" s="24"/>
      <c r="W7026" s="24"/>
      <c r="Z7026" s="24"/>
      <c r="AC7026" s="24"/>
      <c r="AI7026" s="24"/>
      <c r="AL7026" s="24"/>
      <c r="AO7026" s="24"/>
      <c r="AR7026" s="24"/>
      <c r="AU7026" s="24"/>
    </row>
    <row r="7027">
      <c r="J7027" s="18"/>
      <c r="N7027" s="24"/>
      <c r="Q7027" s="24"/>
      <c r="T7027" s="24"/>
      <c r="W7027" s="24"/>
      <c r="Z7027" s="24"/>
      <c r="AC7027" s="24"/>
      <c r="AI7027" s="24"/>
      <c r="AL7027" s="24"/>
      <c r="AO7027" s="24"/>
      <c r="AR7027" s="24"/>
      <c r="AU7027" s="24"/>
    </row>
    <row r="7028">
      <c r="J7028" s="18"/>
      <c r="N7028" s="24"/>
      <c r="Q7028" s="24"/>
      <c r="T7028" s="24"/>
      <c r="W7028" s="24"/>
      <c r="Z7028" s="24"/>
      <c r="AC7028" s="24"/>
      <c r="AI7028" s="24"/>
      <c r="AL7028" s="24"/>
      <c r="AO7028" s="24"/>
      <c r="AR7028" s="24"/>
      <c r="AU7028" s="24"/>
    </row>
    <row r="7029">
      <c r="J7029" s="18"/>
      <c r="N7029" s="24"/>
      <c r="Q7029" s="24"/>
      <c r="T7029" s="24"/>
      <c r="W7029" s="24"/>
      <c r="Z7029" s="24"/>
      <c r="AC7029" s="24"/>
      <c r="AI7029" s="24"/>
      <c r="AL7029" s="24"/>
      <c r="AO7029" s="24"/>
      <c r="AR7029" s="24"/>
      <c r="AU7029" s="24"/>
    </row>
    <row r="7030">
      <c r="J7030" s="18"/>
      <c r="N7030" s="24"/>
      <c r="Q7030" s="24"/>
      <c r="T7030" s="24"/>
      <c r="W7030" s="24"/>
      <c r="Z7030" s="24"/>
      <c r="AC7030" s="24"/>
      <c r="AI7030" s="24"/>
      <c r="AL7030" s="24"/>
      <c r="AO7030" s="24"/>
      <c r="AR7030" s="24"/>
      <c r="AU7030" s="24"/>
    </row>
    <row r="7031">
      <c r="J7031" s="18"/>
      <c r="N7031" s="24"/>
      <c r="Q7031" s="24"/>
      <c r="T7031" s="24"/>
      <c r="W7031" s="24"/>
      <c r="Z7031" s="24"/>
      <c r="AC7031" s="24"/>
      <c r="AI7031" s="24"/>
      <c r="AL7031" s="24"/>
      <c r="AO7031" s="24"/>
      <c r="AR7031" s="24"/>
      <c r="AU7031" s="24"/>
    </row>
    <row r="7032">
      <c r="J7032" s="18"/>
      <c r="N7032" s="24"/>
      <c r="Q7032" s="24"/>
      <c r="T7032" s="24"/>
      <c r="W7032" s="24"/>
      <c r="Z7032" s="24"/>
      <c r="AC7032" s="24"/>
      <c r="AI7032" s="24"/>
      <c r="AL7032" s="24"/>
      <c r="AO7032" s="24"/>
      <c r="AR7032" s="24"/>
      <c r="AU7032" s="24"/>
    </row>
    <row r="7033">
      <c r="J7033" s="18"/>
      <c r="N7033" s="24"/>
      <c r="Q7033" s="24"/>
      <c r="T7033" s="24"/>
      <c r="W7033" s="24"/>
      <c r="Z7033" s="24"/>
      <c r="AC7033" s="24"/>
      <c r="AI7033" s="24"/>
      <c r="AL7033" s="24"/>
      <c r="AO7033" s="24"/>
      <c r="AR7033" s="24"/>
      <c r="AU7033" s="24"/>
    </row>
    <row r="7034">
      <c r="J7034" s="18"/>
      <c r="N7034" s="24"/>
      <c r="Q7034" s="24"/>
      <c r="T7034" s="24"/>
      <c r="W7034" s="24"/>
      <c r="Z7034" s="24"/>
      <c r="AC7034" s="24"/>
      <c r="AI7034" s="24"/>
      <c r="AL7034" s="24"/>
      <c r="AO7034" s="24"/>
      <c r="AR7034" s="24"/>
      <c r="AU7034" s="24"/>
    </row>
    <row r="7035">
      <c r="J7035" s="18"/>
      <c r="N7035" s="24"/>
      <c r="Q7035" s="24"/>
      <c r="T7035" s="24"/>
      <c r="W7035" s="24"/>
      <c r="Z7035" s="24"/>
      <c r="AC7035" s="24"/>
      <c r="AI7035" s="24"/>
      <c r="AL7035" s="24"/>
      <c r="AO7035" s="24"/>
      <c r="AR7035" s="24"/>
      <c r="AU7035" s="24"/>
    </row>
    <row r="7036">
      <c r="J7036" s="18"/>
      <c r="N7036" s="24"/>
      <c r="Q7036" s="24"/>
      <c r="T7036" s="24"/>
      <c r="W7036" s="24"/>
      <c r="Z7036" s="24"/>
      <c r="AC7036" s="24"/>
      <c r="AI7036" s="24"/>
      <c r="AL7036" s="24"/>
      <c r="AO7036" s="24"/>
      <c r="AR7036" s="24"/>
      <c r="AU7036" s="24"/>
    </row>
    <row r="7037">
      <c r="J7037" s="18"/>
      <c r="N7037" s="24"/>
      <c r="Q7037" s="24"/>
      <c r="T7037" s="24"/>
      <c r="W7037" s="24"/>
      <c r="Z7037" s="24"/>
      <c r="AC7037" s="24"/>
      <c r="AI7037" s="24"/>
      <c r="AL7037" s="24"/>
      <c r="AO7037" s="24"/>
      <c r="AR7037" s="24"/>
      <c r="AU7037" s="24"/>
    </row>
    <row r="7038">
      <c r="J7038" s="18"/>
      <c r="N7038" s="24"/>
      <c r="Q7038" s="24"/>
      <c r="T7038" s="24"/>
      <c r="W7038" s="24"/>
      <c r="Z7038" s="24"/>
      <c r="AC7038" s="24"/>
      <c r="AI7038" s="24"/>
      <c r="AL7038" s="24"/>
      <c r="AO7038" s="24"/>
      <c r="AR7038" s="24"/>
      <c r="AU7038" s="24"/>
    </row>
    <row r="7039">
      <c r="J7039" s="18"/>
      <c r="N7039" s="24"/>
      <c r="Q7039" s="24"/>
      <c r="T7039" s="24"/>
      <c r="W7039" s="24"/>
      <c r="Z7039" s="24"/>
      <c r="AC7039" s="24"/>
      <c r="AI7039" s="24"/>
      <c r="AL7039" s="24"/>
      <c r="AO7039" s="24"/>
      <c r="AR7039" s="24"/>
      <c r="AU7039" s="24"/>
    </row>
    <row r="7040">
      <c r="J7040" s="18"/>
      <c r="N7040" s="24"/>
      <c r="Q7040" s="24"/>
      <c r="T7040" s="24"/>
      <c r="W7040" s="24"/>
      <c r="Z7040" s="24"/>
      <c r="AC7040" s="24"/>
      <c r="AI7040" s="24"/>
      <c r="AL7040" s="24"/>
      <c r="AO7040" s="24"/>
      <c r="AR7040" s="24"/>
      <c r="AU7040" s="24"/>
    </row>
    <row r="7041">
      <c r="J7041" s="18"/>
      <c r="N7041" s="24"/>
      <c r="Q7041" s="24"/>
      <c r="T7041" s="24"/>
      <c r="W7041" s="24"/>
      <c r="Z7041" s="24"/>
      <c r="AC7041" s="24"/>
      <c r="AI7041" s="24"/>
      <c r="AL7041" s="24"/>
      <c r="AO7041" s="24"/>
      <c r="AR7041" s="24"/>
      <c r="AU7041" s="24"/>
    </row>
    <row r="7042">
      <c r="J7042" s="18"/>
      <c r="N7042" s="24"/>
      <c r="Q7042" s="24"/>
      <c r="T7042" s="24"/>
      <c r="W7042" s="24"/>
      <c r="Z7042" s="24"/>
      <c r="AC7042" s="24"/>
      <c r="AI7042" s="24"/>
      <c r="AL7042" s="24"/>
      <c r="AO7042" s="24"/>
      <c r="AR7042" s="24"/>
      <c r="AU7042" s="24"/>
    </row>
    <row r="7043">
      <c r="J7043" s="18"/>
      <c r="N7043" s="24"/>
      <c r="Q7043" s="24"/>
      <c r="T7043" s="24"/>
      <c r="W7043" s="24"/>
      <c r="Z7043" s="24"/>
      <c r="AC7043" s="24"/>
      <c r="AI7043" s="24"/>
      <c r="AL7043" s="24"/>
      <c r="AO7043" s="24"/>
      <c r="AR7043" s="24"/>
      <c r="AU7043" s="24"/>
    </row>
    <row r="7044">
      <c r="J7044" s="18"/>
      <c r="N7044" s="24"/>
      <c r="Q7044" s="24"/>
      <c r="T7044" s="24"/>
      <c r="W7044" s="24"/>
      <c r="Z7044" s="24"/>
      <c r="AC7044" s="24"/>
      <c r="AI7044" s="24"/>
      <c r="AL7044" s="24"/>
      <c r="AO7044" s="24"/>
      <c r="AR7044" s="24"/>
      <c r="AU7044" s="24"/>
    </row>
    <row r="7045">
      <c r="J7045" s="18"/>
      <c r="N7045" s="24"/>
      <c r="Q7045" s="24"/>
      <c r="T7045" s="24"/>
      <c r="W7045" s="24"/>
      <c r="Z7045" s="24"/>
      <c r="AC7045" s="24"/>
      <c r="AI7045" s="24"/>
      <c r="AL7045" s="24"/>
      <c r="AO7045" s="24"/>
      <c r="AR7045" s="24"/>
      <c r="AU7045" s="24"/>
    </row>
    <row r="7046">
      <c r="J7046" s="18"/>
      <c r="N7046" s="24"/>
      <c r="Q7046" s="24"/>
      <c r="T7046" s="24"/>
      <c r="W7046" s="24"/>
      <c r="Z7046" s="24"/>
      <c r="AC7046" s="24"/>
      <c r="AI7046" s="24"/>
      <c r="AL7046" s="24"/>
      <c r="AO7046" s="24"/>
      <c r="AR7046" s="24"/>
      <c r="AU7046" s="24"/>
    </row>
    <row r="7047">
      <c r="J7047" s="18"/>
      <c r="N7047" s="24"/>
      <c r="Q7047" s="24"/>
      <c r="T7047" s="24"/>
      <c r="W7047" s="24"/>
      <c r="Z7047" s="24"/>
      <c r="AC7047" s="24"/>
      <c r="AI7047" s="24"/>
      <c r="AL7047" s="24"/>
      <c r="AO7047" s="24"/>
      <c r="AR7047" s="24"/>
      <c r="AU7047" s="24"/>
    </row>
    <row r="7048">
      <c r="J7048" s="18"/>
      <c r="N7048" s="24"/>
      <c r="Q7048" s="24"/>
      <c r="T7048" s="24"/>
      <c r="W7048" s="24"/>
      <c r="Z7048" s="24"/>
      <c r="AC7048" s="24"/>
      <c r="AI7048" s="24"/>
      <c r="AL7048" s="24"/>
      <c r="AO7048" s="24"/>
      <c r="AR7048" s="24"/>
      <c r="AU7048" s="24"/>
    </row>
    <row r="7049">
      <c r="J7049" s="18"/>
      <c r="N7049" s="24"/>
      <c r="Q7049" s="24"/>
      <c r="T7049" s="24"/>
      <c r="W7049" s="24"/>
      <c r="Z7049" s="24"/>
      <c r="AC7049" s="24"/>
      <c r="AI7049" s="24"/>
      <c r="AL7049" s="24"/>
      <c r="AO7049" s="24"/>
      <c r="AR7049" s="24"/>
      <c r="AU7049" s="24"/>
    </row>
    <row r="7050">
      <c r="J7050" s="18"/>
      <c r="N7050" s="24"/>
      <c r="Q7050" s="24"/>
      <c r="T7050" s="24"/>
      <c r="W7050" s="24"/>
      <c r="Z7050" s="24"/>
      <c r="AC7050" s="24"/>
      <c r="AI7050" s="24"/>
      <c r="AL7050" s="24"/>
      <c r="AO7050" s="24"/>
      <c r="AR7050" s="24"/>
      <c r="AU7050" s="24"/>
    </row>
    <row r="7051">
      <c r="J7051" s="18"/>
      <c r="N7051" s="24"/>
      <c r="Q7051" s="24"/>
      <c r="T7051" s="24"/>
      <c r="W7051" s="24"/>
      <c r="Z7051" s="24"/>
      <c r="AC7051" s="24"/>
      <c r="AI7051" s="24"/>
      <c r="AL7051" s="24"/>
      <c r="AO7051" s="24"/>
      <c r="AR7051" s="24"/>
      <c r="AU7051" s="24"/>
    </row>
    <row r="7052">
      <c r="J7052" s="18"/>
      <c r="N7052" s="24"/>
      <c r="Q7052" s="24"/>
      <c r="T7052" s="24"/>
      <c r="W7052" s="24"/>
      <c r="Z7052" s="24"/>
      <c r="AC7052" s="24"/>
      <c r="AI7052" s="24"/>
      <c r="AL7052" s="24"/>
      <c r="AO7052" s="24"/>
      <c r="AR7052" s="24"/>
      <c r="AU7052" s="24"/>
    </row>
    <row r="7053">
      <c r="J7053" s="18"/>
      <c r="N7053" s="24"/>
      <c r="Q7053" s="24"/>
      <c r="T7053" s="24"/>
      <c r="W7053" s="24"/>
      <c r="Z7053" s="24"/>
      <c r="AC7053" s="24"/>
      <c r="AI7053" s="24"/>
      <c r="AL7053" s="24"/>
      <c r="AO7053" s="24"/>
      <c r="AR7053" s="24"/>
      <c r="AU7053" s="24"/>
    </row>
    <row r="7054">
      <c r="J7054" s="18"/>
      <c r="N7054" s="24"/>
      <c r="Q7054" s="24"/>
      <c r="T7054" s="24"/>
      <c r="W7054" s="24"/>
      <c r="Z7054" s="24"/>
      <c r="AC7054" s="24"/>
      <c r="AI7054" s="24"/>
      <c r="AL7054" s="24"/>
      <c r="AO7054" s="24"/>
      <c r="AR7054" s="24"/>
      <c r="AU7054" s="24"/>
    </row>
    <row r="7055">
      <c r="J7055" s="18"/>
      <c r="N7055" s="24"/>
      <c r="Q7055" s="24"/>
      <c r="T7055" s="24"/>
      <c r="W7055" s="24"/>
      <c r="Z7055" s="24"/>
      <c r="AC7055" s="24"/>
      <c r="AI7055" s="24"/>
      <c r="AL7055" s="24"/>
      <c r="AO7055" s="24"/>
      <c r="AR7055" s="24"/>
      <c r="AU7055" s="24"/>
    </row>
    <row r="7056">
      <c r="J7056" s="18"/>
      <c r="N7056" s="24"/>
      <c r="Q7056" s="24"/>
      <c r="T7056" s="24"/>
      <c r="W7056" s="24"/>
      <c r="Z7056" s="24"/>
      <c r="AC7056" s="24"/>
      <c r="AI7056" s="24"/>
      <c r="AL7056" s="24"/>
      <c r="AO7056" s="24"/>
      <c r="AR7056" s="24"/>
      <c r="AU7056" s="24"/>
    </row>
    <row r="7057">
      <c r="J7057" s="18"/>
      <c r="N7057" s="24"/>
      <c r="Q7057" s="24"/>
      <c r="T7057" s="24"/>
      <c r="W7057" s="24"/>
      <c r="Z7057" s="24"/>
      <c r="AC7057" s="24"/>
      <c r="AI7057" s="24"/>
      <c r="AL7057" s="24"/>
      <c r="AO7057" s="24"/>
      <c r="AR7057" s="24"/>
      <c r="AU7057" s="24"/>
    </row>
    <row r="7058">
      <c r="J7058" s="18"/>
      <c r="N7058" s="24"/>
      <c r="Q7058" s="24"/>
      <c r="T7058" s="24"/>
      <c r="W7058" s="24"/>
      <c r="Z7058" s="24"/>
      <c r="AC7058" s="24"/>
      <c r="AI7058" s="24"/>
      <c r="AL7058" s="24"/>
      <c r="AO7058" s="24"/>
      <c r="AR7058" s="24"/>
      <c r="AU7058" s="24"/>
    </row>
    <row r="7059">
      <c r="J7059" s="18"/>
      <c r="N7059" s="24"/>
      <c r="Q7059" s="24"/>
      <c r="T7059" s="24"/>
      <c r="W7059" s="24"/>
      <c r="Z7059" s="24"/>
      <c r="AC7059" s="24"/>
      <c r="AI7059" s="24"/>
      <c r="AL7059" s="24"/>
      <c r="AO7059" s="24"/>
      <c r="AR7059" s="24"/>
      <c r="AU7059" s="24"/>
    </row>
    <row r="7060">
      <c r="J7060" s="18"/>
      <c r="N7060" s="24"/>
      <c r="Q7060" s="24"/>
      <c r="T7060" s="24"/>
      <c r="W7060" s="24"/>
      <c r="Z7060" s="24"/>
      <c r="AC7060" s="24"/>
      <c r="AI7060" s="24"/>
      <c r="AL7060" s="24"/>
      <c r="AO7060" s="24"/>
      <c r="AR7060" s="24"/>
      <c r="AU7060" s="24"/>
    </row>
    <row r="7061">
      <c r="J7061" s="18"/>
      <c r="N7061" s="24"/>
      <c r="Q7061" s="24"/>
      <c r="T7061" s="24"/>
      <c r="W7061" s="24"/>
      <c r="Z7061" s="24"/>
      <c r="AC7061" s="24"/>
      <c r="AI7061" s="24"/>
      <c r="AL7061" s="24"/>
      <c r="AO7061" s="24"/>
      <c r="AR7061" s="24"/>
      <c r="AU7061" s="24"/>
    </row>
    <row r="7062">
      <c r="J7062" s="18"/>
      <c r="N7062" s="24"/>
      <c r="Q7062" s="24"/>
      <c r="T7062" s="24"/>
      <c r="W7062" s="24"/>
      <c r="Z7062" s="24"/>
      <c r="AC7062" s="24"/>
      <c r="AI7062" s="24"/>
      <c r="AL7062" s="24"/>
      <c r="AO7062" s="24"/>
      <c r="AR7062" s="24"/>
      <c r="AU7062" s="24"/>
    </row>
    <row r="7063">
      <c r="J7063" s="18"/>
      <c r="N7063" s="24"/>
      <c r="Q7063" s="24"/>
      <c r="T7063" s="24"/>
      <c r="W7063" s="24"/>
      <c r="Z7063" s="24"/>
      <c r="AC7063" s="24"/>
      <c r="AI7063" s="24"/>
      <c r="AL7063" s="24"/>
      <c r="AO7063" s="24"/>
      <c r="AR7063" s="24"/>
      <c r="AU7063" s="24"/>
    </row>
    <row r="7064">
      <c r="J7064" s="18"/>
      <c r="N7064" s="24"/>
      <c r="Q7064" s="24"/>
      <c r="T7064" s="24"/>
      <c r="W7064" s="24"/>
      <c r="Z7064" s="24"/>
      <c r="AC7064" s="24"/>
      <c r="AI7064" s="24"/>
      <c r="AL7064" s="24"/>
      <c r="AO7064" s="24"/>
      <c r="AR7064" s="24"/>
      <c r="AU7064" s="24"/>
    </row>
    <row r="7065">
      <c r="J7065" s="18"/>
      <c r="N7065" s="24"/>
      <c r="Q7065" s="24"/>
      <c r="T7065" s="24"/>
      <c r="W7065" s="24"/>
      <c r="Z7065" s="24"/>
      <c r="AC7065" s="24"/>
      <c r="AI7065" s="24"/>
      <c r="AL7065" s="24"/>
      <c r="AO7065" s="24"/>
      <c r="AR7065" s="24"/>
      <c r="AU7065" s="24"/>
    </row>
    <row r="7066">
      <c r="J7066" s="18"/>
      <c r="N7066" s="24"/>
      <c r="Q7066" s="24"/>
      <c r="T7066" s="24"/>
      <c r="W7066" s="24"/>
      <c r="Z7066" s="24"/>
      <c r="AC7066" s="24"/>
      <c r="AI7066" s="24"/>
      <c r="AL7066" s="24"/>
      <c r="AO7066" s="24"/>
      <c r="AR7066" s="24"/>
      <c r="AU7066" s="24"/>
    </row>
    <row r="7067">
      <c r="J7067" s="18"/>
      <c r="N7067" s="24"/>
      <c r="Q7067" s="24"/>
      <c r="T7067" s="24"/>
      <c r="W7067" s="24"/>
      <c r="Z7067" s="24"/>
      <c r="AC7067" s="24"/>
      <c r="AI7067" s="24"/>
      <c r="AL7067" s="24"/>
      <c r="AO7067" s="24"/>
      <c r="AR7067" s="24"/>
      <c r="AU7067" s="24"/>
    </row>
    <row r="7068">
      <c r="J7068" s="18"/>
      <c r="N7068" s="24"/>
      <c r="Q7068" s="24"/>
      <c r="T7068" s="24"/>
      <c r="W7068" s="24"/>
      <c r="Z7068" s="24"/>
      <c r="AC7068" s="24"/>
      <c r="AI7068" s="24"/>
      <c r="AL7068" s="24"/>
      <c r="AO7068" s="24"/>
      <c r="AR7068" s="24"/>
      <c r="AU7068" s="24"/>
    </row>
    <row r="7069">
      <c r="J7069" s="18"/>
      <c r="N7069" s="24"/>
      <c r="Q7069" s="24"/>
      <c r="T7069" s="24"/>
      <c r="W7069" s="24"/>
      <c r="Z7069" s="24"/>
      <c r="AC7069" s="24"/>
      <c r="AI7069" s="24"/>
      <c r="AL7069" s="24"/>
      <c r="AO7069" s="24"/>
      <c r="AR7069" s="24"/>
      <c r="AU7069" s="24"/>
    </row>
    <row r="7070">
      <c r="J7070" s="18"/>
      <c r="N7070" s="24"/>
      <c r="Q7070" s="24"/>
      <c r="T7070" s="24"/>
      <c r="W7070" s="24"/>
      <c r="Z7070" s="24"/>
      <c r="AC7070" s="24"/>
      <c r="AI7070" s="24"/>
      <c r="AL7070" s="24"/>
      <c r="AO7070" s="24"/>
      <c r="AR7070" s="24"/>
      <c r="AU7070" s="24"/>
    </row>
    <row r="7071">
      <c r="J7071" s="18"/>
      <c r="N7071" s="24"/>
      <c r="Q7071" s="24"/>
      <c r="T7071" s="24"/>
      <c r="W7071" s="24"/>
      <c r="Z7071" s="24"/>
      <c r="AC7071" s="24"/>
      <c r="AI7071" s="24"/>
      <c r="AL7071" s="24"/>
      <c r="AO7071" s="24"/>
      <c r="AR7071" s="24"/>
      <c r="AU7071" s="24"/>
    </row>
    <row r="7072">
      <c r="J7072" s="18"/>
      <c r="N7072" s="24"/>
      <c r="Q7072" s="24"/>
      <c r="T7072" s="24"/>
      <c r="W7072" s="24"/>
      <c r="Z7072" s="24"/>
      <c r="AC7072" s="24"/>
      <c r="AI7072" s="24"/>
      <c r="AL7072" s="24"/>
      <c r="AO7072" s="24"/>
      <c r="AR7072" s="24"/>
      <c r="AU7072" s="24"/>
    </row>
    <row r="7073">
      <c r="J7073" s="18"/>
      <c r="N7073" s="24"/>
      <c r="Q7073" s="24"/>
      <c r="T7073" s="24"/>
      <c r="W7073" s="24"/>
      <c r="Z7073" s="24"/>
      <c r="AC7073" s="24"/>
      <c r="AI7073" s="24"/>
      <c r="AL7073" s="24"/>
      <c r="AO7073" s="24"/>
      <c r="AR7073" s="24"/>
      <c r="AU7073" s="24"/>
    </row>
    <row r="7074">
      <c r="J7074" s="18"/>
      <c r="N7074" s="24"/>
      <c r="Q7074" s="24"/>
      <c r="T7074" s="24"/>
      <c r="W7074" s="24"/>
      <c r="Z7074" s="24"/>
      <c r="AC7074" s="24"/>
      <c r="AI7074" s="24"/>
      <c r="AL7074" s="24"/>
      <c r="AO7074" s="24"/>
      <c r="AR7074" s="24"/>
      <c r="AU7074" s="24"/>
    </row>
    <row r="7075">
      <c r="J7075" s="18"/>
      <c r="N7075" s="24"/>
      <c r="Q7075" s="24"/>
      <c r="T7075" s="24"/>
      <c r="W7075" s="24"/>
      <c r="Z7075" s="24"/>
      <c r="AC7075" s="24"/>
      <c r="AI7075" s="24"/>
      <c r="AL7075" s="24"/>
      <c r="AO7075" s="24"/>
      <c r="AR7075" s="24"/>
      <c r="AU7075" s="24"/>
    </row>
    <row r="7076">
      <c r="J7076" s="18"/>
      <c r="N7076" s="24"/>
      <c r="Q7076" s="24"/>
      <c r="T7076" s="24"/>
      <c r="W7076" s="24"/>
      <c r="Z7076" s="24"/>
      <c r="AC7076" s="24"/>
      <c r="AI7076" s="24"/>
      <c r="AL7076" s="24"/>
      <c r="AO7076" s="24"/>
      <c r="AR7076" s="24"/>
      <c r="AU7076" s="24"/>
    </row>
    <row r="7077">
      <c r="J7077" s="18"/>
      <c r="N7077" s="24"/>
      <c r="Q7077" s="24"/>
      <c r="T7077" s="24"/>
      <c r="W7077" s="24"/>
      <c r="Z7077" s="24"/>
      <c r="AC7077" s="24"/>
      <c r="AI7077" s="24"/>
      <c r="AL7077" s="24"/>
      <c r="AO7077" s="24"/>
      <c r="AR7077" s="24"/>
      <c r="AU7077" s="24"/>
    </row>
    <row r="7078">
      <c r="J7078" s="18"/>
      <c r="N7078" s="24"/>
      <c r="Q7078" s="24"/>
      <c r="T7078" s="24"/>
      <c r="W7078" s="24"/>
      <c r="Z7078" s="24"/>
      <c r="AC7078" s="24"/>
      <c r="AI7078" s="24"/>
      <c r="AL7078" s="24"/>
      <c r="AO7078" s="24"/>
      <c r="AR7078" s="24"/>
      <c r="AU7078" s="24"/>
    </row>
    <row r="7079">
      <c r="J7079" s="18"/>
      <c r="N7079" s="24"/>
      <c r="Q7079" s="24"/>
      <c r="T7079" s="24"/>
      <c r="W7079" s="24"/>
      <c r="Z7079" s="24"/>
      <c r="AC7079" s="24"/>
      <c r="AI7079" s="24"/>
      <c r="AL7079" s="24"/>
      <c r="AO7079" s="24"/>
      <c r="AR7079" s="24"/>
      <c r="AU7079" s="24"/>
    </row>
    <row r="7080">
      <c r="J7080" s="18"/>
      <c r="N7080" s="24"/>
      <c r="Q7080" s="24"/>
      <c r="T7080" s="24"/>
      <c r="W7080" s="24"/>
      <c r="Z7080" s="24"/>
      <c r="AC7080" s="24"/>
      <c r="AI7080" s="24"/>
      <c r="AL7080" s="24"/>
      <c r="AO7080" s="24"/>
      <c r="AR7080" s="24"/>
      <c r="AU7080" s="24"/>
    </row>
    <row r="7081">
      <c r="J7081" s="18"/>
      <c r="N7081" s="24"/>
      <c r="Q7081" s="24"/>
      <c r="T7081" s="24"/>
      <c r="W7081" s="24"/>
      <c r="Z7081" s="24"/>
      <c r="AC7081" s="24"/>
      <c r="AI7081" s="24"/>
      <c r="AL7081" s="24"/>
      <c r="AO7081" s="24"/>
      <c r="AR7081" s="24"/>
      <c r="AU7081" s="24"/>
    </row>
    <row r="7082">
      <c r="J7082" s="18"/>
      <c r="N7082" s="24"/>
      <c r="Q7082" s="24"/>
      <c r="T7082" s="24"/>
      <c r="W7082" s="24"/>
      <c r="Z7082" s="24"/>
      <c r="AC7082" s="24"/>
      <c r="AI7082" s="24"/>
      <c r="AL7082" s="24"/>
      <c r="AO7082" s="24"/>
      <c r="AR7082" s="24"/>
      <c r="AU7082" s="24"/>
    </row>
    <row r="7083">
      <c r="J7083" s="18"/>
      <c r="N7083" s="24"/>
      <c r="Q7083" s="24"/>
      <c r="T7083" s="24"/>
      <c r="W7083" s="24"/>
      <c r="Z7083" s="24"/>
      <c r="AC7083" s="24"/>
      <c r="AI7083" s="24"/>
      <c r="AL7083" s="24"/>
      <c r="AO7083" s="24"/>
      <c r="AR7083" s="24"/>
      <c r="AU7083" s="24"/>
    </row>
    <row r="7084">
      <c r="J7084" s="18"/>
      <c r="N7084" s="24"/>
      <c r="Q7084" s="24"/>
      <c r="T7084" s="24"/>
      <c r="W7084" s="24"/>
      <c r="Z7084" s="24"/>
      <c r="AC7084" s="24"/>
      <c r="AI7084" s="24"/>
      <c r="AL7084" s="24"/>
      <c r="AO7084" s="24"/>
      <c r="AR7084" s="24"/>
      <c r="AU7084" s="24"/>
    </row>
    <row r="7085">
      <c r="J7085" s="18"/>
      <c r="N7085" s="24"/>
      <c r="Q7085" s="24"/>
      <c r="T7085" s="24"/>
      <c r="W7085" s="24"/>
      <c r="Z7085" s="24"/>
      <c r="AC7085" s="24"/>
      <c r="AI7085" s="24"/>
      <c r="AL7085" s="24"/>
      <c r="AO7085" s="24"/>
      <c r="AR7085" s="24"/>
      <c r="AU7085" s="24"/>
    </row>
    <row r="7086">
      <c r="J7086" s="18"/>
      <c r="N7086" s="24"/>
      <c r="Q7086" s="24"/>
      <c r="T7086" s="24"/>
      <c r="W7086" s="24"/>
      <c r="Z7086" s="24"/>
      <c r="AC7086" s="24"/>
      <c r="AI7086" s="24"/>
      <c r="AL7086" s="24"/>
      <c r="AO7086" s="24"/>
      <c r="AR7086" s="24"/>
      <c r="AU7086" s="24"/>
    </row>
    <row r="7087">
      <c r="J7087" s="18"/>
      <c r="N7087" s="24"/>
      <c r="Q7087" s="24"/>
      <c r="T7087" s="24"/>
      <c r="W7087" s="24"/>
      <c r="Z7087" s="24"/>
      <c r="AC7087" s="24"/>
      <c r="AI7087" s="24"/>
      <c r="AL7087" s="24"/>
      <c r="AO7087" s="24"/>
      <c r="AR7087" s="24"/>
      <c r="AU7087" s="24"/>
    </row>
    <row r="7088">
      <c r="J7088" s="18"/>
      <c r="N7088" s="24"/>
      <c r="Q7088" s="24"/>
      <c r="T7088" s="24"/>
      <c r="W7088" s="24"/>
      <c r="Z7088" s="24"/>
      <c r="AC7088" s="24"/>
      <c r="AI7088" s="24"/>
      <c r="AL7088" s="24"/>
      <c r="AO7088" s="24"/>
      <c r="AR7088" s="24"/>
      <c r="AU7088" s="24"/>
    </row>
    <row r="7089">
      <c r="J7089" s="18"/>
      <c r="N7089" s="24"/>
      <c r="Q7089" s="24"/>
      <c r="T7089" s="24"/>
      <c r="W7089" s="24"/>
      <c r="Z7089" s="24"/>
      <c r="AC7089" s="24"/>
      <c r="AI7089" s="24"/>
      <c r="AL7089" s="24"/>
      <c r="AO7089" s="24"/>
      <c r="AR7089" s="24"/>
      <c r="AU7089" s="24"/>
    </row>
    <row r="7090">
      <c r="J7090" s="18"/>
      <c r="N7090" s="24"/>
      <c r="Q7090" s="24"/>
      <c r="T7090" s="24"/>
      <c r="W7090" s="24"/>
      <c r="Z7090" s="24"/>
      <c r="AC7090" s="24"/>
      <c r="AI7090" s="24"/>
      <c r="AL7090" s="24"/>
      <c r="AO7090" s="24"/>
      <c r="AR7090" s="24"/>
      <c r="AU7090" s="24"/>
    </row>
    <row r="7091">
      <c r="J7091" s="18"/>
      <c r="N7091" s="24"/>
      <c r="Q7091" s="24"/>
      <c r="T7091" s="24"/>
      <c r="W7091" s="24"/>
      <c r="Z7091" s="24"/>
      <c r="AC7091" s="24"/>
      <c r="AI7091" s="24"/>
      <c r="AL7091" s="24"/>
      <c r="AO7091" s="24"/>
      <c r="AR7091" s="24"/>
      <c r="AU7091" s="24"/>
    </row>
    <row r="7092">
      <c r="J7092" s="18"/>
      <c r="N7092" s="24"/>
      <c r="Q7092" s="24"/>
      <c r="T7092" s="24"/>
      <c r="W7092" s="24"/>
      <c r="Z7092" s="24"/>
      <c r="AC7092" s="24"/>
      <c r="AI7092" s="24"/>
      <c r="AL7092" s="24"/>
      <c r="AO7092" s="24"/>
      <c r="AR7092" s="24"/>
      <c r="AU7092" s="24"/>
    </row>
    <row r="7093">
      <c r="J7093" s="18"/>
      <c r="N7093" s="24"/>
      <c r="Q7093" s="24"/>
      <c r="T7093" s="24"/>
      <c r="W7093" s="24"/>
      <c r="Z7093" s="24"/>
      <c r="AC7093" s="24"/>
      <c r="AI7093" s="24"/>
      <c r="AL7093" s="24"/>
      <c r="AO7093" s="24"/>
      <c r="AR7093" s="24"/>
      <c r="AU7093" s="24"/>
    </row>
    <row r="7094">
      <c r="J7094" s="18"/>
      <c r="N7094" s="24"/>
      <c r="Q7094" s="24"/>
      <c r="T7094" s="24"/>
      <c r="W7094" s="24"/>
      <c r="Z7094" s="24"/>
      <c r="AC7094" s="24"/>
      <c r="AI7094" s="24"/>
      <c r="AL7094" s="24"/>
      <c r="AO7094" s="24"/>
      <c r="AR7094" s="24"/>
      <c r="AU7094" s="24"/>
    </row>
    <row r="7095">
      <c r="J7095" s="18"/>
      <c r="N7095" s="24"/>
      <c r="Q7095" s="24"/>
      <c r="T7095" s="24"/>
      <c r="W7095" s="24"/>
      <c r="Z7095" s="24"/>
      <c r="AC7095" s="24"/>
      <c r="AI7095" s="24"/>
      <c r="AL7095" s="24"/>
      <c r="AO7095" s="24"/>
      <c r="AR7095" s="24"/>
      <c r="AU7095" s="24"/>
    </row>
    <row r="7096">
      <c r="J7096" s="18"/>
      <c r="N7096" s="24"/>
      <c r="Q7096" s="24"/>
      <c r="T7096" s="24"/>
      <c r="W7096" s="24"/>
      <c r="Z7096" s="24"/>
      <c r="AC7096" s="24"/>
      <c r="AI7096" s="24"/>
      <c r="AL7096" s="24"/>
      <c r="AO7096" s="24"/>
      <c r="AR7096" s="24"/>
      <c r="AU7096" s="24"/>
    </row>
    <row r="7097">
      <c r="J7097" s="18"/>
      <c r="N7097" s="24"/>
      <c r="Q7097" s="24"/>
      <c r="T7097" s="24"/>
      <c r="W7097" s="24"/>
      <c r="Z7097" s="24"/>
      <c r="AC7097" s="24"/>
      <c r="AI7097" s="24"/>
      <c r="AL7097" s="24"/>
      <c r="AO7097" s="24"/>
      <c r="AR7097" s="24"/>
      <c r="AU7097" s="24"/>
    </row>
    <row r="7098">
      <c r="J7098" s="18"/>
      <c r="N7098" s="24"/>
      <c r="Q7098" s="24"/>
      <c r="T7098" s="24"/>
      <c r="W7098" s="24"/>
      <c r="Z7098" s="24"/>
      <c r="AC7098" s="24"/>
      <c r="AI7098" s="24"/>
      <c r="AL7098" s="24"/>
      <c r="AO7098" s="24"/>
      <c r="AR7098" s="24"/>
      <c r="AU7098" s="24"/>
    </row>
    <row r="7099">
      <c r="J7099" s="18"/>
      <c r="N7099" s="24"/>
      <c r="Q7099" s="24"/>
      <c r="T7099" s="24"/>
      <c r="W7099" s="24"/>
      <c r="Z7099" s="24"/>
      <c r="AC7099" s="24"/>
      <c r="AI7099" s="24"/>
      <c r="AL7099" s="24"/>
      <c r="AO7099" s="24"/>
      <c r="AR7099" s="24"/>
      <c r="AU7099" s="24"/>
    </row>
    <row r="7100">
      <c r="J7100" s="18"/>
      <c r="N7100" s="24"/>
      <c r="Q7100" s="24"/>
      <c r="T7100" s="24"/>
      <c r="W7100" s="24"/>
      <c r="Z7100" s="24"/>
      <c r="AC7100" s="24"/>
      <c r="AI7100" s="24"/>
      <c r="AL7100" s="24"/>
      <c r="AO7100" s="24"/>
      <c r="AR7100" s="24"/>
      <c r="AU7100" s="24"/>
    </row>
    <row r="7101">
      <c r="J7101" s="18"/>
      <c r="N7101" s="24"/>
      <c r="Q7101" s="24"/>
      <c r="T7101" s="24"/>
      <c r="W7101" s="24"/>
      <c r="Z7101" s="24"/>
      <c r="AC7101" s="24"/>
      <c r="AI7101" s="24"/>
      <c r="AL7101" s="24"/>
      <c r="AO7101" s="24"/>
      <c r="AR7101" s="24"/>
      <c r="AU7101" s="24"/>
    </row>
    <row r="7102">
      <c r="J7102" s="18"/>
      <c r="N7102" s="24"/>
      <c r="Q7102" s="24"/>
      <c r="T7102" s="24"/>
      <c r="W7102" s="24"/>
      <c r="Z7102" s="24"/>
      <c r="AC7102" s="24"/>
      <c r="AI7102" s="24"/>
      <c r="AL7102" s="24"/>
      <c r="AO7102" s="24"/>
      <c r="AR7102" s="24"/>
      <c r="AU7102" s="24"/>
    </row>
    <row r="7103">
      <c r="J7103" s="18"/>
      <c r="N7103" s="24"/>
      <c r="Q7103" s="24"/>
      <c r="T7103" s="24"/>
      <c r="W7103" s="24"/>
      <c r="Z7103" s="24"/>
      <c r="AC7103" s="24"/>
      <c r="AI7103" s="24"/>
      <c r="AL7103" s="24"/>
      <c r="AO7103" s="24"/>
      <c r="AR7103" s="24"/>
      <c r="AU7103" s="24"/>
    </row>
    <row r="7104">
      <c r="J7104" s="18"/>
      <c r="N7104" s="24"/>
      <c r="Q7104" s="24"/>
      <c r="T7104" s="24"/>
      <c r="W7104" s="24"/>
      <c r="Z7104" s="24"/>
      <c r="AC7104" s="24"/>
      <c r="AI7104" s="24"/>
      <c r="AL7104" s="24"/>
      <c r="AO7104" s="24"/>
      <c r="AR7104" s="24"/>
      <c r="AU7104" s="24"/>
    </row>
    <row r="7105">
      <c r="J7105" s="18"/>
      <c r="N7105" s="24"/>
      <c r="Q7105" s="24"/>
      <c r="T7105" s="24"/>
      <c r="W7105" s="24"/>
      <c r="Z7105" s="24"/>
      <c r="AC7105" s="24"/>
      <c r="AI7105" s="24"/>
      <c r="AL7105" s="24"/>
      <c r="AO7105" s="24"/>
      <c r="AR7105" s="24"/>
      <c r="AU7105" s="24"/>
    </row>
    <row r="7106">
      <c r="J7106" s="18"/>
      <c r="N7106" s="24"/>
      <c r="Q7106" s="24"/>
      <c r="T7106" s="24"/>
      <c r="W7106" s="24"/>
      <c r="Z7106" s="24"/>
      <c r="AC7106" s="24"/>
      <c r="AI7106" s="24"/>
      <c r="AL7106" s="24"/>
      <c r="AO7106" s="24"/>
      <c r="AR7106" s="24"/>
      <c r="AU7106" s="24"/>
    </row>
    <row r="7107">
      <c r="J7107" s="18"/>
      <c r="N7107" s="24"/>
      <c r="Q7107" s="24"/>
      <c r="T7107" s="24"/>
      <c r="W7107" s="24"/>
      <c r="Z7107" s="24"/>
      <c r="AC7107" s="24"/>
      <c r="AI7107" s="24"/>
      <c r="AL7107" s="24"/>
      <c r="AO7107" s="24"/>
      <c r="AR7107" s="24"/>
      <c r="AU7107" s="24"/>
    </row>
    <row r="7108">
      <c r="J7108" s="18"/>
      <c r="N7108" s="24"/>
      <c r="Q7108" s="24"/>
      <c r="T7108" s="24"/>
      <c r="W7108" s="24"/>
      <c r="Z7108" s="24"/>
      <c r="AC7108" s="24"/>
      <c r="AI7108" s="24"/>
      <c r="AL7108" s="24"/>
      <c r="AO7108" s="24"/>
      <c r="AR7108" s="24"/>
      <c r="AU7108" s="24"/>
    </row>
    <row r="7109">
      <c r="J7109" s="18"/>
      <c r="N7109" s="24"/>
      <c r="Q7109" s="24"/>
      <c r="T7109" s="24"/>
      <c r="W7109" s="24"/>
      <c r="Z7109" s="24"/>
      <c r="AC7109" s="24"/>
      <c r="AI7109" s="24"/>
      <c r="AL7109" s="24"/>
      <c r="AO7109" s="24"/>
      <c r="AR7109" s="24"/>
      <c r="AU7109" s="24"/>
    </row>
    <row r="7110">
      <c r="J7110" s="18"/>
      <c r="N7110" s="24"/>
      <c r="Q7110" s="24"/>
      <c r="T7110" s="24"/>
      <c r="W7110" s="24"/>
      <c r="Z7110" s="24"/>
      <c r="AC7110" s="24"/>
      <c r="AI7110" s="24"/>
      <c r="AL7110" s="24"/>
      <c r="AO7110" s="24"/>
      <c r="AR7110" s="24"/>
      <c r="AU7110" s="24"/>
    </row>
    <row r="7111">
      <c r="J7111" s="18"/>
      <c r="N7111" s="24"/>
      <c r="Q7111" s="24"/>
      <c r="T7111" s="24"/>
      <c r="W7111" s="24"/>
      <c r="Z7111" s="24"/>
      <c r="AC7111" s="24"/>
      <c r="AI7111" s="24"/>
      <c r="AL7111" s="24"/>
      <c r="AO7111" s="24"/>
      <c r="AR7111" s="24"/>
      <c r="AU7111" s="24"/>
    </row>
    <row r="7112">
      <c r="J7112" s="18"/>
      <c r="N7112" s="24"/>
      <c r="Q7112" s="24"/>
      <c r="T7112" s="24"/>
      <c r="W7112" s="24"/>
      <c r="Z7112" s="24"/>
      <c r="AC7112" s="24"/>
      <c r="AI7112" s="24"/>
      <c r="AL7112" s="24"/>
      <c r="AO7112" s="24"/>
      <c r="AR7112" s="24"/>
      <c r="AU7112" s="24"/>
    </row>
    <row r="7113">
      <c r="J7113" s="18"/>
      <c r="N7113" s="24"/>
      <c r="Q7113" s="24"/>
      <c r="T7113" s="24"/>
      <c r="W7113" s="24"/>
      <c r="Z7113" s="24"/>
      <c r="AC7113" s="24"/>
      <c r="AI7113" s="24"/>
      <c r="AL7113" s="24"/>
      <c r="AO7113" s="24"/>
      <c r="AR7113" s="24"/>
      <c r="AU7113" s="24"/>
    </row>
    <row r="7114">
      <c r="J7114" s="18"/>
      <c r="N7114" s="24"/>
      <c r="Q7114" s="24"/>
      <c r="T7114" s="24"/>
      <c r="W7114" s="24"/>
      <c r="Z7114" s="24"/>
      <c r="AC7114" s="24"/>
      <c r="AI7114" s="24"/>
      <c r="AL7114" s="24"/>
      <c r="AO7114" s="24"/>
      <c r="AR7114" s="24"/>
      <c r="AU7114" s="24"/>
    </row>
    <row r="7115">
      <c r="J7115" s="18"/>
      <c r="N7115" s="24"/>
      <c r="Q7115" s="24"/>
      <c r="T7115" s="24"/>
      <c r="W7115" s="24"/>
      <c r="Z7115" s="24"/>
      <c r="AC7115" s="24"/>
      <c r="AI7115" s="24"/>
      <c r="AL7115" s="24"/>
      <c r="AO7115" s="24"/>
      <c r="AR7115" s="24"/>
      <c r="AU7115" s="24"/>
    </row>
    <row r="7116">
      <c r="J7116" s="18"/>
      <c r="N7116" s="24"/>
      <c r="Q7116" s="24"/>
      <c r="T7116" s="24"/>
      <c r="W7116" s="24"/>
      <c r="Z7116" s="24"/>
      <c r="AC7116" s="24"/>
      <c r="AI7116" s="24"/>
      <c r="AL7116" s="24"/>
      <c r="AO7116" s="24"/>
      <c r="AR7116" s="24"/>
      <c r="AU7116" s="24"/>
    </row>
    <row r="7117">
      <c r="J7117" s="18"/>
      <c r="N7117" s="24"/>
      <c r="Q7117" s="24"/>
      <c r="T7117" s="24"/>
      <c r="W7117" s="24"/>
      <c r="Z7117" s="24"/>
      <c r="AC7117" s="24"/>
      <c r="AI7117" s="24"/>
      <c r="AL7117" s="24"/>
      <c r="AO7117" s="24"/>
      <c r="AR7117" s="24"/>
      <c r="AU7117" s="24"/>
    </row>
    <row r="7118">
      <c r="J7118" s="18"/>
      <c r="N7118" s="24"/>
      <c r="Q7118" s="24"/>
      <c r="T7118" s="24"/>
      <c r="W7118" s="24"/>
      <c r="Z7118" s="24"/>
      <c r="AC7118" s="24"/>
      <c r="AI7118" s="24"/>
      <c r="AL7118" s="24"/>
      <c r="AO7118" s="24"/>
      <c r="AR7118" s="24"/>
      <c r="AU7118" s="24"/>
    </row>
    <row r="7119">
      <c r="J7119" s="18"/>
      <c r="N7119" s="24"/>
      <c r="Q7119" s="24"/>
      <c r="T7119" s="24"/>
      <c r="W7119" s="24"/>
      <c r="Z7119" s="24"/>
      <c r="AC7119" s="24"/>
      <c r="AI7119" s="24"/>
      <c r="AL7119" s="24"/>
      <c r="AO7119" s="24"/>
      <c r="AR7119" s="24"/>
      <c r="AU7119" s="24"/>
    </row>
    <row r="7120">
      <c r="J7120" s="18"/>
      <c r="N7120" s="24"/>
      <c r="Q7120" s="24"/>
      <c r="T7120" s="24"/>
      <c r="W7120" s="24"/>
      <c r="Z7120" s="24"/>
      <c r="AC7120" s="24"/>
      <c r="AI7120" s="24"/>
      <c r="AL7120" s="24"/>
      <c r="AO7120" s="24"/>
      <c r="AR7120" s="24"/>
      <c r="AU7120" s="24"/>
    </row>
    <row r="7121">
      <c r="J7121" s="18"/>
      <c r="N7121" s="24"/>
      <c r="Q7121" s="24"/>
      <c r="T7121" s="24"/>
      <c r="W7121" s="24"/>
      <c r="Z7121" s="24"/>
      <c r="AC7121" s="24"/>
      <c r="AI7121" s="24"/>
      <c r="AL7121" s="24"/>
      <c r="AO7121" s="24"/>
      <c r="AR7121" s="24"/>
      <c r="AU7121" s="24"/>
    </row>
    <row r="7122">
      <c r="J7122" s="18"/>
      <c r="N7122" s="24"/>
      <c r="Q7122" s="24"/>
      <c r="T7122" s="24"/>
      <c r="W7122" s="24"/>
      <c r="Z7122" s="24"/>
      <c r="AC7122" s="24"/>
      <c r="AI7122" s="24"/>
      <c r="AL7122" s="24"/>
      <c r="AO7122" s="24"/>
      <c r="AR7122" s="24"/>
      <c r="AU7122" s="24"/>
    </row>
    <row r="7123">
      <c r="J7123" s="18"/>
      <c r="N7123" s="24"/>
      <c r="Q7123" s="24"/>
      <c r="T7123" s="24"/>
      <c r="W7123" s="24"/>
      <c r="Z7123" s="24"/>
      <c r="AC7123" s="24"/>
      <c r="AI7123" s="24"/>
      <c r="AL7123" s="24"/>
      <c r="AO7123" s="24"/>
      <c r="AR7123" s="24"/>
      <c r="AU7123" s="24"/>
    </row>
    <row r="7124">
      <c r="J7124" s="18"/>
      <c r="N7124" s="24"/>
      <c r="Q7124" s="24"/>
      <c r="T7124" s="24"/>
      <c r="W7124" s="24"/>
      <c r="Z7124" s="24"/>
      <c r="AC7124" s="24"/>
      <c r="AI7124" s="24"/>
      <c r="AL7124" s="24"/>
      <c r="AO7124" s="24"/>
      <c r="AR7124" s="24"/>
      <c r="AU7124" s="24"/>
    </row>
    <row r="7125">
      <c r="J7125" s="18"/>
      <c r="N7125" s="24"/>
      <c r="Q7125" s="24"/>
      <c r="T7125" s="24"/>
      <c r="W7125" s="24"/>
      <c r="Z7125" s="24"/>
      <c r="AC7125" s="24"/>
      <c r="AI7125" s="24"/>
      <c r="AL7125" s="24"/>
      <c r="AO7125" s="24"/>
      <c r="AR7125" s="24"/>
      <c r="AU7125" s="24"/>
    </row>
    <row r="7126">
      <c r="J7126" s="18"/>
      <c r="N7126" s="24"/>
      <c r="Q7126" s="24"/>
      <c r="T7126" s="24"/>
      <c r="W7126" s="24"/>
      <c r="Z7126" s="24"/>
      <c r="AC7126" s="24"/>
      <c r="AI7126" s="24"/>
      <c r="AL7126" s="24"/>
      <c r="AO7126" s="24"/>
      <c r="AR7126" s="24"/>
      <c r="AU7126" s="24"/>
    </row>
    <row r="7127">
      <c r="J7127" s="18"/>
      <c r="N7127" s="24"/>
      <c r="Q7127" s="24"/>
      <c r="T7127" s="24"/>
      <c r="W7127" s="24"/>
      <c r="Z7127" s="24"/>
      <c r="AC7127" s="24"/>
      <c r="AI7127" s="24"/>
      <c r="AL7127" s="24"/>
      <c r="AO7127" s="24"/>
      <c r="AR7127" s="24"/>
      <c r="AU7127" s="24"/>
    </row>
    <row r="7128">
      <c r="J7128" s="18"/>
      <c r="N7128" s="24"/>
      <c r="Q7128" s="24"/>
      <c r="T7128" s="24"/>
      <c r="W7128" s="24"/>
      <c r="Z7128" s="24"/>
      <c r="AC7128" s="24"/>
      <c r="AI7128" s="24"/>
      <c r="AL7128" s="24"/>
      <c r="AO7128" s="24"/>
      <c r="AR7128" s="24"/>
      <c r="AU7128" s="24"/>
    </row>
    <row r="7129">
      <c r="J7129" s="18"/>
      <c r="N7129" s="24"/>
      <c r="Q7129" s="24"/>
      <c r="T7129" s="24"/>
      <c r="W7129" s="24"/>
      <c r="Z7129" s="24"/>
      <c r="AC7129" s="24"/>
      <c r="AI7129" s="24"/>
      <c r="AL7129" s="24"/>
      <c r="AO7129" s="24"/>
      <c r="AR7129" s="24"/>
      <c r="AU7129" s="24"/>
    </row>
    <row r="7130">
      <c r="J7130" s="18"/>
      <c r="N7130" s="24"/>
      <c r="Q7130" s="24"/>
      <c r="T7130" s="24"/>
      <c r="W7130" s="24"/>
      <c r="Z7130" s="24"/>
      <c r="AC7130" s="24"/>
      <c r="AI7130" s="24"/>
      <c r="AL7130" s="24"/>
      <c r="AO7130" s="24"/>
      <c r="AR7130" s="24"/>
      <c r="AU7130" s="24"/>
    </row>
    <row r="7131">
      <c r="J7131" s="18"/>
      <c r="N7131" s="24"/>
      <c r="Q7131" s="24"/>
      <c r="T7131" s="24"/>
      <c r="W7131" s="24"/>
      <c r="Z7131" s="24"/>
      <c r="AC7131" s="24"/>
      <c r="AI7131" s="24"/>
      <c r="AL7131" s="24"/>
      <c r="AO7131" s="24"/>
      <c r="AR7131" s="24"/>
      <c r="AU7131" s="24"/>
    </row>
    <row r="7132">
      <c r="J7132" s="18"/>
      <c r="N7132" s="24"/>
      <c r="Q7132" s="24"/>
      <c r="T7132" s="24"/>
      <c r="W7132" s="24"/>
      <c r="Z7132" s="24"/>
      <c r="AC7132" s="24"/>
      <c r="AI7132" s="24"/>
      <c r="AL7132" s="24"/>
      <c r="AO7132" s="24"/>
      <c r="AR7132" s="24"/>
      <c r="AU7132" s="24"/>
    </row>
    <row r="7133">
      <c r="J7133" s="18"/>
      <c r="N7133" s="24"/>
      <c r="Q7133" s="24"/>
      <c r="T7133" s="24"/>
      <c r="W7133" s="24"/>
      <c r="Z7133" s="24"/>
      <c r="AC7133" s="24"/>
      <c r="AI7133" s="24"/>
      <c r="AL7133" s="24"/>
      <c r="AO7133" s="24"/>
      <c r="AR7133" s="24"/>
      <c r="AU7133" s="24"/>
    </row>
    <row r="7134">
      <c r="J7134" s="18"/>
      <c r="N7134" s="24"/>
      <c r="Q7134" s="24"/>
      <c r="T7134" s="24"/>
      <c r="W7134" s="24"/>
      <c r="Z7134" s="24"/>
      <c r="AC7134" s="24"/>
      <c r="AI7134" s="24"/>
      <c r="AL7134" s="24"/>
      <c r="AO7134" s="24"/>
      <c r="AR7134" s="24"/>
      <c r="AU7134" s="24"/>
    </row>
    <row r="7135">
      <c r="J7135" s="18"/>
      <c r="N7135" s="24"/>
      <c r="Q7135" s="24"/>
      <c r="T7135" s="24"/>
      <c r="W7135" s="24"/>
      <c r="Z7135" s="24"/>
      <c r="AC7135" s="24"/>
      <c r="AI7135" s="24"/>
      <c r="AL7135" s="24"/>
      <c r="AO7135" s="24"/>
      <c r="AR7135" s="24"/>
      <c r="AU7135" s="24"/>
    </row>
    <row r="7136">
      <c r="J7136" s="18"/>
      <c r="N7136" s="24"/>
      <c r="Q7136" s="24"/>
      <c r="T7136" s="24"/>
      <c r="W7136" s="24"/>
      <c r="Z7136" s="24"/>
      <c r="AC7136" s="24"/>
      <c r="AI7136" s="24"/>
      <c r="AL7136" s="24"/>
      <c r="AO7136" s="24"/>
      <c r="AR7136" s="24"/>
      <c r="AU7136" s="24"/>
    </row>
    <row r="7137">
      <c r="J7137" s="18"/>
      <c r="N7137" s="24"/>
      <c r="Q7137" s="24"/>
      <c r="T7137" s="24"/>
      <c r="W7137" s="24"/>
      <c r="Z7137" s="24"/>
      <c r="AC7137" s="24"/>
      <c r="AI7137" s="24"/>
      <c r="AL7137" s="24"/>
      <c r="AO7137" s="24"/>
      <c r="AR7137" s="24"/>
      <c r="AU7137" s="24"/>
    </row>
    <row r="7138">
      <c r="J7138" s="18"/>
      <c r="N7138" s="24"/>
      <c r="Q7138" s="24"/>
      <c r="T7138" s="24"/>
      <c r="W7138" s="24"/>
      <c r="Z7138" s="24"/>
      <c r="AC7138" s="24"/>
      <c r="AI7138" s="24"/>
      <c r="AL7138" s="24"/>
      <c r="AO7138" s="24"/>
      <c r="AR7138" s="24"/>
      <c r="AU7138" s="24"/>
    </row>
    <row r="7139">
      <c r="J7139" s="18"/>
      <c r="N7139" s="24"/>
      <c r="Q7139" s="24"/>
      <c r="T7139" s="24"/>
      <c r="W7139" s="24"/>
      <c r="Z7139" s="24"/>
      <c r="AC7139" s="24"/>
      <c r="AI7139" s="24"/>
      <c r="AL7139" s="24"/>
      <c r="AO7139" s="24"/>
      <c r="AR7139" s="24"/>
      <c r="AU7139" s="24"/>
    </row>
    <row r="7140">
      <c r="J7140" s="18"/>
      <c r="N7140" s="24"/>
      <c r="Q7140" s="24"/>
      <c r="T7140" s="24"/>
      <c r="W7140" s="24"/>
      <c r="Z7140" s="24"/>
      <c r="AC7140" s="24"/>
      <c r="AI7140" s="24"/>
      <c r="AL7140" s="24"/>
      <c r="AO7140" s="24"/>
      <c r="AR7140" s="24"/>
      <c r="AU7140" s="24"/>
    </row>
    <row r="7141">
      <c r="J7141" s="18"/>
      <c r="N7141" s="24"/>
      <c r="Q7141" s="24"/>
      <c r="T7141" s="24"/>
      <c r="W7141" s="24"/>
      <c r="Z7141" s="24"/>
      <c r="AC7141" s="24"/>
      <c r="AI7141" s="24"/>
      <c r="AL7141" s="24"/>
      <c r="AO7141" s="24"/>
      <c r="AR7141" s="24"/>
      <c r="AU7141" s="24"/>
    </row>
    <row r="7142">
      <c r="J7142" s="18"/>
      <c r="N7142" s="24"/>
      <c r="Q7142" s="24"/>
      <c r="T7142" s="24"/>
      <c r="W7142" s="24"/>
      <c r="Z7142" s="24"/>
      <c r="AC7142" s="24"/>
      <c r="AI7142" s="24"/>
      <c r="AL7142" s="24"/>
      <c r="AO7142" s="24"/>
      <c r="AR7142" s="24"/>
      <c r="AU7142" s="24"/>
    </row>
    <row r="7143">
      <c r="J7143" s="18"/>
      <c r="N7143" s="24"/>
      <c r="Q7143" s="24"/>
      <c r="T7143" s="24"/>
      <c r="W7143" s="24"/>
      <c r="Z7143" s="24"/>
      <c r="AC7143" s="24"/>
      <c r="AI7143" s="24"/>
      <c r="AL7143" s="24"/>
      <c r="AO7143" s="24"/>
      <c r="AR7143" s="24"/>
      <c r="AU7143" s="24"/>
    </row>
    <row r="7144">
      <c r="J7144" s="18"/>
      <c r="N7144" s="24"/>
      <c r="Q7144" s="24"/>
      <c r="T7144" s="24"/>
      <c r="W7144" s="24"/>
      <c r="Z7144" s="24"/>
      <c r="AC7144" s="24"/>
      <c r="AI7144" s="24"/>
      <c r="AL7144" s="24"/>
      <c r="AO7144" s="24"/>
      <c r="AR7144" s="24"/>
      <c r="AU7144" s="24"/>
    </row>
    <row r="7145">
      <c r="J7145" s="18"/>
      <c r="N7145" s="24"/>
      <c r="Q7145" s="24"/>
      <c r="T7145" s="24"/>
      <c r="W7145" s="24"/>
      <c r="Z7145" s="24"/>
      <c r="AC7145" s="24"/>
      <c r="AI7145" s="24"/>
      <c r="AL7145" s="24"/>
      <c r="AO7145" s="24"/>
      <c r="AR7145" s="24"/>
      <c r="AU7145" s="24"/>
    </row>
    <row r="7146">
      <c r="J7146" s="18"/>
      <c r="N7146" s="24"/>
      <c r="Q7146" s="24"/>
      <c r="T7146" s="24"/>
      <c r="W7146" s="24"/>
      <c r="Z7146" s="24"/>
      <c r="AC7146" s="24"/>
      <c r="AI7146" s="24"/>
      <c r="AL7146" s="24"/>
      <c r="AO7146" s="24"/>
      <c r="AR7146" s="24"/>
      <c r="AU7146" s="24"/>
    </row>
    <row r="7147">
      <c r="J7147" s="18"/>
      <c r="N7147" s="24"/>
      <c r="Q7147" s="24"/>
      <c r="T7147" s="24"/>
      <c r="W7147" s="24"/>
      <c r="Z7147" s="24"/>
      <c r="AC7147" s="24"/>
      <c r="AI7147" s="24"/>
      <c r="AL7147" s="24"/>
      <c r="AO7147" s="24"/>
      <c r="AR7147" s="24"/>
      <c r="AU7147" s="24"/>
    </row>
    <row r="7148">
      <c r="J7148" s="18"/>
      <c r="N7148" s="24"/>
      <c r="Q7148" s="24"/>
      <c r="T7148" s="24"/>
      <c r="W7148" s="24"/>
      <c r="Z7148" s="24"/>
      <c r="AC7148" s="24"/>
      <c r="AI7148" s="24"/>
      <c r="AL7148" s="24"/>
      <c r="AO7148" s="24"/>
      <c r="AR7148" s="24"/>
      <c r="AU7148" s="24"/>
    </row>
    <row r="7149">
      <c r="J7149" s="18"/>
      <c r="N7149" s="24"/>
      <c r="Q7149" s="24"/>
      <c r="T7149" s="24"/>
      <c r="W7149" s="24"/>
      <c r="Z7149" s="24"/>
      <c r="AC7149" s="24"/>
      <c r="AI7149" s="24"/>
      <c r="AL7149" s="24"/>
      <c r="AO7149" s="24"/>
      <c r="AR7149" s="24"/>
      <c r="AU7149" s="24"/>
    </row>
    <row r="7150">
      <c r="J7150" s="18"/>
      <c r="N7150" s="24"/>
      <c r="Q7150" s="24"/>
      <c r="T7150" s="24"/>
      <c r="W7150" s="24"/>
      <c r="Z7150" s="24"/>
      <c r="AC7150" s="24"/>
      <c r="AI7150" s="24"/>
      <c r="AL7150" s="24"/>
      <c r="AO7150" s="24"/>
      <c r="AR7150" s="24"/>
      <c r="AU7150" s="24"/>
    </row>
    <row r="7151">
      <c r="J7151" s="18"/>
      <c r="N7151" s="24"/>
      <c r="Q7151" s="24"/>
      <c r="T7151" s="24"/>
      <c r="W7151" s="24"/>
      <c r="Z7151" s="24"/>
      <c r="AC7151" s="24"/>
      <c r="AI7151" s="24"/>
      <c r="AL7151" s="24"/>
      <c r="AO7151" s="24"/>
      <c r="AR7151" s="24"/>
      <c r="AU7151" s="24"/>
    </row>
    <row r="7152">
      <c r="J7152" s="18"/>
      <c r="N7152" s="24"/>
      <c r="Q7152" s="24"/>
      <c r="T7152" s="24"/>
      <c r="W7152" s="24"/>
      <c r="Z7152" s="24"/>
      <c r="AC7152" s="24"/>
      <c r="AI7152" s="24"/>
      <c r="AL7152" s="24"/>
      <c r="AO7152" s="24"/>
      <c r="AR7152" s="24"/>
      <c r="AU7152" s="24"/>
    </row>
    <row r="7153">
      <c r="J7153" s="18"/>
      <c r="N7153" s="24"/>
      <c r="Q7153" s="24"/>
      <c r="T7153" s="24"/>
      <c r="W7153" s="24"/>
      <c r="Z7153" s="24"/>
      <c r="AC7153" s="24"/>
      <c r="AI7153" s="24"/>
      <c r="AL7153" s="24"/>
      <c r="AO7153" s="24"/>
      <c r="AR7153" s="24"/>
      <c r="AU7153" s="24"/>
    </row>
    <row r="7154">
      <c r="J7154" s="18"/>
      <c r="N7154" s="24"/>
      <c r="Q7154" s="24"/>
      <c r="T7154" s="24"/>
      <c r="W7154" s="24"/>
      <c r="Z7154" s="24"/>
      <c r="AC7154" s="24"/>
      <c r="AI7154" s="24"/>
      <c r="AL7154" s="24"/>
      <c r="AO7154" s="24"/>
      <c r="AR7154" s="24"/>
      <c r="AU7154" s="24"/>
    </row>
    <row r="7155">
      <c r="J7155" s="18"/>
      <c r="N7155" s="24"/>
      <c r="Q7155" s="24"/>
      <c r="T7155" s="24"/>
      <c r="W7155" s="24"/>
      <c r="Z7155" s="24"/>
      <c r="AC7155" s="24"/>
      <c r="AI7155" s="24"/>
      <c r="AL7155" s="24"/>
      <c r="AO7155" s="24"/>
      <c r="AR7155" s="24"/>
      <c r="AU7155" s="24"/>
    </row>
    <row r="7156">
      <c r="J7156" s="18"/>
      <c r="N7156" s="24"/>
      <c r="Q7156" s="24"/>
      <c r="T7156" s="24"/>
      <c r="W7156" s="24"/>
      <c r="Z7156" s="24"/>
      <c r="AC7156" s="24"/>
      <c r="AI7156" s="24"/>
      <c r="AL7156" s="24"/>
      <c r="AO7156" s="24"/>
      <c r="AR7156" s="24"/>
      <c r="AU7156" s="24"/>
    </row>
    <row r="7157">
      <c r="J7157" s="18"/>
      <c r="N7157" s="24"/>
      <c r="Q7157" s="24"/>
      <c r="T7157" s="24"/>
      <c r="W7157" s="24"/>
      <c r="Z7157" s="24"/>
      <c r="AC7157" s="24"/>
      <c r="AI7157" s="24"/>
      <c r="AL7157" s="24"/>
      <c r="AO7157" s="24"/>
      <c r="AR7157" s="24"/>
      <c r="AU7157" s="24"/>
    </row>
    <row r="7158">
      <c r="J7158" s="18"/>
      <c r="N7158" s="24"/>
      <c r="Q7158" s="24"/>
      <c r="T7158" s="24"/>
      <c r="W7158" s="24"/>
      <c r="Z7158" s="24"/>
      <c r="AC7158" s="24"/>
      <c r="AI7158" s="24"/>
      <c r="AL7158" s="24"/>
      <c r="AO7158" s="24"/>
      <c r="AR7158" s="24"/>
      <c r="AU7158" s="24"/>
    </row>
    <row r="7159">
      <c r="J7159" s="18"/>
      <c r="N7159" s="24"/>
      <c r="Q7159" s="24"/>
      <c r="T7159" s="24"/>
      <c r="W7159" s="24"/>
      <c r="Z7159" s="24"/>
      <c r="AC7159" s="24"/>
      <c r="AI7159" s="24"/>
      <c r="AL7159" s="24"/>
      <c r="AO7159" s="24"/>
      <c r="AR7159" s="24"/>
      <c r="AU7159" s="24"/>
    </row>
    <row r="7160">
      <c r="J7160" s="18"/>
      <c r="N7160" s="24"/>
      <c r="Q7160" s="24"/>
      <c r="T7160" s="24"/>
      <c r="W7160" s="24"/>
      <c r="Z7160" s="24"/>
      <c r="AC7160" s="24"/>
      <c r="AI7160" s="24"/>
      <c r="AL7160" s="24"/>
      <c r="AO7160" s="24"/>
      <c r="AR7160" s="24"/>
      <c r="AU7160" s="24"/>
    </row>
    <row r="7161">
      <c r="J7161" s="18"/>
      <c r="N7161" s="24"/>
      <c r="Q7161" s="24"/>
      <c r="T7161" s="24"/>
      <c r="W7161" s="24"/>
      <c r="Z7161" s="24"/>
      <c r="AC7161" s="24"/>
      <c r="AI7161" s="24"/>
      <c r="AL7161" s="24"/>
      <c r="AO7161" s="24"/>
      <c r="AR7161" s="24"/>
      <c r="AU7161" s="24"/>
    </row>
    <row r="7162">
      <c r="J7162" s="18"/>
      <c r="N7162" s="24"/>
      <c r="Q7162" s="24"/>
      <c r="T7162" s="24"/>
      <c r="W7162" s="24"/>
      <c r="Z7162" s="24"/>
      <c r="AC7162" s="24"/>
      <c r="AI7162" s="24"/>
      <c r="AL7162" s="24"/>
      <c r="AO7162" s="24"/>
      <c r="AR7162" s="24"/>
      <c r="AU7162" s="24"/>
    </row>
    <row r="7163">
      <c r="J7163" s="18"/>
      <c r="N7163" s="24"/>
      <c r="Q7163" s="24"/>
      <c r="T7163" s="24"/>
      <c r="W7163" s="24"/>
      <c r="Z7163" s="24"/>
      <c r="AC7163" s="24"/>
      <c r="AI7163" s="24"/>
      <c r="AL7163" s="24"/>
      <c r="AO7163" s="24"/>
      <c r="AR7163" s="24"/>
      <c r="AU7163" s="24"/>
    </row>
    <row r="7164">
      <c r="J7164" s="18"/>
      <c r="N7164" s="24"/>
      <c r="Q7164" s="24"/>
      <c r="T7164" s="24"/>
      <c r="W7164" s="24"/>
      <c r="Z7164" s="24"/>
      <c r="AC7164" s="24"/>
      <c r="AI7164" s="24"/>
      <c r="AL7164" s="24"/>
      <c r="AO7164" s="24"/>
      <c r="AR7164" s="24"/>
      <c r="AU7164" s="24"/>
    </row>
    <row r="7165">
      <c r="J7165" s="18"/>
      <c r="N7165" s="24"/>
      <c r="Q7165" s="24"/>
      <c r="T7165" s="24"/>
      <c r="W7165" s="24"/>
      <c r="Z7165" s="24"/>
      <c r="AC7165" s="24"/>
      <c r="AI7165" s="24"/>
      <c r="AL7165" s="24"/>
      <c r="AO7165" s="24"/>
      <c r="AR7165" s="24"/>
      <c r="AU7165" s="24"/>
    </row>
    <row r="7166">
      <c r="J7166" s="18"/>
      <c r="N7166" s="24"/>
      <c r="Q7166" s="24"/>
      <c r="T7166" s="24"/>
      <c r="W7166" s="24"/>
      <c r="Z7166" s="24"/>
      <c r="AC7166" s="24"/>
      <c r="AI7166" s="24"/>
      <c r="AL7166" s="24"/>
      <c r="AO7166" s="24"/>
      <c r="AR7166" s="24"/>
      <c r="AU7166" s="24"/>
    </row>
    <row r="7167">
      <c r="J7167" s="18"/>
      <c r="N7167" s="24"/>
      <c r="Q7167" s="24"/>
      <c r="T7167" s="24"/>
      <c r="W7167" s="24"/>
      <c r="Z7167" s="24"/>
      <c r="AC7167" s="24"/>
      <c r="AI7167" s="24"/>
      <c r="AL7167" s="24"/>
      <c r="AO7167" s="24"/>
      <c r="AR7167" s="24"/>
      <c r="AU7167" s="24"/>
    </row>
    <row r="7168">
      <c r="J7168" s="18"/>
      <c r="N7168" s="24"/>
      <c r="Q7168" s="24"/>
      <c r="T7168" s="24"/>
      <c r="W7168" s="24"/>
      <c r="Z7168" s="24"/>
      <c r="AC7168" s="24"/>
      <c r="AI7168" s="24"/>
      <c r="AL7168" s="24"/>
      <c r="AO7168" s="24"/>
      <c r="AR7168" s="24"/>
      <c r="AU7168" s="24"/>
    </row>
    <row r="7169">
      <c r="J7169" s="18"/>
      <c r="N7169" s="24"/>
      <c r="Q7169" s="24"/>
      <c r="T7169" s="24"/>
      <c r="W7169" s="24"/>
      <c r="Z7169" s="24"/>
      <c r="AC7169" s="24"/>
      <c r="AI7169" s="24"/>
      <c r="AL7169" s="24"/>
      <c r="AO7169" s="24"/>
      <c r="AR7169" s="24"/>
      <c r="AU7169" s="24"/>
    </row>
    <row r="7170">
      <c r="J7170" s="18"/>
      <c r="N7170" s="24"/>
      <c r="Q7170" s="24"/>
      <c r="T7170" s="24"/>
      <c r="W7170" s="24"/>
      <c r="Z7170" s="24"/>
      <c r="AC7170" s="24"/>
      <c r="AI7170" s="24"/>
      <c r="AL7170" s="24"/>
      <c r="AO7170" s="24"/>
      <c r="AR7170" s="24"/>
      <c r="AU7170" s="24"/>
    </row>
    <row r="7171">
      <c r="J7171" s="18"/>
      <c r="N7171" s="24"/>
      <c r="Q7171" s="24"/>
      <c r="T7171" s="24"/>
      <c r="W7171" s="24"/>
      <c r="Z7171" s="24"/>
      <c r="AC7171" s="24"/>
      <c r="AI7171" s="24"/>
      <c r="AL7171" s="24"/>
      <c r="AO7171" s="24"/>
      <c r="AR7171" s="24"/>
      <c r="AU7171" s="24"/>
    </row>
    <row r="7172">
      <c r="J7172" s="18"/>
      <c r="N7172" s="24"/>
      <c r="Q7172" s="24"/>
      <c r="T7172" s="24"/>
      <c r="W7172" s="24"/>
      <c r="Z7172" s="24"/>
      <c r="AC7172" s="24"/>
      <c r="AI7172" s="24"/>
      <c r="AL7172" s="24"/>
      <c r="AO7172" s="24"/>
      <c r="AR7172" s="24"/>
      <c r="AU7172" s="24"/>
    </row>
    <row r="7173">
      <c r="J7173" s="18"/>
      <c r="N7173" s="24"/>
      <c r="Q7173" s="24"/>
      <c r="T7173" s="24"/>
      <c r="W7173" s="24"/>
      <c r="Z7173" s="24"/>
      <c r="AC7173" s="24"/>
      <c r="AI7173" s="24"/>
      <c r="AL7173" s="24"/>
      <c r="AO7173" s="24"/>
      <c r="AR7173" s="24"/>
      <c r="AU7173" s="24"/>
    </row>
    <row r="7174">
      <c r="J7174" s="18"/>
      <c r="N7174" s="24"/>
      <c r="Q7174" s="24"/>
      <c r="T7174" s="24"/>
      <c r="W7174" s="24"/>
      <c r="Z7174" s="24"/>
      <c r="AC7174" s="24"/>
      <c r="AI7174" s="24"/>
      <c r="AL7174" s="24"/>
      <c r="AO7174" s="24"/>
      <c r="AR7174" s="24"/>
      <c r="AU7174" s="24"/>
    </row>
    <row r="7175">
      <c r="J7175" s="18"/>
      <c r="N7175" s="24"/>
      <c r="Q7175" s="24"/>
      <c r="T7175" s="24"/>
      <c r="W7175" s="24"/>
      <c r="Z7175" s="24"/>
      <c r="AC7175" s="24"/>
      <c r="AI7175" s="24"/>
      <c r="AL7175" s="24"/>
      <c r="AO7175" s="24"/>
      <c r="AR7175" s="24"/>
      <c r="AU7175" s="24"/>
    </row>
    <row r="7176">
      <c r="J7176" s="18"/>
      <c r="N7176" s="24"/>
      <c r="Q7176" s="24"/>
      <c r="T7176" s="24"/>
      <c r="W7176" s="24"/>
      <c r="Z7176" s="24"/>
      <c r="AC7176" s="24"/>
      <c r="AI7176" s="24"/>
      <c r="AL7176" s="24"/>
      <c r="AO7176" s="24"/>
      <c r="AR7176" s="24"/>
      <c r="AU7176" s="24"/>
    </row>
    <row r="7177">
      <c r="J7177" s="18"/>
      <c r="N7177" s="24"/>
      <c r="Q7177" s="24"/>
      <c r="T7177" s="24"/>
      <c r="W7177" s="24"/>
      <c r="Z7177" s="24"/>
      <c r="AC7177" s="24"/>
      <c r="AI7177" s="24"/>
      <c r="AL7177" s="24"/>
      <c r="AO7177" s="24"/>
      <c r="AR7177" s="24"/>
      <c r="AU7177" s="24"/>
    </row>
    <row r="7178">
      <c r="J7178" s="18"/>
      <c r="N7178" s="24"/>
      <c r="Q7178" s="24"/>
      <c r="T7178" s="24"/>
      <c r="W7178" s="24"/>
      <c r="Z7178" s="24"/>
      <c r="AC7178" s="24"/>
      <c r="AI7178" s="24"/>
      <c r="AL7178" s="24"/>
      <c r="AO7178" s="24"/>
      <c r="AR7178" s="24"/>
      <c r="AU7178" s="24"/>
    </row>
    <row r="7179">
      <c r="J7179" s="18"/>
      <c r="N7179" s="24"/>
      <c r="Q7179" s="24"/>
      <c r="T7179" s="24"/>
      <c r="W7179" s="24"/>
      <c r="Z7179" s="24"/>
      <c r="AC7179" s="24"/>
      <c r="AI7179" s="24"/>
      <c r="AL7179" s="24"/>
      <c r="AO7179" s="24"/>
      <c r="AR7179" s="24"/>
      <c r="AU7179" s="24"/>
    </row>
    <row r="7180">
      <c r="J7180" s="18"/>
      <c r="N7180" s="24"/>
      <c r="Q7180" s="24"/>
      <c r="T7180" s="24"/>
      <c r="W7180" s="24"/>
      <c r="Z7180" s="24"/>
      <c r="AC7180" s="24"/>
      <c r="AI7180" s="24"/>
      <c r="AL7180" s="24"/>
      <c r="AO7180" s="24"/>
      <c r="AR7180" s="24"/>
      <c r="AU7180" s="24"/>
    </row>
    <row r="7181">
      <c r="J7181" s="18"/>
      <c r="N7181" s="24"/>
      <c r="Q7181" s="24"/>
      <c r="T7181" s="24"/>
      <c r="W7181" s="24"/>
      <c r="Z7181" s="24"/>
      <c r="AC7181" s="24"/>
      <c r="AI7181" s="24"/>
      <c r="AL7181" s="24"/>
      <c r="AO7181" s="24"/>
      <c r="AR7181" s="24"/>
      <c r="AU7181" s="24"/>
    </row>
    <row r="7182">
      <c r="J7182" s="18"/>
      <c r="N7182" s="24"/>
      <c r="Q7182" s="24"/>
      <c r="T7182" s="24"/>
      <c r="W7182" s="24"/>
      <c r="Z7182" s="24"/>
      <c r="AC7182" s="24"/>
      <c r="AI7182" s="24"/>
      <c r="AL7182" s="24"/>
      <c r="AO7182" s="24"/>
      <c r="AR7182" s="24"/>
      <c r="AU7182" s="24"/>
    </row>
    <row r="7183">
      <c r="J7183" s="18"/>
      <c r="N7183" s="24"/>
      <c r="Q7183" s="24"/>
      <c r="T7183" s="24"/>
      <c r="W7183" s="24"/>
      <c r="Z7183" s="24"/>
      <c r="AC7183" s="24"/>
      <c r="AI7183" s="24"/>
      <c r="AL7183" s="24"/>
      <c r="AO7183" s="24"/>
      <c r="AR7183" s="24"/>
      <c r="AU7183" s="24"/>
    </row>
    <row r="7184">
      <c r="J7184" s="18"/>
      <c r="N7184" s="24"/>
      <c r="Q7184" s="24"/>
      <c r="T7184" s="24"/>
      <c r="W7184" s="24"/>
      <c r="Z7184" s="24"/>
      <c r="AC7184" s="24"/>
      <c r="AI7184" s="24"/>
      <c r="AL7184" s="24"/>
      <c r="AO7184" s="24"/>
      <c r="AR7184" s="24"/>
      <c r="AU7184" s="24"/>
    </row>
    <row r="7185">
      <c r="J7185" s="18"/>
      <c r="N7185" s="24"/>
      <c r="Q7185" s="24"/>
      <c r="T7185" s="24"/>
      <c r="W7185" s="24"/>
      <c r="Z7185" s="24"/>
      <c r="AC7185" s="24"/>
      <c r="AI7185" s="24"/>
      <c r="AL7185" s="24"/>
      <c r="AO7185" s="24"/>
      <c r="AR7185" s="24"/>
      <c r="AU7185" s="24"/>
    </row>
    <row r="7186">
      <c r="J7186" s="18"/>
      <c r="N7186" s="24"/>
      <c r="Q7186" s="24"/>
      <c r="T7186" s="24"/>
      <c r="W7186" s="24"/>
      <c r="Z7186" s="24"/>
      <c r="AC7186" s="24"/>
      <c r="AI7186" s="24"/>
      <c r="AL7186" s="24"/>
      <c r="AO7186" s="24"/>
      <c r="AR7186" s="24"/>
      <c r="AU7186" s="24"/>
    </row>
    <row r="7187">
      <c r="J7187" s="18"/>
      <c r="N7187" s="24"/>
      <c r="Q7187" s="24"/>
      <c r="T7187" s="24"/>
      <c r="W7187" s="24"/>
      <c r="Z7187" s="24"/>
      <c r="AC7187" s="24"/>
      <c r="AI7187" s="24"/>
      <c r="AL7187" s="24"/>
      <c r="AO7187" s="24"/>
      <c r="AR7187" s="24"/>
      <c r="AU7187" s="24"/>
    </row>
    <row r="7188">
      <c r="J7188" s="18"/>
      <c r="N7188" s="24"/>
      <c r="Q7188" s="24"/>
      <c r="T7188" s="24"/>
      <c r="W7188" s="24"/>
      <c r="Z7188" s="24"/>
      <c r="AC7188" s="24"/>
      <c r="AI7188" s="24"/>
      <c r="AL7188" s="24"/>
      <c r="AO7188" s="24"/>
      <c r="AR7188" s="24"/>
      <c r="AU7188" s="24"/>
    </row>
    <row r="7189">
      <c r="J7189" s="18"/>
      <c r="N7189" s="24"/>
      <c r="Q7189" s="24"/>
      <c r="T7189" s="24"/>
      <c r="W7189" s="24"/>
      <c r="Z7189" s="24"/>
      <c r="AC7189" s="24"/>
      <c r="AI7189" s="24"/>
      <c r="AL7189" s="24"/>
      <c r="AO7189" s="24"/>
      <c r="AR7189" s="24"/>
      <c r="AU7189" s="24"/>
    </row>
    <row r="7190">
      <c r="J7190" s="18"/>
      <c r="N7190" s="24"/>
      <c r="Q7190" s="24"/>
      <c r="T7190" s="24"/>
      <c r="W7190" s="24"/>
      <c r="Z7190" s="24"/>
      <c r="AC7190" s="24"/>
      <c r="AI7190" s="24"/>
      <c r="AL7190" s="24"/>
      <c r="AO7190" s="24"/>
      <c r="AR7190" s="24"/>
      <c r="AU7190" s="24"/>
    </row>
    <row r="7191">
      <c r="J7191" s="18"/>
      <c r="N7191" s="24"/>
      <c r="Q7191" s="24"/>
      <c r="T7191" s="24"/>
      <c r="W7191" s="24"/>
      <c r="Z7191" s="24"/>
      <c r="AC7191" s="24"/>
      <c r="AI7191" s="24"/>
      <c r="AL7191" s="24"/>
      <c r="AO7191" s="24"/>
      <c r="AR7191" s="24"/>
      <c r="AU7191" s="24"/>
    </row>
    <row r="7192">
      <c r="J7192" s="18"/>
      <c r="N7192" s="24"/>
      <c r="Q7192" s="24"/>
      <c r="T7192" s="24"/>
      <c r="W7192" s="24"/>
      <c r="Z7192" s="24"/>
      <c r="AC7192" s="24"/>
      <c r="AI7192" s="24"/>
      <c r="AL7192" s="24"/>
      <c r="AO7192" s="24"/>
      <c r="AR7192" s="24"/>
      <c r="AU7192" s="24"/>
    </row>
    <row r="7193">
      <c r="J7193" s="18"/>
      <c r="N7193" s="24"/>
      <c r="Q7193" s="24"/>
      <c r="T7193" s="24"/>
      <c r="W7193" s="24"/>
      <c r="Z7193" s="24"/>
      <c r="AC7193" s="24"/>
      <c r="AI7193" s="24"/>
      <c r="AL7193" s="24"/>
      <c r="AO7193" s="24"/>
      <c r="AR7193" s="24"/>
      <c r="AU7193" s="24"/>
    </row>
    <row r="7194">
      <c r="J7194" s="18"/>
      <c r="N7194" s="24"/>
      <c r="Q7194" s="24"/>
      <c r="T7194" s="24"/>
      <c r="W7194" s="24"/>
      <c r="Z7194" s="24"/>
      <c r="AC7194" s="24"/>
      <c r="AI7194" s="24"/>
      <c r="AL7194" s="24"/>
      <c r="AO7194" s="24"/>
      <c r="AR7194" s="24"/>
      <c r="AU7194" s="24"/>
    </row>
    <row r="7195">
      <c r="J7195" s="18"/>
      <c r="N7195" s="24"/>
      <c r="Q7195" s="24"/>
      <c r="T7195" s="24"/>
      <c r="W7195" s="24"/>
      <c r="Z7195" s="24"/>
      <c r="AC7195" s="24"/>
      <c r="AI7195" s="24"/>
      <c r="AL7195" s="24"/>
      <c r="AO7195" s="24"/>
      <c r="AR7195" s="24"/>
      <c r="AU7195" s="24"/>
    </row>
    <row r="7196">
      <c r="J7196" s="18"/>
      <c r="N7196" s="24"/>
      <c r="Q7196" s="24"/>
      <c r="T7196" s="24"/>
      <c r="W7196" s="24"/>
      <c r="Z7196" s="24"/>
      <c r="AC7196" s="24"/>
      <c r="AI7196" s="24"/>
      <c r="AL7196" s="24"/>
      <c r="AO7196" s="24"/>
      <c r="AR7196" s="24"/>
      <c r="AU7196" s="24"/>
    </row>
    <row r="7197">
      <c r="J7197" s="18"/>
      <c r="N7197" s="24"/>
      <c r="Q7197" s="24"/>
      <c r="T7197" s="24"/>
      <c r="W7197" s="24"/>
      <c r="Z7197" s="24"/>
      <c r="AC7197" s="24"/>
      <c r="AI7197" s="24"/>
      <c r="AL7197" s="24"/>
      <c r="AO7197" s="24"/>
      <c r="AR7197" s="24"/>
      <c r="AU7197" s="24"/>
    </row>
    <row r="7198">
      <c r="J7198" s="18"/>
      <c r="N7198" s="24"/>
      <c r="Q7198" s="24"/>
      <c r="T7198" s="24"/>
      <c r="W7198" s="24"/>
      <c r="Z7198" s="24"/>
      <c r="AC7198" s="24"/>
      <c r="AI7198" s="24"/>
      <c r="AL7198" s="24"/>
      <c r="AO7198" s="24"/>
      <c r="AR7198" s="24"/>
      <c r="AU7198" s="24"/>
    </row>
    <row r="7199">
      <c r="J7199" s="18"/>
      <c r="N7199" s="24"/>
      <c r="Q7199" s="24"/>
      <c r="T7199" s="24"/>
      <c r="W7199" s="24"/>
      <c r="Z7199" s="24"/>
      <c r="AC7199" s="24"/>
      <c r="AI7199" s="24"/>
      <c r="AL7199" s="24"/>
      <c r="AO7199" s="24"/>
      <c r="AR7199" s="24"/>
      <c r="AU7199" s="24"/>
    </row>
    <row r="7200">
      <c r="J7200" s="18"/>
      <c r="N7200" s="24"/>
      <c r="Q7200" s="24"/>
      <c r="T7200" s="24"/>
      <c r="W7200" s="24"/>
      <c r="Z7200" s="24"/>
      <c r="AC7200" s="24"/>
      <c r="AI7200" s="24"/>
      <c r="AL7200" s="24"/>
      <c r="AO7200" s="24"/>
      <c r="AR7200" s="24"/>
      <c r="AU7200" s="24"/>
    </row>
    <row r="7201">
      <c r="J7201" s="18"/>
      <c r="N7201" s="24"/>
      <c r="Q7201" s="24"/>
      <c r="T7201" s="24"/>
      <c r="W7201" s="24"/>
      <c r="Z7201" s="24"/>
      <c r="AC7201" s="24"/>
      <c r="AI7201" s="24"/>
      <c r="AL7201" s="24"/>
      <c r="AO7201" s="24"/>
      <c r="AR7201" s="24"/>
      <c r="AU7201" s="24"/>
    </row>
    <row r="7202">
      <c r="J7202" s="18"/>
      <c r="N7202" s="24"/>
      <c r="Q7202" s="24"/>
      <c r="T7202" s="24"/>
      <c r="W7202" s="24"/>
      <c r="Z7202" s="24"/>
      <c r="AC7202" s="24"/>
      <c r="AI7202" s="24"/>
      <c r="AL7202" s="24"/>
      <c r="AO7202" s="24"/>
      <c r="AR7202" s="24"/>
      <c r="AU7202" s="24"/>
    </row>
    <row r="7203">
      <c r="J7203" s="18"/>
      <c r="N7203" s="24"/>
      <c r="Q7203" s="24"/>
      <c r="T7203" s="24"/>
      <c r="W7203" s="24"/>
      <c r="Z7203" s="24"/>
      <c r="AC7203" s="24"/>
      <c r="AI7203" s="24"/>
      <c r="AL7203" s="24"/>
      <c r="AO7203" s="24"/>
      <c r="AR7203" s="24"/>
      <c r="AU7203" s="24"/>
    </row>
    <row r="7204">
      <c r="J7204" s="18"/>
      <c r="N7204" s="24"/>
      <c r="Q7204" s="24"/>
      <c r="T7204" s="24"/>
      <c r="W7204" s="24"/>
      <c r="Z7204" s="24"/>
      <c r="AC7204" s="24"/>
      <c r="AI7204" s="24"/>
      <c r="AL7204" s="24"/>
      <c r="AO7204" s="24"/>
      <c r="AR7204" s="24"/>
      <c r="AU7204" s="24"/>
    </row>
    <row r="7205">
      <c r="J7205" s="18"/>
      <c r="N7205" s="24"/>
      <c r="Q7205" s="24"/>
      <c r="T7205" s="24"/>
      <c r="W7205" s="24"/>
      <c r="Z7205" s="24"/>
      <c r="AC7205" s="24"/>
      <c r="AI7205" s="24"/>
      <c r="AL7205" s="24"/>
      <c r="AO7205" s="24"/>
      <c r="AR7205" s="24"/>
      <c r="AU7205" s="24"/>
    </row>
    <row r="7206">
      <c r="J7206" s="18"/>
      <c r="N7206" s="24"/>
      <c r="Q7206" s="24"/>
      <c r="T7206" s="24"/>
      <c r="W7206" s="24"/>
      <c r="Z7206" s="24"/>
      <c r="AC7206" s="24"/>
      <c r="AI7206" s="24"/>
      <c r="AL7206" s="24"/>
      <c r="AO7206" s="24"/>
      <c r="AR7206" s="24"/>
      <c r="AU7206" s="24"/>
    </row>
    <row r="7207">
      <c r="J7207" s="18"/>
      <c r="N7207" s="24"/>
      <c r="Q7207" s="24"/>
      <c r="T7207" s="24"/>
      <c r="W7207" s="24"/>
      <c r="Z7207" s="24"/>
      <c r="AC7207" s="24"/>
      <c r="AI7207" s="24"/>
      <c r="AL7207" s="24"/>
      <c r="AO7207" s="24"/>
      <c r="AR7207" s="24"/>
      <c r="AU7207" s="24"/>
    </row>
    <row r="7208">
      <c r="J7208" s="18"/>
      <c r="N7208" s="24"/>
      <c r="Q7208" s="24"/>
      <c r="T7208" s="24"/>
      <c r="W7208" s="24"/>
      <c r="Z7208" s="24"/>
      <c r="AC7208" s="24"/>
      <c r="AI7208" s="24"/>
      <c r="AL7208" s="24"/>
      <c r="AO7208" s="24"/>
      <c r="AR7208" s="24"/>
      <c r="AU7208" s="24"/>
    </row>
    <row r="7209">
      <c r="J7209" s="18"/>
      <c r="N7209" s="24"/>
      <c r="Q7209" s="24"/>
      <c r="T7209" s="24"/>
      <c r="W7209" s="24"/>
      <c r="Z7209" s="24"/>
      <c r="AC7209" s="24"/>
      <c r="AI7209" s="24"/>
      <c r="AL7209" s="24"/>
      <c r="AO7209" s="24"/>
      <c r="AR7209" s="24"/>
      <c r="AU7209" s="24"/>
    </row>
    <row r="7210">
      <c r="J7210" s="18"/>
      <c r="N7210" s="24"/>
      <c r="Q7210" s="24"/>
      <c r="T7210" s="24"/>
      <c r="W7210" s="24"/>
      <c r="Z7210" s="24"/>
      <c r="AC7210" s="24"/>
      <c r="AI7210" s="24"/>
      <c r="AL7210" s="24"/>
      <c r="AO7210" s="24"/>
      <c r="AR7210" s="24"/>
      <c r="AU7210" s="24"/>
    </row>
    <row r="7211">
      <c r="J7211" s="18"/>
      <c r="N7211" s="24"/>
      <c r="Q7211" s="24"/>
      <c r="T7211" s="24"/>
      <c r="W7211" s="24"/>
      <c r="Z7211" s="24"/>
      <c r="AC7211" s="24"/>
      <c r="AI7211" s="24"/>
      <c r="AL7211" s="24"/>
      <c r="AO7211" s="24"/>
      <c r="AR7211" s="24"/>
      <c r="AU7211" s="24"/>
    </row>
    <row r="7212">
      <c r="J7212" s="18"/>
      <c r="N7212" s="24"/>
      <c r="Q7212" s="24"/>
      <c r="T7212" s="24"/>
      <c r="W7212" s="24"/>
      <c r="Z7212" s="24"/>
      <c r="AC7212" s="24"/>
      <c r="AI7212" s="24"/>
      <c r="AL7212" s="24"/>
      <c r="AO7212" s="24"/>
      <c r="AR7212" s="24"/>
      <c r="AU7212" s="24"/>
    </row>
    <row r="7213">
      <c r="J7213" s="18"/>
      <c r="N7213" s="24"/>
      <c r="Q7213" s="24"/>
      <c r="T7213" s="24"/>
      <c r="W7213" s="24"/>
      <c r="Z7213" s="24"/>
      <c r="AC7213" s="24"/>
      <c r="AI7213" s="24"/>
      <c r="AL7213" s="24"/>
      <c r="AO7213" s="24"/>
      <c r="AR7213" s="24"/>
      <c r="AU7213" s="24"/>
    </row>
    <row r="7214">
      <c r="J7214" s="18"/>
      <c r="N7214" s="24"/>
      <c r="Q7214" s="24"/>
      <c r="T7214" s="24"/>
      <c r="W7214" s="24"/>
      <c r="Z7214" s="24"/>
      <c r="AC7214" s="24"/>
      <c r="AI7214" s="24"/>
      <c r="AL7214" s="24"/>
      <c r="AO7214" s="24"/>
      <c r="AR7214" s="24"/>
      <c r="AU7214" s="24"/>
    </row>
    <row r="7215">
      <c r="J7215" s="18"/>
      <c r="N7215" s="24"/>
      <c r="Q7215" s="24"/>
      <c r="T7215" s="24"/>
      <c r="W7215" s="24"/>
      <c r="Z7215" s="24"/>
      <c r="AC7215" s="24"/>
      <c r="AI7215" s="24"/>
      <c r="AL7215" s="24"/>
      <c r="AO7215" s="24"/>
      <c r="AR7215" s="24"/>
      <c r="AU7215" s="24"/>
    </row>
    <row r="7216">
      <c r="J7216" s="18"/>
      <c r="N7216" s="24"/>
      <c r="Q7216" s="24"/>
      <c r="T7216" s="24"/>
      <c r="W7216" s="24"/>
      <c r="Z7216" s="24"/>
      <c r="AC7216" s="24"/>
      <c r="AI7216" s="24"/>
      <c r="AL7216" s="24"/>
      <c r="AO7216" s="24"/>
      <c r="AR7216" s="24"/>
      <c r="AU7216" s="24"/>
    </row>
    <row r="7217">
      <c r="J7217" s="18"/>
      <c r="N7217" s="24"/>
      <c r="Q7217" s="24"/>
      <c r="T7217" s="24"/>
      <c r="W7217" s="24"/>
      <c r="Z7217" s="24"/>
      <c r="AC7217" s="24"/>
      <c r="AI7217" s="24"/>
      <c r="AL7217" s="24"/>
      <c r="AO7217" s="24"/>
      <c r="AR7217" s="24"/>
      <c r="AU7217" s="24"/>
    </row>
    <row r="7218">
      <c r="J7218" s="18"/>
      <c r="N7218" s="24"/>
      <c r="Q7218" s="24"/>
      <c r="T7218" s="24"/>
      <c r="W7218" s="24"/>
      <c r="Z7218" s="24"/>
      <c r="AC7218" s="24"/>
      <c r="AI7218" s="24"/>
      <c r="AL7218" s="24"/>
      <c r="AO7218" s="24"/>
      <c r="AR7218" s="24"/>
      <c r="AU7218" s="24"/>
    </row>
    <row r="7219">
      <c r="J7219" s="18"/>
      <c r="N7219" s="24"/>
      <c r="Q7219" s="24"/>
      <c r="T7219" s="24"/>
      <c r="W7219" s="24"/>
      <c r="Z7219" s="24"/>
      <c r="AC7219" s="24"/>
      <c r="AI7219" s="24"/>
      <c r="AL7219" s="24"/>
      <c r="AO7219" s="24"/>
      <c r="AR7219" s="24"/>
      <c r="AU7219" s="24"/>
    </row>
    <row r="7220">
      <c r="J7220" s="18"/>
      <c r="N7220" s="24"/>
      <c r="Q7220" s="24"/>
      <c r="T7220" s="24"/>
      <c r="W7220" s="24"/>
      <c r="Z7220" s="24"/>
      <c r="AC7220" s="24"/>
      <c r="AI7220" s="24"/>
      <c r="AL7220" s="24"/>
      <c r="AO7220" s="24"/>
      <c r="AR7220" s="24"/>
      <c r="AU7220" s="24"/>
    </row>
    <row r="7221">
      <c r="J7221" s="18"/>
      <c r="N7221" s="24"/>
      <c r="Q7221" s="24"/>
      <c r="T7221" s="24"/>
      <c r="W7221" s="24"/>
      <c r="Z7221" s="24"/>
      <c r="AC7221" s="24"/>
      <c r="AI7221" s="24"/>
      <c r="AL7221" s="24"/>
      <c r="AO7221" s="24"/>
      <c r="AR7221" s="24"/>
      <c r="AU7221" s="24"/>
    </row>
    <row r="7222">
      <c r="J7222" s="18"/>
      <c r="N7222" s="24"/>
      <c r="Q7222" s="24"/>
      <c r="T7222" s="24"/>
      <c r="W7222" s="24"/>
      <c r="Z7222" s="24"/>
      <c r="AC7222" s="24"/>
      <c r="AI7222" s="24"/>
      <c r="AL7222" s="24"/>
      <c r="AO7222" s="24"/>
      <c r="AR7222" s="24"/>
      <c r="AU7222" s="24"/>
    </row>
    <row r="7223">
      <c r="J7223" s="18"/>
      <c r="N7223" s="24"/>
      <c r="Q7223" s="24"/>
      <c r="T7223" s="24"/>
      <c r="W7223" s="24"/>
      <c r="Z7223" s="24"/>
      <c r="AC7223" s="24"/>
      <c r="AI7223" s="24"/>
      <c r="AL7223" s="24"/>
      <c r="AO7223" s="24"/>
      <c r="AR7223" s="24"/>
      <c r="AU7223" s="24"/>
    </row>
    <row r="7224">
      <c r="J7224" s="18"/>
      <c r="N7224" s="24"/>
      <c r="Q7224" s="24"/>
      <c r="T7224" s="24"/>
      <c r="W7224" s="24"/>
      <c r="Z7224" s="24"/>
      <c r="AC7224" s="24"/>
      <c r="AI7224" s="24"/>
      <c r="AL7224" s="24"/>
      <c r="AO7224" s="24"/>
      <c r="AR7224" s="24"/>
      <c r="AU7224" s="24"/>
    </row>
    <row r="7225">
      <c r="J7225" s="18"/>
      <c r="N7225" s="24"/>
      <c r="Q7225" s="24"/>
      <c r="T7225" s="24"/>
      <c r="W7225" s="24"/>
      <c r="Z7225" s="24"/>
      <c r="AC7225" s="24"/>
      <c r="AI7225" s="24"/>
      <c r="AL7225" s="24"/>
      <c r="AO7225" s="24"/>
      <c r="AR7225" s="24"/>
      <c r="AU7225" s="24"/>
    </row>
    <row r="7226">
      <c r="J7226" s="18"/>
      <c r="N7226" s="24"/>
      <c r="Q7226" s="24"/>
      <c r="T7226" s="24"/>
      <c r="W7226" s="24"/>
      <c r="Z7226" s="24"/>
      <c r="AC7226" s="24"/>
      <c r="AI7226" s="24"/>
      <c r="AL7226" s="24"/>
      <c r="AO7226" s="24"/>
      <c r="AR7226" s="24"/>
      <c r="AU7226" s="24"/>
    </row>
    <row r="7227">
      <c r="J7227" s="18"/>
      <c r="N7227" s="24"/>
      <c r="Q7227" s="24"/>
      <c r="T7227" s="24"/>
      <c r="W7227" s="24"/>
      <c r="Z7227" s="24"/>
      <c r="AC7227" s="24"/>
      <c r="AI7227" s="24"/>
      <c r="AL7227" s="24"/>
      <c r="AO7227" s="24"/>
      <c r="AR7227" s="24"/>
      <c r="AU7227" s="24"/>
    </row>
    <row r="7228">
      <c r="J7228" s="18"/>
      <c r="N7228" s="24"/>
      <c r="Q7228" s="24"/>
      <c r="T7228" s="24"/>
      <c r="W7228" s="24"/>
      <c r="Z7228" s="24"/>
      <c r="AC7228" s="24"/>
      <c r="AI7228" s="24"/>
      <c r="AL7228" s="24"/>
      <c r="AO7228" s="24"/>
      <c r="AR7228" s="24"/>
      <c r="AU7228" s="24"/>
    </row>
    <row r="7229">
      <c r="J7229" s="18"/>
      <c r="N7229" s="24"/>
      <c r="Q7229" s="24"/>
      <c r="T7229" s="24"/>
      <c r="W7229" s="24"/>
      <c r="Z7229" s="24"/>
      <c r="AC7229" s="24"/>
      <c r="AI7229" s="24"/>
      <c r="AL7229" s="24"/>
      <c r="AO7229" s="24"/>
      <c r="AR7229" s="24"/>
      <c r="AU7229" s="24"/>
    </row>
    <row r="7230">
      <c r="J7230" s="18"/>
      <c r="N7230" s="24"/>
      <c r="Q7230" s="24"/>
      <c r="T7230" s="24"/>
      <c r="W7230" s="24"/>
      <c r="Z7230" s="24"/>
      <c r="AC7230" s="24"/>
      <c r="AI7230" s="24"/>
      <c r="AL7230" s="24"/>
      <c r="AO7230" s="24"/>
      <c r="AR7230" s="24"/>
      <c r="AU7230" s="24"/>
    </row>
    <row r="7231">
      <c r="J7231" s="18"/>
      <c r="N7231" s="24"/>
      <c r="Q7231" s="24"/>
      <c r="T7231" s="24"/>
      <c r="W7231" s="24"/>
      <c r="Z7231" s="24"/>
      <c r="AC7231" s="24"/>
      <c r="AI7231" s="24"/>
      <c r="AL7231" s="24"/>
      <c r="AO7231" s="24"/>
      <c r="AR7231" s="24"/>
      <c r="AU7231" s="24"/>
    </row>
    <row r="7232">
      <c r="J7232" s="18"/>
      <c r="N7232" s="24"/>
      <c r="Q7232" s="24"/>
      <c r="T7232" s="24"/>
      <c r="W7232" s="24"/>
      <c r="Z7232" s="24"/>
      <c r="AC7232" s="24"/>
      <c r="AI7232" s="24"/>
      <c r="AL7232" s="24"/>
      <c r="AO7232" s="24"/>
      <c r="AR7232" s="24"/>
      <c r="AU7232" s="24"/>
    </row>
    <row r="7233">
      <c r="J7233" s="18"/>
      <c r="N7233" s="24"/>
      <c r="Q7233" s="24"/>
      <c r="T7233" s="24"/>
      <c r="W7233" s="24"/>
      <c r="Z7233" s="24"/>
      <c r="AC7233" s="24"/>
      <c r="AI7233" s="24"/>
      <c r="AL7233" s="24"/>
      <c r="AO7233" s="24"/>
      <c r="AR7233" s="24"/>
      <c r="AU7233" s="24"/>
    </row>
    <row r="7234">
      <c r="J7234" s="18"/>
      <c r="N7234" s="24"/>
      <c r="Q7234" s="24"/>
      <c r="T7234" s="24"/>
      <c r="W7234" s="24"/>
      <c r="Z7234" s="24"/>
      <c r="AC7234" s="24"/>
      <c r="AI7234" s="24"/>
      <c r="AL7234" s="24"/>
      <c r="AO7234" s="24"/>
      <c r="AR7234" s="24"/>
      <c r="AU7234" s="24"/>
    </row>
    <row r="7235">
      <c r="J7235" s="18"/>
      <c r="N7235" s="24"/>
      <c r="Q7235" s="24"/>
      <c r="T7235" s="24"/>
      <c r="W7235" s="24"/>
      <c r="Z7235" s="24"/>
      <c r="AC7235" s="24"/>
      <c r="AI7235" s="24"/>
      <c r="AL7235" s="24"/>
      <c r="AO7235" s="24"/>
      <c r="AR7235" s="24"/>
      <c r="AU7235" s="24"/>
    </row>
    <row r="7236">
      <c r="J7236" s="18"/>
      <c r="N7236" s="24"/>
      <c r="Q7236" s="24"/>
      <c r="T7236" s="24"/>
      <c r="W7236" s="24"/>
      <c r="Z7236" s="24"/>
      <c r="AC7236" s="24"/>
      <c r="AI7236" s="24"/>
      <c r="AL7236" s="24"/>
      <c r="AO7236" s="24"/>
      <c r="AR7236" s="24"/>
      <c r="AU7236" s="24"/>
    </row>
    <row r="7237">
      <c r="J7237" s="18"/>
      <c r="N7237" s="24"/>
      <c r="Q7237" s="24"/>
      <c r="T7237" s="24"/>
      <c r="W7237" s="24"/>
      <c r="Z7237" s="24"/>
      <c r="AC7237" s="24"/>
      <c r="AI7237" s="24"/>
      <c r="AL7237" s="24"/>
      <c r="AO7237" s="24"/>
      <c r="AR7237" s="24"/>
      <c r="AU7237" s="24"/>
    </row>
    <row r="7238">
      <c r="J7238" s="18"/>
      <c r="N7238" s="24"/>
      <c r="Q7238" s="24"/>
      <c r="T7238" s="24"/>
      <c r="W7238" s="24"/>
      <c r="Z7238" s="24"/>
      <c r="AC7238" s="24"/>
      <c r="AI7238" s="24"/>
      <c r="AL7238" s="24"/>
      <c r="AO7238" s="24"/>
      <c r="AR7238" s="24"/>
      <c r="AU7238" s="24"/>
    </row>
    <row r="7239">
      <c r="J7239" s="18"/>
      <c r="N7239" s="24"/>
      <c r="Q7239" s="24"/>
      <c r="T7239" s="24"/>
      <c r="W7239" s="24"/>
      <c r="Z7239" s="24"/>
      <c r="AC7239" s="24"/>
      <c r="AI7239" s="24"/>
      <c r="AL7239" s="24"/>
      <c r="AO7239" s="24"/>
      <c r="AR7239" s="24"/>
      <c r="AU7239" s="24"/>
    </row>
    <row r="7240">
      <c r="J7240" s="18"/>
      <c r="N7240" s="24"/>
      <c r="Q7240" s="24"/>
      <c r="T7240" s="24"/>
      <c r="W7240" s="24"/>
      <c r="Z7240" s="24"/>
      <c r="AC7240" s="24"/>
      <c r="AI7240" s="24"/>
      <c r="AL7240" s="24"/>
      <c r="AO7240" s="24"/>
      <c r="AR7240" s="24"/>
      <c r="AU7240" s="24"/>
    </row>
    <row r="7241">
      <c r="J7241" s="18"/>
      <c r="N7241" s="24"/>
      <c r="Q7241" s="24"/>
      <c r="T7241" s="24"/>
      <c r="W7241" s="24"/>
      <c r="Z7241" s="24"/>
      <c r="AC7241" s="24"/>
      <c r="AI7241" s="24"/>
      <c r="AL7241" s="24"/>
      <c r="AO7241" s="24"/>
      <c r="AR7241" s="24"/>
      <c r="AU7241" s="24"/>
    </row>
    <row r="7242">
      <c r="J7242" s="18"/>
      <c r="N7242" s="24"/>
      <c r="Q7242" s="24"/>
      <c r="T7242" s="24"/>
      <c r="W7242" s="24"/>
      <c r="Z7242" s="24"/>
      <c r="AC7242" s="24"/>
      <c r="AI7242" s="24"/>
      <c r="AL7242" s="24"/>
      <c r="AO7242" s="24"/>
      <c r="AR7242" s="24"/>
      <c r="AU7242" s="24"/>
    </row>
    <row r="7243">
      <c r="J7243" s="18"/>
      <c r="N7243" s="24"/>
      <c r="Q7243" s="24"/>
      <c r="T7243" s="24"/>
      <c r="W7243" s="24"/>
      <c r="Z7243" s="24"/>
      <c r="AC7243" s="24"/>
      <c r="AI7243" s="24"/>
      <c r="AL7243" s="24"/>
      <c r="AO7243" s="24"/>
      <c r="AR7243" s="24"/>
      <c r="AU7243" s="24"/>
    </row>
    <row r="7244">
      <c r="J7244" s="18"/>
      <c r="N7244" s="24"/>
      <c r="Q7244" s="24"/>
      <c r="T7244" s="24"/>
      <c r="W7244" s="24"/>
      <c r="Z7244" s="24"/>
      <c r="AC7244" s="24"/>
      <c r="AI7244" s="24"/>
      <c r="AL7244" s="24"/>
      <c r="AO7244" s="24"/>
      <c r="AR7244" s="24"/>
      <c r="AU7244" s="24"/>
    </row>
    <row r="7245">
      <c r="J7245" s="18"/>
      <c r="N7245" s="24"/>
      <c r="Q7245" s="24"/>
      <c r="T7245" s="24"/>
      <c r="W7245" s="24"/>
      <c r="Z7245" s="24"/>
      <c r="AC7245" s="24"/>
      <c r="AI7245" s="24"/>
      <c r="AL7245" s="24"/>
      <c r="AO7245" s="24"/>
      <c r="AR7245" s="24"/>
      <c r="AU7245" s="24"/>
    </row>
    <row r="7246">
      <c r="J7246" s="18"/>
      <c r="N7246" s="24"/>
      <c r="Q7246" s="24"/>
      <c r="T7246" s="24"/>
      <c r="W7246" s="24"/>
      <c r="Z7246" s="24"/>
      <c r="AC7246" s="24"/>
      <c r="AI7246" s="24"/>
      <c r="AL7246" s="24"/>
      <c r="AO7246" s="24"/>
      <c r="AR7246" s="24"/>
      <c r="AU7246" s="24"/>
    </row>
    <row r="7247">
      <c r="J7247" s="18"/>
      <c r="N7247" s="24"/>
      <c r="Q7247" s="24"/>
      <c r="T7247" s="24"/>
      <c r="W7247" s="24"/>
      <c r="Z7247" s="24"/>
      <c r="AC7247" s="24"/>
      <c r="AI7247" s="24"/>
      <c r="AL7247" s="24"/>
      <c r="AO7247" s="24"/>
      <c r="AR7247" s="24"/>
      <c r="AU7247" s="24"/>
    </row>
    <row r="7248">
      <c r="J7248" s="18"/>
      <c r="N7248" s="24"/>
      <c r="Q7248" s="24"/>
      <c r="T7248" s="24"/>
      <c r="W7248" s="24"/>
      <c r="Z7248" s="24"/>
      <c r="AC7248" s="24"/>
      <c r="AI7248" s="24"/>
      <c r="AL7248" s="24"/>
      <c r="AO7248" s="24"/>
      <c r="AR7248" s="24"/>
      <c r="AU7248" s="24"/>
    </row>
    <row r="7249">
      <c r="J7249" s="18"/>
      <c r="N7249" s="24"/>
      <c r="Q7249" s="24"/>
      <c r="T7249" s="24"/>
      <c r="W7249" s="24"/>
      <c r="Z7249" s="24"/>
      <c r="AC7249" s="24"/>
      <c r="AI7249" s="24"/>
      <c r="AL7249" s="24"/>
      <c r="AO7249" s="24"/>
      <c r="AR7249" s="24"/>
      <c r="AU7249" s="24"/>
    </row>
    <row r="7250">
      <c r="J7250" s="18"/>
      <c r="N7250" s="24"/>
      <c r="Q7250" s="24"/>
      <c r="T7250" s="24"/>
      <c r="W7250" s="24"/>
      <c r="Z7250" s="24"/>
      <c r="AC7250" s="24"/>
      <c r="AI7250" s="24"/>
      <c r="AL7250" s="24"/>
      <c r="AO7250" s="24"/>
      <c r="AR7250" s="24"/>
      <c r="AU7250" s="24"/>
    </row>
    <row r="7251">
      <c r="J7251" s="18"/>
      <c r="N7251" s="24"/>
      <c r="Q7251" s="24"/>
      <c r="T7251" s="24"/>
      <c r="W7251" s="24"/>
      <c r="Z7251" s="24"/>
      <c r="AC7251" s="24"/>
      <c r="AI7251" s="24"/>
      <c r="AL7251" s="24"/>
      <c r="AO7251" s="24"/>
      <c r="AR7251" s="24"/>
      <c r="AU7251" s="24"/>
    </row>
    <row r="7252">
      <c r="J7252" s="18"/>
      <c r="N7252" s="24"/>
      <c r="Q7252" s="24"/>
      <c r="T7252" s="24"/>
      <c r="W7252" s="24"/>
      <c r="Z7252" s="24"/>
      <c r="AC7252" s="24"/>
      <c r="AI7252" s="24"/>
      <c r="AL7252" s="24"/>
      <c r="AO7252" s="24"/>
      <c r="AR7252" s="24"/>
      <c r="AU7252" s="24"/>
    </row>
    <row r="7253">
      <c r="J7253" s="18"/>
      <c r="N7253" s="24"/>
      <c r="Q7253" s="24"/>
      <c r="T7253" s="24"/>
      <c r="W7253" s="24"/>
      <c r="Z7253" s="24"/>
      <c r="AC7253" s="24"/>
      <c r="AI7253" s="24"/>
      <c r="AL7253" s="24"/>
      <c r="AO7253" s="24"/>
      <c r="AR7253" s="24"/>
      <c r="AU7253" s="24"/>
    </row>
    <row r="7254">
      <c r="J7254" s="18"/>
      <c r="N7254" s="24"/>
      <c r="Q7254" s="24"/>
      <c r="T7254" s="24"/>
      <c r="W7254" s="24"/>
      <c r="Z7254" s="24"/>
      <c r="AC7254" s="24"/>
      <c r="AI7254" s="24"/>
      <c r="AL7254" s="24"/>
      <c r="AO7254" s="24"/>
      <c r="AR7254" s="24"/>
      <c r="AU7254" s="24"/>
    </row>
    <row r="7255">
      <c r="J7255" s="18"/>
      <c r="N7255" s="24"/>
      <c r="Q7255" s="24"/>
      <c r="T7255" s="24"/>
      <c r="W7255" s="24"/>
      <c r="Z7255" s="24"/>
      <c r="AC7255" s="24"/>
      <c r="AI7255" s="24"/>
      <c r="AL7255" s="24"/>
      <c r="AO7255" s="24"/>
      <c r="AR7255" s="24"/>
      <c r="AU7255" s="24"/>
    </row>
    <row r="7256">
      <c r="J7256" s="18"/>
      <c r="N7256" s="24"/>
      <c r="Q7256" s="24"/>
      <c r="T7256" s="24"/>
      <c r="W7256" s="24"/>
      <c r="Z7256" s="24"/>
      <c r="AC7256" s="24"/>
      <c r="AI7256" s="24"/>
      <c r="AL7256" s="24"/>
      <c r="AO7256" s="24"/>
      <c r="AR7256" s="24"/>
      <c r="AU7256" s="24"/>
    </row>
    <row r="7257">
      <c r="J7257" s="18"/>
      <c r="N7257" s="24"/>
      <c r="Q7257" s="24"/>
      <c r="T7257" s="24"/>
      <c r="W7257" s="24"/>
      <c r="Z7257" s="24"/>
      <c r="AC7257" s="24"/>
      <c r="AI7257" s="24"/>
      <c r="AL7257" s="24"/>
      <c r="AO7257" s="24"/>
      <c r="AR7257" s="24"/>
      <c r="AU7257" s="24"/>
    </row>
    <row r="7258">
      <c r="J7258" s="18"/>
      <c r="N7258" s="24"/>
      <c r="Q7258" s="24"/>
      <c r="T7258" s="24"/>
      <c r="W7258" s="24"/>
      <c r="Z7258" s="24"/>
      <c r="AC7258" s="24"/>
      <c r="AI7258" s="24"/>
      <c r="AL7258" s="24"/>
      <c r="AO7258" s="24"/>
      <c r="AR7258" s="24"/>
      <c r="AU7258" s="24"/>
    </row>
    <row r="7259">
      <c r="J7259" s="18"/>
      <c r="N7259" s="24"/>
      <c r="Q7259" s="24"/>
      <c r="T7259" s="24"/>
      <c r="W7259" s="24"/>
      <c r="Z7259" s="24"/>
      <c r="AC7259" s="24"/>
      <c r="AI7259" s="24"/>
      <c r="AL7259" s="24"/>
      <c r="AO7259" s="24"/>
      <c r="AR7259" s="24"/>
      <c r="AU7259" s="24"/>
    </row>
    <row r="7260">
      <c r="J7260" s="18"/>
      <c r="N7260" s="24"/>
      <c r="Q7260" s="24"/>
      <c r="T7260" s="24"/>
      <c r="W7260" s="24"/>
      <c r="Z7260" s="24"/>
      <c r="AC7260" s="24"/>
      <c r="AI7260" s="24"/>
      <c r="AL7260" s="24"/>
      <c r="AO7260" s="24"/>
      <c r="AR7260" s="24"/>
      <c r="AU7260" s="24"/>
    </row>
    <row r="7261">
      <c r="J7261" s="18"/>
      <c r="N7261" s="24"/>
      <c r="Q7261" s="24"/>
      <c r="T7261" s="24"/>
      <c r="W7261" s="24"/>
      <c r="Z7261" s="24"/>
      <c r="AC7261" s="24"/>
      <c r="AI7261" s="24"/>
      <c r="AL7261" s="24"/>
      <c r="AO7261" s="24"/>
      <c r="AR7261" s="24"/>
      <c r="AU7261" s="24"/>
    </row>
    <row r="7262">
      <c r="J7262" s="18"/>
      <c r="N7262" s="24"/>
      <c r="Q7262" s="24"/>
      <c r="T7262" s="24"/>
      <c r="W7262" s="24"/>
      <c r="Z7262" s="24"/>
      <c r="AC7262" s="24"/>
      <c r="AI7262" s="24"/>
      <c r="AL7262" s="24"/>
      <c r="AO7262" s="24"/>
      <c r="AR7262" s="24"/>
      <c r="AU7262" s="24"/>
    </row>
    <row r="7263">
      <c r="J7263" s="18"/>
      <c r="N7263" s="24"/>
      <c r="Q7263" s="24"/>
      <c r="T7263" s="24"/>
      <c r="W7263" s="24"/>
      <c r="Z7263" s="24"/>
      <c r="AC7263" s="24"/>
      <c r="AI7263" s="24"/>
      <c r="AL7263" s="24"/>
      <c r="AO7263" s="24"/>
      <c r="AR7263" s="24"/>
      <c r="AU7263" s="24"/>
    </row>
    <row r="7264">
      <c r="J7264" s="18"/>
      <c r="N7264" s="24"/>
      <c r="Q7264" s="24"/>
      <c r="T7264" s="24"/>
      <c r="W7264" s="24"/>
      <c r="Z7264" s="24"/>
      <c r="AC7264" s="24"/>
      <c r="AI7264" s="24"/>
      <c r="AL7264" s="24"/>
      <c r="AO7264" s="24"/>
      <c r="AR7264" s="24"/>
      <c r="AU7264" s="24"/>
    </row>
    <row r="7265">
      <c r="J7265" s="18"/>
      <c r="N7265" s="24"/>
      <c r="Q7265" s="24"/>
      <c r="T7265" s="24"/>
      <c r="W7265" s="24"/>
      <c r="Z7265" s="24"/>
      <c r="AC7265" s="24"/>
      <c r="AI7265" s="24"/>
      <c r="AL7265" s="24"/>
      <c r="AO7265" s="24"/>
      <c r="AR7265" s="24"/>
      <c r="AU7265" s="24"/>
    </row>
    <row r="7266">
      <c r="J7266" s="18"/>
      <c r="N7266" s="24"/>
      <c r="Q7266" s="24"/>
      <c r="T7266" s="24"/>
      <c r="W7266" s="24"/>
      <c r="Z7266" s="24"/>
      <c r="AC7266" s="24"/>
      <c r="AI7266" s="24"/>
      <c r="AL7266" s="24"/>
      <c r="AO7266" s="24"/>
      <c r="AR7266" s="24"/>
      <c r="AU7266" s="24"/>
    </row>
    <row r="7267">
      <c r="J7267" s="18"/>
      <c r="N7267" s="24"/>
      <c r="Q7267" s="24"/>
      <c r="T7267" s="24"/>
      <c r="W7267" s="24"/>
      <c r="Z7267" s="24"/>
      <c r="AC7267" s="24"/>
      <c r="AI7267" s="24"/>
      <c r="AL7267" s="24"/>
      <c r="AO7267" s="24"/>
      <c r="AR7267" s="24"/>
      <c r="AU7267" s="24"/>
    </row>
    <row r="7268">
      <c r="J7268" s="18"/>
      <c r="N7268" s="24"/>
      <c r="Q7268" s="24"/>
      <c r="T7268" s="24"/>
      <c r="W7268" s="24"/>
      <c r="Z7268" s="24"/>
      <c r="AC7268" s="24"/>
      <c r="AI7268" s="24"/>
      <c r="AL7268" s="24"/>
      <c r="AO7268" s="24"/>
      <c r="AR7268" s="24"/>
      <c r="AU7268" s="24"/>
    </row>
    <row r="7269">
      <c r="J7269" s="18"/>
      <c r="N7269" s="24"/>
      <c r="Q7269" s="24"/>
      <c r="T7269" s="24"/>
      <c r="W7269" s="24"/>
      <c r="Z7269" s="24"/>
      <c r="AC7269" s="24"/>
      <c r="AI7269" s="24"/>
      <c r="AL7269" s="24"/>
      <c r="AO7269" s="24"/>
      <c r="AR7269" s="24"/>
      <c r="AU7269" s="24"/>
    </row>
    <row r="7270">
      <c r="J7270" s="18"/>
      <c r="N7270" s="24"/>
      <c r="Q7270" s="24"/>
      <c r="T7270" s="24"/>
      <c r="W7270" s="24"/>
      <c r="Z7270" s="24"/>
      <c r="AC7270" s="24"/>
      <c r="AI7270" s="24"/>
      <c r="AL7270" s="24"/>
      <c r="AO7270" s="24"/>
      <c r="AR7270" s="24"/>
      <c r="AU7270" s="24"/>
    </row>
    <row r="7271">
      <c r="J7271" s="18"/>
      <c r="N7271" s="24"/>
      <c r="Q7271" s="24"/>
      <c r="T7271" s="24"/>
      <c r="W7271" s="24"/>
      <c r="Z7271" s="24"/>
      <c r="AC7271" s="24"/>
      <c r="AI7271" s="24"/>
      <c r="AL7271" s="24"/>
      <c r="AO7271" s="24"/>
      <c r="AR7271" s="24"/>
      <c r="AU7271" s="24"/>
    </row>
    <row r="7272">
      <c r="J7272" s="18"/>
      <c r="N7272" s="24"/>
      <c r="Q7272" s="24"/>
      <c r="T7272" s="24"/>
      <c r="W7272" s="24"/>
      <c r="Z7272" s="24"/>
      <c r="AC7272" s="24"/>
      <c r="AI7272" s="24"/>
      <c r="AL7272" s="24"/>
      <c r="AO7272" s="24"/>
      <c r="AR7272" s="24"/>
      <c r="AU7272" s="24"/>
    </row>
    <row r="7273">
      <c r="J7273" s="18"/>
      <c r="N7273" s="24"/>
      <c r="Q7273" s="24"/>
      <c r="T7273" s="24"/>
      <c r="W7273" s="24"/>
      <c r="Z7273" s="24"/>
      <c r="AC7273" s="24"/>
      <c r="AI7273" s="24"/>
      <c r="AL7273" s="24"/>
      <c r="AO7273" s="24"/>
      <c r="AR7273" s="24"/>
      <c r="AU7273" s="24"/>
    </row>
    <row r="7274">
      <c r="J7274" s="18"/>
      <c r="N7274" s="24"/>
      <c r="Q7274" s="24"/>
      <c r="T7274" s="24"/>
      <c r="W7274" s="24"/>
      <c r="Z7274" s="24"/>
      <c r="AC7274" s="24"/>
      <c r="AI7274" s="24"/>
      <c r="AL7274" s="24"/>
      <c r="AO7274" s="24"/>
      <c r="AR7274" s="24"/>
      <c r="AU7274" s="24"/>
    </row>
    <row r="7275">
      <c r="J7275" s="18"/>
      <c r="N7275" s="24"/>
      <c r="Q7275" s="24"/>
      <c r="T7275" s="24"/>
      <c r="W7275" s="24"/>
      <c r="Z7275" s="24"/>
      <c r="AC7275" s="24"/>
      <c r="AI7275" s="24"/>
      <c r="AL7275" s="24"/>
      <c r="AO7275" s="24"/>
      <c r="AR7275" s="24"/>
      <c r="AU7275" s="24"/>
    </row>
    <row r="7276">
      <c r="J7276" s="18"/>
      <c r="N7276" s="24"/>
      <c r="Q7276" s="24"/>
      <c r="T7276" s="24"/>
      <c r="W7276" s="24"/>
      <c r="Z7276" s="24"/>
      <c r="AC7276" s="24"/>
      <c r="AI7276" s="24"/>
      <c r="AL7276" s="24"/>
      <c r="AO7276" s="24"/>
      <c r="AR7276" s="24"/>
      <c r="AU7276" s="24"/>
    </row>
    <row r="7277">
      <c r="J7277" s="18"/>
      <c r="N7277" s="24"/>
      <c r="Q7277" s="24"/>
      <c r="T7277" s="24"/>
      <c r="W7277" s="24"/>
      <c r="Z7277" s="24"/>
      <c r="AC7277" s="24"/>
      <c r="AI7277" s="24"/>
      <c r="AL7277" s="24"/>
      <c r="AO7277" s="24"/>
      <c r="AR7277" s="24"/>
      <c r="AU7277" s="24"/>
    </row>
    <row r="7278">
      <c r="J7278" s="18"/>
      <c r="N7278" s="24"/>
      <c r="Q7278" s="24"/>
      <c r="T7278" s="24"/>
      <c r="W7278" s="24"/>
      <c r="Z7278" s="24"/>
      <c r="AC7278" s="24"/>
      <c r="AI7278" s="24"/>
      <c r="AL7278" s="24"/>
      <c r="AO7278" s="24"/>
      <c r="AR7278" s="24"/>
      <c r="AU7278" s="24"/>
    </row>
    <row r="7279">
      <c r="J7279" s="18"/>
      <c r="N7279" s="24"/>
      <c r="Q7279" s="24"/>
      <c r="T7279" s="24"/>
      <c r="W7279" s="24"/>
      <c r="Z7279" s="24"/>
      <c r="AC7279" s="24"/>
      <c r="AI7279" s="24"/>
      <c r="AL7279" s="24"/>
      <c r="AO7279" s="24"/>
      <c r="AR7279" s="24"/>
      <c r="AU7279" s="24"/>
    </row>
    <row r="7280">
      <c r="J7280" s="18"/>
      <c r="N7280" s="24"/>
      <c r="Q7280" s="24"/>
      <c r="T7280" s="24"/>
      <c r="W7280" s="24"/>
      <c r="Z7280" s="24"/>
      <c r="AC7280" s="24"/>
      <c r="AI7280" s="24"/>
      <c r="AL7280" s="24"/>
      <c r="AO7280" s="24"/>
      <c r="AR7280" s="24"/>
      <c r="AU7280" s="24"/>
    </row>
    <row r="7281">
      <c r="J7281" s="18"/>
      <c r="N7281" s="24"/>
      <c r="Q7281" s="24"/>
      <c r="T7281" s="24"/>
      <c r="W7281" s="24"/>
      <c r="Z7281" s="24"/>
      <c r="AC7281" s="24"/>
      <c r="AI7281" s="24"/>
      <c r="AL7281" s="24"/>
      <c r="AO7281" s="24"/>
      <c r="AR7281" s="24"/>
      <c r="AU7281" s="24"/>
    </row>
    <row r="7282">
      <c r="J7282" s="18"/>
      <c r="N7282" s="24"/>
      <c r="Q7282" s="24"/>
      <c r="T7282" s="24"/>
      <c r="W7282" s="24"/>
      <c r="Z7282" s="24"/>
      <c r="AC7282" s="24"/>
      <c r="AI7282" s="24"/>
      <c r="AL7282" s="24"/>
      <c r="AO7282" s="24"/>
      <c r="AR7282" s="24"/>
      <c r="AU7282" s="24"/>
    </row>
    <row r="7283">
      <c r="J7283" s="18"/>
      <c r="N7283" s="24"/>
      <c r="Q7283" s="24"/>
      <c r="T7283" s="24"/>
      <c r="W7283" s="24"/>
      <c r="Z7283" s="24"/>
      <c r="AC7283" s="24"/>
      <c r="AI7283" s="24"/>
      <c r="AL7283" s="24"/>
      <c r="AO7283" s="24"/>
      <c r="AR7283" s="24"/>
      <c r="AU7283" s="24"/>
    </row>
    <row r="7284">
      <c r="J7284" s="18"/>
      <c r="N7284" s="24"/>
      <c r="Q7284" s="24"/>
      <c r="T7284" s="24"/>
      <c r="W7284" s="24"/>
      <c r="Z7284" s="24"/>
      <c r="AC7284" s="24"/>
      <c r="AI7284" s="24"/>
      <c r="AL7284" s="24"/>
      <c r="AO7284" s="24"/>
      <c r="AR7284" s="24"/>
      <c r="AU7284" s="24"/>
    </row>
    <row r="7285">
      <c r="J7285" s="18"/>
      <c r="N7285" s="24"/>
      <c r="Q7285" s="24"/>
      <c r="T7285" s="24"/>
      <c r="W7285" s="24"/>
      <c r="Z7285" s="24"/>
      <c r="AC7285" s="24"/>
      <c r="AI7285" s="24"/>
      <c r="AL7285" s="24"/>
      <c r="AO7285" s="24"/>
      <c r="AR7285" s="24"/>
      <c r="AU7285" s="24"/>
    </row>
    <row r="7286">
      <c r="J7286" s="18"/>
      <c r="N7286" s="24"/>
      <c r="Q7286" s="24"/>
      <c r="T7286" s="24"/>
      <c r="W7286" s="24"/>
      <c r="Z7286" s="24"/>
      <c r="AC7286" s="24"/>
      <c r="AI7286" s="24"/>
      <c r="AL7286" s="24"/>
      <c r="AO7286" s="24"/>
      <c r="AR7286" s="24"/>
      <c r="AU7286" s="24"/>
    </row>
    <row r="7287">
      <c r="J7287" s="18"/>
      <c r="N7287" s="24"/>
      <c r="Q7287" s="24"/>
      <c r="T7287" s="24"/>
      <c r="W7287" s="24"/>
      <c r="Z7287" s="24"/>
      <c r="AC7287" s="24"/>
      <c r="AI7287" s="24"/>
      <c r="AL7287" s="24"/>
      <c r="AO7287" s="24"/>
      <c r="AR7287" s="24"/>
      <c r="AU7287" s="24"/>
    </row>
    <row r="7288">
      <c r="J7288" s="18"/>
      <c r="N7288" s="24"/>
      <c r="Q7288" s="24"/>
      <c r="T7288" s="24"/>
      <c r="W7288" s="24"/>
      <c r="Z7288" s="24"/>
      <c r="AC7288" s="24"/>
      <c r="AI7288" s="24"/>
      <c r="AL7288" s="24"/>
      <c r="AO7288" s="24"/>
      <c r="AR7288" s="24"/>
      <c r="AU7288" s="24"/>
    </row>
    <row r="7289">
      <c r="J7289" s="18"/>
      <c r="N7289" s="24"/>
      <c r="Q7289" s="24"/>
      <c r="T7289" s="24"/>
      <c r="W7289" s="24"/>
      <c r="Z7289" s="24"/>
      <c r="AC7289" s="24"/>
      <c r="AI7289" s="24"/>
      <c r="AL7289" s="24"/>
      <c r="AO7289" s="24"/>
      <c r="AR7289" s="24"/>
      <c r="AU7289" s="24"/>
    </row>
    <row r="7290">
      <c r="J7290" s="18"/>
      <c r="N7290" s="24"/>
      <c r="Q7290" s="24"/>
      <c r="T7290" s="24"/>
      <c r="W7290" s="24"/>
      <c r="Z7290" s="24"/>
      <c r="AC7290" s="24"/>
      <c r="AI7290" s="24"/>
      <c r="AL7290" s="24"/>
      <c r="AO7290" s="24"/>
      <c r="AR7290" s="24"/>
      <c r="AU7290" s="24"/>
    </row>
    <row r="7291">
      <c r="J7291" s="18"/>
      <c r="N7291" s="24"/>
      <c r="Q7291" s="24"/>
      <c r="T7291" s="24"/>
      <c r="W7291" s="24"/>
      <c r="Z7291" s="24"/>
      <c r="AC7291" s="24"/>
      <c r="AI7291" s="24"/>
      <c r="AL7291" s="24"/>
      <c r="AO7291" s="24"/>
      <c r="AR7291" s="24"/>
      <c r="AU7291" s="24"/>
    </row>
    <row r="7292">
      <c r="J7292" s="18"/>
      <c r="N7292" s="24"/>
      <c r="Q7292" s="24"/>
      <c r="T7292" s="24"/>
      <c r="W7292" s="24"/>
      <c r="Z7292" s="24"/>
      <c r="AC7292" s="24"/>
      <c r="AI7292" s="24"/>
      <c r="AL7292" s="24"/>
      <c r="AO7292" s="24"/>
      <c r="AR7292" s="24"/>
      <c r="AU7292" s="24"/>
    </row>
    <row r="7293">
      <c r="J7293" s="18"/>
      <c r="N7293" s="24"/>
      <c r="Q7293" s="24"/>
      <c r="T7293" s="24"/>
      <c r="W7293" s="24"/>
      <c r="Z7293" s="24"/>
      <c r="AC7293" s="24"/>
      <c r="AI7293" s="24"/>
      <c r="AL7293" s="24"/>
      <c r="AO7293" s="24"/>
      <c r="AR7293" s="24"/>
      <c r="AU7293" s="24"/>
    </row>
    <row r="7294">
      <c r="J7294" s="18"/>
      <c r="N7294" s="24"/>
      <c r="Q7294" s="24"/>
      <c r="T7294" s="24"/>
      <c r="W7294" s="24"/>
      <c r="Z7294" s="24"/>
      <c r="AC7294" s="24"/>
      <c r="AI7294" s="24"/>
      <c r="AL7294" s="24"/>
      <c r="AO7294" s="24"/>
      <c r="AR7294" s="24"/>
      <c r="AU7294" s="24"/>
    </row>
    <row r="7295">
      <c r="J7295" s="18"/>
      <c r="N7295" s="24"/>
      <c r="Q7295" s="24"/>
      <c r="T7295" s="24"/>
      <c r="W7295" s="24"/>
      <c r="Z7295" s="24"/>
      <c r="AC7295" s="24"/>
      <c r="AI7295" s="24"/>
      <c r="AL7295" s="24"/>
      <c r="AO7295" s="24"/>
      <c r="AR7295" s="24"/>
      <c r="AU7295" s="24"/>
    </row>
    <row r="7296">
      <c r="J7296" s="18"/>
      <c r="N7296" s="24"/>
      <c r="Q7296" s="24"/>
      <c r="T7296" s="24"/>
      <c r="W7296" s="24"/>
      <c r="Z7296" s="24"/>
      <c r="AC7296" s="24"/>
      <c r="AI7296" s="24"/>
      <c r="AL7296" s="24"/>
      <c r="AO7296" s="24"/>
      <c r="AR7296" s="24"/>
      <c r="AU7296" s="24"/>
    </row>
    <row r="7297">
      <c r="J7297" s="18"/>
      <c r="N7297" s="24"/>
      <c r="Q7297" s="24"/>
      <c r="T7297" s="24"/>
      <c r="W7297" s="24"/>
      <c r="Z7297" s="24"/>
      <c r="AC7297" s="24"/>
      <c r="AI7297" s="24"/>
      <c r="AL7297" s="24"/>
      <c r="AO7297" s="24"/>
      <c r="AR7297" s="24"/>
      <c r="AU7297" s="24"/>
    </row>
    <row r="7298">
      <c r="J7298" s="18"/>
      <c r="N7298" s="24"/>
      <c r="Q7298" s="24"/>
      <c r="T7298" s="24"/>
      <c r="W7298" s="24"/>
      <c r="Z7298" s="24"/>
      <c r="AC7298" s="24"/>
      <c r="AI7298" s="24"/>
      <c r="AL7298" s="24"/>
      <c r="AO7298" s="24"/>
      <c r="AR7298" s="24"/>
      <c r="AU7298" s="24"/>
    </row>
    <row r="7299">
      <c r="J7299" s="18"/>
      <c r="N7299" s="24"/>
      <c r="Q7299" s="24"/>
      <c r="T7299" s="24"/>
      <c r="W7299" s="24"/>
      <c r="Z7299" s="24"/>
      <c r="AC7299" s="24"/>
      <c r="AI7299" s="24"/>
      <c r="AL7299" s="24"/>
      <c r="AO7299" s="24"/>
      <c r="AR7299" s="24"/>
      <c r="AU7299" s="24"/>
    </row>
    <row r="7300">
      <c r="J7300" s="18"/>
      <c r="N7300" s="24"/>
      <c r="Q7300" s="24"/>
      <c r="T7300" s="24"/>
      <c r="W7300" s="24"/>
      <c r="Z7300" s="24"/>
      <c r="AC7300" s="24"/>
      <c r="AI7300" s="24"/>
      <c r="AL7300" s="24"/>
      <c r="AO7300" s="24"/>
      <c r="AR7300" s="24"/>
      <c r="AU7300" s="24"/>
    </row>
    <row r="7301">
      <c r="J7301" s="18"/>
      <c r="N7301" s="24"/>
      <c r="Q7301" s="24"/>
      <c r="T7301" s="24"/>
      <c r="W7301" s="24"/>
      <c r="Z7301" s="24"/>
      <c r="AC7301" s="24"/>
      <c r="AI7301" s="24"/>
      <c r="AL7301" s="24"/>
      <c r="AO7301" s="24"/>
      <c r="AR7301" s="24"/>
      <c r="AU7301" s="24"/>
    </row>
    <row r="7302">
      <c r="J7302" s="18"/>
      <c r="N7302" s="24"/>
      <c r="Q7302" s="24"/>
      <c r="T7302" s="24"/>
      <c r="W7302" s="24"/>
      <c r="Z7302" s="24"/>
      <c r="AC7302" s="24"/>
      <c r="AI7302" s="24"/>
      <c r="AL7302" s="24"/>
      <c r="AO7302" s="24"/>
      <c r="AR7302" s="24"/>
      <c r="AU7302" s="24"/>
    </row>
    <row r="7303">
      <c r="J7303" s="18"/>
      <c r="N7303" s="24"/>
      <c r="Q7303" s="24"/>
      <c r="T7303" s="24"/>
      <c r="W7303" s="24"/>
      <c r="Z7303" s="24"/>
      <c r="AC7303" s="24"/>
      <c r="AI7303" s="24"/>
      <c r="AL7303" s="24"/>
      <c r="AO7303" s="24"/>
      <c r="AR7303" s="24"/>
      <c r="AU7303" s="24"/>
    </row>
    <row r="7304">
      <c r="J7304" s="18"/>
      <c r="N7304" s="24"/>
      <c r="Q7304" s="24"/>
      <c r="T7304" s="24"/>
      <c r="W7304" s="24"/>
      <c r="Z7304" s="24"/>
      <c r="AC7304" s="24"/>
      <c r="AI7304" s="24"/>
      <c r="AL7304" s="24"/>
      <c r="AO7304" s="24"/>
      <c r="AR7304" s="24"/>
      <c r="AU7304" s="24"/>
    </row>
    <row r="7305">
      <c r="J7305" s="18"/>
      <c r="N7305" s="24"/>
      <c r="Q7305" s="24"/>
      <c r="T7305" s="24"/>
      <c r="W7305" s="24"/>
      <c r="Z7305" s="24"/>
      <c r="AC7305" s="24"/>
      <c r="AI7305" s="24"/>
      <c r="AL7305" s="24"/>
      <c r="AO7305" s="24"/>
      <c r="AR7305" s="24"/>
      <c r="AU7305" s="24"/>
    </row>
    <row r="7306">
      <c r="J7306" s="18"/>
      <c r="N7306" s="24"/>
      <c r="Q7306" s="24"/>
      <c r="T7306" s="24"/>
      <c r="W7306" s="24"/>
      <c r="Z7306" s="24"/>
      <c r="AC7306" s="24"/>
      <c r="AI7306" s="24"/>
      <c r="AL7306" s="24"/>
      <c r="AO7306" s="24"/>
      <c r="AR7306" s="24"/>
      <c r="AU7306" s="24"/>
    </row>
    <row r="7307">
      <c r="J7307" s="18"/>
      <c r="N7307" s="24"/>
      <c r="Q7307" s="24"/>
      <c r="T7307" s="24"/>
      <c r="W7307" s="24"/>
      <c r="Z7307" s="24"/>
      <c r="AC7307" s="24"/>
      <c r="AI7307" s="24"/>
      <c r="AL7307" s="24"/>
      <c r="AO7307" s="24"/>
      <c r="AR7307" s="24"/>
      <c r="AU7307" s="24"/>
    </row>
    <row r="7308">
      <c r="J7308" s="18"/>
      <c r="N7308" s="24"/>
      <c r="Q7308" s="24"/>
      <c r="T7308" s="24"/>
      <c r="W7308" s="24"/>
      <c r="Z7308" s="24"/>
      <c r="AC7308" s="24"/>
      <c r="AI7308" s="24"/>
      <c r="AL7308" s="24"/>
      <c r="AO7308" s="24"/>
      <c r="AR7308" s="24"/>
      <c r="AU7308" s="24"/>
    </row>
    <row r="7309">
      <c r="J7309" s="18"/>
      <c r="N7309" s="24"/>
      <c r="Q7309" s="24"/>
      <c r="T7309" s="24"/>
      <c r="W7309" s="24"/>
      <c r="Z7309" s="24"/>
      <c r="AC7309" s="24"/>
      <c r="AI7309" s="24"/>
      <c r="AL7309" s="24"/>
      <c r="AO7309" s="24"/>
      <c r="AR7309" s="24"/>
      <c r="AU7309" s="24"/>
    </row>
    <row r="7310">
      <c r="J7310" s="18"/>
      <c r="N7310" s="24"/>
      <c r="Q7310" s="24"/>
      <c r="T7310" s="24"/>
      <c r="W7310" s="24"/>
      <c r="Z7310" s="24"/>
      <c r="AC7310" s="24"/>
      <c r="AI7310" s="24"/>
      <c r="AL7310" s="24"/>
      <c r="AO7310" s="24"/>
      <c r="AR7310" s="24"/>
      <c r="AU7310" s="24"/>
    </row>
    <row r="7311">
      <c r="J7311" s="18"/>
      <c r="N7311" s="24"/>
      <c r="Q7311" s="24"/>
      <c r="T7311" s="24"/>
      <c r="W7311" s="24"/>
      <c r="Z7311" s="24"/>
      <c r="AC7311" s="24"/>
      <c r="AI7311" s="24"/>
      <c r="AL7311" s="24"/>
      <c r="AO7311" s="24"/>
      <c r="AR7311" s="24"/>
      <c r="AU7311" s="24"/>
    </row>
    <row r="7312">
      <c r="J7312" s="18"/>
      <c r="N7312" s="24"/>
      <c r="Q7312" s="24"/>
      <c r="T7312" s="24"/>
      <c r="W7312" s="24"/>
      <c r="Z7312" s="24"/>
      <c r="AC7312" s="24"/>
      <c r="AI7312" s="24"/>
      <c r="AL7312" s="24"/>
      <c r="AO7312" s="24"/>
      <c r="AR7312" s="24"/>
      <c r="AU7312" s="24"/>
    </row>
    <row r="7313">
      <c r="J7313" s="18"/>
      <c r="N7313" s="24"/>
      <c r="Q7313" s="24"/>
      <c r="T7313" s="24"/>
      <c r="W7313" s="24"/>
      <c r="Z7313" s="24"/>
      <c r="AC7313" s="24"/>
      <c r="AI7313" s="24"/>
      <c r="AL7313" s="24"/>
      <c r="AO7313" s="24"/>
      <c r="AR7313" s="24"/>
      <c r="AU7313" s="24"/>
    </row>
    <row r="7314">
      <c r="J7314" s="18"/>
      <c r="N7314" s="24"/>
      <c r="Q7314" s="24"/>
      <c r="T7314" s="24"/>
      <c r="W7314" s="24"/>
      <c r="Z7314" s="24"/>
      <c r="AC7314" s="24"/>
      <c r="AI7314" s="24"/>
      <c r="AL7314" s="24"/>
      <c r="AO7314" s="24"/>
      <c r="AR7314" s="24"/>
      <c r="AU7314" s="24"/>
    </row>
    <row r="7315">
      <c r="J7315" s="18"/>
      <c r="N7315" s="24"/>
      <c r="Q7315" s="24"/>
      <c r="T7315" s="24"/>
      <c r="W7315" s="24"/>
      <c r="Z7315" s="24"/>
      <c r="AC7315" s="24"/>
      <c r="AI7315" s="24"/>
      <c r="AL7315" s="24"/>
      <c r="AO7315" s="24"/>
      <c r="AR7315" s="24"/>
      <c r="AU7315" s="24"/>
    </row>
    <row r="7316">
      <c r="J7316" s="18"/>
      <c r="N7316" s="24"/>
      <c r="Q7316" s="24"/>
      <c r="T7316" s="24"/>
      <c r="W7316" s="24"/>
      <c r="Z7316" s="24"/>
      <c r="AC7316" s="24"/>
      <c r="AI7316" s="24"/>
      <c r="AL7316" s="24"/>
      <c r="AO7316" s="24"/>
      <c r="AR7316" s="24"/>
      <c r="AU7316" s="24"/>
    </row>
    <row r="7317">
      <c r="J7317" s="18"/>
      <c r="N7317" s="24"/>
      <c r="Q7317" s="24"/>
      <c r="T7317" s="24"/>
      <c r="W7317" s="24"/>
      <c r="Z7317" s="24"/>
      <c r="AC7317" s="24"/>
      <c r="AI7317" s="24"/>
      <c r="AL7317" s="24"/>
      <c r="AO7317" s="24"/>
      <c r="AR7317" s="24"/>
      <c r="AU7317" s="24"/>
    </row>
    <row r="7318">
      <c r="J7318" s="18"/>
      <c r="N7318" s="24"/>
      <c r="Q7318" s="24"/>
      <c r="T7318" s="24"/>
      <c r="W7318" s="24"/>
      <c r="Z7318" s="24"/>
      <c r="AC7318" s="24"/>
      <c r="AI7318" s="24"/>
      <c r="AL7318" s="24"/>
      <c r="AO7318" s="24"/>
      <c r="AR7318" s="24"/>
      <c r="AU7318" s="24"/>
    </row>
    <row r="7319">
      <c r="J7319" s="18"/>
      <c r="N7319" s="24"/>
      <c r="Q7319" s="24"/>
      <c r="T7319" s="24"/>
      <c r="W7319" s="24"/>
      <c r="Z7319" s="24"/>
      <c r="AC7319" s="24"/>
      <c r="AI7319" s="24"/>
      <c r="AL7319" s="24"/>
      <c r="AO7319" s="24"/>
      <c r="AR7319" s="24"/>
      <c r="AU7319" s="24"/>
    </row>
    <row r="7320">
      <c r="J7320" s="18"/>
      <c r="N7320" s="24"/>
      <c r="Q7320" s="24"/>
      <c r="T7320" s="24"/>
      <c r="W7320" s="24"/>
      <c r="Z7320" s="24"/>
      <c r="AC7320" s="24"/>
      <c r="AI7320" s="24"/>
      <c r="AL7320" s="24"/>
      <c r="AO7320" s="24"/>
      <c r="AR7320" s="24"/>
      <c r="AU7320" s="24"/>
    </row>
    <row r="7321">
      <c r="J7321" s="18"/>
      <c r="N7321" s="24"/>
      <c r="Q7321" s="24"/>
      <c r="T7321" s="24"/>
      <c r="W7321" s="24"/>
      <c r="Z7321" s="24"/>
      <c r="AC7321" s="24"/>
      <c r="AI7321" s="24"/>
      <c r="AL7321" s="24"/>
      <c r="AO7321" s="24"/>
      <c r="AR7321" s="24"/>
      <c r="AU7321" s="24"/>
    </row>
    <row r="7322">
      <c r="J7322" s="18"/>
      <c r="N7322" s="24"/>
      <c r="Q7322" s="24"/>
      <c r="T7322" s="24"/>
      <c r="W7322" s="24"/>
      <c r="Z7322" s="24"/>
      <c r="AC7322" s="24"/>
      <c r="AI7322" s="24"/>
      <c r="AL7322" s="24"/>
      <c r="AO7322" s="24"/>
      <c r="AR7322" s="24"/>
      <c r="AU7322" s="24"/>
    </row>
    <row r="7323">
      <c r="J7323" s="18"/>
      <c r="N7323" s="24"/>
      <c r="Q7323" s="24"/>
      <c r="T7323" s="24"/>
      <c r="W7323" s="24"/>
      <c r="Z7323" s="24"/>
      <c r="AC7323" s="24"/>
      <c r="AI7323" s="24"/>
      <c r="AL7323" s="24"/>
      <c r="AO7323" s="24"/>
      <c r="AR7323" s="24"/>
      <c r="AU7323" s="24"/>
    </row>
    <row r="7324">
      <c r="J7324" s="18"/>
      <c r="N7324" s="24"/>
      <c r="Q7324" s="24"/>
      <c r="T7324" s="24"/>
      <c r="W7324" s="24"/>
      <c r="Z7324" s="24"/>
      <c r="AC7324" s="24"/>
      <c r="AI7324" s="24"/>
      <c r="AL7324" s="24"/>
      <c r="AO7324" s="24"/>
      <c r="AR7324" s="24"/>
      <c r="AU7324" s="24"/>
    </row>
    <row r="7325">
      <c r="J7325" s="18"/>
      <c r="N7325" s="24"/>
      <c r="Q7325" s="24"/>
      <c r="T7325" s="24"/>
      <c r="W7325" s="24"/>
      <c r="Z7325" s="24"/>
      <c r="AC7325" s="24"/>
      <c r="AI7325" s="24"/>
      <c r="AL7325" s="24"/>
      <c r="AO7325" s="24"/>
      <c r="AR7325" s="24"/>
      <c r="AU7325" s="24"/>
    </row>
    <row r="7326">
      <c r="J7326" s="18"/>
      <c r="N7326" s="24"/>
      <c r="Q7326" s="24"/>
      <c r="T7326" s="24"/>
      <c r="W7326" s="24"/>
      <c r="Z7326" s="24"/>
      <c r="AC7326" s="24"/>
      <c r="AI7326" s="24"/>
      <c r="AL7326" s="24"/>
      <c r="AO7326" s="24"/>
      <c r="AR7326" s="24"/>
      <c r="AU7326" s="24"/>
    </row>
    <row r="7327">
      <c r="J7327" s="18"/>
      <c r="N7327" s="24"/>
      <c r="Q7327" s="24"/>
      <c r="T7327" s="24"/>
      <c r="W7327" s="24"/>
      <c r="Z7327" s="24"/>
      <c r="AC7327" s="24"/>
      <c r="AI7327" s="24"/>
      <c r="AL7327" s="24"/>
      <c r="AO7327" s="24"/>
      <c r="AR7327" s="24"/>
      <c r="AU7327" s="24"/>
    </row>
    <row r="7328">
      <c r="J7328" s="18"/>
      <c r="N7328" s="24"/>
      <c r="Q7328" s="24"/>
      <c r="T7328" s="24"/>
      <c r="W7328" s="24"/>
      <c r="Z7328" s="24"/>
      <c r="AC7328" s="24"/>
      <c r="AI7328" s="24"/>
      <c r="AL7328" s="24"/>
      <c r="AO7328" s="24"/>
      <c r="AR7328" s="24"/>
      <c r="AU7328" s="24"/>
    </row>
    <row r="7329">
      <c r="J7329" s="18"/>
      <c r="N7329" s="24"/>
      <c r="Q7329" s="24"/>
      <c r="T7329" s="24"/>
      <c r="W7329" s="24"/>
      <c r="Z7329" s="24"/>
      <c r="AC7329" s="24"/>
      <c r="AI7329" s="24"/>
      <c r="AL7329" s="24"/>
      <c r="AO7329" s="24"/>
      <c r="AR7329" s="24"/>
      <c r="AU7329" s="24"/>
    </row>
    <row r="7330">
      <c r="J7330" s="18"/>
      <c r="N7330" s="24"/>
      <c r="Q7330" s="24"/>
      <c r="T7330" s="24"/>
      <c r="W7330" s="24"/>
      <c r="Z7330" s="24"/>
      <c r="AC7330" s="24"/>
      <c r="AI7330" s="24"/>
      <c r="AL7330" s="24"/>
      <c r="AO7330" s="24"/>
      <c r="AR7330" s="24"/>
      <c r="AU7330" s="24"/>
    </row>
    <row r="7331">
      <c r="J7331" s="18"/>
      <c r="N7331" s="24"/>
      <c r="Q7331" s="24"/>
      <c r="T7331" s="24"/>
      <c r="W7331" s="24"/>
      <c r="Z7331" s="24"/>
      <c r="AC7331" s="24"/>
      <c r="AI7331" s="24"/>
      <c r="AL7331" s="24"/>
      <c r="AO7331" s="24"/>
      <c r="AR7331" s="24"/>
      <c r="AU7331" s="24"/>
    </row>
    <row r="7332">
      <c r="J7332" s="18"/>
      <c r="N7332" s="24"/>
      <c r="Q7332" s="24"/>
      <c r="T7332" s="24"/>
      <c r="W7332" s="24"/>
      <c r="Z7332" s="24"/>
      <c r="AC7332" s="24"/>
      <c r="AI7332" s="24"/>
      <c r="AL7332" s="24"/>
      <c r="AO7332" s="24"/>
      <c r="AR7332" s="24"/>
      <c r="AU7332" s="24"/>
    </row>
    <row r="7333">
      <c r="J7333" s="18"/>
      <c r="N7333" s="24"/>
      <c r="Q7333" s="24"/>
      <c r="T7333" s="24"/>
      <c r="W7333" s="24"/>
      <c r="Z7333" s="24"/>
      <c r="AC7333" s="24"/>
      <c r="AI7333" s="24"/>
      <c r="AL7333" s="24"/>
      <c r="AO7333" s="24"/>
      <c r="AR7333" s="24"/>
      <c r="AU7333" s="24"/>
    </row>
    <row r="7334">
      <c r="J7334" s="18"/>
      <c r="N7334" s="24"/>
      <c r="Q7334" s="24"/>
      <c r="T7334" s="24"/>
      <c r="W7334" s="24"/>
      <c r="Z7334" s="24"/>
      <c r="AC7334" s="24"/>
      <c r="AI7334" s="24"/>
      <c r="AL7334" s="24"/>
      <c r="AO7334" s="24"/>
      <c r="AR7334" s="24"/>
      <c r="AU7334" s="24"/>
    </row>
    <row r="7335">
      <c r="J7335" s="18"/>
      <c r="N7335" s="24"/>
      <c r="Q7335" s="24"/>
      <c r="T7335" s="24"/>
      <c r="W7335" s="24"/>
      <c r="Z7335" s="24"/>
      <c r="AC7335" s="24"/>
      <c r="AI7335" s="24"/>
      <c r="AL7335" s="24"/>
      <c r="AO7335" s="24"/>
      <c r="AR7335" s="24"/>
      <c r="AU7335" s="24"/>
    </row>
    <row r="7336">
      <c r="J7336" s="18"/>
      <c r="N7336" s="24"/>
      <c r="Q7336" s="24"/>
      <c r="T7336" s="24"/>
      <c r="W7336" s="24"/>
      <c r="Z7336" s="24"/>
      <c r="AC7336" s="24"/>
      <c r="AI7336" s="24"/>
      <c r="AL7336" s="24"/>
      <c r="AO7336" s="24"/>
      <c r="AR7336" s="24"/>
      <c r="AU7336" s="24"/>
    </row>
    <row r="7337">
      <c r="J7337" s="18"/>
      <c r="N7337" s="24"/>
      <c r="Q7337" s="24"/>
      <c r="T7337" s="24"/>
      <c r="W7337" s="24"/>
      <c r="Z7337" s="24"/>
      <c r="AC7337" s="24"/>
      <c r="AI7337" s="24"/>
      <c r="AL7337" s="24"/>
      <c r="AO7337" s="24"/>
      <c r="AR7337" s="24"/>
      <c r="AU7337" s="24"/>
    </row>
    <row r="7338">
      <c r="J7338" s="18"/>
      <c r="N7338" s="24"/>
      <c r="Q7338" s="24"/>
      <c r="T7338" s="24"/>
      <c r="W7338" s="24"/>
      <c r="Z7338" s="24"/>
      <c r="AC7338" s="24"/>
      <c r="AI7338" s="24"/>
      <c r="AL7338" s="24"/>
      <c r="AO7338" s="24"/>
      <c r="AR7338" s="24"/>
      <c r="AU7338" s="24"/>
    </row>
    <row r="7339">
      <c r="J7339" s="18"/>
      <c r="N7339" s="24"/>
      <c r="Q7339" s="24"/>
      <c r="T7339" s="24"/>
      <c r="W7339" s="24"/>
      <c r="Z7339" s="24"/>
      <c r="AC7339" s="24"/>
      <c r="AI7339" s="24"/>
      <c r="AL7339" s="24"/>
      <c r="AO7339" s="24"/>
      <c r="AR7339" s="24"/>
      <c r="AU7339" s="24"/>
    </row>
    <row r="7340">
      <c r="J7340" s="18"/>
      <c r="N7340" s="24"/>
      <c r="Q7340" s="24"/>
      <c r="T7340" s="24"/>
      <c r="W7340" s="24"/>
      <c r="Z7340" s="24"/>
      <c r="AC7340" s="24"/>
      <c r="AI7340" s="24"/>
      <c r="AL7340" s="24"/>
      <c r="AO7340" s="24"/>
      <c r="AR7340" s="24"/>
      <c r="AU7340" s="24"/>
    </row>
    <row r="7341">
      <c r="J7341" s="18"/>
      <c r="N7341" s="24"/>
      <c r="Q7341" s="24"/>
      <c r="T7341" s="24"/>
      <c r="W7341" s="24"/>
      <c r="Z7341" s="24"/>
      <c r="AC7341" s="24"/>
      <c r="AI7341" s="24"/>
      <c r="AL7341" s="24"/>
      <c r="AO7341" s="24"/>
      <c r="AR7341" s="24"/>
      <c r="AU7341" s="24"/>
    </row>
    <row r="7342">
      <c r="J7342" s="18"/>
      <c r="N7342" s="24"/>
      <c r="Q7342" s="24"/>
      <c r="T7342" s="24"/>
      <c r="W7342" s="24"/>
      <c r="Z7342" s="24"/>
      <c r="AC7342" s="24"/>
      <c r="AI7342" s="24"/>
      <c r="AL7342" s="24"/>
      <c r="AO7342" s="24"/>
      <c r="AR7342" s="24"/>
      <c r="AU7342" s="24"/>
    </row>
    <row r="7343">
      <c r="J7343" s="18"/>
      <c r="N7343" s="24"/>
      <c r="Q7343" s="24"/>
      <c r="T7343" s="24"/>
      <c r="W7343" s="24"/>
      <c r="Z7343" s="24"/>
      <c r="AC7343" s="24"/>
      <c r="AI7343" s="24"/>
      <c r="AL7343" s="24"/>
      <c r="AO7343" s="24"/>
      <c r="AR7343" s="24"/>
      <c r="AU7343" s="24"/>
    </row>
    <row r="7344">
      <c r="J7344" s="18"/>
      <c r="N7344" s="24"/>
      <c r="Q7344" s="24"/>
      <c r="T7344" s="24"/>
      <c r="W7344" s="24"/>
      <c r="Z7344" s="24"/>
      <c r="AC7344" s="24"/>
      <c r="AI7344" s="24"/>
      <c r="AL7344" s="24"/>
      <c r="AO7344" s="24"/>
      <c r="AR7344" s="24"/>
      <c r="AU7344" s="24"/>
    </row>
    <row r="7345">
      <c r="J7345" s="18"/>
      <c r="N7345" s="24"/>
      <c r="Q7345" s="24"/>
      <c r="T7345" s="24"/>
      <c r="W7345" s="24"/>
      <c r="Z7345" s="24"/>
      <c r="AC7345" s="24"/>
      <c r="AI7345" s="24"/>
      <c r="AL7345" s="24"/>
      <c r="AO7345" s="24"/>
      <c r="AR7345" s="24"/>
      <c r="AU7345" s="24"/>
    </row>
    <row r="7346">
      <c r="J7346" s="18"/>
      <c r="N7346" s="24"/>
      <c r="Q7346" s="24"/>
      <c r="T7346" s="24"/>
      <c r="W7346" s="24"/>
      <c r="Z7346" s="24"/>
      <c r="AC7346" s="24"/>
      <c r="AI7346" s="24"/>
      <c r="AL7346" s="24"/>
      <c r="AO7346" s="24"/>
      <c r="AR7346" s="24"/>
      <c r="AU7346" s="24"/>
    </row>
    <row r="7347">
      <c r="J7347" s="18"/>
      <c r="N7347" s="24"/>
      <c r="Q7347" s="24"/>
      <c r="T7347" s="24"/>
      <c r="W7347" s="24"/>
      <c r="Z7347" s="24"/>
      <c r="AC7347" s="24"/>
      <c r="AI7347" s="24"/>
      <c r="AL7347" s="24"/>
      <c r="AO7347" s="24"/>
      <c r="AR7347" s="24"/>
      <c r="AU7347" s="24"/>
    </row>
    <row r="7348">
      <c r="J7348" s="18"/>
      <c r="N7348" s="24"/>
      <c r="Q7348" s="24"/>
      <c r="T7348" s="24"/>
      <c r="W7348" s="24"/>
      <c r="Z7348" s="24"/>
      <c r="AC7348" s="24"/>
      <c r="AI7348" s="24"/>
      <c r="AL7348" s="24"/>
      <c r="AO7348" s="24"/>
      <c r="AR7348" s="24"/>
      <c r="AU7348" s="24"/>
    </row>
    <row r="7349">
      <c r="J7349" s="18"/>
      <c r="N7349" s="24"/>
      <c r="Q7349" s="24"/>
      <c r="T7349" s="24"/>
      <c r="W7349" s="24"/>
      <c r="Z7349" s="24"/>
      <c r="AC7349" s="24"/>
      <c r="AI7349" s="24"/>
      <c r="AL7349" s="24"/>
      <c r="AO7349" s="24"/>
      <c r="AR7349" s="24"/>
      <c r="AU7349" s="24"/>
    </row>
    <row r="7350">
      <c r="J7350" s="18"/>
      <c r="N7350" s="24"/>
      <c r="Q7350" s="24"/>
      <c r="T7350" s="24"/>
      <c r="W7350" s="24"/>
      <c r="Z7350" s="24"/>
      <c r="AC7350" s="24"/>
      <c r="AI7350" s="24"/>
      <c r="AL7350" s="24"/>
      <c r="AO7350" s="24"/>
      <c r="AR7350" s="24"/>
      <c r="AU7350" s="24"/>
    </row>
    <row r="7351">
      <c r="J7351" s="18"/>
      <c r="N7351" s="24"/>
      <c r="Q7351" s="24"/>
      <c r="T7351" s="24"/>
      <c r="W7351" s="24"/>
      <c r="Z7351" s="24"/>
      <c r="AC7351" s="24"/>
      <c r="AI7351" s="24"/>
      <c r="AL7351" s="24"/>
      <c r="AO7351" s="24"/>
      <c r="AR7351" s="24"/>
      <c r="AU7351" s="24"/>
    </row>
    <row r="7352">
      <c r="J7352" s="18"/>
      <c r="N7352" s="24"/>
      <c r="Q7352" s="24"/>
      <c r="T7352" s="24"/>
      <c r="W7352" s="24"/>
      <c r="Z7352" s="24"/>
      <c r="AC7352" s="24"/>
      <c r="AI7352" s="24"/>
      <c r="AL7352" s="24"/>
      <c r="AO7352" s="24"/>
      <c r="AR7352" s="24"/>
      <c r="AU7352" s="24"/>
    </row>
    <row r="7353">
      <c r="J7353" s="18"/>
      <c r="N7353" s="24"/>
      <c r="Q7353" s="24"/>
      <c r="T7353" s="24"/>
      <c r="W7353" s="24"/>
      <c r="Z7353" s="24"/>
      <c r="AC7353" s="24"/>
      <c r="AI7353" s="24"/>
      <c r="AL7353" s="24"/>
      <c r="AO7353" s="24"/>
      <c r="AR7353" s="24"/>
      <c r="AU7353" s="24"/>
    </row>
    <row r="7354">
      <c r="J7354" s="18"/>
      <c r="N7354" s="24"/>
      <c r="Q7354" s="24"/>
      <c r="T7354" s="24"/>
      <c r="W7354" s="24"/>
      <c r="Z7354" s="24"/>
      <c r="AC7354" s="24"/>
      <c r="AI7354" s="24"/>
      <c r="AL7354" s="24"/>
      <c r="AO7354" s="24"/>
      <c r="AR7354" s="24"/>
      <c r="AU7354" s="24"/>
    </row>
    <row r="7355">
      <c r="J7355" s="18"/>
      <c r="N7355" s="24"/>
      <c r="Q7355" s="24"/>
      <c r="T7355" s="24"/>
      <c r="W7355" s="24"/>
      <c r="Z7355" s="24"/>
      <c r="AC7355" s="24"/>
      <c r="AI7355" s="24"/>
      <c r="AL7355" s="24"/>
      <c r="AO7355" s="24"/>
      <c r="AR7355" s="24"/>
      <c r="AU7355" s="24"/>
    </row>
    <row r="7356">
      <c r="J7356" s="18"/>
      <c r="N7356" s="24"/>
      <c r="Q7356" s="24"/>
      <c r="T7356" s="24"/>
      <c r="W7356" s="24"/>
      <c r="Z7356" s="24"/>
      <c r="AC7356" s="24"/>
      <c r="AI7356" s="24"/>
      <c r="AL7356" s="24"/>
      <c r="AO7356" s="24"/>
      <c r="AR7356" s="24"/>
      <c r="AU7356" s="24"/>
    </row>
    <row r="7357">
      <c r="J7357" s="18"/>
      <c r="N7357" s="24"/>
      <c r="Q7357" s="24"/>
      <c r="T7357" s="24"/>
      <c r="W7357" s="24"/>
      <c r="Z7357" s="24"/>
      <c r="AC7357" s="24"/>
      <c r="AI7357" s="24"/>
      <c r="AL7357" s="24"/>
      <c r="AO7357" s="24"/>
      <c r="AR7357" s="24"/>
      <c r="AU7357" s="24"/>
    </row>
    <row r="7358">
      <c r="J7358" s="18"/>
      <c r="N7358" s="24"/>
      <c r="Q7358" s="24"/>
      <c r="T7358" s="24"/>
      <c r="W7358" s="24"/>
      <c r="Z7358" s="24"/>
      <c r="AC7358" s="24"/>
      <c r="AI7358" s="24"/>
      <c r="AL7358" s="24"/>
      <c r="AO7358" s="24"/>
      <c r="AR7358" s="24"/>
      <c r="AU7358" s="24"/>
    </row>
    <row r="7359">
      <c r="J7359" s="18"/>
      <c r="N7359" s="24"/>
      <c r="Q7359" s="24"/>
      <c r="T7359" s="24"/>
      <c r="W7359" s="24"/>
      <c r="Z7359" s="24"/>
      <c r="AC7359" s="24"/>
      <c r="AI7359" s="24"/>
      <c r="AL7359" s="24"/>
      <c r="AO7359" s="24"/>
      <c r="AR7359" s="24"/>
      <c r="AU7359" s="24"/>
    </row>
    <row r="7360">
      <c r="J7360" s="18"/>
      <c r="N7360" s="24"/>
      <c r="Q7360" s="24"/>
      <c r="T7360" s="24"/>
      <c r="W7360" s="24"/>
      <c r="Z7360" s="24"/>
      <c r="AC7360" s="24"/>
      <c r="AI7360" s="24"/>
      <c r="AL7360" s="24"/>
      <c r="AO7360" s="24"/>
      <c r="AR7360" s="24"/>
      <c r="AU7360" s="24"/>
    </row>
    <row r="7361">
      <c r="J7361" s="18"/>
      <c r="N7361" s="24"/>
      <c r="Q7361" s="24"/>
      <c r="T7361" s="24"/>
      <c r="W7361" s="24"/>
      <c r="Z7361" s="24"/>
      <c r="AC7361" s="24"/>
      <c r="AI7361" s="24"/>
      <c r="AL7361" s="24"/>
      <c r="AO7361" s="24"/>
      <c r="AR7361" s="24"/>
      <c r="AU7361" s="24"/>
    </row>
    <row r="7362">
      <c r="J7362" s="18"/>
      <c r="N7362" s="24"/>
      <c r="Q7362" s="24"/>
      <c r="T7362" s="24"/>
      <c r="W7362" s="24"/>
      <c r="Z7362" s="24"/>
      <c r="AC7362" s="24"/>
      <c r="AI7362" s="24"/>
      <c r="AL7362" s="24"/>
      <c r="AO7362" s="24"/>
      <c r="AR7362" s="24"/>
      <c r="AU7362" s="24"/>
    </row>
    <row r="7363">
      <c r="J7363" s="18"/>
      <c r="N7363" s="24"/>
      <c r="Q7363" s="24"/>
      <c r="T7363" s="24"/>
      <c r="W7363" s="24"/>
      <c r="Z7363" s="24"/>
      <c r="AC7363" s="24"/>
      <c r="AI7363" s="24"/>
      <c r="AL7363" s="24"/>
      <c r="AO7363" s="24"/>
      <c r="AR7363" s="24"/>
      <c r="AU7363" s="24"/>
    </row>
    <row r="7364">
      <c r="J7364" s="18"/>
      <c r="N7364" s="24"/>
      <c r="Q7364" s="24"/>
      <c r="T7364" s="24"/>
      <c r="W7364" s="24"/>
      <c r="Z7364" s="24"/>
      <c r="AC7364" s="24"/>
      <c r="AI7364" s="24"/>
      <c r="AL7364" s="24"/>
      <c r="AO7364" s="24"/>
      <c r="AR7364" s="24"/>
      <c r="AU7364" s="24"/>
    </row>
    <row r="7365">
      <c r="J7365" s="18"/>
      <c r="N7365" s="24"/>
      <c r="Q7365" s="24"/>
      <c r="T7365" s="24"/>
      <c r="W7365" s="24"/>
      <c r="Z7365" s="24"/>
      <c r="AC7365" s="24"/>
      <c r="AI7365" s="24"/>
      <c r="AL7365" s="24"/>
      <c r="AO7365" s="24"/>
      <c r="AR7365" s="24"/>
      <c r="AU7365" s="24"/>
    </row>
    <row r="7366">
      <c r="J7366" s="18"/>
      <c r="N7366" s="24"/>
      <c r="Q7366" s="24"/>
      <c r="T7366" s="24"/>
      <c r="W7366" s="24"/>
      <c r="Z7366" s="24"/>
      <c r="AC7366" s="24"/>
      <c r="AI7366" s="24"/>
      <c r="AL7366" s="24"/>
      <c r="AO7366" s="24"/>
      <c r="AR7366" s="24"/>
      <c r="AU7366" s="24"/>
    </row>
    <row r="7367">
      <c r="J7367" s="18"/>
      <c r="N7367" s="24"/>
      <c r="Q7367" s="24"/>
      <c r="T7367" s="24"/>
      <c r="W7367" s="24"/>
      <c r="Z7367" s="24"/>
      <c r="AC7367" s="24"/>
      <c r="AI7367" s="24"/>
      <c r="AL7367" s="24"/>
      <c r="AO7367" s="24"/>
      <c r="AR7367" s="24"/>
      <c r="AU7367" s="24"/>
    </row>
    <row r="7368">
      <c r="J7368" s="18"/>
      <c r="N7368" s="24"/>
      <c r="Q7368" s="24"/>
      <c r="T7368" s="24"/>
      <c r="W7368" s="24"/>
      <c r="Z7368" s="24"/>
      <c r="AC7368" s="24"/>
      <c r="AI7368" s="24"/>
      <c r="AL7368" s="24"/>
      <c r="AO7368" s="24"/>
      <c r="AR7368" s="24"/>
      <c r="AU7368" s="24"/>
    </row>
    <row r="7369">
      <c r="J7369" s="18"/>
      <c r="N7369" s="24"/>
      <c r="Q7369" s="24"/>
      <c r="T7369" s="24"/>
      <c r="W7369" s="24"/>
      <c r="Z7369" s="24"/>
      <c r="AC7369" s="24"/>
      <c r="AI7369" s="24"/>
      <c r="AL7369" s="24"/>
      <c r="AO7369" s="24"/>
      <c r="AR7369" s="24"/>
      <c r="AU7369" s="24"/>
    </row>
    <row r="7370">
      <c r="J7370" s="18"/>
      <c r="N7370" s="24"/>
      <c r="Q7370" s="24"/>
      <c r="T7370" s="24"/>
      <c r="W7370" s="24"/>
      <c r="Z7370" s="24"/>
      <c r="AC7370" s="24"/>
      <c r="AI7370" s="24"/>
      <c r="AL7370" s="24"/>
      <c r="AO7370" s="24"/>
      <c r="AR7370" s="24"/>
      <c r="AU7370" s="24"/>
    </row>
    <row r="7371">
      <c r="J7371" s="18"/>
      <c r="N7371" s="24"/>
      <c r="Q7371" s="24"/>
      <c r="T7371" s="24"/>
      <c r="W7371" s="24"/>
      <c r="Z7371" s="24"/>
      <c r="AC7371" s="24"/>
      <c r="AI7371" s="24"/>
      <c r="AL7371" s="24"/>
      <c r="AO7371" s="24"/>
      <c r="AR7371" s="24"/>
      <c r="AU7371" s="24"/>
    </row>
    <row r="7372">
      <c r="J7372" s="18"/>
      <c r="N7372" s="24"/>
      <c r="Q7372" s="24"/>
      <c r="T7372" s="24"/>
      <c r="W7372" s="24"/>
      <c r="Z7372" s="24"/>
      <c r="AC7372" s="24"/>
      <c r="AI7372" s="24"/>
      <c r="AL7372" s="24"/>
      <c r="AO7372" s="24"/>
      <c r="AR7372" s="24"/>
      <c r="AU7372" s="24"/>
    </row>
    <row r="7373">
      <c r="J7373" s="18"/>
      <c r="N7373" s="24"/>
      <c r="Q7373" s="24"/>
      <c r="T7373" s="24"/>
      <c r="W7373" s="24"/>
      <c r="Z7373" s="24"/>
      <c r="AC7373" s="24"/>
      <c r="AI7373" s="24"/>
      <c r="AL7373" s="24"/>
      <c r="AO7373" s="24"/>
      <c r="AR7373" s="24"/>
      <c r="AU7373" s="24"/>
    </row>
    <row r="7374">
      <c r="J7374" s="18"/>
      <c r="N7374" s="24"/>
      <c r="Q7374" s="24"/>
      <c r="T7374" s="24"/>
      <c r="W7374" s="24"/>
      <c r="Z7374" s="24"/>
      <c r="AC7374" s="24"/>
      <c r="AI7374" s="24"/>
      <c r="AL7374" s="24"/>
      <c r="AO7374" s="24"/>
      <c r="AR7374" s="24"/>
      <c r="AU7374" s="24"/>
    </row>
    <row r="7375">
      <c r="J7375" s="18"/>
      <c r="N7375" s="24"/>
      <c r="Q7375" s="24"/>
      <c r="T7375" s="24"/>
      <c r="W7375" s="24"/>
      <c r="Z7375" s="24"/>
      <c r="AC7375" s="24"/>
      <c r="AI7375" s="24"/>
      <c r="AL7375" s="24"/>
      <c r="AO7375" s="24"/>
      <c r="AR7375" s="24"/>
      <c r="AU7375" s="24"/>
    </row>
    <row r="7376">
      <c r="J7376" s="18"/>
      <c r="N7376" s="24"/>
      <c r="Q7376" s="24"/>
      <c r="T7376" s="24"/>
      <c r="W7376" s="24"/>
      <c r="Z7376" s="24"/>
      <c r="AC7376" s="24"/>
      <c r="AI7376" s="24"/>
      <c r="AL7376" s="24"/>
      <c r="AO7376" s="24"/>
      <c r="AR7376" s="24"/>
      <c r="AU7376" s="24"/>
    </row>
    <row r="7377">
      <c r="J7377" s="18"/>
      <c r="N7377" s="24"/>
      <c r="Q7377" s="24"/>
      <c r="T7377" s="24"/>
      <c r="W7377" s="24"/>
      <c r="Z7377" s="24"/>
      <c r="AC7377" s="24"/>
      <c r="AI7377" s="24"/>
      <c r="AL7377" s="24"/>
      <c r="AO7377" s="24"/>
      <c r="AR7377" s="24"/>
      <c r="AU7377" s="24"/>
    </row>
    <row r="7378">
      <c r="J7378" s="18"/>
      <c r="N7378" s="24"/>
      <c r="Q7378" s="24"/>
      <c r="T7378" s="24"/>
      <c r="W7378" s="24"/>
      <c r="Z7378" s="24"/>
      <c r="AC7378" s="24"/>
      <c r="AI7378" s="24"/>
      <c r="AL7378" s="24"/>
      <c r="AO7378" s="24"/>
      <c r="AR7378" s="24"/>
      <c r="AU7378" s="24"/>
    </row>
    <row r="7379">
      <c r="J7379" s="18"/>
      <c r="N7379" s="24"/>
      <c r="Q7379" s="24"/>
      <c r="T7379" s="24"/>
      <c r="W7379" s="24"/>
      <c r="Z7379" s="24"/>
      <c r="AC7379" s="24"/>
      <c r="AI7379" s="24"/>
      <c r="AL7379" s="24"/>
      <c r="AO7379" s="24"/>
      <c r="AR7379" s="24"/>
      <c r="AU7379" s="24"/>
    </row>
    <row r="7380">
      <c r="J7380" s="18"/>
      <c r="N7380" s="24"/>
      <c r="Q7380" s="24"/>
      <c r="T7380" s="24"/>
      <c r="W7380" s="24"/>
      <c r="Z7380" s="24"/>
      <c r="AC7380" s="24"/>
      <c r="AI7380" s="24"/>
      <c r="AL7380" s="24"/>
      <c r="AO7380" s="24"/>
      <c r="AR7380" s="24"/>
      <c r="AU7380" s="24"/>
    </row>
    <row r="7381">
      <c r="J7381" s="18"/>
      <c r="N7381" s="24"/>
      <c r="Q7381" s="24"/>
      <c r="T7381" s="24"/>
      <c r="W7381" s="24"/>
      <c r="Z7381" s="24"/>
      <c r="AC7381" s="24"/>
      <c r="AI7381" s="24"/>
      <c r="AL7381" s="24"/>
      <c r="AO7381" s="24"/>
      <c r="AR7381" s="24"/>
      <c r="AU7381" s="24"/>
    </row>
    <row r="7382">
      <c r="J7382" s="18"/>
      <c r="N7382" s="24"/>
      <c r="Q7382" s="24"/>
      <c r="T7382" s="24"/>
      <c r="W7382" s="24"/>
      <c r="Z7382" s="24"/>
      <c r="AC7382" s="24"/>
      <c r="AI7382" s="24"/>
      <c r="AL7382" s="24"/>
      <c r="AO7382" s="24"/>
      <c r="AR7382" s="24"/>
      <c r="AU7382" s="24"/>
    </row>
    <row r="7383">
      <c r="J7383" s="18"/>
      <c r="N7383" s="24"/>
      <c r="Q7383" s="24"/>
      <c r="T7383" s="24"/>
      <c r="W7383" s="24"/>
      <c r="Z7383" s="24"/>
      <c r="AC7383" s="24"/>
      <c r="AI7383" s="24"/>
      <c r="AL7383" s="24"/>
      <c r="AO7383" s="24"/>
      <c r="AR7383" s="24"/>
      <c r="AU7383" s="24"/>
    </row>
    <row r="7384">
      <c r="J7384" s="18"/>
      <c r="N7384" s="24"/>
      <c r="Q7384" s="24"/>
      <c r="T7384" s="24"/>
      <c r="W7384" s="24"/>
      <c r="Z7384" s="24"/>
      <c r="AC7384" s="24"/>
      <c r="AI7384" s="24"/>
      <c r="AL7384" s="24"/>
      <c r="AO7384" s="24"/>
      <c r="AR7384" s="24"/>
      <c r="AU7384" s="24"/>
    </row>
    <row r="7385">
      <c r="J7385" s="18"/>
      <c r="N7385" s="24"/>
      <c r="Q7385" s="24"/>
      <c r="T7385" s="24"/>
      <c r="W7385" s="24"/>
      <c r="Z7385" s="24"/>
      <c r="AC7385" s="24"/>
      <c r="AI7385" s="24"/>
      <c r="AL7385" s="24"/>
      <c r="AO7385" s="24"/>
      <c r="AR7385" s="24"/>
      <c r="AU7385" s="24"/>
    </row>
    <row r="7386">
      <c r="J7386" s="18"/>
      <c r="N7386" s="24"/>
      <c r="Q7386" s="24"/>
      <c r="T7386" s="24"/>
      <c r="W7386" s="24"/>
      <c r="Z7386" s="24"/>
      <c r="AC7386" s="24"/>
      <c r="AI7386" s="24"/>
      <c r="AL7386" s="24"/>
      <c r="AO7386" s="24"/>
      <c r="AR7386" s="24"/>
      <c r="AU7386" s="24"/>
    </row>
    <row r="7387">
      <c r="J7387" s="18"/>
      <c r="N7387" s="24"/>
      <c r="Q7387" s="24"/>
      <c r="T7387" s="24"/>
      <c r="W7387" s="24"/>
      <c r="Z7387" s="24"/>
      <c r="AC7387" s="24"/>
      <c r="AI7387" s="24"/>
      <c r="AL7387" s="24"/>
      <c r="AO7387" s="24"/>
      <c r="AR7387" s="24"/>
      <c r="AU7387" s="24"/>
    </row>
    <row r="7388">
      <c r="J7388" s="18"/>
      <c r="N7388" s="24"/>
      <c r="Q7388" s="24"/>
      <c r="T7388" s="24"/>
      <c r="W7388" s="24"/>
      <c r="Z7388" s="24"/>
      <c r="AC7388" s="24"/>
      <c r="AI7388" s="24"/>
      <c r="AL7388" s="24"/>
      <c r="AO7388" s="24"/>
      <c r="AR7388" s="24"/>
      <c r="AU7388" s="24"/>
    </row>
    <row r="7389">
      <c r="J7389" s="18"/>
      <c r="N7389" s="24"/>
      <c r="Q7389" s="24"/>
      <c r="T7389" s="24"/>
      <c r="W7389" s="24"/>
      <c r="Z7389" s="24"/>
      <c r="AC7389" s="24"/>
      <c r="AI7389" s="24"/>
      <c r="AL7389" s="24"/>
      <c r="AO7389" s="24"/>
      <c r="AR7389" s="24"/>
      <c r="AU7389" s="24"/>
    </row>
    <row r="7390">
      <c r="J7390" s="18"/>
      <c r="N7390" s="24"/>
      <c r="Q7390" s="24"/>
      <c r="T7390" s="24"/>
      <c r="W7390" s="24"/>
      <c r="Z7390" s="24"/>
      <c r="AC7390" s="24"/>
      <c r="AI7390" s="24"/>
      <c r="AL7390" s="24"/>
      <c r="AO7390" s="24"/>
      <c r="AR7390" s="24"/>
      <c r="AU7390" s="24"/>
    </row>
    <row r="7391">
      <c r="J7391" s="18"/>
      <c r="N7391" s="24"/>
      <c r="Q7391" s="24"/>
      <c r="T7391" s="24"/>
      <c r="W7391" s="24"/>
      <c r="Z7391" s="24"/>
      <c r="AC7391" s="24"/>
      <c r="AI7391" s="24"/>
      <c r="AL7391" s="24"/>
      <c r="AO7391" s="24"/>
      <c r="AR7391" s="24"/>
      <c r="AU7391" s="24"/>
    </row>
    <row r="7392">
      <c r="J7392" s="18"/>
      <c r="N7392" s="24"/>
      <c r="Q7392" s="24"/>
      <c r="T7392" s="24"/>
      <c r="W7392" s="24"/>
      <c r="Z7392" s="24"/>
      <c r="AC7392" s="24"/>
      <c r="AI7392" s="24"/>
      <c r="AL7392" s="24"/>
      <c r="AO7392" s="24"/>
      <c r="AR7392" s="24"/>
      <c r="AU7392" s="24"/>
    </row>
    <row r="7393">
      <c r="J7393" s="18"/>
      <c r="N7393" s="24"/>
      <c r="Q7393" s="24"/>
      <c r="T7393" s="24"/>
      <c r="W7393" s="24"/>
      <c r="Z7393" s="24"/>
      <c r="AC7393" s="24"/>
      <c r="AI7393" s="24"/>
      <c r="AL7393" s="24"/>
      <c r="AO7393" s="24"/>
      <c r="AR7393" s="24"/>
      <c r="AU7393" s="24"/>
    </row>
    <row r="7394">
      <c r="J7394" s="18"/>
      <c r="N7394" s="24"/>
      <c r="Q7394" s="24"/>
      <c r="T7394" s="24"/>
      <c r="W7394" s="24"/>
      <c r="Z7394" s="24"/>
      <c r="AC7394" s="24"/>
      <c r="AI7394" s="24"/>
      <c r="AL7394" s="24"/>
      <c r="AO7394" s="24"/>
      <c r="AR7394" s="24"/>
      <c r="AU7394" s="24"/>
    </row>
    <row r="7395">
      <c r="J7395" s="18"/>
      <c r="N7395" s="24"/>
      <c r="Q7395" s="24"/>
      <c r="T7395" s="24"/>
      <c r="W7395" s="24"/>
      <c r="Z7395" s="24"/>
      <c r="AC7395" s="24"/>
      <c r="AI7395" s="24"/>
      <c r="AL7395" s="24"/>
      <c r="AO7395" s="24"/>
      <c r="AR7395" s="24"/>
      <c r="AU7395" s="24"/>
    </row>
    <row r="7396">
      <c r="J7396" s="18"/>
      <c r="N7396" s="24"/>
      <c r="Q7396" s="24"/>
      <c r="T7396" s="24"/>
      <c r="W7396" s="24"/>
      <c r="Z7396" s="24"/>
      <c r="AC7396" s="24"/>
      <c r="AI7396" s="24"/>
      <c r="AL7396" s="24"/>
      <c r="AO7396" s="24"/>
      <c r="AR7396" s="24"/>
      <c r="AU7396" s="24"/>
    </row>
    <row r="7397">
      <c r="J7397" s="18"/>
      <c r="N7397" s="24"/>
      <c r="Q7397" s="24"/>
      <c r="T7397" s="24"/>
      <c r="W7397" s="24"/>
      <c r="Z7397" s="24"/>
      <c r="AC7397" s="24"/>
      <c r="AI7397" s="24"/>
      <c r="AL7397" s="24"/>
      <c r="AO7397" s="24"/>
      <c r="AR7397" s="24"/>
      <c r="AU7397" s="24"/>
    </row>
    <row r="7398">
      <c r="J7398" s="18"/>
      <c r="N7398" s="24"/>
      <c r="Q7398" s="24"/>
      <c r="T7398" s="24"/>
      <c r="W7398" s="24"/>
      <c r="Z7398" s="24"/>
      <c r="AC7398" s="24"/>
      <c r="AI7398" s="24"/>
      <c r="AL7398" s="24"/>
      <c r="AO7398" s="24"/>
      <c r="AR7398" s="24"/>
      <c r="AU7398" s="24"/>
    </row>
    <row r="7399">
      <c r="J7399" s="18"/>
      <c r="N7399" s="24"/>
      <c r="Q7399" s="24"/>
      <c r="T7399" s="24"/>
      <c r="W7399" s="24"/>
      <c r="Z7399" s="24"/>
      <c r="AC7399" s="24"/>
      <c r="AI7399" s="24"/>
      <c r="AL7399" s="24"/>
      <c r="AO7399" s="24"/>
      <c r="AR7399" s="24"/>
      <c r="AU7399" s="24"/>
    </row>
    <row r="7400">
      <c r="J7400" s="18"/>
      <c r="N7400" s="24"/>
      <c r="Q7400" s="24"/>
      <c r="T7400" s="24"/>
      <c r="W7400" s="24"/>
      <c r="Z7400" s="24"/>
      <c r="AC7400" s="24"/>
      <c r="AI7400" s="24"/>
      <c r="AL7400" s="24"/>
      <c r="AO7400" s="24"/>
      <c r="AR7400" s="24"/>
      <c r="AU7400" s="24"/>
    </row>
    <row r="7401">
      <c r="J7401" s="18"/>
      <c r="N7401" s="24"/>
      <c r="Q7401" s="24"/>
      <c r="T7401" s="24"/>
      <c r="W7401" s="24"/>
      <c r="Z7401" s="24"/>
      <c r="AC7401" s="24"/>
      <c r="AI7401" s="24"/>
      <c r="AL7401" s="24"/>
      <c r="AO7401" s="24"/>
      <c r="AR7401" s="24"/>
      <c r="AU7401" s="24"/>
    </row>
    <row r="7402">
      <c r="J7402" s="18"/>
      <c r="N7402" s="24"/>
      <c r="Q7402" s="24"/>
      <c r="T7402" s="24"/>
      <c r="W7402" s="24"/>
      <c r="Z7402" s="24"/>
      <c r="AC7402" s="24"/>
      <c r="AI7402" s="24"/>
      <c r="AL7402" s="24"/>
      <c r="AO7402" s="24"/>
      <c r="AR7402" s="24"/>
      <c r="AU7402" s="24"/>
    </row>
    <row r="7403">
      <c r="J7403" s="18"/>
      <c r="N7403" s="24"/>
      <c r="Q7403" s="24"/>
      <c r="T7403" s="24"/>
      <c r="W7403" s="24"/>
      <c r="Z7403" s="24"/>
      <c r="AC7403" s="24"/>
      <c r="AI7403" s="24"/>
      <c r="AL7403" s="24"/>
      <c r="AO7403" s="24"/>
      <c r="AR7403" s="24"/>
      <c r="AU7403" s="24"/>
    </row>
    <row r="7404">
      <c r="J7404" s="18"/>
      <c r="N7404" s="24"/>
      <c r="Q7404" s="24"/>
      <c r="T7404" s="24"/>
      <c r="W7404" s="24"/>
      <c r="Z7404" s="24"/>
      <c r="AC7404" s="24"/>
      <c r="AI7404" s="24"/>
      <c r="AL7404" s="24"/>
      <c r="AO7404" s="24"/>
      <c r="AR7404" s="24"/>
      <c r="AU7404" s="24"/>
    </row>
    <row r="7405">
      <c r="J7405" s="18"/>
      <c r="N7405" s="24"/>
      <c r="Q7405" s="24"/>
      <c r="T7405" s="24"/>
      <c r="W7405" s="24"/>
      <c r="Z7405" s="24"/>
      <c r="AC7405" s="24"/>
      <c r="AI7405" s="24"/>
      <c r="AL7405" s="24"/>
      <c r="AO7405" s="24"/>
      <c r="AR7405" s="24"/>
      <c r="AU7405" s="24"/>
    </row>
    <row r="7406">
      <c r="J7406" s="18"/>
      <c r="N7406" s="24"/>
      <c r="Q7406" s="24"/>
      <c r="T7406" s="24"/>
      <c r="W7406" s="24"/>
      <c r="Z7406" s="24"/>
      <c r="AC7406" s="24"/>
      <c r="AI7406" s="24"/>
      <c r="AL7406" s="24"/>
      <c r="AO7406" s="24"/>
      <c r="AR7406" s="24"/>
      <c r="AU7406" s="24"/>
    </row>
    <row r="7407">
      <c r="J7407" s="18"/>
      <c r="N7407" s="24"/>
      <c r="Q7407" s="24"/>
      <c r="T7407" s="24"/>
      <c r="W7407" s="24"/>
      <c r="Z7407" s="24"/>
      <c r="AC7407" s="24"/>
      <c r="AI7407" s="24"/>
      <c r="AL7407" s="24"/>
      <c r="AO7407" s="24"/>
      <c r="AR7407" s="24"/>
      <c r="AU7407" s="24"/>
    </row>
    <row r="7408">
      <c r="J7408" s="18"/>
      <c r="N7408" s="24"/>
      <c r="Q7408" s="24"/>
      <c r="T7408" s="24"/>
      <c r="W7408" s="24"/>
      <c r="Z7408" s="24"/>
      <c r="AC7408" s="24"/>
      <c r="AI7408" s="24"/>
      <c r="AL7408" s="24"/>
      <c r="AO7408" s="24"/>
      <c r="AR7408" s="24"/>
      <c r="AU7408" s="24"/>
    </row>
    <row r="7409">
      <c r="J7409" s="18"/>
      <c r="N7409" s="24"/>
      <c r="Q7409" s="24"/>
      <c r="T7409" s="24"/>
      <c r="W7409" s="24"/>
      <c r="Z7409" s="24"/>
      <c r="AC7409" s="24"/>
      <c r="AI7409" s="24"/>
      <c r="AL7409" s="24"/>
      <c r="AO7409" s="24"/>
      <c r="AR7409" s="24"/>
      <c r="AU7409" s="24"/>
    </row>
    <row r="7410">
      <c r="J7410" s="18"/>
      <c r="N7410" s="24"/>
      <c r="Q7410" s="24"/>
      <c r="T7410" s="24"/>
      <c r="W7410" s="24"/>
      <c r="Z7410" s="24"/>
      <c r="AC7410" s="24"/>
      <c r="AI7410" s="24"/>
      <c r="AL7410" s="24"/>
      <c r="AO7410" s="24"/>
      <c r="AR7410" s="24"/>
      <c r="AU7410" s="24"/>
    </row>
    <row r="7411">
      <c r="J7411" s="18"/>
      <c r="N7411" s="24"/>
      <c r="Q7411" s="24"/>
      <c r="T7411" s="24"/>
      <c r="W7411" s="24"/>
      <c r="Z7411" s="24"/>
      <c r="AC7411" s="24"/>
      <c r="AI7411" s="24"/>
      <c r="AL7411" s="24"/>
      <c r="AO7411" s="24"/>
      <c r="AR7411" s="24"/>
      <c r="AU7411" s="24"/>
    </row>
    <row r="7412">
      <c r="J7412" s="18"/>
      <c r="N7412" s="24"/>
      <c r="Q7412" s="24"/>
      <c r="T7412" s="24"/>
      <c r="W7412" s="24"/>
      <c r="Z7412" s="24"/>
      <c r="AC7412" s="24"/>
      <c r="AI7412" s="24"/>
      <c r="AL7412" s="24"/>
      <c r="AO7412" s="24"/>
      <c r="AR7412" s="24"/>
      <c r="AU7412" s="24"/>
    </row>
    <row r="7413">
      <c r="J7413" s="18"/>
      <c r="N7413" s="24"/>
      <c r="Q7413" s="24"/>
      <c r="T7413" s="24"/>
      <c r="W7413" s="24"/>
      <c r="Z7413" s="24"/>
      <c r="AC7413" s="24"/>
      <c r="AI7413" s="24"/>
      <c r="AL7413" s="24"/>
      <c r="AO7413" s="24"/>
      <c r="AR7413" s="24"/>
      <c r="AU7413" s="24"/>
    </row>
    <row r="7414">
      <c r="J7414" s="18"/>
      <c r="N7414" s="24"/>
      <c r="Q7414" s="24"/>
      <c r="T7414" s="24"/>
      <c r="W7414" s="24"/>
      <c r="Z7414" s="24"/>
      <c r="AC7414" s="24"/>
      <c r="AI7414" s="24"/>
      <c r="AL7414" s="24"/>
      <c r="AO7414" s="24"/>
      <c r="AR7414" s="24"/>
      <c r="AU7414" s="24"/>
    </row>
    <row r="7415">
      <c r="J7415" s="18"/>
      <c r="N7415" s="24"/>
      <c r="Q7415" s="24"/>
      <c r="T7415" s="24"/>
      <c r="W7415" s="24"/>
      <c r="Z7415" s="24"/>
      <c r="AC7415" s="24"/>
      <c r="AI7415" s="24"/>
      <c r="AL7415" s="24"/>
      <c r="AO7415" s="24"/>
      <c r="AR7415" s="24"/>
      <c r="AU7415" s="24"/>
    </row>
    <row r="7416">
      <c r="J7416" s="18"/>
      <c r="N7416" s="24"/>
      <c r="Q7416" s="24"/>
      <c r="T7416" s="24"/>
      <c r="W7416" s="24"/>
      <c r="Z7416" s="24"/>
      <c r="AC7416" s="24"/>
      <c r="AI7416" s="24"/>
      <c r="AL7416" s="24"/>
      <c r="AO7416" s="24"/>
      <c r="AR7416" s="24"/>
      <c r="AU7416" s="24"/>
    </row>
    <row r="7417">
      <c r="J7417" s="18"/>
      <c r="N7417" s="24"/>
      <c r="Q7417" s="24"/>
      <c r="T7417" s="24"/>
      <c r="W7417" s="24"/>
      <c r="Z7417" s="24"/>
      <c r="AC7417" s="24"/>
      <c r="AI7417" s="24"/>
      <c r="AL7417" s="24"/>
      <c r="AO7417" s="24"/>
      <c r="AR7417" s="24"/>
      <c r="AU7417" s="24"/>
    </row>
    <row r="7418">
      <c r="J7418" s="18"/>
      <c r="N7418" s="24"/>
      <c r="Q7418" s="24"/>
      <c r="T7418" s="24"/>
      <c r="W7418" s="24"/>
      <c r="Z7418" s="24"/>
      <c r="AC7418" s="24"/>
      <c r="AI7418" s="24"/>
      <c r="AL7418" s="24"/>
      <c r="AO7418" s="24"/>
      <c r="AR7418" s="24"/>
      <c r="AU7418" s="24"/>
    </row>
    <row r="7419">
      <c r="J7419" s="18"/>
      <c r="N7419" s="24"/>
      <c r="Q7419" s="24"/>
      <c r="T7419" s="24"/>
      <c r="W7419" s="24"/>
      <c r="Z7419" s="24"/>
      <c r="AC7419" s="24"/>
      <c r="AI7419" s="24"/>
      <c r="AL7419" s="24"/>
      <c r="AO7419" s="24"/>
      <c r="AR7419" s="24"/>
      <c r="AU7419" s="24"/>
    </row>
    <row r="7420">
      <c r="J7420" s="18"/>
      <c r="N7420" s="24"/>
      <c r="Q7420" s="24"/>
      <c r="T7420" s="24"/>
      <c r="W7420" s="24"/>
      <c r="Z7420" s="24"/>
      <c r="AC7420" s="24"/>
      <c r="AI7420" s="24"/>
      <c r="AL7420" s="24"/>
      <c r="AO7420" s="24"/>
      <c r="AR7420" s="24"/>
      <c r="AU7420" s="24"/>
    </row>
    <row r="7421">
      <c r="J7421" s="18"/>
      <c r="N7421" s="24"/>
      <c r="Q7421" s="24"/>
      <c r="T7421" s="24"/>
      <c r="W7421" s="24"/>
      <c r="Z7421" s="24"/>
      <c r="AC7421" s="24"/>
      <c r="AI7421" s="24"/>
      <c r="AL7421" s="24"/>
      <c r="AO7421" s="24"/>
      <c r="AR7421" s="24"/>
      <c r="AU7421" s="24"/>
    </row>
    <row r="7422">
      <c r="J7422" s="18"/>
      <c r="N7422" s="24"/>
      <c r="Q7422" s="24"/>
      <c r="T7422" s="24"/>
      <c r="W7422" s="24"/>
      <c r="Z7422" s="24"/>
      <c r="AC7422" s="24"/>
      <c r="AI7422" s="24"/>
      <c r="AL7422" s="24"/>
      <c r="AO7422" s="24"/>
      <c r="AR7422" s="24"/>
      <c r="AU7422" s="24"/>
    </row>
    <row r="7423">
      <c r="J7423" s="18"/>
      <c r="N7423" s="24"/>
      <c r="Q7423" s="24"/>
      <c r="T7423" s="24"/>
      <c r="W7423" s="24"/>
      <c r="Z7423" s="24"/>
      <c r="AC7423" s="24"/>
      <c r="AI7423" s="24"/>
      <c r="AL7423" s="24"/>
      <c r="AO7423" s="24"/>
      <c r="AR7423" s="24"/>
      <c r="AU7423" s="24"/>
    </row>
    <row r="7424">
      <c r="J7424" s="18"/>
      <c r="N7424" s="24"/>
      <c r="Q7424" s="24"/>
      <c r="T7424" s="24"/>
      <c r="W7424" s="24"/>
      <c r="Z7424" s="24"/>
      <c r="AC7424" s="24"/>
      <c r="AI7424" s="24"/>
      <c r="AL7424" s="24"/>
      <c r="AO7424" s="24"/>
      <c r="AR7424" s="24"/>
      <c r="AU7424" s="24"/>
    </row>
    <row r="7425">
      <c r="J7425" s="18"/>
      <c r="N7425" s="24"/>
      <c r="Q7425" s="24"/>
      <c r="T7425" s="24"/>
      <c r="W7425" s="24"/>
      <c r="Z7425" s="24"/>
      <c r="AC7425" s="24"/>
      <c r="AI7425" s="24"/>
      <c r="AL7425" s="24"/>
      <c r="AO7425" s="24"/>
      <c r="AR7425" s="24"/>
      <c r="AU7425" s="24"/>
    </row>
    <row r="7426">
      <c r="J7426" s="18"/>
      <c r="N7426" s="24"/>
      <c r="Q7426" s="24"/>
      <c r="T7426" s="24"/>
      <c r="W7426" s="24"/>
      <c r="Z7426" s="24"/>
      <c r="AC7426" s="24"/>
      <c r="AI7426" s="24"/>
      <c r="AL7426" s="24"/>
      <c r="AO7426" s="24"/>
      <c r="AR7426" s="24"/>
      <c r="AU7426" s="24"/>
    </row>
    <row r="7427">
      <c r="J7427" s="18"/>
      <c r="N7427" s="24"/>
      <c r="Q7427" s="24"/>
      <c r="T7427" s="24"/>
      <c r="W7427" s="24"/>
      <c r="Z7427" s="24"/>
      <c r="AC7427" s="24"/>
      <c r="AI7427" s="24"/>
      <c r="AL7427" s="24"/>
      <c r="AO7427" s="24"/>
      <c r="AR7427" s="24"/>
      <c r="AU7427" s="24"/>
    </row>
    <row r="7428">
      <c r="J7428" s="18"/>
      <c r="N7428" s="24"/>
      <c r="Q7428" s="24"/>
      <c r="T7428" s="24"/>
      <c r="W7428" s="24"/>
      <c r="Z7428" s="24"/>
      <c r="AC7428" s="24"/>
      <c r="AI7428" s="24"/>
      <c r="AL7428" s="24"/>
      <c r="AO7428" s="24"/>
      <c r="AR7428" s="24"/>
      <c r="AU7428" s="24"/>
    </row>
    <row r="7429">
      <c r="J7429" s="18"/>
      <c r="N7429" s="24"/>
      <c r="Q7429" s="24"/>
      <c r="T7429" s="24"/>
      <c r="W7429" s="24"/>
      <c r="Z7429" s="24"/>
      <c r="AC7429" s="24"/>
      <c r="AI7429" s="24"/>
      <c r="AL7429" s="24"/>
      <c r="AO7429" s="24"/>
      <c r="AR7429" s="24"/>
      <c r="AU7429" s="24"/>
    </row>
    <row r="7430">
      <c r="J7430" s="18"/>
      <c r="N7430" s="24"/>
      <c r="Q7430" s="24"/>
      <c r="T7430" s="24"/>
      <c r="W7430" s="24"/>
      <c r="Z7430" s="24"/>
      <c r="AC7430" s="24"/>
      <c r="AI7430" s="24"/>
      <c r="AL7430" s="24"/>
      <c r="AO7430" s="24"/>
      <c r="AR7430" s="24"/>
      <c r="AU7430" s="24"/>
    </row>
    <row r="7431">
      <c r="J7431" s="18"/>
      <c r="N7431" s="24"/>
      <c r="Q7431" s="24"/>
      <c r="T7431" s="24"/>
      <c r="W7431" s="24"/>
      <c r="Z7431" s="24"/>
      <c r="AC7431" s="24"/>
      <c r="AI7431" s="24"/>
      <c r="AL7431" s="24"/>
      <c r="AO7431" s="24"/>
      <c r="AR7431" s="24"/>
      <c r="AU7431" s="24"/>
    </row>
    <row r="7432">
      <c r="J7432" s="18"/>
      <c r="N7432" s="24"/>
      <c r="Q7432" s="24"/>
      <c r="T7432" s="24"/>
      <c r="W7432" s="24"/>
      <c r="Z7432" s="24"/>
      <c r="AC7432" s="24"/>
      <c r="AI7432" s="24"/>
      <c r="AL7432" s="24"/>
      <c r="AO7432" s="24"/>
      <c r="AR7432" s="24"/>
      <c r="AU7432" s="24"/>
    </row>
    <row r="7433">
      <c r="J7433" s="18"/>
      <c r="N7433" s="24"/>
      <c r="Q7433" s="24"/>
      <c r="T7433" s="24"/>
      <c r="W7433" s="24"/>
      <c r="Z7433" s="24"/>
      <c r="AC7433" s="24"/>
      <c r="AI7433" s="24"/>
      <c r="AL7433" s="24"/>
      <c r="AO7433" s="24"/>
      <c r="AR7433" s="24"/>
      <c r="AU7433" s="24"/>
    </row>
    <row r="7434">
      <c r="J7434" s="18"/>
      <c r="N7434" s="24"/>
      <c r="Q7434" s="24"/>
      <c r="T7434" s="24"/>
      <c r="W7434" s="24"/>
      <c r="Z7434" s="24"/>
      <c r="AC7434" s="24"/>
      <c r="AI7434" s="24"/>
      <c r="AL7434" s="24"/>
      <c r="AO7434" s="24"/>
      <c r="AR7434" s="24"/>
      <c r="AU7434" s="24"/>
    </row>
    <row r="7435">
      <c r="J7435" s="18"/>
      <c r="N7435" s="24"/>
      <c r="Q7435" s="24"/>
      <c r="T7435" s="24"/>
      <c r="W7435" s="24"/>
      <c r="Z7435" s="24"/>
      <c r="AC7435" s="24"/>
      <c r="AI7435" s="24"/>
      <c r="AL7435" s="24"/>
      <c r="AO7435" s="24"/>
      <c r="AR7435" s="24"/>
      <c r="AU7435" s="24"/>
    </row>
    <row r="7436">
      <c r="J7436" s="18"/>
      <c r="N7436" s="24"/>
      <c r="Q7436" s="24"/>
      <c r="T7436" s="24"/>
      <c r="W7436" s="24"/>
      <c r="Z7436" s="24"/>
      <c r="AC7436" s="24"/>
      <c r="AI7436" s="24"/>
      <c r="AL7436" s="24"/>
      <c r="AO7436" s="24"/>
      <c r="AR7436" s="24"/>
      <c r="AU7436" s="24"/>
    </row>
    <row r="7437">
      <c r="J7437" s="18"/>
      <c r="N7437" s="24"/>
      <c r="Q7437" s="24"/>
      <c r="T7437" s="24"/>
      <c r="W7437" s="24"/>
      <c r="Z7437" s="24"/>
      <c r="AC7437" s="24"/>
      <c r="AI7437" s="24"/>
      <c r="AL7437" s="24"/>
      <c r="AO7437" s="24"/>
      <c r="AR7437" s="24"/>
      <c r="AU7437" s="24"/>
    </row>
    <row r="7438">
      <c r="J7438" s="18"/>
      <c r="N7438" s="24"/>
      <c r="Q7438" s="24"/>
      <c r="T7438" s="24"/>
      <c r="W7438" s="24"/>
      <c r="Z7438" s="24"/>
      <c r="AC7438" s="24"/>
      <c r="AI7438" s="24"/>
      <c r="AL7438" s="24"/>
      <c r="AO7438" s="24"/>
      <c r="AR7438" s="24"/>
      <c r="AU7438" s="24"/>
    </row>
    <row r="7439">
      <c r="J7439" s="18"/>
      <c r="N7439" s="24"/>
      <c r="Q7439" s="24"/>
      <c r="T7439" s="24"/>
      <c r="W7439" s="24"/>
      <c r="Z7439" s="24"/>
      <c r="AC7439" s="24"/>
      <c r="AI7439" s="24"/>
      <c r="AL7439" s="24"/>
      <c r="AO7439" s="24"/>
      <c r="AR7439" s="24"/>
      <c r="AU7439" s="24"/>
    </row>
    <row r="7440">
      <c r="J7440" s="18"/>
      <c r="N7440" s="24"/>
      <c r="Q7440" s="24"/>
      <c r="T7440" s="24"/>
      <c r="W7440" s="24"/>
      <c r="Z7440" s="24"/>
      <c r="AC7440" s="24"/>
      <c r="AI7440" s="24"/>
      <c r="AL7440" s="24"/>
      <c r="AO7440" s="24"/>
      <c r="AR7440" s="24"/>
      <c r="AU7440" s="24"/>
    </row>
    <row r="7441">
      <c r="J7441" s="18"/>
      <c r="N7441" s="24"/>
      <c r="Q7441" s="24"/>
      <c r="T7441" s="24"/>
      <c r="W7441" s="24"/>
      <c r="Z7441" s="24"/>
      <c r="AC7441" s="24"/>
      <c r="AI7441" s="24"/>
      <c r="AL7441" s="24"/>
      <c r="AO7441" s="24"/>
      <c r="AR7441" s="24"/>
      <c r="AU7441" s="24"/>
    </row>
    <row r="7442">
      <c r="J7442" s="18"/>
      <c r="N7442" s="24"/>
      <c r="Q7442" s="24"/>
      <c r="T7442" s="24"/>
      <c r="W7442" s="24"/>
      <c r="Z7442" s="24"/>
      <c r="AC7442" s="24"/>
      <c r="AI7442" s="24"/>
      <c r="AL7442" s="24"/>
      <c r="AO7442" s="24"/>
      <c r="AR7442" s="24"/>
      <c r="AU7442" s="24"/>
    </row>
    <row r="7443">
      <c r="J7443" s="18"/>
      <c r="N7443" s="24"/>
      <c r="Q7443" s="24"/>
      <c r="T7443" s="24"/>
      <c r="W7443" s="24"/>
      <c r="Z7443" s="24"/>
      <c r="AC7443" s="24"/>
      <c r="AI7443" s="24"/>
      <c r="AL7443" s="24"/>
      <c r="AO7443" s="24"/>
      <c r="AR7443" s="24"/>
      <c r="AU7443" s="24"/>
    </row>
    <row r="7444">
      <c r="J7444" s="18"/>
      <c r="N7444" s="24"/>
      <c r="Q7444" s="24"/>
      <c r="T7444" s="24"/>
      <c r="W7444" s="24"/>
      <c r="Z7444" s="24"/>
      <c r="AC7444" s="24"/>
      <c r="AI7444" s="24"/>
      <c r="AL7444" s="24"/>
      <c r="AO7444" s="24"/>
      <c r="AR7444" s="24"/>
      <c r="AU7444" s="24"/>
    </row>
    <row r="7445">
      <c r="J7445" s="18"/>
      <c r="N7445" s="24"/>
      <c r="Q7445" s="24"/>
      <c r="T7445" s="24"/>
      <c r="W7445" s="24"/>
      <c r="Z7445" s="24"/>
      <c r="AC7445" s="24"/>
      <c r="AI7445" s="24"/>
      <c r="AL7445" s="24"/>
      <c r="AO7445" s="24"/>
      <c r="AR7445" s="24"/>
      <c r="AU7445" s="24"/>
    </row>
    <row r="7446">
      <c r="J7446" s="18"/>
      <c r="N7446" s="24"/>
      <c r="Q7446" s="24"/>
      <c r="T7446" s="24"/>
      <c r="W7446" s="24"/>
      <c r="Z7446" s="24"/>
      <c r="AC7446" s="24"/>
      <c r="AI7446" s="24"/>
      <c r="AL7446" s="24"/>
      <c r="AO7446" s="24"/>
      <c r="AR7446" s="24"/>
      <c r="AU7446" s="24"/>
    </row>
    <row r="7447">
      <c r="J7447" s="18"/>
      <c r="N7447" s="24"/>
      <c r="Q7447" s="24"/>
      <c r="T7447" s="24"/>
      <c r="W7447" s="24"/>
      <c r="Z7447" s="24"/>
      <c r="AC7447" s="24"/>
      <c r="AI7447" s="24"/>
      <c r="AL7447" s="24"/>
      <c r="AO7447" s="24"/>
      <c r="AR7447" s="24"/>
      <c r="AU7447" s="24"/>
    </row>
    <row r="7448">
      <c r="J7448" s="18"/>
      <c r="N7448" s="24"/>
      <c r="Q7448" s="24"/>
      <c r="T7448" s="24"/>
      <c r="W7448" s="24"/>
      <c r="Z7448" s="24"/>
      <c r="AC7448" s="24"/>
      <c r="AI7448" s="24"/>
      <c r="AL7448" s="24"/>
      <c r="AO7448" s="24"/>
      <c r="AR7448" s="24"/>
      <c r="AU7448" s="24"/>
    </row>
    <row r="7449">
      <c r="J7449" s="18"/>
      <c r="N7449" s="24"/>
      <c r="Q7449" s="24"/>
      <c r="T7449" s="24"/>
      <c r="W7449" s="24"/>
      <c r="Z7449" s="24"/>
      <c r="AC7449" s="24"/>
      <c r="AI7449" s="24"/>
      <c r="AL7449" s="24"/>
      <c r="AO7449" s="24"/>
      <c r="AR7449" s="24"/>
      <c r="AU7449" s="24"/>
    </row>
    <row r="7450">
      <c r="J7450" s="18"/>
      <c r="N7450" s="24"/>
      <c r="Q7450" s="24"/>
      <c r="T7450" s="24"/>
      <c r="W7450" s="24"/>
      <c r="Z7450" s="24"/>
      <c r="AC7450" s="24"/>
      <c r="AI7450" s="24"/>
      <c r="AL7450" s="24"/>
      <c r="AO7450" s="24"/>
      <c r="AR7450" s="24"/>
      <c r="AU7450" s="24"/>
    </row>
    <row r="7451">
      <c r="J7451" s="18"/>
      <c r="N7451" s="24"/>
      <c r="Q7451" s="24"/>
      <c r="T7451" s="24"/>
      <c r="W7451" s="24"/>
      <c r="Z7451" s="24"/>
      <c r="AC7451" s="24"/>
      <c r="AI7451" s="24"/>
      <c r="AL7451" s="24"/>
      <c r="AO7451" s="24"/>
      <c r="AR7451" s="24"/>
      <c r="AU7451" s="24"/>
    </row>
    <row r="7452">
      <c r="J7452" s="18"/>
      <c r="N7452" s="24"/>
      <c r="Q7452" s="24"/>
      <c r="T7452" s="24"/>
      <c r="W7452" s="24"/>
      <c r="Z7452" s="24"/>
      <c r="AC7452" s="24"/>
      <c r="AI7452" s="24"/>
      <c r="AL7452" s="24"/>
      <c r="AO7452" s="24"/>
      <c r="AR7452" s="24"/>
      <c r="AU7452" s="24"/>
    </row>
    <row r="7453">
      <c r="J7453" s="18"/>
      <c r="N7453" s="24"/>
      <c r="Q7453" s="24"/>
      <c r="T7453" s="24"/>
      <c r="W7453" s="24"/>
      <c r="Z7453" s="24"/>
      <c r="AC7453" s="24"/>
      <c r="AI7453" s="24"/>
      <c r="AL7453" s="24"/>
      <c r="AO7453" s="24"/>
      <c r="AR7453" s="24"/>
      <c r="AU7453" s="24"/>
    </row>
    <row r="7454">
      <c r="J7454" s="18"/>
      <c r="N7454" s="24"/>
      <c r="Q7454" s="24"/>
      <c r="T7454" s="24"/>
      <c r="W7454" s="24"/>
      <c r="Z7454" s="24"/>
      <c r="AC7454" s="24"/>
      <c r="AI7454" s="24"/>
      <c r="AL7454" s="24"/>
      <c r="AO7454" s="24"/>
      <c r="AR7454" s="24"/>
      <c r="AU7454" s="24"/>
    </row>
    <row r="7455">
      <c r="J7455" s="18"/>
      <c r="N7455" s="24"/>
      <c r="Q7455" s="24"/>
      <c r="T7455" s="24"/>
      <c r="W7455" s="24"/>
      <c r="Z7455" s="24"/>
      <c r="AC7455" s="24"/>
      <c r="AI7455" s="24"/>
      <c r="AL7455" s="24"/>
      <c r="AO7455" s="24"/>
      <c r="AR7455" s="24"/>
      <c r="AU7455" s="24"/>
    </row>
    <row r="7456">
      <c r="J7456" s="18"/>
      <c r="N7456" s="24"/>
      <c r="Q7456" s="24"/>
      <c r="T7456" s="24"/>
      <c r="W7456" s="24"/>
      <c r="Z7456" s="24"/>
      <c r="AC7456" s="24"/>
      <c r="AI7456" s="24"/>
      <c r="AL7456" s="24"/>
      <c r="AO7456" s="24"/>
      <c r="AR7456" s="24"/>
      <c r="AU7456" s="24"/>
    </row>
    <row r="7457">
      <c r="J7457" s="18"/>
      <c r="N7457" s="24"/>
      <c r="Q7457" s="24"/>
      <c r="T7457" s="24"/>
      <c r="W7457" s="24"/>
      <c r="Z7457" s="24"/>
      <c r="AC7457" s="24"/>
      <c r="AI7457" s="24"/>
      <c r="AL7457" s="24"/>
      <c r="AO7457" s="24"/>
      <c r="AR7457" s="24"/>
      <c r="AU7457" s="24"/>
    </row>
    <row r="7458">
      <c r="J7458" s="18"/>
      <c r="N7458" s="24"/>
      <c r="Q7458" s="24"/>
      <c r="T7458" s="24"/>
      <c r="W7458" s="24"/>
      <c r="Z7458" s="24"/>
      <c r="AC7458" s="24"/>
      <c r="AI7458" s="24"/>
      <c r="AL7458" s="24"/>
      <c r="AO7458" s="24"/>
      <c r="AR7458" s="24"/>
      <c r="AU7458" s="24"/>
    </row>
    <row r="7459">
      <c r="J7459" s="18"/>
      <c r="N7459" s="24"/>
      <c r="Q7459" s="24"/>
      <c r="T7459" s="24"/>
      <c r="W7459" s="24"/>
      <c r="Z7459" s="24"/>
      <c r="AC7459" s="24"/>
      <c r="AI7459" s="24"/>
      <c r="AL7459" s="24"/>
      <c r="AO7459" s="24"/>
      <c r="AR7459" s="24"/>
      <c r="AU7459" s="24"/>
    </row>
    <row r="7460">
      <c r="J7460" s="18"/>
      <c r="N7460" s="24"/>
      <c r="Q7460" s="24"/>
      <c r="T7460" s="24"/>
      <c r="W7460" s="24"/>
      <c r="Z7460" s="24"/>
      <c r="AC7460" s="24"/>
      <c r="AI7460" s="24"/>
      <c r="AL7460" s="24"/>
      <c r="AO7460" s="24"/>
      <c r="AR7460" s="24"/>
      <c r="AU7460" s="24"/>
    </row>
    <row r="7461">
      <c r="J7461" s="18"/>
      <c r="N7461" s="24"/>
      <c r="Q7461" s="24"/>
      <c r="T7461" s="24"/>
      <c r="W7461" s="24"/>
      <c r="Z7461" s="24"/>
      <c r="AC7461" s="24"/>
      <c r="AI7461" s="24"/>
      <c r="AL7461" s="24"/>
      <c r="AO7461" s="24"/>
      <c r="AR7461" s="24"/>
      <c r="AU7461" s="24"/>
    </row>
    <row r="7462">
      <c r="J7462" s="18"/>
      <c r="N7462" s="24"/>
      <c r="Q7462" s="24"/>
      <c r="T7462" s="24"/>
      <c r="W7462" s="24"/>
      <c r="Z7462" s="24"/>
      <c r="AC7462" s="24"/>
      <c r="AI7462" s="24"/>
      <c r="AL7462" s="24"/>
      <c r="AO7462" s="24"/>
      <c r="AR7462" s="24"/>
      <c r="AU7462" s="24"/>
    </row>
    <row r="7463">
      <c r="J7463" s="18"/>
      <c r="N7463" s="24"/>
      <c r="Q7463" s="24"/>
      <c r="T7463" s="24"/>
      <c r="W7463" s="24"/>
      <c r="Z7463" s="24"/>
      <c r="AC7463" s="24"/>
      <c r="AI7463" s="24"/>
      <c r="AL7463" s="24"/>
      <c r="AO7463" s="24"/>
      <c r="AR7463" s="24"/>
      <c r="AU7463" s="24"/>
    </row>
    <row r="7464">
      <c r="J7464" s="18"/>
      <c r="N7464" s="24"/>
      <c r="Q7464" s="24"/>
      <c r="T7464" s="24"/>
      <c r="W7464" s="24"/>
      <c r="Z7464" s="24"/>
      <c r="AC7464" s="24"/>
      <c r="AI7464" s="24"/>
      <c r="AL7464" s="24"/>
      <c r="AO7464" s="24"/>
      <c r="AR7464" s="24"/>
      <c r="AU7464" s="24"/>
    </row>
    <row r="7465">
      <c r="J7465" s="18"/>
      <c r="N7465" s="24"/>
      <c r="Q7465" s="24"/>
      <c r="T7465" s="24"/>
      <c r="W7465" s="24"/>
      <c r="Z7465" s="24"/>
      <c r="AC7465" s="24"/>
      <c r="AI7465" s="24"/>
      <c r="AL7465" s="24"/>
      <c r="AO7465" s="24"/>
      <c r="AR7465" s="24"/>
      <c r="AU7465" s="24"/>
    </row>
    <row r="7466">
      <c r="J7466" s="18"/>
      <c r="N7466" s="24"/>
      <c r="Q7466" s="24"/>
      <c r="T7466" s="24"/>
      <c r="W7466" s="24"/>
      <c r="Z7466" s="24"/>
      <c r="AC7466" s="24"/>
      <c r="AI7466" s="24"/>
      <c r="AL7466" s="24"/>
      <c r="AO7466" s="24"/>
      <c r="AR7466" s="24"/>
      <c r="AU7466" s="24"/>
    </row>
    <row r="7467">
      <c r="J7467" s="18"/>
      <c r="N7467" s="24"/>
      <c r="Q7467" s="24"/>
      <c r="T7467" s="24"/>
      <c r="W7467" s="24"/>
      <c r="Z7467" s="24"/>
      <c r="AC7467" s="24"/>
      <c r="AI7467" s="24"/>
      <c r="AL7467" s="24"/>
      <c r="AO7467" s="24"/>
      <c r="AR7467" s="24"/>
      <c r="AU7467" s="24"/>
    </row>
    <row r="7468">
      <c r="J7468" s="18"/>
      <c r="N7468" s="24"/>
      <c r="Q7468" s="24"/>
      <c r="T7468" s="24"/>
      <c r="W7468" s="24"/>
      <c r="Z7468" s="24"/>
      <c r="AC7468" s="24"/>
      <c r="AI7468" s="24"/>
      <c r="AL7468" s="24"/>
      <c r="AO7468" s="24"/>
      <c r="AR7468" s="24"/>
      <c r="AU7468" s="24"/>
    </row>
    <row r="7469">
      <c r="J7469" s="18"/>
      <c r="N7469" s="24"/>
      <c r="Q7469" s="24"/>
      <c r="T7469" s="24"/>
      <c r="W7469" s="24"/>
      <c r="Z7469" s="24"/>
      <c r="AC7469" s="24"/>
      <c r="AI7469" s="24"/>
      <c r="AL7469" s="24"/>
      <c r="AO7469" s="24"/>
      <c r="AR7469" s="24"/>
      <c r="AU7469" s="24"/>
    </row>
    <row r="7470">
      <c r="J7470" s="18"/>
      <c r="N7470" s="24"/>
      <c r="Q7470" s="24"/>
      <c r="T7470" s="24"/>
      <c r="W7470" s="24"/>
      <c r="Z7470" s="24"/>
      <c r="AC7470" s="24"/>
      <c r="AI7470" s="24"/>
      <c r="AL7470" s="24"/>
      <c r="AO7470" s="24"/>
      <c r="AR7470" s="24"/>
      <c r="AU7470" s="24"/>
    </row>
    <row r="7471">
      <c r="J7471" s="18"/>
      <c r="N7471" s="24"/>
      <c r="Q7471" s="24"/>
      <c r="T7471" s="24"/>
      <c r="W7471" s="24"/>
      <c r="Z7471" s="24"/>
      <c r="AC7471" s="24"/>
      <c r="AI7471" s="24"/>
      <c r="AL7471" s="24"/>
      <c r="AO7471" s="24"/>
      <c r="AR7471" s="24"/>
      <c r="AU7471" s="24"/>
    </row>
    <row r="7472">
      <c r="J7472" s="18"/>
      <c r="N7472" s="24"/>
      <c r="Q7472" s="24"/>
      <c r="T7472" s="24"/>
      <c r="W7472" s="24"/>
      <c r="Z7472" s="24"/>
      <c r="AC7472" s="24"/>
      <c r="AI7472" s="24"/>
      <c r="AL7472" s="24"/>
      <c r="AO7472" s="24"/>
      <c r="AR7472" s="24"/>
      <c r="AU7472" s="24"/>
    </row>
    <row r="7473">
      <c r="J7473" s="18"/>
      <c r="N7473" s="24"/>
      <c r="Q7473" s="24"/>
      <c r="T7473" s="24"/>
      <c r="W7473" s="24"/>
      <c r="Z7473" s="24"/>
      <c r="AC7473" s="24"/>
      <c r="AI7473" s="24"/>
      <c r="AL7473" s="24"/>
      <c r="AO7473" s="24"/>
      <c r="AR7473" s="24"/>
      <c r="AU7473" s="24"/>
    </row>
    <row r="7474">
      <c r="J7474" s="18"/>
      <c r="N7474" s="24"/>
      <c r="Q7474" s="24"/>
      <c r="T7474" s="24"/>
      <c r="W7474" s="24"/>
      <c r="Z7474" s="24"/>
      <c r="AC7474" s="24"/>
      <c r="AI7474" s="24"/>
      <c r="AL7474" s="24"/>
      <c r="AO7474" s="24"/>
      <c r="AR7474" s="24"/>
      <c r="AU7474" s="24"/>
    </row>
    <row r="7475">
      <c r="J7475" s="18"/>
      <c r="N7475" s="24"/>
      <c r="Q7475" s="24"/>
      <c r="T7475" s="24"/>
      <c r="W7475" s="24"/>
      <c r="Z7475" s="24"/>
      <c r="AC7475" s="24"/>
      <c r="AI7475" s="24"/>
      <c r="AL7475" s="24"/>
      <c r="AO7475" s="24"/>
      <c r="AR7475" s="24"/>
      <c r="AU7475" s="24"/>
    </row>
    <row r="7476">
      <c r="J7476" s="18"/>
      <c r="N7476" s="24"/>
      <c r="Q7476" s="24"/>
      <c r="T7476" s="24"/>
      <c r="W7476" s="24"/>
      <c r="Z7476" s="24"/>
      <c r="AC7476" s="24"/>
      <c r="AI7476" s="24"/>
      <c r="AL7476" s="24"/>
      <c r="AO7476" s="24"/>
      <c r="AR7476" s="24"/>
      <c r="AU7476" s="24"/>
    </row>
    <row r="7477">
      <c r="J7477" s="18"/>
      <c r="N7477" s="24"/>
      <c r="Q7477" s="24"/>
      <c r="T7477" s="24"/>
      <c r="W7477" s="24"/>
      <c r="Z7477" s="24"/>
      <c r="AC7477" s="24"/>
      <c r="AI7477" s="24"/>
      <c r="AL7477" s="24"/>
      <c r="AO7477" s="24"/>
      <c r="AR7477" s="24"/>
      <c r="AU7477" s="24"/>
    </row>
    <row r="7478">
      <c r="J7478" s="18"/>
      <c r="N7478" s="24"/>
      <c r="Q7478" s="24"/>
      <c r="T7478" s="24"/>
      <c r="W7478" s="24"/>
      <c r="Z7478" s="24"/>
      <c r="AC7478" s="24"/>
      <c r="AI7478" s="24"/>
      <c r="AL7478" s="24"/>
      <c r="AO7478" s="24"/>
      <c r="AR7478" s="24"/>
      <c r="AU7478" s="24"/>
    </row>
    <row r="7479">
      <c r="J7479" s="18"/>
      <c r="N7479" s="24"/>
      <c r="Q7479" s="24"/>
      <c r="T7479" s="24"/>
      <c r="W7479" s="24"/>
      <c r="Z7479" s="24"/>
      <c r="AC7479" s="24"/>
      <c r="AI7479" s="24"/>
      <c r="AL7479" s="24"/>
      <c r="AO7479" s="24"/>
      <c r="AR7479" s="24"/>
      <c r="AU7479" s="24"/>
    </row>
    <row r="7480">
      <c r="J7480" s="18"/>
      <c r="N7480" s="24"/>
      <c r="Q7480" s="24"/>
      <c r="T7480" s="24"/>
      <c r="W7480" s="24"/>
      <c r="Z7480" s="24"/>
      <c r="AC7480" s="24"/>
      <c r="AI7480" s="24"/>
      <c r="AL7480" s="24"/>
      <c r="AO7480" s="24"/>
      <c r="AR7480" s="24"/>
      <c r="AU7480" s="24"/>
    </row>
    <row r="7481">
      <c r="J7481" s="18"/>
      <c r="N7481" s="24"/>
      <c r="Q7481" s="24"/>
      <c r="T7481" s="24"/>
      <c r="W7481" s="24"/>
      <c r="Z7481" s="24"/>
      <c r="AC7481" s="24"/>
      <c r="AI7481" s="24"/>
      <c r="AL7481" s="24"/>
      <c r="AO7481" s="24"/>
      <c r="AR7481" s="24"/>
      <c r="AU7481" s="24"/>
    </row>
    <row r="7482">
      <c r="J7482" s="18"/>
      <c r="N7482" s="24"/>
      <c r="Q7482" s="24"/>
      <c r="T7482" s="24"/>
      <c r="W7482" s="24"/>
      <c r="Z7482" s="24"/>
      <c r="AC7482" s="24"/>
      <c r="AI7482" s="24"/>
      <c r="AL7482" s="24"/>
      <c r="AO7482" s="24"/>
      <c r="AR7482" s="24"/>
      <c r="AU7482" s="24"/>
    </row>
    <row r="7483">
      <c r="J7483" s="18"/>
      <c r="N7483" s="24"/>
      <c r="Q7483" s="24"/>
      <c r="T7483" s="24"/>
      <c r="W7483" s="24"/>
      <c r="Z7483" s="24"/>
      <c r="AC7483" s="24"/>
      <c r="AI7483" s="24"/>
      <c r="AL7483" s="24"/>
      <c r="AO7483" s="24"/>
      <c r="AR7483" s="24"/>
      <c r="AU7483" s="24"/>
    </row>
    <row r="7484">
      <c r="J7484" s="18"/>
      <c r="N7484" s="24"/>
      <c r="Q7484" s="24"/>
      <c r="T7484" s="24"/>
      <c r="W7484" s="24"/>
      <c r="Z7484" s="24"/>
      <c r="AC7484" s="24"/>
      <c r="AI7484" s="24"/>
      <c r="AL7484" s="24"/>
      <c r="AO7484" s="24"/>
      <c r="AR7484" s="24"/>
      <c r="AU7484" s="24"/>
    </row>
    <row r="7485">
      <c r="J7485" s="18"/>
      <c r="N7485" s="24"/>
      <c r="Q7485" s="24"/>
      <c r="T7485" s="24"/>
      <c r="W7485" s="24"/>
      <c r="Z7485" s="24"/>
      <c r="AC7485" s="24"/>
      <c r="AI7485" s="24"/>
      <c r="AL7485" s="24"/>
      <c r="AO7485" s="24"/>
      <c r="AR7485" s="24"/>
      <c r="AU7485" s="24"/>
    </row>
    <row r="7486">
      <c r="J7486" s="18"/>
      <c r="N7486" s="24"/>
      <c r="Q7486" s="24"/>
      <c r="T7486" s="24"/>
      <c r="W7486" s="24"/>
      <c r="Z7486" s="24"/>
      <c r="AC7486" s="24"/>
      <c r="AI7486" s="24"/>
      <c r="AL7486" s="24"/>
      <c r="AO7486" s="24"/>
      <c r="AR7486" s="24"/>
      <c r="AU7486" s="24"/>
    </row>
    <row r="7487">
      <c r="J7487" s="18"/>
      <c r="N7487" s="24"/>
      <c r="Q7487" s="24"/>
      <c r="T7487" s="24"/>
      <c r="W7487" s="24"/>
      <c r="Z7487" s="24"/>
      <c r="AC7487" s="24"/>
      <c r="AI7487" s="24"/>
      <c r="AL7487" s="24"/>
      <c r="AO7487" s="24"/>
      <c r="AR7487" s="24"/>
      <c r="AU7487" s="24"/>
    </row>
    <row r="7488">
      <c r="J7488" s="18"/>
      <c r="N7488" s="24"/>
      <c r="Q7488" s="24"/>
      <c r="T7488" s="24"/>
      <c r="W7488" s="24"/>
      <c r="Z7488" s="24"/>
      <c r="AC7488" s="24"/>
      <c r="AI7488" s="24"/>
      <c r="AL7488" s="24"/>
      <c r="AO7488" s="24"/>
      <c r="AR7488" s="24"/>
      <c r="AU7488" s="24"/>
    </row>
    <row r="7489">
      <c r="J7489" s="18"/>
      <c r="N7489" s="24"/>
      <c r="Q7489" s="24"/>
      <c r="T7489" s="24"/>
      <c r="W7489" s="24"/>
      <c r="Z7489" s="24"/>
      <c r="AC7489" s="24"/>
      <c r="AI7489" s="24"/>
      <c r="AL7489" s="24"/>
      <c r="AO7489" s="24"/>
      <c r="AR7489" s="24"/>
      <c r="AU7489" s="24"/>
    </row>
    <row r="7490">
      <c r="J7490" s="18"/>
      <c r="N7490" s="24"/>
      <c r="Q7490" s="24"/>
      <c r="T7490" s="24"/>
      <c r="W7490" s="24"/>
      <c r="Z7490" s="24"/>
      <c r="AC7490" s="24"/>
      <c r="AI7490" s="24"/>
      <c r="AL7490" s="24"/>
      <c r="AO7490" s="24"/>
      <c r="AR7490" s="24"/>
      <c r="AU7490" s="24"/>
    </row>
    <row r="7491">
      <c r="J7491" s="18"/>
      <c r="N7491" s="24"/>
      <c r="Q7491" s="24"/>
      <c r="T7491" s="24"/>
      <c r="W7491" s="24"/>
      <c r="Z7491" s="24"/>
      <c r="AC7491" s="24"/>
      <c r="AI7491" s="24"/>
      <c r="AL7491" s="24"/>
      <c r="AO7491" s="24"/>
      <c r="AR7491" s="24"/>
      <c r="AU7491" s="24"/>
    </row>
    <row r="7492">
      <c r="J7492" s="18"/>
      <c r="N7492" s="24"/>
      <c r="Q7492" s="24"/>
      <c r="T7492" s="24"/>
      <c r="W7492" s="24"/>
      <c r="Z7492" s="24"/>
      <c r="AC7492" s="24"/>
      <c r="AI7492" s="24"/>
      <c r="AL7492" s="24"/>
      <c r="AO7492" s="24"/>
      <c r="AR7492" s="24"/>
      <c r="AU7492" s="24"/>
    </row>
    <row r="7493">
      <c r="J7493" s="18"/>
      <c r="N7493" s="24"/>
      <c r="Q7493" s="24"/>
      <c r="T7493" s="24"/>
      <c r="W7493" s="24"/>
      <c r="Z7493" s="24"/>
      <c r="AC7493" s="24"/>
      <c r="AI7493" s="24"/>
      <c r="AL7493" s="24"/>
      <c r="AO7493" s="24"/>
      <c r="AR7493" s="24"/>
      <c r="AU7493" s="24"/>
    </row>
    <row r="7494">
      <c r="J7494" s="18"/>
      <c r="N7494" s="24"/>
      <c r="Q7494" s="24"/>
      <c r="T7494" s="24"/>
      <c r="W7494" s="24"/>
      <c r="Z7494" s="24"/>
      <c r="AC7494" s="24"/>
      <c r="AI7494" s="24"/>
      <c r="AL7494" s="24"/>
      <c r="AO7494" s="24"/>
      <c r="AR7494" s="24"/>
      <c r="AU7494" s="24"/>
    </row>
    <row r="7495">
      <c r="J7495" s="18"/>
      <c r="N7495" s="24"/>
      <c r="Q7495" s="24"/>
      <c r="T7495" s="24"/>
      <c r="W7495" s="24"/>
      <c r="Z7495" s="24"/>
      <c r="AC7495" s="24"/>
      <c r="AI7495" s="24"/>
      <c r="AL7495" s="24"/>
      <c r="AO7495" s="24"/>
      <c r="AR7495" s="24"/>
      <c r="AU7495" s="24"/>
    </row>
    <row r="7496">
      <c r="J7496" s="18"/>
      <c r="N7496" s="24"/>
      <c r="Q7496" s="24"/>
      <c r="T7496" s="24"/>
      <c r="W7496" s="24"/>
      <c r="Z7496" s="24"/>
      <c r="AC7496" s="24"/>
      <c r="AI7496" s="24"/>
      <c r="AL7496" s="24"/>
      <c r="AO7496" s="24"/>
      <c r="AR7496" s="24"/>
      <c r="AU7496" s="24"/>
    </row>
    <row r="7497">
      <c r="J7497" s="18"/>
      <c r="N7497" s="24"/>
      <c r="Q7497" s="24"/>
      <c r="T7497" s="24"/>
      <c r="W7497" s="24"/>
      <c r="Z7497" s="24"/>
      <c r="AC7497" s="24"/>
      <c r="AI7497" s="24"/>
      <c r="AL7497" s="24"/>
      <c r="AO7497" s="24"/>
      <c r="AR7497" s="24"/>
      <c r="AU7497" s="24"/>
    </row>
    <row r="7498">
      <c r="J7498" s="18"/>
      <c r="N7498" s="24"/>
      <c r="Q7498" s="24"/>
      <c r="T7498" s="24"/>
      <c r="W7498" s="24"/>
      <c r="Z7498" s="24"/>
      <c r="AC7498" s="24"/>
      <c r="AI7498" s="24"/>
      <c r="AL7498" s="24"/>
      <c r="AO7498" s="24"/>
      <c r="AR7498" s="24"/>
      <c r="AU7498" s="24"/>
    </row>
    <row r="7499">
      <c r="J7499" s="18"/>
      <c r="N7499" s="24"/>
      <c r="Q7499" s="24"/>
      <c r="T7499" s="24"/>
      <c r="W7499" s="24"/>
      <c r="Z7499" s="24"/>
      <c r="AC7499" s="24"/>
      <c r="AI7499" s="24"/>
      <c r="AL7499" s="24"/>
      <c r="AO7499" s="24"/>
      <c r="AR7499" s="24"/>
      <c r="AU7499" s="24"/>
    </row>
    <row r="7500">
      <c r="J7500" s="18"/>
      <c r="N7500" s="24"/>
      <c r="Q7500" s="24"/>
      <c r="T7500" s="24"/>
      <c r="W7500" s="24"/>
      <c r="Z7500" s="24"/>
      <c r="AC7500" s="24"/>
      <c r="AI7500" s="24"/>
      <c r="AL7500" s="24"/>
      <c r="AO7500" s="24"/>
      <c r="AR7500" s="24"/>
      <c r="AU7500" s="24"/>
    </row>
    <row r="7501">
      <c r="J7501" s="18"/>
      <c r="N7501" s="24"/>
      <c r="Q7501" s="24"/>
      <c r="T7501" s="24"/>
      <c r="W7501" s="24"/>
      <c r="Z7501" s="24"/>
      <c r="AC7501" s="24"/>
      <c r="AI7501" s="24"/>
      <c r="AL7501" s="24"/>
      <c r="AO7501" s="24"/>
      <c r="AR7501" s="24"/>
      <c r="AU7501" s="24"/>
    </row>
    <row r="7502">
      <c r="J7502" s="18"/>
      <c r="N7502" s="24"/>
      <c r="Q7502" s="24"/>
      <c r="T7502" s="24"/>
      <c r="W7502" s="24"/>
      <c r="Z7502" s="24"/>
      <c r="AC7502" s="24"/>
      <c r="AI7502" s="24"/>
      <c r="AL7502" s="24"/>
      <c r="AO7502" s="24"/>
      <c r="AR7502" s="24"/>
      <c r="AU7502" s="24"/>
    </row>
    <row r="7503">
      <c r="J7503" s="18"/>
      <c r="N7503" s="24"/>
      <c r="Q7503" s="24"/>
      <c r="T7503" s="24"/>
      <c r="W7503" s="24"/>
      <c r="Z7503" s="24"/>
      <c r="AC7503" s="24"/>
      <c r="AI7503" s="24"/>
      <c r="AL7503" s="24"/>
      <c r="AO7503" s="24"/>
      <c r="AR7503" s="24"/>
      <c r="AU7503" s="24"/>
    </row>
    <row r="7504">
      <c r="J7504" s="18"/>
      <c r="N7504" s="24"/>
      <c r="Q7504" s="24"/>
      <c r="T7504" s="24"/>
      <c r="W7504" s="24"/>
      <c r="Z7504" s="24"/>
      <c r="AC7504" s="24"/>
      <c r="AI7504" s="24"/>
      <c r="AL7504" s="24"/>
      <c r="AO7504" s="24"/>
      <c r="AR7504" s="24"/>
      <c r="AU7504" s="24"/>
    </row>
    <row r="7505">
      <c r="J7505" s="18"/>
      <c r="N7505" s="24"/>
      <c r="Q7505" s="24"/>
      <c r="T7505" s="24"/>
      <c r="W7505" s="24"/>
      <c r="Z7505" s="24"/>
      <c r="AC7505" s="24"/>
      <c r="AI7505" s="24"/>
      <c r="AL7505" s="24"/>
      <c r="AO7505" s="24"/>
      <c r="AR7505" s="24"/>
      <c r="AU7505" s="24"/>
    </row>
    <row r="7506">
      <c r="J7506" s="18"/>
      <c r="N7506" s="24"/>
      <c r="Q7506" s="24"/>
      <c r="T7506" s="24"/>
      <c r="W7506" s="24"/>
      <c r="Z7506" s="24"/>
      <c r="AC7506" s="24"/>
      <c r="AI7506" s="24"/>
      <c r="AL7506" s="24"/>
      <c r="AO7506" s="24"/>
      <c r="AR7506" s="24"/>
      <c r="AU7506" s="24"/>
    </row>
    <row r="7507">
      <c r="J7507" s="18"/>
      <c r="N7507" s="24"/>
      <c r="Q7507" s="24"/>
      <c r="T7507" s="24"/>
      <c r="W7507" s="24"/>
      <c r="Z7507" s="24"/>
      <c r="AC7507" s="24"/>
      <c r="AI7507" s="24"/>
      <c r="AL7507" s="24"/>
      <c r="AO7507" s="24"/>
      <c r="AR7507" s="24"/>
      <c r="AU7507" s="24"/>
    </row>
    <row r="7508">
      <c r="J7508" s="18"/>
      <c r="N7508" s="24"/>
      <c r="Q7508" s="24"/>
      <c r="T7508" s="24"/>
      <c r="W7508" s="24"/>
      <c r="Z7508" s="24"/>
      <c r="AC7508" s="24"/>
      <c r="AI7508" s="24"/>
      <c r="AL7508" s="24"/>
      <c r="AO7508" s="24"/>
      <c r="AR7508" s="24"/>
      <c r="AU7508" s="24"/>
    </row>
    <row r="7509">
      <c r="J7509" s="18"/>
      <c r="N7509" s="24"/>
      <c r="Q7509" s="24"/>
      <c r="T7509" s="24"/>
      <c r="W7509" s="24"/>
      <c r="Z7509" s="24"/>
      <c r="AC7509" s="24"/>
      <c r="AI7509" s="24"/>
      <c r="AL7509" s="24"/>
      <c r="AO7509" s="24"/>
      <c r="AR7509" s="24"/>
      <c r="AU7509" s="24"/>
    </row>
    <row r="7510">
      <c r="J7510" s="18"/>
      <c r="N7510" s="24"/>
      <c r="Q7510" s="24"/>
      <c r="T7510" s="24"/>
      <c r="W7510" s="24"/>
      <c r="Z7510" s="24"/>
      <c r="AC7510" s="24"/>
      <c r="AI7510" s="24"/>
      <c r="AL7510" s="24"/>
      <c r="AO7510" s="24"/>
      <c r="AR7510" s="24"/>
      <c r="AU7510" s="24"/>
    </row>
    <row r="7511">
      <c r="J7511" s="18"/>
      <c r="N7511" s="24"/>
      <c r="Q7511" s="24"/>
      <c r="T7511" s="24"/>
      <c r="W7511" s="24"/>
      <c r="Z7511" s="24"/>
      <c r="AC7511" s="24"/>
      <c r="AI7511" s="24"/>
      <c r="AL7511" s="24"/>
      <c r="AO7511" s="24"/>
      <c r="AR7511" s="24"/>
      <c r="AU7511" s="24"/>
    </row>
    <row r="7512">
      <c r="J7512" s="18"/>
      <c r="N7512" s="24"/>
      <c r="Q7512" s="24"/>
      <c r="T7512" s="24"/>
      <c r="W7512" s="24"/>
      <c r="Z7512" s="24"/>
      <c r="AC7512" s="24"/>
      <c r="AI7512" s="24"/>
      <c r="AL7512" s="24"/>
      <c r="AO7512" s="24"/>
      <c r="AR7512" s="24"/>
      <c r="AU7512" s="24"/>
    </row>
    <row r="7513">
      <c r="J7513" s="18"/>
      <c r="N7513" s="24"/>
      <c r="Q7513" s="24"/>
      <c r="T7513" s="24"/>
      <c r="W7513" s="24"/>
      <c r="Z7513" s="24"/>
      <c r="AC7513" s="24"/>
      <c r="AI7513" s="24"/>
      <c r="AL7513" s="24"/>
      <c r="AO7513" s="24"/>
      <c r="AR7513" s="24"/>
      <c r="AU7513" s="24"/>
    </row>
    <row r="7514">
      <c r="J7514" s="18"/>
      <c r="N7514" s="24"/>
      <c r="Q7514" s="24"/>
      <c r="T7514" s="24"/>
      <c r="W7514" s="24"/>
      <c r="Z7514" s="24"/>
      <c r="AC7514" s="24"/>
      <c r="AI7514" s="24"/>
      <c r="AL7514" s="24"/>
      <c r="AO7514" s="24"/>
      <c r="AR7514" s="24"/>
      <c r="AU7514" s="24"/>
    </row>
    <row r="7515">
      <c r="J7515" s="18"/>
      <c r="N7515" s="24"/>
      <c r="Q7515" s="24"/>
      <c r="T7515" s="24"/>
      <c r="W7515" s="24"/>
      <c r="Z7515" s="24"/>
      <c r="AC7515" s="24"/>
      <c r="AI7515" s="24"/>
      <c r="AL7515" s="24"/>
      <c r="AO7515" s="24"/>
      <c r="AR7515" s="24"/>
      <c r="AU7515" s="24"/>
    </row>
    <row r="7516">
      <c r="J7516" s="18"/>
      <c r="N7516" s="24"/>
      <c r="Q7516" s="24"/>
      <c r="T7516" s="24"/>
      <c r="W7516" s="24"/>
      <c r="Z7516" s="24"/>
      <c r="AC7516" s="24"/>
      <c r="AI7516" s="24"/>
      <c r="AL7516" s="24"/>
      <c r="AO7516" s="24"/>
      <c r="AR7516" s="24"/>
      <c r="AU7516" s="24"/>
    </row>
    <row r="7517">
      <c r="J7517" s="18"/>
      <c r="N7517" s="24"/>
      <c r="Q7517" s="24"/>
      <c r="T7517" s="24"/>
      <c r="W7517" s="24"/>
      <c r="Z7517" s="24"/>
      <c r="AC7517" s="24"/>
      <c r="AI7517" s="24"/>
      <c r="AL7517" s="24"/>
      <c r="AO7517" s="24"/>
      <c r="AR7517" s="24"/>
      <c r="AU7517" s="24"/>
    </row>
    <row r="7518">
      <c r="J7518" s="18"/>
      <c r="N7518" s="24"/>
      <c r="Q7518" s="24"/>
      <c r="T7518" s="24"/>
      <c r="W7518" s="24"/>
      <c r="Z7518" s="24"/>
      <c r="AC7518" s="24"/>
      <c r="AI7518" s="24"/>
      <c r="AL7518" s="24"/>
      <c r="AO7518" s="24"/>
      <c r="AR7518" s="24"/>
      <c r="AU7518" s="24"/>
    </row>
    <row r="7519">
      <c r="J7519" s="18"/>
      <c r="N7519" s="24"/>
      <c r="Q7519" s="24"/>
      <c r="T7519" s="24"/>
      <c r="W7519" s="24"/>
      <c r="Z7519" s="24"/>
      <c r="AC7519" s="24"/>
      <c r="AI7519" s="24"/>
      <c r="AL7519" s="24"/>
      <c r="AO7519" s="24"/>
      <c r="AR7519" s="24"/>
      <c r="AU7519" s="24"/>
    </row>
    <row r="7520">
      <c r="J7520" s="18"/>
      <c r="N7520" s="24"/>
      <c r="Q7520" s="24"/>
      <c r="T7520" s="24"/>
      <c r="W7520" s="24"/>
      <c r="Z7520" s="24"/>
      <c r="AC7520" s="24"/>
      <c r="AI7520" s="24"/>
      <c r="AL7520" s="24"/>
      <c r="AO7520" s="24"/>
      <c r="AR7520" s="24"/>
      <c r="AU7520" s="24"/>
    </row>
    <row r="7521">
      <c r="J7521" s="18"/>
      <c r="N7521" s="24"/>
      <c r="Q7521" s="24"/>
      <c r="T7521" s="24"/>
      <c r="W7521" s="24"/>
      <c r="Z7521" s="24"/>
      <c r="AC7521" s="24"/>
      <c r="AI7521" s="24"/>
      <c r="AL7521" s="24"/>
      <c r="AO7521" s="24"/>
      <c r="AR7521" s="24"/>
      <c r="AU7521" s="24"/>
    </row>
    <row r="7522">
      <c r="J7522" s="18"/>
      <c r="N7522" s="24"/>
      <c r="Q7522" s="24"/>
      <c r="T7522" s="24"/>
      <c r="W7522" s="24"/>
      <c r="Z7522" s="24"/>
      <c r="AC7522" s="24"/>
      <c r="AI7522" s="24"/>
      <c r="AL7522" s="24"/>
      <c r="AO7522" s="24"/>
      <c r="AR7522" s="24"/>
      <c r="AU7522" s="24"/>
    </row>
    <row r="7523">
      <c r="J7523" s="18"/>
      <c r="N7523" s="24"/>
      <c r="Q7523" s="24"/>
      <c r="T7523" s="24"/>
      <c r="W7523" s="24"/>
      <c r="Z7523" s="24"/>
      <c r="AC7523" s="24"/>
      <c r="AI7523" s="24"/>
      <c r="AL7523" s="24"/>
      <c r="AO7523" s="24"/>
      <c r="AR7523" s="24"/>
      <c r="AU7523" s="24"/>
    </row>
    <row r="7524">
      <c r="J7524" s="18"/>
      <c r="N7524" s="24"/>
      <c r="Q7524" s="24"/>
      <c r="T7524" s="24"/>
      <c r="W7524" s="24"/>
      <c r="Z7524" s="24"/>
      <c r="AC7524" s="24"/>
      <c r="AI7524" s="24"/>
      <c r="AL7524" s="24"/>
      <c r="AO7524" s="24"/>
      <c r="AR7524" s="24"/>
      <c r="AU7524" s="24"/>
    </row>
    <row r="7525">
      <c r="J7525" s="18"/>
      <c r="N7525" s="24"/>
      <c r="Q7525" s="24"/>
      <c r="T7525" s="24"/>
      <c r="W7525" s="24"/>
      <c r="Z7525" s="24"/>
      <c r="AC7525" s="24"/>
      <c r="AI7525" s="24"/>
      <c r="AL7525" s="24"/>
      <c r="AO7525" s="24"/>
      <c r="AR7525" s="24"/>
      <c r="AU7525" s="24"/>
    </row>
    <row r="7526">
      <c r="J7526" s="18"/>
      <c r="N7526" s="24"/>
      <c r="Q7526" s="24"/>
      <c r="T7526" s="24"/>
      <c r="W7526" s="24"/>
      <c r="Z7526" s="24"/>
      <c r="AC7526" s="24"/>
      <c r="AI7526" s="24"/>
      <c r="AL7526" s="24"/>
      <c r="AO7526" s="24"/>
      <c r="AR7526" s="24"/>
      <c r="AU7526" s="24"/>
    </row>
    <row r="7527">
      <c r="J7527" s="18"/>
      <c r="N7527" s="24"/>
      <c r="Q7527" s="24"/>
      <c r="T7527" s="24"/>
      <c r="W7527" s="24"/>
      <c r="Z7527" s="24"/>
      <c r="AC7527" s="24"/>
      <c r="AI7527" s="24"/>
      <c r="AL7527" s="24"/>
      <c r="AO7527" s="24"/>
      <c r="AR7527" s="24"/>
      <c r="AU7527" s="24"/>
    </row>
    <row r="7528">
      <c r="J7528" s="18"/>
      <c r="N7528" s="24"/>
      <c r="Q7528" s="24"/>
      <c r="T7528" s="24"/>
      <c r="W7528" s="24"/>
      <c r="Z7528" s="24"/>
      <c r="AC7528" s="24"/>
      <c r="AI7528" s="24"/>
      <c r="AL7528" s="24"/>
      <c r="AO7528" s="24"/>
      <c r="AR7528" s="24"/>
      <c r="AU7528" s="24"/>
    </row>
    <row r="7529">
      <c r="J7529" s="18"/>
      <c r="N7529" s="24"/>
      <c r="Q7529" s="24"/>
      <c r="T7529" s="24"/>
      <c r="W7529" s="24"/>
      <c r="Z7529" s="24"/>
      <c r="AC7529" s="24"/>
      <c r="AI7529" s="24"/>
      <c r="AL7529" s="24"/>
      <c r="AO7529" s="24"/>
      <c r="AR7529" s="24"/>
      <c r="AU7529" s="24"/>
    </row>
    <row r="7530">
      <c r="J7530" s="18"/>
      <c r="N7530" s="24"/>
      <c r="Q7530" s="24"/>
      <c r="T7530" s="24"/>
      <c r="W7530" s="24"/>
      <c r="Z7530" s="24"/>
      <c r="AC7530" s="24"/>
      <c r="AI7530" s="24"/>
      <c r="AL7530" s="24"/>
      <c r="AO7530" s="24"/>
      <c r="AR7530" s="24"/>
      <c r="AU7530" s="24"/>
    </row>
    <row r="7531">
      <c r="J7531" s="18"/>
      <c r="N7531" s="24"/>
      <c r="Q7531" s="24"/>
      <c r="T7531" s="24"/>
      <c r="W7531" s="24"/>
      <c r="Z7531" s="24"/>
      <c r="AC7531" s="24"/>
      <c r="AI7531" s="24"/>
      <c r="AL7531" s="24"/>
      <c r="AO7531" s="24"/>
      <c r="AR7531" s="24"/>
      <c r="AU7531" s="24"/>
    </row>
    <row r="7532">
      <c r="J7532" s="18"/>
      <c r="N7532" s="24"/>
      <c r="Q7532" s="24"/>
      <c r="T7532" s="24"/>
      <c r="W7532" s="24"/>
      <c r="Z7532" s="24"/>
      <c r="AC7532" s="24"/>
      <c r="AI7532" s="24"/>
      <c r="AL7532" s="24"/>
      <c r="AO7532" s="24"/>
      <c r="AR7532" s="24"/>
      <c r="AU7532" s="24"/>
    </row>
    <row r="7533">
      <c r="J7533" s="18"/>
      <c r="N7533" s="24"/>
      <c r="Q7533" s="24"/>
      <c r="T7533" s="24"/>
      <c r="W7533" s="24"/>
      <c r="Z7533" s="24"/>
      <c r="AC7533" s="24"/>
      <c r="AI7533" s="24"/>
      <c r="AL7533" s="24"/>
      <c r="AO7533" s="24"/>
      <c r="AR7533" s="24"/>
      <c r="AU7533" s="24"/>
    </row>
    <row r="7534">
      <c r="J7534" s="18"/>
      <c r="N7534" s="24"/>
      <c r="Q7534" s="24"/>
      <c r="T7534" s="24"/>
      <c r="W7534" s="24"/>
      <c r="Z7534" s="24"/>
      <c r="AC7534" s="24"/>
      <c r="AI7534" s="24"/>
      <c r="AL7534" s="24"/>
      <c r="AO7534" s="24"/>
      <c r="AR7534" s="24"/>
      <c r="AU7534" s="24"/>
    </row>
    <row r="7535">
      <c r="J7535" s="18"/>
      <c r="N7535" s="24"/>
      <c r="Q7535" s="24"/>
      <c r="T7535" s="24"/>
      <c r="W7535" s="24"/>
      <c r="Z7535" s="24"/>
      <c r="AC7535" s="24"/>
      <c r="AI7535" s="24"/>
      <c r="AL7535" s="24"/>
      <c r="AO7535" s="24"/>
      <c r="AR7535" s="24"/>
      <c r="AU7535" s="24"/>
    </row>
    <row r="7536">
      <c r="J7536" s="18"/>
      <c r="N7536" s="24"/>
      <c r="Q7536" s="24"/>
      <c r="T7536" s="24"/>
      <c r="W7536" s="24"/>
      <c r="Z7536" s="24"/>
      <c r="AC7536" s="24"/>
      <c r="AI7536" s="24"/>
      <c r="AL7536" s="24"/>
      <c r="AO7536" s="24"/>
      <c r="AR7536" s="24"/>
      <c r="AU7536" s="24"/>
    </row>
    <row r="7537">
      <c r="J7537" s="18"/>
      <c r="N7537" s="24"/>
      <c r="Q7537" s="24"/>
      <c r="T7537" s="24"/>
      <c r="W7537" s="24"/>
      <c r="Z7537" s="24"/>
      <c r="AC7537" s="24"/>
      <c r="AI7537" s="24"/>
      <c r="AL7537" s="24"/>
      <c r="AO7537" s="24"/>
      <c r="AR7537" s="24"/>
      <c r="AU7537" s="24"/>
    </row>
    <row r="7538">
      <c r="J7538" s="18"/>
      <c r="N7538" s="24"/>
      <c r="Q7538" s="24"/>
      <c r="T7538" s="24"/>
      <c r="W7538" s="24"/>
      <c r="Z7538" s="24"/>
      <c r="AC7538" s="24"/>
      <c r="AI7538" s="24"/>
      <c r="AL7538" s="24"/>
      <c r="AO7538" s="24"/>
      <c r="AR7538" s="24"/>
      <c r="AU7538" s="24"/>
    </row>
    <row r="7539">
      <c r="J7539" s="18"/>
      <c r="N7539" s="24"/>
      <c r="Q7539" s="24"/>
      <c r="T7539" s="24"/>
      <c r="W7539" s="24"/>
      <c r="Z7539" s="24"/>
      <c r="AC7539" s="24"/>
      <c r="AI7539" s="24"/>
      <c r="AL7539" s="24"/>
      <c r="AO7539" s="24"/>
      <c r="AR7539" s="24"/>
      <c r="AU7539" s="24"/>
    </row>
    <row r="7540">
      <c r="J7540" s="18"/>
      <c r="N7540" s="24"/>
      <c r="Q7540" s="24"/>
      <c r="T7540" s="24"/>
      <c r="W7540" s="24"/>
      <c r="Z7540" s="24"/>
      <c r="AC7540" s="24"/>
      <c r="AI7540" s="24"/>
      <c r="AL7540" s="24"/>
      <c r="AO7540" s="24"/>
      <c r="AR7540" s="24"/>
      <c r="AU7540" s="24"/>
    </row>
    <row r="7541">
      <c r="J7541" s="18"/>
      <c r="N7541" s="24"/>
      <c r="Q7541" s="24"/>
      <c r="T7541" s="24"/>
      <c r="W7541" s="24"/>
      <c r="Z7541" s="24"/>
      <c r="AC7541" s="24"/>
      <c r="AI7541" s="24"/>
      <c r="AL7541" s="24"/>
      <c r="AO7541" s="24"/>
      <c r="AR7541" s="24"/>
      <c r="AU7541" s="24"/>
    </row>
    <row r="7542">
      <c r="J7542" s="18"/>
      <c r="N7542" s="24"/>
      <c r="Q7542" s="24"/>
      <c r="T7542" s="24"/>
      <c r="W7542" s="24"/>
      <c r="Z7542" s="24"/>
      <c r="AC7542" s="24"/>
      <c r="AI7542" s="24"/>
      <c r="AL7542" s="24"/>
      <c r="AO7542" s="24"/>
      <c r="AR7542" s="24"/>
      <c r="AU7542" s="24"/>
    </row>
    <row r="7543">
      <c r="J7543" s="18"/>
      <c r="N7543" s="24"/>
      <c r="Q7543" s="24"/>
      <c r="T7543" s="24"/>
      <c r="W7543" s="24"/>
      <c r="Z7543" s="24"/>
      <c r="AC7543" s="24"/>
      <c r="AI7543" s="24"/>
      <c r="AL7543" s="24"/>
      <c r="AO7543" s="24"/>
      <c r="AR7543" s="24"/>
      <c r="AU7543" s="24"/>
    </row>
    <row r="7544">
      <c r="J7544" s="18"/>
      <c r="N7544" s="24"/>
      <c r="Q7544" s="24"/>
      <c r="T7544" s="24"/>
      <c r="W7544" s="24"/>
      <c r="Z7544" s="24"/>
      <c r="AC7544" s="24"/>
      <c r="AI7544" s="24"/>
      <c r="AL7544" s="24"/>
      <c r="AO7544" s="24"/>
      <c r="AR7544" s="24"/>
      <c r="AU7544" s="24"/>
    </row>
    <row r="7545">
      <c r="J7545" s="18"/>
      <c r="N7545" s="24"/>
      <c r="Q7545" s="24"/>
      <c r="T7545" s="24"/>
      <c r="W7545" s="24"/>
      <c r="Z7545" s="24"/>
      <c r="AC7545" s="24"/>
      <c r="AI7545" s="24"/>
      <c r="AL7545" s="24"/>
      <c r="AO7545" s="24"/>
      <c r="AR7545" s="24"/>
      <c r="AU7545" s="24"/>
    </row>
    <row r="7546">
      <c r="J7546" s="18"/>
      <c r="N7546" s="24"/>
      <c r="Q7546" s="24"/>
      <c r="T7546" s="24"/>
      <c r="W7546" s="24"/>
      <c r="Z7546" s="24"/>
      <c r="AC7546" s="24"/>
      <c r="AI7546" s="24"/>
      <c r="AL7546" s="24"/>
      <c r="AO7546" s="24"/>
      <c r="AR7546" s="24"/>
      <c r="AU7546" s="24"/>
    </row>
    <row r="7547">
      <c r="J7547" s="18"/>
      <c r="N7547" s="24"/>
      <c r="Q7547" s="24"/>
      <c r="T7547" s="24"/>
      <c r="W7547" s="24"/>
      <c r="Z7547" s="24"/>
      <c r="AC7547" s="24"/>
      <c r="AI7547" s="24"/>
      <c r="AL7547" s="24"/>
      <c r="AO7547" s="24"/>
      <c r="AR7547" s="24"/>
      <c r="AU7547" s="24"/>
    </row>
    <row r="7548">
      <c r="J7548" s="18"/>
      <c r="N7548" s="24"/>
      <c r="Q7548" s="24"/>
      <c r="T7548" s="24"/>
      <c r="W7548" s="24"/>
      <c r="Z7548" s="24"/>
      <c r="AC7548" s="24"/>
      <c r="AI7548" s="24"/>
      <c r="AL7548" s="24"/>
      <c r="AO7548" s="24"/>
      <c r="AR7548" s="24"/>
      <c r="AU7548" s="24"/>
    </row>
    <row r="7549">
      <c r="J7549" s="18"/>
      <c r="N7549" s="24"/>
      <c r="Q7549" s="24"/>
      <c r="T7549" s="24"/>
      <c r="W7549" s="24"/>
      <c r="Z7549" s="24"/>
      <c r="AC7549" s="24"/>
      <c r="AI7549" s="24"/>
      <c r="AL7549" s="24"/>
      <c r="AO7549" s="24"/>
      <c r="AR7549" s="24"/>
      <c r="AU7549" s="24"/>
    </row>
    <row r="7550">
      <c r="J7550" s="18"/>
      <c r="N7550" s="24"/>
      <c r="Q7550" s="24"/>
      <c r="T7550" s="24"/>
      <c r="W7550" s="24"/>
      <c r="Z7550" s="24"/>
      <c r="AC7550" s="24"/>
      <c r="AI7550" s="24"/>
      <c r="AL7550" s="24"/>
      <c r="AO7550" s="24"/>
      <c r="AR7550" s="24"/>
      <c r="AU7550" s="24"/>
    </row>
    <row r="7551">
      <c r="J7551" s="18"/>
      <c r="N7551" s="24"/>
      <c r="Q7551" s="24"/>
      <c r="T7551" s="24"/>
      <c r="W7551" s="24"/>
      <c r="Z7551" s="24"/>
      <c r="AC7551" s="24"/>
      <c r="AI7551" s="24"/>
      <c r="AL7551" s="24"/>
      <c r="AO7551" s="24"/>
      <c r="AR7551" s="24"/>
      <c r="AU7551" s="24"/>
    </row>
    <row r="7552">
      <c r="J7552" s="18"/>
      <c r="N7552" s="24"/>
      <c r="Q7552" s="24"/>
      <c r="T7552" s="24"/>
      <c r="W7552" s="24"/>
      <c r="Z7552" s="24"/>
      <c r="AC7552" s="24"/>
      <c r="AI7552" s="24"/>
      <c r="AL7552" s="24"/>
      <c r="AO7552" s="24"/>
      <c r="AR7552" s="24"/>
      <c r="AU7552" s="24"/>
    </row>
    <row r="7553">
      <c r="J7553" s="18"/>
      <c r="N7553" s="24"/>
      <c r="Q7553" s="24"/>
      <c r="T7553" s="24"/>
      <c r="W7553" s="24"/>
      <c r="Z7553" s="24"/>
      <c r="AC7553" s="24"/>
      <c r="AI7553" s="24"/>
      <c r="AL7553" s="24"/>
      <c r="AO7553" s="24"/>
      <c r="AR7553" s="24"/>
      <c r="AU7553" s="24"/>
    </row>
    <row r="7554">
      <c r="J7554" s="18"/>
      <c r="N7554" s="24"/>
      <c r="Q7554" s="24"/>
      <c r="T7554" s="24"/>
      <c r="W7554" s="24"/>
      <c r="Z7554" s="24"/>
      <c r="AC7554" s="24"/>
      <c r="AI7554" s="24"/>
      <c r="AL7554" s="24"/>
      <c r="AO7554" s="24"/>
      <c r="AR7554" s="24"/>
      <c r="AU7554" s="24"/>
    </row>
    <row r="7555">
      <c r="J7555" s="18"/>
      <c r="N7555" s="24"/>
      <c r="Q7555" s="24"/>
      <c r="T7555" s="24"/>
      <c r="W7555" s="24"/>
      <c r="Z7555" s="24"/>
      <c r="AC7555" s="24"/>
      <c r="AI7555" s="24"/>
      <c r="AL7555" s="24"/>
      <c r="AO7555" s="24"/>
      <c r="AR7555" s="24"/>
      <c r="AU7555" s="24"/>
    </row>
    <row r="7556">
      <c r="J7556" s="18"/>
      <c r="N7556" s="24"/>
      <c r="Q7556" s="24"/>
      <c r="T7556" s="24"/>
      <c r="W7556" s="24"/>
      <c r="Z7556" s="24"/>
      <c r="AC7556" s="24"/>
      <c r="AI7556" s="24"/>
      <c r="AL7556" s="24"/>
      <c r="AO7556" s="24"/>
      <c r="AR7556" s="24"/>
      <c r="AU7556" s="24"/>
    </row>
    <row r="7557">
      <c r="J7557" s="18"/>
      <c r="N7557" s="24"/>
      <c r="Q7557" s="24"/>
      <c r="T7557" s="24"/>
      <c r="W7557" s="24"/>
      <c r="Z7557" s="24"/>
      <c r="AC7557" s="24"/>
      <c r="AI7557" s="24"/>
      <c r="AL7557" s="24"/>
      <c r="AO7557" s="24"/>
      <c r="AR7557" s="24"/>
      <c r="AU7557" s="24"/>
    </row>
    <row r="7558">
      <c r="J7558" s="18"/>
      <c r="N7558" s="24"/>
      <c r="Q7558" s="24"/>
      <c r="T7558" s="24"/>
      <c r="W7558" s="24"/>
      <c r="Z7558" s="24"/>
      <c r="AC7558" s="24"/>
      <c r="AI7558" s="24"/>
      <c r="AL7558" s="24"/>
      <c r="AO7558" s="24"/>
      <c r="AR7558" s="24"/>
      <c r="AU7558" s="24"/>
    </row>
    <row r="7559">
      <c r="J7559" s="18"/>
      <c r="N7559" s="24"/>
      <c r="Q7559" s="24"/>
      <c r="T7559" s="24"/>
      <c r="W7559" s="24"/>
      <c r="Z7559" s="24"/>
      <c r="AC7559" s="24"/>
      <c r="AI7559" s="24"/>
      <c r="AL7559" s="24"/>
      <c r="AO7559" s="24"/>
      <c r="AR7559" s="24"/>
      <c r="AU7559" s="24"/>
    </row>
    <row r="7560">
      <c r="J7560" s="18"/>
      <c r="N7560" s="24"/>
      <c r="Q7560" s="24"/>
      <c r="T7560" s="24"/>
      <c r="W7560" s="24"/>
      <c r="Z7560" s="24"/>
      <c r="AC7560" s="24"/>
      <c r="AI7560" s="24"/>
      <c r="AL7560" s="24"/>
      <c r="AO7560" s="24"/>
      <c r="AR7560" s="24"/>
      <c r="AU7560" s="24"/>
    </row>
    <row r="7561">
      <c r="J7561" s="18"/>
      <c r="N7561" s="24"/>
      <c r="Q7561" s="24"/>
      <c r="T7561" s="24"/>
      <c r="W7561" s="24"/>
      <c r="Z7561" s="24"/>
      <c r="AC7561" s="24"/>
      <c r="AI7561" s="24"/>
      <c r="AL7561" s="24"/>
      <c r="AO7561" s="24"/>
      <c r="AR7561" s="24"/>
      <c r="AU7561" s="24"/>
    </row>
    <row r="7562">
      <c r="J7562" s="18"/>
      <c r="N7562" s="24"/>
      <c r="Q7562" s="24"/>
      <c r="T7562" s="24"/>
      <c r="W7562" s="24"/>
      <c r="Z7562" s="24"/>
      <c r="AC7562" s="24"/>
      <c r="AI7562" s="24"/>
      <c r="AL7562" s="24"/>
      <c r="AO7562" s="24"/>
      <c r="AR7562" s="24"/>
      <c r="AU7562" s="24"/>
    </row>
    <row r="7563">
      <c r="J7563" s="18"/>
      <c r="N7563" s="24"/>
      <c r="Q7563" s="24"/>
      <c r="T7563" s="24"/>
      <c r="W7563" s="24"/>
      <c r="Z7563" s="24"/>
      <c r="AC7563" s="24"/>
      <c r="AI7563" s="24"/>
      <c r="AL7563" s="24"/>
      <c r="AO7563" s="24"/>
      <c r="AR7563" s="24"/>
      <c r="AU7563" s="24"/>
    </row>
    <row r="7564">
      <c r="J7564" s="18"/>
      <c r="N7564" s="24"/>
      <c r="Q7564" s="24"/>
      <c r="T7564" s="24"/>
      <c r="W7564" s="24"/>
      <c r="Z7564" s="24"/>
      <c r="AC7564" s="24"/>
      <c r="AI7564" s="24"/>
      <c r="AL7564" s="24"/>
      <c r="AO7564" s="24"/>
      <c r="AR7564" s="24"/>
      <c r="AU7564" s="24"/>
    </row>
    <row r="7565">
      <c r="J7565" s="18"/>
      <c r="N7565" s="24"/>
      <c r="Q7565" s="24"/>
      <c r="T7565" s="24"/>
      <c r="W7565" s="24"/>
      <c r="Z7565" s="24"/>
      <c r="AC7565" s="24"/>
      <c r="AI7565" s="24"/>
      <c r="AL7565" s="24"/>
      <c r="AO7565" s="24"/>
      <c r="AR7565" s="24"/>
      <c r="AU7565" s="24"/>
    </row>
    <row r="7566">
      <c r="J7566" s="18"/>
      <c r="N7566" s="24"/>
      <c r="Q7566" s="24"/>
      <c r="T7566" s="24"/>
      <c r="W7566" s="24"/>
      <c r="Z7566" s="24"/>
      <c r="AC7566" s="24"/>
      <c r="AI7566" s="24"/>
      <c r="AL7566" s="24"/>
      <c r="AO7566" s="24"/>
      <c r="AR7566" s="24"/>
      <c r="AU7566" s="24"/>
    </row>
    <row r="7567">
      <c r="J7567" s="18"/>
      <c r="N7567" s="24"/>
      <c r="Q7567" s="24"/>
      <c r="T7567" s="24"/>
      <c r="W7567" s="24"/>
      <c r="Z7567" s="24"/>
      <c r="AC7567" s="24"/>
      <c r="AI7567" s="24"/>
      <c r="AL7567" s="24"/>
      <c r="AO7567" s="24"/>
      <c r="AR7567" s="24"/>
      <c r="AU7567" s="24"/>
    </row>
    <row r="7568">
      <c r="J7568" s="18"/>
      <c r="N7568" s="24"/>
      <c r="Q7568" s="24"/>
      <c r="T7568" s="24"/>
      <c r="W7568" s="24"/>
      <c r="Z7568" s="24"/>
      <c r="AC7568" s="24"/>
      <c r="AI7568" s="24"/>
      <c r="AL7568" s="24"/>
      <c r="AO7568" s="24"/>
      <c r="AR7568" s="24"/>
      <c r="AU7568" s="24"/>
    </row>
    <row r="7569">
      <c r="J7569" s="18"/>
      <c r="N7569" s="24"/>
      <c r="Q7569" s="24"/>
      <c r="T7569" s="24"/>
      <c r="W7569" s="24"/>
      <c r="Z7569" s="24"/>
      <c r="AC7569" s="24"/>
      <c r="AI7569" s="24"/>
      <c r="AL7569" s="24"/>
      <c r="AO7569" s="24"/>
      <c r="AR7569" s="24"/>
      <c r="AU7569" s="24"/>
    </row>
    <row r="7570">
      <c r="J7570" s="18"/>
      <c r="N7570" s="24"/>
      <c r="Q7570" s="24"/>
      <c r="T7570" s="24"/>
      <c r="W7570" s="24"/>
      <c r="Z7570" s="24"/>
      <c r="AC7570" s="24"/>
      <c r="AI7570" s="24"/>
      <c r="AL7570" s="24"/>
      <c r="AO7570" s="24"/>
      <c r="AR7570" s="24"/>
      <c r="AU7570" s="24"/>
    </row>
    <row r="7571">
      <c r="J7571" s="18"/>
      <c r="N7571" s="24"/>
      <c r="Q7571" s="24"/>
      <c r="T7571" s="24"/>
      <c r="W7571" s="24"/>
      <c r="Z7571" s="24"/>
      <c r="AC7571" s="24"/>
      <c r="AI7571" s="24"/>
      <c r="AL7571" s="24"/>
      <c r="AO7571" s="24"/>
      <c r="AR7571" s="24"/>
      <c r="AU7571" s="24"/>
    </row>
    <row r="7572">
      <c r="J7572" s="18"/>
      <c r="N7572" s="24"/>
      <c r="Q7572" s="24"/>
      <c r="T7572" s="24"/>
      <c r="W7572" s="24"/>
      <c r="Z7572" s="24"/>
      <c r="AC7572" s="24"/>
      <c r="AI7572" s="24"/>
      <c r="AL7572" s="24"/>
      <c r="AO7572" s="24"/>
      <c r="AR7572" s="24"/>
      <c r="AU7572" s="24"/>
    </row>
    <row r="7573">
      <c r="J7573" s="18"/>
      <c r="N7573" s="24"/>
      <c r="Q7573" s="24"/>
      <c r="T7573" s="24"/>
      <c r="W7573" s="24"/>
      <c r="Z7573" s="24"/>
      <c r="AC7573" s="24"/>
      <c r="AI7573" s="24"/>
      <c r="AL7573" s="24"/>
      <c r="AO7573" s="24"/>
      <c r="AR7573" s="24"/>
      <c r="AU7573" s="24"/>
    </row>
    <row r="7574">
      <c r="J7574" s="18"/>
      <c r="N7574" s="24"/>
      <c r="Q7574" s="24"/>
      <c r="T7574" s="24"/>
      <c r="W7574" s="24"/>
      <c r="Z7574" s="24"/>
      <c r="AC7574" s="24"/>
      <c r="AI7574" s="24"/>
      <c r="AL7574" s="24"/>
      <c r="AO7574" s="24"/>
      <c r="AR7574" s="24"/>
      <c r="AU7574" s="24"/>
    </row>
    <row r="7575">
      <c r="J7575" s="18"/>
      <c r="N7575" s="24"/>
      <c r="Q7575" s="24"/>
      <c r="T7575" s="24"/>
      <c r="W7575" s="24"/>
      <c r="Z7575" s="24"/>
      <c r="AC7575" s="24"/>
      <c r="AI7575" s="24"/>
      <c r="AL7575" s="24"/>
      <c r="AO7575" s="24"/>
      <c r="AR7575" s="24"/>
      <c r="AU7575" s="24"/>
    </row>
    <row r="7576">
      <c r="J7576" s="18"/>
      <c r="N7576" s="24"/>
      <c r="Q7576" s="24"/>
      <c r="T7576" s="24"/>
      <c r="W7576" s="24"/>
      <c r="Z7576" s="24"/>
      <c r="AC7576" s="24"/>
      <c r="AI7576" s="24"/>
      <c r="AL7576" s="24"/>
      <c r="AO7576" s="24"/>
      <c r="AR7576" s="24"/>
      <c r="AU7576" s="24"/>
    </row>
    <row r="7577">
      <c r="J7577" s="18"/>
      <c r="N7577" s="24"/>
      <c r="Q7577" s="24"/>
      <c r="T7577" s="24"/>
      <c r="W7577" s="24"/>
      <c r="Z7577" s="24"/>
      <c r="AC7577" s="24"/>
      <c r="AI7577" s="24"/>
      <c r="AL7577" s="24"/>
      <c r="AO7577" s="24"/>
      <c r="AR7577" s="24"/>
      <c r="AU7577" s="24"/>
    </row>
    <row r="7578">
      <c r="J7578" s="18"/>
      <c r="N7578" s="24"/>
      <c r="Q7578" s="24"/>
      <c r="T7578" s="24"/>
      <c r="W7578" s="24"/>
      <c r="Z7578" s="24"/>
      <c r="AC7578" s="24"/>
      <c r="AI7578" s="24"/>
      <c r="AL7578" s="24"/>
      <c r="AO7578" s="24"/>
      <c r="AR7578" s="24"/>
      <c r="AU7578" s="24"/>
    </row>
    <row r="7579">
      <c r="J7579" s="18"/>
      <c r="N7579" s="24"/>
      <c r="Q7579" s="24"/>
      <c r="T7579" s="24"/>
      <c r="W7579" s="24"/>
      <c r="Z7579" s="24"/>
      <c r="AC7579" s="24"/>
      <c r="AI7579" s="24"/>
      <c r="AL7579" s="24"/>
      <c r="AO7579" s="24"/>
      <c r="AR7579" s="24"/>
      <c r="AU7579" s="24"/>
    </row>
    <row r="7580">
      <c r="J7580" s="18"/>
      <c r="N7580" s="24"/>
      <c r="Q7580" s="24"/>
      <c r="T7580" s="24"/>
      <c r="W7580" s="24"/>
      <c r="Z7580" s="24"/>
      <c r="AC7580" s="24"/>
      <c r="AI7580" s="24"/>
      <c r="AL7580" s="24"/>
      <c r="AO7580" s="24"/>
      <c r="AR7580" s="24"/>
      <c r="AU7580" s="24"/>
    </row>
    <row r="7581">
      <c r="J7581" s="18"/>
      <c r="N7581" s="24"/>
      <c r="Q7581" s="24"/>
      <c r="T7581" s="24"/>
      <c r="W7581" s="24"/>
      <c r="Z7581" s="24"/>
      <c r="AC7581" s="24"/>
      <c r="AI7581" s="24"/>
      <c r="AL7581" s="24"/>
      <c r="AO7581" s="24"/>
      <c r="AR7581" s="24"/>
      <c r="AU7581" s="24"/>
    </row>
    <row r="7582">
      <c r="J7582" s="18"/>
      <c r="N7582" s="24"/>
      <c r="Q7582" s="24"/>
      <c r="T7582" s="24"/>
      <c r="W7582" s="24"/>
      <c r="Z7582" s="24"/>
      <c r="AC7582" s="24"/>
      <c r="AI7582" s="24"/>
      <c r="AL7582" s="24"/>
      <c r="AO7582" s="24"/>
      <c r="AR7582" s="24"/>
      <c r="AU7582" s="24"/>
    </row>
    <row r="7583">
      <c r="J7583" s="18"/>
      <c r="N7583" s="24"/>
      <c r="Q7583" s="24"/>
      <c r="T7583" s="24"/>
      <c r="W7583" s="24"/>
      <c r="Z7583" s="24"/>
      <c r="AC7583" s="24"/>
      <c r="AI7583" s="24"/>
      <c r="AL7583" s="24"/>
      <c r="AO7583" s="24"/>
      <c r="AR7583" s="24"/>
      <c r="AU7583" s="24"/>
    </row>
    <row r="7584">
      <c r="J7584" s="18"/>
      <c r="N7584" s="24"/>
      <c r="Q7584" s="24"/>
      <c r="T7584" s="24"/>
      <c r="W7584" s="24"/>
      <c r="Z7584" s="24"/>
      <c r="AC7584" s="24"/>
      <c r="AI7584" s="24"/>
      <c r="AL7584" s="24"/>
      <c r="AO7584" s="24"/>
      <c r="AR7584" s="24"/>
      <c r="AU7584" s="24"/>
    </row>
    <row r="7585">
      <c r="J7585" s="18"/>
      <c r="N7585" s="24"/>
      <c r="Q7585" s="24"/>
      <c r="T7585" s="24"/>
      <c r="W7585" s="24"/>
      <c r="Z7585" s="24"/>
      <c r="AC7585" s="24"/>
      <c r="AI7585" s="24"/>
      <c r="AL7585" s="24"/>
      <c r="AO7585" s="24"/>
      <c r="AR7585" s="24"/>
      <c r="AU7585" s="24"/>
    </row>
    <row r="7586">
      <c r="J7586" s="18"/>
      <c r="N7586" s="24"/>
      <c r="Q7586" s="24"/>
      <c r="T7586" s="24"/>
      <c r="W7586" s="24"/>
      <c r="Z7586" s="24"/>
      <c r="AC7586" s="24"/>
      <c r="AI7586" s="24"/>
      <c r="AL7586" s="24"/>
      <c r="AO7586" s="24"/>
      <c r="AR7586" s="24"/>
      <c r="AU7586" s="24"/>
    </row>
    <row r="7587">
      <c r="J7587" s="18"/>
      <c r="N7587" s="24"/>
      <c r="Q7587" s="24"/>
      <c r="T7587" s="24"/>
      <c r="W7587" s="24"/>
      <c r="Z7587" s="24"/>
      <c r="AC7587" s="24"/>
      <c r="AI7587" s="24"/>
      <c r="AL7587" s="24"/>
      <c r="AO7587" s="24"/>
      <c r="AR7587" s="24"/>
      <c r="AU7587" s="24"/>
    </row>
    <row r="7588">
      <c r="J7588" s="18"/>
      <c r="N7588" s="24"/>
      <c r="Q7588" s="24"/>
      <c r="T7588" s="24"/>
      <c r="W7588" s="24"/>
      <c r="Z7588" s="24"/>
      <c r="AC7588" s="24"/>
      <c r="AI7588" s="24"/>
      <c r="AL7588" s="24"/>
      <c r="AO7588" s="24"/>
      <c r="AR7588" s="24"/>
      <c r="AU7588" s="24"/>
    </row>
    <row r="7589">
      <c r="J7589" s="18"/>
      <c r="N7589" s="24"/>
      <c r="Q7589" s="24"/>
      <c r="T7589" s="24"/>
      <c r="W7589" s="24"/>
      <c r="Z7589" s="24"/>
      <c r="AC7589" s="24"/>
      <c r="AI7589" s="24"/>
      <c r="AL7589" s="24"/>
      <c r="AO7589" s="24"/>
      <c r="AR7589" s="24"/>
      <c r="AU7589" s="24"/>
    </row>
    <row r="7590">
      <c r="J7590" s="18"/>
      <c r="N7590" s="24"/>
      <c r="Q7590" s="24"/>
      <c r="T7590" s="24"/>
      <c r="W7590" s="24"/>
      <c r="Z7590" s="24"/>
      <c r="AC7590" s="24"/>
      <c r="AI7590" s="24"/>
      <c r="AL7590" s="24"/>
      <c r="AO7590" s="24"/>
      <c r="AR7590" s="24"/>
      <c r="AU7590" s="24"/>
    </row>
    <row r="7591">
      <c r="J7591" s="18"/>
      <c r="N7591" s="24"/>
      <c r="Q7591" s="24"/>
      <c r="T7591" s="24"/>
      <c r="W7591" s="24"/>
      <c r="Z7591" s="24"/>
      <c r="AC7591" s="24"/>
      <c r="AI7591" s="24"/>
      <c r="AL7591" s="24"/>
      <c r="AO7591" s="24"/>
      <c r="AR7591" s="24"/>
      <c r="AU7591" s="24"/>
    </row>
    <row r="7592">
      <c r="J7592" s="18"/>
      <c r="N7592" s="24"/>
      <c r="Q7592" s="24"/>
      <c r="T7592" s="24"/>
      <c r="W7592" s="24"/>
      <c r="Z7592" s="24"/>
      <c r="AC7592" s="24"/>
      <c r="AI7592" s="24"/>
      <c r="AL7592" s="24"/>
      <c r="AO7592" s="24"/>
      <c r="AR7592" s="24"/>
      <c r="AU7592" s="24"/>
    </row>
    <row r="7593">
      <c r="J7593" s="18"/>
      <c r="N7593" s="24"/>
      <c r="Q7593" s="24"/>
      <c r="T7593" s="24"/>
      <c r="W7593" s="24"/>
      <c r="Z7593" s="24"/>
      <c r="AC7593" s="24"/>
      <c r="AI7593" s="24"/>
      <c r="AL7593" s="24"/>
      <c r="AO7593" s="24"/>
      <c r="AR7593" s="24"/>
      <c r="AU7593" s="24"/>
    </row>
    <row r="7594">
      <c r="J7594" s="18"/>
      <c r="N7594" s="24"/>
      <c r="Q7594" s="24"/>
      <c r="T7594" s="24"/>
      <c r="W7594" s="24"/>
      <c r="Z7594" s="24"/>
      <c r="AC7594" s="24"/>
      <c r="AI7594" s="24"/>
      <c r="AL7594" s="24"/>
      <c r="AO7594" s="24"/>
      <c r="AR7594" s="24"/>
      <c r="AU7594" s="24"/>
    </row>
    <row r="7595">
      <c r="J7595" s="18"/>
      <c r="N7595" s="24"/>
      <c r="Q7595" s="24"/>
      <c r="T7595" s="24"/>
      <c r="W7595" s="24"/>
      <c r="Z7595" s="24"/>
      <c r="AC7595" s="24"/>
      <c r="AI7595" s="24"/>
      <c r="AL7595" s="24"/>
      <c r="AO7595" s="24"/>
      <c r="AR7595" s="24"/>
      <c r="AU7595" s="24"/>
    </row>
    <row r="7596">
      <c r="J7596" s="18"/>
      <c r="N7596" s="24"/>
      <c r="Q7596" s="24"/>
      <c r="T7596" s="24"/>
      <c r="W7596" s="24"/>
      <c r="Z7596" s="24"/>
      <c r="AC7596" s="24"/>
      <c r="AI7596" s="24"/>
      <c r="AL7596" s="24"/>
      <c r="AO7596" s="24"/>
      <c r="AR7596" s="24"/>
      <c r="AU7596" s="24"/>
    </row>
    <row r="7597">
      <c r="J7597" s="18"/>
      <c r="N7597" s="24"/>
      <c r="Q7597" s="24"/>
      <c r="T7597" s="24"/>
      <c r="W7597" s="24"/>
      <c r="Z7597" s="24"/>
      <c r="AC7597" s="24"/>
      <c r="AI7597" s="24"/>
      <c r="AL7597" s="24"/>
      <c r="AO7597" s="24"/>
      <c r="AR7597" s="24"/>
      <c r="AU7597" s="24"/>
    </row>
    <row r="7598">
      <c r="J7598" s="18"/>
      <c r="N7598" s="24"/>
      <c r="Q7598" s="24"/>
      <c r="T7598" s="24"/>
      <c r="W7598" s="24"/>
      <c r="Z7598" s="24"/>
      <c r="AC7598" s="24"/>
      <c r="AI7598" s="24"/>
      <c r="AL7598" s="24"/>
      <c r="AO7598" s="24"/>
      <c r="AR7598" s="24"/>
      <c r="AU7598" s="24"/>
    </row>
    <row r="7599">
      <c r="J7599" s="18"/>
      <c r="N7599" s="24"/>
      <c r="Q7599" s="24"/>
      <c r="T7599" s="24"/>
      <c r="W7599" s="24"/>
      <c r="Z7599" s="24"/>
      <c r="AC7599" s="24"/>
      <c r="AI7599" s="24"/>
      <c r="AL7599" s="24"/>
      <c r="AO7599" s="24"/>
      <c r="AR7599" s="24"/>
      <c r="AU7599" s="24"/>
    </row>
    <row r="7600">
      <c r="J7600" s="18"/>
      <c r="N7600" s="24"/>
      <c r="Q7600" s="24"/>
      <c r="T7600" s="24"/>
      <c r="W7600" s="24"/>
      <c r="Z7600" s="24"/>
      <c r="AC7600" s="24"/>
      <c r="AI7600" s="24"/>
      <c r="AL7600" s="24"/>
      <c r="AO7600" s="24"/>
      <c r="AR7600" s="24"/>
      <c r="AU7600" s="24"/>
    </row>
    <row r="7601">
      <c r="J7601" s="18"/>
      <c r="N7601" s="24"/>
      <c r="Q7601" s="24"/>
      <c r="T7601" s="24"/>
      <c r="W7601" s="24"/>
      <c r="Z7601" s="24"/>
      <c r="AC7601" s="24"/>
      <c r="AI7601" s="24"/>
      <c r="AL7601" s="24"/>
      <c r="AO7601" s="24"/>
      <c r="AR7601" s="24"/>
      <c r="AU7601" s="24"/>
    </row>
    <row r="7602">
      <c r="J7602" s="18"/>
      <c r="N7602" s="24"/>
      <c r="Q7602" s="24"/>
      <c r="T7602" s="24"/>
      <c r="W7602" s="24"/>
      <c r="Z7602" s="24"/>
      <c r="AC7602" s="24"/>
      <c r="AI7602" s="24"/>
      <c r="AL7602" s="24"/>
      <c r="AO7602" s="24"/>
      <c r="AR7602" s="24"/>
      <c r="AU7602" s="24"/>
    </row>
    <row r="7603">
      <c r="J7603" s="18"/>
      <c r="N7603" s="24"/>
      <c r="Q7603" s="24"/>
      <c r="T7603" s="24"/>
      <c r="W7603" s="24"/>
      <c r="Z7603" s="24"/>
      <c r="AC7603" s="24"/>
      <c r="AI7603" s="24"/>
      <c r="AL7603" s="24"/>
      <c r="AO7603" s="24"/>
      <c r="AR7603" s="24"/>
      <c r="AU7603" s="24"/>
    </row>
    <row r="7604">
      <c r="J7604" s="18"/>
      <c r="N7604" s="24"/>
      <c r="Q7604" s="24"/>
      <c r="T7604" s="24"/>
      <c r="W7604" s="24"/>
      <c r="Z7604" s="24"/>
      <c r="AC7604" s="24"/>
      <c r="AI7604" s="24"/>
      <c r="AL7604" s="24"/>
      <c r="AO7604" s="24"/>
      <c r="AR7604" s="24"/>
      <c r="AU7604" s="24"/>
    </row>
    <row r="7605">
      <c r="J7605" s="18"/>
      <c r="N7605" s="24"/>
      <c r="Q7605" s="24"/>
      <c r="T7605" s="24"/>
      <c r="W7605" s="24"/>
      <c r="Z7605" s="24"/>
      <c r="AC7605" s="24"/>
      <c r="AI7605" s="24"/>
      <c r="AL7605" s="24"/>
      <c r="AO7605" s="24"/>
      <c r="AR7605" s="24"/>
      <c r="AU7605" s="24"/>
    </row>
    <row r="7606">
      <c r="J7606" s="18"/>
      <c r="N7606" s="24"/>
      <c r="Q7606" s="24"/>
      <c r="T7606" s="24"/>
      <c r="W7606" s="24"/>
      <c r="Z7606" s="24"/>
      <c r="AC7606" s="24"/>
      <c r="AI7606" s="24"/>
      <c r="AL7606" s="24"/>
      <c r="AO7606" s="24"/>
      <c r="AR7606" s="24"/>
      <c r="AU7606" s="24"/>
    </row>
    <row r="7607">
      <c r="J7607" s="18"/>
      <c r="N7607" s="24"/>
      <c r="Q7607" s="24"/>
      <c r="T7607" s="24"/>
      <c r="W7607" s="24"/>
      <c r="Z7607" s="24"/>
      <c r="AC7607" s="24"/>
      <c r="AI7607" s="24"/>
      <c r="AL7607" s="24"/>
      <c r="AO7607" s="24"/>
      <c r="AR7607" s="24"/>
      <c r="AU7607" s="24"/>
    </row>
    <row r="7608">
      <c r="J7608" s="18"/>
      <c r="N7608" s="24"/>
      <c r="Q7608" s="24"/>
      <c r="T7608" s="24"/>
      <c r="W7608" s="24"/>
      <c r="Z7608" s="24"/>
      <c r="AC7608" s="24"/>
      <c r="AI7608" s="24"/>
      <c r="AL7608" s="24"/>
      <c r="AO7608" s="24"/>
      <c r="AR7608" s="24"/>
      <c r="AU7608" s="24"/>
    </row>
    <row r="7609">
      <c r="J7609" s="18"/>
      <c r="N7609" s="24"/>
      <c r="Q7609" s="24"/>
      <c r="T7609" s="24"/>
      <c r="W7609" s="24"/>
      <c r="Z7609" s="24"/>
      <c r="AC7609" s="24"/>
      <c r="AI7609" s="24"/>
      <c r="AL7609" s="24"/>
      <c r="AO7609" s="24"/>
      <c r="AR7609" s="24"/>
      <c r="AU7609" s="24"/>
    </row>
    <row r="7610">
      <c r="J7610" s="18"/>
      <c r="N7610" s="24"/>
      <c r="Q7610" s="24"/>
      <c r="T7610" s="24"/>
      <c r="W7610" s="24"/>
      <c r="Z7610" s="24"/>
      <c r="AC7610" s="24"/>
      <c r="AI7610" s="24"/>
      <c r="AL7610" s="24"/>
      <c r="AO7610" s="24"/>
      <c r="AR7610" s="24"/>
      <c r="AU7610" s="24"/>
    </row>
    <row r="7611">
      <c r="J7611" s="18"/>
      <c r="N7611" s="24"/>
      <c r="Q7611" s="24"/>
      <c r="T7611" s="24"/>
      <c r="W7611" s="24"/>
      <c r="Z7611" s="24"/>
      <c r="AC7611" s="24"/>
      <c r="AI7611" s="24"/>
      <c r="AL7611" s="24"/>
      <c r="AO7611" s="24"/>
      <c r="AR7611" s="24"/>
      <c r="AU7611" s="24"/>
    </row>
    <row r="7612">
      <c r="J7612" s="18"/>
      <c r="N7612" s="24"/>
      <c r="Q7612" s="24"/>
      <c r="T7612" s="24"/>
      <c r="W7612" s="24"/>
      <c r="Z7612" s="24"/>
      <c r="AC7612" s="24"/>
      <c r="AI7612" s="24"/>
      <c r="AL7612" s="24"/>
      <c r="AO7612" s="24"/>
      <c r="AR7612" s="24"/>
      <c r="AU7612" s="24"/>
    </row>
    <row r="7613">
      <c r="J7613" s="18"/>
      <c r="N7613" s="24"/>
      <c r="Q7613" s="24"/>
      <c r="T7613" s="24"/>
      <c r="W7613" s="24"/>
      <c r="Z7613" s="24"/>
      <c r="AC7613" s="24"/>
      <c r="AI7613" s="24"/>
      <c r="AL7613" s="24"/>
      <c r="AO7613" s="24"/>
      <c r="AR7613" s="24"/>
      <c r="AU7613" s="24"/>
    </row>
    <row r="7614">
      <c r="J7614" s="18"/>
      <c r="N7614" s="24"/>
      <c r="Q7614" s="24"/>
      <c r="T7614" s="24"/>
      <c r="W7614" s="24"/>
      <c r="Z7614" s="24"/>
      <c r="AC7614" s="24"/>
      <c r="AI7614" s="24"/>
      <c r="AL7614" s="24"/>
      <c r="AO7614" s="24"/>
      <c r="AR7614" s="24"/>
      <c r="AU7614" s="24"/>
    </row>
    <row r="7615">
      <c r="J7615" s="18"/>
      <c r="N7615" s="24"/>
      <c r="Q7615" s="24"/>
      <c r="T7615" s="24"/>
      <c r="W7615" s="24"/>
      <c r="Z7615" s="24"/>
      <c r="AC7615" s="24"/>
      <c r="AI7615" s="24"/>
      <c r="AL7615" s="24"/>
      <c r="AO7615" s="24"/>
      <c r="AR7615" s="24"/>
      <c r="AU7615" s="24"/>
    </row>
    <row r="7616">
      <c r="J7616" s="18"/>
      <c r="N7616" s="24"/>
      <c r="Q7616" s="24"/>
      <c r="T7616" s="24"/>
      <c r="W7616" s="24"/>
      <c r="Z7616" s="24"/>
      <c r="AC7616" s="24"/>
      <c r="AI7616" s="24"/>
      <c r="AL7616" s="24"/>
      <c r="AO7616" s="24"/>
      <c r="AR7616" s="24"/>
      <c r="AU7616" s="24"/>
    </row>
    <row r="7617">
      <c r="J7617" s="18"/>
      <c r="N7617" s="24"/>
      <c r="Q7617" s="24"/>
      <c r="T7617" s="24"/>
      <c r="W7617" s="24"/>
      <c r="Z7617" s="24"/>
      <c r="AC7617" s="24"/>
      <c r="AI7617" s="24"/>
      <c r="AL7617" s="24"/>
      <c r="AO7617" s="24"/>
      <c r="AR7617" s="24"/>
      <c r="AU7617" s="24"/>
    </row>
    <row r="7618">
      <c r="J7618" s="18"/>
      <c r="N7618" s="24"/>
      <c r="Q7618" s="24"/>
      <c r="T7618" s="24"/>
      <c r="W7618" s="24"/>
      <c r="Z7618" s="24"/>
      <c r="AC7618" s="24"/>
      <c r="AI7618" s="24"/>
      <c r="AL7618" s="24"/>
      <c r="AO7618" s="24"/>
      <c r="AR7618" s="24"/>
      <c r="AU7618" s="24"/>
    </row>
    <row r="7619">
      <c r="J7619" s="18"/>
      <c r="N7619" s="24"/>
      <c r="Q7619" s="24"/>
      <c r="T7619" s="24"/>
      <c r="W7619" s="24"/>
      <c r="Z7619" s="24"/>
      <c r="AC7619" s="24"/>
      <c r="AI7619" s="24"/>
      <c r="AL7619" s="24"/>
      <c r="AO7619" s="24"/>
      <c r="AR7619" s="24"/>
      <c r="AU7619" s="24"/>
    </row>
    <row r="7620">
      <c r="J7620" s="18"/>
      <c r="N7620" s="24"/>
      <c r="Q7620" s="24"/>
      <c r="T7620" s="24"/>
      <c r="W7620" s="24"/>
      <c r="Z7620" s="24"/>
      <c r="AC7620" s="24"/>
      <c r="AI7620" s="24"/>
      <c r="AL7620" s="24"/>
      <c r="AO7620" s="24"/>
      <c r="AR7620" s="24"/>
      <c r="AU7620" s="24"/>
    </row>
    <row r="7621">
      <c r="J7621" s="18"/>
      <c r="N7621" s="24"/>
      <c r="Q7621" s="24"/>
      <c r="T7621" s="24"/>
      <c r="W7621" s="24"/>
      <c r="Z7621" s="24"/>
      <c r="AC7621" s="24"/>
      <c r="AI7621" s="24"/>
      <c r="AL7621" s="24"/>
      <c r="AO7621" s="24"/>
      <c r="AR7621" s="24"/>
      <c r="AU7621" s="24"/>
    </row>
    <row r="7622">
      <c r="J7622" s="18"/>
      <c r="N7622" s="24"/>
      <c r="Q7622" s="24"/>
      <c r="T7622" s="24"/>
      <c r="W7622" s="24"/>
      <c r="Z7622" s="24"/>
      <c r="AC7622" s="24"/>
      <c r="AI7622" s="24"/>
      <c r="AL7622" s="24"/>
      <c r="AO7622" s="24"/>
      <c r="AR7622" s="24"/>
      <c r="AU7622" s="24"/>
    </row>
    <row r="7623">
      <c r="J7623" s="18"/>
      <c r="N7623" s="24"/>
      <c r="Q7623" s="24"/>
      <c r="T7623" s="24"/>
      <c r="W7623" s="24"/>
      <c r="Z7623" s="24"/>
      <c r="AC7623" s="24"/>
      <c r="AI7623" s="24"/>
      <c r="AL7623" s="24"/>
      <c r="AO7623" s="24"/>
      <c r="AR7623" s="24"/>
      <c r="AU7623" s="24"/>
    </row>
    <row r="7624">
      <c r="J7624" s="18"/>
      <c r="N7624" s="24"/>
      <c r="Q7624" s="24"/>
      <c r="T7624" s="24"/>
      <c r="W7624" s="24"/>
      <c r="Z7624" s="24"/>
      <c r="AC7624" s="24"/>
      <c r="AI7624" s="24"/>
      <c r="AL7624" s="24"/>
      <c r="AO7624" s="24"/>
      <c r="AR7624" s="24"/>
      <c r="AU7624" s="24"/>
    </row>
    <row r="7625">
      <c r="J7625" s="18"/>
      <c r="N7625" s="24"/>
      <c r="Q7625" s="24"/>
      <c r="T7625" s="24"/>
      <c r="W7625" s="24"/>
      <c r="Z7625" s="24"/>
      <c r="AC7625" s="24"/>
      <c r="AI7625" s="24"/>
      <c r="AL7625" s="24"/>
      <c r="AO7625" s="24"/>
      <c r="AR7625" s="24"/>
      <c r="AU7625" s="24"/>
    </row>
    <row r="7626">
      <c r="J7626" s="18"/>
      <c r="N7626" s="24"/>
      <c r="Q7626" s="24"/>
      <c r="T7626" s="24"/>
      <c r="W7626" s="24"/>
      <c r="Z7626" s="24"/>
      <c r="AC7626" s="24"/>
      <c r="AI7626" s="24"/>
      <c r="AL7626" s="24"/>
      <c r="AO7626" s="24"/>
      <c r="AR7626" s="24"/>
      <c r="AU7626" s="24"/>
    </row>
    <row r="7627">
      <c r="J7627" s="18"/>
      <c r="N7627" s="24"/>
      <c r="Q7627" s="24"/>
      <c r="T7627" s="24"/>
      <c r="W7627" s="24"/>
      <c r="Z7627" s="24"/>
      <c r="AC7627" s="24"/>
      <c r="AI7627" s="24"/>
      <c r="AL7627" s="24"/>
      <c r="AO7627" s="24"/>
      <c r="AR7627" s="24"/>
      <c r="AU7627" s="24"/>
    </row>
    <row r="7628">
      <c r="J7628" s="18"/>
      <c r="N7628" s="24"/>
      <c r="Q7628" s="24"/>
      <c r="T7628" s="24"/>
      <c r="W7628" s="24"/>
      <c r="Z7628" s="24"/>
      <c r="AC7628" s="24"/>
      <c r="AI7628" s="24"/>
      <c r="AL7628" s="24"/>
      <c r="AO7628" s="24"/>
      <c r="AR7628" s="24"/>
      <c r="AU7628" s="24"/>
    </row>
    <row r="7629">
      <c r="J7629" s="18"/>
      <c r="N7629" s="24"/>
      <c r="Q7629" s="24"/>
      <c r="T7629" s="24"/>
      <c r="W7629" s="24"/>
      <c r="Z7629" s="24"/>
      <c r="AC7629" s="24"/>
      <c r="AI7629" s="24"/>
      <c r="AL7629" s="24"/>
      <c r="AO7629" s="24"/>
      <c r="AR7629" s="24"/>
      <c r="AU7629" s="24"/>
    </row>
    <row r="7630">
      <c r="J7630" s="18"/>
      <c r="N7630" s="24"/>
      <c r="Q7630" s="24"/>
      <c r="T7630" s="24"/>
      <c r="W7630" s="24"/>
      <c r="Z7630" s="24"/>
      <c r="AC7630" s="24"/>
      <c r="AI7630" s="24"/>
      <c r="AL7630" s="24"/>
      <c r="AO7630" s="24"/>
      <c r="AR7630" s="24"/>
      <c r="AU7630" s="24"/>
    </row>
    <row r="7631">
      <c r="J7631" s="18"/>
      <c r="N7631" s="24"/>
      <c r="Q7631" s="24"/>
      <c r="T7631" s="24"/>
      <c r="W7631" s="24"/>
      <c r="Z7631" s="24"/>
      <c r="AC7631" s="24"/>
      <c r="AI7631" s="24"/>
      <c r="AL7631" s="24"/>
      <c r="AO7631" s="24"/>
      <c r="AR7631" s="24"/>
      <c r="AU7631" s="24"/>
    </row>
    <row r="7632">
      <c r="J7632" s="18"/>
      <c r="N7632" s="24"/>
      <c r="Q7632" s="24"/>
      <c r="T7632" s="24"/>
      <c r="W7632" s="24"/>
      <c r="Z7632" s="24"/>
      <c r="AC7632" s="24"/>
      <c r="AI7632" s="24"/>
      <c r="AL7632" s="24"/>
      <c r="AO7632" s="24"/>
      <c r="AR7632" s="24"/>
      <c r="AU7632" s="24"/>
    </row>
    <row r="7633">
      <c r="J7633" s="18"/>
      <c r="N7633" s="24"/>
      <c r="Q7633" s="24"/>
      <c r="T7633" s="24"/>
      <c r="W7633" s="24"/>
      <c r="Z7633" s="24"/>
      <c r="AC7633" s="24"/>
      <c r="AI7633" s="24"/>
      <c r="AL7633" s="24"/>
      <c r="AO7633" s="24"/>
      <c r="AR7633" s="24"/>
      <c r="AU7633" s="24"/>
    </row>
    <row r="7634">
      <c r="J7634" s="18"/>
      <c r="N7634" s="24"/>
      <c r="Q7634" s="24"/>
      <c r="T7634" s="24"/>
      <c r="W7634" s="24"/>
      <c r="Z7634" s="24"/>
      <c r="AC7634" s="24"/>
      <c r="AI7634" s="24"/>
      <c r="AL7634" s="24"/>
      <c r="AO7634" s="24"/>
      <c r="AR7634" s="24"/>
      <c r="AU7634" s="24"/>
    </row>
    <row r="7635">
      <c r="J7635" s="18"/>
      <c r="N7635" s="24"/>
      <c r="Q7635" s="24"/>
      <c r="T7635" s="24"/>
      <c r="W7635" s="24"/>
      <c r="Z7635" s="24"/>
      <c r="AC7635" s="24"/>
      <c r="AI7635" s="24"/>
      <c r="AL7635" s="24"/>
      <c r="AO7635" s="24"/>
      <c r="AR7635" s="24"/>
      <c r="AU7635" s="24"/>
    </row>
    <row r="7636">
      <c r="J7636" s="18"/>
      <c r="N7636" s="24"/>
      <c r="Q7636" s="24"/>
      <c r="T7636" s="24"/>
      <c r="W7636" s="24"/>
      <c r="Z7636" s="24"/>
      <c r="AC7636" s="24"/>
      <c r="AI7636" s="24"/>
      <c r="AL7636" s="24"/>
      <c r="AO7636" s="24"/>
      <c r="AR7636" s="24"/>
      <c r="AU7636" s="24"/>
    </row>
    <row r="7637">
      <c r="J7637" s="18"/>
      <c r="N7637" s="24"/>
      <c r="Q7637" s="24"/>
      <c r="T7637" s="24"/>
      <c r="W7637" s="24"/>
      <c r="Z7637" s="24"/>
      <c r="AC7637" s="24"/>
      <c r="AI7637" s="24"/>
      <c r="AL7637" s="24"/>
      <c r="AO7637" s="24"/>
      <c r="AR7637" s="24"/>
      <c r="AU7637" s="24"/>
    </row>
    <row r="7638">
      <c r="J7638" s="18"/>
      <c r="N7638" s="24"/>
      <c r="Q7638" s="24"/>
      <c r="T7638" s="24"/>
      <c r="W7638" s="24"/>
      <c r="Z7638" s="24"/>
      <c r="AC7638" s="24"/>
      <c r="AI7638" s="24"/>
      <c r="AL7638" s="24"/>
      <c r="AO7638" s="24"/>
      <c r="AR7638" s="24"/>
      <c r="AU7638" s="24"/>
    </row>
    <row r="7639">
      <c r="J7639" s="18"/>
      <c r="N7639" s="24"/>
      <c r="Q7639" s="24"/>
      <c r="T7639" s="24"/>
      <c r="W7639" s="24"/>
      <c r="Z7639" s="24"/>
      <c r="AC7639" s="24"/>
      <c r="AI7639" s="24"/>
      <c r="AL7639" s="24"/>
      <c r="AO7639" s="24"/>
      <c r="AR7639" s="24"/>
      <c r="AU7639" s="24"/>
    </row>
    <row r="7640">
      <c r="J7640" s="18"/>
      <c r="N7640" s="24"/>
      <c r="Q7640" s="24"/>
      <c r="T7640" s="24"/>
      <c r="W7640" s="24"/>
      <c r="Z7640" s="24"/>
      <c r="AC7640" s="24"/>
      <c r="AI7640" s="24"/>
      <c r="AL7640" s="24"/>
      <c r="AO7640" s="24"/>
      <c r="AR7640" s="24"/>
      <c r="AU7640" s="24"/>
    </row>
    <row r="7641">
      <c r="J7641" s="18"/>
      <c r="N7641" s="24"/>
      <c r="Q7641" s="24"/>
      <c r="T7641" s="24"/>
      <c r="W7641" s="24"/>
      <c r="Z7641" s="24"/>
      <c r="AC7641" s="24"/>
      <c r="AI7641" s="24"/>
      <c r="AL7641" s="24"/>
      <c r="AO7641" s="24"/>
      <c r="AR7641" s="24"/>
      <c r="AU7641" s="24"/>
    </row>
    <row r="7642">
      <c r="J7642" s="18"/>
      <c r="N7642" s="24"/>
      <c r="Q7642" s="24"/>
      <c r="T7642" s="24"/>
      <c r="W7642" s="24"/>
      <c r="Z7642" s="24"/>
      <c r="AC7642" s="24"/>
      <c r="AI7642" s="24"/>
      <c r="AL7642" s="24"/>
      <c r="AO7642" s="24"/>
      <c r="AR7642" s="24"/>
      <c r="AU7642" s="24"/>
    </row>
    <row r="7643">
      <c r="J7643" s="18"/>
      <c r="N7643" s="24"/>
      <c r="Q7643" s="24"/>
      <c r="T7643" s="24"/>
      <c r="W7643" s="24"/>
      <c r="Z7643" s="24"/>
      <c r="AC7643" s="24"/>
      <c r="AI7643" s="24"/>
      <c r="AL7643" s="24"/>
      <c r="AO7643" s="24"/>
      <c r="AR7643" s="24"/>
      <c r="AU7643" s="24"/>
    </row>
    <row r="7644">
      <c r="J7644" s="18"/>
      <c r="N7644" s="24"/>
      <c r="Q7644" s="24"/>
      <c r="T7644" s="24"/>
      <c r="W7644" s="24"/>
      <c r="Z7644" s="24"/>
      <c r="AC7644" s="24"/>
      <c r="AI7644" s="24"/>
      <c r="AL7644" s="24"/>
      <c r="AO7644" s="24"/>
      <c r="AR7644" s="24"/>
      <c r="AU7644" s="24"/>
    </row>
    <row r="7645">
      <c r="J7645" s="18"/>
      <c r="N7645" s="24"/>
      <c r="Q7645" s="24"/>
      <c r="T7645" s="24"/>
      <c r="W7645" s="24"/>
      <c r="Z7645" s="24"/>
      <c r="AC7645" s="24"/>
      <c r="AI7645" s="24"/>
      <c r="AL7645" s="24"/>
      <c r="AO7645" s="24"/>
      <c r="AR7645" s="24"/>
      <c r="AU7645" s="24"/>
    </row>
    <row r="7646">
      <c r="J7646" s="18"/>
      <c r="N7646" s="24"/>
      <c r="Q7646" s="24"/>
      <c r="T7646" s="24"/>
      <c r="W7646" s="24"/>
      <c r="Z7646" s="24"/>
      <c r="AC7646" s="24"/>
      <c r="AI7646" s="24"/>
      <c r="AL7646" s="24"/>
      <c r="AO7646" s="24"/>
      <c r="AR7646" s="24"/>
      <c r="AU7646" s="24"/>
    </row>
    <row r="7647">
      <c r="J7647" s="18"/>
      <c r="N7647" s="24"/>
      <c r="Q7647" s="24"/>
      <c r="T7647" s="24"/>
      <c r="W7647" s="24"/>
      <c r="Z7647" s="24"/>
      <c r="AC7647" s="24"/>
      <c r="AI7647" s="24"/>
      <c r="AL7647" s="24"/>
      <c r="AO7647" s="24"/>
      <c r="AR7647" s="24"/>
      <c r="AU7647" s="24"/>
    </row>
    <row r="7648">
      <c r="J7648" s="18"/>
      <c r="N7648" s="24"/>
      <c r="Q7648" s="24"/>
      <c r="T7648" s="24"/>
      <c r="W7648" s="24"/>
      <c r="Z7648" s="24"/>
      <c r="AC7648" s="24"/>
      <c r="AI7648" s="24"/>
      <c r="AL7648" s="24"/>
      <c r="AO7648" s="24"/>
      <c r="AR7648" s="24"/>
      <c r="AU7648" s="24"/>
    </row>
    <row r="7649">
      <c r="J7649" s="18"/>
      <c r="N7649" s="24"/>
      <c r="Q7649" s="24"/>
      <c r="T7649" s="24"/>
      <c r="W7649" s="24"/>
      <c r="Z7649" s="24"/>
      <c r="AC7649" s="24"/>
      <c r="AI7649" s="24"/>
      <c r="AL7649" s="24"/>
      <c r="AO7649" s="24"/>
      <c r="AR7649" s="24"/>
      <c r="AU7649" s="24"/>
    </row>
    <row r="7650">
      <c r="J7650" s="18"/>
      <c r="N7650" s="24"/>
      <c r="Q7650" s="24"/>
      <c r="T7650" s="24"/>
      <c r="W7650" s="24"/>
      <c r="Z7650" s="24"/>
      <c r="AC7650" s="24"/>
      <c r="AI7650" s="24"/>
      <c r="AL7650" s="24"/>
      <c r="AO7650" s="24"/>
      <c r="AR7650" s="24"/>
      <c r="AU7650" s="24"/>
    </row>
    <row r="7651">
      <c r="J7651" s="18"/>
      <c r="N7651" s="24"/>
      <c r="Q7651" s="24"/>
      <c r="T7651" s="24"/>
      <c r="W7651" s="24"/>
      <c r="Z7651" s="24"/>
      <c r="AC7651" s="24"/>
      <c r="AI7651" s="24"/>
      <c r="AL7651" s="24"/>
      <c r="AO7651" s="24"/>
      <c r="AR7651" s="24"/>
      <c r="AU7651" s="24"/>
    </row>
    <row r="7652">
      <c r="J7652" s="18"/>
      <c r="N7652" s="24"/>
      <c r="Q7652" s="24"/>
      <c r="T7652" s="24"/>
      <c r="W7652" s="24"/>
      <c r="Z7652" s="24"/>
      <c r="AC7652" s="24"/>
      <c r="AI7652" s="24"/>
      <c r="AL7652" s="24"/>
      <c r="AO7652" s="24"/>
      <c r="AR7652" s="24"/>
      <c r="AU7652" s="24"/>
    </row>
    <row r="7653">
      <c r="J7653" s="18"/>
      <c r="N7653" s="24"/>
      <c r="Q7653" s="24"/>
      <c r="T7653" s="24"/>
      <c r="W7653" s="24"/>
      <c r="Z7653" s="24"/>
      <c r="AC7653" s="24"/>
      <c r="AI7653" s="24"/>
      <c r="AL7653" s="24"/>
      <c r="AO7653" s="24"/>
      <c r="AR7653" s="24"/>
      <c r="AU7653" s="24"/>
    </row>
    <row r="7654">
      <c r="J7654" s="18"/>
      <c r="N7654" s="24"/>
      <c r="Q7654" s="24"/>
      <c r="T7654" s="24"/>
      <c r="W7654" s="24"/>
      <c r="Z7654" s="24"/>
      <c r="AC7654" s="24"/>
      <c r="AI7654" s="24"/>
      <c r="AL7654" s="24"/>
      <c r="AO7654" s="24"/>
      <c r="AR7654" s="24"/>
      <c r="AU7654" s="24"/>
    </row>
    <row r="7655">
      <c r="J7655" s="18"/>
      <c r="N7655" s="24"/>
      <c r="Q7655" s="24"/>
      <c r="T7655" s="24"/>
      <c r="W7655" s="24"/>
      <c r="Z7655" s="24"/>
      <c r="AC7655" s="24"/>
      <c r="AI7655" s="24"/>
      <c r="AL7655" s="24"/>
      <c r="AO7655" s="24"/>
      <c r="AR7655" s="24"/>
      <c r="AU7655" s="24"/>
    </row>
    <row r="7656">
      <c r="J7656" s="18"/>
      <c r="N7656" s="24"/>
      <c r="Q7656" s="24"/>
      <c r="T7656" s="24"/>
      <c r="W7656" s="24"/>
      <c r="Z7656" s="24"/>
      <c r="AC7656" s="24"/>
      <c r="AI7656" s="24"/>
      <c r="AL7656" s="24"/>
      <c r="AO7656" s="24"/>
      <c r="AR7656" s="24"/>
      <c r="AU7656" s="24"/>
    </row>
    <row r="7657">
      <c r="J7657" s="18"/>
      <c r="N7657" s="24"/>
      <c r="Q7657" s="24"/>
      <c r="T7657" s="24"/>
      <c r="W7657" s="24"/>
      <c r="Z7657" s="24"/>
      <c r="AC7657" s="24"/>
      <c r="AI7657" s="24"/>
      <c r="AL7657" s="24"/>
      <c r="AO7657" s="24"/>
      <c r="AR7657" s="24"/>
      <c r="AU7657" s="24"/>
    </row>
    <row r="7658">
      <c r="J7658" s="18"/>
      <c r="N7658" s="24"/>
      <c r="Q7658" s="24"/>
      <c r="T7658" s="24"/>
      <c r="W7658" s="24"/>
      <c r="Z7658" s="24"/>
      <c r="AC7658" s="24"/>
      <c r="AI7658" s="24"/>
      <c r="AL7658" s="24"/>
      <c r="AO7658" s="24"/>
      <c r="AR7658" s="24"/>
      <c r="AU7658" s="24"/>
    </row>
    <row r="7659">
      <c r="J7659" s="18"/>
      <c r="N7659" s="24"/>
      <c r="Q7659" s="24"/>
      <c r="T7659" s="24"/>
      <c r="W7659" s="24"/>
      <c r="Z7659" s="24"/>
      <c r="AC7659" s="24"/>
      <c r="AI7659" s="24"/>
      <c r="AL7659" s="24"/>
      <c r="AO7659" s="24"/>
      <c r="AR7659" s="24"/>
      <c r="AU7659" s="24"/>
    </row>
    <row r="7660">
      <c r="J7660" s="18"/>
      <c r="N7660" s="24"/>
      <c r="Q7660" s="24"/>
      <c r="T7660" s="24"/>
      <c r="W7660" s="24"/>
      <c r="Z7660" s="24"/>
      <c r="AC7660" s="24"/>
      <c r="AI7660" s="24"/>
      <c r="AL7660" s="24"/>
      <c r="AO7660" s="24"/>
      <c r="AR7660" s="24"/>
      <c r="AU7660" s="24"/>
    </row>
    <row r="7661">
      <c r="J7661" s="18"/>
      <c r="N7661" s="24"/>
      <c r="Q7661" s="24"/>
      <c r="T7661" s="24"/>
      <c r="W7661" s="24"/>
      <c r="Z7661" s="24"/>
      <c r="AC7661" s="24"/>
      <c r="AI7661" s="24"/>
      <c r="AL7661" s="24"/>
      <c r="AO7661" s="24"/>
      <c r="AR7661" s="24"/>
      <c r="AU7661" s="24"/>
    </row>
    <row r="7662">
      <c r="J7662" s="18"/>
      <c r="N7662" s="24"/>
      <c r="Q7662" s="24"/>
      <c r="T7662" s="24"/>
      <c r="W7662" s="24"/>
      <c r="Z7662" s="24"/>
      <c r="AC7662" s="24"/>
      <c r="AI7662" s="24"/>
      <c r="AL7662" s="24"/>
      <c r="AO7662" s="24"/>
      <c r="AR7662" s="24"/>
      <c r="AU7662" s="24"/>
    </row>
    <row r="7663">
      <c r="J7663" s="18"/>
      <c r="N7663" s="24"/>
      <c r="Q7663" s="24"/>
      <c r="T7663" s="24"/>
      <c r="W7663" s="24"/>
      <c r="Z7663" s="24"/>
      <c r="AC7663" s="24"/>
      <c r="AI7663" s="24"/>
      <c r="AL7663" s="24"/>
      <c r="AO7663" s="24"/>
      <c r="AR7663" s="24"/>
      <c r="AU7663" s="24"/>
    </row>
    <row r="7664">
      <c r="J7664" s="18"/>
      <c r="N7664" s="24"/>
      <c r="Q7664" s="24"/>
      <c r="T7664" s="24"/>
      <c r="W7664" s="24"/>
      <c r="Z7664" s="24"/>
      <c r="AC7664" s="24"/>
      <c r="AI7664" s="24"/>
      <c r="AL7664" s="24"/>
      <c r="AO7664" s="24"/>
      <c r="AR7664" s="24"/>
      <c r="AU7664" s="24"/>
    </row>
    <row r="7665">
      <c r="J7665" s="18"/>
      <c r="N7665" s="24"/>
      <c r="Q7665" s="24"/>
      <c r="T7665" s="24"/>
      <c r="W7665" s="24"/>
      <c r="Z7665" s="24"/>
      <c r="AC7665" s="24"/>
      <c r="AI7665" s="24"/>
      <c r="AL7665" s="24"/>
      <c r="AO7665" s="24"/>
      <c r="AR7665" s="24"/>
      <c r="AU7665" s="24"/>
    </row>
    <row r="7666">
      <c r="J7666" s="18"/>
      <c r="N7666" s="24"/>
      <c r="Q7666" s="24"/>
      <c r="T7666" s="24"/>
      <c r="W7666" s="24"/>
      <c r="Z7666" s="24"/>
      <c r="AC7666" s="24"/>
      <c r="AI7666" s="24"/>
      <c r="AL7666" s="24"/>
      <c r="AO7666" s="24"/>
      <c r="AR7666" s="24"/>
      <c r="AU7666" s="24"/>
    </row>
    <row r="7667">
      <c r="J7667" s="18"/>
      <c r="N7667" s="24"/>
      <c r="Q7667" s="24"/>
      <c r="T7667" s="24"/>
      <c r="W7667" s="24"/>
      <c r="Z7667" s="24"/>
      <c r="AC7667" s="24"/>
      <c r="AI7667" s="24"/>
      <c r="AL7667" s="24"/>
      <c r="AO7667" s="24"/>
      <c r="AR7667" s="24"/>
      <c r="AU7667" s="24"/>
    </row>
    <row r="7668">
      <c r="J7668" s="18"/>
      <c r="N7668" s="24"/>
      <c r="Q7668" s="24"/>
      <c r="T7668" s="24"/>
      <c r="W7668" s="24"/>
      <c r="Z7668" s="24"/>
      <c r="AC7668" s="24"/>
      <c r="AI7668" s="24"/>
      <c r="AL7668" s="24"/>
      <c r="AO7668" s="24"/>
      <c r="AR7668" s="24"/>
      <c r="AU7668" s="24"/>
    </row>
    <row r="7669">
      <c r="J7669" s="18"/>
      <c r="N7669" s="24"/>
      <c r="Q7669" s="24"/>
      <c r="T7669" s="24"/>
      <c r="W7669" s="24"/>
      <c r="Z7669" s="24"/>
      <c r="AC7669" s="24"/>
      <c r="AI7669" s="24"/>
      <c r="AL7669" s="24"/>
      <c r="AO7669" s="24"/>
      <c r="AR7669" s="24"/>
      <c r="AU7669" s="24"/>
    </row>
    <row r="7670">
      <c r="J7670" s="18"/>
      <c r="N7670" s="24"/>
      <c r="Q7670" s="24"/>
      <c r="T7670" s="24"/>
      <c r="W7670" s="24"/>
      <c r="Z7670" s="24"/>
      <c r="AC7670" s="24"/>
      <c r="AI7670" s="24"/>
      <c r="AL7670" s="24"/>
      <c r="AO7670" s="24"/>
      <c r="AR7670" s="24"/>
      <c r="AU7670" s="24"/>
    </row>
    <row r="7671">
      <c r="J7671" s="18"/>
      <c r="N7671" s="24"/>
      <c r="Q7671" s="24"/>
      <c r="T7671" s="24"/>
      <c r="W7671" s="24"/>
      <c r="Z7671" s="24"/>
      <c r="AC7671" s="24"/>
      <c r="AI7671" s="24"/>
      <c r="AL7671" s="24"/>
      <c r="AO7671" s="24"/>
      <c r="AR7671" s="24"/>
      <c r="AU7671" s="24"/>
    </row>
    <row r="7672">
      <c r="J7672" s="18"/>
      <c r="N7672" s="24"/>
      <c r="Q7672" s="24"/>
      <c r="T7672" s="24"/>
      <c r="W7672" s="24"/>
      <c r="Z7672" s="24"/>
      <c r="AC7672" s="24"/>
      <c r="AI7672" s="24"/>
      <c r="AL7672" s="24"/>
      <c r="AO7672" s="24"/>
      <c r="AR7672" s="24"/>
      <c r="AU7672" s="24"/>
    </row>
    <row r="7673">
      <c r="J7673" s="18"/>
      <c r="N7673" s="24"/>
      <c r="Q7673" s="24"/>
      <c r="T7673" s="24"/>
      <c r="W7673" s="24"/>
      <c r="Z7673" s="24"/>
      <c r="AC7673" s="24"/>
      <c r="AI7673" s="24"/>
      <c r="AL7673" s="24"/>
      <c r="AO7673" s="24"/>
      <c r="AR7673" s="24"/>
      <c r="AU7673" s="24"/>
    </row>
    <row r="7674">
      <c r="J7674" s="18"/>
      <c r="N7674" s="24"/>
      <c r="Q7674" s="24"/>
      <c r="T7674" s="24"/>
      <c r="W7674" s="24"/>
      <c r="Z7674" s="24"/>
      <c r="AC7674" s="24"/>
      <c r="AI7674" s="24"/>
      <c r="AL7674" s="24"/>
      <c r="AO7674" s="24"/>
      <c r="AR7674" s="24"/>
      <c r="AU7674" s="24"/>
    </row>
    <row r="7675">
      <c r="J7675" s="18"/>
      <c r="N7675" s="24"/>
      <c r="Q7675" s="24"/>
      <c r="T7675" s="24"/>
      <c r="W7675" s="24"/>
      <c r="Z7675" s="24"/>
      <c r="AC7675" s="24"/>
      <c r="AI7675" s="24"/>
      <c r="AL7675" s="24"/>
      <c r="AO7675" s="24"/>
      <c r="AR7675" s="24"/>
      <c r="AU7675" s="24"/>
    </row>
    <row r="7676">
      <c r="J7676" s="18"/>
      <c r="N7676" s="24"/>
      <c r="Q7676" s="24"/>
      <c r="T7676" s="24"/>
      <c r="W7676" s="24"/>
      <c r="Z7676" s="24"/>
      <c r="AC7676" s="24"/>
      <c r="AI7676" s="24"/>
      <c r="AL7676" s="24"/>
      <c r="AO7676" s="24"/>
      <c r="AR7676" s="24"/>
      <c r="AU7676" s="24"/>
    </row>
    <row r="7677">
      <c r="J7677" s="18"/>
      <c r="N7677" s="24"/>
      <c r="Q7677" s="24"/>
      <c r="T7677" s="24"/>
      <c r="W7677" s="24"/>
      <c r="Z7677" s="24"/>
      <c r="AC7677" s="24"/>
      <c r="AI7677" s="24"/>
      <c r="AL7677" s="24"/>
      <c r="AO7677" s="24"/>
      <c r="AR7677" s="24"/>
      <c r="AU7677" s="24"/>
    </row>
    <row r="7678">
      <c r="J7678" s="18"/>
      <c r="N7678" s="24"/>
      <c r="Q7678" s="24"/>
      <c r="T7678" s="24"/>
      <c r="W7678" s="24"/>
      <c r="Z7678" s="24"/>
      <c r="AC7678" s="24"/>
      <c r="AI7678" s="24"/>
      <c r="AL7678" s="24"/>
      <c r="AO7678" s="24"/>
      <c r="AR7678" s="24"/>
      <c r="AU7678" s="24"/>
    </row>
    <row r="7679">
      <c r="J7679" s="18"/>
      <c r="N7679" s="24"/>
      <c r="Q7679" s="24"/>
      <c r="T7679" s="24"/>
      <c r="W7679" s="24"/>
      <c r="Z7679" s="24"/>
      <c r="AC7679" s="24"/>
      <c r="AI7679" s="24"/>
      <c r="AL7679" s="24"/>
      <c r="AO7679" s="24"/>
      <c r="AR7679" s="24"/>
      <c r="AU7679" s="24"/>
    </row>
    <row r="7680">
      <c r="J7680" s="18"/>
      <c r="N7680" s="24"/>
      <c r="Q7680" s="24"/>
      <c r="T7680" s="24"/>
      <c r="W7680" s="24"/>
      <c r="Z7680" s="24"/>
      <c r="AC7680" s="24"/>
      <c r="AI7680" s="24"/>
      <c r="AL7680" s="24"/>
      <c r="AO7680" s="24"/>
      <c r="AR7680" s="24"/>
      <c r="AU7680" s="24"/>
    </row>
    <row r="7681">
      <c r="J7681" s="18"/>
      <c r="N7681" s="24"/>
      <c r="Q7681" s="24"/>
      <c r="T7681" s="24"/>
      <c r="W7681" s="24"/>
      <c r="Z7681" s="24"/>
      <c r="AC7681" s="24"/>
      <c r="AI7681" s="24"/>
      <c r="AL7681" s="24"/>
      <c r="AO7681" s="24"/>
      <c r="AR7681" s="24"/>
      <c r="AU7681" s="24"/>
    </row>
    <row r="7682">
      <c r="J7682" s="18"/>
      <c r="N7682" s="24"/>
      <c r="Q7682" s="24"/>
      <c r="T7682" s="24"/>
      <c r="W7682" s="24"/>
      <c r="Z7682" s="24"/>
      <c r="AC7682" s="24"/>
      <c r="AI7682" s="24"/>
      <c r="AL7682" s="24"/>
      <c r="AO7682" s="24"/>
      <c r="AR7682" s="24"/>
      <c r="AU7682" s="24"/>
    </row>
    <row r="7683">
      <c r="J7683" s="18"/>
      <c r="N7683" s="24"/>
      <c r="Q7683" s="24"/>
      <c r="T7683" s="24"/>
      <c r="W7683" s="24"/>
      <c r="Z7683" s="24"/>
      <c r="AC7683" s="24"/>
      <c r="AI7683" s="24"/>
      <c r="AL7683" s="24"/>
      <c r="AO7683" s="24"/>
      <c r="AR7683" s="24"/>
      <c r="AU7683" s="24"/>
    </row>
    <row r="7684">
      <c r="J7684" s="18"/>
      <c r="N7684" s="24"/>
      <c r="Q7684" s="24"/>
      <c r="T7684" s="24"/>
      <c r="W7684" s="24"/>
      <c r="Z7684" s="24"/>
      <c r="AC7684" s="24"/>
      <c r="AI7684" s="24"/>
      <c r="AL7684" s="24"/>
      <c r="AO7684" s="24"/>
      <c r="AR7684" s="24"/>
      <c r="AU7684" s="24"/>
    </row>
    <row r="7685">
      <c r="J7685" s="18"/>
      <c r="N7685" s="24"/>
      <c r="Q7685" s="24"/>
      <c r="T7685" s="24"/>
      <c r="W7685" s="24"/>
      <c r="Z7685" s="24"/>
      <c r="AC7685" s="24"/>
      <c r="AI7685" s="24"/>
      <c r="AL7685" s="24"/>
      <c r="AO7685" s="24"/>
      <c r="AR7685" s="24"/>
      <c r="AU7685" s="24"/>
    </row>
    <row r="7686">
      <c r="J7686" s="18"/>
      <c r="N7686" s="24"/>
      <c r="Q7686" s="24"/>
      <c r="T7686" s="24"/>
      <c r="W7686" s="24"/>
      <c r="Z7686" s="24"/>
      <c r="AC7686" s="24"/>
      <c r="AI7686" s="24"/>
      <c r="AL7686" s="24"/>
      <c r="AO7686" s="24"/>
      <c r="AR7686" s="24"/>
      <c r="AU7686" s="24"/>
    </row>
    <row r="7687">
      <c r="J7687" s="18"/>
      <c r="N7687" s="24"/>
      <c r="Q7687" s="24"/>
      <c r="T7687" s="24"/>
      <c r="W7687" s="24"/>
      <c r="Z7687" s="24"/>
      <c r="AC7687" s="24"/>
      <c r="AI7687" s="24"/>
      <c r="AL7687" s="24"/>
      <c r="AO7687" s="24"/>
      <c r="AR7687" s="24"/>
      <c r="AU7687" s="24"/>
    </row>
    <row r="7688">
      <c r="J7688" s="18"/>
      <c r="N7688" s="24"/>
      <c r="Q7688" s="24"/>
      <c r="T7688" s="24"/>
      <c r="W7688" s="24"/>
      <c r="Z7688" s="24"/>
      <c r="AC7688" s="24"/>
      <c r="AI7688" s="24"/>
      <c r="AL7688" s="24"/>
      <c r="AO7688" s="24"/>
      <c r="AR7688" s="24"/>
      <c r="AU7688" s="24"/>
    </row>
    <row r="7689">
      <c r="J7689" s="18"/>
      <c r="N7689" s="24"/>
      <c r="Q7689" s="24"/>
      <c r="T7689" s="24"/>
      <c r="W7689" s="24"/>
      <c r="Z7689" s="24"/>
      <c r="AC7689" s="24"/>
      <c r="AI7689" s="24"/>
      <c r="AL7689" s="24"/>
      <c r="AO7689" s="24"/>
      <c r="AR7689" s="24"/>
      <c r="AU7689" s="24"/>
    </row>
    <row r="7690">
      <c r="J7690" s="18"/>
      <c r="N7690" s="24"/>
      <c r="Q7690" s="24"/>
      <c r="T7690" s="24"/>
      <c r="W7690" s="24"/>
      <c r="Z7690" s="24"/>
      <c r="AC7690" s="24"/>
      <c r="AI7690" s="24"/>
      <c r="AL7690" s="24"/>
      <c r="AO7690" s="24"/>
      <c r="AR7690" s="24"/>
      <c r="AU7690" s="24"/>
    </row>
    <row r="7691">
      <c r="J7691" s="18"/>
      <c r="N7691" s="24"/>
      <c r="Q7691" s="24"/>
      <c r="T7691" s="24"/>
      <c r="W7691" s="24"/>
      <c r="Z7691" s="24"/>
      <c r="AC7691" s="24"/>
      <c r="AI7691" s="24"/>
      <c r="AL7691" s="24"/>
      <c r="AO7691" s="24"/>
      <c r="AR7691" s="24"/>
      <c r="AU7691" s="24"/>
    </row>
    <row r="7692">
      <c r="J7692" s="18"/>
      <c r="N7692" s="24"/>
      <c r="Q7692" s="24"/>
      <c r="T7692" s="24"/>
      <c r="W7692" s="24"/>
      <c r="Z7692" s="24"/>
      <c r="AC7692" s="24"/>
      <c r="AI7692" s="24"/>
      <c r="AL7692" s="24"/>
      <c r="AO7692" s="24"/>
      <c r="AR7692" s="24"/>
      <c r="AU7692" s="24"/>
    </row>
    <row r="7693">
      <c r="J7693" s="18"/>
      <c r="N7693" s="24"/>
      <c r="Q7693" s="24"/>
      <c r="T7693" s="24"/>
      <c r="W7693" s="24"/>
      <c r="Z7693" s="24"/>
      <c r="AC7693" s="24"/>
      <c r="AI7693" s="24"/>
      <c r="AL7693" s="24"/>
      <c r="AO7693" s="24"/>
      <c r="AR7693" s="24"/>
      <c r="AU7693" s="24"/>
    </row>
    <row r="7694">
      <c r="J7694" s="18"/>
      <c r="N7694" s="24"/>
      <c r="Q7694" s="24"/>
      <c r="T7694" s="24"/>
      <c r="W7694" s="24"/>
      <c r="Z7694" s="24"/>
      <c r="AC7694" s="24"/>
      <c r="AI7694" s="24"/>
      <c r="AL7694" s="24"/>
      <c r="AO7694" s="24"/>
      <c r="AR7694" s="24"/>
      <c r="AU7694" s="24"/>
    </row>
    <row r="7695">
      <c r="J7695" s="18"/>
      <c r="N7695" s="24"/>
      <c r="Q7695" s="24"/>
      <c r="T7695" s="24"/>
      <c r="W7695" s="24"/>
      <c r="Z7695" s="24"/>
      <c r="AC7695" s="24"/>
      <c r="AI7695" s="24"/>
      <c r="AL7695" s="24"/>
      <c r="AO7695" s="24"/>
      <c r="AR7695" s="24"/>
      <c r="AU7695" s="24"/>
    </row>
    <row r="7696">
      <c r="J7696" s="18"/>
      <c r="N7696" s="24"/>
      <c r="Q7696" s="24"/>
      <c r="T7696" s="24"/>
      <c r="W7696" s="24"/>
      <c r="Z7696" s="24"/>
      <c r="AC7696" s="24"/>
      <c r="AI7696" s="24"/>
      <c r="AL7696" s="24"/>
      <c r="AO7696" s="24"/>
      <c r="AR7696" s="24"/>
      <c r="AU7696" s="24"/>
    </row>
    <row r="7697">
      <c r="J7697" s="18"/>
      <c r="N7697" s="24"/>
      <c r="Q7697" s="24"/>
      <c r="T7697" s="24"/>
      <c r="W7697" s="24"/>
      <c r="Z7697" s="24"/>
      <c r="AC7697" s="24"/>
      <c r="AI7697" s="24"/>
      <c r="AL7697" s="24"/>
      <c r="AO7697" s="24"/>
      <c r="AR7697" s="24"/>
      <c r="AU7697" s="24"/>
    </row>
    <row r="7698">
      <c r="J7698" s="18"/>
      <c r="N7698" s="24"/>
      <c r="Q7698" s="24"/>
      <c r="T7698" s="24"/>
      <c r="W7698" s="24"/>
      <c r="Z7698" s="24"/>
      <c r="AC7698" s="24"/>
      <c r="AI7698" s="24"/>
      <c r="AL7698" s="24"/>
      <c r="AO7698" s="24"/>
      <c r="AR7698" s="24"/>
      <c r="AU7698" s="24"/>
    </row>
    <row r="7699">
      <c r="J7699" s="18"/>
      <c r="N7699" s="24"/>
      <c r="Q7699" s="24"/>
      <c r="T7699" s="24"/>
      <c r="W7699" s="24"/>
      <c r="Z7699" s="24"/>
      <c r="AC7699" s="24"/>
      <c r="AI7699" s="24"/>
      <c r="AL7699" s="24"/>
      <c r="AO7699" s="24"/>
      <c r="AR7699" s="24"/>
      <c r="AU7699" s="24"/>
    </row>
    <row r="7700">
      <c r="J7700" s="18"/>
      <c r="N7700" s="24"/>
      <c r="Q7700" s="24"/>
      <c r="T7700" s="24"/>
      <c r="W7700" s="24"/>
      <c r="Z7700" s="24"/>
      <c r="AC7700" s="24"/>
      <c r="AI7700" s="24"/>
      <c r="AL7700" s="24"/>
      <c r="AO7700" s="24"/>
      <c r="AR7700" s="24"/>
      <c r="AU7700" s="24"/>
    </row>
    <row r="7701">
      <c r="J7701" s="18"/>
      <c r="N7701" s="24"/>
      <c r="Q7701" s="24"/>
      <c r="T7701" s="24"/>
      <c r="W7701" s="24"/>
      <c r="Z7701" s="24"/>
      <c r="AC7701" s="24"/>
      <c r="AI7701" s="24"/>
      <c r="AL7701" s="24"/>
      <c r="AO7701" s="24"/>
      <c r="AR7701" s="24"/>
      <c r="AU7701" s="24"/>
    </row>
    <row r="7702">
      <c r="J7702" s="18"/>
      <c r="N7702" s="24"/>
      <c r="Q7702" s="24"/>
      <c r="T7702" s="24"/>
      <c r="W7702" s="24"/>
      <c r="Z7702" s="24"/>
      <c r="AC7702" s="24"/>
      <c r="AI7702" s="24"/>
      <c r="AL7702" s="24"/>
      <c r="AO7702" s="24"/>
      <c r="AR7702" s="24"/>
      <c r="AU7702" s="24"/>
    </row>
    <row r="7703">
      <c r="J7703" s="18"/>
      <c r="N7703" s="24"/>
      <c r="Q7703" s="24"/>
      <c r="T7703" s="24"/>
      <c r="W7703" s="24"/>
      <c r="Z7703" s="24"/>
      <c r="AC7703" s="24"/>
      <c r="AI7703" s="24"/>
      <c r="AL7703" s="24"/>
      <c r="AO7703" s="24"/>
      <c r="AR7703" s="24"/>
      <c r="AU7703" s="24"/>
    </row>
    <row r="7704">
      <c r="J7704" s="18"/>
      <c r="N7704" s="24"/>
      <c r="Q7704" s="24"/>
      <c r="T7704" s="24"/>
      <c r="W7704" s="24"/>
      <c r="Z7704" s="24"/>
      <c r="AC7704" s="24"/>
      <c r="AI7704" s="24"/>
      <c r="AL7704" s="24"/>
      <c r="AO7704" s="24"/>
      <c r="AR7704" s="24"/>
      <c r="AU7704" s="24"/>
    </row>
    <row r="7705">
      <c r="J7705" s="18"/>
      <c r="N7705" s="24"/>
      <c r="Q7705" s="24"/>
      <c r="T7705" s="24"/>
      <c r="W7705" s="24"/>
      <c r="Z7705" s="24"/>
      <c r="AC7705" s="24"/>
      <c r="AI7705" s="24"/>
      <c r="AL7705" s="24"/>
      <c r="AO7705" s="24"/>
      <c r="AR7705" s="24"/>
      <c r="AU7705" s="24"/>
    </row>
    <row r="7706">
      <c r="J7706" s="18"/>
      <c r="N7706" s="24"/>
      <c r="Q7706" s="24"/>
      <c r="T7706" s="24"/>
      <c r="W7706" s="24"/>
      <c r="Z7706" s="24"/>
      <c r="AC7706" s="24"/>
      <c r="AI7706" s="24"/>
      <c r="AL7706" s="24"/>
      <c r="AO7706" s="24"/>
      <c r="AR7706" s="24"/>
      <c r="AU7706" s="24"/>
    </row>
    <row r="7707">
      <c r="J7707" s="18"/>
      <c r="N7707" s="24"/>
      <c r="Q7707" s="24"/>
      <c r="T7707" s="24"/>
      <c r="W7707" s="24"/>
      <c r="Z7707" s="24"/>
      <c r="AC7707" s="24"/>
      <c r="AI7707" s="24"/>
      <c r="AL7707" s="24"/>
      <c r="AO7707" s="24"/>
      <c r="AR7707" s="24"/>
      <c r="AU7707" s="24"/>
    </row>
    <row r="7708">
      <c r="J7708" s="18"/>
      <c r="N7708" s="24"/>
      <c r="Q7708" s="24"/>
      <c r="T7708" s="24"/>
      <c r="W7708" s="24"/>
      <c r="Z7708" s="24"/>
      <c r="AC7708" s="24"/>
      <c r="AI7708" s="24"/>
      <c r="AL7708" s="24"/>
      <c r="AO7708" s="24"/>
      <c r="AR7708" s="24"/>
      <c r="AU7708" s="24"/>
    </row>
    <row r="7709">
      <c r="J7709" s="18"/>
      <c r="N7709" s="24"/>
      <c r="Q7709" s="24"/>
      <c r="T7709" s="24"/>
      <c r="W7709" s="24"/>
      <c r="Z7709" s="24"/>
      <c r="AC7709" s="24"/>
      <c r="AI7709" s="24"/>
      <c r="AL7709" s="24"/>
      <c r="AO7709" s="24"/>
      <c r="AR7709" s="24"/>
      <c r="AU7709" s="24"/>
    </row>
    <row r="7710">
      <c r="J7710" s="18"/>
      <c r="N7710" s="24"/>
      <c r="Q7710" s="24"/>
      <c r="T7710" s="24"/>
      <c r="W7710" s="24"/>
      <c r="Z7710" s="24"/>
      <c r="AC7710" s="24"/>
      <c r="AI7710" s="24"/>
      <c r="AL7710" s="24"/>
      <c r="AO7710" s="24"/>
      <c r="AR7710" s="24"/>
      <c r="AU7710" s="24"/>
    </row>
    <row r="7711">
      <c r="J7711" s="18"/>
      <c r="N7711" s="24"/>
      <c r="Q7711" s="24"/>
      <c r="T7711" s="24"/>
      <c r="W7711" s="24"/>
      <c r="Z7711" s="24"/>
      <c r="AC7711" s="24"/>
      <c r="AI7711" s="24"/>
      <c r="AL7711" s="24"/>
      <c r="AO7711" s="24"/>
      <c r="AR7711" s="24"/>
      <c r="AU7711" s="24"/>
    </row>
    <row r="7712">
      <c r="J7712" s="18"/>
      <c r="N7712" s="24"/>
      <c r="Q7712" s="24"/>
      <c r="T7712" s="24"/>
      <c r="W7712" s="24"/>
      <c r="Z7712" s="24"/>
      <c r="AC7712" s="24"/>
      <c r="AI7712" s="24"/>
      <c r="AL7712" s="24"/>
      <c r="AO7712" s="24"/>
      <c r="AR7712" s="24"/>
      <c r="AU7712" s="24"/>
    </row>
    <row r="7713">
      <c r="J7713" s="18"/>
      <c r="N7713" s="24"/>
      <c r="Q7713" s="24"/>
      <c r="T7713" s="24"/>
      <c r="W7713" s="24"/>
      <c r="Z7713" s="24"/>
      <c r="AC7713" s="24"/>
      <c r="AI7713" s="24"/>
      <c r="AL7713" s="24"/>
      <c r="AO7713" s="24"/>
      <c r="AR7713" s="24"/>
      <c r="AU7713" s="24"/>
    </row>
    <row r="7714">
      <c r="J7714" s="18"/>
      <c r="N7714" s="24"/>
      <c r="Q7714" s="24"/>
      <c r="T7714" s="24"/>
      <c r="W7714" s="24"/>
      <c r="Z7714" s="24"/>
      <c r="AC7714" s="24"/>
      <c r="AI7714" s="24"/>
      <c r="AL7714" s="24"/>
      <c r="AO7714" s="24"/>
      <c r="AR7714" s="24"/>
      <c r="AU7714" s="24"/>
    </row>
    <row r="7715">
      <c r="J7715" s="18"/>
      <c r="N7715" s="24"/>
      <c r="Q7715" s="24"/>
      <c r="T7715" s="24"/>
      <c r="W7715" s="24"/>
      <c r="Z7715" s="24"/>
      <c r="AC7715" s="24"/>
      <c r="AI7715" s="24"/>
      <c r="AL7715" s="24"/>
      <c r="AO7715" s="24"/>
      <c r="AR7715" s="24"/>
      <c r="AU7715" s="24"/>
    </row>
    <row r="7716">
      <c r="J7716" s="18"/>
      <c r="N7716" s="24"/>
      <c r="Q7716" s="24"/>
      <c r="T7716" s="24"/>
      <c r="W7716" s="24"/>
      <c r="Z7716" s="24"/>
      <c r="AC7716" s="24"/>
      <c r="AI7716" s="24"/>
      <c r="AL7716" s="24"/>
      <c r="AO7716" s="24"/>
      <c r="AR7716" s="24"/>
      <c r="AU7716" s="24"/>
    </row>
    <row r="7717">
      <c r="J7717" s="18"/>
      <c r="N7717" s="24"/>
      <c r="Q7717" s="24"/>
      <c r="T7717" s="24"/>
      <c r="W7717" s="24"/>
      <c r="Z7717" s="24"/>
      <c r="AC7717" s="24"/>
      <c r="AI7717" s="24"/>
      <c r="AL7717" s="24"/>
      <c r="AO7717" s="24"/>
      <c r="AR7717" s="24"/>
      <c r="AU7717" s="24"/>
    </row>
    <row r="7718">
      <c r="J7718" s="18"/>
      <c r="N7718" s="24"/>
      <c r="Q7718" s="24"/>
      <c r="T7718" s="24"/>
      <c r="W7718" s="24"/>
      <c r="Z7718" s="24"/>
      <c r="AC7718" s="24"/>
      <c r="AI7718" s="24"/>
      <c r="AL7718" s="24"/>
      <c r="AO7718" s="24"/>
      <c r="AR7718" s="24"/>
      <c r="AU7718" s="24"/>
    </row>
    <row r="7719">
      <c r="J7719" s="18"/>
      <c r="N7719" s="24"/>
      <c r="Q7719" s="24"/>
      <c r="T7719" s="24"/>
      <c r="W7719" s="24"/>
      <c r="Z7719" s="24"/>
      <c r="AC7719" s="24"/>
      <c r="AI7719" s="24"/>
      <c r="AL7719" s="24"/>
      <c r="AO7719" s="24"/>
      <c r="AR7719" s="24"/>
      <c r="AU7719" s="24"/>
    </row>
    <row r="7720">
      <c r="J7720" s="18"/>
      <c r="N7720" s="24"/>
      <c r="Q7720" s="24"/>
      <c r="T7720" s="24"/>
      <c r="W7720" s="24"/>
      <c r="Z7720" s="24"/>
      <c r="AC7720" s="24"/>
      <c r="AI7720" s="24"/>
      <c r="AL7720" s="24"/>
      <c r="AO7720" s="24"/>
      <c r="AR7720" s="24"/>
      <c r="AU7720" s="24"/>
    </row>
    <row r="7721">
      <c r="J7721" s="18"/>
      <c r="N7721" s="24"/>
      <c r="Q7721" s="24"/>
      <c r="T7721" s="24"/>
      <c r="W7721" s="24"/>
      <c r="Z7721" s="24"/>
      <c r="AC7721" s="24"/>
      <c r="AI7721" s="24"/>
      <c r="AL7721" s="24"/>
      <c r="AO7721" s="24"/>
      <c r="AR7721" s="24"/>
      <c r="AU7721" s="24"/>
    </row>
    <row r="7722">
      <c r="J7722" s="18"/>
      <c r="N7722" s="24"/>
      <c r="Q7722" s="24"/>
      <c r="T7722" s="24"/>
      <c r="W7722" s="24"/>
      <c r="Z7722" s="24"/>
      <c r="AC7722" s="24"/>
      <c r="AI7722" s="24"/>
      <c r="AL7722" s="24"/>
      <c r="AO7722" s="24"/>
      <c r="AR7722" s="24"/>
      <c r="AU7722" s="24"/>
    </row>
    <row r="7723">
      <c r="J7723" s="18"/>
      <c r="N7723" s="24"/>
      <c r="Q7723" s="24"/>
      <c r="T7723" s="24"/>
      <c r="W7723" s="24"/>
      <c r="Z7723" s="24"/>
      <c r="AC7723" s="24"/>
      <c r="AI7723" s="24"/>
      <c r="AL7723" s="24"/>
      <c r="AO7723" s="24"/>
      <c r="AR7723" s="24"/>
      <c r="AU7723" s="24"/>
    </row>
    <row r="7724">
      <c r="J7724" s="18"/>
      <c r="N7724" s="24"/>
      <c r="Q7724" s="24"/>
      <c r="T7724" s="24"/>
      <c r="W7724" s="24"/>
      <c r="Z7724" s="24"/>
      <c r="AC7724" s="24"/>
      <c r="AI7724" s="24"/>
      <c r="AL7724" s="24"/>
      <c r="AO7724" s="24"/>
      <c r="AR7724" s="24"/>
      <c r="AU7724" s="24"/>
    </row>
    <row r="7725">
      <c r="J7725" s="18"/>
      <c r="N7725" s="24"/>
      <c r="Q7725" s="24"/>
      <c r="T7725" s="24"/>
      <c r="W7725" s="24"/>
      <c r="Z7725" s="24"/>
      <c r="AC7725" s="24"/>
      <c r="AI7725" s="24"/>
      <c r="AL7725" s="24"/>
      <c r="AO7725" s="24"/>
      <c r="AR7725" s="24"/>
      <c r="AU7725" s="24"/>
    </row>
    <row r="7726">
      <c r="J7726" s="18"/>
      <c r="N7726" s="24"/>
      <c r="Q7726" s="24"/>
      <c r="T7726" s="24"/>
      <c r="W7726" s="24"/>
      <c r="Z7726" s="24"/>
      <c r="AC7726" s="24"/>
      <c r="AI7726" s="24"/>
      <c r="AL7726" s="24"/>
      <c r="AO7726" s="24"/>
      <c r="AR7726" s="24"/>
      <c r="AU7726" s="24"/>
    </row>
    <row r="7727">
      <c r="J7727" s="18"/>
      <c r="N7727" s="24"/>
      <c r="Q7727" s="24"/>
      <c r="T7727" s="24"/>
      <c r="W7727" s="24"/>
      <c r="Z7727" s="24"/>
      <c r="AC7727" s="24"/>
      <c r="AI7727" s="24"/>
      <c r="AL7727" s="24"/>
      <c r="AO7727" s="24"/>
      <c r="AR7727" s="24"/>
      <c r="AU7727" s="24"/>
    </row>
    <row r="7728">
      <c r="J7728" s="18"/>
      <c r="N7728" s="24"/>
      <c r="Q7728" s="24"/>
      <c r="T7728" s="24"/>
      <c r="W7728" s="24"/>
      <c r="Z7728" s="24"/>
      <c r="AC7728" s="24"/>
      <c r="AI7728" s="24"/>
      <c r="AL7728" s="24"/>
      <c r="AO7728" s="24"/>
      <c r="AR7728" s="24"/>
      <c r="AU7728" s="24"/>
    </row>
    <row r="7729">
      <c r="J7729" s="18"/>
      <c r="N7729" s="24"/>
      <c r="Q7729" s="24"/>
      <c r="T7729" s="24"/>
      <c r="W7729" s="24"/>
      <c r="Z7729" s="24"/>
      <c r="AC7729" s="24"/>
      <c r="AI7729" s="24"/>
      <c r="AL7729" s="24"/>
      <c r="AO7729" s="24"/>
      <c r="AR7729" s="24"/>
      <c r="AU7729" s="24"/>
    </row>
    <row r="7730">
      <c r="J7730" s="18"/>
      <c r="N7730" s="24"/>
      <c r="Q7730" s="24"/>
      <c r="T7730" s="24"/>
      <c r="W7730" s="24"/>
      <c r="Z7730" s="24"/>
      <c r="AC7730" s="24"/>
      <c r="AI7730" s="24"/>
      <c r="AL7730" s="24"/>
      <c r="AO7730" s="24"/>
      <c r="AR7730" s="24"/>
      <c r="AU7730" s="24"/>
    </row>
    <row r="7731">
      <c r="J7731" s="18"/>
      <c r="N7731" s="24"/>
      <c r="Q7731" s="24"/>
      <c r="T7731" s="24"/>
      <c r="W7731" s="24"/>
      <c r="Z7731" s="24"/>
      <c r="AC7731" s="24"/>
      <c r="AI7731" s="24"/>
      <c r="AL7731" s="24"/>
      <c r="AO7731" s="24"/>
      <c r="AR7731" s="24"/>
      <c r="AU7731" s="24"/>
    </row>
    <row r="7732">
      <c r="J7732" s="18"/>
      <c r="N7732" s="24"/>
      <c r="Q7732" s="24"/>
      <c r="T7732" s="24"/>
      <c r="W7732" s="24"/>
      <c r="Z7732" s="24"/>
      <c r="AC7732" s="24"/>
      <c r="AI7732" s="24"/>
      <c r="AL7732" s="24"/>
      <c r="AO7732" s="24"/>
      <c r="AR7732" s="24"/>
      <c r="AU7732" s="24"/>
    </row>
    <row r="7733">
      <c r="J7733" s="18"/>
      <c r="N7733" s="24"/>
      <c r="Q7733" s="24"/>
      <c r="T7733" s="24"/>
      <c r="W7733" s="24"/>
      <c r="Z7733" s="24"/>
      <c r="AC7733" s="24"/>
      <c r="AI7733" s="24"/>
      <c r="AL7733" s="24"/>
      <c r="AO7733" s="24"/>
      <c r="AR7733" s="24"/>
      <c r="AU7733" s="24"/>
    </row>
    <row r="7734">
      <c r="J7734" s="18"/>
      <c r="N7734" s="24"/>
      <c r="Q7734" s="24"/>
      <c r="T7734" s="24"/>
      <c r="W7734" s="24"/>
      <c r="Z7734" s="24"/>
      <c r="AC7734" s="24"/>
      <c r="AI7734" s="24"/>
      <c r="AL7734" s="24"/>
      <c r="AO7734" s="24"/>
      <c r="AR7734" s="24"/>
      <c r="AU7734" s="24"/>
    </row>
    <row r="7735">
      <c r="J7735" s="18"/>
      <c r="N7735" s="24"/>
      <c r="Q7735" s="24"/>
      <c r="T7735" s="24"/>
      <c r="W7735" s="24"/>
      <c r="Z7735" s="24"/>
      <c r="AC7735" s="24"/>
      <c r="AI7735" s="24"/>
      <c r="AL7735" s="24"/>
      <c r="AO7735" s="24"/>
      <c r="AR7735" s="24"/>
      <c r="AU7735" s="24"/>
    </row>
    <row r="7736">
      <c r="J7736" s="18"/>
      <c r="N7736" s="24"/>
      <c r="Q7736" s="24"/>
      <c r="T7736" s="24"/>
      <c r="W7736" s="24"/>
      <c r="Z7736" s="24"/>
      <c r="AC7736" s="24"/>
      <c r="AI7736" s="24"/>
      <c r="AL7736" s="24"/>
      <c r="AO7736" s="24"/>
      <c r="AR7736" s="24"/>
      <c r="AU7736" s="24"/>
    </row>
    <row r="7737">
      <c r="J7737" s="18"/>
      <c r="N7737" s="24"/>
      <c r="Q7737" s="24"/>
      <c r="T7737" s="24"/>
      <c r="W7737" s="24"/>
      <c r="Z7737" s="24"/>
      <c r="AC7737" s="24"/>
      <c r="AI7737" s="24"/>
      <c r="AL7737" s="24"/>
      <c r="AO7737" s="24"/>
      <c r="AR7737" s="24"/>
      <c r="AU7737" s="24"/>
    </row>
    <row r="7738">
      <c r="J7738" s="18"/>
      <c r="N7738" s="24"/>
      <c r="Q7738" s="24"/>
      <c r="T7738" s="24"/>
      <c r="W7738" s="24"/>
      <c r="Z7738" s="24"/>
      <c r="AC7738" s="24"/>
      <c r="AI7738" s="24"/>
      <c r="AL7738" s="24"/>
      <c r="AO7738" s="24"/>
      <c r="AR7738" s="24"/>
      <c r="AU7738" s="24"/>
    </row>
    <row r="7739">
      <c r="J7739" s="18"/>
      <c r="N7739" s="24"/>
      <c r="Q7739" s="24"/>
      <c r="T7739" s="24"/>
      <c r="W7739" s="24"/>
      <c r="Z7739" s="24"/>
      <c r="AC7739" s="24"/>
      <c r="AI7739" s="24"/>
      <c r="AL7739" s="24"/>
      <c r="AO7739" s="24"/>
      <c r="AR7739" s="24"/>
      <c r="AU7739" s="24"/>
    </row>
    <row r="7740">
      <c r="J7740" s="18"/>
      <c r="N7740" s="24"/>
      <c r="Q7740" s="24"/>
      <c r="T7740" s="24"/>
      <c r="W7740" s="24"/>
      <c r="Z7740" s="24"/>
      <c r="AC7740" s="24"/>
      <c r="AI7740" s="24"/>
      <c r="AL7740" s="24"/>
      <c r="AO7740" s="24"/>
      <c r="AR7740" s="24"/>
      <c r="AU7740" s="24"/>
    </row>
    <row r="7741">
      <c r="J7741" s="18"/>
      <c r="N7741" s="24"/>
      <c r="Q7741" s="24"/>
      <c r="T7741" s="24"/>
      <c r="W7741" s="24"/>
      <c r="Z7741" s="24"/>
      <c r="AC7741" s="24"/>
      <c r="AI7741" s="24"/>
      <c r="AL7741" s="24"/>
      <c r="AO7741" s="24"/>
      <c r="AR7741" s="24"/>
      <c r="AU7741" s="24"/>
    </row>
    <row r="7742">
      <c r="J7742" s="18"/>
      <c r="N7742" s="24"/>
      <c r="Q7742" s="24"/>
      <c r="T7742" s="24"/>
      <c r="W7742" s="24"/>
      <c r="Z7742" s="24"/>
      <c r="AC7742" s="24"/>
      <c r="AI7742" s="24"/>
      <c r="AL7742" s="24"/>
      <c r="AO7742" s="24"/>
      <c r="AR7742" s="24"/>
      <c r="AU7742" s="24"/>
    </row>
    <row r="7743">
      <c r="J7743" s="18"/>
      <c r="N7743" s="24"/>
      <c r="Q7743" s="24"/>
      <c r="T7743" s="24"/>
      <c r="W7743" s="24"/>
      <c r="Z7743" s="24"/>
      <c r="AC7743" s="24"/>
      <c r="AI7743" s="24"/>
      <c r="AL7743" s="24"/>
      <c r="AO7743" s="24"/>
      <c r="AR7743" s="24"/>
      <c r="AU7743" s="24"/>
    </row>
    <row r="7744">
      <c r="J7744" s="18"/>
      <c r="N7744" s="24"/>
      <c r="Q7744" s="24"/>
      <c r="T7744" s="24"/>
      <c r="W7744" s="24"/>
      <c r="Z7744" s="24"/>
      <c r="AC7744" s="24"/>
      <c r="AI7744" s="24"/>
      <c r="AL7744" s="24"/>
      <c r="AO7744" s="24"/>
      <c r="AR7744" s="24"/>
      <c r="AU7744" s="24"/>
    </row>
    <row r="7745">
      <c r="J7745" s="18"/>
      <c r="N7745" s="24"/>
      <c r="Q7745" s="24"/>
      <c r="T7745" s="24"/>
      <c r="W7745" s="24"/>
      <c r="Z7745" s="24"/>
      <c r="AC7745" s="24"/>
      <c r="AI7745" s="24"/>
      <c r="AL7745" s="24"/>
      <c r="AO7745" s="24"/>
      <c r="AR7745" s="24"/>
      <c r="AU7745" s="24"/>
    </row>
    <row r="7746">
      <c r="J7746" s="18"/>
      <c r="N7746" s="24"/>
      <c r="Q7746" s="24"/>
      <c r="T7746" s="24"/>
      <c r="W7746" s="24"/>
      <c r="Z7746" s="24"/>
      <c r="AC7746" s="24"/>
      <c r="AI7746" s="24"/>
      <c r="AL7746" s="24"/>
      <c r="AO7746" s="24"/>
      <c r="AR7746" s="24"/>
      <c r="AU7746" s="24"/>
    </row>
    <row r="7747">
      <c r="J7747" s="18"/>
      <c r="N7747" s="24"/>
      <c r="Q7747" s="24"/>
      <c r="T7747" s="24"/>
      <c r="W7747" s="24"/>
      <c r="Z7747" s="24"/>
      <c r="AC7747" s="24"/>
      <c r="AI7747" s="24"/>
      <c r="AL7747" s="24"/>
      <c r="AO7747" s="24"/>
      <c r="AR7747" s="24"/>
      <c r="AU7747" s="24"/>
    </row>
    <row r="7748">
      <c r="J7748" s="18"/>
      <c r="N7748" s="24"/>
      <c r="Q7748" s="24"/>
      <c r="T7748" s="24"/>
      <c r="W7748" s="24"/>
      <c r="Z7748" s="24"/>
      <c r="AC7748" s="24"/>
      <c r="AI7748" s="24"/>
      <c r="AL7748" s="24"/>
      <c r="AO7748" s="24"/>
      <c r="AR7748" s="24"/>
      <c r="AU7748" s="24"/>
    </row>
    <row r="7749">
      <c r="J7749" s="18"/>
      <c r="N7749" s="24"/>
      <c r="Q7749" s="24"/>
      <c r="T7749" s="24"/>
      <c r="W7749" s="24"/>
      <c r="Z7749" s="24"/>
      <c r="AC7749" s="24"/>
      <c r="AI7749" s="24"/>
      <c r="AL7749" s="24"/>
      <c r="AO7749" s="24"/>
      <c r="AR7749" s="24"/>
      <c r="AU7749" s="24"/>
    </row>
    <row r="7750">
      <c r="J7750" s="18"/>
      <c r="N7750" s="24"/>
      <c r="Q7750" s="24"/>
      <c r="T7750" s="24"/>
      <c r="W7750" s="24"/>
      <c r="Z7750" s="24"/>
      <c r="AC7750" s="24"/>
      <c r="AI7750" s="24"/>
      <c r="AL7750" s="24"/>
      <c r="AO7750" s="24"/>
      <c r="AR7750" s="24"/>
      <c r="AU7750" s="24"/>
    </row>
    <row r="7751">
      <c r="J7751" s="18"/>
      <c r="N7751" s="24"/>
      <c r="Q7751" s="24"/>
      <c r="T7751" s="24"/>
      <c r="W7751" s="24"/>
      <c r="Z7751" s="24"/>
      <c r="AC7751" s="24"/>
      <c r="AI7751" s="24"/>
      <c r="AL7751" s="24"/>
      <c r="AO7751" s="24"/>
      <c r="AR7751" s="24"/>
      <c r="AU7751" s="24"/>
    </row>
    <row r="7752">
      <c r="J7752" s="18"/>
      <c r="N7752" s="24"/>
      <c r="Q7752" s="24"/>
      <c r="T7752" s="24"/>
      <c r="W7752" s="24"/>
      <c r="Z7752" s="24"/>
      <c r="AC7752" s="24"/>
      <c r="AI7752" s="24"/>
      <c r="AL7752" s="24"/>
      <c r="AO7752" s="24"/>
      <c r="AR7752" s="24"/>
      <c r="AU7752" s="24"/>
    </row>
    <row r="7753">
      <c r="J7753" s="18"/>
      <c r="N7753" s="24"/>
      <c r="Q7753" s="24"/>
      <c r="T7753" s="24"/>
      <c r="W7753" s="24"/>
      <c r="Z7753" s="24"/>
      <c r="AC7753" s="24"/>
      <c r="AI7753" s="24"/>
      <c r="AL7753" s="24"/>
      <c r="AO7753" s="24"/>
      <c r="AR7753" s="24"/>
      <c r="AU7753" s="24"/>
    </row>
    <row r="7754">
      <c r="J7754" s="18"/>
      <c r="N7754" s="24"/>
      <c r="Q7754" s="24"/>
      <c r="T7754" s="24"/>
      <c r="W7754" s="24"/>
      <c r="Z7754" s="24"/>
      <c r="AC7754" s="24"/>
      <c r="AI7754" s="24"/>
      <c r="AL7754" s="24"/>
      <c r="AO7754" s="24"/>
      <c r="AR7754" s="24"/>
      <c r="AU7754" s="24"/>
    </row>
    <row r="7755">
      <c r="J7755" s="18"/>
      <c r="N7755" s="24"/>
      <c r="Q7755" s="24"/>
      <c r="T7755" s="24"/>
      <c r="W7755" s="24"/>
      <c r="Z7755" s="24"/>
      <c r="AC7755" s="24"/>
      <c r="AI7755" s="24"/>
      <c r="AL7755" s="24"/>
      <c r="AO7755" s="24"/>
      <c r="AR7755" s="24"/>
      <c r="AU7755" s="24"/>
    </row>
    <row r="7756">
      <c r="J7756" s="18"/>
      <c r="N7756" s="24"/>
      <c r="Q7756" s="24"/>
      <c r="T7756" s="24"/>
      <c r="W7756" s="24"/>
      <c r="Z7756" s="24"/>
      <c r="AC7756" s="24"/>
      <c r="AI7756" s="24"/>
      <c r="AL7756" s="24"/>
      <c r="AO7756" s="24"/>
      <c r="AR7756" s="24"/>
      <c r="AU7756" s="24"/>
    </row>
    <row r="7757">
      <c r="J7757" s="18"/>
      <c r="N7757" s="24"/>
      <c r="Q7757" s="24"/>
      <c r="T7757" s="24"/>
      <c r="W7757" s="24"/>
      <c r="Z7757" s="24"/>
      <c r="AC7757" s="24"/>
      <c r="AI7757" s="24"/>
      <c r="AL7757" s="24"/>
      <c r="AO7757" s="24"/>
      <c r="AR7757" s="24"/>
      <c r="AU7757" s="24"/>
    </row>
    <row r="7758">
      <c r="J7758" s="18"/>
      <c r="N7758" s="24"/>
      <c r="Q7758" s="24"/>
      <c r="T7758" s="24"/>
      <c r="W7758" s="24"/>
      <c r="Z7758" s="24"/>
      <c r="AC7758" s="24"/>
      <c r="AI7758" s="24"/>
      <c r="AL7758" s="24"/>
      <c r="AO7758" s="24"/>
      <c r="AR7758" s="24"/>
      <c r="AU7758" s="24"/>
    </row>
    <row r="7759">
      <c r="J7759" s="18"/>
      <c r="N7759" s="24"/>
      <c r="Q7759" s="24"/>
      <c r="T7759" s="24"/>
      <c r="W7759" s="24"/>
      <c r="Z7759" s="24"/>
      <c r="AC7759" s="24"/>
      <c r="AI7759" s="24"/>
      <c r="AL7759" s="24"/>
      <c r="AO7759" s="24"/>
      <c r="AR7759" s="24"/>
      <c r="AU7759" s="24"/>
    </row>
    <row r="7760">
      <c r="J7760" s="18"/>
      <c r="N7760" s="24"/>
      <c r="Q7760" s="24"/>
      <c r="T7760" s="24"/>
      <c r="W7760" s="24"/>
      <c r="Z7760" s="24"/>
      <c r="AC7760" s="24"/>
      <c r="AI7760" s="24"/>
      <c r="AL7760" s="24"/>
      <c r="AO7760" s="24"/>
      <c r="AR7760" s="24"/>
      <c r="AU7760" s="24"/>
    </row>
    <row r="7761">
      <c r="J7761" s="18"/>
      <c r="N7761" s="24"/>
      <c r="Q7761" s="24"/>
      <c r="T7761" s="24"/>
      <c r="W7761" s="24"/>
      <c r="Z7761" s="24"/>
      <c r="AC7761" s="24"/>
      <c r="AI7761" s="24"/>
      <c r="AL7761" s="24"/>
      <c r="AO7761" s="24"/>
      <c r="AR7761" s="24"/>
      <c r="AU7761" s="24"/>
    </row>
    <row r="7762">
      <c r="J7762" s="18"/>
      <c r="N7762" s="24"/>
      <c r="Q7762" s="24"/>
      <c r="T7762" s="24"/>
      <c r="W7762" s="24"/>
      <c r="Z7762" s="24"/>
      <c r="AC7762" s="24"/>
      <c r="AI7762" s="24"/>
      <c r="AL7762" s="24"/>
      <c r="AO7762" s="24"/>
      <c r="AR7762" s="24"/>
      <c r="AU7762" s="24"/>
    </row>
    <row r="7763">
      <c r="J7763" s="18"/>
      <c r="N7763" s="24"/>
      <c r="Q7763" s="24"/>
      <c r="T7763" s="24"/>
      <c r="W7763" s="24"/>
      <c r="Z7763" s="24"/>
      <c r="AC7763" s="24"/>
      <c r="AI7763" s="24"/>
      <c r="AL7763" s="24"/>
      <c r="AO7763" s="24"/>
      <c r="AR7763" s="24"/>
      <c r="AU7763" s="24"/>
    </row>
    <row r="7764">
      <c r="J7764" s="18"/>
      <c r="N7764" s="24"/>
      <c r="Q7764" s="24"/>
      <c r="T7764" s="24"/>
      <c r="W7764" s="24"/>
      <c r="Z7764" s="24"/>
      <c r="AC7764" s="24"/>
      <c r="AI7764" s="24"/>
      <c r="AL7764" s="24"/>
      <c r="AO7764" s="24"/>
      <c r="AR7764" s="24"/>
      <c r="AU7764" s="24"/>
    </row>
    <row r="7765">
      <c r="J7765" s="18"/>
      <c r="N7765" s="24"/>
      <c r="Q7765" s="24"/>
      <c r="T7765" s="24"/>
      <c r="W7765" s="24"/>
      <c r="Z7765" s="24"/>
      <c r="AC7765" s="24"/>
      <c r="AI7765" s="24"/>
      <c r="AL7765" s="24"/>
      <c r="AO7765" s="24"/>
      <c r="AR7765" s="24"/>
      <c r="AU7765" s="24"/>
    </row>
    <row r="7766">
      <c r="J7766" s="18"/>
      <c r="N7766" s="24"/>
      <c r="Q7766" s="24"/>
      <c r="T7766" s="24"/>
      <c r="W7766" s="24"/>
      <c r="Z7766" s="24"/>
      <c r="AC7766" s="24"/>
      <c r="AI7766" s="24"/>
      <c r="AL7766" s="24"/>
      <c r="AO7766" s="24"/>
      <c r="AR7766" s="24"/>
      <c r="AU7766" s="24"/>
    </row>
    <row r="7767">
      <c r="J7767" s="18"/>
      <c r="N7767" s="24"/>
      <c r="Q7767" s="24"/>
      <c r="T7767" s="24"/>
      <c r="W7767" s="24"/>
      <c r="Z7767" s="24"/>
      <c r="AC7767" s="24"/>
      <c r="AI7767" s="24"/>
      <c r="AL7767" s="24"/>
      <c r="AO7767" s="24"/>
      <c r="AR7767" s="24"/>
      <c r="AU7767" s="24"/>
    </row>
    <row r="7768">
      <c r="J7768" s="18"/>
      <c r="N7768" s="24"/>
      <c r="Q7768" s="24"/>
      <c r="T7768" s="24"/>
      <c r="W7768" s="24"/>
      <c r="Z7768" s="24"/>
      <c r="AC7768" s="24"/>
      <c r="AI7768" s="24"/>
      <c r="AL7768" s="24"/>
      <c r="AO7768" s="24"/>
      <c r="AR7768" s="24"/>
      <c r="AU7768" s="24"/>
    </row>
    <row r="7769">
      <c r="J7769" s="18"/>
      <c r="N7769" s="24"/>
      <c r="Q7769" s="24"/>
      <c r="T7769" s="24"/>
      <c r="W7769" s="24"/>
      <c r="Z7769" s="24"/>
      <c r="AC7769" s="24"/>
      <c r="AI7769" s="24"/>
      <c r="AL7769" s="24"/>
      <c r="AO7769" s="24"/>
      <c r="AR7769" s="24"/>
      <c r="AU7769" s="24"/>
    </row>
    <row r="7770">
      <c r="J7770" s="18"/>
      <c r="N7770" s="24"/>
      <c r="Q7770" s="24"/>
      <c r="T7770" s="24"/>
      <c r="W7770" s="24"/>
      <c r="Z7770" s="24"/>
      <c r="AC7770" s="24"/>
      <c r="AI7770" s="24"/>
      <c r="AL7770" s="24"/>
      <c r="AO7770" s="24"/>
      <c r="AR7770" s="24"/>
      <c r="AU7770" s="24"/>
    </row>
    <row r="7771">
      <c r="J7771" s="18"/>
      <c r="N7771" s="24"/>
      <c r="Q7771" s="24"/>
      <c r="T7771" s="24"/>
      <c r="W7771" s="24"/>
      <c r="Z7771" s="24"/>
      <c r="AC7771" s="24"/>
      <c r="AI7771" s="24"/>
      <c r="AL7771" s="24"/>
      <c r="AO7771" s="24"/>
      <c r="AR7771" s="24"/>
      <c r="AU7771" s="24"/>
    </row>
    <row r="7772">
      <c r="J7772" s="18"/>
      <c r="N7772" s="24"/>
      <c r="Q7772" s="24"/>
      <c r="T7772" s="24"/>
      <c r="W7772" s="24"/>
      <c r="Z7772" s="24"/>
      <c r="AC7772" s="24"/>
      <c r="AI7772" s="24"/>
      <c r="AL7772" s="24"/>
      <c r="AO7772" s="24"/>
      <c r="AR7772" s="24"/>
      <c r="AU7772" s="24"/>
    </row>
    <row r="7773">
      <c r="J7773" s="18"/>
      <c r="N7773" s="24"/>
      <c r="Q7773" s="24"/>
      <c r="T7773" s="24"/>
      <c r="W7773" s="24"/>
      <c r="Z7773" s="24"/>
      <c r="AC7773" s="24"/>
      <c r="AI7773" s="24"/>
      <c r="AL7773" s="24"/>
      <c r="AO7773" s="24"/>
      <c r="AR7773" s="24"/>
      <c r="AU7773" s="24"/>
    </row>
    <row r="7774">
      <c r="J7774" s="18"/>
      <c r="N7774" s="24"/>
      <c r="Q7774" s="24"/>
      <c r="T7774" s="24"/>
      <c r="W7774" s="24"/>
      <c r="Z7774" s="24"/>
      <c r="AC7774" s="24"/>
      <c r="AI7774" s="24"/>
      <c r="AL7774" s="24"/>
      <c r="AO7774" s="24"/>
      <c r="AR7774" s="24"/>
      <c r="AU7774" s="24"/>
    </row>
    <row r="7775">
      <c r="J7775" s="18"/>
      <c r="N7775" s="24"/>
      <c r="Q7775" s="24"/>
      <c r="T7775" s="24"/>
      <c r="W7775" s="24"/>
      <c r="Z7775" s="24"/>
      <c r="AC7775" s="24"/>
      <c r="AI7775" s="24"/>
      <c r="AL7775" s="24"/>
      <c r="AO7775" s="24"/>
      <c r="AR7775" s="24"/>
      <c r="AU7775" s="24"/>
    </row>
    <row r="7776">
      <c r="J7776" s="18"/>
      <c r="N7776" s="24"/>
      <c r="Q7776" s="24"/>
      <c r="T7776" s="24"/>
      <c r="W7776" s="24"/>
      <c r="Z7776" s="24"/>
      <c r="AC7776" s="24"/>
      <c r="AI7776" s="24"/>
      <c r="AL7776" s="24"/>
      <c r="AO7776" s="24"/>
      <c r="AR7776" s="24"/>
      <c r="AU7776" s="24"/>
    </row>
    <row r="7777">
      <c r="J7777" s="18"/>
      <c r="N7777" s="24"/>
      <c r="Q7777" s="24"/>
      <c r="T7777" s="24"/>
      <c r="W7777" s="24"/>
      <c r="Z7777" s="24"/>
      <c r="AC7777" s="24"/>
      <c r="AI7777" s="24"/>
      <c r="AL7777" s="24"/>
      <c r="AO7777" s="24"/>
      <c r="AR7777" s="24"/>
      <c r="AU7777" s="24"/>
    </row>
    <row r="7778">
      <c r="J7778" s="18"/>
      <c r="N7778" s="24"/>
      <c r="Q7778" s="24"/>
      <c r="T7778" s="24"/>
      <c r="W7778" s="24"/>
      <c r="Z7778" s="24"/>
      <c r="AC7778" s="24"/>
      <c r="AI7778" s="24"/>
      <c r="AL7778" s="24"/>
      <c r="AO7778" s="24"/>
      <c r="AR7778" s="24"/>
      <c r="AU7778" s="24"/>
    </row>
    <row r="7779">
      <c r="J7779" s="18"/>
      <c r="N7779" s="24"/>
      <c r="Q7779" s="24"/>
      <c r="T7779" s="24"/>
      <c r="W7779" s="24"/>
      <c r="Z7779" s="24"/>
      <c r="AC7779" s="24"/>
      <c r="AI7779" s="24"/>
      <c r="AL7779" s="24"/>
      <c r="AO7779" s="24"/>
      <c r="AR7779" s="24"/>
      <c r="AU7779" s="24"/>
    </row>
    <row r="7780">
      <c r="J7780" s="18"/>
      <c r="N7780" s="24"/>
      <c r="Q7780" s="24"/>
      <c r="T7780" s="24"/>
      <c r="W7780" s="24"/>
      <c r="Z7780" s="24"/>
      <c r="AC7780" s="24"/>
      <c r="AI7780" s="24"/>
      <c r="AL7780" s="24"/>
      <c r="AO7780" s="24"/>
      <c r="AR7780" s="24"/>
      <c r="AU7780" s="24"/>
    </row>
    <row r="7781">
      <c r="J7781" s="18"/>
      <c r="N7781" s="24"/>
      <c r="Q7781" s="24"/>
      <c r="T7781" s="24"/>
      <c r="W7781" s="24"/>
      <c r="Z7781" s="24"/>
      <c r="AC7781" s="24"/>
      <c r="AI7781" s="24"/>
      <c r="AL7781" s="24"/>
      <c r="AO7781" s="24"/>
      <c r="AR7781" s="24"/>
      <c r="AU7781" s="24"/>
    </row>
    <row r="7782">
      <c r="J7782" s="18"/>
      <c r="N7782" s="24"/>
      <c r="Q7782" s="24"/>
      <c r="T7782" s="24"/>
      <c r="W7782" s="24"/>
      <c r="Z7782" s="24"/>
      <c r="AC7782" s="24"/>
      <c r="AI7782" s="24"/>
      <c r="AL7782" s="24"/>
      <c r="AO7782" s="24"/>
      <c r="AR7782" s="24"/>
      <c r="AU7782" s="24"/>
    </row>
    <row r="7783">
      <c r="J7783" s="18"/>
      <c r="N7783" s="24"/>
      <c r="Q7783" s="24"/>
      <c r="T7783" s="24"/>
      <c r="W7783" s="24"/>
      <c r="Z7783" s="24"/>
      <c r="AC7783" s="24"/>
      <c r="AI7783" s="24"/>
      <c r="AL7783" s="24"/>
      <c r="AO7783" s="24"/>
      <c r="AR7783" s="24"/>
      <c r="AU7783" s="24"/>
    </row>
    <row r="7784">
      <c r="J7784" s="18"/>
      <c r="N7784" s="24"/>
      <c r="Q7784" s="24"/>
      <c r="T7784" s="24"/>
      <c r="W7784" s="24"/>
      <c r="Z7784" s="24"/>
      <c r="AC7784" s="24"/>
      <c r="AI7784" s="24"/>
      <c r="AL7784" s="24"/>
      <c r="AO7784" s="24"/>
      <c r="AR7784" s="24"/>
      <c r="AU7784" s="24"/>
    </row>
    <row r="7785">
      <c r="J7785" s="18"/>
      <c r="N7785" s="24"/>
      <c r="Q7785" s="24"/>
      <c r="T7785" s="24"/>
      <c r="W7785" s="24"/>
      <c r="Z7785" s="24"/>
      <c r="AC7785" s="24"/>
      <c r="AI7785" s="24"/>
      <c r="AL7785" s="24"/>
      <c r="AO7785" s="24"/>
      <c r="AR7785" s="24"/>
      <c r="AU7785" s="24"/>
    </row>
    <row r="7786">
      <c r="J7786" s="18"/>
      <c r="N7786" s="24"/>
      <c r="Q7786" s="24"/>
      <c r="T7786" s="24"/>
      <c r="W7786" s="24"/>
      <c r="Z7786" s="24"/>
      <c r="AC7786" s="24"/>
      <c r="AI7786" s="24"/>
      <c r="AL7786" s="24"/>
      <c r="AO7786" s="24"/>
      <c r="AR7786" s="24"/>
      <c r="AU7786" s="24"/>
    </row>
    <row r="7787">
      <c r="J7787" s="18"/>
      <c r="N7787" s="24"/>
      <c r="Q7787" s="24"/>
      <c r="T7787" s="24"/>
      <c r="W7787" s="24"/>
      <c r="Z7787" s="24"/>
      <c r="AC7787" s="24"/>
      <c r="AI7787" s="24"/>
      <c r="AL7787" s="24"/>
      <c r="AO7787" s="24"/>
      <c r="AR7787" s="24"/>
      <c r="AU7787" s="24"/>
    </row>
    <row r="7788">
      <c r="J7788" s="18"/>
      <c r="N7788" s="24"/>
      <c r="Q7788" s="24"/>
      <c r="T7788" s="24"/>
      <c r="W7788" s="24"/>
      <c r="Z7788" s="24"/>
      <c r="AC7788" s="24"/>
      <c r="AI7788" s="24"/>
      <c r="AL7788" s="24"/>
      <c r="AO7788" s="24"/>
      <c r="AR7788" s="24"/>
      <c r="AU7788" s="24"/>
    </row>
    <row r="7789">
      <c r="J7789" s="18"/>
      <c r="N7789" s="24"/>
      <c r="Q7789" s="24"/>
      <c r="T7789" s="24"/>
      <c r="W7789" s="24"/>
      <c r="Z7789" s="24"/>
      <c r="AC7789" s="24"/>
      <c r="AI7789" s="24"/>
      <c r="AL7789" s="24"/>
      <c r="AO7789" s="24"/>
      <c r="AR7789" s="24"/>
      <c r="AU7789" s="24"/>
    </row>
    <row r="7790">
      <c r="J7790" s="18"/>
      <c r="N7790" s="24"/>
      <c r="Q7790" s="24"/>
      <c r="T7790" s="24"/>
      <c r="W7790" s="24"/>
      <c r="Z7790" s="24"/>
      <c r="AC7790" s="24"/>
      <c r="AI7790" s="24"/>
      <c r="AL7790" s="24"/>
      <c r="AO7790" s="24"/>
      <c r="AR7790" s="24"/>
      <c r="AU7790" s="24"/>
    </row>
    <row r="7791">
      <c r="J7791" s="18"/>
      <c r="N7791" s="24"/>
      <c r="Q7791" s="24"/>
      <c r="T7791" s="24"/>
      <c r="W7791" s="24"/>
      <c r="Z7791" s="24"/>
      <c r="AC7791" s="24"/>
      <c r="AI7791" s="24"/>
      <c r="AL7791" s="24"/>
      <c r="AO7791" s="24"/>
      <c r="AR7791" s="24"/>
      <c r="AU7791" s="24"/>
    </row>
    <row r="7792">
      <c r="J7792" s="18"/>
      <c r="N7792" s="24"/>
      <c r="Q7792" s="24"/>
      <c r="T7792" s="24"/>
      <c r="W7792" s="24"/>
      <c r="Z7792" s="24"/>
      <c r="AC7792" s="24"/>
      <c r="AI7792" s="24"/>
      <c r="AL7792" s="24"/>
      <c r="AO7792" s="24"/>
      <c r="AR7792" s="24"/>
      <c r="AU7792" s="24"/>
    </row>
    <row r="7793">
      <c r="J7793" s="18"/>
      <c r="N7793" s="24"/>
      <c r="Q7793" s="24"/>
      <c r="T7793" s="24"/>
      <c r="W7793" s="24"/>
      <c r="Z7793" s="24"/>
      <c r="AC7793" s="24"/>
      <c r="AI7793" s="24"/>
      <c r="AL7793" s="24"/>
      <c r="AO7793" s="24"/>
      <c r="AR7793" s="24"/>
      <c r="AU7793" s="24"/>
    </row>
    <row r="7794">
      <c r="J7794" s="18"/>
      <c r="N7794" s="24"/>
      <c r="Q7794" s="24"/>
      <c r="T7794" s="24"/>
      <c r="W7794" s="24"/>
      <c r="Z7794" s="24"/>
      <c r="AC7794" s="24"/>
      <c r="AI7794" s="24"/>
      <c r="AL7794" s="24"/>
      <c r="AO7794" s="24"/>
      <c r="AR7794" s="24"/>
      <c r="AU7794" s="24"/>
    </row>
    <row r="7795">
      <c r="J7795" s="18"/>
      <c r="N7795" s="24"/>
      <c r="Q7795" s="24"/>
      <c r="T7795" s="24"/>
      <c r="W7795" s="24"/>
      <c r="Z7795" s="24"/>
      <c r="AC7795" s="24"/>
      <c r="AI7795" s="24"/>
      <c r="AL7795" s="24"/>
      <c r="AO7795" s="24"/>
      <c r="AR7795" s="24"/>
      <c r="AU7795" s="24"/>
    </row>
    <row r="7796">
      <c r="J7796" s="18"/>
      <c r="N7796" s="24"/>
      <c r="Q7796" s="24"/>
      <c r="T7796" s="24"/>
      <c r="W7796" s="24"/>
      <c r="Z7796" s="24"/>
      <c r="AC7796" s="24"/>
      <c r="AI7796" s="24"/>
      <c r="AL7796" s="24"/>
      <c r="AO7796" s="24"/>
      <c r="AR7796" s="24"/>
      <c r="AU7796" s="24"/>
    </row>
    <row r="7797">
      <c r="J7797" s="18"/>
      <c r="N7797" s="24"/>
      <c r="Q7797" s="24"/>
      <c r="T7797" s="24"/>
      <c r="W7797" s="24"/>
      <c r="Z7797" s="24"/>
      <c r="AC7797" s="24"/>
      <c r="AI7797" s="24"/>
      <c r="AL7797" s="24"/>
      <c r="AO7797" s="24"/>
      <c r="AR7797" s="24"/>
      <c r="AU7797" s="24"/>
    </row>
    <row r="7798">
      <c r="J7798" s="18"/>
      <c r="N7798" s="24"/>
      <c r="Q7798" s="24"/>
      <c r="T7798" s="24"/>
      <c r="W7798" s="24"/>
      <c r="Z7798" s="24"/>
      <c r="AC7798" s="24"/>
      <c r="AI7798" s="24"/>
      <c r="AL7798" s="24"/>
      <c r="AO7798" s="24"/>
      <c r="AR7798" s="24"/>
      <c r="AU7798" s="24"/>
    </row>
    <row r="7799">
      <c r="J7799" s="18"/>
      <c r="N7799" s="24"/>
      <c r="Q7799" s="24"/>
      <c r="T7799" s="24"/>
      <c r="W7799" s="24"/>
      <c r="Z7799" s="24"/>
      <c r="AC7799" s="24"/>
      <c r="AI7799" s="24"/>
      <c r="AL7799" s="24"/>
      <c r="AO7799" s="24"/>
      <c r="AR7799" s="24"/>
      <c r="AU7799" s="24"/>
    </row>
    <row r="7800">
      <c r="J7800" s="18"/>
      <c r="N7800" s="24"/>
      <c r="Q7800" s="24"/>
      <c r="T7800" s="24"/>
      <c r="W7800" s="24"/>
      <c r="Z7800" s="24"/>
      <c r="AC7800" s="24"/>
      <c r="AI7800" s="24"/>
      <c r="AL7800" s="24"/>
      <c r="AO7800" s="24"/>
      <c r="AR7800" s="24"/>
      <c r="AU7800" s="24"/>
    </row>
    <row r="7801">
      <c r="J7801" s="18"/>
      <c r="N7801" s="24"/>
      <c r="Q7801" s="24"/>
      <c r="T7801" s="24"/>
      <c r="W7801" s="24"/>
      <c r="Z7801" s="24"/>
      <c r="AC7801" s="24"/>
      <c r="AI7801" s="24"/>
      <c r="AL7801" s="24"/>
      <c r="AO7801" s="24"/>
      <c r="AR7801" s="24"/>
      <c r="AU7801" s="24"/>
    </row>
    <row r="7802">
      <c r="J7802" s="18"/>
      <c r="N7802" s="24"/>
      <c r="Q7802" s="24"/>
      <c r="T7802" s="24"/>
      <c r="W7802" s="24"/>
      <c r="Z7802" s="24"/>
      <c r="AC7802" s="24"/>
      <c r="AI7802" s="24"/>
      <c r="AL7802" s="24"/>
      <c r="AO7802" s="24"/>
      <c r="AR7802" s="24"/>
      <c r="AU7802" s="24"/>
    </row>
    <row r="7803">
      <c r="J7803" s="18"/>
      <c r="N7803" s="24"/>
      <c r="Q7803" s="24"/>
      <c r="T7803" s="24"/>
      <c r="W7803" s="24"/>
      <c r="Z7803" s="24"/>
      <c r="AC7803" s="24"/>
      <c r="AI7803" s="24"/>
      <c r="AL7803" s="24"/>
      <c r="AO7803" s="24"/>
      <c r="AR7803" s="24"/>
      <c r="AU7803" s="24"/>
    </row>
    <row r="7804">
      <c r="J7804" s="18"/>
      <c r="N7804" s="24"/>
      <c r="Q7804" s="24"/>
      <c r="T7804" s="24"/>
      <c r="W7804" s="24"/>
      <c r="Z7804" s="24"/>
      <c r="AC7804" s="24"/>
      <c r="AI7804" s="24"/>
      <c r="AL7804" s="24"/>
      <c r="AO7804" s="24"/>
      <c r="AR7804" s="24"/>
      <c r="AU7804" s="24"/>
    </row>
    <row r="7805">
      <c r="J7805" s="18"/>
      <c r="N7805" s="24"/>
      <c r="Q7805" s="24"/>
      <c r="T7805" s="24"/>
      <c r="W7805" s="24"/>
      <c r="Z7805" s="24"/>
      <c r="AC7805" s="24"/>
      <c r="AI7805" s="24"/>
      <c r="AL7805" s="24"/>
      <c r="AO7805" s="24"/>
      <c r="AR7805" s="24"/>
      <c r="AU7805" s="24"/>
    </row>
    <row r="7806">
      <c r="J7806" s="18"/>
      <c r="N7806" s="24"/>
      <c r="Q7806" s="24"/>
      <c r="T7806" s="24"/>
      <c r="W7806" s="24"/>
      <c r="Z7806" s="24"/>
      <c r="AC7806" s="24"/>
      <c r="AI7806" s="24"/>
      <c r="AL7806" s="24"/>
      <c r="AO7806" s="24"/>
      <c r="AR7806" s="24"/>
      <c r="AU7806" s="24"/>
    </row>
    <row r="7807">
      <c r="J7807" s="18"/>
      <c r="N7807" s="24"/>
      <c r="Q7807" s="24"/>
      <c r="T7807" s="24"/>
      <c r="W7807" s="24"/>
      <c r="Z7807" s="24"/>
      <c r="AC7807" s="24"/>
      <c r="AI7807" s="24"/>
      <c r="AL7807" s="24"/>
      <c r="AO7807" s="24"/>
      <c r="AR7807" s="24"/>
      <c r="AU7807" s="24"/>
    </row>
    <row r="7808">
      <c r="J7808" s="18"/>
      <c r="N7808" s="24"/>
      <c r="Q7808" s="24"/>
      <c r="T7808" s="24"/>
      <c r="W7808" s="24"/>
      <c r="Z7808" s="24"/>
      <c r="AC7808" s="24"/>
      <c r="AI7808" s="24"/>
      <c r="AL7808" s="24"/>
      <c r="AO7808" s="24"/>
      <c r="AR7808" s="24"/>
      <c r="AU7808" s="24"/>
    </row>
    <row r="7809">
      <c r="J7809" s="18"/>
      <c r="N7809" s="24"/>
      <c r="Q7809" s="24"/>
      <c r="T7809" s="24"/>
      <c r="W7809" s="24"/>
      <c r="Z7809" s="24"/>
      <c r="AC7809" s="24"/>
      <c r="AI7809" s="24"/>
      <c r="AL7809" s="24"/>
      <c r="AO7809" s="24"/>
      <c r="AR7809" s="24"/>
      <c r="AU7809" s="24"/>
    </row>
    <row r="7810">
      <c r="J7810" s="18"/>
      <c r="N7810" s="24"/>
      <c r="Q7810" s="24"/>
      <c r="T7810" s="24"/>
      <c r="W7810" s="24"/>
      <c r="Z7810" s="24"/>
      <c r="AC7810" s="24"/>
      <c r="AI7810" s="24"/>
      <c r="AL7810" s="24"/>
      <c r="AO7810" s="24"/>
      <c r="AR7810" s="24"/>
      <c r="AU7810" s="24"/>
    </row>
    <row r="7811">
      <c r="J7811" s="18"/>
      <c r="N7811" s="24"/>
      <c r="Q7811" s="24"/>
      <c r="T7811" s="24"/>
      <c r="W7811" s="24"/>
      <c r="Z7811" s="24"/>
      <c r="AC7811" s="24"/>
      <c r="AI7811" s="24"/>
      <c r="AL7811" s="24"/>
      <c r="AO7811" s="24"/>
      <c r="AR7811" s="24"/>
      <c r="AU7811" s="24"/>
    </row>
    <row r="7812">
      <c r="J7812" s="18"/>
      <c r="N7812" s="24"/>
      <c r="Q7812" s="24"/>
      <c r="T7812" s="24"/>
      <c r="W7812" s="24"/>
      <c r="Z7812" s="24"/>
      <c r="AC7812" s="24"/>
      <c r="AI7812" s="24"/>
      <c r="AL7812" s="24"/>
      <c r="AO7812" s="24"/>
      <c r="AR7812" s="24"/>
      <c r="AU7812" s="24"/>
    </row>
    <row r="7813">
      <c r="J7813" s="18"/>
      <c r="N7813" s="24"/>
      <c r="Q7813" s="24"/>
      <c r="T7813" s="24"/>
      <c r="W7813" s="24"/>
      <c r="Z7813" s="24"/>
      <c r="AC7813" s="24"/>
      <c r="AI7813" s="24"/>
      <c r="AL7813" s="24"/>
      <c r="AO7813" s="24"/>
      <c r="AR7813" s="24"/>
      <c r="AU7813" s="24"/>
    </row>
    <row r="7814">
      <c r="J7814" s="18"/>
      <c r="N7814" s="24"/>
      <c r="Q7814" s="24"/>
      <c r="T7814" s="24"/>
      <c r="W7814" s="24"/>
      <c r="Z7814" s="24"/>
      <c r="AC7814" s="24"/>
      <c r="AI7814" s="24"/>
      <c r="AL7814" s="24"/>
      <c r="AO7814" s="24"/>
      <c r="AR7814" s="24"/>
      <c r="AU7814" s="24"/>
    </row>
    <row r="7815">
      <c r="J7815" s="18"/>
      <c r="N7815" s="24"/>
      <c r="Q7815" s="24"/>
      <c r="T7815" s="24"/>
      <c r="W7815" s="24"/>
      <c r="Z7815" s="24"/>
      <c r="AC7815" s="24"/>
      <c r="AI7815" s="24"/>
      <c r="AL7815" s="24"/>
      <c r="AO7815" s="24"/>
      <c r="AR7815" s="24"/>
      <c r="AU7815" s="24"/>
    </row>
    <row r="7816">
      <c r="J7816" s="18"/>
      <c r="N7816" s="24"/>
      <c r="Q7816" s="24"/>
      <c r="T7816" s="24"/>
      <c r="W7816" s="24"/>
      <c r="Z7816" s="24"/>
      <c r="AC7816" s="24"/>
      <c r="AI7816" s="24"/>
      <c r="AL7816" s="24"/>
      <c r="AO7816" s="24"/>
      <c r="AR7816" s="24"/>
      <c r="AU7816" s="24"/>
    </row>
    <row r="7817">
      <c r="J7817" s="18"/>
      <c r="N7817" s="24"/>
      <c r="Q7817" s="24"/>
      <c r="T7817" s="24"/>
      <c r="W7817" s="24"/>
      <c r="Z7817" s="24"/>
      <c r="AC7817" s="24"/>
      <c r="AI7817" s="24"/>
      <c r="AL7817" s="24"/>
      <c r="AO7817" s="24"/>
      <c r="AR7817" s="24"/>
      <c r="AU7817" s="24"/>
    </row>
    <row r="7818">
      <c r="J7818" s="18"/>
      <c r="N7818" s="24"/>
      <c r="Q7818" s="24"/>
      <c r="T7818" s="24"/>
      <c r="W7818" s="24"/>
      <c r="Z7818" s="24"/>
      <c r="AC7818" s="24"/>
      <c r="AI7818" s="24"/>
      <c r="AL7818" s="24"/>
      <c r="AO7818" s="24"/>
      <c r="AR7818" s="24"/>
      <c r="AU7818" s="24"/>
    </row>
    <row r="7819">
      <c r="J7819" s="18"/>
      <c r="N7819" s="24"/>
      <c r="Q7819" s="24"/>
      <c r="T7819" s="24"/>
      <c r="W7819" s="24"/>
      <c r="Z7819" s="24"/>
      <c r="AC7819" s="24"/>
      <c r="AI7819" s="24"/>
      <c r="AL7819" s="24"/>
      <c r="AO7819" s="24"/>
      <c r="AR7819" s="24"/>
      <c r="AU7819" s="24"/>
    </row>
    <row r="7820">
      <c r="J7820" s="18"/>
      <c r="N7820" s="24"/>
      <c r="Q7820" s="24"/>
      <c r="T7820" s="24"/>
      <c r="W7820" s="24"/>
      <c r="Z7820" s="24"/>
      <c r="AC7820" s="24"/>
      <c r="AI7820" s="24"/>
      <c r="AL7820" s="24"/>
      <c r="AO7820" s="24"/>
      <c r="AR7820" s="24"/>
      <c r="AU7820" s="24"/>
    </row>
    <row r="7821">
      <c r="J7821" s="18"/>
      <c r="N7821" s="24"/>
      <c r="Q7821" s="24"/>
      <c r="T7821" s="24"/>
      <c r="W7821" s="24"/>
      <c r="Z7821" s="24"/>
      <c r="AC7821" s="24"/>
      <c r="AI7821" s="24"/>
      <c r="AL7821" s="24"/>
      <c r="AO7821" s="24"/>
      <c r="AR7821" s="24"/>
      <c r="AU7821" s="24"/>
    </row>
    <row r="7822">
      <c r="J7822" s="18"/>
      <c r="N7822" s="24"/>
      <c r="Q7822" s="24"/>
      <c r="T7822" s="24"/>
      <c r="W7822" s="24"/>
      <c r="Z7822" s="24"/>
      <c r="AC7822" s="24"/>
      <c r="AI7822" s="24"/>
      <c r="AL7822" s="24"/>
      <c r="AO7822" s="24"/>
      <c r="AR7822" s="24"/>
      <c r="AU7822" s="24"/>
    </row>
    <row r="7823">
      <c r="J7823" s="18"/>
      <c r="N7823" s="24"/>
      <c r="Q7823" s="24"/>
      <c r="T7823" s="24"/>
      <c r="W7823" s="24"/>
      <c r="Z7823" s="24"/>
      <c r="AC7823" s="24"/>
      <c r="AI7823" s="24"/>
      <c r="AL7823" s="24"/>
      <c r="AO7823" s="24"/>
      <c r="AR7823" s="24"/>
      <c r="AU7823" s="24"/>
    </row>
    <row r="7824">
      <c r="J7824" s="18"/>
      <c r="N7824" s="24"/>
      <c r="Q7824" s="24"/>
      <c r="T7824" s="24"/>
      <c r="W7824" s="24"/>
      <c r="Z7824" s="24"/>
      <c r="AC7824" s="24"/>
      <c r="AI7824" s="24"/>
      <c r="AL7824" s="24"/>
      <c r="AO7824" s="24"/>
      <c r="AR7824" s="24"/>
      <c r="AU7824" s="24"/>
    </row>
    <row r="7825">
      <c r="J7825" s="18"/>
      <c r="N7825" s="24"/>
      <c r="Q7825" s="24"/>
      <c r="T7825" s="24"/>
      <c r="W7825" s="24"/>
      <c r="Z7825" s="24"/>
      <c r="AC7825" s="24"/>
      <c r="AI7825" s="24"/>
      <c r="AL7825" s="24"/>
      <c r="AO7825" s="24"/>
      <c r="AR7825" s="24"/>
      <c r="AU7825" s="24"/>
    </row>
    <row r="7826">
      <c r="J7826" s="18"/>
      <c r="N7826" s="24"/>
      <c r="Q7826" s="24"/>
      <c r="T7826" s="24"/>
      <c r="W7826" s="24"/>
      <c r="Z7826" s="24"/>
      <c r="AC7826" s="24"/>
      <c r="AI7826" s="24"/>
      <c r="AL7826" s="24"/>
      <c r="AO7826" s="24"/>
      <c r="AR7826" s="24"/>
      <c r="AU7826" s="24"/>
    </row>
    <row r="7827">
      <c r="J7827" s="18"/>
      <c r="N7827" s="24"/>
      <c r="Q7827" s="24"/>
      <c r="T7827" s="24"/>
      <c r="W7827" s="24"/>
      <c r="Z7827" s="24"/>
      <c r="AC7827" s="24"/>
      <c r="AI7827" s="24"/>
      <c r="AL7827" s="24"/>
      <c r="AO7827" s="24"/>
      <c r="AR7827" s="24"/>
      <c r="AU7827" s="24"/>
    </row>
    <row r="7828">
      <c r="J7828" s="18"/>
      <c r="N7828" s="24"/>
      <c r="Q7828" s="24"/>
      <c r="T7828" s="24"/>
      <c r="W7828" s="24"/>
      <c r="Z7828" s="24"/>
      <c r="AC7828" s="24"/>
      <c r="AI7828" s="24"/>
      <c r="AL7828" s="24"/>
      <c r="AO7828" s="24"/>
      <c r="AR7828" s="24"/>
      <c r="AU7828" s="24"/>
    </row>
    <row r="7829">
      <c r="J7829" s="18"/>
      <c r="N7829" s="24"/>
      <c r="Q7829" s="24"/>
      <c r="T7829" s="24"/>
      <c r="W7829" s="24"/>
      <c r="Z7829" s="24"/>
      <c r="AC7829" s="24"/>
      <c r="AI7829" s="24"/>
      <c r="AL7829" s="24"/>
      <c r="AO7829" s="24"/>
      <c r="AR7829" s="24"/>
      <c r="AU7829" s="24"/>
    </row>
    <row r="7830">
      <c r="J7830" s="18"/>
      <c r="N7830" s="24"/>
      <c r="Q7830" s="24"/>
      <c r="T7830" s="24"/>
      <c r="W7830" s="24"/>
      <c r="Z7830" s="24"/>
      <c r="AC7830" s="24"/>
      <c r="AI7830" s="24"/>
      <c r="AL7830" s="24"/>
      <c r="AO7830" s="24"/>
      <c r="AR7830" s="24"/>
      <c r="AU7830" s="24"/>
    </row>
    <row r="7831">
      <c r="J7831" s="18"/>
      <c r="N7831" s="24"/>
      <c r="Q7831" s="24"/>
      <c r="T7831" s="24"/>
      <c r="W7831" s="24"/>
      <c r="Z7831" s="24"/>
      <c r="AC7831" s="24"/>
      <c r="AI7831" s="24"/>
      <c r="AL7831" s="24"/>
      <c r="AO7831" s="24"/>
      <c r="AR7831" s="24"/>
      <c r="AU7831" s="24"/>
    </row>
    <row r="7832">
      <c r="J7832" s="18"/>
      <c r="N7832" s="24"/>
      <c r="Q7832" s="24"/>
      <c r="T7832" s="24"/>
      <c r="W7832" s="24"/>
      <c r="Z7832" s="24"/>
      <c r="AC7832" s="24"/>
      <c r="AI7832" s="24"/>
      <c r="AL7832" s="24"/>
      <c r="AO7832" s="24"/>
      <c r="AR7832" s="24"/>
      <c r="AU7832" s="24"/>
    </row>
    <row r="7833">
      <c r="J7833" s="18"/>
      <c r="N7833" s="24"/>
      <c r="Q7833" s="24"/>
      <c r="T7833" s="24"/>
      <c r="W7833" s="24"/>
      <c r="Z7833" s="24"/>
      <c r="AC7833" s="24"/>
      <c r="AI7833" s="24"/>
      <c r="AL7833" s="24"/>
      <c r="AO7833" s="24"/>
      <c r="AR7833" s="24"/>
      <c r="AU7833" s="24"/>
    </row>
    <row r="7834">
      <c r="J7834" s="18"/>
      <c r="N7834" s="24"/>
      <c r="Q7834" s="24"/>
      <c r="T7834" s="24"/>
      <c r="W7834" s="24"/>
      <c r="Z7834" s="24"/>
      <c r="AC7834" s="24"/>
      <c r="AI7834" s="24"/>
      <c r="AL7834" s="24"/>
      <c r="AO7834" s="24"/>
      <c r="AR7834" s="24"/>
      <c r="AU7834" s="24"/>
    </row>
    <row r="7835">
      <c r="J7835" s="18"/>
      <c r="N7835" s="24"/>
      <c r="Q7835" s="24"/>
      <c r="T7835" s="24"/>
      <c r="W7835" s="24"/>
      <c r="Z7835" s="24"/>
      <c r="AC7835" s="24"/>
      <c r="AI7835" s="24"/>
      <c r="AL7835" s="24"/>
      <c r="AO7835" s="24"/>
      <c r="AR7835" s="24"/>
      <c r="AU7835" s="24"/>
    </row>
    <row r="7836">
      <c r="J7836" s="18"/>
      <c r="N7836" s="24"/>
      <c r="Q7836" s="24"/>
      <c r="T7836" s="24"/>
      <c r="W7836" s="24"/>
      <c r="Z7836" s="24"/>
      <c r="AC7836" s="24"/>
      <c r="AI7836" s="24"/>
      <c r="AL7836" s="24"/>
      <c r="AO7836" s="24"/>
      <c r="AR7836" s="24"/>
      <c r="AU7836" s="24"/>
    </row>
    <row r="7837">
      <c r="J7837" s="18"/>
      <c r="N7837" s="24"/>
      <c r="Q7837" s="24"/>
      <c r="T7837" s="24"/>
      <c r="W7837" s="24"/>
      <c r="Z7837" s="24"/>
      <c r="AC7837" s="24"/>
      <c r="AI7837" s="24"/>
      <c r="AL7837" s="24"/>
      <c r="AO7837" s="24"/>
      <c r="AR7837" s="24"/>
      <c r="AU7837" s="24"/>
    </row>
    <row r="7838">
      <c r="J7838" s="18"/>
      <c r="N7838" s="24"/>
      <c r="Q7838" s="24"/>
      <c r="T7838" s="24"/>
      <c r="W7838" s="24"/>
      <c r="Z7838" s="24"/>
      <c r="AC7838" s="24"/>
      <c r="AI7838" s="24"/>
      <c r="AL7838" s="24"/>
      <c r="AO7838" s="24"/>
      <c r="AR7838" s="24"/>
      <c r="AU7838" s="24"/>
    </row>
    <row r="7839">
      <c r="J7839" s="18"/>
      <c r="N7839" s="24"/>
      <c r="Q7839" s="24"/>
      <c r="T7839" s="24"/>
      <c r="W7839" s="24"/>
      <c r="Z7839" s="24"/>
      <c r="AC7839" s="24"/>
      <c r="AI7839" s="24"/>
      <c r="AL7839" s="24"/>
      <c r="AO7839" s="24"/>
      <c r="AR7839" s="24"/>
      <c r="AU7839" s="24"/>
    </row>
    <row r="7840">
      <c r="J7840" s="18"/>
      <c r="N7840" s="24"/>
      <c r="Q7840" s="24"/>
      <c r="T7840" s="24"/>
      <c r="W7840" s="24"/>
      <c r="Z7840" s="24"/>
      <c r="AC7840" s="24"/>
      <c r="AI7840" s="24"/>
      <c r="AL7840" s="24"/>
      <c r="AO7840" s="24"/>
      <c r="AR7840" s="24"/>
      <c r="AU7840" s="24"/>
    </row>
    <row r="7841">
      <c r="J7841" s="18"/>
      <c r="N7841" s="24"/>
      <c r="Q7841" s="24"/>
      <c r="T7841" s="24"/>
      <c r="W7841" s="24"/>
      <c r="Z7841" s="24"/>
      <c r="AC7841" s="24"/>
      <c r="AI7841" s="24"/>
      <c r="AL7841" s="24"/>
      <c r="AO7841" s="24"/>
      <c r="AR7841" s="24"/>
      <c r="AU7841" s="24"/>
    </row>
    <row r="7842">
      <c r="J7842" s="18"/>
      <c r="N7842" s="24"/>
      <c r="Q7842" s="24"/>
      <c r="T7842" s="24"/>
      <c r="W7842" s="24"/>
      <c r="Z7842" s="24"/>
      <c r="AC7842" s="24"/>
      <c r="AI7842" s="24"/>
      <c r="AL7842" s="24"/>
      <c r="AO7842" s="24"/>
      <c r="AR7842" s="24"/>
      <c r="AU7842" s="24"/>
    </row>
    <row r="7843">
      <c r="J7843" s="18"/>
      <c r="N7843" s="24"/>
      <c r="Q7843" s="24"/>
      <c r="T7843" s="24"/>
      <c r="W7843" s="24"/>
      <c r="Z7843" s="24"/>
      <c r="AC7843" s="24"/>
      <c r="AI7843" s="24"/>
      <c r="AL7843" s="24"/>
      <c r="AO7843" s="24"/>
      <c r="AR7843" s="24"/>
      <c r="AU7843" s="24"/>
    </row>
    <row r="7844">
      <c r="J7844" s="18"/>
      <c r="N7844" s="24"/>
      <c r="Q7844" s="24"/>
      <c r="T7844" s="24"/>
      <c r="W7844" s="24"/>
      <c r="Z7844" s="24"/>
      <c r="AC7844" s="24"/>
      <c r="AI7844" s="24"/>
      <c r="AL7844" s="24"/>
      <c r="AO7844" s="24"/>
      <c r="AR7844" s="24"/>
      <c r="AU7844" s="24"/>
    </row>
    <row r="7845">
      <c r="J7845" s="18"/>
      <c r="N7845" s="24"/>
      <c r="Q7845" s="24"/>
      <c r="T7845" s="24"/>
      <c r="W7845" s="24"/>
      <c r="Z7845" s="24"/>
      <c r="AC7845" s="24"/>
      <c r="AI7845" s="24"/>
      <c r="AL7845" s="24"/>
      <c r="AO7845" s="24"/>
      <c r="AR7845" s="24"/>
      <c r="AU7845" s="24"/>
    </row>
    <row r="7846">
      <c r="J7846" s="18"/>
      <c r="N7846" s="24"/>
      <c r="Q7846" s="24"/>
      <c r="T7846" s="24"/>
      <c r="W7846" s="24"/>
      <c r="Z7846" s="24"/>
      <c r="AC7846" s="24"/>
      <c r="AI7846" s="24"/>
      <c r="AL7846" s="24"/>
      <c r="AO7846" s="24"/>
      <c r="AR7846" s="24"/>
      <c r="AU7846" s="24"/>
    </row>
    <row r="7847">
      <c r="J7847" s="18"/>
      <c r="N7847" s="24"/>
      <c r="Q7847" s="24"/>
      <c r="T7847" s="24"/>
      <c r="W7847" s="24"/>
      <c r="Z7847" s="24"/>
      <c r="AC7847" s="24"/>
      <c r="AI7847" s="24"/>
      <c r="AL7847" s="24"/>
      <c r="AO7847" s="24"/>
      <c r="AR7847" s="24"/>
      <c r="AU7847" s="24"/>
    </row>
    <row r="7848">
      <c r="J7848" s="18"/>
      <c r="N7848" s="24"/>
      <c r="Q7848" s="24"/>
      <c r="T7848" s="24"/>
      <c r="W7848" s="24"/>
      <c r="Z7848" s="24"/>
      <c r="AC7848" s="24"/>
      <c r="AI7848" s="24"/>
      <c r="AL7848" s="24"/>
      <c r="AO7848" s="24"/>
      <c r="AR7848" s="24"/>
      <c r="AU7848" s="24"/>
    </row>
    <row r="7849">
      <c r="J7849" s="18"/>
      <c r="N7849" s="24"/>
      <c r="Q7849" s="24"/>
      <c r="T7849" s="24"/>
      <c r="W7849" s="24"/>
      <c r="Z7849" s="24"/>
      <c r="AC7849" s="24"/>
      <c r="AI7849" s="24"/>
      <c r="AL7849" s="24"/>
      <c r="AO7849" s="24"/>
      <c r="AR7849" s="24"/>
      <c r="AU7849" s="24"/>
    </row>
    <row r="7850">
      <c r="J7850" s="18"/>
      <c r="N7850" s="24"/>
      <c r="Q7850" s="24"/>
      <c r="T7850" s="24"/>
      <c r="W7850" s="24"/>
      <c r="Z7850" s="24"/>
      <c r="AC7850" s="24"/>
      <c r="AI7850" s="24"/>
      <c r="AL7850" s="24"/>
      <c r="AO7850" s="24"/>
      <c r="AR7850" s="24"/>
      <c r="AU7850" s="24"/>
    </row>
    <row r="7851">
      <c r="J7851" s="18"/>
      <c r="N7851" s="24"/>
      <c r="Q7851" s="24"/>
      <c r="T7851" s="24"/>
      <c r="W7851" s="24"/>
      <c r="Z7851" s="24"/>
      <c r="AC7851" s="24"/>
      <c r="AI7851" s="24"/>
      <c r="AL7851" s="24"/>
      <c r="AO7851" s="24"/>
      <c r="AR7851" s="24"/>
      <c r="AU7851" s="24"/>
    </row>
    <row r="7852">
      <c r="J7852" s="18"/>
      <c r="N7852" s="24"/>
      <c r="Q7852" s="24"/>
      <c r="T7852" s="24"/>
      <c r="W7852" s="24"/>
      <c r="Z7852" s="24"/>
      <c r="AC7852" s="24"/>
      <c r="AI7852" s="24"/>
      <c r="AL7852" s="24"/>
      <c r="AO7852" s="24"/>
      <c r="AR7852" s="24"/>
      <c r="AU7852" s="24"/>
    </row>
    <row r="7853">
      <c r="J7853" s="18"/>
      <c r="N7853" s="24"/>
      <c r="Q7853" s="24"/>
      <c r="T7853" s="24"/>
      <c r="W7853" s="24"/>
      <c r="Z7853" s="24"/>
      <c r="AC7853" s="24"/>
      <c r="AI7853" s="24"/>
      <c r="AL7853" s="24"/>
      <c r="AO7853" s="24"/>
      <c r="AR7853" s="24"/>
      <c r="AU7853" s="24"/>
    </row>
    <row r="7854">
      <c r="J7854" s="18"/>
      <c r="N7854" s="24"/>
      <c r="Q7854" s="24"/>
      <c r="T7854" s="24"/>
      <c r="W7854" s="24"/>
      <c r="Z7854" s="24"/>
      <c r="AC7854" s="24"/>
      <c r="AI7854" s="24"/>
      <c r="AL7854" s="24"/>
      <c r="AO7854" s="24"/>
      <c r="AR7854" s="24"/>
      <c r="AU7854" s="24"/>
    </row>
    <row r="7855">
      <c r="J7855" s="18"/>
      <c r="N7855" s="24"/>
      <c r="Q7855" s="24"/>
      <c r="T7855" s="24"/>
      <c r="W7855" s="24"/>
      <c r="Z7855" s="24"/>
      <c r="AC7855" s="24"/>
      <c r="AI7855" s="24"/>
      <c r="AL7855" s="24"/>
      <c r="AO7855" s="24"/>
      <c r="AR7855" s="24"/>
      <c r="AU7855" s="24"/>
    </row>
    <row r="7856">
      <c r="J7856" s="18"/>
      <c r="N7856" s="24"/>
      <c r="Q7856" s="24"/>
      <c r="T7856" s="24"/>
      <c r="W7856" s="24"/>
      <c r="Z7856" s="24"/>
      <c r="AC7856" s="24"/>
      <c r="AI7856" s="24"/>
      <c r="AL7856" s="24"/>
      <c r="AO7856" s="24"/>
      <c r="AR7856" s="24"/>
      <c r="AU7856" s="24"/>
    </row>
    <row r="7857">
      <c r="J7857" s="18"/>
      <c r="N7857" s="24"/>
      <c r="Q7857" s="24"/>
      <c r="T7857" s="24"/>
      <c r="W7857" s="24"/>
      <c r="Z7857" s="24"/>
      <c r="AC7857" s="24"/>
      <c r="AI7857" s="24"/>
      <c r="AL7857" s="24"/>
      <c r="AO7857" s="24"/>
      <c r="AR7857" s="24"/>
      <c r="AU7857" s="24"/>
    </row>
    <row r="7858">
      <c r="J7858" s="18"/>
      <c r="N7858" s="24"/>
      <c r="Q7858" s="24"/>
      <c r="T7858" s="24"/>
      <c r="W7858" s="24"/>
      <c r="Z7858" s="24"/>
      <c r="AC7858" s="24"/>
      <c r="AI7858" s="24"/>
      <c r="AL7858" s="24"/>
      <c r="AO7858" s="24"/>
      <c r="AR7858" s="24"/>
      <c r="AU7858" s="24"/>
    </row>
    <row r="7859">
      <c r="J7859" s="18"/>
      <c r="N7859" s="24"/>
      <c r="Q7859" s="24"/>
      <c r="T7859" s="24"/>
      <c r="W7859" s="24"/>
      <c r="Z7859" s="24"/>
      <c r="AC7859" s="24"/>
      <c r="AI7859" s="24"/>
      <c r="AL7859" s="24"/>
      <c r="AO7859" s="24"/>
      <c r="AR7859" s="24"/>
      <c r="AU7859" s="24"/>
    </row>
    <row r="7860">
      <c r="J7860" s="18"/>
      <c r="N7860" s="24"/>
      <c r="Q7860" s="24"/>
      <c r="T7860" s="24"/>
      <c r="W7860" s="24"/>
      <c r="Z7860" s="24"/>
      <c r="AC7860" s="24"/>
      <c r="AI7860" s="24"/>
      <c r="AL7860" s="24"/>
      <c r="AO7860" s="24"/>
      <c r="AR7860" s="24"/>
      <c r="AU7860" s="24"/>
    </row>
    <row r="7861">
      <c r="J7861" s="18"/>
      <c r="N7861" s="24"/>
      <c r="Q7861" s="24"/>
      <c r="T7861" s="24"/>
      <c r="W7861" s="24"/>
      <c r="Z7861" s="24"/>
      <c r="AC7861" s="24"/>
      <c r="AI7861" s="24"/>
      <c r="AL7861" s="24"/>
      <c r="AO7861" s="24"/>
      <c r="AR7861" s="24"/>
      <c r="AU7861" s="24"/>
    </row>
    <row r="7862">
      <c r="J7862" s="18"/>
      <c r="N7862" s="24"/>
      <c r="Q7862" s="24"/>
      <c r="T7862" s="24"/>
      <c r="W7862" s="24"/>
      <c r="Z7862" s="24"/>
      <c r="AC7862" s="24"/>
      <c r="AI7862" s="24"/>
      <c r="AL7862" s="24"/>
      <c r="AO7862" s="24"/>
      <c r="AR7862" s="24"/>
      <c r="AU7862" s="24"/>
    </row>
    <row r="7863">
      <c r="J7863" s="18"/>
      <c r="N7863" s="24"/>
      <c r="Q7863" s="24"/>
      <c r="T7863" s="24"/>
      <c r="W7863" s="24"/>
      <c r="Z7863" s="24"/>
      <c r="AC7863" s="24"/>
      <c r="AI7863" s="24"/>
      <c r="AL7863" s="24"/>
      <c r="AO7863" s="24"/>
      <c r="AR7863" s="24"/>
      <c r="AU7863" s="24"/>
    </row>
    <row r="7864">
      <c r="J7864" s="18"/>
      <c r="N7864" s="24"/>
      <c r="Q7864" s="24"/>
      <c r="T7864" s="24"/>
      <c r="W7864" s="24"/>
      <c r="Z7864" s="24"/>
      <c r="AC7864" s="24"/>
      <c r="AI7864" s="24"/>
      <c r="AL7864" s="24"/>
      <c r="AO7864" s="24"/>
      <c r="AR7864" s="24"/>
      <c r="AU7864" s="24"/>
    </row>
    <row r="7865">
      <c r="J7865" s="18"/>
      <c r="N7865" s="24"/>
      <c r="Q7865" s="24"/>
      <c r="T7865" s="24"/>
      <c r="W7865" s="24"/>
      <c r="Z7865" s="24"/>
      <c r="AC7865" s="24"/>
      <c r="AI7865" s="24"/>
      <c r="AL7865" s="24"/>
      <c r="AO7865" s="24"/>
      <c r="AR7865" s="24"/>
      <c r="AU7865" s="24"/>
    </row>
    <row r="7866">
      <c r="J7866" s="18"/>
      <c r="N7866" s="24"/>
      <c r="Q7866" s="24"/>
      <c r="T7866" s="24"/>
      <c r="W7866" s="24"/>
      <c r="Z7866" s="24"/>
      <c r="AC7866" s="24"/>
      <c r="AI7866" s="24"/>
      <c r="AL7866" s="24"/>
      <c r="AO7866" s="24"/>
      <c r="AR7866" s="24"/>
      <c r="AU7866" s="24"/>
    </row>
    <row r="7867">
      <c r="J7867" s="18"/>
      <c r="N7867" s="24"/>
      <c r="Q7867" s="24"/>
      <c r="T7867" s="24"/>
      <c r="W7867" s="24"/>
      <c r="Z7867" s="24"/>
      <c r="AC7867" s="24"/>
      <c r="AI7867" s="24"/>
      <c r="AL7867" s="24"/>
      <c r="AO7867" s="24"/>
      <c r="AR7867" s="24"/>
      <c r="AU7867" s="24"/>
    </row>
    <row r="7868">
      <c r="J7868" s="18"/>
      <c r="N7868" s="24"/>
      <c r="Q7868" s="24"/>
      <c r="T7868" s="24"/>
      <c r="W7868" s="24"/>
      <c r="Z7868" s="24"/>
      <c r="AC7868" s="24"/>
      <c r="AI7868" s="24"/>
      <c r="AL7868" s="24"/>
      <c r="AO7868" s="24"/>
      <c r="AR7868" s="24"/>
      <c r="AU7868" s="24"/>
    </row>
    <row r="7869">
      <c r="J7869" s="18"/>
      <c r="N7869" s="24"/>
      <c r="Q7869" s="24"/>
      <c r="T7869" s="24"/>
      <c r="W7869" s="24"/>
      <c r="Z7869" s="24"/>
      <c r="AC7869" s="24"/>
      <c r="AI7869" s="24"/>
      <c r="AL7869" s="24"/>
      <c r="AO7869" s="24"/>
      <c r="AR7869" s="24"/>
      <c r="AU7869" s="24"/>
    </row>
    <row r="7870">
      <c r="J7870" s="18"/>
      <c r="N7870" s="24"/>
      <c r="Q7870" s="24"/>
      <c r="T7870" s="24"/>
      <c r="W7870" s="24"/>
      <c r="Z7870" s="24"/>
      <c r="AC7870" s="24"/>
      <c r="AI7870" s="24"/>
      <c r="AL7870" s="24"/>
      <c r="AO7870" s="24"/>
      <c r="AR7870" s="24"/>
      <c r="AU7870" s="24"/>
    </row>
    <row r="7871">
      <c r="J7871" s="18"/>
      <c r="N7871" s="24"/>
      <c r="Q7871" s="24"/>
      <c r="T7871" s="24"/>
      <c r="W7871" s="24"/>
      <c r="Z7871" s="24"/>
      <c r="AC7871" s="24"/>
      <c r="AI7871" s="24"/>
      <c r="AL7871" s="24"/>
      <c r="AO7871" s="24"/>
      <c r="AR7871" s="24"/>
      <c r="AU7871" s="24"/>
    </row>
    <row r="7872">
      <c r="J7872" s="18"/>
      <c r="N7872" s="24"/>
      <c r="Q7872" s="24"/>
      <c r="T7872" s="24"/>
      <c r="W7872" s="24"/>
      <c r="Z7872" s="24"/>
      <c r="AC7872" s="24"/>
      <c r="AI7872" s="24"/>
      <c r="AL7872" s="24"/>
      <c r="AO7872" s="24"/>
      <c r="AR7872" s="24"/>
      <c r="AU7872" s="24"/>
    </row>
    <row r="7873">
      <c r="J7873" s="18"/>
      <c r="N7873" s="24"/>
      <c r="Q7873" s="24"/>
      <c r="T7873" s="24"/>
      <c r="W7873" s="24"/>
      <c r="Z7873" s="24"/>
      <c r="AC7873" s="24"/>
      <c r="AI7873" s="24"/>
      <c r="AL7873" s="24"/>
      <c r="AO7873" s="24"/>
      <c r="AR7873" s="24"/>
      <c r="AU7873" s="24"/>
    </row>
    <row r="7874">
      <c r="J7874" s="18"/>
      <c r="N7874" s="24"/>
      <c r="Q7874" s="24"/>
      <c r="T7874" s="24"/>
      <c r="W7874" s="24"/>
      <c r="Z7874" s="24"/>
      <c r="AC7874" s="24"/>
      <c r="AI7874" s="24"/>
      <c r="AL7874" s="24"/>
      <c r="AO7874" s="24"/>
      <c r="AR7874" s="24"/>
      <c r="AU7874" s="24"/>
    </row>
    <row r="7875">
      <c r="J7875" s="18"/>
      <c r="N7875" s="24"/>
      <c r="Q7875" s="24"/>
      <c r="T7875" s="24"/>
      <c r="W7875" s="24"/>
      <c r="Z7875" s="24"/>
      <c r="AC7875" s="24"/>
      <c r="AI7875" s="24"/>
      <c r="AL7875" s="24"/>
      <c r="AO7875" s="24"/>
      <c r="AR7875" s="24"/>
      <c r="AU7875" s="24"/>
    </row>
    <row r="7876">
      <c r="J7876" s="18"/>
      <c r="N7876" s="24"/>
      <c r="Q7876" s="24"/>
      <c r="T7876" s="24"/>
      <c r="W7876" s="24"/>
      <c r="Z7876" s="24"/>
      <c r="AC7876" s="24"/>
      <c r="AI7876" s="24"/>
      <c r="AL7876" s="24"/>
      <c r="AO7876" s="24"/>
      <c r="AR7876" s="24"/>
      <c r="AU7876" s="24"/>
    </row>
    <row r="7877">
      <c r="J7877" s="18"/>
      <c r="N7877" s="24"/>
      <c r="Q7877" s="24"/>
      <c r="T7877" s="24"/>
      <c r="W7877" s="24"/>
      <c r="Z7877" s="24"/>
      <c r="AC7877" s="24"/>
      <c r="AI7877" s="24"/>
      <c r="AL7877" s="24"/>
      <c r="AO7877" s="24"/>
      <c r="AR7877" s="24"/>
      <c r="AU7877" s="24"/>
    </row>
    <row r="7878">
      <c r="J7878" s="18"/>
      <c r="N7878" s="24"/>
      <c r="Q7878" s="24"/>
      <c r="T7878" s="24"/>
      <c r="W7878" s="24"/>
      <c r="Z7878" s="24"/>
      <c r="AC7878" s="24"/>
      <c r="AI7878" s="24"/>
      <c r="AL7878" s="24"/>
      <c r="AO7878" s="24"/>
      <c r="AR7878" s="24"/>
      <c r="AU7878" s="24"/>
    </row>
    <row r="7879">
      <c r="J7879" s="18"/>
      <c r="N7879" s="24"/>
      <c r="Q7879" s="24"/>
      <c r="T7879" s="24"/>
      <c r="W7879" s="24"/>
      <c r="Z7879" s="24"/>
      <c r="AC7879" s="24"/>
      <c r="AI7879" s="24"/>
      <c r="AL7879" s="24"/>
      <c r="AO7879" s="24"/>
      <c r="AR7879" s="24"/>
      <c r="AU7879" s="24"/>
    </row>
    <row r="7880">
      <c r="J7880" s="18"/>
      <c r="N7880" s="24"/>
      <c r="Q7880" s="24"/>
      <c r="T7880" s="24"/>
      <c r="W7880" s="24"/>
      <c r="Z7880" s="24"/>
      <c r="AC7880" s="24"/>
      <c r="AI7880" s="24"/>
      <c r="AL7880" s="24"/>
      <c r="AO7880" s="24"/>
      <c r="AR7880" s="24"/>
      <c r="AU7880" s="24"/>
    </row>
    <row r="7881">
      <c r="J7881" s="18"/>
      <c r="N7881" s="24"/>
      <c r="Q7881" s="24"/>
      <c r="T7881" s="24"/>
      <c r="W7881" s="24"/>
      <c r="Z7881" s="24"/>
      <c r="AC7881" s="24"/>
      <c r="AI7881" s="24"/>
      <c r="AL7881" s="24"/>
      <c r="AO7881" s="24"/>
      <c r="AR7881" s="24"/>
      <c r="AU7881" s="24"/>
    </row>
    <row r="7882">
      <c r="J7882" s="18"/>
      <c r="N7882" s="24"/>
      <c r="Q7882" s="24"/>
      <c r="T7882" s="24"/>
      <c r="W7882" s="24"/>
      <c r="Z7882" s="24"/>
      <c r="AC7882" s="24"/>
      <c r="AI7882" s="24"/>
      <c r="AL7882" s="24"/>
      <c r="AO7882" s="24"/>
      <c r="AR7882" s="24"/>
      <c r="AU7882" s="24"/>
    </row>
    <row r="7883">
      <c r="J7883" s="18"/>
      <c r="N7883" s="24"/>
      <c r="Q7883" s="24"/>
      <c r="T7883" s="24"/>
      <c r="W7883" s="24"/>
      <c r="Z7883" s="24"/>
      <c r="AC7883" s="24"/>
      <c r="AI7883" s="24"/>
      <c r="AL7883" s="24"/>
      <c r="AO7883" s="24"/>
      <c r="AR7883" s="24"/>
      <c r="AU7883" s="24"/>
    </row>
    <row r="7884">
      <c r="J7884" s="18"/>
      <c r="N7884" s="24"/>
      <c r="Q7884" s="24"/>
      <c r="T7884" s="24"/>
      <c r="W7884" s="24"/>
      <c r="Z7884" s="24"/>
      <c r="AC7884" s="24"/>
      <c r="AI7884" s="24"/>
      <c r="AL7884" s="24"/>
      <c r="AO7884" s="24"/>
      <c r="AR7884" s="24"/>
      <c r="AU7884" s="24"/>
    </row>
    <row r="7885">
      <c r="J7885" s="18"/>
      <c r="N7885" s="24"/>
      <c r="Q7885" s="24"/>
      <c r="T7885" s="24"/>
      <c r="W7885" s="24"/>
      <c r="Z7885" s="24"/>
      <c r="AC7885" s="24"/>
      <c r="AI7885" s="24"/>
      <c r="AL7885" s="24"/>
      <c r="AO7885" s="24"/>
      <c r="AR7885" s="24"/>
      <c r="AU7885" s="24"/>
    </row>
    <row r="7886">
      <c r="J7886" s="18"/>
      <c r="N7886" s="24"/>
      <c r="Q7886" s="24"/>
      <c r="T7886" s="24"/>
      <c r="W7886" s="24"/>
      <c r="Z7886" s="24"/>
      <c r="AC7886" s="24"/>
      <c r="AI7886" s="24"/>
      <c r="AL7886" s="24"/>
      <c r="AO7886" s="24"/>
      <c r="AR7886" s="24"/>
      <c r="AU7886" s="24"/>
    </row>
    <row r="7887">
      <c r="J7887" s="18"/>
      <c r="N7887" s="24"/>
      <c r="Q7887" s="24"/>
      <c r="T7887" s="24"/>
      <c r="W7887" s="24"/>
      <c r="Z7887" s="24"/>
      <c r="AC7887" s="24"/>
      <c r="AI7887" s="24"/>
      <c r="AL7887" s="24"/>
      <c r="AO7887" s="24"/>
      <c r="AR7887" s="24"/>
      <c r="AU7887" s="24"/>
    </row>
    <row r="7888">
      <c r="J7888" s="18"/>
      <c r="N7888" s="24"/>
      <c r="Q7888" s="24"/>
      <c r="T7888" s="24"/>
      <c r="W7888" s="24"/>
      <c r="Z7888" s="24"/>
      <c r="AC7888" s="24"/>
      <c r="AI7888" s="24"/>
      <c r="AL7888" s="24"/>
      <c r="AO7888" s="24"/>
      <c r="AR7888" s="24"/>
      <c r="AU7888" s="24"/>
    </row>
    <row r="7889">
      <c r="J7889" s="18"/>
      <c r="N7889" s="24"/>
      <c r="Q7889" s="24"/>
      <c r="T7889" s="24"/>
      <c r="W7889" s="24"/>
      <c r="Z7889" s="24"/>
      <c r="AC7889" s="24"/>
      <c r="AI7889" s="24"/>
      <c r="AL7889" s="24"/>
      <c r="AO7889" s="24"/>
      <c r="AR7889" s="24"/>
      <c r="AU7889" s="24"/>
    </row>
    <row r="7890">
      <c r="J7890" s="18"/>
      <c r="N7890" s="24"/>
      <c r="Q7890" s="24"/>
      <c r="T7890" s="24"/>
      <c r="W7890" s="24"/>
      <c r="Z7890" s="24"/>
      <c r="AC7890" s="24"/>
      <c r="AI7890" s="24"/>
      <c r="AL7890" s="24"/>
      <c r="AO7890" s="24"/>
      <c r="AR7890" s="24"/>
      <c r="AU7890" s="24"/>
    </row>
    <row r="7891">
      <c r="J7891" s="18"/>
      <c r="N7891" s="24"/>
      <c r="Q7891" s="24"/>
      <c r="T7891" s="24"/>
      <c r="W7891" s="24"/>
      <c r="Z7891" s="24"/>
      <c r="AC7891" s="24"/>
      <c r="AI7891" s="24"/>
      <c r="AL7891" s="24"/>
      <c r="AO7891" s="24"/>
      <c r="AR7891" s="24"/>
      <c r="AU7891" s="24"/>
    </row>
    <row r="7892">
      <c r="J7892" s="18"/>
      <c r="N7892" s="24"/>
      <c r="Q7892" s="24"/>
      <c r="T7892" s="24"/>
      <c r="W7892" s="24"/>
      <c r="Z7892" s="24"/>
      <c r="AC7892" s="24"/>
      <c r="AI7892" s="24"/>
      <c r="AL7892" s="24"/>
      <c r="AO7892" s="24"/>
      <c r="AR7892" s="24"/>
      <c r="AU7892" s="24"/>
    </row>
    <row r="7893">
      <c r="J7893" s="18"/>
      <c r="N7893" s="24"/>
      <c r="Q7893" s="24"/>
      <c r="T7893" s="24"/>
      <c r="W7893" s="24"/>
      <c r="Z7893" s="24"/>
      <c r="AC7893" s="24"/>
      <c r="AI7893" s="24"/>
      <c r="AL7893" s="24"/>
      <c r="AO7893" s="24"/>
      <c r="AR7893" s="24"/>
      <c r="AU7893" s="24"/>
    </row>
    <row r="7894">
      <c r="J7894" s="18"/>
      <c r="N7894" s="24"/>
      <c r="Q7894" s="24"/>
      <c r="T7894" s="24"/>
      <c r="W7894" s="24"/>
      <c r="Z7894" s="24"/>
      <c r="AC7894" s="24"/>
      <c r="AI7894" s="24"/>
      <c r="AL7894" s="24"/>
      <c r="AO7894" s="24"/>
      <c r="AR7894" s="24"/>
      <c r="AU7894" s="24"/>
    </row>
    <row r="7895">
      <c r="J7895" s="18"/>
      <c r="N7895" s="24"/>
      <c r="Q7895" s="24"/>
      <c r="T7895" s="24"/>
      <c r="W7895" s="24"/>
      <c r="Z7895" s="24"/>
      <c r="AC7895" s="24"/>
      <c r="AI7895" s="24"/>
      <c r="AL7895" s="24"/>
      <c r="AO7895" s="24"/>
      <c r="AR7895" s="24"/>
      <c r="AU7895" s="24"/>
    </row>
    <row r="7896">
      <c r="J7896" s="18"/>
      <c r="N7896" s="24"/>
      <c r="Q7896" s="24"/>
      <c r="T7896" s="24"/>
      <c r="W7896" s="24"/>
      <c r="Z7896" s="24"/>
      <c r="AC7896" s="24"/>
      <c r="AI7896" s="24"/>
      <c r="AL7896" s="24"/>
      <c r="AO7896" s="24"/>
      <c r="AR7896" s="24"/>
      <c r="AU7896" s="24"/>
    </row>
    <row r="7897">
      <c r="J7897" s="18"/>
      <c r="N7897" s="24"/>
      <c r="Q7897" s="24"/>
      <c r="T7897" s="24"/>
      <c r="W7897" s="24"/>
      <c r="Z7897" s="24"/>
      <c r="AC7897" s="24"/>
      <c r="AI7897" s="24"/>
      <c r="AL7897" s="24"/>
      <c r="AO7897" s="24"/>
      <c r="AR7897" s="24"/>
      <c r="AU7897" s="24"/>
    </row>
    <row r="7898">
      <c r="J7898" s="18"/>
      <c r="N7898" s="24"/>
      <c r="Q7898" s="24"/>
      <c r="T7898" s="24"/>
      <c r="W7898" s="24"/>
      <c r="Z7898" s="24"/>
      <c r="AC7898" s="24"/>
      <c r="AI7898" s="24"/>
      <c r="AL7898" s="24"/>
      <c r="AO7898" s="24"/>
      <c r="AR7898" s="24"/>
      <c r="AU7898" s="24"/>
    </row>
    <row r="7899">
      <c r="J7899" s="18"/>
      <c r="N7899" s="24"/>
      <c r="Q7899" s="24"/>
      <c r="T7899" s="24"/>
      <c r="W7899" s="24"/>
      <c r="Z7899" s="24"/>
      <c r="AC7899" s="24"/>
      <c r="AI7899" s="24"/>
      <c r="AL7899" s="24"/>
      <c r="AO7899" s="24"/>
      <c r="AR7899" s="24"/>
      <c r="AU7899" s="24"/>
    </row>
    <row r="7900">
      <c r="J7900" s="18"/>
      <c r="N7900" s="24"/>
      <c r="Q7900" s="24"/>
      <c r="T7900" s="24"/>
      <c r="W7900" s="24"/>
      <c r="Z7900" s="24"/>
      <c r="AC7900" s="24"/>
      <c r="AI7900" s="24"/>
      <c r="AL7900" s="24"/>
      <c r="AO7900" s="24"/>
      <c r="AR7900" s="24"/>
      <c r="AU7900" s="24"/>
    </row>
    <row r="7901">
      <c r="J7901" s="18"/>
      <c r="N7901" s="24"/>
      <c r="Q7901" s="24"/>
      <c r="T7901" s="24"/>
      <c r="W7901" s="24"/>
      <c r="Z7901" s="24"/>
      <c r="AC7901" s="24"/>
      <c r="AI7901" s="24"/>
      <c r="AL7901" s="24"/>
      <c r="AO7901" s="24"/>
      <c r="AR7901" s="24"/>
      <c r="AU7901" s="24"/>
    </row>
    <row r="7902">
      <c r="J7902" s="18"/>
      <c r="N7902" s="24"/>
      <c r="Q7902" s="24"/>
      <c r="T7902" s="24"/>
      <c r="W7902" s="24"/>
      <c r="Z7902" s="24"/>
      <c r="AC7902" s="24"/>
      <c r="AI7902" s="24"/>
      <c r="AL7902" s="24"/>
      <c r="AO7902" s="24"/>
      <c r="AR7902" s="24"/>
      <c r="AU7902" s="24"/>
    </row>
    <row r="7903">
      <c r="J7903" s="18"/>
      <c r="N7903" s="24"/>
      <c r="Q7903" s="24"/>
      <c r="T7903" s="24"/>
      <c r="W7903" s="24"/>
      <c r="Z7903" s="24"/>
      <c r="AC7903" s="24"/>
      <c r="AI7903" s="24"/>
      <c r="AL7903" s="24"/>
      <c r="AO7903" s="24"/>
      <c r="AR7903" s="24"/>
      <c r="AU7903" s="24"/>
    </row>
    <row r="7904">
      <c r="J7904" s="18"/>
      <c r="N7904" s="24"/>
      <c r="Q7904" s="24"/>
      <c r="T7904" s="24"/>
      <c r="W7904" s="24"/>
      <c r="Z7904" s="24"/>
      <c r="AC7904" s="24"/>
      <c r="AI7904" s="24"/>
      <c r="AL7904" s="24"/>
      <c r="AO7904" s="24"/>
      <c r="AR7904" s="24"/>
      <c r="AU7904" s="24"/>
    </row>
    <row r="7905">
      <c r="J7905" s="18"/>
      <c r="N7905" s="24"/>
      <c r="Q7905" s="24"/>
      <c r="T7905" s="24"/>
      <c r="W7905" s="24"/>
      <c r="Z7905" s="24"/>
      <c r="AC7905" s="24"/>
      <c r="AI7905" s="24"/>
      <c r="AL7905" s="24"/>
      <c r="AO7905" s="24"/>
      <c r="AR7905" s="24"/>
      <c r="AU7905" s="24"/>
    </row>
    <row r="7906">
      <c r="J7906" s="18"/>
      <c r="N7906" s="24"/>
      <c r="Q7906" s="24"/>
      <c r="T7906" s="24"/>
      <c r="W7906" s="24"/>
      <c r="Z7906" s="24"/>
      <c r="AC7906" s="24"/>
      <c r="AI7906" s="24"/>
      <c r="AL7906" s="24"/>
      <c r="AO7906" s="24"/>
      <c r="AR7906" s="24"/>
      <c r="AU7906" s="24"/>
    </row>
    <row r="7907">
      <c r="J7907" s="18"/>
      <c r="N7907" s="24"/>
      <c r="Q7907" s="24"/>
      <c r="T7907" s="24"/>
      <c r="W7907" s="24"/>
      <c r="Z7907" s="24"/>
      <c r="AC7907" s="24"/>
      <c r="AI7907" s="24"/>
      <c r="AL7907" s="24"/>
      <c r="AO7907" s="24"/>
      <c r="AR7907" s="24"/>
      <c r="AU7907" s="24"/>
    </row>
    <row r="7908">
      <c r="J7908" s="18"/>
      <c r="N7908" s="24"/>
      <c r="Q7908" s="24"/>
      <c r="T7908" s="24"/>
      <c r="W7908" s="24"/>
      <c r="Z7908" s="24"/>
      <c r="AC7908" s="24"/>
      <c r="AI7908" s="24"/>
      <c r="AL7908" s="24"/>
      <c r="AO7908" s="24"/>
      <c r="AR7908" s="24"/>
      <c r="AU7908" s="24"/>
    </row>
    <row r="7909">
      <c r="J7909" s="18"/>
      <c r="N7909" s="24"/>
      <c r="Q7909" s="24"/>
      <c r="T7909" s="24"/>
      <c r="W7909" s="24"/>
      <c r="Z7909" s="24"/>
      <c r="AC7909" s="24"/>
      <c r="AI7909" s="24"/>
      <c r="AL7909" s="24"/>
      <c r="AO7909" s="24"/>
      <c r="AR7909" s="24"/>
      <c r="AU7909" s="24"/>
    </row>
    <row r="7910">
      <c r="J7910" s="18"/>
      <c r="N7910" s="24"/>
      <c r="Q7910" s="24"/>
      <c r="T7910" s="24"/>
      <c r="W7910" s="24"/>
      <c r="Z7910" s="24"/>
      <c r="AC7910" s="24"/>
      <c r="AI7910" s="24"/>
      <c r="AL7910" s="24"/>
      <c r="AO7910" s="24"/>
      <c r="AR7910" s="24"/>
      <c r="AU7910" s="24"/>
    </row>
    <row r="7911">
      <c r="J7911" s="18"/>
      <c r="N7911" s="24"/>
      <c r="Q7911" s="24"/>
      <c r="T7911" s="24"/>
      <c r="W7911" s="24"/>
      <c r="Z7911" s="24"/>
      <c r="AC7911" s="24"/>
      <c r="AI7911" s="24"/>
      <c r="AL7911" s="24"/>
      <c r="AO7911" s="24"/>
      <c r="AR7911" s="24"/>
      <c r="AU7911" s="24"/>
    </row>
    <row r="7912">
      <c r="J7912" s="18"/>
      <c r="N7912" s="24"/>
      <c r="Q7912" s="24"/>
      <c r="T7912" s="24"/>
      <c r="W7912" s="24"/>
      <c r="Z7912" s="24"/>
      <c r="AC7912" s="24"/>
      <c r="AI7912" s="24"/>
      <c r="AL7912" s="24"/>
      <c r="AO7912" s="24"/>
      <c r="AR7912" s="24"/>
      <c r="AU7912" s="24"/>
    </row>
    <row r="7913">
      <c r="J7913" s="18"/>
      <c r="N7913" s="24"/>
      <c r="Q7913" s="24"/>
      <c r="T7913" s="24"/>
      <c r="W7913" s="24"/>
      <c r="Z7913" s="24"/>
      <c r="AC7913" s="24"/>
      <c r="AI7913" s="24"/>
      <c r="AL7913" s="24"/>
      <c r="AO7913" s="24"/>
      <c r="AR7913" s="24"/>
      <c r="AU7913" s="24"/>
    </row>
    <row r="7914">
      <c r="J7914" s="18"/>
      <c r="N7914" s="24"/>
      <c r="Q7914" s="24"/>
      <c r="T7914" s="24"/>
      <c r="W7914" s="24"/>
      <c r="Z7914" s="24"/>
      <c r="AC7914" s="24"/>
      <c r="AI7914" s="24"/>
      <c r="AL7914" s="24"/>
      <c r="AO7914" s="24"/>
      <c r="AR7914" s="24"/>
      <c r="AU7914" s="24"/>
    </row>
    <row r="7915">
      <c r="J7915" s="18"/>
      <c r="N7915" s="24"/>
      <c r="Q7915" s="24"/>
      <c r="T7915" s="24"/>
      <c r="W7915" s="24"/>
      <c r="Z7915" s="24"/>
      <c r="AC7915" s="24"/>
      <c r="AI7915" s="24"/>
      <c r="AL7915" s="24"/>
      <c r="AO7915" s="24"/>
      <c r="AR7915" s="24"/>
      <c r="AU7915" s="24"/>
    </row>
    <row r="7916">
      <c r="J7916" s="18"/>
      <c r="N7916" s="24"/>
      <c r="Q7916" s="24"/>
      <c r="T7916" s="24"/>
      <c r="W7916" s="24"/>
      <c r="Z7916" s="24"/>
      <c r="AC7916" s="24"/>
      <c r="AI7916" s="24"/>
      <c r="AL7916" s="24"/>
      <c r="AO7916" s="24"/>
      <c r="AR7916" s="24"/>
      <c r="AU7916" s="24"/>
    </row>
    <row r="7917">
      <c r="J7917" s="18"/>
      <c r="N7917" s="24"/>
      <c r="Q7917" s="24"/>
      <c r="T7917" s="24"/>
      <c r="W7917" s="24"/>
      <c r="Z7917" s="24"/>
      <c r="AC7917" s="24"/>
      <c r="AI7917" s="24"/>
      <c r="AL7917" s="24"/>
      <c r="AO7917" s="24"/>
      <c r="AR7917" s="24"/>
      <c r="AU7917" s="24"/>
    </row>
    <row r="7918">
      <c r="J7918" s="18"/>
      <c r="N7918" s="24"/>
      <c r="Q7918" s="24"/>
      <c r="T7918" s="24"/>
      <c r="W7918" s="24"/>
      <c r="Z7918" s="24"/>
      <c r="AC7918" s="24"/>
      <c r="AI7918" s="24"/>
      <c r="AL7918" s="24"/>
      <c r="AO7918" s="24"/>
      <c r="AR7918" s="24"/>
      <c r="AU7918" s="24"/>
    </row>
    <row r="7919">
      <c r="J7919" s="18"/>
      <c r="N7919" s="24"/>
      <c r="Q7919" s="24"/>
      <c r="T7919" s="24"/>
      <c r="W7919" s="24"/>
      <c r="Z7919" s="24"/>
      <c r="AC7919" s="24"/>
      <c r="AI7919" s="24"/>
      <c r="AL7919" s="24"/>
      <c r="AO7919" s="24"/>
      <c r="AR7919" s="24"/>
      <c r="AU7919" s="24"/>
    </row>
    <row r="7920">
      <c r="J7920" s="18"/>
      <c r="N7920" s="24"/>
      <c r="Q7920" s="24"/>
      <c r="T7920" s="24"/>
      <c r="W7920" s="24"/>
      <c r="Z7920" s="24"/>
      <c r="AC7920" s="24"/>
      <c r="AI7920" s="24"/>
      <c r="AL7920" s="24"/>
      <c r="AO7920" s="24"/>
      <c r="AR7920" s="24"/>
      <c r="AU7920" s="24"/>
    </row>
    <row r="7921">
      <c r="J7921" s="18"/>
      <c r="N7921" s="24"/>
      <c r="Q7921" s="24"/>
      <c r="T7921" s="24"/>
      <c r="W7921" s="24"/>
      <c r="Z7921" s="24"/>
      <c r="AC7921" s="24"/>
      <c r="AI7921" s="24"/>
      <c r="AL7921" s="24"/>
      <c r="AO7921" s="24"/>
      <c r="AR7921" s="24"/>
      <c r="AU7921" s="24"/>
    </row>
    <row r="7922">
      <c r="J7922" s="18"/>
      <c r="N7922" s="24"/>
      <c r="Q7922" s="24"/>
      <c r="T7922" s="24"/>
      <c r="W7922" s="24"/>
      <c r="Z7922" s="24"/>
      <c r="AC7922" s="24"/>
      <c r="AI7922" s="24"/>
      <c r="AL7922" s="24"/>
      <c r="AO7922" s="24"/>
      <c r="AR7922" s="24"/>
      <c r="AU7922" s="24"/>
    </row>
    <row r="7923">
      <c r="J7923" s="18"/>
      <c r="N7923" s="24"/>
      <c r="Q7923" s="24"/>
      <c r="T7923" s="24"/>
      <c r="W7923" s="24"/>
      <c r="Z7923" s="24"/>
      <c r="AC7923" s="24"/>
      <c r="AI7923" s="24"/>
      <c r="AL7923" s="24"/>
      <c r="AO7923" s="24"/>
      <c r="AR7923" s="24"/>
      <c r="AU7923" s="24"/>
    </row>
    <row r="7924">
      <c r="J7924" s="18"/>
      <c r="N7924" s="24"/>
      <c r="Q7924" s="24"/>
      <c r="T7924" s="24"/>
      <c r="W7924" s="24"/>
      <c r="Z7924" s="24"/>
      <c r="AC7924" s="24"/>
      <c r="AI7924" s="24"/>
      <c r="AL7924" s="24"/>
      <c r="AO7924" s="24"/>
      <c r="AR7924" s="24"/>
      <c r="AU7924" s="24"/>
    </row>
    <row r="7925">
      <c r="J7925" s="18"/>
      <c r="N7925" s="24"/>
      <c r="Q7925" s="24"/>
      <c r="T7925" s="24"/>
      <c r="W7925" s="24"/>
      <c r="Z7925" s="24"/>
      <c r="AC7925" s="24"/>
      <c r="AI7925" s="24"/>
      <c r="AL7925" s="24"/>
      <c r="AO7925" s="24"/>
      <c r="AR7925" s="24"/>
      <c r="AU7925" s="24"/>
    </row>
    <row r="7926">
      <c r="J7926" s="18"/>
      <c r="N7926" s="24"/>
      <c r="Q7926" s="24"/>
      <c r="T7926" s="24"/>
      <c r="W7926" s="24"/>
      <c r="Z7926" s="24"/>
      <c r="AC7926" s="24"/>
      <c r="AI7926" s="24"/>
      <c r="AL7926" s="24"/>
      <c r="AO7926" s="24"/>
      <c r="AR7926" s="24"/>
      <c r="AU7926" s="24"/>
    </row>
    <row r="7927">
      <c r="J7927" s="18"/>
      <c r="N7927" s="24"/>
      <c r="Q7927" s="24"/>
      <c r="T7927" s="24"/>
      <c r="W7927" s="24"/>
      <c r="Z7927" s="24"/>
      <c r="AC7927" s="24"/>
      <c r="AI7927" s="24"/>
      <c r="AL7927" s="24"/>
      <c r="AO7927" s="24"/>
      <c r="AR7927" s="24"/>
      <c r="AU7927" s="24"/>
    </row>
    <row r="7928">
      <c r="J7928" s="18"/>
      <c r="N7928" s="24"/>
      <c r="Q7928" s="24"/>
      <c r="T7928" s="24"/>
      <c r="W7928" s="24"/>
      <c r="Z7928" s="24"/>
      <c r="AC7928" s="24"/>
      <c r="AI7928" s="24"/>
      <c r="AL7928" s="24"/>
      <c r="AO7928" s="24"/>
      <c r="AR7928" s="24"/>
      <c r="AU7928" s="24"/>
    </row>
    <row r="7929">
      <c r="J7929" s="18"/>
      <c r="N7929" s="24"/>
      <c r="Q7929" s="24"/>
      <c r="T7929" s="24"/>
      <c r="W7929" s="24"/>
      <c r="Z7929" s="24"/>
      <c r="AC7929" s="24"/>
      <c r="AI7929" s="24"/>
      <c r="AL7929" s="24"/>
      <c r="AO7929" s="24"/>
      <c r="AR7929" s="24"/>
      <c r="AU7929" s="24"/>
    </row>
    <row r="7930">
      <c r="J7930" s="18"/>
      <c r="N7930" s="24"/>
      <c r="Q7930" s="24"/>
      <c r="T7930" s="24"/>
      <c r="W7930" s="24"/>
      <c r="Z7930" s="24"/>
      <c r="AC7930" s="24"/>
      <c r="AI7930" s="24"/>
      <c r="AL7930" s="24"/>
      <c r="AO7930" s="24"/>
      <c r="AR7930" s="24"/>
      <c r="AU7930" s="24"/>
    </row>
    <row r="7931">
      <c r="J7931" s="18"/>
      <c r="N7931" s="24"/>
      <c r="Q7931" s="24"/>
      <c r="T7931" s="24"/>
      <c r="W7931" s="24"/>
      <c r="Z7931" s="24"/>
      <c r="AC7931" s="24"/>
      <c r="AI7931" s="24"/>
      <c r="AL7931" s="24"/>
      <c r="AO7931" s="24"/>
      <c r="AR7931" s="24"/>
      <c r="AU7931" s="24"/>
    </row>
    <row r="7932">
      <c r="J7932" s="18"/>
      <c r="N7932" s="24"/>
      <c r="Q7932" s="24"/>
      <c r="T7932" s="24"/>
      <c r="W7932" s="24"/>
      <c r="Z7932" s="24"/>
      <c r="AC7932" s="24"/>
      <c r="AI7932" s="24"/>
      <c r="AL7932" s="24"/>
      <c r="AO7932" s="24"/>
      <c r="AR7932" s="24"/>
      <c r="AU7932" s="24"/>
    </row>
    <row r="7933">
      <c r="J7933" s="18"/>
      <c r="N7933" s="24"/>
      <c r="Q7933" s="24"/>
      <c r="T7933" s="24"/>
      <c r="W7933" s="24"/>
      <c r="Z7933" s="24"/>
      <c r="AC7933" s="24"/>
      <c r="AI7933" s="24"/>
      <c r="AL7933" s="24"/>
      <c r="AO7933" s="24"/>
      <c r="AR7933" s="24"/>
      <c r="AU7933" s="24"/>
    </row>
    <row r="7934">
      <c r="J7934" s="18"/>
      <c r="N7934" s="24"/>
      <c r="Q7934" s="24"/>
      <c r="T7934" s="24"/>
      <c r="W7934" s="24"/>
      <c r="Z7934" s="24"/>
      <c r="AC7934" s="24"/>
      <c r="AI7934" s="24"/>
      <c r="AL7934" s="24"/>
      <c r="AO7934" s="24"/>
      <c r="AR7934" s="24"/>
      <c r="AU7934" s="24"/>
    </row>
    <row r="7935">
      <c r="J7935" s="18"/>
      <c r="N7935" s="24"/>
      <c r="Q7935" s="24"/>
      <c r="T7935" s="24"/>
      <c r="W7935" s="24"/>
      <c r="Z7935" s="24"/>
      <c r="AC7935" s="24"/>
      <c r="AI7935" s="24"/>
      <c r="AL7935" s="24"/>
      <c r="AO7935" s="24"/>
      <c r="AR7935" s="24"/>
      <c r="AU7935" s="24"/>
    </row>
    <row r="7936">
      <c r="J7936" s="18"/>
      <c r="N7936" s="24"/>
      <c r="Q7936" s="24"/>
      <c r="T7936" s="24"/>
      <c r="W7936" s="24"/>
      <c r="Z7936" s="24"/>
      <c r="AC7936" s="24"/>
      <c r="AI7936" s="24"/>
      <c r="AL7936" s="24"/>
      <c r="AO7936" s="24"/>
      <c r="AR7936" s="24"/>
      <c r="AU7936" s="24"/>
    </row>
    <row r="7937">
      <c r="J7937" s="18"/>
      <c r="N7937" s="24"/>
      <c r="Q7937" s="24"/>
      <c r="T7937" s="24"/>
      <c r="W7937" s="24"/>
      <c r="Z7937" s="24"/>
      <c r="AC7937" s="24"/>
      <c r="AI7937" s="24"/>
      <c r="AL7937" s="24"/>
      <c r="AO7937" s="24"/>
      <c r="AR7937" s="24"/>
      <c r="AU7937" s="24"/>
    </row>
    <row r="7938">
      <c r="J7938" s="18"/>
      <c r="N7938" s="24"/>
      <c r="Q7938" s="24"/>
      <c r="T7938" s="24"/>
      <c r="W7938" s="24"/>
      <c r="Z7938" s="24"/>
      <c r="AC7938" s="24"/>
      <c r="AI7938" s="24"/>
      <c r="AL7938" s="24"/>
      <c r="AO7938" s="24"/>
      <c r="AR7938" s="24"/>
      <c r="AU7938" s="24"/>
    </row>
    <row r="7939">
      <c r="J7939" s="18"/>
      <c r="N7939" s="24"/>
      <c r="Q7939" s="24"/>
      <c r="T7939" s="24"/>
      <c r="W7939" s="24"/>
      <c r="Z7939" s="24"/>
      <c r="AC7939" s="24"/>
      <c r="AI7939" s="24"/>
      <c r="AL7939" s="24"/>
      <c r="AO7939" s="24"/>
      <c r="AR7939" s="24"/>
      <c r="AU7939" s="24"/>
    </row>
    <row r="7940">
      <c r="J7940" s="18"/>
      <c r="N7940" s="24"/>
      <c r="Q7940" s="24"/>
      <c r="T7940" s="24"/>
      <c r="W7940" s="24"/>
      <c r="Z7940" s="24"/>
      <c r="AC7940" s="24"/>
      <c r="AI7940" s="24"/>
      <c r="AL7940" s="24"/>
      <c r="AO7940" s="24"/>
      <c r="AR7940" s="24"/>
      <c r="AU7940" s="24"/>
    </row>
    <row r="7941">
      <c r="J7941" s="18"/>
      <c r="N7941" s="24"/>
      <c r="Q7941" s="24"/>
      <c r="T7941" s="24"/>
      <c r="W7941" s="24"/>
      <c r="Z7941" s="24"/>
      <c r="AC7941" s="24"/>
      <c r="AI7941" s="24"/>
      <c r="AL7941" s="24"/>
      <c r="AO7941" s="24"/>
      <c r="AR7941" s="24"/>
      <c r="AU7941" s="24"/>
    </row>
    <row r="7942">
      <c r="J7942" s="18"/>
      <c r="N7942" s="24"/>
      <c r="Q7942" s="24"/>
      <c r="T7942" s="24"/>
      <c r="W7942" s="24"/>
      <c r="Z7942" s="24"/>
      <c r="AC7942" s="24"/>
      <c r="AI7942" s="24"/>
      <c r="AL7942" s="24"/>
      <c r="AO7942" s="24"/>
      <c r="AR7942" s="24"/>
      <c r="AU7942" s="24"/>
    </row>
    <row r="7943">
      <c r="J7943" s="18"/>
      <c r="N7943" s="24"/>
      <c r="Q7943" s="24"/>
      <c r="T7943" s="24"/>
      <c r="W7943" s="24"/>
      <c r="Z7943" s="24"/>
      <c r="AC7943" s="24"/>
      <c r="AI7943" s="24"/>
      <c r="AL7943" s="24"/>
      <c r="AO7943" s="24"/>
      <c r="AR7943" s="24"/>
      <c r="AU7943" s="24"/>
    </row>
    <row r="7944">
      <c r="J7944" s="18"/>
      <c r="N7944" s="24"/>
      <c r="Q7944" s="24"/>
      <c r="T7944" s="24"/>
      <c r="W7944" s="24"/>
      <c r="Z7944" s="24"/>
      <c r="AC7944" s="24"/>
      <c r="AI7944" s="24"/>
      <c r="AL7944" s="24"/>
      <c r="AO7944" s="24"/>
      <c r="AR7944" s="24"/>
      <c r="AU7944" s="24"/>
    </row>
    <row r="7945">
      <c r="J7945" s="18"/>
      <c r="N7945" s="24"/>
      <c r="Q7945" s="24"/>
      <c r="T7945" s="24"/>
      <c r="W7945" s="24"/>
      <c r="Z7945" s="24"/>
      <c r="AC7945" s="24"/>
      <c r="AI7945" s="24"/>
      <c r="AL7945" s="24"/>
      <c r="AO7945" s="24"/>
      <c r="AR7945" s="24"/>
      <c r="AU7945" s="24"/>
    </row>
    <row r="7946">
      <c r="J7946" s="18"/>
      <c r="N7946" s="24"/>
      <c r="Q7946" s="24"/>
      <c r="T7946" s="24"/>
      <c r="W7946" s="24"/>
      <c r="Z7946" s="24"/>
      <c r="AC7946" s="24"/>
      <c r="AI7946" s="24"/>
      <c r="AL7946" s="24"/>
      <c r="AO7946" s="24"/>
      <c r="AR7946" s="24"/>
      <c r="AU7946" s="24"/>
    </row>
    <row r="7947">
      <c r="J7947" s="18"/>
      <c r="N7947" s="24"/>
      <c r="Q7947" s="24"/>
      <c r="T7947" s="24"/>
      <c r="W7947" s="24"/>
      <c r="Z7947" s="24"/>
      <c r="AC7947" s="24"/>
      <c r="AI7947" s="24"/>
      <c r="AL7947" s="24"/>
      <c r="AO7947" s="24"/>
      <c r="AR7947" s="24"/>
      <c r="AU7947" s="24"/>
    </row>
    <row r="7948">
      <c r="J7948" s="18"/>
      <c r="N7948" s="24"/>
      <c r="Q7948" s="24"/>
      <c r="T7948" s="24"/>
      <c r="W7948" s="24"/>
      <c r="Z7948" s="24"/>
      <c r="AC7948" s="24"/>
      <c r="AI7948" s="24"/>
      <c r="AL7948" s="24"/>
      <c r="AO7948" s="24"/>
      <c r="AR7948" s="24"/>
      <c r="AU7948" s="24"/>
    </row>
    <row r="7949">
      <c r="J7949" s="18"/>
      <c r="N7949" s="24"/>
      <c r="Q7949" s="24"/>
      <c r="T7949" s="24"/>
      <c r="W7949" s="24"/>
      <c r="Z7949" s="24"/>
      <c r="AC7949" s="24"/>
      <c r="AI7949" s="24"/>
      <c r="AL7949" s="24"/>
      <c r="AO7949" s="24"/>
      <c r="AR7949" s="24"/>
      <c r="AU7949" s="24"/>
    </row>
    <row r="7950">
      <c r="J7950" s="18"/>
      <c r="N7950" s="24"/>
      <c r="Q7950" s="24"/>
      <c r="T7950" s="24"/>
      <c r="W7950" s="24"/>
      <c r="Z7950" s="24"/>
      <c r="AC7950" s="24"/>
      <c r="AI7950" s="24"/>
      <c r="AL7950" s="24"/>
      <c r="AO7950" s="24"/>
      <c r="AR7950" s="24"/>
      <c r="AU7950" s="24"/>
    </row>
    <row r="7951">
      <c r="J7951" s="18"/>
      <c r="N7951" s="24"/>
      <c r="Q7951" s="24"/>
      <c r="T7951" s="24"/>
      <c r="W7951" s="24"/>
      <c r="Z7951" s="24"/>
      <c r="AC7951" s="24"/>
      <c r="AI7951" s="24"/>
      <c r="AL7951" s="24"/>
      <c r="AO7951" s="24"/>
      <c r="AR7951" s="24"/>
      <c r="AU7951" s="24"/>
    </row>
    <row r="7952">
      <c r="J7952" s="18"/>
      <c r="N7952" s="24"/>
      <c r="Q7952" s="24"/>
      <c r="T7952" s="24"/>
      <c r="W7952" s="24"/>
      <c r="Z7952" s="24"/>
      <c r="AC7952" s="24"/>
      <c r="AI7952" s="24"/>
      <c r="AL7952" s="24"/>
      <c r="AO7952" s="24"/>
      <c r="AR7952" s="24"/>
      <c r="AU7952" s="24"/>
    </row>
    <row r="7953">
      <c r="J7953" s="18"/>
      <c r="N7953" s="24"/>
      <c r="Q7953" s="24"/>
      <c r="T7953" s="24"/>
      <c r="W7953" s="24"/>
      <c r="Z7953" s="24"/>
      <c r="AC7953" s="24"/>
      <c r="AI7953" s="24"/>
      <c r="AL7953" s="24"/>
      <c r="AO7953" s="24"/>
      <c r="AR7953" s="24"/>
      <c r="AU7953" s="24"/>
    </row>
    <row r="7954">
      <c r="J7954" s="18"/>
      <c r="N7954" s="24"/>
      <c r="Q7954" s="24"/>
      <c r="T7954" s="24"/>
      <c r="W7954" s="24"/>
      <c r="Z7954" s="24"/>
      <c r="AC7954" s="24"/>
      <c r="AI7954" s="24"/>
      <c r="AL7954" s="24"/>
      <c r="AO7954" s="24"/>
      <c r="AR7954" s="24"/>
      <c r="AU7954" s="24"/>
    </row>
    <row r="7955">
      <c r="J7955" s="18"/>
      <c r="N7955" s="24"/>
      <c r="Q7955" s="24"/>
      <c r="T7955" s="24"/>
      <c r="W7955" s="24"/>
      <c r="Z7955" s="24"/>
      <c r="AC7955" s="24"/>
      <c r="AI7955" s="24"/>
      <c r="AL7955" s="24"/>
      <c r="AO7955" s="24"/>
      <c r="AR7955" s="24"/>
      <c r="AU7955" s="24"/>
    </row>
    <row r="7956">
      <c r="J7956" s="18"/>
      <c r="N7956" s="24"/>
      <c r="Q7956" s="24"/>
      <c r="T7956" s="24"/>
      <c r="W7956" s="24"/>
      <c r="Z7956" s="24"/>
      <c r="AC7956" s="24"/>
      <c r="AI7956" s="24"/>
      <c r="AL7956" s="24"/>
      <c r="AO7956" s="24"/>
      <c r="AR7956" s="24"/>
      <c r="AU7956" s="24"/>
    </row>
    <row r="7957">
      <c r="J7957" s="18"/>
      <c r="N7957" s="24"/>
      <c r="Q7957" s="24"/>
      <c r="T7957" s="24"/>
      <c r="W7957" s="24"/>
      <c r="Z7957" s="24"/>
      <c r="AC7957" s="24"/>
      <c r="AI7957" s="24"/>
      <c r="AL7957" s="24"/>
      <c r="AO7957" s="24"/>
      <c r="AR7957" s="24"/>
      <c r="AU7957" s="24"/>
    </row>
    <row r="7958">
      <c r="J7958" s="18"/>
      <c r="N7958" s="24"/>
      <c r="Q7958" s="24"/>
      <c r="T7958" s="24"/>
      <c r="W7958" s="24"/>
      <c r="Z7958" s="24"/>
      <c r="AC7958" s="24"/>
      <c r="AI7958" s="24"/>
      <c r="AL7958" s="24"/>
      <c r="AO7958" s="24"/>
      <c r="AR7958" s="24"/>
      <c r="AU7958" s="24"/>
    </row>
    <row r="7959">
      <c r="J7959" s="18"/>
      <c r="N7959" s="24"/>
      <c r="Q7959" s="24"/>
      <c r="T7959" s="24"/>
      <c r="W7959" s="24"/>
      <c r="Z7959" s="24"/>
      <c r="AC7959" s="24"/>
      <c r="AI7959" s="24"/>
      <c r="AL7959" s="24"/>
      <c r="AO7959" s="24"/>
      <c r="AR7959" s="24"/>
      <c r="AU7959" s="24"/>
    </row>
    <row r="7960">
      <c r="J7960" s="18"/>
      <c r="N7960" s="24"/>
      <c r="Q7960" s="24"/>
      <c r="T7960" s="24"/>
      <c r="W7960" s="24"/>
      <c r="Z7960" s="24"/>
      <c r="AC7960" s="24"/>
      <c r="AI7960" s="24"/>
      <c r="AL7960" s="24"/>
      <c r="AO7960" s="24"/>
      <c r="AR7960" s="24"/>
      <c r="AU7960" s="24"/>
    </row>
    <row r="7961">
      <c r="J7961" s="18"/>
      <c r="N7961" s="24"/>
      <c r="Q7961" s="24"/>
      <c r="T7961" s="24"/>
      <c r="W7961" s="24"/>
      <c r="Z7961" s="24"/>
      <c r="AC7961" s="24"/>
      <c r="AI7961" s="24"/>
      <c r="AL7961" s="24"/>
      <c r="AO7961" s="24"/>
      <c r="AR7961" s="24"/>
      <c r="AU7961" s="24"/>
    </row>
    <row r="7962">
      <c r="J7962" s="18"/>
      <c r="N7962" s="24"/>
      <c r="Q7962" s="24"/>
      <c r="T7962" s="24"/>
      <c r="W7962" s="24"/>
      <c r="Z7962" s="24"/>
      <c r="AC7962" s="24"/>
      <c r="AI7962" s="24"/>
      <c r="AL7962" s="24"/>
      <c r="AO7962" s="24"/>
      <c r="AR7962" s="24"/>
      <c r="AU7962" s="24"/>
    </row>
    <row r="7963">
      <c r="J7963" s="18"/>
      <c r="N7963" s="24"/>
      <c r="Q7963" s="24"/>
      <c r="T7963" s="24"/>
      <c r="W7963" s="24"/>
      <c r="Z7963" s="24"/>
      <c r="AC7963" s="24"/>
      <c r="AI7963" s="24"/>
      <c r="AL7963" s="24"/>
      <c r="AO7963" s="24"/>
      <c r="AR7963" s="24"/>
      <c r="AU7963" s="24"/>
    </row>
    <row r="7964">
      <c r="J7964" s="18"/>
      <c r="N7964" s="24"/>
      <c r="Q7964" s="24"/>
      <c r="T7964" s="24"/>
      <c r="W7964" s="24"/>
      <c r="Z7964" s="24"/>
      <c r="AC7964" s="24"/>
      <c r="AI7964" s="24"/>
      <c r="AL7964" s="24"/>
      <c r="AO7964" s="24"/>
      <c r="AR7964" s="24"/>
      <c r="AU7964" s="24"/>
    </row>
    <row r="7965">
      <c r="J7965" s="18"/>
      <c r="N7965" s="24"/>
      <c r="Q7965" s="24"/>
      <c r="T7965" s="24"/>
      <c r="W7965" s="24"/>
      <c r="Z7965" s="24"/>
      <c r="AC7965" s="24"/>
      <c r="AI7965" s="24"/>
      <c r="AL7965" s="24"/>
      <c r="AO7965" s="24"/>
      <c r="AR7965" s="24"/>
      <c r="AU7965" s="24"/>
    </row>
    <row r="7966">
      <c r="J7966" s="18"/>
      <c r="N7966" s="24"/>
      <c r="Q7966" s="24"/>
      <c r="T7966" s="24"/>
      <c r="W7966" s="24"/>
      <c r="Z7966" s="24"/>
      <c r="AC7966" s="24"/>
      <c r="AI7966" s="24"/>
      <c r="AL7966" s="24"/>
      <c r="AO7966" s="24"/>
      <c r="AR7966" s="24"/>
      <c r="AU7966" s="24"/>
    </row>
    <row r="7967">
      <c r="J7967" s="18"/>
      <c r="N7967" s="24"/>
      <c r="Q7967" s="24"/>
      <c r="T7967" s="24"/>
      <c r="W7967" s="24"/>
      <c r="Z7967" s="24"/>
      <c r="AC7967" s="24"/>
      <c r="AI7967" s="24"/>
      <c r="AL7967" s="24"/>
      <c r="AO7967" s="24"/>
      <c r="AR7967" s="24"/>
      <c r="AU7967" s="24"/>
    </row>
    <row r="7968">
      <c r="J7968" s="18"/>
      <c r="N7968" s="24"/>
      <c r="Q7968" s="24"/>
      <c r="T7968" s="24"/>
      <c r="W7968" s="24"/>
      <c r="Z7968" s="24"/>
      <c r="AC7968" s="24"/>
      <c r="AI7968" s="24"/>
      <c r="AL7968" s="24"/>
      <c r="AO7968" s="24"/>
      <c r="AR7968" s="24"/>
      <c r="AU7968" s="24"/>
    </row>
    <row r="7969">
      <c r="J7969" s="18"/>
      <c r="N7969" s="24"/>
      <c r="Q7969" s="24"/>
      <c r="T7969" s="24"/>
      <c r="W7969" s="24"/>
      <c r="Z7969" s="24"/>
      <c r="AC7969" s="24"/>
      <c r="AI7969" s="24"/>
      <c r="AL7969" s="24"/>
      <c r="AO7969" s="24"/>
      <c r="AR7969" s="24"/>
      <c r="AU7969" s="24"/>
    </row>
    <row r="7970">
      <c r="J7970" s="18"/>
      <c r="N7970" s="24"/>
      <c r="Q7970" s="24"/>
      <c r="T7970" s="24"/>
      <c r="W7970" s="24"/>
      <c r="Z7970" s="24"/>
      <c r="AC7970" s="24"/>
      <c r="AI7970" s="24"/>
      <c r="AL7970" s="24"/>
      <c r="AO7970" s="24"/>
      <c r="AR7970" s="24"/>
      <c r="AU7970" s="24"/>
    </row>
    <row r="7971">
      <c r="J7971" s="18"/>
      <c r="N7971" s="24"/>
      <c r="Q7971" s="24"/>
      <c r="T7971" s="24"/>
      <c r="W7971" s="24"/>
      <c r="Z7971" s="24"/>
      <c r="AC7971" s="24"/>
      <c r="AI7971" s="24"/>
      <c r="AL7971" s="24"/>
      <c r="AO7971" s="24"/>
      <c r="AR7971" s="24"/>
      <c r="AU7971" s="24"/>
    </row>
    <row r="7972">
      <c r="J7972" s="18"/>
      <c r="N7972" s="24"/>
      <c r="Q7972" s="24"/>
      <c r="T7972" s="24"/>
      <c r="W7972" s="24"/>
      <c r="Z7972" s="24"/>
      <c r="AC7972" s="24"/>
      <c r="AI7972" s="24"/>
      <c r="AL7972" s="24"/>
      <c r="AO7972" s="24"/>
      <c r="AR7972" s="24"/>
      <c r="AU7972" s="24"/>
    </row>
    <row r="7973">
      <c r="J7973" s="18"/>
      <c r="N7973" s="24"/>
      <c r="Q7973" s="24"/>
      <c r="T7973" s="24"/>
      <c r="W7973" s="24"/>
      <c r="Z7973" s="24"/>
      <c r="AC7973" s="24"/>
      <c r="AI7973" s="24"/>
      <c r="AL7973" s="24"/>
      <c r="AO7973" s="24"/>
      <c r="AR7973" s="24"/>
      <c r="AU7973" s="24"/>
    </row>
    <row r="7974">
      <c r="J7974" s="18"/>
      <c r="N7974" s="24"/>
      <c r="Q7974" s="24"/>
      <c r="T7974" s="24"/>
      <c r="W7974" s="24"/>
      <c r="Z7974" s="24"/>
      <c r="AC7974" s="24"/>
      <c r="AI7974" s="24"/>
      <c r="AL7974" s="24"/>
      <c r="AO7974" s="24"/>
      <c r="AR7974" s="24"/>
      <c r="AU7974" s="24"/>
    </row>
    <row r="7975">
      <c r="J7975" s="18"/>
      <c r="N7975" s="24"/>
      <c r="Q7975" s="24"/>
      <c r="T7975" s="24"/>
      <c r="W7975" s="24"/>
      <c r="Z7975" s="24"/>
      <c r="AC7975" s="24"/>
      <c r="AI7975" s="24"/>
      <c r="AL7975" s="24"/>
      <c r="AO7975" s="24"/>
      <c r="AR7975" s="24"/>
      <c r="AU7975" s="24"/>
    </row>
    <row r="7976">
      <c r="J7976" s="18"/>
      <c r="N7976" s="24"/>
      <c r="Q7976" s="24"/>
      <c r="T7976" s="24"/>
      <c r="W7976" s="24"/>
      <c r="Z7976" s="24"/>
      <c r="AC7976" s="24"/>
      <c r="AI7976" s="24"/>
      <c r="AL7976" s="24"/>
      <c r="AO7976" s="24"/>
      <c r="AR7976" s="24"/>
      <c r="AU7976" s="24"/>
    </row>
    <row r="7977">
      <c r="J7977" s="18"/>
      <c r="N7977" s="24"/>
      <c r="Q7977" s="24"/>
      <c r="T7977" s="24"/>
      <c r="W7977" s="24"/>
      <c r="Z7977" s="24"/>
      <c r="AC7977" s="24"/>
      <c r="AI7977" s="24"/>
      <c r="AL7977" s="24"/>
      <c r="AO7977" s="24"/>
      <c r="AR7977" s="24"/>
      <c r="AU7977" s="24"/>
    </row>
    <row r="7978">
      <c r="J7978" s="18"/>
      <c r="N7978" s="24"/>
      <c r="Q7978" s="24"/>
      <c r="T7978" s="24"/>
      <c r="W7978" s="24"/>
      <c r="Z7978" s="24"/>
      <c r="AC7978" s="24"/>
      <c r="AI7978" s="24"/>
      <c r="AL7978" s="24"/>
      <c r="AO7978" s="24"/>
      <c r="AR7978" s="24"/>
      <c r="AU7978" s="24"/>
    </row>
    <row r="7979">
      <c r="J7979" s="18"/>
      <c r="N7979" s="24"/>
      <c r="Q7979" s="24"/>
      <c r="T7979" s="24"/>
      <c r="W7979" s="24"/>
      <c r="Z7979" s="24"/>
      <c r="AC7979" s="24"/>
      <c r="AI7979" s="24"/>
      <c r="AL7979" s="24"/>
      <c r="AO7979" s="24"/>
      <c r="AR7979" s="24"/>
      <c r="AU7979" s="24"/>
    </row>
    <row r="7980">
      <c r="J7980" s="18"/>
      <c r="N7980" s="24"/>
      <c r="Q7980" s="24"/>
      <c r="T7980" s="24"/>
      <c r="W7980" s="24"/>
      <c r="Z7980" s="24"/>
      <c r="AC7980" s="24"/>
      <c r="AI7980" s="24"/>
      <c r="AL7980" s="24"/>
      <c r="AO7980" s="24"/>
      <c r="AR7980" s="24"/>
      <c r="AU7980" s="24"/>
    </row>
    <row r="7981">
      <c r="J7981" s="18"/>
      <c r="N7981" s="24"/>
      <c r="Q7981" s="24"/>
      <c r="T7981" s="24"/>
      <c r="W7981" s="24"/>
      <c r="Z7981" s="24"/>
      <c r="AC7981" s="24"/>
      <c r="AI7981" s="24"/>
      <c r="AL7981" s="24"/>
      <c r="AO7981" s="24"/>
      <c r="AR7981" s="24"/>
      <c r="AU7981" s="24"/>
    </row>
    <row r="7982">
      <c r="J7982" s="18"/>
      <c r="N7982" s="24"/>
      <c r="Q7982" s="24"/>
      <c r="T7982" s="24"/>
      <c r="W7982" s="24"/>
      <c r="Z7982" s="24"/>
      <c r="AC7982" s="24"/>
      <c r="AI7982" s="24"/>
      <c r="AL7982" s="24"/>
      <c r="AO7982" s="24"/>
      <c r="AR7982" s="24"/>
      <c r="AU7982" s="24"/>
    </row>
    <row r="7983">
      <c r="J7983" s="18"/>
      <c r="N7983" s="24"/>
      <c r="Q7983" s="24"/>
      <c r="T7983" s="24"/>
      <c r="W7983" s="24"/>
      <c r="Z7983" s="24"/>
      <c r="AC7983" s="24"/>
      <c r="AI7983" s="24"/>
      <c r="AL7983" s="24"/>
      <c r="AO7983" s="24"/>
      <c r="AR7983" s="24"/>
      <c r="AU7983" s="24"/>
    </row>
    <row r="7984">
      <c r="J7984" s="18"/>
      <c r="N7984" s="24"/>
      <c r="Q7984" s="24"/>
      <c r="T7984" s="24"/>
      <c r="W7984" s="24"/>
      <c r="Z7984" s="24"/>
      <c r="AC7984" s="24"/>
      <c r="AI7984" s="24"/>
      <c r="AL7984" s="24"/>
      <c r="AO7984" s="24"/>
      <c r="AR7984" s="24"/>
      <c r="AU7984" s="24"/>
    </row>
    <row r="7985">
      <c r="J7985" s="18"/>
      <c r="N7985" s="24"/>
      <c r="Q7985" s="24"/>
      <c r="T7985" s="24"/>
      <c r="W7985" s="24"/>
      <c r="Z7985" s="24"/>
      <c r="AC7985" s="24"/>
      <c r="AI7985" s="24"/>
      <c r="AL7985" s="24"/>
      <c r="AO7985" s="24"/>
      <c r="AR7985" s="24"/>
      <c r="AU7985" s="24"/>
    </row>
    <row r="7986">
      <c r="J7986" s="18"/>
      <c r="N7986" s="24"/>
      <c r="Q7986" s="24"/>
      <c r="T7986" s="24"/>
      <c r="W7986" s="24"/>
      <c r="Z7986" s="24"/>
      <c r="AC7986" s="24"/>
      <c r="AI7986" s="24"/>
      <c r="AL7986" s="24"/>
      <c r="AO7986" s="24"/>
      <c r="AR7986" s="24"/>
      <c r="AU7986" s="24"/>
    </row>
    <row r="7987">
      <c r="J7987" s="18"/>
      <c r="N7987" s="24"/>
      <c r="Q7987" s="24"/>
      <c r="T7987" s="24"/>
      <c r="W7987" s="24"/>
      <c r="Z7987" s="24"/>
      <c r="AC7987" s="24"/>
      <c r="AI7987" s="24"/>
      <c r="AL7987" s="24"/>
      <c r="AO7987" s="24"/>
      <c r="AR7987" s="24"/>
      <c r="AU7987" s="24"/>
    </row>
    <row r="7988">
      <c r="J7988" s="18"/>
      <c r="N7988" s="24"/>
      <c r="Q7988" s="24"/>
      <c r="T7988" s="24"/>
      <c r="W7988" s="24"/>
      <c r="Z7988" s="24"/>
      <c r="AC7988" s="24"/>
      <c r="AI7988" s="24"/>
      <c r="AL7988" s="24"/>
      <c r="AO7988" s="24"/>
      <c r="AR7988" s="24"/>
      <c r="AU7988" s="24"/>
    </row>
    <row r="7989">
      <c r="J7989" s="18"/>
      <c r="N7989" s="24"/>
      <c r="Q7989" s="24"/>
      <c r="T7989" s="24"/>
      <c r="W7989" s="24"/>
      <c r="Z7989" s="24"/>
      <c r="AC7989" s="24"/>
      <c r="AI7989" s="24"/>
      <c r="AL7989" s="24"/>
      <c r="AO7989" s="24"/>
      <c r="AR7989" s="24"/>
      <c r="AU7989" s="24"/>
    </row>
    <row r="7990">
      <c r="J7990" s="18"/>
      <c r="N7990" s="24"/>
      <c r="Q7990" s="24"/>
      <c r="T7990" s="24"/>
      <c r="W7990" s="24"/>
      <c r="Z7990" s="24"/>
      <c r="AC7990" s="24"/>
      <c r="AI7990" s="24"/>
      <c r="AL7990" s="24"/>
      <c r="AO7990" s="24"/>
      <c r="AR7990" s="24"/>
      <c r="AU7990" s="24"/>
    </row>
    <row r="7991">
      <c r="J7991" s="18"/>
      <c r="N7991" s="24"/>
      <c r="Q7991" s="24"/>
      <c r="T7991" s="24"/>
      <c r="W7991" s="24"/>
      <c r="Z7991" s="24"/>
      <c r="AC7991" s="24"/>
      <c r="AI7991" s="24"/>
      <c r="AL7991" s="24"/>
      <c r="AO7991" s="24"/>
      <c r="AR7991" s="24"/>
      <c r="AU7991" s="24"/>
    </row>
    <row r="7992">
      <c r="J7992" s="18"/>
      <c r="N7992" s="24"/>
      <c r="Q7992" s="24"/>
      <c r="T7992" s="24"/>
      <c r="W7992" s="24"/>
      <c r="Z7992" s="24"/>
      <c r="AC7992" s="24"/>
      <c r="AI7992" s="24"/>
      <c r="AL7992" s="24"/>
      <c r="AO7992" s="24"/>
      <c r="AR7992" s="24"/>
      <c r="AU7992" s="24"/>
    </row>
    <row r="7993">
      <c r="J7993" s="18"/>
      <c r="N7993" s="24"/>
      <c r="Q7993" s="24"/>
      <c r="T7993" s="24"/>
      <c r="W7993" s="24"/>
      <c r="Z7993" s="24"/>
      <c r="AC7993" s="24"/>
      <c r="AI7993" s="24"/>
      <c r="AL7993" s="24"/>
      <c r="AO7993" s="24"/>
      <c r="AR7993" s="24"/>
      <c r="AU7993" s="24"/>
    </row>
    <row r="7994">
      <c r="J7994" s="18"/>
      <c r="N7994" s="24"/>
      <c r="Q7994" s="24"/>
      <c r="T7994" s="24"/>
      <c r="W7994" s="24"/>
      <c r="Z7994" s="24"/>
      <c r="AC7994" s="24"/>
      <c r="AI7994" s="24"/>
      <c r="AL7994" s="24"/>
      <c r="AO7994" s="24"/>
      <c r="AR7994" s="24"/>
      <c r="AU7994" s="24"/>
    </row>
    <row r="7995">
      <c r="J7995" s="18"/>
      <c r="N7995" s="24"/>
      <c r="Q7995" s="24"/>
      <c r="T7995" s="24"/>
      <c r="W7995" s="24"/>
      <c r="Z7995" s="24"/>
      <c r="AC7995" s="24"/>
      <c r="AI7995" s="24"/>
      <c r="AL7995" s="24"/>
      <c r="AO7995" s="24"/>
      <c r="AR7995" s="24"/>
      <c r="AU7995" s="24"/>
    </row>
    <row r="7996">
      <c r="J7996" s="18"/>
      <c r="N7996" s="24"/>
      <c r="Q7996" s="24"/>
      <c r="T7996" s="24"/>
      <c r="W7996" s="24"/>
      <c r="Z7996" s="24"/>
      <c r="AC7996" s="24"/>
      <c r="AI7996" s="24"/>
      <c r="AL7996" s="24"/>
      <c r="AO7996" s="24"/>
      <c r="AR7996" s="24"/>
      <c r="AU7996" s="24"/>
    </row>
    <row r="7997">
      <c r="J7997" s="18"/>
      <c r="N7997" s="24"/>
      <c r="Q7997" s="24"/>
      <c r="T7997" s="24"/>
      <c r="W7997" s="24"/>
      <c r="Z7997" s="24"/>
      <c r="AC7997" s="24"/>
      <c r="AI7997" s="24"/>
      <c r="AL7997" s="24"/>
      <c r="AO7997" s="24"/>
      <c r="AR7997" s="24"/>
      <c r="AU7997" s="24"/>
    </row>
    <row r="7998">
      <c r="J7998" s="18"/>
      <c r="N7998" s="24"/>
      <c r="Q7998" s="24"/>
      <c r="T7998" s="24"/>
      <c r="W7998" s="24"/>
      <c r="Z7998" s="24"/>
      <c r="AC7998" s="24"/>
      <c r="AI7998" s="24"/>
      <c r="AL7998" s="24"/>
      <c r="AO7998" s="24"/>
      <c r="AR7998" s="24"/>
      <c r="AU7998" s="24"/>
    </row>
    <row r="7999">
      <c r="J7999" s="18"/>
      <c r="N7999" s="24"/>
      <c r="Q7999" s="24"/>
      <c r="T7999" s="24"/>
      <c r="W7999" s="24"/>
      <c r="Z7999" s="24"/>
      <c r="AC7999" s="24"/>
      <c r="AI7999" s="24"/>
      <c r="AL7999" s="24"/>
      <c r="AO7999" s="24"/>
      <c r="AR7999" s="24"/>
      <c r="AU7999" s="24"/>
    </row>
    <row r="8000">
      <c r="J8000" s="18"/>
      <c r="N8000" s="24"/>
      <c r="Q8000" s="24"/>
      <c r="T8000" s="24"/>
      <c r="W8000" s="24"/>
      <c r="Z8000" s="24"/>
      <c r="AC8000" s="24"/>
      <c r="AI8000" s="24"/>
      <c r="AL8000" s="24"/>
      <c r="AO8000" s="24"/>
      <c r="AR8000" s="24"/>
      <c r="AU8000" s="24"/>
    </row>
    <row r="8001">
      <c r="J8001" s="18"/>
      <c r="N8001" s="24"/>
      <c r="Q8001" s="24"/>
      <c r="T8001" s="24"/>
      <c r="W8001" s="24"/>
      <c r="Z8001" s="24"/>
      <c r="AC8001" s="24"/>
      <c r="AI8001" s="24"/>
      <c r="AL8001" s="24"/>
      <c r="AO8001" s="24"/>
      <c r="AR8001" s="24"/>
      <c r="AU8001" s="24"/>
    </row>
    <row r="8002">
      <c r="J8002" s="18"/>
      <c r="N8002" s="24"/>
      <c r="Q8002" s="24"/>
      <c r="T8002" s="24"/>
      <c r="W8002" s="24"/>
      <c r="Z8002" s="24"/>
      <c r="AC8002" s="24"/>
      <c r="AI8002" s="24"/>
      <c r="AL8002" s="24"/>
      <c r="AO8002" s="24"/>
      <c r="AR8002" s="24"/>
      <c r="AU8002" s="24"/>
    </row>
    <row r="8003">
      <c r="J8003" s="18"/>
      <c r="N8003" s="24"/>
      <c r="Q8003" s="24"/>
      <c r="T8003" s="24"/>
      <c r="W8003" s="24"/>
      <c r="Z8003" s="24"/>
      <c r="AC8003" s="24"/>
      <c r="AI8003" s="24"/>
      <c r="AL8003" s="24"/>
      <c r="AO8003" s="24"/>
      <c r="AR8003" s="24"/>
      <c r="AU8003" s="24"/>
    </row>
    <row r="8004">
      <c r="J8004" s="18"/>
      <c r="N8004" s="24"/>
      <c r="Q8004" s="24"/>
      <c r="T8004" s="24"/>
      <c r="W8004" s="24"/>
      <c r="Z8004" s="24"/>
      <c r="AC8004" s="24"/>
      <c r="AI8004" s="24"/>
      <c r="AL8004" s="24"/>
      <c r="AO8004" s="24"/>
      <c r="AR8004" s="24"/>
      <c r="AU8004" s="24"/>
    </row>
    <row r="8005">
      <c r="J8005" s="18"/>
      <c r="N8005" s="24"/>
      <c r="Q8005" s="24"/>
      <c r="T8005" s="24"/>
      <c r="W8005" s="24"/>
      <c r="Z8005" s="24"/>
      <c r="AC8005" s="24"/>
      <c r="AI8005" s="24"/>
      <c r="AL8005" s="24"/>
      <c r="AO8005" s="24"/>
      <c r="AR8005" s="24"/>
      <c r="AU8005" s="24"/>
    </row>
    <row r="8006">
      <c r="J8006" s="18"/>
      <c r="N8006" s="24"/>
      <c r="Q8006" s="24"/>
      <c r="T8006" s="24"/>
      <c r="W8006" s="24"/>
      <c r="Z8006" s="24"/>
      <c r="AC8006" s="24"/>
      <c r="AI8006" s="24"/>
      <c r="AL8006" s="24"/>
      <c r="AO8006" s="24"/>
      <c r="AR8006" s="24"/>
      <c r="AU8006" s="24"/>
    </row>
    <row r="8007">
      <c r="J8007" s="18"/>
      <c r="N8007" s="24"/>
      <c r="Q8007" s="24"/>
      <c r="T8007" s="24"/>
      <c r="W8007" s="24"/>
      <c r="Z8007" s="24"/>
      <c r="AC8007" s="24"/>
      <c r="AI8007" s="24"/>
      <c r="AL8007" s="24"/>
      <c r="AO8007" s="24"/>
      <c r="AR8007" s="24"/>
      <c r="AU8007" s="24"/>
    </row>
    <row r="8008">
      <c r="J8008" s="18"/>
      <c r="N8008" s="24"/>
      <c r="Q8008" s="24"/>
      <c r="T8008" s="24"/>
      <c r="W8008" s="24"/>
      <c r="Z8008" s="24"/>
      <c r="AC8008" s="24"/>
      <c r="AI8008" s="24"/>
      <c r="AL8008" s="24"/>
      <c r="AO8008" s="24"/>
      <c r="AR8008" s="24"/>
      <c r="AU8008" s="24"/>
    </row>
    <row r="8009">
      <c r="J8009" s="18"/>
      <c r="N8009" s="24"/>
      <c r="Q8009" s="24"/>
      <c r="T8009" s="24"/>
      <c r="W8009" s="24"/>
      <c r="Z8009" s="24"/>
      <c r="AC8009" s="24"/>
      <c r="AI8009" s="24"/>
      <c r="AL8009" s="24"/>
      <c r="AO8009" s="24"/>
      <c r="AR8009" s="24"/>
      <c r="AU8009" s="24"/>
    </row>
    <row r="8010">
      <c r="J8010" s="18"/>
      <c r="N8010" s="24"/>
      <c r="Q8010" s="24"/>
      <c r="T8010" s="24"/>
      <c r="W8010" s="24"/>
      <c r="Z8010" s="24"/>
      <c r="AC8010" s="24"/>
      <c r="AI8010" s="24"/>
      <c r="AL8010" s="24"/>
      <c r="AO8010" s="24"/>
      <c r="AR8010" s="24"/>
      <c r="AU8010" s="24"/>
    </row>
    <row r="8011">
      <c r="J8011" s="18"/>
      <c r="N8011" s="24"/>
      <c r="Q8011" s="24"/>
      <c r="T8011" s="24"/>
      <c r="W8011" s="24"/>
      <c r="Z8011" s="24"/>
      <c r="AC8011" s="24"/>
      <c r="AI8011" s="24"/>
      <c r="AL8011" s="24"/>
      <c r="AO8011" s="24"/>
      <c r="AR8011" s="24"/>
      <c r="AU8011" s="24"/>
    </row>
    <row r="8012">
      <c r="J8012" s="18"/>
      <c r="N8012" s="24"/>
      <c r="Q8012" s="24"/>
      <c r="T8012" s="24"/>
      <c r="W8012" s="24"/>
      <c r="Z8012" s="24"/>
      <c r="AC8012" s="24"/>
      <c r="AI8012" s="24"/>
      <c r="AL8012" s="24"/>
      <c r="AO8012" s="24"/>
      <c r="AR8012" s="24"/>
      <c r="AU8012" s="24"/>
    </row>
    <row r="8013">
      <c r="J8013" s="18"/>
      <c r="N8013" s="24"/>
      <c r="Q8013" s="24"/>
      <c r="T8013" s="24"/>
      <c r="W8013" s="24"/>
      <c r="Z8013" s="24"/>
      <c r="AC8013" s="24"/>
      <c r="AI8013" s="24"/>
      <c r="AL8013" s="24"/>
      <c r="AO8013" s="24"/>
      <c r="AR8013" s="24"/>
      <c r="AU8013" s="24"/>
    </row>
    <row r="8014">
      <c r="J8014" s="18"/>
      <c r="N8014" s="24"/>
      <c r="Q8014" s="24"/>
      <c r="T8014" s="24"/>
      <c r="W8014" s="24"/>
      <c r="Z8014" s="24"/>
      <c r="AC8014" s="24"/>
      <c r="AI8014" s="24"/>
      <c r="AL8014" s="24"/>
      <c r="AO8014" s="24"/>
      <c r="AR8014" s="24"/>
      <c r="AU8014" s="24"/>
    </row>
    <row r="8015">
      <c r="J8015" s="18"/>
      <c r="N8015" s="24"/>
      <c r="Q8015" s="24"/>
      <c r="T8015" s="24"/>
      <c r="W8015" s="24"/>
      <c r="Z8015" s="24"/>
      <c r="AC8015" s="24"/>
      <c r="AI8015" s="24"/>
      <c r="AL8015" s="24"/>
      <c r="AO8015" s="24"/>
      <c r="AR8015" s="24"/>
      <c r="AU8015" s="24"/>
    </row>
    <row r="8016">
      <c r="J8016" s="18"/>
      <c r="N8016" s="24"/>
      <c r="Q8016" s="24"/>
      <c r="T8016" s="24"/>
      <c r="W8016" s="24"/>
      <c r="Z8016" s="24"/>
      <c r="AC8016" s="24"/>
      <c r="AI8016" s="24"/>
      <c r="AL8016" s="24"/>
      <c r="AO8016" s="24"/>
      <c r="AR8016" s="24"/>
      <c r="AU8016" s="24"/>
    </row>
    <row r="8017">
      <c r="J8017" s="18"/>
      <c r="N8017" s="24"/>
      <c r="Q8017" s="24"/>
      <c r="T8017" s="24"/>
      <c r="W8017" s="24"/>
      <c r="Z8017" s="24"/>
      <c r="AC8017" s="24"/>
      <c r="AI8017" s="24"/>
      <c r="AL8017" s="24"/>
      <c r="AO8017" s="24"/>
      <c r="AR8017" s="24"/>
      <c r="AU8017" s="24"/>
    </row>
    <row r="8018">
      <c r="J8018" s="18"/>
      <c r="N8018" s="24"/>
      <c r="Q8018" s="24"/>
      <c r="T8018" s="24"/>
      <c r="W8018" s="24"/>
      <c r="Z8018" s="24"/>
      <c r="AC8018" s="24"/>
      <c r="AI8018" s="24"/>
      <c r="AL8018" s="24"/>
      <c r="AO8018" s="24"/>
      <c r="AR8018" s="24"/>
      <c r="AU8018" s="24"/>
    </row>
    <row r="8019">
      <c r="J8019" s="18"/>
      <c r="N8019" s="24"/>
      <c r="Q8019" s="24"/>
      <c r="T8019" s="24"/>
      <c r="W8019" s="24"/>
      <c r="Z8019" s="24"/>
      <c r="AC8019" s="24"/>
      <c r="AI8019" s="24"/>
      <c r="AL8019" s="24"/>
      <c r="AO8019" s="24"/>
      <c r="AR8019" s="24"/>
      <c r="AU8019" s="24"/>
    </row>
    <row r="8020">
      <c r="J8020" s="18"/>
      <c r="N8020" s="24"/>
      <c r="Q8020" s="24"/>
      <c r="T8020" s="24"/>
      <c r="W8020" s="24"/>
      <c r="Z8020" s="24"/>
      <c r="AC8020" s="24"/>
      <c r="AI8020" s="24"/>
      <c r="AL8020" s="24"/>
      <c r="AO8020" s="24"/>
      <c r="AR8020" s="24"/>
      <c r="AU8020" s="24"/>
    </row>
    <row r="8021">
      <c r="J8021" s="18"/>
      <c r="N8021" s="24"/>
      <c r="Q8021" s="24"/>
      <c r="T8021" s="24"/>
      <c r="W8021" s="24"/>
      <c r="Z8021" s="24"/>
      <c r="AC8021" s="24"/>
      <c r="AI8021" s="24"/>
      <c r="AL8021" s="24"/>
      <c r="AO8021" s="24"/>
      <c r="AR8021" s="24"/>
      <c r="AU8021" s="24"/>
    </row>
    <row r="8022">
      <c r="J8022" s="18"/>
      <c r="N8022" s="24"/>
      <c r="Q8022" s="24"/>
      <c r="T8022" s="24"/>
      <c r="W8022" s="24"/>
      <c r="Z8022" s="24"/>
      <c r="AC8022" s="24"/>
      <c r="AI8022" s="24"/>
      <c r="AL8022" s="24"/>
      <c r="AO8022" s="24"/>
      <c r="AR8022" s="24"/>
      <c r="AU8022" s="24"/>
    </row>
    <row r="8023">
      <c r="J8023" s="18"/>
      <c r="N8023" s="24"/>
      <c r="Q8023" s="24"/>
      <c r="T8023" s="24"/>
      <c r="W8023" s="24"/>
      <c r="Z8023" s="24"/>
      <c r="AC8023" s="24"/>
      <c r="AI8023" s="24"/>
      <c r="AL8023" s="24"/>
      <c r="AO8023" s="24"/>
      <c r="AR8023" s="24"/>
      <c r="AU8023" s="24"/>
    </row>
    <row r="8024">
      <c r="J8024" s="18"/>
      <c r="N8024" s="24"/>
      <c r="Q8024" s="24"/>
      <c r="T8024" s="24"/>
      <c r="W8024" s="24"/>
      <c r="Z8024" s="24"/>
      <c r="AC8024" s="24"/>
      <c r="AI8024" s="24"/>
      <c r="AL8024" s="24"/>
      <c r="AO8024" s="24"/>
      <c r="AR8024" s="24"/>
      <c r="AU8024" s="24"/>
    </row>
    <row r="8025">
      <c r="J8025" s="18"/>
      <c r="N8025" s="24"/>
      <c r="Q8025" s="24"/>
      <c r="T8025" s="24"/>
      <c r="W8025" s="24"/>
      <c r="Z8025" s="24"/>
      <c r="AC8025" s="24"/>
      <c r="AI8025" s="24"/>
      <c r="AL8025" s="24"/>
      <c r="AO8025" s="24"/>
      <c r="AR8025" s="24"/>
      <c r="AU8025" s="24"/>
    </row>
    <row r="8026">
      <c r="J8026" s="18"/>
      <c r="N8026" s="24"/>
      <c r="Q8026" s="24"/>
      <c r="T8026" s="24"/>
      <c r="W8026" s="24"/>
      <c r="Z8026" s="24"/>
      <c r="AC8026" s="24"/>
      <c r="AI8026" s="24"/>
      <c r="AL8026" s="24"/>
      <c r="AO8026" s="24"/>
      <c r="AR8026" s="24"/>
      <c r="AU8026" s="24"/>
    </row>
    <row r="8027">
      <c r="J8027" s="18"/>
      <c r="N8027" s="24"/>
      <c r="Q8027" s="24"/>
      <c r="T8027" s="24"/>
      <c r="W8027" s="24"/>
      <c r="Z8027" s="24"/>
      <c r="AC8027" s="24"/>
      <c r="AI8027" s="24"/>
      <c r="AL8027" s="24"/>
      <c r="AO8027" s="24"/>
      <c r="AR8027" s="24"/>
      <c r="AU8027" s="24"/>
    </row>
    <row r="8028">
      <c r="J8028" s="18"/>
      <c r="N8028" s="24"/>
      <c r="Q8028" s="24"/>
      <c r="T8028" s="24"/>
      <c r="W8028" s="24"/>
      <c r="Z8028" s="24"/>
      <c r="AC8028" s="24"/>
      <c r="AI8028" s="24"/>
      <c r="AL8028" s="24"/>
      <c r="AO8028" s="24"/>
      <c r="AR8028" s="24"/>
      <c r="AU8028" s="24"/>
    </row>
    <row r="8029">
      <c r="J8029" s="18"/>
      <c r="N8029" s="24"/>
      <c r="Q8029" s="24"/>
      <c r="T8029" s="24"/>
      <c r="W8029" s="24"/>
      <c r="Z8029" s="24"/>
      <c r="AC8029" s="24"/>
      <c r="AI8029" s="24"/>
      <c r="AL8029" s="24"/>
      <c r="AO8029" s="24"/>
      <c r="AR8029" s="24"/>
      <c r="AU8029" s="24"/>
    </row>
    <row r="8030">
      <c r="J8030" s="18"/>
      <c r="N8030" s="24"/>
      <c r="Q8030" s="24"/>
      <c r="T8030" s="24"/>
      <c r="W8030" s="24"/>
      <c r="Z8030" s="24"/>
      <c r="AC8030" s="24"/>
      <c r="AI8030" s="24"/>
      <c r="AL8030" s="24"/>
      <c r="AO8030" s="24"/>
      <c r="AR8030" s="24"/>
      <c r="AU8030" s="24"/>
    </row>
    <row r="8031">
      <c r="J8031" s="18"/>
      <c r="N8031" s="24"/>
      <c r="Q8031" s="24"/>
      <c r="T8031" s="24"/>
      <c r="W8031" s="24"/>
      <c r="Z8031" s="24"/>
      <c r="AC8031" s="24"/>
      <c r="AI8031" s="24"/>
      <c r="AL8031" s="24"/>
      <c r="AO8031" s="24"/>
      <c r="AR8031" s="24"/>
      <c r="AU8031" s="24"/>
    </row>
    <row r="8032">
      <c r="J8032" s="18"/>
      <c r="N8032" s="24"/>
      <c r="Q8032" s="24"/>
      <c r="T8032" s="24"/>
      <c r="W8032" s="24"/>
      <c r="Z8032" s="24"/>
      <c r="AC8032" s="24"/>
      <c r="AI8032" s="24"/>
      <c r="AL8032" s="24"/>
      <c r="AO8032" s="24"/>
      <c r="AR8032" s="24"/>
      <c r="AU8032" s="24"/>
    </row>
    <row r="8033">
      <c r="J8033" s="18"/>
      <c r="N8033" s="24"/>
      <c r="Q8033" s="24"/>
      <c r="T8033" s="24"/>
      <c r="W8033" s="24"/>
      <c r="Z8033" s="24"/>
      <c r="AC8033" s="24"/>
      <c r="AI8033" s="24"/>
      <c r="AL8033" s="24"/>
      <c r="AO8033" s="24"/>
      <c r="AR8033" s="24"/>
      <c r="AU8033" s="24"/>
    </row>
    <row r="8034">
      <c r="J8034" s="18"/>
      <c r="N8034" s="24"/>
      <c r="Q8034" s="24"/>
      <c r="T8034" s="24"/>
      <c r="W8034" s="24"/>
      <c r="Z8034" s="24"/>
      <c r="AC8034" s="24"/>
      <c r="AI8034" s="24"/>
      <c r="AL8034" s="24"/>
      <c r="AO8034" s="24"/>
      <c r="AR8034" s="24"/>
      <c r="AU8034" s="24"/>
    </row>
    <row r="8035">
      <c r="J8035" s="18"/>
      <c r="N8035" s="24"/>
      <c r="Q8035" s="24"/>
      <c r="T8035" s="24"/>
      <c r="W8035" s="24"/>
      <c r="Z8035" s="24"/>
      <c r="AC8035" s="24"/>
      <c r="AI8035" s="24"/>
      <c r="AL8035" s="24"/>
      <c r="AO8035" s="24"/>
      <c r="AR8035" s="24"/>
      <c r="AU8035" s="24"/>
    </row>
    <row r="8036">
      <c r="J8036" s="18"/>
      <c r="N8036" s="24"/>
      <c r="Q8036" s="24"/>
      <c r="T8036" s="24"/>
      <c r="W8036" s="24"/>
      <c r="Z8036" s="24"/>
      <c r="AC8036" s="24"/>
      <c r="AI8036" s="24"/>
      <c r="AL8036" s="24"/>
      <c r="AO8036" s="24"/>
      <c r="AR8036" s="24"/>
      <c r="AU8036" s="24"/>
    </row>
    <row r="8037">
      <c r="J8037" s="18"/>
      <c r="N8037" s="24"/>
      <c r="Q8037" s="24"/>
      <c r="T8037" s="24"/>
      <c r="W8037" s="24"/>
      <c r="Z8037" s="24"/>
      <c r="AC8037" s="24"/>
      <c r="AI8037" s="24"/>
      <c r="AL8037" s="24"/>
      <c r="AO8037" s="24"/>
      <c r="AR8037" s="24"/>
      <c r="AU8037" s="24"/>
    </row>
    <row r="8038">
      <c r="J8038" s="18"/>
      <c r="N8038" s="24"/>
      <c r="Q8038" s="24"/>
      <c r="T8038" s="24"/>
      <c r="W8038" s="24"/>
      <c r="Z8038" s="24"/>
      <c r="AC8038" s="24"/>
      <c r="AI8038" s="24"/>
      <c r="AL8038" s="24"/>
      <c r="AO8038" s="24"/>
      <c r="AR8038" s="24"/>
      <c r="AU8038" s="24"/>
    </row>
    <row r="8039">
      <c r="J8039" s="18"/>
      <c r="N8039" s="24"/>
      <c r="Q8039" s="24"/>
      <c r="T8039" s="24"/>
      <c r="W8039" s="24"/>
      <c r="Z8039" s="24"/>
      <c r="AC8039" s="24"/>
      <c r="AI8039" s="24"/>
      <c r="AL8039" s="24"/>
      <c r="AO8039" s="24"/>
      <c r="AR8039" s="24"/>
      <c r="AU8039" s="24"/>
    </row>
    <row r="8040">
      <c r="J8040" s="18"/>
      <c r="N8040" s="24"/>
      <c r="Q8040" s="24"/>
      <c r="T8040" s="24"/>
      <c r="W8040" s="24"/>
      <c r="Z8040" s="24"/>
      <c r="AC8040" s="24"/>
      <c r="AI8040" s="24"/>
      <c r="AL8040" s="24"/>
      <c r="AO8040" s="24"/>
      <c r="AR8040" s="24"/>
      <c r="AU8040" s="24"/>
    </row>
    <row r="8041">
      <c r="J8041" s="18"/>
      <c r="N8041" s="24"/>
      <c r="Q8041" s="24"/>
      <c r="T8041" s="24"/>
      <c r="W8041" s="24"/>
      <c r="Z8041" s="24"/>
      <c r="AC8041" s="24"/>
      <c r="AI8041" s="24"/>
      <c r="AL8041" s="24"/>
      <c r="AO8041" s="24"/>
      <c r="AR8041" s="24"/>
      <c r="AU8041" s="24"/>
    </row>
    <row r="8042">
      <c r="J8042" s="18"/>
      <c r="N8042" s="24"/>
      <c r="Q8042" s="24"/>
      <c r="T8042" s="24"/>
      <c r="W8042" s="24"/>
      <c r="Z8042" s="24"/>
      <c r="AC8042" s="24"/>
      <c r="AI8042" s="24"/>
      <c r="AL8042" s="24"/>
      <c r="AO8042" s="24"/>
      <c r="AR8042" s="24"/>
      <c r="AU8042" s="24"/>
    </row>
    <row r="8043">
      <c r="J8043" s="18"/>
      <c r="N8043" s="24"/>
      <c r="Q8043" s="24"/>
      <c r="T8043" s="24"/>
      <c r="W8043" s="24"/>
      <c r="Z8043" s="24"/>
      <c r="AC8043" s="24"/>
      <c r="AI8043" s="24"/>
      <c r="AL8043" s="24"/>
      <c r="AO8043" s="24"/>
      <c r="AR8043" s="24"/>
      <c r="AU8043" s="24"/>
    </row>
    <row r="8044">
      <c r="J8044" s="18"/>
      <c r="N8044" s="24"/>
      <c r="Q8044" s="24"/>
      <c r="T8044" s="24"/>
      <c r="W8044" s="24"/>
      <c r="Z8044" s="24"/>
      <c r="AC8044" s="24"/>
      <c r="AI8044" s="24"/>
      <c r="AL8044" s="24"/>
      <c r="AO8044" s="24"/>
      <c r="AR8044" s="24"/>
      <c r="AU8044" s="24"/>
    </row>
    <row r="8045">
      <c r="J8045" s="18"/>
      <c r="N8045" s="24"/>
      <c r="Q8045" s="24"/>
      <c r="T8045" s="24"/>
      <c r="W8045" s="24"/>
      <c r="Z8045" s="24"/>
      <c r="AC8045" s="24"/>
      <c r="AI8045" s="24"/>
      <c r="AL8045" s="24"/>
      <c r="AO8045" s="24"/>
      <c r="AR8045" s="24"/>
      <c r="AU8045" s="24"/>
    </row>
    <row r="8046">
      <c r="J8046" s="18"/>
      <c r="N8046" s="24"/>
      <c r="Q8046" s="24"/>
      <c r="T8046" s="24"/>
      <c r="W8046" s="24"/>
      <c r="Z8046" s="24"/>
      <c r="AC8046" s="24"/>
      <c r="AI8046" s="24"/>
      <c r="AL8046" s="24"/>
      <c r="AO8046" s="24"/>
      <c r="AR8046" s="24"/>
      <c r="AU8046" s="24"/>
    </row>
    <row r="8047">
      <c r="J8047" s="18"/>
      <c r="N8047" s="24"/>
      <c r="Q8047" s="24"/>
      <c r="T8047" s="24"/>
      <c r="W8047" s="24"/>
      <c r="Z8047" s="24"/>
      <c r="AC8047" s="24"/>
      <c r="AI8047" s="24"/>
      <c r="AL8047" s="24"/>
      <c r="AO8047" s="24"/>
      <c r="AR8047" s="24"/>
      <c r="AU8047" s="24"/>
    </row>
    <row r="8048">
      <c r="J8048" s="18"/>
      <c r="N8048" s="24"/>
      <c r="Q8048" s="24"/>
      <c r="T8048" s="24"/>
      <c r="W8048" s="24"/>
      <c r="Z8048" s="24"/>
      <c r="AC8048" s="24"/>
      <c r="AI8048" s="24"/>
      <c r="AL8048" s="24"/>
      <c r="AO8048" s="24"/>
      <c r="AR8048" s="24"/>
      <c r="AU8048" s="24"/>
    </row>
    <row r="8049">
      <c r="J8049" s="18"/>
      <c r="N8049" s="24"/>
      <c r="Q8049" s="24"/>
      <c r="T8049" s="24"/>
      <c r="W8049" s="24"/>
      <c r="Z8049" s="24"/>
      <c r="AC8049" s="24"/>
      <c r="AI8049" s="24"/>
      <c r="AL8049" s="24"/>
      <c r="AO8049" s="24"/>
      <c r="AR8049" s="24"/>
      <c r="AU8049" s="24"/>
    </row>
    <row r="8050">
      <c r="J8050" s="18"/>
      <c r="N8050" s="24"/>
      <c r="Q8050" s="24"/>
      <c r="T8050" s="24"/>
      <c r="W8050" s="24"/>
      <c r="Z8050" s="24"/>
      <c r="AC8050" s="24"/>
      <c r="AI8050" s="24"/>
      <c r="AL8050" s="24"/>
      <c r="AO8050" s="24"/>
      <c r="AR8050" s="24"/>
      <c r="AU8050" s="24"/>
    </row>
    <row r="8051">
      <c r="J8051" s="18"/>
      <c r="N8051" s="24"/>
      <c r="Q8051" s="24"/>
      <c r="T8051" s="24"/>
      <c r="W8051" s="24"/>
      <c r="Z8051" s="24"/>
      <c r="AC8051" s="24"/>
      <c r="AI8051" s="24"/>
      <c r="AL8051" s="24"/>
      <c r="AO8051" s="24"/>
      <c r="AR8051" s="24"/>
      <c r="AU8051" s="24"/>
    </row>
    <row r="8052">
      <c r="J8052" s="18"/>
      <c r="N8052" s="24"/>
      <c r="Q8052" s="24"/>
      <c r="T8052" s="24"/>
      <c r="W8052" s="24"/>
      <c r="Z8052" s="24"/>
      <c r="AC8052" s="24"/>
      <c r="AI8052" s="24"/>
      <c r="AL8052" s="24"/>
      <c r="AO8052" s="24"/>
      <c r="AR8052" s="24"/>
      <c r="AU8052" s="24"/>
    </row>
    <row r="8053">
      <c r="J8053" s="18"/>
      <c r="N8053" s="24"/>
      <c r="Q8053" s="24"/>
      <c r="T8053" s="24"/>
      <c r="W8053" s="24"/>
      <c r="Z8053" s="24"/>
      <c r="AC8053" s="24"/>
      <c r="AI8053" s="24"/>
      <c r="AL8053" s="24"/>
      <c r="AO8053" s="24"/>
      <c r="AR8053" s="24"/>
      <c r="AU8053" s="24"/>
    </row>
    <row r="8054">
      <c r="J8054" s="18"/>
      <c r="N8054" s="24"/>
      <c r="Q8054" s="24"/>
      <c r="T8054" s="24"/>
      <c r="W8054" s="24"/>
      <c r="Z8054" s="24"/>
      <c r="AC8054" s="24"/>
      <c r="AI8054" s="24"/>
      <c r="AL8054" s="24"/>
      <c r="AO8054" s="24"/>
      <c r="AR8054" s="24"/>
      <c r="AU8054" s="24"/>
    </row>
    <row r="8055">
      <c r="J8055" s="18"/>
      <c r="N8055" s="24"/>
      <c r="Q8055" s="24"/>
      <c r="T8055" s="24"/>
      <c r="W8055" s="24"/>
      <c r="Z8055" s="24"/>
      <c r="AC8055" s="24"/>
      <c r="AI8055" s="24"/>
      <c r="AL8055" s="24"/>
      <c r="AO8055" s="24"/>
      <c r="AR8055" s="24"/>
      <c r="AU8055" s="24"/>
    </row>
    <row r="8056">
      <c r="J8056" s="18"/>
      <c r="N8056" s="24"/>
      <c r="Q8056" s="24"/>
      <c r="T8056" s="24"/>
      <c r="W8056" s="24"/>
      <c r="Z8056" s="24"/>
      <c r="AC8056" s="24"/>
      <c r="AI8056" s="24"/>
      <c r="AL8056" s="24"/>
      <c r="AO8056" s="24"/>
      <c r="AR8056" s="24"/>
      <c r="AU8056" s="24"/>
    </row>
    <row r="8057">
      <c r="J8057" s="18"/>
      <c r="N8057" s="24"/>
      <c r="Q8057" s="24"/>
      <c r="T8057" s="24"/>
      <c r="W8057" s="24"/>
      <c r="Z8057" s="24"/>
      <c r="AC8057" s="24"/>
      <c r="AI8057" s="24"/>
      <c r="AL8057" s="24"/>
      <c r="AO8057" s="24"/>
      <c r="AR8057" s="24"/>
      <c r="AU8057" s="24"/>
    </row>
    <row r="8058">
      <c r="J8058" s="18"/>
      <c r="N8058" s="24"/>
      <c r="Q8058" s="24"/>
      <c r="T8058" s="24"/>
      <c r="W8058" s="24"/>
      <c r="Z8058" s="24"/>
      <c r="AC8058" s="24"/>
      <c r="AI8058" s="24"/>
      <c r="AL8058" s="24"/>
      <c r="AO8058" s="24"/>
      <c r="AR8058" s="24"/>
      <c r="AU8058" s="24"/>
    </row>
    <row r="8059">
      <c r="J8059" s="18"/>
      <c r="N8059" s="24"/>
      <c r="Q8059" s="24"/>
      <c r="T8059" s="24"/>
      <c r="W8059" s="24"/>
      <c r="Z8059" s="24"/>
      <c r="AC8059" s="24"/>
      <c r="AI8059" s="24"/>
      <c r="AL8059" s="24"/>
      <c r="AO8059" s="24"/>
      <c r="AR8059" s="24"/>
      <c r="AU8059" s="24"/>
    </row>
    <row r="8060">
      <c r="J8060" s="18"/>
      <c r="N8060" s="24"/>
      <c r="Q8060" s="24"/>
      <c r="T8060" s="24"/>
      <c r="W8060" s="24"/>
      <c r="Z8060" s="24"/>
      <c r="AC8060" s="24"/>
      <c r="AI8060" s="24"/>
      <c r="AL8060" s="24"/>
      <c r="AO8060" s="24"/>
      <c r="AR8060" s="24"/>
      <c r="AU8060" s="24"/>
    </row>
    <row r="8061">
      <c r="J8061" s="18"/>
      <c r="N8061" s="24"/>
      <c r="Q8061" s="24"/>
      <c r="T8061" s="24"/>
      <c r="W8061" s="24"/>
      <c r="Z8061" s="24"/>
      <c r="AC8061" s="24"/>
      <c r="AI8061" s="24"/>
      <c r="AL8061" s="24"/>
      <c r="AO8061" s="24"/>
      <c r="AR8061" s="24"/>
      <c r="AU8061" s="24"/>
    </row>
    <row r="8062">
      <c r="J8062" s="18"/>
      <c r="N8062" s="24"/>
      <c r="Q8062" s="24"/>
      <c r="T8062" s="24"/>
      <c r="W8062" s="24"/>
      <c r="Z8062" s="24"/>
      <c r="AC8062" s="24"/>
      <c r="AI8062" s="24"/>
      <c r="AL8062" s="24"/>
      <c r="AO8062" s="24"/>
      <c r="AR8062" s="24"/>
      <c r="AU8062" s="24"/>
    </row>
    <row r="8063">
      <c r="J8063" s="18"/>
      <c r="N8063" s="24"/>
      <c r="Q8063" s="24"/>
      <c r="T8063" s="24"/>
      <c r="W8063" s="24"/>
      <c r="Z8063" s="24"/>
      <c r="AC8063" s="24"/>
      <c r="AI8063" s="24"/>
      <c r="AL8063" s="24"/>
      <c r="AO8063" s="24"/>
      <c r="AR8063" s="24"/>
      <c r="AU8063" s="24"/>
    </row>
    <row r="8064">
      <c r="J8064" s="18"/>
      <c r="N8064" s="24"/>
      <c r="Q8064" s="24"/>
      <c r="T8064" s="24"/>
      <c r="W8064" s="24"/>
      <c r="Z8064" s="24"/>
      <c r="AC8064" s="24"/>
      <c r="AI8064" s="24"/>
      <c r="AL8064" s="24"/>
      <c r="AO8064" s="24"/>
      <c r="AR8064" s="24"/>
      <c r="AU8064" s="24"/>
    </row>
    <row r="8065">
      <c r="J8065" s="18"/>
      <c r="N8065" s="24"/>
      <c r="Q8065" s="24"/>
      <c r="T8065" s="24"/>
      <c r="W8065" s="24"/>
      <c r="Z8065" s="24"/>
      <c r="AC8065" s="24"/>
      <c r="AI8065" s="24"/>
      <c r="AL8065" s="24"/>
      <c r="AO8065" s="24"/>
      <c r="AR8065" s="24"/>
      <c r="AU8065" s="24"/>
    </row>
    <row r="8066">
      <c r="J8066" s="18"/>
      <c r="N8066" s="24"/>
      <c r="Q8066" s="24"/>
      <c r="T8066" s="24"/>
      <c r="W8066" s="24"/>
      <c r="Z8066" s="24"/>
      <c r="AC8066" s="24"/>
      <c r="AI8066" s="24"/>
      <c r="AL8066" s="24"/>
      <c r="AO8066" s="24"/>
      <c r="AR8066" s="24"/>
      <c r="AU8066" s="24"/>
    </row>
    <row r="8067">
      <c r="J8067" s="18"/>
      <c r="N8067" s="24"/>
      <c r="Q8067" s="24"/>
      <c r="T8067" s="24"/>
      <c r="W8067" s="24"/>
      <c r="Z8067" s="24"/>
      <c r="AC8067" s="24"/>
      <c r="AI8067" s="24"/>
      <c r="AL8067" s="24"/>
      <c r="AO8067" s="24"/>
      <c r="AR8067" s="24"/>
      <c r="AU8067" s="24"/>
    </row>
    <row r="8068">
      <c r="J8068" s="18"/>
      <c r="N8068" s="24"/>
      <c r="Q8068" s="24"/>
      <c r="T8068" s="24"/>
      <c r="W8068" s="24"/>
      <c r="Z8068" s="24"/>
      <c r="AC8068" s="24"/>
      <c r="AI8068" s="24"/>
      <c r="AL8068" s="24"/>
      <c r="AO8068" s="24"/>
      <c r="AR8068" s="24"/>
      <c r="AU8068" s="24"/>
    </row>
    <row r="8069">
      <c r="J8069" s="18"/>
      <c r="N8069" s="24"/>
      <c r="Q8069" s="24"/>
      <c r="T8069" s="24"/>
      <c r="W8069" s="24"/>
      <c r="Z8069" s="24"/>
      <c r="AC8069" s="24"/>
      <c r="AI8069" s="24"/>
      <c r="AL8069" s="24"/>
      <c r="AO8069" s="24"/>
      <c r="AR8069" s="24"/>
      <c r="AU8069" s="24"/>
    </row>
    <row r="8070">
      <c r="J8070" s="18"/>
      <c r="N8070" s="24"/>
      <c r="Q8070" s="24"/>
      <c r="T8070" s="24"/>
      <c r="W8070" s="24"/>
      <c r="Z8070" s="24"/>
      <c r="AC8070" s="24"/>
      <c r="AI8070" s="24"/>
      <c r="AL8070" s="24"/>
      <c r="AO8070" s="24"/>
      <c r="AR8070" s="24"/>
      <c r="AU8070" s="24"/>
    </row>
    <row r="8071">
      <c r="J8071" s="18"/>
      <c r="N8071" s="24"/>
      <c r="Q8071" s="24"/>
      <c r="T8071" s="24"/>
      <c r="W8071" s="24"/>
      <c r="Z8071" s="24"/>
      <c r="AC8071" s="24"/>
      <c r="AI8071" s="24"/>
      <c r="AL8071" s="24"/>
      <c r="AO8071" s="24"/>
      <c r="AR8071" s="24"/>
      <c r="AU8071" s="24"/>
    </row>
    <row r="8072">
      <c r="J8072" s="18"/>
      <c r="N8072" s="24"/>
      <c r="Q8072" s="24"/>
      <c r="T8072" s="24"/>
      <c r="W8072" s="24"/>
      <c r="Z8072" s="24"/>
      <c r="AC8072" s="24"/>
      <c r="AI8072" s="24"/>
      <c r="AL8072" s="24"/>
      <c r="AO8072" s="24"/>
      <c r="AR8072" s="24"/>
      <c r="AU8072" s="24"/>
    </row>
    <row r="8073">
      <c r="J8073" s="18"/>
      <c r="N8073" s="24"/>
      <c r="Q8073" s="24"/>
      <c r="T8073" s="24"/>
      <c r="W8073" s="24"/>
      <c r="Z8073" s="24"/>
      <c r="AC8073" s="24"/>
      <c r="AI8073" s="24"/>
      <c r="AL8073" s="24"/>
      <c r="AO8073" s="24"/>
      <c r="AR8073" s="24"/>
      <c r="AU8073" s="24"/>
    </row>
    <row r="8074">
      <c r="J8074" s="18"/>
      <c r="N8074" s="24"/>
      <c r="Q8074" s="24"/>
      <c r="T8074" s="24"/>
      <c r="W8074" s="24"/>
      <c r="Z8074" s="24"/>
      <c r="AC8074" s="24"/>
      <c r="AI8074" s="24"/>
      <c r="AL8074" s="24"/>
      <c r="AO8074" s="24"/>
      <c r="AR8074" s="24"/>
      <c r="AU8074" s="24"/>
    </row>
    <row r="8075">
      <c r="J8075" s="18"/>
      <c r="N8075" s="24"/>
      <c r="Q8075" s="24"/>
      <c r="T8075" s="24"/>
      <c r="W8075" s="24"/>
      <c r="Z8075" s="24"/>
      <c r="AC8075" s="24"/>
      <c r="AI8075" s="24"/>
      <c r="AL8075" s="24"/>
      <c r="AO8075" s="24"/>
      <c r="AR8075" s="24"/>
      <c r="AU8075" s="24"/>
    </row>
    <row r="8076">
      <c r="J8076" s="18"/>
      <c r="N8076" s="24"/>
      <c r="Q8076" s="24"/>
      <c r="T8076" s="24"/>
      <c r="W8076" s="24"/>
      <c r="Z8076" s="24"/>
      <c r="AC8076" s="24"/>
      <c r="AI8076" s="24"/>
      <c r="AL8076" s="24"/>
      <c r="AO8076" s="24"/>
      <c r="AR8076" s="24"/>
      <c r="AU8076" s="24"/>
    </row>
    <row r="8077">
      <c r="J8077" s="18"/>
      <c r="N8077" s="24"/>
      <c r="Q8077" s="24"/>
      <c r="T8077" s="24"/>
      <c r="W8077" s="24"/>
      <c r="Z8077" s="24"/>
      <c r="AC8077" s="24"/>
      <c r="AI8077" s="24"/>
      <c r="AL8077" s="24"/>
      <c r="AO8077" s="24"/>
      <c r="AR8077" s="24"/>
      <c r="AU8077" s="24"/>
    </row>
    <row r="8078">
      <c r="J8078" s="18"/>
      <c r="N8078" s="24"/>
      <c r="Q8078" s="24"/>
      <c r="T8078" s="24"/>
      <c r="W8078" s="24"/>
      <c r="Z8078" s="24"/>
      <c r="AC8078" s="24"/>
      <c r="AI8078" s="24"/>
      <c r="AL8078" s="24"/>
      <c r="AO8078" s="24"/>
      <c r="AR8078" s="24"/>
      <c r="AU8078" s="24"/>
    </row>
    <row r="8079">
      <c r="J8079" s="18"/>
      <c r="N8079" s="24"/>
      <c r="Q8079" s="24"/>
      <c r="T8079" s="24"/>
      <c r="W8079" s="24"/>
      <c r="Z8079" s="24"/>
      <c r="AC8079" s="24"/>
      <c r="AI8079" s="24"/>
      <c r="AL8079" s="24"/>
      <c r="AO8079" s="24"/>
      <c r="AR8079" s="24"/>
      <c r="AU8079" s="24"/>
    </row>
    <row r="8080">
      <c r="J8080" s="18"/>
      <c r="N8080" s="24"/>
      <c r="Q8080" s="24"/>
      <c r="T8080" s="24"/>
      <c r="W8080" s="24"/>
      <c r="Z8080" s="24"/>
      <c r="AC8080" s="24"/>
      <c r="AI8080" s="24"/>
      <c r="AL8080" s="24"/>
      <c r="AO8080" s="24"/>
      <c r="AR8080" s="24"/>
      <c r="AU8080" s="24"/>
    </row>
    <row r="8081">
      <c r="J8081" s="18"/>
      <c r="N8081" s="24"/>
      <c r="Q8081" s="24"/>
      <c r="T8081" s="24"/>
      <c r="W8081" s="24"/>
      <c r="Z8081" s="24"/>
      <c r="AC8081" s="24"/>
      <c r="AI8081" s="24"/>
      <c r="AL8081" s="24"/>
      <c r="AO8081" s="24"/>
      <c r="AR8081" s="24"/>
      <c r="AU8081" s="24"/>
    </row>
    <row r="8082">
      <c r="J8082" s="18"/>
      <c r="N8082" s="24"/>
      <c r="Q8082" s="24"/>
      <c r="T8082" s="24"/>
      <c r="W8082" s="24"/>
      <c r="Z8082" s="24"/>
      <c r="AC8082" s="24"/>
      <c r="AI8082" s="24"/>
      <c r="AL8082" s="24"/>
      <c r="AO8082" s="24"/>
      <c r="AR8082" s="24"/>
      <c r="AU8082" s="24"/>
    </row>
    <row r="8083">
      <c r="J8083" s="18"/>
      <c r="N8083" s="24"/>
      <c r="Q8083" s="24"/>
      <c r="T8083" s="24"/>
      <c r="W8083" s="24"/>
      <c r="Z8083" s="24"/>
      <c r="AC8083" s="24"/>
      <c r="AI8083" s="24"/>
      <c r="AL8083" s="24"/>
      <c r="AO8083" s="24"/>
      <c r="AR8083" s="24"/>
      <c r="AU8083" s="24"/>
    </row>
    <row r="8084">
      <c r="J8084" s="18"/>
      <c r="N8084" s="24"/>
      <c r="Q8084" s="24"/>
      <c r="T8084" s="24"/>
      <c r="W8084" s="24"/>
      <c r="Z8084" s="24"/>
      <c r="AC8084" s="24"/>
      <c r="AI8084" s="24"/>
      <c r="AL8084" s="24"/>
      <c r="AO8084" s="24"/>
      <c r="AR8084" s="24"/>
      <c r="AU8084" s="24"/>
    </row>
    <row r="8085">
      <c r="J8085" s="18"/>
      <c r="N8085" s="24"/>
      <c r="Q8085" s="24"/>
      <c r="T8085" s="24"/>
      <c r="W8085" s="24"/>
      <c r="Z8085" s="24"/>
      <c r="AC8085" s="24"/>
      <c r="AI8085" s="24"/>
      <c r="AL8085" s="24"/>
      <c r="AO8085" s="24"/>
      <c r="AR8085" s="24"/>
      <c r="AU8085" s="24"/>
    </row>
    <row r="8086">
      <c r="J8086" s="18"/>
      <c r="N8086" s="24"/>
      <c r="Q8086" s="24"/>
      <c r="T8086" s="24"/>
      <c r="W8086" s="24"/>
      <c r="Z8086" s="24"/>
      <c r="AC8086" s="24"/>
      <c r="AI8086" s="24"/>
      <c r="AL8086" s="24"/>
      <c r="AO8086" s="24"/>
      <c r="AR8086" s="24"/>
      <c r="AU8086" s="24"/>
    </row>
    <row r="8087">
      <c r="J8087" s="18"/>
      <c r="N8087" s="24"/>
      <c r="Q8087" s="24"/>
      <c r="T8087" s="24"/>
      <c r="W8087" s="24"/>
      <c r="Z8087" s="24"/>
      <c r="AC8087" s="24"/>
      <c r="AI8087" s="24"/>
      <c r="AL8087" s="24"/>
      <c r="AO8087" s="24"/>
      <c r="AR8087" s="24"/>
      <c r="AU8087" s="24"/>
    </row>
    <row r="8088">
      <c r="J8088" s="18"/>
      <c r="N8088" s="24"/>
      <c r="Q8088" s="24"/>
      <c r="T8088" s="24"/>
      <c r="W8088" s="24"/>
      <c r="Z8088" s="24"/>
      <c r="AC8088" s="24"/>
      <c r="AI8088" s="24"/>
      <c r="AL8088" s="24"/>
      <c r="AO8088" s="24"/>
      <c r="AR8088" s="24"/>
      <c r="AU8088" s="24"/>
    </row>
    <row r="8089">
      <c r="J8089" s="18"/>
      <c r="N8089" s="24"/>
      <c r="Q8089" s="24"/>
      <c r="T8089" s="24"/>
      <c r="W8089" s="24"/>
      <c r="Z8089" s="24"/>
      <c r="AC8089" s="24"/>
      <c r="AI8089" s="24"/>
      <c r="AL8089" s="24"/>
      <c r="AO8089" s="24"/>
      <c r="AR8089" s="24"/>
      <c r="AU8089" s="24"/>
    </row>
    <row r="8090">
      <c r="J8090" s="18"/>
      <c r="N8090" s="24"/>
      <c r="Q8090" s="24"/>
      <c r="T8090" s="24"/>
      <c r="W8090" s="24"/>
      <c r="Z8090" s="24"/>
      <c r="AC8090" s="24"/>
      <c r="AI8090" s="24"/>
      <c r="AL8090" s="24"/>
      <c r="AO8090" s="24"/>
      <c r="AR8090" s="24"/>
      <c r="AU8090" s="24"/>
    </row>
    <row r="8091">
      <c r="J8091" s="18"/>
      <c r="N8091" s="24"/>
      <c r="Q8091" s="24"/>
      <c r="T8091" s="24"/>
      <c r="W8091" s="24"/>
      <c r="Z8091" s="24"/>
      <c r="AC8091" s="24"/>
      <c r="AI8091" s="24"/>
      <c r="AL8091" s="24"/>
      <c r="AO8091" s="24"/>
      <c r="AR8091" s="24"/>
      <c r="AU8091" s="24"/>
    </row>
    <row r="8092">
      <c r="J8092" s="18"/>
      <c r="N8092" s="24"/>
      <c r="Q8092" s="24"/>
      <c r="T8092" s="24"/>
      <c r="W8092" s="24"/>
      <c r="Z8092" s="24"/>
      <c r="AC8092" s="24"/>
      <c r="AI8092" s="24"/>
      <c r="AL8092" s="24"/>
      <c r="AO8092" s="24"/>
      <c r="AR8092" s="24"/>
      <c r="AU8092" s="24"/>
    </row>
    <row r="8093">
      <c r="J8093" s="18"/>
      <c r="N8093" s="24"/>
      <c r="Q8093" s="24"/>
      <c r="T8093" s="24"/>
      <c r="W8093" s="24"/>
      <c r="Z8093" s="24"/>
      <c r="AC8093" s="24"/>
      <c r="AI8093" s="24"/>
      <c r="AL8093" s="24"/>
      <c r="AO8093" s="24"/>
      <c r="AR8093" s="24"/>
      <c r="AU8093" s="24"/>
    </row>
    <row r="8094">
      <c r="J8094" s="18"/>
      <c r="N8094" s="24"/>
      <c r="Q8094" s="24"/>
      <c r="T8094" s="24"/>
      <c r="W8094" s="24"/>
      <c r="Z8094" s="24"/>
      <c r="AC8094" s="24"/>
      <c r="AI8094" s="24"/>
      <c r="AL8094" s="24"/>
      <c r="AO8094" s="24"/>
      <c r="AR8094" s="24"/>
      <c r="AU8094" s="24"/>
    </row>
    <row r="8095">
      <c r="J8095" s="18"/>
      <c r="N8095" s="24"/>
      <c r="Q8095" s="24"/>
      <c r="T8095" s="24"/>
      <c r="W8095" s="24"/>
      <c r="Z8095" s="24"/>
      <c r="AC8095" s="24"/>
      <c r="AI8095" s="24"/>
      <c r="AL8095" s="24"/>
      <c r="AO8095" s="24"/>
      <c r="AR8095" s="24"/>
      <c r="AU8095" s="24"/>
    </row>
    <row r="8096">
      <c r="J8096" s="18"/>
      <c r="N8096" s="24"/>
      <c r="Q8096" s="24"/>
      <c r="T8096" s="24"/>
      <c r="W8096" s="24"/>
      <c r="Z8096" s="24"/>
      <c r="AC8096" s="24"/>
      <c r="AI8096" s="24"/>
      <c r="AL8096" s="24"/>
      <c r="AO8096" s="24"/>
      <c r="AR8096" s="24"/>
      <c r="AU8096" s="24"/>
    </row>
    <row r="8097">
      <c r="J8097" s="18"/>
      <c r="N8097" s="24"/>
      <c r="Q8097" s="24"/>
      <c r="T8097" s="24"/>
      <c r="W8097" s="24"/>
      <c r="Z8097" s="24"/>
      <c r="AC8097" s="24"/>
      <c r="AI8097" s="24"/>
      <c r="AL8097" s="24"/>
      <c r="AO8097" s="24"/>
      <c r="AR8097" s="24"/>
      <c r="AU8097" s="24"/>
    </row>
    <row r="8098">
      <c r="J8098" s="18"/>
      <c r="N8098" s="24"/>
      <c r="Q8098" s="24"/>
      <c r="T8098" s="24"/>
      <c r="W8098" s="24"/>
      <c r="Z8098" s="24"/>
      <c r="AC8098" s="24"/>
      <c r="AI8098" s="24"/>
      <c r="AL8098" s="24"/>
      <c r="AO8098" s="24"/>
      <c r="AR8098" s="24"/>
      <c r="AU8098" s="24"/>
    </row>
    <row r="8099">
      <c r="J8099" s="18"/>
      <c r="N8099" s="24"/>
      <c r="Q8099" s="24"/>
      <c r="T8099" s="24"/>
      <c r="W8099" s="24"/>
      <c r="Z8099" s="24"/>
      <c r="AC8099" s="24"/>
      <c r="AI8099" s="24"/>
      <c r="AL8099" s="24"/>
      <c r="AO8099" s="24"/>
      <c r="AR8099" s="24"/>
      <c r="AU8099" s="24"/>
    </row>
    <row r="8100">
      <c r="J8100" s="18"/>
      <c r="N8100" s="24"/>
      <c r="Q8100" s="24"/>
      <c r="T8100" s="24"/>
      <c r="W8100" s="24"/>
      <c r="Z8100" s="24"/>
      <c r="AC8100" s="24"/>
      <c r="AI8100" s="24"/>
      <c r="AL8100" s="24"/>
      <c r="AO8100" s="24"/>
      <c r="AR8100" s="24"/>
      <c r="AU8100" s="24"/>
    </row>
    <row r="8101">
      <c r="J8101" s="18"/>
      <c r="N8101" s="24"/>
      <c r="Q8101" s="24"/>
      <c r="T8101" s="24"/>
      <c r="W8101" s="24"/>
      <c r="Z8101" s="24"/>
      <c r="AC8101" s="24"/>
      <c r="AI8101" s="24"/>
      <c r="AL8101" s="24"/>
      <c r="AO8101" s="24"/>
      <c r="AR8101" s="24"/>
      <c r="AU8101" s="24"/>
    </row>
    <row r="8102">
      <c r="J8102" s="18"/>
      <c r="N8102" s="24"/>
      <c r="Q8102" s="24"/>
      <c r="T8102" s="24"/>
      <c r="W8102" s="24"/>
      <c r="Z8102" s="24"/>
      <c r="AC8102" s="24"/>
      <c r="AI8102" s="24"/>
      <c r="AL8102" s="24"/>
      <c r="AO8102" s="24"/>
      <c r="AR8102" s="24"/>
      <c r="AU8102" s="24"/>
    </row>
    <row r="8103">
      <c r="J8103" s="18"/>
      <c r="N8103" s="24"/>
      <c r="Q8103" s="24"/>
      <c r="T8103" s="24"/>
      <c r="W8103" s="24"/>
      <c r="Z8103" s="24"/>
      <c r="AC8103" s="24"/>
      <c r="AI8103" s="24"/>
      <c r="AL8103" s="24"/>
      <c r="AO8103" s="24"/>
      <c r="AR8103" s="24"/>
      <c r="AU8103" s="24"/>
    </row>
    <row r="8104">
      <c r="J8104" s="18"/>
      <c r="N8104" s="24"/>
      <c r="Q8104" s="24"/>
      <c r="T8104" s="24"/>
      <c r="W8104" s="24"/>
      <c r="Z8104" s="24"/>
      <c r="AC8104" s="24"/>
      <c r="AI8104" s="24"/>
      <c r="AL8104" s="24"/>
      <c r="AO8104" s="24"/>
      <c r="AR8104" s="24"/>
      <c r="AU8104" s="24"/>
    </row>
    <row r="8105">
      <c r="J8105" s="18"/>
      <c r="N8105" s="24"/>
      <c r="Q8105" s="24"/>
      <c r="T8105" s="24"/>
      <c r="W8105" s="24"/>
      <c r="Z8105" s="24"/>
      <c r="AC8105" s="24"/>
      <c r="AI8105" s="24"/>
      <c r="AL8105" s="24"/>
      <c r="AO8105" s="24"/>
      <c r="AR8105" s="24"/>
      <c r="AU8105" s="24"/>
    </row>
    <row r="8106">
      <c r="J8106" s="18"/>
      <c r="N8106" s="24"/>
      <c r="Q8106" s="24"/>
      <c r="T8106" s="24"/>
      <c r="W8106" s="24"/>
      <c r="Z8106" s="24"/>
      <c r="AC8106" s="24"/>
      <c r="AI8106" s="24"/>
      <c r="AL8106" s="24"/>
      <c r="AO8106" s="24"/>
      <c r="AR8106" s="24"/>
      <c r="AU8106" s="24"/>
    </row>
    <row r="8107">
      <c r="J8107" s="18"/>
      <c r="N8107" s="24"/>
      <c r="Q8107" s="24"/>
      <c r="T8107" s="24"/>
      <c r="W8107" s="24"/>
      <c r="Z8107" s="24"/>
      <c r="AC8107" s="24"/>
      <c r="AI8107" s="24"/>
      <c r="AL8107" s="24"/>
      <c r="AO8107" s="24"/>
      <c r="AR8107" s="24"/>
      <c r="AU8107" s="24"/>
    </row>
    <row r="8108">
      <c r="J8108" s="18"/>
      <c r="N8108" s="24"/>
      <c r="Q8108" s="24"/>
      <c r="T8108" s="24"/>
      <c r="W8108" s="24"/>
      <c r="Z8108" s="24"/>
      <c r="AC8108" s="24"/>
      <c r="AI8108" s="24"/>
      <c r="AL8108" s="24"/>
      <c r="AO8108" s="24"/>
      <c r="AR8108" s="24"/>
      <c r="AU8108" s="24"/>
    </row>
    <row r="8109">
      <c r="J8109" s="18"/>
      <c r="N8109" s="24"/>
      <c r="Q8109" s="24"/>
      <c r="T8109" s="24"/>
      <c r="W8109" s="24"/>
      <c r="Z8109" s="24"/>
      <c r="AC8109" s="24"/>
      <c r="AI8109" s="24"/>
      <c r="AL8109" s="24"/>
      <c r="AO8109" s="24"/>
      <c r="AR8109" s="24"/>
      <c r="AU8109" s="24"/>
    </row>
    <row r="8110">
      <c r="J8110" s="18"/>
      <c r="N8110" s="24"/>
      <c r="Q8110" s="24"/>
      <c r="T8110" s="24"/>
      <c r="W8110" s="24"/>
      <c r="Z8110" s="24"/>
      <c r="AC8110" s="24"/>
      <c r="AI8110" s="24"/>
      <c r="AL8110" s="24"/>
      <c r="AO8110" s="24"/>
      <c r="AR8110" s="24"/>
      <c r="AU8110" s="24"/>
    </row>
    <row r="8111">
      <c r="J8111" s="18"/>
      <c r="N8111" s="24"/>
      <c r="Q8111" s="24"/>
      <c r="T8111" s="24"/>
      <c r="W8111" s="24"/>
      <c r="Z8111" s="24"/>
      <c r="AC8111" s="24"/>
      <c r="AI8111" s="24"/>
      <c r="AL8111" s="24"/>
      <c r="AO8111" s="24"/>
      <c r="AR8111" s="24"/>
      <c r="AU8111" s="24"/>
    </row>
    <row r="8112">
      <c r="J8112" s="18"/>
      <c r="N8112" s="24"/>
      <c r="Q8112" s="24"/>
      <c r="T8112" s="24"/>
      <c r="W8112" s="24"/>
      <c r="Z8112" s="24"/>
      <c r="AC8112" s="24"/>
      <c r="AI8112" s="24"/>
      <c r="AL8112" s="24"/>
      <c r="AO8112" s="24"/>
      <c r="AR8112" s="24"/>
      <c r="AU8112" s="24"/>
    </row>
    <row r="8113">
      <c r="J8113" s="18"/>
      <c r="N8113" s="24"/>
      <c r="Q8113" s="24"/>
      <c r="T8113" s="24"/>
      <c r="W8113" s="24"/>
      <c r="Z8113" s="24"/>
      <c r="AC8113" s="24"/>
      <c r="AI8113" s="24"/>
      <c r="AL8113" s="24"/>
      <c r="AO8113" s="24"/>
      <c r="AR8113" s="24"/>
      <c r="AU8113" s="24"/>
    </row>
    <row r="8114">
      <c r="J8114" s="18"/>
      <c r="N8114" s="24"/>
      <c r="Q8114" s="24"/>
      <c r="T8114" s="24"/>
      <c r="W8114" s="24"/>
      <c r="Z8114" s="24"/>
      <c r="AC8114" s="24"/>
      <c r="AI8114" s="24"/>
      <c r="AL8114" s="24"/>
      <c r="AO8114" s="24"/>
      <c r="AR8114" s="24"/>
      <c r="AU8114" s="24"/>
    </row>
    <row r="8115">
      <c r="J8115" s="18"/>
      <c r="N8115" s="24"/>
      <c r="Q8115" s="24"/>
      <c r="T8115" s="24"/>
      <c r="W8115" s="24"/>
      <c r="Z8115" s="24"/>
      <c r="AC8115" s="24"/>
      <c r="AI8115" s="24"/>
      <c r="AL8115" s="24"/>
      <c r="AO8115" s="24"/>
      <c r="AR8115" s="24"/>
      <c r="AU8115" s="24"/>
    </row>
    <row r="8116">
      <c r="J8116" s="18"/>
      <c r="N8116" s="24"/>
      <c r="Q8116" s="24"/>
      <c r="T8116" s="24"/>
      <c r="W8116" s="24"/>
      <c r="Z8116" s="24"/>
      <c r="AC8116" s="24"/>
      <c r="AI8116" s="24"/>
      <c r="AL8116" s="24"/>
      <c r="AO8116" s="24"/>
      <c r="AR8116" s="24"/>
      <c r="AU8116" s="24"/>
    </row>
    <row r="8117">
      <c r="J8117" s="18"/>
      <c r="N8117" s="24"/>
      <c r="Q8117" s="24"/>
      <c r="T8117" s="24"/>
      <c r="W8117" s="24"/>
      <c r="Z8117" s="24"/>
      <c r="AC8117" s="24"/>
      <c r="AI8117" s="24"/>
      <c r="AL8117" s="24"/>
      <c r="AO8117" s="24"/>
      <c r="AR8117" s="24"/>
      <c r="AU8117" s="24"/>
    </row>
    <row r="8118">
      <c r="J8118" s="18"/>
      <c r="N8118" s="24"/>
      <c r="Q8118" s="24"/>
      <c r="T8118" s="24"/>
      <c r="W8118" s="24"/>
      <c r="Z8118" s="24"/>
      <c r="AC8118" s="24"/>
      <c r="AI8118" s="24"/>
      <c r="AL8118" s="24"/>
      <c r="AO8118" s="24"/>
      <c r="AR8118" s="24"/>
      <c r="AU8118" s="24"/>
    </row>
    <row r="8119">
      <c r="J8119" s="18"/>
      <c r="N8119" s="24"/>
      <c r="Q8119" s="24"/>
      <c r="T8119" s="24"/>
      <c r="W8119" s="24"/>
      <c r="Z8119" s="24"/>
      <c r="AC8119" s="24"/>
      <c r="AI8119" s="24"/>
      <c r="AL8119" s="24"/>
      <c r="AO8119" s="24"/>
      <c r="AR8119" s="24"/>
      <c r="AU8119" s="24"/>
    </row>
    <row r="8120">
      <c r="J8120" s="18"/>
      <c r="N8120" s="24"/>
      <c r="Q8120" s="24"/>
      <c r="T8120" s="24"/>
      <c r="W8120" s="24"/>
      <c r="Z8120" s="24"/>
      <c r="AC8120" s="24"/>
      <c r="AI8120" s="24"/>
      <c r="AL8120" s="24"/>
      <c r="AO8120" s="24"/>
      <c r="AR8120" s="24"/>
      <c r="AU8120" s="24"/>
    </row>
    <row r="8121">
      <c r="J8121" s="18"/>
      <c r="N8121" s="24"/>
      <c r="Q8121" s="24"/>
      <c r="T8121" s="24"/>
      <c r="W8121" s="24"/>
      <c r="Z8121" s="24"/>
      <c r="AC8121" s="24"/>
      <c r="AI8121" s="24"/>
      <c r="AL8121" s="24"/>
      <c r="AO8121" s="24"/>
      <c r="AR8121" s="24"/>
      <c r="AU8121" s="24"/>
    </row>
    <row r="8122">
      <c r="J8122" s="18"/>
      <c r="N8122" s="24"/>
      <c r="Q8122" s="24"/>
      <c r="T8122" s="24"/>
      <c r="W8122" s="24"/>
      <c r="Z8122" s="24"/>
      <c r="AC8122" s="24"/>
      <c r="AI8122" s="24"/>
      <c r="AL8122" s="24"/>
      <c r="AO8122" s="24"/>
      <c r="AR8122" s="24"/>
      <c r="AU8122" s="24"/>
    </row>
    <row r="8123">
      <c r="J8123" s="18"/>
      <c r="N8123" s="24"/>
      <c r="Q8123" s="24"/>
      <c r="T8123" s="24"/>
      <c r="W8123" s="24"/>
      <c r="Z8123" s="24"/>
      <c r="AC8123" s="24"/>
      <c r="AI8123" s="24"/>
      <c r="AL8123" s="24"/>
      <c r="AO8123" s="24"/>
      <c r="AR8123" s="24"/>
      <c r="AU8123" s="24"/>
    </row>
    <row r="8124">
      <c r="J8124" s="18"/>
      <c r="N8124" s="24"/>
      <c r="Q8124" s="24"/>
      <c r="T8124" s="24"/>
      <c r="W8124" s="24"/>
      <c r="Z8124" s="24"/>
      <c r="AC8124" s="24"/>
      <c r="AI8124" s="24"/>
      <c r="AL8124" s="24"/>
      <c r="AO8124" s="24"/>
      <c r="AR8124" s="24"/>
      <c r="AU8124" s="24"/>
    </row>
    <row r="8125">
      <c r="J8125" s="18"/>
      <c r="N8125" s="24"/>
      <c r="Q8125" s="24"/>
      <c r="T8125" s="24"/>
      <c r="W8125" s="24"/>
      <c r="Z8125" s="24"/>
      <c r="AC8125" s="24"/>
      <c r="AI8125" s="24"/>
      <c r="AL8125" s="24"/>
      <c r="AO8125" s="24"/>
      <c r="AR8125" s="24"/>
      <c r="AU8125" s="24"/>
    </row>
    <row r="8126">
      <c r="J8126" s="18"/>
      <c r="N8126" s="24"/>
      <c r="Q8126" s="24"/>
      <c r="T8126" s="24"/>
      <c r="W8126" s="24"/>
      <c r="Z8126" s="24"/>
      <c r="AC8126" s="24"/>
      <c r="AI8126" s="24"/>
      <c r="AL8126" s="24"/>
      <c r="AO8126" s="24"/>
      <c r="AR8126" s="24"/>
      <c r="AU8126" s="24"/>
    </row>
    <row r="8127">
      <c r="J8127" s="18"/>
      <c r="N8127" s="24"/>
      <c r="Q8127" s="24"/>
      <c r="T8127" s="24"/>
      <c r="W8127" s="24"/>
      <c r="Z8127" s="24"/>
      <c r="AC8127" s="24"/>
      <c r="AI8127" s="24"/>
      <c r="AL8127" s="24"/>
      <c r="AO8127" s="24"/>
      <c r="AR8127" s="24"/>
      <c r="AU8127" s="24"/>
    </row>
    <row r="8128">
      <c r="J8128" s="18"/>
      <c r="N8128" s="24"/>
      <c r="Q8128" s="24"/>
      <c r="T8128" s="24"/>
      <c r="W8128" s="24"/>
      <c r="Z8128" s="24"/>
      <c r="AC8128" s="24"/>
      <c r="AI8128" s="24"/>
      <c r="AL8128" s="24"/>
      <c r="AO8128" s="24"/>
      <c r="AR8128" s="24"/>
      <c r="AU8128" s="24"/>
    </row>
    <row r="8129">
      <c r="J8129" s="18"/>
      <c r="N8129" s="24"/>
      <c r="Q8129" s="24"/>
      <c r="T8129" s="24"/>
      <c r="W8129" s="24"/>
      <c r="Z8129" s="24"/>
      <c r="AC8129" s="24"/>
      <c r="AI8129" s="24"/>
      <c r="AL8129" s="24"/>
      <c r="AO8129" s="24"/>
      <c r="AR8129" s="24"/>
      <c r="AU8129" s="24"/>
    </row>
    <row r="8130">
      <c r="J8130" s="18"/>
      <c r="N8130" s="24"/>
      <c r="Q8130" s="24"/>
      <c r="T8130" s="24"/>
      <c r="W8130" s="24"/>
      <c r="Z8130" s="24"/>
      <c r="AC8130" s="24"/>
      <c r="AI8130" s="24"/>
      <c r="AL8130" s="24"/>
      <c r="AO8130" s="24"/>
      <c r="AR8130" s="24"/>
      <c r="AU8130" s="24"/>
    </row>
    <row r="8131">
      <c r="J8131" s="18"/>
      <c r="N8131" s="24"/>
      <c r="Q8131" s="24"/>
      <c r="T8131" s="24"/>
      <c r="W8131" s="24"/>
      <c r="Z8131" s="24"/>
      <c r="AC8131" s="24"/>
      <c r="AI8131" s="24"/>
      <c r="AL8131" s="24"/>
      <c r="AO8131" s="24"/>
      <c r="AR8131" s="24"/>
      <c r="AU8131" s="24"/>
    </row>
    <row r="8132">
      <c r="J8132" s="18"/>
      <c r="N8132" s="24"/>
      <c r="Q8132" s="24"/>
      <c r="T8132" s="24"/>
      <c r="W8132" s="24"/>
      <c r="Z8132" s="24"/>
      <c r="AC8132" s="24"/>
      <c r="AI8132" s="24"/>
      <c r="AL8132" s="24"/>
      <c r="AO8132" s="24"/>
      <c r="AR8132" s="24"/>
      <c r="AU8132" s="24"/>
    </row>
    <row r="8133">
      <c r="J8133" s="18"/>
      <c r="N8133" s="24"/>
      <c r="Q8133" s="24"/>
      <c r="T8133" s="24"/>
      <c r="W8133" s="24"/>
      <c r="Z8133" s="24"/>
      <c r="AC8133" s="24"/>
      <c r="AI8133" s="24"/>
      <c r="AL8133" s="24"/>
      <c r="AO8133" s="24"/>
      <c r="AR8133" s="24"/>
      <c r="AU8133" s="24"/>
    </row>
    <row r="8134">
      <c r="J8134" s="18"/>
      <c r="N8134" s="24"/>
      <c r="Q8134" s="24"/>
      <c r="T8134" s="24"/>
      <c r="W8134" s="24"/>
      <c r="Z8134" s="24"/>
      <c r="AC8134" s="24"/>
      <c r="AI8134" s="24"/>
      <c r="AL8134" s="24"/>
      <c r="AO8134" s="24"/>
      <c r="AR8134" s="24"/>
      <c r="AU8134" s="24"/>
    </row>
    <row r="8135">
      <c r="J8135" s="18"/>
      <c r="N8135" s="24"/>
      <c r="Q8135" s="24"/>
      <c r="T8135" s="24"/>
      <c r="W8135" s="24"/>
      <c r="Z8135" s="24"/>
      <c r="AC8135" s="24"/>
      <c r="AI8135" s="24"/>
      <c r="AL8135" s="24"/>
      <c r="AO8135" s="24"/>
      <c r="AR8135" s="24"/>
      <c r="AU8135" s="24"/>
    </row>
    <row r="8136">
      <c r="J8136" s="18"/>
      <c r="N8136" s="24"/>
      <c r="Q8136" s="24"/>
      <c r="T8136" s="24"/>
      <c r="W8136" s="24"/>
      <c r="Z8136" s="24"/>
      <c r="AC8136" s="24"/>
      <c r="AI8136" s="24"/>
      <c r="AL8136" s="24"/>
      <c r="AO8136" s="24"/>
      <c r="AR8136" s="24"/>
      <c r="AU8136" s="24"/>
    </row>
    <row r="8137">
      <c r="J8137" s="18"/>
      <c r="N8137" s="24"/>
      <c r="Q8137" s="24"/>
      <c r="T8137" s="24"/>
      <c r="W8137" s="24"/>
      <c r="Z8137" s="24"/>
      <c r="AC8137" s="24"/>
      <c r="AI8137" s="24"/>
      <c r="AL8137" s="24"/>
      <c r="AO8137" s="24"/>
      <c r="AR8137" s="24"/>
      <c r="AU8137" s="24"/>
    </row>
    <row r="8138">
      <c r="J8138" s="18"/>
      <c r="N8138" s="24"/>
      <c r="Q8138" s="24"/>
      <c r="T8138" s="24"/>
      <c r="W8138" s="24"/>
      <c r="Z8138" s="24"/>
      <c r="AC8138" s="24"/>
      <c r="AI8138" s="24"/>
      <c r="AL8138" s="24"/>
      <c r="AO8138" s="24"/>
      <c r="AR8138" s="24"/>
      <c r="AU8138" s="24"/>
    </row>
    <row r="8139">
      <c r="J8139" s="18"/>
      <c r="N8139" s="24"/>
      <c r="Q8139" s="24"/>
      <c r="T8139" s="24"/>
      <c r="W8139" s="24"/>
      <c r="Z8139" s="24"/>
      <c r="AC8139" s="24"/>
      <c r="AI8139" s="24"/>
      <c r="AL8139" s="24"/>
      <c r="AO8139" s="24"/>
      <c r="AR8139" s="24"/>
      <c r="AU8139" s="24"/>
    </row>
    <row r="8140">
      <c r="J8140" s="18"/>
      <c r="N8140" s="24"/>
      <c r="Q8140" s="24"/>
      <c r="T8140" s="24"/>
      <c r="W8140" s="24"/>
      <c r="Z8140" s="24"/>
      <c r="AC8140" s="24"/>
      <c r="AI8140" s="24"/>
      <c r="AL8140" s="24"/>
      <c r="AO8140" s="24"/>
      <c r="AR8140" s="24"/>
      <c r="AU8140" s="24"/>
    </row>
    <row r="8141">
      <c r="J8141" s="18"/>
      <c r="N8141" s="24"/>
      <c r="Q8141" s="24"/>
      <c r="T8141" s="24"/>
      <c r="W8141" s="24"/>
      <c r="Z8141" s="24"/>
      <c r="AC8141" s="24"/>
      <c r="AI8141" s="24"/>
      <c r="AL8141" s="24"/>
      <c r="AO8141" s="24"/>
      <c r="AR8141" s="24"/>
      <c r="AU8141" s="24"/>
    </row>
    <row r="8142">
      <c r="J8142" s="18"/>
      <c r="N8142" s="24"/>
      <c r="Q8142" s="24"/>
      <c r="T8142" s="24"/>
      <c r="W8142" s="24"/>
      <c r="Z8142" s="24"/>
      <c r="AC8142" s="24"/>
      <c r="AI8142" s="24"/>
      <c r="AL8142" s="24"/>
      <c r="AO8142" s="24"/>
      <c r="AR8142" s="24"/>
      <c r="AU8142" s="24"/>
    </row>
    <row r="8143">
      <c r="J8143" s="18"/>
      <c r="N8143" s="24"/>
      <c r="Q8143" s="24"/>
      <c r="T8143" s="24"/>
      <c r="W8143" s="24"/>
      <c r="Z8143" s="24"/>
      <c r="AC8143" s="24"/>
      <c r="AI8143" s="24"/>
      <c r="AL8143" s="24"/>
      <c r="AO8143" s="24"/>
      <c r="AR8143" s="24"/>
      <c r="AU8143" s="24"/>
    </row>
    <row r="8144">
      <c r="J8144" s="18"/>
      <c r="N8144" s="24"/>
      <c r="Q8144" s="24"/>
      <c r="T8144" s="24"/>
      <c r="W8144" s="24"/>
      <c r="Z8144" s="24"/>
      <c r="AC8144" s="24"/>
      <c r="AI8144" s="24"/>
      <c r="AL8144" s="24"/>
      <c r="AO8144" s="24"/>
      <c r="AR8144" s="24"/>
      <c r="AU8144" s="24"/>
    </row>
    <row r="8145">
      <c r="J8145" s="18"/>
      <c r="N8145" s="24"/>
      <c r="Q8145" s="24"/>
      <c r="T8145" s="24"/>
      <c r="W8145" s="24"/>
      <c r="Z8145" s="24"/>
      <c r="AC8145" s="24"/>
      <c r="AI8145" s="24"/>
      <c r="AL8145" s="24"/>
      <c r="AO8145" s="24"/>
      <c r="AR8145" s="24"/>
      <c r="AU8145" s="24"/>
    </row>
    <row r="8146">
      <c r="J8146" s="18"/>
      <c r="N8146" s="24"/>
      <c r="Q8146" s="24"/>
      <c r="T8146" s="24"/>
      <c r="W8146" s="24"/>
      <c r="Z8146" s="24"/>
      <c r="AC8146" s="24"/>
      <c r="AI8146" s="24"/>
      <c r="AL8146" s="24"/>
      <c r="AO8146" s="24"/>
      <c r="AR8146" s="24"/>
      <c r="AU8146" s="24"/>
    </row>
    <row r="8147">
      <c r="J8147" s="18"/>
      <c r="N8147" s="24"/>
      <c r="Q8147" s="24"/>
      <c r="T8147" s="24"/>
      <c r="W8147" s="24"/>
      <c r="Z8147" s="24"/>
      <c r="AC8147" s="24"/>
      <c r="AI8147" s="24"/>
      <c r="AL8147" s="24"/>
      <c r="AO8147" s="24"/>
      <c r="AR8147" s="24"/>
      <c r="AU8147" s="24"/>
    </row>
    <row r="8148">
      <c r="J8148" s="18"/>
      <c r="N8148" s="24"/>
      <c r="Q8148" s="24"/>
      <c r="T8148" s="24"/>
      <c r="W8148" s="24"/>
      <c r="Z8148" s="24"/>
      <c r="AC8148" s="24"/>
      <c r="AI8148" s="24"/>
      <c r="AL8148" s="24"/>
      <c r="AO8148" s="24"/>
      <c r="AR8148" s="24"/>
      <c r="AU8148" s="24"/>
    </row>
    <row r="8149">
      <c r="J8149" s="18"/>
      <c r="N8149" s="24"/>
      <c r="Q8149" s="24"/>
      <c r="T8149" s="24"/>
      <c r="W8149" s="24"/>
      <c r="Z8149" s="24"/>
      <c r="AC8149" s="24"/>
      <c r="AI8149" s="24"/>
      <c r="AL8149" s="24"/>
      <c r="AO8149" s="24"/>
      <c r="AR8149" s="24"/>
      <c r="AU8149" s="24"/>
    </row>
    <row r="8150">
      <c r="J8150" s="18"/>
      <c r="N8150" s="24"/>
      <c r="Q8150" s="24"/>
      <c r="T8150" s="24"/>
      <c r="W8150" s="24"/>
      <c r="Z8150" s="24"/>
      <c r="AC8150" s="24"/>
      <c r="AI8150" s="24"/>
      <c r="AL8150" s="24"/>
      <c r="AO8150" s="24"/>
      <c r="AR8150" s="24"/>
      <c r="AU8150" s="24"/>
    </row>
    <row r="8151">
      <c r="J8151" s="18"/>
      <c r="N8151" s="24"/>
      <c r="Q8151" s="24"/>
      <c r="T8151" s="24"/>
      <c r="W8151" s="24"/>
      <c r="Z8151" s="24"/>
      <c r="AC8151" s="24"/>
      <c r="AI8151" s="24"/>
      <c r="AL8151" s="24"/>
      <c r="AO8151" s="24"/>
      <c r="AR8151" s="24"/>
      <c r="AU8151" s="24"/>
    </row>
    <row r="8152">
      <c r="J8152" s="18"/>
      <c r="N8152" s="24"/>
      <c r="Q8152" s="24"/>
      <c r="T8152" s="24"/>
      <c r="W8152" s="24"/>
      <c r="Z8152" s="24"/>
      <c r="AC8152" s="24"/>
      <c r="AI8152" s="24"/>
      <c r="AL8152" s="24"/>
      <c r="AO8152" s="24"/>
      <c r="AR8152" s="24"/>
      <c r="AU8152" s="24"/>
    </row>
    <row r="8153">
      <c r="J8153" s="18"/>
      <c r="N8153" s="24"/>
      <c r="Q8153" s="24"/>
      <c r="T8153" s="24"/>
      <c r="W8153" s="24"/>
      <c r="Z8153" s="24"/>
      <c r="AC8153" s="24"/>
      <c r="AI8153" s="24"/>
      <c r="AL8153" s="24"/>
      <c r="AO8153" s="24"/>
      <c r="AR8153" s="24"/>
      <c r="AU8153" s="24"/>
    </row>
    <row r="8154">
      <c r="J8154" s="18"/>
      <c r="N8154" s="24"/>
      <c r="Q8154" s="24"/>
      <c r="T8154" s="24"/>
      <c r="W8154" s="24"/>
      <c r="Z8154" s="24"/>
      <c r="AC8154" s="24"/>
      <c r="AI8154" s="24"/>
      <c r="AL8154" s="24"/>
      <c r="AO8154" s="24"/>
      <c r="AR8154" s="24"/>
      <c r="AU8154" s="24"/>
    </row>
    <row r="8155">
      <c r="J8155" s="18"/>
      <c r="N8155" s="24"/>
      <c r="Q8155" s="24"/>
      <c r="T8155" s="24"/>
      <c r="W8155" s="24"/>
      <c r="Z8155" s="24"/>
      <c r="AC8155" s="24"/>
      <c r="AI8155" s="24"/>
      <c r="AL8155" s="24"/>
      <c r="AO8155" s="24"/>
      <c r="AR8155" s="24"/>
      <c r="AU8155" s="24"/>
    </row>
    <row r="8156">
      <c r="J8156" s="18"/>
      <c r="N8156" s="24"/>
      <c r="Q8156" s="24"/>
      <c r="T8156" s="24"/>
      <c r="W8156" s="24"/>
      <c r="Z8156" s="24"/>
      <c r="AC8156" s="24"/>
      <c r="AI8156" s="24"/>
      <c r="AL8156" s="24"/>
      <c r="AO8156" s="24"/>
      <c r="AR8156" s="24"/>
      <c r="AU8156" s="24"/>
    </row>
    <row r="8157">
      <c r="J8157" s="18"/>
      <c r="N8157" s="24"/>
      <c r="Q8157" s="24"/>
      <c r="T8157" s="24"/>
      <c r="W8157" s="24"/>
      <c r="Z8157" s="24"/>
      <c r="AC8157" s="24"/>
      <c r="AI8157" s="24"/>
      <c r="AL8157" s="24"/>
      <c r="AO8157" s="24"/>
      <c r="AR8157" s="24"/>
      <c r="AU8157" s="24"/>
    </row>
    <row r="8158">
      <c r="J8158" s="18"/>
      <c r="N8158" s="24"/>
      <c r="Q8158" s="24"/>
      <c r="T8158" s="24"/>
      <c r="W8158" s="24"/>
      <c r="Z8158" s="24"/>
      <c r="AC8158" s="24"/>
      <c r="AI8158" s="24"/>
      <c r="AL8158" s="24"/>
      <c r="AO8158" s="24"/>
      <c r="AR8158" s="24"/>
      <c r="AU8158" s="24"/>
    </row>
    <row r="8159">
      <c r="J8159" s="18"/>
      <c r="N8159" s="24"/>
      <c r="Q8159" s="24"/>
      <c r="T8159" s="24"/>
      <c r="W8159" s="24"/>
      <c r="Z8159" s="24"/>
      <c r="AC8159" s="24"/>
      <c r="AI8159" s="24"/>
      <c r="AL8159" s="24"/>
      <c r="AO8159" s="24"/>
      <c r="AR8159" s="24"/>
      <c r="AU8159" s="24"/>
    </row>
    <row r="8160">
      <c r="J8160" s="18"/>
      <c r="N8160" s="24"/>
      <c r="Q8160" s="24"/>
      <c r="T8160" s="24"/>
      <c r="W8160" s="24"/>
      <c r="Z8160" s="24"/>
      <c r="AC8160" s="24"/>
      <c r="AI8160" s="24"/>
      <c r="AL8160" s="24"/>
      <c r="AO8160" s="24"/>
      <c r="AR8160" s="24"/>
      <c r="AU8160" s="24"/>
    </row>
    <row r="8161">
      <c r="J8161" s="18"/>
      <c r="N8161" s="24"/>
      <c r="Q8161" s="24"/>
      <c r="T8161" s="24"/>
      <c r="W8161" s="24"/>
      <c r="Z8161" s="24"/>
      <c r="AC8161" s="24"/>
      <c r="AI8161" s="24"/>
      <c r="AL8161" s="24"/>
      <c r="AO8161" s="24"/>
      <c r="AR8161" s="24"/>
      <c r="AU8161" s="24"/>
    </row>
    <row r="8162">
      <c r="J8162" s="18"/>
      <c r="N8162" s="24"/>
      <c r="Q8162" s="24"/>
      <c r="T8162" s="24"/>
      <c r="W8162" s="24"/>
      <c r="Z8162" s="24"/>
      <c r="AC8162" s="24"/>
      <c r="AI8162" s="24"/>
      <c r="AL8162" s="24"/>
      <c r="AO8162" s="24"/>
      <c r="AR8162" s="24"/>
      <c r="AU8162" s="24"/>
    </row>
    <row r="8163">
      <c r="J8163" s="18"/>
      <c r="N8163" s="24"/>
      <c r="Q8163" s="24"/>
      <c r="T8163" s="24"/>
      <c r="W8163" s="24"/>
      <c r="Z8163" s="24"/>
      <c r="AC8163" s="24"/>
      <c r="AI8163" s="24"/>
      <c r="AL8163" s="24"/>
      <c r="AO8163" s="24"/>
      <c r="AR8163" s="24"/>
      <c r="AU8163" s="24"/>
    </row>
    <row r="8164">
      <c r="J8164" s="18"/>
      <c r="N8164" s="24"/>
      <c r="Q8164" s="24"/>
      <c r="T8164" s="24"/>
      <c r="W8164" s="24"/>
      <c r="Z8164" s="24"/>
      <c r="AC8164" s="24"/>
      <c r="AI8164" s="24"/>
      <c r="AL8164" s="24"/>
      <c r="AO8164" s="24"/>
      <c r="AR8164" s="24"/>
      <c r="AU8164" s="24"/>
    </row>
    <row r="8165">
      <c r="J8165" s="18"/>
      <c r="N8165" s="24"/>
      <c r="Q8165" s="24"/>
      <c r="T8165" s="24"/>
      <c r="W8165" s="24"/>
      <c r="Z8165" s="24"/>
      <c r="AC8165" s="24"/>
      <c r="AI8165" s="24"/>
      <c r="AL8165" s="24"/>
      <c r="AO8165" s="24"/>
      <c r="AR8165" s="24"/>
      <c r="AU8165" s="24"/>
    </row>
    <row r="8166">
      <c r="J8166" s="18"/>
      <c r="N8166" s="24"/>
      <c r="Q8166" s="24"/>
      <c r="T8166" s="24"/>
      <c r="W8166" s="24"/>
      <c r="Z8166" s="24"/>
      <c r="AC8166" s="24"/>
      <c r="AI8166" s="24"/>
      <c r="AL8166" s="24"/>
      <c r="AO8166" s="24"/>
      <c r="AR8166" s="24"/>
      <c r="AU8166" s="24"/>
    </row>
    <row r="8167">
      <c r="J8167" s="18"/>
      <c r="N8167" s="24"/>
      <c r="Q8167" s="24"/>
      <c r="T8167" s="24"/>
      <c r="W8167" s="24"/>
      <c r="Z8167" s="24"/>
      <c r="AC8167" s="24"/>
      <c r="AI8167" s="24"/>
      <c r="AL8167" s="24"/>
      <c r="AO8167" s="24"/>
      <c r="AR8167" s="24"/>
      <c r="AU8167" s="24"/>
    </row>
    <row r="8168">
      <c r="J8168" s="18"/>
      <c r="N8168" s="24"/>
      <c r="Q8168" s="24"/>
      <c r="T8168" s="24"/>
      <c r="W8168" s="24"/>
      <c r="Z8168" s="24"/>
      <c r="AC8168" s="24"/>
      <c r="AI8168" s="24"/>
      <c r="AL8168" s="24"/>
      <c r="AO8168" s="24"/>
      <c r="AR8168" s="24"/>
      <c r="AU8168" s="24"/>
    </row>
    <row r="8169">
      <c r="J8169" s="18"/>
      <c r="N8169" s="24"/>
      <c r="Q8169" s="24"/>
      <c r="T8169" s="24"/>
      <c r="W8169" s="24"/>
      <c r="Z8169" s="24"/>
      <c r="AC8169" s="24"/>
      <c r="AI8169" s="24"/>
      <c r="AL8169" s="24"/>
      <c r="AO8169" s="24"/>
      <c r="AR8169" s="24"/>
      <c r="AU8169" s="24"/>
    </row>
    <row r="8170">
      <c r="J8170" s="18"/>
      <c r="N8170" s="24"/>
      <c r="Q8170" s="24"/>
      <c r="T8170" s="24"/>
      <c r="W8170" s="24"/>
      <c r="Z8170" s="24"/>
      <c r="AC8170" s="24"/>
      <c r="AI8170" s="24"/>
      <c r="AL8170" s="24"/>
      <c r="AO8170" s="24"/>
      <c r="AR8170" s="24"/>
      <c r="AU8170" s="24"/>
    </row>
    <row r="8171">
      <c r="J8171" s="18"/>
      <c r="N8171" s="24"/>
      <c r="Q8171" s="24"/>
      <c r="T8171" s="24"/>
      <c r="W8171" s="24"/>
      <c r="Z8171" s="24"/>
      <c r="AC8171" s="24"/>
      <c r="AI8171" s="24"/>
      <c r="AL8171" s="24"/>
      <c r="AO8171" s="24"/>
      <c r="AR8171" s="24"/>
      <c r="AU8171" s="24"/>
    </row>
    <row r="8172">
      <c r="J8172" s="18"/>
      <c r="N8172" s="24"/>
      <c r="Q8172" s="24"/>
      <c r="T8172" s="24"/>
      <c r="W8172" s="24"/>
      <c r="Z8172" s="24"/>
      <c r="AC8172" s="24"/>
      <c r="AI8172" s="24"/>
      <c r="AL8172" s="24"/>
      <c r="AO8172" s="24"/>
      <c r="AR8172" s="24"/>
      <c r="AU8172" s="24"/>
    </row>
    <row r="8173">
      <c r="J8173" s="18"/>
      <c r="N8173" s="24"/>
      <c r="Q8173" s="24"/>
      <c r="T8173" s="24"/>
      <c r="W8173" s="24"/>
      <c r="Z8173" s="24"/>
      <c r="AC8173" s="24"/>
      <c r="AI8173" s="24"/>
      <c r="AL8173" s="24"/>
      <c r="AO8173" s="24"/>
      <c r="AR8173" s="24"/>
      <c r="AU8173" s="24"/>
    </row>
    <row r="8174">
      <c r="J8174" s="18"/>
      <c r="N8174" s="24"/>
      <c r="Q8174" s="24"/>
      <c r="T8174" s="24"/>
      <c r="W8174" s="24"/>
      <c r="Z8174" s="24"/>
      <c r="AC8174" s="24"/>
      <c r="AI8174" s="24"/>
      <c r="AL8174" s="24"/>
      <c r="AO8174" s="24"/>
      <c r="AR8174" s="24"/>
      <c r="AU8174" s="24"/>
    </row>
    <row r="8175">
      <c r="J8175" s="18"/>
      <c r="N8175" s="24"/>
      <c r="Q8175" s="24"/>
      <c r="T8175" s="24"/>
      <c r="W8175" s="24"/>
      <c r="Z8175" s="24"/>
      <c r="AC8175" s="24"/>
      <c r="AI8175" s="24"/>
      <c r="AL8175" s="24"/>
      <c r="AO8175" s="24"/>
      <c r="AR8175" s="24"/>
      <c r="AU8175" s="24"/>
    </row>
    <row r="8176">
      <c r="J8176" s="18"/>
      <c r="N8176" s="24"/>
      <c r="Q8176" s="24"/>
      <c r="T8176" s="24"/>
      <c r="W8176" s="24"/>
      <c r="Z8176" s="24"/>
      <c r="AC8176" s="24"/>
      <c r="AI8176" s="24"/>
      <c r="AL8176" s="24"/>
      <c r="AO8176" s="24"/>
      <c r="AR8176" s="24"/>
      <c r="AU8176" s="24"/>
    </row>
    <row r="8177">
      <c r="J8177" s="18"/>
      <c r="N8177" s="24"/>
      <c r="Q8177" s="24"/>
      <c r="T8177" s="24"/>
      <c r="W8177" s="24"/>
      <c r="Z8177" s="24"/>
      <c r="AC8177" s="24"/>
      <c r="AI8177" s="24"/>
      <c r="AL8177" s="24"/>
      <c r="AO8177" s="24"/>
      <c r="AR8177" s="24"/>
      <c r="AU8177" s="24"/>
    </row>
    <row r="8178">
      <c r="J8178" s="18"/>
      <c r="N8178" s="24"/>
      <c r="Q8178" s="24"/>
      <c r="T8178" s="24"/>
      <c r="W8178" s="24"/>
      <c r="Z8178" s="24"/>
      <c r="AC8178" s="24"/>
      <c r="AI8178" s="24"/>
      <c r="AL8178" s="24"/>
      <c r="AO8178" s="24"/>
      <c r="AR8178" s="24"/>
      <c r="AU8178" s="24"/>
    </row>
    <row r="8179">
      <c r="J8179" s="18"/>
      <c r="N8179" s="24"/>
      <c r="Q8179" s="24"/>
      <c r="T8179" s="24"/>
      <c r="W8179" s="24"/>
      <c r="Z8179" s="24"/>
      <c r="AC8179" s="24"/>
      <c r="AI8179" s="24"/>
      <c r="AL8179" s="24"/>
      <c r="AO8179" s="24"/>
      <c r="AR8179" s="24"/>
      <c r="AU8179" s="24"/>
    </row>
    <row r="8180">
      <c r="J8180" s="18"/>
      <c r="N8180" s="24"/>
      <c r="Q8180" s="24"/>
      <c r="T8180" s="24"/>
      <c r="W8180" s="24"/>
      <c r="Z8180" s="24"/>
      <c r="AC8180" s="24"/>
      <c r="AI8180" s="24"/>
      <c r="AL8180" s="24"/>
      <c r="AO8180" s="24"/>
      <c r="AR8180" s="24"/>
      <c r="AU8180" s="24"/>
    </row>
    <row r="8181">
      <c r="J8181" s="18"/>
      <c r="N8181" s="24"/>
      <c r="Q8181" s="24"/>
      <c r="T8181" s="24"/>
      <c r="W8181" s="24"/>
      <c r="Z8181" s="24"/>
      <c r="AC8181" s="24"/>
      <c r="AI8181" s="24"/>
      <c r="AL8181" s="24"/>
      <c r="AO8181" s="24"/>
      <c r="AR8181" s="24"/>
      <c r="AU8181" s="24"/>
    </row>
    <row r="8182">
      <c r="J8182" s="18"/>
      <c r="N8182" s="24"/>
      <c r="Q8182" s="24"/>
      <c r="T8182" s="24"/>
      <c r="W8182" s="24"/>
      <c r="Z8182" s="24"/>
      <c r="AC8182" s="24"/>
      <c r="AI8182" s="24"/>
      <c r="AL8182" s="24"/>
      <c r="AO8182" s="24"/>
      <c r="AR8182" s="24"/>
      <c r="AU8182" s="24"/>
    </row>
    <row r="8183">
      <c r="J8183" s="18"/>
      <c r="N8183" s="24"/>
      <c r="Q8183" s="24"/>
      <c r="T8183" s="24"/>
      <c r="W8183" s="24"/>
      <c r="Z8183" s="24"/>
      <c r="AC8183" s="24"/>
      <c r="AI8183" s="24"/>
      <c r="AL8183" s="24"/>
      <c r="AO8183" s="24"/>
      <c r="AR8183" s="24"/>
      <c r="AU8183" s="24"/>
    </row>
    <row r="8184">
      <c r="J8184" s="18"/>
      <c r="N8184" s="24"/>
      <c r="Q8184" s="24"/>
      <c r="T8184" s="24"/>
      <c r="W8184" s="24"/>
      <c r="Z8184" s="24"/>
      <c r="AC8184" s="24"/>
      <c r="AI8184" s="24"/>
      <c r="AL8184" s="24"/>
      <c r="AO8184" s="24"/>
      <c r="AR8184" s="24"/>
      <c r="AU8184" s="24"/>
    </row>
    <row r="8185">
      <c r="J8185" s="18"/>
      <c r="N8185" s="24"/>
      <c r="Q8185" s="24"/>
      <c r="T8185" s="24"/>
      <c r="W8185" s="24"/>
      <c r="Z8185" s="24"/>
      <c r="AC8185" s="24"/>
      <c r="AI8185" s="24"/>
      <c r="AL8185" s="24"/>
      <c r="AO8185" s="24"/>
      <c r="AR8185" s="24"/>
      <c r="AU8185" s="24"/>
    </row>
    <row r="8186">
      <c r="J8186" s="18"/>
      <c r="N8186" s="24"/>
      <c r="Q8186" s="24"/>
      <c r="T8186" s="24"/>
      <c r="W8186" s="24"/>
      <c r="Z8186" s="24"/>
      <c r="AC8186" s="24"/>
      <c r="AI8186" s="24"/>
      <c r="AL8186" s="24"/>
      <c r="AO8186" s="24"/>
      <c r="AR8186" s="24"/>
      <c r="AU8186" s="24"/>
    </row>
    <row r="8187">
      <c r="J8187" s="18"/>
      <c r="N8187" s="24"/>
      <c r="Q8187" s="24"/>
      <c r="T8187" s="24"/>
      <c r="W8187" s="24"/>
      <c r="Z8187" s="24"/>
      <c r="AC8187" s="24"/>
      <c r="AI8187" s="24"/>
      <c r="AL8187" s="24"/>
      <c r="AO8187" s="24"/>
      <c r="AR8187" s="24"/>
      <c r="AU8187" s="24"/>
    </row>
    <row r="8188">
      <c r="J8188" s="18"/>
      <c r="N8188" s="24"/>
      <c r="Q8188" s="24"/>
      <c r="T8188" s="24"/>
      <c r="W8188" s="24"/>
      <c r="Z8188" s="24"/>
      <c r="AC8188" s="24"/>
      <c r="AI8188" s="24"/>
      <c r="AL8188" s="24"/>
      <c r="AO8188" s="24"/>
      <c r="AR8188" s="24"/>
      <c r="AU8188" s="24"/>
    </row>
    <row r="8189">
      <c r="J8189" s="18"/>
      <c r="N8189" s="24"/>
      <c r="Q8189" s="24"/>
      <c r="T8189" s="24"/>
      <c r="W8189" s="24"/>
      <c r="Z8189" s="24"/>
      <c r="AC8189" s="24"/>
      <c r="AI8189" s="24"/>
      <c r="AL8189" s="24"/>
      <c r="AO8189" s="24"/>
      <c r="AR8189" s="24"/>
      <c r="AU8189" s="24"/>
    </row>
    <row r="8190">
      <c r="J8190" s="18"/>
      <c r="N8190" s="24"/>
      <c r="Q8190" s="24"/>
      <c r="T8190" s="24"/>
      <c r="W8190" s="24"/>
      <c r="Z8190" s="24"/>
      <c r="AC8190" s="24"/>
      <c r="AI8190" s="24"/>
      <c r="AL8190" s="24"/>
      <c r="AO8190" s="24"/>
      <c r="AR8190" s="24"/>
      <c r="AU8190" s="24"/>
    </row>
    <row r="8191">
      <c r="J8191" s="18"/>
      <c r="N8191" s="24"/>
      <c r="Q8191" s="24"/>
      <c r="T8191" s="24"/>
      <c r="W8191" s="24"/>
      <c r="Z8191" s="24"/>
      <c r="AC8191" s="24"/>
      <c r="AI8191" s="24"/>
      <c r="AL8191" s="24"/>
      <c r="AO8191" s="24"/>
      <c r="AR8191" s="24"/>
      <c r="AU8191" s="24"/>
    </row>
    <row r="8192">
      <c r="J8192" s="18"/>
      <c r="N8192" s="24"/>
      <c r="Q8192" s="24"/>
      <c r="T8192" s="24"/>
      <c r="W8192" s="24"/>
      <c r="Z8192" s="24"/>
      <c r="AC8192" s="24"/>
      <c r="AI8192" s="24"/>
      <c r="AL8192" s="24"/>
      <c r="AO8192" s="24"/>
      <c r="AR8192" s="24"/>
      <c r="AU8192" s="24"/>
    </row>
    <row r="8193">
      <c r="J8193" s="18"/>
      <c r="N8193" s="24"/>
      <c r="Q8193" s="24"/>
      <c r="T8193" s="24"/>
      <c r="W8193" s="24"/>
      <c r="Z8193" s="24"/>
      <c r="AC8193" s="24"/>
      <c r="AI8193" s="24"/>
      <c r="AL8193" s="24"/>
      <c r="AO8193" s="24"/>
      <c r="AR8193" s="24"/>
      <c r="AU8193" s="24"/>
    </row>
    <row r="8194">
      <c r="J8194" s="18"/>
      <c r="N8194" s="24"/>
      <c r="Q8194" s="24"/>
      <c r="T8194" s="24"/>
      <c r="W8194" s="24"/>
      <c r="Z8194" s="24"/>
      <c r="AC8194" s="24"/>
      <c r="AI8194" s="24"/>
      <c r="AL8194" s="24"/>
      <c r="AO8194" s="24"/>
      <c r="AR8194" s="24"/>
      <c r="AU8194" s="24"/>
    </row>
    <row r="8195">
      <c r="J8195" s="18"/>
      <c r="N8195" s="24"/>
      <c r="Q8195" s="24"/>
      <c r="T8195" s="24"/>
      <c r="W8195" s="24"/>
      <c r="Z8195" s="24"/>
      <c r="AC8195" s="24"/>
      <c r="AI8195" s="24"/>
      <c r="AL8195" s="24"/>
      <c r="AO8195" s="24"/>
      <c r="AR8195" s="24"/>
      <c r="AU8195" s="24"/>
    </row>
    <row r="8196">
      <c r="J8196" s="18"/>
      <c r="N8196" s="24"/>
      <c r="Q8196" s="24"/>
      <c r="T8196" s="24"/>
      <c r="W8196" s="24"/>
      <c r="Z8196" s="24"/>
      <c r="AC8196" s="24"/>
      <c r="AI8196" s="24"/>
      <c r="AL8196" s="24"/>
      <c r="AO8196" s="24"/>
      <c r="AR8196" s="24"/>
      <c r="AU8196" s="24"/>
    </row>
    <row r="8197">
      <c r="J8197" s="18"/>
      <c r="N8197" s="24"/>
      <c r="Q8197" s="24"/>
      <c r="T8197" s="24"/>
      <c r="W8197" s="24"/>
      <c r="Z8197" s="24"/>
      <c r="AC8197" s="24"/>
      <c r="AI8197" s="24"/>
      <c r="AL8197" s="24"/>
      <c r="AO8197" s="24"/>
      <c r="AR8197" s="24"/>
      <c r="AU8197" s="24"/>
    </row>
    <row r="8198">
      <c r="J8198" s="18"/>
      <c r="N8198" s="24"/>
      <c r="Q8198" s="24"/>
      <c r="T8198" s="24"/>
      <c r="W8198" s="24"/>
      <c r="Z8198" s="24"/>
      <c r="AC8198" s="24"/>
      <c r="AI8198" s="24"/>
      <c r="AL8198" s="24"/>
      <c r="AO8198" s="24"/>
      <c r="AR8198" s="24"/>
      <c r="AU8198" s="24"/>
    </row>
    <row r="8199">
      <c r="J8199" s="18"/>
      <c r="N8199" s="24"/>
      <c r="Q8199" s="24"/>
      <c r="T8199" s="24"/>
      <c r="W8199" s="24"/>
      <c r="Z8199" s="24"/>
      <c r="AC8199" s="24"/>
      <c r="AI8199" s="24"/>
      <c r="AL8199" s="24"/>
      <c r="AO8199" s="24"/>
      <c r="AR8199" s="24"/>
      <c r="AU8199" s="24"/>
    </row>
    <row r="8200">
      <c r="J8200" s="18"/>
      <c r="N8200" s="24"/>
      <c r="Q8200" s="24"/>
      <c r="T8200" s="24"/>
      <c r="W8200" s="24"/>
      <c r="Z8200" s="24"/>
      <c r="AC8200" s="24"/>
      <c r="AI8200" s="24"/>
      <c r="AL8200" s="24"/>
      <c r="AO8200" s="24"/>
      <c r="AR8200" s="24"/>
      <c r="AU8200" s="24"/>
    </row>
    <row r="8201">
      <c r="J8201" s="18"/>
      <c r="N8201" s="24"/>
      <c r="Q8201" s="24"/>
      <c r="T8201" s="24"/>
      <c r="W8201" s="24"/>
      <c r="Z8201" s="24"/>
      <c r="AC8201" s="24"/>
      <c r="AI8201" s="24"/>
      <c r="AL8201" s="24"/>
      <c r="AO8201" s="24"/>
      <c r="AR8201" s="24"/>
      <c r="AU8201" s="24"/>
    </row>
    <row r="8202">
      <c r="J8202" s="18"/>
      <c r="N8202" s="24"/>
      <c r="Q8202" s="24"/>
      <c r="T8202" s="24"/>
      <c r="W8202" s="24"/>
      <c r="Z8202" s="24"/>
      <c r="AC8202" s="24"/>
      <c r="AI8202" s="24"/>
      <c r="AL8202" s="24"/>
      <c r="AO8202" s="24"/>
      <c r="AR8202" s="24"/>
      <c r="AU8202" s="24"/>
    </row>
    <row r="8203">
      <c r="J8203" s="18"/>
      <c r="N8203" s="24"/>
      <c r="Q8203" s="24"/>
      <c r="T8203" s="24"/>
      <c r="W8203" s="24"/>
      <c r="Z8203" s="24"/>
      <c r="AC8203" s="24"/>
      <c r="AI8203" s="24"/>
      <c r="AL8203" s="24"/>
      <c r="AO8203" s="24"/>
      <c r="AR8203" s="24"/>
      <c r="AU8203" s="24"/>
    </row>
    <row r="8204">
      <c r="J8204" s="18"/>
      <c r="N8204" s="24"/>
      <c r="Q8204" s="24"/>
      <c r="T8204" s="24"/>
      <c r="W8204" s="24"/>
      <c r="Z8204" s="24"/>
      <c r="AC8204" s="24"/>
      <c r="AI8204" s="24"/>
      <c r="AL8204" s="24"/>
      <c r="AO8204" s="24"/>
      <c r="AR8204" s="24"/>
      <c r="AU8204" s="24"/>
    </row>
    <row r="8205">
      <c r="J8205" s="18"/>
      <c r="N8205" s="24"/>
      <c r="Q8205" s="24"/>
      <c r="T8205" s="24"/>
      <c r="W8205" s="24"/>
      <c r="Z8205" s="24"/>
      <c r="AC8205" s="24"/>
      <c r="AI8205" s="24"/>
      <c r="AL8205" s="24"/>
      <c r="AO8205" s="24"/>
      <c r="AR8205" s="24"/>
      <c r="AU8205" s="24"/>
    </row>
    <row r="8206">
      <c r="J8206" s="18"/>
      <c r="N8206" s="24"/>
      <c r="Q8206" s="24"/>
      <c r="T8206" s="24"/>
      <c r="W8206" s="24"/>
      <c r="Z8206" s="24"/>
      <c r="AC8206" s="24"/>
      <c r="AI8206" s="24"/>
      <c r="AL8206" s="24"/>
      <c r="AO8206" s="24"/>
      <c r="AR8206" s="24"/>
      <c r="AU8206" s="24"/>
    </row>
    <row r="8207">
      <c r="J8207" s="18"/>
      <c r="N8207" s="24"/>
      <c r="Q8207" s="24"/>
      <c r="T8207" s="24"/>
      <c r="W8207" s="24"/>
      <c r="Z8207" s="24"/>
      <c r="AC8207" s="24"/>
      <c r="AI8207" s="24"/>
      <c r="AL8207" s="24"/>
      <c r="AO8207" s="24"/>
      <c r="AR8207" s="24"/>
      <c r="AU8207" s="24"/>
    </row>
    <row r="8208">
      <c r="J8208" s="18"/>
      <c r="N8208" s="24"/>
      <c r="Q8208" s="24"/>
      <c r="T8208" s="24"/>
      <c r="W8208" s="24"/>
      <c r="Z8208" s="24"/>
      <c r="AC8208" s="24"/>
      <c r="AI8208" s="24"/>
      <c r="AL8208" s="24"/>
      <c r="AO8208" s="24"/>
      <c r="AR8208" s="24"/>
      <c r="AU8208" s="24"/>
    </row>
    <row r="8209">
      <c r="J8209" s="18"/>
      <c r="N8209" s="24"/>
      <c r="Q8209" s="24"/>
      <c r="T8209" s="24"/>
      <c r="W8209" s="24"/>
      <c r="Z8209" s="24"/>
      <c r="AC8209" s="24"/>
      <c r="AI8209" s="24"/>
      <c r="AL8209" s="24"/>
      <c r="AO8209" s="24"/>
      <c r="AR8209" s="24"/>
      <c r="AU8209" s="24"/>
    </row>
    <row r="8210">
      <c r="J8210" s="18"/>
      <c r="N8210" s="24"/>
      <c r="Q8210" s="24"/>
      <c r="T8210" s="24"/>
      <c r="W8210" s="24"/>
      <c r="Z8210" s="24"/>
      <c r="AC8210" s="24"/>
      <c r="AI8210" s="24"/>
      <c r="AL8210" s="24"/>
      <c r="AO8210" s="24"/>
      <c r="AR8210" s="24"/>
      <c r="AU8210" s="24"/>
    </row>
    <row r="8211">
      <c r="J8211" s="18"/>
      <c r="N8211" s="24"/>
      <c r="Q8211" s="24"/>
      <c r="T8211" s="24"/>
      <c r="W8211" s="24"/>
      <c r="Z8211" s="24"/>
      <c r="AC8211" s="24"/>
      <c r="AI8211" s="24"/>
      <c r="AL8211" s="24"/>
      <c r="AO8211" s="24"/>
      <c r="AR8211" s="24"/>
      <c r="AU8211" s="24"/>
    </row>
    <row r="8212">
      <c r="J8212" s="18"/>
      <c r="N8212" s="24"/>
      <c r="Q8212" s="24"/>
      <c r="T8212" s="24"/>
      <c r="W8212" s="24"/>
      <c r="Z8212" s="24"/>
      <c r="AC8212" s="24"/>
      <c r="AI8212" s="24"/>
      <c r="AL8212" s="24"/>
      <c r="AO8212" s="24"/>
      <c r="AR8212" s="24"/>
      <c r="AU8212" s="24"/>
    </row>
    <row r="8213">
      <c r="J8213" s="18"/>
      <c r="N8213" s="24"/>
      <c r="Q8213" s="24"/>
      <c r="T8213" s="24"/>
      <c r="W8213" s="24"/>
      <c r="Z8213" s="24"/>
      <c r="AC8213" s="24"/>
      <c r="AI8213" s="24"/>
      <c r="AL8213" s="24"/>
      <c r="AO8213" s="24"/>
      <c r="AR8213" s="24"/>
      <c r="AU8213" s="24"/>
    </row>
    <row r="8214">
      <c r="J8214" s="18"/>
      <c r="N8214" s="24"/>
      <c r="Q8214" s="24"/>
      <c r="T8214" s="24"/>
      <c r="W8214" s="24"/>
      <c r="Z8214" s="24"/>
      <c r="AC8214" s="24"/>
      <c r="AI8214" s="24"/>
      <c r="AL8214" s="24"/>
      <c r="AO8214" s="24"/>
      <c r="AR8214" s="24"/>
      <c r="AU8214" s="24"/>
    </row>
    <row r="8215">
      <c r="J8215" s="18"/>
      <c r="N8215" s="24"/>
      <c r="Q8215" s="24"/>
      <c r="T8215" s="24"/>
      <c r="W8215" s="24"/>
      <c r="Z8215" s="24"/>
      <c r="AC8215" s="24"/>
      <c r="AI8215" s="24"/>
      <c r="AL8215" s="24"/>
      <c r="AO8215" s="24"/>
      <c r="AR8215" s="24"/>
      <c r="AU8215" s="24"/>
    </row>
    <row r="8216">
      <c r="J8216" s="18"/>
      <c r="N8216" s="24"/>
      <c r="Q8216" s="24"/>
      <c r="T8216" s="24"/>
      <c r="W8216" s="24"/>
      <c r="Z8216" s="24"/>
      <c r="AC8216" s="24"/>
      <c r="AI8216" s="24"/>
      <c r="AL8216" s="24"/>
      <c r="AO8216" s="24"/>
      <c r="AR8216" s="24"/>
      <c r="AU8216" s="24"/>
    </row>
    <row r="8217">
      <c r="J8217" s="18"/>
      <c r="N8217" s="24"/>
      <c r="Q8217" s="24"/>
      <c r="T8217" s="24"/>
      <c r="W8217" s="24"/>
      <c r="Z8217" s="24"/>
      <c r="AC8217" s="24"/>
      <c r="AI8217" s="24"/>
      <c r="AL8217" s="24"/>
      <c r="AO8217" s="24"/>
      <c r="AR8217" s="24"/>
      <c r="AU8217" s="24"/>
    </row>
    <row r="8218">
      <c r="J8218" s="18"/>
      <c r="N8218" s="24"/>
      <c r="Q8218" s="24"/>
      <c r="T8218" s="24"/>
      <c r="W8218" s="24"/>
      <c r="Z8218" s="24"/>
      <c r="AC8218" s="24"/>
      <c r="AI8218" s="24"/>
      <c r="AL8218" s="24"/>
      <c r="AO8218" s="24"/>
      <c r="AR8218" s="24"/>
      <c r="AU8218" s="24"/>
    </row>
    <row r="8219">
      <c r="J8219" s="18"/>
      <c r="N8219" s="24"/>
      <c r="Q8219" s="24"/>
      <c r="T8219" s="24"/>
      <c r="W8219" s="24"/>
      <c r="Z8219" s="24"/>
      <c r="AC8219" s="24"/>
      <c r="AI8219" s="24"/>
      <c r="AL8219" s="24"/>
      <c r="AO8219" s="24"/>
      <c r="AR8219" s="24"/>
      <c r="AU8219" s="24"/>
    </row>
    <row r="8220">
      <c r="J8220" s="18"/>
      <c r="N8220" s="24"/>
      <c r="Q8220" s="24"/>
      <c r="T8220" s="24"/>
      <c r="W8220" s="24"/>
      <c r="Z8220" s="24"/>
      <c r="AC8220" s="24"/>
      <c r="AI8220" s="24"/>
      <c r="AL8220" s="24"/>
      <c r="AO8220" s="24"/>
      <c r="AR8220" s="24"/>
      <c r="AU8220" s="24"/>
    </row>
    <row r="8221">
      <c r="J8221" s="18"/>
      <c r="N8221" s="24"/>
      <c r="Q8221" s="24"/>
      <c r="T8221" s="24"/>
      <c r="W8221" s="24"/>
      <c r="Z8221" s="24"/>
      <c r="AC8221" s="24"/>
      <c r="AI8221" s="24"/>
      <c r="AL8221" s="24"/>
      <c r="AO8221" s="24"/>
      <c r="AR8221" s="24"/>
      <c r="AU8221" s="24"/>
    </row>
    <row r="8222">
      <c r="J8222" s="18"/>
      <c r="N8222" s="24"/>
      <c r="Q8222" s="24"/>
      <c r="T8222" s="24"/>
      <c r="W8222" s="24"/>
      <c r="Z8222" s="24"/>
      <c r="AC8222" s="24"/>
      <c r="AI8222" s="24"/>
      <c r="AL8222" s="24"/>
      <c r="AO8222" s="24"/>
      <c r="AR8222" s="24"/>
      <c r="AU8222" s="24"/>
    </row>
    <row r="8223">
      <c r="J8223" s="18"/>
      <c r="N8223" s="24"/>
      <c r="Q8223" s="24"/>
      <c r="T8223" s="24"/>
      <c r="W8223" s="24"/>
      <c r="Z8223" s="24"/>
      <c r="AC8223" s="24"/>
      <c r="AI8223" s="24"/>
      <c r="AL8223" s="24"/>
      <c r="AO8223" s="24"/>
      <c r="AR8223" s="24"/>
      <c r="AU8223" s="24"/>
    </row>
    <row r="8224">
      <c r="J8224" s="18"/>
      <c r="N8224" s="24"/>
      <c r="Q8224" s="24"/>
      <c r="T8224" s="24"/>
      <c r="W8224" s="24"/>
      <c r="Z8224" s="24"/>
      <c r="AC8224" s="24"/>
      <c r="AI8224" s="24"/>
      <c r="AL8224" s="24"/>
      <c r="AO8224" s="24"/>
      <c r="AR8224" s="24"/>
      <c r="AU8224" s="24"/>
    </row>
    <row r="8225">
      <c r="J8225" s="18"/>
      <c r="N8225" s="24"/>
      <c r="Q8225" s="24"/>
      <c r="T8225" s="24"/>
      <c r="W8225" s="24"/>
      <c r="Z8225" s="24"/>
      <c r="AC8225" s="24"/>
      <c r="AI8225" s="24"/>
      <c r="AL8225" s="24"/>
      <c r="AO8225" s="24"/>
      <c r="AR8225" s="24"/>
      <c r="AU8225" s="24"/>
    </row>
    <row r="8226">
      <c r="J8226" s="18"/>
      <c r="N8226" s="24"/>
      <c r="Q8226" s="24"/>
      <c r="T8226" s="24"/>
      <c r="W8226" s="24"/>
      <c r="Z8226" s="24"/>
      <c r="AC8226" s="24"/>
      <c r="AI8226" s="24"/>
      <c r="AL8226" s="24"/>
      <c r="AO8226" s="24"/>
      <c r="AR8226" s="24"/>
      <c r="AU8226" s="24"/>
    </row>
    <row r="8227">
      <c r="J8227" s="18"/>
      <c r="N8227" s="24"/>
      <c r="Q8227" s="24"/>
      <c r="T8227" s="24"/>
      <c r="W8227" s="24"/>
      <c r="Z8227" s="24"/>
      <c r="AC8227" s="24"/>
      <c r="AI8227" s="24"/>
      <c r="AL8227" s="24"/>
      <c r="AO8227" s="24"/>
      <c r="AR8227" s="24"/>
      <c r="AU8227" s="24"/>
    </row>
    <row r="8228">
      <c r="J8228" s="18"/>
      <c r="N8228" s="24"/>
      <c r="Q8228" s="24"/>
      <c r="T8228" s="24"/>
      <c r="W8228" s="24"/>
      <c r="Z8228" s="24"/>
      <c r="AC8228" s="24"/>
      <c r="AI8228" s="24"/>
      <c r="AL8228" s="24"/>
      <c r="AO8228" s="24"/>
      <c r="AR8228" s="24"/>
      <c r="AU8228" s="24"/>
    </row>
    <row r="8229">
      <c r="J8229" s="18"/>
      <c r="N8229" s="24"/>
      <c r="Q8229" s="24"/>
      <c r="T8229" s="24"/>
      <c r="W8229" s="24"/>
      <c r="Z8229" s="24"/>
      <c r="AC8229" s="24"/>
      <c r="AI8229" s="24"/>
      <c r="AL8229" s="24"/>
      <c r="AO8229" s="24"/>
      <c r="AR8229" s="24"/>
      <c r="AU8229" s="24"/>
    </row>
    <row r="8230">
      <c r="J8230" s="18"/>
      <c r="N8230" s="24"/>
      <c r="Q8230" s="24"/>
      <c r="T8230" s="24"/>
      <c r="W8230" s="24"/>
      <c r="Z8230" s="24"/>
      <c r="AC8230" s="24"/>
      <c r="AI8230" s="24"/>
      <c r="AL8230" s="24"/>
      <c r="AO8230" s="24"/>
      <c r="AR8230" s="24"/>
      <c r="AU8230" s="24"/>
    </row>
    <row r="8231">
      <c r="J8231" s="18"/>
      <c r="N8231" s="24"/>
      <c r="Q8231" s="24"/>
      <c r="T8231" s="24"/>
      <c r="W8231" s="24"/>
      <c r="Z8231" s="24"/>
      <c r="AC8231" s="24"/>
      <c r="AI8231" s="24"/>
      <c r="AL8231" s="24"/>
      <c r="AO8231" s="24"/>
      <c r="AR8231" s="24"/>
      <c r="AU8231" s="24"/>
    </row>
    <row r="8232">
      <c r="J8232" s="18"/>
      <c r="N8232" s="24"/>
      <c r="Q8232" s="24"/>
      <c r="T8232" s="24"/>
      <c r="W8232" s="24"/>
      <c r="Z8232" s="24"/>
      <c r="AC8232" s="24"/>
      <c r="AI8232" s="24"/>
      <c r="AL8232" s="24"/>
      <c r="AO8232" s="24"/>
      <c r="AR8232" s="24"/>
      <c r="AU8232" s="24"/>
    </row>
    <row r="8233">
      <c r="J8233" s="18"/>
      <c r="N8233" s="24"/>
      <c r="Q8233" s="24"/>
      <c r="T8233" s="24"/>
      <c r="W8233" s="24"/>
      <c r="Z8233" s="24"/>
      <c r="AC8233" s="24"/>
      <c r="AI8233" s="24"/>
      <c r="AL8233" s="24"/>
      <c r="AO8233" s="24"/>
      <c r="AR8233" s="24"/>
      <c r="AU8233" s="24"/>
    </row>
    <row r="8234">
      <c r="J8234" s="18"/>
      <c r="N8234" s="24"/>
      <c r="Q8234" s="24"/>
      <c r="T8234" s="24"/>
      <c r="W8234" s="24"/>
      <c r="Z8234" s="24"/>
      <c r="AC8234" s="24"/>
      <c r="AI8234" s="24"/>
      <c r="AL8234" s="24"/>
      <c r="AO8234" s="24"/>
      <c r="AR8234" s="24"/>
      <c r="AU8234" s="24"/>
    </row>
    <row r="8235">
      <c r="J8235" s="18"/>
      <c r="N8235" s="24"/>
      <c r="Q8235" s="24"/>
      <c r="T8235" s="24"/>
      <c r="W8235" s="24"/>
      <c r="Z8235" s="24"/>
      <c r="AC8235" s="24"/>
      <c r="AI8235" s="24"/>
      <c r="AL8235" s="24"/>
      <c r="AO8235" s="24"/>
      <c r="AR8235" s="24"/>
      <c r="AU8235" s="24"/>
    </row>
    <row r="8236">
      <c r="J8236" s="18"/>
      <c r="N8236" s="24"/>
      <c r="Q8236" s="24"/>
      <c r="T8236" s="24"/>
      <c r="W8236" s="24"/>
      <c r="Z8236" s="24"/>
      <c r="AC8236" s="24"/>
      <c r="AI8236" s="24"/>
      <c r="AL8236" s="24"/>
      <c r="AO8236" s="24"/>
      <c r="AR8236" s="24"/>
      <c r="AU8236" s="24"/>
    </row>
    <row r="8237">
      <c r="J8237" s="18"/>
      <c r="N8237" s="24"/>
      <c r="Q8237" s="24"/>
      <c r="T8237" s="24"/>
      <c r="W8237" s="24"/>
      <c r="Z8237" s="24"/>
      <c r="AC8237" s="24"/>
      <c r="AI8237" s="24"/>
      <c r="AL8237" s="24"/>
      <c r="AO8237" s="24"/>
      <c r="AR8237" s="24"/>
      <c r="AU8237" s="24"/>
    </row>
    <row r="8238">
      <c r="J8238" s="18"/>
      <c r="N8238" s="24"/>
      <c r="Q8238" s="24"/>
      <c r="T8238" s="24"/>
      <c r="W8238" s="24"/>
      <c r="Z8238" s="24"/>
      <c r="AC8238" s="24"/>
      <c r="AI8238" s="24"/>
      <c r="AL8238" s="24"/>
      <c r="AO8238" s="24"/>
      <c r="AR8238" s="24"/>
      <c r="AU8238" s="24"/>
    </row>
    <row r="8239">
      <c r="J8239" s="18"/>
      <c r="N8239" s="24"/>
      <c r="Q8239" s="24"/>
      <c r="T8239" s="24"/>
      <c r="W8239" s="24"/>
      <c r="Z8239" s="24"/>
      <c r="AC8239" s="24"/>
      <c r="AI8239" s="24"/>
      <c r="AL8239" s="24"/>
      <c r="AO8239" s="24"/>
      <c r="AR8239" s="24"/>
      <c r="AU8239" s="24"/>
    </row>
    <row r="8240">
      <c r="J8240" s="18"/>
      <c r="N8240" s="24"/>
      <c r="Q8240" s="24"/>
      <c r="T8240" s="24"/>
      <c r="W8240" s="24"/>
      <c r="Z8240" s="24"/>
      <c r="AC8240" s="24"/>
      <c r="AI8240" s="24"/>
      <c r="AL8240" s="24"/>
      <c r="AO8240" s="24"/>
      <c r="AR8240" s="24"/>
      <c r="AU8240" s="24"/>
    </row>
    <row r="8241">
      <c r="J8241" s="18"/>
      <c r="N8241" s="24"/>
      <c r="Q8241" s="24"/>
      <c r="T8241" s="24"/>
      <c r="W8241" s="24"/>
      <c r="Z8241" s="24"/>
      <c r="AC8241" s="24"/>
      <c r="AI8241" s="24"/>
      <c r="AL8241" s="24"/>
      <c r="AO8241" s="24"/>
      <c r="AR8241" s="24"/>
      <c r="AU8241" s="24"/>
    </row>
    <row r="8242">
      <c r="J8242" s="18"/>
      <c r="N8242" s="24"/>
      <c r="Q8242" s="24"/>
      <c r="T8242" s="24"/>
      <c r="W8242" s="24"/>
      <c r="Z8242" s="24"/>
      <c r="AC8242" s="24"/>
      <c r="AI8242" s="24"/>
      <c r="AL8242" s="24"/>
      <c r="AO8242" s="24"/>
      <c r="AR8242" s="24"/>
      <c r="AU8242" s="24"/>
    </row>
    <row r="8243">
      <c r="J8243" s="18"/>
      <c r="N8243" s="24"/>
      <c r="Q8243" s="24"/>
      <c r="T8243" s="24"/>
      <c r="W8243" s="24"/>
      <c r="Z8243" s="24"/>
      <c r="AC8243" s="24"/>
      <c r="AI8243" s="24"/>
      <c r="AL8243" s="24"/>
      <c r="AO8243" s="24"/>
      <c r="AR8243" s="24"/>
      <c r="AU8243" s="24"/>
    </row>
    <row r="8244">
      <c r="J8244" s="18"/>
      <c r="N8244" s="24"/>
      <c r="Q8244" s="24"/>
      <c r="T8244" s="24"/>
      <c r="W8244" s="24"/>
      <c r="Z8244" s="24"/>
      <c r="AC8244" s="24"/>
      <c r="AI8244" s="24"/>
      <c r="AL8244" s="24"/>
      <c r="AO8244" s="24"/>
      <c r="AR8244" s="24"/>
      <c r="AU8244" s="24"/>
    </row>
    <row r="8245">
      <c r="J8245" s="18"/>
      <c r="N8245" s="24"/>
      <c r="Q8245" s="24"/>
      <c r="T8245" s="24"/>
      <c r="W8245" s="24"/>
      <c r="Z8245" s="24"/>
      <c r="AC8245" s="24"/>
      <c r="AI8245" s="24"/>
      <c r="AL8245" s="24"/>
      <c r="AO8245" s="24"/>
      <c r="AR8245" s="24"/>
      <c r="AU8245" s="24"/>
    </row>
    <row r="8246">
      <c r="J8246" s="18"/>
      <c r="N8246" s="24"/>
      <c r="Q8246" s="24"/>
      <c r="T8246" s="24"/>
      <c r="W8246" s="24"/>
      <c r="Z8246" s="24"/>
      <c r="AC8246" s="24"/>
      <c r="AI8246" s="24"/>
      <c r="AL8246" s="24"/>
      <c r="AO8246" s="24"/>
      <c r="AR8246" s="24"/>
      <c r="AU8246" s="24"/>
    </row>
    <row r="8247">
      <c r="J8247" s="18"/>
      <c r="N8247" s="24"/>
      <c r="Q8247" s="24"/>
      <c r="T8247" s="24"/>
      <c r="W8247" s="24"/>
      <c r="Z8247" s="24"/>
      <c r="AC8247" s="24"/>
      <c r="AI8247" s="24"/>
      <c r="AL8247" s="24"/>
      <c r="AO8247" s="24"/>
      <c r="AR8247" s="24"/>
      <c r="AU8247" s="24"/>
    </row>
    <row r="8248">
      <c r="J8248" s="18"/>
      <c r="N8248" s="24"/>
      <c r="Q8248" s="24"/>
      <c r="T8248" s="24"/>
      <c r="W8248" s="24"/>
      <c r="Z8248" s="24"/>
      <c r="AC8248" s="24"/>
      <c r="AI8248" s="24"/>
      <c r="AL8248" s="24"/>
      <c r="AO8248" s="24"/>
      <c r="AR8248" s="24"/>
      <c r="AU8248" s="24"/>
    </row>
    <row r="8249">
      <c r="J8249" s="18"/>
      <c r="N8249" s="24"/>
      <c r="Q8249" s="24"/>
      <c r="T8249" s="24"/>
      <c r="W8249" s="24"/>
      <c r="Z8249" s="24"/>
      <c r="AC8249" s="24"/>
      <c r="AI8249" s="24"/>
      <c r="AL8249" s="24"/>
      <c r="AO8249" s="24"/>
      <c r="AR8249" s="24"/>
      <c r="AU8249" s="24"/>
    </row>
    <row r="8250">
      <c r="J8250" s="18"/>
      <c r="N8250" s="24"/>
      <c r="Q8250" s="24"/>
      <c r="T8250" s="24"/>
      <c r="W8250" s="24"/>
      <c r="Z8250" s="24"/>
      <c r="AC8250" s="24"/>
      <c r="AI8250" s="24"/>
      <c r="AL8250" s="24"/>
      <c r="AO8250" s="24"/>
      <c r="AR8250" s="24"/>
      <c r="AU8250" s="24"/>
    </row>
    <row r="8251">
      <c r="J8251" s="18"/>
      <c r="N8251" s="24"/>
      <c r="Q8251" s="24"/>
      <c r="T8251" s="24"/>
      <c r="W8251" s="24"/>
      <c r="Z8251" s="24"/>
      <c r="AC8251" s="24"/>
      <c r="AI8251" s="24"/>
      <c r="AL8251" s="24"/>
      <c r="AO8251" s="24"/>
      <c r="AR8251" s="24"/>
      <c r="AU8251" s="24"/>
    </row>
    <row r="8252">
      <c r="J8252" s="18"/>
      <c r="N8252" s="24"/>
      <c r="Q8252" s="24"/>
      <c r="T8252" s="24"/>
      <c r="W8252" s="24"/>
      <c r="Z8252" s="24"/>
      <c r="AC8252" s="24"/>
      <c r="AI8252" s="24"/>
      <c r="AL8252" s="24"/>
      <c r="AO8252" s="24"/>
      <c r="AR8252" s="24"/>
      <c r="AU8252" s="24"/>
    </row>
    <row r="8253">
      <c r="J8253" s="18"/>
      <c r="N8253" s="24"/>
      <c r="Q8253" s="24"/>
      <c r="T8253" s="24"/>
      <c r="W8253" s="24"/>
      <c r="Z8253" s="24"/>
      <c r="AC8253" s="24"/>
      <c r="AI8253" s="24"/>
      <c r="AL8253" s="24"/>
      <c r="AO8253" s="24"/>
      <c r="AR8253" s="24"/>
      <c r="AU8253" s="24"/>
    </row>
    <row r="8254">
      <c r="J8254" s="18"/>
      <c r="N8254" s="24"/>
      <c r="Q8254" s="24"/>
      <c r="T8254" s="24"/>
      <c r="W8254" s="24"/>
      <c r="Z8254" s="24"/>
      <c r="AC8254" s="24"/>
      <c r="AI8254" s="24"/>
      <c r="AL8254" s="24"/>
      <c r="AO8254" s="24"/>
      <c r="AR8254" s="24"/>
      <c r="AU8254" s="24"/>
    </row>
    <row r="8255">
      <c r="J8255" s="18"/>
      <c r="N8255" s="24"/>
      <c r="Q8255" s="24"/>
      <c r="T8255" s="24"/>
      <c r="W8255" s="24"/>
      <c r="Z8255" s="24"/>
      <c r="AC8255" s="24"/>
      <c r="AI8255" s="24"/>
      <c r="AL8255" s="24"/>
      <c r="AO8255" s="24"/>
      <c r="AR8255" s="24"/>
      <c r="AU8255" s="24"/>
    </row>
    <row r="8256">
      <c r="J8256" s="18"/>
      <c r="N8256" s="24"/>
      <c r="Q8256" s="24"/>
      <c r="T8256" s="24"/>
      <c r="W8256" s="24"/>
      <c r="Z8256" s="24"/>
      <c r="AC8256" s="24"/>
      <c r="AI8256" s="24"/>
      <c r="AL8256" s="24"/>
      <c r="AO8256" s="24"/>
      <c r="AR8256" s="24"/>
      <c r="AU8256" s="24"/>
    </row>
    <row r="8257">
      <c r="J8257" s="18"/>
      <c r="N8257" s="24"/>
      <c r="Q8257" s="24"/>
      <c r="T8257" s="24"/>
      <c r="W8257" s="24"/>
      <c r="Z8257" s="24"/>
      <c r="AC8257" s="24"/>
      <c r="AI8257" s="24"/>
      <c r="AL8257" s="24"/>
      <c r="AO8257" s="24"/>
      <c r="AR8257" s="24"/>
      <c r="AU8257" s="24"/>
    </row>
    <row r="8258">
      <c r="J8258" s="18"/>
      <c r="N8258" s="24"/>
      <c r="Q8258" s="24"/>
      <c r="T8258" s="24"/>
      <c r="W8258" s="24"/>
      <c r="Z8258" s="24"/>
      <c r="AC8258" s="24"/>
      <c r="AI8258" s="24"/>
      <c r="AL8258" s="24"/>
      <c r="AO8258" s="24"/>
      <c r="AR8258" s="24"/>
      <c r="AU8258" s="24"/>
    </row>
    <row r="8259">
      <c r="J8259" s="18"/>
      <c r="N8259" s="24"/>
      <c r="Q8259" s="24"/>
      <c r="T8259" s="24"/>
      <c r="W8259" s="24"/>
      <c r="Z8259" s="24"/>
      <c r="AC8259" s="24"/>
      <c r="AI8259" s="24"/>
      <c r="AL8259" s="24"/>
      <c r="AO8259" s="24"/>
      <c r="AR8259" s="24"/>
      <c r="AU8259" s="24"/>
    </row>
    <row r="8260">
      <c r="J8260" s="18"/>
      <c r="N8260" s="24"/>
      <c r="Q8260" s="24"/>
      <c r="T8260" s="24"/>
      <c r="W8260" s="24"/>
      <c r="Z8260" s="24"/>
      <c r="AC8260" s="24"/>
      <c r="AI8260" s="24"/>
      <c r="AL8260" s="24"/>
      <c r="AO8260" s="24"/>
      <c r="AR8260" s="24"/>
      <c r="AU8260" s="24"/>
    </row>
    <row r="8261">
      <c r="J8261" s="18"/>
      <c r="N8261" s="24"/>
      <c r="Q8261" s="24"/>
      <c r="T8261" s="24"/>
      <c r="W8261" s="24"/>
      <c r="Z8261" s="24"/>
      <c r="AC8261" s="24"/>
      <c r="AI8261" s="24"/>
      <c r="AL8261" s="24"/>
      <c r="AO8261" s="24"/>
      <c r="AR8261" s="24"/>
      <c r="AU8261" s="24"/>
    </row>
    <row r="8262">
      <c r="J8262" s="18"/>
      <c r="N8262" s="24"/>
      <c r="Q8262" s="24"/>
      <c r="T8262" s="24"/>
      <c r="W8262" s="24"/>
      <c r="Z8262" s="24"/>
      <c r="AC8262" s="24"/>
      <c r="AI8262" s="24"/>
      <c r="AL8262" s="24"/>
      <c r="AO8262" s="24"/>
      <c r="AR8262" s="24"/>
      <c r="AU8262" s="24"/>
    </row>
    <row r="8263">
      <c r="J8263" s="18"/>
      <c r="N8263" s="24"/>
      <c r="Q8263" s="24"/>
      <c r="T8263" s="24"/>
      <c r="W8263" s="24"/>
      <c r="Z8263" s="24"/>
      <c r="AC8263" s="24"/>
      <c r="AI8263" s="24"/>
      <c r="AL8263" s="24"/>
      <c r="AO8263" s="24"/>
      <c r="AR8263" s="24"/>
      <c r="AU8263" s="24"/>
    </row>
    <row r="8264">
      <c r="J8264" s="18"/>
      <c r="N8264" s="24"/>
      <c r="Q8264" s="24"/>
      <c r="T8264" s="24"/>
      <c r="W8264" s="24"/>
      <c r="Z8264" s="24"/>
      <c r="AC8264" s="24"/>
      <c r="AI8264" s="24"/>
      <c r="AL8264" s="24"/>
      <c r="AO8264" s="24"/>
      <c r="AR8264" s="24"/>
      <c r="AU8264" s="24"/>
    </row>
    <row r="8265">
      <c r="J8265" s="18"/>
      <c r="N8265" s="24"/>
      <c r="Q8265" s="24"/>
      <c r="T8265" s="24"/>
      <c r="W8265" s="24"/>
      <c r="Z8265" s="24"/>
      <c r="AC8265" s="24"/>
      <c r="AI8265" s="24"/>
      <c r="AL8265" s="24"/>
      <c r="AO8265" s="24"/>
      <c r="AR8265" s="24"/>
      <c r="AU8265" s="24"/>
    </row>
    <row r="8266">
      <c r="J8266" s="18"/>
      <c r="N8266" s="24"/>
      <c r="Q8266" s="24"/>
      <c r="T8266" s="24"/>
      <c r="W8266" s="24"/>
      <c r="Z8266" s="24"/>
      <c r="AC8266" s="24"/>
      <c r="AI8266" s="24"/>
      <c r="AL8266" s="24"/>
      <c r="AO8266" s="24"/>
      <c r="AR8266" s="24"/>
      <c r="AU8266" s="24"/>
    </row>
    <row r="8267">
      <c r="J8267" s="18"/>
      <c r="N8267" s="24"/>
      <c r="Q8267" s="24"/>
      <c r="T8267" s="24"/>
      <c r="W8267" s="24"/>
      <c r="Z8267" s="24"/>
      <c r="AC8267" s="24"/>
      <c r="AI8267" s="24"/>
      <c r="AL8267" s="24"/>
      <c r="AO8267" s="24"/>
      <c r="AR8267" s="24"/>
      <c r="AU8267" s="24"/>
    </row>
    <row r="8268">
      <c r="J8268" s="18"/>
      <c r="N8268" s="24"/>
      <c r="Q8268" s="24"/>
      <c r="T8268" s="24"/>
      <c r="W8268" s="24"/>
      <c r="Z8268" s="24"/>
      <c r="AC8268" s="24"/>
      <c r="AI8268" s="24"/>
      <c r="AL8268" s="24"/>
      <c r="AO8268" s="24"/>
      <c r="AR8268" s="24"/>
      <c r="AU8268" s="24"/>
    </row>
    <row r="8269">
      <c r="J8269" s="18"/>
      <c r="N8269" s="24"/>
      <c r="Q8269" s="24"/>
      <c r="T8269" s="24"/>
      <c r="W8269" s="24"/>
      <c r="Z8269" s="24"/>
      <c r="AC8269" s="24"/>
      <c r="AI8269" s="24"/>
      <c r="AL8269" s="24"/>
      <c r="AO8269" s="24"/>
      <c r="AR8269" s="24"/>
      <c r="AU8269" s="24"/>
    </row>
    <row r="8270">
      <c r="J8270" s="18"/>
      <c r="N8270" s="24"/>
      <c r="Q8270" s="24"/>
      <c r="T8270" s="24"/>
      <c r="W8270" s="24"/>
      <c r="Z8270" s="24"/>
      <c r="AC8270" s="24"/>
      <c r="AI8270" s="24"/>
      <c r="AL8270" s="24"/>
      <c r="AO8270" s="24"/>
      <c r="AR8270" s="24"/>
      <c r="AU8270" s="24"/>
    </row>
    <row r="8271">
      <c r="J8271" s="18"/>
      <c r="N8271" s="24"/>
      <c r="Q8271" s="24"/>
      <c r="T8271" s="24"/>
      <c r="W8271" s="24"/>
      <c r="Z8271" s="24"/>
      <c r="AC8271" s="24"/>
      <c r="AI8271" s="24"/>
      <c r="AL8271" s="24"/>
      <c r="AO8271" s="24"/>
      <c r="AR8271" s="24"/>
      <c r="AU8271" s="24"/>
    </row>
    <row r="8272">
      <c r="J8272" s="18"/>
      <c r="N8272" s="24"/>
      <c r="Q8272" s="24"/>
      <c r="T8272" s="24"/>
      <c r="W8272" s="24"/>
      <c r="Z8272" s="24"/>
      <c r="AC8272" s="24"/>
      <c r="AI8272" s="24"/>
      <c r="AL8272" s="24"/>
      <c r="AO8272" s="24"/>
      <c r="AR8272" s="24"/>
      <c r="AU8272" s="24"/>
    </row>
    <row r="8273">
      <c r="J8273" s="18"/>
      <c r="N8273" s="24"/>
      <c r="Q8273" s="24"/>
      <c r="T8273" s="24"/>
      <c r="W8273" s="24"/>
      <c r="Z8273" s="24"/>
      <c r="AC8273" s="24"/>
      <c r="AI8273" s="24"/>
      <c r="AL8273" s="24"/>
      <c r="AO8273" s="24"/>
      <c r="AR8273" s="24"/>
      <c r="AU8273" s="24"/>
    </row>
    <row r="8274">
      <c r="J8274" s="18"/>
      <c r="N8274" s="24"/>
      <c r="Q8274" s="24"/>
      <c r="T8274" s="24"/>
      <c r="W8274" s="24"/>
      <c r="Z8274" s="24"/>
      <c r="AC8274" s="24"/>
      <c r="AI8274" s="24"/>
      <c r="AL8274" s="24"/>
      <c r="AO8274" s="24"/>
      <c r="AR8274" s="24"/>
      <c r="AU8274" s="24"/>
    </row>
    <row r="8275">
      <c r="J8275" s="18"/>
      <c r="N8275" s="24"/>
      <c r="Q8275" s="24"/>
      <c r="T8275" s="24"/>
      <c r="W8275" s="24"/>
      <c r="Z8275" s="24"/>
      <c r="AC8275" s="24"/>
      <c r="AI8275" s="24"/>
      <c r="AL8275" s="24"/>
      <c r="AO8275" s="24"/>
      <c r="AR8275" s="24"/>
      <c r="AU8275" s="24"/>
    </row>
    <row r="8276">
      <c r="J8276" s="18"/>
      <c r="N8276" s="24"/>
      <c r="Q8276" s="24"/>
      <c r="T8276" s="24"/>
      <c r="W8276" s="24"/>
      <c r="Z8276" s="24"/>
      <c r="AC8276" s="24"/>
      <c r="AI8276" s="24"/>
      <c r="AL8276" s="24"/>
      <c r="AO8276" s="24"/>
      <c r="AR8276" s="24"/>
      <c r="AU8276" s="24"/>
    </row>
    <row r="8277">
      <c r="J8277" s="18"/>
      <c r="N8277" s="24"/>
      <c r="Q8277" s="24"/>
      <c r="T8277" s="24"/>
      <c r="W8277" s="24"/>
      <c r="Z8277" s="24"/>
      <c r="AC8277" s="24"/>
      <c r="AI8277" s="24"/>
      <c r="AL8277" s="24"/>
      <c r="AO8277" s="24"/>
      <c r="AR8277" s="24"/>
      <c r="AU8277" s="24"/>
    </row>
    <row r="8278">
      <c r="J8278" s="18"/>
      <c r="N8278" s="24"/>
      <c r="Q8278" s="24"/>
      <c r="T8278" s="24"/>
      <c r="W8278" s="24"/>
      <c r="Z8278" s="24"/>
      <c r="AC8278" s="24"/>
      <c r="AI8278" s="24"/>
      <c r="AL8278" s="24"/>
      <c r="AO8278" s="24"/>
      <c r="AR8278" s="24"/>
      <c r="AU8278" s="24"/>
    </row>
    <row r="8279">
      <c r="J8279" s="18"/>
      <c r="N8279" s="24"/>
      <c r="Q8279" s="24"/>
      <c r="T8279" s="24"/>
      <c r="W8279" s="24"/>
      <c r="Z8279" s="24"/>
      <c r="AC8279" s="24"/>
      <c r="AI8279" s="24"/>
      <c r="AL8279" s="24"/>
      <c r="AO8279" s="24"/>
      <c r="AR8279" s="24"/>
      <c r="AU8279" s="24"/>
    </row>
    <row r="8280">
      <c r="J8280" s="18"/>
      <c r="N8280" s="24"/>
      <c r="Q8280" s="24"/>
      <c r="T8280" s="24"/>
      <c r="W8280" s="24"/>
      <c r="Z8280" s="24"/>
      <c r="AC8280" s="24"/>
      <c r="AI8280" s="24"/>
      <c r="AL8280" s="24"/>
      <c r="AO8280" s="24"/>
      <c r="AR8280" s="24"/>
      <c r="AU8280" s="24"/>
    </row>
    <row r="8281">
      <c r="J8281" s="18"/>
      <c r="N8281" s="24"/>
      <c r="Q8281" s="24"/>
      <c r="T8281" s="24"/>
      <c r="W8281" s="24"/>
      <c r="Z8281" s="24"/>
      <c r="AC8281" s="24"/>
      <c r="AI8281" s="24"/>
      <c r="AL8281" s="24"/>
      <c r="AO8281" s="24"/>
      <c r="AR8281" s="24"/>
      <c r="AU8281" s="24"/>
    </row>
    <row r="8282">
      <c r="J8282" s="18"/>
      <c r="N8282" s="24"/>
      <c r="Q8282" s="24"/>
      <c r="T8282" s="24"/>
      <c r="W8282" s="24"/>
      <c r="Z8282" s="24"/>
      <c r="AC8282" s="24"/>
      <c r="AI8282" s="24"/>
      <c r="AL8282" s="24"/>
      <c r="AO8282" s="24"/>
      <c r="AR8282" s="24"/>
      <c r="AU8282" s="24"/>
    </row>
    <row r="8283">
      <c r="J8283" s="18"/>
      <c r="N8283" s="24"/>
      <c r="Q8283" s="24"/>
      <c r="T8283" s="24"/>
      <c r="W8283" s="24"/>
      <c r="Z8283" s="24"/>
      <c r="AC8283" s="24"/>
      <c r="AI8283" s="24"/>
      <c r="AL8283" s="24"/>
      <c r="AO8283" s="24"/>
      <c r="AR8283" s="24"/>
      <c r="AU8283" s="24"/>
    </row>
    <row r="8284">
      <c r="J8284" s="18"/>
      <c r="N8284" s="24"/>
      <c r="Q8284" s="24"/>
      <c r="T8284" s="24"/>
      <c r="W8284" s="24"/>
      <c r="Z8284" s="24"/>
      <c r="AC8284" s="24"/>
      <c r="AI8284" s="24"/>
      <c r="AL8284" s="24"/>
      <c r="AO8284" s="24"/>
      <c r="AR8284" s="24"/>
      <c r="AU8284" s="24"/>
    </row>
    <row r="8285">
      <c r="J8285" s="18"/>
      <c r="N8285" s="24"/>
      <c r="Q8285" s="24"/>
      <c r="T8285" s="24"/>
      <c r="W8285" s="24"/>
      <c r="Z8285" s="24"/>
      <c r="AC8285" s="24"/>
      <c r="AI8285" s="24"/>
      <c r="AL8285" s="24"/>
      <c r="AO8285" s="24"/>
      <c r="AR8285" s="24"/>
      <c r="AU8285" s="24"/>
    </row>
    <row r="8286">
      <c r="J8286" s="18"/>
      <c r="N8286" s="24"/>
      <c r="Q8286" s="24"/>
      <c r="T8286" s="24"/>
      <c r="W8286" s="24"/>
      <c r="Z8286" s="24"/>
      <c r="AC8286" s="24"/>
      <c r="AI8286" s="24"/>
      <c r="AL8286" s="24"/>
      <c r="AO8286" s="24"/>
      <c r="AR8286" s="24"/>
      <c r="AU8286" s="24"/>
    </row>
    <row r="8287">
      <c r="J8287" s="18"/>
      <c r="N8287" s="24"/>
      <c r="Q8287" s="24"/>
      <c r="T8287" s="24"/>
      <c r="W8287" s="24"/>
      <c r="Z8287" s="24"/>
      <c r="AC8287" s="24"/>
      <c r="AI8287" s="24"/>
      <c r="AL8287" s="24"/>
      <c r="AO8287" s="24"/>
      <c r="AR8287" s="24"/>
      <c r="AU8287" s="24"/>
    </row>
    <row r="8288">
      <c r="J8288" s="18"/>
      <c r="N8288" s="24"/>
      <c r="Q8288" s="24"/>
      <c r="T8288" s="24"/>
      <c r="W8288" s="24"/>
      <c r="Z8288" s="24"/>
      <c r="AC8288" s="24"/>
      <c r="AI8288" s="24"/>
      <c r="AL8288" s="24"/>
      <c r="AO8288" s="24"/>
      <c r="AR8288" s="24"/>
      <c r="AU8288" s="24"/>
    </row>
    <row r="8289">
      <c r="J8289" s="18"/>
      <c r="N8289" s="24"/>
      <c r="Q8289" s="24"/>
      <c r="T8289" s="24"/>
      <c r="W8289" s="24"/>
      <c r="Z8289" s="24"/>
      <c r="AC8289" s="24"/>
      <c r="AI8289" s="24"/>
      <c r="AL8289" s="24"/>
      <c r="AO8289" s="24"/>
      <c r="AR8289" s="24"/>
      <c r="AU8289" s="24"/>
    </row>
    <row r="8290">
      <c r="J8290" s="18"/>
      <c r="N8290" s="24"/>
      <c r="Q8290" s="24"/>
      <c r="T8290" s="24"/>
      <c r="W8290" s="24"/>
      <c r="Z8290" s="24"/>
      <c r="AC8290" s="24"/>
      <c r="AI8290" s="24"/>
      <c r="AL8290" s="24"/>
      <c r="AO8290" s="24"/>
      <c r="AR8290" s="24"/>
      <c r="AU8290" s="24"/>
    </row>
    <row r="8291">
      <c r="J8291" s="18"/>
      <c r="N8291" s="24"/>
      <c r="Q8291" s="24"/>
      <c r="T8291" s="24"/>
      <c r="W8291" s="24"/>
      <c r="Z8291" s="24"/>
      <c r="AC8291" s="24"/>
      <c r="AI8291" s="24"/>
      <c r="AL8291" s="24"/>
      <c r="AO8291" s="24"/>
      <c r="AR8291" s="24"/>
      <c r="AU8291" s="24"/>
    </row>
    <row r="8292">
      <c r="J8292" s="18"/>
      <c r="N8292" s="24"/>
      <c r="Q8292" s="24"/>
      <c r="T8292" s="24"/>
      <c r="W8292" s="24"/>
      <c r="Z8292" s="24"/>
      <c r="AC8292" s="24"/>
      <c r="AI8292" s="24"/>
      <c r="AL8292" s="24"/>
      <c r="AO8292" s="24"/>
      <c r="AR8292" s="24"/>
      <c r="AU8292" s="24"/>
    </row>
    <row r="8293">
      <c r="J8293" s="18"/>
      <c r="N8293" s="24"/>
      <c r="Q8293" s="24"/>
      <c r="T8293" s="24"/>
      <c r="W8293" s="24"/>
      <c r="Z8293" s="24"/>
      <c r="AC8293" s="24"/>
      <c r="AI8293" s="24"/>
      <c r="AL8293" s="24"/>
      <c r="AO8293" s="24"/>
      <c r="AR8293" s="24"/>
      <c r="AU8293" s="24"/>
    </row>
    <row r="8294">
      <c r="J8294" s="18"/>
      <c r="N8294" s="24"/>
      <c r="Q8294" s="24"/>
      <c r="T8294" s="24"/>
      <c r="W8294" s="24"/>
      <c r="Z8294" s="24"/>
      <c r="AC8294" s="24"/>
      <c r="AI8294" s="24"/>
      <c r="AL8294" s="24"/>
      <c r="AO8294" s="24"/>
      <c r="AR8294" s="24"/>
      <c r="AU8294" s="24"/>
    </row>
    <row r="8295">
      <c r="J8295" s="18"/>
      <c r="N8295" s="24"/>
      <c r="Q8295" s="24"/>
      <c r="T8295" s="24"/>
      <c r="W8295" s="24"/>
      <c r="Z8295" s="24"/>
      <c r="AC8295" s="24"/>
      <c r="AI8295" s="24"/>
      <c r="AL8295" s="24"/>
      <c r="AO8295" s="24"/>
      <c r="AR8295" s="24"/>
      <c r="AU8295" s="24"/>
    </row>
    <row r="8296">
      <c r="J8296" s="18"/>
      <c r="N8296" s="24"/>
      <c r="Q8296" s="24"/>
      <c r="T8296" s="24"/>
      <c r="W8296" s="24"/>
      <c r="Z8296" s="24"/>
      <c r="AC8296" s="24"/>
      <c r="AI8296" s="24"/>
      <c r="AL8296" s="24"/>
      <c r="AO8296" s="24"/>
      <c r="AR8296" s="24"/>
      <c r="AU8296" s="24"/>
    </row>
    <row r="8297">
      <c r="J8297" s="18"/>
      <c r="N8297" s="24"/>
      <c r="Q8297" s="24"/>
      <c r="T8297" s="24"/>
      <c r="W8297" s="24"/>
      <c r="Z8297" s="24"/>
      <c r="AC8297" s="24"/>
      <c r="AI8297" s="24"/>
      <c r="AL8297" s="24"/>
      <c r="AO8297" s="24"/>
      <c r="AR8297" s="24"/>
      <c r="AU8297" s="24"/>
    </row>
    <row r="8298">
      <c r="J8298" s="18"/>
      <c r="N8298" s="24"/>
      <c r="Q8298" s="24"/>
      <c r="T8298" s="24"/>
      <c r="W8298" s="24"/>
      <c r="Z8298" s="24"/>
      <c r="AC8298" s="24"/>
      <c r="AI8298" s="24"/>
      <c r="AL8298" s="24"/>
      <c r="AO8298" s="24"/>
      <c r="AR8298" s="24"/>
      <c r="AU8298" s="24"/>
    </row>
    <row r="8299">
      <c r="J8299" s="18"/>
      <c r="N8299" s="24"/>
      <c r="Q8299" s="24"/>
      <c r="T8299" s="24"/>
      <c r="W8299" s="24"/>
      <c r="Z8299" s="24"/>
      <c r="AC8299" s="24"/>
      <c r="AI8299" s="24"/>
      <c r="AL8299" s="24"/>
      <c r="AO8299" s="24"/>
      <c r="AR8299" s="24"/>
      <c r="AU8299" s="24"/>
    </row>
    <row r="8300">
      <c r="J8300" s="18"/>
      <c r="N8300" s="24"/>
      <c r="Q8300" s="24"/>
      <c r="T8300" s="24"/>
      <c r="W8300" s="24"/>
      <c r="Z8300" s="24"/>
      <c r="AC8300" s="24"/>
      <c r="AI8300" s="24"/>
      <c r="AL8300" s="24"/>
      <c r="AO8300" s="24"/>
      <c r="AR8300" s="24"/>
      <c r="AU8300" s="24"/>
    </row>
    <row r="8301">
      <c r="J8301" s="18"/>
      <c r="N8301" s="24"/>
      <c r="Q8301" s="24"/>
      <c r="T8301" s="24"/>
      <c r="W8301" s="24"/>
      <c r="Z8301" s="24"/>
      <c r="AC8301" s="24"/>
      <c r="AI8301" s="24"/>
      <c r="AL8301" s="24"/>
      <c r="AO8301" s="24"/>
      <c r="AR8301" s="24"/>
      <c r="AU8301" s="24"/>
    </row>
    <row r="8302">
      <c r="J8302" s="18"/>
      <c r="N8302" s="24"/>
      <c r="Q8302" s="24"/>
      <c r="T8302" s="24"/>
      <c r="W8302" s="24"/>
      <c r="Z8302" s="24"/>
      <c r="AC8302" s="24"/>
      <c r="AI8302" s="24"/>
      <c r="AL8302" s="24"/>
      <c r="AO8302" s="24"/>
      <c r="AR8302" s="24"/>
      <c r="AU8302" s="24"/>
    </row>
    <row r="8303">
      <c r="J8303" s="18"/>
      <c r="N8303" s="24"/>
      <c r="Q8303" s="24"/>
      <c r="T8303" s="24"/>
      <c r="W8303" s="24"/>
      <c r="Z8303" s="24"/>
      <c r="AC8303" s="24"/>
      <c r="AI8303" s="24"/>
      <c r="AL8303" s="24"/>
      <c r="AO8303" s="24"/>
      <c r="AR8303" s="24"/>
      <c r="AU8303" s="24"/>
    </row>
    <row r="8304">
      <c r="J8304" s="18"/>
      <c r="N8304" s="24"/>
      <c r="Q8304" s="24"/>
      <c r="T8304" s="24"/>
      <c r="W8304" s="24"/>
      <c r="Z8304" s="24"/>
      <c r="AC8304" s="24"/>
      <c r="AI8304" s="24"/>
      <c r="AL8304" s="24"/>
      <c r="AO8304" s="24"/>
      <c r="AR8304" s="24"/>
      <c r="AU8304" s="24"/>
    </row>
    <row r="8305">
      <c r="J8305" s="18"/>
      <c r="N8305" s="24"/>
      <c r="Q8305" s="24"/>
      <c r="T8305" s="24"/>
      <c r="W8305" s="24"/>
      <c r="Z8305" s="24"/>
      <c r="AC8305" s="24"/>
      <c r="AI8305" s="24"/>
      <c r="AL8305" s="24"/>
      <c r="AO8305" s="24"/>
      <c r="AR8305" s="24"/>
      <c r="AU8305" s="24"/>
    </row>
    <row r="8306">
      <c r="J8306" s="18"/>
      <c r="N8306" s="24"/>
      <c r="Q8306" s="24"/>
      <c r="T8306" s="24"/>
      <c r="W8306" s="24"/>
      <c r="Z8306" s="24"/>
      <c r="AC8306" s="24"/>
      <c r="AI8306" s="24"/>
      <c r="AL8306" s="24"/>
      <c r="AO8306" s="24"/>
      <c r="AR8306" s="24"/>
      <c r="AU8306" s="24"/>
    </row>
    <row r="8307">
      <c r="J8307" s="18"/>
      <c r="N8307" s="24"/>
      <c r="Q8307" s="24"/>
      <c r="T8307" s="24"/>
      <c r="W8307" s="24"/>
      <c r="Z8307" s="24"/>
      <c r="AC8307" s="24"/>
      <c r="AI8307" s="24"/>
      <c r="AL8307" s="24"/>
      <c r="AO8307" s="24"/>
      <c r="AR8307" s="24"/>
      <c r="AU8307" s="24"/>
    </row>
    <row r="8308">
      <c r="J8308" s="18"/>
      <c r="N8308" s="24"/>
      <c r="Q8308" s="24"/>
      <c r="T8308" s="24"/>
      <c r="W8308" s="24"/>
      <c r="Z8308" s="24"/>
      <c r="AC8308" s="24"/>
      <c r="AI8308" s="24"/>
      <c r="AL8308" s="24"/>
      <c r="AO8308" s="24"/>
      <c r="AR8308" s="24"/>
      <c r="AU8308" s="24"/>
    </row>
    <row r="8309">
      <c r="J8309" s="18"/>
      <c r="N8309" s="24"/>
      <c r="Q8309" s="24"/>
      <c r="T8309" s="24"/>
      <c r="W8309" s="24"/>
      <c r="Z8309" s="24"/>
      <c r="AC8309" s="24"/>
      <c r="AI8309" s="24"/>
      <c r="AL8309" s="24"/>
      <c r="AO8309" s="24"/>
      <c r="AR8309" s="24"/>
      <c r="AU8309" s="24"/>
    </row>
    <row r="8310">
      <c r="J8310" s="18"/>
      <c r="N8310" s="24"/>
      <c r="Q8310" s="24"/>
      <c r="T8310" s="24"/>
      <c r="W8310" s="24"/>
      <c r="Z8310" s="24"/>
      <c r="AC8310" s="24"/>
      <c r="AI8310" s="24"/>
      <c r="AL8310" s="24"/>
      <c r="AO8310" s="24"/>
      <c r="AR8310" s="24"/>
      <c r="AU8310" s="24"/>
    </row>
    <row r="8311">
      <c r="J8311" s="18"/>
      <c r="N8311" s="24"/>
      <c r="Q8311" s="24"/>
      <c r="T8311" s="24"/>
      <c r="W8311" s="24"/>
      <c r="Z8311" s="24"/>
      <c r="AC8311" s="24"/>
      <c r="AI8311" s="24"/>
      <c r="AL8311" s="24"/>
      <c r="AO8311" s="24"/>
      <c r="AR8311" s="24"/>
      <c r="AU8311" s="24"/>
    </row>
    <row r="8312">
      <c r="J8312" s="18"/>
      <c r="N8312" s="24"/>
      <c r="Q8312" s="24"/>
      <c r="T8312" s="24"/>
      <c r="W8312" s="24"/>
      <c r="Z8312" s="24"/>
      <c r="AC8312" s="24"/>
      <c r="AI8312" s="24"/>
      <c r="AL8312" s="24"/>
      <c r="AO8312" s="24"/>
      <c r="AR8312" s="24"/>
      <c r="AU8312" s="24"/>
    </row>
    <row r="8313">
      <c r="J8313" s="18"/>
      <c r="N8313" s="24"/>
      <c r="Q8313" s="24"/>
      <c r="T8313" s="24"/>
      <c r="W8313" s="24"/>
      <c r="Z8313" s="24"/>
      <c r="AC8313" s="24"/>
      <c r="AI8313" s="24"/>
      <c r="AL8313" s="24"/>
      <c r="AO8313" s="24"/>
      <c r="AR8313" s="24"/>
      <c r="AU8313" s="24"/>
    </row>
    <row r="8314">
      <c r="J8314" s="18"/>
      <c r="N8314" s="24"/>
      <c r="Q8314" s="24"/>
      <c r="T8314" s="24"/>
      <c r="W8314" s="24"/>
      <c r="Z8314" s="24"/>
      <c r="AC8314" s="24"/>
      <c r="AI8314" s="24"/>
      <c r="AL8314" s="24"/>
      <c r="AO8314" s="24"/>
      <c r="AR8314" s="24"/>
      <c r="AU8314" s="24"/>
    </row>
    <row r="8315">
      <c r="J8315" s="18"/>
      <c r="N8315" s="24"/>
      <c r="Q8315" s="24"/>
      <c r="T8315" s="24"/>
      <c r="W8315" s="24"/>
      <c r="Z8315" s="24"/>
      <c r="AC8315" s="24"/>
      <c r="AI8315" s="24"/>
      <c r="AL8315" s="24"/>
      <c r="AO8315" s="24"/>
      <c r="AR8315" s="24"/>
      <c r="AU8315" s="24"/>
    </row>
    <row r="8316">
      <c r="J8316" s="18"/>
      <c r="N8316" s="24"/>
      <c r="Q8316" s="24"/>
      <c r="T8316" s="24"/>
      <c r="W8316" s="24"/>
      <c r="Z8316" s="24"/>
      <c r="AC8316" s="24"/>
      <c r="AI8316" s="24"/>
      <c r="AL8316" s="24"/>
      <c r="AO8316" s="24"/>
      <c r="AR8316" s="24"/>
      <c r="AU8316" s="24"/>
    </row>
    <row r="8317">
      <c r="J8317" s="18"/>
      <c r="N8317" s="24"/>
      <c r="Q8317" s="24"/>
      <c r="T8317" s="24"/>
      <c r="W8317" s="24"/>
      <c r="Z8317" s="24"/>
      <c r="AC8317" s="24"/>
      <c r="AI8317" s="24"/>
      <c r="AL8317" s="24"/>
      <c r="AO8317" s="24"/>
      <c r="AR8317" s="24"/>
      <c r="AU8317" s="24"/>
    </row>
    <row r="8318">
      <c r="J8318" s="18"/>
      <c r="N8318" s="24"/>
      <c r="Q8318" s="24"/>
      <c r="T8318" s="24"/>
      <c r="W8318" s="24"/>
      <c r="Z8318" s="24"/>
      <c r="AC8318" s="24"/>
      <c r="AI8318" s="24"/>
      <c r="AL8318" s="24"/>
      <c r="AO8318" s="24"/>
      <c r="AR8318" s="24"/>
      <c r="AU8318" s="24"/>
    </row>
    <row r="8319">
      <c r="J8319" s="18"/>
      <c r="N8319" s="24"/>
      <c r="Q8319" s="24"/>
      <c r="T8319" s="24"/>
      <c r="W8319" s="24"/>
      <c r="Z8319" s="24"/>
      <c r="AC8319" s="24"/>
      <c r="AI8319" s="24"/>
      <c r="AL8319" s="24"/>
      <c r="AO8319" s="24"/>
      <c r="AR8319" s="24"/>
      <c r="AU8319" s="24"/>
    </row>
    <row r="8320">
      <c r="J8320" s="18"/>
      <c r="N8320" s="24"/>
      <c r="Q8320" s="24"/>
      <c r="T8320" s="24"/>
      <c r="W8320" s="24"/>
      <c r="Z8320" s="24"/>
      <c r="AC8320" s="24"/>
      <c r="AI8320" s="24"/>
      <c r="AL8320" s="24"/>
      <c r="AO8320" s="24"/>
      <c r="AR8320" s="24"/>
      <c r="AU8320" s="24"/>
    </row>
    <row r="8321">
      <c r="J8321" s="18"/>
      <c r="N8321" s="24"/>
      <c r="Q8321" s="24"/>
      <c r="T8321" s="24"/>
      <c r="W8321" s="24"/>
      <c r="Z8321" s="24"/>
      <c r="AC8321" s="24"/>
      <c r="AI8321" s="24"/>
      <c r="AL8321" s="24"/>
      <c r="AO8321" s="24"/>
      <c r="AR8321" s="24"/>
      <c r="AU8321" s="24"/>
    </row>
    <row r="8322">
      <c r="J8322" s="18"/>
      <c r="N8322" s="24"/>
      <c r="Q8322" s="24"/>
      <c r="T8322" s="24"/>
      <c r="W8322" s="24"/>
      <c r="Z8322" s="24"/>
      <c r="AC8322" s="24"/>
      <c r="AI8322" s="24"/>
      <c r="AL8322" s="24"/>
      <c r="AO8322" s="24"/>
      <c r="AR8322" s="24"/>
      <c r="AU8322" s="24"/>
    </row>
    <row r="8323">
      <c r="J8323" s="18"/>
      <c r="N8323" s="24"/>
      <c r="Q8323" s="24"/>
      <c r="T8323" s="24"/>
      <c r="W8323" s="24"/>
      <c r="Z8323" s="24"/>
      <c r="AC8323" s="24"/>
      <c r="AI8323" s="24"/>
      <c r="AL8323" s="24"/>
      <c r="AO8323" s="24"/>
      <c r="AR8323" s="24"/>
      <c r="AU8323" s="24"/>
    </row>
    <row r="8324">
      <c r="J8324" s="18"/>
      <c r="N8324" s="24"/>
      <c r="Q8324" s="24"/>
      <c r="T8324" s="24"/>
      <c r="W8324" s="24"/>
      <c r="Z8324" s="24"/>
      <c r="AC8324" s="24"/>
      <c r="AI8324" s="24"/>
      <c r="AL8324" s="24"/>
      <c r="AO8324" s="24"/>
      <c r="AR8324" s="24"/>
      <c r="AU8324" s="24"/>
    </row>
    <row r="8325">
      <c r="J8325" s="18"/>
      <c r="N8325" s="24"/>
      <c r="Q8325" s="24"/>
      <c r="T8325" s="24"/>
      <c r="W8325" s="24"/>
      <c r="Z8325" s="24"/>
      <c r="AC8325" s="24"/>
      <c r="AI8325" s="24"/>
      <c r="AL8325" s="24"/>
      <c r="AO8325" s="24"/>
      <c r="AR8325" s="24"/>
      <c r="AU8325" s="24"/>
    </row>
    <row r="8326">
      <c r="J8326" s="18"/>
      <c r="N8326" s="24"/>
      <c r="Q8326" s="24"/>
      <c r="T8326" s="24"/>
      <c r="W8326" s="24"/>
      <c r="Z8326" s="24"/>
      <c r="AC8326" s="24"/>
      <c r="AI8326" s="24"/>
      <c r="AL8326" s="24"/>
      <c r="AO8326" s="24"/>
      <c r="AR8326" s="24"/>
      <c r="AU8326" s="24"/>
    </row>
    <row r="8327">
      <c r="J8327" s="18"/>
      <c r="N8327" s="24"/>
      <c r="Q8327" s="24"/>
      <c r="T8327" s="24"/>
      <c r="W8327" s="24"/>
      <c r="Z8327" s="24"/>
      <c r="AC8327" s="24"/>
      <c r="AI8327" s="24"/>
      <c r="AL8327" s="24"/>
      <c r="AO8327" s="24"/>
      <c r="AR8327" s="24"/>
      <c r="AU8327" s="24"/>
    </row>
    <row r="8328">
      <c r="J8328" s="18"/>
      <c r="N8328" s="24"/>
      <c r="Q8328" s="24"/>
      <c r="T8328" s="24"/>
      <c r="W8328" s="24"/>
      <c r="Z8328" s="24"/>
      <c r="AC8328" s="24"/>
      <c r="AI8328" s="24"/>
      <c r="AL8328" s="24"/>
      <c r="AO8328" s="24"/>
      <c r="AR8328" s="24"/>
      <c r="AU8328" s="24"/>
    </row>
    <row r="8329">
      <c r="J8329" s="18"/>
      <c r="N8329" s="24"/>
      <c r="Q8329" s="24"/>
      <c r="T8329" s="24"/>
      <c r="W8329" s="24"/>
      <c r="Z8329" s="24"/>
      <c r="AC8329" s="24"/>
      <c r="AI8329" s="24"/>
      <c r="AL8329" s="24"/>
      <c r="AO8329" s="24"/>
      <c r="AR8329" s="24"/>
      <c r="AU8329" s="24"/>
    </row>
    <row r="8330">
      <c r="J8330" s="18"/>
      <c r="N8330" s="24"/>
      <c r="Q8330" s="24"/>
      <c r="T8330" s="24"/>
      <c r="W8330" s="24"/>
      <c r="Z8330" s="24"/>
      <c r="AC8330" s="24"/>
      <c r="AI8330" s="24"/>
      <c r="AL8330" s="24"/>
      <c r="AO8330" s="24"/>
      <c r="AR8330" s="24"/>
      <c r="AU8330" s="24"/>
    </row>
    <row r="8331">
      <c r="J8331" s="18"/>
      <c r="N8331" s="24"/>
      <c r="Q8331" s="24"/>
      <c r="T8331" s="24"/>
      <c r="W8331" s="24"/>
      <c r="Z8331" s="24"/>
      <c r="AC8331" s="24"/>
      <c r="AI8331" s="24"/>
      <c r="AL8331" s="24"/>
      <c r="AO8331" s="24"/>
      <c r="AR8331" s="24"/>
      <c r="AU8331" s="24"/>
    </row>
    <row r="8332">
      <c r="J8332" s="18"/>
      <c r="N8332" s="24"/>
      <c r="Q8332" s="24"/>
      <c r="T8332" s="24"/>
      <c r="W8332" s="24"/>
      <c r="Z8332" s="24"/>
      <c r="AC8332" s="24"/>
      <c r="AI8332" s="24"/>
      <c r="AL8332" s="24"/>
      <c r="AO8332" s="24"/>
      <c r="AR8332" s="24"/>
      <c r="AU8332" s="24"/>
    </row>
    <row r="8333">
      <c r="J8333" s="18"/>
      <c r="N8333" s="24"/>
      <c r="Q8333" s="24"/>
      <c r="T8333" s="24"/>
      <c r="W8333" s="24"/>
      <c r="Z8333" s="24"/>
      <c r="AC8333" s="24"/>
      <c r="AI8333" s="24"/>
      <c r="AL8333" s="24"/>
      <c r="AO8333" s="24"/>
      <c r="AR8333" s="24"/>
      <c r="AU8333" s="24"/>
    </row>
    <row r="8334">
      <c r="J8334" s="18"/>
      <c r="N8334" s="24"/>
      <c r="Q8334" s="24"/>
      <c r="T8334" s="24"/>
      <c r="W8334" s="24"/>
      <c r="Z8334" s="24"/>
      <c r="AC8334" s="24"/>
      <c r="AI8334" s="24"/>
      <c r="AL8334" s="24"/>
      <c r="AO8334" s="24"/>
      <c r="AR8334" s="24"/>
      <c r="AU8334" s="24"/>
    </row>
    <row r="8335">
      <c r="J8335" s="18"/>
      <c r="N8335" s="24"/>
      <c r="Q8335" s="24"/>
      <c r="T8335" s="24"/>
      <c r="W8335" s="24"/>
      <c r="Z8335" s="24"/>
      <c r="AC8335" s="24"/>
      <c r="AI8335" s="24"/>
      <c r="AL8335" s="24"/>
      <c r="AO8335" s="24"/>
      <c r="AR8335" s="24"/>
      <c r="AU8335" s="24"/>
    </row>
    <row r="8336">
      <c r="J8336" s="18"/>
      <c r="N8336" s="24"/>
      <c r="Q8336" s="24"/>
      <c r="T8336" s="24"/>
      <c r="W8336" s="24"/>
      <c r="Z8336" s="24"/>
      <c r="AC8336" s="24"/>
      <c r="AI8336" s="24"/>
      <c r="AL8336" s="24"/>
      <c r="AO8336" s="24"/>
      <c r="AR8336" s="24"/>
      <c r="AU8336" s="24"/>
    </row>
    <row r="8337">
      <c r="J8337" s="18"/>
      <c r="N8337" s="24"/>
      <c r="Q8337" s="24"/>
      <c r="T8337" s="24"/>
      <c r="W8337" s="24"/>
      <c r="Z8337" s="24"/>
      <c r="AC8337" s="24"/>
      <c r="AI8337" s="24"/>
      <c r="AL8337" s="24"/>
      <c r="AO8337" s="24"/>
      <c r="AR8337" s="24"/>
      <c r="AU8337" s="24"/>
    </row>
    <row r="8338">
      <c r="J8338" s="18"/>
      <c r="N8338" s="24"/>
      <c r="Q8338" s="24"/>
      <c r="T8338" s="24"/>
      <c r="W8338" s="24"/>
      <c r="Z8338" s="24"/>
      <c r="AC8338" s="24"/>
      <c r="AI8338" s="24"/>
      <c r="AL8338" s="24"/>
      <c r="AO8338" s="24"/>
      <c r="AR8338" s="24"/>
      <c r="AU8338" s="24"/>
    </row>
    <row r="8339">
      <c r="J8339" s="18"/>
      <c r="N8339" s="24"/>
      <c r="Q8339" s="24"/>
      <c r="T8339" s="24"/>
      <c r="W8339" s="24"/>
      <c r="Z8339" s="24"/>
      <c r="AC8339" s="24"/>
      <c r="AI8339" s="24"/>
      <c r="AL8339" s="24"/>
      <c r="AO8339" s="24"/>
      <c r="AR8339" s="24"/>
      <c r="AU8339" s="24"/>
    </row>
    <row r="8340">
      <c r="J8340" s="18"/>
      <c r="N8340" s="24"/>
      <c r="Q8340" s="24"/>
      <c r="T8340" s="24"/>
      <c r="W8340" s="24"/>
      <c r="Z8340" s="24"/>
      <c r="AC8340" s="24"/>
      <c r="AI8340" s="24"/>
      <c r="AL8340" s="24"/>
      <c r="AO8340" s="24"/>
      <c r="AR8340" s="24"/>
      <c r="AU8340" s="24"/>
    </row>
    <row r="8341">
      <c r="J8341" s="18"/>
      <c r="N8341" s="24"/>
      <c r="Q8341" s="24"/>
      <c r="T8341" s="24"/>
      <c r="W8341" s="24"/>
      <c r="Z8341" s="24"/>
      <c r="AC8341" s="24"/>
      <c r="AI8341" s="24"/>
      <c r="AL8341" s="24"/>
      <c r="AO8341" s="24"/>
      <c r="AR8341" s="24"/>
      <c r="AU8341" s="24"/>
    </row>
    <row r="8342">
      <c r="J8342" s="18"/>
      <c r="N8342" s="24"/>
      <c r="Q8342" s="24"/>
      <c r="T8342" s="24"/>
      <c r="W8342" s="24"/>
      <c r="Z8342" s="24"/>
      <c r="AC8342" s="24"/>
      <c r="AI8342" s="24"/>
      <c r="AL8342" s="24"/>
      <c r="AO8342" s="24"/>
      <c r="AR8342" s="24"/>
      <c r="AU8342" s="24"/>
    </row>
    <row r="8343">
      <c r="J8343" s="18"/>
      <c r="N8343" s="24"/>
      <c r="Q8343" s="24"/>
      <c r="T8343" s="24"/>
      <c r="W8343" s="24"/>
      <c r="Z8343" s="24"/>
      <c r="AC8343" s="24"/>
      <c r="AI8343" s="24"/>
      <c r="AL8343" s="24"/>
      <c r="AO8343" s="24"/>
      <c r="AR8343" s="24"/>
      <c r="AU8343" s="24"/>
    </row>
    <row r="8344">
      <c r="J8344" s="18"/>
      <c r="N8344" s="24"/>
      <c r="Q8344" s="24"/>
      <c r="T8344" s="24"/>
      <c r="W8344" s="24"/>
      <c r="Z8344" s="24"/>
      <c r="AC8344" s="24"/>
      <c r="AI8344" s="24"/>
      <c r="AL8344" s="24"/>
      <c r="AO8344" s="24"/>
      <c r="AR8344" s="24"/>
      <c r="AU8344" s="24"/>
    </row>
    <row r="8345">
      <c r="J8345" s="18"/>
      <c r="N8345" s="24"/>
      <c r="Q8345" s="24"/>
      <c r="T8345" s="24"/>
      <c r="W8345" s="24"/>
      <c r="Z8345" s="24"/>
      <c r="AC8345" s="24"/>
      <c r="AI8345" s="24"/>
      <c r="AL8345" s="24"/>
      <c r="AO8345" s="24"/>
      <c r="AR8345" s="24"/>
      <c r="AU8345" s="24"/>
    </row>
    <row r="8346">
      <c r="J8346" s="18"/>
      <c r="N8346" s="24"/>
      <c r="Q8346" s="24"/>
      <c r="T8346" s="24"/>
      <c r="W8346" s="24"/>
      <c r="Z8346" s="24"/>
      <c r="AC8346" s="24"/>
      <c r="AI8346" s="24"/>
      <c r="AL8346" s="24"/>
      <c r="AO8346" s="24"/>
      <c r="AR8346" s="24"/>
      <c r="AU8346" s="24"/>
    </row>
    <row r="8347">
      <c r="J8347" s="18"/>
      <c r="N8347" s="24"/>
      <c r="Q8347" s="24"/>
      <c r="T8347" s="24"/>
      <c r="W8347" s="24"/>
      <c r="Z8347" s="24"/>
      <c r="AC8347" s="24"/>
      <c r="AI8347" s="24"/>
      <c r="AL8347" s="24"/>
      <c r="AO8347" s="24"/>
      <c r="AR8347" s="24"/>
      <c r="AU8347" s="24"/>
    </row>
    <row r="8348">
      <c r="J8348" s="18"/>
      <c r="N8348" s="24"/>
      <c r="Q8348" s="24"/>
      <c r="T8348" s="24"/>
      <c r="W8348" s="24"/>
      <c r="Z8348" s="24"/>
      <c r="AC8348" s="24"/>
      <c r="AI8348" s="24"/>
      <c r="AL8348" s="24"/>
      <c r="AO8348" s="24"/>
      <c r="AR8348" s="24"/>
      <c r="AU8348" s="24"/>
    </row>
    <row r="8349">
      <c r="J8349" s="18"/>
      <c r="N8349" s="24"/>
      <c r="Q8349" s="24"/>
      <c r="T8349" s="24"/>
      <c r="W8349" s="24"/>
      <c r="Z8349" s="24"/>
      <c r="AC8349" s="24"/>
      <c r="AI8349" s="24"/>
      <c r="AL8349" s="24"/>
      <c r="AO8349" s="24"/>
      <c r="AR8349" s="24"/>
      <c r="AU8349" s="24"/>
    </row>
    <row r="8350">
      <c r="J8350" s="18"/>
      <c r="N8350" s="24"/>
      <c r="Q8350" s="24"/>
      <c r="T8350" s="24"/>
      <c r="W8350" s="24"/>
      <c r="Z8350" s="24"/>
      <c r="AC8350" s="24"/>
      <c r="AI8350" s="24"/>
      <c r="AL8350" s="24"/>
      <c r="AO8350" s="24"/>
      <c r="AR8350" s="24"/>
      <c r="AU8350" s="24"/>
    </row>
    <row r="8351">
      <c r="J8351" s="18"/>
      <c r="N8351" s="24"/>
      <c r="Q8351" s="24"/>
      <c r="T8351" s="24"/>
      <c r="W8351" s="24"/>
      <c r="Z8351" s="24"/>
      <c r="AC8351" s="24"/>
      <c r="AI8351" s="24"/>
      <c r="AL8351" s="24"/>
      <c r="AO8351" s="24"/>
      <c r="AR8351" s="24"/>
      <c r="AU8351" s="24"/>
    </row>
    <row r="8352">
      <c r="J8352" s="18"/>
      <c r="N8352" s="24"/>
      <c r="Q8352" s="24"/>
      <c r="T8352" s="24"/>
      <c r="W8352" s="24"/>
      <c r="Z8352" s="24"/>
      <c r="AC8352" s="24"/>
      <c r="AI8352" s="24"/>
      <c r="AL8352" s="24"/>
      <c r="AO8352" s="24"/>
      <c r="AR8352" s="24"/>
      <c r="AU8352" s="24"/>
    </row>
    <row r="8353">
      <c r="J8353" s="18"/>
      <c r="N8353" s="24"/>
      <c r="Q8353" s="24"/>
      <c r="T8353" s="24"/>
      <c r="W8353" s="24"/>
      <c r="Z8353" s="24"/>
      <c r="AC8353" s="24"/>
      <c r="AI8353" s="24"/>
      <c r="AL8353" s="24"/>
      <c r="AO8353" s="24"/>
      <c r="AR8353" s="24"/>
      <c r="AU8353" s="24"/>
    </row>
    <row r="8354">
      <c r="J8354" s="18"/>
      <c r="N8354" s="24"/>
      <c r="Q8354" s="24"/>
      <c r="T8354" s="24"/>
      <c r="W8354" s="24"/>
      <c r="Z8354" s="24"/>
      <c r="AC8354" s="24"/>
      <c r="AI8354" s="24"/>
      <c r="AL8354" s="24"/>
      <c r="AO8354" s="24"/>
      <c r="AR8354" s="24"/>
      <c r="AU8354" s="24"/>
    </row>
    <row r="8355">
      <c r="J8355" s="18"/>
      <c r="N8355" s="24"/>
      <c r="Q8355" s="24"/>
      <c r="T8355" s="24"/>
      <c r="W8355" s="24"/>
      <c r="Z8355" s="24"/>
      <c r="AC8355" s="24"/>
      <c r="AI8355" s="24"/>
      <c r="AL8355" s="24"/>
      <c r="AO8355" s="24"/>
      <c r="AR8355" s="24"/>
      <c r="AU8355" s="24"/>
    </row>
    <row r="8356">
      <c r="J8356" s="18"/>
      <c r="N8356" s="24"/>
      <c r="Q8356" s="24"/>
      <c r="T8356" s="24"/>
      <c r="W8356" s="24"/>
      <c r="Z8356" s="24"/>
      <c r="AC8356" s="24"/>
      <c r="AI8356" s="24"/>
      <c r="AL8356" s="24"/>
      <c r="AO8356" s="24"/>
      <c r="AR8356" s="24"/>
      <c r="AU8356" s="24"/>
    </row>
    <row r="8357">
      <c r="J8357" s="18"/>
      <c r="N8357" s="24"/>
      <c r="Q8357" s="24"/>
      <c r="T8357" s="24"/>
      <c r="W8357" s="24"/>
      <c r="Z8357" s="24"/>
      <c r="AC8357" s="24"/>
      <c r="AI8357" s="24"/>
      <c r="AL8357" s="24"/>
      <c r="AO8357" s="24"/>
      <c r="AR8357" s="24"/>
      <c r="AU8357" s="24"/>
    </row>
    <row r="8358">
      <c r="J8358" s="18"/>
      <c r="N8358" s="24"/>
      <c r="Q8358" s="24"/>
      <c r="T8358" s="24"/>
      <c r="W8358" s="24"/>
      <c r="Z8358" s="24"/>
      <c r="AC8358" s="24"/>
      <c r="AI8358" s="24"/>
      <c r="AL8358" s="24"/>
      <c r="AO8358" s="24"/>
      <c r="AR8358" s="24"/>
      <c r="AU8358" s="24"/>
    </row>
    <row r="8359">
      <c r="J8359" s="18"/>
      <c r="N8359" s="24"/>
      <c r="Q8359" s="24"/>
      <c r="T8359" s="24"/>
      <c r="W8359" s="24"/>
      <c r="Z8359" s="24"/>
      <c r="AC8359" s="24"/>
      <c r="AI8359" s="24"/>
      <c r="AL8359" s="24"/>
      <c r="AO8359" s="24"/>
      <c r="AR8359" s="24"/>
      <c r="AU8359" s="24"/>
    </row>
    <row r="8360">
      <c r="J8360" s="18"/>
      <c r="N8360" s="24"/>
      <c r="Q8360" s="24"/>
      <c r="T8360" s="24"/>
      <c r="W8360" s="24"/>
      <c r="Z8360" s="24"/>
      <c r="AC8360" s="24"/>
      <c r="AI8360" s="24"/>
      <c r="AL8360" s="24"/>
      <c r="AO8360" s="24"/>
      <c r="AR8360" s="24"/>
      <c r="AU8360" s="24"/>
    </row>
    <row r="8361">
      <c r="J8361" s="18"/>
      <c r="N8361" s="24"/>
      <c r="Q8361" s="24"/>
      <c r="T8361" s="24"/>
      <c r="W8361" s="24"/>
      <c r="Z8361" s="24"/>
      <c r="AC8361" s="24"/>
      <c r="AI8361" s="24"/>
      <c r="AL8361" s="24"/>
      <c r="AO8361" s="24"/>
      <c r="AR8361" s="24"/>
      <c r="AU8361" s="24"/>
    </row>
    <row r="8362">
      <c r="J8362" s="18"/>
      <c r="N8362" s="24"/>
      <c r="Q8362" s="24"/>
      <c r="T8362" s="24"/>
      <c r="W8362" s="24"/>
      <c r="Z8362" s="24"/>
      <c r="AC8362" s="24"/>
      <c r="AI8362" s="24"/>
      <c r="AL8362" s="24"/>
      <c r="AO8362" s="24"/>
      <c r="AR8362" s="24"/>
      <c r="AU8362" s="24"/>
    </row>
    <row r="8363">
      <c r="J8363" s="18"/>
      <c r="N8363" s="24"/>
      <c r="Q8363" s="24"/>
      <c r="T8363" s="24"/>
      <c r="W8363" s="24"/>
      <c r="Z8363" s="24"/>
      <c r="AC8363" s="24"/>
      <c r="AI8363" s="24"/>
      <c r="AL8363" s="24"/>
      <c r="AO8363" s="24"/>
      <c r="AR8363" s="24"/>
      <c r="AU8363" s="24"/>
    </row>
    <row r="8364">
      <c r="J8364" s="18"/>
      <c r="N8364" s="24"/>
      <c r="Q8364" s="24"/>
      <c r="T8364" s="24"/>
      <c r="W8364" s="24"/>
      <c r="Z8364" s="24"/>
      <c r="AC8364" s="24"/>
      <c r="AI8364" s="24"/>
      <c r="AL8364" s="24"/>
      <c r="AO8364" s="24"/>
      <c r="AR8364" s="24"/>
      <c r="AU8364" s="24"/>
    </row>
    <row r="8365">
      <c r="J8365" s="18"/>
      <c r="N8365" s="24"/>
      <c r="Q8365" s="24"/>
      <c r="T8365" s="24"/>
      <c r="W8365" s="24"/>
      <c r="Z8365" s="24"/>
      <c r="AC8365" s="24"/>
      <c r="AI8365" s="24"/>
      <c r="AL8365" s="24"/>
      <c r="AO8365" s="24"/>
      <c r="AR8365" s="24"/>
      <c r="AU8365" s="24"/>
    </row>
    <row r="8366">
      <c r="J8366" s="18"/>
      <c r="N8366" s="24"/>
      <c r="Q8366" s="24"/>
      <c r="T8366" s="24"/>
      <c r="W8366" s="24"/>
      <c r="Z8366" s="24"/>
      <c r="AC8366" s="24"/>
      <c r="AI8366" s="24"/>
      <c r="AL8366" s="24"/>
      <c r="AO8366" s="24"/>
      <c r="AR8366" s="24"/>
      <c r="AU8366" s="24"/>
    </row>
    <row r="8367">
      <c r="J8367" s="18"/>
      <c r="N8367" s="24"/>
      <c r="Q8367" s="24"/>
      <c r="T8367" s="24"/>
      <c r="W8367" s="24"/>
      <c r="Z8367" s="24"/>
      <c r="AC8367" s="24"/>
      <c r="AI8367" s="24"/>
      <c r="AL8367" s="24"/>
      <c r="AO8367" s="24"/>
      <c r="AR8367" s="24"/>
      <c r="AU8367" s="24"/>
    </row>
    <row r="8368">
      <c r="J8368" s="18"/>
      <c r="N8368" s="24"/>
      <c r="Q8368" s="24"/>
      <c r="T8368" s="24"/>
      <c r="W8368" s="24"/>
      <c r="Z8368" s="24"/>
      <c r="AC8368" s="24"/>
      <c r="AI8368" s="24"/>
      <c r="AL8368" s="24"/>
      <c r="AO8368" s="24"/>
      <c r="AR8368" s="24"/>
      <c r="AU8368" s="24"/>
    </row>
    <row r="8369">
      <c r="J8369" s="18"/>
      <c r="N8369" s="24"/>
      <c r="Q8369" s="24"/>
      <c r="T8369" s="24"/>
      <c r="W8369" s="24"/>
      <c r="Z8369" s="24"/>
      <c r="AC8369" s="24"/>
      <c r="AI8369" s="24"/>
      <c r="AL8369" s="24"/>
      <c r="AO8369" s="24"/>
      <c r="AR8369" s="24"/>
      <c r="AU8369" s="24"/>
    </row>
    <row r="8370">
      <c r="J8370" s="18"/>
      <c r="N8370" s="24"/>
      <c r="Q8370" s="24"/>
      <c r="T8370" s="24"/>
      <c r="W8370" s="24"/>
      <c r="Z8370" s="24"/>
      <c r="AC8370" s="24"/>
      <c r="AI8370" s="24"/>
      <c r="AL8370" s="24"/>
      <c r="AO8370" s="24"/>
      <c r="AR8370" s="24"/>
      <c r="AU8370" s="24"/>
    </row>
    <row r="8371">
      <c r="J8371" s="18"/>
      <c r="N8371" s="24"/>
      <c r="Q8371" s="24"/>
      <c r="T8371" s="24"/>
      <c r="W8371" s="24"/>
      <c r="Z8371" s="24"/>
      <c r="AC8371" s="24"/>
      <c r="AI8371" s="24"/>
      <c r="AL8371" s="24"/>
      <c r="AO8371" s="24"/>
      <c r="AR8371" s="24"/>
      <c r="AU8371" s="24"/>
    </row>
    <row r="8372">
      <c r="J8372" s="18"/>
      <c r="N8372" s="24"/>
      <c r="Q8372" s="24"/>
      <c r="T8372" s="24"/>
      <c r="W8372" s="24"/>
      <c r="Z8372" s="24"/>
      <c r="AC8372" s="24"/>
      <c r="AI8372" s="24"/>
      <c r="AL8372" s="24"/>
      <c r="AO8372" s="24"/>
      <c r="AR8372" s="24"/>
      <c r="AU8372" s="24"/>
    </row>
    <row r="8373">
      <c r="J8373" s="18"/>
      <c r="N8373" s="24"/>
      <c r="Q8373" s="24"/>
      <c r="T8373" s="24"/>
      <c r="W8373" s="24"/>
      <c r="Z8373" s="24"/>
      <c r="AC8373" s="24"/>
      <c r="AI8373" s="24"/>
      <c r="AL8373" s="24"/>
      <c r="AO8373" s="24"/>
      <c r="AR8373" s="24"/>
      <c r="AU8373" s="24"/>
    </row>
    <row r="8374">
      <c r="J8374" s="18"/>
      <c r="N8374" s="24"/>
      <c r="Q8374" s="24"/>
      <c r="T8374" s="24"/>
      <c r="W8374" s="24"/>
      <c r="Z8374" s="24"/>
      <c r="AC8374" s="24"/>
      <c r="AI8374" s="24"/>
      <c r="AL8374" s="24"/>
      <c r="AO8374" s="24"/>
      <c r="AR8374" s="24"/>
      <c r="AU8374" s="24"/>
    </row>
    <row r="8375">
      <c r="J8375" s="18"/>
      <c r="N8375" s="24"/>
      <c r="Q8375" s="24"/>
      <c r="T8375" s="24"/>
      <c r="W8375" s="24"/>
      <c r="Z8375" s="24"/>
      <c r="AC8375" s="24"/>
      <c r="AI8375" s="24"/>
      <c r="AL8375" s="24"/>
      <c r="AO8375" s="24"/>
      <c r="AR8375" s="24"/>
      <c r="AU8375" s="24"/>
    </row>
    <row r="8376">
      <c r="J8376" s="18"/>
      <c r="N8376" s="24"/>
      <c r="Q8376" s="24"/>
      <c r="T8376" s="24"/>
      <c r="W8376" s="24"/>
      <c r="Z8376" s="24"/>
      <c r="AC8376" s="24"/>
      <c r="AI8376" s="24"/>
      <c r="AL8376" s="24"/>
      <c r="AO8376" s="24"/>
      <c r="AR8376" s="24"/>
      <c r="AU8376" s="24"/>
    </row>
    <row r="8377">
      <c r="J8377" s="18"/>
      <c r="N8377" s="24"/>
      <c r="Q8377" s="24"/>
      <c r="T8377" s="24"/>
      <c r="W8377" s="24"/>
      <c r="Z8377" s="24"/>
      <c r="AC8377" s="24"/>
      <c r="AI8377" s="24"/>
      <c r="AL8377" s="24"/>
      <c r="AO8377" s="24"/>
      <c r="AR8377" s="24"/>
      <c r="AU8377" s="24"/>
    </row>
    <row r="8378">
      <c r="J8378" s="18"/>
      <c r="N8378" s="24"/>
      <c r="Q8378" s="24"/>
      <c r="T8378" s="24"/>
      <c r="W8378" s="24"/>
      <c r="Z8378" s="24"/>
      <c r="AC8378" s="24"/>
      <c r="AI8378" s="24"/>
      <c r="AL8378" s="24"/>
      <c r="AO8378" s="24"/>
      <c r="AR8378" s="24"/>
      <c r="AU8378" s="24"/>
    </row>
    <row r="8379">
      <c r="J8379" s="18"/>
      <c r="N8379" s="24"/>
      <c r="Q8379" s="24"/>
      <c r="T8379" s="24"/>
      <c r="W8379" s="24"/>
      <c r="Z8379" s="24"/>
      <c r="AC8379" s="24"/>
      <c r="AI8379" s="24"/>
      <c r="AL8379" s="24"/>
      <c r="AO8379" s="24"/>
      <c r="AR8379" s="24"/>
      <c r="AU8379" s="24"/>
    </row>
    <row r="8380">
      <c r="J8380" s="18"/>
      <c r="N8380" s="24"/>
      <c r="Q8380" s="24"/>
      <c r="T8380" s="24"/>
      <c r="W8380" s="24"/>
      <c r="Z8380" s="24"/>
      <c r="AC8380" s="24"/>
      <c r="AI8380" s="24"/>
      <c r="AL8380" s="24"/>
      <c r="AO8380" s="24"/>
      <c r="AR8380" s="24"/>
      <c r="AU8380" s="24"/>
    </row>
    <row r="8381">
      <c r="J8381" s="18"/>
      <c r="N8381" s="24"/>
      <c r="Q8381" s="24"/>
      <c r="T8381" s="24"/>
      <c r="W8381" s="24"/>
      <c r="Z8381" s="24"/>
      <c r="AC8381" s="24"/>
      <c r="AI8381" s="24"/>
      <c r="AL8381" s="24"/>
      <c r="AO8381" s="24"/>
      <c r="AR8381" s="24"/>
      <c r="AU8381" s="24"/>
    </row>
    <row r="8382">
      <c r="J8382" s="18"/>
      <c r="N8382" s="24"/>
      <c r="Q8382" s="24"/>
      <c r="T8382" s="24"/>
      <c r="W8382" s="24"/>
      <c r="Z8382" s="24"/>
      <c r="AC8382" s="24"/>
      <c r="AI8382" s="24"/>
      <c r="AL8382" s="24"/>
      <c r="AO8382" s="24"/>
      <c r="AR8382" s="24"/>
      <c r="AU8382" s="24"/>
    </row>
    <row r="8383">
      <c r="J8383" s="18"/>
      <c r="N8383" s="24"/>
      <c r="Q8383" s="24"/>
      <c r="T8383" s="24"/>
      <c r="W8383" s="24"/>
      <c r="Z8383" s="24"/>
      <c r="AC8383" s="24"/>
      <c r="AI8383" s="24"/>
      <c r="AL8383" s="24"/>
      <c r="AO8383" s="24"/>
      <c r="AR8383" s="24"/>
      <c r="AU8383" s="24"/>
    </row>
    <row r="8384">
      <c r="J8384" s="18"/>
      <c r="N8384" s="24"/>
      <c r="Q8384" s="24"/>
      <c r="T8384" s="24"/>
      <c r="W8384" s="24"/>
      <c r="Z8384" s="24"/>
      <c r="AC8384" s="24"/>
      <c r="AI8384" s="24"/>
      <c r="AL8384" s="24"/>
      <c r="AO8384" s="24"/>
      <c r="AR8384" s="24"/>
      <c r="AU8384" s="24"/>
    </row>
    <row r="8385">
      <c r="J8385" s="18"/>
      <c r="N8385" s="24"/>
      <c r="Q8385" s="24"/>
      <c r="T8385" s="24"/>
      <c r="W8385" s="24"/>
      <c r="Z8385" s="24"/>
      <c r="AC8385" s="24"/>
      <c r="AI8385" s="24"/>
      <c r="AL8385" s="24"/>
      <c r="AO8385" s="24"/>
      <c r="AR8385" s="24"/>
      <c r="AU8385" s="24"/>
    </row>
    <row r="8386">
      <c r="J8386" s="18"/>
      <c r="N8386" s="24"/>
      <c r="Q8386" s="24"/>
      <c r="T8386" s="24"/>
      <c r="W8386" s="24"/>
      <c r="Z8386" s="24"/>
      <c r="AC8386" s="24"/>
      <c r="AI8386" s="24"/>
      <c r="AL8386" s="24"/>
      <c r="AO8386" s="24"/>
      <c r="AR8386" s="24"/>
      <c r="AU8386" s="24"/>
    </row>
    <row r="8387">
      <c r="J8387" s="18"/>
      <c r="N8387" s="24"/>
      <c r="Q8387" s="24"/>
      <c r="T8387" s="24"/>
      <c r="W8387" s="24"/>
      <c r="Z8387" s="24"/>
      <c r="AC8387" s="24"/>
      <c r="AI8387" s="24"/>
      <c r="AL8387" s="24"/>
      <c r="AO8387" s="24"/>
      <c r="AR8387" s="24"/>
      <c r="AU8387" s="24"/>
    </row>
    <row r="8388">
      <c r="J8388" s="18"/>
      <c r="N8388" s="24"/>
      <c r="Q8388" s="24"/>
      <c r="T8388" s="24"/>
      <c r="W8388" s="24"/>
      <c r="Z8388" s="24"/>
      <c r="AC8388" s="24"/>
      <c r="AI8388" s="24"/>
      <c r="AL8388" s="24"/>
      <c r="AO8388" s="24"/>
      <c r="AR8388" s="24"/>
      <c r="AU8388" s="24"/>
    </row>
    <row r="8389">
      <c r="J8389" s="18"/>
      <c r="N8389" s="24"/>
      <c r="Q8389" s="24"/>
      <c r="T8389" s="24"/>
      <c r="W8389" s="24"/>
      <c r="Z8389" s="24"/>
      <c r="AC8389" s="24"/>
      <c r="AI8389" s="24"/>
      <c r="AL8389" s="24"/>
      <c r="AO8389" s="24"/>
      <c r="AR8389" s="24"/>
      <c r="AU8389" s="24"/>
    </row>
    <row r="8390">
      <c r="J8390" s="18"/>
      <c r="N8390" s="24"/>
      <c r="Q8390" s="24"/>
      <c r="T8390" s="24"/>
      <c r="W8390" s="24"/>
      <c r="Z8390" s="24"/>
      <c r="AC8390" s="24"/>
      <c r="AI8390" s="24"/>
      <c r="AL8390" s="24"/>
      <c r="AO8390" s="24"/>
      <c r="AR8390" s="24"/>
      <c r="AU8390" s="24"/>
    </row>
    <row r="8391">
      <c r="J8391" s="18"/>
      <c r="N8391" s="24"/>
      <c r="Q8391" s="24"/>
      <c r="T8391" s="24"/>
      <c r="W8391" s="24"/>
      <c r="Z8391" s="24"/>
      <c r="AC8391" s="24"/>
      <c r="AI8391" s="24"/>
      <c r="AL8391" s="24"/>
      <c r="AO8391" s="24"/>
      <c r="AR8391" s="24"/>
      <c r="AU8391" s="24"/>
    </row>
    <row r="8392">
      <c r="J8392" s="18"/>
      <c r="N8392" s="24"/>
      <c r="Q8392" s="24"/>
      <c r="T8392" s="24"/>
      <c r="W8392" s="24"/>
      <c r="Z8392" s="24"/>
      <c r="AC8392" s="24"/>
      <c r="AI8392" s="24"/>
      <c r="AL8392" s="24"/>
      <c r="AO8392" s="24"/>
      <c r="AR8392" s="24"/>
      <c r="AU8392" s="24"/>
    </row>
    <row r="8393">
      <c r="J8393" s="18"/>
      <c r="N8393" s="24"/>
      <c r="Q8393" s="24"/>
      <c r="T8393" s="24"/>
      <c r="W8393" s="24"/>
      <c r="Z8393" s="24"/>
      <c r="AC8393" s="24"/>
      <c r="AI8393" s="24"/>
      <c r="AL8393" s="24"/>
      <c r="AO8393" s="24"/>
      <c r="AR8393" s="24"/>
      <c r="AU8393" s="24"/>
    </row>
    <row r="8394">
      <c r="J8394" s="18"/>
      <c r="N8394" s="24"/>
      <c r="Q8394" s="24"/>
      <c r="T8394" s="24"/>
      <c r="W8394" s="24"/>
      <c r="Z8394" s="24"/>
      <c r="AC8394" s="24"/>
      <c r="AI8394" s="24"/>
      <c r="AL8394" s="24"/>
      <c r="AO8394" s="24"/>
      <c r="AR8394" s="24"/>
      <c r="AU8394" s="24"/>
    </row>
    <row r="8395">
      <c r="J8395" s="18"/>
      <c r="N8395" s="24"/>
      <c r="Q8395" s="24"/>
      <c r="T8395" s="24"/>
      <c r="W8395" s="24"/>
      <c r="Z8395" s="24"/>
      <c r="AC8395" s="24"/>
      <c r="AI8395" s="24"/>
      <c r="AL8395" s="24"/>
      <c r="AO8395" s="24"/>
      <c r="AR8395" s="24"/>
      <c r="AU8395" s="24"/>
    </row>
    <row r="8396">
      <c r="J8396" s="18"/>
      <c r="N8396" s="24"/>
      <c r="Q8396" s="24"/>
      <c r="T8396" s="24"/>
      <c r="W8396" s="24"/>
      <c r="Z8396" s="24"/>
      <c r="AC8396" s="24"/>
      <c r="AI8396" s="24"/>
      <c r="AL8396" s="24"/>
      <c r="AO8396" s="24"/>
      <c r="AR8396" s="24"/>
      <c r="AU8396" s="24"/>
    </row>
    <row r="8397">
      <c r="J8397" s="18"/>
      <c r="N8397" s="24"/>
      <c r="Q8397" s="24"/>
      <c r="T8397" s="24"/>
      <c r="W8397" s="24"/>
      <c r="Z8397" s="24"/>
      <c r="AC8397" s="24"/>
      <c r="AI8397" s="24"/>
      <c r="AL8397" s="24"/>
      <c r="AO8397" s="24"/>
      <c r="AR8397" s="24"/>
      <c r="AU8397" s="24"/>
    </row>
    <row r="8398">
      <c r="J8398" s="18"/>
      <c r="N8398" s="24"/>
      <c r="Q8398" s="24"/>
      <c r="T8398" s="24"/>
      <c r="W8398" s="24"/>
      <c r="Z8398" s="24"/>
      <c r="AC8398" s="24"/>
      <c r="AI8398" s="24"/>
      <c r="AL8398" s="24"/>
      <c r="AO8398" s="24"/>
      <c r="AR8398" s="24"/>
      <c r="AU8398" s="24"/>
    </row>
    <row r="8399">
      <c r="J8399" s="18"/>
      <c r="N8399" s="24"/>
      <c r="Q8399" s="24"/>
      <c r="T8399" s="24"/>
      <c r="W8399" s="24"/>
      <c r="Z8399" s="24"/>
      <c r="AC8399" s="24"/>
      <c r="AI8399" s="24"/>
      <c r="AL8399" s="24"/>
      <c r="AO8399" s="24"/>
      <c r="AR8399" s="24"/>
      <c r="AU8399" s="24"/>
    </row>
    <row r="8400">
      <c r="J8400" s="18"/>
      <c r="N8400" s="24"/>
      <c r="Q8400" s="24"/>
      <c r="T8400" s="24"/>
      <c r="W8400" s="24"/>
      <c r="Z8400" s="24"/>
      <c r="AC8400" s="24"/>
      <c r="AI8400" s="24"/>
      <c r="AL8400" s="24"/>
      <c r="AO8400" s="24"/>
      <c r="AR8400" s="24"/>
      <c r="AU8400" s="24"/>
    </row>
    <row r="8401">
      <c r="J8401" s="18"/>
      <c r="N8401" s="24"/>
      <c r="Q8401" s="24"/>
      <c r="T8401" s="24"/>
      <c r="W8401" s="24"/>
      <c r="Z8401" s="24"/>
      <c r="AC8401" s="24"/>
      <c r="AI8401" s="24"/>
      <c r="AL8401" s="24"/>
      <c r="AO8401" s="24"/>
      <c r="AR8401" s="24"/>
      <c r="AU8401" s="24"/>
    </row>
    <row r="8402">
      <c r="J8402" s="18"/>
      <c r="N8402" s="24"/>
      <c r="Q8402" s="24"/>
      <c r="T8402" s="24"/>
      <c r="W8402" s="24"/>
      <c r="Z8402" s="24"/>
      <c r="AC8402" s="24"/>
      <c r="AI8402" s="24"/>
      <c r="AL8402" s="24"/>
      <c r="AO8402" s="24"/>
      <c r="AR8402" s="24"/>
      <c r="AU8402" s="24"/>
    </row>
    <row r="8403">
      <c r="J8403" s="18"/>
      <c r="N8403" s="24"/>
      <c r="Q8403" s="24"/>
      <c r="T8403" s="24"/>
      <c r="W8403" s="24"/>
      <c r="Z8403" s="24"/>
      <c r="AC8403" s="24"/>
      <c r="AI8403" s="24"/>
      <c r="AL8403" s="24"/>
      <c r="AO8403" s="24"/>
      <c r="AR8403" s="24"/>
      <c r="AU8403" s="24"/>
    </row>
    <row r="8404">
      <c r="J8404" s="18"/>
      <c r="N8404" s="24"/>
      <c r="Q8404" s="24"/>
      <c r="T8404" s="24"/>
      <c r="W8404" s="24"/>
      <c r="Z8404" s="24"/>
      <c r="AC8404" s="24"/>
      <c r="AI8404" s="24"/>
      <c r="AL8404" s="24"/>
      <c r="AO8404" s="24"/>
      <c r="AR8404" s="24"/>
      <c r="AU8404" s="24"/>
    </row>
    <row r="8405">
      <c r="J8405" s="18"/>
      <c r="N8405" s="24"/>
      <c r="Q8405" s="24"/>
      <c r="T8405" s="24"/>
      <c r="W8405" s="24"/>
      <c r="Z8405" s="24"/>
      <c r="AC8405" s="24"/>
      <c r="AI8405" s="24"/>
      <c r="AL8405" s="24"/>
      <c r="AO8405" s="24"/>
      <c r="AR8405" s="24"/>
      <c r="AU8405" s="24"/>
    </row>
    <row r="8406">
      <c r="J8406" s="18"/>
      <c r="N8406" s="24"/>
      <c r="Q8406" s="24"/>
      <c r="T8406" s="24"/>
      <c r="W8406" s="24"/>
      <c r="Z8406" s="24"/>
      <c r="AC8406" s="24"/>
      <c r="AI8406" s="24"/>
      <c r="AL8406" s="24"/>
      <c r="AO8406" s="24"/>
      <c r="AR8406" s="24"/>
      <c r="AU8406" s="24"/>
    </row>
    <row r="8407">
      <c r="J8407" s="18"/>
      <c r="N8407" s="24"/>
      <c r="Q8407" s="24"/>
      <c r="T8407" s="24"/>
      <c r="W8407" s="24"/>
      <c r="Z8407" s="24"/>
      <c r="AC8407" s="24"/>
      <c r="AI8407" s="24"/>
      <c r="AL8407" s="24"/>
      <c r="AO8407" s="24"/>
      <c r="AR8407" s="24"/>
      <c r="AU8407" s="24"/>
    </row>
    <row r="8408">
      <c r="J8408" s="18"/>
      <c r="N8408" s="24"/>
      <c r="Q8408" s="24"/>
      <c r="T8408" s="24"/>
      <c r="W8408" s="24"/>
      <c r="Z8408" s="24"/>
      <c r="AC8408" s="24"/>
      <c r="AI8408" s="24"/>
      <c r="AL8408" s="24"/>
      <c r="AO8408" s="24"/>
      <c r="AR8408" s="24"/>
      <c r="AU8408" s="24"/>
    </row>
    <row r="8409">
      <c r="J8409" s="18"/>
      <c r="N8409" s="24"/>
      <c r="Q8409" s="24"/>
      <c r="T8409" s="24"/>
      <c r="W8409" s="24"/>
      <c r="Z8409" s="24"/>
      <c r="AC8409" s="24"/>
      <c r="AI8409" s="24"/>
      <c r="AL8409" s="24"/>
      <c r="AO8409" s="24"/>
      <c r="AR8409" s="24"/>
      <c r="AU8409" s="24"/>
    </row>
    <row r="8410">
      <c r="J8410" s="18"/>
      <c r="N8410" s="24"/>
      <c r="Q8410" s="24"/>
      <c r="T8410" s="24"/>
      <c r="W8410" s="24"/>
      <c r="Z8410" s="24"/>
      <c r="AC8410" s="24"/>
      <c r="AI8410" s="24"/>
      <c r="AL8410" s="24"/>
      <c r="AO8410" s="24"/>
      <c r="AR8410" s="24"/>
      <c r="AU8410" s="24"/>
    </row>
    <row r="8411">
      <c r="J8411" s="18"/>
      <c r="N8411" s="24"/>
      <c r="Q8411" s="24"/>
      <c r="T8411" s="24"/>
      <c r="W8411" s="24"/>
      <c r="Z8411" s="24"/>
      <c r="AC8411" s="24"/>
      <c r="AI8411" s="24"/>
      <c r="AL8411" s="24"/>
      <c r="AO8411" s="24"/>
      <c r="AR8411" s="24"/>
      <c r="AU8411" s="24"/>
    </row>
    <row r="8412">
      <c r="J8412" s="18"/>
      <c r="N8412" s="24"/>
      <c r="Q8412" s="24"/>
      <c r="T8412" s="24"/>
      <c r="W8412" s="24"/>
      <c r="Z8412" s="24"/>
      <c r="AC8412" s="24"/>
      <c r="AI8412" s="24"/>
      <c r="AL8412" s="24"/>
      <c r="AO8412" s="24"/>
      <c r="AR8412" s="24"/>
      <c r="AU8412" s="24"/>
    </row>
    <row r="8413">
      <c r="J8413" s="18"/>
      <c r="N8413" s="24"/>
      <c r="Q8413" s="24"/>
      <c r="T8413" s="24"/>
      <c r="W8413" s="24"/>
      <c r="Z8413" s="24"/>
      <c r="AC8413" s="24"/>
      <c r="AI8413" s="24"/>
      <c r="AL8413" s="24"/>
      <c r="AO8413" s="24"/>
      <c r="AR8413" s="24"/>
      <c r="AU8413" s="24"/>
    </row>
    <row r="8414">
      <c r="J8414" s="18"/>
      <c r="N8414" s="24"/>
      <c r="Q8414" s="24"/>
      <c r="T8414" s="24"/>
      <c r="W8414" s="24"/>
      <c r="Z8414" s="24"/>
      <c r="AC8414" s="24"/>
      <c r="AI8414" s="24"/>
      <c r="AL8414" s="24"/>
      <c r="AO8414" s="24"/>
      <c r="AR8414" s="24"/>
      <c r="AU8414" s="24"/>
    </row>
    <row r="8415">
      <c r="J8415" s="18"/>
      <c r="N8415" s="24"/>
      <c r="Q8415" s="24"/>
      <c r="T8415" s="24"/>
      <c r="W8415" s="24"/>
      <c r="Z8415" s="24"/>
      <c r="AC8415" s="24"/>
      <c r="AI8415" s="24"/>
      <c r="AL8415" s="24"/>
      <c r="AO8415" s="24"/>
      <c r="AR8415" s="24"/>
      <c r="AU8415" s="24"/>
    </row>
    <row r="8416">
      <c r="J8416" s="18"/>
      <c r="N8416" s="24"/>
      <c r="Q8416" s="24"/>
      <c r="T8416" s="24"/>
      <c r="W8416" s="24"/>
      <c r="Z8416" s="24"/>
      <c r="AC8416" s="24"/>
      <c r="AI8416" s="24"/>
      <c r="AL8416" s="24"/>
      <c r="AO8416" s="24"/>
      <c r="AR8416" s="24"/>
      <c r="AU8416" s="24"/>
    </row>
    <row r="8417">
      <c r="J8417" s="18"/>
      <c r="N8417" s="24"/>
      <c r="Q8417" s="24"/>
      <c r="T8417" s="24"/>
      <c r="W8417" s="24"/>
      <c r="Z8417" s="24"/>
      <c r="AC8417" s="24"/>
      <c r="AI8417" s="24"/>
      <c r="AL8417" s="24"/>
      <c r="AO8417" s="24"/>
      <c r="AR8417" s="24"/>
      <c r="AU8417" s="24"/>
    </row>
    <row r="8418">
      <c r="J8418" s="18"/>
      <c r="N8418" s="24"/>
      <c r="Q8418" s="24"/>
      <c r="T8418" s="24"/>
      <c r="W8418" s="24"/>
      <c r="Z8418" s="24"/>
      <c r="AC8418" s="24"/>
      <c r="AI8418" s="24"/>
      <c r="AL8418" s="24"/>
      <c r="AO8418" s="24"/>
      <c r="AR8418" s="24"/>
      <c r="AU8418" s="24"/>
    </row>
    <row r="8419">
      <c r="J8419" s="18"/>
      <c r="N8419" s="24"/>
      <c r="Q8419" s="24"/>
      <c r="T8419" s="24"/>
      <c r="W8419" s="24"/>
      <c r="Z8419" s="24"/>
      <c r="AC8419" s="24"/>
      <c r="AI8419" s="24"/>
      <c r="AL8419" s="24"/>
      <c r="AO8419" s="24"/>
      <c r="AR8419" s="24"/>
      <c r="AU8419" s="24"/>
    </row>
    <row r="8420">
      <c r="J8420" s="18"/>
      <c r="N8420" s="24"/>
      <c r="Q8420" s="24"/>
      <c r="T8420" s="24"/>
      <c r="W8420" s="24"/>
      <c r="Z8420" s="24"/>
      <c r="AC8420" s="24"/>
      <c r="AI8420" s="24"/>
      <c r="AL8420" s="24"/>
      <c r="AO8420" s="24"/>
      <c r="AR8420" s="24"/>
      <c r="AU8420" s="24"/>
    </row>
    <row r="8421">
      <c r="J8421" s="18"/>
      <c r="N8421" s="24"/>
      <c r="Q8421" s="24"/>
      <c r="T8421" s="24"/>
      <c r="W8421" s="24"/>
      <c r="Z8421" s="24"/>
      <c r="AC8421" s="24"/>
      <c r="AI8421" s="24"/>
      <c r="AL8421" s="24"/>
      <c r="AO8421" s="24"/>
      <c r="AR8421" s="24"/>
      <c r="AU8421" s="24"/>
    </row>
    <row r="8422">
      <c r="J8422" s="18"/>
      <c r="N8422" s="24"/>
      <c r="Q8422" s="24"/>
      <c r="T8422" s="24"/>
      <c r="W8422" s="24"/>
      <c r="Z8422" s="24"/>
      <c r="AC8422" s="24"/>
      <c r="AI8422" s="24"/>
      <c r="AL8422" s="24"/>
      <c r="AO8422" s="24"/>
      <c r="AR8422" s="24"/>
      <c r="AU8422" s="24"/>
    </row>
    <row r="8423">
      <c r="J8423" s="18"/>
      <c r="N8423" s="24"/>
      <c r="Q8423" s="24"/>
      <c r="T8423" s="24"/>
      <c r="W8423" s="24"/>
      <c r="Z8423" s="24"/>
      <c r="AC8423" s="24"/>
      <c r="AI8423" s="24"/>
      <c r="AL8423" s="24"/>
      <c r="AO8423" s="24"/>
      <c r="AR8423" s="24"/>
      <c r="AU8423" s="24"/>
    </row>
    <row r="8424">
      <c r="J8424" s="18"/>
      <c r="N8424" s="24"/>
      <c r="Q8424" s="24"/>
      <c r="T8424" s="24"/>
      <c r="W8424" s="24"/>
      <c r="Z8424" s="24"/>
      <c r="AC8424" s="24"/>
      <c r="AI8424" s="24"/>
      <c r="AL8424" s="24"/>
      <c r="AO8424" s="24"/>
      <c r="AR8424" s="24"/>
      <c r="AU8424" s="24"/>
    </row>
    <row r="8425">
      <c r="J8425" s="18"/>
      <c r="N8425" s="24"/>
      <c r="Q8425" s="24"/>
      <c r="T8425" s="24"/>
      <c r="W8425" s="24"/>
      <c r="Z8425" s="24"/>
      <c r="AC8425" s="24"/>
      <c r="AI8425" s="24"/>
      <c r="AL8425" s="24"/>
      <c r="AO8425" s="24"/>
      <c r="AR8425" s="24"/>
      <c r="AU8425" s="24"/>
    </row>
    <row r="8426">
      <c r="J8426" s="18"/>
      <c r="N8426" s="24"/>
      <c r="Q8426" s="24"/>
      <c r="T8426" s="24"/>
      <c r="W8426" s="24"/>
      <c r="Z8426" s="24"/>
      <c r="AC8426" s="24"/>
      <c r="AI8426" s="24"/>
      <c r="AL8426" s="24"/>
      <c r="AO8426" s="24"/>
      <c r="AR8426" s="24"/>
      <c r="AU8426" s="24"/>
    </row>
    <row r="8427">
      <c r="J8427" s="18"/>
      <c r="N8427" s="24"/>
      <c r="Q8427" s="24"/>
      <c r="T8427" s="24"/>
      <c r="W8427" s="24"/>
      <c r="Z8427" s="24"/>
      <c r="AC8427" s="24"/>
      <c r="AI8427" s="24"/>
      <c r="AL8427" s="24"/>
      <c r="AO8427" s="24"/>
      <c r="AR8427" s="24"/>
      <c r="AU8427" s="24"/>
    </row>
    <row r="8428">
      <c r="J8428" s="18"/>
      <c r="N8428" s="24"/>
      <c r="Q8428" s="24"/>
      <c r="T8428" s="24"/>
      <c r="W8428" s="24"/>
      <c r="Z8428" s="24"/>
      <c r="AC8428" s="24"/>
      <c r="AI8428" s="24"/>
      <c r="AL8428" s="24"/>
      <c r="AO8428" s="24"/>
      <c r="AR8428" s="24"/>
      <c r="AU8428" s="24"/>
    </row>
    <row r="8429">
      <c r="J8429" s="18"/>
      <c r="N8429" s="24"/>
      <c r="Q8429" s="24"/>
      <c r="T8429" s="24"/>
      <c r="W8429" s="24"/>
      <c r="Z8429" s="24"/>
      <c r="AC8429" s="24"/>
      <c r="AI8429" s="24"/>
      <c r="AL8429" s="24"/>
      <c r="AO8429" s="24"/>
      <c r="AR8429" s="24"/>
      <c r="AU8429" s="24"/>
    </row>
    <row r="8430">
      <c r="J8430" s="18"/>
      <c r="N8430" s="24"/>
      <c r="Q8430" s="24"/>
      <c r="T8430" s="24"/>
      <c r="W8430" s="24"/>
      <c r="Z8430" s="24"/>
      <c r="AC8430" s="24"/>
      <c r="AI8430" s="24"/>
      <c r="AL8430" s="24"/>
      <c r="AO8430" s="24"/>
      <c r="AR8430" s="24"/>
      <c r="AU8430" s="24"/>
    </row>
    <row r="8431">
      <c r="J8431" s="18"/>
      <c r="N8431" s="24"/>
      <c r="Q8431" s="24"/>
      <c r="T8431" s="24"/>
      <c r="W8431" s="24"/>
      <c r="Z8431" s="24"/>
      <c r="AC8431" s="24"/>
      <c r="AI8431" s="24"/>
      <c r="AL8431" s="24"/>
      <c r="AO8431" s="24"/>
      <c r="AR8431" s="24"/>
      <c r="AU8431" s="24"/>
    </row>
    <row r="8432">
      <c r="J8432" s="18"/>
      <c r="N8432" s="24"/>
      <c r="Q8432" s="24"/>
      <c r="T8432" s="24"/>
      <c r="W8432" s="24"/>
      <c r="Z8432" s="24"/>
      <c r="AC8432" s="24"/>
      <c r="AI8432" s="24"/>
      <c r="AL8432" s="24"/>
      <c r="AO8432" s="24"/>
      <c r="AR8432" s="24"/>
      <c r="AU8432" s="24"/>
    </row>
    <row r="8433">
      <c r="J8433" s="18"/>
      <c r="N8433" s="24"/>
      <c r="Q8433" s="24"/>
      <c r="T8433" s="24"/>
      <c r="W8433" s="24"/>
      <c r="Z8433" s="24"/>
      <c r="AC8433" s="24"/>
      <c r="AI8433" s="24"/>
      <c r="AL8433" s="24"/>
      <c r="AO8433" s="24"/>
      <c r="AR8433" s="24"/>
      <c r="AU8433" s="24"/>
    </row>
    <row r="8434">
      <c r="J8434" s="18"/>
      <c r="N8434" s="24"/>
      <c r="Q8434" s="24"/>
      <c r="T8434" s="24"/>
      <c r="W8434" s="24"/>
      <c r="Z8434" s="24"/>
      <c r="AC8434" s="24"/>
      <c r="AI8434" s="24"/>
      <c r="AL8434" s="24"/>
      <c r="AO8434" s="24"/>
      <c r="AR8434" s="24"/>
      <c r="AU8434" s="24"/>
    </row>
    <row r="8435">
      <c r="J8435" s="18"/>
      <c r="N8435" s="24"/>
      <c r="Q8435" s="24"/>
      <c r="T8435" s="24"/>
      <c r="W8435" s="24"/>
      <c r="Z8435" s="24"/>
      <c r="AC8435" s="24"/>
      <c r="AI8435" s="24"/>
      <c r="AL8435" s="24"/>
      <c r="AO8435" s="24"/>
      <c r="AR8435" s="24"/>
      <c r="AU8435" s="24"/>
    </row>
    <row r="8436">
      <c r="J8436" s="18"/>
      <c r="N8436" s="24"/>
      <c r="Q8436" s="24"/>
      <c r="T8436" s="24"/>
      <c r="W8436" s="24"/>
      <c r="Z8436" s="24"/>
      <c r="AC8436" s="24"/>
      <c r="AI8436" s="24"/>
      <c r="AL8436" s="24"/>
      <c r="AO8436" s="24"/>
      <c r="AR8436" s="24"/>
      <c r="AU8436" s="24"/>
    </row>
    <row r="8437">
      <c r="J8437" s="18"/>
      <c r="N8437" s="24"/>
      <c r="Q8437" s="24"/>
      <c r="T8437" s="24"/>
      <c r="W8437" s="24"/>
      <c r="Z8437" s="24"/>
      <c r="AC8437" s="24"/>
      <c r="AI8437" s="24"/>
      <c r="AL8437" s="24"/>
      <c r="AO8437" s="24"/>
      <c r="AR8437" s="24"/>
      <c r="AU8437" s="24"/>
    </row>
    <row r="8438">
      <c r="J8438" s="18"/>
      <c r="N8438" s="24"/>
      <c r="Q8438" s="24"/>
      <c r="T8438" s="24"/>
      <c r="W8438" s="24"/>
      <c r="Z8438" s="24"/>
      <c r="AC8438" s="24"/>
      <c r="AI8438" s="24"/>
      <c r="AL8438" s="24"/>
      <c r="AO8438" s="24"/>
      <c r="AR8438" s="24"/>
      <c r="AU8438" s="24"/>
    </row>
    <row r="8439">
      <c r="J8439" s="18"/>
      <c r="N8439" s="24"/>
      <c r="Q8439" s="24"/>
      <c r="T8439" s="24"/>
      <c r="W8439" s="24"/>
      <c r="Z8439" s="24"/>
      <c r="AC8439" s="24"/>
      <c r="AI8439" s="24"/>
      <c r="AL8439" s="24"/>
      <c r="AO8439" s="24"/>
      <c r="AR8439" s="24"/>
      <c r="AU8439" s="24"/>
    </row>
    <row r="8440">
      <c r="J8440" s="18"/>
      <c r="N8440" s="24"/>
      <c r="Q8440" s="24"/>
      <c r="T8440" s="24"/>
      <c r="W8440" s="24"/>
      <c r="Z8440" s="24"/>
      <c r="AC8440" s="24"/>
      <c r="AI8440" s="24"/>
      <c r="AL8440" s="24"/>
      <c r="AO8440" s="24"/>
      <c r="AR8440" s="24"/>
      <c r="AU8440" s="24"/>
    </row>
    <row r="8441">
      <c r="J8441" s="18"/>
      <c r="N8441" s="24"/>
      <c r="Q8441" s="24"/>
      <c r="T8441" s="24"/>
      <c r="W8441" s="24"/>
      <c r="Z8441" s="24"/>
      <c r="AC8441" s="24"/>
      <c r="AI8441" s="24"/>
      <c r="AL8441" s="24"/>
      <c r="AO8441" s="24"/>
      <c r="AR8441" s="24"/>
      <c r="AU8441" s="24"/>
    </row>
    <row r="8442">
      <c r="J8442" s="18"/>
      <c r="N8442" s="24"/>
      <c r="Q8442" s="24"/>
      <c r="T8442" s="24"/>
      <c r="W8442" s="24"/>
      <c r="Z8442" s="24"/>
      <c r="AC8442" s="24"/>
      <c r="AI8442" s="24"/>
      <c r="AL8442" s="24"/>
      <c r="AO8442" s="24"/>
      <c r="AR8442" s="24"/>
      <c r="AU8442" s="24"/>
    </row>
    <row r="8443">
      <c r="J8443" s="18"/>
      <c r="N8443" s="24"/>
      <c r="Q8443" s="24"/>
      <c r="T8443" s="24"/>
      <c r="W8443" s="24"/>
      <c r="Z8443" s="24"/>
      <c r="AC8443" s="24"/>
      <c r="AI8443" s="24"/>
      <c r="AL8443" s="24"/>
      <c r="AO8443" s="24"/>
      <c r="AR8443" s="24"/>
      <c r="AU8443" s="24"/>
    </row>
    <row r="8444">
      <c r="J8444" s="18"/>
      <c r="N8444" s="24"/>
      <c r="Q8444" s="24"/>
      <c r="T8444" s="24"/>
      <c r="W8444" s="24"/>
      <c r="Z8444" s="24"/>
      <c r="AC8444" s="24"/>
      <c r="AI8444" s="24"/>
      <c r="AL8444" s="24"/>
      <c r="AO8444" s="24"/>
      <c r="AR8444" s="24"/>
      <c r="AU8444" s="24"/>
    </row>
    <row r="8445">
      <c r="J8445" s="18"/>
      <c r="N8445" s="24"/>
      <c r="Q8445" s="24"/>
      <c r="T8445" s="24"/>
      <c r="W8445" s="24"/>
      <c r="Z8445" s="24"/>
      <c r="AC8445" s="24"/>
      <c r="AI8445" s="24"/>
      <c r="AL8445" s="24"/>
      <c r="AO8445" s="24"/>
      <c r="AR8445" s="24"/>
      <c r="AU8445" s="24"/>
    </row>
    <row r="8446">
      <c r="J8446" s="18"/>
      <c r="N8446" s="24"/>
      <c r="Q8446" s="24"/>
      <c r="T8446" s="24"/>
      <c r="W8446" s="24"/>
      <c r="Z8446" s="24"/>
      <c r="AC8446" s="24"/>
      <c r="AI8446" s="24"/>
      <c r="AL8446" s="24"/>
      <c r="AO8446" s="24"/>
      <c r="AR8446" s="24"/>
      <c r="AU8446" s="24"/>
    </row>
    <row r="8447">
      <c r="J8447" s="18"/>
      <c r="N8447" s="24"/>
      <c r="Q8447" s="24"/>
      <c r="T8447" s="24"/>
      <c r="W8447" s="24"/>
      <c r="Z8447" s="24"/>
      <c r="AC8447" s="24"/>
      <c r="AI8447" s="24"/>
      <c r="AL8447" s="24"/>
      <c r="AO8447" s="24"/>
      <c r="AR8447" s="24"/>
      <c r="AU8447" s="24"/>
    </row>
    <row r="8448">
      <c r="J8448" s="18"/>
      <c r="N8448" s="24"/>
      <c r="Q8448" s="24"/>
      <c r="T8448" s="24"/>
      <c r="W8448" s="24"/>
      <c r="Z8448" s="24"/>
      <c r="AC8448" s="24"/>
      <c r="AI8448" s="24"/>
      <c r="AL8448" s="24"/>
      <c r="AO8448" s="24"/>
      <c r="AR8448" s="24"/>
      <c r="AU8448" s="24"/>
    </row>
    <row r="8449">
      <c r="J8449" s="18"/>
      <c r="N8449" s="24"/>
      <c r="Q8449" s="24"/>
      <c r="T8449" s="24"/>
      <c r="W8449" s="24"/>
      <c r="Z8449" s="24"/>
      <c r="AC8449" s="24"/>
      <c r="AI8449" s="24"/>
      <c r="AL8449" s="24"/>
      <c r="AO8449" s="24"/>
      <c r="AR8449" s="24"/>
      <c r="AU8449" s="24"/>
    </row>
    <row r="8450">
      <c r="J8450" s="18"/>
      <c r="N8450" s="24"/>
      <c r="Q8450" s="24"/>
      <c r="T8450" s="24"/>
      <c r="W8450" s="24"/>
      <c r="Z8450" s="24"/>
      <c r="AC8450" s="24"/>
      <c r="AI8450" s="24"/>
      <c r="AL8450" s="24"/>
      <c r="AO8450" s="24"/>
      <c r="AR8450" s="24"/>
      <c r="AU8450" s="24"/>
    </row>
    <row r="8451">
      <c r="J8451" s="18"/>
      <c r="N8451" s="24"/>
      <c r="Q8451" s="24"/>
      <c r="T8451" s="24"/>
      <c r="W8451" s="24"/>
      <c r="Z8451" s="24"/>
      <c r="AC8451" s="24"/>
      <c r="AI8451" s="24"/>
      <c r="AL8451" s="24"/>
      <c r="AO8451" s="24"/>
      <c r="AR8451" s="24"/>
      <c r="AU8451" s="24"/>
    </row>
    <row r="8452">
      <c r="J8452" s="18"/>
      <c r="N8452" s="24"/>
      <c r="Q8452" s="24"/>
      <c r="T8452" s="24"/>
      <c r="W8452" s="24"/>
      <c r="Z8452" s="24"/>
      <c r="AC8452" s="24"/>
      <c r="AI8452" s="24"/>
      <c r="AL8452" s="24"/>
      <c r="AO8452" s="24"/>
      <c r="AR8452" s="24"/>
      <c r="AU8452" s="24"/>
    </row>
    <row r="8453">
      <c r="J8453" s="18"/>
      <c r="N8453" s="24"/>
      <c r="Q8453" s="24"/>
      <c r="T8453" s="24"/>
      <c r="W8453" s="24"/>
      <c r="Z8453" s="24"/>
      <c r="AC8453" s="24"/>
      <c r="AI8453" s="24"/>
      <c r="AL8453" s="24"/>
      <c r="AO8453" s="24"/>
      <c r="AR8453" s="24"/>
      <c r="AU8453" s="24"/>
    </row>
    <row r="8454">
      <c r="J8454" s="18"/>
      <c r="N8454" s="24"/>
      <c r="Q8454" s="24"/>
      <c r="T8454" s="24"/>
      <c r="W8454" s="24"/>
      <c r="Z8454" s="24"/>
      <c r="AC8454" s="24"/>
      <c r="AI8454" s="24"/>
      <c r="AL8454" s="24"/>
      <c r="AO8454" s="24"/>
      <c r="AR8454" s="24"/>
      <c r="AU8454" s="24"/>
    </row>
    <row r="8455">
      <c r="J8455" s="18"/>
      <c r="N8455" s="24"/>
      <c r="Q8455" s="24"/>
      <c r="T8455" s="24"/>
      <c r="W8455" s="24"/>
      <c r="Z8455" s="24"/>
      <c r="AC8455" s="24"/>
      <c r="AI8455" s="24"/>
      <c r="AL8455" s="24"/>
      <c r="AO8455" s="24"/>
      <c r="AR8455" s="24"/>
      <c r="AU8455" s="24"/>
    </row>
    <row r="8456">
      <c r="J8456" s="18"/>
      <c r="N8456" s="24"/>
      <c r="Q8456" s="24"/>
      <c r="T8456" s="24"/>
      <c r="W8456" s="24"/>
      <c r="Z8456" s="24"/>
      <c r="AC8456" s="24"/>
      <c r="AI8456" s="24"/>
      <c r="AL8456" s="24"/>
      <c r="AO8456" s="24"/>
      <c r="AR8456" s="24"/>
      <c r="AU8456" s="24"/>
    </row>
    <row r="8457">
      <c r="J8457" s="18"/>
      <c r="N8457" s="24"/>
      <c r="Q8457" s="24"/>
      <c r="T8457" s="24"/>
      <c r="W8457" s="24"/>
      <c r="Z8457" s="24"/>
      <c r="AC8457" s="24"/>
      <c r="AI8457" s="24"/>
      <c r="AL8457" s="24"/>
      <c r="AO8457" s="24"/>
      <c r="AR8457" s="24"/>
      <c r="AU8457" s="24"/>
    </row>
    <row r="8458">
      <c r="J8458" s="18"/>
      <c r="N8458" s="24"/>
      <c r="Q8458" s="24"/>
      <c r="T8458" s="24"/>
      <c r="W8458" s="24"/>
      <c r="Z8458" s="24"/>
      <c r="AC8458" s="24"/>
      <c r="AI8458" s="24"/>
      <c r="AL8458" s="24"/>
      <c r="AO8458" s="24"/>
      <c r="AR8458" s="24"/>
      <c r="AU8458" s="24"/>
    </row>
    <row r="8459">
      <c r="J8459" s="18"/>
      <c r="N8459" s="24"/>
      <c r="Q8459" s="24"/>
      <c r="T8459" s="24"/>
      <c r="W8459" s="24"/>
      <c r="Z8459" s="24"/>
      <c r="AC8459" s="24"/>
      <c r="AI8459" s="24"/>
      <c r="AL8459" s="24"/>
      <c r="AO8459" s="24"/>
      <c r="AR8459" s="24"/>
      <c r="AU8459" s="24"/>
    </row>
    <row r="8460">
      <c r="J8460" s="18"/>
      <c r="N8460" s="24"/>
      <c r="Q8460" s="24"/>
      <c r="T8460" s="24"/>
      <c r="W8460" s="24"/>
      <c r="Z8460" s="24"/>
      <c r="AC8460" s="24"/>
      <c r="AI8460" s="24"/>
      <c r="AL8460" s="24"/>
      <c r="AO8460" s="24"/>
      <c r="AR8460" s="24"/>
      <c r="AU8460" s="24"/>
    </row>
    <row r="8461">
      <c r="J8461" s="18"/>
      <c r="N8461" s="24"/>
      <c r="Q8461" s="24"/>
      <c r="T8461" s="24"/>
      <c r="W8461" s="24"/>
      <c r="Z8461" s="24"/>
      <c r="AC8461" s="24"/>
      <c r="AI8461" s="24"/>
      <c r="AL8461" s="24"/>
      <c r="AO8461" s="24"/>
      <c r="AR8461" s="24"/>
      <c r="AU8461" s="24"/>
    </row>
    <row r="8462">
      <c r="J8462" s="18"/>
      <c r="N8462" s="24"/>
      <c r="Q8462" s="24"/>
      <c r="T8462" s="24"/>
      <c r="W8462" s="24"/>
      <c r="Z8462" s="24"/>
      <c r="AC8462" s="24"/>
      <c r="AI8462" s="24"/>
      <c r="AL8462" s="24"/>
      <c r="AO8462" s="24"/>
      <c r="AR8462" s="24"/>
      <c r="AU8462" s="24"/>
    </row>
    <row r="8463">
      <c r="J8463" s="18"/>
      <c r="N8463" s="24"/>
      <c r="Q8463" s="24"/>
      <c r="T8463" s="24"/>
      <c r="W8463" s="24"/>
      <c r="Z8463" s="24"/>
      <c r="AC8463" s="24"/>
      <c r="AI8463" s="24"/>
      <c r="AL8463" s="24"/>
      <c r="AO8463" s="24"/>
      <c r="AR8463" s="24"/>
      <c r="AU8463" s="24"/>
    </row>
    <row r="8464">
      <c r="J8464" s="18"/>
      <c r="N8464" s="24"/>
      <c r="Q8464" s="24"/>
      <c r="T8464" s="24"/>
      <c r="W8464" s="24"/>
      <c r="Z8464" s="24"/>
      <c r="AC8464" s="24"/>
      <c r="AI8464" s="24"/>
      <c r="AL8464" s="24"/>
      <c r="AO8464" s="24"/>
      <c r="AR8464" s="24"/>
      <c r="AU8464" s="24"/>
    </row>
    <row r="8465">
      <c r="J8465" s="18"/>
      <c r="N8465" s="24"/>
      <c r="Q8465" s="24"/>
      <c r="T8465" s="24"/>
      <c r="W8465" s="24"/>
      <c r="Z8465" s="24"/>
      <c r="AC8465" s="24"/>
      <c r="AI8465" s="24"/>
      <c r="AL8465" s="24"/>
      <c r="AO8465" s="24"/>
      <c r="AR8465" s="24"/>
      <c r="AU8465" s="24"/>
    </row>
    <row r="8466">
      <c r="J8466" s="18"/>
      <c r="N8466" s="24"/>
      <c r="Q8466" s="24"/>
      <c r="T8466" s="24"/>
      <c r="W8466" s="24"/>
      <c r="Z8466" s="24"/>
      <c r="AC8466" s="24"/>
      <c r="AI8466" s="24"/>
      <c r="AL8466" s="24"/>
      <c r="AO8466" s="24"/>
      <c r="AR8466" s="24"/>
      <c r="AU8466" s="24"/>
    </row>
    <row r="8467">
      <c r="J8467" s="18"/>
      <c r="N8467" s="24"/>
      <c r="Q8467" s="24"/>
      <c r="T8467" s="24"/>
      <c r="W8467" s="24"/>
      <c r="Z8467" s="24"/>
      <c r="AC8467" s="24"/>
      <c r="AI8467" s="24"/>
      <c r="AL8467" s="24"/>
      <c r="AO8467" s="24"/>
      <c r="AR8467" s="24"/>
      <c r="AU8467" s="24"/>
    </row>
    <row r="8468">
      <c r="J8468" s="18"/>
      <c r="N8468" s="24"/>
      <c r="Q8468" s="24"/>
      <c r="T8468" s="24"/>
      <c r="W8468" s="24"/>
      <c r="Z8468" s="24"/>
      <c r="AC8468" s="24"/>
      <c r="AI8468" s="24"/>
      <c r="AL8468" s="24"/>
      <c r="AO8468" s="24"/>
      <c r="AR8468" s="24"/>
      <c r="AU8468" s="24"/>
    </row>
    <row r="8469">
      <c r="J8469" s="18"/>
      <c r="N8469" s="24"/>
      <c r="Q8469" s="24"/>
      <c r="T8469" s="24"/>
      <c r="W8469" s="24"/>
      <c r="Z8469" s="24"/>
      <c r="AC8469" s="24"/>
      <c r="AI8469" s="24"/>
      <c r="AL8469" s="24"/>
      <c r="AO8469" s="24"/>
      <c r="AR8469" s="24"/>
      <c r="AU8469" s="24"/>
    </row>
    <row r="8470">
      <c r="J8470" s="18"/>
      <c r="N8470" s="24"/>
      <c r="Q8470" s="24"/>
      <c r="T8470" s="24"/>
      <c r="W8470" s="24"/>
      <c r="Z8470" s="24"/>
      <c r="AC8470" s="24"/>
      <c r="AI8470" s="24"/>
      <c r="AL8470" s="24"/>
      <c r="AO8470" s="24"/>
      <c r="AR8470" s="24"/>
      <c r="AU8470" s="24"/>
    </row>
    <row r="8471">
      <c r="J8471" s="18"/>
      <c r="N8471" s="24"/>
      <c r="Q8471" s="24"/>
      <c r="T8471" s="24"/>
      <c r="W8471" s="24"/>
      <c r="Z8471" s="24"/>
      <c r="AC8471" s="24"/>
      <c r="AI8471" s="24"/>
      <c r="AL8471" s="24"/>
      <c r="AO8471" s="24"/>
      <c r="AR8471" s="24"/>
      <c r="AU8471" s="24"/>
    </row>
    <row r="8472">
      <c r="J8472" s="18"/>
      <c r="N8472" s="24"/>
      <c r="Q8472" s="24"/>
      <c r="T8472" s="24"/>
      <c r="W8472" s="24"/>
      <c r="Z8472" s="24"/>
      <c r="AC8472" s="24"/>
      <c r="AI8472" s="24"/>
      <c r="AL8472" s="24"/>
      <c r="AO8472" s="24"/>
      <c r="AR8472" s="24"/>
      <c r="AU8472" s="24"/>
    </row>
    <row r="8473">
      <c r="J8473" s="18"/>
      <c r="N8473" s="24"/>
      <c r="Q8473" s="24"/>
      <c r="T8473" s="24"/>
      <c r="W8473" s="24"/>
      <c r="Z8473" s="24"/>
      <c r="AC8473" s="24"/>
      <c r="AI8473" s="24"/>
      <c r="AL8473" s="24"/>
      <c r="AO8473" s="24"/>
      <c r="AR8473" s="24"/>
      <c r="AU8473" s="24"/>
    </row>
    <row r="8474">
      <c r="J8474" s="18"/>
      <c r="N8474" s="24"/>
      <c r="Q8474" s="24"/>
      <c r="T8474" s="24"/>
      <c r="W8474" s="24"/>
      <c r="Z8474" s="24"/>
      <c r="AC8474" s="24"/>
      <c r="AI8474" s="24"/>
      <c r="AL8474" s="24"/>
      <c r="AO8474" s="24"/>
      <c r="AR8474" s="24"/>
      <c r="AU8474" s="24"/>
    </row>
    <row r="8475">
      <c r="J8475" s="18"/>
      <c r="N8475" s="24"/>
      <c r="Q8475" s="24"/>
      <c r="T8475" s="24"/>
      <c r="W8475" s="24"/>
      <c r="Z8475" s="24"/>
      <c r="AC8475" s="24"/>
      <c r="AI8475" s="24"/>
      <c r="AL8475" s="24"/>
      <c r="AO8475" s="24"/>
      <c r="AR8475" s="24"/>
      <c r="AU8475" s="24"/>
    </row>
    <row r="8476">
      <c r="J8476" s="18"/>
      <c r="N8476" s="24"/>
      <c r="Q8476" s="24"/>
      <c r="T8476" s="24"/>
      <c r="W8476" s="24"/>
      <c r="Z8476" s="24"/>
      <c r="AC8476" s="24"/>
      <c r="AI8476" s="24"/>
      <c r="AL8476" s="24"/>
      <c r="AO8476" s="24"/>
      <c r="AR8476" s="24"/>
      <c r="AU8476" s="24"/>
    </row>
    <row r="8477">
      <c r="J8477" s="18"/>
      <c r="N8477" s="24"/>
      <c r="Q8477" s="24"/>
      <c r="T8477" s="24"/>
      <c r="W8477" s="24"/>
      <c r="Z8477" s="24"/>
      <c r="AC8477" s="24"/>
      <c r="AI8477" s="24"/>
      <c r="AL8477" s="24"/>
      <c r="AO8477" s="24"/>
      <c r="AR8477" s="24"/>
      <c r="AU8477" s="24"/>
    </row>
    <row r="8478">
      <c r="J8478" s="18"/>
      <c r="N8478" s="24"/>
      <c r="Q8478" s="24"/>
      <c r="T8478" s="24"/>
      <c r="W8478" s="24"/>
      <c r="Z8478" s="24"/>
      <c r="AC8478" s="24"/>
      <c r="AI8478" s="24"/>
      <c r="AL8478" s="24"/>
      <c r="AO8478" s="24"/>
      <c r="AR8478" s="24"/>
      <c r="AU8478" s="24"/>
    </row>
    <row r="8479">
      <c r="J8479" s="18"/>
      <c r="N8479" s="24"/>
      <c r="Q8479" s="24"/>
      <c r="T8479" s="24"/>
      <c r="W8479" s="24"/>
      <c r="Z8479" s="24"/>
      <c r="AC8479" s="24"/>
      <c r="AI8479" s="24"/>
      <c r="AL8479" s="24"/>
      <c r="AO8479" s="24"/>
      <c r="AR8479" s="24"/>
      <c r="AU8479" s="24"/>
    </row>
    <row r="8480">
      <c r="J8480" s="18"/>
      <c r="N8480" s="24"/>
      <c r="Q8480" s="24"/>
      <c r="T8480" s="24"/>
      <c r="W8480" s="24"/>
      <c r="Z8480" s="24"/>
      <c r="AC8480" s="24"/>
      <c r="AI8480" s="24"/>
      <c r="AL8480" s="24"/>
      <c r="AO8480" s="24"/>
      <c r="AR8480" s="24"/>
      <c r="AU8480" s="24"/>
    </row>
    <row r="8481">
      <c r="J8481" s="18"/>
      <c r="N8481" s="24"/>
      <c r="Q8481" s="24"/>
      <c r="T8481" s="24"/>
      <c r="W8481" s="24"/>
      <c r="Z8481" s="24"/>
      <c r="AC8481" s="24"/>
      <c r="AI8481" s="24"/>
      <c r="AL8481" s="24"/>
      <c r="AO8481" s="24"/>
      <c r="AR8481" s="24"/>
      <c r="AU8481" s="24"/>
    </row>
    <row r="8482">
      <c r="J8482" s="18"/>
      <c r="N8482" s="24"/>
      <c r="Q8482" s="24"/>
      <c r="T8482" s="24"/>
      <c r="W8482" s="24"/>
      <c r="Z8482" s="24"/>
      <c r="AC8482" s="24"/>
      <c r="AI8482" s="24"/>
      <c r="AL8482" s="24"/>
      <c r="AO8482" s="24"/>
      <c r="AR8482" s="24"/>
      <c r="AU8482" s="24"/>
    </row>
    <row r="8483">
      <c r="J8483" s="18"/>
      <c r="N8483" s="24"/>
      <c r="Q8483" s="24"/>
      <c r="T8483" s="24"/>
      <c r="W8483" s="24"/>
      <c r="Z8483" s="24"/>
      <c r="AC8483" s="24"/>
      <c r="AI8483" s="24"/>
      <c r="AL8483" s="24"/>
      <c r="AO8483" s="24"/>
      <c r="AR8483" s="24"/>
      <c r="AU8483" s="24"/>
    </row>
    <row r="8484">
      <c r="J8484" s="18"/>
      <c r="N8484" s="24"/>
      <c r="Q8484" s="24"/>
      <c r="T8484" s="24"/>
      <c r="W8484" s="24"/>
      <c r="Z8484" s="24"/>
      <c r="AC8484" s="24"/>
      <c r="AI8484" s="24"/>
      <c r="AL8484" s="24"/>
      <c r="AO8484" s="24"/>
      <c r="AR8484" s="24"/>
      <c r="AU8484" s="24"/>
    </row>
    <row r="8485">
      <c r="J8485" s="18"/>
      <c r="N8485" s="24"/>
      <c r="Q8485" s="24"/>
      <c r="T8485" s="24"/>
      <c r="W8485" s="24"/>
      <c r="Z8485" s="24"/>
      <c r="AC8485" s="24"/>
      <c r="AI8485" s="24"/>
      <c r="AL8485" s="24"/>
      <c r="AO8485" s="24"/>
      <c r="AR8485" s="24"/>
      <c r="AU8485" s="24"/>
    </row>
    <row r="8486">
      <c r="J8486" s="18"/>
      <c r="N8486" s="24"/>
      <c r="Q8486" s="24"/>
      <c r="T8486" s="24"/>
      <c r="W8486" s="24"/>
      <c r="Z8486" s="24"/>
      <c r="AC8486" s="24"/>
      <c r="AI8486" s="24"/>
      <c r="AL8486" s="24"/>
      <c r="AO8486" s="24"/>
      <c r="AR8486" s="24"/>
      <c r="AU8486" s="24"/>
    </row>
    <row r="8487">
      <c r="J8487" s="18"/>
      <c r="N8487" s="24"/>
      <c r="Q8487" s="24"/>
      <c r="T8487" s="24"/>
      <c r="W8487" s="24"/>
      <c r="Z8487" s="24"/>
      <c r="AC8487" s="24"/>
      <c r="AI8487" s="24"/>
      <c r="AL8487" s="24"/>
      <c r="AO8487" s="24"/>
      <c r="AR8487" s="24"/>
      <c r="AU8487" s="24"/>
    </row>
    <row r="8488">
      <c r="J8488" s="18"/>
      <c r="N8488" s="24"/>
      <c r="Q8488" s="24"/>
      <c r="T8488" s="24"/>
      <c r="W8488" s="24"/>
      <c r="Z8488" s="24"/>
      <c r="AC8488" s="24"/>
      <c r="AI8488" s="24"/>
      <c r="AL8488" s="24"/>
      <c r="AO8488" s="24"/>
      <c r="AR8488" s="24"/>
      <c r="AU8488" s="24"/>
    </row>
    <row r="8489">
      <c r="J8489" s="18"/>
      <c r="N8489" s="24"/>
      <c r="Q8489" s="24"/>
      <c r="T8489" s="24"/>
      <c r="W8489" s="24"/>
      <c r="Z8489" s="24"/>
      <c r="AC8489" s="24"/>
      <c r="AI8489" s="24"/>
      <c r="AL8489" s="24"/>
      <c r="AO8489" s="24"/>
      <c r="AR8489" s="24"/>
      <c r="AU8489" s="24"/>
    </row>
    <row r="8490">
      <c r="J8490" s="18"/>
      <c r="N8490" s="24"/>
      <c r="Q8490" s="24"/>
      <c r="T8490" s="24"/>
      <c r="W8490" s="24"/>
      <c r="Z8490" s="24"/>
      <c r="AC8490" s="24"/>
      <c r="AI8490" s="24"/>
      <c r="AL8490" s="24"/>
      <c r="AO8490" s="24"/>
      <c r="AR8490" s="24"/>
      <c r="AU8490" s="24"/>
    </row>
    <row r="8491">
      <c r="J8491" s="18"/>
      <c r="N8491" s="24"/>
      <c r="Q8491" s="24"/>
      <c r="T8491" s="24"/>
      <c r="W8491" s="24"/>
      <c r="Z8491" s="24"/>
      <c r="AC8491" s="24"/>
      <c r="AI8491" s="24"/>
      <c r="AL8491" s="24"/>
      <c r="AO8491" s="24"/>
      <c r="AR8491" s="24"/>
      <c r="AU8491" s="24"/>
    </row>
    <row r="8492">
      <c r="J8492" s="18"/>
      <c r="N8492" s="24"/>
      <c r="Q8492" s="24"/>
      <c r="T8492" s="24"/>
      <c r="W8492" s="24"/>
      <c r="Z8492" s="24"/>
      <c r="AC8492" s="24"/>
      <c r="AI8492" s="24"/>
      <c r="AL8492" s="24"/>
      <c r="AO8492" s="24"/>
      <c r="AR8492" s="24"/>
      <c r="AU8492" s="24"/>
    </row>
    <row r="8493">
      <c r="J8493" s="18"/>
      <c r="N8493" s="24"/>
      <c r="Q8493" s="24"/>
      <c r="T8493" s="24"/>
      <c r="W8493" s="24"/>
      <c r="Z8493" s="24"/>
      <c r="AC8493" s="24"/>
      <c r="AI8493" s="24"/>
      <c r="AL8493" s="24"/>
      <c r="AO8493" s="24"/>
      <c r="AR8493" s="24"/>
      <c r="AU8493" s="24"/>
    </row>
    <row r="8494">
      <c r="J8494" s="18"/>
      <c r="N8494" s="24"/>
      <c r="Q8494" s="24"/>
      <c r="T8494" s="24"/>
      <c r="W8494" s="24"/>
      <c r="Z8494" s="24"/>
      <c r="AC8494" s="24"/>
      <c r="AI8494" s="24"/>
      <c r="AL8494" s="24"/>
      <c r="AO8494" s="24"/>
      <c r="AR8494" s="24"/>
      <c r="AU8494" s="24"/>
    </row>
    <row r="8495">
      <c r="J8495" s="18"/>
      <c r="N8495" s="24"/>
      <c r="Q8495" s="24"/>
      <c r="T8495" s="24"/>
      <c r="W8495" s="24"/>
      <c r="Z8495" s="24"/>
      <c r="AC8495" s="24"/>
      <c r="AI8495" s="24"/>
      <c r="AL8495" s="24"/>
      <c r="AO8495" s="24"/>
      <c r="AR8495" s="24"/>
      <c r="AU8495" s="24"/>
    </row>
    <row r="8496">
      <c r="J8496" s="18"/>
      <c r="N8496" s="24"/>
      <c r="Q8496" s="24"/>
      <c r="T8496" s="24"/>
      <c r="W8496" s="24"/>
      <c r="Z8496" s="24"/>
      <c r="AC8496" s="24"/>
      <c r="AI8496" s="24"/>
      <c r="AL8496" s="24"/>
      <c r="AO8496" s="24"/>
      <c r="AR8496" s="24"/>
      <c r="AU8496" s="24"/>
    </row>
    <row r="8497">
      <c r="J8497" s="18"/>
      <c r="N8497" s="24"/>
      <c r="Q8497" s="24"/>
      <c r="T8497" s="24"/>
      <c r="W8497" s="24"/>
      <c r="Z8497" s="24"/>
      <c r="AC8497" s="24"/>
      <c r="AI8497" s="24"/>
      <c r="AL8497" s="24"/>
      <c r="AO8497" s="24"/>
      <c r="AR8497" s="24"/>
      <c r="AU8497" s="24"/>
    </row>
    <row r="8498">
      <c r="J8498" s="18"/>
      <c r="N8498" s="24"/>
      <c r="Q8498" s="24"/>
      <c r="T8498" s="24"/>
      <c r="W8498" s="24"/>
      <c r="Z8498" s="24"/>
      <c r="AC8498" s="24"/>
      <c r="AI8498" s="24"/>
      <c r="AL8498" s="24"/>
      <c r="AO8498" s="24"/>
      <c r="AR8498" s="24"/>
      <c r="AU8498" s="24"/>
    </row>
    <row r="8499">
      <c r="J8499" s="18"/>
      <c r="N8499" s="24"/>
      <c r="Q8499" s="24"/>
      <c r="T8499" s="24"/>
      <c r="W8499" s="24"/>
      <c r="Z8499" s="24"/>
      <c r="AC8499" s="24"/>
      <c r="AI8499" s="24"/>
      <c r="AL8499" s="24"/>
      <c r="AO8499" s="24"/>
      <c r="AR8499" s="24"/>
      <c r="AU8499" s="24"/>
    </row>
    <row r="8500">
      <c r="J8500" s="18"/>
      <c r="N8500" s="24"/>
      <c r="Q8500" s="24"/>
      <c r="T8500" s="24"/>
      <c r="W8500" s="24"/>
      <c r="Z8500" s="24"/>
      <c r="AC8500" s="24"/>
      <c r="AI8500" s="24"/>
      <c r="AL8500" s="24"/>
      <c r="AO8500" s="24"/>
      <c r="AR8500" s="24"/>
      <c r="AU8500" s="24"/>
    </row>
    <row r="8501">
      <c r="J8501" s="18"/>
      <c r="N8501" s="24"/>
      <c r="Q8501" s="24"/>
      <c r="T8501" s="24"/>
      <c r="W8501" s="24"/>
      <c r="Z8501" s="24"/>
      <c r="AC8501" s="24"/>
      <c r="AI8501" s="24"/>
      <c r="AL8501" s="24"/>
      <c r="AO8501" s="24"/>
      <c r="AR8501" s="24"/>
      <c r="AU8501" s="24"/>
    </row>
    <row r="8502">
      <c r="J8502" s="18"/>
      <c r="N8502" s="24"/>
      <c r="Q8502" s="24"/>
      <c r="T8502" s="24"/>
      <c r="W8502" s="24"/>
      <c r="Z8502" s="24"/>
      <c r="AC8502" s="24"/>
      <c r="AI8502" s="24"/>
      <c r="AL8502" s="24"/>
      <c r="AO8502" s="24"/>
      <c r="AR8502" s="24"/>
      <c r="AU8502" s="24"/>
    </row>
    <row r="8503">
      <c r="J8503" s="18"/>
      <c r="N8503" s="24"/>
      <c r="Q8503" s="24"/>
      <c r="T8503" s="24"/>
      <c r="W8503" s="24"/>
      <c r="Z8503" s="24"/>
      <c r="AC8503" s="24"/>
      <c r="AI8503" s="24"/>
      <c r="AL8503" s="24"/>
      <c r="AO8503" s="24"/>
      <c r="AR8503" s="24"/>
      <c r="AU8503" s="24"/>
    </row>
    <row r="8504">
      <c r="J8504" s="18"/>
      <c r="N8504" s="24"/>
      <c r="Q8504" s="24"/>
      <c r="T8504" s="24"/>
      <c r="W8504" s="24"/>
      <c r="Z8504" s="24"/>
      <c r="AC8504" s="24"/>
      <c r="AI8504" s="24"/>
      <c r="AL8504" s="24"/>
      <c r="AO8504" s="24"/>
      <c r="AR8504" s="24"/>
      <c r="AU8504" s="24"/>
    </row>
    <row r="8505">
      <c r="J8505" s="18"/>
      <c r="N8505" s="24"/>
      <c r="Q8505" s="24"/>
      <c r="T8505" s="24"/>
      <c r="W8505" s="24"/>
      <c r="Z8505" s="24"/>
      <c r="AC8505" s="24"/>
      <c r="AI8505" s="24"/>
      <c r="AL8505" s="24"/>
      <c r="AO8505" s="24"/>
      <c r="AR8505" s="24"/>
      <c r="AU8505" s="24"/>
    </row>
    <row r="8506">
      <c r="J8506" s="18"/>
      <c r="N8506" s="24"/>
      <c r="Q8506" s="24"/>
      <c r="T8506" s="24"/>
      <c r="W8506" s="24"/>
      <c r="Z8506" s="24"/>
      <c r="AC8506" s="24"/>
      <c r="AI8506" s="24"/>
      <c r="AL8506" s="24"/>
      <c r="AO8506" s="24"/>
      <c r="AR8506" s="24"/>
      <c r="AU8506" s="24"/>
    </row>
    <row r="8507">
      <c r="J8507" s="18"/>
      <c r="N8507" s="24"/>
      <c r="Q8507" s="24"/>
      <c r="T8507" s="24"/>
      <c r="W8507" s="24"/>
      <c r="Z8507" s="24"/>
      <c r="AC8507" s="24"/>
      <c r="AI8507" s="24"/>
      <c r="AL8507" s="24"/>
      <c r="AO8507" s="24"/>
      <c r="AR8507" s="24"/>
      <c r="AU8507" s="24"/>
    </row>
    <row r="8508">
      <c r="J8508" s="18"/>
      <c r="N8508" s="24"/>
      <c r="Q8508" s="24"/>
      <c r="T8508" s="24"/>
      <c r="W8508" s="24"/>
      <c r="Z8508" s="24"/>
      <c r="AC8508" s="24"/>
      <c r="AI8508" s="24"/>
      <c r="AL8508" s="24"/>
      <c r="AO8508" s="24"/>
      <c r="AR8508" s="24"/>
      <c r="AU8508" s="24"/>
    </row>
    <row r="8509">
      <c r="J8509" s="18"/>
      <c r="N8509" s="24"/>
      <c r="Q8509" s="24"/>
      <c r="T8509" s="24"/>
      <c r="W8509" s="24"/>
      <c r="Z8509" s="24"/>
      <c r="AC8509" s="24"/>
      <c r="AI8509" s="24"/>
      <c r="AL8509" s="24"/>
      <c r="AO8509" s="24"/>
      <c r="AR8509" s="24"/>
      <c r="AU8509" s="24"/>
    </row>
    <row r="8510">
      <c r="J8510" s="18"/>
      <c r="N8510" s="24"/>
      <c r="Q8510" s="24"/>
      <c r="T8510" s="24"/>
      <c r="W8510" s="24"/>
      <c r="Z8510" s="24"/>
      <c r="AC8510" s="24"/>
      <c r="AI8510" s="24"/>
      <c r="AL8510" s="24"/>
      <c r="AO8510" s="24"/>
      <c r="AR8510" s="24"/>
      <c r="AU8510" s="24"/>
    </row>
    <row r="8511">
      <c r="J8511" s="18"/>
      <c r="N8511" s="24"/>
      <c r="Q8511" s="24"/>
      <c r="T8511" s="24"/>
      <c r="W8511" s="24"/>
      <c r="Z8511" s="24"/>
      <c r="AC8511" s="24"/>
      <c r="AI8511" s="24"/>
      <c r="AL8511" s="24"/>
      <c r="AO8511" s="24"/>
      <c r="AR8511" s="24"/>
      <c r="AU8511" s="24"/>
    </row>
    <row r="8512">
      <c r="J8512" s="18"/>
      <c r="N8512" s="24"/>
      <c r="Q8512" s="24"/>
      <c r="T8512" s="24"/>
      <c r="W8512" s="24"/>
      <c r="Z8512" s="24"/>
      <c r="AC8512" s="24"/>
      <c r="AI8512" s="24"/>
      <c r="AL8512" s="24"/>
      <c r="AO8512" s="24"/>
      <c r="AR8512" s="24"/>
      <c r="AU8512" s="24"/>
    </row>
    <row r="8513">
      <c r="J8513" s="18"/>
      <c r="N8513" s="24"/>
      <c r="Q8513" s="24"/>
      <c r="T8513" s="24"/>
      <c r="W8513" s="24"/>
      <c r="Z8513" s="24"/>
      <c r="AC8513" s="24"/>
      <c r="AI8513" s="24"/>
      <c r="AL8513" s="24"/>
      <c r="AO8513" s="24"/>
      <c r="AR8513" s="24"/>
      <c r="AU8513" s="24"/>
    </row>
    <row r="8514">
      <c r="J8514" s="18"/>
      <c r="N8514" s="24"/>
      <c r="Q8514" s="24"/>
      <c r="T8514" s="24"/>
      <c r="W8514" s="24"/>
      <c r="Z8514" s="24"/>
      <c r="AC8514" s="24"/>
      <c r="AI8514" s="24"/>
      <c r="AL8514" s="24"/>
      <c r="AO8514" s="24"/>
      <c r="AR8514" s="24"/>
      <c r="AU8514" s="24"/>
    </row>
    <row r="8515">
      <c r="J8515" s="18"/>
      <c r="N8515" s="24"/>
      <c r="Q8515" s="24"/>
      <c r="T8515" s="24"/>
      <c r="W8515" s="24"/>
      <c r="Z8515" s="24"/>
      <c r="AC8515" s="24"/>
      <c r="AI8515" s="24"/>
      <c r="AL8515" s="24"/>
      <c r="AO8515" s="24"/>
      <c r="AR8515" s="24"/>
      <c r="AU8515" s="24"/>
    </row>
    <row r="8516">
      <c r="J8516" s="18"/>
      <c r="N8516" s="24"/>
      <c r="Q8516" s="24"/>
      <c r="T8516" s="24"/>
      <c r="W8516" s="24"/>
      <c r="Z8516" s="24"/>
      <c r="AC8516" s="24"/>
      <c r="AI8516" s="24"/>
      <c r="AL8516" s="24"/>
      <c r="AO8516" s="24"/>
      <c r="AR8516" s="24"/>
      <c r="AU8516" s="24"/>
    </row>
    <row r="8517">
      <c r="J8517" s="18"/>
      <c r="N8517" s="24"/>
      <c r="Q8517" s="24"/>
      <c r="T8517" s="24"/>
      <c r="W8517" s="24"/>
      <c r="Z8517" s="24"/>
      <c r="AC8517" s="24"/>
      <c r="AI8517" s="24"/>
      <c r="AL8517" s="24"/>
      <c r="AO8517" s="24"/>
      <c r="AR8517" s="24"/>
      <c r="AU8517" s="24"/>
    </row>
    <row r="8518">
      <c r="J8518" s="18"/>
      <c r="N8518" s="24"/>
      <c r="Q8518" s="24"/>
      <c r="T8518" s="24"/>
      <c r="W8518" s="24"/>
      <c r="Z8518" s="24"/>
      <c r="AC8518" s="24"/>
      <c r="AI8518" s="24"/>
      <c r="AL8518" s="24"/>
      <c r="AO8518" s="24"/>
      <c r="AR8518" s="24"/>
      <c r="AU8518" s="24"/>
    </row>
    <row r="8519">
      <c r="J8519" s="18"/>
      <c r="N8519" s="24"/>
      <c r="Q8519" s="24"/>
      <c r="T8519" s="24"/>
      <c r="W8519" s="24"/>
      <c r="Z8519" s="24"/>
      <c r="AC8519" s="24"/>
      <c r="AI8519" s="24"/>
      <c r="AL8519" s="24"/>
      <c r="AO8519" s="24"/>
      <c r="AR8519" s="24"/>
      <c r="AU8519" s="24"/>
    </row>
    <row r="8520">
      <c r="J8520" s="18"/>
      <c r="N8520" s="24"/>
      <c r="Q8520" s="24"/>
      <c r="T8520" s="24"/>
      <c r="W8520" s="24"/>
      <c r="Z8520" s="24"/>
      <c r="AC8520" s="24"/>
      <c r="AI8520" s="24"/>
      <c r="AL8520" s="24"/>
      <c r="AO8520" s="24"/>
      <c r="AR8520" s="24"/>
      <c r="AU8520" s="24"/>
    </row>
    <row r="8521">
      <c r="J8521" s="18"/>
      <c r="N8521" s="24"/>
      <c r="Q8521" s="24"/>
      <c r="T8521" s="24"/>
      <c r="W8521" s="24"/>
      <c r="Z8521" s="24"/>
      <c r="AC8521" s="24"/>
      <c r="AI8521" s="24"/>
      <c r="AL8521" s="24"/>
      <c r="AO8521" s="24"/>
      <c r="AR8521" s="24"/>
      <c r="AU8521" s="24"/>
    </row>
    <row r="8522">
      <c r="J8522" s="18"/>
      <c r="N8522" s="24"/>
      <c r="Q8522" s="24"/>
      <c r="T8522" s="24"/>
      <c r="W8522" s="24"/>
      <c r="Z8522" s="24"/>
      <c r="AC8522" s="24"/>
      <c r="AI8522" s="24"/>
      <c r="AL8522" s="24"/>
      <c r="AO8522" s="24"/>
      <c r="AR8522" s="24"/>
      <c r="AU8522" s="24"/>
    </row>
    <row r="8523">
      <c r="J8523" s="18"/>
      <c r="N8523" s="24"/>
      <c r="Q8523" s="24"/>
      <c r="T8523" s="24"/>
      <c r="W8523" s="24"/>
      <c r="Z8523" s="24"/>
      <c r="AC8523" s="24"/>
      <c r="AI8523" s="24"/>
      <c r="AL8523" s="24"/>
      <c r="AO8523" s="24"/>
      <c r="AR8523" s="24"/>
      <c r="AU8523" s="24"/>
    </row>
    <row r="8524">
      <c r="J8524" s="18"/>
      <c r="N8524" s="24"/>
      <c r="Q8524" s="24"/>
      <c r="T8524" s="24"/>
      <c r="W8524" s="24"/>
      <c r="Z8524" s="24"/>
      <c r="AC8524" s="24"/>
      <c r="AI8524" s="24"/>
      <c r="AL8524" s="24"/>
      <c r="AO8524" s="24"/>
      <c r="AR8524" s="24"/>
      <c r="AU8524" s="24"/>
    </row>
    <row r="8525">
      <c r="J8525" s="18"/>
      <c r="N8525" s="24"/>
      <c r="Q8525" s="24"/>
      <c r="T8525" s="24"/>
      <c r="W8525" s="24"/>
      <c r="Z8525" s="24"/>
      <c r="AC8525" s="24"/>
      <c r="AI8525" s="24"/>
      <c r="AL8525" s="24"/>
      <c r="AO8525" s="24"/>
      <c r="AR8525" s="24"/>
      <c r="AU8525" s="24"/>
    </row>
    <row r="8526">
      <c r="J8526" s="18"/>
      <c r="N8526" s="24"/>
      <c r="Q8526" s="24"/>
      <c r="T8526" s="24"/>
      <c r="W8526" s="24"/>
      <c r="Z8526" s="24"/>
      <c r="AC8526" s="24"/>
      <c r="AI8526" s="24"/>
      <c r="AL8526" s="24"/>
      <c r="AO8526" s="24"/>
      <c r="AR8526" s="24"/>
      <c r="AU8526" s="24"/>
    </row>
    <row r="8527">
      <c r="J8527" s="18"/>
      <c r="N8527" s="24"/>
      <c r="Q8527" s="24"/>
      <c r="T8527" s="24"/>
      <c r="W8527" s="24"/>
      <c r="Z8527" s="24"/>
      <c r="AC8527" s="24"/>
      <c r="AI8527" s="24"/>
      <c r="AL8527" s="24"/>
      <c r="AO8527" s="24"/>
      <c r="AR8527" s="24"/>
      <c r="AU8527" s="24"/>
    </row>
    <row r="8528">
      <c r="J8528" s="18"/>
      <c r="N8528" s="24"/>
      <c r="Q8528" s="24"/>
      <c r="T8528" s="24"/>
      <c r="W8528" s="24"/>
      <c r="Z8528" s="24"/>
      <c r="AC8528" s="24"/>
      <c r="AI8528" s="24"/>
      <c r="AL8528" s="24"/>
      <c r="AO8528" s="24"/>
      <c r="AR8528" s="24"/>
      <c r="AU8528" s="24"/>
    </row>
    <row r="8529">
      <c r="J8529" s="18"/>
      <c r="N8529" s="24"/>
      <c r="Q8529" s="24"/>
      <c r="T8529" s="24"/>
      <c r="W8529" s="24"/>
      <c r="Z8529" s="24"/>
      <c r="AC8529" s="24"/>
      <c r="AI8529" s="24"/>
      <c r="AL8529" s="24"/>
      <c r="AO8529" s="24"/>
      <c r="AR8529" s="24"/>
      <c r="AU8529" s="24"/>
    </row>
    <row r="8530">
      <c r="J8530" s="18"/>
      <c r="N8530" s="24"/>
      <c r="Q8530" s="24"/>
      <c r="T8530" s="24"/>
      <c r="W8530" s="24"/>
      <c r="Z8530" s="24"/>
      <c r="AC8530" s="24"/>
      <c r="AI8530" s="24"/>
      <c r="AL8530" s="24"/>
      <c r="AO8530" s="24"/>
      <c r="AR8530" s="24"/>
      <c r="AU8530" s="24"/>
    </row>
    <row r="8531">
      <c r="J8531" s="18"/>
      <c r="N8531" s="24"/>
      <c r="Q8531" s="24"/>
      <c r="T8531" s="24"/>
      <c r="W8531" s="24"/>
      <c r="Z8531" s="24"/>
      <c r="AC8531" s="24"/>
      <c r="AI8531" s="24"/>
      <c r="AL8531" s="24"/>
      <c r="AO8531" s="24"/>
      <c r="AR8531" s="24"/>
      <c r="AU8531" s="24"/>
    </row>
    <row r="8532">
      <c r="J8532" s="18"/>
      <c r="N8532" s="24"/>
      <c r="Q8532" s="24"/>
      <c r="T8532" s="24"/>
      <c r="W8532" s="24"/>
      <c r="Z8532" s="24"/>
      <c r="AC8532" s="24"/>
      <c r="AI8532" s="24"/>
      <c r="AL8532" s="24"/>
      <c r="AO8532" s="24"/>
      <c r="AR8532" s="24"/>
      <c r="AU8532" s="24"/>
    </row>
    <row r="8533">
      <c r="J8533" s="18"/>
      <c r="N8533" s="24"/>
      <c r="Q8533" s="24"/>
      <c r="T8533" s="24"/>
      <c r="W8533" s="24"/>
      <c r="Z8533" s="24"/>
      <c r="AC8533" s="24"/>
      <c r="AI8533" s="24"/>
      <c r="AL8533" s="24"/>
      <c r="AO8533" s="24"/>
      <c r="AR8533" s="24"/>
      <c r="AU8533" s="24"/>
    </row>
    <row r="8534">
      <c r="J8534" s="18"/>
      <c r="N8534" s="24"/>
      <c r="Q8534" s="24"/>
      <c r="T8534" s="24"/>
      <c r="W8534" s="24"/>
      <c r="Z8534" s="24"/>
      <c r="AC8534" s="24"/>
      <c r="AI8534" s="24"/>
      <c r="AL8534" s="24"/>
      <c r="AO8534" s="24"/>
      <c r="AR8534" s="24"/>
      <c r="AU8534" s="24"/>
    </row>
    <row r="8535">
      <c r="J8535" s="18"/>
      <c r="N8535" s="24"/>
      <c r="Q8535" s="24"/>
      <c r="T8535" s="24"/>
      <c r="W8535" s="24"/>
      <c r="Z8535" s="24"/>
      <c r="AC8535" s="24"/>
      <c r="AI8535" s="24"/>
      <c r="AL8535" s="24"/>
      <c r="AO8535" s="24"/>
      <c r="AR8535" s="24"/>
      <c r="AU8535" s="24"/>
    </row>
    <row r="8536">
      <c r="J8536" s="18"/>
      <c r="N8536" s="24"/>
      <c r="Q8536" s="24"/>
      <c r="T8536" s="24"/>
      <c r="W8536" s="24"/>
      <c r="Z8536" s="24"/>
      <c r="AC8536" s="24"/>
      <c r="AI8536" s="24"/>
      <c r="AL8536" s="24"/>
      <c r="AO8536" s="24"/>
      <c r="AR8536" s="24"/>
      <c r="AU8536" s="24"/>
    </row>
    <row r="8537">
      <c r="J8537" s="18"/>
      <c r="N8537" s="24"/>
      <c r="Q8537" s="24"/>
      <c r="T8537" s="24"/>
      <c r="W8537" s="24"/>
      <c r="Z8537" s="24"/>
      <c r="AC8537" s="24"/>
      <c r="AI8537" s="24"/>
      <c r="AL8537" s="24"/>
      <c r="AO8537" s="24"/>
      <c r="AR8537" s="24"/>
      <c r="AU8537" s="24"/>
    </row>
    <row r="8538">
      <c r="J8538" s="18"/>
      <c r="N8538" s="24"/>
      <c r="Q8538" s="24"/>
      <c r="T8538" s="24"/>
      <c r="W8538" s="24"/>
      <c r="Z8538" s="24"/>
      <c r="AC8538" s="24"/>
      <c r="AI8538" s="24"/>
      <c r="AL8538" s="24"/>
      <c r="AO8538" s="24"/>
      <c r="AR8538" s="24"/>
      <c r="AU8538" s="24"/>
    </row>
    <row r="8539">
      <c r="J8539" s="18"/>
      <c r="N8539" s="24"/>
      <c r="Q8539" s="24"/>
      <c r="T8539" s="24"/>
      <c r="W8539" s="24"/>
      <c r="Z8539" s="24"/>
      <c r="AC8539" s="24"/>
      <c r="AI8539" s="24"/>
      <c r="AL8539" s="24"/>
      <c r="AO8539" s="24"/>
      <c r="AR8539" s="24"/>
      <c r="AU8539" s="24"/>
    </row>
    <row r="8540">
      <c r="J8540" s="18"/>
      <c r="N8540" s="24"/>
      <c r="Q8540" s="24"/>
      <c r="T8540" s="24"/>
      <c r="W8540" s="24"/>
      <c r="Z8540" s="24"/>
      <c r="AC8540" s="24"/>
      <c r="AI8540" s="24"/>
      <c r="AL8540" s="24"/>
      <c r="AO8540" s="24"/>
      <c r="AR8540" s="24"/>
      <c r="AU8540" s="24"/>
    </row>
    <row r="8541">
      <c r="J8541" s="18"/>
      <c r="N8541" s="24"/>
      <c r="Q8541" s="24"/>
      <c r="T8541" s="24"/>
      <c r="W8541" s="24"/>
      <c r="Z8541" s="24"/>
      <c r="AC8541" s="24"/>
      <c r="AI8541" s="24"/>
      <c r="AL8541" s="24"/>
      <c r="AO8541" s="24"/>
      <c r="AR8541" s="24"/>
      <c r="AU8541" s="24"/>
    </row>
    <row r="8542">
      <c r="J8542" s="18"/>
      <c r="N8542" s="24"/>
      <c r="Q8542" s="24"/>
      <c r="T8542" s="24"/>
      <c r="W8542" s="24"/>
      <c r="Z8542" s="24"/>
      <c r="AC8542" s="24"/>
      <c r="AI8542" s="24"/>
      <c r="AL8542" s="24"/>
      <c r="AO8542" s="24"/>
      <c r="AR8542" s="24"/>
      <c r="AU8542" s="24"/>
    </row>
    <row r="8543">
      <c r="J8543" s="18"/>
      <c r="N8543" s="24"/>
      <c r="Q8543" s="24"/>
      <c r="T8543" s="24"/>
      <c r="W8543" s="24"/>
      <c r="Z8543" s="24"/>
      <c r="AC8543" s="24"/>
      <c r="AI8543" s="24"/>
      <c r="AL8543" s="24"/>
      <c r="AO8543" s="24"/>
      <c r="AR8543" s="24"/>
      <c r="AU8543" s="24"/>
    </row>
    <row r="8544">
      <c r="J8544" s="18"/>
      <c r="N8544" s="24"/>
      <c r="Q8544" s="24"/>
      <c r="T8544" s="24"/>
      <c r="W8544" s="24"/>
      <c r="Z8544" s="24"/>
      <c r="AC8544" s="24"/>
      <c r="AI8544" s="24"/>
      <c r="AL8544" s="24"/>
      <c r="AO8544" s="24"/>
      <c r="AR8544" s="24"/>
      <c r="AU8544" s="24"/>
    </row>
    <row r="8545">
      <c r="J8545" s="18"/>
      <c r="N8545" s="24"/>
      <c r="Q8545" s="24"/>
      <c r="T8545" s="24"/>
      <c r="W8545" s="24"/>
      <c r="Z8545" s="24"/>
      <c r="AC8545" s="24"/>
      <c r="AI8545" s="24"/>
      <c r="AL8545" s="24"/>
      <c r="AO8545" s="24"/>
      <c r="AR8545" s="24"/>
      <c r="AU8545" s="24"/>
    </row>
    <row r="8546">
      <c r="J8546" s="18"/>
      <c r="N8546" s="24"/>
      <c r="Q8546" s="24"/>
      <c r="T8546" s="24"/>
      <c r="W8546" s="24"/>
      <c r="Z8546" s="24"/>
      <c r="AC8546" s="24"/>
      <c r="AI8546" s="24"/>
      <c r="AL8546" s="24"/>
      <c r="AO8546" s="24"/>
      <c r="AR8546" s="24"/>
      <c r="AU8546" s="24"/>
    </row>
    <row r="8547">
      <c r="J8547" s="18"/>
      <c r="N8547" s="24"/>
      <c r="Q8547" s="24"/>
      <c r="T8547" s="24"/>
      <c r="W8547" s="24"/>
      <c r="Z8547" s="24"/>
      <c r="AC8547" s="24"/>
      <c r="AI8547" s="24"/>
      <c r="AL8547" s="24"/>
      <c r="AO8547" s="24"/>
      <c r="AR8547" s="24"/>
      <c r="AU8547" s="24"/>
    </row>
    <row r="8548">
      <c r="J8548" s="18"/>
      <c r="N8548" s="24"/>
      <c r="Q8548" s="24"/>
      <c r="T8548" s="24"/>
      <c r="W8548" s="24"/>
      <c r="Z8548" s="24"/>
      <c r="AC8548" s="24"/>
      <c r="AI8548" s="24"/>
      <c r="AL8548" s="24"/>
      <c r="AO8548" s="24"/>
      <c r="AR8548" s="24"/>
      <c r="AU8548" s="24"/>
    </row>
    <row r="8549">
      <c r="J8549" s="18"/>
      <c r="N8549" s="24"/>
      <c r="Q8549" s="24"/>
      <c r="T8549" s="24"/>
      <c r="W8549" s="24"/>
      <c r="Z8549" s="24"/>
      <c r="AC8549" s="24"/>
      <c r="AI8549" s="24"/>
      <c r="AL8549" s="24"/>
      <c r="AO8549" s="24"/>
      <c r="AR8549" s="24"/>
      <c r="AU8549" s="24"/>
    </row>
    <row r="8550">
      <c r="J8550" s="18"/>
      <c r="N8550" s="24"/>
      <c r="Q8550" s="24"/>
      <c r="T8550" s="24"/>
      <c r="W8550" s="24"/>
      <c r="Z8550" s="24"/>
      <c r="AC8550" s="24"/>
      <c r="AI8550" s="24"/>
      <c r="AL8550" s="24"/>
      <c r="AO8550" s="24"/>
      <c r="AR8550" s="24"/>
      <c r="AU8550" s="24"/>
    </row>
    <row r="8551">
      <c r="J8551" s="18"/>
      <c r="N8551" s="24"/>
      <c r="Q8551" s="24"/>
      <c r="T8551" s="24"/>
      <c r="W8551" s="24"/>
      <c r="Z8551" s="24"/>
      <c r="AC8551" s="24"/>
      <c r="AI8551" s="24"/>
      <c r="AL8551" s="24"/>
      <c r="AO8551" s="24"/>
      <c r="AR8551" s="24"/>
      <c r="AU8551" s="24"/>
    </row>
    <row r="8552">
      <c r="J8552" s="18"/>
      <c r="N8552" s="24"/>
      <c r="Q8552" s="24"/>
      <c r="T8552" s="24"/>
      <c r="W8552" s="24"/>
      <c r="Z8552" s="24"/>
      <c r="AC8552" s="24"/>
      <c r="AI8552" s="24"/>
      <c r="AL8552" s="24"/>
      <c r="AO8552" s="24"/>
      <c r="AR8552" s="24"/>
      <c r="AU8552" s="24"/>
    </row>
    <row r="8553">
      <c r="J8553" s="18"/>
      <c r="N8553" s="24"/>
      <c r="Q8553" s="24"/>
      <c r="T8553" s="24"/>
      <c r="W8553" s="24"/>
      <c r="Z8553" s="24"/>
      <c r="AC8553" s="24"/>
      <c r="AI8553" s="24"/>
      <c r="AL8553" s="24"/>
      <c r="AO8553" s="24"/>
      <c r="AR8553" s="24"/>
      <c r="AU8553" s="24"/>
    </row>
    <row r="8554">
      <c r="J8554" s="18"/>
      <c r="N8554" s="24"/>
      <c r="Q8554" s="24"/>
      <c r="T8554" s="24"/>
      <c r="W8554" s="24"/>
      <c r="Z8554" s="24"/>
      <c r="AC8554" s="24"/>
      <c r="AI8554" s="24"/>
      <c r="AL8554" s="24"/>
      <c r="AO8554" s="24"/>
      <c r="AR8554" s="24"/>
      <c r="AU8554" s="24"/>
    </row>
    <row r="8555">
      <c r="J8555" s="18"/>
      <c r="N8555" s="24"/>
      <c r="Q8555" s="24"/>
      <c r="T8555" s="24"/>
      <c r="W8555" s="24"/>
      <c r="Z8555" s="24"/>
      <c r="AC8555" s="24"/>
      <c r="AI8555" s="24"/>
      <c r="AL8555" s="24"/>
      <c r="AO8555" s="24"/>
      <c r="AR8555" s="24"/>
      <c r="AU8555" s="24"/>
    </row>
    <row r="8556">
      <c r="J8556" s="18"/>
      <c r="N8556" s="24"/>
      <c r="Q8556" s="24"/>
      <c r="T8556" s="24"/>
      <c r="W8556" s="24"/>
      <c r="Z8556" s="24"/>
      <c r="AC8556" s="24"/>
      <c r="AI8556" s="24"/>
      <c r="AL8556" s="24"/>
      <c r="AO8556" s="24"/>
      <c r="AR8556" s="24"/>
      <c r="AU8556" s="24"/>
    </row>
    <row r="8557">
      <c r="J8557" s="18"/>
      <c r="N8557" s="24"/>
      <c r="Q8557" s="24"/>
      <c r="T8557" s="24"/>
      <c r="W8557" s="24"/>
      <c r="Z8557" s="24"/>
      <c r="AC8557" s="24"/>
      <c r="AI8557" s="24"/>
      <c r="AL8557" s="24"/>
      <c r="AO8557" s="24"/>
      <c r="AR8557" s="24"/>
      <c r="AU8557" s="24"/>
    </row>
    <row r="8558">
      <c r="J8558" s="18"/>
      <c r="N8558" s="24"/>
      <c r="Q8558" s="24"/>
      <c r="T8558" s="24"/>
      <c r="W8558" s="24"/>
      <c r="Z8558" s="24"/>
      <c r="AC8558" s="24"/>
      <c r="AI8558" s="24"/>
      <c r="AL8558" s="24"/>
      <c r="AO8558" s="24"/>
      <c r="AR8558" s="24"/>
      <c r="AU8558" s="24"/>
    </row>
    <row r="8559">
      <c r="J8559" s="18"/>
      <c r="N8559" s="24"/>
      <c r="Q8559" s="24"/>
      <c r="T8559" s="24"/>
      <c r="W8559" s="24"/>
      <c r="Z8559" s="24"/>
      <c r="AC8559" s="24"/>
      <c r="AI8559" s="24"/>
      <c r="AL8559" s="24"/>
      <c r="AO8559" s="24"/>
      <c r="AR8559" s="24"/>
      <c r="AU8559" s="24"/>
    </row>
    <row r="8560">
      <c r="J8560" s="18"/>
      <c r="N8560" s="24"/>
      <c r="Q8560" s="24"/>
      <c r="T8560" s="24"/>
      <c r="W8560" s="24"/>
      <c r="Z8560" s="24"/>
      <c r="AC8560" s="24"/>
      <c r="AI8560" s="24"/>
      <c r="AL8560" s="24"/>
      <c r="AO8560" s="24"/>
      <c r="AR8560" s="24"/>
      <c r="AU8560" s="24"/>
    </row>
    <row r="8561">
      <c r="J8561" s="18"/>
      <c r="N8561" s="24"/>
      <c r="Q8561" s="24"/>
      <c r="T8561" s="24"/>
      <c r="W8561" s="24"/>
      <c r="Z8561" s="24"/>
      <c r="AC8561" s="24"/>
      <c r="AI8561" s="24"/>
      <c r="AL8561" s="24"/>
      <c r="AO8561" s="24"/>
      <c r="AR8561" s="24"/>
      <c r="AU8561" s="24"/>
    </row>
    <row r="8562">
      <c r="J8562" s="18"/>
      <c r="N8562" s="24"/>
      <c r="Q8562" s="24"/>
      <c r="T8562" s="24"/>
      <c r="W8562" s="24"/>
      <c r="Z8562" s="24"/>
      <c r="AC8562" s="24"/>
      <c r="AI8562" s="24"/>
      <c r="AL8562" s="24"/>
      <c r="AO8562" s="24"/>
      <c r="AR8562" s="24"/>
      <c r="AU8562" s="24"/>
    </row>
    <row r="8563">
      <c r="J8563" s="18"/>
      <c r="N8563" s="24"/>
      <c r="Q8563" s="24"/>
      <c r="T8563" s="24"/>
      <c r="W8563" s="24"/>
      <c r="Z8563" s="24"/>
      <c r="AC8563" s="24"/>
      <c r="AI8563" s="24"/>
      <c r="AL8563" s="24"/>
      <c r="AO8563" s="24"/>
      <c r="AR8563" s="24"/>
      <c r="AU8563" s="24"/>
    </row>
    <row r="8564">
      <c r="J8564" s="18"/>
      <c r="N8564" s="24"/>
      <c r="Q8564" s="24"/>
      <c r="T8564" s="24"/>
      <c r="W8564" s="24"/>
      <c r="Z8564" s="24"/>
      <c r="AC8564" s="24"/>
      <c r="AI8564" s="24"/>
      <c r="AL8564" s="24"/>
      <c r="AO8564" s="24"/>
      <c r="AR8564" s="24"/>
      <c r="AU8564" s="24"/>
    </row>
    <row r="8565">
      <c r="J8565" s="18"/>
      <c r="N8565" s="24"/>
      <c r="Q8565" s="24"/>
      <c r="T8565" s="24"/>
      <c r="W8565" s="24"/>
      <c r="Z8565" s="24"/>
      <c r="AC8565" s="24"/>
      <c r="AI8565" s="24"/>
      <c r="AL8565" s="24"/>
      <c r="AO8565" s="24"/>
      <c r="AR8565" s="24"/>
      <c r="AU8565" s="24"/>
    </row>
    <row r="8566">
      <c r="J8566" s="18"/>
      <c r="N8566" s="24"/>
      <c r="Q8566" s="24"/>
      <c r="T8566" s="24"/>
      <c r="W8566" s="24"/>
      <c r="Z8566" s="24"/>
      <c r="AC8566" s="24"/>
      <c r="AI8566" s="24"/>
      <c r="AL8566" s="24"/>
      <c r="AO8566" s="24"/>
      <c r="AR8566" s="24"/>
      <c r="AU8566" s="24"/>
    </row>
    <row r="8567">
      <c r="J8567" s="18"/>
      <c r="N8567" s="24"/>
      <c r="Q8567" s="24"/>
      <c r="T8567" s="24"/>
      <c r="W8567" s="24"/>
      <c r="Z8567" s="24"/>
      <c r="AC8567" s="24"/>
      <c r="AI8567" s="24"/>
      <c r="AL8567" s="24"/>
      <c r="AO8567" s="24"/>
      <c r="AR8567" s="24"/>
      <c r="AU8567" s="24"/>
    </row>
    <row r="8568">
      <c r="J8568" s="18"/>
      <c r="N8568" s="24"/>
      <c r="Q8568" s="24"/>
      <c r="T8568" s="24"/>
      <c r="W8568" s="24"/>
      <c r="Z8568" s="24"/>
      <c r="AC8568" s="24"/>
      <c r="AI8568" s="24"/>
      <c r="AL8568" s="24"/>
      <c r="AO8568" s="24"/>
      <c r="AR8568" s="24"/>
      <c r="AU8568" s="24"/>
    </row>
    <row r="8569">
      <c r="J8569" s="18"/>
      <c r="N8569" s="24"/>
      <c r="Q8569" s="24"/>
      <c r="T8569" s="24"/>
      <c r="W8569" s="24"/>
      <c r="Z8569" s="24"/>
      <c r="AC8569" s="24"/>
      <c r="AI8569" s="24"/>
      <c r="AL8569" s="24"/>
      <c r="AO8569" s="24"/>
      <c r="AR8569" s="24"/>
      <c r="AU8569" s="24"/>
    </row>
    <row r="8570">
      <c r="J8570" s="18"/>
      <c r="N8570" s="24"/>
      <c r="Q8570" s="24"/>
      <c r="T8570" s="24"/>
      <c r="W8570" s="24"/>
      <c r="Z8570" s="24"/>
      <c r="AC8570" s="24"/>
      <c r="AI8570" s="24"/>
      <c r="AL8570" s="24"/>
      <c r="AO8570" s="24"/>
      <c r="AR8570" s="24"/>
      <c r="AU8570" s="24"/>
    </row>
    <row r="8571">
      <c r="J8571" s="18"/>
      <c r="N8571" s="24"/>
      <c r="Q8571" s="24"/>
      <c r="T8571" s="24"/>
      <c r="W8571" s="24"/>
      <c r="Z8571" s="24"/>
      <c r="AC8571" s="24"/>
      <c r="AI8571" s="24"/>
      <c r="AL8571" s="24"/>
      <c r="AO8571" s="24"/>
      <c r="AR8571" s="24"/>
      <c r="AU8571" s="24"/>
    </row>
    <row r="8572">
      <c r="J8572" s="18"/>
      <c r="N8572" s="24"/>
      <c r="Q8572" s="24"/>
      <c r="T8572" s="24"/>
      <c r="W8572" s="24"/>
      <c r="Z8572" s="24"/>
      <c r="AC8572" s="24"/>
      <c r="AI8572" s="24"/>
      <c r="AL8572" s="24"/>
      <c r="AO8572" s="24"/>
      <c r="AR8572" s="24"/>
      <c r="AU8572" s="24"/>
    </row>
    <row r="8573">
      <c r="J8573" s="18"/>
      <c r="N8573" s="24"/>
      <c r="Q8573" s="24"/>
      <c r="T8573" s="24"/>
      <c r="W8573" s="24"/>
      <c r="Z8573" s="24"/>
      <c r="AC8573" s="24"/>
      <c r="AI8573" s="24"/>
      <c r="AL8573" s="24"/>
      <c r="AO8573" s="24"/>
      <c r="AR8573" s="24"/>
      <c r="AU8573" s="24"/>
    </row>
    <row r="8574">
      <c r="J8574" s="18"/>
      <c r="N8574" s="24"/>
      <c r="Q8574" s="24"/>
      <c r="T8574" s="24"/>
      <c r="W8574" s="24"/>
      <c r="Z8574" s="24"/>
      <c r="AC8574" s="24"/>
      <c r="AI8574" s="24"/>
      <c r="AL8574" s="24"/>
      <c r="AO8574" s="24"/>
      <c r="AR8574" s="24"/>
      <c r="AU8574" s="24"/>
    </row>
    <row r="8575">
      <c r="J8575" s="18"/>
      <c r="N8575" s="24"/>
      <c r="Q8575" s="24"/>
      <c r="T8575" s="24"/>
      <c r="W8575" s="24"/>
      <c r="Z8575" s="24"/>
      <c r="AC8575" s="24"/>
      <c r="AI8575" s="24"/>
      <c r="AL8575" s="24"/>
      <c r="AO8575" s="24"/>
      <c r="AR8575" s="24"/>
      <c r="AU8575" s="24"/>
    </row>
    <row r="8576">
      <c r="J8576" s="18"/>
      <c r="N8576" s="24"/>
      <c r="Q8576" s="24"/>
      <c r="T8576" s="24"/>
      <c r="W8576" s="24"/>
      <c r="Z8576" s="24"/>
      <c r="AC8576" s="24"/>
      <c r="AI8576" s="24"/>
      <c r="AL8576" s="24"/>
      <c r="AO8576" s="24"/>
      <c r="AR8576" s="24"/>
      <c r="AU8576" s="24"/>
    </row>
    <row r="8577">
      <c r="J8577" s="18"/>
      <c r="N8577" s="24"/>
      <c r="Q8577" s="24"/>
      <c r="T8577" s="24"/>
      <c r="W8577" s="24"/>
      <c r="Z8577" s="24"/>
      <c r="AC8577" s="24"/>
      <c r="AI8577" s="24"/>
      <c r="AL8577" s="24"/>
      <c r="AO8577" s="24"/>
      <c r="AR8577" s="24"/>
      <c r="AU8577" s="24"/>
    </row>
    <row r="8578">
      <c r="J8578" s="18"/>
      <c r="N8578" s="24"/>
      <c r="Q8578" s="24"/>
      <c r="T8578" s="24"/>
      <c r="W8578" s="24"/>
      <c r="Z8578" s="24"/>
      <c r="AC8578" s="24"/>
      <c r="AI8578" s="24"/>
      <c r="AL8578" s="24"/>
      <c r="AO8578" s="24"/>
      <c r="AR8578" s="24"/>
      <c r="AU8578" s="24"/>
    </row>
    <row r="8579">
      <c r="J8579" s="18"/>
      <c r="N8579" s="24"/>
      <c r="Q8579" s="24"/>
      <c r="T8579" s="24"/>
      <c r="W8579" s="24"/>
      <c r="Z8579" s="24"/>
      <c r="AC8579" s="24"/>
      <c r="AI8579" s="24"/>
      <c r="AL8579" s="24"/>
      <c r="AO8579" s="24"/>
      <c r="AR8579" s="24"/>
      <c r="AU8579" s="24"/>
    </row>
    <row r="8580">
      <c r="J8580" s="18"/>
      <c r="N8580" s="24"/>
      <c r="Q8580" s="24"/>
      <c r="T8580" s="24"/>
      <c r="W8580" s="24"/>
      <c r="Z8580" s="24"/>
      <c r="AC8580" s="24"/>
      <c r="AI8580" s="24"/>
      <c r="AL8580" s="24"/>
      <c r="AO8580" s="24"/>
      <c r="AR8580" s="24"/>
      <c r="AU8580" s="24"/>
    </row>
    <row r="8581">
      <c r="J8581" s="18"/>
      <c r="N8581" s="24"/>
      <c r="Q8581" s="24"/>
      <c r="T8581" s="24"/>
      <c r="W8581" s="24"/>
      <c r="Z8581" s="24"/>
      <c r="AC8581" s="24"/>
      <c r="AI8581" s="24"/>
      <c r="AL8581" s="24"/>
      <c r="AO8581" s="24"/>
      <c r="AR8581" s="24"/>
      <c r="AU8581" s="24"/>
    </row>
    <row r="8582">
      <c r="J8582" s="18"/>
      <c r="N8582" s="24"/>
      <c r="Q8582" s="24"/>
      <c r="T8582" s="24"/>
      <c r="W8582" s="24"/>
      <c r="Z8582" s="24"/>
      <c r="AC8582" s="24"/>
      <c r="AI8582" s="24"/>
      <c r="AL8582" s="24"/>
      <c r="AO8582" s="24"/>
      <c r="AR8582" s="24"/>
      <c r="AU8582" s="24"/>
    </row>
    <row r="8583">
      <c r="J8583" s="18"/>
      <c r="N8583" s="24"/>
      <c r="Q8583" s="24"/>
      <c r="T8583" s="24"/>
      <c r="W8583" s="24"/>
      <c r="Z8583" s="24"/>
      <c r="AC8583" s="24"/>
      <c r="AI8583" s="24"/>
      <c r="AL8583" s="24"/>
      <c r="AO8583" s="24"/>
      <c r="AR8583" s="24"/>
      <c r="AU8583" s="24"/>
    </row>
    <row r="8584">
      <c r="J8584" s="18"/>
      <c r="N8584" s="24"/>
      <c r="Q8584" s="24"/>
      <c r="T8584" s="24"/>
      <c r="W8584" s="24"/>
      <c r="Z8584" s="24"/>
      <c r="AC8584" s="24"/>
      <c r="AI8584" s="24"/>
      <c r="AL8584" s="24"/>
      <c r="AO8584" s="24"/>
      <c r="AR8584" s="24"/>
      <c r="AU8584" s="24"/>
    </row>
    <row r="8585">
      <c r="J8585" s="18"/>
      <c r="N8585" s="24"/>
      <c r="Q8585" s="24"/>
      <c r="T8585" s="24"/>
      <c r="W8585" s="24"/>
      <c r="Z8585" s="24"/>
      <c r="AC8585" s="24"/>
      <c r="AI8585" s="24"/>
      <c r="AL8585" s="24"/>
      <c r="AO8585" s="24"/>
      <c r="AR8585" s="24"/>
      <c r="AU8585" s="24"/>
    </row>
    <row r="8586">
      <c r="J8586" s="18"/>
      <c r="N8586" s="24"/>
      <c r="Q8586" s="24"/>
      <c r="T8586" s="24"/>
      <c r="W8586" s="24"/>
      <c r="Z8586" s="24"/>
      <c r="AC8586" s="24"/>
      <c r="AI8586" s="24"/>
      <c r="AL8586" s="24"/>
      <c r="AO8586" s="24"/>
      <c r="AR8586" s="24"/>
      <c r="AU8586" s="24"/>
    </row>
    <row r="8587">
      <c r="J8587" s="18"/>
      <c r="N8587" s="24"/>
      <c r="Q8587" s="24"/>
      <c r="T8587" s="24"/>
      <c r="W8587" s="24"/>
      <c r="Z8587" s="24"/>
      <c r="AC8587" s="24"/>
      <c r="AI8587" s="24"/>
      <c r="AL8587" s="24"/>
      <c r="AO8587" s="24"/>
      <c r="AR8587" s="24"/>
      <c r="AU8587" s="24"/>
    </row>
    <row r="8588">
      <c r="J8588" s="18"/>
      <c r="N8588" s="24"/>
      <c r="Q8588" s="24"/>
      <c r="T8588" s="24"/>
      <c r="W8588" s="24"/>
      <c r="Z8588" s="24"/>
      <c r="AC8588" s="24"/>
      <c r="AI8588" s="24"/>
      <c r="AL8588" s="24"/>
      <c r="AO8588" s="24"/>
      <c r="AR8588" s="24"/>
      <c r="AU8588" s="24"/>
    </row>
    <row r="8589">
      <c r="J8589" s="18"/>
      <c r="N8589" s="24"/>
      <c r="Q8589" s="24"/>
      <c r="T8589" s="24"/>
      <c r="W8589" s="24"/>
      <c r="Z8589" s="24"/>
      <c r="AC8589" s="24"/>
      <c r="AI8589" s="24"/>
      <c r="AL8589" s="24"/>
      <c r="AO8589" s="24"/>
      <c r="AR8589" s="24"/>
      <c r="AU8589" s="24"/>
    </row>
    <row r="8590">
      <c r="J8590" s="18"/>
      <c r="N8590" s="24"/>
      <c r="Q8590" s="24"/>
      <c r="T8590" s="24"/>
      <c r="W8590" s="24"/>
      <c r="Z8590" s="24"/>
      <c r="AC8590" s="24"/>
      <c r="AI8590" s="24"/>
      <c r="AL8590" s="24"/>
      <c r="AO8590" s="24"/>
      <c r="AR8590" s="24"/>
      <c r="AU8590" s="24"/>
    </row>
    <row r="8591">
      <c r="J8591" s="18"/>
      <c r="N8591" s="24"/>
      <c r="Q8591" s="24"/>
      <c r="T8591" s="24"/>
      <c r="W8591" s="24"/>
      <c r="Z8591" s="24"/>
      <c r="AC8591" s="24"/>
      <c r="AI8591" s="24"/>
      <c r="AL8591" s="24"/>
      <c r="AO8591" s="24"/>
      <c r="AR8591" s="24"/>
      <c r="AU8591" s="24"/>
    </row>
    <row r="8592">
      <c r="J8592" s="18"/>
      <c r="N8592" s="24"/>
      <c r="Q8592" s="24"/>
      <c r="T8592" s="24"/>
      <c r="W8592" s="24"/>
      <c r="Z8592" s="24"/>
      <c r="AC8592" s="24"/>
      <c r="AI8592" s="24"/>
      <c r="AL8592" s="24"/>
      <c r="AO8592" s="24"/>
      <c r="AR8592" s="24"/>
      <c r="AU8592" s="24"/>
    </row>
    <row r="8593">
      <c r="J8593" s="18"/>
      <c r="N8593" s="24"/>
      <c r="Q8593" s="24"/>
      <c r="T8593" s="24"/>
      <c r="W8593" s="24"/>
      <c r="Z8593" s="24"/>
      <c r="AC8593" s="24"/>
      <c r="AI8593" s="24"/>
      <c r="AL8593" s="24"/>
      <c r="AO8593" s="24"/>
      <c r="AR8593" s="24"/>
      <c r="AU8593" s="24"/>
    </row>
    <row r="8594">
      <c r="J8594" s="18"/>
      <c r="N8594" s="24"/>
      <c r="Q8594" s="24"/>
      <c r="T8594" s="24"/>
      <c r="W8594" s="24"/>
      <c r="Z8594" s="24"/>
      <c r="AC8594" s="24"/>
      <c r="AI8594" s="24"/>
      <c r="AL8594" s="24"/>
      <c r="AO8594" s="24"/>
      <c r="AR8594" s="24"/>
      <c r="AU8594" s="24"/>
    </row>
    <row r="8595">
      <c r="J8595" s="18"/>
      <c r="N8595" s="24"/>
      <c r="Q8595" s="24"/>
      <c r="T8595" s="24"/>
      <c r="W8595" s="24"/>
      <c r="Z8595" s="24"/>
      <c r="AC8595" s="24"/>
      <c r="AI8595" s="24"/>
      <c r="AL8595" s="24"/>
      <c r="AO8595" s="24"/>
      <c r="AR8595" s="24"/>
      <c r="AU8595" s="24"/>
    </row>
    <row r="8596">
      <c r="J8596" s="18"/>
      <c r="N8596" s="24"/>
      <c r="Q8596" s="24"/>
      <c r="T8596" s="24"/>
      <c r="W8596" s="24"/>
      <c r="Z8596" s="24"/>
      <c r="AC8596" s="24"/>
      <c r="AI8596" s="24"/>
      <c r="AL8596" s="24"/>
      <c r="AO8596" s="24"/>
      <c r="AR8596" s="24"/>
      <c r="AU8596" s="24"/>
    </row>
    <row r="8597">
      <c r="J8597" s="18"/>
      <c r="N8597" s="24"/>
      <c r="Q8597" s="24"/>
      <c r="T8597" s="24"/>
      <c r="W8597" s="24"/>
      <c r="Z8597" s="24"/>
      <c r="AC8597" s="24"/>
      <c r="AI8597" s="24"/>
      <c r="AL8597" s="24"/>
      <c r="AO8597" s="24"/>
      <c r="AR8597" s="24"/>
      <c r="AU8597" s="24"/>
    </row>
    <row r="8598">
      <c r="J8598" s="18"/>
      <c r="N8598" s="24"/>
      <c r="Q8598" s="24"/>
      <c r="T8598" s="24"/>
      <c r="W8598" s="24"/>
      <c r="Z8598" s="24"/>
      <c r="AC8598" s="24"/>
      <c r="AI8598" s="24"/>
      <c r="AL8598" s="24"/>
      <c r="AO8598" s="24"/>
      <c r="AR8598" s="24"/>
      <c r="AU8598" s="24"/>
    </row>
    <row r="8599">
      <c r="J8599" s="18"/>
      <c r="N8599" s="24"/>
      <c r="Q8599" s="24"/>
      <c r="T8599" s="24"/>
      <c r="W8599" s="24"/>
      <c r="Z8599" s="24"/>
      <c r="AC8599" s="24"/>
      <c r="AI8599" s="24"/>
      <c r="AL8599" s="24"/>
      <c r="AO8599" s="24"/>
      <c r="AR8599" s="24"/>
      <c r="AU8599" s="24"/>
    </row>
    <row r="8600">
      <c r="J8600" s="18"/>
      <c r="N8600" s="24"/>
      <c r="Q8600" s="24"/>
      <c r="T8600" s="24"/>
      <c r="W8600" s="24"/>
      <c r="Z8600" s="24"/>
      <c r="AC8600" s="24"/>
      <c r="AI8600" s="24"/>
      <c r="AL8600" s="24"/>
      <c r="AO8600" s="24"/>
      <c r="AR8600" s="24"/>
      <c r="AU8600" s="24"/>
    </row>
    <row r="8601">
      <c r="J8601" s="18"/>
      <c r="N8601" s="24"/>
      <c r="Q8601" s="24"/>
      <c r="T8601" s="24"/>
      <c r="W8601" s="24"/>
      <c r="Z8601" s="24"/>
      <c r="AC8601" s="24"/>
      <c r="AI8601" s="24"/>
      <c r="AL8601" s="24"/>
      <c r="AO8601" s="24"/>
      <c r="AR8601" s="24"/>
      <c r="AU8601" s="24"/>
    </row>
    <row r="8602">
      <c r="J8602" s="18"/>
      <c r="N8602" s="24"/>
      <c r="Q8602" s="24"/>
      <c r="T8602" s="24"/>
      <c r="W8602" s="24"/>
      <c r="Z8602" s="24"/>
      <c r="AC8602" s="24"/>
      <c r="AI8602" s="24"/>
      <c r="AL8602" s="24"/>
      <c r="AO8602" s="24"/>
      <c r="AR8602" s="24"/>
      <c r="AU8602" s="24"/>
    </row>
    <row r="8603">
      <c r="J8603" s="18"/>
      <c r="N8603" s="24"/>
      <c r="Q8603" s="24"/>
      <c r="T8603" s="24"/>
      <c r="W8603" s="24"/>
      <c r="Z8603" s="24"/>
      <c r="AC8603" s="24"/>
      <c r="AI8603" s="24"/>
      <c r="AL8603" s="24"/>
      <c r="AO8603" s="24"/>
      <c r="AR8603" s="24"/>
      <c r="AU8603" s="24"/>
    </row>
    <row r="8604">
      <c r="J8604" s="18"/>
      <c r="N8604" s="24"/>
      <c r="Q8604" s="24"/>
      <c r="T8604" s="24"/>
      <c r="W8604" s="24"/>
      <c r="Z8604" s="24"/>
      <c r="AC8604" s="24"/>
      <c r="AI8604" s="24"/>
      <c r="AL8604" s="24"/>
      <c r="AO8604" s="24"/>
      <c r="AR8604" s="24"/>
      <c r="AU8604" s="24"/>
    </row>
    <row r="8605">
      <c r="J8605" s="18"/>
      <c r="N8605" s="24"/>
      <c r="Q8605" s="24"/>
      <c r="T8605" s="24"/>
      <c r="W8605" s="24"/>
      <c r="Z8605" s="24"/>
      <c r="AC8605" s="24"/>
      <c r="AI8605" s="24"/>
      <c r="AL8605" s="24"/>
      <c r="AO8605" s="24"/>
      <c r="AR8605" s="24"/>
      <c r="AU8605" s="24"/>
    </row>
    <row r="8606">
      <c r="J8606" s="18"/>
      <c r="N8606" s="24"/>
      <c r="Q8606" s="24"/>
      <c r="T8606" s="24"/>
      <c r="W8606" s="24"/>
      <c r="Z8606" s="24"/>
      <c r="AC8606" s="24"/>
      <c r="AI8606" s="24"/>
      <c r="AL8606" s="24"/>
      <c r="AO8606" s="24"/>
      <c r="AR8606" s="24"/>
      <c r="AU8606" s="24"/>
    </row>
    <row r="8607">
      <c r="J8607" s="18"/>
      <c r="N8607" s="24"/>
      <c r="Q8607" s="24"/>
      <c r="T8607" s="24"/>
      <c r="W8607" s="24"/>
      <c r="Z8607" s="24"/>
      <c r="AC8607" s="24"/>
      <c r="AI8607" s="24"/>
      <c r="AL8607" s="24"/>
      <c r="AO8607" s="24"/>
      <c r="AR8607" s="24"/>
      <c r="AU8607" s="24"/>
    </row>
    <row r="8608">
      <c r="J8608" s="18"/>
      <c r="N8608" s="24"/>
      <c r="Q8608" s="24"/>
      <c r="T8608" s="24"/>
      <c r="W8608" s="24"/>
      <c r="Z8608" s="24"/>
      <c r="AC8608" s="24"/>
      <c r="AI8608" s="24"/>
      <c r="AL8608" s="24"/>
      <c r="AO8608" s="24"/>
      <c r="AR8608" s="24"/>
      <c r="AU8608" s="24"/>
    </row>
    <row r="8609">
      <c r="J8609" s="18"/>
      <c r="N8609" s="24"/>
      <c r="Q8609" s="24"/>
      <c r="T8609" s="24"/>
      <c r="W8609" s="24"/>
      <c r="Z8609" s="24"/>
      <c r="AC8609" s="24"/>
      <c r="AI8609" s="24"/>
      <c r="AL8609" s="24"/>
      <c r="AO8609" s="24"/>
      <c r="AR8609" s="24"/>
      <c r="AU8609" s="24"/>
    </row>
    <row r="8610">
      <c r="J8610" s="18"/>
      <c r="N8610" s="24"/>
      <c r="Q8610" s="24"/>
      <c r="T8610" s="24"/>
      <c r="W8610" s="24"/>
      <c r="Z8610" s="24"/>
      <c r="AC8610" s="24"/>
      <c r="AI8610" s="24"/>
      <c r="AL8610" s="24"/>
      <c r="AO8610" s="24"/>
      <c r="AR8610" s="24"/>
      <c r="AU8610" s="24"/>
    </row>
    <row r="8611">
      <c r="J8611" s="18"/>
      <c r="N8611" s="24"/>
      <c r="Q8611" s="24"/>
      <c r="T8611" s="24"/>
      <c r="W8611" s="24"/>
      <c r="Z8611" s="24"/>
      <c r="AC8611" s="24"/>
      <c r="AI8611" s="24"/>
      <c r="AL8611" s="24"/>
      <c r="AO8611" s="24"/>
      <c r="AR8611" s="24"/>
      <c r="AU8611" s="24"/>
    </row>
    <row r="8612">
      <c r="J8612" s="18"/>
      <c r="N8612" s="24"/>
      <c r="Q8612" s="24"/>
      <c r="T8612" s="24"/>
      <c r="W8612" s="24"/>
      <c r="Z8612" s="24"/>
      <c r="AC8612" s="24"/>
      <c r="AI8612" s="24"/>
      <c r="AL8612" s="24"/>
      <c r="AO8612" s="24"/>
      <c r="AR8612" s="24"/>
      <c r="AU8612" s="24"/>
    </row>
    <row r="8613">
      <c r="J8613" s="18"/>
      <c r="N8613" s="24"/>
      <c r="Q8613" s="24"/>
      <c r="T8613" s="24"/>
      <c r="W8613" s="24"/>
      <c r="Z8613" s="24"/>
      <c r="AC8613" s="24"/>
      <c r="AI8613" s="24"/>
      <c r="AL8613" s="24"/>
      <c r="AO8613" s="24"/>
      <c r="AR8613" s="24"/>
      <c r="AU8613" s="24"/>
    </row>
    <row r="8614">
      <c r="J8614" s="18"/>
      <c r="N8614" s="24"/>
      <c r="Q8614" s="24"/>
      <c r="T8614" s="24"/>
      <c r="W8614" s="24"/>
      <c r="Z8614" s="24"/>
      <c r="AC8614" s="24"/>
      <c r="AI8614" s="24"/>
      <c r="AL8614" s="24"/>
      <c r="AO8614" s="24"/>
      <c r="AR8614" s="24"/>
      <c r="AU8614" s="24"/>
    </row>
    <row r="8615">
      <c r="J8615" s="18"/>
      <c r="N8615" s="24"/>
      <c r="Q8615" s="24"/>
      <c r="T8615" s="24"/>
      <c r="W8615" s="24"/>
      <c r="Z8615" s="24"/>
      <c r="AC8615" s="24"/>
      <c r="AI8615" s="24"/>
      <c r="AL8615" s="24"/>
      <c r="AO8615" s="24"/>
      <c r="AR8615" s="24"/>
      <c r="AU8615" s="24"/>
    </row>
    <row r="8616">
      <c r="J8616" s="18"/>
      <c r="N8616" s="24"/>
      <c r="Q8616" s="24"/>
      <c r="T8616" s="24"/>
      <c r="W8616" s="24"/>
      <c r="Z8616" s="24"/>
      <c r="AC8616" s="24"/>
      <c r="AI8616" s="24"/>
      <c r="AL8616" s="24"/>
      <c r="AO8616" s="24"/>
      <c r="AR8616" s="24"/>
      <c r="AU8616" s="24"/>
    </row>
    <row r="8617">
      <c r="J8617" s="18"/>
      <c r="N8617" s="24"/>
      <c r="Q8617" s="24"/>
      <c r="T8617" s="24"/>
      <c r="W8617" s="24"/>
      <c r="Z8617" s="24"/>
      <c r="AC8617" s="24"/>
      <c r="AI8617" s="24"/>
      <c r="AL8617" s="24"/>
      <c r="AO8617" s="24"/>
      <c r="AR8617" s="24"/>
      <c r="AU8617" s="24"/>
    </row>
    <row r="8618">
      <c r="J8618" s="18"/>
      <c r="N8618" s="24"/>
      <c r="Q8618" s="24"/>
      <c r="T8618" s="24"/>
      <c r="W8618" s="24"/>
      <c r="Z8618" s="24"/>
      <c r="AC8618" s="24"/>
      <c r="AI8618" s="24"/>
      <c r="AL8618" s="24"/>
      <c r="AO8618" s="24"/>
      <c r="AR8618" s="24"/>
      <c r="AU8618" s="24"/>
    </row>
    <row r="8619">
      <c r="J8619" s="18"/>
      <c r="N8619" s="24"/>
      <c r="Q8619" s="24"/>
      <c r="T8619" s="24"/>
      <c r="W8619" s="24"/>
      <c r="Z8619" s="24"/>
      <c r="AC8619" s="24"/>
      <c r="AI8619" s="24"/>
      <c r="AL8619" s="24"/>
      <c r="AO8619" s="24"/>
      <c r="AR8619" s="24"/>
      <c r="AU8619" s="24"/>
    </row>
    <row r="8620">
      <c r="J8620" s="18"/>
      <c r="N8620" s="24"/>
      <c r="Q8620" s="24"/>
      <c r="T8620" s="24"/>
      <c r="W8620" s="24"/>
      <c r="Z8620" s="24"/>
      <c r="AC8620" s="24"/>
      <c r="AI8620" s="24"/>
      <c r="AL8620" s="24"/>
      <c r="AO8620" s="24"/>
      <c r="AR8620" s="24"/>
      <c r="AU8620" s="24"/>
    </row>
    <row r="8621">
      <c r="J8621" s="18"/>
      <c r="N8621" s="24"/>
      <c r="Q8621" s="24"/>
      <c r="T8621" s="24"/>
      <c r="W8621" s="24"/>
      <c r="Z8621" s="24"/>
      <c r="AC8621" s="24"/>
      <c r="AI8621" s="24"/>
      <c r="AL8621" s="24"/>
      <c r="AO8621" s="24"/>
      <c r="AR8621" s="24"/>
      <c r="AU8621" s="24"/>
    </row>
    <row r="8622">
      <c r="J8622" s="18"/>
      <c r="N8622" s="24"/>
      <c r="Q8622" s="24"/>
      <c r="T8622" s="24"/>
      <c r="W8622" s="24"/>
      <c r="Z8622" s="24"/>
      <c r="AC8622" s="24"/>
      <c r="AI8622" s="24"/>
      <c r="AL8622" s="24"/>
      <c r="AO8622" s="24"/>
      <c r="AR8622" s="24"/>
      <c r="AU8622" s="24"/>
    </row>
    <row r="8623">
      <c r="J8623" s="18"/>
      <c r="N8623" s="24"/>
      <c r="Q8623" s="24"/>
      <c r="T8623" s="24"/>
      <c r="W8623" s="24"/>
      <c r="Z8623" s="24"/>
      <c r="AC8623" s="24"/>
      <c r="AI8623" s="24"/>
      <c r="AL8623" s="24"/>
      <c r="AO8623" s="24"/>
      <c r="AR8623" s="24"/>
      <c r="AU8623" s="24"/>
    </row>
    <row r="8624">
      <c r="J8624" s="18"/>
      <c r="N8624" s="24"/>
      <c r="Q8624" s="24"/>
      <c r="T8624" s="24"/>
      <c r="W8624" s="24"/>
      <c r="Z8624" s="24"/>
      <c r="AC8624" s="24"/>
      <c r="AI8624" s="24"/>
      <c r="AL8624" s="24"/>
      <c r="AO8624" s="24"/>
      <c r="AR8624" s="24"/>
      <c r="AU8624" s="24"/>
    </row>
    <row r="8625">
      <c r="J8625" s="18"/>
      <c r="N8625" s="24"/>
      <c r="Q8625" s="24"/>
      <c r="T8625" s="24"/>
      <c r="W8625" s="24"/>
      <c r="Z8625" s="24"/>
      <c r="AC8625" s="24"/>
      <c r="AI8625" s="24"/>
      <c r="AL8625" s="24"/>
      <c r="AO8625" s="24"/>
      <c r="AR8625" s="24"/>
      <c r="AU8625" s="24"/>
    </row>
    <row r="8626">
      <c r="J8626" s="18"/>
      <c r="N8626" s="24"/>
      <c r="Q8626" s="24"/>
      <c r="T8626" s="24"/>
      <c r="W8626" s="24"/>
      <c r="Z8626" s="24"/>
      <c r="AC8626" s="24"/>
      <c r="AI8626" s="24"/>
      <c r="AL8626" s="24"/>
      <c r="AO8626" s="24"/>
      <c r="AR8626" s="24"/>
      <c r="AU8626" s="24"/>
    </row>
    <row r="8627">
      <c r="J8627" s="18"/>
      <c r="N8627" s="24"/>
      <c r="Q8627" s="24"/>
      <c r="T8627" s="24"/>
      <c r="W8627" s="24"/>
      <c r="Z8627" s="24"/>
      <c r="AC8627" s="24"/>
      <c r="AI8627" s="24"/>
      <c r="AL8627" s="24"/>
      <c r="AO8627" s="24"/>
      <c r="AR8627" s="24"/>
      <c r="AU8627" s="24"/>
    </row>
    <row r="8628">
      <c r="J8628" s="18"/>
      <c r="N8628" s="24"/>
      <c r="Q8628" s="24"/>
      <c r="T8628" s="24"/>
      <c r="W8628" s="24"/>
      <c r="Z8628" s="24"/>
      <c r="AC8628" s="24"/>
      <c r="AI8628" s="24"/>
      <c r="AL8628" s="24"/>
      <c r="AO8628" s="24"/>
      <c r="AR8628" s="24"/>
      <c r="AU8628" s="24"/>
    </row>
    <row r="8629">
      <c r="J8629" s="18"/>
      <c r="N8629" s="24"/>
      <c r="Q8629" s="24"/>
      <c r="T8629" s="24"/>
      <c r="W8629" s="24"/>
      <c r="Z8629" s="24"/>
      <c r="AC8629" s="24"/>
      <c r="AI8629" s="24"/>
      <c r="AL8629" s="24"/>
      <c r="AO8629" s="24"/>
      <c r="AR8629" s="24"/>
      <c r="AU8629" s="24"/>
    </row>
    <row r="8630">
      <c r="J8630" s="18"/>
      <c r="N8630" s="24"/>
      <c r="Q8630" s="24"/>
      <c r="T8630" s="24"/>
      <c r="W8630" s="24"/>
      <c r="Z8630" s="24"/>
      <c r="AC8630" s="24"/>
      <c r="AI8630" s="24"/>
      <c r="AL8630" s="24"/>
      <c r="AO8630" s="24"/>
      <c r="AR8630" s="24"/>
      <c r="AU8630" s="24"/>
    </row>
    <row r="8631">
      <c r="J8631" s="18"/>
      <c r="N8631" s="24"/>
      <c r="Q8631" s="24"/>
      <c r="T8631" s="24"/>
      <c r="W8631" s="24"/>
      <c r="Z8631" s="24"/>
      <c r="AC8631" s="24"/>
      <c r="AI8631" s="24"/>
      <c r="AL8631" s="24"/>
      <c r="AO8631" s="24"/>
      <c r="AR8631" s="24"/>
      <c r="AU8631" s="24"/>
    </row>
    <row r="8632">
      <c r="J8632" s="18"/>
      <c r="N8632" s="24"/>
      <c r="Q8632" s="24"/>
      <c r="T8632" s="24"/>
      <c r="W8632" s="24"/>
      <c r="Z8632" s="24"/>
      <c r="AC8632" s="24"/>
      <c r="AI8632" s="24"/>
      <c r="AL8632" s="24"/>
      <c r="AO8632" s="24"/>
      <c r="AR8632" s="24"/>
      <c r="AU8632" s="24"/>
    </row>
    <row r="8633">
      <c r="J8633" s="18"/>
      <c r="N8633" s="24"/>
      <c r="Q8633" s="24"/>
      <c r="T8633" s="24"/>
      <c r="W8633" s="24"/>
      <c r="Z8633" s="24"/>
      <c r="AC8633" s="24"/>
      <c r="AI8633" s="24"/>
      <c r="AL8633" s="24"/>
      <c r="AO8633" s="24"/>
      <c r="AR8633" s="24"/>
      <c r="AU8633" s="24"/>
    </row>
    <row r="8634">
      <c r="J8634" s="18"/>
      <c r="N8634" s="24"/>
      <c r="Q8634" s="24"/>
      <c r="T8634" s="24"/>
      <c r="W8634" s="24"/>
      <c r="Z8634" s="24"/>
      <c r="AC8634" s="24"/>
      <c r="AI8634" s="24"/>
      <c r="AL8634" s="24"/>
      <c r="AO8634" s="24"/>
      <c r="AR8634" s="24"/>
      <c r="AU8634" s="24"/>
    </row>
    <row r="8635">
      <c r="J8635" s="18"/>
      <c r="N8635" s="24"/>
      <c r="Q8635" s="24"/>
      <c r="T8635" s="24"/>
      <c r="W8635" s="24"/>
      <c r="Z8635" s="24"/>
      <c r="AC8635" s="24"/>
      <c r="AI8635" s="24"/>
      <c r="AL8635" s="24"/>
      <c r="AO8635" s="24"/>
      <c r="AR8635" s="24"/>
      <c r="AU8635" s="24"/>
    </row>
    <row r="8636">
      <c r="J8636" s="18"/>
      <c r="N8636" s="24"/>
      <c r="Q8636" s="24"/>
      <c r="T8636" s="24"/>
      <c r="W8636" s="24"/>
      <c r="Z8636" s="24"/>
      <c r="AC8636" s="24"/>
      <c r="AI8636" s="24"/>
      <c r="AL8636" s="24"/>
      <c r="AO8636" s="24"/>
      <c r="AR8636" s="24"/>
      <c r="AU8636" s="24"/>
    </row>
    <row r="8637">
      <c r="J8637" s="18"/>
      <c r="N8637" s="24"/>
      <c r="Q8637" s="24"/>
      <c r="T8637" s="24"/>
      <c r="W8637" s="24"/>
      <c r="Z8637" s="24"/>
      <c r="AC8637" s="24"/>
      <c r="AI8637" s="24"/>
      <c r="AL8637" s="24"/>
      <c r="AO8637" s="24"/>
      <c r="AR8637" s="24"/>
      <c r="AU8637" s="24"/>
    </row>
    <row r="8638">
      <c r="J8638" s="18"/>
      <c r="N8638" s="24"/>
      <c r="Q8638" s="24"/>
      <c r="T8638" s="24"/>
      <c r="W8638" s="24"/>
      <c r="Z8638" s="24"/>
      <c r="AC8638" s="24"/>
      <c r="AI8638" s="24"/>
      <c r="AL8638" s="24"/>
      <c r="AO8638" s="24"/>
      <c r="AR8638" s="24"/>
      <c r="AU8638" s="24"/>
    </row>
    <row r="8639">
      <c r="J8639" s="18"/>
      <c r="N8639" s="24"/>
      <c r="Q8639" s="24"/>
      <c r="T8639" s="24"/>
      <c r="W8639" s="24"/>
      <c r="Z8639" s="24"/>
      <c r="AC8639" s="24"/>
      <c r="AI8639" s="24"/>
      <c r="AL8639" s="24"/>
      <c r="AO8639" s="24"/>
      <c r="AR8639" s="24"/>
      <c r="AU8639" s="24"/>
    </row>
    <row r="8640">
      <c r="J8640" s="18"/>
      <c r="N8640" s="24"/>
      <c r="Q8640" s="24"/>
      <c r="T8640" s="24"/>
      <c r="W8640" s="24"/>
      <c r="Z8640" s="24"/>
      <c r="AC8640" s="24"/>
      <c r="AI8640" s="24"/>
      <c r="AL8640" s="24"/>
      <c r="AO8640" s="24"/>
      <c r="AR8640" s="24"/>
      <c r="AU8640" s="24"/>
    </row>
    <row r="8641">
      <c r="J8641" s="18"/>
      <c r="N8641" s="24"/>
      <c r="Q8641" s="24"/>
      <c r="T8641" s="24"/>
      <c r="W8641" s="24"/>
      <c r="Z8641" s="24"/>
      <c r="AC8641" s="24"/>
      <c r="AI8641" s="24"/>
      <c r="AL8641" s="24"/>
      <c r="AO8641" s="24"/>
      <c r="AR8641" s="24"/>
      <c r="AU8641" s="24"/>
    </row>
    <row r="8642">
      <c r="J8642" s="18"/>
      <c r="N8642" s="24"/>
      <c r="Q8642" s="24"/>
      <c r="T8642" s="24"/>
      <c r="W8642" s="24"/>
      <c r="Z8642" s="24"/>
      <c r="AC8642" s="24"/>
      <c r="AI8642" s="24"/>
      <c r="AL8642" s="24"/>
      <c r="AO8642" s="24"/>
      <c r="AR8642" s="24"/>
      <c r="AU8642" s="24"/>
    </row>
    <row r="8643">
      <c r="J8643" s="18"/>
      <c r="N8643" s="24"/>
      <c r="Q8643" s="24"/>
      <c r="T8643" s="24"/>
      <c r="W8643" s="24"/>
      <c r="Z8643" s="24"/>
      <c r="AC8643" s="24"/>
      <c r="AI8643" s="24"/>
      <c r="AL8643" s="24"/>
      <c r="AO8643" s="24"/>
      <c r="AR8643" s="24"/>
      <c r="AU8643" s="24"/>
    </row>
    <row r="8644">
      <c r="J8644" s="18"/>
      <c r="N8644" s="24"/>
      <c r="Q8644" s="24"/>
      <c r="T8644" s="24"/>
      <c r="W8644" s="24"/>
      <c r="Z8644" s="24"/>
      <c r="AC8644" s="24"/>
      <c r="AI8644" s="24"/>
      <c r="AL8644" s="24"/>
      <c r="AO8644" s="24"/>
      <c r="AR8644" s="24"/>
      <c r="AU8644" s="24"/>
    </row>
    <row r="8645">
      <c r="J8645" s="18"/>
      <c r="N8645" s="24"/>
      <c r="Q8645" s="24"/>
      <c r="T8645" s="24"/>
      <c r="W8645" s="24"/>
      <c r="Z8645" s="24"/>
      <c r="AC8645" s="24"/>
      <c r="AI8645" s="24"/>
      <c r="AL8645" s="24"/>
      <c r="AO8645" s="24"/>
      <c r="AR8645" s="24"/>
      <c r="AU8645" s="24"/>
    </row>
    <row r="8646">
      <c r="J8646" s="18"/>
      <c r="N8646" s="24"/>
      <c r="Q8646" s="24"/>
      <c r="T8646" s="24"/>
      <c r="W8646" s="24"/>
      <c r="Z8646" s="24"/>
      <c r="AC8646" s="24"/>
      <c r="AI8646" s="24"/>
      <c r="AL8646" s="24"/>
      <c r="AO8646" s="24"/>
      <c r="AR8646" s="24"/>
      <c r="AU8646" s="24"/>
    </row>
    <row r="8647">
      <c r="J8647" s="18"/>
      <c r="N8647" s="24"/>
      <c r="Q8647" s="24"/>
      <c r="T8647" s="24"/>
      <c r="W8647" s="24"/>
      <c r="Z8647" s="24"/>
      <c r="AC8647" s="24"/>
      <c r="AI8647" s="24"/>
      <c r="AL8647" s="24"/>
      <c r="AO8647" s="24"/>
      <c r="AR8647" s="24"/>
      <c r="AU8647" s="24"/>
    </row>
    <row r="8648">
      <c r="J8648" s="18"/>
      <c r="N8648" s="24"/>
      <c r="Q8648" s="24"/>
      <c r="T8648" s="24"/>
      <c r="W8648" s="24"/>
      <c r="Z8648" s="24"/>
      <c r="AC8648" s="24"/>
      <c r="AI8648" s="24"/>
      <c r="AL8648" s="24"/>
      <c r="AO8648" s="24"/>
      <c r="AR8648" s="24"/>
      <c r="AU8648" s="24"/>
    </row>
    <row r="8649">
      <c r="J8649" s="18"/>
      <c r="N8649" s="24"/>
      <c r="Q8649" s="24"/>
      <c r="T8649" s="24"/>
      <c r="W8649" s="24"/>
      <c r="Z8649" s="24"/>
      <c r="AC8649" s="24"/>
      <c r="AI8649" s="24"/>
      <c r="AL8649" s="24"/>
      <c r="AO8649" s="24"/>
      <c r="AR8649" s="24"/>
      <c r="AU8649" s="24"/>
    </row>
    <row r="8650">
      <c r="J8650" s="18"/>
      <c r="N8650" s="24"/>
      <c r="Q8650" s="24"/>
      <c r="T8650" s="24"/>
      <c r="W8650" s="24"/>
      <c r="Z8650" s="24"/>
      <c r="AC8650" s="24"/>
      <c r="AI8650" s="24"/>
      <c r="AL8650" s="24"/>
      <c r="AO8650" s="24"/>
      <c r="AR8650" s="24"/>
      <c r="AU8650" s="24"/>
    </row>
    <row r="8651">
      <c r="J8651" s="18"/>
      <c r="N8651" s="24"/>
      <c r="Q8651" s="24"/>
      <c r="T8651" s="24"/>
      <c r="W8651" s="24"/>
      <c r="Z8651" s="24"/>
      <c r="AC8651" s="24"/>
      <c r="AI8651" s="24"/>
      <c r="AL8651" s="24"/>
      <c r="AO8651" s="24"/>
      <c r="AR8651" s="24"/>
      <c r="AU8651" s="24"/>
    </row>
    <row r="8652">
      <c r="J8652" s="18"/>
      <c r="N8652" s="24"/>
      <c r="Q8652" s="24"/>
      <c r="T8652" s="24"/>
      <c r="W8652" s="24"/>
      <c r="Z8652" s="24"/>
      <c r="AC8652" s="24"/>
      <c r="AI8652" s="24"/>
      <c r="AL8652" s="24"/>
      <c r="AO8652" s="24"/>
      <c r="AR8652" s="24"/>
      <c r="AU8652" s="24"/>
    </row>
    <row r="8653">
      <c r="J8653" s="18"/>
      <c r="N8653" s="24"/>
      <c r="Q8653" s="24"/>
      <c r="T8653" s="24"/>
      <c r="W8653" s="24"/>
      <c r="Z8653" s="24"/>
      <c r="AC8653" s="24"/>
      <c r="AI8653" s="24"/>
      <c r="AL8653" s="24"/>
      <c r="AO8653" s="24"/>
      <c r="AR8653" s="24"/>
      <c r="AU8653" s="24"/>
    </row>
    <row r="8654">
      <c r="J8654" s="18"/>
      <c r="N8654" s="24"/>
      <c r="Q8654" s="24"/>
      <c r="T8654" s="24"/>
      <c r="W8654" s="24"/>
      <c r="Z8654" s="24"/>
      <c r="AC8654" s="24"/>
      <c r="AI8654" s="24"/>
      <c r="AL8654" s="24"/>
      <c r="AO8654" s="24"/>
      <c r="AR8654" s="24"/>
      <c r="AU8654" s="24"/>
    </row>
    <row r="8655">
      <c r="J8655" s="18"/>
      <c r="N8655" s="24"/>
      <c r="Q8655" s="24"/>
      <c r="T8655" s="24"/>
      <c r="W8655" s="24"/>
      <c r="Z8655" s="24"/>
      <c r="AC8655" s="24"/>
      <c r="AI8655" s="24"/>
      <c r="AL8655" s="24"/>
      <c r="AO8655" s="24"/>
      <c r="AR8655" s="24"/>
      <c r="AU8655" s="24"/>
    </row>
    <row r="8656">
      <c r="J8656" s="18"/>
      <c r="N8656" s="24"/>
      <c r="Q8656" s="24"/>
      <c r="T8656" s="24"/>
      <c r="W8656" s="24"/>
      <c r="Z8656" s="24"/>
      <c r="AC8656" s="24"/>
      <c r="AI8656" s="24"/>
      <c r="AL8656" s="24"/>
      <c r="AO8656" s="24"/>
      <c r="AR8656" s="24"/>
      <c r="AU8656" s="24"/>
    </row>
    <row r="8657">
      <c r="J8657" s="18"/>
      <c r="N8657" s="24"/>
      <c r="Q8657" s="24"/>
      <c r="T8657" s="24"/>
      <c r="W8657" s="24"/>
      <c r="Z8657" s="24"/>
      <c r="AC8657" s="24"/>
      <c r="AI8657" s="24"/>
      <c r="AL8657" s="24"/>
      <c r="AO8657" s="24"/>
      <c r="AR8657" s="24"/>
      <c r="AU8657" s="24"/>
    </row>
    <row r="8658">
      <c r="J8658" s="18"/>
      <c r="N8658" s="24"/>
      <c r="Q8658" s="24"/>
      <c r="T8658" s="24"/>
      <c r="W8658" s="24"/>
      <c r="Z8658" s="24"/>
      <c r="AC8658" s="24"/>
      <c r="AI8658" s="24"/>
      <c r="AL8658" s="24"/>
      <c r="AO8658" s="24"/>
      <c r="AR8658" s="24"/>
      <c r="AU8658" s="24"/>
    </row>
    <row r="8659">
      <c r="J8659" s="18"/>
      <c r="N8659" s="24"/>
      <c r="Q8659" s="24"/>
      <c r="T8659" s="24"/>
      <c r="W8659" s="24"/>
      <c r="Z8659" s="24"/>
      <c r="AC8659" s="24"/>
      <c r="AI8659" s="24"/>
      <c r="AL8659" s="24"/>
      <c r="AO8659" s="24"/>
      <c r="AR8659" s="24"/>
      <c r="AU8659" s="24"/>
    </row>
    <row r="8660">
      <c r="J8660" s="18"/>
      <c r="N8660" s="24"/>
      <c r="Q8660" s="24"/>
      <c r="T8660" s="24"/>
      <c r="W8660" s="24"/>
      <c r="Z8660" s="24"/>
      <c r="AC8660" s="24"/>
      <c r="AI8660" s="24"/>
      <c r="AL8660" s="24"/>
      <c r="AO8660" s="24"/>
      <c r="AR8660" s="24"/>
      <c r="AU8660" s="24"/>
    </row>
    <row r="8661">
      <c r="J8661" s="18"/>
      <c r="N8661" s="24"/>
      <c r="Q8661" s="24"/>
      <c r="T8661" s="24"/>
      <c r="W8661" s="24"/>
      <c r="Z8661" s="24"/>
      <c r="AC8661" s="24"/>
      <c r="AI8661" s="24"/>
      <c r="AL8661" s="24"/>
      <c r="AO8661" s="24"/>
      <c r="AR8661" s="24"/>
      <c r="AU8661" s="24"/>
    </row>
    <row r="8662">
      <c r="J8662" s="18"/>
      <c r="N8662" s="24"/>
      <c r="Q8662" s="24"/>
      <c r="T8662" s="24"/>
      <c r="W8662" s="24"/>
      <c r="Z8662" s="24"/>
      <c r="AC8662" s="24"/>
      <c r="AI8662" s="24"/>
      <c r="AL8662" s="24"/>
      <c r="AO8662" s="24"/>
      <c r="AR8662" s="24"/>
      <c r="AU8662" s="24"/>
    </row>
    <row r="8663">
      <c r="J8663" s="18"/>
      <c r="N8663" s="24"/>
      <c r="Q8663" s="24"/>
      <c r="T8663" s="24"/>
      <c r="W8663" s="24"/>
      <c r="Z8663" s="24"/>
      <c r="AC8663" s="24"/>
      <c r="AI8663" s="24"/>
      <c r="AL8663" s="24"/>
      <c r="AO8663" s="24"/>
      <c r="AR8663" s="24"/>
      <c r="AU8663" s="24"/>
    </row>
    <row r="8664">
      <c r="J8664" s="18"/>
      <c r="N8664" s="24"/>
      <c r="Q8664" s="24"/>
      <c r="T8664" s="24"/>
      <c r="W8664" s="24"/>
      <c r="Z8664" s="24"/>
      <c r="AC8664" s="24"/>
      <c r="AI8664" s="24"/>
      <c r="AL8664" s="24"/>
      <c r="AO8664" s="24"/>
      <c r="AR8664" s="24"/>
      <c r="AU8664" s="24"/>
    </row>
    <row r="8665">
      <c r="J8665" s="18"/>
      <c r="N8665" s="24"/>
      <c r="Q8665" s="24"/>
      <c r="T8665" s="24"/>
      <c r="W8665" s="24"/>
      <c r="Z8665" s="24"/>
      <c r="AC8665" s="24"/>
      <c r="AI8665" s="24"/>
      <c r="AL8665" s="24"/>
      <c r="AO8665" s="24"/>
      <c r="AR8665" s="24"/>
      <c r="AU8665" s="24"/>
    </row>
    <row r="8666">
      <c r="J8666" s="18"/>
      <c r="N8666" s="24"/>
      <c r="Q8666" s="24"/>
      <c r="T8666" s="24"/>
      <c r="W8666" s="24"/>
      <c r="Z8666" s="24"/>
      <c r="AC8666" s="24"/>
      <c r="AI8666" s="24"/>
      <c r="AL8666" s="24"/>
      <c r="AO8666" s="24"/>
      <c r="AR8666" s="24"/>
      <c r="AU8666" s="24"/>
    </row>
    <row r="8667">
      <c r="J8667" s="18"/>
      <c r="N8667" s="24"/>
      <c r="Q8667" s="24"/>
      <c r="T8667" s="24"/>
      <c r="W8667" s="24"/>
      <c r="Z8667" s="24"/>
      <c r="AC8667" s="24"/>
      <c r="AI8667" s="24"/>
      <c r="AL8667" s="24"/>
      <c r="AO8667" s="24"/>
      <c r="AR8667" s="24"/>
      <c r="AU8667" s="24"/>
    </row>
    <row r="8668">
      <c r="J8668" s="18"/>
      <c r="N8668" s="24"/>
      <c r="Q8668" s="24"/>
      <c r="T8668" s="24"/>
      <c r="W8668" s="24"/>
      <c r="Z8668" s="24"/>
      <c r="AC8668" s="24"/>
      <c r="AI8668" s="24"/>
      <c r="AL8668" s="24"/>
      <c r="AO8668" s="24"/>
      <c r="AR8668" s="24"/>
      <c r="AU8668" s="24"/>
    </row>
    <row r="8669">
      <c r="J8669" s="18"/>
      <c r="N8669" s="24"/>
      <c r="Q8669" s="24"/>
      <c r="T8669" s="24"/>
      <c r="W8669" s="24"/>
      <c r="Z8669" s="24"/>
      <c r="AC8669" s="24"/>
      <c r="AI8669" s="24"/>
      <c r="AL8669" s="24"/>
      <c r="AO8669" s="24"/>
      <c r="AR8669" s="24"/>
      <c r="AU8669" s="24"/>
    </row>
    <row r="8670">
      <c r="J8670" s="18"/>
      <c r="N8670" s="24"/>
      <c r="Q8670" s="24"/>
      <c r="T8670" s="24"/>
      <c r="W8670" s="24"/>
      <c r="Z8670" s="24"/>
      <c r="AC8670" s="24"/>
      <c r="AI8670" s="24"/>
      <c r="AL8670" s="24"/>
      <c r="AO8670" s="24"/>
      <c r="AR8670" s="24"/>
      <c r="AU8670" s="24"/>
    </row>
    <row r="8671">
      <c r="J8671" s="18"/>
      <c r="N8671" s="24"/>
      <c r="Q8671" s="24"/>
      <c r="T8671" s="24"/>
      <c r="W8671" s="24"/>
      <c r="Z8671" s="24"/>
      <c r="AC8671" s="24"/>
      <c r="AI8671" s="24"/>
      <c r="AL8671" s="24"/>
      <c r="AO8671" s="24"/>
      <c r="AR8671" s="24"/>
      <c r="AU8671" s="24"/>
    </row>
    <row r="8672">
      <c r="J8672" s="18"/>
      <c r="N8672" s="24"/>
      <c r="Q8672" s="24"/>
      <c r="T8672" s="24"/>
      <c r="W8672" s="24"/>
      <c r="Z8672" s="24"/>
      <c r="AC8672" s="24"/>
      <c r="AI8672" s="24"/>
      <c r="AL8672" s="24"/>
      <c r="AO8672" s="24"/>
      <c r="AR8672" s="24"/>
      <c r="AU8672" s="24"/>
    </row>
    <row r="8673">
      <c r="J8673" s="18"/>
      <c r="N8673" s="24"/>
      <c r="Q8673" s="24"/>
      <c r="T8673" s="24"/>
      <c r="W8673" s="24"/>
      <c r="Z8673" s="24"/>
      <c r="AC8673" s="24"/>
      <c r="AI8673" s="24"/>
      <c r="AL8673" s="24"/>
      <c r="AO8673" s="24"/>
      <c r="AR8673" s="24"/>
      <c r="AU8673" s="24"/>
    </row>
    <row r="8674">
      <c r="J8674" s="18"/>
      <c r="N8674" s="24"/>
      <c r="Q8674" s="24"/>
      <c r="T8674" s="24"/>
      <c r="W8674" s="24"/>
      <c r="Z8674" s="24"/>
      <c r="AC8674" s="24"/>
      <c r="AI8674" s="24"/>
      <c r="AL8674" s="24"/>
      <c r="AO8674" s="24"/>
      <c r="AR8674" s="24"/>
      <c r="AU8674" s="24"/>
    </row>
    <row r="8675">
      <c r="J8675" s="18"/>
      <c r="N8675" s="24"/>
      <c r="Q8675" s="24"/>
      <c r="T8675" s="24"/>
      <c r="W8675" s="24"/>
      <c r="Z8675" s="24"/>
      <c r="AC8675" s="24"/>
      <c r="AI8675" s="24"/>
      <c r="AL8675" s="24"/>
      <c r="AO8675" s="24"/>
      <c r="AR8675" s="24"/>
      <c r="AU8675" s="24"/>
    </row>
    <row r="8676">
      <c r="J8676" s="18"/>
      <c r="N8676" s="24"/>
      <c r="Q8676" s="24"/>
      <c r="T8676" s="24"/>
      <c r="W8676" s="24"/>
      <c r="Z8676" s="24"/>
      <c r="AC8676" s="24"/>
      <c r="AI8676" s="24"/>
      <c r="AL8676" s="24"/>
      <c r="AO8676" s="24"/>
      <c r="AR8676" s="24"/>
      <c r="AU8676" s="24"/>
    </row>
    <row r="8677">
      <c r="J8677" s="18"/>
      <c r="N8677" s="24"/>
      <c r="Q8677" s="24"/>
      <c r="T8677" s="24"/>
      <c r="W8677" s="24"/>
      <c r="Z8677" s="24"/>
      <c r="AC8677" s="24"/>
      <c r="AI8677" s="24"/>
      <c r="AL8677" s="24"/>
      <c r="AO8677" s="24"/>
      <c r="AR8677" s="24"/>
      <c r="AU8677" s="24"/>
    </row>
    <row r="8678">
      <c r="J8678" s="18"/>
      <c r="N8678" s="24"/>
      <c r="Q8678" s="24"/>
      <c r="T8678" s="24"/>
      <c r="W8678" s="24"/>
      <c r="Z8678" s="24"/>
      <c r="AC8678" s="24"/>
      <c r="AI8678" s="24"/>
      <c r="AL8678" s="24"/>
      <c r="AO8678" s="24"/>
      <c r="AR8678" s="24"/>
      <c r="AU8678" s="24"/>
    </row>
    <row r="8679">
      <c r="J8679" s="18"/>
      <c r="N8679" s="24"/>
      <c r="Q8679" s="24"/>
      <c r="T8679" s="24"/>
      <c r="W8679" s="24"/>
      <c r="Z8679" s="24"/>
      <c r="AC8679" s="24"/>
      <c r="AI8679" s="24"/>
      <c r="AL8679" s="24"/>
      <c r="AO8679" s="24"/>
      <c r="AR8679" s="24"/>
      <c r="AU8679" s="24"/>
    </row>
    <row r="8680">
      <c r="J8680" s="18"/>
      <c r="N8680" s="24"/>
      <c r="Q8680" s="24"/>
      <c r="T8680" s="24"/>
      <c r="W8680" s="24"/>
      <c r="Z8680" s="24"/>
      <c r="AC8680" s="24"/>
      <c r="AI8680" s="24"/>
      <c r="AL8680" s="24"/>
      <c r="AO8680" s="24"/>
      <c r="AR8680" s="24"/>
      <c r="AU8680" s="24"/>
    </row>
    <row r="8681">
      <c r="J8681" s="18"/>
      <c r="N8681" s="24"/>
      <c r="Q8681" s="24"/>
      <c r="T8681" s="24"/>
      <c r="W8681" s="24"/>
      <c r="Z8681" s="24"/>
      <c r="AC8681" s="24"/>
      <c r="AI8681" s="24"/>
      <c r="AL8681" s="24"/>
      <c r="AO8681" s="24"/>
      <c r="AR8681" s="24"/>
      <c r="AU8681" s="24"/>
    </row>
    <row r="8682">
      <c r="J8682" s="18"/>
      <c r="N8682" s="24"/>
      <c r="Q8682" s="24"/>
      <c r="T8682" s="24"/>
      <c r="W8682" s="24"/>
      <c r="Z8682" s="24"/>
      <c r="AC8682" s="24"/>
      <c r="AI8682" s="24"/>
      <c r="AL8682" s="24"/>
      <c r="AO8682" s="24"/>
      <c r="AR8682" s="24"/>
      <c r="AU8682" s="24"/>
    </row>
    <row r="8683">
      <c r="J8683" s="18"/>
      <c r="N8683" s="24"/>
      <c r="Q8683" s="24"/>
      <c r="T8683" s="24"/>
      <c r="W8683" s="24"/>
      <c r="Z8683" s="24"/>
      <c r="AC8683" s="24"/>
      <c r="AI8683" s="24"/>
      <c r="AL8683" s="24"/>
      <c r="AO8683" s="24"/>
      <c r="AR8683" s="24"/>
      <c r="AU8683" s="24"/>
    </row>
    <row r="8684">
      <c r="J8684" s="18"/>
      <c r="N8684" s="24"/>
      <c r="Q8684" s="24"/>
      <c r="T8684" s="24"/>
      <c r="W8684" s="24"/>
      <c r="Z8684" s="24"/>
      <c r="AC8684" s="24"/>
      <c r="AI8684" s="24"/>
      <c r="AL8684" s="24"/>
      <c r="AO8684" s="24"/>
      <c r="AR8684" s="24"/>
      <c r="AU8684" s="24"/>
    </row>
    <row r="8685">
      <c r="J8685" s="18"/>
      <c r="N8685" s="24"/>
      <c r="Q8685" s="24"/>
      <c r="T8685" s="24"/>
      <c r="W8685" s="24"/>
      <c r="Z8685" s="24"/>
      <c r="AC8685" s="24"/>
      <c r="AI8685" s="24"/>
      <c r="AL8685" s="24"/>
      <c r="AO8685" s="24"/>
      <c r="AR8685" s="24"/>
      <c r="AU8685" s="24"/>
    </row>
    <row r="8686">
      <c r="J8686" s="18"/>
      <c r="N8686" s="24"/>
      <c r="Q8686" s="24"/>
      <c r="T8686" s="24"/>
      <c r="W8686" s="24"/>
      <c r="Z8686" s="24"/>
      <c r="AC8686" s="24"/>
      <c r="AI8686" s="24"/>
      <c r="AL8686" s="24"/>
      <c r="AO8686" s="24"/>
      <c r="AR8686" s="24"/>
      <c r="AU8686" s="24"/>
    </row>
    <row r="8687">
      <c r="J8687" s="18"/>
      <c r="N8687" s="24"/>
      <c r="Q8687" s="24"/>
      <c r="T8687" s="24"/>
      <c r="W8687" s="24"/>
      <c r="Z8687" s="24"/>
      <c r="AC8687" s="24"/>
      <c r="AI8687" s="24"/>
      <c r="AL8687" s="24"/>
      <c r="AO8687" s="24"/>
      <c r="AR8687" s="24"/>
      <c r="AU8687" s="24"/>
    </row>
    <row r="8688">
      <c r="J8688" s="18"/>
      <c r="N8688" s="24"/>
      <c r="Q8688" s="24"/>
      <c r="T8688" s="24"/>
      <c r="W8688" s="24"/>
      <c r="Z8688" s="24"/>
      <c r="AC8688" s="24"/>
      <c r="AI8688" s="24"/>
      <c r="AL8688" s="24"/>
      <c r="AO8688" s="24"/>
      <c r="AR8688" s="24"/>
      <c r="AU8688" s="24"/>
    </row>
    <row r="8689">
      <c r="J8689" s="18"/>
      <c r="N8689" s="24"/>
      <c r="Q8689" s="24"/>
      <c r="T8689" s="24"/>
      <c r="W8689" s="24"/>
      <c r="Z8689" s="24"/>
      <c r="AC8689" s="24"/>
      <c r="AI8689" s="24"/>
      <c r="AL8689" s="24"/>
      <c r="AO8689" s="24"/>
      <c r="AR8689" s="24"/>
      <c r="AU8689" s="24"/>
    </row>
    <row r="8690">
      <c r="J8690" s="18"/>
      <c r="N8690" s="24"/>
      <c r="Q8690" s="24"/>
      <c r="T8690" s="24"/>
      <c r="W8690" s="24"/>
      <c r="Z8690" s="24"/>
      <c r="AC8690" s="24"/>
      <c r="AI8690" s="24"/>
      <c r="AL8690" s="24"/>
      <c r="AO8690" s="24"/>
      <c r="AR8690" s="24"/>
      <c r="AU8690" s="24"/>
    </row>
    <row r="8691">
      <c r="J8691" s="18"/>
      <c r="N8691" s="24"/>
      <c r="Q8691" s="24"/>
      <c r="T8691" s="24"/>
      <c r="W8691" s="24"/>
      <c r="Z8691" s="24"/>
      <c r="AC8691" s="24"/>
      <c r="AI8691" s="24"/>
      <c r="AL8691" s="24"/>
      <c r="AO8691" s="24"/>
      <c r="AR8691" s="24"/>
      <c r="AU8691" s="24"/>
    </row>
    <row r="8692">
      <c r="J8692" s="18"/>
      <c r="N8692" s="24"/>
      <c r="Q8692" s="24"/>
      <c r="T8692" s="24"/>
      <c r="W8692" s="24"/>
      <c r="Z8692" s="24"/>
      <c r="AC8692" s="24"/>
      <c r="AI8692" s="24"/>
      <c r="AL8692" s="24"/>
      <c r="AO8692" s="24"/>
      <c r="AR8692" s="24"/>
      <c r="AU8692" s="24"/>
    </row>
    <row r="8693">
      <c r="J8693" s="18"/>
      <c r="N8693" s="24"/>
      <c r="Q8693" s="24"/>
      <c r="T8693" s="24"/>
      <c r="W8693" s="24"/>
      <c r="Z8693" s="24"/>
      <c r="AC8693" s="24"/>
      <c r="AI8693" s="24"/>
      <c r="AL8693" s="24"/>
      <c r="AO8693" s="24"/>
      <c r="AR8693" s="24"/>
      <c r="AU8693" s="24"/>
    </row>
    <row r="8694">
      <c r="J8694" s="18"/>
      <c r="N8694" s="24"/>
      <c r="Q8694" s="24"/>
      <c r="T8694" s="24"/>
      <c r="W8694" s="24"/>
      <c r="Z8694" s="24"/>
      <c r="AC8694" s="24"/>
      <c r="AI8694" s="24"/>
      <c r="AL8694" s="24"/>
      <c r="AO8694" s="24"/>
      <c r="AR8694" s="24"/>
      <c r="AU8694" s="24"/>
    </row>
    <row r="8695">
      <c r="J8695" s="18"/>
      <c r="N8695" s="24"/>
      <c r="Q8695" s="24"/>
      <c r="T8695" s="24"/>
      <c r="W8695" s="24"/>
      <c r="Z8695" s="24"/>
      <c r="AC8695" s="24"/>
      <c r="AI8695" s="24"/>
      <c r="AL8695" s="24"/>
      <c r="AO8695" s="24"/>
      <c r="AR8695" s="24"/>
      <c r="AU8695" s="24"/>
    </row>
    <row r="8696">
      <c r="J8696" s="18"/>
      <c r="N8696" s="24"/>
      <c r="Q8696" s="24"/>
      <c r="T8696" s="24"/>
      <c r="W8696" s="24"/>
      <c r="Z8696" s="24"/>
      <c r="AC8696" s="24"/>
      <c r="AI8696" s="24"/>
      <c r="AL8696" s="24"/>
      <c r="AO8696" s="24"/>
      <c r="AR8696" s="24"/>
      <c r="AU8696" s="24"/>
    </row>
    <row r="8697">
      <c r="J8697" s="18"/>
      <c r="N8697" s="24"/>
      <c r="Q8697" s="24"/>
      <c r="T8697" s="24"/>
      <c r="W8697" s="24"/>
      <c r="Z8697" s="24"/>
      <c r="AC8697" s="24"/>
      <c r="AI8697" s="24"/>
      <c r="AL8697" s="24"/>
      <c r="AO8697" s="24"/>
      <c r="AR8697" s="24"/>
      <c r="AU8697" s="24"/>
    </row>
    <row r="8698">
      <c r="J8698" s="18"/>
      <c r="N8698" s="24"/>
      <c r="Q8698" s="24"/>
      <c r="T8698" s="24"/>
      <c r="W8698" s="24"/>
      <c r="Z8698" s="24"/>
      <c r="AC8698" s="24"/>
      <c r="AI8698" s="24"/>
      <c r="AL8698" s="24"/>
      <c r="AO8698" s="24"/>
      <c r="AR8698" s="24"/>
      <c r="AU8698" s="24"/>
    </row>
    <row r="8699">
      <c r="J8699" s="18"/>
      <c r="N8699" s="24"/>
      <c r="Q8699" s="24"/>
      <c r="T8699" s="24"/>
      <c r="W8699" s="24"/>
      <c r="Z8699" s="24"/>
      <c r="AC8699" s="24"/>
      <c r="AI8699" s="24"/>
      <c r="AL8699" s="24"/>
      <c r="AO8699" s="24"/>
      <c r="AR8699" s="24"/>
      <c r="AU8699" s="24"/>
    </row>
    <row r="8700">
      <c r="J8700" s="18"/>
      <c r="N8700" s="24"/>
      <c r="Q8700" s="24"/>
      <c r="T8700" s="24"/>
      <c r="W8700" s="24"/>
      <c r="Z8700" s="24"/>
      <c r="AC8700" s="24"/>
      <c r="AI8700" s="24"/>
      <c r="AL8700" s="24"/>
      <c r="AO8700" s="24"/>
      <c r="AR8700" s="24"/>
      <c r="AU8700" s="24"/>
    </row>
    <row r="8701">
      <c r="J8701" s="18"/>
      <c r="N8701" s="24"/>
      <c r="Q8701" s="24"/>
      <c r="T8701" s="24"/>
      <c r="W8701" s="24"/>
      <c r="Z8701" s="24"/>
      <c r="AC8701" s="24"/>
      <c r="AI8701" s="24"/>
      <c r="AL8701" s="24"/>
      <c r="AO8701" s="24"/>
      <c r="AR8701" s="24"/>
      <c r="AU8701" s="24"/>
    </row>
    <row r="8702">
      <c r="J8702" s="18"/>
      <c r="N8702" s="24"/>
      <c r="Q8702" s="24"/>
      <c r="T8702" s="24"/>
      <c r="W8702" s="24"/>
      <c r="Z8702" s="24"/>
      <c r="AC8702" s="24"/>
      <c r="AI8702" s="24"/>
      <c r="AL8702" s="24"/>
      <c r="AO8702" s="24"/>
      <c r="AR8702" s="24"/>
      <c r="AU8702" s="24"/>
    </row>
    <row r="8703">
      <c r="J8703" s="18"/>
      <c r="N8703" s="24"/>
      <c r="Q8703" s="24"/>
      <c r="T8703" s="24"/>
      <c r="W8703" s="24"/>
      <c r="Z8703" s="24"/>
      <c r="AC8703" s="24"/>
      <c r="AI8703" s="24"/>
      <c r="AL8703" s="24"/>
      <c r="AO8703" s="24"/>
      <c r="AR8703" s="24"/>
      <c r="AU8703" s="24"/>
    </row>
    <row r="8704">
      <c r="J8704" s="18"/>
      <c r="N8704" s="24"/>
      <c r="Q8704" s="24"/>
      <c r="T8704" s="24"/>
      <c r="W8704" s="24"/>
      <c r="Z8704" s="24"/>
      <c r="AC8704" s="24"/>
      <c r="AI8704" s="24"/>
      <c r="AL8704" s="24"/>
      <c r="AO8704" s="24"/>
      <c r="AR8704" s="24"/>
      <c r="AU8704" s="24"/>
    </row>
    <row r="8705">
      <c r="J8705" s="18"/>
      <c r="N8705" s="24"/>
      <c r="Q8705" s="24"/>
      <c r="T8705" s="24"/>
      <c r="W8705" s="24"/>
      <c r="Z8705" s="24"/>
      <c r="AC8705" s="24"/>
      <c r="AI8705" s="24"/>
      <c r="AL8705" s="24"/>
      <c r="AO8705" s="24"/>
      <c r="AR8705" s="24"/>
      <c r="AU8705" s="24"/>
    </row>
    <row r="8706">
      <c r="J8706" s="18"/>
      <c r="N8706" s="24"/>
      <c r="Q8706" s="24"/>
      <c r="T8706" s="24"/>
      <c r="W8706" s="24"/>
      <c r="Z8706" s="24"/>
      <c r="AC8706" s="24"/>
      <c r="AI8706" s="24"/>
      <c r="AL8706" s="24"/>
      <c r="AO8706" s="24"/>
      <c r="AR8706" s="24"/>
      <c r="AU8706" s="24"/>
    </row>
    <row r="8707">
      <c r="J8707" s="18"/>
      <c r="N8707" s="24"/>
      <c r="Q8707" s="24"/>
      <c r="T8707" s="24"/>
      <c r="W8707" s="24"/>
      <c r="Z8707" s="24"/>
      <c r="AC8707" s="24"/>
      <c r="AI8707" s="24"/>
      <c r="AL8707" s="24"/>
      <c r="AO8707" s="24"/>
      <c r="AR8707" s="24"/>
      <c r="AU8707" s="24"/>
    </row>
    <row r="8708">
      <c r="J8708" s="18"/>
      <c r="N8708" s="24"/>
      <c r="Q8708" s="24"/>
      <c r="T8708" s="24"/>
      <c r="W8708" s="24"/>
      <c r="Z8708" s="24"/>
      <c r="AC8708" s="24"/>
      <c r="AI8708" s="24"/>
      <c r="AL8708" s="24"/>
      <c r="AO8708" s="24"/>
      <c r="AR8708" s="24"/>
      <c r="AU8708" s="24"/>
    </row>
    <row r="8709">
      <c r="J8709" s="18"/>
      <c r="N8709" s="24"/>
      <c r="Q8709" s="24"/>
      <c r="T8709" s="24"/>
      <c r="W8709" s="24"/>
      <c r="Z8709" s="24"/>
      <c r="AC8709" s="24"/>
      <c r="AI8709" s="24"/>
      <c r="AL8709" s="24"/>
      <c r="AO8709" s="24"/>
      <c r="AR8709" s="24"/>
      <c r="AU8709" s="24"/>
    </row>
    <row r="8710">
      <c r="J8710" s="18"/>
      <c r="N8710" s="24"/>
      <c r="Q8710" s="24"/>
      <c r="T8710" s="24"/>
      <c r="W8710" s="24"/>
      <c r="Z8710" s="24"/>
      <c r="AC8710" s="24"/>
      <c r="AI8710" s="24"/>
      <c r="AL8710" s="24"/>
      <c r="AO8710" s="24"/>
      <c r="AR8710" s="24"/>
      <c r="AU8710" s="24"/>
    </row>
    <row r="8711">
      <c r="J8711" s="18"/>
      <c r="N8711" s="24"/>
      <c r="Q8711" s="24"/>
      <c r="T8711" s="24"/>
      <c r="W8711" s="24"/>
      <c r="Z8711" s="24"/>
      <c r="AC8711" s="24"/>
      <c r="AI8711" s="24"/>
      <c r="AL8711" s="24"/>
      <c r="AO8711" s="24"/>
      <c r="AR8711" s="24"/>
      <c r="AU8711" s="24"/>
    </row>
    <row r="8712">
      <c r="J8712" s="18"/>
      <c r="N8712" s="24"/>
      <c r="Q8712" s="24"/>
      <c r="T8712" s="24"/>
      <c r="W8712" s="24"/>
      <c r="Z8712" s="24"/>
      <c r="AC8712" s="24"/>
      <c r="AI8712" s="24"/>
      <c r="AL8712" s="24"/>
      <c r="AO8712" s="24"/>
      <c r="AR8712" s="24"/>
      <c r="AU8712" s="24"/>
    </row>
    <row r="8713">
      <c r="J8713" s="18"/>
      <c r="N8713" s="24"/>
      <c r="Q8713" s="24"/>
      <c r="T8713" s="24"/>
      <c r="W8713" s="24"/>
      <c r="Z8713" s="24"/>
      <c r="AC8713" s="24"/>
      <c r="AI8713" s="24"/>
      <c r="AL8713" s="24"/>
      <c r="AO8713" s="24"/>
      <c r="AR8713" s="24"/>
      <c r="AU8713" s="24"/>
    </row>
    <row r="8714">
      <c r="J8714" s="18"/>
      <c r="N8714" s="24"/>
      <c r="Q8714" s="24"/>
      <c r="T8714" s="24"/>
      <c r="W8714" s="24"/>
      <c r="Z8714" s="24"/>
      <c r="AC8714" s="24"/>
      <c r="AI8714" s="24"/>
      <c r="AL8714" s="24"/>
      <c r="AO8714" s="24"/>
      <c r="AR8714" s="24"/>
      <c r="AU8714" s="24"/>
    </row>
    <row r="8715">
      <c r="J8715" s="18"/>
      <c r="N8715" s="24"/>
      <c r="Q8715" s="24"/>
      <c r="T8715" s="24"/>
      <c r="W8715" s="24"/>
      <c r="Z8715" s="24"/>
      <c r="AC8715" s="24"/>
      <c r="AI8715" s="24"/>
      <c r="AL8715" s="24"/>
      <c r="AO8715" s="24"/>
      <c r="AR8715" s="24"/>
      <c r="AU8715" s="24"/>
    </row>
    <row r="8716">
      <c r="J8716" s="18"/>
      <c r="N8716" s="24"/>
      <c r="Q8716" s="24"/>
      <c r="T8716" s="24"/>
      <c r="W8716" s="24"/>
      <c r="Z8716" s="24"/>
      <c r="AC8716" s="24"/>
      <c r="AI8716" s="24"/>
      <c r="AL8716" s="24"/>
      <c r="AO8716" s="24"/>
      <c r="AR8716" s="24"/>
      <c r="AU8716" s="24"/>
    </row>
    <row r="8717">
      <c r="J8717" s="18"/>
      <c r="N8717" s="24"/>
      <c r="Q8717" s="24"/>
      <c r="T8717" s="24"/>
      <c r="W8717" s="24"/>
      <c r="Z8717" s="24"/>
      <c r="AC8717" s="24"/>
      <c r="AI8717" s="24"/>
      <c r="AL8717" s="24"/>
      <c r="AO8717" s="24"/>
      <c r="AR8717" s="24"/>
      <c r="AU8717" s="24"/>
    </row>
    <row r="8718">
      <c r="J8718" s="18"/>
      <c r="N8718" s="24"/>
      <c r="Q8718" s="24"/>
      <c r="T8718" s="24"/>
      <c r="W8718" s="24"/>
      <c r="Z8718" s="24"/>
      <c r="AC8718" s="24"/>
      <c r="AI8718" s="24"/>
      <c r="AL8718" s="24"/>
      <c r="AO8718" s="24"/>
      <c r="AR8718" s="24"/>
      <c r="AU8718" s="24"/>
    </row>
    <row r="8719">
      <c r="J8719" s="18"/>
      <c r="N8719" s="24"/>
      <c r="Q8719" s="24"/>
      <c r="T8719" s="24"/>
      <c r="W8719" s="24"/>
      <c r="Z8719" s="24"/>
      <c r="AC8719" s="24"/>
      <c r="AI8719" s="24"/>
      <c r="AL8719" s="24"/>
      <c r="AO8719" s="24"/>
      <c r="AR8719" s="24"/>
      <c r="AU8719" s="24"/>
    </row>
    <row r="8720">
      <c r="J8720" s="18"/>
      <c r="N8720" s="24"/>
      <c r="Q8720" s="24"/>
      <c r="T8720" s="24"/>
      <c r="W8720" s="24"/>
      <c r="Z8720" s="24"/>
      <c r="AC8720" s="24"/>
      <c r="AI8720" s="24"/>
      <c r="AL8720" s="24"/>
      <c r="AO8720" s="24"/>
      <c r="AR8720" s="24"/>
      <c r="AU8720" s="24"/>
    </row>
    <row r="8721">
      <c r="J8721" s="18"/>
      <c r="N8721" s="24"/>
      <c r="Q8721" s="24"/>
      <c r="T8721" s="24"/>
      <c r="W8721" s="24"/>
      <c r="Z8721" s="24"/>
      <c r="AC8721" s="24"/>
      <c r="AI8721" s="24"/>
      <c r="AL8721" s="24"/>
      <c r="AO8721" s="24"/>
      <c r="AR8721" s="24"/>
      <c r="AU8721" s="24"/>
    </row>
    <row r="8722">
      <c r="J8722" s="18"/>
      <c r="N8722" s="24"/>
      <c r="Q8722" s="24"/>
      <c r="T8722" s="24"/>
      <c r="W8722" s="24"/>
      <c r="Z8722" s="24"/>
      <c r="AC8722" s="24"/>
      <c r="AI8722" s="24"/>
      <c r="AL8722" s="24"/>
      <c r="AO8722" s="24"/>
      <c r="AR8722" s="24"/>
      <c r="AU8722" s="24"/>
    </row>
    <row r="8723">
      <c r="J8723" s="18"/>
      <c r="N8723" s="24"/>
      <c r="Q8723" s="24"/>
      <c r="T8723" s="24"/>
      <c r="W8723" s="24"/>
      <c r="Z8723" s="24"/>
      <c r="AC8723" s="24"/>
      <c r="AI8723" s="24"/>
      <c r="AL8723" s="24"/>
      <c r="AO8723" s="24"/>
      <c r="AR8723" s="24"/>
      <c r="AU8723" s="24"/>
    </row>
    <row r="8724">
      <c r="J8724" s="18"/>
      <c r="N8724" s="24"/>
      <c r="Q8724" s="24"/>
      <c r="T8724" s="24"/>
      <c r="W8724" s="24"/>
      <c r="Z8724" s="24"/>
      <c r="AC8724" s="24"/>
      <c r="AI8724" s="24"/>
      <c r="AL8724" s="24"/>
      <c r="AO8724" s="24"/>
      <c r="AR8724" s="24"/>
      <c r="AU8724" s="24"/>
    </row>
    <row r="8725">
      <c r="J8725" s="18"/>
      <c r="N8725" s="24"/>
      <c r="Q8725" s="24"/>
      <c r="T8725" s="24"/>
      <c r="W8725" s="24"/>
      <c r="Z8725" s="24"/>
      <c r="AC8725" s="24"/>
      <c r="AI8725" s="24"/>
      <c r="AL8725" s="24"/>
      <c r="AO8725" s="24"/>
      <c r="AR8725" s="24"/>
      <c r="AU8725" s="24"/>
    </row>
    <row r="8726">
      <c r="J8726" s="18"/>
      <c r="N8726" s="24"/>
      <c r="Q8726" s="24"/>
      <c r="T8726" s="24"/>
      <c r="W8726" s="24"/>
      <c r="Z8726" s="24"/>
      <c r="AC8726" s="24"/>
      <c r="AI8726" s="24"/>
      <c r="AL8726" s="24"/>
      <c r="AO8726" s="24"/>
      <c r="AR8726" s="24"/>
      <c r="AU8726" s="24"/>
    </row>
    <row r="8727">
      <c r="J8727" s="18"/>
      <c r="N8727" s="24"/>
      <c r="Q8727" s="24"/>
      <c r="T8727" s="24"/>
      <c r="W8727" s="24"/>
      <c r="Z8727" s="24"/>
      <c r="AC8727" s="24"/>
      <c r="AI8727" s="24"/>
      <c r="AL8727" s="24"/>
      <c r="AO8727" s="24"/>
      <c r="AR8727" s="24"/>
      <c r="AU8727" s="24"/>
    </row>
    <row r="8728">
      <c r="J8728" s="18"/>
      <c r="N8728" s="24"/>
      <c r="Q8728" s="24"/>
      <c r="T8728" s="24"/>
      <c r="W8728" s="24"/>
      <c r="Z8728" s="24"/>
      <c r="AC8728" s="24"/>
      <c r="AI8728" s="24"/>
      <c r="AL8728" s="24"/>
      <c r="AO8728" s="24"/>
      <c r="AR8728" s="24"/>
      <c r="AU8728" s="24"/>
    </row>
    <row r="8729">
      <c r="J8729" s="18"/>
      <c r="N8729" s="24"/>
      <c r="Q8729" s="24"/>
      <c r="T8729" s="24"/>
      <c r="W8729" s="24"/>
      <c r="Z8729" s="24"/>
      <c r="AC8729" s="24"/>
      <c r="AI8729" s="24"/>
      <c r="AL8729" s="24"/>
      <c r="AO8729" s="24"/>
      <c r="AR8729" s="24"/>
      <c r="AU8729" s="24"/>
    </row>
    <row r="8730">
      <c r="J8730" s="18"/>
      <c r="N8730" s="24"/>
      <c r="Q8730" s="24"/>
      <c r="T8730" s="24"/>
      <c r="W8730" s="24"/>
      <c r="Z8730" s="24"/>
      <c r="AC8730" s="24"/>
      <c r="AI8730" s="24"/>
      <c r="AL8730" s="24"/>
      <c r="AO8730" s="24"/>
      <c r="AR8730" s="24"/>
      <c r="AU8730" s="24"/>
    </row>
    <row r="8731">
      <c r="J8731" s="18"/>
      <c r="N8731" s="24"/>
      <c r="Q8731" s="24"/>
      <c r="T8731" s="24"/>
      <c r="W8731" s="24"/>
      <c r="Z8731" s="24"/>
      <c r="AC8731" s="24"/>
      <c r="AI8731" s="24"/>
      <c r="AL8731" s="24"/>
      <c r="AO8731" s="24"/>
      <c r="AR8731" s="24"/>
      <c r="AU8731" s="24"/>
    </row>
    <row r="8732">
      <c r="J8732" s="18"/>
      <c r="N8732" s="24"/>
      <c r="Q8732" s="24"/>
      <c r="T8732" s="24"/>
      <c r="W8732" s="24"/>
      <c r="Z8732" s="24"/>
      <c r="AC8732" s="24"/>
      <c r="AI8732" s="24"/>
      <c r="AL8732" s="24"/>
      <c r="AO8732" s="24"/>
      <c r="AR8732" s="24"/>
      <c r="AU8732" s="24"/>
    </row>
    <row r="8733">
      <c r="J8733" s="18"/>
      <c r="N8733" s="24"/>
      <c r="Q8733" s="24"/>
      <c r="T8733" s="24"/>
      <c r="W8733" s="24"/>
      <c r="Z8733" s="24"/>
      <c r="AC8733" s="24"/>
      <c r="AI8733" s="24"/>
      <c r="AL8733" s="24"/>
      <c r="AO8733" s="24"/>
      <c r="AR8733" s="24"/>
      <c r="AU8733" s="24"/>
    </row>
    <row r="8734">
      <c r="J8734" s="18"/>
      <c r="N8734" s="24"/>
      <c r="Q8734" s="24"/>
      <c r="T8734" s="24"/>
      <c r="W8734" s="24"/>
      <c r="Z8734" s="24"/>
      <c r="AC8734" s="24"/>
      <c r="AI8734" s="24"/>
      <c r="AL8734" s="24"/>
      <c r="AO8734" s="24"/>
      <c r="AR8734" s="24"/>
      <c r="AU8734" s="24"/>
    </row>
    <row r="8735">
      <c r="J8735" s="18"/>
      <c r="N8735" s="24"/>
      <c r="Q8735" s="24"/>
      <c r="T8735" s="24"/>
      <c r="W8735" s="24"/>
      <c r="Z8735" s="24"/>
      <c r="AC8735" s="24"/>
      <c r="AI8735" s="24"/>
      <c r="AL8735" s="24"/>
      <c r="AO8735" s="24"/>
      <c r="AR8735" s="24"/>
      <c r="AU8735" s="24"/>
    </row>
    <row r="8736">
      <c r="J8736" s="18"/>
      <c r="N8736" s="24"/>
      <c r="Q8736" s="24"/>
      <c r="T8736" s="24"/>
      <c r="W8736" s="24"/>
      <c r="Z8736" s="24"/>
      <c r="AC8736" s="24"/>
      <c r="AI8736" s="24"/>
      <c r="AL8736" s="24"/>
      <c r="AO8736" s="24"/>
      <c r="AR8736" s="24"/>
      <c r="AU8736" s="24"/>
    </row>
    <row r="8737">
      <c r="J8737" s="18"/>
      <c r="N8737" s="24"/>
      <c r="Q8737" s="24"/>
      <c r="T8737" s="24"/>
      <c r="W8737" s="24"/>
      <c r="Z8737" s="24"/>
      <c r="AC8737" s="24"/>
      <c r="AI8737" s="24"/>
      <c r="AL8737" s="24"/>
      <c r="AO8737" s="24"/>
      <c r="AR8737" s="24"/>
      <c r="AU8737" s="24"/>
    </row>
    <row r="8738">
      <c r="J8738" s="18"/>
      <c r="N8738" s="24"/>
      <c r="Q8738" s="24"/>
      <c r="T8738" s="24"/>
      <c r="W8738" s="24"/>
      <c r="Z8738" s="24"/>
      <c r="AC8738" s="24"/>
      <c r="AI8738" s="24"/>
      <c r="AL8738" s="24"/>
      <c r="AO8738" s="24"/>
      <c r="AR8738" s="24"/>
      <c r="AU8738" s="24"/>
    </row>
    <row r="8739">
      <c r="J8739" s="18"/>
      <c r="N8739" s="24"/>
      <c r="Q8739" s="24"/>
      <c r="T8739" s="24"/>
      <c r="W8739" s="24"/>
      <c r="Z8739" s="24"/>
      <c r="AC8739" s="24"/>
      <c r="AI8739" s="24"/>
      <c r="AL8739" s="24"/>
      <c r="AO8739" s="24"/>
      <c r="AR8739" s="24"/>
      <c r="AU8739" s="24"/>
    </row>
    <row r="8740">
      <c r="J8740" s="18"/>
      <c r="N8740" s="24"/>
      <c r="Q8740" s="24"/>
      <c r="T8740" s="24"/>
      <c r="W8740" s="24"/>
      <c r="Z8740" s="24"/>
      <c r="AC8740" s="24"/>
      <c r="AI8740" s="24"/>
      <c r="AL8740" s="24"/>
      <c r="AO8740" s="24"/>
      <c r="AR8740" s="24"/>
      <c r="AU8740" s="24"/>
    </row>
    <row r="8741">
      <c r="J8741" s="18"/>
      <c r="N8741" s="24"/>
      <c r="Q8741" s="24"/>
      <c r="T8741" s="24"/>
      <c r="W8741" s="24"/>
      <c r="Z8741" s="24"/>
      <c r="AC8741" s="24"/>
      <c r="AI8741" s="24"/>
      <c r="AL8741" s="24"/>
      <c r="AO8741" s="24"/>
      <c r="AR8741" s="24"/>
      <c r="AU8741" s="24"/>
    </row>
    <row r="8742">
      <c r="J8742" s="18"/>
      <c r="N8742" s="24"/>
      <c r="Q8742" s="24"/>
      <c r="T8742" s="24"/>
      <c r="W8742" s="24"/>
      <c r="Z8742" s="24"/>
      <c r="AC8742" s="24"/>
      <c r="AI8742" s="24"/>
      <c r="AL8742" s="24"/>
      <c r="AO8742" s="24"/>
      <c r="AR8742" s="24"/>
      <c r="AU8742" s="24"/>
    </row>
    <row r="8743">
      <c r="J8743" s="18"/>
      <c r="N8743" s="24"/>
      <c r="Q8743" s="24"/>
      <c r="T8743" s="24"/>
      <c r="W8743" s="24"/>
      <c r="Z8743" s="24"/>
      <c r="AC8743" s="24"/>
      <c r="AI8743" s="24"/>
      <c r="AL8743" s="24"/>
      <c r="AO8743" s="24"/>
      <c r="AR8743" s="24"/>
      <c r="AU8743" s="24"/>
    </row>
    <row r="8744">
      <c r="J8744" s="18"/>
      <c r="N8744" s="24"/>
      <c r="Q8744" s="24"/>
      <c r="T8744" s="24"/>
      <c r="W8744" s="24"/>
      <c r="Z8744" s="24"/>
      <c r="AC8744" s="24"/>
      <c r="AI8744" s="24"/>
      <c r="AL8744" s="24"/>
      <c r="AO8744" s="24"/>
      <c r="AR8744" s="24"/>
      <c r="AU8744" s="24"/>
    </row>
    <row r="8745">
      <c r="J8745" s="18"/>
      <c r="N8745" s="24"/>
      <c r="Q8745" s="24"/>
      <c r="T8745" s="24"/>
      <c r="W8745" s="24"/>
      <c r="Z8745" s="24"/>
      <c r="AC8745" s="24"/>
      <c r="AI8745" s="24"/>
      <c r="AL8745" s="24"/>
      <c r="AO8745" s="24"/>
      <c r="AR8745" s="24"/>
      <c r="AU8745" s="24"/>
    </row>
    <row r="8746">
      <c r="J8746" s="18"/>
      <c r="N8746" s="24"/>
      <c r="Q8746" s="24"/>
      <c r="T8746" s="24"/>
      <c r="W8746" s="24"/>
      <c r="Z8746" s="24"/>
      <c r="AC8746" s="24"/>
      <c r="AI8746" s="24"/>
      <c r="AL8746" s="24"/>
      <c r="AO8746" s="24"/>
      <c r="AR8746" s="24"/>
      <c r="AU8746" s="24"/>
    </row>
    <row r="8747">
      <c r="J8747" s="18"/>
      <c r="N8747" s="24"/>
      <c r="Q8747" s="24"/>
      <c r="T8747" s="24"/>
      <c r="W8747" s="24"/>
      <c r="Z8747" s="24"/>
      <c r="AC8747" s="24"/>
      <c r="AI8747" s="24"/>
      <c r="AL8747" s="24"/>
      <c r="AO8747" s="24"/>
      <c r="AR8747" s="24"/>
      <c r="AU8747" s="24"/>
    </row>
    <row r="8748">
      <c r="J8748" s="18"/>
      <c r="N8748" s="24"/>
      <c r="Q8748" s="24"/>
      <c r="T8748" s="24"/>
      <c r="W8748" s="24"/>
      <c r="Z8748" s="24"/>
      <c r="AC8748" s="24"/>
      <c r="AI8748" s="24"/>
      <c r="AL8748" s="24"/>
      <c r="AO8748" s="24"/>
      <c r="AR8748" s="24"/>
      <c r="AU8748" s="24"/>
    </row>
    <row r="8749">
      <c r="J8749" s="18"/>
      <c r="N8749" s="24"/>
      <c r="Q8749" s="24"/>
      <c r="T8749" s="24"/>
      <c r="W8749" s="24"/>
      <c r="Z8749" s="24"/>
      <c r="AC8749" s="24"/>
      <c r="AI8749" s="24"/>
      <c r="AL8749" s="24"/>
      <c r="AO8749" s="24"/>
      <c r="AR8749" s="24"/>
      <c r="AU8749" s="24"/>
    </row>
    <row r="8750">
      <c r="J8750" s="18"/>
      <c r="N8750" s="24"/>
      <c r="Q8750" s="24"/>
      <c r="T8750" s="24"/>
      <c r="W8750" s="24"/>
      <c r="Z8750" s="24"/>
      <c r="AC8750" s="24"/>
      <c r="AI8750" s="24"/>
      <c r="AL8750" s="24"/>
      <c r="AO8750" s="24"/>
      <c r="AR8750" s="24"/>
      <c r="AU8750" s="24"/>
    </row>
    <row r="8751">
      <c r="J8751" s="18"/>
      <c r="N8751" s="24"/>
      <c r="Q8751" s="24"/>
      <c r="T8751" s="24"/>
      <c r="W8751" s="24"/>
      <c r="Z8751" s="24"/>
      <c r="AC8751" s="24"/>
      <c r="AI8751" s="24"/>
      <c r="AL8751" s="24"/>
      <c r="AO8751" s="24"/>
      <c r="AR8751" s="24"/>
      <c r="AU8751" s="24"/>
    </row>
    <row r="8752">
      <c r="J8752" s="18"/>
      <c r="N8752" s="24"/>
      <c r="Q8752" s="24"/>
      <c r="T8752" s="24"/>
      <c r="W8752" s="24"/>
      <c r="Z8752" s="24"/>
      <c r="AC8752" s="24"/>
      <c r="AI8752" s="24"/>
      <c r="AL8752" s="24"/>
      <c r="AO8752" s="24"/>
      <c r="AR8752" s="24"/>
      <c r="AU8752" s="24"/>
    </row>
    <row r="8753">
      <c r="J8753" s="18"/>
      <c r="N8753" s="24"/>
      <c r="Q8753" s="24"/>
      <c r="T8753" s="24"/>
      <c r="W8753" s="24"/>
      <c r="Z8753" s="24"/>
      <c r="AC8753" s="24"/>
      <c r="AI8753" s="24"/>
      <c r="AL8753" s="24"/>
      <c r="AO8753" s="24"/>
      <c r="AR8753" s="24"/>
      <c r="AU8753" s="24"/>
    </row>
    <row r="8754">
      <c r="J8754" s="18"/>
      <c r="N8754" s="24"/>
      <c r="Q8754" s="24"/>
      <c r="T8754" s="24"/>
      <c r="W8754" s="24"/>
      <c r="Z8754" s="24"/>
      <c r="AC8754" s="24"/>
      <c r="AI8754" s="24"/>
      <c r="AL8754" s="24"/>
      <c r="AO8754" s="24"/>
      <c r="AR8754" s="24"/>
      <c r="AU8754" s="24"/>
    </row>
    <row r="8755">
      <c r="J8755" s="18"/>
      <c r="N8755" s="24"/>
      <c r="Q8755" s="24"/>
      <c r="T8755" s="24"/>
      <c r="W8755" s="24"/>
      <c r="Z8755" s="24"/>
      <c r="AC8755" s="24"/>
      <c r="AI8755" s="24"/>
      <c r="AL8755" s="24"/>
      <c r="AO8755" s="24"/>
      <c r="AR8755" s="24"/>
      <c r="AU8755" s="24"/>
    </row>
    <row r="8756">
      <c r="J8756" s="18"/>
      <c r="N8756" s="24"/>
      <c r="Q8756" s="24"/>
      <c r="T8756" s="24"/>
      <c r="W8756" s="24"/>
      <c r="Z8756" s="24"/>
      <c r="AC8756" s="24"/>
      <c r="AI8756" s="24"/>
      <c r="AL8756" s="24"/>
      <c r="AO8756" s="24"/>
      <c r="AR8756" s="24"/>
      <c r="AU8756" s="24"/>
    </row>
    <row r="8757">
      <c r="J8757" s="18"/>
      <c r="N8757" s="24"/>
      <c r="Q8757" s="24"/>
      <c r="T8757" s="24"/>
      <c r="W8757" s="24"/>
      <c r="Z8757" s="24"/>
      <c r="AC8757" s="24"/>
      <c r="AI8757" s="24"/>
      <c r="AL8757" s="24"/>
      <c r="AO8757" s="24"/>
      <c r="AR8757" s="24"/>
      <c r="AU8757" s="24"/>
    </row>
    <row r="8758">
      <c r="J8758" s="18"/>
      <c r="N8758" s="24"/>
      <c r="Q8758" s="24"/>
      <c r="T8758" s="24"/>
      <c r="W8758" s="24"/>
      <c r="Z8758" s="24"/>
      <c r="AC8758" s="24"/>
      <c r="AI8758" s="24"/>
      <c r="AL8758" s="24"/>
      <c r="AO8758" s="24"/>
      <c r="AR8758" s="24"/>
      <c r="AU8758" s="24"/>
    </row>
    <row r="8759">
      <c r="J8759" s="18"/>
      <c r="N8759" s="24"/>
      <c r="Q8759" s="24"/>
      <c r="T8759" s="24"/>
      <c r="W8759" s="24"/>
      <c r="Z8759" s="24"/>
      <c r="AC8759" s="24"/>
      <c r="AI8759" s="24"/>
      <c r="AL8759" s="24"/>
      <c r="AO8759" s="24"/>
      <c r="AR8759" s="24"/>
      <c r="AU8759" s="24"/>
    </row>
    <row r="8760">
      <c r="J8760" s="18"/>
      <c r="N8760" s="24"/>
      <c r="Q8760" s="24"/>
      <c r="T8760" s="24"/>
      <c r="W8760" s="24"/>
      <c r="Z8760" s="24"/>
      <c r="AC8760" s="24"/>
      <c r="AI8760" s="24"/>
      <c r="AL8760" s="24"/>
      <c r="AO8760" s="24"/>
      <c r="AR8760" s="24"/>
      <c r="AU8760" s="24"/>
    </row>
    <row r="8761">
      <c r="J8761" s="18"/>
      <c r="N8761" s="24"/>
      <c r="Q8761" s="24"/>
      <c r="T8761" s="24"/>
      <c r="W8761" s="24"/>
      <c r="Z8761" s="24"/>
      <c r="AC8761" s="24"/>
      <c r="AI8761" s="24"/>
      <c r="AL8761" s="24"/>
      <c r="AO8761" s="24"/>
      <c r="AR8761" s="24"/>
      <c r="AU8761" s="24"/>
    </row>
    <row r="8762">
      <c r="J8762" s="18"/>
      <c r="N8762" s="24"/>
      <c r="Q8762" s="24"/>
      <c r="T8762" s="24"/>
      <c r="W8762" s="24"/>
      <c r="Z8762" s="24"/>
      <c r="AC8762" s="24"/>
      <c r="AI8762" s="24"/>
      <c r="AL8762" s="24"/>
      <c r="AO8762" s="24"/>
      <c r="AR8762" s="24"/>
      <c r="AU8762" s="24"/>
    </row>
    <row r="8763">
      <c r="J8763" s="18"/>
      <c r="N8763" s="24"/>
      <c r="Q8763" s="24"/>
      <c r="T8763" s="24"/>
      <c r="W8763" s="24"/>
      <c r="Z8763" s="24"/>
      <c r="AC8763" s="24"/>
      <c r="AI8763" s="24"/>
      <c r="AL8763" s="24"/>
      <c r="AO8763" s="24"/>
      <c r="AR8763" s="24"/>
      <c r="AU8763" s="24"/>
    </row>
    <row r="8764">
      <c r="J8764" s="18"/>
      <c r="N8764" s="24"/>
      <c r="Q8764" s="24"/>
      <c r="T8764" s="24"/>
      <c r="W8764" s="24"/>
      <c r="Z8764" s="24"/>
      <c r="AC8764" s="24"/>
      <c r="AI8764" s="24"/>
      <c r="AL8764" s="24"/>
      <c r="AO8764" s="24"/>
      <c r="AR8764" s="24"/>
      <c r="AU8764" s="24"/>
    </row>
    <row r="8765">
      <c r="J8765" s="18"/>
      <c r="N8765" s="24"/>
      <c r="Q8765" s="24"/>
      <c r="T8765" s="24"/>
      <c r="W8765" s="24"/>
      <c r="Z8765" s="24"/>
      <c r="AC8765" s="24"/>
      <c r="AI8765" s="24"/>
      <c r="AL8765" s="24"/>
      <c r="AO8765" s="24"/>
      <c r="AR8765" s="24"/>
      <c r="AU8765" s="24"/>
    </row>
    <row r="8766">
      <c r="J8766" s="18"/>
      <c r="N8766" s="24"/>
      <c r="Q8766" s="24"/>
      <c r="T8766" s="24"/>
      <c r="W8766" s="24"/>
      <c r="Z8766" s="24"/>
      <c r="AC8766" s="24"/>
      <c r="AI8766" s="24"/>
      <c r="AL8766" s="24"/>
      <c r="AO8766" s="24"/>
      <c r="AR8766" s="24"/>
      <c r="AU8766" s="24"/>
    </row>
    <row r="8767">
      <c r="J8767" s="18"/>
      <c r="N8767" s="24"/>
      <c r="Q8767" s="24"/>
      <c r="T8767" s="24"/>
      <c r="W8767" s="24"/>
      <c r="Z8767" s="24"/>
      <c r="AC8767" s="24"/>
      <c r="AI8767" s="24"/>
      <c r="AL8767" s="24"/>
      <c r="AO8767" s="24"/>
      <c r="AR8767" s="24"/>
      <c r="AU8767" s="24"/>
    </row>
    <row r="8768">
      <c r="J8768" s="18"/>
      <c r="N8768" s="24"/>
      <c r="Q8768" s="24"/>
      <c r="T8768" s="24"/>
      <c r="W8768" s="24"/>
      <c r="Z8768" s="24"/>
      <c r="AC8768" s="24"/>
      <c r="AI8768" s="24"/>
      <c r="AL8768" s="24"/>
      <c r="AO8768" s="24"/>
      <c r="AR8768" s="24"/>
      <c r="AU8768" s="24"/>
    </row>
    <row r="8769">
      <c r="J8769" s="18"/>
      <c r="N8769" s="24"/>
      <c r="Q8769" s="24"/>
      <c r="T8769" s="24"/>
      <c r="W8769" s="24"/>
      <c r="Z8769" s="24"/>
      <c r="AC8769" s="24"/>
      <c r="AI8769" s="24"/>
      <c r="AL8769" s="24"/>
      <c r="AO8769" s="24"/>
      <c r="AR8769" s="24"/>
      <c r="AU8769" s="24"/>
    </row>
    <row r="8770">
      <c r="J8770" s="18"/>
      <c r="N8770" s="24"/>
      <c r="Q8770" s="24"/>
      <c r="T8770" s="24"/>
      <c r="W8770" s="24"/>
      <c r="Z8770" s="24"/>
      <c r="AC8770" s="24"/>
      <c r="AI8770" s="24"/>
      <c r="AL8770" s="24"/>
      <c r="AO8770" s="24"/>
      <c r="AR8770" s="24"/>
      <c r="AU8770" s="24"/>
    </row>
    <row r="8771">
      <c r="J8771" s="18"/>
      <c r="N8771" s="24"/>
      <c r="Q8771" s="24"/>
      <c r="T8771" s="24"/>
      <c r="W8771" s="24"/>
      <c r="Z8771" s="24"/>
      <c r="AC8771" s="24"/>
      <c r="AI8771" s="24"/>
      <c r="AL8771" s="24"/>
      <c r="AO8771" s="24"/>
      <c r="AR8771" s="24"/>
      <c r="AU8771" s="24"/>
    </row>
    <row r="8772">
      <c r="J8772" s="18"/>
      <c r="N8772" s="24"/>
      <c r="Q8772" s="24"/>
      <c r="T8772" s="24"/>
      <c r="W8772" s="24"/>
      <c r="Z8772" s="24"/>
      <c r="AC8772" s="24"/>
      <c r="AI8772" s="24"/>
      <c r="AL8772" s="24"/>
      <c r="AO8772" s="24"/>
      <c r="AR8772" s="24"/>
      <c r="AU8772" s="24"/>
    </row>
    <row r="8773">
      <c r="J8773" s="18"/>
      <c r="N8773" s="24"/>
      <c r="Q8773" s="24"/>
      <c r="T8773" s="24"/>
      <c r="W8773" s="24"/>
      <c r="Z8773" s="24"/>
      <c r="AC8773" s="24"/>
      <c r="AI8773" s="24"/>
      <c r="AL8773" s="24"/>
      <c r="AO8773" s="24"/>
      <c r="AR8773" s="24"/>
      <c r="AU8773" s="24"/>
    </row>
    <row r="8774">
      <c r="J8774" s="18"/>
      <c r="N8774" s="24"/>
      <c r="Q8774" s="24"/>
      <c r="T8774" s="24"/>
      <c r="W8774" s="24"/>
      <c r="Z8774" s="24"/>
      <c r="AC8774" s="24"/>
      <c r="AI8774" s="24"/>
      <c r="AL8774" s="24"/>
      <c r="AO8774" s="24"/>
      <c r="AR8774" s="24"/>
      <c r="AU8774" s="24"/>
    </row>
    <row r="8775">
      <c r="J8775" s="18"/>
      <c r="N8775" s="24"/>
      <c r="Q8775" s="24"/>
      <c r="T8775" s="24"/>
      <c r="W8775" s="24"/>
      <c r="Z8775" s="24"/>
      <c r="AC8775" s="24"/>
      <c r="AI8775" s="24"/>
      <c r="AL8775" s="24"/>
      <c r="AO8775" s="24"/>
      <c r="AR8775" s="24"/>
      <c r="AU8775" s="24"/>
    </row>
    <row r="8776">
      <c r="J8776" s="18"/>
      <c r="N8776" s="24"/>
      <c r="Q8776" s="24"/>
      <c r="T8776" s="24"/>
      <c r="W8776" s="24"/>
      <c r="Z8776" s="24"/>
      <c r="AC8776" s="24"/>
      <c r="AI8776" s="24"/>
      <c r="AL8776" s="24"/>
      <c r="AO8776" s="24"/>
      <c r="AR8776" s="24"/>
      <c r="AU8776" s="24"/>
    </row>
    <row r="8777">
      <c r="J8777" s="18"/>
      <c r="N8777" s="24"/>
      <c r="Q8777" s="24"/>
      <c r="T8777" s="24"/>
      <c r="W8777" s="24"/>
      <c r="Z8777" s="24"/>
      <c r="AC8777" s="24"/>
      <c r="AI8777" s="24"/>
      <c r="AL8777" s="24"/>
      <c r="AO8777" s="24"/>
      <c r="AR8777" s="24"/>
      <c r="AU8777" s="24"/>
    </row>
    <row r="8778">
      <c r="J8778" s="18"/>
      <c r="N8778" s="24"/>
      <c r="Q8778" s="24"/>
      <c r="T8778" s="24"/>
      <c r="W8778" s="24"/>
      <c r="Z8778" s="24"/>
      <c r="AC8778" s="24"/>
      <c r="AI8778" s="24"/>
      <c r="AL8778" s="24"/>
      <c r="AO8778" s="24"/>
      <c r="AR8778" s="24"/>
      <c r="AU8778" s="24"/>
    </row>
    <row r="8779">
      <c r="J8779" s="18"/>
      <c r="N8779" s="24"/>
      <c r="Q8779" s="24"/>
      <c r="T8779" s="24"/>
      <c r="W8779" s="24"/>
      <c r="Z8779" s="24"/>
      <c r="AC8779" s="24"/>
      <c r="AI8779" s="24"/>
      <c r="AL8779" s="24"/>
      <c r="AO8779" s="24"/>
      <c r="AR8779" s="24"/>
      <c r="AU8779" s="24"/>
    </row>
    <row r="8780">
      <c r="J8780" s="18"/>
      <c r="N8780" s="24"/>
      <c r="Q8780" s="24"/>
      <c r="T8780" s="24"/>
      <c r="W8780" s="24"/>
      <c r="Z8780" s="24"/>
      <c r="AC8780" s="24"/>
      <c r="AI8780" s="24"/>
      <c r="AL8780" s="24"/>
      <c r="AO8780" s="24"/>
      <c r="AR8780" s="24"/>
      <c r="AU8780" s="24"/>
    </row>
    <row r="8781">
      <c r="J8781" s="18"/>
      <c r="N8781" s="24"/>
      <c r="Q8781" s="24"/>
      <c r="T8781" s="24"/>
      <c r="W8781" s="24"/>
      <c r="Z8781" s="24"/>
      <c r="AC8781" s="24"/>
      <c r="AI8781" s="24"/>
      <c r="AL8781" s="24"/>
      <c r="AO8781" s="24"/>
      <c r="AR8781" s="24"/>
      <c r="AU8781" s="24"/>
    </row>
    <row r="8782">
      <c r="J8782" s="18"/>
      <c r="N8782" s="24"/>
      <c r="Q8782" s="24"/>
      <c r="T8782" s="24"/>
      <c r="W8782" s="24"/>
      <c r="Z8782" s="24"/>
      <c r="AC8782" s="24"/>
      <c r="AI8782" s="24"/>
      <c r="AL8782" s="24"/>
      <c r="AO8782" s="24"/>
      <c r="AR8782" s="24"/>
      <c r="AU8782" s="24"/>
    </row>
    <row r="8783">
      <c r="J8783" s="18"/>
      <c r="N8783" s="24"/>
      <c r="Q8783" s="24"/>
      <c r="T8783" s="24"/>
      <c r="W8783" s="24"/>
      <c r="Z8783" s="24"/>
      <c r="AC8783" s="24"/>
      <c r="AI8783" s="24"/>
      <c r="AL8783" s="24"/>
      <c r="AO8783" s="24"/>
      <c r="AR8783" s="24"/>
      <c r="AU8783" s="24"/>
    </row>
    <row r="8784">
      <c r="J8784" s="18"/>
      <c r="N8784" s="24"/>
      <c r="Q8784" s="24"/>
      <c r="T8784" s="24"/>
      <c r="W8784" s="24"/>
      <c r="Z8784" s="24"/>
      <c r="AC8784" s="24"/>
      <c r="AI8784" s="24"/>
      <c r="AL8784" s="24"/>
      <c r="AO8784" s="24"/>
      <c r="AR8784" s="24"/>
      <c r="AU8784" s="24"/>
    </row>
    <row r="8785">
      <c r="J8785" s="18"/>
      <c r="N8785" s="24"/>
      <c r="Q8785" s="24"/>
      <c r="T8785" s="24"/>
      <c r="W8785" s="24"/>
      <c r="Z8785" s="24"/>
      <c r="AC8785" s="24"/>
      <c r="AI8785" s="24"/>
      <c r="AL8785" s="24"/>
      <c r="AO8785" s="24"/>
      <c r="AR8785" s="24"/>
      <c r="AU8785" s="24"/>
    </row>
    <row r="8786">
      <c r="J8786" s="18"/>
      <c r="N8786" s="24"/>
      <c r="Q8786" s="24"/>
      <c r="T8786" s="24"/>
      <c r="W8786" s="24"/>
      <c r="Z8786" s="24"/>
      <c r="AC8786" s="24"/>
      <c r="AI8786" s="24"/>
      <c r="AL8786" s="24"/>
      <c r="AO8786" s="24"/>
      <c r="AR8786" s="24"/>
      <c r="AU8786" s="24"/>
    </row>
    <row r="8787">
      <c r="J8787" s="18"/>
      <c r="N8787" s="24"/>
      <c r="Q8787" s="24"/>
      <c r="T8787" s="24"/>
      <c r="W8787" s="24"/>
      <c r="Z8787" s="24"/>
      <c r="AC8787" s="24"/>
      <c r="AI8787" s="24"/>
      <c r="AL8787" s="24"/>
      <c r="AO8787" s="24"/>
      <c r="AR8787" s="24"/>
      <c r="AU8787" s="24"/>
    </row>
    <row r="8788">
      <c r="J8788" s="18"/>
      <c r="N8788" s="24"/>
      <c r="Q8788" s="24"/>
      <c r="T8788" s="24"/>
      <c r="W8788" s="24"/>
      <c r="Z8788" s="24"/>
      <c r="AC8788" s="24"/>
      <c r="AI8788" s="24"/>
      <c r="AL8788" s="24"/>
      <c r="AO8788" s="24"/>
      <c r="AR8788" s="24"/>
      <c r="AU8788" s="24"/>
    </row>
    <row r="8789">
      <c r="J8789" s="18"/>
      <c r="N8789" s="24"/>
      <c r="Q8789" s="24"/>
      <c r="T8789" s="24"/>
      <c r="W8789" s="24"/>
      <c r="Z8789" s="24"/>
      <c r="AC8789" s="24"/>
      <c r="AI8789" s="24"/>
      <c r="AL8789" s="24"/>
      <c r="AO8789" s="24"/>
      <c r="AR8789" s="24"/>
      <c r="AU8789" s="24"/>
    </row>
    <row r="8790">
      <c r="J8790" s="18"/>
      <c r="N8790" s="24"/>
      <c r="Q8790" s="24"/>
      <c r="T8790" s="24"/>
      <c r="W8790" s="24"/>
      <c r="Z8790" s="24"/>
      <c r="AC8790" s="24"/>
      <c r="AI8790" s="24"/>
      <c r="AL8790" s="24"/>
      <c r="AO8790" s="24"/>
      <c r="AR8790" s="24"/>
      <c r="AU8790" s="24"/>
    </row>
    <row r="8791">
      <c r="J8791" s="18"/>
      <c r="N8791" s="24"/>
      <c r="Q8791" s="24"/>
      <c r="T8791" s="24"/>
      <c r="W8791" s="24"/>
      <c r="Z8791" s="24"/>
      <c r="AC8791" s="24"/>
      <c r="AI8791" s="24"/>
      <c r="AL8791" s="24"/>
      <c r="AO8791" s="24"/>
      <c r="AR8791" s="24"/>
      <c r="AU8791" s="24"/>
    </row>
    <row r="8792">
      <c r="J8792" s="18"/>
      <c r="N8792" s="24"/>
      <c r="Q8792" s="24"/>
      <c r="T8792" s="24"/>
      <c r="W8792" s="24"/>
      <c r="Z8792" s="24"/>
      <c r="AC8792" s="24"/>
      <c r="AI8792" s="24"/>
      <c r="AL8792" s="24"/>
      <c r="AO8792" s="24"/>
      <c r="AR8792" s="24"/>
      <c r="AU8792" s="24"/>
    </row>
    <row r="8793">
      <c r="J8793" s="18"/>
      <c r="N8793" s="24"/>
      <c r="Q8793" s="24"/>
      <c r="T8793" s="24"/>
      <c r="W8793" s="24"/>
      <c r="Z8793" s="24"/>
      <c r="AC8793" s="24"/>
      <c r="AI8793" s="24"/>
      <c r="AL8793" s="24"/>
      <c r="AO8793" s="24"/>
      <c r="AR8793" s="24"/>
      <c r="AU8793" s="24"/>
    </row>
    <row r="8794">
      <c r="J8794" s="18"/>
      <c r="N8794" s="24"/>
      <c r="Q8794" s="24"/>
      <c r="T8794" s="24"/>
      <c r="W8794" s="24"/>
      <c r="Z8794" s="24"/>
      <c r="AC8794" s="24"/>
      <c r="AI8794" s="24"/>
      <c r="AL8794" s="24"/>
      <c r="AO8794" s="24"/>
      <c r="AR8794" s="24"/>
      <c r="AU8794" s="24"/>
    </row>
    <row r="8795">
      <c r="J8795" s="18"/>
      <c r="N8795" s="24"/>
      <c r="Q8795" s="24"/>
      <c r="T8795" s="24"/>
      <c r="W8795" s="24"/>
      <c r="Z8795" s="24"/>
      <c r="AC8795" s="24"/>
      <c r="AI8795" s="24"/>
      <c r="AL8795" s="24"/>
      <c r="AO8795" s="24"/>
      <c r="AR8795" s="24"/>
      <c r="AU8795" s="24"/>
    </row>
    <row r="8796">
      <c r="J8796" s="18"/>
      <c r="N8796" s="24"/>
      <c r="Q8796" s="24"/>
      <c r="T8796" s="24"/>
      <c r="W8796" s="24"/>
      <c r="Z8796" s="24"/>
      <c r="AC8796" s="24"/>
      <c r="AI8796" s="24"/>
      <c r="AL8796" s="24"/>
      <c r="AO8796" s="24"/>
      <c r="AR8796" s="24"/>
      <c r="AU8796" s="24"/>
    </row>
    <row r="8797">
      <c r="J8797" s="18"/>
      <c r="N8797" s="24"/>
      <c r="Q8797" s="24"/>
      <c r="T8797" s="24"/>
      <c r="W8797" s="24"/>
      <c r="Z8797" s="24"/>
      <c r="AC8797" s="24"/>
      <c r="AI8797" s="24"/>
      <c r="AL8797" s="24"/>
      <c r="AO8797" s="24"/>
      <c r="AR8797" s="24"/>
      <c r="AU8797" s="24"/>
    </row>
    <row r="8798">
      <c r="J8798" s="18"/>
      <c r="N8798" s="24"/>
      <c r="Q8798" s="24"/>
      <c r="T8798" s="24"/>
      <c r="W8798" s="24"/>
      <c r="Z8798" s="24"/>
      <c r="AC8798" s="24"/>
      <c r="AI8798" s="24"/>
      <c r="AL8798" s="24"/>
      <c r="AO8798" s="24"/>
      <c r="AR8798" s="24"/>
      <c r="AU8798" s="24"/>
    </row>
    <row r="8799">
      <c r="J8799" s="18"/>
      <c r="N8799" s="24"/>
      <c r="Q8799" s="24"/>
      <c r="T8799" s="24"/>
      <c r="W8799" s="24"/>
      <c r="Z8799" s="24"/>
      <c r="AC8799" s="24"/>
      <c r="AI8799" s="24"/>
      <c r="AL8799" s="24"/>
      <c r="AO8799" s="24"/>
      <c r="AR8799" s="24"/>
      <c r="AU8799" s="24"/>
    </row>
    <row r="8800">
      <c r="J8800" s="18"/>
      <c r="N8800" s="24"/>
      <c r="Q8800" s="24"/>
      <c r="T8800" s="24"/>
      <c r="W8800" s="24"/>
      <c r="Z8800" s="24"/>
      <c r="AC8800" s="24"/>
      <c r="AI8800" s="24"/>
      <c r="AL8800" s="24"/>
      <c r="AO8800" s="24"/>
      <c r="AR8800" s="24"/>
      <c r="AU8800" s="24"/>
    </row>
    <row r="8801">
      <c r="J8801" s="18"/>
      <c r="N8801" s="24"/>
      <c r="Q8801" s="24"/>
      <c r="T8801" s="24"/>
      <c r="W8801" s="24"/>
      <c r="Z8801" s="24"/>
      <c r="AC8801" s="24"/>
      <c r="AI8801" s="24"/>
      <c r="AL8801" s="24"/>
      <c r="AO8801" s="24"/>
      <c r="AR8801" s="24"/>
      <c r="AU8801" s="24"/>
    </row>
    <row r="8802">
      <c r="J8802" s="18"/>
      <c r="N8802" s="24"/>
      <c r="Q8802" s="24"/>
      <c r="T8802" s="24"/>
      <c r="W8802" s="24"/>
      <c r="Z8802" s="24"/>
      <c r="AC8802" s="24"/>
      <c r="AI8802" s="24"/>
      <c r="AL8802" s="24"/>
      <c r="AO8802" s="24"/>
      <c r="AR8802" s="24"/>
      <c r="AU8802" s="24"/>
    </row>
    <row r="8803">
      <c r="J8803" s="18"/>
      <c r="N8803" s="24"/>
      <c r="Q8803" s="24"/>
      <c r="T8803" s="24"/>
      <c r="W8803" s="24"/>
      <c r="Z8803" s="24"/>
      <c r="AC8803" s="24"/>
      <c r="AI8803" s="24"/>
      <c r="AL8803" s="24"/>
      <c r="AO8803" s="24"/>
      <c r="AR8803" s="24"/>
      <c r="AU8803" s="24"/>
    </row>
    <row r="8804">
      <c r="J8804" s="18"/>
      <c r="N8804" s="24"/>
      <c r="Q8804" s="24"/>
      <c r="T8804" s="24"/>
      <c r="W8804" s="24"/>
      <c r="Z8804" s="24"/>
      <c r="AC8804" s="24"/>
      <c r="AI8804" s="24"/>
      <c r="AL8804" s="24"/>
      <c r="AO8804" s="24"/>
      <c r="AR8804" s="24"/>
      <c r="AU8804" s="24"/>
    </row>
    <row r="8805">
      <c r="J8805" s="18"/>
      <c r="N8805" s="24"/>
      <c r="Q8805" s="24"/>
      <c r="T8805" s="24"/>
      <c r="W8805" s="24"/>
      <c r="Z8805" s="24"/>
      <c r="AC8805" s="24"/>
      <c r="AI8805" s="24"/>
      <c r="AL8805" s="24"/>
      <c r="AO8805" s="24"/>
      <c r="AR8805" s="24"/>
      <c r="AU8805" s="24"/>
    </row>
    <row r="8806">
      <c r="J8806" s="18"/>
      <c r="N8806" s="24"/>
      <c r="Q8806" s="24"/>
      <c r="T8806" s="24"/>
      <c r="W8806" s="24"/>
      <c r="Z8806" s="24"/>
      <c r="AC8806" s="24"/>
      <c r="AI8806" s="24"/>
      <c r="AL8806" s="24"/>
      <c r="AO8806" s="24"/>
      <c r="AR8806" s="24"/>
      <c r="AU8806" s="24"/>
    </row>
    <row r="8807">
      <c r="J8807" s="18"/>
      <c r="N8807" s="24"/>
      <c r="Q8807" s="24"/>
      <c r="T8807" s="24"/>
      <c r="W8807" s="24"/>
      <c r="Z8807" s="24"/>
      <c r="AC8807" s="24"/>
      <c r="AI8807" s="24"/>
      <c r="AL8807" s="24"/>
      <c r="AO8807" s="24"/>
      <c r="AR8807" s="24"/>
      <c r="AU8807" s="24"/>
    </row>
    <row r="8808">
      <c r="J8808" s="18"/>
      <c r="N8808" s="24"/>
      <c r="Q8808" s="24"/>
      <c r="T8808" s="24"/>
      <c r="W8808" s="24"/>
      <c r="Z8808" s="24"/>
      <c r="AC8808" s="24"/>
      <c r="AI8808" s="24"/>
      <c r="AL8808" s="24"/>
      <c r="AO8808" s="24"/>
      <c r="AR8808" s="24"/>
      <c r="AU8808" s="24"/>
    </row>
    <row r="8809">
      <c r="J8809" s="18"/>
      <c r="N8809" s="24"/>
      <c r="Q8809" s="24"/>
      <c r="T8809" s="24"/>
      <c r="W8809" s="24"/>
      <c r="Z8809" s="24"/>
      <c r="AC8809" s="24"/>
      <c r="AI8809" s="24"/>
      <c r="AL8809" s="24"/>
      <c r="AO8809" s="24"/>
      <c r="AR8809" s="24"/>
      <c r="AU8809" s="24"/>
    </row>
    <row r="8810">
      <c r="J8810" s="18"/>
      <c r="N8810" s="24"/>
      <c r="Q8810" s="24"/>
      <c r="T8810" s="24"/>
      <c r="W8810" s="24"/>
      <c r="Z8810" s="24"/>
      <c r="AC8810" s="24"/>
      <c r="AI8810" s="24"/>
      <c r="AL8810" s="24"/>
      <c r="AO8810" s="24"/>
      <c r="AR8810" s="24"/>
      <c r="AU8810" s="24"/>
    </row>
    <row r="8811">
      <c r="J8811" s="18"/>
      <c r="N8811" s="24"/>
      <c r="Q8811" s="24"/>
      <c r="T8811" s="24"/>
      <c r="W8811" s="24"/>
      <c r="Z8811" s="24"/>
      <c r="AC8811" s="24"/>
      <c r="AI8811" s="24"/>
      <c r="AL8811" s="24"/>
      <c r="AO8811" s="24"/>
      <c r="AR8811" s="24"/>
      <c r="AU8811" s="24"/>
    </row>
    <row r="8812">
      <c r="J8812" s="18"/>
      <c r="N8812" s="24"/>
      <c r="Q8812" s="24"/>
      <c r="T8812" s="24"/>
      <c r="W8812" s="24"/>
      <c r="Z8812" s="24"/>
      <c r="AC8812" s="24"/>
      <c r="AI8812" s="24"/>
      <c r="AL8812" s="24"/>
      <c r="AO8812" s="24"/>
      <c r="AR8812" s="24"/>
      <c r="AU8812" s="24"/>
    </row>
    <row r="8813">
      <c r="J8813" s="18"/>
      <c r="N8813" s="24"/>
      <c r="Q8813" s="24"/>
      <c r="T8813" s="24"/>
      <c r="W8813" s="24"/>
      <c r="Z8813" s="24"/>
      <c r="AC8813" s="24"/>
      <c r="AI8813" s="24"/>
      <c r="AL8813" s="24"/>
      <c r="AO8813" s="24"/>
      <c r="AR8813" s="24"/>
      <c r="AU8813" s="24"/>
    </row>
    <row r="8814">
      <c r="J8814" s="18"/>
      <c r="N8814" s="24"/>
      <c r="Q8814" s="24"/>
      <c r="T8814" s="24"/>
      <c r="W8814" s="24"/>
      <c r="Z8814" s="24"/>
      <c r="AC8814" s="24"/>
      <c r="AI8814" s="24"/>
      <c r="AL8814" s="24"/>
      <c r="AO8814" s="24"/>
      <c r="AR8814" s="24"/>
      <c r="AU8814" s="24"/>
    </row>
    <row r="8815">
      <c r="J8815" s="18"/>
      <c r="N8815" s="24"/>
      <c r="Q8815" s="24"/>
      <c r="T8815" s="24"/>
      <c r="W8815" s="24"/>
      <c r="Z8815" s="24"/>
      <c r="AC8815" s="24"/>
      <c r="AI8815" s="24"/>
      <c r="AL8815" s="24"/>
      <c r="AO8815" s="24"/>
      <c r="AR8815" s="24"/>
      <c r="AU8815" s="24"/>
    </row>
    <row r="8816">
      <c r="J8816" s="18"/>
      <c r="N8816" s="24"/>
      <c r="Q8816" s="24"/>
      <c r="T8816" s="24"/>
      <c r="W8816" s="24"/>
      <c r="Z8816" s="24"/>
      <c r="AC8816" s="24"/>
      <c r="AI8816" s="24"/>
      <c r="AL8816" s="24"/>
      <c r="AO8816" s="24"/>
      <c r="AR8816" s="24"/>
      <c r="AU8816" s="24"/>
    </row>
    <row r="8817">
      <c r="J8817" s="18"/>
      <c r="N8817" s="24"/>
      <c r="Q8817" s="24"/>
      <c r="T8817" s="24"/>
      <c r="W8817" s="24"/>
      <c r="Z8817" s="24"/>
      <c r="AC8817" s="24"/>
      <c r="AI8817" s="24"/>
      <c r="AL8817" s="24"/>
      <c r="AO8817" s="24"/>
      <c r="AR8817" s="24"/>
      <c r="AU8817" s="24"/>
    </row>
    <row r="8818">
      <c r="J8818" s="18"/>
      <c r="N8818" s="24"/>
      <c r="Q8818" s="24"/>
      <c r="T8818" s="24"/>
      <c r="W8818" s="24"/>
      <c r="Z8818" s="24"/>
      <c r="AC8818" s="24"/>
      <c r="AI8818" s="24"/>
      <c r="AL8818" s="24"/>
      <c r="AO8818" s="24"/>
      <c r="AR8818" s="24"/>
      <c r="AU8818" s="24"/>
    </row>
    <row r="8819">
      <c r="J8819" s="18"/>
      <c r="N8819" s="24"/>
      <c r="Q8819" s="24"/>
      <c r="T8819" s="24"/>
      <c r="W8819" s="24"/>
      <c r="Z8819" s="24"/>
      <c r="AC8819" s="24"/>
      <c r="AI8819" s="24"/>
      <c r="AL8819" s="24"/>
      <c r="AO8819" s="24"/>
      <c r="AR8819" s="24"/>
      <c r="AU8819" s="24"/>
    </row>
    <row r="8820">
      <c r="J8820" s="18"/>
      <c r="N8820" s="24"/>
      <c r="Q8820" s="24"/>
      <c r="T8820" s="24"/>
      <c r="W8820" s="24"/>
      <c r="Z8820" s="24"/>
      <c r="AC8820" s="24"/>
      <c r="AI8820" s="24"/>
      <c r="AL8820" s="24"/>
      <c r="AO8820" s="24"/>
      <c r="AR8820" s="24"/>
      <c r="AU8820" s="24"/>
    </row>
    <row r="8821">
      <c r="J8821" s="18"/>
      <c r="N8821" s="24"/>
      <c r="Q8821" s="24"/>
      <c r="T8821" s="24"/>
      <c r="W8821" s="24"/>
      <c r="Z8821" s="24"/>
      <c r="AC8821" s="24"/>
      <c r="AI8821" s="24"/>
      <c r="AL8821" s="24"/>
      <c r="AO8821" s="24"/>
      <c r="AR8821" s="24"/>
      <c r="AU8821" s="24"/>
    </row>
    <row r="8822">
      <c r="J8822" s="18"/>
      <c r="N8822" s="24"/>
      <c r="Q8822" s="24"/>
      <c r="T8822" s="24"/>
      <c r="W8822" s="24"/>
      <c r="Z8822" s="24"/>
      <c r="AC8822" s="24"/>
      <c r="AI8822" s="24"/>
      <c r="AL8822" s="24"/>
      <c r="AO8822" s="24"/>
      <c r="AR8822" s="24"/>
      <c r="AU8822" s="24"/>
    </row>
    <row r="8823">
      <c r="J8823" s="18"/>
      <c r="N8823" s="24"/>
      <c r="Q8823" s="24"/>
      <c r="T8823" s="24"/>
      <c r="W8823" s="24"/>
      <c r="Z8823" s="24"/>
      <c r="AC8823" s="24"/>
      <c r="AI8823" s="24"/>
      <c r="AL8823" s="24"/>
      <c r="AO8823" s="24"/>
      <c r="AR8823" s="24"/>
      <c r="AU8823" s="24"/>
    </row>
    <row r="8824">
      <c r="J8824" s="18"/>
      <c r="N8824" s="24"/>
      <c r="Q8824" s="24"/>
      <c r="T8824" s="24"/>
      <c r="W8824" s="24"/>
      <c r="Z8824" s="24"/>
      <c r="AC8824" s="24"/>
      <c r="AI8824" s="24"/>
      <c r="AL8824" s="24"/>
      <c r="AO8824" s="24"/>
      <c r="AR8824" s="24"/>
      <c r="AU8824" s="24"/>
    </row>
    <row r="8825">
      <c r="J8825" s="18"/>
      <c r="N8825" s="24"/>
      <c r="Q8825" s="24"/>
      <c r="T8825" s="24"/>
      <c r="W8825" s="24"/>
      <c r="Z8825" s="24"/>
      <c r="AC8825" s="24"/>
      <c r="AI8825" s="24"/>
      <c r="AL8825" s="24"/>
      <c r="AO8825" s="24"/>
      <c r="AR8825" s="24"/>
      <c r="AU8825" s="24"/>
    </row>
    <row r="8826">
      <c r="J8826" s="18"/>
      <c r="N8826" s="24"/>
      <c r="Q8826" s="24"/>
      <c r="T8826" s="24"/>
      <c r="W8826" s="24"/>
      <c r="Z8826" s="24"/>
      <c r="AC8826" s="24"/>
      <c r="AI8826" s="24"/>
      <c r="AL8826" s="24"/>
      <c r="AO8826" s="24"/>
      <c r="AR8826" s="24"/>
      <c r="AU8826" s="24"/>
    </row>
    <row r="8827">
      <c r="J8827" s="18"/>
      <c r="N8827" s="24"/>
      <c r="Q8827" s="24"/>
      <c r="T8827" s="24"/>
      <c r="W8827" s="24"/>
      <c r="Z8827" s="24"/>
      <c r="AC8827" s="24"/>
      <c r="AI8827" s="24"/>
      <c r="AL8827" s="24"/>
      <c r="AO8827" s="24"/>
      <c r="AR8827" s="24"/>
      <c r="AU8827" s="24"/>
    </row>
    <row r="8828">
      <c r="J8828" s="18"/>
      <c r="N8828" s="24"/>
      <c r="Q8828" s="24"/>
      <c r="T8828" s="24"/>
      <c r="W8828" s="24"/>
      <c r="Z8828" s="24"/>
      <c r="AC8828" s="24"/>
      <c r="AI8828" s="24"/>
      <c r="AL8828" s="24"/>
      <c r="AO8828" s="24"/>
      <c r="AR8828" s="24"/>
      <c r="AU8828" s="24"/>
    </row>
    <row r="8829">
      <c r="J8829" s="18"/>
      <c r="N8829" s="24"/>
      <c r="Q8829" s="24"/>
      <c r="T8829" s="24"/>
      <c r="W8829" s="24"/>
      <c r="Z8829" s="24"/>
      <c r="AC8829" s="24"/>
      <c r="AI8829" s="24"/>
      <c r="AL8829" s="24"/>
      <c r="AO8829" s="24"/>
      <c r="AR8829" s="24"/>
      <c r="AU8829" s="24"/>
    </row>
    <row r="8830">
      <c r="J8830" s="18"/>
      <c r="N8830" s="24"/>
      <c r="Q8830" s="24"/>
      <c r="T8830" s="24"/>
      <c r="W8830" s="24"/>
      <c r="Z8830" s="24"/>
      <c r="AC8830" s="24"/>
      <c r="AI8830" s="24"/>
      <c r="AL8830" s="24"/>
      <c r="AO8830" s="24"/>
      <c r="AR8830" s="24"/>
      <c r="AU8830" s="24"/>
    </row>
    <row r="8831">
      <c r="J8831" s="18"/>
      <c r="N8831" s="24"/>
      <c r="Q8831" s="24"/>
      <c r="T8831" s="24"/>
      <c r="W8831" s="24"/>
      <c r="Z8831" s="24"/>
      <c r="AC8831" s="24"/>
      <c r="AI8831" s="24"/>
      <c r="AL8831" s="24"/>
      <c r="AO8831" s="24"/>
      <c r="AR8831" s="24"/>
      <c r="AU8831" s="24"/>
    </row>
    <row r="8832">
      <c r="J8832" s="18"/>
      <c r="N8832" s="24"/>
      <c r="Q8832" s="24"/>
      <c r="T8832" s="24"/>
      <c r="W8832" s="24"/>
      <c r="Z8832" s="24"/>
      <c r="AC8832" s="24"/>
      <c r="AI8832" s="24"/>
      <c r="AL8832" s="24"/>
      <c r="AO8832" s="24"/>
      <c r="AR8832" s="24"/>
      <c r="AU8832" s="24"/>
    </row>
    <row r="8833">
      <c r="J8833" s="18"/>
      <c r="N8833" s="24"/>
      <c r="Q8833" s="24"/>
      <c r="T8833" s="24"/>
      <c r="W8833" s="24"/>
      <c r="Z8833" s="24"/>
      <c r="AC8833" s="24"/>
      <c r="AI8833" s="24"/>
      <c r="AL8833" s="24"/>
      <c r="AO8833" s="24"/>
      <c r="AR8833" s="24"/>
      <c r="AU8833" s="24"/>
    </row>
    <row r="8834">
      <c r="J8834" s="18"/>
      <c r="N8834" s="24"/>
      <c r="Q8834" s="24"/>
      <c r="T8834" s="24"/>
      <c r="W8834" s="24"/>
      <c r="Z8834" s="24"/>
      <c r="AC8834" s="24"/>
      <c r="AI8834" s="24"/>
      <c r="AL8834" s="24"/>
      <c r="AO8834" s="24"/>
      <c r="AR8834" s="24"/>
      <c r="AU8834" s="24"/>
    </row>
    <row r="8835">
      <c r="J8835" s="18"/>
      <c r="N8835" s="24"/>
      <c r="Q8835" s="24"/>
      <c r="T8835" s="24"/>
      <c r="W8835" s="24"/>
      <c r="Z8835" s="24"/>
      <c r="AC8835" s="24"/>
      <c r="AI8835" s="24"/>
      <c r="AL8835" s="24"/>
      <c r="AO8835" s="24"/>
      <c r="AR8835" s="24"/>
      <c r="AU8835" s="24"/>
    </row>
    <row r="8836">
      <c r="J8836" s="18"/>
      <c r="N8836" s="24"/>
      <c r="Q8836" s="24"/>
      <c r="T8836" s="24"/>
      <c r="W8836" s="24"/>
      <c r="Z8836" s="24"/>
      <c r="AC8836" s="24"/>
      <c r="AI8836" s="24"/>
      <c r="AL8836" s="24"/>
      <c r="AO8836" s="24"/>
      <c r="AR8836" s="24"/>
      <c r="AU8836" s="24"/>
    </row>
    <row r="8837">
      <c r="J8837" s="18"/>
      <c r="N8837" s="24"/>
      <c r="Q8837" s="24"/>
      <c r="T8837" s="24"/>
      <c r="W8837" s="24"/>
      <c r="Z8837" s="24"/>
      <c r="AC8837" s="24"/>
      <c r="AI8837" s="24"/>
      <c r="AL8837" s="24"/>
      <c r="AO8837" s="24"/>
      <c r="AR8837" s="24"/>
      <c r="AU8837" s="24"/>
    </row>
    <row r="8838">
      <c r="J8838" s="18"/>
      <c r="N8838" s="24"/>
      <c r="Q8838" s="24"/>
      <c r="T8838" s="24"/>
      <c r="W8838" s="24"/>
      <c r="Z8838" s="24"/>
      <c r="AC8838" s="24"/>
      <c r="AI8838" s="24"/>
      <c r="AL8838" s="24"/>
      <c r="AO8838" s="24"/>
      <c r="AR8838" s="24"/>
      <c r="AU8838" s="24"/>
    </row>
    <row r="8839">
      <c r="J8839" s="18"/>
      <c r="N8839" s="24"/>
      <c r="Q8839" s="24"/>
      <c r="T8839" s="24"/>
      <c r="W8839" s="24"/>
      <c r="Z8839" s="24"/>
      <c r="AC8839" s="24"/>
      <c r="AI8839" s="24"/>
      <c r="AL8839" s="24"/>
      <c r="AO8839" s="24"/>
      <c r="AR8839" s="24"/>
      <c r="AU8839" s="24"/>
    </row>
    <row r="8840">
      <c r="J8840" s="18"/>
      <c r="N8840" s="24"/>
      <c r="Q8840" s="24"/>
      <c r="T8840" s="24"/>
      <c r="W8840" s="24"/>
      <c r="Z8840" s="24"/>
      <c r="AC8840" s="24"/>
      <c r="AI8840" s="24"/>
      <c r="AL8840" s="24"/>
      <c r="AO8840" s="24"/>
      <c r="AR8840" s="24"/>
      <c r="AU8840" s="24"/>
    </row>
    <row r="8841">
      <c r="J8841" s="18"/>
      <c r="N8841" s="24"/>
      <c r="Q8841" s="24"/>
      <c r="T8841" s="24"/>
      <c r="W8841" s="24"/>
      <c r="Z8841" s="24"/>
      <c r="AC8841" s="24"/>
      <c r="AI8841" s="24"/>
      <c r="AL8841" s="24"/>
      <c r="AO8841" s="24"/>
      <c r="AR8841" s="24"/>
      <c r="AU8841" s="24"/>
    </row>
    <row r="8842">
      <c r="J8842" s="18"/>
      <c r="N8842" s="24"/>
      <c r="Q8842" s="24"/>
      <c r="T8842" s="24"/>
      <c r="W8842" s="24"/>
      <c r="Z8842" s="24"/>
      <c r="AC8842" s="24"/>
      <c r="AI8842" s="24"/>
      <c r="AL8842" s="24"/>
      <c r="AO8842" s="24"/>
      <c r="AR8842" s="24"/>
      <c r="AU8842" s="24"/>
    </row>
    <row r="8843">
      <c r="J8843" s="18"/>
      <c r="N8843" s="24"/>
      <c r="Q8843" s="24"/>
      <c r="T8843" s="24"/>
      <c r="W8843" s="24"/>
      <c r="Z8843" s="24"/>
      <c r="AC8843" s="24"/>
      <c r="AI8843" s="24"/>
      <c r="AL8843" s="24"/>
      <c r="AO8843" s="24"/>
      <c r="AR8843" s="24"/>
      <c r="AU8843" s="24"/>
    </row>
    <row r="8844">
      <c r="J8844" s="18"/>
      <c r="N8844" s="24"/>
      <c r="Q8844" s="24"/>
      <c r="T8844" s="24"/>
      <c r="W8844" s="24"/>
      <c r="Z8844" s="24"/>
      <c r="AC8844" s="24"/>
      <c r="AI8844" s="24"/>
      <c r="AL8844" s="24"/>
      <c r="AO8844" s="24"/>
      <c r="AR8844" s="24"/>
      <c r="AU8844" s="24"/>
    </row>
    <row r="8845">
      <c r="J8845" s="18"/>
      <c r="N8845" s="24"/>
      <c r="Q8845" s="24"/>
      <c r="T8845" s="24"/>
      <c r="W8845" s="24"/>
      <c r="Z8845" s="24"/>
      <c r="AC8845" s="24"/>
      <c r="AI8845" s="24"/>
      <c r="AL8845" s="24"/>
      <c r="AO8845" s="24"/>
      <c r="AR8845" s="24"/>
      <c r="AU8845" s="24"/>
    </row>
    <row r="8846">
      <c r="J8846" s="18"/>
      <c r="N8846" s="24"/>
      <c r="Q8846" s="24"/>
      <c r="T8846" s="24"/>
      <c r="W8846" s="24"/>
      <c r="Z8846" s="24"/>
      <c r="AC8846" s="24"/>
      <c r="AI8846" s="24"/>
      <c r="AL8846" s="24"/>
      <c r="AO8846" s="24"/>
      <c r="AR8846" s="24"/>
      <c r="AU8846" s="24"/>
    </row>
    <row r="8847">
      <c r="J8847" s="18"/>
      <c r="N8847" s="24"/>
      <c r="Q8847" s="24"/>
      <c r="T8847" s="24"/>
      <c r="W8847" s="24"/>
      <c r="Z8847" s="24"/>
      <c r="AC8847" s="24"/>
      <c r="AI8847" s="24"/>
      <c r="AL8847" s="24"/>
      <c r="AO8847" s="24"/>
      <c r="AR8847" s="24"/>
      <c r="AU8847" s="24"/>
    </row>
    <row r="8848">
      <c r="J8848" s="18"/>
      <c r="N8848" s="24"/>
      <c r="Q8848" s="24"/>
      <c r="T8848" s="24"/>
      <c r="W8848" s="24"/>
      <c r="Z8848" s="24"/>
      <c r="AC8848" s="24"/>
      <c r="AI8848" s="24"/>
      <c r="AL8848" s="24"/>
      <c r="AO8848" s="24"/>
      <c r="AR8848" s="24"/>
      <c r="AU8848" s="24"/>
    </row>
    <row r="8849">
      <c r="J8849" s="18"/>
      <c r="N8849" s="24"/>
      <c r="Q8849" s="24"/>
      <c r="T8849" s="24"/>
      <c r="W8849" s="24"/>
      <c r="Z8849" s="24"/>
      <c r="AC8849" s="24"/>
      <c r="AI8849" s="24"/>
      <c r="AL8849" s="24"/>
      <c r="AO8849" s="24"/>
      <c r="AR8849" s="24"/>
      <c r="AU8849" s="24"/>
    </row>
    <row r="8850">
      <c r="J8850" s="18"/>
      <c r="N8850" s="24"/>
      <c r="Q8850" s="24"/>
      <c r="T8850" s="24"/>
      <c r="W8850" s="24"/>
      <c r="Z8850" s="24"/>
      <c r="AC8850" s="24"/>
      <c r="AI8850" s="24"/>
      <c r="AL8850" s="24"/>
      <c r="AO8850" s="24"/>
      <c r="AR8850" s="24"/>
      <c r="AU8850" s="24"/>
    </row>
    <row r="8851">
      <c r="J8851" s="18"/>
      <c r="N8851" s="24"/>
      <c r="Q8851" s="24"/>
      <c r="T8851" s="24"/>
      <c r="W8851" s="24"/>
      <c r="Z8851" s="24"/>
      <c r="AC8851" s="24"/>
      <c r="AI8851" s="24"/>
      <c r="AL8851" s="24"/>
      <c r="AO8851" s="24"/>
      <c r="AR8851" s="24"/>
      <c r="AU8851" s="24"/>
    </row>
    <row r="8852">
      <c r="J8852" s="18"/>
      <c r="N8852" s="24"/>
      <c r="Q8852" s="24"/>
      <c r="T8852" s="24"/>
      <c r="W8852" s="24"/>
      <c r="Z8852" s="24"/>
      <c r="AC8852" s="24"/>
      <c r="AI8852" s="24"/>
      <c r="AL8852" s="24"/>
      <c r="AO8852" s="24"/>
      <c r="AR8852" s="24"/>
      <c r="AU8852" s="24"/>
    </row>
    <row r="8853">
      <c r="J8853" s="18"/>
      <c r="N8853" s="24"/>
      <c r="Q8853" s="24"/>
      <c r="T8853" s="24"/>
      <c r="W8853" s="24"/>
      <c r="Z8853" s="24"/>
      <c r="AC8853" s="24"/>
      <c r="AI8853" s="24"/>
      <c r="AL8853" s="24"/>
      <c r="AO8853" s="24"/>
      <c r="AR8853" s="24"/>
      <c r="AU8853" s="24"/>
    </row>
    <row r="8854">
      <c r="J8854" s="18"/>
      <c r="N8854" s="24"/>
      <c r="Q8854" s="24"/>
      <c r="T8854" s="24"/>
      <c r="W8854" s="24"/>
      <c r="Z8854" s="24"/>
      <c r="AC8854" s="24"/>
      <c r="AI8854" s="24"/>
      <c r="AL8854" s="24"/>
      <c r="AO8854" s="24"/>
      <c r="AR8854" s="24"/>
      <c r="AU8854" s="24"/>
    </row>
    <row r="8855">
      <c r="J8855" s="18"/>
      <c r="N8855" s="24"/>
      <c r="Q8855" s="24"/>
      <c r="T8855" s="24"/>
      <c r="W8855" s="24"/>
      <c r="Z8855" s="24"/>
      <c r="AC8855" s="24"/>
      <c r="AI8855" s="24"/>
      <c r="AL8855" s="24"/>
      <c r="AO8855" s="24"/>
      <c r="AR8855" s="24"/>
      <c r="AU8855" s="24"/>
    </row>
    <row r="8856">
      <c r="J8856" s="18"/>
      <c r="N8856" s="24"/>
      <c r="Q8856" s="24"/>
      <c r="T8856" s="24"/>
      <c r="W8856" s="24"/>
      <c r="Z8856" s="24"/>
      <c r="AC8856" s="24"/>
      <c r="AI8856" s="24"/>
      <c r="AL8856" s="24"/>
      <c r="AO8856" s="24"/>
      <c r="AR8856" s="24"/>
      <c r="AU8856" s="24"/>
    </row>
    <row r="8857">
      <c r="J8857" s="18"/>
      <c r="N8857" s="24"/>
      <c r="Q8857" s="24"/>
      <c r="T8857" s="24"/>
      <c r="W8857" s="24"/>
      <c r="Z8857" s="24"/>
      <c r="AC8857" s="24"/>
      <c r="AI8857" s="24"/>
      <c r="AL8857" s="24"/>
      <c r="AO8857" s="24"/>
      <c r="AR8857" s="24"/>
      <c r="AU8857" s="24"/>
    </row>
    <row r="8858">
      <c r="J8858" s="18"/>
      <c r="N8858" s="24"/>
      <c r="Q8858" s="24"/>
      <c r="T8858" s="24"/>
      <c r="W8858" s="24"/>
      <c r="Z8858" s="24"/>
      <c r="AC8858" s="24"/>
      <c r="AI8858" s="24"/>
      <c r="AL8858" s="24"/>
      <c r="AO8858" s="24"/>
      <c r="AR8858" s="24"/>
      <c r="AU8858" s="24"/>
    </row>
    <row r="8859">
      <c r="J8859" s="18"/>
      <c r="N8859" s="24"/>
      <c r="Q8859" s="24"/>
      <c r="T8859" s="24"/>
      <c r="W8859" s="24"/>
      <c r="Z8859" s="24"/>
      <c r="AC8859" s="24"/>
      <c r="AI8859" s="24"/>
      <c r="AL8859" s="24"/>
      <c r="AO8859" s="24"/>
      <c r="AR8859" s="24"/>
      <c r="AU8859" s="24"/>
    </row>
    <row r="8860">
      <c r="J8860" s="18"/>
      <c r="N8860" s="24"/>
      <c r="Q8860" s="24"/>
      <c r="T8860" s="24"/>
      <c r="W8860" s="24"/>
      <c r="Z8860" s="24"/>
      <c r="AC8860" s="24"/>
      <c r="AI8860" s="24"/>
      <c r="AL8860" s="24"/>
      <c r="AO8860" s="24"/>
      <c r="AR8860" s="24"/>
      <c r="AU8860" s="24"/>
    </row>
    <row r="8861">
      <c r="J8861" s="18"/>
      <c r="N8861" s="24"/>
      <c r="Q8861" s="24"/>
      <c r="T8861" s="24"/>
      <c r="W8861" s="24"/>
      <c r="Z8861" s="24"/>
      <c r="AC8861" s="24"/>
      <c r="AI8861" s="24"/>
      <c r="AL8861" s="24"/>
      <c r="AO8861" s="24"/>
      <c r="AR8861" s="24"/>
      <c r="AU8861" s="24"/>
    </row>
    <row r="8862">
      <c r="J8862" s="18"/>
      <c r="N8862" s="24"/>
      <c r="Q8862" s="24"/>
      <c r="T8862" s="24"/>
      <c r="W8862" s="24"/>
      <c r="Z8862" s="24"/>
      <c r="AC8862" s="24"/>
      <c r="AI8862" s="24"/>
      <c r="AL8862" s="24"/>
      <c r="AO8862" s="24"/>
      <c r="AR8862" s="24"/>
      <c r="AU8862" s="24"/>
    </row>
    <row r="8863">
      <c r="J8863" s="18"/>
      <c r="N8863" s="24"/>
      <c r="Q8863" s="24"/>
      <c r="T8863" s="24"/>
      <c r="W8863" s="24"/>
      <c r="Z8863" s="24"/>
      <c r="AC8863" s="24"/>
      <c r="AI8863" s="24"/>
      <c r="AL8863" s="24"/>
      <c r="AO8863" s="24"/>
      <c r="AR8863" s="24"/>
      <c r="AU8863" s="24"/>
    </row>
    <row r="8864">
      <c r="J8864" s="18"/>
      <c r="N8864" s="24"/>
      <c r="Q8864" s="24"/>
      <c r="T8864" s="24"/>
      <c r="W8864" s="24"/>
      <c r="Z8864" s="24"/>
      <c r="AC8864" s="24"/>
      <c r="AI8864" s="24"/>
      <c r="AL8864" s="24"/>
      <c r="AO8864" s="24"/>
      <c r="AR8864" s="24"/>
      <c r="AU8864" s="24"/>
    </row>
    <row r="8865">
      <c r="J8865" s="18"/>
      <c r="N8865" s="24"/>
      <c r="Q8865" s="24"/>
      <c r="T8865" s="24"/>
      <c r="W8865" s="24"/>
      <c r="Z8865" s="24"/>
      <c r="AC8865" s="24"/>
      <c r="AI8865" s="24"/>
      <c r="AL8865" s="24"/>
      <c r="AO8865" s="24"/>
      <c r="AR8865" s="24"/>
      <c r="AU8865" s="24"/>
    </row>
    <row r="8866">
      <c r="J8866" s="18"/>
      <c r="N8866" s="24"/>
      <c r="Q8866" s="24"/>
      <c r="T8866" s="24"/>
      <c r="W8866" s="24"/>
      <c r="Z8866" s="24"/>
      <c r="AC8866" s="24"/>
      <c r="AI8866" s="24"/>
      <c r="AL8866" s="24"/>
      <c r="AO8866" s="24"/>
      <c r="AR8866" s="24"/>
      <c r="AU8866" s="24"/>
    </row>
    <row r="8867">
      <c r="J8867" s="18"/>
      <c r="N8867" s="24"/>
      <c r="Q8867" s="24"/>
      <c r="T8867" s="24"/>
      <c r="W8867" s="24"/>
      <c r="Z8867" s="24"/>
      <c r="AC8867" s="24"/>
      <c r="AI8867" s="24"/>
      <c r="AL8867" s="24"/>
      <c r="AO8867" s="24"/>
      <c r="AR8867" s="24"/>
      <c r="AU8867" s="24"/>
    </row>
    <row r="8868">
      <c r="J8868" s="18"/>
      <c r="N8868" s="24"/>
      <c r="Q8868" s="24"/>
      <c r="T8868" s="24"/>
      <c r="W8868" s="24"/>
      <c r="Z8868" s="24"/>
      <c r="AC8868" s="24"/>
      <c r="AI8868" s="24"/>
      <c r="AL8868" s="24"/>
      <c r="AO8868" s="24"/>
      <c r="AR8868" s="24"/>
      <c r="AU8868" s="24"/>
    </row>
    <row r="8869">
      <c r="J8869" s="18"/>
      <c r="N8869" s="24"/>
      <c r="Q8869" s="24"/>
      <c r="T8869" s="24"/>
      <c r="W8869" s="24"/>
      <c r="Z8869" s="24"/>
      <c r="AC8869" s="24"/>
      <c r="AI8869" s="24"/>
      <c r="AL8869" s="24"/>
      <c r="AO8869" s="24"/>
      <c r="AR8869" s="24"/>
      <c r="AU8869" s="24"/>
    </row>
    <row r="8870">
      <c r="J8870" s="18"/>
      <c r="N8870" s="24"/>
      <c r="Q8870" s="24"/>
      <c r="T8870" s="24"/>
      <c r="W8870" s="24"/>
      <c r="Z8870" s="24"/>
      <c r="AC8870" s="24"/>
      <c r="AI8870" s="24"/>
      <c r="AL8870" s="24"/>
      <c r="AO8870" s="24"/>
      <c r="AR8870" s="24"/>
      <c r="AU8870" s="24"/>
    </row>
    <row r="8871">
      <c r="J8871" s="18"/>
      <c r="N8871" s="24"/>
      <c r="Q8871" s="24"/>
      <c r="T8871" s="24"/>
      <c r="W8871" s="24"/>
      <c r="Z8871" s="24"/>
      <c r="AC8871" s="24"/>
      <c r="AI8871" s="24"/>
      <c r="AL8871" s="24"/>
      <c r="AO8871" s="24"/>
      <c r="AR8871" s="24"/>
      <c r="AU8871" s="24"/>
    </row>
    <row r="8872">
      <c r="J8872" s="18"/>
      <c r="N8872" s="24"/>
      <c r="Q8872" s="24"/>
      <c r="T8872" s="24"/>
      <c r="W8872" s="24"/>
      <c r="Z8872" s="24"/>
      <c r="AC8872" s="24"/>
      <c r="AI8872" s="24"/>
      <c r="AL8872" s="24"/>
      <c r="AO8872" s="24"/>
      <c r="AR8872" s="24"/>
      <c r="AU8872" s="24"/>
    </row>
    <row r="8873">
      <c r="J8873" s="18"/>
      <c r="N8873" s="24"/>
      <c r="Q8873" s="24"/>
      <c r="T8873" s="24"/>
      <c r="W8873" s="24"/>
      <c r="Z8873" s="24"/>
      <c r="AC8873" s="24"/>
      <c r="AI8873" s="24"/>
      <c r="AL8873" s="24"/>
      <c r="AO8873" s="24"/>
      <c r="AR8873" s="24"/>
      <c r="AU8873" s="24"/>
    </row>
    <row r="8874">
      <c r="J8874" s="18"/>
      <c r="N8874" s="24"/>
      <c r="Q8874" s="24"/>
      <c r="T8874" s="24"/>
      <c r="W8874" s="24"/>
      <c r="Z8874" s="24"/>
      <c r="AC8874" s="24"/>
      <c r="AI8874" s="24"/>
      <c r="AL8874" s="24"/>
      <c r="AO8874" s="24"/>
      <c r="AR8874" s="24"/>
      <c r="AU8874" s="24"/>
    </row>
    <row r="8875">
      <c r="J8875" s="18"/>
      <c r="N8875" s="24"/>
      <c r="Q8875" s="24"/>
      <c r="T8875" s="24"/>
      <c r="W8875" s="24"/>
      <c r="Z8875" s="24"/>
      <c r="AC8875" s="24"/>
      <c r="AI8875" s="24"/>
      <c r="AL8875" s="24"/>
      <c r="AO8875" s="24"/>
      <c r="AR8875" s="24"/>
      <c r="AU8875" s="24"/>
    </row>
    <row r="8876">
      <c r="J8876" s="18"/>
      <c r="N8876" s="24"/>
      <c r="Q8876" s="24"/>
      <c r="T8876" s="24"/>
      <c r="W8876" s="24"/>
      <c r="Z8876" s="24"/>
      <c r="AC8876" s="24"/>
      <c r="AI8876" s="24"/>
      <c r="AL8876" s="24"/>
      <c r="AO8876" s="24"/>
      <c r="AR8876" s="24"/>
      <c r="AU8876" s="24"/>
    </row>
    <row r="8877">
      <c r="J8877" s="18"/>
      <c r="N8877" s="24"/>
      <c r="Q8877" s="24"/>
      <c r="T8877" s="24"/>
      <c r="W8877" s="24"/>
      <c r="Z8877" s="24"/>
      <c r="AC8877" s="24"/>
      <c r="AI8877" s="24"/>
      <c r="AL8877" s="24"/>
      <c r="AO8877" s="24"/>
      <c r="AR8877" s="24"/>
      <c r="AU8877" s="24"/>
    </row>
    <row r="8878">
      <c r="J8878" s="18"/>
      <c r="N8878" s="24"/>
      <c r="Q8878" s="24"/>
      <c r="T8878" s="24"/>
      <c r="W8878" s="24"/>
      <c r="Z8878" s="24"/>
      <c r="AC8878" s="24"/>
      <c r="AI8878" s="24"/>
      <c r="AL8878" s="24"/>
      <c r="AO8878" s="24"/>
      <c r="AR8878" s="24"/>
      <c r="AU8878" s="24"/>
    </row>
    <row r="8879">
      <c r="J8879" s="18"/>
      <c r="N8879" s="24"/>
      <c r="Q8879" s="24"/>
      <c r="T8879" s="24"/>
      <c r="W8879" s="24"/>
      <c r="Z8879" s="24"/>
      <c r="AC8879" s="24"/>
      <c r="AI8879" s="24"/>
      <c r="AL8879" s="24"/>
      <c r="AO8879" s="24"/>
      <c r="AR8879" s="24"/>
      <c r="AU8879" s="24"/>
    </row>
    <row r="8880">
      <c r="J8880" s="18"/>
      <c r="N8880" s="24"/>
      <c r="Q8880" s="24"/>
      <c r="T8880" s="24"/>
      <c r="W8880" s="24"/>
      <c r="Z8880" s="24"/>
      <c r="AC8880" s="24"/>
      <c r="AI8880" s="24"/>
      <c r="AL8880" s="24"/>
      <c r="AO8880" s="24"/>
      <c r="AR8880" s="24"/>
      <c r="AU8880" s="24"/>
    </row>
    <row r="8881">
      <c r="J8881" s="18"/>
      <c r="N8881" s="24"/>
      <c r="Q8881" s="24"/>
      <c r="T8881" s="24"/>
      <c r="W8881" s="24"/>
      <c r="Z8881" s="24"/>
      <c r="AC8881" s="24"/>
      <c r="AI8881" s="24"/>
      <c r="AL8881" s="24"/>
      <c r="AO8881" s="24"/>
      <c r="AR8881" s="24"/>
      <c r="AU8881" s="24"/>
    </row>
    <row r="8882">
      <c r="J8882" s="18"/>
      <c r="N8882" s="24"/>
      <c r="Q8882" s="24"/>
      <c r="T8882" s="24"/>
      <c r="W8882" s="24"/>
      <c r="Z8882" s="24"/>
      <c r="AC8882" s="24"/>
      <c r="AI8882" s="24"/>
      <c r="AL8882" s="24"/>
      <c r="AO8882" s="24"/>
      <c r="AR8882" s="24"/>
      <c r="AU8882" s="24"/>
    </row>
    <row r="8883">
      <c r="J8883" s="18"/>
      <c r="N8883" s="24"/>
      <c r="Q8883" s="24"/>
      <c r="T8883" s="24"/>
      <c r="W8883" s="24"/>
      <c r="Z8883" s="24"/>
      <c r="AC8883" s="24"/>
      <c r="AI8883" s="24"/>
      <c r="AL8883" s="24"/>
      <c r="AO8883" s="24"/>
      <c r="AR8883" s="24"/>
      <c r="AU8883" s="24"/>
    </row>
    <row r="8884">
      <c r="J8884" s="18"/>
      <c r="N8884" s="24"/>
      <c r="Q8884" s="24"/>
      <c r="T8884" s="24"/>
      <c r="W8884" s="24"/>
      <c r="Z8884" s="24"/>
      <c r="AC8884" s="24"/>
      <c r="AI8884" s="24"/>
      <c r="AL8884" s="24"/>
      <c r="AO8884" s="24"/>
      <c r="AR8884" s="24"/>
      <c r="AU8884" s="24"/>
    </row>
    <row r="8885">
      <c r="J8885" s="18"/>
      <c r="N8885" s="24"/>
      <c r="Q8885" s="24"/>
      <c r="T8885" s="24"/>
      <c r="W8885" s="24"/>
      <c r="Z8885" s="24"/>
      <c r="AC8885" s="24"/>
      <c r="AI8885" s="24"/>
      <c r="AL8885" s="24"/>
      <c r="AO8885" s="24"/>
      <c r="AR8885" s="24"/>
      <c r="AU8885" s="24"/>
    </row>
    <row r="8886">
      <c r="J8886" s="18"/>
      <c r="N8886" s="24"/>
      <c r="Q8886" s="24"/>
      <c r="T8886" s="24"/>
      <c r="W8886" s="24"/>
      <c r="Z8886" s="24"/>
      <c r="AC8886" s="24"/>
      <c r="AI8886" s="24"/>
      <c r="AL8886" s="24"/>
      <c r="AO8886" s="24"/>
      <c r="AR8886" s="24"/>
      <c r="AU8886" s="24"/>
    </row>
    <row r="8887">
      <c r="J8887" s="18"/>
      <c r="N8887" s="24"/>
      <c r="Q8887" s="24"/>
      <c r="T8887" s="24"/>
      <c r="W8887" s="24"/>
      <c r="Z8887" s="24"/>
      <c r="AC8887" s="24"/>
      <c r="AI8887" s="24"/>
      <c r="AL8887" s="24"/>
      <c r="AO8887" s="24"/>
      <c r="AR8887" s="24"/>
      <c r="AU8887" s="24"/>
    </row>
    <row r="8888">
      <c r="J8888" s="18"/>
      <c r="N8888" s="24"/>
      <c r="Q8888" s="24"/>
      <c r="T8888" s="24"/>
      <c r="W8888" s="24"/>
      <c r="Z8888" s="24"/>
      <c r="AC8888" s="24"/>
      <c r="AI8888" s="24"/>
      <c r="AL8888" s="24"/>
      <c r="AO8888" s="24"/>
      <c r="AR8888" s="24"/>
      <c r="AU8888" s="24"/>
    </row>
    <row r="8889">
      <c r="J8889" s="18"/>
      <c r="N8889" s="24"/>
      <c r="Q8889" s="24"/>
      <c r="T8889" s="24"/>
      <c r="W8889" s="24"/>
      <c r="Z8889" s="24"/>
      <c r="AC8889" s="24"/>
      <c r="AI8889" s="24"/>
      <c r="AL8889" s="24"/>
      <c r="AO8889" s="24"/>
      <c r="AR8889" s="24"/>
      <c r="AU8889" s="24"/>
    </row>
    <row r="8890">
      <c r="J8890" s="18"/>
      <c r="N8890" s="24"/>
      <c r="Q8890" s="24"/>
      <c r="T8890" s="24"/>
      <c r="W8890" s="24"/>
      <c r="Z8890" s="24"/>
      <c r="AC8890" s="24"/>
      <c r="AI8890" s="24"/>
      <c r="AL8890" s="24"/>
      <c r="AO8890" s="24"/>
      <c r="AR8890" s="24"/>
      <c r="AU8890" s="24"/>
    </row>
    <row r="8891">
      <c r="J8891" s="18"/>
      <c r="N8891" s="24"/>
      <c r="Q8891" s="24"/>
      <c r="T8891" s="24"/>
      <c r="W8891" s="24"/>
      <c r="Z8891" s="24"/>
      <c r="AC8891" s="24"/>
      <c r="AI8891" s="24"/>
      <c r="AL8891" s="24"/>
      <c r="AO8891" s="24"/>
      <c r="AR8891" s="24"/>
      <c r="AU8891" s="24"/>
    </row>
    <row r="8892">
      <c r="J8892" s="18"/>
      <c r="N8892" s="24"/>
      <c r="Q8892" s="24"/>
      <c r="T8892" s="24"/>
      <c r="W8892" s="24"/>
      <c r="Z8892" s="24"/>
      <c r="AC8892" s="24"/>
      <c r="AI8892" s="24"/>
      <c r="AL8892" s="24"/>
      <c r="AO8892" s="24"/>
      <c r="AR8892" s="24"/>
      <c r="AU8892" s="24"/>
    </row>
    <row r="8893">
      <c r="J8893" s="18"/>
      <c r="N8893" s="24"/>
      <c r="Q8893" s="24"/>
      <c r="T8893" s="24"/>
      <c r="W8893" s="24"/>
      <c r="Z8893" s="24"/>
      <c r="AC8893" s="24"/>
      <c r="AI8893" s="24"/>
      <c r="AL8893" s="24"/>
      <c r="AO8893" s="24"/>
      <c r="AR8893" s="24"/>
      <c r="AU8893" s="24"/>
    </row>
    <row r="8894">
      <c r="J8894" s="18"/>
      <c r="N8894" s="24"/>
      <c r="Q8894" s="24"/>
      <c r="T8894" s="24"/>
      <c r="W8894" s="24"/>
      <c r="Z8894" s="24"/>
      <c r="AC8894" s="24"/>
      <c r="AI8894" s="24"/>
      <c r="AL8894" s="24"/>
      <c r="AO8894" s="24"/>
      <c r="AR8894" s="24"/>
      <c r="AU8894" s="24"/>
    </row>
    <row r="8895">
      <c r="J8895" s="18"/>
      <c r="N8895" s="24"/>
      <c r="Q8895" s="24"/>
      <c r="T8895" s="24"/>
      <c r="W8895" s="24"/>
      <c r="Z8895" s="24"/>
      <c r="AC8895" s="24"/>
      <c r="AI8895" s="24"/>
      <c r="AL8895" s="24"/>
      <c r="AO8895" s="24"/>
      <c r="AR8895" s="24"/>
      <c r="AU8895" s="24"/>
    </row>
    <row r="8896">
      <c r="J8896" s="18"/>
      <c r="N8896" s="24"/>
      <c r="Q8896" s="24"/>
      <c r="T8896" s="24"/>
      <c r="W8896" s="24"/>
      <c r="Z8896" s="24"/>
      <c r="AC8896" s="24"/>
      <c r="AI8896" s="24"/>
      <c r="AL8896" s="24"/>
      <c r="AO8896" s="24"/>
      <c r="AR8896" s="24"/>
      <c r="AU8896" s="24"/>
    </row>
    <row r="8897">
      <c r="J8897" s="18"/>
      <c r="N8897" s="24"/>
      <c r="Q8897" s="24"/>
      <c r="T8897" s="24"/>
      <c r="W8897" s="24"/>
      <c r="Z8897" s="24"/>
      <c r="AC8897" s="24"/>
      <c r="AI8897" s="24"/>
      <c r="AL8897" s="24"/>
      <c r="AO8897" s="24"/>
      <c r="AR8897" s="24"/>
      <c r="AU8897" s="24"/>
    </row>
    <row r="8898">
      <c r="J8898" s="18"/>
      <c r="N8898" s="24"/>
      <c r="Q8898" s="24"/>
      <c r="T8898" s="24"/>
      <c r="W8898" s="24"/>
      <c r="Z8898" s="24"/>
      <c r="AC8898" s="24"/>
      <c r="AI8898" s="24"/>
      <c r="AL8898" s="24"/>
      <c r="AO8898" s="24"/>
      <c r="AR8898" s="24"/>
      <c r="AU8898" s="24"/>
    </row>
    <row r="8899">
      <c r="J8899" s="18"/>
      <c r="N8899" s="24"/>
      <c r="Q8899" s="24"/>
      <c r="T8899" s="24"/>
      <c r="W8899" s="24"/>
      <c r="Z8899" s="24"/>
      <c r="AC8899" s="24"/>
      <c r="AI8899" s="24"/>
      <c r="AL8899" s="24"/>
      <c r="AO8899" s="24"/>
      <c r="AR8899" s="24"/>
      <c r="AU8899" s="24"/>
    </row>
    <row r="8900">
      <c r="J8900" s="18"/>
      <c r="N8900" s="24"/>
      <c r="Q8900" s="24"/>
      <c r="T8900" s="24"/>
      <c r="W8900" s="24"/>
      <c r="Z8900" s="24"/>
      <c r="AC8900" s="24"/>
      <c r="AI8900" s="24"/>
      <c r="AL8900" s="24"/>
      <c r="AO8900" s="24"/>
      <c r="AR8900" s="24"/>
      <c r="AU8900" s="24"/>
    </row>
    <row r="8901">
      <c r="J8901" s="18"/>
      <c r="N8901" s="24"/>
      <c r="Q8901" s="24"/>
      <c r="T8901" s="24"/>
      <c r="W8901" s="24"/>
      <c r="Z8901" s="24"/>
      <c r="AC8901" s="24"/>
      <c r="AI8901" s="24"/>
      <c r="AL8901" s="24"/>
      <c r="AO8901" s="24"/>
      <c r="AR8901" s="24"/>
      <c r="AU8901" s="24"/>
    </row>
    <row r="8902">
      <c r="J8902" s="18"/>
      <c r="N8902" s="24"/>
      <c r="Q8902" s="24"/>
      <c r="T8902" s="24"/>
      <c r="W8902" s="24"/>
      <c r="Z8902" s="24"/>
      <c r="AC8902" s="24"/>
      <c r="AI8902" s="24"/>
      <c r="AL8902" s="24"/>
      <c r="AO8902" s="24"/>
      <c r="AR8902" s="24"/>
      <c r="AU8902" s="24"/>
    </row>
    <row r="8903">
      <c r="J8903" s="18"/>
      <c r="N8903" s="24"/>
      <c r="Q8903" s="24"/>
      <c r="T8903" s="24"/>
      <c r="W8903" s="24"/>
      <c r="Z8903" s="24"/>
      <c r="AC8903" s="24"/>
      <c r="AI8903" s="24"/>
      <c r="AL8903" s="24"/>
      <c r="AO8903" s="24"/>
      <c r="AR8903" s="24"/>
      <c r="AU8903" s="24"/>
    </row>
    <row r="8904">
      <c r="J8904" s="18"/>
      <c r="N8904" s="24"/>
      <c r="Q8904" s="24"/>
      <c r="T8904" s="24"/>
      <c r="W8904" s="24"/>
      <c r="Z8904" s="24"/>
      <c r="AC8904" s="24"/>
      <c r="AI8904" s="24"/>
      <c r="AL8904" s="24"/>
      <c r="AO8904" s="24"/>
      <c r="AR8904" s="24"/>
      <c r="AU8904" s="24"/>
    </row>
    <row r="8905">
      <c r="J8905" s="18"/>
      <c r="N8905" s="24"/>
      <c r="Q8905" s="24"/>
      <c r="T8905" s="24"/>
      <c r="W8905" s="24"/>
      <c r="Z8905" s="24"/>
      <c r="AC8905" s="24"/>
      <c r="AI8905" s="24"/>
      <c r="AL8905" s="24"/>
      <c r="AO8905" s="24"/>
      <c r="AR8905" s="24"/>
      <c r="AU8905" s="24"/>
    </row>
    <row r="8906">
      <c r="J8906" s="18"/>
      <c r="N8906" s="24"/>
      <c r="Q8906" s="24"/>
      <c r="T8906" s="24"/>
      <c r="W8906" s="24"/>
      <c r="Z8906" s="24"/>
      <c r="AC8906" s="24"/>
      <c r="AI8906" s="24"/>
      <c r="AL8906" s="24"/>
      <c r="AO8906" s="24"/>
      <c r="AR8906" s="24"/>
      <c r="AU8906" s="24"/>
    </row>
    <row r="8907">
      <c r="J8907" s="18"/>
      <c r="N8907" s="24"/>
      <c r="Q8907" s="24"/>
      <c r="T8907" s="24"/>
      <c r="W8907" s="24"/>
      <c r="Z8907" s="24"/>
      <c r="AC8907" s="24"/>
      <c r="AI8907" s="24"/>
      <c r="AL8907" s="24"/>
      <c r="AO8907" s="24"/>
      <c r="AR8907" s="24"/>
      <c r="AU8907" s="24"/>
    </row>
    <row r="8908">
      <c r="J8908" s="18"/>
      <c r="N8908" s="24"/>
      <c r="Q8908" s="24"/>
      <c r="T8908" s="24"/>
      <c r="W8908" s="24"/>
      <c r="Z8908" s="24"/>
      <c r="AC8908" s="24"/>
      <c r="AI8908" s="24"/>
      <c r="AL8908" s="24"/>
      <c r="AO8908" s="24"/>
      <c r="AR8908" s="24"/>
      <c r="AU8908" s="24"/>
    </row>
    <row r="8909">
      <c r="J8909" s="18"/>
      <c r="N8909" s="24"/>
      <c r="Q8909" s="24"/>
      <c r="T8909" s="24"/>
      <c r="W8909" s="24"/>
      <c r="Z8909" s="24"/>
      <c r="AC8909" s="24"/>
      <c r="AI8909" s="24"/>
      <c r="AL8909" s="24"/>
      <c r="AO8909" s="24"/>
      <c r="AR8909" s="24"/>
      <c r="AU8909" s="24"/>
    </row>
    <row r="8910">
      <c r="J8910" s="18"/>
      <c r="N8910" s="24"/>
      <c r="Q8910" s="24"/>
      <c r="T8910" s="24"/>
      <c r="W8910" s="24"/>
      <c r="Z8910" s="24"/>
      <c r="AC8910" s="24"/>
      <c r="AI8910" s="24"/>
      <c r="AL8910" s="24"/>
      <c r="AO8910" s="24"/>
      <c r="AR8910" s="24"/>
      <c r="AU8910" s="24"/>
    </row>
    <row r="8911">
      <c r="J8911" s="18"/>
      <c r="N8911" s="24"/>
      <c r="Q8911" s="24"/>
      <c r="T8911" s="24"/>
      <c r="W8911" s="24"/>
      <c r="Z8911" s="24"/>
      <c r="AC8911" s="24"/>
      <c r="AI8911" s="24"/>
      <c r="AL8911" s="24"/>
      <c r="AO8911" s="24"/>
      <c r="AR8911" s="24"/>
      <c r="AU8911" s="24"/>
    </row>
    <row r="8912">
      <c r="J8912" s="18"/>
      <c r="N8912" s="24"/>
      <c r="Q8912" s="24"/>
      <c r="T8912" s="24"/>
      <c r="W8912" s="24"/>
      <c r="Z8912" s="24"/>
      <c r="AC8912" s="24"/>
      <c r="AI8912" s="24"/>
      <c r="AL8912" s="24"/>
      <c r="AO8912" s="24"/>
      <c r="AR8912" s="24"/>
      <c r="AU8912" s="24"/>
    </row>
    <row r="8913">
      <c r="J8913" s="18"/>
      <c r="N8913" s="24"/>
      <c r="Q8913" s="24"/>
      <c r="T8913" s="24"/>
      <c r="W8913" s="24"/>
      <c r="Z8913" s="24"/>
      <c r="AC8913" s="24"/>
      <c r="AI8913" s="24"/>
      <c r="AL8913" s="24"/>
      <c r="AO8913" s="24"/>
      <c r="AR8913" s="24"/>
      <c r="AU8913" s="24"/>
    </row>
    <row r="8914">
      <c r="J8914" s="18"/>
      <c r="N8914" s="24"/>
      <c r="Q8914" s="24"/>
      <c r="T8914" s="24"/>
      <c r="W8914" s="24"/>
      <c r="Z8914" s="24"/>
      <c r="AC8914" s="24"/>
      <c r="AI8914" s="24"/>
      <c r="AL8914" s="24"/>
      <c r="AO8914" s="24"/>
      <c r="AR8914" s="24"/>
      <c r="AU8914" s="24"/>
    </row>
    <row r="8915">
      <c r="J8915" s="18"/>
      <c r="N8915" s="24"/>
      <c r="Q8915" s="24"/>
      <c r="T8915" s="24"/>
      <c r="W8915" s="24"/>
      <c r="Z8915" s="24"/>
      <c r="AC8915" s="24"/>
      <c r="AI8915" s="24"/>
      <c r="AL8915" s="24"/>
      <c r="AO8915" s="24"/>
      <c r="AR8915" s="24"/>
      <c r="AU8915" s="24"/>
    </row>
    <row r="8916">
      <c r="J8916" s="18"/>
      <c r="N8916" s="24"/>
      <c r="Q8916" s="24"/>
      <c r="T8916" s="24"/>
      <c r="W8916" s="24"/>
      <c r="Z8916" s="24"/>
      <c r="AC8916" s="24"/>
      <c r="AI8916" s="24"/>
      <c r="AL8916" s="24"/>
      <c r="AO8916" s="24"/>
      <c r="AR8916" s="24"/>
      <c r="AU8916" s="24"/>
    </row>
    <row r="8917">
      <c r="J8917" s="18"/>
      <c r="N8917" s="24"/>
      <c r="Q8917" s="24"/>
      <c r="T8917" s="24"/>
      <c r="W8917" s="24"/>
      <c r="Z8917" s="24"/>
      <c r="AC8917" s="24"/>
      <c r="AI8917" s="24"/>
      <c r="AL8917" s="24"/>
      <c r="AO8917" s="24"/>
      <c r="AR8917" s="24"/>
      <c r="AU8917" s="24"/>
    </row>
    <row r="8918">
      <c r="J8918" s="18"/>
      <c r="N8918" s="24"/>
      <c r="Q8918" s="24"/>
      <c r="T8918" s="24"/>
      <c r="W8918" s="24"/>
      <c r="Z8918" s="24"/>
      <c r="AC8918" s="24"/>
      <c r="AI8918" s="24"/>
      <c r="AL8918" s="24"/>
      <c r="AO8918" s="24"/>
      <c r="AR8918" s="24"/>
      <c r="AU8918" s="24"/>
    </row>
    <row r="8919">
      <c r="J8919" s="18"/>
      <c r="N8919" s="24"/>
      <c r="Q8919" s="24"/>
      <c r="T8919" s="24"/>
      <c r="W8919" s="24"/>
      <c r="Z8919" s="24"/>
      <c r="AC8919" s="24"/>
      <c r="AI8919" s="24"/>
      <c r="AL8919" s="24"/>
      <c r="AO8919" s="24"/>
      <c r="AR8919" s="24"/>
      <c r="AU8919" s="24"/>
    </row>
    <row r="8920">
      <c r="J8920" s="18"/>
      <c r="N8920" s="24"/>
      <c r="Q8920" s="24"/>
      <c r="T8920" s="24"/>
      <c r="W8920" s="24"/>
      <c r="Z8920" s="24"/>
      <c r="AC8920" s="24"/>
      <c r="AI8920" s="24"/>
      <c r="AL8920" s="24"/>
      <c r="AO8920" s="24"/>
      <c r="AR8920" s="24"/>
      <c r="AU8920" s="24"/>
    </row>
    <row r="8921">
      <c r="J8921" s="18"/>
      <c r="N8921" s="24"/>
      <c r="Q8921" s="24"/>
      <c r="T8921" s="24"/>
      <c r="W8921" s="24"/>
      <c r="Z8921" s="24"/>
      <c r="AC8921" s="24"/>
      <c r="AI8921" s="24"/>
      <c r="AL8921" s="24"/>
      <c r="AO8921" s="24"/>
      <c r="AR8921" s="24"/>
      <c r="AU8921" s="24"/>
    </row>
    <row r="8922">
      <c r="J8922" s="18"/>
      <c r="N8922" s="24"/>
      <c r="Q8922" s="24"/>
      <c r="T8922" s="24"/>
      <c r="W8922" s="24"/>
      <c r="Z8922" s="24"/>
      <c r="AC8922" s="24"/>
      <c r="AI8922" s="24"/>
      <c r="AL8922" s="24"/>
      <c r="AO8922" s="24"/>
      <c r="AR8922" s="24"/>
      <c r="AU8922" s="24"/>
    </row>
    <row r="8923">
      <c r="J8923" s="18"/>
      <c r="N8923" s="24"/>
      <c r="Q8923" s="24"/>
      <c r="T8923" s="24"/>
      <c r="W8923" s="24"/>
      <c r="Z8923" s="24"/>
      <c r="AC8923" s="24"/>
      <c r="AI8923" s="24"/>
      <c r="AL8923" s="24"/>
      <c r="AO8923" s="24"/>
      <c r="AR8923" s="24"/>
      <c r="AU8923" s="24"/>
    </row>
    <row r="8924">
      <c r="J8924" s="18"/>
      <c r="N8924" s="24"/>
      <c r="Q8924" s="24"/>
      <c r="T8924" s="24"/>
      <c r="W8924" s="24"/>
      <c r="Z8924" s="24"/>
      <c r="AC8924" s="24"/>
      <c r="AI8924" s="24"/>
      <c r="AL8924" s="24"/>
      <c r="AO8924" s="24"/>
      <c r="AR8924" s="24"/>
      <c r="AU8924" s="24"/>
    </row>
    <row r="8925">
      <c r="J8925" s="18"/>
      <c r="N8925" s="24"/>
      <c r="Q8925" s="24"/>
      <c r="T8925" s="24"/>
      <c r="W8925" s="24"/>
      <c r="Z8925" s="24"/>
      <c r="AC8925" s="24"/>
      <c r="AI8925" s="24"/>
      <c r="AL8925" s="24"/>
      <c r="AO8925" s="24"/>
      <c r="AR8925" s="24"/>
      <c r="AU8925" s="24"/>
    </row>
    <row r="8926">
      <c r="J8926" s="18"/>
      <c r="N8926" s="24"/>
      <c r="Q8926" s="24"/>
      <c r="T8926" s="24"/>
      <c r="W8926" s="24"/>
      <c r="Z8926" s="24"/>
      <c r="AC8926" s="24"/>
      <c r="AI8926" s="24"/>
      <c r="AL8926" s="24"/>
      <c r="AO8926" s="24"/>
      <c r="AR8926" s="24"/>
      <c r="AU8926" s="24"/>
    </row>
    <row r="8927">
      <c r="J8927" s="18"/>
      <c r="N8927" s="24"/>
      <c r="Q8927" s="24"/>
      <c r="T8927" s="24"/>
      <c r="W8927" s="24"/>
      <c r="Z8927" s="24"/>
      <c r="AC8927" s="24"/>
      <c r="AI8927" s="24"/>
      <c r="AL8927" s="24"/>
      <c r="AO8927" s="24"/>
      <c r="AR8927" s="24"/>
      <c r="AU8927" s="24"/>
    </row>
    <row r="8928">
      <c r="J8928" s="18"/>
      <c r="N8928" s="24"/>
      <c r="Q8928" s="24"/>
      <c r="T8928" s="24"/>
      <c r="W8928" s="24"/>
      <c r="Z8928" s="24"/>
      <c r="AC8928" s="24"/>
      <c r="AI8928" s="24"/>
      <c r="AL8928" s="24"/>
      <c r="AO8928" s="24"/>
      <c r="AR8928" s="24"/>
      <c r="AU8928" s="24"/>
    </row>
    <row r="8929">
      <c r="J8929" s="18"/>
      <c r="N8929" s="24"/>
      <c r="Q8929" s="24"/>
      <c r="T8929" s="24"/>
      <c r="W8929" s="24"/>
      <c r="Z8929" s="24"/>
      <c r="AC8929" s="24"/>
      <c r="AI8929" s="24"/>
      <c r="AL8929" s="24"/>
      <c r="AO8929" s="24"/>
      <c r="AR8929" s="24"/>
      <c r="AU8929" s="24"/>
    </row>
    <row r="8930">
      <c r="J8930" s="18"/>
      <c r="N8930" s="24"/>
      <c r="Q8930" s="24"/>
      <c r="T8930" s="24"/>
      <c r="W8930" s="24"/>
      <c r="Z8930" s="24"/>
      <c r="AC8930" s="24"/>
      <c r="AI8930" s="24"/>
      <c r="AL8930" s="24"/>
      <c r="AO8930" s="24"/>
      <c r="AR8930" s="24"/>
      <c r="AU8930" s="24"/>
    </row>
    <row r="8931">
      <c r="J8931" s="18"/>
      <c r="N8931" s="24"/>
      <c r="Q8931" s="24"/>
      <c r="T8931" s="24"/>
      <c r="W8931" s="24"/>
      <c r="Z8931" s="24"/>
      <c r="AC8931" s="24"/>
      <c r="AI8931" s="24"/>
      <c r="AL8931" s="24"/>
      <c r="AO8931" s="24"/>
      <c r="AR8931" s="24"/>
      <c r="AU8931" s="24"/>
    </row>
    <row r="8932">
      <c r="J8932" s="18"/>
      <c r="N8932" s="24"/>
      <c r="Q8932" s="24"/>
      <c r="T8932" s="24"/>
      <c r="W8932" s="24"/>
      <c r="Z8932" s="24"/>
      <c r="AC8932" s="24"/>
      <c r="AI8932" s="24"/>
      <c r="AL8932" s="24"/>
      <c r="AO8932" s="24"/>
      <c r="AR8932" s="24"/>
      <c r="AU8932" s="24"/>
    </row>
    <row r="8933">
      <c r="J8933" s="18"/>
      <c r="N8933" s="24"/>
      <c r="Q8933" s="24"/>
      <c r="T8933" s="24"/>
      <c r="W8933" s="24"/>
      <c r="Z8933" s="24"/>
      <c r="AC8933" s="24"/>
      <c r="AI8933" s="24"/>
      <c r="AL8933" s="24"/>
      <c r="AO8933" s="24"/>
      <c r="AR8933" s="24"/>
      <c r="AU8933" s="24"/>
    </row>
    <row r="8934">
      <c r="J8934" s="18"/>
      <c r="N8934" s="24"/>
      <c r="Q8934" s="24"/>
      <c r="T8934" s="24"/>
      <c r="W8934" s="24"/>
      <c r="Z8934" s="24"/>
      <c r="AC8934" s="24"/>
      <c r="AI8934" s="24"/>
      <c r="AL8934" s="24"/>
      <c r="AO8934" s="24"/>
      <c r="AR8934" s="24"/>
      <c r="AU8934" s="24"/>
    </row>
    <row r="8935">
      <c r="J8935" s="18"/>
      <c r="N8935" s="24"/>
      <c r="Q8935" s="24"/>
      <c r="T8935" s="24"/>
      <c r="W8935" s="24"/>
      <c r="Z8935" s="24"/>
      <c r="AC8935" s="24"/>
      <c r="AI8935" s="24"/>
      <c r="AL8935" s="24"/>
      <c r="AO8935" s="24"/>
      <c r="AR8935" s="24"/>
      <c r="AU8935" s="24"/>
    </row>
    <row r="8936">
      <c r="J8936" s="18"/>
      <c r="N8936" s="24"/>
      <c r="Q8936" s="24"/>
      <c r="T8936" s="24"/>
      <c r="W8936" s="24"/>
      <c r="Z8936" s="24"/>
      <c r="AC8936" s="24"/>
      <c r="AI8936" s="24"/>
      <c r="AL8936" s="24"/>
      <c r="AO8936" s="24"/>
      <c r="AR8936" s="24"/>
      <c r="AU8936" s="24"/>
    </row>
    <row r="8937">
      <c r="J8937" s="18"/>
      <c r="N8937" s="24"/>
      <c r="Q8937" s="24"/>
      <c r="T8937" s="24"/>
      <c r="W8937" s="24"/>
      <c r="Z8937" s="24"/>
      <c r="AC8937" s="24"/>
      <c r="AI8937" s="24"/>
      <c r="AL8937" s="24"/>
      <c r="AO8937" s="24"/>
      <c r="AR8937" s="24"/>
      <c r="AU8937" s="24"/>
    </row>
    <row r="8938">
      <c r="J8938" s="18"/>
      <c r="N8938" s="24"/>
      <c r="Q8938" s="24"/>
      <c r="T8938" s="24"/>
      <c r="W8938" s="24"/>
      <c r="Z8938" s="24"/>
      <c r="AC8938" s="24"/>
      <c r="AI8938" s="24"/>
      <c r="AL8938" s="24"/>
      <c r="AO8938" s="24"/>
      <c r="AR8938" s="24"/>
      <c r="AU8938" s="24"/>
    </row>
    <row r="8939">
      <c r="J8939" s="18"/>
      <c r="N8939" s="24"/>
      <c r="Q8939" s="24"/>
      <c r="T8939" s="24"/>
      <c r="W8939" s="24"/>
      <c r="Z8939" s="24"/>
      <c r="AC8939" s="24"/>
      <c r="AI8939" s="24"/>
      <c r="AL8939" s="24"/>
      <c r="AO8939" s="24"/>
      <c r="AR8939" s="24"/>
      <c r="AU8939" s="24"/>
    </row>
    <row r="8940">
      <c r="J8940" s="18"/>
      <c r="N8940" s="24"/>
      <c r="Q8940" s="24"/>
      <c r="T8940" s="24"/>
      <c r="W8940" s="24"/>
      <c r="Z8940" s="24"/>
      <c r="AC8940" s="24"/>
      <c r="AI8940" s="24"/>
      <c r="AL8940" s="24"/>
      <c r="AO8940" s="24"/>
      <c r="AR8940" s="24"/>
      <c r="AU8940" s="24"/>
    </row>
    <row r="8941">
      <c r="J8941" s="18"/>
      <c r="N8941" s="24"/>
      <c r="Q8941" s="24"/>
      <c r="T8941" s="24"/>
      <c r="W8941" s="24"/>
      <c r="Z8941" s="24"/>
      <c r="AC8941" s="24"/>
      <c r="AI8941" s="24"/>
      <c r="AL8941" s="24"/>
      <c r="AO8941" s="24"/>
      <c r="AR8941" s="24"/>
      <c r="AU8941" s="24"/>
    </row>
    <row r="8942">
      <c r="J8942" s="18"/>
      <c r="N8942" s="24"/>
      <c r="Q8942" s="24"/>
      <c r="T8942" s="24"/>
      <c r="W8942" s="24"/>
      <c r="Z8942" s="24"/>
      <c r="AC8942" s="24"/>
      <c r="AI8942" s="24"/>
      <c r="AL8942" s="24"/>
      <c r="AO8942" s="24"/>
      <c r="AR8942" s="24"/>
      <c r="AU8942" s="24"/>
    </row>
    <row r="8943">
      <c r="J8943" s="18"/>
      <c r="N8943" s="24"/>
      <c r="Q8943" s="24"/>
      <c r="T8943" s="24"/>
      <c r="W8943" s="24"/>
      <c r="Z8943" s="24"/>
      <c r="AC8943" s="24"/>
      <c r="AI8943" s="24"/>
      <c r="AL8943" s="24"/>
      <c r="AO8943" s="24"/>
      <c r="AR8943" s="24"/>
      <c r="AU8943" s="24"/>
    </row>
    <row r="8944">
      <c r="J8944" s="18"/>
      <c r="N8944" s="24"/>
      <c r="Q8944" s="24"/>
      <c r="T8944" s="24"/>
      <c r="W8944" s="24"/>
      <c r="Z8944" s="24"/>
      <c r="AC8944" s="24"/>
      <c r="AI8944" s="24"/>
      <c r="AL8944" s="24"/>
      <c r="AO8944" s="24"/>
      <c r="AR8944" s="24"/>
      <c r="AU8944" s="24"/>
    </row>
    <row r="8945">
      <c r="J8945" s="18"/>
      <c r="N8945" s="24"/>
      <c r="Q8945" s="24"/>
      <c r="T8945" s="24"/>
      <c r="W8945" s="24"/>
      <c r="Z8945" s="24"/>
      <c r="AC8945" s="24"/>
      <c r="AI8945" s="24"/>
      <c r="AL8945" s="24"/>
      <c r="AO8945" s="24"/>
      <c r="AR8945" s="24"/>
      <c r="AU8945" s="24"/>
    </row>
    <row r="8946">
      <c r="J8946" s="18"/>
      <c r="N8946" s="24"/>
      <c r="Q8946" s="24"/>
      <c r="T8946" s="24"/>
      <c r="W8946" s="24"/>
      <c r="Z8946" s="24"/>
      <c r="AC8946" s="24"/>
      <c r="AI8946" s="24"/>
      <c r="AL8946" s="24"/>
      <c r="AO8946" s="24"/>
      <c r="AR8946" s="24"/>
      <c r="AU8946" s="24"/>
    </row>
    <row r="8947">
      <c r="J8947" s="18"/>
      <c r="N8947" s="24"/>
      <c r="Q8947" s="24"/>
      <c r="T8947" s="24"/>
      <c r="W8947" s="24"/>
      <c r="Z8947" s="24"/>
      <c r="AC8947" s="24"/>
      <c r="AI8947" s="24"/>
      <c r="AL8947" s="24"/>
      <c r="AO8947" s="24"/>
      <c r="AR8947" s="24"/>
      <c r="AU8947" s="24"/>
    </row>
    <row r="8948">
      <c r="J8948" s="18"/>
      <c r="N8948" s="24"/>
      <c r="Q8948" s="24"/>
      <c r="T8948" s="24"/>
      <c r="W8948" s="24"/>
      <c r="Z8948" s="24"/>
      <c r="AC8948" s="24"/>
      <c r="AI8948" s="24"/>
      <c r="AL8948" s="24"/>
      <c r="AO8948" s="24"/>
      <c r="AR8948" s="24"/>
      <c r="AU8948" s="24"/>
    </row>
    <row r="8949">
      <c r="J8949" s="18"/>
      <c r="N8949" s="24"/>
      <c r="Q8949" s="24"/>
      <c r="T8949" s="24"/>
      <c r="W8949" s="24"/>
      <c r="Z8949" s="24"/>
      <c r="AC8949" s="24"/>
      <c r="AI8949" s="24"/>
      <c r="AL8949" s="24"/>
      <c r="AO8949" s="24"/>
      <c r="AR8949" s="24"/>
      <c r="AU8949" s="24"/>
    </row>
    <row r="8950">
      <c r="J8950" s="18"/>
      <c r="N8950" s="24"/>
      <c r="Q8950" s="24"/>
      <c r="T8950" s="24"/>
      <c r="W8950" s="24"/>
      <c r="Z8950" s="24"/>
      <c r="AC8950" s="24"/>
      <c r="AI8950" s="24"/>
      <c r="AL8950" s="24"/>
      <c r="AO8950" s="24"/>
      <c r="AR8950" s="24"/>
      <c r="AU8950" s="24"/>
    </row>
    <row r="8951">
      <c r="J8951" s="18"/>
      <c r="N8951" s="24"/>
      <c r="Q8951" s="24"/>
      <c r="T8951" s="24"/>
      <c r="W8951" s="24"/>
      <c r="Z8951" s="24"/>
      <c r="AC8951" s="24"/>
      <c r="AI8951" s="24"/>
      <c r="AL8951" s="24"/>
      <c r="AO8951" s="24"/>
      <c r="AR8951" s="24"/>
      <c r="AU8951" s="24"/>
    </row>
    <row r="8952">
      <c r="J8952" s="18"/>
      <c r="N8952" s="24"/>
      <c r="Q8952" s="24"/>
      <c r="T8952" s="24"/>
      <c r="W8952" s="24"/>
      <c r="Z8952" s="24"/>
      <c r="AC8952" s="24"/>
      <c r="AI8952" s="24"/>
      <c r="AL8952" s="24"/>
      <c r="AO8952" s="24"/>
      <c r="AR8952" s="24"/>
      <c r="AU8952" s="24"/>
    </row>
    <row r="8953">
      <c r="J8953" s="18"/>
      <c r="N8953" s="24"/>
      <c r="Q8953" s="24"/>
      <c r="T8953" s="24"/>
      <c r="W8953" s="24"/>
      <c r="Z8953" s="24"/>
      <c r="AC8953" s="24"/>
      <c r="AI8953" s="24"/>
      <c r="AL8953" s="24"/>
      <c r="AO8953" s="24"/>
      <c r="AR8953" s="24"/>
      <c r="AU8953" s="24"/>
    </row>
    <row r="8954">
      <c r="J8954" s="18"/>
      <c r="N8954" s="24"/>
      <c r="Q8954" s="24"/>
      <c r="T8954" s="24"/>
      <c r="W8954" s="24"/>
      <c r="Z8954" s="24"/>
      <c r="AC8954" s="24"/>
      <c r="AI8954" s="24"/>
      <c r="AL8954" s="24"/>
      <c r="AO8954" s="24"/>
      <c r="AR8954" s="24"/>
      <c r="AU8954" s="24"/>
    </row>
    <row r="8955">
      <c r="J8955" s="18"/>
      <c r="N8955" s="24"/>
      <c r="Q8955" s="24"/>
      <c r="T8955" s="24"/>
      <c r="W8955" s="24"/>
      <c r="Z8955" s="24"/>
      <c r="AC8955" s="24"/>
      <c r="AI8955" s="24"/>
      <c r="AL8955" s="24"/>
      <c r="AO8955" s="24"/>
      <c r="AR8955" s="24"/>
      <c r="AU8955" s="24"/>
    </row>
    <row r="8956">
      <c r="J8956" s="18"/>
      <c r="N8956" s="24"/>
      <c r="Q8956" s="24"/>
      <c r="T8956" s="24"/>
      <c r="W8956" s="24"/>
      <c r="Z8956" s="24"/>
      <c r="AC8956" s="24"/>
      <c r="AI8956" s="24"/>
      <c r="AL8956" s="24"/>
      <c r="AO8956" s="24"/>
      <c r="AR8956" s="24"/>
      <c r="AU8956" s="24"/>
    </row>
    <row r="8957">
      <c r="J8957" s="18"/>
      <c r="N8957" s="24"/>
      <c r="Q8957" s="24"/>
      <c r="T8957" s="24"/>
      <c r="W8957" s="24"/>
      <c r="Z8957" s="24"/>
      <c r="AC8957" s="24"/>
      <c r="AI8957" s="24"/>
      <c r="AL8957" s="24"/>
      <c r="AO8957" s="24"/>
      <c r="AR8957" s="24"/>
      <c r="AU8957" s="24"/>
    </row>
    <row r="8958">
      <c r="J8958" s="18"/>
      <c r="N8958" s="24"/>
      <c r="Q8958" s="24"/>
      <c r="T8958" s="24"/>
      <c r="W8958" s="24"/>
      <c r="Z8958" s="24"/>
      <c r="AC8958" s="24"/>
      <c r="AI8958" s="24"/>
      <c r="AL8958" s="24"/>
      <c r="AO8958" s="24"/>
      <c r="AR8958" s="24"/>
      <c r="AU8958" s="24"/>
    </row>
    <row r="8959">
      <c r="J8959" s="18"/>
      <c r="N8959" s="24"/>
      <c r="Q8959" s="24"/>
      <c r="T8959" s="24"/>
      <c r="W8959" s="24"/>
      <c r="Z8959" s="24"/>
      <c r="AC8959" s="24"/>
      <c r="AI8959" s="24"/>
      <c r="AL8959" s="24"/>
      <c r="AO8959" s="24"/>
      <c r="AR8959" s="24"/>
      <c r="AU8959" s="24"/>
    </row>
    <row r="8960">
      <c r="J8960" s="18"/>
      <c r="N8960" s="24"/>
      <c r="Q8960" s="24"/>
      <c r="T8960" s="24"/>
      <c r="W8960" s="24"/>
      <c r="Z8960" s="24"/>
      <c r="AC8960" s="24"/>
      <c r="AI8960" s="24"/>
      <c r="AL8960" s="24"/>
      <c r="AO8960" s="24"/>
      <c r="AR8960" s="24"/>
      <c r="AU8960" s="24"/>
    </row>
    <row r="8961">
      <c r="J8961" s="18"/>
      <c r="N8961" s="24"/>
      <c r="Q8961" s="24"/>
      <c r="T8961" s="24"/>
      <c r="W8961" s="24"/>
      <c r="Z8961" s="24"/>
      <c r="AC8961" s="24"/>
      <c r="AI8961" s="24"/>
      <c r="AL8961" s="24"/>
      <c r="AO8961" s="24"/>
      <c r="AR8961" s="24"/>
      <c r="AU8961" s="24"/>
    </row>
    <row r="8962">
      <c r="J8962" s="18"/>
      <c r="N8962" s="24"/>
      <c r="Q8962" s="24"/>
      <c r="T8962" s="24"/>
      <c r="W8962" s="24"/>
      <c r="Z8962" s="24"/>
      <c r="AC8962" s="24"/>
      <c r="AI8962" s="24"/>
      <c r="AL8962" s="24"/>
      <c r="AO8962" s="24"/>
      <c r="AR8962" s="24"/>
      <c r="AU8962" s="24"/>
    </row>
    <row r="8963">
      <c r="J8963" s="18"/>
      <c r="N8963" s="24"/>
      <c r="Q8963" s="24"/>
      <c r="T8963" s="24"/>
      <c r="W8963" s="24"/>
      <c r="Z8963" s="24"/>
      <c r="AC8963" s="24"/>
      <c r="AI8963" s="24"/>
      <c r="AL8963" s="24"/>
      <c r="AO8963" s="24"/>
      <c r="AR8963" s="24"/>
      <c r="AU8963" s="24"/>
    </row>
    <row r="8964">
      <c r="J8964" s="18"/>
      <c r="N8964" s="24"/>
      <c r="Q8964" s="24"/>
      <c r="T8964" s="24"/>
      <c r="W8964" s="24"/>
      <c r="Z8964" s="24"/>
      <c r="AC8964" s="24"/>
      <c r="AI8964" s="24"/>
      <c r="AL8964" s="24"/>
      <c r="AO8964" s="24"/>
      <c r="AR8964" s="24"/>
      <c r="AU8964" s="24"/>
    </row>
    <row r="8965">
      <c r="J8965" s="18"/>
      <c r="N8965" s="24"/>
      <c r="Q8965" s="24"/>
      <c r="T8965" s="24"/>
      <c r="W8965" s="24"/>
      <c r="Z8965" s="24"/>
      <c r="AC8965" s="24"/>
      <c r="AI8965" s="24"/>
      <c r="AL8965" s="24"/>
      <c r="AO8965" s="24"/>
      <c r="AR8965" s="24"/>
      <c r="AU8965" s="24"/>
    </row>
    <row r="8966">
      <c r="J8966" s="18"/>
      <c r="N8966" s="24"/>
      <c r="Q8966" s="24"/>
      <c r="T8966" s="24"/>
      <c r="W8966" s="24"/>
      <c r="Z8966" s="24"/>
      <c r="AC8966" s="24"/>
      <c r="AI8966" s="24"/>
      <c r="AL8966" s="24"/>
      <c r="AO8966" s="24"/>
      <c r="AR8966" s="24"/>
      <c r="AU8966" s="24"/>
    </row>
    <row r="8967">
      <c r="J8967" s="18"/>
      <c r="N8967" s="24"/>
      <c r="Q8967" s="24"/>
      <c r="T8967" s="24"/>
      <c r="W8967" s="24"/>
      <c r="Z8967" s="24"/>
      <c r="AC8967" s="24"/>
      <c r="AI8967" s="24"/>
      <c r="AL8967" s="24"/>
      <c r="AO8967" s="24"/>
      <c r="AR8967" s="24"/>
      <c r="AU8967" s="24"/>
    </row>
    <row r="8968">
      <c r="J8968" s="18"/>
      <c r="N8968" s="24"/>
      <c r="Q8968" s="24"/>
      <c r="T8968" s="24"/>
      <c r="W8968" s="24"/>
      <c r="Z8968" s="24"/>
      <c r="AC8968" s="24"/>
      <c r="AI8968" s="24"/>
      <c r="AL8968" s="24"/>
      <c r="AO8968" s="24"/>
      <c r="AR8968" s="24"/>
      <c r="AU8968" s="24"/>
    </row>
    <row r="8969">
      <c r="J8969" s="18"/>
      <c r="N8969" s="24"/>
      <c r="Q8969" s="24"/>
      <c r="T8969" s="24"/>
      <c r="W8969" s="24"/>
      <c r="Z8969" s="24"/>
      <c r="AC8969" s="24"/>
      <c r="AI8969" s="24"/>
      <c r="AL8969" s="24"/>
      <c r="AO8969" s="24"/>
      <c r="AR8969" s="24"/>
      <c r="AU8969" s="24"/>
    </row>
    <row r="8970">
      <c r="J8970" s="18"/>
      <c r="N8970" s="24"/>
      <c r="Q8970" s="24"/>
      <c r="T8970" s="24"/>
      <c r="W8970" s="24"/>
      <c r="Z8970" s="24"/>
      <c r="AC8970" s="24"/>
      <c r="AI8970" s="24"/>
      <c r="AL8970" s="24"/>
      <c r="AO8970" s="24"/>
      <c r="AR8970" s="24"/>
      <c r="AU8970" s="24"/>
    </row>
    <row r="8971">
      <c r="J8971" s="18"/>
      <c r="N8971" s="24"/>
      <c r="Q8971" s="24"/>
      <c r="T8971" s="24"/>
      <c r="W8971" s="24"/>
      <c r="Z8971" s="24"/>
      <c r="AC8971" s="24"/>
      <c r="AI8971" s="24"/>
      <c r="AL8971" s="24"/>
      <c r="AO8971" s="24"/>
      <c r="AR8971" s="24"/>
      <c r="AU8971" s="24"/>
    </row>
    <row r="8972">
      <c r="J8972" s="18"/>
      <c r="N8972" s="24"/>
      <c r="Q8972" s="24"/>
      <c r="T8972" s="24"/>
      <c r="W8972" s="24"/>
      <c r="Z8972" s="24"/>
      <c r="AC8972" s="24"/>
      <c r="AI8972" s="24"/>
      <c r="AL8972" s="24"/>
      <c r="AO8972" s="24"/>
      <c r="AR8972" s="24"/>
      <c r="AU8972" s="24"/>
    </row>
    <row r="8973">
      <c r="J8973" s="18"/>
      <c r="N8973" s="24"/>
      <c r="Q8973" s="24"/>
      <c r="T8973" s="24"/>
      <c r="W8973" s="24"/>
      <c r="Z8973" s="24"/>
      <c r="AC8973" s="24"/>
      <c r="AI8973" s="24"/>
      <c r="AL8973" s="24"/>
      <c r="AO8973" s="24"/>
      <c r="AR8973" s="24"/>
      <c r="AU8973" s="24"/>
    </row>
    <row r="8974">
      <c r="J8974" s="18"/>
      <c r="N8974" s="24"/>
      <c r="Q8974" s="24"/>
      <c r="T8974" s="24"/>
      <c r="W8974" s="24"/>
      <c r="Z8974" s="24"/>
      <c r="AC8974" s="24"/>
      <c r="AI8974" s="24"/>
      <c r="AL8974" s="24"/>
      <c r="AO8974" s="24"/>
      <c r="AR8974" s="24"/>
      <c r="AU8974" s="24"/>
    </row>
    <row r="8975">
      <c r="J8975" s="18"/>
      <c r="N8975" s="24"/>
      <c r="Q8975" s="24"/>
      <c r="T8975" s="24"/>
      <c r="W8975" s="24"/>
      <c r="Z8975" s="24"/>
      <c r="AC8975" s="24"/>
      <c r="AI8975" s="24"/>
      <c r="AL8975" s="24"/>
      <c r="AO8975" s="24"/>
      <c r="AR8975" s="24"/>
      <c r="AU8975" s="24"/>
    </row>
    <row r="8976">
      <c r="J8976" s="18"/>
      <c r="N8976" s="24"/>
      <c r="Q8976" s="24"/>
      <c r="T8976" s="24"/>
      <c r="W8976" s="24"/>
      <c r="Z8976" s="24"/>
      <c r="AC8976" s="24"/>
      <c r="AI8976" s="24"/>
      <c r="AL8976" s="24"/>
      <c r="AO8976" s="24"/>
      <c r="AR8976" s="24"/>
      <c r="AU8976" s="24"/>
    </row>
    <row r="8977">
      <c r="J8977" s="18"/>
      <c r="N8977" s="24"/>
      <c r="Q8977" s="24"/>
      <c r="T8977" s="24"/>
      <c r="W8977" s="24"/>
      <c r="Z8977" s="24"/>
      <c r="AC8977" s="24"/>
      <c r="AI8977" s="24"/>
      <c r="AL8977" s="24"/>
      <c r="AO8977" s="24"/>
      <c r="AR8977" s="24"/>
      <c r="AU8977" s="24"/>
    </row>
    <row r="8978">
      <c r="J8978" s="18"/>
      <c r="N8978" s="24"/>
      <c r="Q8978" s="24"/>
      <c r="T8978" s="24"/>
      <c r="W8978" s="24"/>
      <c r="Z8978" s="24"/>
      <c r="AC8978" s="24"/>
      <c r="AI8978" s="24"/>
      <c r="AL8978" s="24"/>
      <c r="AO8978" s="24"/>
      <c r="AR8978" s="24"/>
      <c r="AU8978" s="24"/>
    </row>
    <row r="8979">
      <c r="J8979" s="18"/>
      <c r="N8979" s="24"/>
      <c r="Q8979" s="24"/>
      <c r="T8979" s="24"/>
      <c r="W8979" s="24"/>
      <c r="Z8979" s="24"/>
      <c r="AC8979" s="24"/>
      <c r="AI8979" s="24"/>
      <c r="AL8979" s="24"/>
      <c r="AO8979" s="24"/>
      <c r="AR8979" s="24"/>
      <c r="AU8979" s="24"/>
    </row>
    <row r="8980">
      <c r="J8980" s="18"/>
      <c r="N8980" s="24"/>
      <c r="Q8980" s="24"/>
      <c r="T8980" s="24"/>
      <c r="W8980" s="24"/>
      <c r="Z8980" s="24"/>
      <c r="AC8980" s="24"/>
      <c r="AI8980" s="24"/>
      <c r="AL8980" s="24"/>
      <c r="AO8980" s="24"/>
      <c r="AR8980" s="24"/>
      <c r="AU8980" s="24"/>
    </row>
    <row r="8981">
      <c r="J8981" s="18"/>
      <c r="N8981" s="24"/>
      <c r="Q8981" s="24"/>
      <c r="T8981" s="24"/>
      <c r="W8981" s="24"/>
      <c r="Z8981" s="24"/>
      <c r="AC8981" s="24"/>
      <c r="AI8981" s="24"/>
      <c r="AL8981" s="24"/>
      <c r="AO8981" s="24"/>
      <c r="AR8981" s="24"/>
      <c r="AU8981" s="24"/>
    </row>
    <row r="8982">
      <c r="J8982" s="18"/>
      <c r="N8982" s="24"/>
      <c r="Q8982" s="24"/>
      <c r="T8982" s="24"/>
      <c r="W8982" s="24"/>
      <c r="Z8982" s="24"/>
      <c r="AC8982" s="24"/>
      <c r="AI8982" s="24"/>
      <c r="AL8982" s="24"/>
      <c r="AO8982" s="24"/>
      <c r="AR8982" s="24"/>
      <c r="AU8982" s="24"/>
    </row>
    <row r="8983">
      <c r="J8983" s="18"/>
      <c r="N8983" s="24"/>
      <c r="Q8983" s="24"/>
      <c r="T8983" s="24"/>
      <c r="W8983" s="24"/>
      <c r="Z8983" s="24"/>
      <c r="AC8983" s="24"/>
      <c r="AI8983" s="24"/>
      <c r="AL8983" s="24"/>
      <c r="AO8983" s="24"/>
      <c r="AR8983" s="24"/>
      <c r="AU8983" s="24"/>
    </row>
    <row r="8984">
      <c r="J8984" s="18"/>
      <c r="N8984" s="24"/>
      <c r="Q8984" s="24"/>
      <c r="T8984" s="24"/>
      <c r="W8984" s="24"/>
      <c r="Z8984" s="24"/>
      <c r="AC8984" s="24"/>
      <c r="AI8984" s="24"/>
      <c r="AL8984" s="24"/>
      <c r="AO8984" s="24"/>
      <c r="AR8984" s="24"/>
      <c r="AU8984" s="24"/>
    </row>
    <row r="8985">
      <c r="J8985" s="18"/>
      <c r="N8985" s="24"/>
      <c r="Q8985" s="24"/>
      <c r="T8985" s="24"/>
      <c r="W8985" s="24"/>
      <c r="Z8985" s="24"/>
      <c r="AC8985" s="24"/>
      <c r="AI8985" s="24"/>
      <c r="AL8985" s="24"/>
      <c r="AO8985" s="24"/>
      <c r="AR8985" s="24"/>
      <c r="AU8985" s="24"/>
    </row>
    <row r="8986">
      <c r="J8986" s="18"/>
      <c r="N8986" s="24"/>
      <c r="Q8986" s="24"/>
      <c r="T8986" s="24"/>
      <c r="W8986" s="24"/>
      <c r="Z8986" s="24"/>
      <c r="AC8986" s="24"/>
      <c r="AI8986" s="24"/>
      <c r="AL8986" s="24"/>
      <c r="AO8986" s="24"/>
      <c r="AR8986" s="24"/>
      <c r="AU8986" s="24"/>
    </row>
    <row r="8987">
      <c r="J8987" s="18"/>
      <c r="N8987" s="24"/>
      <c r="Q8987" s="24"/>
      <c r="T8987" s="24"/>
      <c r="W8987" s="24"/>
      <c r="Z8987" s="24"/>
      <c r="AC8987" s="24"/>
      <c r="AI8987" s="24"/>
      <c r="AL8987" s="24"/>
      <c r="AO8987" s="24"/>
      <c r="AR8987" s="24"/>
      <c r="AU8987" s="24"/>
    </row>
    <row r="8988">
      <c r="J8988" s="18"/>
      <c r="N8988" s="24"/>
      <c r="Q8988" s="24"/>
      <c r="T8988" s="24"/>
      <c r="W8988" s="24"/>
      <c r="Z8988" s="24"/>
      <c r="AC8988" s="24"/>
      <c r="AI8988" s="24"/>
      <c r="AL8988" s="24"/>
      <c r="AO8988" s="24"/>
      <c r="AR8988" s="24"/>
      <c r="AU8988" s="24"/>
    </row>
    <row r="8989">
      <c r="J8989" s="18"/>
      <c r="N8989" s="24"/>
      <c r="Q8989" s="24"/>
      <c r="T8989" s="24"/>
      <c r="W8989" s="24"/>
      <c r="Z8989" s="24"/>
      <c r="AC8989" s="24"/>
      <c r="AI8989" s="24"/>
      <c r="AL8989" s="24"/>
      <c r="AO8989" s="24"/>
      <c r="AR8989" s="24"/>
      <c r="AU8989" s="24"/>
    </row>
    <row r="8990">
      <c r="J8990" s="18"/>
      <c r="N8990" s="24"/>
      <c r="Q8990" s="24"/>
      <c r="T8990" s="24"/>
      <c r="W8990" s="24"/>
      <c r="Z8990" s="24"/>
      <c r="AC8990" s="24"/>
      <c r="AI8990" s="24"/>
      <c r="AL8990" s="24"/>
      <c r="AO8990" s="24"/>
      <c r="AR8990" s="24"/>
      <c r="AU8990" s="24"/>
    </row>
    <row r="8991">
      <c r="J8991" s="18"/>
      <c r="N8991" s="24"/>
      <c r="Q8991" s="24"/>
      <c r="T8991" s="24"/>
      <c r="W8991" s="24"/>
      <c r="Z8991" s="24"/>
      <c r="AC8991" s="24"/>
      <c r="AI8991" s="24"/>
      <c r="AL8991" s="24"/>
      <c r="AO8991" s="24"/>
      <c r="AR8991" s="24"/>
      <c r="AU8991" s="24"/>
    </row>
    <row r="8992">
      <c r="J8992" s="18"/>
      <c r="N8992" s="24"/>
      <c r="Q8992" s="24"/>
      <c r="T8992" s="24"/>
      <c r="W8992" s="24"/>
      <c r="Z8992" s="24"/>
      <c r="AC8992" s="24"/>
      <c r="AI8992" s="24"/>
      <c r="AL8992" s="24"/>
      <c r="AO8992" s="24"/>
      <c r="AR8992" s="24"/>
      <c r="AU8992" s="24"/>
    </row>
    <row r="8993">
      <c r="J8993" s="18"/>
      <c r="N8993" s="24"/>
      <c r="Q8993" s="24"/>
      <c r="T8993" s="24"/>
      <c r="W8993" s="24"/>
      <c r="Z8993" s="24"/>
      <c r="AC8993" s="24"/>
      <c r="AI8993" s="24"/>
      <c r="AL8993" s="24"/>
      <c r="AO8993" s="24"/>
      <c r="AR8993" s="24"/>
      <c r="AU8993" s="24"/>
    </row>
    <row r="8994">
      <c r="J8994" s="18"/>
      <c r="N8994" s="24"/>
      <c r="Q8994" s="24"/>
      <c r="T8994" s="24"/>
      <c r="W8994" s="24"/>
      <c r="Z8994" s="24"/>
      <c r="AC8994" s="24"/>
      <c r="AI8994" s="24"/>
      <c r="AL8994" s="24"/>
      <c r="AO8994" s="24"/>
      <c r="AR8994" s="24"/>
      <c r="AU8994" s="24"/>
    </row>
    <row r="8995">
      <c r="J8995" s="18"/>
      <c r="N8995" s="24"/>
      <c r="Q8995" s="24"/>
      <c r="T8995" s="24"/>
      <c r="W8995" s="24"/>
      <c r="Z8995" s="24"/>
      <c r="AC8995" s="24"/>
      <c r="AI8995" s="24"/>
      <c r="AL8995" s="24"/>
      <c r="AO8995" s="24"/>
      <c r="AR8995" s="24"/>
      <c r="AU8995" s="24"/>
    </row>
    <row r="8996">
      <c r="J8996" s="18"/>
      <c r="N8996" s="24"/>
      <c r="Q8996" s="24"/>
      <c r="T8996" s="24"/>
      <c r="W8996" s="24"/>
      <c r="Z8996" s="24"/>
      <c r="AC8996" s="24"/>
      <c r="AI8996" s="24"/>
      <c r="AL8996" s="24"/>
      <c r="AO8996" s="24"/>
      <c r="AR8996" s="24"/>
      <c r="AU8996" s="24"/>
    </row>
    <row r="8997">
      <c r="J8997" s="18"/>
      <c r="N8997" s="24"/>
      <c r="Q8997" s="24"/>
      <c r="T8997" s="24"/>
      <c r="W8997" s="24"/>
      <c r="Z8997" s="24"/>
      <c r="AC8997" s="24"/>
      <c r="AI8997" s="24"/>
      <c r="AL8997" s="24"/>
      <c r="AO8997" s="24"/>
      <c r="AR8997" s="24"/>
      <c r="AU8997" s="24"/>
    </row>
    <row r="8998">
      <c r="J8998" s="18"/>
      <c r="N8998" s="24"/>
      <c r="Q8998" s="24"/>
      <c r="T8998" s="24"/>
      <c r="W8998" s="24"/>
      <c r="Z8998" s="24"/>
      <c r="AC8998" s="24"/>
      <c r="AI8998" s="24"/>
      <c r="AL8998" s="24"/>
      <c r="AO8998" s="24"/>
      <c r="AR8998" s="24"/>
      <c r="AU8998" s="24"/>
    </row>
    <row r="8999">
      <c r="J8999" s="18"/>
      <c r="N8999" s="24"/>
      <c r="Q8999" s="24"/>
      <c r="T8999" s="24"/>
      <c r="W8999" s="24"/>
      <c r="Z8999" s="24"/>
      <c r="AC8999" s="24"/>
      <c r="AI8999" s="24"/>
      <c r="AL8999" s="24"/>
      <c r="AO8999" s="24"/>
      <c r="AR8999" s="24"/>
      <c r="AU8999" s="24"/>
    </row>
    <row r="9000">
      <c r="J9000" s="18"/>
      <c r="N9000" s="24"/>
      <c r="Q9000" s="24"/>
      <c r="T9000" s="24"/>
      <c r="W9000" s="24"/>
      <c r="Z9000" s="24"/>
      <c r="AC9000" s="24"/>
      <c r="AI9000" s="24"/>
      <c r="AL9000" s="24"/>
      <c r="AO9000" s="24"/>
      <c r="AR9000" s="24"/>
      <c r="AU9000" s="24"/>
    </row>
    <row r="9001">
      <c r="J9001" s="18"/>
      <c r="N9001" s="24"/>
      <c r="Q9001" s="24"/>
      <c r="T9001" s="24"/>
      <c r="W9001" s="24"/>
      <c r="Z9001" s="24"/>
      <c r="AC9001" s="24"/>
      <c r="AI9001" s="24"/>
      <c r="AL9001" s="24"/>
      <c r="AO9001" s="24"/>
      <c r="AR9001" s="24"/>
      <c r="AU9001" s="24"/>
    </row>
    <row r="9002">
      <c r="J9002" s="18"/>
      <c r="N9002" s="24"/>
      <c r="Q9002" s="24"/>
      <c r="T9002" s="24"/>
      <c r="W9002" s="24"/>
      <c r="Z9002" s="24"/>
      <c r="AC9002" s="24"/>
      <c r="AI9002" s="24"/>
      <c r="AL9002" s="24"/>
      <c r="AO9002" s="24"/>
      <c r="AR9002" s="24"/>
      <c r="AU9002" s="24"/>
    </row>
    <row r="9003">
      <c r="J9003" s="18"/>
      <c r="N9003" s="24"/>
      <c r="Q9003" s="24"/>
      <c r="T9003" s="24"/>
      <c r="W9003" s="24"/>
      <c r="Z9003" s="24"/>
      <c r="AC9003" s="24"/>
      <c r="AI9003" s="24"/>
      <c r="AL9003" s="24"/>
      <c r="AO9003" s="24"/>
      <c r="AR9003" s="24"/>
      <c r="AU9003" s="24"/>
    </row>
    <row r="9004">
      <c r="J9004" s="18"/>
      <c r="N9004" s="24"/>
      <c r="Q9004" s="24"/>
      <c r="T9004" s="24"/>
      <c r="W9004" s="24"/>
      <c r="Z9004" s="24"/>
      <c r="AC9004" s="24"/>
      <c r="AI9004" s="24"/>
      <c r="AL9004" s="24"/>
      <c r="AO9004" s="24"/>
      <c r="AR9004" s="24"/>
      <c r="AU9004" s="24"/>
    </row>
    <row r="9005">
      <c r="J9005" s="18"/>
      <c r="N9005" s="24"/>
      <c r="Q9005" s="24"/>
      <c r="T9005" s="24"/>
      <c r="W9005" s="24"/>
      <c r="Z9005" s="24"/>
      <c r="AC9005" s="24"/>
      <c r="AI9005" s="24"/>
      <c r="AL9005" s="24"/>
      <c r="AO9005" s="24"/>
      <c r="AR9005" s="24"/>
      <c r="AU9005" s="24"/>
    </row>
    <row r="9006">
      <c r="J9006" s="18"/>
      <c r="N9006" s="24"/>
      <c r="Q9006" s="24"/>
      <c r="T9006" s="24"/>
      <c r="W9006" s="24"/>
      <c r="Z9006" s="24"/>
      <c r="AC9006" s="24"/>
      <c r="AI9006" s="24"/>
      <c r="AL9006" s="24"/>
      <c r="AO9006" s="24"/>
      <c r="AR9006" s="24"/>
      <c r="AU9006" s="24"/>
    </row>
    <row r="9007">
      <c r="J9007" s="18"/>
      <c r="N9007" s="24"/>
      <c r="Q9007" s="24"/>
      <c r="T9007" s="24"/>
      <c r="W9007" s="24"/>
      <c r="Z9007" s="24"/>
      <c r="AC9007" s="24"/>
      <c r="AI9007" s="24"/>
      <c r="AL9007" s="24"/>
      <c r="AO9007" s="24"/>
      <c r="AR9007" s="24"/>
      <c r="AU9007" s="24"/>
    </row>
    <row r="9008">
      <c r="J9008" s="18"/>
      <c r="N9008" s="24"/>
      <c r="Q9008" s="24"/>
      <c r="T9008" s="24"/>
      <c r="W9008" s="24"/>
      <c r="Z9008" s="24"/>
      <c r="AC9008" s="24"/>
      <c r="AI9008" s="24"/>
      <c r="AL9008" s="24"/>
      <c r="AO9008" s="24"/>
      <c r="AR9008" s="24"/>
      <c r="AU9008" s="24"/>
    </row>
    <row r="9009">
      <c r="J9009" s="18"/>
      <c r="N9009" s="24"/>
      <c r="Q9009" s="24"/>
      <c r="T9009" s="24"/>
      <c r="W9009" s="24"/>
      <c r="Z9009" s="24"/>
      <c r="AC9009" s="24"/>
      <c r="AI9009" s="24"/>
      <c r="AL9009" s="24"/>
      <c r="AO9009" s="24"/>
      <c r="AR9009" s="24"/>
      <c r="AU9009" s="24"/>
    </row>
    <row r="9010">
      <c r="J9010" s="18"/>
      <c r="N9010" s="24"/>
      <c r="Q9010" s="24"/>
      <c r="T9010" s="24"/>
      <c r="W9010" s="24"/>
      <c r="Z9010" s="24"/>
      <c r="AC9010" s="24"/>
      <c r="AI9010" s="24"/>
      <c r="AL9010" s="24"/>
      <c r="AO9010" s="24"/>
      <c r="AR9010" s="24"/>
      <c r="AU9010" s="24"/>
    </row>
    <row r="9011">
      <c r="J9011" s="18"/>
      <c r="N9011" s="24"/>
      <c r="Q9011" s="24"/>
      <c r="T9011" s="24"/>
      <c r="W9011" s="24"/>
      <c r="Z9011" s="24"/>
      <c r="AC9011" s="24"/>
      <c r="AI9011" s="24"/>
      <c r="AL9011" s="24"/>
      <c r="AO9011" s="24"/>
      <c r="AR9011" s="24"/>
      <c r="AU9011" s="24"/>
    </row>
    <row r="9012">
      <c r="J9012" s="18"/>
      <c r="N9012" s="24"/>
      <c r="Q9012" s="24"/>
      <c r="T9012" s="24"/>
      <c r="W9012" s="24"/>
      <c r="Z9012" s="24"/>
      <c r="AC9012" s="24"/>
      <c r="AI9012" s="24"/>
      <c r="AL9012" s="24"/>
      <c r="AO9012" s="24"/>
      <c r="AR9012" s="24"/>
      <c r="AU9012" s="24"/>
    </row>
    <row r="9013">
      <c r="J9013" s="18"/>
      <c r="N9013" s="24"/>
      <c r="Q9013" s="24"/>
      <c r="T9013" s="24"/>
      <c r="W9013" s="24"/>
      <c r="Z9013" s="24"/>
      <c r="AC9013" s="24"/>
      <c r="AI9013" s="24"/>
      <c r="AL9013" s="24"/>
      <c r="AO9013" s="24"/>
      <c r="AR9013" s="24"/>
      <c r="AU9013" s="24"/>
    </row>
    <row r="9014">
      <c r="J9014" s="18"/>
      <c r="N9014" s="24"/>
      <c r="Q9014" s="24"/>
      <c r="T9014" s="24"/>
      <c r="W9014" s="24"/>
      <c r="Z9014" s="24"/>
      <c r="AC9014" s="24"/>
      <c r="AI9014" s="24"/>
      <c r="AL9014" s="24"/>
      <c r="AO9014" s="24"/>
      <c r="AR9014" s="24"/>
      <c r="AU9014" s="24"/>
    </row>
    <row r="9015">
      <c r="J9015" s="18"/>
      <c r="N9015" s="24"/>
      <c r="Q9015" s="24"/>
      <c r="T9015" s="24"/>
      <c r="W9015" s="24"/>
      <c r="Z9015" s="24"/>
      <c r="AC9015" s="24"/>
      <c r="AI9015" s="24"/>
      <c r="AL9015" s="24"/>
      <c r="AO9015" s="24"/>
      <c r="AR9015" s="24"/>
      <c r="AU9015" s="24"/>
    </row>
    <row r="9016">
      <c r="J9016" s="18"/>
      <c r="N9016" s="24"/>
      <c r="Q9016" s="24"/>
      <c r="T9016" s="24"/>
      <c r="W9016" s="24"/>
      <c r="Z9016" s="24"/>
      <c r="AC9016" s="24"/>
      <c r="AI9016" s="24"/>
      <c r="AL9016" s="24"/>
      <c r="AO9016" s="24"/>
      <c r="AR9016" s="24"/>
      <c r="AU9016" s="24"/>
    </row>
    <row r="9017">
      <c r="J9017" s="18"/>
      <c r="N9017" s="24"/>
      <c r="Q9017" s="24"/>
      <c r="T9017" s="24"/>
      <c r="W9017" s="24"/>
      <c r="Z9017" s="24"/>
      <c r="AC9017" s="24"/>
      <c r="AI9017" s="24"/>
      <c r="AL9017" s="24"/>
      <c r="AO9017" s="24"/>
      <c r="AR9017" s="24"/>
      <c r="AU9017" s="24"/>
    </row>
    <row r="9018">
      <c r="J9018" s="18"/>
      <c r="N9018" s="24"/>
      <c r="Q9018" s="24"/>
      <c r="T9018" s="24"/>
      <c r="W9018" s="24"/>
      <c r="Z9018" s="24"/>
      <c r="AC9018" s="24"/>
      <c r="AI9018" s="24"/>
      <c r="AL9018" s="24"/>
      <c r="AO9018" s="24"/>
      <c r="AR9018" s="24"/>
      <c r="AU9018" s="24"/>
    </row>
    <row r="9019">
      <c r="J9019" s="18"/>
      <c r="N9019" s="24"/>
      <c r="Q9019" s="24"/>
      <c r="T9019" s="24"/>
      <c r="W9019" s="24"/>
      <c r="Z9019" s="24"/>
      <c r="AC9019" s="24"/>
      <c r="AI9019" s="24"/>
      <c r="AL9019" s="24"/>
      <c r="AO9019" s="24"/>
      <c r="AR9019" s="24"/>
      <c r="AU9019" s="24"/>
    </row>
    <row r="9020">
      <c r="J9020" s="18"/>
      <c r="N9020" s="24"/>
      <c r="Q9020" s="24"/>
      <c r="T9020" s="24"/>
      <c r="W9020" s="24"/>
      <c r="Z9020" s="24"/>
      <c r="AC9020" s="24"/>
      <c r="AI9020" s="24"/>
      <c r="AL9020" s="24"/>
      <c r="AO9020" s="24"/>
      <c r="AR9020" s="24"/>
      <c r="AU9020" s="24"/>
    </row>
    <row r="9021">
      <c r="J9021" s="18"/>
      <c r="N9021" s="24"/>
      <c r="Q9021" s="24"/>
      <c r="T9021" s="24"/>
      <c r="W9021" s="24"/>
      <c r="Z9021" s="24"/>
      <c r="AC9021" s="24"/>
      <c r="AI9021" s="24"/>
      <c r="AL9021" s="24"/>
      <c r="AO9021" s="24"/>
      <c r="AR9021" s="24"/>
      <c r="AU9021" s="24"/>
    </row>
    <row r="9022">
      <c r="J9022" s="18"/>
      <c r="N9022" s="24"/>
      <c r="Q9022" s="24"/>
      <c r="T9022" s="24"/>
      <c r="W9022" s="24"/>
      <c r="Z9022" s="24"/>
      <c r="AC9022" s="24"/>
      <c r="AI9022" s="24"/>
      <c r="AL9022" s="24"/>
      <c r="AO9022" s="24"/>
      <c r="AR9022" s="24"/>
      <c r="AU9022" s="24"/>
    </row>
    <row r="9023">
      <c r="J9023" s="18"/>
      <c r="N9023" s="24"/>
      <c r="Q9023" s="24"/>
      <c r="T9023" s="24"/>
      <c r="W9023" s="24"/>
      <c r="Z9023" s="24"/>
      <c r="AC9023" s="24"/>
      <c r="AI9023" s="24"/>
      <c r="AL9023" s="24"/>
      <c r="AO9023" s="24"/>
      <c r="AR9023" s="24"/>
      <c r="AU9023" s="24"/>
    </row>
    <row r="9024">
      <c r="J9024" s="18"/>
      <c r="N9024" s="24"/>
      <c r="Q9024" s="24"/>
      <c r="T9024" s="24"/>
      <c r="W9024" s="24"/>
      <c r="Z9024" s="24"/>
      <c r="AC9024" s="24"/>
      <c r="AI9024" s="24"/>
      <c r="AL9024" s="24"/>
      <c r="AO9024" s="24"/>
      <c r="AR9024" s="24"/>
      <c r="AU9024" s="24"/>
    </row>
    <row r="9025">
      <c r="J9025" s="18"/>
      <c r="N9025" s="24"/>
      <c r="Q9025" s="24"/>
      <c r="T9025" s="24"/>
      <c r="W9025" s="24"/>
      <c r="Z9025" s="24"/>
      <c r="AC9025" s="24"/>
      <c r="AI9025" s="24"/>
      <c r="AL9025" s="24"/>
      <c r="AO9025" s="24"/>
      <c r="AR9025" s="24"/>
      <c r="AU9025" s="24"/>
    </row>
    <row r="9026">
      <c r="J9026" s="18"/>
      <c r="N9026" s="24"/>
      <c r="Q9026" s="24"/>
      <c r="T9026" s="24"/>
      <c r="W9026" s="24"/>
      <c r="Z9026" s="24"/>
      <c r="AC9026" s="24"/>
      <c r="AI9026" s="24"/>
      <c r="AL9026" s="24"/>
      <c r="AO9026" s="24"/>
      <c r="AR9026" s="24"/>
      <c r="AU9026" s="24"/>
    </row>
    <row r="9027">
      <c r="J9027" s="18"/>
      <c r="N9027" s="24"/>
      <c r="Q9027" s="24"/>
      <c r="T9027" s="24"/>
      <c r="W9027" s="24"/>
      <c r="Z9027" s="24"/>
      <c r="AC9027" s="24"/>
      <c r="AI9027" s="24"/>
      <c r="AL9027" s="24"/>
      <c r="AO9027" s="24"/>
      <c r="AR9027" s="24"/>
      <c r="AU9027" s="24"/>
    </row>
    <row r="9028">
      <c r="J9028" s="18"/>
      <c r="N9028" s="24"/>
      <c r="Q9028" s="24"/>
      <c r="T9028" s="24"/>
      <c r="W9028" s="24"/>
      <c r="Z9028" s="24"/>
      <c r="AC9028" s="24"/>
      <c r="AI9028" s="24"/>
      <c r="AL9028" s="24"/>
      <c r="AO9028" s="24"/>
      <c r="AR9028" s="24"/>
      <c r="AU9028" s="24"/>
    </row>
    <row r="9029">
      <c r="J9029" s="18"/>
      <c r="N9029" s="24"/>
      <c r="Q9029" s="24"/>
      <c r="T9029" s="24"/>
      <c r="W9029" s="24"/>
      <c r="Z9029" s="24"/>
      <c r="AC9029" s="24"/>
      <c r="AI9029" s="24"/>
      <c r="AL9029" s="24"/>
      <c r="AO9029" s="24"/>
      <c r="AR9029" s="24"/>
      <c r="AU9029" s="24"/>
    </row>
    <row r="9030">
      <c r="J9030" s="18"/>
      <c r="N9030" s="24"/>
      <c r="Q9030" s="24"/>
      <c r="T9030" s="24"/>
      <c r="W9030" s="24"/>
      <c r="Z9030" s="24"/>
      <c r="AC9030" s="24"/>
      <c r="AI9030" s="24"/>
      <c r="AL9030" s="24"/>
      <c r="AO9030" s="24"/>
      <c r="AR9030" s="24"/>
      <c r="AU9030" s="24"/>
    </row>
    <row r="9031">
      <c r="J9031" s="18"/>
      <c r="N9031" s="24"/>
      <c r="Q9031" s="24"/>
      <c r="T9031" s="24"/>
      <c r="W9031" s="24"/>
      <c r="Z9031" s="24"/>
      <c r="AC9031" s="24"/>
      <c r="AI9031" s="24"/>
      <c r="AL9031" s="24"/>
      <c r="AO9031" s="24"/>
      <c r="AR9031" s="24"/>
      <c r="AU9031" s="24"/>
    </row>
    <row r="9032">
      <c r="J9032" s="18"/>
      <c r="N9032" s="24"/>
      <c r="Q9032" s="24"/>
      <c r="T9032" s="24"/>
      <c r="W9032" s="24"/>
      <c r="Z9032" s="24"/>
      <c r="AC9032" s="24"/>
      <c r="AI9032" s="24"/>
      <c r="AL9032" s="24"/>
      <c r="AO9032" s="24"/>
      <c r="AR9032" s="24"/>
      <c r="AU9032" s="24"/>
    </row>
    <row r="9033">
      <c r="J9033" s="18"/>
      <c r="N9033" s="24"/>
      <c r="Q9033" s="24"/>
      <c r="T9033" s="24"/>
      <c r="W9033" s="24"/>
      <c r="Z9033" s="24"/>
      <c r="AC9033" s="24"/>
      <c r="AI9033" s="24"/>
      <c r="AL9033" s="24"/>
      <c r="AO9033" s="24"/>
      <c r="AR9033" s="24"/>
      <c r="AU9033" s="24"/>
    </row>
    <row r="9034">
      <c r="J9034" s="18"/>
      <c r="N9034" s="24"/>
      <c r="Q9034" s="24"/>
      <c r="T9034" s="24"/>
      <c r="W9034" s="24"/>
      <c r="Z9034" s="24"/>
      <c r="AC9034" s="24"/>
      <c r="AI9034" s="24"/>
      <c r="AL9034" s="24"/>
      <c r="AO9034" s="24"/>
      <c r="AR9034" s="24"/>
      <c r="AU9034" s="24"/>
    </row>
    <row r="9035">
      <c r="J9035" s="18"/>
      <c r="N9035" s="24"/>
      <c r="Q9035" s="24"/>
      <c r="T9035" s="24"/>
      <c r="W9035" s="24"/>
      <c r="Z9035" s="24"/>
      <c r="AC9035" s="24"/>
      <c r="AI9035" s="24"/>
      <c r="AL9035" s="24"/>
      <c r="AO9035" s="24"/>
      <c r="AR9035" s="24"/>
      <c r="AU9035" s="24"/>
    </row>
    <row r="9036">
      <c r="J9036" s="18"/>
      <c r="N9036" s="24"/>
      <c r="Q9036" s="24"/>
      <c r="T9036" s="24"/>
      <c r="W9036" s="24"/>
      <c r="Z9036" s="24"/>
      <c r="AC9036" s="24"/>
      <c r="AI9036" s="24"/>
      <c r="AL9036" s="24"/>
      <c r="AO9036" s="24"/>
      <c r="AR9036" s="24"/>
      <c r="AU9036" s="24"/>
    </row>
    <row r="9037">
      <c r="J9037" s="18"/>
      <c r="N9037" s="24"/>
      <c r="Q9037" s="24"/>
      <c r="T9037" s="24"/>
      <c r="W9037" s="24"/>
      <c r="Z9037" s="24"/>
      <c r="AC9037" s="24"/>
      <c r="AI9037" s="24"/>
      <c r="AL9037" s="24"/>
      <c r="AO9037" s="24"/>
      <c r="AR9037" s="24"/>
      <c r="AU9037" s="24"/>
    </row>
    <row r="9038">
      <c r="J9038" s="18"/>
      <c r="N9038" s="24"/>
      <c r="Q9038" s="24"/>
      <c r="T9038" s="24"/>
      <c r="W9038" s="24"/>
      <c r="Z9038" s="24"/>
      <c r="AC9038" s="24"/>
      <c r="AI9038" s="24"/>
      <c r="AL9038" s="24"/>
      <c r="AO9038" s="24"/>
      <c r="AR9038" s="24"/>
      <c r="AU9038" s="24"/>
    </row>
    <row r="9039">
      <c r="J9039" s="18"/>
      <c r="N9039" s="24"/>
      <c r="Q9039" s="24"/>
      <c r="T9039" s="24"/>
      <c r="W9039" s="24"/>
      <c r="Z9039" s="24"/>
      <c r="AC9039" s="24"/>
      <c r="AI9039" s="24"/>
      <c r="AL9039" s="24"/>
      <c r="AO9039" s="24"/>
      <c r="AR9039" s="24"/>
      <c r="AU9039" s="24"/>
    </row>
    <row r="9040">
      <c r="J9040" s="18"/>
      <c r="N9040" s="24"/>
      <c r="Q9040" s="24"/>
      <c r="T9040" s="24"/>
      <c r="W9040" s="24"/>
      <c r="Z9040" s="24"/>
      <c r="AC9040" s="24"/>
      <c r="AI9040" s="24"/>
      <c r="AL9040" s="24"/>
      <c r="AO9040" s="24"/>
      <c r="AR9040" s="24"/>
      <c r="AU9040" s="24"/>
    </row>
    <row r="9041">
      <c r="J9041" s="18"/>
      <c r="N9041" s="24"/>
      <c r="Q9041" s="24"/>
      <c r="T9041" s="24"/>
      <c r="W9041" s="24"/>
      <c r="Z9041" s="24"/>
      <c r="AC9041" s="24"/>
      <c r="AI9041" s="24"/>
      <c r="AL9041" s="24"/>
      <c r="AO9041" s="24"/>
      <c r="AR9041" s="24"/>
      <c r="AU9041" s="24"/>
    </row>
    <row r="9042">
      <c r="J9042" s="18"/>
      <c r="N9042" s="24"/>
      <c r="Q9042" s="24"/>
      <c r="T9042" s="24"/>
      <c r="W9042" s="24"/>
      <c r="Z9042" s="24"/>
      <c r="AC9042" s="24"/>
      <c r="AI9042" s="24"/>
      <c r="AL9042" s="24"/>
      <c r="AO9042" s="24"/>
      <c r="AR9042" s="24"/>
      <c r="AU9042" s="24"/>
    </row>
    <row r="9043">
      <c r="J9043" s="18"/>
      <c r="N9043" s="24"/>
      <c r="Q9043" s="24"/>
      <c r="T9043" s="24"/>
      <c r="W9043" s="24"/>
      <c r="Z9043" s="24"/>
      <c r="AC9043" s="24"/>
      <c r="AI9043" s="24"/>
      <c r="AL9043" s="24"/>
      <c r="AO9043" s="24"/>
      <c r="AR9043" s="24"/>
      <c r="AU9043" s="24"/>
    </row>
    <row r="9044">
      <c r="J9044" s="18"/>
      <c r="N9044" s="24"/>
      <c r="Q9044" s="24"/>
      <c r="T9044" s="24"/>
      <c r="W9044" s="24"/>
      <c r="Z9044" s="24"/>
      <c r="AC9044" s="24"/>
      <c r="AI9044" s="24"/>
      <c r="AL9044" s="24"/>
      <c r="AO9044" s="24"/>
      <c r="AR9044" s="24"/>
      <c r="AU9044" s="24"/>
    </row>
    <row r="9045">
      <c r="J9045" s="18"/>
      <c r="N9045" s="24"/>
      <c r="Q9045" s="24"/>
      <c r="T9045" s="24"/>
      <c r="W9045" s="24"/>
      <c r="Z9045" s="24"/>
      <c r="AC9045" s="24"/>
      <c r="AI9045" s="24"/>
      <c r="AL9045" s="24"/>
      <c r="AO9045" s="24"/>
      <c r="AR9045" s="24"/>
      <c r="AU9045" s="24"/>
    </row>
    <row r="9046">
      <c r="J9046" s="18"/>
      <c r="N9046" s="24"/>
      <c r="Q9046" s="24"/>
      <c r="T9046" s="24"/>
      <c r="W9046" s="24"/>
      <c r="Z9046" s="24"/>
      <c r="AC9046" s="24"/>
      <c r="AI9046" s="24"/>
      <c r="AL9046" s="24"/>
      <c r="AO9046" s="24"/>
      <c r="AR9046" s="24"/>
      <c r="AU9046" s="24"/>
    </row>
    <row r="9047">
      <c r="J9047" s="18"/>
      <c r="N9047" s="24"/>
      <c r="Q9047" s="24"/>
      <c r="T9047" s="24"/>
      <c r="W9047" s="24"/>
      <c r="Z9047" s="24"/>
      <c r="AC9047" s="24"/>
      <c r="AI9047" s="24"/>
      <c r="AL9047" s="24"/>
      <c r="AO9047" s="24"/>
      <c r="AR9047" s="24"/>
      <c r="AU9047" s="24"/>
    </row>
    <row r="9048">
      <c r="J9048" s="18"/>
      <c r="N9048" s="24"/>
      <c r="Q9048" s="24"/>
      <c r="T9048" s="24"/>
      <c r="W9048" s="24"/>
      <c r="Z9048" s="24"/>
      <c r="AC9048" s="24"/>
      <c r="AI9048" s="24"/>
      <c r="AL9048" s="24"/>
      <c r="AO9048" s="24"/>
      <c r="AR9048" s="24"/>
      <c r="AU9048" s="24"/>
    </row>
    <row r="9049">
      <c r="J9049" s="18"/>
      <c r="N9049" s="24"/>
      <c r="Q9049" s="24"/>
      <c r="T9049" s="24"/>
      <c r="W9049" s="24"/>
      <c r="Z9049" s="24"/>
      <c r="AC9049" s="24"/>
      <c r="AI9049" s="24"/>
      <c r="AL9049" s="24"/>
      <c r="AO9049" s="24"/>
      <c r="AR9049" s="24"/>
      <c r="AU9049" s="24"/>
    </row>
    <row r="9050">
      <c r="J9050" s="18"/>
      <c r="N9050" s="24"/>
      <c r="Q9050" s="24"/>
      <c r="T9050" s="24"/>
      <c r="W9050" s="24"/>
      <c r="Z9050" s="24"/>
      <c r="AC9050" s="24"/>
      <c r="AI9050" s="24"/>
      <c r="AL9050" s="24"/>
      <c r="AO9050" s="24"/>
      <c r="AR9050" s="24"/>
      <c r="AU9050" s="24"/>
    </row>
    <row r="9051">
      <c r="J9051" s="18"/>
      <c r="N9051" s="24"/>
      <c r="Q9051" s="24"/>
      <c r="T9051" s="24"/>
      <c r="W9051" s="24"/>
      <c r="Z9051" s="24"/>
      <c r="AC9051" s="24"/>
      <c r="AI9051" s="24"/>
      <c r="AL9051" s="24"/>
      <c r="AO9051" s="24"/>
      <c r="AR9051" s="24"/>
      <c r="AU9051" s="24"/>
    </row>
    <row r="9052">
      <c r="J9052" s="18"/>
      <c r="N9052" s="24"/>
      <c r="Q9052" s="24"/>
      <c r="T9052" s="24"/>
      <c r="W9052" s="24"/>
      <c r="Z9052" s="24"/>
      <c r="AC9052" s="24"/>
      <c r="AI9052" s="24"/>
      <c r="AL9052" s="24"/>
      <c r="AO9052" s="24"/>
      <c r="AR9052" s="24"/>
      <c r="AU9052" s="24"/>
    </row>
    <row r="9053">
      <c r="J9053" s="18"/>
      <c r="N9053" s="24"/>
      <c r="Q9053" s="24"/>
      <c r="T9053" s="24"/>
      <c r="W9053" s="24"/>
      <c r="Z9053" s="24"/>
      <c r="AC9053" s="24"/>
      <c r="AI9053" s="24"/>
      <c r="AL9053" s="24"/>
      <c r="AO9053" s="24"/>
      <c r="AR9053" s="24"/>
      <c r="AU9053" s="24"/>
    </row>
    <row r="9054">
      <c r="J9054" s="18"/>
      <c r="N9054" s="24"/>
      <c r="Q9054" s="24"/>
      <c r="T9054" s="24"/>
      <c r="W9054" s="24"/>
      <c r="Z9054" s="24"/>
      <c r="AC9054" s="24"/>
      <c r="AI9054" s="24"/>
      <c r="AL9054" s="24"/>
      <c r="AO9054" s="24"/>
      <c r="AR9054" s="24"/>
      <c r="AU9054" s="24"/>
    </row>
    <row r="9055">
      <c r="J9055" s="18"/>
      <c r="N9055" s="24"/>
      <c r="Q9055" s="24"/>
      <c r="T9055" s="24"/>
      <c r="W9055" s="24"/>
      <c r="Z9055" s="24"/>
      <c r="AC9055" s="24"/>
      <c r="AI9055" s="24"/>
      <c r="AL9055" s="24"/>
      <c r="AO9055" s="24"/>
      <c r="AR9055" s="24"/>
      <c r="AU9055" s="24"/>
    </row>
    <row r="9056">
      <c r="J9056" s="18"/>
      <c r="N9056" s="24"/>
      <c r="Q9056" s="24"/>
      <c r="T9056" s="24"/>
      <c r="W9056" s="24"/>
      <c r="Z9056" s="24"/>
      <c r="AC9056" s="24"/>
      <c r="AI9056" s="24"/>
      <c r="AL9056" s="24"/>
      <c r="AO9056" s="24"/>
      <c r="AR9056" s="24"/>
      <c r="AU9056" s="24"/>
    </row>
    <row r="9057">
      <c r="J9057" s="18"/>
      <c r="N9057" s="24"/>
      <c r="Q9057" s="24"/>
      <c r="T9057" s="24"/>
      <c r="W9057" s="24"/>
      <c r="Z9057" s="24"/>
      <c r="AC9057" s="24"/>
      <c r="AI9057" s="24"/>
      <c r="AL9057" s="24"/>
      <c r="AO9057" s="24"/>
      <c r="AR9057" s="24"/>
      <c r="AU9057" s="24"/>
    </row>
    <row r="9058">
      <c r="J9058" s="18"/>
      <c r="N9058" s="24"/>
      <c r="Q9058" s="24"/>
      <c r="T9058" s="24"/>
      <c r="W9058" s="24"/>
      <c r="Z9058" s="24"/>
      <c r="AC9058" s="24"/>
      <c r="AI9058" s="24"/>
      <c r="AL9058" s="24"/>
      <c r="AO9058" s="24"/>
      <c r="AR9058" s="24"/>
      <c r="AU9058" s="24"/>
    </row>
    <row r="9059">
      <c r="J9059" s="18"/>
      <c r="N9059" s="24"/>
      <c r="Q9059" s="24"/>
      <c r="T9059" s="24"/>
      <c r="W9059" s="24"/>
      <c r="Z9059" s="24"/>
      <c r="AC9059" s="24"/>
      <c r="AI9059" s="24"/>
      <c r="AL9059" s="24"/>
      <c r="AO9059" s="24"/>
      <c r="AR9059" s="24"/>
      <c r="AU9059" s="24"/>
    </row>
    <row r="9060">
      <c r="J9060" s="18"/>
      <c r="N9060" s="24"/>
      <c r="Q9060" s="24"/>
      <c r="T9060" s="24"/>
      <c r="W9060" s="24"/>
      <c r="Z9060" s="24"/>
      <c r="AC9060" s="24"/>
      <c r="AI9060" s="24"/>
      <c r="AL9060" s="24"/>
      <c r="AO9060" s="24"/>
      <c r="AR9060" s="24"/>
      <c r="AU9060" s="24"/>
    </row>
    <row r="9061">
      <c r="J9061" s="18"/>
      <c r="N9061" s="24"/>
      <c r="Q9061" s="24"/>
      <c r="T9061" s="24"/>
      <c r="W9061" s="24"/>
      <c r="Z9061" s="24"/>
      <c r="AC9061" s="24"/>
      <c r="AI9061" s="24"/>
      <c r="AL9061" s="24"/>
      <c r="AO9061" s="24"/>
      <c r="AR9061" s="24"/>
      <c r="AU9061" s="24"/>
    </row>
    <row r="9062">
      <c r="J9062" s="18"/>
      <c r="N9062" s="24"/>
      <c r="Q9062" s="24"/>
      <c r="T9062" s="24"/>
      <c r="W9062" s="24"/>
      <c r="Z9062" s="24"/>
      <c r="AC9062" s="24"/>
      <c r="AI9062" s="24"/>
      <c r="AL9062" s="24"/>
      <c r="AO9062" s="24"/>
      <c r="AR9062" s="24"/>
      <c r="AU9062" s="24"/>
    </row>
    <row r="9063">
      <c r="J9063" s="18"/>
      <c r="N9063" s="24"/>
      <c r="Q9063" s="24"/>
      <c r="T9063" s="24"/>
      <c r="W9063" s="24"/>
      <c r="Z9063" s="24"/>
      <c r="AC9063" s="24"/>
      <c r="AI9063" s="24"/>
      <c r="AL9063" s="24"/>
      <c r="AO9063" s="24"/>
      <c r="AR9063" s="24"/>
      <c r="AU9063" s="24"/>
    </row>
    <row r="9064">
      <c r="J9064" s="18"/>
      <c r="N9064" s="24"/>
      <c r="Q9064" s="24"/>
      <c r="T9064" s="24"/>
      <c r="W9064" s="24"/>
      <c r="Z9064" s="24"/>
      <c r="AC9064" s="24"/>
      <c r="AI9064" s="24"/>
      <c r="AL9064" s="24"/>
      <c r="AO9064" s="24"/>
      <c r="AR9064" s="24"/>
      <c r="AU9064" s="24"/>
    </row>
    <row r="9065">
      <c r="J9065" s="18"/>
      <c r="N9065" s="24"/>
      <c r="Q9065" s="24"/>
      <c r="T9065" s="24"/>
      <c r="W9065" s="24"/>
      <c r="Z9065" s="24"/>
      <c r="AC9065" s="24"/>
      <c r="AI9065" s="24"/>
      <c r="AL9065" s="24"/>
      <c r="AO9065" s="24"/>
      <c r="AR9065" s="24"/>
      <c r="AU9065" s="24"/>
    </row>
    <row r="9066">
      <c r="J9066" s="18"/>
      <c r="N9066" s="24"/>
      <c r="Q9066" s="24"/>
      <c r="T9066" s="24"/>
      <c r="W9066" s="24"/>
      <c r="Z9066" s="24"/>
      <c r="AC9066" s="24"/>
      <c r="AI9066" s="24"/>
      <c r="AL9066" s="24"/>
      <c r="AO9066" s="24"/>
      <c r="AR9066" s="24"/>
      <c r="AU9066" s="24"/>
    </row>
    <row r="9067">
      <c r="J9067" s="18"/>
      <c r="N9067" s="24"/>
      <c r="Q9067" s="24"/>
      <c r="T9067" s="24"/>
      <c r="W9067" s="24"/>
      <c r="Z9067" s="24"/>
      <c r="AC9067" s="24"/>
      <c r="AI9067" s="24"/>
      <c r="AL9067" s="24"/>
      <c r="AO9067" s="24"/>
      <c r="AR9067" s="24"/>
      <c r="AU9067" s="24"/>
    </row>
    <row r="9068">
      <c r="J9068" s="18"/>
      <c r="N9068" s="24"/>
      <c r="Q9068" s="24"/>
      <c r="T9068" s="24"/>
      <c r="W9068" s="24"/>
      <c r="Z9068" s="24"/>
      <c r="AC9068" s="24"/>
      <c r="AI9068" s="24"/>
      <c r="AL9068" s="24"/>
      <c r="AO9068" s="24"/>
      <c r="AR9068" s="24"/>
      <c r="AU9068" s="24"/>
    </row>
    <row r="9069">
      <c r="J9069" s="18"/>
      <c r="N9069" s="24"/>
      <c r="Q9069" s="24"/>
      <c r="T9069" s="24"/>
      <c r="W9069" s="24"/>
      <c r="Z9069" s="24"/>
      <c r="AC9069" s="24"/>
      <c r="AI9069" s="24"/>
      <c r="AL9069" s="24"/>
      <c r="AO9069" s="24"/>
      <c r="AR9069" s="24"/>
      <c r="AU9069" s="24"/>
    </row>
    <row r="9070">
      <c r="J9070" s="18"/>
      <c r="N9070" s="24"/>
      <c r="Q9070" s="24"/>
      <c r="T9070" s="24"/>
      <c r="W9070" s="24"/>
      <c r="Z9070" s="24"/>
      <c r="AC9070" s="24"/>
      <c r="AI9070" s="24"/>
      <c r="AL9070" s="24"/>
      <c r="AO9070" s="24"/>
      <c r="AR9070" s="24"/>
      <c r="AU9070" s="24"/>
    </row>
    <row r="9071">
      <c r="J9071" s="18"/>
      <c r="N9071" s="24"/>
      <c r="Q9071" s="24"/>
      <c r="T9071" s="24"/>
      <c r="W9071" s="24"/>
      <c r="Z9071" s="24"/>
      <c r="AC9071" s="24"/>
      <c r="AI9071" s="24"/>
      <c r="AL9071" s="24"/>
      <c r="AO9071" s="24"/>
      <c r="AR9071" s="24"/>
      <c r="AU9071" s="24"/>
    </row>
    <row r="9072">
      <c r="J9072" s="18"/>
      <c r="N9072" s="24"/>
      <c r="Q9072" s="24"/>
      <c r="T9072" s="24"/>
      <c r="W9072" s="24"/>
      <c r="Z9072" s="24"/>
      <c r="AC9072" s="24"/>
      <c r="AI9072" s="24"/>
      <c r="AL9072" s="24"/>
      <c r="AO9072" s="24"/>
      <c r="AR9072" s="24"/>
      <c r="AU9072" s="24"/>
    </row>
    <row r="9073">
      <c r="J9073" s="18"/>
      <c r="N9073" s="24"/>
      <c r="Q9073" s="24"/>
      <c r="T9073" s="24"/>
      <c r="W9073" s="24"/>
      <c r="Z9073" s="24"/>
      <c r="AC9073" s="24"/>
      <c r="AI9073" s="24"/>
      <c r="AL9073" s="24"/>
      <c r="AO9073" s="24"/>
      <c r="AR9073" s="24"/>
      <c r="AU9073" s="24"/>
    </row>
    <row r="9074">
      <c r="J9074" s="18"/>
      <c r="N9074" s="24"/>
      <c r="Q9074" s="24"/>
      <c r="T9074" s="24"/>
      <c r="W9074" s="24"/>
      <c r="Z9074" s="24"/>
      <c r="AC9074" s="24"/>
      <c r="AI9074" s="24"/>
      <c r="AL9074" s="24"/>
      <c r="AO9074" s="24"/>
      <c r="AR9074" s="24"/>
      <c r="AU9074" s="24"/>
    </row>
    <row r="9075">
      <c r="J9075" s="18"/>
      <c r="N9075" s="24"/>
      <c r="Q9075" s="24"/>
      <c r="T9075" s="24"/>
      <c r="W9075" s="24"/>
      <c r="Z9075" s="24"/>
      <c r="AC9075" s="24"/>
      <c r="AI9075" s="24"/>
      <c r="AL9075" s="24"/>
      <c r="AO9075" s="24"/>
      <c r="AR9075" s="24"/>
      <c r="AU9075" s="24"/>
    </row>
    <row r="9076">
      <c r="J9076" s="18"/>
      <c r="N9076" s="24"/>
      <c r="Q9076" s="24"/>
      <c r="T9076" s="24"/>
      <c r="W9076" s="24"/>
      <c r="Z9076" s="24"/>
      <c r="AC9076" s="24"/>
      <c r="AI9076" s="24"/>
      <c r="AL9076" s="24"/>
      <c r="AO9076" s="24"/>
      <c r="AR9076" s="24"/>
      <c r="AU9076" s="24"/>
    </row>
    <row r="9077">
      <c r="J9077" s="18"/>
      <c r="N9077" s="24"/>
      <c r="Q9077" s="24"/>
      <c r="T9077" s="24"/>
      <c r="W9077" s="24"/>
      <c r="Z9077" s="24"/>
      <c r="AC9077" s="24"/>
      <c r="AI9077" s="24"/>
      <c r="AL9077" s="24"/>
      <c r="AO9077" s="24"/>
      <c r="AR9077" s="24"/>
      <c r="AU9077" s="24"/>
    </row>
    <row r="9078">
      <c r="J9078" s="18"/>
      <c r="N9078" s="24"/>
      <c r="Q9078" s="24"/>
      <c r="T9078" s="24"/>
      <c r="W9078" s="24"/>
      <c r="Z9078" s="24"/>
      <c r="AC9078" s="24"/>
      <c r="AI9078" s="24"/>
      <c r="AL9078" s="24"/>
      <c r="AO9078" s="24"/>
      <c r="AR9078" s="24"/>
      <c r="AU9078" s="24"/>
    </row>
    <row r="9079">
      <c r="J9079" s="18"/>
      <c r="N9079" s="24"/>
      <c r="Q9079" s="24"/>
      <c r="T9079" s="24"/>
      <c r="W9079" s="24"/>
      <c r="Z9079" s="24"/>
      <c r="AC9079" s="24"/>
      <c r="AI9079" s="24"/>
      <c r="AL9079" s="24"/>
      <c r="AO9079" s="24"/>
      <c r="AR9079" s="24"/>
      <c r="AU9079" s="24"/>
    </row>
    <row r="9080">
      <c r="J9080" s="18"/>
      <c r="N9080" s="24"/>
      <c r="Q9080" s="24"/>
      <c r="T9080" s="24"/>
      <c r="W9080" s="24"/>
      <c r="Z9080" s="24"/>
      <c r="AC9080" s="24"/>
      <c r="AI9080" s="24"/>
      <c r="AL9080" s="24"/>
      <c r="AO9080" s="24"/>
      <c r="AR9080" s="24"/>
      <c r="AU9080" s="24"/>
    </row>
    <row r="9081">
      <c r="J9081" s="18"/>
      <c r="N9081" s="24"/>
      <c r="Q9081" s="24"/>
      <c r="T9081" s="24"/>
      <c r="W9081" s="24"/>
      <c r="Z9081" s="24"/>
      <c r="AC9081" s="24"/>
      <c r="AI9081" s="24"/>
      <c r="AL9081" s="24"/>
      <c r="AO9081" s="24"/>
      <c r="AR9081" s="24"/>
      <c r="AU9081" s="24"/>
    </row>
    <row r="9082">
      <c r="J9082" s="18"/>
      <c r="N9082" s="24"/>
      <c r="Q9082" s="24"/>
      <c r="T9082" s="24"/>
      <c r="W9082" s="24"/>
      <c r="Z9082" s="24"/>
      <c r="AC9082" s="24"/>
      <c r="AI9082" s="24"/>
      <c r="AL9082" s="24"/>
      <c r="AO9082" s="24"/>
      <c r="AR9082" s="24"/>
      <c r="AU9082" s="24"/>
    </row>
    <row r="9083">
      <c r="J9083" s="18"/>
      <c r="N9083" s="24"/>
      <c r="Q9083" s="24"/>
      <c r="T9083" s="24"/>
      <c r="W9083" s="24"/>
      <c r="Z9083" s="24"/>
      <c r="AC9083" s="24"/>
      <c r="AI9083" s="24"/>
      <c r="AL9083" s="24"/>
      <c r="AO9083" s="24"/>
      <c r="AR9083" s="24"/>
      <c r="AU9083" s="24"/>
    </row>
    <row r="9084">
      <c r="J9084" s="18"/>
      <c r="N9084" s="24"/>
      <c r="Q9084" s="24"/>
      <c r="T9084" s="24"/>
      <c r="W9084" s="24"/>
      <c r="Z9084" s="24"/>
      <c r="AC9084" s="24"/>
      <c r="AI9084" s="24"/>
      <c r="AL9084" s="24"/>
      <c r="AO9084" s="24"/>
      <c r="AR9084" s="24"/>
      <c r="AU9084" s="24"/>
    </row>
    <row r="9085">
      <c r="J9085" s="18"/>
      <c r="N9085" s="24"/>
      <c r="Q9085" s="24"/>
      <c r="T9085" s="24"/>
      <c r="W9085" s="24"/>
      <c r="Z9085" s="24"/>
      <c r="AC9085" s="24"/>
      <c r="AI9085" s="24"/>
      <c r="AL9085" s="24"/>
      <c r="AO9085" s="24"/>
      <c r="AR9085" s="24"/>
      <c r="AU9085" s="24"/>
    </row>
    <row r="9086">
      <c r="J9086" s="18"/>
      <c r="N9086" s="24"/>
      <c r="Q9086" s="24"/>
      <c r="T9086" s="24"/>
      <c r="W9086" s="24"/>
      <c r="Z9086" s="24"/>
      <c r="AC9086" s="24"/>
      <c r="AI9086" s="24"/>
      <c r="AL9086" s="24"/>
      <c r="AO9086" s="24"/>
      <c r="AR9086" s="24"/>
      <c r="AU9086" s="24"/>
    </row>
    <row r="9087">
      <c r="J9087" s="18"/>
      <c r="N9087" s="24"/>
      <c r="Q9087" s="24"/>
      <c r="T9087" s="24"/>
      <c r="W9087" s="24"/>
      <c r="Z9087" s="24"/>
      <c r="AC9087" s="24"/>
      <c r="AI9087" s="24"/>
      <c r="AL9087" s="24"/>
      <c r="AO9087" s="24"/>
      <c r="AR9087" s="24"/>
      <c r="AU9087" s="24"/>
    </row>
    <row r="9088">
      <c r="J9088" s="18"/>
      <c r="N9088" s="24"/>
      <c r="Q9088" s="24"/>
      <c r="T9088" s="24"/>
      <c r="W9088" s="24"/>
      <c r="Z9088" s="24"/>
      <c r="AC9088" s="24"/>
      <c r="AI9088" s="24"/>
      <c r="AL9088" s="24"/>
      <c r="AO9088" s="24"/>
      <c r="AR9088" s="24"/>
      <c r="AU9088" s="24"/>
    </row>
    <row r="9089">
      <c r="J9089" s="18"/>
      <c r="N9089" s="24"/>
      <c r="Q9089" s="24"/>
      <c r="T9089" s="24"/>
      <c r="W9089" s="24"/>
      <c r="Z9089" s="24"/>
      <c r="AC9089" s="24"/>
      <c r="AI9089" s="24"/>
      <c r="AL9089" s="24"/>
      <c r="AO9089" s="24"/>
      <c r="AR9089" s="24"/>
      <c r="AU9089" s="24"/>
    </row>
    <row r="9090">
      <c r="J9090" s="18"/>
      <c r="N9090" s="24"/>
      <c r="Q9090" s="24"/>
      <c r="T9090" s="24"/>
      <c r="W9090" s="24"/>
      <c r="Z9090" s="24"/>
      <c r="AC9090" s="24"/>
      <c r="AI9090" s="24"/>
      <c r="AL9090" s="24"/>
      <c r="AO9090" s="24"/>
      <c r="AR9090" s="24"/>
      <c r="AU9090" s="24"/>
    </row>
    <row r="9091">
      <c r="J9091" s="18"/>
      <c r="N9091" s="24"/>
      <c r="Q9091" s="24"/>
      <c r="T9091" s="24"/>
      <c r="W9091" s="24"/>
      <c r="Z9091" s="24"/>
      <c r="AC9091" s="24"/>
      <c r="AI9091" s="24"/>
      <c r="AL9091" s="24"/>
      <c r="AO9091" s="24"/>
      <c r="AR9091" s="24"/>
      <c r="AU9091" s="24"/>
    </row>
    <row r="9092">
      <c r="J9092" s="18"/>
      <c r="N9092" s="24"/>
      <c r="Q9092" s="24"/>
      <c r="T9092" s="24"/>
      <c r="W9092" s="24"/>
      <c r="Z9092" s="24"/>
      <c r="AC9092" s="24"/>
      <c r="AI9092" s="24"/>
      <c r="AL9092" s="24"/>
      <c r="AO9092" s="24"/>
      <c r="AR9092" s="24"/>
      <c r="AU9092" s="24"/>
    </row>
    <row r="9093">
      <c r="J9093" s="18"/>
      <c r="N9093" s="24"/>
      <c r="Q9093" s="24"/>
      <c r="T9093" s="24"/>
      <c r="W9093" s="24"/>
      <c r="Z9093" s="24"/>
      <c r="AC9093" s="24"/>
      <c r="AI9093" s="24"/>
      <c r="AL9093" s="24"/>
      <c r="AO9093" s="24"/>
      <c r="AR9093" s="24"/>
      <c r="AU9093" s="24"/>
    </row>
    <row r="9094">
      <c r="J9094" s="18"/>
      <c r="N9094" s="24"/>
      <c r="Q9094" s="24"/>
      <c r="T9094" s="24"/>
      <c r="W9094" s="24"/>
      <c r="Z9094" s="24"/>
      <c r="AC9094" s="24"/>
      <c r="AI9094" s="24"/>
      <c r="AL9094" s="24"/>
      <c r="AO9094" s="24"/>
      <c r="AR9094" s="24"/>
      <c r="AU9094" s="24"/>
    </row>
    <row r="9095">
      <c r="J9095" s="18"/>
      <c r="N9095" s="24"/>
      <c r="Q9095" s="24"/>
      <c r="T9095" s="24"/>
      <c r="W9095" s="24"/>
      <c r="Z9095" s="24"/>
      <c r="AC9095" s="24"/>
      <c r="AI9095" s="24"/>
      <c r="AL9095" s="24"/>
      <c r="AO9095" s="24"/>
      <c r="AR9095" s="24"/>
      <c r="AU9095" s="24"/>
    </row>
    <row r="9096">
      <c r="J9096" s="18"/>
      <c r="N9096" s="24"/>
      <c r="Q9096" s="24"/>
      <c r="T9096" s="24"/>
      <c r="W9096" s="24"/>
      <c r="Z9096" s="24"/>
      <c r="AC9096" s="24"/>
      <c r="AI9096" s="24"/>
      <c r="AL9096" s="24"/>
      <c r="AO9096" s="24"/>
      <c r="AR9096" s="24"/>
      <c r="AU9096" s="24"/>
    </row>
    <row r="9097">
      <c r="J9097" s="18"/>
      <c r="N9097" s="24"/>
      <c r="Q9097" s="24"/>
      <c r="T9097" s="24"/>
      <c r="W9097" s="24"/>
      <c r="Z9097" s="24"/>
      <c r="AC9097" s="24"/>
      <c r="AI9097" s="24"/>
      <c r="AL9097" s="24"/>
      <c r="AO9097" s="24"/>
      <c r="AR9097" s="24"/>
      <c r="AU9097" s="24"/>
    </row>
    <row r="9098">
      <c r="J9098" s="18"/>
      <c r="N9098" s="24"/>
      <c r="Q9098" s="24"/>
      <c r="T9098" s="24"/>
      <c r="W9098" s="24"/>
      <c r="Z9098" s="24"/>
      <c r="AC9098" s="24"/>
      <c r="AI9098" s="24"/>
      <c r="AL9098" s="24"/>
      <c r="AO9098" s="24"/>
      <c r="AR9098" s="24"/>
      <c r="AU9098" s="24"/>
    </row>
    <row r="9099">
      <c r="J9099" s="18"/>
      <c r="N9099" s="24"/>
      <c r="Q9099" s="24"/>
      <c r="T9099" s="24"/>
      <c r="W9099" s="24"/>
      <c r="Z9099" s="24"/>
      <c r="AC9099" s="24"/>
      <c r="AI9099" s="24"/>
      <c r="AL9099" s="24"/>
      <c r="AO9099" s="24"/>
      <c r="AR9099" s="24"/>
      <c r="AU9099" s="24"/>
    </row>
    <row r="9100">
      <c r="J9100" s="18"/>
      <c r="N9100" s="24"/>
      <c r="Q9100" s="24"/>
      <c r="T9100" s="24"/>
      <c r="W9100" s="24"/>
      <c r="Z9100" s="24"/>
      <c r="AC9100" s="24"/>
      <c r="AI9100" s="24"/>
      <c r="AL9100" s="24"/>
      <c r="AO9100" s="24"/>
      <c r="AR9100" s="24"/>
      <c r="AU9100" s="24"/>
    </row>
    <row r="9101">
      <c r="J9101" s="18"/>
      <c r="N9101" s="24"/>
      <c r="Q9101" s="24"/>
      <c r="T9101" s="24"/>
      <c r="W9101" s="24"/>
      <c r="Z9101" s="24"/>
      <c r="AC9101" s="24"/>
      <c r="AI9101" s="24"/>
      <c r="AL9101" s="24"/>
      <c r="AO9101" s="24"/>
      <c r="AR9101" s="24"/>
      <c r="AU9101" s="24"/>
    </row>
    <row r="9102">
      <c r="J9102" s="18"/>
      <c r="N9102" s="24"/>
      <c r="Q9102" s="24"/>
      <c r="T9102" s="24"/>
      <c r="W9102" s="24"/>
      <c r="Z9102" s="24"/>
      <c r="AC9102" s="24"/>
      <c r="AI9102" s="24"/>
      <c r="AL9102" s="24"/>
      <c r="AO9102" s="24"/>
      <c r="AR9102" s="24"/>
      <c r="AU9102" s="24"/>
    </row>
    <row r="9103">
      <c r="J9103" s="18"/>
      <c r="N9103" s="24"/>
      <c r="Q9103" s="24"/>
      <c r="T9103" s="24"/>
      <c r="W9103" s="24"/>
      <c r="Z9103" s="24"/>
      <c r="AC9103" s="24"/>
      <c r="AI9103" s="24"/>
      <c r="AL9103" s="24"/>
      <c r="AO9103" s="24"/>
      <c r="AR9103" s="24"/>
      <c r="AU9103" s="24"/>
    </row>
    <row r="9104">
      <c r="J9104" s="18"/>
      <c r="N9104" s="24"/>
      <c r="Q9104" s="24"/>
      <c r="T9104" s="24"/>
      <c r="W9104" s="24"/>
      <c r="Z9104" s="24"/>
      <c r="AC9104" s="24"/>
      <c r="AI9104" s="24"/>
      <c r="AL9104" s="24"/>
      <c r="AO9104" s="24"/>
      <c r="AR9104" s="24"/>
      <c r="AU9104" s="24"/>
    </row>
    <row r="9105">
      <c r="J9105" s="18"/>
      <c r="N9105" s="24"/>
      <c r="Q9105" s="24"/>
      <c r="T9105" s="24"/>
      <c r="W9105" s="24"/>
      <c r="Z9105" s="24"/>
      <c r="AC9105" s="24"/>
      <c r="AI9105" s="24"/>
      <c r="AL9105" s="24"/>
      <c r="AO9105" s="24"/>
      <c r="AR9105" s="24"/>
      <c r="AU9105" s="24"/>
    </row>
    <row r="9106">
      <c r="J9106" s="18"/>
      <c r="N9106" s="24"/>
      <c r="Q9106" s="24"/>
      <c r="T9106" s="24"/>
      <c r="W9106" s="24"/>
      <c r="Z9106" s="24"/>
      <c r="AC9106" s="24"/>
      <c r="AI9106" s="24"/>
      <c r="AL9106" s="24"/>
      <c r="AO9106" s="24"/>
      <c r="AR9106" s="24"/>
      <c r="AU9106" s="24"/>
    </row>
    <row r="9107">
      <c r="J9107" s="18"/>
      <c r="N9107" s="24"/>
      <c r="Q9107" s="24"/>
      <c r="T9107" s="24"/>
      <c r="W9107" s="24"/>
      <c r="Z9107" s="24"/>
      <c r="AC9107" s="24"/>
      <c r="AI9107" s="24"/>
      <c r="AL9107" s="24"/>
      <c r="AO9107" s="24"/>
      <c r="AR9107" s="24"/>
      <c r="AU9107" s="24"/>
    </row>
    <row r="9108">
      <c r="J9108" s="18"/>
      <c r="N9108" s="24"/>
      <c r="Q9108" s="24"/>
      <c r="T9108" s="24"/>
      <c r="W9108" s="24"/>
      <c r="Z9108" s="24"/>
      <c r="AC9108" s="24"/>
      <c r="AI9108" s="24"/>
      <c r="AL9108" s="24"/>
      <c r="AO9108" s="24"/>
      <c r="AR9108" s="24"/>
      <c r="AU9108" s="24"/>
    </row>
    <row r="9109">
      <c r="J9109" s="18"/>
      <c r="N9109" s="24"/>
      <c r="Q9109" s="24"/>
      <c r="T9109" s="24"/>
      <c r="W9109" s="24"/>
      <c r="Z9109" s="24"/>
      <c r="AC9109" s="24"/>
      <c r="AI9109" s="24"/>
      <c r="AL9109" s="24"/>
      <c r="AO9109" s="24"/>
      <c r="AR9109" s="24"/>
      <c r="AU9109" s="24"/>
    </row>
    <row r="9110">
      <c r="J9110" s="18"/>
      <c r="N9110" s="24"/>
      <c r="Q9110" s="24"/>
      <c r="T9110" s="24"/>
      <c r="W9110" s="24"/>
      <c r="Z9110" s="24"/>
      <c r="AC9110" s="24"/>
      <c r="AI9110" s="24"/>
      <c r="AL9110" s="24"/>
      <c r="AO9110" s="24"/>
      <c r="AR9110" s="24"/>
      <c r="AU9110" s="24"/>
    </row>
    <row r="9111">
      <c r="J9111" s="18"/>
      <c r="N9111" s="24"/>
      <c r="Q9111" s="24"/>
      <c r="T9111" s="24"/>
      <c r="W9111" s="24"/>
      <c r="Z9111" s="24"/>
      <c r="AC9111" s="24"/>
      <c r="AI9111" s="24"/>
      <c r="AL9111" s="24"/>
      <c r="AO9111" s="24"/>
      <c r="AR9111" s="24"/>
      <c r="AU9111" s="24"/>
    </row>
    <row r="9112">
      <c r="J9112" s="18"/>
      <c r="N9112" s="24"/>
      <c r="Q9112" s="24"/>
      <c r="T9112" s="24"/>
      <c r="W9112" s="24"/>
      <c r="Z9112" s="24"/>
      <c r="AC9112" s="24"/>
      <c r="AI9112" s="24"/>
      <c r="AL9112" s="24"/>
      <c r="AO9112" s="24"/>
      <c r="AR9112" s="24"/>
      <c r="AU9112" s="24"/>
    </row>
    <row r="9113">
      <c r="J9113" s="18"/>
      <c r="N9113" s="24"/>
      <c r="Q9113" s="24"/>
      <c r="T9113" s="24"/>
      <c r="W9113" s="24"/>
      <c r="Z9113" s="24"/>
      <c r="AC9113" s="24"/>
      <c r="AI9113" s="24"/>
      <c r="AL9113" s="24"/>
      <c r="AO9113" s="24"/>
      <c r="AR9113" s="24"/>
      <c r="AU9113" s="24"/>
    </row>
    <row r="9114">
      <c r="J9114" s="18"/>
      <c r="N9114" s="24"/>
      <c r="Q9114" s="24"/>
      <c r="T9114" s="24"/>
      <c r="W9114" s="24"/>
      <c r="Z9114" s="24"/>
      <c r="AC9114" s="24"/>
      <c r="AI9114" s="24"/>
      <c r="AL9114" s="24"/>
      <c r="AO9114" s="24"/>
      <c r="AR9114" s="24"/>
      <c r="AU9114" s="24"/>
    </row>
    <row r="9115">
      <c r="J9115" s="18"/>
      <c r="N9115" s="24"/>
      <c r="Q9115" s="24"/>
      <c r="T9115" s="24"/>
      <c r="W9115" s="24"/>
      <c r="Z9115" s="24"/>
      <c r="AC9115" s="24"/>
      <c r="AI9115" s="24"/>
      <c r="AL9115" s="24"/>
      <c r="AO9115" s="24"/>
      <c r="AR9115" s="24"/>
      <c r="AU9115" s="24"/>
    </row>
    <row r="9116">
      <c r="J9116" s="18"/>
      <c r="N9116" s="24"/>
      <c r="Q9116" s="24"/>
      <c r="T9116" s="24"/>
      <c r="W9116" s="24"/>
      <c r="Z9116" s="24"/>
      <c r="AC9116" s="24"/>
      <c r="AI9116" s="24"/>
      <c r="AL9116" s="24"/>
      <c r="AO9116" s="24"/>
      <c r="AR9116" s="24"/>
      <c r="AU9116" s="24"/>
    </row>
    <row r="9117">
      <c r="J9117" s="18"/>
      <c r="N9117" s="24"/>
      <c r="Q9117" s="24"/>
      <c r="T9117" s="24"/>
      <c r="W9117" s="24"/>
      <c r="Z9117" s="24"/>
      <c r="AC9117" s="24"/>
      <c r="AI9117" s="24"/>
      <c r="AL9117" s="24"/>
      <c r="AO9117" s="24"/>
      <c r="AR9117" s="24"/>
      <c r="AU9117" s="24"/>
    </row>
    <row r="9118">
      <c r="J9118" s="18"/>
      <c r="N9118" s="24"/>
      <c r="Q9118" s="24"/>
      <c r="T9118" s="24"/>
      <c r="W9118" s="24"/>
      <c r="Z9118" s="24"/>
      <c r="AC9118" s="24"/>
      <c r="AI9118" s="24"/>
      <c r="AL9118" s="24"/>
      <c r="AO9118" s="24"/>
      <c r="AR9118" s="24"/>
      <c r="AU9118" s="24"/>
    </row>
    <row r="9119">
      <c r="J9119" s="18"/>
      <c r="N9119" s="24"/>
      <c r="Q9119" s="24"/>
      <c r="T9119" s="24"/>
      <c r="W9119" s="24"/>
      <c r="Z9119" s="24"/>
      <c r="AC9119" s="24"/>
      <c r="AI9119" s="24"/>
      <c r="AL9119" s="24"/>
      <c r="AO9119" s="24"/>
      <c r="AR9119" s="24"/>
      <c r="AU9119" s="24"/>
    </row>
    <row r="9120">
      <c r="J9120" s="18"/>
      <c r="N9120" s="24"/>
      <c r="Q9120" s="24"/>
      <c r="T9120" s="24"/>
      <c r="W9120" s="24"/>
      <c r="Z9120" s="24"/>
      <c r="AC9120" s="24"/>
      <c r="AI9120" s="24"/>
      <c r="AL9120" s="24"/>
      <c r="AO9120" s="24"/>
      <c r="AR9120" s="24"/>
      <c r="AU9120" s="24"/>
    </row>
    <row r="9121">
      <c r="J9121" s="18"/>
      <c r="N9121" s="24"/>
      <c r="Q9121" s="24"/>
      <c r="T9121" s="24"/>
      <c r="W9121" s="24"/>
      <c r="Z9121" s="24"/>
      <c r="AC9121" s="24"/>
      <c r="AI9121" s="24"/>
      <c r="AL9121" s="24"/>
      <c r="AO9121" s="24"/>
      <c r="AR9121" s="24"/>
      <c r="AU9121" s="24"/>
    </row>
    <row r="9122">
      <c r="J9122" s="18"/>
      <c r="N9122" s="24"/>
      <c r="Q9122" s="24"/>
      <c r="T9122" s="24"/>
      <c r="W9122" s="24"/>
      <c r="Z9122" s="24"/>
      <c r="AC9122" s="24"/>
      <c r="AI9122" s="24"/>
      <c r="AL9122" s="24"/>
      <c r="AO9122" s="24"/>
      <c r="AR9122" s="24"/>
      <c r="AU9122" s="24"/>
    </row>
    <row r="9123">
      <c r="J9123" s="18"/>
      <c r="N9123" s="24"/>
      <c r="Q9123" s="24"/>
      <c r="T9123" s="24"/>
      <c r="W9123" s="24"/>
      <c r="Z9123" s="24"/>
      <c r="AC9123" s="24"/>
      <c r="AI9123" s="24"/>
      <c r="AL9123" s="24"/>
      <c r="AO9123" s="24"/>
      <c r="AR9123" s="24"/>
      <c r="AU9123" s="24"/>
    </row>
    <row r="9124">
      <c r="J9124" s="18"/>
      <c r="N9124" s="24"/>
      <c r="Q9124" s="24"/>
      <c r="T9124" s="24"/>
      <c r="W9124" s="24"/>
      <c r="Z9124" s="24"/>
      <c r="AC9124" s="24"/>
      <c r="AI9124" s="24"/>
      <c r="AL9124" s="24"/>
      <c r="AO9124" s="24"/>
      <c r="AR9124" s="24"/>
      <c r="AU9124" s="24"/>
    </row>
    <row r="9125">
      <c r="J9125" s="18"/>
      <c r="N9125" s="24"/>
      <c r="Q9125" s="24"/>
      <c r="T9125" s="24"/>
      <c r="W9125" s="24"/>
      <c r="Z9125" s="24"/>
      <c r="AC9125" s="24"/>
      <c r="AI9125" s="24"/>
      <c r="AL9125" s="24"/>
      <c r="AO9125" s="24"/>
      <c r="AR9125" s="24"/>
      <c r="AU9125" s="24"/>
    </row>
    <row r="9126">
      <c r="J9126" s="18"/>
      <c r="N9126" s="24"/>
      <c r="Q9126" s="24"/>
      <c r="T9126" s="24"/>
      <c r="W9126" s="24"/>
      <c r="Z9126" s="24"/>
      <c r="AC9126" s="24"/>
      <c r="AI9126" s="24"/>
      <c r="AL9126" s="24"/>
      <c r="AO9126" s="24"/>
      <c r="AR9126" s="24"/>
      <c r="AU9126" s="24"/>
    </row>
    <row r="9127">
      <c r="J9127" s="18"/>
      <c r="N9127" s="24"/>
      <c r="Q9127" s="24"/>
      <c r="T9127" s="24"/>
      <c r="W9127" s="24"/>
      <c r="Z9127" s="24"/>
      <c r="AC9127" s="24"/>
      <c r="AI9127" s="24"/>
      <c r="AL9127" s="24"/>
      <c r="AO9127" s="24"/>
      <c r="AR9127" s="24"/>
      <c r="AU9127" s="24"/>
    </row>
    <row r="9128">
      <c r="J9128" s="18"/>
      <c r="N9128" s="24"/>
      <c r="Q9128" s="24"/>
      <c r="T9128" s="24"/>
      <c r="W9128" s="24"/>
      <c r="Z9128" s="24"/>
      <c r="AC9128" s="24"/>
      <c r="AI9128" s="24"/>
      <c r="AL9128" s="24"/>
      <c r="AO9128" s="24"/>
      <c r="AR9128" s="24"/>
      <c r="AU9128" s="24"/>
    </row>
    <row r="9129">
      <c r="J9129" s="18"/>
      <c r="N9129" s="24"/>
      <c r="Q9129" s="24"/>
      <c r="T9129" s="24"/>
      <c r="W9129" s="24"/>
      <c r="Z9129" s="24"/>
      <c r="AC9129" s="24"/>
      <c r="AI9129" s="24"/>
      <c r="AL9129" s="24"/>
      <c r="AO9129" s="24"/>
      <c r="AR9129" s="24"/>
      <c r="AU9129" s="24"/>
    </row>
    <row r="9130">
      <c r="J9130" s="18"/>
      <c r="N9130" s="24"/>
      <c r="Q9130" s="24"/>
      <c r="T9130" s="24"/>
      <c r="W9130" s="24"/>
      <c r="Z9130" s="24"/>
      <c r="AC9130" s="24"/>
      <c r="AI9130" s="24"/>
      <c r="AL9130" s="24"/>
      <c r="AO9130" s="24"/>
      <c r="AR9130" s="24"/>
      <c r="AU9130" s="24"/>
    </row>
    <row r="9131">
      <c r="J9131" s="18"/>
      <c r="N9131" s="24"/>
      <c r="Q9131" s="24"/>
      <c r="T9131" s="24"/>
      <c r="W9131" s="24"/>
      <c r="Z9131" s="24"/>
      <c r="AC9131" s="24"/>
      <c r="AI9131" s="24"/>
      <c r="AL9131" s="24"/>
      <c r="AO9131" s="24"/>
      <c r="AR9131" s="24"/>
      <c r="AU9131" s="24"/>
    </row>
    <row r="9132">
      <c r="J9132" s="18"/>
      <c r="N9132" s="24"/>
      <c r="Q9132" s="24"/>
      <c r="T9132" s="24"/>
      <c r="W9132" s="24"/>
      <c r="Z9132" s="24"/>
      <c r="AC9132" s="24"/>
      <c r="AI9132" s="24"/>
      <c r="AL9132" s="24"/>
      <c r="AO9132" s="24"/>
      <c r="AR9132" s="24"/>
      <c r="AU9132" s="24"/>
    </row>
    <row r="9133">
      <c r="J9133" s="18"/>
      <c r="N9133" s="24"/>
      <c r="Q9133" s="24"/>
      <c r="T9133" s="24"/>
      <c r="W9133" s="24"/>
      <c r="Z9133" s="24"/>
      <c r="AC9133" s="24"/>
      <c r="AI9133" s="24"/>
      <c r="AL9133" s="24"/>
      <c r="AO9133" s="24"/>
      <c r="AR9133" s="24"/>
      <c r="AU9133" s="24"/>
    </row>
    <row r="9134">
      <c r="J9134" s="18"/>
      <c r="N9134" s="24"/>
      <c r="Q9134" s="24"/>
      <c r="T9134" s="24"/>
      <c r="W9134" s="24"/>
      <c r="Z9134" s="24"/>
      <c r="AC9134" s="24"/>
      <c r="AI9134" s="24"/>
      <c r="AL9134" s="24"/>
      <c r="AO9134" s="24"/>
      <c r="AR9134" s="24"/>
      <c r="AU9134" s="24"/>
    </row>
    <row r="9135">
      <c r="J9135" s="18"/>
      <c r="N9135" s="24"/>
      <c r="Q9135" s="24"/>
      <c r="T9135" s="24"/>
      <c r="W9135" s="24"/>
      <c r="Z9135" s="24"/>
      <c r="AC9135" s="24"/>
      <c r="AI9135" s="24"/>
      <c r="AL9135" s="24"/>
      <c r="AO9135" s="24"/>
      <c r="AR9135" s="24"/>
      <c r="AU9135" s="24"/>
    </row>
    <row r="9136">
      <c r="J9136" s="18"/>
      <c r="N9136" s="24"/>
      <c r="Q9136" s="24"/>
      <c r="T9136" s="24"/>
      <c r="W9136" s="24"/>
      <c r="Z9136" s="24"/>
      <c r="AC9136" s="24"/>
      <c r="AI9136" s="24"/>
      <c r="AL9136" s="24"/>
      <c r="AO9136" s="24"/>
      <c r="AR9136" s="24"/>
      <c r="AU9136" s="24"/>
    </row>
    <row r="9137">
      <c r="J9137" s="18"/>
      <c r="N9137" s="24"/>
      <c r="Q9137" s="24"/>
      <c r="T9137" s="24"/>
      <c r="W9137" s="24"/>
      <c r="Z9137" s="24"/>
      <c r="AC9137" s="24"/>
      <c r="AI9137" s="24"/>
      <c r="AL9137" s="24"/>
      <c r="AO9137" s="24"/>
      <c r="AR9137" s="24"/>
      <c r="AU9137" s="24"/>
    </row>
    <row r="9138">
      <c r="J9138" s="18"/>
      <c r="N9138" s="24"/>
      <c r="Q9138" s="24"/>
      <c r="T9138" s="24"/>
      <c r="W9138" s="24"/>
      <c r="Z9138" s="24"/>
      <c r="AC9138" s="24"/>
      <c r="AI9138" s="24"/>
      <c r="AL9138" s="24"/>
      <c r="AO9138" s="24"/>
      <c r="AR9138" s="24"/>
      <c r="AU9138" s="24"/>
    </row>
    <row r="9139">
      <c r="J9139" s="18"/>
      <c r="N9139" s="24"/>
      <c r="Q9139" s="24"/>
      <c r="T9139" s="24"/>
      <c r="W9139" s="24"/>
      <c r="Z9139" s="24"/>
      <c r="AC9139" s="24"/>
      <c r="AI9139" s="24"/>
      <c r="AL9139" s="24"/>
      <c r="AO9139" s="24"/>
      <c r="AR9139" s="24"/>
      <c r="AU9139" s="24"/>
    </row>
    <row r="9140">
      <c r="J9140" s="18"/>
      <c r="N9140" s="24"/>
      <c r="Q9140" s="24"/>
      <c r="T9140" s="24"/>
      <c r="W9140" s="24"/>
      <c r="Z9140" s="24"/>
      <c r="AC9140" s="24"/>
      <c r="AI9140" s="24"/>
      <c r="AL9140" s="24"/>
      <c r="AO9140" s="24"/>
      <c r="AR9140" s="24"/>
      <c r="AU9140" s="24"/>
    </row>
    <row r="9141">
      <c r="J9141" s="18"/>
      <c r="N9141" s="24"/>
      <c r="Q9141" s="24"/>
      <c r="T9141" s="24"/>
      <c r="W9141" s="24"/>
      <c r="Z9141" s="24"/>
      <c r="AC9141" s="24"/>
      <c r="AI9141" s="24"/>
      <c r="AL9141" s="24"/>
      <c r="AO9141" s="24"/>
      <c r="AR9141" s="24"/>
      <c r="AU9141" s="24"/>
    </row>
    <row r="9142">
      <c r="J9142" s="18"/>
      <c r="N9142" s="24"/>
      <c r="Q9142" s="24"/>
      <c r="T9142" s="24"/>
      <c r="W9142" s="24"/>
      <c r="Z9142" s="24"/>
      <c r="AC9142" s="24"/>
      <c r="AI9142" s="24"/>
      <c r="AL9142" s="24"/>
      <c r="AO9142" s="24"/>
      <c r="AR9142" s="24"/>
      <c r="AU9142" s="24"/>
    </row>
    <row r="9143">
      <c r="J9143" s="18"/>
      <c r="N9143" s="24"/>
      <c r="Q9143" s="24"/>
      <c r="T9143" s="24"/>
      <c r="W9143" s="24"/>
      <c r="Z9143" s="24"/>
      <c r="AC9143" s="24"/>
      <c r="AI9143" s="24"/>
      <c r="AL9143" s="24"/>
      <c r="AO9143" s="24"/>
      <c r="AR9143" s="24"/>
      <c r="AU9143" s="24"/>
    </row>
    <row r="9144">
      <c r="J9144" s="18"/>
      <c r="N9144" s="24"/>
      <c r="Q9144" s="24"/>
      <c r="T9144" s="24"/>
      <c r="W9144" s="24"/>
      <c r="Z9144" s="24"/>
      <c r="AC9144" s="24"/>
      <c r="AI9144" s="24"/>
      <c r="AL9144" s="24"/>
      <c r="AO9144" s="24"/>
      <c r="AR9144" s="24"/>
      <c r="AU9144" s="24"/>
    </row>
    <row r="9145">
      <c r="J9145" s="18"/>
      <c r="N9145" s="24"/>
      <c r="Q9145" s="24"/>
      <c r="T9145" s="24"/>
      <c r="W9145" s="24"/>
      <c r="Z9145" s="24"/>
      <c r="AC9145" s="24"/>
      <c r="AI9145" s="24"/>
      <c r="AL9145" s="24"/>
      <c r="AO9145" s="24"/>
      <c r="AR9145" s="24"/>
      <c r="AU9145" s="24"/>
    </row>
    <row r="9146">
      <c r="J9146" s="18"/>
      <c r="N9146" s="24"/>
      <c r="Q9146" s="24"/>
      <c r="T9146" s="24"/>
      <c r="W9146" s="24"/>
      <c r="Z9146" s="24"/>
      <c r="AC9146" s="24"/>
      <c r="AI9146" s="24"/>
      <c r="AL9146" s="24"/>
      <c r="AO9146" s="24"/>
      <c r="AR9146" s="24"/>
      <c r="AU9146" s="24"/>
    </row>
    <row r="9147">
      <c r="J9147" s="18"/>
      <c r="N9147" s="24"/>
      <c r="Q9147" s="24"/>
      <c r="T9147" s="24"/>
      <c r="W9147" s="24"/>
      <c r="Z9147" s="24"/>
      <c r="AC9147" s="24"/>
      <c r="AI9147" s="24"/>
      <c r="AL9147" s="24"/>
      <c r="AO9147" s="24"/>
      <c r="AR9147" s="24"/>
      <c r="AU9147" s="24"/>
    </row>
    <row r="9148">
      <c r="J9148" s="18"/>
      <c r="N9148" s="24"/>
      <c r="Q9148" s="24"/>
      <c r="T9148" s="24"/>
      <c r="W9148" s="24"/>
      <c r="Z9148" s="24"/>
      <c r="AC9148" s="24"/>
      <c r="AI9148" s="24"/>
      <c r="AL9148" s="24"/>
      <c r="AO9148" s="24"/>
      <c r="AR9148" s="24"/>
      <c r="AU9148" s="24"/>
    </row>
    <row r="9149">
      <c r="J9149" s="18"/>
      <c r="N9149" s="24"/>
      <c r="Q9149" s="24"/>
      <c r="T9149" s="24"/>
      <c r="W9149" s="24"/>
      <c r="Z9149" s="24"/>
      <c r="AC9149" s="24"/>
      <c r="AI9149" s="24"/>
      <c r="AL9149" s="24"/>
      <c r="AO9149" s="24"/>
      <c r="AR9149" s="24"/>
      <c r="AU9149" s="24"/>
    </row>
    <row r="9150">
      <c r="J9150" s="18"/>
      <c r="N9150" s="24"/>
      <c r="Q9150" s="24"/>
      <c r="T9150" s="24"/>
      <c r="W9150" s="24"/>
      <c r="Z9150" s="24"/>
      <c r="AC9150" s="24"/>
      <c r="AI9150" s="24"/>
      <c r="AL9150" s="24"/>
      <c r="AO9150" s="24"/>
      <c r="AR9150" s="24"/>
      <c r="AU9150" s="24"/>
    </row>
    <row r="9151">
      <c r="J9151" s="18"/>
      <c r="N9151" s="24"/>
      <c r="Q9151" s="24"/>
      <c r="T9151" s="24"/>
      <c r="W9151" s="24"/>
      <c r="Z9151" s="24"/>
      <c r="AC9151" s="24"/>
      <c r="AI9151" s="24"/>
      <c r="AL9151" s="24"/>
      <c r="AO9151" s="24"/>
      <c r="AR9151" s="24"/>
      <c r="AU9151" s="24"/>
    </row>
    <row r="9152">
      <c r="J9152" s="18"/>
      <c r="N9152" s="24"/>
      <c r="Q9152" s="24"/>
      <c r="T9152" s="24"/>
      <c r="W9152" s="24"/>
      <c r="Z9152" s="24"/>
      <c r="AC9152" s="24"/>
      <c r="AI9152" s="24"/>
      <c r="AL9152" s="24"/>
      <c r="AO9152" s="24"/>
      <c r="AR9152" s="24"/>
      <c r="AU9152" s="24"/>
    </row>
    <row r="9153">
      <c r="J9153" s="18"/>
      <c r="N9153" s="24"/>
      <c r="Q9153" s="24"/>
      <c r="T9153" s="24"/>
      <c r="W9153" s="24"/>
      <c r="Z9153" s="24"/>
      <c r="AC9153" s="24"/>
      <c r="AI9153" s="24"/>
      <c r="AL9153" s="24"/>
      <c r="AO9153" s="24"/>
      <c r="AR9153" s="24"/>
      <c r="AU9153" s="24"/>
    </row>
    <row r="9154">
      <c r="J9154" s="18"/>
      <c r="N9154" s="24"/>
      <c r="Q9154" s="24"/>
      <c r="T9154" s="24"/>
      <c r="W9154" s="24"/>
      <c r="Z9154" s="24"/>
      <c r="AC9154" s="24"/>
      <c r="AI9154" s="24"/>
      <c r="AL9154" s="24"/>
      <c r="AO9154" s="24"/>
      <c r="AR9154" s="24"/>
      <c r="AU9154" s="24"/>
    </row>
    <row r="9155">
      <c r="J9155" s="18"/>
      <c r="N9155" s="24"/>
      <c r="Q9155" s="24"/>
      <c r="T9155" s="24"/>
      <c r="W9155" s="24"/>
      <c r="Z9155" s="24"/>
      <c r="AC9155" s="24"/>
      <c r="AI9155" s="24"/>
      <c r="AL9155" s="24"/>
      <c r="AO9155" s="24"/>
      <c r="AR9155" s="24"/>
      <c r="AU9155" s="24"/>
    </row>
    <row r="9156">
      <c r="J9156" s="18"/>
      <c r="N9156" s="24"/>
      <c r="Q9156" s="24"/>
      <c r="T9156" s="24"/>
      <c r="W9156" s="24"/>
      <c r="Z9156" s="24"/>
      <c r="AC9156" s="24"/>
      <c r="AI9156" s="24"/>
      <c r="AL9156" s="24"/>
      <c r="AO9156" s="24"/>
      <c r="AR9156" s="24"/>
      <c r="AU9156" s="24"/>
    </row>
    <row r="9157">
      <c r="J9157" s="18"/>
      <c r="N9157" s="24"/>
      <c r="Q9157" s="24"/>
      <c r="T9157" s="24"/>
      <c r="W9157" s="24"/>
      <c r="Z9157" s="24"/>
      <c r="AC9157" s="24"/>
      <c r="AI9157" s="24"/>
      <c r="AL9157" s="24"/>
      <c r="AO9157" s="24"/>
      <c r="AR9157" s="24"/>
      <c r="AU9157" s="24"/>
    </row>
    <row r="9158">
      <c r="J9158" s="18"/>
      <c r="N9158" s="24"/>
      <c r="Q9158" s="24"/>
      <c r="T9158" s="24"/>
      <c r="W9158" s="24"/>
      <c r="Z9158" s="24"/>
      <c r="AC9158" s="24"/>
      <c r="AI9158" s="24"/>
      <c r="AL9158" s="24"/>
      <c r="AO9158" s="24"/>
      <c r="AR9158" s="24"/>
      <c r="AU9158" s="24"/>
    </row>
    <row r="9159">
      <c r="J9159" s="18"/>
      <c r="N9159" s="24"/>
      <c r="Q9159" s="24"/>
      <c r="T9159" s="24"/>
      <c r="W9159" s="24"/>
      <c r="Z9159" s="24"/>
      <c r="AC9159" s="24"/>
      <c r="AI9159" s="24"/>
      <c r="AL9159" s="24"/>
      <c r="AO9159" s="24"/>
      <c r="AR9159" s="24"/>
      <c r="AU9159" s="24"/>
    </row>
    <row r="9160">
      <c r="J9160" s="18"/>
      <c r="N9160" s="24"/>
      <c r="Q9160" s="24"/>
      <c r="T9160" s="24"/>
      <c r="W9160" s="24"/>
      <c r="Z9160" s="24"/>
      <c r="AC9160" s="24"/>
      <c r="AI9160" s="24"/>
      <c r="AL9160" s="24"/>
      <c r="AO9160" s="24"/>
      <c r="AR9160" s="24"/>
      <c r="AU9160" s="24"/>
    </row>
    <row r="9161">
      <c r="J9161" s="18"/>
      <c r="N9161" s="24"/>
      <c r="Q9161" s="24"/>
      <c r="T9161" s="24"/>
      <c r="W9161" s="24"/>
      <c r="Z9161" s="24"/>
      <c r="AC9161" s="24"/>
      <c r="AI9161" s="24"/>
      <c r="AL9161" s="24"/>
      <c r="AO9161" s="24"/>
      <c r="AR9161" s="24"/>
      <c r="AU9161" s="24"/>
    </row>
    <row r="9162">
      <c r="J9162" s="18"/>
      <c r="N9162" s="24"/>
      <c r="Q9162" s="24"/>
      <c r="T9162" s="24"/>
      <c r="W9162" s="24"/>
      <c r="Z9162" s="24"/>
      <c r="AC9162" s="24"/>
      <c r="AI9162" s="24"/>
      <c r="AL9162" s="24"/>
      <c r="AO9162" s="24"/>
      <c r="AR9162" s="24"/>
      <c r="AU9162" s="24"/>
    </row>
    <row r="9163">
      <c r="J9163" s="18"/>
      <c r="N9163" s="24"/>
      <c r="Q9163" s="24"/>
      <c r="T9163" s="24"/>
      <c r="W9163" s="24"/>
      <c r="Z9163" s="24"/>
      <c r="AC9163" s="24"/>
      <c r="AI9163" s="24"/>
      <c r="AL9163" s="24"/>
      <c r="AO9163" s="24"/>
      <c r="AR9163" s="24"/>
      <c r="AU9163" s="24"/>
    </row>
    <row r="9164">
      <c r="J9164" s="18"/>
      <c r="N9164" s="24"/>
      <c r="Q9164" s="24"/>
      <c r="T9164" s="24"/>
      <c r="W9164" s="24"/>
      <c r="Z9164" s="24"/>
      <c r="AC9164" s="24"/>
      <c r="AI9164" s="24"/>
      <c r="AL9164" s="24"/>
      <c r="AO9164" s="24"/>
      <c r="AR9164" s="24"/>
      <c r="AU9164" s="24"/>
    </row>
    <row r="9165">
      <c r="J9165" s="18"/>
      <c r="N9165" s="24"/>
      <c r="Q9165" s="24"/>
      <c r="T9165" s="24"/>
      <c r="W9165" s="24"/>
      <c r="Z9165" s="24"/>
      <c r="AC9165" s="24"/>
      <c r="AI9165" s="24"/>
      <c r="AL9165" s="24"/>
      <c r="AO9165" s="24"/>
      <c r="AR9165" s="24"/>
      <c r="AU9165" s="24"/>
    </row>
    <row r="9166">
      <c r="J9166" s="18"/>
      <c r="N9166" s="24"/>
      <c r="Q9166" s="24"/>
      <c r="T9166" s="24"/>
      <c r="W9166" s="24"/>
      <c r="Z9166" s="24"/>
      <c r="AC9166" s="24"/>
      <c r="AI9166" s="24"/>
      <c r="AL9166" s="24"/>
      <c r="AO9166" s="24"/>
      <c r="AR9166" s="24"/>
      <c r="AU9166" s="24"/>
    </row>
    <row r="9167">
      <c r="J9167" s="18"/>
      <c r="N9167" s="24"/>
      <c r="Q9167" s="24"/>
      <c r="T9167" s="24"/>
      <c r="W9167" s="24"/>
      <c r="Z9167" s="24"/>
      <c r="AC9167" s="24"/>
      <c r="AI9167" s="24"/>
      <c r="AL9167" s="24"/>
      <c r="AO9167" s="24"/>
      <c r="AR9167" s="24"/>
      <c r="AU9167" s="24"/>
    </row>
    <row r="9168">
      <c r="J9168" s="18"/>
      <c r="N9168" s="24"/>
      <c r="Q9168" s="24"/>
      <c r="T9168" s="24"/>
      <c r="W9168" s="24"/>
      <c r="Z9168" s="24"/>
      <c r="AC9168" s="24"/>
      <c r="AI9168" s="24"/>
      <c r="AL9168" s="24"/>
      <c r="AO9168" s="24"/>
      <c r="AR9168" s="24"/>
      <c r="AU9168" s="24"/>
    </row>
    <row r="9169">
      <c r="J9169" s="18"/>
      <c r="N9169" s="24"/>
      <c r="Q9169" s="24"/>
      <c r="T9169" s="24"/>
      <c r="W9169" s="24"/>
      <c r="Z9169" s="24"/>
      <c r="AC9169" s="24"/>
      <c r="AI9169" s="24"/>
      <c r="AL9169" s="24"/>
      <c r="AO9169" s="24"/>
      <c r="AR9169" s="24"/>
      <c r="AU9169" s="24"/>
    </row>
    <row r="9170">
      <c r="J9170" s="18"/>
      <c r="N9170" s="24"/>
      <c r="Q9170" s="24"/>
      <c r="T9170" s="24"/>
      <c r="W9170" s="24"/>
      <c r="Z9170" s="24"/>
      <c r="AC9170" s="24"/>
      <c r="AI9170" s="24"/>
      <c r="AL9170" s="24"/>
      <c r="AO9170" s="24"/>
      <c r="AR9170" s="24"/>
      <c r="AU9170" s="24"/>
    </row>
    <row r="9171">
      <c r="J9171" s="18"/>
      <c r="N9171" s="24"/>
      <c r="Q9171" s="24"/>
      <c r="T9171" s="24"/>
      <c r="W9171" s="24"/>
      <c r="Z9171" s="24"/>
      <c r="AC9171" s="24"/>
      <c r="AI9171" s="24"/>
      <c r="AL9171" s="24"/>
      <c r="AO9171" s="24"/>
      <c r="AR9171" s="24"/>
      <c r="AU9171" s="24"/>
    </row>
    <row r="9172">
      <c r="J9172" s="18"/>
      <c r="N9172" s="24"/>
      <c r="Q9172" s="24"/>
      <c r="T9172" s="24"/>
      <c r="W9172" s="24"/>
      <c r="Z9172" s="24"/>
      <c r="AC9172" s="24"/>
      <c r="AI9172" s="24"/>
      <c r="AL9172" s="24"/>
      <c r="AO9172" s="24"/>
      <c r="AR9172" s="24"/>
      <c r="AU9172" s="24"/>
    </row>
    <row r="9173">
      <c r="J9173" s="18"/>
      <c r="N9173" s="24"/>
      <c r="Q9173" s="24"/>
      <c r="T9173" s="24"/>
      <c r="W9173" s="24"/>
      <c r="Z9173" s="24"/>
      <c r="AC9173" s="24"/>
      <c r="AI9173" s="24"/>
      <c r="AL9173" s="24"/>
      <c r="AO9173" s="24"/>
      <c r="AR9173" s="24"/>
      <c r="AU9173" s="24"/>
    </row>
    <row r="9174">
      <c r="J9174" s="18"/>
      <c r="N9174" s="24"/>
      <c r="Q9174" s="24"/>
      <c r="T9174" s="24"/>
      <c r="W9174" s="24"/>
      <c r="Z9174" s="24"/>
      <c r="AC9174" s="24"/>
      <c r="AI9174" s="24"/>
      <c r="AL9174" s="24"/>
      <c r="AO9174" s="24"/>
      <c r="AR9174" s="24"/>
      <c r="AU9174" s="24"/>
    </row>
    <row r="9175">
      <c r="J9175" s="18"/>
      <c r="N9175" s="24"/>
      <c r="Q9175" s="24"/>
      <c r="T9175" s="24"/>
      <c r="W9175" s="24"/>
      <c r="Z9175" s="24"/>
      <c r="AC9175" s="24"/>
      <c r="AI9175" s="24"/>
      <c r="AL9175" s="24"/>
      <c r="AO9175" s="24"/>
      <c r="AR9175" s="24"/>
      <c r="AU9175" s="24"/>
    </row>
    <row r="9176">
      <c r="J9176" s="18"/>
      <c r="N9176" s="24"/>
      <c r="Q9176" s="24"/>
      <c r="T9176" s="24"/>
      <c r="W9176" s="24"/>
      <c r="Z9176" s="24"/>
      <c r="AC9176" s="24"/>
      <c r="AI9176" s="24"/>
      <c r="AL9176" s="24"/>
      <c r="AO9176" s="24"/>
      <c r="AR9176" s="24"/>
      <c r="AU9176" s="24"/>
    </row>
    <row r="9177">
      <c r="J9177" s="18"/>
      <c r="N9177" s="24"/>
      <c r="Q9177" s="24"/>
      <c r="T9177" s="24"/>
      <c r="W9177" s="24"/>
      <c r="Z9177" s="24"/>
      <c r="AC9177" s="24"/>
      <c r="AI9177" s="24"/>
      <c r="AL9177" s="24"/>
      <c r="AO9177" s="24"/>
      <c r="AR9177" s="24"/>
      <c r="AU9177" s="24"/>
    </row>
    <row r="9178">
      <c r="J9178" s="18"/>
      <c r="N9178" s="24"/>
      <c r="Q9178" s="24"/>
      <c r="T9178" s="24"/>
      <c r="W9178" s="24"/>
      <c r="Z9178" s="24"/>
      <c r="AC9178" s="24"/>
      <c r="AI9178" s="24"/>
      <c r="AL9178" s="24"/>
      <c r="AO9178" s="24"/>
      <c r="AR9178" s="24"/>
      <c r="AU9178" s="24"/>
    </row>
    <row r="9179">
      <c r="J9179" s="18"/>
      <c r="N9179" s="24"/>
      <c r="Q9179" s="24"/>
      <c r="T9179" s="24"/>
      <c r="W9179" s="24"/>
      <c r="Z9179" s="24"/>
      <c r="AC9179" s="24"/>
      <c r="AI9179" s="24"/>
      <c r="AL9179" s="24"/>
      <c r="AO9179" s="24"/>
      <c r="AR9179" s="24"/>
      <c r="AU9179" s="24"/>
    </row>
    <row r="9180">
      <c r="J9180" s="18"/>
      <c r="N9180" s="24"/>
      <c r="Q9180" s="24"/>
      <c r="T9180" s="24"/>
      <c r="W9180" s="24"/>
      <c r="Z9180" s="24"/>
      <c r="AC9180" s="24"/>
      <c r="AI9180" s="24"/>
      <c r="AL9180" s="24"/>
      <c r="AO9180" s="24"/>
      <c r="AR9180" s="24"/>
      <c r="AU9180" s="24"/>
    </row>
    <row r="9181">
      <c r="J9181" s="18"/>
      <c r="N9181" s="24"/>
      <c r="Q9181" s="24"/>
      <c r="T9181" s="24"/>
      <c r="W9181" s="24"/>
      <c r="Z9181" s="24"/>
      <c r="AC9181" s="24"/>
      <c r="AI9181" s="24"/>
      <c r="AL9181" s="24"/>
      <c r="AO9181" s="24"/>
      <c r="AR9181" s="24"/>
      <c r="AU9181" s="24"/>
    </row>
    <row r="9182">
      <c r="J9182" s="18"/>
      <c r="N9182" s="24"/>
      <c r="Q9182" s="24"/>
      <c r="T9182" s="24"/>
      <c r="W9182" s="24"/>
      <c r="Z9182" s="24"/>
      <c r="AC9182" s="24"/>
      <c r="AI9182" s="24"/>
      <c r="AL9182" s="24"/>
      <c r="AO9182" s="24"/>
      <c r="AR9182" s="24"/>
      <c r="AU9182" s="24"/>
    </row>
    <row r="9183">
      <c r="J9183" s="18"/>
      <c r="N9183" s="24"/>
      <c r="Q9183" s="24"/>
      <c r="T9183" s="24"/>
      <c r="W9183" s="24"/>
      <c r="Z9183" s="24"/>
      <c r="AC9183" s="24"/>
      <c r="AI9183" s="24"/>
      <c r="AL9183" s="24"/>
      <c r="AO9183" s="24"/>
      <c r="AR9183" s="24"/>
      <c r="AU9183" s="24"/>
    </row>
    <row r="9184">
      <c r="J9184" s="18"/>
      <c r="N9184" s="24"/>
      <c r="Q9184" s="24"/>
      <c r="T9184" s="24"/>
      <c r="W9184" s="24"/>
      <c r="Z9184" s="24"/>
      <c r="AC9184" s="24"/>
      <c r="AI9184" s="24"/>
      <c r="AL9184" s="24"/>
      <c r="AO9184" s="24"/>
      <c r="AR9184" s="24"/>
      <c r="AU9184" s="24"/>
    </row>
    <row r="9185">
      <c r="J9185" s="18"/>
      <c r="N9185" s="24"/>
      <c r="Q9185" s="24"/>
      <c r="T9185" s="24"/>
      <c r="W9185" s="24"/>
      <c r="Z9185" s="24"/>
      <c r="AC9185" s="24"/>
      <c r="AI9185" s="24"/>
      <c r="AL9185" s="24"/>
      <c r="AO9185" s="24"/>
      <c r="AR9185" s="24"/>
      <c r="AU9185" s="24"/>
    </row>
    <row r="9186">
      <c r="J9186" s="18"/>
      <c r="N9186" s="24"/>
      <c r="Q9186" s="24"/>
      <c r="T9186" s="24"/>
      <c r="W9186" s="24"/>
      <c r="Z9186" s="24"/>
      <c r="AC9186" s="24"/>
      <c r="AI9186" s="24"/>
      <c r="AL9186" s="24"/>
      <c r="AO9186" s="24"/>
      <c r="AR9186" s="24"/>
      <c r="AU9186" s="24"/>
    </row>
    <row r="9187">
      <c r="J9187" s="18"/>
      <c r="N9187" s="24"/>
      <c r="Q9187" s="24"/>
      <c r="T9187" s="24"/>
      <c r="W9187" s="24"/>
      <c r="Z9187" s="24"/>
      <c r="AC9187" s="24"/>
      <c r="AI9187" s="24"/>
      <c r="AL9187" s="24"/>
      <c r="AO9187" s="24"/>
      <c r="AR9187" s="24"/>
      <c r="AU9187" s="24"/>
    </row>
    <row r="9188">
      <c r="J9188" s="18"/>
      <c r="N9188" s="24"/>
      <c r="Q9188" s="24"/>
      <c r="T9188" s="24"/>
      <c r="W9188" s="24"/>
      <c r="Z9188" s="24"/>
      <c r="AC9188" s="24"/>
      <c r="AI9188" s="24"/>
      <c r="AL9188" s="24"/>
      <c r="AO9188" s="24"/>
      <c r="AR9188" s="24"/>
      <c r="AU9188" s="24"/>
    </row>
    <row r="9189">
      <c r="J9189" s="18"/>
      <c r="N9189" s="24"/>
      <c r="Q9189" s="24"/>
      <c r="T9189" s="24"/>
      <c r="W9189" s="24"/>
      <c r="Z9189" s="24"/>
      <c r="AC9189" s="24"/>
      <c r="AI9189" s="24"/>
      <c r="AL9189" s="24"/>
      <c r="AO9189" s="24"/>
      <c r="AR9189" s="24"/>
      <c r="AU9189" s="24"/>
    </row>
    <row r="9190">
      <c r="J9190" s="18"/>
      <c r="N9190" s="24"/>
      <c r="Q9190" s="24"/>
      <c r="T9190" s="24"/>
      <c r="W9190" s="24"/>
      <c r="Z9190" s="24"/>
      <c r="AC9190" s="24"/>
      <c r="AI9190" s="24"/>
      <c r="AL9190" s="24"/>
      <c r="AO9190" s="24"/>
      <c r="AR9190" s="24"/>
      <c r="AU9190" s="24"/>
    </row>
    <row r="9191">
      <c r="J9191" s="18"/>
      <c r="N9191" s="24"/>
      <c r="Q9191" s="24"/>
      <c r="T9191" s="24"/>
      <c r="W9191" s="24"/>
      <c r="Z9191" s="24"/>
      <c r="AC9191" s="24"/>
      <c r="AI9191" s="24"/>
      <c r="AL9191" s="24"/>
      <c r="AO9191" s="24"/>
      <c r="AR9191" s="24"/>
      <c r="AU9191" s="24"/>
    </row>
    <row r="9192">
      <c r="J9192" s="18"/>
      <c r="N9192" s="24"/>
      <c r="Q9192" s="24"/>
      <c r="T9192" s="24"/>
      <c r="W9192" s="24"/>
      <c r="Z9192" s="24"/>
      <c r="AC9192" s="24"/>
      <c r="AI9192" s="24"/>
      <c r="AL9192" s="24"/>
      <c r="AO9192" s="24"/>
      <c r="AR9192" s="24"/>
      <c r="AU9192" s="24"/>
    </row>
    <row r="9193">
      <c r="J9193" s="18"/>
      <c r="N9193" s="24"/>
      <c r="Q9193" s="24"/>
      <c r="T9193" s="24"/>
      <c r="W9193" s="24"/>
      <c r="Z9193" s="24"/>
      <c r="AC9193" s="24"/>
      <c r="AI9193" s="24"/>
      <c r="AL9193" s="24"/>
      <c r="AO9193" s="24"/>
      <c r="AR9193" s="24"/>
      <c r="AU9193" s="24"/>
    </row>
    <row r="9194">
      <c r="J9194" s="18"/>
      <c r="N9194" s="24"/>
      <c r="Q9194" s="24"/>
      <c r="T9194" s="24"/>
      <c r="W9194" s="24"/>
      <c r="Z9194" s="24"/>
      <c r="AC9194" s="24"/>
      <c r="AI9194" s="24"/>
      <c r="AL9194" s="24"/>
      <c r="AO9194" s="24"/>
      <c r="AR9194" s="24"/>
      <c r="AU9194" s="24"/>
    </row>
    <row r="9195">
      <c r="J9195" s="18"/>
      <c r="N9195" s="24"/>
      <c r="Q9195" s="24"/>
      <c r="T9195" s="24"/>
      <c r="W9195" s="24"/>
      <c r="Z9195" s="24"/>
      <c r="AC9195" s="24"/>
      <c r="AI9195" s="24"/>
      <c r="AL9195" s="24"/>
      <c r="AO9195" s="24"/>
      <c r="AR9195" s="24"/>
      <c r="AU9195" s="24"/>
    </row>
    <row r="9196">
      <c r="J9196" s="18"/>
      <c r="N9196" s="24"/>
      <c r="Q9196" s="24"/>
      <c r="T9196" s="24"/>
      <c r="W9196" s="24"/>
      <c r="Z9196" s="24"/>
      <c r="AC9196" s="24"/>
      <c r="AI9196" s="24"/>
      <c r="AL9196" s="24"/>
      <c r="AO9196" s="24"/>
      <c r="AR9196" s="24"/>
      <c r="AU9196" s="24"/>
    </row>
    <row r="9197">
      <c r="J9197" s="18"/>
      <c r="N9197" s="24"/>
      <c r="Q9197" s="24"/>
      <c r="T9197" s="24"/>
      <c r="W9197" s="24"/>
      <c r="Z9197" s="24"/>
      <c r="AC9197" s="24"/>
      <c r="AI9197" s="24"/>
      <c r="AL9197" s="24"/>
      <c r="AO9197" s="24"/>
      <c r="AR9197" s="24"/>
      <c r="AU9197" s="24"/>
    </row>
    <row r="9198">
      <c r="J9198" s="18"/>
      <c r="N9198" s="24"/>
      <c r="Q9198" s="24"/>
      <c r="T9198" s="24"/>
      <c r="W9198" s="24"/>
      <c r="Z9198" s="24"/>
      <c r="AC9198" s="24"/>
      <c r="AI9198" s="24"/>
      <c r="AL9198" s="24"/>
      <c r="AO9198" s="24"/>
      <c r="AR9198" s="24"/>
      <c r="AU9198" s="24"/>
    </row>
    <row r="9199">
      <c r="J9199" s="18"/>
      <c r="N9199" s="24"/>
      <c r="Q9199" s="24"/>
      <c r="T9199" s="24"/>
      <c r="W9199" s="24"/>
      <c r="Z9199" s="24"/>
      <c r="AC9199" s="24"/>
      <c r="AI9199" s="24"/>
      <c r="AL9199" s="24"/>
      <c r="AO9199" s="24"/>
      <c r="AR9199" s="24"/>
      <c r="AU9199" s="24"/>
    </row>
    <row r="9200">
      <c r="J9200" s="18"/>
      <c r="N9200" s="24"/>
      <c r="Q9200" s="24"/>
      <c r="T9200" s="24"/>
      <c r="W9200" s="24"/>
      <c r="Z9200" s="24"/>
      <c r="AC9200" s="24"/>
      <c r="AI9200" s="24"/>
      <c r="AL9200" s="24"/>
      <c r="AO9200" s="24"/>
      <c r="AR9200" s="24"/>
      <c r="AU9200" s="24"/>
    </row>
    <row r="9201">
      <c r="J9201" s="18"/>
      <c r="N9201" s="24"/>
      <c r="Q9201" s="24"/>
      <c r="T9201" s="24"/>
      <c r="W9201" s="24"/>
      <c r="Z9201" s="24"/>
      <c r="AC9201" s="24"/>
      <c r="AI9201" s="24"/>
      <c r="AL9201" s="24"/>
      <c r="AO9201" s="24"/>
      <c r="AR9201" s="24"/>
      <c r="AU9201" s="24"/>
    </row>
    <row r="9202">
      <c r="J9202" s="18"/>
      <c r="N9202" s="24"/>
      <c r="Q9202" s="24"/>
      <c r="T9202" s="24"/>
      <c r="W9202" s="24"/>
      <c r="Z9202" s="24"/>
      <c r="AC9202" s="24"/>
      <c r="AI9202" s="24"/>
      <c r="AL9202" s="24"/>
      <c r="AO9202" s="24"/>
      <c r="AR9202" s="24"/>
      <c r="AU9202" s="24"/>
    </row>
    <row r="9203">
      <c r="J9203" s="18"/>
      <c r="N9203" s="24"/>
      <c r="Q9203" s="24"/>
      <c r="T9203" s="24"/>
      <c r="W9203" s="24"/>
      <c r="Z9203" s="24"/>
      <c r="AC9203" s="24"/>
      <c r="AI9203" s="24"/>
      <c r="AL9203" s="24"/>
      <c r="AO9203" s="24"/>
      <c r="AR9203" s="24"/>
      <c r="AU9203" s="24"/>
    </row>
    <row r="9204">
      <c r="J9204" s="18"/>
      <c r="N9204" s="24"/>
      <c r="Q9204" s="24"/>
      <c r="T9204" s="24"/>
      <c r="W9204" s="24"/>
      <c r="Z9204" s="24"/>
      <c r="AC9204" s="24"/>
      <c r="AI9204" s="24"/>
      <c r="AL9204" s="24"/>
      <c r="AO9204" s="24"/>
      <c r="AR9204" s="24"/>
      <c r="AU9204" s="24"/>
    </row>
    <row r="9205">
      <c r="J9205" s="18"/>
      <c r="N9205" s="24"/>
      <c r="Q9205" s="24"/>
      <c r="T9205" s="24"/>
      <c r="W9205" s="24"/>
      <c r="Z9205" s="24"/>
      <c r="AC9205" s="24"/>
      <c r="AI9205" s="24"/>
      <c r="AL9205" s="24"/>
      <c r="AO9205" s="24"/>
      <c r="AR9205" s="24"/>
      <c r="AU9205" s="24"/>
    </row>
    <row r="9206">
      <c r="J9206" s="18"/>
      <c r="N9206" s="24"/>
      <c r="Q9206" s="24"/>
      <c r="T9206" s="24"/>
      <c r="W9206" s="24"/>
      <c r="Z9206" s="24"/>
      <c r="AC9206" s="24"/>
      <c r="AI9206" s="24"/>
      <c r="AL9206" s="24"/>
      <c r="AO9206" s="24"/>
      <c r="AR9206" s="24"/>
      <c r="AU9206" s="24"/>
    </row>
    <row r="9207">
      <c r="J9207" s="18"/>
      <c r="N9207" s="24"/>
      <c r="Q9207" s="24"/>
      <c r="T9207" s="24"/>
      <c r="W9207" s="24"/>
      <c r="Z9207" s="24"/>
      <c r="AC9207" s="24"/>
      <c r="AI9207" s="24"/>
      <c r="AL9207" s="24"/>
      <c r="AO9207" s="24"/>
      <c r="AR9207" s="24"/>
      <c r="AU9207" s="24"/>
    </row>
    <row r="9208">
      <c r="J9208" s="18"/>
      <c r="N9208" s="24"/>
      <c r="Q9208" s="24"/>
      <c r="T9208" s="24"/>
      <c r="W9208" s="24"/>
      <c r="Z9208" s="24"/>
      <c r="AC9208" s="24"/>
      <c r="AI9208" s="24"/>
      <c r="AL9208" s="24"/>
      <c r="AO9208" s="24"/>
      <c r="AR9208" s="24"/>
      <c r="AU9208" s="24"/>
    </row>
    <row r="9209">
      <c r="J9209" s="18"/>
      <c r="N9209" s="24"/>
      <c r="Q9209" s="24"/>
      <c r="T9209" s="24"/>
      <c r="W9209" s="24"/>
      <c r="Z9209" s="24"/>
      <c r="AC9209" s="24"/>
      <c r="AI9209" s="24"/>
      <c r="AL9209" s="24"/>
      <c r="AO9209" s="24"/>
      <c r="AR9209" s="24"/>
      <c r="AU9209" s="24"/>
    </row>
    <row r="9210">
      <c r="J9210" s="18"/>
      <c r="N9210" s="24"/>
      <c r="Q9210" s="24"/>
      <c r="T9210" s="24"/>
      <c r="W9210" s="24"/>
      <c r="Z9210" s="24"/>
      <c r="AC9210" s="24"/>
      <c r="AI9210" s="24"/>
      <c r="AL9210" s="24"/>
      <c r="AO9210" s="24"/>
      <c r="AR9210" s="24"/>
      <c r="AU9210" s="24"/>
    </row>
    <row r="9211">
      <c r="J9211" s="18"/>
      <c r="N9211" s="24"/>
      <c r="Q9211" s="24"/>
      <c r="T9211" s="24"/>
      <c r="W9211" s="24"/>
      <c r="Z9211" s="24"/>
      <c r="AC9211" s="24"/>
      <c r="AI9211" s="24"/>
      <c r="AL9211" s="24"/>
      <c r="AO9211" s="24"/>
      <c r="AR9211" s="24"/>
      <c r="AU9211" s="24"/>
    </row>
    <row r="9212">
      <c r="J9212" s="18"/>
      <c r="N9212" s="24"/>
      <c r="Q9212" s="24"/>
      <c r="T9212" s="24"/>
      <c r="W9212" s="24"/>
      <c r="Z9212" s="24"/>
      <c r="AC9212" s="24"/>
      <c r="AI9212" s="24"/>
      <c r="AL9212" s="24"/>
      <c r="AO9212" s="24"/>
      <c r="AR9212" s="24"/>
      <c r="AU9212" s="24"/>
    </row>
    <row r="9213">
      <c r="J9213" s="18"/>
      <c r="N9213" s="24"/>
      <c r="Q9213" s="24"/>
      <c r="T9213" s="24"/>
      <c r="W9213" s="24"/>
      <c r="Z9213" s="24"/>
      <c r="AC9213" s="24"/>
      <c r="AI9213" s="24"/>
      <c r="AL9213" s="24"/>
      <c r="AO9213" s="24"/>
      <c r="AR9213" s="24"/>
      <c r="AU9213" s="24"/>
    </row>
    <row r="9214">
      <c r="J9214" s="18"/>
      <c r="N9214" s="24"/>
      <c r="Q9214" s="24"/>
      <c r="T9214" s="24"/>
      <c r="W9214" s="24"/>
      <c r="Z9214" s="24"/>
      <c r="AC9214" s="24"/>
      <c r="AI9214" s="24"/>
      <c r="AL9214" s="24"/>
      <c r="AO9214" s="24"/>
      <c r="AR9214" s="24"/>
      <c r="AU9214" s="24"/>
    </row>
    <row r="9215">
      <c r="J9215" s="18"/>
      <c r="N9215" s="24"/>
      <c r="Q9215" s="24"/>
      <c r="T9215" s="24"/>
      <c r="W9215" s="24"/>
      <c r="Z9215" s="24"/>
      <c r="AC9215" s="24"/>
      <c r="AI9215" s="24"/>
      <c r="AL9215" s="24"/>
      <c r="AO9215" s="24"/>
      <c r="AR9215" s="24"/>
      <c r="AU9215" s="24"/>
    </row>
    <row r="9216">
      <c r="J9216" s="18"/>
      <c r="N9216" s="24"/>
      <c r="Q9216" s="24"/>
      <c r="T9216" s="24"/>
      <c r="W9216" s="24"/>
      <c r="Z9216" s="24"/>
      <c r="AC9216" s="24"/>
      <c r="AI9216" s="24"/>
      <c r="AL9216" s="24"/>
      <c r="AO9216" s="24"/>
      <c r="AR9216" s="24"/>
      <c r="AU9216" s="24"/>
    </row>
    <row r="9217">
      <c r="J9217" s="18"/>
      <c r="N9217" s="24"/>
      <c r="Q9217" s="24"/>
      <c r="T9217" s="24"/>
      <c r="W9217" s="24"/>
      <c r="Z9217" s="24"/>
      <c r="AC9217" s="24"/>
      <c r="AI9217" s="24"/>
      <c r="AL9217" s="24"/>
      <c r="AO9217" s="24"/>
      <c r="AR9217" s="24"/>
      <c r="AU9217" s="24"/>
    </row>
    <row r="9218">
      <c r="J9218" s="18"/>
      <c r="N9218" s="24"/>
      <c r="Q9218" s="24"/>
      <c r="T9218" s="24"/>
      <c r="W9218" s="24"/>
      <c r="Z9218" s="24"/>
      <c r="AC9218" s="24"/>
      <c r="AI9218" s="24"/>
      <c r="AL9218" s="24"/>
      <c r="AO9218" s="24"/>
      <c r="AR9218" s="24"/>
      <c r="AU9218" s="24"/>
    </row>
    <row r="9219">
      <c r="J9219" s="18"/>
      <c r="N9219" s="24"/>
      <c r="Q9219" s="24"/>
      <c r="T9219" s="24"/>
      <c r="W9219" s="24"/>
      <c r="Z9219" s="24"/>
      <c r="AC9219" s="24"/>
      <c r="AI9219" s="24"/>
      <c r="AL9219" s="24"/>
      <c r="AO9219" s="24"/>
      <c r="AR9219" s="24"/>
      <c r="AU9219" s="24"/>
    </row>
    <row r="9220">
      <c r="J9220" s="18"/>
      <c r="N9220" s="24"/>
      <c r="Q9220" s="24"/>
      <c r="T9220" s="24"/>
      <c r="W9220" s="24"/>
      <c r="Z9220" s="24"/>
      <c r="AC9220" s="24"/>
      <c r="AI9220" s="24"/>
      <c r="AL9220" s="24"/>
      <c r="AO9220" s="24"/>
      <c r="AR9220" s="24"/>
      <c r="AU9220" s="24"/>
    </row>
    <row r="9221">
      <c r="J9221" s="18"/>
      <c r="N9221" s="24"/>
      <c r="Q9221" s="24"/>
      <c r="T9221" s="24"/>
      <c r="W9221" s="24"/>
      <c r="Z9221" s="24"/>
      <c r="AC9221" s="24"/>
      <c r="AI9221" s="24"/>
      <c r="AL9221" s="24"/>
      <c r="AO9221" s="24"/>
      <c r="AR9221" s="24"/>
      <c r="AU9221" s="24"/>
    </row>
    <row r="9222">
      <c r="J9222" s="18"/>
      <c r="N9222" s="24"/>
      <c r="Q9222" s="24"/>
      <c r="T9222" s="24"/>
      <c r="W9222" s="24"/>
      <c r="Z9222" s="24"/>
      <c r="AC9222" s="24"/>
      <c r="AI9222" s="24"/>
      <c r="AL9222" s="24"/>
      <c r="AO9222" s="24"/>
      <c r="AR9222" s="24"/>
      <c r="AU9222" s="24"/>
    </row>
    <row r="9223">
      <c r="J9223" s="18"/>
      <c r="N9223" s="24"/>
      <c r="Q9223" s="24"/>
      <c r="T9223" s="24"/>
      <c r="W9223" s="24"/>
      <c r="Z9223" s="24"/>
      <c r="AC9223" s="24"/>
      <c r="AI9223" s="24"/>
      <c r="AL9223" s="24"/>
      <c r="AO9223" s="24"/>
      <c r="AR9223" s="24"/>
      <c r="AU9223" s="24"/>
    </row>
    <row r="9224">
      <c r="J9224" s="18"/>
      <c r="N9224" s="24"/>
      <c r="Q9224" s="24"/>
      <c r="T9224" s="24"/>
      <c r="W9224" s="24"/>
      <c r="Z9224" s="24"/>
      <c r="AC9224" s="24"/>
      <c r="AI9224" s="24"/>
      <c r="AL9224" s="24"/>
      <c r="AO9224" s="24"/>
      <c r="AR9224" s="24"/>
      <c r="AU9224" s="24"/>
    </row>
    <row r="9225">
      <c r="J9225" s="18"/>
      <c r="N9225" s="24"/>
      <c r="Q9225" s="24"/>
      <c r="T9225" s="24"/>
      <c r="W9225" s="24"/>
      <c r="Z9225" s="24"/>
      <c r="AC9225" s="24"/>
      <c r="AI9225" s="24"/>
      <c r="AL9225" s="24"/>
      <c r="AO9225" s="24"/>
      <c r="AR9225" s="24"/>
      <c r="AU9225" s="24"/>
    </row>
    <row r="9226">
      <c r="J9226" s="18"/>
      <c r="N9226" s="24"/>
      <c r="Q9226" s="24"/>
      <c r="T9226" s="24"/>
      <c r="W9226" s="24"/>
      <c r="Z9226" s="24"/>
      <c r="AC9226" s="24"/>
      <c r="AI9226" s="24"/>
      <c r="AL9226" s="24"/>
      <c r="AO9226" s="24"/>
      <c r="AR9226" s="24"/>
      <c r="AU9226" s="24"/>
    </row>
    <row r="9227">
      <c r="J9227" s="18"/>
      <c r="N9227" s="24"/>
      <c r="Q9227" s="24"/>
      <c r="T9227" s="24"/>
      <c r="W9227" s="24"/>
      <c r="Z9227" s="24"/>
      <c r="AC9227" s="24"/>
      <c r="AI9227" s="24"/>
      <c r="AL9227" s="24"/>
      <c r="AO9227" s="24"/>
      <c r="AR9227" s="24"/>
      <c r="AU9227" s="24"/>
    </row>
    <row r="9228">
      <c r="J9228" s="18"/>
      <c r="N9228" s="24"/>
      <c r="Q9228" s="24"/>
      <c r="T9228" s="24"/>
      <c r="W9228" s="24"/>
      <c r="Z9228" s="24"/>
      <c r="AC9228" s="24"/>
      <c r="AI9228" s="24"/>
      <c r="AL9228" s="24"/>
      <c r="AO9228" s="24"/>
      <c r="AR9228" s="24"/>
      <c r="AU9228" s="24"/>
    </row>
    <row r="9229">
      <c r="J9229" s="18"/>
      <c r="N9229" s="24"/>
      <c r="Q9229" s="24"/>
      <c r="T9229" s="24"/>
      <c r="W9229" s="24"/>
      <c r="Z9229" s="24"/>
      <c r="AC9229" s="24"/>
      <c r="AI9229" s="24"/>
      <c r="AL9229" s="24"/>
      <c r="AO9229" s="24"/>
      <c r="AR9229" s="24"/>
      <c r="AU9229" s="24"/>
    </row>
    <row r="9230">
      <c r="J9230" s="18"/>
      <c r="N9230" s="24"/>
      <c r="Q9230" s="24"/>
      <c r="T9230" s="24"/>
      <c r="W9230" s="24"/>
      <c r="Z9230" s="24"/>
      <c r="AC9230" s="24"/>
      <c r="AI9230" s="24"/>
      <c r="AL9230" s="24"/>
      <c r="AO9230" s="24"/>
      <c r="AR9230" s="24"/>
      <c r="AU9230" s="24"/>
    </row>
    <row r="9231">
      <c r="J9231" s="18"/>
      <c r="N9231" s="24"/>
      <c r="Q9231" s="24"/>
      <c r="T9231" s="24"/>
      <c r="W9231" s="24"/>
      <c r="Z9231" s="24"/>
      <c r="AC9231" s="24"/>
      <c r="AI9231" s="24"/>
      <c r="AL9231" s="24"/>
      <c r="AO9231" s="24"/>
      <c r="AR9231" s="24"/>
      <c r="AU9231" s="24"/>
    </row>
    <row r="9232">
      <c r="J9232" s="18"/>
      <c r="N9232" s="24"/>
      <c r="Q9232" s="24"/>
      <c r="T9232" s="24"/>
      <c r="W9232" s="24"/>
      <c r="Z9232" s="24"/>
      <c r="AC9232" s="24"/>
      <c r="AI9232" s="24"/>
      <c r="AL9232" s="24"/>
      <c r="AO9232" s="24"/>
      <c r="AR9232" s="24"/>
      <c r="AU9232" s="24"/>
    </row>
    <row r="9233">
      <c r="J9233" s="18"/>
      <c r="N9233" s="24"/>
      <c r="Q9233" s="24"/>
      <c r="T9233" s="24"/>
      <c r="W9233" s="24"/>
      <c r="Z9233" s="24"/>
      <c r="AC9233" s="24"/>
      <c r="AI9233" s="24"/>
      <c r="AL9233" s="24"/>
      <c r="AO9233" s="24"/>
      <c r="AR9233" s="24"/>
      <c r="AU9233" s="24"/>
    </row>
    <row r="9234">
      <c r="J9234" s="18"/>
      <c r="N9234" s="24"/>
      <c r="Q9234" s="24"/>
      <c r="T9234" s="24"/>
      <c r="W9234" s="24"/>
      <c r="Z9234" s="24"/>
      <c r="AC9234" s="24"/>
      <c r="AI9234" s="24"/>
      <c r="AL9234" s="24"/>
      <c r="AO9234" s="24"/>
      <c r="AR9234" s="24"/>
      <c r="AU9234" s="24"/>
    </row>
    <row r="9235">
      <c r="J9235" s="18"/>
      <c r="N9235" s="24"/>
      <c r="Q9235" s="24"/>
      <c r="T9235" s="24"/>
      <c r="W9235" s="24"/>
      <c r="Z9235" s="24"/>
      <c r="AC9235" s="24"/>
      <c r="AI9235" s="24"/>
      <c r="AL9235" s="24"/>
      <c r="AO9235" s="24"/>
      <c r="AR9235" s="24"/>
      <c r="AU9235" s="24"/>
    </row>
    <row r="9236">
      <c r="J9236" s="18"/>
      <c r="N9236" s="24"/>
      <c r="Q9236" s="24"/>
      <c r="T9236" s="24"/>
      <c r="W9236" s="24"/>
      <c r="Z9236" s="24"/>
      <c r="AC9236" s="24"/>
      <c r="AI9236" s="24"/>
      <c r="AL9236" s="24"/>
      <c r="AO9236" s="24"/>
      <c r="AR9236" s="24"/>
      <c r="AU9236" s="24"/>
    </row>
    <row r="9237">
      <c r="J9237" s="18"/>
      <c r="N9237" s="24"/>
      <c r="Q9237" s="24"/>
      <c r="T9237" s="24"/>
      <c r="W9237" s="24"/>
      <c r="Z9237" s="24"/>
      <c r="AC9237" s="24"/>
      <c r="AI9237" s="24"/>
      <c r="AL9237" s="24"/>
      <c r="AO9237" s="24"/>
      <c r="AR9237" s="24"/>
      <c r="AU9237" s="24"/>
    </row>
    <row r="9238">
      <c r="J9238" s="18"/>
      <c r="N9238" s="24"/>
      <c r="Q9238" s="24"/>
      <c r="T9238" s="24"/>
      <c r="W9238" s="24"/>
      <c r="Z9238" s="24"/>
      <c r="AC9238" s="24"/>
      <c r="AI9238" s="24"/>
      <c r="AL9238" s="24"/>
      <c r="AO9238" s="24"/>
      <c r="AR9238" s="24"/>
      <c r="AU9238" s="24"/>
    </row>
    <row r="9239">
      <c r="J9239" s="18"/>
      <c r="N9239" s="24"/>
      <c r="Q9239" s="24"/>
      <c r="T9239" s="24"/>
      <c r="W9239" s="24"/>
      <c r="Z9239" s="24"/>
      <c r="AC9239" s="24"/>
      <c r="AI9239" s="24"/>
      <c r="AL9239" s="24"/>
      <c r="AO9239" s="24"/>
      <c r="AR9239" s="24"/>
      <c r="AU9239" s="24"/>
    </row>
    <row r="9240">
      <c r="J9240" s="18"/>
      <c r="N9240" s="24"/>
      <c r="Q9240" s="24"/>
      <c r="T9240" s="24"/>
      <c r="W9240" s="24"/>
      <c r="Z9240" s="24"/>
      <c r="AC9240" s="24"/>
      <c r="AI9240" s="24"/>
      <c r="AL9240" s="24"/>
      <c r="AO9240" s="24"/>
      <c r="AR9240" s="24"/>
      <c r="AU9240" s="24"/>
    </row>
    <row r="9241">
      <c r="J9241" s="18"/>
      <c r="N9241" s="24"/>
      <c r="Q9241" s="24"/>
      <c r="T9241" s="24"/>
      <c r="W9241" s="24"/>
      <c r="Z9241" s="24"/>
      <c r="AC9241" s="24"/>
      <c r="AI9241" s="24"/>
      <c r="AL9241" s="24"/>
      <c r="AO9241" s="24"/>
      <c r="AR9241" s="24"/>
      <c r="AU9241" s="24"/>
    </row>
    <row r="9242">
      <c r="J9242" s="18"/>
      <c r="N9242" s="24"/>
      <c r="Q9242" s="24"/>
      <c r="T9242" s="24"/>
      <c r="W9242" s="24"/>
      <c r="Z9242" s="24"/>
      <c r="AC9242" s="24"/>
      <c r="AI9242" s="24"/>
      <c r="AL9242" s="24"/>
      <c r="AO9242" s="24"/>
      <c r="AR9242" s="24"/>
      <c r="AU9242" s="24"/>
    </row>
    <row r="9243">
      <c r="J9243" s="18"/>
      <c r="N9243" s="24"/>
      <c r="Q9243" s="24"/>
      <c r="T9243" s="24"/>
      <c r="W9243" s="24"/>
      <c r="Z9243" s="24"/>
      <c r="AC9243" s="24"/>
      <c r="AI9243" s="24"/>
      <c r="AL9243" s="24"/>
      <c r="AO9243" s="24"/>
      <c r="AR9243" s="24"/>
      <c r="AU9243" s="24"/>
    </row>
    <row r="9244">
      <c r="J9244" s="18"/>
      <c r="N9244" s="24"/>
      <c r="Q9244" s="24"/>
      <c r="T9244" s="24"/>
      <c r="W9244" s="24"/>
      <c r="Z9244" s="24"/>
      <c r="AC9244" s="24"/>
      <c r="AI9244" s="24"/>
      <c r="AL9244" s="24"/>
      <c r="AO9244" s="24"/>
      <c r="AR9244" s="24"/>
      <c r="AU9244" s="24"/>
    </row>
    <row r="9245">
      <c r="J9245" s="18"/>
      <c r="N9245" s="24"/>
      <c r="Q9245" s="24"/>
      <c r="T9245" s="24"/>
      <c r="W9245" s="24"/>
      <c r="Z9245" s="24"/>
      <c r="AC9245" s="24"/>
      <c r="AI9245" s="24"/>
      <c r="AL9245" s="24"/>
      <c r="AO9245" s="24"/>
      <c r="AR9245" s="24"/>
      <c r="AU9245" s="24"/>
    </row>
    <row r="9246">
      <c r="J9246" s="18"/>
      <c r="N9246" s="24"/>
      <c r="Q9246" s="24"/>
      <c r="T9246" s="24"/>
      <c r="W9246" s="24"/>
      <c r="Z9246" s="24"/>
      <c r="AC9246" s="24"/>
      <c r="AI9246" s="24"/>
      <c r="AL9246" s="24"/>
      <c r="AO9246" s="24"/>
      <c r="AR9246" s="24"/>
      <c r="AU9246" s="24"/>
    </row>
    <row r="9247">
      <c r="J9247" s="18"/>
      <c r="N9247" s="24"/>
      <c r="Q9247" s="24"/>
      <c r="T9247" s="24"/>
      <c r="W9247" s="24"/>
      <c r="Z9247" s="24"/>
      <c r="AC9247" s="24"/>
      <c r="AI9247" s="24"/>
      <c r="AL9247" s="24"/>
      <c r="AO9247" s="24"/>
      <c r="AR9247" s="24"/>
      <c r="AU9247" s="24"/>
    </row>
    <row r="9248">
      <c r="J9248" s="18"/>
      <c r="N9248" s="24"/>
      <c r="Q9248" s="24"/>
      <c r="T9248" s="24"/>
      <c r="W9248" s="24"/>
      <c r="Z9248" s="24"/>
      <c r="AC9248" s="24"/>
      <c r="AI9248" s="24"/>
      <c r="AL9248" s="24"/>
      <c r="AO9248" s="24"/>
      <c r="AR9248" s="24"/>
      <c r="AU9248" s="24"/>
    </row>
    <row r="9249">
      <c r="J9249" s="18"/>
      <c r="N9249" s="24"/>
      <c r="Q9249" s="24"/>
      <c r="T9249" s="24"/>
      <c r="W9249" s="24"/>
      <c r="Z9249" s="24"/>
      <c r="AC9249" s="24"/>
      <c r="AI9249" s="24"/>
      <c r="AL9249" s="24"/>
      <c r="AO9249" s="24"/>
      <c r="AR9249" s="24"/>
      <c r="AU9249" s="24"/>
    </row>
    <row r="9250">
      <c r="J9250" s="18"/>
      <c r="N9250" s="24"/>
      <c r="Q9250" s="24"/>
      <c r="T9250" s="24"/>
      <c r="W9250" s="24"/>
      <c r="Z9250" s="24"/>
      <c r="AC9250" s="24"/>
      <c r="AI9250" s="24"/>
      <c r="AL9250" s="24"/>
      <c r="AO9250" s="24"/>
      <c r="AR9250" s="24"/>
      <c r="AU9250" s="24"/>
    </row>
    <row r="9251">
      <c r="J9251" s="18"/>
      <c r="N9251" s="24"/>
      <c r="Q9251" s="24"/>
      <c r="T9251" s="24"/>
      <c r="W9251" s="24"/>
      <c r="Z9251" s="24"/>
      <c r="AC9251" s="24"/>
      <c r="AI9251" s="24"/>
      <c r="AL9251" s="24"/>
      <c r="AO9251" s="24"/>
      <c r="AR9251" s="24"/>
      <c r="AU9251" s="24"/>
    </row>
    <row r="9252">
      <c r="J9252" s="18"/>
      <c r="N9252" s="24"/>
      <c r="Q9252" s="24"/>
      <c r="T9252" s="24"/>
      <c r="W9252" s="24"/>
      <c r="Z9252" s="24"/>
      <c r="AC9252" s="24"/>
      <c r="AI9252" s="24"/>
      <c r="AL9252" s="24"/>
      <c r="AO9252" s="24"/>
      <c r="AR9252" s="24"/>
      <c r="AU9252" s="24"/>
    </row>
    <row r="9253">
      <c r="J9253" s="18"/>
      <c r="N9253" s="24"/>
      <c r="Q9253" s="24"/>
      <c r="T9253" s="24"/>
      <c r="W9253" s="24"/>
      <c r="Z9253" s="24"/>
      <c r="AC9253" s="24"/>
      <c r="AI9253" s="24"/>
      <c r="AL9253" s="24"/>
      <c r="AO9253" s="24"/>
      <c r="AR9253" s="24"/>
      <c r="AU9253" s="24"/>
    </row>
    <row r="9254">
      <c r="J9254" s="18"/>
      <c r="N9254" s="24"/>
      <c r="Q9254" s="24"/>
      <c r="T9254" s="24"/>
      <c r="W9254" s="24"/>
      <c r="Z9254" s="24"/>
      <c r="AC9254" s="24"/>
      <c r="AI9254" s="24"/>
      <c r="AL9254" s="24"/>
      <c r="AO9254" s="24"/>
      <c r="AR9254" s="24"/>
      <c r="AU9254" s="24"/>
    </row>
    <row r="9255">
      <c r="J9255" s="18"/>
      <c r="N9255" s="24"/>
      <c r="Q9255" s="24"/>
      <c r="T9255" s="24"/>
      <c r="W9255" s="24"/>
      <c r="Z9255" s="24"/>
      <c r="AC9255" s="24"/>
      <c r="AI9255" s="24"/>
      <c r="AL9255" s="24"/>
      <c r="AO9255" s="24"/>
      <c r="AR9255" s="24"/>
      <c r="AU9255" s="24"/>
    </row>
    <row r="9256">
      <c r="J9256" s="18"/>
      <c r="N9256" s="24"/>
      <c r="Q9256" s="24"/>
      <c r="T9256" s="24"/>
      <c r="W9256" s="24"/>
      <c r="Z9256" s="24"/>
      <c r="AC9256" s="24"/>
      <c r="AI9256" s="24"/>
      <c r="AL9256" s="24"/>
      <c r="AO9256" s="24"/>
      <c r="AR9256" s="24"/>
      <c r="AU9256" s="24"/>
    </row>
    <row r="9257">
      <c r="J9257" s="18"/>
      <c r="N9257" s="24"/>
      <c r="Q9257" s="24"/>
      <c r="T9257" s="24"/>
      <c r="W9257" s="24"/>
      <c r="Z9257" s="24"/>
      <c r="AC9257" s="24"/>
      <c r="AI9257" s="24"/>
      <c r="AL9257" s="24"/>
      <c r="AO9257" s="24"/>
      <c r="AR9257" s="24"/>
      <c r="AU9257" s="24"/>
    </row>
    <row r="9258">
      <c r="J9258" s="18"/>
      <c r="N9258" s="24"/>
      <c r="Q9258" s="24"/>
      <c r="T9258" s="24"/>
      <c r="W9258" s="24"/>
      <c r="Z9258" s="24"/>
      <c r="AC9258" s="24"/>
      <c r="AI9258" s="24"/>
      <c r="AL9258" s="24"/>
      <c r="AO9258" s="24"/>
      <c r="AR9258" s="24"/>
      <c r="AU9258" s="24"/>
    </row>
    <row r="9259">
      <c r="J9259" s="18"/>
      <c r="N9259" s="24"/>
      <c r="Q9259" s="24"/>
      <c r="T9259" s="24"/>
      <c r="W9259" s="24"/>
      <c r="Z9259" s="24"/>
      <c r="AC9259" s="24"/>
      <c r="AI9259" s="24"/>
      <c r="AL9259" s="24"/>
      <c r="AO9259" s="24"/>
      <c r="AR9259" s="24"/>
      <c r="AU9259" s="24"/>
    </row>
    <row r="9260">
      <c r="J9260" s="18"/>
      <c r="N9260" s="24"/>
      <c r="Q9260" s="24"/>
      <c r="T9260" s="24"/>
      <c r="W9260" s="24"/>
      <c r="Z9260" s="24"/>
      <c r="AC9260" s="24"/>
      <c r="AI9260" s="24"/>
      <c r="AL9260" s="24"/>
      <c r="AO9260" s="24"/>
      <c r="AR9260" s="24"/>
      <c r="AU9260" s="24"/>
    </row>
    <row r="9261">
      <c r="J9261" s="18"/>
      <c r="N9261" s="24"/>
      <c r="Q9261" s="24"/>
      <c r="T9261" s="24"/>
      <c r="W9261" s="24"/>
      <c r="Z9261" s="24"/>
      <c r="AC9261" s="24"/>
      <c r="AI9261" s="24"/>
      <c r="AL9261" s="24"/>
      <c r="AO9261" s="24"/>
      <c r="AR9261" s="24"/>
      <c r="AU9261" s="24"/>
    </row>
    <row r="9262">
      <c r="J9262" s="18"/>
      <c r="N9262" s="24"/>
      <c r="Q9262" s="24"/>
      <c r="T9262" s="24"/>
      <c r="W9262" s="24"/>
      <c r="Z9262" s="24"/>
      <c r="AC9262" s="24"/>
      <c r="AI9262" s="24"/>
      <c r="AL9262" s="24"/>
      <c r="AO9262" s="24"/>
      <c r="AR9262" s="24"/>
      <c r="AU9262" s="24"/>
    </row>
    <row r="9263">
      <c r="J9263" s="18"/>
      <c r="N9263" s="24"/>
      <c r="Q9263" s="24"/>
      <c r="T9263" s="24"/>
      <c r="W9263" s="24"/>
      <c r="Z9263" s="24"/>
      <c r="AC9263" s="24"/>
      <c r="AI9263" s="24"/>
      <c r="AL9263" s="24"/>
      <c r="AO9263" s="24"/>
      <c r="AR9263" s="24"/>
      <c r="AU9263" s="24"/>
    </row>
    <row r="9264">
      <c r="J9264" s="18"/>
      <c r="N9264" s="24"/>
      <c r="Q9264" s="24"/>
      <c r="T9264" s="24"/>
      <c r="W9264" s="24"/>
      <c r="Z9264" s="24"/>
      <c r="AC9264" s="24"/>
      <c r="AI9264" s="24"/>
      <c r="AL9264" s="24"/>
      <c r="AO9264" s="24"/>
      <c r="AR9264" s="24"/>
      <c r="AU9264" s="24"/>
    </row>
    <row r="9265">
      <c r="J9265" s="18"/>
      <c r="N9265" s="24"/>
      <c r="Q9265" s="24"/>
      <c r="T9265" s="24"/>
      <c r="W9265" s="24"/>
      <c r="Z9265" s="24"/>
      <c r="AC9265" s="24"/>
      <c r="AI9265" s="24"/>
      <c r="AL9265" s="24"/>
      <c r="AO9265" s="24"/>
      <c r="AR9265" s="24"/>
      <c r="AU9265" s="24"/>
    </row>
    <row r="9266">
      <c r="J9266" s="18"/>
      <c r="N9266" s="24"/>
      <c r="Q9266" s="24"/>
      <c r="T9266" s="24"/>
      <c r="W9266" s="24"/>
      <c r="Z9266" s="24"/>
      <c r="AC9266" s="24"/>
      <c r="AI9266" s="24"/>
      <c r="AL9266" s="24"/>
      <c r="AO9266" s="24"/>
      <c r="AR9266" s="24"/>
      <c r="AU9266" s="24"/>
    </row>
    <row r="9267">
      <c r="J9267" s="18"/>
      <c r="N9267" s="24"/>
      <c r="Q9267" s="24"/>
      <c r="T9267" s="24"/>
      <c r="W9267" s="24"/>
      <c r="Z9267" s="24"/>
      <c r="AC9267" s="24"/>
      <c r="AI9267" s="24"/>
      <c r="AL9267" s="24"/>
      <c r="AO9267" s="24"/>
      <c r="AR9267" s="24"/>
      <c r="AU9267" s="24"/>
    </row>
    <row r="9268">
      <c r="J9268" s="18"/>
      <c r="N9268" s="24"/>
      <c r="Q9268" s="24"/>
      <c r="T9268" s="24"/>
      <c r="W9268" s="24"/>
      <c r="Z9268" s="24"/>
      <c r="AC9268" s="24"/>
      <c r="AI9268" s="24"/>
      <c r="AL9268" s="24"/>
      <c r="AO9268" s="24"/>
      <c r="AR9268" s="24"/>
      <c r="AU9268" s="24"/>
    </row>
    <row r="9269">
      <c r="J9269" s="18"/>
      <c r="N9269" s="24"/>
      <c r="Q9269" s="24"/>
      <c r="T9269" s="24"/>
      <c r="W9269" s="24"/>
      <c r="Z9269" s="24"/>
      <c r="AC9269" s="24"/>
      <c r="AI9269" s="24"/>
      <c r="AL9269" s="24"/>
      <c r="AO9269" s="24"/>
      <c r="AR9269" s="24"/>
      <c r="AU9269" s="24"/>
    </row>
    <row r="9270">
      <c r="J9270" s="18"/>
      <c r="N9270" s="24"/>
      <c r="Q9270" s="24"/>
      <c r="T9270" s="24"/>
      <c r="W9270" s="24"/>
      <c r="Z9270" s="24"/>
      <c r="AC9270" s="24"/>
      <c r="AI9270" s="24"/>
      <c r="AL9270" s="24"/>
      <c r="AO9270" s="24"/>
      <c r="AR9270" s="24"/>
      <c r="AU9270" s="24"/>
    </row>
    <row r="9271">
      <c r="J9271" s="18"/>
      <c r="N9271" s="24"/>
      <c r="Q9271" s="24"/>
      <c r="T9271" s="24"/>
      <c r="W9271" s="24"/>
      <c r="Z9271" s="24"/>
      <c r="AC9271" s="24"/>
      <c r="AI9271" s="24"/>
      <c r="AL9271" s="24"/>
      <c r="AO9271" s="24"/>
      <c r="AR9271" s="24"/>
      <c r="AU9271" s="24"/>
    </row>
    <row r="9272">
      <c r="J9272" s="18"/>
      <c r="N9272" s="24"/>
      <c r="Q9272" s="24"/>
      <c r="T9272" s="24"/>
      <c r="W9272" s="24"/>
      <c r="Z9272" s="24"/>
      <c r="AC9272" s="24"/>
      <c r="AI9272" s="24"/>
      <c r="AL9272" s="24"/>
      <c r="AO9272" s="24"/>
      <c r="AR9272" s="24"/>
      <c r="AU9272" s="24"/>
    </row>
    <row r="9273">
      <c r="J9273" s="18"/>
      <c r="N9273" s="24"/>
      <c r="Q9273" s="24"/>
      <c r="T9273" s="24"/>
      <c r="W9273" s="24"/>
      <c r="Z9273" s="24"/>
      <c r="AC9273" s="24"/>
      <c r="AI9273" s="24"/>
      <c r="AL9273" s="24"/>
      <c r="AO9273" s="24"/>
      <c r="AR9273" s="24"/>
      <c r="AU9273" s="24"/>
    </row>
    <row r="9274">
      <c r="J9274" s="18"/>
      <c r="N9274" s="24"/>
      <c r="Q9274" s="24"/>
      <c r="T9274" s="24"/>
      <c r="W9274" s="24"/>
      <c r="Z9274" s="24"/>
      <c r="AC9274" s="24"/>
      <c r="AI9274" s="24"/>
      <c r="AL9274" s="24"/>
      <c r="AO9274" s="24"/>
      <c r="AR9274" s="24"/>
      <c r="AU9274" s="24"/>
    </row>
    <row r="9275">
      <c r="J9275" s="18"/>
      <c r="N9275" s="24"/>
      <c r="Q9275" s="24"/>
      <c r="T9275" s="24"/>
      <c r="W9275" s="24"/>
      <c r="Z9275" s="24"/>
      <c r="AC9275" s="24"/>
      <c r="AI9275" s="24"/>
      <c r="AL9275" s="24"/>
      <c r="AO9275" s="24"/>
      <c r="AR9275" s="24"/>
      <c r="AU9275" s="24"/>
    </row>
    <row r="9276">
      <c r="J9276" s="18"/>
      <c r="N9276" s="24"/>
      <c r="Q9276" s="24"/>
      <c r="T9276" s="24"/>
      <c r="W9276" s="24"/>
      <c r="Z9276" s="24"/>
      <c r="AC9276" s="24"/>
      <c r="AI9276" s="24"/>
      <c r="AL9276" s="24"/>
      <c r="AO9276" s="24"/>
      <c r="AR9276" s="24"/>
      <c r="AU9276" s="24"/>
    </row>
    <row r="9277">
      <c r="J9277" s="18"/>
      <c r="N9277" s="24"/>
      <c r="Q9277" s="24"/>
      <c r="T9277" s="24"/>
      <c r="W9277" s="24"/>
      <c r="Z9277" s="24"/>
      <c r="AC9277" s="24"/>
      <c r="AI9277" s="24"/>
      <c r="AL9277" s="24"/>
      <c r="AO9277" s="24"/>
      <c r="AR9277" s="24"/>
      <c r="AU9277" s="24"/>
    </row>
    <row r="9278">
      <c r="J9278" s="18"/>
      <c r="N9278" s="24"/>
      <c r="Q9278" s="24"/>
      <c r="T9278" s="24"/>
      <c r="W9278" s="24"/>
      <c r="Z9278" s="24"/>
      <c r="AC9278" s="24"/>
      <c r="AI9278" s="24"/>
      <c r="AL9278" s="24"/>
      <c r="AO9278" s="24"/>
      <c r="AR9278" s="24"/>
      <c r="AU9278" s="24"/>
    </row>
    <row r="9279">
      <c r="J9279" s="18"/>
      <c r="N9279" s="24"/>
      <c r="Q9279" s="24"/>
      <c r="T9279" s="24"/>
      <c r="W9279" s="24"/>
      <c r="Z9279" s="24"/>
      <c r="AC9279" s="24"/>
      <c r="AI9279" s="24"/>
      <c r="AL9279" s="24"/>
      <c r="AO9279" s="24"/>
      <c r="AR9279" s="24"/>
      <c r="AU9279" s="24"/>
    </row>
    <row r="9280">
      <c r="J9280" s="18"/>
      <c r="N9280" s="24"/>
      <c r="Q9280" s="24"/>
      <c r="T9280" s="24"/>
      <c r="W9280" s="24"/>
      <c r="Z9280" s="24"/>
      <c r="AC9280" s="24"/>
      <c r="AI9280" s="24"/>
      <c r="AL9280" s="24"/>
      <c r="AO9280" s="24"/>
      <c r="AR9280" s="24"/>
      <c r="AU9280" s="24"/>
    </row>
    <row r="9281">
      <c r="J9281" s="18"/>
      <c r="N9281" s="24"/>
      <c r="Q9281" s="24"/>
      <c r="T9281" s="24"/>
      <c r="W9281" s="24"/>
      <c r="Z9281" s="24"/>
      <c r="AC9281" s="24"/>
      <c r="AI9281" s="24"/>
      <c r="AL9281" s="24"/>
      <c r="AO9281" s="24"/>
      <c r="AR9281" s="24"/>
      <c r="AU9281" s="24"/>
    </row>
    <row r="9282">
      <c r="J9282" s="18"/>
      <c r="N9282" s="24"/>
      <c r="Q9282" s="24"/>
      <c r="T9282" s="24"/>
      <c r="W9282" s="24"/>
      <c r="Z9282" s="24"/>
      <c r="AC9282" s="24"/>
      <c r="AI9282" s="24"/>
      <c r="AL9282" s="24"/>
      <c r="AO9282" s="24"/>
      <c r="AR9282" s="24"/>
      <c r="AU9282" s="24"/>
    </row>
    <row r="9283">
      <c r="J9283" s="18"/>
      <c r="N9283" s="24"/>
      <c r="Q9283" s="24"/>
      <c r="T9283" s="24"/>
      <c r="W9283" s="24"/>
      <c r="Z9283" s="24"/>
      <c r="AC9283" s="24"/>
      <c r="AI9283" s="24"/>
      <c r="AL9283" s="24"/>
      <c r="AO9283" s="24"/>
      <c r="AR9283" s="24"/>
      <c r="AU9283" s="24"/>
    </row>
    <row r="9284">
      <c r="J9284" s="18"/>
      <c r="N9284" s="24"/>
      <c r="Q9284" s="24"/>
      <c r="T9284" s="24"/>
      <c r="W9284" s="24"/>
      <c r="Z9284" s="24"/>
      <c r="AC9284" s="24"/>
      <c r="AI9284" s="24"/>
      <c r="AL9284" s="24"/>
      <c r="AO9284" s="24"/>
      <c r="AR9284" s="24"/>
      <c r="AU9284" s="24"/>
    </row>
    <row r="9285">
      <c r="J9285" s="18"/>
      <c r="N9285" s="24"/>
      <c r="Q9285" s="24"/>
      <c r="T9285" s="24"/>
      <c r="W9285" s="24"/>
      <c r="Z9285" s="24"/>
      <c r="AC9285" s="24"/>
      <c r="AI9285" s="24"/>
      <c r="AL9285" s="24"/>
      <c r="AO9285" s="24"/>
      <c r="AR9285" s="24"/>
      <c r="AU9285" s="24"/>
    </row>
    <row r="9286">
      <c r="J9286" s="18"/>
      <c r="N9286" s="24"/>
      <c r="Q9286" s="24"/>
      <c r="T9286" s="24"/>
      <c r="W9286" s="24"/>
      <c r="Z9286" s="24"/>
      <c r="AC9286" s="24"/>
      <c r="AI9286" s="24"/>
      <c r="AL9286" s="24"/>
      <c r="AO9286" s="24"/>
      <c r="AR9286" s="24"/>
      <c r="AU9286" s="24"/>
    </row>
    <row r="9287">
      <c r="J9287" s="18"/>
      <c r="N9287" s="24"/>
      <c r="Q9287" s="24"/>
      <c r="T9287" s="24"/>
      <c r="W9287" s="24"/>
      <c r="Z9287" s="24"/>
      <c r="AC9287" s="24"/>
      <c r="AI9287" s="24"/>
      <c r="AL9287" s="24"/>
      <c r="AO9287" s="24"/>
      <c r="AR9287" s="24"/>
      <c r="AU9287" s="24"/>
    </row>
    <row r="9288">
      <c r="J9288" s="18"/>
      <c r="N9288" s="24"/>
      <c r="Q9288" s="24"/>
      <c r="T9288" s="24"/>
      <c r="W9288" s="24"/>
      <c r="Z9288" s="24"/>
      <c r="AC9288" s="24"/>
      <c r="AI9288" s="24"/>
      <c r="AL9288" s="24"/>
      <c r="AO9288" s="24"/>
      <c r="AR9288" s="24"/>
      <c r="AU9288" s="24"/>
    </row>
    <row r="9289">
      <c r="J9289" s="18"/>
      <c r="N9289" s="24"/>
      <c r="Q9289" s="24"/>
      <c r="T9289" s="24"/>
      <c r="W9289" s="24"/>
      <c r="Z9289" s="24"/>
      <c r="AC9289" s="24"/>
      <c r="AI9289" s="24"/>
      <c r="AL9289" s="24"/>
      <c r="AO9289" s="24"/>
      <c r="AR9289" s="24"/>
      <c r="AU9289" s="24"/>
    </row>
    <row r="9290">
      <c r="J9290" s="18"/>
      <c r="N9290" s="24"/>
      <c r="Q9290" s="24"/>
      <c r="T9290" s="24"/>
      <c r="W9290" s="24"/>
      <c r="Z9290" s="24"/>
      <c r="AC9290" s="24"/>
      <c r="AI9290" s="24"/>
      <c r="AL9290" s="24"/>
      <c r="AO9290" s="24"/>
      <c r="AR9290" s="24"/>
      <c r="AU9290" s="24"/>
    </row>
    <row r="9291">
      <c r="J9291" s="18"/>
      <c r="N9291" s="24"/>
      <c r="Q9291" s="24"/>
      <c r="T9291" s="24"/>
      <c r="W9291" s="24"/>
      <c r="Z9291" s="24"/>
      <c r="AC9291" s="24"/>
      <c r="AI9291" s="24"/>
      <c r="AL9291" s="24"/>
      <c r="AO9291" s="24"/>
      <c r="AR9291" s="24"/>
      <c r="AU9291" s="24"/>
    </row>
    <row r="9292">
      <c r="J9292" s="18"/>
      <c r="N9292" s="24"/>
      <c r="Q9292" s="24"/>
      <c r="T9292" s="24"/>
      <c r="W9292" s="24"/>
      <c r="Z9292" s="24"/>
      <c r="AC9292" s="24"/>
      <c r="AI9292" s="24"/>
      <c r="AL9292" s="24"/>
      <c r="AO9292" s="24"/>
      <c r="AR9292" s="24"/>
      <c r="AU9292" s="24"/>
    </row>
    <row r="9293">
      <c r="J9293" s="18"/>
      <c r="N9293" s="24"/>
      <c r="Q9293" s="24"/>
      <c r="T9293" s="24"/>
      <c r="W9293" s="24"/>
      <c r="Z9293" s="24"/>
      <c r="AC9293" s="24"/>
      <c r="AI9293" s="24"/>
      <c r="AL9293" s="24"/>
      <c r="AO9293" s="24"/>
      <c r="AR9293" s="24"/>
      <c r="AU9293" s="24"/>
    </row>
    <row r="9294">
      <c r="J9294" s="18"/>
      <c r="N9294" s="24"/>
      <c r="Q9294" s="24"/>
      <c r="T9294" s="24"/>
      <c r="W9294" s="24"/>
      <c r="Z9294" s="24"/>
      <c r="AC9294" s="24"/>
      <c r="AI9294" s="24"/>
      <c r="AL9294" s="24"/>
      <c r="AO9294" s="24"/>
      <c r="AR9294" s="24"/>
      <c r="AU9294" s="24"/>
    </row>
    <row r="9295">
      <c r="J9295" s="18"/>
      <c r="N9295" s="24"/>
      <c r="Q9295" s="24"/>
      <c r="T9295" s="24"/>
      <c r="W9295" s="24"/>
      <c r="Z9295" s="24"/>
      <c r="AC9295" s="24"/>
      <c r="AI9295" s="24"/>
      <c r="AL9295" s="24"/>
      <c r="AO9295" s="24"/>
      <c r="AR9295" s="24"/>
      <c r="AU9295" s="24"/>
    </row>
    <row r="9296">
      <c r="J9296" s="18"/>
      <c r="N9296" s="24"/>
      <c r="Q9296" s="24"/>
      <c r="T9296" s="24"/>
      <c r="W9296" s="24"/>
      <c r="Z9296" s="24"/>
      <c r="AC9296" s="24"/>
      <c r="AI9296" s="24"/>
      <c r="AL9296" s="24"/>
      <c r="AO9296" s="24"/>
      <c r="AR9296" s="24"/>
      <c r="AU9296" s="24"/>
    </row>
    <row r="9297">
      <c r="J9297" s="18"/>
      <c r="N9297" s="24"/>
      <c r="Q9297" s="24"/>
      <c r="T9297" s="24"/>
      <c r="W9297" s="24"/>
      <c r="Z9297" s="24"/>
      <c r="AC9297" s="24"/>
      <c r="AI9297" s="24"/>
      <c r="AL9297" s="24"/>
      <c r="AO9297" s="24"/>
      <c r="AR9297" s="24"/>
      <c r="AU9297" s="24"/>
    </row>
    <row r="9298">
      <c r="J9298" s="18"/>
      <c r="N9298" s="24"/>
      <c r="Q9298" s="24"/>
      <c r="T9298" s="24"/>
      <c r="W9298" s="24"/>
      <c r="Z9298" s="24"/>
      <c r="AC9298" s="24"/>
      <c r="AI9298" s="24"/>
      <c r="AL9298" s="24"/>
      <c r="AO9298" s="24"/>
      <c r="AR9298" s="24"/>
      <c r="AU9298" s="24"/>
    </row>
    <row r="9299">
      <c r="J9299" s="18"/>
      <c r="N9299" s="24"/>
      <c r="Q9299" s="24"/>
      <c r="T9299" s="24"/>
      <c r="W9299" s="24"/>
      <c r="Z9299" s="24"/>
      <c r="AC9299" s="24"/>
      <c r="AI9299" s="24"/>
      <c r="AL9299" s="24"/>
      <c r="AO9299" s="24"/>
      <c r="AR9299" s="24"/>
      <c r="AU9299" s="24"/>
    </row>
    <row r="9300">
      <c r="J9300" s="18"/>
      <c r="N9300" s="24"/>
      <c r="Q9300" s="24"/>
      <c r="T9300" s="24"/>
      <c r="W9300" s="24"/>
      <c r="Z9300" s="24"/>
      <c r="AC9300" s="24"/>
      <c r="AI9300" s="24"/>
      <c r="AL9300" s="24"/>
      <c r="AO9300" s="24"/>
      <c r="AR9300" s="24"/>
      <c r="AU9300" s="24"/>
    </row>
    <row r="9301">
      <c r="J9301" s="18"/>
      <c r="N9301" s="24"/>
      <c r="Q9301" s="24"/>
      <c r="T9301" s="24"/>
      <c r="W9301" s="24"/>
      <c r="Z9301" s="24"/>
      <c r="AC9301" s="24"/>
      <c r="AI9301" s="24"/>
      <c r="AL9301" s="24"/>
      <c r="AO9301" s="24"/>
      <c r="AR9301" s="24"/>
      <c r="AU9301" s="24"/>
    </row>
    <row r="9302">
      <c r="J9302" s="18"/>
      <c r="N9302" s="24"/>
      <c r="Q9302" s="24"/>
      <c r="T9302" s="24"/>
      <c r="W9302" s="24"/>
      <c r="Z9302" s="24"/>
      <c r="AC9302" s="24"/>
      <c r="AI9302" s="24"/>
      <c r="AL9302" s="24"/>
      <c r="AO9302" s="24"/>
      <c r="AR9302" s="24"/>
      <c r="AU9302" s="24"/>
    </row>
    <row r="9303">
      <c r="J9303" s="18"/>
      <c r="N9303" s="24"/>
      <c r="Q9303" s="24"/>
      <c r="T9303" s="24"/>
      <c r="W9303" s="24"/>
      <c r="Z9303" s="24"/>
      <c r="AC9303" s="24"/>
      <c r="AI9303" s="24"/>
      <c r="AL9303" s="24"/>
      <c r="AO9303" s="24"/>
      <c r="AR9303" s="24"/>
      <c r="AU9303" s="24"/>
    </row>
    <row r="9304">
      <c r="J9304" s="18"/>
      <c r="N9304" s="24"/>
      <c r="Q9304" s="24"/>
      <c r="T9304" s="24"/>
      <c r="W9304" s="24"/>
      <c r="Z9304" s="24"/>
      <c r="AC9304" s="24"/>
      <c r="AI9304" s="24"/>
      <c r="AL9304" s="24"/>
      <c r="AO9304" s="24"/>
      <c r="AR9304" s="24"/>
      <c r="AU9304" s="24"/>
    </row>
    <row r="9305">
      <c r="J9305" s="18"/>
      <c r="N9305" s="24"/>
      <c r="Q9305" s="24"/>
      <c r="T9305" s="24"/>
      <c r="W9305" s="24"/>
      <c r="Z9305" s="24"/>
      <c r="AC9305" s="24"/>
      <c r="AI9305" s="24"/>
      <c r="AL9305" s="24"/>
      <c r="AO9305" s="24"/>
      <c r="AR9305" s="24"/>
      <c r="AU9305" s="24"/>
    </row>
    <row r="9306">
      <c r="J9306" s="18"/>
      <c r="N9306" s="24"/>
      <c r="Q9306" s="24"/>
      <c r="T9306" s="24"/>
      <c r="W9306" s="24"/>
      <c r="Z9306" s="24"/>
      <c r="AC9306" s="24"/>
      <c r="AI9306" s="24"/>
      <c r="AL9306" s="24"/>
      <c r="AO9306" s="24"/>
      <c r="AR9306" s="24"/>
      <c r="AU9306" s="24"/>
    </row>
    <row r="9307">
      <c r="J9307" s="18"/>
      <c r="N9307" s="24"/>
      <c r="Q9307" s="24"/>
      <c r="T9307" s="24"/>
      <c r="W9307" s="24"/>
      <c r="Z9307" s="24"/>
      <c r="AC9307" s="24"/>
      <c r="AI9307" s="24"/>
      <c r="AL9307" s="24"/>
      <c r="AO9307" s="24"/>
      <c r="AR9307" s="24"/>
      <c r="AU9307" s="24"/>
    </row>
    <row r="9308">
      <c r="J9308" s="18"/>
      <c r="N9308" s="24"/>
      <c r="Q9308" s="24"/>
      <c r="T9308" s="24"/>
      <c r="W9308" s="24"/>
      <c r="Z9308" s="24"/>
      <c r="AC9308" s="24"/>
      <c r="AI9308" s="24"/>
      <c r="AL9308" s="24"/>
      <c r="AO9308" s="24"/>
      <c r="AR9308" s="24"/>
      <c r="AU9308" s="24"/>
    </row>
    <row r="9309">
      <c r="J9309" s="18"/>
      <c r="N9309" s="24"/>
      <c r="Q9309" s="24"/>
      <c r="T9309" s="24"/>
      <c r="W9309" s="24"/>
      <c r="Z9309" s="24"/>
      <c r="AC9309" s="24"/>
      <c r="AI9309" s="24"/>
      <c r="AL9309" s="24"/>
      <c r="AO9309" s="24"/>
      <c r="AR9309" s="24"/>
      <c r="AU9309" s="24"/>
    </row>
    <row r="9310">
      <c r="J9310" s="18"/>
      <c r="N9310" s="24"/>
      <c r="Q9310" s="24"/>
      <c r="T9310" s="24"/>
      <c r="W9310" s="24"/>
      <c r="Z9310" s="24"/>
      <c r="AC9310" s="24"/>
      <c r="AI9310" s="24"/>
      <c r="AL9310" s="24"/>
      <c r="AO9310" s="24"/>
      <c r="AR9310" s="24"/>
      <c r="AU9310" s="24"/>
    </row>
    <row r="9311">
      <c r="J9311" s="18"/>
      <c r="N9311" s="24"/>
      <c r="Q9311" s="24"/>
      <c r="T9311" s="24"/>
      <c r="W9311" s="24"/>
      <c r="Z9311" s="24"/>
      <c r="AC9311" s="24"/>
      <c r="AI9311" s="24"/>
      <c r="AL9311" s="24"/>
      <c r="AO9311" s="24"/>
      <c r="AR9311" s="24"/>
      <c r="AU9311" s="24"/>
    </row>
    <row r="9312">
      <c r="J9312" s="18"/>
      <c r="N9312" s="24"/>
      <c r="Q9312" s="24"/>
      <c r="T9312" s="24"/>
      <c r="W9312" s="24"/>
      <c r="Z9312" s="24"/>
      <c r="AC9312" s="24"/>
      <c r="AI9312" s="24"/>
      <c r="AL9312" s="24"/>
      <c r="AO9312" s="24"/>
      <c r="AR9312" s="24"/>
      <c r="AU9312" s="24"/>
    </row>
    <row r="9313">
      <c r="J9313" s="18"/>
      <c r="N9313" s="24"/>
      <c r="Q9313" s="24"/>
      <c r="T9313" s="24"/>
      <c r="W9313" s="24"/>
      <c r="Z9313" s="24"/>
      <c r="AC9313" s="24"/>
      <c r="AI9313" s="24"/>
      <c r="AL9313" s="24"/>
      <c r="AO9313" s="24"/>
      <c r="AR9313" s="24"/>
      <c r="AU9313" s="24"/>
    </row>
    <row r="9314">
      <c r="J9314" s="18"/>
      <c r="N9314" s="24"/>
      <c r="Q9314" s="24"/>
      <c r="T9314" s="24"/>
      <c r="W9314" s="24"/>
      <c r="Z9314" s="24"/>
      <c r="AC9314" s="24"/>
      <c r="AI9314" s="24"/>
      <c r="AL9314" s="24"/>
      <c r="AO9314" s="24"/>
      <c r="AR9314" s="24"/>
      <c r="AU9314" s="24"/>
    </row>
    <row r="9315">
      <c r="J9315" s="18"/>
      <c r="N9315" s="24"/>
      <c r="Q9315" s="24"/>
      <c r="T9315" s="24"/>
      <c r="W9315" s="24"/>
      <c r="Z9315" s="24"/>
      <c r="AC9315" s="24"/>
      <c r="AI9315" s="24"/>
      <c r="AL9315" s="24"/>
      <c r="AO9315" s="24"/>
      <c r="AR9315" s="24"/>
      <c r="AU9315" s="24"/>
    </row>
    <row r="9316">
      <c r="J9316" s="18"/>
      <c r="N9316" s="24"/>
      <c r="Q9316" s="24"/>
      <c r="T9316" s="24"/>
      <c r="W9316" s="24"/>
      <c r="Z9316" s="24"/>
      <c r="AC9316" s="24"/>
      <c r="AI9316" s="24"/>
      <c r="AL9316" s="24"/>
      <c r="AO9316" s="24"/>
      <c r="AR9316" s="24"/>
      <c r="AU9316" s="24"/>
    </row>
    <row r="9317">
      <c r="J9317" s="18"/>
      <c r="N9317" s="24"/>
      <c r="Q9317" s="24"/>
      <c r="T9317" s="24"/>
      <c r="W9317" s="24"/>
      <c r="Z9317" s="24"/>
      <c r="AC9317" s="24"/>
      <c r="AI9317" s="24"/>
      <c r="AL9317" s="24"/>
      <c r="AO9317" s="24"/>
      <c r="AR9317" s="24"/>
      <c r="AU9317" s="24"/>
    </row>
    <row r="9318">
      <c r="J9318" s="18"/>
      <c r="N9318" s="24"/>
      <c r="Q9318" s="24"/>
      <c r="T9318" s="24"/>
      <c r="W9318" s="24"/>
      <c r="Z9318" s="24"/>
      <c r="AC9318" s="24"/>
      <c r="AI9318" s="24"/>
      <c r="AL9318" s="24"/>
      <c r="AO9318" s="24"/>
      <c r="AR9318" s="24"/>
      <c r="AU9318" s="24"/>
    </row>
    <row r="9319">
      <c r="J9319" s="18"/>
      <c r="N9319" s="24"/>
      <c r="Q9319" s="24"/>
      <c r="T9319" s="24"/>
      <c r="W9319" s="24"/>
      <c r="Z9319" s="24"/>
      <c r="AC9319" s="24"/>
      <c r="AI9319" s="24"/>
      <c r="AL9319" s="24"/>
      <c r="AO9319" s="24"/>
      <c r="AR9319" s="24"/>
      <c r="AU9319" s="24"/>
    </row>
    <row r="9320">
      <c r="J9320" s="18"/>
      <c r="N9320" s="24"/>
      <c r="Q9320" s="24"/>
      <c r="T9320" s="24"/>
      <c r="W9320" s="24"/>
      <c r="Z9320" s="24"/>
      <c r="AC9320" s="24"/>
      <c r="AI9320" s="24"/>
      <c r="AL9320" s="24"/>
      <c r="AO9320" s="24"/>
      <c r="AR9320" s="24"/>
      <c r="AU9320" s="24"/>
    </row>
    <row r="9321">
      <c r="J9321" s="18"/>
      <c r="N9321" s="24"/>
      <c r="Q9321" s="24"/>
      <c r="T9321" s="24"/>
      <c r="W9321" s="24"/>
      <c r="Z9321" s="24"/>
      <c r="AC9321" s="24"/>
      <c r="AI9321" s="24"/>
      <c r="AL9321" s="24"/>
      <c r="AO9321" s="24"/>
      <c r="AR9321" s="24"/>
      <c r="AU9321" s="24"/>
    </row>
    <row r="9322">
      <c r="J9322" s="18"/>
      <c r="N9322" s="24"/>
      <c r="Q9322" s="24"/>
      <c r="T9322" s="24"/>
      <c r="W9322" s="24"/>
      <c r="Z9322" s="24"/>
      <c r="AC9322" s="24"/>
      <c r="AI9322" s="24"/>
      <c r="AL9322" s="24"/>
      <c r="AO9322" s="24"/>
      <c r="AR9322" s="24"/>
      <c r="AU9322" s="24"/>
    </row>
    <row r="9323">
      <c r="J9323" s="18"/>
      <c r="N9323" s="24"/>
      <c r="Q9323" s="24"/>
      <c r="T9323" s="24"/>
      <c r="W9323" s="24"/>
      <c r="Z9323" s="24"/>
      <c r="AC9323" s="24"/>
      <c r="AI9323" s="24"/>
      <c r="AL9323" s="24"/>
      <c r="AO9323" s="24"/>
      <c r="AR9323" s="24"/>
      <c r="AU9323" s="24"/>
    </row>
    <row r="9324">
      <c r="J9324" s="18"/>
      <c r="N9324" s="24"/>
      <c r="Q9324" s="24"/>
      <c r="T9324" s="24"/>
      <c r="W9324" s="24"/>
      <c r="Z9324" s="24"/>
      <c r="AC9324" s="24"/>
      <c r="AI9324" s="24"/>
      <c r="AL9324" s="24"/>
      <c r="AO9324" s="24"/>
      <c r="AR9324" s="24"/>
      <c r="AU9324" s="24"/>
    </row>
    <row r="9325">
      <c r="J9325" s="18"/>
      <c r="N9325" s="24"/>
      <c r="Q9325" s="24"/>
      <c r="T9325" s="24"/>
      <c r="W9325" s="24"/>
      <c r="Z9325" s="24"/>
      <c r="AC9325" s="24"/>
      <c r="AI9325" s="24"/>
      <c r="AL9325" s="24"/>
      <c r="AO9325" s="24"/>
      <c r="AR9325" s="24"/>
      <c r="AU9325" s="24"/>
    </row>
    <row r="9326">
      <c r="J9326" s="18"/>
      <c r="N9326" s="24"/>
      <c r="Q9326" s="24"/>
      <c r="T9326" s="24"/>
      <c r="W9326" s="24"/>
      <c r="Z9326" s="24"/>
      <c r="AC9326" s="24"/>
      <c r="AI9326" s="24"/>
      <c r="AL9326" s="24"/>
      <c r="AO9326" s="24"/>
      <c r="AR9326" s="24"/>
      <c r="AU9326" s="24"/>
    </row>
    <row r="9327">
      <c r="J9327" s="18"/>
      <c r="N9327" s="24"/>
      <c r="Q9327" s="24"/>
      <c r="T9327" s="24"/>
      <c r="W9327" s="24"/>
      <c r="Z9327" s="24"/>
      <c r="AC9327" s="24"/>
      <c r="AI9327" s="24"/>
      <c r="AL9327" s="24"/>
      <c r="AO9327" s="24"/>
      <c r="AR9327" s="24"/>
      <c r="AU9327" s="24"/>
    </row>
    <row r="9328">
      <c r="J9328" s="18"/>
      <c r="N9328" s="24"/>
      <c r="Q9328" s="24"/>
      <c r="T9328" s="24"/>
      <c r="W9328" s="24"/>
      <c r="Z9328" s="24"/>
      <c r="AC9328" s="24"/>
      <c r="AI9328" s="24"/>
      <c r="AL9328" s="24"/>
      <c r="AO9328" s="24"/>
      <c r="AR9328" s="24"/>
      <c r="AU9328" s="24"/>
    </row>
    <row r="9329">
      <c r="J9329" s="18"/>
      <c r="N9329" s="24"/>
      <c r="Q9329" s="24"/>
      <c r="T9329" s="24"/>
      <c r="W9329" s="24"/>
      <c r="Z9329" s="24"/>
      <c r="AC9329" s="24"/>
      <c r="AI9329" s="24"/>
      <c r="AL9329" s="24"/>
      <c r="AO9329" s="24"/>
      <c r="AR9329" s="24"/>
      <c r="AU9329" s="24"/>
    </row>
    <row r="9330">
      <c r="J9330" s="18"/>
      <c r="N9330" s="24"/>
      <c r="Q9330" s="24"/>
      <c r="T9330" s="24"/>
      <c r="W9330" s="24"/>
      <c r="Z9330" s="24"/>
      <c r="AC9330" s="24"/>
      <c r="AI9330" s="24"/>
      <c r="AL9330" s="24"/>
      <c r="AO9330" s="24"/>
      <c r="AR9330" s="24"/>
      <c r="AU9330" s="24"/>
    </row>
    <row r="9331">
      <c r="J9331" s="18"/>
      <c r="N9331" s="24"/>
      <c r="Q9331" s="24"/>
      <c r="T9331" s="24"/>
      <c r="W9331" s="24"/>
      <c r="Z9331" s="24"/>
      <c r="AC9331" s="24"/>
      <c r="AI9331" s="24"/>
      <c r="AL9331" s="24"/>
      <c r="AO9331" s="24"/>
      <c r="AR9331" s="24"/>
      <c r="AU9331" s="24"/>
    </row>
    <row r="9332">
      <c r="J9332" s="18"/>
      <c r="N9332" s="24"/>
      <c r="Q9332" s="24"/>
      <c r="T9332" s="24"/>
      <c r="W9332" s="24"/>
      <c r="Z9332" s="24"/>
      <c r="AC9332" s="24"/>
      <c r="AI9332" s="24"/>
      <c r="AL9332" s="24"/>
      <c r="AO9332" s="24"/>
      <c r="AR9332" s="24"/>
      <c r="AU9332" s="24"/>
    </row>
    <row r="9333">
      <c r="J9333" s="18"/>
      <c r="N9333" s="24"/>
      <c r="Q9333" s="24"/>
      <c r="T9333" s="24"/>
      <c r="W9333" s="24"/>
      <c r="Z9333" s="24"/>
      <c r="AC9333" s="24"/>
      <c r="AI9333" s="24"/>
      <c r="AL9333" s="24"/>
      <c r="AO9333" s="24"/>
      <c r="AR9333" s="24"/>
      <c r="AU9333" s="24"/>
    </row>
    <row r="9334">
      <c r="J9334" s="18"/>
      <c r="N9334" s="24"/>
      <c r="Q9334" s="24"/>
      <c r="T9334" s="24"/>
      <c r="W9334" s="24"/>
      <c r="Z9334" s="24"/>
      <c r="AC9334" s="24"/>
      <c r="AI9334" s="24"/>
      <c r="AL9334" s="24"/>
      <c r="AO9334" s="24"/>
      <c r="AR9334" s="24"/>
      <c r="AU9334" s="24"/>
    </row>
    <row r="9335">
      <c r="J9335" s="18"/>
      <c r="N9335" s="24"/>
      <c r="Q9335" s="24"/>
      <c r="T9335" s="24"/>
      <c r="W9335" s="24"/>
      <c r="Z9335" s="24"/>
      <c r="AC9335" s="24"/>
      <c r="AI9335" s="24"/>
      <c r="AL9335" s="24"/>
      <c r="AO9335" s="24"/>
      <c r="AR9335" s="24"/>
      <c r="AU9335" s="24"/>
    </row>
    <row r="9336">
      <c r="J9336" s="18"/>
      <c r="N9336" s="24"/>
      <c r="Q9336" s="24"/>
      <c r="T9336" s="24"/>
      <c r="W9336" s="24"/>
      <c r="Z9336" s="24"/>
      <c r="AC9336" s="24"/>
      <c r="AI9336" s="24"/>
      <c r="AL9336" s="24"/>
      <c r="AO9336" s="24"/>
      <c r="AR9336" s="24"/>
      <c r="AU9336" s="24"/>
    </row>
    <row r="9337">
      <c r="J9337" s="18"/>
      <c r="N9337" s="24"/>
      <c r="Q9337" s="24"/>
      <c r="T9337" s="24"/>
      <c r="W9337" s="24"/>
      <c r="Z9337" s="24"/>
      <c r="AC9337" s="24"/>
      <c r="AI9337" s="24"/>
      <c r="AL9337" s="24"/>
      <c r="AO9337" s="24"/>
      <c r="AR9337" s="24"/>
      <c r="AU9337" s="24"/>
    </row>
    <row r="9338">
      <c r="J9338" s="18"/>
      <c r="N9338" s="24"/>
      <c r="Q9338" s="24"/>
      <c r="T9338" s="24"/>
      <c r="W9338" s="24"/>
      <c r="Z9338" s="24"/>
      <c r="AC9338" s="24"/>
      <c r="AI9338" s="24"/>
      <c r="AL9338" s="24"/>
      <c r="AO9338" s="24"/>
      <c r="AR9338" s="24"/>
      <c r="AU9338" s="24"/>
    </row>
    <row r="9339">
      <c r="J9339" s="18"/>
      <c r="N9339" s="24"/>
      <c r="Q9339" s="24"/>
      <c r="T9339" s="24"/>
      <c r="W9339" s="24"/>
      <c r="Z9339" s="24"/>
      <c r="AC9339" s="24"/>
      <c r="AI9339" s="24"/>
      <c r="AL9339" s="24"/>
      <c r="AO9339" s="24"/>
      <c r="AR9339" s="24"/>
      <c r="AU9339" s="24"/>
    </row>
    <row r="9340">
      <c r="J9340" s="18"/>
      <c r="N9340" s="24"/>
      <c r="Q9340" s="24"/>
      <c r="T9340" s="24"/>
      <c r="W9340" s="24"/>
      <c r="Z9340" s="24"/>
      <c r="AC9340" s="24"/>
      <c r="AI9340" s="24"/>
      <c r="AL9340" s="24"/>
      <c r="AO9340" s="24"/>
      <c r="AR9340" s="24"/>
      <c r="AU9340" s="24"/>
    </row>
    <row r="9341">
      <c r="J9341" s="18"/>
      <c r="N9341" s="24"/>
      <c r="Q9341" s="24"/>
      <c r="T9341" s="24"/>
      <c r="W9341" s="24"/>
      <c r="Z9341" s="24"/>
      <c r="AC9341" s="24"/>
      <c r="AI9341" s="24"/>
      <c r="AL9341" s="24"/>
      <c r="AO9341" s="24"/>
      <c r="AR9341" s="24"/>
      <c r="AU9341" s="24"/>
    </row>
    <row r="9342">
      <c r="J9342" s="18"/>
      <c r="N9342" s="24"/>
      <c r="Q9342" s="24"/>
      <c r="T9342" s="24"/>
      <c r="W9342" s="24"/>
      <c r="Z9342" s="24"/>
      <c r="AC9342" s="24"/>
      <c r="AI9342" s="24"/>
      <c r="AL9342" s="24"/>
      <c r="AO9342" s="24"/>
      <c r="AR9342" s="24"/>
      <c r="AU9342" s="24"/>
    </row>
    <row r="9343">
      <c r="J9343" s="18"/>
      <c r="N9343" s="24"/>
      <c r="Q9343" s="24"/>
      <c r="T9343" s="24"/>
      <c r="W9343" s="24"/>
      <c r="Z9343" s="24"/>
      <c r="AC9343" s="24"/>
      <c r="AI9343" s="24"/>
      <c r="AL9343" s="24"/>
      <c r="AO9343" s="24"/>
      <c r="AR9343" s="24"/>
      <c r="AU9343" s="24"/>
    </row>
    <row r="9344">
      <c r="J9344" s="18"/>
      <c r="N9344" s="24"/>
      <c r="Q9344" s="24"/>
      <c r="T9344" s="24"/>
      <c r="W9344" s="24"/>
      <c r="Z9344" s="24"/>
      <c r="AC9344" s="24"/>
      <c r="AI9344" s="24"/>
      <c r="AL9344" s="24"/>
      <c r="AO9344" s="24"/>
      <c r="AR9344" s="24"/>
      <c r="AU9344" s="24"/>
    </row>
    <row r="9345">
      <c r="J9345" s="18"/>
      <c r="N9345" s="24"/>
      <c r="Q9345" s="24"/>
      <c r="T9345" s="24"/>
      <c r="W9345" s="24"/>
      <c r="Z9345" s="24"/>
      <c r="AC9345" s="24"/>
      <c r="AI9345" s="24"/>
      <c r="AL9345" s="24"/>
      <c r="AO9345" s="24"/>
      <c r="AR9345" s="24"/>
      <c r="AU9345" s="24"/>
    </row>
    <row r="9346">
      <c r="J9346" s="18"/>
      <c r="N9346" s="24"/>
      <c r="Q9346" s="24"/>
      <c r="T9346" s="24"/>
      <c r="W9346" s="24"/>
      <c r="Z9346" s="24"/>
      <c r="AC9346" s="24"/>
      <c r="AI9346" s="24"/>
      <c r="AL9346" s="24"/>
      <c r="AO9346" s="24"/>
      <c r="AR9346" s="24"/>
      <c r="AU9346" s="24"/>
    </row>
    <row r="9347">
      <c r="J9347" s="18"/>
      <c r="N9347" s="24"/>
      <c r="Q9347" s="24"/>
      <c r="T9347" s="24"/>
      <c r="W9347" s="24"/>
      <c r="Z9347" s="24"/>
      <c r="AC9347" s="24"/>
      <c r="AI9347" s="24"/>
      <c r="AL9347" s="24"/>
      <c r="AO9347" s="24"/>
      <c r="AR9347" s="24"/>
      <c r="AU9347" s="24"/>
    </row>
    <row r="9348">
      <c r="J9348" s="18"/>
      <c r="N9348" s="24"/>
      <c r="Q9348" s="24"/>
      <c r="T9348" s="24"/>
      <c r="W9348" s="24"/>
      <c r="Z9348" s="24"/>
      <c r="AC9348" s="24"/>
      <c r="AI9348" s="24"/>
      <c r="AL9348" s="24"/>
      <c r="AO9348" s="24"/>
      <c r="AR9348" s="24"/>
      <c r="AU9348" s="24"/>
    </row>
    <row r="9349">
      <c r="J9349" s="18"/>
      <c r="N9349" s="24"/>
      <c r="Q9349" s="24"/>
      <c r="T9349" s="24"/>
      <c r="W9349" s="24"/>
      <c r="Z9349" s="24"/>
      <c r="AC9349" s="24"/>
      <c r="AI9349" s="24"/>
      <c r="AL9349" s="24"/>
      <c r="AO9349" s="24"/>
      <c r="AR9349" s="24"/>
      <c r="AU9349" s="24"/>
    </row>
    <row r="9350">
      <c r="J9350" s="18"/>
      <c r="N9350" s="24"/>
      <c r="Q9350" s="24"/>
      <c r="T9350" s="24"/>
      <c r="W9350" s="24"/>
      <c r="Z9350" s="24"/>
      <c r="AC9350" s="24"/>
      <c r="AI9350" s="24"/>
      <c r="AL9350" s="24"/>
      <c r="AO9350" s="24"/>
      <c r="AR9350" s="24"/>
      <c r="AU9350" s="24"/>
    </row>
    <row r="9351">
      <c r="J9351" s="18"/>
      <c r="N9351" s="24"/>
      <c r="Q9351" s="24"/>
      <c r="T9351" s="24"/>
      <c r="W9351" s="24"/>
      <c r="Z9351" s="24"/>
      <c r="AC9351" s="24"/>
      <c r="AI9351" s="24"/>
      <c r="AL9351" s="24"/>
      <c r="AO9351" s="24"/>
      <c r="AR9351" s="24"/>
      <c r="AU9351" s="24"/>
    </row>
    <row r="9352">
      <c r="J9352" s="18"/>
      <c r="N9352" s="24"/>
      <c r="Q9352" s="24"/>
      <c r="T9352" s="24"/>
      <c r="W9352" s="24"/>
      <c r="Z9352" s="24"/>
      <c r="AC9352" s="24"/>
      <c r="AI9352" s="24"/>
      <c r="AL9352" s="24"/>
      <c r="AO9352" s="24"/>
      <c r="AR9352" s="24"/>
      <c r="AU9352" s="24"/>
    </row>
    <row r="9353">
      <c r="J9353" s="18"/>
      <c r="N9353" s="24"/>
      <c r="Q9353" s="24"/>
      <c r="T9353" s="24"/>
      <c r="W9353" s="24"/>
      <c r="Z9353" s="24"/>
      <c r="AC9353" s="24"/>
      <c r="AI9353" s="24"/>
      <c r="AL9353" s="24"/>
      <c r="AO9353" s="24"/>
      <c r="AR9353" s="24"/>
      <c r="AU9353" s="24"/>
    </row>
    <row r="9354">
      <c r="J9354" s="18"/>
      <c r="N9354" s="24"/>
      <c r="Q9354" s="24"/>
      <c r="T9354" s="24"/>
      <c r="W9354" s="24"/>
      <c r="Z9354" s="24"/>
      <c r="AC9354" s="24"/>
      <c r="AI9354" s="24"/>
      <c r="AL9354" s="24"/>
      <c r="AO9354" s="24"/>
      <c r="AR9354" s="24"/>
      <c r="AU9354" s="24"/>
    </row>
    <row r="9355">
      <c r="J9355" s="18"/>
      <c r="N9355" s="24"/>
      <c r="Q9355" s="24"/>
      <c r="T9355" s="24"/>
      <c r="W9355" s="24"/>
      <c r="Z9355" s="24"/>
      <c r="AC9355" s="24"/>
      <c r="AI9355" s="24"/>
      <c r="AL9355" s="24"/>
      <c r="AO9355" s="24"/>
      <c r="AR9355" s="24"/>
      <c r="AU9355" s="24"/>
    </row>
    <row r="9356">
      <c r="J9356" s="18"/>
      <c r="N9356" s="24"/>
      <c r="Q9356" s="24"/>
      <c r="T9356" s="24"/>
      <c r="W9356" s="24"/>
      <c r="Z9356" s="24"/>
      <c r="AC9356" s="24"/>
      <c r="AI9356" s="24"/>
      <c r="AL9356" s="24"/>
      <c r="AO9356" s="24"/>
      <c r="AR9356" s="24"/>
      <c r="AU9356" s="24"/>
    </row>
    <row r="9357">
      <c r="J9357" s="18"/>
      <c r="N9357" s="24"/>
      <c r="Q9357" s="24"/>
      <c r="T9357" s="24"/>
      <c r="W9357" s="24"/>
      <c r="Z9357" s="24"/>
      <c r="AC9357" s="24"/>
      <c r="AI9357" s="24"/>
      <c r="AL9357" s="24"/>
      <c r="AO9357" s="24"/>
      <c r="AR9357" s="24"/>
      <c r="AU9357" s="24"/>
    </row>
    <row r="9358">
      <c r="J9358" s="18"/>
      <c r="N9358" s="24"/>
      <c r="Q9358" s="24"/>
      <c r="T9358" s="24"/>
      <c r="W9358" s="24"/>
      <c r="Z9358" s="24"/>
      <c r="AC9358" s="24"/>
      <c r="AI9358" s="24"/>
      <c r="AL9358" s="24"/>
      <c r="AO9358" s="24"/>
      <c r="AR9358" s="24"/>
      <c r="AU9358" s="24"/>
    </row>
    <row r="9359">
      <c r="J9359" s="18"/>
      <c r="N9359" s="24"/>
      <c r="Q9359" s="24"/>
      <c r="T9359" s="24"/>
      <c r="W9359" s="24"/>
      <c r="Z9359" s="24"/>
      <c r="AC9359" s="24"/>
      <c r="AI9359" s="24"/>
      <c r="AL9359" s="24"/>
      <c r="AO9359" s="24"/>
      <c r="AR9359" s="24"/>
      <c r="AU9359" s="24"/>
    </row>
    <row r="9360">
      <c r="J9360" s="18"/>
      <c r="N9360" s="24"/>
      <c r="Q9360" s="24"/>
      <c r="T9360" s="24"/>
      <c r="W9360" s="24"/>
      <c r="Z9360" s="24"/>
      <c r="AC9360" s="24"/>
      <c r="AI9360" s="24"/>
      <c r="AL9360" s="24"/>
      <c r="AO9360" s="24"/>
      <c r="AR9360" s="24"/>
      <c r="AU9360" s="24"/>
    </row>
    <row r="9361">
      <c r="J9361" s="18"/>
      <c r="N9361" s="24"/>
      <c r="Q9361" s="24"/>
      <c r="T9361" s="24"/>
      <c r="W9361" s="24"/>
      <c r="Z9361" s="24"/>
      <c r="AC9361" s="24"/>
      <c r="AI9361" s="24"/>
      <c r="AL9361" s="24"/>
      <c r="AO9361" s="24"/>
      <c r="AR9361" s="24"/>
      <c r="AU9361" s="24"/>
    </row>
    <row r="9362">
      <c r="J9362" s="18"/>
      <c r="N9362" s="24"/>
      <c r="Q9362" s="24"/>
      <c r="T9362" s="24"/>
      <c r="W9362" s="24"/>
      <c r="Z9362" s="24"/>
      <c r="AC9362" s="24"/>
      <c r="AI9362" s="24"/>
      <c r="AL9362" s="24"/>
      <c r="AO9362" s="24"/>
      <c r="AR9362" s="24"/>
      <c r="AU9362" s="24"/>
    </row>
    <row r="9363">
      <c r="J9363" s="18"/>
      <c r="N9363" s="24"/>
      <c r="Q9363" s="24"/>
      <c r="T9363" s="24"/>
      <c r="W9363" s="24"/>
      <c r="Z9363" s="24"/>
      <c r="AC9363" s="24"/>
      <c r="AI9363" s="24"/>
      <c r="AL9363" s="24"/>
      <c r="AO9363" s="24"/>
      <c r="AR9363" s="24"/>
      <c r="AU9363" s="24"/>
    </row>
    <row r="9364">
      <c r="J9364" s="18"/>
      <c r="N9364" s="24"/>
      <c r="Q9364" s="24"/>
      <c r="T9364" s="24"/>
      <c r="W9364" s="24"/>
      <c r="Z9364" s="24"/>
      <c r="AC9364" s="24"/>
      <c r="AI9364" s="24"/>
      <c r="AL9364" s="24"/>
      <c r="AO9364" s="24"/>
      <c r="AR9364" s="24"/>
      <c r="AU9364" s="24"/>
    </row>
    <row r="9365">
      <c r="J9365" s="18"/>
      <c r="N9365" s="24"/>
      <c r="Q9365" s="24"/>
      <c r="T9365" s="24"/>
      <c r="W9365" s="24"/>
      <c r="Z9365" s="24"/>
      <c r="AC9365" s="24"/>
      <c r="AI9365" s="24"/>
      <c r="AL9365" s="24"/>
      <c r="AO9365" s="24"/>
      <c r="AR9365" s="24"/>
      <c r="AU9365" s="24"/>
    </row>
    <row r="9366">
      <c r="J9366" s="18"/>
      <c r="N9366" s="24"/>
      <c r="Q9366" s="24"/>
      <c r="T9366" s="24"/>
      <c r="W9366" s="24"/>
      <c r="Z9366" s="24"/>
      <c r="AC9366" s="24"/>
      <c r="AI9366" s="24"/>
      <c r="AL9366" s="24"/>
      <c r="AO9366" s="24"/>
      <c r="AR9366" s="24"/>
      <c r="AU9366" s="24"/>
    </row>
    <row r="9367">
      <c r="J9367" s="18"/>
      <c r="N9367" s="24"/>
      <c r="Q9367" s="24"/>
      <c r="T9367" s="24"/>
      <c r="W9367" s="24"/>
      <c r="Z9367" s="24"/>
      <c r="AC9367" s="24"/>
      <c r="AI9367" s="24"/>
      <c r="AL9367" s="24"/>
      <c r="AO9367" s="24"/>
      <c r="AR9367" s="24"/>
      <c r="AU9367" s="24"/>
    </row>
    <row r="9368">
      <c r="J9368" s="18"/>
      <c r="N9368" s="24"/>
      <c r="Q9368" s="24"/>
      <c r="T9368" s="24"/>
      <c r="W9368" s="24"/>
      <c r="Z9368" s="24"/>
      <c r="AC9368" s="24"/>
      <c r="AI9368" s="24"/>
      <c r="AL9368" s="24"/>
      <c r="AO9368" s="24"/>
      <c r="AR9368" s="24"/>
      <c r="AU9368" s="24"/>
    </row>
    <row r="9369">
      <c r="J9369" s="18"/>
      <c r="N9369" s="24"/>
      <c r="Q9369" s="24"/>
      <c r="T9369" s="24"/>
      <c r="W9369" s="24"/>
      <c r="Z9369" s="24"/>
      <c r="AC9369" s="24"/>
      <c r="AI9369" s="24"/>
      <c r="AL9369" s="24"/>
      <c r="AO9369" s="24"/>
      <c r="AR9369" s="24"/>
      <c r="AU9369" s="24"/>
    </row>
    <row r="9370">
      <c r="J9370" s="18"/>
      <c r="N9370" s="24"/>
      <c r="Q9370" s="24"/>
      <c r="T9370" s="24"/>
      <c r="W9370" s="24"/>
      <c r="Z9370" s="24"/>
      <c r="AC9370" s="24"/>
      <c r="AI9370" s="24"/>
      <c r="AL9370" s="24"/>
      <c r="AO9370" s="24"/>
      <c r="AR9370" s="24"/>
      <c r="AU9370" s="24"/>
    </row>
    <row r="9371">
      <c r="J9371" s="18"/>
      <c r="N9371" s="24"/>
      <c r="Q9371" s="24"/>
      <c r="T9371" s="24"/>
      <c r="W9371" s="24"/>
      <c r="Z9371" s="24"/>
      <c r="AC9371" s="24"/>
      <c r="AI9371" s="24"/>
      <c r="AL9371" s="24"/>
      <c r="AO9371" s="24"/>
      <c r="AR9371" s="24"/>
      <c r="AU9371" s="24"/>
    </row>
    <row r="9372">
      <c r="J9372" s="18"/>
      <c r="N9372" s="24"/>
      <c r="Q9372" s="24"/>
      <c r="T9372" s="24"/>
      <c r="W9372" s="24"/>
      <c r="Z9372" s="24"/>
      <c r="AC9372" s="24"/>
      <c r="AI9372" s="24"/>
      <c r="AL9372" s="24"/>
      <c r="AO9372" s="24"/>
      <c r="AR9372" s="24"/>
      <c r="AU9372" s="24"/>
    </row>
    <row r="9373">
      <c r="J9373" s="18"/>
      <c r="N9373" s="24"/>
      <c r="Q9373" s="24"/>
      <c r="T9373" s="24"/>
      <c r="W9373" s="24"/>
      <c r="Z9373" s="24"/>
      <c r="AC9373" s="24"/>
      <c r="AI9373" s="24"/>
      <c r="AL9373" s="24"/>
      <c r="AO9373" s="24"/>
      <c r="AR9373" s="24"/>
      <c r="AU9373" s="24"/>
    </row>
    <row r="9374">
      <c r="J9374" s="18"/>
      <c r="N9374" s="24"/>
      <c r="Q9374" s="24"/>
      <c r="T9374" s="24"/>
      <c r="W9374" s="24"/>
      <c r="Z9374" s="24"/>
      <c r="AC9374" s="24"/>
      <c r="AI9374" s="24"/>
      <c r="AL9374" s="24"/>
      <c r="AO9374" s="24"/>
      <c r="AR9374" s="24"/>
      <c r="AU9374" s="24"/>
    </row>
    <row r="9375">
      <c r="J9375" s="18"/>
      <c r="N9375" s="24"/>
      <c r="Q9375" s="24"/>
      <c r="T9375" s="24"/>
      <c r="W9375" s="24"/>
      <c r="Z9375" s="24"/>
      <c r="AC9375" s="24"/>
      <c r="AI9375" s="24"/>
      <c r="AL9375" s="24"/>
      <c r="AO9375" s="24"/>
      <c r="AR9375" s="24"/>
      <c r="AU9375" s="24"/>
    </row>
    <row r="9376">
      <c r="J9376" s="18"/>
      <c r="N9376" s="24"/>
      <c r="Q9376" s="24"/>
      <c r="T9376" s="24"/>
      <c r="W9376" s="24"/>
      <c r="Z9376" s="24"/>
      <c r="AC9376" s="24"/>
      <c r="AI9376" s="24"/>
      <c r="AL9376" s="24"/>
      <c r="AO9376" s="24"/>
      <c r="AR9376" s="24"/>
      <c r="AU9376" s="24"/>
    </row>
    <row r="9377">
      <c r="J9377" s="18"/>
      <c r="N9377" s="24"/>
      <c r="Q9377" s="24"/>
      <c r="T9377" s="24"/>
      <c r="W9377" s="24"/>
      <c r="Z9377" s="24"/>
      <c r="AC9377" s="24"/>
      <c r="AI9377" s="24"/>
      <c r="AL9377" s="24"/>
      <c r="AO9377" s="24"/>
      <c r="AR9377" s="24"/>
      <c r="AU9377" s="24"/>
    </row>
    <row r="9378">
      <c r="J9378" s="18"/>
      <c r="N9378" s="24"/>
      <c r="Q9378" s="24"/>
      <c r="T9378" s="24"/>
      <c r="W9378" s="24"/>
      <c r="Z9378" s="24"/>
      <c r="AC9378" s="24"/>
      <c r="AI9378" s="24"/>
      <c r="AL9378" s="24"/>
      <c r="AO9378" s="24"/>
      <c r="AR9378" s="24"/>
      <c r="AU9378" s="24"/>
    </row>
    <row r="9379">
      <c r="J9379" s="18"/>
      <c r="N9379" s="24"/>
      <c r="Q9379" s="24"/>
      <c r="T9379" s="24"/>
      <c r="W9379" s="24"/>
      <c r="Z9379" s="24"/>
      <c r="AC9379" s="24"/>
      <c r="AI9379" s="24"/>
      <c r="AL9379" s="24"/>
      <c r="AO9379" s="24"/>
      <c r="AR9379" s="24"/>
      <c r="AU9379" s="24"/>
    </row>
    <row r="9380">
      <c r="J9380" s="18"/>
      <c r="N9380" s="24"/>
      <c r="Q9380" s="24"/>
      <c r="T9380" s="24"/>
      <c r="W9380" s="24"/>
      <c r="Z9380" s="24"/>
      <c r="AC9380" s="24"/>
      <c r="AI9380" s="24"/>
      <c r="AL9380" s="24"/>
      <c r="AO9380" s="24"/>
      <c r="AR9380" s="24"/>
      <c r="AU9380" s="24"/>
    </row>
    <row r="9381">
      <c r="J9381" s="18"/>
      <c r="N9381" s="24"/>
      <c r="Q9381" s="24"/>
      <c r="T9381" s="24"/>
      <c r="W9381" s="24"/>
      <c r="Z9381" s="24"/>
      <c r="AC9381" s="24"/>
      <c r="AI9381" s="24"/>
      <c r="AL9381" s="24"/>
      <c r="AO9381" s="24"/>
      <c r="AR9381" s="24"/>
      <c r="AU9381" s="24"/>
    </row>
    <row r="9382">
      <c r="J9382" s="18"/>
      <c r="N9382" s="24"/>
      <c r="Q9382" s="24"/>
      <c r="T9382" s="24"/>
      <c r="W9382" s="24"/>
      <c r="Z9382" s="24"/>
      <c r="AC9382" s="24"/>
      <c r="AI9382" s="24"/>
      <c r="AL9382" s="24"/>
      <c r="AO9382" s="24"/>
      <c r="AR9382" s="24"/>
      <c r="AU9382" s="24"/>
    </row>
    <row r="9383">
      <c r="J9383" s="18"/>
      <c r="N9383" s="24"/>
      <c r="Q9383" s="24"/>
      <c r="T9383" s="24"/>
      <c r="W9383" s="24"/>
      <c r="Z9383" s="24"/>
      <c r="AC9383" s="24"/>
      <c r="AI9383" s="24"/>
      <c r="AL9383" s="24"/>
      <c r="AO9383" s="24"/>
      <c r="AR9383" s="24"/>
      <c r="AU9383" s="24"/>
    </row>
    <row r="9384">
      <c r="J9384" s="18"/>
      <c r="N9384" s="24"/>
      <c r="Q9384" s="24"/>
      <c r="T9384" s="24"/>
      <c r="W9384" s="24"/>
      <c r="Z9384" s="24"/>
      <c r="AC9384" s="24"/>
      <c r="AI9384" s="24"/>
      <c r="AL9384" s="24"/>
      <c r="AO9384" s="24"/>
      <c r="AR9384" s="24"/>
      <c r="AU9384" s="24"/>
    </row>
    <row r="9385">
      <c r="J9385" s="18"/>
      <c r="N9385" s="24"/>
      <c r="Q9385" s="24"/>
      <c r="T9385" s="24"/>
      <c r="W9385" s="24"/>
      <c r="Z9385" s="24"/>
      <c r="AC9385" s="24"/>
      <c r="AI9385" s="24"/>
      <c r="AL9385" s="24"/>
      <c r="AO9385" s="24"/>
      <c r="AR9385" s="24"/>
      <c r="AU9385" s="24"/>
    </row>
    <row r="9386">
      <c r="J9386" s="18"/>
      <c r="N9386" s="24"/>
      <c r="Q9386" s="24"/>
      <c r="T9386" s="24"/>
      <c r="W9386" s="24"/>
      <c r="Z9386" s="24"/>
      <c r="AC9386" s="24"/>
      <c r="AI9386" s="24"/>
      <c r="AL9386" s="24"/>
      <c r="AO9386" s="24"/>
      <c r="AR9386" s="24"/>
      <c r="AU9386" s="24"/>
    </row>
    <row r="9387">
      <c r="J9387" s="18"/>
      <c r="N9387" s="24"/>
      <c r="Q9387" s="24"/>
      <c r="T9387" s="24"/>
      <c r="W9387" s="24"/>
      <c r="Z9387" s="24"/>
      <c r="AC9387" s="24"/>
      <c r="AI9387" s="24"/>
      <c r="AL9387" s="24"/>
      <c r="AO9387" s="24"/>
      <c r="AR9387" s="24"/>
      <c r="AU9387" s="24"/>
    </row>
    <row r="9388">
      <c r="J9388" s="18"/>
      <c r="N9388" s="24"/>
      <c r="Q9388" s="24"/>
      <c r="T9388" s="24"/>
      <c r="W9388" s="24"/>
      <c r="Z9388" s="24"/>
      <c r="AC9388" s="24"/>
      <c r="AI9388" s="24"/>
      <c r="AL9388" s="24"/>
      <c r="AO9388" s="24"/>
      <c r="AR9388" s="24"/>
      <c r="AU9388" s="24"/>
    </row>
    <row r="9389">
      <c r="J9389" s="18"/>
      <c r="N9389" s="24"/>
      <c r="Q9389" s="24"/>
      <c r="T9389" s="24"/>
      <c r="W9389" s="24"/>
      <c r="Z9389" s="24"/>
      <c r="AC9389" s="24"/>
      <c r="AI9389" s="24"/>
      <c r="AL9389" s="24"/>
      <c r="AO9389" s="24"/>
      <c r="AR9389" s="24"/>
      <c r="AU9389" s="24"/>
    </row>
    <row r="9390">
      <c r="J9390" s="18"/>
      <c r="N9390" s="24"/>
      <c r="Q9390" s="24"/>
      <c r="T9390" s="24"/>
      <c r="W9390" s="24"/>
      <c r="Z9390" s="24"/>
      <c r="AC9390" s="24"/>
      <c r="AI9390" s="24"/>
      <c r="AL9390" s="24"/>
      <c r="AO9390" s="24"/>
      <c r="AR9390" s="24"/>
      <c r="AU9390" s="24"/>
    </row>
    <row r="9391">
      <c r="J9391" s="18"/>
      <c r="N9391" s="24"/>
      <c r="Q9391" s="24"/>
      <c r="T9391" s="24"/>
      <c r="W9391" s="24"/>
      <c r="Z9391" s="24"/>
      <c r="AC9391" s="24"/>
      <c r="AI9391" s="24"/>
      <c r="AL9391" s="24"/>
      <c r="AO9391" s="24"/>
      <c r="AR9391" s="24"/>
      <c r="AU9391" s="24"/>
    </row>
    <row r="9392">
      <c r="J9392" s="18"/>
      <c r="N9392" s="24"/>
      <c r="Q9392" s="24"/>
      <c r="T9392" s="24"/>
      <c r="W9392" s="24"/>
      <c r="Z9392" s="24"/>
      <c r="AC9392" s="24"/>
      <c r="AI9392" s="24"/>
      <c r="AL9392" s="24"/>
      <c r="AO9392" s="24"/>
      <c r="AR9392" s="24"/>
      <c r="AU9392" s="24"/>
    </row>
    <row r="9393">
      <c r="J9393" s="18"/>
      <c r="N9393" s="24"/>
      <c r="Q9393" s="24"/>
      <c r="T9393" s="24"/>
      <c r="W9393" s="24"/>
      <c r="Z9393" s="24"/>
      <c r="AC9393" s="24"/>
      <c r="AI9393" s="24"/>
      <c r="AL9393" s="24"/>
      <c r="AO9393" s="24"/>
      <c r="AR9393" s="24"/>
      <c r="AU9393" s="24"/>
    </row>
    <row r="9394">
      <c r="J9394" s="18"/>
      <c r="N9394" s="24"/>
      <c r="Q9394" s="24"/>
      <c r="T9394" s="24"/>
      <c r="W9394" s="24"/>
      <c r="Z9394" s="24"/>
      <c r="AC9394" s="24"/>
      <c r="AI9394" s="24"/>
      <c r="AL9394" s="24"/>
      <c r="AO9394" s="24"/>
      <c r="AR9394" s="24"/>
      <c r="AU9394" s="24"/>
    </row>
    <row r="9395">
      <c r="J9395" s="18"/>
      <c r="N9395" s="24"/>
      <c r="Q9395" s="24"/>
      <c r="T9395" s="24"/>
      <c r="W9395" s="24"/>
      <c r="Z9395" s="24"/>
      <c r="AC9395" s="24"/>
      <c r="AI9395" s="24"/>
      <c r="AL9395" s="24"/>
      <c r="AO9395" s="24"/>
      <c r="AR9395" s="24"/>
      <c r="AU9395" s="24"/>
    </row>
    <row r="9396">
      <c r="J9396" s="18"/>
      <c r="N9396" s="24"/>
      <c r="Q9396" s="24"/>
      <c r="T9396" s="24"/>
      <c r="W9396" s="24"/>
      <c r="Z9396" s="24"/>
      <c r="AC9396" s="24"/>
      <c r="AI9396" s="24"/>
      <c r="AL9396" s="24"/>
      <c r="AO9396" s="24"/>
      <c r="AR9396" s="24"/>
      <c r="AU9396" s="24"/>
    </row>
    <row r="9397">
      <c r="J9397" s="18"/>
      <c r="N9397" s="24"/>
      <c r="Q9397" s="24"/>
      <c r="T9397" s="24"/>
      <c r="W9397" s="24"/>
      <c r="Z9397" s="24"/>
      <c r="AC9397" s="24"/>
      <c r="AI9397" s="24"/>
      <c r="AL9397" s="24"/>
      <c r="AO9397" s="24"/>
      <c r="AR9397" s="24"/>
      <c r="AU9397" s="24"/>
    </row>
    <row r="9398">
      <c r="J9398" s="18"/>
      <c r="N9398" s="24"/>
      <c r="Q9398" s="24"/>
      <c r="T9398" s="24"/>
      <c r="W9398" s="24"/>
      <c r="Z9398" s="24"/>
      <c r="AC9398" s="24"/>
      <c r="AI9398" s="24"/>
      <c r="AL9398" s="24"/>
      <c r="AO9398" s="24"/>
      <c r="AR9398" s="24"/>
      <c r="AU9398" s="24"/>
    </row>
    <row r="9399">
      <c r="J9399" s="18"/>
      <c r="N9399" s="24"/>
      <c r="Q9399" s="24"/>
      <c r="T9399" s="24"/>
      <c r="W9399" s="24"/>
      <c r="Z9399" s="24"/>
      <c r="AC9399" s="24"/>
      <c r="AI9399" s="24"/>
      <c r="AL9399" s="24"/>
      <c r="AO9399" s="24"/>
      <c r="AR9399" s="24"/>
      <c r="AU9399" s="24"/>
    </row>
    <row r="9400">
      <c r="J9400" s="18"/>
      <c r="N9400" s="24"/>
      <c r="Q9400" s="24"/>
      <c r="T9400" s="24"/>
      <c r="W9400" s="24"/>
      <c r="Z9400" s="24"/>
      <c r="AC9400" s="24"/>
      <c r="AI9400" s="24"/>
      <c r="AL9400" s="24"/>
      <c r="AO9400" s="24"/>
      <c r="AR9400" s="24"/>
      <c r="AU9400" s="24"/>
    </row>
    <row r="9401">
      <c r="J9401" s="18"/>
      <c r="N9401" s="24"/>
      <c r="Q9401" s="24"/>
      <c r="T9401" s="24"/>
      <c r="W9401" s="24"/>
      <c r="Z9401" s="24"/>
      <c r="AC9401" s="24"/>
      <c r="AI9401" s="24"/>
      <c r="AL9401" s="24"/>
      <c r="AO9401" s="24"/>
      <c r="AR9401" s="24"/>
      <c r="AU9401" s="24"/>
    </row>
    <row r="9402">
      <c r="J9402" s="18"/>
      <c r="N9402" s="24"/>
      <c r="Q9402" s="24"/>
      <c r="T9402" s="24"/>
      <c r="W9402" s="24"/>
      <c r="Z9402" s="24"/>
      <c r="AC9402" s="24"/>
      <c r="AI9402" s="24"/>
      <c r="AL9402" s="24"/>
      <c r="AO9402" s="24"/>
      <c r="AR9402" s="24"/>
      <c r="AU9402" s="24"/>
    </row>
    <row r="9403">
      <c r="J9403" s="18"/>
      <c r="N9403" s="24"/>
      <c r="Q9403" s="24"/>
      <c r="T9403" s="24"/>
      <c r="W9403" s="24"/>
      <c r="Z9403" s="24"/>
      <c r="AC9403" s="24"/>
      <c r="AI9403" s="24"/>
      <c r="AL9403" s="24"/>
      <c r="AO9403" s="24"/>
      <c r="AR9403" s="24"/>
      <c r="AU9403" s="24"/>
    </row>
    <row r="9404">
      <c r="J9404" s="18"/>
      <c r="N9404" s="24"/>
      <c r="Q9404" s="24"/>
      <c r="T9404" s="24"/>
      <c r="W9404" s="24"/>
      <c r="Z9404" s="24"/>
      <c r="AC9404" s="24"/>
      <c r="AI9404" s="24"/>
      <c r="AL9404" s="24"/>
      <c r="AO9404" s="24"/>
      <c r="AR9404" s="24"/>
      <c r="AU9404" s="24"/>
    </row>
    <row r="9405">
      <c r="J9405" s="18"/>
      <c r="N9405" s="24"/>
      <c r="Q9405" s="24"/>
      <c r="T9405" s="24"/>
      <c r="W9405" s="24"/>
      <c r="Z9405" s="24"/>
      <c r="AC9405" s="24"/>
      <c r="AI9405" s="24"/>
      <c r="AL9405" s="24"/>
      <c r="AO9405" s="24"/>
      <c r="AR9405" s="24"/>
      <c r="AU9405" s="24"/>
    </row>
    <row r="9406">
      <c r="J9406" s="18"/>
      <c r="N9406" s="24"/>
      <c r="Q9406" s="24"/>
      <c r="T9406" s="24"/>
      <c r="W9406" s="24"/>
      <c r="Z9406" s="24"/>
      <c r="AC9406" s="24"/>
      <c r="AI9406" s="24"/>
      <c r="AL9406" s="24"/>
      <c r="AO9406" s="24"/>
      <c r="AR9406" s="24"/>
      <c r="AU9406" s="24"/>
    </row>
    <row r="9407">
      <c r="J9407" s="18"/>
      <c r="N9407" s="24"/>
      <c r="Q9407" s="24"/>
      <c r="T9407" s="24"/>
      <c r="W9407" s="24"/>
      <c r="Z9407" s="24"/>
      <c r="AC9407" s="24"/>
      <c r="AI9407" s="24"/>
      <c r="AL9407" s="24"/>
      <c r="AO9407" s="24"/>
      <c r="AR9407" s="24"/>
      <c r="AU9407" s="24"/>
    </row>
    <row r="9408">
      <c r="J9408" s="18"/>
      <c r="N9408" s="24"/>
      <c r="Q9408" s="24"/>
      <c r="T9408" s="24"/>
      <c r="W9408" s="24"/>
      <c r="Z9408" s="24"/>
      <c r="AC9408" s="24"/>
      <c r="AI9408" s="24"/>
      <c r="AL9408" s="24"/>
      <c r="AO9408" s="24"/>
      <c r="AR9408" s="24"/>
      <c r="AU9408" s="24"/>
    </row>
    <row r="9409">
      <c r="J9409" s="18"/>
      <c r="N9409" s="24"/>
      <c r="Q9409" s="24"/>
      <c r="T9409" s="24"/>
      <c r="W9409" s="24"/>
      <c r="Z9409" s="24"/>
      <c r="AC9409" s="24"/>
      <c r="AI9409" s="24"/>
      <c r="AL9409" s="24"/>
      <c r="AO9409" s="24"/>
      <c r="AR9409" s="24"/>
      <c r="AU9409" s="24"/>
    </row>
    <row r="9410">
      <c r="J9410" s="18"/>
      <c r="N9410" s="24"/>
      <c r="Q9410" s="24"/>
      <c r="T9410" s="24"/>
      <c r="W9410" s="24"/>
      <c r="Z9410" s="24"/>
      <c r="AC9410" s="24"/>
      <c r="AI9410" s="24"/>
      <c r="AL9410" s="24"/>
      <c r="AO9410" s="24"/>
      <c r="AR9410" s="24"/>
      <c r="AU9410" s="24"/>
    </row>
    <row r="9411">
      <c r="J9411" s="18"/>
      <c r="N9411" s="24"/>
      <c r="Q9411" s="24"/>
      <c r="T9411" s="24"/>
      <c r="W9411" s="24"/>
      <c r="Z9411" s="24"/>
      <c r="AC9411" s="24"/>
      <c r="AI9411" s="24"/>
      <c r="AL9411" s="24"/>
      <c r="AO9411" s="24"/>
      <c r="AR9411" s="24"/>
      <c r="AU9411" s="24"/>
    </row>
    <row r="9412">
      <c r="J9412" s="18"/>
      <c r="N9412" s="24"/>
      <c r="Q9412" s="24"/>
      <c r="T9412" s="24"/>
      <c r="W9412" s="24"/>
      <c r="Z9412" s="24"/>
      <c r="AC9412" s="24"/>
      <c r="AI9412" s="24"/>
      <c r="AL9412" s="24"/>
      <c r="AO9412" s="24"/>
      <c r="AR9412" s="24"/>
      <c r="AU9412" s="24"/>
    </row>
    <row r="9413">
      <c r="J9413" s="18"/>
      <c r="N9413" s="24"/>
      <c r="Q9413" s="24"/>
      <c r="T9413" s="24"/>
      <c r="W9413" s="24"/>
      <c r="Z9413" s="24"/>
      <c r="AC9413" s="24"/>
      <c r="AI9413" s="24"/>
      <c r="AL9413" s="24"/>
      <c r="AO9413" s="24"/>
      <c r="AR9413" s="24"/>
      <c r="AU9413" s="24"/>
    </row>
    <row r="9414">
      <c r="J9414" s="18"/>
      <c r="N9414" s="24"/>
      <c r="Q9414" s="24"/>
      <c r="T9414" s="24"/>
      <c r="W9414" s="24"/>
      <c r="Z9414" s="24"/>
      <c r="AC9414" s="24"/>
      <c r="AI9414" s="24"/>
      <c r="AL9414" s="24"/>
      <c r="AO9414" s="24"/>
      <c r="AR9414" s="24"/>
      <c r="AU9414" s="24"/>
    </row>
    <row r="9415">
      <c r="J9415" s="18"/>
      <c r="N9415" s="24"/>
      <c r="Q9415" s="24"/>
      <c r="T9415" s="24"/>
      <c r="W9415" s="24"/>
      <c r="Z9415" s="24"/>
      <c r="AC9415" s="24"/>
      <c r="AI9415" s="24"/>
      <c r="AL9415" s="24"/>
      <c r="AO9415" s="24"/>
      <c r="AR9415" s="24"/>
      <c r="AU9415" s="24"/>
    </row>
    <row r="9416">
      <c r="J9416" s="18"/>
      <c r="N9416" s="24"/>
      <c r="Q9416" s="24"/>
      <c r="T9416" s="24"/>
      <c r="W9416" s="24"/>
      <c r="Z9416" s="24"/>
      <c r="AC9416" s="24"/>
      <c r="AI9416" s="24"/>
      <c r="AL9416" s="24"/>
      <c r="AO9416" s="24"/>
      <c r="AR9416" s="24"/>
      <c r="AU9416" s="24"/>
    </row>
    <row r="9417">
      <c r="J9417" s="18"/>
      <c r="N9417" s="24"/>
      <c r="Q9417" s="24"/>
      <c r="T9417" s="24"/>
      <c r="W9417" s="24"/>
      <c r="Z9417" s="24"/>
      <c r="AC9417" s="24"/>
      <c r="AI9417" s="24"/>
      <c r="AL9417" s="24"/>
      <c r="AO9417" s="24"/>
      <c r="AR9417" s="24"/>
      <c r="AU9417" s="24"/>
    </row>
    <row r="9418">
      <c r="J9418" s="18"/>
      <c r="N9418" s="24"/>
      <c r="Q9418" s="24"/>
      <c r="T9418" s="24"/>
      <c r="W9418" s="24"/>
      <c r="Z9418" s="24"/>
      <c r="AC9418" s="24"/>
      <c r="AI9418" s="24"/>
      <c r="AL9418" s="24"/>
      <c r="AO9418" s="24"/>
      <c r="AR9418" s="24"/>
      <c r="AU9418" s="24"/>
    </row>
    <row r="9419">
      <c r="J9419" s="18"/>
      <c r="N9419" s="24"/>
      <c r="Q9419" s="24"/>
      <c r="T9419" s="24"/>
      <c r="W9419" s="24"/>
      <c r="Z9419" s="24"/>
      <c r="AC9419" s="24"/>
      <c r="AI9419" s="24"/>
      <c r="AL9419" s="24"/>
      <c r="AO9419" s="24"/>
      <c r="AR9419" s="24"/>
      <c r="AU9419" s="24"/>
    </row>
    <row r="9420">
      <c r="J9420" s="18"/>
      <c r="N9420" s="24"/>
      <c r="Q9420" s="24"/>
      <c r="T9420" s="24"/>
      <c r="W9420" s="24"/>
      <c r="Z9420" s="24"/>
      <c r="AC9420" s="24"/>
      <c r="AI9420" s="24"/>
      <c r="AL9420" s="24"/>
      <c r="AO9420" s="24"/>
      <c r="AR9420" s="24"/>
      <c r="AU9420" s="24"/>
    </row>
    <row r="9421">
      <c r="J9421" s="18"/>
      <c r="N9421" s="24"/>
      <c r="Q9421" s="24"/>
      <c r="T9421" s="24"/>
      <c r="W9421" s="24"/>
      <c r="Z9421" s="24"/>
      <c r="AC9421" s="24"/>
      <c r="AI9421" s="24"/>
      <c r="AL9421" s="24"/>
      <c r="AO9421" s="24"/>
      <c r="AR9421" s="24"/>
      <c r="AU9421" s="24"/>
    </row>
    <row r="9422">
      <c r="J9422" s="18"/>
      <c r="N9422" s="24"/>
      <c r="Q9422" s="24"/>
      <c r="T9422" s="24"/>
      <c r="W9422" s="24"/>
      <c r="Z9422" s="24"/>
      <c r="AC9422" s="24"/>
      <c r="AI9422" s="24"/>
      <c r="AL9422" s="24"/>
      <c r="AO9422" s="24"/>
      <c r="AR9422" s="24"/>
      <c r="AU9422" s="24"/>
    </row>
    <row r="9423">
      <c r="J9423" s="18"/>
      <c r="N9423" s="24"/>
      <c r="Q9423" s="24"/>
      <c r="T9423" s="24"/>
      <c r="W9423" s="24"/>
      <c r="Z9423" s="24"/>
      <c r="AC9423" s="24"/>
      <c r="AI9423" s="24"/>
      <c r="AL9423" s="24"/>
      <c r="AO9423" s="24"/>
      <c r="AR9423" s="24"/>
      <c r="AU9423" s="24"/>
    </row>
    <row r="9424">
      <c r="J9424" s="18"/>
      <c r="N9424" s="24"/>
      <c r="Q9424" s="24"/>
      <c r="T9424" s="24"/>
      <c r="W9424" s="24"/>
      <c r="Z9424" s="24"/>
      <c r="AC9424" s="24"/>
      <c r="AI9424" s="24"/>
      <c r="AL9424" s="24"/>
      <c r="AO9424" s="24"/>
      <c r="AR9424" s="24"/>
      <c r="AU9424" s="24"/>
    </row>
    <row r="9425">
      <c r="J9425" s="18"/>
      <c r="N9425" s="24"/>
      <c r="Q9425" s="24"/>
      <c r="T9425" s="24"/>
      <c r="W9425" s="24"/>
      <c r="Z9425" s="24"/>
      <c r="AC9425" s="24"/>
      <c r="AI9425" s="24"/>
      <c r="AL9425" s="24"/>
      <c r="AO9425" s="24"/>
      <c r="AR9425" s="24"/>
      <c r="AU9425" s="24"/>
    </row>
    <row r="9426">
      <c r="J9426" s="18"/>
      <c r="N9426" s="24"/>
      <c r="Q9426" s="24"/>
      <c r="T9426" s="24"/>
      <c r="W9426" s="24"/>
      <c r="Z9426" s="24"/>
      <c r="AC9426" s="24"/>
      <c r="AI9426" s="24"/>
      <c r="AL9426" s="24"/>
      <c r="AO9426" s="24"/>
      <c r="AR9426" s="24"/>
      <c r="AU9426" s="24"/>
    </row>
    <row r="9427">
      <c r="J9427" s="18"/>
      <c r="N9427" s="24"/>
      <c r="Q9427" s="24"/>
      <c r="T9427" s="24"/>
      <c r="W9427" s="24"/>
      <c r="Z9427" s="24"/>
      <c r="AC9427" s="24"/>
      <c r="AI9427" s="24"/>
      <c r="AL9427" s="24"/>
      <c r="AO9427" s="24"/>
      <c r="AR9427" s="24"/>
      <c r="AU9427" s="24"/>
    </row>
    <row r="9428">
      <c r="J9428" s="18"/>
      <c r="N9428" s="24"/>
      <c r="Q9428" s="24"/>
      <c r="T9428" s="24"/>
      <c r="W9428" s="24"/>
      <c r="Z9428" s="24"/>
      <c r="AC9428" s="24"/>
      <c r="AI9428" s="24"/>
      <c r="AL9428" s="24"/>
      <c r="AO9428" s="24"/>
      <c r="AR9428" s="24"/>
      <c r="AU9428" s="24"/>
    </row>
    <row r="9429">
      <c r="J9429" s="18"/>
      <c r="N9429" s="24"/>
      <c r="Q9429" s="24"/>
      <c r="T9429" s="24"/>
      <c r="W9429" s="24"/>
      <c r="Z9429" s="24"/>
      <c r="AC9429" s="24"/>
      <c r="AI9429" s="24"/>
      <c r="AL9429" s="24"/>
      <c r="AO9429" s="24"/>
      <c r="AR9429" s="24"/>
      <c r="AU9429" s="24"/>
    </row>
    <row r="9430">
      <c r="J9430" s="18"/>
      <c r="N9430" s="24"/>
      <c r="Q9430" s="24"/>
      <c r="T9430" s="24"/>
      <c r="W9430" s="24"/>
      <c r="Z9430" s="24"/>
      <c r="AC9430" s="24"/>
      <c r="AI9430" s="24"/>
      <c r="AL9430" s="24"/>
      <c r="AO9430" s="24"/>
      <c r="AR9430" s="24"/>
      <c r="AU9430" s="24"/>
    </row>
    <row r="9431">
      <c r="J9431" s="18"/>
      <c r="N9431" s="24"/>
      <c r="Q9431" s="24"/>
      <c r="T9431" s="24"/>
      <c r="W9431" s="24"/>
      <c r="Z9431" s="24"/>
      <c r="AC9431" s="24"/>
      <c r="AI9431" s="24"/>
      <c r="AL9431" s="24"/>
      <c r="AO9431" s="24"/>
      <c r="AR9431" s="24"/>
      <c r="AU9431" s="24"/>
    </row>
    <row r="9432">
      <c r="J9432" s="18"/>
      <c r="N9432" s="24"/>
      <c r="Q9432" s="24"/>
      <c r="T9432" s="24"/>
      <c r="W9432" s="24"/>
      <c r="Z9432" s="24"/>
      <c r="AC9432" s="24"/>
      <c r="AI9432" s="24"/>
      <c r="AL9432" s="24"/>
      <c r="AO9432" s="24"/>
      <c r="AR9432" s="24"/>
      <c r="AU9432" s="24"/>
    </row>
    <row r="9433">
      <c r="J9433" s="18"/>
      <c r="N9433" s="24"/>
      <c r="Q9433" s="24"/>
      <c r="T9433" s="24"/>
      <c r="W9433" s="24"/>
      <c r="Z9433" s="24"/>
      <c r="AC9433" s="24"/>
      <c r="AI9433" s="24"/>
      <c r="AL9433" s="24"/>
      <c r="AO9433" s="24"/>
      <c r="AR9433" s="24"/>
      <c r="AU9433" s="24"/>
    </row>
    <row r="9434">
      <c r="J9434" s="18"/>
      <c r="N9434" s="24"/>
      <c r="Q9434" s="24"/>
      <c r="T9434" s="24"/>
      <c r="W9434" s="24"/>
      <c r="Z9434" s="24"/>
      <c r="AC9434" s="24"/>
      <c r="AI9434" s="24"/>
      <c r="AL9434" s="24"/>
      <c r="AO9434" s="24"/>
      <c r="AR9434" s="24"/>
      <c r="AU9434" s="24"/>
    </row>
    <row r="9435">
      <c r="J9435" s="18"/>
      <c r="N9435" s="24"/>
      <c r="Q9435" s="24"/>
      <c r="T9435" s="24"/>
      <c r="W9435" s="24"/>
      <c r="Z9435" s="24"/>
      <c r="AC9435" s="24"/>
      <c r="AI9435" s="24"/>
      <c r="AL9435" s="24"/>
      <c r="AO9435" s="24"/>
      <c r="AR9435" s="24"/>
      <c r="AU9435" s="24"/>
    </row>
    <row r="9436">
      <c r="J9436" s="18"/>
      <c r="N9436" s="24"/>
      <c r="Q9436" s="24"/>
      <c r="T9436" s="24"/>
      <c r="W9436" s="24"/>
      <c r="Z9436" s="24"/>
      <c r="AC9436" s="24"/>
      <c r="AI9436" s="24"/>
      <c r="AL9436" s="24"/>
      <c r="AO9436" s="24"/>
      <c r="AR9436" s="24"/>
      <c r="AU9436" s="24"/>
    </row>
    <row r="9437">
      <c r="J9437" s="18"/>
      <c r="N9437" s="24"/>
      <c r="Q9437" s="24"/>
      <c r="T9437" s="24"/>
      <c r="W9437" s="24"/>
      <c r="Z9437" s="24"/>
      <c r="AC9437" s="24"/>
      <c r="AI9437" s="24"/>
      <c r="AL9437" s="24"/>
      <c r="AO9437" s="24"/>
      <c r="AR9437" s="24"/>
      <c r="AU9437" s="24"/>
    </row>
    <row r="9438">
      <c r="J9438" s="18"/>
      <c r="N9438" s="24"/>
      <c r="Q9438" s="24"/>
      <c r="T9438" s="24"/>
      <c r="W9438" s="24"/>
      <c r="Z9438" s="24"/>
      <c r="AC9438" s="24"/>
      <c r="AI9438" s="24"/>
      <c r="AL9438" s="24"/>
      <c r="AO9438" s="24"/>
      <c r="AR9438" s="24"/>
      <c r="AU9438" s="24"/>
    </row>
    <row r="9439">
      <c r="J9439" s="18"/>
      <c r="N9439" s="24"/>
      <c r="Q9439" s="24"/>
      <c r="T9439" s="24"/>
      <c r="W9439" s="24"/>
      <c r="Z9439" s="24"/>
      <c r="AC9439" s="24"/>
      <c r="AI9439" s="24"/>
      <c r="AL9439" s="24"/>
      <c r="AO9439" s="24"/>
      <c r="AR9439" s="24"/>
      <c r="AU9439" s="24"/>
    </row>
    <row r="9440">
      <c r="J9440" s="18"/>
      <c r="N9440" s="24"/>
      <c r="Q9440" s="24"/>
      <c r="T9440" s="24"/>
      <c r="W9440" s="24"/>
      <c r="Z9440" s="24"/>
      <c r="AC9440" s="24"/>
      <c r="AI9440" s="24"/>
      <c r="AL9440" s="24"/>
      <c r="AO9440" s="24"/>
      <c r="AR9440" s="24"/>
      <c r="AU9440" s="24"/>
    </row>
    <row r="9441">
      <c r="J9441" s="18"/>
      <c r="N9441" s="24"/>
      <c r="Q9441" s="24"/>
      <c r="T9441" s="24"/>
      <c r="W9441" s="24"/>
      <c r="Z9441" s="24"/>
      <c r="AC9441" s="24"/>
      <c r="AI9441" s="24"/>
      <c r="AL9441" s="24"/>
      <c r="AO9441" s="24"/>
      <c r="AR9441" s="24"/>
      <c r="AU9441" s="24"/>
    </row>
    <row r="9442">
      <c r="J9442" s="18"/>
      <c r="N9442" s="24"/>
      <c r="Q9442" s="24"/>
      <c r="T9442" s="24"/>
      <c r="W9442" s="24"/>
      <c r="Z9442" s="24"/>
      <c r="AC9442" s="24"/>
      <c r="AI9442" s="24"/>
      <c r="AL9442" s="24"/>
      <c r="AO9442" s="24"/>
      <c r="AR9442" s="24"/>
      <c r="AU9442" s="24"/>
    </row>
    <row r="9443">
      <c r="J9443" s="18"/>
      <c r="N9443" s="24"/>
      <c r="Q9443" s="24"/>
      <c r="T9443" s="24"/>
      <c r="W9443" s="24"/>
      <c r="Z9443" s="24"/>
      <c r="AC9443" s="24"/>
      <c r="AI9443" s="24"/>
      <c r="AL9443" s="24"/>
      <c r="AO9443" s="24"/>
      <c r="AR9443" s="24"/>
      <c r="AU9443" s="24"/>
    </row>
    <row r="9444">
      <c r="J9444" s="18"/>
      <c r="N9444" s="24"/>
      <c r="Q9444" s="24"/>
      <c r="T9444" s="24"/>
      <c r="W9444" s="24"/>
      <c r="Z9444" s="24"/>
      <c r="AC9444" s="24"/>
      <c r="AI9444" s="24"/>
      <c r="AL9444" s="24"/>
      <c r="AO9444" s="24"/>
      <c r="AR9444" s="24"/>
      <c r="AU9444" s="24"/>
    </row>
    <row r="9445">
      <c r="J9445" s="18"/>
      <c r="N9445" s="24"/>
      <c r="Q9445" s="24"/>
      <c r="T9445" s="24"/>
      <c r="W9445" s="24"/>
      <c r="Z9445" s="24"/>
      <c r="AC9445" s="24"/>
      <c r="AI9445" s="24"/>
      <c r="AL9445" s="24"/>
      <c r="AO9445" s="24"/>
      <c r="AR9445" s="24"/>
      <c r="AU9445" s="24"/>
    </row>
    <row r="9446">
      <c r="J9446" s="18"/>
      <c r="N9446" s="24"/>
      <c r="Q9446" s="24"/>
      <c r="T9446" s="24"/>
      <c r="W9446" s="24"/>
      <c r="Z9446" s="24"/>
      <c r="AC9446" s="24"/>
      <c r="AI9446" s="24"/>
      <c r="AL9446" s="24"/>
      <c r="AO9446" s="24"/>
      <c r="AR9446" s="24"/>
      <c r="AU9446" s="24"/>
    </row>
    <row r="9447">
      <c r="J9447" s="18"/>
      <c r="N9447" s="24"/>
      <c r="Q9447" s="24"/>
      <c r="T9447" s="24"/>
      <c r="W9447" s="24"/>
      <c r="Z9447" s="24"/>
      <c r="AC9447" s="24"/>
      <c r="AI9447" s="24"/>
      <c r="AL9447" s="24"/>
      <c r="AO9447" s="24"/>
      <c r="AR9447" s="24"/>
      <c r="AU9447" s="24"/>
    </row>
    <row r="9448">
      <c r="J9448" s="18"/>
      <c r="N9448" s="24"/>
      <c r="Q9448" s="24"/>
      <c r="T9448" s="24"/>
      <c r="W9448" s="24"/>
      <c r="Z9448" s="24"/>
      <c r="AC9448" s="24"/>
      <c r="AI9448" s="24"/>
      <c r="AL9448" s="24"/>
      <c r="AO9448" s="24"/>
      <c r="AR9448" s="24"/>
      <c r="AU9448" s="24"/>
    </row>
    <row r="9449">
      <c r="J9449" s="18"/>
      <c r="N9449" s="24"/>
      <c r="Q9449" s="24"/>
      <c r="T9449" s="24"/>
      <c r="W9449" s="24"/>
      <c r="Z9449" s="24"/>
      <c r="AC9449" s="24"/>
      <c r="AI9449" s="24"/>
      <c r="AL9449" s="24"/>
      <c r="AO9449" s="24"/>
      <c r="AR9449" s="24"/>
      <c r="AU9449" s="24"/>
    </row>
    <row r="9450">
      <c r="J9450" s="18"/>
      <c r="N9450" s="24"/>
      <c r="Q9450" s="24"/>
      <c r="T9450" s="24"/>
      <c r="W9450" s="24"/>
      <c r="Z9450" s="24"/>
      <c r="AC9450" s="24"/>
      <c r="AI9450" s="24"/>
      <c r="AL9450" s="24"/>
      <c r="AO9450" s="24"/>
      <c r="AR9450" s="24"/>
      <c r="AU9450" s="24"/>
    </row>
    <row r="9451">
      <c r="J9451" s="18"/>
      <c r="N9451" s="24"/>
      <c r="Q9451" s="24"/>
      <c r="T9451" s="24"/>
      <c r="W9451" s="24"/>
      <c r="Z9451" s="24"/>
      <c r="AC9451" s="24"/>
      <c r="AI9451" s="24"/>
      <c r="AL9451" s="24"/>
      <c r="AO9451" s="24"/>
      <c r="AR9451" s="24"/>
      <c r="AU9451" s="24"/>
    </row>
    <row r="9452">
      <c r="J9452" s="18"/>
      <c r="N9452" s="24"/>
      <c r="Q9452" s="24"/>
      <c r="T9452" s="24"/>
      <c r="W9452" s="24"/>
      <c r="Z9452" s="24"/>
      <c r="AC9452" s="24"/>
      <c r="AI9452" s="24"/>
      <c r="AL9452" s="24"/>
      <c r="AO9452" s="24"/>
      <c r="AR9452" s="24"/>
      <c r="AU9452" s="24"/>
    </row>
    <row r="9453">
      <c r="J9453" s="18"/>
      <c r="N9453" s="24"/>
      <c r="Q9453" s="24"/>
      <c r="T9453" s="24"/>
      <c r="W9453" s="24"/>
      <c r="Z9453" s="24"/>
      <c r="AC9453" s="24"/>
      <c r="AI9453" s="24"/>
      <c r="AL9453" s="24"/>
      <c r="AO9453" s="24"/>
      <c r="AR9453" s="24"/>
      <c r="AU9453" s="24"/>
    </row>
    <row r="9454">
      <c r="J9454" s="18"/>
      <c r="N9454" s="24"/>
      <c r="Q9454" s="24"/>
      <c r="T9454" s="24"/>
      <c r="W9454" s="24"/>
      <c r="Z9454" s="24"/>
      <c r="AC9454" s="24"/>
      <c r="AI9454" s="24"/>
      <c r="AL9454" s="24"/>
      <c r="AO9454" s="24"/>
      <c r="AR9454" s="24"/>
      <c r="AU9454" s="24"/>
    </row>
    <row r="9455">
      <c r="J9455" s="18"/>
      <c r="N9455" s="24"/>
      <c r="Q9455" s="24"/>
      <c r="T9455" s="24"/>
      <c r="W9455" s="24"/>
      <c r="Z9455" s="24"/>
      <c r="AC9455" s="24"/>
      <c r="AI9455" s="24"/>
      <c r="AL9455" s="24"/>
      <c r="AO9455" s="24"/>
      <c r="AR9455" s="24"/>
      <c r="AU9455" s="24"/>
    </row>
    <row r="9456">
      <c r="J9456" s="18"/>
      <c r="N9456" s="24"/>
      <c r="Q9456" s="24"/>
      <c r="T9456" s="24"/>
      <c r="W9456" s="24"/>
      <c r="Z9456" s="24"/>
      <c r="AC9456" s="24"/>
      <c r="AI9456" s="24"/>
      <c r="AL9456" s="24"/>
      <c r="AO9456" s="24"/>
      <c r="AR9456" s="24"/>
      <c r="AU9456" s="24"/>
    </row>
    <row r="9457">
      <c r="J9457" s="18"/>
      <c r="N9457" s="24"/>
      <c r="Q9457" s="24"/>
      <c r="T9457" s="24"/>
      <c r="W9457" s="24"/>
      <c r="Z9457" s="24"/>
      <c r="AC9457" s="24"/>
      <c r="AI9457" s="24"/>
      <c r="AL9457" s="24"/>
      <c r="AO9457" s="24"/>
      <c r="AR9457" s="24"/>
      <c r="AU9457" s="24"/>
    </row>
    <row r="9458">
      <c r="J9458" s="18"/>
      <c r="N9458" s="24"/>
      <c r="Q9458" s="24"/>
      <c r="T9458" s="24"/>
      <c r="W9458" s="24"/>
      <c r="Z9458" s="24"/>
      <c r="AC9458" s="24"/>
      <c r="AI9458" s="24"/>
      <c r="AL9458" s="24"/>
      <c r="AO9458" s="24"/>
      <c r="AR9458" s="24"/>
      <c r="AU9458" s="24"/>
    </row>
    <row r="9459">
      <c r="J9459" s="18"/>
      <c r="N9459" s="24"/>
      <c r="Q9459" s="24"/>
      <c r="T9459" s="24"/>
      <c r="W9459" s="24"/>
      <c r="Z9459" s="24"/>
      <c r="AC9459" s="24"/>
      <c r="AI9459" s="24"/>
      <c r="AL9459" s="24"/>
      <c r="AO9459" s="24"/>
      <c r="AR9459" s="24"/>
      <c r="AU9459" s="24"/>
    </row>
    <row r="9460">
      <c r="J9460" s="18"/>
      <c r="N9460" s="24"/>
      <c r="Q9460" s="24"/>
      <c r="T9460" s="24"/>
      <c r="W9460" s="24"/>
      <c r="Z9460" s="24"/>
      <c r="AC9460" s="24"/>
      <c r="AI9460" s="24"/>
      <c r="AL9460" s="24"/>
      <c r="AO9460" s="24"/>
      <c r="AR9460" s="24"/>
      <c r="AU9460" s="24"/>
    </row>
    <row r="9461">
      <c r="J9461" s="18"/>
      <c r="N9461" s="24"/>
      <c r="Q9461" s="24"/>
      <c r="T9461" s="24"/>
      <c r="W9461" s="24"/>
      <c r="Z9461" s="24"/>
      <c r="AC9461" s="24"/>
      <c r="AI9461" s="24"/>
      <c r="AL9461" s="24"/>
      <c r="AO9461" s="24"/>
      <c r="AR9461" s="24"/>
      <c r="AU9461" s="24"/>
    </row>
    <row r="9462">
      <c r="J9462" s="18"/>
      <c r="N9462" s="24"/>
      <c r="Q9462" s="24"/>
      <c r="T9462" s="24"/>
      <c r="W9462" s="24"/>
      <c r="Z9462" s="24"/>
      <c r="AC9462" s="24"/>
      <c r="AI9462" s="24"/>
      <c r="AL9462" s="24"/>
      <c r="AO9462" s="24"/>
      <c r="AR9462" s="24"/>
      <c r="AU9462" s="24"/>
    </row>
    <row r="9463">
      <c r="J9463" s="18"/>
      <c r="N9463" s="24"/>
      <c r="Q9463" s="24"/>
      <c r="T9463" s="24"/>
      <c r="W9463" s="24"/>
      <c r="Z9463" s="24"/>
      <c r="AC9463" s="24"/>
      <c r="AI9463" s="24"/>
      <c r="AL9463" s="24"/>
      <c r="AO9463" s="24"/>
      <c r="AR9463" s="24"/>
      <c r="AU9463" s="24"/>
    </row>
    <row r="9464">
      <c r="J9464" s="18"/>
      <c r="N9464" s="24"/>
      <c r="Q9464" s="24"/>
      <c r="T9464" s="24"/>
      <c r="W9464" s="24"/>
      <c r="Z9464" s="24"/>
      <c r="AC9464" s="24"/>
      <c r="AI9464" s="24"/>
      <c r="AL9464" s="24"/>
      <c r="AO9464" s="24"/>
      <c r="AR9464" s="24"/>
      <c r="AU9464" s="24"/>
    </row>
    <row r="9465">
      <c r="J9465" s="18"/>
      <c r="N9465" s="24"/>
      <c r="Q9465" s="24"/>
      <c r="T9465" s="24"/>
      <c r="W9465" s="24"/>
      <c r="Z9465" s="24"/>
      <c r="AC9465" s="24"/>
      <c r="AI9465" s="24"/>
      <c r="AL9465" s="24"/>
      <c r="AO9465" s="24"/>
      <c r="AR9465" s="24"/>
      <c r="AU9465" s="24"/>
    </row>
    <row r="9466">
      <c r="J9466" s="18"/>
      <c r="N9466" s="24"/>
      <c r="Q9466" s="24"/>
      <c r="T9466" s="24"/>
      <c r="W9466" s="24"/>
      <c r="Z9466" s="24"/>
      <c r="AC9466" s="24"/>
      <c r="AI9466" s="24"/>
      <c r="AL9466" s="24"/>
      <c r="AO9466" s="24"/>
      <c r="AR9466" s="24"/>
      <c r="AU9466" s="24"/>
    </row>
    <row r="9467">
      <c r="J9467" s="18"/>
      <c r="N9467" s="24"/>
      <c r="Q9467" s="24"/>
      <c r="T9467" s="24"/>
      <c r="W9467" s="24"/>
      <c r="Z9467" s="24"/>
      <c r="AC9467" s="24"/>
      <c r="AI9467" s="24"/>
      <c r="AL9467" s="24"/>
      <c r="AO9467" s="24"/>
      <c r="AR9467" s="24"/>
      <c r="AU9467" s="24"/>
    </row>
    <row r="9468">
      <c r="J9468" s="18"/>
      <c r="N9468" s="24"/>
      <c r="Q9468" s="24"/>
      <c r="T9468" s="24"/>
      <c r="W9468" s="24"/>
      <c r="Z9468" s="24"/>
      <c r="AC9468" s="24"/>
      <c r="AI9468" s="24"/>
      <c r="AL9468" s="24"/>
      <c r="AO9468" s="24"/>
      <c r="AR9468" s="24"/>
      <c r="AU9468" s="24"/>
    </row>
    <row r="9469">
      <c r="J9469" s="18"/>
      <c r="N9469" s="24"/>
      <c r="Q9469" s="24"/>
      <c r="T9469" s="24"/>
      <c r="W9469" s="24"/>
      <c r="Z9469" s="24"/>
      <c r="AC9469" s="24"/>
      <c r="AI9469" s="24"/>
      <c r="AL9469" s="24"/>
      <c r="AO9469" s="24"/>
      <c r="AR9469" s="24"/>
      <c r="AU9469" s="24"/>
    </row>
    <row r="9470">
      <c r="J9470" s="18"/>
      <c r="N9470" s="24"/>
      <c r="Q9470" s="24"/>
      <c r="T9470" s="24"/>
      <c r="W9470" s="24"/>
      <c r="Z9470" s="24"/>
      <c r="AC9470" s="24"/>
      <c r="AI9470" s="24"/>
      <c r="AL9470" s="24"/>
      <c r="AO9470" s="24"/>
      <c r="AR9470" s="24"/>
      <c r="AU9470" s="24"/>
    </row>
    <row r="9471">
      <c r="J9471" s="18"/>
      <c r="N9471" s="24"/>
      <c r="Q9471" s="24"/>
      <c r="T9471" s="24"/>
      <c r="W9471" s="24"/>
      <c r="Z9471" s="24"/>
      <c r="AC9471" s="24"/>
      <c r="AI9471" s="24"/>
      <c r="AL9471" s="24"/>
      <c r="AO9471" s="24"/>
      <c r="AR9471" s="24"/>
      <c r="AU9471" s="24"/>
    </row>
    <row r="9472">
      <c r="J9472" s="18"/>
      <c r="N9472" s="24"/>
      <c r="Q9472" s="24"/>
      <c r="T9472" s="24"/>
      <c r="W9472" s="24"/>
      <c r="Z9472" s="24"/>
      <c r="AC9472" s="24"/>
      <c r="AI9472" s="24"/>
      <c r="AL9472" s="24"/>
      <c r="AO9472" s="24"/>
      <c r="AR9472" s="24"/>
      <c r="AU9472" s="24"/>
    </row>
    <row r="9473">
      <c r="J9473" s="18"/>
      <c r="N9473" s="24"/>
      <c r="Q9473" s="24"/>
      <c r="T9473" s="24"/>
      <c r="W9473" s="24"/>
      <c r="Z9473" s="24"/>
      <c r="AC9473" s="24"/>
      <c r="AI9473" s="24"/>
      <c r="AL9473" s="24"/>
      <c r="AO9473" s="24"/>
      <c r="AR9473" s="24"/>
      <c r="AU9473" s="24"/>
    </row>
    <row r="9474">
      <c r="J9474" s="18"/>
      <c r="N9474" s="24"/>
      <c r="Q9474" s="24"/>
      <c r="T9474" s="24"/>
      <c r="W9474" s="24"/>
      <c r="Z9474" s="24"/>
      <c r="AC9474" s="24"/>
      <c r="AI9474" s="24"/>
      <c r="AL9474" s="24"/>
      <c r="AO9474" s="24"/>
      <c r="AR9474" s="24"/>
      <c r="AU9474" s="24"/>
    </row>
    <row r="9475">
      <c r="J9475" s="18"/>
      <c r="N9475" s="24"/>
      <c r="Q9475" s="24"/>
      <c r="T9475" s="24"/>
      <c r="W9475" s="24"/>
      <c r="Z9475" s="24"/>
      <c r="AC9475" s="24"/>
      <c r="AI9475" s="24"/>
      <c r="AL9475" s="24"/>
      <c r="AO9475" s="24"/>
      <c r="AR9475" s="24"/>
      <c r="AU9475" s="24"/>
    </row>
    <row r="9476">
      <c r="J9476" s="18"/>
      <c r="N9476" s="24"/>
      <c r="Q9476" s="24"/>
      <c r="T9476" s="24"/>
      <c r="W9476" s="24"/>
      <c r="Z9476" s="24"/>
      <c r="AC9476" s="24"/>
      <c r="AI9476" s="24"/>
      <c r="AL9476" s="24"/>
      <c r="AO9476" s="24"/>
      <c r="AR9476" s="24"/>
      <c r="AU9476" s="24"/>
    </row>
    <row r="9477">
      <c r="J9477" s="18"/>
      <c r="N9477" s="24"/>
      <c r="Q9477" s="24"/>
      <c r="T9477" s="24"/>
      <c r="W9477" s="24"/>
      <c r="Z9477" s="24"/>
      <c r="AC9477" s="24"/>
      <c r="AI9477" s="24"/>
      <c r="AL9477" s="24"/>
      <c r="AO9477" s="24"/>
      <c r="AR9477" s="24"/>
      <c r="AU9477" s="24"/>
    </row>
    <row r="9478">
      <c r="J9478" s="18"/>
      <c r="N9478" s="24"/>
      <c r="Q9478" s="24"/>
      <c r="T9478" s="24"/>
      <c r="W9478" s="24"/>
      <c r="Z9478" s="24"/>
      <c r="AC9478" s="24"/>
      <c r="AI9478" s="24"/>
      <c r="AL9478" s="24"/>
      <c r="AO9478" s="24"/>
      <c r="AR9478" s="24"/>
      <c r="AU9478" s="24"/>
    </row>
    <row r="9479">
      <c r="J9479" s="18"/>
      <c r="N9479" s="24"/>
      <c r="Q9479" s="24"/>
      <c r="T9479" s="24"/>
      <c r="W9479" s="24"/>
      <c r="Z9479" s="24"/>
      <c r="AC9479" s="24"/>
      <c r="AI9479" s="24"/>
      <c r="AL9479" s="24"/>
      <c r="AO9479" s="24"/>
      <c r="AR9479" s="24"/>
      <c r="AU9479" s="24"/>
    </row>
    <row r="9480">
      <c r="J9480" s="18"/>
      <c r="N9480" s="24"/>
      <c r="Q9480" s="24"/>
      <c r="T9480" s="24"/>
      <c r="W9480" s="24"/>
      <c r="Z9480" s="24"/>
      <c r="AC9480" s="24"/>
      <c r="AI9480" s="24"/>
      <c r="AL9480" s="24"/>
      <c r="AO9480" s="24"/>
      <c r="AR9480" s="24"/>
      <c r="AU9480" s="24"/>
    </row>
    <row r="9481">
      <c r="J9481" s="18"/>
      <c r="N9481" s="24"/>
      <c r="Q9481" s="24"/>
      <c r="T9481" s="24"/>
      <c r="W9481" s="24"/>
      <c r="Z9481" s="24"/>
      <c r="AC9481" s="24"/>
      <c r="AI9481" s="24"/>
      <c r="AL9481" s="24"/>
      <c r="AO9481" s="24"/>
      <c r="AR9481" s="24"/>
      <c r="AU9481" s="24"/>
    </row>
    <row r="9482">
      <c r="J9482" s="18"/>
      <c r="N9482" s="24"/>
      <c r="Q9482" s="24"/>
      <c r="T9482" s="24"/>
      <c r="W9482" s="24"/>
      <c r="Z9482" s="24"/>
      <c r="AC9482" s="24"/>
      <c r="AI9482" s="24"/>
      <c r="AL9482" s="24"/>
      <c r="AO9482" s="24"/>
      <c r="AR9482" s="24"/>
      <c r="AU9482" s="24"/>
    </row>
    <row r="9483">
      <c r="J9483" s="18"/>
      <c r="N9483" s="24"/>
      <c r="Q9483" s="24"/>
      <c r="T9483" s="24"/>
      <c r="W9483" s="24"/>
      <c r="Z9483" s="24"/>
      <c r="AC9483" s="24"/>
      <c r="AI9483" s="24"/>
      <c r="AL9483" s="24"/>
      <c r="AO9483" s="24"/>
      <c r="AR9483" s="24"/>
      <c r="AU9483" s="24"/>
    </row>
    <row r="9484">
      <c r="J9484" s="18"/>
      <c r="N9484" s="24"/>
      <c r="Q9484" s="24"/>
      <c r="T9484" s="24"/>
      <c r="W9484" s="24"/>
      <c r="Z9484" s="24"/>
      <c r="AC9484" s="24"/>
      <c r="AI9484" s="24"/>
      <c r="AL9484" s="24"/>
      <c r="AO9484" s="24"/>
      <c r="AR9484" s="24"/>
      <c r="AU9484" s="24"/>
    </row>
    <row r="9485">
      <c r="J9485" s="18"/>
      <c r="N9485" s="24"/>
      <c r="Q9485" s="24"/>
      <c r="T9485" s="24"/>
      <c r="W9485" s="24"/>
      <c r="Z9485" s="24"/>
      <c r="AC9485" s="24"/>
      <c r="AI9485" s="24"/>
      <c r="AL9485" s="24"/>
      <c r="AO9485" s="24"/>
      <c r="AR9485" s="24"/>
      <c r="AU9485" s="24"/>
    </row>
    <row r="9486">
      <c r="J9486" s="18"/>
      <c r="N9486" s="24"/>
      <c r="Q9486" s="24"/>
      <c r="T9486" s="24"/>
      <c r="W9486" s="24"/>
      <c r="Z9486" s="24"/>
      <c r="AC9486" s="24"/>
      <c r="AI9486" s="24"/>
      <c r="AL9486" s="24"/>
      <c r="AO9486" s="24"/>
      <c r="AR9486" s="24"/>
      <c r="AU9486" s="24"/>
    </row>
    <row r="9487">
      <c r="J9487" s="18"/>
      <c r="N9487" s="24"/>
      <c r="Q9487" s="24"/>
      <c r="T9487" s="24"/>
      <c r="W9487" s="24"/>
      <c r="Z9487" s="24"/>
      <c r="AC9487" s="24"/>
      <c r="AI9487" s="24"/>
      <c r="AL9487" s="24"/>
      <c r="AO9487" s="24"/>
      <c r="AR9487" s="24"/>
      <c r="AU9487" s="24"/>
    </row>
    <row r="9488">
      <c r="J9488" s="18"/>
      <c r="N9488" s="24"/>
      <c r="Q9488" s="24"/>
      <c r="T9488" s="24"/>
      <c r="W9488" s="24"/>
      <c r="Z9488" s="24"/>
      <c r="AC9488" s="24"/>
      <c r="AI9488" s="24"/>
      <c r="AL9488" s="24"/>
      <c r="AO9488" s="24"/>
      <c r="AR9488" s="24"/>
      <c r="AU9488" s="24"/>
    </row>
    <row r="9489">
      <c r="J9489" s="18"/>
      <c r="N9489" s="24"/>
      <c r="Q9489" s="24"/>
      <c r="T9489" s="24"/>
      <c r="W9489" s="24"/>
      <c r="Z9489" s="24"/>
      <c r="AC9489" s="24"/>
      <c r="AI9489" s="24"/>
      <c r="AL9489" s="24"/>
      <c r="AO9489" s="24"/>
      <c r="AR9489" s="24"/>
      <c r="AU9489" s="24"/>
    </row>
    <row r="9490">
      <c r="J9490" s="18"/>
      <c r="N9490" s="24"/>
      <c r="Q9490" s="24"/>
      <c r="T9490" s="24"/>
      <c r="W9490" s="24"/>
      <c r="Z9490" s="24"/>
      <c r="AC9490" s="24"/>
      <c r="AI9490" s="24"/>
      <c r="AL9490" s="24"/>
      <c r="AO9490" s="24"/>
      <c r="AR9490" s="24"/>
      <c r="AU9490" s="24"/>
    </row>
    <row r="9491">
      <c r="J9491" s="18"/>
      <c r="N9491" s="24"/>
      <c r="Q9491" s="24"/>
      <c r="T9491" s="24"/>
      <c r="W9491" s="24"/>
      <c r="Z9491" s="24"/>
      <c r="AC9491" s="24"/>
      <c r="AI9491" s="24"/>
      <c r="AL9491" s="24"/>
      <c r="AO9491" s="24"/>
      <c r="AR9491" s="24"/>
      <c r="AU9491" s="24"/>
    </row>
    <row r="9492">
      <c r="J9492" s="18"/>
      <c r="N9492" s="24"/>
      <c r="Q9492" s="24"/>
      <c r="T9492" s="24"/>
      <c r="W9492" s="24"/>
      <c r="Z9492" s="24"/>
      <c r="AC9492" s="24"/>
      <c r="AI9492" s="24"/>
      <c r="AL9492" s="24"/>
      <c r="AO9492" s="24"/>
      <c r="AR9492" s="24"/>
      <c r="AU9492" s="24"/>
    </row>
    <row r="9493">
      <c r="J9493" s="18"/>
      <c r="N9493" s="24"/>
      <c r="Q9493" s="24"/>
      <c r="T9493" s="24"/>
      <c r="W9493" s="24"/>
      <c r="Z9493" s="24"/>
      <c r="AC9493" s="24"/>
      <c r="AI9493" s="24"/>
      <c r="AL9493" s="24"/>
      <c r="AO9493" s="24"/>
      <c r="AR9493" s="24"/>
      <c r="AU9493" s="24"/>
    </row>
    <row r="9494">
      <c r="J9494" s="18"/>
      <c r="N9494" s="24"/>
      <c r="Q9494" s="24"/>
      <c r="T9494" s="24"/>
      <c r="W9494" s="24"/>
      <c r="Z9494" s="24"/>
      <c r="AC9494" s="24"/>
      <c r="AI9494" s="24"/>
      <c r="AL9494" s="24"/>
      <c r="AO9494" s="24"/>
      <c r="AR9494" s="24"/>
      <c r="AU9494" s="24"/>
    </row>
    <row r="9495">
      <c r="J9495" s="18"/>
      <c r="N9495" s="24"/>
      <c r="Q9495" s="24"/>
      <c r="T9495" s="24"/>
      <c r="W9495" s="24"/>
      <c r="Z9495" s="24"/>
      <c r="AC9495" s="24"/>
      <c r="AI9495" s="24"/>
      <c r="AL9495" s="24"/>
      <c r="AO9495" s="24"/>
      <c r="AR9495" s="24"/>
      <c r="AU9495" s="24"/>
    </row>
    <row r="9496">
      <c r="J9496" s="18"/>
      <c r="N9496" s="24"/>
      <c r="Q9496" s="24"/>
      <c r="T9496" s="24"/>
      <c r="W9496" s="24"/>
      <c r="Z9496" s="24"/>
      <c r="AC9496" s="24"/>
      <c r="AI9496" s="24"/>
      <c r="AL9496" s="24"/>
      <c r="AO9496" s="24"/>
      <c r="AR9496" s="24"/>
      <c r="AU9496" s="24"/>
    </row>
    <row r="9497">
      <c r="J9497" s="18"/>
      <c r="N9497" s="24"/>
      <c r="Q9497" s="24"/>
      <c r="T9497" s="24"/>
      <c r="W9497" s="24"/>
      <c r="Z9497" s="24"/>
      <c r="AC9497" s="24"/>
      <c r="AI9497" s="24"/>
      <c r="AL9497" s="24"/>
      <c r="AO9497" s="24"/>
      <c r="AR9497" s="24"/>
      <c r="AU9497" s="24"/>
    </row>
    <row r="9498">
      <c r="J9498" s="18"/>
      <c r="N9498" s="24"/>
      <c r="Q9498" s="24"/>
      <c r="T9498" s="24"/>
      <c r="W9498" s="24"/>
      <c r="Z9498" s="24"/>
      <c r="AC9498" s="24"/>
      <c r="AI9498" s="24"/>
      <c r="AL9498" s="24"/>
      <c r="AO9498" s="24"/>
      <c r="AR9498" s="24"/>
      <c r="AU9498" s="24"/>
    </row>
    <row r="9499">
      <c r="J9499" s="18"/>
      <c r="N9499" s="24"/>
      <c r="Q9499" s="24"/>
      <c r="T9499" s="24"/>
      <c r="W9499" s="24"/>
      <c r="Z9499" s="24"/>
      <c r="AC9499" s="24"/>
      <c r="AI9499" s="24"/>
      <c r="AL9499" s="24"/>
      <c r="AO9499" s="24"/>
      <c r="AR9499" s="24"/>
      <c r="AU9499" s="24"/>
    </row>
    <row r="9500">
      <c r="J9500" s="18"/>
      <c r="N9500" s="24"/>
      <c r="Q9500" s="24"/>
      <c r="T9500" s="24"/>
      <c r="W9500" s="24"/>
      <c r="Z9500" s="24"/>
      <c r="AC9500" s="24"/>
      <c r="AI9500" s="24"/>
      <c r="AL9500" s="24"/>
      <c r="AO9500" s="24"/>
      <c r="AR9500" s="24"/>
      <c r="AU9500" s="24"/>
    </row>
    <row r="9501">
      <c r="J9501" s="18"/>
      <c r="N9501" s="24"/>
      <c r="Q9501" s="24"/>
      <c r="T9501" s="24"/>
      <c r="W9501" s="24"/>
      <c r="Z9501" s="24"/>
      <c r="AC9501" s="24"/>
      <c r="AI9501" s="24"/>
      <c r="AL9501" s="24"/>
      <c r="AO9501" s="24"/>
      <c r="AR9501" s="24"/>
      <c r="AU9501" s="24"/>
    </row>
    <row r="9502">
      <c r="J9502" s="18"/>
      <c r="N9502" s="24"/>
      <c r="Q9502" s="24"/>
      <c r="T9502" s="24"/>
      <c r="W9502" s="24"/>
      <c r="Z9502" s="24"/>
      <c r="AC9502" s="24"/>
      <c r="AI9502" s="24"/>
      <c r="AL9502" s="24"/>
      <c r="AO9502" s="24"/>
      <c r="AR9502" s="24"/>
      <c r="AU9502" s="24"/>
    </row>
    <row r="9503">
      <c r="J9503" s="18"/>
      <c r="N9503" s="24"/>
      <c r="Q9503" s="24"/>
      <c r="T9503" s="24"/>
      <c r="W9503" s="24"/>
      <c r="Z9503" s="24"/>
      <c r="AC9503" s="24"/>
      <c r="AI9503" s="24"/>
      <c r="AL9503" s="24"/>
      <c r="AO9503" s="24"/>
      <c r="AR9503" s="24"/>
      <c r="AU9503" s="24"/>
    </row>
    <row r="9504">
      <c r="J9504" s="18"/>
      <c r="N9504" s="24"/>
      <c r="Q9504" s="24"/>
      <c r="T9504" s="24"/>
      <c r="W9504" s="24"/>
      <c r="Z9504" s="24"/>
      <c r="AC9504" s="24"/>
      <c r="AI9504" s="24"/>
      <c r="AL9504" s="24"/>
      <c r="AO9504" s="24"/>
      <c r="AR9504" s="24"/>
      <c r="AU9504" s="24"/>
    </row>
    <row r="9505">
      <c r="J9505" s="18"/>
      <c r="N9505" s="24"/>
      <c r="Q9505" s="24"/>
      <c r="T9505" s="24"/>
      <c r="W9505" s="24"/>
      <c r="Z9505" s="24"/>
      <c r="AC9505" s="24"/>
      <c r="AI9505" s="24"/>
      <c r="AL9505" s="24"/>
      <c r="AO9505" s="24"/>
      <c r="AR9505" s="24"/>
      <c r="AU9505" s="24"/>
    </row>
    <row r="9506">
      <c r="J9506" s="18"/>
      <c r="N9506" s="24"/>
      <c r="Q9506" s="24"/>
      <c r="T9506" s="24"/>
      <c r="W9506" s="24"/>
      <c r="Z9506" s="24"/>
      <c r="AC9506" s="24"/>
      <c r="AI9506" s="24"/>
      <c r="AL9506" s="24"/>
      <c r="AO9506" s="24"/>
      <c r="AR9506" s="24"/>
      <c r="AU9506" s="24"/>
    </row>
    <row r="9507">
      <c r="J9507" s="18"/>
      <c r="N9507" s="24"/>
      <c r="Q9507" s="24"/>
      <c r="T9507" s="24"/>
      <c r="W9507" s="24"/>
      <c r="Z9507" s="24"/>
      <c r="AC9507" s="24"/>
      <c r="AI9507" s="24"/>
      <c r="AL9507" s="24"/>
      <c r="AO9507" s="24"/>
      <c r="AR9507" s="24"/>
      <c r="AU9507" s="24"/>
    </row>
    <row r="9508">
      <c r="J9508" s="18"/>
      <c r="N9508" s="24"/>
      <c r="Q9508" s="24"/>
      <c r="T9508" s="24"/>
      <c r="W9508" s="24"/>
      <c r="Z9508" s="24"/>
      <c r="AC9508" s="24"/>
      <c r="AI9508" s="24"/>
      <c r="AL9508" s="24"/>
      <c r="AO9508" s="24"/>
      <c r="AR9508" s="24"/>
      <c r="AU9508" s="24"/>
    </row>
    <row r="9509">
      <c r="J9509" s="18"/>
      <c r="N9509" s="24"/>
      <c r="Q9509" s="24"/>
      <c r="T9509" s="24"/>
      <c r="W9509" s="24"/>
      <c r="Z9509" s="24"/>
      <c r="AC9509" s="24"/>
      <c r="AI9509" s="24"/>
      <c r="AL9509" s="24"/>
      <c r="AO9509" s="24"/>
      <c r="AR9509" s="24"/>
      <c r="AU9509" s="24"/>
    </row>
    <row r="9510">
      <c r="J9510" s="18"/>
      <c r="N9510" s="24"/>
      <c r="Q9510" s="24"/>
      <c r="T9510" s="24"/>
      <c r="W9510" s="24"/>
      <c r="Z9510" s="24"/>
      <c r="AC9510" s="24"/>
      <c r="AI9510" s="24"/>
      <c r="AL9510" s="24"/>
      <c r="AO9510" s="24"/>
      <c r="AR9510" s="24"/>
      <c r="AU9510" s="24"/>
    </row>
    <row r="9511">
      <c r="J9511" s="18"/>
      <c r="N9511" s="24"/>
      <c r="Q9511" s="24"/>
      <c r="T9511" s="24"/>
      <c r="W9511" s="24"/>
      <c r="Z9511" s="24"/>
      <c r="AC9511" s="24"/>
      <c r="AI9511" s="24"/>
      <c r="AL9511" s="24"/>
      <c r="AO9511" s="24"/>
      <c r="AR9511" s="24"/>
      <c r="AU9511" s="24"/>
    </row>
    <row r="9512">
      <c r="J9512" s="18"/>
      <c r="N9512" s="24"/>
      <c r="Q9512" s="24"/>
      <c r="T9512" s="24"/>
      <c r="W9512" s="24"/>
      <c r="Z9512" s="24"/>
      <c r="AC9512" s="24"/>
      <c r="AI9512" s="24"/>
      <c r="AL9512" s="24"/>
      <c r="AO9512" s="24"/>
      <c r="AR9512" s="24"/>
      <c r="AU9512" s="24"/>
    </row>
    <row r="9513">
      <c r="J9513" s="18"/>
      <c r="N9513" s="24"/>
      <c r="Q9513" s="24"/>
      <c r="T9513" s="24"/>
      <c r="W9513" s="24"/>
      <c r="Z9513" s="24"/>
      <c r="AC9513" s="24"/>
      <c r="AI9513" s="24"/>
      <c r="AL9513" s="24"/>
      <c r="AO9513" s="24"/>
      <c r="AR9513" s="24"/>
      <c r="AU9513" s="24"/>
    </row>
    <row r="9514">
      <c r="J9514" s="18"/>
      <c r="N9514" s="24"/>
      <c r="Q9514" s="24"/>
      <c r="T9514" s="24"/>
      <c r="W9514" s="24"/>
      <c r="Z9514" s="24"/>
      <c r="AC9514" s="24"/>
      <c r="AI9514" s="24"/>
      <c r="AL9514" s="24"/>
      <c r="AO9514" s="24"/>
      <c r="AR9514" s="24"/>
      <c r="AU9514" s="24"/>
    </row>
    <row r="9515">
      <c r="J9515" s="18"/>
      <c r="N9515" s="24"/>
      <c r="Q9515" s="24"/>
      <c r="T9515" s="24"/>
      <c r="W9515" s="24"/>
      <c r="Z9515" s="24"/>
      <c r="AC9515" s="24"/>
      <c r="AI9515" s="24"/>
      <c r="AL9515" s="24"/>
      <c r="AO9515" s="24"/>
      <c r="AR9515" s="24"/>
      <c r="AU9515" s="24"/>
    </row>
    <row r="9516">
      <c r="J9516" s="18"/>
      <c r="N9516" s="24"/>
      <c r="Q9516" s="24"/>
      <c r="T9516" s="24"/>
      <c r="W9516" s="24"/>
      <c r="Z9516" s="24"/>
      <c r="AC9516" s="24"/>
      <c r="AI9516" s="24"/>
      <c r="AL9516" s="24"/>
      <c r="AO9516" s="24"/>
      <c r="AR9516" s="24"/>
      <c r="AU9516" s="24"/>
    </row>
    <row r="9517">
      <c r="J9517" s="18"/>
      <c r="N9517" s="24"/>
      <c r="Q9517" s="24"/>
      <c r="T9517" s="24"/>
      <c r="W9517" s="24"/>
      <c r="Z9517" s="24"/>
      <c r="AC9517" s="24"/>
      <c r="AI9517" s="24"/>
      <c r="AL9517" s="24"/>
      <c r="AO9517" s="24"/>
      <c r="AR9517" s="24"/>
      <c r="AU9517" s="24"/>
    </row>
    <row r="9518">
      <c r="J9518" s="18"/>
      <c r="N9518" s="24"/>
      <c r="Q9518" s="24"/>
      <c r="T9518" s="24"/>
      <c r="W9518" s="24"/>
      <c r="Z9518" s="24"/>
      <c r="AC9518" s="24"/>
      <c r="AI9518" s="24"/>
      <c r="AL9518" s="24"/>
      <c r="AO9518" s="24"/>
      <c r="AR9518" s="24"/>
      <c r="AU9518" s="24"/>
    </row>
    <row r="9519">
      <c r="J9519" s="18"/>
      <c r="N9519" s="24"/>
      <c r="Q9519" s="24"/>
      <c r="T9519" s="24"/>
      <c r="W9519" s="24"/>
      <c r="Z9519" s="24"/>
      <c r="AC9519" s="24"/>
      <c r="AI9519" s="24"/>
      <c r="AL9519" s="24"/>
      <c r="AO9519" s="24"/>
      <c r="AR9519" s="24"/>
      <c r="AU9519" s="24"/>
    </row>
    <row r="9520">
      <c r="J9520" s="18"/>
      <c r="N9520" s="24"/>
      <c r="Q9520" s="24"/>
      <c r="T9520" s="24"/>
      <c r="W9520" s="24"/>
      <c r="Z9520" s="24"/>
      <c r="AC9520" s="24"/>
      <c r="AI9520" s="24"/>
      <c r="AL9520" s="24"/>
      <c r="AO9520" s="24"/>
      <c r="AR9520" s="24"/>
      <c r="AU9520" s="24"/>
    </row>
    <row r="9521">
      <c r="J9521" s="18"/>
      <c r="N9521" s="24"/>
      <c r="Q9521" s="24"/>
      <c r="T9521" s="24"/>
      <c r="W9521" s="24"/>
      <c r="Z9521" s="24"/>
      <c r="AC9521" s="24"/>
      <c r="AI9521" s="24"/>
      <c r="AL9521" s="24"/>
      <c r="AO9521" s="24"/>
      <c r="AR9521" s="24"/>
      <c r="AU9521" s="24"/>
    </row>
    <row r="9522">
      <c r="J9522" s="18"/>
      <c r="N9522" s="24"/>
      <c r="Q9522" s="24"/>
      <c r="T9522" s="24"/>
      <c r="W9522" s="24"/>
      <c r="Z9522" s="24"/>
      <c r="AC9522" s="24"/>
      <c r="AI9522" s="24"/>
      <c r="AL9522" s="24"/>
      <c r="AO9522" s="24"/>
      <c r="AR9522" s="24"/>
      <c r="AU9522" s="24"/>
    </row>
    <row r="9523">
      <c r="J9523" s="18"/>
      <c r="N9523" s="24"/>
      <c r="Q9523" s="24"/>
      <c r="T9523" s="24"/>
      <c r="W9523" s="24"/>
      <c r="Z9523" s="24"/>
      <c r="AC9523" s="24"/>
      <c r="AI9523" s="24"/>
      <c r="AL9523" s="24"/>
      <c r="AO9523" s="24"/>
      <c r="AR9523" s="24"/>
      <c r="AU9523" s="24"/>
    </row>
    <row r="9524">
      <c r="J9524" s="18"/>
      <c r="N9524" s="24"/>
      <c r="Q9524" s="24"/>
      <c r="T9524" s="24"/>
      <c r="W9524" s="24"/>
      <c r="Z9524" s="24"/>
      <c r="AC9524" s="24"/>
      <c r="AI9524" s="24"/>
      <c r="AL9524" s="24"/>
      <c r="AO9524" s="24"/>
      <c r="AR9524" s="24"/>
      <c r="AU9524" s="24"/>
    </row>
    <row r="9525">
      <c r="J9525" s="18"/>
      <c r="N9525" s="24"/>
      <c r="Q9525" s="24"/>
      <c r="T9525" s="24"/>
      <c r="W9525" s="24"/>
      <c r="Z9525" s="24"/>
      <c r="AC9525" s="24"/>
      <c r="AI9525" s="24"/>
      <c r="AL9525" s="24"/>
      <c r="AO9525" s="24"/>
      <c r="AR9525" s="24"/>
      <c r="AU9525" s="24"/>
    </row>
    <row r="9526">
      <c r="J9526" s="18"/>
      <c r="N9526" s="24"/>
      <c r="Q9526" s="24"/>
      <c r="T9526" s="24"/>
      <c r="W9526" s="24"/>
      <c r="Z9526" s="24"/>
      <c r="AC9526" s="24"/>
      <c r="AI9526" s="24"/>
      <c r="AL9526" s="24"/>
      <c r="AO9526" s="24"/>
      <c r="AR9526" s="24"/>
      <c r="AU9526" s="24"/>
    </row>
    <row r="9527">
      <c r="J9527" s="18"/>
      <c r="N9527" s="24"/>
      <c r="Q9527" s="24"/>
      <c r="T9527" s="24"/>
      <c r="W9527" s="24"/>
      <c r="Z9527" s="24"/>
      <c r="AC9527" s="24"/>
      <c r="AI9527" s="24"/>
      <c r="AL9527" s="24"/>
      <c r="AO9527" s="24"/>
      <c r="AR9527" s="24"/>
      <c r="AU9527" s="24"/>
    </row>
    <row r="9528">
      <c r="J9528" s="18"/>
      <c r="N9528" s="24"/>
      <c r="Q9528" s="24"/>
      <c r="T9528" s="24"/>
      <c r="W9528" s="24"/>
      <c r="Z9528" s="24"/>
      <c r="AC9528" s="24"/>
      <c r="AI9528" s="24"/>
      <c r="AL9528" s="24"/>
      <c r="AO9528" s="24"/>
      <c r="AR9528" s="24"/>
      <c r="AU9528" s="24"/>
    </row>
    <row r="9529">
      <c r="J9529" s="18"/>
      <c r="N9529" s="24"/>
      <c r="Q9529" s="24"/>
      <c r="T9529" s="24"/>
      <c r="W9529" s="24"/>
      <c r="Z9529" s="24"/>
      <c r="AC9529" s="24"/>
      <c r="AI9529" s="24"/>
      <c r="AL9529" s="24"/>
      <c r="AO9529" s="24"/>
      <c r="AR9529" s="24"/>
      <c r="AU9529" s="24"/>
    </row>
    <row r="9530">
      <c r="J9530" s="18"/>
      <c r="N9530" s="24"/>
      <c r="Q9530" s="24"/>
      <c r="T9530" s="24"/>
      <c r="W9530" s="24"/>
      <c r="Z9530" s="24"/>
      <c r="AC9530" s="24"/>
      <c r="AI9530" s="24"/>
      <c r="AL9530" s="24"/>
      <c r="AO9530" s="24"/>
      <c r="AR9530" s="24"/>
      <c r="AU9530" s="24"/>
    </row>
    <row r="9531">
      <c r="J9531" s="18"/>
      <c r="N9531" s="24"/>
      <c r="Q9531" s="24"/>
      <c r="T9531" s="24"/>
      <c r="W9531" s="24"/>
      <c r="Z9531" s="24"/>
      <c r="AC9531" s="24"/>
      <c r="AI9531" s="24"/>
      <c r="AL9531" s="24"/>
      <c r="AO9531" s="24"/>
      <c r="AR9531" s="24"/>
      <c r="AU9531" s="24"/>
    </row>
    <row r="9532">
      <c r="J9532" s="18"/>
      <c r="N9532" s="24"/>
      <c r="Q9532" s="24"/>
      <c r="T9532" s="24"/>
      <c r="W9532" s="24"/>
      <c r="Z9532" s="24"/>
      <c r="AC9532" s="24"/>
      <c r="AI9532" s="24"/>
      <c r="AL9532" s="24"/>
      <c r="AO9532" s="24"/>
      <c r="AR9532" s="24"/>
      <c r="AU9532" s="24"/>
    </row>
    <row r="9533">
      <c r="J9533" s="18"/>
      <c r="N9533" s="24"/>
      <c r="Q9533" s="24"/>
      <c r="T9533" s="24"/>
      <c r="W9533" s="24"/>
      <c r="Z9533" s="24"/>
      <c r="AC9533" s="24"/>
      <c r="AI9533" s="24"/>
      <c r="AL9533" s="24"/>
      <c r="AO9533" s="24"/>
      <c r="AR9533" s="24"/>
      <c r="AU9533" s="24"/>
    </row>
    <row r="9534">
      <c r="J9534" s="18"/>
      <c r="N9534" s="24"/>
      <c r="Q9534" s="24"/>
      <c r="T9534" s="24"/>
      <c r="W9534" s="24"/>
      <c r="Z9534" s="24"/>
      <c r="AC9534" s="24"/>
      <c r="AI9534" s="24"/>
      <c r="AL9534" s="24"/>
      <c r="AO9534" s="24"/>
      <c r="AR9534" s="24"/>
      <c r="AU9534" s="24"/>
    </row>
    <row r="9535">
      <c r="J9535" s="18"/>
      <c r="N9535" s="24"/>
      <c r="Q9535" s="24"/>
      <c r="T9535" s="24"/>
      <c r="W9535" s="24"/>
      <c r="Z9535" s="24"/>
      <c r="AC9535" s="24"/>
      <c r="AI9535" s="24"/>
      <c r="AL9535" s="24"/>
      <c r="AO9535" s="24"/>
      <c r="AR9535" s="24"/>
      <c r="AU9535" s="24"/>
    </row>
    <row r="9536">
      <c r="J9536" s="18"/>
      <c r="N9536" s="24"/>
      <c r="Q9536" s="24"/>
      <c r="T9536" s="24"/>
      <c r="W9536" s="24"/>
      <c r="Z9536" s="24"/>
      <c r="AC9536" s="24"/>
      <c r="AI9536" s="24"/>
      <c r="AL9536" s="24"/>
      <c r="AO9536" s="24"/>
      <c r="AR9536" s="24"/>
      <c r="AU9536" s="24"/>
    </row>
    <row r="9537">
      <c r="J9537" s="18"/>
      <c r="N9537" s="24"/>
      <c r="Q9537" s="24"/>
      <c r="T9537" s="24"/>
      <c r="W9537" s="24"/>
      <c r="Z9537" s="24"/>
      <c r="AC9537" s="24"/>
      <c r="AI9537" s="24"/>
      <c r="AL9537" s="24"/>
      <c r="AO9537" s="24"/>
      <c r="AR9537" s="24"/>
      <c r="AU9537" s="24"/>
    </row>
    <row r="9538">
      <c r="J9538" s="18"/>
      <c r="N9538" s="24"/>
      <c r="Q9538" s="24"/>
      <c r="T9538" s="24"/>
      <c r="W9538" s="24"/>
      <c r="Z9538" s="24"/>
      <c r="AC9538" s="24"/>
      <c r="AI9538" s="24"/>
      <c r="AL9538" s="24"/>
      <c r="AO9538" s="24"/>
      <c r="AR9538" s="24"/>
      <c r="AU9538" s="24"/>
    </row>
    <row r="9539">
      <c r="J9539" s="18"/>
      <c r="N9539" s="24"/>
      <c r="Q9539" s="24"/>
      <c r="T9539" s="24"/>
      <c r="W9539" s="24"/>
      <c r="Z9539" s="24"/>
      <c r="AC9539" s="24"/>
      <c r="AI9539" s="24"/>
      <c r="AL9539" s="24"/>
      <c r="AO9539" s="24"/>
      <c r="AR9539" s="24"/>
      <c r="AU9539" s="24"/>
    </row>
    <row r="9540">
      <c r="J9540" s="18"/>
      <c r="N9540" s="24"/>
      <c r="Q9540" s="24"/>
      <c r="T9540" s="24"/>
      <c r="W9540" s="24"/>
      <c r="Z9540" s="24"/>
      <c r="AC9540" s="24"/>
      <c r="AI9540" s="24"/>
      <c r="AL9540" s="24"/>
      <c r="AO9540" s="24"/>
      <c r="AR9540" s="24"/>
      <c r="AU9540" s="24"/>
    </row>
    <row r="9541">
      <c r="J9541" s="18"/>
      <c r="N9541" s="24"/>
      <c r="Q9541" s="24"/>
      <c r="T9541" s="24"/>
      <c r="W9541" s="24"/>
      <c r="Z9541" s="24"/>
      <c r="AC9541" s="24"/>
      <c r="AI9541" s="24"/>
      <c r="AL9541" s="24"/>
      <c r="AO9541" s="24"/>
      <c r="AR9541" s="24"/>
      <c r="AU9541" s="24"/>
    </row>
    <row r="9542">
      <c r="J9542" s="18"/>
      <c r="N9542" s="24"/>
      <c r="Q9542" s="24"/>
      <c r="T9542" s="24"/>
      <c r="W9542" s="24"/>
      <c r="Z9542" s="24"/>
      <c r="AC9542" s="24"/>
      <c r="AI9542" s="24"/>
      <c r="AL9542" s="24"/>
      <c r="AO9542" s="24"/>
      <c r="AR9542" s="24"/>
      <c r="AU9542" s="24"/>
    </row>
    <row r="9543">
      <c r="J9543" s="18"/>
      <c r="N9543" s="24"/>
      <c r="Q9543" s="24"/>
      <c r="T9543" s="24"/>
      <c r="W9543" s="24"/>
      <c r="Z9543" s="24"/>
      <c r="AC9543" s="24"/>
      <c r="AI9543" s="24"/>
      <c r="AL9543" s="24"/>
      <c r="AO9543" s="24"/>
      <c r="AR9543" s="24"/>
      <c r="AU9543" s="24"/>
    </row>
    <row r="9544">
      <c r="J9544" s="18"/>
      <c r="N9544" s="24"/>
      <c r="Q9544" s="24"/>
      <c r="T9544" s="24"/>
      <c r="W9544" s="24"/>
      <c r="Z9544" s="24"/>
      <c r="AC9544" s="24"/>
      <c r="AI9544" s="24"/>
      <c r="AL9544" s="24"/>
      <c r="AO9544" s="24"/>
      <c r="AR9544" s="24"/>
      <c r="AU9544" s="24"/>
    </row>
    <row r="9545">
      <c r="J9545" s="18"/>
      <c r="N9545" s="24"/>
      <c r="Q9545" s="24"/>
      <c r="T9545" s="24"/>
      <c r="W9545" s="24"/>
      <c r="Z9545" s="24"/>
      <c r="AC9545" s="24"/>
      <c r="AI9545" s="24"/>
      <c r="AL9545" s="24"/>
      <c r="AO9545" s="24"/>
      <c r="AR9545" s="24"/>
      <c r="AU9545" s="24"/>
    </row>
    <row r="9546">
      <c r="J9546" s="18"/>
      <c r="N9546" s="24"/>
      <c r="Q9546" s="24"/>
      <c r="T9546" s="24"/>
      <c r="W9546" s="24"/>
      <c r="Z9546" s="24"/>
      <c r="AC9546" s="24"/>
      <c r="AI9546" s="24"/>
      <c r="AL9546" s="24"/>
      <c r="AO9546" s="24"/>
      <c r="AR9546" s="24"/>
      <c r="AU9546" s="24"/>
    </row>
    <row r="9547">
      <c r="J9547" s="18"/>
      <c r="N9547" s="24"/>
      <c r="Q9547" s="24"/>
      <c r="T9547" s="24"/>
      <c r="W9547" s="24"/>
      <c r="Z9547" s="24"/>
      <c r="AC9547" s="24"/>
      <c r="AI9547" s="24"/>
      <c r="AL9547" s="24"/>
      <c r="AO9547" s="24"/>
      <c r="AR9547" s="24"/>
      <c r="AU9547" s="24"/>
    </row>
    <row r="9548">
      <c r="J9548" s="18"/>
      <c r="N9548" s="24"/>
      <c r="Q9548" s="24"/>
      <c r="T9548" s="24"/>
      <c r="W9548" s="24"/>
      <c r="Z9548" s="24"/>
      <c r="AC9548" s="24"/>
      <c r="AI9548" s="24"/>
      <c r="AL9548" s="24"/>
      <c r="AO9548" s="24"/>
      <c r="AR9548" s="24"/>
      <c r="AU9548" s="24"/>
    </row>
    <row r="9549">
      <c r="J9549" s="18"/>
      <c r="N9549" s="24"/>
      <c r="Q9549" s="24"/>
      <c r="T9549" s="24"/>
      <c r="W9549" s="24"/>
      <c r="Z9549" s="24"/>
      <c r="AC9549" s="24"/>
      <c r="AI9549" s="24"/>
      <c r="AL9549" s="24"/>
      <c r="AO9549" s="24"/>
      <c r="AR9549" s="24"/>
      <c r="AU9549" s="24"/>
    </row>
    <row r="9550">
      <c r="J9550" s="18"/>
      <c r="N9550" s="24"/>
      <c r="Q9550" s="24"/>
      <c r="T9550" s="24"/>
      <c r="W9550" s="24"/>
      <c r="Z9550" s="24"/>
      <c r="AC9550" s="24"/>
      <c r="AI9550" s="24"/>
      <c r="AL9550" s="24"/>
      <c r="AO9550" s="24"/>
      <c r="AR9550" s="24"/>
      <c r="AU9550" s="24"/>
    </row>
    <row r="9551">
      <c r="J9551" s="18"/>
      <c r="N9551" s="24"/>
      <c r="Q9551" s="24"/>
      <c r="T9551" s="24"/>
      <c r="W9551" s="24"/>
      <c r="Z9551" s="24"/>
      <c r="AC9551" s="24"/>
      <c r="AI9551" s="24"/>
      <c r="AL9551" s="24"/>
      <c r="AO9551" s="24"/>
      <c r="AR9551" s="24"/>
      <c r="AU9551" s="24"/>
    </row>
    <row r="9552">
      <c r="J9552" s="18"/>
      <c r="N9552" s="24"/>
      <c r="Q9552" s="24"/>
      <c r="T9552" s="24"/>
      <c r="W9552" s="24"/>
      <c r="Z9552" s="24"/>
      <c r="AC9552" s="24"/>
      <c r="AI9552" s="24"/>
      <c r="AL9552" s="24"/>
      <c r="AO9552" s="24"/>
      <c r="AR9552" s="24"/>
      <c r="AU9552" s="24"/>
    </row>
    <row r="9553">
      <c r="J9553" s="18"/>
      <c r="N9553" s="24"/>
      <c r="Q9553" s="24"/>
      <c r="T9553" s="24"/>
      <c r="W9553" s="24"/>
      <c r="Z9553" s="24"/>
      <c r="AC9553" s="24"/>
      <c r="AI9553" s="24"/>
      <c r="AL9553" s="24"/>
      <c r="AO9553" s="24"/>
      <c r="AR9553" s="24"/>
      <c r="AU9553" s="24"/>
    </row>
    <row r="9554">
      <c r="J9554" s="18"/>
      <c r="N9554" s="24"/>
      <c r="Q9554" s="24"/>
      <c r="T9554" s="24"/>
      <c r="W9554" s="24"/>
      <c r="Z9554" s="24"/>
      <c r="AC9554" s="24"/>
      <c r="AI9554" s="24"/>
      <c r="AL9554" s="24"/>
      <c r="AO9554" s="24"/>
      <c r="AR9554" s="24"/>
      <c r="AU9554" s="24"/>
    </row>
    <row r="9555">
      <c r="J9555" s="18"/>
      <c r="N9555" s="24"/>
      <c r="Q9555" s="24"/>
      <c r="T9555" s="24"/>
      <c r="W9555" s="24"/>
      <c r="Z9555" s="24"/>
      <c r="AC9555" s="24"/>
      <c r="AI9555" s="24"/>
      <c r="AL9555" s="24"/>
      <c r="AO9555" s="24"/>
      <c r="AR9555" s="24"/>
      <c r="AU9555" s="24"/>
    </row>
    <row r="9556">
      <c r="J9556" s="18"/>
      <c r="N9556" s="24"/>
      <c r="Q9556" s="24"/>
      <c r="T9556" s="24"/>
      <c r="W9556" s="24"/>
      <c r="Z9556" s="24"/>
      <c r="AC9556" s="24"/>
      <c r="AI9556" s="24"/>
      <c r="AL9556" s="24"/>
      <c r="AO9556" s="24"/>
      <c r="AR9556" s="24"/>
      <c r="AU9556" s="24"/>
    </row>
    <row r="9557">
      <c r="J9557" s="18"/>
      <c r="N9557" s="24"/>
      <c r="Q9557" s="24"/>
      <c r="T9557" s="24"/>
      <c r="W9557" s="24"/>
      <c r="Z9557" s="24"/>
      <c r="AC9557" s="24"/>
      <c r="AI9557" s="24"/>
      <c r="AL9557" s="24"/>
      <c r="AO9557" s="24"/>
      <c r="AR9557" s="24"/>
      <c r="AU9557" s="24"/>
    </row>
    <row r="9558">
      <c r="J9558" s="18"/>
      <c r="N9558" s="24"/>
      <c r="Q9558" s="24"/>
      <c r="T9558" s="24"/>
      <c r="W9558" s="24"/>
      <c r="Z9558" s="24"/>
      <c r="AC9558" s="24"/>
      <c r="AI9558" s="24"/>
      <c r="AL9558" s="24"/>
      <c r="AO9558" s="24"/>
      <c r="AR9558" s="24"/>
      <c r="AU9558" s="24"/>
    </row>
    <row r="9559">
      <c r="J9559" s="18"/>
      <c r="N9559" s="24"/>
      <c r="Q9559" s="24"/>
      <c r="T9559" s="24"/>
      <c r="W9559" s="24"/>
      <c r="Z9559" s="24"/>
      <c r="AC9559" s="24"/>
      <c r="AI9559" s="24"/>
      <c r="AL9559" s="24"/>
      <c r="AO9559" s="24"/>
      <c r="AR9559" s="24"/>
      <c r="AU9559" s="24"/>
    </row>
    <row r="9560">
      <c r="J9560" s="18"/>
      <c r="N9560" s="24"/>
      <c r="Q9560" s="24"/>
      <c r="T9560" s="24"/>
      <c r="W9560" s="24"/>
      <c r="Z9560" s="24"/>
      <c r="AC9560" s="24"/>
      <c r="AI9560" s="24"/>
      <c r="AL9560" s="24"/>
      <c r="AO9560" s="24"/>
      <c r="AR9560" s="24"/>
      <c r="AU9560" s="24"/>
    </row>
    <row r="9561">
      <c r="J9561" s="18"/>
      <c r="N9561" s="24"/>
      <c r="Q9561" s="24"/>
      <c r="T9561" s="24"/>
      <c r="W9561" s="24"/>
      <c r="Z9561" s="24"/>
      <c r="AC9561" s="24"/>
      <c r="AI9561" s="24"/>
      <c r="AL9561" s="24"/>
      <c r="AO9561" s="24"/>
      <c r="AR9561" s="24"/>
      <c r="AU9561" s="24"/>
    </row>
    <row r="9562">
      <c r="J9562" s="18"/>
      <c r="N9562" s="24"/>
      <c r="Q9562" s="24"/>
      <c r="T9562" s="24"/>
      <c r="W9562" s="24"/>
      <c r="Z9562" s="24"/>
      <c r="AC9562" s="24"/>
      <c r="AI9562" s="24"/>
      <c r="AL9562" s="24"/>
      <c r="AO9562" s="24"/>
      <c r="AR9562" s="24"/>
      <c r="AU9562" s="24"/>
    </row>
    <row r="9563">
      <c r="J9563" s="18"/>
      <c r="N9563" s="24"/>
      <c r="Q9563" s="24"/>
      <c r="T9563" s="24"/>
      <c r="W9563" s="24"/>
      <c r="Z9563" s="24"/>
      <c r="AC9563" s="24"/>
      <c r="AI9563" s="24"/>
      <c r="AL9563" s="24"/>
      <c r="AO9563" s="24"/>
      <c r="AR9563" s="24"/>
      <c r="AU9563" s="24"/>
    </row>
    <row r="9564">
      <c r="J9564" s="18"/>
      <c r="N9564" s="24"/>
      <c r="Q9564" s="24"/>
      <c r="T9564" s="24"/>
      <c r="W9564" s="24"/>
      <c r="Z9564" s="24"/>
      <c r="AC9564" s="24"/>
      <c r="AI9564" s="24"/>
      <c r="AL9564" s="24"/>
      <c r="AO9564" s="24"/>
      <c r="AR9564" s="24"/>
      <c r="AU9564" s="24"/>
    </row>
    <row r="9565">
      <c r="J9565" s="18"/>
      <c r="N9565" s="24"/>
      <c r="Q9565" s="24"/>
      <c r="T9565" s="24"/>
      <c r="W9565" s="24"/>
      <c r="Z9565" s="24"/>
      <c r="AC9565" s="24"/>
      <c r="AI9565" s="24"/>
      <c r="AL9565" s="24"/>
      <c r="AO9565" s="24"/>
      <c r="AR9565" s="24"/>
      <c r="AU9565" s="24"/>
    </row>
    <row r="9566">
      <c r="J9566" s="18"/>
      <c r="N9566" s="24"/>
      <c r="Q9566" s="24"/>
      <c r="T9566" s="24"/>
      <c r="W9566" s="24"/>
      <c r="Z9566" s="24"/>
      <c r="AC9566" s="24"/>
      <c r="AI9566" s="24"/>
      <c r="AL9566" s="24"/>
      <c r="AO9566" s="24"/>
      <c r="AR9566" s="24"/>
      <c r="AU9566" s="24"/>
    </row>
    <row r="9567">
      <c r="J9567" s="18"/>
      <c r="N9567" s="24"/>
      <c r="Q9567" s="24"/>
      <c r="T9567" s="24"/>
      <c r="W9567" s="24"/>
      <c r="Z9567" s="24"/>
      <c r="AC9567" s="24"/>
      <c r="AI9567" s="24"/>
      <c r="AL9567" s="24"/>
      <c r="AO9567" s="24"/>
      <c r="AR9567" s="24"/>
      <c r="AU9567" s="24"/>
    </row>
    <row r="9568">
      <c r="J9568" s="18"/>
      <c r="N9568" s="24"/>
      <c r="Q9568" s="24"/>
      <c r="T9568" s="24"/>
      <c r="W9568" s="24"/>
      <c r="Z9568" s="24"/>
      <c r="AC9568" s="24"/>
      <c r="AI9568" s="24"/>
      <c r="AL9568" s="24"/>
      <c r="AO9568" s="24"/>
      <c r="AR9568" s="24"/>
      <c r="AU9568" s="24"/>
    </row>
    <row r="9569">
      <c r="J9569" s="18"/>
      <c r="N9569" s="24"/>
      <c r="Q9569" s="24"/>
      <c r="T9569" s="24"/>
      <c r="W9569" s="24"/>
      <c r="Z9569" s="24"/>
      <c r="AC9569" s="24"/>
      <c r="AI9569" s="24"/>
      <c r="AL9569" s="24"/>
      <c r="AO9569" s="24"/>
      <c r="AR9569" s="24"/>
      <c r="AU9569" s="24"/>
    </row>
    <row r="9570">
      <c r="J9570" s="18"/>
      <c r="N9570" s="24"/>
      <c r="Q9570" s="24"/>
      <c r="T9570" s="24"/>
      <c r="W9570" s="24"/>
      <c r="Z9570" s="24"/>
      <c r="AC9570" s="24"/>
      <c r="AI9570" s="24"/>
      <c r="AL9570" s="24"/>
      <c r="AO9570" s="24"/>
      <c r="AR9570" s="24"/>
      <c r="AU9570" s="24"/>
    </row>
    <row r="9571">
      <c r="J9571" s="18"/>
      <c r="N9571" s="24"/>
      <c r="Q9571" s="24"/>
      <c r="T9571" s="24"/>
      <c r="W9571" s="24"/>
      <c r="Z9571" s="24"/>
      <c r="AC9571" s="24"/>
      <c r="AI9571" s="24"/>
      <c r="AL9571" s="24"/>
      <c r="AO9571" s="24"/>
      <c r="AR9571" s="24"/>
      <c r="AU9571" s="24"/>
    </row>
    <row r="9572">
      <c r="J9572" s="18"/>
      <c r="N9572" s="24"/>
      <c r="Q9572" s="24"/>
      <c r="T9572" s="24"/>
      <c r="W9572" s="24"/>
      <c r="Z9572" s="24"/>
      <c r="AC9572" s="24"/>
      <c r="AI9572" s="24"/>
      <c r="AL9572" s="24"/>
      <c r="AO9572" s="24"/>
      <c r="AR9572" s="24"/>
      <c r="AU9572" s="24"/>
    </row>
    <row r="9573">
      <c r="J9573" s="18"/>
      <c r="N9573" s="24"/>
      <c r="Q9573" s="24"/>
      <c r="T9573" s="24"/>
      <c r="W9573" s="24"/>
      <c r="Z9573" s="24"/>
      <c r="AC9573" s="24"/>
      <c r="AI9573" s="24"/>
      <c r="AL9573" s="24"/>
      <c r="AO9573" s="24"/>
      <c r="AR9573" s="24"/>
      <c r="AU9573" s="24"/>
    </row>
    <row r="9574">
      <c r="J9574" s="18"/>
      <c r="N9574" s="24"/>
      <c r="Q9574" s="24"/>
      <c r="T9574" s="24"/>
      <c r="W9574" s="24"/>
      <c r="Z9574" s="24"/>
      <c r="AC9574" s="24"/>
      <c r="AI9574" s="24"/>
      <c r="AL9574" s="24"/>
      <c r="AO9574" s="24"/>
      <c r="AR9574" s="24"/>
      <c r="AU9574" s="24"/>
    </row>
    <row r="9575">
      <c r="J9575" s="18"/>
      <c r="N9575" s="24"/>
      <c r="Q9575" s="24"/>
      <c r="T9575" s="24"/>
      <c r="W9575" s="24"/>
      <c r="Z9575" s="24"/>
      <c r="AC9575" s="24"/>
      <c r="AI9575" s="24"/>
      <c r="AL9575" s="24"/>
      <c r="AO9575" s="24"/>
      <c r="AR9575" s="24"/>
      <c r="AU9575" s="24"/>
    </row>
    <row r="9576">
      <c r="J9576" s="18"/>
      <c r="N9576" s="24"/>
      <c r="Q9576" s="24"/>
      <c r="T9576" s="24"/>
      <c r="W9576" s="24"/>
      <c r="Z9576" s="24"/>
      <c r="AC9576" s="24"/>
      <c r="AI9576" s="24"/>
      <c r="AL9576" s="24"/>
      <c r="AO9576" s="24"/>
      <c r="AR9576" s="24"/>
      <c r="AU9576" s="24"/>
    </row>
    <row r="9577">
      <c r="J9577" s="18"/>
      <c r="N9577" s="24"/>
      <c r="Q9577" s="24"/>
      <c r="T9577" s="24"/>
      <c r="W9577" s="24"/>
      <c r="Z9577" s="24"/>
      <c r="AC9577" s="24"/>
      <c r="AI9577" s="24"/>
      <c r="AL9577" s="24"/>
      <c r="AO9577" s="24"/>
      <c r="AR9577" s="24"/>
      <c r="AU9577" s="24"/>
    </row>
    <row r="9578">
      <c r="J9578" s="18"/>
      <c r="N9578" s="24"/>
      <c r="Q9578" s="24"/>
      <c r="T9578" s="24"/>
      <c r="W9578" s="24"/>
      <c r="Z9578" s="24"/>
      <c r="AC9578" s="24"/>
      <c r="AI9578" s="24"/>
      <c r="AL9578" s="24"/>
      <c r="AO9578" s="24"/>
      <c r="AR9578" s="24"/>
      <c r="AU9578" s="24"/>
    </row>
    <row r="9579">
      <c r="J9579" s="18"/>
      <c r="N9579" s="24"/>
      <c r="Q9579" s="24"/>
      <c r="T9579" s="24"/>
      <c r="W9579" s="24"/>
      <c r="Z9579" s="24"/>
      <c r="AC9579" s="24"/>
      <c r="AI9579" s="24"/>
      <c r="AL9579" s="24"/>
      <c r="AO9579" s="24"/>
      <c r="AR9579" s="24"/>
      <c r="AU9579" s="24"/>
    </row>
    <row r="9580">
      <c r="J9580" s="18"/>
      <c r="N9580" s="24"/>
      <c r="Q9580" s="24"/>
      <c r="T9580" s="24"/>
      <c r="W9580" s="24"/>
      <c r="Z9580" s="24"/>
      <c r="AC9580" s="24"/>
      <c r="AI9580" s="24"/>
      <c r="AL9580" s="24"/>
      <c r="AO9580" s="24"/>
      <c r="AR9580" s="24"/>
      <c r="AU9580" s="24"/>
    </row>
    <row r="9581">
      <c r="J9581" s="18"/>
      <c r="N9581" s="24"/>
      <c r="Q9581" s="24"/>
      <c r="T9581" s="24"/>
      <c r="W9581" s="24"/>
      <c r="Z9581" s="24"/>
      <c r="AC9581" s="24"/>
      <c r="AI9581" s="24"/>
      <c r="AL9581" s="24"/>
      <c r="AO9581" s="24"/>
      <c r="AR9581" s="24"/>
      <c r="AU9581" s="24"/>
    </row>
    <row r="9582">
      <c r="J9582" s="18"/>
      <c r="N9582" s="24"/>
      <c r="Q9582" s="24"/>
      <c r="T9582" s="24"/>
      <c r="W9582" s="24"/>
      <c r="Z9582" s="24"/>
      <c r="AC9582" s="24"/>
      <c r="AI9582" s="24"/>
      <c r="AL9582" s="24"/>
      <c r="AO9582" s="24"/>
      <c r="AR9582" s="24"/>
      <c r="AU9582" s="24"/>
    </row>
    <row r="9583">
      <c r="J9583" s="18"/>
      <c r="N9583" s="24"/>
      <c r="Q9583" s="24"/>
      <c r="T9583" s="24"/>
      <c r="W9583" s="24"/>
      <c r="Z9583" s="24"/>
      <c r="AC9583" s="24"/>
      <c r="AI9583" s="24"/>
      <c r="AL9583" s="24"/>
      <c r="AO9583" s="24"/>
      <c r="AR9583" s="24"/>
      <c r="AU9583" s="24"/>
    </row>
    <row r="9584">
      <c r="J9584" s="18"/>
      <c r="N9584" s="24"/>
      <c r="Q9584" s="24"/>
      <c r="T9584" s="24"/>
      <c r="W9584" s="24"/>
      <c r="Z9584" s="24"/>
      <c r="AC9584" s="24"/>
      <c r="AI9584" s="24"/>
      <c r="AL9584" s="24"/>
      <c r="AO9584" s="24"/>
      <c r="AR9584" s="24"/>
      <c r="AU9584" s="24"/>
    </row>
    <row r="9585">
      <c r="J9585" s="18"/>
      <c r="N9585" s="24"/>
      <c r="Q9585" s="24"/>
      <c r="T9585" s="24"/>
      <c r="W9585" s="24"/>
      <c r="Z9585" s="24"/>
      <c r="AC9585" s="24"/>
      <c r="AI9585" s="24"/>
      <c r="AL9585" s="24"/>
      <c r="AO9585" s="24"/>
      <c r="AR9585" s="24"/>
      <c r="AU9585" s="24"/>
    </row>
    <row r="9586">
      <c r="J9586" s="18"/>
      <c r="N9586" s="24"/>
      <c r="Q9586" s="24"/>
      <c r="T9586" s="24"/>
      <c r="W9586" s="24"/>
      <c r="Z9586" s="24"/>
      <c r="AC9586" s="24"/>
      <c r="AI9586" s="24"/>
      <c r="AL9586" s="24"/>
      <c r="AO9586" s="24"/>
      <c r="AR9586" s="24"/>
      <c r="AU9586" s="24"/>
    </row>
    <row r="9587">
      <c r="J9587" s="18"/>
      <c r="N9587" s="24"/>
      <c r="Q9587" s="24"/>
      <c r="T9587" s="24"/>
      <c r="W9587" s="24"/>
      <c r="Z9587" s="24"/>
      <c r="AC9587" s="24"/>
      <c r="AI9587" s="24"/>
      <c r="AL9587" s="24"/>
      <c r="AO9587" s="24"/>
      <c r="AR9587" s="24"/>
      <c r="AU9587" s="24"/>
    </row>
    <row r="9588">
      <c r="J9588" s="18"/>
      <c r="N9588" s="24"/>
      <c r="Q9588" s="24"/>
      <c r="T9588" s="24"/>
      <c r="W9588" s="24"/>
      <c r="Z9588" s="24"/>
      <c r="AC9588" s="24"/>
      <c r="AI9588" s="24"/>
      <c r="AL9588" s="24"/>
      <c r="AO9588" s="24"/>
      <c r="AR9588" s="24"/>
      <c r="AU9588" s="24"/>
    </row>
    <row r="9589">
      <c r="J9589" s="18"/>
      <c r="N9589" s="24"/>
      <c r="Q9589" s="24"/>
      <c r="T9589" s="24"/>
      <c r="W9589" s="24"/>
      <c r="Z9589" s="24"/>
      <c r="AC9589" s="24"/>
      <c r="AI9589" s="24"/>
      <c r="AL9589" s="24"/>
      <c r="AO9589" s="24"/>
      <c r="AR9589" s="24"/>
      <c r="AU9589" s="24"/>
    </row>
    <row r="9590">
      <c r="J9590" s="18"/>
      <c r="N9590" s="24"/>
      <c r="Q9590" s="24"/>
      <c r="T9590" s="24"/>
      <c r="W9590" s="24"/>
      <c r="Z9590" s="24"/>
      <c r="AC9590" s="24"/>
      <c r="AI9590" s="24"/>
      <c r="AL9590" s="24"/>
      <c r="AO9590" s="24"/>
      <c r="AR9590" s="24"/>
      <c r="AU9590" s="24"/>
    </row>
    <row r="9591">
      <c r="J9591" s="18"/>
      <c r="N9591" s="24"/>
      <c r="Q9591" s="24"/>
      <c r="T9591" s="24"/>
      <c r="W9591" s="24"/>
      <c r="Z9591" s="24"/>
      <c r="AC9591" s="24"/>
      <c r="AI9591" s="24"/>
      <c r="AL9591" s="24"/>
      <c r="AO9591" s="24"/>
      <c r="AR9591" s="24"/>
      <c r="AU9591" s="24"/>
    </row>
    <row r="9592">
      <c r="J9592" s="18"/>
      <c r="N9592" s="24"/>
      <c r="Q9592" s="24"/>
      <c r="T9592" s="24"/>
      <c r="W9592" s="24"/>
      <c r="Z9592" s="24"/>
      <c r="AC9592" s="24"/>
      <c r="AI9592" s="24"/>
      <c r="AL9592" s="24"/>
      <c r="AO9592" s="24"/>
      <c r="AR9592" s="24"/>
      <c r="AU9592" s="24"/>
    </row>
    <row r="9593">
      <c r="J9593" s="18"/>
      <c r="N9593" s="24"/>
      <c r="Q9593" s="24"/>
      <c r="T9593" s="24"/>
      <c r="W9593" s="24"/>
      <c r="Z9593" s="24"/>
      <c r="AC9593" s="24"/>
      <c r="AI9593" s="24"/>
      <c r="AL9593" s="24"/>
      <c r="AO9593" s="24"/>
      <c r="AR9593" s="24"/>
      <c r="AU9593" s="24"/>
    </row>
    <row r="9594">
      <c r="J9594" s="18"/>
      <c r="N9594" s="24"/>
      <c r="Q9594" s="24"/>
      <c r="T9594" s="24"/>
      <c r="W9594" s="24"/>
      <c r="Z9594" s="24"/>
      <c r="AC9594" s="24"/>
      <c r="AI9594" s="24"/>
      <c r="AL9594" s="24"/>
      <c r="AO9594" s="24"/>
      <c r="AR9594" s="24"/>
      <c r="AU9594" s="24"/>
    </row>
    <row r="9595">
      <c r="J9595" s="18"/>
      <c r="N9595" s="24"/>
      <c r="Q9595" s="24"/>
      <c r="T9595" s="24"/>
      <c r="W9595" s="24"/>
      <c r="Z9595" s="24"/>
      <c r="AC9595" s="24"/>
      <c r="AI9595" s="24"/>
      <c r="AL9595" s="24"/>
      <c r="AO9595" s="24"/>
      <c r="AR9595" s="24"/>
      <c r="AU9595" s="24"/>
    </row>
    <row r="9596">
      <c r="J9596" s="18"/>
      <c r="N9596" s="24"/>
      <c r="Q9596" s="24"/>
      <c r="T9596" s="24"/>
      <c r="W9596" s="24"/>
      <c r="Z9596" s="24"/>
      <c r="AC9596" s="24"/>
      <c r="AI9596" s="24"/>
      <c r="AL9596" s="24"/>
      <c r="AO9596" s="24"/>
      <c r="AR9596" s="24"/>
      <c r="AU9596" s="24"/>
    </row>
    <row r="9597">
      <c r="J9597" s="18"/>
      <c r="N9597" s="24"/>
      <c r="Q9597" s="24"/>
      <c r="T9597" s="24"/>
      <c r="W9597" s="24"/>
      <c r="Z9597" s="24"/>
      <c r="AC9597" s="24"/>
      <c r="AI9597" s="24"/>
      <c r="AL9597" s="24"/>
      <c r="AO9597" s="24"/>
      <c r="AR9597" s="24"/>
      <c r="AU9597" s="24"/>
    </row>
    <row r="9598">
      <c r="J9598" s="18"/>
      <c r="N9598" s="24"/>
      <c r="Q9598" s="24"/>
      <c r="T9598" s="24"/>
      <c r="W9598" s="24"/>
      <c r="Z9598" s="24"/>
      <c r="AC9598" s="24"/>
      <c r="AI9598" s="24"/>
      <c r="AL9598" s="24"/>
      <c r="AO9598" s="24"/>
      <c r="AR9598" s="24"/>
      <c r="AU9598" s="24"/>
    </row>
    <row r="9599">
      <c r="J9599" s="18"/>
      <c r="N9599" s="24"/>
      <c r="Q9599" s="24"/>
      <c r="T9599" s="24"/>
      <c r="W9599" s="24"/>
      <c r="Z9599" s="24"/>
      <c r="AC9599" s="24"/>
      <c r="AI9599" s="24"/>
      <c r="AL9599" s="24"/>
      <c r="AO9599" s="24"/>
      <c r="AR9599" s="24"/>
      <c r="AU9599" s="24"/>
    </row>
    <row r="9600">
      <c r="J9600" s="18"/>
      <c r="N9600" s="24"/>
      <c r="Q9600" s="24"/>
      <c r="T9600" s="24"/>
      <c r="W9600" s="24"/>
      <c r="Z9600" s="24"/>
      <c r="AC9600" s="24"/>
      <c r="AI9600" s="24"/>
      <c r="AL9600" s="24"/>
      <c r="AO9600" s="24"/>
      <c r="AR9600" s="24"/>
      <c r="AU9600" s="24"/>
    </row>
    <row r="9601">
      <c r="J9601" s="18"/>
      <c r="N9601" s="24"/>
      <c r="Q9601" s="24"/>
      <c r="T9601" s="24"/>
      <c r="W9601" s="24"/>
      <c r="Z9601" s="24"/>
      <c r="AC9601" s="24"/>
      <c r="AI9601" s="24"/>
      <c r="AL9601" s="24"/>
      <c r="AO9601" s="24"/>
      <c r="AR9601" s="24"/>
      <c r="AU9601" s="24"/>
    </row>
    <row r="9602">
      <c r="J9602" s="18"/>
      <c r="N9602" s="24"/>
      <c r="Q9602" s="24"/>
      <c r="T9602" s="24"/>
      <c r="W9602" s="24"/>
      <c r="Z9602" s="24"/>
      <c r="AC9602" s="24"/>
      <c r="AI9602" s="24"/>
      <c r="AL9602" s="24"/>
      <c r="AO9602" s="24"/>
      <c r="AR9602" s="24"/>
      <c r="AU9602" s="24"/>
    </row>
    <row r="9603">
      <c r="J9603" s="18"/>
      <c r="N9603" s="24"/>
      <c r="Q9603" s="24"/>
      <c r="T9603" s="24"/>
      <c r="W9603" s="24"/>
      <c r="Z9603" s="24"/>
      <c r="AC9603" s="24"/>
      <c r="AI9603" s="24"/>
      <c r="AL9603" s="24"/>
      <c r="AO9603" s="24"/>
      <c r="AR9603" s="24"/>
      <c r="AU9603" s="24"/>
    </row>
    <row r="9604">
      <c r="J9604" s="18"/>
      <c r="N9604" s="24"/>
      <c r="Q9604" s="24"/>
      <c r="T9604" s="24"/>
      <c r="W9604" s="24"/>
      <c r="Z9604" s="24"/>
      <c r="AC9604" s="24"/>
      <c r="AI9604" s="24"/>
      <c r="AL9604" s="24"/>
      <c r="AO9604" s="24"/>
      <c r="AR9604" s="24"/>
      <c r="AU9604" s="24"/>
    </row>
    <row r="9605">
      <c r="J9605" s="18"/>
      <c r="N9605" s="24"/>
      <c r="Q9605" s="24"/>
      <c r="T9605" s="24"/>
      <c r="W9605" s="24"/>
      <c r="Z9605" s="24"/>
      <c r="AC9605" s="24"/>
      <c r="AI9605" s="24"/>
      <c r="AL9605" s="24"/>
      <c r="AO9605" s="24"/>
      <c r="AR9605" s="24"/>
      <c r="AU9605" s="24"/>
    </row>
    <row r="9606">
      <c r="J9606" s="18"/>
      <c r="N9606" s="24"/>
      <c r="Q9606" s="24"/>
      <c r="T9606" s="24"/>
      <c r="W9606" s="24"/>
      <c r="Z9606" s="24"/>
      <c r="AC9606" s="24"/>
      <c r="AI9606" s="24"/>
      <c r="AL9606" s="24"/>
      <c r="AO9606" s="24"/>
      <c r="AR9606" s="24"/>
      <c r="AU9606" s="24"/>
    </row>
    <row r="9607">
      <c r="J9607" s="18"/>
      <c r="N9607" s="24"/>
      <c r="Q9607" s="24"/>
      <c r="T9607" s="24"/>
      <c r="W9607" s="24"/>
      <c r="Z9607" s="24"/>
      <c r="AC9607" s="24"/>
      <c r="AI9607" s="24"/>
      <c r="AL9607" s="24"/>
      <c r="AO9607" s="24"/>
      <c r="AR9607" s="24"/>
      <c r="AU9607" s="24"/>
    </row>
    <row r="9608">
      <c r="J9608" s="18"/>
      <c r="N9608" s="24"/>
      <c r="Q9608" s="24"/>
      <c r="T9608" s="24"/>
      <c r="W9608" s="24"/>
      <c r="Z9608" s="24"/>
      <c r="AC9608" s="24"/>
      <c r="AI9608" s="24"/>
      <c r="AL9608" s="24"/>
      <c r="AO9608" s="24"/>
      <c r="AR9608" s="24"/>
      <c r="AU9608" s="24"/>
    </row>
    <row r="9609">
      <c r="J9609" s="18"/>
      <c r="N9609" s="24"/>
      <c r="Q9609" s="24"/>
      <c r="T9609" s="24"/>
      <c r="W9609" s="24"/>
      <c r="Z9609" s="24"/>
      <c r="AC9609" s="24"/>
      <c r="AI9609" s="24"/>
      <c r="AL9609" s="24"/>
      <c r="AO9609" s="24"/>
      <c r="AR9609" s="24"/>
      <c r="AU9609" s="24"/>
    </row>
    <row r="9610">
      <c r="J9610" s="18"/>
      <c r="N9610" s="24"/>
      <c r="Q9610" s="24"/>
      <c r="T9610" s="24"/>
      <c r="W9610" s="24"/>
      <c r="Z9610" s="24"/>
      <c r="AC9610" s="24"/>
      <c r="AI9610" s="24"/>
      <c r="AL9610" s="24"/>
      <c r="AO9610" s="24"/>
      <c r="AR9610" s="24"/>
      <c r="AU9610" s="24"/>
    </row>
    <row r="9611">
      <c r="J9611" s="18"/>
      <c r="N9611" s="24"/>
      <c r="Q9611" s="24"/>
      <c r="T9611" s="24"/>
      <c r="W9611" s="24"/>
      <c r="Z9611" s="24"/>
      <c r="AC9611" s="24"/>
      <c r="AI9611" s="24"/>
      <c r="AL9611" s="24"/>
      <c r="AO9611" s="24"/>
      <c r="AR9611" s="24"/>
      <c r="AU9611" s="24"/>
    </row>
    <row r="9612">
      <c r="J9612" s="18"/>
      <c r="N9612" s="24"/>
      <c r="Q9612" s="24"/>
      <c r="T9612" s="24"/>
      <c r="W9612" s="24"/>
      <c r="Z9612" s="24"/>
      <c r="AC9612" s="24"/>
      <c r="AI9612" s="24"/>
      <c r="AL9612" s="24"/>
      <c r="AO9612" s="24"/>
      <c r="AR9612" s="24"/>
      <c r="AU9612" s="24"/>
    </row>
    <row r="9613">
      <c r="J9613" s="18"/>
      <c r="N9613" s="24"/>
      <c r="Q9613" s="24"/>
      <c r="T9613" s="24"/>
      <c r="W9613" s="24"/>
      <c r="Z9613" s="24"/>
      <c r="AC9613" s="24"/>
      <c r="AI9613" s="24"/>
      <c r="AL9613" s="24"/>
      <c r="AO9613" s="24"/>
      <c r="AR9613" s="24"/>
      <c r="AU9613" s="24"/>
    </row>
    <row r="9614">
      <c r="J9614" s="18"/>
      <c r="N9614" s="24"/>
      <c r="Q9614" s="24"/>
      <c r="T9614" s="24"/>
      <c r="W9614" s="24"/>
      <c r="Z9614" s="24"/>
      <c r="AC9614" s="24"/>
      <c r="AI9614" s="24"/>
      <c r="AL9614" s="24"/>
      <c r="AO9614" s="24"/>
      <c r="AR9614" s="24"/>
      <c r="AU9614" s="24"/>
    </row>
    <row r="9615">
      <c r="J9615" s="18"/>
      <c r="N9615" s="24"/>
      <c r="Q9615" s="24"/>
      <c r="T9615" s="24"/>
      <c r="W9615" s="24"/>
      <c r="Z9615" s="24"/>
      <c r="AC9615" s="24"/>
      <c r="AI9615" s="24"/>
      <c r="AL9615" s="24"/>
      <c r="AO9615" s="24"/>
      <c r="AR9615" s="24"/>
      <c r="AU9615" s="24"/>
    </row>
    <row r="9616">
      <c r="J9616" s="18"/>
      <c r="N9616" s="24"/>
      <c r="Q9616" s="24"/>
      <c r="T9616" s="24"/>
      <c r="W9616" s="24"/>
      <c r="Z9616" s="24"/>
      <c r="AC9616" s="24"/>
      <c r="AI9616" s="24"/>
      <c r="AL9616" s="24"/>
      <c r="AO9616" s="24"/>
      <c r="AR9616" s="24"/>
      <c r="AU9616" s="24"/>
    </row>
    <row r="9617">
      <c r="J9617" s="18"/>
      <c r="N9617" s="24"/>
      <c r="Q9617" s="24"/>
      <c r="T9617" s="24"/>
      <c r="W9617" s="24"/>
      <c r="Z9617" s="24"/>
      <c r="AC9617" s="24"/>
      <c r="AI9617" s="24"/>
      <c r="AL9617" s="24"/>
      <c r="AO9617" s="24"/>
      <c r="AR9617" s="24"/>
      <c r="AU9617" s="24"/>
    </row>
    <row r="9618">
      <c r="J9618" s="18"/>
      <c r="N9618" s="24"/>
      <c r="Q9618" s="24"/>
      <c r="T9618" s="24"/>
      <c r="W9618" s="24"/>
      <c r="Z9618" s="24"/>
      <c r="AC9618" s="24"/>
      <c r="AI9618" s="24"/>
      <c r="AL9618" s="24"/>
      <c r="AO9618" s="24"/>
      <c r="AR9618" s="24"/>
      <c r="AU9618" s="24"/>
    </row>
    <row r="9619">
      <c r="J9619" s="18"/>
      <c r="N9619" s="24"/>
      <c r="Q9619" s="24"/>
      <c r="T9619" s="24"/>
      <c r="W9619" s="24"/>
      <c r="Z9619" s="24"/>
      <c r="AC9619" s="24"/>
      <c r="AI9619" s="24"/>
      <c r="AL9619" s="24"/>
      <c r="AO9619" s="24"/>
      <c r="AR9619" s="24"/>
      <c r="AU9619" s="24"/>
    </row>
    <row r="9620">
      <c r="J9620" s="18"/>
      <c r="N9620" s="24"/>
      <c r="Q9620" s="24"/>
      <c r="T9620" s="24"/>
      <c r="W9620" s="24"/>
      <c r="Z9620" s="24"/>
      <c r="AC9620" s="24"/>
      <c r="AI9620" s="24"/>
      <c r="AL9620" s="24"/>
      <c r="AO9620" s="24"/>
      <c r="AR9620" s="24"/>
      <c r="AU9620" s="24"/>
    </row>
    <row r="9621">
      <c r="J9621" s="18"/>
      <c r="N9621" s="24"/>
      <c r="Q9621" s="24"/>
      <c r="T9621" s="24"/>
      <c r="W9621" s="24"/>
      <c r="Z9621" s="24"/>
      <c r="AC9621" s="24"/>
      <c r="AI9621" s="24"/>
      <c r="AL9621" s="24"/>
      <c r="AO9621" s="24"/>
      <c r="AR9621" s="24"/>
      <c r="AU9621" s="24"/>
    </row>
    <row r="9622">
      <c r="J9622" s="18"/>
      <c r="N9622" s="24"/>
      <c r="Q9622" s="24"/>
      <c r="T9622" s="24"/>
      <c r="W9622" s="24"/>
      <c r="Z9622" s="24"/>
      <c r="AC9622" s="24"/>
      <c r="AI9622" s="24"/>
      <c r="AL9622" s="24"/>
      <c r="AO9622" s="24"/>
      <c r="AR9622" s="24"/>
      <c r="AU9622" s="24"/>
    </row>
    <row r="9623">
      <c r="J9623" s="18"/>
      <c r="N9623" s="24"/>
      <c r="Q9623" s="24"/>
      <c r="T9623" s="24"/>
      <c r="W9623" s="24"/>
      <c r="Z9623" s="24"/>
      <c r="AC9623" s="24"/>
      <c r="AI9623" s="24"/>
      <c r="AL9623" s="24"/>
      <c r="AO9623" s="24"/>
      <c r="AR9623" s="24"/>
      <c r="AU9623" s="24"/>
    </row>
    <row r="9624">
      <c r="J9624" s="18"/>
      <c r="N9624" s="24"/>
      <c r="Q9624" s="24"/>
      <c r="T9624" s="24"/>
      <c r="W9624" s="24"/>
      <c r="Z9624" s="24"/>
      <c r="AC9624" s="24"/>
      <c r="AI9624" s="24"/>
      <c r="AL9624" s="24"/>
      <c r="AO9624" s="24"/>
      <c r="AR9624" s="24"/>
      <c r="AU9624" s="24"/>
    </row>
    <row r="9625">
      <c r="J9625" s="18"/>
      <c r="N9625" s="24"/>
      <c r="Q9625" s="24"/>
      <c r="T9625" s="24"/>
      <c r="W9625" s="24"/>
      <c r="Z9625" s="24"/>
      <c r="AC9625" s="24"/>
      <c r="AI9625" s="24"/>
      <c r="AL9625" s="24"/>
      <c r="AO9625" s="24"/>
      <c r="AR9625" s="24"/>
      <c r="AU9625" s="24"/>
    </row>
    <row r="9626">
      <c r="J9626" s="18"/>
      <c r="N9626" s="24"/>
      <c r="Q9626" s="24"/>
      <c r="T9626" s="24"/>
      <c r="W9626" s="24"/>
      <c r="Z9626" s="24"/>
      <c r="AC9626" s="24"/>
      <c r="AI9626" s="24"/>
      <c r="AL9626" s="24"/>
      <c r="AO9626" s="24"/>
      <c r="AR9626" s="24"/>
      <c r="AU9626" s="24"/>
    </row>
    <row r="9627">
      <c r="J9627" s="18"/>
      <c r="N9627" s="24"/>
      <c r="Q9627" s="24"/>
      <c r="T9627" s="24"/>
      <c r="W9627" s="24"/>
      <c r="Z9627" s="24"/>
      <c r="AC9627" s="24"/>
      <c r="AI9627" s="24"/>
      <c r="AL9627" s="24"/>
      <c r="AO9627" s="24"/>
      <c r="AR9627" s="24"/>
      <c r="AU9627" s="24"/>
    </row>
    <row r="9628">
      <c r="J9628" s="18"/>
      <c r="N9628" s="24"/>
      <c r="Q9628" s="24"/>
      <c r="T9628" s="24"/>
      <c r="W9628" s="24"/>
      <c r="Z9628" s="24"/>
      <c r="AC9628" s="24"/>
      <c r="AI9628" s="24"/>
      <c r="AL9628" s="24"/>
      <c r="AO9628" s="24"/>
      <c r="AR9628" s="24"/>
      <c r="AU9628" s="24"/>
    </row>
    <row r="9629">
      <c r="J9629" s="18"/>
      <c r="N9629" s="24"/>
      <c r="Q9629" s="24"/>
      <c r="T9629" s="24"/>
      <c r="W9629" s="24"/>
      <c r="Z9629" s="24"/>
      <c r="AC9629" s="24"/>
      <c r="AI9629" s="24"/>
      <c r="AL9629" s="24"/>
      <c r="AO9629" s="24"/>
      <c r="AR9629" s="24"/>
      <c r="AU9629" s="24"/>
    </row>
    <row r="9630">
      <c r="J9630" s="18"/>
      <c r="N9630" s="24"/>
      <c r="Q9630" s="24"/>
      <c r="T9630" s="24"/>
      <c r="W9630" s="24"/>
      <c r="Z9630" s="24"/>
      <c r="AC9630" s="24"/>
      <c r="AI9630" s="24"/>
      <c r="AL9630" s="24"/>
      <c r="AO9630" s="24"/>
      <c r="AR9630" s="24"/>
      <c r="AU9630" s="24"/>
    </row>
    <row r="9631">
      <c r="J9631" s="18"/>
      <c r="N9631" s="24"/>
      <c r="Q9631" s="24"/>
      <c r="T9631" s="24"/>
      <c r="W9631" s="24"/>
      <c r="Z9631" s="24"/>
      <c r="AC9631" s="24"/>
      <c r="AI9631" s="24"/>
      <c r="AL9631" s="24"/>
      <c r="AO9631" s="24"/>
      <c r="AR9631" s="24"/>
      <c r="AU9631" s="24"/>
    </row>
    <row r="9632">
      <c r="J9632" s="18"/>
      <c r="N9632" s="24"/>
      <c r="Q9632" s="24"/>
      <c r="T9632" s="24"/>
      <c r="W9632" s="24"/>
      <c r="Z9632" s="24"/>
      <c r="AC9632" s="24"/>
      <c r="AI9632" s="24"/>
      <c r="AL9632" s="24"/>
      <c r="AO9632" s="24"/>
      <c r="AR9632" s="24"/>
      <c r="AU9632" s="24"/>
    </row>
    <row r="9633">
      <c r="J9633" s="18"/>
      <c r="N9633" s="24"/>
      <c r="Q9633" s="24"/>
      <c r="T9633" s="24"/>
      <c r="W9633" s="24"/>
      <c r="Z9633" s="24"/>
      <c r="AC9633" s="24"/>
      <c r="AI9633" s="24"/>
      <c r="AL9633" s="24"/>
      <c r="AO9633" s="24"/>
      <c r="AR9633" s="24"/>
      <c r="AU9633" s="24"/>
    </row>
    <row r="9634">
      <c r="J9634" s="18"/>
      <c r="N9634" s="24"/>
      <c r="Q9634" s="24"/>
      <c r="T9634" s="24"/>
      <c r="W9634" s="24"/>
      <c r="Z9634" s="24"/>
      <c r="AC9634" s="24"/>
      <c r="AI9634" s="24"/>
      <c r="AL9634" s="24"/>
      <c r="AO9634" s="24"/>
      <c r="AR9634" s="24"/>
      <c r="AU9634" s="24"/>
    </row>
    <row r="9635">
      <c r="J9635" s="18"/>
      <c r="N9635" s="24"/>
      <c r="Q9635" s="24"/>
      <c r="T9635" s="24"/>
      <c r="W9635" s="24"/>
      <c r="Z9635" s="24"/>
      <c r="AC9635" s="24"/>
      <c r="AI9635" s="24"/>
      <c r="AL9635" s="24"/>
      <c r="AO9635" s="24"/>
      <c r="AR9635" s="24"/>
      <c r="AU9635" s="24"/>
    </row>
    <row r="9636">
      <c r="J9636" s="18"/>
      <c r="N9636" s="24"/>
      <c r="Q9636" s="24"/>
      <c r="T9636" s="24"/>
      <c r="W9636" s="24"/>
      <c r="Z9636" s="24"/>
      <c r="AC9636" s="24"/>
      <c r="AI9636" s="24"/>
      <c r="AL9636" s="24"/>
      <c r="AO9636" s="24"/>
      <c r="AR9636" s="24"/>
      <c r="AU9636" s="24"/>
    </row>
    <row r="9637">
      <c r="J9637" s="18"/>
      <c r="N9637" s="24"/>
      <c r="Q9637" s="24"/>
      <c r="T9637" s="24"/>
      <c r="W9637" s="24"/>
      <c r="Z9637" s="24"/>
      <c r="AC9637" s="24"/>
      <c r="AI9637" s="24"/>
      <c r="AL9637" s="24"/>
      <c r="AO9637" s="24"/>
      <c r="AR9637" s="24"/>
      <c r="AU9637" s="24"/>
    </row>
    <row r="9638">
      <c r="J9638" s="18"/>
      <c r="N9638" s="24"/>
      <c r="Q9638" s="24"/>
      <c r="T9638" s="24"/>
      <c r="W9638" s="24"/>
      <c r="Z9638" s="24"/>
      <c r="AC9638" s="24"/>
      <c r="AI9638" s="24"/>
      <c r="AL9638" s="24"/>
      <c r="AO9638" s="24"/>
      <c r="AR9638" s="24"/>
      <c r="AU9638" s="24"/>
    </row>
    <row r="9639">
      <c r="J9639" s="18"/>
      <c r="N9639" s="24"/>
      <c r="Q9639" s="24"/>
      <c r="T9639" s="24"/>
      <c r="W9639" s="24"/>
      <c r="Z9639" s="24"/>
      <c r="AC9639" s="24"/>
      <c r="AI9639" s="24"/>
      <c r="AL9639" s="24"/>
      <c r="AO9639" s="24"/>
      <c r="AR9639" s="24"/>
      <c r="AU9639" s="24"/>
    </row>
    <row r="9640">
      <c r="J9640" s="18"/>
      <c r="N9640" s="24"/>
      <c r="Q9640" s="24"/>
      <c r="T9640" s="24"/>
      <c r="W9640" s="24"/>
      <c r="Z9640" s="24"/>
      <c r="AC9640" s="24"/>
      <c r="AI9640" s="24"/>
      <c r="AL9640" s="24"/>
      <c r="AO9640" s="24"/>
      <c r="AR9640" s="24"/>
      <c r="AU9640" s="24"/>
    </row>
    <row r="9641">
      <c r="J9641" s="18"/>
      <c r="N9641" s="24"/>
      <c r="Q9641" s="24"/>
      <c r="T9641" s="24"/>
      <c r="W9641" s="24"/>
      <c r="Z9641" s="24"/>
      <c r="AC9641" s="24"/>
      <c r="AI9641" s="24"/>
      <c r="AL9641" s="24"/>
      <c r="AO9641" s="24"/>
      <c r="AR9641" s="24"/>
      <c r="AU9641" s="24"/>
    </row>
    <row r="9642">
      <c r="J9642" s="18"/>
      <c r="N9642" s="24"/>
      <c r="Q9642" s="24"/>
      <c r="T9642" s="24"/>
      <c r="W9642" s="24"/>
      <c r="Z9642" s="24"/>
      <c r="AC9642" s="24"/>
      <c r="AI9642" s="24"/>
      <c r="AL9642" s="24"/>
      <c r="AO9642" s="24"/>
      <c r="AR9642" s="24"/>
      <c r="AU9642" s="24"/>
    </row>
    <row r="9643">
      <c r="J9643" s="18"/>
      <c r="N9643" s="24"/>
      <c r="Q9643" s="24"/>
      <c r="T9643" s="24"/>
      <c r="W9643" s="24"/>
      <c r="Z9643" s="24"/>
      <c r="AC9643" s="24"/>
      <c r="AI9643" s="24"/>
      <c r="AL9643" s="24"/>
      <c r="AO9643" s="24"/>
      <c r="AR9643" s="24"/>
      <c r="AU9643" s="24"/>
    </row>
    <row r="9644">
      <c r="J9644" s="18"/>
      <c r="N9644" s="24"/>
      <c r="Q9644" s="24"/>
      <c r="T9644" s="24"/>
      <c r="W9644" s="24"/>
      <c r="Z9644" s="24"/>
      <c r="AC9644" s="24"/>
      <c r="AI9644" s="24"/>
      <c r="AL9644" s="24"/>
      <c r="AO9644" s="24"/>
      <c r="AR9644" s="24"/>
      <c r="AU9644" s="24"/>
    </row>
    <row r="9645">
      <c r="J9645" s="18"/>
      <c r="N9645" s="24"/>
      <c r="Q9645" s="24"/>
      <c r="T9645" s="24"/>
      <c r="W9645" s="24"/>
      <c r="Z9645" s="24"/>
      <c r="AC9645" s="24"/>
      <c r="AI9645" s="24"/>
      <c r="AL9645" s="24"/>
      <c r="AO9645" s="24"/>
      <c r="AR9645" s="24"/>
      <c r="AU9645" s="24"/>
    </row>
    <row r="9646">
      <c r="J9646" s="18"/>
      <c r="N9646" s="24"/>
      <c r="Q9646" s="24"/>
      <c r="T9646" s="24"/>
      <c r="W9646" s="24"/>
      <c r="Z9646" s="24"/>
      <c r="AC9646" s="24"/>
      <c r="AI9646" s="24"/>
      <c r="AL9646" s="24"/>
      <c r="AO9646" s="24"/>
      <c r="AR9646" s="24"/>
      <c r="AU9646" s="24"/>
    </row>
    <row r="9647">
      <c r="J9647" s="18"/>
      <c r="N9647" s="24"/>
      <c r="Q9647" s="24"/>
      <c r="T9647" s="24"/>
      <c r="W9647" s="24"/>
      <c r="Z9647" s="24"/>
      <c r="AC9647" s="24"/>
      <c r="AI9647" s="24"/>
      <c r="AL9647" s="24"/>
      <c r="AO9647" s="24"/>
      <c r="AR9647" s="24"/>
      <c r="AU9647" s="24"/>
    </row>
    <row r="9648">
      <c r="J9648" s="18"/>
      <c r="N9648" s="24"/>
      <c r="Q9648" s="24"/>
      <c r="T9648" s="24"/>
      <c r="W9648" s="24"/>
      <c r="Z9648" s="24"/>
      <c r="AC9648" s="24"/>
      <c r="AI9648" s="24"/>
      <c r="AL9648" s="24"/>
      <c r="AO9648" s="24"/>
      <c r="AR9648" s="24"/>
      <c r="AU9648" s="24"/>
    </row>
    <row r="9649">
      <c r="J9649" s="18"/>
      <c r="N9649" s="24"/>
      <c r="Q9649" s="24"/>
      <c r="T9649" s="24"/>
      <c r="W9649" s="24"/>
      <c r="Z9649" s="24"/>
      <c r="AC9649" s="24"/>
      <c r="AI9649" s="24"/>
      <c r="AL9649" s="24"/>
      <c r="AO9649" s="24"/>
      <c r="AR9649" s="24"/>
      <c r="AU9649" s="24"/>
    </row>
    <row r="9650">
      <c r="J9650" s="18"/>
      <c r="N9650" s="24"/>
      <c r="Q9650" s="24"/>
      <c r="T9650" s="24"/>
      <c r="W9650" s="24"/>
      <c r="Z9650" s="24"/>
      <c r="AC9650" s="24"/>
      <c r="AI9650" s="24"/>
      <c r="AL9650" s="24"/>
      <c r="AO9650" s="24"/>
      <c r="AR9650" s="24"/>
      <c r="AU9650" s="24"/>
    </row>
    <row r="9651">
      <c r="J9651" s="18"/>
      <c r="N9651" s="24"/>
      <c r="Q9651" s="24"/>
      <c r="T9651" s="24"/>
      <c r="W9651" s="24"/>
      <c r="Z9651" s="24"/>
      <c r="AC9651" s="24"/>
      <c r="AI9651" s="24"/>
      <c r="AL9651" s="24"/>
      <c r="AO9651" s="24"/>
      <c r="AR9651" s="24"/>
      <c r="AU9651" s="24"/>
    </row>
    <row r="9652">
      <c r="J9652" s="18"/>
      <c r="N9652" s="24"/>
      <c r="Q9652" s="24"/>
      <c r="T9652" s="24"/>
      <c r="W9652" s="24"/>
      <c r="Z9652" s="24"/>
      <c r="AC9652" s="24"/>
      <c r="AI9652" s="24"/>
      <c r="AL9652" s="24"/>
      <c r="AO9652" s="24"/>
      <c r="AR9652" s="24"/>
      <c r="AU9652" s="24"/>
    </row>
    <row r="9653">
      <c r="J9653" s="18"/>
      <c r="N9653" s="24"/>
      <c r="Q9653" s="24"/>
      <c r="T9653" s="24"/>
      <c r="W9653" s="24"/>
      <c r="Z9653" s="24"/>
      <c r="AC9653" s="24"/>
      <c r="AI9653" s="24"/>
      <c r="AL9653" s="24"/>
      <c r="AO9653" s="24"/>
      <c r="AR9653" s="24"/>
      <c r="AU9653" s="24"/>
    </row>
    <row r="9654">
      <c r="J9654" s="18"/>
      <c r="N9654" s="24"/>
      <c r="Q9654" s="24"/>
      <c r="T9654" s="24"/>
      <c r="W9654" s="24"/>
      <c r="Z9654" s="24"/>
      <c r="AC9654" s="24"/>
      <c r="AI9654" s="24"/>
      <c r="AL9654" s="24"/>
      <c r="AO9654" s="24"/>
      <c r="AR9654" s="24"/>
      <c r="AU9654" s="24"/>
    </row>
    <row r="9655">
      <c r="J9655" s="18"/>
      <c r="N9655" s="24"/>
      <c r="Q9655" s="24"/>
      <c r="T9655" s="24"/>
      <c r="W9655" s="24"/>
      <c r="Z9655" s="24"/>
      <c r="AC9655" s="24"/>
      <c r="AI9655" s="24"/>
      <c r="AL9655" s="24"/>
      <c r="AO9655" s="24"/>
      <c r="AR9655" s="24"/>
      <c r="AU9655" s="24"/>
    </row>
    <row r="9656">
      <c r="J9656" s="18"/>
      <c r="N9656" s="24"/>
      <c r="Q9656" s="24"/>
      <c r="T9656" s="24"/>
      <c r="W9656" s="24"/>
      <c r="Z9656" s="24"/>
      <c r="AC9656" s="24"/>
      <c r="AI9656" s="24"/>
      <c r="AL9656" s="24"/>
      <c r="AO9656" s="24"/>
      <c r="AR9656" s="24"/>
      <c r="AU9656" s="24"/>
    </row>
    <row r="9657">
      <c r="J9657" s="18"/>
      <c r="N9657" s="24"/>
      <c r="Q9657" s="24"/>
      <c r="T9657" s="24"/>
      <c r="W9657" s="24"/>
      <c r="Z9657" s="24"/>
      <c r="AC9657" s="24"/>
      <c r="AI9657" s="24"/>
      <c r="AL9657" s="24"/>
      <c r="AO9657" s="24"/>
      <c r="AR9657" s="24"/>
      <c r="AU9657" s="24"/>
    </row>
    <row r="9658">
      <c r="J9658" s="18"/>
      <c r="N9658" s="24"/>
      <c r="Q9658" s="24"/>
      <c r="T9658" s="24"/>
      <c r="W9658" s="24"/>
      <c r="Z9658" s="24"/>
      <c r="AC9658" s="24"/>
      <c r="AI9658" s="24"/>
      <c r="AL9658" s="24"/>
      <c r="AO9658" s="24"/>
      <c r="AR9658" s="24"/>
      <c r="AU9658" s="24"/>
    </row>
    <row r="9659">
      <c r="J9659" s="18"/>
      <c r="N9659" s="24"/>
      <c r="Q9659" s="24"/>
      <c r="T9659" s="24"/>
      <c r="W9659" s="24"/>
      <c r="Z9659" s="24"/>
      <c r="AC9659" s="24"/>
      <c r="AI9659" s="24"/>
      <c r="AL9659" s="24"/>
      <c r="AO9659" s="24"/>
      <c r="AR9659" s="24"/>
      <c r="AU9659" s="24"/>
    </row>
    <row r="9660">
      <c r="J9660" s="18"/>
      <c r="N9660" s="24"/>
      <c r="Q9660" s="24"/>
      <c r="T9660" s="24"/>
      <c r="W9660" s="24"/>
      <c r="Z9660" s="24"/>
      <c r="AC9660" s="24"/>
      <c r="AI9660" s="24"/>
      <c r="AL9660" s="24"/>
      <c r="AO9660" s="24"/>
      <c r="AR9660" s="24"/>
      <c r="AU9660" s="24"/>
    </row>
    <row r="9661">
      <c r="J9661" s="18"/>
      <c r="N9661" s="24"/>
      <c r="Q9661" s="24"/>
      <c r="T9661" s="24"/>
      <c r="W9661" s="24"/>
      <c r="Z9661" s="24"/>
      <c r="AC9661" s="24"/>
      <c r="AI9661" s="24"/>
      <c r="AL9661" s="24"/>
      <c r="AO9661" s="24"/>
      <c r="AR9661" s="24"/>
      <c r="AU9661" s="24"/>
    </row>
    <row r="9662">
      <c r="J9662" s="18"/>
      <c r="N9662" s="24"/>
      <c r="Q9662" s="24"/>
      <c r="T9662" s="24"/>
      <c r="W9662" s="24"/>
      <c r="Z9662" s="24"/>
      <c r="AC9662" s="24"/>
      <c r="AI9662" s="24"/>
      <c r="AL9662" s="24"/>
      <c r="AO9662" s="24"/>
      <c r="AR9662" s="24"/>
      <c r="AU9662" s="24"/>
    </row>
    <row r="9663">
      <c r="J9663" s="18"/>
      <c r="N9663" s="24"/>
      <c r="Q9663" s="24"/>
      <c r="T9663" s="24"/>
      <c r="W9663" s="24"/>
      <c r="Z9663" s="24"/>
      <c r="AC9663" s="24"/>
      <c r="AI9663" s="24"/>
      <c r="AL9663" s="24"/>
      <c r="AO9663" s="24"/>
      <c r="AR9663" s="24"/>
      <c r="AU9663" s="24"/>
    </row>
    <row r="9664">
      <c r="J9664" s="18"/>
      <c r="N9664" s="24"/>
      <c r="Q9664" s="24"/>
      <c r="T9664" s="24"/>
      <c r="W9664" s="24"/>
      <c r="Z9664" s="24"/>
      <c r="AC9664" s="24"/>
      <c r="AI9664" s="24"/>
      <c r="AL9664" s="24"/>
      <c r="AO9664" s="24"/>
      <c r="AR9664" s="24"/>
      <c r="AU9664" s="24"/>
    </row>
    <row r="9665">
      <c r="J9665" s="18"/>
      <c r="N9665" s="24"/>
      <c r="Q9665" s="24"/>
      <c r="T9665" s="24"/>
      <c r="W9665" s="24"/>
      <c r="Z9665" s="24"/>
      <c r="AC9665" s="24"/>
      <c r="AI9665" s="24"/>
      <c r="AL9665" s="24"/>
      <c r="AO9665" s="24"/>
      <c r="AR9665" s="24"/>
      <c r="AU9665" s="24"/>
    </row>
    <row r="9666">
      <c r="J9666" s="18"/>
      <c r="N9666" s="24"/>
      <c r="Q9666" s="24"/>
      <c r="T9666" s="24"/>
      <c r="W9666" s="24"/>
      <c r="Z9666" s="24"/>
      <c r="AC9666" s="24"/>
      <c r="AI9666" s="24"/>
      <c r="AL9666" s="24"/>
      <c r="AO9666" s="24"/>
      <c r="AR9666" s="24"/>
      <c r="AU9666" s="24"/>
    </row>
    <row r="9667">
      <c r="J9667" s="18"/>
      <c r="N9667" s="24"/>
      <c r="Q9667" s="24"/>
      <c r="T9667" s="24"/>
      <c r="W9667" s="24"/>
      <c r="Z9667" s="24"/>
      <c r="AC9667" s="24"/>
      <c r="AI9667" s="24"/>
      <c r="AL9667" s="24"/>
      <c r="AO9667" s="24"/>
      <c r="AR9667" s="24"/>
      <c r="AU9667" s="24"/>
    </row>
    <row r="9668">
      <c r="J9668" s="18"/>
      <c r="N9668" s="24"/>
      <c r="Q9668" s="24"/>
      <c r="T9668" s="24"/>
      <c r="W9668" s="24"/>
      <c r="Z9668" s="24"/>
      <c r="AC9668" s="24"/>
      <c r="AI9668" s="24"/>
      <c r="AL9668" s="24"/>
      <c r="AO9668" s="24"/>
      <c r="AR9668" s="24"/>
      <c r="AU9668" s="24"/>
    </row>
    <row r="9669">
      <c r="J9669" s="18"/>
      <c r="N9669" s="24"/>
      <c r="Q9669" s="24"/>
      <c r="T9669" s="24"/>
      <c r="W9669" s="24"/>
      <c r="Z9669" s="24"/>
      <c r="AC9669" s="24"/>
      <c r="AI9669" s="24"/>
      <c r="AL9669" s="24"/>
      <c r="AO9669" s="24"/>
      <c r="AR9669" s="24"/>
      <c r="AU9669" s="24"/>
    </row>
    <row r="9670">
      <c r="J9670" s="18"/>
      <c r="N9670" s="24"/>
      <c r="Q9670" s="24"/>
      <c r="T9670" s="24"/>
      <c r="W9670" s="24"/>
      <c r="Z9670" s="24"/>
      <c r="AC9670" s="24"/>
      <c r="AI9670" s="24"/>
      <c r="AL9670" s="24"/>
      <c r="AO9670" s="24"/>
      <c r="AR9670" s="24"/>
      <c r="AU9670" s="24"/>
    </row>
    <row r="9671">
      <c r="J9671" s="18"/>
      <c r="N9671" s="24"/>
      <c r="Q9671" s="24"/>
      <c r="T9671" s="24"/>
      <c r="W9671" s="24"/>
      <c r="Z9671" s="24"/>
      <c r="AC9671" s="24"/>
      <c r="AI9671" s="24"/>
      <c r="AL9671" s="24"/>
      <c r="AO9671" s="24"/>
      <c r="AR9671" s="24"/>
      <c r="AU9671" s="24"/>
    </row>
    <row r="9672">
      <c r="J9672" s="18"/>
      <c r="N9672" s="24"/>
      <c r="Q9672" s="24"/>
      <c r="T9672" s="24"/>
      <c r="W9672" s="24"/>
      <c r="Z9672" s="24"/>
      <c r="AC9672" s="24"/>
      <c r="AI9672" s="24"/>
      <c r="AL9672" s="24"/>
      <c r="AO9672" s="24"/>
      <c r="AR9672" s="24"/>
      <c r="AU9672" s="24"/>
    </row>
    <row r="9673">
      <c r="J9673" s="18"/>
      <c r="N9673" s="24"/>
      <c r="Q9673" s="24"/>
      <c r="T9673" s="24"/>
      <c r="W9673" s="24"/>
      <c r="Z9673" s="24"/>
      <c r="AC9673" s="24"/>
      <c r="AI9673" s="24"/>
      <c r="AL9673" s="24"/>
      <c r="AO9673" s="24"/>
      <c r="AR9673" s="24"/>
      <c r="AU9673" s="24"/>
    </row>
    <row r="9674">
      <c r="J9674" s="18"/>
      <c r="N9674" s="24"/>
      <c r="Q9674" s="24"/>
      <c r="T9674" s="24"/>
      <c r="W9674" s="24"/>
      <c r="Z9674" s="24"/>
      <c r="AC9674" s="24"/>
      <c r="AI9674" s="24"/>
      <c r="AL9674" s="24"/>
      <c r="AO9674" s="24"/>
      <c r="AR9674" s="24"/>
      <c r="AU9674" s="24"/>
    </row>
    <row r="9675">
      <c r="J9675" s="18"/>
      <c r="N9675" s="24"/>
      <c r="Q9675" s="24"/>
      <c r="T9675" s="24"/>
      <c r="W9675" s="24"/>
      <c r="Z9675" s="24"/>
      <c r="AC9675" s="24"/>
      <c r="AI9675" s="24"/>
      <c r="AL9675" s="24"/>
      <c r="AO9675" s="24"/>
      <c r="AR9675" s="24"/>
      <c r="AU9675" s="24"/>
    </row>
    <row r="9676">
      <c r="J9676" s="18"/>
      <c r="N9676" s="24"/>
      <c r="Q9676" s="24"/>
      <c r="T9676" s="24"/>
      <c r="W9676" s="24"/>
      <c r="Z9676" s="24"/>
      <c r="AC9676" s="24"/>
      <c r="AI9676" s="24"/>
      <c r="AL9676" s="24"/>
      <c r="AO9676" s="24"/>
      <c r="AR9676" s="24"/>
      <c r="AU9676" s="24"/>
    </row>
    <row r="9677">
      <c r="J9677" s="18"/>
      <c r="N9677" s="24"/>
      <c r="Q9677" s="24"/>
      <c r="T9677" s="24"/>
      <c r="W9677" s="24"/>
      <c r="Z9677" s="24"/>
      <c r="AC9677" s="24"/>
      <c r="AI9677" s="24"/>
      <c r="AL9677" s="24"/>
      <c r="AO9677" s="24"/>
      <c r="AR9677" s="24"/>
      <c r="AU9677" s="24"/>
    </row>
    <row r="9678">
      <c r="J9678" s="18"/>
      <c r="N9678" s="24"/>
      <c r="Q9678" s="24"/>
      <c r="T9678" s="24"/>
      <c r="W9678" s="24"/>
      <c r="Z9678" s="24"/>
      <c r="AC9678" s="24"/>
      <c r="AI9678" s="24"/>
      <c r="AL9678" s="24"/>
      <c r="AO9678" s="24"/>
      <c r="AR9678" s="24"/>
      <c r="AU9678" s="24"/>
    </row>
    <row r="9679">
      <c r="J9679" s="18"/>
      <c r="N9679" s="24"/>
      <c r="Q9679" s="24"/>
      <c r="T9679" s="24"/>
      <c r="W9679" s="24"/>
      <c r="Z9679" s="24"/>
      <c r="AC9679" s="24"/>
      <c r="AI9679" s="24"/>
      <c r="AL9679" s="24"/>
      <c r="AO9679" s="24"/>
      <c r="AR9679" s="24"/>
      <c r="AU9679" s="24"/>
    </row>
    <row r="9680">
      <c r="J9680" s="18"/>
      <c r="N9680" s="24"/>
      <c r="Q9680" s="24"/>
      <c r="T9680" s="24"/>
      <c r="W9680" s="24"/>
      <c r="Z9680" s="24"/>
      <c r="AC9680" s="24"/>
      <c r="AI9680" s="24"/>
      <c r="AL9680" s="24"/>
      <c r="AO9680" s="24"/>
      <c r="AR9680" s="24"/>
      <c r="AU9680" s="24"/>
    </row>
    <row r="9681">
      <c r="J9681" s="18"/>
      <c r="N9681" s="24"/>
      <c r="Q9681" s="24"/>
      <c r="T9681" s="24"/>
      <c r="W9681" s="24"/>
      <c r="Z9681" s="24"/>
      <c r="AC9681" s="24"/>
      <c r="AI9681" s="24"/>
      <c r="AL9681" s="24"/>
      <c r="AO9681" s="24"/>
      <c r="AR9681" s="24"/>
      <c r="AU9681" s="24"/>
    </row>
    <row r="9682">
      <c r="J9682" s="18"/>
      <c r="N9682" s="24"/>
      <c r="Q9682" s="24"/>
      <c r="T9682" s="24"/>
      <c r="W9682" s="24"/>
      <c r="Z9682" s="24"/>
      <c r="AC9682" s="24"/>
      <c r="AI9682" s="24"/>
      <c r="AL9682" s="24"/>
      <c r="AO9682" s="24"/>
      <c r="AR9682" s="24"/>
      <c r="AU9682" s="24"/>
    </row>
    <row r="9683">
      <c r="J9683" s="18"/>
      <c r="N9683" s="24"/>
      <c r="Q9683" s="24"/>
      <c r="T9683" s="24"/>
      <c r="W9683" s="24"/>
      <c r="Z9683" s="24"/>
      <c r="AC9683" s="24"/>
      <c r="AI9683" s="24"/>
      <c r="AL9683" s="24"/>
      <c r="AO9683" s="24"/>
      <c r="AR9683" s="24"/>
      <c r="AU9683" s="24"/>
    </row>
    <row r="9684">
      <c r="J9684" s="18"/>
      <c r="N9684" s="24"/>
      <c r="Q9684" s="24"/>
      <c r="T9684" s="24"/>
      <c r="W9684" s="24"/>
      <c r="Z9684" s="24"/>
      <c r="AC9684" s="24"/>
      <c r="AI9684" s="24"/>
      <c r="AL9684" s="24"/>
      <c r="AO9684" s="24"/>
      <c r="AR9684" s="24"/>
      <c r="AU9684" s="24"/>
    </row>
    <row r="9685">
      <c r="J9685" s="18"/>
      <c r="N9685" s="24"/>
      <c r="Q9685" s="24"/>
      <c r="T9685" s="24"/>
      <c r="W9685" s="24"/>
      <c r="Z9685" s="24"/>
      <c r="AC9685" s="24"/>
      <c r="AI9685" s="24"/>
      <c r="AL9685" s="24"/>
      <c r="AO9685" s="24"/>
      <c r="AR9685" s="24"/>
      <c r="AU9685" s="24"/>
    </row>
    <row r="9686">
      <c r="J9686" s="18"/>
      <c r="N9686" s="24"/>
      <c r="Q9686" s="24"/>
      <c r="T9686" s="24"/>
      <c r="W9686" s="24"/>
      <c r="Z9686" s="24"/>
      <c r="AC9686" s="24"/>
      <c r="AI9686" s="24"/>
      <c r="AL9686" s="24"/>
      <c r="AO9686" s="24"/>
      <c r="AR9686" s="24"/>
      <c r="AU9686" s="24"/>
    </row>
    <row r="9687">
      <c r="J9687" s="18"/>
      <c r="N9687" s="24"/>
      <c r="Q9687" s="24"/>
      <c r="T9687" s="24"/>
      <c r="W9687" s="24"/>
      <c r="Z9687" s="24"/>
      <c r="AC9687" s="24"/>
      <c r="AI9687" s="24"/>
      <c r="AL9687" s="24"/>
      <c r="AO9687" s="24"/>
      <c r="AR9687" s="24"/>
      <c r="AU9687" s="24"/>
    </row>
    <row r="9688">
      <c r="J9688" s="18"/>
      <c r="N9688" s="24"/>
      <c r="Q9688" s="24"/>
      <c r="T9688" s="24"/>
      <c r="W9688" s="24"/>
      <c r="Z9688" s="24"/>
      <c r="AC9688" s="24"/>
      <c r="AI9688" s="24"/>
      <c r="AL9688" s="24"/>
      <c r="AO9688" s="24"/>
      <c r="AR9688" s="24"/>
      <c r="AU9688" s="24"/>
    </row>
    <row r="9689">
      <c r="J9689" s="18"/>
      <c r="N9689" s="24"/>
      <c r="Q9689" s="24"/>
      <c r="T9689" s="24"/>
      <c r="W9689" s="24"/>
      <c r="Z9689" s="24"/>
      <c r="AC9689" s="24"/>
      <c r="AI9689" s="24"/>
      <c r="AL9689" s="24"/>
      <c r="AO9689" s="24"/>
      <c r="AR9689" s="24"/>
      <c r="AU9689" s="24"/>
    </row>
    <row r="9690">
      <c r="J9690" s="18"/>
      <c r="N9690" s="24"/>
      <c r="Q9690" s="24"/>
      <c r="T9690" s="24"/>
      <c r="W9690" s="24"/>
      <c r="Z9690" s="24"/>
      <c r="AC9690" s="24"/>
      <c r="AI9690" s="24"/>
      <c r="AL9690" s="24"/>
      <c r="AO9690" s="24"/>
      <c r="AR9690" s="24"/>
      <c r="AU9690" s="24"/>
    </row>
    <row r="9691">
      <c r="J9691" s="18"/>
      <c r="N9691" s="24"/>
      <c r="Q9691" s="24"/>
      <c r="T9691" s="24"/>
      <c r="W9691" s="24"/>
      <c r="Z9691" s="24"/>
      <c r="AC9691" s="24"/>
      <c r="AI9691" s="24"/>
      <c r="AL9691" s="24"/>
      <c r="AO9691" s="24"/>
      <c r="AR9691" s="24"/>
      <c r="AU9691" s="24"/>
    </row>
    <row r="9692">
      <c r="J9692" s="18"/>
      <c r="N9692" s="24"/>
      <c r="Q9692" s="24"/>
      <c r="T9692" s="24"/>
      <c r="W9692" s="24"/>
      <c r="Z9692" s="24"/>
      <c r="AC9692" s="24"/>
      <c r="AI9692" s="24"/>
      <c r="AL9692" s="24"/>
      <c r="AO9692" s="24"/>
      <c r="AR9692" s="24"/>
      <c r="AU9692" s="24"/>
    </row>
    <row r="9693">
      <c r="J9693" s="18"/>
      <c r="N9693" s="24"/>
      <c r="Q9693" s="24"/>
      <c r="T9693" s="24"/>
      <c r="W9693" s="24"/>
      <c r="Z9693" s="24"/>
      <c r="AC9693" s="24"/>
      <c r="AI9693" s="24"/>
      <c r="AL9693" s="24"/>
      <c r="AO9693" s="24"/>
      <c r="AR9693" s="24"/>
      <c r="AU9693" s="24"/>
    </row>
    <row r="9694">
      <c r="J9694" s="18"/>
      <c r="N9694" s="24"/>
      <c r="Q9694" s="24"/>
      <c r="T9694" s="24"/>
      <c r="W9694" s="24"/>
      <c r="Z9694" s="24"/>
      <c r="AC9694" s="24"/>
      <c r="AI9694" s="24"/>
      <c r="AL9694" s="24"/>
      <c r="AO9694" s="24"/>
      <c r="AR9694" s="24"/>
      <c r="AU9694" s="24"/>
    </row>
    <row r="9695">
      <c r="J9695" s="18"/>
      <c r="N9695" s="24"/>
      <c r="Q9695" s="24"/>
      <c r="T9695" s="24"/>
      <c r="W9695" s="24"/>
      <c r="Z9695" s="24"/>
      <c r="AC9695" s="24"/>
      <c r="AI9695" s="24"/>
      <c r="AL9695" s="24"/>
      <c r="AO9695" s="24"/>
      <c r="AR9695" s="24"/>
      <c r="AU9695" s="24"/>
    </row>
    <row r="9696">
      <c r="J9696" s="18"/>
      <c r="N9696" s="24"/>
      <c r="Q9696" s="24"/>
      <c r="T9696" s="24"/>
      <c r="W9696" s="24"/>
      <c r="Z9696" s="24"/>
      <c r="AC9696" s="24"/>
      <c r="AI9696" s="24"/>
      <c r="AL9696" s="24"/>
      <c r="AO9696" s="24"/>
      <c r="AR9696" s="24"/>
      <c r="AU9696" s="24"/>
    </row>
    <row r="9697">
      <c r="J9697" s="18"/>
      <c r="N9697" s="24"/>
      <c r="Q9697" s="24"/>
      <c r="T9697" s="24"/>
      <c r="W9697" s="24"/>
      <c r="Z9697" s="24"/>
      <c r="AC9697" s="24"/>
      <c r="AI9697" s="24"/>
      <c r="AL9697" s="24"/>
      <c r="AO9697" s="24"/>
      <c r="AR9697" s="24"/>
      <c r="AU9697" s="24"/>
    </row>
    <row r="9698">
      <c r="J9698" s="18"/>
      <c r="N9698" s="24"/>
      <c r="Q9698" s="24"/>
      <c r="T9698" s="24"/>
      <c r="W9698" s="24"/>
      <c r="Z9698" s="24"/>
      <c r="AC9698" s="24"/>
      <c r="AI9698" s="24"/>
      <c r="AL9698" s="24"/>
      <c r="AO9698" s="24"/>
      <c r="AR9698" s="24"/>
      <c r="AU9698" s="24"/>
    </row>
    <row r="9699">
      <c r="J9699" s="18"/>
      <c r="N9699" s="24"/>
      <c r="Q9699" s="24"/>
      <c r="T9699" s="24"/>
      <c r="W9699" s="24"/>
      <c r="Z9699" s="24"/>
      <c r="AC9699" s="24"/>
      <c r="AI9699" s="24"/>
      <c r="AL9699" s="24"/>
      <c r="AO9699" s="24"/>
      <c r="AR9699" s="24"/>
      <c r="AU9699" s="24"/>
    </row>
    <row r="9700">
      <c r="J9700" s="18"/>
      <c r="N9700" s="24"/>
      <c r="Q9700" s="24"/>
      <c r="T9700" s="24"/>
      <c r="W9700" s="24"/>
      <c r="Z9700" s="24"/>
      <c r="AC9700" s="24"/>
      <c r="AI9700" s="24"/>
      <c r="AL9700" s="24"/>
      <c r="AO9700" s="24"/>
      <c r="AR9700" s="24"/>
      <c r="AU9700" s="24"/>
    </row>
    <row r="9701">
      <c r="J9701" s="18"/>
      <c r="N9701" s="24"/>
      <c r="Q9701" s="24"/>
      <c r="T9701" s="24"/>
      <c r="W9701" s="24"/>
      <c r="Z9701" s="24"/>
      <c r="AC9701" s="24"/>
      <c r="AI9701" s="24"/>
      <c r="AL9701" s="24"/>
      <c r="AO9701" s="24"/>
      <c r="AR9701" s="24"/>
      <c r="AU9701" s="24"/>
    </row>
    <row r="9702">
      <c r="J9702" s="18"/>
      <c r="N9702" s="24"/>
      <c r="Q9702" s="24"/>
      <c r="T9702" s="24"/>
      <c r="W9702" s="24"/>
      <c r="Z9702" s="24"/>
      <c r="AC9702" s="24"/>
      <c r="AI9702" s="24"/>
      <c r="AL9702" s="24"/>
      <c r="AO9702" s="24"/>
      <c r="AR9702" s="24"/>
      <c r="AU9702" s="24"/>
    </row>
    <row r="9703">
      <c r="J9703" s="18"/>
      <c r="N9703" s="24"/>
      <c r="Q9703" s="24"/>
      <c r="T9703" s="24"/>
      <c r="W9703" s="24"/>
      <c r="Z9703" s="24"/>
      <c r="AC9703" s="24"/>
      <c r="AI9703" s="24"/>
      <c r="AL9703" s="24"/>
      <c r="AO9703" s="24"/>
      <c r="AR9703" s="24"/>
      <c r="AU9703" s="24"/>
    </row>
    <row r="9704">
      <c r="J9704" s="18"/>
      <c r="N9704" s="24"/>
      <c r="Q9704" s="24"/>
      <c r="T9704" s="24"/>
      <c r="W9704" s="24"/>
      <c r="Z9704" s="24"/>
      <c r="AC9704" s="24"/>
      <c r="AI9704" s="24"/>
      <c r="AL9704" s="24"/>
      <c r="AO9704" s="24"/>
      <c r="AR9704" s="24"/>
      <c r="AU9704" s="24"/>
    </row>
    <row r="9705">
      <c r="J9705" s="18"/>
      <c r="N9705" s="24"/>
      <c r="Q9705" s="24"/>
      <c r="T9705" s="24"/>
      <c r="W9705" s="24"/>
      <c r="Z9705" s="24"/>
      <c r="AC9705" s="24"/>
      <c r="AI9705" s="24"/>
      <c r="AL9705" s="24"/>
      <c r="AO9705" s="24"/>
      <c r="AR9705" s="24"/>
      <c r="AU9705" s="24"/>
    </row>
    <row r="9706">
      <c r="J9706" s="18"/>
      <c r="N9706" s="24"/>
      <c r="Q9706" s="24"/>
      <c r="T9706" s="24"/>
      <c r="W9706" s="24"/>
      <c r="Z9706" s="24"/>
      <c r="AC9706" s="24"/>
      <c r="AI9706" s="24"/>
      <c r="AL9706" s="24"/>
      <c r="AO9706" s="24"/>
      <c r="AR9706" s="24"/>
      <c r="AU9706" s="24"/>
    </row>
    <row r="9707">
      <c r="J9707" s="18"/>
      <c r="N9707" s="24"/>
      <c r="Q9707" s="24"/>
      <c r="T9707" s="24"/>
      <c r="W9707" s="24"/>
      <c r="Z9707" s="24"/>
      <c r="AC9707" s="24"/>
      <c r="AI9707" s="24"/>
      <c r="AL9707" s="24"/>
      <c r="AO9707" s="24"/>
      <c r="AR9707" s="24"/>
      <c r="AU9707" s="24"/>
    </row>
    <row r="9708">
      <c r="J9708" s="18"/>
      <c r="N9708" s="24"/>
      <c r="Q9708" s="24"/>
      <c r="T9708" s="24"/>
      <c r="W9708" s="24"/>
      <c r="Z9708" s="24"/>
      <c r="AC9708" s="24"/>
      <c r="AI9708" s="24"/>
      <c r="AL9708" s="24"/>
      <c r="AO9708" s="24"/>
      <c r="AR9708" s="24"/>
      <c r="AU9708" s="24"/>
    </row>
    <row r="9709">
      <c r="J9709" s="18"/>
      <c r="N9709" s="24"/>
      <c r="Q9709" s="24"/>
      <c r="T9709" s="24"/>
      <c r="W9709" s="24"/>
      <c r="Z9709" s="24"/>
      <c r="AC9709" s="24"/>
      <c r="AI9709" s="24"/>
      <c r="AL9709" s="24"/>
      <c r="AO9709" s="24"/>
      <c r="AR9709" s="24"/>
      <c r="AU9709" s="24"/>
    </row>
    <row r="9710">
      <c r="J9710" s="18"/>
      <c r="N9710" s="24"/>
      <c r="Q9710" s="24"/>
      <c r="T9710" s="24"/>
      <c r="W9710" s="24"/>
      <c r="Z9710" s="24"/>
      <c r="AC9710" s="24"/>
      <c r="AI9710" s="24"/>
      <c r="AL9710" s="24"/>
      <c r="AO9710" s="24"/>
      <c r="AR9710" s="24"/>
      <c r="AU9710" s="24"/>
    </row>
    <row r="9711">
      <c r="J9711" s="18"/>
      <c r="N9711" s="24"/>
      <c r="Q9711" s="24"/>
      <c r="T9711" s="24"/>
      <c r="W9711" s="24"/>
      <c r="Z9711" s="24"/>
      <c r="AC9711" s="24"/>
      <c r="AI9711" s="24"/>
      <c r="AL9711" s="24"/>
      <c r="AO9711" s="24"/>
      <c r="AR9711" s="24"/>
      <c r="AU9711" s="24"/>
    </row>
    <row r="9712">
      <c r="J9712" s="18"/>
      <c r="N9712" s="24"/>
      <c r="Q9712" s="24"/>
      <c r="T9712" s="24"/>
      <c r="W9712" s="24"/>
      <c r="Z9712" s="24"/>
      <c r="AC9712" s="24"/>
      <c r="AI9712" s="24"/>
      <c r="AL9712" s="24"/>
      <c r="AO9712" s="24"/>
      <c r="AR9712" s="24"/>
      <c r="AU9712" s="24"/>
    </row>
    <row r="9713">
      <c r="J9713" s="18"/>
      <c r="N9713" s="24"/>
      <c r="Q9713" s="24"/>
      <c r="T9713" s="24"/>
      <c r="W9713" s="24"/>
      <c r="Z9713" s="24"/>
      <c r="AC9713" s="24"/>
      <c r="AI9713" s="24"/>
      <c r="AL9713" s="24"/>
      <c r="AO9713" s="24"/>
      <c r="AR9713" s="24"/>
      <c r="AU9713" s="24"/>
    </row>
    <row r="9714">
      <c r="J9714" s="18"/>
      <c r="N9714" s="24"/>
      <c r="Q9714" s="24"/>
      <c r="T9714" s="24"/>
      <c r="W9714" s="24"/>
      <c r="Z9714" s="24"/>
      <c r="AC9714" s="24"/>
      <c r="AI9714" s="24"/>
      <c r="AL9714" s="24"/>
      <c r="AO9714" s="24"/>
      <c r="AR9714" s="24"/>
      <c r="AU9714" s="24"/>
    </row>
    <row r="9715">
      <c r="J9715" s="18"/>
      <c r="N9715" s="24"/>
      <c r="Q9715" s="24"/>
      <c r="T9715" s="24"/>
      <c r="W9715" s="24"/>
      <c r="Z9715" s="24"/>
      <c r="AC9715" s="24"/>
      <c r="AI9715" s="24"/>
      <c r="AL9715" s="24"/>
      <c r="AO9715" s="24"/>
      <c r="AR9715" s="24"/>
      <c r="AU9715" s="24"/>
    </row>
    <row r="9716">
      <c r="J9716" s="18"/>
      <c r="N9716" s="24"/>
      <c r="Q9716" s="24"/>
      <c r="T9716" s="24"/>
      <c r="W9716" s="24"/>
      <c r="Z9716" s="24"/>
      <c r="AC9716" s="24"/>
      <c r="AI9716" s="24"/>
      <c r="AL9716" s="24"/>
      <c r="AO9716" s="24"/>
      <c r="AR9716" s="24"/>
      <c r="AU9716" s="24"/>
    </row>
    <row r="9717">
      <c r="J9717" s="18"/>
      <c r="N9717" s="24"/>
      <c r="Q9717" s="24"/>
      <c r="T9717" s="24"/>
      <c r="W9717" s="24"/>
      <c r="Z9717" s="24"/>
      <c r="AC9717" s="24"/>
      <c r="AI9717" s="24"/>
      <c r="AL9717" s="24"/>
      <c r="AO9717" s="24"/>
      <c r="AR9717" s="24"/>
      <c r="AU9717" s="24"/>
    </row>
    <row r="9718">
      <c r="J9718" s="18"/>
      <c r="N9718" s="24"/>
      <c r="Q9718" s="24"/>
      <c r="T9718" s="24"/>
      <c r="W9718" s="24"/>
      <c r="Z9718" s="24"/>
      <c r="AC9718" s="24"/>
      <c r="AI9718" s="24"/>
      <c r="AL9718" s="24"/>
      <c r="AO9718" s="24"/>
      <c r="AR9718" s="24"/>
      <c r="AU9718" s="24"/>
    </row>
    <row r="9719">
      <c r="J9719" s="18"/>
      <c r="N9719" s="24"/>
      <c r="Q9719" s="24"/>
      <c r="T9719" s="24"/>
      <c r="W9719" s="24"/>
      <c r="Z9719" s="24"/>
      <c r="AC9719" s="24"/>
      <c r="AI9719" s="24"/>
      <c r="AL9719" s="24"/>
      <c r="AO9719" s="24"/>
      <c r="AR9719" s="24"/>
      <c r="AU9719" s="24"/>
    </row>
    <row r="9720">
      <c r="J9720" s="18"/>
      <c r="N9720" s="24"/>
      <c r="Q9720" s="24"/>
      <c r="T9720" s="24"/>
      <c r="W9720" s="24"/>
      <c r="Z9720" s="24"/>
      <c r="AC9720" s="24"/>
      <c r="AI9720" s="24"/>
      <c r="AL9720" s="24"/>
      <c r="AO9720" s="24"/>
      <c r="AR9720" s="24"/>
      <c r="AU9720" s="24"/>
    </row>
    <row r="9721">
      <c r="J9721" s="18"/>
      <c r="N9721" s="24"/>
      <c r="Q9721" s="24"/>
      <c r="T9721" s="24"/>
      <c r="W9721" s="24"/>
      <c r="Z9721" s="24"/>
      <c r="AC9721" s="24"/>
      <c r="AI9721" s="24"/>
      <c r="AL9721" s="24"/>
      <c r="AO9721" s="24"/>
      <c r="AR9721" s="24"/>
      <c r="AU9721" s="24"/>
    </row>
    <row r="9722">
      <c r="J9722" s="18"/>
      <c r="N9722" s="24"/>
      <c r="Q9722" s="24"/>
      <c r="T9722" s="24"/>
      <c r="W9722" s="24"/>
      <c r="Z9722" s="24"/>
      <c r="AC9722" s="24"/>
      <c r="AI9722" s="24"/>
      <c r="AL9722" s="24"/>
      <c r="AO9722" s="24"/>
      <c r="AR9722" s="24"/>
      <c r="AU9722" s="24"/>
    </row>
    <row r="9723">
      <c r="J9723" s="18"/>
      <c r="N9723" s="24"/>
      <c r="Q9723" s="24"/>
      <c r="T9723" s="24"/>
      <c r="W9723" s="24"/>
      <c r="Z9723" s="24"/>
      <c r="AC9723" s="24"/>
      <c r="AI9723" s="24"/>
      <c r="AL9723" s="24"/>
      <c r="AO9723" s="24"/>
      <c r="AR9723" s="24"/>
      <c r="AU9723" s="24"/>
    </row>
    <row r="9724">
      <c r="J9724" s="18"/>
      <c r="N9724" s="24"/>
      <c r="Q9724" s="24"/>
      <c r="T9724" s="24"/>
      <c r="W9724" s="24"/>
      <c r="Z9724" s="24"/>
      <c r="AC9724" s="24"/>
      <c r="AI9724" s="24"/>
      <c r="AL9724" s="24"/>
      <c r="AO9724" s="24"/>
      <c r="AR9724" s="24"/>
      <c r="AU9724" s="24"/>
    </row>
    <row r="9725">
      <c r="J9725" s="18"/>
      <c r="N9725" s="24"/>
      <c r="Q9725" s="24"/>
      <c r="T9725" s="24"/>
      <c r="W9725" s="24"/>
      <c r="Z9725" s="24"/>
      <c r="AC9725" s="24"/>
      <c r="AI9725" s="24"/>
      <c r="AL9725" s="24"/>
      <c r="AO9725" s="24"/>
      <c r="AR9725" s="24"/>
      <c r="AU9725" s="24"/>
    </row>
    <row r="9726">
      <c r="J9726" s="18"/>
      <c r="N9726" s="24"/>
      <c r="Q9726" s="24"/>
      <c r="T9726" s="24"/>
      <c r="W9726" s="24"/>
      <c r="Z9726" s="24"/>
      <c r="AC9726" s="24"/>
      <c r="AI9726" s="24"/>
      <c r="AL9726" s="24"/>
      <c r="AO9726" s="24"/>
      <c r="AR9726" s="24"/>
      <c r="AU9726" s="24"/>
    </row>
    <row r="9727">
      <c r="J9727" s="18"/>
      <c r="N9727" s="24"/>
      <c r="Q9727" s="24"/>
      <c r="T9727" s="24"/>
      <c r="W9727" s="24"/>
      <c r="Z9727" s="24"/>
      <c r="AC9727" s="24"/>
      <c r="AI9727" s="24"/>
      <c r="AL9727" s="24"/>
      <c r="AO9727" s="24"/>
      <c r="AR9727" s="24"/>
      <c r="AU9727" s="24"/>
    </row>
    <row r="9728">
      <c r="J9728" s="18"/>
      <c r="N9728" s="24"/>
      <c r="Q9728" s="24"/>
      <c r="T9728" s="24"/>
      <c r="W9728" s="24"/>
      <c r="Z9728" s="24"/>
      <c r="AC9728" s="24"/>
      <c r="AI9728" s="24"/>
      <c r="AL9728" s="24"/>
      <c r="AO9728" s="24"/>
      <c r="AR9728" s="24"/>
      <c r="AU9728" s="24"/>
    </row>
    <row r="9729">
      <c r="J9729" s="18"/>
      <c r="N9729" s="24"/>
      <c r="Q9729" s="24"/>
      <c r="T9729" s="24"/>
      <c r="W9729" s="24"/>
      <c r="Z9729" s="24"/>
      <c r="AC9729" s="24"/>
      <c r="AI9729" s="24"/>
      <c r="AL9729" s="24"/>
      <c r="AO9729" s="24"/>
      <c r="AR9729" s="24"/>
      <c r="AU9729" s="24"/>
    </row>
    <row r="9730">
      <c r="J9730" s="18"/>
      <c r="N9730" s="24"/>
      <c r="Q9730" s="24"/>
      <c r="T9730" s="24"/>
      <c r="W9730" s="24"/>
      <c r="Z9730" s="24"/>
      <c r="AC9730" s="24"/>
      <c r="AI9730" s="24"/>
      <c r="AL9730" s="24"/>
      <c r="AO9730" s="24"/>
      <c r="AR9730" s="24"/>
      <c r="AU9730" s="24"/>
    </row>
    <row r="9731">
      <c r="J9731" s="18"/>
      <c r="N9731" s="24"/>
      <c r="Q9731" s="24"/>
      <c r="T9731" s="24"/>
      <c r="W9731" s="24"/>
      <c r="Z9731" s="24"/>
      <c r="AC9731" s="24"/>
      <c r="AI9731" s="24"/>
      <c r="AL9731" s="24"/>
      <c r="AO9731" s="24"/>
      <c r="AR9731" s="24"/>
      <c r="AU9731" s="24"/>
    </row>
    <row r="9732">
      <c r="J9732" s="18"/>
      <c r="N9732" s="24"/>
      <c r="Q9732" s="24"/>
      <c r="T9732" s="24"/>
      <c r="W9732" s="24"/>
      <c r="Z9732" s="24"/>
      <c r="AC9732" s="24"/>
      <c r="AI9732" s="24"/>
      <c r="AL9732" s="24"/>
      <c r="AO9732" s="24"/>
      <c r="AR9732" s="24"/>
      <c r="AU9732" s="24"/>
    </row>
    <row r="9733">
      <c r="J9733" s="18"/>
      <c r="N9733" s="24"/>
      <c r="Q9733" s="24"/>
      <c r="T9733" s="24"/>
      <c r="W9733" s="24"/>
      <c r="Z9733" s="24"/>
      <c r="AC9733" s="24"/>
      <c r="AI9733" s="24"/>
      <c r="AL9733" s="24"/>
      <c r="AO9733" s="24"/>
      <c r="AR9733" s="24"/>
      <c r="AU9733" s="24"/>
    </row>
    <row r="9734">
      <c r="J9734" s="18"/>
      <c r="N9734" s="24"/>
      <c r="Q9734" s="24"/>
      <c r="T9734" s="24"/>
      <c r="W9734" s="24"/>
      <c r="Z9734" s="24"/>
      <c r="AC9734" s="24"/>
      <c r="AI9734" s="24"/>
      <c r="AL9734" s="24"/>
      <c r="AO9734" s="24"/>
      <c r="AR9734" s="24"/>
      <c r="AU9734" s="24"/>
    </row>
    <row r="9735">
      <c r="J9735" s="18"/>
      <c r="N9735" s="24"/>
      <c r="Q9735" s="24"/>
      <c r="T9735" s="24"/>
      <c r="W9735" s="24"/>
      <c r="Z9735" s="24"/>
      <c r="AC9735" s="24"/>
      <c r="AI9735" s="24"/>
      <c r="AL9735" s="24"/>
      <c r="AO9735" s="24"/>
      <c r="AR9735" s="24"/>
      <c r="AU9735" s="24"/>
    </row>
    <row r="9736">
      <c r="J9736" s="18"/>
      <c r="N9736" s="24"/>
      <c r="Q9736" s="24"/>
      <c r="T9736" s="24"/>
      <c r="W9736" s="24"/>
      <c r="Z9736" s="24"/>
      <c r="AC9736" s="24"/>
      <c r="AI9736" s="24"/>
      <c r="AL9736" s="24"/>
      <c r="AO9736" s="24"/>
      <c r="AR9736" s="24"/>
      <c r="AU9736" s="24"/>
    </row>
    <row r="9737">
      <c r="J9737" s="18"/>
      <c r="N9737" s="24"/>
      <c r="Q9737" s="24"/>
      <c r="T9737" s="24"/>
      <c r="W9737" s="24"/>
      <c r="Z9737" s="24"/>
      <c r="AC9737" s="24"/>
      <c r="AI9737" s="24"/>
      <c r="AL9737" s="24"/>
      <c r="AO9737" s="24"/>
      <c r="AR9737" s="24"/>
      <c r="AU9737" s="24"/>
    </row>
    <row r="9738">
      <c r="J9738" s="18"/>
      <c r="N9738" s="24"/>
      <c r="Q9738" s="24"/>
      <c r="T9738" s="24"/>
      <c r="W9738" s="24"/>
      <c r="Z9738" s="24"/>
      <c r="AC9738" s="24"/>
      <c r="AI9738" s="24"/>
      <c r="AL9738" s="24"/>
      <c r="AO9738" s="24"/>
      <c r="AR9738" s="24"/>
      <c r="AU9738" s="24"/>
    </row>
    <row r="9739">
      <c r="J9739" s="18"/>
      <c r="N9739" s="24"/>
      <c r="Q9739" s="24"/>
      <c r="T9739" s="24"/>
      <c r="W9739" s="24"/>
      <c r="Z9739" s="24"/>
      <c r="AC9739" s="24"/>
      <c r="AI9739" s="24"/>
      <c r="AL9739" s="24"/>
      <c r="AO9739" s="24"/>
      <c r="AR9739" s="24"/>
      <c r="AU9739" s="24"/>
    </row>
    <row r="9740">
      <c r="J9740" s="18"/>
      <c r="N9740" s="24"/>
      <c r="Q9740" s="24"/>
      <c r="T9740" s="24"/>
      <c r="W9740" s="24"/>
      <c r="Z9740" s="24"/>
      <c r="AC9740" s="24"/>
      <c r="AI9740" s="24"/>
      <c r="AL9740" s="24"/>
      <c r="AO9740" s="24"/>
      <c r="AR9740" s="24"/>
      <c r="AU9740" s="24"/>
    </row>
    <row r="9741">
      <c r="J9741" s="18"/>
      <c r="N9741" s="24"/>
      <c r="Q9741" s="24"/>
      <c r="T9741" s="24"/>
      <c r="W9741" s="24"/>
      <c r="Z9741" s="24"/>
      <c r="AC9741" s="24"/>
      <c r="AI9741" s="24"/>
      <c r="AL9741" s="24"/>
      <c r="AO9741" s="24"/>
      <c r="AR9741" s="24"/>
      <c r="AU9741" s="24"/>
    </row>
    <row r="9742">
      <c r="J9742" s="18"/>
      <c r="N9742" s="24"/>
      <c r="Q9742" s="24"/>
      <c r="T9742" s="24"/>
      <c r="W9742" s="24"/>
      <c r="Z9742" s="24"/>
      <c r="AC9742" s="24"/>
      <c r="AI9742" s="24"/>
      <c r="AL9742" s="24"/>
      <c r="AO9742" s="24"/>
      <c r="AR9742" s="24"/>
      <c r="AU9742" s="24"/>
    </row>
    <row r="9743">
      <c r="J9743" s="18"/>
      <c r="N9743" s="24"/>
      <c r="Q9743" s="24"/>
      <c r="T9743" s="24"/>
      <c r="W9743" s="24"/>
      <c r="Z9743" s="24"/>
      <c r="AC9743" s="24"/>
      <c r="AI9743" s="24"/>
      <c r="AL9743" s="24"/>
      <c r="AO9743" s="24"/>
      <c r="AR9743" s="24"/>
      <c r="AU9743" s="24"/>
    </row>
    <row r="9744">
      <c r="J9744" s="18"/>
      <c r="N9744" s="24"/>
      <c r="Q9744" s="24"/>
      <c r="T9744" s="24"/>
      <c r="W9744" s="24"/>
      <c r="Z9744" s="24"/>
      <c r="AC9744" s="24"/>
      <c r="AI9744" s="24"/>
      <c r="AL9744" s="24"/>
      <c r="AO9744" s="24"/>
      <c r="AR9744" s="24"/>
      <c r="AU9744" s="24"/>
    </row>
    <row r="9745">
      <c r="J9745" s="18"/>
      <c r="N9745" s="24"/>
      <c r="Q9745" s="24"/>
      <c r="T9745" s="24"/>
      <c r="W9745" s="24"/>
      <c r="Z9745" s="24"/>
      <c r="AC9745" s="24"/>
      <c r="AI9745" s="24"/>
      <c r="AL9745" s="24"/>
      <c r="AO9745" s="24"/>
      <c r="AR9745" s="24"/>
      <c r="AU9745" s="24"/>
    </row>
    <row r="9746">
      <c r="J9746" s="18"/>
      <c r="N9746" s="24"/>
      <c r="Q9746" s="24"/>
      <c r="T9746" s="24"/>
      <c r="W9746" s="24"/>
      <c r="Z9746" s="24"/>
      <c r="AC9746" s="24"/>
      <c r="AI9746" s="24"/>
      <c r="AL9746" s="24"/>
      <c r="AO9746" s="24"/>
      <c r="AR9746" s="24"/>
      <c r="AU9746" s="24"/>
    </row>
    <row r="9747">
      <c r="J9747" s="18"/>
      <c r="N9747" s="24"/>
      <c r="Q9747" s="24"/>
      <c r="T9747" s="24"/>
      <c r="W9747" s="24"/>
      <c r="Z9747" s="24"/>
      <c r="AC9747" s="24"/>
      <c r="AI9747" s="24"/>
      <c r="AL9747" s="24"/>
      <c r="AO9747" s="24"/>
      <c r="AR9747" s="24"/>
      <c r="AU9747" s="24"/>
    </row>
    <row r="9748">
      <c r="J9748" s="18"/>
      <c r="N9748" s="24"/>
      <c r="Q9748" s="24"/>
      <c r="T9748" s="24"/>
      <c r="W9748" s="24"/>
      <c r="Z9748" s="24"/>
      <c r="AC9748" s="24"/>
      <c r="AI9748" s="24"/>
      <c r="AL9748" s="24"/>
      <c r="AO9748" s="24"/>
      <c r="AR9748" s="24"/>
      <c r="AU9748" s="24"/>
    </row>
    <row r="9749">
      <c r="J9749" s="18"/>
      <c r="N9749" s="24"/>
      <c r="Q9749" s="24"/>
      <c r="T9749" s="24"/>
      <c r="W9749" s="24"/>
      <c r="Z9749" s="24"/>
      <c r="AC9749" s="24"/>
      <c r="AI9749" s="24"/>
      <c r="AL9749" s="24"/>
      <c r="AO9749" s="24"/>
      <c r="AR9749" s="24"/>
      <c r="AU9749" s="24"/>
    </row>
    <row r="9750">
      <c r="J9750" s="18"/>
      <c r="N9750" s="24"/>
      <c r="Q9750" s="24"/>
      <c r="T9750" s="24"/>
      <c r="W9750" s="24"/>
      <c r="Z9750" s="24"/>
      <c r="AC9750" s="24"/>
      <c r="AI9750" s="24"/>
      <c r="AL9750" s="24"/>
      <c r="AO9750" s="24"/>
      <c r="AR9750" s="24"/>
      <c r="AU9750" s="24"/>
    </row>
    <row r="9751">
      <c r="J9751" s="18"/>
      <c r="N9751" s="24"/>
      <c r="Q9751" s="24"/>
      <c r="T9751" s="24"/>
      <c r="W9751" s="24"/>
      <c r="Z9751" s="24"/>
      <c r="AC9751" s="24"/>
      <c r="AI9751" s="24"/>
      <c r="AL9751" s="24"/>
      <c r="AO9751" s="24"/>
      <c r="AR9751" s="24"/>
      <c r="AU9751" s="24"/>
    </row>
    <row r="9752">
      <c r="J9752" s="18"/>
      <c r="N9752" s="24"/>
      <c r="Q9752" s="24"/>
      <c r="T9752" s="24"/>
      <c r="W9752" s="24"/>
      <c r="Z9752" s="24"/>
      <c r="AC9752" s="24"/>
      <c r="AI9752" s="24"/>
      <c r="AL9752" s="24"/>
      <c r="AO9752" s="24"/>
      <c r="AR9752" s="24"/>
      <c r="AU9752" s="24"/>
    </row>
    <row r="9753">
      <c r="J9753" s="18"/>
      <c r="N9753" s="24"/>
      <c r="Q9753" s="24"/>
      <c r="T9753" s="24"/>
      <c r="W9753" s="24"/>
      <c r="Z9753" s="24"/>
      <c r="AC9753" s="24"/>
      <c r="AI9753" s="24"/>
      <c r="AL9753" s="24"/>
      <c r="AO9753" s="24"/>
      <c r="AR9753" s="24"/>
      <c r="AU9753" s="24"/>
    </row>
    <row r="9754">
      <c r="J9754" s="18"/>
      <c r="N9754" s="24"/>
      <c r="Q9754" s="24"/>
      <c r="T9754" s="24"/>
      <c r="W9754" s="24"/>
      <c r="Z9754" s="24"/>
      <c r="AC9754" s="24"/>
      <c r="AI9754" s="24"/>
      <c r="AL9754" s="24"/>
      <c r="AO9754" s="24"/>
      <c r="AR9754" s="24"/>
      <c r="AU9754" s="24"/>
    </row>
    <row r="9755">
      <c r="J9755" s="18"/>
      <c r="N9755" s="24"/>
      <c r="Q9755" s="24"/>
      <c r="T9755" s="24"/>
      <c r="W9755" s="24"/>
      <c r="Z9755" s="24"/>
      <c r="AC9755" s="24"/>
      <c r="AI9755" s="24"/>
      <c r="AL9755" s="24"/>
      <c r="AO9755" s="24"/>
      <c r="AR9755" s="24"/>
      <c r="AU9755" s="24"/>
    </row>
    <row r="9756">
      <c r="J9756" s="18"/>
      <c r="N9756" s="24"/>
      <c r="Q9756" s="24"/>
      <c r="T9756" s="24"/>
      <c r="W9756" s="24"/>
      <c r="Z9756" s="24"/>
      <c r="AC9756" s="24"/>
      <c r="AI9756" s="24"/>
      <c r="AL9756" s="24"/>
      <c r="AO9756" s="24"/>
      <c r="AR9756" s="24"/>
      <c r="AU9756" s="24"/>
    </row>
    <row r="9757">
      <c r="J9757" s="18"/>
      <c r="N9757" s="24"/>
      <c r="Q9757" s="24"/>
      <c r="T9757" s="24"/>
      <c r="W9757" s="24"/>
      <c r="Z9757" s="24"/>
      <c r="AC9757" s="24"/>
      <c r="AI9757" s="24"/>
      <c r="AL9757" s="24"/>
      <c r="AO9757" s="24"/>
      <c r="AR9757" s="24"/>
      <c r="AU9757" s="24"/>
    </row>
    <row r="9758">
      <c r="J9758" s="18"/>
      <c r="N9758" s="24"/>
      <c r="Q9758" s="24"/>
      <c r="T9758" s="24"/>
      <c r="W9758" s="24"/>
      <c r="Z9758" s="24"/>
      <c r="AC9758" s="24"/>
      <c r="AI9758" s="24"/>
      <c r="AL9758" s="24"/>
      <c r="AO9758" s="24"/>
      <c r="AR9758" s="24"/>
      <c r="AU9758" s="24"/>
    </row>
    <row r="9759">
      <c r="J9759" s="18"/>
      <c r="N9759" s="24"/>
      <c r="Q9759" s="24"/>
      <c r="T9759" s="24"/>
      <c r="W9759" s="24"/>
      <c r="Z9759" s="24"/>
      <c r="AC9759" s="24"/>
      <c r="AI9759" s="24"/>
      <c r="AL9759" s="24"/>
      <c r="AO9759" s="24"/>
      <c r="AR9759" s="24"/>
      <c r="AU9759" s="24"/>
    </row>
    <row r="9760">
      <c r="J9760" s="18"/>
      <c r="N9760" s="24"/>
      <c r="Q9760" s="24"/>
      <c r="T9760" s="24"/>
      <c r="W9760" s="24"/>
      <c r="Z9760" s="24"/>
      <c r="AC9760" s="24"/>
      <c r="AI9760" s="24"/>
      <c r="AL9760" s="24"/>
      <c r="AO9760" s="24"/>
      <c r="AR9760" s="24"/>
      <c r="AU9760" s="24"/>
    </row>
    <row r="9761">
      <c r="J9761" s="18"/>
      <c r="N9761" s="24"/>
      <c r="Q9761" s="24"/>
      <c r="T9761" s="24"/>
      <c r="W9761" s="24"/>
      <c r="Z9761" s="24"/>
      <c r="AC9761" s="24"/>
      <c r="AI9761" s="24"/>
      <c r="AL9761" s="24"/>
      <c r="AO9761" s="24"/>
      <c r="AR9761" s="24"/>
      <c r="AU9761" s="24"/>
    </row>
    <row r="9762">
      <c r="J9762" s="18"/>
      <c r="N9762" s="24"/>
      <c r="Q9762" s="24"/>
      <c r="T9762" s="24"/>
      <c r="W9762" s="24"/>
      <c r="Z9762" s="24"/>
      <c r="AC9762" s="24"/>
      <c r="AI9762" s="24"/>
      <c r="AL9762" s="24"/>
      <c r="AO9762" s="24"/>
      <c r="AR9762" s="24"/>
      <c r="AU9762" s="24"/>
    </row>
    <row r="9763">
      <c r="J9763" s="18"/>
      <c r="N9763" s="24"/>
      <c r="Q9763" s="24"/>
      <c r="T9763" s="24"/>
      <c r="W9763" s="24"/>
      <c r="Z9763" s="24"/>
      <c r="AC9763" s="24"/>
      <c r="AI9763" s="24"/>
      <c r="AL9763" s="24"/>
      <c r="AO9763" s="24"/>
      <c r="AR9763" s="24"/>
      <c r="AU9763" s="24"/>
    </row>
    <row r="9764">
      <c r="J9764" s="18"/>
      <c r="N9764" s="24"/>
      <c r="Q9764" s="24"/>
      <c r="T9764" s="24"/>
      <c r="W9764" s="24"/>
      <c r="Z9764" s="24"/>
      <c r="AC9764" s="24"/>
      <c r="AI9764" s="24"/>
      <c r="AL9764" s="24"/>
      <c r="AO9764" s="24"/>
      <c r="AR9764" s="24"/>
      <c r="AU9764" s="24"/>
    </row>
    <row r="9765">
      <c r="J9765" s="18"/>
      <c r="N9765" s="24"/>
      <c r="Q9765" s="24"/>
      <c r="T9765" s="24"/>
      <c r="W9765" s="24"/>
      <c r="Z9765" s="24"/>
      <c r="AC9765" s="24"/>
      <c r="AI9765" s="24"/>
      <c r="AL9765" s="24"/>
      <c r="AO9765" s="24"/>
      <c r="AR9765" s="24"/>
      <c r="AU9765" s="24"/>
    </row>
    <row r="9766">
      <c r="J9766" s="18"/>
      <c r="N9766" s="24"/>
      <c r="Q9766" s="24"/>
      <c r="T9766" s="24"/>
      <c r="W9766" s="24"/>
      <c r="Z9766" s="24"/>
      <c r="AC9766" s="24"/>
      <c r="AI9766" s="24"/>
      <c r="AL9766" s="24"/>
      <c r="AO9766" s="24"/>
      <c r="AR9766" s="24"/>
      <c r="AU9766" s="24"/>
    </row>
    <row r="9767">
      <c r="J9767" s="18"/>
      <c r="N9767" s="24"/>
      <c r="Q9767" s="24"/>
      <c r="T9767" s="24"/>
      <c r="W9767" s="24"/>
      <c r="Z9767" s="24"/>
      <c r="AC9767" s="24"/>
      <c r="AI9767" s="24"/>
      <c r="AL9767" s="24"/>
      <c r="AO9767" s="24"/>
      <c r="AR9767" s="24"/>
      <c r="AU9767" s="24"/>
    </row>
    <row r="9768">
      <c r="J9768" s="18"/>
      <c r="N9768" s="24"/>
      <c r="Q9768" s="24"/>
      <c r="T9768" s="24"/>
      <c r="W9768" s="24"/>
      <c r="Z9768" s="24"/>
      <c r="AC9768" s="24"/>
      <c r="AI9768" s="24"/>
      <c r="AL9768" s="24"/>
      <c r="AO9768" s="24"/>
      <c r="AR9768" s="24"/>
      <c r="AU9768" s="24"/>
    </row>
    <row r="9769">
      <c r="J9769" s="18"/>
      <c r="N9769" s="24"/>
      <c r="Q9769" s="24"/>
      <c r="T9769" s="24"/>
      <c r="W9769" s="24"/>
      <c r="Z9769" s="24"/>
      <c r="AC9769" s="24"/>
      <c r="AI9769" s="24"/>
      <c r="AL9769" s="24"/>
      <c r="AO9769" s="24"/>
      <c r="AR9769" s="24"/>
      <c r="AU9769" s="24"/>
    </row>
    <row r="9770">
      <c r="J9770" s="18"/>
      <c r="N9770" s="24"/>
      <c r="Q9770" s="24"/>
      <c r="T9770" s="24"/>
      <c r="W9770" s="24"/>
      <c r="Z9770" s="24"/>
      <c r="AC9770" s="24"/>
      <c r="AI9770" s="24"/>
      <c r="AL9770" s="24"/>
      <c r="AO9770" s="24"/>
      <c r="AR9770" s="24"/>
      <c r="AU9770" s="24"/>
    </row>
    <row r="9771">
      <c r="J9771" s="18"/>
      <c r="N9771" s="24"/>
      <c r="Q9771" s="24"/>
      <c r="T9771" s="24"/>
      <c r="W9771" s="24"/>
      <c r="Z9771" s="24"/>
      <c r="AC9771" s="24"/>
      <c r="AI9771" s="24"/>
      <c r="AL9771" s="24"/>
      <c r="AO9771" s="24"/>
      <c r="AR9771" s="24"/>
      <c r="AU9771" s="24"/>
    </row>
    <row r="9772">
      <c r="J9772" s="18"/>
      <c r="N9772" s="24"/>
      <c r="Q9772" s="24"/>
      <c r="T9772" s="24"/>
      <c r="W9772" s="24"/>
      <c r="Z9772" s="24"/>
      <c r="AC9772" s="24"/>
      <c r="AI9772" s="24"/>
      <c r="AL9772" s="24"/>
      <c r="AO9772" s="24"/>
      <c r="AR9772" s="24"/>
      <c r="AU9772" s="24"/>
    </row>
    <row r="9773">
      <c r="J9773" s="18"/>
      <c r="N9773" s="24"/>
      <c r="Q9773" s="24"/>
      <c r="T9773" s="24"/>
      <c r="W9773" s="24"/>
      <c r="Z9773" s="24"/>
      <c r="AC9773" s="24"/>
      <c r="AI9773" s="24"/>
      <c r="AL9773" s="24"/>
      <c r="AO9773" s="24"/>
      <c r="AR9773" s="24"/>
      <c r="AU9773" s="24"/>
    </row>
    <row r="9774">
      <c r="J9774" s="18"/>
      <c r="N9774" s="24"/>
      <c r="Q9774" s="24"/>
      <c r="T9774" s="24"/>
      <c r="W9774" s="24"/>
      <c r="Z9774" s="24"/>
      <c r="AC9774" s="24"/>
      <c r="AI9774" s="24"/>
      <c r="AL9774" s="24"/>
      <c r="AO9774" s="24"/>
      <c r="AR9774" s="24"/>
      <c r="AU9774" s="24"/>
    </row>
    <row r="9775">
      <c r="J9775" s="18"/>
      <c r="N9775" s="24"/>
      <c r="Q9775" s="24"/>
      <c r="T9775" s="24"/>
      <c r="W9775" s="24"/>
      <c r="Z9775" s="24"/>
      <c r="AC9775" s="24"/>
      <c r="AI9775" s="24"/>
      <c r="AL9775" s="24"/>
      <c r="AO9775" s="24"/>
      <c r="AR9775" s="24"/>
      <c r="AU9775" s="24"/>
    </row>
    <row r="9776">
      <c r="J9776" s="18"/>
      <c r="N9776" s="24"/>
      <c r="Q9776" s="24"/>
      <c r="T9776" s="24"/>
      <c r="W9776" s="24"/>
      <c r="Z9776" s="24"/>
      <c r="AC9776" s="24"/>
      <c r="AI9776" s="24"/>
      <c r="AL9776" s="24"/>
      <c r="AO9776" s="24"/>
      <c r="AR9776" s="24"/>
      <c r="AU9776" s="24"/>
    </row>
    <row r="9777">
      <c r="J9777" s="18"/>
      <c r="N9777" s="24"/>
      <c r="Q9777" s="24"/>
      <c r="T9777" s="24"/>
      <c r="W9777" s="24"/>
      <c r="Z9777" s="24"/>
      <c r="AC9777" s="24"/>
      <c r="AI9777" s="24"/>
      <c r="AL9777" s="24"/>
      <c r="AO9777" s="24"/>
      <c r="AR9777" s="24"/>
      <c r="AU9777" s="24"/>
    </row>
    <row r="9778">
      <c r="J9778" s="18"/>
      <c r="N9778" s="24"/>
      <c r="Q9778" s="24"/>
      <c r="T9778" s="24"/>
      <c r="W9778" s="24"/>
      <c r="Z9778" s="24"/>
      <c r="AC9778" s="24"/>
      <c r="AI9778" s="24"/>
      <c r="AL9778" s="24"/>
      <c r="AO9778" s="24"/>
      <c r="AR9778" s="24"/>
      <c r="AU9778" s="24"/>
    </row>
    <row r="9779">
      <c r="J9779" s="18"/>
      <c r="N9779" s="24"/>
      <c r="Q9779" s="24"/>
      <c r="T9779" s="24"/>
      <c r="W9779" s="24"/>
      <c r="Z9779" s="24"/>
      <c r="AC9779" s="24"/>
      <c r="AI9779" s="24"/>
      <c r="AL9779" s="24"/>
      <c r="AO9779" s="24"/>
      <c r="AR9779" s="24"/>
      <c r="AU9779" s="24"/>
    </row>
    <row r="9780">
      <c r="J9780" s="18"/>
      <c r="N9780" s="24"/>
      <c r="Q9780" s="24"/>
      <c r="T9780" s="24"/>
      <c r="W9780" s="24"/>
      <c r="Z9780" s="24"/>
      <c r="AC9780" s="24"/>
      <c r="AI9780" s="24"/>
      <c r="AL9780" s="24"/>
      <c r="AO9780" s="24"/>
      <c r="AR9780" s="24"/>
      <c r="AU9780" s="24"/>
    </row>
    <row r="9781">
      <c r="J9781" s="18"/>
      <c r="N9781" s="24"/>
      <c r="Q9781" s="24"/>
      <c r="T9781" s="24"/>
      <c r="W9781" s="24"/>
      <c r="Z9781" s="24"/>
      <c r="AC9781" s="24"/>
      <c r="AI9781" s="24"/>
      <c r="AL9781" s="24"/>
      <c r="AO9781" s="24"/>
      <c r="AR9781" s="24"/>
      <c r="AU9781" s="24"/>
    </row>
    <row r="9782">
      <c r="J9782" s="18"/>
      <c r="N9782" s="24"/>
      <c r="Q9782" s="24"/>
      <c r="T9782" s="24"/>
      <c r="W9782" s="24"/>
      <c r="Z9782" s="24"/>
      <c r="AC9782" s="24"/>
      <c r="AI9782" s="24"/>
      <c r="AL9782" s="24"/>
      <c r="AO9782" s="24"/>
      <c r="AR9782" s="24"/>
      <c r="AU9782" s="24"/>
    </row>
    <row r="9783">
      <c r="J9783" s="18"/>
      <c r="N9783" s="24"/>
      <c r="Q9783" s="24"/>
      <c r="T9783" s="24"/>
      <c r="W9783" s="24"/>
      <c r="Z9783" s="24"/>
      <c r="AC9783" s="24"/>
      <c r="AI9783" s="24"/>
      <c r="AL9783" s="24"/>
      <c r="AO9783" s="24"/>
      <c r="AR9783" s="24"/>
      <c r="AU9783" s="24"/>
    </row>
    <row r="9784">
      <c r="J9784" s="18"/>
      <c r="N9784" s="24"/>
      <c r="Q9784" s="24"/>
      <c r="T9784" s="24"/>
      <c r="W9784" s="24"/>
      <c r="Z9784" s="24"/>
      <c r="AC9784" s="24"/>
      <c r="AI9784" s="24"/>
      <c r="AL9784" s="24"/>
      <c r="AO9784" s="24"/>
      <c r="AR9784" s="24"/>
      <c r="AU9784" s="24"/>
    </row>
    <row r="9785">
      <c r="J9785" s="18"/>
      <c r="N9785" s="24"/>
      <c r="Q9785" s="24"/>
      <c r="T9785" s="24"/>
      <c r="W9785" s="24"/>
      <c r="Z9785" s="24"/>
      <c r="AC9785" s="24"/>
      <c r="AI9785" s="24"/>
      <c r="AL9785" s="24"/>
      <c r="AO9785" s="24"/>
      <c r="AR9785" s="24"/>
      <c r="AU9785" s="24"/>
    </row>
    <row r="9786">
      <c r="J9786" s="18"/>
      <c r="N9786" s="24"/>
      <c r="Q9786" s="24"/>
      <c r="T9786" s="24"/>
      <c r="W9786" s="24"/>
      <c r="Z9786" s="24"/>
      <c r="AC9786" s="24"/>
      <c r="AI9786" s="24"/>
      <c r="AL9786" s="24"/>
      <c r="AO9786" s="24"/>
      <c r="AR9786" s="24"/>
      <c r="AU9786" s="24"/>
    </row>
    <row r="9787">
      <c r="J9787" s="18"/>
      <c r="N9787" s="24"/>
      <c r="Q9787" s="24"/>
      <c r="T9787" s="24"/>
      <c r="W9787" s="24"/>
      <c r="Z9787" s="24"/>
      <c r="AC9787" s="24"/>
      <c r="AI9787" s="24"/>
      <c r="AL9787" s="24"/>
      <c r="AO9787" s="24"/>
      <c r="AR9787" s="24"/>
      <c r="AU9787" s="24"/>
    </row>
    <row r="9788">
      <c r="J9788" s="18"/>
      <c r="N9788" s="24"/>
      <c r="Q9788" s="24"/>
      <c r="T9788" s="24"/>
      <c r="W9788" s="24"/>
      <c r="Z9788" s="24"/>
      <c r="AC9788" s="24"/>
      <c r="AI9788" s="24"/>
      <c r="AL9788" s="24"/>
      <c r="AO9788" s="24"/>
      <c r="AR9788" s="24"/>
      <c r="AU9788" s="24"/>
    </row>
    <row r="9789">
      <c r="J9789" s="18"/>
      <c r="N9789" s="24"/>
      <c r="Q9789" s="24"/>
      <c r="T9789" s="24"/>
      <c r="W9789" s="24"/>
      <c r="Z9789" s="24"/>
      <c r="AC9789" s="24"/>
      <c r="AI9789" s="24"/>
      <c r="AL9789" s="24"/>
      <c r="AO9789" s="24"/>
      <c r="AR9789" s="24"/>
      <c r="AU9789" s="24"/>
    </row>
    <row r="9790">
      <c r="J9790" s="18"/>
      <c r="N9790" s="24"/>
      <c r="Q9790" s="24"/>
      <c r="T9790" s="24"/>
      <c r="W9790" s="24"/>
      <c r="Z9790" s="24"/>
      <c r="AC9790" s="24"/>
      <c r="AI9790" s="24"/>
      <c r="AL9790" s="24"/>
      <c r="AO9790" s="24"/>
      <c r="AR9790" s="24"/>
      <c r="AU9790" s="24"/>
    </row>
    <row r="9791">
      <c r="J9791" s="18"/>
      <c r="N9791" s="24"/>
      <c r="Q9791" s="24"/>
      <c r="T9791" s="24"/>
      <c r="W9791" s="24"/>
      <c r="Z9791" s="24"/>
      <c r="AC9791" s="24"/>
      <c r="AI9791" s="24"/>
      <c r="AL9791" s="24"/>
      <c r="AO9791" s="24"/>
      <c r="AR9791" s="24"/>
      <c r="AU9791" s="24"/>
    </row>
    <row r="9792">
      <c r="J9792" s="18"/>
      <c r="N9792" s="24"/>
      <c r="Q9792" s="24"/>
      <c r="T9792" s="24"/>
      <c r="W9792" s="24"/>
      <c r="Z9792" s="24"/>
      <c r="AC9792" s="24"/>
      <c r="AI9792" s="24"/>
      <c r="AL9792" s="24"/>
      <c r="AO9792" s="24"/>
      <c r="AR9792" s="24"/>
      <c r="AU9792" s="24"/>
    </row>
    <row r="9793">
      <c r="J9793" s="18"/>
      <c r="N9793" s="24"/>
      <c r="Q9793" s="24"/>
      <c r="T9793" s="24"/>
      <c r="W9793" s="24"/>
      <c r="Z9793" s="24"/>
      <c r="AC9793" s="24"/>
      <c r="AI9793" s="24"/>
      <c r="AL9793" s="24"/>
      <c r="AO9793" s="24"/>
      <c r="AR9793" s="24"/>
      <c r="AU9793" s="24"/>
    </row>
    <row r="9794">
      <c r="J9794" s="18"/>
      <c r="N9794" s="24"/>
      <c r="Q9794" s="24"/>
      <c r="T9794" s="24"/>
      <c r="W9794" s="24"/>
      <c r="Z9794" s="24"/>
      <c r="AC9794" s="24"/>
      <c r="AI9794" s="24"/>
      <c r="AL9794" s="24"/>
      <c r="AO9794" s="24"/>
      <c r="AR9794" s="24"/>
      <c r="AU9794" s="24"/>
    </row>
    <row r="9795">
      <c r="J9795" s="18"/>
      <c r="N9795" s="24"/>
      <c r="Q9795" s="24"/>
      <c r="T9795" s="24"/>
      <c r="W9795" s="24"/>
      <c r="Z9795" s="24"/>
      <c r="AC9795" s="24"/>
      <c r="AI9795" s="24"/>
      <c r="AL9795" s="24"/>
      <c r="AO9795" s="24"/>
      <c r="AR9795" s="24"/>
      <c r="AU9795" s="24"/>
    </row>
    <row r="9796">
      <c r="J9796" s="18"/>
      <c r="N9796" s="24"/>
      <c r="Q9796" s="24"/>
      <c r="T9796" s="24"/>
      <c r="W9796" s="24"/>
      <c r="Z9796" s="24"/>
      <c r="AC9796" s="24"/>
      <c r="AI9796" s="24"/>
      <c r="AL9796" s="24"/>
      <c r="AO9796" s="24"/>
      <c r="AR9796" s="24"/>
      <c r="AU9796" s="24"/>
    </row>
    <row r="9797">
      <c r="J9797" s="18"/>
      <c r="N9797" s="24"/>
      <c r="Q9797" s="24"/>
      <c r="T9797" s="24"/>
      <c r="W9797" s="24"/>
      <c r="Z9797" s="24"/>
      <c r="AC9797" s="24"/>
      <c r="AI9797" s="24"/>
      <c r="AL9797" s="24"/>
      <c r="AO9797" s="24"/>
      <c r="AR9797" s="24"/>
      <c r="AU9797" s="24"/>
    </row>
    <row r="9798">
      <c r="J9798" s="18"/>
      <c r="N9798" s="24"/>
      <c r="Q9798" s="24"/>
      <c r="T9798" s="24"/>
      <c r="W9798" s="24"/>
      <c r="Z9798" s="24"/>
      <c r="AC9798" s="24"/>
      <c r="AI9798" s="24"/>
      <c r="AL9798" s="24"/>
      <c r="AO9798" s="24"/>
      <c r="AR9798" s="24"/>
      <c r="AU9798" s="24"/>
    </row>
    <row r="9799">
      <c r="J9799" s="18"/>
      <c r="N9799" s="24"/>
      <c r="Q9799" s="24"/>
      <c r="T9799" s="24"/>
      <c r="W9799" s="24"/>
      <c r="Z9799" s="24"/>
      <c r="AC9799" s="24"/>
      <c r="AI9799" s="24"/>
      <c r="AL9799" s="24"/>
      <c r="AO9799" s="24"/>
      <c r="AR9799" s="24"/>
      <c r="AU9799" s="24"/>
    </row>
    <row r="9800">
      <c r="J9800" s="18"/>
      <c r="N9800" s="24"/>
      <c r="Q9800" s="24"/>
      <c r="T9800" s="24"/>
      <c r="W9800" s="24"/>
      <c r="Z9800" s="24"/>
      <c r="AC9800" s="24"/>
      <c r="AI9800" s="24"/>
      <c r="AL9800" s="24"/>
      <c r="AO9800" s="24"/>
      <c r="AR9800" s="24"/>
      <c r="AU9800" s="24"/>
    </row>
    <row r="9801">
      <c r="J9801" s="18"/>
      <c r="N9801" s="24"/>
      <c r="Q9801" s="24"/>
      <c r="T9801" s="24"/>
      <c r="W9801" s="24"/>
      <c r="Z9801" s="24"/>
      <c r="AC9801" s="24"/>
      <c r="AI9801" s="24"/>
      <c r="AL9801" s="24"/>
      <c r="AO9801" s="24"/>
      <c r="AR9801" s="24"/>
      <c r="AU9801" s="24"/>
    </row>
    <row r="9802">
      <c r="J9802" s="18"/>
      <c r="N9802" s="24"/>
      <c r="Q9802" s="24"/>
      <c r="T9802" s="24"/>
      <c r="W9802" s="24"/>
      <c r="Z9802" s="24"/>
      <c r="AC9802" s="24"/>
      <c r="AI9802" s="24"/>
      <c r="AL9802" s="24"/>
      <c r="AO9802" s="24"/>
      <c r="AR9802" s="24"/>
      <c r="AU9802" s="24"/>
    </row>
    <row r="9803">
      <c r="J9803" s="18"/>
      <c r="N9803" s="24"/>
      <c r="Q9803" s="24"/>
      <c r="T9803" s="24"/>
      <c r="W9803" s="24"/>
      <c r="Z9803" s="24"/>
      <c r="AC9803" s="24"/>
      <c r="AI9803" s="24"/>
      <c r="AL9803" s="24"/>
      <c r="AO9803" s="24"/>
      <c r="AR9803" s="24"/>
      <c r="AU9803" s="24"/>
    </row>
    <row r="9804">
      <c r="J9804" s="18"/>
      <c r="N9804" s="24"/>
      <c r="Q9804" s="24"/>
      <c r="T9804" s="24"/>
      <c r="W9804" s="24"/>
      <c r="Z9804" s="24"/>
      <c r="AC9804" s="24"/>
      <c r="AI9804" s="24"/>
      <c r="AL9804" s="24"/>
      <c r="AO9804" s="24"/>
      <c r="AR9804" s="24"/>
      <c r="AU9804" s="24"/>
    </row>
    <row r="9805">
      <c r="J9805" s="18"/>
      <c r="N9805" s="24"/>
      <c r="Q9805" s="24"/>
      <c r="T9805" s="24"/>
      <c r="W9805" s="24"/>
      <c r="Z9805" s="24"/>
      <c r="AC9805" s="24"/>
      <c r="AI9805" s="24"/>
      <c r="AL9805" s="24"/>
      <c r="AO9805" s="24"/>
      <c r="AR9805" s="24"/>
      <c r="AU9805" s="24"/>
    </row>
    <row r="9806">
      <c r="J9806" s="18"/>
      <c r="N9806" s="24"/>
      <c r="Q9806" s="24"/>
      <c r="T9806" s="24"/>
      <c r="W9806" s="24"/>
      <c r="Z9806" s="24"/>
      <c r="AC9806" s="24"/>
      <c r="AI9806" s="24"/>
      <c r="AL9806" s="24"/>
      <c r="AO9806" s="24"/>
      <c r="AR9806" s="24"/>
      <c r="AU9806" s="24"/>
    </row>
    <row r="9807">
      <c r="J9807" s="18"/>
      <c r="N9807" s="24"/>
      <c r="Q9807" s="24"/>
      <c r="T9807" s="24"/>
      <c r="W9807" s="24"/>
      <c r="Z9807" s="24"/>
      <c r="AC9807" s="24"/>
      <c r="AI9807" s="24"/>
      <c r="AL9807" s="24"/>
      <c r="AO9807" s="24"/>
      <c r="AR9807" s="24"/>
      <c r="AU9807" s="24"/>
    </row>
    <row r="9808">
      <c r="J9808" s="18"/>
      <c r="N9808" s="24"/>
      <c r="Q9808" s="24"/>
      <c r="T9808" s="24"/>
      <c r="W9808" s="24"/>
      <c r="Z9808" s="24"/>
      <c r="AC9808" s="24"/>
      <c r="AI9808" s="24"/>
      <c r="AL9808" s="24"/>
      <c r="AO9808" s="24"/>
      <c r="AR9808" s="24"/>
      <c r="AU9808" s="24"/>
    </row>
    <row r="9809">
      <c r="J9809" s="18"/>
      <c r="N9809" s="24"/>
      <c r="Q9809" s="24"/>
      <c r="T9809" s="24"/>
      <c r="W9809" s="24"/>
      <c r="Z9809" s="24"/>
      <c r="AC9809" s="24"/>
      <c r="AI9809" s="24"/>
      <c r="AL9809" s="24"/>
      <c r="AO9809" s="24"/>
      <c r="AR9809" s="24"/>
      <c r="AU9809" s="24"/>
    </row>
    <row r="9810">
      <c r="J9810" s="18"/>
      <c r="N9810" s="24"/>
      <c r="Q9810" s="24"/>
      <c r="T9810" s="24"/>
      <c r="W9810" s="24"/>
      <c r="Z9810" s="24"/>
      <c r="AC9810" s="24"/>
      <c r="AI9810" s="24"/>
      <c r="AL9810" s="24"/>
      <c r="AO9810" s="24"/>
      <c r="AR9810" s="24"/>
      <c r="AU9810" s="24"/>
    </row>
    <row r="9811">
      <c r="J9811" s="18"/>
      <c r="N9811" s="24"/>
      <c r="Q9811" s="24"/>
      <c r="T9811" s="24"/>
      <c r="W9811" s="24"/>
      <c r="Z9811" s="24"/>
      <c r="AC9811" s="24"/>
      <c r="AI9811" s="24"/>
      <c r="AL9811" s="24"/>
      <c r="AO9811" s="24"/>
      <c r="AR9811" s="24"/>
      <c r="AU9811" s="24"/>
    </row>
    <row r="9812">
      <c r="J9812" s="18"/>
      <c r="N9812" s="24"/>
      <c r="Q9812" s="24"/>
      <c r="T9812" s="24"/>
      <c r="W9812" s="24"/>
      <c r="Z9812" s="24"/>
      <c r="AC9812" s="24"/>
      <c r="AI9812" s="24"/>
      <c r="AL9812" s="24"/>
      <c r="AO9812" s="24"/>
      <c r="AR9812" s="24"/>
      <c r="AU9812" s="24"/>
    </row>
    <row r="9813">
      <c r="J9813" s="18"/>
      <c r="N9813" s="24"/>
      <c r="Q9813" s="24"/>
      <c r="T9813" s="24"/>
      <c r="W9813" s="24"/>
      <c r="Z9813" s="24"/>
      <c r="AC9813" s="24"/>
      <c r="AI9813" s="24"/>
      <c r="AL9813" s="24"/>
      <c r="AO9813" s="24"/>
      <c r="AR9813" s="24"/>
      <c r="AU9813" s="24"/>
    </row>
    <row r="9814">
      <c r="J9814" s="18"/>
      <c r="N9814" s="24"/>
      <c r="Q9814" s="24"/>
      <c r="T9814" s="24"/>
      <c r="W9814" s="24"/>
      <c r="Z9814" s="24"/>
      <c r="AC9814" s="24"/>
      <c r="AI9814" s="24"/>
      <c r="AL9814" s="24"/>
      <c r="AO9814" s="24"/>
      <c r="AR9814" s="24"/>
      <c r="AU9814" s="24"/>
    </row>
    <row r="9815">
      <c r="J9815" s="18"/>
      <c r="N9815" s="24"/>
      <c r="Q9815" s="24"/>
      <c r="T9815" s="24"/>
      <c r="W9815" s="24"/>
      <c r="Z9815" s="24"/>
      <c r="AC9815" s="24"/>
      <c r="AI9815" s="24"/>
      <c r="AL9815" s="24"/>
      <c r="AO9815" s="24"/>
      <c r="AR9815" s="24"/>
      <c r="AU9815" s="24"/>
    </row>
    <row r="9816">
      <c r="J9816" s="18"/>
      <c r="N9816" s="24"/>
      <c r="Q9816" s="24"/>
      <c r="T9816" s="24"/>
      <c r="W9816" s="24"/>
      <c r="Z9816" s="24"/>
      <c r="AC9816" s="24"/>
      <c r="AI9816" s="24"/>
      <c r="AL9816" s="24"/>
      <c r="AO9816" s="24"/>
      <c r="AR9816" s="24"/>
      <c r="AU9816" s="24"/>
    </row>
    <row r="9817">
      <c r="J9817" s="18"/>
      <c r="N9817" s="24"/>
      <c r="Q9817" s="24"/>
      <c r="T9817" s="24"/>
      <c r="W9817" s="24"/>
      <c r="Z9817" s="24"/>
      <c r="AC9817" s="24"/>
      <c r="AI9817" s="24"/>
      <c r="AL9817" s="24"/>
      <c r="AO9817" s="24"/>
      <c r="AR9817" s="24"/>
      <c r="AU9817" s="24"/>
    </row>
    <row r="9818">
      <c r="J9818" s="18"/>
      <c r="N9818" s="24"/>
      <c r="Q9818" s="24"/>
      <c r="T9818" s="24"/>
      <c r="W9818" s="24"/>
      <c r="Z9818" s="24"/>
      <c r="AC9818" s="24"/>
      <c r="AI9818" s="24"/>
      <c r="AL9818" s="24"/>
      <c r="AO9818" s="24"/>
      <c r="AR9818" s="24"/>
      <c r="AU9818" s="24"/>
    </row>
    <row r="9819">
      <c r="J9819" s="18"/>
      <c r="N9819" s="24"/>
      <c r="Q9819" s="24"/>
      <c r="T9819" s="24"/>
      <c r="W9819" s="24"/>
      <c r="Z9819" s="24"/>
      <c r="AC9819" s="24"/>
      <c r="AI9819" s="24"/>
      <c r="AL9819" s="24"/>
      <c r="AO9819" s="24"/>
      <c r="AR9819" s="24"/>
      <c r="AU9819" s="24"/>
    </row>
    <row r="9820">
      <c r="J9820" s="18"/>
      <c r="N9820" s="24"/>
      <c r="Q9820" s="24"/>
      <c r="T9820" s="24"/>
      <c r="W9820" s="24"/>
      <c r="Z9820" s="24"/>
      <c r="AC9820" s="24"/>
      <c r="AI9820" s="24"/>
      <c r="AL9820" s="24"/>
      <c r="AO9820" s="24"/>
      <c r="AR9820" s="24"/>
      <c r="AU9820" s="24"/>
    </row>
    <row r="9821">
      <c r="J9821" s="18"/>
      <c r="N9821" s="24"/>
      <c r="Q9821" s="24"/>
      <c r="T9821" s="24"/>
      <c r="W9821" s="24"/>
      <c r="Z9821" s="24"/>
      <c r="AC9821" s="24"/>
      <c r="AI9821" s="24"/>
      <c r="AL9821" s="24"/>
      <c r="AO9821" s="24"/>
      <c r="AR9821" s="24"/>
      <c r="AU9821" s="24"/>
    </row>
    <row r="9822">
      <c r="J9822" s="18"/>
      <c r="N9822" s="24"/>
      <c r="Q9822" s="24"/>
      <c r="T9822" s="24"/>
      <c r="W9822" s="24"/>
      <c r="Z9822" s="24"/>
      <c r="AC9822" s="24"/>
      <c r="AI9822" s="24"/>
      <c r="AL9822" s="24"/>
      <c r="AO9822" s="24"/>
      <c r="AR9822" s="24"/>
      <c r="AU9822" s="24"/>
    </row>
    <row r="9823">
      <c r="J9823" s="18"/>
      <c r="N9823" s="24"/>
      <c r="Q9823" s="24"/>
      <c r="T9823" s="24"/>
      <c r="W9823" s="24"/>
      <c r="Z9823" s="24"/>
      <c r="AC9823" s="24"/>
      <c r="AI9823" s="24"/>
      <c r="AL9823" s="24"/>
      <c r="AO9823" s="24"/>
      <c r="AR9823" s="24"/>
      <c r="AU9823" s="24"/>
    </row>
    <row r="9824">
      <c r="J9824" s="18"/>
      <c r="N9824" s="24"/>
      <c r="Q9824" s="24"/>
      <c r="T9824" s="24"/>
      <c r="W9824" s="24"/>
      <c r="Z9824" s="24"/>
      <c r="AC9824" s="24"/>
      <c r="AI9824" s="24"/>
      <c r="AL9824" s="24"/>
      <c r="AO9824" s="24"/>
      <c r="AR9824" s="24"/>
      <c r="AU9824" s="24"/>
    </row>
    <row r="9825">
      <c r="J9825" s="18"/>
      <c r="N9825" s="24"/>
      <c r="Q9825" s="24"/>
      <c r="T9825" s="24"/>
      <c r="W9825" s="24"/>
      <c r="Z9825" s="24"/>
      <c r="AC9825" s="24"/>
      <c r="AI9825" s="24"/>
      <c r="AL9825" s="24"/>
      <c r="AO9825" s="24"/>
      <c r="AR9825" s="24"/>
      <c r="AU9825" s="24"/>
    </row>
    <row r="9826">
      <c r="J9826" s="18"/>
      <c r="N9826" s="24"/>
      <c r="Q9826" s="24"/>
      <c r="T9826" s="24"/>
      <c r="W9826" s="24"/>
      <c r="Z9826" s="24"/>
      <c r="AC9826" s="24"/>
      <c r="AI9826" s="24"/>
      <c r="AL9826" s="24"/>
      <c r="AO9826" s="24"/>
      <c r="AR9826" s="24"/>
      <c r="AU9826" s="24"/>
    </row>
    <row r="9827">
      <c r="J9827" s="18"/>
      <c r="N9827" s="24"/>
      <c r="Q9827" s="24"/>
      <c r="T9827" s="24"/>
      <c r="W9827" s="24"/>
      <c r="Z9827" s="24"/>
      <c r="AC9827" s="24"/>
      <c r="AI9827" s="24"/>
      <c r="AL9827" s="24"/>
      <c r="AO9827" s="24"/>
      <c r="AR9827" s="24"/>
      <c r="AU9827" s="24"/>
    </row>
    <row r="9828">
      <c r="J9828" s="18"/>
      <c r="N9828" s="24"/>
      <c r="Q9828" s="24"/>
      <c r="T9828" s="24"/>
      <c r="W9828" s="24"/>
      <c r="Z9828" s="24"/>
      <c r="AC9828" s="24"/>
      <c r="AI9828" s="24"/>
      <c r="AL9828" s="24"/>
      <c r="AO9828" s="24"/>
      <c r="AR9828" s="24"/>
      <c r="AU9828" s="24"/>
    </row>
    <row r="9829">
      <c r="J9829" s="18"/>
      <c r="N9829" s="24"/>
      <c r="Q9829" s="24"/>
      <c r="T9829" s="24"/>
      <c r="W9829" s="24"/>
      <c r="Z9829" s="24"/>
      <c r="AC9829" s="24"/>
      <c r="AI9829" s="24"/>
      <c r="AL9829" s="24"/>
      <c r="AO9829" s="24"/>
      <c r="AR9829" s="24"/>
      <c r="AU9829" s="24"/>
    </row>
    <row r="9830">
      <c r="J9830" s="18"/>
      <c r="N9830" s="24"/>
      <c r="Q9830" s="24"/>
      <c r="T9830" s="24"/>
      <c r="W9830" s="24"/>
      <c r="Z9830" s="24"/>
      <c r="AC9830" s="24"/>
      <c r="AI9830" s="24"/>
      <c r="AL9830" s="24"/>
      <c r="AO9830" s="24"/>
      <c r="AR9830" s="24"/>
      <c r="AU9830" s="24"/>
    </row>
    <row r="9831">
      <c r="J9831" s="18"/>
      <c r="N9831" s="24"/>
      <c r="Q9831" s="24"/>
      <c r="T9831" s="24"/>
      <c r="W9831" s="24"/>
      <c r="Z9831" s="24"/>
      <c r="AC9831" s="24"/>
      <c r="AI9831" s="24"/>
      <c r="AL9831" s="24"/>
      <c r="AO9831" s="24"/>
      <c r="AR9831" s="24"/>
      <c r="AU9831" s="24"/>
    </row>
    <row r="9832">
      <c r="J9832" s="18"/>
      <c r="N9832" s="24"/>
      <c r="Q9832" s="24"/>
      <c r="T9832" s="24"/>
      <c r="W9832" s="24"/>
      <c r="Z9832" s="24"/>
      <c r="AC9832" s="24"/>
      <c r="AI9832" s="24"/>
      <c r="AL9832" s="24"/>
      <c r="AO9832" s="24"/>
      <c r="AR9832" s="24"/>
      <c r="AU9832" s="24"/>
    </row>
    <row r="9833">
      <c r="J9833" s="18"/>
      <c r="N9833" s="24"/>
      <c r="Q9833" s="24"/>
      <c r="T9833" s="24"/>
      <c r="W9833" s="24"/>
      <c r="Z9833" s="24"/>
      <c r="AC9833" s="24"/>
      <c r="AI9833" s="24"/>
      <c r="AL9833" s="24"/>
      <c r="AO9833" s="24"/>
      <c r="AR9833" s="24"/>
      <c r="AU9833" s="24"/>
    </row>
    <row r="9834">
      <c r="J9834" s="18"/>
      <c r="N9834" s="24"/>
      <c r="Q9834" s="24"/>
      <c r="T9834" s="24"/>
      <c r="W9834" s="24"/>
      <c r="Z9834" s="24"/>
      <c r="AC9834" s="24"/>
      <c r="AI9834" s="24"/>
      <c r="AL9834" s="24"/>
      <c r="AO9834" s="24"/>
      <c r="AR9834" s="24"/>
      <c r="AU9834" s="24"/>
    </row>
    <row r="9835">
      <c r="J9835" s="18"/>
      <c r="N9835" s="24"/>
      <c r="Q9835" s="24"/>
      <c r="T9835" s="24"/>
      <c r="W9835" s="24"/>
      <c r="Z9835" s="24"/>
      <c r="AC9835" s="24"/>
      <c r="AI9835" s="24"/>
      <c r="AL9835" s="24"/>
      <c r="AO9835" s="24"/>
      <c r="AR9835" s="24"/>
      <c r="AU9835" s="24"/>
    </row>
    <row r="9836">
      <c r="J9836" s="18"/>
      <c r="N9836" s="24"/>
      <c r="Q9836" s="24"/>
      <c r="T9836" s="24"/>
      <c r="W9836" s="24"/>
      <c r="Z9836" s="24"/>
      <c r="AC9836" s="24"/>
      <c r="AI9836" s="24"/>
      <c r="AL9836" s="24"/>
      <c r="AO9836" s="24"/>
      <c r="AR9836" s="24"/>
      <c r="AU9836" s="24"/>
    </row>
    <row r="9837">
      <c r="J9837" s="18"/>
      <c r="N9837" s="24"/>
      <c r="Q9837" s="24"/>
      <c r="T9837" s="24"/>
      <c r="W9837" s="24"/>
      <c r="Z9837" s="24"/>
      <c r="AC9837" s="24"/>
      <c r="AI9837" s="24"/>
      <c r="AL9837" s="24"/>
      <c r="AO9837" s="24"/>
      <c r="AR9837" s="24"/>
      <c r="AU9837" s="24"/>
    </row>
    <row r="9838">
      <c r="J9838" s="18"/>
      <c r="N9838" s="24"/>
      <c r="Q9838" s="24"/>
      <c r="T9838" s="24"/>
      <c r="W9838" s="24"/>
      <c r="Z9838" s="24"/>
      <c r="AC9838" s="24"/>
      <c r="AI9838" s="24"/>
      <c r="AL9838" s="24"/>
      <c r="AO9838" s="24"/>
      <c r="AR9838" s="24"/>
      <c r="AU9838" s="24"/>
    </row>
    <row r="9839">
      <c r="J9839" s="18"/>
      <c r="N9839" s="24"/>
      <c r="Q9839" s="24"/>
      <c r="T9839" s="24"/>
      <c r="W9839" s="24"/>
      <c r="Z9839" s="24"/>
      <c r="AC9839" s="24"/>
      <c r="AI9839" s="24"/>
      <c r="AL9839" s="24"/>
      <c r="AO9839" s="24"/>
      <c r="AR9839" s="24"/>
      <c r="AU9839" s="24"/>
    </row>
    <row r="9840">
      <c r="J9840" s="18"/>
      <c r="N9840" s="24"/>
      <c r="Q9840" s="24"/>
      <c r="T9840" s="24"/>
      <c r="W9840" s="24"/>
      <c r="Z9840" s="24"/>
      <c r="AC9840" s="24"/>
      <c r="AI9840" s="24"/>
      <c r="AL9840" s="24"/>
      <c r="AO9840" s="24"/>
      <c r="AR9840" s="24"/>
      <c r="AU9840" s="24"/>
    </row>
    <row r="9841">
      <c r="J9841" s="18"/>
      <c r="N9841" s="24"/>
      <c r="Q9841" s="24"/>
      <c r="T9841" s="24"/>
      <c r="W9841" s="24"/>
      <c r="Z9841" s="24"/>
      <c r="AC9841" s="24"/>
      <c r="AI9841" s="24"/>
      <c r="AL9841" s="24"/>
      <c r="AO9841" s="24"/>
      <c r="AR9841" s="24"/>
      <c r="AU9841" s="24"/>
    </row>
    <row r="9842">
      <c r="J9842" s="18"/>
      <c r="N9842" s="24"/>
      <c r="Q9842" s="24"/>
      <c r="T9842" s="24"/>
      <c r="W9842" s="24"/>
      <c r="Z9842" s="24"/>
      <c r="AC9842" s="24"/>
      <c r="AI9842" s="24"/>
      <c r="AL9842" s="24"/>
      <c r="AO9842" s="24"/>
      <c r="AR9842" s="24"/>
      <c r="AU9842" s="24"/>
    </row>
    <row r="9843">
      <c r="J9843" s="18"/>
      <c r="N9843" s="24"/>
      <c r="Q9843" s="24"/>
      <c r="T9843" s="24"/>
      <c r="W9843" s="24"/>
      <c r="Z9843" s="24"/>
      <c r="AC9843" s="24"/>
      <c r="AI9843" s="24"/>
      <c r="AL9843" s="24"/>
      <c r="AO9843" s="24"/>
      <c r="AR9843" s="24"/>
      <c r="AU9843" s="24"/>
    </row>
    <row r="9844">
      <c r="J9844" s="18"/>
      <c r="N9844" s="24"/>
      <c r="Q9844" s="24"/>
      <c r="T9844" s="24"/>
      <c r="W9844" s="24"/>
      <c r="Z9844" s="24"/>
      <c r="AC9844" s="24"/>
      <c r="AI9844" s="24"/>
      <c r="AL9844" s="24"/>
      <c r="AO9844" s="24"/>
      <c r="AR9844" s="24"/>
      <c r="AU9844" s="24"/>
    </row>
    <row r="9845">
      <c r="J9845" s="18"/>
      <c r="N9845" s="24"/>
      <c r="Q9845" s="24"/>
      <c r="T9845" s="24"/>
      <c r="W9845" s="24"/>
      <c r="Z9845" s="24"/>
      <c r="AC9845" s="24"/>
      <c r="AI9845" s="24"/>
      <c r="AL9845" s="24"/>
      <c r="AO9845" s="24"/>
      <c r="AR9845" s="24"/>
      <c r="AU9845" s="24"/>
    </row>
    <row r="9846">
      <c r="J9846" s="18"/>
      <c r="N9846" s="24"/>
      <c r="Q9846" s="24"/>
      <c r="T9846" s="24"/>
      <c r="W9846" s="24"/>
      <c r="Z9846" s="24"/>
      <c r="AC9846" s="24"/>
      <c r="AI9846" s="24"/>
      <c r="AL9846" s="24"/>
      <c r="AO9846" s="24"/>
      <c r="AR9846" s="24"/>
      <c r="AU9846" s="24"/>
    </row>
    <row r="9847">
      <c r="J9847" s="18"/>
      <c r="N9847" s="24"/>
      <c r="Q9847" s="24"/>
      <c r="T9847" s="24"/>
      <c r="W9847" s="24"/>
      <c r="Z9847" s="24"/>
      <c r="AC9847" s="24"/>
      <c r="AI9847" s="24"/>
      <c r="AL9847" s="24"/>
      <c r="AO9847" s="24"/>
      <c r="AR9847" s="24"/>
      <c r="AU9847" s="24"/>
    </row>
    <row r="9848">
      <c r="J9848" s="18"/>
      <c r="N9848" s="24"/>
      <c r="Q9848" s="24"/>
      <c r="T9848" s="24"/>
      <c r="W9848" s="24"/>
      <c r="Z9848" s="24"/>
      <c r="AC9848" s="24"/>
      <c r="AI9848" s="24"/>
      <c r="AL9848" s="24"/>
      <c r="AO9848" s="24"/>
      <c r="AR9848" s="24"/>
      <c r="AU9848" s="24"/>
    </row>
    <row r="9849">
      <c r="J9849" s="18"/>
      <c r="N9849" s="24"/>
      <c r="Q9849" s="24"/>
      <c r="T9849" s="24"/>
      <c r="W9849" s="24"/>
      <c r="Z9849" s="24"/>
      <c r="AC9849" s="24"/>
      <c r="AI9849" s="24"/>
      <c r="AL9849" s="24"/>
      <c r="AO9849" s="24"/>
      <c r="AR9849" s="24"/>
      <c r="AU9849" s="24"/>
    </row>
    <row r="9850">
      <c r="J9850" s="18"/>
      <c r="N9850" s="24"/>
      <c r="Q9850" s="24"/>
      <c r="T9850" s="24"/>
      <c r="W9850" s="24"/>
      <c r="Z9850" s="24"/>
      <c r="AC9850" s="24"/>
      <c r="AI9850" s="24"/>
      <c r="AL9850" s="24"/>
      <c r="AO9850" s="24"/>
      <c r="AR9850" s="24"/>
      <c r="AU9850" s="24"/>
    </row>
    <row r="9851">
      <c r="J9851" s="18"/>
      <c r="N9851" s="24"/>
      <c r="Q9851" s="24"/>
      <c r="T9851" s="24"/>
      <c r="W9851" s="24"/>
      <c r="Z9851" s="24"/>
      <c r="AC9851" s="24"/>
      <c r="AI9851" s="24"/>
      <c r="AL9851" s="24"/>
      <c r="AO9851" s="24"/>
      <c r="AR9851" s="24"/>
      <c r="AU9851" s="24"/>
    </row>
    <row r="9852">
      <c r="J9852" s="18"/>
      <c r="N9852" s="24"/>
      <c r="Q9852" s="24"/>
      <c r="T9852" s="24"/>
      <c r="W9852" s="24"/>
      <c r="Z9852" s="24"/>
      <c r="AC9852" s="24"/>
      <c r="AI9852" s="24"/>
      <c r="AL9852" s="24"/>
      <c r="AO9852" s="24"/>
      <c r="AR9852" s="24"/>
      <c r="AU9852" s="24"/>
    </row>
    <row r="9853">
      <c r="J9853" s="18"/>
      <c r="N9853" s="24"/>
      <c r="Q9853" s="24"/>
      <c r="T9853" s="24"/>
      <c r="W9853" s="24"/>
      <c r="Z9853" s="24"/>
      <c r="AC9853" s="24"/>
      <c r="AI9853" s="24"/>
      <c r="AL9853" s="24"/>
      <c r="AO9853" s="24"/>
      <c r="AR9853" s="24"/>
      <c r="AU9853" s="24"/>
    </row>
    <row r="9854">
      <c r="J9854" s="18"/>
      <c r="N9854" s="24"/>
      <c r="Q9854" s="24"/>
      <c r="T9854" s="24"/>
      <c r="W9854" s="24"/>
      <c r="Z9854" s="24"/>
      <c r="AC9854" s="24"/>
      <c r="AI9854" s="24"/>
      <c r="AL9854" s="24"/>
      <c r="AO9854" s="24"/>
      <c r="AR9854" s="24"/>
      <c r="AU9854" s="24"/>
    </row>
    <row r="9855">
      <c r="J9855" s="18"/>
      <c r="N9855" s="24"/>
      <c r="Q9855" s="24"/>
      <c r="T9855" s="24"/>
      <c r="W9855" s="24"/>
      <c r="Z9855" s="24"/>
      <c r="AC9855" s="24"/>
      <c r="AI9855" s="24"/>
      <c r="AL9855" s="24"/>
      <c r="AO9855" s="24"/>
      <c r="AR9855" s="24"/>
      <c r="AU9855" s="24"/>
    </row>
    <row r="9856">
      <c r="J9856" s="18"/>
      <c r="N9856" s="24"/>
      <c r="Q9856" s="24"/>
      <c r="T9856" s="24"/>
      <c r="W9856" s="24"/>
      <c r="Z9856" s="24"/>
      <c r="AC9856" s="24"/>
      <c r="AI9856" s="24"/>
      <c r="AL9856" s="24"/>
      <c r="AO9856" s="24"/>
      <c r="AR9856" s="24"/>
      <c r="AU9856" s="24"/>
    </row>
    <row r="9857">
      <c r="J9857" s="18"/>
      <c r="N9857" s="24"/>
      <c r="Q9857" s="24"/>
      <c r="T9857" s="24"/>
      <c r="W9857" s="24"/>
      <c r="Z9857" s="24"/>
      <c r="AC9857" s="24"/>
      <c r="AI9857" s="24"/>
      <c r="AL9857" s="24"/>
      <c r="AO9857" s="24"/>
      <c r="AR9857" s="24"/>
      <c r="AU9857" s="24"/>
    </row>
    <row r="9858">
      <c r="J9858" s="18"/>
      <c r="N9858" s="24"/>
      <c r="Q9858" s="24"/>
      <c r="T9858" s="24"/>
      <c r="W9858" s="24"/>
      <c r="Z9858" s="24"/>
      <c r="AC9858" s="24"/>
      <c r="AI9858" s="24"/>
      <c r="AL9858" s="24"/>
      <c r="AO9858" s="24"/>
      <c r="AR9858" s="24"/>
      <c r="AU9858" s="24"/>
    </row>
    <row r="9859">
      <c r="J9859" s="18"/>
      <c r="N9859" s="24"/>
      <c r="Q9859" s="24"/>
      <c r="T9859" s="24"/>
      <c r="W9859" s="24"/>
      <c r="Z9859" s="24"/>
      <c r="AC9859" s="24"/>
      <c r="AI9859" s="24"/>
      <c r="AL9859" s="24"/>
      <c r="AO9859" s="24"/>
      <c r="AR9859" s="24"/>
      <c r="AU9859" s="24"/>
    </row>
    <row r="9860">
      <c r="J9860" s="18"/>
      <c r="N9860" s="24"/>
      <c r="Q9860" s="24"/>
      <c r="T9860" s="24"/>
      <c r="W9860" s="24"/>
      <c r="Z9860" s="24"/>
      <c r="AC9860" s="24"/>
      <c r="AI9860" s="24"/>
      <c r="AL9860" s="24"/>
      <c r="AO9860" s="24"/>
      <c r="AR9860" s="24"/>
      <c r="AU9860" s="24"/>
    </row>
    <row r="9861">
      <c r="J9861" s="18"/>
      <c r="N9861" s="24"/>
      <c r="Q9861" s="24"/>
      <c r="T9861" s="24"/>
      <c r="W9861" s="24"/>
      <c r="Z9861" s="24"/>
      <c r="AC9861" s="24"/>
      <c r="AI9861" s="24"/>
      <c r="AL9861" s="24"/>
      <c r="AO9861" s="24"/>
      <c r="AR9861" s="24"/>
      <c r="AU9861" s="24"/>
    </row>
    <row r="9862">
      <c r="J9862" s="18"/>
      <c r="N9862" s="24"/>
      <c r="Q9862" s="24"/>
      <c r="T9862" s="24"/>
      <c r="W9862" s="24"/>
      <c r="Z9862" s="24"/>
      <c r="AC9862" s="24"/>
      <c r="AI9862" s="24"/>
      <c r="AL9862" s="24"/>
      <c r="AO9862" s="24"/>
      <c r="AR9862" s="24"/>
      <c r="AU9862" s="24"/>
    </row>
    <row r="9863">
      <c r="J9863" s="18"/>
      <c r="N9863" s="24"/>
      <c r="Q9863" s="24"/>
      <c r="T9863" s="24"/>
      <c r="W9863" s="24"/>
      <c r="Z9863" s="24"/>
      <c r="AC9863" s="24"/>
      <c r="AI9863" s="24"/>
      <c r="AL9863" s="24"/>
      <c r="AO9863" s="24"/>
      <c r="AR9863" s="24"/>
      <c r="AU9863" s="24"/>
    </row>
    <row r="9864">
      <c r="J9864" s="18"/>
      <c r="N9864" s="24"/>
      <c r="Q9864" s="24"/>
      <c r="T9864" s="24"/>
      <c r="W9864" s="24"/>
      <c r="Z9864" s="24"/>
      <c r="AC9864" s="24"/>
      <c r="AI9864" s="24"/>
      <c r="AL9864" s="24"/>
      <c r="AO9864" s="24"/>
      <c r="AR9864" s="24"/>
      <c r="AU9864" s="24"/>
    </row>
    <row r="9865">
      <c r="J9865" s="18"/>
      <c r="N9865" s="24"/>
      <c r="Q9865" s="24"/>
      <c r="T9865" s="24"/>
      <c r="W9865" s="24"/>
      <c r="Z9865" s="24"/>
      <c r="AC9865" s="24"/>
      <c r="AI9865" s="24"/>
      <c r="AL9865" s="24"/>
      <c r="AO9865" s="24"/>
      <c r="AR9865" s="24"/>
      <c r="AU9865" s="24"/>
    </row>
    <row r="9866">
      <c r="J9866" s="18"/>
      <c r="N9866" s="24"/>
      <c r="Q9866" s="24"/>
      <c r="T9866" s="24"/>
      <c r="W9866" s="24"/>
      <c r="Z9866" s="24"/>
      <c r="AC9866" s="24"/>
      <c r="AI9866" s="24"/>
      <c r="AL9866" s="24"/>
      <c r="AO9866" s="24"/>
      <c r="AR9866" s="24"/>
      <c r="AU9866" s="24"/>
    </row>
    <row r="9867">
      <c r="J9867" s="18"/>
      <c r="N9867" s="24"/>
      <c r="Q9867" s="24"/>
      <c r="T9867" s="24"/>
      <c r="W9867" s="24"/>
      <c r="Z9867" s="24"/>
      <c r="AC9867" s="24"/>
      <c r="AI9867" s="24"/>
      <c r="AL9867" s="24"/>
      <c r="AO9867" s="24"/>
      <c r="AR9867" s="24"/>
      <c r="AU9867" s="24"/>
    </row>
    <row r="9868">
      <c r="J9868" s="18"/>
      <c r="N9868" s="24"/>
      <c r="Q9868" s="24"/>
      <c r="T9868" s="24"/>
      <c r="W9868" s="24"/>
      <c r="Z9868" s="24"/>
      <c r="AC9868" s="24"/>
      <c r="AI9868" s="24"/>
      <c r="AL9868" s="24"/>
      <c r="AO9868" s="24"/>
      <c r="AR9868" s="24"/>
      <c r="AU9868" s="24"/>
    </row>
    <row r="9869">
      <c r="J9869" s="18"/>
      <c r="N9869" s="24"/>
      <c r="Q9869" s="24"/>
      <c r="T9869" s="24"/>
      <c r="W9869" s="24"/>
      <c r="Z9869" s="24"/>
      <c r="AC9869" s="24"/>
      <c r="AI9869" s="24"/>
      <c r="AL9869" s="24"/>
      <c r="AO9869" s="24"/>
      <c r="AR9869" s="24"/>
      <c r="AU9869" s="24"/>
    </row>
    <row r="9870">
      <c r="J9870" s="18"/>
      <c r="N9870" s="24"/>
      <c r="Q9870" s="24"/>
      <c r="T9870" s="24"/>
      <c r="W9870" s="24"/>
      <c r="Z9870" s="24"/>
      <c r="AC9870" s="24"/>
      <c r="AI9870" s="24"/>
      <c r="AL9870" s="24"/>
      <c r="AO9870" s="24"/>
      <c r="AR9870" s="24"/>
      <c r="AU9870" s="24"/>
    </row>
    <row r="9871">
      <c r="J9871" s="18"/>
      <c r="N9871" s="24"/>
      <c r="Q9871" s="24"/>
      <c r="T9871" s="24"/>
      <c r="W9871" s="24"/>
      <c r="Z9871" s="24"/>
      <c r="AC9871" s="24"/>
      <c r="AI9871" s="24"/>
      <c r="AL9871" s="24"/>
      <c r="AO9871" s="24"/>
      <c r="AR9871" s="24"/>
      <c r="AU9871" s="24"/>
    </row>
    <row r="9872">
      <c r="J9872" s="18"/>
      <c r="N9872" s="24"/>
      <c r="Q9872" s="24"/>
      <c r="T9872" s="24"/>
      <c r="W9872" s="24"/>
      <c r="Z9872" s="24"/>
      <c r="AC9872" s="24"/>
      <c r="AI9872" s="24"/>
      <c r="AL9872" s="24"/>
      <c r="AO9872" s="24"/>
      <c r="AR9872" s="24"/>
      <c r="AU9872" s="24"/>
    </row>
    <row r="9873">
      <c r="J9873" s="18"/>
      <c r="N9873" s="24"/>
      <c r="Q9873" s="24"/>
      <c r="T9873" s="24"/>
      <c r="W9873" s="24"/>
      <c r="Z9873" s="24"/>
      <c r="AC9873" s="24"/>
      <c r="AI9873" s="24"/>
      <c r="AL9873" s="24"/>
      <c r="AO9873" s="24"/>
      <c r="AR9873" s="24"/>
      <c r="AU9873" s="24"/>
    </row>
    <row r="9874">
      <c r="J9874" s="18"/>
      <c r="N9874" s="24"/>
      <c r="Q9874" s="24"/>
      <c r="T9874" s="24"/>
      <c r="W9874" s="24"/>
      <c r="Z9874" s="24"/>
      <c r="AC9874" s="24"/>
      <c r="AI9874" s="24"/>
      <c r="AL9874" s="24"/>
      <c r="AO9874" s="24"/>
      <c r="AR9874" s="24"/>
      <c r="AU9874" s="24"/>
    </row>
    <row r="9875">
      <c r="J9875" s="18"/>
      <c r="N9875" s="24"/>
      <c r="Q9875" s="24"/>
      <c r="T9875" s="24"/>
      <c r="W9875" s="24"/>
      <c r="Z9875" s="24"/>
      <c r="AC9875" s="24"/>
      <c r="AI9875" s="24"/>
      <c r="AL9875" s="24"/>
      <c r="AO9875" s="24"/>
      <c r="AR9875" s="24"/>
      <c r="AU9875" s="24"/>
    </row>
    <row r="9876">
      <c r="J9876" s="18"/>
      <c r="N9876" s="24"/>
      <c r="Q9876" s="24"/>
      <c r="T9876" s="24"/>
      <c r="W9876" s="24"/>
      <c r="Z9876" s="24"/>
      <c r="AC9876" s="24"/>
      <c r="AI9876" s="24"/>
      <c r="AL9876" s="24"/>
      <c r="AO9876" s="24"/>
      <c r="AR9876" s="24"/>
      <c r="AU9876" s="24"/>
    </row>
    <row r="9877">
      <c r="J9877" s="18"/>
      <c r="N9877" s="24"/>
      <c r="Q9877" s="24"/>
      <c r="T9877" s="24"/>
      <c r="W9877" s="24"/>
      <c r="Z9877" s="24"/>
      <c r="AC9877" s="24"/>
      <c r="AI9877" s="24"/>
      <c r="AL9877" s="24"/>
      <c r="AO9877" s="24"/>
      <c r="AR9877" s="24"/>
      <c r="AU9877" s="24"/>
    </row>
    <row r="9878">
      <c r="J9878" s="18"/>
      <c r="N9878" s="24"/>
      <c r="Q9878" s="24"/>
      <c r="T9878" s="24"/>
      <c r="W9878" s="24"/>
      <c r="Z9878" s="24"/>
      <c r="AC9878" s="24"/>
      <c r="AI9878" s="24"/>
      <c r="AL9878" s="24"/>
      <c r="AO9878" s="24"/>
      <c r="AR9878" s="24"/>
      <c r="AU9878" s="24"/>
    </row>
    <row r="9879">
      <c r="J9879" s="18"/>
      <c r="N9879" s="24"/>
      <c r="Q9879" s="24"/>
      <c r="T9879" s="24"/>
      <c r="W9879" s="24"/>
      <c r="Z9879" s="24"/>
      <c r="AC9879" s="24"/>
      <c r="AI9879" s="24"/>
      <c r="AL9879" s="24"/>
      <c r="AO9879" s="24"/>
      <c r="AR9879" s="24"/>
      <c r="AU9879" s="24"/>
    </row>
    <row r="9880">
      <c r="J9880" s="18"/>
      <c r="N9880" s="24"/>
      <c r="Q9880" s="24"/>
      <c r="T9880" s="24"/>
      <c r="W9880" s="24"/>
      <c r="Z9880" s="24"/>
      <c r="AC9880" s="24"/>
      <c r="AI9880" s="24"/>
      <c r="AL9880" s="24"/>
      <c r="AO9880" s="24"/>
      <c r="AR9880" s="24"/>
      <c r="AU9880" s="24"/>
    </row>
    <row r="9881">
      <c r="J9881" s="18"/>
      <c r="N9881" s="24"/>
      <c r="Q9881" s="24"/>
      <c r="T9881" s="24"/>
      <c r="W9881" s="24"/>
      <c r="Z9881" s="24"/>
      <c r="AC9881" s="24"/>
      <c r="AI9881" s="24"/>
      <c r="AL9881" s="24"/>
      <c r="AO9881" s="24"/>
      <c r="AR9881" s="24"/>
      <c r="AU9881" s="24"/>
    </row>
    <row r="9882">
      <c r="J9882" s="18"/>
      <c r="N9882" s="24"/>
      <c r="Q9882" s="24"/>
      <c r="T9882" s="24"/>
      <c r="W9882" s="24"/>
      <c r="Z9882" s="24"/>
      <c r="AC9882" s="24"/>
      <c r="AI9882" s="24"/>
      <c r="AL9882" s="24"/>
      <c r="AO9882" s="24"/>
      <c r="AR9882" s="24"/>
      <c r="AU9882" s="24"/>
    </row>
    <row r="9883">
      <c r="J9883" s="18"/>
      <c r="N9883" s="24"/>
      <c r="Q9883" s="24"/>
      <c r="T9883" s="24"/>
      <c r="W9883" s="24"/>
      <c r="Z9883" s="24"/>
      <c r="AC9883" s="24"/>
      <c r="AI9883" s="24"/>
      <c r="AL9883" s="24"/>
      <c r="AO9883" s="24"/>
      <c r="AR9883" s="24"/>
      <c r="AU9883" s="24"/>
    </row>
    <row r="9884">
      <c r="J9884" s="18"/>
      <c r="N9884" s="24"/>
      <c r="Q9884" s="24"/>
      <c r="T9884" s="24"/>
      <c r="W9884" s="24"/>
      <c r="Z9884" s="24"/>
      <c r="AC9884" s="24"/>
      <c r="AI9884" s="24"/>
      <c r="AL9884" s="24"/>
      <c r="AO9884" s="24"/>
      <c r="AR9884" s="24"/>
      <c r="AU9884" s="24"/>
    </row>
    <row r="9885">
      <c r="J9885" s="18"/>
      <c r="N9885" s="24"/>
      <c r="Q9885" s="24"/>
      <c r="T9885" s="24"/>
      <c r="W9885" s="24"/>
      <c r="Z9885" s="24"/>
      <c r="AC9885" s="24"/>
      <c r="AI9885" s="24"/>
      <c r="AL9885" s="24"/>
      <c r="AO9885" s="24"/>
      <c r="AR9885" s="24"/>
      <c r="AU9885" s="24"/>
    </row>
    <row r="9886">
      <c r="J9886" s="18"/>
      <c r="N9886" s="24"/>
      <c r="Q9886" s="24"/>
      <c r="T9886" s="24"/>
      <c r="W9886" s="24"/>
      <c r="Z9886" s="24"/>
      <c r="AC9886" s="24"/>
      <c r="AI9886" s="24"/>
      <c r="AL9886" s="24"/>
      <c r="AO9886" s="24"/>
      <c r="AR9886" s="24"/>
      <c r="AU9886" s="24"/>
    </row>
    <row r="9887">
      <c r="J9887" s="18"/>
      <c r="N9887" s="24"/>
      <c r="Q9887" s="24"/>
      <c r="T9887" s="24"/>
      <c r="W9887" s="24"/>
      <c r="Z9887" s="24"/>
      <c r="AC9887" s="24"/>
      <c r="AI9887" s="24"/>
      <c r="AL9887" s="24"/>
      <c r="AO9887" s="24"/>
      <c r="AR9887" s="24"/>
      <c r="AU9887" s="24"/>
    </row>
    <row r="9888">
      <c r="J9888" s="18"/>
      <c r="N9888" s="24"/>
      <c r="Q9888" s="24"/>
      <c r="T9888" s="24"/>
      <c r="W9888" s="24"/>
      <c r="Z9888" s="24"/>
      <c r="AC9888" s="24"/>
      <c r="AI9888" s="24"/>
      <c r="AL9888" s="24"/>
      <c r="AO9888" s="24"/>
      <c r="AR9888" s="24"/>
      <c r="AU9888" s="24"/>
    </row>
    <row r="9889">
      <c r="J9889" s="18"/>
      <c r="N9889" s="24"/>
      <c r="Q9889" s="24"/>
      <c r="T9889" s="24"/>
      <c r="W9889" s="24"/>
      <c r="Z9889" s="24"/>
      <c r="AC9889" s="24"/>
      <c r="AI9889" s="24"/>
      <c r="AL9889" s="24"/>
      <c r="AO9889" s="24"/>
      <c r="AR9889" s="24"/>
      <c r="AU9889" s="24"/>
    </row>
    <row r="9890">
      <c r="J9890" s="18"/>
      <c r="N9890" s="24"/>
      <c r="Q9890" s="24"/>
      <c r="T9890" s="24"/>
      <c r="W9890" s="24"/>
      <c r="Z9890" s="24"/>
      <c r="AC9890" s="24"/>
      <c r="AI9890" s="24"/>
      <c r="AL9890" s="24"/>
      <c r="AO9890" s="24"/>
      <c r="AR9890" s="24"/>
      <c r="AU9890" s="24"/>
    </row>
    <row r="9891">
      <c r="J9891" s="18"/>
      <c r="N9891" s="24"/>
      <c r="Q9891" s="24"/>
      <c r="T9891" s="24"/>
      <c r="W9891" s="24"/>
      <c r="Z9891" s="24"/>
      <c r="AC9891" s="24"/>
      <c r="AI9891" s="24"/>
      <c r="AL9891" s="24"/>
      <c r="AO9891" s="24"/>
      <c r="AR9891" s="24"/>
      <c r="AU9891" s="24"/>
    </row>
    <row r="9892">
      <c r="J9892" s="18"/>
      <c r="N9892" s="24"/>
      <c r="Q9892" s="24"/>
      <c r="T9892" s="24"/>
      <c r="W9892" s="24"/>
      <c r="Z9892" s="24"/>
      <c r="AC9892" s="24"/>
      <c r="AI9892" s="24"/>
      <c r="AL9892" s="24"/>
      <c r="AO9892" s="24"/>
      <c r="AR9892" s="24"/>
      <c r="AU9892" s="24"/>
    </row>
    <row r="9893">
      <c r="J9893" s="18"/>
      <c r="N9893" s="24"/>
      <c r="Q9893" s="24"/>
      <c r="T9893" s="24"/>
      <c r="W9893" s="24"/>
      <c r="Z9893" s="24"/>
      <c r="AC9893" s="24"/>
      <c r="AI9893" s="24"/>
      <c r="AL9893" s="24"/>
      <c r="AO9893" s="24"/>
      <c r="AR9893" s="24"/>
      <c r="AU9893" s="24"/>
    </row>
    <row r="9894">
      <c r="J9894" s="18"/>
      <c r="N9894" s="24"/>
      <c r="Q9894" s="24"/>
      <c r="T9894" s="24"/>
      <c r="W9894" s="24"/>
      <c r="Z9894" s="24"/>
      <c r="AC9894" s="24"/>
      <c r="AI9894" s="24"/>
      <c r="AL9894" s="24"/>
      <c r="AO9894" s="24"/>
      <c r="AR9894" s="24"/>
      <c r="AU9894" s="24"/>
    </row>
    <row r="9895">
      <c r="J9895" s="18"/>
      <c r="N9895" s="24"/>
      <c r="Q9895" s="24"/>
      <c r="T9895" s="24"/>
      <c r="W9895" s="24"/>
      <c r="Z9895" s="24"/>
      <c r="AC9895" s="24"/>
      <c r="AI9895" s="24"/>
      <c r="AL9895" s="24"/>
      <c r="AO9895" s="24"/>
      <c r="AR9895" s="24"/>
      <c r="AU9895" s="24"/>
    </row>
    <row r="9896">
      <c r="J9896" s="18"/>
      <c r="N9896" s="24"/>
      <c r="Q9896" s="24"/>
      <c r="T9896" s="24"/>
      <c r="W9896" s="24"/>
      <c r="Z9896" s="24"/>
      <c r="AC9896" s="24"/>
      <c r="AI9896" s="24"/>
      <c r="AL9896" s="24"/>
      <c r="AO9896" s="24"/>
      <c r="AR9896" s="24"/>
      <c r="AU9896" s="24"/>
    </row>
    <row r="9897">
      <c r="J9897" s="18"/>
      <c r="N9897" s="24"/>
      <c r="Q9897" s="24"/>
      <c r="T9897" s="24"/>
      <c r="W9897" s="24"/>
      <c r="Z9897" s="24"/>
      <c r="AC9897" s="24"/>
      <c r="AI9897" s="24"/>
      <c r="AL9897" s="24"/>
      <c r="AO9897" s="24"/>
      <c r="AR9897" s="24"/>
      <c r="AU9897" s="24"/>
    </row>
    <row r="9898">
      <c r="J9898" s="18"/>
      <c r="N9898" s="24"/>
      <c r="Q9898" s="24"/>
      <c r="T9898" s="24"/>
      <c r="W9898" s="24"/>
      <c r="Z9898" s="24"/>
      <c r="AC9898" s="24"/>
      <c r="AI9898" s="24"/>
      <c r="AL9898" s="24"/>
      <c r="AO9898" s="24"/>
      <c r="AR9898" s="24"/>
      <c r="AU9898" s="24"/>
    </row>
    <row r="9899">
      <c r="J9899" s="18"/>
      <c r="N9899" s="24"/>
      <c r="Q9899" s="24"/>
      <c r="T9899" s="24"/>
      <c r="W9899" s="24"/>
      <c r="Z9899" s="24"/>
      <c r="AC9899" s="24"/>
      <c r="AI9899" s="24"/>
      <c r="AL9899" s="24"/>
      <c r="AO9899" s="24"/>
      <c r="AR9899" s="24"/>
      <c r="AU9899" s="24"/>
    </row>
    <row r="9900">
      <c r="J9900" s="18"/>
      <c r="N9900" s="24"/>
      <c r="Q9900" s="24"/>
      <c r="T9900" s="24"/>
      <c r="W9900" s="24"/>
      <c r="Z9900" s="24"/>
      <c r="AC9900" s="24"/>
      <c r="AI9900" s="24"/>
      <c r="AL9900" s="24"/>
      <c r="AO9900" s="24"/>
      <c r="AR9900" s="24"/>
      <c r="AU9900" s="24"/>
    </row>
    <row r="9901">
      <c r="J9901" s="18"/>
      <c r="N9901" s="24"/>
      <c r="Q9901" s="24"/>
      <c r="T9901" s="24"/>
      <c r="W9901" s="24"/>
      <c r="Z9901" s="24"/>
      <c r="AC9901" s="24"/>
      <c r="AI9901" s="24"/>
      <c r="AL9901" s="24"/>
      <c r="AO9901" s="24"/>
      <c r="AR9901" s="24"/>
      <c r="AU9901" s="24"/>
    </row>
    <row r="9902">
      <c r="J9902" s="18"/>
      <c r="N9902" s="24"/>
      <c r="Q9902" s="24"/>
      <c r="T9902" s="24"/>
      <c r="W9902" s="24"/>
      <c r="Z9902" s="24"/>
      <c r="AC9902" s="24"/>
      <c r="AI9902" s="24"/>
      <c r="AL9902" s="24"/>
      <c r="AO9902" s="24"/>
      <c r="AR9902" s="24"/>
      <c r="AU9902" s="24"/>
    </row>
    <row r="9903">
      <c r="J9903" s="18"/>
      <c r="N9903" s="24"/>
      <c r="Q9903" s="24"/>
      <c r="T9903" s="24"/>
      <c r="W9903" s="24"/>
      <c r="Z9903" s="24"/>
      <c r="AC9903" s="24"/>
      <c r="AI9903" s="24"/>
      <c r="AL9903" s="24"/>
      <c r="AO9903" s="24"/>
      <c r="AR9903" s="24"/>
      <c r="AU9903" s="24"/>
    </row>
    <row r="9904">
      <c r="J9904" s="18"/>
      <c r="N9904" s="24"/>
      <c r="Q9904" s="24"/>
      <c r="T9904" s="24"/>
      <c r="W9904" s="24"/>
      <c r="Z9904" s="24"/>
      <c r="AC9904" s="24"/>
      <c r="AI9904" s="24"/>
      <c r="AL9904" s="24"/>
      <c r="AO9904" s="24"/>
      <c r="AR9904" s="24"/>
      <c r="AU9904" s="24"/>
    </row>
    <row r="9905">
      <c r="J9905" s="18"/>
      <c r="N9905" s="24"/>
      <c r="Q9905" s="24"/>
      <c r="T9905" s="24"/>
      <c r="W9905" s="24"/>
      <c r="Z9905" s="24"/>
      <c r="AC9905" s="24"/>
      <c r="AI9905" s="24"/>
      <c r="AL9905" s="24"/>
      <c r="AO9905" s="24"/>
      <c r="AR9905" s="24"/>
      <c r="AU9905" s="24"/>
    </row>
    <row r="9906">
      <c r="J9906" s="18"/>
      <c r="N9906" s="24"/>
      <c r="Q9906" s="24"/>
      <c r="T9906" s="24"/>
      <c r="W9906" s="24"/>
      <c r="Z9906" s="24"/>
      <c r="AC9906" s="24"/>
      <c r="AI9906" s="24"/>
      <c r="AL9906" s="24"/>
      <c r="AO9906" s="24"/>
      <c r="AR9906" s="24"/>
      <c r="AU9906" s="24"/>
    </row>
    <row r="9907">
      <c r="J9907" s="18"/>
      <c r="N9907" s="24"/>
      <c r="Q9907" s="24"/>
      <c r="T9907" s="24"/>
      <c r="W9907" s="24"/>
      <c r="Z9907" s="24"/>
      <c r="AC9907" s="24"/>
      <c r="AI9907" s="24"/>
      <c r="AL9907" s="24"/>
      <c r="AO9907" s="24"/>
      <c r="AR9907" s="24"/>
      <c r="AU9907" s="24"/>
    </row>
    <row r="9908">
      <c r="J9908" s="18"/>
      <c r="N9908" s="24"/>
      <c r="Q9908" s="24"/>
      <c r="T9908" s="24"/>
      <c r="W9908" s="24"/>
      <c r="Z9908" s="24"/>
      <c r="AC9908" s="24"/>
      <c r="AI9908" s="24"/>
      <c r="AL9908" s="24"/>
      <c r="AO9908" s="24"/>
      <c r="AR9908" s="24"/>
      <c r="AU9908" s="24"/>
    </row>
    <row r="9909">
      <c r="J9909" s="18"/>
      <c r="N9909" s="24"/>
      <c r="Q9909" s="24"/>
      <c r="T9909" s="24"/>
      <c r="W9909" s="24"/>
      <c r="Z9909" s="24"/>
      <c r="AC9909" s="24"/>
      <c r="AI9909" s="24"/>
      <c r="AL9909" s="24"/>
      <c r="AO9909" s="24"/>
      <c r="AR9909" s="24"/>
      <c r="AU9909" s="24"/>
    </row>
    <row r="9910">
      <c r="J9910" s="18"/>
      <c r="N9910" s="24"/>
      <c r="Q9910" s="24"/>
      <c r="T9910" s="24"/>
      <c r="W9910" s="24"/>
      <c r="Z9910" s="24"/>
      <c r="AC9910" s="24"/>
      <c r="AI9910" s="24"/>
      <c r="AL9910" s="24"/>
      <c r="AO9910" s="24"/>
      <c r="AR9910" s="24"/>
      <c r="AU9910" s="24"/>
    </row>
    <row r="9911">
      <c r="J9911" s="18"/>
      <c r="N9911" s="24"/>
      <c r="Q9911" s="24"/>
      <c r="T9911" s="24"/>
      <c r="W9911" s="24"/>
      <c r="Z9911" s="24"/>
      <c r="AC9911" s="24"/>
      <c r="AI9911" s="24"/>
      <c r="AL9911" s="24"/>
      <c r="AO9911" s="24"/>
      <c r="AR9911" s="24"/>
      <c r="AU9911" s="24"/>
    </row>
    <row r="9912">
      <c r="J9912" s="18"/>
      <c r="N9912" s="24"/>
      <c r="Q9912" s="24"/>
      <c r="T9912" s="24"/>
      <c r="W9912" s="24"/>
      <c r="Z9912" s="24"/>
      <c r="AC9912" s="24"/>
      <c r="AI9912" s="24"/>
      <c r="AL9912" s="24"/>
      <c r="AO9912" s="24"/>
      <c r="AR9912" s="24"/>
      <c r="AU9912" s="24"/>
    </row>
    <row r="9913">
      <c r="J9913" s="18"/>
      <c r="N9913" s="24"/>
      <c r="Q9913" s="24"/>
      <c r="T9913" s="24"/>
      <c r="W9913" s="24"/>
      <c r="Z9913" s="24"/>
      <c r="AC9913" s="24"/>
      <c r="AI9913" s="24"/>
      <c r="AL9913" s="24"/>
      <c r="AO9913" s="24"/>
      <c r="AR9913" s="24"/>
      <c r="AU9913" s="24"/>
    </row>
    <row r="9914">
      <c r="J9914" s="18"/>
      <c r="N9914" s="24"/>
      <c r="Q9914" s="24"/>
      <c r="T9914" s="24"/>
      <c r="W9914" s="24"/>
      <c r="Z9914" s="24"/>
      <c r="AC9914" s="24"/>
      <c r="AI9914" s="24"/>
      <c r="AL9914" s="24"/>
      <c r="AO9914" s="24"/>
      <c r="AR9914" s="24"/>
      <c r="AU9914" s="24"/>
    </row>
    <row r="9915">
      <c r="J9915" s="18"/>
      <c r="N9915" s="24"/>
      <c r="Q9915" s="24"/>
      <c r="T9915" s="24"/>
      <c r="W9915" s="24"/>
      <c r="Z9915" s="24"/>
      <c r="AC9915" s="24"/>
      <c r="AI9915" s="24"/>
      <c r="AL9915" s="24"/>
      <c r="AO9915" s="24"/>
      <c r="AR9915" s="24"/>
      <c r="AU9915" s="24"/>
    </row>
    <row r="9916">
      <c r="J9916" s="18"/>
      <c r="N9916" s="24"/>
      <c r="Q9916" s="24"/>
      <c r="T9916" s="24"/>
      <c r="W9916" s="24"/>
      <c r="Z9916" s="24"/>
      <c r="AC9916" s="24"/>
      <c r="AI9916" s="24"/>
      <c r="AL9916" s="24"/>
      <c r="AO9916" s="24"/>
      <c r="AR9916" s="24"/>
      <c r="AU9916" s="24"/>
    </row>
    <row r="9917">
      <c r="J9917" s="18"/>
      <c r="N9917" s="24"/>
      <c r="Q9917" s="24"/>
      <c r="T9917" s="24"/>
      <c r="W9917" s="24"/>
      <c r="Z9917" s="24"/>
      <c r="AC9917" s="24"/>
      <c r="AI9917" s="24"/>
      <c r="AL9917" s="24"/>
      <c r="AO9917" s="24"/>
      <c r="AR9917" s="24"/>
      <c r="AU9917" s="24"/>
    </row>
    <row r="9918">
      <c r="J9918" s="18"/>
      <c r="N9918" s="24"/>
      <c r="Q9918" s="24"/>
      <c r="T9918" s="24"/>
      <c r="W9918" s="24"/>
      <c r="Z9918" s="24"/>
      <c r="AC9918" s="24"/>
      <c r="AI9918" s="24"/>
      <c r="AL9918" s="24"/>
      <c r="AO9918" s="24"/>
      <c r="AR9918" s="24"/>
      <c r="AU9918" s="24"/>
    </row>
    <row r="9919">
      <c r="J9919" s="18"/>
      <c r="N9919" s="24"/>
      <c r="Q9919" s="24"/>
      <c r="T9919" s="24"/>
      <c r="W9919" s="24"/>
      <c r="Z9919" s="24"/>
      <c r="AC9919" s="24"/>
      <c r="AI9919" s="24"/>
      <c r="AL9919" s="24"/>
      <c r="AO9919" s="24"/>
      <c r="AR9919" s="24"/>
      <c r="AU9919" s="24"/>
    </row>
    <row r="9920">
      <c r="J9920" s="18"/>
      <c r="N9920" s="24"/>
      <c r="Q9920" s="24"/>
      <c r="T9920" s="24"/>
      <c r="W9920" s="24"/>
      <c r="Z9920" s="24"/>
      <c r="AC9920" s="24"/>
      <c r="AI9920" s="24"/>
      <c r="AL9920" s="24"/>
      <c r="AO9920" s="24"/>
      <c r="AR9920" s="24"/>
      <c r="AU9920" s="24"/>
    </row>
    <row r="9921">
      <c r="J9921" s="18"/>
      <c r="N9921" s="24"/>
      <c r="Q9921" s="24"/>
      <c r="T9921" s="24"/>
      <c r="W9921" s="24"/>
      <c r="Z9921" s="24"/>
      <c r="AC9921" s="24"/>
      <c r="AI9921" s="24"/>
      <c r="AL9921" s="24"/>
      <c r="AO9921" s="24"/>
      <c r="AR9921" s="24"/>
      <c r="AU9921" s="24"/>
    </row>
    <row r="9922">
      <c r="J9922" s="18"/>
      <c r="N9922" s="24"/>
      <c r="Q9922" s="24"/>
      <c r="T9922" s="24"/>
      <c r="W9922" s="24"/>
      <c r="Z9922" s="24"/>
      <c r="AC9922" s="24"/>
      <c r="AI9922" s="24"/>
      <c r="AL9922" s="24"/>
      <c r="AO9922" s="24"/>
      <c r="AR9922" s="24"/>
      <c r="AU9922" s="24"/>
    </row>
    <row r="9923">
      <c r="J9923" s="18"/>
      <c r="N9923" s="24"/>
      <c r="Q9923" s="24"/>
      <c r="T9923" s="24"/>
      <c r="W9923" s="24"/>
      <c r="Z9923" s="24"/>
      <c r="AC9923" s="24"/>
      <c r="AI9923" s="24"/>
      <c r="AL9923" s="24"/>
      <c r="AO9923" s="24"/>
      <c r="AR9923" s="24"/>
      <c r="AU9923" s="24"/>
    </row>
    <row r="9924">
      <c r="J9924" s="18"/>
      <c r="N9924" s="24"/>
      <c r="Q9924" s="24"/>
      <c r="T9924" s="24"/>
      <c r="W9924" s="24"/>
      <c r="Z9924" s="24"/>
      <c r="AC9924" s="24"/>
      <c r="AI9924" s="24"/>
      <c r="AL9924" s="24"/>
      <c r="AO9924" s="24"/>
      <c r="AR9924" s="24"/>
      <c r="AU9924" s="24"/>
    </row>
    <row r="9925">
      <c r="J9925" s="18"/>
      <c r="N9925" s="24"/>
      <c r="Q9925" s="24"/>
      <c r="T9925" s="24"/>
      <c r="W9925" s="24"/>
      <c r="Z9925" s="24"/>
      <c r="AC9925" s="24"/>
      <c r="AI9925" s="24"/>
      <c r="AL9925" s="24"/>
      <c r="AO9925" s="24"/>
      <c r="AR9925" s="24"/>
      <c r="AU9925" s="24"/>
    </row>
    <row r="9926">
      <c r="J9926" s="18"/>
      <c r="N9926" s="24"/>
      <c r="Q9926" s="24"/>
      <c r="T9926" s="24"/>
      <c r="W9926" s="24"/>
      <c r="Z9926" s="24"/>
      <c r="AC9926" s="24"/>
      <c r="AI9926" s="24"/>
      <c r="AL9926" s="24"/>
      <c r="AO9926" s="24"/>
      <c r="AR9926" s="24"/>
      <c r="AU9926" s="24"/>
    </row>
    <row r="9927">
      <c r="J9927" s="18"/>
      <c r="N9927" s="24"/>
      <c r="Q9927" s="24"/>
      <c r="T9927" s="24"/>
      <c r="W9927" s="24"/>
      <c r="Z9927" s="24"/>
      <c r="AC9927" s="24"/>
      <c r="AI9927" s="24"/>
      <c r="AL9927" s="24"/>
      <c r="AO9927" s="24"/>
      <c r="AR9927" s="24"/>
      <c r="AU9927" s="24"/>
    </row>
    <row r="9928">
      <c r="J9928" s="18"/>
      <c r="N9928" s="24"/>
      <c r="Q9928" s="24"/>
      <c r="T9928" s="24"/>
      <c r="W9928" s="24"/>
      <c r="Z9928" s="24"/>
      <c r="AC9928" s="24"/>
      <c r="AI9928" s="24"/>
      <c r="AL9928" s="24"/>
      <c r="AO9928" s="24"/>
      <c r="AR9928" s="24"/>
      <c r="AU9928" s="24"/>
    </row>
    <row r="9929">
      <c r="J9929" s="18"/>
      <c r="N9929" s="24"/>
      <c r="Q9929" s="24"/>
      <c r="T9929" s="24"/>
      <c r="W9929" s="24"/>
      <c r="Z9929" s="24"/>
      <c r="AC9929" s="24"/>
      <c r="AI9929" s="24"/>
      <c r="AL9929" s="24"/>
      <c r="AO9929" s="24"/>
      <c r="AR9929" s="24"/>
      <c r="AU9929" s="24"/>
    </row>
    <row r="9930">
      <c r="J9930" s="18"/>
      <c r="N9930" s="24"/>
      <c r="Q9930" s="24"/>
      <c r="T9930" s="24"/>
      <c r="W9930" s="24"/>
      <c r="Z9930" s="24"/>
      <c r="AC9930" s="24"/>
      <c r="AI9930" s="24"/>
      <c r="AL9930" s="24"/>
      <c r="AO9930" s="24"/>
      <c r="AR9930" s="24"/>
      <c r="AU9930" s="24"/>
    </row>
    <row r="9931">
      <c r="J9931" s="18"/>
      <c r="N9931" s="24"/>
      <c r="Q9931" s="24"/>
      <c r="T9931" s="24"/>
      <c r="W9931" s="24"/>
      <c r="Z9931" s="24"/>
      <c r="AC9931" s="24"/>
      <c r="AI9931" s="24"/>
      <c r="AL9931" s="24"/>
      <c r="AO9931" s="24"/>
      <c r="AR9931" s="24"/>
      <c r="AU9931" s="24"/>
    </row>
    <row r="9932">
      <c r="J9932" s="18"/>
      <c r="N9932" s="24"/>
      <c r="Q9932" s="24"/>
      <c r="T9932" s="24"/>
      <c r="W9932" s="24"/>
      <c r="Z9932" s="24"/>
      <c r="AC9932" s="24"/>
      <c r="AI9932" s="24"/>
      <c r="AL9932" s="24"/>
      <c r="AO9932" s="24"/>
      <c r="AR9932" s="24"/>
      <c r="AU9932" s="24"/>
    </row>
    <row r="9933">
      <c r="J9933" s="18"/>
      <c r="N9933" s="24"/>
      <c r="Q9933" s="24"/>
      <c r="T9933" s="24"/>
      <c r="W9933" s="24"/>
      <c r="Z9933" s="24"/>
      <c r="AC9933" s="24"/>
      <c r="AI9933" s="24"/>
      <c r="AL9933" s="24"/>
      <c r="AO9933" s="24"/>
      <c r="AR9933" s="24"/>
      <c r="AU9933" s="24"/>
    </row>
    <row r="9934">
      <c r="J9934" s="18"/>
      <c r="N9934" s="24"/>
      <c r="Q9934" s="24"/>
      <c r="T9934" s="24"/>
      <c r="W9934" s="24"/>
      <c r="Z9934" s="24"/>
      <c r="AC9934" s="24"/>
      <c r="AI9934" s="24"/>
      <c r="AL9934" s="24"/>
      <c r="AO9934" s="24"/>
      <c r="AR9934" s="24"/>
      <c r="AU9934" s="24"/>
    </row>
    <row r="9935">
      <c r="J9935" s="18"/>
      <c r="N9935" s="24"/>
      <c r="Q9935" s="24"/>
      <c r="T9935" s="24"/>
      <c r="W9935" s="24"/>
      <c r="Z9935" s="24"/>
      <c r="AC9935" s="24"/>
      <c r="AI9935" s="24"/>
      <c r="AL9935" s="24"/>
      <c r="AO9935" s="24"/>
      <c r="AR9935" s="24"/>
      <c r="AU9935" s="24"/>
    </row>
    <row r="9936">
      <c r="J9936" s="18"/>
      <c r="N9936" s="24"/>
      <c r="Q9936" s="24"/>
      <c r="T9936" s="24"/>
      <c r="W9936" s="24"/>
      <c r="Z9936" s="24"/>
      <c r="AC9936" s="24"/>
      <c r="AI9936" s="24"/>
      <c r="AL9936" s="24"/>
      <c r="AO9936" s="24"/>
      <c r="AR9936" s="24"/>
      <c r="AU9936" s="24"/>
    </row>
    <row r="9937">
      <c r="J9937" s="18"/>
      <c r="N9937" s="24"/>
      <c r="Q9937" s="24"/>
      <c r="T9937" s="24"/>
      <c r="W9937" s="24"/>
      <c r="Z9937" s="24"/>
      <c r="AC9937" s="24"/>
      <c r="AI9937" s="24"/>
      <c r="AL9937" s="24"/>
      <c r="AO9937" s="24"/>
      <c r="AR9937" s="24"/>
      <c r="AU9937" s="24"/>
    </row>
    <row r="9938">
      <c r="J9938" s="18"/>
      <c r="N9938" s="24"/>
      <c r="Q9938" s="24"/>
      <c r="T9938" s="24"/>
      <c r="W9938" s="24"/>
      <c r="Z9938" s="24"/>
      <c r="AC9938" s="24"/>
      <c r="AI9938" s="24"/>
      <c r="AL9938" s="24"/>
      <c r="AO9938" s="24"/>
      <c r="AR9938" s="24"/>
      <c r="AU9938" s="24"/>
    </row>
    <row r="9939">
      <c r="J9939" s="18"/>
      <c r="N9939" s="24"/>
      <c r="Q9939" s="24"/>
      <c r="T9939" s="24"/>
      <c r="W9939" s="24"/>
      <c r="Z9939" s="24"/>
      <c r="AC9939" s="24"/>
      <c r="AI9939" s="24"/>
      <c r="AL9939" s="24"/>
      <c r="AO9939" s="24"/>
      <c r="AR9939" s="24"/>
      <c r="AU9939" s="24"/>
    </row>
    <row r="9940">
      <c r="J9940" s="18"/>
      <c r="N9940" s="24"/>
      <c r="Q9940" s="24"/>
      <c r="T9940" s="24"/>
      <c r="W9940" s="24"/>
      <c r="Z9940" s="24"/>
      <c r="AC9940" s="24"/>
      <c r="AI9940" s="24"/>
      <c r="AL9940" s="24"/>
      <c r="AO9940" s="24"/>
      <c r="AR9940" s="24"/>
      <c r="AU9940" s="24"/>
    </row>
    <row r="9941">
      <c r="J9941" s="18"/>
      <c r="N9941" s="24"/>
      <c r="Q9941" s="24"/>
      <c r="T9941" s="24"/>
      <c r="W9941" s="24"/>
      <c r="Z9941" s="24"/>
      <c r="AC9941" s="24"/>
      <c r="AI9941" s="24"/>
      <c r="AL9941" s="24"/>
      <c r="AO9941" s="24"/>
      <c r="AR9941" s="24"/>
      <c r="AU9941" s="24"/>
    </row>
    <row r="9942">
      <c r="J9942" s="18"/>
      <c r="N9942" s="24"/>
      <c r="Q9942" s="24"/>
      <c r="T9942" s="24"/>
      <c r="W9942" s="24"/>
      <c r="Z9942" s="24"/>
      <c r="AC9942" s="24"/>
      <c r="AI9942" s="24"/>
      <c r="AL9942" s="24"/>
      <c r="AO9942" s="24"/>
      <c r="AR9942" s="24"/>
      <c r="AU9942" s="24"/>
    </row>
    <row r="9943">
      <c r="J9943" s="18"/>
      <c r="N9943" s="24"/>
      <c r="Q9943" s="24"/>
      <c r="T9943" s="24"/>
      <c r="W9943" s="24"/>
      <c r="Z9943" s="24"/>
      <c r="AC9943" s="24"/>
      <c r="AI9943" s="24"/>
      <c r="AL9943" s="24"/>
      <c r="AO9943" s="24"/>
      <c r="AR9943" s="24"/>
      <c r="AU9943" s="24"/>
    </row>
    <row r="9944">
      <c r="J9944" s="18"/>
      <c r="N9944" s="24"/>
      <c r="Q9944" s="24"/>
      <c r="T9944" s="24"/>
      <c r="W9944" s="24"/>
      <c r="Z9944" s="24"/>
      <c r="AC9944" s="24"/>
      <c r="AI9944" s="24"/>
      <c r="AL9944" s="24"/>
      <c r="AO9944" s="24"/>
      <c r="AR9944" s="24"/>
      <c r="AU9944" s="24"/>
    </row>
    <row r="9945">
      <c r="J9945" s="18"/>
      <c r="N9945" s="24"/>
      <c r="Q9945" s="24"/>
      <c r="T9945" s="24"/>
      <c r="W9945" s="24"/>
      <c r="Z9945" s="24"/>
      <c r="AC9945" s="24"/>
      <c r="AI9945" s="24"/>
      <c r="AL9945" s="24"/>
      <c r="AO9945" s="24"/>
      <c r="AR9945" s="24"/>
      <c r="AU9945" s="24"/>
    </row>
    <row r="9946">
      <c r="J9946" s="18"/>
      <c r="N9946" s="24"/>
      <c r="Q9946" s="24"/>
      <c r="T9946" s="24"/>
      <c r="W9946" s="24"/>
      <c r="Z9946" s="24"/>
      <c r="AC9946" s="24"/>
      <c r="AI9946" s="24"/>
      <c r="AL9946" s="24"/>
      <c r="AO9946" s="24"/>
      <c r="AR9946" s="24"/>
      <c r="AU9946" s="24"/>
    </row>
    <row r="9947">
      <c r="J9947" s="18"/>
      <c r="N9947" s="24"/>
      <c r="Q9947" s="24"/>
      <c r="T9947" s="24"/>
      <c r="W9947" s="24"/>
      <c r="Z9947" s="24"/>
      <c r="AC9947" s="24"/>
      <c r="AI9947" s="24"/>
      <c r="AL9947" s="24"/>
      <c r="AO9947" s="24"/>
      <c r="AR9947" s="24"/>
      <c r="AU9947" s="24"/>
    </row>
    <row r="9948">
      <c r="J9948" s="18"/>
      <c r="N9948" s="24"/>
      <c r="Q9948" s="24"/>
      <c r="T9948" s="24"/>
      <c r="W9948" s="24"/>
      <c r="Z9948" s="24"/>
      <c r="AC9948" s="24"/>
      <c r="AI9948" s="24"/>
      <c r="AL9948" s="24"/>
      <c r="AO9948" s="24"/>
      <c r="AR9948" s="24"/>
      <c r="AU9948" s="24"/>
    </row>
    <row r="9949">
      <c r="J9949" s="18"/>
      <c r="N9949" s="24"/>
      <c r="Q9949" s="24"/>
      <c r="T9949" s="24"/>
      <c r="W9949" s="24"/>
      <c r="Z9949" s="24"/>
      <c r="AC9949" s="24"/>
      <c r="AI9949" s="24"/>
      <c r="AL9949" s="24"/>
      <c r="AO9949" s="24"/>
      <c r="AR9949" s="24"/>
      <c r="AU9949" s="24"/>
    </row>
    <row r="9950">
      <c r="J9950" s="18"/>
      <c r="N9950" s="24"/>
      <c r="Q9950" s="24"/>
      <c r="T9950" s="24"/>
      <c r="W9950" s="24"/>
      <c r="Z9950" s="24"/>
      <c r="AC9950" s="24"/>
      <c r="AI9950" s="24"/>
      <c r="AL9950" s="24"/>
      <c r="AO9950" s="24"/>
      <c r="AR9950" s="24"/>
      <c r="AU9950" s="24"/>
    </row>
    <row r="9951">
      <c r="J9951" s="18"/>
      <c r="N9951" s="24"/>
      <c r="Q9951" s="24"/>
      <c r="T9951" s="24"/>
      <c r="W9951" s="24"/>
      <c r="Z9951" s="24"/>
      <c r="AC9951" s="24"/>
      <c r="AI9951" s="24"/>
      <c r="AL9951" s="24"/>
      <c r="AO9951" s="24"/>
      <c r="AR9951" s="24"/>
      <c r="AU9951" s="24"/>
    </row>
    <row r="9952">
      <c r="J9952" s="18"/>
      <c r="N9952" s="24"/>
      <c r="Q9952" s="24"/>
      <c r="T9952" s="24"/>
      <c r="W9952" s="24"/>
      <c r="Z9952" s="24"/>
      <c r="AC9952" s="24"/>
      <c r="AI9952" s="24"/>
      <c r="AL9952" s="24"/>
      <c r="AO9952" s="24"/>
      <c r="AR9952" s="24"/>
      <c r="AU9952" s="24"/>
    </row>
    <row r="9953">
      <c r="J9953" s="18"/>
      <c r="N9953" s="24"/>
      <c r="Q9953" s="24"/>
      <c r="T9953" s="24"/>
      <c r="W9953" s="24"/>
      <c r="Z9953" s="24"/>
      <c r="AC9953" s="24"/>
      <c r="AI9953" s="24"/>
      <c r="AL9953" s="24"/>
      <c r="AO9953" s="24"/>
      <c r="AR9953" s="24"/>
      <c r="AU9953" s="24"/>
    </row>
    <row r="9954">
      <c r="J9954" s="18"/>
      <c r="N9954" s="24"/>
      <c r="Q9954" s="24"/>
      <c r="T9954" s="24"/>
      <c r="W9954" s="24"/>
      <c r="Z9954" s="24"/>
      <c r="AC9954" s="24"/>
      <c r="AI9954" s="24"/>
      <c r="AL9954" s="24"/>
      <c r="AO9954" s="24"/>
      <c r="AR9954" s="24"/>
      <c r="AU9954" s="24"/>
    </row>
    <row r="9955">
      <c r="J9955" s="18"/>
      <c r="N9955" s="24"/>
      <c r="Q9955" s="24"/>
      <c r="T9955" s="24"/>
      <c r="W9955" s="24"/>
      <c r="Z9955" s="24"/>
      <c r="AC9955" s="24"/>
      <c r="AI9955" s="24"/>
      <c r="AL9955" s="24"/>
      <c r="AO9955" s="24"/>
      <c r="AR9955" s="24"/>
      <c r="AU9955" s="24"/>
    </row>
    <row r="9956">
      <c r="J9956" s="18"/>
      <c r="N9956" s="24"/>
      <c r="Q9956" s="24"/>
      <c r="T9956" s="24"/>
      <c r="W9956" s="24"/>
      <c r="Z9956" s="24"/>
      <c r="AC9956" s="24"/>
      <c r="AI9956" s="24"/>
      <c r="AL9956" s="24"/>
      <c r="AO9956" s="24"/>
      <c r="AR9956" s="24"/>
      <c r="AU9956" s="24"/>
    </row>
    <row r="9957">
      <c r="J9957" s="18"/>
      <c r="N9957" s="24"/>
      <c r="Q9957" s="24"/>
      <c r="T9957" s="24"/>
      <c r="W9957" s="24"/>
      <c r="Z9957" s="24"/>
      <c r="AC9957" s="24"/>
      <c r="AI9957" s="24"/>
      <c r="AL9957" s="24"/>
      <c r="AO9957" s="24"/>
      <c r="AR9957" s="24"/>
      <c r="AU9957" s="24"/>
    </row>
    <row r="9958">
      <c r="J9958" s="18"/>
      <c r="N9958" s="24"/>
      <c r="Q9958" s="24"/>
      <c r="T9958" s="24"/>
      <c r="W9958" s="24"/>
      <c r="Z9958" s="24"/>
      <c r="AC9958" s="24"/>
      <c r="AI9958" s="24"/>
      <c r="AL9958" s="24"/>
      <c r="AO9958" s="24"/>
      <c r="AR9958" s="24"/>
      <c r="AU9958" s="24"/>
    </row>
    <row r="9959">
      <c r="J9959" s="18"/>
      <c r="N9959" s="24"/>
      <c r="Q9959" s="24"/>
      <c r="T9959" s="24"/>
      <c r="W9959" s="24"/>
      <c r="Z9959" s="24"/>
      <c r="AC9959" s="24"/>
      <c r="AI9959" s="24"/>
      <c r="AL9959" s="24"/>
      <c r="AO9959" s="24"/>
      <c r="AR9959" s="24"/>
      <c r="AU9959" s="24"/>
    </row>
    <row r="9960">
      <c r="J9960" s="18"/>
      <c r="N9960" s="24"/>
      <c r="Q9960" s="24"/>
      <c r="T9960" s="24"/>
      <c r="W9960" s="24"/>
      <c r="Z9960" s="24"/>
      <c r="AC9960" s="24"/>
      <c r="AI9960" s="24"/>
      <c r="AL9960" s="24"/>
      <c r="AO9960" s="24"/>
      <c r="AR9960" s="24"/>
      <c r="AU9960" s="24"/>
    </row>
    <row r="9961">
      <c r="J9961" s="18"/>
      <c r="N9961" s="24"/>
      <c r="Q9961" s="24"/>
      <c r="T9961" s="24"/>
      <c r="W9961" s="24"/>
      <c r="Z9961" s="24"/>
      <c r="AC9961" s="24"/>
      <c r="AI9961" s="24"/>
      <c r="AL9961" s="24"/>
      <c r="AO9961" s="24"/>
      <c r="AR9961" s="24"/>
      <c r="AU9961" s="24"/>
    </row>
    <row r="9962">
      <c r="J9962" s="18"/>
      <c r="N9962" s="24"/>
      <c r="Q9962" s="24"/>
      <c r="T9962" s="24"/>
      <c r="W9962" s="24"/>
      <c r="Z9962" s="24"/>
      <c r="AC9962" s="24"/>
      <c r="AI9962" s="24"/>
      <c r="AL9962" s="24"/>
      <c r="AO9962" s="24"/>
      <c r="AR9962" s="24"/>
      <c r="AU9962" s="24"/>
    </row>
    <row r="9963">
      <c r="J9963" s="18"/>
      <c r="N9963" s="24"/>
      <c r="Q9963" s="24"/>
      <c r="T9963" s="24"/>
      <c r="W9963" s="24"/>
      <c r="Z9963" s="24"/>
      <c r="AC9963" s="24"/>
      <c r="AI9963" s="24"/>
      <c r="AL9963" s="24"/>
      <c r="AO9963" s="24"/>
      <c r="AR9963" s="24"/>
      <c r="AU9963" s="24"/>
    </row>
    <row r="9964">
      <c r="J9964" s="18"/>
      <c r="N9964" s="24"/>
      <c r="Q9964" s="24"/>
      <c r="T9964" s="24"/>
      <c r="W9964" s="24"/>
      <c r="Z9964" s="24"/>
      <c r="AC9964" s="24"/>
      <c r="AI9964" s="24"/>
      <c r="AL9964" s="24"/>
      <c r="AO9964" s="24"/>
      <c r="AR9964" s="24"/>
      <c r="AU9964" s="24"/>
    </row>
    <row r="9965">
      <c r="J9965" s="18"/>
      <c r="N9965" s="24"/>
      <c r="Q9965" s="24"/>
      <c r="T9965" s="24"/>
      <c r="W9965" s="24"/>
      <c r="Z9965" s="24"/>
      <c r="AC9965" s="24"/>
      <c r="AI9965" s="24"/>
      <c r="AL9965" s="24"/>
      <c r="AO9965" s="24"/>
      <c r="AR9965" s="24"/>
      <c r="AU9965" s="24"/>
    </row>
    <row r="9966">
      <c r="J9966" s="18"/>
      <c r="N9966" s="24"/>
      <c r="Q9966" s="24"/>
      <c r="T9966" s="24"/>
      <c r="W9966" s="24"/>
      <c r="Z9966" s="24"/>
      <c r="AC9966" s="24"/>
      <c r="AI9966" s="24"/>
      <c r="AL9966" s="24"/>
      <c r="AO9966" s="24"/>
      <c r="AR9966" s="24"/>
      <c r="AU9966" s="24"/>
    </row>
    <row r="9967">
      <c r="J9967" s="18"/>
      <c r="N9967" s="24"/>
      <c r="Q9967" s="24"/>
      <c r="T9967" s="24"/>
      <c r="W9967" s="24"/>
      <c r="Z9967" s="24"/>
      <c r="AC9967" s="24"/>
      <c r="AI9967" s="24"/>
      <c r="AL9967" s="24"/>
      <c r="AO9967" s="24"/>
      <c r="AR9967" s="24"/>
      <c r="AU9967" s="24"/>
    </row>
    <row r="9968">
      <c r="J9968" s="18"/>
      <c r="N9968" s="24"/>
      <c r="Q9968" s="24"/>
      <c r="T9968" s="24"/>
      <c r="W9968" s="24"/>
      <c r="Z9968" s="24"/>
      <c r="AC9968" s="24"/>
      <c r="AI9968" s="24"/>
      <c r="AL9968" s="24"/>
      <c r="AO9968" s="24"/>
      <c r="AR9968" s="24"/>
      <c r="AU9968" s="24"/>
    </row>
    <row r="9969">
      <c r="J9969" s="18"/>
      <c r="N9969" s="24"/>
      <c r="Q9969" s="24"/>
      <c r="T9969" s="24"/>
      <c r="W9969" s="24"/>
      <c r="Z9969" s="24"/>
      <c r="AC9969" s="24"/>
      <c r="AI9969" s="24"/>
      <c r="AL9969" s="24"/>
      <c r="AO9969" s="24"/>
      <c r="AR9969" s="24"/>
      <c r="AU9969" s="24"/>
    </row>
    <row r="9970">
      <c r="J9970" s="18"/>
      <c r="N9970" s="24"/>
      <c r="Q9970" s="24"/>
      <c r="T9970" s="24"/>
      <c r="W9970" s="24"/>
      <c r="Z9970" s="24"/>
      <c r="AC9970" s="24"/>
      <c r="AI9970" s="24"/>
      <c r="AL9970" s="24"/>
      <c r="AO9970" s="24"/>
      <c r="AR9970" s="24"/>
      <c r="AU9970" s="24"/>
    </row>
    <row r="9971">
      <c r="J9971" s="18"/>
      <c r="N9971" s="24"/>
      <c r="Q9971" s="24"/>
      <c r="T9971" s="24"/>
      <c r="W9971" s="24"/>
      <c r="Z9971" s="24"/>
      <c r="AC9971" s="24"/>
      <c r="AI9971" s="24"/>
      <c r="AL9971" s="24"/>
      <c r="AO9971" s="24"/>
      <c r="AR9971" s="24"/>
      <c r="AU9971" s="24"/>
    </row>
    <row r="9972">
      <c r="J9972" s="18"/>
      <c r="N9972" s="24"/>
      <c r="Q9972" s="24"/>
      <c r="T9972" s="24"/>
      <c r="W9972" s="24"/>
      <c r="Z9972" s="24"/>
      <c r="AC9972" s="24"/>
      <c r="AI9972" s="24"/>
      <c r="AL9972" s="24"/>
      <c r="AO9972" s="24"/>
      <c r="AR9972" s="24"/>
      <c r="AU9972" s="24"/>
    </row>
    <row r="9973">
      <c r="J9973" s="18"/>
      <c r="N9973" s="24"/>
      <c r="Q9973" s="24"/>
      <c r="T9973" s="24"/>
      <c r="W9973" s="24"/>
      <c r="Z9973" s="24"/>
      <c r="AC9973" s="24"/>
      <c r="AI9973" s="24"/>
      <c r="AL9973" s="24"/>
      <c r="AO9973" s="24"/>
      <c r="AR9973" s="24"/>
      <c r="AU9973" s="24"/>
    </row>
    <row r="9974">
      <c r="J9974" s="18"/>
      <c r="N9974" s="24"/>
      <c r="Q9974" s="24"/>
      <c r="T9974" s="24"/>
      <c r="W9974" s="24"/>
      <c r="Z9974" s="24"/>
      <c r="AC9974" s="24"/>
      <c r="AI9974" s="24"/>
      <c r="AL9974" s="24"/>
      <c r="AO9974" s="24"/>
      <c r="AR9974" s="24"/>
      <c r="AU9974" s="24"/>
    </row>
    <row r="9975">
      <c r="J9975" s="18"/>
      <c r="N9975" s="24"/>
      <c r="Q9975" s="24"/>
      <c r="T9975" s="24"/>
      <c r="W9975" s="24"/>
      <c r="Z9975" s="24"/>
      <c r="AC9975" s="24"/>
      <c r="AI9975" s="24"/>
      <c r="AL9975" s="24"/>
      <c r="AO9975" s="24"/>
      <c r="AR9975" s="24"/>
      <c r="AU9975" s="24"/>
    </row>
    <row r="9976">
      <c r="J9976" s="18"/>
      <c r="N9976" s="24"/>
      <c r="Q9976" s="24"/>
      <c r="T9976" s="24"/>
      <c r="W9976" s="24"/>
      <c r="Z9976" s="24"/>
      <c r="AC9976" s="24"/>
      <c r="AI9976" s="24"/>
      <c r="AL9976" s="24"/>
      <c r="AO9976" s="24"/>
      <c r="AR9976" s="24"/>
      <c r="AU9976" s="24"/>
    </row>
    <row r="9977">
      <c r="J9977" s="18"/>
      <c r="N9977" s="24"/>
      <c r="Q9977" s="24"/>
      <c r="T9977" s="24"/>
      <c r="W9977" s="24"/>
      <c r="Z9977" s="24"/>
      <c r="AC9977" s="24"/>
      <c r="AI9977" s="24"/>
      <c r="AL9977" s="24"/>
      <c r="AO9977" s="24"/>
      <c r="AR9977" s="24"/>
      <c r="AU9977" s="24"/>
    </row>
    <row r="9978">
      <c r="J9978" s="18"/>
      <c r="N9978" s="24"/>
      <c r="Q9978" s="24"/>
      <c r="T9978" s="24"/>
      <c r="W9978" s="24"/>
      <c r="Z9978" s="24"/>
      <c r="AC9978" s="24"/>
      <c r="AI9978" s="24"/>
      <c r="AL9978" s="24"/>
      <c r="AO9978" s="24"/>
      <c r="AR9978" s="24"/>
      <c r="AU9978" s="24"/>
    </row>
    <row r="9979">
      <c r="J9979" s="18"/>
      <c r="N9979" s="24"/>
      <c r="Q9979" s="24"/>
      <c r="T9979" s="24"/>
      <c r="W9979" s="24"/>
      <c r="Z9979" s="24"/>
      <c r="AC9979" s="24"/>
      <c r="AI9979" s="24"/>
      <c r="AL9979" s="24"/>
      <c r="AO9979" s="24"/>
      <c r="AR9979" s="24"/>
      <c r="AU9979" s="24"/>
    </row>
    <row r="9980">
      <c r="J9980" s="18"/>
      <c r="N9980" s="24"/>
      <c r="Q9980" s="24"/>
      <c r="T9980" s="24"/>
      <c r="W9980" s="24"/>
      <c r="Z9980" s="24"/>
      <c r="AC9980" s="24"/>
      <c r="AI9980" s="24"/>
      <c r="AL9980" s="24"/>
      <c r="AO9980" s="24"/>
      <c r="AR9980" s="24"/>
      <c r="AU9980" s="24"/>
    </row>
    <row r="9981">
      <c r="J9981" s="18"/>
      <c r="N9981" s="24"/>
      <c r="Q9981" s="24"/>
      <c r="T9981" s="24"/>
      <c r="W9981" s="24"/>
      <c r="Z9981" s="24"/>
      <c r="AC9981" s="24"/>
      <c r="AI9981" s="24"/>
      <c r="AL9981" s="24"/>
      <c r="AO9981" s="24"/>
      <c r="AR9981" s="24"/>
      <c r="AU9981" s="24"/>
    </row>
    <row r="9982">
      <c r="J9982" s="18"/>
      <c r="N9982" s="24"/>
      <c r="Q9982" s="24"/>
      <c r="T9982" s="24"/>
      <c r="W9982" s="24"/>
      <c r="Z9982" s="24"/>
      <c r="AC9982" s="24"/>
      <c r="AI9982" s="24"/>
      <c r="AL9982" s="24"/>
      <c r="AO9982" s="24"/>
      <c r="AR9982" s="24"/>
      <c r="AU9982" s="24"/>
    </row>
    <row r="9983">
      <c r="J9983" s="18"/>
      <c r="N9983" s="24"/>
      <c r="Q9983" s="24"/>
      <c r="T9983" s="24"/>
      <c r="W9983" s="24"/>
      <c r="Z9983" s="24"/>
      <c r="AC9983" s="24"/>
      <c r="AI9983" s="24"/>
      <c r="AL9983" s="24"/>
      <c r="AO9983" s="24"/>
      <c r="AR9983" s="24"/>
      <c r="AU9983" s="24"/>
    </row>
    <row r="9984">
      <c r="J9984" s="18"/>
      <c r="N9984" s="24"/>
      <c r="Q9984" s="24"/>
      <c r="T9984" s="24"/>
      <c r="W9984" s="24"/>
      <c r="Z9984" s="24"/>
      <c r="AC9984" s="24"/>
      <c r="AI9984" s="24"/>
      <c r="AL9984" s="24"/>
      <c r="AO9984" s="24"/>
      <c r="AR9984" s="24"/>
      <c r="AU9984" s="24"/>
    </row>
    <row r="9985">
      <c r="J9985" s="18"/>
      <c r="N9985" s="24"/>
      <c r="Q9985" s="24"/>
      <c r="T9985" s="24"/>
      <c r="W9985" s="24"/>
      <c r="Z9985" s="24"/>
      <c r="AC9985" s="24"/>
      <c r="AI9985" s="24"/>
      <c r="AL9985" s="24"/>
      <c r="AO9985" s="24"/>
      <c r="AR9985" s="24"/>
      <c r="AU9985" s="24"/>
    </row>
    <row r="9986">
      <c r="J9986" s="18"/>
      <c r="N9986" s="24"/>
      <c r="Q9986" s="24"/>
      <c r="T9986" s="24"/>
      <c r="W9986" s="24"/>
      <c r="Z9986" s="24"/>
      <c r="AC9986" s="24"/>
      <c r="AI9986" s="24"/>
      <c r="AL9986" s="24"/>
      <c r="AO9986" s="24"/>
      <c r="AR9986" s="24"/>
      <c r="AU9986" s="24"/>
    </row>
    <row r="9987">
      <c r="J9987" s="18"/>
      <c r="N9987" s="24"/>
      <c r="Q9987" s="24"/>
      <c r="T9987" s="24"/>
      <c r="W9987" s="24"/>
      <c r="Z9987" s="24"/>
      <c r="AC9987" s="24"/>
      <c r="AI9987" s="24"/>
      <c r="AL9987" s="24"/>
      <c r="AO9987" s="24"/>
      <c r="AR9987" s="24"/>
      <c r="AU9987" s="24"/>
    </row>
    <row r="9988">
      <c r="J9988" s="18"/>
      <c r="N9988" s="24"/>
      <c r="Q9988" s="24"/>
      <c r="T9988" s="24"/>
      <c r="W9988" s="24"/>
      <c r="Z9988" s="24"/>
      <c r="AC9988" s="24"/>
      <c r="AI9988" s="24"/>
      <c r="AL9988" s="24"/>
      <c r="AO9988" s="24"/>
      <c r="AR9988" s="24"/>
      <c r="AU9988" s="24"/>
    </row>
    <row r="9989">
      <c r="J9989" s="18"/>
      <c r="N9989" s="24"/>
      <c r="Q9989" s="24"/>
      <c r="T9989" s="24"/>
      <c r="W9989" s="24"/>
      <c r="Z9989" s="24"/>
      <c r="AC9989" s="24"/>
      <c r="AI9989" s="24"/>
      <c r="AL9989" s="24"/>
      <c r="AO9989" s="24"/>
      <c r="AR9989" s="24"/>
      <c r="AU9989" s="24"/>
    </row>
    <row r="9990">
      <c r="J9990" s="18"/>
      <c r="N9990" s="24"/>
      <c r="Q9990" s="24"/>
      <c r="T9990" s="24"/>
      <c r="W9990" s="24"/>
      <c r="Z9990" s="24"/>
      <c r="AC9990" s="24"/>
      <c r="AI9990" s="24"/>
      <c r="AL9990" s="24"/>
      <c r="AO9990" s="24"/>
      <c r="AR9990" s="24"/>
      <c r="AU9990" s="24"/>
    </row>
    <row r="9991">
      <c r="J9991" s="18"/>
      <c r="N9991" s="24"/>
      <c r="Q9991" s="24"/>
      <c r="T9991" s="24"/>
      <c r="W9991" s="24"/>
      <c r="Z9991" s="24"/>
      <c r="AC9991" s="24"/>
      <c r="AI9991" s="24"/>
      <c r="AL9991" s="24"/>
      <c r="AO9991" s="24"/>
      <c r="AR9991" s="24"/>
      <c r="AU9991" s="24"/>
    </row>
    <row r="9992">
      <c r="J9992" s="18"/>
      <c r="N9992" s="24"/>
      <c r="Q9992" s="24"/>
      <c r="T9992" s="24"/>
      <c r="W9992" s="24"/>
      <c r="Z9992" s="24"/>
      <c r="AC9992" s="24"/>
      <c r="AI9992" s="24"/>
      <c r="AL9992" s="24"/>
      <c r="AO9992" s="24"/>
      <c r="AR9992" s="24"/>
      <c r="AU9992" s="24"/>
    </row>
    <row r="9993">
      <c r="J9993" s="18"/>
      <c r="N9993" s="24"/>
      <c r="Q9993" s="24"/>
      <c r="T9993" s="24"/>
      <c r="W9993" s="24"/>
      <c r="Z9993" s="24"/>
      <c r="AC9993" s="24"/>
      <c r="AI9993" s="24"/>
      <c r="AL9993" s="24"/>
      <c r="AO9993" s="24"/>
      <c r="AR9993" s="24"/>
      <c r="AU9993" s="24"/>
    </row>
    <row r="9994">
      <c r="J9994" s="18"/>
      <c r="N9994" s="24"/>
      <c r="Q9994" s="24"/>
      <c r="T9994" s="24"/>
      <c r="W9994" s="24"/>
      <c r="Z9994" s="24"/>
      <c r="AC9994" s="24"/>
      <c r="AI9994" s="24"/>
      <c r="AL9994" s="24"/>
      <c r="AO9994" s="24"/>
      <c r="AR9994" s="24"/>
      <c r="AU9994" s="24"/>
    </row>
    <row r="9995">
      <c r="J9995" s="18"/>
      <c r="N9995" s="24"/>
      <c r="Q9995" s="24"/>
      <c r="T9995" s="24"/>
      <c r="W9995" s="24"/>
      <c r="Z9995" s="24"/>
      <c r="AC9995" s="24"/>
      <c r="AI9995" s="24"/>
      <c r="AL9995" s="24"/>
      <c r="AO9995" s="24"/>
      <c r="AR9995" s="24"/>
      <c r="AU9995" s="24"/>
    </row>
    <row r="9996">
      <c r="J9996" s="18"/>
      <c r="N9996" s="24"/>
      <c r="Q9996" s="24"/>
      <c r="T9996" s="24"/>
      <c r="W9996" s="24"/>
      <c r="Z9996" s="24"/>
      <c r="AC9996" s="24"/>
      <c r="AI9996" s="24"/>
      <c r="AL9996" s="24"/>
      <c r="AO9996" s="24"/>
      <c r="AR9996" s="24"/>
      <c r="AU9996" s="24"/>
    </row>
    <row r="9997">
      <c r="J9997" s="18"/>
      <c r="N9997" s="24"/>
      <c r="Q9997" s="24"/>
      <c r="T9997" s="24"/>
      <c r="W9997" s="24"/>
      <c r="Z9997" s="24"/>
      <c r="AC9997" s="24"/>
      <c r="AI9997" s="24"/>
      <c r="AL9997" s="24"/>
      <c r="AO9997" s="24"/>
      <c r="AR9997" s="24"/>
      <c r="AU9997" s="24"/>
    </row>
    <row r="9998">
      <c r="J9998" s="18"/>
      <c r="N9998" s="24"/>
      <c r="Q9998" s="24"/>
      <c r="T9998" s="24"/>
      <c r="W9998" s="24"/>
      <c r="Z9998" s="24"/>
      <c r="AC9998" s="24"/>
      <c r="AI9998" s="24"/>
      <c r="AL9998" s="24"/>
      <c r="AO9998" s="24"/>
      <c r="AR9998" s="24"/>
      <c r="AU9998" s="24"/>
    </row>
    <row r="9999">
      <c r="J9999" s="18"/>
      <c r="N9999" s="24"/>
      <c r="Q9999" s="24"/>
      <c r="T9999" s="24"/>
      <c r="W9999" s="24"/>
      <c r="Z9999" s="24"/>
      <c r="AC9999" s="24"/>
      <c r="AI9999" s="24"/>
      <c r="AL9999" s="24"/>
      <c r="AO9999" s="24"/>
      <c r="AR9999" s="24"/>
      <c r="AU9999" s="24"/>
    </row>
    <row r="10000">
      <c r="J10000" s="18"/>
      <c r="N10000" s="24"/>
      <c r="Q10000" s="24"/>
      <c r="T10000" s="24"/>
      <c r="W10000" s="24"/>
      <c r="Z10000" s="24"/>
      <c r="AC10000" s="24"/>
      <c r="AI10000" s="24"/>
      <c r="AL10000" s="24"/>
      <c r="AO10000" s="24"/>
      <c r="AR10000" s="24"/>
      <c r="AU10000" s="24"/>
    </row>
    <row r="10001">
      <c r="J10001" s="18"/>
      <c r="N10001" s="24"/>
      <c r="Q10001" s="24"/>
      <c r="T10001" s="24"/>
      <c r="W10001" s="24"/>
      <c r="Z10001" s="24"/>
      <c r="AC10001" s="24"/>
      <c r="AI10001" s="24"/>
      <c r="AL10001" s="24"/>
      <c r="AO10001" s="24"/>
      <c r="AR10001" s="24"/>
      <c r="AU10001" s="24"/>
    </row>
    <row r="10002">
      <c r="J10002" s="18"/>
      <c r="N10002" s="24"/>
      <c r="Q10002" s="24"/>
      <c r="T10002" s="24"/>
      <c r="W10002" s="24"/>
      <c r="Z10002" s="24"/>
      <c r="AC10002" s="24"/>
      <c r="AI10002" s="24"/>
      <c r="AL10002" s="24"/>
      <c r="AO10002" s="24"/>
      <c r="AR10002" s="24"/>
      <c r="AU10002" s="24"/>
    </row>
    <row r="10003">
      <c r="J10003" s="18"/>
      <c r="N10003" s="24"/>
      <c r="Q10003" s="24"/>
      <c r="T10003" s="24"/>
      <c r="W10003" s="24"/>
      <c r="Z10003" s="24"/>
      <c r="AC10003" s="24"/>
      <c r="AI10003" s="24"/>
      <c r="AL10003" s="24"/>
      <c r="AO10003" s="24"/>
      <c r="AR10003" s="24"/>
      <c r="AU10003" s="24"/>
    </row>
    <row r="10004">
      <c r="J10004" s="18"/>
      <c r="N10004" s="24"/>
      <c r="Q10004" s="24"/>
      <c r="T10004" s="24"/>
      <c r="W10004" s="24"/>
      <c r="Z10004" s="24"/>
      <c r="AC10004" s="24"/>
      <c r="AI10004" s="24"/>
      <c r="AL10004" s="24"/>
      <c r="AO10004" s="24"/>
      <c r="AR10004" s="24"/>
      <c r="AU10004" s="24"/>
    </row>
    <row r="10005">
      <c r="J10005" s="18"/>
      <c r="N10005" s="24"/>
      <c r="Q10005" s="24"/>
      <c r="T10005" s="24"/>
      <c r="W10005" s="24"/>
      <c r="Z10005" s="24"/>
      <c r="AC10005" s="24"/>
      <c r="AI10005" s="24"/>
      <c r="AL10005" s="24"/>
      <c r="AO10005" s="24"/>
      <c r="AR10005" s="24"/>
      <c r="AU10005" s="24"/>
    </row>
    <row r="10006">
      <c r="J10006" s="18"/>
      <c r="N10006" s="24"/>
      <c r="Q10006" s="24"/>
      <c r="T10006" s="24"/>
      <c r="W10006" s="24"/>
      <c r="Z10006" s="24"/>
      <c r="AC10006" s="24"/>
      <c r="AI10006" s="24"/>
      <c r="AL10006" s="24"/>
      <c r="AO10006" s="24"/>
      <c r="AR10006" s="24"/>
      <c r="AU10006" s="24"/>
    </row>
    <row r="10007">
      <c r="J10007" s="18"/>
      <c r="N10007" s="24"/>
      <c r="Q10007" s="24"/>
      <c r="T10007" s="24"/>
      <c r="W10007" s="24"/>
      <c r="Z10007" s="24"/>
      <c r="AC10007" s="24"/>
      <c r="AI10007" s="24"/>
      <c r="AL10007" s="24"/>
      <c r="AO10007" s="24"/>
      <c r="AR10007" s="24"/>
      <c r="AU10007" s="24"/>
    </row>
    <row r="10008">
      <c r="J10008" s="18"/>
      <c r="N10008" s="24"/>
      <c r="Q10008" s="24"/>
      <c r="T10008" s="24"/>
      <c r="W10008" s="24"/>
      <c r="Z10008" s="24"/>
      <c r="AC10008" s="24"/>
      <c r="AI10008" s="24"/>
      <c r="AL10008" s="24"/>
      <c r="AO10008" s="24"/>
      <c r="AR10008" s="24"/>
      <c r="AU10008" s="24"/>
    </row>
    <row r="10009">
      <c r="J10009" s="18"/>
      <c r="N10009" s="24"/>
      <c r="Q10009" s="24"/>
      <c r="T10009" s="24"/>
      <c r="W10009" s="24"/>
      <c r="Z10009" s="24"/>
      <c r="AC10009" s="24"/>
      <c r="AI10009" s="24"/>
      <c r="AL10009" s="24"/>
      <c r="AO10009" s="24"/>
      <c r="AR10009" s="24"/>
      <c r="AU10009" s="24"/>
    </row>
    <row r="10010">
      <c r="J10010" s="18"/>
      <c r="N10010" s="24"/>
      <c r="Q10010" s="24"/>
      <c r="T10010" s="24"/>
      <c r="W10010" s="24"/>
      <c r="Z10010" s="24"/>
      <c r="AC10010" s="24"/>
      <c r="AI10010" s="24"/>
      <c r="AL10010" s="24"/>
      <c r="AO10010" s="24"/>
      <c r="AR10010" s="24"/>
      <c r="AU10010" s="24"/>
    </row>
    <row r="10011">
      <c r="J10011" s="18"/>
      <c r="N10011" s="24"/>
      <c r="Q10011" s="24"/>
      <c r="T10011" s="24"/>
      <c r="W10011" s="24"/>
      <c r="Z10011" s="24"/>
      <c r="AC10011" s="24"/>
      <c r="AI10011" s="24"/>
      <c r="AL10011" s="24"/>
      <c r="AO10011" s="24"/>
      <c r="AR10011" s="24"/>
      <c r="AU10011" s="24"/>
    </row>
    <row r="10012">
      <c r="J10012" s="18"/>
      <c r="N10012" s="24"/>
      <c r="Q10012" s="24"/>
      <c r="T10012" s="24"/>
      <c r="W10012" s="24"/>
      <c r="Z10012" s="24"/>
      <c r="AC10012" s="24"/>
      <c r="AI10012" s="24"/>
      <c r="AL10012" s="24"/>
      <c r="AO10012" s="24"/>
      <c r="AR10012" s="24"/>
      <c r="AU10012" s="24"/>
    </row>
    <row r="10013">
      <c r="J10013" s="18"/>
      <c r="N10013" s="24"/>
      <c r="Q10013" s="24"/>
      <c r="T10013" s="24"/>
      <c r="W10013" s="24"/>
      <c r="Z10013" s="24"/>
      <c r="AC10013" s="24"/>
      <c r="AI10013" s="24"/>
      <c r="AL10013" s="24"/>
      <c r="AO10013" s="24"/>
      <c r="AR10013" s="24"/>
      <c r="AU10013" s="24"/>
    </row>
    <row r="10014">
      <c r="J10014" s="18"/>
      <c r="N10014" s="24"/>
      <c r="Q10014" s="24"/>
      <c r="T10014" s="24"/>
      <c r="W10014" s="24"/>
      <c r="Z10014" s="24"/>
      <c r="AC10014" s="24"/>
      <c r="AI10014" s="24"/>
      <c r="AL10014" s="24"/>
      <c r="AO10014" s="24"/>
      <c r="AR10014" s="24"/>
      <c r="AU10014" s="24"/>
    </row>
    <row r="10015">
      <c r="J10015" s="18"/>
      <c r="N10015" s="24"/>
      <c r="Q10015" s="24"/>
      <c r="T10015" s="24"/>
      <c r="W10015" s="24"/>
      <c r="Z10015" s="24"/>
      <c r="AC10015" s="24"/>
      <c r="AI10015" s="24"/>
      <c r="AL10015" s="24"/>
      <c r="AO10015" s="24"/>
      <c r="AR10015" s="24"/>
      <c r="AU10015" s="24"/>
    </row>
    <row r="10016">
      <c r="J10016" s="18"/>
      <c r="N10016" s="24"/>
      <c r="Q10016" s="24"/>
      <c r="T10016" s="24"/>
      <c r="W10016" s="24"/>
      <c r="Z10016" s="24"/>
      <c r="AC10016" s="24"/>
      <c r="AI10016" s="24"/>
      <c r="AL10016" s="24"/>
      <c r="AO10016" s="24"/>
      <c r="AR10016" s="24"/>
      <c r="AU10016" s="24"/>
    </row>
    <row r="10017">
      <c r="J10017" s="18"/>
      <c r="N10017" s="24"/>
      <c r="Q10017" s="24"/>
      <c r="T10017" s="24"/>
      <c r="W10017" s="24"/>
      <c r="Z10017" s="24"/>
      <c r="AC10017" s="24"/>
      <c r="AI10017" s="24"/>
      <c r="AL10017" s="24"/>
      <c r="AO10017" s="24"/>
      <c r="AR10017" s="24"/>
      <c r="AU10017" s="24"/>
    </row>
    <row r="10018">
      <c r="J10018" s="18"/>
      <c r="N10018" s="24"/>
      <c r="Q10018" s="24"/>
      <c r="T10018" s="24"/>
      <c r="W10018" s="24"/>
      <c r="Z10018" s="24"/>
      <c r="AC10018" s="24"/>
      <c r="AI10018" s="24"/>
      <c r="AL10018" s="24"/>
      <c r="AO10018" s="24"/>
      <c r="AR10018" s="24"/>
      <c r="AU10018" s="24"/>
    </row>
    <row r="10019">
      <c r="J10019" s="18"/>
      <c r="N10019" s="24"/>
      <c r="Q10019" s="24"/>
      <c r="T10019" s="24"/>
      <c r="W10019" s="24"/>
      <c r="Z10019" s="24"/>
      <c r="AC10019" s="24"/>
      <c r="AI10019" s="24"/>
      <c r="AL10019" s="24"/>
      <c r="AO10019" s="24"/>
      <c r="AR10019" s="24"/>
      <c r="AU10019" s="24"/>
    </row>
    <row r="10020">
      <c r="J10020" s="18"/>
      <c r="N10020" s="24"/>
      <c r="Q10020" s="24"/>
      <c r="T10020" s="24"/>
      <c r="W10020" s="24"/>
      <c r="Z10020" s="24"/>
      <c r="AC10020" s="24"/>
      <c r="AI10020" s="24"/>
      <c r="AL10020" s="24"/>
      <c r="AO10020" s="24"/>
      <c r="AR10020" s="24"/>
      <c r="AU10020" s="24"/>
    </row>
    <row r="10021">
      <c r="J10021" s="18"/>
      <c r="N10021" s="24"/>
      <c r="Q10021" s="24"/>
      <c r="T10021" s="24"/>
      <c r="W10021" s="24"/>
      <c r="Z10021" s="24"/>
      <c r="AC10021" s="24"/>
      <c r="AI10021" s="24"/>
      <c r="AL10021" s="24"/>
      <c r="AO10021" s="24"/>
      <c r="AR10021" s="24"/>
      <c r="AU10021" s="24"/>
    </row>
    <row r="10022">
      <c r="J10022" s="18"/>
      <c r="N10022" s="24"/>
      <c r="Q10022" s="24"/>
      <c r="T10022" s="24"/>
      <c r="W10022" s="24"/>
      <c r="Z10022" s="24"/>
      <c r="AC10022" s="24"/>
      <c r="AI10022" s="24"/>
      <c r="AL10022" s="24"/>
      <c r="AO10022" s="24"/>
      <c r="AR10022" s="24"/>
      <c r="AU10022" s="24"/>
    </row>
    <row r="10023">
      <c r="J10023" s="18"/>
      <c r="N10023" s="24"/>
      <c r="Q10023" s="24"/>
      <c r="T10023" s="24"/>
      <c r="W10023" s="24"/>
      <c r="Z10023" s="24"/>
      <c r="AC10023" s="24"/>
      <c r="AI10023" s="24"/>
      <c r="AL10023" s="24"/>
      <c r="AO10023" s="24"/>
      <c r="AR10023" s="24"/>
      <c r="AU10023" s="24"/>
    </row>
    <row r="10024">
      <c r="J10024" s="18"/>
      <c r="N10024" s="24"/>
      <c r="Q10024" s="24"/>
      <c r="T10024" s="24"/>
      <c r="W10024" s="24"/>
      <c r="Z10024" s="24"/>
      <c r="AC10024" s="24"/>
      <c r="AI10024" s="24"/>
      <c r="AL10024" s="24"/>
      <c r="AO10024" s="24"/>
      <c r="AR10024" s="24"/>
      <c r="AU10024" s="24"/>
    </row>
    <row r="10025">
      <c r="J10025" s="18"/>
      <c r="N10025" s="24"/>
      <c r="Q10025" s="24"/>
      <c r="T10025" s="24"/>
      <c r="W10025" s="24"/>
      <c r="Z10025" s="24"/>
      <c r="AC10025" s="24"/>
      <c r="AI10025" s="24"/>
      <c r="AL10025" s="24"/>
      <c r="AO10025" s="24"/>
      <c r="AR10025" s="24"/>
      <c r="AU10025" s="24"/>
    </row>
    <row r="10026">
      <c r="J10026" s="18"/>
      <c r="N10026" s="24"/>
      <c r="Q10026" s="24"/>
      <c r="T10026" s="24"/>
      <c r="W10026" s="24"/>
      <c r="Z10026" s="24"/>
      <c r="AC10026" s="24"/>
      <c r="AI10026" s="24"/>
      <c r="AL10026" s="24"/>
      <c r="AO10026" s="24"/>
      <c r="AR10026" s="24"/>
      <c r="AU10026" s="24"/>
    </row>
    <row r="10027">
      <c r="J10027" s="18"/>
      <c r="N10027" s="24"/>
      <c r="Q10027" s="24"/>
      <c r="T10027" s="24"/>
      <c r="W10027" s="24"/>
      <c r="Z10027" s="24"/>
      <c r="AC10027" s="24"/>
      <c r="AI10027" s="24"/>
      <c r="AL10027" s="24"/>
      <c r="AO10027" s="24"/>
      <c r="AR10027" s="24"/>
      <c r="AU10027" s="24"/>
    </row>
    <row r="10028">
      <c r="J10028" s="18"/>
      <c r="N10028" s="24"/>
      <c r="Q10028" s="24"/>
      <c r="T10028" s="24"/>
      <c r="W10028" s="24"/>
      <c r="Z10028" s="24"/>
      <c r="AC10028" s="24"/>
      <c r="AI10028" s="24"/>
      <c r="AL10028" s="24"/>
      <c r="AO10028" s="24"/>
      <c r="AR10028" s="24"/>
      <c r="AU10028" s="24"/>
    </row>
    <row r="10029">
      <c r="J10029" s="18"/>
      <c r="N10029" s="24"/>
      <c r="Q10029" s="24"/>
      <c r="T10029" s="24"/>
      <c r="W10029" s="24"/>
      <c r="Z10029" s="24"/>
      <c r="AC10029" s="24"/>
      <c r="AI10029" s="24"/>
      <c r="AL10029" s="24"/>
      <c r="AO10029" s="24"/>
      <c r="AR10029" s="24"/>
      <c r="AU10029" s="24"/>
    </row>
    <row r="10030">
      <c r="J10030" s="18"/>
      <c r="N10030" s="24"/>
      <c r="Q10030" s="24"/>
      <c r="T10030" s="24"/>
      <c r="W10030" s="24"/>
      <c r="Z10030" s="24"/>
      <c r="AC10030" s="24"/>
      <c r="AI10030" s="24"/>
      <c r="AL10030" s="24"/>
      <c r="AO10030" s="24"/>
      <c r="AR10030" s="24"/>
      <c r="AU10030" s="24"/>
    </row>
    <row r="10031">
      <c r="J10031" s="18"/>
      <c r="N10031" s="24"/>
      <c r="Q10031" s="24"/>
      <c r="T10031" s="24"/>
      <c r="W10031" s="24"/>
      <c r="Z10031" s="24"/>
      <c r="AC10031" s="24"/>
      <c r="AI10031" s="24"/>
      <c r="AL10031" s="24"/>
      <c r="AO10031" s="24"/>
      <c r="AR10031" s="24"/>
      <c r="AU10031" s="24"/>
    </row>
    <row r="10032">
      <c r="J10032" s="18"/>
      <c r="N10032" s="24"/>
      <c r="Q10032" s="24"/>
      <c r="T10032" s="24"/>
      <c r="W10032" s="24"/>
      <c r="Z10032" s="24"/>
      <c r="AC10032" s="24"/>
      <c r="AI10032" s="24"/>
      <c r="AL10032" s="24"/>
      <c r="AO10032" s="24"/>
      <c r="AR10032" s="24"/>
      <c r="AU10032" s="24"/>
    </row>
    <row r="10033">
      <c r="J10033" s="18"/>
      <c r="N10033" s="24"/>
      <c r="Q10033" s="24"/>
      <c r="T10033" s="24"/>
      <c r="W10033" s="24"/>
      <c r="Z10033" s="24"/>
      <c r="AC10033" s="24"/>
      <c r="AI10033" s="24"/>
      <c r="AL10033" s="24"/>
      <c r="AO10033" s="24"/>
      <c r="AR10033" s="24"/>
      <c r="AU10033" s="24"/>
    </row>
    <row r="10034">
      <c r="J10034" s="18"/>
      <c r="N10034" s="24"/>
      <c r="Q10034" s="24"/>
      <c r="T10034" s="24"/>
      <c r="W10034" s="24"/>
      <c r="Z10034" s="24"/>
      <c r="AC10034" s="24"/>
      <c r="AI10034" s="24"/>
      <c r="AL10034" s="24"/>
      <c r="AO10034" s="24"/>
      <c r="AR10034" s="24"/>
      <c r="AU10034" s="24"/>
    </row>
    <row r="10035">
      <c r="J10035" s="18"/>
      <c r="N10035" s="24"/>
      <c r="Q10035" s="24"/>
      <c r="T10035" s="24"/>
      <c r="W10035" s="24"/>
      <c r="Z10035" s="24"/>
      <c r="AC10035" s="24"/>
      <c r="AI10035" s="24"/>
      <c r="AL10035" s="24"/>
      <c r="AO10035" s="24"/>
      <c r="AR10035" s="24"/>
      <c r="AU10035" s="24"/>
    </row>
    <row r="10036">
      <c r="J10036" s="18"/>
      <c r="N10036" s="24"/>
      <c r="Q10036" s="24"/>
      <c r="T10036" s="24"/>
      <c r="W10036" s="24"/>
      <c r="Z10036" s="24"/>
      <c r="AC10036" s="24"/>
      <c r="AI10036" s="24"/>
      <c r="AL10036" s="24"/>
      <c r="AO10036" s="24"/>
      <c r="AR10036" s="24"/>
      <c r="AU10036" s="24"/>
    </row>
    <row r="10037">
      <c r="J10037" s="18"/>
      <c r="N10037" s="24"/>
      <c r="Q10037" s="24"/>
      <c r="T10037" s="24"/>
      <c r="W10037" s="24"/>
      <c r="Z10037" s="24"/>
      <c r="AC10037" s="24"/>
      <c r="AI10037" s="24"/>
      <c r="AL10037" s="24"/>
      <c r="AO10037" s="24"/>
      <c r="AR10037" s="24"/>
      <c r="AU10037" s="24"/>
    </row>
    <row r="10038">
      <c r="J10038" s="18"/>
      <c r="N10038" s="24"/>
      <c r="Q10038" s="24"/>
      <c r="T10038" s="24"/>
      <c r="W10038" s="24"/>
      <c r="Z10038" s="24"/>
      <c r="AC10038" s="24"/>
      <c r="AI10038" s="24"/>
      <c r="AL10038" s="24"/>
      <c r="AO10038" s="24"/>
      <c r="AR10038" s="24"/>
      <c r="AU10038" s="24"/>
    </row>
    <row r="10039">
      <c r="J10039" s="18"/>
      <c r="N10039" s="24"/>
      <c r="Q10039" s="24"/>
      <c r="T10039" s="24"/>
      <c r="W10039" s="24"/>
      <c r="Z10039" s="24"/>
      <c r="AC10039" s="24"/>
      <c r="AI10039" s="24"/>
      <c r="AL10039" s="24"/>
      <c r="AO10039" s="24"/>
      <c r="AR10039" s="24"/>
      <c r="AU10039" s="24"/>
    </row>
    <row r="10040">
      <c r="J10040" s="18"/>
      <c r="N10040" s="24"/>
      <c r="Q10040" s="24"/>
      <c r="T10040" s="24"/>
      <c r="W10040" s="24"/>
      <c r="Z10040" s="24"/>
      <c r="AC10040" s="24"/>
      <c r="AI10040" s="24"/>
      <c r="AL10040" s="24"/>
      <c r="AO10040" s="24"/>
      <c r="AR10040" s="24"/>
      <c r="AU10040" s="24"/>
    </row>
    <row r="10041">
      <c r="J10041" s="18"/>
      <c r="N10041" s="24"/>
      <c r="Q10041" s="24"/>
      <c r="T10041" s="24"/>
      <c r="W10041" s="24"/>
      <c r="Z10041" s="24"/>
      <c r="AC10041" s="24"/>
      <c r="AI10041" s="24"/>
      <c r="AL10041" s="24"/>
      <c r="AO10041" s="24"/>
      <c r="AR10041" s="24"/>
      <c r="AU10041" s="24"/>
    </row>
    <row r="10042">
      <c r="J10042" s="18"/>
      <c r="N10042" s="24"/>
      <c r="Q10042" s="24"/>
      <c r="T10042" s="24"/>
      <c r="W10042" s="24"/>
      <c r="Z10042" s="24"/>
      <c r="AC10042" s="24"/>
      <c r="AI10042" s="24"/>
      <c r="AL10042" s="24"/>
      <c r="AO10042" s="24"/>
      <c r="AR10042" s="24"/>
      <c r="AU10042" s="24"/>
    </row>
    <row r="10043">
      <c r="J10043" s="18"/>
      <c r="N10043" s="24"/>
      <c r="Q10043" s="24"/>
      <c r="T10043" s="24"/>
      <c r="W10043" s="24"/>
      <c r="Z10043" s="24"/>
      <c r="AC10043" s="24"/>
      <c r="AI10043" s="24"/>
      <c r="AL10043" s="24"/>
      <c r="AO10043" s="24"/>
      <c r="AR10043" s="24"/>
      <c r="AU10043" s="24"/>
    </row>
    <row r="10044">
      <c r="J10044" s="18"/>
      <c r="N10044" s="24"/>
      <c r="Q10044" s="24"/>
      <c r="T10044" s="24"/>
      <c r="W10044" s="24"/>
      <c r="Z10044" s="24"/>
      <c r="AC10044" s="24"/>
      <c r="AI10044" s="24"/>
      <c r="AL10044" s="24"/>
      <c r="AO10044" s="24"/>
      <c r="AR10044" s="24"/>
      <c r="AU10044" s="24"/>
    </row>
    <row r="10045">
      <c r="J10045" s="18"/>
      <c r="N10045" s="24"/>
      <c r="Q10045" s="24"/>
      <c r="T10045" s="24"/>
      <c r="W10045" s="24"/>
      <c r="Z10045" s="24"/>
      <c r="AC10045" s="24"/>
      <c r="AI10045" s="24"/>
      <c r="AL10045" s="24"/>
      <c r="AO10045" s="24"/>
      <c r="AR10045" s="24"/>
      <c r="AU10045" s="24"/>
    </row>
    <row r="10046">
      <c r="J10046" s="18"/>
      <c r="N10046" s="24"/>
      <c r="Q10046" s="24"/>
      <c r="T10046" s="24"/>
      <c r="W10046" s="24"/>
      <c r="Z10046" s="24"/>
      <c r="AC10046" s="24"/>
      <c r="AI10046" s="24"/>
      <c r="AL10046" s="24"/>
      <c r="AO10046" s="24"/>
      <c r="AR10046" s="24"/>
      <c r="AU10046" s="24"/>
    </row>
    <row r="10047">
      <c r="J10047" s="18"/>
      <c r="N10047" s="24"/>
      <c r="Q10047" s="24"/>
      <c r="T10047" s="24"/>
      <c r="W10047" s="24"/>
      <c r="Z10047" s="24"/>
      <c r="AC10047" s="24"/>
      <c r="AI10047" s="24"/>
      <c r="AL10047" s="24"/>
      <c r="AO10047" s="24"/>
      <c r="AR10047" s="24"/>
      <c r="AU10047" s="24"/>
    </row>
    <row r="10048">
      <c r="J10048" s="18"/>
      <c r="N10048" s="24"/>
      <c r="Q10048" s="24"/>
      <c r="T10048" s="24"/>
      <c r="W10048" s="24"/>
      <c r="Z10048" s="24"/>
      <c r="AC10048" s="24"/>
      <c r="AI10048" s="24"/>
      <c r="AL10048" s="24"/>
      <c r="AO10048" s="24"/>
      <c r="AR10048" s="24"/>
      <c r="AU10048" s="24"/>
    </row>
    <row r="10049">
      <c r="J10049" s="18"/>
      <c r="N10049" s="24"/>
      <c r="Q10049" s="24"/>
      <c r="T10049" s="24"/>
      <c r="W10049" s="24"/>
      <c r="Z10049" s="24"/>
      <c r="AC10049" s="24"/>
      <c r="AI10049" s="24"/>
      <c r="AL10049" s="24"/>
      <c r="AO10049" s="24"/>
      <c r="AR10049" s="24"/>
      <c r="AU10049" s="24"/>
    </row>
    <row r="10050">
      <c r="J10050" s="18"/>
      <c r="N10050" s="24"/>
      <c r="Q10050" s="24"/>
      <c r="T10050" s="24"/>
      <c r="W10050" s="24"/>
      <c r="Z10050" s="24"/>
      <c r="AC10050" s="24"/>
      <c r="AI10050" s="24"/>
      <c r="AL10050" s="24"/>
      <c r="AO10050" s="24"/>
      <c r="AR10050" s="24"/>
      <c r="AU10050" s="24"/>
    </row>
    <row r="10051">
      <c r="J10051" s="18"/>
      <c r="N10051" s="24"/>
      <c r="Q10051" s="24"/>
      <c r="T10051" s="24"/>
      <c r="W10051" s="24"/>
      <c r="Z10051" s="24"/>
      <c r="AC10051" s="24"/>
      <c r="AI10051" s="24"/>
      <c r="AL10051" s="24"/>
      <c r="AO10051" s="24"/>
      <c r="AR10051" s="24"/>
      <c r="AU10051" s="24"/>
    </row>
    <row r="10052">
      <c r="J10052" s="18"/>
      <c r="N10052" s="24"/>
      <c r="Q10052" s="24"/>
      <c r="T10052" s="24"/>
      <c r="W10052" s="24"/>
      <c r="Z10052" s="24"/>
      <c r="AC10052" s="24"/>
      <c r="AI10052" s="24"/>
      <c r="AL10052" s="24"/>
      <c r="AO10052" s="24"/>
      <c r="AR10052" s="24"/>
      <c r="AU10052" s="24"/>
    </row>
    <row r="10053">
      <c r="J10053" s="18"/>
      <c r="N10053" s="24"/>
      <c r="Q10053" s="24"/>
      <c r="T10053" s="24"/>
      <c r="W10053" s="24"/>
      <c r="Z10053" s="24"/>
      <c r="AC10053" s="24"/>
      <c r="AI10053" s="24"/>
      <c r="AL10053" s="24"/>
      <c r="AO10053" s="24"/>
      <c r="AR10053" s="24"/>
      <c r="AU10053" s="24"/>
    </row>
    <row r="10054">
      <c r="J10054" s="18"/>
      <c r="N10054" s="24"/>
      <c r="Q10054" s="24"/>
      <c r="T10054" s="24"/>
      <c r="W10054" s="24"/>
      <c r="Z10054" s="24"/>
      <c r="AC10054" s="24"/>
      <c r="AI10054" s="24"/>
      <c r="AL10054" s="24"/>
      <c r="AO10054" s="24"/>
      <c r="AR10054" s="24"/>
      <c r="AU10054" s="24"/>
    </row>
    <row r="10055">
      <c r="J10055" s="18"/>
      <c r="N10055" s="24"/>
      <c r="Q10055" s="24"/>
      <c r="T10055" s="24"/>
      <c r="W10055" s="24"/>
      <c r="Z10055" s="24"/>
      <c r="AC10055" s="24"/>
      <c r="AI10055" s="24"/>
      <c r="AL10055" s="24"/>
      <c r="AO10055" s="24"/>
      <c r="AR10055" s="24"/>
      <c r="AU10055" s="24"/>
    </row>
    <row r="10056">
      <c r="J10056" s="18"/>
      <c r="N10056" s="24"/>
      <c r="Q10056" s="24"/>
      <c r="T10056" s="24"/>
      <c r="W10056" s="24"/>
      <c r="Z10056" s="24"/>
      <c r="AC10056" s="24"/>
      <c r="AI10056" s="24"/>
      <c r="AL10056" s="24"/>
      <c r="AO10056" s="24"/>
      <c r="AR10056" s="24"/>
      <c r="AU10056" s="24"/>
    </row>
    <row r="10057">
      <c r="J10057" s="18"/>
      <c r="N10057" s="24"/>
      <c r="Q10057" s="24"/>
      <c r="T10057" s="24"/>
      <c r="W10057" s="24"/>
      <c r="Z10057" s="24"/>
      <c r="AC10057" s="24"/>
      <c r="AI10057" s="24"/>
      <c r="AL10057" s="24"/>
      <c r="AO10057" s="24"/>
      <c r="AR10057" s="24"/>
      <c r="AU10057" s="24"/>
    </row>
    <row r="10058">
      <c r="J10058" s="18"/>
      <c r="N10058" s="24"/>
      <c r="Q10058" s="24"/>
      <c r="T10058" s="24"/>
      <c r="W10058" s="24"/>
      <c r="Z10058" s="24"/>
      <c r="AC10058" s="24"/>
      <c r="AI10058" s="24"/>
      <c r="AL10058" s="24"/>
      <c r="AO10058" s="24"/>
      <c r="AR10058" s="24"/>
      <c r="AU10058" s="24"/>
    </row>
    <row r="10059">
      <c r="J10059" s="18"/>
      <c r="N10059" s="24"/>
      <c r="Q10059" s="24"/>
      <c r="T10059" s="24"/>
      <c r="W10059" s="24"/>
      <c r="Z10059" s="24"/>
      <c r="AC10059" s="24"/>
      <c r="AI10059" s="24"/>
      <c r="AL10059" s="24"/>
      <c r="AO10059" s="24"/>
      <c r="AR10059" s="24"/>
      <c r="AU10059" s="24"/>
    </row>
    <row r="10060">
      <c r="J10060" s="18"/>
      <c r="N10060" s="24"/>
      <c r="Q10060" s="24"/>
      <c r="T10060" s="24"/>
      <c r="W10060" s="24"/>
      <c r="Z10060" s="24"/>
      <c r="AC10060" s="24"/>
      <c r="AI10060" s="24"/>
      <c r="AL10060" s="24"/>
      <c r="AO10060" s="24"/>
      <c r="AR10060" s="24"/>
      <c r="AU10060" s="24"/>
    </row>
    <row r="10061">
      <c r="J10061" s="18"/>
      <c r="N10061" s="24"/>
      <c r="Q10061" s="24"/>
      <c r="T10061" s="24"/>
      <c r="W10061" s="24"/>
      <c r="Z10061" s="24"/>
      <c r="AC10061" s="24"/>
      <c r="AI10061" s="24"/>
      <c r="AL10061" s="24"/>
      <c r="AO10061" s="24"/>
      <c r="AR10061" s="24"/>
      <c r="AU10061" s="24"/>
    </row>
    <row r="10062">
      <c r="J10062" s="18"/>
      <c r="N10062" s="24"/>
      <c r="Q10062" s="24"/>
      <c r="T10062" s="24"/>
      <c r="W10062" s="24"/>
      <c r="Z10062" s="24"/>
      <c r="AC10062" s="24"/>
      <c r="AI10062" s="24"/>
      <c r="AL10062" s="24"/>
      <c r="AO10062" s="24"/>
      <c r="AR10062" s="24"/>
      <c r="AU10062" s="24"/>
    </row>
    <row r="10063">
      <c r="J10063" s="18"/>
      <c r="N10063" s="24"/>
      <c r="Q10063" s="24"/>
      <c r="T10063" s="24"/>
      <c r="W10063" s="24"/>
      <c r="Z10063" s="24"/>
      <c r="AC10063" s="24"/>
      <c r="AI10063" s="24"/>
      <c r="AL10063" s="24"/>
      <c r="AO10063" s="24"/>
      <c r="AR10063" s="24"/>
      <c r="AU10063" s="24"/>
    </row>
    <row r="10064">
      <c r="J10064" s="18"/>
      <c r="N10064" s="24"/>
      <c r="Q10064" s="24"/>
      <c r="T10064" s="24"/>
      <c r="W10064" s="24"/>
      <c r="Z10064" s="24"/>
      <c r="AC10064" s="24"/>
      <c r="AI10064" s="24"/>
      <c r="AL10064" s="24"/>
      <c r="AO10064" s="24"/>
      <c r="AR10064" s="24"/>
      <c r="AU10064" s="24"/>
    </row>
    <row r="10065">
      <c r="J10065" s="18"/>
      <c r="N10065" s="24"/>
      <c r="Q10065" s="24"/>
      <c r="T10065" s="24"/>
      <c r="W10065" s="24"/>
      <c r="Z10065" s="24"/>
      <c r="AC10065" s="24"/>
      <c r="AI10065" s="24"/>
      <c r="AL10065" s="24"/>
      <c r="AO10065" s="24"/>
      <c r="AR10065" s="24"/>
      <c r="AU10065" s="24"/>
    </row>
    <row r="10066">
      <c r="J10066" s="18"/>
      <c r="N10066" s="24"/>
      <c r="Q10066" s="24"/>
      <c r="T10066" s="24"/>
      <c r="W10066" s="24"/>
      <c r="Z10066" s="24"/>
      <c r="AC10066" s="24"/>
      <c r="AI10066" s="24"/>
      <c r="AL10066" s="24"/>
      <c r="AO10066" s="24"/>
      <c r="AR10066" s="24"/>
      <c r="AU10066" s="24"/>
    </row>
    <row r="10067">
      <c r="J10067" s="18"/>
      <c r="N10067" s="24"/>
      <c r="Q10067" s="24"/>
      <c r="T10067" s="24"/>
      <c r="W10067" s="24"/>
      <c r="Z10067" s="24"/>
      <c r="AC10067" s="24"/>
      <c r="AI10067" s="24"/>
      <c r="AL10067" s="24"/>
      <c r="AO10067" s="24"/>
      <c r="AR10067" s="24"/>
      <c r="AU10067" s="24"/>
    </row>
    <row r="10068">
      <c r="J10068" s="18"/>
      <c r="N10068" s="24"/>
      <c r="Q10068" s="24"/>
      <c r="T10068" s="24"/>
      <c r="W10068" s="24"/>
      <c r="Z10068" s="24"/>
      <c r="AC10068" s="24"/>
      <c r="AI10068" s="24"/>
      <c r="AL10068" s="24"/>
      <c r="AO10068" s="24"/>
      <c r="AR10068" s="24"/>
      <c r="AU10068" s="24"/>
    </row>
    <row r="10069">
      <c r="J10069" s="18"/>
      <c r="N10069" s="24"/>
      <c r="Q10069" s="24"/>
      <c r="T10069" s="24"/>
      <c r="W10069" s="24"/>
      <c r="Z10069" s="24"/>
      <c r="AC10069" s="24"/>
      <c r="AI10069" s="24"/>
      <c r="AL10069" s="24"/>
      <c r="AO10069" s="24"/>
      <c r="AR10069" s="24"/>
      <c r="AU10069" s="24"/>
    </row>
    <row r="10070">
      <c r="J10070" s="18"/>
      <c r="N10070" s="24"/>
      <c r="Q10070" s="24"/>
      <c r="T10070" s="24"/>
      <c r="W10070" s="24"/>
      <c r="Z10070" s="24"/>
      <c r="AC10070" s="24"/>
      <c r="AI10070" s="24"/>
      <c r="AL10070" s="24"/>
      <c r="AO10070" s="24"/>
      <c r="AR10070" s="24"/>
      <c r="AU10070" s="24"/>
    </row>
    <row r="10071">
      <c r="J10071" s="18"/>
      <c r="N10071" s="24"/>
      <c r="Q10071" s="24"/>
      <c r="T10071" s="24"/>
      <c r="W10071" s="24"/>
      <c r="Z10071" s="24"/>
      <c r="AC10071" s="24"/>
      <c r="AI10071" s="24"/>
      <c r="AL10071" s="24"/>
      <c r="AO10071" s="24"/>
      <c r="AR10071" s="24"/>
      <c r="AU10071" s="24"/>
    </row>
    <row r="10072">
      <c r="J10072" s="18"/>
      <c r="N10072" s="24"/>
      <c r="Q10072" s="24"/>
      <c r="T10072" s="24"/>
      <c r="W10072" s="24"/>
      <c r="Z10072" s="24"/>
      <c r="AC10072" s="24"/>
      <c r="AI10072" s="24"/>
      <c r="AL10072" s="24"/>
      <c r="AO10072" s="24"/>
      <c r="AR10072" s="24"/>
      <c r="AU10072" s="24"/>
    </row>
    <row r="10073">
      <c r="J10073" s="18"/>
      <c r="N10073" s="24"/>
      <c r="Q10073" s="24"/>
      <c r="T10073" s="24"/>
      <c r="W10073" s="24"/>
      <c r="Z10073" s="24"/>
      <c r="AC10073" s="24"/>
      <c r="AI10073" s="24"/>
      <c r="AL10073" s="24"/>
      <c r="AO10073" s="24"/>
      <c r="AR10073" s="24"/>
      <c r="AU10073" s="24"/>
    </row>
    <row r="10074">
      <c r="J10074" s="18"/>
      <c r="N10074" s="24"/>
      <c r="Q10074" s="24"/>
      <c r="T10074" s="24"/>
      <c r="W10074" s="24"/>
      <c r="Z10074" s="24"/>
      <c r="AC10074" s="24"/>
      <c r="AI10074" s="24"/>
      <c r="AL10074" s="24"/>
      <c r="AO10074" s="24"/>
      <c r="AR10074" s="24"/>
      <c r="AU10074" s="24"/>
    </row>
    <row r="10075">
      <c r="J10075" s="18"/>
      <c r="N10075" s="24"/>
      <c r="Q10075" s="24"/>
      <c r="T10075" s="24"/>
      <c r="W10075" s="24"/>
      <c r="Z10075" s="24"/>
      <c r="AC10075" s="24"/>
      <c r="AI10075" s="24"/>
      <c r="AL10075" s="24"/>
      <c r="AO10075" s="24"/>
      <c r="AR10075" s="24"/>
      <c r="AU10075" s="24"/>
    </row>
    <row r="10076">
      <c r="J10076" s="18"/>
      <c r="N10076" s="24"/>
      <c r="Q10076" s="24"/>
      <c r="T10076" s="24"/>
      <c r="W10076" s="24"/>
      <c r="Z10076" s="24"/>
      <c r="AC10076" s="24"/>
      <c r="AI10076" s="24"/>
      <c r="AL10076" s="24"/>
      <c r="AO10076" s="24"/>
      <c r="AR10076" s="24"/>
      <c r="AU10076" s="24"/>
    </row>
    <row r="10077">
      <c r="J10077" s="18"/>
      <c r="N10077" s="24"/>
      <c r="Q10077" s="24"/>
      <c r="T10077" s="24"/>
      <c r="W10077" s="24"/>
      <c r="Z10077" s="24"/>
      <c r="AC10077" s="24"/>
      <c r="AI10077" s="24"/>
      <c r="AL10077" s="24"/>
      <c r="AO10077" s="24"/>
      <c r="AR10077" s="24"/>
      <c r="AU10077" s="24"/>
    </row>
    <row r="10078">
      <c r="J10078" s="18"/>
      <c r="N10078" s="24"/>
      <c r="Q10078" s="24"/>
      <c r="T10078" s="24"/>
      <c r="W10078" s="24"/>
      <c r="Z10078" s="24"/>
      <c r="AC10078" s="24"/>
      <c r="AI10078" s="24"/>
      <c r="AL10078" s="24"/>
      <c r="AO10078" s="24"/>
      <c r="AR10078" s="24"/>
      <c r="AU10078" s="24"/>
    </row>
    <row r="10079">
      <c r="J10079" s="18"/>
      <c r="N10079" s="24"/>
      <c r="Q10079" s="24"/>
      <c r="T10079" s="24"/>
      <c r="W10079" s="24"/>
      <c r="Z10079" s="24"/>
      <c r="AC10079" s="24"/>
      <c r="AI10079" s="24"/>
      <c r="AL10079" s="24"/>
      <c r="AO10079" s="24"/>
      <c r="AR10079" s="24"/>
      <c r="AU10079" s="24"/>
    </row>
    <row r="10080">
      <c r="J10080" s="18"/>
      <c r="N10080" s="24"/>
      <c r="Q10080" s="24"/>
      <c r="T10080" s="24"/>
      <c r="W10080" s="24"/>
      <c r="Z10080" s="24"/>
      <c r="AC10080" s="24"/>
      <c r="AI10080" s="24"/>
      <c r="AL10080" s="24"/>
      <c r="AO10080" s="24"/>
      <c r="AR10080" s="24"/>
      <c r="AU10080" s="24"/>
    </row>
    <row r="10081">
      <c r="J10081" s="18"/>
      <c r="N10081" s="24"/>
      <c r="Q10081" s="24"/>
      <c r="T10081" s="24"/>
      <c r="W10081" s="24"/>
      <c r="Z10081" s="24"/>
      <c r="AC10081" s="24"/>
      <c r="AI10081" s="24"/>
      <c r="AL10081" s="24"/>
      <c r="AO10081" s="24"/>
      <c r="AR10081" s="24"/>
      <c r="AU10081" s="24"/>
    </row>
    <row r="10082">
      <c r="J10082" s="18"/>
      <c r="N10082" s="24"/>
      <c r="Q10082" s="24"/>
      <c r="T10082" s="24"/>
      <c r="W10082" s="24"/>
      <c r="Z10082" s="24"/>
      <c r="AC10082" s="24"/>
      <c r="AI10082" s="24"/>
      <c r="AL10082" s="24"/>
      <c r="AO10082" s="24"/>
      <c r="AR10082" s="24"/>
      <c r="AU10082" s="24"/>
    </row>
    <row r="10083">
      <c r="J10083" s="18"/>
      <c r="N10083" s="24"/>
      <c r="Q10083" s="24"/>
      <c r="T10083" s="24"/>
      <c r="W10083" s="24"/>
      <c r="Z10083" s="24"/>
      <c r="AC10083" s="24"/>
      <c r="AI10083" s="24"/>
      <c r="AL10083" s="24"/>
      <c r="AO10083" s="24"/>
      <c r="AR10083" s="24"/>
      <c r="AU10083" s="24"/>
    </row>
    <row r="10084">
      <c r="J10084" s="18"/>
      <c r="N10084" s="24"/>
      <c r="Q10084" s="24"/>
      <c r="T10084" s="24"/>
      <c r="W10084" s="24"/>
      <c r="Z10084" s="24"/>
      <c r="AC10084" s="24"/>
      <c r="AI10084" s="24"/>
      <c r="AL10084" s="24"/>
      <c r="AO10084" s="24"/>
      <c r="AR10084" s="24"/>
      <c r="AU10084" s="24"/>
    </row>
    <row r="10085">
      <c r="J10085" s="18"/>
      <c r="N10085" s="24"/>
      <c r="Q10085" s="24"/>
      <c r="T10085" s="24"/>
      <c r="W10085" s="24"/>
      <c r="Z10085" s="24"/>
      <c r="AC10085" s="24"/>
      <c r="AI10085" s="24"/>
      <c r="AL10085" s="24"/>
      <c r="AO10085" s="24"/>
      <c r="AR10085" s="24"/>
      <c r="AU10085" s="24"/>
    </row>
    <row r="10086">
      <c r="J10086" s="18"/>
      <c r="N10086" s="24"/>
      <c r="Q10086" s="24"/>
      <c r="T10086" s="24"/>
      <c r="W10086" s="24"/>
      <c r="Z10086" s="24"/>
      <c r="AC10086" s="24"/>
      <c r="AI10086" s="24"/>
      <c r="AL10086" s="24"/>
      <c r="AO10086" s="24"/>
      <c r="AR10086" s="24"/>
      <c r="AU10086" s="24"/>
    </row>
    <row r="10087">
      <c r="J10087" s="18"/>
      <c r="N10087" s="24"/>
      <c r="Q10087" s="24"/>
      <c r="T10087" s="24"/>
      <c r="W10087" s="24"/>
      <c r="Z10087" s="24"/>
      <c r="AC10087" s="24"/>
      <c r="AI10087" s="24"/>
      <c r="AL10087" s="24"/>
      <c r="AO10087" s="24"/>
      <c r="AR10087" s="24"/>
      <c r="AU10087" s="24"/>
    </row>
    <row r="10088">
      <c r="J10088" s="18"/>
      <c r="N10088" s="24"/>
      <c r="Q10088" s="24"/>
      <c r="T10088" s="24"/>
      <c r="W10088" s="24"/>
      <c r="Z10088" s="24"/>
      <c r="AC10088" s="24"/>
      <c r="AI10088" s="24"/>
      <c r="AL10088" s="24"/>
      <c r="AO10088" s="24"/>
      <c r="AR10088" s="24"/>
      <c r="AU10088" s="24"/>
    </row>
    <row r="10089">
      <c r="J10089" s="18"/>
      <c r="N10089" s="24"/>
      <c r="Q10089" s="24"/>
      <c r="T10089" s="24"/>
      <c r="W10089" s="24"/>
      <c r="Z10089" s="24"/>
      <c r="AC10089" s="24"/>
      <c r="AI10089" s="24"/>
      <c r="AL10089" s="24"/>
      <c r="AO10089" s="24"/>
      <c r="AR10089" s="24"/>
      <c r="AU10089" s="24"/>
    </row>
    <row r="10090">
      <c r="J10090" s="18"/>
      <c r="N10090" s="24"/>
      <c r="Q10090" s="24"/>
      <c r="T10090" s="24"/>
      <c r="W10090" s="24"/>
      <c r="Z10090" s="24"/>
      <c r="AC10090" s="24"/>
      <c r="AI10090" s="24"/>
      <c r="AL10090" s="24"/>
      <c r="AO10090" s="24"/>
      <c r="AR10090" s="24"/>
      <c r="AU10090" s="24"/>
    </row>
    <row r="10091">
      <c r="J10091" s="18"/>
      <c r="N10091" s="24"/>
      <c r="Q10091" s="24"/>
      <c r="T10091" s="24"/>
      <c r="W10091" s="24"/>
      <c r="Z10091" s="24"/>
      <c r="AC10091" s="24"/>
      <c r="AI10091" s="24"/>
      <c r="AL10091" s="24"/>
      <c r="AO10091" s="24"/>
      <c r="AR10091" s="24"/>
      <c r="AU10091" s="24"/>
    </row>
    <row r="10092">
      <c r="J10092" s="18"/>
      <c r="N10092" s="24"/>
      <c r="Q10092" s="24"/>
      <c r="T10092" s="24"/>
      <c r="W10092" s="24"/>
      <c r="Z10092" s="24"/>
      <c r="AC10092" s="24"/>
      <c r="AI10092" s="24"/>
      <c r="AL10092" s="24"/>
      <c r="AO10092" s="24"/>
      <c r="AR10092" s="24"/>
      <c r="AU10092" s="24"/>
    </row>
    <row r="10093">
      <c r="J10093" s="18"/>
      <c r="N10093" s="24"/>
      <c r="Q10093" s="24"/>
      <c r="T10093" s="24"/>
      <c r="W10093" s="24"/>
      <c r="Z10093" s="24"/>
      <c r="AC10093" s="24"/>
      <c r="AI10093" s="24"/>
      <c r="AL10093" s="24"/>
      <c r="AO10093" s="24"/>
      <c r="AR10093" s="24"/>
      <c r="AU10093" s="24"/>
    </row>
    <row r="10094">
      <c r="J10094" s="18"/>
      <c r="N10094" s="24"/>
      <c r="Q10094" s="24"/>
      <c r="T10094" s="24"/>
      <c r="W10094" s="24"/>
      <c r="Z10094" s="24"/>
      <c r="AC10094" s="24"/>
      <c r="AI10094" s="24"/>
      <c r="AL10094" s="24"/>
      <c r="AO10094" s="24"/>
      <c r="AR10094" s="24"/>
      <c r="AU10094" s="24"/>
    </row>
    <row r="10095">
      <c r="J10095" s="18"/>
      <c r="N10095" s="24"/>
      <c r="Q10095" s="24"/>
      <c r="T10095" s="24"/>
      <c r="W10095" s="24"/>
      <c r="Z10095" s="24"/>
      <c r="AC10095" s="24"/>
      <c r="AI10095" s="24"/>
      <c r="AL10095" s="24"/>
      <c r="AO10095" s="24"/>
      <c r="AR10095" s="24"/>
      <c r="AU10095" s="24"/>
    </row>
    <row r="10096">
      <c r="J10096" s="18"/>
      <c r="N10096" s="24"/>
      <c r="Q10096" s="24"/>
      <c r="T10096" s="24"/>
      <c r="W10096" s="24"/>
      <c r="Z10096" s="24"/>
      <c r="AC10096" s="24"/>
      <c r="AI10096" s="24"/>
      <c r="AL10096" s="24"/>
      <c r="AO10096" s="24"/>
      <c r="AR10096" s="24"/>
      <c r="AU10096" s="24"/>
    </row>
    <row r="10097">
      <c r="J10097" s="18"/>
      <c r="N10097" s="24"/>
      <c r="Q10097" s="24"/>
      <c r="T10097" s="24"/>
      <c r="W10097" s="24"/>
      <c r="Z10097" s="24"/>
      <c r="AC10097" s="24"/>
      <c r="AI10097" s="24"/>
      <c r="AL10097" s="24"/>
      <c r="AO10097" s="24"/>
      <c r="AR10097" s="24"/>
      <c r="AU10097" s="24"/>
    </row>
    <row r="10098">
      <c r="J10098" s="18"/>
      <c r="N10098" s="24"/>
      <c r="Q10098" s="24"/>
      <c r="T10098" s="24"/>
      <c r="W10098" s="24"/>
      <c r="Z10098" s="24"/>
      <c r="AC10098" s="24"/>
      <c r="AI10098" s="24"/>
      <c r="AL10098" s="24"/>
      <c r="AO10098" s="24"/>
      <c r="AR10098" s="24"/>
      <c r="AU10098" s="24"/>
    </row>
    <row r="10099">
      <c r="J10099" s="18"/>
      <c r="N10099" s="24"/>
      <c r="Q10099" s="24"/>
      <c r="T10099" s="24"/>
      <c r="W10099" s="24"/>
      <c r="Z10099" s="24"/>
      <c r="AC10099" s="24"/>
      <c r="AI10099" s="24"/>
      <c r="AL10099" s="24"/>
      <c r="AO10099" s="24"/>
      <c r="AR10099" s="24"/>
      <c r="AU10099" s="24"/>
    </row>
    <row r="10100">
      <c r="J10100" s="18"/>
      <c r="N10100" s="24"/>
      <c r="Q10100" s="24"/>
      <c r="T10100" s="24"/>
      <c r="W10100" s="24"/>
      <c r="Z10100" s="24"/>
      <c r="AC10100" s="24"/>
      <c r="AI10100" s="24"/>
      <c r="AL10100" s="24"/>
      <c r="AO10100" s="24"/>
      <c r="AR10100" s="24"/>
      <c r="AU10100" s="24"/>
    </row>
    <row r="10101">
      <c r="J10101" s="18"/>
      <c r="N10101" s="24"/>
      <c r="Q10101" s="24"/>
      <c r="T10101" s="24"/>
      <c r="W10101" s="24"/>
      <c r="Z10101" s="24"/>
      <c r="AC10101" s="24"/>
      <c r="AI10101" s="24"/>
      <c r="AL10101" s="24"/>
      <c r="AO10101" s="24"/>
      <c r="AR10101" s="24"/>
      <c r="AU10101" s="24"/>
    </row>
    <row r="10102">
      <c r="J10102" s="18"/>
      <c r="N10102" s="24"/>
      <c r="Q10102" s="24"/>
      <c r="T10102" s="24"/>
      <c r="W10102" s="24"/>
      <c r="Z10102" s="24"/>
      <c r="AC10102" s="24"/>
      <c r="AI10102" s="24"/>
      <c r="AL10102" s="24"/>
      <c r="AO10102" s="24"/>
      <c r="AR10102" s="24"/>
      <c r="AU10102" s="24"/>
    </row>
    <row r="10103">
      <c r="J10103" s="18"/>
      <c r="N10103" s="24"/>
      <c r="Q10103" s="24"/>
      <c r="T10103" s="24"/>
      <c r="W10103" s="24"/>
      <c r="Z10103" s="24"/>
      <c r="AC10103" s="24"/>
      <c r="AI10103" s="24"/>
      <c r="AL10103" s="24"/>
      <c r="AO10103" s="24"/>
      <c r="AR10103" s="24"/>
      <c r="AU10103" s="24"/>
    </row>
    <row r="10104">
      <c r="J10104" s="18"/>
      <c r="N10104" s="24"/>
      <c r="Q10104" s="24"/>
      <c r="T10104" s="24"/>
      <c r="W10104" s="24"/>
      <c r="Z10104" s="24"/>
      <c r="AC10104" s="24"/>
      <c r="AI10104" s="24"/>
      <c r="AL10104" s="24"/>
      <c r="AO10104" s="24"/>
      <c r="AR10104" s="24"/>
      <c r="AU10104" s="24"/>
    </row>
    <row r="10105">
      <c r="J10105" s="18"/>
      <c r="N10105" s="24"/>
      <c r="Q10105" s="24"/>
      <c r="T10105" s="24"/>
      <c r="W10105" s="24"/>
      <c r="Z10105" s="24"/>
      <c r="AC10105" s="24"/>
      <c r="AI10105" s="24"/>
      <c r="AL10105" s="24"/>
      <c r="AO10105" s="24"/>
      <c r="AR10105" s="24"/>
      <c r="AU10105" s="24"/>
    </row>
    <row r="10106">
      <c r="J10106" s="18"/>
      <c r="N10106" s="24"/>
      <c r="Q10106" s="24"/>
      <c r="T10106" s="24"/>
      <c r="W10106" s="24"/>
      <c r="Z10106" s="24"/>
      <c r="AC10106" s="24"/>
      <c r="AI10106" s="24"/>
      <c r="AL10106" s="24"/>
      <c r="AO10106" s="24"/>
      <c r="AR10106" s="24"/>
      <c r="AU10106" s="24"/>
    </row>
    <row r="10107">
      <c r="J10107" s="18"/>
      <c r="N10107" s="24"/>
      <c r="Q10107" s="24"/>
      <c r="T10107" s="24"/>
      <c r="W10107" s="24"/>
      <c r="Z10107" s="24"/>
      <c r="AC10107" s="24"/>
      <c r="AI10107" s="24"/>
      <c r="AL10107" s="24"/>
      <c r="AO10107" s="24"/>
      <c r="AR10107" s="24"/>
      <c r="AU10107" s="24"/>
    </row>
    <row r="10108">
      <c r="J10108" s="18"/>
      <c r="N10108" s="24"/>
      <c r="Q10108" s="24"/>
      <c r="T10108" s="24"/>
      <c r="W10108" s="24"/>
      <c r="Z10108" s="24"/>
      <c r="AC10108" s="24"/>
      <c r="AI10108" s="24"/>
      <c r="AL10108" s="24"/>
      <c r="AO10108" s="24"/>
      <c r="AR10108" s="24"/>
      <c r="AU10108" s="24"/>
    </row>
    <row r="10109">
      <c r="J10109" s="18"/>
      <c r="N10109" s="24"/>
      <c r="Q10109" s="24"/>
      <c r="T10109" s="24"/>
      <c r="W10109" s="24"/>
      <c r="Z10109" s="24"/>
      <c r="AC10109" s="24"/>
      <c r="AI10109" s="24"/>
      <c r="AL10109" s="24"/>
      <c r="AO10109" s="24"/>
      <c r="AR10109" s="24"/>
      <c r="AU10109" s="24"/>
    </row>
    <row r="10110">
      <c r="J10110" s="18"/>
      <c r="N10110" s="24"/>
      <c r="Q10110" s="24"/>
      <c r="T10110" s="24"/>
      <c r="W10110" s="24"/>
      <c r="Z10110" s="24"/>
      <c r="AC10110" s="24"/>
      <c r="AI10110" s="24"/>
      <c r="AL10110" s="24"/>
      <c r="AO10110" s="24"/>
      <c r="AR10110" s="24"/>
      <c r="AU10110" s="24"/>
    </row>
    <row r="10111">
      <c r="J10111" s="18"/>
      <c r="N10111" s="24"/>
      <c r="Q10111" s="24"/>
      <c r="T10111" s="24"/>
      <c r="W10111" s="24"/>
      <c r="Z10111" s="24"/>
      <c r="AC10111" s="24"/>
      <c r="AI10111" s="24"/>
      <c r="AL10111" s="24"/>
      <c r="AO10111" s="24"/>
      <c r="AR10111" s="24"/>
      <c r="AU10111" s="24"/>
    </row>
    <row r="10112">
      <c r="J10112" s="18"/>
      <c r="N10112" s="24"/>
      <c r="Q10112" s="24"/>
      <c r="T10112" s="24"/>
      <c r="W10112" s="24"/>
      <c r="Z10112" s="24"/>
      <c r="AC10112" s="24"/>
      <c r="AI10112" s="24"/>
      <c r="AL10112" s="24"/>
      <c r="AO10112" s="24"/>
      <c r="AR10112" s="24"/>
      <c r="AU10112" s="24"/>
    </row>
    <row r="10113">
      <c r="J10113" s="18"/>
      <c r="N10113" s="24"/>
      <c r="Q10113" s="24"/>
      <c r="T10113" s="24"/>
      <c r="W10113" s="24"/>
      <c r="Z10113" s="24"/>
      <c r="AC10113" s="24"/>
      <c r="AI10113" s="24"/>
      <c r="AL10113" s="24"/>
      <c r="AO10113" s="24"/>
      <c r="AR10113" s="24"/>
      <c r="AU10113" s="24"/>
    </row>
    <row r="10114">
      <c r="J10114" s="18"/>
      <c r="N10114" s="24"/>
      <c r="Q10114" s="24"/>
      <c r="T10114" s="24"/>
      <c r="W10114" s="24"/>
      <c r="Z10114" s="24"/>
      <c r="AC10114" s="24"/>
      <c r="AI10114" s="24"/>
      <c r="AL10114" s="24"/>
      <c r="AO10114" s="24"/>
      <c r="AR10114" s="24"/>
      <c r="AU10114" s="24"/>
    </row>
    <row r="10115">
      <c r="J10115" s="18"/>
      <c r="N10115" s="24"/>
      <c r="Q10115" s="24"/>
      <c r="T10115" s="24"/>
      <c r="W10115" s="24"/>
      <c r="Z10115" s="24"/>
      <c r="AC10115" s="24"/>
      <c r="AI10115" s="24"/>
      <c r="AL10115" s="24"/>
      <c r="AO10115" s="24"/>
      <c r="AR10115" s="24"/>
      <c r="AU10115" s="24"/>
    </row>
    <row r="10116">
      <c r="J10116" s="18"/>
      <c r="N10116" s="24"/>
      <c r="Q10116" s="24"/>
      <c r="T10116" s="24"/>
      <c r="W10116" s="24"/>
      <c r="Z10116" s="24"/>
      <c r="AC10116" s="24"/>
      <c r="AI10116" s="24"/>
      <c r="AL10116" s="24"/>
      <c r="AO10116" s="24"/>
      <c r="AR10116" s="24"/>
      <c r="AU10116" s="24"/>
    </row>
    <row r="10117">
      <c r="J10117" s="18"/>
      <c r="N10117" s="24"/>
      <c r="Q10117" s="24"/>
      <c r="T10117" s="24"/>
      <c r="W10117" s="24"/>
      <c r="Z10117" s="24"/>
      <c r="AC10117" s="24"/>
      <c r="AI10117" s="24"/>
      <c r="AL10117" s="24"/>
      <c r="AO10117" s="24"/>
      <c r="AR10117" s="24"/>
      <c r="AU10117" s="24"/>
    </row>
    <row r="10118">
      <c r="J10118" s="18"/>
      <c r="N10118" s="24"/>
      <c r="Q10118" s="24"/>
      <c r="T10118" s="24"/>
      <c r="W10118" s="24"/>
      <c r="Z10118" s="24"/>
      <c r="AC10118" s="24"/>
      <c r="AI10118" s="24"/>
      <c r="AL10118" s="24"/>
      <c r="AO10118" s="24"/>
      <c r="AR10118" s="24"/>
      <c r="AU10118" s="24"/>
    </row>
    <row r="10119">
      <c r="J10119" s="18"/>
      <c r="N10119" s="24"/>
      <c r="Q10119" s="24"/>
      <c r="T10119" s="24"/>
      <c r="W10119" s="24"/>
      <c r="Z10119" s="24"/>
      <c r="AC10119" s="24"/>
      <c r="AI10119" s="24"/>
      <c r="AL10119" s="24"/>
      <c r="AO10119" s="24"/>
      <c r="AR10119" s="24"/>
      <c r="AU10119" s="24"/>
    </row>
    <row r="10120">
      <c r="J10120" s="18"/>
      <c r="N10120" s="24"/>
      <c r="Q10120" s="24"/>
      <c r="T10120" s="24"/>
      <c r="W10120" s="24"/>
      <c r="Z10120" s="24"/>
      <c r="AC10120" s="24"/>
      <c r="AI10120" s="24"/>
      <c r="AL10120" s="24"/>
      <c r="AO10120" s="24"/>
      <c r="AR10120" s="24"/>
      <c r="AU10120" s="24"/>
    </row>
    <row r="10121">
      <c r="J10121" s="18"/>
      <c r="N10121" s="24"/>
      <c r="Q10121" s="24"/>
      <c r="T10121" s="24"/>
      <c r="W10121" s="24"/>
      <c r="Z10121" s="24"/>
      <c r="AC10121" s="24"/>
      <c r="AI10121" s="24"/>
      <c r="AL10121" s="24"/>
      <c r="AO10121" s="24"/>
      <c r="AR10121" s="24"/>
      <c r="AU10121" s="24"/>
    </row>
    <row r="10122">
      <c r="J10122" s="18"/>
      <c r="N10122" s="24"/>
      <c r="Q10122" s="24"/>
      <c r="T10122" s="24"/>
      <c r="W10122" s="24"/>
      <c r="Z10122" s="24"/>
      <c r="AC10122" s="24"/>
      <c r="AI10122" s="24"/>
      <c r="AL10122" s="24"/>
      <c r="AO10122" s="24"/>
      <c r="AR10122" s="24"/>
      <c r="AU10122" s="24"/>
    </row>
    <row r="10123">
      <c r="J10123" s="18"/>
      <c r="N10123" s="24"/>
      <c r="Q10123" s="24"/>
      <c r="T10123" s="24"/>
      <c r="W10123" s="24"/>
      <c r="Z10123" s="24"/>
      <c r="AC10123" s="24"/>
      <c r="AI10123" s="24"/>
      <c r="AL10123" s="24"/>
      <c r="AO10123" s="24"/>
      <c r="AR10123" s="24"/>
      <c r="AU10123" s="24"/>
    </row>
    <row r="10124">
      <c r="J10124" s="18"/>
      <c r="N10124" s="24"/>
      <c r="Q10124" s="24"/>
      <c r="T10124" s="24"/>
      <c r="W10124" s="24"/>
      <c r="Z10124" s="24"/>
      <c r="AC10124" s="24"/>
      <c r="AI10124" s="24"/>
      <c r="AL10124" s="24"/>
      <c r="AO10124" s="24"/>
      <c r="AR10124" s="24"/>
      <c r="AU10124" s="24"/>
    </row>
    <row r="10125">
      <c r="J10125" s="18"/>
      <c r="N10125" s="24"/>
      <c r="Q10125" s="24"/>
      <c r="T10125" s="24"/>
      <c r="W10125" s="24"/>
      <c r="Z10125" s="24"/>
      <c r="AC10125" s="24"/>
      <c r="AI10125" s="24"/>
      <c r="AL10125" s="24"/>
      <c r="AO10125" s="24"/>
      <c r="AR10125" s="24"/>
      <c r="AU10125" s="24"/>
    </row>
    <row r="10126">
      <c r="J10126" s="18"/>
      <c r="N10126" s="24"/>
      <c r="Q10126" s="24"/>
      <c r="T10126" s="24"/>
      <c r="W10126" s="24"/>
      <c r="Z10126" s="24"/>
      <c r="AC10126" s="24"/>
      <c r="AI10126" s="24"/>
      <c r="AL10126" s="24"/>
      <c r="AO10126" s="24"/>
      <c r="AR10126" s="24"/>
      <c r="AU10126" s="24"/>
    </row>
    <row r="10127">
      <c r="J10127" s="18"/>
      <c r="N10127" s="24"/>
      <c r="Q10127" s="24"/>
      <c r="T10127" s="24"/>
      <c r="W10127" s="24"/>
      <c r="Z10127" s="24"/>
      <c r="AC10127" s="24"/>
      <c r="AI10127" s="24"/>
      <c r="AL10127" s="24"/>
      <c r="AO10127" s="24"/>
      <c r="AR10127" s="24"/>
      <c r="AU10127" s="24"/>
    </row>
    <row r="10128">
      <c r="J10128" s="18"/>
      <c r="N10128" s="24"/>
      <c r="Q10128" s="24"/>
      <c r="T10128" s="24"/>
      <c r="W10128" s="24"/>
      <c r="Z10128" s="24"/>
      <c r="AC10128" s="24"/>
      <c r="AI10128" s="24"/>
      <c r="AL10128" s="24"/>
      <c r="AO10128" s="24"/>
      <c r="AR10128" s="24"/>
      <c r="AU10128" s="24"/>
    </row>
    <row r="10129">
      <c r="J10129" s="18"/>
      <c r="N10129" s="24"/>
      <c r="Q10129" s="24"/>
      <c r="T10129" s="24"/>
      <c r="W10129" s="24"/>
      <c r="Z10129" s="24"/>
      <c r="AC10129" s="24"/>
      <c r="AI10129" s="24"/>
      <c r="AL10129" s="24"/>
      <c r="AO10129" s="24"/>
      <c r="AR10129" s="24"/>
      <c r="AU10129" s="24"/>
    </row>
    <row r="10130">
      <c r="J10130" s="18"/>
      <c r="N10130" s="24"/>
      <c r="Q10130" s="24"/>
      <c r="T10130" s="24"/>
      <c r="W10130" s="24"/>
      <c r="Z10130" s="24"/>
      <c r="AC10130" s="24"/>
      <c r="AI10130" s="24"/>
      <c r="AL10130" s="24"/>
      <c r="AO10130" s="24"/>
      <c r="AR10130" s="24"/>
      <c r="AU10130" s="24"/>
    </row>
    <row r="10131">
      <c r="J10131" s="18"/>
      <c r="N10131" s="24"/>
      <c r="Q10131" s="24"/>
      <c r="T10131" s="24"/>
      <c r="W10131" s="24"/>
      <c r="Z10131" s="24"/>
      <c r="AC10131" s="24"/>
      <c r="AI10131" s="24"/>
      <c r="AL10131" s="24"/>
      <c r="AO10131" s="24"/>
      <c r="AR10131" s="24"/>
      <c r="AU10131" s="24"/>
    </row>
    <row r="10132">
      <c r="J10132" s="18"/>
      <c r="N10132" s="24"/>
      <c r="Q10132" s="24"/>
      <c r="T10132" s="24"/>
      <c r="W10132" s="24"/>
      <c r="Z10132" s="24"/>
      <c r="AC10132" s="24"/>
      <c r="AI10132" s="24"/>
      <c r="AL10132" s="24"/>
      <c r="AO10132" s="24"/>
      <c r="AR10132" s="24"/>
      <c r="AU10132" s="24"/>
    </row>
    <row r="10133">
      <c r="J10133" s="18"/>
      <c r="N10133" s="24"/>
      <c r="Q10133" s="24"/>
      <c r="T10133" s="24"/>
      <c r="W10133" s="24"/>
      <c r="Z10133" s="24"/>
      <c r="AC10133" s="24"/>
      <c r="AI10133" s="24"/>
      <c r="AL10133" s="24"/>
      <c r="AO10133" s="24"/>
      <c r="AR10133" s="24"/>
      <c r="AU10133" s="24"/>
    </row>
    <row r="10134">
      <c r="J10134" s="18"/>
      <c r="N10134" s="24"/>
      <c r="Q10134" s="24"/>
      <c r="T10134" s="24"/>
      <c r="W10134" s="24"/>
      <c r="Z10134" s="24"/>
      <c r="AC10134" s="24"/>
      <c r="AI10134" s="24"/>
      <c r="AL10134" s="24"/>
      <c r="AO10134" s="24"/>
      <c r="AR10134" s="24"/>
      <c r="AU10134" s="24"/>
    </row>
    <row r="10135">
      <c r="J10135" s="18"/>
      <c r="N10135" s="24"/>
      <c r="Q10135" s="24"/>
      <c r="T10135" s="24"/>
      <c r="W10135" s="24"/>
      <c r="Z10135" s="24"/>
      <c r="AC10135" s="24"/>
      <c r="AI10135" s="24"/>
      <c r="AL10135" s="24"/>
      <c r="AO10135" s="24"/>
      <c r="AR10135" s="24"/>
      <c r="AU10135" s="24"/>
    </row>
    <row r="10136">
      <c r="J10136" s="18"/>
      <c r="N10136" s="24"/>
      <c r="Q10136" s="24"/>
      <c r="T10136" s="24"/>
      <c r="W10136" s="24"/>
      <c r="Z10136" s="24"/>
      <c r="AC10136" s="24"/>
      <c r="AI10136" s="24"/>
      <c r="AL10136" s="24"/>
      <c r="AO10136" s="24"/>
      <c r="AR10136" s="24"/>
      <c r="AU10136" s="24"/>
    </row>
    <row r="10137">
      <c r="J10137" s="18"/>
      <c r="N10137" s="24"/>
      <c r="Q10137" s="24"/>
      <c r="T10137" s="24"/>
      <c r="W10137" s="24"/>
      <c r="Z10137" s="24"/>
      <c r="AC10137" s="24"/>
      <c r="AI10137" s="24"/>
      <c r="AL10137" s="24"/>
      <c r="AO10137" s="24"/>
      <c r="AR10137" s="24"/>
      <c r="AU10137" s="24"/>
    </row>
    <row r="10138">
      <c r="J10138" s="18"/>
      <c r="N10138" s="24"/>
      <c r="Q10138" s="24"/>
      <c r="T10138" s="24"/>
      <c r="W10138" s="24"/>
      <c r="Z10138" s="24"/>
      <c r="AC10138" s="24"/>
      <c r="AI10138" s="24"/>
      <c r="AL10138" s="24"/>
      <c r="AO10138" s="24"/>
      <c r="AR10138" s="24"/>
      <c r="AU10138" s="24"/>
    </row>
    <row r="10139">
      <c r="J10139" s="18"/>
      <c r="N10139" s="24"/>
      <c r="Q10139" s="24"/>
      <c r="T10139" s="24"/>
      <c r="W10139" s="24"/>
      <c r="Z10139" s="24"/>
      <c r="AC10139" s="24"/>
      <c r="AI10139" s="24"/>
      <c r="AL10139" s="24"/>
      <c r="AO10139" s="24"/>
      <c r="AR10139" s="24"/>
      <c r="AU10139" s="24"/>
    </row>
    <row r="10140">
      <c r="J10140" s="18"/>
      <c r="N10140" s="24"/>
      <c r="Q10140" s="24"/>
      <c r="T10140" s="24"/>
      <c r="W10140" s="24"/>
      <c r="Z10140" s="24"/>
      <c r="AC10140" s="24"/>
      <c r="AI10140" s="24"/>
      <c r="AL10140" s="24"/>
      <c r="AO10140" s="24"/>
      <c r="AR10140" s="24"/>
      <c r="AU10140" s="24"/>
    </row>
    <row r="10141">
      <c r="J10141" s="18"/>
      <c r="N10141" s="24"/>
      <c r="Q10141" s="24"/>
      <c r="T10141" s="24"/>
      <c r="W10141" s="24"/>
      <c r="Z10141" s="24"/>
      <c r="AC10141" s="24"/>
      <c r="AI10141" s="24"/>
      <c r="AL10141" s="24"/>
      <c r="AO10141" s="24"/>
      <c r="AR10141" s="24"/>
      <c r="AU10141" s="24"/>
    </row>
    <row r="10142">
      <c r="J10142" s="18"/>
      <c r="N10142" s="24"/>
      <c r="Q10142" s="24"/>
      <c r="T10142" s="24"/>
      <c r="W10142" s="24"/>
      <c r="Z10142" s="24"/>
      <c r="AC10142" s="24"/>
      <c r="AI10142" s="24"/>
      <c r="AL10142" s="24"/>
      <c r="AO10142" s="24"/>
      <c r="AR10142" s="24"/>
      <c r="AU10142" s="24"/>
    </row>
    <row r="10143">
      <c r="J10143" s="18"/>
      <c r="N10143" s="24"/>
      <c r="Q10143" s="24"/>
      <c r="T10143" s="24"/>
      <c r="W10143" s="24"/>
      <c r="Z10143" s="24"/>
      <c r="AC10143" s="24"/>
      <c r="AI10143" s="24"/>
      <c r="AL10143" s="24"/>
      <c r="AO10143" s="24"/>
      <c r="AR10143" s="24"/>
      <c r="AU10143" s="24"/>
    </row>
    <row r="10144">
      <c r="J10144" s="18"/>
      <c r="N10144" s="24"/>
      <c r="Q10144" s="24"/>
      <c r="T10144" s="24"/>
      <c r="W10144" s="24"/>
      <c r="Z10144" s="24"/>
      <c r="AC10144" s="24"/>
      <c r="AI10144" s="24"/>
      <c r="AL10144" s="24"/>
      <c r="AO10144" s="24"/>
      <c r="AR10144" s="24"/>
      <c r="AU10144" s="24"/>
    </row>
    <row r="10145">
      <c r="J10145" s="18"/>
      <c r="N10145" s="24"/>
      <c r="Q10145" s="24"/>
      <c r="T10145" s="24"/>
      <c r="W10145" s="24"/>
      <c r="Z10145" s="24"/>
      <c r="AC10145" s="24"/>
      <c r="AI10145" s="24"/>
      <c r="AL10145" s="24"/>
      <c r="AO10145" s="24"/>
      <c r="AR10145" s="24"/>
      <c r="AU10145" s="24"/>
    </row>
    <row r="10146">
      <c r="J10146" s="18"/>
      <c r="N10146" s="24"/>
      <c r="Q10146" s="24"/>
      <c r="T10146" s="24"/>
      <c r="W10146" s="24"/>
      <c r="Z10146" s="24"/>
      <c r="AC10146" s="24"/>
      <c r="AI10146" s="24"/>
      <c r="AL10146" s="24"/>
      <c r="AO10146" s="24"/>
      <c r="AR10146" s="24"/>
      <c r="AU10146" s="24"/>
    </row>
    <row r="10147">
      <c r="J10147" s="18"/>
      <c r="N10147" s="24"/>
      <c r="Q10147" s="24"/>
      <c r="T10147" s="24"/>
      <c r="W10147" s="24"/>
      <c r="Z10147" s="24"/>
      <c r="AC10147" s="24"/>
      <c r="AI10147" s="24"/>
      <c r="AL10147" s="24"/>
      <c r="AO10147" s="24"/>
      <c r="AR10147" s="24"/>
      <c r="AU10147" s="24"/>
    </row>
    <row r="10148">
      <c r="J10148" s="18"/>
      <c r="N10148" s="24"/>
      <c r="Q10148" s="24"/>
      <c r="T10148" s="24"/>
      <c r="W10148" s="24"/>
      <c r="Z10148" s="24"/>
      <c r="AC10148" s="24"/>
      <c r="AI10148" s="24"/>
      <c r="AL10148" s="24"/>
      <c r="AO10148" s="24"/>
      <c r="AR10148" s="24"/>
      <c r="AU10148" s="24"/>
    </row>
    <row r="10149">
      <c r="J10149" s="18"/>
      <c r="N10149" s="24"/>
      <c r="Q10149" s="24"/>
      <c r="T10149" s="24"/>
      <c r="W10149" s="24"/>
      <c r="Z10149" s="24"/>
      <c r="AC10149" s="24"/>
      <c r="AI10149" s="24"/>
      <c r="AL10149" s="24"/>
      <c r="AO10149" s="24"/>
      <c r="AR10149" s="24"/>
      <c r="AU10149" s="24"/>
    </row>
    <row r="10150">
      <c r="J10150" s="18"/>
      <c r="N10150" s="24"/>
      <c r="Q10150" s="24"/>
      <c r="T10150" s="24"/>
      <c r="W10150" s="24"/>
      <c r="Z10150" s="24"/>
      <c r="AC10150" s="24"/>
      <c r="AI10150" s="24"/>
      <c r="AL10150" s="24"/>
      <c r="AO10150" s="24"/>
      <c r="AR10150" s="24"/>
      <c r="AU10150" s="24"/>
    </row>
    <row r="10151">
      <c r="J10151" s="18"/>
      <c r="N10151" s="24"/>
      <c r="Q10151" s="24"/>
      <c r="T10151" s="24"/>
      <c r="W10151" s="24"/>
      <c r="Z10151" s="24"/>
      <c r="AC10151" s="24"/>
      <c r="AI10151" s="24"/>
      <c r="AL10151" s="24"/>
      <c r="AO10151" s="24"/>
      <c r="AR10151" s="24"/>
      <c r="AU10151" s="24"/>
    </row>
    <row r="10152">
      <c r="J10152" s="18"/>
      <c r="N10152" s="24"/>
      <c r="Q10152" s="24"/>
      <c r="T10152" s="24"/>
      <c r="W10152" s="24"/>
      <c r="Z10152" s="24"/>
      <c r="AC10152" s="24"/>
      <c r="AI10152" s="24"/>
      <c r="AL10152" s="24"/>
      <c r="AO10152" s="24"/>
      <c r="AR10152" s="24"/>
      <c r="AU10152" s="24"/>
    </row>
    <row r="10153">
      <c r="J10153" s="18"/>
      <c r="N10153" s="24"/>
      <c r="Q10153" s="24"/>
      <c r="T10153" s="24"/>
      <c r="W10153" s="24"/>
      <c r="Z10153" s="24"/>
      <c r="AC10153" s="24"/>
      <c r="AI10153" s="24"/>
      <c r="AL10153" s="24"/>
      <c r="AO10153" s="24"/>
      <c r="AR10153" s="24"/>
      <c r="AU10153" s="24"/>
    </row>
    <row r="10154">
      <c r="J10154" s="18"/>
      <c r="N10154" s="24"/>
      <c r="Q10154" s="24"/>
      <c r="T10154" s="24"/>
      <c r="W10154" s="24"/>
      <c r="Z10154" s="24"/>
      <c r="AC10154" s="24"/>
      <c r="AI10154" s="24"/>
      <c r="AL10154" s="24"/>
      <c r="AO10154" s="24"/>
      <c r="AR10154" s="24"/>
      <c r="AU10154" s="24"/>
    </row>
    <row r="10155">
      <c r="J10155" s="18"/>
      <c r="N10155" s="24"/>
      <c r="Q10155" s="24"/>
      <c r="T10155" s="24"/>
      <c r="W10155" s="24"/>
      <c r="Z10155" s="24"/>
      <c r="AC10155" s="24"/>
      <c r="AI10155" s="24"/>
      <c r="AL10155" s="24"/>
      <c r="AO10155" s="24"/>
      <c r="AR10155" s="24"/>
      <c r="AU10155" s="24"/>
    </row>
    <row r="10156">
      <c r="J10156" s="18"/>
      <c r="N10156" s="24"/>
      <c r="Q10156" s="24"/>
      <c r="T10156" s="24"/>
      <c r="W10156" s="24"/>
      <c r="Z10156" s="24"/>
      <c r="AC10156" s="24"/>
      <c r="AI10156" s="24"/>
      <c r="AL10156" s="24"/>
      <c r="AO10156" s="24"/>
      <c r="AR10156" s="24"/>
      <c r="AU10156" s="24"/>
    </row>
    <row r="10157">
      <c r="J10157" s="18"/>
      <c r="N10157" s="24"/>
      <c r="Q10157" s="24"/>
      <c r="T10157" s="24"/>
      <c r="W10157" s="24"/>
      <c r="Z10157" s="24"/>
      <c r="AC10157" s="24"/>
      <c r="AI10157" s="24"/>
      <c r="AL10157" s="24"/>
      <c r="AO10157" s="24"/>
      <c r="AR10157" s="24"/>
      <c r="AU10157" s="24"/>
    </row>
    <row r="10158">
      <c r="J10158" s="18"/>
      <c r="N10158" s="24"/>
      <c r="Q10158" s="24"/>
      <c r="T10158" s="24"/>
      <c r="W10158" s="24"/>
      <c r="Z10158" s="24"/>
      <c r="AC10158" s="24"/>
      <c r="AI10158" s="24"/>
      <c r="AL10158" s="24"/>
      <c r="AO10158" s="24"/>
      <c r="AR10158" s="24"/>
      <c r="AU10158" s="24"/>
    </row>
    <row r="10159">
      <c r="J10159" s="18"/>
      <c r="N10159" s="24"/>
      <c r="Q10159" s="24"/>
      <c r="T10159" s="24"/>
      <c r="W10159" s="24"/>
      <c r="Z10159" s="24"/>
      <c r="AC10159" s="24"/>
      <c r="AI10159" s="24"/>
      <c r="AL10159" s="24"/>
      <c r="AO10159" s="24"/>
      <c r="AR10159" s="24"/>
      <c r="AU10159" s="24"/>
    </row>
    <row r="10160">
      <c r="J10160" s="18"/>
      <c r="N10160" s="24"/>
      <c r="Q10160" s="24"/>
      <c r="T10160" s="24"/>
      <c r="W10160" s="24"/>
      <c r="Z10160" s="24"/>
      <c r="AC10160" s="24"/>
      <c r="AI10160" s="24"/>
      <c r="AL10160" s="24"/>
      <c r="AO10160" s="24"/>
      <c r="AR10160" s="24"/>
      <c r="AU10160" s="24"/>
    </row>
    <row r="10161">
      <c r="J10161" s="18"/>
      <c r="N10161" s="24"/>
      <c r="Q10161" s="24"/>
      <c r="T10161" s="24"/>
      <c r="W10161" s="24"/>
      <c r="Z10161" s="24"/>
      <c r="AC10161" s="24"/>
      <c r="AI10161" s="24"/>
      <c r="AL10161" s="24"/>
      <c r="AO10161" s="24"/>
      <c r="AR10161" s="24"/>
      <c r="AU10161" s="24"/>
    </row>
    <row r="10162">
      <c r="J10162" s="18"/>
      <c r="N10162" s="24"/>
      <c r="Q10162" s="24"/>
      <c r="T10162" s="24"/>
      <c r="W10162" s="24"/>
      <c r="Z10162" s="24"/>
      <c r="AC10162" s="24"/>
      <c r="AI10162" s="24"/>
      <c r="AL10162" s="24"/>
      <c r="AO10162" s="24"/>
      <c r="AR10162" s="24"/>
      <c r="AU10162" s="24"/>
    </row>
    <row r="10163">
      <c r="J10163" s="18"/>
      <c r="N10163" s="24"/>
      <c r="Q10163" s="24"/>
      <c r="T10163" s="24"/>
      <c r="W10163" s="24"/>
      <c r="Z10163" s="24"/>
      <c r="AC10163" s="24"/>
      <c r="AI10163" s="24"/>
      <c r="AL10163" s="24"/>
      <c r="AO10163" s="24"/>
      <c r="AR10163" s="24"/>
      <c r="AU10163" s="24"/>
    </row>
    <row r="10164">
      <c r="J10164" s="18"/>
      <c r="N10164" s="24"/>
      <c r="Q10164" s="24"/>
      <c r="T10164" s="24"/>
      <c r="W10164" s="24"/>
      <c r="Z10164" s="24"/>
      <c r="AC10164" s="24"/>
      <c r="AI10164" s="24"/>
      <c r="AL10164" s="24"/>
      <c r="AO10164" s="24"/>
      <c r="AR10164" s="24"/>
      <c r="AU10164" s="24"/>
    </row>
    <row r="10165">
      <c r="J10165" s="18"/>
      <c r="N10165" s="24"/>
      <c r="Q10165" s="24"/>
      <c r="T10165" s="24"/>
      <c r="W10165" s="24"/>
      <c r="Z10165" s="24"/>
      <c r="AC10165" s="24"/>
      <c r="AI10165" s="24"/>
      <c r="AL10165" s="24"/>
      <c r="AO10165" s="24"/>
      <c r="AR10165" s="24"/>
      <c r="AU10165" s="24"/>
    </row>
    <row r="10166">
      <c r="J10166" s="18"/>
      <c r="N10166" s="24"/>
      <c r="Q10166" s="24"/>
      <c r="T10166" s="24"/>
      <c r="W10166" s="24"/>
      <c r="Z10166" s="24"/>
      <c r="AC10166" s="24"/>
      <c r="AI10166" s="24"/>
      <c r="AL10166" s="24"/>
      <c r="AO10166" s="24"/>
      <c r="AR10166" s="24"/>
      <c r="AU10166" s="24"/>
    </row>
    <row r="10167">
      <c r="J10167" s="18"/>
      <c r="N10167" s="24"/>
      <c r="Q10167" s="24"/>
      <c r="T10167" s="24"/>
      <c r="W10167" s="24"/>
      <c r="Z10167" s="24"/>
      <c r="AC10167" s="24"/>
      <c r="AI10167" s="24"/>
      <c r="AL10167" s="24"/>
      <c r="AO10167" s="24"/>
      <c r="AR10167" s="24"/>
      <c r="AU10167" s="24"/>
    </row>
    <row r="10168">
      <c r="J10168" s="18"/>
      <c r="N10168" s="24"/>
      <c r="Q10168" s="24"/>
      <c r="T10168" s="24"/>
      <c r="W10168" s="24"/>
      <c r="Z10168" s="24"/>
      <c r="AC10168" s="24"/>
      <c r="AI10168" s="24"/>
      <c r="AL10168" s="24"/>
      <c r="AO10168" s="24"/>
      <c r="AR10168" s="24"/>
      <c r="AU10168" s="24"/>
    </row>
    <row r="10169">
      <c r="J10169" s="18"/>
      <c r="N10169" s="24"/>
      <c r="Q10169" s="24"/>
      <c r="T10169" s="24"/>
      <c r="W10169" s="24"/>
      <c r="Z10169" s="24"/>
      <c r="AC10169" s="24"/>
      <c r="AI10169" s="24"/>
      <c r="AL10169" s="24"/>
      <c r="AO10169" s="24"/>
      <c r="AR10169" s="24"/>
      <c r="AU10169" s="24"/>
    </row>
    <row r="10170">
      <c r="J10170" s="18"/>
      <c r="N10170" s="24"/>
      <c r="Q10170" s="24"/>
      <c r="T10170" s="24"/>
      <c r="W10170" s="24"/>
      <c r="Z10170" s="24"/>
      <c r="AC10170" s="24"/>
      <c r="AI10170" s="24"/>
      <c r="AL10170" s="24"/>
      <c r="AO10170" s="24"/>
      <c r="AR10170" s="24"/>
      <c r="AU10170" s="24"/>
    </row>
    <row r="10171">
      <c r="J10171" s="18"/>
      <c r="N10171" s="24"/>
      <c r="Q10171" s="24"/>
      <c r="T10171" s="24"/>
      <c r="W10171" s="24"/>
      <c r="Z10171" s="24"/>
      <c r="AC10171" s="24"/>
      <c r="AI10171" s="24"/>
      <c r="AL10171" s="24"/>
      <c r="AO10171" s="24"/>
      <c r="AR10171" s="24"/>
      <c r="AU10171" s="24"/>
    </row>
    <row r="10172">
      <c r="J10172" s="18"/>
      <c r="N10172" s="24"/>
      <c r="Q10172" s="24"/>
      <c r="T10172" s="24"/>
      <c r="W10172" s="24"/>
      <c r="Z10172" s="24"/>
      <c r="AC10172" s="24"/>
      <c r="AI10172" s="24"/>
      <c r="AL10172" s="24"/>
      <c r="AO10172" s="24"/>
      <c r="AR10172" s="24"/>
      <c r="AU10172" s="24"/>
    </row>
    <row r="10173">
      <c r="J10173" s="18"/>
      <c r="N10173" s="24"/>
      <c r="Q10173" s="24"/>
      <c r="T10173" s="24"/>
      <c r="W10173" s="24"/>
      <c r="Z10173" s="24"/>
      <c r="AC10173" s="24"/>
      <c r="AI10173" s="24"/>
      <c r="AL10173" s="24"/>
      <c r="AO10173" s="24"/>
      <c r="AR10173" s="24"/>
      <c r="AU10173" s="24"/>
    </row>
    <row r="10174">
      <c r="J10174" s="18"/>
      <c r="N10174" s="24"/>
      <c r="Q10174" s="24"/>
      <c r="T10174" s="24"/>
      <c r="W10174" s="24"/>
      <c r="Z10174" s="24"/>
      <c r="AC10174" s="24"/>
      <c r="AI10174" s="24"/>
      <c r="AL10174" s="24"/>
      <c r="AO10174" s="24"/>
      <c r="AR10174" s="24"/>
      <c r="AU10174" s="24"/>
    </row>
    <row r="10175">
      <c r="J10175" s="18"/>
      <c r="N10175" s="24"/>
      <c r="Q10175" s="24"/>
      <c r="T10175" s="24"/>
      <c r="W10175" s="24"/>
      <c r="Z10175" s="24"/>
      <c r="AC10175" s="24"/>
      <c r="AI10175" s="24"/>
      <c r="AL10175" s="24"/>
      <c r="AO10175" s="24"/>
      <c r="AR10175" s="24"/>
      <c r="AU10175" s="24"/>
    </row>
    <row r="10176">
      <c r="J10176" s="18"/>
      <c r="N10176" s="24"/>
      <c r="Q10176" s="24"/>
      <c r="T10176" s="24"/>
      <c r="W10176" s="24"/>
      <c r="Z10176" s="24"/>
      <c r="AC10176" s="24"/>
      <c r="AI10176" s="24"/>
      <c r="AL10176" s="24"/>
      <c r="AO10176" s="24"/>
      <c r="AR10176" s="24"/>
      <c r="AU10176" s="24"/>
    </row>
    <row r="10177">
      <c r="J10177" s="18"/>
      <c r="N10177" s="24"/>
      <c r="Q10177" s="24"/>
      <c r="T10177" s="24"/>
      <c r="W10177" s="24"/>
      <c r="Z10177" s="24"/>
      <c r="AC10177" s="24"/>
      <c r="AI10177" s="24"/>
      <c r="AL10177" s="24"/>
      <c r="AO10177" s="24"/>
      <c r="AR10177" s="24"/>
      <c r="AU10177" s="24"/>
    </row>
    <row r="10178">
      <c r="J10178" s="18"/>
      <c r="N10178" s="24"/>
      <c r="Q10178" s="24"/>
      <c r="T10178" s="24"/>
      <c r="W10178" s="24"/>
      <c r="Z10178" s="24"/>
      <c r="AC10178" s="24"/>
      <c r="AI10178" s="24"/>
      <c r="AL10178" s="24"/>
      <c r="AO10178" s="24"/>
      <c r="AR10178" s="24"/>
      <c r="AU10178" s="24"/>
    </row>
    <row r="10179">
      <c r="J10179" s="18"/>
      <c r="N10179" s="24"/>
      <c r="Q10179" s="24"/>
      <c r="T10179" s="24"/>
      <c r="W10179" s="24"/>
      <c r="Z10179" s="24"/>
      <c r="AC10179" s="24"/>
      <c r="AI10179" s="24"/>
      <c r="AL10179" s="24"/>
      <c r="AO10179" s="24"/>
      <c r="AR10179" s="24"/>
      <c r="AU10179" s="24"/>
    </row>
    <row r="10180">
      <c r="J10180" s="18"/>
      <c r="N10180" s="24"/>
      <c r="Q10180" s="24"/>
      <c r="T10180" s="24"/>
      <c r="W10180" s="24"/>
      <c r="Z10180" s="24"/>
      <c r="AC10180" s="24"/>
      <c r="AI10180" s="24"/>
      <c r="AL10180" s="24"/>
      <c r="AO10180" s="24"/>
      <c r="AR10180" s="24"/>
      <c r="AU10180" s="24"/>
    </row>
    <row r="10181">
      <c r="J10181" s="18"/>
      <c r="N10181" s="24"/>
      <c r="Q10181" s="24"/>
      <c r="T10181" s="24"/>
      <c r="W10181" s="24"/>
      <c r="Z10181" s="24"/>
      <c r="AC10181" s="24"/>
      <c r="AI10181" s="24"/>
      <c r="AL10181" s="24"/>
      <c r="AO10181" s="24"/>
      <c r="AR10181" s="24"/>
      <c r="AU10181" s="24"/>
    </row>
    <row r="10182">
      <c r="J10182" s="18"/>
      <c r="N10182" s="24"/>
      <c r="Q10182" s="24"/>
      <c r="T10182" s="24"/>
      <c r="W10182" s="24"/>
      <c r="Z10182" s="24"/>
      <c r="AC10182" s="24"/>
      <c r="AI10182" s="24"/>
      <c r="AL10182" s="24"/>
      <c r="AO10182" s="24"/>
      <c r="AR10182" s="24"/>
      <c r="AU10182" s="24"/>
    </row>
    <row r="10183">
      <c r="J10183" s="18"/>
      <c r="N10183" s="24"/>
      <c r="Q10183" s="24"/>
      <c r="T10183" s="24"/>
      <c r="W10183" s="24"/>
      <c r="Z10183" s="24"/>
      <c r="AC10183" s="24"/>
      <c r="AI10183" s="24"/>
      <c r="AL10183" s="24"/>
      <c r="AO10183" s="24"/>
      <c r="AR10183" s="24"/>
      <c r="AU10183" s="24"/>
    </row>
    <row r="10184">
      <c r="J10184" s="18"/>
      <c r="N10184" s="24"/>
      <c r="Q10184" s="24"/>
      <c r="T10184" s="24"/>
      <c r="W10184" s="24"/>
      <c r="Z10184" s="24"/>
      <c r="AC10184" s="24"/>
      <c r="AI10184" s="24"/>
      <c r="AL10184" s="24"/>
      <c r="AO10184" s="24"/>
      <c r="AR10184" s="24"/>
      <c r="AU10184" s="24"/>
    </row>
    <row r="10185">
      <c r="J10185" s="18"/>
      <c r="N10185" s="24"/>
      <c r="Q10185" s="24"/>
      <c r="T10185" s="24"/>
      <c r="W10185" s="24"/>
      <c r="Z10185" s="24"/>
      <c r="AC10185" s="24"/>
      <c r="AI10185" s="24"/>
      <c r="AL10185" s="24"/>
      <c r="AO10185" s="24"/>
      <c r="AR10185" s="24"/>
      <c r="AU10185" s="24"/>
    </row>
    <row r="10186">
      <c r="J10186" s="18"/>
      <c r="N10186" s="24"/>
      <c r="Q10186" s="24"/>
      <c r="T10186" s="24"/>
      <c r="W10186" s="24"/>
      <c r="Z10186" s="24"/>
      <c r="AC10186" s="24"/>
      <c r="AI10186" s="24"/>
      <c r="AL10186" s="24"/>
      <c r="AO10186" s="24"/>
      <c r="AR10186" s="24"/>
      <c r="AU10186" s="24"/>
    </row>
    <row r="10187">
      <c r="J10187" s="18"/>
      <c r="N10187" s="24"/>
      <c r="Q10187" s="24"/>
      <c r="T10187" s="24"/>
      <c r="W10187" s="24"/>
      <c r="Z10187" s="24"/>
      <c r="AC10187" s="24"/>
      <c r="AI10187" s="24"/>
      <c r="AL10187" s="24"/>
      <c r="AO10187" s="24"/>
      <c r="AR10187" s="24"/>
      <c r="AU10187" s="24"/>
    </row>
    <row r="10188">
      <c r="J10188" s="18"/>
      <c r="N10188" s="24"/>
      <c r="Q10188" s="24"/>
      <c r="T10188" s="24"/>
      <c r="W10188" s="24"/>
      <c r="Z10188" s="24"/>
      <c r="AC10188" s="24"/>
      <c r="AI10188" s="24"/>
      <c r="AL10188" s="24"/>
      <c r="AO10188" s="24"/>
      <c r="AR10188" s="24"/>
      <c r="AU10188" s="24"/>
    </row>
    <row r="10189">
      <c r="J10189" s="18"/>
      <c r="N10189" s="24"/>
      <c r="Q10189" s="24"/>
      <c r="T10189" s="24"/>
      <c r="W10189" s="24"/>
      <c r="Z10189" s="24"/>
      <c r="AC10189" s="24"/>
      <c r="AI10189" s="24"/>
      <c r="AL10189" s="24"/>
      <c r="AO10189" s="24"/>
      <c r="AR10189" s="24"/>
      <c r="AU10189" s="24"/>
    </row>
    <row r="10190">
      <c r="J10190" s="18"/>
      <c r="N10190" s="24"/>
      <c r="Q10190" s="24"/>
      <c r="T10190" s="24"/>
      <c r="W10190" s="24"/>
      <c r="Z10190" s="24"/>
      <c r="AC10190" s="24"/>
      <c r="AI10190" s="24"/>
      <c r="AL10190" s="24"/>
      <c r="AO10190" s="24"/>
      <c r="AR10190" s="24"/>
      <c r="AU10190" s="24"/>
    </row>
    <row r="10191">
      <c r="J10191" s="18"/>
      <c r="N10191" s="24"/>
      <c r="Q10191" s="24"/>
      <c r="T10191" s="24"/>
      <c r="W10191" s="24"/>
      <c r="Z10191" s="24"/>
      <c r="AC10191" s="24"/>
      <c r="AI10191" s="24"/>
      <c r="AL10191" s="24"/>
      <c r="AO10191" s="24"/>
      <c r="AR10191" s="24"/>
      <c r="AU10191" s="24"/>
    </row>
    <row r="10192">
      <c r="J10192" s="18"/>
      <c r="N10192" s="24"/>
      <c r="Q10192" s="24"/>
      <c r="T10192" s="24"/>
      <c r="W10192" s="24"/>
      <c r="Z10192" s="24"/>
      <c r="AC10192" s="24"/>
      <c r="AI10192" s="24"/>
      <c r="AL10192" s="24"/>
      <c r="AO10192" s="24"/>
      <c r="AR10192" s="24"/>
      <c r="AU10192" s="24"/>
    </row>
    <row r="10193">
      <c r="J10193" s="18"/>
      <c r="N10193" s="24"/>
      <c r="Q10193" s="24"/>
      <c r="T10193" s="24"/>
      <c r="W10193" s="24"/>
      <c r="Z10193" s="24"/>
      <c r="AC10193" s="24"/>
      <c r="AI10193" s="24"/>
      <c r="AL10193" s="24"/>
      <c r="AO10193" s="24"/>
      <c r="AR10193" s="24"/>
      <c r="AU10193" s="24"/>
    </row>
    <row r="10194">
      <c r="J10194" s="18"/>
      <c r="N10194" s="24"/>
      <c r="Q10194" s="24"/>
      <c r="T10194" s="24"/>
      <c r="W10194" s="24"/>
      <c r="Z10194" s="24"/>
      <c r="AC10194" s="24"/>
      <c r="AI10194" s="24"/>
      <c r="AL10194" s="24"/>
      <c r="AO10194" s="24"/>
      <c r="AR10194" s="24"/>
      <c r="AU10194" s="24"/>
    </row>
    <row r="10195">
      <c r="J10195" s="18"/>
      <c r="N10195" s="24"/>
      <c r="Q10195" s="24"/>
      <c r="T10195" s="24"/>
      <c r="W10195" s="24"/>
      <c r="Z10195" s="24"/>
      <c r="AC10195" s="24"/>
      <c r="AI10195" s="24"/>
      <c r="AL10195" s="24"/>
      <c r="AO10195" s="24"/>
      <c r="AR10195" s="24"/>
      <c r="AU10195" s="24"/>
    </row>
    <row r="10196">
      <c r="J10196" s="18"/>
      <c r="N10196" s="24"/>
      <c r="Q10196" s="24"/>
      <c r="T10196" s="24"/>
      <c r="W10196" s="24"/>
      <c r="Z10196" s="24"/>
      <c r="AC10196" s="24"/>
      <c r="AI10196" s="24"/>
      <c r="AL10196" s="24"/>
      <c r="AO10196" s="24"/>
      <c r="AR10196" s="24"/>
      <c r="AU10196" s="24"/>
    </row>
    <row r="10197">
      <c r="J10197" s="18"/>
      <c r="N10197" s="24"/>
      <c r="Q10197" s="24"/>
      <c r="T10197" s="24"/>
      <c r="W10197" s="24"/>
      <c r="Z10197" s="24"/>
      <c r="AC10197" s="24"/>
      <c r="AI10197" s="24"/>
      <c r="AL10197" s="24"/>
      <c r="AO10197" s="24"/>
      <c r="AR10197" s="24"/>
      <c r="AU10197" s="24"/>
    </row>
    <row r="10198">
      <c r="J10198" s="18"/>
      <c r="N10198" s="24"/>
      <c r="Q10198" s="24"/>
      <c r="T10198" s="24"/>
      <c r="W10198" s="24"/>
      <c r="Z10198" s="24"/>
      <c r="AC10198" s="24"/>
      <c r="AI10198" s="24"/>
      <c r="AL10198" s="24"/>
      <c r="AO10198" s="24"/>
      <c r="AR10198" s="24"/>
      <c r="AU10198" s="24"/>
    </row>
    <row r="10199">
      <c r="J10199" s="18"/>
      <c r="N10199" s="24"/>
      <c r="Q10199" s="24"/>
      <c r="T10199" s="24"/>
      <c r="W10199" s="24"/>
      <c r="Z10199" s="24"/>
      <c r="AC10199" s="24"/>
      <c r="AI10199" s="24"/>
      <c r="AL10199" s="24"/>
      <c r="AO10199" s="24"/>
      <c r="AR10199" s="24"/>
      <c r="AU10199" s="24"/>
    </row>
    <row r="10200">
      <c r="J10200" s="18"/>
      <c r="N10200" s="24"/>
      <c r="Q10200" s="24"/>
      <c r="T10200" s="24"/>
      <c r="W10200" s="24"/>
      <c r="Z10200" s="24"/>
      <c r="AC10200" s="24"/>
      <c r="AI10200" s="24"/>
      <c r="AL10200" s="24"/>
      <c r="AO10200" s="24"/>
      <c r="AR10200" s="24"/>
      <c r="AU10200" s="24"/>
    </row>
    <row r="10201">
      <c r="J10201" s="18"/>
      <c r="N10201" s="24"/>
      <c r="Q10201" s="24"/>
      <c r="T10201" s="24"/>
      <c r="W10201" s="24"/>
      <c r="Z10201" s="24"/>
      <c r="AC10201" s="24"/>
      <c r="AI10201" s="24"/>
      <c r="AL10201" s="24"/>
      <c r="AO10201" s="24"/>
      <c r="AR10201" s="24"/>
      <c r="AU10201" s="24"/>
    </row>
    <row r="10202">
      <c r="J10202" s="18"/>
      <c r="N10202" s="24"/>
      <c r="Q10202" s="24"/>
      <c r="T10202" s="24"/>
      <c r="W10202" s="24"/>
      <c r="Z10202" s="24"/>
      <c r="AC10202" s="24"/>
      <c r="AI10202" s="24"/>
      <c r="AL10202" s="24"/>
      <c r="AO10202" s="24"/>
      <c r="AR10202" s="24"/>
      <c r="AU10202" s="24"/>
    </row>
    <row r="10203">
      <c r="J10203" s="18"/>
      <c r="N10203" s="24"/>
      <c r="Q10203" s="24"/>
      <c r="T10203" s="24"/>
      <c r="W10203" s="24"/>
      <c r="Z10203" s="24"/>
      <c r="AC10203" s="24"/>
      <c r="AI10203" s="24"/>
      <c r="AL10203" s="24"/>
      <c r="AO10203" s="24"/>
      <c r="AR10203" s="24"/>
      <c r="AU10203" s="24"/>
    </row>
    <row r="10204">
      <c r="J10204" s="18"/>
      <c r="N10204" s="24"/>
      <c r="Q10204" s="24"/>
      <c r="T10204" s="24"/>
      <c r="W10204" s="24"/>
      <c r="Z10204" s="24"/>
      <c r="AC10204" s="24"/>
      <c r="AI10204" s="24"/>
      <c r="AL10204" s="24"/>
      <c r="AO10204" s="24"/>
      <c r="AR10204" s="24"/>
      <c r="AU10204" s="24"/>
    </row>
    <row r="10205">
      <c r="J10205" s="18"/>
      <c r="N10205" s="24"/>
      <c r="Q10205" s="24"/>
      <c r="T10205" s="24"/>
      <c r="W10205" s="24"/>
      <c r="Z10205" s="24"/>
      <c r="AC10205" s="24"/>
      <c r="AI10205" s="24"/>
      <c r="AL10205" s="24"/>
      <c r="AO10205" s="24"/>
      <c r="AR10205" s="24"/>
      <c r="AU10205" s="24"/>
    </row>
    <row r="10206">
      <c r="J10206" s="18"/>
      <c r="N10206" s="24"/>
      <c r="Q10206" s="24"/>
      <c r="T10206" s="24"/>
      <c r="W10206" s="24"/>
      <c r="Z10206" s="24"/>
      <c r="AC10206" s="24"/>
      <c r="AI10206" s="24"/>
      <c r="AL10206" s="24"/>
      <c r="AO10206" s="24"/>
      <c r="AR10206" s="24"/>
      <c r="AU10206" s="24"/>
    </row>
    <row r="10207">
      <c r="J10207" s="18"/>
      <c r="N10207" s="24"/>
      <c r="Q10207" s="24"/>
      <c r="T10207" s="24"/>
      <c r="W10207" s="24"/>
      <c r="Z10207" s="24"/>
      <c r="AC10207" s="24"/>
      <c r="AI10207" s="24"/>
      <c r="AL10207" s="24"/>
      <c r="AO10207" s="24"/>
      <c r="AR10207" s="24"/>
      <c r="AU10207" s="24"/>
    </row>
    <row r="10208">
      <c r="J10208" s="18"/>
      <c r="N10208" s="24"/>
      <c r="Q10208" s="24"/>
      <c r="T10208" s="24"/>
      <c r="W10208" s="24"/>
      <c r="Z10208" s="24"/>
      <c r="AC10208" s="24"/>
      <c r="AI10208" s="24"/>
      <c r="AL10208" s="24"/>
      <c r="AO10208" s="24"/>
      <c r="AR10208" s="24"/>
      <c r="AU10208" s="24"/>
    </row>
    <row r="10209">
      <c r="J10209" s="18"/>
      <c r="N10209" s="24"/>
      <c r="Q10209" s="24"/>
      <c r="T10209" s="24"/>
      <c r="W10209" s="24"/>
      <c r="Z10209" s="24"/>
      <c r="AC10209" s="24"/>
      <c r="AI10209" s="24"/>
      <c r="AL10209" s="24"/>
      <c r="AO10209" s="24"/>
      <c r="AR10209" s="24"/>
      <c r="AU10209" s="24"/>
    </row>
    <row r="10210">
      <c r="J10210" s="18"/>
      <c r="N10210" s="24"/>
      <c r="Q10210" s="24"/>
      <c r="T10210" s="24"/>
      <c r="W10210" s="24"/>
      <c r="Z10210" s="24"/>
      <c r="AC10210" s="24"/>
      <c r="AI10210" s="24"/>
      <c r="AL10210" s="24"/>
      <c r="AO10210" s="24"/>
      <c r="AR10210" s="24"/>
      <c r="AU10210" s="24"/>
    </row>
    <row r="10211">
      <c r="J10211" s="18"/>
      <c r="N10211" s="24"/>
      <c r="Q10211" s="24"/>
      <c r="T10211" s="24"/>
      <c r="W10211" s="24"/>
      <c r="Z10211" s="24"/>
      <c r="AC10211" s="24"/>
      <c r="AI10211" s="24"/>
      <c r="AL10211" s="24"/>
      <c r="AO10211" s="24"/>
      <c r="AR10211" s="24"/>
      <c r="AU10211" s="24"/>
    </row>
    <row r="10212">
      <c r="J10212" s="18"/>
      <c r="N10212" s="24"/>
      <c r="Q10212" s="24"/>
      <c r="T10212" s="24"/>
      <c r="W10212" s="24"/>
      <c r="Z10212" s="24"/>
      <c r="AC10212" s="24"/>
      <c r="AI10212" s="24"/>
      <c r="AL10212" s="24"/>
      <c r="AO10212" s="24"/>
      <c r="AR10212" s="24"/>
      <c r="AU10212" s="24"/>
    </row>
    <row r="10213">
      <c r="J10213" s="18"/>
      <c r="N10213" s="24"/>
      <c r="Q10213" s="24"/>
      <c r="T10213" s="24"/>
      <c r="W10213" s="24"/>
      <c r="Z10213" s="24"/>
      <c r="AC10213" s="24"/>
      <c r="AI10213" s="24"/>
      <c r="AL10213" s="24"/>
      <c r="AO10213" s="24"/>
      <c r="AR10213" s="24"/>
      <c r="AU10213" s="24"/>
    </row>
    <row r="10214">
      <c r="J10214" s="18"/>
      <c r="N10214" s="24"/>
      <c r="Q10214" s="24"/>
      <c r="T10214" s="24"/>
      <c r="W10214" s="24"/>
      <c r="Z10214" s="24"/>
      <c r="AC10214" s="24"/>
      <c r="AI10214" s="24"/>
      <c r="AL10214" s="24"/>
      <c r="AO10214" s="24"/>
      <c r="AR10214" s="24"/>
      <c r="AU10214" s="24"/>
    </row>
    <row r="10215">
      <c r="J10215" s="18"/>
      <c r="N10215" s="24"/>
      <c r="Q10215" s="24"/>
      <c r="T10215" s="24"/>
      <c r="W10215" s="24"/>
      <c r="Z10215" s="24"/>
      <c r="AC10215" s="24"/>
      <c r="AI10215" s="24"/>
      <c r="AL10215" s="24"/>
      <c r="AO10215" s="24"/>
      <c r="AR10215" s="24"/>
      <c r="AU10215" s="24"/>
    </row>
    <row r="10216">
      <c r="J10216" s="18"/>
      <c r="N10216" s="24"/>
      <c r="Q10216" s="24"/>
      <c r="T10216" s="24"/>
      <c r="W10216" s="24"/>
      <c r="Z10216" s="24"/>
      <c r="AC10216" s="24"/>
      <c r="AI10216" s="24"/>
      <c r="AL10216" s="24"/>
      <c r="AO10216" s="24"/>
      <c r="AR10216" s="24"/>
      <c r="AU10216" s="24"/>
    </row>
    <row r="10217">
      <c r="J10217" s="18"/>
      <c r="N10217" s="24"/>
      <c r="Q10217" s="24"/>
      <c r="T10217" s="24"/>
      <c r="W10217" s="24"/>
      <c r="Z10217" s="24"/>
      <c r="AC10217" s="24"/>
      <c r="AI10217" s="24"/>
      <c r="AL10217" s="24"/>
      <c r="AO10217" s="24"/>
      <c r="AR10217" s="24"/>
      <c r="AU10217" s="24"/>
    </row>
    <row r="10218">
      <c r="J10218" s="18"/>
      <c r="N10218" s="24"/>
      <c r="Q10218" s="24"/>
      <c r="T10218" s="24"/>
      <c r="W10218" s="24"/>
      <c r="Z10218" s="24"/>
      <c r="AC10218" s="24"/>
      <c r="AI10218" s="24"/>
      <c r="AL10218" s="24"/>
      <c r="AO10218" s="24"/>
      <c r="AR10218" s="24"/>
      <c r="AU10218" s="24"/>
    </row>
    <row r="10219">
      <c r="J10219" s="18"/>
      <c r="N10219" s="24"/>
      <c r="Q10219" s="24"/>
      <c r="T10219" s="24"/>
      <c r="W10219" s="24"/>
      <c r="Z10219" s="24"/>
      <c r="AC10219" s="24"/>
      <c r="AI10219" s="24"/>
      <c r="AL10219" s="24"/>
      <c r="AO10219" s="24"/>
      <c r="AR10219" s="24"/>
      <c r="AU10219" s="24"/>
    </row>
    <row r="10220">
      <c r="J10220" s="18"/>
      <c r="N10220" s="24"/>
      <c r="Q10220" s="24"/>
      <c r="T10220" s="24"/>
      <c r="W10220" s="24"/>
      <c r="Z10220" s="24"/>
      <c r="AC10220" s="24"/>
      <c r="AI10220" s="24"/>
      <c r="AL10220" s="24"/>
      <c r="AO10220" s="24"/>
      <c r="AR10220" s="24"/>
      <c r="AU10220" s="24"/>
    </row>
    <row r="10221">
      <c r="J10221" s="18"/>
      <c r="N10221" s="24"/>
      <c r="Q10221" s="24"/>
      <c r="T10221" s="24"/>
      <c r="W10221" s="24"/>
      <c r="Z10221" s="24"/>
      <c r="AC10221" s="24"/>
      <c r="AI10221" s="24"/>
      <c r="AL10221" s="24"/>
      <c r="AO10221" s="24"/>
      <c r="AR10221" s="24"/>
      <c r="AU10221" s="24"/>
    </row>
    <row r="10222">
      <c r="J10222" s="18"/>
      <c r="N10222" s="24"/>
      <c r="Q10222" s="24"/>
      <c r="T10222" s="24"/>
      <c r="W10222" s="24"/>
      <c r="Z10222" s="24"/>
      <c r="AC10222" s="24"/>
      <c r="AI10222" s="24"/>
      <c r="AL10222" s="24"/>
      <c r="AO10222" s="24"/>
      <c r="AR10222" s="24"/>
      <c r="AU10222" s="24"/>
    </row>
    <row r="10223">
      <c r="J10223" s="18"/>
      <c r="N10223" s="24"/>
      <c r="Q10223" s="24"/>
      <c r="T10223" s="24"/>
      <c r="W10223" s="24"/>
      <c r="Z10223" s="24"/>
      <c r="AC10223" s="24"/>
      <c r="AI10223" s="24"/>
      <c r="AL10223" s="24"/>
      <c r="AO10223" s="24"/>
      <c r="AR10223" s="24"/>
      <c r="AU10223" s="24"/>
    </row>
    <row r="10224">
      <c r="J10224" s="18"/>
      <c r="N10224" s="24"/>
      <c r="Q10224" s="24"/>
      <c r="T10224" s="24"/>
      <c r="W10224" s="24"/>
      <c r="Z10224" s="24"/>
      <c r="AC10224" s="24"/>
      <c r="AI10224" s="24"/>
      <c r="AL10224" s="24"/>
      <c r="AO10224" s="24"/>
      <c r="AR10224" s="24"/>
      <c r="AU10224" s="24"/>
    </row>
    <row r="10225">
      <c r="J10225" s="18"/>
      <c r="N10225" s="24"/>
      <c r="Q10225" s="24"/>
      <c r="T10225" s="24"/>
      <c r="W10225" s="24"/>
      <c r="Z10225" s="24"/>
      <c r="AC10225" s="24"/>
      <c r="AI10225" s="24"/>
      <c r="AL10225" s="24"/>
      <c r="AO10225" s="24"/>
      <c r="AR10225" s="24"/>
      <c r="AU10225" s="24"/>
    </row>
    <row r="10226">
      <c r="J10226" s="18"/>
      <c r="N10226" s="24"/>
      <c r="Q10226" s="24"/>
      <c r="T10226" s="24"/>
      <c r="W10226" s="24"/>
      <c r="Z10226" s="24"/>
      <c r="AC10226" s="24"/>
      <c r="AI10226" s="24"/>
      <c r="AL10226" s="24"/>
      <c r="AO10226" s="24"/>
      <c r="AR10226" s="24"/>
      <c r="AU10226" s="24"/>
    </row>
    <row r="10227">
      <c r="J10227" s="18"/>
      <c r="N10227" s="24"/>
      <c r="Q10227" s="24"/>
      <c r="T10227" s="24"/>
      <c r="W10227" s="24"/>
      <c r="Z10227" s="24"/>
      <c r="AC10227" s="24"/>
      <c r="AI10227" s="24"/>
      <c r="AL10227" s="24"/>
      <c r="AO10227" s="24"/>
      <c r="AR10227" s="24"/>
      <c r="AU10227" s="24"/>
    </row>
    <row r="10228">
      <c r="J10228" s="18"/>
      <c r="N10228" s="24"/>
      <c r="Q10228" s="24"/>
      <c r="T10228" s="24"/>
      <c r="W10228" s="24"/>
      <c r="Z10228" s="24"/>
      <c r="AC10228" s="24"/>
      <c r="AI10228" s="24"/>
      <c r="AL10228" s="24"/>
      <c r="AO10228" s="24"/>
      <c r="AR10228" s="24"/>
      <c r="AU10228" s="24"/>
    </row>
    <row r="10229">
      <c r="J10229" s="18"/>
      <c r="N10229" s="24"/>
      <c r="Q10229" s="24"/>
      <c r="T10229" s="24"/>
      <c r="W10229" s="24"/>
      <c r="Z10229" s="24"/>
      <c r="AC10229" s="24"/>
      <c r="AI10229" s="24"/>
      <c r="AL10229" s="24"/>
      <c r="AO10229" s="24"/>
      <c r="AR10229" s="24"/>
      <c r="AU10229" s="24"/>
    </row>
    <row r="10230">
      <c r="J10230" s="18"/>
      <c r="N10230" s="24"/>
      <c r="Q10230" s="24"/>
      <c r="T10230" s="24"/>
      <c r="W10230" s="24"/>
      <c r="Z10230" s="24"/>
      <c r="AC10230" s="24"/>
      <c r="AI10230" s="24"/>
      <c r="AL10230" s="24"/>
      <c r="AO10230" s="24"/>
      <c r="AR10230" s="24"/>
      <c r="AU10230" s="24"/>
    </row>
    <row r="10231">
      <c r="J10231" s="18"/>
      <c r="N10231" s="24"/>
      <c r="Q10231" s="24"/>
      <c r="T10231" s="24"/>
      <c r="W10231" s="24"/>
      <c r="Z10231" s="24"/>
      <c r="AC10231" s="24"/>
      <c r="AI10231" s="24"/>
      <c r="AL10231" s="24"/>
      <c r="AO10231" s="24"/>
      <c r="AR10231" s="24"/>
      <c r="AU10231" s="24"/>
    </row>
    <row r="10232">
      <c r="J10232" s="18"/>
      <c r="N10232" s="24"/>
      <c r="Q10232" s="24"/>
      <c r="T10232" s="24"/>
      <c r="W10232" s="24"/>
      <c r="Z10232" s="24"/>
      <c r="AC10232" s="24"/>
      <c r="AI10232" s="24"/>
      <c r="AL10232" s="24"/>
      <c r="AO10232" s="24"/>
      <c r="AR10232" s="24"/>
      <c r="AU10232" s="24"/>
    </row>
    <row r="10233">
      <c r="J10233" s="18"/>
      <c r="N10233" s="24"/>
      <c r="Q10233" s="24"/>
      <c r="T10233" s="24"/>
      <c r="W10233" s="24"/>
      <c r="Z10233" s="24"/>
      <c r="AC10233" s="24"/>
      <c r="AI10233" s="24"/>
      <c r="AL10233" s="24"/>
      <c r="AO10233" s="24"/>
      <c r="AR10233" s="24"/>
      <c r="AU10233" s="24"/>
    </row>
    <row r="10234">
      <c r="J10234" s="18"/>
      <c r="N10234" s="24"/>
      <c r="Q10234" s="24"/>
      <c r="T10234" s="24"/>
      <c r="W10234" s="24"/>
      <c r="Z10234" s="24"/>
      <c r="AC10234" s="24"/>
      <c r="AI10234" s="24"/>
      <c r="AL10234" s="24"/>
      <c r="AO10234" s="24"/>
      <c r="AR10234" s="24"/>
      <c r="AU10234" s="24"/>
    </row>
    <row r="10235">
      <c r="J10235" s="18"/>
      <c r="N10235" s="24"/>
      <c r="Q10235" s="24"/>
      <c r="T10235" s="24"/>
      <c r="W10235" s="24"/>
      <c r="Z10235" s="24"/>
      <c r="AC10235" s="24"/>
      <c r="AI10235" s="24"/>
      <c r="AL10235" s="24"/>
      <c r="AO10235" s="24"/>
      <c r="AR10235" s="24"/>
      <c r="AU10235" s="24"/>
    </row>
    <row r="10236">
      <c r="J10236" s="18"/>
      <c r="N10236" s="24"/>
      <c r="Q10236" s="24"/>
      <c r="T10236" s="24"/>
      <c r="W10236" s="24"/>
      <c r="Z10236" s="24"/>
      <c r="AC10236" s="24"/>
      <c r="AI10236" s="24"/>
      <c r="AL10236" s="24"/>
      <c r="AO10236" s="24"/>
      <c r="AR10236" s="24"/>
      <c r="AU10236" s="24"/>
    </row>
    <row r="10237">
      <c r="J10237" s="18"/>
      <c r="N10237" s="24"/>
      <c r="Q10237" s="24"/>
      <c r="T10237" s="24"/>
      <c r="W10237" s="24"/>
      <c r="Z10237" s="24"/>
      <c r="AC10237" s="24"/>
      <c r="AI10237" s="24"/>
      <c r="AL10237" s="24"/>
      <c r="AO10237" s="24"/>
      <c r="AR10237" s="24"/>
      <c r="AU10237" s="24"/>
    </row>
    <row r="10238">
      <c r="J10238" s="18"/>
      <c r="N10238" s="24"/>
      <c r="Q10238" s="24"/>
      <c r="T10238" s="24"/>
      <c r="W10238" s="24"/>
      <c r="Z10238" s="24"/>
      <c r="AC10238" s="24"/>
      <c r="AI10238" s="24"/>
      <c r="AL10238" s="24"/>
      <c r="AO10238" s="24"/>
      <c r="AR10238" s="24"/>
      <c r="AU10238" s="24"/>
    </row>
    <row r="10239">
      <c r="J10239" s="18"/>
      <c r="N10239" s="24"/>
      <c r="Q10239" s="24"/>
      <c r="T10239" s="24"/>
      <c r="W10239" s="24"/>
      <c r="Z10239" s="24"/>
      <c r="AC10239" s="24"/>
      <c r="AI10239" s="24"/>
      <c r="AL10239" s="24"/>
      <c r="AO10239" s="24"/>
      <c r="AR10239" s="24"/>
      <c r="AU10239" s="24"/>
    </row>
    <row r="10240">
      <c r="J10240" s="18"/>
      <c r="N10240" s="24"/>
      <c r="Q10240" s="24"/>
      <c r="T10240" s="24"/>
      <c r="W10240" s="24"/>
      <c r="Z10240" s="24"/>
      <c r="AC10240" s="24"/>
      <c r="AI10240" s="24"/>
      <c r="AL10240" s="24"/>
      <c r="AO10240" s="24"/>
      <c r="AR10240" s="24"/>
      <c r="AU10240" s="24"/>
    </row>
    <row r="10241">
      <c r="J10241" s="18"/>
      <c r="N10241" s="24"/>
      <c r="Q10241" s="24"/>
      <c r="T10241" s="24"/>
      <c r="W10241" s="24"/>
      <c r="Z10241" s="24"/>
      <c r="AC10241" s="24"/>
      <c r="AI10241" s="24"/>
      <c r="AL10241" s="24"/>
      <c r="AO10241" s="24"/>
      <c r="AR10241" s="24"/>
      <c r="AU10241" s="24"/>
    </row>
    <row r="10242">
      <c r="J10242" s="18"/>
      <c r="N10242" s="24"/>
      <c r="Q10242" s="24"/>
      <c r="T10242" s="24"/>
      <c r="W10242" s="24"/>
      <c r="Z10242" s="24"/>
      <c r="AC10242" s="24"/>
      <c r="AI10242" s="24"/>
      <c r="AL10242" s="24"/>
      <c r="AO10242" s="24"/>
      <c r="AR10242" s="24"/>
      <c r="AU10242" s="24"/>
    </row>
    <row r="10243">
      <c r="J10243" s="18"/>
      <c r="N10243" s="24"/>
      <c r="Q10243" s="24"/>
      <c r="T10243" s="24"/>
      <c r="W10243" s="24"/>
      <c r="Z10243" s="24"/>
      <c r="AC10243" s="24"/>
      <c r="AI10243" s="24"/>
      <c r="AL10243" s="24"/>
      <c r="AO10243" s="24"/>
      <c r="AR10243" s="24"/>
      <c r="AU10243" s="24"/>
    </row>
    <row r="10244">
      <c r="J10244" s="18"/>
      <c r="N10244" s="24"/>
      <c r="Q10244" s="24"/>
      <c r="T10244" s="24"/>
      <c r="W10244" s="24"/>
      <c r="Z10244" s="24"/>
      <c r="AC10244" s="24"/>
      <c r="AI10244" s="24"/>
      <c r="AL10244" s="24"/>
      <c r="AO10244" s="24"/>
      <c r="AR10244" s="24"/>
      <c r="AU10244" s="24"/>
    </row>
    <row r="10245">
      <c r="J10245" s="18"/>
      <c r="N10245" s="24"/>
      <c r="Q10245" s="24"/>
      <c r="T10245" s="24"/>
      <c r="W10245" s="24"/>
      <c r="Z10245" s="24"/>
      <c r="AC10245" s="24"/>
      <c r="AI10245" s="24"/>
      <c r="AL10245" s="24"/>
      <c r="AO10245" s="24"/>
      <c r="AR10245" s="24"/>
      <c r="AU10245" s="24"/>
    </row>
    <row r="10246">
      <c r="J10246" s="18"/>
      <c r="N10246" s="24"/>
      <c r="Q10246" s="24"/>
      <c r="T10246" s="24"/>
      <c r="W10246" s="24"/>
      <c r="Z10246" s="24"/>
      <c r="AC10246" s="24"/>
      <c r="AI10246" s="24"/>
      <c r="AL10246" s="24"/>
      <c r="AO10246" s="24"/>
      <c r="AR10246" s="24"/>
      <c r="AU10246" s="24"/>
    </row>
    <row r="10247">
      <c r="J10247" s="18"/>
      <c r="N10247" s="24"/>
      <c r="Q10247" s="24"/>
      <c r="T10247" s="24"/>
      <c r="W10247" s="24"/>
      <c r="Z10247" s="24"/>
      <c r="AC10247" s="24"/>
      <c r="AI10247" s="24"/>
      <c r="AL10247" s="24"/>
      <c r="AO10247" s="24"/>
      <c r="AR10247" s="24"/>
      <c r="AU10247" s="24"/>
    </row>
    <row r="10248">
      <c r="J10248" s="18"/>
      <c r="N10248" s="24"/>
      <c r="Q10248" s="24"/>
      <c r="T10248" s="24"/>
      <c r="W10248" s="24"/>
      <c r="Z10248" s="24"/>
      <c r="AC10248" s="24"/>
      <c r="AI10248" s="24"/>
      <c r="AL10248" s="24"/>
      <c r="AO10248" s="24"/>
      <c r="AR10248" s="24"/>
      <c r="AU10248" s="24"/>
    </row>
    <row r="10249">
      <c r="J10249" s="18"/>
      <c r="N10249" s="24"/>
      <c r="Q10249" s="24"/>
      <c r="T10249" s="24"/>
      <c r="W10249" s="24"/>
      <c r="Z10249" s="24"/>
      <c r="AC10249" s="24"/>
      <c r="AI10249" s="24"/>
      <c r="AL10249" s="24"/>
      <c r="AO10249" s="24"/>
      <c r="AR10249" s="24"/>
      <c r="AU10249" s="24"/>
    </row>
    <row r="10250">
      <c r="J10250" s="18"/>
      <c r="N10250" s="24"/>
      <c r="Q10250" s="24"/>
      <c r="T10250" s="24"/>
      <c r="W10250" s="24"/>
      <c r="Z10250" s="24"/>
      <c r="AC10250" s="24"/>
      <c r="AI10250" s="24"/>
      <c r="AL10250" s="24"/>
      <c r="AO10250" s="24"/>
      <c r="AR10250" s="24"/>
      <c r="AU10250" s="24"/>
    </row>
    <row r="10251">
      <c r="J10251" s="18"/>
      <c r="N10251" s="24"/>
      <c r="Q10251" s="24"/>
      <c r="T10251" s="24"/>
      <c r="W10251" s="24"/>
      <c r="Z10251" s="24"/>
      <c r="AC10251" s="24"/>
      <c r="AI10251" s="24"/>
      <c r="AL10251" s="24"/>
      <c r="AO10251" s="24"/>
      <c r="AR10251" s="24"/>
      <c r="AU10251" s="24"/>
    </row>
    <row r="10252">
      <c r="J10252" s="18"/>
      <c r="N10252" s="24"/>
      <c r="Q10252" s="24"/>
      <c r="T10252" s="24"/>
      <c r="W10252" s="24"/>
      <c r="Z10252" s="24"/>
      <c r="AC10252" s="24"/>
      <c r="AI10252" s="24"/>
      <c r="AL10252" s="24"/>
      <c r="AO10252" s="24"/>
      <c r="AR10252" s="24"/>
      <c r="AU10252" s="24"/>
    </row>
    <row r="10253">
      <c r="J10253" s="18"/>
      <c r="N10253" s="24"/>
      <c r="Q10253" s="24"/>
      <c r="T10253" s="24"/>
      <c r="W10253" s="24"/>
      <c r="Z10253" s="24"/>
      <c r="AC10253" s="24"/>
      <c r="AI10253" s="24"/>
      <c r="AL10253" s="24"/>
      <c r="AO10253" s="24"/>
      <c r="AR10253" s="24"/>
      <c r="AU10253" s="24"/>
    </row>
    <row r="10254">
      <c r="J10254" s="18"/>
      <c r="N10254" s="24"/>
      <c r="Q10254" s="24"/>
      <c r="T10254" s="24"/>
      <c r="W10254" s="24"/>
      <c r="Z10254" s="24"/>
      <c r="AC10254" s="24"/>
      <c r="AI10254" s="24"/>
      <c r="AL10254" s="24"/>
      <c r="AO10254" s="24"/>
      <c r="AR10254" s="24"/>
      <c r="AU10254" s="24"/>
    </row>
    <row r="10255">
      <c r="J10255" s="18"/>
      <c r="N10255" s="24"/>
      <c r="Q10255" s="24"/>
      <c r="T10255" s="24"/>
      <c r="W10255" s="24"/>
      <c r="Z10255" s="24"/>
      <c r="AC10255" s="24"/>
      <c r="AI10255" s="24"/>
      <c r="AL10255" s="24"/>
      <c r="AO10255" s="24"/>
      <c r="AR10255" s="24"/>
      <c r="AU10255" s="24"/>
    </row>
    <row r="10256">
      <c r="J10256" s="18"/>
      <c r="N10256" s="24"/>
      <c r="Q10256" s="24"/>
      <c r="T10256" s="24"/>
      <c r="W10256" s="24"/>
      <c r="Z10256" s="24"/>
      <c r="AC10256" s="24"/>
      <c r="AI10256" s="24"/>
      <c r="AL10256" s="24"/>
      <c r="AO10256" s="24"/>
      <c r="AR10256" s="24"/>
      <c r="AU10256" s="24"/>
    </row>
    <row r="10257">
      <c r="J10257" s="18"/>
      <c r="N10257" s="24"/>
      <c r="Q10257" s="24"/>
      <c r="T10257" s="24"/>
      <c r="W10257" s="24"/>
      <c r="Z10257" s="24"/>
      <c r="AC10257" s="24"/>
      <c r="AI10257" s="24"/>
      <c r="AL10257" s="24"/>
      <c r="AO10257" s="24"/>
      <c r="AR10257" s="24"/>
      <c r="AU10257" s="24"/>
    </row>
    <row r="10258">
      <c r="J10258" s="18"/>
      <c r="N10258" s="24"/>
      <c r="Q10258" s="24"/>
      <c r="T10258" s="24"/>
      <c r="W10258" s="24"/>
      <c r="Z10258" s="24"/>
      <c r="AC10258" s="24"/>
      <c r="AI10258" s="24"/>
      <c r="AL10258" s="24"/>
      <c r="AO10258" s="24"/>
      <c r="AR10258" s="24"/>
      <c r="AU10258" s="24"/>
    </row>
    <row r="10259">
      <c r="J10259" s="18"/>
      <c r="N10259" s="24"/>
      <c r="Q10259" s="24"/>
      <c r="T10259" s="24"/>
      <c r="W10259" s="24"/>
      <c r="Z10259" s="24"/>
      <c r="AC10259" s="24"/>
      <c r="AI10259" s="24"/>
      <c r="AL10259" s="24"/>
      <c r="AO10259" s="24"/>
      <c r="AR10259" s="24"/>
      <c r="AU10259" s="24"/>
    </row>
    <row r="10260">
      <c r="J10260" s="18"/>
      <c r="N10260" s="24"/>
      <c r="Q10260" s="24"/>
      <c r="T10260" s="24"/>
      <c r="W10260" s="24"/>
      <c r="Z10260" s="24"/>
      <c r="AC10260" s="24"/>
      <c r="AI10260" s="24"/>
      <c r="AL10260" s="24"/>
      <c r="AO10260" s="24"/>
      <c r="AR10260" s="24"/>
      <c r="AU10260" s="24"/>
    </row>
    <row r="10261">
      <c r="J10261" s="18"/>
      <c r="N10261" s="24"/>
      <c r="Q10261" s="24"/>
      <c r="T10261" s="24"/>
      <c r="W10261" s="24"/>
      <c r="Z10261" s="24"/>
      <c r="AC10261" s="24"/>
      <c r="AI10261" s="24"/>
      <c r="AL10261" s="24"/>
      <c r="AO10261" s="24"/>
      <c r="AR10261" s="24"/>
      <c r="AU10261" s="24"/>
    </row>
    <row r="10262">
      <c r="J10262" s="18"/>
      <c r="N10262" s="24"/>
      <c r="Q10262" s="24"/>
      <c r="T10262" s="24"/>
      <c r="W10262" s="24"/>
      <c r="Z10262" s="24"/>
      <c r="AC10262" s="24"/>
      <c r="AI10262" s="24"/>
      <c r="AL10262" s="24"/>
      <c r="AO10262" s="24"/>
      <c r="AR10262" s="24"/>
      <c r="AU10262" s="24"/>
    </row>
    <row r="10263">
      <c r="J10263" s="18"/>
      <c r="N10263" s="24"/>
      <c r="Q10263" s="24"/>
      <c r="T10263" s="24"/>
      <c r="W10263" s="24"/>
      <c r="Z10263" s="24"/>
      <c r="AC10263" s="24"/>
      <c r="AI10263" s="24"/>
      <c r="AL10263" s="24"/>
      <c r="AO10263" s="24"/>
      <c r="AR10263" s="24"/>
      <c r="AU10263" s="24"/>
    </row>
    <row r="10264">
      <c r="J10264" s="18"/>
      <c r="N10264" s="24"/>
      <c r="Q10264" s="24"/>
      <c r="T10264" s="24"/>
      <c r="W10264" s="24"/>
      <c r="Z10264" s="24"/>
      <c r="AC10264" s="24"/>
      <c r="AI10264" s="24"/>
      <c r="AL10264" s="24"/>
      <c r="AO10264" s="24"/>
      <c r="AR10264" s="24"/>
      <c r="AU10264" s="24"/>
    </row>
    <row r="10265">
      <c r="J10265" s="18"/>
      <c r="N10265" s="24"/>
      <c r="Q10265" s="24"/>
      <c r="T10265" s="24"/>
      <c r="W10265" s="24"/>
      <c r="Z10265" s="24"/>
      <c r="AC10265" s="24"/>
      <c r="AI10265" s="24"/>
      <c r="AL10265" s="24"/>
      <c r="AO10265" s="24"/>
      <c r="AR10265" s="24"/>
      <c r="AU10265" s="24"/>
    </row>
    <row r="10266">
      <c r="J10266" s="18"/>
      <c r="N10266" s="24"/>
      <c r="Q10266" s="24"/>
      <c r="T10266" s="24"/>
      <c r="W10266" s="24"/>
      <c r="Z10266" s="24"/>
      <c r="AC10266" s="24"/>
      <c r="AI10266" s="24"/>
      <c r="AL10266" s="24"/>
      <c r="AO10266" s="24"/>
      <c r="AR10266" s="24"/>
      <c r="AU10266" s="24"/>
    </row>
    <row r="10267">
      <c r="J10267" s="18"/>
      <c r="N10267" s="24"/>
      <c r="Q10267" s="24"/>
      <c r="T10267" s="24"/>
      <c r="W10267" s="24"/>
      <c r="Z10267" s="24"/>
      <c r="AC10267" s="24"/>
      <c r="AI10267" s="24"/>
      <c r="AL10267" s="24"/>
      <c r="AO10267" s="24"/>
      <c r="AR10267" s="24"/>
      <c r="AU10267" s="24"/>
    </row>
    <row r="10268">
      <c r="J10268" s="18"/>
      <c r="N10268" s="24"/>
      <c r="Q10268" s="24"/>
      <c r="T10268" s="24"/>
      <c r="W10268" s="24"/>
      <c r="Z10268" s="24"/>
      <c r="AC10268" s="24"/>
      <c r="AI10268" s="24"/>
      <c r="AL10268" s="24"/>
      <c r="AO10268" s="24"/>
      <c r="AR10268" s="24"/>
      <c r="AU10268" s="24"/>
    </row>
    <row r="10269">
      <c r="J10269" s="18"/>
      <c r="N10269" s="24"/>
      <c r="Q10269" s="24"/>
      <c r="T10269" s="24"/>
      <c r="W10269" s="24"/>
      <c r="Z10269" s="24"/>
      <c r="AC10269" s="24"/>
      <c r="AI10269" s="24"/>
      <c r="AL10269" s="24"/>
      <c r="AO10269" s="24"/>
      <c r="AR10269" s="24"/>
      <c r="AU10269" s="24"/>
    </row>
    <row r="10270">
      <c r="J10270" s="18"/>
      <c r="N10270" s="24"/>
      <c r="Q10270" s="24"/>
      <c r="T10270" s="24"/>
      <c r="W10270" s="24"/>
      <c r="Z10270" s="24"/>
      <c r="AC10270" s="24"/>
      <c r="AI10270" s="24"/>
      <c r="AL10270" s="24"/>
      <c r="AO10270" s="24"/>
      <c r="AR10270" s="24"/>
      <c r="AU10270" s="24"/>
    </row>
    <row r="10271">
      <c r="J10271" s="18"/>
      <c r="N10271" s="24"/>
      <c r="Q10271" s="24"/>
      <c r="T10271" s="24"/>
      <c r="W10271" s="24"/>
      <c r="Z10271" s="24"/>
      <c r="AC10271" s="24"/>
      <c r="AI10271" s="24"/>
      <c r="AL10271" s="24"/>
      <c r="AO10271" s="24"/>
      <c r="AR10271" s="24"/>
      <c r="AU10271" s="24"/>
    </row>
    <row r="10272">
      <c r="J10272" s="18"/>
      <c r="N10272" s="24"/>
      <c r="Q10272" s="24"/>
      <c r="T10272" s="24"/>
      <c r="W10272" s="24"/>
      <c r="Z10272" s="24"/>
      <c r="AC10272" s="24"/>
      <c r="AI10272" s="24"/>
      <c r="AL10272" s="24"/>
      <c r="AO10272" s="24"/>
      <c r="AR10272" s="24"/>
      <c r="AU10272" s="24"/>
    </row>
    <row r="10273">
      <c r="J10273" s="18"/>
      <c r="N10273" s="24"/>
      <c r="Q10273" s="24"/>
      <c r="T10273" s="24"/>
      <c r="W10273" s="24"/>
      <c r="Z10273" s="24"/>
      <c r="AC10273" s="24"/>
      <c r="AI10273" s="24"/>
      <c r="AL10273" s="24"/>
      <c r="AO10273" s="24"/>
      <c r="AR10273" s="24"/>
      <c r="AU10273" s="24"/>
    </row>
    <row r="10274">
      <c r="J10274" s="18"/>
      <c r="N10274" s="24"/>
      <c r="Q10274" s="24"/>
      <c r="T10274" s="24"/>
      <c r="W10274" s="24"/>
      <c r="Z10274" s="24"/>
      <c r="AC10274" s="24"/>
      <c r="AI10274" s="24"/>
      <c r="AL10274" s="24"/>
      <c r="AO10274" s="24"/>
      <c r="AR10274" s="24"/>
      <c r="AU10274" s="24"/>
    </row>
    <row r="10275">
      <c r="J10275" s="18"/>
      <c r="N10275" s="24"/>
      <c r="Q10275" s="24"/>
      <c r="T10275" s="24"/>
      <c r="W10275" s="24"/>
      <c r="Z10275" s="24"/>
      <c r="AC10275" s="24"/>
      <c r="AI10275" s="24"/>
      <c r="AL10275" s="24"/>
      <c r="AO10275" s="24"/>
      <c r="AR10275" s="24"/>
      <c r="AU10275" s="24"/>
    </row>
    <row r="10276">
      <c r="J10276" s="18"/>
      <c r="N10276" s="24"/>
      <c r="Q10276" s="24"/>
      <c r="T10276" s="24"/>
      <c r="W10276" s="24"/>
      <c r="Z10276" s="24"/>
      <c r="AC10276" s="24"/>
      <c r="AI10276" s="24"/>
      <c r="AL10276" s="24"/>
      <c r="AO10276" s="24"/>
      <c r="AR10276" s="24"/>
      <c r="AU10276" s="24"/>
    </row>
    <row r="10277">
      <c r="J10277" s="18"/>
      <c r="N10277" s="24"/>
      <c r="Q10277" s="24"/>
      <c r="T10277" s="24"/>
      <c r="W10277" s="24"/>
      <c r="Z10277" s="24"/>
      <c r="AC10277" s="24"/>
      <c r="AI10277" s="24"/>
      <c r="AL10277" s="24"/>
      <c r="AO10277" s="24"/>
      <c r="AR10277" s="24"/>
      <c r="AU10277" s="24"/>
    </row>
    <row r="10278">
      <c r="J10278" s="18"/>
      <c r="N10278" s="24"/>
      <c r="Q10278" s="24"/>
      <c r="T10278" s="24"/>
      <c r="W10278" s="24"/>
      <c r="Z10278" s="24"/>
      <c r="AC10278" s="24"/>
      <c r="AI10278" s="24"/>
      <c r="AL10278" s="24"/>
      <c r="AO10278" s="24"/>
      <c r="AR10278" s="24"/>
      <c r="AU10278" s="24"/>
    </row>
    <row r="10279">
      <c r="J10279" s="18"/>
      <c r="N10279" s="24"/>
      <c r="Q10279" s="24"/>
      <c r="T10279" s="24"/>
      <c r="W10279" s="24"/>
      <c r="Z10279" s="24"/>
      <c r="AC10279" s="24"/>
      <c r="AI10279" s="24"/>
      <c r="AL10279" s="24"/>
      <c r="AO10279" s="24"/>
      <c r="AR10279" s="24"/>
      <c r="AU10279" s="24"/>
    </row>
    <row r="10280">
      <c r="J10280" s="18"/>
      <c r="N10280" s="24"/>
      <c r="Q10280" s="24"/>
      <c r="T10280" s="24"/>
      <c r="W10280" s="24"/>
      <c r="Z10280" s="24"/>
      <c r="AC10280" s="24"/>
      <c r="AI10280" s="24"/>
      <c r="AL10280" s="24"/>
      <c r="AO10280" s="24"/>
      <c r="AR10280" s="24"/>
      <c r="AU10280" s="24"/>
    </row>
    <row r="10281">
      <c r="J10281" s="18"/>
      <c r="N10281" s="24"/>
      <c r="Q10281" s="24"/>
      <c r="T10281" s="24"/>
      <c r="W10281" s="24"/>
      <c r="Z10281" s="24"/>
      <c r="AC10281" s="24"/>
      <c r="AI10281" s="24"/>
      <c r="AL10281" s="24"/>
      <c r="AO10281" s="24"/>
      <c r="AR10281" s="24"/>
      <c r="AU10281" s="24"/>
    </row>
    <row r="10282">
      <c r="J10282" s="18"/>
      <c r="N10282" s="24"/>
      <c r="Q10282" s="24"/>
      <c r="T10282" s="24"/>
      <c r="W10282" s="24"/>
      <c r="Z10282" s="24"/>
      <c r="AC10282" s="24"/>
      <c r="AI10282" s="24"/>
      <c r="AL10282" s="24"/>
      <c r="AO10282" s="24"/>
      <c r="AR10282" s="24"/>
      <c r="AU10282" s="24"/>
    </row>
    <row r="10283">
      <c r="J10283" s="18"/>
      <c r="N10283" s="24"/>
      <c r="Q10283" s="24"/>
      <c r="T10283" s="24"/>
      <c r="W10283" s="24"/>
      <c r="Z10283" s="24"/>
      <c r="AC10283" s="24"/>
      <c r="AI10283" s="24"/>
      <c r="AL10283" s="24"/>
      <c r="AO10283" s="24"/>
      <c r="AR10283" s="24"/>
      <c r="AU10283" s="24"/>
    </row>
    <row r="10284">
      <c r="J10284" s="18"/>
      <c r="N10284" s="24"/>
      <c r="Q10284" s="24"/>
      <c r="T10284" s="24"/>
      <c r="W10284" s="24"/>
      <c r="Z10284" s="24"/>
      <c r="AC10284" s="24"/>
      <c r="AI10284" s="24"/>
      <c r="AL10284" s="24"/>
      <c r="AO10284" s="24"/>
      <c r="AR10284" s="24"/>
      <c r="AU10284" s="24"/>
    </row>
    <row r="10285">
      <c r="J10285" s="18"/>
      <c r="N10285" s="24"/>
      <c r="Q10285" s="24"/>
      <c r="T10285" s="24"/>
      <c r="W10285" s="24"/>
      <c r="Z10285" s="24"/>
      <c r="AC10285" s="24"/>
      <c r="AI10285" s="24"/>
      <c r="AL10285" s="24"/>
      <c r="AO10285" s="24"/>
      <c r="AR10285" s="24"/>
      <c r="AU10285" s="24"/>
    </row>
    <row r="10286">
      <c r="J10286" s="18"/>
      <c r="N10286" s="24"/>
      <c r="Q10286" s="24"/>
      <c r="T10286" s="24"/>
      <c r="W10286" s="24"/>
      <c r="Z10286" s="24"/>
      <c r="AC10286" s="24"/>
      <c r="AI10286" s="24"/>
      <c r="AL10286" s="24"/>
      <c r="AO10286" s="24"/>
      <c r="AR10286" s="24"/>
      <c r="AU10286" s="24"/>
    </row>
    <row r="10287">
      <c r="J10287" s="18"/>
      <c r="N10287" s="24"/>
      <c r="Q10287" s="24"/>
      <c r="T10287" s="24"/>
      <c r="W10287" s="24"/>
      <c r="Z10287" s="24"/>
      <c r="AC10287" s="24"/>
      <c r="AI10287" s="24"/>
      <c r="AL10287" s="24"/>
      <c r="AO10287" s="24"/>
      <c r="AR10287" s="24"/>
      <c r="AU10287" s="24"/>
    </row>
    <row r="10288">
      <c r="J10288" s="18"/>
      <c r="N10288" s="24"/>
      <c r="Q10288" s="24"/>
      <c r="T10288" s="24"/>
      <c r="W10288" s="24"/>
      <c r="Z10288" s="24"/>
      <c r="AC10288" s="24"/>
      <c r="AI10288" s="24"/>
      <c r="AL10288" s="24"/>
      <c r="AO10288" s="24"/>
      <c r="AR10288" s="24"/>
      <c r="AU10288" s="24"/>
    </row>
    <row r="10289">
      <c r="J10289" s="18"/>
      <c r="N10289" s="24"/>
      <c r="Q10289" s="24"/>
      <c r="T10289" s="24"/>
      <c r="W10289" s="24"/>
      <c r="Z10289" s="24"/>
      <c r="AC10289" s="24"/>
      <c r="AI10289" s="24"/>
      <c r="AL10289" s="24"/>
      <c r="AO10289" s="24"/>
      <c r="AR10289" s="24"/>
      <c r="AU10289" s="24"/>
    </row>
    <row r="10290">
      <c r="J10290" s="18"/>
      <c r="N10290" s="24"/>
      <c r="Q10290" s="24"/>
      <c r="T10290" s="24"/>
      <c r="W10290" s="24"/>
      <c r="Z10290" s="24"/>
      <c r="AC10290" s="24"/>
      <c r="AI10290" s="24"/>
      <c r="AL10290" s="24"/>
      <c r="AO10290" s="24"/>
      <c r="AR10290" s="24"/>
      <c r="AU10290" s="24"/>
    </row>
    <row r="10291">
      <c r="J10291" s="18"/>
      <c r="N10291" s="24"/>
      <c r="Q10291" s="24"/>
      <c r="T10291" s="24"/>
      <c r="W10291" s="24"/>
      <c r="Z10291" s="24"/>
      <c r="AC10291" s="24"/>
      <c r="AI10291" s="24"/>
      <c r="AL10291" s="24"/>
      <c r="AO10291" s="24"/>
      <c r="AR10291" s="24"/>
      <c r="AU10291" s="24"/>
    </row>
    <row r="10292">
      <c r="J10292" s="18"/>
      <c r="N10292" s="24"/>
      <c r="Q10292" s="24"/>
      <c r="T10292" s="24"/>
      <c r="W10292" s="24"/>
      <c r="Z10292" s="24"/>
      <c r="AC10292" s="24"/>
      <c r="AI10292" s="24"/>
      <c r="AL10292" s="24"/>
      <c r="AO10292" s="24"/>
      <c r="AR10292" s="24"/>
      <c r="AU10292" s="24"/>
    </row>
    <row r="10293">
      <c r="J10293" s="18"/>
      <c r="N10293" s="24"/>
      <c r="Q10293" s="24"/>
      <c r="T10293" s="24"/>
      <c r="W10293" s="24"/>
      <c r="Z10293" s="24"/>
      <c r="AC10293" s="24"/>
      <c r="AI10293" s="24"/>
      <c r="AL10293" s="24"/>
      <c r="AO10293" s="24"/>
      <c r="AR10293" s="24"/>
      <c r="AU10293" s="24"/>
    </row>
    <row r="10294">
      <c r="J10294" s="18"/>
      <c r="N10294" s="24"/>
      <c r="Q10294" s="24"/>
      <c r="T10294" s="24"/>
      <c r="W10294" s="24"/>
      <c r="Z10294" s="24"/>
      <c r="AC10294" s="24"/>
      <c r="AI10294" s="24"/>
      <c r="AL10294" s="24"/>
      <c r="AO10294" s="24"/>
      <c r="AR10294" s="24"/>
      <c r="AU10294" s="24"/>
    </row>
    <row r="10295">
      <c r="J10295" s="18"/>
      <c r="N10295" s="24"/>
      <c r="Q10295" s="24"/>
      <c r="T10295" s="24"/>
      <c r="W10295" s="24"/>
      <c r="Z10295" s="24"/>
      <c r="AC10295" s="24"/>
      <c r="AI10295" s="24"/>
      <c r="AL10295" s="24"/>
      <c r="AO10295" s="24"/>
      <c r="AR10295" s="24"/>
      <c r="AU10295" s="24"/>
    </row>
    <row r="10296">
      <c r="J10296" s="18"/>
      <c r="N10296" s="24"/>
      <c r="Q10296" s="24"/>
      <c r="T10296" s="24"/>
      <c r="W10296" s="24"/>
      <c r="Z10296" s="24"/>
      <c r="AC10296" s="24"/>
      <c r="AI10296" s="24"/>
      <c r="AL10296" s="24"/>
      <c r="AO10296" s="24"/>
      <c r="AR10296" s="24"/>
      <c r="AU10296" s="24"/>
    </row>
    <row r="10297">
      <c r="J10297" s="18"/>
      <c r="N10297" s="24"/>
      <c r="Q10297" s="24"/>
      <c r="T10297" s="24"/>
      <c r="W10297" s="24"/>
      <c r="Z10297" s="24"/>
      <c r="AC10297" s="24"/>
      <c r="AI10297" s="24"/>
      <c r="AL10297" s="24"/>
      <c r="AO10297" s="24"/>
      <c r="AR10297" s="24"/>
      <c r="AU10297" s="24"/>
    </row>
    <row r="10298">
      <c r="J10298" s="18"/>
      <c r="N10298" s="24"/>
      <c r="Q10298" s="24"/>
      <c r="T10298" s="24"/>
      <c r="W10298" s="24"/>
      <c r="Z10298" s="24"/>
      <c r="AC10298" s="24"/>
      <c r="AI10298" s="24"/>
      <c r="AL10298" s="24"/>
      <c r="AO10298" s="24"/>
      <c r="AR10298" s="24"/>
      <c r="AU10298" s="24"/>
    </row>
    <row r="10299">
      <c r="J10299" s="18"/>
      <c r="N10299" s="24"/>
      <c r="Q10299" s="24"/>
      <c r="T10299" s="24"/>
      <c r="W10299" s="24"/>
      <c r="Z10299" s="24"/>
      <c r="AC10299" s="24"/>
      <c r="AI10299" s="24"/>
      <c r="AL10299" s="24"/>
      <c r="AO10299" s="24"/>
      <c r="AR10299" s="24"/>
      <c r="AU10299" s="24"/>
    </row>
    <row r="10300">
      <c r="J10300" s="18"/>
      <c r="N10300" s="24"/>
      <c r="Q10300" s="24"/>
      <c r="T10300" s="24"/>
      <c r="W10300" s="24"/>
      <c r="Z10300" s="24"/>
      <c r="AC10300" s="24"/>
      <c r="AI10300" s="24"/>
      <c r="AL10300" s="24"/>
      <c r="AO10300" s="24"/>
      <c r="AR10300" s="24"/>
      <c r="AU10300" s="24"/>
    </row>
    <row r="10301">
      <c r="J10301" s="18"/>
      <c r="N10301" s="24"/>
      <c r="Q10301" s="24"/>
      <c r="T10301" s="24"/>
      <c r="W10301" s="24"/>
      <c r="Z10301" s="24"/>
      <c r="AC10301" s="24"/>
      <c r="AI10301" s="24"/>
      <c r="AL10301" s="24"/>
      <c r="AO10301" s="24"/>
      <c r="AR10301" s="24"/>
      <c r="AU10301" s="24"/>
    </row>
    <row r="10302">
      <c r="J10302" s="18"/>
      <c r="N10302" s="24"/>
      <c r="Q10302" s="24"/>
      <c r="T10302" s="24"/>
      <c r="W10302" s="24"/>
      <c r="Z10302" s="24"/>
      <c r="AC10302" s="24"/>
      <c r="AI10302" s="24"/>
      <c r="AL10302" s="24"/>
      <c r="AO10302" s="24"/>
      <c r="AR10302" s="24"/>
      <c r="AU10302" s="24"/>
    </row>
    <row r="10303">
      <c r="J10303" s="18"/>
      <c r="N10303" s="24"/>
      <c r="Q10303" s="24"/>
      <c r="T10303" s="24"/>
      <c r="W10303" s="24"/>
      <c r="Z10303" s="24"/>
      <c r="AC10303" s="24"/>
      <c r="AI10303" s="24"/>
      <c r="AL10303" s="24"/>
      <c r="AO10303" s="24"/>
      <c r="AR10303" s="24"/>
      <c r="AU10303" s="24"/>
    </row>
    <row r="10304">
      <c r="J10304" s="18"/>
      <c r="N10304" s="24"/>
      <c r="Q10304" s="24"/>
      <c r="T10304" s="24"/>
      <c r="W10304" s="24"/>
      <c r="Z10304" s="24"/>
      <c r="AC10304" s="24"/>
      <c r="AI10304" s="24"/>
      <c r="AL10304" s="24"/>
      <c r="AO10304" s="24"/>
      <c r="AR10304" s="24"/>
      <c r="AU10304" s="24"/>
    </row>
    <row r="10305">
      <c r="J10305" s="18"/>
      <c r="N10305" s="24"/>
      <c r="Q10305" s="24"/>
      <c r="T10305" s="24"/>
      <c r="W10305" s="24"/>
      <c r="Z10305" s="24"/>
      <c r="AC10305" s="24"/>
      <c r="AI10305" s="24"/>
      <c r="AL10305" s="24"/>
      <c r="AO10305" s="24"/>
      <c r="AR10305" s="24"/>
      <c r="AU10305" s="24"/>
    </row>
    <row r="10306">
      <c r="J10306" s="18"/>
      <c r="N10306" s="24"/>
      <c r="Q10306" s="24"/>
      <c r="T10306" s="24"/>
      <c r="W10306" s="24"/>
      <c r="Z10306" s="24"/>
      <c r="AC10306" s="24"/>
      <c r="AI10306" s="24"/>
      <c r="AL10306" s="24"/>
      <c r="AO10306" s="24"/>
      <c r="AR10306" s="24"/>
      <c r="AU10306" s="24"/>
    </row>
    <row r="10307">
      <c r="J10307" s="18"/>
      <c r="N10307" s="24"/>
      <c r="Q10307" s="24"/>
      <c r="T10307" s="24"/>
      <c r="W10307" s="24"/>
      <c r="Z10307" s="24"/>
      <c r="AC10307" s="24"/>
      <c r="AI10307" s="24"/>
      <c r="AL10307" s="24"/>
      <c r="AO10307" s="24"/>
      <c r="AR10307" s="24"/>
      <c r="AU10307" s="24"/>
    </row>
    <row r="10308">
      <c r="J10308" s="18"/>
      <c r="N10308" s="24"/>
      <c r="Q10308" s="24"/>
      <c r="T10308" s="24"/>
      <c r="W10308" s="24"/>
      <c r="Z10308" s="24"/>
      <c r="AC10308" s="24"/>
      <c r="AI10308" s="24"/>
      <c r="AL10308" s="24"/>
      <c r="AO10308" s="24"/>
      <c r="AR10308" s="24"/>
      <c r="AU10308" s="24"/>
    </row>
    <row r="10309">
      <c r="J10309" s="18"/>
      <c r="N10309" s="24"/>
      <c r="Q10309" s="24"/>
      <c r="T10309" s="24"/>
      <c r="W10309" s="24"/>
      <c r="Z10309" s="24"/>
      <c r="AC10309" s="24"/>
      <c r="AI10309" s="24"/>
      <c r="AL10309" s="24"/>
      <c r="AO10309" s="24"/>
      <c r="AR10309" s="24"/>
      <c r="AU10309" s="24"/>
    </row>
    <row r="10310">
      <c r="J10310" s="18"/>
      <c r="N10310" s="24"/>
      <c r="Q10310" s="24"/>
      <c r="T10310" s="24"/>
      <c r="W10310" s="24"/>
      <c r="Z10310" s="24"/>
      <c r="AC10310" s="24"/>
      <c r="AI10310" s="24"/>
      <c r="AL10310" s="24"/>
      <c r="AO10310" s="24"/>
      <c r="AR10310" s="24"/>
      <c r="AU10310" s="24"/>
    </row>
    <row r="10311">
      <c r="J10311" s="18"/>
      <c r="N10311" s="24"/>
      <c r="Q10311" s="24"/>
      <c r="T10311" s="24"/>
      <c r="W10311" s="24"/>
      <c r="Z10311" s="24"/>
      <c r="AC10311" s="24"/>
      <c r="AI10311" s="24"/>
      <c r="AL10311" s="24"/>
      <c r="AO10311" s="24"/>
      <c r="AR10311" s="24"/>
      <c r="AU10311" s="24"/>
    </row>
    <row r="10312">
      <c r="J10312" s="18"/>
      <c r="N10312" s="24"/>
      <c r="Q10312" s="24"/>
      <c r="T10312" s="24"/>
      <c r="W10312" s="24"/>
      <c r="Z10312" s="24"/>
      <c r="AC10312" s="24"/>
      <c r="AI10312" s="24"/>
      <c r="AL10312" s="24"/>
      <c r="AO10312" s="24"/>
      <c r="AR10312" s="24"/>
      <c r="AU10312" s="24"/>
    </row>
    <row r="10313">
      <c r="J10313" s="18"/>
      <c r="N10313" s="24"/>
      <c r="Q10313" s="24"/>
      <c r="T10313" s="24"/>
      <c r="W10313" s="24"/>
      <c r="Z10313" s="24"/>
      <c r="AC10313" s="24"/>
      <c r="AI10313" s="24"/>
      <c r="AL10313" s="24"/>
      <c r="AO10313" s="24"/>
      <c r="AR10313" s="24"/>
      <c r="AU10313" s="24"/>
    </row>
    <row r="10314">
      <c r="J10314" s="18"/>
      <c r="N10314" s="24"/>
      <c r="Q10314" s="24"/>
      <c r="T10314" s="24"/>
      <c r="W10314" s="24"/>
      <c r="Z10314" s="24"/>
      <c r="AC10314" s="24"/>
      <c r="AI10314" s="24"/>
      <c r="AL10314" s="24"/>
      <c r="AO10314" s="24"/>
      <c r="AR10314" s="24"/>
      <c r="AU10314" s="24"/>
    </row>
    <row r="10315">
      <c r="J10315" s="18"/>
      <c r="N10315" s="24"/>
      <c r="Q10315" s="24"/>
      <c r="T10315" s="24"/>
      <c r="W10315" s="24"/>
      <c r="Z10315" s="24"/>
      <c r="AC10315" s="24"/>
      <c r="AI10315" s="24"/>
      <c r="AL10315" s="24"/>
      <c r="AO10315" s="24"/>
      <c r="AR10315" s="24"/>
      <c r="AU10315" s="24"/>
    </row>
    <row r="10316">
      <c r="J10316" s="18"/>
      <c r="N10316" s="24"/>
      <c r="Q10316" s="24"/>
      <c r="T10316" s="24"/>
      <c r="W10316" s="24"/>
      <c r="Z10316" s="24"/>
      <c r="AC10316" s="24"/>
      <c r="AI10316" s="24"/>
      <c r="AL10316" s="24"/>
      <c r="AO10316" s="24"/>
      <c r="AR10316" s="24"/>
      <c r="AU10316" s="24"/>
    </row>
    <row r="10317">
      <c r="J10317" s="18"/>
      <c r="N10317" s="24"/>
      <c r="Q10317" s="24"/>
      <c r="T10317" s="24"/>
      <c r="W10317" s="24"/>
      <c r="Z10317" s="24"/>
      <c r="AC10317" s="24"/>
      <c r="AI10317" s="24"/>
      <c r="AL10317" s="24"/>
      <c r="AO10317" s="24"/>
      <c r="AR10317" s="24"/>
      <c r="AU10317" s="24"/>
    </row>
    <row r="10318">
      <c r="J10318" s="18"/>
      <c r="N10318" s="24"/>
      <c r="Q10318" s="24"/>
      <c r="T10318" s="24"/>
      <c r="W10318" s="24"/>
      <c r="Z10318" s="24"/>
      <c r="AC10318" s="24"/>
      <c r="AI10318" s="24"/>
      <c r="AL10318" s="24"/>
      <c r="AO10318" s="24"/>
      <c r="AR10318" s="24"/>
      <c r="AU10318" s="24"/>
    </row>
    <row r="10319">
      <c r="J10319" s="18"/>
      <c r="N10319" s="24"/>
      <c r="Q10319" s="24"/>
      <c r="T10319" s="24"/>
      <c r="W10319" s="24"/>
      <c r="Z10319" s="24"/>
      <c r="AC10319" s="24"/>
      <c r="AI10319" s="24"/>
      <c r="AL10319" s="24"/>
      <c r="AO10319" s="24"/>
      <c r="AR10319" s="24"/>
      <c r="AU10319" s="24"/>
    </row>
    <row r="10320">
      <c r="J10320" s="18"/>
      <c r="N10320" s="24"/>
      <c r="Q10320" s="24"/>
      <c r="T10320" s="24"/>
      <c r="W10320" s="24"/>
      <c r="Z10320" s="24"/>
      <c r="AC10320" s="24"/>
      <c r="AI10320" s="24"/>
      <c r="AL10320" s="24"/>
      <c r="AO10320" s="24"/>
      <c r="AR10320" s="24"/>
      <c r="AU10320" s="24"/>
    </row>
    <row r="10321">
      <c r="J10321" s="18"/>
      <c r="N10321" s="24"/>
      <c r="Q10321" s="24"/>
      <c r="T10321" s="24"/>
      <c r="W10321" s="24"/>
      <c r="Z10321" s="24"/>
      <c r="AC10321" s="24"/>
      <c r="AI10321" s="24"/>
      <c r="AL10321" s="24"/>
      <c r="AO10321" s="24"/>
      <c r="AR10321" s="24"/>
      <c r="AU10321" s="24"/>
    </row>
    <row r="10322">
      <c r="J10322" s="18"/>
      <c r="N10322" s="24"/>
      <c r="Q10322" s="24"/>
      <c r="T10322" s="24"/>
      <c r="W10322" s="24"/>
      <c r="Z10322" s="24"/>
      <c r="AC10322" s="24"/>
      <c r="AI10322" s="24"/>
      <c r="AL10322" s="24"/>
      <c r="AO10322" s="24"/>
      <c r="AR10322" s="24"/>
      <c r="AU10322" s="24"/>
    </row>
    <row r="10323">
      <c r="J10323" s="18"/>
      <c r="N10323" s="24"/>
      <c r="Q10323" s="24"/>
      <c r="T10323" s="24"/>
      <c r="W10323" s="24"/>
      <c r="Z10323" s="24"/>
      <c r="AC10323" s="24"/>
      <c r="AI10323" s="24"/>
      <c r="AL10323" s="24"/>
      <c r="AO10323" s="24"/>
      <c r="AR10323" s="24"/>
      <c r="AU10323" s="24"/>
    </row>
    <row r="10324">
      <c r="J10324" s="18"/>
      <c r="N10324" s="24"/>
      <c r="Q10324" s="24"/>
      <c r="T10324" s="24"/>
      <c r="W10324" s="24"/>
      <c r="Z10324" s="24"/>
      <c r="AC10324" s="24"/>
      <c r="AI10324" s="24"/>
      <c r="AL10324" s="24"/>
      <c r="AO10324" s="24"/>
      <c r="AR10324" s="24"/>
      <c r="AU10324" s="24"/>
    </row>
    <row r="10325">
      <c r="J10325" s="18"/>
      <c r="N10325" s="24"/>
      <c r="Q10325" s="24"/>
      <c r="T10325" s="24"/>
      <c r="W10325" s="24"/>
      <c r="Z10325" s="24"/>
      <c r="AC10325" s="24"/>
      <c r="AI10325" s="24"/>
      <c r="AL10325" s="24"/>
      <c r="AO10325" s="24"/>
      <c r="AR10325" s="24"/>
      <c r="AU10325" s="24"/>
    </row>
    <row r="10326">
      <c r="J10326" s="18"/>
      <c r="N10326" s="24"/>
      <c r="Q10326" s="24"/>
      <c r="T10326" s="24"/>
      <c r="W10326" s="24"/>
      <c r="Z10326" s="24"/>
      <c r="AC10326" s="24"/>
      <c r="AI10326" s="24"/>
      <c r="AL10326" s="24"/>
      <c r="AO10326" s="24"/>
      <c r="AR10326" s="24"/>
      <c r="AU10326" s="24"/>
    </row>
    <row r="10327">
      <c r="J10327" s="18"/>
      <c r="N10327" s="24"/>
      <c r="Q10327" s="24"/>
      <c r="T10327" s="24"/>
      <c r="W10327" s="24"/>
      <c r="Z10327" s="24"/>
      <c r="AC10327" s="24"/>
      <c r="AI10327" s="24"/>
      <c r="AL10327" s="24"/>
      <c r="AO10327" s="24"/>
      <c r="AR10327" s="24"/>
      <c r="AU10327" s="24"/>
    </row>
    <row r="10328">
      <c r="J10328" s="18"/>
      <c r="N10328" s="24"/>
      <c r="Q10328" s="24"/>
      <c r="T10328" s="24"/>
      <c r="W10328" s="24"/>
      <c r="Z10328" s="24"/>
      <c r="AC10328" s="24"/>
      <c r="AI10328" s="24"/>
      <c r="AL10328" s="24"/>
      <c r="AO10328" s="24"/>
      <c r="AR10328" s="24"/>
      <c r="AU10328" s="24"/>
    </row>
    <row r="10329">
      <c r="J10329" s="18"/>
      <c r="N10329" s="24"/>
      <c r="Q10329" s="24"/>
      <c r="T10329" s="24"/>
      <c r="W10329" s="24"/>
      <c r="Z10329" s="24"/>
      <c r="AC10329" s="24"/>
      <c r="AI10329" s="24"/>
      <c r="AL10329" s="24"/>
      <c r="AO10329" s="24"/>
      <c r="AR10329" s="24"/>
      <c r="AU10329" s="24"/>
    </row>
    <row r="10330">
      <c r="J10330" s="18"/>
      <c r="N10330" s="24"/>
      <c r="Q10330" s="24"/>
      <c r="T10330" s="24"/>
      <c r="W10330" s="24"/>
      <c r="Z10330" s="24"/>
      <c r="AC10330" s="24"/>
      <c r="AI10330" s="24"/>
      <c r="AL10330" s="24"/>
      <c r="AO10330" s="24"/>
      <c r="AR10330" s="24"/>
      <c r="AU10330" s="24"/>
    </row>
    <row r="10331">
      <c r="J10331" s="18"/>
      <c r="N10331" s="24"/>
      <c r="Q10331" s="24"/>
      <c r="T10331" s="24"/>
      <c r="W10331" s="24"/>
      <c r="Z10331" s="24"/>
      <c r="AC10331" s="24"/>
      <c r="AI10331" s="24"/>
      <c r="AL10331" s="24"/>
      <c r="AO10331" s="24"/>
      <c r="AR10331" s="24"/>
      <c r="AU10331" s="24"/>
    </row>
    <row r="10332">
      <c r="J10332" s="18"/>
      <c r="N10332" s="24"/>
      <c r="Q10332" s="24"/>
      <c r="T10332" s="24"/>
      <c r="W10332" s="24"/>
      <c r="Z10332" s="24"/>
      <c r="AC10332" s="24"/>
      <c r="AI10332" s="24"/>
      <c r="AL10332" s="24"/>
      <c r="AO10332" s="24"/>
      <c r="AR10332" s="24"/>
      <c r="AU10332" s="24"/>
    </row>
    <row r="10333">
      <c r="J10333" s="18"/>
      <c r="N10333" s="24"/>
      <c r="Q10333" s="24"/>
      <c r="T10333" s="24"/>
      <c r="W10333" s="24"/>
      <c r="Z10333" s="24"/>
      <c r="AC10333" s="24"/>
      <c r="AI10333" s="24"/>
      <c r="AL10333" s="24"/>
      <c r="AO10333" s="24"/>
      <c r="AR10333" s="24"/>
      <c r="AU10333" s="24"/>
    </row>
    <row r="10334">
      <c r="J10334" s="18"/>
      <c r="N10334" s="24"/>
      <c r="Q10334" s="24"/>
      <c r="T10334" s="24"/>
      <c r="W10334" s="24"/>
      <c r="Z10334" s="24"/>
      <c r="AC10334" s="24"/>
      <c r="AI10334" s="24"/>
      <c r="AL10334" s="24"/>
      <c r="AO10334" s="24"/>
      <c r="AR10334" s="24"/>
      <c r="AU10334" s="24"/>
    </row>
    <row r="10335">
      <c r="J10335" s="18"/>
      <c r="N10335" s="24"/>
      <c r="Q10335" s="24"/>
      <c r="T10335" s="24"/>
      <c r="W10335" s="24"/>
      <c r="Z10335" s="24"/>
      <c r="AC10335" s="24"/>
      <c r="AI10335" s="24"/>
      <c r="AL10335" s="24"/>
      <c r="AO10335" s="24"/>
      <c r="AR10335" s="24"/>
      <c r="AU10335" s="24"/>
    </row>
    <row r="10336">
      <c r="J10336" s="18"/>
      <c r="N10336" s="24"/>
      <c r="Q10336" s="24"/>
      <c r="T10336" s="24"/>
      <c r="W10336" s="24"/>
      <c r="Z10336" s="24"/>
      <c r="AC10336" s="24"/>
      <c r="AI10336" s="24"/>
      <c r="AL10336" s="24"/>
      <c r="AO10336" s="24"/>
      <c r="AR10336" s="24"/>
      <c r="AU10336" s="24"/>
    </row>
    <row r="10337">
      <c r="J10337" s="18"/>
      <c r="N10337" s="24"/>
      <c r="Q10337" s="24"/>
      <c r="T10337" s="24"/>
      <c r="W10337" s="24"/>
      <c r="Z10337" s="24"/>
      <c r="AC10337" s="24"/>
      <c r="AI10337" s="24"/>
      <c r="AL10337" s="24"/>
      <c r="AO10337" s="24"/>
      <c r="AR10337" s="24"/>
      <c r="AU10337" s="24"/>
    </row>
    <row r="10338">
      <c r="J10338" s="18"/>
      <c r="N10338" s="24"/>
      <c r="Q10338" s="24"/>
      <c r="T10338" s="24"/>
      <c r="W10338" s="24"/>
      <c r="Z10338" s="24"/>
      <c r="AC10338" s="24"/>
      <c r="AI10338" s="24"/>
      <c r="AL10338" s="24"/>
      <c r="AO10338" s="24"/>
      <c r="AR10338" s="24"/>
      <c r="AU10338" s="24"/>
    </row>
    <row r="10339">
      <c r="J10339" s="18"/>
      <c r="N10339" s="24"/>
      <c r="Q10339" s="24"/>
      <c r="T10339" s="24"/>
      <c r="W10339" s="24"/>
      <c r="Z10339" s="24"/>
      <c r="AC10339" s="24"/>
      <c r="AI10339" s="24"/>
      <c r="AL10339" s="24"/>
      <c r="AO10339" s="24"/>
      <c r="AR10339" s="24"/>
      <c r="AU10339" s="24"/>
    </row>
    <row r="10340">
      <c r="J10340" s="18"/>
      <c r="N10340" s="24"/>
      <c r="Q10340" s="24"/>
      <c r="T10340" s="24"/>
      <c r="W10340" s="24"/>
      <c r="Z10340" s="24"/>
      <c r="AC10340" s="24"/>
      <c r="AI10340" s="24"/>
      <c r="AL10340" s="24"/>
      <c r="AO10340" s="24"/>
      <c r="AR10340" s="24"/>
      <c r="AU10340" s="24"/>
    </row>
    <row r="10341">
      <c r="J10341" s="18"/>
      <c r="N10341" s="24"/>
      <c r="Q10341" s="24"/>
      <c r="T10341" s="24"/>
      <c r="W10341" s="24"/>
      <c r="Z10341" s="24"/>
      <c r="AC10341" s="24"/>
      <c r="AI10341" s="24"/>
      <c r="AL10341" s="24"/>
      <c r="AO10341" s="24"/>
      <c r="AR10341" s="24"/>
      <c r="AU10341" s="24"/>
    </row>
    <row r="10342">
      <c r="J10342" s="18"/>
      <c r="N10342" s="24"/>
      <c r="Q10342" s="24"/>
      <c r="T10342" s="24"/>
      <c r="W10342" s="24"/>
      <c r="Z10342" s="24"/>
      <c r="AC10342" s="24"/>
      <c r="AI10342" s="24"/>
      <c r="AL10342" s="24"/>
      <c r="AO10342" s="24"/>
      <c r="AR10342" s="24"/>
      <c r="AU10342" s="24"/>
    </row>
    <row r="10343">
      <c r="J10343" s="18"/>
      <c r="N10343" s="24"/>
      <c r="Q10343" s="24"/>
      <c r="T10343" s="24"/>
      <c r="W10343" s="24"/>
      <c r="Z10343" s="24"/>
      <c r="AC10343" s="24"/>
      <c r="AI10343" s="24"/>
      <c r="AL10343" s="24"/>
      <c r="AO10343" s="24"/>
      <c r="AR10343" s="24"/>
      <c r="AU10343" s="24"/>
    </row>
    <row r="10344">
      <c r="J10344" s="18"/>
      <c r="N10344" s="24"/>
      <c r="Q10344" s="24"/>
      <c r="T10344" s="24"/>
      <c r="W10344" s="24"/>
      <c r="Z10344" s="24"/>
      <c r="AC10344" s="24"/>
      <c r="AI10344" s="24"/>
      <c r="AL10344" s="24"/>
      <c r="AO10344" s="24"/>
      <c r="AR10344" s="24"/>
      <c r="AU10344" s="24"/>
    </row>
    <row r="10345">
      <c r="J10345" s="18"/>
      <c r="N10345" s="24"/>
      <c r="Q10345" s="24"/>
      <c r="T10345" s="24"/>
      <c r="W10345" s="24"/>
      <c r="Z10345" s="24"/>
      <c r="AC10345" s="24"/>
      <c r="AI10345" s="24"/>
      <c r="AL10345" s="24"/>
      <c r="AO10345" s="24"/>
      <c r="AR10345" s="24"/>
      <c r="AU10345" s="24"/>
    </row>
    <row r="10346">
      <c r="J10346" s="18"/>
      <c r="N10346" s="24"/>
      <c r="Q10346" s="24"/>
      <c r="T10346" s="24"/>
      <c r="W10346" s="24"/>
      <c r="Z10346" s="24"/>
      <c r="AC10346" s="24"/>
      <c r="AI10346" s="24"/>
      <c r="AL10346" s="24"/>
      <c r="AO10346" s="24"/>
      <c r="AR10346" s="24"/>
      <c r="AU10346" s="24"/>
    </row>
    <row r="10347">
      <c r="J10347" s="18"/>
      <c r="N10347" s="24"/>
      <c r="Q10347" s="24"/>
      <c r="T10347" s="24"/>
      <c r="W10347" s="24"/>
      <c r="Z10347" s="24"/>
      <c r="AC10347" s="24"/>
      <c r="AI10347" s="24"/>
      <c r="AL10347" s="24"/>
      <c r="AO10347" s="24"/>
      <c r="AR10347" s="24"/>
      <c r="AU10347" s="24"/>
    </row>
    <row r="10348">
      <c r="J10348" s="18"/>
      <c r="N10348" s="24"/>
      <c r="Q10348" s="24"/>
      <c r="T10348" s="24"/>
      <c r="W10348" s="24"/>
      <c r="Z10348" s="24"/>
      <c r="AC10348" s="24"/>
      <c r="AI10348" s="24"/>
      <c r="AL10348" s="24"/>
      <c r="AO10348" s="24"/>
      <c r="AR10348" s="24"/>
      <c r="AU10348" s="24"/>
    </row>
    <row r="10349">
      <c r="J10349" s="18"/>
      <c r="N10349" s="24"/>
      <c r="Q10349" s="24"/>
      <c r="T10349" s="24"/>
      <c r="W10349" s="24"/>
      <c r="Z10349" s="24"/>
      <c r="AC10349" s="24"/>
      <c r="AI10349" s="24"/>
      <c r="AL10349" s="24"/>
      <c r="AO10349" s="24"/>
      <c r="AR10349" s="24"/>
      <c r="AU10349" s="24"/>
    </row>
    <row r="10350">
      <c r="J10350" s="18"/>
      <c r="N10350" s="24"/>
      <c r="Q10350" s="24"/>
      <c r="T10350" s="24"/>
      <c r="W10350" s="24"/>
      <c r="Z10350" s="24"/>
      <c r="AC10350" s="24"/>
      <c r="AI10350" s="24"/>
      <c r="AL10350" s="24"/>
      <c r="AO10350" s="24"/>
      <c r="AR10350" s="24"/>
      <c r="AU10350" s="24"/>
    </row>
    <row r="10351">
      <c r="J10351" s="18"/>
      <c r="N10351" s="24"/>
      <c r="Q10351" s="24"/>
      <c r="T10351" s="24"/>
      <c r="W10351" s="24"/>
      <c r="Z10351" s="24"/>
      <c r="AC10351" s="24"/>
      <c r="AI10351" s="24"/>
      <c r="AL10351" s="24"/>
      <c r="AO10351" s="24"/>
      <c r="AR10351" s="24"/>
      <c r="AU10351" s="24"/>
    </row>
    <row r="10352">
      <c r="J10352" s="18"/>
      <c r="N10352" s="24"/>
      <c r="Q10352" s="24"/>
      <c r="T10352" s="24"/>
      <c r="W10352" s="24"/>
      <c r="Z10352" s="24"/>
      <c r="AC10352" s="24"/>
      <c r="AI10352" s="24"/>
      <c r="AL10352" s="24"/>
      <c r="AO10352" s="24"/>
      <c r="AR10352" s="24"/>
      <c r="AU10352" s="24"/>
    </row>
    <row r="10353">
      <c r="J10353" s="18"/>
      <c r="N10353" s="24"/>
      <c r="Q10353" s="24"/>
      <c r="T10353" s="24"/>
      <c r="W10353" s="24"/>
      <c r="Z10353" s="24"/>
      <c r="AC10353" s="24"/>
      <c r="AI10353" s="24"/>
      <c r="AL10353" s="24"/>
      <c r="AO10353" s="24"/>
      <c r="AR10353" s="24"/>
      <c r="AU10353" s="24"/>
    </row>
    <row r="10354">
      <c r="J10354" s="18"/>
      <c r="N10354" s="24"/>
      <c r="Q10354" s="24"/>
      <c r="T10354" s="24"/>
      <c r="W10354" s="24"/>
      <c r="Z10354" s="24"/>
      <c r="AC10354" s="24"/>
      <c r="AI10354" s="24"/>
      <c r="AL10354" s="24"/>
      <c r="AO10354" s="24"/>
      <c r="AR10354" s="24"/>
      <c r="AU10354" s="24"/>
    </row>
    <row r="10355">
      <c r="J10355" s="18"/>
      <c r="N10355" s="24"/>
      <c r="Q10355" s="24"/>
      <c r="T10355" s="24"/>
      <c r="W10355" s="24"/>
      <c r="Z10355" s="24"/>
      <c r="AC10355" s="24"/>
      <c r="AI10355" s="24"/>
      <c r="AL10355" s="24"/>
      <c r="AO10355" s="24"/>
      <c r="AR10355" s="24"/>
      <c r="AU10355" s="24"/>
    </row>
    <row r="10356">
      <c r="J10356" s="18"/>
      <c r="N10356" s="24"/>
      <c r="Q10356" s="24"/>
      <c r="T10356" s="24"/>
      <c r="W10356" s="24"/>
      <c r="Z10356" s="24"/>
      <c r="AC10356" s="24"/>
      <c r="AI10356" s="24"/>
      <c r="AL10356" s="24"/>
      <c r="AO10356" s="24"/>
      <c r="AR10356" s="24"/>
      <c r="AU10356" s="24"/>
    </row>
    <row r="10357">
      <c r="J10357" s="18"/>
      <c r="N10357" s="24"/>
      <c r="Q10357" s="24"/>
      <c r="T10357" s="24"/>
      <c r="W10357" s="24"/>
      <c r="Z10357" s="24"/>
      <c r="AC10357" s="24"/>
      <c r="AI10357" s="24"/>
      <c r="AL10357" s="24"/>
      <c r="AO10357" s="24"/>
      <c r="AR10357" s="24"/>
      <c r="AU10357" s="24"/>
    </row>
    <row r="10358">
      <c r="J10358" s="18"/>
      <c r="N10358" s="24"/>
      <c r="Q10358" s="24"/>
      <c r="T10358" s="24"/>
      <c r="W10358" s="24"/>
      <c r="Z10358" s="24"/>
      <c r="AC10358" s="24"/>
      <c r="AI10358" s="24"/>
      <c r="AL10358" s="24"/>
      <c r="AO10358" s="24"/>
      <c r="AR10358" s="24"/>
      <c r="AU10358" s="24"/>
    </row>
    <row r="10359">
      <c r="J10359" s="18"/>
      <c r="N10359" s="24"/>
      <c r="Q10359" s="24"/>
      <c r="T10359" s="24"/>
      <c r="W10359" s="24"/>
      <c r="Z10359" s="24"/>
      <c r="AC10359" s="24"/>
      <c r="AI10359" s="24"/>
      <c r="AL10359" s="24"/>
      <c r="AO10359" s="24"/>
      <c r="AR10359" s="24"/>
      <c r="AU10359" s="24"/>
    </row>
    <row r="10360">
      <c r="J10360" s="18"/>
      <c r="N10360" s="24"/>
      <c r="Q10360" s="24"/>
      <c r="T10360" s="24"/>
      <c r="W10360" s="24"/>
      <c r="Z10360" s="24"/>
      <c r="AC10360" s="24"/>
      <c r="AI10360" s="24"/>
      <c r="AL10360" s="24"/>
      <c r="AO10360" s="24"/>
      <c r="AR10360" s="24"/>
      <c r="AU10360" s="24"/>
    </row>
    <row r="10361">
      <c r="J10361" s="18"/>
      <c r="N10361" s="24"/>
      <c r="Q10361" s="24"/>
      <c r="T10361" s="24"/>
      <c r="W10361" s="24"/>
      <c r="Z10361" s="24"/>
      <c r="AC10361" s="24"/>
      <c r="AI10361" s="24"/>
      <c r="AL10361" s="24"/>
      <c r="AO10361" s="24"/>
      <c r="AR10361" s="24"/>
      <c r="AU10361" s="24"/>
    </row>
    <row r="10362">
      <c r="J10362" s="18"/>
      <c r="N10362" s="24"/>
      <c r="Q10362" s="24"/>
      <c r="T10362" s="24"/>
      <c r="W10362" s="24"/>
      <c r="Z10362" s="24"/>
      <c r="AC10362" s="24"/>
      <c r="AI10362" s="24"/>
      <c r="AL10362" s="24"/>
      <c r="AO10362" s="24"/>
      <c r="AR10362" s="24"/>
      <c r="AU10362" s="24"/>
    </row>
    <row r="10363">
      <c r="J10363" s="18"/>
      <c r="N10363" s="24"/>
      <c r="Q10363" s="24"/>
      <c r="T10363" s="24"/>
      <c r="W10363" s="24"/>
      <c r="Z10363" s="24"/>
      <c r="AC10363" s="24"/>
      <c r="AI10363" s="24"/>
      <c r="AL10363" s="24"/>
      <c r="AO10363" s="24"/>
      <c r="AR10363" s="24"/>
      <c r="AU10363" s="24"/>
    </row>
    <row r="10364">
      <c r="J10364" s="18"/>
      <c r="N10364" s="24"/>
      <c r="Q10364" s="24"/>
      <c r="T10364" s="24"/>
      <c r="W10364" s="24"/>
      <c r="Z10364" s="24"/>
      <c r="AC10364" s="24"/>
      <c r="AI10364" s="24"/>
      <c r="AL10364" s="24"/>
      <c r="AO10364" s="24"/>
      <c r="AR10364" s="24"/>
      <c r="AU10364" s="24"/>
    </row>
    <row r="10365">
      <c r="J10365" s="18"/>
      <c r="N10365" s="24"/>
      <c r="Q10365" s="24"/>
      <c r="T10365" s="24"/>
      <c r="W10365" s="24"/>
      <c r="Z10365" s="24"/>
      <c r="AC10365" s="24"/>
      <c r="AI10365" s="24"/>
      <c r="AL10365" s="24"/>
      <c r="AO10365" s="24"/>
      <c r="AR10365" s="24"/>
      <c r="AU10365" s="24"/>
    </row>
    <row r="10366">
      <c r="J10366" s="18"/>
      <c r="N10366" s="24"/>
      <c r="Q10366" s="24"/>
      <c r="T10366" s="24"/>
      <c r="W10366" s="24"/>
      <c r="Z10366" s="24"/>
      <c r="AC10366" s="24"/>
      <c r="AI10366" s="24"/>
      <c r="AL10366" s="24"/>
      <c r="AO10366" s="24"/>
      <c r="AR10366" s="24"/>
      <c r="AU10366" s="24"/>
    </row>
    <row r="10367">
      <c r="J10367" s="18"/>
      <c r="N10367" s="24"/>
      <c r="Q10367" s="24"/>
      <c r="T10367" s="24"/>
      <c r="W10367" s="24"/>
      <c r="Z10367" s="24"/>
      <c r="AC10367" s="24"/>
      <c r="AI10367" s="24"/>
      <c r="AL10367" s="24"/>
      <c r="AO10367" s="24"/>
      <c r="AR10367" s="24"/>
      <c r="AU10367" s="24"/>
    </row>
    <row r="10368">
      <c r="J10368" s="18"/>
      <c r="N10368" s="24"/>
      <c r="Q10368" s="24"/>
      <c r="T10368" s="24"/>
      <c r="W10368" s="24"/>
      <c r="Z10368" s="24"/>
      <c r="AC10368" s="24"/>
      <c r="AI10368" s="24"/>
      <c r="AL10368" s="24"/>
      <c r="AO10368" s="24"/>
      <c r="AR10368" s="24"/>
      <c r="AU10368" s="24"/>
    </row>
    <row r="10369">
      <c r="J10369" s="18"/>
      <c r="N10369" s="24"/>
      <c r="Q10369" s="24"/>
      <c r="T10369" s="24"/>
      <c r="W10369" s="24"/>
      <c r="Z10369" s="24"/>
      <c r="AC10369" s="24"/>
      <c r="AI10369" s="24"/>
      <c r="AL10369" s="24"/>
      <c r="AO10369" s="24"/>
      <c r="AR10369" s="24"/>
      <c r="AU10369" s="24"/>
    </row>
    <row r="10370">
      <c r="J10370" s="18"/>
      <c r="N10370" s="24"/>
      <c r="Q10370" s="24"/>
      <c r="T10370" s="24"/>
      <c r="W10370" s="24"/>
      <c r="Z10370" s="24"/>
      <c r="AC10370" s="24"/>
      <c r="AI10370" s="24"/>
      <c r="AL10370" s="24"/>
      <c r="AO10370" s="24"/>
      <c r="AR10370" s="24"/>
      <c r="AU10370" s="24"/>
    </row>
    <row r="10371">
      <c r="J10371" s="18"/>
      <c r="N10371" s="24"/>
      <c r="Q10371" s="24"/>
      <c r="T10371" s="24"/>
      <c r="W10371" s="24"/>
      <c r="Z10371" s="24"/>
      <c r="AC10371" s="24"/>
      <c r="AI10371" s="24"/>
      <c r="AL10371" s="24"/>
      <c r="AO10371" s="24"/>
      <c r="AR10371" s="24"/>
      <c r="AU10371" s="24"/>
    </row>
    <row r="10372">
      <c r="J10372" s="18"/>
      <c r="N10372" s="24"/>
      <c r="Q10372" s="24"/>
      <c r="T10372" s="24"/>
      <c r="W10372" s="24"/>
      <c r="Z10372" s="24"/>
      <c r="AC10372" s="24"/>
      <c r="AI10372" s="24"/>
      <c r="AL10372" s="24"/>
      <c r="AO10372" s="24"/>
      <c r="AR10372" s="24"/>
      <c r="AU10372" s="24"/>
    </row>
    <row r="10373">
      <c r="J10373" s="18"/>
      <c r="N10373" s="24"/>
      <c r="Q10373" s="24"/>
      <c r="T10373" s="24"/>
      <c r="W10373" s="24"/>
      <c r="Z10373" s="24"/>
      <c r="AC10373" s="24"/>
      <c r="AI10373" s="24"/>
      <c r="AL10373" s="24"/>
      <c r="AO10373" s="24"/>
      <c r="AR10373" s="24"/>
      <c r="AU10373" s="24"/>
    </row>
    <row r="10374">
      <c r="J10374" s="18"/>
      <c r="N10374" s="24"/>
      <c r="Q10374" s="24"/>
      <c r="T10374" s="24"/>
      <c r="W10374" s="24"/>
      <c r="Z10374" s="24"/>
      <c r="AC10374" s="24"/>
      <c r="AI10374" s="24"/>
      <c r="AL10374" s="24"/>
      <c r="AO10374" s="24"/>
      <c r="AR10374" s="24"/>
      <c r="AU10374" s="24"/>
    </row>
    <row r="10375">
      <c r="J10375" s="18"/>
      <c r="N10375" s="24"/>
      <c r="Q10375" s="24"/>
      <c r="T10375" s="24"/>
      <c r="W10375" s="24"/>
      <c r="Z10375" s="24"/>
      <c r="AC10375" s="24"/>
      <c r="AI10375" s="24"/>
      <c r="AL10375" s="24"/>
      <c r="AO10375" s="24"/>
      <c r="AR10375" s="24"/>
      <c r="AU10375" s="24"/>
    </row>
    <row r="10376">
      <c r="J10376" s="18"/>
      <c r="N10376" s="24"/>
      <c r="Q10376" s="24"/>
      <c r="T10376" s="24"/>
      <c r="W10376" s="24"/>
      <c r="Z10376" s="24"/>
      <c r="AC10376" s="24"/>
      <c r="AI10376" s="24"/>
      <c r="AL10376" s="24"/>
      <c r="AO10376" s="24"/>
      <c r="AR10376" s="24"/>
      <c r="AU10376" s="24"/>
    </row>
    <row r="10377">
      <c r="J10377" s="18"/>
      <c r="N10377" s="24"/>
      <c r="Q10377" s="24"/>
      <c r="T10377" s="24"/>
      <c r="W10377" s="24"/>
      <c r="Z10377" s="24"/>
      <c r="AC10377" s="24"/>
      <c r="AI10377" s="24"/>
      <c r="AL10377" s="24"/>
      <c r="AO10377" s="24"/>
      <c r="AR10377" s="24"/>
      <c r="AU10377" s="24"/>
    </row>
    <row r="10378">
      <c r="J10378" s="18"/>
      <c r="N10378" s="24"/>
      <c r="Q10378" s="24"/>
      <c r="T10378" s="24"/>
      <c r="W10378" s="24"/>
      <c r="Z10378" s="24"/>
      <c r="AC10378" s="24"/>
      <c r="AI10378" s="24"/>
      <c r="AL10378" s="24"/>
      <c r="AO10378" s="24"/>
      <c r="AR10378" s="24"/>
      <c r="AU10378" s="24"/>
    </row>
    <row r="10379">
      <c r="J10379" s="18"/>
      <c r="N10379" s="24"/>
      <c r="Q10379" s="24"/>
      <c r="T10379" s="24"/>
      <c r="W10379" s="24"/>
      <c r="Z10379" s="24"/>
      <c r="AC10379" s="24"/>
      <c r="AI10379" s="24"/>
      <c r="AL10379" s="24"/>
      <c r="AO10379" s="24"/>
      <c r="AR10379" s="24"/>
      <c r="AU10379" s="24"/>
    </row>
    <row r="10380">
      <c r="J10380" s="18"/>
      <c r="N10380" s="24"/>
      <c r="Q10380" s="24"/>
      <c r="T10380" s="24"/>
      <c r="W10380" s="24"/>
      <c r="Z10380" s="24"/>
      <c r="AC10380" s="24"/>
      <c r="AI10380" s="24"/>
      <c r="AL10380" s="24"/>
      <c r="AO10380" s="24"/>
      <c r="AR10380" s="24"/>
      <c r="AU10380" s="24"/>
    </row>
    <row r="10381">
      <c r="J10381" s="18"/>
      <c r="N10381" s="24"/>
      <c r="Q10381" s="24"/>
      <c r="T10381" s="24"/>
      <c r="W10381" s="24"/>
      <c r="Z10381" s="24"/>
      <c r="AC10381" s="24"/>
      <c r="AI10381" s="24"/>
      <c r="AL10381" s="24"/>
      <c r="AO10381" s="24"/>
      <c r="AR10381" s="24"/>
      <c r="AU10381" s="24"/>
    </row>
    <row r="10382">
      <c r="J10382" s="18"/>
      <c r="N10382" s="24"/>
      <c r="Q10382" s="24"/>
      <c r="T10382" s="24"/>
      <c r="W10382" s="24"/>
      <c r="Z10382" s="24"/>
      <c r="AC10382" s="24"/>
      <c r="AI10382" s="24"/>
      <c r="AL10382" s="24"/>
      <c r="AO10382" s="24"/>
      <c r="AR10382" s="24"/>
      <c r="AU10382" s="24"/>
    </row>
    <row r="10383">
      <c r="J10383" s="18"/>
      <c r="N10383" s="24"/>
      <c r="Q10383" s="24"/>
      <c r="T10383" s="24"/>
      <c r="W10383" s="24"/>
      <c r="Z10383" s="24"/>
      <c r="AC10383" s="24"/>
      <c r="AI10383" s="24"/>
      <c r="AL10383" s="24"/>
      <c r="AO10383" s="24"/>
      <c r="AR10383" s="24"/>
      <c r="AU10383" s="24"/>
    </row>
    <row r="10384">
      <c r="J10384" s="18"/>
      <c r="N10384" s="24"/>
      <c r="Q10384" s="24"/>
      <c r="T10384" s="24"/>
      <c r="W10384" s="24"/>
      <c r="Z10384" s="24"/>
      <c r="AC10384" s="24"/>
      <c r="AI10384" s="24"/>
      <c r="AL10384" s="24"/>
      <c r="AO10384" s="24"/>
      <c r="AR10384" s="24"/>
      <c r="AU10384" s="24"/>
    </row>
    <row r="10385">
      <c r="J10385" s="18"/>
      <c r="N10385" s="24"/>
      <c r="Q10385" s="24"/>
      <c r="T10385" s="24"/>
      <c r="W10385" s="24"/>
      <c r="Z10385" s="24"/>
      <c r="AC10385" s="24"/>
      <c r="AI10385" s="24"/>
      <c r="AL10385" s="24"/>
      <c r="AO10385" s="24"/>
      <c r="AR10385" s="24"/>
      <c r="AU10385" s="24"/>
    </row>
    <row r="10386">
      <c r="J10386" s="18"/>
      <c r="N10386" s="24"/>
      <c r="Q10386" s="24"/>
      <c r="T10386" s="24"/>
      <c r="W10386" s="24"/>
      <c r="Z10386" s="24"/>
      <c r="AC10386" s="24"/>
      <c r="AI10386" s="24"/>
      <c r="AL10386" s="24"/>
      <c r="AO10386" s="24"/>
      <c r="AR10386" s="24"/>
      <c r="AU10386" s="24"/>
    </row>
    <row r="10387">
      <c r="J10387" s="18"/>
      <c r="N10387" s="24"/>
      <c r="Q10387" s="24"/>
      <c r="T10387" s="24"/>
      <c r="W10387" s="24"/>
      <c r="Z10387" s="24"/>
      <c r="AC10387" s="24"/>
      <c r="AI10387" s="24"/>
      <c r="AL10387" s="24"/>
      <c r="AO10387" s="24"/>
      <c r="AR10387" s="24"/>
      <c r="AU10387" s="24"/>
    </row>
    <row r="10388">
      <c r="J10388" s="18"/>
      <c r="N10388" s="24"/>
      <c r="Q10388" s="24"/>
      <c r="T10388" s="24"/>
      <c r="W10388" s="24"/>
      <c r="Z10388" s="24"/>
      <c r="AC10388" s="24"/>
      <c r="AI10388" s="24"/>
      <c r="AL10388" s="24"/>
      <c r="AO10388" s="24"/>
      <c r="AR10388" s="24"/>
      <c r="AU10388" s="24"/>
    </row>
    <row r="10389">
      <c r="J10389" s="18"/>
      <c r="N10389" s="24"/>
      <c r="Q10389" s="24"/>
      <c r="T10389" s="24"/>
      <c r="W10389" s="24"/>
      <c r="Z10389" s="24"/>
      <c r="AC10389" s="24"/>
      <c r="AI10389" s="24"/>
      <c r="AL10389" s="24"/>
      <c r="AO10389" s="24"/>
      <c r="AR10389" s="24"/>
      <c r="AU10389" s="24"/>
    </row>
    <row r="10390">
      <c r="J10390" s="18"/>
      <c r="N10390" s="24"/>
      <c r="Q10390" s="24"/>
      <c r="T10390" s="24"/>
      <c r="W10390" s="24"/>
      <c r="Z10390" s="24"/>
      <c r="AC10390" s="24"/>
      <c r="AI10390" s="24"/>
      <c r="AL10390" s="24"/>
      <c r="AO10390" s="24"/>
      <c r="AR10390" s="24"/>
      <c r="AU10390" s="24"/>
    </row>
    <row r="10391">
      <c r="J10391" s="18"/>
      <c r="N10391" s="24"/>
      <c r="Q10391" s="24"/>
      <c r="T10391" s="24"/>
      <c r="W10391" s="24"/>
      <c r="Z10391" s="24"/>
      <c r="AC10391" s="24"/>
      <c r="AI10391" s="24"/>
      <c r="AL10391" s="24"/>
      <c r="AO10391" s="24"/>
      <c r="AR10391" s="24"/>
      <c r="AU10391" s="24"/>
    </row>
    <row r="10392">
      <c r="J10392" s="18"/>
      <c r="N10392" s="24"/>
      <c r="Q10392" s="24"/>
      <c r="T10392" s="24"/>
      <c r="W10392" s="24"/>
      <c r="Z10392" s="24"/>
      <c r="AC10392" s="24"/>
      <c r="AI10392" s="24"/>
      <c r="AL10392" s="24"/>
      <c r="AO10392" s="24"/>
      <c r="AR10392" s="24"/>
      <c r="AU10392" s="24"/>
    </row>
    <row r="10393">
      <c r="J10393" s="18"/>
      <c r="N10393" s="24"/>
      <c r="Q10393" s="24"/>
      <c r="T10393" s="24"/>
      <c r="W10393" s="24"/>
      <c r="Z10393" s="24"/>
      <c r="AC10393" s="24"/>
      <c r="AI10393" s="24"/>
      <c r="AL10393" s="24"/>
      <c r="AO10393" s="24"/>
      <c r="AR10393" s="24"/>
      <c r="AU10393" s="24"/>
    </row>
    <row r="10394">
      <c r="J10394" s="18"/>
      <c r="N10394" s="24"/>
      <c r="Q10394" s="24"/>
      <c r="T10394" s="24"/>
      <c r="W10394" s="24"/>
      <c r="Z10394" s="24"/>
      <c r="AC10394" s="24"/>
      <c r="AI10394" s="24"/>
      <c r="AL10394" s="24"/>
      <c r="AO10394" s="24"/>
      <c r="AR10394" s="24"/>
      <c r="AU10394" s="24"/>
    </row>
    <row r="10395">
      <c r="J10395" s="18"/>
      <c r="N10395" s="24"/>
      <c r="Q10395" s="24"/>
      <c r="T10395" s="24"/>
      <c r="W10395" s="24"/>
      <c r="Z10395" s="24"/>
      <c r="AC10395" s="24"/>
      <c r="AI10395" s="24"/>
      <c r="AL10395" s="24"/>
      <c r="AO10395" s="24"/>
      <c r="AR10395" s="24"/>
      <c r="AU10395" s="24"/>
    </row>
    <row r="10396">
      <c r="J10396" s="18"/>
      <c r="N10396" s="24"/>
      <c r="Q10396" s="24"/>
      <c r="T10396" s="24"/>
      <c r="W10396" s="24"/>
      <c r="Z10396" s="24"/>
      <c r="AC10396" s="24"/>
      <c r="AI10396" s="24"/>
      <c r="AL10396" s="24"/>
      <c r="AO10396" s="24"/>
      <c r="AR10396" s="24"/>
      <c r="AU10396" s="24"/>
    </row>
    <row r="10397">
      <c r="J10397" s="18"/>
      <c r="N10397" s="24"/>
      <c r="Q10397" s="24"/>
      <c r="T10397" s="24"/>
      <c r="W10397" s="24"/>
      <c r="Z10397" s="24"/>
      <c r="AC10397" s="24"/>
      <c r="AI10397" s="24"/>
      <c r="AL10397" s="24"/>
      <c r="AO10397" s="24"/>
      <c r="AR10397" s="24"/>
      <c r="AU10397" s="24"/>
    </row>
    <row r="10398">
      <c r="J10398" s="18"/>
      <c r="N10398" s="24"/>
      <c r="Q10398" s="24"/>
      <c r="T10398" s="24"/>
      <c r="W10398" s="24"/>
      <c r="Z10398" s="24"/>
      <c r="AC10398" s="24"/>
      <c r="AI10398" s="24"/>
      <c r="AL10398" s="24"/>
      <c r="AO10398" s="24"/>
      <c r="AR10398" s="24"/>
      <c r="AU10398" s="24"/>
    </row>
    <row r="10399">
      <c r="J10399" s="18"/>
      <c r="N10399" s="24"/>
      <c r="Q10399" s="24"/>
      <c r="T10399" s="24"/>
      <c r="W10399" s="24"/>
      <c r="Z10399" s="24"/>
      <c r="AC10399" s="24"/>
      <c r="AI10399" s="24"/>
      <c r="AL10399" s="24"/>
      <c r="AO10399" s="24"/>
      <c r="AR10399" s="24"/>
      <c r="AU10399" s="24"/>
    </row>
    <row r="10400">
      <c r="J10400" s="18"/>
      <c r="N10400" s="24"/>
      <c r="Q10400" s="24"/>
      <c r="T10400" s="24"/>
      <c r="W10400" s="24"/>
      <c r="Z10400" s="24"/>
      <c r="AC10400" s="24"/>
      <c r="AI10400" s="24"/>
      <c r="AL10400" s="24"/>
      <c r="AO10400" s="24"/>
      <c r="AR10400" s="24"/>
      <c r="AU10400" s="24"/>
    </row>
    <row r="10401">
      <c r="J10401" s="18"/>
      <c r="N10401" s="24"/>
      <c r="Q10401" s="24"/>
      <c r="T10401" s="24"/>
      <c r="W10401" s="24"/>
      <c r="Z10401" s="24"/>
      <c r="AC10401" s="24"/>
      <c r="AI10401" s="24"/>
      <c r="AL10401" s="24"/>
      <c r="AO10401" s="24"/>
      <c r="AR10401" s="24"/>
      <c r="AU10401" s="24"/>
    </row>
    <row r="10402">
      <c r="J10402" s="18"/>
      <c r="N10402" s="24"/>
      <c r="Q10402" s="24"/>
      <c r="T10402" s="24"/>
      <c r="W10402" s="24"/>
      <c r="Z10402" s="24"/>
      <c r="AC10402" s="24"/>
      <c r="AI10402" s="24"/>
      <c r="AL10402" s="24"/>
      <c r="AO10402" s="24"/>
      <c r="AR10402" s="24"/>
      <c r="AU10402" s="24"/>
    </row>
    <row r="10403">
      <c r="J10403" s="18"/>
      <c r="N10403" s="24"/>
      <c r="Q10403" s="24"/>
      <c r="T10403" s="24"/>
      <c r="W10403" s="24"/>
      <c r="Z10403" s="24"/>
      <c r="AC10403" s="24"/>
      <c r="AI10403" s="24"/>
      <c r="AL10403" s="24"/>
      <c r="AO10403" s="24"/>
      <c r="AR10403" s="24"/>
      <c r="AU10403" s="24"/>
    </row>
    <row r="10404">
      <c r="J10404" s="18"/>
      <c r="N10404" s="24"/>
      <c r="Q10404" s="24"/>
      <c r="T10404" s="24"/>
      <c r="W10404" s="24"/>
      <c r="Z10404" s="24"/>
      <c r="AC10404" s="24"/>
      <c r="AI10404" s="24"/>
      <c r="AL10404" s="24"/>
      <c r="AO10404" s="24"/>
      <c r="AR10404" s="24"/>
      <c r="AU10404" s="24"/>
    </row>
    <row r="10405">
      <c r="J10405" s="18"/>
      <c r="N10405" s="24"/>
      <c r="Q10405" s="24"/>
      <c r="T10405" s="24"/>
      <c r="W10405" s="24"/>
      <c r="Z10405" s="24"/>
      <c r="AC10405" s="24"/>
      <c r="AI10405" s="24"/>
      <c r="AL10405" s="24"/>
      <c r="AO10405" s="24"/>
      <c r="AR10405" s="24"/>
      <c r="AU10405" s="24"/>
    </row>
    <row r="10406">
      <c r="J10406" s="18"/>
      <c r="N10406" s="24"/>
      <c r="Q10406" s="24"/>
      <c r="T10406" s="24"/>
      <c r="W10406" s="24"/>
      <c r="Z10406" s="24"/>
      <c r="AC10406" s="24"/>
      <c r="AI10406" s="24"/>
      <c r="AL10406" s="24"/>
      <c r="AO10406" s="24"/>
      <c r="AR10406" s="24"/>
      <c r="AU10406" s="24"/>
    </row>
    <row r="10407">
      <c r="J10407" s="18"/>
      <c r="N10407" s="24"/>
      <c r="Q10407" s="24"/>
      <c r="T10407" s="24"/>
      <c r="W10407" s="24"/>
      <c r="Z10407" s="24"/>
      <c r="AC10407" s="24"/>
      <c r="AI10407" s="24"/>
      <c r="AL10407" s="24"/>
      <c r="AO10407" s="24"/>
      <c r="AR10407" s="24"/>
      <c r="AU10407" s="24"/>
    </row>
    <row r="10408">
      <c r="J10408" s="18"/>
      <c r="N10408" s="24"/>
      <c r="Q10408" s="24"/>
      <c r="T10408" s="24"/>
      <c r="W10408" s="24"/>
      <c r="Z10408" s="24"/>
      <c r="AC10408" s="24"/>
      <c r="AI10408" s="24"/>
      <c r="AL10408" s="24"/>
      <c r="AO10408" s="24"/>
      <c r="AR10408" s="24"/>
      <c r="AU10408" s="24"/>
    </row>
    <row r="10409">
      <c r="J10409" s="18"/>
      <c r="N10409" s="24"/>
      <c r="Q10409" s="24"/>
      <c r="T10409" s="24"/>
      <c r="W10409" s="24"/>
      <c r="Z10409" s="24"/>
      <c r="AC10409" s="24"/>
      <c r="AI10409" s="24"/>
      <c r="AL10409" s="24"/>
      <c r="AO10409" s="24"/>
      <c r="AR10409" s="24"/>
      <c r="AU10409" s="24"/>
    </row>
    <row r="10410">
      <c r="J10410" s="18"/>
      <c r="N10410" s="24"/>
      <c r="Q10410" s="24"/>
      <c r="T10410" s="24"/>
      <c r="W10410" s="24"/>
      <c r="Z10410" s="24"/>
      <c r="AC10410" s="24"/>
      <c r="AI10410" s="24"/>
      <c r="AL10410" s="24"/>
      <c r="AO10410" s="24"/>
      <c r="AR10410" s="24"/>
      <c r="AU10410" s="24"/>
    </row>
    <row r="10411">
      <c r="J10411" s="18"/>
      <c r="N10411" s="24"/>
      <c r="Q10411" s="24"/>
      <c r="T10411" s="24"/>
      <c r="W10411" s="24"/>
      <c r="Z10411" s="24"/>
      <c r="AC10411" s="24"/>
      <c r="AI10411" s="24"/>
      <c r="AL10411" s="24"/>
      <c r="AO10411" s="24"/>
      <c r="AR10411" s="24"/>
      <c r="AU10411" s="24"/>
    </row>
    <row r="10412">
      <c r="J10412" s="18"/>
      <c r="N10412" s="24"/>
      <c r="Q10412" s="24"/>
      <c r="T10412" s="24"/>
      <c r="W10412" s="24"/>
      <c r="Z10412" s="24"/>
      <c r="AC10412" s="24"/>
      <c r="AI10412" s="24"/>
      <c r="AL10412" s="24"/>
      <c r="AO10412" s="24"/>
      <c r="AR10412" s="24"/>
      <c r="AU10412" s="24"/>
    </row>
    <row r="10413">
      <c r="J10413" s="18"/>
      <c r="N10413" s="24"/>
      <c r="Q10413" s="24"/>
      <c r="T10413" s="24"/>
      <c r="W10413" s="24"/>
      <c r="Z10413" s="24"/>
      <c r="AC10413" s="24"/>
      <c r="AI10413" s="24"/>
      <c r="AL10413" s="24"/>
      <c r="AO10413" s="24"/>
      <c r="AR10413" s="24"/>
      <c r="AU10413" s="24"/>
    </row>
    <row r="10414">
      <c r="J10414" s="18"/>
      <c r="N10414" s="24"/>
      <c r="Q10414" s="24"/>
      <c r="T10414" s="24"/>
      <c r="W10414" s="24"/>
      <c r="Z10414" s="24"/>
      <c r="AC10414" s="24"/>
      <c r="AI10414" s="24"/>
      <c r="AL10414" s="24"/>
      <c r="AO10414" s="24"/>
      <c r="AR10414" s="24"/>
      <c r="AU10414" s="24"/>
    </row>
    <row r="10415">
      <c r="J10415" s="18"/>
      <c r="N10415" s="24"/>
      <c r="Q10415" s="24"/>
      <c r="T10415" s="24"/>
      <c r="W10415" s="24"/>
      <c r="Z10415" s="24"/>
      <c r="AC10415" s="24"/>
      <c r="AI10415" s="24"/>
      <c r="AL10415" s="24"/>
      <c r="AO10415" s="24"/>
      <c r="AR10415" s="24"/>
      <c r="AU10415" s="24"/>
    </row>
    <row r="10416">
      <c r="J10416" s="18"/>
      <c r="N10416" s="24"/>
      <c r="Q10416" s="24"/>
      <c r="T10416" s="24"/>
      <c r="W10416" s="24"/>
      <c r="Z10416" s="24"/>
      <c r="AC10416" s="24"/>
      <c r="AI10416" s="24"/>
      <c r="AL10416" s="24"/>
      <c r="AO10416" s="24"/>
      <c r="AR10416" s="24"/>
      <c r="AU10416" s="24"/>
    </row>
    <row r="10417">
      <c r="J10417" s="18"/>
      <c r="N10417" s="24"/>
      <c r="Q10417" s="24"/>
      <c r="T10417" s="24"/>
      <c r="W10417" s="24"/>
      <c r="Z10417" s="24"/>
      <c r="AC10417" s="24"/>
      <c r="AI10417" s="24"/>
      <c r="AL10417" s="24"/>
      <c r="AO10417" s="24"/>
      <c r="AR10417" s="24"/>
      <c r="AU10417" s="24"/>
    </row>
    <row r="10418">
      <c r="J10418" s="18"/>
      <c r="N10418" s="24"/>
      <c r="Q10418" s="24"/>
      <c r="T10418" s="24"/>
      <c r="W10418" s="24"/>
      <c r="Z10418" s="24"/>
      <c r="AC10418" s="24"/>
      <c r="AI10418" s="24"/>
      <c r="AL10418" s="24"/>
      <c r="AO10418" s="24"/>
      <c r="AR10418" s="24"/>
      <c r="AU10418" s="24"/>
    </row>
    <row r="10419">
      <c r="J10419" s="18"/>
      <c r="N10419" s="24"/>
      <c r="Q10419" s="24"/>
      <c r="T10419" s="24"/>
      <c r="W10419" s="24"/>
      <c r="Z10419" s="24"/>
      <c r="AC10419" s="24"/>
      <c r="AI10419" s="24"/>
      <c r="AL10419" s="24"/>
      <c r="AO10419" s="24"/>
      <c r="AR10419" s="24"/>
      <c r="AU10419" s="24"/>
    </row>
    <row r="10420">
      <c r="J10420" s="18"/>
      <c r="N10420" s="24"/>
      <c r="Q10420" s="24"/>
      <c r="T10420" s="24"/>
      <c r="W10420" s="24"/>
      <c r="Z10420" s="24"/>
      <c r="AC10420" s="24"/>
      <c r="AI10420" s="24"/>
      <c r="AL10420" s="24"/>
      <c r="AO10420" s="24"/>
      <c r="AR10420" s="24"/>
      <c r="AU10420" s="24"/>
    </row>
    <row r="10421">
      <c r="J10421" s="18"/>
      <c r="N10421" s="24"/>
      <c r="Q10421" s="24"/>
      <c r="T10421" s="24"/>
      <c r="W10421" s="24"/>
      <c r="Z10421" s="24"/>
      <c r="AC10421" s="24"/>
      <c r="AI10421" s="24"/>
      <c r="AL10421" s="24"/>
      <c r="AO10421" s="24"/>
      <c r="AR10421" s="24"/>
      <c r="AU10421" s="24"/>
    </row>
    <row r="10422">
      <c r="J10422" s="18"/>
      <c r="N10422" s="24"/>
      <c r="Q10422" s="24"/>
      <c r="T10422" s="24"/>
      <c r="W10422" s="24"/>
      <c r="Z10422" s="24"/>
      <c r="AC10422" s="24"/>
      <c r="AI10422" s="24"/>
      <c r="AL10422" s="24"/>
      <c r="AO10422" s="24"/>
      <c r="AR10422" s="24"/>
      <c r="AU10422" s="24"/>
    </row>
    <row r="10423">
      <c r="J10423" s="18"/>
      <c r="N10423" s="24"/>
      <c r="Q10423" s="24"/>
      <c r="T10423" s="24"/>
      <c r="W10423" s="24"/>
      <c r="Z10423" s="24"/>
      <c r="AC10423" s="24"/>
      <c r="AI10423" s="24"/>
      <c r="AL10423" s="24"/>
      <c r="AO10423" s="24"/>
      <c r="AR10423" s="24"/>
      <c r="AU10423" s="24"/>
    </row>
    <row r="10424">
      <c r="J10424" s="18"/>
      <c r="N10424" s="24"/>
      <c r="Q10424" s="24"/>
      <c r="T10424" s="24"/>
      <c r="W10424" s="24"/>
      <c r="Z10424" s="24"/>
      <c r="AC10424" s="24"/>
      <c r="AI10424" s="24"/>
      <c r="AL10424" s="24"/>
      <c r="AO10424" s="24"/>
      <c r="AR10424" s="24"/>
      <c r="AU10424" s="24"/>
    </row>
    <row r="10425">
      <c r="J10425" s="18"/>
      <c r="N10425" s="24"/>
      <c r="Q10425" s="24"/>
      <c r="T10425" s="24"/>
      <c r="W10425" s="24"/>
      <c r="Z10425" s="24"/>
      <c r="AC10425" s="24"/>
      <c r="AI10425" s="24"/>
      <c r="AL10425" s="24"/>
      <c r="AO10425" s="24"/>
      <c r="AR10425" s="24"/>
      <c r="AU10425" s="24"/>
    </row>
    <row r="10426">
      <c r="J10426" s="18"/>
      <c r="N10426" s="24"/>
      <c r="Q10426" s="24"/>
      <c r="T10426" s="24"/>
      <c r="W10426" s="24"/>
      <c r="Z10426" s="24"/>
      <c r="AC10426" s="24"/>
      <c r="AI10426" s="24"/>
      <c r="AL10426" s="24"/>
      <c r="AO10426" s="24"/>
      <c r="AR10426" s="24"/>
      <c r="AU10426" s="24"/>
    </row>
    <row r="10427">
      <c r="J10427" s="18"/>
      <c r="N10427" s="24"/>
      <c r="Q10427" s="24"/>
      <c r="T10427" s="24"/>
      <c r="W10427" s="24"/>
      <c r="Z10427" s="24"/>
      <c r="AC10427" s="24"/>
      <c r="AI10427" s="24"/>
      <c r="AL10427" s="24"/>
      <c r="AO10427" s="24"/>
      <c r="AR10427" s="24"/>
      <c r="AU10427" s="24"/>
    </row>
    <row r="10428">
      <c r="J10428" s="18"/>
      <c r="N10428" s="24"/>
      <c r="Q10428" s="24"/>
      <c r="T10428" s="24"/>
      <c r="W10428" s="24"/>
      <c r="Z10428" s="24"/>
      <c r="AC10428" s="24"/>
      <c r="AI10428" s="24"/>
      <c r="AL10428" s="24"/>
      <c r="AO10428" s="24"/>
      <c r="AR10428" s="24"/>
      <c r="AU10428" s="24"/>
    </row>
    <row r="10429">
      <c r="J10429" s="18"/>
      <c r="N10429" s="24"/>
      <c r="Q10429" s="24"/>
      <c r="T10429" s="24"/>
      <c r="W10429" s="24"/>
      <c r="Z10429" s="24"/>
      <c r="AC10429" s="24"/>
      <c r="AI10429" s="24"/>
      <c r="AL10429" s="24"/>
      <c r="AO10429" s="24"/>
      <c r="AR10429" s="24"/>
      <c r="AU10429" s="24"/>
    </row>
    <row r="10430">
      <c r="J10430" s="18"/>
      <c r="N10430" s="24"/>
      <c r="Q10430" s="24"/>
      <c r="T10430" s="24"/>
      <c r="W10430" s="24"/>
      <c r="Z10430" s="24"/>
      <c r="AC10430" s="24"/>
      <c r="AI10430" s="24"/>
      <c r="AL10430" s="24"/>
      <c r="AO10430" s="24"/>
      <c r="AR10430" s="24"/>
      <c r="AU10430" s="24"/>
    </row>
    <row r="10431">
      <c r="J10431" s="18"/>
      <c r="N10431" s="24"/>
      <c r="Q10431" s="24"/>
      <c r="T10431" s="24"/>
      <c r="W10431" s="24"/>
      <c r="Z10431" s="24"/>
      <c r="AC10431" s="24"/>
      <c r="AI10431" s="24"/>
      <c r="AL10431" s="24"/>
      <c r="AO10431" s="24"/>
      <c r="AR10431" s="24"/>
      <c r="AU10431" s="24"/>
    </row>
    <row r="10432">
      <c r="J10432" s="18"/>
      <c r="N10432" s="24"/>
      <c r="Q10432" s="24"/>
      <c r="T10432" s="24"/>
      <c r="W10432" s="24"/>
      <c r="Z10432" s="24"/>
      <c r="AC10432" s="24"/>
      <c r="AI10432" s="24"/>
      <c r="AL10432" s="24"/>
      <c r="AO10432" s="24"/>
      <c r="AR10432" s="24"/>
      <c r="AU10432" s="24"/>
    </row>
    <row r="10433">
      <c r="J10433" s="18"/>
      <c r="N10433" s="24"/>
      <c r="Q10433" s="24"/>
      <c r="T10433" s="24"/>
      <c r="W10433" s="24"/>
      <c r="Z10433" s="24"/>
      <c r="AC10433" s="24"/>
      <c r="AI10433" s="24"/>
      <c r="AL10433" s="24"/>
      <c r="AO10433" s="24"/>
      <c r="AR10433" s="24"/>
      <c r="AU10433" s="24"/>
    </row>
    <row r="10434">
      <c r="J10434" s="18"/>
      <c r="N10434" s="24"/>
      <c r="Q10434" s="24"/>
      <c r="T10434" s="24"/>
      <c r="W10434" s="24"/>
      <c r="Z10434" s="24"/>
      <c r="AC10434" s="24"/>
      <c r="AI10434" s="24"/>
      <c r="AL10434" s="24"/>
      <c r="AO10434" s="24"/>
      <c r="AR10434" s="24"/>
      <c r="AU10434" s="24"/>
    </row>
    <row r="10435">
      <c r="J10435" s="18"/>
      <c r="N10435" s="24"/>
      <c r="Q10435" s="24"/>
      <c r="T10435" s="24"/>
      <c r="W10435" s="24"/>
      <c r="Z10435" s="24"/>
      <c r="AC10435" s="24"/>
      <c r="AI10435" s="24"/>
      <c r="AL10435" s="24"/>
      <c r="AO10435" s="24"/>
      <c r="AR10435" s="24"/>
      <c r="AU10435" s="24"/>
    </row>
    <row r="10436">
      <c r="J10436" s="18"/>
      <c r="N10436" s="24"/>
      <c r="Q10436" s="24"/>
      <c r="T10436" s="24"/>
      <c r="W10436" s="24"/>
      <c r="Z10436" s="24"/>
      <c r="AC10436" s="24"/>
      <c r="AI10436" s="24"/>
      <c r="AL10436" s="24"/>
      <c r="AO10436" s="24"/>
      <c r="AR10436" s="24"/>
      <c r="AU10436" s="24"/>
    </row>
    <row r="10437">
      <c r="J10437" s="18"/>
      <c r="N10437" s="24"/>
      <c r="Q10437" s="24"/>
      <c r="T10437" s="24"/>
      <c r="W10437" s="24"/>
      <c r="Z10437" s="24"/>
      <c r="AC10437" s="24"/>
      <c r="AI10437" s="24"/>
      <c r="AL10437" s="24"/>
      <c r="AO10437" s="24"/>
      <c r="AR10437" s="24"/>
      <c r="AU10437" s="24"/>
    </row>
    <row r="10438">
      <c r="J10438" s="18"/>
      <c r="N10438" s="24"/>
      <c r="Q10438" s="24"/>
      <c r="T10438" s="24"/>
      <c r="W10438" s="24"/>
      <c r="Z10438" s="24"/>
      <c r="AC10438" s="24"/>
      <c r="AI10438" s="24"/>
      <c r="AL10438" s="24"/>
      <c r="AO10438" s="24"/>
      <c r="AR10438" s="24"/>
      <c r="AU10438" s="24"/>
    </row>
    <row r="10439">
      <c r="J10439" s="18"/>
      <c r="N10439" s="24"/>
      <c r="Q10439" s="24"/>
      <c r="T10439" s="24"/>
      <c r="W10439" s="24"/>
      <c r="Z10439" s="24"/>
      <c r="AC10439" s="24"/>
      <c r="AI10439" s="24"/>
      <c r="AL10439" s="24"/>
      <c r="AO10439" s="24"/>
      <c r="AR10439" s="24"/>
      <c r="AU10439" s="24"/>
    </row>
    <row r="10440">
      <c r="J10440" s="18"/>
      <c r="N10440" s="24"/>
      <c r="Q10440" s="24"/>
      <c r="T10440" s="24"/>
      <c r="W10440" s="24"/>
      <c r="Z10440" s="24"/>
      <c r="AC10440" s="24"/>
      <c r="AI10440" s="24"/>
      <c r="AL10440" s="24"/>
      <c r="AO10440" s="24"/>
      <c r="AR10440" s="24"/>
      <c r="AU10440" s="24"/>
    </row>
    <row r="10441">
      <c r="J10441" s="18"/>
      <c r="N10441" s="24"/>
      <c r="Q10441" s="24"/>
      <c r="T10441" s="24"/>
      <c r="W10441" s="24"/>
      <c r="Z10441" s="24"/>
      <c r="AC10441" s="24"/>
      <c r="AI10441" s="24"/>
      <c r="AL10441" s="24"/>
      <c r="AO10441" s="24"/>
      <c r="AR10441" s="24"/>
      <c r="AU10441" s="24"/>
    </row>
    <row r="10442">
      <c r="J10442" s="18"/>
      <c r="N10442" s="24"/>
      <c r="Q10442" s="24"/>
      <c r="T10442" s="24"/>
      <c r="W10442" s="24"/>
      <c r="Z10442" s="24"/>
      <c r="AC10442" s="24"/>
      <c r="AI10442" s="24"/>
      <c r="AL10442" s="24"/>
      <c r="AO10442" s="24"/>
      <c r="AR10442" s="24"/>
      <c r="AU10442" s="24"/>
    </row>
    <row r="10443">
      <c r="J10443" s="18"/>
      <c r="N10443" s="24"/>
      <c r="Q10443" s="24"/>
      <c r="T10443" s="24"/>
      <c r="W10443" s="24"/>
      <c r="Z10443" s="24"/>
      <c r="AC10443" s="24"/>
      <c r="AI10443" s="24"/>
      <c r="AL10443" s="24"/>
      <c r="AO10443" s="24"/>
      <c r="AR10443" s="24"/>
      <c r="AU10443" s="24"/>
    </row>
    <row r="10444">
      <c r="J10444" s="18"/>
      <c r="N10444" s="24"/>
      <c r="Q10444" s="24"/>
      <c r="T10444" s="24"/>
      <c r="W10444" s="24"/>
      <c r="Z10444" s="24"/>
      <c r="AC10444" s="24"/>
      <c r="AI10444" s="24"/>
      <c r="AL10444" s="24"/>
      <c r="AO10444" s="24"/>
      <c r="AR10444" s="24"/>
      <c r="AU10444" s="24"/>
    </row>
    <row r="10445">
      <c r="J10445" s="18"/>
      <c r="N10445" s="24"/>
      <c r="Q10445" s="24"/>
      <c r="T10445" s="24"/>
      <c r="W10445" s="24"/>
      <c r="Z10445" s="24"/>
      <c r="AC10445" s="24"/>
      <c r="AI10445" s="24"/>
      <c r="AL10445" s="24"/>
      <c r="AO10445" s="24"/>
      <c r="AR10445" s="24"/>
      <c r="AU10445" s="24"/>
    </row>
    <row r="10446">
      <c r="J10446" s="18"/>
      <c r="N10446" s="24"/>
      <c r="Q10446" s="24"/>
      <c r="T10446" s="24"/>
      <c r="W10446" s="24"/>
      <c r="Z10446" s="24"/>
      <c r="AC10446" s="24"/>
      <c r="AI10446" s="24"/>
      <c r="AL10446" s="24"/>
      <c r="AO10446" s="24"/>
      <c r="AR10446" s="24"/>
      <c r="AU10446" s="24"/>
    </row>
    <row r="10447">
      <c r="J10447" s="18"/>
      <c r="N10447" s="24"/>
      <c r="Q10447" s="24"/>
      <c r="T10447" s="24"/>
      <c r="W10447" s="24"/>
      <c r="Z10447" s="24"/>
      <c r="AC10447" s="24"/>
      <c r="AI10447" s="24"/>
      <c r="AL10447" s="24"/>
      <c r="AO10447" s="24"/>
      <c r="AR10447" s="24"/>
      <c r="AU10447" s="24"/>
    </row>
    <row r="10448">
      <c r="J10448" s="18"/>
      <c r="N10448" s="24"/>
      <c r="Q10448" s="24"/>
      <c r="T10448" s="24"/>
      <c r="W10448" s="24"/>
      <c r="Z10448" s="24"/>
      <c r="AC10448" s="24"/>
      <c r="AI10448" s="24"/>
      <c r="AL10448" s="24"/>
      <c r="AO10448" s="24"/>
      <c r="AR10448" s="24"/>
      <c r="AU10448" s="24"/>
    </row>
    <row r="10449">
      <c r="J10449" s="18"/>
      <c r="N10449" s="24"/>
      <c r="Q10449" s="24"/>
      <c r="T10449" s="24"/>
      <c r="W10449" s="24"/>
      <c r="Z10449" s="24"/>
      <c r="AC10449" s="24"/>
      <c r="AI10449" s="24"/>
      <c r="AL10449" s="24"/>
      <c r="AO10449" s="24"/>
      <c r="AR10449" s="24"/>
      <c r="AU10449" s="24"/>
    </row>
    <row r="10450">
      <c r="J10450" s="18"/>
      <c r="N10450" s="24"/>
      <c r="Q10450" s="24"/>
      <c r="T10450" s="24"/>
      <c r="W10450" s="24"/>
      <c r="Z10450" s="24"/>
      <c r="AC10450" s="24"/>
      <c r="AI10450" s="24"/>
      <c r="AL10450" s="24"/>
      <c r="AO10450" s="24"/>
      <c r="AR10450" s="24"/>
      <c r="AU10450" s="24"/>
    </row>
    <row r="10451">
      <c r="J10451" s="18"/>
      <c r="N10451" s="24"/>
      <c r="Q10451" s="24"/>
      <c r="T10451" s="24"/>
      <c r="W10451" s="24"/>
      <c r="Z10451" s="24"/>
      <c r="AC10451" s="24"/>
      <c r="AI10451" s="24"/>
      <c r="AL10451" s="24"/>
      <c r="AO10451" s="24"/>
      <c r="AR10451" s="24"/>
      <c r="AU10451" s="24"/>
    </row>
    <row r="10452">
      <c r="J10452" s="18"/>
      <c r="N10452" s="24"/>
      <c r="Q10452" s="24"/>
      <c r="T10452" s="24"/>
      <c r="W10452" s="24"/>
      <c r="Z10452" s="24"/>
      <c r="AC10452" s="24"/>
      <c r="AI10452" s="24"/>
      <c r="AL10452" s="24"/>
      <c r="AO10452" s="24"/>
      <c r="AR10452" s="24"/>
      <c r="AU10452" s="24"/>
    </row>
    <row r="10453">
      <c r="J10453" s="18"/>
      <c r="N10453" s="24"/>
      <c r="Q10453" s="24"/>
      <c r="T10453" s="24"/>
      <c r="W10453" s="24"/>
      <c r="Z10453" s="24"/>
      <c r="AC10453" s="24"/>
      <c r="AI10453" s="24"/>
      <c r="AL10453" s="24"/>
      <c r="AO10453" s="24"/>
      <c r="AR10453" s="24"/>
      <c r="AU10453" s="24"/>
    </row>
    <row r="10454">
      <c r="J10454" s="18"/>
      <c r="N10454" s="24"/>
      <c r="Q10454" s="24"/>
      <c r="T10454" s="24"/>
      <c r="W10454" s="24"/>
      <c r="Z10454" s="24"/>
      <c r="AC10454" s="24"/>
      <c r="AI10454" s="24"/>
      <c r="AL10454" s="24"/>
      <c r="AO10454" s="24"/>
      <c r="AR10454" s="24"/>
      <c r="AU10454" s="24"/>
    </row>
    <row r="10455">
      <c r="J10455" s="18"/>
      <c r="N10455" s="24"/>
      <c r="Q10455" s="24"/>
      <c r="T10455" s="24"/>
      <c r="W10455" s="24"/>
      <c r="Z10455" s="24"/>
      <c r="AC10455" s="24"/>
      <c r="AI10455" s="24"/>
      <c r="AL10455" s="24"/>
      <c r="AO10455" s="24"/>
      <c r="AR10455" s="24"/>
      <c r="AU10455" s="24"/>
    </row>
    <row r="10456">
      <c r="J10456" s="18"/>
      <c r="N10456" s="24"/>
      <c r="Q10456" s="24"/>
      <c r="T10456" s="24"/>
      <c r="W10456" s="24"/>
      <c r="Z10456" s="24"/>
      <c r="AC10456" s="24"/>
      <c r="AI10456" s="24"/>
      <c r="AL10456" s="24"/>
      <c r="AO10456" s="24"/>
      <c r="AR10456" s="24"/>
      <c r="AU10456" s="24"/>
    </row>
    <row r="10457">
      <c r="J10457" s="18"/>
      <c r="N10457" s="24"/>
      <c r="Q10457" s="24"/>
      <c r="T10457" s="24"/>
      <c r="W10457" s="24"/>
      <c r="Z10457" s="24"/>
      <c r="AC10457" s="24"/>
      <c r="AI10457" s="24"/>
      <c r="AL10457" s="24"/>
      <c r="AO10457" s="24"/>
      <c r="AR10457" s="24"/>
      <c r="AU10457" s="24"/>
    </row>
    <row r="10458">
      <c r="J10458" s="18"/>
      <c r="N10458" s="24"/>
      <c r="Q10458" s="24"/>
      <c r="T10458" s="24"/>
      <c r="W10458" s="24"/>
      <c r="Z10458" s="24"/>
      <c r="AC10458" s="24"/>
      <c r="AI10458" s="24"/>
      <c r="AL10458" s="24"/>
      <c r="AO10458" s="24"/>
      <c r="AR10458" s="24"/>
      <c r="AU10458" s="24"/>
    </row>
    <row r="10459">
      <c r="J10459" s="18"/>
      <c r="N10459" s="24"/>
      <c r="Q10459" s="24"/>
      <c r="T10459" s="24"/>
      <c r="W10459" s="24"/>
      <c r="Z10459" s="24"/>
      <c r="AC10459" s="24"/>
      <c r="AI10459" s="24"/>
      <c r="AL10459" s="24"/>
      <c r="AO10459" s="24"/>
      <c r="AR10459" s="24"/>
      <c r="AU10459" s="24"/>
    </row>
    <row r="10460">
      <c r="J10460" s="18"/>
      <c r="N10460" s="24"/>
      <c r="Q10460" s="24"/>
      <c r="T10460" s="24"/>
      <c r="W10460" s="24"/>
      <c r="Z10460" s="24"/>
      <c r="AC10460" s="24"/>
      <c r="AI10460" s="24"/>
      <c r="AL10460" s="24"/>
      <c r="AO10460" s="24"/>
      <c r="AR10460" s="24"/>
      <c r="AU10460" s="24"/>
    </row>
    <row r="10461">
      <c r="J10461" s="18"/>
      <c r="N10461" s="24"/>
      <c r="Q10461" s="24"/>
      <c r="T10461" s="24"/>
      <c r="W10461" s="24"/>
      <c r="Z10461" s="24"/>
      <c r="AC10461" s="24"/>
      <c r="AI10461" s="24"/>
      <c r="AL10461" s="24"/>
      <c r="AO10461" s="24"/>
      <c r="AR10461" s="24"/>
      <c r="AU10461" s="24"/>
    </row>
    <row r="10462">
      <c r="J10462" s="18"/>
      <c r="N10462" s="24"/>
      <c r="Q10462" s="24"/>
      <c r="T10462" s="24"/>
      <c r="W10462" s="24"/>
      <c r="Z10462" s="24"/>
      <c r="AC10462" s="24"/>
      <c r="AI10462" s="24"/>
      <c r="AL10462" s="24"/>
      <c r="AO10462" s="24"/>
      <c r="AR10462" s="24"/>
      <c r="AU10462" s="24"/>
    </row>
    <row r="10463">
      <c r="J10463" s="18"/>
      <c r="N10463" s="24"/>
      <c r="Q10463" s="24"/>
      <c r="T10463" s="24"/>
      <c r="W10463" s="24"/>
      <c r="Z10463" s="24"/>
      <c r="AC10463" s="24"/>
      <c r="AI10463" s="24"/>
      <c r="AL10463" s="24"/>
      <c r="AO10463" s="24"/>
      <c r="AR10463" s="24"/>
      <c r="AU10463" s="24"/>
    </row>
    <row r="10464">
      <c r="J10464" s="18"/>
      <c r="N10464" s="24"/>
      <c r="Q10464" s="24"/>
      <c r="T10464" s="24"/>
      <c r="W10464" s="24"/>
      <c r="Z10464" s="24"/>
      <c r="AC10464" s="24"/>
      <c r="AI10464" s="24"/>
      <c r="AL10464" s="24"/>
      <c r="AO10464" s="24"/>
      <c r="AR10464" s="24"/>
      <c r="AU10464" s="24"/>
    </row>
    <row r="10465">
      <c r="J10465" s="18"/>
      <c r="N10465" s="24"/>
      <c r="Q10465" s="24"/>
      <c r="T10465" s="24"/>
      <c r="W10465" s="24"/>
      <c r="Z10465" s="24"/>
      <c r="AC10465" s="24"/>
      <c r="AI10465" s="24"/>
      <c r="AL10465" s="24"/>
      <c r="AO10465" s="24"/>
      <c r="AR10465" s="24"/>
      <c r="AU10465" s="24"/>
    </row>
    <row r="10466">
      <c r="J10466" s="18"/>
      <c r="N10466" s="24"/>
      <c r="Q10466" s="24"/>
      <c r="T10466" s="24"/>
      <c r="W10466" s="24"/>
      <c r="Z10466" s="24"/>
      <c r="AC10466" s="24"/>
      <c r="AI10466" s="24"/>
      <c r="AL10466" s="24"/>
      <c r="AO10466" s="24"/>
      <c r="AR10466" s="24"/>
      <c r="AU10466" s="24"/>
    </row>
    <row r="10467">
      <c r="J10467" s="18"/>
      <c r="N10467" s="24"/>
      <c r="Q10467" s="24"/>
      <c r="T10467" s="24"/>
      <c r="W10467" s="24"/>
      <c r="Z10467" s="24"/>
      <c r="AC10467" s="24"/>
      <c r="AI10467" s="24"/>
      <c r="AL10467" s="24"/>
      <c r="AO10467" s="24"/>
      <c r="AR10467" s="24"/>
      <c r="AU10467" s="24"/>
    </row>
    <row r="10468">
      <c r="J10468" s="18"/>
      <c r="N10468" s="24"/>
      <c r="Q10468" s="24"/>
      <c r="T10468" s="24"/>
      <c r="W10468" s="24"/>
      <c r="Z10468" s="24"/>
      <c r="AC10468" s="24"/>
      <c r="AI10468" s="24"/>
      <c r="AL10468" s="24"/>
      <c r="AO10468" s="24"/>
      <c r="AR10468" s="24"/>
      <c r="AU10468" s="24"/>
    </row>
    <row r="10469">
      <c r="J10469" s="18"/>
      <c r="N10469" s="24"/>
      <c r="Q10469" s="24"/>
      <c r="T10469" s="24"/>
      <c r="W10469" s="24"/>
      <c r="Z10469" s="24"/>
      <c r="AC10469" s="24"/>
      <c r="AI10469" s="24"/>
      <c r="AL10469" s="24"/>
      <c r="AO10469" s="24"/>
      <c r="AR10469" s="24"/>
      <c r="AU10469" s="24"/>
    </row>
    <row r="10470">
      <c r="J10470" s="18"/>
      <c r="N10470" s="24"/>
      <c r="Q10470" s="24"/>
      <c r="T10470" s="24"/>
      <c r="W10470" s="24"/>
      <c r="Z10470" s="24"/>
      <c r="AC10470" s="24"/>
      <c r="AI10470" s="24"/>
      <c r="AL10470" s="24"/>
      <c r="AO10470" s="24"/>
      <c r="AR10470" s="24"/>
      <c r="AU10470" s="24"/>
    </row>
    <row r="10471">
      <c r="J10471" s="18"/>
      <c r="N10471" s="24"/>
      <c r="Q10471" s="24"/>
      <c r="T10471" s="24"/>
      <c r="W10471" s="24"/>
      <c r="Z10471" s="24"/>
      <c r="AC10471" s="24"/>
      <c r="AI10471" s="24"/>
      <c r="AL10471" s="24"/>
      <c r="AO10471" s="24"/>
      <c r="AR10471" s="24"/>
      <c r="AU10471" s="24"/>
    </row>
    <row r="10472">
      <c r="J10472" s="18"/>
      <c r="N10472" s="24"/>
      <c r="Q10472" s="24"/>
      <c r="T10472" s="24"/>
      <c r="W10472" s="24"/>
      <c r="Z10472" s="24"/>
      <c r="AC10472" s="24"/>
      <c r="AI10472" s="24"/>
      <c r="AL10472" s="24"/>
      <c r="AO10472" s="24"/>
      <c r="AR10472" s="24"/>
      <c r="AU10472" s="24"/>
    </row>
    <row r="10473">
      <c r="J10473" s="18"/>
      <c r="N10473" s="24"/>
      <c r="Q10473" s="24"/>
      <c r="T10473" s="24"/>
      <c r="W10473" s="24"/>
      <c r="Z10473" s="24"/>
      <c r="AC10473" s="24"/>
      <c r="AI10473" s="24"/>
      <c r="AL10473" s="24"/>
      <c r="AO10473" s="24"/>
      <c r="AR10473" s="24"/>
      <c r="AU10473" s="24"/>
    </row>
    <row r="10474">
      <c r="J10474" s="18"/>
      <c r="N10474" s="24"/>
      <c r="Q10474" s="24"/>
      <c r="T10474" s="24"/>
      <c r="W10474" s="24"/>
      <c r="Z10474" s="24"/>
      <c r="AC10474" s="24"/>
      <c r="AI10474" s="24"/>
      <c r="AL10474" s="24"/>
      <c r="AO10474" s="24"/>
      <c r="AR10474" s="24"/>
      <c r="AU10474" s="24"/>
    </row>
    <row r="10475">
      <c r="J10475" s="18"/>
      <c r="N10475" s="24"/>
      <c r="Q10475" s="24"/>
      <c r="T10475" s="24"/>
      <c r="W10475" s="24"/>
      <c r="Z10475" s="24"/>
      <c r="AC10475" s="24"/>
      <c r="AI10475" s="24"/>
      <c r="AL10475" s="24"/>
      <c r="AO10475" s="24"/>
      <c r="AR10475" s="24"/>
      <c r="AU10475" s="24"/>
    </row>
    <row r="10476">
      <c r="J10476" s="18"/>
      <c r="N10476" s="24"/>
      <c r="Q10476" s="24"/>
      <c r="T10476" s="24"/>
      <c r="W10476" s="24"/>
      <c r="Z10476" s="24"/>
      <c r="AC10476" s="24"/>
      <c r="AI10476" s="24"/>
      <c r="AL10476" s="24"/>
      <c r="AO10476" s="24"/>
      <c r="AR10476" s="24"/>
      <c r="AU10476" s="24"/>
    </row>
    <row r="10477">
      <c r="J10477" s="18"/>
      <c r="N10477" s="24"/>
      <c r="Q10477" s="24"/>
      <c r="T10477" s="24"/>
      <c r="W10477" s="24"/>
      <c r="Z10477" s="24"/>
      <c r="AC10477" s="24"/>
      <c r="AI10477" s="24"/>
      <c r="AL10477" s="24"/>
      <c r="AO10477" s="24"/>
      <c r="AR10477" s="24"/>
      <c r="AU10477" s="24"/>
    </row>
    <row r="10478">
      <c r="J10478" s="18"/>
      <c r="N10478" s="24"/>
      <c r="Q10478" s="24"/>
      <c r="T10478" s="24"/>
      <c r="W10478" s="24"/>
      <c r="Z10478" s="24"/>
      <c r="AC10478" s="24"/>
      <c r="AI10478" s="24"/>
      <c r="AL10478" s="24"/>
      <c r="AO10478" s="24"/>
      <c r="AR10478" s="24"/>
      <c r="AU10478" s="24"/>
    </row>
    <row r="10479">
      <c r="J10479" s="18"/>
      <c r="N10479" s="24"/>
      <c r="Q10479" s="24"/>
      <c r="T10479" s="24"/>
      <c r="W10479" s="24"/>
      <c r="Z10479" s="24"/>
      <c r="AC10479" s="24"/>
      <c r="AI10479" s="24"/>
      <c r="AL10479" s="24"/>
      <c r="AO10479" s="24"/>
      <c r="AR10479" s="24"/>
      <c r="AU10479" s="24"/>
    </row>
    <row r="10480">
      <c r="J10480" s="18"/>
      <c r="N10480" s="24"/>
      <c r="Q10480" s="24"/>
      <c r="T10480" s="24"/>
      <c r="W10480" s="24"/>
      <c r="Z10480" s="24"/>
      <c r="AC10480" s="24"/>
      <c r="AI10480" s="24"/>
      <c r="AL10480" s="24"/>
      <c r="AO10480" s="24"/>
      <c r="AR10480" s="24"/>
      <c r="AU10480" s="24"/>
    </row>
    <row r="10481">
      <c r="J10481" s="18"/>
      <c r="N10481" s="24"/>
      <c r="Q10481" s="24"/>
      <c r="T10481" s="24"/>
      <c r="W10481" s="24"/>
      <c r="Z10481" s="24"/>
      <c r="AC10481" s="24"/>
      <c r="AI10481" s="24"/>
      <c r="AL10481" s="24"/>
      <c r="AO10481" s="24"/>
      <c r="AR10481" s="24"/>
      <c r="AU10481" s="24"/>
    </row>
    <row r="10482">
      <c r="J10482" s="18"/>
      <c r="N10482" s="24"/>
      <c r="Q10482" s="24"/>
      <c r="T10482" s="24"/>
      <c r="W10482" s="24"/>
      <c r="Z10482" s="24"/>
      <c r="AC10482" s="24"/>
      <c r="AI10482" s="24"/>
      <c r="AL10482" s="24"/>
      <c r="AO10482" s="24"/>
      <c r="AR10482" s="24"/>
      <c r="AU10482" s="24"/>
    </row>
    <row r="10483">
      <c r="J10483" s="18"/>
      <c r="N10483" s="24"/>
      <c r="Q10483" s="24"/>
      <c r="T10483" s="24"/>
      <c r="W10483" s="24"/>
      <c r="Z10483" s="24"/>
      <c r="AC10483" s="24"/>
      <c r="AI10483" s="24"/>
      <c r="AL10483" s="24"/>
      <c r="AO10483" s="24"/>
      <c r="AR10483" s="24"/>
      <c r="AU10483" s="24"/>
    </row>
    <row r="10484">
      <c r="J10484" s="18"/>
      <c r="N10484" s="24"/>
      <c r="Q10484" s="24"/>
      <c r="T10484" s="24"/>
      <c r="W10484" s="24"/>
      <c r="Z10484" s="24"/>
      <c r="AC10484" s="24"/>
      <c r="AI10484" s="24"/>
      <c r="AL10484" s="24"/>
      <c r="AO10484" s="24"/>
      <c r="AR10484" s="24"/>
      <c r="AU10484" s="24"/>
    </row>
    <row r="10485">
      <c r="J10485" s="18"/>
      <c r="N10485" s="24"/>
      <c r="Q10485" s="24"/>
      <c r="T10485" s="24"/>
      <c r="W10485" s="24"/>
      <c r="Z10485" s="24"/>
      <c r="AC10485" s="24"/>
      <c r="AI10485" s="24"/>
      <c r="AL10485" s="24"/>
      <c r="AO10485" s="24"/>
      <c r="AR10485" s="24"/>
      <c r="AU10485" s="24"/>
    </row>
    <row r="10486">
      <c r="J10486" s="18"/>
      <c r="N10486" s="24"/>
      <c r="Q10486" s="24"/>
      <c r="T10486" s="24"/>
      <c r="W10486" s="24"/>
      <c r="Z10486" s="24"/>
      <c r="AC10486" s="24"/>
      <c r="AI10486" s="24"/>
      <c r="AL10486" s="24"/>
      <c r="AO10486" s="24"/>
      <c r="AR10486" s="24"/>
      <c r="AU10486" s="24"/>
    </row>
    <row r="10487">
      <c r="J10487" s="18"/>
      <c r="N10487" s="24"/>
      <c r="Q10487" s="24"/>
      <c r="T10487" s="24"/>
      <c r="W10487" s="24"/>
      <c r="Z10487" s="24"/>
      <c r="AC10487" s="24"/>
      <c r="AI10487" s="24"/>
      <c r="AL10487" s="24"/>
      <c r="AO10487" s="24"/>
      <c r="AR10487" s="24"/>
      <c r="AU10487" s="24"/>
    </row>
    <row r="10488">
      <c r="J10488" s="18"/>
      <c r="N10488" s="24"/>
      <c r="Q10488" s="24"/>
      <c r="T10488" s="24"/>
      <c r="W10488" s="24"/>
      <c r="Z10488" s="24"/>
      <c r="AC10488" s="24"/>
      <c r="AI10488" s="24"/>
      <c r="AL10488" s="24"/>
      <c r="AO10488" s="24"/>
      <c r="AR10488" s="24"/>
      <c r="AU10488" s="24"/>
    </row>
    <row r="10489">
      <c r="J10489" s="18"/>
      <c r="N10489" s="24"/>
      <c r="Q10489" s="24"/>
      <c r="T10489" s="24"/>
      <c r="W10489" s="24"/>
      <c r="Z10489" s="24"/>
      <c r="AC10489" s="24"/>
      <c r="AI10489" s="24"/>
      <c r="AL10489" s="24"/>
      <c r="AO10489" s="24"/>
      <c r="AR10489" s="24"/>
      <c r="AU10489" s="24"/>
    </row>
    <row r="10490">
      <c r="J10490" s="18"/>
      <c r="N10490" s="24"/>
      <c r="Q10490" s="24"/>
      <c r="T10490" s="24"/>
      <c r="W10490" s="24"/>
      <c r="Z10490" s="24"/>
      <c r="AC10490" s="24"/>
      <c r="AI10490" s="24"/>
      <c r="AL10490" s="24"/>
      <c r="AO10490" s="24"/>
      <c r="AR10490" s="24"/>
      <c r="AU10490" s="24"/>
    </row>
    <row r="10491">
      <c r="J10491" s="18"/>
      <c r="N10491" s="24"/>
      <c r="Q10491" s="24"/>
      <c r="T10491" s="24"/>
      <c r="W10491" s="24"/>
      <c r="Z10491" s="24"/>
      <c r="AC10491" s="24"/>
      <c r="AI10491" s="24"/>
      <c r="AL10491" s="24"/>
      <c r="AO10491" s="24"/>
      <c r="AR10491" s="24"/>
      <c r="AU10491" s="24"/>
    </row>
    <row r="10492">
      <c r="J10492" s="18"/>
      <c r="N10492" s="24"/>
      <c r="Q10492" s="24"/>
      <c r="T10492" s="24"/>
      <c r="W10492" s="24"/>
      <c r="Z10492" s="24"/>
      <c r="AC10492" s="24"/>
      <c r="AI10492" s="24"/>
      <c r="AL10492" s="24"/>
      <c r="AO10492" s="24"/>
      <c r="AR10492" s="24"/>
      <c r="AU10492" s="24"/>
    </row>
    <row r="10493">
      <c r="J10493" s="18"/>
      <c r="N10493" s="24"/>
      <c r="Q10493" s="24"/>
      <c r="T10493" s="24"/>
      <c r="W10493" s="24"/>
      <c r="Z10493" s="24"/>
      <c r="AC10493" s="24"/>
      <c r="AI10493" s="24"/>
      <c r="AL10493" s="24"/>
      <c r="AO10493" s="24"/>
      <c r="AR10493" s="24"/>
      <c r="AU10493" s="24"/>
    </row>
    <row r="10494">
      <c r="J10494" s="18"/>
      <c r="N10494" s="24"/>
      <c r="Q10494" s="24"/>
      <c r="T10494" s="24"/>
      <c r="W10494" s="24"/>
      <c r="Z10494" s="24"/>
      <c r="AC10494" s="24"/>
      <c r="AI10494" s="24"/>
      <c r="AL10494" s="24"/>
      <c r="AO10494" s="24"/>
      <c r="AR10494" s="24"/>
      <c r="AU10494" s="24"/>
    </row>
    <row r="10495">
      <c r="J10495" s="18"/>
      <c r="N10495" s="24"/>
      <c r="Q10495" s="24"/>
      <c r="T10495" s="24"/>
      <c r="W10495" s="24"/>
      <c r="Z10495" s="24"/>
      <c r="AC10495" s="24"/>
      <c r="AI10495" s="24"/>
      <c r="AL10495" s="24"/>
      <c r="AO10495" s="24"/>
      <c r="AR10495" s="24"/>
      <c r="AU10495" s="24"/>
    </row>
    <row r="10496">
      <c r="J10496" s="18"/>
      <c r="N10496" s="24"/>
      <c r="Q10496" s="24"/>
      <c r="T10496" s="24"/>
      <c r="W10496" s="24"/>
      <c r="Z10496" s="24"/>
      <c r="AC10496" s="24"/>
      <c r="AI10496" s="24"/>
      <c r="AL10496" s="24"/>
      <c r="AO10496" s="24"/>
      <c r="AR10496" s="24"/>
      <c r="AU10496" s="24"/>
    </row>
    <row r="10497">
      <c r="J10497" s="18"/>
      <c r="N10497" s="24"/>
      <c r="Q10497" s="24"/>
      <c r="T10497" s="24"/>
      <c r="W10497" s="24"/>
      <c r="Z10497" s="24"/>
      <c r="AC10497" s="24"/>
      <c r="AI10497" s="24"/>
      <c r="AL10497" s="24"/>
      <c r="AO10497" s="24"/>
      <c r="AR10497" s="24"/>
      <c r="AU10497" s="24"/>
    </row>
    <row r="10498">
      <c r="J10498" s="18"/>
      <c r="N10498" s="24"/>
      <c r="Q10498" s="24"/>
      <c r="T10498" s="24"/>
      <c r="W10498" s="24"/>
      <c r="Z10498" s="24"/>
      <c r="AC10498" s="24"/>
      <c r="AI10498" s="24"/>
      <c r="AL10498" s="24"/>
      <c r="AO10498" s="24"/>
      <c r="AR10498" s="24"/>
      <c r="AU10498" s="24"/>
    </row>
    <row r="10499">
      <c r="J10499" s="18"/>
      <c r="N10499" s="24"/>
      <c r="Q10499" s="24"/>
      <c r="T10499" s="24"/>
      <c r="W10499" s="24"/>
      <c r="Z10499" s="24"/>
      <c r="AC10499" s="24"/>
      <c r="AI10499" s="24"/>
      <c r="AL10499" s="24"/>
      <c r="AO10499" s="24"/>
      <c r="AR10499" s="24"/>
      <c r="AU10499" s="24"/>
    </row>
    <row r="10500">
      <c r="J10500" s="18"/>
      <c r="N10500" s="24"/>
      <c r="Q10500" s="24"/>
      <c r="T10500" s="24"/>
      <c r="W10500" s="24"/>
      <c r="Z10500" s="24"/>
      <c r="AC10500" s="24"/>
      <c r="AI10500" s="24"/>
      <c r="AL10500" s="24"/>
      <c r="AO10500" s="24"/>
      <c r="AR10500" s="24"/>
      <c r="AU10500" s="24"/>
    </row>
    <row r="10501">
      <c r="J10501" s="18"/>
      <c r="N10501" s="24"/>
      <c r="Q10501" s="24"/>
      <c r="T10501" s="24"/>
      <c r="W10501" s="24"/>
      <c r="Z10501" s="24"/>
      <c r="AC10501" s="24"/>
      <c r="AI10501" s="24"/>
      <c r="AL10501" s="24"/>
      <c r="AO10501" s="24"/>
      <c r="AR10501" s="24"/>
      <c r="AU10501" s="24"/>
    </row>
    <row r="10502">
      <c r="J10502" s="18"/>
      <c r="N10502" s="24"/>
      <c r="Q10502" s="24"/>
      <c r="T10502" s="24"/>
      <c r="W10502" s="24"/>
      <c r="Z10502" s="24"/>
      <c r="AC10502" s="24"/>
      <c r="AI10502" s="24"/>
      <c r="AL10502" s="24"/>
      <c r="AO10502" s="24"/>
      <c r="AR10502" s="24"/>
      <c r="AU10502" s="24"/>
    </row>
    <row r="10503">
      <c r="J10503" s="18"/>
      <c r="N10503" s="24"/>
      <c r="Q10503" s="24"/>
      <c r="T10503" s="24"/>
      <c r="W10503" s="24"/>
      <c r="Z10503" s="24"/>
      <c r="AC10503" s="24"/>
      <c r="AI10503" s="24"/>
      <c r="AL10503" s="24"/>
      <c r="AO10503" s="24"/>
      <c r="AR10503" s="24"/>
      <c r="AU10503" s="24"/>
    </row>
    <row r="10504">
      <c r="J10504" s="18"/>
      <c r="N10504" s="24"/>
      <c r="Q10504" s="24"/>
      <c r="T10504" s="24"/>
      <c r="W10504" s="24"/>
      <c r="Z10504" s="24"/>
      <c r="AC10504" s="24"/>
      <c r="AI10504" s="24"/>
      <c r="AL10504" s="24"/>
      <c r="AO10504" s="24"/>
      <c r="AR10504" s="24"/>
      <c r="AU10504" s="24"/>
    </row>
    <row r="10505">
      <c r="J10505" s="18"/>
      <c r="N10505" s="24"/>
      <c r="Q10505" s="24"/>
      <c r="T10505" s="24"/>
      <c r="W10505" s="24"/>
      <c r="Z10505" s="24"/>
      <c r="AC10505" s="24"/>
      <c r="AI10505" s="24"/>
      <c r="AL10505" s="24"/>
      <c r="AO10505" s="24"/>
      <c r="AR10505" s="24"/>
      <c r="AU10505" s="24"/>
    </row>
    <row r="10506">
      <c r="J10506" s="18"/>
      <c r="N10506" s="24"/>
      <c r="Q10506" s="24"/>
      <c r="T10506" s="24"/>
      <c r="W10506" s="24"/>
      <c r="Z10506" s="24"/>
      <c r="AC10506" s="24"/>
      <c r="AI10506" s="24"/>
      <c r="AL10506" s="24"/>
      <c r="AO10506" s="24"/>
      <c r="AR10506" s="24"/>
      <c r="AU10506" s="24"/>
    </row>
    <row r="10507">
      <c r="J10507" s="18"/>
      <c r="N10507" s="24"/>
      <c r="Q10507" s="24"/>
      <c r="T10507" s="24"/>
      <c r="W10507" s="24"/>
      <c r="Z10507" s="24"/>
      <c r="AC10507" s="24"/>
      <c r="AI10507" s="24"/>
      <c r="AL10507" s="24"/>
      <c r="AO10507" s="24"/>
      <c r="AR10507" s="24"/>
      <c r="AU10507" s="24"/>
    </row>
    <row r="10508">
      <c r="J10508" s="18"/>
      <c r="N10508" s="24"/>
      <c r="Q10508" s="24"/>
      <c r="T10508" s="24"/>
      <c r="W10508" s="24"/>
      <c r="Z10508" s="24"/>
      <c r="AC10508" s="24"/>
      <c r="AI10508" s="24"/>
      <c r="AL10508" s="24"/>
      <c r="AO10508" s="24"/>
      <c r="AR10508" s="24"/>
      <c r="AU10508" s="24"/>
    </row>
    <row r="10509">
      <c r="J10509" s="18"/>
      <c r="N10509" s="24"/>
      <c r="Q10509" s="24"/>
      <c r="T10509" s="24"/>
      <c r="W10509" s="24"/>
      <c r="Z10509" s="24"/>
      <c r="AC10509" s="24"/>
      <c r="AI10509" s="24"/>
      <c r="AL10509" s="24"/>
      <c r="AO10509" s="24"/>
      <c r="AR10509" s="24"/>
      <c r="AU10509" s="24"/>
    </row>
    <row r="10510">
      <c r="J10510" s="18"/>
      <c r="N10510" s="24"/>
      <c r="Q10510" s="24"/>
      <c r="T10510" s="24"/>
      <c r="W10510" s="24"/>
      <c r="Z10510" s="24"/>
      <c r="AC10510" s="24"/>
      <c r="AI10510" s="24"/>
      <c r="AL10510" s="24"/>
      <c r="AO10510" s="24"/>
      <c r="AR10510" s="24"/>
      <c r="AU10510" s="24"/>
    </row>
    <row r="10511">
      <c r="J10511" s="18"/>
      <c r="N10511" s="24"/>
      <c r="Q10511" s="24"/>
      <c r="T10511" s="24"/>
      <c r="W10511" s="24"/>
      <c r="Z10511" s="24"/>
      <c r="AC10511" s="24"/>
      <c r="AI10511" s="24"/>
      <c r="AL10511" s="24"/>
      <c r="AO10511" s="24"/>
      <c r="AR10511" s="24"/>
      <c r="AU10511" s="24"/>
    </row>
    <row r="10512">
      <c r="J10512" s="18"/>
      <c r="N10512" s="24"/>
      <c r="Q10512" s="24"/>
      <c r="T10512" s="24"/>
      <c r="W10512" s="24"/>
      <c r="Z10512" s="24"/>
      <c r="AC10512" s="24"/>
      <c r="AI10512" s="24"/>
      <c r="AL10512" s="24"/>
      <c r="AO10512" s="24"/>
      <c r="AR10512" s="24"/>
      <c r="AU10512" s="24"/>
    </row>
    <row r="10513">
      <c r="J10513" s="18"/>
      <c r="N10513" s="24"/>
      <c r="Q10513" s="24"/>
      <c r="T10513" s="24"/>
      <c r="W10513" s="24"/>
      <c r="Z10513" s="24"/>
      <c r="AC10513" s="24"/>
      <c r="AI10513" s="24"/>
      <c r="AL10513" s="24"/>
      <c r="AO10513" s="24"/>
      <c r="AR10513" s="24"/>
      <c r="AU10513" s="24"/>
    </row>
    <row r="10514">
      <c r="J10514" s="18"/>
      <c r="N10514" s="24"/>
      <c r="Q10514" s="24"/>
      <c r="T10514" s="24"/>
      <c r="W10514" s="24"/>
      <c r="Z10514" s="24"/>
      <c r="AC10514" s="24"/>
      <c r="AI10514" s="24"/>
      <c r="AL10514" s="24"/>
      <c r="AO10514" s="24"/>
      <c r="AR10514" s="24"/>
      <c r="AU10514" s="24"/>
    </row>
    <row r="10515">
      <c r="J10515" s="18"/>
      <c r="N10515" s="24"/>
      <c r="Q10515" s="24"/>
      <c r="T10515" s="24"/>
      <c r="W10515" s="24"/>
      <c r="Z10515" s="24"/>
      <c r="AC10515" s="24"/>
      <c r="AI10515" s="24"/>
      <c r="AL10515" s="24"/>
      <c r="AO10515" s="24"/>
      <c r="AR10515" s="24"/>
      <c r="AU10515" s="24"/>
    </row>
    <row r="10516">
      <c r="J10516" s="18"/>
      <c r="N10516" s="24"/>
      <c r="Q10516" s="24"/>
      <c r="T10516" s="24"/>
      <c r="W10516" s="24"/>
      <c r="Z10516" s="24"/>
      <c r="AC10516" s="24"/>
      <c r="AI10516" s="24"/>
      <c r="AL10516" s="24"/>
      <c r="AO10516" s="24"/>
      <c r="AR10516" s="24"/>
      <c r="AU10516" s="24"/>
    </row>
    <row r="10517">
      <c r="J10517" s="18"/>
      <c r="N10517" s="24"/>
      <c r="Q10517" s="24"/>
      <c r="T10517" s="24"/>
      <c r="W10517" s="24"/>
      <c r="Z10517" s="24"/>
      <c r="AC10517" s="24"/>
      <c r="AI10517" s="24"/>
      <c r="AL10517" s="24"/>
      <c r="AO10517" s="24"/>
      <c r="AR10517" s="24"/>
      <c r="AU10517" s="24"/>
    </row>
    <row r="10518">
      <c r="J10518" s="18"/>
      <c r="N10518" s="24"/>
      <c r="Q10518" s="24"/>
      <c r="T10518" s="24"/>
      <c r="W10518" s="24"/>
      <c r="Z10518" s="24"/>
      <c r="AC10518" s="24"/>
      <c r="AI10518" s="24"/>
      <c r="AL10518" s="24"/>
      <c r="AO10518" s="24"/>
      <c r="AR10518" s="24"/>
      <c r="AU10518" s="24"/>
    </row>
    <row r="10519">
      <c r="J10519" s="18"/>
      <c r="N10519" s="24"/>
      <c r="Q10519" s="24"/>
      <c r="T10519" s="24"/>
      <c r="W10519" s="24"/>
      <c r="Z10519" s="24"/>
      <c r="AC10519" s="24"/>
      <c r="AI10519" s="24"/>
      <c r="AL10519" s="24"/>
      <c r="AO10519" s="24"/>
      <c r="AR10519" s="24"/>
      <c r="AU10519" s="24"/>
    </row>
    <row r="10520">
      <c r="J10520" s="18"/>
      <c r="N10520" s="24"/>
      <c r="Q10520" s="24"/>
      <c r="T10520" s="24"/>
      <c r="W10520" s="24"/>
      <c r="Z10520" s="24"/>
      <c r="AC10520" s="24"/>
      <c r="AI10520" s="24"/>
      <c r="AL10520" s="24"/>
      <c r="AO10520" s="24"/>
      <c r="AR10520" s="24"/>
      <c r="AU10520" s="24"/>
    </row>
    <row r="10521">
      <c r="J10521" s="18"/>
      <c r="N10521" s="24"/>
      <c r="Q10521" s="24"/>
      <c r="T10521" s="24"/>
      <c r="W10521" s="24"/>
      <c r="Z10521" s="24"/>
      <c r="AC10521" s="24"/>
      <c r="AI10521" s="24"/>
      <c r="AL10521" s="24"/>
      <c r="AO10521" s="24"/>
      <c r="AR10521" s="24"/>
      <c r="AU10521" s="24"/>
    </row>
    <row r="10522">
      <c r="J10522" s="18"/>
      <c r="N10522" s="24"/>
      <c r="Q10522" s="24"/>
      <c r="T10522" s="24"/>
      <c r="W10522" s="24"/>
      <c r="Z10522" s="24"/>
      <c r="AC10522" s="24"/>
      <c r="AI10522" s="24"/>
      <c r="AL10522" s="24"/>
      <c r="AO10522" s="24"/>
      <c r="AR10522" s="24"/>
      <c r="AU10522" s="24"/>
    </row>
    <row r="10523">
      <c r="J10523" s="18"/>
      <c r="N10523" s="24"/>
      <c r="Q10523" s="24"/>
      <c r="T10523" s="24"/>
      <c r="W10523" s="24"/>
      <c r="Z10523" s="24"/>
      <c r="AC10523" s="24"/>
      <c r="AI10523" s="24"/>
      <c r="AL10523" s="24"/>
      <c r="AO10523" s="24"/>
      <c r="AR10523" s="24"/>
      <c r="AU10523" s="24"/>
    </row>
    <row r="10524">
      <c r="J10524" s="18"/>
      <c r="N10524" s="24"/>
      <c r="Q10524" s="24"/>
      <c r="T10524" s="24"/>
      <c r="W10524" s="24"/>
      <c r="Z10524" s="24"/>
      <c r="AC10524" s="24"/>
      <c r="AI10524" s="24"/>
      <c r="AL10524" s="24"/>
      <c r="AO10524" s="24"/>
      <c r="AR10524" s="24"/>
      <c r="AU10524" s="24"/>
    </row>
    <row r="10525">
      <c r="J10525" s="18"/>
      <c r="N10525" s="24"/>
      <c r="Q10525" s="24"/>
      <c r="T10525" s="24"/>
      <c r="W10525" s="24"/>
      <c r="Z10525" s="24"/>
      <c r="AC10525" s="24"/>
      <c r="AI10525" s="24"/>
      <c r="AL10525" s="24"/>
      <c r="AO10525" s="24"/>
      <c r="AR10525" s="24"/>
      <c r="AU10525" s="24"/>
    </row>
    <row r="10526">
      <c r="J10526" s="18"/>
      <c r="N10526" s="24"/>
      <c r="Q10526" s="24"/>
      <c r="T10526" s="24"/>
      <c r="W10526" s="24"/>
      <c r="Z10526" s="24"/>
      <c r="AC10526" s="24"/>
      <c r="AI10526" s="24"/>
      <c r="AL10526" s="24"/>
      <c r="AO10526" s="24"/>
      <c r="AR10526" s="24"/>
      <c r="AU10526" s="24"/>
    </row>
    <row r="10527">
      <c r="J10527" s="18"/>
      <c r="N10527" s="24"/>
      <c r="Q10527" s="24"/>
      <c r="T10527" s="24"/>
      <c r="W10527" s="24"/>
      <c r="Z10527" s="24"/>
      <c r="AC10527" s="24"/>
      <c r="AI10527" s="24"/>
      <c r="AL10527" s="24"/>
      <c r="AO10527" s="24"/>
      <c r="AR10527" s="24"/>
      <c r="AU10527" s="24"/>
    </row>
    <row r="10528">
      <c r="J10528" s="18"/>
      <c r="N10528" s="24"/>
      <c r="Q10528" s="24"/>
      <c r="T10528" s="24"/>
      <c r="W10528" s="24"/>
      <c r="Z10528" s="24"/>
      <c r="AC10528" s="24"/>
      <c r="AI10528" s="24"/>
      <c r="AL10528" s="24"/>
      <c r="AO10528" s="24"/>
      <c r="AR10528" s="24"/>
      <c r="AU10528" s="24"/>
    </row>
    <row r="10529">
      <c r="J10529" s="18"/>
      <c r="N10529" s="24"/>
      <c r="Q10529" s="24"/>
      <c r="T10529" s="24"/>
      <c r="W10529" s="24"/>
      <c r="Z10529" s="24"/>
      <c r="AC10529" s="24"/>
      <c r="AI10529" s="24"/>
      <c r="AL10529" s="24"/>
      <c r="AO10529" s="24"/>
      <c r="AR10529" s="24"/>
      <c r="AU10529" s="24"/>
    </row>
    <row r="10530">
      <c r="J10530" s="18"/>
      <c r="N10530" s="24"/>
      <c r="Q10530" s="24"/>
      <c r="T10530" s="24"/>
      <c r="W10530" s="24"/>
      <c r="Z10530" s="24"/>
      <c r="AC10530" s="24"/>
      <c r="AI10530" s="24"/>
      <c r="AL10530" s="24"/>
      <c r="AO10530" s="24"/>
      <c r="AR10530" s="24"/>
      <c r="AU10530" s="24"/>
    </row>
    <row r="10531">
      <c r="J10531" s="18"/>
      <c r="N10531" s="24"/>
      <c r="Q10531" s="24"/>
      <c r="T10531" s="24"/>
      <c r="W10531" s="24"/>
      <c r="Z10531" s="24"/>
      <c r="AC10531" s="24"/>
      <c r="AI10531" s="24"/>
      <c r="AL10531" s="24"/>
      <c r="AO10531" s="24"/>
      <c r="AR10531" s="24"/>
      <c r="AU10531" s="24"/>
    </row>
    <row r="10532">
      <c r="J10532" s="18"/>
      <c r="N10532" s="24"/>
      <c r="Q10532" s="24"/>
      <c r="T10532" s="24"/>
      <c r="W10532" s="24"/>
      <c r="Z10532" s="24"/>
      <c r="AC10532" s="24"/>
      <c r="AI10532" s="24"/>
      <c r="AL10532" s="24"/>
      <c r="AO10532" s="24"/>
      <c r="AR10532" s="24"/>
      <c r="AU10532" s="24"/>
    </row>
    <row r="10533">
      <c r="J10533" s="18"/>
      <c r="N10533" s="24"/>
      <c r="Q10533" s="24"/>
      <c r="T10533" s="24"/>
      <c r="W10533" s="24"/>
      <c r="Z10533" s="24"/>
      <c r="AC10533" s="24"/>
      <c r="AI10533" s="24"/>
      <c r="AL10533" s="24"/>
      <c r="AO10533" s="24"/>
      <c r="AR10533" s="24"/>
      <c r="AU10533" s="24"/>
    </row>
    <row r="10534">
      <c r="J10534" s="18"/>
      <c r="N10534" s="24"/>
      <c r="Q10534" s="24"/>
      <c r="T10534" s="24"/>
      <c r="W10534" s="24"/>
      <c r="Z10534" s="24"/>
      <c r="AC10534" s="24"/>
      <c r="AI10534" s="24"/>
      <c r="AL10534" s="24"/>
      <c r="AO10534" s="24"/>
      <c r="AR10534" s="24"/>
      <c r="AU10534" s="24"/>
    </row>
    <row r="10535">
      <c r="J10535" s="18"/>
      <c r="N10535" s="24"/>
      <c r="Q10535" s="24"/>
      <c r="T10535" s="24"/>
      <c r="W10535" s="24"/>
      <c r="Z10535" s="24"/>
      <c r="AC10535" s="24"/>
      <c r="AI10535" s="24"/>
      <c r="AL10535" s="24"/>
      <c r="AO10535" s="24"/>
      <c r="AR10535" s="24"/>
      <c r="AU10535" s="24"/>
    </row>
    <row r="10536">
      <c r="J10536" s="18"/>
      <c r="N10536" s="24"/>
      <c r="Q10536" s="24"/>
      <c r="T10536" s="24"/>
      <c r="W10536" s="24"/>
      <c r="Z10536" s="24"/>
      <c r="AC10536" s="24"/>
      <c r="AI10536" s="24"/>
      <c r="AL10536" s="24"/>
      <c r="AO10536" s="24"/>
      <c r="AR10536" s="24"/>
      <c r="AU10536" s="24"/>
    </row>
    <row r="10537">
      <c r="J10537" s="18"/>
      <c r="N10537" s="24"/>
      <c r="Q10537" s="24"/>
      <c r="T10537" s="24"/>
      <c r="W10537" s="24"/>
      <c r="Z10537" s="24"/>
      <c r="AC10537" s="24"/>
      <c r="AI10537" s="24"/>
      <c r="AL10537" s="24"/>
      <c r="AO10537" s="24"/>
      <c r="AR10537" s="24"/>
      <c r="AU10537" s="24"/>
    </row>
    <row r="10538">
      <c r="J10538" s="18"/>
      <c r="N10538" s="24"/>
      <c r="Q10538" s="24"/>
      <c r="T10538" s="24"/>
      <c r="W10538" s="24"/>
      <c r="Z10538" s="24"/>
      <c r="AC10538" s="24"/>
      <c r="AI10538" s="24"/>
      <c r="AL10538" s="24"/>
      <c r="AO10538" s="24"/>
      <c r="AR10538" s="24"/>
      <c r="AU10538" s="24"/>
    </row>
    <row r="10539">
      <c r="J10539" s="18"/>
      <c r="N10539" s="24"/>
      <c r="Q10539" s="24"/>
      <c r="T10539" s="24"/>
      <c r="W10539" s="24"/>
      <c r="Z10539" s="24"/>
      <c r="AC10539" s="24"/>
      <c r="AI10539" s="24"/>
      <c r="AL10539" s="24"/>
      <c r="AO10539" s="24"/>
      <c r="AR10539" s="24"/>
      <c r="AU10539" s="24"/>
    </row>
    <row r="10540">
      <c r="J10540" s="18"/>
      <c r="N10540" s="24"/>
      <c r="Q10540" s="24"/>
      <c r="T10540" s="24"/>
      <c r="W10540" s="24"/>
      <c r="Z10540" s="24"/>
      <c r="AC10540" s="24"/>
      <c r="AI10540" s="24"/>
      <c r="AL10540" s="24"/>
      <c r="AO10540" s="24"/>
      <c r="AR10540" s="24"/>
      <c r="AU10540" s="24"/>
    </row>
    <row r="10541">
      <c r="J10541" s="18"/>
      <c r="N10541" s="24"/>
      <c r="Q10541" s="24"/>
      <c r="T10541" s="24"/>
      <c r="W10541" s="24"/>
      <c r="Z10541" s="24"/>
      <c r="AC10541" s="24"/>
      <c r="AI10541" s="24"/>
      <c r="AL10541" s="24"/>
      <c r="AO10541" s="24"/>
      <c r="AR10541" s="24"/>
      <c r="AU10541" s="24"/>
    </row>
    <row r="10542">
      <c r="J10542" s="18"/>
      <c r="N10542" s="24"/>
      <c r="Q10542" s="24"/>
      <c r="T10542" s="24"/>
      <c r="W10542" s="24"/>
      <c r="Z10542" s="24"/>
      <c r="AC10542" s="24"/>
      <c r="AI10542" s="24"/>
      <c r="AL10542" s="24"/>
      <c r="AO10542" s="24"/>
      <c r="AR10542" s="24"/>
      <c r="AU10542" s="24"/>
    </row>
    <row r="10543">
      <c r="J10543" s="18"/>
      <c r="N10543" s="24"/>
      <c r="Q10543" s="24"/>
      <c r="T10543" s="24"/>
      <c r="W10543" s="24"/>
      <c r="Z10543" s="24"/>
      <c r="AC10543" s="24"/>
      <c r="AI10543" s="24"/>
      <c r="AL10543" s="24"/>
      <c r="AO10543" s="24"/>
      <c r="AR10543" s="24"/>
      <c r="AU10543" s="24"/>
    </row>
    <row r="10544">
      <c r="J10544" s="18"/>
      <c r="N10544" s="24"/>
      <c r="Q10544" s="24"/>
      <c r="T10544" s="24"/>
      <c r="W10544" s="24"/>
      <c r="Z10544" s="24"/>
      <c r="AC10544" s="24"/>
      <c r="AI10544" s="24"/>
      <c r="AL10544" s="24"/>
      <c r="AO10544" s="24"/>
      <c r="AR10544" s="24"/>
      <c r="AU10544" s="24"/>
    </row>
    <row r="10545">
      <c r="J10545" s="18"/>
      <c r="N10545" s="24"/>
      <c r="Q10545" s="24"/>
      <c r="T10545" s="24"/>
      <c r="W10545" s="24"/>
      <c r="Z10545" s="24"/>
      <c r="AC10545" s="24"/>
      <c r="AI10545" s="24"/>
      <c r="AL10545" s="24"/>
      <c r="AO10545" s="24"/>
      <c r="AR10545" s="24"/>
      <c r="AU10545" s="24"/>
    </row>
    <row r="10546">
      <c r="J10546" s="18"/>
      <c r="N10546" s="24"/>
      <c r="Q10546" s="24"/>
      <c r="T10546" s="24"/>
      <c r="W10546" s="24"/>
      <c r="Z10546" s="24"/>
      <c r="AC10546" s="24"/>
      <c r="AI10546" s="24"/>
      <c r="AL10546" s="24"/>
      <c r="AO10546" s="24"/>
      <c r="AR10546" s="24"/>
      <c r="AU10546" s="24"/>
    </row>
    <row r="10547">
      <c r="J10547" s="18"/>
      <c r="N10547" s="24"/>
      <c r="Q10547" s="24"/>
      <c r="T10547" s="24"/>
      <c r="W10547" s="24"/>
      <c r="Z10547" s="24"/>
      <c r="AC10547" s="24"/>
      <c r="AI10547" s="24"/>
      <c r="AL10547" s="24"/>
      <c r="AO10547" s="24"/>
      <c r="AR10547" s="24"/>
      <c r="AU10547" s="24"/>
    </row>
    <row r="10548">
      <c r="J10548" s="18"/>
      <c r="N10548" s="24"/>
      <c r="Q10548" s="24"/>
      <c r="T10548" s="24"/>
      <c r="W10548" s="24"/>
      <c r="Z10548" s="24"/>
      <c r="AC10548" s="24"/>
      <c r="AI10548" s="24"/>
      <c r="AL10548" s="24"/>
      <c r="AO10548" s="24"/>
      <c r="AR10548" s="24"/>
      <c r="AU10548" s="24"/>
    </row>
    <row r="10549">
      <c r="J10549" s="18"/>
      <c r="N10549" s="24"/>
      <c r="Q10549" s="24"/>
      <c r="T10549" s="24"/>
      <c r="W10549" s="24"/>
      <c r="Z10549" s="24"/>
      <c r="AC10549" s="24"/>
      <c r="AI10549" s="24"/>
      <c r="AL10549" s="24"/>
      <c r="AO10549" s="24"/>
      <c r="AR10549" s="24"/>
      <c r="AU10549" s="24"/>
    </row>
    <row r="10550">
      <c r="J10550" s="18"/>
      <c r="N10550" s="24"/>
      <c r="Q10550" s="24"/>
      <c r="T10550" s="24"/>
      <c r="W10550" s="24"/>
      <c r="Z10550" s="24"/>
      <c r="AC10550" s="24"/>
      <c r="AI10550" s="24"/>
      <c r="AL10550" s="24"/>
      <c r="AO10550" s="24"/>
      <c r="AR10550" s="24"/>
      <c r="AU10550" s="24"/>
    </row>
    <row r="10551">
      <c r="J10551" s="18"/>
      <c r="N10551" s="24"/>
      <c r="Q10551" s="24"/>
      <c r="T10551" s="24"/>
      <c r="W10551" s="24"/>
      <c r="Z10551" s="24"/>
      <c r="AC10551" s="24"/>
      <c r="AI10551" s="24"/>
      <c r="AL10551" s="24"/>
      <c r="AO10551" s="24"/>
      <c r="AR10551" s="24"/>
      <c r="AU10551" s="24"/>
    </row>
    <row r="10552">
      <c r="J10552" s="18"/>
      <c r="N10552" s="24"/>
      <c r="Q10552" s="24"/>
      <c r="T10552" s="24"/>
      <c r="W10552" s="24"/>
      <c r="Z10552" s="24"/>
      <c r="AC10552" s="24"/>
      <c r="AI10552" s="24"/>
      <c r="AL10552" s="24"/>
      <c r="AO10552" s="24"/>
      <c r="AR10552" s="24"/>
      <c r="AU10552" s="24"/>
    </row>
    <row r="10553">
      <c r="J10553" s="18"/>
      <c r="N10553" s="24"/>
      <c r="Q10553" s="24"/>
      <c r="T10553" s="24"/>
      <c r="W10553" s="24"/>
      <c r="Z10553" s="24"/>
      <c r="AC10553" s="24"/>
      <c r="AI10553" s="24"/>
      <c r="AL10553" s="24"/>
      <c r="AO10553" s="24"/>
      <c r="AR10553" s="24"/>
      <c r="AU10553" s="24"/>
    </row>
    <row r="10554">
      <c r="J10554" s="18"/>
      <c r="N10554" s="24"/>
      <c r="Q10554" s="24"/>
      <c r="T10554" s="24"/>
      <c r="W10554" s="24"/>
      <c r="Z10554" s="24"/>
      <c r="AC10554" s="24"/>
      <c r="AI10554" s="24"/>
      <c r="AL10554" s="24"/>
      <c r="AO10554" s="24"/>
      <c r="AR10554" s="24"/>
      <c r="AU10554" s="24"/>
    </row>
    <row r="10555">
      <c r="J10555" s="18"/>
      <c r="N10555" s="24"/>
      <c r="Q10555" s="24"/>
      <c r="T10555" s="24"/>
      <c r="W10555" s="24"/>
      <c r="Z10555" s="24"/>
      <c r="AC10555" s="24"/>
      <c r="AI10555" s="24"/>
      <c r="AL10555" s="24"/>
      <c r="AO10555" s="24"/>
      <c r="AR10555" s="24"/>
      <c r="AU10555" s="24"/>
    </row>
    <row r="10556">
      <c r="J10556" s="18"/>
      <c r="N10556" s="24"/>
      <c r="Q10556" s="24"/>
      <c r="T10556" s="24"/>
      <c r="W10556" s="24"/>
      <c r="Z10556" s="24"/>
      <c r="AC10556" s="24"/>
      <c r="AI10556" s="24"/>
      <c r="AL10556" s="24"/>
      <c r="AO10556" s="24"/>
      <c r="AR10556" s="24"/>
      <c r="AU10556" s="24"/>
    </row>
    <row r="10557">
      <c r="J10557" s="18"/>
      <c r="N10557" s="24"/>
      <c r="Q10557" s="24"/>
      <c r="T10557" s="24"/>
      <c r="W10557" s="24"/>
      <c r="Z10557" s="24"/>
      <c r="AC10557" s="24"/>
      <c r="AI10557" s="24"/>
      <c r="AL10557" s="24"/>
      <c r="AO10557" s="24"/>
      <c r="AR10557" s="24"/>
      <c r="AU10557" s="24"/>
    </row>
    <row r="10558">
      <c r="J10558" s="18"/>
      <c r="N10558" s="24"/>
      <c r="Q10558" s="24"/>
      <c r="T10558" s="24"/>
      <c r="W10558" s="24"/>
      <c r="Z10558" s="24"/>
      <c r="AC10558" s="24"/>
      <c r="AI10558" s="24"/>
      <c r="AL10558" s="24"/>
      <c r="AO10558" s="24"/>
      <c r="AR10558" s="24"/>
      <c r="AU10558" s="24"/>
    </row>
    <row r="10559">
      <c r="J10559" s="18"/>
      <c r="N10559" s="24"/>
      <c r="Q10559" s="24"/>
      <c r="T10559" s="24"/>
      <c r="W10559" s="24"/>
      <c r="Z10559" s="24"/>
      <c r="AC10559" s="24"/>
      <c r="AI10559" s="24"/>
      <c r="AL10559" s="24"/>
      <c r="AO10559" s="24"/>
      <c r="AR10559" s="24"/>
      <c r="AU10559" s="24"/>
    </row>
    <row r="10560">
      <c r="J10560" s="18"/>
      <c r="N10560" s="24"/>
      <c r="Q10560" s="24"/>
      <c r="T10560" s="24"/>
      <c r="W10560" s="24"/>
      <c r="Z10560" s="24"/>
      <c r="AC10560" s="24"/>
      <c r="AI10560" s="24"/>
      <c r="AL10560" s="24"/>
      <c r="AO10560" s="24"/>
      <c r="AR10560" s="24"/>
      <c r="AU10560" s="24"/>
    </row>
    <row r="10561">
      <c r="J10561" s="18"/>
      <c r="N10561" s="24"/>
      <c r="Q10561" s="24"/>
      <c r="T10561" s="24"/>
      <c r="W10561" s="24"/>
      <c r="Z10561" s="24"/>
      <c r="AC10561" s="24"/>
      <c r="AI10561" s="24"/>
      <c r="AL10561" s="24"/>
      <c r="AO10561" s="24"/>
      <c r="AR10561" s="24"/>
      <c r="AU10561" s="24"/>
    </row>
    <row r="10562">
      <c r="J10562" s="18"/>
      <c r="N10562" s="24"/>
      <c r="Q10562" s="24"/>
      <c r="T10562" s="24"/>
      <c r="W10562" s="24"/>
      <c r="Z10562" s="24"/>
      <c r="AC10562" s="24"/>
      <c r="AI10562" s="24"/>
      <c r="AL10562" s="24"/>
      <c r="AO10562" s="24"/>
      <c r="AR10562" s="24"/>
      <c r="AU10562" s="24"/>
    </row>
    <row r="10563">
      <c r="J10563" s="18"/>
      <c r="N10563" s="24"/>
      <c r="Q10563" s="24"/>
      <c r="T10563" s="24"/>
      <c r="W10563" s="24"/>
      <c r="Z10563" s="24"/>
      <c r="AC10563" s="24"/>
      <c r="AI10563" s="24"/>
      <c r="AL10563" s="24"/>
      <c r="AO10563" s="24"/>
      <c r="AR10563" s="24"/>
      <c r="AU10563" s="24"/>
    </row>
    <row r="10564">
      <c r="J10564" s="18"/>
      <c r="N10564" s="24"/>
      <c r="Q10564" s="24"/>
      <c r="T10564" s="24"/>
      <c r="W10564" s="24"/>
      <c r="Z10564" s="24"/>
      <c r="AC10564" s="24"/>
      <c r="AI10564" s="24"/>
      <c r="AL10564" s="24"/>
      <c r="AO10564" s="24"/>
      <c r="AR10564" s="24"/>
      <c r="AU10564" s="24"/>
    </row>
    <row r="10565">
      <c r="J10565" s="18"/>
      <c r="N10565" s="24"/>
      <c r="Q10565" s="24"/>
      <c r="T10565" s="24"/>
      <c r="W10565" s="24"/>
      <c r="Z10565" s="24"/>
      <c r="AC10565" s="24"/>
      <c r="AI10565" s="24"/>
      <c r="AL10565" s="24"/>
      <c r="AO10565" s="24"/>
      <c r="AR10565" s="24"/>
      <c r="AU10565" s="24"/>
    </row>
    <row r="10566">
      <c r="J10566" s="18"/>
      <c r="N10566" s="24"/>
      <c r="Q10566" s="24"/>
      <c r="T10566" s="24"/>
      <c r="W10566" s="24"/>
      <c r="Z10566" s="24"/>
      <c r="AC10566" s="24"/>
      <c r="AI10566" s="24"/>
      <c r="AL10566" s="24"/>
      <c r="AO10566" s="24"/>
      <c r="AR10566" s="24"/>
      <c r="AU10566" s="24"/>
    </row>
    <row r="10567">
      <c r="J10567" s="18"/>
      <c r="N10567" s="24"/>
      <c r="Q10567" s="24"/>
      <c r="T10567" s="24"/>
      <c r="W10567" s="24"/>
      <c r="Z10567" s="24"/>
      <c r="AC10567" s="24"/>
      <c r="AI10567" s="24"/>
      <c r="AL10567" s="24"/>
      <c r="AO10567" s="24"/>
      <c r="AR10567" s="24"/>
      <c r="AU10567" s="24"/>
    </row>
    <row r="10568">
      <c r="J10568" s="18"/>
      <c r="N10568" s="24"/>
      <c r="Q10568" s="24"/>
      <c r="T10568" s="24"/>
      <c r="W10568" s="24"/>
      <c r="Z10568" s="24"/>
      <c r="AC10568" s="24"/>
      <c r="AI10568" s="24"/>
      <c r="AL10568" s="24"/>
      <c r="AO10568" s="24"/>
      <c r="AR10568" s="24"/>
      <c r="AU10568" s="24"/>
    </row>
    <row r="10569">
      <c r="J10569" s="18"/>
      <c r="N10569" s="24"/>
      <c r="Q10569" s="24"/>
      <c r="T10569" s="24"/>
      <c r="W10569" s="24"/>
      <c r="Z10569" s="24"/>
      <c r="AC10569" s="24"/>
      <c r="AI10569" s="24"/>
      <c r="AL10569" s="24"/>
      <c r="AO10569" s="24"/>
      <c r="AR10569" s="24"/>
      <c r="AU10569" s="24"/>
    </row>
    <row r="10570">
      <c r="J10570" s="18"/>
      <c r="N10570" s="24"/>
      <c r="Q10570" s="24"/>
      <c r="T10570" s="24"/>
      <c r="W10570" s="24"/>
      <c r="Z10570" s="24"/>
      <c r="AC10570" s="24"/>
      <c r="AI10570" s="24"/>
      <c r="AL10570" s="24"/>
      <c r="AO10570" s="24"/>
      <c r="AR10570" s="24"/>
      <c r="AU10570" s="24"/>
    </row>
    <row r="10571">
      <c r="J10571" s="18"/>
      <c r="N10571" s="24"/>
      <c r="Q10571" s="24"/>
      <c r="T10571" s="24"/>
      <c r="W10571" s="24"/>
      <c r="Z10571" s="24"/>
      <c r="AC10571" s="24"/>
      <c r="AI10571" s="24"/>
      <c r="AL10571" s="24"/>
      <c r="AO10571" s="24"/>
      <c r="AR10571" s="24"/>
      <c r="AU10571" s="24"/>
    </row>
    <row r="10572">
      <c r="J10572" s="18"/>
      <c r="N10572" s="24"/>
      <c r="Q10572" s="24"/>
      <c r="T10572" s="24"/>
      <c r="W10572" s="24"/>
      <c r="Z10572" s="24"/>
      <c r="AC10572" s="24"/>
      <c r="AI10572" s="24"/>
      <c r="AL10572" s="24"/>
      <c r="AO10572" s="24"/>
      <c r="AR10572" s="24"/>
      <c r="AU10572" s="24"/>
    </row>
    <row r="10573">
      <c r="J10573" s="18"/>
      <c r="N10573" s="24"/>
      <c r="Q10573" s="24"/>
      <c r="T10573" s="24"/>
      <c r="W10573" s="24"/>
      <c r="Z10573" s="24"/>
      <c r="AC10573" s="24"/>
      <c r="AI10573" s="24"/>
      <c r="AL10573" s="24"/>
      <c r="AO10573" s="24"/>
      <c r="AR10573" s="24"/>
      <c r="AU10573" s="24"/>
    </row>
    <row r="10574">
      <c r="J10574" s="18"/>
      <c r="N10574" s="24"/>
      <c r="Q10574" s="24"/>
      <c r="T10574" s="24"/>
      <c r="W10574" s="24"/>
      <c r="Z10574" s="24"/>
      <c r="AC10574" s="24"/>
      <c r="AI10574" s="24"/>
      <c r="AL10574" s="24"/>
      <c r="AO10574" s="24"/>
      <c r="AR10574" s="24"/>
      <c r="AU10574" s="24"/>
    </row>
    <row r="10575">
      <c r="J10575" s="18"/>
      <c r="N10575" s="24"/>
      <c r="Q10575" s="24"/>
      <c r="T10575" s="24"/>
      <c r="W10575" s="24"/>
      <c r="Z10575" s="24"/>
      <c r="AC10575" s="24"/>
      <c r="AI10575" s="24"/>
      <c r="AL10575" s="24"/>
      <c r="AO10575" s="24"/>
      <c r="AR10575" s="24"/>
      <c r="AU10575" s="24"/>
    </row>
    <row r="10576">
      <c r="J10576" s="18"/>
      <c r="N10576" s="24"/>
      <c r="Q10576" s="24"/>
      <c r="T10576" s="24"/>
      <c r="W10576" s="24"/>
      <c r="Z10576" s="24"/>
      <c r="AC10576" s="24"/>
      <c r="AI10576" s="24"/>
      <c r="AL10576" s="24"/>
      <c r="AO10576" s="24"/>
      <c r="AR10576" s="24"/>
      <c r="AU10576" s="24"/>
    </row>
    <row r="10577">
      <c r="J10577" s="18"/>
      <c r="N10577" s="24"/>
      <c r="Q10577" s="24"/>
      <c r="T10577" s="24"/>
      <c r="W10577" s="24"/>
      <c r="Z10577" s="24"/>
      <c r="AC10577" s="24"/>
      <c r="AI10577" s="24"/>
      <c r="AL10577" s="24"/>
      <c r="AO10577" s="24"/>
      <c r="AR10577" s="24"/>
      <c r="AU10577" s="24"/>
    </row>
    <row r="10578">
      <c r="J10578" s="18"/>
      <c r="N10578" s="24"/>
      <c r="Q10578" s="24"/>
      <c r="T10578" s="24"/>
      <c r="W10578" s="24"/>
      <c r="Z10578" s="24"/>
      <c r="AC10578" s="24"/>
      <c r="AI10578" s="24"/>
      <c r="AL10578" s="24"/>
      <c r="AO10578" s="24"/>
      <c r="AR10578" s="24"/>
      <c r="AU10578" s="24"/>
    </row>
    <row r="10579">
      <c r="J10579" s="18"/>
      <c r="N10579" s="24"/>
      <c r="Q10579" s="24"/>
      <c r="T10579" s="24"/>
      <c r="W10579" s="24"/>
      <c r="Z10579" s="24"/>
      <c r="AC10579" s="24"/>
      <c r="AI10579" s="24"/>
      <c r="AL10579" s="24"/>
      <c r="AO10579" s="24"/>
      <c r="AR10579" s="24"/>
      <c r="AU10579" s="24"/>
    </row>
    <row r="10580">
      <c r="J10580" s="18"/>
      <c r="N10580" s="24"/>
      <c r="Q10580" s="24"/>
      <c r="T10580" s="24"/>
      <c r="W10580" s="24"/>
      <c r="Z10580" s="24"/>
      <c r="AC10580" s="24"/>
      <c r="AI10580" s="24"/>
      <c r="AL10580" s="24"/>
      <c r="AO10580" s="24"/>
      <c r="AR10580" s="24"/>
      <c r="AU10580" s="24"/>
    </row>
    <row r="10581">
      <c r="J10581" s="18"/>
      <c r="N10581" s="24"/>
      <c r="Q10581" s="24"/>
      <c r="T10581" s="24"/>
      <c r="W10581" s="24"/>
      <c r="Z10581" s="24"/>
      <c r="AC10581" s="24"/>
      <c r="AI10581" s="24"/>
      <c r="AL10581" s="24"/>
      <c r="AO10581" s="24"/>
      <c r="AR10581" s="24"/>
      <c r="AU10581" s="24"/>
    </row>
    <row r="10582">
      <c r="J10582" s="18"/>
      <c r="N10582" s="24"/>
      <c r="Q10582" s="24"/>
      <c r="T10582" s="24"/>
      <c r="W10582" s="24"/>
      <c r="Z10582" s="24"/>
      <c r="AC10582" s="24"/>
      <c r="AI10582" s="24"/>
      <c r="AL10582" s="24"/>
      <c r="AO10582" s="24"/>
      <c r="AR10582" s="24"/>
      <c r="AU10582" s="24"/>
    </row>
    <row r="10583">
      <c r="J10583" s="18"/>
      <c r="N10583" s="24"/>
      <c r="Q10583" s="24"/>
      <c r="T10583" s="24"/>
      <c r="W10583" s="24"/>
      <c r="Z10583" s="24"/>
      <c r="AC10583" s="24"/>
      <c r="AI10583" s="24"/>
      <c r="AL10583" s="24"/>
      <c r="AO10583" s="24"/>
      <c r="AR10583" s="24"/>
      <c r="AU10583" s="24"/>
    </row>
    <row r="10584">
      <c r="J10584" s="18"/>
      <c r="N10584" s="24"/>
      <c r="Q10584" s="24"/>
      <c r="T10584" s="24"/>
      <c r="W10584" s="24"/>
      <c r="Z10584" s="24"/>
      <c r="AC10584" s="24"/>
      <c r="AI10584" s="24"/>
      <c r="AL10584" s="24"/>
      <c r="AO10584" s="24"/>
      <c r="AR10584" s="24"/>
      <c r="AU10584" s="24"/>
    </row>
    <row r="10585">
      <c r="J10585" s="18"/>
      <c r="N10585" s="24"/>
      <c r="Q10585" s="24"/>
      <c r="T10585" s="24"/>
      <c r="W10585" s="24"/>
      <c r="Z10585" s="24"/>
      <c r="AC10585" s="24"/>
      <c r="AI10585" s="24"/>
      <c r="AL10585" s="24"/>
      <c r="AO10585" s="24"/>
      <c r="AR10585" s="24"/>
      <c r="AU10585" s="24"/>
    </row>
    <row r="10586">
      <c r="J10586" s="18"/>
      <c r="N10586" s="24"/>
      <c r="Q10586" s="24"/>
      <c r="T10586" s="24"/>
      <c r="W10586" s="24"/>
      <c r="Z10586" s="24"/>
      <c r="AC10586" s="24"/>
      <c r="AI10586" s="24"/>
      <c r="AL10586" s="24"/>
      <c r="AO10586" s="24"/>
      <c r="AR10586" s="24"/>
      <c r="AU10586" s="24"/>
    </row>
    <row r="10587">
      <c r="J10587" s="18"/>
      <c r="N10587" s="24"/>
      <c r="Q10587" s="24"/>
      <c r="T10587" s="24"/>
      <c r="W10587" s="24"/>
      <c r="Z10587" s="24"/>
      <c r="AC10587" s="24"/>
      <c r="AI10587" s="24"/>
      <c r="AL10587" s="24"/>
      <c r="AO10587" s="24"/>
      <c r="AR10587" s="24"/>
      <c r="AU10587" s="24"/>
    </row>
    <row r="10588">
      <c r="J10588" s="18"/>
      <c r="N10588" s="24"/>
      <c r="Q10588" s="24"/>
      <c r="T10588" s="24"/>
      <c r="W10588" s="24"/>
      <c r="Z10588" s="24"/>
      <c r="AC10588" s="24"/>
      <c r="AI10588" s="24"/>
      <c r="AL10588" s="24"/>
      <c r="AO10588" s="24"/>
      <c r="AR10588" s="24"/>
      <c r="AU10588" s="24"/>
    </row>
    <row r="10589">
      <c r="J10589" s="18"/>
      <c r="N10589" s="24"/>
      <c r="Q10589" s="24"/>
      <c r="T10589" s="24"/>
      <c r="W10589" s="24"/>
      <c r="Z10589" s="24"/>
      <c r="AC10589" s="24"/>
      <c r="AI10589" s="24"/>
      <c r="AL10589" s="24"/>
      <c r="AO10589" s="24"/>
      <c r="AR10589" s="24"/>
      <c r="AU10589" s="24"/>
    </row>
    <row r="10590">
      <c r="J10590" s="18"/>
      <c r="N10590" s="24"/>
      <c r="Q10590" s="24"/>
      <c r="T10590" s="24"/>
      <c r="W10590" s="24"/>
      <c r="Z10590" s="24"/>
      <c r="AC10590" s="24"/>
      <c r="AI10590" s="24"/>
      <c r="AL10590" s="24"/>
      <c r="AO10590" s="24"/>
      <c r="AR10590" s="24"/>
      <c r="AU10590" s="24"/>
    </row>
    <row r="10591">
      <c r="J10591" s="18"/>
      <c r="N10591" s="24"/>
      <c r="Q10591" s="24"/>
      <c r="T10591" s="24"/>
      <c r="W10591" s="24"/>
      <c r="Z10591" s="24"/>
      <c r="AC10591" s="24"/>
      <c r="AI10591" s="24"/>
      <c r="AL10591" s="24"/>
      <c r="AO10591" s="24"/>
      <c r="AR10591" s="24"/>
      <c r="AU10591" s="24"/>
    </row>
    <row r="10592">
      <c r="J10592" s="18"/>
      <c r="N10592" s="24"/>
      <c r="Q10592" s="24"/>
      <c r="T10592" s="24"/>
      <c r="W10592" s="24"/>
      <c r="Z10592" s="24"/>
      <c r="AC10592" s="24"/>
      <c r="AI10592" s="24"/>
      <c r="AL10592" s="24"/>
      <c r="AO10592" s="24"/>
      <c r="AR10592" s="24"/>
      <c r="AU10592" s="24"/>
    </row>
    <row r="10593">
      <c r="J10593" s="18"/>
      <c r="N10593" s="24"/>
      <c r="Q10593" s="24"/>
      <c r="T10593" s="24"/>
      <c r="W10593" s="24"/>
      <c r="Z10593" s="24"/>
      <c r="AC10593" s="24"/>
      <c r="AI10593" s="24"/>
      <c r="AL10593" s="24"/>
      <c r="AO10593" s="24"/>
      <c r="AR10593" s="24"/>
      <c r="AU10593" s="24"/>
    </row>
    <row r="10594">
      <c r="J10594" s="18"/>
      <c r="N10594" s="24"/>
      <c r="Q10594" s="24"/>
      <c r="T10594" s="24"/>
      <c r="W10594" s="24"/>
      <c r="Z10594" s="24"/>
      <c r="AC10594" s="24"/>
      <c r="AI10594" s="24"/>
      <c r="AL10594" s="24"/>
      <c r="AO10594" s="24"/>
      <c r="AR10594" s="24"/>
      <c r="AU10594" s="24"/>
    </row>
    <row r="10595">
      <c r="J10595" s="18"/>
      <c r="N10595" s="24"/>
      <c r="Q10595" s="24"/>
      <c r="T10595" s="24"/>
      <c r="W10595" s="24"/>
      <c r="Z10595" s="24"/>
      <c r="AC10595" s="24"/>
      <c r="AI10595" s="24"/>
      <c r="AL10595" s="24"/>
      <c r="AO10595" s="24"/>
      <c r="AR10595" s="24"/>
      <c r="AU10595" s="24"/>
    </row>
    <row r="10596">
      <c r="J10596" s="18"/>
      <c r="N10596" s="24"/>
      <c r="Q10596" s="24"/>
      <c r="T10596" s="24"/>
      <c r="W10596" s="24"/>
      <c r="Z10596" s="24"/>
      <c r="AC10596" s="24"/>
      <c r="AI10596" s="24"/>
      <c r="AL10596" s="24"/>
      <c r="AO10596" s="24"/>
      <c r="AR10596" s="24"/>
      <c r="AU10596" s="24"/>
    </row>
    <row r="10597">
      <c r="J10597" s="18"/>
      <c r="N10597" s="24"/>
      <c r="Q10597" s="24"/>
      <c r="T10597" s="24"/>
      <c r="W10597" s="24"/>
      <c r="Z10597" s="24"/>
      <c r="AC10597" s="24"/>
      <c r="AI10597" s="24"/>
      <c r="AL10597" s="24"/>
      <c r="AO10597" s="24"/>
      <c r="AR10597" s="24"/>
      <c r="AU10597" s="24"/>
    </row>
    <row r="10598">
      <c r="J10598" s="18"/>
      <c r="N10598" s="24"/>
      <c r="Q10598" s="24"/>
      <c r="T10598" s="24"/>
      <c r="W10598" s="24"/>
      <c r="Z10598" s="24"/>
      <c r="AC10598" s="24"/>
      <c r="AI10598" s="24"/>
      <c r="AL10598" s="24"/>
      <c r="AO10598" s="24"/>
      <c r="AR10598" s="24"/>
      <c r="AU10598" s="24"/>
    </row>
    <row r="10599">
      <c r="J10599" s="18"/>
      <c r="N10599" s="24"/>
      <c r="Q10599" s="24"/>
      <c r="T10599" s="24"/>
      <c r="W10599" s="24"/>
      <c r="Z10599" s="24"/>
      <c r="AC10599" s="24"/>
      <c r="AI10599" s="24"/>
      <c r="AL10599" s="24"/>
      <c r="AO10599" s="24"/>
      <c r="AR10599" s="24"/>
      <c r="AU10599" s="24"/>
    </row>
    <row r="10600">
      <c r="J10600" s="18"/>
      <c r="N10600" s="24"/>
      <c r="Q10600" s="24"/>
      <c r="T10600" s="24"/>
      <c r="W10600" s="24"/>
      <c r="Z10600" s="24"/>
      <c r="AC10600" s="24"/>
      <c r="AI10600" s="24"/>
      <c r="AL10600" s="24"/>
      <c r="AO10600" s="24"/>
      <c r="AR10600" s="24"/>
      <c r="AU10600" s="24"/>
    </row>
    <row r="10601">
      <c r="J10601" s="18"/>
      <c r="N10601" s="24"/>
      <c r="Q10601" s="24"/>
      <c r="T10601" s="24"/>
      <c r="W10601" s="24"/>
      <c r="Z10601" s="24"/>
      <c r="AC10601" s="24"/>
      <c r="AI10601" s="24"/>
      <c r="AL10601" s="24"/>
      <c r="AO10601" s="24"/>
      <c r="AR10601" s="24"/>
      <c r="AU10601" s="24"/>
    </row>
    <row r="10602">
      <c r="J10602" s="18"/>
      <c r="N10602" s="24"/>
      <c r="Q10602" s="24"/>
      <c r="T10602" s="24"/>
      <c r="W10602" s="24"/>
      <c r="Z10602" s="24"/>
      <c r="AC10602" s="24"/>
      <c r="AI10602" s="24"/>
      <c r="AL10602" s="24"/>
      <c r="AO10602" s="24"/>
      <c r="AR10602" s="24"/>
      <c r="AU10602" s="24"/>
    </row>
    <row r="10603">
      <c r="J10603" s="18"/>
      <c r="N10603" s="24"/>
      <c r="Q10603" s="24"/>
      <c r="T10603" s="24"/>
      <c r="W10603" s="24"/>
      <c r="Z10603" s="24"/>
      <c r="AC10603" s="24"/>
      <c r="AI10603" s="24"/>
      <c r="AL10603" s="24"/>
      <c r="AO10603" s="24"/>
      <c r="AR10603" s="24"/>
      <c r="AU10603" s="24"/>
    </row>
    <row r="10604">
      <c r="J10604" s="18"/>
      <c r="N10604" s="24"/>
      <c r="Q10604" s="24"/>
      <c r="T10604" s="24"/>
      <c r="W10604" s="24"/>
      <c r="Z10604" s="24"/>
      <c r="AC10604" s="24"/>
      <c r="AI10604" s="24"/>
      <c r="AL10604" s="24"/>
      <c r="AO10604" s="24"/>
      <c r="AR10604" s="24"/>
      <c r="AU10604" s="24"/>
    </row>
    <row r="10605">
      <c r="J10605" s="18"/>
      <c r="N10605" s="24"/>
      <c r="Q10605" s="24"/>
      <c r="T10605" s="24"/>
      <c r="W10605" s="24"/>
      <c r="Z10605" s="24"/>
      <c r="AC10605" s="24"/>
      <c r="AI10605" s="24"/>
      <c r="AL10605" s="24"/>
      <c r="AO10605" s="24"/>
      <c r="AR10605" s="24"/>
      <c r="AU10605" s="24"/>
    </row>
    <row r="10606">
      <c r="J10606" s="18"/>
      <c r="N10606" s="24"/>
      <c r="Q10606" s="24"/>
      <c r="T10606" s="24"/>
      <c r="W10606" s="24"/>
      <c r="Z10606" s="24"/>
      <c r="AC10606" s="24"/>
      <c r="AI10606" s="24"/>
      <c r="AL10606" s="24"/>
      <c r="AO10606" s="24"/>
      <c r="AR10606" s="24"/>
      <c r="AU10606" s="24"/>
    </row>
    <row r="10607">
      <c r="J10607" s="18"/>
      <c r="N10607" s="24"/>
      <c r="Q10607" s="24"/>
      <c r="T10607" s="24"/>
      <c r="W10607" s="24"/>
      <c r="Z10607" s="24"/>
      <c r="AC10607" s="24"/>
      <c r="AI10607" s="24"/>
      <c r="AL10607" s="24"/>
      <c r="AO10607" s="24"/>
      <c r="AR10607" s="24"/>
      <c r="AU10607" s="24"/>
    </row>
    <row r="10608">
      <c r="J10608" s="18"/>
      <c r="N10608" s="24"/>
      <c r="Q10608" s="24"/>
      <c r="T10608" s="24"/>
      <c r="W10608" s="24"/>
      <c r="Z10608" s="24"/>
      <c r="AC10608" s="24"/>
      <c r="AI10608" s="24"/>
      <c r="AL10608" s="24"/>
      <c r="AO10608" s="24"/>
      <c r="AR10608" s="24"/>
      <c r="AU10608" s="24"/>
    </row>
    <row r="10609">
      <c r="J10609" s="18"/>
      <c r="N10609" s="24"/>
      <c r="Q10609" s="24"/>
      <c r="T10609" s="24"/>
      <c r="W10609" s="24"/>
      <c r="Z10609" s="24"/>
      <c r="AC10609" s="24"/>
      <c r="AI10609" s="24"/>
      <c r="AL10609" s="24"/>
      <c r="AO10609" s="24"/>
      <c r="AR10609" s="24"/>
      <c r="AU10609" s="24"/>
    </row>
    <row r="10610">
      <c r="J10610" s="18"/>
      <c r="N10610" s="24"/>
      <c r="Q10610" s="24"/>
      <c r="T10610" s="24"/>
      <c r="W10610" s="24"/>
      <c r="Z10610" s="24"/>
      <c r="AC10610" s="24"/>
      <c r="AI10610" s="24"/>
      <c r="AL10610" s="24"/>
      <c r="AO10610" s="24"/>
      <c r="AR10610" s="24"/>
      <c r="AU10610" s="24"/>
    </row>
    <row r="10611">
      <c r="J10611" s="18"/>
      <c r="N10611" s="24"/>
      <c r="Q10611" s="24"/>
      <c r="T10611" s="24"/>
      <c r="W10611" s="24"/>
      <c r="Z10611" s="24"/>
      <c r="AC10611" s="24"/>
      <c r="AI10611" s="24"/>
      <c r="AL10611" s="24"/>
      <c r="AO10611" s="24"/>
      <c r="AR10611" s="24"/>
      <c r="AU10611" s="24"/>
    </row>
    <row r="10612">
      <c r="J10612" s="18"/>
      <c r="N10612" s="24"/>
      <c r="Q10612" s="24"/>
      <c r="T10612" s="24"/>
      <c r="W10612" s="24"/>
      <c r="Z10612" s="24"/>
      <c r="AC10612" s="24"/>
      <c r="AI10612" s="24"/>
      <c r="AL10612" s="24"/>
      <c r="AO10612" s="24"/>
      <c r="AR10612" s="24"/>
      <c r="AU10612" s="24"/>
    </row>
    <row r="10613">
      <c r="J10613" s="18"/>
      <c r="N10613" s="24"/>
      <c r="Q10613" s="24"/>
      <c r="T10613" s="24"/>
      <c r="W10613" s="24"/>
      <c r="Z10613" s="24"/>
      <c r="AC10613" s="24"/>
      <c r="AI10613" s="24"/>
      <c r="AL10613" s="24"/>
      <c r="AO10613" s="24"/>
      <c r="AR10613" s="24"/>
      <c r="AU10613" s="24"/>
    </row>
    <row r="10614">
      <c r="J10614" s="18"/>
      <c r="N10614" s="24"/>
      <c r="Q10614" s="24"/>
      <c r="T10614" s="24"/>
      <c r="W10614" s="24"/>
      <c r="Z10614" s="24"/>
      <c r="AC10614" s="24"/>
      <c r="AI10614" s="24"/>
      <c r="AL10614" s="24"/>
      <c r="AO10614" s="24"/>
      <c r="AR10614" s="24"/>
      <c r="AU10614" s="24"/>
    </row>
    <row r="10615">
      <c r="J10615" s="18"/>
      <c r="N10615" s="24"/>
      <c r="Q10615" s="24"/>
      <c r="T10615" s="24"/>
      <c r="W10615" s="24"/>
      <c r="Z10615" s="24"/>
      <c r="AC10615" s="24"/>
      <c r="AI10615" s="24"/>
      <c r="AL10615" s="24"/>
      <c r="AO10615" s="24"/>
      <c r="AR10615" s="24"/>
      <c r="AU10615" s="24"/>
    </row>
    <row r="10616">
      <c r="J10616" s="18"/>
      <c r="N10616" s="24"/>
      <c r="Q10616" s="24"/>
      <c r="T10616" s="24"/>
      <c r="W10616" s="24"/>
      <c r="Z10616" s="24"/>
      <c r="AC10616" s="24"/>
      <c r="AI10616" s="24"/>
      <c r="AL10616" s="24"/>
      <c r="AO10616" s="24"/>
      <c r="AR10616" s="24"/>
      <c r="AU10616" s="24"/>
    </row>
    <row r="10617">
      <c r="J10617" s="18"/>
      <c r="N10617" s="24"/>
      <c r="Q10617" s="24"/>
      <c r="T10617" s="24"/>
      <c r="W10617" s="24"/>
      <c r="Z10617" s="24"/>
      <c r="AC10617" s="24"/>
      <c r="AI10617" s="24"/>
      <c r="AL10617" s="24"/>
      <c r="AO10617" s="24"/>
      <c r="AR10617" s="24"/>
      <c r="AU10617" s="24"/>
    </row>
    <row r="10618">
      <c r="J10618" s="18"/>
      <c r="N10618" s="24"/>
      <c r="Q10618" s="24"/>
      <c r="T10618" s="24"/>
      <c r="W10618" s="24"/>
      <c r="Z10618" s="24"/>
      <c r="AC10618" s="24"/>
      <c r="AI10618" s="24"/>
      <c r="AL10618" s="24"/>
      <c r="AO10618" s="24"/>
      <c r="AR10618" s="24"/>
      <c r="AU10618" s="24"/>
    </row>
    <row r="10619">
      <c r="J10619" s="18"/>
      <c r="N10619" s="24"/>
      <c r="Q10619" s="24"/>
      <c r="T10619" s="24"/>
      <c r="W10619" s="24"/>
      <c r="Z10619" s="24"/>
      <c r="AC10619" s="24"/>
      <c r="AI10619" s="24"/>
      <c r="AL10619" s="24"/>
      <c r="AO10619" s="24"/>
      <c r="AR10619" s="24"/>
      <c r="AU10619" s="24"/>
    </row>
    <row r="10620">
      <c r="J10620" s="18"/>
      <c r="N10620" s="24"/>
      <c r="Q10620" s="24"/>
      <c r="T10620" s="24"/>
      <c r="W10620" s="24"/>
      <c r="Z10620" s="24"/>
      <c r="AC10620" s="24"/>
      <c r="AI10620" s="24"/>
      <c r="AL10620" s="24"/>
      <c r="AO10620" s="24"/>
      <c r="AR10620" s="24"/>
      <c r="AU10620" s="24"/>
    </row>
    <row r="10621">
      <c r="J10621" s="18"/>
      <c r="N10621" s="24"/>
      <c r="Q10621" s="24"/>
      <c r="T10621" s="24"/>
      <c r="W10621" s="24"/>
      <c r="Z10621" s="24"/>
      <c r="AC10621" s="24"/>
      <c r="AI10621" s="24"/>
      <c r="AL10621" s="24"/>
      <c r="AO10621" s="24"/>
      <c r="AR10621" s="24"/>
      <c r="AU10621" s="24"/>
    </row>
    <row r="10622">
      <c r="J10622" s="18"/>
      <c r="N10622" s="24"/>
      <c r="Q10622" s="24"/>
      <c r="T10622" s="24"/>
      <c r="W10622" s="24"/>
      <c r="Z10622" s="24"/>
      <c r="AC10622" s="24"/>
      <c r="AI10622" s="24"/>
      <c r="AL10622" s="24"/>
      <c r="AO10622" s="24"/>
      <c r="AR10622" s="24"/>
      <c r="AU10622" s="24"/>
    </row>
    <row r="10623">
      <c r="J10623" s="18"/>
      <c r="N10623" s="24"/>
      <c r="Q10623" s="24"/>
      <c r="T10623" s="24"/>
      <c r="W10623" s="24"/>
      <c r="Z10623" s="24"/>
      <c r="AC10623" s="24"/>
      <c r="AI10623" s="24"/>
      <c r="AL10623" s="24"/>
      <c r="AO10623" s="24"/>
      <c r="AR10623" s="24"/>
      <c r="AU10623" s="24"/>
    </row>
    <row r="10624">
      <c r="J10624" s="18"/>
      <c r="N10624" s="24"/>
      <c r="Q10624" s="24"/>
      <c r="T10624" s="24"/>
      <c r="W10624" s="24"/>
      <c r="Z10624" s="24"/>
      <c r="AC10624" s="24"/>
      <c r="AI10624" s="24"/>
      <c r="AL10624" s="24"/>
      <c r="AO10624" s="24"/>
      <c r="AR10624" s="24"/>
      <c r="AU10624" s="24"/>
    </row>
    <row r="10625">
      <c r="J10625" s="18"/>
      <c r="N10625" s="24"/>
      <c r="Q10625" s="24"/>
      <c r="T10625" s="24"/>
      <c r="W10625" s="24"/>
      <c r="Z10625" s="24"/>
      <c r="AC10625" s="24"/>
      <c r="AI10625" s="24"/>
      <c r="AL10625" s="24"/>
      <c r="AO10625" s="24"/>
      <c r="AR10625" s="24"/>
      <c r="AU10625" s="24"/>
    </row>
    <row r="10626">
      <c r="J10626" s="18"/>
      <c r="N10626" s="24"/>
      <c r="Q10626" s="24"/>
      <c r="T10626" s="24"/>
      <c r="W10626" s="24"/>
      <c r="Z10626" s="24"/>
      <c r="AC10626" s="24"/>
      <c r="AI10626" s="24"/>
      <c r="AL10626" s="24"/>
      <c r="AO10626" s="24"/>
      <c r="AR10626" s="24"/>
      <c r="AU10626" s="24"/>
    </row>
    <row r="10627">
      <c r="J10627" s="18"/>
      <c r="N10627" s="24"/>
      <c r="Q10627" s="24"/>
      <c r="T10627" s="24"/>
      <c r="W10627" s="24"/>
      <c r="Z10627" s="24"/>
      <c r="AC10627" s="24"/>
      <c r="AI10627" s="24"/>
      <c r="AL10627" s="24"/>
      <c r="AO10627" s="24"/>
      <c r="AR10627" s="24"/>
      <c r="AU10627" s="24"/>
    </row>
    <row r="10628">
      <c r="J10628" s="18"/>
      <c r="N10628" s="24"/>
      <c r="Q10628" s="24"/>
      <c r="T10628" s="24"/>
      <c r="W10628" s="24"/>
      <c r="Z10628" s="24"/>
      <c r="AC10628" s="24"/>
      <c r="AI10628" s="24"/>
      <c r="AL10628" s="24"/>
      <c r="AO10628" s="24"/>
      <c r="AR10628" s="24"/>
      <c r="AU10628" s="24"/>
    </row>
    <row r="10629">
      <c r="J10629" s="18"/>
      <c r="N10629" s="24"/>
      <c r="Q10629" s="24"/>
      <c r="T10629" s="24"/>
      <c r="W10629" s="24"/>
      <c r="Z10629" s="24"/>
      <c r="AC10629" s="24"/>
      <c r="AI10629" s="24"/>
      <c r="AL10629" s="24"/>
      <c r="AO10629" s="24"/>
      <c r="AR10629" s="24"/>
      <c r="AU10629" s="24"/>
    </row>
    <row r="10630">
      <c r="J10630" s="18"/>
      <c r="N10630" s="24"/>
      <c r="Q10630" s="24"/>
      <c r="T10630" s="24"/>
      <c r="W10630" s="24"/>
      <c r="Z10630" s="24"/>
      <c r="AC10630" s="24"/>
      <c r="AI10630" s="24"/>
      <c r="AL10630" s="24"/>
      <c r="AO10630" s="24"/>
      <c r="AR10630" s="24"/>
      <c r="AU10630" s="24"/>
    </row>
    <row r="10631">
      <c r="J10631" s="18"/>
      <c r="N10631" s="24"/>
      <c r="Q10631" s="24"/>
      <c r="T10631" s="24"/>
      <c r="W10631" s="24"/>
      <c r="Z10631" s="24"/>
      <c r="AC10631" s="24"/>
      <c r="AI10631" s="24"/>
      <c r="AL10631" s="24"/>
      <c r="AO10631" s="24"/>
      <c r="AR10631" s="24"/>
      <c r="AU10631" s="24"/>
    </row>
    <row r="10632">
      <c r="J10632" s="18"/>
      <c r="N10632" s="24"/>
      <c r="Q10632" s="24"/>
      <c r="T10632" s="24"/>
      <c r="W10632" s="24"/>
      <c r="Z10632" s="24"/>
      <c r="AC10632" s="24"/>
      <c r="AI10632" s="24"/>
      <c r="AL10632" s="24"/>
      <c r="AO10632" s="24"/>
      <c r="AR10632" s="24"/>
      <c r="AU10632" s="24"/>
    </row>
    <row r="10633">
      <c r="J10633" s="18"/>
      <c r="N10633" s="24"/>
      <c r="Q10633" s="24"/>
      <c r="T10633" s="24"/>
      <c r="W10633" s="24"/>
      <c r="Z10633" s="24"/>
      <c r="AC10633" s="24"/>
      <c r="AI10633" s="24"/>
      <c r="AL10633" s="24"/>
      <c r="AO10633" s="24"/>
      <c r="AR10633" s="24"/>
      <c r="AU10633" s="24"/>
    </row>
    <row r="10634">
      <c r="J10634" s="18"/>
      <c r="N10634" s="24"/>
      <c r="Q10634" s="24"/>
      <c r="T10634" s="24"/>
      <c r="W10634" s="24"/>
      <c r="Z10634" s="24"/>
      <c r="AC10634" s="24"/>
      <c r="AI10634" s="24"/>
      <c r="AL10634" s="24"/>
      <c r="AO10634" s="24"/>
      <c r="AR10634" s="24"/>
      <c r="AU10634" s="24"/>
    </row>
    <row r="10635">
      <c r="J10635" s="18"/>
      <c r="N10635" s="24"/>
      <c r="Q10635" s="24"/>
      <c r="T10635" s="24"/>
      <c r="W10635" s="24"/>
      <c r="Z10635" s="24"/>
      <c r="AC10635" s="24"/>
      <c r="AI10635" s="24"/>
      <c r="AL10635" s="24"/>
      <c r="AO10635" s="24"/>
      <c r="AR10635" s="24"/>
      <c r="AU10635" s="24"/>
    </row>
    <row r="10636">
      <c r="J10636" s="18"/>
      <c r="N10636" s="24"/>
      <c r="Q10636" s="24"/>
      <c r="T10636" s="24"/>
      <c r="W10636" s="24"/>
      <c r="Z10636" s="24"/>
      <c r="AC10636" s="24"/>
      <c r="AI10636" s="24"/>
      <c r="AL10636" s="24"/>
      <c r="AO10636" s="24"/>
      <c r="AR10636" s="24"/>
      <c r="AU10636" s="24"/>
    </row>
    <row r="10637">
      <c r="J10637" s="18"/>
      <c r="N10637" s="24"/>
      <c r="Q10637" s="24"/>
      <c r="T10637" s="24"/>
      <c r="W10637" s="24"/>
      <c r="Z10637" s="24"/>
      <c r="AC10637" s="24"/>
      <c r="AI10637" s="24"/>
      <c r="AL10637" s="24"/>
      <c r="AO10637" s="24"/>
      <c r="AR10637" s="24"/>
      <c r="AU10637" s="24"/>
    </row>
    <row r="10638">
      <c r="J10638" s="18"/>
      <c r="N10638" s="24"/>
      <c r="Q10638" s="24"/>
      <c r="T10638" s="24"/>
      <c r="W10638" s="24"/>
      <c r="Z10638" s="24"/>
      <c r="AC10638" s="24"/>
      <c r="AI10638" s="24"/>
      <c r="AL10638" s="24"/>
      <c r="AO10638" s="24"/>
      <c r="AR10638" s="24"/>
      <c r="AU10638" s="24"/>
    </row>
    <row r="10639">
      <c r="J10639" s="18"/>
      <c r="N10639" s="24"/>
      <c r="Q10639" s="24"/>
      <c r="T10639" s="24"/>
      <c r="W10639" s="24"/>
      <c r="Z10639" s="24"/>
      <c r="AC10639" s="24"/>
      <c r="AI10639" s="24"/>
      <c r="AL10639" s="24"/>
      <c r="AO10639" s="24"/>
      <c r="AR10639" s="24"/>
      <c r="AU10639" s="24"/>
    </row>
    <row r="10640">
      <c r="J10640" s="18"/>
      <c r="N10640" s="24"/>
      <c r="Q10640" s="24"/>
      <c r="T10640" s="24"/>
      <c r="W10640" s="24"/>
      <c r="Z10640" s="24"/>
      <c r="AC10640" s="24"/>
      <c r="AI10640" s="24"/>
      <c r="AL10640" s="24"/>
      <c r="AO10640" s="24"/>
      <c r="AR10640" s="24"/>
      <c r="AU10640" s="24"/>
    </row>
    <row r="10641">
      <c r="J10641" s="18"/>
      <c r="N10641" s="24"/>
      <c r="Q10641" s="24"/>
      <c r="T10641" s="24"/>
      <c r="W10641" s="24"/>
      <c r="Z10641" s="24"/>
      <c r="AC10641" s="24"/>
      <c r="AI10641" s="24"/>
      <c r="AL10641" s="24"/>
      <c r="AO10641" s="24"/>
      <c r="AR10641" s="24"/>
      <c r="AU10641" s="24"/>
    </row>
    <row r="10642">
      <c r="J10642" s="18"/>
      <c r="N10642" s="24"/>
      <c r="Q10642" s="24"/>
      <c r="T10642" s="24"/>
      <c r="W10642" s="24"/>
      <c r="Z10642" s="24"/>
      <c r="AC10642" s="24"/>
      <c r="AI10642" s="24"/>
      <c r="AL10642" s="24"/>
      <c r="AO10642" s="24"/>
      <c r="AR10642" s="24"/>
      <c r="AU10642" s="24"/>
    </row>
    <row r="10643">
      <c r="J10643" s="18"/>
      <c r="N10643" s="24"/>
      <c r="Q10643" s="24"/>
      <c r="T10643" s="24"/>
      <c r="W10643" s="24"/>
      <c r="Z10643" s="24"/>
      <c r="AC10643" s="24"/>
      <c r="AI10643" s="24"/>
      <c r="AL10643" s="24"/>
      <c r="AO10643" s="24"/>
      <c r="AR10643" s="24"/>
      <c r="AU10643" s="24"/>
    </row>
    <row r="10644">
      <c r="J10644" s="18"/>
      <c r="N10644" s="24"/>
      <c r="Q10644" s="24"/>
      <c r="T10644" s="24"/>
      <c r="W10644" s="24"/>
      <c r="Z10644" s="24"/>
      <c r="AC10644" s="24"/>
      <c r="AI10644" s="24"/>
      <c r="AL10644" s="24"/>
      <c r="AO10644" s="24"/>
      <c r="AR10644" s="24"/>
      <c r="AU10644" s="24"/>
    </row>
    <row r="10645">
      <c r="J10645" s="18"/>
      <c r="N10645" s="24"/>
      <c r="Q10645" s="24"/>
      <c r="T10645" s="24"/>
      <c r="W10645" s="24"/>
      <c r="Z10645" s="24"/>
      <c r="AC10645" s="24"/>
      <c r="AI10645" s="24"/>
      <c r="AL10645" s="24"/>
      <c r="AO10645" s="24"/>
      <c r="AR10645" s="24"/>
      <c r="AU10645" s="24"/>
    </row>
    <row r="10646">
      <c r="J10646" s="18"/>
      <c r="N10646" s="24"/>
      <c r="Q10646" s="24"/>
      <c r="T10646" s="24"/>
      <c r="W10646" s="24"/>
      <c r="Z10646" s="24"/>
      <c r="AC10646" s="24"/>
      <c r="AI10646" s="24"/>
      <c r="AL10646" s="24"/>
      <c r="AO10646" s="24"/>
      <c r="AR10646" s="24"/>
      <c r="AU10646" s="24"/>
    </row>
    <row r="10647">
      <c r="J10647" s="18"/>
      <c r="N10647" s="24"/>
      <c r="Q10647" s="24"/>
      <c r="T10647" s="24"/>
      <c r="W10647" s="24"/>
      <c r="Z10647" s="24"/>
      <c r="AC10647" s="24"/>
      <c r="AI10647" s="24"/>
      <c r="AL10647" s="24"/>
      <c r="AO10647" s="24"/>
      <c r="AR10647" s="24"/>
      <c r="AU10647" s="24"/>
    </row>
    <row r="10648">
      <c r="J10648" s="18"/>
      <c r="N10648" s="24"/>
      <c r="Q10648" s="24"/>
      <c r="T10648" s="24"/>
      <c r="W10648" s="24"/>
      <c r="Z10648" s="24"/>
      <c r="AC10648" s="24"/>
      <c r="AI10648" s="24"/>
      <c r="AL10648" s="24"/>
      <c r="AO10648" s="24"/>
      <c r="AR10648" s="24"/>
      <c r="AU10648" s="24"/>
    </row>
    <row r="10649">
      <c r="J10649" s="18"/>
      <c r="N10649" s="24"/>
      <c r="Q10649" s="24"/>
      <c r="T10649" s="24"/>
      <c r="W10649" s="24"/>
      <c r="Z10649" s="24"/>
      <c r="AC10649" s="24"/>
      <c r="AI10649" s="24"/>
      <c r="AL10649" s="24"/>
      <c r="AO10649" s="24"/>
      <c r="AR10649" s="24"/>
      <c r="AU10649" s="24"/>
    </row>
    <row r="10650">
      <c r="J10650" s="18"/>
      <c r="N10650" s="24"/>
      <c r="Q10650" s="24"/>
      <c r="T10650" s="24"/>
      <c r="W10650" s="24"/>
      <c r="Z10650" s="24"/>
      <c r="AC10650" s="24"/>
      <c r="AI10650" s="24"/>
      <c r="AL10650" s="24"/>
      <c r="AO10650" s="24"/>
      <c r="AR10650" s="24"/>
      <c r="AU10650" s="24"/>
    </row>
    <row r="10651">
      <c r="J10651" s="18"/>
      <c r="N10651" s="24"/>
      <c r="Q10651" s="24"/>
      <c r="T10651" s="24"/>
      <c r="W10651" s="24"/>
      <c r="Z10651" s="24"/>
      <c r="AC10651" s="24"/>
      <c r="AI10651" s="24"/>
      <c r="AL10651" s="24"/>
      <c r="AO10651" s="24"/>
      <c r="AR10651" s="24"/>
      <c r="AU10651" s="24"/>
    </row>
    <row r="10652">
      <c r="J10652" s="18"/>
      <c r="N10652" s="24"/>
      <c r="Q10652" s="24"/>
      <c r="T10652" s="24"/>
      <c r="W10652" s="24"/>
      <c r="Z10652" s="24"/>
      <c r="AC10652" s="24"/>
      <c r="AI10652" s="24"/>
      <c r="AL10652" s="24"/>
      <c r="AO10652" s="24"/>
      <c r="AR10652" s="24"/>
      <c r="AU10652" s="24"/>
    </row>
    <row r="10653">
      <c r="J10653" s="18"/>
      <c r="N10653" s="24"/>
      <c r="Q10653" s="24"/>
      <c r="T10653" s="24"/>
      <c r="W10653" s="24"/>
      <c r="Z10653" s="24"/>
      <c r="AC10653" s="24"/>
      <c r="AI10653" s="24"/>
      <c r="AL10653" s="24"/>
      <c r="AO10653" s="24"/>
      <c r="AR10653" s="24"/>
      <c r="AU10653" s="24"/>
    </row>
    <row r="10654">
      <c r="J10654" s="18"/>
      <c r="N10654" s="24"/>
      <c r="Q10654" s="24"/>
      <c r="T10654" s="24"/>
      <c r="W10654" s="24"/>
      <c r="Z10654" s="24"/>
      <c r="AC10654" s="24"/>
      <c r="AI10654" s="24"/>
      <c r="AL10654" s="24"/>
      <c r="AO10654" s="24"/>
      <c r="AR10654" s="24"/>
      <c r="AU10654" s="24"/>
    </row>
    <row r="10655">
      <c r="J10655" s="18"/>
      <c r="N10655" s="24"/>
      <c r="Q10655" s="24"/>
      <c r="T10655" s="24"/>
      <c r="W10655" s="24"/>
      <c r="Z10655" s="24"/>
      <c r="AC10655" s="24"/>
      <c r="AI10655" s="24"/>
      <c r="AL10655" s="24"/>
      <c r="AO10655" s="24"/>
      <c r="AR10655" s="24"/>
      <c r="AU10655" s="24"/>
    </row>
    <row r="10656">
      <c r="J10656" s="18"/>
      <c r="N10656" s="24"/>
      <c r="Q10656" s="24"/>
      <c r="T10656" s="24"/>
      <c r="W10656" s="24"/>
      <c r="Z10656" s="24"/>
      <c r="AC10656" s="24"/>
      <c r="AI10656" s="24"/>
      <c r="AL10656" s="24"/>
      <c r="AO10656" s="24"/>
      <c r="AR10656" s="24"/>
      <c r="AU10656" s="24"/>
    </row>
    <row r="10657">
      <c r="J10657" s="18"/>
      <c r="N10657" s="24"/>
      <c r="Q10657" s="24"/>
      <c r="T10657" s="24"/>
      <c r="W10657" s="24"/>
      <c r="Z10657" s="24"/>
      <c r="AC10657" s="24"/>
      <c r="AI10657" s="24"/>
      <c r="AL10657" s="24"/>
      <c r="AO10657" s="24"/>
      <c r="AR10657" s="24"/>
      <c r="AU10657" s="24"/>
    </row>
    <row r="10658">
      <c r="J10658" s="18"/>
      <c r="N10658" s="24"/>
      <c r="Q10658" s="24"/>
      <c r="T10658" s="24"/>
      <c r="W10658" s="24"/>
      <c r="Z10658" s="24"/>
      <c r="AC10658" s="24"/>
      <c r="AI10658" s="24"/>
      <c r="AL10658" s="24"/>
      <c r="AO10658" s="24"/>
      <c r="AR10658" s="24"/>
      <c r="AU10658" s="24"/>
    </row>
    <row r="10659">
      <c r="J10659" s="18"/>
      <c r="N10659" s="24"/>
      <c r="Q10659" s="24"/>
      <c r="T10659" s="24"/>
      <c r="W10659" s="24"/>
      <c r="Z10659" s="24"/>
      <c r="AC10659" s="24"/>
      <c r="AI10659" s="24"/>
      <c r="AL10659" s="24"/>
      <c r="AO10659" s="24"/>
      <c r="AR10659" s="24"/>
      <c r="AU10659" s="24"/>
    </row>
    <row r="10660">
      <c r="J10660" s="18"/>
      <c r="N10660" s="24"/>
      <c r="Q10660" s="24"/>
      <c r="T10660" s="24"/>
      <c r="W10660" s="24"/>
      <c r="Z10660" s="24"/>
      <c r="AC10660" s="24"/>
      <c r="AI10660" s="24"/>
      <c r="AL10660" s="24"/>
      <c r="AO10660" s="24"/>
      <c r="AR10660" s="24"/>
      <c r="AU10660" s="24"/>
    </row>
    <row r="10661">
      <c r="J10661" s="18"/>
      <c r="N10661" s="24"/>
      <c r="Q10661" s="24"/>
      <c r="T10661" s="24"/>
      <c r="W10661" s="24"/>
      <c r="Z10661" s="24"/>
      <c r="AC10661" s="24"/>
      <c r="AI10661" s="24"/>
      <c r="AL10661" s="24"/>
      <c r="AO10661" s="24"/>
      <c r="AR10661" s="24"/>
      <c r="AU10661" s="24"/>
    </row>
    <row r="10662">
      <c r="J10662" s="18"/>
      <c r="N10662" s="24"/>
      <c r="Q10662" s="24"/>
      <c r="T10662" s="24"/>
      <c r="W10662" s="24"/>
      <c r="Z10662" s="24"/>
      <c r="AC10662" s="24"/>
      <c r="AI10662" s="24"/>
      <c r="AL10662" s="24"/>
      <c r="AO10662" s="24"/>
      <c r="AR10662" s="24"/>
      <c r="AU10662" s="24"/>
    </row>
    <row r="10663">
      <c r="J10663" s="18"/>
      <c r="N10663" s="24"/>
      <c r="Q10663" s="24"/>
      <c r="T10663" s="24"/>
      <c r="W10663" s="24"/>
      <c r="Z10663" s="24"/>
      <c r="AC10663" s="24"/>
      <c r="AI10663" s="24"/>
      <c r="AL10663" s="24"/>
      <c r="AO10663" s="24"/>
      <c r="AR10663" s="24"/>
      <c r="AU10663" s="24"/>
    </row>
    <row r="10664">
      <c r="J10664" s="18"/>
      <c r="N10664" s="24"/>
      <c r="Q10664" s="24"/>
      <c r="T10664" s="24"/>
      <c r="W10664" s="24"/>
      <c r="Z10664" s="24"/>
      <c r="AC10664" s="24"/>
      <c r="AI10664" s="24"/>
      <c r="AL10664" s="24"/>
      <c r="AO10664" s="24"/>
      <c r="AR10664" s="24"/>
      <c r="AU10664" s="24"/>
    </row>
    <row r="10665">
      <c r="J10665" s="18"/>
      <c r="N10665" s="24"/>
      <c r="Q10665" s="24"/>
      <c r="T10665" s="24"/>
      <c r="W10665" s="24"/>
      <c r="Z10665" s="24"/>
      <c r="AC10665" s="24"/>
      <c r="AI10665" s="24"/>
      <c r="AL10665" s="24"/>
      <c r="AO10665" s="24"/>
      <c r="AR10665" s="24"/>
      <c r="AU10665" s="24"/>
    </row>
    <row r="10666">
      <c r="J10666" s="18"/>
      <c r="N10666" s="24"/>
      <c r="Q10666" s="24"/>
      <c r="T10666" s="24"/>
      <c r="W10666" s="24"/>
      <c r="Z10666" s="24"/>
      <c r="AC10666" s="24"/>
      <c r="AI10666" s="24"/>
      <c r="AL10666" s="24"/>
      <c r="AO10666" s="24"/>
      <c r="AR10666" s="24"/>
      <c r="AU10666" s="24"/>
    </row>
    <row r="10667">
      <c r="J10667" s="18"/>
      <c r="N10667" s="24"/>
      <c r="Q10667" s="24"/>
      <c r="T10667" s="24"/>
      <c r="W10667" s="24"/>
      <c r="Z10667" s="24"/>
      <c r="AC10667" s="24"/>
      <c r="AI10667" s="24"/>
      <c r="AL10667" s="24"/>
      <c r="AO10667" s="24"/>
      <c r="AR10667" s="24"/>
      <c r="AU10667" s="24"/>
    </row>
    <row r="10668">
      <c r="J10668" s="18"/>
      <c r="N10668" s="24"/>
      <c r="Q10668" s="24"/>
      <c r="T10668" s="24"/>
      <c r="W10668" s="24"/>
      <c r="Z10668" s="24"/>
      <c r="AC10668" s="24"/>
      <c r="AI10668" s="24"/>
      <c r="AL10668" s="24"/>
      <c r="AO10668" s="24"/>
      <c r="AR10668" s="24"/>
      <c r="AU10668" s="24"/>
    </row>
    <row r="10669">
      <c r="J10669" s="18"/>
      <c r="N10669" s="24"/>
      <c r="Q10669" s="24"/>
      <c r="T10669" s="24"/>
      <c r="W10669" s="24"/>
      <c r="Z10669" s="24"/>
      <c r="AC10669" s="24"/>
      <c r="AI10669" s="24"/>
      <c r="AL10669" s="24"/>
      <c r="AO10669" s="24"/>
      <c r="AR10669" s="24"/>
      <c r="AU10669" s="24"/>
    </row>
    <row r="10670">
      <c r="J10670" s="18"/>
      <c r="N10670" s="24"/>
      <c r="Q10670" s="24"/>
      <c r="T10670" s="24"/>
      <c r="W10670" s="24"/>
      <c r="Z10670" s="24"/>
      <c r="AC10670" s="24"/>
      <c r="AI10670" s="24"/>
      <c r="AL10670" s="24"/>
      <c r="AO10670" s="24"/>
      <c r="AR10670" s="24"/>
      <c r="AU10670" s="24"/>
    </row>
    <row r="10671">
      <c r="J10671" s="18"/>
      <c r="N10671" s="24"/>
      <c r="Q10671" s="24"/>
      <c r="T10671" s="24"/>
      <c r="W10671" s="24"/>
      <c r="Z10671" s="24"/>
      <c r="AC10671" s="24"/>
      <c r="AI10671" s="24"/>
      <c r="AL10671" s="24"/>
      <c r="AO10671" s="24"/>
      <c r="AR10671" s="24"/>
      <c r="AU10671" s="24"/>
    </row>
    <row r="10672">
      <c r="J10672" s="18"/>
      <c r="N10672" s="24"/>
      <c r="Q10672" s="24"/>
      <c r="T10672" s="24"/>
      <c r="W10672" s="24"/>
      <c r="Z10672" s="24"/>
      <c r="AC10672" s="24"/>
      <c r="AI10672" s="24"/>
      <c r="AL10672" s="24"/>
      <c r="AO10672" s="24"/>
      <c r="AR10672" s="24"/>
      <c r="AU10672" s="24"/>
    </row>
    <row r="10673">
      <c r="J10673" s="18"/>
      <c r="N10673" s="24"/>
      <c r="Q10673" s="24"/>
      <c r="T10673" s="24"/>
      <c r="W10673" s="24"/>
      <c r="Z10673" s="24"/>
      <c r="AC10673" s="24"/>
      <c r="AI10673" s="24"/>
      <c r="AL10673" s="24"/>
      <c r="AO10673" s="24"/>
      <c r="AR10673" s="24"/>
      <c r="AU10673" s="24"/>
    </row>
    <row r="10674">
      <c r="J10674" s="18"/>
      <c r="N10674" s="24"/>
      <c r="Q10674" s="24"/>
      <c r="T10674" s="24"/>
      <c r="W10674" s="24"/>
      <c r="Z10674" s="24"/>
      <c r="AC10674" s="24"/>
      <c r="AI10674" s="24"/>
      <c r="AL10674" s="24"/>
      <c r="AO10674" s="24"/>
      <c r="AR10674" s="24"/>
      <c r="AU10674" s="24"/>
    </row>
    <row r="10675">
      <c r="J10675" s="18"/>
      <c r="N10675" s="24"/>
      <c r="Q10675" s="24"/>
      <c r="T10675" s="24"/>
      <c r="W10675" s="24"/>
      <c r="Z10675" s="24"/>
      <c r="AC10675" s="24"/>
      <c r="AI10675" s="24"/>
      <c r="AL10675" s="24"/>
      <c r="AO10675" s="24"/>
      <c r="AR10675" s="24"/>
      <c r="AU10675" s="24"/>
    </row>
    <row r="10676">
      <c r="J10676" s="18"/>
      <c r="N10676" s="24"/>
      <c r="Q10676" s="24"/>
      <c r="T10676" s="24"/>
      <c r="W10676" s="24"/>
      <c r="Z10676" s="24"/>
      <c r="AC10676" s="24"/>
      <c r="AI10676" s="24"/>
      <c r="AL10676" s="24"/>
      <c r="AO10676" s="24"/>
      <c r="AR10676" s="24"/>
      <c r="AU10676" s="24"/>
    </row>
    <row r="10677">
      <c r="J10677" s="18"/>
      <c r="N10677" s="24"/>
      <c r="Q10677" s="24"/>
      <c r="T10677" s="24"/>
      <c r="W10677" s="24"/>
      <c r="Z10677" s="24"/>
      <c r="AC10677" s="24"/>
      <c r="AI10677" s="24"/>
      <c r="AL10677" s="24"/>
      <c r="AO10677" s="24"/>
      <c r="AR10677" s="24"/>
      <c r="AU10677" s="24"/>
    </row>
    <row r="10678">
      <c r="J10678" s="18"/>
      <c r="N10678" s="24"/>
      <c r="Q10678" s="24"/>
      <c r="T10678" s="24"/>
      <c r="W10678" s="24"/>
      <c r="Z10678" s="24"/>
      <c r="AC10678" s="24"/>
      <c r="AI10678" s="24"/>
      <c r="AL10678" s="24"/>
      <c r="AO10678" s="24"/>
      <c r="AR10678" s="24"/>
      <c r="AU10678" s="24"/>
    </row>
    <row r="10679">
      <c r="J10679" s="18"/>
      <c r="N10679" s="24"/>
      <c r="Q10679" s="24"/>
      <c r="T10679" s="24"/>
      <c r="W10679" s="24"/>
      <c r="Z10679" s="24"/>
      <c r="AC10679" s="24"/>
      <c r="AI10679" s="24"/>
      <c r="AL10679" s="24"/>
      <c r="AO10679" s="24"/>
      <c r="AR10679" s="24"/>
      <c r="AU10679" s="24"/>
    </row>
    <row r="10680">
      <c r="J10680" s="18"/>
      <c r="N10680" s="24"/>
      <c r="Q10680" s="24"/>
      <c r="T10680" s="24"/>
      <c r="W10680" s="24"/>
      <c r="Z10680" s="24"/>
      <c r="AC10680" s="24"/>
      <c r="AI10680" s="24"/>
      <c r="AL10680" s="24"/>
      <c r="AO10680" s="24"/>
      <c r="AR10680" s="24"/>
      <c r="AU10680" s="24"/>
    </row>
    <row r="10681">
      <c r="J10681" s="18"/>
      <c r="N10681" s="24"/>
      <c r="Q10681" s="24"/>
      <c r="T10681" s="24"/>
      <c r="W10681" s="24"/>
      <c r="Z10681" s="24"/>
      <c r="AC10681" s="24"/>
      <c r="AI10681" s="24"/>
      <c r="AL10681" s="24"/>
      <c r="AO10681" s="24"/>
      <c r="AR10681" s="24"/>
      <c r="AU10681" s="24"/>
    </row>
    <row r="10682">
      <c r="J10682" s="18"/>
      <c r="N10682" s="24"/>
      <c r="Q10682" s="24"/>
      <c r="T10682" s="24"/>
      <c r="W10682" s="24"/>
      <c r="Z10682" s="24"/>
      <c r="AC10682" s="24"/>
      <c r="AI10682" s="24"/>
      <c r="AL10682" s="24"/>
      <c r="AO10682" s="24"/>
      <c r="AR10682" s="24"/>
      <c r="AU10682" s="24"/>
    </row>
    <row r="10683">
      <c r="J10683" s="18"/>
      <c r="N10683" s="24"/>
      <c r="Q10683" s="24"/>
      <c r="T10683" s="24"/>
      <c r="W10683" s="24"/>
      <c r="Z10683" s="24"/>
      <c r="AC10683" s="24"/>
      <c r="AI10683" s="24"/>
      <c r="AL10683" s="24"/>
      <c r="AO10683" s="24"/>
      <c r="AR10683" s="24"/>
      <c r="AU10683" s="24"/>
    </row>
    <row r="10684">
      <c r="J10684" s="18"/>
      <c r="N10684" s="24"/>
      <c r="Q10684" s="24"/>
      <c r="T10684" s="24"/>
      <c r="W10684" s="24"/>
      <c r="Z10684" s="24"/>
      <c r="AC10684" s="24"/>
      <c r="AI10684" s="24"/>
      <c r="AL10684" s="24"/>
      <c r="AO10684" s="24"/>
      <c r="AR10684" s="24"/>
      <c r="AU10684" s="24"/>
    </row>
    <row r="10685">
      <c r="J10685" s="18"/>
      <c r="N10685" s="24"/>
      <c r="Q10685" s="24"/>
      <c r="T10685" s="24"/>
      <c r="W10685" s="24"/>
      <c r="Z10685" s="24"/>
      <c r="AC10685" s="24"/>
      <c r="AI10685" s="24"/>
      <c r="AL10685" s="24"/>
      <c r="AO10685" s="24"/>
      <c r="AR10685" s="24"/>
      <c r="AU10685" s="24"/>
    </row>
    <row r="10686">
      <c r="J10686" s="18"/>
      <c r="N10686" s="24"/>
      <c r="Q10686" s="24"/>
      <c r="T10686" s="24"/>
      <c r="W10686" s="24"/>
      <c r="Z10686" s="24"/>
      <c r="AC10686" s="24"/>
      <c r="AI10686" s="24"/>
      <c r="AL10686" s="24"/>
      <c r="AO10686" s="24"/>
      <c r="AR10686" s="24"/>
      <c r="AU10686" s="24"/>
    </row>
    <row r="10687">
      <c r="J10687" s="18"/>
      <c r="N10687" s="24"/>
      <c r="Q10687" s="24"/>
      <c r="T10687" s="24"/>
      <c r="W10687" s="24"/>
      <c r="Z10687" s="24"/>
      <c r="AC10687" s="24"/>
      <c r="AI10687" s="24"/>
      <c r="AL10687" s="24"/>
      <c r="AO10687" s="24"/>
      <c r="AR10687" s="24"/>
      <c r="AU10687" s="24"/>
    </row>
    <row r="10688">
      <c r="J10688" s="18"/>
      <c r="N10688" s="24"/>
      <c r="Q10688" s="24"/>
      <c r="T10688" s="24"/>
      <c r="W10688" s="24"/>
      <c r="Z10688" s="24"/>
      <c r="AC10688" s="24"/>
      <c r="AI10688" s="24"/>
      <c r="AL10688" s="24"/>
      <c r="AO10688" s="24"/>
      <c r="AR10688" s="24"/>
      <c r="AU10688" s="24"/>
    </row>
    <row r="10689">
      <c r="J10689" s="18"/>
      <c r="N10689" s="24"/>
      <c r="Q10689" s="24"/>
      <c r="T10689" s="24"/>
      <c r="W10689" s="24"/>
      <c r="Z10689" s="24"/>
      <c r="AC10689" s="24"/>
      <c r="AI10689" s="24"/>
      <c r="AL10689" s="24"/>
      <c r="AO10689" s="24"/>
      <c r="AR10689" s="24"/>
      <c r="AU10689" s="24"/>
    </row>
    <row r="10690">
      <c r="J10690" s="18"/>
      <c r="N10690" s="24"/>
      <c r="Q10690" s="24"/>
      <c r="T10690" s="24"/>
      <c r="W10690" s="24"/>
      <c r="Z10690" s="24"/>
      <c r="AC10690" s="24"/>
      <c r="AI10690" s="24"/>
      <c r="AL10690" s="24"/>
      <c r="AO10690" s="24"/>
      <c r="AR10690" s="24"/>
      <c r="AU10690" s="24"/>
    </row>
    <row r="10691">
      <c r="J10691" s="18"/>
      <c r="N10691" s="24"/>
      <c r="Q10691" s="24"/>
      <c r="T10691" s="24"/>
      <c r="W10691" s="24"/>
      <c r="Z10691" s="24"/>
      <c r="AC10691" s="24"/>
      <c r="AI10691" s="24"/>
      <c r="AL10691" s="24"/>
      <c r="AO10691" s="24"/>
      <c r="AR10691" s="24"/>
      <c r="AU10691" s="24"/>
    </row>
    <row r="10692">
      <c r="J10692" s="18"/>
      <c r="N10692" s="24"/>
      <c r="Q10692" s="24"/>
      <c r="T10692" s="24"/>
      <c r="W10692" s="24"/>
      <c r="Z10692" s="24"/>
      <c r="AC10692" s="24"/>
      <c r="AI10692" s="24"/>
      <c r="AL10692" s="24"/>
      <c r="AO10692" s="24"/>
      <c r="AR10692" s="24"/>
      <c r="AU10692" s="24"/>
    </row>
    <row r="10693">
      <c r="J10693" s="18"/>
      <c r="N10693" s="24"/>
      <c r="Q10693" s="24"/>
      <c r="T10693" s="24"/>
      <c r="W10693" s="24"/>
      <c r="Z10693" s="24"/>
      <c r="AC10693" s="24"/>
      <c r="AI10693" s="24"/>
      <c r="AL10693" s="24"/>
      <c r="AO10693" s="24"/>
      <c r="AR10693" s="24"/>
      <c r="AU10693" s="24"/>
    </row>
    <row r="10694">
      <c r="J10694" s="18"/>
      <c r="N10694" s="24"/>
      <c r="Q10694" s="24"/>
      <c r="T10694" s="24"/>
      <c r="W10694" s="24"/>
      <c r="Z10694" s="24"/>
      <c r="AC10694" s="24"/>
      <c r="AI10694" s="24"/>
      <c r="AL10694" s="24"/>
      <c r="AO10694" s="24"/>
      <c r="AR10694" s="24"/>
      <c r="AU10694" s="24"/>
    </row>
    <row r="10695">
      <c r="J10695" s="18"/>
      <c r="N10695" s="24"/>
      <c r="Q10695" s="24"/>
      <c r="T10695" s="24"/>
      <c r="W10695" s="24"/>
      <c r="Z10695" s="24"/>
      <c r="AC10695" s="24"/>
      <c r="AI10695" s="24"/>
      <c r="AL10695" s="24"/>
      <c r="AO10695" s="24"/>
      <c r="AR10695" s="24"/>
      <c r="AU10695" s="24"/>
    </row>
    <row r="10696">
      <c r="J10696" s="18"/>
      <c r="N10696" s="24"/>
      <c r="Q10696" s="24"/>
      <c r="T10696" s="24"/>
      <c r="W10696" s="24"/>
      <c r="Z10696" s="24"/>
      <c r="AC10696" s="24"/>
      <c r="AI10696" s="24"/>
      <c r="AL10696" s="24"/>
      <c r="AO10696" s="24"/>
      <c r="AR10696" s="24"/>
      <c r="AU10696" s="24"/>
    </row>
    <row r="10697">
      <c r="J10697" s="18"/>
      <c r="N10697" s="24"/>
      <c r="Q10697" s="24"/>
      <c r="T10697" s="24"/>
      <c r="W10697" s="24"/>
      <c r="Z10697" s="24"/>
      <c r="AC10697" s="24"/>
      <c r="AI10697" s="24"/>
      <c r="AL10697" s="24"/>
      <c r="AO10697" s="24"/>
      <c r="AR10697" s="24"/>
      <c r="AU10697" s="24"/>
    </row>
    <row r="10698">
      <c r="J10698" s="18"/>
      <c r="N10698" s="24"/>
      <c r="Q10698" s="24"/>
      <c r="T10698" s="24"/>
      <c r="W10698" s="24"/>
      <c r="Z10698" s="24"/>
      <c r="AC10698" s="24"/>
      <c r="AI10698" s="24"/>
      <c r="AL10698" s="24"/>
      <c r="AO10698" s="24"/>
      <c r="AR10698" s="24"/>
      <c r="AU10698" s="24"/>
    </row>
    <row r="10699">
      <c r="J10699" s="18"/>
      <c r="N10699" s="24"/>
      <c r="Q10699" s="24"/>
      <c r="T10699" s="24"/>
      <c r="W10699" s="24"/>
      <c r="Z10699" s="24"/>
      <c r="AC10699" s="24"/>
      <c r="AI10699" s="24"/>
      <c r="AL10699" s="24"/>
      <c r="AO10699" s="24"/>
      <c r="AR10699" s="24"/>
      <c r="AU10699" s="24"/>
    </row>
    <row r="10700">
      <c r="J10700" s="18"/>
      <c r="N10700" s="24"/>
      <c r="Q10700" s="24"/>
      <c r="T10700" s="24"/>
      <c r="W10700" s="24"/>
      <c r="Z10700" s="24"/>
      <c r="AC10700" s="24"/>
      <c r="AI10700" s="24"/>
      <c r="AL10700" s="24"/>
      <c r="AO10700" s="24"/>
      <c r="AR10700" s="24"/>
      <c r="AU10700" s="24"/>
    </row>
    <row r="10701">
      <c r="J10701" s="18"/>
      <c r="N10701" s="24"/>
      <c r="Q10701" s="24"/>
      <c r="T10701" s="24"/>
      <c r="W10701" s="24"/>
      <c r="Z10701" s="24"/>
      <c r="AC10701" s="24"/>
      <c r="AI10701" s="24"/>
      <c r="AL10701" s="24"/>
      <c r="AO10701" s="24"/>
      <c r="AR10701" s="24"/>
      <c r="AU10701" s="24"/>
    </row>
    <row r="10702">
      <c r="J10702" s="18"/>
      <c r="N10702" s="24"/>
      <c r="Q10702" s="24"/>
      <c r="T10702" s="24"/>
      <c r="W10702" s="24"/>
      <c r="Z10702" s="24"/>
      <c r="AC10702" s="24"/>
      <c r="AI10702" s="24"/>
      <c r="AL10702" s="24"/>
      <c r="AO10702" s="24"/>
      <c r="AR10702" s="24"/>
      <c r="AU10702" s="24"/>
    </row>
    <row r="10703">
      <c r="J10703" s="18"/>
      <c r="N10703" s="24"/>
      <c r="Q10703" s="24"/>
      <c r="T10703" s="24"/>
      <c r="W10703" s="24"/>
      <c r="Z10703" s="24"/>
      <c r="AC10703" s="24"/>
      <c r="AI10703" s="24"/>
      <c r="AL10703" s="24"/>
      <c r="AO10703" s="24"/>
      <c r="AR10703" s="24"/>
      <c r="AU10703" s="24"/>
    </row>
    <row r="10704">
      <c r="J10704" s="18"/>
      <c r="N10704" s="24"/>
      <c r="Q10704" s="24"/>
      <c r="T10704" s="24"/>
      <c r="W10704" s="24"/>
      <c r="Z10704" s="24"/>
      <c r="AC10704" s="24"/>
      <c r="AI10704" s="24"/>
      <c r="AL10704" s="24"/>
      <c r="AO10704" s="24"/>
      <c r="AR10704" s="24"/>
      <c r="AU10704" s="24"/>
    </row>
    <row r="10705">
      <c r="J10705" s="18"/>
      <c r="N10705" s="24"/>
      <c r="Q10705" s="24"/>
      <c r="T10705" s="24"/>
      <c r="W10705" s="24"/>
      <c r="Z10705" s="24"/>
      <c r="AC10705" s="24"/>
      <c r="AI10705" s="24"/>
      <c r="AL10705" s="24"/>
      <c r="AO10705" s="24"/>
      <c r="AR10705" s="24"/>
      <c r="AU10705" s="24"/>
    </row>
    <row r="10706">
      <c r="J10706" s="18"/>
      <c r="N10706" s="24"/>
      <c r="Q10706" s="24"/>
      <c r="T10706" s="24"/>
      <c r="W10706" s="24"/>
      <c r="Z10706" s="24"/>
      <c r="AC10706" s="24"/>
      <c r="AI10706" s="24"/>
      <c r="AL10706" s="24"/>
      <c r="AO10706" s="24"/>
      <c r="AR10706" s="24"/>
      <c r="AU10706" s="24"/>
    </row>
    <row r="10707">
      <c r="J10707" s="18"/>
      <c r="N10707" s="24"/>
      <c r="Q10707" s="24"/>
      <c r="T10707" s="24"/>
      <c r="W10707" s="24"/>
      <c r="Z10707" s="24"/>
      <c r="AC10707" s="24"/>
      <c r="AI10707" s="24"/>
      <c r="AL10707" s="24"/>
      <c r="AO10707" s="24"/>
      <c r="AR10707" s="24"/>
      <c r="AU10707" s="24"/>
    </row>
    <row r="10708">
      <c r="J10708" s="18"/>
      <c r="N10708" s="24"/>
      <c r="Q10708" s="24"/>
      <c r="T10708" s="24"/>
      <c r="W10708" s="24"/>
      <c r="Z10708" s="24"/>
      <c r="AC10708" s="24"/>
      <c r="AI10708" s="24"/>
      <c r="AL10708" s="24"/>
      <c r="AO10708" s="24"/>
      <c r="AR10708" s="24"/>
      <c r="AU10708" s="24"/>
    </row>
    <row r="10709">
      <c r="J10709" s="18"/>
      <c r="N10709" s="24"/>
      <c r="Q10709" s="24"/>
      <c r="T10709" s="24"/>
      <c r="W10709" s="24"/>
      <c r="Z10709" s="24"/>
      <c r="AC10709" s="24"/>
      <c r="AI10709" s="24"/>
      <c r="AL10709" s="24"/>
      <c r="AO10709" s="24"/>
      <c r="AR10709" s="24"/>
      <c r="AU10709" s="24"/>
    </row>
    <row r="10710">
      <c r="J10710" s="18"/>
      <c r="N10710" s="24"/>
      <c r="Q10710" s="24"/>
      <c r="T10710" s="24"/>
      <c r="W10710" s="24"/>
      <c r="Z10710" s="24"/>
      <c r="AC10710" s="24"/>
      <c r="AI10710" s="24"/>
      <c r="AL10710" s="24"/>
      <c r="AO10710" s="24"/>
      <c r="AR10710" s="24"/>
      <c r="AU10710" s="24"/>
    </row>
    <row r="10711">
      <c r="J10711" s="18"/>
      <c r="N10711" s="24"/>
      <c r="Q10711" s="24"/>
      <c r="T10711" s="24"/>
      <c r="W10711" s="24"/>
      <c r="Z10711" s="24"/>
      <c r="AC10711" s="24"/>
      <c r="AI10711" s="24"/>
      <c r="AL10711" s="24"/>
      <c r="AO10711" s="24"/>
      <c r="AR10711" s="24"/>
      <c r="AU10711" s="24"/>
    </row>
    <row r="10712">
      <c r="J10712" s="18"/>
      <c r="N10712" s="24"/>
      <c r="Q10712" s="24"/>
      <c r="T10712" s="24"/>
      <c r="W10712" s="24"/>
      <c r="Z10712" s="24"/>
      <c r="AC10712" s="24"/>
      <c r="AI10712" s="24"/>
      <c r="AL10712" s="24"/>
      <c r="AO10712" s="24"/>
      <c r="AR10712" s="24"/>
      <c r="AU10712" s="24"/>
    </row>
    <row r="10713">
      <c r="J10713" s="18"/>
      <c r="N10713" s="24"/>
      <c r="Q10713" s="24"/>
      <c r="T10713" s="24"/>
      <c r="W10713" s="24"/>
      <c r="Z10713" s="24"/>
      <c r="AC10713" s="24"/>
      <c r="AI10713" s="24"/>
      <c r="AL10713" s="24"/>
      <c r="AO10713" s="24"/>
      <c r="AR10713" s="24"/>
      <c r="AU10713" s="24"/>
    </row>
    <row r="10714">
      <c r="J10714" s="18"/>
      <c r="N10714" s="24"/>
      <c r="Q10714" s="24"/>
      <c r="T10714" s="24"/>
      <c r="W10714" s="24"/>
      <c r="Z10714" s="24"/>
      <c r="AC10714" s="24"/>
      <c r="AI10714" s="24"/>
      <c r="AL10714" s="24"/>
      <c r="AO10714" s="24"/>
      <c r="AR10714" s="24"/>
      <c r="AU10714" s="24"/>
    </row>
    <row r="10715">
      <c r="J10715" s="18"/>
      <c r="N10715" s="24"/>
      <c r="Q10715" s="24"/>
      <c r="T10715" s="24"/>
      <c r="W10715" s="24"/>
      <c r="Z10715" s="24"/>
      <c r="AC10715" s="24"/>
      <c r="AI10715" s="24"/>
      <c r="AL10715" s="24"/>
      <c r="AO10715" s="24"/>
      <c r="AR10715" s="24"/>
      <c r="AU10715" s="24"/>
    </row>
    <row r="10716">
      <c r="J10716" s="18"/>
      <c r="N10716" s="24"/>
      <c r="Q10716" s="24"/>
      <c r="T10716" s="24"/>
      <c r="W10716" s="24"/>
      <c r="Z10716" s="24"/>
      <c r="AC10716" s="24"/>
      <c r="AI10716" s="24"/>
      <c r="AL10716" s="24"/>
      <c r="AO10716" s="24"/>
      <c r="AR10716" s="24"/>
      <c r="AU10716" s="24"/>
    </row>
    <row r="10717">
      <c r="J10717" s="18"/>
      <c r="N10717" s="24"/>
      <c r="Q10717" s="24"/>
      <c r="T10717" s="24"/>
      <c r="W10717" s="24"/>
      <c r="Z10717" s="24"/>
      <c r="AC10717" s="24"/>
      <c r="AI10717" s="24"/>
      <c r="AL10717" s="24"/>
      <c r="AO10717" s="24"/>
      <c r="AR10717" s="24"/>
      <c r="AU10717" s="24"/>
    </row>
    <row r="10718">
      <c r="J10718" s="18"/>
      <c r="N10718" s="24"/>
      <c r="Q10718" s="24"/>
      <c r="T10718" s="24"/>
      <c r="W10718" s="24"/>
      <c r="Z10718" s="24"/>
      <c r="AC10718" s="24"/>
      <c r="AI10718" s="24"/>
      <c r="AL10718" s="24"/>
      <c r="AO10718" s="24"/>
      <c r="AR10718" s="24"/>
      <c r="AU10718" s="24"/>
    </row>
    <row r="10719">
      <c r="J10719" s="18"/>
      <c r="N10719" s="24"/>
      <c r="Q10719" s="24"/>
      <c r="T10719" s="24"/>
      <c r="W10719" s="24"/>
      <c r="Z10719" s="24"/>
      <c r="AC10719" s="24"/>
      <c r="AI10719" s="24"/>
      <c r="AL10719" s="24"/>
      <c r="AO10719" s="24"/>
      <c r="AR10719" s="24"/>
      <c r="AU10719" s="24"/>
    </row>
    <row r="10720">
      <c r="J10720" s="18"/>
      <c r="N10720" s="24"/>
      <c r="Q10720" s="24"/>
      <c r="T10720" s="24"/>
      <c r="W10720" s="24"/>
      <c r="Z10720" s="24"/>
      <c r="AC10720" s="24"/>
      <c r="AI10720" s="24"/>
      <c r="AL10720" s="24"/>
      <c r="AO10720" s="24"/>
      <c r="AR10720" s="24"/>
      <c r="AU10720" s="24"/>
    </row>
    <row r="10721">
      <c r="J10721" s="18"/>
      <c r="N10721" s="24"/>
      <c r="Q10721" s="24"/>
      <c r="T10721" s="24"/>
      <c r="W10721" s="24"/>
      <c r="Z10721" s="24"/>
      <c r="AC10721" s="24"/>
      <c r="AI10721" s="24"/>
      <c r="AL10721" s="24"/>
      <c r="AO10721" s="24"/>
      <c r="AR10721" s="24"/>
      <c r="AU10721" s="24"/>
    </row>
    <row r="10722">
      <c r="J10722" s="18"/>
      <c r="N10722" s="24"/>
      <c r="Q10722" s="24"/>
      <c r="T10722" s="24"/>
      <c r="W10722" s="24"/>
      <c r="Z10722" s="24"/>
      <c r="AC10722" s="24"/>
      <c r="AI10722" s="24"/>
      <c r="AL10722" s="24"/>
      <c r="AO10722" s="24"/>
      <c r="AR10722" s="24"/>
      <c r="AU10722" s="24"/>
    </row>
    <row r="10723">
      <c r="J10723" s="18"/>
      <c r="N10723" s="24"/>
      <c r="Q10723" s="24"/>
      <c r="T10723" s="24"/>
      <c r="W10723" s="24"/>
      <c r="Z10723" s="24"/>
      <c r="AC10723" s="24"/>
      <c r="AI10723" s="24"/>
      <c r="AL10723" s="24"/>
      <c r="AO10723" s="24"/>
      <c r="AR10723" s="24"/>
      <c r="AU10723" s="24"/>
    </row>
    <row r="10724">
      <c r="J10724" s="18"/>
      <c r="N10724" s="24"/>
      <c r="Q10724" s="24"/>
      <c r="T10724" s="24"/>
      <c r="W10724" s="24"/>
      <c r="Z10724" s="24"/>
      <c r="AC10724" s="24"/>
      <c r="AI10724" s="24"/>
      <c r="AL10724" s="24"/>
      <c r="AO10724" s="24"/>
      <c r="AR10724" s="24"/>
      <c r="AU10724" s="24"/>
    </row>
    <row r="10725">
      <c r="J10725" s="18"/>
      <c r="N10725" s="24"/>
      <c r="Q10725" s="24"/>
      <c r="T10725" s="24"/>
      <c r="W10725" s="24"/>
      <c r="Z10725" s="24"/>
      <c r="AC10725" s="24"/>
      <c r="AI10725" s="24"/>
      <c r="AL10725" s="24"/>
      <c r="AO10725" s="24"/>
      <c r="AR10725" s="24"/>
      <c r="AU10725" s="24"/>
    </row>
    <row r="10726">
      <c r="J10726" s="18"/>
      <c r="N10726" s="24"/>
      <c r="Q10726" s="24"/>
      <c r="T10726" s="24"/>
      <c r="W10726" s="24"/>
      <c r="Z10726" s="24"/>
      <c r="AC10726" s="24"/>
      <c r="AI10726" s="24"/>
      <c r="AL10726" s="24"/>
      <c r="AO10726" s="24"/>
      <c r="AR10726" s="24"/>
      <c r="AU10726" s="24"/>
    </row>
    <row r="10727">
      <c r="J10727" s="18"/>
      <c r="N10727" s="24"/>
      <c r="Q10727" s="24"/>
      <c r="T10727" s="24"/>
      <c r="W10727" s="24"/>
      <c r="Z10727" s="24"/>
      <c r="AC10727" s="24"/>
      <c r="AI10727" s="24"/>
      <c r="AL10727" s="24"/>
      <c r="AO10727" s="24"/>
      <c r="AR10727" s="24"/>
      <c r="AU10727" s="24"/>
    </row>
    <row r="10728">
      <c r="J10728" s="18"/>
      <c r="N10728" s="24"/>
      <c r="Q10728" s="24"/>
      <c r="T10728" s="24"/>
      <c r="W10728" s="24"/>
      <c r="Z10728" s="24"/>
      <c r="AC10728" s="24"/>
      <c r="AI10728" s="24"/>
      <c r="AL10728" s="24"/>
      <c r="AO10728" s="24"/>
      <c r="AR10728" s="24"/>
      <c r="AU10728" s="24"/>
    </row>
    <row r="10729">
      <c r="J10729" s="18"/>
      <c r="N10729" s="24"/>
      <c r="Q10729" s="24"/>
      <c r="T10729" s="24"/>
      <c r="W10729" s="24"/>
      <c r="Z10729" s="24"/>
      <c r="AC10729" s="24"/>
      <c r="AI10729" s="24"/>
      <c r="AL10729" s="24"/>
      <c r="AO10729" s="24"/>
      <c r="AR10729" s="24"/>
      <c r="AU10729" s="24"/>
    </row>
    <row r="10730">
      <c r="J10730" s="18"/>
      <c r="N10730" s="24"/>
      <c r="Q10730" s="24"/>
      <c r="T10730" s="24"/>
      <c r="W10730" s="24"/>
      <c r="Z10730" s="24"/>
      <c r="AC10730" s="24"/>
      <c r="AI10730" s="24"/>
      <c r="AL10730" s="24"/>
      <c r="AO10730" s="24"/>
      <c r="AR10730" s="24"/>
      <c r="AU10730" s="24"/>
    </row>
    <row r="10731">
      <c r="J10731" s="18"/>
      <c r="N10731" s="24"/>
      <c r="Q10731" s="24"/>
      <c r="T10731" s="24"/>
      <c r="W10731" s="24"/>
      <c r="Z10731" s="24"/>
      <c r="AC10731" s="24"/>
      <c r="AI10731" s="24"/>
      <c r="AL10731" s="24"/>
      <c r="AO10731" s="24"/>
      <c r="AR10731" s="24"/>
      <c r="AU10731" s="24"/>
    </row>
    <row r="10732">
      <c r="J10732" s="18"/>
      <c r="N10732" s="24"/>
      <c r="Q10732" s="24"/>
      <c r="T10732" s="24"/>
      <c r="W10732" s="24"/>
      <c r="Z10732" s="24"/>
      <c r="AC10732" s="24"/>
      <c r="AI10732" s="24"/>
      <c r="AL10732" s="24"/>
      <c r="AO10732" s="24"/>
      <c r="AR10732" s="24"/>
      <c r="AU10732" s="24"/>
    </row>
    <row r="10733">
      <c r="J10733" s="18"/>
      <c r="N10733" s="24"/>
      <c r="Q10733" s="24"/>
      <c r="T10733" s="24"/>
      <c r="W10733" s="24"/>
      <c r="Z10733" s="24"/>
      <c r="AC10733" s="24"/>
      <c r="AI10733" s="24"/>
      <c r="AL10733" s="24"/>
      <c r="AO10733" s="24"/>
      <c r="AR10733" s="24"/>
      <c r="AU10733" s="24"/>
    </row>
    <row r="10734">
      <c r="J10734" s="18"/>
      <c r="N10734" s="24"/>
      <c r="Q10734" s="24"/>
      <c r="T10734" s="24"/>
      <c r="W10734" s="24"/>
      <c r="Z10734" s="24"/>
      <c r="AC10734" s="24"/>
      <c r="AI10734" s="24"/>
      <c r="AL10734" s="24"/>
      <c r="AO10734" s="24"/>
      <c r="AR10734" s="24"/>
      <c r="AU10734" s="24"/>
    </row>
    <row r="10735">
      <c r="J10735" s="18"/>
      <c r="N10735" s="24"/>
      <c r="Q10735" s="24"/>
      <c r="T10735" s="24"/>
      <c r="W10735" s="24"/>
      <c r="Z10735" s="24"/>
      <c r="AC10735" s="24"/>
      <c r="AI10735" s="24"/>
      <c r="AL10735" s="24"/>
      <c r="AO10735" s="24"/>
      <c r="AR10735" s="24"/>
      <c r="AU10735" s="24"/>
    </row>
    <row r="10736">
      <c r="J10736" s="18"/>
      <c r="N10736" s="24"/>
      <c r="Q10736" s="24"/>
      <c r="T10736" s="24"/>
      <c r="W10736" s="24"/>
      <c r="Z10736" s="24"/>
      <c r="AC10736" s="24"/>
      <c r="AI10736" s="24"/>
      <c r="AL10736" s="24"/>
      <c r="AO10736" s="24"/>
      <c r="AR10736" s="24"/>
      <c r="AU10736" s="24"/>
    </row>
    <row r="10737">
      <c r="J10737" s="18"/>
      <c r="N10737" s="24"/>
      <c r="Q10737" s="24"/>
      <c r="T10737" s="24"/>
      <c r="W10737" s="24"/>
      <c r="Z10737" s="24"/>
      <c r="AC10737" s="24"/>
      <c r="AI10737" s="24"/>
      <c r="AL10737" s="24"/>
      <c r="AO10737" s="24"/>
      <c r="AR10737" s="24"/>
      <c r="AU10737" s="24"/>
    </row>
    <row r="10738">
      <c r="J10738" s="18"/>
      <c r="N10738" s="24"/>
      <c r="Q10738" s="24"/>
      <c r="T10738" s="24"/>
      <c r="W10738" s="24"/>
      <c r="Z10738" s="24"/>
      <c r="AC10738" s="24"/>
      <c r="AI10738" s="24"/>
      <c r="AL10738" s="24"/>
      <c r="AO10738" s="24"/>
      <c r="AR10738" s="24"/>
      <c r="AU10738" s="24"/>
    </row>
    <row r="10739">
      <c r="J10739" s="18"/>
      <c r="N10739" s="24"/>
      <c r="Q10739" s="24"/>
      <c r="T10739" s="24"/>
      <c r="W10739" s="24"/>
      <c r="Z10739" s="24"/>
      <c r="AC10739" s="24"/>
      <c r="AI10739" s="24"/>
      <c r="AL10739" s="24"/>
      <c r="AO10739" s="24"/>
      <c r="AR10739" s="24"/>
      <c r="AU10739" s="24"/>
    </row>
    <row r="10740">
      <c r="J10740" s="18"/>
      <c r="N10740" s="24"/>
      <c r="Q10740" s="24"/>
      <c r="T10740" s="24"/>
      <c r="W10740" s="24"/>
      <c r="Z10740" s="24"/>
      <c r="AC10740" s="24"/>
      <c r="AI10740" s="24"/>
      <c r="AL10740" s="24"/>
      <c r="AO10740" s="24"/>
      <c r="AR10740" s="24"/>
      <c r="AU10740" s="24"/>
    </row>
    <row r="10741">
      <c r="J10741" s="18"/>
      <c r="N10741" s="24"/>
      <c r="Q10741" s="24"/>
      <c r="T10741" s="24"/>
      <c r="W10741" s="24"/>
      <c r="Z10741" s="24"/>
      <c r="AC10741" s="24"/>
      <c r="AI10741" s="24"/>
      <c r="AL10741" s="24"/>
      <c r="AO10741" s="24"/>
      <c r="AR10741" s="24"/>
      <c r="AU10741" s="24"/>
    </row>
    <row r="10742">
      <c r="J10742" s="18"/>
      <c r="N10742" s="24"/>
      <c r="Q10742" s="24"/>
      <c r="T10742" s="24"/>
      <c r="W10742" s="24"/>
      <c r="Z10742" s="24"/>
      <c r="AC10742" s="24"/>
      <c r="AI10742" s="24"/>
      <c r="AL10742" s="24"/>
      <c r="AO10742" s="24"/>
      <c r="AR10742" s="24"/>
      <c r="AU10742" s="24"/>
    </row>
    <row r="10743">
      <c r="J10743" s="18"/>
      <c r="N10743" s="24"/>
      <c r="Q10743" s="24"/>
      <c r="T10743" s="24"/>
      <c r="W10743" s="24"/>
      <c r="Z10743" s="24"/>
      <c r="AC10743" s="24"/>
      <c r="AI10743" s="24"/>
      <c r="AL10743" s="24"/>
      <c r="AO10743" s="24"/>
      <c r="AR10743" s="24"/>
      <c r="AU10743" s="24"/>
    </row>
    <row r="10744">
      <c r="J10744" s="18"/>
      <c r="N10744" s="24"/>
      <c r="Q10744" s="24"/>
      <c r="T10744" s="24"/>
      <c r="W10744" s="24"/>
      <c r="Z10744" s="24"/>
      <c r="AC10744" s="24"/>
      <c r="AI10744" s="24"/>
      <c r="AL10744" s="24"/>
      <c r="AO10744" s="24"/>
      <c r="AR10744" s="24"/>
      <c r="AU10744" s="24"/>
    </row>
    <row r="10745">
      <c r="J10745" s="18"/>
      <c r="N10745" s="24"/>
      <c r="Q10745" s="24"/>
      <c r="T10745" s="24"/>
      <c r="W10745" s="24"/>
      <c r="Z10745" s="24"/>
      <c r="AC10745" s="24"/>
      <c r="AI10745" s="24"/>
      <c r="AL10745" s="24"/>
      <c r="AO10745" s="24"/>
      <c r="AR10745" s="24"/>
      <c r="AU10745" s="24"/>
    </row>
    <row r="10746">
      <c r="J10746" s="18"/>
      <c r="N10746" s="24"/>
      <c r="Q10746" s="24"/>
      <c r="T10746" s="24"/>
      <c r="W10746" s="24"/>
      <c r="Z10746" s="24"/>
      <c r="AC10746" s="24"/>
      <c r="AI10746" s="24"/>
      <c r="AL10746" s="24"/>
      <c r="AO10746" s="24"/>
      <c r="AR10746" s="24"/>
      <c r="AU10746" s="24"/>
    </row>
    <row r="10747">
      <c r="J10747" s="18"/>
      <c r="N10747" s="24"/>
      <c r="Q10747" s="24"/>
      <c r="T10747" s="24"/>
      <c r="W10747" s="24"/>
      <c r="Z10747" s="24"/>
      <c r="AC10747" s="24"/>
      <c r="AI10747" s="24"/>
      <c r="AL10747" s="24"/>
      <c r="AO10747" s="24"/>
      <c r="AR10747" s="24"/>
      <c r="AU10747" s="24"/>
    </row>
    <row r="10748">
      <c r="J10748" s="18"/>
      <c r="N10748" s="24"/>
      <c r="Q10748" s="24"/>
      <c r="T10748" s="24"/>
      <c r="W10748" s="24"/>
      <c r="Z10748" s="24"/>
      <c r="AC10748" s="24"/>
      <c r="AI10748" s="24"/>
      <c r="AL10748" s="24"/>
      <c r="AO10748" s="24"/>
      <c r="AR10748" s="24"/>
      <c r="AU10748" s="24"/>
    </row>
    <row r="10749">
      <c r="J10749" s="18"/>
      <c r="N10749" s="24"/>
      <c r="Q10749" s="24"/>
      <c r="T10749" s="24"/>
      <c r="W10749" s="24"/>
      <c r="Z10749" s="24"/>
      <c r="AC10749" s="24"/>
      <c r="AI10749" s="24"/>
      <c r="AL10749" s="24"/>
      <c r="AO10749" s="24"/>
      <c r="AR10749" s="24"/>
      <c r="AU10749" s="24"/>
    </row>
    <row r="10750">
      <c r="J10750" s="18"/>
      <c r="N10750" s="24"/>
      <c r="Q10750" s="24"/>
      <c r="T10750" s="24"/>
      <c r="W10750" s="24"/>
      <c r="Z10750" s="24"/>
      <c r="AC10750" s="24"/>
      <c r="AI10750" s="24"/>
      <c r="AL10750" s="24"/>
      <c r="AO10750" s="24"/>
      <c r="AR10750" s="24"/>
      <c r="AU10750" s="24"/>
    </row>
    <row r="10751">
      <c r="J10751" s="18"/>
      <c r="N10751" s="24"/>
      <c r="Q10751" s="24"/>
      <c r="T10751" s="24"/>
      <c r="W10751" s="24"/>
      <c r="Z10751" s="24"/>
      <c r="AC10751" s="24"/>
      <c r="AI10751" s="24"/>
      <c r="AL10751" s="24"/>
      <c r="AO10751" s="24"/>
      <c r="AR10751" s="24"/>
      <c r="AU10751" s="24"/>
    </row>
    <row r="10752">
      <c r="J10752" s="18"/>
      <c r="N10752" s="24"/>
      <c r="Q10752" s="24"/>
      <c r="T10752" s="24"/>
      <c r="W10752" s="24"/>
      <c r="Z10752" s="24"/>
      <c r="AC10752" s="24"/>
      <c r="AI10752" s="24"/>
      <c r="AL10752" s="24"/>
      <c r="AO10752" s="24"/>
      <c r="AR10752" s="24"/>
      <c r="AU10752" s="24"/>
    </row>
    <row r="10753">
      <c r="J10753" s="18"/>
      <c r="N10753" s="24"/>
      <c r="Q10753" s="24"/>
      <c r="T10753" s="24"/>
      <c r="W10753" s="24"/>
      <c r="Z10753" s="24"/>
      <c r="AC10753" s="24"/>
      <c r="AI10753" s="24"/>
      <c r="AL10753" s="24"/>
      <c r="AO10753" s="24"/>
      <c r="AR10753" s="24"/>
      <c r="AU10753" s="24"/>
    </row>
    <row r="10754">
      <c r="J10754" s="18"/>
      <c r="N10754" s="24"/>
      <c r="Q10754" s="24"/>
      <c r="T10754" s="24"/>
      <c r="W10754" s="24"/>
      <c r="Z10754" s="24"/>
      <c r="AC10754" s="24"/>
      <c r="AI10754" s="24"/>
      <c r="AL10754" s="24"/>
      <c r="AO10754" s="24"/>
      <c r="AR10754" s="24"/>
      <c r="AU10754" s="24"/>
    </row>
    <row r="10755">
      <c r="J10755" s="18"/>
      <c r="N10755" s="24"/>
      <c r="Q10755" s="24"/>
      <c r="T10755" s="24"/>
      <c r="W10755" s="24"/>
      <c r="Z10755" s="24"/>
      <c r="AC10755" s="24"/>
      <c r="AI10755" s="24"/>
      <c r="AL10755" s="24"/>
      <c r="AO10755" s="24"/>
      <c r="AR10755" s="24"/>
      <c r="AU10755" s="24"/>
    </row>
    <row r="10756">
      <c r="J10756" s="18"/>
      <c r="N10756" s="24"/>
      <c r="Q10756" s="24"/>
      <c r="T10756" s="24"/>
      <c r="W10756" s="24"/>
      <c r="Z10756" s="24"/>
      <c r="AC10756" s="24"/>
      <c r="AI10756" s="24"/>
      <c r="AL10756" s="24"/>
      <c r="AO10756" s="24"/>
      <c r="AR10756" s="24"/>
      <c r="AU10756" s="24"/>
    </row>
    <row r="10757">
      <c r="J10757" s="18"/>
      <c r="N10757" s="24"/>
      <c r="Q10757" s="24"/>
      <c r="T10757" s="24"/>
      <c r="W10757" s="24"/>
      <c r="Z10757" s="24"/>
      <c r="AC10757" s="24"/>
      <c r="AI10757" s="24"/>
      <c r="AL10757" s="24"/>
      <c r="AO10757" s="24"/>
      <c r="AR10757" s="24"/>
      <c r="AU10757" s="24"/>
    </row>
    <row r="10758">
      <c r="J10758" s="18"/>
      <c r="N10758" s="24"/>
      <c r="Q10758" s="24"/>
      <c r="T10758" s="24"/>
      <c r="W10758" s="24"/>
      <c r="Z10758" s="24"/>
      <c r="AC10758" s="24"/>
      <c r="AI10758" s="24"/>
      <c r="AL10758" s="24"/>
      <c r="AO10758" s="24"/>
      <c r="AR10758" s="24"/>
      <c r="AU10758" s="24"/>
    </row>
    <row r="10759">
      <c r="J10759" s="18"/>
      <c r="N10759" s="24"/>
      <c r="Q10759" s="24"/>
      <c r="T10759" s="24"/>
      <c r="W10759" s="24"/>
      <c r="Z10759" s="24"/>
      <c r="AC10759" s="24"/>
      <c r="AI10759" s="24"/>
      <c r="AL10759" s="24"/>
      <c r="AO10759" s="24"/>
      <c r="AR10759" s="24"/>
      <c r="AU10759" s="24"/>
    </row>
    <row r="10760">
      <c r="J10760" s="18"/>
      <c r="N10760" s="24"/>
      <c r="Q10760" s="24"/>
      <c r="T10760" s="24"/>
      <c r="W10760" s="24"/>
      <c r="Z10760" s="24"/>
      <c r="AC10760" s="24"/>
      <c r="AI10760" s="24"/>
      <c r="AL10760" s="24"/>
      <c r="AO10760" s="24"/>
      <c r="AR10760" s="24"/>
      <c r="AU10760" s="24"/>
    </row>
    <row r="10761">
      <c r="J10761" s="18"/>
      <c r="N10761" s="24"/>
      <c r="Q10761" s="24"/>
      <c r="T10761" s="24"/>
      <c r="W10761" s="24"/>
      <c r="Z10761" s="24"/>
      <c r="AC10761" s="24"/>
      <c r="AI10761" s="24"/>
      <c r="AL10761" s="24"/>
      <c r="AO10761" s="24"/>
      <c r="AR10761" s="24"/>
      <c r="AU10761" s="24"/>
    </row>
    <row r="10762">
      <c r="J10762" s="18"/>
      <c r="N10762" s="24"/>
      <c r="Q10762" s="24"/>
      <c r="T10762" s="24"/>
      <c r="W10762" s="24"/>
      <c r="Z10762" s="24"/>
      <c r="AC10762" s="24"/>
      <c r="AI10762" s="24"/>
      <c r="AL10762" s="24"/>
      <c r="AO10762" s="24"/>
      <c r="AR10762" s="24"/>
      <c r="AU10762" s="24"/>
    </row>
    <row r="10763">
      <c r="J10763" s="18"/>
      <c r="N10763" s="24"/>
      <c r="Q10763" s="24"/>
      <c r="T10763" s="24"/>
      <c r="W10763" s="24"/>
      <c r="Z10763" s="24"/>
      <c r="AC10763" s="24"/>
      <c r="AI10763" s="24"/>
      <c r="AL10763" s="24"/>
      <c r="AO10763" s="24"/>
      <c r="AR10763" s="24"/>
      <c r="AU10763" s="24"/>
    </row>
    <row r="10764">
      <c r="J10764" s="18"/>
      <c r="N10764" s="24"/>
      <c r="Q10764" s="24"/>
      <c r="T10764" s="24"/>
      <c r="W10764" s="24"/>
      <c r="Z10764" s="24"/>
      <c r="AC10764" s="24"/>
      <c r="AI10764" s="24"/>
      <c r="AL10764" s="24"/>
      <c r="AO10764" s="24"/>
      <c r="AR10764" s="24"/>
      <c r="AU10764" s="24"/>
    </row>
    <row r="10765">
      <c r="J10765" s="18"/>
      <c r="N10765" s="24"/>
      <c r="Q10765" s="24"/>
      <c r="T10765" s="24"/>
      <c r="W10765" s="24"/>
      <c r="Z10765" s="24"/>
      <c r="AC10765" s="24"/>
      <c r="AI10765" s="24"/>
      <c r="AL10765" s="24"/>
      <c r="AO10765" s="24"/>
      <c r="AR10765" s="24"/>
      <c r="AU10765" s="24"/>
    </row>
    <row r="10766">
      <c r="J10766" s="18"/>
      <c r="N10766" s="24"/>
      <c r="Q10766" s="24"/>
      <c r="T10766" s="24"/>
      <c r="W10766" s="24"/>
      <c r="Z10766" s="24"/>
      <c r="AC10766" s="24"/>
      <c r="AI10766" s="24"/>
      <c r="AL10766" s="24"/>
      <c r="AO10766" s="24"/>
      <c r="AR10766" s="24"/>
      <c r="AU10766" s="24"/>
    </row>
    <row r="10767">
      <c r="J10767" s="18"/>
      <c r="N10767" s="24"/>
      <c r="Q10767" s="24"/>
      <c r="T10767" s="24"/>
      <c r="W10767" s="24"/>
      <c r="Z10767" s="24"/>
      <c r="AC10767" s="24"/>
      <c r="AI10767" s="24"/>
      <c r="AL10767" s="24"/>
      <c r="AO10767" s="24"/>
      <c r="AR10767" s="24"/>
      <c r="AU10767" s="24"/>
    </row>
    <row r="10768">
      <c r="J10768" s="18"/>
      <c r="N10768" s="24"/>
      <c r="Q10768" s="24"/>
      <c r="T10768" s="24"/>
      <c r="W10768" s="24"/>
      <c r="Z10768" s="24"/>
      <c r="AC10768" s="24"/>
      <c r="AI10768" s="24"/>
      <c r="AL10768" s="24"/>
      <c r="AO10768" s="24"/>
      <c r="AR10768" s="24"/>
      <c r="AU10768" s="24"/>
    </row>
    <row r="10769">
      <c r="J10769" s="18"/>
      <c r="N10769" s="24"/>
      <c r="Q10769" s="24"/>
      <c r="T10769" s="24"/>
      <c r="W10769" s="24"/>
      <c r="Z10769" s="24"/>
      <c r="AC10769" s="24"/>
      <c r="AI10769" s="24"/>
      <c r="AL10769" s="24"/>
      <c r="AO10769" s="24"/>
      <c r="AR10769" s="24"/>
      <c r="AU10769" s="24"/>
    </row>
    <row r="10770">
      <c r="J10770" s="18"/>
      <c r="N10770" s="24"/>
      <c r="Q10770" s="24"/>
      <c r="T10770" s="24"/>
      <c r="W10770" s="24"/>
      <c r="Z10770" s="24"/>
      <c r="AC10770" s="24"/>
      <c r="AI10770" s="24"/>
      <c r="AL10770" s="24"/>
      <c r="AO10770" s="24"/>
      <c r="AR10770" s="24"/>
      <c r="AU10770" s="24"/>
    </row>
    <row r="10771">
      <c r="J10771" s="18"/>
      <c r="N10771" s="24"/>
      <c r="Q10771" s="24"/>
      <c r="T10771" s="24"/>
      <c r="W10771" s="24"/>
      <c r="Z10771" s="24"/>
      <c r="AC10771" s="24"/>
      <c r="AI10771" s="24"/>
      <c r="AL10771" s="24"/>
      <c r="AO10771" s="24"/>
      <c r="AR10771" s="24"/>
      <c r="AU10771" s="24"/>
    </row>
    <row r="10772">
      <c r="J10772" s="18"/>
      <c r="N10772" s="24"/>
      <c r="Q10772" s="24"/>
      <c r="T10772" s="24"/>
      <c r="W10772" s="24"/>
      <c r="Z10772" s="24"/>
      <c r="AC10772" s="24"/>
      <c r="AI10772" s="24"/>
      <c r="AL10772" s="24"/>
      <c r="AO10772" s="24"/>
      <c r="AR10772" s="24"/>
      <c r="AU10772" s="24"/>
    </row>
    <row r="10773">
      <c r="J10773" s="18"/>
      <c r="N10773" s="24"/>
      <c r="Q10773" s="24"/>
      <c r="T10773" s="24"/>
      <c r="W10773" s="24"/>
      <c r="Z10773" s="24"/>
      <c r="AC10773" s="24"/>
      <c r="AI10773" s="24"/>
      <c r="AL10773" s="24"/>
      <c r="AO10773" s="24"/>
      <c r="AR10773" s="24"/>
      <c r="AU10773" s="24"/>
    </row>
    <row r="10774">
      <c r="J10774" s="18"/>
      <c r="N10774" s="24"/>
      <c r="Q10774" s="24"/>
      <c r="T10774" s="24"/>
      <c r="W10774" s="24"/>
      <c r="Z10774" s="24"/>
      <c r="AC10774" s="24"/>
      <c r="AI10774" s="24"/>
      <c r="AL10774" s="24"/>
      <c r="AO10774" s="24"/>
      <c r="AR10774" s="24"/>
      <c r="AU10774" s="24"/>
    </row>
    <row r="10775">
      <c r="J10775" s="18"/>
      <c r="N10775" s="24"/>
      <c r="Q10775" s="24"/>
      <c r="T10775" s="24"/>
      <c r="W10775" s="24"/>
      <c r="Z10775" s="24"/>
      <c r="AC10775" s="24"/>
      <c r="AI10775" s="24"/>
      <c r="AL10775" s="24"/>
      <c r="AO10775" s="24"/>
      <c r="AR10775" s="24"/>
      <c r="AU10775" s="24"/>
    </row>
    <row r="10776">
      <c r="J10776" s="18"/>
      <c r="N10776" s="24"/>
      <c r="Q10776" s="24"/>
      <c r="T10776" s="24"/>
      <c r="W10776" s="24"/>
      <c r="Z10776" s="24"/>
      <c r="AC10776" s="24"/>
      <c r="AI10776" s="24"/>
      <c r="AL10776" s="24"/>
      <c r="AO10776" s="24"/>
      <c r="AR10776" s="24"/>
      <c r="AU10776" s="24"/>
    </row>
    <row r="10777">
      <c r="J10777" s="18"/>
      <c r="N10777" s="24"/>
      <c r="Q10777" s="24"/>
      <c r="T10777" s="24"/>
      <c r="W10777" s="24"/>
      <c r="Z10777" s="24"/>
      <c r="AC10777" s="24"/>
      <c r="AI10777" s="24"/>
      <c r="AL10777" s="24"/>
      <c r="AO10777" s="24"/>
      <c r="AR10777" s="24"/>
      <c r="AU10777" s="24"/>
    </row>
    <row r="10778">
      <c r="J10778" s="18"/>
      <c r="N10778" s="24"/>
      <c r="Q10778" s="24"/>
      <c r="T10778" s="24"/>
      <c r="W10778" s="24"/>
      <c r="Z10778" s="24"/>
      <c r="AC10778" s="24"/>
      <c r="AI10778" s="24"/>
      <c r="AL10778" s="24"/>
      <c r="AO10778" s="24"/>
      <c r="AR10778" s="24"/>
      <c r="AU10778" s="24"/>
    </row>
    <row r="10779">
      <c r="J10779" s="18"/>
      <c r="N10779" s="24"/>
      <c r="Q10779" s="24"/>
      <c r="T10779" s="24"/>
      <c r="W10779" s="24"/>
      <c r="Z10779" s="24"/>
      <c r="AC10779" s="24"/>
      <c r="AI10779" s="24"/>
      <c r="AL10779" s="24"/>
      <c r="AO10779" s="24"/>
      <c r="AR10779" s="24"/>
      <c r="AU10779" s="24"/>
    </row>
    <row r="10780">
      <c r="J10780" s="18"/>
      <c r="N10780" s="24"/>
      <c r="Q10780" s="24"/>
      <c r="T10780" s="24"/>
      <c r="W10780" s="24"/>
      <c r="Z10780" s="24"/>
      <c r="AC10780" s="24"/>
      <c r="AI10780" s="24"/>
      <c r="AL10780" s="24"/>
      <c r="AO10780" s="24"/>
      <c r="AR10780" s="24"/>
      <c r="AU10780" s="24"/>
    </row>
    <row r="10781">
      <c r="J10781" s="18"/>
      <c r="N10781" s="24"/>
      <c r="Q10781" s="24"/>
      <c r="T10781" s="24"/>
      <c r="W10781" s="24"/>
      <c r="Z10781" s="24"/>
      <c r="AC10781" s="24"/>
      <c r="AI10781" s="24"/>
      <c r="AL10781" s="24"/>
      <c r="AO10781" s="24"/>
      <c r="AR10781" s="24"/>
      <c r="AU10781" s="24"/>
    </row>
    <row r="10782">
      <c r="J10782" s="18"/>
      <c r="N10782" s="24"/>
      <c r="Q10782" s="24"/>
      <c r="T10782" s="24"/>
      <c r="W10782" s="24"/>
      <c r="Z10782" s="24"/>
      <c r="AC10782" s="24"/>
      <c r="AI10782" s="24"/>
      <c r="AL10782" s="24"/>
      <c r="AO10782" s="24"/>
      <c r="AR10782" s="24"/>
      <c r="AU10782" s="24"/>
    </row>
    <row r="10783">
      <c r="J10783" s="18"/>
      <c r="N10783" s="24"/>
      <c r="Q10783" s="24"/>
      <c r="T10783" s="24"/>
      <c r="W10783" s="24"/>
      <c r="Z10783" s="24"/>
      <c r="AC10783" s="24"/>
      <c r="AI10783" s="24"/>
      <c r="AL10783" s="24"/>
      <c r="AO10783" s="24"/>
      <c r="AR10783" s="24"/>
      <c r="AU10783" s="24"/>
    </row>
    <row r="10784">
      <c r="J10784" s="18"/>
      <c r="N10784" s="24"/>
      <c r="Q10784" s="24"/>
      <c r="T10784" s="24"/>
      <c r="W10784" s="24"/>
      <c r="Z10784" s="24"/>
      <c r="AC10784" s="24"/>
      <c r="AI10784" s="24"/>
      <c r="AL10784" s="24"/>
      <c r="AO10784" s="24"/>
      <c r="AR10784" s="24"/>
      <c r="AU10784" s="24"/>
    </row>
    <row r="10785">
      <c r="J10785" s="18"/>
      <c r="N10785" s="24"/>
      <c r="Q10785" s="24"/>
      <c r="T10785" s="24"/>
      <c r="W10785" s="24"/>
      <c r="Z10785" s="24"/>
      <c r="AC10785" s="24"/>
      <c r="AI10785" s="24"/>
      <c r="AL10785" s="24"/>
      <c r="AO10785" s="24"/>
      <c r="AR10785" s="24"/>
      <c r="AU10785" s="24"/>
    </row>
    <row r="10786">
      <c r="J10786" s="18"/>
      <c r="N10786" s="24"/>
      <c r="Q10786" s="24"/>
      <c r="T10786" s="24"/>
      <c r="W10786" s="24"/>
      <c r="Z10786" s="24"/>
      <c r="AC10786" s="24"/>
      <c r="AI10786" s="24"/>
      <c r="AL10786" s="24"/>
      <c r="AO10786" s="24"/>
      <c r="AR10786" s="24"/>
      <c r="AU10786" s="24"/>
    </row>
    <row r="10787">
      <c r="J10787" s="18"/>
      <c r="N10787" s="24"/>
      <c r="Q10787" s="24"/>
      <c r="T10787" s="24"/>
      <c r="W10787" s="24"/>
      <c r="Z10787" s="24"/>
      <c r="AC10787" s="24"/>
      <c r="AI10787" s="24"/>
      <c r="AL10787" s="24"/>
      <c r="AO10787" s="24"/>
      <c r="AR10787" s="24"/>
      <c r="AU10787" s="24"/>
    </row>
    <row r="10788">
      <c r="J10788" s="18"/>
      <c r="N10788" s="24"/>
      <c r="Q10788" s="24"/>
      <c r="T10788" s="24"/>
      <c r="W10788" s="24"/>
      <c r="Z10788" s="24"/>
      <c r="AC10788" s="24"/>
      <c r="AI10788" s="24"/>
      <c r="AL10788" s="24"/>
      <c r="AO10788" s="24"/>
      <c r="AR10788" s="24"/>
      <c r="AU10788" s="24"/>
    </row>
    <row r="10789">
      <c r="J10789" s="18"/>
      <c r="N10789" s="24"/>
      <c r="Q10789" s="24"/>
      <c r="T10789" s="24"/>
      <c r="W10789" s="24"/>
      <c r="Z10789" s="24"/>
      <c r="AC10789" s="24"/>
      <c r="AI10789" s="24"/>
      <c r="AL10789" s="24"/>
      <c r="AO10789" s="24"/>
      <c r="AR10789" s="24"/>
      <c r="AU10789" s="24"/>
    </row>
    <row r="10790">
      <c r="J10790" s="18"/>
      <c r="N10790" s="24"/>
      <c r="Q10790" s="24"/>
      <c r="T10790" s="24"/>
      <c r="W10790" s="24"/>
      <c r="Z10790" s="24"/>
      <c r="AC10790" s="24"/>
      <c r="AI10790" s="24"/>
      <c r="AL10790" s="24"/>
      <c r="AO10790" s="24"/>
      <c r="AR10790" s="24"/>
      <c r="AU10790" s="24"/>
    </row>
    <row r="10791">
      <c r="J10791" s="18"/>
      <c r="N10791" s="24"/>
      <c r="Q10791" s="24"/>
      <c r="T10791" s="24"/>
      <c r="W10791" s="24"/>
      <c r="Z10791" s="24"/>
      <c r="AC10791" s="24"/>
      <c r="AI10791" s="24"/>
      <c r="AL10791" s="24"/>
      <c r="AO10791" s="24"/>
      <c r="AR10791" s="24"/>
      <c r="AU10791" s="24"/>
    </row>
    <row r="10792">
      <c r="J10792" s="18"/>
      <c r="N10792" s="24"/>
      <c r="Q10792" s="24"/>
      <c r="T10792" s="24"/>
      <c r="W10792" s="24"/>
      <c r="Z10792" s="24"/>
      <c r="AC10792" s="24"/>
      <c r="AI10792" s="24"/>
      <c r="AL10792" s="24"/>
      <c r="AO10792" s="24"/>
      <c r="AR10792" s="24"/>
      <c r="AU10792" s="24"/>
    </row>
    <row r="10793">
      <c r="J10793" s="18"/>
      <c r="N10793" s="24"/>
      <c r="Q10793" s="24"/>
      <c r="T10793" s="24"/>
      <c r="W10793" s="24"/>
      <c r="Z10793" s="24"/>
      <c r="AC10793" s="24"/>
      <c r="AI10793" s="24"/>
      <c r="AL10793" s="24"/>
      <c r="AO10793" s="24"/>
      <c r="AR10793" s="24"/>
      <c r="AU10793" s="24"/>
    </row>
    <row r="10794">
      <c r="J10794" s="18"/>
      <c r="N10794" s="24"/>
      <c r="Q10794" s="24"/>
      <c r="T10794" s="24"/>
      <c r="W10794" s="24"/>
      <c r="Z10794" s="24"/>
      <c r="AC10794" s="24"/>
      <c r="AI10794" s="24"/>
      <c r="AL10794" s="24"/>
      <c r="AO10794" s="24"/>
      <c r="AR10794" s="24"/>
      <c r="AU10794" s="24"/>
    </row>
    <row r="10795">
      <c r="J10795" s="18"/>
      <c r="N10795" s="24"/>
      <c r="Q10795" s="24"/>
      <c r="T10795" s="24"/>
      <c r="W10795" s="24"/>
      <c r="Z10795" s="24"/>
      <c r="AC10795" s="24"/>
      <c r="AI10795" s="24"/>
      <c r="AL10795" s="24"/>
      <c r="AO10795" s="24"/>
      <c r="AR10795" s="24"/>
      <c r="AU10795" s="24"/>
    </row>
    <row r="10796">
      <c r="J10796" s="18"/>
      <c r="N10796" s="24"/>
      <c r="Q10796" s="24"/>
      <c r="T10796" s="24"/>
      <c r="W10796" s="24"/>
      <c r="Z10796" s="24"/>
      <c r="AC10796" s="24"/>
      <c r="AI10796" s="24"/>
      <c r="AL10796" s="24"/>
      <c r="AO10796" s="24"/>
      <c r="AR10796" s="24"/>
      <c r="AU10796" s="24"/>
    </row>
    <row r="10797">
      <c r="J10797" s="18"/>
      <c r="N10797" s="24"/>
      <c r="Q10797" s="24"/>
      <c r="T10797" s="24"/>
      <c r="W10797" s="24"/>
      <c r="Z10797" s="24"/>
      <c r="AC10797" s="24"/>
      <c r="AI10797" s="24"/>
      <c r="AL10797" s="24"/>
      <c r="AO10797" s="24"/>
      <c r="AR10797" s="24"/>
      <c r="AU10797" s="24"/>
    </row>
    <row r="10798">
      <c r="J10798" s="18"/>
      <c r="N10798" s="24"/>
      <c r="Q10798" s="24"/>
      <c r="T10798" s="24"/>
      <c r="W10798" s="24"/>
      <c r="Z10798" s="24"/>
      <c r="AC10798" s="24"/>
      <c r="AI10798" s="24"/>
      <c r="AL10798" s="24"/>
      <c r="AO10798" s="24"/>
      <c r="AR10798" s="24"/>
      <c r="AU10798" s="24"/>
    </row>
    <row r="10799">
      <c r="J10799" s="18"/>
      <c r="N10799" s="24"/>
      <c r="Q10799" s="24"/>
      <c r="T10799" s="24"/>
      <c r="W10799" s="24"/>
      <c r="Z10799" s="24"/>
      <c r="AC10799" s="24"/>
      <c r="AI10799" s="24"/>
      <c r="AL10799" s="24"/>
      <c r="AO10799" s="24"/>
      <c r="AR10799" s="24"/>
      <c r="AU10799" s="24"/>
    </row>
    <row r="10800">
      <c r="J10800" s="18"/>
      <c r="N10800" s="24"/>
      <c r="Q10800" s="24"/>
      <c r="T10800" s="24"/>
      <c r="W10800" s="24"/>
      <c r="Z10800" s="24"/>
      <c r="AC10800" s="24"/>
      <c r="AI10800" s="24"/>
      <c r="AL10800" s="24"/>
      <c r="AO10800" s="24"/>
      <c r="AR10800" s="24"/>
      <c r="AU10800" s="24"/>
    </row>
    <row r="10801">
      <c r="J10801" s="18"/>
      <c r="N10801" s="24"/>
      <c r="Q10801" s="24"/>
      <c r="T10801" s="24"/>
      <c r="W10801" s="24"/>
      <c r="Z10801" s="24"/>
      <c r="AC10801" s="24"/>
      <c r="AI10801" s="24"/>
      <c r="AL10801" s="24"/>
      <c r="AO10801" s="24"/>
      <c r="AR10801" s="24"/>
      <c r="AU10801" s="24"/>
    </row>
    <row r="10802">
      <c r="J10802" s="18"/>
      <c r="N10802" s="24"/>
      <c r="Q10802" s="24"/>
      <c r="T10802" s="24"/>
      <c r="W10802" s="24"/>
      <c r="Z10802" s="24"/>
      <c r="AC10802" s="24"/>
      <c r="AI10802" s="24"/>
      <c r="AL10802" s="24"/>
      <c r="AO10802" s="24"/>
      <c r="AR10802" s="24"/>
      <c r="AU10802" s="24"/>
    </row>
    <row r="10803">
      <c r="J10803" s="18"/>
      <c r="N10803" s="24"/>
      <c r="Q10803" s="24"/>
      <c r="T10803" s="24"/>
      <c r="W10803" s="24"/>
      <c r="Z10803" s="24"/>
      <c r="AC10803" s="24"/>
      <c r="AI10803" s="24"/>
      <c r="AL10803" s="24"/>
      <c r="AO10803" s="24"/>
      <c r="AR10803" s="24"/>
      <c r="AU10803" s="24"/>
    </row>
    <row r="10804">
      <c r="J10804" s="18"/>
      <c r="N10804" s="24"/>
      <c r="Q10804" s="24"/>
      <c r="T10804" s="24"/>
      <c r="W10804" s="24"/>
      <c r="Z10804" s="24"/>
      <c r="AC10804" s="24"/>
      <c r="AI10804" s="24"/>
      <c r="AL10804" s="24"/>
      <c r="AO10804" s="24"/>
      <c r="AR10804" s="24"/>
      <c r="AU10804" s="24"/>
    </row>
    <row r="10805">
      <c r="J10805" s="18"/>
      <c r="N10805" s="24"/>
      <c r="Q10805" s="24"/>
      <c r="T10805" s="24"/>
      <c r="W10805" s="24"/>
      <c r="Z10805" s="24"/>
      <c r="AC10805" s="24"/>
      <c r="AI10805" s="24"/>
      <c r="AL10805" s="24"/>
      <c r="AO10805" s="24"/>
      <c r="AR10805" s="24"/>
      <c r="AU10805" s="24"/>
    </row>
    <row r="10806">
      <c r="J10806" s="18"/>
      <c r="N10806" s="24"/>
      <c r="Q10806" s="24"/>
      <c r="T10806" s="24"/>
      <c r="W10806" s="24"/>
      <c r="Z10806" s="24"/>
      <c r="AC10806" s="24"/>
      <c r="AI10806" s="24"/>
      <c r="AL10806" s="24"/>
      <c r="AO10806" s="24"/>
      <c r="AR10806" s="24"/>
      <c r="AU10806" s="24"/>
    </row>
    <row r="10807">
      <c r="J10807" s="18"/>
      <c r="N10807" s="24"/>
      <c r="Q10807" s="24"/>
      <c r="T10807" s="24"/>
      <c r="W10807" s="24"/>
      <c r="Z10807" s="24"/>
      <c r="AC10807" s="24"/>
      <c r="AI10807" s="24"/>
      <c r="AL10807" s="24"/>
      <c r="AO10807" s="24"/>
      <c r="AR10807" s="24"/>
      <c r="AU10807" s="24"/>
    </row>
    <row r="10808">
      <c r="J10808" s="18"/>
      <c r="N10808" s="24"/>
      <c r="Q10808" s="24"/>
      <c r="T10808" s="24"/>
      <c r="W10808" s="24"/>
      <c r="Z10808" s="24"/>
      <c r="AC10808" s="24"/>
      <c r="AI10808" s="24"/>
      <c r="AL10808" s="24"/>
      <c r="AO10808" s="24"/>
      <c r="AR10808" s="24"/>
      <c r="AU10808" s="24"/>
    </row>
    <row r="10809">
      <c r="J10809" s="18"/>
      <c r="N10809" s="24"/>
      <c r="Q10809" s="24"/>
      <c r="T10809" s="24"/>
      <c r="W10809" s="24"/>
      <c r="Z10809" s="24"/>
      <c r="AC10809" s="24"/>
      <c r="AI10809" s="24"/>
      <c r="AL10809" s="24"/>
      <c r="AO10809" s="24"/>
      <c r="AR10809" s="24"/>
      <c r="AU10809" s="24"/>
    </row>
    <row r="10810">
      <c r="J10810" s="18"/>
      <c r="N10810" s="24"/>
      <c r="Q10810" s="24"/>
      <c r="T10810" s="24"/>
      <c r="W10810" s="24"/>
      <c r="Z10810" s="24"/>
      <c r="AC10810" s="24"/>
      <c r="AI10810" s="24"/>
      <c r="AL10810" s="24"/>
      <c r="AO10810" s="24"/>
      <c r="AR10810" s="24"/>
      <c r="AU10810" s="24"/>
    </row>
    <row r="10811">
      <c r="J10811" s="18"/>
      <c r="N10811" s="24"/>
      <c r="Q10811" s="24"/>
      <c r="T10811" s="24"/>
      <c r="W10811" s="24"/>
      <c r="Z10811" s="24"/>
      <c r="AC10811" s="24"/>
      <c r="AI10811" s="24"/>
      <c r="AL10811" s="24"/>
      <c r="AO10811" s="24"/>
      <c r="AR10811" s="24"/>
      <c r="AU10811" s="24"/>
    </row>
    <row r="10812">
      <c r="J10812" s="18"/>
      <c r="N10812" s="24"/>
      <c r="Q10812" s="24"/>
      <c r="T10812" s="24"/>
      <c r="W10812" s="24"/>
      <c r="Z10812" s="24"/>
      <c r="AC10812" s="24"/>
      <c r="AI10812" s="24"/>
      <c r="AL10812" s="24"/>
      <c r="AO10812" s="24"/>
      <c r="AR10812" s="24"/>
      <c r="AU10812" s="24"/>
    </row>
    <row r="10813">
      <c r="J10813" s="18"/>
      <c r="N10813" s="24"/>
      <c r="Q10813" s="24"/>
      <c r="T10813" s="24"/>
      <c r="W10813" s="24"/>
      <c r="Z10813" s="24"/>
      <c r="AC10813" s="24"/>
      <c r="AI10813" s="24"/>
      <c r="AL10813" s="24"/>
      <c r="AO10813" s="24"/>
      <c r="AR10813" s="24"/>
      <c r="AU10813" s="24"/>
    </row>
    <row r="10814">
      <c r="J10814" s="18"/>
      <c r="N10814" s="24"/>
      <c r="Q10814" s="24"/>
      <c r="T10814" s="24"/>
      <c r="W10814" s="24"/>
      <c r="Z10814" s="24"/>
      <c r="AC10814" s="24"/>
      <c r="AI10814" s="24"/>
      <c r="AL10814" s="24"/>
      <c r="AO10814" s="24"/>
      <c r="AR10814" s="24"/>
      <c r="AU10814" s="24"/>
    </row>
    <row r="10815">
      <c r="J10815" s="18"/>
      <c r="N10815" s="24"/>
      <c r="Q10815" s="24"/>
      <c r="T10815" s="24"/>
      <c r="W10815" s="24"/>
      <c r="Z10815" s="24"/>
      <c r="AC10815" s="24"/>
      <c r="AI10815" s="24"/>
      <c r="AL10815" s="24"/>
      <c r="AO10815" s="24"/>
      <c r="AR10815" s="24"/>
      <c r="AU10815" s="24"/>
    </row>
    <row r="10816">
      <c r="J10816" s="18"/>
      <c r="N10816" s="24"/>
      <c r="Q10816" s="24"/>
      <c r="T10816" s="24"/>
      <c r="W10816" s="24"/>
      <c r="Z10816" s="24"/>
      <c r="AC10816" s="24"/>
      <c r="AI10816" s="24"/>
      <c r="AL10816" s="24"/>
      <c r="AO10816" s="24"/>
      <c r="AR10816" s="24"/>
      <c r="AU10816" s="24"/>
    </row>
    <row r="10817">
      <c r="J10817" s="18"/>
      <c r="N10817" s="24"/>
      <c r="Q10817" s="24"/>
      <c r="T10817" s="24"/>
      <c r="W10817" s="24"/>
      <c r="Z10817" s="24"/>
      <c r="AC10817" s="24"/>
      <c r="AI10817" s="24"/>
      <c r="AL10817" s="24"/>
      <c r="AO10817" s="24"/>
      <c r="AR10817" s="24"/>
      <c r="AU10817" s="24"/>
    </row>
    <row r="10818">
      <c r="J10818" s="18"/>
      <c r="N10818" s="24"/>
      <c r="Q10818" s="24"/>
      <c r="T10818" s="24"/>
      <c r="W10818" s="24"/>
      <c r="Z10818" s="24"/>
      <c r="AC10818" s="24"/>
      <c r="AI10818" s="24"/>
      <c r="AL10818" s="24"/>
      <c r="AO10818" s="24"/>
      <c r="AR10818" s="24"/>
      <c r="AU10818" s="24"/>
    </row>
    <row r="10819">
      <c r="J10819" s="18"/>
      <c r="N10819" s="24"/>
      <c r="Q10819" s="24"/>
      <c r="T10819" s="24"/>
      <c r="W10819" s="24"/>
      <c r="Z10819" s="24"/>
      <c r="AC10819" s="24"/>
      <c r="AI10819" s="24"/>
      <c r="AL10819" s="24"/>
      <c r="AO10819" s="24"/>
      <c r="AR10819" s="24"/>
      <c r="AU10819" s="24"/>
    </row>
    <row r="10820">
      <c r="J10820" s="18"/>
      <c r="N10820" s="24"/>
      <c r="Q10820" s="24"/>
      <c r="T10820" s="24"/>
      <c r="W10820" s="24"/>
      <c r="Z10820" s="24"/>
      <c r="AC10820" s="24"/>
      <c r="AI10820" s="24"/>
      <c r="AL10820" s="24"/>
      <c r="AO10820" s="24"/>
      <c r="AR10820" s="24"/>
      <c r="AU10820" s="24"/>
    </row>
    <row r="10821">
      <c r="J10821" s="18"/>
      <c r="N10821" s="24"/>
      <c r="Q10821" s="24"/>
      <c r="T10821" s="24"/>
      <c r="W10821" s="24"/>
      <c r="Z10821" s="24"/>
      <c r="AC10821" s="24"/>
      <c r="AI10821" s="24"/>
      <c r="AL10821" s="24"/>
      <c r="AO10821" s="24"/>
      <c r="AR10821" s="24"/>
      <c r="AU10821" s="24"/>
    </row>
    <row r="10822">
      <c r="J10822" s="18"/>
      <c r="N10822" s="24"/>
      <c r="Q10822" s="24"/>
      <c r="T10822" s="24"/>
      <c r="W10822" s="24"/>
      <c r="Z10822" s="24"/>
      <c r="AC10822" s="24"/>
      <c r="AI10822" s="24"/>
      <c r="AL10822" s="24"/>
      <c r="AO10822" s="24"/>
      <c r="AR10822" s="24"/>
      <c r="AU10822" s="24"/>
    </row>
    <row r="10823">
      <c r="J10823" s="18"/>
      <c r="N10823" s="24"/>
      <c r="Q10823" s="24"/>
      <c r="T10823" s="24"/>
      <c r="W10823" s="24"/>
      <c r="Z10823" s="24"/>
      <c r="AC10823" s="24"/>
      <c r="AI10823" s="24"/>
      <c r="AL10823" s="24"/>
      <c r="AO10823" s="24"/>
      <c r="AR10823" s="24"/>
      <c r="AU10823" s="24"/>
    </row>
    <row r="10824">
      <c r="J10824" s="18"/>
      <c r="N10824" s="24"/>
      <c r="Q10824" s="24"/>
      <c r="T10824" s="24"/>
      <c r="W10824" s="24"/>
      <c r="Z10824" s="24"/>
      <c r="AC10824" s="24"/>
      <c r="AI10824" s="24"/>
      <c r="AL10824" s="24"/>
      <c r="AO10824" s="24"/>
      <c r="AR10824" s="24"/>
      <c r="AU10824" s="24"/>
    </row>
    <row r="10825">
      <c r="J10825" s="18"/>
      <c r="N10825" s="24"/>
      <c r="Q10825" s="24"/>
      <c r="T10825" s="24"/>
      <c r="W10825" s="24"/>
      <c r="Z10825" s="24"/>
      <c r="AC10825" s="24"/>
      <c r="AI10825" s="24"/>
      <c r="AL10825" s="24"/>
      <c r="AO10825" s="24"/>
      <c r="AR10825" s="24"/>
      <c r="AU10825" s="24"/>
    </row>
    <row r="10826">
      <c r="J10826" s="18"/>
      <c r="N10826" s="24"/>
      <c r="Q10826" s="24"/>
      <c r="T10826" s="24"/>
      <c r="W10826" s="24"/>
      <c r="Z10826" s="24"/>
      <c r="AC10826" s="24"/>
      <c r="AI10826" s="24"/>
      <c r="AL10826" s="24"/>
      <c r="AO10826" s="24"/>
      <c r="AR10826" s="24"/>
      <c r="AU10826" s="24"/>
    </row>
    <row r="10827">
      <c r="J10827" s="18"/>
      <c r="N10827" s="24"/>
      <c r="Q10827" s="24"/>
      <c r="T10827" s="24"/>
      <c r="W10827" s="24"/>
      <c r="Z10827" s="24"/>
      <c r="AC10827" s="24"/>
      <c r="AI10827" s="24"/>
      <c r="AL10827" s="24"/>
      <c r="AO10827" s="24"/>
      <c r="AR10827" s="24"/>
      <c r="AU10827" s="24"/>
    </row>
    <row r="10828">
      <c r="J10828" s="18"/>
      <c r="N10828" s="24"/>
      <c r="Q10828" s="24"/>
      <c r="T10828" s="24"/>
      <c r="W10828" s="24"/>
      <c r="Z10828" s="24"/>
      <c r="AC10828" s="24"/>
      <c r="AI10828" s="24"/>
      <c r="AL10828" s="24"/>
      <c r="AO10828" s="24"/>
      <c r="AR10828" s="24"/>
      <c r="AU10828" s="24"/>
    </row>
    <row r="10829">
      <c r="J10829" s="18"/>
      <c r="N10829" s="24"/>
      <c r="Q10829" s="24"/>
      <c r="T10829" s="24"/>
      <c r="W10829" s="24"/>
      <c r="Z10829" s="24"/>
      <c r="AC10829" s="24"/>
      <c r="AI10829" s="24"/>
      <c r="AL10829" s="24"/>
      <c r="AO10829" s="24"/>
      <c r="AR10829" s="24"/>
      <c r="AU10829" s="24"/>
    </row>
    <row r="10830">
      <c r="J10830" s="18"/>
      <c r="N10830" s="24"/>
      <c r="Q10830" s="24"/>
      <c r="T10830" s="24"/>
      <c r="W10830" s="24"/>
      <c r="Z10830" s="24"/>
      <c r="AC10830" s="24"/>
      <c r="AI10830" s="24"/>
      <c r="AL10830" s="24"/>
      <c r="AO10830" s="24"/>
      <c r="AR10830" s="24"/>
      <c r="AU10830" s="24"/>
    </row>
    <row r="10831">
      <c r="J10831" s="18"/>
      <c r="N10831" s="24"/>
      <c r="Q10831" s="24"/>
      <c r="T10831" s="24"/>
      <c r="W10831" s="24"/>
      <c r="Z10831" s="24"/>
      <c r="AC10831" s="24"/>
      <c r="AI10831" s="24"/>
      <c r="AL10831" s="24"/>
      <c r="AO10831" s="24"/>
      <c r="AR10831" s="24"/>
      <c r="AU10831" s="24"/>
    </row>
    <row r="10832">
      <c r="J10832" s="18"/>
      <c r="N10832" s="24"/>
      <c r="Q10832" s="24"/>
      <c r="T10832" s="24"/>
      <c r="W10832" s="24"/>
      <c r="Z10832" s="24"/>
      <c r="AC10832" s="24"/>
      <c r="AI10832" s="24"/>
      <c r="AL10832" s="24"/>
      <c r="AO10832" s="24"/>
      <c r="AR10832" s="24"/>
      <c r="AU10832" s="24"/>
    </row>
    <row r="10833">
      <c r="J10833" s="18"/>
      <c r="N10833" s="24"/>
      <c r="Q10833" s="24"/>
      <c r="T10833" s="24"/>
      <c r="W10833" s="24"/>
      <c r="Z10833" s="24"/>
      <c r="AC10833" s="24"/>
      <c r="AI10833" s="24"/>
      <c r="AL10833" s="24"/>
      <c r="AO10833" s="24"/>
      <c r="AR10833" s="24"/>
      <c r="AU10833" s="24"/>
    </row>
    <row r="10834">
      <c r="J10834" s="18"/>
      <c r="N10834" s="24"/>
      <c r="Q10834" s="24"/>
      <c r="T10834" s="24"/>
      <c r="W10834" s="24"/>
      <c r="Z10834" s="24"/>
      <c r="AC10834" s="24"/>
      <c r="AI10834" s="24"/>
      <c r="AL10834" s="24"/>
      <c r="AO10834" s="24"/>
      <c r="AR10834" s="24"/>
      <c r="AU10834" s="24"/>
    </row>
    <row r="10835">
      <c r="J10835" s="18"/>
      <c r="N10835" s="24"/>
      <c r="Q10835" s="24"/>
      <c r="T10835" s="24"/>
      <c r="W10835" s="24"/>
      <c r="Z10835" s="24"/>
      <c r="AC10835" s="24"/>
      <c r="AI10835" s="24"/>
      <c r="AL10835" s="24"/>
      <c r="AO10835" s="24"/>
      <c r="AR10835" s="24"/>
      <c r="AU10835" s="24"/>
    </row>
    <row r="10836">
      <c r="J10836" s="18"/>
      <c r="N10836" s="24"/>
      <c r="Q10836" s="24"/>
      <c r="T10836" s="24"/>
      <c r="W10836" s="24"/>
      <c r="Z10836" s="24"/>
      <c r="AC10836" s="24"/>
      <c r="AI10836" s="24"/>
      <c r="AL10836" s="24"/>
      <c r="AO10836" s="24"/>
      <c r="AR10836" s="24"/>
      <c r="AU10836" s="24"/>
    </row>
    <row r="10837">
      <c r="J10837" s="18"/>
      <c r="N10837" s="24"/>
      <c r="Q10837" s="24"/>
      <c r="T10837" s="24"/>
      <c r="W10837" s="24"/>
      <c r="Z10837" s="24"/>
      <c r="AC10837" s="24"/>
      <c r="AI10837" s="24"/>
      <c r="AL10837" s="24"/>
      <c r="AO10837" s="24"/>
      <c r="AR10837" s="24"/>
      <c r="AU10837" s="24"/>
    </row>
    <row r="10838">
      <c r="J10838" s="18"/>
      <c r="N10838" s="24"/>
      <c r="Q10838" s="24"/>
      <c r="T10838" s="24"/>
      <c r="W10838" s="24"/>
      <c r="Z10838" s="24"/>
      <c r="AC10838" s="24"/>
      <c r="AI10838" s="24"/>
      <c r="AL10838" s="24"/>
      <c r="AO10838" s="24"/>
      <c r="AR10838" s="24"/>
      <c r="AU10838" s="24"/>
    </row>
    <row r="10839">
      <c r="J10839" s="18"/>
      <c r="N10839" s="24"/>
      <c r="Q10839" s="24"/>
      <c r="T10839" s="24"/>
      <c r="W10839" s="24"/>
      <c r="Z10839" s="24"/>
      <c r="AC10839" s="24"/>
      <c r="AI10839" s="24"/>
      <c r="AL10839" s="24"/>
      <c r="AO10839" s="24"/>
      <c r="AR10839" s="24"/>
      <c r="AU10839" s="24"/>
    </row>
    <row r="10840">
      <c r="J10840" s="18"/>
      <c r="N10840" s="24"/>
      <c r="Q10840" s="24"/>
      <c r="T10840" s="24"/>
      <c r="W10840" s="24"/>
      <c r="Z10840" s="24"/>
      <c r="AC10840" s="24"/>
      <c r="AI10840" s="24"/>
      <c r="AL10840" s="24"/>
      <c r="AO10840" s="24"/>
      <c r="AR10840" s="24"/>
      <c r="AU10840" s="24"/>
    </row>
    <row r="10841">
      <c r="J10841" s="18"/>
      <c r="N10841" s="24"/>
      <c r="Q10841" s="24"/>
      <c r="T10841" s="24"/>
      <c r="W10841" s="24"/>
      <c r="Z10841" s="24"/>
      <c r="AC10841" s="24"/>
      <c r="AI10841" s="24"/>
      <c r="AL10841" s="24"/>
      <c r="AO10841" s="24"/>
      <c r="AR10841" s="24"/>
      <c r="AU10841" s="24"/>
    </row>
    <row r="10842">
      <c r="J10842" s="18"/>
      <c r="N10842" s="24"/>
      <c r="Q10842" s="24"/>
      <c r="T10842" s="24"/>
      <c r="W10842" s="24"/>
      <c r="Z10842" s="24"/>
      <c r="AC10842" s="24"/>
      <c r="AI10842" s="24"/>
      <c r="AL10842" s="24"/>
      <c r="AO10842" s="24"/>
      <c r="AR10842" s="24"/>
      <c r="AU10842" s="24"/>
    </row>
    <row r="10843">
      <c r="J10843" s="18"/>
      <c r="N10843" s="24"/>
      <c r="Q10843" s="24"/>
      <c r="T10843" s="24"/>
      <c r="W10843" s="24"/>
      <c r="Z10843" s="24"/>
      <c r="AC10843" s="24"/>
      <c r="AI10843" s="24"/>
      <c r="AL10843" s="24"/>
      <c r="AO10843" s="24"/>
      <c r="AR10843" s="24"/>
      <c r="AU10843" s="24"/>
    </row>
    <row r="10844">
      <c r="J10844" s="18"/>
      <c r="N10844" s="24"/>
      <c r="Q10844" s="24"/>
      <c r="T10844" s="24"/>
      <c r="W10844" s="24"/>
      <c r="Z10844" s="24"/>
      <c r="AC10844" s="24"/>
      <c r="AI10844" s="24"/>
      <c r="AL10844" s="24"/>
      <c r="AO10844" s="24"/>
      <c r="AR10844" s="24"/>
      <c r="AU10844" s="24"/>
    </row>
    <row r="10845">
      <c r="J10845" s="18"/>
      <c r="N10845" s="24"/>
      <c r="Q10845" s="24"/>
      <c r="T10845" s="24"/>
      <c r="W10845" s="24"/>
      <c r="Z10845" s="24"/>
      <c r="AC10845" s="24"/>
      <c r="AI10845" s="24"/>
      <c r="AL10845" s="24"/>
      <c r="AO10845" s="24"/>
      <c r="AR10845" s="24"/>
      <c r="AU10845" s="24"/>
    </row>
    <row r="10846">
      <c r="J10846" s="18"/>
      <c r="N10846" s="24"/>
      <c r="Q10846" s="24"/>
      <c r="T10846" s="24"/>
      <c r="W10846" s="24"/>
      <c r="Z10846" s="24"/>
      <c r="AC10846" s="24"/>
      <c r="AI10846" s="24"/>
      <c r="AL10846" s="24"/>
      <c r="AO10846" s="24"/>
      <c r="AR10846" s="24"/>
      <c r="AU10846" s="24"/>
    </row>
    <row r="10847">
      <c r="J10847" s="18"/>
      <c r="N10847" s="24"/>
      <c r="Q10847" s="24"/>
      <c r="T10847" s="24"/>
      <c r="W10847" s="24"/>
      <c r="Z10847" s="24"/>
      <c r="AC10847" s="24"/>
      <c r="AI10847" s="24"/>
      <c r="AL10847" s="24"/>
      <c r="AO10847" s="24"/>
      <c r="AR10847" s="24"/>
      <c r="AU10847" s="24"/>
    </row>
    <row r="10848">
      <c r="J10848" s="18"/>
      <c r="N10848" s="24"/>
      <c r="Q10848" s="24"/>
      <c r="T10848" s="24"/>
      <c r="W10848" s="24"/>
      <c r="Z10848" s="24"/>
      <c r="AC10848" s="24"/>
      <c r="AI10848" s="24"/>
      <c r="AL10848" s="24"/>
      <c r="AO10848" s="24"/>
      <c r="AR10848" s="24"/>
      <c r="AU10848" s="24"/>
    </row>
    <row r="10849">
      <c r="J10849" s="18"/>
      <c r="N10849" s="24"/>
      <c r="Q10849" s="24"/>
      <c r="T10849" s="24"/>
      <c r="W10849" s="24"/>
      <c r="Z10849" s="24"/>
      <c r="AC10849" s="24"/>
      <c r="AI10849" s="24"/>
      <c r="AL10849" s="24"/>
      <c r="AO10849" s="24"/>
      <c r="AR10849" s="24"/>
      <c r="AU10849" s="24"/>
    </row>
    <row r="10850">
      <c r="J10850" s="18"/>
      <c r="N10850" s="24"/>
      <c r="Q10850" s="24"/>
      <c r="T10850" s="24"/>
      <c r="W10850" s="24"/>
      <c r="Z10850" s="24"/>
      <c r="AC10850" s="24"/>
      <c r="AI10850" s="24"/>
      <c r="AL10850" s="24"/>
      <c r="AO10850" s="24"/>
      <c r="AR10850" s="24"/>
      <c r="AU10850" s="24"/>
    </row>
    <row r="10851">
      <c r="J10851" s="18"/>
      <c r="N10851" s="24"/>
      <c r="Q10851" s="24"/>
      <c r="T10851" s="24"/>
      <c r="W10851" s="24"/>
      <c r="Z10851" s="24"/>
      <c r="AC10851" s="24"/>
      <c r="AI10851" s="24"/>
      <c r="AL10851" s="24"/>
      <c r="AO10851" s="24"/>
      <c r="AR10851" s="24"/>
      <c r="AU10851" s="24"/>
    </row>
    <row r="10852">
      <c r="J10852" s="18"/>
      <c r="N10852" s="24"/>
      <c r="Q10852" s="24"/>
      <c r="T10852" s="24"/>
      <c r="W10852" s="24"/>
      <c r="Z10852" s="24"/>
      <c r="AC10852" s="24"/>
      <c r="AI10852" s="24"/>
      <c r="AL10852" s="24"/>
      <c r="AO10852" s="24"/>
      <c r="AR10852" s="24"/>
      <c r="AU10852" s="24"/>
    </row>
    <row r="10853">
      <c r="J10853" s="18"/>
      <c r="N10853" s="24"/>
      <c r="Q10853" s="24"/>
      <c r="T10853" s="24"/>
      <c r="W10853" s="24"/>
      <c r="Z10853" s="24"/>
      <c r="AC10853" s="24"/>
      <c r="AI10853" s="24"/>
      <c r="AL10853" s="24"/>
      <c r="AO10853" s="24"/>
      <c r="AR10853" s="24"/>
      <c r="AU10853" s="24"/>
    </row>
    <row r="10854">
      <c r="J10854" s="18"/>
      <c r="N10854" s="24"/>
      <c r="Q10854" s="24"/>
      <c r="T10854" s="24"/>
      <c r="W10854" s="24"/>
      <c r="Z10854" s="24"/>
      <c r="AC10854" s="24"/>
      <c r="AI10854" s="24"/>
      <c r="AL10854" s="24"/>
      <c r="AO10854" s="24"/>
      <c r="AR10854" s="24"/>
      <c r="AU10854" s="24"/>
    </row>
    <row r="10855">
      <c r="J10855" s="18"/>
      <c r="N10855" s="24"/>
      <c r="Q10855" s="24"/>
      <c r="T10855" s="24"/>
      <c r="W10855" s="24"/>
      <c r="Z10855" s="24"/>
      <c r="AC10855" s="24"/>
      <c r="AI10855" s="24"/>
      <c r="AL10855" s="24"/>
      <c r="AO10855" s="24"/>
      <c r="AR10855" s="24"/>
      <c r="AU10855" s="24"/>
    </row>
    <row r="10856">
      <c r="J10856" s="18"/>
      <c r="N10856" s="24"/>
      <c r="Q10856" s="24"/>
      <c r="T10856" s="24"/>
      <c r="W10856" s="24"/>
      <c r="Z10856" s="24"/>
      <c r="AC10856" s="24"/>
      <c r="AI10856" s="24"/>
      <c r="AL10856" s="24"/>
      <c r="AO10856" s="24"/>
      <c r="AR10856" s="24"/>
      <c r="AU10856" s="24"/>
    </row>
    <row r="10857">
      <c r="J10857" s="18"/>
      <c r="N10857" s="24"/>
      <c r="Q10857" s="24"/>
      <c r="T10857" s="24"/>
      <c r="W10857" s="24"/>
      <c r="Z10857" s="24"/>
      <c r="AC10857" s="24"/>
      <c r="AI10857" s="24"/>
      <c r="AL10857" s="24"/>
      <c r="AO10857" s="24"/>
      <c r="AR10857" s="24"/>
      <c r="AU10857" s="24"/>
    </row>
    <row r="10858">
      <c r="J10858" s="18"/>
      <c r="N10858" s="24"/>
      <c r="Q10858" s="24"/>
      <c r="T10858" s="24"/>
      <c r="W10858" s="24"/>
      <c r="Z10858" s="24"/>
      <c r="AC10858" s="24"/>
      <c r="AI10858" s="24"/>
      <c r="AL10858" s="24"/>
      <c r="AO10858" s="24"/>
      <c r="AR10858" s="24"/>
      <c r="AU10858" s="24"/>
    </row>
    <row r="10859">
      <c r="J10859" s="18"/>
      <c r="N10859" s="24"/>
      <c r="Q10859" s="24"/>
      <c r="T10859" s="24"/>
      <c r="W10859" s="24"/>
      <c r="Z10859" s="24"/>
      <c r="AC10859" s="24"/>
      <c r="AI10859" s="24"/>
      <c r="AL10859" s="24"/>
      <c r="AO10859" s="24"/>
      <c r="AR10859" s="24"/>
      <c r="AU10859" s="24"/>
    </row>
    <row r="10860">
      <c r="J10860" s="18"/>
      <c r="N10860" s="24"/>
      <c r="Q10860" s="24"/>
      <c r="T10860" s="24"/>
      <c r="W10860" s="24"/>
      <c r="Z10860" s="24"/>
      <c r="AC10860" s="24"/>
      <c r="AI10860" s="24"/>
      <c r="AL10860" s="24"/>
      <c r="AO10860" s="24"/>
      <c r="AR10860" s="24"/>
      <c r="AU10860" s="24"/>
    </row>
    <row r="10861">
      <c r="J10861" s="18"/>
      <c r="N10861" s="24"/>
      <c r="Q10861" s="24"/>
      <c r="T10861" s="24"/>
      <c r="W10861" s="24"/>
      <c r="Z10861" s="24"/>
      <c r="AC10861" s="24"/>
      <c r="AI10861" s="24"/>
      <c r="AL10861" s="24"/>
      <c r="AO10861" s="24"/>
      <c r="AR10861" s="24"/>
      <c r="AU10861" s="24"/>
    </row>
    <row r="10862">
      <c r="J10862" s="18"/>
      <c r="N10862" s="24"/>
      <c r="Q10862" s="24"/>
      <c r="T10862" s="24"/>
      <c r="W10862" s="24"/>
      <c r="Z10862" s="24"/>
      <c r="AC10862" s="24"/>
      <c r="AI10862" s="24"/>
      <c r="AL10862" s="24"/>
      <c r="AO10862" s="24"/>
      <c r="AR10862" s="24"/>
      <c r="AU10862" s="24"/>
    </row>
    <row r="10863">
      <c r="J10863" s="18"/>
      <c r="N10863" s="24"/>
      <c r="Q10863" s="24"/>
      <c r="T10863" s="24"/>
      <c r="W10863" s="24"/>
      <c r="Z10863" s="24"/>
      <c r="AC10863" s="24"/>
      <c r="AI10863" s="24"/>
      <c r="AL10863" s="24"/>
      <c r="AO10863" s="24"/>
      <c r="AR10863" s="24"/>
      <c r="AU10863" s="24"/>
    </row>
    <row r="10864">
      <c r="J10864" s="18"/>
      <c r="N10864" s="24"/>
      <c r="Q10864" s="24"/>
      <c r="T10864" s="24"/>
      <c r="W10864" s="24"/>
      <c r="Z10864" s="24"/>
      <c r="AC10864" s="24"/>
      <c r="AI10864" s="24"/>
      <c r="AL10864" s="24"/>
      <c r="AO10864" s="24"/>
      <c r="AR10864" s="24"/>
      <c r="AU10864" s="24"/>
    </row>
    <row r="10865">
      <c r="J10865" s="18"/>
      <c r="N10865" s="24"/>
      <c r="Q10865" s="24"/>
      <c r="T10865" s="24"/>
      <c r="W10865" s="24"/>
      <c r="Z10865" s="24"/>
      <c r="AC10865" s="24"/>
      <c r="AI10865" s="24"/>
      <c r="AL10865" s="24"/>
      <c r="AO10865" s="24"/>
      <c r="AR10865" s="24"/>
      <c r="AU10865" s="24"/>
    </row>
    <row r="10866">
      <c r="J10866" s="18"/>
      <c r="N10866" s="24"/>
      <c r="Q10866" s="24"/>
      <c r="T10866" s="24"/>
      <c r="W10866" s="24"/>
      <c r="Z10866" s="24"/>
      <c r="AC10866" s="24"/>
      <c r="AI10866" s="24"/>
      <c r="AL10866" s="24"/>
      <c r="AO10866" s="24"/>
      <c r="AR10866" s="24"/>
      <c r="AU10866" s="24"/>
    </row>
    <row r="10867">
      <c r="J10867" s="18"/>
      <c r="N10867" s="24"/>
      <c r="Q10867" s="24"/>
      <c r="T10867" s="24"/>
      <c r="W10867" s="24"/>
      <c r="Z10867" s="24"/>
      <c r="AC10867" s="24"/>
      <c r="AI10867" s="24"/>
      <c r="AL10867" s="24"/>
      <c r="AO10867" s="24"/>
      <c r="AR10867" s="24"/>
      <c r="AU10867" s="24"/>
    </row>
    <row r="10868">
      <c r="J10868" s="18"/>
      <c r="N10868" s="24"/>
      <c r="Q10868" s="24"/>
      <c r="T10868" s="24"/>
      <c r="W10868" s="24"/>
      <c r="Z10868" s="24"/>
      <c r="AC10868" s="24"/>
      <c r="AI10868" s="24"/>
      <c r="AL10868" s="24"/>
      <c r="AO10868" s="24"/>
      <c r="AR10868" s="24"/>
      <c r="AU10868" s="24"/>
    </row>
    <row r="10869">
      <c r="J10869" s="18"/>
      <c r="N10869" s="24"/>
      <c r="Q10869" s="24"/>
      <c r="T10869" s="24"/>
      <c r="W10869" s="24"/>
      <c r="Z10869" s="24"/>
      <c r="AC10869" s="24"/>
      <c r="AI10869" s="24"/>
      <c r="AL10869" s="24"/>
      <c r="AO10869" s="24"/>
      <c r="AR10869" s="24"/>
      <c r="AU10869" s="24"/>
    </row>
    <row r="10870">
      <c r="J10870" s="18"/>
      <c r="N10870" s="24"/>
      <c r="Q10870" s="24"/>
      <c r="T10870" s="24"/>
      <c r="W10870" s="24"/>
      <c r="Z10870" s="24"/>
      <c r="AC10870" s="24"/>
      <c r="AI10870" s="24"/>
      <c r="AL10870" s="24"/>
      <c r="AO10870" s="24"/>
      <c r="AR10870" s="24"/>
      <c r="AU10870" s="24"/>
    </row>
    <row r="10871">
      <c r="J10871" s="18"/>
      <c r="N10871" s="24"/>
      <c r="Q10871" s="24"/>
      <c r="T10871" s="24"/>
      <c r="W10871" s="24"/>
      <c r="Z10871" s="24"/>
      <c r="AC10871" s="24"/>
      <c r="AI10871" s="24"/>
      <c r="AL10871" s="24"/>
      <c r="AO10871" s="24"/>
      <c r="AR10871" s="24"/>
      <c r="AU10871" s="24"/>
    </row>
    <row r="10872">
      <c r="J10872" s="18"/>
      <c r="N10872" s="24"/>
      <c r="Q10872" s="24"/>
      <c r="T10872" s="24"/>
      <c r="W10872" s="24"/>
      <c r="Z10872" s="24"/>
      <c r="AC10872" s="24"/>
      <c r="AI10872" s="24"/>
      <c r="AL10872" s="24"/>
      <c r="AO10872" s="24"/>
      <c r="AR10872" s="24"/>
      <c r="AU10872" s="24"/>
    </row>
    <row r="10873">
      <c r="J10873" s="18"/>
      <c r="N10873" s="24"/>
      <c r="Q10873" s="24"/>
      <c r="T10873" s="24"/>
      <c r="W10873" s="24"/>
      <c r="Z10873" s="24"/>
      <c r="AC10873" s="24"/>
      <c r="AI10873" s="24"/>
      <c r="AL10873" s="24"/>
      <c r="AO10873" s="24"/>
      <c r="AR10873" s="24"/>
      <c r="AU10873" s="24"/>
    </row>
    <row r="10874">
      <c r="J10874" s="18"/>
      <c r="N10874" s="24"/>
      <c r="Q10874" s="24"/>
      <c r="T10874" s="24"/>
      <c r="W10874" s="24"/>
      <c r="Z10874" s="24"/>
      <c r="AC10874" s="24"/>
      <c r="AI10874" s="24"/>
      <c r="AL10874" s="24"/>
      <c r="AO10874" s="24"/>
      <c r="AR10874" s="24"/>
      <c r="AU10874" s="24"/>
    </row>
    <row r="10875">
      <c r="J10875" s="18"/>
      <c r="N10875" s="24"/>
      <c r="Q10875" s="24"/>
      <c r="T10875" s="24"/>
      <c r="W10875" s="24"/>
      <c r="Z10875" s="24"/>
      <c r="AC10875" s="24"/>
      <c r="AI10875" s="24"/>
      <c r="AL10875" s="24"/>
      <c r="AO10875" s="24"/>
      <c r="AR10875" s="24"/>
      <c r="AU10875" s="24"/>
    </row>
    <row r="10876">
      <c r="J10876" s="18"/>
      <c r="N10876" s="24"/>
      <c r="Q10876" s="24"/>
      <c r="T10876" s="24"/>
      <c r="W10876" s="24"/>
      <c r="Z10876" s="24"/>
      <c r="AC10876" s="24"/>
      <c r="AI10876" s="24"/>
      <c r="AL10876" s="24"/>
      <c r="AO10876" s="24"/>
      <c r="AR10876" s="24"/>
      <c r="AU10876" s="24"/>
    </row>
    <row r="10877">
      <c r="J10877" s="18"/>
      <c r="N10877" s="24"/>
      <c r="Q10877" s="24"/>
      <c r="T10877" s="24"/>
      <c r="W10877" s="24"/>
      <c r="Z10877" s="24"/>
      <c r="AC10877" s="24"/>
      <c r="AI10877" s="24"/>
      <c r="AL10877" s="24"/>
      <c r="AO10877" s="24"/>
      <c r="AR10877" s="24"/>
      <c r="AU10877" s="24"/>
    </row>
    <row r="10878">
      <c r="J10878" s="18"/>
      <c r="N10878" s="24"/>
      <c r="Q10878" s="24"/>
      <c r="T10878" s="24"/>
      <c r="W10878" s="24"/>
      <c r="Z10878" s="24"/>
      <c r="AC10878" s="24"/>
      <c r="AI10878" s="24"/>
      <c r="AL10878" s="24"/>
      <c r="AO10878" s="24"/>
      <c r="AR10878" s="24"/>
      <c r="AU10878" s="24"/>
    </row>
    <row r="10879">
      <c r="J10879" s="18"/>
      <c r="N10879" s="24"/>
      <c r="Q10879" s="24"/>
      <c r="T10879" s="24"/>
      <c r="W10879" s="24"/>
      <c r="Z10879" s="24"/>
      <c r="AC10879" s="24"/>
      <c r="AI10879" s="24"/>
      <c r="AL10879" s="24"/>
      <c r="AO10879" s="24"/>
      <c r="AR10879" s="24"/>
      <c r="AU10879" s="24"/>
    </row>
    <row r="10880">
      <c r="J10880" s="18"/>
      <c r="N10880" s="24"/>
      <c r="Q10880" s="24"/>
      <c r="T10880" s="24"/>
      <c r="W10880" s="24"/>
      <c r="Z10880" s="24"/>
      <c r="AC10880" s="24"/>
      <c r="AI10880" s="24"/>
      <c r="AL10880" s="24"/>
      <c r="AO10880" s="24"/>
      <c r="AR10880" s="24"/>
      <c r="AU10880" s="24"/>
    </row>
    <row r="10881">
      <c r="J10881" s="18"/>
      <c r="N10881" s="24"/>
      <c r="Q10881" s="24"/>
      <c r="T10881" s="24"/>
      <c r="W10881" s="24"/>
      <c r="Z10881" s="24"/>
      <c r="AC10881" s="24"/>
      <c r="AI10881" s="24"/>
      <c r="AL10881" s="24"/>
      <c r="AO10881" s="24"/>
      <c r="AR10881" s="24"/>
      <c r="AU10881" s="24"/>
    </row>
    <row r="10882">
      <c r="J10882" s="18"/>
      <c r="N10882" s="24"/>
      <c r="Q10882" s="24"/>
      <c r="T10882" s="24"/>
      <c r="W10882" s="24"/>
      <c r="Z10882" s="24"/>
      <c r="AC10882" s="24"/>
      <c r="AI10882" s="24"/>
      <c r="AL10882" s="24"/>
      <c r="AO10882" s="24"/>
      <c r="AR10882" s="24"/>
      <c r="AU10882" s="24"/>
    </row>
    <row r="10883">
      <c r="J10883" s="18"/>
      <c r="N10883" s="24"/>
      <c r="Q10883" s="24"/>
      <c r="T10883" s="24"/>
      <c r="W10883" s="24"/>
      <c r="Z10883" s="24"/>
      <c r="AC10883" s="24"/>
      <c r="AI10883" s="24"/>
      <c r="AL10883" s="24"/>
      <c r="AO10883" s="24"/>
      <c r="AR10883" s="24"/>
      <c r="AU10883" s="24"/>
    </row>
    <row r="10884">
      <c r="J10884" s="18"/>
      <c r="N10884" s="24"/>
      <c r="Q10884" s="24"/>
      <c r="T10884" s="24"/>
      <c r="W10884" s="24"/>
      <c r="Z10884" s="24"/>
      <c r="AC10884" s="24"/>
      <c r="AI10884" s="24"/>
      <c r="AL10884" s="24"/>
      <c r="AO10884" s="24"/>
      <c r="AR10884" s="24"/>
      <c r="AU10884" s="24"/>
    </row>
    <row r="10885">
      <c r="J10885" s="18"/>
      <c r="N10885" s="24"/>
      <c r="Q10885" s="24"/>
      <c r="T10885" s="24"/>
      <c r="W10885" s="24"/>
      <c r="Z10885" s="24"/>
      <c r="AC10885" s="24"/>
      <c r="AI10885" s="24"/>
      <c r="AL10885" s="24"/>
      <c r="AO10885" s="24"/>
      <c r="AR10885" s="24"/>
      <c r="AU10885" s="24"/>
    </row>
    <row r="10886">
      <c r="J10886" s="18"/>
      <c r="N10886" s="24"/>
      <c r="Q10886" s="24"/>
      <c r="T10886" s="24"/>
      <c r="W10886" s="24"/>
      <c r="Z10886" s="24"/>
      <c r="AC10886" s="24"/>
      <c r="AI10886" s="24"/>
      <c r="AL10886" s="24"/>
      <c r="AO10886" s="24"/>
      <c r="AR10886" s="24"/>
      <c r="AU10886" s="24"/>
    </row>
    <row r="10887">
      <c r="J10887" s="18"/>
      <c r="N10887" s="24"/>
      <c r="Q10887" s="24"/>
      <c r="T10887" s="24"/>
      <c r="W10887" s="24"/>
      <c r="Z10887" s="24"/>
      <c r="AC10887" s="24"/>
      <c r="AI10887" s="24"/>
      <c r="AL10887" s="24"/>
      <c r="AO10887" s="24"/>
      <c r="AR10887" s="24"/>
      <c r="AU10887" s="24"/>
    </row>
    <row r="10888">
      <c r="J10888" s="18"/>
      <c r="N10888" s="24"/>
      <c r="Q10888" s="24"/>
      <c r="T10888" s="24"/>
      <c r="W10888" s="24"/>
      <c r="Z10888" s="24"/>
      <c r="AC10888" s="24"/>
      <c r="AI10888" s="24"/>
      <c r="AL10888" s="24"/>
      <c r="AO10888" s="24"/>
      <c r="AR10888" s="24"/>
      <c r="AU10888" s="24"/>
    </row>
    <row r="10889">
      <c r="J10889" s="18"/>
      <c r="N10889" s="24"/>
      <c r="Q10889" s="24"/>
      <c r="T10889" s="24"/>
      <c r="W10889" s="24"/>
      <c r="Z10889" s="24"/>
      <c r="AC10889" s="24"/>
      <c r="AI10889" s="24"/>
      <c r="AL10889" s="24"/>
      <c r="AO10889" s="24"/>
      <c r="AR10889" s="24"/>
      <c r="AU10889" s="24"/>
    </row>
    <row r="10890">
      <c r="J10890" s="18"/>
      <c r="N10890" s="24"/>
      <c r="Q10890" s="24"/>
      <c r="T10890" s="24"/>
      <c r="W10890" s="24"/>
      <c r="Z10890" s="24"/>
      <c r="AC10890" s="24"/>
      <c r="AI10890" s="24"/>
      <c r="AL10890" s="24"/>
      <c r="AO10890" s="24"/>
      <c r="AR10890" s="24"/>
      <c r="AU10890" s="24"/>
    </row>
    <row r="10891">
      <c r="J10891" s="18"/>
      <c r="N10891" s="24"/>
      <c r="Q10891" s="24"/>
      <c r="T10891" s="24"/>
      <c r="W10891" s="24"/>
      <c r="Z10891" s="24"/>
      <c r="AC10891" s="24"/>
      <c r="AI10891" s="24"/>
      <c r="AL10891" s="24"/>
      <c r="AO10891" s="24"/>
      <c r="AR10891" s="24"/>
      <c r="AU10891" s="24"/>
    </row>
    <row r="10892">
      <c r="J10892" s="18"/>
      <c r="N10892" s="24"/>
      <c r="Q10892" s="24"/>
      <c r="T10892" s="24"/>
      <c r="W10892" s="24"/>
      <c r="Z10892" s="24"/>
      <c r="AC10892" s="24"/>
      <c r="AI10892" s="24"/>
      <c r="AL10892" s="24"/>
      <c r="AO10892" s="24"/>
      <c r="AR10892" s="24"/>
      <c r="AU10892" s="24"/>
    </row>
    <row r="10893">
      <c r="J10893" s="18"/>
      <c r="N10893" s="24"/>
      <c r="Q10893" s="24"/>
      <c r="T10893" s="24"/>
      <c r="W10893" s="24"/>
      <c r="Z10893" s="24"/>
      <c r="AC10893" s="24"/>
      <c r="AI10893" s="24"/>
      <c r="AL10893" s="24"/>
      <c r="AO10893" s="24"/>
      <c r="AR10893" s="24"/>
      <c r="AU10893" s="24"/>
    </row>
    <row r="10894">
      <c r="J10894" s="18"/>
      <c r="N10894" s="24"/>
      <c r="Q10894" s="24"/>
      <c r="T10894" s="24"/>
      <c r="W10894" s="24"/>
      <c r="Z10894" s="24"/>
      <c r="AC10894" s="24"/>
      <c r="AI10894" s="24"/>
      <c r="AL10894" s="24"/>
      <c r="AO10894" s="24"/>
      <c r="AR10894" s="24"/>
      <c r="AU10894" s="24"/>
    </row>
    <row r="10895">
      <c r="J10895" s="18"/>
      <c r="N10895" s="24"/>
      <c r="Q10895" s="24"/>
      <c r="T10895" s="24"/>
      <c r="W10895" s="24"/>
      <c r="Z10895" s="24"/>
      <c r="AC10895" s="24"/>
      <c r="AI10895" s="24"/>
      <c r="AL10895" s="24"/>
      <c r="AO10895" s="24"/>
      <c r="AR10895" s="24"/>
      <c r="AU10895" s="24"/>
    </row>
    <row r="10896">
      <c r="J10896" s="18"/>
      <c r="N10896" s="24"/>
      <c r="Q10896" s="24"/>
      <c r="T10896" s="24"/>
      <c r="W10896" s="24"/>
      <c r="Z10896" s="24"/>
      <c r="AC10896" s="24"/>
      <c r="AI10896" s="24"/>
      <c r="AL10896" s="24"/>
      <c r="AO10896" s="24"/>
      <c r="AR10896" s="24"/>
      <c r="AU10896" s="24"/>
    </row>
    <row r="10897">
      <c r="J10897" s="18"/>
      <c r="N10897" s="24"/>
      <c r="Q10897" s="24"/>
      <c r="T10897" s="24"/>
      <c r="W10897" s="24"/>
      <c r="Z10897" s="24"/>
      <c r="AC10897" s="24"/>
      <c r="AI10897" s="24"/>
      <c r="AL10897" s="24"/>
      <c r="AO10897" s="24"/>
      <c r="AR10897" s="24"/>
      <c r="AU10897" s="24"/>
    </row>
    <row r="10898">
      <c r="J10898" s="18"/>
      <c r="N10898" s="24"/>
      <c r="Q10898" s="24"/>
      <c r="T10898" s="24"/>
      <c r="W10898" s="24"/>
      <c r="Z10898" s="24"/>
      <c r="AC10898" s="24"/>
      <c r="AI10898" s="24"/>
      <c r="AL10898" s="24"/>
      <c r="AO10898" s="24"/>
      <c r="AR10898" s="24"/>
      <c r="AU10898" s="24"/>
    </row>
    <row r="10899">
      <c r="J10899" s="18"/>
      <c r="N10899" s="24"/>
      <c r="Q10899" s="24"/>
      <c r="T10899" s="24"/>
      <c r="W10899" s="24"/>
      <c r="Z10899" s="24"/>
      <c r="AC10899" s="24"/>
      <c r="AI10899" s="24"/>
      <c r="AL10899" s="24"/>
      <c r="AO10899" s="24"/>
      <c r="AR10899" s="24"/>
      <c r="AU10899" s="24"/>
    </row>
    <row r="10900">
      <c r="J10900" s="18"/>
      <c r="N10900" s="24"/>
      <c r="Q10900" s="24"/>
      <c r="T10900" s="24"/>
      <c r="W10900" s="24"/>
      <c r="Z10900" s="24"/>
      <c r="AC10900" s="24"/>
      <c r="AI10900" s="24"/>
      <c r="AL10900" s="24"/>
      <c r="AO10900" s="24"/>
      <c r="AR10900" s="24"/>
      <c r="AU10900" s="24"/>
    </row>
    <row r="10901">
      <c r="J10901" s="18"/>
      <c r="N10901" s="24"/>
      <c r="Q10901" s="24"/>
      <c r="T10901" s="24"/>
      <c r="W10901" s="24"/>
      <c r="Z10901" s="24"/>
      <c r="AC10901" s="24"/>
      <c r="AI10901" s="24"/>
      <c r="AL10901" s="24"/>
      <c r="AO10901" s="24"/>
      <c r="AR10901" s="24"/>
      <c r="AU10901" s="24"/>
    </row>
    <row r="10902">
      <c r="J10902" s="18"/>
      <c r="N10902" s="24"/>
      <c r="Q10902" s="24"/>
      <c r="T10902" s="24"/>
      <c r="W10902" s="24"/>
      <c r="Z10902" s="24"/>
      <c r="AC10902" s="24"/>
      <c r="AI10902" s="24"/>
      <c r="AL10902" s="24"/>
      <c r="AO10902" s="24"/>
      <c r="AR10902" s="24"/>
      <c r="AU10902" s="24"/>
    </row>
    <row r="10903">
      <c r="J10903" s="18"/>
      <c r="N10903" s="24"/>
      <c r="Q10903" s="24"/>
      <c r="T10903" s="24"/>
      <c r="W10903" s="24"/>
      <c r="Z10903" s="24"/>
      <c r="AC10903" s="24"/>
      <c r="AI10903" s="24"/>
      <c r="AL10903" s="24"/>
      <c r="AO10903" s="24"/>
      <c r="AR10903" s="24"/>
      <c r="AU10903" s="24"/>
    </row>
    <row r="10904">
      <c r="J10904" s="18"/>
      <c r="N10904" s="24"/>
      <c r="Q10904" s="24"/>
      <c r="T10904" s="24"/>
      <c r="W10904" s="24"/>
      <c r="Z10904" s="24"/>
      <c r="AC10904" s="24"/>
      <c r="AI10904" s="24"/>
      <c r="AL10904" s="24"/>
      <c r="AO10904" s="24"/>
      <c r="AR10904" s="24"/>
      <c r="AU10904" s="24"/>
    </row>
    <row r="10905">
      <c r="J10905" s="18"/>
      <c r="N10905" s="24"/>
      <c r="Q10905" s="24"/>
      <c r="T10905" s="24"/>
      <c r="W10905" s="24"/>
      <c r="Z10905" s="24"/>
      <c r="AC10905" s="24"/>
      <c r="AI10905" s="24"/>
      <c r="AL10905" s="24"/>
      <c r="AO10905" s="24"/>
      <c r="AR10905" s="24"/>
      <c r="AU10905" s="24"/>
    </row>
    <row r="10906">
      <c r="J10906" s="18"/>
      <c r="N10906" s="24"/>
      <c r="Q10906" s="24"/>
      <c r="T10906" s="24"/>
      <c r="W10906" s="24"/>
      <c r="Z10906" s="24"/>
      <c r="AC10906" s="24"/>
      <c r="AI10906" s="24"/>
      <c r="AL10906" s="24"/>
      <c r="AO10906" s="24"/>
      <c r="AR10906" s="24"/>
      <c r="AU10906" s="24"/>
    </row>
    <row r="10907">
      <c r="J10907" s="18"/>
      <c r="N10907" s="24"/>
      <c r="Q10907" s="24"/>
      <c r="T10907" s="24"/>
      <c r="W10907" s="24"/>
      <c r="Z10907" s="24"/>
      <c r="AC10907" s="24"/>
      <c r="AI10907" s="24"/>
      <c r="AL10907" s="24"/>
      <c r="AO10907" s="24"/>
      <c r="AR10907" s="24"/>
      <c r="AU10907" s="24"/>
    </row>
    <row r="10908">
      <c r="J10908" s="18"/>
      <c r="N10908" s="24"/>
      <c r="Q10908" s="24"/>
      <c r="T10908" s="24"/>
      <c r="W10908" s="24"/>
      <c r="Z10908" s="24"/>
      <c r="AC10908" s="24"/>
      <c r="AI10908" s="24"/>
      <c r="AL10908" s="24"/>
      <c r="AO10908" s="24"/>
      <c r="AR10908" s="24"/>
      <c r="AU10908" s="24"/>
    </row>
    <row r="10909">
      <c r="J10909" s="18"/>
      <c r="N10909" s="24"/>
      <c r="Q10909" s="24"/>
      <c r="T10909" s="24"/>
      <c r="W10909" s="24"/>
      <c r="Z10909" s="24"/>
      <c r="AC10909" s="24"/>
      <c r="AI10909" s="24"/>
      <c r="AL10909" s="24"/>
      <c r="AO10909" s="24"/>
      <c r="AR10909" s="24"/>
      <c r="AU10909" s="24"/>
    </row>
    <row r="10910">
      <c r="J10910" s="18"/>
      <c r="N10910" s="24"/>
      <c r="Q10910" s="24"/>
      <c r="T10910" s="24"/>
      <c r="W10910" s="24"/>
      <c r="Z10910" s="24"/>
      <c r="AC10910" s="24"/>
      <c r="AI10910" s="24"/>
      <c r="AL10910" s="24"/>
      <c r="AO10910" s="24"/>
      <c r="AR10910" s="24"/>
      <c r="AU10910" s="24"/>
    </row>
    <row r="10911">
      <c r="J10911" s="18"/>
      <c r="N10911" s="24"/>
      <c r="Q10911" s="24"/>
      <c r="T10911" s="24"/>
      <c r="W10911" s="24"/>
      <c r="Z10911" s="24"/>
      <c r="AC10911" s="24"/>
      <c r="AI10911" s="24"/>
      <c r="AL10911" s="24"/>
      <c r="AO10911" s="24"/>
      <c r="AR10911" s="24"/>
      <c r="AU10911" s="24"/>
    </row>
    <row r="10912">
      <c r="J10912" s="18"/>
      <c r="N10912" s="24"/>
      <c r="Q10912" s="24"/>
      <c r="T10912" s="24"/>
      <c r="W10912" s="24"/>
      <c r="Z10912" s="24"/>
      <c r="AC10912" s="24"/>
      <c r="AI10912" s="24"/>
      <c r="AL10912" s="24"/>
      <c r="AO10912" s="24"/>
      <c r="AR10912" s="24"/>
      <c r="AU10912" s="24"/>
    </row>
    <row r="10913">
      <c r="J10913" s="18"/>
      <c r="N10913" s="24"/>
      <c r="Q10913" s="24"/>
      <c r="T10913" s="24"/>
      <c r="W10913" s="24"/>
      <c r="Z10913" s="24"/>
      <c r="AC10913" s="24"/>
      <c r="AI10913" s="24"/>
      <c r="AL10913" s="24"/>
      <c r="AO10913" s="24"/>
      <c r="AR10913" s="24"/>
      <c r="AU10913" s="24"/>
    </row>
    <row r="10914">
      <c r="J10914" s="18"/>
      <c r="N10914" s="24"/>
      <c r="Q10914" s="24"/>
      <c r="T10914" s="24"/>
      <c r="W10914" s="24"/>
      <c r="Z10914" s="24"/>
      <c r="AC10914" s="24"/>
      <c r="AI10914" s="24"/>
      <c r="AL10914" s="24"/>
      <c r="AO10914" s="24"/>
      <c r="AR10914" s="24"/>
      <c r="AU10914" s="24"/>
    </row>
    <row r="10915">
      <c r="J10915" s="18"/>
      <c r="N10915" s="24"/>
      <c r="Q10915" s="24"/>
      <c r="T10915" s="24"/>
      <c r="W10915" s="24"/>
      <c r="Z10915" s="24"/>
      <c r="AC10915" s="24"/>
      <c r="AI10915" s="24"/>
      <c r="AL10915" s="24"/>
      <c r="AO10915" s="24"/>
      <c r="AR10915" s="24"/>
      <c r="AU10915" s="24"/>
    </row>
    <row r="10916">
      <c r="J10916" s="18"/>
      <c r="N10916" s="24"/>
      <c r="Q10916" s="24"/>
      <c r="T10916" s="24"/>
      <c r="W10916" s="24"/>
      <c r="Z10916" s="24"/>
      <c r="AC10916" s="24"/>
      <c r="AI10916" s="24"/>
      <c r="AL10916" s="24"/>
      <c r="AO10916" s="24"/>
      <c r="AR10916" s="24"/>
      <c r="AU10916" s="24"/>
    </row>
    <row r="10917">
      <c r="J10917" s="18"/>
      <c r="N10917" s="24"/>
      <c r="Q10917" s="24"/>
      <c r="T10917" s="24"/>
      <c r="W10917" s="24"/>
      <c r="Z10917" s="24"/>
      <c r="AC10917" s="24"/>
      <c r="AI10917" s="24"/>
      <c r="AL10917" s="24"/>
      <c r="AO10917" s="24"/>
      <c r="AR10917" s="24"/>
      <c r="AU10917" s="24"/>
    </row>
    <row r="10918">
      <c r="J10918" s="18"/>
      <c r="N10918" s="24"/>
      <c r="Q10918" s="24"/>
      <c r="T10918" s="24"/>
      <c r="W10918" s="24"/>
      <c r="Z10918" s="24"/>
      <c r="AC10918" s="24"/>
      <c r="AI10918" s="24"/>
      <c r="AL10918" s="24"/>
      <c r="AO10918" s="24"/>
      <c r="AR10918" s="24"/>
      <c r="AU10918" s="24"/>
    </row>
    <row r="10919">
      <c r="J10919" s="18"/>
      <c r="N10919" s="24"/>
      <c r="Q10919" s="24"/>
      <c r="T10919" s="24"/>
      <c r="W10919" s="24"/>
      <c r="Z10919" s="24"/>
      <c r="AC10919" s="24"/>
      <c r="AI10919" s="24"/>
      <c r="AL10919" s="24"/>
      <c r="AO10919" s="24"/>
      <c r="AR10919" s="24"/>
      <c r="AU10919" s="24"/>
    </row>
    <row r="10920">
      <c r="J10920" s="18"/>
      <c r="N10920" s="24"/>
      <c r="Q10920" s="24"/>
      <c r="T10920" s="24"/>
      <c r="W10920" s="24"/>
      <c r="Z10920" s="24"/>
      <c r="AC10920" s="24"/>
      <c r="AI10920" s="24"/>
      <c r="AL10920" s="24"/>
      <c r="AO10920" s="24"/>
      <c r="AR10920" s="24"/>
      <c r="AU10920" s="24"/>
    </row>
    <row r="10921">
      <c r="J10921" s="18"/>
      <c r="N10921" s="24"/>
      <c r="Q10921" s="24"/>
      <c r="T10921" s="24"/>
      <c r="W10921" s="24"/>
      <c r="Z10921" s="24"/>
      <c r="AC10921" s="24"/>
      <c r="AI10921" s="24"/>
      <c r="AL10921" s="24"/>
      <c r="AO10921" s="24"/>
      <c r="AR10921" s="24"/>
      <c r="AU10921" s="24"/>
    </row>
    <row r="10922">
      <c r="J10922" s="18"/>
      <c r="N10922" s="24"/>
      <c r="Q10922" s="24"/>
      <c r="T10922" s="24"/>
      <c r="W10922" s="24"/>
      <c r="Z10922" s="24"/>
      <c r="AC10922" s="24"/>
      <c r="AI10922" s="24"/>
      <c r="AL10922" s="24"/>
      <c r="AO10922" s="24"/>
      <c r="AR10922" s="24"/>
      <c r="AU10922" s="24"/>
    </row>
    <row r="10923">
      <c r="J10923" s="18"/>
      <c r="N10923" s="24"/>
      <c r="Q10923" s="24"/>
      <c r="T10923" s="24"/>
      <c r="W10923" s="24"/>
      <c r="Z10923" s="24"/>
      <c r="AC10923" s="24"/>
      <c r="AI10923" s="24"/>
      <c r="AL10923" s="24"/>
      <c r="AO10923" s="24"/>
      <c r="AR10923" s="24"/>
      <c r="AU10923" s="24"/>
    </row>
    <row r="10924">
      <c r="J10924" s="18"/>
      <c r="N10924" s="24"/>
      <c r="Q10924" s="24"/>
      <c r="T10924" s="24"/>
      <c r="W10924" s="24"/>
      <c r="Z10924" s="24"/>
      <c r="AC10924" s="24"/>
      <c r="AI10924" s="24"/>
      <c r="AL10924" s="24"/>
      <c r="AO10924" s="24"/>
      <c r="AR10924" s="24"/>
      <c r="AU10924" s="24"/>
    </row>
    <row r="10925">
      <c r="J10925" s="18"/>
      <c r="N10925" s="24"/>
      <c r="Q10925" s="24"/>
      <c r="T10925" s="24"/>
      <c r="W10925" s="24"/>
      <c r="Z10925" s="24"/>
      <c r="AC10925" s="24"/>
      <c r="AI10925" s="24"/>
      <c r="AL10925" s="24"/>
      <c r="AO10925" s="24"/>
      <c r="AR10925" s="24"/>
      <c r="AU10925" s="24"/>
    </row>
    <row r="10926">
      <c r="J10926" s="18"/>
      <c r="N10926" s="24"/>
      <c r="Q10926" s="24"/>
      <c r="T10926" s="24"/>
      <c r="W10926" s="24"/>
      <c r="Z10926" s="24"/>
      <c r="AC10926" s="24"/>
      <c r="AI10926" s="24"/>
      <c r="AL10926" s="24"/>
      <c r="AO10926" s="24"/>
      <c r="AR10926" s="24"/>
      <c r="AU10926" s="24"/>
    </row>
    <row r="10927">
      <c r="J10927" s="18"/>
      <c r="N10927" s="24"/>
      <c r="Q10927" s="24"/>
      <c r="T10927" s="24"/>
      <c r="W10927" s="24"/>
      <c r="Z10927" s="24"/>
      <c r="AC10927" s="24"/>
      <c r="AI10927" s="24"/>
      <c r="AL10927" s="24"/>
      <c r="AO10927" s="24"/>
      <c r="AR10927" s="24"/>
      <c r="AU10927" s="24"/>
    </row>
    <row r="10928">
      <c r="J10928" s="18"/>
      <c r="N10928" s="24"/>
      <c r="Q10928" s="24"/>
      <c r="T10928" s="24"/>
      <c r="W10928" s="24"/>
      <c r="Z10928" s="24"/>
      <c r="AC10928" s="24"/>
      <c r="AI10928" s="24"/>
      <c r="AL10928" s="24"/>
      <c r="AO10928" s="24"/>
      <c r="AR10928" s="24"/>
      <c r="AU10928" s="24"/>
    </row>
    <row r="10929">
      <c r="J10929" s="18"/>
      <c r="N10929" s="24"/>
      <c r="Q10929" s="24"/>
      <c r="T10929" s="24"/>
      <c r="W10929" s="24"/>
      <c r="Z10929" s="24"/>
      <c r="AC10929" s="24"/>
      <c r="AI10929" s="24"/>
      <c r="AL10929" s="24"/>
      <c r="AO10929" s="24"/>
      <c r="AR10929" s="24"/>
      <c r="AU10929" s="24"/>
    </row>
    <row r="10930">
      <c r="J10930" s="18"/>
      <c r="N10930" s="24"/>
      <c r="Q10930" s="24"/>
      <c r="T10930" s="24"/>
      <c r="W10930" s="24"/>
      <c r="Z10930" s="24"/>
      <c r="AC10930" s="24"/>
      <c r="AI10930" s="24"/>
      <c r="AL10930" s="24"/>
      <c r="AO10930" s="24"/>
      <c r="AR10930" s="24"/>
      <c r="AU10930" s="24"/>
    </row>
    <row r="10931">
      <c r="J10931" s="18"/>
      <c r="N10931" s="24"/>
      <c r="Q10931" s="24"/>
      <c r="T10931" s="24"/>
      <c r="W10931" s="24"/>
      <c r="Z10931" s="24"/>
      <c r="AC10931" s="24"/>
      <c r="AI10931" s="24"/>
      <c r="AL10931" s="24"/>
      <c r="AO10931" s="24"/>
      <c r="AR10931" s="24"/>
      <c r="AU10931" s="24"/>
    </row>
    <row r="10932">
      <c r="J10932" s="18"/>
      <c r="N10932" s="24"/>
      <c r="Q10932" s="24"/>
      <c r="T10932" s="24"/>
      <c r="W10932" s="24"/>
      <c r="Z10932" s="24"/>
      <c r="AC10932" s="24"/>
      <c r="AI10932" s="24"/>
      <c r="AL10932" s="24"/>
      <c r="AO10932" s="24"/>
      <c r="AR10932" s="24"/>
      <c r="AU10932" s="24"/>
    </row>
    <row r="10933">
      <c r="J10933" s="18"/>
      <c r="N10933" s="24"/>
      <c r="Q10933" s="24"/>
      <c r="T10933" s="24"/>
      <c r="W10933" s="24"/>
      <c r="Z10933" s="24"/>
      <c r="AC10933" s="24"/>
      <c r="AI10933" s="24"/>
      <c r="AL10933" s="24"/>
      <c r="AO10933" s="24"/>
      <c r="AR10933" s="24"/>
      <c r="AU10933" s="24"/>
    </row>
    <row r="10934">
      <c r="J10934" s="18"/>
      <c r="N10934" s="24"/>
      <c r="Q10934" s="24"/>
      <c r="T10934" s="24"/>
      <c r="W10934" s="24"/>
      <c r="Z10934" s="24"/>
      <c r="AC10934" s="24"/>
      <c r="AI10934" s="24"/>
      <c r="AL10934" s="24"/>
      <c r="AO10934" s="24"/>
      <c r="AR10934" s="24"/>
      <c r="AU10934" s="24"/>
    </row>
    <row r="10935">
      <c r="J10935" s="18"/>
      <c r="N10935" s="24"/>
      <c r="Q10935" s="24"/>
      <c r="T10935" s="24"/>
      <c r="W10935" s="24"/>
      <c r="Z10935" s="24"/>
      <c r="AC10935" s="24"/>
      <c r="AI10935" s="24"/>
      <c r="AL10935" s="24"/>
      <c r="AO10935" s="24"/>
      <c r="AR10935" s="24"/>
      <c r="AU10935" s="24"/>
    </row>
    <row r="10936">
      <c r="J10936" s="18"/>
      <c r="N10936" s="24"/>
      <c r="Q10936" s="24"/>
      <c r="T10936" s="24"/>
      <c r="W10936" s="24"/>
      <c r="Z10936" s="24"/>
      <c r="AC10936" s="24"/>
      <c r="AI10936" s="24"/>
      <c r="AL10936" s="24"/>
      <c r="AO10936" s="24"/>
      <c r="AR10936" s="24"/>
      <c r="AU10936" s="24"/>
    </row>
    <row r="10937">
      <c r="J10937" s="18"/>
      <c r="N10937" s="24"/>
      <c r="Q10937" s="24"/>
      <c r="T10937" s="24"/>
      <c r="W10937" s="24"/>
      <c r="Z10937" s="24"/>
      <c r="AC10937" s="24"/>
      <c r="AI10937" s="24"/>
      <c r="AL10937" s="24"/>
      <c r="AO10937" s="24"/>
      <c r="AR10937" s="24"/>
      <c r="AU10937" s="24"/>
    </row>
    <row r="10938">
      <c r="J10938" s="18"/>
      <c r="N10938" s="24"/>
      <c r="Q10938" s="24"/>
      <c r="T10938" s="24"/>
      <c r="W10938" s="24"/>
      <c r="Z10938" s="24"/>
      <c r="AC10938" s="24"/>
      <c r="AI10938" s="24"/>
      <c r="AL10938" s="24"/>
      <c r="AO10938" s="24"/>
      <c r="AR10938" s="24"/>
      <c r="AU10938" s="24"/>
    </row>
    <row r="10939">
      <c r="J10939" s="18"/>
      <c r="N10939" s="24"/>
      <c r="Q10939" s="24"/>
      <c r="T10939" s="24"/>
      <c r="W10939" s="24"/>
      <c r="Z10939" s="24"/>
      <c r="AC10939" s="24"/>
      <c r="AI10939" s="24"/>
      <c r="AL10939" s="24"/>
      <c r="AO10939" s="24"/>
      <c r="AR10939" s="24"/>
      <c r="AU10939" s="24"/>
    </row>
    <row r="10940">
      <c r="J10940" s="18"/>
      <c r="N10940" s="24"/>
      <c r="Q10940" s="24"/>
      <c r="T10940" s="24"/>
      <c r="W10940" s="24"/>
      <c r="Z10940" s="24"/>
      <c r="AC10940" s="24"/>
      <c r="AI10940" s="24"/>
      <c r="AL10940" s="24"/>
      <c r="AO10940" s="24"/>
      <c r="AR10940" s="24"/>
      <c r="AU10940" s="24"/>
    </row>
    <row r="10941">
      <c r="J10941" s="18"/>
      <c r="N10941" s="24"/>
      <c r="Q10941" s="24"/>
      <c r="T10941" s="24"/>
      <c r="W10941" s="24"/>
      <c r="Z10941" s="24"/>
      <c r="AC10941" s="24"/>
      <c r="AI10941" s="24"/>
      <c r="AL10941" s="24"/>
      <c r="AO10941" s="24"/>
      <c r="AR10941" s="24"/>
      <c r="AU10941" s="24"/>
    </row>
    <row r="10942">
      <c r="J10942" s="18"/>
      <c r="N10942" s="24"/>
      <c r="Q10942" s="24"/>
      <c r="T10942" s="24"/>
      <c r="W10942" s="24"/>
      <c r="Z10942" s="24"/>
      <c r="AC10942" s="24"/>
      <c r="AI10942" s="24"/>
      <c r="AL10942" s="24"/>
      <c r="AO10942" s="24"/>
      <c r="AR10942" s="24"/>
      <c r="AU10942" s="24"/>
    </row>
    <row r="10943">
      <c r="J10943" s="18"/>
      <c r="N10943" s="24"/>
      <c r="Q10943" s="24"/>
      <c r="T10943" s="24"/>
      <c r="W10943" s="24"/>
      <c r="Z10943" s="24"/>
      <c r="AC10943" s="24"/>
      <c r="AI10943" s="24"/>
      <c r="AL10943" s="24"/>
      <c r="AO10943" s="24"/>
      <c r="AR10943" s="24"/>
      <c r="AU10943" s="24"/>
    </row>
    <row r="10944">
      <c r="J10944" s="18"/>
      <c r="N10944" s="24"/>
      <c r="Q10944" s="24"/>
      <c r="T10944" s="24"/>
      <c r="W10944" s="24"/>
      <c r="Z10944" s="24"/>
      <c r="AC10944" s="24"/>
      <c r="AI10944" s="24"/>
      <c r="AL10944" s="24"/>
      <c r="AO10944" s="24"/>
      <c r="AR10944" s="24"/>
      <c r="AU10944" s="24"/>
    </row>
    <row r="10945">
      <c r="J10945" s="18"/>
      <c r="N10945" s="24"/>
      <c r="Q10945" s="24"/>
      <c r="T10945" s="24"/>
      <c r="W10945" s="24"/>
      <c r="Z10945" s="24"/>
      <c r="AC10945" s="24"/>
      <c r="AI10945" s="24"/>
      <c r="AL10945" s="24"/>
      <c r="AO10945" s="24"/>
      <c r="AR10945" s="24"/>
      <c r="AU10945" s="24"/>
    </row>
    <row r="10946">
      <c r="J10946" s="18"/>
      <c r="N10946" s="24"/>
      <c r="Q10946" s="24"/>
      <c r="T10946" s="24"/>
      <c r="W10946" s="24"/>
      <c r="Z10946" s="24"/>
      <c r="AC10946" s="24"/>
      <c r="AI10946" s="24"/>
      <c r="AL10946" s="24"/>
      <c r="AO10946" s="24"/>
      <c r="AR10946" s="24"/>
      <c r="AU10946" s="24"/>
    </row>
    <row r="10947">
      <c r="J10947" s="18"/>
      <c r="N10947" s="24"/>
      <c r="Q10947" s="24"/>
      <c r="T10947" s="24"/>
      <c r="W10947" s="24"/>
      <c r="Z10947" s="24"/>
      <c r="AC10947" s="24"/>
      <c r="AI10947" s="24"/>
      <c r="AL10947" s="24"/>
      <c r="AO10947" s="24"/>
      <c r="AR10947" s="24"/>
      <c r="AU10947" s="24"/>
    </row>
    <row r="10948">
      <c r="J10948" s="18"/>
      <c r="N10948" s="24"/>
      <c r="Q10948" s="24"/>
      <c r="T10948" s="24"/>
      <c r="W10948" s="24"/>
      <c r="Z10948" s="24"/>
      <c r="AC10948" s="24"/>
      <c r="AI10948" s="24"/>
      <c r="AL10948" s="24"/>
      <c r="AO10948" s="24"/>
      <c r="AR10948" s="24"/>
      <c r="AU10948" s="24"/>
    </row>
    <row r="10949">
      <c r="J10949" s="18"/>
      <c r="N10949" s="24"/>
      <c r="Q10949" s="24"/>
      <c r="T10949" s="24"/>
      <c r="W10949" s="24"/>
      <c r="Z10949" s="24"/>
      <c r="AC10949" s="24"/>
      <c r="AI10949" s="24"/>
      <c r="AL10949" s="24"/>
      <c r="AO10949" s="24"/>
      <c r="AR10949" s="24"/>
      <c r="AU10949" s="24"/>
    </row>
    <row r="10950">
      <c r="J10950" s="18"/>
      <c r="N10950" s="24"/>
      <c r="Q10950" s="24"/>
      <c r="T10950" s="24"/>
      <c r="W10950" s="24"/>
      <c r="Z10950" s="24"/>
      <c r="AC10950" s="24"/>
      <c r="AI10950" s="24"/>
      <c r="AL10950" s="24"/>
      <c r="AO10950" s="24"/>
      <c r="AR10950" s="24"/>
      <c r="AU10950" s="24"/>
    </row>
    <row r="10951">
      <c r="J10951" s="18"/>
      <c r="N10951" s="24"/>
      <c r="Q10951" s="24"/>
      <c r="T10951" s="24"/>
      <c r="W10951" s="24"/>
      <c r="Z10951" s="24"/>
      <c r="AC10951" s="24"/>
      <c r="AI10951" s="24"/>
      <c r="AL10951" s="24"/>
      <c r="AO10951" s="24"/>
      <c r="AR10951" s="24"/>
      <c r="AU10951" s="24"/>
    </row>
    <row r="10952">
      <c r="J10952" s="18"/>
      <c r="N10952" s="24"/>
      <c r="Q10952" s="24"/>
      <c r="T10952" s="24"/>
      <c r="W10952" s="24"/>
      <c r="Z10952" s="24"/>
      <c r="AC10952" s="24"/>
      <c r="AI10952" s="24"/>
      <c r="AL10952" s="24"/>
      <c r="AO10952" s="24"/>
      <c r="AR10952" s="24"/>
      <c r="AU10952" s="24"/>
    </row>
    <row r="10953">
      <c r="J10953" s="18"/>
      <c r="N10953" s="24"/>
      <c r="Q10953" s="24"/>
      <c r="T10953" s="24"/>
      <c r="W10953" s="24"/>
      <c r="Z10953" s="24"/>
      <c r="AC10953" s="24"/>
      <c r="AI10953" s="24"/>
      <c r="AL10953" s="24"/>
      <c r="AO10953" s="24"/>
      <c r="AR10953" s="24"/>
      <c r="AU10953" s="24"/>
    </row>
    <row r="10954">
      <c r="J10954" s="18"/>
      <c r="N10954" s="24"/>
      <c r="Q10954" s="24"/>
      <c r="T10954" s="24"/>
      <c r="W10954" s="24"/>
      <c r="Z10954" s="24"/>
      <c r="AC10954" s="24"/>
      <c r="AI10954" s="24"/>
      <c r="AL10954" s="24"/>
      <c r="AO10954" s="24"/>
      <c r="AR10954" s="24"/>
      <c r="AU10954" s="24"/>
    </row>
    <row r="10955">
      <c r="J10955" s="18"/>
      <c r="N10955" s="24"/>
      <c r="Q10955" s="24"/>
      <c r="T10955" s="24"/>
      <c r="W10955" s="24"/>
      <c r="Z10955" s="24"/>
      <c r="AC10955" s="24"/>
      <c r="AI10955" s="24"/>
      <c r="AL10955" s="24"/>
      <c r="AO10955" s="24"/>
      <c r="AR10955" s="24"/>
      <c r="AU10955" s="24"/>
    </row>
    <row r="10956">
      <c r="J10956" s="18"/>
      <c r="N10956" s="24"/>
      <c r="Q10956" s="24"/>
      <c r="T10956" s="24"/>
      <c r="W10956" s="24"/>
      <c r="Z10956" s="24"/>
      <c r="AC10956" s="24"/>
      <c r="AI10956" s="24"/>
      <c r="AL10956" s="24"/>
      <c r="AO10956" s="24"/>
      <c r="AR10956" s="24"/>
      <c r="AU10956" s="24"/>
    </row>
    <row r="10957">
      <c r="J10957" s="18"/>
      <c r="N10957" s="24"/>
      <c r="Q10957" s="24"/>
      <c r="T10957" s="24"/>
      <c r="W10957" s="24"/>
      <c r="Z10957" s="24"/>
      <c r="AC10957" s="24"/>
      <c r="AI10957" s="24"/>
      <c r="AL10957" s="24"/>
      <c r="AO10957" s="24"/>
      <c r="AR10957" s="24"/>
      <c r="AU10957" s="24"/>
    </row>
    <row r="10958">
      <c r="J10958" s="18"/>
      <c r="N10958" s="24"/>
      <c r="Q10958" s="24"/>
      <c r="T10958" s="24"/>
      <c r="W10958" s="24"/>
      <c r="Z10958" s="24"/>
      <c r="AC10958" s="24"/>
      <c r="AI10958" s="24"/>
      <c r="AL10958" s="24"/>
      <c r="AO10958" s="24"/>
      <c r="AR10958" s="24"/>
      <c r="AU10958" s="24"/>
    </row>
    <row r="10959">
      <c r="J10959" s="18"/>
      <c r="N10959" s="24"/>
      <c r="Q10959" s="24"/>
      <c r="T10959" s="24"/>
      <c r="W10959" s="24"/>
      <c r="Z10959" s="24"/>
      <c r="AC10959" s="24"/>
      <c r="AI10959" s="24"/>
      <c r="AL10959" s="24"/>
      <c r="AO10959" s="24"/>
      <c r="AR10959" s="24"/>
      <c r="AU10959" s="24"/>
    </row>
    <row r="10960">
      <c r="J10960" s="18"/>
      <c r="N10960" s="24"/>
      <c r="Q10960" s="24"/>
      <c r="T10960" s="24"/>
      <c r="W10960" s="24"/>
      <c r="Z10960" s="24"/>
      <c r="AC10960" s="24"/>
      <c r="AI10960" s="24"/>
      <c r="AL10960" s="24"/>
      <c r="AO10960" s="24"/>
      <c r="AR10960" s="24"/>
      <c r="AU10960" s="24"/>
    </row>
    <row r="10961">
      <c r="J10961" s="18"/>
      <c r="N10961" s="24"/>
      <c r="Q10961" s="24"/>
      <c r="T10961" s="24"/>
      <c r="W10961" s="24"/>
      <c r="Z10961" s="24"/>
      <c r="AC10961" s="24"/>
      <c r="AI10961" s="24"/>
      <c r="AL10961" s="24"/>
      <c r="AO10961" s="24"/>
      <c r="AR10961" s="24"/>
      <c r="AU10961" s="24"/>
    </row>
    <row r="10962">
      <c r="J10962" s="18"/>
      <c r="N10962" s="24"/>
      <c r="Q10962" s="24"/>
      <c r="T10962" s="24"/>
      <c r="W10962" s="24"/>
      <c r="Z10962" s="24"/>
      <c r="AC10962" s="24"/>
      <c r="AI10962" s="24"/>
      <c r="AL10962" s="24"/>
      <c r="AO10962" s="24"/>
      <c r="AR10962" s="24"/>
      <c r="AU10962" s="24"/>
    </row>
    <row r="10963">
      <c r="J10963" s="18"/>
      <c r="N10963" s="24"/>
      <c r="Q10963" s="24"/>
      <c r="T10963" s="24"/>
      <c r="W10963" s="24"/>
      <c r="Z10963" s="24"/>
      <c r="AC10963" s="24"/>
      <c r="AI10963" s="24"/>
      <c r="AL10963" s="24"/>
      <c r="AO10963" s="24"/>
      <c r="AR10963" s="24"/>
      <c r="AU10963" s="24"/>
    </row>
    <row r="10964">
      <c r="J10964" s="18"/>
      <c r="N10964" s="24"/>
      <c r="Q10964" s="24"/>
      <c r="T10964" s="24"/>
      <c r="W10964" s="24"/>
      <c r="Z10964" s="24"/>
      <c r="AC10964" s="24"/>
      <c r="AI10964" s="24"/>
      <c r="AL10964" s="24"/>
      <c r="AO10964" s="24"/>
      <c r="AR10964" s="24"/>
      <c r="AU10964" s="24"/>
    </row>
    <row r="10965">
      <c r="J10965" s="18"/>
      <c r="N10965" s="24"/>
      <c r="Q10965" s="24"/>
      <c r="T10965" s="24"/>
      <c r="W10965" s="24"/>
      <c r="Z10965" s="24"/>
      <c r="AC10965" s="24"/>
      <c r="AI10965" s="24"/>
      <c r="AL10965" s="24"/>
      <c r="AO10965" s="24"/>
      <c r="AR10965" s="24"/>
      <c r="AU10965" s="24"/>
    </row>
    <row r="10966">
      <c r="J10966" s="18"/>
      <c r="N10966" s="24"/>
      <c r="Q10966" s="24"/>
      <c r="T10966" s="24"/>
      <c r="W10966" s="24"/>
      <c r="Z10966" s="24"/>
      <c r="AC10966" s="24"/>
      <c r="AI10966" s="24"/>
      <c r="AL10966" s="24"/>
      <c r="AO10966" s="24"/>
      <c r="AR10966" s="24"/>
      <c r="AU10966" s="24"/>
    </row>
    <row r="10967">
      <c r="J10967" s="18"/>
      <c r="N10967" s="24"/>
      <c r="Q10967" s="24"/>
      <c r="T10967" s="24"/>
      <c r="W10967" s="24"/>
      <c r="Z10967" s="24"/>
      <c r="AC10967" s="24"/>
      <c r="AI10967" s="24"/>
      <c r="AL10967" s="24"/>
      <c r="AO10967" s="24"/>
      <c r="AR10967" s="24"/>
      <c r="AU10967" s="24"/>
    </row>
    <row r="10968">
      <c r="J10968" s="18"/>
      <c r="N10968" s="24"/>
      <c r="Q10968" s="24"/>
      <c r="T10968" s="24"/>
      <c r="W10968" s="24"/>
      <c r="Z10968" s="24"/>
      <c r="AC10968" s="24"/>
      <c r="AI10968" s="24"/>
      <c r="AL10968" s="24"/>
      <c r="AO10968" s="24"/>
      <c r="AR10968" s="24"/>
      <c r="AU10968" s="24"/>
    </row>
    <row r="10969">
      <c r="J10969" s="18"/>
      <c r="N10969" s="24"/>
      <c r="Q10969" s="24"/>
      <c r="T10969" s="24"/>
      <c r="W10969" s="24"/>
      <c r="Z10969" s="24"/>
      <c r="AC10969" s="24"/>
      <c r="AI10969" s="24"/>
      <c r="AL10969" s="24"/>
      <c r="AO10969" s="24"/>
      <c r="AR10969" s="24"/>
      <c r="AU10969" s="24"/>
    </row>
    <row r="10970">
      <c r="J10970" s="18"/>
      <c r="N10970" s="24"/>
      <c r="Q10970" s="24"/>
      <c r="T10970" s="24"/>
      <c r="W10970" s="24"/>
      <c r="Z10970" s="24"/>
      <c r="AC10970" s="24"/>
      <c r="AI10970" s="24"/>
      <c r="AL10970" s="24"/>
      <c r="AO10970" s="24"/>
      <c r="AR10970" s="24"/>
      <c r="AU10970" s="24"/>
    </row>
    <row r="10971">
      <c r="J10971" s="18"/>
      <c r="N10971" s="24"/>
      <c r="Q10971" s="24"/>
      <c r="T10971" s="24"/>
      <c r="W10971" s="24"/>
      <c r="Z10971" s="24"/>
      <c r="AC10971" s="24"/>
      <c r="AI10971" s="24"/>
      <c r="AL10971" s="24"/>
      <c r="AO10971" s="24"/>
      <c r="AR10971" s="24"/>
      <c r="AU10971" s="24"/>
    </row>
    <row r="10972">
      <c r="J10972" s="18"/>
      <c r="N10972" s="24"/>
      <c r="Q10972" s="24"/>
      <c r="T10972" s="24"/>
      <c r="W10972" s="24"/>
      <c r="Z10972" s="24"/>
      <c r="AC10972" s="24"/>
      <c r="AI10972" s="24"/>
      <c r="AL10972" s="24"/>
      <c r="AO10972" s="24"/>
      <c r="AR10972" s="24"/>
      <c r="AU10972" s="24"/>
    </row>
    <row r="10973">
      <c r="J10973" s="18"/>
      <c r="N10973" s="24"/>
      <c r="Q10973" s="24"/>
      <c r="T10973" s="24"/>
      <c r="W10973" s="24"/>
      <c r="Z10973" s="24"/>
      <c r="AC10973" s="24"/>
      <c r="AI10973" s="24"/>
      <c r="AL10973" s="24"/>
      <c r="AO10973" s="24"/>
      <c r="AR10973" s="24"/>
      <c r="AU10973" s="24"/>
    </row>
    <row r="10974">
      <c r="J10974" s="18"/>
      <c r="N10974" s="24"/>
      <c r="Q10974" s="24"/>
      <c r="T10974" s="24"/>
      <c r="W10974" s="24"/>
      <c r="Z10974" s="24"/>
      <c r="AC10974" s="24"/>
      <c r="AI10974" s="24"/>
      <c r="AL10974" s="24"/>
      <c r="AO10974" s="24"/>
      <c r="AR10974" s="24"/>
      <c r="AU10974" s="24"/>
    </row>
    <row r="10975">
      <c r="J10975" s="18"/>
      <c r="N10975" s="24"/>
      <c r="Q10975" s="24"/>
      <c r="T10975" s="24"/>
      <c r="W10975" s="24"/>
      <c r="Z10975" s="24"/>
      <c r="AC10975" s="24"/>
      <c r="AI10975" s="24"/>
      <c r="AL10975" s="24"/>
      <c r="AO10975" s="24"/>
      <c r="AR10975" s="24"/>
      <c r="AU10975" s="24"/>
    </row>
    <row r="10976">
      <c r="J10976" s="18"/>
      <c r="N10976" s="24"/>
      <c r="Q10976" s="24"/>
      <c r="T10976" s="24"/>
      <c r="W10976" s="24"/>
      <c r="Z10976" s="24"/>
      <c r="AC10976" s="24"/>
      <c r="AI10976" s="24"/>
      <c r="AL10976" s="24"/>
      <c r="AO10976" s="24"/>
      <c r="AR10976" s="24"/>
      <c r="AU10976" s="24"/>
    </row>
    <row r="10977">
      <c r="J10977" s="18"/>
      <c r="N10977" s="24"/>
      <c r="Q10977" s="24"/>
      <c r="T10977" s="24"/>
      <c r="W10977" s="24"/>
      <c r="Z10977" s="24"/>
      <c r="AC10977" s="24"/>
      <c r="AI10977" s="24"/>
      <c r="AL10977" s="24"/>
      <c r="AO10977" s="24"/>
      <c r="AR10977" s="24"/>
      <c r="AU10977" s="24"/>
    </row>
    <row r="10978">
      <c r="J10978" s="18"/>
      <c r="N10978" s="24"/>
      <c r="Q10978" s="24"/>
      <c r="T10978" s="24"/>
      <c r="W10978" s="24"/>
      <c r="Z10978" s="24"/>
      <c r="AC10978" s="24"/>
      <c r="AI10978" s="24"/>
      <c r="AL10978" s="24"/>
      <c r="AO10978" s="24"/>
      <c r="AR10978" s="24"/>
      <c r="AU10978" s="24"/>
    </row>
    <row r="10979">
      <c r="J10979" s="18"/>
      <c r="N10979" s="24"/>
      <c r="Q10979" s="24"/>
      <c r="T10979" s="24"/>
      <c r="W10979" s="24"/>
      <c r="Z10979" s="24"/>
      <c r="AC10979" s="24"/>
      <c r="AI10979" s="24"/>
      <c r="AL10979" s="24"/>
      <c r="AO10979" s="24"/>
      <c r="AR10979" s="24"/>
      <c r="AU10979" s="24"/>
    </row>
    <row r="10980">
      <c r="J10980" s="18"/>
      <c r="N10980" s="24"/>
      <c r="Q10980" s="24"/>
      <c r="T10980" s="24"/>
      <c r="W10980" s="24"/>
      <c r="Z10980" s="24"/>
      <c r="AC10980" s="24"/>
      <c r="AI10980" s="24"/>
      <c r="AL10980" s="24"/>
      <c r="AO10980" s="24"/>
      <c r="AR10980" s="24"/>
      <c r="AU10980" s="24"/>
    </row>
    <row r="10981">
      <c r="J10981" s="18"/>
      <c r="N10981" s="24"/>
      <c r="Q10981" s="24"/>
      <c r="T10981" s="24"/>
      <c r="W10981" s="24"/>
      <c r="Z10981" s="24"/>
      <c r="AC10981" s="24"/>
      <c r="AI10981" s="24"/>
      <c r="AL10981" s="24"/>
      <c r="AO10981" s="24"/>
      <c r="AR10981" s="24"/>
      <c r="AU10981" s="24"/>
    </row>
    <row r="10982">
      <c r="J10982" s="18"/>
      <c r="N10982" s="24"/>
      <c r="Q10982" s="24"/>
      <c r="T10982" s="24"/>
      <c r="W10982" s="24"/>
      <c r="Z10982" s="24"/>
      <c r="AC10982" s="24"/>
      <c r="AI10982" s="24"/>
      <c r="AL10982" s="24"/>
      <c r="AO10982" s="24"/>
      <c r="AR10982" s="24"/>
      <c r="AU10982" s="24"/>
    </row>
    <row r="10983">
      <c r="J10983" s="18"/>
      <c r="N10983" s="24"/>
      <c r="Q10983" s="24"/>
      <c r="T10983" s="24"/>
      <c r="W10983" s="24"/>
      <c r="Z10983" s="24"/>
      <c r="AC10983" s="24"/>
      <c r="AI10983" s="24"/>
      <c r="AL10983" s="24"/>
      <c r="AO10983" s="24"/>
      <c r="AR10983" s="24"/>
      <c r="AU10983" s="24"/>
    </row>
    <row r="10984">
      <c r="J10984" s="18"/>
      <c r="N10984" s="24"/>
      <c r="Q10984" s="24"/>
      <c r="T10984" s="24"/>
      <c r="W10984" s="24"/>
      <c r="Z10984" s="24"/>
      <c r="AC10984" s="24"/>
      <c r="AI10984" s="24"/>
      <c r="AL10984" s="24"/>
      <c r="AO10984" s="24"/>
      <c r="AR10984" s="24"/>
      <c r="AU10984" s="24"/>
    </row>
    <row r="10985">
      <c r="J10985" s="18"/>
      <c r="N10985" s="24"/>
      <c r="Q10985" s="24"/>
      <c r="T10985" s="24"/>
      <c r="W10985" s="24"/>
      <c r="Z10985" s="24"/>
      <c r="AC10985" s="24"/>
      <c r="AI10985" s="24"/>
      <c r="AL10985" s="24"/>
      <c r="AO10985" s="24"/>
      <c r="AR10985" s="24"/>
      <c r="AU10985" s="24"/>
    </row>
    <row r="10986">
      <c r="J10986" s="18"/>
      <c r="N10986" s="24"/>
      <c r="Q10986" s="24"/>
      <c r="T10986" s="24"/>
      <c r="W10986" s="24"/>
      <c r="Z10986" s="24"/>
      <c r="AC10986" s="24"/>
      <c r="AI10986" s="24"/>
      <c r="AL10986" s="24"/>
      <c r="AO10986" s="24"/>
      <c r="AR10986" s="24"/>
      <c r="AU10986" s="24"/>
    </row>
    <row r="10987">
      <c r="J10987" s="18"/>
      <c r="N10987" s="24"/>
      <c r="Q10987" s="24"/>
      <c r="T10987" s="24"/>
      <c r="W10987" s="24"/>
      <c r="Z10987" s="24"/>
      <c r="AC10987" s="24"/>
      <c r="AI10987" s="24"/>
      <c r="AL10987" s="24"/>
      <c r="AO10987" s="24"/>
      <c r="AR10987" s="24"/>
      <c r="AU10987" s="24"/>
    </row>
    <row r="10988">
      <c r="J10988" s="18"/>
      <c r="N10988" s="24"/>
      <c r="Q10988" s="24"/>
      <c r="T10988" s="24"/>
      <c r="W10988" s="24"/>
      <c r="Z10988" s="24"/>
      <c r="AC10988" s="24"/>
      <c r="AI10988" s="24"/>
      <c r="AL10988" s="24"/>
      <c r="AO10988" s="24"/>
      <c r="AR10988" s="24"/>
      <c r="AU10988" s="24"/>
    </row>
    <row r="10989">
      <c r="J10989" s="18"/>
      <c r="N10989" s="24"/>
      <c r="Q10989" s="24"/>
      <c r="T10989" s="24"/>
      <c r="W10989" s="24"/>
      <c r="Z10989" s="24"/>
      <c r="AC10989" s="24"/>
      <c r="AI10989" s="24"/>
      <c r="AL10989" s="24"/>
      <c r="AO10989" s="24"/>
      <c r="AR10989" s="24"/>
      <c r="AU10989" s="24"/>
    </row>
    <row r="10990">
      <c r="J10990" s="18"/>
      <c r="N10990" s="24"/>
      <c r="Q10990" s="24"/>
      <c r="T10990" s="24"/>
      <c r="W10990" s="24"/>
      <c r="Z10990" s="24"/>
      <c r="AC10990" s="24"/>
      <c r="AI10990" s="24"/>
      <c r="AL10990" s="24"/>
      <c r="AO10990" s="24"/>
      <c r="AR10990" s="24"/>
      <c r="AU10990" s="24"/>
    </row>
    <row r="10991">
      <c r="J10991" s="18"/>
      <c r="N10991" s="24"/>
      <c r="Q10991" s="24"/>
      <c r="T10991" s="24"/>
      <c r="W10991" s="24"/>
      <c r="Z10991" s="24"/>
      <c r="AC10991" s="24"/>
      <c r="AI10991" s="24"/>
      <c r="AL10991" s="24"/>
      <c r="AO10991" s="24"/>
      <c r="AR10991" s="24"/>
      <c r="AU10991" s="24"/>
    </row>
    <row r="10992">
      <c r="J10992" s="18"/>
      <c r="N10992" s="24"/>
      <c r="Q10992" s="24"/>
      <c r="T10992" s="24"/>
      <c r="W10992" s="24"/>
      <c r="Z10992" s="24"/>
      <c r="AC10992" s="24"/>
      <c r="AI10992" s="24"/>
      <c r="AL10992" s="24"/>
      <c r="AO10992" s="24"/>
      <c r="AR10992" s="24"/>
      <c r="AU10992" s="24"/>
    </row>
    <row r="10993">
      <c r="J10993" s="18"/>
      <c r="N10993" s="24"/>
      <c r="Q10993" s="24"/>
      <c r="T10993" s="24"/>
      <c r="W10993" s="24"/>
      <c r="Z10993" s="24"/>
      <c r="AC10993" s="24"/>
      <c r="AI10993" s="24"/>
      <c r="AL10993" s="24"/>
      <c r="AO10993" s="24"/>
      <c r="AR10993" s="24"/>
      <c r="AU10993" s="24"/>
    </row>
    <row r="10994">
      <c r="J10994" s="18"/>
      <c r="N10994" s="24"/>
      <c r="Q10994" s="24"/>
      <c r="T10994" s="24"/>
      <c r="W10994" s="24"/>
      <c r="Z10994" s="24"/>
      <c r="AC10994" s="24"/>
      <c r="AI10994" s="24"/>
      <c r="AL10994" s="24"/>
      <c r="AO10994" s="24"/>
      <c r="AR10994" s="24"/>
      <c r="AU10994" s="24"/>
    </row>
    <row r="10995">
      <c r="J10995" s="18"/>
      <c r="N10995" s="24"/>
      <c r="Q10995" s="24"/>
      <c r="T10995" s="24"/>
      <c r="W10995" s="24"/>
      <c r="Z10995" s="24"/>
      <c r="AC10995" s="24"/>
      <c r="AI10995" s="24"/>
      <c r="AL10995" s="24"/>
      <c r="AO10995" s="24"/>
      <c r="AR10995" s="24"/>
      <c r="AU10995" s="24"/>
    </row>
    <row r="10996">
      <c r="J10996" s="18"/>
      <c r="N10996" s="24"/>
      <c r="Q10996" s="24"/>
      <c r="T10996" s="24"/>
      <c r="W10996" s="24"/>
      <c r="Z10996" s="24"/>
      <c r="AC10996" s="24"/>
      <c r="AI10996" s="24"/>
      <c r="AL10996" s="24"/>
      <c r="AO10996" s="24"/>
      <c r="AR10996" s="24"/>
      <c r="AU10996" s="24"/>
    </row>
    <row r="10997">
      <c r="J10997" s="18"/>
      <c r="N10997" s="24"/>
      <c r="Q10997" s="24"/>
      <c r="T10997" s="24"/>
      <c r="W10997" s="24"/>
      <c r="Z10997" s="24"/>
      <c r="AC10997" s="24"/>
      <c r="AI10997" s="24"/>
      <c r="AL10997" s="24"/>
      <c r="AO10997" s="24"/>
      <c r="AR10997" s="24"/>
      <c r="AU10997" s="24"/>
    </row>
    <row r="10998">
      <c r="J10998" s="18"/>
      <c r="N10998" s="24"/>
      <c r="Q10998" s="24"/>
      <c r="T10998" s="24"/>
      <c r="W10998" s="24"/>
      <c r="Z10998" s="24"/>
      <c r="AC10998" s="24"/>
      <c r="AI10998" s="24"/>
      <c r="AL10998" s="24"/>
      <c r="AO10998" s="24"/>
      <c r="AR10998" s="24"/>
      <c r="AU10998" s="24"/>
    </row>
    <row r="10999">
      <c r="J10999" s="18"/>
      <c r="N10999" s="24"/>
      <c r="Q10999" s="24"/>
      <c r="T10999" s="24"/>
      <c r="W10999" s="24"/>
      <c r="Z10999" s="24"/>
      <c r="AC10999" s="24"/>
      <c r="AI10999" s="24"/>
      <c r="AL10999" s="24"/>
      <c r="AO10999" s="24"/>
      <c r="AR10999" s="24"/>
      <c r="AU10999" s="24"/>
    </row>
    <row r="11000">
      <c r="J11000" s="18"/>
      <c r="N11000" s="24"/>
      <c r="Q11000" s="24"/>
      <c r="T11000" s="24"/>
      <c r="W11000" s="24"/>
      <c r="Z11000" s="24"/>
      <c r="AC11000" s="24"/>
      <c r="AI11000" s="24"/>
      <c r="AL11000" s="24"/>
      <c r="AO11000" s="24"/>
      <c r="AR11000" s="24"/>
      <c r="AU11000" s="24"/>
    </row>
    <row r="11001">
      <c r="J11001" s="18"/>
      <c r="N11001" s="24"/>
      <c r="Q11001" s="24"/>
      <c r="T11001" s="24"/>
      <c r="W11001" s="24"/>
      <c r="Z11001" s="24"/>
      <c r="AC11001" s="24"/>
      <c r="AI11001" s="24"/>
      <c r="AL11001" s="24"/>
      <c r="AO11001" s="24"/>
      <c r="AR11001" s="24"/>
      <c r="AU11001" s="24"/>
    </row>
    <row r="11002">
      <c r="J11002" s="18"/>
      <c r="N11002" s="24"/>
      <c r="Q11002" s="24"/>
      <c r="T11002" s="24"/>
      <c r="W11002" s="24"/>
      <c r="Z11002" s="24"/>
      <c r="AC11002" s="24"/>
      <c r="AI11002" s="24"/>
      <c r="AL11002" s="24"/>
      <c r="AO11002" s="24"/>
      <c r="AR11002" s="24"/>
      <c r="AU11002" s="24"/>
    </row>
    <row r="11003">
      <c r="J11003" s="18"/>
      <c r="N11003" s="24"/>
      <c r="Q11003" s="24"/>
      <c r="T11003" s="24"/>
      <c r="W11003" s="24"/>
      <c r="Z11003" s="24"/>
      <c r="AC11003" s="24"/>
      <c r="AI11003" s="24"/>
      <c r="AL11003" s="24"/>
      <c r="AO11003" s="24"/>
      <c r="AR11003" s="24"/>
      <c r="AU11003" s="24"/>
    </row>
    <row r="11004">
      <c r="J11004" s="18"/>
      <c r="N11004" s="24"/>
      <c r="Q11004" s="24"/>
      <c r="T11004" s="24"/>
      <c r="W11004" s="24"/>
      <c r="Z11004" s="24"/>
      <c r="AC11004" s="24"/>
      <c r="AI11004" s="24"/>
      <c r="AL11004" s="24"/>
      <c r="AO11004" s="24"/>
      <c r="AR11004" s="24"/>
      <c r="AU11004" s="24"/>
    </row>
    <row r="11005">
      <c r="J11005" s="18"/>
      <c r="N11005" s="24"/>
      <c r="Q11005" s="24"/>
      <c r="T11005" s="24"/>
      <c r="W11005" s="24"/>
      <c r="Z11005" s="24"/>
      <c r="AC11005" s="24"/>
      <c r="AI11005" s="24"/>
      <c r="AL11005" s="24"/>
      <c r="AO11005" s="24"/>
      <c r="AR11005" s="24"/>
      <c r="AU11005" s="24"/>
    </row>
    <row r="11006">
      <c r="J11006" s="18"/>
      <c r="N11006" s="24"/>
      <c r="Q11006" s="24"/>
      <c r="T11006" s="24"/>
      <c r="W11006" s="24"/>
      <c r="Z11006" s="24"/>
      <c r="AC11006" s="24"/>
      <c r="AI11006" s="24"/>
      <c r="AL11006" s="24"/>
      <c r="AO11006" s="24"/>
      <c r="AR11006" s="24"/>
      <c r="AU11006" s="24"/>
    </row>
    <row r="11007">
      <c r="J11007" s="18"/>
      <c r="N11007" s="24"/>
      <c r="Q11007" s="24"/>
      <c r="T11007" s="24"/>
      <c r="W11007" s="24"/>
      <c r="Z11007" s="24"/>
      <c r="AC11007" s="24"/>
      <c r="AI11007" s="24"/>
      <c r="AL11007" s="24"/>
      <c r="AO11007" s="24"/>
      <c r="AR11007" s="24"/>
      <c r="AU11007" s="24"/>
    </row>
    <row r="11008">
      <c r="J11008" s="18"/>
      <c r="N11008" s="24"/>
      <c r="Q11008" s="24"/>
      <c r="T11008" s="24"/>
      <c r="W11008" s="24"/>
      <c r="Z11008" s="24"/>
      <c r="AC11008" s="24"/>
      <c r="AI11008" s="24"/>
      <c r="AL11008" s="24"/>
      <c r="AO11008" s="24"/>
      <c r="AR11008" s="24"/>
      <c r="AU11008" s="24"/>
    </row>
    <row r="11009">
      <c r="J11009" s="18"/>
      <c r="N11009" s="24"/>
      <c r="Q11009" s="24"/>
      <c r="T11009" s="24"/>
      <c r="W11009" s="24"/>
      <c r="Z11009" s="24"/>
      <c r="AC11009" s="24"/>
      <c r="AI11009" s="24"/>
      <c r="AL11009" s="24"/>
      <c r="AO11009" s="24"/>
      <c r="AR11009" s="24"/>
      <c r="AU11009" s="24"/>
    </row>
    <row r="11010">
      <c r="J11010" s="18"/>
      <c r="N11010" s="24"/>
      <c r="Q11010" s="24"/>
      <c r="T11010" s="24"/>
      <c r="W11010" s="24"/>
      <c r="Z11010" s="24"/>
      <c r="AC11010" s="24"/>
      <c r="AI11010" s="24"/>
      <c r="AL11010" s="24"/>
      <c r="AO11010" s="24"/>
      <c r="AR11010" s="24"/>
      <c r="AU11010" s="24"/>
    </row>
    <row r="11011">
      <c r="J11011" s="18"/>
      <c r="N11011" s="24"/>
      <c r="Q11011" s="24"/>
      <c r="T11011" s="24"/>
      <c r="W11011" s="24"/>
      <c r="Z11011" s="24"/>
      <c r="AC11011" s="24"/>
      <c r="AI11011" s="24"/>
      <c r="AL11011" s="24"/>
      <c r="AO11011" s="24"/>
      <c r="AR11011" s="24"/>
      <c r="AU11011" s="24"/>
    </row>
    <row r="11012">
      <c r="J11012" s="18"/>
      <c r="N11012" s="24"/>
      <c r="Q11012" s="24"/>
      <c r="T11012" s="24"/>
      <c r="W11012" s="24"/>
      <c r="Z11012" s="24"/>
      <c r="AC11012" s="24"/>
      <c r="AI11012" s="24"/>
      <c r="AL11012" s="24"/>
      <c r="AO11012" s="24"/>
      <c r="AR11012" s="24"/>
      <c r="AU11012" s="24"/>
    </row>
    <row r="11013">
      <c r="J11013" s="18"/>
      <c r="N11013" s="24"/>
      <c r="Q11013" s="24"/>
      <c r="T11013" s="24"/>
      <c r="W11013" s="24"/>
      <c r="Z11013" s="24"/>
      <c r="AC11013" s="24"/>
      <c r="AI11013" s="24"/>
      <c r="AL11013" s="24"/>
      <c r="AO11013" s="24"/>
      <c r="AR11013" s="24"/>
      <c r="AU11013" s="24"/>
    </row>
    <row r="11014">
      <c r="J11014" s="18"/>
      <c r="N11014" s="24"/>
      <c r="Q11014" s="24"/>
      <c r="T11014" s="24"/>
      <c r="W11014" s="24"/>
      <c r="Z11014" s="24"/>
      <c r="AC11014" s="24"/>
      <c r="AI11014" s="24"/>
      <c r="AL11014" s="24"/>
      <c r="AO11014" s="24"/>
      <c r="AR11014" s="24"/>
      <c r="AU11014" s="24"/>
    </row>
    <row r="11015">
      <c r="J11015" s="18"/>
      <c r="N11015" s="24"/>
      <c r="Q11015" s="24"/>
      <c r="T11015" s="24"/>
      <c r="W11015" s="24"/>
      <c r="Z11015" s="24"/>
      <c r="AC11015" s="24"/>
      <c r="AI11015" s="24"/>
      <c r="AL11015" s="24"/>
      <c r="AO11015" s="24"/>
      <c r="AR11015" s="24"/>
      <c r="AU11015" s="24"/>
    </row>
    <row r="11016">
      <c r="J11016" s="18"/>
      <c r="N11016" s="24"/>
      <c r="Q11016" s="24"/>
      <c r="T11016" s="24"/>
      <c r="W11016" s="24"/>
      <c r="Z11016" s="24"/>
      <c r="AC11016" s="24"/>
      <c r="AI11016" s="24"/>
      <c r="AL11016" s="24"/>
      <c r="AO11016" s="24"/>
      <c r="AR11016" s="24"/>
      <c r="AU11016" s="24"/>
    </row>
    <row r="11017">
      <c r="J11017" s="18"/>
      <c r="N11017" s="24"/>
      <c r="Q11017" s="24"/>
      <c r="T11017" s="24"/>
      <c r="W11017" s="24"/>
      <c r="Z11017" s="24"/>
      <c r="AC11017" s="24"/>
      <c r="AI11017" s="24"/>
      <c r="AL11017" s="24"/>
      <c r="AO11017" s="24"/>
      <c r="AR11017" s="24"/>
      <c r="AU11017" s="24"/>
    </row>
    <row r="11018">
      <c r="J11018" s="18"/>
      <c r="N11018" s="24"/>
      <c r="Q11018" s="24"/>
      <c r="T11018" s="24"/>
      <c r="W11018" s="24"/>
      <c r="Z11018" s="24"/>
      <c r="AC11018" s="24"/>
      <c r="AI11018" s="24"/>
      <c r="AL11018" s="24"/>
      <c r="AO11018" s="24"/>
      <c r="AR11018" s="24"/>
      <c r="AU11018" s="24"/>
    </row>
    <row r="11019">
      <c r="J11019" s="18"/>
      <c r="N11019" s="24"/>
      <c r="Q11019" s="24"/>
      <c r="T11019" s="24"/>
      <c r="W11019" s="24"/>
      <c r="Z11019" s="24"/>
      <c r="AC11019" s="24"/>
      <c r="AI11019" s="24"/>
      <c r="AL11019" s="24"/>
      <c r="AO11019" s="24"/>
      <c r="AR11019" s="24"/>
      <c r="AU11019" s="24"/>
    </row>
    <row r="11020">
      <c r="J11020" s="18"/>
      <c r="N11020" s="24"/>
      <c r="Q11020" s="24"/>
      <c r="T11020" s="24"/>
      <c r="W11020" s="24"/>
      <c r="Z11020" s="24"/>
      <c r="AC11020" s="24"/>
      <c r="AI11020" s="24"/>
      <c r="AL11020" s="24"/>
      <c r="AO11020" s="24"/>
      <c r="AR11020" s="24"/>
      <c r="AU11020" s="24"/>
    </row>
    <row r="11021">
      <c r="J11021" s="18"/>
      <c r="N11021" s="24"/>
      <c r="Q11021" s="24"/>
      <c r="T11021" s="24"/>
      <c r="W11021" s="24"/>
      <c r="Z11021" s="24"/>
      <c r="AC11021" s="24"/>
      <c r="AI11021" s="24"/>
      <c r="AL11021" s="24"/>
      <c r="AO11021" s="24"/>
      <c r="AR11021" s="24"/>
      <c r="AU11021" s="24"/>
    </row>
    <row r="11022">
      <c r="J11022" s="18"/>
      <c r="N11022" s="24"/>
      <c r="Q11022" s="24"/>
      <c r="T11022" s="24"/>
      <c r="W11022" s="24"/>
      <c r="Z11022" s="24"/>
      <c r="AC11022" s="24"/>
      <c r="AI11022" s="24"/>
      <c r="AL11022" s="24"/>
      <c r="AO11022" s="24"/>
      <c r="AR11022" s="24"/>
      <c r="AU11022" s="24"/>
    </row>
    <row r="11023">
      <c r="J11023" s="18"/>
      <c r="N11023" s="24"/>
      <c r="Q11023" s="24"/>
      <c r="T11023" s="24"/>
      <c r="W11023" s="24"/>
      <c r="Z11023" s="24"/>
      <c r="AC11023" s="24"/>
      <c r="AI11023" s="24"/>
      <c r="AL11023" s="24"/>
      <c r="AO11023" s="24"/>
      <c r="AR11023" s="24"/>
      <c r="AU11023" s="24"/>
    </row>
    <row r="11024">
      <c r="J11024" s="18"/>
      <c r="N11024" s="24"/>
      <c r="Q11024" s="24"/>
      <c r="T11024" s="24"/>
      <c r="W11024" s="24"/>
      <c r="Z11024" s="24"/>
      <c r="AC11024" s="24"/>
      <c r="AI11024" s="24"/>
      <c r="AL11024" s="24"/>
      <c r="AO11024" s="24"/>
      <c r="AR11024" s="24"/>
      <c r="AU11024" s="24"/>
    </row>
    <row r="11025">
      <c r="J11025" s="18"/>
      <c r="N11025" s="24"/>
      <c r="Q11025" s="24"/>
      <c r="T11025" s="24"/>
      <c r="W11025" s="24"/>
      <c r="Z11025" s="24"/>
      <c r="AC11025" s="24"/>
      <c r="AI11025" s="24"/>
      <c r="AL11025" s="24"/>
      <c r="AO11025" s="24"/>
      <c r="AR11025" s="24"/>
      <c r="AU11025" s="24"/>
    </row>
    <row r="11026">
      <c r="J11026" s="18"/>
      <c r="N11026" s="24"/>
      <c r="Q11026" s="24"/>
      <c r="T11026" s="24"/>
      <c r="W11026" s="24"/>
      <c r="Z11026" s="24"/>
      <c r="AC11026" s="24"/>
      <c r="AI11026" s="24"/>
      <c r="AL11026" s="24"/>
      <c r="AO11026" s="24"/>
      <c r="AR11026" s="24"/>
      <c r="AU11026" s="24"/>
    </row>
    <row r="11027">
      <c r="J11027" s="18"/>
      <c r="N11027" s="24"/>
      <c r="Q11027" s="24"/>
      <c r="T11027" s="24"/>
      <c r="W11027" s="24"/>
      <c r="Z11027" s="24"/>
      <c r="AC11027" s="24"/>
      <c r="AI11027" s="24"/>
      <c r="AL11027" s="24"/>
      <c r="AO11027" s="24"/>
      <c r="AR11027" s="24"/>
      <c r="AU11027" s="24"/>
    </row>
    <row r="11028">
      <c r="J11028" s="18"/>
      <c r="N11028" s="24"/>
      <c r="Q11028" s="24"/>
      <c r="T11028" s="24"/>
      <c r="W11028" s="24"/>
      <c r="Z11028" s="24"/>
      <c r="AC11028" s="24"/>
      <c r="AI11028" s="24"/>
      <c r="AL11028" s="24"/>
      <c r="AO11028" s="24"/>
      <c r="AR11028" s="24"/>
      <c r="AU11028" s="24"/>
    </row>
    <row r="11029">
      <c r="J11029" s="18"/>
      <c r="N11029" s="24"/>
      <c r="Q11029" s="24"/>
      <c r="T11029" s="24"/>
      <c r="W11029" s="24"/>
      <c r="Z11029" s="24"/>
      <c r="AC11029" s="24"/>
      <c r="AI11029" s="24"/>
      <c r="AL11029" s="24"/>
      <c r="AO11029" s="24"/>
      <c r="AR11029" s="24"/>
      <c r="AU11029" s="24"/>
    </row>
    <row r="11030">
      <c r="J11030" s="18"/>
      <c r="N11030" s="24"/>
      <c r="Q11030" s="24"/>
      <c r="T11030" s="24"/>
      <c r="W11030" s="24"/>
      <c r="Z11030" s="24"/>
      <c r="AC11030" s="24"/>
      <c r="AI11030" s="24"/>
      <c r="AL11030" s="24"/>
      <c r="AO11030" s="24"/>
      <c r="AR11030" s="24"/>
      <c r="AU11030" s="24"/>
    </row>
    <row r="11031">
      <c r="J11031" s="18"/>
      <c r="N11031" s="24"/>
      <c r="Q11031" s="24"/>
      <c r="T11031" s="24"/>
      <c r="W11031" s="24"/>
      <c r="Z11031" s="24"/>
      <c r="AC11031" s="24"/>
      <c r="AI11031" s="24"/>
      <c r="AL11031" s="24"/>
      <c r="AO11031" s="24"/>
      <c r="AR11031" s="24"/>
      <c r="AU11031" s="24"/>
    </row>
    <row r="11032">
      <c r="J11032" s="18"/>
      <c r="N11032" s="24"/>
      <c r="Q11032" s="24"/>
      <c r="T11032" s="24"/>
      <c r="W11032" s="24"/>
      <c r="Z11032" s="24"/>
      <c r="AC11032" s="24"/>
      <c r="AI11032" s="24"/>
      <c r="AL11032" s="24"/>
      <c r="AO11032" s="24"/>
      <c r="AR11032" s="24"/>
      <c r="AU11032" s="24"/>
    </row>
    <row r="11033">
      <c r="J11033" s="18"/>
      <c r="N11033" s="24"/>
      <c r="Q11033" s="24"/>
      <c r="T11033" s="24"/>
      <c r="W11033" s="24"/>
      <c r="Z11033" s="24"/>
      <c r="AC11033" s="24"/>
      <c r="AI11033" s="24"/>
      <c r="AL11033" s="24"/>
      <c r="AO11033" s="24"/>
      <c r="AR11033" s="24"/>
      <c r="AU11033" s="24"/>
    </row>
    <row r="11034">
      <c r="J11034" s="18"/>
      <c r="N11034" s="24"/>
      <c r="Q11034" s="24"/>
      <c r="T11034" s="24"/>
      <c r="W11034" s="24"/>
      <c r="Z11034" s="24"/>
      <c r="AC11034" s="24"/>
      <c r="AI11034" s="24"/>
      <c r="AL11034" s="24"/>
      <c r="AO11034" s="24"/>
      <c r="AR11034" s="24"/>
      <c r="AU11034" s="24"/>
    </row>
    <row r="11035">
      <c r="J11035" s="18"/>
      <c r="N11035" s="24"/>
      <c r="Q11035" s="24"/>
      <c r="T11035" s="24"/>
      <c r="W11035" s="24"/>
      <c r="Z11035" s="24"/>
      <c r="AC11035" s="24"/>
      <c r="AI11035" s="24"/>
      <c r="AL11035" s="24"/>
      <c r="AO11035" s="24"/>
      <c r="AR11035" s="24"/>
      <c r="AU11035" s="24"/>
    </row>
    <row r="11036">
      <c r="J11036" s="18"/>
      <c r="N11036" s="24"/>
      <c r="Q11036" s="24"/>
      <c r="T11036" s="24"/>
      <c r="W11036" s="24"/>
      <c r="Z11036" s="24"/>
      <c r="AC11036" s="24"/>
      <c r="AI11036" s="24"/>
      <c r="AL11036" s="24"/>
      <c r="AO11036" s="24"/>
      <c r="AR11036" s="24"/>
      <c r="AU11036" s="24"/>
    </row>
    <row r="11037">
      <c r="J11037" s="18"/>
      <c r="N11037" s="24"/>
      <c r="Q11037" s="24"/>
      <c r="T11037" s="24"/>
      <c r="W11037" s="24"/>
      <c r="Z11037" s="24"/>
      <c r="AC11037" s="24"/>
      <c r="AI11037" s="24"/>
      <c r="AL11037" s="24"/>
      <c r="AO11037" s="24"/>
      <c r="AR11037" s="24"/>
      <c r="AU11037" s="24"/>
    </row>
    <row r="11038">
      <c r="J11038" s="18"/>
      <c r="N11038" s="24"/>
      <c r="Q11038" s="24"/>
      <c r="T11038" s="24"/>
      <c r="W11038" s="24"/>
      <c r="Z11038" s="24"/>
      <c r="AC11038" s="24"/>
      <c r="AI11038" s="24"/>
      <c r="AL11038" s="24"/>
      <c r="AO11038" s="24"/>
      <c r="AR11038" s="24"/>
      <c r="AU11038" s="24"/>
    </row>
    <row r="11039">
      <c r="J11039" s="18"/>
      <c r="N11039" s="24"/>
      <c r="Q11039" s="24"/>
      <c r="T11039" s="24"/>
      <c r="W11039" s="24"/>
      <c r="Z11039" s="24"/>
      <c r="AC11039" s="24"/>
      <c r="AI11039" s="24"/>
      <c r="AL11039" s="24"/>
      <c r="AO11039" s="24"/>
      <c r="AR11039" s="24"/>
      <c r="AU11039" s="24"/>
    </row>
    <row r="11040">
      <c r="J11040" s="18"/>
      <c r="N11040" s="24"/>
      <c r="Q11040" s="24"/>
      <c r="T11040" s="24"/>
      <c r="W11040" s="24"/>
      <c r="Z11040" s="24"/>
      <c r="AC11040" s="24"/>
      <c r="AI11040" s="24"/>
      <c r="AL11040" s="24"/>
      <c r="AO11040" s="24"/>
      <c r="AR11040" s="24"/>
      <c r="AU11040" s="24"/>
    </row>
    <row r="11041">
      <c r="J11041" s="18"/>
      <c r="N11041" s="24"/>
      <c r="Q11041" s="24"/>
      <c r="T11041" s="24"/>
      <c r="W11041" s="24"/>
      <c r="Z11041" s="24"/>
      <c r="AC11041" s="24"/>
      <c r="AI11041" s="24"/>
      <c r="AL11041" s="24"/>
      <c r="AO11041" s="24"/>
      <c r="AR11041" s="24"/>
      <c r="AU11041" s="24"/>
    </row>
    <row r="11042">
      <c r="J11042" s="18"/>
      <c r="N11042" s="24"/>
      <c r="Q11042" s="24"/>
      <c r="T11042" s="24"/>
      <c r="W11042" s="24"/>
      <c r="Z11042" s="24"/>
      <c r="AC11042" s="24"/>
      <c r="AI11042" s="24"/>
      <c r="AL11042" s="24"/>
      <c r="AO11042" s="24"/>
      <c r="AR11042" s="24"/>
      <c r="AU11042" s="24"/>
    </row>
    <row r="11043">
      <c r="J11043" s="18"/>
      <c r="N11043" s="24"/>
      <c r="Q11043" s="24"/>
      <c r="T11043" s="24"/>
      <c r="W11043" s="24"/>
      <c r="Z11043" s="24"/>
      <c r="AC11043" s="24"/>
      <c r="AI11043" s="24"/>
      <c r="AL11043" s="24"/>
      <c r="AO11043" s="24"/>
      <c r="AR11043" s="24"/>
      <c r="AU11043" s="24"/>
    </row>
    <row r="11044">
      <c r="J11044" s="18"/>
      <c r="N11044" s="24"/>
      <c r="Q11044" s="24"/>
      <c r="T11044" s="24"/>
      <c r="W11044" s="24"/>
      <c r="Z11044" s="24"/>
      <c r="AC11044" s="24"/>
      <c r="AI11044" s="24"/>
      <c r="AL11044" s="24"/>
      <c r="AO11044" s="24"/>
      <c r="AR11044" s="24"/>
      <c r="AU11044" s="24"/>
    </row>
    <row r="11045">
      <c r="J11045" s="18"/>
      <c r="N11045" s="24"/>
      <c r="Q11045" s="24"/>
      <c r="T11045" s="24"/>
      <c r="W11045" s="24"/>
      <c r="Z11045" s="24"/>
      <c r="AC11045" s="24"/>
      <c r="AI11045" s="24"/>
      <c r="AL11045" s="24"/>
      <c r="AO11045" s="24"/>
      <c r="AR11045" s="24"/>
      <c r="AU11045" s="24"/>
    </row>
    <row r="11046">
      <c r="J11046" s="18"/>
      <c r="N11046" s="24"/>
      <c r="Q11046" s="24"/>
      <c r="T11046" s="24"/>
      <c r="W11046" s="24"/>
      <c r="Z11046" s="24"/>
      <c r="AC11046" s="24"/>
      <c r="AI11046" s="24"/>
      <c r="AL11046" s="24"/>
      <c r="AO11046" s="24"/>
      <c r="AR11046" s="24"/>
      <c r="AU11046" s="24"/>
    </row>
    <row r="11047">
      <c r="J11047" s="18"/>
      <c r="N11047" s="24"/>
      <c r="Q11047" s="24"/>
      <c r="T11047" s="24"/>
      <c r="W11047" s="24"/>
      <c r="Z11047" s="24"/>
      <c r="AC11047" s="24"/>
      <c r="AI11047" s="24"/>
      <c r="AL11047" s="24"/>
      <c r="AO11047" s="24"/>
      <c r="AR11047" s="24"/>
      <c r="AU11047" s="24"/>
    </row>
    <row r="11048">
      <c r="J11048" s="18"/>
      <c r="N11048" s="24"/>
      <c r="Q11048" s="24"/>
      <c r="T11048" s="24"/>
      <c r="W11048" s="24"/>
      <c r="Z11048" s="24"/>
      <c r="AC11048" s="24"/>
      <c r="AI11048" s="24"/>
      <c r="AL11048" s="24"/>
      <c r="AO11048" s="24"/>
      <c r="AR11048" s="24"/>
      <c r="AU11048" s="24"/>
    </row>
    <row r="11049">
      <c r="J11049" s="18"/>
      <c r="N11049" s="24"/>
      <c r="Q11049" s="24"/>
      <c r="T11049" s="24"/>
      <c r="W11049" s="24"/>
      <c r="Z11049" s="24"/>
      <c r="AC11049" s="24"/>
      <c r="AI11049" s="24"/>
      <c r="AL11049" s="24"/>
      <c r="AO11049" s="24"/>
      <c r="AR11049" s="24"/>
      <c r="AU11049" s="24"/>
    </row>
    <row r="11050">
      <c r="J11050" s="18"/>
      <c r="N11050" s="24"/>
      <c r="Q11050" s="24"/>
      <c r="T11050" s="24"/>
      <c r="W11050" s="24"/>
      <c r="Z11050" s="24"/>
      <c r="AC11050" s="24"/>
      <c r="AI11050" s="24"/>
      <c r="AL11050" s="24"/>
      <c r="AO11050" s="24"/>
      <c r="AR11050" s="24"/>
      <c r="AU11050" s="24"/>
    </row>
    <row r="11051">
      <c r="J11051" s="18"/>
      <c r="N11051" s="24"/>
      <c r="Q11051" s="24"/>
      <c r="T11051" s="24"/>
      <c r="W11051" s="24"/>
      <c r="Z11051" s="24"/>
      <c r="AC11051" s="24"/>
      <c r="AI11051" s="24"/>
      <c r="AL11051" s="24"/>
      <c r="AO11051" s="24"/>
      <c r="AR11051" s="24"/>
      <c r="AU11051" s="24"/>
    </row>
    <row r="11052">
      <c r="J11052" s="18"/>
      <c r="N11052" s="24"/>
      <c r="Q11052" s="24"/>
      <c r="T11052" s="24"/>
      <c r="W11052" s="24"/>
      <c r="Z11052" s="24"/>
      <c r="AC11052" s="24"/>
      <c r="AI11052" s="24"/>
      <c r="AL11052" s="24"/>
      <c r="AO11052" s="24"/>
      <c r="AR11052" s="24"/>
      <c r="AU11052" s="24"/>
    </row>
    <row r="11053">
      <c r="J11053" s="18"/>
      <c r="N11053" s="24"/>
      <c r="Q11053" s="24"/>
      <c r="T11053" s="24"/>
      <c r="W11053" s="24"/>
      <c r="Z11053" s="24"/>
      <c r="AC11053" s="24"/>
      <c r="AI11053" s="24"/>
      <c r="AL11053" s="24"/>
      <c r="AO11053" s="24"/>
      <c r="AR11053" s="24"/>
      <c r="AU11053" s="24"/>
    </row>
    <row r="11054">
      <c r="J11054" s="18"/>
      <c r="N11054" s="24"/>
      <c r="Q11054" s="24"/>
      <c r="T11054" s="24"/>
      <c r="W11054" s="24"/>
      <c r="Z11054" s="24"/>
      <c r="AC11054" s="24"/>
      <c r="AI11054" s="24"/>
      <c r="AL11054" s="24"/>
      <c r="AO11054" s="24"/>
      <c r="AR11054" s="24"/>
      <c r="AU11054" s="24"/>
    </row>
    <row r="11055">
      <c r="J11055" s="18"/>
      <c r="N11055" s="24"/>
      <c r="Q11055" s="24"/>
      <c r="T11055" s="24"/>
      <c r="W11055" s="24"/>
      <c r="Z11055" s="24"/>
      <c r="AC11055" s="24"/>
      <c r="AI11055" s="24"/>
      <c r="AL11055" s="24"/>
      <c r="AO11055" s="24"/>
      <c r="AR11055" s="24"/>
      <c r="AU11055" s="24"/>
    </row>
    <row r="11056">
      <c r="J11056" s="18"/>
      <c r="N11056" s="24"/>
      <c r="Q11056" s="24"/>
      <c r="T11056" s="24"/>
      <c r="W11056" s="24"/>
      <c r="Z11056" s="24"/>
      <c r="AC11056" s="24"/>
      <c r="AI11056" s="24"/>
      <c r="AL11056" s="24"/>
      <c r="AO11056" s="24"/>
      <c r="AR11056" s="24"/>
      <c r="AU11056" s="24"/>
    </row>
    <row r="11057">
      <c r="J11057" s="18"/>
      <c r="N11057" s="24"/>
      <c r="Q11057" s="24"/>
      <c r="T11057" s="24"/>
      <c r="W11057" s="24"/>
      <c r="Z11057" s="24"/>
      <c r="AC11057" s="24"/>
      <c r="AI11057" s="24"/>
      <c r="AL11057" s="24"/>
      <c r="AO11057" s="24"/>
      <c r="AR11057" s="24"/>
      <c r="AU11057" s="24"/>
    </row>
    <row r="11058">
      <c r="J11058" s="18"/>
      <c r="N11058" s="24"/>
      <c r="Q11058" s="24"/>
      <c r="T11058" s="24"/>
      <c r="W11058" s="24"/>
      <c r="Z11058" s="24"/>
      <c r="AC11058" s="24"/>
      <c r="AI11058" s="24"/>
      <c r="AL11058" s="24"/>
      <c r="AO11058" s="24"/>
      <c r="AR11058" s="24"/>
      <c r="AU11058" s="24"/>
    </row>
    <row r="11059">
      <c r="J11059" s="18"/>
      <c r="N11059" s="24"/>
      <c r="Q11059" s="24"/>
      <c r="T11059" s="24"/>
      <c r="W11059" s="24"/>
      <c r="Z11059" s="24"/>
      <c r="AC11059" s="24"/>
      <c r="AI11059" s="24"/>
      <c r="AL11059" s="24"/>
      <c r="AO11059" s="24"/>
      <c r="AR11059" s="24"/>
      <c r="AU11059" s="24"/>
    </row>
    <row r="11060">
      <c r="J11060" s="18"/>
      <c r="N11060" s="24"/>
      <c r="Q11060" s="24"/>
      <c r="T11060" s="24"/>
      <c r="W11060" s="24"/>
      <c r="Z11060" s="24"/>
      <c r="AC11060" s="24"/>
      <c r="AI11060" s="24"/>
      <c r="AL11060" s="24"/>
      <c r="AO11060" s="24"/>
      <c r="AR11060" s="24"/>
      <c r="AU11060" s="24"/>
    </row>
    <row r="11061">
      <c r="J11061" s="18"/>
      <c r="N11061" s="24"/>
      <c r="Q11061" s="24"/>
      <c r="T11061" s="24"/>
      <c r="W11061" s="24"/>
      <c r="Z11061" s="24"/>
      <c r="AC11061" s="24"/>
      <c r="AI11061" s="24"/>
      <c r="AL11061" s="24"/>
      <c r="AO11061" s="24"/>
      <c r="AR11061" s="24"/>
      <c r="AU11061" s="24"/>
    </row>
    <row r="11062">
      <c r="J11062" s="18"/>
      <c r="N11062" s="24"/>
      <c r="Q11062" s="24"/>
      <c r="T11062" s="24"/>
      <c r="W11062" s="24"/>
      <c r="Z11062" s="24"/>
      <c r="AC11062" s="24"/>
      <c r="AI11062" s="24"/>
      <c r="AL11062" s="24"/>
      <c r="AO11062" s="24"/>
      <c r="AR11062" s="24"/>
      <c r="AU11062" s="24"/>
    </row>
    <row r="11063">
      <c r="J11063" s="18"/>
      <c r="N11063" s="24"/>
      <c r="Q11063" s="24"/>
      <c r="T11063" s="24"/>
      <c r="W11063" s="24"/>
      <c r="Z11063" s="24"/>
      <c r="AC11063" s="24"/>
      <c r="AI11063" s="24"/>
      <c r="AL11063" s="24"/>
      <c r="AO11063" s="24"/>
      <c r="AR11063" s="24"/>
      <c r="AU11063" s="24"/>
    </row>
    <row r="11064">
      <c r="J11064" s="18"/>
      <c r="N11064" s="24"/>
      <c r="Q11064" s="24"/>
      <c r="T11064" s="24"/>
      <c r="W11064" s="24"/>
      <c r="Z11064" s="24"/>
      <c r="AC11064" s="24"/>
      <c r="AI11064" s="24"/>
      <c r="AL11064" s="24"/>
      <c r="AO11064" s="24"/>
      <c r="AR11064" s="24"/>
      <c r="AU11064" s="24"/>
    </row>
    <row r="11065">
      <c r="J11065" s="18"/>
      <c r="N11065" s="24"/>
      <c r="Q11065" s="24"/>
      <c r="T11065" s="24"/>
      <c r="W11065" s="24"/>
      <c r="Z11065" s="24"/>
      <c r="AC11065" s="24"/>
      <c r="AI11065" s="24"/>
      <c r="AL11065" s="24"/>
      <c r="AO11065" s="24"/>
      <c r="AR11065" s="24"/>
      <c r="AU11065" s="24"/>
    </row>
    <row r="11066">
      <c r="J11066" s="18"/>
      <c r="N11066" s="24"/>
      <c r="Q11066" s="24"/>
      <c r="T11066" s="24"/>
      <c r="W11066" s="24"/>
      <c r="Z11066" s="24"/>
      <c r="AC11066" s="24"/>
      <c r="AI11066" s="24"/>
      <c r="AL11066" s="24"/>
      <c r="AO11066" s="24"/>
      <c r="AR11066" s="24"/>
      <c r="AU11066" s="24"/>
    </row>
    <row r="11067">
      <c r="J11067" s="18"/>
      <c r="N11067" s="24"/>
      <c r="Q11067" s="24"/>
      <c r="T11067" s="24"/>
      <c r="W11067" s="24"/>
      <c r="Z11067" s="24"/>
      <c r="AC11067" s="24"/>
      <c r="AI11067" s="24"/>
      <c r="AL11067" s="24"/>
      <c r="AO11067" s="24"/>
      <c r="AR11067" s="24"/>
      <c r="AU11067" s="24"/>
    </row>
    <row r="11068">
      <c r="J11068" s="18"/>
      <c r="N11068" s="24"/>
      <c r="Q11068" s="24"/>
      <c r="T11068" s="24"/>
      <c r="W11068" s="24"/>
      <c r="Z11068" s="24"/>
      <c r="AC11068" s="24"/>
      <c r="AI11068" s="24"/>
      <c r="AL11068" s="24"/>
      <c r="AO11068" s="24"/>
      <c r="AR11068" s="24"/>
      <c r="AU11068" s="24"/>
    </row>
    <row r="11069">
      <c r="J11069" s="18"/>
      <c r="N11069" s="24"/>
      <c r="Q11069" s="24"/>
      <c r="T11069" s="24"/>
      <c r="W11069" s="24"/>
      <c r="Z11069" s="24"/>
      <c r="AC11069" s="24"/>
      <c r="AI11069" s="24"/>
      <c r="AL11069" s="24"/>
      <c r="AO11069" s="24"/>
      <c r="AR11069" s="24"/>
      <c r="AU11069" s="24"/>
    </row>
    <row r="11070">
      <c r="J11070" s="18"/>
      <c r="N11070" s="24"/>
      <c r="Q11070" s="24"/>
      <c r="T11070" s="24"/>
      <c r="W11070" s="24"/>
      <c r="Z11070" s="24"/>
      <c r="AC11070" s="24"/>
      <c r="AI11070" s="24"/>
      <c r="AL11070" s="24"/>
      <c r="AO11070" s="24"/>
      <c r="AR11070" s="24"/>
      <c r="AU11070" s="24"/>
    </row>
    <row r="11071">
      <c r="J11071" s="18"/>
      <c r="N11071" s="24"/>
      <c r="Q11071" s="24"/>
      <c r="T11071" s="24"/>
      <c r="W11071" s="24"/>
      <c r="Z11071" s="24"/>
      <c r="AC11071" s="24"/>
      <c r="AI11071" s="24"/>
      <c r="AL11071" s="24"/>
      <c r="AO11071" s="24"/>
      <c r="AR11071" s="24"/>
      <c r="AU11071" s="24"/>
    </row>
    <row r="11072">
      <c r="J11072" s="18"/>
      <c r="N11072" s="24"/>
      <c r="Q11072" s="24"/>
      <c r="T11072" s="24"/>
      <c r="W11072" s="24"/>
      <c r="Z11072" s="24"/>
      <c r="AC11072" s="24"/>
      <c r="AI11072" s="24"/>
      <c r="AL11072" s="24"/>
      <c r="AO11072" s="24"/>
      <c r="AR11072" s="24"/>
      <c r="AU11072" s="24"/>
    </row>
    <row r="11073">
      <c r="J11073" s="18"/>
      <c r="N11073" s="24"/>
      <c r="Q11073" s="24"/>
      <c r="T11073" s="24"/>
      <c r="W11073" s="24"/>
      <c r="Z11073" s="24"/>
      <c r="AC11073" s="24"/>
      <c r="AI11073" s="24"/>
      <c r="AL11073" s="24"/>
      <c r="AO11073" s="24"/>
      <c r="AR11073" s="24"/>
      <c r="AU11073" s="24"/>
    </row>
    <row r="11074">
      <c r="J11074" s="18"/>
      <c r="N11074" s="24"/>
      <c r="Q11074" s="24"/>
      <c r="T11074" s="24"/>
      <c r="W11074" s="24"/>
      <c r="Z11074" s="24"/>
      <c r="AC11074" s="24"/>
      <c r="AI11074" s="24"/>
      <c r="AL11074" s="24"/>
      <c r="AO11074" s="24"/>
      <c r="AR11074" s="24"/>
      <c r="AU11074" s="24"/>
    </row>
    <row r="11075">
      <c r="J11075" s="18"/>
      <c r="N11075" s="24"/>
      <c r="Q11075" s="24"/>
      <c r="T11075" s="24"/>
      <c r="W11075" s="24"/>
      <c r="Z11075" s="24"/>
      <c r="AC11075" s="24"/>
      <c r="AI11075" s="24"/>
      <c r="AL11075" s="24"/>
      <c r="AO11075" s="24"/>
      <c r="AR11075" s="24"/>
      <c r="AU11075" s="24"/>
    </row>
    <row r="11076">
      <c r="J11076" s="18"/>
      <c r="N11076" s="24"/>
      <c r="Q11076" s="24"/>
      <c r="T11076" s="24"/>
      <c r="W11076" s="24"/>
      <c r="Z11076" s="24"/>
      <c r="AC11076" s="24"/>
      <c r="AI11076" s="24"/>
      <c r="AL11076" s="24"/>
      <c r="AO11076" s="24"/>
      <c r="AR11076" s="24"/>
      <c r="AU11076" s="24"/>
    </row>
    <row r="11077">
      <c r="J11077" s="18"/>
      <c r="N11077" s="24"/>
      <c r="Q11077" s="24"/>
      <c r="T11077" s="24"/>
      <c r="W11077" s="24"/>
      <c r="Z11077" s="24"/>
      <c r="AC11077" s="24"/>
      <c r="AI11077" s="24"/>
      <c r="AL11077" s="24"/>
      <c r="AO11077" s="24"/>
      <c r="AR11077" s="24"/>
      <c r="AU11077" s="24"/>
    </row>
    <row r="11078">
      <c r="J11078" s="18"/>
      <c r="N11078" s="24"/>
      <c r="Q11078" s="24"/>
      <c r="T11078" s="24"/>
      <c r="W11078" s="24"/>
      <c r="Z11078" s="24"/>
      <c r="AC11078" s="24"/>
      <c r="AI11078" s="24"/>
      <c r="AL11078" s="24"/>
      <c r="AO11078" s="24"/>
      <c r="AR11078" s="24"/>
      <c r="AU11078" s="24"/>
    </row>
    <row r="11079">
      <c r="J11079" s="18"/>
      <c r="N11079" s="24"/>
      <c r="Q11079" s="24"/>
      <c r="T11079" s="24"/>
      <c r="W11079" s="24"/>
      <c r="Z11079" s="24"/>
      <c r="AC11079" s="24"/>
      <c r="AI11079" s="24"/>
      <c r="AL11079" s="24"/>
      <c r="AO11079" s="24"/>
      <c r="AR11079" s="24"/>
      <c r="AU11079" s="24"/>
    </row>
    <row r="11080">
      <c r="J11080" s="18"/>
      <c r="N11080" s="24"/>
      <c r="Q11080" s="24"/>
      <c r="T11080" s="24"/>
      <c r="W11080" s="24"/>
      <c r="Z11080" s="24"/>
      <c r="AC11080" s="24"/>
      <c r="AI11080" s="24"/>
      <c r="AL11080" s="24"/>
      <c r="AO11080" s="24"/>
      <c r="AR11080" s="24"/>
      <c r="AU11080" s="24"/>
    </row>
    <row r="11081">
      <c r="J11081" s="18"/>
      <c r="N11081" s="24"/>
      <c r="Q11081" s="24"/>
      <c r="T11081" s="24"/>
      <c r="W11081" s="24"/>
      <c r="Z11081" s="24"/>
      <c r="AC11081" s="24"/>
      <c r="AI11081" s="24"/>
      <c r="AL11081" s="24"/>
      <c r="AO11081" s="24"/>
      <c r="AR11081" s="24"/>
      <c r="AU11081" s="24"/>
    </row>
    <row r="11082">
      <c r="J11082" s="18"/>
      <c r="N11082" s="24"/>
      <c r="Q11082" s="24"/>
      <c r="T11082" s="24"/>
      <c r="W11082" s="24"/>
      <c r="Z11082" s="24"/>
      <c r="AC11082" s="24"/>
      <c r="AI11082" s="24"/>
      <c r="AL11082" s="24"/>
      <c r="AO11082" s="24"/>
      <c r="AR11082" s="24"/>
      <c r="AU11082" s="24"/>
    </row>
    <row r="11083">
      <c r="J11083" s="18"/>
      <c r="N11083" s="24"/>
      <c r="Q11083" s="24"/>
      <c r="T11083" s="24"/>
      <c r="W11083" s="24"/>
      <c r="Z11083" s="24"/>
      <c r="AC11083" s="24"/>
      <c r="AI11083" s="24"/>
      <c r="AL11083" s="24"/>
      <c r="AO11083" s="24"/>
      <c r="AR11083" s="24"/>
      <c r="AU11083" s="24"/>
    </row>
    <row r="11084">
      <c r="J11084" s="18"/>
      <c r="N11084" s="24"/>
      <c r="Q11084" s="24"/>
      <c r="T11084" s="24"/>
      <c r="W11084" s="24"/>
      <c r="Z11084" s="24"/>
      <c r="AC11084" s="24"/>
      <c r="AI11084" s="24"/>
      <c r="AL11084" s="24"/>
      <c r="AO11084" s="24"/>
      <c r="AR11084" s="24"/>
      <c r="AU11084" s="24"/>
    </row>
    <row r="11085">
      <c r="J11085" s="18"/>
      <c r="N11085" s="24"/>
      <c r="Q11085" s="24"/>
      <c r="T11085" s="24"/>
      <c r="W11085" s="24"/>
      <c r="Z11085" s="24"/>
      <c r="AC11085" s="24"/>
      <c r="AI11085" s="24"/>
      <c r="AL11085" s="24"/>
      <c r="AO11085" s="24"/>
      <c r="AR11085" s="24"/>
      <c r="AU11085" s="24"/>
    </row>
    <row r="11086">
      <c r="J11086" s="18"/>
      <c r="N11086" s="24"/>
      <c r="Q11086" s="24"/>
      <c r="T11086" s="24"/>
      <c r="W11086" s="24"/>
      <c r="Z11086" s="24"/>
      <c r="AC11086" s="24"/>
      <c r="AI11086" s="24"/>
      <c r="AL11086" s="24"/>
      <c r="AO11086" s="24"/>
      <c r="AR11086" s="24"/>
      <c r="AU11086" s="24"/>
    </row>
    <row r="11087">
      <c r="J11087" s="18"/>
      <c r="N11087" s="24"/>
      <c r="Q11087" s="24"/>
      <c r="T11087" s="24"/>
      <c r="W11087" s="24"/>
      <c r="Z11087" s="24"/>
      <c r="AC11087" s="24"/>
      <c r="AI11087" s="24"/>
      <c r="AL11087" s="24"/>
      <c r="AO11087" s="24"/>
      <c r="AR11087" s="24"/>
      <c r="AU11087" s="24"/>
    </row>
    <row r="11088">
      <c r="J11088" s="18"/>
      <c r="N11088" s="24"/>
      <c r="Q11088" s="24"/>
      <c r="T11088" s="24"/>
      <c r="W11088" s="24"/>
      <c r="Z11088" s="24"/>
      <c r="AC11088" s="24"/>
      <c r="AI11088" s="24"/>
      <c r="AL11088" s="24"/>
      <c r="AO11088" s="24"/>
      <c r="AR11088" s="24"/>
      <c r="AU11088" s="24"/>
    </row>
    <row r="11089">
      <c r="J11089" s="18"/>
      <c r="N11089" s="24"/>
      <c r="Q11089" s="24"/>
      <c r="T11089" s="24"/>
      <c r="W11089" s="24"/>
      <c r="Z11089" s="24"/>
      <c r="AC11089" s="24"/>
      <c r="AI11089" s="24"/>
      <c r="AL11089" s="24"/>
      <c r="AO11089" s="24"/>
      <c r="AR11089" s="24"/>
      <c r="AU11089" s="24"/>
    </row>
    <row r="11090">
      <c r="J11090" s="18"/>
      <c r="N11090" s="24"/>
      <c r="Q11090" s="24"/>
      <c r="T11090" s="24"/>
      <c r="W11090" s="24"/>
      <c r="Z11090" s="24"/>
      <c r="AC11090" s="24"/>
      <c r="AI11090" s="24"/>
      <c r="AL11090" s="24"/>
      <c r="AO11090" s="24"/>
      <c r="AR11090" s="24"/>
      <c r="AU11090" s="24"/>
    </row>
    <row r="11091">
      <c r="J11091" s="18"/>
      <c r="N11091" s="24"/>
      <c r="Q11091" s="24"/>
      <c r="T11091" s="24"/>
      <c r="W11091" s="24"/>
      <c r="Z11091" s="24"/>
      <c r="AC11091" s="24"/>
      <c r="AI11091" s="24"/>
      <c r="AL11091" s="24"/>
      <c r="AO11091" s="24"/>
      <c r="AR11091" s="24"/>
      <c r="AU11091" s="24"/>
    </row>
    <row r="11092">
      <c r="J11092" s="18"/>
      <c r="N11092" s="24"/>
      <c r="Q11092" s="24"/>
      <c r="T11092" s="24"/>
      <c r="W11092" s="24"/>
      <c r="Z11092" s="24"/>
      <c r="AC11092" s="24"/>
      <c r="AI11092" s="24"/>
      <c r="AL11092" s="24"/>
      <c r="AO11092" s="24"/>
      <c r="AR11092" s="24"/>
      <c r="AU11092" s="24"/>
    </row>
    <row r="11093">
      <c r="J11093" s="18"/>
      <c r="N11093" s="24"/>
      <c r="Q11093" s="24"/>
      <c r="T11093" s="24"/>
      <c r="W11093" s="24"/>
      <c r="Z11093" s="24"/>
      <c r="AC11093" s="24"/>
      <c r="AI11093" s="24"/>
      <c r="AL11093" s="24"/>
      <c r="AO11093" s="24"/>
      <c r="AR11093" s="24"/>
      <c r="AU11093" s="24"/>
    </row>
    <row r="11094">
      <c r="J11094" s="18"/>
      <c r="N11094" s="24"/>
      <c r="Q11094" s="24"/>
      <c r="T11094" s="24"/>
      <c r="W11094" s="24"/>
      <c r="Z11094" s="24"/>
      <c r="AC11094" s="24"/>
      <c r="AI11094" s="24"/>
      <c r="AL11094" s="24"/>
      <c r="AO11094" s="24"/>
      <c r="AR11094" s="24"/>
      <c r="AU11094" s="24"/>
    </row>
    <row r="11095">
      <c r="J11095" s="18"/>
      <c r="N11095" s="24"/>
      <c r="Q11095" s="24"/>
      <c r="T11095" s="24"/>
      <c r="W11095" s="24"/>
      <c r="Z11095" s="24"/>
      <c r="AC11095" s="24"/>
      <c r="AI11095" s="24"/>
      <c r="AL11095" s="24"/>
      <c r="AO11095" s="24"/>
      <c r="AR11095" s="24"/>
      <c r="AU11095" s="24"/>
    </row>
    <row r="11096">
      <c r="J11096" s="18"/>
      <c r="N11096" s="24"/>
      <c r="Q11096" s="24"/>
      <c r="T11096" s="24"/>
      <c r="W11096" s="24"/>
      <c r="Z11096" s="24"/>
      <c r="AC11096" s="24"/>
      <c r="AI11096" s="24"/>
      <c r="AL11096" s="24"/>
      <c r="AO11096" s="24"/>
      <c r="AR11096" s="24"/>
      <c r="AU11096" s="24"/>
    </row>
    <row r="11097">
      <c r="J11097" s="18"/>
      <c r="N11097" s="24"/>
      <c r="Q11097" s="24"/>
      <c r="T11097" s="24"/>
      <c r="W11097" s="24"/>
      <c r="Z11097" s="24"/>
      <c r="AC11097" s="24"/>
      <c r="AI11097" s="24"/>
      <c r="AL11097" s="24"/>
      <c r="AO11097" s="24"/>
      <c r="AR11097" s="24"/>
      <c r="AU11097" s="24"/>
    </row>
    <row r="11098">
      <c r="J11098" s="18"/>
      <c r="N11098" s="24"/>
      <c r="Q11098" s="24"/>
      <c r="T11098" s="24"/>
      <c r="W11098" s="24"/>
      <c r="Z11098" s="24"/>
      <c r="AC11098" s="24"/>
      <c r="AI11098" s="24"/>
      <c r="AL11098" s="24"/>
      <c r="AO11098" s="24"/>
      <c r="AR11098" s="24"/>
      <c r="AU11098" s="24"/>
    </row>
    <row r="11099">
      <c r="J11099" s="18"/>
      <c r="N11099" s="24"/>
      <c r="Q11099" s="24"/>
      <c r="T11099" s="24"/>
      <c r="W11099" s="24"/>
      <c r="Z11099" s="24"/>
      <c r="AC11099" s="24"/>
      <c r="AI11099" s="24"/>
      <c r="AL11099" s="24"/>
      <c r="AO11099" s="24"/>
      <c r="AR11099" s="24"/>
      <c r="AU11099" s="24"/>
    </row>
    <row r="11100">
      <c r="J11100" s="18"/>
      <c r="N11100" s="24"/>
      <c r="Q11100" s="24"/>
      <c r="T11100" s="24"/>
      <c r="W11100" s="24"/>
      <c r="Z11100" s="24"/>
      <c r="AC11100" s="24"/>
      <c r="AI11100" s="24"/>
      <c r="AL11100" s="24"/>
      <c r="AO11100" s="24"/>
      <c r="AR11100" s="24"/>
      <c r="AU11100" s="24"/>
    </row>
    <row r="11101">
      <c r="J11101" s="18"/>
      <c r="N11101" s="24"/>
      <c r="Q11101" s="24"/>
      <c r="T11101" s="24"/>
      <c r="W11101" s="24"/>
      <c r="Z11101" s="24"/>
      <c r="AC11101" s="24"/>
      <c r="AI11101" s="24"/>
      <c r="AL11101" s="24"/>
      <c r="AO11101" s="24"/>
      <c r="AR11101" s="24"/>
      <c r="AU11101" s="24"/>
    </row>
    <row r="11102">
      <c r="J11102" s="18"/>
      <c r="N11102" s="24"/>
      <c r="Q11102" s="24"/>
      <c r="T11102" s="24"/>
      <c r="W11102" s="24"/>
      <c r="Z11102" s="24"/>
      <c r="AC11102" s="24"/>
      <c r="AI11102" s="24"/>
      <c r="AL11102" s="24"/>
      <c r="AO11102" s="24"/>
      <c r="AR11102" s="24"/>
      <c r="AU11102" s="24"/>
    </row>
    <row r="11103">
      <c r="J11103" s="18"/>
      <c r="N11103" s="24"/>
      <c r="Q11103" s="24"/>
      <c r="T11103" s="24"/>
      <c r="W11103" s="24"/>
      <c r="Z11103" s="24"/>
      <c r="AC11103" s="24"/>
      <c r="AI11103" s="24"/>
      <c r="AL11103" s="24"/>
      <c r="AO11103" s="24"/>
      <c r="AR11103" s="24"/>
      <c r="AU11103" s="24"/>
    </row>
    <row r="11104">
      <c r="J11104" s="18"/>
      <c r="N11104" s="24"/>
      <c r="Q11104" s="24"/>
      <c r="T11104" s="24"/>
      <c r="W11104" s="24"/>
      <c r="Z11104" s="24"/>
      <c r="AC11104" s="24"/>
      <c r="AI11104" s="24"/>
      <c r="AL11104" s="24"/>
      <c r="AO11104" s="24"/>
      <c r="AR11104" s="24"/>
      <c r="AU11104" s="24"/>
    </row>
    <row r="11105">
      <c r="J11105" s="18"/>
      <c r="N11105" s="24"/>
      <c r="Q11105" s="24"/>
      <c r="T11105" s="24"/>
      <c r="W11105" s="24"/>
      <c r="Z11105" s="24"/>
      <c r="AC11105" s="24"/>
      <c r="AI11105" s="24"/>
      <c r="AL11105" s="24"/>
      <c r="AO11105" s="24"/>
      <c r="AR11105" s="24"/>
      <c r="AU11105" s="24"/>
    </row>
    <row r="11106">
      <c r="J11106" s="18"/>
      <c r="N11106" s="24"/>
      <c r="Q11106" s="24"/>
      <c r="T11106" s="24"/>
      <c r="W11106" s="24"/>
      <c r="Z11106" s="24"/>
      <c r="AC11106" s="24"/>
      <c r="AI11106" s="24"/>
      <c r="AL11106" s="24"/>
      <c r="AO11106" s="24"/>
      <c r="AR11106" s="24"/>
      <c r="AU11106" s="24"/>
    </row>
    <row r="11107">
      <c r="J11107" s="18"/>
      <c r="N11107" s="24"/>
      <c r="Q11107" s="24"/>
      <c r="T11107" s="24"/>
      <c r="W11107" s="24"/>
      <c r="Z11107" s="24"/>
      <c r="AC11107" s="24"/>
      <c r="AI11107" s="24"/>
      <c r="AL11107" s="24"/>
      <c r="AO11107" s="24"/>
      <c r="AR11107" s="24"/>
      <c r="AU11107" s="24"/>
    </row>
    <row r="11108">
      <c r="J11108" s="18"/>
      <c r="N11108" s="24"/>
      <c r="Q11108" s="24"/>
      <c r="T11108" s="24"/>
      <c r="W11108" s="24"/>
      <c r="Z11108" s="24"/>
      <c r="AC11108" s="24"/>
      <c r="AI11108" s="24"/>
      <c r="AL11108" s="24"/>
      <c r="AO11108" s="24"/>
      <c r="AR11108" s="24"/>
      <c r="AU11108" s="24"/>
    </row>
    <row r="11109">
      <c r="J11109" s="18"/>
      <c r="N11109" s="24"/>
      <c r="Q11109" s="24"/>
      <c r="T11109" s="24"/>
      <c r="W11109" s="24"/>
      <c r="Z11109" s="24"/>
      <c r="AC11109" s="24"/>
      <c r="AI11109" s="24"/>
      <c r="AL11109" s="24"/>
      <c r="AO11109" s="24"/>
      <c r="AR11109" s="24"/>
      <c r="AU11109" s="24"/>
    </row>
    <row r="11110">
      <c r="J11110" s="18"/>
      <c r="N11110" s="24"/>
      <c r="Q11110" s="24"/>
      <c r="T11110" s="24"/>
      <c r="W11110" s="24"/>
      <c r="Z11110" s="24"/>
      <c r="AC11110" s="24"/>
      <c r="AI11110" s="24"/>
      <c r="AL11110" s="24"/>
      <c r="AO11110" s="24"/>
      <c r="AR11110" s="24"/>
      <c r="AU11110" s="24"/>
    </row>
    <row r="11111">
      <c r="J11111" s="18"/>
      <c r="N11111" s="24"/>
      <c r="Q11111" s="24"/>
      <c r="T11111" s="24"/>
      <c r="W11111" s="24"/>
      <c r="Z11111" s="24"/>
      <c r="AC11111" s="24"/>
      <c r="AI11111" s="24"/>
      <c r="AL11111" s="24"/>
      <c r="AO11111" s="24"/>
      <c r="AR11111" s="24"/>
      <c r="AU11111" s="24"/>
    </row>
    <row r="11112">
      <c r="J11112" s="18"/>
      <c r="N11112" s="24"/>
      <c r="Q11112" s="24"/>
      <c r="T11112" s="24"/>
      <c r="W11112" s="24"/>
      <c r="Z11112" s="24"/>
      <c r="AC11112" s="24"/>
      <c r="AI11112" s="24"/>
      <c r="AL11112" s="24"/>
      <c r="AO11112" s="24"/>
      <c r="AR11112" s="24"/>
      <c r="AU11112" s="24"/>
    </row>
    <row r="11113">
      <c r="J11113" s="18"/>
      <c r="N11113" s="24"/>
      <c r="Q11113" s="24"/>
      <c r="T11113" s="24"/>
      <c r="W11113" s="24"/>
      <c r="Z11113" s="24"/>
      <c r="AC11113" s="24"/>
      <c r="AI11113" s="24"/>
      <c r="AL11113" s="24"/>
      <c r="AO11113" s="24"/>
      <c r="AR11113" s="24"/>
      <c r="AU11113" s="24"/>
    </row>
    <row r="11114">
      <c r="J11114" s="18"/>
      <c r="N11114" s="24"/>
      <c r="Q11114" s="24"/>
      <c r="T11114" s="24"/>
      <c r="W11114" s="24"/>
      <c r="Z11114" s="24"/>
      <c r="AC11114" s="24"/>
      <c r="AI11114" s="24"/>
      <c r="AL11114" s="24"/>
      <c r="AO11114" s="24"/>
      <c r="AR11114" s="24"/>
      <c r="AU11114" s="24"/>
    </row>
    <row r="11115">
      <c r="J11115" s="18"/>
      <c r="N11115" s="24"/>
      <c r="Q11115" s="24"/>
      <c r="T11115" s="24"/>
      <c r="W11115" s="24"/>
      <c r="Z11115" s="24"/>
      <c r="AC11115" s="24"/>
      <c r="AI11115" s="24"/>
      <c r="AL11115" s="24"/>
      <c r="AO11115" s="24"/>
      <c r="AR11115" s="24"/>
      <c r="AU11115" s="24"/>
    </row>
    <row r="11116">
      <c r="J11116" s="18"/>
      <c r="N11116" s="24"/>
      <c r="Q11116" s="24"/>
      <c r="T11116" s="24"/>
      <c r="W11116" s="24"/>
      <c r="Z11116" s="24"/>
      <c r="AC11116" s="24"/>
      <c r="AI11116" s="24"/>
      <c r="AL11116" s="24"/>
      <c r="AO11116" s="24"/>
      <c r="AR11116" s="24"/>
      <c r="AU11116" s="24"/>
    </row>
    <row r="11117">
      <c r="J11117" s="18"/>
      <c r="N11117" s="24"/>
      <c r="Q11117" s="24"/>
      <c r="T11117" s="24"/>
      <c r="W11117" s="24"/>
      <c r="Z11117" s="24"/>
      <c r="AC11117" s="24"/>
      <c r="AI11117" s="24"/>
      <c r="AL11117" s="24"/>
      <c r="AO11117" s="24"/>
      <c r="AR11117" s="24"/>
      <c r="AU11117" s="24"/>
    </row>
    <row r="11118">
      <c r="J11118" s="18"/>
      <c r="N11118" s="24"/>
      <c r="Q11118" s="24"/>
      <c r="T11118" s="24"/>
      <c r="W11118" s="24"/>
      <c r="Z11118" s="24"/>
      <c r="AC11118" s="24"/>
      <c r="AI11118" s="24"/>
      <c r="AL11118" s="24"/>
      <c r="AO11118" s="24"/>
      <c r="AR11118" s="24"/>
      <c r="AU11118" s="24"/>
    </row>
    <row r="11119">
      <c r="J11119" s="18"/>
      <c r="N11119" s="24"/>
      <c r="Q11119" s="24"/>
      <c r="T11119" s="24"/>
      <c r="W11119" s="24"/>
      <c r="Z11119" s="24"/>
      <c r="AC11119" s="24"/>
      <c r="AI11119" s="24"/>
      <c r="AL11119" s="24"/>
      <c r="AO11119" s="24"/>
      <c r="AR11119" s="24"/>
      <c r="AU11119" s="24"/>
    </row>
    <row r="11120">
      <c r="J11120" s="18"/>
      <c r="N11120" s="24"/>
      <c r="Q11120" s="24"/>
      <c r="T11120" s="24"/>
      <c r="W11120" s="24"/>
      <c r="Z11120" s="24"/>
      <c r="AC11120" s="24"/>
      <c r="AI11120" s="24"/>
      <c r="AL11120" s="24"/>
      <c r="AO11120" s="24"/>
      <c r="AR11120" s="24"/>
      <c r="AU11120" s="24"/>
    </row>
    <row r="11121">
      <c r="J11121" s="18"/>
      <c r="N11121" s="24"/>
      <c r="Q11121" s="24"/>
      <c r="T11121" s="24"/>
      <c r="W11121" s="24"/>
      <c r="Z11121" s="24"/>
      <c r="AC11121" s="24"/>
      <c r="AI11121" s="24"/>
      <c r="AL11121" s="24"/>
      <c r="AO11121" s="24"/>
      <c r="AR11121" s="24"/>
      <c r="AU11121" s="24"/>
    </row>
    <row r="11122">
      <c r="J11122" s="18"/>
      <c r="N11122" s="24"/>
      <c r="Q11122" s="24"/>
      <c r="T11122" s="24"/>
      <c r="W11122" s="24"/>
      <c r="Z11122" s="24"/>
      <c r="AC11122" s="24"/>
      <c r="AI11122" s="24"/>
      <c r="AL11122" s="24"/>
      <c r="AO11122" s="24"/>
      <c r="AR11122" s="24"/>
      <c r="AU11122" s="24"/>
    </row>
    <row r="11123">
      <c r="J11123" s="18"/>
      <c r="N11123" s="24"/>
      <c r="Q11123" s="24"/>
      <c r="T11123" s="24"/>
      <c r="W11123" s="24"/>
      <c r="Z11123" s="24"/>
      <c r="AC11123" s="24"/>
      <c r="AI11123" s="24"/>
      <c r="AL11123" s="24"/>
      <c r="AO11123" s="24"/>
      <c r="AR11123" s="24"/>
      <c r="AU11123" s="24"/>
    </row>
    <row r="11124">
      <c r="J11124" s="18"/>
      <c r="N11124" s="24"/>
      <c r="Q11124" s="24"/>
      <c r="T11124" s="24"/>
      <c r="W11124" s="24"/>
      <c r="Z11124" s="24"/>
      <c r="AC11124" s="24"/>
      <c r="AI11124" s="24"/>
      <c r="AL11124" s="24"/>
      <c r="AO11124" s="24"/>
      <c r="AR11124" s="24"/>
      <c r="AU11124" s="24"/>
    </row>
    <row r="11125">
      <c r="J11125" s="18"/>
      <c r="N11125" s="24"/>
      <c r="Q11125" s="24"/>
      <c r="T11125" s="24"/>
      <c r="W11125" s="24"/>
      <c r="Z11125" s="24"/>
      <c r="AC11125" s="24"/>
      <c r="AI11125" s="24"/>
      <c r="AL11125" s="24"/>
      <c r="AO11125" s="24"/>
      <c r="AR11125" s="24"/>
      <c r="AU11125" s="24"/>
    </row>
    <row r="11126">
      <c r="J11126" s="18"/>
      <c r="N11126" s="24"/>
      <c r="Q11126" s="24"/>
      <c r="T11126" s="24"/>
      <c r="W11126" s="24"/>
      <c r="Z11126" s="24"/>
      <c r="AC11126" s="24"/>
      <c r="AI11126" s="24"/>
      <c r="AL11126" s="24"/>
      <c r="AO11126" s="24"/>
      <c r="AR11126" s="24"/>
      <c r="AU11126" s="24"/>
    </row>
    <row r="11127">
      <c r="J11127" s="18"/>
      <c r="N11127" s="24"/>
      <c r="Q11127" s="24"/>
      <c r="T11127" s="24"/>
      <c r="W11127" s="24"/>
      <c r="Z11127" s="24"/>
      <c r="AC11127" s="24"/>
      <c r="AI11127" s="24"/>
      <c r="AL11127" s="24"/>
      <c r="AO11127" s="24"/>
      <c r="AR11127" s="24"/>
      <c r="AU11127" s="24"/>
    </row>
    <row r="11128">
      <c r="J11128" s="18"/>
      <c r="N11128" s="24"/>
      <c r="Q11128" s="24"/>
      <c r="T11128" s="24"/>
      <c r="W11128" s="24"/>
      <c r="Z11128" s="24"/>
      <c r="AC11128" s="24"/>
      <c r="AI11128" s="24"/>
      <c r="AL11128" s="24"/>
      <c r="AO11128" s="24"/>
      <c r="AR11128" s="24"/>
      <c r="AU11128" s="24"/>
    </row>
    <row r="11129">
      <c r="J11129" s="18"/>
      <c r="N11129" s="24"/>
      <c r="Q11129" s="24"/>
      <c r="T11129" s="24"/>
      <c r="W11129" s="24"/>
      <c r="Z11129" s="24"/>
      <c r="AC11129" s="24"/>
      <c r="AI11129" s="24"/>
      <c r="AL11129" s="24"/>
      <c r="AO11129" s="24"/>
      <c r="AR11129" s="24"/>
      <c r="AU11129" s="24"/>
    </row>
    <row r="11130">
      <c r="J11130" s="18"/>
      <c r="N11130" s="24"/>
      <c r="Q11130" s="24"/>
      <c r="T11130" s="24"/>
      <c r="W11130" s="24"/>
      <c r="Z11130" s="24"/>
      <c r="AC11130" s="24"/>
      <c r="AI11130" s="24"/>
      <c r="AL11130" s="24"/>
      <c r="AO11130" s="24"/>
      <c r="AR11130" s="24"/>
      <c r="AU11130" s="24"/>
    </row>
    <row r="11131">
      <c r="J11131" s="18"/>
      <c r="N11131" s="24"/>
      <c r="Q11131" s="24"/>
      <c r="T11131" s="24"/>
      <c r="W11131" s="24"/>
      <c r="Z11131" s="24"/>
      <c r="AC11131" s="24"/>
      <c r="AI11131" s="24"/>
      <c r="AL11131" s="24"/>
      <c r="AO11131" s="24"/>
      <c r="AR11131" s="24"/>
      <c r="AU11131" s="24"/>
    </row>
    <row r="11132">
      <c r="J11132" s="18"/>
      <c r="N11132" s="24"/>
      <c r="Q11132" s="24"/>
      <c r="T11132" s="24"/>
      <c r="W11132" s="24"/>
      <c r="Z11132" s="24"/>
      <c r="AC11132" s="24"/>
      <c r="AI11132" s="24"/>
      <c r="AL11132" s="24"/>
      <c r="AO11132" s="24"/>
      <c r="AR11132" s="24"/>
      <c r="AU11132" s="24"/>
    </row>
    <row r="11133">
      <c r="J11133" s="18"/>
      <c r="N11133" s="24"/>
      <c r="Q11133" s="24"/>
      <c r="T11133" s="24"/>
      <c r="W11133" s="24"/>
      <c r="Z11133" s="24"/>
      <c r="AC11133" s="24"/>
      <c r="AI11133" s="24"/>
      <c r="AL11133" s="24"/>
      <c r="AO11133" s="24"/>
      <c r="AR11133" s="24"/>
      <c r="AU11133" s="24"/>
    </row>
    <row r="11134">
      <c r="J11134" s="18"/>
      <c r="N11134" s="24"/>
      <c r="Q11134" s="24"/>
      <c r="T11134" s="24"/>
      <c r="W11134" s="24"/>
      <c r="Z11134" s="24"/>
      <c r="AC11134" s="24"/>
      <c r="AI11134" s="24"/>
      <c r="AL11134" s="24"/>
      <c r="AO11134" s="24"/>
      <c r="AR11134" s="24"/>
      <c r="AU11134" s="24"/>
    </row>
    <row r="11135">
      <c r="J11135" s="18"/>
      <c r="N11135" s="24"/>
      <c r="Q11135" s="24"/>
      <c r="T11135" s="24"/>
      <c r="W11135" s="24"/>
      <c r="Z11135" s="24"/>
      <c r="AC11135" s="24"/>
      <c r="AI11135" s="24"/>
      <c r="AL11135" s="24"/>
      <c r="AO11135" s="24"/>
      <c r="AR11135" s="24"/>
      <c r="AU11135" s="24"/>
    </row>
    <row r="11136">
      <c r="J11136" s="18"/>
      <c r="N11136" s="24"/>
      <c r="Q11136" s="24"/>
      <c r="T11136" s="24"/>
      <c r="W11136" s="24"/>
      <c r="Z11136" s="24"/>
      <c r="AC11136" s="24"/>
      <c r="AI11136" s="24"/>
      <c r="AL11136" s="24"/>
      <c r="AO11136" s="24"/>
      <c r="AR11136" s="24"/>
      <c r="AU11136" s="24"/>
    </row>
    <row r="11137">
      <c r="J11137" s="18"/>
      <c r="N11137" s="24"/>
      <c r="Q11137" s="24"/>
      <c r="T11137" s="24"/>
      <c r="W11137" s="24"/>
      <c r="Z11137" s="24"/>
      <c r="AC11137" s="24"/>
      <c r="AI11137" s="24"/>
      <c r="AL11137" s="24"/>
      <c r="AO11137" s="24"/>
      <c r="AR11137" s="24"/>
      <c r="AU11137" s="24"/>
    </row>
    <row r="11138">
      <c r="J11138" s="18"/>
      <c r="N11138" s="24"/>
      <c r="Q11138" s="24"/>
      <c r="T11138" s="24"/>
      <c r="W11138" s="24"/>
      <c r="Z11138" s="24"/>
      <c r="AC11138" s="24"/>
      <c r="AI11138" s="24"/>
      <c r="AL11138" s="24"/>
      <c r="AO11138" s="24"/>
      <c r="AR11138" s="24"/>
      <c r="AU11138" s="24"/>
    </row>
    <row r="11139">
      <c r="J11139" s="18"/>
      <c r="N11139" s="24"/>
      <c r="Q11139" s="24"/>
      <c r="T11139" s="24"/>
      <c r="W11139" s="24"/>
      <c r="Z11139" s="24"/>
      <c r="AC11139" s="24"/>
      <c r="AI11139" s="24"/>
      <c r="AL11139" s="24"/>
      <c r="AO11139" s="24"/>
      <c r="AR11139" s="24"/>
      <c r="AU11139" s="24"/>
    </row>
    <row r="11140">
      <c r="J11140" s="18"/>
      <c r="N11140" s="24"/>
      <c r="Q11140" s="24"/>
      <c r="T11140" s="24"/>
      <c r="W11140" s="24"/>
      <c r="Z11140" s="24"/>
      <c r="AC11140" s="24"/>
      <c r="AI11140" s="24"/>
      <c r="AL11140" s="24"/>
      <c r="AO11140" s="24"/>
      <c r="AR11140" s="24"/>
      <c r="AU11140" s="24"/>
    </row>
    <row r="11141">
      <c r="J11141" s="18"/>
      <c r="N11141" s="24"/>
      <c r="Q11141" s="24"/>
      <c r="T11141" s="24"/>
      <c r="W11141" s="24"/>
      <c r="Z11141" s="24"/>
      <c r="AC11141" s="24"/>
      <c r="AI11141" s="24"/>
      <c r="AL11141" s="24"/>
      <c r="AO11141" s="24"/>
      <c r="AR11141" s="24"/>
      <c r="AU11141" s="24"/>
    </row>
    <row r="11142">
      <c r="J11142" s="18"/>
      <c r="N11142" s="24"/>
      <c r="Q11142" s="24"/>
      <c r="T11142" s="24"/>
      <c r="W11142" s="24"/>
      <c r="Z11142" s="24"/>
      <c r="AC11142" s="24"/>
      <c r="AI11142" s="24"/>
      <c r="AL11142" s="24"/>
      <c r="AO11142" s="24"/>
      <c r="AR11142" s="24"/>
      <c r="AU11142" s="24"/>
    </row>
    <row r="11143">
      <c r="J11143" s="18"/>
      <c r="N11143" s="24"/>
      <c r="Q11143" s="24"/>
      <c r="T11143" s="24"/>
      <c r="W11143" s="24"/>
      <c r="Z11143" s="24"/>
      <c r="AC11143" s="24"/>
      <c r="AI11143" s="24"/>
      <c r="AL11143" s="24"/>
      <c r="AO11143" s="24"/>
      <c r="AR11143" s="24"/>
      <c r="AU11143" s="24"/>
    </row>
    <row r="11144">
      <c r="J11144" s="18"/>
      <c r="N11144" s="24"/>
      <c r="Q11144" s="24"/>
      <c r="T11144" s="24"/>
      <c r="W11144" s="24"/>
      <c r="Z11144" s="24"/>
      <c r="AC11144" s="24"/>
      <c r="AI11144" s="24"/>
      <c r="AL11144" s="24"/>
      <c r="AO11144" s="24"/>
      <c r="AR11144" s="24"/>
      <c r="AU11144" s="24"/>
    </row>
    <row r="11145">
      <c r="J11145" s="18"/>
      <c r="N11145" s="24"/>
      <c r="Q11145" s="24"/>
      <c r="T11145" s="24"/>
      <c r="W11145" s="24"/>
      <c r="Z11145" s="24"/>
      <c r="AC11145" s="24"/>
      <c r="AI11145" s="24"/>
      <c r="AL11145" s="24"/>
      <c r="AO11145" s="24"/>
      <c r="AR11145" s="24"/>
      <c r="AU11145" s="24"/>
    </row>
    <row r="11146">
      <c r="J11146" s="18"/>
      <c r="N11146" s="24"/>
      <c r="Q11146" s="24"/>
      <c r="T11146" s="24"/>
      <c r="W11146" s="24"/>
      <c r="Z11146" s="24"/>
      <c r="AC11146" s="24"/>
      <c r="AI11146" s="24"/>
      <c r="AL11146" s="24"/>
      <c r="AO11146" s="24"/>
      <c r="AR11146" s="24"/>
      <c r="AU11146" s="24"/>
    </row>
    <row r="11147">
      <c r="J11147" s="18"/>
      <c r="N11147" s="24"/>
      <c r="Q11147" s="24"/>
      <c r="T11147" s="24"/>
      <c r="W11147" s="24"/>
      <c r="Z11147" s="24"/>
      <c r="AC11147" s="24"/>
      <c r="AI11147" s="24"/>
      <c r="AL11147" s="24"/>
      <c r="AO11147" s="24"/>
      <c r="AR11147" s="24"/>
      <c r="AU11147" s="24"/>
    </row>
    <row r="11148">
      <c r="J11148" s="18"/>
      <c r="N11148" s="24"/>
      <c r="Q11148" s="24"/>
      <c r="T11148" s="24"/>
      <c r="W11148" s="24"/>
      <c r="Z11148" s="24"/>
      <c r="AC11148" s="24"/>
      <c r="AI11148" s="24"/>
      <c r="AL11148" s="24"/>
      <c r="AO11148" s="24"/>
      <c r="AR11148" s="24"/>
      <c r="AU11148" s="24"/>
    </row>
    <row r="11149">
      <c r="J11149" s="18"/>
      <c r="N11149" s="24"/>
      <c r="Q11149" s="24"/>
      <c r="T11149" s="24"/>
      <c r="W11149" s="24"/>
      <c r="Z11149" s="24"/>
      <c r="AC11149" s="24"/>
      <c r="AI11149" s="24"/>
      <c r="AL11149" s="24"/>
      <c r="AO11149" s="24"/>
      <c r="AR11149" s="24"/>
      <c r="AU11149" s="24"/>
    </row>
    <row r="11150">
      <c r="J11150" s="18"/>
      <c r="N11150" s="24"/>
      <c r="Q11150" s="24"/>
      <c r="T11150" s="24"/>
      <c r="W11150" s="24"/>
      <c r="Z11150" s="24"/>
      <c r="AC11150" s="24"/>
      <c r="AI11150" s="24"/>
      <c r="AL11150" s="24"/>
      <c r="AO11150" s="24"/>
      <c r="AR11150" s="24"/>
      <c r="AU11150" s="24"/>
    </row>
    <row r="11151">
      <c r="J11151" s="18"/>
      <c r="N11151" s="24"/>
      <c r="Q11151" s="24"/>
      <c r="T11151" s="24"/>
      <c r="W11151" s="24"/>
      <c r="Z11151" s="24"/>
      <c r="AC11151" s="24"/>
      <c r="AI11151" s="24"/>
      <c r="AL11151" s="24"/>
      <c r="AO11151" s="24"/>
      <c r="AR11151" s="24"/>
      <c r="AU11151" s="24"/>
    </row>
    <row r="11152">
      <c r="J11152" s="18"/>
      <c r="N11152" s="24"/>
      <c r="Q11152" s="24"/>
      <c r="T11152" s="24"/>
      <c r="W11152" s="24"/>
      <c r="Z11152" s="24"/>
      <c r="AC11152" s="24"/>
      <c r="AI11152" s="24"/>
      <c r="AL11152" s="24"/>
      <c r="AO11152" s="24"/>
      <c r="AR11152" s="24"/>
      <c r="AU11152" s="24"/>
    </row>
    <row r="11153">
      <c r="J11153" s="18"/>
      <c r="N11153" s="24"/>
      <c r="Q11153" s="24"/>
      <c r="T11153" s="24"/>
      <c r="W11153" s="24"/>
      <c r="Z11153" s="24"/>
      <c r="AC11153" s="24"/>
      <c r="AI11153" s="24"/>
      <c r="AL11153" s="24"/>
      <c r="AO11153" s="24"/>
      <c r="AR11153" s="24"/>
      <c r="AU11153" s="24"/>
    </row>
    <row r="11154">
      <c r="J11154" s="18"/>
      <c r="N11154" s="24"/>
      <c r="Q11154" s="24"/>
      <c r="T11154" s="24"/>
      <c r="W11154" s="24"/>
      <c r="Z11154" s="24"/>
      <c r="AC11154" s="24"/>
      <c r="AI11154" s="24"/>
      <c r="AL11154" s="24"/>
      <c r="AO11154" s="24"/>
      <c r="AR11154" s="24"/>
      <c r="AU11154" s="24"/>
    </row>
    <row r="11155">
      <c r="J11155" s="18"/>
      <c r="N11155" s="24"/>
      <c r="Q11155" s="24"/>
      <c r="T11155" s="24"/>
      <c r="W11155" s="24"/>
      <c r="Z11155" s="24"/>
      <c r="AC11155" s="24"/>
      <c r="AI11155" s="24"/>
      <c r="AL11155" s="24"/>
      <c r="AO11155" s="24"/>
      <c r="AR11155" s="24"/>
      <c r="AU11155" s="24"/>
    </row>
    <row r="11156">
      <c r="J11156" s="18"/>
      <c r="N11156" s="24"/>
      <c r="Q11156" s="24"/>
      <c r="T11156" s="24"/>
      <c r="W11156" s="24"/>
      <c r="Z11156" s="24"/>
      <c r="AC11156" s="24"/>
      <c r="AI11156" s="24"/>
      <c r="AL11156" s="24"/>
      <c r="AO11156" s="24"/>
      <c r="AR11156" s="24"/>
      <c r="AU11156" s="24"/>
    </row>
    <row r="11157">
      <c r="J11157" s="18"/>
      <c r="N11157" s="24"/>
      <c r="Q11157" s="24"/>
      <c r="T11157" s="24"/>
      <c r="W11157" s="24"/>
      <c r="Z11157" s="24"/>
      <c r="AC11157" s="24"/>
      <c r="AI11157" s="24"/>
      <c r="AL11157" s="24"/>
      <c r="AO11157" s="24"/>
      <c r="AR11157" s="24"/>
      <c r="AU11157" s="24"/>
    </row>
    <row r="11158">
      <c r="J11158" s="18"/>
      <c r="N11158" s="24"/>
      <c r="Q11158" s="24"/>
      <c r="T11158" s="24"/>
      <c r="W11158" s="24"/>
      <c r="Z11158" s="24"/>
      <c r="AC11158" s="24"/>
      <c r="AI11158" s="24"/>
      <c r="AL11158" s="24"/>
      <c r="AO11158" s="24"/>
      <c r="AR11158" s="24"/>
      <c r="AU11158" s="24"/>
    </row>
    <row r="11159">
      <c r="J11159" s="18"/>
      <c r="N11159" s="24"/>
      <c r="Q11159" s="24"/>
      <c r="T11159" s="24"/>
      <c r="W11159" s="24"/>
      <c r="Z11159" s="24"/>
      <c r="AC11159" s="24"/>
      <c r="AI11159" s="24"/>
      <c r="AL11159" s="24"/>
      <c r="AO11159" s="24"/>
      <c r="AR11159" s="24"/>
      <c r="AU11159" s="24"/>
    </row>
    <row r="11160">
      <c r="J11160" s="18"/>
      <c r="N11160" s="24"/>
      <c r="Q11160" s="24"/>
      <c r="T11160" s="24"/>
      <c r="W11160" s="24"/>
      <c r="Z11160" s="24"/>
      <c r="AC11160" s="24"/>
      <c r="AI11160" s="24"/>
      <c r="AL11160" s="24"/>
      <c r="AO11160" s="24"/>
      <c r="AR11160" s="24"/>
      <c r="AU11160" s="24"/>
    </row>
    <row r="11161">
      <c r="J11161" s="18"/>
      <c r="N11161" s="24"/>
      <c r="Q11161" s="24"/>
      <c r="T11161" s="24"/>
      <c r="W11161" s="24"/>
      <c r="Z11161" s="24"/>
      <c r="AC11161" s="24"/>
      <c r="AI11161" s="24"/>
      <c r="AL11161" s="24"/>
      <c r="AO11161" s="24"/>
      <c r="AR11161" s="24"/>
      <c r="AU11161" s="24"/>
    </row>
    <row r="11162">
      <c r="J11162" s="18"/>
      <c r="N11162" s="24"/>
      <c r="Q11162" s="24"/>
      <c r="T11162" s="24"/>
      <c r="W11162" s="24"/>
      <c r="Z11162" s="24"/>
      <c r="AC11162" s="24"/>
      <c r="AI11162" s="24"/>
      <c r="AL11162" s="24"/>
      <c r="AO11162" s="24"/>
      <c r="AR11162" s="24"/>
      <c r="AU11162" s="24"/>
    </row>
    <row r="11163">
      <c r="J11163" s="18"/>
      <c r="N11163" s="24"/>
      <c r="Q11163" s="24"/>
      <c r="T11163" s="24"/>
      <c r="W11163" s="24"/>
      <c r="Z11163" s="24"/>
      <c r="AC11163" s="24"/>
      <c r="AI11163" s="24"/>
      <c r="AL11163" s="24"/>
      <c r="AO11163" s="24"/>
      <c r="AR11163" s="24"/>
      <c r="AU11163" s="24"/>
    </row>
    <row r="11164">
      <c r="J11164" s="18"/>
      <c r="N11164" s="24"/>
      <c r="Q11164" s="24"/>
      <c r="T11164" s="24"/>
      <c r="W11164" s="24"/>
      <c r="Z11164" s="24"/>
      <c r="AC11164" s="24"/>
      <c r="AI11164" s="24"/>
      <c r="AL11164" s="24"/>
      <c r="AO11164" s="24"/>
      <c r="AR11164" s="24"/>
      <c r="AU11164" s="24"/>
    </row>
    <row r="11165">
      <c r="J11165" s="18"/>
      <c r="N11165" s="24"/>
      <c r="Q11165" s="24"/>
      <c r="T11165" s="24"/>
      <c r="W11165" s="24"/>
      <c r="Z11165" s="24"/>
      <c r="AC11165" s="24"/>
      <c r="AI11165" s="24"/>
      <c r="AL11165" s="24"/>
      <c r="AO11165" s="24"/>
      <c r="AR11165" s="24"/>
      <c r="AU11165" s="24"/>
    </row>
    <row r="11166">
      <c r="J11166" s="18"/>
      <c r="N11166" s="24"/>
      <c r="Q11166" s="24"/>
      <c r="T11166" s="24"/>
      <c r="W11166" s="24"/>
      <c r="Z11166" s="24"/>
      <c r="AC11166" s="24"/>
      <c r="AI11166" s="24"/>
      <c r="AL11166" s="24"/>
      <c r="AO11166" s="24"/>
      <c r="AR11166" s="24"/>
      <c r="AU11166" s="24"/>
    </row>
    <row r="11167">
      <c r="J11167" s="18"/>
      <c r="N11167" s="24"/>
      <c r="Q11167" s="24"/>
      <c r="T11167" s="24"/>
      <c r="W11167" s="24"/>
      <c r="Z11167" s="24"/>
      <c r="AC11167" s="24"/>
      <c r="AI11167" s="24"/>
      <c r="AL11167" s="24"/>
      <c r="AO11167" s="24"/>
      <c r="AR11167" s="24"/>
      <c r="AU11167" s="24"/>
    </row>
    <row r="11168">
      <c r="J11168" s="18"/>
      <c r="N11168" s="24"/>
      <c r="Q11168" s="24"/>
      <c r="T11168" s="24"/>
      <c r="W11168" s="24"/>
      <c r="Z11168" s="24"/>
      <c r="AC11168" s="24"/>
      <c r="AI11168" s="24"/>
      <c r="AL11168" s="24"/>
      <c r="AO11168" s="24"/>
      <c r="AR11168" s="24"/>
      <c r="AU11168" s="24"/>
    </row>
    <row r="11169">
      <c r="J11169" s="18"/>
      <c r="N11169" s="24"/>
      <c r="Q11169" s="24"/>
      <c r="T11169" s="24"/>
      <c r="W11169" s="24"/>
      <c r="Z11169" s="24"/>
      <c r="AC11169" s="24"/>
      <c r="AI11169" s="24"/>
      <c r="AL11169" s="24"/>
      <c r="AO11169" s="24"/>
      <c r="AR11169" s="24"/>
      <c r="AU11169" s="24"/>
    </row>
    <row r="11170">
      <c r="J11170" s="18"/>
      <c r="N11170" s="24"/>
      <c r="Q11170" s="24"/>
      <c r="T11170" s="24"/>
      <c r="W11170" s="24"/>
      <c r="Z11170" s="24"/>
      <c r="AC11170" s="24"/>
      <c r="AI11170" s="24"/>
      <c r="AL11170" s="24"/>
      <c r="AO11170" s="24"/>
      <c r="AR11170" s="24"/>
      <c r="AU11170" s="24"/>
    </row>
    <row r="11171">
      <c r="J11171" s="18"/>
      <c r="N11171" s="24"/>
      <c r="Q11171" s="24"/>
      <c r="T11171" s="24"/>
      <c r="W11171" s="24"/>
      <c r="Z11171" s="24"/>
      <c r="AC11171" s="24"/>
      <c r="AI11171" s="24"/>
      <c r="AL11171" s="24"/>
      <c r="AO11171" s="24"/>
      <c r="AR11171" s="24"/>
      <c r="AU11171" s="24"/>
    </row>
    <row r="11172">
      <c r="J11172" s="18"/>
      <c r="N11172" s="24"/>
      <c r="Q11172" s="24"/>
      <c r="T11172" s="24"/>
      <c r="W11172" s="24"/>
      <c r="Z11172" s="24"/>
      <c r="AC11172" s="24"/>
      <c r="AI11172" s="24"/>
      <c r="AL11172" s="24"/>
      <c r="AO11172" s="24"/>
      <c r="AR11172" s="24"/>
      <c r="AU11172" s="24"/>
    </row>
    <row r="11173">
      <c r="J11173" s="18"/>
      <c r="N11173" s="24"/>
      <c r="Q11173" s="24"/>
      <c r="T11173" s="24"/>
      <c r="W11173" s="24"/>
      <c r="Z11173" s="24"/>
      <c r="AC11173" s="24"/>
      <c r="AI11173" s="24"/>
      <c r="AL11173" s="24"/>
      <c r="AO11173" s="24"/>
      <c r="AR11173" s="24"/>
      <c r="AU11173" s="24"/>
    </row>
    <row r="11174">
      <c r="J11174" s="18"/>
      <c r="N11174" s="24"/>
      <c r="Q11174" s="24"/>
      <c r="T11174" s="24"/>
      <c r="W11174" s="24"/>
      <c r="Z11174" s="24"/>
      <c r="AC11174" s="24"/>
      <c r="AI11174" s="24"/>
      <c r="AL11174" s="24"/>
      <c r="AO11174" s="24"/>
      <c r="AR11174" s="24"/>
      <c r="AU11174" s="24"/>
    </row>
    <row r="11175">
      <c r="J11175" s="18"/>
      <c r="N11175" s="24"/>
      <c r="Q11175" s="24"/>
      <c r="T11175" s="24"/>
      <c r="W11175" s="24"/>
      <c r="Z11175" s="24"/>
      <c r="AC11175" s="24"/>
      <c r="AI11175" s="24"/>
      <c r="AL11175" s="24"/>
      <c r="AO11175" s="24"/>
      <c r="AR11175" s="24"/>
      <c r="AU11175" s="24"/>
    </row>
    <row r="11176">
      <c r="J11176" s="18"/>
      <c r="N11176" s="24"/>
      <c r="Q11176" s="24"/>
      <c r="T11176" s="24"/>
      <c r="W11176" s="24"/>
      <c r="Z11176" s="24"/>
      <c r="AC11176" s="24"/>
      <c r="AI11176" s="24"/>
      <c r="AL11176" s="24"/>
      <c r="AO11176" s="24"/>
      <c r="AR11176" s="24"/>
      <c r="AU11176" s="24"/>
    </row>
    <row r="11177">
      <c r="J11177" s="18"/>
      <c r="N11177" s="24"/>
      <c r="Q11177" s="24"/>
      <c r="T11177" s="24"/>
      <c r="W11177" s="24"/>
      <c r="Z11177" s="24"/>
      <c r="AC11177" s="24"/>
      <c r="AI11177" s="24"/>
      <c r="AL11177" s="24"/>
      <c r="AO11177" s="24"/>
      <c r="AR11177" s="24"/>
      <c r="AU11177" s="24"/>
    </row>
    <row r="11178">
      <c r="J11178" s="18"/>
      <c r="N11178" s="24"/>
      <c r="Q11178" s="24"/>
      <c r="T11178" s="24"/>
      <c r="W11178" s="24"/>
      <c r="Z11178" s="24"/>
      <c r="AC11178" s="24"/>
      <c r="AI11178" s="24"/>
      <c r="AL11178" s="24"/>
      <c r="AO11178" s="24"/>
      <c r="AR11178" s="24"/>
      <c r="AU11178" s="24"/>
    </row>
    <row r="11179">
      <c r="J11179" s="18"/>
      <c r="N11179" s="24"/>
      <c r="Q11179" s="24"/>
      <c r="T11179" s="24"/>
      <c r="W11179" s="24"/>
      <c r="Z11179" s="24"/>
      <c r="AC11179" s="24"/>
      <c r="AI11179" s="24"/>
      <c r="AL11179" s="24"/>
      <c r="AO11179" s="24"/>
      <c r="AR11179" s="24"/>
      <c r="AU11179" s="24"/>
    </row>
    <row r="11180">
      <c r="J11180" s="18"/>
      <c r="N11180" s="24"/>
      <c r="Q11180" s="24"/>
      <c r="T11180" s="24"/>
      <c r="W11180" s="24"/>
      <c r="Z11180" s="24"/>
      <c r="AC11180" s="24"/>
      <c r="AI11180" s="24"/>
      <c r="AL11180" s="24"/>
      <c r="AO11180" s="24"/>
      <c r="AR11180" s="24"/>
      <c r="AU11180" s="24"/>
    </row>
    <row r="11181">
      <c r="J11181" s="18"/>
      <c r="N11181" s="24"/>
      <c r="Q11181" s="24"/>
      <c r="T11181" s="24"/>
      <c r="W11181" s="24"/>
      <c r="Z11181" s="24"/>
      <c r="AC11181" s="24"/>
      <c r="AI11181" s="24"/>
      <c r="AL11181" s="24"/>
      <c r="AO11181" s="24"/>
      <c r="AR11181" s="24"/>
      <c r="AU11181" s="24"/>
    </row>
    <row r="11182">
      <c r="J11182" s="18"/>
      <c r="N11182" s="24"/>
      <c r="Q11182" s="24"/>
      <c r="T11182" s="24"/>
      <c r="W11182" s="24"/>
      <c r="Z11182" s="24"/>
      <c r="AC11182" s="24"/>
      <c r="AI11182" s="24"/>
      <c r="AL11182" s="24"/>
      <c r="AO11182" s="24"/>
      <c r="AR11182" s="24"/>
      <c r="AU11182" s="24"/>
    </row>
    <row r="11183">
      <c r="J11183" s="18"/>
      <c r="N11183" s="24"/>
      <c r="Q11183" s="24"/>
      <c r="T11183" s="24"/>
      <c r="W11183" s="24"/>
      <c r="Z11183" s="24"/>
      <c r="AC11183" s="24"/>
      <c r="AI11183" s="24"/>
      <c r="AL11183" s="24"/>
      <c r="AO11183" s="24"/>
      <c r="AR11183" s="24"/>
      <c r="AU11183" s="24"/>
    </row>
    <row r="11184">
      <c r="J11184" s="18"/>
      <c r="N11184" s="24"/>
      <c r="Q11184" s="24"/>
      <c r="T11184" s="24"/>
      <c r="W11184" s="24"/>
      <c r="Z11184" s="24"/>
      <c r="AC11184" s="24"/>
      <c r="AI11184" s="24"/>
      <c r="AL11184" s="24"/>
      <c r="AO11184" s="24"/>
      <c r="AR11184" s="24"/>
      <c r="AU11184" s="24"/>
    </row>
    <row r="11185">
      <c r="J11185" s="18"/>
      <c r="N11185" s="24"/>
      <c r="Q11185" s="24"/>
      <c r="T11185" s="24"/>
      <c r="W11185" s="24"/>
      <c r="Z11185" s="24"/>
      <c r="AC11185" s="24"/>
      <c r="AI11185" s="24"/>
      <c r="AL11185" s="24"/>
      <c r="AO11185" s="24"/>
      <c r="AR11185" s="24"/>
      <c r="AU11185" s="24"/>
    </row>
    <row r="11186">
      <c r="J11186" s="18"/>
      <c r="N11186" s="24"/>
      <c r="Q11186" s="24"/>
      <c r="T11186" s="24"/>
      <c r="W11186" s="24"/>
      <c r="Z11186" s="24"/>
      <c r="AC11186" s="24"/>
      <c r="AI11186" s="24"/>
      <c r="AL11186" s="24"/>
      <c r="AO11186" s="24"/>
      <c r="AR11186" s="24"/>
      <c r="AU11186" s="24"/>
    </row>
    <row r="11187">
      <c r="J11187" s="18"/>
      <c r="N11187" s="24"/>
      <c r="Q11187" s="24"/>
      <c r="T11187" s="24"/>
      <c r="W11187" s="24"/>
      <c r="Z11187" s="24"/>
      <c r="AC11187" s="24"/>
      <c r="AI11187" s="24"/>
      <c r="AL11187" s="24"/>
      <c r="AO11187" s="24"/>
      <c r="AR11187" s="24"/>
      <c r="AU11187" s="24"/>
    </row>
    <row r="11188">
      <c r="J11188" s="18"/>
      <c r="N11188" s="24"/>
      <c r="Q11188" s="24"/>
      <c r="T11188" s="24"/>
      <c r="W11188" s="24"/>
      <c r="Z11188" s="24"/>
      <c r="AC11188" s="24"/>
      <c r="AI11188" s="24"/>
      <c r="AL11188" s="24"/>
      <c r="AO11188" s="24"/>
      <c r="AR11188" s="24"/>
      <c r="AU11188" s="24"/>
    </row>
    <row r="11189">
      <c r="J11189" s="18"/>
      <c r="N11189" s="24"/>
      <c r="Q11189" s="24"/>
      <c r="T11189" s="24"/>
      <c r="W11189" s="24"/>
      <c r="Z11189" s="24"/>
      <c r="AC11189" s="24"/>
      <c r="AI11189" s="24"/>
      <c r="AL11189" s="24"/>
      <c r="AO11189" s="24"/>
      <c r="AR11189" s="24"/>
      <c r="AU11189" s="24"/>
    </row>
    <row r="11190">
      <c r="J11190" s="18"/>
      <c r="N11190" s="24"/>
      <c r="Q11190" s="24"/>
      <c r="T11190" s="24"/>
      <c r="W11190" s="24"/>
      <c r="Z11190" s="24"/>
      <c r="AC11190" s="24"/>
      <c r="AI11190" s="24"/>
      <c r="AL11190" s="24"/>
      <c r="AO11190" s="24"/>
      <c r="AR11190" s="24"/>
      <c r="AU11190" s="24"/>
    </row>
    <row r="11191">
      <c r="J11191" s="18"/>
      <c r="N11191" s="24"/>
      <c r="Q11191" s="24"/>
      <c r="T11191" s="24"/>
      <c r="W11191" s="24"/>
      <c r="Z11191" s="24"/>
      <c r="AC11191" s="24"/>
      <c r="AI11191" s="24"/>
      <c r="AL11191" s="24"/>
      <c r="AO11191" s="24"/>
      <c r="AR11191" s="24"/>
      <c r="AU11191" s="24"/>
    </row>
    <row r="11192">
      <c r="J11192" s="18"/>
      <c r="N11192" s="24"/>
      <c r="Q11192" s="24"/>
      <c r="T11192" s="24"/>
      <c r="W11192" s="24"/>
      <c r="Z11192" s="24"/>
      <c r="AC11192" s="24"/>
      <c r="AI11192" s="24"/>
      <c r="AL11192" s="24"/>
      <c r="AO11192" s="24"/>
      <c r="AR11192" s="24"/>
      <c r="AU11192" s="24"/>
    </row>
    <row r="11193">
      <c r="J11193" s="18"/>
      <c r="N11193" s="24"/>
      <c r="Q11193" s="24"/>
      <c r="T11193" s="24"/>
      <c r="W11193" s="24"/>
      <c r="Z11193" s="24"/>
      <c r="AC11193" s="24"/>
      <c r="AI11193" s="24"/>
      <c r="AL11193" s="24"/>
      <c r="AO11193" s="24"/>
      <c r="AR11193" s="24"/>
      <c r="AU11193" s="24"/>
    </row>
    <row r="11194">
      <c r="J11194" s="18"/>
      <c r="N11194" s="24"/>
      <c r="Q11194" s="24"/>
      <c r="T11194" s="24"/>
      <c r="W11194" s="24"/>
      <c r="Z11194" s="24"/>
      <c r="AC11194" s="24"/>
      <c r="AI11194" s="24"/>
      <c r="AL11194" s="24"/>
      <c r="AO11194" s="24"/>
      <c r="AR11194" s="24"/>
      <c r="AU11194" s="24"/>
    </row>
    <row r="11195">
      <c r="J11195" s="18"/>
      <c r="N11195" s="24"/>
      <c r="Q11195" s="24"/>
      <c r="T11195" s="24"/>
      <c r="W11195" s="24"/>
      <c r="Z11195" s="24"/>
      <c r="AC11195" s="24"/>
      <c r="AI11195" s="24"/>
      <c r="AL11195" s="24"/>
      <c r="AO11195" s="24"/>
      <c r="AR11195" s="24"/>
      <c r="AU11195" s="24"/>
    </row>
    <row r="11196">
      <c r="J11196" s="18"/>
      <c r="N11196" s="24"/>
      <c r="Q11196" s="24"/>
      <c r="T11196" s="24"/>
      <c r="W11196" s="24"/>
      <c r="Z11196" s="24"/>
      <c r="AC11196" s="24"/>
      <c r="AI11196" s="24"/>
      <c r="AL11196" s="24"/>
      <c r="AO11196" s="24"/>
      <c r="AR11196" s="24"/>
      <c r="AU11196" s="24"/>
    </row>
    <row r="11197">
      <c r="J11197" s="18"/>
      <c r="N11197" s="24"/>
      <c r="Q11197" s="24"/>
      <c r="T11197" s="24"/>
      <c r="W11197" s="24"/>
      <c r="Z11197" s="24"/>
      <c r="AC11197" s="24"/>
      <c r="AI11197" s="24"/>
      <c r="AL11197" s="24"/>
      <c r="AO11197" s="24"/>
      <c r="AR11197" s="24"/>
      <c r="AU11197" s="24"/>
    </row>
    <row r="11198">
      <c r="J11198" s="18"/>
      <c r="N11198" s="24"/>
      <c r="Q11198" s="24"/>
      <c r="T11198" s="24"/>
      <c r="W11198" s="24"/>
      <c r="Z11198" s="24"/>
      <c r="AC11198" s="24"/>
      <c r="AI11198" s="24"/>
      <c r="AL11198" s="24"/>
      <c r="AO11198" s="24"/>
      <c r="AR11198" s="24"/>
      <c r="AU11198" s="24"/>
    </row>
    <row r="11199">
      <c r="J11199" s="18"/>
      <c r="N11199" s="24"/>
      <c r="Q11199" s="24"/>
      <c r="T11199" s="24"/>
      <c r="W11199" s="24"/>
      <c r="Z11199" s="24"/>
      <c r="AC11199" s="24"/>
      <c r="AI11199" s="24"/>
      <c r="AL11199" s="24"/>
      <c r="AO11199" s="24"/>
      <c r="AR11199" s="24"/>
      <c r="AU11199" s="24"/>
    </row>
    <row r="11200">
      <c r="J11200" s="18"/>
      <c r="N11200" s="24"/>
      <c r="Q11200" s="24"/>
      <c r="T11200" s="24"/>
      <c r="W11200" s="24"/>
      <c r="Z11200" s="24"/>
      <c r="AC11200" s="24"/>
      <c r="AI11200" s="24"/>
      <c r="AL11200" s="24"/>
      <c r="AO11200" s="24"/>
      <c r="AR11200" s="24"/>
      <c r="AU11200" s="24"/>
    </row>
    <row r="11201">
      <c r="J11201" s="18"/>
      <c r="N11201" s="24"/>
      <c r="Q11201" s="24"/>
      <c r="T11201" s="24"/>
      <c r="W11201" s="24"/>
      <c r="Z11201" s="24"/>
      <c r="AC11201" s="24"/>
      <c r="AI11201" s="24"/>
      <c r="AL11201" s="24"/>
      <c r="AO11201" s="24"/>
      <c r="AR11201" s="24"/>
      <c r="AU11201" s="24"/>
    </row>
    <row r="11202">
      <c r="J11202" s="18"/>
      <c r="N11202" s="24"/>
      <c r="Q11202" s="24"/>
      <c r="T11202" s="24"/>
      <c r="W11202" s="24"/>
      <c r="Z11202" s="24"/>
      <c r="AC11202" s="24"/>
      <c r="AI11202" s="24"/>
      <c r="AL11202" s="24"/>
      <c r="AO11202" s="24"/>
      <c r="AR11202" s="24"/>
      <c r="AU11202" s="24"/>
    </row>
    <row r="11203">
      <c r="J11203" s="18"/>
      <c r="N11203" s="24"/>
      <c r="Q11203" s="24"/>
      <c r="T11203" s="24"/>
      <c r="W11203" s="24"/>
      <c r="Z11203" s="24"/>
      <c r="AC11203" s="24"/>
      <c r="AI11203" s="24"/>
      <c r="AL11203" s="24"/>
      <c r="AO11203" s="24"/>
      <c r="AR11203" s="24"/>
      <c r="AU11203" s="24"/>
    </row>
    <row r="11204">
      <c r="J11204" s="18"/>
      <c r="N11204" s="24"/>
      <c r="Q11204" s="24"/>
      <c r="T11204" s="24"/>
      <c r="W11204" s="24"/>
      <c r="Z11204" s="24"/>
      <c r="AC11204" s="24"/>
      <c r="AI11204" s="24"/>
      <c r="AL11204" s="24"/>
      <c r="AO11204" s="24"/>
      <c r="AR11204" s="24"/>
      <c r="AU11204" s="24"/>
    </row>
    <row r="11205">
      <c r="J11205" s="18"/>
      <c r="N11205" s="24"/>
      <c r="Q11205" s="24"/>
      <c r="T11205" s="24"/>
      <c r="W11205" s="24"/>
      <c r="Z11205" s="24"/>
      <c r="AC11205" s="24"/>
      <c r="AI11205" s="24"/>
      <c r="AL11205" s="24"/>
      <c r="AO11205" s="24"/>
      <c r="AR11205" s="24"/>
      <c r="AU11205" s="24"/>
    </row>
    <row r="11206">
      <c r="J11206" s="18"/>
      <c r="N11206" s="24"/>
      <c r="Q11206" s="24"/>
      <c r="T11206" s="24"/>
      <c r="W11206" s="24"/>
      <c r="Z11206" s="24"/>
      <c r="AC11206" s="24"/>
      <c r="AI11206" s="24"/>
      <c r="AL11206" s="24"/>
      <c r="AO11206" s="24"/>
      <c r="AR11206" s="24"/>
      <c r="AU11206" s="24"/>
    </row>
    <row r="11207">
      <c r="J11207" s="18"/>
      <c r="N11207" s="24"/>
      <c r="Q11207" s="24"/>
      <c r="T11207" s="24"/>
      <c r="W11207" s="24"/>
      <c r="Z11207" s="24"/>
      <c r="AC11207" s="24"/>
      <c r="AI11207" s="24"/>
      <c r="AL11207" s="24"/>
      <c r="AO11207" s="24"/>
      <c r="AR11207" s="24"/>
      <c r="AU11207" s="24"/>
    </row>
    <row r="11208">
      <c r="J11208" s="18"/>
      <c r="N11208" s="24"/>
      <c r="Q11208" s="24"/>
      <c r="T11208" s="24"/>
      <c r="W11208" s="24"/>
      <c r="Z11208" s="24"/>
      <c r="AC11208" s="24"/>
      <c r="AI11208" s="24"/>
      <c r="AL11208" s="24"/>
      <c r="AO11208" s="24"/>
      <c r="AR11208" s="24"/>
      <c r="AU11208" s="24"/>
    </row>
    <row r="11209">
      <c r="J11209" s="18"/>
      <c r="N11209" s="24"/>
      <c r="Q11209" s="24"/>
      <c r="T11209" s="24"/>
      <c r="W11209" s="24"/>
      <c r="Z11209" s="24"/>
      <c r="AC11209" s="24"/>
      <c r="AI11209" s="24"/>
      <c r="AL11209" s="24"/>
      <c r="AO11209" s="24"/>
      <c r="AR11209" s="24"/>
      <c r="AU11209" s="24"/>
    </row>
    <row r="11210">
      <c r="J11210" s="18"/>
      <c r="N11210" s="24"/>
      <c r="Q11210" s="24"/>
      <c r="T11210" s="24"/>
      <c r="W11210" s="24"/>
      <c r="Z11210" s="24"/>
      <c r="AC11210" s="24"/>
      <c r="AI11210" s="24"/>
      <c r="AL11210" s="24"/>
      <c r="AO11210" s="24"/>
      <c r="AR11210" s="24"/>
      <c r="AU11210" s="24"/>
    </row>
    <row r="11211">
      <c r="J11211" s="18"/>
      <c r="N11211" s="24"/>
      <c r="Q11211" s="24"/>
      <c r="T11211" s="24"/>
      <c r="W11211" s="24"/>
      <c r="Z11211" s="24"/>
      <c r="AC11211" s="24"/>
      <c r="AI11211" s="24"/>
      <c r="AL11211" s="24"/>
      <c r="AO11211" s="24"/>
      <c r="AR11211" s="24"/>
      <c r="AU11211" s="24"/>
    </row>
    <row r="11212">
      <c r="J11212" s="18"/>
      <c r="N11212" s="24"/>
      <c r="Q11212" s="24"/>
      <c r="T11212" s="24"/>
      <c r="W11212" s="24"/>
      <c r="Z11212" s="24"/>
      <c r="AC11212" s="24"/>
      <c r="AI11212" s="24"/>
      <c r="AL11212" s="24"/>
      <c r="AO11212" s="24"/>
      <c r="AR11212" s="24"/>
      <c r="AU11212" s="24"/>
    </row>
    <row r="11213">
      <c r="J11213" s="18"/>
      <c r="N11213" s="24"/>
      <c r="Q11213" s="24"/>
      <c r="T11213" s="24"/>
      <c r="W11213" s="24"/>
      <c r="Z11213" s="24"/>
      <c r="AC11213" s="24"/>
      <c r="AI11213" s="24"/>
      <c r="AL11213" s="24"/>
      <c r="AO11213" s="24"/>
      <c r="AR11213" s="24"/>
      <c r="AU11213" s="24"/>
    </row>
    <row r="11214">
      <c r="J11214" s="18"/>
      <c r="N11214" s="24"/>
      <c r="Q11214" s="24"/>
      <c r="T11214" s="24"/>
      <c r="W11214" s="24"/>
      <c r="Z11214" s="24"/>
      <c r="AC11214" s="24"/>
      <c r="AI11214" s="24"/>
      <c r="AL11214" s="24"/>
      <c r="AO11214" s="24"/>
      <c r="AR11214" s="24"/>
      <c r="AU11214" s="24"/>
    </row>
    <row r="11215">
      <c r="J11215" s="18"/>
      <c r="N11215" s="24"/>
      <c r="Q11215" s="24"/>
      <c r="T11215" s="24"/>
      <c r="W11215" s="24"/>
      <c r="Z11215" s="24"/>
      <c r="AC11215" s="24"/>
      <c r="AI11215" s="24"/>
      <c r="AL11215" s="24"/>
      <c r="AO11215" s="24"/>
      <c r="AR11215" s="24"/>
      <c r="AU11215" s="24"/>
    </row>
    <row r="11216">
      <c r="J11216" s="18"/>
      <c r="N11216" s="24"/>
      <c r="Q11216" s="24"/>
      <c r="T11216" s="24"/>
      <c r="W11216" s="24"/>
      <c r="Z11216" s="24"/>
      <c r="AC11216" s="24"/>
      <c r="AI11216" s="24"/>
      <c r="AL11216" s="24"/>
      <c r="AO11216" s="24"/>
      <c r="AR11216" s="24"/>
      <c r="AU11216" s="24"/>
    </row>
    <row r="11217">
      <c r="J11217" s="18"/>
      <c r="N11217" s="24"/>
      <c r="Q11217" s="24"/>
      <c r="T11217" s="24"/>
      <c r="W11217" s="24"/>
      <c r="Z11217" s="24"/>
      <c r="AC11217" s="24"/>
      <c r="AI11217" s="24"/>
      <c r="AL11217" s="24"/>
      <c r="AO11217" s="24"/>
      <c r="AR11217" s="24"/>
      <c r="AU11217" s="24"/>
    </row>
    <row r="11218">
      <c r="J11218" s="18"/>
      <c r="N11218" s="24"/>
      <c r="Q11218" s="24"/>
      <c r="T11218" s="24"/>
      <c r="W11218" s="24"/>
      <c r="Z11218" s="24"/>
      <c r="AC11218" s="24"/>
      <c r="AI11218" s="24"/>
      <c r="AL11218" s="24"/>
      <c r="AO11218" s="24"/>
      <c r="AR11218" s="24"/>
      <c r="AU11218" s="24"/>
    </row>
    <row r="11219">
      <c r="J11219" s="18"/>
      <c r="N11219" s="24"/>
      <c r="Q11219" s="24"/>
      <c r="T11219" s="24"/>
      <c r="W11219" s="24"/>
      <c r="Z11219" s="24"/>
      <c r="AC11219" s="24"/>
      <c r="AI11219" s="24"/>
      <c r="AL11219" s="24"/>
      <c r="AO11219" s="24"/>
      <c r="AR11219" s="24"/>
      <c r="AU11219" s="24"/>
    </row>
    <row r="11220">
      <c r="J11220" s="18"/>
      <c r="N11220" s="24"/>
      <c r="Q11220" s="24"/>
      <c r="T11220" s="24"/>
      <c r="W11220" s="24"/>
      <c r="Z11220" s="24"/>
      <c r="AC11220" s="24"/>
      <c r="AI11220" s="24"/>
      <c r="AL11220" s="24"/>
      <c r="AO11220" s="24"/>
      <c r="AR11220" s="24"/>
      <c r="AU11220" s="24"/>
    </row>
    <row r="11221">
      <c r="J11221" s="18"/>
      <c r="N11221" s="24"/>
      <c r="Q11221" s="24"/>
      <c r="T11221" s="24"/>
      <c r="W11221" s="24"/>
      <c r="Z11221" s="24"/>
      <c r="AC11221" s="24"/>
      <c r="AI11221" s="24"/>
      <c r="AL11221" s="24"/>
      <c r="AO11221" s="24"/>
      <c r="AR11221" s="24"/>
      <c r="AU11221" s="24"/>
    </row>
    <row r="11222">
      <c r="J11222" s="18"/>
      <c r="N11222" s="24"/>
      <c r="Q11222" s="24"/>
      <c r="T11222" s="24"/>
      <c r="W11222" s="24"/>
      <c r="Z11222" s="24"/>
      <c r="AC11222" s="24"/>
      <c r="AI11222" s="24"/>
      <c r="AL11222" s="24"/>
      <c r="AO11222" s="24"/>
      <c r="AR11222" s="24"/>
      <c r="AU11222" s="24"/>
    </row>
    <row r="11223">
      <c r="J11223" s="18"/>
      <c r="N11223" s="24"/>
      <c r="Q11223" s="24"/>
      <c r="T11223" s="24"/>
      <c r="W11223" s="24"/>
      <c r="Z11223" s="24"/>
      <c r="AC11223" s="24"/>
      <c r="AI11223" s="24"/>
      <c r="AL11223" s="24"/>
      <c r="AO11223" s="24"/>
      <c r="AR11223" s="24"/>
      <c r="AU11223" s="24"/>
    </row>
    <row r="11224">
      <c r="J11224" s="18"/>
      <c r="N11224" s="24"/>
      <c r="Q11224" s="24"/>
      <c r="T11224" s="24"/>
      <c r="W11224" s="24"/>
      <c r="Z11224" s="24"/>
      <c r="AC11224" s="24"/>
      <c r="AI11224" s="24"/>
      <c r="AL11224" s="24"/>
      <c r="AO11224" s="24"/>
      <c r="AR11224" s="24"/>
      <c r="AU11224" s="24"/>
    </row>
    <row r="11225">
      <c r="J11225" s="18"/>
      <c r="N11225" s="24"/>
      <c r="Q11225" s="24"/>
      <c r="T11225" s="24"/>
      <c r="W11225" s="24"/>
      <c r="Z11225" s="24"/>
      <c r="AC11225" s="24"/>
      <c r="AI11225" s="24"/>
      <c r="AL11225" s="24"/>
      <c r="AO11225" s="24"/>
      <c r="AR11225" s="24"/>
      <c r="AU11225" s="24"/>
    </row>
    <row r="11226">
      <c r="J11226" s="18"/>
      <c r="N11226" s="24"/>
      <c r="Q11226" s="24"/>
      <c r="T11226" s="24"/>
      <c r="W11226" s="24"/>
      <c r="Z11226" s="24"/>
      <c r="AC11226" s="24"/>
      <c r="AI11226" s="24"/>
      <c r="AL11226" s="24"/>
      <c r="AO11226" s="24"/>
      <c r="AR11226" s="24"/>
      <c r="AU11226" s="24"/>
    </row>
    <row r="11227">
      <c r="J11227" s="18"/>
      <c r="N11227" s="24"/>
      <c r="Q11227" s="24"/>
      <c r="T11227" s="24"/>
      <c r="W11227" s="24"/>
      <c r="Z11227" s="24"/>
      <c r="AC11227" s="24"/>
      <c r="AI11227" s="24"/>
      <c r="AL11227" s="24"/>
      <c r="AO11227" s="24"/>
      <c r="AR11227" s="24"/>
      <c r="AU11227" s="24"/>
    </row>
    <row r="11228">
      <c r="J11228" s="18"/>
      <c r="N11228" s="24"/>
      <c r="Q11228" s="24"/>
      <c r="T11228" s="24"/>
      <c r="W11228" s="24"/>
      <c r="Z11228" s="24"/>
      <c r="AC11228" s="24"/>
      <c r="AI11228" s="24"/>
      <c r="AL11228" s="24"/>
      <c r="AO11228" s="24"/>
      <c r="AR11228" s="24"/>
      <c r="AU11228" s="24"/>
    </row>
    <row r="11229">
      <c r="J11229" s="18"/>
      <c r="N11229" s="24"/>
      <c r="Q11229" s="24"/>
      <c r="T11229" s="24"/>
      <c r="W11229" s="24"/>
      <c r="Z11229" s="24"/>
      <c r="AC11229" s="24"/>
      <c r="AI11229" s="24"/>
      <c r="AL11229" s="24"/>
      <c r="AO11229" s="24"/>
      <c r="AR11229" s="24"/>
      <c r="AU11229" s="24"/>
    </row>
    <row r="11230">
      <c r="J11230" s="18"/>
      <c r="N11230" s="24"/>
      <c r="Q11230" s="24"/>
      <c r="T11230" s="24"/>
      <c r="W11230" s="24"/>
      <c r="Z11230" s="24"/>
      <c r="AC11230" s="24"/>
      <c r="AI11230" s="24"/>
      <c r="AL11230" s="24"/>
      <c r="AO11230" s="24"/>
      <c r="AR11230" s="24"/>
      <c r="AU11230" s="24"/>
    </row>
    <row r="11231">
      <c r="J11231" s="18"/>
      <c r="N11231" s="24"/>
      <c r="Q11231" s="24"/>
      <c r="T11231" s="24"/>
      <c r="W11231" s="24"/>
      <c r="Z11231" s="24"/>
      <c r="AC11231" s="24"/>
      <c r="AI11231" s="24"/>
      <c r="AL11231" s="24"/>
      <c r="AO11231" s="24"/>
      <c r="AR11231" s="24"/>
      <c r="AU11231" s="24"/>
    </row>
    <row r="11232">
      <c r="J11232" s="18"/>
      <c r="N11232" s="24"/>
      <c r="Q11232" s="24"/>
      <c r="T11232" s="24"/>
      <c r="W11232" s="24"/>
      <c r="Z11232" s="24"/>
      <c r="AC11232" s="24"/>
      <c r="AI11232" s="24"/>
      <c r="AL11232" s="24"/>
      <c r="AO11232" s="24"/>
      <c r="AR11232" s="24"/>
      <c r="AU11232" s="24"/>
    </row>
    <row r="11233">
      <c r="J11233" s="18"/>
      <c r="N11233" s="24"/>
      <c r="Q11233" s="24"/>
      <c r="T11233" s="24"/>
      <c r="W11233" s="24"/>
      <c r="Z11233" s="24"/>
      <c r="AC11233" s="24"/>
      <c r="AI11233" s="24"/>
      <c r="AL11233" s="24"/>
      <c r="AO11233" s="24"/>
      <c r="AR11233" s="24"/>
      <c r="AU11233" s="24"/>
    </row>
    <row r="11234">
      <c r="J11234" s="18"/>
      <c r="N11234" s="24"/>
      <c r="Q11234" s="24"/>
      <c r="T11234" s="24"/>
      <c r="W11234" s="24"/>
      <c r="Z11234" s="24"/>
      <c r="AC11234" s="24"/>
      <c r="AI11234" s="24"/>
      <c r="AL11234" s="24"/>
      <c r="AO11234" s="24"/>
      <c r="AR11234" s="24"/>
      <c r="AU11234" s="24"/>
    </row>
    <row r="11235">
      <c r="J11235" s="18"/>
      <c r="N11235" s="24"/>
      <c r="Q11235" s="24"/>
      <c r="T11235" s="24"/>
      <c r="W11235" s="24"/>
      <c r="Z11235" s="24"/>
      <c r="AC11235" s="24"/>
      <c r="AI11235" s="24"/>
      <c r="AL11235" s="24"/>
      <c r="AO11235" s="24"/>
      <c r="AR11235" s="24"/>
      <c r="AU11235" s="24"/>
    </row>
    <row r="11236">
      <c r="J11236" s="18"/>
      <c r="N11236" s="24"/>
      <c r="Q11236" s="24"/>
      <c r="T11236" s="24"/>
      <c r="W11236" s="24"/>
      <c r="Z11236" s="24"/>
      <c r="AC11236" s="24"/>
      <c r="AI11236" s="24"/>
      <c r="AL11236" s="24"/>
      <c r="AO11236" s="24"/>
      <c r="AR11236" s="24"/>
      <c r="AU11236" s="24"/>
    </row>
    <row r="11237">
      <c r="J11237" s="18"/>
      <c r="N11237" s="24"/>
      <c r="Q11237" s="24"/>
      <c r="T11237" s="24"/>
      <c r="W11237" s="24"/>
      <c r="Z11237" s="24"/>
      <c r="AC11237" s="24"/>
      <c r="AI11237" s="24"/>
      <c r="AL11237" s="24"/>
      <c r="AO11237" s="24"/>
      <c r="AR11237" s="24"/>
      <c r="AU11237" s="24"/>
    </row>
    <row r="11238">
      <c r="J11238" s="18"/>
      <c r="N11238" s="24"/>
      <c r="Q11238" s="24"/>
      <c r="T11238" s="24"/>
      <c r="W11238" s="24"/>
      <c r="Z11238" s="24"/>
      <c r="AC11238" s="24"/>
      <c r="AI11238" s="24"/>
      <c r="AL11238" s="24"/>
      <c r="AO11238" s="24"/>
      <c r="AR11238" s="24"/>
      <c r="AU11238" s="24"/>
    </row>
    <row r="11239">
      <c r="J11239" s="18"/>
      <c r="N11239" s="24"/>
      <c r="Q11239" s="24"/>
      <c r="T11239" s="24"/>
      <c r="W11239" s="24"/>
      <c r="Z11239" s="24"/>
      <c r="AC11239" s="24"/>
      <c r="AI11239" s="24"/>
      <c r="AL11239" s="24"/>
      <c r="AO11239" s="24"/>
      <c r="AR11239" s="24"/>
      <c r="AU11239" s="24"/>
    </row>
    <row r="11240">
      <c r="J11240" s="18"/>
      <c r="N11240" s="24"/>
      <c r="Q11240" s="24"/>
      <c r="T11240" s="24"/>
      <c r="W11240" s="24"/>
      <c r="Z11240" s="24"/>
      <c r="AC11240" s="24"/>
      <c r="AI11240" s="24"/>
      <c r="AL11240" s="24"/>
      <c r="AO11240" s="24"/>
      <c r="AR11240" s="24"/>
      <c r="AU11240" s="24"/>
    </row>
    <row r="11241">
      <c r="J11241" s="18"/>
      <c r="N11241" s="24"/>
      <c r="Q11241" s="24"/>
      <c r="T11241" s="24"/>
      <c r="W11241" s="24"/>
      <c r="Z11241" s="24"/>
      <c r="AC11241" s="24"/>
      <c r="AI11241" s="24"/>
      <c r="AL11241" s="24"/>
      <c r="AO11241" s="24"/>
      <c r="AR11241" s="24"/>
      <c r="AU11241" s="24"/>
    </row>
    <row r="11242">
      <c r="J11242" s="18"/>
      <c r="N11242" s="24"/>
      <c r="Q11242" s="24"/>
      <c r="T11242" s="24"/>
      <c r="W11242" s="24"/>
      <c r="Z11242" s="24"/>
      <c r="AC11242" s="24"/>
      <c r="AI11242" s="24"/>
      <c r="AL11242" s="24"/>
      <c r="AO11242" s="24"/>
      <c r="AR11242" s="24"/>
      <c r="AU11242" s="24"/>
    </row>
    <row r="11243">
      <c r="J11243" s="18"/>
      <c r="N11243" s="24"/>
      <c r="Q11243" s="24"/>
      <c r="T11243" s="24"/>
      <c r="W11243" s="24"/>
      <c r="Z11243" s="24"/>
      <c r="AC11243" s="24"/>
      <c r="AI11243" s="24"/>
      <c r="AL11243" s="24"/>
      <c r="AO11243" s="24"/>
      <c r="AR11243" s="24"/>
      <c r="AU11243" s="24"/>
    </row>
    <row r="11244">
      <c r="J11244" s="18"/>
      <c r="N11244" s="24"/>
      <c r="Q11244" s="24"/>
      <c r="T11244" s="24"/>
      <c r="W11244" s="24"/>
      <c r="Z11244" s="24"/>
      <c r="AC11244" s="24"/>
      <c r="AI11244" s="24"/>
      <c r="AL11244" s="24"/>
      <c r="AO11244" s="24"/>
      <c r="AR11244" s="24"/>
      <c r="AU11244" s="24"/>
    </row>
    <row r="11245">
      <c r="J11245" s="18"/>
      <c r="N11245" s="24"/>
      <c r="Q11245" s="24"/>
      <c r="T11245" s="24"/>
      <c r="W11245" s="24"/>
      <c r="Z11245" s="24"/>
      <c r="AC11245" s="24"/>
      <c r="AI11245" s="24"/>
      <c r="AL11245" s="24"/>
      <c r="AO11245" s="24"/>
      <c r="AR11245" s="24"/>
      <c r="AU11245" s="24"/>
    </row>
    <row r="11246">
      <c r="J11246" s="18"/>
      <c r="N11246" s="24"/>
      <c r="Q11246" s="24"/>
      <c r="T11246" s="24"/>
      <c r="W11246" s="24"/>
      <c r="Z11246" s="24"/>
      <c r="AC11246" s="24"/>
      <c r="AI11246" s="24"/>
      <c r="AL11246" s="24"/>
      <c r="AO11246" s="24"/>
      <c r="AR11246" s="24"/>
      <c r="AU11246" s="24"/>
    </row>
    <row r="11247">
      <c r="J11247" s="18"/>
      <c r="N11247" s="24"/>
      <c r="Q11247" s="24"/>
      <c r="T11247" s="24"/>
      <c r="W11247" s="24"/>
      <c r="Z11247" s="24"/>
      <c r="AC11247" s="24"/>
      <c r="AI11247" s="24"/>
      <c r="AL11247" s="24"/>
      <c r="AO11247" s="24"/>
      <c r="AR11247" s="24"/>
      <c r="AU11247" s="24"/>
    </row>
    <row r="11248">
      <c r="J11248" s="18"/>
      <c r="N11248" s="24"/>
      <c r="Q11248" s="24"/>
      <c r="T11248" s="24"/>
      <c r="W11248" s="24"/>
      <c r="Z11248" s="24"/>
      <c r="AC11248" s="24"/>
      <c r="AI11248" s="24"/>
      <c r="AL11248" s="24"/>
      <c r="AO11248" s="24"/>
      <c r="AR11248" s="24"/>
      <c r="AU11248" s="24"/>
    </row>
    <row r="11249">
      <c r="J11249" s="18"/>
      <c r="N11249" s="24"/>
      <c r="Q11249" s="24"/>
      <c r="T11249" s="24"/>
      <c r="W11249" s="24"/>
      <c r="Z11249" s="24"/>
      <c r="AC11249" s="24"/>
      <c r="AI11249" s="24"/>
      <c r="AL11249" s="24"/>
      <c r="AO11249" s="24"/>
      <c r="AR11249" s="24"/>
      <c r="AU11249" s="24"/>
    </row>
    <row r="11250">
      <c r="J11250" s="18"/>
      <c r="N11250" s="24"/>
      <c r="Q11250" s="24"/>
      <c r="T11250" s="24"/>
      <c r="W11250" s="24"/>
      <c r="Z11250" s="24"/>
      <c r="AC11250" s="24"/>
      <c r="AI11250" s="24"/>
      <c r="AL11250" s="24"/>
      <c r="AO11250" s="24"/>
      <c r="AR11250" s="24"/>
      <c r="AU11250" s="24"/>
    </row>
    <row r="11251">
      <c r="J11251" s="18"/>
      <c r="N11251" s="24"/>
      <c r="Q11251" s="24"/>
      <c r="T11251" s="24"/>
      <c r="W11251" s="24"/>
      <c r="Z11251" s="24"/>
      <c r="AC11251" s="24"/>
      <c r="AI11251" s="24"/>
      <c r="AL11251" s="24"/>
      <c r="AO11251" s="24"/>
      <c r="AR11251" s="24"/>
      <c r="AU11251" s="24"/>
    </row>
    <row r="11252">
      <c r="J11252" s="18"/>
      <c r="N11252" s="24"/>
      <c r="Q11252" s="24"/>
      <c r="T11252" s="24"/>
      <c r="W11252" s="24"/>
      <c r="Z11252" s="24"/>
      <c r="AC11252" s="24"/>
      <c r="AI11252" s="24"/>
      <c r="AL11252" s="24"/>
      <c r="AO11252" s="24"/>
      <c r="AR11252" s="24"/>
      <c r="AU11252" s="24"/>
    </row>
    <row r="11253">
      <c r="J11253" s="18"/>
      <c r="N11253" s="24"/>
      <c r="Q11253" s="24"/>
      <c r="T11253" s="24"/>
      <c r="W11253" s="24"/>
      <c r="Z11253" s="24"/>
      <c r="AC11253" s="24"/>
      <c r="AI11253" s="24"/>
      <c r="AL11253" s="24"/>
      <c r="AO11253" s="24"/>
      <c r="AR11253" s="24"/>
      <c r="AU11253" s="24"/>
    </row>
    <row r="11254">
      <c r="J11254" s="18"/>
      <c r="N11254" s="24"/>
      <c r="Q11254" s="24"/>
      <c r="T11254" s="24"/>
      <c r="W11254" s="24"/>
      <c r="Z11254" s="24"/>
      <c r="AC11254" s="24"/>
      <c r="AI11254" s="24"/>
      <c r="AL11254" s="24"/>
      <c r="AO11254" s="24"/>
      <c r="AR11254" s="24"/>
      <c r="AU11254" s="24"/>
    </row>
    <row r="11255">
      <c r="J11255" s="18"/>
      <c r="N11255" s="24"/>
      <c r="Q11255" s="24"/>
      <c r="T11255" s="24"/>
      <c r="W11255" s="24"/>
      <c r="Z11255" s="24"/>
      <c r="AC11255" s="24"/>
      <c r="AI11255" s="24"/>
      <c r="AL11255" s="24"/>
      <c r="AO11255" s="24"/>
      <c r="AR11255" s="24"/>
      <c r="AU11255" s="24"/>
    </row>
    <row r="11256">
      <c r="J11256" s="18"/>
      <c r="N11256" s="24"/>
      <c r="Q11256" s="24"/>
      <c r="T11256" s="24"/>
      <c r="W11256" s="24"/>
      <c r="Z11256" s="24"/>
      <c r="AC11256" s="24"/>
      <c r="AI11256" s="24"/>
      <c r="AL11256" s="24"/>
      <c r="AO11256" s="24"/>
      <c r="AR11256" s="24"/>
      <c r="AU11256" s="24"/>
    </row>
    <row r="11257">
      <c r="J11257" s="18"/>
      <c r="N11257" s="24"/>
      <c r="Q11257" s="24"/>
      <c r="T11257" s="24"/>
      <c r="W11257" s="24"/>
      <c r="Z11257" s="24"/>
      <c r="AC11257" s="24"/>
      <c r="AI11257" s="24"/>
      <c r="AL11257" s="24"/>
      <c r="AO11257" s="24"/>
      <c r="AR11257" s="24"/>
      <c r="AU11257" s="24"/>
    </row>
    <row r="11258">
      <c r="J11258" s="18"/>
      <c r="N11258" s="24"/>
      <c r="Q11258" s="24"/>
      <c r="T11258" s="24"/>
      <c r="W11258" s="24"/>
      <c r="Z11258" s="24"/>
      <c r="AC11258" s="24"/>
      <c r="AI11258" s="24"/>
      <c r="AL11258" s="24"/>
      <c r="AO11258" s="24"/>
      <c r="AR11258" s="24"/>
      <c r="AU11258" s="24"/>
    </row>
    <row r="11259">
      <c r="J11259" s="18"/>
      <c r="N11259" s="24"/>
      <c r="Q11259" s="24"/>
      <c r="T11259" s="24"/>
      <c r="W11259" s="24"/>
      <c r="Z11259" s="24"/>
      <c r="AC11259" s="24"/>
      <c r="AI11259" s="24"/>
      <c r="AL11259" s="24"/>
      <c r="AO11259" s="24"/>
      <c r="AR11259" s="24"/>
      <c r="AU11259" s="24"/>
    </row>
    <row r="11260">
      <c r="J11260" s="18"/>
      <c r="N11260" s="24"/>
      <c r="Q11260" s="24"/>
      <c r="T11260" s="24"/>
      <c r="W11260" s="24"/>
      <c r="Z11260" s="24"/>
      <c r="AC11260" s="24"/>
      <c r="AI11260" s="24"/>
      <c r="AL11260" s="24"/>
      <c r="AO11260" s="24"/>
      <c r="AR11260" s="24"/>
      <c r="AU11260" s="24"/>
    </row>
    <row r="11261">
      <c r="J11261" s="18"/>
      <c r="N11261" s="24"/>
      <c r="Q11261" s="24"/>
      <c r="T11261" s="24"/>
      <c r="W11261" s="24"/>
      <c r="Z11261" s="24"/>
      <c r="AC11261" s="24"/>
      <c r="AI11261" s="24"/>
      <c r="AL11261" s="24"/>
      <c r="AO11261" s="24"/>
      <c r="AR11261" s="24"/>
      <c r="AU11261" s="24"/>
    </row>
    <row r="11262">
      <c r="J11262" s="18"/>
      <c r="N11262" s="24"/>
      <c r="Q11262" s="24"/>
      <c r="T11262" s="24"/>
      <c r="W11262" s="24"/>
      <c r="Z11262" s="24"/>
      <c r="AC11262" s="24"/>
      <c r="AI11262" s="24"/>
      <c r="AL11262" s="24"/>
      <c r="AO11262" s="24"/>
      <c r="AR11262" s="24"/>
      <c r="AU11262" s="24"/>
    </row>
    <row r="11263">
      <c r="J11263" s="18"/>
      <c r="N11263" s="24"/>
      <c r="Q11263" s="24"/>
      <c r="T11263" s="24"/>
      <c r="W11263" s="24"/>
      <c r="Z11263" s="24"/>
      <c r="AC11263" s="24"/>
      <c r="AI11263" s="24"/>
      <c r="AL11263" s="24"/>
      <c r="AO11263" s="24"/>
      <c r="AR11263" s="24"/>
      <c r="AU11263" s="24"/>
    </row>
    <row r="11264">
      <c r="J11264" s="18"/>
      <c r="N11264" s="24"/>
      <c r="Q11264" s="24"/>
      <c r="T11264" s="24"/>
      <c r="W11264" s="24"/>
      <c r="Z11264" s="24"/>
      <c r="AC11264" s="24"/>
      <c r="AI11264" s="24"/>
      <c r="AL11264" s="24"/>
      <c r="AO11264" s="24"/>
      <c r="AR11264" s="24"/>
      <c r="AU11264" s="24"/>
    </row>
    <row r="11265">
      <c r="J11265" s="18"/>
      <c r="N11265" s="24"/>
      <c r="Q11265" s="24"/>
      <c r="T11265" s="24"/>
      <c r="W11265" s="24"/>
      <c r="Z11265" s="24"/>
      <c r="AC11265" s="24"/>
      <c r="AI11265" s="24"/>
      <c r="AL11265" s="24"/>
      <c r="AO11265" s="24"/>
      <c r="AR11265" s="24"/>
      <c r="AU11265" s="24"/>
    </row>
    <row r="11266">
      <c r="J11266" s="18"/>
      <c r="N11266" s="24"/>
      <c r="Q11266" s="24"/>
      <c r="T11266" s="24"/>
      <c r="W11266" s="24"/>
      <c r="Z11266" s="24"/>
      <c r="AC11266" s="24"/>
      <c r="AI11266" s="24"/>
      <c r="AL11266" s="24"/>
      <c r="AO11266" s="24"/>
      <c r="AR11266" s="24"/>
      <c r="AU11266" s="24"/>
    </row>
    <row r="11267">
      <c r="J11267" s="18"/>
      <c r="N11267" s="24"/>
      <c r="Q11267" s="24"/>
      <c r="T11267" s="24"/>
      <c r="W11267" s="24"/>
      <c r="Z11267" s="24"/>
      <c r="AC11267" s="24"/>
      <c r="AI11267" s="24"/>
      <c r="AL11267" s="24"/>
      <c r="AO11267" s="24"/>
      <c r="AR11267" s="24"/>
      <c r="AU11267" s="24"/>
    </row>
    <row r="11268">
      <c r="J11268" s="18"/>
      <c r="N11268" s="24"/>
      <c r="Q11268" s="24"/>
      <c r="T11268" s="24"/>
      <c r="W11268" s="24"/>
      <c r="Z11268" s="24"/>
      <c r="AC11268" s="24"/>
      <c r="AI11268" s="24"/>
      <c r="AL11268" s="24"/>
      <c r="AO11268" s="24"/>
      <c r="AR11268" s="24"/>
      <c r="AU11268" s="24"/>
    </row>
    <row r="11269">
      <c r="J11269" s="18"/>
      <c r="N11269" s="24"/>
      <c r="Q11269" s="24"/>
      <c r="T11269" s="24"/>
      <c r="W11269" s="24"/>
      <c r="Z11269" s="24"/>
      <c r="AC11269" s="24"/>
      <c r="AI11269" s="24"/>
      <c r="AL11269" s="24"/>
      <c r="AO11269" s="24"/>
      <c r="AR11269" s="24"/>
      <c r="AU11269" s="24"/>
    </row>
    <row r="11270">
      <c r="J11270" s="18"/>
      <c r="N11270" s="24"/>
      <c r="Q11270" s="24"/>
      <c r="T11270" s="24"/>
      <c r="W11270" s="24"/>
      <c r="Z11270" s="24"/>
      <c r="AC11270" s="24"/>
      <c r="AI11270" s="24"/>
      <c r="AL11270" s="24"/>
      <c r="AO11270" s="24"/>
      <c r="AR11270" s="24"/>
      <c r="AU11270" s="24"/>
    </row>
    <row r="11271">
      <c r="J11271" s="18"/>
      <c r="N11271" s="24"/>
      <c r="Q11271" s="24"/>
      <c r="T11271" s="24"/>
      <c r="W11271" s="24"/>
      <c r="Z11271" s="24"/>
      <c r="AC11271" s="24"/>
      <c r="AI11271" s="24"/>
      <c r="AL11271" s="24"/>
      <c r="AO11271" s="24"/>
      <c r="AR11271" s="24"/>
      <c r="AU11271" s="24"/>
    </row>
    <row r="11272">
      <c r="J11272" s="18"/>
      <c r="N11272" s="24"/>
      <c r="Q11272" s="24"/>
      <c r="T11272" s="24"/>
      <c r="W11272" s="24"/>
      <c r="Z11272" s="24"/>
      <c r="AC11272" s="24"/>
      <c r="AI11272" s="24"/>
      <c r="AL11272" s="24"/>
      <c r="AO11272" s="24"/>
      <c r="AR11272" s="24"/>
      <c r="AU11272" s="24"/>
    </row>
    <row r="11273">
      <c r="J11273" s="18"/>
      <c r="N11273" s="24"/>
      <c r="Q11273" s="24"/>
      <c r="T11273" s="24"/>
      <c r="W11273" s="24"/>
      <c r="Z11273" s="24"/>
      <c r="AC11273" s="24"/>
      <c r="AI11273" s="24"/>
      <c r="AL11273" s="24"/>
      <c r="AO11273" s="24"/>
      <c r="AR11273" s="24"/>
      <c r="AU11273" s="24"/>
    </row>
    <row r="11274">
      <c r="J11274" s="18"/>
      <c r="N11274" s="24"/>
      <c r="Q11274" s="24"/>
      <c r="T11274" s="24"/>
      <c r="W11274" s="24"/>
      <c r="Z11274" s="24"/>
      <c r="AC11274" s="24"/>
      <c r="AI11274" s="24"/>
      <c r="AL11274" s="24"/>
      <c r="AO11274" s="24"/>
      <c r="AR11274" s="24"/>
      <c r="AU11274" s="24"/>
    </row>
    <row r="11275">
      <c r="J11275" s="18"/>
      <c r="N11275" s="24"/>
      <c r="Q11275" s="24"/>
      <c r="T11275" s="24"/>
      <c r="W11275" s="24"/>
      <c r="Z11275" s="24"/>
      <c r="AC11275" s="24"/>
      <c r="AI11275" s="24"/>
      <c r="AL11275" s="24"/>
      <c r="AO11275" s="24"/>
      <c r="AR11275" s="24"/>
      <c r="AU11275" s="24"/>
    </row>
    <row r="11276">
      <c r="J11276" s="18"/>
      <c r="N11276" s="24"/>
      <c r="Q11276" s="24"/>
      <c r="T11276" s="24"/>
      <c r="W11276" s="24"/>
      <c r="Z11276" s="24"/>
      <c r="AC11276" s="24"/>
      <c r="AI11276" s="24"/>
      <c r="AL11276" s="24"/>
      <c r="AO11276" s="24"/>
      <c r="AR11276" s="24"/>
      <c r="AU11276" s="24"/>
    </row>
    <row r="11277">
      <c r="J11277" s="18"/>
      <c r="N11277" s="24"/>
      <c r="Q11277" s="24"/>
      <c r="T11277" s="24"/>
      <c r="W11277" s="24"/>
      <c r="Z11277" s="24"/>
      <c r="AC11277" s="24"/>
      <c r="AI11277" s="24"/>
      <c r="AL11277" s="24"/>
      <c r="AO11277" s="24"/>
      <c r="AR11277" s="24"/>
      <c r="AU11277" s="24"/>
    </row>
    <row r="11278">
      <c r="J11278" s="18"/>
      <c r="N11278" s="24"/>
      <c r="Q11278" s="24"/>
      <c r="T11278" s="24"/>
      <c r="W11278" s="24"/>
      <c r="Z11278" s="24"/>
      <c r="AC11278" s="24"/>
      <c r="AI11278" s="24"/>
      <c r="AL11278" s="24"/>
      <c r="AO11278" s="24"/>
      <c r="AR11278" s="24"/>
      <c r="AU11278" s="24"/>
    </row>
    <row r="11279">
      <c r="J11279" s="18"/>
      <c r="N11279" s="24"/>
      <c r="Q11279" s="24"/>
      <c r="T11279" s="24"/>
      <c r="W11279" s="24"/>
      <c r="Z11279" s="24"/>
      <c r="AC11279" s="24"/>
      <c r="AI11279" s="24"/>
      <c r="AL11279" s="24"/>
      <c r="AO11279" s="24"/>
      <c r="AR11279" s="24"/>
      <c r="AU11279" s="24"/>
    </row>
    <row r="11280">
      <c r="J11280" s="18"/>
      <c r="N11280" s="24"/>
      <c r="Q11280" s="24"/>
      <c r="T11280" s="24"/>
      <c r="W11280" s="24"/>
      <c r="Z11280" s="24"/>
      <c r="AC11280" s="24"/>
      <c r="AI11280" s="24"/>
      <c r="AL11280" s="24"/>
      <c r="AO11280" s="24"/>
      <c r="AR11280" s="24"/>
      <c r="AU11280" s="24"/>
    </row>
    <row r="11281">
      <c r="J11281" s="18"/>
      <c r="N11281" s="24"/>
      <c r="Q11281" s="24"/>
      <c r="T11281" s="24"/>
      <c r="W11281" s="24"/>
      <c r="Z11281" s="24"/>
      <c r="AC11281" s="24"/>
      <c r="AI11281" s="24"/>
      <c r="AL11281" s="24"/>
      <c r="AO11281" s="24"/>
      <c r="AR11281" s="24"/>
      <c r="AU11281" s="24"/>
    </row>
    <row r="11282">
      <c r="J11282" s="18"/>
      <c r="N11282" s="24"/>
      <c r="Q11282" s="24"/>
      <c r="T11282" s="24"/>
      <c r="W11282" s="24"/>
      <c r="Z11282" s="24"/>
      <c r="AC11282" s="24"/>
      <c r="AI11282" s="24"/>
      <c r="AL11282" s="24"/>
      <c r="AO11282" s="24"/>
      <c r="AR11282" s="24"/>
      <c r="AU11282" s="24"/>
    </row>
    <row r="11283">
      <c r="J11283" s="18"/>
      <c r="N11283" s="24"/>
      <c r="Q11283" s="24"/>
      <c r="T11283" s="24"/>
      <c r="W11283" s="24"/>
      <c r="Z11283" s="24"/>
      <c r="AC11283" s="24"/>
      <c r="AI11283" s="24"/>
      <c r="AL11283" s="24"/>
      <c r="AO11283" s="24"/>
      <c r="AR11283" s="24"/>
      <c r="AU11283" s="24"/>
    </row>
    <row r="11284">
      <c r="J11284" s="18"/>
      <c r="N11284" s="24"/>
      <c r="Q11284" s="24"/>
      <c r="T11284" s="24"/>
      <c r="W11284" s="24"/>
      <c r="Z11284" s="24"/>
      <c r="AC11284" s="24"/>
      <c r="AI11284" s="24"/>
      <c r="AL11284" s="24"/>
      <c r="AO11284" s="24"/>
      <c r="AR11284" s="24"/>
      <c r="AU11284" s="24"/>
    </row>
    <row r="11285">
      <c r="J11285" s="18"/>
      <c r="N11285" s="24"/>
      <c r="Q11285" s="24"/>
      <c r="T11285" s="24"/>
      <c r="W11285" s="24"/>
      <c r="Z11285" s="24"/>
      <c r="AC11285" s="24"/>
      <c r="AI11285" s="24"/>
      <c r="AL11285" s="24"/>
      <c r="AO11285" s="24"/>
      <c r="AR11285" s="24"/>
      <c r="AU11285" s="24"/>
    </row>
    <row r="11286">
      <c r="J11286" s="18"/>
      <c r="N11286" s="24"/>
      <c r="Q11286" s="24"/>
      <c r="T11286" s="24"/>
      <c r="W11286" s="24"/>
      <c r="Z11286" s="24"/>
      <c r="AC11286" s="24"/>
      <c r="AI11286" s="24"/>
      <c r="AL11286" s="24"/>
      <c r="AO11286" s="24"/>
      <c r="AR11286" s="24"/>
      <c r="AU11286" s="24"/>
    </row>
    <row r="11287">
      <c r="J11287" s="18"/>
      <c r="N11287" s="24"/>
      <c r="Q11287" s="24"/>
      <c r="T11287" s="24"/>
      <c r="W11287" s="24"/>
      <c r="Z11287" s="24"/>
      <c r="AC11287" s="24"/>
      <c r="AI11287" s="24"/>
      <c r="AL11287" s="24"/>
      <c r="AO11287" s="24"/>
      <c r="AR11287" s="24"/>
      <c r="AU11287" s="24"/>
    </row>
    <row r="11288">
      <c r="J11288" s="18"/>
      <c r="N11288" s="24"/>
      <c r="Q11288" s="24"/>
      <c r="T11288" s="24"/>
      <c r="W11288" s="24"/>
      <c r="Z11288" s="24"/>
      <c r="AC11288" s="24"/>
      <c r="AI11288" s="24"/>
      <c r="AL11288" s="24"/>
      <c r="AO11288" s="24"/>
      <c r="AR11288" s="24"/>
      <c r="AU11288" s="24"/>
    </row>
    <row r="11289">
      <c r="J11289" s="18"/>
      <c r="N11289" s="24"/>
      <c r="Q11289" s="24"/>
      <c r="T11289" s="24"/>
      <c r="W11289" s="24"/>
      <c r="Z11289" s="24"/>
      <c r="AC11289" s="24"/>
      <c r="AI11289" s="24"/>
      <c r="AL11289" s="24"/>
      <c r="AO11289" s="24"/>
      <c r="AR11289" s="24"/>
      <c r="AU11289" s="24"/>
    </row>
    <row r="11290">
      <c r="J11290" s="18"/>
      <c r="N11290" s="24"/>
      <c r="Q11290" s="24"/>
      <c r="T11290" s="24"/>
      <c r="W11290" s="24"/>
      <c r="Z11290" s="24"/>
      <c r="AC11290" s="24"/>
      <c r="AI11290" s="24"/>
      <c r="AL11290" s="24"/>
      <c r="AO11290" s="24"/>
      <c r="AR11290" s="24"/>
      <c r="AU11290" s="24"/>
    </row>
    <row r="11291">
      <c r="J11291" s="18"/>
      <c r="N11291" s="24"/>
      <c r="Q11291" s="24"/>
      <c r="T11291" s="24"/>
      <c r="W11291" s="24"/>
      <c r="Z11291" s="24"/>
      <c r="AC11291" s="24"/>
      <c r="AI11291" s="24"/>
      <c r="AL11291" s="24"/>
      <c r="AO11291" s="24"/>
      <c r="AR11291" s="24"/>
      <c r="AU11291" s="24"/>
    </row>
    <row r="11292">
      <c r="J11292" s="18"/>
      <c r="N11292" s="24"/>
      <c r="Q11292" s="24"/>
      <c r="T11292" s="24"/>
      <c r="W11292" s="24"/>
      <c r="Z11292" s="24"/>
      <c r="AC11292" s="24"/>
      <c r="AI11292" s="24"/>
      <c r="AL11292" s="24"/>
      <c r="AO11292" s="24"/>
      <c r="AR11292" s="24"/>
      <c r="AU11292" s="24"/>
    </row>
    <row r="11293">
      <c r="J11293" s="18"/>
      <c r="N11293" s="24"/>
      <c r="Q11293" s="24"/>
      <c r="T11293" s="24"/>
      <c r="W11293" s="24"/>
      <c r="Z11293" s="24"/>
      <c r="AC11293" s="24"/>
      <c r="AI11293" s="24"/>
      <c r="AL11293" s="24"/>
      <c r="AO11293" s="24"/>
      <c r="AR11293" s="24"/>
      <c r="AU11293" s="24"/>
    </row>
    <row r="11294">
      <c r="J11294" s="18"/>
      <c r="N11294" s="24"/>
      <c r="Q11294" s="24"/>
      <c r="T11294" s="24"/>
      <c r="W11294" s="24"/>
      <c r="Z11294" s="24"/>
      <c r="AC11294" s="24"/>
      <c r="AI11294" s="24"/>
      <c r="AL11294" s="24"/>
      <c r="AO11294" s="24"/>
      <c r="AR11294" s="24"/>
      <c r="AU11294" s="24"/>
    </row>
    <row r="11295">
      <c r="J11295" s="18"/>
      <c r="N11295" s="24"/>
      <c r="Q11295" s="24"/>
      <c r="T11295" s="24"/>
      <c r="W11295" s="24"/>
      <c r="Z11295" s="24"/>
      <c r="AC11295" s="24"/>
      <c r="AI11295" s="24"/>
      <c r="AL11295" s="24"/>
      <c r="AO11295" s="24"/>
      <c r="AR11295" s="24"/>
      <c r="AU11295" s="24"/>
    </row>
    <row r="11296">
      <c r="J11296" s="18"/>
      <c r="N11296" s="24"/>
      <c r="Q11296" s="24"/>
      <c r="T11296" s="24"/>
      <c r="W11296" s="24"/>
      <c r="Z11296" s="24"/>
      <c r="AC11296" s="24"/>
      <c r="AI11296" s="24"/>
      <c r="AL11296" s="24"/>
      <c r="AO11296" s="24"/>
      <c r="AR11296" s="24"/>
      <c r="AU11296" s="24"/>
    </row>
    <row r="11297">
      <c r="J11297" s="18"/>
      <c r="N11297" s="24"/>
      <c r="Q11297" s="24"/>
      <c r="T11297" s="24"/>
      <c r="W11297" s="24"/>
      <c r="Z11297" s="24"/>
      <c r="AC11297" s="24"/>
      <c r="AI11297" s="24"/>
      <c r="AL11297" s="24"/>
      <c r="AO11297" s="24"/>
      <c r="AR11297" s="24"/>
      <c r="AU11297" s="24"/>
    </row>
    <row r="11298">
      <c r="J11298" s="18"/>
      <c r="N11298" s="24"/>
      <c r="Q11298" s="24"/>
      <c r="T11298" s="24"/>
      <c r="W11298" s="24"/>
      <c r="Z11298" s="24"/>
      <c r="AC11298" s="24"/>
      <c r="AI11298" s="24"/>
      <c r="AL11298" s="24"/>
      <c r="AO11298" s="24"/>
      <c r="AR11298" s="24"/>
      <c r="AU11298" s="24"/>
    </row>
    <row r="11299">
      <c r="J11299" s="18"/>
      <c r="N11299" s="24"/>
      <c r="Q11299" s="24"/>
      <c r="T11299" s="24"/>
      <c r="W11299" s="24"/>
      <c r="Z11299" s="24"/>
      <c r="AC11299" s="24"/>
      <c r="AI11299" s="24"/>
      <c r="AL11299" s="24"/>
      <c r="AO11299" s="24"/>
      <c r="AR11299" s="24"/>
      <c r="AU11299" s="24"/>
    </row>
    <row r="11300">
      <c r="J11300" s="18"/>
      <c r="N11300" s="24"/>
      <c r="Q11300" s="24"/>
      <c r="T11300" s="24"/>
      <c r="W11300" s="24"/>
      <c r="Z11300" s="24"/>
      <c r="AC11300" s="24"/>
      <c r="AI11300" s="24"/>
      <c r="AL11300" s="24"/>
      <c r="AO11300" s="24"/>
      <c r="AR11300" s="24"/>
      <c r="AU11300" s="24"/>
    </row>
    <row r="11301">
      <c r="J11301" s="18"/>
      <c r="N11301" s="24"/>
      <c r="Q11301" s="24"/>
      <c r="T11301" s="24"/>
      <c r="W11301" s="24"/>
      <c r="Z11301" s="24"/>
      <c r="AC11301" s="24"/>
      <c r="AI11301" s="24"/>
      <c r="AL11301" s="24"/>
      <c r="AO11301" s="24"/>
      <c r="AR11301" s="24"/>
      <c r="AU11301" s="24"/>
    </row>
    <row r="11302">
      <c r="J11302" s="18"/>
      <c r="N11302" s="24"/>
      <c r="Q11302" s="24"/>
      <c r="T11302" s="24"/>
      <c r="W11302" s="24"/>
      <c r="Z11302" s="24"/>
      <c r="AC11302" s="24"/>
      <c r="AI11302" s="24"/>
      <c r="AL11302" s="24"/>
      <c r="AO11302" s="24"/>
      <c r="AR11302" s="24"/>
      <c r="AU11302" s="24"/>
    </row>
    <row r="11303">
      <c r="J11303" s="18"/>
      <c r="N11303" s="24"/>
      <c r="Q11303" s="24"/>
      <c r="T11303" s="24"/>
      <c r="W11303" s="24"/>
      <c r="Z11303" s="24"/>
      <c r="AC11303" s="24"/>
      <c r="AI11303" s="24"/>
      <c r="AL11303" s="24"/>
      <c r="AO11303" s="24"/>
      <c r="AR11303" s="24"/>
      <c r="AU11303" s="24"/>
    </row>
    <row r="11304">
      <c r="J11304" s="18"/>
      <c r="N11304" s="24"/>
      <c r="Q11304" s="24"/>
      <c r="T11304" s="24"/>
      <c r="W11304" s="24"/>
      <c r="Z11304" s="24"/>
      <c r="AC11304" s="24"/>
      <c r="AI11304" s="24"/>
      <c r="AL11304" s="24"/>
      <c r="AO11304" s="24"/>
      <c r="AR11304" s="24"/>
      <c r="AU11304" s="24"/>
    </row>
    <row r="11305">
      <c r="J11305" s="18"/>
      <c r="N11305" s="24"/>
      <c r="Q11305" s="24"/>
      <c r="T11305" s="24"/>
      <c r="W11305" s="24"/>
      <c r="Z11305" s="24"/>
      <c r="AC11305" s="24"/>
      <c r="AI11305" s="24"/>
      <c r="AL11305" s="24"/>
      <c r="AO11305" s="24"/>
      <c r="AR11305" s="24"/>
      <c r="AU11305" s="24"/>
    </row>
    <row r="11306">
      <c r="J11306" s="18"/>
      <c r="N11306" s="24"/>
      <c r="Q11306" s="24"/>
      <c r="T11306" s="24"/>
      <c r="W11306" s="24"/>
      <c r="Z11306" s="24"/>
      <c r="AC11306" s="24"/>
      <c r="AI11306" s="24"/>
      <c r="AL11306" s="24"/>
      <c r="AO11306" s="24"/>
      <c r="AR11306" s="24"/>
      <c r="AU11306" s="24"/>
    </row>
    <row r="11307">
      <c r="J11307" s="18"/>
      <c r="N11307" s="24"/>
      <c r="Q11307" s="24"/>
      <c r="T11307" s="24"/>
      <c r="W11307" s="24"/>
      <c r="Z11307" s="24"/>
      <c r="AC11307" s="24"/>
      <c r="AI11307" s="24"/>
      <c r="AL11307" s="24"/>
      <c r="AO11307" s="24"/>
      <c r="AR11307" s="24"/>
      <c r="AU11307" s="24"/>
    </row>
    <row r="11308">
      <c r="J11308" s="18"/>
      <c r="N11308" s="24"/>
      <c r="Q11308" s="24"/>
      <c r="T11308" s="24"/>
      <c r="W11308" s="24"/>
      <c r="Z11308" s="24"/>
      <c r="AC11308" s="24"/>
      <c r="AI11308" s="24"/>
      <c r="AL11308" s="24"/>
      <c r="AO11308" s="24"/>
      <c r="AR11308" s="24"/>
      <c r="AU11308" s="24"/>
    </row>
    <row r="11309">
      <c r="J11309" s="18"/>
      <c r="N11309" s="24"/>
      <c r="Q11309" s="24"/>
      <c r="T11309" s="24"/>
      <c r="W11309" s="24"/>
      <c r="Z11309" s="24"/>
      <c r="AC11309" s="24"/>
      <c r="AI11309" s="24"/>
      <c r="AL11309" s="24"/>
      <c r="AO11309" s="24"/>
      <c r="AR11309" s="24"/>
      <c r="AU11309" s="24"/>
    </row>
    <row r="11310">
      <c r="J11310" s="18"/>
      <c r="N11310" s="24"/>
      <c r="Q11310" s="24"/>
      <c r="T11310" s="24"/>
      <c r="W11310" s="24"/>
      <c r="Z11310" s="24"/>
      <c r="AC11310" s="24"/>
      <c r="AI11310" s="24"/>
      <c r="AL11310" s="24"/>
      <c r="AO11310" s="24"/>
      <c r="AR11310" s="24"/>
      <c r="AU11310" s="24"/>
    </row>
    <row r="11311">
      <c r="J11311" s="18"/>
      <c r="N11311" s="24"/>
      <c r="Q11311" s="24"/>
      <c r="T11311" s="24"/>
      <c r="W11311" s="24"/>
      <c r="Z11311" s="24"/>
      <c r="AC11311" s="24"/>
      <c r="AI11311" s="24"/>
      <c r="AL11311" s="24"/>
      <c r="AO11311" s="24"/>
      <c r="AR11311" s="24"/>
      <c r="AU11311" s="24"/>
    </row>
    <row r="11312">
      <c r="J11312" s="18"/>
      <c r="N11312" s="24"/>
      <c r="Q11312" s="24"/>
      <c r="T11312" s="24"/>
      <c r="W11312" s="24"/>
      <c r="Z11312" s="24"/>
      <c r="AC11312" s="24"/>
      <c r="AI11312" s="24"/>
      <c r="AL11312" s="24"/>
      <c r="AO11312" s="24"/>
      <c r="AR11312" s="24"/>
      <c r="AU11312" s="24"/>
    </row>
    <row r="11313">
      <c r="J11313" s="18"/>
      <c r="N11313" s="24"/>
      <c r="Q11313" s="24"/>
      <c r="T11313" s="24"/>
      <c r="W11313" s="24"/>
      <c r="Z11313" s="24"/>
      <c r="AC11313" s="24"/>
      <c r="AI11313" s="24"/>
      <c r="AL11313" s="24"/>
      <c r="AO11313" s="24"/>
      <c r="AR11313" s="24"/>
      <c r="AU11313" s="24"/>
    </row>
    <row r="11314">
      <c r="J11314" s="18"/>
      <c r="N11314" s="24"/>
      <c r="Q11314" s="24"/>
      <c r="T11314" s="24"/>
      <c r="W11314" s="24"/>
      <c r="Z11314" s="24"/>
      <c r="AC11314" s="24"/>
      <c r="AI11314" s="24"/>
      <c r="AL11314" s="24"/>
      <c r="AO11314" s="24"/>
      <c r="AR11314" s="24"/>
      <c r="AU11314" s="24"/>
    </row>
    <row r="11315">
      <c r="J11315" s="18"/>
      <c r="N11315" s="24"/>
      <c r="Q11315" s="24"/>
      <c r="T11315" s="24"/>
      <c r="W11315" s="24"/>
      <c r="Z11315" s="24"/>
      <c r="AC11315" s="24"/>
      <c r="AI11315" s="24"/>
      <c r="AL11315" s="24"/>
      <c r="AO11315" s="24"/>
      <c r="AR11315" s="24"/>
      <c r="AU11315" s="24"/>
    </row>
    <row r="11316">
      <c r="J11316" s="18"/>
      <c r="N11316" s="24"/>
      <c r="Q11316" s="24"/>
      <c r="T11316" s="24"/>
      <c r="W11316" s="24"/>
      <c r="Z11316" s="24"/>
      <c r="AC11316" s="24"/>
      <c r="AI11316" s="24"/>
      <c r="AL11316" s="24"/>
      <c r="AO11316" s="24"/>
      <c r="AR11316" s="24"/>
      <c r="AU11316" s="24"/>
    </row>
    <row r="11317">
      <c r="J11317" s="18"/>
      <c r="N11317" s="24"/>
      <c r="Q11317" s="24"/>
      <c r="T11317" s="24"/>
      <c r="W11317" s="24"/>
      <c r="Z11317" s="24"/>
      <c r="AC11317" s="24"/>
      <c r="AI11317" s="24"/>
      <c r="AL11317" s="24"/>
      <c r="AO11317" s="24"/>
      <c r="AR11317" s="24"/>
      <c r="AU11317" s="24"/>
    </row>
    <row r="11318">
      <c r="J11318" s="18"/>
      <c r="N11318" s="24"/>
      <c r="Q11318" s="24"/>
      <c r="T11318" s="24"/>
      <c r="W11318" s="24"/>
      <c r="Z11318" s="24"/>
      <c r="AC11318" s="24"/>
      <c r="AI11318" s="24"/>
      <c r="AL11318" s="24"/>
      <c r="AO11318" s="24"/>
      <c r="AR11318" s="24"/>
      <c r="AU11318" s="24"/>
    </row>
    <row r="11319">
      <c r="J11319" s="18"/>
      <c r="N11319" s="24"/>
      <c r="Q11319" s="24"/>
      <c r="T11319" s="24"/>
      <c r="W11319" s="24"/>
      <c r="Z11319" s="24"/>
      <c r="AC11319" s="24"/>
      <c r="AI11319" s="24"/>
      <c r="AL11319" s="24"/>
      <c r="AO11319" s="24"/>
      <c r="AR11319" s="24"/>
      <c r="AU11319" s="24"/>
    </row>
    <row r="11320">
      <c r="J11320" s="18"/>
      <c r="N11320" s="24"/>
      <c r="Q11320" s="24"/>
      <c r="T11320" s="24"/>
      <c r="W11320" s="24"/>
      <c r="Z11320" s="24"/>
      <c r="AC11320" s="24"/>
      <c r="AI11320" s="24"/>
      <c r="AL11320" s="24"/>
      <c r="AO11320" s="24"/>
      <c r="AR11320" s="24"/>
      <c r="AU11320" s="24"/>
    </row>
    <row r="11321">
      <c r="J11321" s="18"/>
      <c r="N11321" s="24"/>
      <c r="Q11321" s="24"/>
      <c r="T11321" s="24"/>
      <c r="W11321" s="24"/>
      <c r="Z11321" s="24"/>
      <c r="AC11321" s="24"/>
      <c r="AI11321" s="24"/>
      <c r="AL11321" s="24"/>
      <c r="AO11321" s="24"/>
      <c r="AR11321" s="24"/>
      <c r="AU11321" s="24"/>
    </row>
    <row r="11322">
      <c r="J11322" s="18"/>
      <c r="N11322" s="24"/>
      <c r="Q11322" s="24"/>
      <c r="T11322" s="24"/>
      <c r="W11322" s="24"/>
      <c r="Z11322" s="24"/>
      <c r="AC11322" s="24"/>
      <c r="AI11322" s="24"/>
      <c r="AL11322" s="24"/>
      <c r="AO11322" s="24"/>
      <c r="AR11322" s="24"/>
      <c r="AU11322" s="24"/>
    </row>
    <row r="11323">
      <c r="J11323" s="18"/>
      <c r="N11323" s="24"/>
      <c r="Q11323" s="24"/>
      <c r="T11323" s="24"/>
      <c r="W11323" s="24"/>
      <c r="Z11323" s="24"/>
      <c r="AC11323" s="24"/>
      <c r="AI11323" s="24"/>
      <c r="AL11323" s="24"/>
      <c r="AO11323" s="24"/>
      <c r="AR11323" s="24"/>
      <c r="AU11323" s="24"/>
    </row>
    <row r="11324">
      <c r="J11324" s="18"/>
      <c r="N11324" s="24"/>
      <c r="Q11324" s="24"/>
      <c r="T11324" s="24"/>
      <c r="W11324" s="24"/>
      <c r="Z11324" s="24"/>
      <c r="AC11324" s="24"/>
      <c r="AI11324" s="24"/>
      <c r="AL11324" s="24"/>
      <c r="AO11324" s="24"/>
      <c r="AR11324" s="24"/>
      <c r="AU11324" s="24"/>
    </row>
    <row r="11325">
      <c r="J11325" s="18"/>
      <c r="N11325" s="24"/>
      <c r="Q11325" s="24"/>
      <c r="T11325" s="24"/>
      <c r="W11325" s="24"/>
      <c r="Z11325" s="24"/>
      <c r="AC11325" s="24"/>
      <c r="AI11325" s="24"/>
      <c r="AL11325" s="24"/>
      <c r="AO11325" s="24"/>
      <c r="AR11325" s="24"/>
      <c r="AU11325" s="24"/>
    </row>
    <row r="11326">
      <c r="J11326" s="18"/>
      <c r="N11326" s="24"/>
      <c r="Q11326" s="24"/>
      <c r="T11326" s="24"/>
      <c r="W11326" s="24"/>
      <c r="Z11326" s="24"/>
      <c r="AC11326" s="24"/>
      <c r="AI11326" s="24"/>
      <c r="AL11326" s="24"/>
      <c r="AO11326" s="24"/>
      <c r="AR11326" s="24"/>
      <c r="AU11326" s="24"/>
    </row>
    <row r="11327">
      <c r="J11327" s="18"/>
      <c r="N11327" s="24"/>
      <c r="Q11327" s="24"/>
      <c r="T11327" s="24"/>
      <c r="W11327" s="24"/>
      <c r="Z11327" s="24"/>
      <c r="AC11327" s="24"/>
      <c r="AI11327" s="24"/>
      <c r="AL11327" s="24"/>
      <c r="AO11327" s="24"/>
      <c r="AR11327" s="24"/>
      <c r="AU11327" s="24"/>
    </row>
    <row r="11328">
      <c r="J11328" s="18"/>
      <c r="N11328" s="24"/>
      <c r="Q11328" s="24"/>
      <c r="T11328" s="24"/>
      <c r="W11328" s="24"/>
      <c r="Z11328" s="24"/>
      <c r="AC11328" s="24"/>
      <c r="AI11328" s="24"/>
      <c r="AL11328" s="24"/>
      <c r="AO11328" s="24"/>
      <c r="AR11328" s="24"/>
      <c r="AU11328" s="24"/>
    </row>
    <row r="11329">
      <c r="J11329" s="18"/>
      <c r="N11329" s="24"/>
      <c r="Q11329" s="24"/>
      <c r="T11329" s="24"/>
      <c r="W11329" s="24"/>
      <c r="Z11329" s="24"/>
      <c r="AC11329" s="24"/>
      <c r="AI11329" s="24"/>
      <c r="AL11329" s="24"/>
      <c r="AO11329" s="24"/>
      <c r="AR11329" s="24"/>
      <c r="AU11329" s="24"/>
    </row>
    <row r="11330">
      <c r="J11330" s="18"/>
      <c r="N11330" s="24"/>
      <c r="Q11330" s="24"/>
      <c r="T11330" s="24"/>
      <c r="W11330" s="24"/>
      <c r="Z11330" s="24"/>
      <c r="AC11330" s="24"/>
      <c r="AI11330" s="24"/>
      <c r="AL11330" s="24"/>
      <c r="AO11330" s="24"/>
      <c r="AR11330" s="24"/>
      <c r="AU11330" s="24"/>
    </row>
    <row r="11331">
      <c r="J11331" s="18"/>
      <c r="N11331" s="24"/>
      <c r="Q11331" s="24"/>
      <c r="T11331" s="24"/>
      <c r="W11331" s="24"/>
      <c r="Z11331" s="24"/>
      <c r="AC11331" s="24"/>
      <c r="AI11331" s="24"/>
      <c r="AL11331" s="24"/>
      <c r="AO11331" s="24"/>
      <c r="AR11331" s="24"/>
      <c r="AU11331" s="24"/>
    </row>
    <row r="11332">
      <c r="J11332" s="18"/>
      <c r="N11332" s="24"/>
      <c r="Q11332" s="24"/>
      <c r="T11332" s="24"/>
      <c r="W11332" s="24"/>
      <c r="Z11332" s="24"/>
      <c r="AC11332" s="24"/>
      <c r="AI11332" s="24"/>
      <c r="AL11332" s="24"/>
      <c r="AO11332" s="24"/>
      <c r="AR11332" s="24"/>
      <c r="AU11332" s="24"/>
    </row>
    <row r="11333">
      <c r="J11333" s="18"/>
      <c r="N11333" s="24"/>
      <c r="Q11333" s="24"/>
      <c r="T11333" s="24"/>
      <c r="W11333" s="24"/>
      <c r="Z11333" s="24"/>
      <c r="AC11333" s="24"/>
      <c r="AI11333" s="24"/>
      <c r="AL11333" s="24"/>
      <c r="AO11333" s="24"/>
      <c r="AR11333" s="24"/>
      <c r="AU11333" s="24"/>
    </row>
    <row r="11334">
      <c r="J11334" s="18"/>
      <c r="N11334" s="24"/>
      <c r="Q11334" s="24"/>
      <c r="T11334" s="24"/>
      <c r="W11334" s="24"/>
      <c r="Z11334" s="24"/>
      <c r="AC11334" s="24"/>
      <c r="AI11334" s="24"/>
      <c r="AL11334" s="24"/>
      <c r="AO11334" s="24"/>
      <c r="AR11334" s="24"/>
      <c r="AU11334" s="24"/>
    </row>
    <row r="11335">
      <c r="J11335" s="18"/>
      <c r="N11335" s="24"/>
      <c r="Q11335" s="24"/>
      <c r="T11335" s="24"/>
      <c r="W11335" s="24"/>
      <c r="Z11335" s="24"/>
      <c r="AC11335" s="24"/>
      <c r="AI11335" s="24"/>
      <c r="AL11335" s="24"/>
      <c r="AO11335" s="24"/>
      <c r="AR11335" s="24"/>
      <c r="AU11335" s="24"/>
    </row>
    <row r="11336">
      <c r="J11336" s="18"/>
      <c r="N11336" s="24"/>
      <c r="Q11336" s="24"/>
      <c r="T11336" s="24"/>
      <c r="W11336" s="24"/>
      <c r="Z11336" s="24"/>
      <c r="AC11336" s="24"/>
      <c r="AI11336" s="24"/>
      <c r="AL11336" s="24"/>
      <c r="AO11336" s="24"/>
      <c r="AR11336" s="24"/>
      <c r="AU11336" s="24"/>
    </row>
    <row r="11337">
      <c r="J11337" s="18"/>
      <c r="N11337" s="24"/>
      <c r="Q11337" s="24"/>
      <c r="T11337" s="24"/>
      <c r="W11337" s="24"/>
      <c r="Z11337" s="24"/>
      <c r="AC11337" s="24"/>
      <c r="AI11337" s="24"/>
      <c r="AL11337" s="24"/>
      <c r="AO11337" s="24"/>
      <c r="AR11337" s="24"/>
      <c r="AU11337" s="24"/>
    </row>
    <row r="11338">
      <c r="J11338" s="18"/>
      <c r="N11338" s="24"/>
      <c r="Q11338" s="24"/>
      <c r="T11338" s="24"/>
      <c r="W11338" s="24"/>
      <c r="Z11338" s="24"/>
      <c r="AC11338" s="24"/>
      <c r="AI11338" s="24"/>
      <c r="AL11338" s="24"/>
      <c r="AO11338" s="24"/>
      <c r="AR11338" s="24"/>
      <c r="AU11338" s="24"/>
    </row>
    <row r="11339">
      <c r="J11339" s="18"/>
      <c r="N11339" s="24"/>
      <c r="Q11339" s="24"/>
      <c r="T11339" s="24"/>
      <c r="W11339" s="24"/>
      <c r="Z11339" s="24"/>
      <c r="AC11339" s="24"/>
      <c r="AI11339" s="24"/>
      <c r="AL11339" s="24"/>
      <c r="AO11339" s="24"/>
      <c r="AR11339" s="24"/>
      <c r="AU11339" s="24"/>
    </row>
    <row r="11340">
      <c r="J11340" s="18"/>
      <c r="N11340" s="24"/>
      <c r="Q11340" s="24"/>
      <c r="T11340" s="24"/>
      <c r="W11340" s="24"/>
      <c r="Z11340" s="24"/>
      <c r="AC11340" s="24"/>
      <c r="AI11340" s="24"/>
      <c r="AL11340" s="24"/>
      <c r="AO11340" s="24"/>
      <c r="AR11340" s="24"/>
      <c r="AU11340" s="24"/>
    </row>
    <row r="11341">
      <c r="J11341" s="18"/>
      <c r="N11341" s="24"/>
      <c r="Q11341" s="24"/>
      <c r="T11341" s="24"/>
      <c r="W11341" s="24"/>
      <c r="Z11341" s="24"/>
      <c r="AC11341" s="24"/>
      <c r="AI11341" s="24"/>
      <c r="AL11341" s="24"/>
      <c r="AO11341" s="24"/>
      <c r="AR11341" s="24"/>
      <c r="AU11341" s="24"/>
    </row>
    <row r="11342">
      <c r="J11342" s="18"/>
      <c r="N11342" s="24"/>
      <c r="Q11342" s="24"/>
      <c r="T11342" s="24"/>
      <c r="W11342" s="24"/>
      <c r="Z11342" s="24"/>
      <c r="AC11342" s="24"/>
      <c r="AI11342" s="24"/>
      <c r="AL11342" s="24"/>
      <c r="AO11342" s="24"/>
      <c r="AR11342" s="24"/>
      <c r="AU11342" s="24"/>
    </row>
    <row r="11343">
      <c r="J11343" s="18"/>
      <c r="N11343" s="24"/>
      <c r="Q11343" s="24"/>
      <c r="T11343" s="24"/>
      <c r="W11343" s="24"/>
      <c r="Z11343" s="24"/>
      <c r="AC11343" s="24"/>
      <c r="AI11343" s="24"/>
      <c r="AL11343" s="24"/>
      <c r="AO11343" s="24"/>
      <c r="AR11343" s="24"/>
      <c r="AU11343" s="24"/>
    </row>
    <row r="11344">
      <c r="J11344" s="18"/>
      <c r="N11344" s="24"/>
      <c r="Q11344" s="24"/>
      <c r="T11344" s="24"/>
      <c r="W11344" s="24"/>
      <c r="Z11344" s="24"/>
      <c r="AC11344" s="24"/>
      <c r="AI11344" s="24"/>
      <c r="AL11344" s="24"/>
      <c r="AO11344" s="24"/>
      <c r="AR11344" s="24"/>
      <c r="AU11344" s="24"/>
    </row>
    <row r="11345">
      <c r="J11345" s="18"/>
      <c r="N11345" s="24"/>
      <c r="Q11345" s="24"/>
      <c r="T11345" s="24"/>
      <c r="W11345" s="24"/>
      <c r="Z11345" s="24"/>
      <c r="AC11345" s="24"/>
      <c r="AI11345" s="24"/>
      <c r="AL11345" s="24"/>
      <c r="AO11345" s="24"/>
      <c r="AR11345" s="24"/>
      <c r="AU11345" s="24"/>
    </row>
    <row r="11346">
      <c r="J11346" s="18"/>
      <c r="N11346" s="24"/>
      <c r="Q11346" s="24"/>
      <c r="T11346" s="24"/>
      <c r="W11346" s="24"/>
      <c r="Z11346" s="24"/>
      <c r="AC11346" s="24"/>
      <c r="AI11346" s="24"/>
      <c r="AL11346" s="24"/>
      <c r="AO11346" s="24"/>
      <c r="AR11346" s="24"/>
      <c r="AU11346" s="24"/>
    </row>
    <row r="11347">
      <c r="J11347" s="18"/>
      <c r="N11347" s="24"/>
      <c r="Q11347" s="24"/>
      <c r="T11347" s="24"/>
      <c r="W11347" s="24"/>
      <c r="Z11347" s="24"/>
      <c r="AC11347" s="24"/>
      <c r="AI11347" s="24"/>
      <c r="AL11347" s="24"/>
      <c r="AO11347" s="24"/>
      <c r="AR11347" s="24"/>
      <c r="AU11347" s="24"/>
    </row>
    <row r="11348">
      <c r="J11348" s="18"/>
      <c r="N11348" s="24"/>
      <c r="Q11348" s="24"/>
      <c r="T11348" s="24"/>
      <c r="W11348" s="24"/>
      <c r="Z11348" s="24"/>
      <c r="AC11348" s="24"/>
      <c r="AI11348" s="24"/>
      <c r="AL11348" s="24"/>
      <c r="AO11348" s="24"/>
      <c r="AR11348" s="24"/>
      <c r="AU11348" s="24"/>
    </row>
    <row r="11349">
      <c r="J11349" s="18"/>
      <c r="N11349" s="24"/>
      <c r="Q11349" s="24"/>
      <c r="T11349" s="24"/>
      <c r="W11349" s="24"/>
      <c r="Z11349" s="24"/>
      <c r="AC11349" s="24"/>
      <c r="AI11349" s="24"/>
      <c r="AL11349" s="24"/>
      <c r="AO11349" s="24"/>
      <c r="AR11349" s="24"/>
      <c r="AU11349" s="24"/>
    </row>
    <row r="11350">
      <c r="J11350" s="18"/>
      <c r="N11350" s="24"/>
      <c r="Q11350" s="24"/>
      <c r="T11350" s="24"/>
      <c r="W11350" s="24"/>
      <c r="Z11350" s="24"/>
      <c r="AC11350" s="24"/>
      <c r="AI11350" s="24"/>
      <c r="AL11350" s="24"/>
      <c r="AO11350" s="24"/>
      <c r="AR11350" s="24"/>
      <c r="AU11350" s="24"/>
    </row>
    <row r="11351">
      <c r="J11351" s="18"/>
      <c r="N11351" s="24"/>
      <c r="Q11351" s="24"/>
      <c r="T11351" s="24"/>
      <c r="W11351" s="24"/>
      <c r="Z11351" s="24"/>
      <c r="AC11351" s="24"/>
      <c r="AI11351" s="24"/>
      <c r="AL11351" s="24"/>
      <c r="AO11351" s="24"/>
      <c r="AR11351" s="24"/>
      <c r="AU11351" s="24"/>
    </row>
    <row r="11352">
      <c r="J11352" s="18"/>
      <c r="N11352" s="24"/>
      <c r="Q11352" s="24"/>
      <c r="T11352" s="24"/>
      <c r="W11352" s="24"/>
      <c r="Z11352" s="24"/>
      <c r="AC11352" s="24"/>
      <c r="AI11352" s="24"/>
      <c r="AL11352" s="24"/>
      <c r="AO11352" s="24"/>
      <c r="AR11352" s="24"/>
      <c r="AU11352" s="24"/>
    </row>
    <row r="11353">
      <c r="J11353" s="18"/>
      <c r="N11353" s="24"/>
      <c r="Q11353" s="24"/>
      <c r="T11353" s="24"/>
      <c r="W11353" s="24"/>
      <c r="Z11353" s="24"/>
      <c r="AC11353" s="24"/>
      <c r="AI11353" s="24"/>
      <c r="AL11353" s="24"/>
      <c r="AO11353" s="24"/>
      <c r="AR11353" s="24"/>
      <c r="AU11353" s="24"/>
    </row>
    <row r="11354">
      <c r="J11354" s="18"/>
      <c r="N11354" s="24"/>
      <c r="Q11354" s="24"/>
      <c r="T11354" s="24"/>
      <c r="W11354" s="24"/>
      <c r="Z11354" s="24"/>
      <c r="AC11354" s="24"/>
      <c r="AI11354" s="24"/>
      <c r="AL11354" s="24"/>
      <c r="AO11354" s="24"/>
      <c r="AR11354" s="24"/>
      <c r="AU11354" s="24"/>
    </row>
    <row r="11355">
      <c r="J11355" s="18"/>
      <c r="N11355" s="24"/>
      <c r="Q11355" s="24"/>
      <c r="T11355" s="24"/>
      <c r="W11355" s="24"/>
      <c r="Z11355" s="24"/>
      <c r="AC11355" s="24"/>
      <c r="AI11355" s="24"/>
      <c r="AL11355" s="24"/>
      <c r="AO11355" s="24"/>
      <c r="AR11355" s="24"/>
      <c r="AU11355" s="24"/>
    </row>
    <row r="11356">
      <c r="J11356" s="18"/>
      <c r="N11356" s="24"/>
      <c r="Q11356" s="24"/>
      <c r="T11356" s="24"/>
      <c r="W11356" s="24"/>
      <c r="Z11356" s="24"/>
      <c r="AC11356" s="24"/>
      <c r="AI11356" s="24"/>
      <c r="AL11356" s="24"/>
      <c r="AO11356" s="24"/>
      <c r="AR11356" s="24"/>
      <c r="AU11356" s="24"/>
    </row>
    <row r="11357">
      <c r="J11357" s="18"/>
      <c r="N11357" s="24"/>
      <c r="Q11357" s="24"/>
      <c r="T11357" s="24"/>
      <c r="W11357" s="24"/>
      <c r="Z11357" s="24"/>
      <c r="AC11357" s="24"/>
      <c r="AI11357" s="24"/>
      <c r="AL11357" s="24"/>
      <c r="AO11357" s="24"/>
      <c r="AR11357" s="24"/>
      <c r="AU11357" s="24"/>
    </row>
    <row r="11358">
      <c r="J11358" s="18"/>
      <c r="N11358" s="24"/>
      <c r="Q11358" s="24"/>
      <c r="T11358" s="24"/>
      <c r="W11358" s="24"/>
      <c r="Z11358" s="24"/>
      <c r="AC11358" s="24"/>
      <c r="AI11358" s="24"/>
      <c r="AL11358" s="24"/>
      <c r="AO11358" s="24"/>
      <c r="AR11358" s="24"/>
      <c r="AU11358" s="24"/>
    </row>
    <row r="11359">
      <c r="J11359" s="18"/>
      <c r="N11359" s="24"/>
      <c r="Q11359" s="24"/>
      <c r="T11359" s="24"/>
      <c r="W11359" s="24"/>
      <c r="Z11359" s="24"/>
      <c r="AC11359" s="24"/>
      <c r="AI11359" s="24"/>
      <c r="AL11359" s="24"/>
      <c r="AO11359" s="24"/>
      <c r="AR11359" s="24"/>
      <c r="AU11359" s="24"/>
    </row>
    <row r="11360">
      <c r="J11360" s="18"/>
      <c r="N11360" s="24"/>
      <c r="Q11360" s="24"/>
      <c r="T11360" s="24"/>
      <c r="W11360" s="24"/>
      <c r="Z11360" s="24"/>
      <c r="AC11360" s="24"/>
      <c r="AI11360" s="24"/>
      <c r="AL11360" s="24"/>
      <c r="AO11360" s="24"/>
      <c r="AR11360" s="24"/>
      <c r="AU11360" s="24"/>
    </row>
    <row r="11361">
      <c r="J11361" s="18"/>
      <c r="N11361" s="24"/>
      <c r="Q11361" s="24"/>
      <c r="T11361" s="24"/>
      <c r="W11361" s="24"/>
      <c r="Z11361" s="24"/>
      <c r="AC11361" s="24"/>
      <c r="AI11361" s="24"/>
      <c r="AL11361" s="24"/>
      <c r="AO11361" s="24"/>
      <c r="AR11361" s="24"/>
      <c r="AU11361" s="24"/>
    </row>
    <row r="11362">
      <c r="J11362" s="18"/>
      <c r="N11362" s="24"/>
      <c r="Q11362" s="24"/>
      <c r="T11362" s="24"/>
      <c r="W11362" s="24"/>
      <c r="Z11362" s="24"/>
      <c r="AC11362" s="24"/>
      <c r="AI11362" s="24"/>
      <c r="AL11362" s="24"/>
      <c r="AO11362" s="24"/>
      <c r="AR11362" s="24"/>
      <c r="AU11362" s="24"/>
    </row>
    <row r="11363">
      <c r="J11363" s="18"/>
      <c r="N11363" s="24"/>
      <c r="Q11363" s="24"/>
      <c r="T11363" s="24"/>
      <c r="W11363" s="24"/>
      <c r="Z11363" s="24"/>
      <c r="AC11363" s="24"/>
      <c r="AI11363" s="24"/>
      <c r="AL11363" s="24"/>
      <c r="AO11363" s="24"/>
      <c r="AR11363" s="24"/>
      <c r="AU11363" s="24"/>
    </row>
    <row r="11364">
      <c r="J11364" s="18"/>
      <c r="N11364" s="24"/>
      <c r="Q11364" s="24"/>
      <c r="T11364" s="24"/>
      <c r="W11364" s="24"/>
      <c r="Z11364" s="24"/>
      <c r="AC11364" s="24"/>
      <c r="AI11364" s="24"/>
      <c r="AL11364" s="24"/>
      <c r="AO11364" s="24"/>
      <c r="AR11364" s="24"/>
      <c r="AU11364" s="24"/>
    </row>
    <row r="11365">
      <c r="J11365" s="18"/>
      <c r="N11365" s="24"/>
      <c r="Q11365" s="24"/>
      <c r="T11365" s="24"/>
      <c r="W11365" s="24"/>
      <c r="Z11365" s="24"/>
      <c r="AC11365" s="24"/>
      <c r="AI11365" s="24"/>
      <c r="AL11365" s="24"/>
      <c r="AO11365" s="24"/>
      <c r="AR11365" s="24"/>
      <c r="AU11365" s="24"/>
    </row>
    <row r="11366">
      <c r="J11366" s="18"/>
      <c r="N11366" s="24"/>
      <c r="Q11366" s="24"/>
      <c r="T11366" s="24"/>
      <c r="W11366" s="24"/>
      <c r="Z11366" s="24"/>
      <c r="AC11366" s="24"/>
      <c r="AI11366" s="24"/>
      <c r="AL11366" s="24"/>
      <c r="AO11366" s="24"/>
      <c r="AR11366" s="24"/>
      <c r="AU11366" s="24"/>
    </row>
    <row r="11367">
      <c r="J11367" s="18"/>
      <c r="N11367" s="24"/>
      <c r="Q11367" s="24"/>
      <c r="T11367" s="24"/>
      <c r="W11367" s="24"/>
      <c r="Z11367" s="24"/>
      <c r="AC11367" s="24"/>
      <c r="AI11367" s="24"/>
      <c r="AL11367" s="24"/>
      <c r="AO11367" s="24"/>
      <c r="AR11367" s="24"/>
      <c r="AU11367" s="24"/>
    </row>
    <row r="11368">
      <c r="J11368" s="18"/>
      <c r="N11368" s="24"/>
      <c r="Q11368" s="24"/>
      <c r="T11368" s="24"/>
      <c r="W11368" s="24"/>
      <c r="Z11368" s="24"/>
      <c r="AC11368" s="24"/>
      <c r="AI11368" s="24"/>
      <c r="AL11368" s="24"/>
      <c r="AO11368" s="24"/>
      <c r="AR11368" s="24"/>
      <c r="AU11368" s="24"/>
    </row>
    <row r="11369">
      <c r="J11369" s="18"/>
      <c r="N11369" s="24"/>
      <c r="Q11369" s="24"/>
      <c r="T11369" s="24"/>
      <c r="W11369" s="24"/>
      <c r="Z11369" s="24"/>
      <c r="AC11369" s="24"/>
      <c r="AI11369" s="24"/>
      <c r="AL11369" s="24"/>
      <c r="AO11369" s="24"/>
      <c r="AR11369" s="24"/>
      <c r="AU11369" s="24"/>
    </row>
    <row r="11370">
      <c r="J11370" s="18"/>
      <c r="N11370" s="24"/>
      <c r="Q11370" s="24"/>
      <c r="T11370" s="24"/>
      <c r="W11370" s="24"/>
      <c r="Z11370" s="24"/>
      <c r="AC11370" s="24"/>
      <c r="AI11370" s="24"/>
      <c r="AL11370" s="24"/>
      <c r="AO11370" s="24"/>
      <c r="AR11370" s="24"/>
      <c r="AU11370" s="24"/>
    </row>
    <row r="11371">
      <c r="J11371" s="18"/>
      <c r="N11371" s="24"/>
      <c r="Q11371" s="24"/>
      <c r="T11371" s="24"/>
      <c r="W11371" s="24"/>
      <c r="Z11371" s="24"/>
      <c r="AC11371" s="24"/>
      <c r="AI11371" s="24"/>
      <c r="AL11371" s="24"/>
      <c r="AO11371" s="24"/>
      <c r="AR11371" s="24"/>
      <c r="AU11371" s="24"/>
    </row>
    <row r="11372">
      <c r="J11372" s="18"/>
      <c r="N11372" s="24"/>
      <c r="Q11372" s="24"/>
      <c r="T11372" s="24"/>
      <c r="W11372" s="24"/>
      <c r="Z11372" s="24"/>
      <c r="AC11372" s="24"/>
      <c r="AI11372" s="24"/>
      <c r="AL11372" s="24"/>
      <c r="AO11372" s="24"/>
      <c r="AR11372" s="24"/>
      <c r="AU11372" s="24"/>
    </row>
    <row r="11373">
      <c r="J11373" s="18"/>
      <c r="N11373" s="24"/>
      <c r="Q11373" s="24"/>
      <c r="T11373" s="24"/>
      <c r="W11373" s="24"/>
      <c r="Z11373" s="24"/>
      <c r="AC11373" s="24"/>
      <c r="AI11373" s="24"/>
      <c r="AL11373" s="24"/>
      <c r="AO11373" s="24"/>
      <c r="AR11373" s="24"/>
      <c r="AU11373" s="24"/>
    </row>
    <row r="11374">
      <c r="J11374" s="18"/>
      <c r="N11374" s="24"/>
      <c r="Q11374" s="24"/>
      <c r="T11374" s="24"/>
      <c r="W11374" s="24"/>
      <c r="Z11374" s="24"/>
      <c r="AC11374" s="24"/>
      <c r="AI11374" s="24"/>
      <c r="AL11374" s="24"/>
      <c r="AO11374" s="24"/>
      <c r="AR11374" s="24"/>
      <c r="AU11374" s="24"/>
    </row>
    <row r="11375">
      <c r="J11375" s="18"/>
      <c r="N11375" s="24"/>
      <c r="Q11375" s="24"/>
      <c r="T11375" s="24"/>
      <c r="W11375" s="24"/>
      <c r="Z11375" s="24"/>
      <c r="AC11375" s="24"/>
      <c r="AI11375" s="24"/>
      <c r="AL11375" s="24"/>
      <c r="AO11375" s="24"/>
      <c r="AR11375" s="24"/>
      <c r="AU11375" s="24"/>
    </row>
    <row r="11376">
      <c r="J11376" s="18"/>
      <c r="N11376" s="24"/>
      <c r="Q11376" s="24"/>
      <c r="T11376" s="24"/>
      <c r="W11376" s="24"/>
      <c r="Z11376" s="24"/>
      <c r="AC11376" s="24"/>
      <c r="AI11376" s="24"/>
      <c r="AL11376" s="24"/>
      <c r="AO11376" s="24"/>
      <c r="AR11376" s="24"/>
      <c r="AU11376" s="24"/>
    </row>
    <row r="11377">
      <c r="J11377" s="18"/>
      <c r="N11377" s="24"/>
      <c r="Q11377" s="24"/>
      <c r="T11377" s="24"/>
      <c r="W11377" s="24"/>
      <c r="Z11377" s="24"/>
      <c r="AC11377" s="24"/>
      <c r="AI11377" s="24"/>
      <c r="AL11377" s="24"/>
      <c r="AO11377" s="24"/>
      <c r="AR11377" s="24"/>
      <c r="AU11377" s="24"/>
    </row>
    <row r="11378">
      <c r="J11378" s="18"/>
      <c r="N11378" s="24"/>
      <c r="Q11378" s="24"/>
      <c r="T11378" s="24"/>
      <c r="W11378" s="24"/>
      <c r="Z11378" s="24"/>
      <c r="AC11378" s="24"/>
      <c r="AI11378" s="24"/>
      <c r="AL11378" s="24"/>
      <c r="AO11378" s="24"/>
      <c r="AR11378" s="24"/>
      <c r="AU11378" s="24"/>
    </row>
    <row r="11379">
      <c r="J11379" s="18"/>
      <c r="N11379" s="24"/>
      <c r="Q11379" s="24"/>
      <c r="T11379" s="24"/>
      <c r="W11379" s="24"/>
      <c r="Z11379" s="24"/>
      <c r="AC11379" s="24"/>
      <c r="AI11379" s="24"/>
      <c r="AL11379" s="24"/>
      <c r="AO11379" s="24"/>
      <c r="AR11379" s="24"/>
      <c r="AU11379" s="24"/>
    </row>
    <row r="11380">
      <c r="J11380" s="18"/>
      <c r="N11380" s="24"/>
      <c r="Q11380" s="24"/>
      <c r="T11380" s="24"/>
      <c r="W11380" s="24"/>
      <c r="Z11380" s="24"/>
      <c r="AC11380" s="24"/>
      <c r="AI11380" s="24"/>
      <c r="AL11380" s="24"/>
      <c r="AO11380" s="24"/>
      <c r="AR11380" s="24"/>
      <c r="AU11380" s="24"/>
    </row>
    <row r="11381">
      <c r="J11381" s="18"/>
      <c r="N11381" s="24"/>
      <c r="Q11381" s="24"/>
      <c r="T11381" s="24"/>
      <c r="W11381" s="24"/>
      <c r="Z11381" s="24"/>
      <c r="AC11381" s="24"/>
      <c r="AI11381" s="24"/>
      <c r="AL11381" s="24"/>
      <c r="AO11381" s="24"/>
      <c r="AR11381" s="24"/>
      <c r="AU11381" s="24"/>
    </row>
    <row r="11382">
      <c r="J11382" s="18"/>
      <c r="N11382" s="24"/>
      <c r="Q11382" s="24"/>
      <c r="T11382" s="24"/>
      <c r="W11382" s="24"/>
      <c r="Z11382" s="24"/>
      <c r="AC11382" s="24"/>
      <c r="AI11382" s="24"/>
      <c r="AL11382" s="24"/>
      <c r="AO11382" s="24"/>
      <c r="AR11382" s="24"/>
      <c r="AU11382" s="24"/>
    </row>
    <row r="11383">
      <c r="J11383" s="18"/>
      <c r="N11383" s="24"/>
      <c r="Q11383" s="24"/>
      <c r="T11383" s="24"/>
      <c r="W11383" s="24"/>
      <c r="Z11383" s="24"/>
      <c r="AC11383" s="24"/>
      <c r="AI11383" s="24"/>
      <c r="AL11383" s="24"/>
      <c r="AO11383" s="24"/>
      <c r="AR11383" s="24"/>
      <c r="AU11383" s="24"/>
    </row>
    <row r="11384">
      <c r="J11384" s="18"/>
      <c r="N11384" s="24"/>
      <c r="Q11384" s="24"/>
      <c r="T11384" s="24"/>
      <c r="W11384" s="24"/>
      <c r="Z11384" s="24"/>
      <c r="AC11384" s="24"/>
      <c r="AI11384" s="24"/>
      <c r="AL11384" s="24"/>
      <c r="AO11384" s="24"/>
      <c r="AR11384" s="24"/>
      <c r="AU11384" s="24"/>
    </row>
    <row r="11385">
      <c r="J11385" s="18"/>
      <c r="N11385" s="24"/>
      <c r="Q11385" s="24"/>
      <c r="T11385" s="24"/>
      <c r="W11385" s="24"/>
      <c r="Z11385" s="24"/>
      <c r="AC11385" s="24"/>
      <c r="AI11385" s="24"/>
      <c r="AL11385" s="24"/>
      <c r="AO11385" s="24"/>
      <c r="AR11385" s="24"/>
      <c r="AU11385" s="24"/>
    </row>
    <row r="11386">
      <c r="J11386" s="18"/>
      <c r="N11386" s="24"/>
      <c r="Q11386" s="24"/>
      <c r="T11386" s="24"/>
      <c r="W11386" s="24"/>
      <c r="Z11386" s="24"/>
      <c r="AC11386" s="24"/>
      <c r="AI11386" s="24"/>
      <c r="AL11386" s="24"/>
      <c r="AO11386" s="24"/>
      <c r="AR11386" s="24"/>
      <c r="AU11386" s="24"/>
    </row>
    <row r="11387">
      <c r="J11387" s="18"/>
      <c r="N11387" s="24"/>
      <c r="Q11387" s="24"/>
      <c r="T11387" s="24"/>
      <c r="W11387" s="24"/>
      <c r="Z11387" s="24"/>
      <c r="AC11387" s="24"/>
      <c r="AI11387" s="24"/>
      <c r="AL11387" s="24"/>
      <c r="AO11387" s="24"/>
      <c r="AR11387" s="24"/>
      <c r="AU11387" s="24"/>
    </row>
    <row r="11388">
      <c r="J11388" s="18"/>
      <c r="N11388" s="24"/>
      <c r="Q11388" s="24"/>
      <c r="T11388" s="24"/>
      <c r="W11388" s="24"/>
      <c r="Z11388" s="24"/>
      <c r="AC11388" s="24"/>
      <c r="AI11388" s="24"/>
      <c r="AL11388" s="24"/>
      <c r="AO11388" s="24"/>
      <c r="AR11388" s="24"/>
      <c r="AU11388" s="24"/>
    </row>
    <row r="11389">
      <c r="J11389" s="18"/>
      <c r="N11389" s="24"/>
      <c r="Q11389" s="24"/>
      <c r="T11389" s="24"/>
      <c r="W11389" s="24"/>
      <c r="Z11389" s="24"/>
      <c r="AC11389" s="24"/>
      <c r="AI11389" s="24"/>
      <c r="AL11389" s="24"/>
      <c r="AO11389" s="24"/>
      <c r="AR11389" s="24"/>
      <c r="AU11389" s="24"/>
    </row>
    <row r="11390">
      <c r="J11390" s="18"/>
      <c r="N11390" s="24"/>
      <c r="Q11390" s="24"/>
      <c r="T11390" s="24"/>
      <c r="W11390" s="24"/>
      <c r="Z11390" s="24"/>
      <c r="AC11390" s="24"/>
      <c r="AI11390" s="24"/>
      <c r="AL11390" s="24"/>
      <c r="AO11390" s="24"/>
      <c r="AR11390" s="24"/>
      <c r="AU11390" s="24"/>
    </row>
    <row r="11391">
      <c r="J11391" s="18"/>
      <c r="N11391" s="24"/>
      <c r="Q11391" s="24"/>
      <c r="T11391" s="24"/>
      <c r="W11391" s="24"/>
      <c r="Z11391" s="24"/>
      <c r="AC11391" s="24"/>
      <c r="AI11391" s="24"/>
      <c r="AL11391" s="24"/>
      <c r="AO11391" s="24"/>
      <c r="AR11391" s="24"/>
      <c r="AU11391" s="24"/>
    </row>
    <row r="11392">
      <c r="J11392" s="18"/>
      <c r="N11392" s="24"/>
      <c r="Q11392" s="24"/>
      <c r="T11392" s="24"/>
      <c r="W11392" s="24"/>
      <c r="Z11392" s="24"/>
      <c r="AC11392" s="24"/>
      <c r="AI11392" s="24"/>
      <c r="AL11392" s="24"/>
      <c r="AO11392" s="24"/>
      <c r="AR11392" s="24"/>
      <c r="AU11392" s="24"/>
    </row>
    <row r="11393">
      <c r="J11393" s="18"/>
      <c r="N11393" s="24"/>
      <c r="Q11393" s="24"/>
      <c r="T11393" s="24"/>
      <c r="W11393" s="24"/>
      <c r="Z11393" s="24"/>
      <c r="AC11393" s="24"/>
      <c r="AI11393" s="24"/>
      <c r="AL11393" s="24"/>
      <c r="AO11393" s="24"/>
      <c r="AR11393" s="24"/>
      <c r="AU11393" s="24"/>
    </row>
    <row r="11394">
      <c r="J11394" s="18"/>
      <c r="N11394" s="24"/>
      <c r="Q11394" s="24"/>
      <c r="T11394" s="24"/>
      <c r="W11394" s="24"/>
      <c r="Z11394" s="24"/>
      <c r="AC11394" s="24"/>
      <c r="AI11394" s="24"/>
      <c r="AL11394" s="24"/>
      <c r="AO11394" s="24"/>
      <c r="AR11394" s="24"/>
      <c r="AU11394" s="24"/>
    </row>
    <row r="11395">
      <c r="J11395" s="18"/>
      <c r="N11395" s="24"/>
      <c r="Q11395" s="24"/>
      <c r="T11395" s="24"/>
      <c r="W11395" s="24"/>
      <c r="Z11395" s="24"/>
      <c r="AC11395" s="24"/>
      <c r="AI11395" s="24"/>
      <c r="AL11395" s="24"/>
      <c r="AO11395" s="24"/>
      <c r="AR11395" s="24"/>
      <c r="AU11395" s="24"/>
    </row>
    <row r="11396">
      <c r="J11396" s="18"/>
      <c r="N11396" s="24"/>
      <c r="Q11396" s="24"/>
      <c r="T11396" s="24"/>
      <c r="W11396" s="24"/>
      <c r="Z11396" s="24"/>
      <c r="AC11396" s="24"/>
      <c r="AI11396" s="24"/>
      <c r="AL11396" s="24"/>
      <c r="AO11396" s="24"/>
      <c r="AR11396" s="24"/>
      <c r="AU11396" s="24"/>
    </row>
    <row r="11397">
      <c r="J11397" s="18"/>
      <c r="N11397" s="24"/>
      <c r="Q11397" s="24"/>
      <c r="T11397" s="24"/>
      <c r="W11397" s="24"/>
      <c r="Z11397" s="24"/>
      <c r="AC11397" s="24"/>
      <c r="AI11397" s="24"/>
      <c r="AL11397" s="24"/>
      <c r="AO11397" s="24"/>
      <c r="AR11397" s="24"/>
      <c r="AU11397" s="24"/>
    </row>
    <row r="11398">
      <c r="J11398" s="18"/>
      <c r="N11398" s="24"/>
      <c r="Q11398" s="24"/>
      <c r="T11398" s="24"/>
      <c r="W11398" s="24"/>
      <c r="Z11398" s="24"/>
      <c r="AC11398" s="24"/>
      <c r="AI11398" s="24"/>
      <c r="AL11398" s="24"/>
      <c r="AO11398" s="24"/>
      <c r="AR11398" s="24"/>
      <c r="AU11398" s="24"/>
    </row>
    <row r="11399">
      <c r="J11399" s="18"/>
      <c r="N11399" s="24"/>
      <c r="Q11399" s="24"/>
      <c r="T11399" s="24"/>
      <c r="W11399" s="24"/>
      <c r="Z11399" s="24"/>
      <c r="AC11399" s="24"/>
      <c r="AI11399" s="24"/>
      <c r="AL11399" s="24"/>
      <c r="AO11399" s="24"/>
      <c r="AR11399" s="24"/>
      <c r="AU11399" s="24"/>
    </row>
    <row r="11400">
      <c r="J11400" s="18"/>
      <c r="N11400" s="24"/>
      <c r="Q11400" s="24"/>
      <c r="T11400" s="24"/>
      <c r="W11400" s="24"/>
      <c r="Z11400" s="24"/>
      <c r="AC11400" s="24"/>
      <c r="AI11400" s="24"/>
      <c r="AL11400" s="24"/>
      <c r="AO11400" s="24"/>
      <c r="AR11400" s="24"/>
      <c r="AU11400" s="24"/>
    </row>
    <row r="11401">
      <c r="J11401" s="18"/>
      <c r="N11401" s="24"/>
      <c r="Q11401" s="24"/>
      <c r="T11401" s="24"/>
      <c r="W11401" s="24"/>
      <c r="Z11401" s="24"/>
      <c r="AC11401" s="24"/>
      <c r="AI11401" s="24"/>
      <c r="AL11401" s="24"/>
      <c r="AO11401" s="24"/>
      <c r="AR11401" s="24"/>
      <c r="AU11401" s="24"/>
    </row>
    <row r="11402">
      <c r="J11402" s="18"/>
      <c r="N11402" s="24"/>
      <c r="Q11402" s="24"/>
      <c r="T11402" s="24"/>
      <c r="W11402" s="24"/>
      <c r="Z11402" s="24"/>
      <c r="AC11402" s="24"/>
      <c r="AI11402" s="24"/>
      <c r="AL11402" s="24"/>
      <c r="AO11402" s="24"/>
      <c r="AR11402" s="24"/>
      <c r="AU11402" s="24"/>
    </row>
    <row r="11403">
      <c r="J11403" s="18"/>
      <c r="N11403" s="24"/>
      <c r="Q11403" s="24"/>
      <c r="T11403" s="24"/>
      <c r="W11403" s="24"/>
      <c r="Z11403" s="24"/>
      <c r="AC11403" s="24"/>
      <c r="AI11403" s="24"/>
      <c r="AL11403" s="24"/>
      <c r="AO11403" s="24"/>
      <c r="AR11403" s="24"/>
      <c r="AU11403" s="24"/>
    </row>
    <row r="11404">
      <c r="J11404" s="18"/>
      <c r="N11404" s="24"/>
      <c r="Q11404" s="24"/>
      <c r="T11404" s="24"/>
      <c r="W11404" s="24"/>
      <c r="Z11404" s="24"/>
      <c r="AC11404" s="24"/>
      <c r="AI11404" s="24"/>
      <c r="AL11404" s="24"/>
      <c r="AO11404" s="24"/>
      <c r="AR11404" s="24"/>
      <c r="AU11404" s="24"/>
    </row>
    <row r="11405">
      <c r="J11405" s="18"/>
      <c r="N11405" s="24"/>
      <c r="Q11405" s="24"/>
      <c r="T11405" s="24"/>
      <c r="W11405" s="24"/>
      <c r="Z11405" s="24"/>
      <c r="AC11405" s="24"/>
      <c r="AI11405" s="24"/>
      <c r="AL11405" s="24"/>
      <c r="AO11405" s="24"/>
      <c r="AR11405" s="24"/>
      <c r="AU11405" s="24"/>
    </row>
    <row r="11406">
      <c r="J11406" s="18"/>
      <c r="N11406" s="24"/>
      <c r="Q11406" s="24"/>
      <c r="T11406" s="24"/>
      <c r="W11406" s="24"/>
      <c r="Z11406" s="24"/>
      <c r="AC11406" s="24"/>
      <c r="AI11406" s="24"/>
      <c r="AL11406" s="24"/>
      <c r="AO11406" s="24"/>
      <c r="AR11406" s="24"/>
      <c r="AU11406" s="24"/>
    </row>
    <row r="11407">
      <c r="J11407" s="18"/>
      <c r="N11407" s="24"/>
      <c r="Q11407" s="24"/>
      <c r="T11407" s="24"/>
      <c r="W11407" s="24"/>
      <c r="Z11407" s="24"/>
      <c r="AC11407" s="24"/>
      <c r="AI11407" s="24"/>
      <c r="AL11407" s="24"/>
      <c r="AO11407" s="24"/>
      <c r="AR11407" s="24"/>
      <c r="AU11407" s="24"/>
    </row>
    <row r="11408">
      <c r="J11408" s="18"/>
      <c r="N11408" s="24"/>
      <c r="Q11408" s="24"/>
      <c r="T11408" s="24"/>
      <c r="W11408" s="24"/>
      <c r="Z11408" s="24"/>
      <c r="AC11408" s="24"/>
      <c r="AI11408" s="24"/>
      <c r="AL11408" s="24"/>
      <c r="AO11408" s="24"/>
      <c r="AR11408" s="24"/>
      <c r="AU11408" s="24"/>
    </row>
    <row r="11409">
      <c r="J11409" s="18"/>
      <c r="N11409" s="24"/>
      <c r="Q11409" s="24"/>
      <c r="T11409" s="24"/>
      <c r="W11409" s="24"/>
      <c r="Z11409" s="24"/>
      <c r="AC11409" s="24"/>
      <c r="AI11409" s="24"/>
      <c r="AL11409" s="24"/>
      <c r="AO11409" s="24"/>
      <c r="AR11409" s="24"/>
      <c r="AU11409" s="24"/>
    </row>
    <row r="11410">
      <c r="J11410" s="18"/>
      <c r="N11410" s="24"/>
      <c r="Q11410" s="24"/>
      <c r="T11410" s="24"/>
      <c r="W11410" s="24"/>
      <c r="Z11410" s="24"/>
      <c r="AC11410" s="24"/>
      <c r="AI11410" s="24"/>
      <c r="AL11410" s="24"/>
      <c r="AO11410" s="24"/>
      <c r="AR11410" s="24"/>
      <c r="AU11410" s="24"/>
    </row>
    <row r="11411">
      <c r="J11411" s="18"/>
      <c r="N11411" s="24"/>
      <c r="Q11411" s="24"/>
      <c r="T11411" s="24"/>
      <c r="W11411" s="24"/>
      <c r="Z11411" s="24"/>
      <c r="AC11411" s="24"/>
      <c r="AI11411" s="24"/>
      <c r="AL11411" s="24"/>
      <c r="AO11411" s="24"/>
      <c r="AR11411" s="24"/>
      <c r="AU11411" s="24"/>
    </row>
    <row r="11412">
      <c r="J11412" s="18"/>
      <c r="N11412" s="24"/>
      <c r="Q11412" s="24"/>
      <c r="T11412" s="24"/>
      <c r="W11412" s="24"/>
      <c r="Z11412" s="24"/>
      <c r="AC11412" s="24"/>
      <c r="AI11412" s="24"/>
      <c r="AL11412" s="24"/>
      <c r="AO11412" s="24"/>
      <c r="AR11412" s="24"/>
      <c r="AU11412" s="24"/>
    </row>
    <row r="11413">
      <c r="J11413" s="18"/>
      <c r="N11413" s="24"/>
      <c r="Q11413" s="24"/>
      <c r="T11413" s="24"/>
      <c r="W11413" s="24"/>
      <c r="Z11413" s="24"/>
      <c r="AC11413" s="24"/>
      <c r="AI11413" s="24"/>
      <c r="AL11413" s="24"/>
      <c r="AO11413" s="24"/>
      <c r="AR11413" s="24"/>
      <c r="AU11413" s="24"/>
    </row>
    <row r="11414">
      <c r="J11414" s="18"/>
      <c r="N11414" s="24"/>
      <c r="Q11414" s="24"/>
      <c r="T11414" s="24"/>
      <c r="W11414" s="24"/>
      <c r="Z11414" s="24"/>
      <c r="AC11414" s="24"/>
      <c r="AI11414" s="24"/>
      <c r="AL11414" s="24"/>
      <c r="AO11414" s="24"/>
      <c r="AR11414" s="24"/>
      <c r="AU11414" s="24"/>
    </row>
    <row r="11415">
      <c r="J11415" s="18"/>
      <c r="N11415" s="24"/>
      <c r="Q11415" s="24"/>
      <c r="T11415" s="24"/>
      <c r="W11415" s="24"/>
      <c r="Z11415" s="24"/>
      <c r="AC11415" s="24"/>
      <c r="AI11415" s="24"/>
      <c r="AL11415" s="24"/>
      <c r="AO11415" s="24"/>
      <c r="AR11415" s="24"/>
      <c r="AU11415" s="24"/>
    </row>
    <row r="11416">
      <c r="J11416" s="18"/>
      <c r="N11416" s="24"/>
      <c r="Q11416" s="24"/>
      <c r="T11416" s="24"/>
      <c r="W11416" s="24"/>
      <c r="Z11416" s="24"/>
      <c r="AC11416" s="24"/>
      <c r="AI11416" s="24"/>
      <c r="AL11416" s="24"/>
      <c r="AO11416" s="24"/>
      <c r="AR11416" s="24"/>
      <c r="AU11416" s="24"/>
    </row>
    <row r="11417">
      <c r="J11417" s="18"/>
      <c r="N11417" s="24"/>
      <c r="Q11417" s="24"/>
      <c r="T11417" s="24"/>
      <c r="W11417" s="24"/>
      <c r="Z11417" s="24"/>
      <c r="AC11417" s="24"/>
      <c r="AI11417" s="24"/>
      <c r="AL11417" s="24"/>
      <c r="AO11417" s="24"/>
      <c r="AR11417" s="24"/>
      <c r="AU11417" s="24"/>
    </row>
    <row r="11418">
      <c r="J11418" s="18"/>
      <c r="N11418" s="24"/>
      <c r="Q11418" s="24"/>
      <c r="T11418" s="24"/>
      <c r="W11418" s="24"/>
      <c r="Z11418" s="24"/>
      <c r="AC11418" s="24"/>
      <c r="AI11418" s="24"/>
      <c r="AL11418" s="24"/>
      <c r="AO11418" s="24"/>
      <c r="AR11418" s="24"/>
      <c r="AU11418" s="24"/>
    </row>
    <row r="11419">
      <c r="J11419" s="18"/>
      <c r="N11419" s="24"/>
      <c r="Q11419" s="24"/>
      <c r="T11419" s="24"/>
      <c r="W11419" s="24"/>
      <c r="Z11419" s="24"/>
      <c r="AC11419" s="24"/>
      <c r="AI11419" s="24"/>
      <c r="AL11419" s="24"/>
      <c r="AO11419" s="24"/>
      <c r="AR11419" s="24"/>
      <c r="AU11419" s="24"/>
    </row>
    <row r="11420">
      <c r="J11420" s="18"/>
      <c r="N11420" s="24"/>
      <c r="Q11420" s="24"/>
      <c r="T11420" s="24"/>
      <c r="W11420" s="24"/>
      <c r="Z11420" s="24"/>
      <c r="AC11420" s="24"/>
      <c r="AI11420" s="24"/>
      <c r="AL11420" s="24"/>
      <c r="AO11420" s="24"/>
      <c r="AR11420" s="24"/>
      <c r="AU11420" s="24"/>
    </row>
    <row r="11421">
      <c r="J11421" s="18"/>
      <c r="N11421" s="24"/>
      <c r="Q11421" s="24"/>
      <c r="T11421" s="24"/>
      <c r="W11421" s="24"/>
      <c r="Z11421" s="24"/>
      <c r="AC11421" s="24"/>
      <c r="AI11421" s="24"/>
      <c r="AL11421" s="24"/>
      <c r="AO11421" s="24"/>
      <c r="AR11421" s="24"/>
      <c r="AU11421" s="24"/>
    </row>
    <row r="11422">
      <c r="J11422" s="18"/>
      <c r="N11422" s="24"/>
      <c r="Q11422" s="24"/>
      <c r="T11422" s="24"/>
      <c r="W11422" s="24"/>
      <c r="Z11422" s="24"/>
      <c r="AC11422" s="24"/>
      <c r="AI11422" s="24"/>
      <c r="AL11422" s="24"/>
      <c r="AO11422" s="24"/>
      <c r="AR11422" s="24"/>
      <c r="AU11422" s="24"/>
    </row>
    <row r="11423">
      <c r="J11423" s="18"/>
      <c r="N11423" s="24"/>
      <c r="Q11423" s="24"/>
      <c r="T11423" s="24"/>
      <c r="W11423" s="24"/>
      <c r="Z11423" s="24"/>
      <c r="AC11423" s="24"/>
      <c r="AI11423" s="24"/>
      <c r="AL11423" s="24"/>
      <c r="AO11423" s="24"/>
      <c r="AR11423" s="24"/>
      <c r="AU11423" s="24"/>
    </row>
    <row r="11424">
      <c r="J11424" s="18"/>
      <c r="N11424" s="24"/>
      <c r="Q11424" s="24"/>
      <c r="T11424" s="24"/>
      <c r="W11424" s="24"/>
      <c r="Z11424" s="24"/>
      <c r="AC11424" s="24"/>
      <c r="AI11424" s="24"/>
      <c r="AL11424" s="24"/>
      <c r="AO11424" s="24"/>
      <c r="AR11424" s="24"/>
      <c r="AU11424" s="24"/>
    </row>
    <row r="11425">
      <c r="J11425" s="18"/>
      <c r="N11425" s="24"/>
      <c r="Q11425" s="24"/>
      <c r="T11425" s="24"/>
      <c r="W11425" s="24"/>
      <c r="Z11425" s="24"/>
      <c r="AC11425" s="24"/>
      <c r="AI11425" s="24"/>
      <c r="AL11425" s="24"/>
      <c r="AO11425" s="24"/>
      <c r="AR11425" s="24"/>
      <c r="AU11425" s="24"/>
    </row>
    <row r="11426">
      <c r="J11426" s="18"/>
      <c r="N11426" s="24"/>
      <c r="Q11426" s="24"/>
      <c r="T11426" s="24"/>
      <c r="W11426" s="24"/>
      <c r="Z11426" s="24"/>
      <c r="AC11426" s="24"/>
      <c r="AI11426" s="24"/>
      <c r="AL11426" s="24"/>
      <c r="AO11426" s="24"/>
      <c r="AR11426" s="24"/>
      <c r="AU11426" s="24"/>
    </row>
    <row r="11427">
      <c r="J11427" s="18"/>
      <c r="N11427" s="24"/>
      <c r="Q11427" s="24"/>
      <c r="T11427" s="24"/>
      <c r="W11427" s="24"/>
      <c r="Z11427" s="24"/>
      <c r="AC11427" s="24"/>
      <c r="AI11427" s="24"/>
      <c r="AL11427" s="24"/>
      <c r="AO11427" s="24"/>
      <c r="AR11427" s="24"/>
      <c r="AU11427" s="24"/>
    </row>
    <row r="11428">
      <c r="J11428" s="18"/>
      <c r="N11428" s="24"/>
      <c r="Q11428" s="24"/>
      <c r="T11428" s="24"/>
      <c r="W11428" s="24"/>
      <c r="Z11428" s="24"/>
      <c r="AC11428" s="24"/>
      <c r="AI11428" s="24"/>
      <c r="AL11428" s="24"/>
      <c r="AO11428" s="24"/>
      <c r="AR11428" s="24"/>
      <c r="AU11428" s="24"/>
    </row>
    <row r="11429">
      <c r="J11429" s="18"/>
      <c r="N11429" s="24"/>
      <c r="Q11429" s="24"/>
      <c r="T11429" s="24"/>
      <c r="W11429" s="24"/>
      <c r="Z11429" s="24"/>
      <c r="AC11429" s="24"/>
      <c r="AI11429" s="24"/>
      <c r="AL11429" s="24"/>
      <c r="AO11429" s="24"/>
      <c r="AR11429" s="24"/>
      <c r="AU11429" s="24"/>
    </row>
    <row r="11430">
      <c r="J11430" s="18"/>
      <c r="N11430" s="24"/>
      <c r="Q11430" s="24"/>
      <c r="T11430" s="24"/>
      <c r="W11430" s="24"/>
      <c r="Z11430" s="24"/>
      <c r="AC11430" s="24"/>
      <c r="AI11430" s="24"/>
      <c r="AL11430" s="24"/>
      <c r="AO11430" s="24"/>
      <c r="AR11430" s="24"/>
      <c r="AU11430" s="24"/>
    </row>
    <row r="11431">
      <c r="J11431" s="18"/>
      <c r="N11431" s="24"/>
      <c r="Q11431" s="24"/>
      <c r="T11431" s="24"/>
      <c r="W11431" s="24"/>
      <c r="Z11431" s="24"/>
      <c r="AC11431" s="24"/>
      <c r="AI11431" s="24"/>
      <c r="AL11431" s="24"/>
      <c r="AO11431" s="24"/>
      <c r="AR11431" s="24"/>
      <c r="AU11431" s="24"/>
    </row>
    <row r="11432">
      <c r="J11432" s="18"/>
      <c r="N11432" s="24"/>
      <c r="Q11432" s="24"/>
      <c r="T11432" s="24"/>
      <c r="W11432" s="24"/>
      <c r="Z11432" s="24"/>
      <c r="AC11432" s="24"/>
      <c r="AI11432" s="24"/>
      <c r="AL11432" s="24"/>
      <c r="AO11432" s="24"/>
      <c r="AR11432" s="24"/>
      <c r="AU11432" s="24"/>
    </row>
    <row r="11433">
      <c r="J11433" s="18"/>
      <c r="N11433" s="24"/>
      <c r="Q11433" s="24"/>
      <c r="T11433" s="24"/>
      <c r="W11433" s="24"/>
      <c r="Z11433" s="24"/>
      <c r="AC11433" s="24"/>
      <c r="AI11433" s="24"/>
      <c r="AL11433" s="24"/>
      <c r="AO11433" s="24"/>
      <c r="AR11433" s="24"/>
      <c r="AU11433" s="24"/>
    </row>
    <row r="11434">
      <c r="J11434" s="18"/>
      <c r="N11434" s="24"/>
      <c r="Q11434" s="24"/>
      <c r="T11434" s="24"/>
      <c r="W11434" s="24"/>
      <c r="Z11434" s="24"/>
      <c r="AC11434" s="24"/>
      <c r="AI11434" s="24"/>
      <c r="AL11434" s="24"/>
      <c r="AO11434" s="24"/>
      <c r="AR11434" s="24"/>
      <c r="AU11434" s="24"/>
    </row>
    <row r="11435">
      <c r="J11435" s="18"/>
      <c r="N11435" s="24"/>
      <c r="Q11435" s="24"/>
      <c r="T11435" s="24"/>
      <c r="W11435" s="24"/>
      <c r="Z11435" s="24"/>
      <c r="AC11435" s="24"/>
      <c r="AI11435" s="24"/>
      <c r="AL11435" s="24"/>
      <c r="AO11435" s="24"/>
      <c r="AR11435" s="24"/>
      <c r="AU11435" s="24"/>
    </row>
    <row r="11436">
      <c r="J11436" s="18"/>
      <c r="N11436" s="24"/>
      <c r="Q11436" s="24"/>
      <c r="T11436" s="24"/>
      <c r="W11436" s="24"/>
      <c r="Z11436" s="24"/>
      <c r="AC11436" s="24"/>
      <c r="AI11436" s="24"/>
      <c r="AL11436" s="24"/>
      <c r="AO11436" s="24"/>
      <c r="AR11436" s="24"/>
      <c r="AU11436" s="24"/>
    </row>
    <row r="11437">
      <c r="J11437" s="18"/>
      <c r="N11437" s="24"/>
      <c r="Q11437" s="24"/>
      <c r="T11437" s="24"/>
      <c r="W11437" s="24"/>
      <c r="Z11437" s="24"/>
      <c r="AC11437" s="24"/>
      <c r="AI11437" s="24"/>
      <c r="AL11437" s="24"/>
      <c r="AO11437" s="24"/>
      <c r="AR11437" s="24"/>
      <c r="AU11437" s="24"/>
    </row>
    <row r="11438">
      <c r="J11438" s="18"/>
      <c r="N11438" s="24"/>
      <c r="Q11438" s="24"/>
      <c r="T11438" s="24"/>
      <c r="W11438" s="24"/>
      <c r="Z11438" s="24"/>
      <c r="AC11438" s="24"/>
      <c r="AI11438" s="24"/>
      <c r="AL11438" s="24"/>
      <c r="AO11438" s="24"/>
      <c r="AR11438" s="24"/>
      <c r="AU11438" s="24"/>
    </row>
    <row r="11439">
      <c r="J11439" s="18"/>
      <c r="N11439" s="24"/>
      <c r="Q11439" s="24"/>
      <c r="T11439" s="24"/>
      <c r="W11439" s="24"/>
      <c r="Z11439" s="24"/>
      <c r="AC11439" s="24"/>
      <c r="AI11439" s="24"/>
      <c r="AL11439" s="24"/>
      <c r="AO11439" s="24"/>
      <c r="AR11439" s="24"/>
      <c r="AU11439" s="24"/>
    </row>
    <row r="11440">
      <c r="J11440" s="18"/>
      <c r="N11440" s="24"/>
      <c r="Q11440" s="24"/>
      <c r="T11440" s="24"/>
      <c r="W11440" s="24"/>
      <c r="Z11440" s="24"/>
      <c r="AC11440" s="24"/>
      <c r="AI11440" s="24"/>
      <c r="AL11440" s="24"/>
      <c r="AO11440" s="24"/>
      <c r="AR11440" s="24"/>
      <c r="AU11440" s="24"/>
    </row>
    <row r="11441">
      <c r="J11441" s="18"/>
      <c r="N11441" s="24"/>
      <c r="Q11441" s="24"/>
      <c r="T11441" s="24"/>
      <c r="W11441" s="24"/>
      <c r="Z11441" s="24"/>
      <c r="AC11441" s="24"/>
      <c r="AI11441" s="24"/>
      <c r="AL11441" s="24"/>
      <c r="AO11441" s="24"/>
      <c r="AR11441" s="24"/>
      <c r="AU11441" s="24"/>
    </row>
    <row r="11442">
      <c r="J11442" s="18"/>
      <c r="N11442" s="24"/>
      <c r="Q11442" s="24"/>
      <c r="T11442" s="24"/>
      <c r="W11442" s="24"/>
      <c r="Z11442" s="24"/>
      <c r="AC11442" s="24"/>
      <c r="AI11442" s="24"/>
      <c r="AL11442" s="24"/>
      <c r="AO11442" s="24"/>
      <c r="AR11442" s="24"/>
      <c r="AU11442" s="24"/>
    </row>
    <row r="11443">
      <c r="J11443" s="18"/>
      <c r="N11443" s="24"/>
      <c r="Q11443" s="24"/>
      <c r="T11443" s="24"/>
      <c r="W11443" s="24"/>
      <c r="Z11443" s="24"/>
      <c r="AC11443" s="24"/>
      <c r="AI11443" s="24"/>
      <c r="AL11443" s="24"/>
      <c r="AO11443" s="24"/>
      <c r="AR11443" s="24"/>
      <c r="AU11443" s="24"/>
    </row>
    <row r="11444">
      <c r="J11444" s="18"/>
      <c r="N11444" s="24"/>
      <c r="Q11444" s="24"/>
      <c r="T11444" s="24"/>
      <c r="W11444" s="24"/>
      <c r="Z11444" s="24"/>
      <c r="AC11444" s="24"/>
      <c r="AI11444" s="24"/>
      <c r="AL11444" s="24"/>
      <c r="AO11444" s="24"/>
      <c r="AR11444" s="24"/>
      <c r="AU11444" s="24"/>
    </row>
    <row r="11445">
      <c r="J11445" s="18"/>
      <c r="N11445" s="24"/>
      <c r="Q11445" s="24"/>
      <c r="T11445" s="24"/>
      <c r="W11445" s="24"/>
      <c r="Z11445" s="24"/>
      <c r="AC11445" s="24"/>
      <c r="AI11445" s="24"/>
      <c r="AL11445" s="24"/>
      <c r="AO11445" s="24"/>
      <c r="AR11445" s="24"/>
      <c r="AU11445" s="24"/>
    </row>
    <row r="11446">
      <c r="J11446" s="18"/>
      <c r="N11446" s="24"/>
      <c r="Q11446" s="24"/>
      <c r="T11446" s="24"/>
      <c r="W11446" s="24"/>
      <c r="Z11446" s="24"/>
      <c r="AC11446" s="24"/>
      <c r="AI11446" s="24"/>
      <c r="AL11446" s="24"/>
      <c r="AO11446" s="24"/>
      <c r="AR11446" s="24"/>
      <c r="AU11446" s="24"/>
    </row>
    <row r="11447">
      <c r="J11447" s="18"/>
      <c r="N11447" s="24"/>
      <c r="Q11447" s="24"/>
      <c r="T11447" s="24"/>
      <c r="W11447" s="24"/>
      <c r="Z11447" s="24"/>
      <c r="AC11447" s="24"/>
      <c r="AI11447" s="24"/>
      <c r="AL11447" s="24"/>
      <c r="AO11447" s="24"/>
      <c r="AR11447" s="24"/>
      <c r="AU11447" s="24"/>
    </row>
    <row r="11448">
      <c r="J11448" s="18"/>
      <c r="N11448" s="24"/>
      <c r="Q11448" s="24"/>
      <c r="T11448" s="24"/>
      <c r="W11448" s="24"/>
      <c r="Z11448" s="24"/>
      <c r="AC11448" s="24"/>
      <c r="AI11448" s="24"/>
      <c r="AL11448" s="24"/>
      <c r="AO11448" s="24"/>
      <c r="AR11448" s="24"/>
      <c r="AU11448" s="24"/>
    </row>
    <row r="11449">
      <c r="J11449" s="18"/>
      <c r="N11449" s="24"/>
      <c r="Q11449" s="24"/>
      <c r="T11449" s="24"/>
      <c r="W11449" s="24"/>
      <c r="Z11449" s="24"/>
      <c r="AC11449" s="24"/>
      <c r="AI11449" s="24"/>
      <c r="AL11449" s="24"/>
      <c r="AO11449" s="24"/>
      <c r="AR11449" s="24"/>
      <c r="AU11449" s="24"/>
    </row>
    <row r="11450">
      <c r="J11450" s="18"/>
      <c r="N11450" s="24"/>
      <c r="Q11450" s="24"/>
      <c r="T11450" s="24"/>
      <c r="W11450" s="24"/>
      <c r="Z11450" s="24"/>
      <c r="AC11450" s="24"/>
      <c r="AI11450" s="24"/>
      <c r="AL11450" s="24"/>
      <c r="AO11450" s="24"/>
      <c r="AR11450" s="24"/>
      <c r="AU11450" s="24"/>
    </row>
    <row r="11451">
      <c r="J11451" s="18"/>
      <c r="N11451" s="24"/>
      <c r="Q11451" s="24"/>
      <c r="T11451" s="24"/>
      <c r="W11451" s="24"/>
      <c r="Z11451" s="24"/>
      <c r="AC11451" s="24"/>
      <c r="AI11451" s="24"/>
      <c r="AL11451" s="24"/>
      <c r="AO11451" s="24"/>
      <c r="AR11451" s="24"/>
      <c r="AU11451" s="24"/>
    </row>
    <row r="11452">
      <c r="J11452" s="18"/>
      <c r="N11452" s="24"/>
      <c r="Q11452" s="24"/>
      <c r="T11452" s="24"/>
      <c r="W11452" s="24"/>
      <c r="Z11452" s="24"/>
      <c r="AC11452" s="24"/>
      <c r="AI11452" s="24"/>
      <c r="AL11452" s="24"/>
      <c r="AO11452" s="24"/>
      <c r="AR11452" s="24"/>
      <c r="AU11452" s="24"/>
    </row>
    <row r="11453">
      <c r="J11453" s="18"/>
      <c r="N11453" s="24"/>
      <c r="Q11453" s="24"/>
      <c r="T11453" s="24"/>
      <c r="W11453" s="24"/>
      <c r="Z11453" s="24"/>
      <c r="AC11453" s="24"/>
      <c r="AI11453" s="24"/>
      <c r="AL11453" s="24"/>
      <c r="AO11453" s="24"/>
      <c r="AR11453" s="24"/>
      <c r="AU11453" s="24"/>
    </row>
    <row r="11454">
      <c r="J11454" s="18"/>
      <c r="N11454" s="24"/>
      <c r="Q11454" s="24"/>
      <c r="T11454" s="24"/>
      <c r="W11454" s="24"/>
      <c r="Z11454" s="24"/>
      <c r="AC11454" s="24"/>
      <c r="AI11454" s="24"/>
      <c r="AL11454" s="24"/>
      <c r="AO11454" s="24"/>
      <c r="AR11454" s="24"/>
      <c r="AU11454" s="24"/>
    </row>
    <row r="11455">
      <c r="J11455" s="18"/>
      <c r="N11455" s="24"/>
      <c r="Q11455" s="24"/>
      <c r="T11455" s="24"/>
      <c r="W11455" s="24"/>
      <c r="Z11455" s="24"/>
      <c r="AC11455" s="24"/>
      <c r="AI11455" s="24"/>
      <c r="AL11455" s="24"/>
      <c r="AO11455" s="24"/>
      <c r="AR11455" s="24"/>
      <c r="AU11455" s="24"/>
    </row>
    <row r="11456">
      <c r="J11456" s="18"/>
      <c r="N11456" s="24"/>
      <c r="Q11456" s="24"/>
      <c r="T11456" s="24"/>
      <c r="W11456" s="24"/>
      <c r="Z11456" s="24"/>
      <c r="AC11456" s="24"/>
      <c r="AI11456" s="24"/>
      <c r="AL11456" s="24"/>
      <c r="AO11456" s="24"/>
      <c r="AR11456" s="24"/>
      <c r="AU11456" s="24"/>
    </row>
    <row r="11457">
      <c r="J11457" s="18"/>
      <c r="N11457" s="24"/>
      <c r="Q11457" s="24"/>
      <c r="T11457" s="24"/>
      <c r="W11457" s="24"/>
      <c r="Z11457" s="24"/>
      <c r="AC11457" s="24"/>
      <c r="AI11457" s="24"/>
      <c r="AL11457" s="24"/>
      <c r="AO11457" s="24"/>
      <c r="AR11457" s="24"/>
      <c r="AU11457" s="24"/>
    </row>
    <row r="11458">
      <c r="J11458" s="18"/>
      <c r="N11458" s="24"/>
      <c r="Q11458" s="24"/>
      <c r="T11458" s="24"/>
      <c r="W11458" s="24"/>
      <c r="Z11458" s="24"/>
      <c r="AC11458" s="24"/>
      <c r="AI11458" s="24"/>
      <c r="AL11458" s="24"/>
      <c r="AO11458" s="24"/>
      <c r="AR11458" s="24"/>
      <c r="AU11458" s="24"/>
    </row>
    <row r="11459">
      <c r="J11459" s="18"/>
      <c r="N11459" s="24"/>
      <c r="Q11459" s="24"/>
      <c r="T11459" s="24"/>
      <c r="W11459" s="24"/>
      <c r="Z11459" s="24"/>
      <c r="AC11459" s="24"/>
      <c r="AI11459" s="24"/>
      <c r="AL11459" s="24"/>
      <c r="AO11459" s="24"/>
      <c r="AR11459" s="24"/>
      <c r="AU11459" s="24"/>
    </row>
    <row r="11460">
      <c r="J11460" s="18"/>
      <c r="N11460" s="24"/>
      <c r="Q11460" s="24"/>
      <c r="T11460" s="24"/>
      <c r="W11460" s="24"/>
      <c r="Z11460" s="24"/>
      <c r="AC11460" s="24"/>
      <c r="AI11460" s="24"/>
      <c r="AL11460" s="24"/>
      <c r="AO11460" s="24"/>
      <c r="AR11460" s="24"/>
      <c r="AU11460" s="24"/>
    </row>
    <row r="11461">
      <c r="J11461" s="18"/>
      <c r="N11461" s="24"/>
      <c r="Q11461" s="24"/>
      <c r="T11461" s="24"/>
      <c r="W11461" s="24"/>
      <c r="Z11461" s="24"/>
      <c r="AC11461" s="24"/>
      <c r="AI11461" s="24"/>
      <c r="AL11461" s="24"/>
      <c r="AO11461" s="24"/>
      <c r="AR11461" s="24"/>
      <c r="AU11461" s="24"/>
    </row>
    <row r="11462">
      <c r="J11462" s="18"/>
      <c r="N11462" s="24"/>
      <c r="Q11462" s="24"/>
      <c r="T11462" s="24"/>
      <c r="W11462" s="24"/>
      <c r="Z11462" s="24"/>
      <c r="AC11462" s="24"/>
      <c r="AI11462" s="24"/>
      <c r="AL11462" s="24"/>
      <c r="AO11462" s="24"/>
      <c r="AR11462" s="24"/>
      <c r="AU11462" s="24"/>
    </row>
    <row r="11463">
      <c r="J11463" s="18"/>
      <c r="N11463" s="24"/>
      <c r="Q11463" s="24"/>
      <c r="T11463" s="24"/>
      <c r="W11463" s="24"/>
      <c r="Z11463" s="24"/>
      <c r="AC11463" s="24"/>
      <c r="AI11463" s="24"/>
      <c r="AL11463" s="24"/>
      <c r="AO11463" s="24"/>
      <c r="AR11463" s="24"/>
      <c r="AU11463" s="24"/>
    </row>
    <row r="11464">
      <c r="J11464" s="18"/>
      <c r="N11464" s="24"/>
      <c r="Q11464" s="24"/>
      <c r="T11464" s="24"/>
      <c r="W11464" s="24"/>
      <c r="Z11464" s="24"/>
      <c r="AC11464" s="24"/>
      <c r="AI11464" s="24"/>
      <c r="AL11464" s="24"/>
      <c r="AO11464" s="24"/>
      <c r="AR11464" s="24"/>
      <c r="AU11464" s="24"/>
    </row>
    <row r="11465">
      <c r="J11465" s="18"/>
      <c r="N11465" s="24"/>
      <c r="Q11465" s="24"/>
      <c r="T11465" s="24"/>
      <c r="W11465" s="24"/>
      <c r="Z11465" s="24"/>
      <c r="AC11465" s="24"/>
      <c r="AI11465" s="24"/>
      <c r="AL11465" s="24"/>
      <c r="AO11465" s="24"/>
      <c r="AR11465" s="24"/>
      <c r="AU11465" s="24"/>
    </row>
    <row r="11466">
      <c r="J11466" s="18"/>
      <c r="N11466" s="24"/>
      <c r="Q11466" s="24"/>
      <c r="T11466" s="24"/>
      <c r="W11466" s="24"/>
      <c r="Z11466" s="24"/>
      <c r="AC11466" s="24"/>
      <c r="AI11466" s="24"/>
      <c r="AL11466" s="24"/>
      <c r="AO11466" s="24"/>
      <c r="AR11466" s="24"/>
      <c r="AU11466" s="24"/>
    </row>
    <row r="11467">
      <c r="J11467" s="18"/>
      <c r="N11467" s="24"/>
      <c r="Q11467" s="24"/>
      <c r="T11467" s="24"/>
      <c r="W11467" s="24"/>
      <c r="Z11467" s="24"/>
      <c r="AC11467" s="24"/>
      <c r="AI11467" s="24"/>
      <c r="AL11467" s="24"/>
      <c r="AO11467" s="24"/>
      <c r="AR11467" s="24"/>
      <c r="AU11467" s="24"/>
    </row>
    <row r="11468">
      <c r="J11468" s="18"/>
      <c r="N11468" s="24"/>
      <c r="Q11468" s="24"/>
      <c r="T11468" s="24"/>
      <c r="W11468" s="24"/>
      <c r="Z11468" s="24"/>
      <c r="AC11468" s="24"/>
      <c r="AI11468" s="24"/>
      <c r="AL11468" s="24"/>
      <c r="AO11468" s="24"/>
      <c r="AR11468" s="24"/>
      <c r="AU11468" s="24"/>
    </row>
    <row r="11469">
      <c r="J11469" s="18"/>
      <c r="N11469" s="24"/>
      <c r="Q11469" s="24"/>
      <c r="T11469" s="24"/>
      <c r="W11469" s="24"/>
      <c r="Z11469" s="24"/>
      <c r="AC11469" s="24"/>
      <c r="AI11469" s="24"/>
      <c r="AL11469" s="24"/>
      <c r="AO11469" s="24"/>
      <c r="AR11469" s="24"/>
      <c r="AU11469" s="24"/>
    </row>
    <row r="11470">
      <c r="J11470" s="18"/>
      <c r="N11470" s="24"/>
      <c r="Q11470" s="24"/>
      <c r="T11470" s="24"/>
      <c r="W11470" s="24"/>
      <c r="Z11470" s="24"/>
      <c r="AC11470" s="24"/>
      <c r="AI11470" s="24"/>
      <c r="AL11470" s="24"/>
      <c r="AO11470" s="24"/>
      <c r="AR11470" s="24"/>
      <c r="AU11470" s="24"/>
    </row>
    <row r="11471">
      <c r="J11471" s="18"/>
      <c r="N11471" s="24"/>
      <c r="Q11471" s="24"/>
      <c r="T11471" s="24"/>
      <c r="W11471" s="24"/>
      <c r="Z11471" s="24"/>
      <c r="AC11471" s="24"/>
      <c r="AI11471" s="24"/>
      <c r="AL11471" s="24"/>
      <c r="AO11471" s="24"/>
      <c r="AR11471" s="24"/>
      <c r="AU11471" s="24"/>
    </row>
    <row r="11472">
      <c r="J11472" s="18"/>
      <c r="N11472" s="24"/>
      <c r="Q11472" s="24"/>
      <c r="T11472" s="24"/>
      <c r="W11472" s="24"/>
      <c r="Z11472" s="24"/>
      <c r="AC11472" s="24"/>
      <c r="AI11472" s="24"/>
      <c r="AL11472" s="24"/>
      <c r="AO11472" s="24"/>
      <c r="AR11472" s="24"/>
      <c r="AU11472" s="24"/>
    </row>
    <row r="11473">
      <c r="J11473" s="18"/>
      <c r="N11473" s="24"/>
      <c r="Q11473" s="24"/>
      <c r="T11473" s="24"/>
      <c r="W11473" s="24"/>
      <c r="Z11473" s="24"/>
      <c r="AC11473" s="24"/>
      <c r="AI11473" s="24"/>
      <c r="AL11473" s="24"/>
      <c r="AO11473" s="24"/>
      <c r="AR11473" s="24"/>
      <c r="AU11473" s="24"/>
    </row>
    <row r="11474">
      <c r="J11474" s="18"/>
      <c r="N11474" s="24"/>
      <c r="Q11474" s="24"/>
      <c r="T11474" s="24"/>
      <c r="W11474" s="24"/>
      <c r="Z11474" s="24"/>
      <c r="AC11474" s="24"/>
      <c r="AI11474" s="24"/>
      <c r="AL11474" s="24"/>
      <c r="AO11474" s="24"/>
      <c r="AR11474" s="24"/>
      <c r="AU11474" s="24"/>
    </row>
    <row r="11475">
      <c r="J11475" s="18"/>
      <c r="N11475" s="24"/>
      <c r="Q11475" s="24"/>
      <c r="T11475" s="24"/>
      <c r="W11475" s="24"/>
      <c r="Z11475" s="24"/>
      <c r="AC11475" s="24"/>
      <c r="AI11475" s="24"/>
      <c r="AL11475" s="24"/>
      <c r="AO11475" s="24"/>
      <c r="AR11475" s="24"/>
      <c r="AU11475" s="24"/>
    </row>
    <row r="11476">
      <c r="J11476" s="18"/>
      <c r="N11476" s="24"/>
      <c r="Q11476" s="24"/>
      <c r="T11476" s="24"/>
      <c r="W11476" s="24"/>
      <c r="Z11476" s="24"/>
      <c r="AC11476" s="24"/>
      <c r="AI11476" s="24"/>
      <c r="AL11476" s="24"/>
      <c r="AO11476" s="24"/>
      <c r="AR11476" s="24"/>
      <c r="AU11476" s="24"/>
    </row>
    <row r="11477">
      <c r="J11477" s="18"/>
      <c r="N11477" s="24"/>
      <c r="Q11477" s="24"/>
      <c r="T11477" s="24"/>
      <c r="W11477" s="24"/>
      <c r="Z11477" s="24"/>
      <c r="AC11477" s="24"/>
      <c r="AI11477" s="24"/>
      <c r="AL11477" s="24"/>
      <c r="AO11477" s="24"/>
      <c r="AR11477" s="24"/>
      <c r="AU11477" s="24"/>
    </row>
    <row r="11478">
      <c r="J11478" s="18"/>
      <c r="N11478" s="24"/>
      <c r="Q11478" s="24"/>
      <c r="T11478" s="24"/>
      <c r="W11478" s="24"/>
      <c r="Z11478" s="24"/>
      <c r="AC11478" s="24"/>
      <c r="AI11478" s="24"/>
      <c r="AL11478" s="24"/>
      <c r="AO11478" s="24"/>
      <c r="AR11478" s="24"/>
      <c r="AU11478" s="24"/>
    </row>
    <row r="11479">
      <c r="J11479" s="18"/>
      <c r="N11479" s="24"/>
      <c r="Q11479" s="24"/>
      <c r="T11479" s="24"/>
      <c r="W11479" s="24"/>
      <c r="Z11479" s="24"/>
      <c r="AC11479" s="24"/>
      <c r="AI11479" s="24"/>
      <c r="AL11479" s="24"/>
      <c r="AO11479" s="24"/>
      <c r="AR11479" s="24"/>
      <c r="AU11479" s="24"/>
    </row>
    <row r="11480">
      <c r="J11480" s="18"/>
      <c r="N11480" s="24"/>
      <c r="Q11480" s="24"/>
      <c r="T11480" s="24"/>
      <c r="W11480" s="24"/>
      <c r="Z11480" s="24"/>
      <c r="AC11480" s="24"/>
      <c r="AI11480" s="24"/>
      <c r="AL11480" s="24"/>
      <c r="AO11480" s="24"/>
      <c r="AR11480" s="24"/>
      <c r="AU11480" s="24"/>
    </row>
    <row r="11481">
      <c r="J11481" s="18"/>
      <c r="N11481" s="24"/>
      <c r="Q11481" s="24"/>
      <c r="T11481" s="24"/>
      <c r="W11481" s="24"/>
      <c r="Z11481" s="24"/>
      <c r="AC11481" s="24"/>
      <c r="AI11481" s="24"/>
      <c r="AL11481" s="24"/>
      <c r="AO11481" s="24"/>
      <c r="AR11481" s="24"/>
      <c r="AU11481" s="24"/>
    </row>
    <row r="11482">
      <c r="J11482" s="18"/>
      <c r="N11482" s="24"/>
      <c r="Q11482" s="24"/>
      <c r="T11482" s="24"/>
      <c r="W11482" s="24"/>
      <c r="Z11482" s="24"/>
      <c r="AC11482" s="24"/>
      <c r="AI11482" s="24"/>
      <c r="AL11482" s="24"/>
      <c r="AO11482" s="24"/>
      <c r="AR11482" s="24"/>
      <c r="AU11482" s="24"/>
    </row>
    <row r="11483">
      <c r="J11483" s="18"/>
      <c r="N11483" s="24"/>
      <c r="Q11483" s="24"/>
      <c r="T11483" s="24"/>
      <c r="W11483" s="24"/>
      <c r="Z11483" s="24"/>
      <c r="AC11483" s="24"/>
      <c r="AI11483" s="24"/>
      <c r="AL11483" s="24"/>
      <c r="AO11483" s="24"/>
      <c r="AR11483" s="24"/>
      <c r="AU11483" s="24"/>
    </row>
    <row r="11484">
      <c r="J11484" s="18"/>
      <c r="N11484" s="24"/>
      <c r="Q11484" s="24"/>
      <c r="T11484" s="24"/>
      <c r="W11484" s="24"/>
      <c r="Z11484" s="24"/>
      <c r="AC11484" s="24"/>
      <c r="AI11484" s="24"/>
      <c r="AL11484" s="24"/>
      <c r="AO11484" s="24"/>
      <c r="AR11484" s="24"/>
      <c r="AU11484" s="24"/>
    </row>
    <row r="11485">
      <c r="J11485" s="18"/>
      <c r="N11485" s="24"/>
      <c r="Q11485" s="24"/>
      <c r="T11485" s="24"/>
      <c r="W11485" s="24"/>
      <c r="Z11485" s="24"/>
      <c r="AC11485" s="24"/>
      <c r="AI11485" s="24"/>
      <c r="AL11485" s="24"/>
      <c r="AO11485" s="24"/>
      <c r="AR11485" s="24"/>
      <c r="AU11485" s="24"/>
    </row>
    <row r="11486">
      <c r="J11486" s="18"/>
      <c r="N11486" s="24"/>
      <c r="Q11486" s="24"/>
      <c r="T11486" s="24"/>
      <c r="W11486" s="24"/>
      <c r="Z11486" s="24"/>
      <c r="AC11486" s="24"/>
      <c r="AI11486" s="24"/>
      <c r="AL11486" s="24"/>
      <c r="AO11486" s="24"/>
      <c r="AR11486" s="24"/>
      <c r="AU11486" s="24"/>
    </row>
    <row r="11487">
      <c r="J11487" s="18"/>
      <c r="N11487" s="24"/>
      <c r="Q11487" s="24"/>
      <c r="T11487" s="24"/>
      <c r="W11487" s="24"/>
      <c r="Z11487" s="24"/>
      <c r="AC11487" s="24"/>
      <c r="AI11487" s="24"/>
      <c r="AL11487" s="24"/>
      <c r="AO11487" s="24"/>
      <c r="AR11487" s="24"/>
      <c r="AU11487" s="24"/>
    </row>
    <row r="11488">
      <c r="J11488" s="18"/>
      <c r="N11488" s="24"/>
      <c r="Q11488" s="24"/>
      <c r="T11488" s="24"/>
      <c r="W11488" s="24"/>
      <c r="Z11488" s="24"/>
      <c r="AC11488" s="24"/>
      <c r="AI11488" s="24"/>
      <c r="AL11488" s="24"/>
      <c r="AO11488" s="24"/>
      <c r="AR11488" s="24"/>
      <c r="AU11488" s="24"/>
    </row>
    <row r="11489">
      <c r="J11489" s="18"/>
      <c r="N11489" s="24"/>
      <c r="Q11489" s="24"/>
      <c r="T11489" s="24"/>
      <c r="W11489" s="24"/>
      <c r="Z11489" s="24"/>
      <c r="AC11489" s="24"/>
      <c r="AI11489" s="24"/>
      <c r="AL11489" s="24"/>
      <c r="AO11489" s="24"/>
      <c r="AR11489" s="24"/>
      <c r="AU11489" s="24"/>
    </row>
    <row r="11490">
      <c r="J11490" s="18"/>
      <c r="N11490" s="24"/>
      <c r="Q11490" s="24"/>
      <c r="T11490" s="24"/>
      <c r="W11490" s="24"/>
      <c r="Z11490" s="24"/>
      <c r="AC11490" s="24"/>
      <c r="AI11490" s="24"/>
      <c r="AL11490" s="24"/>
      <c r="AO11490" s="24"/>
      <c r="AR11490" s="24"/>
      <c r="AU11490" s="24"/>
    </row>
    <row r="11491">
      <c r="J11491" s="18"/>
      <c r="N11491" s="24"/>
      <c r="Q11491" s="24"/>
      <c r="T11491" s="24"/>
      <c r="W11491" s="24"/>
      <c r="Z11491" s="24"/>
      <c r="AC11491" s="24"/>
      <c r="AI11491" s="24"/>
      <c r="AL11491" s="24"/>
      <c r="AO11491" s="24"/>
      <c r="AR11491" s="24"/>
      <c r="AU11491" s="24"/>
    </row>
    <row r="11492">
      <c r="J11492" s="18"/>
      <c r="N11492" s="24"/>
      <c r="Q11492" s="24"/>
      <c r="T11492" s="24"/>
      <c r="W11492" s="24"/>
      <c r="Z11492" s="24"/>
      <c r="AC11492" s="24"/>
      <c r="AI11492" s="24"/>
      <c r="AL11492" s="24"/>
      <c r="AO11492" s="24"/>
      <c r="AR11492" s="24"/>
      <c r="AU11492" s="24"/>
    </row>
    <row r="11493">
      <c r="J11493" s="18"/>
      <c r="N11493" s="24"/>
      <c r="Q11493" s="24"/>
      <c r="T11493" s="24"/>
      <c r="W11493" s="24"/>
      <c r="Z11493" s="24"/>
      <c r="AC11493" s="24"/>
      <c r="AI11493" s="24"/>
      <c r="AL11493" s="24"/>
      <c r="AO11493" s="24"/>
      <c r="AR11493" s="24"/>
      <c r="AU11493" s="24"/>
    </row>
    <row r="11494">
      <c r="J11494" s="18"/>
      <c r="N11494" s="24"/>
      <c r="Q11494" s="24"/>
      <c r="T11494" s="24"/>
      <c r="W11494" s="24"/>
      <c r="Z11494" s="24"/>
      <c r="AC11494" s="24"/>
      <c r="AI11494" s="24"/>
      <c r="AL11494" s="24"/>
      <c r="AO11494" s="24"/>
      <c r="AR11494" s="24"/>
      <c r="AU11494" s="24"/>
    </row>
    <row r="11495">
      <c r="J11495" s="18"/>
      <c r="N11495" s="24"/>
      <c r="Q11495" s="24"/>
      <c r="T11495" s="24"/>
      <c r="W11495" s="24"/>
      <c r="Z11495" s="24"/>
      <c r="AC11495" s="24"/>
      <c r="AI11495" s="24"/>
      <c r="AL11495" s="24"/>
      <c r="AO11495" s="24"/>
      <c r="AR11495" s="24"/>
      <c r="AU11495" s="24"/>
    </row>
    <row r="11496">
      <c r="J11496" s="18"/>
      <c r="N11496" s="24"/>
      <c r="Q11496" s="24"/>
      <c r="T11496" s="24"/>
      <c r="W11496" s="24"/>
      <c r="Z11496" s="24"/>
      <c r="AC11496" s="24"/>
      <c r="AI11496" s="24"/>
      <c r="AL11496" s="24"/>
      <c r="AO11496" s="24"/>
      <c r="AR11496" s="24"/>
      <c r="AU11496" s="24"/>
    </row>
    <row r="11497">
      <c r="J11497" s="18"/>
      <c r="N11497" s="24"/>
      <c r="Q11497" s="24"/>
      <c r="T11497" s="24"/>
      <c r="W11497" s="24"/>
      <c r="Z11497" s="24"/>
      <c r="AC11497" s="24"/>
      <c r="AI11497" s="24"/>
      <c r="AL11497" s="24"/>
      <c r="AO11497" s="24"/>
      <c r="AR11497" s="24"/>
      <c r="AU11497" s="24"/>
    </row>
    <row r="11498">
      <c r="J11498" s="18"/>
      <c r="N11498" s="24"/>
      <c r="Q11498" s="24"/>
      <c r="T11498" s="24"/>
      <c r="W11498" s="24"/>
      <c r="Z11498" s="24"/>
      <c r="AC11498" s="24"/>
      <c r="AI11498" s="24"/>
      <c r="AL11498" s="24"/>
      <c r="AO11498" s="24"/>
      <c r="AR11498" s="24"/>
      <c r="AU11498" s="24"/>
    </row>
    <row r="11499">
      <c r="J11499" s="18"/>
      <c r="N11499" s="24"/>
      <c r="Q11499" s="24"/>
      <c r="T11499" s="24"/>
      <c r="W11499" s="24"/>
      <c r="Z11499" s="24"/>
      <c r="AC11499" s="24"/>
      <c r="AI11499" s="24"/>
      <c r="AL11499" s="24"/>
      <c r="AO11499" s="24"/>
      <c r="AR11499" s="24"/>
      <c r="AU11499" s="24"/>
    </row>
    <row r="11500">
      <c r="J11500" s="18"/>
      <c r="N11500" s="24"/>
      <c r="Q11500" s="24"/>
      <c r="T11500" s="24"/>
      <c r="W11500" s="24"/>
      <c r="Z11500" s="24"/>
      <c r="AC11500" s="24"/>
      <c r="AI11500" s="24"/>
      <c r="AL11500" s="24"/>
      <c r="AO11500" s="24"/>
      <c r="AR11500" s="24"/>
      <c r="AU11500" s="24"/>
    </row>
    <row r="11501">
      <c r="J11501" s="18"/>
      <c r="N11501" s="24"/>
      <c r="Q11501" s="24"/>
      <c r="T11501" s="24"/>
      <c r="W11501" s="24"/>
      <c r="Z11501" s="24"/>
      <c r="AC11501" s="24"/>
      <c r="AI11501" s="24"/>
      <c r="AL11501" s="24"/>
      <c r="AO11501" s="24"/>
      <c r="AR11501" s="24"/>
      <c r="AU11501" s="24"/>
    </row>
    <row r="11502">
      <c r="J11502" s="18"/>
      <c r="N11502" s="24"/>
      <c r="Q11502" s="24"/>
      <c r="T11502" s="24"/>
      <c r="W11502" s="24"/>
      <c r="Z11502" s="24"/>
      <c r="AC11502" s="24"/>
      <c r="AI11502" s="24"/>
      <c r="AL11502" s="24"/>
      <c r="AO11502" s="24"/>
      <c r="AR11502" s="24"/>
      <c r="AU11502" s="24"/>
    </row>
    <row r="11503">
      <c r="J11503" s="18"/>
      <c r="N11503" s="24"/>
      <c r="Q11503" s="24"/>
      <c r="T11503" s="24"/>
      <c r="W11503" s="24"/>
      <c r="Z11503" s="24"/>
      <c r="AC11503" s="24"/>
      <c r="AI11503" s="24"/>
      <c r="AL11503" s="24"/>
      <c r="AO11503" s="24"/>
      <c r="AR11503" s="24"/>
      <c r="AU11503" s="24"/>
    </row>
    <row r="11504">
      <c r="J11504" s="18"/>
      <c r="N11504" s="24"/>
      <c r="Q11504" s="24"/>
      <c r="T11504" s="24"/>
      <c r="W11504" s="24"/>
      <c r="Z11504" s="24"/>
      <c r="AC11504" s="24"/>
      <c r="AI11504" s="24"/>
      <c r="AL11504" s="24"/>
      <c r="AO11504" s="24"/>
      <c r="AR11504" s="24"/>
      <c r="AU11504" s="24"/>
    </row>
    <row r="11505">
      <c r="J11505" s="18"/>
      <c r="N11505" s="24"/>
      <c r="Q11505" s="24"/>
      <c r="T11505" s="24"/>
      <c r="W11505" s="24"/>
      <c r="Z11505" s="24"/>
      <c r="AC11505" s="24"/>
      <c r="AI11505" s="24"/>
      <c r="AL11505" s="24"/>
      <c r="AO11505" s="24"/>
      <c r="AR11505" s="24"/>
      <c r="AU11505" s="24"/>
    </row>
    <row r="11506">
      <c r="J11506" s="18"/>
      <c r="N11506" s="24"/>
      <c r="Q11506" s="24"/>
      <c r="T11506" s="24"/>
      <c r="W11506" s="24"/>
      <c r="Z11506" s="24"/>
      <c r="AC11506" s="24"/>
      <c r="AI11506" s="24"/>
      <c r="AL11506" s="24"/>
      <c r="AO11506" s="24"/>
      <c r="AR11506" s="24"/>
      <c r="AU11506" s="24"/>
    </row>
    <row r="11507">
      <c r="J11507" s="18"/>
      <c r="N11507" s="24"/>
      <c r="Q11507" s="24"/>
      <c r="T11507" s="24"/>
      <c r="W11507" s="24"/>
      <c r="Z11507" s="24"/>
      <c r="AC11507" s="24"/>
      <c r="AI11507" s="24"/>
      <c r="AL11507" s="24"/>
      <c r="AO11507" s="24"/>
      <c r="AR11507" s="24"/>
      <c r="AU11507" s="24"/>
    </row>
    <row r="11508">
      <c r="J11508" s="18"/>
      <c r="N11508" s="24"/>
      <c r="Q11508" s="24"/>
      <c r="T11508" s="24"/>
      <c r="W11508" s="24"/>
      <c r="Z11508" s="24"/>
      <c r="AC11508" s="24"/>
      <c r="AI11508" s="24"/>
      <c r="AL11508" s="24"/>
      <c r="AO11508" s="24"/>
      <c r="AR11508" s="24"/>
      <c r="AU11508" s="24"/>
    </row>
    <row r="11509">
      <c r="J11509" s="18"/>
      <c r="N11509" s="24"/>
      <c r="Q11509" s="24"/>
      <c r="T11509" s="24"/>
      <c r="W11509" s="24"/>
      <c r="Z11509" s="24"/>
      <c r="AC11509" s="24"/>
      <c r="AI11509" s="24"/>
      <c r="AL11509" s="24"/>
      <c r="AO11509" s="24"/>
      <c r="AR11509" s="24"/>
      <c r="AU11509" s="24"/>
    </row>
    <row r="11510">
      <c r="J11510" s="18"/>
      <c r="N11510" s="24"/>
      <c r="Q11510" s="24"/>
      <c r="T11510" s="24"/>
      <c r="W11510" s="24"/>
      <c r="Z11510" s="24"/>
      <c r="AC11510" s="24"/>
      <c r="AI11510" s="24"/>
      <c r="AL11510" s="24"/>
      <c r="AO11510" s="24"/>
      <c r="AR11510" s="24"/>
      <c r="AU11510" s="24"/>
    </row>
    <row r="11511">
      <c r="J11511" s="18"/>
      <c r="N11511" s="24"/>
      <c r="Q11511" s="24"/>
      <c r="T11511" s="24"/>
      <c r="W11511" s="24"/>
      <c r="Z11511" s="24"/>
      <c r="AC11511" s="24"/>
      <c r="AI11511" s="24"/>
      <c r="AL11511" s="24"/>
      <c r="AO11511" s="24"/>
      <c r="AR11511" s="24"/>
      <c r="AU11511" s="24"/>
    </row>
    <row r="11512">
      <c r="J11512" s="18"/>
      <c r="N11512" s="24"/>
      <c r="Q11512" s="24"/>
      <c r="T11512" s="24"/>
      <c r="W11512" s="24"/>
      <c r="Z11512" s="24"/>
      <c r="AC11512" s="24"/>
      <c r="AI11512" s="24"/>
      <c r="AL11512" s="24"/>
      <c r="AO11512" s="24"/>
      <c r="AR11512" s="24"/>
      <c r="AU11512" s="24"/>
    </row>
    <row r="11513">
      <c r="J11513" s="18"/>
      <c r="N11513" s="24"/>
      <c r="Q11513" s="24"/>
      <c r="T11513" s="24"/>
      <c r="W11513" s="24"/>
      <c r="Z11513" s="24"/>
      <c r="AC11513" s="24"/>
      <c r="AI11513" s="24"/>
      <c r="AL11513" s="24"/>
      <c r="AO11513" s="24"/>
      <c r="AR11513" s="24"/>
      <c r="AU11513" s="24"/>
    </row>
    <row r="11514">
      <c r="J11514" s="18"/>
      <c r="N11514" s="24"/>
      <c r="Q11514" s="24"/>
      <c r="T11514" s="24"/>
      <c r="W11514" s="24"/>
      <c r="Z11514" s="24"/>
      <c r="AC11514" s="24"/>
      <c r="AI11514" s="24"/>
      <c r="AL11514" s="24"/>
      <c r="AO11514" s="24"/>
      <c r="AR11514" s="24"/>
      <c r="AU11514" s="24"/>
    </row>
    <row r="11515">
      <c r="J11515" s="18"/>
      <c r="N11515" s="24"/>
      <c r="Q11515" s="24"/>
      <c r="T11515" s="24"/>
      <c r="W11515" s="24"/>
      <c r="Z11515" s="24"/>
      <c r="AC11515" s="24"/>
      <c r="AI11515" s="24"/>
      <c r="AL11515" s="24"/>
      <c r="AO11515" s="24"/>
      <c r="AR11515" s="24"/>
      <c r="AU11515" s="24"/>
    </row>
    <row r="11516">
      <c r="J11516" s="18"/>
      <c r="N11516" s="24"/>
      <c r="Q11516" s="24"/>
      <c r="T11516" s="24"/>
      <c r="W11516" s="24"/>
      <c r="Z11516" s="24"/>
      <c r="AC11516" s="24"/>
      <c r="AI11516" s="24"/>
      <c r="AL11516" s="24"/>
      <c r="AO11516" s="24"/>
      <c r="AR11516" s="24"/>
      <c r="AU11516" s="24"/>
    </row>
    <row r="11517">
      <c r="J11517" s="18"/>
      <c r="N11517" s="24"/>
      <c r="Q11517" s="24"/>
      <c r="T11517" s="24"/>
      <c r="W11517" s="24"/>
      <c r="Z11517" s="24"/>
      <c r="AC11517" s="24"/>
      <c r="AI11517" s="24"/>
      <c r="AL11517" s="24"/>
      <c r="AO11517" s="24"/>
      <c r="AR11517" s="24"/>
      <c r="AU11517" s="24"/>
    </row>
    <row r="11518">
      <c r="J11518" s="18"/>
      <c r="N11518" s="24"/>
      <c r="Q11518" s="24"/>
      <c r="T11518" s="24"/>
      <c r="W11518" s="24"/>
      <c r="Z11518" s="24"/>
      <c r="AC11518" s="24"/>
      <c r="AI11518" s="24"/>
      <c r="AL11518" s="24"/>
      <c r="AO11518" s="24"/>
      <c r="AR11518" s="24"/>
      <c r="AU11518" s="24"/>
    </row>
    <row r="11519">
      <c r="J11519" s="18"/>
      <c r="N11519" s="24"/>
      <c r="Q11519" s="24"/>
      <c r="T11519" s="24"/>
      <c r="W11519" s="24"/>
      <c r="Z11519" s="24"/>
      <c r="AC11519" s="24"/>
      <c r="AI11519" s="24"/>
      <c r="AL11519" s="24"/>
      <c r="AO11519" s="24"/>
      <c r="AR11519" s="24"/>
      <c r="AU11519" s="24"/>
    </row>
    <row r="11520">
      <c r="J11520" s="18"/>
      <c r="N11520" s="24"/>
      <c r="Q11520" s="24"/>
      <c r="T11520" s="24"/>
      <c r="W11520" s="24"/>
      <c r="Z11520" s="24"/>
      <c r="AC11520" s="24"/>
      <c r="AI11520" s="24"/>
      <c r="AL11520" s="24"/>
      <c r="AO11520" s="24"/>
      <c r="AR11520" s="24"/>
      <c r="AU11520" s="24"/>
    </row>
    <row r="11521">
      <c r="J11521" s="18"/>
      <c r="N11521" s="24"/>
      <c r="Q11521" s="24"/>
      <c r="T11521" s="24"/>
      <c r="W11521" s="24"/>
      <c r="Z11521" s="24"/>
      <c r="AC11521" s="24"/>
      <c r="AI11521" s="24"/>
      <c r="AL11521" s="24"/>
      <c r="AO11521" s="24"/>
      <c r="AR11521" s="24"/>
      <c r="AU11521" s="24"/>
    </row>
    <row r="11522">
      <c r="J11522" s="18"/>
      <c r="N11522" s="24"/>
      <c r="Q11522" s="24"/>
      <c r="T11522" s="24"/>
      <c r="W11522" s="24"/>
      <c r="Z11522" s="24"/>
      <c r="AC11522" s="24"/>
      <c r="AI11522" s="24"/>
      <c r="AL11522" s="24"/>
      <c r="AO11522" s="24"/>
      <c r="AR11522" s="24"/>
      <c r="AU11522" s="24"/>
    </row>
    <row r="11523">
      <c r="J11523" s="18"/>
      <c r="N11523" s="24"/>
      <c r="Q11523" s="24"/>
      <c r="T11523" s="24"/>
      <c r="W11523" s="24"/>
      <c r="Z11523" s="24"/>
      <c r="AC11523" s="24"/>
      <c r="AI11523" s="24"/>
      <c r="AL11523" s="24"/>
      <c r="AO11523" s="24"/>
      <c r="AR11523" s="24"/>
      <c r="AU11523" s="24"/>
    </row>
    <row r="11524">
      <c r="J11524" s="18"/>
      <c r="N11524" s="24"/>
      <c r="Q11524" s="24"/>
      <c r="T11524" s="24"/>
      <c r="W11524" s="24"/>
      <c r="Z11524" s="24"/>
      <c r="AC11524" s="24"/>
      <c r="AI11524" s="24"/>
      <c r="AL11524" s="24"/>
      <c r="AO11524" s="24"/>
      <c r="AR11524" s="24"/>
      <c r="AU11524" s="24"/>
    </row>
    <row r="11525">
      <c r="J11525" s="18"/>
      <c r="N11525" s="24"/>
      <c r="Q11525" s="24"/>
      <c r="T11525" s="24"/>
      <c r="W11525" s="24"/>
      <c r="Z11525" s="24"/>
      <c r="AC11525" s="24"/>
      <c r="AI11525" s="24"/>
      <c r="AL11525" s="24"/>
      <c r="AO11525" s="24"/>
      <c r="AR11525" s="24"/>
      <c r="AU11525" s="24"/>
    </row>
    <row r="11526">
      <c r="J11526" s="18"/>
      <c r="N11526" s="24"/>
      <c r="Q11526" s="24"/>
      <c r="T11526" s="24"/>
      <c r="W11526" s="24"/>
      <c r="Z11526" s="24"/>
      <c r="AC11526" s="24"/>
      <c r="AI11526" s="24"/>
      <c r="AL11526" s="24"/>
      <c r="AO11526" s="24"/>
      <c r="AR11526" s="24"/>
      <c r="AU11526" s="24"/>
    </row>
    <row r="11527">
      <c r="J11527" s="18"/>
      <c r="N11527" s="24"/>
      <c r="Q11527" s="24"/>
      <c r="T11527" s="24"/>
      <c r="W11527" s="24"/>
      <c r="Z11527" s="24"/>
      <c r="AC11527" s="24"/>
      <c r="AI11527" s="24"/>
      <c r="AL11527" s="24"/>
      <c r="AO11527" s="24"/>
      <c r="AR11527" s="24"/>
      <c r="AU11527" s="24"/>
    </row>
    <row r="11528">
      <c r="J11528" s="18"/>
      <c r="N11528" s="24"/>
      <c r="Q11528" s="24"/>
      <c r="T11528" s="24"/>
      <c r="W11528" s="24"/>
      <c r="Z11528" s="24"/>
      <c r="AC11528" s="24"/>
      <c r="AI11528" s="24"/>
      <c r="AL11528" s="24"/>
      <c r="AO11528" s="24"/>
      <c r="AR11528" s="24"/>
      <c r="AU11528" s="24"/>
    </row>
    <row r="11529">
      <c r="J11529" s="18"/>
      <c r="N11529" s="24"/>
      <c r="Q11529" s="24"/>
      <c r="T11529" s="24"/>
      <c r="W11529" s="24"/>
      <c r="Z11529" s="24"/>
      <c r="AC11529" s="24"/>
      <c r="AI11529" s="24"/>
      <c r="AL11529" s="24"/>
      <c r="AO11529" s="24"/>
      <c r="AR11529" s="24"/>
      <c r="AU11529" s="24"/>
    </row>
    <row r="11530">
      <c r="J11530" s="18"/>
      <c r="N11530" s="24"/>
      <c r="Q11530" s="24"/>
      <c r="T11530" s="24"/>
      <c r="W11530" s="24"/>
      <c r="Z11530" s="24"/>
      <c r="AC11530" s="24"/>
      <c r="AI11530" s="24"/>
      <c r="AL11530" s="24"/>
      <c r="AO11530" s="24"/>
      <c r="AR11530" s="24"/>
      <c r="AU11530" s="24"/>
    </row>
    <row r="11531">
      <c r="J11531" s="18"/>
      <c r="N11531" s="24"/>
      <c r="Q11531" s="24"/>
      <c r="T11531" s="24"/>
      <c r="W11531" s="24"/>
      <c r="Z11531" s="24"/>
      <c r="AC11531" s="24"/>
      <c r="AI11531" s="24"/>
      <c r="AL11531" s="24"/>
      <c r="AO11531" s="24"/>
      <c r="AR11531" s="24"/>
      <c r="AU11531" s="24"/>
    </row>
    <row r="11532">
      <c r="J11532" s="18"/>
      <c r="N11532" s="24"/>
      <c r="Q11532" s="24"/>
      <c r="T11532" s="24"/>
      <c r="W11532" s="24"/>
      <c r="Z11532" s="24"/>
      <c r="AC11532" s="24"/>
      <c r="AI11532" s="24"/>
      <c r="AL11532" s="24"/>
      <c r="AO11532" s="24"/>
      <c r="AR11532" s="24"/>
      <c r="AU11532" s="24"/>
    </row>
    <row r="11533">
      <c r="J11533" s="18"/>
      <c r="N11533" s="24"/>
      <c r="Q11533" s="24"/>
      <c r="T11533" s="24"/>
      <c r="W11533" s="24"/>
      <c r="Z11533" s="24"/>
      <c r="AC11533" s="24"/>
      <c r="AI11533" s="24"/>
      <c r="AL11533" s="24"/>
      <c r="AO11533" s="24"/>
      <c r="AR11533" s="24"/>
      <c r="AU11533" s="24"/>
    </row>
    <row r="11534">
      <c r="J11534" s="18"/>
      <c r="N11534" s="24"/>
      <c r="Q11534" s="24"/>
      <c r="T11534" s="24"/>
      <c r="W11534" s="24"/>
      <c r="Z11534" s="24"/>
      <c r="AC11534" s="24"/>
      <c r="AI11534" s="24"/>
      <c r="AL11534" s="24"/>
      <c r="AO11534" s="24"/>
      <c r="AR11534" s="24"/>
      <c r="AU11534" s="24"/>
    </row>
    <row r="11535">
      <c r="J11535" s="18"/>
      <c r="N11535" s="24"/>
      <c r="Q11535" s="24"/>
      <c r="T11535" s="24"/>
      <c r="W11535" s="24"/>
      <c r="Z11535" s="24"/>
      <c r="AC11535" s="24"/>
      <c r="AI11535" s="24"/>
      <c r="AL11535" s="24"/>
      <c r="AO11535" s="24"/>
      <c r="AR11535" s="24"/>
      <c r="AU11535" s="24"/>
    </row>
    <row r="11536">
      <c r="J11536" s="18"/>
      <c r="N11536" s="24"/>
      <c r="Q11536" s="24"/>
      <c r="T11536" s="24"/>
      <c r="W11536" s="24"/>
      <c r="Z11536" s="24"/>
      <c r="AC11536" s="24"/>
      <c r="AI11536" s="24"/>
      <c r="AL11536" s="24"/>
      <c r="AO11536" s="24"/>
      <c r="AR11536" s="24"/>
      <c r="AU11536" s="24"/>
    </row>
    <row r="11537">
      <c r="J11537" s="18"/>
      <c r="N11537" s="24"/>
      <c r="Q11537" s="24"/>
      <c r="T11537" s="24"/>
      <c r="W11537" s="24"/>
      <c r="Z11537" s="24"/>
      <c r="AC11537" s="24"/>
      <c r="AI11537" s="24"/>
      <c r="AL11537" s="24"/>
      <c r="AO11537" s="24"/>
      <c r="AR11537" s="24"/>
      <c r="AU11537" s="24"/>
    </row>
    <row r="11538">
      <c r="J11538" s="18"/>
      <c r="N11538" s="24"/>
      <c r="Q11538" s="24"/>
      <c r="T11538" s="24"/>
      <c r="W11538" s="24"/>
      <c r="Z11538" s="24"/>
      <c r="AC11538" s="24"/>
      <c r="AI11538" s="24"/>
      <c r="AL11538" s="24"/>
      <c r="AO11538" s="24"/>
      <c r="AR11538" s="24"/>
      <c r="AU11538" s="24"/>
    </row>
    <row r="11539">
      <c r="J11539" s="18"/>
      <c r="N11539" s="24"/>
      <c r="Q11539" s="24"/>
      <c r="T11539" s="24"/>
      <c r="W11539" s="24"/>
      <c r="Z11539" s="24"/>
      <c r="AC11539" s="24"/>
      <c r="AI11539" s="24"/>
      <c r="AL11539" s="24"/>
      <c r="AO11539" s="24"/>
      <c r="AR11539" s="24"/>
      <c r="AU11539" s="24"/>
    </row>
    <row r="11540">
      <c r="J11540" s="18"/>
      <c r="N11540" s="24"/>
      <c r="Q11540" s="24"/>
      <c r="T11540" s="24"/>
      <c r="W11540" s="24"/>
      <c r="Z11540" s="24"/>
      <c r="AC11540" s="24"/>
      <c r="AI11540" s="24"/>
      <c r="AL11540" s="24"/>
      <c r="AO11540" s="24"/>
      <c r="AR11540" s="24"/>
      <c r="AU11540" s="24"/>
    </row>
    <row r="11541">
      <c r="J11541" s="18"/>
      <c r="N11541" s="24"/>
      <c r="Q11541" s="24"/>
      <c r="T11541" s="24"/>
      <c r="W11541" s="24"/>
      <c r="Z11541" s="24"/>
      <c r="AC11541" s="24"/>
      <c r="AI11541" s="24"/>
      <c r="AL11541" s="24"/>
      <c r="AO11541" s="24"/>
      <c r="AR11541" s="24"/>
      <c r="AU11541" s="24"/>
    </row>
    <row r="11542">
      <c r="J11542" s="18"/>
      <c r="N11542" s="24"/>
      <c r="Q11542" s="24"/>
      <c r="T11542" s="24"/>
      <c r="W11542" s="24"/>
      <c r="Z11542" s="24"/>
      <c r="AC11542" s="24"/>
      <c r="AI11542" s="24"/>
      <c r="AL11542" s="24"/>
      <c r="AO11542" s="24"/>
      <c r="AR11542" s="24"/>
      <c r="AU11542" s="24"/>
    </row>
    <row r="11543">
      <c r="J11543" s="18"/>
      <c r="N11543" s="24"/>
      <c r="Q11543" s="24"/>
      <c r="T11543" s="24"/>
      <c r="W11543" s="24"/>
      <c r="Z11543" s="24"/>
      <c r="AC11543" s="24"/>
      <c r="AI11543" s="24"/>
      <c r="AL11543" s="24"/>
      <c r="AO11543" s="24"/>
      <c r="AR11543" s="24"/>
      <c r="AU11543" s="24"/>
    </row>
    <row r="11544">
      <c r="J11544" s="18"/>
      <c r="N11544" s="24"/>
      <c r="Q11544" s="24"/>
      <c r="T11544" s="24"/>
      <c r="W11544" s="24"/>
      <c r="Z11544" s="24"/>
      <c r="AC11544" s="24"/>
      <c r="AI11544" s="24"/>
      <c r="AL11544" s="24"/>
      <c r="AO11544" s="24"/>
      <c r="AR11544" s="24"/>
      <c r="AU11544" s="24"/>
    </row>
    <row r="11545">
      <c r="J11545" s="18"/>
      <c r="N11545" s="24"/>
      <c r="Q11545" s="24"/>
      <c r="T11545" s="24"/>
      <c r="W11545" s="24"/>
      <c r="Z11545" s="24"/>
      <c r="AC11545" s="24"/>
      <c r="AI11545" s="24"/>
      <c r="AL11545" s="24"/>
      <c r="AO11545" s="24"/>
      <c r="AR11545" s="24"/>
      <c r="AU11545" s="24"/>
    </row>
    <row r="11546">
      <c r="J11546" s="18"/>
      <c r="N11546" s="24"/>
      <c r="Q11546" s="24"/>
      <c r="T11546" s="24"/>
      <c r="W11546" s="24"/>
      <c r="Z11546" s="24"/>
      <c r="AC11546" s="24"/>
      <c r="AI11546" s="24"/>
      <c r="AL11546" s="24"/>
      <c r="AO11546" s="24"/>
      <c r="AR11546" s="24"/>
      <c r="AU11546" s="24"/>
    </row>
    <row r="11547">
      <c r="J11547" s="18"/>
      <c r="N11547" s="24"/>
      <c r="Q11547" s="24"/>
      <c r="T11547" s="24"/>
      <c r="W11547" s="24"/>
      <c r="Z11547" s="24"/>
      <c r="AC11547" s="24"/>
      <c r="AI11547" s="24"/>
      <c r="AL11547" s="24"/>
      <c r="AO11547" s="24"/>
      <c r="AR11547" s="24"/>
      <c r="AU11547" s="24"/>
    </row>
    <row r="11548">
      <c r="J11548" s="18"/>
      <c r="N11548" s="24"/>
      <c r="Q11548" s="24"/>
      <c r="T11548" s="24"/>
      <c r="W11548" s="24"/>
      <c r="Z11548" s="24"/>
      <c r="AC11548" s="24"/>
      <c r="AI11548" s="24"/>
      <c r="AL11548" s="24"/>
      <c r="AO11548" s="24"/>
      <c r="AR11548" s="24"/>
      <c r="AU11548" s="24"/>
    </row>
    <row r="11549">
      <c r="J11549" s="18"/>
      <c r="N11549" s="24"/>
      <c r="Q11549" s="24"/>
      <c r="T11549" s="24"/>
      <c r="W11549" s="24"/>
      <c r="Z11549" s="24"/>
      <c r="AC11549" s="24"/>
      <c r="AI11549" s="24"/>
      <c r="AL11549" s="24"/>
      <c r="AO11549" s="24"/>
      <c r="AR11549" s="24"/>
      <c r="AU11549" s="24"/>
    </row>
    <row r="11550">
      <c r="J11550" s="18"/>
      <c r="N11550" s="24"/>
      <c r="Q11550" s="24"/>
      <c r="T11550" s="24"/>
      <c r="W11550" s="24"/>
      <c r="Z11550" s="24"/>
      <c r="AC11550" s="24"/>
      <c r="AI11550" s="24"/>
      <c r="AL11550" s="24"/>
      <c r="AO11550" s="24"/>
      <c r="AR11550" s="24"/>
      <c r="AU11550" s="24"/>
    </row>
    <row r="11551">
      <c r="J11551" s="18"/>
      <c r="N11551" s="24"/>
      <c r="Q11551" s="24"/>
      <c r="T11551" s="24"/>
      <c r="W11551" s="24"/>
      <c r="Z11551" s="24"/>
      <c r="AC11551" s="24"/>
      <c r="AI11551" s="24"/>
      <c r="AL11551" s="24"/>
      <c r="AO11551" s="24"/>
      <c r="AR11551" s="24"/>
      <c r="AU11551" s="24"/>
    </row>
    <row r="11552">
      <c r="J11552" s="18"/>
      <c r="N11552" s="24"/>
      <c r="Q11552" s="24"/>
      <c r="T11552" s="24"/>
      <c r="W11552" s="24"/>
      <c r="Z11552" s="24"/>
      <c r="AC11552" s="24"/>
      <c r="AI11552" s="24"/>
      <c r="AL11552" s="24"/>
      <c r="AO11552" s="24"/>
      <c r="AR11552" s="24"/>
      <c r="AU11552" s="24"/>
    </row>
    <row r="11553">
      <c r="J11553" s="18"/>
      <c r="N11553" s="24"/>
      <c r="Q11553" s="24"/>
      <c r="T11553" s="24"/>
      <c r="W11553" s="24"/>
      <c r="Z11553" s="24"/>
      <c r="AC11553" s="24"/>
      <c r="AI11553" s="24"/>
      <c r="AL11553" s="24"/>
      <c r="AO11553" s="24"/>
      <c r="AR11553" s="24"/>
      <c r="AU11553" s="24"/>
    </row>
    <row r="11554">
      <c r="J11554" s="18"/>
      <c r="N11554" s="24"/>
      <c r="Q11554" s="24"/>
      <c r="T11554" s="24"/>
      <c r="W11554" s="24"/>
      <c r="Z11554" s="24"/>
      <c r="AC11554" s="24"/>
      <c r="AI11554" s="24"/>
      <c r="AL11554" s="24"/>
      <c r="AO11554" s="24"/>
      <c r="AR11554" s="24"/>
      <c r="AU11554" s="24"/>
    </row>
    <row r="11555">
      <c r="J11555" s="18"/>
      <c r="N11555" s="24"/>
      <c r="Q11555" s="24"/>
      <c r="T11555" s="24"/>
      <c r="W11555" s="24"/>
      <c r="Z11555" s="24"/>
      <c r="AC11555" s="24"/>
      <c r="AI11555" s="24"/>
      <c r="AL11555" s="24"/>
      <c r="AO11555" s="24"/>
      <c r="AR11555" s="24"/>
      <c r="AU11555" s="24"/>
    </row>
    <row r="11556">
      <c r="J11556" s="18"/>
      <c r="N11556" s="24"/>
      <c r="Q11556" s="24"/>
      <c r="T11556" s="24"/>
      <c r="W11556" s="24"/>
      <c r="Z11556" s="24"/>
      <c r="AC11556" s="24"/>
      <c r="AI11556" s="24"/>
      <c r="AL11556" s="24"/>
      <c r="AO11556" s="24"/>
      <c r="AR11556" s="24"/>
      <c r="AU11556" s="24"/>
    </row>
    <row r="11557">
      <c r="J11557" s="18"/>
      <c r="N11557" s="24"/>
      <c r="Q11557" s="24"/>
      <c r="T11557" s="24"/>
      <c r="W11557" s="24"/>
      <c r="Z11557" s="24"/>
      <c r="AC11557" s="24"/>
      <c r="AI11557" s="24"/>
      <c r="AL11557" s="24"/>
      <c r="AO11557" s="24"/>
      <c r="AR11557" s="24"/>
      <c r="AU11557" s="24"/>
    </row>
    <row r="11558">
      <c r="J11558" s="18"/>
      <c r="N11558" s="24"/>
      <c r="Q11558" s="24"/>
      <c r="T11558" s="24"/>
      <c r="W11558" s="24"/>
      <c r="Z11558" s="24"/>
      <c r="AC11558" s="24"/>
      <c r="AI11558" s="24"/>
      <c r="AL11558" s="24"/>
      <c r="AO11558" s="24"/>
      <c r="AR11558" s="24"/>
      <c r="AU11558" s="24"/>
    </row>
    <row r="11559">
      <c r="J11559" s="18"/>
      <c r="N11559" s="24"/>
      <c r="Q11559" s="24"/>
      <c r="T11559" s="24"/>
      <c r="W11559" s="24"/>
      <c r="Z11559" s="24"/>
      <c r="AC11559" s="24"/>
      <c r="AI11559" s="24"/>
      <c r="AL11559" s="24"/>
      <c r="AO11559" s="24"/>
      <c r="AR11559" s="24"/>
      <c r="AU11559" s="24"/>
    </row>
    <row r="11560">
      <c r="J11560" s="18"/>
      <c r="N11560" s="24"/>
      <c r="Q11560" s="24"/>
      <c r="T11560" s="24"/>
      <c r="W11560" s="24"/>
      <c r="Z11560" s="24"/>
      <c r="AC11560" s="24"/>
      <c r="AI11560" s="24"/>
      <c r="AL11560" s="24"/>
      <c r="AO11560" s="24"/>
      <c r="AR11560" s="24"/>
      <c r="AU11560" s="24"/>
    </row>
    <row r="11561">
      <c r="J11561" s="18"/>
      <c r="N11561" s="24"/>
      <c r="Q11561" s="24"/>
      <c r="T11561" s="24"/>
      <c r="W11561" s="24"/>
      <c r="Z11561" s="24"/>
      <c r="AC11561" s="24"/>
      <c r="AI11561" s="24"/>
      <c r="AL11561" s="24"/>
      <c r="AO11561" s="24"/>
      <c r="AR11561" s="24"/>
      <c r="AU11561" s="24"/>
    </row>
    <row r="11562">
      <c r="J11562" s="18"/>
      <c r="N11562" s="24"/>
      <c r="Q11562" s="24"/>
      <c r="T11562" s="24"/>
      <c r="W11562" s="24"/>
      <c r="Z11562" s="24"/>
      <c r="AC11562" s="24"/>
      <c r="AI11562" s="24"/>
      <c r="AL11562" s="24"/>
      <c r="AO11562" s="24"/>
      <c r="AR11562" s="24"/>
      <c r="AU11562" s="24"/>
    </row>
    <row r="11563">
      <c r="J11563" s="18"/>
      <c r="N11563" s="24"/>
      <c r="Q11563" s="24"/>
      <c r="T11563" s="24"/>
      <c r="W11563" s="24"/>
      <c r="Z11563" s="24"/>
      <c r="AC11563" s="24"/>
      <c r="AI11563" s="24"/>
      <c r="AL11563" s="24"/>
      <c r="AO11563" s="24"/>
      <c r="AR11563" s="24"/>
      <c r="AU11563" s="24"/>
    </row>
    <row r="11564">
      <c r="J11564" s="18"/>
      <c r="N11564" s="24"/>
      <c r="Q11564" s="24"/>
      <c r="T11564" s="24"/>
      <c r="W11564" s="24"/>
      <c r="Z11564" s="24"/>
      <c r="AC11564" s="24"/>
      <c r="AI11564" s="24"/>
      <c r="AL11564" s="24"/>
      <c r="AO11564" s="24"/>
      <c r="AR11564" s="24"/>
      <c r="AU11564" s="24"/>
    </row>
    <row r="11565">
      <c r="J11565" s="18"/>
      <c r="N11565" s="24"/>
      <c r="Q11565" s="24"/>
      <c r="T11565" s="24"/>
      <c r="W11565" s="24"/>
      <c r="Z11565" s="24"/>
      <c r="AC11565" s="24"/>
      <c r="AI11565" s="24"/>
      <c r="AL11565" s="24"/>
      <c r="AO11565" s="24"/>
      <c r="AR11565" s="24"/>
      <c r="AU11565" s="24"/>
    </row>
    <row r="11566">
      <c r="J11566" s="18"/>
      <c r="N11566" s="24"/>
      <c r="Q11566" s="24"/>
      <c r="T11566" s="24"/>
      <c r="W11566" s="24"/>
      <c r="Z11566" s="24"/>
      <c r="AC11566" s="24"/>
      <c r="AI11566" s="24"/>
      <c r="AL11566" s="24"/>
      <c r="AO11566" s="24"/>
      <c r="AR11566" s="24"/>
      <c r="AU11566" s="24"/>
    </row>
    <row r="11567">
      <c r="J11567" s="18"/>
      <c r="N11567" s="24"/>
      <c r="Q11567" s="24"/>
      <c r="T11567" s="24"/>
      <c r="W11567" s="24"/>
      <c r="Z11567" s="24"/>
      <c r="AC11567" s="24"/>
      <c r="AI11567" s="24"/>
      <c r="AL11567" s="24"/>
      <c r="AO11567" s="24"/>
      <c r="AR11567" s="24"/>
      <c r="AU11567" s="24"/>
    </row>
    <row r="11568">
      <c r="J11568" s="18"/>
      <c r="N11568" s="24"/>
      <c r="Q11568" s="24"/>
      <c r="T11568" s="24"/>
      <c r="W11568" s="24"/>
      <c r="Z11568" s="24"/>
      <c r="AC11568" s="24"/>
      <c r="AI11568" s="24"/>
      <c r="AL11568" s="24"/>
      <c r="AO11568" s="24"/>
      <c r="AR11568" s="24"/>
      <c r="AU11568" s="24"/>
    </row>
    <row r="11569">
      <c r="J11569" s="18"/>
      <c r="N11569" s="24"/>
      <c r="Q11569" s="24"/>
      <c r="T11569" s="24"/>
      <c r="W11569" s="24"/>
      <c r="Z11569" s="24"/>
      <c r="AC11569" s="24"/>
      <c r="AI11569" s="24"/>
      <c r="AL11569" s="24"/>
      <c r="AO11569" s="24"/>
      <c r="AR11569" s="24"/>
      <c r="AU11569" s="24"/>
    </row>
    <row r="11570">
      <c r="J11570" s="18"/>
      <c r="N11570" s="24"/>
      <c r="Q11570" s="24"/>
      <c r="T11570" s="24"/>
      <c r="W11570" s="24"/>
      <c r="Z11570" s="24"/>
      <c r="AC11570" s="24"/>
      <c r="AI11570" s="24"/>
      <c r="AL11570" s="24"/>
      <c r="AO11570" s="24"/>
      <c r="AR11570" s="24"/>
      <c r="AU11570" s="24"/>
    </row>
    <row r="11571">
      <c r="J11571" s="18"/>
      <c r="N11571" s="24"/>
      <c r="Q11571" s="24"/>
      <c r="T11571" s="24"/>
      <c r="W11571" s="24"/>
      <c r="Z11571" s="24"/>
      <c r="AC11571" s="24"/>
      <c r="AI11571" s="24"/>
      <c r="AL11571" s="24"/>
      <c r="AO11571" s="24"/>
      <c r="AR11571" s="24"/>
      <c r="AU11571" s="24"/>
    </row>
    <row r="11572">
      <c r="J11572" s="18"/>
      <c r="N11572" s="24"/>
      <c r="Q11572" s="24"/>
      <c r="T11572" s="24"/>
      <c r="W11572" s="24"/>
      <c r="Z11572" s="24"/>
      <c r="AC11572" s="24"/>
      <c r="AI11572" s="24"/>
      <c r="AL11572" s="24"/>
      <c r="AO11572" s="24"/>
      <c r="AR11572" s="24"/>
      <c r="AU11572" s="24"/>
    </row>
    <row r="11573">
      <c r="J11573" s="18"/>
      <c r="N11573" s="24"/>
      <c r="Q11573" s="24"/>
      <c r="T11573" s="24"/>
      <c r="W11573" s="24"/>
      <c r="Z11573" s="24"/>
      <c r="AC11573" s="24"/>
      <c r="AI11573" s="24"/>
      <c r="AL11573" s="24"/>
      <c r="AO11573" s="24"/>
      <c r="AR11573" s="24"/>
      <c r="AU11573" s="24"/>
    </row>
    <row r="11574">
      <c r="J11574" s="18"/>
      <c r="N11574" s="24"/>
      <c r="Q11574" s="24"/>
      <c r="T11574" s="24"/>
      <c r="W11574" s="24"/>
      <c r="Z11574" s="24"/>
      <c r="AC11574" s="24"/>
      <c r="AI11574" s="24"/>
      <c r="AL11574" s="24"/>
      <c r="AO11574" s="24"/>
      <c r="AR11574" s="24"/>
      <c r="AU11574" s="24"/>
    </row>
    <row r="11575">
      <c r="J11575" s="18"/>
      <c r="N11575" s="24"/>
      <c r="Q11575" s="24"/>
      <c r="T11575" s="24"/>
      <c r="W11575" s="24"/>
      <c r="Z11575" s="24"/>
      <c r="AC11575" s="24"/>
      <c r="AI11575" s="24"/>
      <c r="AL11575" s="24"/>
      <c r="AO11575" s="24"/>
      <c r="AR11575" s="24"/>
      <c r="AU11575" s="24"/>
    </row>
    <row r="11576">
      <c r="J11576" s="18"/>
      <c r="N11576" s="24"/>
      <c r="Q11576" s="24"/>
      <c r="T11576" s="24"/>
      <c r="W11576" s="24"/>
      <c r="Z11576" s="24"/>
      <c r="AC11576" s="24"/>
      <c r="AI11576" s="24"/>
      <c r="AL11576" s="24"/>
      <c r="AO11576" s="24"/>
      <c r="AR11576" s="24"/>
      <c r="AU11576" s="24"/>
    </row>
    <row r="11577">
      <c r="J11577" s="18"/>
      <c r="N11577" s="24"/>
      <c r="Q11577" s="24"/>
      <c r="T11577" s="24"/>
      <c r="W11577" s="24"/>
      <c r="Z11577" s="24"/>
      <c r="AC11577" s="24"/>
      <c r="AI11577" s="24"/>
      <c r="AL11577" s="24"/>
      <c r="AO11577" s="24"/>
      <c r="AR11577" s="24"/>
      <c r="AU11577" s="24"/>
    </row>
    <row r="11578">
      <c r="J11578" s="18"/>
      <c r="N11578" s="24"/>
      <c r="Q11578" s="24"/>
      <c r="T11578" s="24"/>
      <c r="W11578" s="24"/>
      <c r="Z11578" s="24"/>
      <c r="AC11578" s="24"/>
      <c r="AI11578" s="24"/>
      <c r="AL11578" s="24"/>
      <c r="AO11578" s="24"/>
      <c r="AR11578" s="24"/>
      <c r="AU11578" s="24"/>
    </row>
    <row r="11579">
      <c r="J11579" s="18"/>
      <c r="N11579" s="24"/>
      <c r="Q11579" s="24"/>
      <c r="T11579" s="24"/>
      <c r="W11579" s="24"/>
      <c r="Z11579" s="24"/>
      <c r="AC11579" s="24"/>
      <c r="AI11579" s="24"/>
      <c r="AL11579" s="24"/>
      <c r="AO11579" s="24"/>
      <c r="AR11579" s="24"/>
      <c r="AU11579" s="24"/>
    </row>
    <row r="11580">
      <c r="J11580" s="18"/>
      <c r="N11580" s="24"/>
      <c r="Q11580" s="24"/>
      <c r="T11580" s="24"/>
      <c r="W11580" s="24"/>
      <c r="Z11580" s="24"/>
      <c r="AC11580" s="24"/>
      <c r="AI11580" s="24"/>
      <c r="AL11580" s="24"/>
      <c r="AO11580" s="24"/>
      <c r="AR11580" s="24"/>
      <c r="AU11580" s="24"/>
    </row>
    <row r="11581">
      <c r="J11581" s="18"/>
      <c r="N11581" s="24"/>
      <c r="Q11581" s="24"/>
      <c r="T11581" s="24"/>
      <c r="W11581" s="24"/>
      <c r="Z11581" s="24"/>
      <c r="AC11581" s="24"/>
      <c r="AI11581" s="24"/>
      <c r="AL11581" s="24"/>
      <c r="AO11581" s="24"/>
      <c r="AR11581" s="24"/>
      <c r="AU11581" s="24"/>
    </row>
    <row r="11582">
      <c r="J11582" s="18"/>
      <c r="N11582" s="24"/>
      <c r="Q11582" s="24"/>
      <c r="T11582" s="24"/>
      <c r="W11582" s="24"/>
      <c r="Z11582" s="24"/>
      <c r="AC11582" s="24"/>
      <c r="AI11582" s="24"/>
      <c r="AL11582" s="24"/>
      <c r="AO11582" s="24"/>
      <c r="AR11582" s="24"/>
      <c r="AU11582" s="24"/>
    </row>
    <row r="11583">
      <c r="J11583" s="18"/>
      <c r="N11583" s="24"/>
      <c r="Q11583" s="24"/>
      <c r="T11583" s="24"/>
      <c r="W11583" s="24"/>
      <c r="Z11583" s="24"/>
      <c r="AC11583" s="24"/>
      <c r="AI11583" s="24"/>
      <c r="AL11583" s="24"/>
      <c r="AO11583" s="24"/>
      <c r="AR11583" s="24"/>
      <c r="AU11583" s="24"/>
    </row>
    <row r="11584">
      <c r="J11584" s="18"/>
      <c r="N11584" s="24"/>
      <c r="Q11584" s="24"/>
      <c r="T11584" s="24"/>
      <c r="W11584" s="24"/>
      <c r="Z11584" s="24"/>
      <c r="AC11584" s="24"/>
      <c r="AI11584" s="24"/>
      <c r="AL11584" s="24"/>
      <c r="AO11584" s="24"/>
      <c r="AR11584" s="24"/>
      <c r="AU11584" s="24"/>
    </row>
    <row r="11585">
      <c r="J11585" s="18"/>
      <c r="N11585" s="24"/>
      <c r="Q11585" s="24"/>
      <c r="T11585" s="24"/>
      <c r="W11585" s="24"/>
      <c r="Z11585" s="24"/>
      <c r="AC11585" s="24"/>
      <c r="AI11585" s="24"/>
      <c r="AL11585" s="24"/>
      <c r="AO11585" s="24"/>
      <c r="AR11585" s="24"/>
      <c r="AU11585" s="24"/>
    </row>
    <row r="11586">
      <c r="J11586" s="18"/>
      <c r="N11586" s="24"/>
      <c r="Q11586" s="24"/>
      <c r="T11586" s="24"/>
      <c r="W11586" s="24"/>
      <c r="Z11586" s="24"/>
      <c r="AC11586" s="24"/>
      <c r="AI11586" s="24"/>
      <c r="AL11586" s="24"/>
      <c r="AO11586" s="24"/>
      <c r="AR11586" s="24"/>
      <c r="AU11586" s="24"/>
    </row>
    <row r="11587">
      <c r="J11587" s="18"/>
      <c r="N11587" s="24"/>
      <c r="Q11587" s="24"/>
      <c r="T11587" s="24"/>
      <c r="W11587" s="24"/>
      <c r="Z11587" s="24"/>
      <c r="AC11587" s="24"/>
      <c r="AI11587" s="24"/>
      <c r="AL11587" s="24"/>
      <c r="AO11587" s="24"/>
      <c r="AR11587" s="24"/>
      <c r="AU11587" s="24"/>
    </row>
    <row r="11588">
      <c r="J11588" s="18"/>
      <c r="N11588" s="24"/>
      <c r="Q11588" s="24"/>
      <c r="T11588" s="24"/>
      <c r="W11588" s="24"/>
      <c r="Z11588" s="24"/>
      <c r="AC11588" s="24"/>
      <c r="AI11588" s="24"/>
      <c r="AL11588" s="24"/>
      <c r="AO11588" s="24"/>
      <c r="AR11588" s="24"/>
      <c r="AU11588" s="24"/>
    </row>
    <row r="11589">
      <c r="J11589" s="18"/>
      <c r="N11589" s="24"/>
      <c r="Q11589" s="24"/>
      <c r="T11589" s="24"/>
      <c r="W11589" s="24"/>
      <c r="Z11589" s="24"/>
      <c r="AC11589" s="24"/>
      <c r="AI11589" s="24"/>
      <c r="AL11589" s="24"/>
      <c r="AO11589" s="24"/>
      <c r="AR11589" s="24"/>
      <c r="AU11589" s="24"/>
    </row>
    <row r="11590">
      <c r="J11590" s="18"/>
      <c r="N11590" s="24"/>
      <c r="Q11590" s="24"/>
      <c r="T11590" s="24"/>
      <c r="W11590" s="24"/>
      <c r="Z11590" s="24"/>
      <c r="AC11590" s="24"/>
      <c r="AI11590" s="24"/>
      <c r="AL11590" s="24"/>
      <c r="AO11590" s="24"/>
      <c r="AR11590" s="24"/>
      <c r="AU11590" s="24"/>
    </row>
    <row r="11591">
      <c r="J11591" s="18"/>
      <c r="N11591" s="24"/>
      <c r="Q11591" s="24"/>
      <c r="T11591" s="24"/>
      <c r="W11591" s="24"/>
      <c r="Z11591" s="24"/>
      <c r="AC11591" s="24"/>
      <c r="AI11591" s="24"/>
      <c r="AL11591" s="24"/>
      <c r="AO11591" s="24"/>
      <c r="AR11591" s="24"/>
      <c r="AU11591" s="24"/>
    </row>
    <row r="11592">
      <c r="J11592" s="18"/>
      <c r="N11592" s="24"/>
      <c r="Q11592" s="24"/>
      <c r="T11592" s="24"/>
      <c r="W11592" s="24"/>
      <c r="Z11592" s="24"/>
      <c r="AC11592" s="24"/>
      <c r="AI11592" s="24"/>
      <c r="AL11592" s="24"/>
      <c r="AO11592" s="24"/>
      <c r="AR11592" s="24"/>
      <c r="AU11592" s="24"/>
    </row>
    <row r="11593">
      <c r="J11593" s="18"/>
      <c r="N11593" s="24"/>
      <c r="Q11593" s="24"/>
      <c r="T11593" s="24"/>
      <c r="W11593" s="24"/>
      <c r="Z11593" s="24"/>
      <c r="AC11593" s="24"/>
      <c r="AI11593" s="24"/>
      <c r="AL11593" s="24"/>
      <c r="AO11593" s="24"/>
      <c r="AR11593" s="24"/>
      <c r="AU11593" s="24"/>
    </row>
    <row r="11594">
      <c r="J11594" s="18"/>
      <c r="N11594" s="24"/>
      <c r="Q11594" s="24"/>
      <c r="T11594" s="24"/>
      <c r="W11594" s="24"/>
      <c r="Z11594" s="24"/>
      <c r="AC11594" s="24"/>
      <c r="AI11594" s="24"/>
      <c r="AL11594" s="24"/>
      <c r="AO11594" s="24"/>
      <c r="AR11594" s="24"/>
      <c r="AU11594" s="24"/>
    </row>
    <row r="11595">
      <c r="J11595" s="18"/>
      <c r="N11595" s="24"/>
      <c r="Q11595" s="24"/>
      <c r="T11595" s="24"/>
      <c r="W11595" s="24"/>
      <c r="Z11595" s="24"/>
      <c r="AC11595" s="24"/>
      <c r="AI11595" s="24"/>
      <c r="AL11595" s="24"/>
      <c r="AO11595" s="24"/>
      <c r="AR11595" s="24"/>
      <c r="AU11595" s="24"/>
    </row>
    <row r="11596">
      <c r="J11596" s="18"/>
      <c r="N11596" s="24"/>
      <c r="Q11596" s="24"/>
      <c r="T11596" s="24"/>
      <c r="W11596" s="24"/>
      <c r="Z11596" s="24"/>
      <c r="AC11596" s="24"/>
      <c r="AI11596" s="24"/>
      <c r="AL11596" s="24"/>
      <c r="AO11596" s="24"/>
      <c r="AR11596" s="24"/>
      <c r="AU11596" s="24"/>
    </row>
    <row r="11597">
      <c r="J11597" s="18"/>
      <c r="N11597" s="24"/>
      <c r="Q11597" s="24"/>
      <c r="T11597" s="24"/>
      <c r="W11597" s="24"/>
      <c r="Z11597" s="24"/>
      <c r="AC11597" s="24"/>
      <c r="AI11597" s="24"/>
      <c r="AL11597" s="24"/>
      <c r="AO11597" s="24"/>
      <c r="AR11597" s="24"/>
      <c r="AU11597" s="24"/>
    </row>
    <row r="11598">
      <c r="J11598" s="18"/>
      <c r="N11598" s="24"/>
      <c r="Q11598" s="24"/>
      <c r="T11598" s="24"/>
      <c r="W11598" s="24"/>
      <c r="Z11598" s="24"/>
      <c r="AC11598" s="24"/>
      <c r="AI11598" s="24"/>
      <c r="AL11598" s="24"/>
      <c r="AO11598" s="24"/>
      <c r="AR11598" s="24"/>
      <c r="AU11598" s="24"/>
    </row>
    <row r="11599">
      <c r="J11599" s="18"/>
      <c r="N11599" s="24"/>
      <c r="Q11599" s="24"/>
      <c r="T11599" s="24"/>
      <c r="W11599" s="24"/>
      <c r="Z11599" s="24"/>
      <c r="AC11599" s="24"/>
      <c r="AI11599" s="24"/>
      <c r="AL11599" s="24"/>
      <c r="AO11599" s="24"/>
      <c r="AR11599" s="24"/>
      <c r="AU11599" s="24"/>
    </row>
    <row r="11600">
      <c r="J11600" s="18"/>
      <c r="N11600" s="24"/>
      <c r="Q11600" s="24"/>
      <c r="T11600" s="24"/>
      <c r="W11600" s="24"/>
      <c r="Z11600" s="24"/>
      <c r="AC11600" s="24"/>
      <c r="AI11600" s="24"/>
      <c r="AL11600" s="24"/>
      <c r="AO11600" s="24"/>
      <c r="AR11600" s="24"/>
      <c r="AU11600" s="24"/>
    </row>
    <row r="11601">
      <c r="J11601" s="18"/>
      <c r="N11601" s="24"/>
      <c r="Q11601" s="24"/>
      <c r="T11601" s="24"/>
      <c r="W11601" s="24"/>
      <c r="Z11601" s="24"/>
      <c r="AC11601" s="24"/>
      <c r="AI11601" s="24"/>
      <c r="AL11601" s="24"/>
      <c r="AO11601" s="24"/>
      <c r="AR11601" s="24"/>
      <c r="AU11601" s="24"/>
    </row>
    <row r="11602">
      <c r="J11602" s="18"/>
      <c r="N11602" s="24"/>
      <c r="Q11602" s="24"/>
      <c r="T11602" s="24"/>
      <c r="W11602" s="24"/>
      <c r="Z11602" s="24"/>
      <c r="AC11602" s="24"/>
      <c r="AI11602" s="24"/>
      <c r="AL11602" s="24"/>
      <c r="AO11602" s="24"/>
      <c r="AR11602" s="24"/>
      <c r="AU11602" s="24"/>
    </row>
    <row r="11603">
      <c r="J11603" s="18"/>
      <c r="N11603" s="24"/>
      <c r="Q11603" s="24"/>
      <c r="T11603" s="24"/>
      <c r="W11603" s="24"/>
      <c r="Z11603" s="24"/>
      <c r="AC11603" s="24"/>
      <c r="AI11603" s="24"/>
      <c r="AL11603" s="24"/>
      <c r="AO11603" s="24"/>
      <c r="AR11603" s="24"/>
      <c r="AU11603" s="24"/>
    </row>
    <row r="11604">
      <c r="J11604" s="18"/>
      <c r="N11604" s="24"/>
      <c r="Q11604" s="24"/>
      <c r="T11604" s="24"/>
      <c r="W11604" s="24"/>
      <c r="Z11604" s="24"/>
      <c r="AC11604" s="24"/>
      <c r="AI11604" s="24"/>
      <c r="AL11604" s="24"/>
      <c r="AO11604" s="24"/>
      <c r="AR11604" s="24"/>
      <c r="AU11604" s="24"/>
    </row>
    <row r="11605">
      <c r="J11605" s="18"/>
      <c r="N11605" s="24"/>
      <c r="Q11605" s="24"/>
      <c r="T11605" s="24"/>
      <c r="W11605" s="24"/>
      <c r="Z11605" s="24"/>
      <c r="AC11605" s="24"/>
      <c r="AI11605" s="24"/>
      <c r="AL11605" s="24"/>
      <c r="AO11605" s="24"/>
      <c r="AR11605" s="24"/>
      <c r="AU11605" s="24"/>
    </row>
    <row r="11606">
      <c r="J11606" s="18"/>
      <c r="N11606" s="24"/>
      <c r="Q11606" s="24"/>
      <c r="T11606" s="24"/>
      <c r="W11606" s="24"/>
      <c r="Z11606" s="24"/>
      <c r="AC11606" s="24"/>
      <c r="AI11606" s="24"/>
      <c r="AL11606" s="24"/>
      <c r="AO11606" s="24"/>
      <c r="AR11606" s="24"/>
      <c r="AU11606" s="24"/>
    </row>
    <row r="11607">
      <c r="J11607" s="18"/>
      <c r="N11607" s="24"/>
      <c r="Q11607" s="24"/>
      <c r="T11607" s="24"/>
      <c r="W11607" s="24"/>
      <c r="Z11607" s="24"/>
      <c r="AC11607" s="24"/>
      <c r="AI11607" s="24"/>
      <c r="AL11607" s="24"/>
      <c r="AO11607" s="24"/>
      <c r="AR11607" s="24"/>
      <c r="AU11607" s="24"/>
    </row>
    <row r="11608">
      <c r="J11608" s="18"/>
      <c r="N11608" s="24"/>
      <c r="Q11608" s="24"/>
      <c r="T11608" s="24"/>
      <c r="W11608" s="24"/>
      <c r="Z11608" s="24"/>
      <c r="AC11608" s="24"/>
      <c r="AI11608" s="24"/>
      <c r="AL11608" s="24"/>
      <c r="AO11608" s="24"/>
      <c r="AR11608" s="24"/>
      <c r="AU11608" s="24"/>
    </row>
    <row r="11609">
      <c r="J11609" s="18"/>
      <c r="N11609" s="24"/>
      <c r="Q11609" s="24"/>
      <c r="T11609" s="24"/>
      <c r="W11609" s="24"/>
      <c r="Z11609" s="24"/>
      <c r="AC11609" s="24"/>
      <c r="AI11609" s="24"/>
      <c r="AL11609" s="24"/>
      <c r="AO11609" s="24"/>
      <c r="AR11609" s="24"/>
      <c r="AU11609" s="24"/>
    </row>
    <row r="11610">
      <c r="J11610" s="18"/>
      <c r="N11610" s="24"/>
      <c r="Q11610" s="24"/>
      <c r="T11610" s="24"/>
      <c r="W11610" s="24"/>
      <c r="Z11610" s="24"/>
      <c r="AC11610" s="24"/>
      <c r="AI11610" s="24"/>
      <c r="AL11610" s="24"/>
      <c r="AO11610" s="24"/>
      <c r="AR11610" s="24"/>
      <c r="AU11610" s="24"/>
    </row>
    <row r="11611">
      <c r="J11611" s="18"/>
      <c r="N11611" s="24"/>
      <c r="Q11611" s="24"/>
      <c r="T11611" s="24"/>
      <c r="W11611" s="24"/>
      <c r="Z11611" s="24"/>
      <c r="AC11611" s="24"/>
      <c r="AI11611" s="24"/>
      <c r="AL11611" s="24"/>
      <c r="AO11611" s="24"/>
      <c r="AR11611" s="24"/>
      <c r="AU11611" s="24"/>
    </row>
    <row r="11612">
      <c r="J11612" s="18"/>
      <c r="N11612" s="24"/>
      <c r="Q11612" s="24"/>
      <c r="T11612" s="24"/>
      <c r="W11612" s="24"/>
      <c r="Z11612" s="24"/>
      <c r="AC11612" s="24"/>
      <c r="AI11612" s="24"/>
      <c r="AL11612" s="24"/>
      <c r="AO11612" s="24"/>
      <c r="AR11612" s="24"/>
      <c r="AU11612" s="24"/>
    </row>
    <row r="11613">
      <c r="J11613" s="18"/>
      <c r="N11613" s="24"/>
      <c r="Q11613" s="24"/>
      <c r="T11613" s="24"/>
      <c r="W11613" s="24"/>
      <c r="Z11613" s="24"/>
      <c r="AC11613" s="24"/>
      <c r="AI11613" s="24"/>
      <c r="AL11613" s="24"/>
      <c r="AO11613" s="24"/>
      <c r="AR11613" s="24"/>
      <c r="AU11613" s="24"/>
    </row>
    <row r="11614">
      <c r="J11614" s="18"/>
      <c r="N11614" s="24"/>
      <c r="Q11614" s="24"/>
      <c r="T11614" s="24"/>
      <c r="W11614" s="24"/>
      <c r="Z11614" s="24"/>
      <c r="AC11614" s="24"/>
      <c r="AI11614" s="24"/>
      <c r="AL11614" s="24"/>
      <c r="AO11614" s="24"/>
      <c r="AR11614" s="24"/>
      <c r="AU11614" s="24"/>
    </row>
    <row r="11615">
      <c r="J11615" s="18"/>
      <c r="N11615" s="24"/>
      <c r="Q11615" s="24"/>
      <c r="T11615" s="24"/>
      <c r="W11615" s="24"/>
      <c r="Z11615" s="24"/>
      <c r="AC11615" s="24"/>
      <c r="AI11615" s="24"/>
      <c r="AL11615" s="24"/>
      <c r="AO11615" s="24"/>
      <c r="AR11615" s="24"/>
      <c r="AU11615" s="24"/>
    </row>
    <row r="11616">
      <c r="J11616" s="18"/>
      <c r="N11616" s="24"/>
      <c r="Q11616" s="24"/>
      <c r="T11616" s="24"/>
      <c r="W11616" s="24"/>
      <c r="Z11616" s="24"/>
      <c r="AC11616" s="24"/>
      <c r="AI11616" s="24"/>
      <c r="AL11616" s="24"/>
      <c r="AO11616" s="24"/>
      <c r="AR11616" s="24"/>
      <c r="AU11616" s="24"/>
    </row>
    <row r="11617">
      <c r="J11617" s="18"/>
      <c r="N11617" s="24"/>
      <c r="Q11617" s="24"/>
      <c r="T11617" s="24"/>
      <c r="W11617" s="24"/>
      <c r="Z11617" s="24"/>
      <c r="AC11617" s="24"/>
      <c r="AI11617" s="24"/>
      <c r="AL11617" s="24"/>
      <c r="AO11617" s="24"/>
      <c r="AR11617" s="24"/>
      <c r="AU11617" s="24"/>
    </row>
    <row r="11618">
      <c r="J11618" s="18"/>
      <c r="N11618" s="24"/>
      <c r="Q11618" s="24"/>
      <c r="T11618" s="24"/>
      <c r="W11618" s="24"/>
      <c r="Z11618" s="24"/>
      <c r="AC11618" s="24"/>
      <c r="AI11618" s="24"/>
      <c r="AL11618" s="24"/>
      <c r="AO11618" s="24"/>
      <c r="AR11618" s="24"/>
      <c r="AU11618" s="24"/>
    </row>
    <row r="11619">
      <c r="J11619" s="18"/>
      <c r="N11619" s="24"/>
      <c r="Q11619" s="24"/>
      <c r="T11619" s="24"/>
      <c r="W11619" s="24"/>
      <c r="Z11619" s="24"/>
      <c r="AC11619" s="24"/>
      <c r="AI11619" s="24"/>
      <c r="AL11619" s="24"/>
      <c r="AO11619" s="24"/>
      <c r="AR11619" s="24"/>
      <c r="AU11619" s="24"/>
    </row>
    <row r="11620">
      <c r="J11620" s="18"/>
      <c r="N11620" s="24"/>
      <c r="Q11620" s="24"/>
      <c r="T11620" s="24"/>
      <c r="W11620" s="24"/>
      <c r="Z11620" s="24"/>
      <c r="AC11620" s="24"/>
      <c r="AI11620" s="24"/>
      <c r="AL11620" s="24"/>
      <c r="AO11620" s="24"/>
      <c r="AR11620" s="24"/>
      <c r="AU11620" s="24"/>
    </row>
    <row r="11621">
      <c r="J11621" s="18"/>
      <c r="N11621" s="24"/>
      <c r="Q11621" s="24"/>
      <c r="T11621" s="24"/>
      <c r="W11621" s="24"/>
      <c r="Z11621" s="24"/>
      <c r="AC11621" s="24"/>
      <c r="AI11621" s="24"/>
      <c r="AL11621" s="24"/>
      <c r="AO11621" s="24"/>
      <c r="AR11621" s="24"/>
      <c r="AU11621" s="24"/>
    </row>
    <row r="11622">
      <c r="J11622" s="18"/>
      <c r="N11622" s="24"/>
      <c r="Q11622" s="24"/>
      <c r="T11622" s="24"/>
      <c r="W11622" s="24"/>
      <c r="Z11622" s="24"/>
      <c r="AC11622" s="24"/>
      <c r="AI11622" s="24"/>
      <c r="AL11622" s="24"/>
      <c r="AO11622" s="24"/>
      <c r="AR11622" s="24"/>
      <c r="AU11622" s="24"/>
    </row>
    <row r="11623">
      <c r="J11623" s="18"/>
      <c r="N11623" s="24"/>
      <c r="Q11623" s="24"/>
      <c r="T11623" s="24"/>
      <c r="W11623" s="24"/>
      <c r="Z11623" s="24"/>
      <c r="AC11623" s="24"/>
      <c r="AI11623" s="24"/>
      <c r="AL11623" s="24"/>
      <c r="AO11623" s="24"/>
      <c r="AR11623" s="24"/>
      <c r="AU11623" s="24"/>
    </row>
    <row r="11624">
      <c r="J11624" s="18"/>
      <c r="N11624" s="24"/>
      <c r="Q11624" s="24"/>
      <c r="T11624" s="24"/>
      <c r="W11624" s="24"/>
      <c r="Z11624" s="24"/>
      <c r="AC11624" s="24"/>
      <c r="AI11624" s="24"/>
      <c r="AL11624" s="24"/>
      <c r="AO11624" s="24"/>
      <c r="AR11624" s="24"/>
      <c r="AU11624" s="24"/>
    </row>
    <row r="11625">
      <c r="J11625" s="18"/>
      <c r="N11625" s="24"/>
      <c r="Q11625" s="24"/>
      <c r="T11625" s="24"/>
      <c r="W11625" s="24"/>
      <c r="Z11625" s="24"/>
      <c r="AC11625" s="24"/>
      <c r="AI11625" s="24"/>
      <c r="AL11625" s="24"/>
      <c r="AO11625" s="24"/>
      <c r="AR11625" s="24"/>
      <c r="AU11625" s="24"/>
    </row>
    <row r="11626">
      <c r="J11626" s="18"/>
      <c r="N11626" s="24"/>
      <c r="Q11626" s="24"/>
      <c r="T11626" s="24"/>
      <c r="W11626" s="24"/>
      <c r="Z11626" s="24"/>
      <c r="AC11626" s="24"/>
      <c r="AI11626" s="24"/>
      <c r="AL11626" s="24"/>
      <c r="AO11626" s="24"/>
      <c r="AR11626" s="24"/>
      <c r="AU11626" s="24"/>
    </row>
    <row r="11627">
      <c r="J11627" s="18"/>
      <c r="N11627" s="24"/>
      <c r="Q11627" s="24"/>
      <c r="T11627" s="24"/>
      <c r="W11627" s="24"/>
      <c r="Z11627" s="24"/>
      <c r="AC11627" s="24"/>
      <c r="AI11627" s="24"/>
      <c r="AL11627" s="24"/>
      <c r="AO11627" s="24"/>
      <c r="AR11627" s="24"/>
      <c r="AU11627" s="24"/>
    </row>
    <row r="11628">
      <c r="J11628" s="18"/>
      <c r="N11628" s="24"/>
      <c r="Q11628" s="24"/>
      <c r="T11628" s="24"/>
      <c r="W11628" s="24"/>
      <c r="Z11628" s="24"/>
      <c r="AC11628" s="24"/>
      <c r="AI11628" s="24"/>
      <c r="AL11628" s="24"/>
      <c r="AO11628" s="24"/>
      <c r="AR11628" s="24"/>
      <c r="AU11628" s="24"/>
    </row>
    <row r="11629">
      <c r="J11629" s="18"/>
      <c r="N11629" s="24"/>
      <c r="Q11629" s="24"/>
      <c r="T11629" s="24"/>
      <c r="W11629" s="24"/>
      <c r="Z11629" s="24"/>
      <c r="AC11629" s="24"/>
      <c r="AI11629" s="24"/>
      <c r="AL11629" s="24"/>
      <c r="AO11629" s="24"/>
      <c r="AR11629" s="24"/>
      <c r="AU11629" s="24"/>
    </row>
    <row r="11630">
      <c r="J11630" s="18"/>
      <c r="N11630" s="24"/>
      <c r="Q11630" s="24"/>
      <c r="T11630" s="24"/>
      <c r="W11630" s="24"/>
      <c r="Z11630" s="24"/>
      <c r="AC11630" s="24"/>
      <c r="AI11630" s="24"/>
      <c r="AL11630" s="24"/>
      <c r="AO11630" s="24"/>
      <c r="AR11630" s="24"/>
      <c r="AU11630" s="24"/>
    </row>
    <row r="11631">
      <c r="J11631" s="18"/>
      <c r="N11631" s="24"/>
      <c r="Q11631" s="24"/>
      <c r="T11631" s="24"/>
      <c r="W11631" s="24"/>
      <c r="Z11631" s="24"/>
      <c r="AC11631" s="24"/>
      <c r="AI11631" s="24"/>
      <c r="AL11631" s="24"/>
      <c r="AO11631" s="24"/>
      <c r="AR11631" s="24"/>
      <c r="AU11631" s="24"/>
    </row>
    <row r="11632">
      <c r="J11632" s="18"/>
      <c r="N11632" s="24"/>
      <c r="Q11632" s="24"/>
      <c r="T11632" s="24"/>
      <c r="W11632" s="24"/>
      <c r="Z11632" s="24"/>
      <c r="AC11632" s="24"/>
      <c r="AI11632" s="24"/>
      <c r="AL11632" s="24"/>
      <c r="AO11632" s="24"/>
      <c r="AR11632" s="24"/>
      <c r="AU11632" s="24"/>
    </row>
    <row r="11633">
      <c r="J11633" s="18"/>
      <c r="N11633" s="24"/>
      <c r="Q11633" s="24"/>
      <c r="T11633" s="24"/>
      <c r="W11633" s="24"/>
      <c r="Z11633" s="24"/>
      <c r="AC11633" s="24"/>
      <c r="AI11633" s="24"/>
      <c r="AL11633" s="24"/>
      <c r="AO11633" s="24"/>
      <c r="AR11633" s="24"/>
      <c r="AU11633" s="24"/>
    </row>
    <row r="11634">
      <c r="J11634" s="18"/>
      <c r="N11634" s="24"/>
      <c r="Q11634" s="24"/>
      <c r="T11634" s="24"/>
      <c r="W11634" s="24"/>
      <c r="Z11634" s="24"/>
      <c r="AC11634" s="24"/>
      <c r="AI11634" s="24"/>
      <c r="AL11634" s="24"/>
      <c r="AO11634" s="24"/>
      <c r="AR11634" s="24"/>
      <c r="AU11634" s="24"/>
    </row>
    <row r="11635">
      <c r="J11635" s="18"/>
      <c r="N11635" s="24"/>
      <c r="Q11635" s="24"/>
      <c r="T11635" s="24"/>
      <c r="W11635" s="24"/>
      <c r="Z11635" s="24"/>
      <c r="AC11635" s="24"/>
      <c r="AI11635" s="24"/>
      <c r="AL11635" s="24"/>
      <c r="AO11635" s="24"/>
      <c r="AR11635" s="24"/>
      <c r="AU11635" s="24"/>
    </row>
    <row r="11636">
      <c r="J11636" s="18"/>
      <c r="N11636" s="24"/>
      <c r="Q11636" s="24"/>
      <c r="T11636" s="24"/>
      <c r="W11636" s="24"/>
      <c r="Z11636" s="24"/>
      <c r="AC11636" s="24"/>
      <c r="AI11636" s="24"/>
      <c r="AL11636" s="24"/>
      <c r="AO11636" s="24"/>
      <c r="AR11636" s="24"/>
      <c r="AU11636" s="24"/>
    </row>
    <row r="11637">
      <c r="J11637" s="18"/>
      <c r="N11637" s="24"/>
      <c r="Q11637" s="24"/>
      <c r="T11637" s="24"/>
      <c r="W11637" s="24"/>
      <c r="Z11637" s="24"/>
      <c r="AC11637" s="24"/>
      <c r="AI11637" s="24"/>
      <c r="AL11637" s="24"/>
      <c r="AO11637" s="24"/>
      <c r="AR11637" s="24"/>
      <c r="AU11637" s="24"/>
    </row>
    <row r="11638">
      <c r="J11638" s="18"/>
      <c r="N11638" s="24"/>
      <c r="Q11638" s="24"/>
      <c r="T11638" s="24"/>
      <c r="W11638" s="24"/>
      <c r="Z11638" s="24"/>
      <c r="AC11638" s="24"/>
      <c r="AI11638" s="24"/>
      <c r="AL11638" s="24"/>
      <c r="AO11638" s="24"/>
      <c r="AR11638" s="24"/>
      <c r="AU11638" s="24"/>
    </row>
    <row r="11639">
      <c r="J11639" s="18"/>
      <c r="N11639" s="24"/>
      <c r="Q11639" s="24"/>
      <c r="T11639" s="24"/>
      <c r="W11639" s="24"/>
      <c r="Z11639" s="24"/>
      <c r="AC11639" s="24"/>
      <c r="AI11639" s="24"/>
      <c r="AL11639" s="24"/>
      <c r="AO11639" s="24"/>
      <c r="AR11639" s="24"/>
      <c r="AU11639" s="24"/>
    </row>
    <row r="11640">
      <c r="J11640" s="18"/>
      <c r="N11640" s="24"/>
      <c r="Q11640" s="24"/>
      <c r="T11640" s="24"/>
      <c r="W11640" s="24"/>
      <c r="Z11640" s="24"/>
      <c r="AC11640" s="24"/>
      <c r="AI11640" s="24"/>
      <c r="AL11640" s="24"/>
      <c r="AO11640" s="24"/>
      <c r="AR11640" s="24"/>
      <c r="AU11640" s="24"/>
    </row>
    <row r="11641">
      <c r="J11641" s="18"/>
      <c r="N11641" s="24"/>
      <c r="Q11641" s="24"/>
      <c r="T11641" s="24"/>
      <c r="W11641" s="24"/>
      <c r="Z11641" s="24"/>
      <c r="AC11641" s="24"/>
      <c r="AI11641" s="24"/>
      <c r="AL11641" s="24"/>
      <c r="AO11641" s="24"/>
      <c r="AR11641" s="24"/>
      <c r="AU11641" s="24"/>
    </row>
    <row r="11642">
      <c r="J11642" s="18"/>
      <c r="N11642" s="24"/>
      <c r="Q11642" s="24"/>
      <c r="T11642" s="24"/>
      <c r="W11642" s="24"/>
      <c r="Z11642" s="24"/>
      <c r="AC11642" s="24"/>
      <c r="AI11642" s="24"/>
      <c r="AL11642" s="24"/>
      <c r="AO11642" s="24"/>
      <c r="AR11642" s="24"/>
      <c r="AU11642" s="24"/>
    </row>
    <row r="11643">
      <c r="J11643" s="18"/>
      <c r="N11643" s="24"/>
      <c r="Q11643" s="24"/>
      <c r="T11643" s="24"/>
      <c r="W11643" s="24"/>
      <c r="Z11643" s="24"/>
      <c r="AC11643" s="24"/>
      <c r="AI11643" s="24"/>
      <c r="AL11643" s="24"/>
      <c r="AO11643" s="24"/>
      <c r="AR11643" s="24"/>
      <c r="AU11643" s="24"/>
    </row>
    <row r="11644">
      <c r="J11644" s="18"/>
      <c r="N11644" s="24"/>
      <c r="Q11644" s="24"/>
      <c r="T11644" s="24"/>
      <c r="W11644" s="24"/>
      <c r="Z11644" s="24"/>
      <c r="AC11644" s="24"/>
      <c r="AI11644" s="24"/>
      <c r="AL11644" s="24"/>
      <c r="AO11644" s="24"/>
      <c r="AR11644" s="24"/>
      <c r="AU11644" s="24"/>
    </row>
    <row r="11645">
      <c r="J11645" s="18"/>
      <c r="N11645" s="24"/>
      <c r="Q11645" s="24"/>
      <c r="T11645" s="24"/>
      <c r="W11645" s="24"/>
      <c r="Z11645" s="24"/>
      <c r="AC11645" s="24"/>
      <c r="AI11645" s="24"/>
      <c r="AL11645" s="24"/>
      <c r="AO11645" s="24"/>
      <c r="AR11645" s="24"/>
      <c r="AU11645" s="24"/>
    </row>
    <row r="11646">
      <c r="J11646" s="18"/>
      <c r="N11646" s="24"/>
      <c r="Q11646" s="24"/>
      <c r="T11646" s="24"/>
      <c r="W11646" s="24"/>
      <c r="Z11646" s="24"/>
      <c r="AC11646" s="24"/>
      <c r="AI11646" s="24"/>
      <c r="AL11646" s="24"/>
      <c r="AO11646" s="24"/>
      <c r="AR11646" s="24"/>
      <c r="AU11646" s="24"/>
    </row>
    <row r="11647">
      <c r="J11647" s="18"/>
      <c r="N11647" s="24"/>
      <c r="Q11647" s="24"/>
      <c r="T11647" s="24"/>
      <c r="W11647" s="24"/>
      <c r="Z11647" s="24"/>
      <c r="AC11647" s="24"/>
      <c r="AI11647" s="24"/>
      <c r="AL11647" s="24"/>
      <c r="AO11647" s="24"/>
      <c r="AR11647" s="24"/>
      <c r="AU11647" s="24"/>
    </row>
    <row r="11648">
      <c r="J11648" s="18"/>
      <c r="N11648" s="24"/>
      <c r="Q11648" s="24"/>
      <c r="T11648" s="24"/>
      <c r="W11648" s="24"/>
      <c r="Z11648" s="24"/>
      <c r="AC11648" s="24"/>
      <c r="AI11648" s="24"/>
      <c r="AL11648" s="24"/>
      <c r="AO11648" s="24"/>
      <c r="AR11648" s="24"/>
      <c r="AU11648" s="24"/>
    </row>
    <row r="11649">
      <c r="J11649" s="18"/>
      <c r="N11649" s="24"/>
      <c r="Q11649" s="24"/>
      <c r="T11649" s="24"/>
      <c r="W11649" s="24"/>
      <c r="Z11649" s="24"/>
      <c r="AC11649" s="24"/>
      <c r="AI11649" s="24"/>
      <c r="AL11649" s="24"/>
      <c r="AO11649" s="24"/>
      <c r="AR11649" s="24"/>
      <c r="AU11649" s="24"/>
    </row>
    <row r="11650">
      <c r="J11650" s="18"/>
      <c r="N11650" s="24"/>
      <c r="Q11650" s="24"/>
      <c r="T11650" s="24"/>
      <c r="W11650" s="24"/>
      <c r="Z11650" s="24"/>
      <c r="AC11650" s="24"/>
      <c r="AI11650" s="24"/>
      <c r="AL11650" s="24"/>
      <c r="AO11650" s="24"/>
      <c r="AR11650" s="24"/>
      <c r="AU11650" s="24"/>
    </row>
    <row r="11651">
      <c r="J11651" s="18"/>
      <c r="N11651" s="24"/>
      <c r="Q11651" s="24"/>
      <c r="T11651" s="24"/>
      <c r="W11651" s="24"/>
      <c r="Z11651" s="24"/>
      <c r="AC11651" s="24"/>
      <c r="AI11651" s="24"/>
      <c r="AL11651" s="24"/>
      <c r="AO11651" s="24"/>
      <c r="AR11651" s="24"/>
      <c r="AU11651" s="24"/>
    </row>
    <row r="11652">
      <c r="J11652" s="18"/>
      <c r="N11652" s="24"/>
      <c r="Q11652" s="24"/>
      <c r="T11652" s="24"/>
      <c r="W11652" s="24"/>
      <c r="Z11652" s="24"/>
      <c r="AC11652" s="24"/>
      <c r="AI11652" s="24"/>
      <c r="AL11652" s="24"/>
      <c r="AO11652" s="24"/>
      <c r="AR11652" s="24"/>
      <c r="AU11652" s="24"/>
    </row>
    <row r="11653">
      <c r="J11653" s="18"/>
      <c r="N11653" s="24"/>
      <c r="Q11653" s="24"/>
      <c r="T11653" s="24"/>
      <c r="W11653" s="24"/>
      <c r="Z11653" s="24"/>
      <c r="AC11653" s="24"/>
      <c r="AI11653" s="24"/>
      <c r="AL11653" s="24"/>
      <c r="AO11653" s="24"/>
      <c r="AR11653" s="24"/>
      <c r="AU11653" s="24"/>
    </row>
    <row r="11654">
      <c r="J11654" s="18"/>
      <c r="N11654" s="24"/>
      <c r="Q11654" s="24"/>
      <c r="T11654" s="24"/>
      <c r="W11654" s="24"/>
      <c r="Z11654" s="24"/>
      <c r="AC11654" s="24"/>
      <c r="AI11654" s="24"/>
      <c r="AL11654" s="24"/>
      <c r="AO11654" s="24"/>
      <c r="AR11654" s="24"/>
      <c r="AU11654" s="24"/>
    </row>
    <row r="11655">
      <c r="J11655" s="18"/>
      <c r="N11655" s="24"/>
      <c r="Q11655" s="24"/>
      <c r="T11655" s="24"/>
      <c r="W11655" s="24"/>
      <c r="Z11655" s="24"/>
      <c r="AC11655" s="24"/>
      <c r="AI11655" s="24"/>
      <c r="AL11655" s="24"/>
      <c r="AO11655" s="24"/>
      <c r="AR11655" s="24"/>
      <c r="AU11655" s="24"/>
    </row>
    <row r="11656">
      <c r="J11656" s="18"/>
      <c r="N11656" s="24"/>
      <c r="Q11656" s="24"/>
      <c r="T11656" s="24"/>
      <c r="W11656" s="24"/>
      <c r="Z11656" s="24"/>
      <c r="AC11656" s="24"/>
      <c r="AI11656" s="24"/>
      <c r="AL11656" s="24"/>
      <c r="AO11656" s="24"/>
      <c r="AR11656" s="24"/>
      <c r="AU11656" s="24"/>
    </row>
    <row r="11657">
      <c r="J11657" s="18"/>
      <c r="N11657" s="24"/>
      <c r="Q11657" s="24"/>
      <c r="T11657" s="24"/>
      <c r="W11657" s="24"/>
      <c r="Z11657" s="24"/>
      <c r="AC11657" s="24"/>
      <c r="AI11657" s="24"/>
      <c r="AL11657" s="24"/>
      <c r="AO11657" s="24"/>
      <c r="AR11657" s="24"/>
      <c r="AU11657" s="24"/>
    </row>
    <row r="11658">
      <c r="J11658" s="18"/>
      <c r="N11658" s="24"/>
      <c r="Q11658" s="24"/>
      <c r="T11658" s="24"/>
      <c r="W11658" s="24"/>
      <c r="Z11658" s="24"/>
      <c r="AC11658" s="24"/>
      <c r="AI11658" s="24"/>
      <c r="AL11658" s="24"/>
      <c r="AO11658" s="24"/>
      <c r="AR11658" s="24"/>
      <c r="AU11658" s="24"/>
    </row>
    <row r="11659">
      <c r="J11659" s="18"/>
      <c r="N11659" s="24"/>
      <c r="Q11659" s="24"/>
      <c r="T11659" s="24"/>
      <c r="W11659" s="24"/>
      <c r="Z11659" s="24"/>
      <c r="AC11659" s="24"/>
      <c r="AI11659" s="24"/>
      <c r="AL11659" s="24"/>
      <c r="AO11659" s="24"/>
      <c r="AR11659" s="24"/>
      <c r="AU11659" s="24"/>
    </row>
    <row r="11660">
      <c r="J11660" s="18"/>
      <c r="N11660" s="24"/>
      <c r="Q11660" s="24"/>
      <c r="T11660" s="24"/>
      <c r="W11660" s="24"/>
      <c r="Z11660" s="24"/>
      <c r="AC11660" s="24"/>
      <c r="AI11660" s="24"/>
      <c r="AL11660" s="24"/>
      <c r="AO11660" s="24"/>
      <c r="AR11660" s="24"/>
      <c r="AU11660" s="24"/>
    </row>
    <row r="11661">
      <c r="J11661" s="18"/>
      <c r="N11661" s="24"/>
      <c r="Q11661" s="24"/>
      <c r="T11661" s="24"/>
      <c r="W11661" s="24"/>
      <c r="Z11661" s="24"/>
      <c r="AC11661" s="24"/>
      <c r="AI11661" s="24"/>
      <c r="AL11661" s="24"/>
      <c r="AO11661" s="24"/>
      <c r="AR11661" s="24"/>
      <c r="AU11661" s="24"/>
    </row>
    <row r="11662">
      <c r="J11662" s="18"/>
      <c r="N11662" s="24"/>
      <c r="Q11662" s="24"/>
      <c r="T11662" s="24"/>
      <c r="W11662" s="24"/>
      <c r="Z11662" s="24"/>
      <c r="AC11662" s="24"/>
      <c r="AI11662" s="24"/>
      <c r="AL11662" s="24"/>
      <c r="AO11662" s="24"/>
      <c r="AR11662" s="24"/>
      <c r="AU11662" s="24"/>
    </row>
    <row r="11663">
      <c r="J11663" s="18"/>
      <c r="N11663" s="24"/>
      <c r="Q11663" s="24"/>
      <c r="T11663" s="24"/>
      <c r="W11663" s="24"/>
      <c r="Z11663" s="24"/>
      <c r="AC11663" s="24"/>
      <c r="AI11663" s="24"/>
      <c r="AL11663" s="24"/>
      <c r="AO11663" s="24"/>
      <c r="AR11663" s="24"/>
      <c r="AU11663" s="24"/>
    </row>
    <row r="11664">
      <c r="J11664" s="18"/>
      <c r="N11664" s="24"/>
      <c r="Q11664" s="24"/>
      <c r="T11664" s="24"/>
      <c r="W11664" s="24"/>
      <c r="Z11664" s="24"/>
      <c r="AC11664" s="24"/>
      <c r="AI11664" s="24"/>
      <c r="AL11664" s="24"/>
      <c r="AO11664" s="24"/>
      <c r="AR11664" s="24"/>
      <c r="AU11664" s="24"/>
    </row>
    <row r="11665">
      <c r="J11665" s="18"/>
      <c r="N11665" s="24"/>
      <c r="Q11665" s="24"/>
      <c r="T11665" s="24"/>
      <c r="W11665" s="24"/>
      <c r="Z11665" s="24"/>
      <c r="AC11665" s="24"/>
      <c r="AI11665" s="24"/>
      <c r="AL11665" s="24"/>
      <c r="AO11665" s="24"/>
      <c r="AR11665" s="24"/>
      <c r="AU11665" s="24"/>
    </row>
    <row r="11666">
      <c r="J11666" s="18"/>
      <c r="N11666" s="24"/>
      <c r="Q11666" s="24"/>
      <c r="T11666" s="24"/>
      <c r="W11666" s="24"/>
      <c r="Z11666" s="24"/>
      <c r="AC11666" s="24"/>
      <c r="AI11666" s="24"/>
      <c r="AL11666" s="24"/>
      <c r="AO11666" s="24"/>
      <c r="AR11666" s="24"/>
      <c r="AU11666" s="24"/>
    </row>
    <row r="11667">
      <c r="J11667" s="18"/>
      <c r="N11667" s="24"/>
      <c r="Q11667" s="24"/>
      <c r="T11667" s="24"/>
      <c r="W11667" s="24"/>
      <c r="Z11667" s="24"/>
      <c r="AC11667" s="24"/>
      <c r="AI11667" s="24"/>
      <c r="AL11667" s="24"/>
      <c r="AO11667" s="24"/>
      <c r="AR11667" s="24"/>
      <c r="AU11667" s="24"/>
    </row>
    <row r="11668">
      <c r="J11668" s="18"/>
      <c r="N11668" s="24"/>
      <c r="Q11668" s="24"/>
      <c r="T11668" s="24"/>
      <c r="W11668" s="24"/>
      <c r="Z11668" s="24"/>
      <c r="AC11668" s="24"/>
      <c r="AI11668" s="24"/>
      <c r="AL11668" s="24"/>
      <c r="AO11668" s="24"/>
      <c r="AR11668" s="24"/>
      <c r="AU11668" s="24"/>
    </row>
    <row r="11669">
      <c r="J11669" s="18"/>
      <c r="N11669" s="24"/>
      <c r="Q11669" s="24"/>
      <c r="T11669" s="24"/>
      <c r="W11669" s="24"/>
      <c r="Z11669" s="24"/>
      <c r="AC11669" s="24"/>
      <c r="AI11669" s="24"/>
      <c r="AL11669" s="24"/>
      <c r="AO11669" s="24"/>
      <c r="AR11669" s="24"/>
      <c r="AU11669" s="24"/>
    </row>
    <row r="11670">
      <c r="J11670" s="18"/>
      <c r="N11670" s="24"/>
      <c r="Q11670" s="24"/>
      <c r="T11670" s="24"/>
      <c r="W11670" s="24"/>
      <c r="Z11670" s="24"/>
      <c r="AC11670" s="24"/>
      <c r="AI11670" s="24"/>
      <c r="AL11670" s="24"/>
      <c r="AO11670" s="24"/>
      <c r="AR11670" s="24"/>
      <c r="AU11670" s="24"/>
    </row>
    <row r="11671">
      <c r="J11671" s="18"/>
      <c r="N11671" s="24"/>
      <c r="Q11671" s="24"/>
      <c r="T11671" s="24"/>
      <c r="W11671" s="24"/>
      <c r="Z11671" s="24"/>
      <c r="AC11671" s="24"/>
      <c r="AI11671" s="24"/>
      <c r="AL11671" s="24"/>
      <c r="AO11671" s="24"/>
      <c r="AR11671" s="24"/>
      <c r="AU11671" s="24"/>
    </row>
    <row r="11672">
      <c r="J11672" s="18"/>
      <c r="N11672" s="24"/>
      <c r="Q11672" s="24"/>
      <c r="T11672" s="24"/>
      <c r="W11672" s="24"/>
      <c r="Z11672" s="24"/>
      <c r="AC11672" s="24"/>
      <c r="AI11672" s="24"/>
      <c r="AL11672" s="24"/>
      <c r="AO11672" s="24"/>
      <c r="AR11672" s="24"/>
      <c r="AU11672" s="24"/>
    </row>
    <row r="11673">
      <c r="J11673" s="18"/>
      <c r="N11673" s="24"/>
      <c r="Q11673" s="24"/>
      <c r="T11673" s="24"/>
      <c r="W11673" s="24"/>
      <c r="Z11673" s="24"/>
      <c r="AC11673" s="24"/>
      <c r="AI11673" s="24"/>
      <c r="AL11673" s="24"/>
      <c r="AO11673" s="24"/>
      <c r="AR11673" s="24"/>
      <c r="AU11673" s="24"/>
    </row>
    <row r="11674">
      <c r="J11674" s="18"/>
      <c r="N11674" s="24"/>
      <c r="Q11674" s="24"/>
      <c r="T11674" s="24"/>
      <c r="W11674" s="24"/>
      <c r="Z11674" s="24"/>
      <c r="AC11674" s="24"/>
      <c r="AI11674" s="24"/>
      <c r="AL11674" s="24"/>
      <c r="AO11674" s="24"/>
      <c r="AR11674" s="24"/>
      <c r="AU11674" s="24"/>
    </row>
    <row r="11675">
      <c r="J11675" s="18"/>
      <c r="N11675" s="24"/>
      <c r="Q11675" s="24"/>
      <c r="T11675" s="24"/>
      <c r="W11675" s="24"/>
      <c r="Z11675" s="24"/>
      <c r="AC11675" s="24"/>
      <c r="AI11675" s="24"/>
      <c r="AL11675" s="24"/>
      <c r="AO11675" s="24"/>
      <c r="AR11675" s="24"/>
      <c r="AU11675" s="24"/>
    </row>
    <row r="11676">
      <c r="J11676" s="18"/>
      <c r="N11676" s="24"/>
      <c r="Q11676" s="24"/>
      <c r="T11676" s="24"/>
      <c r="W11676" s="24"/>
      <c r="Z11676" s="24"/>
      <c r="AC11676" s="24"/>
      <c r="AI11676" s="24"/>
      <c r="AL11676" s="24"/>
      <c r="AO11676" s="24"/>
      <c r="AR11676" s="24"/>
      <c r="AU11676" s="24"/>
    </row>
    <row r="11677">
      <c r="J11677" s="18"/>
      <c r="N11677" s="24"/>
      <c r="Q11677" s="24"/>
      <c r="T11677" s="24"/>
      <c r="W11677" s="24"/>
      <c r="Z11677" s="24"/>
      <c r="AC11677" s="24"/>
      <c r="AI11677" s="24"/>
      <c r="AL11677" s="24"/>
      <c r="AO11677" s="24"/>
      <c r="AR11677" s="24"/>
      <c r="AU11677" s="24"/>
    </row>
    <row r="11678">
      <c r="J11678" s="18"/>
      <c r="N11678" s="24"/>
      <c r="Q11678" s="24"/>
      <c r="T11678" s="24"/>
      <c r="W11678" s="24"/>
      <c r="Z11678" s="24"/>
      <c r="AC11678" s="24"/>
      <c r="AI11678" s="24"/>
      <c r="AL11678" s="24"/>
      <c r="AO11678" s="24"/>
      <c r="AR11678" s="24"/>
      <c r="AU11678" s="24"/>
    </row>
    <row r="11679">
      <c r="J11679" s="18"/>
      <c r="N11679" s="24"/>
      <c r="Q11679" s="24"/>
      <c r="T11679" s="24"/>
      <c r="W11679" s="24"/>
      <c r="Z11679" s="24"/>
      <c r="AC11679" s="24"/>
      <c r="AI11679" s="24"/>
      <c r="AL11679" s="24"/>
      <c r="AO11679" s="24"/>
      <c r="AR11679" s="24"/>
      <c r="AU11679" s="24"/>
    </row>
    <row r="11680">
      <c r="J11680" s="18"/>
      <c r="N11680" s="24"/>
      <c r="Q11680" s="24"/>
      <c r="T11680" s="24"/>
      <c r="W11680" s="24"/>
      <c r="Z11680" s="24"/>
      <c r="AC11680" s="24"/>
      <c r="AI11680" s="24"/>
      <c r="AL11680" s="24"/>
      <c r="AO11680" s="24"/>
      <c r="AR11680" s="24"/>
      <c r="AU11680" s="24"/>
    </row>
    <row r="11681">
      <c r="J11681" s="18"/>
      <c r="N11681" s="24"/>
      <c r="Q11681" s="24"/>
      <c r="T11681" s="24"/>
      <c r="W11681" s="24"/>
      <c r="Z11681" s="24"/>
      <c r="AC11681" s="24"/>
      <c r="AI11681" s="24"/>
      <c r="AL11681" s="24"/>
      <c r="AO11681" s="24"/>
      <c r="AR11681" s="24"/>
      <c r="AU11681" s="24"/>
    </row>
    <row r="11682">
      <c r="J11682" s="18"/>
      <c r="N11682" s="24"/>
      <c r="Q11682" s="24"/>
      <c r="T11682" s="24"/>
      <c r="W11682" s="24"/>
      <c r="Z11682" s="24"/>
      <c r="AC11682" s="24"/>
      <c r="AI11682" s="24"/>
      <c r="AL11682" s="24"/>
      <c r="AO11682" s="24"/>
      <c r="AR11682" s="24"/>
      <c r="AU11682" s="24"/>
    </row>
    <row r="11683">
      <c r="J11683" s="18"/>
      <c r="N11683" s="24"/>
      <c r="Q11683" s="24"/>
      <c r="T11683" s="24"/>
      <c r="W11683" s="24"/>
      <c r="Z11683" s="24"/>
      <c r="AC11683" s="24"/>
      <c r="AI11683" s="24"/>
      <c r="AL11683" s="24"/>
      <c r="AO11683" s="24"/>
      <c r="AR11683" s="24"/>
      <c r="AU11683" s="24"/>
    </row>
    <row r="11684">
      <c r="J11684" s="18"/>
      <c r="N11684" s="24"/>
      <c r="Q11684" s="24"/>
      <c r="T11684" s="24"/>
      <c r="W11684" s="24"/>
      <c r="Z11684" s="24"/>
      <c r="AC11684" s="24"/>
      <c r="AI11684" s="24"/>
      <c r="AL11684" s="24"/>
      <c r="AO11684" s="24"/>
      <c r="AR11684" s="24"/>
      <c r="AU11684" s="24"/>
    </row>
    <row r="11685">
      <c r="J11685" s="18"/>
      <c r="N11685" s="24"/>
      <c r="Q11685" s="24"/>
      <c r="T11685" s="24"/>
      <c r="W11685" s="24"/>
      <c r="Z11685" s="24"/>
      <c r="AC11685" s="24"/>
      <c r="AI11685" s="24"/>
      <c r="AL11685" s="24"/>
      <c r="AO11685" s="24"/>
      <c r="AR11685" s="24"/>
      <c r="AU11685" s="24"/>
    </row>
    <row r="11686">
      <c r="J11686" s="18"/>
      <c r="N11686" s="24"/>
      <c r="Q11686" s="24"/>
      <c r="T11686" s="24"/>
      <c r="W11686" s="24"/>
      <c r="Z11686" s="24"/>
      <c r="AC11686" s="24"/>
      <c r="AI11686" s="24"/>
      <c r="AL11686" s="24"/>
      <c r="AO11686" s="24"/>
      <c r="AR11686" s="24"/>
      <c r="AU11686" s="24"/>
    </row>
    <row r="11687">
      <c r="J11687" s="18"/>
      <c r="N11687" s="24"/>
      <c r="Q11687" s="24"/>
      <c r="T11687" s="24"/>
      <c r="W11687" s="24"/>
      <c r="Z11687" s="24"/>
      <c r="AC11687" s="24"/>
      <c r="AI11687" s="24"/>
      <c r="AL11687" s="24"/>
      <c r="AO11687" s="24"/>
      <c r="AR11687" s="24"/>
      <c r="AU11687" s="24"/>
    </row>
    <row r="11688">
      <c r="J11688" s="18"/>
      <c r="N11688" s="24"/>
      <c r="Q11688" s="24"/>
      <c r="T11688" s="24"/>
      <c r="W11688" s="24"/>
      <c r="Z11688" s="24"/>
      <c r="AC11688" s="24"/>
      <c r="AI11688" s="24"/>
      <c r="AL11688" s="24"/>
      <c r="AO11688" s="24"/>
      <c r="AR11688" s="24"/>
      <c r="AU11688" s="24"/>
    </row>
    <row r="11689">
      <c r="J11689" s="18"/>
      <c r="N11689" s="24"/>
      <c r="Q11689" s="24"/>
      <c r="T11689" s="24"/>
      <c r="W11689" s="24"/>
      <c r="Z11689" s="24"/>
      <c r="AC11689" s="24"/>
      <c r="AI11689" s="24"/>
      <c r="AL11689" s="24"/>
      <c r="AO11689" s="24"/>
      <c r="AR11689" s="24"/>
      <c r="AU11689" s="24"/>
    </row>
    <row r="11690">
      <c r="J11690" s="18"/>
      <c r="N11690" s="24"/>
      <c r="Q11690" s="24"/>
      <c r="T11690" s="24"/>
      <c r="W11690" s="24"/>
      <c r="Z11690" s="24"/>
      <c r="AC11690" s="24"/>
      <c r="AI11690" s="24"/>
      <c r="AL11690" s="24"/>
      <c r="AO11690" s="24"/>
      <c r="AR11690" s="24"/>
      <c r="AU11690" s="24"/>
    </row>
    <row r="11691">
      <c r="J11691" s="18"/>
      <c r="N11691" s="24"/>
      <c r="Q11691" s="24"/>
      <c r="T11691" s="24"/>
      <c r="W11691" s="24"/>
      <c r="Z11691" s="24"/>
      <c r="AC11691" s="24"/>
      <c r="AI11691" s="24"/>
      <c r="AL11691" s="24"/>
      <c r="AO11691" s="24"/>
      <c r="AR11691" s="24"/>
      <c r="AU11691" s="24"/>
    </row>
    <row r="11692">
      <c r="J11692" s="18"/>
      <c r="N11692" s="24"/>
      <c r="Q11692" s="24"/>
      <c r="T11692" s="24"/>
      <c r="W11692" s="24"/>
      <c r="Z11692" s="24"/>
      <c r="AC11692" s="24"/>
      <c r="AI11692" s="24"/>
      <c r="AL11692" s="24"/>
      <c r="AO11692" s="24"/>
      <c r="AR11692" s="24"/>
      <c r="AU11692" s="24"/>
    </row>
    <row r="11693">
      <c r="J11693" s="18"/>
      <c r="N11693" s="24"/>
      <c r="Q11693" s="24"/>
      <c r="T11693" s="24"/>
      <c r="W11693" s="24"/>
      <c r="Z11693" s="24"/>
      <c r="AC11693" s="24"/>
      <c r="AI11693" s="24"/>
      <c r="AL11693" s="24"/>
      <c r="AO11693" s="24"/>
      <c r="AR11693" s="24"/>
      <c r="AU11693" s="24"/>
    </row>
    <row r="11694">
      <c r="J11694" s="18"/>
      <c r="N11694" s="24"/>
      <c r="Q11694" s="24"/>
      <c r="T11694" s="24"/>
      <c r="W11694" s="24"/>
      <c r="Z11694" s="24"/>
      <c r="AC11694" s="24"/>
      <c r="AI11694" s="24"/>
      <c r="AL11694" s="24"/>
      <c r="AO11694" s="24"/>
      <c r="AR11694" s="24"/>
      <c r="AU11694" s="24"/>
    </row>
    <row r="11695">
      <c r="J11695" s="18"/>
      <c r="N11695" s="24"/>
      <c r="Q11695" s="24"/>
      <c r="T11695" s="24"/>
      <c r="W11695" s="24"/>
      <c r="Z11695" s="24"/>
      <c r="AC11695" s="24"/>
      <c r="AI11695" s="24"/>
      <c r="AL11695" s="24"/>
      <c r="AO11695" s="24"/>
      <c r="AR11695" s="24"/>
      <c r="AU11695" s="24"/>
    </row>
    <row r="11696">
      <c r="J11696" s="18"/>
      <c r="N11696" s="24"/>
      <c r="Q11696" s="24"/>
      <c r="T11696" s="24"/>
      <c r="W11696" s="24"/>
      <c r="Z11696" s="24"/>
      <c r="AC11696" s="24"/>
      <c r="AI11696" s="24"/>
      <c r="AL11696" s="24"/>
      <c r="AO11696" s="24"/>
      <c r="AR11696" s="24"/>
      <c r="AU11696" s="24"/>
    </row>
    <row r="11697">
      <c r="J11697" s="18"/>
      <c r="N11697" s="24"/>
      <c r="Q11697" s="24"/>
      <c r="T11697" s="24"/>
      <c r="W11697" s="24"/>
      <c r="Z11697" s="24"/>
      <c r="AC11697" s="24"/>
      <c r="AI11697" s="24"/>
      <c r="AL11697" s="24"/>
      <c r="AO11697" s="24"/>
      <c r="AR11697" s="24"/>
      <c r="AU11697" s="24"/>
    </row>
    <row r="11698">
      <c r="J11698" s="18"/>
      <c r="N11698" s="24"/>
      <c r="Q11698" s="24"/>
      <c r="T11698" s="24"/>
      <c r="W11698" s="24"/>
      <c r="Z11698" s="24"/>
      <c r="AC11698" s="24"/>
      <c r="AI11698" s="24"/>
      <c r="AL11698" s="24"/>
      <c r="AO11698" s="24"/>
      <c r="AR11698" s="24"/>
      <c r="AU11698" s="24"/>
    </row>
    <row r="11699">
      <c r="J11699" s="18"/>
      <c r="N11699" s="24"/>
      <c r="Q11699" s="24"/>
      <c r="T11699" s="24"/>
      <c r="W11699" s="24"/>
      <c r="Z11699" s="24"/>
      <c r="AC11699" s="24"/>
      <c r="AI11699" s="24"/>
      <c r="AL11699" s="24"/>
      <c r="AO11699" s="24"/>
      <c r="AR11699" s="24"/>
      <c r="AU11699" s="24"/>
    </row>
    <row r="11700">
      <c r="J11700" s="18"/>
      <c r="N11700" s="24"/>
      <c r="Q11700" s="24"/>
      <c r="T11700" s="24"/>
      <c r="W11700" s="24"/>
      <c r="Z11700" s="24"/>
      <c r="AC11700" s="24"/>
      <c r="AI11700" s="24"/>
      <c r="AL11700" s="24"/>
      <c r="AO11700" s="24"/>
      <c r="AR11700" s="24"/>
      <c r="AU11700" s="24"/>
    </row>
    <row r="11701">
      <c r="J11701" s="18"/>
      <c r="N11701" s="24"/>
      <c r="Q11701" s="24"/>
      <c r="T11701" s="24"/>
      <c r="W11701" s="24"/>
      <c r="Z11701" s="24"/>
      <c r="AC11701" s="24"/>
      <c r="AI11701" s="24"/>
      <c r="AL11701" s="24"/>
      <c r="AO11701" s="24"/>
      <c r="AR11701" s="24"/>
      <c r="AU11701" s="24"/>
    </row>
    <row r="11702">
      <c r="J11702" s="18"/>
      <c r="N11702" s="24"/>
      <c r="Q11702" s="24"/>
      <c r="T11702" s="24"/>
      <c r="W11702" s="24"/>
      <c r="Z11702" s="24"/>
      <c r="AC11702" s="24"/>
      <c r="AI11702" s="24"/>
      <c r="AL11702" s="24"/>
      <c r="AO11702" s="24"/>
      <c r="AR11702" s="24"/>
      <c r="AU11702" s="24"/>
    </row>
    <row r="11703">
      <c r="J11703" s="18"/>
      <c r="N11703" s="24"/>
      <c r="Q11703" s="24"/>
      <c r="T11703" s="24"/>
      <c r="W11703" s="24"/>
      <c r="Z11703" s="24"/>
      <c r="AC11703" s="24"/>
      <c r="AI11703" s="24"/>
      <c r="AL11703" s="24"/>
      <c r="AO11703" s="24"/>
      <c r="AR11703" s="24"/>
      <c r="AU11703" s="24"/>
    </row>
    <row r="11704">
      <c r="J11704" s="18"/>
      <c r="N11704" s="24"/>
      <c r="Q11704" s="24"/>
      <c r="T11704" s="24"/>
      <c r="W11704" s="24"/>
      <c r="Z11704" s="24"/>
      <c r="AC11704" s="24"/>
      <c r="AI11704" s="24"/>
      <c r="AL11704" s="24"/>
      <c r="AO11704" s="24"/>
      <c r="AR11704" s="24"/>
      <c r="AU11704" s="24"/>
    </row>
    <row r="11705">
      <c r="J11705" s="18"/>
      <c r="N11705" s="24"/>
      <c r="Q11705" s="24"/>
      <c r="T11705" s="24"/>
      <c r="W11705" s="24"/>
      <c r="Z11705" s="24"/>
      <c r="AC11705" s="24"/>
      <c r="AI11705" s="24"/>
      <c r="AL11705" s="24"/>
      <c r="AO11705" s="24"/>
      <c r="AR11705" s="24"/>
      <c r="AU11705" s="24"/>
    </row>
    <row r="11706">
      <c r="J11706" s="18"/>
      <c r="N11706" s="24"/>
      <c r="Q11706" s="24"/>
      <c r="T11706" s="24"/>
      <c r="W11706" s="24"/>
      <c r="Z11706" s="24"/>
      <c r="AC11706" s="24"/>
      <c r="AI11706" s="24"/>
      <c r="AL11706" s="24"/>
      <c r="AO11706" s="24"/>
      <c r="AR11706" s="24"/>
      <c r="AU11706" s="24"/>
    </row>
    <row r="11707">
      <c r="J11707" s="18"/>
      <c r="N11707" s="24"/>
      <c r="Q11707" s="24"/>
      <c r="T11707" s="24"/>
      <c r="W11707" s="24"/>
      <c r="Z11707" s="24"/>
      <c r="AC11707" s="24"/>
      <c r="AI11707" s="24"/>
      <c r="AL11707" s="24"/>
      <c r="AO11707" s="24"/>
      <c r="AR11707" s="24"/>
      <c r="AU11707" s="24"/>
    </row>
    <row r="11708">
      <c r="J11708" s="18"/>
      <c r="N11708" s="24"/>
      <c r="Q11708" s="24"/>
      <c r="T11708" s="24"/>
      <c r="W11708" s="24"/>
      <c r="Z11708" s="24"/>
      <c r="AC11708" s="24"/>
      <c r="AI11708" s="24"/>
      <c r="AL11708" s="24"/>
      <c r="AO11708" s="24"/>
      <c r="AR11708" s="24"/>
      <c r="AU11708" s="24"/>
    </row>
    <row r="11709">
      <c r="J11709" s="18"/>
      <c r="N11709" s="24"/>
      <c r="Q11709" s="24"/>
      <c r="T11709" s="24"/>
      <c r="W11709" s="24"/>
      <c r="Z11709" s="24"/>
      <c r="AC11709" s="24"/>
      <c r="AI11709" s="24"/>
      <c r="AL11709" s="24"/>
      <c r="AO11709" s="24"/>
      <c r="AR11709" s="24"/>
      <c r="AU11709" s="24"/>
    </row>
    <row r="11710">
      <c r="J11710" s="18"/>
      <c r="N11710" s="24"/>
      <c r="Q11710" s="24"/>
      <c r="T11710" s="24"/>
      <c r="W11710" s="24"/>
      <c r="Z11710" s="24"/>
      <c r="AC11710" s="24"/>
      <c r="AI11710" s="24"/>
      <c r="AL11710" s="24"/>
      <c r="AO11710" s="24"/>
      <c r="AR11710" s="24"/>
      <c r="AU11710" s="24"/>
    </row>
    <row r="11711">
      <c r="J11711" s="18"/>
      <c r="N11711" s="24"/>
      <c r="Q11711" s="24"/>
      <c r="T11711" s="24"/>
      <c r="W11711" s="24"/>
      <c r="Z11711" s="24"/>
      <c r="AC11711" s="24"/>
      <c r="AI11711" s="24"/>
      <c r="AL11711" s="24"/>
      <c r="AO11711" s="24"/>
      <c r="AR11711" s="24"/>
      <c r="AU11711" s="24"/>
    </row>
    <row r="11712">
      <c r="J11712" s="18"/>
      <c r="N11712" s="24"/>
      <c r="Q11712" s="24"/>
      <c r="T11712" s="24"/>
      <c r="W11712" s="24"/>
      <c r="Z11712" s="24"/>
      <c r="AC11712" s="24"/>
      <c r="AI11712" s="24"/>
      <c r="AL11712" s="24"/>
      <c r="AO11712" s="24"/>
      <c r="AR11712" s="24"/>
      <c r="AU11712" s="24"/>
    </row>
    <row r="11713">
      <c r="J11713" s="18"/>
      <c r="N11713" s="24"/>
      <c r="Q11713" s="24"/>
      <c r="T11713" s="24"/>
      <c r="W11713" s="24"/>
      <c r="Z11713" s="24"/>
      <c r="AC11713" s="24"/>
      <c r="AI11713" s="24"/>
      <c r="AL11713" s="24"/>
      <c r="AO11713" s="24"/>
      <c r="AR11713" s="24"/>
      <c r="AU11713" s="24"/>
    </row>
    <row r="11714">
      <c r="J11714" s="18"/>
      <c r="N11714" s="24"/>
      <c r="Q11714" s="24"/>
      <c r="T11714" s="24"/>
      <c r="W11714" s="24"/>
      <c r="Z11714" s="24"/>
      <c r="AC11714" s="24"/>
      <c r="AI11714" s="24"/>
      <c r="AL11714" s="24"/>
      <c r="AO11714" s="24"/>
      <c r="AR11714" s="24"/>
      <c r="AU11714" s="24"/>
    </row>
    <row r="11715">
      <c r="J11715" s="18"/>
      <c r="N11715" s="24"/>
      <c r="Q11715" s="24"/>
      <c r="T11715" s="24"/>
      <c r="W11715" s="24"/>
      <c r="Z11715" s="24"/>
      <c r="AC11715" s="24"/>
      <c r="AI11715" s="24"/>
      <c r="AL11715" s="24"/>
      <c r="AO11715" s="24"/>
      <c r="AR11715" s="24"/>
      <c r="AU11715" s="24"/>
    </row>
    <row r="11716">
      <c r="J11716" s="18"/>
      <c r="N11716" s="24"/>
      <c r="Q11716" s="24"/>
      <c r="T11716" s="24"/>
      <c r="W11716" s="24"/>
      <c r="Z11716" s="24"/>
      <c r="AC11716" s="24"/>
      <c r="AI11716" s="24"/>
      <c r="AL11716" s="24"/>
      <c r="AO11716" s="24"/>
      <c r="AR11716" s="24"/>
      <c r="AU11716" s="24"/>
    </row>
    <row r="11717">
      <c r="J11717" s="18"/>
      <c r="N11717" s="24"/>
      <c r="Q11717" s="24"/>
      <c r="T11717" s="24"/>
      <c r="W11717" s="24"/>
      <c r="Z11717" s="24"/>
      <c r="AC11717" s="24"/>
      <c r="AI11717" s="24"/>
      <c r="AL11717" s="24"/>
      <c r="AO11717" s="24"/>
      <c r="AR11717" s="24"/>
      <c r="AU11717" s="24"/>
    </row>
    <row r="11718">
      <c r="J11718" s="18"/>
      <c r="N11718" s="24"/>
      <c r="Q11718" s="24"/>
      <c r="T11718" s="24"/>
      <c r="W11718" s="24"/>
      <c r="Z11718" s="24"/>
      <c r="AC11718" s="24"/>
      <c r="AI11718" s="24"/>
      <c r="AL11718" s="24"/>
      <c r="AO11718" s="24"/>
      <c r="AR11718" s="24"/>
      <c r="AU11718" s="24"/>
    </row>
    <row r="11719">
      <c r="J11719" s="18"/>
      <c r="N11719" s="24"/>
      <c r="Q11719" s="24"/>
      <c r="T11719" s="24"/>
      <c r="W11719" s="24"/>
      <c r="Z11719" s="24"/>
      <c r="AC11719" s="24"/>
      <c r="AI11719" s="24"/>
      <c r="AL11719" s="24"/>
      <c r="AO11719" s="24"/>
      <c r="AR11719" s="24"/>
      <c r="AU11719" s="24"/>
    </row>
    <row r="11720">
      <c r="J11720" s="18"/>
      <c r="N11720" s="24"/>
      <c r="Q11720" s="24"/>
      <c r="T11720" s="24"/>
      <c r="W11720" s="24"/>
      <c r="Z11720" s="24"/>
      <c r="AC11720" s="24"/>
      <c r="AI11720" s="24"/>
      <c r="AL11720" s="24"/>
      <c r="AO11720" s="24"/>
      <c r="AR11720" s="24"/>
      <c r="AU11720" s="24"/>
    </row>
    <row r="11721">
      <c r="J11721" s="18"/>
      <c r="N11721" s="24"/>
      <c r="Q11721" s="24"/>
      <c r="T11721" s="24"/>
      <c r="W11721" s="24"/>
      <c r="Z11721" s="24"/>
      <c r="AC11721" s="24"/>
      <c r="AI11721" s="24"/>
      <c r="AL11721" s="24"/>
      <c r="AO11721" s="24"/>
      <c r="AR11721" s="24"/>
      <c r="AU11721" s="24"/>
    </row>
    <row r="11722">
      <c r="J11722" s="18"/>
      <c r="N11722" s="24"/>
      <c r="Q11722" s="24"/>
      <c r="T11722" s="24"/>
      <c r="W11722" s="24"/>
      <c r="Z11722" s="24"/>
      <c r="AC11722" s="24"/>
      <c r="AI11722" s="24"/>
      <c r="AL11722" s="24"/>
      <c r="AO11722" s="24"/>
      <c r="AR11722" s="24"/>
      <c r="AU11722" s="24"/>
    </row>
    <row r="11723">
      <c r="J11723" s="18"/>
      <c r="N11723" s="24"/>
      <c r="Q11723" s="24"/>
      <c r="T11723" s="24"/>
      <c r="W11723" s="24"/>
      <c r="Z11723" s="24"/>
      <c r="AC11723" s="24"/>
      <c r="AI11723" s="24"/>
      <c r="AL11723" s="24"/>
      <c r="AO11723" s="24"/>
      <c r="AR11723" s="24"/>
      <c r="AU11723" s="24"/>
    </row>
    <row r="11724">
      <c r="J11724" s="18"/>
      <c r="N11724" s="24"/>
      <c r="Q11724" s="24"/>
      <c r="T11724" s="24"/>
      <c r="W11724" s="24"/>
      <c r="Z11724" s="24"/>
      <c r="AC11724" s="24"/>
      <c r="AI11724" s="24"/>
      <c r="AL11724" s="24"/>
      <c r="AO11724" s="24"/>
      <c r="AR11724" s="24"/>
      <c r="AU11724" s="24"/>
    </row>
    <row r="11725">
      <c r="J11725" s="18"/>
      <c r="N11725" s="24"/>
      <c r="Q11725" s="24"/>
      <c r="T11725" s="24"/>
      <c r="W11725" s="24"/>
      <c r="Z11725" s="24"/>
      <c r="AC11725" s="24"/>
      <c r="AI11725" s="24"/>
      <c r="AL11725" s="24"/>
      <c r="AO11725" s="24"/>
      <c r="AR11725" s="24"/>
      <c r="AU11725" s="24"/>
    </row>
    <row r="11726">
      <c r="J11726" s="18"/>
      <c r="N11726" s="24"/>
      <c r="Q11726" s="24"/>
      <c r="T11726" s="24"/>
      <c r="W11726" s="24"/>
      <c r="Z11726" s="24"/>
      <c r="AC11726" s="24"/>
      <c r="AI11726" s="24"/>
      <c r="AL11726" s="24"/>
      <c r="AO11726" s="24"/>
      <c r="AR11726" s="24"/>
      <c r="AU11726" s="24"/>
    </row>
    <row r="11727">
      <c r="J11727" s="18"/>
      <c r="N11727" s="24"/>
      <c r="Q11727" s="24"/>
      <c r="T11727" s="24"/>
      <c r="W11727" s="24"/>
      <c r="Z11727" s="24"/>
      <c r="AC11727" s="24"/>
      <c r="AI11727" s="24"/>
      <c r="AL11727" s="24"/>
      <c r="AO11727" s="24"/>
      <c r="AR11727" s="24"/>
      <c r="AU11727" s="24"/>
    </row>
    <row r="11728">
      <c r="J11728" s="18"/>
      <c r="N11728" s="24"/>
      <c r="Q11728" s="24"/>
      <c r="T11728" s="24"/>
      <c r="W11728" s="24"/>
      <c r="Z11728" s="24"/>
      <c r="AC11728" s="24"/>
      <c r="AI11728" s="24"/>
      <c r="AL11728" s="24"/>
      <c r="AO11728" s="24"/>
      <c r="AR11728" s="24"/>
      <c r="AU11728" s="24"/>
    </row>
    <row r="11729">
      <c r="J11729" s="18"/>
      <c r="N11729" s="24"/>
      <c r="Q11729" s="24"/>
      <c r="T11729" s="24"/>
      <c r="W11729" s="24"/>
      <c r="Z11729" s="24"/>
      <c r="AC11729" s="24"/>
      <c r="AI11729" s="24"/>
      <c r="AL11729" s="24"/>
      <c r="AO11729" s="24"/>
      <c r="AR11729" s="24"/>
      <c r="AU11729" s="24"/>
    </row>
    <row r="11730">
      <c r="J11730" s="18"/>
      <c r="N11730" s="24"/>
      <c r="Q11730" s="24"/>
      <c r="T11730" s="24"/>
      <c r="W11730" s="24"/>
      <c r="Z11730" s="24"/>
      <c r="AC11730" s="24"/>
      <c r="AI11730" s="24"/>
      <c r="AL11730" s="24"/>
      <c r="AO11730" s="24"/>
      <c r="AR11730" s="24"/>
      <c r="AU11730" s="24"/>
    </row>
    <row r="11731">
      <c r="J11731" s="18"/>
      <c r="N11731" s="24"/>
      <c r="Q11731" s="24"/>
      <c r="T11731" s="24"/>
      <c r="W11731" s="24"/>
      <c r="Z11731" s="24"/>
      <c r="AC11731" s="24"/>
      <c r="AI11731" s="24"/>
      <c r="AL11731" s="24"/>
      <c r="AO11731" s="24"/>
      <c r="AR11731" s="24"/>
      <c r="AU11731" s="24"/>
    </row>
    <row r="11732">
      <c r="J11732" s="18"/>
      <c r="N11732" s="24"/>
      <c r="Q11732" s="24"/>
      <c r="T11732" s="24"/>
      <c r="W11732" s="24"/>
      <c r="Z11732" s="24"/>
      <c r="AC11732" s="24"/>
      <c r="AI11732" s="24"/>
      <c r="AL11732" s="24"/>
      <c r="AO11732" s="24"/>
      <c r="AR11732" s="24"/>
      <c r="AU11732" s="24"/>
    </row>
    <row r="11733">
      <c r="J11733" s="18"/>
      <c r="N11733" s="24"/>
      <c r="Q11733" s="24"/>
      <c r="T11733" s="24"/>
      <c r="W11733" s="24"/>
      <c r="Z11733" s="24"/>
      <c r="AC11733" s="24"/>
      <c r="AI11733" s="24"/>
      <c r="AL11733" s="24"/>
      <c r="AO11733" s="24"/>
      <c r="AR11733" s="24"/>
      <c r="AU11733" s="24"/>
    </row>
    <row r="11734">
      <c r="J11734" s="18"/>
      <c r="N11734" s="24"/>
      <c r="Q11734" s="24"/>
      <c r="T11734" s="24"/>
      <c r="W11734" s="24"/>
      <c r="Z11734" s="24"/>
      <c r="AC11734" s="24"/>
      <c r="AI11734" s="24"/>
      <c r="AL11734" s="24"/>
      <c r="AO11734" s="24"/>
      <c r="AR11734" s="24"/>
      <c r="AU11734" s="24"/>
    </row>
    <row r="11735">
      <c r="J11735" s="18"/>
      <c r="N11735" s="24"/>
      <c r="Q11735" s="24"/>
      <c r="T11735" s="24"/>
      <c r="W11735" s="24"/>
      <c r="Z11735" s="24"/>
      <c r="AC11735" s="24"/>
      <c r="AI11735" s="24"/>
      <c r="AL11735" s="24"/>
      <c r="AO11735" s="24"/>
      <c r="AR11735" s="24"/>
      <c r="AU11735" s="24"/>
    </row>
    <row r="11736">
      <c r="J11736" s="18"/>
      <c r="N11736" s="24"/>
      <c r="Q11736" s="24"/>
      <c r="T11736" s="24"/>
      <c r="W11736" s="24"/>
      <c r="Z11736" s="24"/>
      <c r="AC11736" s="24"/>
      <c r="AI11736" s="24"/>
      <c r="AL11736" s="24"/>
      <c r="AO11736" s="24"/>
      <c r="AR11736" s="24"/>
      <c r="AU11736" s="24"/>
    </row>
    <row r="11737">
      <c r="J11737" s="18"/>
      <c r="N11737" s="24"/>
      <c r="Q11737" s="24"/>
      <c r="T11737" s="24"/>
      <c r="W11737" s="24"/>
      <c r="Z11737" s="24"/>
      <c r="AC11737" s="24"/>
      <c r="AI11737" s="24"/>
      <c r="AL11737" s="24"/>
      <c r="AO11737" s="24"/>
      <c r="AR11737" s="24"/>
      <c r="AU11737" s="24"/>
    </row>
    <row r="11738">
      <c r="J11738" s="18"/>
      <c r="N11738" s="24"/>
      <c r="Q11738" s="24"/>
      <c r="T11738" s="24"/>
      <c r="W11738" s="24"/>
      <c r="Z11738" s="24"/>
      <c r="AC11738" s="24"/>
      <c r="AI11738" s="24"/>
      <c r="AL11738" s="24"/>
      <c r="AO11738" s="24"/>
      <c r="AR11738" s="24"/>
      <c r="AU11738" s="24"/>
    </row>
    <row r="11739">
      <c r="J11739" s="18"/>
      <c r="N11739" s="24"/>
      <c r="Q11739" s="24"/>
      <c r="T11739" s="24"/>
      <c r="W11739" s="24"/>
      <c r="Z11739" s="24"/>
      <c r="AC11739" s="24"/>
      <c r="AI11739" s="24"/>
      <c r="AL11739" s="24"/>
      <c r="AO11739" s="24"/>
      <c r="AR11739" s="24"/>
      <c r="AU11739" s="24"/>
    </row>
    <row r="11740">
      <c r="J11740" s="18"/>
      <c r="N11740" s="24"/>
      <c r="Q11740" s="24"/>
      <c r="T11740" s="24"/>
      <c r="W11740" s="24"/>
      <c r="Z11740" s="24"/>
      <c r="AC11740" s="24"/>
      <c r="AI11740" s="24"/>
      <c r="AL11740" s="24"/>
      <c r="AO11740" s="24"/>
      <c r="AR11740" s="24"/>
      <c r="AU11740" s="24"/>
    </row>
    <row r="11741">
      <c r="J11741" s="18"/>
      <c r="N11741" s="24"/>
      <c r="Q11741" s="24"/>
      <c r="T11741" s="24"/>
      <c r="W11741" s="24"/>
      <c r="Z11741" s="24"/>
      <c r="AC11741" s="24"/>
      <c r="AI11741" s="24"/>
      <c r="AL11741" s="24"/>
      <c r="AO11741" s="24"/>
      <c r="AR11741" s="24"/>
      <c r="AU11741" s="24"/>
    </row>
    <row r="11742">
      <c r="J11742" s="18"/>
      <c r="N11742" s="24"/>
      <c r="Q11742" s="24"/>
      <c r="T11742" s="24"/>
      <c r="W11742" s="24"/>
      <c r="Z11742" s="24"/>
      <c r="AC11742" s="24"/>
      <c r="AI11742" s="24"/>
      <c r="AL11742" s="24"/>
      <c r="AO11742" s="24"/>
      <c r="AR11742" s="24"/>
      <c r="AU11742" s="24"/>
    </row>
    <row r="11743">
      <c r="J11743" s="18"/>
      <c r="N11743" s="24"/>
      <c r="Q11743" s="24"/>
      <c r="T11743" s="24"/>
      <c r="W11743" s="24"/>
      <c r="Z11743" s="24"/>
      <c r="AC11743" s="24"/>
      <c r="AI11743" s="24"/>
      <c r="AL11743" s="24"/>
      <c r="AO11743" s="24"/>
      <c r="AR11743" s="24"/>
      <c r="AU11743" s="24"/>
    </row>
    <row r="11744">
      <c r="J11744" s="18"/>
      <c r="N11744" s="24"/>
      <c r="Q11744" s="24"/>
      <c r="T11744" s="24"/>
      <c r="W11744" s="24"/>
      <c r="Z11744" s="24"/>
      <c r="AC11744" s="24"/>
      <c r="AI11744" s="24"/>
      <c r="AL11744" s="24"/>
      <c r="AO11744" s="24"/>
      <c r="AR11744" s="24"/>
      <c r="AU11744" s="24"/>
    </row>
    <row r="11745">
      <c r="J11745" s="18"/>
      <c r="N11745" s="24"/>
      <c r="Q11745" s="24"/>
      <c r="T11745" s="24"/>
      <c r="W11745" s="24"/>
      <c r="Z11745" s="24"/>
      <c r="AC11745" s="24"/>
      <c r="AI11745" s="24"/>
      <c r="AL11745" s="24"/>
      <c r="AO11745" s="24"/>
      <c r="AR11745" s="24"/>
      <c r="AU11745" s="24"/>
    </row>
    <row r="11746">
      <c r="J11746" s="18"/>
      <c r="N11746" s="24"/>
      <c r="Q11746" s="24"/>
      <c r="T11746" s="24"/>
      <c r="W11746" s="24"/>
      <c r="Z11746" s="24"/>
      <c r="AC11746" s="24"/>
      <c r="AI11746" s="24"/>
      <c r="AL11746" s="24"/>
      <c r="AO11746" s="24"/>
      <c r="AR11746" s="24"/>
      <c r="AU11746" s="24"/>
    </row>
    <row r="11747">
      <c r="J11747" s="18"/>
      <c r="N11747" s="24"/>
      <c r="Q11747" s="24"/>
      <c r="T11747" s="24"/>
      <c r="W11747" s="24"/>
      <c r="Z11747" s="24"/>
      <c r="AC11747" s="24"/>
      <c r="AI11747" s="24"/>
      <c r="AL11747" s="24"/>
      <c r="AO11747" s="24"/>
      <c r="AR11747" s="24"/>
      <c r="AU11747" s="24"/>
    </row>
    <row r="11748">
      <c r="J11748" s="18"/>
      <c r="N11748" s="24"/>
      <c r="Q11748" s="24"/>
      <c r="T11748" s="24"/>
      <c r="W11748" s="24"/>
      <c r="Z11748" s="24"/>
      <c r="AC11748" s="24"/>
      <c r="AI11748" s="24"/>
      <c r="AL11748" s="24"/>
      <c r="AO11748" s="24"/>
      <c r="AR11748" s="24"/>
      <c r="AU11748" s="24"/>
    </row>
    <row r="11749">
      <c r="J11749" s="18"/>
      <c r="N11749" s="24"/>
      <c r="Q11749" s="24"/>
      <c r="T11749" s="24"/>
      <c r="W11749" s="24"/>
      <c r="Z11749" s="24"/>
      <c r="AC11749" s="24"/>
      <c r="AI11749" s="24"/>
      <c r="AL11749" s="24"/>
      <c r="AO11749" s="24"/>
      <c r="AR11749" s="24"/>
      <c r="AU11749" s="24"/>
    </row>
    <row r="11750">
      <c r="J11750" s="18"/>
      <c r="N11750" s="24"/>
      <c r="Q11750" s="24"/>
      <c r="T11750" s="24"/>
      <c r="W11750" s="24"/>
      <c r="Z11750" s="24"/>
      <c r="AC11750" s="24"/>
      <c r="AI11750" s="24"/>
      <c r="AL11750" s="24"/>
      <c r="AO11750" s="24"/>
      <c r="AR11750" s="24"/>
      <c r="AU11750" s="24"/>
    </row>
    <row r="11751">
      <c r="J11751" s="18"/>
      <c r="N11751" s="24"/>
      <c r="Q11751" s="24"/>
      <c r="T11751" s="24"/>
      <c r="W11751" s="24"/>
      <c r="Z11751" s="24"/>
      <c r="AC11751" s="24"/>
      <c r="AI11751" s="24"/>
      <c r="AL11751" s="24"/>
      <c r="AO11751" s="24"/>
      <c r="AR11751" s="24"/>
      <c r="AU11751" s="24"/>
    </row>
    <row r="11752">
      <c r="J11752" s="18"/>
      <c r="N11752" s="24"/>
      <c r="Q11752" s="24"/>
      <c r="T11752" s="24"/>
      <c r="W11752" s="24"/>
      <c r="Z11752" s="24"/>
      <c r="AC11752" s="24"/>
      <c r="AI11752" s="24"/>
      <c r="AL11752" s="24"/>
      <c r="AO11752" s="24"/>
      <c r="AR11752" s="24"/>
      <c r="AU11752" s="24"/>
    </row>
    <row r="11753">
      <c r="J11753" s="18"/>
      <c r="N11753" s="24"/>
      <c r="Q11753" s="24"/>
      <c r="T11753" s="24"/>
      <c r="W11753" s="24"/>
      <c r="Z11753" s="24"/>
      <c r="AC11753" s="24"/>
      <c r="AI11753" s="24"/>
      <c r="AL11753" s="24"/>
      <c r="AO11753" s="24"/>
      <c r="AR11753" s="24"/>
      <c r="AU11753" s="24"/>
    </row>
    <row r="11754">
      <c r="J11754" s="18"/>
      <c r="N11754" s="24"/>
      <c r="Q11754" s="24"/>
      <c r="T11754" s="24"/>
      <c r="W11754" s="24"/>
      <c r="Z11754" s="24"/>
      <c r="AC11754" s="24"/>
      <c r="AI11754" s="24"/>
      <c r="AL11754" s="24"/>
      <c r="AO11754" s="24"/>
      <c r="AR11754" s="24"/>
      <c r="AU11754" s="24"/>
    </row>
    <row r="11755">
      <c r="J11755" s="18"/>
      <c r="N11755" s="24"/>
      <c r="Q11755" s="24"/>
      <c r="T11755" s="24"/>
      <c r="W11755" s="24"/>
      <c r="Z11755" s="24"/>
      <c r="AC11755" s="24"/>
      <c r="AI11755" s="24"/>
      <c r="AL11755" s="24"/>
      <c r="AO11755" s="24"/>
      <c r="AR11755" s="24"/>
      <c r="AU11755" s="24"/>
    </row>
    <row r="11756">
      <c r="J11756" s="18"/>
      <c r="N11756" s="24"/>
      <c r="Q11756" s="24"/>
      <c r="T11756" s="24"/>
      <c r="W11756" s="24"/>
      <c r="Z11756" s="24"/>
      <c r="AC11756" s="24"/>
      <c r="AI11756" s="24"/>
      <c r="AL11756" s="24"/>
      <c r="AO11756" s="24"/>
      <c r="AR11756" s="24"/>
      <c r="AU11756" s="24"/>
    </row>
    <row r="11757">
      <c r="J11757" s="18"/>
      <c r="N11757" s="24"/>
      <c r="Q11757" s="24"/>
      <c r="T11757" s="24"/>
      <c r="W11757" s="24"/>
      <c r="Z11757" s="24"/>
      <c r="AC11757" s="24"/>
      <c r="AI11757" s="24"/>
      <c r="AL11757" s="24"/>
      <c r="AO11757" s="24"/>
      <c r="AR11757" s="24"/>
      <c r="AU11757" s="24"/>
    </row>
    <row r="11758">
      <c r="J11758" s="18"/>
      <c r="N11758" s="24"/>
      <c r="Q11758" s="24"/>
      <c r="T11758" s="24"/>
      <c r="W11758" s="24"/>
      <c r="Z11758" s="24"/>
      <c r="AC11758" s="24"/>
      <c r="AI11758" s="24"/>
      <c r="AL11758" s="24"/>
      <c r="AO11758" s="24"/>
      <c r="AR11758" s="24"/>
      <c r="AU11758" s="24"/>
    </row>
    <row r="11759">
      <c r="J11759" s="18"/>
      <c r="N11759" s="24"/>
      <c r="Q11759" s="24"/>
      <c r="T11759" s="24"/>
      <c r="W11759" s="24"/>
      <c r="Z11759" s="24"/>
      <c r="AC11759" s="24"/>
      <c r="AI11759" s="24"/>
      <c r="AL11759" s="24"/>
      <c r="AO11759" s="24"/>
      <c r="AR11759" s="24"/>
      <c r="AU11759" s="24"/>
    </row>
    <row r="11760">
      <c r="J11760" s="18"/>
      <c r="N11760" s="24"/>
      <c r="Q11760" s="24"/>
      <c r="T11760" s="24"/>
      <c r="W11760" s="24"/>
      <c r="Z11760" s="24"/>
      <c r="AC11760" s="24"/>
      <c r="AI11760" s="24"/>
      <c r="AL11760" s="24"/>
      <c r="AO11760" s="24"/>
      <c r="AR11760" s="24"/>
      <c r="AU11760" s="24"/>
    </row>
    <row r="11761">
      <c r="J11761" s="18"/>
      <c r="N11761" s="24"/>
      <c r="Q11761" s="24"/>
      <c r="T11761" s="24"/>
      <c r="W11761" s="24"/>
      <c r="Z11761" s="24"/>
      <c r="AC11761" s="24"/>
      <c r="AI11761" s="24"/>
      <c r="AL11761" s="24"/>
      <c r="AO11761" s="24"/>
      <c r="AR11761" s="24"/>
      <c r="AU11761" s="24"/>
    </row>
    <row r="11762">
      <c r="J11762" s="18"/>
      <c r="N11762" s="24"/>
      <c r="Q11762" s="24"/>
      <c r="T11762" s="24"/>
      <c r="W11762" s="24"/>
      <c r="Z11762" s="24"/>
      <c r="AC11762" s="24"/>
      <c r="AI11762" s="24"/>
      <c r="AL11762" s="24"/>
      <c r="AO11762" s="24"/>
      <c r="AR11762" s="24"/>
      <c r="AU11762" s="24"/>
    </row>
    <row r="11763">
      <c r="J11763" s="18"/>
      <c r="N11763" s="24"/>
      <c r="Q11763" s="24"/>
      <c r="T11763" s="24"/>
      <c r="W11763" s="24"/>
      <c r="Z11763" s="24"/>
      <c r="AC11763" s="24"/>
      <c r="AI11763" s="24"/>
      <c r="AL11763" s="24"/>
      <c r="AO11763" s="24"/>
      <c r="AR11763" s="24"/>
      <c r="AU11763" s="24"/>
    </row>
    <row r="11764">
      <c r="J11764" s="18"/>
      <c r="N11764" s="24"/>
      <c r="Q11764" s="24"/>
      <c r="T11764" s="24"/>
      <c r="W11764" s="24"/>
      <c r="Z11764" s="24"/>
      <c r="AC11764" s="24"/>
      <c r="AI11764" s="24"/>
      <c r="AL11764" s="24"/>
      <c r="AO11764" s="24"/>
      <c r="AR11764" s="24"/>
      <c r="AU11764" s="24"/>
    </row>
    <row r="11765">
      <c r="J11765" s="18"/>
      <c r="N11765" s="24"/>
      <c r="Q11765" s="24"/>
      <c r="T11765" s="24"/>
      <c r="W11765" s="24"/>
      <c r="Z11765" s="24"/>
      <c r="AC11765" s="24"/>
      <c r="AI11765" s="24"/>
      <c r="AL11765" s="24"/>
      <c r="AO11765" s="24"/>
      <c r="AR11765" s="24"/>
      <c r="AU11765" s="24"/>
    </row>
    <row r="11766">
      <c r="J11766" s="18"/>
      <c r="N11766" s="24"/>
      <c r="Q11766" s="24"/>
      <c r="T11766" s="24"/>
      <c r="W11766" s="24"/>
      <c r="Z11766" s="24"/>
      <c r="AC11766" s="24"/>
      <c r="AI11766" s="24"/>
      <c r="AL11766" s="24"/>
      <c r="AO11766" s="24"/>
      <c r="AR11766" s="24"/>
      <c r="AU11766" s="24"/>
    </row>
    <row r="11767">
      <c r="J11767" s="18"/>
      <c r="N11767" s="24"/>
      <c r="Q11767" s="24"/>
      <c r="T11767" s="24"/>
      <c r="W11767" s="24"/>
      <c r="Z11767" s="24"/>
      <c r="AC11767" s="24"/>
      <c r="AI11767" s="24"/>
      <c r="AL11767" s="24"/>
      <c r="AO11767" s="24"/>
      <c r="AR11767" s="24"/>
      <c r="AU11767" s="24"/>
    </row>
    <row r="11768">
      <c r="J11768" s="18"/>
      <c r="N11768" s="24"/>
      <c r="Q11768" s="24"/>
      <c r="T11768" s="24"/>
      <c r="W11768" s="24"/>
      <c r="Z11768" s="24"/>
      <c r="AC11768" s="24"/>
      <c r="AI11768" s="24"/>
      <c r="AL11768" s="24"/>
      <c r="AO11768" s="24"/>
      <c r="AR11768" s="24"/>
      <c r="AU11768" s="24"/>
    </row>
    <row r="11769">
      <c r="J11769" s="18"/>
      <c r="N11769" s="24"/>
      <c r="Q11769" s="24"/>
      <c r="T11769" s="24"/>
      <c r="W11769" s="24"/>
      <c r="Z11769" s="24"/>
      <c r="AC11769" s="24"/>
      <c r="AI11769" s="24"/>
      <c r="AL11769" s="24"/>
      <c r="AO11769" s="24"/>
      <c r="AR11769" s="24"/>
      <c r="AU11769" s="24"/>
    </row>
    <row r="11770">
      <c r="J11770" s="18"/>
      <c r="N11770" s="24"/>
      <c r="Q11770" s="24"/>
      <c r="T11770" s="24"/>
      <c r="W11770" s="24"/>
      <c r="Z11770" s="24"/>
      <c r="AC11770" s="24"/>
      <c r="AI11770" s="24"/>
      <c r="AL11770" s="24"/>
      <c r="AO11770" s="24"/>
      <c r="AR11770" s="24"/>
      <c r="AU11770" s="24"/>
    </row>
    <row r="11771">
      <c r="J11771" s="18"/>
      <c r="N11771" s="24"/>
      <c r="Q11771" s="24"/>
      <c r="T11771" s="24"/>
      <c r="W11771" s="24"/>
      <c r="Z11771" s="24"/>
      <c r="AC11771" s="24"/>
      <c r="AI11771" s="24"/>
      <c r="AL11771" s="24"/>
      <c r="AO11771" s="24"/>
      <c r="AR11771" s="24"/>
      <c r="AU11771" s="24"/>
    </row>
    <row r="11772">
      <c r="J11772" s="18"/>
      <c r="N11772" s="24"/>
      <c r="Q11772" s="24"/>
      <c r="T11772" s="24"/>
      <c r="W11772" s="24"/>
      <c r="Z11772" s="24"/>
      <c r="AC11772" s="24"/>
      <c r="AI11772" s="24"/>
      <c r="AL11772" s="24"/>
      <c r="AO11772" s="24"/>
      <c r="AR11772" s="24"/>
      <c r="AU11772" s="24"/>
    </row>
    <row r="11773">
      <c r="J11773" s="18"/>
      <c r="N11773" s="24"/>
      <c r="Q11773" s="24"/>
      <c r="T11773" s="24"/>
      <c r="W11773" s="24"/>
      <c r="Z11773" s="24"/>
      <c r="AC11773" s="24"/>
      <c r="AI11773" s="24"/>
      <c r="AL11773" s="24"/>
      <c r="AO11773" s="24"/>
      <c r="AR11773" s="24"/>
      <c r="AU11773" s="24"/>
    </row>
    <row r="11774">
      <c r="J11774" s="18"/>
      <c r="N11774" s="24"/>
      <c r="Q11774" s="24"/>
      <c r="T11774" s="24"/>
      <c r="W11774" s="24"/>
      <c r="Z11774" s="24"/>
      <c r="AC11774" s="24"/>
      <c r="AI11774" s="24"/>
      <c r="AL11774" s="24"/>
      <c r="AO11774" s="24"/>
      <c r="AR11774" s="24"/>
      <c r="AU11774" s="24"/>
    </row>
    <row r="11775">
      <c r="J11775" s="18"/>
      <c r="N11775" s="24"/>
      <c r="Q11775" s="24"/>
      <c r="T11775" s="24"/>
      <c r="W11775" s="24"/>
      <c r="Z11775" s="24"/>
      <c r="AC11775" s="24"/>
      <c r="AI11775" s="24"/>
      <c r="AL11775" s="24"/>
      <c r="AO11775" s="24"/>
      <c r="AR11775" s="24"/>
      <c r="AU11775" s="24"/>
    </row>
    <row r="11776">
      <c r="J11776" s="18"/>
      <c r="N11776" s="24"/>
      <c r="Q11776" s="24"/>
      <c r="T11776" s="24"/>
      <c r="W11776" s="24"/>
      <c r="Z11776" s="24"/>
      <c r="AC11776" s="24"/>
      <c r="AI11776" s="24"/>
      <c r="AL11776" s="24"/>
      <c r="AO11776" s="24"/>
      <c r="AR11776" s="24"/>
      <c r="AU11776" s="24"/>
    </row>
    <row r="11777">
      <c r="J11777" s="18"/>
      <c r="N11777" s="24"/>
      <c r="Q11777" s="24"/>
      <c r="T11777" s="24"/>
      <c r="W11777" s="24"/>
      <c r="Z11777" s="24"/>
      <c r="AC11777" s="24"/>
      <c r="AI11777" s="24"/>
      <c r="AL11777" s="24"/>
      <c r="AO11777" s="24"/>
      <c r="AR11777" s="24"/>
      <c r="AU11777" s="24"/>
    </row>
    <row r="11778">
      <c r="J11778" s="18"/>
      <c r="N11778" s="24"/>
      <c r="Q11778" s="24"/>
      <c r="T11778" s="24"/>
      <c r="W11778" s="24"/>
      <c r="Z11778" s="24"/>
      <c r="AC11778" s="24"/>
      <c r="AI11778" s="24"/>
      <c r="AL11778" s="24"/>
      <c r="AO11778" s="24"/>
      <c r="AR11778" s="24"/>
      <c r="AU11778" s="24"/>
    </row>
    <row r="11779">
      <c r="J11779" s="18"/>
      <c r="N11779" s="24"/>
      <c r="Q11779" s="24"/>
      <c r="T11779" s="24"/>
      <c r="W11779" s="24"/>
      <c r="Z11779" s="24"/>
      <c r="AC11779" s="24"/>
      <c r="AI11779" s="24"/>
      <c r="AL11779" s="24"/>
      <c r="AO11779" s="24"/>
      <c r="AR11779" s="24"/>
      <c r="AU11779" s="24"/>
    </row>
    <row r="11780">
      <c r="J11780" s="18"/>
      <c r="N11780" s="24"/>
      <c r="Q11780" s="24"/>
      <c r="T11780" s="24"/>
      <c r="W11780" s="24"/>
      <c r="Z11780" s="24"/>
      <c r="AC11780" s="24"/>
      <c r="AI11780" s="24"/>
      <c r="AL11780" s="24"/>
      <c r="AO11780" s="24"/>
      <c r="AR11780" s="24"/>
      <c r="AU11780" s="24"/>
    </row>
    <row r="11781">
      <c r="J11781" s="18"/>
      <c r="N11781" s="24"/>
      <c r="Q11781" s="24"/>
      <c r="T11781" s="24"/>
      <c r="W11781" s="24"/>
      <c r="Z11781" s="24"/>
      <c r="AC11781" s="24"/>
      <c r="AI11781" s="24"/>
      <c r="AL11781" s="24"/>
      <c r="AO11781" s="24"/>
      <c r="AR11781" s="24"/>
      <c r="AU11781" s="24"/>
    </row>
    <row r="11782">
      <c r="J11782" s="18"/>
      <c r="N11782" s="24"/>
      <c r="Q11782" s="24"/>
      <c r="T11782" s="24"/>
      <c r="W11782" s="24"/>
      <c r="Z11782" s="24"/>
      <c r="AC11782" s="24"/>
      <c r="AI11782" s="24"/>
      <c r="AL11782" s="24"/>
      <c r="AO11782" s="24"/>
      <c r="AR11782" s="24"/>
      <c r="AU11782" s="24"/>
    </row>
    <row r="11783">
      <c r="J11783" s="18"/>
      <c r="N11783" s="24"/>
      <c r="Q11783" s="24"/>
      <c r="T11783" s="24"/>
      <c r="W11783" s="24"/>
      <c r="Z11783" s="24"/>
      <c r="AC11783" s="24"/>
      <c r="AI11783" s="24"/>
      <c r="AL11783" s="24"/>
      <c r="AO11783" s="24"/>
      <c r="AR11783" s="24"/>
      <c r="AU11783" s="24"/>
    </row>
    <row r="11784">
      <c r="J11784" s="18"/>
      <c r="N11784" s="24"/>
      <c r="Q11784" s="24"/>
      <c r="T11784" s="24"/>
      <c r="W11784" s="24"/>
      <c r="Z11784" s="24"/>
      <c r="AC11784" s="24"/>
      <c r="AI11784" s="24"/>
      <c r="AL11784" s="24"/>
      <c r="AO11784" s="24"/>
      <c r="AR11784" s="24"/>
      <c r="AU11784" s="24"/>
    </row>
    <row r="11785">
      <c r="J11785" s="18"/>
      <c r="N11785" s="24"/>
      <c r="Q11785" s="24"/>
      <c r="T11785" s="24"/>
      <c r="W11785" s="24"/>
      <c r="Z11785" s="24"/>
      <c r="AC11785" s="24"/>
      <c r="AI11785" s="24"/>
      <c r="AL11785" s="24"/>
      <c r="AO11785" s="24"/>
      <c r="AR11785" s="24"/>
      <c r="AU11785" s="24"/>
    </row>
    <row r="11786">
      <c r="J11786" s="18"/>
      <c r="N11786" s="24"/>
      <c r="Q11786" s="24"/>
      <c r="T11786" s="24"/>
      <c r="W11786" s="24"/>
      <c r="Z11786" s="24"/>
      <c r="AC11786" s="24"/>
      <c r="AI11786" s="24"/>
      <c r="AL11786" s="24"/>
      <c r="AO11786" s="24"/>
      <c r="AR11786" s="24"/>
      <c r="AU11786" s="24"/>
    </row>
    <row r="11787">
      <c r="J11787" s="18"/>
      <c r="N11787" s="24"/>
      <c r="Q11787" s="24"/>
      <c r="T11787" s="24"/>
      <c r="W11787" s="24"/>
      <c r="Z11787" s="24"/>
      <c r="AC11787" s="24"/>
      <c r="AI11787" s="24"/>
      <c r="AL11787" s="24"/>
      <c r="AO11787" s="24"/>
      <c r="AR11787" s="24"/>
      <c r="AU11787" s="24"/>
    </row>
    <row r="11788">
      <c r="J11788" s="18"/>
      <c r="N11788" s="24"/>
      <c r="Q11788" s="24"/>
      <c r="T11788" s="24"/>
      <c r="W11788" s="24"/>
      <c r="Z11788" s="24"/>
      <c r="AC11788" s="24"/>
      <c r="AI11788" s="24"/>
      <c r="AL11788" s="24"/>
      <c r="AO11788" s="24"/>
      <c r="AR11788" s="24"/>
      <c r="AU11788" s="24"/>
    </row>
    <row r="11789">
      <c r="J11789" s="18"/>
      <c r="N11789" s="24"/>
      <c r="Q11789" s="24"/>
      <c r="T11789" s="24"/>
      <c r="W11789" s="24"/>
      <c r="Z11789" s="24"/>
      <c r="AC11789" s="24"/>
      <c r="AI11789" s="24"/>
      <c r="AL11789" s="24"/>
      <c r="AO11789" s="24"/>
      <c r="AR11789" s="24"/>
      <c r="AU11789" s="24"/>
    </row>
    <row r="11790">
      <c r="J11790" s="18"/>
      <c r="N11790" s="24"/>
      <c r="Q11790" s="24"/>
      <c r="T11790" s="24"/>
      <c r="W11790" s="24"/>
      <c r="Z11790" s="24"/>
      <c r="AC11790" s="24"/>
      <c r="AI11790" s="24"/>
      <c r="AL11790" s="24"/>
      <c r="AO11790" s="24"/>
      <c r="AR11790" s="24"/>
      <c r="AU11790" s="24"/>
    </row>
    <row r="11791">
      <c r="J11791" s="18"/>
      <c r="N11791" s="24"/>
      <c r="Q11791" s="24"/>
      <c r="T11791" s="24"/>
      <c r="W11791" s="24"/>
      <c r="Z11791" s="24"/>
      <c r="AC11791" s="24"/>
      <c r="AI11791" s="24"/>
      <c r="AL11791" s="24"/>
      <c r="AO11791" s="24"/>
      <c r="AR11791" s="24"/>
      <c r="AU11791" s="24"/>
    </row>
    <row r="11792">
      <c r="J11792" s="18"/>
      <c r="N11792" s="24"/>
      <c r="Q11792" s="24"/>
      <c r="T11792" s="24"/>
      <c r="W11792" s="24"/>
      <c r="Z11792" s="24"/>
      <c r="AC11792" s="24"/>
      <c r="AI11792" s="24"/>
      <c r="AL11792" s="24"/>
      <c r="AO11792" s="24"/>
      <c r="AR11792" s="24"/>
      <c r="AU11792" s="24"/>
    </row>
    <row r="11793">
      <c r="J11793" s="18"/>
      <c r="N11793" s="24"/>
      <c r="Q11793" s="24"/>
      <c r="T11793" s="24"/>
      <c r="W11793" s="24"/>
      <c r="Z11793" s="24"/>
      <c r="AC11793" s="24"/>
      <c r="AI11793" s="24"/>
      <c r="AL11793" s="24"/>
      <c r="AO11793" s="24"/>
      <c r="AR11793" s="24"/>
      <c r="AU11793" s="24"/>
    </row>
    <row r="11794">
      <c r="J11794" s="18"/>
      <c r="N11794" s="24"/>
      <c r="Q11794" s="24"/>
      <c r="T11794" s="24"/>
      <c r="W11794" s="24"/>
      <c r="Z11794" s="24"/>
      <c r="AC11794" s="24"/>
      <c r="AI11794" s="24"/>
      <c r="AL11794" s="24"/>
      <c r="AO11794" s="24"/>
      <c r="AR11794" s="24"/>
      <c r="AU11794" s="24"/>
    </row>
    <row r="11795">
      <c r="J11795" s="18"/>
      <c r="N11795" s="24"/>
      <c r="Q11795" s="24"/>
      <c r="T11795" s="24"/>
      <c r="W11795" s="24"/>
      <c r="Z11795" s="24"/>
      <c r="AC11795" s="24"/>
      <c r="AI11795" s="24"/>
      <c r="AL11795" s="24"/>
      <c r="AO11795" s="24"/>
      <c r="AR11795" s="24"/>
      <c r="AU11795" s="24"/>
    </row>
    <row r="11796">
      <c r="J11796" s="18"/>
      <c r="N11796" s="24"/>
      <c r="Q11796" s="24"/>
      <c r="T11796" s="24"/>
      <c r="W11796" s="24"/>
      <c r="Z11796" s="24"/>
      <c r="AC11796" s="24"/>
      <c r="AI11796" s="24"/>
      <c r="AL11796" s="24"/>
      <c r="AO11796" s="24"/>
      <c r="AR11796" s="24"/>
      <c r="AU11796" s="24"/>
    </row>
    <row r="11797">
      <c r="J11797" s="18"/>
      <c r="N11797" s="24"/>
      <c r="Q11797" s="24"/>
      <c r="T11797" s="24"/>
      <c r="W11797" s="24"/>
      <c r="Z11797" s="24"/>
      <c r="AC11797" s="24"/>
      <c r="AI11797" s="24"/>
      <c r="AL11797" s="24"/>
      <c r="AO11797" s="24"/>
      <c r="AR11797" s="24"/>
      <c r="AU11797" s="24"/>
    </row>
    <row r="11798">
      <c r="J11798" s="18"/>
      <c r="N11798" s="24"/>
      <c r="Q11798" s="24"/>
      <c r="T11798" s="24"/>
      <c r="W11798" s="24"/>
      <c r="Z11798" s="24"/>
      <c r="AC11798" s="24"/>
      <c r="AI11798" s="24"/>
      <c r="AL11798" s="24"/>
      <c r="AO11798" s="24"/>
      <c r="AR11798" s="24"/>
      <c r="AU11798" s="24"/>
    </row>
    <row r="11799">
      <c r="J11799" s="18"/>
      <c r="N11799" s="24"/>
      <c r="Q11799" s="24"/>
      <c r="T11799" s="24"/>
      <c r="W11799" s="24"/>
      <c r="Z11799" s="24"/>
      <c r="AC11799" s="24"/>
      <c r="AI11799" s="24"/>
      <c r="AL11799" s="24"/>
      <c r="AO11799" s="24"/>
      <c r="AR11799" s="24"/>
      <c r="AU11799" s="24"/>
    </row>
    <row r="11800">
      <c r="J11800" s="18"/>
      <c r="N11800" s="24"/>
      <c r="Q11800" s="24"/>
      <c r="T11800" s="24"/>
      <c r="W11800" s="24"/>
      <c r="Z11800" s="24"/>
      <c r="AC11800" s="24"/>
      <c r="AI11800" s="24"/>
      <c r="AL11800" s="24"/>
      <c r="AO11800" s="24"/>
      <c r="AR11800" s="24"/>
      <c r="AU11800" s="24"/>
    </row>
    <row r="11801">
      <c r="J11801" s="18"/>
      <c r="N11801" s="24"/>
      <c r="Q11801" s="24"/>
      <c r="T11801" s="24"/>
      <c r="W11801" s="24"/>
      <c r="Z11801" s="24"/>
      <c r="AC11801" s="24"/>
      <c r="AI11801" s="24"/>
      <c r="AL11801" s="24"/>
      <c r="AO11801" s="24"/>
      <c r="AR11801" s="24"/>
      <c r="AU11801" s="24"/>
    </row>
    <row r="11802">
      <c r="J11802" s="18"/>
      <c r="N11802" s="24"/>
      <c r="Q11802" s="24"/>
      <c r="T11802" s="24"/>
      <c r="W11802" s="24"/>
      <c r="Z11802" s="24"/>
      <c r="AC11802" s="24"/>
      <c r="AI11802" s="24"/>
      <c r="AL11802" s="24"/>
      <c r="AO11802" s="24"/>
      <c r="AR11802" s="24"/>
      <c r="AU11802" s="24"/>
    </row>
    <row r="11803">
      <c r="J11803" s="18"/>
      <c r="N11803" s="24"/>
      <c r="Q11803" s="24"/>
      <c r="T11803" s="24"/>
      <c r="W11803" s="24"/>
      <c r="Z11803" s="24"/>
      <c r="AC11803" s="24"/>
      <c r="AI11803" s="24"/>
      <c r="AL11803" s="24"/>
      <c r="AO11803" s="24"/>
      <c r="AR11803" s="24"/>
      <c r="AU11803" s="24"/>
    </row>
    <row r="11804">
      <c r="J11804" s="18"/>
      <c r="N11804" s="24"/>
      <c r="Q11804" s="24"/>
      <c r="T11804" s="24"/>
      <c r="W11804" s="24"/>
      <c r="Z11804" s="24"/>
      <c r="AC11804" s="24"/>
      <c r="AI11804" s="24"/>
      <c r="AL11804" s="24"/>
      <c r="AO11804" s="24"/>
      <c r="AR11804" s="24"/>
      <c r="AU11804" s="24"/>
    </row>
    <row r="11805">
      <c r="J11805" s="18"/>
      <c r="N11805" s="24"/>
      <c r="Q11805" s="24"/>
      <c r="T11805" s="24"/>
      <c r="W11805" s="24"/>
      <c r="Z11805" s="24"/>
      <c r="AC11805" s="24"/>
      <c r="AI11805" s="24"/>
      <c r="AL11805" s="24"/>
      <c r="AO11805" s="24"/>
      <c r="AR11805" s="24"/>
      <c r="AU11805" s="24"/>
    </row>
    <row r="11806">
      <c r="J11806" s="18"/>
      <c r="N11806" s="24"/>
      <c r="Q11806" s="24"/>
      <c r="T11806" s="24"/>
      <c r="W11806" s="24"/>
      <c r="Z11806" s="24"/>
      <c r="AC11806" s="24"/>
      <c r="AI11806" s="24"/>
      <c r="AL11806" s="24"/>
      <c r="AO11806" s="24"/>
      <c r="AR11806" s="24"/>
      <c r="AU11806" s="24"/>
    </row>
    <row r="11807">
      <c r="J11807" s="18"/>
      <c r="N11807" s="24"/>
      <c r="Q11807" s="24"/>
      <c r="T11807" s="24"/>
      <c r="W11807" s="24"/>
      <c r="Z11807" s="24"/>
      <c r="AC11807" s="24"/>
      <c r="AI11807" s="24"/>
      <c r="AL11807" s="24"/>
      <c r="AO11807" s="24"/>
      <c r="AR11807" s="24"/>
      <c r="AU11807" s="24"/>
    </row>
    <row r="11808">
      <c r="J11808" s="18"/>
      <c r="N11808" s="24"/>
      <c r="Q11808" s="24"/>
      <c r="T11808" s="24"/>
      <c r="W11808" s="24"/>
      <c r="Z11808" s="24"/>
      <c r="AC11808" s="24"/>
      <c r="AI11808" s="24"/>
      <c r="AL11808" s="24"/>
      <c r="AO11808" s="24"/>
      <c r="AR11808" s="24"/>
      <c r="AU11808" s="24"/>
    </row>
    <row r="11809">
      <c r="J11809" s="18"/>
      <c r="N11809" s="24"/>
      <c r="Q11809" s="24"/>
      <c r="T11809" s="24"/>
      <c r="W11809" s="24"/>
      <c r="Z11809" s="24"/>
      <c r="AC11809" s="24"/>
      <c r="AI11809" s="24"/>
      <c r="AL11809" s="24"/>
      <c r="AO11809" s="24"/>
      <c r="AR11809" s="24"/>
      <c r="AU11809" s="24"/>
    </row>
    <row r="11810">
      <c r="J11810" s="18"/>
      <c r="N11810" s="24"/>
      <c r="Q11810" s="24"/>
      <c r="T11810" s="24"/>
      <c r="W11810" s="24"/>
      <c r="Z11810" s="24"/>
      <c r="AC11810" s="24"/>
      <c r="AI11810" s="24"/>
      <c r="AL11810" s="24"/>
      <c r="AO11810" s="24"/>
      <c r="AR11810" s="24"/>
      <c r="AU11810" s="24"/>
    </row>
    <row r="11811">
      <c r="J11811" s="18"/>
      <c r="N11811" s="24"/>
      <c r="Q11811" s="24"/>
      <c r="T11811" s="24"/>
      <c r="W11811" s="24"/>
      <c r="Z11811" s="24"/>
      <c r="AC11811" s="24"/>
      <c r="AI11811" s="24"/>
      <c r="AL11811" s="24"/>
      <c r="AO11811" s="24"/>
      <c r="AR11811" s="24"/>
      <c r="AU11811" s="24"/>
    </row>
    <row r="11812">
      <c r="J11812" s="18"/>
      <c r="N11812" s="24"/>
      <c r="Q11812" s="24"/>
      <c r="T11812" s="24"/>
      <c r="W11812" s="24"/>
      <c r="Z11812" s="24"/>
      <c r="AC11812" s="24"/>
      <c r="AI11812" s="24"/>
      <c r="AL11812" s="24"/>
      <c r="AO11812" s="24"/>
      <c r="AR11812" s="24"/>
      <c r="AU11812" s="24"/>
    </row>
    <row r="11813">
      <c r="J11813" s="18"/>
      <c r="N11813" s="24"/>
      <c r="Q11813" s="24"/>
      <c r="T11813" s="24"/>
      <c r="W11813" s="24"/>
      <c r="Z11813" s="24"/>
      <c r="AC11813" s="24"/>
      <c r="AI11813" s="24"/>
      <c r="AL11813" s="24"/>
      <c r="AO11813" s="24"/>
      <c r="AR11813" s="24"/>
      <c r="AU11813" s="24"/>
    </row>
    <row r="11814">
      <c r="J11814" s="18"/>
      <c r="N11814" s="24"/>
      <c r="Q11814" s="24"/>
      <c r="T11814" s="24"/>
      <c r="W11814" s="24"/>
      <c r="Z11814" s="24"/>
      <c r="AC11814" s="24"/>
      <c r="AI11814" s="24"/>
      <c r="AL11814" s="24"/>
      <c r="AO11814" s="24"/>
      <c r="AR11814" s="24"/>
      <c r="AU11814" s="24"/>
    </row>
    <row r="11815">
      <c r="J11815" s="18"/>
      <c r="N11815" s="24"/>
      <c r="Q11815" s="24"/>
      <c r="T11815" s="24"/>
      <c r="W11815" s="24"/>
      <c r="Z11815" s="24"/>
      <c r="AC11815" s="24"/>
      <c r="AI11815" s="24"/>
      <c r="AL11815" s="24"/>
      <c r="AO11815" s="24"/>
      <c r="AR11815" s="24"/>
      <c r="AU11815" s="24"/>
    </row>
    <row r="11816">
      <c r="J11816" s="18"/>
      <c r="N11816" s="24"/>
      <c r="Q11816" s="24"/>
      <c r="T11816" s="24"/>
      <c r="W11816" s="24"/>
      <c r="Z11816" s="24"/>
      <c r="AC11816" s="24"/>
      <c r="AI11816" s="24"/>
      <c r="AL11816" s="24"/>
      <c r="AO11816" s="24"/>
      <c r="AR11816" s="24"/>
      <c r="AU11816" s="24"/>
    </row>
    <row r="11817">
      <c r="J11817" s="18"/>
      <c r="N11817" s="24"/>
      <c r="Q11817" s="24"/>
      <c r="T11817" s="24"/>
      <c r="W11817" s="24"/>
      <c r="Z11817" s="24"/>
      <c r="AC11817" s="24"/>
      <c r="AI11817" s="24"/>
      <c r="AL11817" s="24"/>
      <c r="AO11817" s="24"/>
      <c r="AR11817" s="24"/>
      <c r="AU11817" s="24"/>
    </row>
    <row r="11818">
      <c r="J11818" s="18"/>
      <c r="N11818" s="24"/>
      <c r="Q11818" s="24"/>
      <c r="T11818" s="24"/>
      <c r="W11818" s="24"/>
      <c r="Z11818" s="24"/>
      <c r="AC11818" s="24"/>
      <c r="AI11818" s="24"/>
      <c r="AL11818" s="24"/>
      <c r="AO11818" s="24"/>
      <c r="AR11818" s="24"/>
      <c r="AU11818" s="24"/>
    </row>
    <row r="11819">
      <c r="J11819" s="18"/>
      <c r="N11819" s="24"/>
      <c r="Q11819" s="24"/>
      <c r="T11819" s="24"/>
      <c r="W11819" s="24"/>
      <c r="Z11819" s="24"/>
      <c r="AC11819" s="24"/>
      <c r="AI11819" s="24"/>
      <c r="AL11819" s="24"/>
      <c r="AO11819" s="24"/>
      <c r="AR11819" s="24"/>
      <c r="AU11819" s="24"/>
    </row>
    <row r="11820">
      <c r="J11820" s="18"/>
      <c r="N11820" s="24"/>
      <c r="Q11820" s="24"/>
      <c r="T11820" s="24"/>
      <c r="W11820" s="24"/>
      <c r="Z11820" s="24"/>
      <c r="AC11820" s="24"/>
      <c r="AI11820" s="24"/>
      <c r="AL11820" s="24"/>
      <c r="AO11820" s="24"/>
      <c r="AR11820" s="24"/>
      <c r="AU11820" s="24"/>
    </row>
    <row r="11821">
      <c r="J11821" s="18"/>
      <c r="N11821" s="24"/>
      <c r="Q11821" s="24"/>
      <c r="T11821" s="24"/>
      <c r="W11821" s="24"/>
      <c r="Z11821" s="24"/>
      <c r="AC11821" s="24"/>
      <c r="AI11821" s="24"/>
      <c r="AL11821" s="24"/>
      <c r="AO11821" s="24"/>
      <c r="AR11821" s="24"/>
      <c r="AU11821" s="24"/>
    </row>
    <row r="11822">
      <c r="J11822" s="18"/>
      <c r="N11822" s="24"/>
      <c r="Q11822" s="24"/>
      <c r="T11822" s="24"/>
      <c r="W11822" s="24"/>
      <c r="Z11822" s="24"/>
      <c r="AC11822" s="24"/>
      <c r="AI11822" s="24"/>
      <c r="AL11822" s="24"/>
      <c r="AO11822" s="24"/>
      <c r="AR11822" s="24"/>
      <c r="AU11822" s="24"/>
    </row>
    <row r="11823">
      <c r="J11823" s="18"/>
      <c r="N11823" s="24"/>
      <c r="Q11823" s="24"/>
      <c r="T11823" s="24"/>
      <c r="W11823" s="24"/>
      <c r="Z11823" s="24"/>
      <c r="AC11823" s="24"/>
      <c r="AI11823" s="24"/>
      <c r="AL11823" s="24"/>
      <c r="AO11823" s="24"/>
      <c r="AR11823" s="24"/>
      <c r="AU11823" s="24"/>
    </row>
    <row r="11824">
      <c r="J11824" s="18"/>
      <c r="N11824" s="24"/>
      <c r="Q11824" s="24"/>
      <c r="T11824" s="24"/>
      <c r="W11824" s="24"/>
      <c r="Z11824" s="24"/>
      <c r="AC11824" s="24"/>
      <c r="AI11824" s="24"/>
      <c r="AL11824" s="24"/>
      <c r="AO11824" s="24"/>
      <c r="AR11824" s="24"/>
      <c r="AU11824" s="24"/>
    </row>
    <row r="11825">
      <c r="J11825" s="18"/>
      <c r="N11825" s="24"/>
      <c r="Q11825" s="24"/>
      <c r="T11825" s="24"/>
      <c r="W11825" s="24"/>
      <c r="Z11825" s="24"/>
      <c r="AC11825" s="24"/>
      <c r="AI11825" s="24"/>
      <c r="AL11825" s="24"/>
      <c r="AO11825" s="24"/>
      <c r="AR11825" s="24"/>
      <c r="AU11825" s="24"/>
    </row>
    <row r="11826">
      <c r="J11826" s="18"/>
      <c r="N11826" s="24"/>
      <c r="Q11826" s="24"/>
      <c r="T11826" s="24"/>
      <c r="W11826" s="24"/>
      <c r="Z11826" s="24"/>
      <c r="AC11826" s="24"/>
      <c r="AI11826" s="24"/>
      <c r="AL11826" s="24"/>
      <c r="AO11826" s="24"/>
      <c r="AR11826" s="24"/>
      <c r="AU11826" s="24"/>
    </row>
    <row r="11827">
      <c r="J11827" s="18"/>
      <c r="N11827" s="24"/>
      <c r="Q11827" s="24"/>
      <c r="T11827" s="24"/>
      <c r="W11827" s="24"/>
      <c r="Z11827" s="24"/>
      <c r="AC11827" s="24"/>
      <c r="AI11827" s="24"/>
      <c r="AL11827" s="24"/>
      <c r="AO11827" s="24"/>
      <c r="AR11827" s="24"/>
      <c r="AU11827" s="24"/>
    </row>
    <row r="11828">
      <c r="J11828" s="18"/>
      <c r="N11828" s="24"/>
      <c r="Q11828" s="24"/>
      <c r="T11828" s="24"/>
      <c r="W11828" s="24"/>
      <c r="Z11828" s="24"/>
      <c r="AC11828" s="24"/>
      <c r="AI11828" s="24"/>
      <c r="AL11828" s="24"/>
      <c r="AO11828" s="24"/>
      <c r="AR11828" s="24"/>
      <c r="AU11828" s="24"/>
    </row>
    <row r="11829">
      <c r="J11829" s="18"/>
      <c r="N11829" s="24"/>
      <c r="Q11829" s="24"/>
      <c r="T11829" s="24"/>
      <c r="W11829" s="24"/>
      <c r="Z11829" s="24"/>
      <c r="AC11829" s="24"/>
      <c r="AI11829" s="24"/>
      <c r="AL11829" s="24"/>
      <c r="AO11829" s="24"/>
      <c r="AR11829" s="24"/>
      <c r="AU11829" s="24"/>
    </row>
    <row r="11830">
      <c r="J11830" s="18"/>
      <c r="N11830" s="24"/>
      <c r="Q11830" s="24"/>
      <c r="T11830" s="24"/>
      <c r="W11830" s="24"/>
      <c r="Z11830" s="24"/>
      <c r="AC11830" s="24"/>
      <c r="AI11830" s="24"/>
      <c r="AL11830" s="24"/>
      <c r="AO11830" s="24"/>
      <c r="AR11830" s="24"/>
      <c r="AU11830" s="24"/>
    </row>
    <row r="11831">
      <c r="J11831" s="18"/>
      <c r="N11831" s="24"/>
      <c r="Q11831" s="24"/>
      <c r="T11831" s="24"/>
      <c r="W11831" s="24"/>
      <c r="Z11831" s="24"/>
      <c r="AC11831" s="24"/>
      <c r="AI11831" s="24"/>
      <c r="AL11831" s="24"/>
      <c r="AO11831" s="24"/>
      <c r="AR11831" s="24"/>
      <c r="AU11831" s="24"/>
    </row>
    <row r="11832">
      <c r="J11832" s="18"/>
      <c r="N11832" s="24"/>
      <c r="Q11832" s="24"/>
      <c r="T11832" s="24"/>
      <c r="W11832" s="24"/>
      <c r="Z11832" s="24"/>
      <c r="AC11832" s="24"/>
      <c r="AI11832" s="24"/>
      <c r="AL11832" s="24"/>
      <c r="AO11832" s="24"/>
      <c r="AR11832" s="24"/>
      <c r="AU11832" s="24"/>
    </row>
    <row r="11833">
      <c r="J11833" s="18"/>
      <c r="N11833" s="24"/>
      <c r="Q11833" s="24"/>
      <c r="T11833" s="24"/>
      <c r="W11833" s="24"/>
      <c r="Z11833" s="24"/>
      <c r="AC11833" s="24"/>
      <c r="AI11833" s="24"/>
      <c r="AL11833" s="24"/>
      <c r="AO11833" s="24"/>
      <c r="AR11833" s="24"/>
      <c r="AU11833" s="24"/>
    </row>
    <row r="11834">
      <c r="J11834" s="18"/>
      <c r="N11834" s="24"/>
      <c r="Q11834" s="24"/>
      <c r="T11834" s="24"/>
      <c r="W11834" s="24"/>
      <c r="Z11834" s="24"/>
      <c r="AC11834" s="24"/>
      <c r="AI11834" s="24"/>
      <c r="AL11834" s="24"/>
      <c r="AO11834" s="24"/>
      <c r="AR11834" s="24"/>
      <c r="AU11834" s="24"/>
    </row>
    <row r="11835">
      <c r="J11835" s="18"/>
      <c r="N11835" s="24"/>
      <c r="Q11835" s="24"/>
      <c r="T11835" s="24"/>
      <c r="W11835" s="24"/>
      <c r="Z11835" s="24"/>
      <c r="AC11835" s="24"/>
      <c r="AI11835" s="24"/>
      <c r="AL11835" s="24"/>
      <c r="AO11835" s="24"/>
      <c r="AR11835" s="24"/>
      <c r="AU11835" s="24"/>
    </row>
    <row r="11836">
      <c r="J11836" s="18"/>
      <c r="N11836" s="24"/>
      <c r="Q11836" s="24"/>
      <c r="T11836" s="24"/>
      <c r="W11836" s="24"/>
      <c r="Z11836" s="24"/>
      <c r="AC11836" s="24"/>
      <c r="AI11836" s="24"/>
      <c r="AL11836" s="24"/>
      <c r="AO11836" s="24"/>
      <c r="AR11836" s="24"/>
      <c r="AU11836" s="24"/>
    </row>
    <row r="11837">
      <c r="J11837" s="18"/>
      <c r="N11837" s="24"/>
      <c r="Q11837" s="24"/>
      <c r="T11837" s="24"/>
      <c r="W11837" s="24"/>
      <c r="Z11837" s="24"/>
      <c r="AC11837" s="24"/>
      <c r="AI11837" s="24"/>
      <c r="AL11837" s="24"/>
      <c r="AO11837" s="24"/>
      <c r="AR11837" s="24"/>
      <c r="AU11837" s="24"/>
    </row>
    <row r="11838">
      <c r="J11838" s="18"/>
      <c r="N11838" s="24"/>
      <c r="Q11838" s="24"/>
      <c r="T11838" s="24"/>
      <c r="W11838" s="24"/>
      <c r="Z11838" s="24"/>
      <c r="AC11838" s="24"/>
      <c r="AI11838" s="24"/>
      <c r="AL11838" s="24"/>
      <c r="AO11838" s="24"/>
      <c r="AR11838" s="24"/>
      <c r="AU11838" s="24"/>
    </row>
    <row r="11839">
      <c r="J11839" s="18"/>
      <c r="N11839" s="24"/>
      <c r="Q11839" s="24"/>
      <c r="T11839" s="24"/>
      <c r="W11839" s="24"/>
      <c r="Z11839" s="24"/>
      <c r="AC11839" s="24"/>
      <c r="AI11839" s="24"/>
      <c r="AL11839" s="24"/>
      <c r="AO11839" s="24"/>
      <c r="AR11839" s="24"/>
      <c r="AU11839" s="24"/>
    </row>
    <row r="11840">
      <c r="J11840" s="18"/>
      <c r="N11840" s="24"/>
      <c r="Q11840" s="24"/>
      <c r="T11840" s="24"/>
      <c r="W11840" s="24"/>
      <c r="Z11840" s="24"/>
      <c r="AC11840" s="24"/>
      <c r="AI11840" s="24"/>
      <c r="AL11840" s="24"/>
      <c r="AO11840" s="24"/>
      <c r="AR11840" s="24"/>
      <c r="AU11840" s="24"/>
    </row>
    <row r="11841">
      <c r="J11841" s="18"/>
      <c r="N11841" s="24"/>
      <c r="Q11841" s="24"/>
      <c r="T11841" s="24"/>
      <c r="W11841" s="24"/>
      <c r="Z11841" s="24"/>
      <c r="AC11841" s="24"/>
      <c r="AI11841" s="24"/>
      <c r="AL11841" s="24"/>
      <c r="AO11841" s="24"/>
      <c r="AR11841" s="24"/>
      <c r="AU11841" s="24"/>
    </row>
    <row r="11842">
      <c r="J11842" s="18"/>
      <c r="N11842" s="24"/>
      <c r="Q11842" s="24"/>
      <c r="T11842" s="24"/>
      <c r="W11842" s="24"/>
      <c r="Z11842" s="24"/>
      <c r="AC11842" s="24"/>
      <c r="AI11842" s="24"/>
      <c r="AL11842" s="24"/>
      <c r="AO11842" s="24"/>
      <c r="AR11842" s="24"/>
      <c r="AU11842" s="24"/>
    </row>
    <row r="11843">
      <c r="J11843" s="18"/>
      <c r="N11843" s="24"/>
      <c r="Q11843" s="24"/>
      <c r="T11843" s="24"/>
      <c r="W11843" s="24"/>
      <c r="Z11843" s="24"/>
      <c r="AC11843" s="24"/>
      <c r="AI11843" s="24"/>
      <c r="AL11843" s="24"/>
      <c r="AO11843" s="24"/>
      <c r="AR11843" s="24"/>
      <c r="AU11843" s="24"/>
    </row>
    <row r="11844">
      <c r="J11844" s="18"/>
      <c r="N11844" s="24"/>
      <c r="Q11844" s="24"/>
      <c r="T11844" s="24"/>
      <c r="W11844" s="24"/>
      <c r="Z11844" s="24"/>
      <c r="AC11844" s="24"/>
      <c r="AI11844" s="24"/>
      <c r="AL11844" s="24"/>
      <c r="AO11844" s="24"/>
      <c r="AR11844" s="24"/>
      <c r="AU11844" s="24"/>
    </row>
    <row r="11845">
      <c r="J11845" s="18"/>
      <c r="N11845" s="24"/>
      <c r="Q11845" s="24"/>
      <c r="T11845" s="24"/>
      <c r="W11845" s="24"/>
      <c r="Z11845" s="24"/>
      <c r="AC11845" s="24"/>
      <c r="AI11845" s="24"/>
      <c r="AL11845" s="24"/>
      <c r="AO11845" s="24"/>
      <c r="AR11845" s="24"/>
      <c r="AU11845" s="24"/>
    </row>
    <row r="11846">
      <c r="J11846" s="18"/>
      <c r="N11846" s="24"/>
      <c r="Q11846" s="24"/>
      <c r="T11846" s="24"/>
      <c r="W11846" s="24"/>
      <c r="Z11846" s="24"/>
      <c r="AC11846" s="24"/>
      <c r="AI11846" s="24"/>
      <c r="AL11846" s="24"/>
      <c r="AO11846" s="24"/>
      <c r="AR11846" s="24"/>
      <c r="AU11846" s="24"/>
    </row>
    <row r="11847">
      <c r="J11847" s="18"/>
      <c r="N11847" s="24"/>
      <c r="Q11847" s="24"/>
      <c r="T11847" s="24"/>
      <c r="W11847" s="24"/>
      <c r="Z11847" s="24"/>
      <c r="AC11847" s="24"/>
      <c r="AI11847" s="24"/>
      <c r="AL11847" s="24"/>
      <c r="AO11847" s="24"/>
      <c r="AR11847" s="24"/>
      <c r="AU11847" s="24"/>
    </row>
    <row r="11848">
      <c r="J11848" s="18"/>
      <c r="N11848" s="24"/>
      <c r="Q11848" s="24"/>
      <c r="T11848" s="24"/>
      <c r="W11848" s="24"/>
      <c r="Z11848" s="24"/>
      <c r="AC11848" s="24"/>
      <c r="AI11848" s="24"/>
      <c r="AL11848" s="24"/>
      <c r="AO11848" s="24"/>
      <c r="AR11848" s="24"/>
      <c r="AU11848" s="24"/>
    </row>
    <row r="11849">
      <c r="J11849" s="18"/>
      <c r="N11849" s="24"/>
      <c r="Q11849" s="24"/>
      <c r="T11849" s="24"/>
      <c r="W11849" s="24"/>
      <c r="Z11849" s="24"/>
      <c r="AC11849" s="24"/>
      <c r="AI11849" s="24"/>
      <c r="AL11849" s="24"/>
      <c r="AO11849" s="24"/>
      <c r="AR11849" s="24"/>
      <c r="AU11849" s="24"/>
    </row>
    <row r="11850">
      <c r="J11850" s="18"/>
      <c r="N11850" s="24"/>
      <c r="Q11850" s="24"/>
      <c r="T11850" s="24"/>
      <c r="W11850" s="24"/>
      <c r="Z11850" s="24"/>
      <c r="AC11850" s="24"/>
      <c r="AI11850" s="24"/>
      <c r="AL11850" s="24"/>
      <c r="AO11850" s="24"/>
      <c r="AR11850" s="24"/>
      <c r="AU11850" s="24"/>
    </row>
    <row r="11851">
      <c r="J11851" s="18"/>
      <c r="N11851" s="24"/>
      <c r="Q11851" s="24"/>
      <c r="T11851" s="24"/>
      <c r="W11851" s="24"/>
      <c r="Z11851" s="24"/>
      <c r="AC11851" s="24"/>
      <c r="AI11851" s="24"/>
      <c r="AL11851" s="24"/>
      <c r="AO11851" s="24"/>
      <c r="AR11851" s="24"/>
      <c r="AU11851" s="24"/>
    </row>
    <row r="11852">
      <c r="J11852" s="18"/>
      <c r="N11852" s="24"/>
      <c r="Q11852" s="24"/>
      <c r="T11852" s="24"/>
      <c r="W11852" s="24"/>
      <c r="Z11852" s="24"/>
      <c r="AC11852" s="24"/>
      <c r="AI11852" s="24"/>
      <c r="AL11852" s="24"/>
      <c r="AO11852" s="24"/>
      <c r="AR11852" s="24"/>
      <c r="AU11852" s="24"/>
    </row>
    <row r="11853">
      <c r="J11853" s="18"/>
      <c r="N11853" s="24"/>
      <c r="Q11853" s="24"/>
      <c r="T11853" s="24"/>
      <c r="W11853" s="24"/>
      <c r="Z11853" s="24"/>
      <c r="AC11853" s="24"/>
      <c r="AI11853" s="24"/>
      <c r="AL11853" s="24"/>
      <c r="AO11853" s="24"/>
      <c r="AR11853" s="24"/>
      <c r="AU11853" s="24"/>
    </row>
    <row r="11854">
      <c r="J11854" s="18"/>
      <c r="N11854" s="24"/>
      <c r="Q11854" s="24"/>
      <c r="T11854" s="24"/>
      <c r="W11854" s="24"/>
      <c r="Z11854" s="24"/>
      <c r="AC11854" s="24"/>
      <c r="AI11854" s="24"/>
      <c r="AL11854" s="24"/>
      <c r="AO11854" s="24"/>
      <c r="AR11854" s="24"/>
      <c r="AU11854" s="24"/>
    </row>
    <row r="11855">
      <c r="J11855" s="18"/>
      <c r="N11855" s="24"/>
      <c r="Q11855" s="24"/>
      <c r="T11855" s="24"/>
      <c r="W11855" s="24"/>
      <c r="Z11855" s="24"/>
      <c r="AC11855" s="24"/>
      <c r="AI11855" s="24"/>
      <c r="AL11855" s="24"/>
      <c r="AO11855" s="24"/>
      <c r="AR11855" s="24"/>
      <c r="AU11855" s="24"/>
    </row>
    <row r="11856">
      <c r="J11856" s="18"/>
      <c r="N11856" s="24"/>
      <c r="Q11856" s="24"/>
      <c r="T11856" s="24"/>
      <c r="W11856" s="24"/>
      <c r="Z11856" s="24"/>
      <c r="AC11856" s="24"/>
      <c r="AI11856" s="24"/>
      <c r="AL11856" s="24"/>
      <c r="AO11856" s="24"/>
      <c r="AR11856" s="24"/>
      <c r="AU11856" s="24"/>
    </row>
    <row r="11857">
      <c r="J11857" s="18"/>
      <c r="N11857" s="24"/>
      <c r="Q11857" s="24"/>
      <c r="T11857" s="24"/>
      <c r="W11857" s="24"/>
      <c r="Z11857" s="24"/>
      <c r="AC11857" s="24"/>
      <c r="AI11857" s="24"/>
      <c r="AL11857" s="24"/>
      <c r="AO11857" s="24"/>
      <c r="AR11857" s="24"/>
      <c r="AU11857" s="24"/>
    </row>
    <row r="11858">
      <c r="J11858" s="18"/>
      <c r="N11858" s="24"/>
      <c r="Q11858" s="24"/>
      <c r="T11858" s="24"/>
      <c r="W11858" s="24"/>
      <c r="Z11858" s="24"/>
      <c r="AC11858" s="24"/>
      <c r="AI11858" s="24"/>
      <c r="AL11858" s="24"/>
      <c r="AO11858" s="24"/>
      <c r="AR11858" s="24"/>
      <c r="AU11858" s="24"/>
    </row>
    <row r="11859">
      <c r="J11859" s="18"/>
      <c r="N11859" s="24"/>
      <c r="Q11859" s="24"/>
      <c r="T11859" s="24"/>
      <c r="W11859" s="24"/>
      <c r="Z11859" s="24"/>
      <c r="AC11859" s="24"/>
      <c r="AI11859" s="24"/>
      <c r="AL11859" s="24"/>
      <c r="AO11859" s="24"/>
      <c r="AR11859" s="24"/>
      <c r="AU11859" s="24"/>
    </row>
    <row r="11860">
      <c r="J11860" s="18"/>
      <c r="N11860" s="24"/>
      <c r="Q11860" s="24"/>
      <c r="T11860" s="24"/>
      <c r="W11860" s="24"/>
      <c r="Z11860" s="24"/>
      <c r="AC11860" s="24"/>
      <c r="AI11860" s="24"/>
      <c r="AL11860" s="24"/>
      <c r="AO11860" s="24"/>
      <c r="AR11860" s="24"/>
      <c r="AU11860" s="24"/>
    </row>
    <row r="11861">
      <c r="J11861" s="18"/>
      <c r="N11861" s="24"/>
      <c r="Q11861" s="24"/>
      <c r="T11861" s="24"/>
      <c r="W11861" s="24"/>
      <c r="Z11861" s="24"/>
      <c r="AC11861" s="24"/>
      <c r="AI11861" s="24"/>
      <c r="AL11861" s="24"/>
      <c r="AO11861" s="24"/>
      <c r="AR11861" s="24"/>
      <c r="AU11861" s="24"/>
    </row>
    <row r="11862">
      <c r="J11862" s="18"/>
      <c r="N11862" s="24"/>
      <c r="Q11862" s="24"/>
      <c r="T11862" s="24"/>
      <c r="W11862" s="24"/>
      <c r="Z11862" s="24"/>
      <c r="AC11862" s="24"/>
      <c r="AI11862" s="24"/>
      <c r="AL11862" s="24"/>
      <c r="AO11862" s="24"/>
      <c r="AR11862" s="24"/>
      <c r="AU11862" s="24"/>
    </row>
    <row r="11863">
      <c r="J11863" s="18"/>
      <c r="N11863" s="24"/>
      <c r="Q11863" s="24"/>
      <c r="T11863" s="24"/>
      <c r="W11863" s="24"/>
      <c r="Z11863" s="24"/>
      <c r="AC11863" s="24"/>
      <c r="AI11863" s="24"/>
      <c r="AL11863" s="24"/>
      <c r="AO11863" s="24"/>
      <c r="AR11863" s="24"/>
      <c r="AU11863" s="24"/>
    </row>
    <row r="11864">
      <c r="J11864" s="18"/>
      <c r="N11864" s="24"/>
      <c r="Q11864" s="24"/>
      <c r="T11864" s="24"/>
      <c r="W11864" s="24"/>
      <c r="Z11864" s="24"/>
      <c r="AC11864" s="24"/>
      <c r="AI11864" s="24"/>
      <c r="AL11864" s="24"/>
      <c r="AO11864" s="24"/>
      <c r="AR11864" s="24"/>
      <c r="AU11864" s="24"/>
    </row>
    <row r="11865">
      <c r="J11865" s="18"/>
      <c r="N11865" s="24"/>
      <c r="Q11865" s="24"/>
      <c r="T11865" s="24"/>
      <c r="W11865" s="24"/>
      <c r="Z11865" s="24"/>
      <c r="AC11865" s="24"/>
      <c r="AI11865" s="24"/>
      <c r="AL11865" s="24"/>
      <c r="AO11865" s="24"/>
      <c r="AR11865" s="24"/>
      <c r="AU11865" s="24"/>
    </row>
    <row r="11866">
      <c r="J11866" s="18"/>
      <c r="N11866" s="24"/>
      <c r="Q11866" s="24"/>
      <c r="T11866" s="24"/>
      <c r="W11866" s="24"/>
      <c r="Z11866" s="24"/>
      <c r="AC11866" s="24"/>
      <c r="AI11866" s="24"/>
      <c r="AL11866" s="24"/>
      <c r="AO11866" s="24"/>
      <c r="AR11866" s="24"/>
      <c r="AU11866" s="24"/>
    </row>
    <row r="11867">
      <c r="J11867" s="18"/>
      <c r="N11867" s="24"/>
      <c r="Q11867" s="24"/>
      <c r="T11867" s="24"/>
      <c r="W11867" s="24"/>
      <c r="Z11867" s="24"/>
      <c r="AC11867" s="24"/>
      <c r="AI11867" s="24"/>
      <c r="AL11867" s="24"/>
      <c r="AO11867" s="24"/>
      <c r="AR11867" s="24"/>
      <c r="AU11867" s="24"/>
    </row>
    <row r="11868">
      <c r="J11868" s="18"/>
      <c r="N11868" s="24"/>
      <c r="Q11868" s="24"/>
      <c r="T11868" s="24"/>
      <c r="W11868" s="24"/>
      <c r="Z11868" s="24"/>
      <c r="AC11868" s="24"/>
      <c r="AI11868" s="24"/>
      <c r="AL11868" s="24"/>
      <c r="AO11868" s="24"/>
      <c r="AR11868" s="24"/>
      <c r="AU11868" s="24"/>
    </row>
    <row r="11869">
      <c r="J11869" s="18"/>
      <c r="N11869" s="24"/>
      <c r="Q11869" s="24"/>
      <c r="T11869" s="24"/>
      <c r="W11869" s="24"/>
      <c r="Z11869" s="24"/>
      <c r="AC11869" s="24"/>
      <c r="AI11869" s="24"/>
      <c r="AL11869" s="24"/>
      <c r="AO11869" s="24"/>
      <c r="AR11869" s="24"/>
      <c r="AU11869" s="24"/>
    </row>
    <row r="11870">
      <c r="J11870" s="18"/>
      <c r="N11870" s="24"/>
      <c r="Q11870" s="24"/>
      <c r="T11870" s="24"/>
      <c r="W11870" s="24"/>
      <c r="Z11870" s="24"/>
      <c r="AC11870" s="24"/>
      <c r="AI11870" s="24"/>
      <c r="AL11870" s="24"/>
      <c r="AO11870" s="24"/>
      <c r="AR11870" s="24"/>
      <c r="AU11870" s="24"/>
    </row>
    <row r="11871">
      <c r="J11871" s="18"/>
      <c r="N11871" s="24"/>
      <c r="Q11871" s="24"/>
      <c r="T11871" s="24"/>
      <c r="W11871" s="24"/>
      <c r="Z11871" s="24"/>
      <c r="AC11871" s="24"/>
      <c r="AI11871" s="24"/>
      <c r="AL11871" s="24"/>
      <c r="AO11871" s="24"/>
      <c r="AR11871" s="24"/>
      <c r="AU11871" s="24"/>
    </row>
    <row r="11872">
      <c r="J11872" s="18"/>
      <c r="N11872" s="24"/>
      <c r="Q11872" s="24"/>
      <c r="T11872" s="24"/>
      <c r="W11872" s="24"/>
      <c r="Z11872" s="24"/>
      <c r="AC11872" s="24"/>
      <c r="AI11872" s="24"/>
      <c r="AL11872" s="24"/>
      <c r="AO11872" s="24"/>
      <c r="AR11872" s="24"/>
      <c r="AU11872" s="24"/>
    </row>
    <row r="11873">
      <c r="J11873" s="18"/>
      <c r="N11873" s="24"/>
      <c r="Q11873" s="24"/>
      <c r="T11873" s="24"/>
      <c r="W11873" s="24"/>
      <c r="Z11873" s="24"/>
      <c r="AC11873" s="24"/>
      <c r="AI11873" s="24"/>
      <c r="AL11873" s="24"/>
      <c r="AO11873" s="24"/>
      <c r="AR11873" s="24"/>
      <c r="AU11873" s="24"/>
    </row>
    <row r="11874">
      <c r="J11874" s="18"/>
      <c r="N11874" s="24"/>
      <c r="Q11874" s="24"/>
      <c r="T11874" s="24"/>
      <c r="W11874" s="24"/>
      <c r="Z11874" s="24"/>
      <c r="AC11874" s="24"/>
      <c r="AI11874" s="24"/>
      <c r="AL11874" s="24"/>
      <c r="AO11874" s="24"/>
      <c r="AR11874" s="24"/>
      <c r="AU11874" s="24"/>
    </row>
    <row r="11875">
      <c r="J11875" s="18"/>
      <c r="N11875" s="24"/>
      <c r="Q11875" s="24"/>
      <c r="T11875" s="24"/>
      <c r="W11875" s="24"/>
      <c r="Z11875" s="24"/>
      <c r="AC11875" s="24"/>
      <c r="AI11875" s="24"/>
      <c r="AL11875" s="24"/>
      <c r="AO11875" s="24"/>
      <c r="AR11875" s="24"/>
      <c r="AU11875" s="24"/>
    </row>
    <row r="11876">
      <c r="J11876" s="18"/>
      <c r="N11876" s="24"/>
      <c r="Q11876" s="24"/>
      <c r="T11876" s="24"/>
      <c r="W11876" s="24"/>
      <c r="Z11876" s="24"/>
      <c r="AC11876" s="24"/>
      <c r="AI11876" s="24"/>
      <c r="AL11876" s="24"/>
      <c r="AO11876" s="24"/>
      <c r="AR11876" s="24"/>
      <c r="AU11876" s="24"/>
    </row>
    <row r="11877">
      <c r="J11877" s="18"/>
      <c r="N11877" s="24"/>
      <c r="Q11877" s="24"/>
      <c r="T11877" s="24"/>
      <c r="W11877" s="24"/>
      <c r="Z11877" s="24"/>
      <c r="AC11877" s="24"/>
      <c r="AI11877" s="24"/>
      <c r="AL11877" s="24"/>
      <c r="AO11877" s="24"/>
      <c r="AR11877" s="24"/>
      <c r="AU11877" s="24"/>
    </row>
    <row r="11878">
      <c r="J11878" s="18"/>
      <c r="N11878" s="24"/>
      <c r="Q11878" s="24"/>
      <c r="T11878" s="24"/>
      <c r="W11878" s="24"/>
      <c r="Z11878" s="24"/>
      <c r="AC11878" s="24"/>
      <c r="AI11878" s="24"/>
      <c r="AL11878" s="24"/>
      <c r="AO11878" s="24"/>
      <c r="AR11878" s="24"/>
      <c r="AU11878" s="24"/>
    </row>
    <row r="11879">
      <c r="J11879" s="18"/>
      <c r="N11879" s="24"/>
      <c r="Q11879" s="24"/>
      <c r="T11879" s="24"/>
      <c r="W11879" s="24"/>
      <c r="Z11879" s="24"/>
      <c r="AC11879" s="24"/>
      <c r="AI11879" s="24"/>
      <c r="AL11879" s="24"/>
      <c r="AO11879" s="24"/>
      <c r="AR11879" s="24"/>
      <c r="AU11879" s="24"/>
    </row>
    <row r="11880">
      <c r="J11880" s="18"/>
      <c r="N11880" s="24"/>
      <c r="Q11880" s="24"/>
      <c r="T11880" s="24"/>
      <c r="W11880" s="24"/>
      <c r="Z11880" s="24"/>
      <c r="AC11880" s="24"/>
      <c r="AI11880" s="24"/>
      <c r="AL11880" s="24"/>
      <c r="AO11880" s="24"/>
      <c r="AR11880" s="24"/>
      <c r="AU11880" s="24"/>
    </row>
    <row r="11881">
      <c r="J11881" s="18"/>
      <c r="N11881" s="24"/>
      <c r="Q11881" s="24"/>
      <c r="T11881" s="24"/>
      <c r="W11881" s="24"/>
      <c r="Z11881" s="24"/>
      <c r="AC11881" s="24"/>
      <c r="AI11881" s="24"/>
      <c r="AL11881" s="24"/>
      <c r="AO11881" s="24"/>
      <c r="AR11881" s="24"/>
      <c r="AU11881" s="24"/>
    </row>
    <row r="11882">
      <c r="J11882" s="18"/>
      <c r="N11882" s="24"/>
      <c r="Q11882" s="24"/>
      <c r="T11882" s="24"/>
      <c r="W11882" s="24"/>
      <c r="Z11882" s="24"/>
      <c r="AC11882" s="24"/>
      <c r="AI11882" s="24"/>
      <c r="AL11882" s="24"/>
      <c r="AO11882" s="24"/>
      <c r="AR11882" s="24"/>
      <c r="AU11882" s="24"/>
    </row>
    <row r="11883">
      <c r="J11883" s="18"/>
      <c r="N11883" s="24"/>
      <c r="Q11883" s="24"/>
      <c r="T11883" s="24"/>
      <c r="W11883" s="24"/>
      <c r="Z11883" s="24"/>
      <c r="AC11883" s="24"/>
      <c r="AI11883" s="24"/>
      <c r="AL11883" s="24"/>
      <c r="AO11883" s="24"/>
      <c r="AR11883" s="24"/>
      <c r="AU11883" s="24"/>
    </row>
    <row r="11884">
      <c r="J11884" s="18"/>
      <c r="N11884" s="24"/>
      <c r="Q11884" s="24"/>
      <c r="T11884" s="24"/>
      <c r="W11884" s="24"/>
      <c r="Z11884" s="24"/>
      <c r="AC11884" s="24"/>
      <c r="AI11884" s="24"/>
      <c r="AL11884" s="24"/>
      <c r="AO11884" s="24"/>
      <c r="AR11884" s="24"/>
      <c r="AU11884" s="24"/>
    </row>
    <row r="11885">
      <c r="J11885" s="18"/>
      <c r="N11885" s="24"/>
      <c r="Q11885" s="24"/>
      <c r="T11885" s="24"/>
      <c r="W11885" s="24"/>
      <c r="Z11885" s="24"/>
      <c r="AC11885" s="24"/>
      <c r="AI11885" s="24"/>
      <c r="AL11885" s="24"/>
      <c r="AO11885" s="24"/>
      <c r="AR11885" s="24"/>
      <c r="AU11885" s="24"/>
    </row>
    <row r="11886">
      <c r="J11886" s="18"/>
      <c r="N11886" s="24"/>
      <c r="Q11886" s="24"/>
      <c r="T11886" s="24"/>
      <c r="W11886" s="24"/>
      <c r="Z11886" s="24"/>
      <c r="AC11886" s="24"/>
      <c r="AI11886" s="24"/>
      <c r="AL11886" s="24"/>
      <c r="AO11886" s="24"/>
      <c r="AR11886" s="24"/>
      <c r="AU11886" s="24"/>
    </row>
    <row r="11887">
      <c r="J11887" s="18"/>
      <c r="N11887" s="24"/>
      <c r="Q11887" s="24"/>
      <c r="T11887" s="24"/>
      <c r="W11887" s="24"/>
      <c r="Z11887" s="24"/>
      <c r="AC11887" s="24"/>
      <c r="AI11887" s="24"/>
      <c r="AL11887" s="24"/>
      <c r="AO11887" s="24"/>
      <c r="AR11887" s="24"/>
      <c r="AU11887" s="24"/>
    </row>
    <row r="11888">
      <c r="J11888" s="18"/>
      <c r="N11888" s="24"/>
      <c r="Q11888" s="24"/>
      <c r="T11888" s="24"/>
      <c r="W11888" s="24"/>
      <c r="Z11888" s="24"/>
      <c r="AC11888" s="24"/>
      <c r="AI11888" s="24"/>
      <c r="AL11888" s="24"/>
      <c r="AO11888" s="24"/>
      <c r="AR11888" s="24"/>
      <c r="AU11888" s="24"/>
    </row>
    <row r="11889">
      <c r="J11889" s="18"/>
      <c r="N11889" s="24"/>
      <c r="Q11889" s="24"/>
      <c r="T11889" s="24"/>
      <c r="W11889" s="24"/>
      <c r="Z11889" s="24"/>
      <c r="AC11889" s="24"/>
      <c r="AI11889" s="24"/>
      <c r="AL11889" s="24"/>
      <c r="AO11889" s="24"/>
      <c r="AR11889" s="24"/>
      <c r="AU11889" s="24"/>
    </row>
    <row r="11890">
      <c r="J11890" s="18"/>
      <c r="N11890" s="24"/>
      <c r="Q11890" s="24"/>
      <c r="T11890" s="24"/>
      <c r="W11890" s="24"/>
      <c r="Z11890" s="24"/>
      <c r="AC11890" s="24"/>
      <c r="AI11890" s="24"/>
      <c r="AL11890" s="24"/>
      <c r="AO11890" s="24"/>
      <c r="AR11890" s="24"/>
      <c r="AU11890" s="24"/>
    </row>
    <row r="11891">
      <c r="J11891" s="18"/>
      <c r="N11891" s="24"/>
      <c r="Q11891" s="24"/>
      <c r="T11891" s="24"/>
      <c r="W11891" s="24"/>
      <c r="Z11891" s="24"/>
      <c r="AC11891" s="24"/>
      <c r="AI11891" s="24"/>
      <c r="AL11891" s="24"/>
      <c r="AO11891" s="24"/>
      <c r="AR11891" s="24"/>
      <c r="AU11891" s="24"/>
    </row>
    <row r="11892">
      <c r="J11892" s="18"/>
      <c r="N11892" s="24"/>
      <c r="Q11892" s="24"/>
      <c r="T11892" s="24"/>
      <c r="W11892" s="24"/>
      <c r="Z11892" s="24"/>
      <c r="AC11892" s="24"/>
      <c r="AI11892" s="24"/>
      <c r="AL11892" s="24"/>
      <c r="AO11892" s="24"/>
      <c r="AR11892" s="24"/>
      <c r="AU11892" s="24"/>
    </row>
    <row r="11893">
      <c r="J11893" s="18"/>
      <c r="N11893" s="24"/>
      <c r="Q11893" s="24"/>
      <c r="T11893" s="24"/>
      <c r="W11893" s="24"/>
      <c r="Z11893" s="24"/>
      <c r="AC11893" s="24"/>
      <c r="AI11893" s="24"/>
      <c r="AL11893" s="24"/>
      <c r="AO11893" s="24"/>
      <c r="AR11893" s="24"/>
      <c r="AU11893" s="24"/>
    </row>
    <row r="11894">
      <c r="J11894" s="18"/>
      <c r="N11894" s="24"/>
      <c r="Q11894" s="24"/>
      <c r="T11894" s="24"/>
      <c r="W11894" s="24"/>
      <c r="Z11894" s="24"/>
      <c r="AC11894" s="24"/>
      <c r="AI11894" s="24"/>
      <c r="AL11894" s="24"/>
      <c r="AO11894" s="24"/>
      <c r="AR11894" s="24"/>
      <c r="AU11894" s="24"/>
    </row>
    <row r="11895">
      <c r="J11895" s="18"/>
      <c r="N11895" s="24"/>
      <c r="Q11895" s="24"/>
      <c r="T11895" s="24"/>
      <c r="W11895" s="24"/>
      <c r="Z11895" s="24"/>
      <c r="AC11895" s="24"/>
      <c r="AI11895" s="24"/>
      <c r="AL11895" s="24"/>
      <c r="AO11895" s="24"/>
      <c r="AR11895" s="24"/>
      <c r="AU11895" s="24"/>
    </row>
    <row r="11896">
      <c r="J11896" s="18"/>
      <c r="N11896" s="24"/>
      <c r="Q11896" s="24"/>
      <c r="T11896" s="24"/>
      <c r="W11896" s="24"/>
      <c r="Z11896" s="24"/>
      <c r="AC11896" s="24"/>
      <c r="AI11896" s="24"/>
      <c r="AL11896" s="24"/>
      <c r="AO11896" s="24"/>
      <c r="AR11896" s="24"/>
      <c r="AU11896" s="24"/>
    </row>
    <row r="11897">
      <c r="J11897" s="18"/>
      <c r="N11897" s="24"/>
      <c r="Q11897" s="24"/>
      <c r="T11897" s="24"/>
      <c r="W11897" s="24"/>
      <c r="Z11897" s="24"/>
      <c r="AC11897" s="24"/>
      <c r="AI11897" s="24"/>
      <c r="AL11897" s="24"/>
      <c r="AO11897" s="24"/>
      <c r="AR11897" s="24"/>
      <c r="AU11897" s="24"/>
    </row>
    <row r="11898">
      <c r="J11898" s="18"/>
      <c r="N11898" s="24"/>
      <c r="Q11898" s="24"/>
      <c r="T11898" s="24"/>
      <c r="W11898" s="24"/>
      <c r="Z11898" s="24"/>
      <c r="AC11898" s="24"/>
      <c r="AI11898" s="24"/>
      <c r="AL11898" s="24"/>
      <c r="AO11898" s="24"/>
      <c r="AR11898" s="24"/>
      <c r="AU11898" s="24"/>
    </row>
    <row r="11899">
      <c r="J11899" s="18"/>
      <c r="N11899" s="24"/>
      <c r="Q11899" s="24"/>
      <c r="T11899" s="24"/>
      <c r="W11899" s="24"/>
      <c r="Z11899" s="24"/>
      <c r="AC11899" s="24"/>
      <c r="AI11899" s="24"/>
      <c r="AL11899" s="24"/>
      <c r="AO11899" s="24"/>
      <c r="AR11899" s="24"/>
      <c r="AU11899" s="24"/>
    </row>
    <row r="11900">
      <c r="J11900" s="18"/>
      <c r="N11900" s="24"/>
      <c r="Q11900" s="24"/>
      <c r="T11900" s="24"/>
      <c r="W11900" s="24"/>
      <c r="Z11900" s="24"/>
      <c r="AC11900" s="24"/>
      <c r="AI11900" s="24"/>
      <c r="AL11900" s="24"/>
      <c r="AO11900" s="24"/>
      <c r="AR11900" s="24"/>
      <c r="AU11900" s="24"/>
    </row>
    <row r="11901">
      <c r="J11901" s="18"/>
      <c r="N11901" s="24"/>
      <c r="Q11901" s="24"/>
      <c r="T11901" s="24"/>
      <c r="W11901" s="24"/>
      <c r="Z11901" s="24"/>
      <c r="AC11901" s="24"/>
      <c r="AI11901" s="24"/>
      <c r="AL11901" s="24"/>
      <c r="AO11901" s="24"/>
      <c r="AR11901" s="24"/>
      <c r="AU11901" s="24"/>
    </row>
    <row r="11902">
      <c r="J11902" s="18"/>
      <c r="N11902" s="24"/>
      <c r="Q11902" s="24"/>
      <c r="T11902" s="24"/>
      <c r="W11902" s="24"/>
      <c r="Z11902" s="24"/>
      <c r="AC11902" s="24"/>
      <c r="AI11902" s="24"/>
      <c r="AL11902" s="24"/>
      <c r="AO11902" s="24"/>
      <c r="AR11902" s="24"/>
      <c r="AU11902" s="24"/>
    </row>
    <row r="11903">
      <c r="J11903" s="18"/>
      <c r="N11903" s="24"/>
      <c r="Q11903" s="24"/>
      <c r="T11903" s="24"/>
      <c r="W11903" s="24"/>
      <c r="Z11903" s="24"/>
      <c r="AC11903" s="24"/>
      <c r="AI11903" s="24"/>
      <c r="AL11903" s="24"/>
      <c r="AO11903" s="24"/>
      <c r="AR11903" s="24"/>
      <c r="AU11903" s="24"/>
    </row>
    <row r="11904">
      <c r="J11904" s="18"/>
      <c r="N11904" s="24"/>
      <c r="Q11904" s="24"/>
      <c r="T11904" s="24"/>
      <c r="W11904" s="24"/>
      <c r="Z11904" s="24"/>
      <c r="AC11904" s="24"/>
      <c r="AI11904" s="24"/>
      <c r="AL11904" s="24"/>
      <c r="AO11904" s="24"/>
      <c r="AR11904" s="24"/>
      <c r="AU11904" s="24"/>
    </row>
    <row r="11905">
      <c r="J11905" s="18"/>
      <c r="N11905" s="24"/>
      <c r="Q11905" s="24"/>
      <c r="T11905" s="24"/>
      <c r="W11905" s="24"/>
      <c r="Z11905" s="24"/>
      <c r="AC11905" s="24"/>
      <c r="AI11905" s="24"/>
      <c r="AL11905" s="24"/>
      <c r="AO11905" s="24"/>
      <c r="AR11905" s="24"/>
      <c r="AU11905" s="24"/>
    </row>
    <row r="11906">
      <c r="J11906" s="18"/>
      <c r="N11906" s="24"/>
      <c r="Q11906" s="24"/>
      <c r="T11906" s="24"/>
      <c r="W11906" s="24"/>
      <c r="Z11906" s="24"/>
      <c r="AC11906" s="24"/>
      <c r="AI11906" s="24"/>
      <c r="AL11906" s="24"/>
      <c r="AO11906" s="24"/>
      <c r="AR11906" s="24"/>
      <c r="AU11906" s="24"/>
    </row>
    <row r="11907">
      <c r="J11907" s="18"/>
      <c r="N11907" s="24"/>
      <c r="Q11907" s="24"/>
      <c r="T11907" s="24"/>
      <c r="W11907" s="24"/>
      <c r="Z11907" s="24"/>
      <c r="AC11907" s="24"/>
      <c r="AI11907" s="24"/>
      <c r="AL11907" s="24"/>
      <c r="AO11907" s="24"/>
      <c r="AR11907" s="24"/>
      <c r="AU11907" s="24"/>
    </row>
    <row r="11908">
      <c r="J11908" s="18"/>
      <c r="N11908" s="24"/>
      <c r="Q11908" s="24"/>
      <c r="T11908" s="24"/>
      <c r="W11908" s="24"/>
      <c r="Z11908" s="24"/>
      <c r="AC11908" s="24"/>
      <c r="AI11908" s="24"/>
      <c r="AL11908" s="24"/>
      <c r="AO11908" s="24"/>
      <c r="AR11908" s="24"/>
      <c r="AU11908" s="24"/>
    </row>
    <row r="11909">
      <c r="J11909" s="18"/>
      <c r="N11909" s="24"/>
      <c r="Q11909" s="24"/>
      <c r="T11909" s="24"/>
      <c r="W11909" s="24"/>
      <c r="Z11909" s="24"/>
      <c r="AC11909" s="24"/>
      <c r="AI11909" s="24"/>
      <c r="AL11909" s="24"/>
      <c r="AO11909" s="24"/>
      <c r="AR11909" s="24"/>
      <c r="AU11909" s="24"/>
    </row>
    <row r="11910">
      <c r="J11910" s="18"/>
      <c r="N11910" s="24"/>
      <c r="Q11910" s="24"/>
      <c r="T11910" s="24"/>
      <c r="W11910" s="24"/>
      <c r="Z11910" s="24"/>
      <c r="AC11910" s="24"/>
      <c r="AI11910" s="24"/>
      <c r="AL11910" s="24"/>
      <c r="AO11910" s="24"/>
      <c r="AR11910" s="24"/>
      <c r="AU11910" s="24"/>
    </row>
    <row r="11911">
      <c r="J11911" s="18"/>
      <c r="N11911" s="24"/>
      <c r="Q11911" s="24"/>
      <c r="T11911" s="24"/>
      <c r="W11911" s="24"/>
      <c r="Z11911" s="24"/>
      <c r="AC11911" s="24"/>
      <c r="AI11911" s="24"/>
      <c r="AL11911" s="24"/>
      <c r="AO11911" s="24"/>
      <c r="AR11911" s="24"/>
      <c r="AU11911" s="24"/>
    </row>
    <row r="11912">
      <c r="J11912" s="18"/>
      <c r="N11912" s="24"/>
      <c r="Q11912" s="24"/>
      <c r="T11912" s="24"/>
      <c r="W11912" s="24"/>
      <c r="Z11912" s="24"/>
      <c r="AC11912" s="24"/>
      <c r="AI11912" s="24"/>
      <c r="AL11912" s="24"/>
      <c r="AO11912" s="24"/>
      <c r="AR11912" s="24"/>
      <c r="AU11912" s="24"/>
    </row>
    <row r="11913">
      <c r="J11913" s="18"/>
      <c r="N11913" s="24"/>
      <c r="Q11913" s="24"/>
      <c r="T11913" s="24"/>
      <c r="W11913" s="24"/>
      <c r="Z11913" s="24"/>
      <c r="AC11913" s="24"/>
      <c r="AI11913" s="24"/>
      <c r="AL11913" s="24"/>
      <c r="AO11913" s="24"/>
      <c r="AR11913" s="24"/>
      <c r="AU11913" s="24"/>
    </row>
    <row r="11914">
      <c r="J11914" s="18"/>
      <c r="N11914" s="24"/>
      <c r="Q11914" s="24"/>
      <c r="T11914" s="24"/>
      <c r="W11914" s="24"/>
      <c r="Z11914" s="24"/>
      <c r="AC11914" s="24"/>
      <c r="AI11914" s="24"/>
      <c r="AL11914" s="24"/>
      <c r="AO11914" s="24"/>
      <c r="AR11914" s="24"/>
      <c r="AU11914" s="24"/>
    </row>
    <row r="11915">
      <c r="J11915" s="18"/>
      <c r="N11915" s="24"/>
      <c r="Q11915" s="24"/>
      <c r="T11915" s="24"/>
      <c r="W11915" s="24"/>
      <c r="Z11915" s="24"/>
      <c r="AC11915" s="24"/>
      <c r="AI11915" s="24"/>
      <c r="AL11915" s="24"/>
      <c r="AO11915" s="24"/>
      <c r="AR11915" s="24"/>
      <c r="AU11915" s="24"/>
    </row>
    <row r="11916">
      <c r="J11916" s="18"/>
      <c r="N11916" s="24"/>
      <c r="Q11916" s="24"/>
      <c r="T11916" s="24"/>
      <c r="W11916" s="24"/>
      <c r="Z11916" s="24"/>
      <c r="AC11916" s="24"/>
      <c r="AI11916" s="24"/>
      <c r="AL11916" s="24"/>
      <c r="AO11916" s="24"/>
      <c r="AR11916" s="24"/>
      <c r="AU11916" s="24"/>
    </row>
    <row r="11917">
      <c r="J11917" s="18"/>
      <c r="N11917" s="24"/>
      <c r="Q11917" s="24"/>
      <c r="T11917" s="24"/>
      <c r="W11917" s="24"/>
      <c r="Z11917" s="24"/>
      <c r="AC11917" s="24"/>
      <c r="AI11917" s="24"/>
      <c r="AL11917" s="24"/>
      <c r="AO11917" s="24"/>
      <c r="AR11917" s="24"/>
      <c r="AU11917" s="24"/>
    </row>
    <row r="11918">
      <c r="J11918" s="18"/>
      <c r="N11918" s="24"/>
      <c r="Q11918" s="24"/>
      <c r="T11918" s="24"/>
      <c r="W11918" s="24"/>
      <c r="Z11918" s="24"/>
      <c r="AC11918" s="24"/>
      <c r="AI11918" s="24"/>
      <c r="AL11918" s="24"/>
      <c r="AO11918" s="24"/>
      <c r="AR11918" s="24"/>
      <c r="AU11918" s="24"/>
    </row>
    <row r="11919">
      <c r="J11919" s="18"/>
      <c r="N11919" s="24"/>
      <c r="Q11919" s="24"/>
      <c r="T11919" s="24"/>
      <c r="W11919" s="24"/>
      <c r="Z11919" s="24"/>
      <c r="AC11919" s="24"/>
      <c r="AI11919" s="24"/>
      <c r="AL11919" s="24"/>
      <c r="AO11919" s="24"/>
      <c r="AR11919" s="24"/>
      <c r="AU11919" s="24"/>
    </row>
    <row r="11920">
      <c r="J11920" s="18"/>
      <c r="N11920" s="24"/>
      <c r="Q11920" s="24"/>
      <c r="T11920" s="24"/>
      <c r="W11920" s="24"/>
      <c r="Z11920" s="24"/>
      <c r="AC11920" s="24"/>
      <c r="AI11920" s="24"/>
      <c r="AL11920" s="24"/>
      <c r="AO11920" s="24"/>
      <c r="AR11920" s="24"/>
      <c r="AU11920" s="24"/>
    </row>
    <row r="11921">
      <c r="J11921" s="18"/>
      <c r="N11921" s="24"/>
      <c r="Q11921" s="24"/>
      <c r="T11921" s="24"/>
      <c r="W11921" s="24"/>
      <c r="Z11921" s="24"/>
      <c r="AC11921" s="24"/>
      <c r="AI11921" s="24"/>
      <c r="AL11921" s="24"/>
      <c r="AO11921" s="24"/>
      <c r="AR11921" s="24"/>
      <c r="AU11921" s="24"/>
    </row>
    <row r="11922">
      <c r="J11922" s="18"/>
      <c r="N11922" s="24"/>
      <c r="Q11922" s="24"/>
      <c r="T11922" s="24"/>
      <c r="W11922" s="24"/>
      <c r="Z11922" s="24"/>
      <c r="AC11922" s="24"/>
      <c r="AI11922" s="24"/>
      <c r="AL11922" s="24"/>
      <c r="AO11922" s="24"/>
      <c r="AR11922" s="24"/>
      <c r="AU11922" s="24"/>
    </row>
    <row r="11923">
      <c r="J11923" s="18"/>
      <c r="N11923" s="24"/>
      <c r="Q11923" s="24"/>
      <c r="T11923" s="24"/>
      <c r="W11923" s="24"/>
      <c r="Z11923" s="24"/>
      <c r="AC11923" s="24"/>
      <c r="AI11923" s="24"/>
      <c r="AL11923" s="24"/>
      <c r="AO11923" s="24"/>
      <c r="AR11923" s="24"/>
      <c r="AU11923" s="24"/>
    </row>
    <row r="11924">
      <c r="J11924" s="18"/>
      <c r="N11924" s="24"/>
      <c r="Q11924" s="24"/>
      <c r="T11924" s="24"/>
      <c r="W11924" s="24"/>
      <c r="Z11924" s="24"/>
      <c r="AC11924" s="24"/>
      <c r="AI11924" s="24"/>
      <c r="AL11924" s="24"/>
      <c r="AO11924" s="24"/>
      <c r="AR11924" s="24"/>
      <c r="AU11924" s="24"/>
    </row>
    <row r="11925">
      <c r="J11925" s="18"/>
      <c r="N11925" s="24"/>
      <c r="Q11925" s="24"/>
      <c r="T11925" s="24"/>
      <c r="W11925" s="24"/>
      <c r="Z11925" s="24"/>
      <c r="AC11925" s="24"/>
      <c r="AI11925" s="24"/>
      <c r="AL11925" s="24"/>
      <c r="AO11925" s="24"/>
      <c r="AR11925" s="24"/>
      <c r="AU11925" s="24"/>
    </row>
    <row r="11926">
      <c r="J11926" s="18"/>
      <c r="N11926" s="24"/>
      <c r="Q11926" s="24"/>
      <c r="T11926" s="24"/>
      <c r="W11926" s="24"/>
      <c r="Z11926" s="24"/>
      <c r="AC11926" s="24"/>
      <c r="AI11926" s="24"/>
      <c r="AL11926" s="24"/>
      <c r="AO11926" s="24"/>
      <c r="AR11926" s="24"/>
      <c r="AU11926" s="24"/>
    </row>
    <row r="11927">
      <c r="J11927" s="18"/>
      <c r="N11927" s="24"/>
      <c r="Q11927" s="24"/>
      <c r="T11927" s="24"/>
      <c r="W11927" s="24"/>
      <c r="Z11927" s="24"/>
      <c r="AC11927" s="24"/>
      <c r="AI11927" s="24"/>
      <c r="AL11927" s="24"/>
      <c r="AO11927" s="24"/>
      <c r="AR11927" s="24"/>
      <c r="AU11927" s="24"/>
    </row>
    <row r="11928">
      <c r="J11928" s="18"/>
      <c r="N11928" s="24"/>
      <c r="Q11928" s="24"/>
      <c r="T11928" s="24"/>
      <c r="W11928" s="24"/>
      <c r="Z11928" s="24"/>
      <c r="AC11928" s="24"/>
      <c r="AI11928" s="24"/>
      <c r="AL11928" s="24"/>
      <c r="AO11928" s="24"/>
      <c r="AR11928" s="24"/>
      <c r="AU11928" s="24"/>
    </row>
    <row r="11929">
      <c r="J11929" s="18"/>
      <c r="N11929" s="24"/>
      <c r="Q11929" s="24"/>
      <c r="T11929" s="24"/>
      <c r="W11929" s="24"/>
      <c r="Z11929" s="24"/>
      <c r="AC11929" s="24"/>
      <c r="AI11929" s="24"/>
      <c r="AL11929" s="24"/>
      <c r="AO11929" s="24"/>
      <c r="AR11929" s="24"/>
      <c r="AU11929" s="24"/>
    </row>
    <row r="11930">
      <c r="J11930" s="18"/>
      <c r="N11930" s="24"/>
      <c r="Q11930" s="24"/>
      <c r="T11930" s="24"/>
      <c r="W11930" s="24"/>
      <c r="Z11930" s="24"/>
      <c r="AC11930" s="24"/>
      <c r="AI11930" s="24"/>
      <c r="AL11930" s="24"/>
      <c r="AO11930" s="24"/>
      <c r="AR11930" s="24"/>
      <c r="AU11930" s="24"/>
    </row>
    <row r="11931">
      <c r="J11931" s="18"/>
      <c r="N11931" s="24"/>
      <c r="Q11931" s="24"/>
      <c r="T11931" s="24"/>
      <c r="W11931" s="24"/>
      <c r="Z11931" s="24"/>
      <c r="AC11931" s="24"/>
      <c r="AI11931" s="24"/>
      <c r="AL11931" s="24"/>
      <c r="AO11931" s="24"/>
      <c r="AR11931" s="24"/>
      <c r="AU11931" s="24"/>
    </row>
    <row r="11932">
      <c r="J11932" s="18"/>
      <c r="N11932" s="24"/>
      <c r="Q11932" s="24"/>
      <c r="T11932" s="24"/>
      <c r="W11932" s="24"/>
      <c r="Z11932" s="24"/>
      <c r="AC11932" s="24"/>
      <c r="AI11932" s="24"/>
      <c r="AL11932" s="24"/>
      <c r="AO11932" s="24"/>
      <c r="AR11932" s="24"/>
      <c r="AU11932" s="24"/>
    </row>
    <row r="11933">
      <c r="J11933" s="18"/>
      <c r="N11933" s="24"/>
      <c r="Q11933" s="24"/>
      <c r="T11933" s="24"/>
      <c r="W11933" s="24"/>
      <c r="Z11933" s="24"/>
      <c r="AC11933" s="24"/>
      <c r="AI11933" s="24"/>
      <c r="AL11933" s="24"/>
      <c r="AO11933" s="24"/>
      <c r="AR11933" s="24"/>
      <c r="AU11933" s="24"/>
    </row>
    <row r="11934">
      <c r="J11934" s="18"/>
      <c r="N11934" s="24"/>
      <c r="Q11934" s="24"/>
      <c r="T11934" s="24"/>
      <c r="W11934" s="24"/>
      <c r="Z11934" s="24"/>
      <c r="AC11934" s="24"/>
      <c r="AI11934" s="24"/>
      <c r="AL11934" s="24"/>
      <c r="AO11934" s="24"/>
      <c r="AR11934" s="24"/>
      <c r="AU11934" s="24"/>
    </row>
    <row r="11935">
      <c r="J11935" s="18"/>
      <c r="N11935" s="24"/>
      <c r="Q11935" s="24"/>
      <c r="T11935" s="24"/>
      <c r="W11935" s="24"/>
      <c r="Z11935" s="24"/>
      <c r="AC11935" s="24"/>
      <c r="AI11935" s="24"/>
      <c r="AL11935" s="24"/>
      <c r="AO11935" s="24"/>
      <c r="AR11935" s="24"/>
      <c r="AU11935" s="24"/>
    </row>
    <row r="11936">
      <c r="J11936" s="18"/>
      <c r="N11936" s="24"/>
      <c r="Q11936" s="24"/>
      <c r="T11936" s="24"/>
      <c r="W11936" s="24"/>
      <c r="Z11936" s="24"/>
      <c r="AC11936" s="24"/>
      <c r="AI11936" s="24"/>
      <c r="AL11936" s="24"/>
      <c r="AO11936" s="24"/>
      <c r="AR11936" s="24"/>
      <c r="AU11936" s="24"/>
    </row>
    <row r="11937">
      <c r="J11937" s="18"/>
      <c r="N11937" s="24"/>
      <c r="Q11937" s="24"/>
      <c r="T11937" s="24"/>
      <c r="W11937" s="24"/>
      <c r="Z11937" s="24"/>
      <c r="AC11937" s="24"/>
      <c r="AI11937" s="24"/>
      <c r="AL11937" s="24"/>
      <c r="AO11937" s="24"/>
      <c r="AR11937" s="24"/>
      <c r="AU11937" s="24"/>
    </row>
    <row r="11938">
      <c r="J11938" s="18"/>
      <c r="N11938" s="24"/>
      <c r="Q11938" s="24"/>
      <c r="T11938" s="24"/>
      <c r="W11938" s="24"/>
      <c r="Z11938" s="24"/>
      <c r="AC11938" s="24"/>
      <c r="AI11938" s="24"/>
      <c r="AL11938" s="24"/>
      <c r="AO11938" s="24"/>
      <c r="AR11938" s="24"/>
      <c r="AU11938" s="24"/>
    </row>
    <row r="11939">
      <c r="J11939" s="18"/>
      <c r="N11939" s="24"/>
      <c r="Q11939" s="24"/>
      <c r="T11939" s="24"/>
      <c r="W11939" s="24"/>
      <c r="Z11939" s="24"/>
      <c r="AC11939" s="24"/>
      <c r="AI11939" s="24"/>
      <c r="AL11939" s="24"/>
      <c r="AO11939" s="24"/>
      <c r="AR11939" s="24"/>
      <c r="AU11939" s="24"/>
    </row>
    <row r="11940">
      <c r="J11940" s="18"/>
      <c r="N11940" s="24"/>
      <c r="Q11940" s="24"/>
      <c r="T11940" s="24"/>
      <c r="W11940" s="24"/>
      <c r="Z11940" s="24"/>
      <c r="AC11940" s="24"/>
      <c r="AI11940" s="24"/>
      <c r="AL11940" s="24"/>
      <c r="AO11940" s="24"/>
      <c r="AR11940" s="24"/>
      <c r="AU11940" s="24"/>
    </row>
    <row r="11941">
      <c r="J11941" s="18"/>
      <c r="N11941" s="24"/>
      <c r="Q11941" s="24"/>
      <c r="T11941" s="24"/>
      <c r="W11941" s="24"/>
      <c r="Z11941" s="24"/>
      <c r="AC11941" s="24"/>
      <c r="AI11941" s="24"/>
      <c r="AL11941" s="24"/>
      <c r="AO11941" s="24"/>
      <c r="AR11941" s="24"/>
      <c r="AU11941" s="24"/>
    </row>
    <row r="11942">
      <c r="J11942" s="18"/>
      <c r="N11942" s="24"/>
      <c r="Q11942" s="24"/>
      <c r="T11942" s="24"/>
      <c r="W11942" s="24"/>
      <c r="Z11942" s="24"/>
      <c r="AC11942" s="24"/>
      <c r="AI11942" s="24"/>
      <c r="AL11942" s="24"/>
      <c r="AO11942" s="24"/>
      <c r="AR11942" s="24"/>
      <c r="AU11942" s="24"/>
    </row>
    <row r="11943">
      <c r="J11943" s="18"/>
      <c r="N11943" s="24"/>
      <c r="Q11943" s="24"/>
      <c r="T11943" s="24"/>
      <c r="W11943" s="24"/>
      <c r="Z11943" s="24"/>
      <c r="AC11943" s="24"/>
      <c r="AI11943" s="24"/>
      <c r="AL11943" s="24"/>
      <c r="AO11943" s="24"/>
      <c r="AR11943" s="24"/>
      <c r="AU11943" s="24"/>
    </row>
    <row r="11944">
      <c r="J11944" s="18"/>
      <c r="N11944" s="24"/>
      <c r="Q11944" s="24"/>
      <c r="T11944" s="24"/>
      <c r="W11944" s="24"/>
      <c r="Z11944" s="24"/>
      <c r="AC11944" s="24"/>
      <c r="AI11944" s="24"/>
      <c r="AL11944" s="24"/>
      <c r="AO11944" s="24"/>
      <c r="AR11944" s="24"/>
      <c r="AU11944" s="24"/>
    </row>
    <row r="11945">
      <c r="J11945" s="18"/>
      <c r="N11945" s="24"/>
      <c r="Q11945" s="24"/>
      <c r="T11945" s="24"/>
      <c r="W11945" s="24"/>
      <c r="Z11945" s="24"/>
      <c r="AC11945" s="24"/>
      <c r="AI11945" s="24"/>
      <c r="AL11945" s="24"/>
      <c r="AO11945" s="24"/>
      <c r="AR11945" s="24"/>
      <c r="AU11945" s="24"/>
    </row>
    <row r="11946">
      <c r="J11946" s="18"/>
      <c r="N11946" s="24"/>
      <c r="Q11946" s="24"/>
      <c r="T11946" s="24"/>
      <c r="W11946" s="24"/>
      <c r="Z11946" s="24"/>
      <c r="AC11946" s="24"/>
      <c r="AI11946" s="24"/>
      <c r="AL11946" s="24"/>
      <c r="AO11946" s="24"/>
      <c r="AR11946" s="24"/>
      <c r="AU11946" s="24"/>
    </row>
    <row r="11947">
      <c r="J11947" s="18"/>
      <c r="N11947" s="24"/>
      <c r="Q11947" s="24"/>
      <c r="T11947" s="24"/>
      <c r="W11947" s="24"/>
      <c r="Z11947" s="24"/>
      <c r="AC11947" s="24"/>
      <c r="AI11947" s="24"/>
      <c r="AL11947" s="24"/>
      <c r="AO11947" s="24"/>
      <c r="AR11947" s="24"/>
      <c r="AU11947" s="24"/>
    </row>
    <row r="11948">
      <c r="J11948" s="18"/>
      <c r="N11948" s="24"/>
      <c r="Q11948" s="24"/>
      <c r="T11948" s="24"/>
      <c r="W11948" s="24"/>
      <c r="Z11948" s="24"/>
      <c r="AC11948" s="24"/>
      <c r="AI11948" s="24"/>
      <c r="AL11948" s="24"/>
      <c r="AO11948" s="24"/>
      <c r="AR11948" s="24"/>
      <c r="AU11948" s="24"/>
    </row>
    <row r="11949">
      <c r="J11949" s="18"/>
      <c r="N11949" s="24"/>
      <c r="Q11949" s="24"/>
      <c r="T11949" s="24"/>
      <c r="W11949" s="24"/>
      <c r="Z11949" s="24"/>
      <c r="AC11949" s="24"/>
      <c r="AI11949" s="24"/>
      <c r="AL11949" s="24"/>
      <c r="AO11949" s="24"/>
      <c r="AR11949" s="24"/>
      <c r="AU11949" s="24"/>
    </row>
    <row r="11950">
      <c r="J11950" s="18"/>
      <c r="N11950" s="24"/>
      <c r="Q11950" s="24"/>
      <c r="T11950" s="24"/>
      <c r="W11950" s="24"/>
      <c r="Z11950" s="24"/>
      <c r="AC11950" s="24"/>
      <c r="AI11950" s="24"/>
      <c r="AL11950" s="24"/>
      <c r="AO11950" s="24"/>
      <c r="AR11950" s="24"/>
      <c r="AU11950" s="24"/>
    </row>
    <row r="11951">
      <c r="J11951" s="18"/>
      <c r="N11951" s="24"/>
      <c r="Q11951" s="24"/>
      <c r="T11951" s="24"/>
      <c r="W11951" s="24"/>
      <c r="Z11951" s="24"/>
      <c r="AC11951" s="24"/>
      <c r="AI11951" s="24"/>
      <c r="AL11951" s="24"/>
      <c r="AO11951" s="24"/>
      <c r="AR11951" s="24"/>
      <c r="AU11951" s="24"/>
    </row>
    <row r="11952">
      <c r="J11952" s="18"/>
      <c r="N11952" s="24"/>
      <c r="Q11952" s="24"/>
      <c r="T11952" s="24"/>
      <c r="W11952" s="24"/>
      <c r="Z11952" s="24"/>
      <c r="AC11952" s="24"/>
      <c r="AI11952" s="24"/>
      <c r="AL11952" s="24"/>
      <c r="AO11952" s="24"/>
      <c r="AR11952" s="24"/>
      <c r="AU11952" s="24"/>
    </row>
    <row r="11953">
      <c r="J11953" s="18"/>
      <c r="N11953" s="24"/>
      <c r="Q11953" s="24"/>
      <c r="T11953" s="24"/>
      <c r="W11953" s="24"/>
      <c r="Z11953" s="24"/>
      <c r="AC11953" s="24"/>
      <c r="AI11953" s="24"/>
      <c r="AL11953" s="24"/>
      <c r="AO11953" s="24"/>
      <c r="AR11953" s="24"/>
      <c r="AU11953" s="24"/>
    </row>
    <row r="11954">
      <c r="J11954" s="18"/>
      <c r="N11954" s="24"/>
      <c r="Q11954" s="24"/>
      <c r="T11954" s="24"/>
      <c r="W11954" s="24"/>
      <c r="Z11954" s="24"/>
      <c r="AC11954" s="24"/>
      <c r="AI11954" s="24"/>
      <c r="AL11954" s="24"/>
      <c r="AO11954" s="24"/>
      <c r="AR11954" s="24"/>
      <c r="AU11954" s="24"/>
    </row>
    <row r="11955">
      <c r="J11955" s="18"/>
      <c r="N11955" s="24"/>
      <c r="Q11955" s="24"/>
      <c r="T11955" s="24"/>
      <c r="W11955" s="24"/>
      <c r="Z11955" s="24"/>
      <c r="AC11955" s="24"/>
      <c r="AI11955" s="24"/>
      <c r="AL11955" s="24"/>
      <c r="AO11955" s="24"/>
      <c r="AR11955" s="24"/>
      <c r="AU11955" s="24"/>
    </row>
    <row r="11956">
      <c r="J11956" s="18"/>
      <c r="N11956" s="24"/>
      <c r="Q11956" s="24"/>
      <c r="T11956" s="24"/>
      <c r="W11956" s="24"/>
      <c r="Z11956" s="24"/>
      <c r="AC11956" s="24"/>
      <c r="AI11956" s="24"/>
      <c r="AL11956" s="24"/>
      <c r="AO11956" s="24"/>
      <c r="AR11956" s="24"/>
      <c r="AU11956" s="24"/>
    </row>
    <row r="11957">
      <c r="J11957" s="18"/>
      <c r="N11957" s="24"/>
      <c r="Q11957" s="24"/>
      <c r="T11957" s="24"/>
      <c r="W11957" s="24"/>
      <c r="Z11957" s="24"/>
      <c r="AC11957" s="24"/>
      <c r="AI11957" s="24"/>
      <c r="AL11957" s="24"/>
      <c r="AO11957" s="24"/>
      <c r="AR11957" s="24"/>
      <c r="AU11957" s="24"/>
    </row>
    <row r="11958">
      <c r="J11958" s="18"/>
      <c r="N11958" s="24"/>
      <c r="Q11958" s="24"/>
      <c r="T11958" s="24"/>
      <c r="W11958" s="24"/>
      <c r="Z11958" s="24"/>
      <c r="AC11958" s="24"/>
      <c r="AI11958" s="24"/>
      <c r="AL11958" s="24"/>
      <c r="AO11958" s="24"/>
      <c r="AR11958" s="24"/>
      <c r="AU11958" s="24"/>
    </row>
    <row r="11959">
      <c r="J11959" s="18"/>
      <c r="N11959" s="24"/>
      <c r="Q11959" s="24"/>
      <c r="T11959" s="24"/>
      <c r="W11959" s="24"/>
      <c r="Z11959" s="24"/>
      <c r="AC11959" s="24"/>
      <c r="AI11959" s="24"/>
      <c r="AL11959" s="24"/>
      <c r="AO11959" s="24"/>
      <c r="AR11959" s="24"/>
      <c r="AU11959" s="24"/>
    </row>
    <row r="11960">
      <c r="J11960" s="18"/>
      <c r="N11960" s="24"/>
      <c r="Q11960" s="24"/>
      <c r="T11960" s="24"/>
      <c r="W11960" s="24"/>
      <c r="Z11960" s="24"/>
      <c r="AC11960" s="24"/>
      <c r="AI11960" s="24"/>
      <c r="AL11960" s="24"/>
      <c r="AO11960" s="24"/>
      <c r="AR11960" s="24"/>
      <c r="AU11960" s="24"/>
    </row>
    <row r="11961">
      <c r="J11961" s="18"/>
      <c r="N11961" s="24"/>
      <c r="Q11961" s="24"/>
      <c r="T11961" s="24"/>
      <c r="W11961" s="24"/>
      <c r="Z11961" s="24"/>
      <c r="AC11961" s="24"/>
      <c r="AI11961" s="24"/>
      <c r="AL11961" s="24"/>
      <c r="AO11961" s="24"/>
      <c r="AR11961" s="24"/>
      <c r="AU11961" s="24"/>
    </row>
    <row r="11962">
      <c r="J11962" s="18"/>
      <c r="N11962" s="24"/>
      <c r="Q11962" s="24"/>
      <c r="T11962" s="24"/>
      <c r="W11962" s="24"/>
      <c r="Z11962" s="24"/>
      <c r="AC11962" s="24"/>
      <c r="AI11962" s="24"/>
      <c r="AL11962" s="24"/>
      <c r="AO11962" s="24"/>
      <c r="AR11962" s="24"/>
      <c r="AU11962" s="24"/>
    </row>
    <row r="11963">
      <c r="J11963" s="18"/>
      <c r="N11963" s="24"/>
      <c r="Q11963" s="24"/>
      <c r="T11963" s="24"/>
      <c r="W11963" s="24"/>
      <c r="Z11963" s="24"/>
      <c r="AC11963" s="24"/>
      <c r="AI11963" s="24"/>
      <c r="AL11963" s="24"/>
      <c r="AO11963" s="24"/>
      <c r="AR11963" s="24"/>
      <c r="AU11963" s="24"/>
    </row>
    <row r="11964">
      <c r="J11964" s="18"/>
      <c r="N11964" s="24"/>
      <c r="Q11964" s="24"/>
      <c r="T11964" s="24"/>
      <c r="W11964" s="24"/>
      <c r="Z11964" s="24"/>
      <c r="AC11964" s="24"/>
      <c r="AI11964" s="24"/>
      <c r="AL11964" s="24"/>
      <c r="AO11964" s="24"/>
      <c r="AR11964" s="24"/>
      <c r="AU11964" s="24"/>
    </row>
    <row r="11965">
      <c r="J11965" s="18"/>
      <c r="N11965" s="24"/>
      <c r="Q11965" s="24"/>
      <c r="T11965" s="24"/>
      <c r="W11965" s="24"/>
      <c r="Z11965" s="24"/>
      <c r="AC11965" s="24"/>
      <c r="AI11965" s="24"/>
      <c r="AL11965" s="24"/>
      <c r="AO11965" s="24"/>
      <c r="AR11965" s="24"/>
      <c r="AU11965" s="24"/>
    </row>
    <row r="11966">
      <c r="J11966" s="18"/>
      <c r="N11966" s="24"/>
      <c r="Q11966" s="24"/>
      <c r="T11966" s="24"/>
      <c r="W11966" s="24"/>
      <c r="Z11966" s="24"/>
      <c r="AC11966" s="24"/>
      <c r="AI11966" s="24"/>
      <c r="AL11966" s="24"/>
      <c r="AO11966" s="24"/>
      <c r="AR11966" s="24"/>
      <c r="AU11966" s="24"/>
    </row>
    <row r="11967">
      <c r="J11967" s="18"/>
      <c r="N11967" s="24"/>
      <c r="Q11967" s="24"/>
      <c r="T11967" s="24"/>
      <c r="W11967" s="24"/>
      <c r="Z11967" s="24"/>
      <c r="AC11967" s="24"/>
      <c r="AI11967" s="24"/>
      <c r="AL11967" s="24"/>
      <c r="AO11967" s="24"/>
      <c r="AR11967" s="24"/>
      <c r="AU11967" s="24"/>
    </row>
    <row r="11968">
      <c r="J11968" s="18"/>
      <c r="N11968" s="24"/>
      <c r="Q11968" s="24"/>
      <c r="T11968" s="24"/>
      <c r="W11968" s="24"/>
      <c r="Z11968" s="24"/>
      <c r="AC11968" s="24"/>
      <c r="AI11968" s="24"/>
      <c r="AL11968" s="24"/>
      <c r="AO11968" s="24"/>
      <c r="AR11968" s="24"/>
      <c r="AU11968" s="24"/>
    </row>
    <row r="11969">
      <c r="J11969" s="18"/>
      <c r="N11969" s="24"/>
      <c r="Q11969" s="24"/>
      <c r="T11969" s="24"/>
      <c r="W11969" s="24"/>
      <c r="Z11969" s="24"/>
      <c r="AC11969" s="24"/>
      <c r="AI11969" s="24"/>
      <c r="AL11969" s="24"/>
      <c r="AO11969" s="24"/>
      <c r="AR11969" s="24"/>
      <c r="AU11969" s="24"/>
    </row>
    <row r="11970">
      <c r="J11970" s="18"/>
      <c r="N11970" s="24"/>
      <c r="Q11970" s="24"/>
      <c r="T11970" s="24"/>
      <c r="W11970" s="24"/>
      <c r="Z11970" s="24"/>
      <c r="AC11970" s="24"/>
      <c r="AI11970" s="24"/>
      <c r="AL11970" s="24"/>
      <c r="AO11970" s="24"/>
      <c r="AR11970" s="24"/>
      <c r="AU11970" s="24"/>
    </row>
    <row r="11971">
      <c r="J11971" s="18"/>
      <c r="N11971" s="24"/>
      <c r="Q11971" s="24"/>
      <c r="T11971" s="24"/>
      <c r="W11971" s="24"/>
      <c r="Z11971" s="24"/>
      <c r="AC11971" s="24"/>
      <c r="AI11971" s="24"/>
      <c r="AL11971" s="24"/>
      <c r="AO11971" s="24"/>
      <c r="AR11971" s="24"/>
      <c r="AU11971" s="24"/>
    </row>
    <row r="11972">
      <c r="J11972" s="18"/>
      <c r="N11972" s="24"/>
      <c r="Q11972" s="24"/>
      <c r="T11972" s="24"/>
      <c r="W11972" s="24"/>
      <c r="Z11972" s="24"/>
      <c r="AC11972" s="24"/>
      <c r="AI11972" s="24"/>
      <c r="AL11972" s="24"/>
      <c r="AO11972" s="24"/>
      <c r="AR11972" s="24"/>
      <c r="AU11972" s="24"/>
    </row>
    <row r="11973">
      <c r="J11973" s="18"/>
      <c r="N11973" s="24"/>
      <c r="Q11973" s="24"/>
      <c r="T11973" s="24"/>
      <c r="W11973" s="24"/>
      <c r="Z11973" s="24"/>
      <c r="AC11973" s="24"/>
      <c r="AI11973" s="24"/>
      <c r="AL11973" s="24"/>
      <c r="AO11973" s="24"/>
      <c r="AR11973" s="24"/>
      <c r="AU11973" s="24"/>
    </row>
    <row r="11974">
      <c r="J11974" s="18"/>
      <c r="N11974" s="24"/>
      <c r="Q11974" s="24"/>
      <c r="T11974" s="24"/>
      <c r="W11974" s="24"/>
      <c r="Z11974" s="24"/>
      <c r="AC11974" s="24"/>
      <c r="AI11974" s="24"/>
      <c r="AL11974" s="24"/>
      <c r="AO11974" s="24"/>
      <c r="AR11974" s="24"/>
      <c r="AU11974" s="24"/>
    </row>
    <row r="11975">
      <c r="J11975" s="18"/>
      <c r="N11975" s="24"/>
      <c r="Q11975" s="24"/>
      <c r="T11975" s="24"/>
      <c r="W11975" s="24"/>
      <c r="Z11975" s="24"/>
      <c r="AC11975" s="24"/>
      <c r="AI11975" s="24"/>
      <c r="AL11975" s="24"/>
      <c r="AO11975" s="24"/>
      <c r="AR11975" s="24"/>
      <c r="AU11975" s="24"/>
    </row>
    <row r="11976">
      <c r="J11976" s="18"/>
      <c r="N11976" s="24"/>
      <c r="Q11976" s="24"/>
      <c r="T11976" s="24"/>
      <c r="W11976" s="24"/>
      <c r="Z11976" s="24"/>
      <c r="AC11976" s="24"/>
      <c r="AI11976" s="24"/>
      <c r="AL11976" s="24"/>
      <c r="AO11976" s="24"/>
      <c r="AR11976" s="24"/>
      <c r="AU11976" s="24"/>
    </row>
    <row r="11977">
      <c r="J11977" s="18"/>
      <c r="N11977" s="24"/>
      <c r="Q11977" s="24"/>
      <c r="T11977" s="24"/>
      <c r="W11977" s="24"/>
      <c r="Z11977" s="24"/>
      <c r="AC11977" s="24"/>
      <c r="AI11977" s="24"/>
      <c r="AL11977" s="24"/>
      <c r="AO11977" s="24"/>
      <c r="AR11977" s="24"/>
      <c r="AU11977" s="24"/>
    </row>
    <row r="11978">
      <c r="J11978" s="18"/>
      <c r="N11978" s="24"/>
      <c r="Q11978" s="24"/>
      <c r="T11978" s="24"/>
      <c r="W11978" s="24"/>
      <c r="Z11978" s="24"/>
      <c r="AC11978" s="24"/>
      <c r="AI11978" s="24"/>
      <c r="AL11978" s="24"/>
      <c r="AO11978" s="24"/>
      <c r="AR11978" s="24"/>
      <c r="AU11978" s="24"/>
    </row>
    <row r="11979">
      <c r="J11979" s="18"/>
      <c r="N11979" s="24"/>
      <c r="Q11979" s="24"/>
      <c r="T11979" s="24"/>
      <c r="W11979" s="24"/>
      <c r="Z11979" s="24"/>
      <c r="AC11979" s="24"/>
      <c r="AI11979" s="24"/>
      <c r="AL11979" s="24"/>
      <c r="AO11979" s="24"/>
      <c r="AR11979" s="24"/>
      <c r="AU11979" s="24"/>
    </row>
    <row r="11980">
      <c r="J11980" s="18"/>
      <c r="N11980" s="24"/>
      <c r="Q11980" s="24"/>
      <c r="T11980" s="24"/>
      <c r="W11980" s="24"/>
      <c r="Z11980" s="24"/>
      <c r="AC11980" s="24"/>
      <c r="AI11980" s="24"/>
      <c r="AL11980" s="24"/>
      <c r="AO11980" s="24"/>
      <c r="AR11980" s="24"/>
      <c r="AU11980" s="24"/>
    </row>
    <row r="11981">
      <c r="J11981" s="18"/>
      <c r="N11981" s="24"/>
      <c r="Q11981" s="24"/>
      <c r="T11981" s="24"/>
      <c r="W11981" s="24"/>
      <c r="Z11981" s="24"/>
      <c r="AC11981" s="24"/>
      <c r="AI11981" s="24"/>
      <c r="AL11981" s="24"/>
      <c r="AO11981" s="24"/>
      <c r="AR11981" s="24"/>
      <c r="AU11981" s="24"/>
    </row>
    <row r="11982">
      <c r="J11982" s="18"/>
      <c r="N11982" s="24"/>
      <c r="Q11982" s="24"/>
      <c r="T11982" s="24"/>
      <c r="W11982" s="24"/>
      <c r="Z11982" s="24"/>
      <c r="AC11982" s="24"/>
      <c r="AI11982" s="24"/>
      <c r="AL11982" s="24"/>
      <c r="AO11982" s="24"/>
      <c r="AR11982" s="24"/>
      <c r="AU11982" s="24"/>
    </row>
    <row r="11983">
      <c r="J11983" s="18"/>
      <c r="N11983" s="24"/>
      <c r="Q11983" s="24"/>
      <c r="T11983" s="24"/>
      <c r="W11983" s="24"/>
      <c r="Z11983" s="24"/>
      <c r="AC11983" s="24"/>
      <c r="AI11983" s="24"/>
      <c r="AL11983" s="24"/>
      <c r="AO11983" s="24"/>
      <c r="AR11983" s="24"/>
      <c r="AU11983" s="24"/>
    </row>
    <row r="11984">
      <c r="J11984" s="18"/>
      <c r="N11984" s="24"/>
      <c r="Q11984" s="24"/>
      <c r="T11984" s="24"/>
      <c r="W11984" s="24"/>
      <c r="Z11984" s="24"/>
      <c r="AC11984" s="24"/>
      <c r="AI11984" s="24"/>
      <c r="AL11984" s="24"/>
      <c r="AO11984" s="24"/>
      <c r="AR11984" s="24"/>
      <c r="AU11984" s="24"/>
    </row>
    <row r="11985">
      <c r="J11985" s="18"/>
      <c r="N11985" s="24"/>
      <c r="Q11985" s="24"/>
      <c r="T11985" s="24"/>
      <c r="W11985" s="24"/>
      <c r="Z11985" s="24"/>
      <c r="AC11985" s="24"/>
      <c r="AI11985" s="24"/>
      <c r="AL11985" s="24"/>
      <c r="AO11985" s="24"/>
      <c r="AR11985" s="24"/>
      <c r="AU11985" s="24"/>
    </row>
    <row r="11986">
      <c r="J11986" s="18"/>
      <c r="N11986" s="24"/>
      <c r="Q11986" s="24"/>
      <c r="T11986" s="24"/>
      <c r="W11986" s="24"/>
      <c r="Z11986" s="24"/>
      <c r="AC11986" s="24"/>
      <c r="AI11986" s="24"/>
      <c r="AL11986" s="24"/>
      <c r="AO11986" s="24"/>
      <c r="AR11986" s="24"/>
      <c r="AU11986" s="24"/>
    </row>
    <row r="11987">
      <c r="J11987" s="18"/>
      <c r="N11987" s="24"/>
      <c r="Q11987" s="24"/>
      <c r="T11987" s="24"/>
      <c r="W11987" s="24"/>
      <c r="Z11987" s="24"/>
      <c r="AC11987" s="24"/>
      <c r="AI11987" s="24"/>
      <c r="AL11987" s="24"/>
      <c r="AO11987" s="24"/>
      <c r="AR11987" s="24"/>
      <c r="AU11987" s="24"/>
    </row>
    <row r="11988">
      <c r="J11988" s="18"/>
      <c r="N11988" s="24"/>
      <c r="Q11988" s="24"/>
      <c r="T11988" s="24"/>
      <c r="W11988" s="24"/>
      <c r="Z11988" s="24"/>
      <c r="AC11988" s="24"/>
      <c r="AI11988" s="24"/>
      <c r="AL11988" s="24"/>
      <c r="AO11988" s="24"/>
      <c r="AR11988" s="24"/>
      <c r="AU11988" s="24"/>
    </row>
    <row r="11989">
      <c r="J11989" s="18"/>
      <c r="N11989" s="24"/>
      <c r="Q11989" s="24"/>
      <c r="T11989" s="24"/>
      <c r="W11989" s="24"/>
      <c r="Z11989" s="24"/>
      <c r="AC11989" s="24"/>
      <c r="AI11989" s="24"/>
      <c r="AL11989" s="24"/>
      <c r="AO11989" s="24"/>
      <c r="AR11989" s="24"/>
      <c r="AU11989" s="24"/>
    </row>
    <row r="11990">
      <c r="J11990" s="18"/>
      <c r="N11990" s="24"/>
      <c r="Q11990" s="24"/>
      <c r="T11990" s="24"/>
      <c r="W11990" s="24"/>
      <c r="Z11990" s="24"/>
      <c r="AC11990" s="24"/>
      <c r="AI11990" s="24"/>
      <c r="AL11990" s="24"/>
      <c r="AO11990" s="24"/>
      <c r="AR11990" s="24"/>
      <c r="AU11990" s="24"/>
    </row>
    <row r="11991">
      <c r="J11991" s="18"/>
      <c r="N11991" s="24"/>
      <c r="Q11991" s="24"/>
      <c r="T11991" s="24"/>
      <c r="W11991" s="24"/>
      <c r="Z11991" s="24"/>
      <c r="AC11991" s="24"/>
      <c r="AI11991" s="24"/>
      <c r="AL11991" s="24"/>
      <c r="AO11991" s="24"/>
      <c r="AR11991" s="24"/>
      <c r="AU11991" s="24"/>
    </row>
    <row r="11992">
      <c r="J11992" s="18"/>
      <c r="N11992" s="24"/>
      <c r="Q11992" s="24"/>
      <c r="T11992" s="24"/>
      <c r="W11992" s="24"/>
      <c r="Z11992" s="24"/>
      <c r="AC11992" s="24"/>
      <c r="AI11992" s="24"/>
      <c r="AL11992" s="24"/>
      <c r="AO11992" s="24"/>
      <c r="AR11992" s="24"/>
      <c r="AU11992" s="24"/>
    </row>
    <row r="11993">
      <c r="J11993" s="18"/>
      <c r="N11993" s="24"/>
      <c r="Q11993" s="24"/>
      <c r="T11993" s="24"/>
      <c r="W11993" s="24"/>
      <c r="Z11993" s="24"/>
      <c r="AC11993" s="24"/>
      <c r="AI11993" s="24"/>
      <c r="AL11993" s="24"/>
      <c r="AO11993" s="24"/>
      <c r="AR11993" s="24"/>
      <c r="AU11993" s="24"/>
    </row>
    <row r="11994">
      <c r="J11994" s="18"/>
      <c r="N11994" s="24"/>
      <c r="Q11994" s="24"/>
      <c r="T11994" s="24"/>
      <c r="W11994" s="24"/>
      <c r="Z11994" s="24"/>
      <c r="AC11994" s="24"/>
      <c r="AI11994" s="24"/>
      <c r="AL11994" s="24"/>
      <c r="AO11994" s="24"/>
      <c r="AR11994" s="24"/>
      <c r="AU11994" s="24"/>
    </row>
    <row r="11995">
      <c r="J11995" s="18"/>
      <c r="N11995" s="24"/>
      <c r="Q11995" s="24"/>
      <c r="T11995" s="24"/>
      <c r="W11995" s="24"/>
      <c r="Z11995" s="24"/>
      <c r="AC11995" s="24"/>
      <c r="AI11995" s="24"/>
      <c r="AL11995" s="24"/>
      <c r="AO11995" s="24"/>
      <c r="AR11995" s="24"/>
      <c r="AU11995" s="24"/>
    </row>
    <row r="11996">
      <c r="J11996" s="18"/>
      <c r="N11996" s="24"/>
      <c r="Q11996" s="24"/>
      <c r="T11996" s="24"/>
      <c r="W11996" s="24"/>
      <c r="Z11996" s="24"/>
      <c r="AC11996" s="24"/>
      <c r="AI11996" s="24"/>
      <c r="AL11996" s="24"/>
      <c r="AO11996" s="24"/>
      <c r="AR11996" s="24"/>
      <c r="AU11996" s="24"/>
    </row>
    <row r="11997">
      <c r="J11997" s="18"/>
      <c r="N11997" s="24"/>
      <c r="Q11997" s="24"/>
      <c r="T11997" s="24"/>
      <c r="W11997" s="24"/>
      <c r="Z11997" s="24"/>
      <c r="AC11997" s="24"/>
      <c r="AI11997" s="24"/>
      <c r="AL11997" s="24"/>
      <c r="AO11997" s="24"/>
      <c r="AR11997" s="24"/>
      <c r="AU11997" s="24"/>
    </row>
    <row r="11998">
      <c r="J11998" s="18"/>
      <c r="N11998" s="24"/>
      <c r="Q11998" s="24"/>
      <c r="T11998" s="24"/>
      <c r="W11998" s="24"/>
      <c r="Z11998" s="24"/>
      <c r="AC11998" s="24"/>
      <c r="AI11998" s="24"/>
      <c r="AL11998" s="24"/>
      <c r="AO11998" s="24"/>
      <c r="AR11998" s="24"/>
      <c r="AU11998" s="24"/>
    </row>
    <row r="11999">
      <c r="J11999" s="18"/>
      <c r="N11999" s="24"/>
      <c r="Q11999" s="24"/>
      <c r="T11999" s="24"/>
      <c r="W11999" s="24"/>
      <c r="Z11999" s="24"/>
      <c r="AC11999" s="24"/>
      <c r="AI11999" s="24"/>
      <c r="AL11999" s="24"/>
      <c r="AO11999" s="24"/>
      <c r="AR11999" s="24"/>
      <c r="AU11999" s="24"/>
    </row>
    <row r="12000">
      <c r="J12000" s="18"/>
      <c r="N12000" s="24"/>
      <c r="Q12000" s="24"/>
      <c r="T12000" s="24"/>
      <c r="W12000" s="24"/>
      <c r="Z12000" s="24"/>
      <c r="AC12000" s="24"/>
      <c r="AI12000" s="24"/>
      <c r="AL12000" s="24"/>
      <c r="AO12000" s="24"/>
      <c r="AR12000" s="24"/>
      <c r="AU12000" s="24"/>
    </row>
    <row r="12001">
      <c r="J12001" s="18"/>
      <c r="N12001" s="24"/>
      <c r="Q12001" s="24"/>
      <c r="T12001" s="24"/>
      <c r="W12001" s="24"/>
      <c r="Z12001" s="24"/>
      <c r="AC12001" s="24"/>
      <c r="AI12001" s="24"/>
      <c r="AL12001" s="24"/>
      <c r="AO12001" s="24"/>
      <c r="AR12001" s="24"/>
      <c r="AU12001" s="24"/>
    </row>
    <row r="12002">
      <c r="J12002" s="18"/>
      <c r="N12002" s="24"/>
      <c r="Q12002" s="24"/>
      <c r="T12002" s="24"/>
      <c r="W12002" s="24"/>
      <c r="Z12002" s="24"/>
      <c r="AC12002" s="24"/>
      <c r="AI12002" s="24"/>
      <c r="AL12002" s="24"/>
      <c r="AO12002" s="24"/>
      <c r="AR12002" s="24"/>
      <c r="AU12002" s="24"/>
    </row>
    <row r="12003">
      <c r="J12003" s="18"/>
      <c r="N12003" s="24"/>
      <c r="Q12003" s="24"/>
      <c r="T12003" s="24"/>
      <c r="W12003" s="24"/>
      <c r="Z12003" s="24"/>
      <c r="AC12003" s="24"/>
      <c r="AI12003" s="24"/>
      <c r="AL12003" s="24"/>
      <c r="AO12003" s="24"/>
      <c r="AR12003" s="24"/>
      <c r="AU12003" s="24"/>
    </row>
    <row r="12004">
      <c r="J12004" s="18"/>
      <c r="N12004" s="24"/>
      <c r="Q12004" s="24"/>
      <c r="T12004" s="24"/>
      <c r="W12004" s="24"/>
      <c r="Z12004" s="24"/>
      <c r="AC12004" s="24"/>
      <c r="AI12004" s="24"/>
      <c r="AL12004" s="24"/>
      <c r="AO12004" s="24"/>
      <c r="AR12004" s="24"/>
      <c r="AU12004" s="24"/>
    </row>
    <row r="12005">
      <c r="J12005" s="18"/>
      <c r="N12005" s="24"/>
      <c r="Q12005" s="24"/>
      <c r="T12005" s="24"/>
      <c r="W12005" s="24"/>
      <c r="Z12005" s="24"/>
      <c r="AC12005" s="24"/>
      <c r="AI12005" s="24"/>
      <c r="AL12005" s="24"/>
      <c r="AO12005" s="24"/>
      <c r="AR12005" s="24"/>
      <c r="AU12005" s="24"/>
    </row>
    <row r="12006">
      <c r="J12006" s="18"/>
      <c r="N12006" s="24"/>
      <c r="Q12006" s="24"/>
      <c r="T12006" s="24"/>
      <c r="W12006" s="24"/>
      <c r="Z12006" s="24"/>
      <c r="AC12006" s="24"/>
      <c r="AI12006" s="24"/>
      <c r="AL12006" s="24"/>
      <c r="AO12006" s="24"/>
      <c r="AR12006" s="24"/>
      <c r="AU12006" s="24"/>
    </row>
    <row r="12007">
      <c r="J12007" s="18"/>
      <c r="N12007" s="24"/>
      <c r="Q12007" s="24"/>
      <c r="T12007" s="24"/>
      <c r="W12007" s="24"/>
      <c r="Z12007" s="24"/>
      <c r="AC12007" s="24"/>
      <c r="AI12007" s="24"/>
      <c r="AL12007" s="24"/>
      <c r="AO12007" s="24"/>
      <c r="AR12007" s="24"/>
      <c r="AU12007" s="24"/>
    </row>
    <row r="12008">
      <c r="J12008" s="18"/>
      <c r="N12008" s="24"/>
      <c r="Q12008" s="24"/>
      <c r="T12008" s="24"/>
      <c r="W12008" s="24"/>
      <c r="Z12008" s="24"/>
      <c r="AC12008" s="24"/>
      <c r="AI12008" s="24"/>
      <c r="AL12008" s="24"/>
      <c r="AO12008" s="24"/>
      <c r="AR12008" s="24"/>
      <c r="AU12008" s="24"/>
    </row>
    <row r="12009">
      <c r="J12009" s="18"/>
      <c r="N12009" s="24"/>
      <c r="Q12009" s="24"/>
      <c r="T12009" s="24"/>
      <c r="W12009" s="24"/>
      <c r="Z12009" s="24"/>
      <c r="AC12009" s="24"/>
      <c r="AI12009" s="24"/>
      <c r="AL12009" s="24"/>
      <c r="AO12009" s="24"/>
      <c r="AR12009" s="24"/>
      <c r="AU12009" s="24"/>
    </row>
    <row r="12010">
      <c r="J12010" s="18"/>
      <c r="N12010" s="24"/>
      <c r="Q12010" s="24"/>
      <c r="T12010" s="24"/>
      <c r="W12010" s="24"/>
      <c r="Z12010" s="24"/>
      <c r="AC12010" s="24"/>
      <c r="AI12010" s="24"/>
      <c r="AL12010" s="24"/>
      <c r="AO12010" s="24"/>
      <c r="AR12010" s="24"/>
      <c r="AU12010" s="24"/>
    </row>
    <row r="12011">
      <c r="J12011" s="18"/>
      <c r="N12011" s="24"/>
      <c r="Q12011" s="24"/>
      <c r="T12011" s="24"/>
      <c r="W12011" s="24"/>
      <c r="Z12011" s="24"/>
      <c r="AC12011" s="24"/>
      <c r="AI12011" s="24"/>
      <c r="AL12011" s="24"/>
      <c r="AO12011" s="24"/>
      <c r="AR12011" s="24"/>
      <c r="AU12011" s="24"/>
    </row>
    <row r="12012">
      <c r="J12012" s="18"/>
      <c r="N12012" s="24"/>
      <c r="Q12012" s="24"/>
      <c r="T12012" s="24"/>
      <c r="W12012" s="24"/>
      <c r="Z12012" s="24"/>
      <c r="AC12012" s="24"/>
      <c r="AI12012" s="24"/>
      <c r="AL12012" s="24"/>
      <c r="AO12012" s="24"/>
      <c r="AR12012" s="24"/>
      <c r="AU12012" s="24"/>
    </row>
    <row r="12013">
      <c r="J12013" s="18"/>
      <c r="N12013" s="24"/>
      <c r="Q12013" s="24"/>
      <c r="T12013" s="24"/>
      <c r="W12013" s="24"/>
      <c r="Z12013" s="24"/>
      <c r="AC12013" s="24"/>
      <c r="AI12013" s="24"/>
      <c r="AL12013" s="24"/>
      <c r="AO12013" s="24"/>
      <c r="AR12013" s="24"/>
      <c r="AU12013" s="24"/>
    </row>
    <row r="12014">
      <c r="J12014" s="18"/>
      <c r="N12014" s="24"/>
      <c r="Q12014" s="24"/>
      <c r="T12014" s="24"/>
      <c r="W12014" s="24"/>
      <c r="Z12014" s="24"/>
      <c r="AC12014" s="24"/>
      <c r="AI12014" s="24"/>
      <c r="AL12014" s="24"/>
      <c r="AO12014" s="24"/>
      <c r="AR12014" s="24"/>
      <c r="AU12014" s="24"/>
    </row>
    <row r="12015">
      <c r="J12015" s="18"/>
      <c r="N12015" s="24"/>
      <c r="Q12015" s="24"/>
      <c r="T12015" s="24"/>
      <c r="W12015" s="24"/>
      <c r="Z12015" s="24"/>
      <c r="AC12015" s="24"/>
      <c r="AI12015" s="24"/>
      <c r="AL12015" s="24"/>
      <c r="AO12015" s="24"/>
      <c r="AR12015" s="24"/>
      <c r="AU12015" s="24"/>
    </row>
    <row r="12016">
      <c r="J12016" s="18"/>
      <c r="N12016" s="24"/>
      <c r="Q12016" s="24"/>
      <c r="T12016" s="24"/>
      <c r="W12016" s="24"/>
      <c r="Z12016" s="24"/>
      <c r="AC12016" s="24"/>
      <c r="AI12016" s="24"/>
      <c r="AL12016" s="24"/>
      <c r="AO12016" s="24"/>
      <c r="AR12016" s="24"/>
      <c r="AU12016" s="24"/>
    </row>
    <row r="12017">
      <c r="J12017" s="18"/>
      <c r="N12017" s="24"/>
      <c r="Q12017" s="24"/>
      <c r="T12017" s="24"/>
      <c r="W12017" s="24"/>
      <c r="Z12017" s="24"/>
      <c r="AC12017" s="24"/>
      <c r="AI12017" s="24"/>
      <c r="AL12017" s="24"/>
      <c r="AO12017" s="24"/>
      <c r="AR12017" s="24"/>
      <c r="AU12017" s="24"/>
    </row>
    <row r="12018">
      <c r="J12018" s="18"/>
      <c r="N12018" s="24"/>
      <c r="Q12018" s="24"/>
      <c r="T12018" s="24"/>
      <c r="W12018" s="24"/>
      <c r="Z12018" s="24"/>
      <c r="AC12018" s="24"/>
      <c r="AI12018" s="24"/>
      <c r="AL12018" s="24"/>
      <c r="AO12018" s="24"/>
      <c r="AR12018" s="24"/>
      <c r="AU12018" s="24"/>
    </row>
    <row r="12019">
      <c r="J12019" s="18"/>
      <c r="N12019" s="24"/>
      <c r="Q12019" s="24"/>
      <c r="T12019" s="24"/>
      <c r="W12019" s="24"/>
      <c r="Z12019" s="24"/>
      <c r="AC12019" s="24"/>
      <c r="AI12019" s="24"/>
      <c r="AL12019" s="24"/>
      <c r="AO12019" s="24"/>
      <c r="AR12019" s="24"/>
      <c r="AU12019" s="24"/>
    </row>
    <row r="12020">
      <c r="J12020" s="18"/>
      <c r="N12020" s="24"/>
      <c r="Q12020" s="24"/>
      <c r="T12020" s="24"/>
      <c r="W12020" s="24"/>
      <c r="Z12020" s="24"/>
      <c r="AC12020" s="24"/>
      <c r="AI12020" s="24"/>
      <c r="AL12020" s="24"/>
      <c r="AO12020" s="24"/>
      <c r="AR12020" s="24"/>
      <c r="AU12020" s="24"/>
    </row>
    <row r="12021">
      <c r="J12021" s="18"/>
      <c r="N12021" s="24"/>
      <c r="Q12021" s="24"/>
      <c r="T12021" s="24"/>
      <c r="W12021" s="24"/>
      <c r="Z12021" s="24"/>
      <c r="AC12021" s="24"/>
      <c r="AI12021" s="24"/>
      <c r="AL12021" s="24"/>
      <c r="AO12021" s="24"/>
      <c r="AR12021" s="24"/>
      <c r="AU12021" s="24"/>
    </row>
    <row r="12022">
      <c r="J12022" s="18"/>
      <c r="N12022" s="24"/>
      <c r="Q12022" s="24"/>
      <c r="T12022" s="24"/>
      <c r="W12022" s="24"/>
      <c r="Z12022" s="24"/>
      <c r="AC12022" s="24"/>
      <c r="AI12022" s="24"/>
      <c r="AL12022" s="24"/>
      <c r="AO12022" s="24"/>
      <c r="AR12022" s="24"/>
      <c r="AU12022" s="24"/>
    </row>
    <row r="12023">
      <c r="J12023" s="18"/>
      <c r="N12023" s="24"/>
      <c r="Q12023" s="24"/>
      <c r="T12023" s="24"/>
      <c r="W12023" s="24"/>
      <c r="Z12023" s="24"/>
      <c r="AC12023" s="24"/>
      <c r="AI12023" s="24"/>
      <c r="AL12023" s="24"/>
      <c r="AO12023" s="24"/>
      <c r="AR12023" s="24"/>
      <c r="AU12023" s="24"/>
    </row>
    <row r="12024">
      <c r="J12024" s="18"/>
      <c r="N12024" s="24"/>
      <c r="Q12024" s="24"/>
      <c r="T12024" s="24"/>
      <c r="W12024" s="24"/>
      <c r="Z12024" s="24"/>
      <c r="AC12024" s="24"/>
      <c r="AI12024" s="24"/>
      <c r="AL12024" s="24"/>
      <c r="AO12024" s="24"/>
      <c r="AR12024" s="24"/>
      <c r="AU12024" s="24"/>
    </row>
    <row r="12025">
      <c r="J12025" s="18"/>
      <c r="N12025" s="24"/>
      <c r="Q12025" s="24"/>
      <c r="T12025" s="24"/>
      <c r="W12025" s="24"/>
      <c r="Z12025" s="24"/>
      <c r="AC12025" s="24"/>
      <c r="AI12025" s="24"/>
      <c r="AL12025" s="24"/>
      <c r="AO12025" s="24"/>
      <c r="AR12025" s="24"/>
      <c r="AU12025" s="24"/>
    </row>
    <row r="12026">
      <c r="J12026" s="18"/>
      <c r="N12026" s="24"/>
      <c r="Q12026" s="24"/>
      <c r="T12026" s="24"/>
      <c r="W12026" s="24"/>
      <c r="Z12026" s="24"/>
      <c r="AC12026" s="24"/>
      <c r="AI12026" s="24"/>
      <c r="AL12026" s="24"/>
      <c r="AO12026" s="24"/>
      <c r="AR12026" s="24"/>
      <c r="AU12026" s="24"/>
    </row>
    <row r="12027">
      <c r="J12027" s="18"/>
      <c r="N12027" s="24"/>
      <c r="Q12027" s="24"/>
      <c r="T12027" s="24"/>
      <c r="W12027" s="24"/>
      <c r="Z12027" s="24"/>
      <c r="AC12027" s="24"/>
      <c r="AI12027" s="24"/>
      <c r="AL12027" s="24"/>
      <c r="AO12027" s="24"/>
      <c r="AR12027" s="24"/>
      <c r="AU12027" s="24"/>
    </row>
    <row r="12028">
      <c r="J12028" s="18"/>
      <c r="N12028" s="24"/>
      <c r="Q12028" s="24"/>
      <c r="T12028" s="24"/>
      <c r="W12028" s="24"/>
      <c r="Z12028" s="24"/>
      <c r="AC12028" s="24"/>
      <c r="AI12028" s="24"/>
      <c r="AL12028" s="24"/>
      <c r="AO12028" s="24"/>
      <c r="AR12028" s="24"/>
      <c r="AU12028" s="24"/>
    </row>
    <row r="12029">
      <c r="J12029" s="18"/>
      <c r="N12029" s="24"/>
      <c r="Q12029" s="24"/>
      <c r="T12029" s="24"/>
      <c r="W12029" s="24"/>
      <c r="Z12029" s="24"/>
      <c r="AC12029" s="24"/>
      <c r="AI12029" s="24"/>
      <c r="AL12029" s="24"/>
      <c r="AO12029" s="24"/>
      <c r="AR12029" s="24"/>
      <c r="AU12029" s="24"/>
    </row>
    <row r="12030">
      <c r="J12030" s="18"/>
      <c r="N12030" s="24"/>
      <c r="Q12030" s="24"/>
      <c r="T12030" s="24"/>
      <c r="W12030" s="24"/>
      <c r="Z12030" s="24"/>
      <c r="AC12030" s="24"/>
      <c r="AI12030" s="24"/>
      <c r="AL12030" s="24"/>
      <c r="AO12030" s="24"/>
      <c r="AR12030" s="24"/>
      <c r="AU12030" s="24"/>
    </row>
    <row r="12031">
      <c r="J12031" s="18"/>
      <c r="N12031" s="24"/>
      <c r="Q12031" s="24"/>
      <c r="T12031" s="24"/>
      <c r="W12031" s="24"/>
      <c r="Z12031" s="24"/>
      <c r="AC12031" s="24"/>
      <c r="AI12031" s="24"/>
      <c r="AL12031" s="24"/>
      <c r="AO12031" s="24"/>
      <c r="AR12031" s="24"/>
      <c r="AU12031" s="24"/>
    </row>
    <row r="12032">
      <c r="J12032" s="18"/>
      <c r="N12032" s="24"/>
      <c r="Q12032" s="24"/>
      <c r="T12032" s="24"/>
      <c r="W12032" s="24"/>
      <c r="Z12032" s="24"/>
      <c r="AC12032" s="24"/>
      <c r="AI12032" s="24"/>
      <c r="AL12032" s="24"/>
      <c r="AO12032" s="24"/>
      <c r="AR12032" s="24"/>
      <c r="AU12032" s="24"/>
    </row>
    <row r="12033">
      <c r="J12033" s="18"/>
      <c r="N12033" s="24"/>
      <c r="Q12033" s="24"/>
      <c r="T12033" s="24"/>
      <c r="W12033" s="24"/>
      <c r="Z12033" s="24"/>
      <c r="AC12033" s="24"/>
      <c r="AI12033" s="24"/>
      <c r="AL12033" s="24"/>
      <c r="AO12033" s="24"/>
      <c r="AR12033" s="24"/>
      <c r="AU12033" s="24"/>
    </row>
    <row r="12034">
      <c r="J12034" s="18"/>
      <c r="N12034" s="24"/>
      <c r="Q12034" s="24"/>
      <c r="T12034" s="24"/>
      <c r="W12034" s="24"/>
      <c r="Z12034" s="24"/>
      <c r="AC12034" s="24"/>
      <c r="AI12034" s="24"/>
      <c r="AL12034" s="24"/>
      <c r="AO12034" s="24"/>
      <c r="AR12034" s="24"/>
      <c r="AU12034" s="24"/>
    </row>
    <row r="12035">
      <c r="J12035" s="18"/>
      <c r="N12035" s="24"/>
      <c r="Q12035" s="24"/>
      <c r="T12035" s="24"/>
      <c r="W12035" s="24"/>
      <c r="Z12035" s="24"/>
      <c r="AC12035" s="24"/>
      <c r="AI12035" s="24"/>
      <c r="AL12035" s="24"/>
      <c r="AO12035" s="24"/>
      <c r="AR12035" s="24"/>
      <c r="AU12035" s="24"/>
    </row>
    <row r="12036">
      <c r="J12036" s="18"/>
      <c r="N12036" s="24"/>
      <c r="Q12036" s="24"/>
      <c r="T12036" s="24"/>
      <c r="W12036" s="24"/>
      <c r="Z12036" s="24"/>
      <c r="AC12036" s="24"/>
      <c r="AI12036" s="24"/>
      <c r="AL12036" s="24"/>
      <c r="AO12036" s="24"/>
      <c r="AR12036" s="24"/>
      <c r="AU12036" s="24"/>
    </row>
    <row r="12037">
      <c r="J12037" s="18"/>
      <c r="N12037" s="24"/>
      <c r="Q12037" s="24"/>
      <c r="T12037" s="24"/>
      <c r="W12037" s="24"/>
      <c r="Z12037" s="24"/>
      <c r="AC12037" s="24"/>
      <c r="AI12037" s="24"/>
      <c r="AL12037" s="24"/>
      <c r="AO12037" s="24"/>
      <c r="AR12037" s="24"/>
      <c r="AU12037" s="24"/>
    </row>
    <row r="12038">
      <c r="J12038" s="18"/>
      <c r="N12038" s="24"/>
      <c r="Q12038" s="24"/>
      <c r="T12038" s="24"/>
      <c r="W12038" s="24"/>
      <c r="Z12038" s="24"/>
      <c r="AC12038" s="24"/>
      <c r="AI12038" s="24"/>
      <c r="AL12038" s="24"/>
      <c r="AO12038" s="24"/>
      <c r="AR12038" s="24"/>
      <c r="AU12038" s="24"/>
    </row>
    <row r="12039">
      <c r="J12039" s="18"/>
      <c r="N12039" s="24"/>
      <c r="Q12039" s="24"/>
      <c r="T12039" s="24"/>
      <c r="W12039" s="24"/>
      <c r="Z12039" s="24"/>
      <c r="AC12039" s="24"/>
      <c r="AI12039" s="24"/>
      <c r="AL12039" s="24"/>
      <c r="AO12039" s="24"/>
      <c r="AR12039" s="24"/>
      <c r="AU12039" s="24"/>
    </row>
    <row r="12040">
      <c r="J12040" s="18"/>
      <c r="N12040" s="24"/>
      <c r="Q12040" s="24"/>
      <c r="T12040" s="24"/>
      <c r="W12040" s="24"/>
      <c r="Z12040" s="24"/>
      <c r="AC12040" s="24"/>
      <c r="AI12040" s="24"/>
      <c r="AL12040" s="24"/>
      <c r="AO12040" s="24"/>
      <c r="AR12040" s="24"/>
      <c r="AU12040" s="24"/>
    </row>
    <row r="12041">
      <c r="J12041" s="18"/>
      <c r="N12041" s="24"/>
      <c r="Q12041" s="24"/>
      <c r="T12041" s="24"/>
      <c r="W12041" s="24"/>
      <c r="Z12041" s="24"/>
      <c r="AC12041" s="24"/>
      <c r="AI12041" s="24"/>
      <c r="AL12041" s="24"/>
      <c r="AO12041" s="24"/>
      <c r="AR12041" s="24"/>
      <c r="AU12041" s="24"/>
    </row>
    <row r="12042">
      <c r="J12042" s="18"/>
      <c r="N12042" s="24"/>
      <c r="Q12042" s="24"/>
      <c r="T12042" s="24"/>
      <c r="W12042" s="24"/>
      <c r="Z12042" s="24"/>
      <c r="AC12042" s="24"/>
      <c r="AI12042" s="24"/>
      <c r="AL12042" s="24"/>
      <c r="AO12042" s="24"/>
      <c r="AR12042" s="24"/>
      <c r="AU12042" s="24"/>
    </row>
    <row r="12043">
      <c r="J12043" s="18"/>
      <c r="N12043" s="24"/>
      <c r="Q12043" s="24"/>
      <c r="T12043" s="24"/>
      <c r="W12043" s="24"/>
      <c r="Z12043" s="24"/>
      <c r="AC12043" s="24"/>
      <c r="AI12043" s="24"/>
      <c r="AL12043" s="24"/>
      <c r="AO12043" s="24"/>
      <c r="AR12043" s="24"/>
      <c r="AU12043" s="24"/>
    </row>
    <row r="12044">
      <c r="J12044" s="18"/>
      <c r="N12044" s="24"/>
      <c r="Q12044" s="24"/>
      <c r="T12044" s="24"/>
      <c r="W12044" s="24"/>
      <c r="Z12044" s="24"/>
      <c r="AC12044" s="24"/>
      <c r="AI12044" s="24"/>
      <c r="AL12044" s="24"/>
      <c r="AO12044" s="24"/>
      <c r="AR12044" s="24"/>
      <c r="AU12044" s="24"/>
    </row>
    <row r="12045">
      <c r="J12045" s="18"/>
      <c r="N12045" s="24"/>
      <c r="Q12045" s="24"/>
      <c r="T12045" s="24"/>
      <c r="W12045" s="24"/>
      <c r="Z12045" s="24"/>
      <c r="AC12045" s="24"/>
      <c r="AI12045" s="24"/>
      <c r="AL12045" s="24"/>
      <c r="AO12045" s="24"/>
      <c r="AR12045" s="24"/>
      <c r="AU12045" s="24"/>
    </row>
    <row r="12046">
      <c r="J12046" s="18"/>
      <c r="N12046" s="24"/>
      <c r="Q12046" s="24"/>
      <c r="T12046" s="24"/>
      <c r="W12046" s="24"/>
      <c r="Z12046" s="24"/>
      <c r="AC12046" s="24"/>
      <c r="AI12046" s="24"/>
      <c r="AL12046" s="24"/>
      <c r="AO12046" s="24"/>
      <c r="AR12046" s="24"/>
      <c r="AU12046" s="24"/>
    </row>
    <row r="12047">
      <c r="J12047" s="18"/>
      <c r="N12047" s="24"/>
      <c r="Q12047" s="24"/>
      <c r="T12047" s="24"/>
      <c r="W12047" s="24"/>
      <c r="Z12047" s="24"/>
      <c r="AC12047" s="24"/>
      <c r="AI12047" s="24"/>
      <c r="AL12047" s="24"/>
      <c r="AO12047" s="24"/>
      <c r="AR12047" s="24"/>
      <c r="AU12047" s="24"/>
    </row>
    <row r="12048">
      <c r="J12048" s="18"/>
      <c r="N12048" s="24"/>
      <c r="Q12048" s="24"/>
      <c r="T12048" s="24"/>
      <c r="W12048" s="24"/>
      <c r="Z12048" s="24"/>
      <c r="AC12048" s="24"/>
      <c r="AI12048" s="24"/>
      <c r="AL12048" s="24"/>
      <c r="AO12048" s="24"/>
      <c r="AR12048" s="24"/>
      <c r="AU12048" s="24"/>
    </row>
    <row r="12049">
      <c r="J12049" s="18"/>
      <c r="N12049" s="24"/>
      <c r="Q12049" s="24"/>
      <c r="T12049" s="24"/>
      <c r="W12049" s="24"/>
      <c r="Z12049" s="24"/>
      <c r="AC12049" s="24"/>
      <c r="AI12049" s="24"/>
      <c r="AL12049" s="24"/>
      <c r="AO12049" s="24"/>
      <c r="AR12049" s="24"/>
      <c r="AU12049" s="24"/>
    </row>
    <row r="12050">
      <c r="J12050" s="18"/>
      <c r="N12050" s="24"/>
      <c r="Q12050" s="24"/>
      <c r="T12050" s="24"/>
      <c r="W12050" s="24"/>
      <c r="Z12050" s="24"/>
      <c r="AC12050" s="24"/>
      <c r="AI12050" s="24"/>
      <c r="AL12050" s="24"/>
      <c r="AO12050" s="24"/>
      <c r="AR12050" s="24"/>
      <c r="AU12050" s="24"/>
    </row>
    <row r="12051">
      <c r="J12051" s="18"/>
      <c r="N12051" s="24"/>
      <c r="Q12051" s="24"/>
      <c r="T12051" s="24"/>
      <c r="W12051" s="24"/>
      <c r="Z12051" s="24"/>
      <c r="AC12051" s="24"/>
      <c r="AI12051" s="24"/>
      <c r="AL12051" s="24"/>
      <c r="AO12051" s="24"/>
      <c r="AR12051" s="24"/>
      <c r="AU12051" s="24"/>
    </row>
    <row r="12052">
      <c r="J12052" s="18"/>
      <c r="N12052" s="24"/>
      <c r="Q12052" s="24"/>
      <c r="T12052" s="24"/>
      <c r="W12052" s="24"/>
      <c r="Z12052" s="24"/>
      <c r="AC12052" s="24"/>
      <c r="AI12052" s="24"/>
      <c r="AL12052" s="24"/>
      <c r="AO12052" s="24"/>
      <c r="AR12052" s="24"/>
      <c r="AU12052" s="24"/>
    </row>
    <row r="12053">
      <c r="J12053" s="18"/>
      <c r="N12053" s="24"/>
      <c r="Q12053" s="24"/>
      <c r="T12053" s="24"/>
      <c r="W12053" s="24"/>
      <c r="Z12053" s="24"/>
      <c r="AC12053" s="24"/>
      <c r="AI12053" s="24"/>
      <c r="AL12053" s="24"/>
      <c r="AO12053" s="24"/>
      <c r="AR12053" s="24"/>
      <c r="AU12053" s="24"/>
    </row>
    <row r="12054">
      <c r="J12054" s="18"/>
      <c r="N12054" s="24"/>
      <c r="Q12054" s="24"/>
      <c r="T12054" s="24"/>
      <c r="W12054" s="24"/>
      <c r="Z12054" s="24"/>
      <c r="AC12054" s="24"/>
      <c r="AI12054" s="24"/>
      <c r="AL12054" s="24"/>
      <c r="AO12054" s="24"/>
      <c r="AR12054" s="24"/>
      <c r="AU12054" s="24"/>
    </row>
    <row r="12055">
      <c r="J12055" s="18"/>
      <c r="N12055" s="24"/>
      <c r="Q12055" s="24"/>
      <c r="T12055" s="24"/>
      <c r="W12055" s="24"/>
      <c r="Z12055" s="24"/>
      <c r="AC12055" s="24"/>
      <c r="AI12055" s="24"/>
      <c r="AL12055" s="24"/>
      <c r="AO12055" s="24"/>
      <c r="AR12055" s="24"/>
      <c r="AU12055" s="24"/>
    </row>
    <row r="12056">
      <c r="J12056" s="18"/>
      <c r="N12056" s="24"/>
      <c r="Q12056" s="24"/>
      <c r="T12056" s="24"/>
      <c r="W12056" s="24"/>
      <c r="Z12056" s="24"/>
      <c r="AC12056" s="24"/>
      <c r="AI12056" s="24"/>
      <c r="AL12056" s="24"/>
      <c r="AO12056" s="24"/>
      <c r="AR12056" s="24"/>
      <c r="AU12056" s="24"/>
    </row>
    <row r="12057">
      <c r="J12057" s="18"/>
      <c r="N12057" s="24"/>
      <c r="Q12057" s="24"/>
      <c r="T12057" s="24"/>
      <c r="W12057" s="24"/>
      <c r="Z12057" s="24"/>
      <c r="AC12057" s="24"/>
      <c r="AI12057" s="24"/>
      <c r="AL12057" s="24"/>
      <c r="AO12057" s="24"/>
      <c r="AR12057" s="24"/>
      <c r="AU12057" s="24"/>
    </row>
    <row r="12058">
      <c r="J12058" s="18"/>
      <c r="N12058" s="24"/>
      <c r="Q12058" s="24"/>
      <c r="T12058" s="24"/>
      <c r="W12058" s="24"/>
      <c r="Z12058" s="24"/>
      <c r="AC12058" s="24"/>
      <c r="AI12058" s="24"/>
      <c r="AL12058" s="24"/>
      <c r="AO12058" s="24"/>
      <c r="AR12058" s="24"/>
      <c r="AU12058" s="24"/>
    </row>
    <row r="12059">
      <c r="J12059" s="18"/>
      <c r="N12059" s="24"/>
      <c r="Q12059" s="24"/>
      <c r="T12059" s="24"/>
      <c r="W12059" s="24"/>
      <c r="Z12059" s="24"/>
      <c r="AC12059" s="24"/>
      <c r="AI12059" s="24"/>
      <c r="AL12059" s="24"/>
      <c r="AO12059" s="24"/>
      <c r="AR12059" s="24"/>
      <c r="AU12059" s="24"/>
    </row>
    <row r="12060">
      <c r="J12060" s="18"/>
      <c r="N12060" s="24"/>
      <c r="Q12060" s="24"/>
      <c r="T12060" s="24"/>
      <c r="W12060" s="24"/>
      <c r="Z12060" s="24"/>
      <c r="AC12060" s="24"/>
      <c r="AI12060" s="24"/>
      <c r="AL12060" s="24"/>
      <c r="AO12060" s="24"/>
      <c r="AR12060" s="24"/>
      <c r="AU12060" s="24"/>
    </row>
    <row r="12061">
      <c r="J12061" s="18"/>
      <c r="N12061" s="24"/>
      <c r="Q12061" s="24"/>
      <c r="T12061" s="24"/>
      <c r="W12061" s="24"/>
      <c r="Z12061" s="24"/>
      <c r="AC12061" s="24"/>
      <c r="AI12061" s="24"/>
      <c r="AL12061" s="24"/>
      <c r="AO12061" s="24"/>
      <c r="AR12061" s="24"/>
      <c r="AU12061" s="24"/>
    </row>
    <row r="12062">
      <c r="J12062" s="18"/>
      <c r="N12062" s="24"/>
      <c r="Q12062" s="24"/>
      <c r="T12062" s="24"/>
      <c r="W12062" s="24"/>
      <c r="Z12062" s="24"/>
      <c r="AC12062" s="24"/>
      <c r="AI12062" s="24"/>
      <c r="AL12062" s="24"/>
      <c r="AO12062" s="24"/>
      <c r="AR12062" s="24"/>
      <c r="AU12062" s="24"/>
    </row>
    <row r="12063">
      <c r="J12063" s="18"/>
      <c r="N12063" s="24"/>
      <c r="Q12063" s="24"/>
      <c r="T12063" s="24"/>
      <c r="W12063" s="24"/>
      <c r="Z12063" s="24"/>
      <c r="AC12063" s="24"/>
      <c r="AI12063" s="24"/>
      <c r="AL12063" s="24"/>
      <c r="AO12063" s="24"/>
      <c r="AR12063" s="24"/>
      <c r="AU12063" s="24"/>
    </row>
    <row r="12064">
      <c r="J12064" s="18"/>
      <c r="N12064" s="24"/>
      <c r="Q12064" s="24"/>
      <c r="T12064" s="24"/>
      <c r="W12064" s="24"/>
      <c r="Z12064" s="24"/>
      <c r="AC12064" s="24"/>
      <c r="AI12064" s="24"/>
      <c r="AL12064" s="24"/>
      <c r="AO12064" s="24"/>
      <c r="AR12064" s="24"/>
      <c r="AU12064" s="24"/>
    </row>
    <row r="12065">
      <c r="J12065" s="18"/>
      <c r="N12065" s="24"/>
      <c r="Q12065" s="24"/>
      <c r="T12065" s="24"/>
      <c r="W12065" s="24"/>
      <c r="Z12065" s="24"/>
      <c r="AC12065" s="24"/>
      <c r="AI12065" s="24"/>
      <c r="AL12065" s="24"/>
      <c r="AO12065" s="24"/>
      <c r="AR12065" s="24"/>
      <c r="AU12065" s="24"/>
    </row>
    <row r="12066">
      <c r="J12066" s="18"/>
      <c r="N12066" s="24"/>
      <c r="Q12066" s="24"/>
      <c r="T12066" s="24"/>
      <c r="W12066" s="24"/>
      <c r="Z12066" s="24"/>
      <c r="AC12066" s="24"/>
      <c r="AI12066" s="24"/>
      <c r="AL12066" s="24"/>
      <c r="AO12066" s="24"/>
      <c r="AR12066" s="24"/>
      <c r="AU12066" s="24"/>
    </row>
    <row r="12067">
      <c r="J12067" s="18"/>
      <c r="N12067" s="24"/>
      <c r="Q12067" s="24"/>
      <c r="T12067" s="24"/>
      <c r="W12067" s="24"/>
      <c r="Z12067" s="24"/>
      <c r="AC12067" s="24"/>
      <c r="AI12067" s="24"/>
      <c r="AL12067" s="24"/>
      <c r="AO12067" s="24"/>
      <c r="AR12067" s="24"/>
      <c r="AU12067" s="24"/>
    </row>
    <row r="12068">
      <c r="J12068" s="18"/>
      <c r="N12068" s="24"/>
      <c r="Q12068" s="24"/>
      <c r="T12068" s="24"/>
      <c r="W12068" s="24"/>
      <c r="Z12068" s="24"/>
      <c r="AC12068" s="24"/>
      <c r="AI12068" s="24"/>
      <c r="AL12068" s="24"/>
      <c r="AO12068" s="24"/>
      <c r="AR12068" s="24"/>
      <c r="AU12068" s="24"/>
    </row>
    <row r="12069">
      <c r="J12069" s="18"/>
      <c r="N12069" s="24"/>
      <c r="Q12069" s="24"/>
      <c r="T12069" s="24"/>
      <c r="W12069" s="24"/>
      <c r="Z12069" s="24"/>
      <c r="AC12069" s="24"/>
      <c r="AI12069" s="24"/>
      <c r="AL12069" s="24"/>
      <c r="AO12069" s="24"/>
      <c r="AR12069" s="24"/>
      <c r="AU12069" s="24"/>
    </row>
    <row r="12070">
      <c r="J12070" s="18"/>
      <c r="N12070" s="24"/>
      <c r="Q12070" s="24"/>
      <c r="T12070" s="24"/>
      <c r="W12070" s="24"/>
      <c r="Z12070" s="24"/>
      <c r="AC12070" s="24"/>
      <c r="AI12070" s="24"/>
      <c r="AL12070" s="24"/>
      <c r="AO12070" s="24"/>
      <c r="AR12070" s="24"/>
      <c r="AU12070" s="24"/>
    </row>
    <row r="12071">
      <c r="J12071" s="18"/>
      <c r="N12071" s="24"/>
      <c r="Q12071" s="24"/>
      <c r="T12071" s="24"/>
      <c r="W12071" s="24"/>
      <c r="Z12071" s="24"/>
      <c r="AC12071" s="24"/>
      <c r="AI12071" s="24"/>
      <c r="AL12071" s="24"/>
      <c r="AO12071" s="24"/>
      <c r="AR12071" s="24"/>
      <c r="AU12071" s="24"/>
    </row>
    <row r="12072">
      <c r="J12072" s="18"/>
      <c r="N12072" s="24"/>
      <c r="Q12072" s="24"/>
      <c r="T12072" s="24"/>
      <c r="W12072" s="24"/>
      <c r="Z12072" s="24"/>
      <c r="AC12072" s="24"/>
      <c r="AI12072" s="24"/>
      <c r="AL12072" s="24"/>
      <c r="AO12072" s="24"/>
      <c r="AR12072" s="24"/>
      <c r="AU12072" s="24"/>
    </row>
    <row r="12073">
      <c r="J12073" s="18"/>
      <c r="N12073" s="24"/>
      <c r="Q12073" s="24"/>
      <c r="T12073" s="24"/>
      <c r="W12073" s="24"/>
      <c r="Z12073" s="24"/>
      <c r="AC12073" s="24"/>
      <c r="AI12073" s="24"/>
      <c r="AL12073" s="24"/>
      <c r="AO12073" s="24"/>
      <c r="AR12073" s="24"/>
      <c r="AU12073" s="24"/>
    </row>
    <row r="12074">
      <c r="J12074" s="18"/>
      <c r="N12074" s="24"/>
      <c r="Q12074" s="24"/>
      <c r="T12074" s="24"/>
      <c r="W12074" s="24"/>
      <c r="Z12074" s="24"/>
      <c r="AC12074" s="24"/>
      <c r="AI12074" s="24"/>
      <c r="AL12074" s="24"/>
      <c r="AO12074" s="24"/>
      <c r="AR12074" s="24"/>
      <c r="AU12074" s="24"/>
    </row>
    <row r="12075">
      <c r="J12075" s="18"/>
      <c r="N12075" s="24"/>
      <c r="Q12075" s="24"/>
      <c r="T12075" s="24"/>
      <c r="W12075" s="24"/>
      <c r="Z12075" s="24"/>
      <c r="AC12075" s="24"/>
      <c r="AI12075" s="24"/>
      <c r="AL12075" s="24"/>
      <c r="AO12075" s="24"/>
      <c r="AR12075" s="24"/>
      <c r="AU12075" s="24"/>
    </row>
    <row r="12076">
      <c r="J12076" s="18"/>
      <c r="N12076" s="24"/>
      <c r="Q12076" s="24"/>
      <c r="T12076" s="24"/>
      <c r="W12076" s="24"/>
      <c r="Z12076" s="24"/>
      <c r="AC12076" s="24"/>
      <c r="AI12076" s="24"/>
      <c r="AL12076" s="24"/>
      <c r="AO12076" s="24"/>
      <c r="AR12076" s="24"/>
      <c r="AU12076" s="24"/>
    </row>
    <row r="12077">
      <c r="J12077" s="18"/>
      <c r="N12077" s="24"/>
      <c r="Q12077" s="24"/>
      <c r="T12077" s="24"/>
      <c r="W12077" s="24"/>
      <c r="Z12077" s="24"/>
      <c r="AC12077" s="24"/>
      <c r="AI12077" s="24"/>
      <c r="AL12077" s="24"/>
      <c r="AO12077" s="24"/>
      <c r="AR12077" s="24"/>
      <c r="AU12077" s="24"/>
    </row>
    <row r="12078">
      <c r="J12078" s="18"/>
      <c r="N12078" s="24"/>
      <c r="Q12078" s="24"/>
      <c r="T12078" s="24"/>
      <c r="W12078" s="24"/>
      <c r="Z12078" s="24"/>
      <c r="AC12078" s="24"/>
      <c r="AI12078" s="24"/>
      <c r="AL12078" s="24"/>
      <c r="AO12078" s="24"/>
      <c r="AR12078" s="24"/>
      <c r="AU12078" s="24"/>
    </row>
    <row r="12079">
      <c r="J12079" s="18"/>
      <c r="N12079" s="24"/>
      <c r="Q12079" s="24"/>
      <c r="T12079" s="24"/>
      <c r="W12079" s="24"/>
      <c r="Z12079" s="24"/>
      <c r="AC12079" s="24"/>
      <c r="AI12079" s="24"/>
      <c r="AL12079" s="24"/>
      <c r="AO12079" s="24"/>
      <c r="AR12079" s="24"/>
      <c r="AU12079" s="24"/>
    </row>
    <row r="12080">
      <c r="J12080" s="18"/>
      <c r="N12080" s="24"/>
      <c r="Q12080" s="24"/>
      <c r="T12080" s="24"/>
      <c r="W12080" s="24"/>
      <c r="Z12080" s="24"/>
      <c r="AC12080" s="24"/>
      <c r="AI12080" s="24"/>
      <c r="AL12080" s="24"/>
      <c r="AO12080" s="24"/>
      <c r="AR12080" s="24"/>
      <c r="AU12080" s="24"/>
    </row>
    <row r="12081">
      <c r="J12081" s="18"/>
      <c r="N12081" s="24"/>
      <c r="Q12081" s="24"/>
      <c r="T12081" s="24"/>
      <c r="W12081" s="24"/>
      <c r="Z12081" s="24"/>
      <c r="AC12081" s="24"/>
      <c r="AI12081" s="24"/>
      <c r="AL12081" s="24"/>
      <c r="AO12081" s="24"/>
      <c r="AR12081" s="24"/>
      <c r="AU12081" s="24"/>
    </row>
    <row r="12082">
      <c r="J12082" s="18"/>
      <c r="N12082" s="24"/>
      <c r="Q12082" s="24"/>
      <c r="T12082" s="24"/>
      <c r="W12082" s="24"/>
      <c r="Z12082" s="24"/>
      <c r="AC12082" s="24"/>
      <c r="AI12082" s="24"/>
      <c r="AL12082" s="24"/>
      <c r="AO12082" s="24"/>
      <c r="AR12082" s="24"/>
      <c r="AU12082" s="24"/>
    </row>
    <row r="12083">
      <c r="J12083" s="18"/>
      <c r="N12083" s="24"/>
      <c r="Q12083" s="24"/>
      <c r="T12083" s="24"/>
      <c r="W12083" s="24"/>
      <c r="Z12083" s="24"/>
      <c r="AC12083" s="24"/>
      <c r="AI12083" s="24"/>
      <c r="AL12083" s="24"/>
      <c r="AO12083" s="24"/>
      <c r="AR12083" s="24"/>
      <c r="AU12083" s="24"/>
    </row>
    <row r="12084">
      <c r="J12084" s="18"/>
      <c r="N12084" s="24"/>
      <c r="Q12084" s="24"/>
      <c r="T12084" s="24"/>
      <c r="W12084" s="24"/>
      <c r="Z12084" s="24"/>
      <c r="AC12084" s="24"/>
      <c r="AI12084" s="24"/>
      <c r="AL12084" s="24"/>
      <c r="AO12084" s="24"/>
      <c r="AR12084" s="24"/>
      <c r="AU12084" s="24"/>
    </row>
    <row r="12085">
      <c r="J12085" s="18"/>
      <c r="N12085" s="24"/>
      <c r="Q12085" s="24"/>
      <c r="T12085" s="24"/>
      <c r="W12085" s="24"/>
      <c r="Z12085" s="24"/>
      <c r="AC12085" s="24"/>
      <c r="AI12085" s="24"/>
      <c r="AL12085" s="24"/>
      <c r="AO12085" s="24"/>
      <c r="AR12085" s="24"/>
      <c r="AU12085" s="24"/>
    </row>
    <row r="12086">
      <c r="J12086" s="18"/>
      <c r="N12086" s="24"/>
      <c r="Q12086" s="24"/>
      <c r="T12086" s="24"/>
      <c r="W12086" s="24"/>
      <c r="Z12086" s="24"/>
      <c r="AC12086" s="24"/>
      <c r="AI12086" s="24"/>
      <c r="AL12086" s="24"/>
      <c r="AO12086" s="24"/>
      <c r="AR12086" s="24"/>
      <c r="AU12086" s="24"/>
    </row>
    <row r="12087">
      <c r="J12087" s="18"/>
      <c r="N12087" s="24"/>
      <c r="Q12087" s="24"/>
      <c r="T12087" s="24"/>
      <c r="W12087" s="24"/>
      <c r="Z12087" s="24"/>
      <c r="AC12087" s="24"/>
      <c r="AI12087" s="24"/>
      <c r="AL12087" s="24"/>
      <c r="AO12087" s="24"/>
      <c r="AR12087" s="24"/>
      <c r="AU12087" s="24"/>
    </row>
    <row r="12088">
      <c r="J12088" s="18"/>
      <c r="N12088" s="24"/>
      <c r="Q12088" s="24"/>
      <c r="T12088" s="24"/>
      <c r="W12088" s="24"/>
      <c r="Z12088" s="24"/>
      <c r="AC12088" s="24"/>
      <c r="AI12088" s="24"/>
      <c r="AL12088" s="24"/>
      <c r="AO12088" s="24"/>
      <c r="AR12088" s="24"/>
      <c r="AU12088" s="24"/>
    </row>
    <row r="12089">
      <c r="J12089" s="18"/>
      <c r="N12089" s="24"/>
      <c r="Q12089" s="24"/>
      <c r="T12089" s="24"/>
      <c r="W12089" s="24"/>
      <c r="Z12089" s="24"/>
      <c r="AC12089" s="24"/>
      <c r="AI12089" s="24"/>
      <c r="AL12089" s="24"/>
      <c r="AO12089" s="24"/>
      <c r="AR12089" s="24"/>
      <c r="AU12089" s="24"/>
    </row>
    <row r="12090">
      <c r="J12090" s="18"/>
      <c r="N12090" s="24"/>
      <c r="Q12090" s="24"/>
      <c r="T12090" s="24"/>
      <c r="W12090" s="24"/>
      <c r="Z12090" s="24"/>
      <c r="AC12090" s="24"/>
      <c r="AI12090" s="24"/>
      <c r="AL12090" s="24"/>
      <c r="AO12090" s="24"/>
      <c r="AR12090" s="24"/>
      <c r="AU12090" s="24"/>
    </row>
    <row r="12091">
      <c r="J12091" s="18"/>
      <c r="N12091" s="24"/>
      <c r="Q12091" s="24"/>
      <c r="T12091" s="24"/>
      <c r="W12091" s="24"/>
      <c r="Z12091" s="24"/>
      <c r="AC12091" s="24"/>
      <c r="AI12091" s="24"/>
      <c r="AL12091" s="24"/>
      <c r="AO12091" s="24"/>
      <c r="AR12091" s="24"/>
      <c r="AU12091" s="24"/>
    </row>
    <row r="12092">
      <c r="J12092" s="18"/>
      <c r="N12092" s="24"/>
      <c r="Q12092" s="24"/>
      <c r="T12092" s="24"/>
      <c r="W12092" s="24"/>
      <c r="Z12092" s="24"/>
      <c r="AC12092" s="24"/>
      <c r="AI12092" s="24"/>
      <c r="AL12092" s="24"/>
      <c r="AO12092" s="24"/>
      <c r="AR12092" s="24"/>
      <c r="AU12092" s="24"/>
    </row>
    <row r="12093">
      <c r="J12093" s="18"/>
      <c r="N12093" s="24"/>
      <c r="Q12093" s="24"/>
      <c r="T12093" s="24"/>
      <c r="W12093" s="24"/>
      <c r="Z12093" s="24"/>
      <c r="AC12093" s="24"/>
      <c r="AI12093" s="24"/>
      <c r="AL12093" s="24"/>
      <c r="AO12093" s="24"/>
      <c r="AR12093" s="24"/>
      <c r="AU12093" s="24"/>
    </row>
    <row r="12094">
      <c r="J12094" s="18"/>
      <c r="N12094" s="24"/>
      <c r="Q12094" s="24"/>
      <c r="T12094" s="24"/>
      <c r="W12094" s="24"/>
      <c r="Z12094" s="24"/>
      <c r="AC12094" s="24"/>
      <c r="AI12094" s="24"/>
      <c r="AL12094" s="24"/>
      <c r="AO12094" s="24"/>
      <c r="AR12094" s="24"/>
      <c r="AU12094" s="24"/>
    </row>
    <row r="12095">
      <c r="J12095" s="18"/>
      <c r="N12095" s="24"/>
      <c r="Q12095" s="24"/>
      <c r="T12095" s="24"/>
      <c r="W12095" s="24"/>
      <c r="Z12095" s="24"/>
      <c r="AC12095" s="24"/>
      <c r="AI12095" s="24"/>
      <c r="AL12095" s="24"/>
      <c r="AO12095" s="24"/>
      <c r="AR12095" s="24"/>
      <c r="AU12095" s="24"/>
    </row>
    <row r="12096">
      <c r="J12096" s="18"/>
      <c r="N12096" s="24"/>
      <c r="Q12096" s="24"/>
      <c r="T12096" s="24"/>
      <c r="W12096" s="24"/>
      <c r="Z12096" s="24"/>
      <c r="AC12096" s="24"/>
      <c r="AI12096" s="24"/>
      <c r="AL12096" s="24"/>
      <c r="AO12096" s="24"/>
      <c r="AR12096" s="24"/>
      <c r="AU12096" s="24"/>
    </row>
    <row r="12097">
      <c r="J12097" s="18"/>
      <c r="N12097" s="24"/>
      <c r="Q12097" s="24"/>
      <c r="T12097" s="24"/>
      <c r="W12097" s="24"/>
      <c r="Z12097" s="24"/>
      <c r="AC12097" s="24"/>
      <c r="AI12097" s="24"/>
      <c r="AL12097" s="24"/>
      <c r="AO12097" s="24"/>
      <c r="AR12097" s="24"/>
      <c r="AU12097" s="24"/>
    </row>
    <row r="12098">
      <c r="J12098" s="18"/>
      <c r="N12098" s="24"/>
      <c r="Q12098" s="24"/>
      <c r="T12098" s="24"/>
      <c r="W12098" s="24"/>
      <c r="Z12098" s="24"/>
      <c r="AC12098" s="24"/>
      <c r="AI12098" s="24"/>
      <c r="AL12098" s="24"/>
      <c r="AO12098" s="24"/>
      <c r="AR12098" s="24"/>
      <c r="AU12098" s="24"/>
    </row>
    <row r="12099">
      <c r="J12099" s="18"/>
      <c r="N12099" s="24"/>
      <c r="Q12099" s="24"/>
      <c r="T12099" s="24"/>
      <c r="W12099" s="24"/>
      <c r="Z12099" s="24"/>
      <c r="AC12099" s="24"/>
      <c r="AI12099" s="24"/>
      <c r="AL12099" s="24"/>
      <c r="AO12099" s="24"/>
      <c r="AR12099" s="24"/>
      <c r="AU12099" s="24"/>
    </row>
    <row r="12100">
      <c r="J12100" s="18"/>
      <c r="N12100" s="24"/>
      <c r="Q12100" s="24"/>
      <c r="T12100" s="24"/>
      <c r="W12100" s="24"/>
      <c r="Z12100" s="24"/>
      <c r="AC12100" s="24"/>
      <c r="AI12100" s="24"/>
      <c r="AL12100" s="24"/>
      <c r="AO12100" s="24"/>
      <c r="AR12100" s="24"/>
      <c r="AU12100" s="24"/>
    </row>
    <row r="12101">
      <c r="J12101" s="18"/>
      <c r="N12101" s="24"/>
      <c r="Q12101" s="24"/>
      <c r="T12101" s="24"/>
      <c r="W12101" s="24"/>
      <c r="Z12101" s="24"/>
      <c r="AC12101" s="24"/>
      <c r="AI12101" s="24"/>
      <c r="AL12101" s="24"/>
      <c r="AO12101" s="24"/>
      <c r="AR12101" s="24"/>
      <c r="AU12101" s="24"/>
    </row>
    <row r="12102">
      <c r="J12102" s="18"/>
      <c r="N12102" s="24"/>
      <c r="Q12102" s="24"/>
      <c r="T12102" s="24"/>
      <c r="W12102" s="24"/>
      <c r="Z12102" s="24"/>
      <c r="AC12102" s="24"/>
      <c r="AI12102" s="24"/>
      <c r="AL12102" s="24"/>
      <c r="AO12102" s="24"/>
      <c r="AR12102" s="24"/>
      <c r="AU12102" s="24"/>
    </row>
    <row r="12103">
      <c r="J12103" s="18"/>
      <c r="N12103" s="24"/>
      <c r="Q12103" s="24"/>
      <c r="T12103" s="24"/>
      <c r="W12103" s="24"/>
      <c r="Z12103" s="24"/>
      <c r="AC12103" s="24"/>
      <c r="AI12103" s="24"/>
      <c r="AL12103" s="24"/>
      <c r="AO12103" s="24"/>
      <c r="AR12103" s="24"/>
      <c r="AU12103" s="24"/>
    </row>
    <row r="12104">
      <c r="J12104" s="18"/>
      <c r="N12104" s="24"/>
      <c r="Q12104" s="24"/>
      <c r="T12104" s="24"/>
      <c r="W12104" s="24"/>
      <c r="Z12104" s="24"/>
      <c r="AC12104" s="24"/>
      <c r="AI12104" s="24"/>
      <c r="AL12104" s="24"/>
      <c r="AO12104" s="24"/>
      <c r="AR12104" s="24"/>
      <c r="AU12104" s="24"/>
    </row>
    <row r="12105">
      <c r="J12105" s="18"/>
      <c r="N12105" s="24"/>
      <c r="Q12105" s="24"/>
      <c r="T12105" s="24"/>
      <c r="W12105" s="24"/>
      <c r="Z12105" s="24"/>
      <c r="AC12105" s="24"/>
      <c r="AI12105" s="24"/>
      <c r="AL12105" s="24"/>
      <c r="AO12105" s="24"/>
      <c r="AR12105" s="24"/>
      <c r="AU12105" s="24"/>
    </row>
    <row r="12106">
      <c r="J12106" s="18"/>
      <c r="N12106" s="24"/>
      <c r="Q12106" s="24"/>
      <c r="T12106" s="24"/>
      <c r="W12106" s="24"/>
      <c r="Z12106" s="24"/>
      <c r="AC12106" s="24"/>
      <c r="AI12106" s="24"/>
      <c r="AL12106" s="24"/>
      <c r="AO12106" s="24"/>
      <c r="AR12106" s="24"/>
      <c r="AU12106" s="24"/>
    </row>
    <row r="12107">
      <c r="J12107" s="18"/>
      <c r="N12107" s="24"/>
      <c r="Q12107" s="24"/>
      <c r="T12107" s="24"/>
      <c r="W12107" s="24"/>
      <c r="Z12107" s="24"/>
      <c r="AC12107" s="24"/>
      <c r="AI12107" s="24"/>
      <c r="AL12107" s="24"/>
      <c r="AO12107" s="24"/>
      <c r="AR12107" s="24"/>
      <c r="AU12107" s="24"/>
    </row>
    <row r="12108">
      <c r="J12108" s="18"/>
      <c r="N12108" s="24"/>
      <c r="Q12108" s="24"/>
      <c r="T12108" s="24"/>
      <c r="W12108" s="24"/>
      <c r="Z12108" s="24"/>
      <c r="AC12108" s="24"/>
      <c r="AI12108" s="24"/>
      <c r="AL12108" s="24"/>
      <c r="AO12108" s="24"/>
      <c r="AR12108" s="24"/>
      <c r="AU12108" s="24"/>
    </row>
    <row r="12109">
      <c r="J12109" s="18"/>
      <c r="N12109" s="24"/>
      <c r="Q12109" s="24"/>
      <c r="T12109" s="24"/>
      <c r="W12109" s="24"/>
      <c r="Z12109" s="24"/>
      <c r="AC12109" s="24"/>
      <c r="AI12109" s="24"/>
      <c r="AL12109" s="24"/>
      <c r="AO12109" s="24"/>
      <c r="AR12109" s="24"/>
      <c r="AU12109" s="24"/>
    </row>
    <row r="12110">
      <c r="J12110" s="18"/>
      <c r="N12110" s="24"/>
      <c r="Q12110" s="24"/>
      <c r="T12110" s="24"/>
      <c r="W12110" s="24"/>
      <c r="Z12110" s="24"/>
      <c r="AC12110" s="24"/>
      <c r="AI12110" s="24"/>
      <c r="AL12110" s="24"/>
      <c r="AO12110" s="24"/>
      <c r="AR12110" s="24"/>
      <c r="AU12110" s="24"/>
    </row>
    <row r="12111">
      <c r="J12111" s="18"/>
      <c r="N12111" s="24"/>
      <c r="Q12111" s="24"/>
      <c r="T12111" s="24"/>
      <c r="W12111" s="24"/>
      <c r="Z12111" s="24"/>
      <c r="AC12111" s="24"/>
      <c r="AI12111" s="24"/>
      <c r="AL12111" s="24"/>
      <c r="AO12111" s="24"/>
      <c r="AR12111" s="24"/>
      <c r="AU12111" s="24"/>
    </row>
    <row r="12112">
      <c r="J12112" s="18"/>
      <c r="N12112" s="24"/>
      <c r="Q12112" s="24"/>
      <c r="T12112" s="24"/>
      <c r="W12112" s="24"/>
      <c r="Z12112" s="24"/>
      <c r="AC12112" s="24"/>
      <c r="AI12112" s="24"/>
      <c r="AL12112" s="24"/>
      <c r="AO12112" s="24"/>
      <c r="AR12112" s="24"/>
      <c r="AU12112" s="24"/>
    </row>
    <row r="12113">
      <c r="J12113" s="18"/>
      <c r="N12113" s="24"/>
      <c r="Q12113" s="24"/>
      <c r="T12113" s="24"/>
      <c r="W12113" s="24"/>
      <c r="Z12113" s="24"/>
      <c r="AC12113" s="24"/>
      <c r="AI12113" s="24"/>
      <c r="AL12113" s="24"/>
      <c r="AO12113" s="24"/>
      <c r="AR12113" s="24"/>
      <c r="AU12113" s="24"/>
    </row>
    <row r="12114">
      <c r="J12114" s="18"/>
      <c r="N12114" s="24"/>
      <c r="Q12114" s="24"/>
      <c r="T12114" s="24"/>
      <c r="W12114" s="24"/>
      <c r="Z12114" s="24"/>
      <c r="AC12114" s="24"/>
      <c r="AI12114" s="24"/>
      <c r="AL12114" s="24"/>
      <c r="AO12114" s="24"/>
      <c r="AR12114" s="24"/>
      <c r="AU12114" s="24"/>
    </row>
    <row r="12115">
      <c r="J12115" s="18"/>
      <c r="N12115" s="24"/>
      <c r="Q12115" s="24"/>
      <c r="T12115" s="24"/>
      <c r="W12115" s="24"/>
      <c r="Z12115" s="24"/>
      <c r="AC12115" s="24"/>
      <c r="AI12115" s="24"/>
      <c r="AL12115" s="24"/>
      <c r="AO12115" s="24"/>
      <c r="AR12115" s="24"/>
      <c r="AU12115" s="24"/>
    </row>
    <row r="12116">
      <c r="J12116" s="18"/>
      <c r="N12116" s="24"/>
      <c r="Q12116" s="24"/>
      <c r="T12116" s="24"/>
      <c r="W12116" s="24"/>
      <c r="Z12116" s="24"/>
      <c r="AC12116" s="24"/>
      <c r="AI12116" s="24"/>
      <c r="AL12116" s="24"/>
      <c r="AO12116" s="24"/>
      <c r="AR12116" s="24"/>
      <c r="AU12116" s="24"/>
    </row>
    <row r="12117">
      <c r="J12117" s="18"/>
      <c r="N12117" s="24"/>
      <c r="Q12117" s="24"/>
      <c r="T12117" s="24"/>
      <c r="W12117" s="24"/>
      <c r="Z12117" s="24"/>
      <c r="AC12117" s="24"/>
      <c r="AI12117" s="24"/>
      <c r="AL12117" s="24"/>
      <c r="AO12117" s="24"/>
      <c r="AR12117" s="24"/>
      <c r="AU12117" s="24"/>
    </row>
    <row r="12118">
      <c r="J12118" s="18"/>
      <c r="N12118" s="24"/>
      <c r="Q12118" s="24"/>
      <c r="T12118" s="24"/>
      <c r="W12118" s="24"/>
      <c r="Z12118" s="24"/>
      <c r="AC12118" s="24"/>
      <c r="AI12118" s="24"/>
      <c r="AL12118" s="24"/>
      <c r="AO12118" s="24"/>
      <c r="AR12118" s="24"/>
      <c r="AU12118" s="24"/>
    </row>
    <row r="12119">
      <c r="J12119" s="18"/>
      <c r="N12119" s="24"/>
      <c r="Q12119" s="24"/>
      <c r="T12119" s="24"/>
      <c r="W12119" s="24"/>
      <c r="Z12119" s="24"/>
      <c r="AC12119" s="24"/>
      <c r="AI12119" s="24"/>
      <c r="AL12119" s="24"/>
      <c r="AO12119" s="24"/>
      <c r="AR12119" s="24"/>
      <c r="AU12119" s="24"/>
    </row>
    <row r="12120">
      <c r="J12120" s="18"/>
      <c r="N12120" s="24"/>
      <c r="Q12120" s="24"/>
      <c r="T12120" s="24"/>
      <c r="W12120" s="24"/>
      <c r="Z12120" s="24"/>
      <c r="AC12120" s="24"/>
      <c r="AI12120" s="24"/>
      <c r="AL12120" s="24"/>
      <c r="AO12120" s="24"/>
      <c r="AR12120" s="24"/>
      <c r="AU12120" s="24"/>
    </row>
    <row r="12121">
      <c r="J12121" s="18"/>
      <c r="N12121" s="24"/>
      <c r="Q12121" s="24"/>
      <c r="T12121" s="24"/>
      <c r="W12121" s="24"/>
      <c r="Z12121" s="24"/>
      <c r="AC12121" s="24"/>
      <c r="AI12121" s="24"/>
      <c r="AL12121" s="24"/>
      <c r="AO12121" s="24"/>
      <c r="AR12121" s="24"/>
      <c r="AU12121" s="24"/>
    </row>
    <row r="12122">
      <c r="J12122" s="18"/>
      <c r="N12122" s="24"/>
      <c r="Q12122" s="24"/>
      <c r="T12122" s="24"/>
      <c r="W12122" s="24"/>
      <c r="Z12122" s="24"/>
      <c r="AC12122" s="24"/>
      <c r="AI12122" s="24"/>
      <c r="AL12122" s="24"/>
      <c r="AO12122" s="24"/>
      <c r="AR12122" s="24"/>
      <c r="AU12122" s="24"/>
    </row>
    <row r="12123">
      <c r="J12123" s="18"/>
      <c r="N12123" s="24"/>
      <c r="Q12123" s="24"/>
      <c r="T12123" s="24"/>
      <c r="W12123" s="24"/>
      <c r="Z12123" s="24"/>
      <c r="AC12123" s="24"/>
      <c r="AI12123" s="24"/>
      <c r="AL12123" s="24"/>
      <c r="AO12123" s="24"/>
      <c r="AR12123" s="24"/>
      <c r="AU12123" s="24"/>
    </row>
    <row r="12124">
      <c r="J12124" s="18"/>
      <c r="N12124" s="24"/>
      <c r="Q12124" s="24"/>
      <c r="T12124" s="24"/>
      <c r="W12124" s="24"/>
      <c r="Z12124" s="24"/>
      <c r="AC12124" s="24"/>
      <c r="AI12124" s="24"/>
      <c r="AL12124" s="24"/>
      <c r="AO12124" s="24"/>
      <c r="AR12124" s="24"/>
      <c r="AU12124" s="24"/>
    </row>
    <row r="12125">
      <c r="J12125" s="18"/>
      <c r="N12125" s="24"/>
      <c r="Q12125" s="24"/>
      <c r="T12125" s="24"/>
      <c r="W12125" s="24"/>
      <c r="Z12125" s="24"/>
      <c r="AC12125" s="24"/>
      <c r="AI12125" s="24"/>
      <c r="AL12125" s="24"/>
      <c r="AO12125" s="24"/>
      <c r="AR12125" s="24"/>
      <c r="AU12125" s="24"/>
    </row>
    <row r="12126">
      <c r="J12126" s="18"/>
      <c r="N12126" s="24"/>
      <c r="Q12126" s="24"/>
      <c r="T12126" s="24"/>
      <c r="W12126" s="24"/>
      <c r="Z12126" s="24"/>
      <c r="AC12126" s="24"/>
      <c r="AI12126" s="24"/>
      <c r="AL12126" s="24"/>
      <c r="AO12126" s="24"/>
      <c r="AR12126" s="24"/>
      <c r="AU12126" s="24"/>
    </row>
    <row r="12127">
      <c r="J12127" s="18"/>
      <c r="N12127" s="24"/>
      <c r="Q12127" s="24"/>
      <c r="T12127" s="24"/>
      <c r="W12127" s="24"/>
      <c r="Z12127" s="24"/>
      <c r="AC12127" s="24"/>
      <c r="AI12127" s="24"/>
      <c r="AL12127" s="24"/>
      <c r="AO12127" s="24"/>
      <c r="AR12127" s="24"/>
      <c r="AU12127" s="24"/>
    </row>
    <row r="12128">
      <c r="J12128" s="18"/>
      <c r="N12128" s="24"/>
      <c r="Q12128" s="24"/>
      <c r="T12128" s="24"/>
      <c r="W12128" s="24"/>
      <c r="Z12128" s="24"/>
      <c r="AC12128" s="24"/>
      <c r="AI12128" s="24"/>
      <c r="AL12128" s="24"/>
      <c r="AO12128" s="24"/>
      <c r="AR12128" s="24"/>
      <c r="AU12128" s="24"/>
    </row>
    <row r="12129">
      <c r="J12129" s="18"/>
      <c r="N12129" s="24"/>
      <c r="Q12129" s="24"/>
      <c r="T12129" s="24"/>
      <c r="W12129" s="24"/>
      <c r="Z12129" s="24"/>
      <c r="AC12129" s="24"/>
      <c r="AI12129" s="24"/>
      <c r="AL12129" s="24"/>
      <c r="AO12129" s="24"/>
      <c r="AR12129" s="24"/>
      <c r="AU12129" s="24"/>
    </row>
    <row r="12130">
      <c r="J12130" s="18"/>
      <c r="N12130" s="24"/>
      <c r="Q12130" s="24"/>
      <c r="T12130" s="24"/>
      <c r="W12130" s="24"/>
      <c r="Z12130" s="24"/>
      <c r="AC12130" s="24"/>
      <c r="AI12130" s="24"/>
      <c r="AL12130" s="24"/>
      <c r="AO12130" s="24"/>
      <c r="AR12130" s="24"/>
      <c r="AU12130" s="24"/>
    </row>
    <row r="12131">
      <c r="J12131" s="18"/>
      <c r="N12131" s="24"/>
      <c r="Q12131" s="24"/>
      <c r="T12131" s="24"/>
      <c r="W12131" s="24"/>
      <c r="Z12131" s="24"/>
      <c r="AC12131" s="24"/>
      <c r="AI12131" s="24"/>
      <c r="AL12131" s="24"/>
      <c r="AO12131" s="24"/>
      <c r="AR12131" s="24"/>
      <c r="AU12131" s="24"/>
    </row>
    <row r="12132">
      <c r="J12132" s="18"/>
      <c r="N12132" s="24"/>
      <c r="Q12132" s="24"/>
      <c r="T12132" s="24"/>
      <c r="W12132" s="24"/>
      <c r="Z12132" s="24"/>
      <c r="AC12132" s="24"/>
      <c r="AI12132" s="24"/>
      <c r="AL12132" s="24"/>
      <c r="AO12132" s="24"/>
      <c r="AR12132" s="24"/>
      <c r="AU12132" s="24"/>
    </row>
    <row r="12133">
      <c r="J12133" s="18"/>
      <c r="N12133" s="24"/>
      <c r="Q12133" s="24"/>
      <c r="T12133" s="24"/>
      <c r="W12133" s="24"/>
      <c r="Z12133" s="24"/>
      <c r="AC12133" s="24"/>
      <c r="AI12133" s="24"/>
      <c r="AL12133" s="24"/>
      <c r="AO12133" s="24"/>
      <c r="AR12133" s="24"/>
      <c r="AU12133" s="24"/>
    </row>
    <row r="12134">
      <c r="J12134" s="18"/>
      <c r="N12134" s="24"/>
      <c r="Q12134" s="24"/>
      <c r="T12134" s="24"/>
      <c r="W12134" s="24"/>
      <c r="Z12134" s="24"/>
      <c r="AC12134" s="24"/>
      <c r="AI12134" s="24"/>
      <c r="AL12134" s="24"/>
      <c r="AO12134" s="24"/>
      <c r="AR12134" s="24"/>
      <c r="AU12134" s="24"/>
    </row>
    <row r="12135">
      <c r="J12135" s="18"/>
      <c r="N12135" s="24"/>
      <c r="Q12135" s="24"/>
      <c r="T12135" s="24"/>
      <c r="W12135" s="24"/>
      <c r="Z12135" s="24"/>
      <c r="AC12135" s="24"/>
      <c r="AI12135" s="24"/>
      <c r="AL12135" s="24"/>
      <c r="AO12135" s="24"/>
      <c r="AR12135" s="24"/>
      <c r="AU12135" s="24"/>
    </row>
    <row r="12136">
      <c r="J12136" s="18"/>
      <c r="N12136" s="24"/>
      <c r="Q12136" s="24"/>
      <c r="T12136" s="24"/>
      <c r="W12136" s="24"/>
      <c r="Z12136" s="24"/>
      <c r="AC12136" s="24"/>
      <c r="AI12136" s="24"/>
      <c r="AL12136" s="24"/>
      <c r="AO12136" s="24"/>
      <c r="AR12136" s="24"/>
      <c r="AU12136" s="24"/>
    </row>
    <row r="12137">
      <c r="J12137" s="18"/>
      <c r="N12137" s="24"/>
      <c r="Q12137" s="24"/>
      <c r="T12137" s="24"/>
      <c r="W12137" s="24"/>
      <c r="Z12137" s="24"/>
      <c r="AC12137" s="24"/>
      <c r="AI12137" s="24"/>
      <c r="AL12137" s="24"/>
      <c r="AO12137" s="24"/>
      <c r="AR12137" s="24"/>
      <c r="AU12137" s="24"/>
    </row>
    <row r="12138">
      <c r="J12138" s="18"/>
      <c r="N12138" s="24"/>
      <c r="Q12138" s="24"/>
      <c r="T12138" s="24"/>
      <c r="W12138" s="24"/>
      <c r="Z12138" s="24"/>
      <c r="AC12138" s="24"/>
      <c r="AI12138" s="24"/>
      <c r="AL12138" s="24"/>
      <c r="AO12138" s="24"/>
      <c r="AR12138" s="24"/>
      <c r="AU12138" s="24"/>
    </row>
    <row r="12139">
      <c r="J12139" s="18"/>
      <c r="N12139" s="24"/>
      <c r="Q12139" s="24"/>
      <c r="T12139" s="24"/>
      <c r="W12139" s="24"/>
      <c r="Z12139" s="24"/>
      <c r="AC12139" s="24"/>
      <c r="AI12139" s="24"/>
      <c r="AL12139" s="24"/>
      <c r="AO12139" s="24"/>
      <c r="AR12139" s="24"/>
      <c r="AU12139" s="24"/>
    </row>
    <row r="12140">
      <c r="J12140" s="18"/>
      <c r="N12140" s="24"/>
      <c r="Q12140" s="24"/>
      <c r="T12140" s="24"/>
      <c r="W12140" s="24"/>
      <c r="Z12140" s="24"/>
      <c r="AC12140" s="24"/>
      <c r="AI12140" s="24"/>
      <c r="AL12140" s="24"/>
      <c r="AO12140" s="24"/>
      <c r="AR12140" s="24"/>
      <c r="AU12140" s="24"/>
    </row>
    <row r="12141">
      <c r="J12141" s="18"/>
      <c r="N12141" s="24"/>
      <c r="Q12141" s="24"/>
      <c r="T12141" s="24"/>
      <c r="W12141" s="24"/>
      <c r="Z12141" s="24"/>
      <c r="AC12141" s="24"/>
      <c r="AI12141" s="24"/>
      <c r="AL12141" s="24"/>
      <c r="AO12141" s="24"/>
      <c r="AR12141" s="24"/>
      <c r="AU12141" s="24"/>
    </row>
    <row r="12142">
      <c r="J12142" s="18"/>
      <c r="N12142" s="24"/>
      <c r="Q12142" s="24"/>
      <c r="T12142" s="24"/>
      <c r="W12142" s="24"/>
      <c r="Z12142" s="24"/>
      <c r="AC12142" s="24"/>
      <c r="AI12142" s="24"/>
      <c r="AL12142" s="24"/>
      <c r="AO12142" s="24"/>
      <c r="AR12142" s="24"/>
      <c r="AU12142" s="24"/>
    </row>
    <row r="12143">
      <c r="J12143" s="18"/>
      <c r="N12143" s="24"/>
      <c r="Q12143" s="24"/>
      <c r="T12143" s="24"/>
      <c r="W12143" s="24"/>
      <c r="Z12143" s="24"/>
      <c r="AC12143" s="24"/>
      <c r="AI12143" s="24"/>
      <c r="AL12143" s="24"/>
      <c r="AO12143" s="24"/>
      <c r="AR12143" s="24"/>
      <c r="AU12143" s="24"/>
    </row>
    <row r="12144">
      <c r="J12144" s="18"/>
      <c r="N12144" s="24"/>
      <c r="Q12144" s="24"/>
      <c r="T12144" s="24"/>
      <c r="W12144" s="24"/>
      <c r="Z12144" s="24"/>
      <c r="AC12144" s="24"/>
      <c r="AI12144" s="24"/>
      <c r="AL12144" s="24"/>
      <c r="AO12144" s="24"/>
      <c r="AR12144" s="24"/>
      <c r="AU12144" s="24"/>
    </row>
    <row r="12145">
      <c r="J12145" s="18"/>
      <c r="N12145" s="24"/>
      <c r="Q12145" s="24"/>
      <c r="T12145" s="24"/>
      <c r="W12145" s="24"/>
      <c r="Z12145" s="24"/>
      <c r="AC12145" s="24"/>
      <c r="AI12145" s="24"/>
      <c r="AL12145" s="24"/>
      <c r="AO12145" s="24"/>
      <c r="AR12145" s="24"/>
      <c r="AU12145" s="24"/>
    </row>
    <row r="12146">
      <c r="J12146" s="18"/>
      <c r="N12146" s="24"/>
      <c r="Q12146" s="24"/>
      <c r="T12146" s="24"/>
      <c r="W12146" s="24"/>
      <c r="Z12146" s="24"/>
      <c r="AC12146" s="24"/>
      <c r="AI12146" s="24"/>
      <c r="AL12146" s="24"/>
      <c r="AO12146" s="24"/>
      <c r="AR12146" s="24"/>
      <c r="AU12146" s="24"/>
    </row>
    <row r="12147">
      <c r="J12147" s="18"/>
      <c r="N12147" s="24"/>
      <c r="Q12147" s="24"/>
      <c r="T12147" s="24"/>
      <c r="W12147" s="24"/>
      <c r="Z12147" s="24"/>
      <c r="AC12147" s="24"/>
      <c r="AI12147" s="24"/>
      <c r="AL12147" s="24"/>
      <c r="AO12147" s="24"/>
      <c r="AR12147" s="24"/>
      <c r="AU12147" s="24"/>
    </row>
    <row r="12148">
      <c r="J12148" s="18"/>
      <c r="N12148" s="24"/>
      <c r="Q12148" s="24"/>
      <c r="T12148" s="24"/>
      <c r="W12148" s="24"/>
      <c r="Z12148" s="24"/>
      <c r="AC12148" s="24"/>
      <c r="AI12148" s="24"/>
      <c r="AL12148" s="24"/>
      <c r="AO12148" s="24"/>
      <c r="AR12148" s="24"/>
      <c r="AU12148" s="24"/>
    </row>
    <row r="12149">
      <c r="J12149" s="18"/>
      <c r="N12149" s="24"/>
      <c r="Q12149" s="24"/>
      <c r="T12149" s="24"/>
      <c r="W12149" s="24"/>
      <c r="Z12149" s="24"/>
      <c r="AC12149" s="24"/>
      <c r="AI12149" s="24"/>
      <c r="AL12149" s="24"/>
      <c r="AO12149" s="24"/>
      <c r="AR12149" s="24"/>
      <c r="AU12149" s="24"/>
    </row>
    <row r="12150">
      <c r="J12150" s="18"/>
      <c r="N12150" s="24"/>
      <c r="Q12150" s="24"/>
      <c r="T12150" s="24"/>
      <c r="W12150" s="24"/>
      <c r="Z12150" s="24"/>
      <c r="AC12150" s="24"/>
      <c r="AI12150" s="24"/>
      <c r="AL12150" s="24"/>
      <c r="AO12150" s="24"/>
      <c r="AR12150" s="24"/>
      <c r="AU12150" s="24"/>
    </row>
    <row r="12151">
      <c r="J12151" s="18"/>
      <c r="N12151" s="24"/>
      <c r="Q12151" s="24"/>
      <c r="T12151" s="24"/>
      <c r="W12151" s="24"/>
      <c r="Z12151" s="24"/>
      <c r="AC12151" s="24"/>
      <c r="AI12151" s="24"/>
      <c r="AL12151" s="24"/>
      <c r="AO12151" s="24"/>
      <c r="AR12151" s="24"/>
      <c r="AU12151" s="24"/>
    </row>
    <row r="12152">
      <c r="J12152" s="18"/>
      <c r="N12152" s="24"/>
      <c r="Q12152" s="24"/>
      <c r="T12152" s="24"/>
      <c r="W12152" s="24"/>
      <c r="Z12152" s="24"/>
      <c r="AC12152" s="24"/>
      <c r="AI12152" s="24"/>
      <c r="AL12152" s="24"/>
      <c r="AO12152" s="24"/>
      <c r="AR12152" s="24"/>
      <c r="AU12152" s="24"/>
    </row>
    <row r="12153">
      <c r="J12153" s="18"/>
      <c r="N12153" s="24"/>
      <c r="Q12153" s="24"/>
      <c r="T12153" s="24"/>
      <c r="W12153" s="24"/>
      <c r="Z12153" s="24"/>
      <c r="AC12153" s="24"/>
      <c r="AI12153" s="24"/>
      <c r="AL12153" s="24"/>
      <c r="AO12153" s="24"/>
      <c r="AR12153" s="24"/>
      <c r="AU12153" s="24"/>
    </row>
    <row r="12154">
      <c r="J12154" s="18"/>
      <c r="N12154" s="24"/>
      <c r="Q12154" s="24"/>
      <c r="T12154" s="24"/>
      <c r="W12154" s="24"/>
      <c r="Z12154" s="24"/>
      <c r="AC12154" s="24"/>
      <c r="AI12154" s="24"/>
      <c r="AL12154" s="24"/>
      <c r="AO12154" s="24"/>
      <c r="AR12154" s="24"/>
      <c r="AU12154" s="24"/>
    </row>
    <row r="12155">
      <c r="J12155" s="18"/>
      <c r="N12155" s="24"/>
      <c r="Q12155" s="24"/>
      <c r="T12155" s="24"/>
      <c r="W12155" s="24"/>
      <c r="Z12155" s="24"/>
      <c r="AC12155" s="24"/>
      <c r="AI12155" s="24"/>
      <c r="AL12155" s="24"/>
      <c r="AO12155" s="24"/>
      <c r="AR12155" s="24"/>
      <c r="AU12155" s="24"/>
    </row>
    <row r="12156">
      <c r="J12156" s="18"/>
      <c r="N12156" s="24"/>
      <c r="Q12156" s="24"/>
      <c r="T12156" s="24"/>
      <c r="W12156" s="24"/>
      <c r="Z12156" s="24"/>
      <c r="AC12156" s="24"/>
      <c r="AI12156" s="24"/>
      <c r="AL12156" s="24"/>
      <c r="AO12156" s="24"/>
      <c r="AR12156" s="24"/>
      <c r="AU12156" s="24"/>
    </row>
    <row r="12157">
      <c r="J12157" s="18"/>
      <c r="N12157" s="24"/>
      <c r="Q12157" s="24"/>
      <c r="T12157" s="24"/>
      <c r="W12157" s="24"/>
      <c r="Z12157" s="24"/>
      <c r="AC12157" s="24"/>
      <c r="AI12157" s="24"/>
      <c r="AL12157" s="24"/>
      <c r="AO12157" s="24"/>
      <c r="AR12157" s="24"/>
      <c r="AU12157" s="24"/>
    </row>
    <row r="12158">
      <c r="J12158" s="18"/>
      <c r="N12158" s="24"/>
      <c r="Q12158" s="24"/>
      <c r="T12158" s="24"/>
      <c r="W12158" s="24"/>
      <c r="Z12158" s="24"/>
      <c r="AC12158" s="24"/>
      <c r="AI12158" s="24"/>
      <c r="AL12158" s="24"/>
      <c r="AO12158" s="24"/>
      <c r="AR12158" s="24"/>
      <c r="AU12158" s="24"/>
    </row>
    <row r="12159">
      <c r="J12159" s="18"/>
      <c r="N12159" s="24"/>
      <c r="Q12159" s="24"/>
      <c r="T12159" s="24"/>
      <c r="W12159" s="24"/>
      <c r="Z12159" s="24"/>
      <c r="AC12159" s="24"/>
      <c r="AI12159" s="24"/>
      <c r="AL12159" s="24"/>
      <c r="AO12159" s="24"/>
      <c r="AR12159" s="24"/>
      <c r="AU12159" s="24"/>
    </row>
    <row r="12160">
      <c r="J12160" s="18"/>
      <c r="N12160" s="24"/>
      <c r="Q12160" s="24"/>
      <c r="T12160" s="24"/>
      <c r="W12160" s="24"/>
      <c r="Z12160" s="24"/>
      <c r="AC12160" s="24"/>
      <c r="AI12160" s="24"/>
      <c r="AL12160" s="24"/>
      <c r="AO12160" s="24"/>
      <c r="AR12160" s="24"/>
      <c r="AU12160" s="24"/>
    </row>
    <row r="12161">
      <c r="J12161" s="18"/>
      <c r="N12161" s="24"/>
      <c r="Q12161" s="24"/>
      <c r="T12161" s="24"/>
      <c r="W12161" s="24"/>
      <c r="Z12161" s="24"/>
      <c r="AC12161" s="24"/>
      <c r="AI12161" s="24"/>
      <c r="AL12161" s="24"/>
      <c r="AO12161" s="24"/>
      <c r="AR12161" s="24"/>
      <c r="AU12161" s="24"/>
    </row>
    <row r="12162">
      <c r="J12162" s="18"/>
      <c r="N12162" s="24"/>
      <c r="Q12162" s="24"/>
      <c r="T12162" s="24"/>
      <c r="W12162" s="24"/>
      <c r="Z12162" s="24"/>
      <c r="AC12162" s="24"/>
      <c r="AI12162" s="24"/>
      <c r="AL12162" s="24"/>
      <c r="AO12162" s="24"/>
      <c r="AR12162" s="24"/>
      <c r="AU12162" s="24"/>
    </row>
    <row r="12163">
      <c r="J12163" s="18"/>
      <c r="N12163" s="24"/>
      <c r="Q12163" s="24"/>
      <c r="T12163" s="24"/>
      <c r="W12163" s="24"/>
      <c r="Z12163" s="24"/>
      <c r="AC12163" s="24"/>
      <c r="AI12163" s="24"/>
      <c r="AL12163" s="24"/>
      <c r="AO12163" s="24"/>
      <c r="AR12163" s="24"/>
      <c r="AU12163" s="24"/>
    </row>
    <row r="12164">
      <c r="J12164" s="18"/>
      <c r="N12164" s="24"/>
      <c r="Q12164" s="24"/>
      <c r="T12164" s="24"/>
      <c r="W12164" s="24"/>
      <c r="Z12164" s="24"/>
      <c r="AC12164" s="24"/>
      <c r="AI12164" s="24"/>
      <c r="AL12164" s="24"/>
      <c r="AO12164" s="24"/>
      <c r="AR12164" s="24"/>
      <c r="AU12164" s="24"/>
    </row>
    <row r="12165">
      <c r="J12165" s="18"/>
      <c r="N12165" s="24"/>
      <c r="Q12165" s="24"/>
      <c r="T12165" s="24"/>
      <c r="W12165" s="24"/>
      <c r="Z12165" s="24"/>
      <c r="AC12165" s="24"/>
      <c r="AI12165" s="24"/>
      <c r="AL12165" s="24"/>
      <c r="AO12165" s="24"/>
      <c r="AR12165" s="24"/>
      <c r="AU12165" s="24"/>
    </row>
    <row r="12166">
      <c r="J12166" s="18"/>
      <c r="N12166" s="24"/>
      <c r="Q12166" s="24"/>
      <c r="T12166" s="24"/>
      <c r="W12166" s="24"/>
      <c r="Z12166" s="24"/>
      <c r="AC12166" s="24"/>
      <c r="AI12166" s="24"/>
      <c r="AL12166" s="24"/>
      <c r="AO12166" s="24"/>
      <c r="AR12166" s="24"/>
      <c r="AU12166" s="24"/>
    </row>
    <row r="12167">
      <c r="J12167" s="18"/>
      <c r="N12167" s="24"/>
      <c r="Q12167" s="24"/>
      <c r="T12167" s="24"/>
      <c r="W12167" s="24"/>
      <c r="Z12167" s="24"/>
      <c r="AC12167" s="24"/>
      <c r="AI12167" s="24"/>
      <c r="AL12167" s="24"/>
      <c r="AO12167" s="24"/>
      <c r="AR12167" s="24"/>
      <c r="AU12167" s="24"/>
    </row>
    <row r="12168">
      <c r="J12168" s="18"/>
      <c r="N12168" s="24"/>
      <c r="Q12168" s="24"/>
      <c r="T12168" s="24"/>
      <c r="W12168" s="24"/>
      <c r="Z12168" s="24"/>
      <c r="AC12168" s="24"/>
      <c r="AI12168" s="24"/>
      <c r="AL12168" s="24"/>
      <c r="AO12168" s="24"/>
      <c r="AR12168" s="24"/>
      <c r="AU12168" s="24"/>
    </row>
    <row r="12169">
      <c r="J12169" s="18"/>
      <c r="N12169" s="24"/>
      <c r="Q12169" s="24"/>
      <c r="T12169" s="24"/>
      <c r="W12169" s="24"/>
      <c r="Z12169" s="24"/>
      <c r="AC12169" s="24"/>
      <c r="AI12169" s="24"/>
      <c r="AL12169" s="24"/>
      <c r="AO12169" s="24"/>
      <c r="AR12169" s="24"/>
      <c r="AU12169" s="24"/>
    </row>
    <row r="12170">
      <c r="J12170" s="18"/>
      <c r="N12170" s="24"/>
      <c r="Q12170" s="24"/>
      <c r="T12170" s="24"/>
      <c r="W12170" s="24"/>
      <c r="Z12170" s="24"/>
      <c r="AC12170" s="24"/>
      <c r="AI12170" s="24"/>
      <c r="AL12170" s="24"/>
      <c r="AO12170" s="24"/>
      <c r="AR12170" s="24"/>
      <c r="AU12170" s="24"/>
    </row>
    <row r="12171">
      <c r="J12171" s="18"/>
      <c r="N12171" s="24"/>
      <c r="Q12171" s="24"/>
      <c r="T12171" s="24"/>
      <c r="W12171" s="24"/>
      <c r="Z12171" s="24"/>
      <c r="AC12171" s="24"/>
      <c r="AI12171" s="24"/>
      <c r="AL12171" s="24"/>
      <c r="AO12171" s="24"/>
      <c r="AR12171" s="24"/>
      <c r="AU12171" s="24"/>
    </row>
    <row r="12172">
      <c r="J12172" s="18"/>
      <c r="N12172" s="24"/>
      <c r="Q12172" s="24"/>
      <c r="T12172" s="24"/>
      <c r="W12172" s="24"/>
      <c r="Z12172" s="24"/>
      <c r="AC12172" s="24"/>
      <c r="AI12172" s="24"/>
      <c r="AL12172" s="24"/>
      <c r="AO12172" s="24"/>
      <c r="AR12172" s="24"/>
      <c r="AU12172" s="24"/>
    </row>
    <row r="12173">
      <c r="J12173" s="18"/>
      <c r="N12173" s="24"/>
      <c r="Q12173" s="24"/>
      <c r="T12173" s="24"/>
      <c r="W12173" s="24"/>
      <c r="Z12173" s="24"/>
      <c r="AC12173" s="24"/>
      <c r="AI12173" s="24"/>
      <c r="AL12173" s="24"/>
      <c r="AO12173" s="24"/>
      <c r="AR12173" s="24"/>
      <c r="AU12173" s="24"/>
    </row>
    <row r="12174">
      <c r="J12174" s="18"/>
      <c r="N12174" s="24"/>
      <c r="Q12174" s="24"/>
      <c r="T12174" s="24"/>
      <c r="W12174" s="24"/>
      <c r="Z12174" s="24"/>
      <c r="AC12174" s="24"/>
      <c r="AI12174" s="24"/>
      <c r="AL12174" s="24"/>
      <c r="AO12174" s="24"/>
      <c r="AR12174" s="24"/>
      <c r="AU12174" s="24"/>
    </row>
    <row r="12175">
      <c r="J12175" s="18"/>
      <c r="N12175" s="24"/>
      <c r="Q12175" s="24"/>
      <c r="T12175" s="24"/>
      <c r="W12175" s="24"/>
      <c r="Z12175" s="24"/>
      <c r="AC12175" s="24"/>
      <c r="AI12175" s="24"/>
      <c r="AL12175" s="24"/>
      <c r="AO12175" s="24"/>
      <c r="AR12175" s="24"/>
      <c r="AU12175" s="24"/>
    </row>
    <row r="12176">
      <c r="J12176" s="18"/>
      <c r="N12176" s="24"/>
      <c r="Q12176" s="24"/>
      <c r="T12176" s="24"/>
      <c r="W12176" s="24"/>
      <c r="Z12176" s="24"/>
      <c r="AC12176" s="24"/>
      <c r="AI12176" s="24"/>
      <c r="AL12176" s="24"/>
      <c r="AO12176" s="24"/>
      <c r="AR12176" s="24"/>
      <c r="AU12176" s="24"/>
    </row>
    <row r="12177">
      <c r="J12177" s="18"/>
      <c r="N12177" s="24"/>
      <c r="Q12177" s="24"/>
      <c r="T12177" s="24"/>
      <c r="W12177" s="24"/>
      <c r="Z12177" s="24"/>
      <c r="AC12177" s="24"/>
      <c r="AI12177" s="24"/>
      <c r="AL12177" s="24"/>
      <c r="AO12177" s="24"/>
      <c r="AR12177" s="24"/>
      <c r="AU12177" s="24"/>
    </row>
    <row r="12178">
      <c r="J12178" s="18"/>
      <c r="N12178" s="24"/>
      <c r="Q12178" s="24"/>
      <c r="T12178" s="24"/>
      <c r="W12178" s="24"/>
      <c r="Z12178" s="24"/>
      <c r="AC12178" s="24"/>
      <c r="AI12178" s="24"/>
      <c r="AL12178" s="24"/>
      <c r="AO12178" s="24"/>
      <c r="AR12178" s="24"/>
      <c r="AU12178" s="24"/>
    </row>
    <row r="12179">
      <c r="J12179" s="18"/>
      <c r="N12179" s="24"/>
      <c r="Q12179" s="24"/>
      <c r="T12179" s="24"/>
      <c r="W12179" s="24"/>
      <c r="Z12179" s="24"/>
      <c r="AC12179" s="24"/>
      <c r="AI12179" s="24"/>
      <c r="AL12179" s="24"/>
      <c r="AO12179" s="24"/>
      <c r="AR12179" s="24"/>
      <c r="AU12179" s="24"/>
    </row>
    <row r="12180">
      <c r="J12180" s="18"/>
      <c r="N12180" s="24"/>
      <c r="Q12180" s="24"/>
      <c r="T12180" s="24"/>
      <c r="W12180" s="24"/>
      <c r="Z12180" s="24"/>
      <c r="AC12180" s="24"/>
      <c r="AI12180" s="24"/>
      <c r="AL12180" s="24"/>
      <c r="AO12180" s="24"/>
      <c r="AR12180" s="24"/>
      <c r="AU12180" s="24"/>
    </row>
    <row r="12181">
      <c r="J12181" s="18"/>
      <c r="N12181" s="24"/>
      <c r="Q12181" s="24"/>
      <c r="T12181" s="24"/>
      <c r="W12181" s="24"/>
      <c r="Z12181" s="24"/>
      <c r="AC12181" s="24"/>
      <c r="AI12181" s="24"/>
      <c r="AL12181" s="24"/>
      <c r="AO12181" s="24"/>
      <c r="AR12181" s="24"/>
      <c r="AU12181" s="24"/>
    </row>
    <row r="12182">
      <c r="J12182" s="18"/>
      <c r="N12182" s="24"/>
      <c r="Q12182" s="24"/>
      <c r="T12182" s="24"/>
      <c r="W12182" s="24"/>
      <c r="Z12182" s="24"/>
      <c r="AC12182" s="24"/>
      <c r="AI12182" s="24"/>
      <c r="AL12182" s="24"/>
      <c r="AO12182" s="24"/>
      <c r="AR12182" s="24"/>
      <c r="AU12182" s="24"/>
    </row>
    <row r="12183">
      <c r="J12183" s="18"/>
      <c r="N12183" s="24"/>
      <c r="Q12183" s="24"/>
      <c r="T12183" s="24"/>
      <c r="W12183" s="24"/>
      <c r="Z12183" s="24"/>
      <c r="AC12183" s="24"/>
      <c r="AI12183" s="24"/>
      <c r="AL12183" s="24"/>
      <c r="AO12183" s="24"/>
      <c r="AR12183" s="24"/>
      <c r="AU12183" s="24"/>
    </row>
    <row r="12184">
      <c r="J12184" s="18"/>
      <c r="N12184" s="24"/>
      <c r="Q12184" s="24"/>
      <c r="T12184" s="24"/>
      <c r="W12184" s="24"/>
      <c r="Z12184" s="24"/>
      <c r="AC12184" s="24"/>
      <c r="AI12184" s="24"/>
      <c r="AL12184" s="24"/>
      <c r="AO12184" s="24"/>
      <c r="AR12184" s="24"/>
      <c r="AU12184" s="24"/>
    </row>
    <row r="12185">
      <c r="J12185" s="18"/>
      <c r="N12185" s="24"/>
      <c r="Q12185" s="24"/>
      <c r="T12185" s="24"/>
      <c r="W12185" s="24"/>
      <c r="Z12185" s="24"/>
      <c r="AC12185" s="24"/>
      <c r="AI12185" s="24"/>
      <c r="AL12185" s="24"/>
      <c r="AO12185" s="24"/>
      <c r="AR12185" s="24"/>
      <c r="AU12185" s="24"/>
    </row>
    <row r="12186">
      <c r="J12186" s="18"/>
      <c r="N12186" s="24"/>
      <c r="Q12186" s="24"/>
      <c r="T12186" s="24"/>
      <c r="W12186" s="24"/>
      <c r="Z12186" s="24"/>
      <c r="AC12186" s="24"/>
      <c r="AI12186" s="24"/>
      <c r="AL12186" s="24"/>
      <c r="AO12186" s="24"/>
      <c r="AR12186" s="24"/>
      <c r="AU12186" s="24"/>
    </row>
    <row r="12187">
      <c r="J12187" s="18"/>
      <c r="N12187" s="24"/>
      <c r="Q12187" s="24"/>
      <c r="T12187" s="24"/>
      <c r="W12187" s="24"/>
      <c r="Z12187" s="24"/>
      <c r="AC12187" s="24"/>
      <c r="AI12187" s="24"/>
      <c r="AL12187" s="24"/>
      <c r="AO12187" s="24"/>
      <c r="AR12187" s="24"/>
      <c r="AU12187" s="24"/>
    </row>
    <row r="12188">
      <c r="J12188" s="18"/>
      <c r="N12188" s="24"/>
      <c r="Q12188" s="24"/>
      <c r="T12188" s="24"/>
      <c r="W12188" s="24"/>
      <c r="Z12188" s="24"/>
      <c r="AC12188" s="24"/>
      <c r="AI12188" s="24"/>
      <c r="AL12188" s="24"/>
      <c r="AO12188" s="24"/>
      <c r="AR12188" s="24"/>
      <c r="AU12188" s="24"/>
    </row>
    <row r="12189">
      <c r="J12189" s="18"/>
      <c r="N12189" s="24"/>
      <c r="Q12189" s="24"/>
      <c r="T12189" s="24"/>
      <c r="W12189" s="24"/>
      <c r="Z12189" s="24"/>
      <c r="AC12189" s="24"/>
      <c r="AI12189" s="24"/>
      <c r="AL12189" s="24"/>
      <c r="AO12189" s="24"/>
      <c r="AR12189" s="24"/>
      <c r="AU12189" s="24"/>
    </row>
    <row r="12190">
      <c r="J12190" s="18"/>
      <c r="N12190" s="24"/>
      <c r="Q12190" s="24"/>
      <c r="T12190" s="24"/>
      <c r="W12190" s="24"/>
      <c r="Z12190" s="24"/>
      <c r="AC12190" s="24"/>
      <c r="AI12190" s="24"/>
      <c r="AL12190" s="24"/>
      <c r="AO12190" s="24"/>
      <c r="AR12190" s="24"/>
      <c r="AU12190" s="24"/>
    </row>
    <row r="12191">
      <c r="J12191" s="18"/>
      <c r="N12191" s="24"/>
      <c r="Q12191" s="24"/>
      <c r="T12191" s="24"/>
      <c r="W12191" s="24"/>
      <c r="Z12191" s="24"/>
      <c r="AC12191" s="24"/>
      <c r="AI12191" s="24"/>
      <c r="AL12191" s="24"/>
      <c r="AO12191" s="24"/>
      <c r="AR12191" s="24"/>
      <c r="AU12191" s="24"/>
    </row>
    <row r="12192">
      <c r="J12192" s="18"/>
      <c r="N12192" s="24"/>
      <c r="Q12192" s="24"/>
      <c r="T12192" s="24"/>
      <c r="W12192" s="24"/>
      <c r="Z12192" s="24"/>
      <c r="AC12192" s="24"/>
      <c r="AI12192" s="24"/>
      <c r="AL12192" s="24"/>
      <c r="AO12192" s="24"/>
      <c r="AR12192" s="24"/>
      <c r="AU12192" s="24"/>
    </row>
    <row r="12193">
      <c r="J12193" s="18"/>
      <c r="N12193" s="24"/>
      <c r="Q12193" s="24"/>
      <c r="T12193" s="24"/>
      <c r="W12193" s="24"/>
      <c r="Z12193" s="24"/>
      <c r="AC12193" s="24"/>
      <c r="AI12193" s="24"/>
      <c r="AL12193" s="24"/>
      <c r="AO12193" s="24"/>
      <c r="AR12193" s="24"/>
      <c r="AU12193" s="24"/>
    </row>
    <row r="12194">
      <c r="J12194" s="18"/>
      <c r="N12194" s="24"/>
      <c r="Q12194" s="24"/>
      <c r="T12194" s="24"/>
      <c r="W12194" s="24"/>
      <c r="Z12194" s="24"/>
      <c r="AC12194" s="24"/>
      <c r="AI12194" s="24"/>
      <c r="AL12194" s="24"/>
      <c r="AO12194" s="24"/>
      <c r="AR12194" s="24"/>
      <c r="AU12194" s="24"/>
    </row>
    <row r="12195">
      <c r="J12195" s="18"/>
      <c r="N12195" s="24"/>
      <c r="Q12195" s="24"/>
      <c r="T12195" s="24"/>
      <c r="W12195" s="24"/>
      <c r="Z12195" s="24"/>
      <c r="AC12195" s="24"/>
      <c r="AI12195" s="24"/>
      <c r="AL12195" s="24"/>
      <c r="AO12195" s="24"/>
      <c r="AR12195" s="24"/>
      <c r="AU12195" s="24"/>
    </row>
    <row r="12196">
      <c r="J12196" s="18"/>
      <c r="N12196" s="24"/>
      <c r="Q12196" s="24"/>
      <c r="T12196" s="24"/>
      <c r="W12196" s="24"/>
      <c r="Z12196" s="24"/>
      <c r="AC12196" s="24"/>
      <c r="AI12196" s="24"/>
      <c r="AL12196" s="24"/>
      <c r="AO12196" s="24"/>
      <c r="AR12196" s="24"/>
      <c r="AU12196" s="24"/>
    </row>
    <row r="12197">
      <c r="J12197" s="18"/>
      <c r="N12197" s="24"/>
      <c r="Q12197" s="24"/>
      <c r="T12197" s="24"/>
      <c r="W12197" s="24"/>
      <c r="Z12197" s="24"/>
      <c r="AC12197" s="24"/>
      <c r="AI12197" s="24"/>
      <c r="AL12197" s="24"/>
      <c r="AO12197" s="24"/>
      <c r="AR12197" s="24"/>
      <c r="AU12197" s="24"/>
    </row>
    <row r="12198">
      <c r="J12198" s="18"/>
      <c r="N12198" s="24"/>
      <c r="Q12198" s="24"/>
      <c r="T12198" s="24"/>
      <c r="W12198" s="24"/>
      <c r="Z12198" s="24"/>
      <c r="AC12198" s="24"/>
      <c r="AI12198" s="24"/>
      <c r="AL12198" s="24"/>
      <c r="AO12198" s="24"/>
      <c r="AR12198" s="24"/>
      <c r="AU12198" s="24"/>
    </row>
    <row r="12199">
      <c r="J12199" s="18"/>
      <c r="N12199" s="24"/>
      <c r="Q12199" s="24"/>
      <c r="T12199" s="24"/>
      <c r="W12199" s="24"/>
      <c r="Z12199" s="24"/>
      <c r="AC12199" s="24"/>
      <c r="AI12199" s="24"/>
      <c r="AL12199" s="24"/>
      <c r="AO12199" s="24"/>
      <c r="AR12199" s="24"/>
      <c r="AU12199" s="24"/>
    </row>
    <row r="12200">
      <c r="J12200" s="18"/>
      <c r="N12200" s="24"/>
      <c r="Q12200" s="24"/>
      <c r="T12200" s="24"/>
      <c r="W12200" s="24"/>
      <c r="Z12200" s="24"/>
      <c r="AC12200" s="24"/>
      <c r="AI12200" s="24"/>
      <c r="AL12200" s="24"/>
      <c r="AO12200" s="24"/>
      <c r="AR12200" s="24"/>
      <c r="AU12200" s="24"/>
    </row>
    <row r="12201">
      <c r="J12201" s="18"/>
      <c r="N12201" s="24"/>
      <c r="Q12201" s="24"/>
      <c r="T12201" s="24"/>
      <c r="W12201" s="24"/>
      <c r="Z12201" s="24"/>
      <c r="AC12201" s="24"/>
      <c r="AI12201" s="24"/>
      <c r="AL12201" s="24"/>
      <c r="AO12201" s="24"/>
      <c r="AR12201" s="24"/>
      <c r="AU12201" s="24"/>
    </row>
    <row r="12202">
      <c r="J12202" s="18"/>
      <c r="N12202" s="24"/>
      <c r="Q12202" s="24"/>
      <c r="T12202" s="24"/>
      <c r="W12202" s="24"/>
      <c r="Z12202" s="24"/>
      <c r="AC12202" s="24"/>
      <c r="AI12202" s="24"/>
      <c r="AL12202" s="24"/>
      <c r="AO12202" s="24"/>
      <c r="AR12202" s="24"/>
      <c r="AU12202" s="24"/>
    </row>
    <row r="12203">
      <c r="J12203" s="18"/>
      <c r="N12203" s="24"/>
      <c r="Q12203" s="24"/>
      <c r="T12203" s="24"/>
      <c r="W12203" s="24"/>
      <c r="Z12203" s="24"/>
      <c r="AC12203" s="24"/>
      <c r="AI12203" s="24"/>
      <c r="AL12203" s="24"/>
      <c r="AO12203" s="24"/>
      <c r="AR12203" s="24"/>
      <c r="AU12203" s="24"/>
    </row>
    <row r="12204">
      <c r="J12204" s="18"/>
      <c r="N12204" s="24"/>
      <c r="Q12204" s="24"/>
      <c r="T12204" s="24"/>
      <c r="W12204" s="24"/>
      <c r="Z12204" s="24"/>
      <c r="AC12204" s="24"/>
      <c r="AI12204" s="24"/>
      <c r="AL12204" s="24"/>
      <c r="AO12204" s="24"/>
      <c r="AR12204" s="24"/>
      <c r="AU12204" s="24"/>
    </row>
    <row r="12205">
      <c r="J12205" s="18"/>
      <c r="N12205" s="24"/>
      <c r="Q12205" s="24"/>
      <c r="T12205" s="24"/>
      <c r="W12205" s="24"/>
      <c r="Z12205" s="24"/>
      <c r="AC12205" s="24"/>
      <c r="AI12205" s="24"/>
      <c r="AL12205" s="24"/>
      <c r="AO12205" s="24"/>
      <c r="AR12205" s="24"/>
      <c r="AU12205" s="24"/>
    </row>
    <row r="12206">
      <c r="J12206" s="18"/>
      <c r="N12206" s="24"/>
      <c r="Q12206" s="24"/>
      <c r="T12206" s="24"/>
      <c r="W12206" s="24"/>
      <c r="Z12206" s="24"/>
      <c r="AC12206" s="24"/>
      <c r="AI12206" s="24"/>
      <c r="AL12206" s="24"/>
      <c r="AO12206" s="24"/>
      <c r="AR12206" s="24"/>
      <c r="AU12206" s="24"/>
    </row>
    <row r="12207">
      <c r="J12207" s="18"/>
      <c r="N12207" s="24"/>
      <c r="Q12207" s="24"/>
      <c r="T12207" s="24"/>
      <c r="W12207" s="24"/>
      <c r="Z12207" s="24"/>
      <c r="AC12207" s="24"/>
      <c r="AI12207" s="24"/>
      <c r="AL12207" s="24"/>
      <c r="AO12207" s="24"/>
      <c r="AR12207" s="24"/>
      <c r="AU12207" s="24"/>
    </row>
    <row r="12208">
      <c r="J12208" s="18"/>
      <c r="N12208" s="24"/>
      <c r="Q12208" s="24"/>
      <c r="T12208" s="24"/>
      <c r="W12208" s="24"/>
      <c r="Z12208" s="24"/>
      <c r="AC12208" s="24"/>
      <c r="AI12208" s="24"/>
      <c r="AL12208" s="24"/>
      <c r="AO12208" s="24"/>
      <c r="AR12208" s="24"/>
      <c r="AU12208" s="24"/>
    </row>
    <row r="12209">
      <c r="J12209" s="18"/>
      <c r="N12209" s="24"/>
      <c r="Q12209" s="24"/>
      <c r="T12209" s="24"/>
      <c r="W12209" s="24"/>
      <c r="Z12209" s="24"/>
      <c r="AC12209" s="24"/>
      <c r="AI12209" s="24"/>
      <c r="AL12209" s="24"/>
      <c r="AO12209" s="24"/>
      <c r="AR12209" s="24"/>
      <c r="AU12209" s="24"/>
    </row>
    <row r="12210">
      <c r="J12210" s="18"/>
      <c r="N12210" s="24"/>
      <c r="Q12210" s="24"/>
      <c r="T12210" s="24"/>
      <c r="W12210" s="24"/>
      <c r="Z12210" s="24"/>
      <c r="AC12210" s="24"/>
      <c r="AI12210" s="24"/>
      <c r="AL12210" s="24"/>
      <c r="AO12210" s="24"/>
      <c r="AR12210" s="24"/>
      <c r="AU12210" s="24"/>
    </row>
    <row r="12211">
      <c r="J12211" s="18"/>
      <c r="N12211" s="24"/>
      <c r="Q12211" s="24"/>
      <c r="T12211" s="24"/>
      <c r="W12211" s="24"/>
      <c r="Z12211" s="24"/>
      <c r="AC12211" s="24"/>
      <c r="AI12211" s="24"/>
      <c r="AL12211" s="24"/>
      <c r="AO12211" s="24"/>
      <c r="AR12211" s="24"/>
      <c r="AU12211" s="24"/>
    </row>
    <row r="12212">
      <c r="J12212" s="18"/>
      <c r="N12212" s="24"/>
      <c r="Q12212" s="24"/>
      <c r="T12212" s="24"/>
      <c r="W12212" s="24"/>
      <c r="Z12212" s="24"/>
      <c r="AC12212" s="24"/>
      <c r="AI12212" s="24"/>
      <c r="AL12212" s="24"/>
      <c r="AO12212" s="24"/>
      <c r="AR12212" s="24"/>
      <c r="AU12212" s="24"/>
    </row>
    <row r="12213">
      <c r="J12213" s="18"/>
      <c r="N12213" s="24"/>
      <c r="Q12213" s="24"/>
      <c r="T12213" s="24"/>
      <c r="W12213" s="24"/>
      <c r="Z12213" s="24"/>
      <c r="AC12213" s="24"/>
      <c r="AI12213" s="24"/>
      <c r="AL12213" s="24"/>
      <c r="AO12213" s="24"/>
      <c r="AR12213" s="24"/>
      <c r="AU12213" s="24"/>
    </row>
    <row r="12214">
      <c r="J12214" s="18"/>
      <c r="N12214" s="24"/>
      <c r="Q12214" s="24"/>
      <c r="T12214" s="24"/>
      <c r="W12214" s="24"/>
      <c r="Z12214" s="24"/>
      <c r="AC12214" s="24"/>
      <c r="AI12214" s="24"/>
      <c r="AL12214" s="24"/>
      <c r="AO12214" s="24"/>
      <c r="AR12214" s="24"/>
      <c r="AU12214" s="24"/>
    </row>
    <row r="12215">
      <c r="J12215" s="18"/>
      <c r="N12215" s="24"/>
      <c r="Q12215" s="24"/>
      <c r="T12215" s="24"/>
      <c r="W12215" s="24"/>
      <c r="Z12215" s="24"/>
      <c r="AC12215" s="24"/>
      <c r="AI12215" s="24"/>
      <c r="AL12215" s="24"/>
      <c r="AO12215" s="24"/>
      <c r="AR12215" s="24"/>
      <c r="AU12215" s="24"/>
    </row>
    <row r="12216">
      <c r="J12216" s="18"/>
      <c r="N12216" s="24"/>
      <c r="Q12216" s="24"/>
      <c r="T12216" s="24"/>
      <c r="W12216" s="24"/>
      <c r="Z12216" s="24"/>
      <c r="AC12216" s="24"/>
      <c r="AI12216" s="24"/>
      <c r="AL12216" s="24"/>
      <c r="AO12216" s="24"/>
      <c r="AR12216" s="24"/>
      <c r="AU12216" s="24"/>
    </row>
    <row r="12217">
      <c r="J12217" s="18"/>
      <c r="N12217" s="24"/>
      <c r="Q12217" s="24"/>
      <c r="T12217" s="24"/>
      <c r="W12217" s="24"/>
      <c r="Z12217" s="24"/>
      <c r="AC12217" s="24"/>
      <c r="AI12217" s="24"/>
      <c r="AL12217" s="24"/>
      <c r="AO12217" s="24"/>
      <c r="AR12217" s="24"/>
      <c r="AU12217" s="24"/>
    </row>
    <row r="12218">
      <c r="J12218" s="18"/>
      <c r="N12218" s="24"/>
      <c r="Q12218" s="24"/>
      <c r="T12218" s="24"/>
      <c r="W12218" s="24"/>
      <c r="Z12218" s="24"/>
      <c r="AC12218" s="24"/>
      <c r="AI12218" s="24"/>
      <c r="AL12218" s="24"/>
      <c r="AO12218" s="24"/>
      <c r="AR12218" s="24"/>
      <c r="AU12218" s="24"/>
    </row>
    <row r="12219">
      <c r="J12219" s="18"/>
      <c r="N12219" s="24"/>
      <c r="Q12219" s="24"/>
      <c r="T12219" s="24"/>
      <c r="W12219" s="24"/>
      <c r="Z12219" s="24"/>
      <c r="AC12219" s="24"/>
      <c r="AI12219" s="24"/>
      <c r="AL12219" s="24"/>
      <c r="AO12219" s="24"/>
      <c r="AR12219" s="24"/>
      <c r="AU12219" s="24"/>
    </row>
    <row r="12220">
      <c r="J12220" s="18"/>
      <c r="N12220" s="24"/>
      <c r="Q12220" s="24"/>
      <c r="T12220" s="24"/>
      <c r="W12220" s="24"/>
      <c r="Z12220" s="24"/>
      <c r="AC12220" s="24"/>
      <c r="AI12220" s="24"/>
      <c r="AL12220" s="24"/>
      <c r="AO12220" s="24"/>
      <c r="AR12220" s="24"/>
      <c r="AU12220" s="24"/>
    </row>
    <row r="12221">
      <c r="J12221" s="18"/>
      <c r="N12221" s="24"/>
      <c r="Q12221" s="24"/>
      <c r="T12221" s="24"/>
      <c r="W12221" s="24"/>
      <c r="Z12221" s="24"/>
      <c r="AC12221" s="24"/>
      <c r="AI12221" s="24"/>
      <c r="AL12221" s="24"/>
      <c r="AO12221" s="24"/>
      <c r="AR12221" s="24"/>
      <c r="AU12221" s="24"/>
    </row>
    <row r="12222">
      <c r="J12222" s="18"/>
      <c r="N12222" s="24"/>
      <c r="Q12222" s="24"/>
      <c r="T12222" s="24"/>
      <c r="W12222" s="24"/>
      <c r="Z12222" s="24"/>
      <c r="AC12222" s="24"/>
      <c r="AI12222" s="24"/>
      <c r="AL12222" s="24"/>
      <c r="AO12222" s="24"/>
      <c r="AR12222" s="24"/>
      <c r="AU12222" s="24"/>
    </row>
    <row r="12223">
      <c r="J12223" s="18"/>
      <c r="N12223" s="24"/>
      <c r="Q12223" s="24"/>
      <c r="T12223" s="24"/>
      <c r="W12223" s="24"/>
      <c r="Z12223" s="24"/>
      <c r="AC12223" s="24"/>
      <c r="AI12223" s="24"/>
      <c r="AL12223" s="24"/>
      <c r="AO12223" s="24"/>
      <c r="AR12223" s="24"/>
      <c r="AU12223" s="24"/>
    </row>
    <row r="12224">
      <c r="J12224" s="18"/>
      <c r="N12224" s="24"/>
      <c r="Q12224" s="24"/>
      <c r="T12224" s="24"/>
      <c r="W12224" s="24"/>
      <c r="Z12224" s="24"/>
      <c r="AC12224" s="24"/>
      <c r="AI12224" s="24"/>
      <c r="AL12224" s="24"/>
      <c r="AO12224" s="24"/>
      <c r="AR12224" s="24"/>
      <c r="AU12224" s="24"/>
    </row>
    <row r="12225">
      <c r="J12225" s="18"/>
      <c r="N12225" s="24"/>
      <c r="Q12225" s="24"/>
      <c r="T12225" s="24"/>
      <c r="W12225" s="24"/>
      <c r="Z12225" s="24"/>
      <c r="AC12225" s="24"/>
      <c r="AI12225" s="24"/>
      <c r="AL12225" s="24"/>
      <c r="AO12225" s="24"/>
      <c r="AR12225" s="24"/>
      <c r="AU12225" s="24"/>
    </row>
    <row r="12226">
      <c r="J12226" s="18"/>
      <c r="N12226" s="24"/>
      <c r="Q12226" s="24"/>
      <c r="T12226" s="24"/>
      <c r="W12226" s="24"/>
      <c r="Z12226" s="24"/>
      <c r="AC12226" s="24"/>
      <c r="AI12226" s="24"/>
      <c r="AL12226" s="24"/>
      <c r="AO12226" s="24"/>
      <c r="AR12226" s="24"/>
      <c r="AU12226" s="24"/>
    </row>
    <row r="12227">
      <c r="J12227" s="18"/>
      <c r="N12227" s="24"/>
      <c r="Q12227" s="24"/>
      <c r="T12227" s="24"/>
      <c r="W12227" s="24"/>
      <c r="Z12227" s="24"/>
      <c r="AC12227" s="24"/>
      <c r="AI12227" s="24"/>
      <c r="AL12227" s="24"/>
      <c r="AO12227" s="24"/>
      <c r="AR12227" s="24"/>
      <c r="AU12227" s="24"/>
    </row>
    <row r="12228">
      <c r="J12228" s="18"/>
      <c r="N12228" s="24"/>
      <c r="Q12228" s="24"/>
      <c r="T12228" s="24"/>
      <c r="W12228" s="24"/>
      <c r="Z12228" s="24"/>
      <c r="AC12228" s="24"/>
      <c r="AI12228" s="24"/>
      <c r="AL12228" s="24"/>
      <c r="AO12228" s="24"/>
      <c r="AR12228" s="24"/>
      <c r="AU12228" s="24"/>
    </row>
    <row r="12229">
      <c r="J12229" s="18"/>
      <c r="N12229" s="24"/>
      <c r="Q12229" s="24"/>
      <c r="T12229" s="24"/>
      <c r="W12229" s="24"/>
      <c r="Z12229" s="24"/>
      <c r="AC12229" s="24"/>
      <c r="AI12229" s="24"/>
      <c r="AL12229" s="24"/>
      <c r="AO12229" s="24"/>
      <c r="AR12229" s="24"/>
      <c r="AU12229" s="24"/>
    </row>
    <row r="12230">
      <c r="J12230" s="18"/>
      <c r="N12230" s="24"/>
      <c r="Q12230" s="24"/>
      <c r="T12230" s="24"/>
      <c r="W12230" s="24"/>
      <c r="Z12230" s="24"/>
      <c r="AC12230" s="24"/>
      <c r="AI12230" s="24"/>
      <c r="AL12230" s="24"/>
      <c r="AO12230" s="24"/>
      <c r="AR12230" s="24"/>
      <c r="AU12230" s="24"/>
    </row>
    <row r="12231">
      <c r="J12231" s="18"/>
      <c r="N12231" s="24"/>
      <c r="Q12231" s="24"/>
      <c r="T12231" s="24"/>
      <c r="W12231" s="24"/>
      <c r="Z12231" s="24"/>
      <c r="AC12231" s="24"/>
      <c r="AI12231" s="24"/>
      <c r="AL12231" s="24"/>
      <c r="AO12231" s="24"/>
      <c r="AR12231" s="24"/>
      <c r="AU12231" s="24"/>
    </row>
    <row r="12232">
      <c r="J12232" s="18"/>
      <c r="N12232" s="24"/>
      <c r="Q12232" s="24"/>
      <c r="T12232" s="24"/>
      <c r="W12232" s="24"/>
      <c r="Z12232" s="24"/>
      <c r="AC12232" s="24"/>
      <c r="AI12232" s="24"/>
      <c r="AL12232" s="24"/>
      <c r="AO12232" s="24"/>
      <c r="AR12232" s="24"/>
      <c r="AU12232" s="24"/>
    </row>
    <row r="12233">
      <c r="J12233" s="18"/>
      <c r="N12233" s="24"/>
      <c r="Q12233" s="24"/>
      <c r="T12233" s="24"/>
      <c r="W12233" s="24"/>
      <c r="Z12233" s="24"/>
      <c r="AC12233" s="24"/>
      <c r="AI12233" s="24"/>
      <c r="AL12233" s="24"/>
      <c r="AO12233" s="24"/>
      <c r="AR12233" s="24"/>
      <c r="AU12233" s="24"/>
    </row>
    <row r="12234">
      <c r="J12234" s="18"/>
      <c r="N12234" s="24"/>
      <c r="Q12234" s="24"/>
      <c r="T12234" s="24"/>
      <c r="W12234" s="24"/>
      <c r="Z12234" s="24"/>
      <c r="AC12234" s="24"/>
      <c r="AI12234" s="24"/>
      <c r="AL12234" s="24"/>
      <c r="AO12234" s="24"/>
      <c r="AR12234" s="24"/>
      <c r="AU12234" s="24"/>
    </row>
    <row r="12235">
      <c r="J12235" s="18"/>
      <c r="N12235" s="24"/>
      <c r="Q12235" s="24"/>
      <c r="T12235" s="24"/>
      <c r="W12235" s="24"/>
      <c r="Z12235" s="24"/>
      <c r="AC12235" s="24"/>
      <c r="AI12235" s="24"/>
      <c r="AL12235" s="24"/>
      <c r="AO12235" s="24"/>
      <c r="AR12235" s="24"/>
      <c r="AU12235" s="24"/>
    </row>
    <row r="12236">
      <c r="J12236" s="18"/>
      <c r="N12236" s="24"/>
      <c r="Q12236" s="24"/>
      <c r="T12236" s="24"/>
      <c r="W12236" s="24"/>
      <c r="Z12236" s="24"/>
      <c r="AC12236" s="24"/>
      <c r="AI12236" s="24"/>
      <c r="AL12236" s="24"/>
      <c r="AO12236" s="24"/>
      <c r="AR12236" s="24"/>
      <c r="AU12236" s="24"/>
    </row>
    <row r="12237">
      <c r="J12237" s="18"/>
      <c r="N12237" s="24"/>
      <c r="Q12237" s="24"/>
      <c r="T12237" s="24"/>
      <c r="W12237" s="24"/>
      <c r="Z12237" s="24"/>
      <c r="AC12237" s="24"/>
      <c r="AI12237" s="24"/>
      <c r="AL12237" s="24"/>
      <c r="AO12237" s="24"/>
      <c r="AR12237" s="24"/>
      <c r="AU12237" s="24"/>
    </row>
    <row r="12238">
      <c r="J12238" s="18"/>
      <c r="N12238" s="24"/>
      <c r="Q12238" s="24"/>
      <c r="T12238" s="24"/>
      <c r="W12238" s="24"/>
      <c r="Z12238" s="24"/>
      <c r="AC12238" s="24"/>
      <c r="AI12238" s="24"/>
      <c r="AL12238" s="24"/>
      <c r="AO12238" s="24"/>
      <c r="AR12238" s="24"/>
      <c r="AU12238" s="24"/>
    </row>
    <row r="12239">
      <c r="J12239" s="18"/>
      <c r="N12239" s="24"/>
      <c r="Q12239" s="24"/>
      <c r="T12239" s="24"/>
      <c r="W12239" s="24"/>
      <c r="Z12239" s="24"/>
      <c r="AC12239" s="24"/>
      <c r="AI12239" s="24"/>
      <c r="AL12239" s="24"/>
      <c r="AO12239" s="24"/>
      <c r="AR12239" s="24"/>
      <c r="AU12239" s="24"/>
    </row>
    <row r="12240">
      <c r="J12240" s="18"/>
      <c r="N12240" s="24"/>
      <c r="Q12240" s="24"/>
      <c r="T12240" s="24"/>
      <c r="W12240" s="24"/>
      <c r="Z12240" s="24"/>
      <c r="AC12240" s="24"/>
      <c r="AI12240" s="24"/>
      <c r="AL12240" s="24"/>
      <c r="AO12240" s="24"/>
      <c r="AR12240" s="24"/>
      <c r="AU12240" s="24"/>
    </row>
    <row r="12241">
      <c r="J12241" s="18"/>
      <c r="N12241" s="24"/>
      <c r="Q12241" s="24"/>
      <c r="T12241" s="24"/>
      <c r="W12241" s="24"/>
      <c r="Z12241" s="24"/>
      <c r="AC12241" s="24"/>
      <c r="AI12241" s="24"/>
      <c r="AL12241" s="24"/>
      <c r="AO12241" s="24"/>
      <c r="AR12241" s="24"/>
      <c r="AU12241" s="24"/>
    </row>
    <row r="12242">
      <c r="J12242" s="18"/>
      <c r="N12242" s="24"/>
      <c r="Q12242" s="24"/>
      <c r="T12242" s="24"/>
      <c r="W12242" s="24"/>
      <c r="Z12242" s="24"/>
      <c r="AC12242" s="24"/>
      <c r="AI12242" s="24"/>
      <c r="AL12242" s="24"/>
      <c r="AO12242" s="24"/>
      <c r="AR12242" s="24"/>
      <c r="AU12242" s="24"/>
    </row>
    <row r="12243">
      <c r="J12243" s="18"/>
      <c r="N12243" s="24"/>
      <c r="Q12243" s="24"/>
      <c r="T12243" s="24"/>
      <c r="W12243" s="24"/>
      <c r="Z12243" s="24"/>
      <c r="AC12243" s="24"/>
      <c r="AI12243" s="24"/>
      <c r="AL12243" s="24"/>
      <c r="AO12243" s="24"/>
      <c r="AR12243" s="24"/>
      <c r="AU12243" s="24"/>
    </row>
    <row r="12244">
      <c r="J12244" s="18"/>
      <c r="N12244" s="24"/>
      <c r="Q12244" s="24"/>
      <c r="T12244" s="24"/>
      <c r="W12244" s="24"/>
      <c r="Z12244" s="24"/>
      <c r="AC12244" s="24"/>
      <c r="AI12244" s="24"/>
      <c r="AL12244" s="24"/>
      <c r="AO12244" s="24"/>
      <c r="AR12244" s="24"/>
      <c r="AU12244" s="24"/>
    </row>
    <row r="12245">
      <c r="J12245" s="18"/>
      <c r="N12245" s="24"/>
      <c r="Q12245" s="24"/>
      <c r="T12245" s="24"/>
      <c r="W12245" s="24"/>
      <c r="Z12245" s="24"/>
      <c r="AC12245" s="24"/>
      <c r="AI12245" s="24"/>
      <c r="AL12245" s="24"/>
      <c r="AO12245" s="24"/>
      <c r="AR12245" s="24"/>
      <c r="AU12245" s="24"/>
    </row>
    <row r="12246">
      <c r="J12246" s="18"/>
      <c r="N12246" s="24"/>
      <c r="Q12246" s="24"/>
      <c r="T12246" s="24"/>
      <c r="W12246" s="24"/>
      <c r="Z12246" s="24"/>
      <c r="AC12246" s="24"/>
      <c r="AI12246" s="24"/>
      <c r="AL12246" s="24"/>
      <c r="AO12246" s="24"/>
      <c r="AR12246" s="24"/>
      <c r="AU12246" s="24"/>
    </row>
    <row r="12247">
      <c r="J12247" s="18"/>
      <c r="N12247" s="24"/>
      <c r="Q12247" s="24"/>
      <c r="T12247" s="24"/>
      <c r="W12247" s="24"/>
      <c r="Z12247" s="24"/>
      <c r="AC12247" s="24"/>
      <c r="AI12247" s="24"/>
      <c r="AL12247" s="24"/>
      <c r="AO12247" s="24"/>
      <c r="AR12247" s="24"/>
      <c r="AU12247" s="24"/>
    </row>
    <row r="12248">
      <c r="J12248" s="18"/>
      <c r="N12248" s="24"/>
      <c r="Q12248" s="24"/>
      <c r="T12248" s="24"/>
      <c r="W12248" s="24"/>
      <c r="Z12248" s="24"/>
      <c r="AC12248" s="24"/>
      <c r="AI12248" s="24"/>
      <c r="AL12248" s="24"/>
      <c r="AO12248" s="24"/>
      <c r="AR12248" s="24"/>
      <c r="AU12248" s="24"/>
    </row>
    <row r="12249">
      <c r="J12249" s="18"/>
      <c r="N12249" s="24"/>
      <c r="Q12249" s="24"/>
      <c r="T12249" s="24"/>
      <c r="W12249" s="24"/>
      <c r="Z12249" s="24"/>
      <c r="AC12249" s="24"/>
      <c r="AI12249" s="24"/>
      <c r="AL12249" s="24"/>
      <c r="AO12249" s="24"/>
      <c r="AR12249" s="24"/>
      <c r="AU12249" s="24"/>
    </row>
    <row r="12250">
      <c r="J12250" s="18"/>
      <c r="N12250" s="24"/>
      <c r="Q12250" s="24"/>
      <c r="T12250" s="24"/>
      <c r="W12250" s="24"/>
      <c r="Z12250" s="24"/>
      <c r="AC12250" s="24"/>
      <c r="AI12250" s="24"/>
      <c r="AL12250" s="24"/>
      <c r="AO12250" s="24"/>
      <c r="AR12250" s="24"/>
      <c r="AU12250" s="24"/>
    </row>
    <row r="12251">
      <c r="J12251" s="18"/>
      <c r="N12251" s="24"/>
      <c r="Q12251" s="24"/>
      <c r="T12251" s="24"/>
      <c r="W12251" s="24"/>
      <c r="Z12251" s="24"/>
      <c r="AC12251" s="24"/>
      <c r="AI12251" s="24"/>
      <c r="AL12251" s="24"/>
      <c r="AO12251" s="24"/>
      <c r="AR12251" s="24"/>
      <c r="AU12251" s="24"/>
    </row>
    <row r="12252">
      <c r="J12252" s="18"/>
      <c r="N12252" s="24"/>
      <c r="Q12252" s="24"/>
      <c r="T12252" s="24"/>
      <c r="W12252" s="24"/>
      <c r="Z12252" s="24"/>
      <c r="AC12252" s="24"/>
      <c r="AI12252" s="24"/>
      <c r="AL12252" s="24"/>
      <c r="AO12252" s="24"/>
      <c r="AR12252" s="24"/>
      <c r="AU12252" s="24"/>
    </row>
    <row r="12253">
      <c r="J12253" s="18"/>
      <c r="N12253" s="24"/>
      <c r="Q12253" s="24"/>
      <c r="T12253" s="24"/>
      <c r="W12253" s="24"/>
      <c r="Z12253" s="24"/>
      <c r="AC12253" s="24"/>
      <c r="AI12253" s="24"/>
      <c r="AL12253" s="24"/>
      <c r="AO12253" s="24"/>
      <c r="AR12253" s="24"/>
      <c r="AU12253" s="24"/>
    </row>
    <row r="12254">
      <c r="J12254" s="18"/>
      <c r="N12254" s="24"/>
      <c r="Q12254" s="24"/>
      <c r="T12254" s="24"/>
      <c r="W12254" s="24"/>
      <c r="Z12254" s="24"/>
      <c r="AC12254" s="24"/>
      <c r="AI12254" s="24"/>
      <c r="AL12254" s="24"/>
      <c r="AO12254" s="24"/>
      <c r="AR12254" s="24"/>
      <c r="AU12254" s="24"/>
    </row>
    <row r="12255">
      <c r="J12255" s="18"/>
      <c r="N12255" s="24"/>
      <c r="Q12255" s="24"/>
      <c r="T12255" s="24"/>
      <c r="W12255" s="24"/>
      <c r="Z12255" s="24"/>
      <c r="AC12255" s="24"/>
      <c r="AI12255" s="24"/>
      <c r="AL12255" s="24"/>
      <c r="AO12255" s="24"/>
      <c r="AR12255" s="24"/>
      <c r="AU12255" s="24"/>
    </row>
    <row r="12256">
      <c r="J12256" s="18"/>
      <c r="N12256" s="24"/>
      <c r="Q12256" s="24"/>
      <c r="T12256" s="24"/>
      <c r="W12256" s="24"/>
      <c r="Z12256" s="24"/>
      <c r="AC12256" s="24"/>
      <c r="AI12256" s="24"/>
      <c r="AL12256" s="24"/>
      <c r="AO12256" s="24"/>
      <c r="AR12256" s="24"/>
      <c r="AU12256" s="24"/>
    </row>
    <row r="12257">
      <c r="J12257" s="18"/>
      <c r="N12257" s="24"/>
      <c r="Q12257" s="24"/>
      <c r="T12257" s="24"/>
      <c r="W12257" s="24"/>
      <c r="Z12257" s="24"/>
      <c r="AC12257" s="24"/>
      <c r="AI12257" s="24"/>
      <c r="AL12257" s="24"/>
      <c r="AO12257" s="24"/>
      <c r="AR12257" s="24"/>
      <c r="AU12257" s="24"/>
    </row>
    <row r="12258">
      <c r="J12258" s="18"/>
      <c r="N12258" s="24"/>
      <c r="Q12258" s="24"/>
      <c r="T12258" s="24"/>
      <c r="W12258" s="24"/>
      <c r="Z12258" s="24"/>
      <c r="AC12258" s="24"/>
      <c r="AI12258" s="24"/>
      <c r="AL12258" s="24"/>
      <c r="AO12258" s="24"/>
      <c r="AR12258" s="24"/>
      <c r="AU12258" s="24"/>
    </row>
    <row r="12259">
      <c r="J12259" s="18"/>
      <c r="N12259" s="24"/>
      <c r="Q12259" s="24"/>
      <c r="T12259" s="24"/>
      <c r="W12259" s="24"/>
      <c r="Z12259" s="24"/>
      <c r="AC12259" s="24"/>
      <c r="AI12259" s="24"/>
      <c r="AL12259" s="24"/>
      <c r="AO12259" s="24"/>
      <c r="AR12259" s="24"/>
      <c r="AU12259" s="24"/>
    </row>
    <row r="12260">
      <c r="J12260" s="18"/>
      <c r="N12260" s="24"/>
      <c r="Q12260" s="24"/>
      <c r="T12260" s="24"/>
      <c r="W12260" s="24"/>
      <c r="Z12260" s="24"/>
      <c r="AC12260" s="24"/>
      <c r="AI12260" s="24"/>
      <c r="AL12260" s="24"/>
      <c r="AO12260" s="24"/>
      <c r="AR12260" s="24"/>
      <c r="AU12260" s="24"/>
    </row>
    <row r="12261">
      <c r="J12261" s="18"/>
      <c r="N12261" s="24"/>
      <c r="Q12261" s="24"/>
      <c r="T12261" s="24"/>
      <c r="W12261" s="24"/>
      <c r="Z12261" s="24"/>
      <c r="AC12261" s="24"/>
      <c r="AI12261" s="24"/>
      <c r="AL12261" s="24"/>
      <c r="AO12261" s="24"/>
      <c r="AR12261" s="24"/>
      <c r="AU12261" s="24"/>
    </row>
    <row r="12262">
      <c r="J12262" s="18"/>
      <c r="N12262" s="24"/>
      <c r="Q12262" s="24"/>
      <c r="T12262" s="24"/>
      <c r="W12262" s="24"/>
      <c r="Z12262" s="24"/>
      <c r="AC12262" s="24"/>
      <c r="AI12262" s="24"/>
      <c r="AL12262" s="24"/>
      <c r="AO12262" s="24"/>
      <c r="AR12262" s="24"/>
      <c r="AU12262" s="24"/>
    </row>
    <row r="12263">
      <c r="J12263" s="18"/>
      <c r="N12263" s="24"/>
      <c r="Q12263" s="24"/>
      <c r="T12263" s="24"/>
      <c r="W12263" s="24"/>
      <c r="Z12263" s="24"/>
      <c r="AC12263" s="24"/>
      <c r="AI12263" s="24"/>
      <c r="AL12263" s="24"/>
      <c r="AO12263" s="24"/>
      <c r="AR12263" s="24"/>
      <c r="AU12263" s="24"/>
    </row>
    <row r="12264">
      <c r="J12264" s="18"/>
      <c r="N12264" s="24"/>
      <c r="Q12264" s="24"/>
      <c r="T12264" s="24"/>
      <c r="W12264" s="24"/>
      <c r="Z12264" s="24"/>
      <c r="AC12264" s="24"/>
      <c r="AI12264" s="24"/>
      <c r="AL12264" s="24"/>
      <c r="AO12264" s="24"/>
      <c r="AR12264" s="24"/>
      <c r="AU12264" s="24"/>
    </row>
    <row r="12265">
      <c r="J12265" s="18"/>
      <c r="N12265" s="24"/>
      <c r="Q12265" s="24"/>
      <c r="T12265" s="24"/>
      <c r="W12265" s="24"/>
      <c r="Z12265" s="24"/>
      <c r="AC12265" s="24"/>
      <c r="AI12265" s="24"/>
      <c r="AL12265" s="24"/>
      <c r="AO12265" s="24"/>
      <c r="AR12265" s="24"/>
      <c r="AU12265" s="24"/>
    </row>
    <row r="12266">
      <c r="J12266" s="18"/>
      <c r="N12266" s="24"/>
      <c r="Q12266" s="24"/>
      <c r="T12266" s="24"/>
      <c r="W12266" s="24"/>
      <c r="Z12266" s="24"/>
      <c r="AC12266" s="24"/>
      <c r="AI12266" s="24"/>
      <c r="AL12266" s="24"/>
      <c r="AO12266" s="24"/>
      <c r="AR12266" s="24"/>
      <c r="AU12266" s="24"/>
    </row>
    <row r="12267">
      <c r="J12267" s="18"/>
      <c r="N12267" s="24"/>
      <c r="Q12267" s="24"/>
      <c r="T12267" s="24"/>
      <c r="W12267" s="24"/>
      <c r="Z12267" s="24"/>
      <c r="AC12267" s="24"/>
      <c r="AI12267" s="24"/>
      <c r="AL12267" s="24"/>
      <c r="AO12267" s="24"/>
      <c r="AR12267" s="24"/>
      <c r="AU12267" s="24"/>
    </row>
    <row r="12268">
      <c r="J12268" s="18"/>
      <c r="N12268" s="24"/>
      <c r="Q12268" s="24"/>
      <c r="T12268" s="24"/>
      <c r="W12268" s="24"/>
      <c r="Z12268" s="24"/>
      <c r="AC12268" s="24"/>
      <c r="AI12268" s="24"/>
      <c r="AL12268" s="24"/>
      <c r="AO12268" s="24"/>
      <c r="AR12268" s="24"/>
      <c r="AU12268" s="24"/>
    </row>
    <row r="12269">
      <c r="J12269" s="18"/>
      <c r="N12269" s="24"/>
      <c r="Q12269" s="24"/>
      <c r="T12269" s="24"/>
      <c r="W12269" s="24"/>
      <c r="Z12269" s="24"/>
      <c r="AC12269" s="24"/>
      <c r="AI12269" s="24"/>
      <c r="AL12269" s="24"/>
      <c r="AO12269" s="24"/>
      <c r="AR12269" s="24"/>
      <c r="AU12269" s="24"/>
    </row>
    <row r="12270">
      <c r="J12270" s="18"/>
      <c r="N12270" s="24"/>
      <c r="Q12270" s="24"/>
      <c r="T12270" s="24"/>
      <c r="W12270" s="24"/>
      <c r="Z12270" s="24"/>
      <c r="AC12270" s="24"/>
      <c r="AI12270" s="24"/>
      <c r="AL12270" s="24"/>
      <c r="AO12270" s="24"/>
      <c r="AR12270" s="24"/>
      <c r="AU12270" s="24"/>
    </row>
    <row r="12271">
      <c r="J12271" s="18"/>
      <c r="N12271" s="24"/>
      <c r="Q12271" s="24"/>
      <c r="T12271" s="24"/>
      <c r="W12271" s="24"/>
      <c r="Z12271" s="24"/>
      <c r="AC12271" s="24"/>
      <c r="AI12271" s="24"/>
      <c r="AL12271" s="24"/>
      <c r="AO12271" s="24"/>
      <c r="AR12271" s="24"/>
      <c r="AU12271" s="24"/>
    </row>
    <row r="12272">
      <c r="J12272" s="18"/>
      <c r="N12272" s="24"/>
      <c r="Q12272" s="24"/>
      <c r="T12272" s="24"/>
      <c r="W12272" s="24"/>
      <c r="Z12272" s="24"/>
      <c r="AC12272" s="24"/>
      <c r="AI12272" s="24"/>
      <c r="AL12272" s="24"/>
      <c r="AO12272" s="24"/>
      <c r="AR12272" s="24"/>
      <c r="AU12272" s="24"/>
    </row>
    <row r="12273">
      <c r="J12273" s="18"/>
      <c r="N12273" s="24"/>
      <c r="Q12273" s="24"/>
      <c r="T12273" s="24"/>
      <c r="W12273" s="24"/>
      <c r="Z12273" s="24"/>
      <c r="AC12273" s="24"/>
      <c r="AI12273" s="24"/>
      <c r="AL12273" s="24"/>
      <c r="AO12273" s="24"/>
      <c r="AR12273" s="24"/>
      <c r="AU12273" s="24"/>
    </row>
    <row r="12274">
      <c r="J12274" s="18"/>
      <c r="N12274" s="24"/>
      <c r="Q12274" s="24"/>
      <c r="T12274" s="24"/>
      <c r="W12274" s="24"/>
      <c r="Z12274" s="24"/>
      <c r="AC12274" s="24"/>
      <c r="AI12274" s="24"/>
      <c r="AL12274" s="24"/>
      <c r="AO12274" s="24"/>
      <c r="AR12274" s="24"/>
      <c r="AU12274" s="24"/>
    </row>
    <row r="12275">
      <c r="J12275" s="18"/>
      <c r="N12275" s="24"/>
      <c r="Q12275" s="24"/>
      <c r="T12275" s="24"/>
      <c r="W12275" s="24"/>
      <c r="Z12275" s="24"/>
      <c r="AC12275" s="24"/>
      <c r="AI12275" s="24"/>
      <c r="AL12275" s="24"/>
      <c r="AO12275" s="24"/>
      <c r="AR12275" s="24"/>
      <c r="AU12275" s="24"/>
    </row>
    <row r="12276">
      <c r="J12276" s="18"/>
      <c r="N12276" s="24"/>
      <c r="Q12276" s="24"/>
      <c r="T12276" s="24"/>
      <c r="W12276" s="24"/>
      <c r="Z12276" s="24"/>
      <c r="AC12276" s="24"/>
      <c r="AI12276" s="24"/>
      <c r="AL12276" s="24"/>
      <c r="AO12276" s="24"/>
      <c r="AR12276" s="24"/>
      <c r="AU12276" s="24"/>
    </row>
    <row r="12277">
      <c r="J12277" s="18"/>
      <c r="N12277" s="24"/>
      <c r="Q12277" s="24"/>
      <c r="T12277" s="24"/>
      <c r="W12277" s="24"/>
      <c r="Z12277" s="24"/>
      <c r="AC12277" s="24"/>
      <c r="AI12277" s="24"/>
      <c r="AL12277" s="24"/>
      <c r="AO12277" s="24"/>
      <c r="AR12277" s="24"/>
      <c r="AU12277" s="24"/>
    </row>
    <row r="12278">
      <c r="J12278" s="18"/>
      <c r="N12278" s="24"/>
      <c r="Q12278" s="24"/>
      <c r="T12278" s="24"/>
      <c r="W12278" s="24"/>
      <c r="Z12278" s="24"/>
      <c r="AC12278" s="24"/>
      <c r="AI12278" s="24"/>
      <c r="AL12278" s="24"/>
      <c r="AO12278" s="24"/>
      <c r="AR12278" s="24"/>
      <c r="AU12278" s="24"/>
    </row>
    <row r="12279">
      <c r="J12279" s="18"/>
      <c r="N12279" s="24"/>
      <c r="Q12279" s="24"/>
      <c r="T12279" s="24"/>
      <c r="W12279" s="24"/>
      <c r="Z12279" s="24"/>
      <c r="AC12279" s="24"/>
      <c r="AI12279" s="24"/>
      <c r="AL12279" s="24"/>
      <c r="AO12279" s="24"/>
      <c r="AR12279" s="24"/>
      <c r="AU12279" s="24"/>
    </row>
    <row r="12280">
      <c r="J12280" s="18"/>
      <c r="N12280" s="24"/>
      <c r="Q12280" s="24"/>
      <c r="T12280" s="24"/>
      <c r="W12280" s="24"/>
      <c r="Z12280" s="24"/>
      <c r="AC12280" s="24"/>
      <c r="AI12280" s="24"/>
      <c r="AL12280" s="24"/>
      <c r="AO12280" s="24"/>
      <c r="AR12280" s="24"/>
      <c r="AU12280" s="24"/>
    </row>
    <row r="12281">
      <c r="J12281" s="18"/>
      <c r="N12281" s="24"/>
      <c r="Q12281" s="24"/>
      <c r="T12281" s="24"/>
      <c r="W12281" s="24"/>
      <c r="Z12281" s="24"/>
      <c r="AC12281" s="24"/>
      <c r="AI12281" s="24"/>
      <c r="AL12281" s="24"/>
      <c r="AO12281" s="24"/>
      <c r="AR12281" s="24"/>
      <c r="AU12281" s="24"/>
    </row>
    <row r="12282">
      <c r="J12282" s="18"/>
      <c r="N12282" s="24"/>
      <c r="Q12282" s="24"/>
      <c r="T12282" s="24"/>
      <c r="W12282" s="24"/>
      <c r="Z12282" s="24"/>
      <c r="AC12282" s="24"/>
      <c r="AI12282" s="24"/>
      <c r="AL12282" s="24"/>
      <c r="AO12282" s="24"/>
      <c r="AR12282" s="24"/>
      <c r="AU12282" s="24"/>
    </row>
    <row r="12283">
      <c r="J12283" s="18"/>
      <c r="N12283" s="24"/>
      <c r="Q12283" s="24"/>
      <c r="T12283" s="24"/>
      <c r="W12283" s="24"/>
      <c r="Z12283" s="24"/>
      <c r="AC12283" s="24"/>
      <c r="AI12283" s="24"/>
      <c r="AL12283" s="24"/>
      <c r="AO12283" s="24"/>
      <c r="AR12283" s="24"/>
      <c r="AU12283" s="24"/>
    </row>
    <row r="12284">
      <c r="J12284" s="18"/>
      <c r="N12284" s="24"/>
      <c r="Q12284" s="24"/>
      <c r="T12284" s="24"/>
      <c r="W12284" s="24"/>
      <c r="Z12284" s="24"/>
      <c r="AC12284" s="24"/>
      <c r="AI12284" s="24"/>
      <c r="AL12284" s="24"/>
      <c r="AO12284" s="24"/>
      <c r="AR12284" s="24"/>
      <c r="AU12284" s="24"/>
    </row>
    <row r="12285">
      <c r="J12285" s="18"/>
      <c r="N12285" s="24"/>
      <c r="Q12285" s="24"/>
      <c r="T12285" s="24"/>
      <c r="W12285" s="24"/>
      <c r="Z12285" s="24"/>
      <c r="AC12285" s="24"/>
      <c r="AI12285" s="24"/>
      <c r="AL12285" s="24"/>
      <c r="AO12285" s="24"/>
      <c r="AR12285" s="24"/>
      <c r="AU12285" s="24"/>
    </row>
    <row r="12286">
      <c r="J12286" s="18"/>
      <c r="N12286" s="24"/>
      <c r="Q12286" s="24"/>
      <c r="T12286" s="24"/>
      <c r="W12286" s="24"/>
      <c r="Z12286" s="24"/>
      <c r="AC12286" s="24"/>
      <c r="AI12286" s="24"/>
      <c r="AL12286" s="24"/>
      <c r="AO12286" s="24"/>
      <c r="AR12286" s="24"/>
      <c r="AU12286" s="24"/>
    </row>
    <row r="12287">
      <c r="J12287" s="18"/>
      <c r="N12287" s="24"/>
      <c r="Q12287" s="24"/>
      <c r="T12287" s="24"/>
      <c r="W12287" s="24"/>
      <c r="Z12287" s="24"/>
      <c r="AC12287" s="24"/>
      <c r="AI12287" s="24"/>
      <c r="AL12287" s="24"/>
      <c r="AO12287" s="24"/>
      <c r="AR12287" s="24"/>
      <c r="AU12287" s="24"/>
    </row>
    <row r="12288">
      <c r="J12288" s="18"/>
      <c r="N12288" s="24"/>
      <c r="Q12288" s="24"/>
      <c r="T12288" s="24"/>
      <c r="W12288" s="24"/>
      <c r="Z12288" s="24"/>
      <c r="AC12288" s="24"/>
      <c r="AI12288" s="24"/>
      <c r="AL12288" s="24"/>
      <c r="AO12288" s="24"/>
      <c r="AR12288" s="24"/>
      <c r="AU12288" s="24"/>
    </row>
    <row r="12289">
      <c r="J12289" s="18"/>
      <c r="N12289" s="24"/>
      <c r="Q12289" s="24"/>
      <c r="T12289" s="24"/>
      <c r="W12289" s="24"/>
      <c r="Z12289" s="24"/>
      <c r="AC12289" s="24"/>
      <c r="AI12289" s="24"/>
      <c r="AL12289" s="24"/>
      <c r="AO12289" s="24"/>
      <c r="AR12289" s="24"/>
      <c r="AU12289" s="24"/>
    </row>
    <row r="12290">
      <c r="J12290" s="18"/>
      <c r="N12290" s="24"/>
      <c r="Q12290" s="24"/>
      <c r="T12290" s="24"/>
      <c r="W12290" s="24"/>
      <c r="Z12290" s="24"/>
      <c r="AC12290" s="24"/>
      <c r="AI12290" s="24"/>
      <c r="AL12290" s="24"/>
      <c r="AO12290" s="24"/>
      <c r="AR12290" s="24"/>
      <c r="AU12290" s="24"/>
    </row>
    <row r="12291">
      <c r="J12291" s="18"/>
      <c r="N12291" s="24"/>
      <c r="Q12291" s="24"/>
      <c r="T12291" s="24"/>
      <c r="W12291" s="24"/>
      <c r="Z12291" s="24"/>
      <c r="AC12291" s="24"/>
      <c r="AI12291" s="24"/>
      <c r="AL12291" s="24"/>
      <c r="AO12291" s="24"/>
      <c r="AR12291" s="24"/>
      <c r="AU12291" s="24"/>
    </row>
    <row r="12292">
      <c r="J12292" s="18"/>
      <c r="N12292" s="24"/>
      <c r="Q12292" s="24"/>
      <c r="T12292" s="24"/>
      <c r="W12292" s="24"/>
      <c r="Z12292" s="24"/>
      <c r="AC12292" s="24"/>
      <c r="AI12292" s="24"/>
      <c r="AL12292" s="24"/>
      <c r="AO12292" s="24"/>
      <c r="AR12292" s="24"/>
      <c r="AU12292" s="24"/>
    </row>
    <row r="12293">
      <c r="J12293" s="18"/>
      <c r="N12293" s="24"/>
      <c r="Q12293" s="24"/>
      <c r="T12293" s="24"/>
      <c r="W12293" s="24"/>
      <c r="Z12293" s="24"/>
      <c r="AC12293" s="24"/>
      <c r="AI12293" s="24"/>
      <c r="AL12293" s="24"/>
      <c r="AO12293" s="24"/>
      <c r="AR12293" s="24"/>
      <c r="AU12293" s="24"/>
    </row>
    <row r="12294">
      <c r="J12294" s="18"/>
      <c r="N12294" s="24"/>
      <c r="Q12294" s="24"/>
      <c r="T12294" s="24"/>
      <c r="W12294" s="24"/>
      <c r="Z12294" s="24"/>
      <c r="AC12294" s="24"/>
      <c r="AI12294" s="24"/>
      <c r="AL12294" s="24"/>
      <c r="AO12294" s="24"/>
      <c r="AR12294" s="24"/>
      <c r="AU12294" s="24"/>
    </row>
    <row r="12295">
      <c r="J12295" s="18"/>
      <c r="N12295" s="24"/>
      <c r="Q12295" s="24"/>
      <c r="T12295" s="24"/>
      <c r="W12295" s="24"/>
      <c r="Z12295" s="24"/>
      <c r="AC12295" s="24"/>
      <c r="AI12295" s="24"/>
      <c r="AL12295" s="24"/>
      <c r="AO12295" s="24"/>
      <c r="AR12295" s="24"/>
      <c r="AU12295" s="24"/>
    </row>
    <row r="12296">
      <c r="J12296" s="18"/>
      <c r="N12296" s="24"/>
      <c r="Q12296" s="24"/>
      <c r="T12296" s="24"/>
      <c r="W12296" s="24"/>
      <c r="Z12296" s="24"/>
      <c r="AC12296" s="24"/>
      <c r="AI12296" s="24"/>
      <c r="AL12296" s="24"/>
      <c r="AO12296" s="24"/>
      <c r="AR12296" s="24"/>
      <c r="AU12296" s="24"/>
    </row>
    <row r="12297">
      <c r="J12297" s="18"/>
      <c r="N12297" s="24"/>
      <c r="Q12297" s="24"/>
      <c r="T12297" s="24"/>
      <c r="W12297" s="24"/>
      <c r="Z12297" s="24"/>
      <c r="AC12297" s="24"/>
      <c r="AI12297" s="24"/>
      <c r="AL12297" s="24"/>
      <c r="AO12297" s="24"/>
      <c r="AR12297" s="24"/>
      <c r="AU12297" s="24"/>
    </row>
    <row r="12298">
      <c r="J12298" s="18"/>
      <c r="N12298" s="24"/>
      <c r="Q12298" s="24"/>
      <c r="T12298" s="24"/>
      <c r="W12298" s="24"/>
      <c r="Z12298" s="24"/>
      <c r="AC12298" s="24"/>
      <c r="AI12298" s="24"/>
      <c r="AL12298" s="24"/>
      <c r="AO12298" s="24"/>
      <c r="AR12298" s="24"/>
      <c r="AU12298" s="24"/>
    </row>
    <row r="12299">
      <c r="J12299" s="18"/>
      <c r="N12299" s="24"/>
      <c r="Q12299" s="24"/>
      <c r="T12299" s="24"/>
      <c r="W12299" s="24"/>
      <c r="Z12299" s="24"/>
      <c r="AC12299" s="24"/>
      <c r="AI12299" s="24"/>
      <c r="AL12299" s="24"/>
      <c r="AO12299" s="24"/>
      <c r="AR12299" s="24"/>
      <c r="AU12299" s="24"/>
    </row>
    <row r="12300">
      <c r="J12300" s="18"/>
      <c r="N12300" s="24"/>
      <c r="Q12300" s="24"/>
      <c r="T12300" s="24"/>
      <c r="W12300" s="24"/>
      <c r="Z12300" s="24"/>
      <c r="AC12300" s="24"/>
      <c r="AI12300" s="24"/>
      <c r="AL12300" s="24"/>
      <c r="AO12300" s="24"/>
      <c r="AR12300" s="24"/>
      <c r="AU12300" s="24"/>
    </row>
    <row r="12301">
      <c r="J12301" s="18"/>
      <c r="N12301" s="24"/>
      <c r="Q12301" s="24"/>
      <c r="T12301" s="24"/>
      <c r="W12301" s="24"/>
      <c r="Z12301" s="24"/>
      <c r="AC12301" s="24"/>
      <c r="AI12301" s="24"/>
      <c r="AL12301" s="24"/>
      <c r="AO12301" s="24"/>
      <c r="AR12301" s="24"/>
      <c r="AU12301" s="24"/>
    </row>
    <row r="12302">
      <c r="J12302" s="18"/>
      <c r="N12302" s="24"/>
      <c r="Q12302" s="24"/>
      <c r="T12302" s="24"/>
      <c r="W12302" s="24"/>
      <c r="Z12302" s="24"/>
      <c r="AC12302" s="24"/>
      <c r="AI12302" s="24"/>
      <c r="AL12302" s="24"/>
      <c r="AO12302" s="24"/>
      <c r="AR12302" s="24"/>
      <c r="AU12302" s="24"/>
    </row>
    <row r="12303">
      <c r="J12303" s="18"/>
      <c r="N12303" s="24"/>
      <c r="Q12303" s="24"/>
      <c r="T12303" s="24"/>
      <c r="W12303" s="24"/>
      <c r="Z12303" s="24"/>
      <c r="AC12303" s="24"/>
      <c r="AI12303" s="24"/>
      <c r="AL12303" s="24"/>
      <c r="AO12303" s="24"/>
      <c r="AR12303" s="24"/>
      <c r="AU12303" s="24"/>
    </row>
    <row r="12304">
      <c r="J12304" s="18"/>
      <c r="N12304" s="24"/>
      <c r="Q12304" s="24"/>
      <c r="T12304" s="24"/>
      <c r="W12304" s="24"/>
      <c r="Z12304" s="24"/>
      <c r="AC12304" s="24"/>
      <c r="AI12304" s="24"/>
      <c r="AL12304" s="24"/>
      <c r="AO12304" s="24"/>
      <c r="AR12304" s="24"/>
      <c r="AU12304" s="24"/>
    </row>
    <row r="12305">
      <c r="J12305" s="18"/>
      <c r="N12305" s="24"/>
      <c r="Q12305" s="24"/>
      <c r="T12305" s="24"/>
      <c r="W12305" s="24"/>
      <c r="Z12305" s="24"/>
      <c r="AC12305" s="24"/>
      <c r="AI12305" s="24"/>
      <c r="AL12305" s="24"/>
      <c r="AO12305" s="24"/>
      <c r="AR12305" s="24"/>
      <c r="AU12305" s="24"/>
    </row>
    <row r="12306">
      <c r="J12306" s="18"/>
      <c r="N12306" s="24"/>
      <c r="Q12306" s="24"/>
      <c r="T12306" s="24"/>
      <c r="W12306" s="24"/>
      <c r="Z12306" s="24"/>
      <c r="AC12306" s="24"/>
      <c r="AI12306" s="24"/>
      <c r="AL12306" s="24"/>
      <c r="AO12306" s="24"/>
      <c r="AR12306" s="24"/>
      <c r="AU12306" s="24"/>
    </row>
    <row r="12307">
      <c r="J12307" s="18"/>
      <c r="N12307" s="24"/>
      <c r="Q12307" s="24"/>
      <c r="T12307" s="24"/>
      <c r="W12307" s="24"/>
      <c r="Z12307" s="24"/>
      <c r="AC12307" s="24"/>
      <c r="AI12307" s="24"/>
      <c r="AL12307" s="24"/>
      <c r="AO12307" s="24"/>
      <c r="AR12307" s="24"/>
      <c r="AU12307" s="24"/>
    </row>
    <row r="12308">
      <c r="J12308" s="18"/>
      <c r="N12308" s="24"/>
      <c r="Q12308" s="24"/>
      <c r="T12308" s="24"/>
      <c r="W12308" s="24"/>
      <c r="Z12308" s="24"/>
      <c r="AC12308" s="24"/>
      <c r="AI12308" s="24"/>
      <c r="AL12308" s="24"/>
      <c r="AO12308" s="24"/>
      <c r="AR12308" s="24"/>
      <c r="AU12308" s="24"/>
    </row>
    <row r="12309">
      <c r="J12309" s="18"/>
      <c r="N12309" s="24"/>
      <c r="Q12309" s="24"/>
      <c r="T12309" s="24"/>
      <c r="W12309" s="24"/>
      <c r="Z12309" s="24"/>
      <c r="AC12309" s="24"/>
      <c r="AI12309" s="24"/>
      <c r="AL12309" s="24"/>
      <c r="AO12309" s="24"/>
      <c r="AR12309" s="24"/>
      <c r="AU12309" s="24"/>
    </row>
    <row r="12310">
      <c r="J12310" s="18"/>
      <c r="N12310" s="24"/>
      <c r="Q12310" s="24"/>
      <c r="T12310" s="24"/>
      <c r="W12310" s="24"/>
      <c r="Z12310" s="24"/>
      <c r="AC12310" s="24"/>
      <c r="AI12310" s="24"/>
      <c r="AL12310" s="24"/>
      <c r="AO12310" s="24"/>
      <c r="AR12310" s="24"/>
      <c r="AU12310" s="24"/>
    </row>
    <row r="12311">
      <c r="J12311" s="18"/>
      <c r="N12311" s="24"/>
      <c r="Q12311" s="24"/>
      <c r="T12311" s="24"/>
      <c r="W12311" s="24"/>
      <c r="Z12311" s="24"/>
      <c r="AC12311" s="24"/>
      <c r="AI12311" s="24"/>
      <c r="AL12311" s="24"/>
      <c r="AO12311" s="24"/>
      <c r="AR12311" s="24"/>
      <c r="AU12311" s="24"/>
    </row>
    <row r="12312">
      <c r="J12312" s="18"/>
      <c r="N12312" s="24"/>
      <c r="Q12312" s="24"/>
      <c r="T12312" s="24"/>
      <c r="W12312" s="24"/>
      <c r="Z12312" s="24"/>
      <c r="AC12312" s="24"/>
      <c r="AI12312" s="24"/>
      <c r="AL12312" s="24"/>
      <c r="AO12312" s="24"/>
      <c r="AR12312" s="24"/>
      <c r="AU12312" s="24"/>
    </row>
    <row r="12313">
      <c r="J12313" s="18"/>
      <c r="N12313" s="24"/>
      <c r="Q12313" s="24"/>
      <c r="T12313" s="24"/>
      <c r="W12313" s="24"/>
      <c r="Z12313" s="24"/>
      <c r="AC12313" s="24"/>
      <c r="AI12313" s="24"/>
      <c r="AL12313" s="24"/>
      <c r="AO12313" s="24"/>
      <c r="AR12313" s="24"/>
      <c r="AU12313" s="24"/>
    </row>
    <row r="12314">
      <c r="J12314" s="18"/>
      <c r="N12314" s="24"/>
      <c r="Q12314" s="24"/>
      <c r="T12314" s="24"/>
      <c r="W12314" s="24"/>
      <c r="Z12314" s="24"/>
      <c r="AC12314" s="24"/>
      <c r="AI12314" s="24"/>
      <c r="AL12314" s="24"/>
      <c r="AO12314" s="24"/>
      <c r="AR12314" s="24"/>
      <c r="AU12314" s="24"/>
    </row>
    <row r="12315">
      <c r="J12315" s="18"/>
      <c r="N12315" s="24"/>
      <c r="Q12315" s="24"/>
      <c r="T12315" s="24"/>
      <c r="W12315" s="24"/>
      <c r="Z12315" s="24"/>
      <c r="AC12315" s="24"/>
      <c r="AI12315" s="24"/>
      <c r="AL12315" s="24"/>
      <c r="AO12315" s="24"/>
      <c r="AR12315" s="24"/>
      <c r="AU12315" s="24"/>
    </row>
    <row r="12316">
      <c r="J12316" s="18"/>
      <c r="N12316" s="24"/>
      <c r="Q12316" s="24"/>
      <c r="T12316" s="24"/>
      <c r="W12316" s="24"/>
      <c r="Z12316" s="24"/>
      <c r="AC12316" s="24"/>
      <c r="AI12316" s="24"/>
      <c r="AL12316" s="24"/>
      <c r="AO12316" s="24"/>
      <c r="AR12316" s="24"/>
      <c r="AU12316" s="24"/>
    </row>
    <row r="12317">
      <c r="J12317" s="18"/>
      <c r="N12317" s="24"/>
      <c r="Q12317" s="24"/>
      <c r="T12317" s="24"/>
      <c r="W12317" s="24"/>
      <c r="Z12317" s="24"/>
      <c r="AC12317" s="24"/>
      <c r="AI12317" s="24"/>
      <c r="AL12317" s="24"/>
      <c r="AO12317" s="24"/>
      <c r="AR12317" s="24"/>
      <c r="AU12317" s="24"/>
    </row>
    <row r="12318">
      <c r="J12318" s="18"/>
      <c r="N12318" s="24"/>
      <c r="Q12318" s="24"/>
      <c r="T12318" s="24"/>
      <c r="W12318" s="24"/>
      <c r="Z12318" s="24"/>
      <c r="AC12318" s="24"/>
      <c r="AI12318" s="24"/>
      <c r="AL12318" s="24"/>
      <c r="AO12318" s="24"/>
      <c r="AR12318" s="24"/>
      <c r="AU12318" s="24"/>
    </row>
    <row r="12319">
      <c r="J12319" s="18"/>
      <c r="N12319" s="24"/>
      <c r="Q12319" s="24"/>
      <c r="T12319" s="24"/>
      <c r="W12319" s="24"/>
      <c r="Z12319" s="24"/>
      <c r="AC12319" s="24"/>
      <c r="AI12319" s="24"/>
      <c r="AL12319" s="24"/>
      <c r="AO12319" s="24"/>
      <c r="AR12319" s="24"/>
      <c r="AU12319" s="24"/>
    </row>
    <row r="12320">
      <c r="J12320" s="18"/>
      <c r="N12320" s="24"/>
      <c r="Q12320" s="24"/>
      <c r="T12320" s="24"/>
      <c r="W12320" s="24"/>
      <c r="Z12320" s="24"/>
      <c r="AC12320" s="24"/>
      <c r="AI12320" s="24"/>
      <c r="AL12320" s="24"/>
      <c r="AO12320" s="24"/>
      <c r="AR12320" s="24"/>
      <c r="AU12320" s="24"/>
    </row>
    <row r="12321">
      <c r="J12321" s="18"/>
      <c r="N12321" s="24"/>
      <c r="Q12321" s="24"/>
      <c r="T12321" s="24"/>
      <c r="W12321" s="24"/>
      <c r="Z12321" s="24"/>
      <c r="AC12321" s="24"/>
      <c r="AI12321" s="24"/>
      <c r="AL12321" s="24"/>
      <c r="AO12321" s="24"/>
      <c r="AR12321" s="24"/>
      <c r="AU12321" s="24"/>
    </row>
    <row r="12322">
      <c r="J12322" s="18"/>
      <c r="N12322" s="24"/>
      <c r="Q12322" s="24"/>
      <c r="T12322" s="24"/>
      <c r="W12322" s="24"/>
      <c r="Z12322" s="24"/>
      <c r="AC12322" s="24"/>
      <c r="AI12322" s="24"/>
      <c r="AL12322" s="24"/>
      <c r="AO12322" s="24"/>
      <c r="AR12322" s="24"/>
      <c r="AU12322" s="24"/>
    </row>
    <row r="12323">
      <c r="J12323" s="18"/>
      <c r="N12323" s="24"/>
      <c r="Q12323" s="24"/>
      <c r="T12323" s="24"/>
      <c r="W12323" s="24"/>
      <c r="Z12323" s="24"/>
      <c r="AC12323" s="24"/>
      <c r="AI12323" s="24"/>
      <c r="AL12323" s="24"/>
      <c r="AO12323" s="24"/>
      <c r="AR12323" s="24"/>
      <c r="AU12323" s="24"/>
    </row>
    <row r="12324">
      <c r="J12324" s="18"/>
      <c r="N12324" s="24"/>
      <c r="Q12324" s="24"/>
      <c r="T12324" s="24"/>
      <c r="W12324" s="24"/>
      <c r="Z12324" s="24"/>
      <c r="AC12324" s="24"/>
      <c r="AI12324" s="24"/>
      <c r="AL12324" s="24"/>
      <c r="AO12324" s="24"/>
      <c r="AR12324" s="24"/>
      <c r="AU12324" s="24"/>
    </row>
    <row r="12325">
      <c r="J12325" s="18"/>
      <c r="N12325" s="24"/>
      <c r="Q12325" s="24"/>
      <c r="T12325" s="24"/>
      <c r="W12325" s="24"/>
      <c r="Z12325" s="24"/>
      <c r="AC12325" s="24"/>
      <c r="AI12325" s="24"/>
      <c r="AL12325" s="24"/>
      <c r="AO12325" s="24"/>
      <c r="AR12325" s="24"/>
      <c r="AU12325" s="24"/>
    </row>
    <row r="12326">
      <c r="J12326" s="18"/>
      <c r="N12326" s="24"/>
      <c r="Q12326" s="24"/>
      <c r="T12326" s="24"/>
      <c r="W12326" s="24"/>
      <c r="Z12326" s="24"/>
      <c r="AC12326" s="24"/>
      <c r="AI12326" s="24"/>
      <c r="AL12326" s="24"/>
      <c r="AO12326" s="24"/>
      <c r="AR12326" s="24"/>
      <c r="AU12326" s="24"/>
    </row>
    <row r="12327">
      <c r="J12327" s="18"/>
      <c r="N12327" s="24"/>
      <c r="Q12327" s="24"/>
      <c r="T12327" s="24"/>
      <c r="W12327" s="24"/>
      <c r="Z12327" s="24"/>
      <c r="AC12327" s="24"/>
      <c r="AI12327" s="24"/>
      <c r="AL12327" s="24"/>
      <c r="AO12327" s="24"/>
      <c r="AR12327" s="24"/>
      <c r="AU12327" s="24"/>
    </row>
    <row r="12328">
      <c r="J12328" s="18"/>
      <c r="N12328" s="24"/>
      <c r="Q12328" s="24"/>
      <c r="T12328" s="24"/>
      <c r="W12328" s="24"/>
      <c r="Z12328" s="24"/>
      <c r="AC12328" s="24"/>
      <c r="AI12328" s="24"/>
      <c r="AL12328" s="24"/>
      <c r="AO12328" s="24"/>
      <c r="AR12328" s="24"/>
      <c r="AU12328" s="24"/>
    </row>
    <row r="12329">
      <c r="J12329" s="18"/>
      <c r="N12329" s="24"/>
      <c r="Q12329" s="24"/>
      <c r="T12329" s="24"/>
      <c r="W12329" s="24"/>
      <c r="Z12329" s="24"/>
      <c r="AC12329" s="24"/>
      <c r="AI12329" s="24"/>
      <c r="AL12329" s="24"/>
      <c r="AO12329" s="24"/>
      <c r="AR12329" s="24"/>
      <c r="AU12329" s="24"/>
    </row>
    <row r="12330">
      <c r="J12330" s="18"/>
      <c r="N12330" s="24"/>
      <c r="Q12330" s="24"/>
      <c r="T12330" s="24"/>
      <c r="W12330" s="24"/>
      <c r="Z12330" s="24"/>
      <c r="AC12330" s="24"/>
      <c r="AI12330" s="24"/>
      <c r="AL12330" s="24"/>
      <c r="AO12330" s="24"/>
      <c r="AR12330" s="24"/>
      <c r="AU12330" s="24"/>
    </row>
    <row r="12331">
      <c r="J12331" s="18"/>
      <c r="N12331" s="24"/>
      <c r="Q12331" s="24"/>
      <c r="T12331" s="24"/>
      <c r="W12331" s="24"/>
      <c r="Z12331" s="24"/>
      <c r="AC12331" s="24"/>
      <c r="AI12331" s="24"/>
      <c r="AL12331" s="24"/>
      <c r="AO12331" s="24"/>
      <c r="AR12331" s="24"/>
      <c r="AU12331" s="24"/>
    </row>
    <row r="12332">
      <c r="J12332" s="18"/>
      <c r="N12332" s="24"/>
      <c r="Q12332" s="24"/>
      <c r="T12332" s="24"/>
      <c r="W12332" s="24"/>
      <c r="Z12332" s="24"/>
      <c r="AC12332" s="24"/>
      <c r="AI12332" s="24"/>
      <c r="AL12332" s="24"/>
      <c r="AO12332" s="24"/>
      <c r="AR12332" s="24"/>
      <c r="AU12332" s="24"/>
    </row>
    <row r="12333">
      <c r="J12333" s="18"/>
      <c r="N12333" s="24"/>
      <c r="Q12333" s="24"/>
      <c r="T12333" s="24"/>
      <c r="W12333" s="24"/>
      <c r="Z12333" s="24"/>
      <c r="AC12333" s="24"/>
      <c r="AI12333" s="24"/>
      <c r="AL12333" s="24"/>
      <c r="AO12333" s="24"/>
      <c r="AR12333" s="24"/>
      <c r="AU12333" s="24"/>
    </row>
    <row r="12334">
      <c r="J12334" s="18"/>
      <c r="N12334" s="24"/>
      <c r="Q12334" s="24"/>
      <c r="T12334" s="24"/>
      <c r="W12334" s="24"/>
      <c r="Z12334" s="24"/>
      <c r="AC12334" s="24"/>
      <c r="AI12334" s="24"/>
      <c r="AL12334" s="24"/>
      <c r="AO12334" s="24"/>
      <c r="AR12334" s="24"/>
      <c r="AU12334" s="24"/>
    </row>
    <row r="12335">
      <c r="J12335" s="18"/>
      <c r="N12335" s="24"/>
      <c r="Q12335" s="24"/>
      <c r="T12335" s="24"/>
      <c r="W12335" s="24"/>
      <c r="Z12335" s="24"/>
      <c r="AC12335" s="24"/>
      <c r="AI12335" s="24"/>
      <c r="AL12335" s="24"/>
      <c r="AO12335" s="24"/>
      <c r="AR12335" s="24"/>
      <c r="AU12335" s="24"/>
    </row>
    <row r="12336">
      <c r="J12336" s="18"/>
      <c r="N12336" s="24"/>
      <c r="Q12336" s="24"/>
      <c r="T12336" s="24"/>
      <c r="W12336" s="24"/>
      <c r="Z12336" s="24"/>
      <c r="AC12336" s="24"/>
      <c r="AI12336" s="24"/>
      <c r="AL12336" s="24"/>
      <c r="AO12336" s="24"/>
      <c r="AR12336" s="24"/>
      <c r="AU12336" s="24"/>
    </row>
    <row r="12337">
      <c r="J12337" s="18"/>
      <c r="N12337" s="24"/>
      <c r="Q12337" s="24"/>
      <c r="T12337" s="24"/>
      <c r="W12337" s="24"/>
      <c r="Z12337" s="24"/>
      <c r="AC12337" s="24"/>
      <c r="AI12337" s="24"/>
      <c r="AL12337" s="24"/>
      <c r="AO12337" s="24"/>
      <c r="AR12337" s="24"/>
      <c r="AU12337" s="24"/>
    </row>
    <row r="12338">
      <c r="J12338" s="18"/>
      <c r="N12338" s="24"/>
      <c r="Q12338" s="24"/>
      <c r="T12338" s="24"/>
      <c r="W12338" s="24"/>
      <c r="Z12338" s="24"/>
      <c r="AC12338" s="24"/>
      <c r="AI12338" s="24"/>
      <c r="AL12338" s="24"/>
      <c r="AO12338" s="24"/>
      <c r="AR12338" s="24"/>
      <c r="AU12338" s="24"/>
    </row>
    <row r="12339">
      <c r="J12339" s="18"/>
      <c r="N12339" s="24"/>
      <c r="Q12339" s="24"/>
      <c r="T12339" s="24"/>
      <c r="W12339" s="24"/>
      <c r="Z12339" s="24"/>
      <c r="AC12339" s="24"/>
      <c r="AI12339" s="24"/>
      <c r="AL12339" s="24"/>
      <c r="AO12339" s="24"/>
      <c r="AR12339" s="24"/>
      <c r="AU12339" s="24"/>
    </row>
    <row r="12340">
      <c r="J12340" s="18"/>
      <c r="N12340" s="24"/>
      <c r="Q12340" s="24"/>
      <c r="T12340" s="24"/>
      <c r="W12340" s="24"/>
      <c r="Z12340" s="24"/>
      <c r="AC12340" s="24"/>
      <c r="AI12340" s="24"/>
      <c r="AL12340" s="24"/>
      <c r="AO12340" s="24"/>
      <c r="AR12340" s="24"/>
      <c r="AU12340" s="24"/>
    </row>
    <row r="12341">
      <c r="J12341" s="18"/>
      <c r="N12341" s="24"/>
      <c r="Q12341" s="24"/>
      <c r="T12341" s="24"/>
      <c r="W12341" s="24"/>
      <c r="Z12341" s="24"/>
      <c r="AC12341" s="24"/>
      <c r="AI12341" s="24"/>
      <c r="AL12341" s="24"/>
      <c r="AO12341" s="24"/>
      <c r="AR12341" s="24"/>
      <c r="AU12341" s="24"/>
    </row>
    <row r="12342">
      <c r="J12342" s="18"/>
      <c r="N12342" s="24"/>
      <c r="Q12342" s="24"/>
      <c r="T12342" s="24"/>
      <c r="W12342" s="24"/>
      <c r="Z12342" s="24"/>
      <c r="AC12342" s="24"/>
      <c r="AI12342" s="24"/>
      <c r="AL12342" s="24"/>
      <c r="AO12342" s="24"/>
      <c r="AR12342" s="24"/>
      <c r="AU12342" s="24"/>
    </row>
    <row r="12343">
      <c r="J12343" s="18"/>
      <c r="N12343" s="24"/>
      <c r="Q12343" s="24"/>
      <c r="T12343" s="24"/>
      <c r="W12343" s="24"/>
      <c r="Z12343" s="24"/>
      <c r="AC12343" s="24"/>
      <c r="AI12343" s="24"/>
      <c r="AL12343" s="24"/>
      <c r="AO12343" s="24"/>
      <c r="AR12343" s="24"/>
      <c r="AU12343" s="24"/>
    </row>
    <row r="12344">
      <c r="J12344" s="18"/>
      <c r="N12344" s="24"/>
      <c r="Q12344" s="24"/>
      <c r="T12344" s="24"/>
      <c r="W12344" s="24"/>
      <c r="Z12344" s="24"/>
      <c r="AC12344" s="24"/>
      <c r="AI12344" s="24"/>
      <c r="AL12344" s="24"/>
      <c r="AO12344" s="24"/>
      <c r="AR12344" s="24"/>
      <c r="AU12344" s="24"/>
    </row>
    <row r="12345">
      <c r="J12345" s="18"/>
      <c r="N12345" s="24"/>
      <c r="Q12345" s="24"/>
      <c r="T12345" s="24"/>
      <c r="W12345" s="24"/>
      <c r="Z12345" s="24"/>
      <c r="AC12345" s="24"/>
      <c r="AI12345" s="24"/>
      <c r="AL12345" s="24"/>
      <c r="AO12345" s="24"/>
      <c r="AR12345" s="24"/>
      <c r="AU12345" s="24"/>
    </row>
    <row r="12346">
      <c r="J12346" s="18"/>
      <c r="N12346" s="24"/>
      <c r="Q12346" s="24"/>
      <c r="T12346" s="24"/>
      <c r="W12346" s="24"/>
      <c r="Z12346" s="24"/>
      <c r="AC12346" s="24"/>
      <c r="AI12346" s="24"/>
      <c r="AL12346" s="24"/>
      <c r="AO12346" s="24"/>
      <c r="AR12346" s="24"/>
      <c r="AU12346" s="24"/>
    </row>
    <row r="12347">
      <c r="J12347" s="18"/>
      <c r="N12347" s="24"/>
      <c r="Q12347" s="24"/>
      <c r="T12347" s="24"/>
      <c r="W12347" s="24"/>
      <c r="Z12347" s="24"/>
      <c r="AC12347" s="24"/>
      <c r="AI12347" s="24"/>
      <c r="AL12347" s="24"/>
      <c r="AO12347" s="24"/>
      <c r="AR12347" s="24"/>
      <c r="AU12347" s="24"/>
    </row>
    <row r="12348">
      <c r="J12348" s="18"/>
      <c r="N12348" s="24"/>
      <c r="Q12348" s="24"/>
      <c r="T12348" s="24"/>
      <c r="W12348" s="24"/>
      <c r="Z12348" s="24"/>
      <c r="AC12348" s="24"/>
      <c r="AI12348" s="24"/>
      <c r="AL12348" s="24"/>
      <c r="AO12348" s="24"/>
      <c r="AR12348" s="24"/>
      <c r="AU12348" s="24"/>
    </row>
    <row r="12349">
      <c r="J12349" s="18"/>
      <c r="N12349" s="24"/>
      <c r="Q12349" s="24"/>
      <c r="T12349" s="24"/>
      <c r="W12349" s="24"/>
      <c r="Z12349" s="24"/>
      <c r="AC12349" s="24"/>
      <c r="AI12349" s="24"/>
      <c r="AL12349" s="24"/>
      <c r="AO12349" s="24"/>
      <c r="AR12349" s="24"/>
      <c r="AU12349" s="24"/>
    </row>
    <row r="12350">
      <c r="J12350" s="18"/>
      <c r="N12350" s="24"/>
      <c r="Q12350" s="24"/>
      <c r="T12350" s="24"/>
      <c r="W12350" s="24"/>
      <c r="Z12350" s="24"/>
      <c r="AC12350" s="24"/>
      <c r="AI12350" s="24"/>
      <c r="AL12350" s="24"/>
      <c r="AO12350" s="24"/>
      <c r="AR12350" s="24"/>
      <c r="AU12350" s="24"/>
    </row>
    <row r="12351">
      <c r="J12351" s="18"/>
      <c r="N12351" s="24"/>
      <c r="Q12351" s="24"/>
      <c r="T12351" s="24"/>
      <c r="W12351" s="24"/>
      <c r="Z12351" s="24"/>
      <c r="AC12351" s="24"/>
      <c r="AI12351" s="24"/>
      <c r="AL12351" s="24"/>
      <c r="AO12351" s="24"/>
      <c r="AR12351" s="24"/>
      <c r="AU12351" s="24"/>
    </row>
    <row r="12352">
      <c r="J12352" s="18"/>
      <c r="N12352" s="24"/>
      <c r="Q12352" s="24"/>
      <c r="T12352" s="24"/>
      <c r="W12352" s="24"/>
      <c r="Z12352" s="24"/>
      <c r="AC12352" s="24"/>
      <c r="AI12352" s="24"/>
      <c r="AL12352" s="24"/>
      <c r="AO12352" s="24"/>
      <c r="AR12352" s="24"/>
      <c r="AU12352" s="24"/>
    </row>
    <row r="12353">
      <c r="J12353" s="18"/>
      <c r="N12353" s="24"/>
      <c r="Q12353" s="24"/>
      <c r="T12353" s="24"/>
      <c r="W12353" s="24"/>
      <c r="Z12353" s="24"/>
      <c r="AC12353" s="24"/>
      <c r="AI12353" s="24"/>
      <c r="AL12353" s="24"/>
      <c r="AO12353" s="24"/>
      <c r="AR12353" s="24"/>
      <c r="AU12353" s="24"/>
    </row>
    <row r="12354">
      <c r="J12354" s="18"/>
      <c r="N12354" s="24"/>
      <c r="Q12354" s="24"/>
      <c r="T12354" s="24"/>
      <c r="W12354" s="24"/>
      <c r="Z12354" s="24"/>
      <c r="AC12354" s="24"/>
      <c r="AI12354" s="24"/>
      <c r="AL12354" s="24"/>
      <c r="AO12354" s="24"/>
      <c r="AR12354" s="24"/>
      <c r="AU12354" s="24"/>
    </row>
    <row r="12355">
      <c r="J12355" s="18"/>
      <c r="N12355" s="24"/>
      <c r="Q12355" s="24"/>
      <c r="T12355" s="24"/>
      <c r="W12355" s="24"/>
      <c r="Z12355" s="24"/>
      <c r="AC12355" s="24"/>
      <c r="AI12355" s="24"/>
      <c r="AL12355" s="24"/>
      <c r="AO12355" s="24"/>
      <c r="AR12355" s="24"/>
      <c r="AU12355" s="24"/>
    </row>
    <row r="12356">
      <c r="J12356" s="18"/>
      <c r="N12356" s="24"/>
      <c r="Q12356" s="24"/>
      <c r="T12356" s="24"/>
      <c r="W12356" s="24"/>
      <c r="Z12356" s="24"/>
      <c r="AC12356" s="24"/>
      <c r="AI12356" s="24"/>
      <c r="AL12356" s="24"/>
      <c r="AO12356" s="24"/>
      <c r="AR12356" s="24"/>
      <c r="AU12356" s="24"/>
    </row>
    <row r="12357">
      <c r="J12357" s="18"/>
      <c r="N12357" s="24"/>
      <c r="Q12357" s="24"/>
      <c r="T12357" s="24"/>
      <c r="W12357" s="24"/>
      <c r="Z12357" s="24"/>
      <c r="AC12357" s="24"/>
      <c r="AI12357" s="24"/>
      <c r="AL12357" s="24"/>
      <c r="AO12357" s="24"/>
      <c r="AR12357" s="24"/>
      <c r="AU12357" s="24"/>
    </row>
    <row r="12358">
      <c r="J12358" s="18"/>
      <c r="N12358" s="24"/>
      <c r="Q12358" s="24"/>
      <c r="T12358" s="24"/>
      <c r="W12358" s="24"/>
      <c r="Z12358" s="24"/>
      <c r="AC12358" s="24"/>
      <c r="AI12358" s="24"/>
      <c r="AL12358" s="24"/>
      <c r="AO12358" s="24"/>
      <c r="AR12358" s="24"/>
      <c r="AU12358" s="24"/>
    </row>
    <row r="12359">
      <c r="J12359" s="18"/>
      <c r="N12359" s="24"/>
      <c r="Q12359" s="24"/>
      <c r="T12359" s="24"/>
      <c r="W12359" s="24"/>
      <c r="Z12359" s="24"/>
      <c r="AC12359" s="24"/>
      <c r="AI12359" s="24"/>
      <c r="AL12359" s="24"/>
      <c r="AO12359" s="24"/>
      <c r="AR12359" s="24"/>
      <c r="AU12359" s="24"/>
    </row>
    <row r="12360">
      <c r="J12360" s="18"/>
      <c r="N12360" s="24"/>
      <c r="Q12360" s="24"/>
      <c r="T12360" s="24"/>
      <c r="W12360" s="24"/>
      <c r="Z12360" s="24"/>
      <c r="AC12360" s="24"/>
      <c r="AI12360" s="24"/>
      <c r="AL12360" s="24"/>
      <c r="AO12360" s="24"/>
      <c r="AR12360" s="24"/>
      <c r="AU12360" s="24"/>
    </row>
    <row r="12361">
      <c r="J12361" s="18"/>
      <c r="N12361" s="24"/>
      <c r="Q12361" s="24"/>
      <c r="T12361" s="24"/>
      <c r="W12361" s="24"/>
      <c r="Z12361" s="24"/>
      <c r="AC12361" s="24"/>
      <c r="AI12361" s="24"/>
      <c r="AL12361" s="24"/>
      <c r="AO12361" s="24"/>
      <c r="AR12361" s="24"/>
      <c r="AU12361" s="24"/>
    </row>
    <row r="12362">
      <c r="J12362" s="18"/>
      <c r="N12362" s="24"/>
      <c r="Q12362" s="24"/>
      <c r="T12362" s="24"/>
      <c r="W12362" s="24"/>
      <c r="Z12362" s="24"/>
      <c r="AC12362" s="24"/>
      <c r="AI12362" s="24"/>
      <c r="AL12362" s="24"/>
      <c r="AO12362" s="24"/>
      <c r="AR12362" s="24"/>
      <c r="AU12362" s="24"/>
    </row>
    <row r="12363">
      <c r="J12363" s="18"/>
      <c r="N12363" s="24"/>
      <c r="Q12363" s="24"/>
      <c r="T12363" s="24"/>
      <c r="W12363" s="24"/>
      <c r="Z12363" s="24"/>
      <c r="AC12363" s="24"/>
      <c r="AI12363" s="24"/>
      <c r="AL12363" s="24"/>
      <c r="AO12363" s="24"/>
      <c r="AR12363" s="24"/>
      <c r="AU12363" s="24"/>
    </row>
    <row r="12364">
      <c r="J12364" s="18"/>
      <c r="N12364" s="24"/>
      <c r="Q12364" s="24"/>
      <c r="T12364" s="24"/>
      <c r="W12364" s="24"/>
      <c r="Z12364" s="24"/>
      <c r="AC12364" s="24"/>
      <c r="AI12364" s="24"/>
      <c r="AL12364" s="24"/>
      <c r="AO12364" s="24"/>
      <c r="AR12364" s="24"/>
      <c r="AU12364" s="24"/>
    </row>
    <row r="12365">
      <c r="J12365" s="18"/>
      <c r="N12365" s="24"/>
      <c r="Q12365" s="24"/>
      <c r="T12365" s="24"/>
      <c r="W12365" s="24"/>
      <c r="Z12365" s="24"/>
      <c r="AC12365" s="24"/>
      <c r="AI12365" s="24"/>
      <c r="AL12365" s="24"/>
      <c r="AO12365" s="24"/>
      <c r="AR12365" s="24"/>
      <c r="AU12365" s="24"/>
    </row>
    <row r="12366">
      <c r="J12366" s="18"/>
      <c r="N12366" s="24"/>
      <c r="Q12366" s="24"/>
      <c r="T12366" s="24"/>
      <c r="W12366" s="24"/>
      <c r="Z12366" s="24"/>
      <c r="AC12366" s="24"/>
      <c r="AI12366" s="24"/>
      <c r="AL12366" s="24"/>
      <c r="AO12366" s="24"/>
      <c r="AR12366" s="24"/>
      <c r="AU12366" s="24"/>
    </row>
    <row r="12367">
      <c r="J12367" s="18"/>
      <c r="N12367" s="24"/>
      <c r="Q12367" s="24"/>
      <c r="T12367" s="24"/>
      <c r="W12367" s="24"/>
      <c r="Z12367" s="24"/>
      <c r="AC12367" s="24"/>
      <c r="AI12367" s="24"/>
      <c r="AL12367" s="24"/>
      <c r="AO12367" s="24"/>
      <c r="AR12367" s="24"/>
      <c r="AU12367" s="24"/>
    </row>
    <row r="12368">
      <c r="J12368" s="18"/>
      <c r="N12368" s="24"/>
      <c r="Q12368" s="24"/>
      <c r="T12368" s="24"/>
      <c r="W12368" s="24"/>
      <c r="Z12368" s="24"/>
      <c r="AC12368" s="24"/>
      <c r="AI12368" s="24"/>
      <c r="AL12368" s="24"/>
      <c r="AO12368" s="24"/>
      <c r="AR12368" s="24"/>
      <c r="AU12368" s="24"/>
    </row>
    <row r="12369">
      <c r="J12369" s="18"/>
      <c r="N12369" s="24"/>
      <c r="Q12369" s="24"/>
      <c r="T12369" s="24"/>
      <c r="W12369" s="24"/>
      <c r="Z12369" s="24"/>
      <c r="AC12369" s="24"/>
      <c r="AI12369" s="24"/>
      <c r="AL12369" s="24"/>
      <c r="AO12369" s="24"/>
      <c r="AR12369" s="24"/>
      <c r="AU12369" s="24"/>
    </row>
    <row r="12370">
      <c r="J12370" s="18"/>
      <c r="N12370" s="24"/>
      <c r="Q12370" s="24"/>
      <c r="T12370" s="24"/>
      <c r="W12370" s="24"/>
      <c r="Z12370" s="24"/>
      <c r="AC12370" s="24"/>
      <c r="AI12370" s="24"/>
      <c r="AL12370" s="24"/>
      <c r="AO12370" s="24"/>
      <c r="AR12370" s="24"/>
      <c r="AU12370" s="24"/>
    </row>
    <row r="12371">
      <c r="J12371" s="18"/>
      <c r="N12371" s="24"/>
      <c r="Q12371" s="24"/>
      <c r="T12371" s="24"/>
      <c r="W12371" s="24"/>
      <c r="Z12371" s="24"/>
      <c r="AC12371" s="24"/>
      <c r="AI12371" s="24"/>
      <c r="AL12371" s="24"/>
      <c r="AO12371" s="24"/>
      <c r="AR12371" s="24"/>
      <c r="AU12371" s="24"/>
    </row>
    <row r="12372">
      <c r="J12372" s="18"/>
      <c r="N12372" s="24"/>
      <c r="Q12372" s="24"/>
      <c r="T12372" s="24"/>
      <c r="W12372" s="24"/>
      <c r="Z12372" s="24"/>
      <c r="AC12372" s="24"/>
      <c r="AI12372" s="24"/>
      <c r="AL12372" s="24"/>
      <c r="AO12372" s="24"/>
      <c r="AR12372" s="24"/>
      <c r="AU12372" s="24"/>
    </row>
    <row r="12373">
      <c r="J12373" s="18"/>
      <c r="N12373" s="24"/>
      <c r="Q12373" s="24"/>
      <c r="T12373" s="24"/>
      <c r="W12373" s="24"/>
      <c r="Z12373" s="24"/>
      <c r="AC12373" s="24"/>
      <c r="AI12373" s="24"/>
      <c r="AL12373" s="24"/>
      <c r="AO12373" s="24"/>
      <c r="AR12373" s="24"/>
      <c r="AU12373" s="24"/>
    </row>
    <row r="12374">
      <c r="J12374" s="18"/>
      <c r="N12374" s="24"/>
      <c r="Q12374" s="24"/>
      <c r="T12374" s="24"/>
      <c r="W12374" s="24"/>
      <c r="Z12374" s="24"/>
      <c r="AC12374" s="24"/>
      <c r="AI12374" s="24"/>
      <c r="AL12374" s="24"/>
      <c r="AO12374" s="24"/>
      <c r="AR12374" s="24"/>
      <c r="AU12374" s="24"/>
    </row>
    <row r="12375">
      <c r="J12375" s="18"/>
      <c r="N12375" s="24"/>
      <c r="Q12375" s="24"/>
      <c r="T12375" s="24"/>
      <c r="W12375" s="24"/>
      <c r="Z12375" s="24"/>
      <c r="AC12375" s="24"/>
      <c r="AI12375" s="24"/>
      <c r="AL12375" s="24"/>
      <c r="AO12375" s="24"/>
      <c r="AR12375" s="24"/>
      <c r="AU12375" s="24"/>
    </row>
    <row r="12376">
      <c r="J12376" s="18"/>
      <c r="N12376" s="24"/>
      <c r="Q12376" s="24"/>
      <c r="T12376" s="24"/>
      <c r="W12376" s="24"/>
      <c r="Z12376" s="24"/>
      <c r="AC12376" s="24"/>
      <c r="AI12376" s="24"/>
      <c r="AL12376" s="24"/>
      <c r="AO12376" s="24"/>
      <c r="AR12376" s="24"/>
      <c r="AU12376" s="24"/>
    </row>
    <row r="12377">
      <c r="J12377" s="18"/>
      <c r="N12377" s="24"/>
      <c r="Q12377" s="24"/>
      <c r="T12377" s="24"/>
      <c r="W12377" s="24"/>
      <c r="Z12377" s="24"/>
      <c r="AC12377" s="24"/>
      <c r="AI12377" s="24"/>
      <c r="AL12377" s="24"/>
      <c r="AO12377" s="24"/>
      <c r="AR12377" s="24"/>
      <c r="AU12377" s="24"/>
    </row>
    <row r="12378">
      <c r="J12378" s="18"/>
      <c r="N12378" s="24"/>
      <c r="Q12378" s="24"/>
      <c r="T12378" s="24"/>
      <c r="W12378" s="24"/>
      <c r="Z12378" s="24"/>
      <c r="AC12378" s="24"/>
      <c r="AI12378" s="24"/>
      <c r="AL12378" s="24"/>
      <c r="AO12378" s="24"/>
      <c r="AR12378" s="24"/>
      <c r="AU12378" s="24"/>
    </row>
    <row r="12379">
      <c r="J12379" s="18"/>
      <c r="N12379" s="24"/>
      <c r="Q12379" s="24"/>
      <c r="T12379" s="24"/>
      <c r="W12379" s="24"/>
      <c r="Z12379" s="24"/>
      <c r="AC12379" s="24"/>
      <c r="AI12379" s="24"/>
      <c r="AL12379" s="24"/>
      <c r="AO12379" s="24"/>
      <c r="AR12379" s="24"/>
      <c r="AU12379" s="24"/>
    </row>
    <row r="12380">
      <c r="J12380" s="18"/>
      <c r="N12380" s="24"/>
      <c r="Q12380" s="24"/>
      <c r="T12380" s="24"/>
      <c r="W12380" s="24"/>
      <c r="Z12380" s="24"/>
      <c r="AC12380" s="24"/>
      <c r="AI12380" s="24"/>
      <c r="AL12380" s="24"/>
      <c r="AO12380" s="24"/>
      <c r="AR12380" s="24"/>
      <c r="AU12380" s="24"/>
    </row>
    <row r="12381">
      <c r="J12381" s="18"/>
      <c r="N12381" s="24"/>
      <c r="Q12381" s="24"/>
      <c r="T12381" s="24"/>
      <c r="W12381" s="24"/>
      <c r="Z12381" s="24"/>
      <c r="AC12381" s="24"/>
      <c r="AI12381" s="24"/>
      <c r="AL12381" s="24"/>
      <c r="AO12381" s="24"/>
      <c r="AR12381" s="24"/>
      <c r="AU12381" s="24"/>
    </row>
    <row r="12382">
      <c r="J12382" s="18"/>
      <c r="N12382" s="24"/>
      <c r="Q12382" s="24"/>
      <c r="T12382" s="24"/>
      <c r="W12382" s="24"/>
      <c r="Z12382" s="24"/>
      <c r="AC12382" s="24"/>
      <c r="AI12382" s="24"/>
      <c r="AL12382" s="24"/>
      <c r="AO12382" s="24"/>
      <c r="AR12382" s="24"/>
      <c r="AU12382" s="24"/>
    </row>
    <row r="12383">
      <c r="J12383" s="18"/>
      <c r="N12383" s="24"/>
      <c r="Q12383" s="24"/>
      <c r="T12383" s="24"/>
      <c r="W12383" s="24"/>
      <c r="Z12383" s="24"/>
      <c r="AC12383" s="24"/>
      <c r="AI12383" s="24"/>
      <c r="AL12383" s="24"/>
      <c r="AO12383" s="24"/>
      <c r="AR12383" s="24"/>
      <c r="AU12383" s="24"/>
    </row>
    <row r="12384">
      <c r="J12384" s="18"/>
      <c r="N12384" s="24"/>
      <c r="Q12384" s="24"/>
      <c r="T12384" s="24"/>
      <c r="W12384" s="24"/>
      <c r="Z12384" s="24"/>
      <c r="AC12384" s="24"/>
      <c r="AI12384" s="24"/>
      <c r="AL12384" s="24"/>
      <c r="AO12384" s="24"/>
      <c r="AR12384" s="24"/>
      <c r="AU12384" s="24"/>
    </row>
    <row r="12385">
      <c r="J12385" s="18"/>
      <c r="N12385" s="24"/>
      <c r="Q12385" s="24"/>
      <c r="T12385" s="24"/>
      <c r="W12385" s="24"/>
      <c r="Z12385" s="24"/>
      <c r="AC12385" s="24"/>
      <c r="AI12385" s="24"/>
      <c r="AL12385" s="24"/>
      <c r="AO12385" s="24"/>
      <c r="AR12385" s="24"/>
      <c r="AU12385" s="24"/>
    </row>
    <row r="12386">
      <c r="J12386" s="18"/>
      <c r="N12386" s="24"/>
      <c r="Q12386" s="24"/>
      <c r="T12386" s="24"/>
      <c r="W12386" s="24"/>
      <c r="Z12386" s="24"/>
      <c r="AC12386" s="24"/>
      <c r="AI12386" s="24"/>
      <c r="AL12386" s="24"/>
      <c r="AO12386" s="24"/>
      <c r="AR12386" s="24"/>
      <c r="AU12386" s="24"/>
    </row>
    <row r="12387">
      <c r="J12387" s="18"/>
      <c r="N12387" s="24"/>
      <c r="Q12387" s="24"/>
      <c r="T12387" s="24"/>
      <c r="W12387" s="24"/>
      <c r="Z12387" s="24"/>
      <c r="AC12387" s="24"/>
      <c r="AI12387" s="24"/>
      <c r="AL12387" s="24"/>
      <c r="AO12387" s="24"/>
      <c r="AR12387" s="24"/>
      <c r="AU12387" s="24"/>
    </row>
    <row r="12388">
      <c r="J12388" s="18"/>
      <c r="N12388" s="24"/>
      <c r="Q12388" s="24"/>
      <c r="T12388" s="24"/>
      <c r="W12388" s="24"/>
      <c r="Z12388" s="24"/>
      <c r="AC12388" s="24"/>
      <c r="AI12388" s="24"/>
      <c r="AL12388" s="24"/>
      <c r="AO12388" s="24"/>
      <c r="AR12388" s="24"/>
      <c r="AU12388" s="24"/>
    </row>
    <row r="12389">
      <c r="J12389" s="18"/>
      <c r="N12389" s="24"/>
      <c r="Q12389" s="24"/>
      <c r="T12389" s="24"/>
      <c r="W12389" s="24"/>
      <c r="Z12389" s="24"/>
      <c r="AC12389" s="24"/>
      <c r="AI12389" s="24"/>
      <c r="AL12389" s="24"/>
      <c r="AO12389" s="24"/>
      <c r="AR12389" s="24"/>
      <c r="AU12389" s="24"/>
    </row>
    <row r="12390">
      <c r="J12390" s="18"/>
      <c r="N12390" s="24"/>
      <c r="Q12390" s="24"/>
      <c r="T12390" s="24"/>
      <c r="W12390" s="24"/>
      <c r="Z12390" s="24"/>
      <c r="AC12390" s="24"/>
      <c r="AI12390" s="24"/>
      <c r="AL12390" s="24"/>
      <c r="AO12390" s="24"/>
      <c r="AR12390" s="24"/>
      <c r="AU12390" s="24"/>
    </row>
    <row r="12391">
      <c r="J12391" s="18"/>
      <c r="N12391" s="24"/>
      <c r="Q12391" s="24"/>
      <c r="T12391" s="24"/>
      <c r="W12391" s="24"/>
      <c r="Z12391" s="24"/>
      <c r="AC12391" s="24"/>
      <c r="AI12391" s="24"/>
      <c r="AL12391" s="24"/>
      <c r="AO12391" s="24"/>
      <c r="AR12391" s="24"/>
      <c r="AU12391" s="24"/>
    </row>
    <row r="12392">
      <c r="J12392" s="18"/>
      <c r="N12392" s="24"/>
      <c r="Q12392" s="24"/>
      <c r="T12392" s="24"/>
      <c r="W12392" s="24"/>
      <c r="Z12392" s="24"/>
      <c r="AC12392" s="24"/>
      <c r="AI12392" s="24"/>
      <c r="AL12392" s="24"/>
      <c r="AO12392" s="24"/>
      <c r="AR12392" s="24"/>
      <c r="AU12392" s="24"/>
    </row>
    <row r="12393">
      <c r="J12393" s="18"/>
      <c r="N12393" s="24"/>
      <c r="Q12393" s="24"/>
      <c r="T12393" s="24"/>
      <c r="W12393" s="24"/>
      <c r="Z12393" s="24"/>
      <c r="AC12393" s="24"/>
      <c r="AI12393" s="24"/>
      <c r="AL12393" s="24"/>
      <c r="AO12393" s="24"/>
      <c r="AR12393" s="24"/>
      <c r="AU12393" s="24"/>
    </row>
    <row r="12394">
      <c r="J12394" s="18"/>
      <c r="N12394" s="24"/>
      <c r="Q12394" s="24"/>
      <c r="T12394" s="24"/>
      <c r="W12394" s="24"/>
      <c r="Z12394" s="24"/>
      <c r="AC12394" s="24"/>
      <c r="AI12394" s="24"/>
      <c r="AL12394" s="24"/>
      <c r="AO12394" s="24"/>
      <c r="AR12394" s="24"/>
      <c r="AU12394" s="24"/>
    </row>
    <row r="12395">
      <c r="J12395" s="18"/>
      <c r="N12395" s="24"/>
      <c r="Q12395" s="24"/>
      <c r="T12395" s="24"/>
      <c r="W12395" s="24"/>
      <c r="Z12395" s="24"/>
      <c r="AC12395" s="24"/>
      <c r="AI12395" s="24"/>
      <c r="AL12395" s="24"/>
      <c r="AO12395" s="24"/>
      <c r="AR12395" s="24"/>
      <c r="AU12395" s="24"/>
    </row>
    <row r="12396">
      <c r="J12396" s="18"/>
      <c r="N12396" s="24"/>
      <c r="Q12396" s="24"/>
      <c r="T12396" s="24"/>
      <c r="W12396" s="24"/>
      <c r="Z12396" s="24"/>
      <c r="AC12396" s="24"/>
      <c r="AI12396" s="24"/>
      <c r="AL12396" s="24"/>
      <c r="AO12396" s="24"/>
      <c r="AR12396" s="24"/>
      <c r="AU12396" s="24"/>
    </row>
    <row r="12397">
      <c r="J12397" s="18"/>
      <c r="N12397" s="24"/>
      <c r="Q12397" s="24"/>
      <c r="T12397" s="24"/>
      <c r="W12397" s="24"/>
      <c r="Z12397" s="24"/>
      <c r="AC12397" s="24"/>
      <c r="AI12397" s="24"/>
      <c r="AL12397" s="24"/>
      <c r="AO12397" s="24"/>
      <c r="AR12397" s="24"/>
      <c r="AU12397" s="24"/>
    </row>
    <row r="12398">
      <c r="J12398" s="18"/>
      <c r="N12398" s="24"/>
      <c r="Q12398" s="24"/>
      <c r="T12398" s="24"/>
      <c r="W12398" s="24"/>
      <c r="Z12398" s="24"/>
      <c r="AC12398" s="24"/>
      <c r="AI12398" s="24"/>
      <c r="AL12398" s="24"/>
      <c r="AO12398" s="24"/>
      <c r="AR12398" s="24"/>
      <c r="AU12398" s="24"/>
    </row>
    <row r="12399">
      <c r="J12399" s="18"/>
      <c r="N12399" s="24"/>
      <c r="Q12399" s="24"/>
      <c r="T12399" s="24"/>
      <c r="W12399" s="24"/>
      <c r="Z12399" s="24"/>
      <c r="AC12399" s="24"/>
      <c r="AI12399" s="24"/>
      <c r="AL12399" s="24"/>
      <c r="AO12399" s="24"/>
      <c r="AR12399" s="24"/>
      <c r="AU12399" s="24"/>
    </row>
    <row r="12400">
      <c r="J12400" s="18"/>
      <c r="N12400" s="24"/>
      <c r="Q12400" s="24"/>
      <c r="T12400" s="24"/>
      <c r="W12400" s="24"/>
      <c r="Z12400" s="24"/>
      <c r="AC12400" s="24"/>
      <c r="AI12400" s="24"/>
      <c r="AL12400" s="24"/>
      <c r="AO12400" s="24"/>
      <c r="AR12400" s="24"/>
      <c r="AU12400" s="24"/>
    </row>
    <row r="12401">
      <c r="J12401" s="18"/>
      <c r="N12401" s="24"/>
      <c r="Q12401" s="24"/>
      <c r="T12401" s="24"/>
      <c r="W12401" s="24"/>
      <c r="Z12401" s="24"/>
      <c r="AC12401" s="24"/>
      <c r="AI12401" s="24"/>
      <c r="AL12401" s="24"/>
      <c r="AO12401" s="24"/>
      <c r="AR12401" s="24"/>
      <c r="AU12401" s="24"/>
    </row>
    <row r="12402">
      <c r="J12402" s="18"/>
      <c r="N12402" s="24"/>
      <c r="Q12402" s="24"/>
      <c r="T12402" s="24"/>
      <c r="W12402" s="24"/>
      <c r="Z12402" s="24"/>
      <c r="AC12402" s="24"/>
      <c r="AI12402" s="24"/>
      <c r="AL12402" s="24"/>
      <c r="AO12402" s="24"/>
      <c r="AR12402" s="24"/>
      <c r="AU12402" s="24"/>
    </row>
    <row r="12403">
      <c r="J12403" s="18"/>
      <c r="N12403" s="24"/>
      <c r="Q12403" s="24"/>
      <c r="T12403" s="24"/>
      <c r="W12403" s="24"/>
      <c r="Z12403" s="24"/>
      <c r="AC12403" s="24"/>
      <c r="AI12403" s="24"/>
      <c r="AL12403" s="24"/>
      <c r="AO12403" s="24"/>
      <c r="AR12403" s="24"/>
      <c r="AU12403" s="24"/>
    </row>
    <row r="12404">
      <c r="J12404" s="18"/>
      <c r="N12404" s="24"/>
      <c r="Q12404" s="24"/>
      <c r="T12404" s="24"/>
      <c r="W12404" s="24"/>
      <c r="Z12404" s="24"/>
      <c r="AC12404" s="24"/>
      <c r="AI12404" s="24"/>
      <c r="AL12404" s="24"/>
      <c r="AO12404" s="24"/>
      <c r="AR12404" s="24"/>
      <c r="AU12404" s="24"/>
    </row>
    <row r="12405">
      <c r="J12405" s="18"/>
      <c r="N12405" s="24"/>
      <c r="Q12405" s="24"/>
      <c r="T12405" s="24"/>
      <c r="W12405" s="24"/>
      <c r="Z12405" s="24"/>
      <c r="AC12405" s="24"/>
      <c r="AI12405" s="24"/>
      <c r="AL12405" s="24"/>
      <c r="AO12405" s="24"/>
      <c r="AR12405" s="24"/>
      <c r="AU12405" s="24"/>
    </row>
    <row r="12406">
      <c r="J12406" s="18"/>
      <c r="N12406" s="24"/>
      <c r="Q12406" s="24"/>
      <c r="T12406" s="24"/>
      <c r="W12406" s="24"/>
      <c r="Z12406" s="24"/>
      <c r="AC12406" s="24"/>
      <c r="AI12406" s="24"/>
      <c r="AL12406" s="24"/>
      <c r="AO12406" s="24"/>
      <c r="AR12406" s="24"/>
      <c r="AU12406" s="24"/>
    </row>
    <row r="12407">
      <c r="J12407" s="18"/>
      <c r="N12407" s="24"/>
      <c r="Q12407" s="24"/>
      <c r="T12407" s="24"/>
      <c r="W12407" s="24"/>
      <c r="Z12407" s="24"/>
      <c r="AC12407" s="24"/>
      <c r="AI12407" s="24"/>
      <c r="AL12407" s="24"/>
      <c r="AO12407" s="24"/>
      <c r="AR12407" s="24"/>
      <c r="AU12407" s="24"/>
    </row>
    <row r="12408">
      <c r="J12408" s="18"/>
      <c r="N12408" s="24"/>
      <c r="Q12408" s="24"/>
      <c r="T12408" s="24"/>
      <c r="W12408" s="24"/>
      <c r="Z12408" s="24"/>
      <c r="AC12408" s="24"/>
      <c r="AI12408" s="24"/>
      <c r="AL12408" s="24"/>
      <c r="AO12408" s="24"/>
      <c r="AR12408" s="24"/>
      <c r="AU12408" s="24"/>
    </row>
    <row r="12409">
      <c r="J12409" s="18"/>
      <c r="N12409" s="24"/>
      <c r="Q12409" s="24"/>
      <c r="T12409" s="24"/>
      <c r="W12409" s="24"/>
      <c r="Z12409" s="24"/>
      <c r="AC12409" s="24"/>
      <c r="AI12409" s="24"/>
      <c r="AL12409" s="24"/>
      <c r="AO12409" s="24"/>
      <c r="AR12409" s="24"/>
      <c r="AU12409" s="24"/>
    </row>
    <row r="12410">
      <c r="J12410" s="18"/>
      <c r="N12410" s="24"/>
      <c r="Q12410" s="24"/>
      <c r="T12410" s="24"/>
      <c r="W12410" s="24"/>
      <c r="Z12410" s="24"/>
      <c r="AC12410" s="24"/>
      <c r="AI12410" s="24"/>
      <c r="AL12410" s="24"/>
      <c r="AO12410" s="24"/>
      <c r="AR12410" s="24"/>
      <c r="AU12410" s="24"/>
    </row>
    <row r="12411">
      <c r="J12411" s="18"/>
      <c r="N12411" s="24"/>
      <c r="Q12411" s="24"/>
      <c r="T12411" s="24"/>
      <c r="W12411" s="24"/>
      <c r="Z12411" s="24"/>
      <c r="AC12411" s="24"/>
      <c r="AI12411" s="24"/>
      <c r="AL12411" s="24"/>
      <c r="AO12411" s="24"/>
      <c r="AR12411" s="24"/>
      <c r="AU12411" s="24"/>
    </row>
    <row r="12412">
      <c r="J12412" s="18"/>
      <c r="N12412" s="24"/>
      <c r="Q12412" s="24"/>
      <c r="T12412" s="24"/>
      <c r="W12412" s="24"/>
      <c r="Z12412" s="24"/>
      <c r="AC12412" s="24"/>
      <c r="AI12412" s="24"/>
      <c r="AL12412" s="24"/>
      <c r="AO12412" s="24"/>
      <c r="AR12412" s="24"/>
      <c r="AU12412" s="24"/>
    </row>
    <row r="12413">
      <c r="J12413" s="18"/>
      <c r="N12413" s="24"/>
      <c r="Q12413" s="24"/>
      <c r="T12413" s="24"/>
      <c r="W12413" s="24"/>
      <c r="Z12413" s="24"/>
      <c r="AC12413" s="24"/>
      <c r="AI12413" s="24"/>
      <c r="AL12413" s="24"/>
      <c r="AO12413" s="24"/>
      <c r="AR12413" s="24"/>
      <c r="AU12413" s="24"/>
    </row>
    <row r="12414">
      <c r="J12414" s="18"/>
      <c r="N12414" s="24"/>
      <c r="Q12414" s="24"/>
      <c r="T12414" s="24"/>
      <c r="W12414" s="24"/>
      <c r="Z12414" s="24"/>
      <c r="AC12414" s="24"/>
      <c r="AI12414" s="24"/>
      <c r="AL12414" s="24"/>
      <c r="AO12414" s="24"/>
      <c r="AR12414" s="24"/>
      <c r="AU12414" s="24"/>
    </row>
    <row r="12415">
      <c r="J12415" s="18"/>
      <c r="N12415" s="24"/>
      <c r="Q12415" s="24"/>
      <c r="T12415" s="24"/>
      <c r="W12415" s="24"/>
      <c r="Z12415" s="24"/>
      <c r="AC12415" s="24"/>
      <c r="AI12415" s="24"/>
      <c r="AL12415" s="24"/>
      <c r="AO12415" s="24"/>
      <c r="AR12415" s="24"/>
      <c r="AU12415" s="24"/>
    </row>
    <row r="12416">
      <c r="J12416" s="18"/>
      <c r="N12416" s="24"/>
      <c r="Q12416" s="24"/>
      <c r="T12416" s="24"/>
      <c r="W12416" s="24"/>
      <c r="Z12416" s="24"/>
      <c r="AC12416" s="24"/>
      <c r="AI12416" s="24"/>
      <c r="AL12416" s="24"/>
      <c r="AO12416" s="24"/>
      <c r="AR12416" s="24"/>
      <c r="AU12416" s="24"/>
    </row>
    <row r="12417">
      <c r="J12417" s="18"/>
      <c r="N12417" s="24"/>
      <c r="Q12417" s="24"/>
      <c r="T12417" s="24"/>
      <c r="W12417" s="24"/>
      <c r="Z12417" s="24"/>
      <c r="AC12417" s="24"/>
      <c r="AI12417" s="24"/>
      <c r="AL12417" s="24"/>
      <c r="AO12417" s="24"/>
      <c r="AR12417" s="24"/>
      <c r="AU12417" s="24"/>
    </row>
    <row r="12418">
      <c r="J12418" s="18"/>
      <c r="N12418" s="24"/>
      <c r="Q12418" s="24"/>
      <c r="T12418" s="24"/>
      <c r="W12418" s="24"/>
      <c r="Z12418" s="24"/>
      <c r="AC12418" s="24"/>
      <c r="AI12418" s="24"/>
      <c r="AL12418" s="24"/>
      <c r="AO12418" s="24"/>
      <c r="AR12418" s="24"/>
      <c r="AU12418" s="24"/>
    </row>
    <row r="12419">
      <c r="J12419" s="18"/>
      <c r="N12419" s="24"/>
      <c r="Q12419" s="24"/>
      <c r="T12419" s="24"/>
      <c r="W12419" s="24"/>
      <c r="Z12419" s="24"/>
      <c r="AC12419" s="24"/>
      <c r="AI12419" s="24"/>
      <c r="AL12419" s="24"/>
      <c r="AO12419" s="24"/>
      <c r="AR12419" s="24"/>
      <c r="AU12419" s="24"/>
    </row>
    <row r="12420">
      <c r="J12420" s="18"/>
      <c r="N12420" s="24"/>
      <c r="Q12420" s="24"/>
      <c r="T12420" s="24"/>
      <c r="W12420" s="24"/>
      <c r="Z12420" s="24"/>
      <c r="AC12420" s="24"/>
      <c r="AI12420" s="24"/>
      <c r="AL12420" s="24"/>
      <c r="AO12420" s="24"/>
      <c r="AR12420" s="24"/>
      <c r="AU12420" s="24"/>
    </row>
    <row r="12421">
      <c r="J12421" s="18"/>
      <c r="N12421" s="24"/>
      <c r="Q12421" s="24"/>
      <c r="T12421" s="24"/>
      <c r="W12421" s="24"/>
      <c r="Z12421" s="24"/>
      <c r="AC12421" s="24"/>
      <c r="AI12421" s="24"/>
      <c r="AL12421" s="24"/>
      <c r="AO12421" s="24"/>
      <c r="AR12421" s="24"/>
      <c r="AU12421" s="24"/>
    </row>
    <row r="12422">
      <c r="J12422" s="18"/>
      <c r="N12422" s="24"/>
      <c r="Q12422" s="24"/>
      <c r="T12422" s="24"/>
      <c r="W12422" s="24"/>
      <c r="Z12422" s="24"/>
      <c r="AC12422" s="24"/>
      <c r="AI12422" s="24"/>
      <c r="AL12422" s="24"/>
      <c r="AO12422" s="24"/>
      <c r="AR12422" s="24"/>
      <c r="AU12422" s="24"/>
    </row>
    <row r="12423">
      <c r="J12423" s="18"/>
      <c r="N12423" s="24"/>
      <c r="Q12423" s="24"/>
      <c r="T12423" s="24"/>
      <c r="W12423" s="24"/>
      <c r="Z12423" s="24"/>
      <c r="AC12423" s="24"/>
      <c r="AI12423" s="24"/>
      <c r="AL12423" s="24"/>
      <c r="AO12423" s="24"/>
      <c r="AR12423" s="24"/>
      <c r="AU12423" s="24"/>
    </row>
    <row r="12424">
      <c r="J12424" s="18"/>
      <c r="N12424" s="24"/>
      <c r="Q12424" s="24"/>
      <c r="T12424" s="24"/>
      <c r="W12424" s="24"/>
      <c r="Z12424" s="24"/>
      <c r="AC12424" s="24"/>
      <c r="AI12424" s="24"/>
      <c r="AL12424" s="24"/>
      <c r="AO12424" s="24"/>
      <c r="AR12424" s="24"/>
      <c r="AU12424" s="24"/>
    </row>
    <row r="12425">
      <c r="J12425" s="18"/>
      <c r="N12425" s="24"/>
      <c r="Q12425" s="24"/>
      <c r="T12425" s="24"/>
      <c r="W12425" s="24"/>
      <c r="Z12425" s="24"/>
      <c r="AC12425" s="24"/>
      <c r="AI12425" s="24"/>
      <c r="AL12425" s="24"/>
      <c r="AO12425" s="24"/>
      <c r="AR12425" s="24"/>
      <c r="AU12425" s="24"/>
    </row>
    <row r="12426">
      <c r="J12426" s="18"/>
      <c r="N12426" s="24"/>
      <c r="Q12426" s="24"/>
      <c r="T12426" s="24"/>
      <c r="W12426" s="24"/>
      <c r="Z12426" s="24"/>
      <c r="AC12426" s="24"/>
      <c r="AI12426" s="24"/>
      <c r="AL12426" s="24"/>
      <c r="AO12426" s="24"/>
      <c r="AR12426" s="24"/>
      <c r="AU12426" s="24"/>
    </row>
    <row r="12427">
      <c r="J12427" s="18"/>
      <c r="N12427" s="24"/>
      <c r="Q12427" s="24"/>
      <c r="T12427" s="24"/>
      <c r="W12427" s="24"/>
      <c r="Z12427" s="24"/>
      <c r="AC12427" s="24"/>
      <c r="AI12427" s="24"/>
      <c r="AL12427" s="24"/>
      <c r="AO12427" s="24"/>
      <c r="AR12427" s="24"/>
      <c r="AU12427" s="24"/>
    </row>
    <row r="12428">
      <c r="J12428" s="18"/>
      <c r="N12428" s="24"/>
      <c r="Q12428" s="24"/>
      <c r="T12428" s="24"/>
      <c r="W12428" s="24"/>
      <c r="Z12428" s="24"/>
      <c r="AC12428" s="24"/>
      <c r="AI12428" s="24"/>
      <c r="AL12428" s="24"/>
      <c r="AO12428" s="24"/>
      <c r="AR12428" s="24"/>
      <c r="AU12428" s="24"/>
    </row>
    <row r="12429">
      <c r="J12429" s="18"/>
      <c r="N12429" s="24"/>
      <c r="Q12429" s="24"/>
      <c r="T12429" s="24"/>
      <c r="W12429" s="24"/>
      <c r="Z12429" s="24"/>
      <c r="AC12429" s="24"/>
      <c r="AI12429" s="24"/>
      <c r="AL12429" s="24"/>
      <c r="AO12429" s="24"/>
      <c r="AR12429" s="24"/>
      <c r="AU12429" s="24"/>
    </row>
    <row r="12430">
      <c r="J12430" s="18"/>
      <c r="N12430" s="24"/>
      <c r="Q12430" s="24"/>
      <c r="T12430" s="24"/>
      <c r="W12430" s="24"/>
      <c r="Z12430" s="24"/>
      <c r="AC12430" s="24"/>
      <c r="AI12430" s="24"/>
      <c r="AL12430" s="24"/>
      <c r="AO12430" s="24"/>
      <c r="AR12430" s="24"/>
      <c r="AU12430" s="24"/>
    </row>
    <row r="12431">
      <c r="J12431" s="18"/>
      <c r="N12431" s="24"/>
      <c r="Q12431" s="24"/>
      <c r="T12431" s="24"/>
      <c r="W12431" s="24"/>
      <c r="Z12431" s="24"/>
      <c r="AC12431" s="24"/>
      <c r="AI12431" s="24"/>
      <c r="AL12431" s="24"/>
      <c r="AO12431" s="24"/>
      <c r="AR12431" s="24"/>
      <c r="AU12431" s="24"/>
    </row>
    <row r="12432">
      <c r="J12432" s="18"/>
      <c r="N12432" s="24"/>
      <c r="Q12432" s="24"/>
      <c r="T12432" s="24"/>
      <c r="W12432" s="24"/>
      <c r="Z12432" s="24"/>
      <c r="AC12432" s="24"/>
      <c r="AI12432" s="24"/>
      <c r="AL12432" s="24"/>
      <c r="AO12432" s="24"/>
      <c r="AR12432" s="24"/>
      <c r="AU12432" s="24"/>
    </row>
    <row r="12433">
      <c r="J12433" s="18"/>
      <c r="N12433" s="24"/>
      <c r="Q12433" s="24"/>
      <c r="T12433" s="24"/>
      <c r="W12433" s="24"/>
      <c r="Z12433" s="24"/>
      <c r="AC12433" s="24"/>
      <c r="AI12433" s="24"/>
      <c r="AL12433" s="24"/>
      <c r="AO12433" s="24"/>
      <c r="AR12433" s="24"/>
      <c r="AU12433" s="24"/>
    </row>
    <row r="12434">
      <c r="J12434" s="18"/>
      <c r="N12434" s="24"/>
      <c r="Q12434" s="24"/>
      <c r="T12434" s="24"/>
      <c r="W12434" s="24"/>
      <c r="Z12434" s="24"/>
      <c r="AC12434" s="24"/>
      <c r="AI12434" s="24"/>
      <c r="AL12434" s="24"/>
      <c r="AO12434" s="24"/>
      <c r="AR12434" s="24"/>
      <c r="AU12434" s="24"/>
    </row>
    <row r="12435">
      <c r="J12435" s="18"/>
      <c r="N12435" s="24"/>
      <c r="Q12435" s="24"/>
      <c r="T12435" s="24"/>
      <c r="W12435" s="24"/>
      <c r="Z12435" s="24"/>
      <c r="AC12435" s="24"/>
      <c r="AI12435" s="24"/>
      <c r="AL12435" s="24"/>
      <c r="AO12435" s="24"/>
      <c r="AR12435" s="24"/>
      <c r="AU12435" s="24"/>
    </row>
    <row r="12436">
      <c r="J12436" s="18"/>
      <c r="N12436" s="24"/>
      <c r="Q12436" s="24"/>
      <c r="T12436" s="24"/>
      <c r="W12436" s="24"/>
      <c r="Z12436" s="24"/>
      <c r="AC12436" s="24"/>
      <c r="AI12436" s="24"/>
      <c r="AL12436" s="24"/>
      <c r="AO12436" s="24"/>
      <c r="AR12436" s="24"/>
      <c r="AU12436" s="24"/>
    </row>
    <row r="12437">
      <c r="J12437" s="18"/>
      <c r="N12437" s="24"/>
      <c r="Q12437" s="24"/>
      <c r="T12437" s="24"/>
      <c r="W12437" s="24"/>
      <c r="Z12437" s="24"/>
      <c r="AC12437" s="24"/>
      <c r="AI12437" s="24"/>
      <c r="AL12437" s="24"/>
      <c r="AO12437" s="24"/>
      <c r="AR12437" s="24"/>
      <c r="AU12437" s="24"/>
    </row>
    <row r="12438">
      <c r="J12438" s="18"/>
      <c r="N12438" s="24"/>
      <c r="Q12438" s="24"/>
      <c r="T12438" s="24"/>
      <c r="W12438" s="24"/>
      <c r="Z12438" s="24"/>
      <c r="AC12438" s="24"/>
      <c r="AI12438" s="24"/>
      <c r="AL12438" s="24"/>
      <c r="AO12438" s="24"/>
      <c r="AR12438" s="24"/>
      <c r="AU12438" s="24"/>
    </row>
    <row r="12439">
      <c r="J12439" s="18"/>
      <c r="N12439" s="24"/>
      <c r="Q12439" s="24"/>
      <c r="T12439" s="24"/>
      <c r="W12439" s="24"/>
      <c r="Z12439" s="24"/>
      <c r="AC12439" s="24"/>
      <c r="AI12439" s="24"/>
      <c r="AL12439" s="24"/>
      <c r="AO12439" s="24"/>
      <c r="AR12439" s="24"/>
      <c r="AU12439" s="24"/>
    </row>
    <row r="12440">
      <c r="J12440" s="18"/>
      <c r="N12440" s="24"/>
      <c r="Q12440" s="24"/>
      <c r="T12440" s="24"/>
      <c r="W12440" s="24"/>
      <c r="Z12440" s="24"/>
      <c r="AC12440" s="24"/>
      <c r="AI12440" s="24"/>
      <c r="AL12440" s="24"/>
      <c r="AO12440" s="24"/>
      <c r="AR12440" s="24"/>
      <c r="AU12440" s="24"/>
    </row>
    <row r="12441">
      <c r="J12441" s="18"/>
      <c r="N12441" s="24"/>
      <c r="Q12441" s="24"/>
      <c r="T12441" s="24"/>
      <c r="W12441" s="24"/>
      <c r="Z12441" s="24"/>
      <c r="AC12441" s="24"/>
      <c r="AI12441" s="24"/>
      <c r="AL12441" s="24"/>
      <c r="AO12441" s="24"/>
      <c r="AR12441" s="24"/>
      <c r="AU12441" s="24"/>
    </row>
    <row r="12442">
      <c r="J12442" s="18"/>
      <c r="N12442" s="24"/>
      <c r="Q12442" s="24"/>
      <c r="T12442" s="24"/>
      <c r="W12442" s="24"/>
      <c r="Z12442" s="24"/>
      <c r="AC12442" s="24"/>
      <c r="AI12442" s="24"/>
      <c r="AL12442" s="24"/>
      <c r="AO12442" s="24"/>
      <c r="AR12442" s="24"/>
      <c r="AU12442" s="24"/>
    </row>
    <row r="12443">
      <c r="J12443" s="18"/>
      <c r="N12443" s="24"/>
      <c r="Q12443" s="24"/>
      <c r="T12443" s="24"/>
      <c r="W12443" s="24"/>
      <c r="Z12443" s="24"/>
      <c r="AC12443" s="24"/>
      <c r="AI12443" s="24"/>
      <c r="AL12443" s="24"/>
      <c r="AO12443" s="24"/>
      <c r="AR12443" s="24"/>
      <c r="AU12443" s="24"/>
    </row>
    <row r="12444">
      <c r="J12444" s="18"/>
      <c r="N12444" s="24"/>
      <c r="Q12444" s="24"/>
      <c r="T12444" s="24"/>
      <c r="W12444" s="24"/>
      <c r="Z12444" s="24"/>
      <c r="AC12444" s="24"/>
      <c r="AI12444" s="24"/>
      <c r="AL12444" s="24"/>
      <c r="AO12444" s="24"/>
      <c r="AR12444" s="24"/>
      <c r="AU12444" s="24"/>
    </row>
    <row r="12445">
      <c r="J12445" s="18"/>
      <c r="N12445" s="24"/>
      <c r="Q12445" s="24"/>
      <c r="T12445" s="24"/>
      <c r="W12445" s="24"/>
      <c r="Z12445" s="24"/>
      <c r="AC12445" s="24"/>
      <c r="AI12445" s="24"/>
      <c r="AL12445" s="24"/>
      <c r="AO12445" s="24"/>
      <c r="AR12445" s="24"/>
      <c r="AU12445" s="24"/>
    </row>
    <row r="12446">
      <c r="J12446" s="18"/>
      <c r="N12446" s="24"/>
      <c r="Q12446" s="24"/>
      <c r="T12446" s="24"/>
      <c r="W12446" s="24"/>
      <c r="Z12446" s="24"/>
      <c r="AC12446" s="24"/>
      <c r="AI12446" s="24"/>
      <c r="AL12446" s="24"/>
      <c r="AO12446" s="24"/>
      <c r="AR12446" s="24"/>
      <c r="AU12446" s="24"/>
    </row>
    <row r="12447">
      <c r="J12447" s="18"/>
      <c r="N12447" s="24"/>
      <c r="Q12447" s="24"/>
      <c r="T12447" s="24"/>
      <c r="W12447" s="24"/>
      <c r="Z12447" s="24"/>
      <c r="AC12447" s="24"/>
      <c r="AI12447" s="24"/>
      <c r="AL12447" s="24"/>
      <c r="AO12447" s="24"/>
      <c r="AR12447" s="24"/>
      <c r="AU12447" s="24"/>
    </row>
    <row r="12448">
      <c r="J12448" s="18"/>
      <c r="N12448" s="24"/>
      <c r="Q12448" s="24"/>
      <c r="T12448" s="24"/>
      <c r="W12448" s="24"/>
      <c r="Z12448" s="24"/>
      <c r="AC12448" s="24"/>
      <c r="AI12448" s="24"/>
      <c r="AL12448" s="24"/>
      <c r="AO12448" s="24"/>
      <c r="AR12448" s="24"/>
      <c r="AU12448" s="24"/>
    </row>
    <row r="12449">
      <c r="J12449" s="18"/>
      <c r="N12449" s="24"/>
      <c r="Q12449" s="24"/>
      <c r="T12449" s="24"/>
      <c r="W12449" s="24"/>
      <c r="Z12449" s="24"/>
      <c r="AC12449" s="24"/>
      <c r="AI12449" s="24"/>
      <c r="AL12449" s="24"/>
      <c r="AO12449" s="24"/>
      <c r="AR12449" s="24"/>
      <c r="AU12449" s="24"/>
    </row>
    <row r="12450">
      <c r="J12450" s="18"/>
      <c r="N12450" s="24"/>
      <c r="Q12450" s="24"/>
      <c r="T12450" s="24"/>
      <c r="W12450" s="24"/>
      <c r="Z12450" s="24"/>
      <c r="AC12450" s="24"/>
      <c r="AI12450" s="24"/>
      <c r="AL12450" s="24"/>
      <c r="AO12450" s="24"/>
      <c r="AR12450" s="24"/>
      <c r="AU12450" s="24"/>
    </row>
    <row r="12451">
      <c r="J12451" s="18"/>
      <c r="N12451" s="24"/>
      <c r="Q12451" s="24"/>
      <c r="T12451" s="24"/>
      <c r="W12451" s="24"/>
      <c r="Z12451" s="24"/>
      <c r="AC12451" s="24"/>
      <c r="AI12451" s="24"/>
      <c r="AL12451" s="24"/>
      <c r="AO12451" s="24"/>
      <c r="AR12451" s="24"/>
      <c r="AU12451" s="24"/>
    </row>
    <row r="12452">
      <c r="J12452" s="18"/>
      <c r="N12452" s="24"/>
      <c r="Q12452" s="24"/>
      <c r="T12452" s="24"/>
      <c r="W12452" s="24"/>
      <c r="Z12452" s="24"/>
      <c r="AC12452" s="24"/>
      <c r="AI12452" s="24"/>
      <c r="AL12452" s="24"/>
      <c r="AO12452" s="24"/>
      <c r="AR12452" s="24"/>
      <c r="AU12452" s="24"/>
    </row>
    <row r="12453">
      <c r="J12453" s="18"/>
      <c r="N12453" s="24"/>
      <c r="Q12453" s="24"/>
      <c r="T12453" s="24"/>
      <c r="W12453" s="24"/>
      <c r="Z12453" s="24"/>
      <c r="AC12453" s="24"/>
      <c r="AI12453" s="24"/>
      <c r="AL12453" s="24"/>
      <c r="AO12453" s="24"/>
      <c r="AR12453" s="24"/>
      <c r="AU12453" s="24"/>
    </row>
    <row r="12454">
      <c r="J12454" s="18"/>
      <c r="N12454" s="24"/>
      <c r="Q12454" s="24"/>
      <c r="T12454" s="24"/>
      <c r="W12454" s="24"/>
      <c r="Z12454" s="24"/>
      <c r="AC12454" s="24"/>
      <c r="AI12454" s="24"/>
      <c r="AL12454" s="24"/>
      <c r="AO12454" s="24"/>
      <c r="AR12454" s="24"/>
      <c r="AU12454" s="24"/>
    </row>
    <row r="12455">
      <c r="J12455" s="18"/>
      <c r="N12455" s="24"/>
      <c r="Q12455" s="24"/>
      <c r="T12455" s="24"/>
      <c r="W12455" s="24"/>
      <c r="Z12455" s="24"/>
      <c r="AC12455" s="24"/>
      <c r="AI12455" s="24"/>
      <c r="AL12455" s="24"/>
      <c r="AO12455" s="24"/>
      <c r="AR12455" s="24"/>
      <c r="AU12455" s="24"/>
    </row>
    <row r="12456">
      <c r="J12456" s="18"/>
      <c r="N12456" s="24"/>
      <c r="Q12456" s="24"/>
      <c r="T12456" s="24"/>
      <c r="W12456" s="24"/>
      <c r="Z12456" s="24"/>
      <c r="AC12456" s="24"/>
      <c r="AI12456" s="24"/>
      <c r="AL12456" s="24"/>
      <c r="AO12456" s="24"/>
      <c r="AR12456" s="24"/>
      <c r="AU12456" s="24"/>
    </row>
    <row r="12457">
      <c r="J12457" s="18"/>
      <c r="N12457" s="24"/>
      <c r="Q12457" s="24"/>
      <c r="T12457" s="24"/>
      <c r="W12457" s="24"/>
      <c r="Z12457" s="24"/>
      <c r="AC12457" s="24"/>
      <c r="AI12457" s="24"/>
      <c r="AL12457" s="24"/>
      <c r="AO12457" s="24"/>
      <c r="AR12457" s="24"/>
      <c r="AU12457" s="24"/>
    </row>
    <row r="12458">
      <c r="J12458" s="18"/>
      <c r="N12458" s="24"/>
      <c r="Q12458" s="24"/>
      <c r="T12458" s="24"/>
      <c r="W12458" s="24"/>
      <c r="Z12458" s="24"/>
      <c r="AC12458" s="24"/>
      <c r="AI12458" s="24"/>
      <c r="AL12458" s="24"/>
      <c r="AO12458" s="24"/>
      <c r="AR12458" s="24"/>
      <c r="AU12458" s="24"/>
    </row>
    <row r="12459">
      <c r="J12459" s="18"/>
      <c r="N12459" s="24"/>
      <c r="Q12459" s="24"/>
      <c r="T12459" s="24"/>
      <c r="W12459" s="24"/>
      <c r="Z12459" s="24"/>
      <c r="AC12459" s="24"/>
      <c r="AI12459" s="24"/>
      <c r="AL12459" s="24"/>
      <c r="AO12459" s="24"/>
      <c r="AR12459" s="24"/>
      <c r="AU12459" s="24"/>
    </row>
    <row r="12460">
      <c r="J12460" s="18"/>
      <c r="N12460" s="24"/>
      <c r="Q12460" s="24"/>
      <c r="T12460" s="24"/>
      <c r="W12460" s="24"/>
      <c r="Z12460" s="24"/>
      <c r="AC12460" s="24"/>
      <c r="AI12460" s="24"/>
      <c r="AL12460" s="24"/>
      <c r="AO12460" s="24"/>
      <c r="AR12460" s="24"/>
      <c r="AU12460" s="24"/>
    </row>
    <row r="12461">
      <c r="J12461" s="18"/>
      <c r="N12461" s="24"/>
      <c r="Q12461" s="24"/>
      <c r="T12461" s="24"/>
      <c r="W12461" s="24"/>
      <c r="Z12461" s="24"/>
      <c r="AC12461" s="24"/>
      <c r="AI12461" s="24"/>
      <c r="AL12461" s="24"/>
      <c r="AO12461" s="24"/>
      <c r="AR12461" s="24"/>
      <c r="AU12461" s="24"/>
    </row>
    <row r="12462">
      <c r="J12462" s="18"/>
      <c r="N12462" s="24"/>
      <c r="Q12462" s="24"/>
      <c r="T12462" s="24"/>
      <c r="W12462" s="24"/>
      <c r="Z12462" s="24"/>
      <c r="AC12462" s="24"/>
      <c r="AI12462" s="24"/>
      <c r="AL12462" s="24"/>
      <c r="AO12462" s="24"/>
      <c r="AR12462" s="24"/>
      <c r="AU12462" s="24"/>
    </row>
    <row r="12463">
      <c r="J12463" s="18"/>
      <c r="N12463" s="24"/>
      <c r="Q12463" s="24"/>
      <c r="T12463" s="24"/>
      <c r="W12463" s="24"/>
      <c r="Z12463" s="24"/>
      <c r="AC12463" s="24"/>
      <c r="AI12463" s="24"/>
      <c r="AL12463" s="24"/>
      <c r="AO12463" s="24"/>
      <c r="AR12463" s="24"/>
      <c r="AU12463" s="24"/>
    </row>
    <row r="12464">
      <c r="J12464" s="18"/>
      <c r="N12464" s="24"/>
      <c r="Q12464" s="24"/>
      <c r="T12464" s="24"/>
      <c r="W12464" s="24"/>
      <c r="Z12464" s="24"/>
      <c r="AC12464" s="24"/>
      <c r="AI12464" s="24"/>
      <c r="AL12464" s="24"/>
      <c r="AO12464" s="24"/>
      <c r="AR12464" s="24"/>
      <c r="AU12464" s="24"/>
    </row>
    <row r="12465">
      <c r="J12465" s="18"/>
      <c r="N12465" s="24"/>
      <c r="Q12465" s="24"/>
      <c r="T12465" s="24"/>
      <c r="W12465" s="24"/>
      <c r="Z12465" s="24"/>
      <c r="AC12465" s="24"/>
      <c r="AI12465" s="24"/>
      <c r="AL12465" s="24"/>
      <c r="AO12465" s="24"/>
      <c r="AR12465" s="24"/>
      <c r="AU12465" s="24"/>
    </row>
    <row r="12466">
      <c r="J12466" s="18"/>
      <c r="N12466" s="24"/>
      <c r="Q12466" s="24"/>
      <c r="T12466" s="24"/>
      <c r="W12466" s="24"/>
      <c r="Z12466" s="24"/>
      <c r="AC12466" s="24"/>
      <c r="AI12466" s="24"/>
      <c r="AL12466" s="24"/>
      <c r="AO12466" s="24"/>
      <c r="AR12466" s="24"/>
      <c r="AU12466" s="24"/>
    </row>
    <row r="12467">
      <c r="J12467" s="18"/>
      <c r="N12467" s="24"/>
      <c r="Q12467" s="24"/>
      <c r="T12467" s="24"/>
      <c r="W12467" s="24"/>
      <c r="Z12467" s="24"/>
      <c r="AC12467" s="24"/>
      <c r="AI12467" s="24"/>
      <c r="AL12467" s="24"/>
      <c r="AO12467" s="24"/>
      <c r="AR12467" s="24"/>
      <c r="AU12467" s="24"/>
    </row>
    <row r="12468">
      <c r="J12468" s="18"/>
      <c r="N12468" s="24"/>
      <c r="Q12468" s="24"/>
      <c r="T12468" s="24"/>
      <c r="W12468" s="24"/>
      <c r="Z12468" s="24"/>
      <c r="AC12468" s="24"/>
      <c r="AI12468" s="24"/>
      <c r="AL12468" s="24"/>
      <c r="AO12468" s="24"/>
      <c r="AR12468" s="24"/>
      <c r="AU12468" s="24"/>
    </row>
    <row r="12469">
      <c r="J12469" s="18"/>
      <c r="N12469" s="24"/>
      <c r="Q12469" s="24"/>
      <c r="T12469" s="24"/>
      <c r="W12469" s="24"/>
      <c r="Z12469" s="24"/>
      <c r="AC12469" s="24"/>
      <c r="AI12469" s="24"/>
      <c r="AL12469" s="24"/>
      <c r="AO12469" s="24"/>
      <c r="AR12469" s="24"/>
      <c r="AU12469" s="24"/>
    </row>
    <row r="12470">
      <c r="J12470" s="18"/>
      <c r="N12470" s="24"/>
      <c r="Q12470" s="24"/>
      <c r="T12470" s="24"/>
      <c r="W12470" s="24"/>
      <c r="Z12470" s="24"/>
      <c r="AC12470" s="24"/>
      <c r="AI12470" s="24"/>
      <c r="AL12470" s="24"/>
      <c r="AO12470" s="24"/>
      <c r="AR12470" s="24"/>
      <c r="AU12470" s="24"/>
    </row>
    <row r="12471">
      <c r="J12471" s="18"/>
      <c r="N12471" s="24"/>
      <c r="Q12471" s="24"/>
      <c r="T12471" s="24"/>
      <c r="W12471" s="24"/>
      <c r="Z12471" s="24"/>
      <c r="AC12471" s="24"/>
      <c r="AI12471" s="24"/>
      <c r="AL12471" s="24"/>
      <c r="AO12471" s="24"/>
      <c r="AR12471" s="24"/>
      <c r="AU12471" s="24"/>
    </row>
    <row r="12472">
      <c r="J12472" s="18"/>
      <c r="N12472" s="24"/>
      <c r="Q12472" s="24"/>
      <c r="T12472" s="24"/>
      <c r="W12472" s="24"/>
      <c r="Z12472" s="24"/>
      <c r="AC12472" s="24"/>
      <c r="AI12472" s="24"/>
      <c r="AL12472" s="24"/>
      <c r="AO12472" s="24"/>
      <c r="AR12472" s="24"/>
      <c r="AU12472" s="24"/>
    </row>
    <row r="12473">
      <c r="J12473" s="18"/>
      <c r="N12473" s="24"/>
      <c r="Q12473" s="24"/>
      <c r="T12473" s="24"/>
      <c r="W12473" s="24"/>
      <c r="Z12473" s="24"/>
      <c r="AC12473" s="24"/>
      <c r="AI12473" s="24"/>
      <c r="AL12473" s="24"/>
      <c r="AO12473" s="24"/>
      <c r="AR12473" s="24"/>
      <c r="AU12473" s="24"/>
    </row>
    <row r="12474">
      <c r="J12474" s="18"/>
      <c r="N12474" s="24"/>
      <c r="Q12474" s="24"/>
      <c r="T12474" s="24"/>
      <c r="W12474" s="24"/>
      <c r="Z12474" s="24"/>
      <c r="AC12474" s="24"/>
      <c r="AI12474" s="24"/>
      <c r="AL12474" s="24"/>
      <c r="AO12474" s="24"/>
      <c r="AR12474" s="24"/>
      <c r="AU12474" s="24"/>
    </row>
    <row r="12475">
      <c r="J12475" s="18"/>
      <c r="N12475" s="24"/>
      <c r="Q12475" s="24"/>
      <c r="T12475" s="24"/>
      <c r="W12475" s="24"/>
      <c r="Z12475" s="24"/>
      <c r="AC12475" s="24"/>
      <c r="AI12475" s="24"/>
      <c r="AL12475" s="24"/>
      <c r="AO12475" s="24"/>
      <c r="AR12475" s="24"/>
      <c r="AU12475" s="24"/>
    </row>
    <row r="12476">
      <c r="J12476" s="18"/>
      <c r="N12476" s="24"/>
      <c r="Q12476" s="24"/>
      <c r="T12476" s="24"/>
      <c r="W12476" s="24"/>
      <c r="Z12476" s="24"/>
      <c r="AC12476" s="24"/>
      <c r="AI12476" s="24"/>
      <c r="AL12476" s="24"/>
      <c r="AO12476" s="24"/>
      <c r="AR12476" s="24"/>
      <c r="AU12476" s="24"/>
    </row>
    <row r="12477">
      <c r="J12477" s="18"/>
      <c r="N12477" s="24"/>
      <c r="Q12477" s="24"/>
      <c r="T12477" s="24"/>
      <c r="W12477" s="24"/>
      <c r="Z12477" s="24"/>
      <c r="AC12477" s="24"/>
      <c r="AI12477" s="24"/>
      <c r="AL12477" s="24"/>
      <c r="AO12477" s="24"/>
      <c r="AR12477" s="24"/>
      <c r="AU12477" s="24"/>
    </row>
    <row r="12478">
      <c r="J12478" s="18"/>
      <c r="N12478" s="24"/>
      <c r="Q12478" s="24"/>
      <c r="T12478" s="24"/>
      <c r="W12478" s="24"/>
      <c r="Z12478" s="24"/>
      <c r="AC12478" s="24"/>
      <c r="AI12478" s="24"/>
      <c r="AL12478" s="24"/>
      <c r="AO12478" s="24"/>
      <c r="AR12478" s="24"/>
      <c r="AU12478" s="24"/>
    </row>
    <row r="12479">
      <c r="J12479" s="18"/>
      <c r="N12479" s="24"/>
      <c r="Q12479" s="24"/>
      <c r="T12479" s="24"/>
      <c r="W12479" s="24"/>
      <c r="Z12479" s="24"/>
      <c r="AC12479" s="24"/>
      <c r="AI12479" s="24"/>
      <c r="AL12479" s="24"/>
      <c r="AO12479" s="24"/>
      <c r="AR12479" s="24"/>
      <c r="AU12479" s="24"/>
    </row>
    <row r="12480">
      <c r="J12480" s="18"/>
      <c r="N12480" s="24"/>
      <c r="Q12480" s="24"/>
      <c r="T12480" s="24"/>
      <c r="W12480" s="24"/>
      <c r="Z12480" s="24"/>
      <c r="AC12480" s="24"/>
      <c r="AI12480" s="24"/>
      <c r="AL12480" s="24"/>
      <c r="AO12480" s="24"/>
      <c r="AR12480" s="24"/>
      <c r="AU12480" s="24"/>
    </row>
    <row r="12481">
      <c r="J12481" s="18"/>
      <c r="N12481" s="24"/>
      <c r="Q12481" s="24"/>
      <c r="T12481" s="24"/>
      <c r="W12481" s="24"/>
      <c r="Z12481" s="24"/>
      <c r="AC12481" s="24"/>
      <c r="AI12481" s="24"/>
      <c r="AL12481" s="24"/>
      <c r="AO12481" s="24"/>
      <c r="AR12481" s="24"/>
      <c r="AU12481" s="24"/>
    </row>
    <row r="12482">
      <c r="J12482" s="18"/>
      <c r="N12482" s="24"/>
      <c r="Q12482" s="24"/>
      <c r="T12482" s="24"/>
      <c r="W12482" s="24"/>
      <c r="Z12482" s="24"/>
      <c r="AC12482" s="24"/>
      <c r="AI12482" s="24"/>
      <c r="AL12482" s="24"/>
      <c r="AO12482" s="24"/>
      <c r="AR12482" s="24"/>
      <c r="AU12482" s="24"/>
    </row>
    <row r="12483">
      <c r="J12483" s="18"/>
      <c r="N12483" s="24"/>
      <c r="Q12483" s="24"/>
      <c r="T12483" s="24"/>
      <c r="W12483" s="24"/>
      <c r="Z12483" s="24"/>
      <c r="AC12483" s="24"/>
      <c r="AI12483" s="24"/>
      <c r="AL12483" s="24"/>
      <c r="AO12483" s="24"/>
      <c r="AR12483" s="24"/>
      <c r="AU12483" s="24"/>
    </row>
    <row r="12484">
      <c r="J12484" s="18"/>
      <c r="N12484" s="24"/>
      <c r="Q12484" s="24"/>
      <c r="T12484" s="24"/>
      <c r="W12484" s="24"/>
      <c r="Z12484" s="24"/>
      <c r="AC12484" s="24"/>
      <c r="AI12484" s="24"/>
      <c r="AL12484" s="24"/>
      <c r="AO12484" s="24"/>
      <c r="AR12484" s="24"/>
      <c r="AU12484" s="24"/>
    </row>
    <row r="12485">
      <c r="J12485" s="18"/>
      <c r="N12485" s="24"/>
      <c r="Q12485" s="24"/>
      <c r="T12485" s="24"/>
      <c r="W12485" s="24"/>
      <c r="Z12485" s="24"/>
      <c r="AC12485" s="24"/>
      <c r="AI12485" s="24"/>
      <c r="AL12485" s="24"/>
      <c r="AO12485" s="24"/>
      <c r="AR12485" s="24"/>
      <c r="AU12485" s="24"/>
    </row>
    <row r="12486">
      <c r="J12486" s="18"/>
      <c r="N12486" s="24"/>
      <c r="Q12486" s="24"/>
      <c r="T12486" s="24"/>
      <c r="W12486" s="24"/>
      <c r="Z12486" s="24"/>
      <c r="AC12486" s="24"/>
      <c r="AI12486" s="24"/>
      <c r="AL12486" s="24"/>
      <c r="AO12486" s="24"/>
      <c r="AR12486" s="24"/>
      <c r="AU12486" s="24"/>
    </row>
    <row r="12487">
      <c r="J12487" s="18"/>
      <c r="N12487" s="24"/>
      <c r="Q12487" s="24"/>
      <c r="T12487" s="24"/>
      <c r="W12487" s="24"/>
      <c r="Z12487" s="24"/>
      <c r="AC12487" s="24"/>
      <c r="AI12487" s="24"/>
      <c r="AL12487" s="24"/>
      <c r="AO12487" s="24"/>
      <c r="AR12487" s="24"/>
      <c r="AU12487" s="24"/>
    </row>
    <row r="12488">
      <c r="J12488" s="18"/>
      <c r="N12488" s="24"/>
      <c r="Q12488" s="24"/>
      <c r="T12488" s="24"/>
      <c r="W12488" s="24"/>
      <c r="Z12488" s="24"/>
      <c r="AC12488" s="24"/>
      <c r="AI12488" s="24"/>
      <c r="AL12488" s="24"/>
      <c r="AO12488" s="24"/>
      <c r="AR12488" s="24"/>
      <c r="AU12488" s="24"/>
    </row>
    <row r="12489">
      <c r="J12489" s="18"/>
      <c r="N12489" s="24"/>
      <c r="Q12489" s="24"/>
      <c r="T12489" s="24"/>
      <c r="W12489" s="24"/>
      <c r="Z12489" s="24"/>
      <c r="AC12489" s="24"/>
      <c r="AI12489" s="24"/>
      <c r="AL12489" s="24"/>
      <c r="AO12489" s="24"/>
      <c r="AR12489" s="24"/>
      <c r="AU12489" s="24"/>
    </row>
    <row r="12490">
      <c r="J12490" s="18"/>
      <c r="N12490" s="24"/>
      <c r="Q12490" s="24"/>
      <c r="T12490" s="24"/>
      <c r="W12490" s="24"/>
      <c r="Z12490" s="24"/>
      <c r="AC12490" s="24"/>
      <c r="AI12490" s="24"/>
      <c r="AL12490" s="24"/>
      <c r="AO12490" s="24"/>
      <c r="AR12490" s="24"/>
      <c r="AU12490" s="24"/>
    </row>
    <row r="12491">
      <c r="J12491" s="18"/>
      <c r="N12491" s="24"/>
      <c r="Q12491" s="24"/>
      <c r="T12491" s="24"/>
      <c r="W12491" s="24"/>
      <c r="Z12491" s="24"/>
      <c r="AC12491" s="24"/>
      <c r="AI12491" s="24"/>
      <c r="AL12491" s="24"/>
      <c r="AO12491" s="24"/>
      <c r="AR12491" s="24"/>
      <c r="AU12491" s="24"/>
    </row>
    <row r="12492">
      <c r="J12492" s="18"/>
      <c r="N12492" s="24"/>
      <c r="Q12492" s="24"/>
      <c r="T12492" s="24"/>
      <c r="W12492" s="24"/>
      <c r="Z12492" s="24"/>
      <c r="AC12492" s="24"/>
      <c r="AI12492" s="24"/>
      <c r="AL12492" s="24"/>
      <c r="AO12492" s="24"/>
      <c r="AR12492" s="24"/>
      <c r="AU12492" s="24"/>
    </row>
    <row r="12493">
      <c r="J12493" s="18"/>
      <c r="N12493" s="24"/>
      <c r="Q12493" s="24"/>
      <c r="T12493" s="24"/>
      <c r="W12493" s="24"/>
      <c r="Z12493" s="24"/>
      <c r="AC12493" s="24"/>
      <c r="AI12493" s="24"/>
      <c r="AL12493" s="24"/>
      <c r="AO12493" s="24"/>
      <c r="AR12493" s="24"/>
      <c r="AU12493" s="24"/>
    </row>
    <row r="12494">
      <c r="J12494" s="18"/>
      <c r="N12494" s="24"/>
      <c r="Q12494" s="24"/>
      <c r="T12494" s="24"/>
      <c r="W12494" s="24"/>
      <c r="Z12494" s="24"/>
      <c r="AC12494" s="24"/>
      <c r="AI12494" s="24"/>
      <c r="AL12494" s="24"/>
      <c r="AO12494" s="24"/>
      <c r="AR12494" s="24"/>
      <c r="AU12494" s="24"/>
    </row>
    <row r="12495">
      <c r="J12495" s="18"/>
      <c r="N12495" s="24"/>
      <c r="Q12495" s="24"/>
      <c r="T12495" s="24"/>
      <c r="W12495" s="24"/>
      <c r="Z12495" s="24"/>
      <c r="AC12495" s="24"/>
      <c r="AI12495" s="24"/>
      <c r="AL12495" s="24"/>
      <c r="AO12495" s="24"/>
      <c r="AR12495" s="24"/>
      <c r="AU12495" s="24"/>
    </row>
    <row r="12496">
      <c r="J12496" s="18"/>
      <c r="N12496" s="24"/>
      <c r="Q12496" s="24"/>
      <c r="T12496" s="24"/>
      <c r="W12496" s="24"/>
      <c r="Z12496" s="24"/>
      <c r="AC12496" s="24"/>
      <c r="AI12496" s="24"/>
      <c r="AL12496" s="24"/>
      <c r="AO12496" s="24"/>
      <c r="AR12496" s="24"/>
      <c r="AU12496" s="24"/>
    </row>
    <row r="12497">
      <c r="J12497" s="18"/>
      <c r="N12497" s="24"/>
      <c r="Q12497" s="24"/>
      <c r="T12497" s="24"/>
      <c r="W12497" s="24"/>
      <c r="Z12497" s="24"/>
      <c r="AC12497" s="24"/>
      <c r="AI12497" s="24"/>
      <c r="AL12497" s="24"/>
      <c r="AO12497" s="24"/>
      <c r="AR12497" s="24"/>
      <c r="AU12497" s="24"/>
    </row>
    <row r="12498">
      <c r="J12498" s="18"/>
      <c r="N12498" s="24"/>
      <c r="Q12498" s="24"/>
      <c r="T12498" s="24"/>
      <c r="W12498" s="24"/>
      <c r="Z12498" s="24"/>
      <c r="AC12498" s="24"/>
      <c r="AI12498" s="24"/>
      <c r="AL12498" s="24"/>
      <c r="AO12498" s="24"/>
      <c r="AR12498" s="24"/>
      <c r="AU12498" s="24"/>
    </row>
    <row r="12499">
      <c r="J12499" s="18"/>
      <c r="N12499" s="24"/>
      <c r="Q12499" s="24"/>
      <c r="T12499" s="24"/>
      <c r="W12499" s="24"/>
      <c r="Z12499" s="24"/>
      <c r="AC12499" s="24"/>
      <c r="AI12499" s="24"/>
      <c r="AL12499" s="24"/>
      <c r="AO12499" s="24"/>
      <c r="AR12499" s="24"/>
      <c r="AU12499" s="24"/>
    </row>
    <row r="12500">
      <c r="J12500" s="18"/>
      <c r="N12500" s="24"/>
      <c r="Q12500" s="24"/>
      <c r="T12500" s="24"/>
      <c r="W12500" s="24"/>
      <c r="Z12500" s="24"/>
      <c r="AC12500" s="24"/>
      <c r="AI12500" s="24"/>
      <c r="AL12500" s="24"/>
      <c r="AO12500" s="24"/>
      <c r="AR12500" s="24"/>
      <c r="AU12500" s="24"/>
    </row>
    <row r="12501">
      <c r="J12501" s="18"/>
      <c r="N12501" s="24"/>
      <c r="Q12501" s="24"/>
      <c r="T12501" s="24"/>
      <c r="W12501" s="24"/>
      <c r="Z12501" s="24"/>
      <c r="AC12501" s="24"/>
      <c r="AI12501" s="24"/>
      <c r="AL12501" s="24"/>
      <c r="AO12501" s="24"/>
      <c r="AR12501" s="24"/>
      <c r="AU12501" s="24"/>
    </row>
    <row r="12502">
      <c r="J12502" s="18"/>
      <c r="N12502" s="24"/>
      <c r="Q12502" s="24"/>
      <c r="T12502" s="24"/>
      <c r="W12502" s="24"/>
      <c r="Z12502" s="24"/>
      <c r="AC12502" s="24"/>
      <c r="AI12502" s="24"/>
      <c r="AL12502" s="24"/>
      <c r="AO12502" s="24"/>
      <c r="AR12502" s="24"/>
      <c r="AU12502" s="24"/>
    </row>
    <row r="12503">
      <c r="J12503" s="18"/>
      <c r="N12503" s="24"/>
      <c r="Q12503" s="24"/>
      <c r="T12503" s="24"/>
      <c r="W12503" s="24"/>
      <c r="Z12503" s="24"/>
      <c r="AC12503" s="24"/>
      <c r="AI12503" s="24"/>
      <c r="AL12503" s="24"/>
      <c r="AO12503" s="24"/>
      <c r="AR12503" s="24"/>
      <c r="AU12503" s="24"/>
    </row>
    <row r="12504">
      <c r="J12504" s="18"/>
      <c r="N12504" s="24"/>
      <c r="Q12504" s="24"/>
      <c r="T12504" s="24"/>
      <c r="W12504" s="24"/>
      <c r="Z12504" s="24"/>
      <c r="AC12504" s="24"/>
      <c r="AI12504" s="24"/>
      <c r="AL12504" s="24"/>
      <c r="AO12504" s="24"/>
      <c r="AR12504" s="24"/>
      <c r="AU12504" s="24"/>
    </row>
    <row r="12505">
      <c r="J12505" s="18"/>
      <c r="N12505" s="24"/>
      <c r="Q12505" s="24"/>
      <c r="T12505" s="24"/>
      <c r="W12505" s="24"/>
      <c r="Z12505" s="24"/>
      <c r="AC12505" s="24"/>
      <c r="AI12505" s="24"/>
      <c r="AL12505" s="24"/>
      <c r="AO12505" s="24"/>
      <c r="AR12505" s="24"/>
      <c r="AU12505" s="24"/>
    </row>
    <row r="12506">
      <c r="J12506" s="18"/>
      <c r="N12506" s="24"/>
      <c r="Q12506" s="24"/>
      <c r="T12506" s="24"/>
      <c r="W12506" s="24"/>
      <c r="Z12506" s="24"/>
      <c r="AC12506" s="24"/>
      <c r="AI12506" s="24"/>
      <c r="AL12506" s="24"/>
      <c r="AO12506" s="24"/>
      <c r="AR12506" s="24"/>
      <c r="AU12506" s="24"/>
    </row>
    <row r="12507">
      <c r="J12507" s="18"/>
      <c r="N12507" s="24"/>
      <c r="Q12507" s="24"/>
      <c r="T12507" s="24"/>
      <c r="W12507" s="24"/>
      <c r="Z12507" s="24"/>
      <c r="AC12507" s="24"/>
      <c r="AI12507" s="24"/>
      <c r="AL12507" s="24"/>
      <c r="AO12507" s="24"/>
      <c r="AR12507" s="24"/>
      <c r="AU12507" s="24"/>
    </row>
    <row r="12508">
      <c r="J12508" s="18"/>
      <c r="N12508" s="24"/>
      <c r="Q12508" s="24"/>
      <c r="T12508" s="24"/>
      <c r="W12508" s="24"/>
      <c r="Z12508" s="24"/>
      <c r="AC12508" s="24"/>
      <c r="AI12508" s="24"/>
      <c r="AL12508" s="24"/>
      <c r="AO12508" s="24"/>
      <c r="AR12508" s="24"/>
      <c r="AU12508" s="24"/>
    </row>
    <row r="12509">
      <c r="J12509" s="18"/>
      <c r="N12509" s="24"/>
      <c r="Q12509" s="24"/>
      <c r="T12509" s="24"/>
      <c r="W12509" s="24"/>
      <c r="Z12509" s="24"/>
      <c r="AC12509" s="24"/>
      <c r="AI12509" s="24"/>
      <c r="AL12509" s="24"/>
      <c r="AO12509" s="24"/>
      <c r="AR12509" s="24"/>
      <c r="AU12509" s="24"/>
    </row>
    <row r="12510">
      <c r="J12510" s="18"/>
      <c r="N12510" s="24"/>
      <c r="Q12510" s="24"/>
      <c r="T12510" s="24"/>
      <c r="W12510" s="24"/>
      <c r="Z12510" s="24"/>
      <c r="AC12510" s="24"/>
      <c r="AI12510" s="24"/>
      <c r="AL12510" s="24"/>
      <c r="AO12510" s="24"/>
      <c r="AR12510" s="24"/>
      <c r="AU12510" s="24"/>
    </row>
    <row r="12511">
      <c r="J12511" s="18"/>
      <c r="N12511" s="24"/>
      <c r="Q12511" s="24"/>
      <c r="T12511" s="24"/>
      <c r="W12511" s="24"/>
      <c r="Z12511" s="24"/>
      <c r="AC12511" s="24"/>
      <c r="AI12511" s="24"/>
      <c r="AL12511" s="24"/>
      <c r="AO12511" s="24"/>
      <c r="AR12511" s="24"/>
      <c r="AU12511" s="24"/>
    </row>
    <row r="12512">
      <c r="J12512" s="18"/>
      <c r="N12512" s="24"/>
      <c r="Q12512" s="24"/>
      <c r="T12512" s="24"/>
      <c r="W12512" s="24"/>
      <c r="Z12512" s="24"/>
      <c r="AC12512" s="24"/>
      <c r="AI12512" s="24"/>
      <c r="AL12512" s="24"/>
      <c r="AO12512" s="24"/>
      <c r="AR12512" s="24"/>
      <c r="AU12512" s="24"/>
    </row>
    <row r="12513">
      <c r="J12513" s="18"/>
      <c r="N12513" s="24"/>
      <c r="Q12513" s="24"/>
      <c r="T12513" s="24"/>
      <c r="W12513" s="24"/>
      <c r="Z12513" s="24"/>
      <c r="AC12513" s="24"/>
      <c r="AI12513" s="24"/>
      <c r="AL12513" s="24"/>
      <c r="AO12513" s="24"/>
      <c r="AR12513" s="24"/>
      <c r="AU12513" s="24"/>
    </row>
    <row r="12514">
      <c r="J12514" s="18"/>
      <c r="N12514" s="24"/>
      <c r="Q12514" s="24"/>
      <c r="T12514" s="24"/>
      <c r="W12514" s="24"/>
      <c r="Z12514" s="24"/>
      <c r="AC12514" s="24"/>
      <c r="AI12514" s="24"/>
      <c r="AL12514" s="24"/>
      <c r="AO12514" s="24"/>
      <c r="AR12514" s="24"/>
      <c r="AU12514" s="24"/>
    </row>
    <row r="12515">
      <c r="J12515" s="18"/>
      <c r="N12515" s="24"/>
      <c r="Q12515" s="24"/>
      <c r="T12515" s="24"/>
      <c r="W12515" s="24"/>
      <c r="Z12515" s="24"/>
      <c r="AC12515" s="24"/>
      <c r="AI12515" s="24"/>
      <c r="AL12515" s="24"/>
      <c r="AO12515" s="24"/>
      <c r="AR12515" s="24"/>
      <c r="AU12515" s="24"/>
    </row>
    <row r="12516">
      <c r="J12516" s="18"/>
      <c r="N12516" s="24"/>
      <c r="Q12516" s="24"/>
      <c r="T12516" s="24"/>
      <c r="W12516" s="24"/>
      <c r="Z12516" s="24"/>
      <c r="AC12516" s="24"/>
      <c r="AI12516" s="24"/>
      <c r="AL12516" s="24"/>
      <c r="AO12516" s="24"/>
      <c r="AR12516" s="24"/>
      <c r="AU12516" s="24"/>
    </row>
    <row r="12517">
      <c r="J12517" s="18"/>
      <c r="N12517" s="24"/>
      <c r="Q12517" s="24"/>
      <c r="T12517" s="24"/>
      <c r="W12517" s="24"/>
      <c r="Z12517" s="24"/>
      <c r="AC12517" s="24"/>
      <c r="AI12517" s="24"/>
      <c r="AL12517" s="24"/>
      <c r="AO12517" s="24"/>
      <c r="AR12517" s="24"/>
      <c r="AU12517" s="24"/>
    </row>
    <row r="12518">
      <c r="J12518" s="18"/>
      <c r="N12518" s="24"/>
      <c r="Q12518" s="24"/>
      <c r="T12518" s="24"/>
      <c r="W12518" s="24"/>
      <c r="Z12518" s="24"/>
      <c r="AC12518" s="24"/>
      <c r="AI12518" s="24"/>
      <c r="AL12518" s="24"/>
      <c r="AO12518" s="24"/>
      <c r="AR12518" s="24"/>
      <c r="AU12518" s="24"/>
    </row>
    <row r="12519">
      <c r="J12519" s="18"/>
      <c r="N12519" s="24"/>
      <c r="Q12519" s="24"/>
      <c r="T12519" s="24"/>
      <c r="W12519" s="24"/>
      <c r="Z12519" s="24"/>
      <c r="AC12519" s="24"/>
      <c r="AI12519" s="24"/>
      <c r="AL12519" s="24"/>
      <c r="AO12519" s="24"/>
      <c r="AR12519" s="24"/>
      <c r="AU12519" s="24"/>
    </row>
    <row r="12520">
      <c r="J12520" s="18"/>
      <c r="N12520" s="24"/>
      <c r="Q12520" s="24"/>
      <c r="T12520" s="24"/>
      <c r="W12520" s="24"/>
      <c r="Z12520" s="24"/>
      <c r="AC12520" s="24"/>
      <c r="AI12520" s="24"/>
      <c r="AL12520" s="24"/>
      <c r="AO12520" s="24"/>
      <c r="AR12520" s="24"/>
      <c r="AU12520" s="24"/>
    </row>
    <row r="12521">
      <c r="J12521" s="18"/>
      <c r="N12521" s="24"/>
      <c r="Q12521" s="24"/>
      <c r="T12521" s="24"/>
      <c r="W12521" s="24"/>
      <c r="Z12521" s="24"/>
      <c r="AC12521" s="24"/>
      <c r="AI12521" s="24"/>
      <c r="AL12521" s="24"/>
      <c r="AO12521" s="24"/>
      <c r="AR12521" s="24"/>
      <c r="AU12521" s="24"/>
    </row>
    <row r="12522">
      <c r="J12522" s="18"/>
      <c r="N12522" s="24"/>
      <c r="Q12522" s="24"/>
      <c r="T12522" s="24"/>
      <c r="W12522" s="24"/>
      <c r="Z12522" s="24"/>
      <c r="AC12522" s="24"/>
      <c r="AI12522" s="24"/>
      <c r="AL12522" s="24"/>
      <c r="AO12522" s="24"/>
      <c r="AR12522" s="24"/>
      <c r="AU12522" s="24"/>
    </row>
    <row r="12523">
      <c r="J12523" s="18"/>
      <c r="N12523" s="24"/>
      <c r="Q12523" s="24"/>
      <c r="T12523" s="24"/>
      <c r="W12523" s="24"/>
      <c r="Z12523" s="24"/>
      <c r="AC12523" s="24"/>
      <c r="AI12523" s="24"/>
      <c r="AL12523" s="24"/>
      <c r="AO12523" s="24"/>
      <c r="AR12523" s="24"/>
      <c r="AU12523" s="24"/>
    </row>
    <row r="12524">
      <c r="J12524" s="18"/>
      <c r="N12524" s="24"/>
      <c r="Q12524" s="24"/>
      <c r="T12524" s="24"/>
      <c r="W12524" s="24"/>
      <c r="Z12524" s="24"/>
      <c r="AC12524" s="24"/>
      <c r="AI12524" s="24"/>
      <c r="AL12524" s="24"/>
      <c r="AO12524" s="24"/>
      <c r="AR12524" s="24"/>
      <c r="AU12524" s="24"/>
    </row>
    <row r="12525">
      <c r="J12525" s="18"/>
      <c r="N12525" s="24"/>
      <c r="Q12525" s="24"/>
      <c r="T12525" s="24"/>
      <c r="W12525" s="24"/>
      <c r="Z12525" s="24"/>
      <c r="AC12525" s="24"/>
      <c r="AI12525" s="24"/>
      <c r="AL12525" s="24"/>
      <c r="AO12525" s="24"/>
      <c r="AR12525" s="24"/>
      <c r="AU12525" s="24"/>
    </row>
    <row r="12526">
      <c r="J12526" s="18"/>
      <c r="N12526" s="24"/>
      <c r="Q12526" s="24"/>
      <c r="T12526" s="24"/>
      <c r="W12526" s="24"/>
      <c r="Z12526" s="24"/>
      <c r="AC12526" s="24"/>
      <c r="AI12526" s="24"/>
      <c r="AL12526" s="24"/>
      <c r="AO12526" s="24"/>
      <c r="AR12526" s="24"/>
      <c r="AU12526" s="24"/>
    </row>
    <row r="12527">
      <c r="J12527" s="18"/>
      <c r="N12527" s="24"/>
      <c r="Q12527" s="24"/>
      <c r="T12527" s="24"/>
      <c r="W12527" s="24"/>
      <c r="Z12527" s="24"/>
      <c r="AC12527" s="24"/>
      <c r="AI12527" s="24"/>
      <c r="AL12527" s="24"/>
      <c r="AO12527" s="24"/>
      <c r="AR12527" s="24"/>
      <c r="AU12527" s="24"/>
    </row>
    <row r="12528">
      <c r="J12528" s="18"/>
      <c r="N12528" s="24"/>
      <c r="Q12528" s="24"/>
      <c r="T12528" s="24"/>
      <c r="W12528" s="24"/>
      <c r="Z12528" s="24"/>
      <c r="AC12528" s="24"/>
      <c r="AI12528" s="24"/>
      <c r="AL12528" s="24"/>
      <c r="AO12528" s="24"/>
      <c r="AR12528" s="24"/>
      <c r="AU12528" s="24"/>
    </row>
    <row r="12529">
      <c r="J12529" s="18"/>
      <c r="N12529" s="24"/>
      <c r="Q12529" s="24"/>
      <c r="T12529" s="24"/>
      <c r="W12529" s="24"/>
      <c r="Z12529" s="24"/>
      <c r="AC12529" s="24"/>
      <c r="AI12529" s="24"/>
      <c r="AL12529" s="24"/>
      <c r="AO12529" s="24"/>
      <c r="AR12529" s="24"/>
      <c r="AU12529" s="24"/>
    </row>
    <row r="12530">
      <c r="J12530" s="18"/>
      <c r="N12530" s="24"/>
      <c r="Q12530" s="24"/>
      <c r="T12530" s="24"/>
      <c r="W12530" s="24"/>
      <c r="Z12530" s="24"/>
      <c r="AC12530" s="24"/>
      <c r="AI12530" s="24"/>
      <c r="AL12530" s="24"/>
      <c r="AO12530" s="24"/>
      <c r="AR12530" s="24"/>
      <c r="AU12530" s="24"/>
    </row>
    <row r="12531">
      <c r="J12531" s="18"/>
      <c r="N12531" s="24"/>
      <c r="Q12531" s="24"/>
      <c r="T12531" s="24"/>
      <c r="W12531" s="24"/>
      <c r="Z12531" s="24"/>
      <c r="AC12531" s="24"/>
      <c r="AI12531" s="24"/>
      <c r="AL12531" s="24"/>
      <c r="AO12531" s="24"/>
      <c r="AR12531" s="24"/>
      <c r="AU12531" s="24"/>
    </row>
    <row r="12532">
      <c r="J12532" s="18"/>
      <c r="N12532" s="24"/>
      <c r="Q12532" s="24"/>
      <c r="T12532" s="24"/>
      <c r="W12532" s="24"/>
      <c r="Z12532" s="24"/>
      <c r="AC12532" s="24"/>
      <c r="AI12532" s="24"/>
      <c r="AL12532" s="24"/>
      <c r="AO12532" s="24"/>
      <c r="AR12532" s="24"/>
      <c r="AU12532" s="24"/>
    </row>
    <row r="12533">
      <c r="J12533" s="18"/>
      <c r="N12533" s="24"/>
      <c r="Q12533" s="24"/>
      <c r="T12533" s="24"/>
      <c r="W12533" s="24"/>
      <c r="Z12533" s="24"/>
      <c r="AC12533" s="24"/>
      <c r="AI12533" s="24"/>
      <c r="AL12533" s="24"/>
      <c r="AO12533" s="24"/>
      <c r="AR12533" s="24"/>
      <c r="AU12533" s="24"/>
    </row>
    <row r="12534">
      <c r="J12534" s="18"/>
      <c r="N12534" s="24"/>
      <c r="Q12534" s="24"/>
      <c r="T12534" s="24"/>
      <c r="W12534" s="24"/>
      <c r="Z12534" s="24"/>
      <c r="AC12534" s="24"/>
      <c r="AI12534" s="24"/>
      <c r="AL12534" s="24"/>
      <c r="AO12534" s="24"/>
      <c r="AR12534" s="24"/>
      <c r="AU12534" s="24"/>
    </row>
    <row r="12535">
      <c r="J12535" s="18"/>
      <c r="N12535" s="24"/>
      <c r="Q12535" s="24"/>
      <c r="T12535" s="24"/>
      <c r="W12535" s="24"/>
      <c r="Z12535" s="24"/>
      <c r="AC12535" s="24"/>
      <c r="AI12535" s="24"/>
      <c r="AL12535" s="24"/>
      <c r="AO12535" s="24"/>
      <c r="AR12535" s="24"/>
      <c r="AU12535" s="24"/>
    </row>
    <row r="12536">
      <c r="J12536" s="18"/>
      <c r="N12536" s="24"/>
      <c r="Q12536" s="24"/>
      <c r="T12536" s="24"/>
      <c r="W12536" s="24"/>
      <c r="Z12536" s="24"/>
      <c r="AC12536" s="24"/>
      <c r="AI12536" s="24"/>
      <c r="AL12536" s="24"/>
      <c r="AO12536" s="24"/>
      <c r="AR12536" s="24"/>
      <c r="AU12536" s="24"/>
    </row>
    <row r="12537">
      <c r="J12537" s="18"/>
      <c r="N12537" s="24"/>
      <c r="Q12537" s="24"/>
      <c r="T12537" s="24"/>
      <c r="W12537" s="24"/>
      <c r="Z12537" s="24"/>
      <c r="AC12537" s="24"/>
      <c r="AI12537" s="24"/>
      <c r="AL12537" s="24"/>
      <c r="AO12537" s="24"/>
      <c r="AR12537" s="24"/>
      <c r="AU12537" s="24"/>
    </row>
    <row r="12538">
      <c r="J12538" s="18"/>
      <c r="N12538" s="24"/>
      <c r="Q12538" s="24"/>
      <c r="T12538" s="24"/>
      <c r="W12538" s="24"/>
      <c r="Z12538" s="24"/>
      <c r="AC12538" s="24"/>
      <c r="AI12538" s="24"/>
      <c r="AL12538" s="24"/>
      <c r="AO12538" s="24"/>
      <c r="AR12538" s="24"/>
      <c r="AU12538" s="24"/>
    </row>
    <row r="12539">
      <c r="J12539" s="18"/>
      <c r="N12539" s="24"/>
      <c r="Q12539" s="24"/>
      <c r="T12539" s="24"/>
      <c r="W12539" s="24"/>
      <c r="Z12539" s="24"/>
      <c r="AC12539" s="24"/>
      <c r="AI12539" s="24"/>
      <c r="AL12539" s="24"/>
      <c r="AO12539" s="24"/>
      <c r="AR12539" s="24"/>
      <c r="AU12539" s="24"/>
    </row>
    <row r="12540">
      <c r="J12540" s="18"/>
      <c r="N12540" s="24"/>
      <c r="Q12540" s="24"/>
      <c r="T12540" s="24"/>
      <c r="W12540" s="24"/>
      <c r="Z12540" s="24"/>
      <c r="AC12540" s="24"/>
      <c r="AI12540" s="24"/>
      <c r="AL12540" s="24"/>
      <c r="AO12540" s="24"/>
      <c r="AR12540" s="24"/>
      <c r="AU12540" s="24"/>
    </row>
    <row r="12541">
      <c r="J12541" s="18"/>
      <c r="N12541" s="24"/>
      <c r="Q12541" s="24"/>
      <c r="T12541" s="24"/>
      <c r="W12541" s="24"/>
      <c r="Z12541" s="24"/>
      <c r="AC12541" s="24"/>
      <c r="AI12541" s="24"/>
      <c r="AL12541" s="24"/>
      <c r="AO12541" s="24"/>
      <c r="AR12541" s="24"/>
      <c r="AU12541" s="24"/>
    </row>
    <row r="12542">
      <c r="J12542" s="18"/>
      <c r="N12542" s="24"/>
      <c r="Q12542" s="24"/>
      <c r="T12542" s="24"/>
      <c r="W12542" s="24"/>
      <c r="Z12542" s="24"/>
      <c r="AC12542" s="24"/>
      <c r="AI12542" s="24"/>
      <c r="AL12542" s="24"/>
      <c r="AO12542" s="24"/>
      <c r="AR12542" s="24"/>
      <c r="AU12542" s="24"/>
    </row>
    <row r="12543">
      <c r="J12543" s="18"/>
      <c r="N12543" s="24"/>
      <c r="Q12543" s="24"/>
      <c r="T12543" s="24"/>
      <c r="W12543" s="24"/>
      <c r="Z12543" s="24"/>
      <c r="AC12543" s="24"/>
      <c r="AI12543" s="24"/>
      <c r="AL12543" s="24"/>
      <c r="AO12543" s="24"/>
      <c r="AR12543" s="24"/>
      <c r="AU12543" s="24"/>
    </row>
    <row r="12544">
      <c r="J12544" s="18"/>
      <c r="N12544" s="24"/>
      <c r="Q12544" s="24"/>
      <c r="T12544" s="24"/>
      <c r="W12544" s="24"/>
      <c r="Z12544" s="24"/>
      <c r="AC12544" s="24"/>
      <c r="AI12544" s="24"/>
      <c r="AL12544" s="24"/>
      <c r="AO12544" s="24"/>
      <c r="AR12544" s="24"/>
      <c r="AU12544" s="24"/>
    </row>
    <row r="12545">
      <c r="J12545" s="18"/>
      <c r="N12545" s="24"/>
      <c r="Q12545" s="24"/>
      <c r="T12545" s="24"/>
      <c r="W12545" s="24"/>
      <c r="Z12545" s="24"/>
      <c r="AC12545" s="24"/>
      <c r="AI12545" s="24"/>
      <c r="AL12545" s="24"/>
      <c r="AO12545" s="24"/>
      <c r="AR12545" s="24"/>
      <c r="AU12545" s="24"/>
    </row>
    <row r="12546">
      <c r="J12546" s="18"/>
      <c r="N12546" s="24"/>
      <c r="Q12546" s="24"/>
      <c r="T12546" s="24"/>
      <c r="W12546" s="24"/>
      <c r="Z12546" s="24"/>
      <c r="AC12546" s="24"/>
      <c r="AI12546" s="24"/>
      <c r="AL12546" s="24"/>
      <c r="AO12546" s="24"/>
      <c r="AR12546" s="24"/>
      <c r="AU12546" s="24"/>
    </row>
    <row r="12547">
      <c r="J12547" s="18"/>
      <c r="N12547" s="24"/>
      <c r="Q12547" s="24"/>
      <c r="T12547" s="24"/>
      <c r="W12547" s="24"/>
      <c r="Z12547" s="24"/>
      <c r="AC12547" s="24"/>
      <c r="AI12547" s="24"/>
      <c r="AL12547" s="24"/>
      <c r="AO12547" s="24"/>
      <c r="AR12547" s="24"/>
      <c r="AU12547" s="24"/>
    </row>
    <row r="12548">
      <c r="J12548" s="18"/>
      <c r="N12548" s="24"/>
      <c r="Q12548" s="24"/>
      <c r="T12548" s="24"/>
      <c r="W12548" s="24"/>
      <c r="Z12548" s="24"/>
      <c r="AC12548" s="24"/>
      <c r="AI12548" s="24"/>
      <c r="AL12548" s="24"/>
      <c r="AO12548" s="24"/>
      <c r="AR12548" s="24"/>
      <c r="AU12548" s="24"/>
    </row>
    <row r="12549">
      <c r="J12549" s="18"/>
      <c r="N12549" s="24"/>
      <c r="Q12549" s="24"/>
      <c r="T12549" s="24"/>
      <c r="W12549" s="24"/>
      <c r="Z12549" s="24"/>
      <c r="AC12549" s="24"/>
      <c r="AI12549" s="24"/>
      <c r="AL12549" s="24"/>
      <c r="AO12549" s="24"/>
      <c r="AR12549" s="24"/>
      <c r="AU12549" s="24"/>
    </row>
    <row r="12550">
      <c r="J12550" s="18"/>
      <c r="N12550" s="24"/>
      <c r="Q12550" s="24"/>
      <c r="T12550" s="24"/>
      <c r="W12550" s="24"/>
      <c r="Z12550" s="24"/>
      <c r="AC12550" s="24"/>
      <c r="AI12550" s="24"/>
      <c r="AL12550" s="24"/>
      <c r="AO12550" s="24"/>
      <c r="AR12550" s="24"/>
      <c r="AU12550" s="24"/>
    </row>
    <row r="12551">
      <c r="J12551" s="18"/>
      <c r="N12551" s="24"/>
      <c r="Q12551" s="24"/>
      <c r="T12551" s="24"/>
      <c r="W12551" s="24"/>
      <c r="Z12551" s="24"/>
      <c r="AC12551" s="24"/>
      <c r="AI12551" s="24"/>
      <c r="AL12551" s="24"/>
      <c r="AO12551" s="24"/>
      <c r="AR12551" s="24"/>
      <c r="AU12551" s="24"/>
    </row>
    <row r="12552">
      <c r="J12552" s="18"/>
      <c r="N12552" s="24"/>
      <c r="Q12552" s="24"/>
      <c r="T12552" s="24"/>
      <c r="W12552" s="24"/>
      <c r="Z12552" s="24"/>
      <c r="AC12552" s="24"/>
      <c r="AI12552" s="24"/>
      <c r="AL12552" s="24"/>
      <c r="AO12552" s="24"/>
      <c r="AR12552" s="24"/>
      <c r="AU12552" s="24"/>
    </row>
    <row r="12553">
      <c r="J12553" s="18"/>
      <c r="N12553" s="24"/>
      <c r="Q12553" s="24"/>
      <c r="T12553" s="24"/>
      <c r="W12553" s="24"/>
      <c r="Z12553" s="24"/>
      <c r="AC12553" s="24"/>
      <c r="AI12553" s="24"/>
      <c r="AL12553" s="24"/>
      <c r="AO12553" s="24"/>
      <c r="AR12553" s="24"/>
      <c r="AU12553" s="24"/>
    </row>
    <row r="12554">
      <c r="J12554" s="18"/>
      <c r="N12554" s="24"/>
      <c r="Q12554" s="24"/>
      <c r="T12554" s="24"/>
      <c r="W12554" s="24"/>
      <c r="Z12554" s="24"/>
      <c r="AC12554" s="24"/>
      <c r="AI12554" s="24"/>
      <c r="AL12554" s="24"/>
      <c r="AO12554" s="24"/>
      <c r="AR12554" s="24"/>
      <c r="AU12554" s="24"/>
    </row>
    <row r="12555">
      <c r="J12555" s="18"/>
      <c r="N12555" s="24"/>
      <c r="Q12555" s="24"/>
      <c r="T12555" s="24"/>
      <c r="W12555" s="24"/>
      <c r="Z12555" s="24"/>
      <c r="AC12555" s="24"/>
      <c r="AI12555" s="24"/>
      <c r="AL12555" s="24"/>
      <c r="AO12555" s="24"/>
      <c r="AR12555" s="24"/>
      <c r="AU12555" s="24"/>
    </row>
    <row r="12556">
      <c r="J12556" s="18"/>
      <c r="N12556" s="24"/>
      <c r="Q12556" s="24"/>
      <c r="T12556" s="24"/>
      <c r="W12556" s="24"/>
      <c r="Z12556" s="24"/>
      <c r="AC12556" s="24"/>
      <c r="AI12556" s="24"/>
      <c r="AL12556" s="24"/>
      <c r="AO12556" s="24"/>
      <c r="AR12556" s="24"/>
      <c r="AU12556" s="24"/>
    </row>
    <row r="12557">
      <c r="J12557" s="18"/>
      <c r="N12557" s="24"/>
      <c r="Q12557" s="24"/>
      <c r="T12557" s="24"/>
      <c r="W12557" s="24"/>
      <c r="Z12557" s="24"/>
      <c r="AC12557" s="24"/>
      <c r="AI12557" s="24"/>
      <c r="AL12557" s="24"/>
      <c r="AO12557" s="24"/>
      <c r="AR12557" s="24"/>
      <c r="AU12557" s="24"/>
    </row>
    <row r="12558">
      <c r="J12558" s="18"/>
      <c r="N12558" s="24"/>
      <c r="Q12558" s="24"/>
      <c r="T12558" s="24"/>
      <c r="W12558" s="24"/>
      <c r="Z12558" s="24"/>
      <c r="AC12558" s="24"/>
      <c r="AI12558" s="24"/>
      <c r="AL12558" s="24"/>
      <c r="AO12558" s="24"/>
      <c r="AR12558" s="24"/>
      <c r="AU12558" s="24"/>
    </row>
    <row r="12559">
      <c r="J12559" s="18"/>
      <c r="N12559" s="24"/>
      <c r="Q12559" s="24"/>
      <c r="T12559" s="24"/>
      <c r="W12559" s="24"/>
      <c r="Z12559" s="24"/>
      <c r="AC12559" s="24"/>
      <c r="AI12559" s="24"/>
      <c r="AL12559" s="24"/>
      <c r="AO12559" s="24"/>
      <c r="AR12559" s="24"/>
      <c r="AU12559" s="24"/>
    </row>
    <row r="12560">
      <c r="J12560" s="18"/>
      <c r="N12560" s="24"/>
      <c r="Q12560" s="24"/>
      <c r="T12560" s="24"/>
      <c r="W12560" s="24"/>
      <c r="Z12560" s="24"/>
      <c r="AC12560" s="24"/>
      <c r="AI12560" s="24"/>
      <c r="AL12560" s="24"/>
      <c r="AO12560" s="24"/>
      <c r="AR12560" s="24"/>
      <c r="AU12560" s="24"/>
    </row>
    <row r="12561">
      <c r="J12561" s="18"/>
      <c r="N12561" s="24"/>
      <c r="Q12561" s="24"/>
      <c r="T12561" s="24"/>
      <c r="W12561" s="24"/>
      <c r="Z12561" s="24"/>
      <c r="AC12561" s="24"/>
      <c r="AI12561" s="24"/>
      <c r="AL12561" s="24"/>
      <c r="AO12561" s="24"/>
      <c r="AR12561" s="24"/>
      <c r="AU12561" s="24"/>
    </row>
    <row r="12562">
      <c r="J12562" s="18"/>
      <c r="N12562" s="24"/>
      <c r="Q12562" s="24"/>
      <c r="T12562" s="24"/>
      <c r="W12562" s="24"/>
      <c r="Z12562" s="24"/>
      <c r="AC12562" s="24"/>
      <c r="AI12562" s="24"/>
      <c r="AL12562" s="24"/>
      <c r="AO12562" s="24"/>
      <c r="AR12562" s="24"/>
      <c r="AU12562" s="24"/>
    </row>
    <row r="12563">
      <c r="J12563" s="18"/>
      <c r="N12563" s="24"/>
      <c r="Q12563" s="24"/>
      <c r="T12563" s="24"/>
      <c r="W12563" s="24"/>
      <c r="Z12563" s="24"/>
      <c r="AC12563" s="24"/>
      <c r="AI12563" s="24"/>
      <c r="AL12563" s="24"/>
      <c r="AO12563" s="24"/>
      <c r="AR12563" s="24"/>
      <c r="AU12563" s="24"/>
    </row>
    <row r="12564">
      <c r="J12564" s="18"/>
      <c r="N12564" s="24"/>
      <c r="Q12564" s="24"/>
      <c r="T12564" s="24"/>
      <c r="W12564" s="24"/>
      <c r="Z12564" s="24"/>
      <c r="AC12564" s="24"/>
      <c r="AI12564" s="24"/>
      <c r="AL12564" s="24"/>
      <c r="AO12564" s="24"/>
      <c r="AR12564" s="24"/>
      <c r="AU12564" s="24"/>
    </row>
    <row r="12565">
      <c r="J12565" s="18"/>
      <c r="N12565" s="24"/>
      <c r="Q12565" s="24"/>
      <c r="T12565" s="24"/>
      <c r="W12565" s="24"/>
      <c r="Z12565" s="24"/>
      <c r="AC12565" s="24"/>
      <c r="AI12565" s="24"/>
      <c r="AL12565" s="24"/>
      <c r="AO12565" s="24"/>
      <c r="AR12565" s="24"/>
      <c r="AU12565" s="24"/>
    </row>
    <row r="12566">
      <c r="J12566" s="18"/>
      <c r="N12566" s="24"/>
      <c r="Q12566" s="24"/>
      <c r="T12566" s="24"/>
      <c r="W12566" s="24"/>
      <c r="Z12566" s="24"/>
      <c r="AC12566" s="24"/>
      <c r="AI12566" s="24"/>
      <c r="AL12566" s="24"/>
      <c r="AO12566" s="24"/>
      <c r="AR12566" s="24"/>
      <c r="AU12566" s="24"/>
    </row>
    <row r="12567">
      <c r="J12567" s="18"/>
      <c r="N12567" s="24"/>
      <c r="Q12567" s="24"/>
      <c r="T12567" s="24"/>
      <c r="W12567" s="24"/>
      <c r="Z12567" s="24"/>
      <c r="AC12567" s="24"/>
      <c r="AI12567" s="24"/>
      <c r="AL12567" s="24"/>
      <c r="AO12567" s="24"/>
      <c r="AR12567" s="24"/>
      <c r="AU12567" s="24"/>
    </row>
    <row r="12568">
      <c r="J12568" s="18"/>
      <c r="N12568" s="24"/>
      <c r="Q12568" s="24"/>
      <c r="T12568" s="24"/>
      <c r="W12568" s="24"/>
      <c r="Z12568" s="24"/>
      <c r="AC12568" s="24"/>
      <c r="AI12568" s="24"/>
      <c r="AL12568" s="24"/>
      <c r="AO12568" s="24"/>
      <c r="AR12568" s="24"/>
      <c r="AU12568" s="24"/>
    </row>
    <row r="12569">
      <c r="J12569" s="18"/>
      <c r="N12569" s="24"/>
      <c r="Q12569" s="24"/>
      <c r="T12569" s="24"/>
      <c r="W12569" s="24"/>
      <c r="Z12569" s="24"/>
      <c r="AC12569" s="24"/>
      <c r="AI12569" s="24"/>
      <c r="AL12569" s="24"/>
      <c r="AO12569" s="24"/>
      <c r="AR12569" s="24"/>
      <c r="AU12569" s="24"/>
    </row>
    <row r="12570">
      <c r="J12570" s="18"/>
      <c r="N12570" s="24"/>
      <c r="Q12570" s="24"/>
      <c r="T12570" s="24"/>
      <c r="W12570" s="24"/>
      <c r="Z12570" s="24"/>
      <c r="AC12570" s="24"/>
      <c r="AI12570" s="24"/>
      <c r="AL12570" s="24"/>
      <c r="AO12570" s="24"/>
      <c r="AR12570" s="24"/>
      <c r="AU12570" s="24"/>
    </row>
    <row r="12571">
      <c r="J12571" s="18"/>
      <c r="N12571" s="24"/>
      <c r="Q12571" s="24"/>
      <c r="T12571" s="24"/>
      <c r="W12571" s="24"/>
      <c r="Z12571" s="24"/>
      <c r="AC12571" s="24"/>
      <c r="AI12571" s="24"/>
      <c r="AL12571" s="24"/>
      <c r="AO12571" s="24"/>
      <c r="AR12571" s="24"/>
      <c r="AU12571" s="24"/>
    </row>
    <row r="12572">
      <c r="J12572" s="18"/>
      <c r="N12572" s="24"/>
      <c r="Q12572" s="24"/>
      <c r="T12572" s="24"/>
      <c r="W12572" s="24"/>
      <c r="Z12572" s="24"/>
      <c r="AC12572" s="24"/>
      <c r="AI12572" s="24"/>
      <c r="AL12572" s="24"/>
      <c r="AO12572" s="24"/>
      <c r="AR12572" s="24"/>
      <c r="AU12572" s="24"/>
    </row>
    <row r="12573">
      <c r="J12573" s="18"/>
      <c r="N12573" s="24"/>
      <c r="Q12573" s="24"/>
      <c r="T12573" s="24"/>
      <c r="W12573" s="24"/>
      <c r="Z12573" s="24"/>
      <c r="AC12573" s="24"/>
      <c r="AI12573" s="24"/>
      <c r="AL12573" s="24"/>
      <c r="AO12573" s="24"/>
      <c r="AR12573" s="24"/>
      <c r="AU12573" s="24"/>
    </row>
    <row r="12574">
      <c r="J12574" s="18"/>
      <c r="N12574" s="24"/>
      <c r="Q12574" s="24"/>
      <c r="T12574" s="24"/>
      <c r="W12574" s="24"/>
      <c r="Z12574" s="24"/>
      <c r="AC12574" s="24"/>
      <c r="AI12574" s="24"/>
      <c r="AL12574" s="24"/>
      <c r="AO12574" s="24"/>
      <c r="AR12574" s="24"/>
      <c r="AU12574" s="24"/>
    </row>
    <row r="12575">
      <c r="J12575" s="18"/>
      <c r="N12575" s="24"/>
      <c r="Q12575" s="24"/>
      <c r="T12575" s="24"/>
      <c r="W12575" s="24"/>
      <c r="Z12575" s="24"/>
      <c r="AC12575" s="24"/>
      <c r="AI12575" s="24"/>
      <c r="AL12575" s="24"/>
      <c r="AO12575" s="24"/>
      <c r="AR12575" s="24"/>
      <c r="AU12575" s="24"/>
    </row>
    <row r="12576">
      <c r="J12576" s="18"/>
      <c r="N12576" s="24"/>
      <c r="Q12576" s="24"/>
      <c r="T12576" s="24"/>
      <c r="W12576" s="24"/>
      <c r="Z12576" s="24"/>
      <c r="AC12576" s="24"/>
      <c r="AI12576" s="24"/>
      <c r="AL12576" s="24"/>
      <c r="AO12576" s="24"/>
      <c r="AR12576" s="24"/>
      <c r="AU12576" s="24"/>
    </row>
    <row r="12577">
      <c r="J12577" s="18"/>
      <c r="N12577" s="24"/>
      <c r="Q12577" s="24"/>
      <c r="T12577" s="24"/>
      <c r="W12577" s="24"/>
      <c r="Z12577" s="24"/>
      <c r="AC12577" s="24"/>
      <c r="AI12577" s="24"/>
      <c r="AL12577" s="24"/>
      <c r="AO12577" s="24"/>
      <c r="AR12577" s="24"/>
      <c r="AU12577" s="24"/>
    </row>
    <row r="12578">
      <c r="J12578" s="18"/>
      <c r="N12578" s="24"/>
      <c r="Q12578" s="24"/>
      <c r="T12578" s="24"/>
      <c r="W12578" s="24"/>
      <c r="Z12578" s="24"/>
      <c r="AC12578" s="24"/>
      <c r="AI12578" s="24"/>
      <c r="AL12578" s="24"/>
      <c r="AO12578" s="24"/>
      <c r="AR12578" s="24"/>
      <c r="AU12578" s="24"/>
    </row>
    <row r="12579">
      <c r="J12579" s="18"/>
      <c r="N12579" s="24"/>
      <c r="Q12579" s="24"/>
      <c r="T12579" s="24"/>
      <c r="W12579" s="24"/>
      <c r="Z12579" s="24"/>
      <c r="AC12579" s="24"/>
      <c r="AI12579" s="24"/>
      <c r="AL12579" s="24"/>
      <c r="AO12579" s="24"/>
      <c r="AR12579" s="24"/>
      <c r="AU12579" s="24"/>
    </row>
    <row r="12580">
      <c r="J12580" s="18"/>
      <c r="N12580" s="24"/>
      <c r="Q12580" s="24"/>
      <c r="T12580" s="24"/>
      <c r="W12580" s="24"/>
      <c r="Z12580" s="24"/>
      <c r="AC12580" s="24"/>
      <c r="AI12580" s="24"/>
      <c r="AL12580" s="24"/>
      <c r="AO12580" s="24"/>
      <c r="AR12580" s="24"/>
      <c r="AU12580" s="24"/>
    </row>
    <row r="12581">
      <c r="J12581" s="18"/>
      <c r="N12581" s="24"/>
      <c r="Q12581" s="24"/>
      <c r="T12581" s="24"/>
      <c r="W12581" s="24"/>
      <c r="Z12581" s="24"/>
      <c r="AC12581" s="24"/>
      <c r="AI12581" s="24"/>
      <c r="AL12581" s="24"/>
      <c r="AO12581" s="24"/>
      <c r="AR12581" s="24"/>
      <c r="AU12581" s="24"/>
    </row>
    <row r="12582">
      <c r="J12582" s="18"/>
      <c r="N12582" s="24"/>
      <c r="Q12582" s="24"/>
      <c r="T12582" s="24"/>
      <c r="W12582" s="24"/>
      <c r="Z12582" s="24"/>
      <c r="AC12582" s="24"/>
      <c r="AI12582" s="24"/>
      <c r="AL12582" s="24"/>
      <c r="AO12582" s="24"/>
      <c r="AR12582" s="24"/>
      <c r="AU12582" s="24"/>
    </row>
    <row r="12583">
      <c r="J12583" s="18"/>
      <c r="N12583" s="24"/>
      <c r="Q12583" s="24"/>
      <c r="T12583" s="24"/>
      <c r="W12583" s="24"/>
      <c r="Z12583" s="24"/>
      <c r="AC12583" s="24"/>
      <c r="AI12583" s="24"/>
      <c r="AL12583" s="24"/>
      <c r="AO12583" s="24"/>
      <c r="AR12583" s="24"/>
      <c r="AU12583" s="24"/>
    </row>
    <row r="12584">
      <c r="J12584" s="18"/>
      <c r="N12584" s="24"/>
      <c r="Q12584" s="24"/>
      <c r="T12584" s="24"/>
      <c r="W12584" s="24"/>
      <c r="Z12584" s="24"/>
      <c r="AC12584" s="24"/>
      <c r="AI12584" s="24"/>
      <c r="AL12584" s="24"/>
      <c r="AO12584" s="24"/>
      <c r="AR12584" s="24"/>
      <c r="AU12584" s="24"/>
    </row>
    <row r="12585">
      <c r="J12585" s="18"/>
      <c r="N12585" s="24"/>
      <c r="Q12585" s="24"/>
      <c r="T12585" s="24"/>
      <c r="W12585" s="24"/>
      <c r="Z12585" s="24"/>
      <c r="AC12585" s="24"/>
      <c r="AI12585" s="24"/>
      <c r="AL12585" s="24"/>
      <c r="AO12585" s="24"/>
      <c r="AR12585" s="24"/>
      <c r="AU12585" s="24"/>
    </row>
    <row r="12586">
      <c r="J12586" s="18"/>
      <c r="N12586" s="24"/>
      <c r="Q12586" s="24"/>
      <c r="T12586" s="24"/>
      <c r="W12586" s="24"/>
      <c r="Z12586" s="24"/>
      <c r="AC12586" s="24"/>
      <c r="AI12586" s="24"/>
      <c r="AL12586" s="24"/>
      <c r="AO12586" s="24"/>
      <c r="AR12586" s="24"/>
      <c r="AU12586" s="24"/>
    </row>
    <row r="12587">
      <c r="J12587" s="18"/>
      <c r="N12587" s="24"/>
      <c r="Q12587" s="24"/>
      <c r="T12587" s="24"/>
      <c r="W12587" s="24"/>
      <c r="Z12587" s="24"/>
      <c r="AC12587" s="24"/>
      <c r="AI12587" s="24"/>
      <c r="AL12587" s="24"/>
      <c r="AO12587" s="24"/>
      <c r="AR12587" s="24"/>
      <c r="AU12587" s="24"/>
    </row>
    <row r="12588">
      <c r="J12588" s="18"/>
      <c r="N12588" s="24"/>
      <c r="Q12588" s="24"/>
      <c r="T12588" s="24"/>
      <c r="W12588" s="24"/>
      <c r="Z12588" s="24"/>
      <c r="AC12588" s="24"/>
      <c r="AI12588" s="24"/>
      <c r="AL12588" s="24"/>
      <c r="AO12588" s="24"/>
      <c r="AR12588" s="24"/>
      <c r="AU12588" s="24"/>
    </row>
    <row r="12589">
      <c r="J12589" s="18"/>
      <c r="N12589" s="24"/>
      <c r="Q12589" s="24"/>
      <c r="T12589" s="24"/>
      <c r="W12589" s="24"/>
      <c r="Z12589" s="24"/>
      <c r="AC12589" s="24"/>
      <c r="AI12589" s="24"/>
      <c r="AL12589" s="24"/>
      <c r="AO12589" s="24"/>
      <c r="AR12589" s="24"/>
      <c r="AU12589" s="24"/>
    </row>
    <row r="12590">
      <c r="J12590" s="18"/>
      <c r="N12590" s="24"/>
      <c r="Q12590" s="24"/>
      <c r="T12590" s="24"/>
      <c r="W12590" s="24"/>
      <c r="Z12590" s="24"/>
      <c r="AC12590" s="24"/>
      <c r="AI12590" s="24"/>
      <c r="AL12590" s="24"/>
      <c r="AO12590" s="24"/>
      <c r="AR12590" s="24"/>
      <c r="AU12590" s="24"/>
    </row>
    <row r="12591">
      <c r="J12591" s="18"/>
      <c r="N12591" s="24"/>
      <c r="Q12591" s="24"/>
      <c r="T12591" s="24"/>
      <c r="W12591" s="24"/>
      <c r="Z12591" s="24"/>
      <c r="AC12591" s="24"/>
      <c r="AI12591" s="24"/>
      <c r="AL12591" s="24"/>
      <c r="AO12591" s="24"/>
      <c r="AR12591" s="24"/>
      <c r="AU12591" s="24"/>
    </row>
    <row r="12592">
      <c r="J12592" s="18"/>
      <c r="N12592" s="24"/>
      <c r="Q12592" s="24"/>
      <c r="T12592" s="24"/>
      <c r="W12592" s="24"/>
      <c r="Z12592" s="24"/>
      <c r="AC12592" s="24"/>
      <c r="AI12592" s="24"/>
      <c r="AL12592" s="24"/>
      <c r="AO12592" s="24"/>
      <c r="AR12592" s="24"/>
      <c r="AU12592" s="24"/>
    </row>
    <row r="12593">
      <c r="J12593" s="18"/>
      <c r="N12593" s="24"/>
      <c r="Q12593" s="24"/>
      <c r="T12593" s="24"/>
      <c r="W12593" s="24"/>
      <c r="Z12593" s="24"/>
      <c r="AC12593" s="24"/>
      <c r="AI12593" s="24"/>
      <c r="AL12593" s="24"/>
      <c r="AO12593" s="24"/>
      <c r="AR12593" s="24"/>
      <c r="AU12593" s="24"/>
    </row>
    <row r="12594">
      <c r="J12594" s="18"/>
      <c r="N12594" s="24"/>
      <c r="Q12594" s="24"/>
      <c r="T12594" s="24"/>
      <c r="W12594" s="24"/>
      <c r="Z12594" s="24"/>
      <c r="AC12594" s="24"/>
      <c r="AI12594" s="24"/>
      <c r="AL12594" s="24"/>
      <c r="AO12594" s="24"/>
      <c r="AR12594" s="24"/>
      <c r="AU12594" s="24"/>
    </row>
    <row r="12595">
      <c r="J12595" s="18"/>
      <c r="N12595" s="24"/>
      <c r="Q12595" s="24"/>
      <c r="T12595" s="24"/>
      <c r="W12595" s="24"/>
      <c r="Z12595" s="24"/>
      <c r="AC12595" s="24"/>
      <c r="AI12595" s="24"/>
      <c r="AL12595" s="24"/>
      <c r="AO12595" s="24"/>
      <c r="AR12595" s="24"/>
      <c r="AU12595" s="24"/>
    </row>
    <row r="12596">
      <c r="J12596" s="18"/>
      <c r="N12596" s="24"/>
      <c r="Q12596" s="24"/>
      <c r="T12596" s="24"/>
      <c r="W12596" s="24"/>
      <c r="Z12596" s="24"/>
      <c r="AC12596" s="24"/>
      <c r="AI12596" s="24"/>
      <c r="AL12596" s="24"/>
      <c r="AO12596" s="24"/>
      <c r="AR12596" s="24"/>
      <c r="AU12596" s="24"/>
    </row>
    <row r="12597">
      <c r="J12597" s="18"/>
      <c r="N12597" s="24"/>
      <c r="Q12597" s="24"/>
      <c r="T12597" s="24"/>
      <c r="W12597" s="24"/>
      <c r="Z12597" s="24"/>
      <c r="AC12597" s="24"/>
      <c r="AI12597" s="24"/>
      <c r="AL12597" s="24"/>
      <c r="AO12597" s="24"/>
      <c r="AR12597" s="24"/>
      <c r="AU12597" s="24"/>
    </row>
    <row r="12598">
      <c r="J12598" s="18"/>
      <c r="N12598" s="24"/>
      <c r="Q12598" s="24"/>
      <c r="T12598" s="24"/>
      <c r="W12598" s="24"/>
      <c r="Z12598" s="24"/>
      <c r="AC12598" s="24"/>
      <c r="AI12598" s="24"/>
      <c r="AL12598" s="24"/>
      <c r="AO12598" s="24"/>
      <c r="AR12598" s="24"/>
      <c r="AU12598" s="24"/>
    </row>
    <row r="12599">
      <c r="J12599" s="18"/>
      <c r="N12599" s="24"/>
      <c r="Q12599" s="24"/>
      <c r="T12599" s="24"/>
      <c r="W12599" s="24"/>
      <c r="Z12599" s="24"/>
      <c r="AC12599" s="24"/>
      <c r="AI12599" s="24"/>
      <c r="AL12599" s="24"/>
      <c r="AO12599" s="24"/>
      <c r="AR12599" s="24"/>
      <c r="AU12599" s="24"/>
    </row>
    <row r="12600">
      <c r="J12600" s="18"/>
      <c r="N12600" s="24"/>
      <c r="Q12600" s="24"/>
      <c r="T12600" s="24"/>
      <c r="W12600" s="24"/>
      <c r="Z12600" s="24"/>
      <c r="AC12600" s="24"/>
      <c r="AI12600" s="24"/>
      <c r="AL12600" s="24"/>
      <c r="AO12600" s="24"/>
      <c r="AR12600" s="24"/>
      <c r="AU12600" s="24"/>
    </row>
    <row r="12601">
      <c r="J12601" s="18"/>
      <c r="N12601" s="24"/>
      <c r="Q12601" s="24"/>
      <c r="T12601" s="24"/>
      <c r="W12601" s="24"/>
      <c r="Z12601" s="24"/>
      <c r="AC12601" s="24"/>
      <c r="AI12601" s="24"/>
      <c r="AL12601" s="24"/>
      <c r="AO12601" s="24"/>
      <c r="AR12601" s="24"/>
      <c r="AU12601" s="24"/>
    </row>
    <row r="12602">
      <c r="J12602" s="18"/>
      <c r="N12602" s="24"/>
      <c r="Q12602" s="24"/>
      <c r="T12602" s="24"/>
      <c r="W12602" s="24"/>
      <c r="Z12602" s="24"/>
      <c r="AC12602" s="24"/>
      <c r="AI12602" s="24"/>
      <c r="AL12602" s="24"/>
      <c r="AO12602" s="24"/>
      <c r="AR12602" s="24"/>
      <c r="AU12602" s="24"/>
    </row>
    <row r="12603">
      <c r="J12603" s="18"/>
      <c r="N12603" s="24"/>
      <c r="Q12603" s="24"/>
      <c r="T12603" s="24"/>
      <c r="W12603" s="24"/>
      <c r="Z12603" s="24"/>
      <c r="AC12603" s="24"/>
      <c r="AI12603" s="24"/>
      <c r="AL12603" s="24"/>
      <c r="AO12603" s="24"/>
      <c r="AR12603" s="24"/>
      <c r="AU12603" s="24"/>
    </row>
    <row r="12604">
      <c r="J12604" s="18"/>
      <c r="N12604" s="24"/>
      <c r="Q12604" s="24"/>
      <c r="T12604" s="24"/>
      <c r="W12604" s="24"/>
      <c r="Z12604" s="24"/>
      <c r="AC12604" s="24"/>
      <c r="AI12604" s="24"/>
      <c r="AL12604" s="24"/>
      <c r="AO12604" s="24"/>
      <c r="AR12604" s="24"/>
      <c r="AU12604" s="24"/>
    </row>
    <row r="12605">
      <c r="J12605" s="18"/>
      <c r="N12605" s="24"/>
      <c r="Q12605" s="24"/>
      <c r="T12605" s="24"/>
      <c r="W12605" s="24"/>
      <c r="Z12605" s="24"/>
      <c r="AC12605" s="24"/>
      <c r="AI12605" s="24"/>
      <c r="AL12605" s="24"/>
      <c r="AO12605" s="24"/>
      <c r="AR12605" s="24"/>
      <c r="AU12605" s="24"/>
    </row>
    <row r="12606">
      <c r="J12606" s="18"/>
      <c r="N12606" s="24"/>
      <c r="Q12606" s="24"/>
      <c r="T12606" s="24"/>
      <c r="W12606" s="24"/>
      <c r="Z12606" s="24"/>
      <c r="AC12606" s="24"/>
      <c r="AI12606" s="24"/>
      <c r="AL12606" s="24"/>
      <c r="AO12606" s="24"/>
      <c r="AR12606" s="24"/>
      <c r="AU12606" s="24"/>
    </row>
    <row r="12607">
      <c r="J12607" s="18"/>
      <c r="N12607" s="24"/>
      <c r="Q12607" s="24"/>
      <c r="T12607" s="24"/>
      <c r="W12607" s="24"/>
      <c r="Z12607" s="24"/>
      <c r="AC12607" s="24"/>
      <c r="AI12607" s="24"/>
      <c r="AL12607" s="24"/>
      <c r="AO12607" s="24"/>
      <c r="AR12607" s="24"/>
      <c r="AU12607" s="24"/>
    </row>
    <row r="12608">
      <c r="J12608" s="18"/>
      <c r="N12608" s="24"/>
      <c r="Q12608" s="24"/>
      <c r="T12608" s="24"/>
      <c r="W12608" s="24"/>
      <c r="Z12608" s="24"/>
      <c r="AC12608" s="24"/>
      <c r="AI12608" s="24"/>
      <c r="AL12608" s="24"/>
      <c r="AO12608" s="24"/>
      <c r="AR12608" s="24"/>
      <c r="AU12608" s="24"/>
    </row>
    <row r="12609">
      <c r="J12609" s="18"/>
      <c r="N12609" s="24"/>
      <c r="Q12609" s="24"/>
      <c r="T12609" s="24"/>
      <c r="W12609" s="24"/>
      <c r="Z12609" s="24"/>
      <c r="AC12609" s="24"/>
      <c r="AI12609" s="24"/>
      <c r="AL12609" s="24"/>
      <c r="AO12609" s="24"/>
      <c r="AR12609" s="24"/>
      <c r="AU12609" s="24"/>
    </row>
    <row r="12610">
      <c r="J12610" s="18"/>
      <c r="N12610" s="24"/>
      <c r="Q12610" s="24"/>
      <c r="T12610" s="24"/>
      <c r="W12610" s="24"/>
      <c r="Z12610" s="24"/>
      <c r="AC12610" s="24"/>
      <c r="AI12610" s="24"/>
      <c r="AL12610" s="24"/>
      <c r="AO12610" s="24"/>
      <c r="AR12610" s="24"/>
      <c r="AU12610" s="24"/>
    </row>
    <row r="12611">
      <c r="J12611" s="18"/>
      <c r="N12611" s="24"/>
      <c r="Q12611" s="24"/>
      <c r="T12611" s="24"/>
      <c r="W12611" s="24"/>
      <c r="Z12611" s="24"/>
      <c r="AC12611" s="24"/>
      <c r="AI12611" s="24"/>
      <c r="AL12611" s="24"/>
      <c r="AO12611" s="24"/>
      <c r="AR12611" s="24"/>
      <c r="AU12611" s="24"/>
    </row>
    <row r="12612">
      <c r="J12612" s="18"/>
      <c r="N12612" s="24"/>
      <c r="Q12612" s="24"/>
      <c r="T12612" s="24"/>
      <c r="W12612" s="24"/>
      <c r="Z12612" s="24"/>
      <c r="AC12612" s="24"/>
      <c r="AI12612" s="24"/>
      <c r="AL12612" s="24"/>
      <c r="AO12612" s="24"/>
      <c r="AR12612" s="24"/>
      <c r="AU12612" s="24"/>
    </row>
    <row r="12613">
      <c r="J12613" s="18"/>
      <c r="N12613" s="24"/>
      <c r="Q12613" s="24"/>
      <c r="T12613" s="24"/>
      <c r="W12613" s="24"/>
      <c r="Z12613" s="24"/>
      <c r="AC12613" s="24"/>
      <c r="AI12613" s="24"/>
      <c r="AL12613" s="24"/>
      <c r="AO12613" s="24"/>
      <c r="AR12613" s="24"/>
      <c r="AU12613" s="24"/>
    </row>
    <row r="12614">
      <c r="J12614" s="18"/>
      <c r="N12614" s="24"/>
      <c r="Q12614" s="24"/>
      <c r="T12614" s="24"/>
      <c r="W12614" s="24"/>
      <c r="Z12614" s="24"/>
      <c r="AC12614" s="24"/>
      <c r="AI12614" s="24"/>
      <c r="AL12614" s="24"/>
      <c r="AO12614" s="24"/>
      <c r="AR12614" s="24"/>
      <c r="AU12614" s="24"/>
    </row>
    <row r="12615">
      <c r="J12615" s="18"/>
      <c r="N12615" s="24"/>
      <c r="Q12615" s="24"/>
      <c r="T12615" s="24"/>
      <c r="W12615" s="24"/>
      <c r="Z12615" s="24"/>
      <c r="AC12615" s="24"/>
      <c r="AI12615" s="24"/>
      <c r="AL12615" s="24"/>
      <c r="AO12615" s="24"/>
      <c r="AR12615" s="24"/>
      <c r="AU12615" s="24"/>
    </row>
    <row r="12616">
      <c r="J12616" s="18"/>
      <c r="N12616" s="24"/>
      <c r="Q12616" s="24"/>
      <c r="T12616" s="24"/>
      <c r="W12616" s="24"/>
      <c r="Z12616" s="24"/>
      <c r="AC12616" s="24"/>
      <c r="AI12616" s="24"/>
      <c r="AL12616" s="24"/>
      <c r="AO12616" s="24"/>
      <c r="AR12616" s="24"/>
      <c r="AU12616" s="24"/>
    </row>
    <row r="12617">
      <c r="J12617" s="18"/>
      <c r="N12617" s="24"/>
      <c r="Q12617" s="24"/>
      <c r="T12617" s="24"/>
      <c r="W12617" s="24"/>
      <c r="Z12617" s="24"/>
      <c r="AC12617" s="24"/>
      <c r="AI12617" s="24"/>
      <c r="AL12617" s="24"/>
      <c r="AO12617" s="24"/>
      <c r="AR12617" s="24"/>
      <c r="AU12617" s="24"/>
    </row>
    <row r="12618">
      <c r="J12618" s="18"/>
      <c r="N12618" s="24"/>
      <c r="Q12618" s="24"/>
      <c r="T12618" s="24"/>
      <c r="W12618" s="24"/>
      <c r="Z12618" s="24"/>
      <c r="AC12618" s="24"/>
      <c r="AI12618" s="24"/>
      <c r="AL12618" s="24"/>
      <c r="AO12618" s="24"/>
      <c r="AR12618" s="24"/>
      <c r="AU12618" s="24"/>
    </row>
    <row r="12619">
      <c r="J12619" s="18"/>
      <c r="N12619" s="24"/>
      <c r="Q12619" s="24"/>
      <c r="T12619" s="24"/>
      <c r="W12619" s="24"/>
      <c r="Z12619" s="24"/>
      <c r="AC12619" s="24"/>
      <c r="AI12619" s="24"/>
      <c r="AL12619" s="24"/>
      <c r="AO12619" s="24"/>
      <c r="AR12619" s="24"/>
      <c r="AU12619" s="24"/>
    </row>
    <row r="12620">
      <c r="J12620" s="18"/>
      <c r="N12620" s="24"/>
      <c r="Q12620" s="24"/>
      <c r="T12620" s="24"/>
      <c r="W12620" s="24"/>
      <c r="Z12620" s="24"/>
      <c r="AC12620" s="24"/>
      <c r="AI12620" s="24"/>
      <c r="AL12620" s="24"/>
      <c r="AO12620" s="24"/>
      <c r="AR12620" s="24"/>
      <c r="AU12620" s="24"/>
    </row>
    <row r="12621">
      <c r="J12621" s="18"/>
      <c r="N12621" s="24"/>
      <c r="Q12621" s="24"/>
      <c r="T12621" s="24"/>
      <c r="W12621" s="24"/>
      <c r="Z12621" s="24"/>
      <c r="AC12621" s="24"/>
      <c r="AI12621" s="24"/>
      <c r="AL12621" s="24"/>
      <c r="AO12621" s="24"/>
      <c r="AR12621" s="24"/>
      <c r="AU12621" s="24"/>
    </row>
    <row r="12622">
      <c r="J12622" s="18"/>
      <c r="N12622" s="24"/>
      <c r="Q12622" s="24"/>
      <c r="T12622" s="24"/>
      <c r="W12622" s="24"/>
      <c r="Z12622" s="24"/>
      <c r="AC12622" s="24"/>
      <c r="AI12622" s="24"/>
      <c r="AL12622" s="24"/>
      <c r="AO12622" s="24"/>
      <c r="AR12622" s="24"/>
      <c r="AU12622" s="24"/>
    </row>
    <row r="12623">
      <c r="J12623" s="18"/>
      <c r="N12623" s="24"/>
      <c r="Q12623" s="24"/>
      <c r="T12623" s="24"/>
      <c r="W12623" s="24"/>
      <c r="Z12623" s="24"/>
      <c r="AC12623" s="24"/>
      <c r="AI12623" s="24"/>
      <c r="AL12623" s="24"/>
      <c r="AO12623" s="24"/>
      <c r="AR12623" s="24"/>
      <c r="AU12623" s="24"/>
    </row>
    <row r="12624">
      <c r="J12624" s="18"/>
      <c r="N12624" s="24"/>
      <c r="Q12624" s="24"/>
      <c r="T12624" s="24"/>
      <c r="W12624" s="24"/>
      <c r="Z12624" s="24"/>
      <c r="AC12624" s="24"/>
      <c r="AI12624" s="24"/>
      <c r="AL12624" s="24"/>
      <c r="AO12624" s="24"/>
      <c r="AR12624" s="24"/>
      <c r="AU12624" s="24"/>
    </row>
    <row r="12625">
      <c r="J12625" s="18"/>
      <c r="N12625" s="24"/>
      <c r="Q12625" s="24"/>
      <c r="T12625" s="24"/>
      <c r="W12625" s="24"/>
      <c r="Z12625" s="24"/>
      <c r="AC12625" s="24"/>
      <c r="AI12625" s="24"/>
      <c r="AL12625" s="24"/>
      <c r="AO12625" s="24"/>
      <c r="AR12625" s="24"/>
      <c r="AU12625" s="24"/>
    </row>
    <row r="12626">
      <c r="J12626" s="18"/>
      <c r="N12626" s="24"/>
      <c r="Q12626" s="24"/>
      <c r="T12626" s="24"/>
      <c r="W12626" s="24"/>
      <c r="Z12626" s="24"/>
      <c r="AC12626" s="24"/>
      <c r="AI12626" s="24"/>
      <c r="AL12626" s="24"/>
      <c r="AO12626" s="24"/>
      <c r="AR12626" s="24"/>
      <c r="AU12626" s="24"/>
    </row>
    <row r="12627">
      <c r="J12627" s="18"/>
      <c r="N12627" s="24"/>
      <c r="Q12627" s="24"/>
      <c r="T12627" s="24"/>
      <c r="W12627" s="24"/>
      <c r="Z12627" s="24"/>
      <c r="AC12627" s="24"/>
      <c r="AI12627" s="24"/>
      <c r="AL12627" s="24"/>
      <c r="AO12627" s="24"/>
      <c r="AR12627" s="24"/>
      <c r="AU12627" s="24"/>
    </row>
    <row r="12628">
      <c r="J12628" s="18"/>
      <c r="N12628" s="24"/>
      <c r="Q12628" s="24"/>
      <c r="T12628" s="24"/>
      <c r="W12628" s="24"/>
      <c r="Z12628" s="24"/>
      <c r="AC12628" s="24"/>
      <c r="AI12628" s="24"/>
      <c r="AL12628" s="24"/>
      <c r="AO12628" s="24"/>
      <c r="AR12628" s="24"/>
      <c r="AU12628" s="24"/>
    </row>
    <row r="12629">
      <c r="J12629" s="18"/>
      <c r="N12629" s="24"/>
      <c r="Q12629" s="24"/>
      <c r="T12629" s="24"/>
      <c r="W12629" s="24"/>
      <c r="Z12629" s="24"/>
      <c r="AC12629" s="24"/>
      <c r="AI12629" s="24"/>
      <c r="AL12629" s="24"/>
      <c r="AO12629" s="24"/>
      <c r="AR12629" s="24"/>
      <c r="AU12629" s="24"/>
    </row>
    <row r="12630">
      <c r="J12630" s="18"/>
      <c r="N12630" s="24"/>
      <c r="Q12630" s="24"/>
      <c r="T12630" s="24"/>
      <c r="W12630" s="24"/>
      <c r="Z12630" s="24"/>
      <c r="AC12630" s="24"/>
      <c r="AI12630" s="24"/>
      <c r="AL12630" s="24"/>
      <c r="AO12630" s="24"/>
      <c r="AR12630" s="24"/>
      <c r="AU12630" s="24"/>
    </row>
    <row r="12631">
      <c r="J12631" s="18"/>
      <c r="N12631" s="24"/>
      <c r="Q12631" s="24"/>
      <c r="T12631" s="24"/>
      <c r="W12631" s="24"/>
      <c r="Z12631" s="24"/>
      <c r="AC12631" s="24"/>
      <c r="AI12631" s="24"/>
      <c r="AL12631" s="24"/>
      <c r="AO12631" s="24"/>
      <c r="AR12631" s="24"/>
      <c r="AU12631" s="24"/>
    </row>
    <row r="12632">
      <c r="J12632" s="18"/>
      <c r="N12632" s="24"/>
      <c r="Q12632" s="24"/>
      <c r="T12632" s="24"/>
      <c r="W12632" s="24"/>
      <c r="Z12632" s="24"/>
      <c r="AC12632" s="24"/>
      <c r="AI12632" s="24"/>
      <c r="AL12632" s="24"/>
      <c r="AO12632" s="24"/>
      <c r="AR12632" s="24"/>
      <c r="AU12632" s="24"/>
    </row>
    <row r="12633">
      <c r="J12633" s="18"/>
      <c r="N12633" s="24"/>
      <c r="Q12633" s="24"/>
      <c r="T12633" s="24"/>
      <c r="W12633" s="24"/>
      <c r="Z12633" s="24"/>
      <c r="AC12633" s="24"/>
      <c r="AI12633" s="24"/>
      <c r="AL12633" s="24"/>
      <c r="AO12633" s="24"/>
      <c r="AR12633" s="24"/>
      <c r="AU12633" s="24"/>
    </row>
    <row r="12634">
      <c r="J12634" s="18"/>
      <c r="N12634" s="24"/>
      <c r="Q12634" s="24"/>
      <c r="T12634" s="24"/>
      <c r="W12634" s="24"/>
      <c r="Z12634" s="24"/>
      <c r="AC12634" s="24"/>
      <c r="AI12634" s="24"/>
      <c r="AL12634" s="24"/>
      <c r="AO12634" s="24"/>
      <c r="AR12634" s="24"/>
      <c r="AU12634" s="24"/>
    </row>
    <row r="12635">
      <c r="J12635" s="18"/>
      <c r="N12635" s="24"/>
      <c r="Q12635" s="24"/>
      <c r="T12635" s="24"/>
      <c r="W12635" s="24"/>
      <c r="Z12635" s="24"/>
      <c r="AC12635" s="24"/>
      <c r="AI12635" s="24"/>
      <c r="AL12635" s="24"/>
      <c r="AO12635" s="24"/>
      <c r="AR12635" s="24"/>
      <c r="AU12635" s="24"/>
    </row>
    <row r="12636">
      <c r="J12636" s="18"/>
      <c r="N12636" s="24"/>
      <c r="Q12636" s="24"/>
      <c r="T12636" s="24"/>
      <c r="W12636" s="24"/>
      <c r="Z12636" s="24"/>
      <c r="AC12636" s="24"/>
      <c r="AI12636" s="24"/>
      <c r="AL12636" s="24"/>
      <c r="AO12636" s="24"/>
      <c r="AR12636" s="24"/>
      <c r="AU12636" s="24"/>
    </row>
    <row r="12637">
      <c r="J12637" s="18"/>
      <c r="N12637" s="24"/>
      <c r="Q12637" s="24"/>
      <c r="T12637" s="24"/>
      <c r="W12637" s="24"/>
      <c r="Z12637" s="24"/>
      <c r="AC12637" s="24"/>
      <c r="AI12637" s="24"/>
      <c r="AL12637" s="24"/>
      <c r="AO12637" s="24"/>
      <c r="AR12637" s="24"/>
      <c r="AU12637" s="24"/>
    </row>
    <row r="12638">
      <c r="J12638" s="18"/>
      <c r="N12638" s="24"/>
      <c r="Q12638" s="24"/>
      <c r="T12638" s="24"/>
      <c r="W12638" s="24"/>
      <c r="Z12638" s="24"/>
      <c r="AC12638" s="24"/>
      <c r="AI12638" s="24"/>
      <c r="AL12638" s="24"/>
      <c r="AO12638" s="24"/>
      <c r="AR12638" s="24"/>
      <c r="AU12638" s="24"/>
    </row>
    <row r="12639">
      <c r="J12639" s="18"/>
      <c r="N12639" s="24"/>
      <c r="Q12639" s="24"/>
      <c r="T12639" s="24"/>
      <c r="W12639" s="24"/>
      <c r="Z12639" s="24"/>
      <c r="AC12639" s="24"/>
      <c r="AI12639" s="24"/>
      <c r="AL12639" s="24"/>
      <c r="AO12639" s="24"/>
      <c r="AR12639" s="24"/>
      <c r="AU12639" s="24"/>
    </row>
    <row r="12640">
      <c r="J12640" s="18"/>
      <c r="N12640" s="24"/>
      <c r="Q12640" s="24"/>
      <c r="T12640" s="24"/>
      <c r="W12640" s="24"/>
      <c r="Z12640" s="24"/>
      <c r="AC12640" s="24"/>
      <c r="AI12640" s="24"/>
      <c r="AL12640" s="24"/>
      <c r="AO12640" s="24"/>
      <c r="AR12640" s="24"/>
      <c r="AU12640" s="24"/>
    </row>
    <row r="12641">
      <c r="J12641" s="18"/>
      <c r="N12641" s="24"/>
      <c r="Q12641" s="24"/>
      <c r="T12641" s="24"/>
      <c r="W12641" s="24"/>
      <c r="Z12641" s="24"/>
      <c r="AC12641" s="24"/>
      <c r="AI12641" s="24"/>
      <c r="AL12641" s="24"/>
      <c r="AO12641" s="24"/>
      <c r="AR12641" s="24"/>
      <c r="AU12641" s="24"/>
    </row>
    <row r="12642">
      <c r="J12642" s="18"/>
      <c r="N12642" s="24"/>
      <c r="Q12642" s="24"/>
      <c r="T12642" s="24"/>
      <c r="W12642" s="24"/>
      <c r="Z12642" s="24"/>
      <c r="AC12642" s="24"/>
      <c r="AI12642" s="24"/>
      <c r="AL12642" s="24"/>
      <c r="AO12642" s="24"/>
      <c r="AR12642" s="24"/>
      <c r="AU12642" s="24"/>
    </row>
    <row r="12643">
      <c r="J12643" s="18"/>
      <c r="N12643" s="24"/>
      <c r="Q12643" s="24"/>
      <c r="T12643" s="24"/>
      <c r="W12643" s="24"/>
      <c r="Z12643" s="24"/>
      <c r="AC12643" s="24"/>
      <c r="AI12643" s="24"/>
      <c r="AL12643" s="24"/>
      <c r="AO12643" s="24"/>
      <c r="AR12643" s="24"/>
      <c r="AU12643" s="24"/>
    </row>
    <row r="12644">
      <c r="J12644" s="18"/>
      <c r="N12644" s="24"/>
      <c r="Q12644" s="24"/>
      <c r="T12644" s="24"/>
      <c r="W12644" s="24"/>
      <c r="Z12644" s="24"/>
      <c r="AC12644" s="24"/>
      <c r="AI12644" s="24"/>
      <c r="AL12644" s="24"/>
      <c r="AO12644" s="24"/>
      <c r="AR12644" s="24"/>
      <c r="AU12644" s="24"/>
    </row>
    <row r="12645">
      <c r="J12645" s="18"/>
      <c r="N12645" s="24"/>
      <c r="Q12645" s="24"/>
      <c r="T12645" s="24"/>
      <c r="W12645" s="24"/>
      <c r="Z12645" s="24"/>
      <c r="AC12645" s="24"/>
      <c r="AI12645" s="24"/>
      <c r="AL12645" s="24"/>
      <c r="AO12645" s="24"/>
      <c r="AR12645" s="24"/>
      <c r="AU12645" s="24"/>
    </row>
    <row r="12646">
      <c r="J12646" s="18"/>
      <c r="N12646" s="24"/>
      <c r="Q12646" s="24"/>
      <c r="T12646" s="24"/>
      <c r="W12646" s="24"/>
      <c r="Z12646" s="24"/>
      <c r="AC12646" s="24"/>
      <c r="AI12646" s="24"/>
      <c r="AL12646" s="24"/>
      <c r="AO12646" s="24"/>
      <c r="AR12646" s="24"/>
      <c r="AU12646" s="24"/>
    </row>
    <row r="12647">
      <c r="J12647" s="18"/>
      <c r="N12647" s="24"/>
      <c r="Q12647" s="24"/>
      <c r="T12647" s="24"/>
      <c r="W12647" s="24"/>
      <c r="Z12647" s="24"/>
      <c r="AC12647" s="24"/>
      <c r="AI12647" s="24"/>
      <c r="AL12647" s="24"/>
      <c r="AO12647" s="24"/>
      <c r="AR12647" s="24"/>
      <c r="AU12647" s="24"/>
    </row>
    <row r="12648">
      <c r="J12648" s="18"/>
      <c r="N12648" s="24"/>
      <c r="Q12648" s="24"/>
      <c r="T12648" s="24"/>
      <c r="W12648" s="24"/>
      <c r="Z12648" s="24"/>
      <c r="AC12648" s="24"/>
      <c r="AI12648" s="24"/>
      <c r="AL12648" s="24"/>
      <c r="AO12648" s="24"/>
      <c r="AR12648" s="24"/>
      <c r="AU12648" s="24"/>
    </row>
    <row r="12649">
      <c r="J12649" s="18"/>
      <c r="N12649" s="24"/>
      <c r="Q12649" s="24"/>
      <c r="T12649" s="24"/>
      <c r="W12649" s="24"/>
      <c r="Z12649" s="24"/>
      <c r="AC12649" s="24"/>
      <c r="AI12649" s="24"/>
      <c r="AL12649" s="24"/>
      <c r="AO12649" s="24"/>
      <c r="AR12649" s="24"/>
      <c r="AU12649" s="24"/>
    </row>
    <row r="12650">
      <c r="J12650" s="18"/>
      <c r="N12650" s="24"/>
      <c r="Q12650" s="24"/>
      <c r="T12650" s="24"/>
      <c r="W12650" s="24"/>
      <c r="Z12650" s="24"/>
      <c r="AC12650" s="24"/>
      <c r="AI12650" s="24"/>
      <c r="AL12650" s="24"/>
      <c r="AO12650" s="24"/>
      <c r="AR12650" s="24"/>
      <c r="AU12650" s="24"/>
    </row>
    <row r="12651">
      <c r="J12651" s="18"/>
      <c r="N12651" s="24"/>
      <c r="Q12651" s="24"/>
      <c r="T12651" s="24"/>
      <c r="W12651" s="24"/>
      <c r="Z12651" s="24"/>
      <c r="AC12651" s="24"/>
      <c r="AI12651" s="24"/>
      <c r="AL12651" s="24"/>
      <c r="AO12651" s="24"/>
      <c r="AR12651" s="24"/>
      <c r="AU12651" s="24"/>
    </row>
    <row r="12652">
      <c r="J12652" s="18"/>
      <c r="N12652" s="24"/>
      <c r="Q12652" s="24"/>
      <c r="T12652" s="24"/>
      <c r="W12652" s="24"/>
      <c r="Z12652" s="24"/>
      <c r="AC12652" s="24"/>
      <c r="AI12652" s="24"/>
      <c r="AL12652" s="24"/>
      <c r="AO12652" s="24"/>
      <c r="AR12652" s="24"/>
      <c r="AU12652" s="24"/>
    </row>
    <row r="12653">
      <c r="J12653" s="18"/>
      <c r="N12653" s="24"/>
      <c r="Q12653" s="24"/>
      <c r="T12653" s="24"/>
      <c r="W12653" s="24"/>
      <c r="Z12653" s="24"/>
      <c r="AC12653" s="24"/>
      <c r="AI12653" s="24"/>
      <c r="AL12653" s="24"/>
      <c r="AO12653" s="24"/>
      <c r="AR12653" s="24"/>
      <c r="AU12653" s="24"/>
    </row>
    <row r="12654">
      <c r="J12654" s="18"/>
      <c r="N12654" s="24"/>
      <c r="Q12654" s="24"/>
      <c r="T12654" s="24"/>
      <c r="W12654" s="24"/>
      <c r="Z12654" s="24"/>
      <c r="AC12654" s="24"/>
      <c r="AI12654" s="24"/>
      <c r="AL12654" s="24"/>
      <c r="AO12654" s="24"/>
      <c r="AR12654" s="24"/>
      <c r="AU12654" s="24"/>
    </row>
    <row r="12655">
      <c r="J12655" s="18"/>
      <c r="N12655" s="24"/>
      <c r="Q12655" s="24"/>
      <c r="T12655" s="24"/>
      <c r="W12655" s="24"/>
      <c r="Z12655" s="24"/>
      <c r="AC12655" s="24"/>
      <c r="AI12655" s="24"/>
      <c r="AL12655" s="24"/>
      <c r="AO12655" s="24"/>
      <c r="AR12655" s="24"/>
      <c r="AU12655" s="24"/>
    </row>
    <row r="12656">
      <c r="J12656" s="18"/>
      <c r="N12656" s="24"/>
      <c r="Q12656" s="24"/>
      <c r="T12656" s="24"/>
      <c r="W12656" s="24"/>
      <c r="Z12656" s="24"/>
      <c r="AC12656" s="24"/>
      <c r="AI12656" s="24"/>
      <c r="AL12656" s="24"/>
      <c r="AO12656" s="24"/>
      <c r="AR12656" s="24"/>
      <c r="AU12656" s="24"/>
    </row>
    <row r="12657">
      <c r="J12657" s="18"/>
      <c r="N12657" s="24"/>
      <c r="Q12657" s="24"/>
      <c r="T12657" s="24"/>
      <c r="W12657" s="24"/>
      <c r="Z12657" s="24"/>
      <c r="AC12657" s="24"/>
      <c r="AI12657" s="24"/>
      <c r="AL12657" s="24"/>
      <c r="AO12657" s="24"/>
      <c r="AR12657" s="24"/>
      <c r="AU12657" s="24"/>
    </row>
    <row r="12658">
      <c r="J12658" s="18"/>
      <c r="N12658" s="24"/>
      <c r="Q12658" s="24"/>
      <c r="T12658" s="24"/>
      <c r="W12658" s="24"/>
      <c r="Z12658" s="24"/>
      <c r="AC12658" s="24"/>
      <c r="AI12658" s="24"/>
      <c r="AL12658" s="24"/>
      <c r="AO12658" s="24"/>
      <c r="AR12658" s="24"/>
      <c r="AU12658" s="24"/>
    </row>
    <row r="12659">
      <c r="J12659" s="18"/>
      <c r="N12659" s="24"/>
      <c r="Q12659" s="24"/>
      <c r="T12659" s="24"/>
      <c r="W12659" s="24"/>
      <c r="Z12659" s="24"/>
      <c r="AC12659" s="24"/>
      <c r="AI12659" s="24"/>
      <c r="AL12659" s="24"/>
      <c r="AO12659" s="24"/>
      <c r="AR12659" s="24"/>
      <c r="AU12659" s="24"/>
    </row>
    <row r="12660">
      <c r="J12660" s="18"/>
      <c r="N12660" s="24"/>
      <c r="Q12660" s="24"/>
      <c r="T12660" s="24"/>
      <c r="W12660" s="24"/>
      <c r="Z12660" s="24"/>
      <c r="AC12660" s="24"/>
      <c r="AI12660" s="24"/>
      <c r="AL12660" s="24"/>
      <c r="AO12660" s="24"/>
      <c r="AR12660" s="24"/>
      <c r="AU12660" s="24"/>
    </row>
    <row r="12661">
      <c r="J12661" s="18"/>
      <c r="N12661" s="24"/>
      <c r="Q12661" s="24"/>
      <c r="T12661" s="24"/>
      <c r="W12661" s="24"/>
      <c r="Z12661" s="24"/>
      <c r="AC12661" s="24"/>
      <c r="AI12661" s="24"/>
      <c r="AL12661" s="24"/>
      <c r="AO12661" s="24"/>
      <c r="AR12661" s="24"/>
      <c r="AU12661" s="24"/>
    </row>
    <row r="12662">
      <c r="J12662" s="18"/>
      <c r="N12662" s="24"/>
      <c r="Q12662" s="24"/>
      <c r="T12662" s="24"/>
      <c r="W12662" s="24"/>
      <c r="Z12662" s="24"/>
      <c r="AC12662" s="24"/>
      <c r="AI12662" s="24"/>
      <c r="AL12662" s="24"/>
      <c r="AO12662" s="24"/>
      <c r="AR12662" s="24"/>
      <c r="AU12662" s="24"/>
    </row>
    <row r="12663">
      <c r="J12663" s="18"/>
      <c r="N12663" s="24"/>
      <c r="Q12663" s="24"/>
      <c r="T12663" s="24"/>
      <c r="W12663" s="24"/>
      <c r="Z12663" s="24"/>
      <c r="AC12663" s="24"/>
      <c r="AI12663" s="24"/>
      <c r="AL12663" s="24"/>
      <c r="AO12663" s="24"/>
      <c r="AR12663" s="24"/>
      <c r="AU12663" s="24"/>
    </row>
    <row r="12664">
      <c r="J12664" s="18"/>
      <c r="N12664" s="24"/>
      <c r="Q12664" s="24"/>
      <c r="T12664" s="24"/>
      <c r="W12664" s="24"/>
      <c r="Z12664" s="24"/>
      <c r="AC12664" s="24"/>
      <c r="AI12664" s="24"/>
      <c r="AL12664" s="24"/>
      <c r="AO12664" s="24"/>
      <c r="AR12664" s="24"/>
      <c r="AU12664" s="24"/>
    </row>
    <row r="12665">
      <c r="J12665" s="18"/>
      <c r="N12665" s="24"/>
      <c r="Q12665" s="24"/>
      <c r="T12665" s="24"/>
      <c r="W12665" s="24"/>
      <c r="Z12665" s="24"/>
      <c r="AC12665" s="24"/>
      <c r="AI12665" s="24"/>
      <c r="AL12665" s="24"/>
      <c r="AO12665" s="24"/>
      <c r="AR12665" s="24"/>
      <c r="AU12665" s="24"/>
    </row>
    <row r="12666">
      <c r="J12666" s="18"/>
      <c r="N12666" s="24"/>
      <c r="Q12666" s="24"/>
      <c r="T12666" s="24"/>
      <c r="W12666" s="24"/>
      <c r="Z12666" s="24"/>
      <c r="AC12666" s="24"/>
      <c r="AI12666" s="24"/>
      <c r="AL12666" s="24"/>
      <c r="AO12666" s="24"/>
      <c r="AR12666" s="24"/>
      <c r="AU12666" s="24"/>
    </row>
    <row r="12667">
      <c r="J12667" s="18"/>
      <c r="N12667" s="24"/>
      <c r="Q12667" s="24"/>
      <c r="T12667" s="24"/>
      <c r="W12667" s="24"/>
      <c r="Z12667" s="24"/>
      <c r="AC12667" s="24"/>
      <c r="AI12667" s="24"/>
      <c r="AL12667" s="24"/>
      <c r="AO12667" s="24"/>
      <c r="AR12667" s="24"/>
      <c r="AU12667" s="24"/>
    </row>
    <row r="12668">
      <c r="J12668" s="18"/>
      <c r="N12668" s="24"/>
      <c r="Q12668" s="24"/>
      <c r="T12668" s="24"/>
      <c r="W12668" s="24"/>
      <c r="Z12668" s="24"/>
      <c r="AC12668" s="24"/>
      <c r="AI12668" s="24"/>
      <c r="AL12668" s="24"/>
      <c r="AO12668" s="24"/>
      <c r="AR12668" s="24"/>
      <c r="AU12668" s="24"/>
    </row>
    <row r="12669">
      <c r="J12669" s="18"/>
      <c r="N12669" s="24"/>
      <c r="Q12669" s="24"/>
      <c r="T12669" s="24"/>
      <c r="W12669" s="24"/>
      <c r="Z12669" s="24"/>
      <c r="AC12669" s="24"/>
      <c r="AI12669" s="24"/>
      <c r="AL12669" s="24"/>
      <c r="AO12669" s="24"/>
      <c r="AR12669" s="24"/>
      <c r="AU12669" s="24"/>
    </row>
    <row r="12670">
      <c r="J12670" s="18"/>
      <c r="N12670" s="24"/>
      <c r="Q12670" s="24"/>
      <c r="T12670" s="24"/>
      <c r="W12670" s="24"/>
      <c r="Z12670" s="24"/>
      <c r="AC12670" s="24"/>
      <c r="AI12670" s="24"/>
      <c r="AL12670" s="24"/>
      <c r="AO12670" s="24"/>
      <c r="AR12670" s="24"/>
      <c r="AU12670" s="24"/>
    </row>
    <row r="12671">
      <c r="J12671" s="18"/>
      <c r="N12671" s="24"/>
      <c r="Q12671" s="24"/>
      <c r="T12671" s="24"/>
      <c r="W12671" s="24"/>
      <c r="Z12671" s="24"/>
      <c r="AC12671" s="24"/>
      <c r="AI12671" s="24"/>
      <c r="AL12671" s="24"/>
      <c r="AO12671" s="24"/>
      <c r="AR12671" s="24"/>
      <c r="AU12671" s="24"/>
    </row>
    <row r="12672">
      <c r="J12672" s="18"/>
      <c r="N12672" s="24"/>
      <c r="Q12672" s="24"/>
      <c r="T12672" s="24"/>
      <c r="W12672" s="24"/>
      <c r="Z12672" s="24"/>
      <c r="AC12672" s="24"/>
      <c r="AI12672" s="24"/>
      <c r="AL12672" s="24"/>
      <c r="AO12672" s="24"/>
      <c r="AR12672" s="24"/>
      <c r="AU12672" s="24"/>
    </row>
    <row r="12673">
      <c r="J12673" s="18"/>
      <c r="N12673" s="24"/>
      <c r="Q12673" s="24"/>
      <c r="T12673" s="24"/>
      <c r="W12673" s="24"/>
      <c r="Z12673" s="24"/>
      <c r="AC12673" s="24"/>
      <c r="AI12673" s="24"/>
      <c r="AL12673" s="24"/>
      <c r="AO12673" s="24"/>
      <c r="AR12673" s="24"/>
      <c r="AU12673" s="24"/>
    </row>
    <row r="12674">
      <c r="J12674" s="18"/>
      <c r="N12674" s="24"/>
      <c r="Q12674" s="24"/>
      <c r="T12674" s="24"/>
      <c r="W12674" s="24"/>
      <c r="Z12674" s="24"/>
      <c r="AC12674" s="24"/>
      <c r="AI12674" s="24"/>
      <c r="AL12674" s="24"/>
      <c r="AO12674" s="24"/>
      <c r="AR12674" s="24"/>
      <c r="AU12674" s="24"/>
    </row>
    <row r="12675">
      <c r="J12675" s="18"/>
      <c r="N12675" s="24"/>
      <c r="Q12675" s="24"/>
      <c r="T12675" s="24"/>
      <c r="W12675" s="24"/>
      <c r="Z12675" s="24"/>
      <c r="AC12675" s="24"/>
      <c r="AI12675" s="24"/>
      <c r="AL12675" s="24"/>
      <c r="AO12675" s="24"/>
      <c r="AR12675" s="24"/>
      <c r="AU12675" s="24"/>
    </row>
    <row r="12676">
      <c r="J12676" s="18"/>
      <c r="N12676" s="24"/>
      <c r="Q12676" s="24"/>
      <c r="T12676" s="24"/>
      <c r="W12676" s="24"/>
      <c r="Z12676" s="24"/>
      <c r="AC12676" s="24"/>
      <c r="AI12676" s="24"/>
      <c r="AL12676" s="24"/>
      <c r="AO12676" s="24"/>
      <c r="AR12676" s="24"/>
      <c r="AU12676" s="24"/>
    </row>
    <row r="12677">
      <c r="J12677" s="18"/>
      <c r="N12677" s="24"/>
      <c r="Q12677" s="24"/>
      <c r="T12677" s="24"/>
      <c r="W12677" s="24"/>
      <c r="Z12677" s="24"/>
      <c r="AC12677" s="24"/>
      <c r="AI12677" s="24"/>
      <c r="AL12677" s="24"/>
      <c r="AO12677" s="24"/>
      <c r="AR12677" s="24"/>
      <c r="AU12677" s="24"/>
    </row>
    <row r="12678">
      <c r="J12678" s="18"/>
      <c r="N12678" s="24"/>
      <c r="Q12678" s="24"/>
      <c r="T12678" s="24"/>
      <c r="W12678" s="24"/>
      <c r="Z12678" s="24"/>
      <c r="AC12678" s="24"/>
      <c r="AI12678" s="24"/>
      <c r="AL12678" s="24"/>
      <c r="AO12678" s="24"/>
      <c r="AR12678" s="24"/>
      <c r="AU12678" s="24"/>
    </row>
    <row r="12679">
      <c r="J12679" s="18"/>
      <c r="N12679" s="24"/>
      <c r="Q12679" s="24"/>
      <c r="T12679" s="24"/>
      <c r="W12679" s="24"/>
      <c r="Z12679" s="24"/>
      <c r="AC12679" s="24"/>
      <c r="AI12679" s="24"/>
      <c r="AL12679" s="24"/>
      <c r="AO12679" s="24"/>
      <c r="AR12679" s="24"/>
      <c r="AU12679" s="24"/>
    </row>
    <row r="12680">
      <c r="J12680" s="18"/>
      <c r="N12680" s="24"/>
      <c r="Q12680" s="24"/>
      <c r="T12680" s="24"/>
      <c r="W12680" s="24"/>
      <c r="Z12680" s="24"/>
      <c r="AC12680" s="24"/>
      <c r="AI12680" s="24"/>
      <c r="AL12680" s="24"/>
      <c r="AO12680" s="24"/>
      <c r="AR12680" s="24"/>
      <c r="AU12680" s="24"/>
    </row>
    <row r="12681">
      <c r="J12681" s="18"/>
      <c r="N12681" s="24"/>
      <c r="Q12681" s="24"/>
      <c r="T12681" s="24"/>
      <c r="W12681" s="24"/>
      <c r="Z12681" s="24"/>
      <c r="AC12681" s="24"/>
      <c r="AI12681" s="24"/>
      <c r="AL12681" s="24"/>
      <c r="AO12681" s="24"/>
      <c r="AR12681" s="24"/>
      <c r="AU12681" s="24"/>
    </row>
    <row r="12682">
      <c r="J12682" s="18"/>
      <c r="N12682" s="24"/>
      <c r="Q12682" s="24"/>
      <c r="T12682" s="24"/>
      <c r="W12682" s="24"/>
      <c r="Z12682" s="24"/>
      <c r="AC12682" s="24"/>
      <c r="AI12682" s="24"/>
      <c r="AL12682" s="24"/>
      <c r="AO12682" s="24"/>
      <c r="AR12682" s="24"/>
      <c r="AU12682" s="24"/>
    </row>
    <row r="12683">
      <c r="J12683" s="18"/>
      <c r="N12683" s="24"/>
      <c r="Q12683" s="24"/>
      <c r="T12683" s="24"/>
      <c r="W12683" s="24"/>
      <c r="Z12683" s="24"/>
      <c r="AC12683" s="24"/>
      <c r="AI12683" s="24"/>
      <c r="AL12683" s="24"/>
      <c r="AO12683" s="24"/>
      <c r="AR12683" s="24"/>
      <c r="AU12683" s="24"/>
    </row>
    <row r="12684">
      <c r="J12684" s="18"/>
      <c r="N12684" s="24"/>
      <c r="Q12684" s="24"/>
      <c r="T12684" s="24"/>
      <c r="W12684" s="24"/>
      <c r="Z12684" s="24"/>
      <c r="AC12684" s="24"/>
      <c r="AI12684" s="24"/>
      <c r="AL12684" s="24"/>
      <c r="AO12684" s="24"/>
      <c r="AR12684" s="24"/>
      <c r="AU12684" s="24"/>
    </row>
    <row r="12685">
      <c r="J12685" s="18"/>
      <c r="N12685" s="24"/>
      <c r="Q12685" s="24"/>
      <c r="T12685" s="24"/>
      <c r="W12685" s="24"/>
      <c r="Z12685" s="24"/>
      <c r="AC12685" s="24"/>
      <c r="AI12685" s="24"/>
      <c r="AL12685" s="24"/>
      <c r="AO12685" s="24"/>
      <c r="AR12685" s="24"/>
      <c r="AU12685" s="24"/>
    </row>
    <row r="12686">
      <c r="J12686" s="18"/>
      <c r="N12686" s="24"/>
      <c r="Q12686" s="24"/>
      <c r="T12686" s="24"/>
      <c r="W12686" s="24"/>
      <c r="Z12686" s="24"/>
      <c r="AC12686" s="24"/>
      <c r="AI12686" s="24"/>
      <c r="AL12686" s="24"/>
      <c r="AO12686" s="24"/>
      <c r="AR12686" s="24"/>
      <c r="AU12686" s="24"/>
    </row>
    <row r="12687">
      <c r="J12687" s="18"/>
      <c r="N12687" s="24"/>
      <c r="Q12687" s="24"/>
      <c r="T12687" s="24"/>
      <c r="W12687" s="24"/>
      <c r="Z12687" s="24"/>
      <c r="AC12687" s="24"/>
      <c r="AI12687" s="24"/>
      <c r="AL12687" s="24"/>
      <c r="AO12687" s="24"/>
      <c r="AR12687" s="24"/>
      <c r="AU12687" s="24"/>
    </row>
    <row r="12688">
      <c r="J12688" s="18"/>
      <c r="N12688" s="24"/>
      <c r="Q12688" s="24"/>
      <c r="T12688" s="24"/>
      <c r="W12688" s="24"/>
      <c r="Z12688" s="24"/>
      <c r="AC12688" s="24"/>
      <c r="AI12688" s="24"/>
      <c r="AL12688" s="24"/>
      <c r="AO12688" s="24"/>
      <c r="AR12688" s="24"/>
      <c r="AU12688" s="24"/>
    </row>
    <row r="12689">
      <c r="J12689" s="18"/>
      <c r="N12689" s="24"/>
      <c r="Q12689" s="24"/>
      <c r="T12689" s="24"/>
      <c r="W12689" s="24"/>
      <c r="Z12689" s="24"/>
      <c r="AC12689" s="24"/>
      <c r="AI12689" s="24"/>
      <c r="AL12689" s="24"/>
      <c r="AO12689" s="24"/>
      <c r="AR12689" s="24"/>
      <c r="AU12689" s="24"/>
    </row>
    <row r="12690">
      <c r="J12690" s="18"/>
      <c r="N12690" s="24"/>
      <c r="Q12690" s="24"/>
      <c r="T12690" s="24"/>
      <c r="W12690" s="24"/>
      <c r="Z12690" s="24"/>
      <c r="AC12690" s="24"/>
      <c r="AI12690" s="24"/>
      <c r="AL12690" s="24"/>
      <c r="AO12690" s="24"/>
      <c r="AR12690" s="24"/>
      <c r="AU12690" s="24"/>
    </row>
    <row r="12691">
      <c r="J12691" s="18"/>
      <c r="N12691" s="24"/>
      <c r="Q12691" s="24"/>
      <c r="T12691" s="24"/>
      <c r="W12691" s="24"/>
      <c r="Z12691" s="24"/>
      <c r="AC12691" s="24"/>
      <c r="AI12691" s="24"/>
      <c r="AL12691" s="24"/>
      <c r="AO12691" s="24"/>
      <c r="AR12691" s="24"/>
      <c r="AU12691" s="24"/>
    </row>
    <row r="12692">
      <c r="J12692" s="18"/>
      <c r="N12692" s="24"/>
      <c r="Q12692" s="24"/>
      <c r="T12692" s="24"/>
      <c r="W12692" s="24"/>
      <c r="Z12692" s="24"/>
      <c r="AC12692" s="24"/>
      <c r="AI12692" s="24"/>
      <c r="AL12692" s="24"/>
      <c r="AO12692" s="24"/>
      <c r="AR12692" s="24"/>
      <c r="AU12692" s="24"/>
    </row>
    <row r="12693">
      <c r="J12693" s="18"/>
      <c r="N12693" s="24"/>
      <c r="Q12693" s="24"/>
      <c r="T12693" s="24"/>
      <c r="W12693" s="24"/>
      <c r="Z12693" s="24"/>
      <c r="AC12693" s="24"/>
      <c r="AI12693" s="24"/>
      <c r="AL12693" s="24"/>
      <c r="AO12693" s="24"/>
      <c r="AR12693" s="24"/>
      <c r="AU12693" s="24"/>
    </row>
    <row r="12694">
      <c r="J12694" s="18"/>
      <c r="N12694" s="24"/>
      <c r="Q12694" s="24"/>
      <c r="T12694" s="24"/>
      <c r="W12694" s="24"/>
      <c r="Z12694" s="24"/>
      <c r="AC12694" s="24"/>
      <c r="AI12694" s="24"/>
      <c r="AL12694" s="24"/>
      <c r="AO12694" s="24"/>
      <c r="AR12694" s="24"/>
      <c r="AU12694" s="24"/>
    </row>
    <row r="12695">
      <c r="J12695" s="18"/>
      <c r="N12695" s="24"/>
      <c r="Q12695" s="24"/>
      <c r="T12695" s="24"/>
      <c r="W12695" s="24"/>
      <c r="Z12695" s="24"/>
      <c r="AC12695" s="24"/>
      <c r="AI12695" s="24"/>
      <c r="AL12695" s="24"/>
      <c r="AO12695" s="24"/>
      <c r="AR12695" s="24"/>
      <c r="AU12695" s="24"/>
    </row>
    <row r="12696">
      <c r="J12696" s="18"/>
      <c r="N12696" s="24"/>
      <c r="Q12696" s="24"/>
      <c r="T12696" s="24"/>
      <c r="W12696" s="24"/>
      <c r="Z12696" s="24"/>
      <c r="AC12696" s="24"/>
      <c r="AI12696" s="24"/>
      <c r="AL12696" s="24"/>
      <c r="AO12696" s="24"/>
      <c r="AR12696" s="24"/>
      <c r="AU12696" s="24"/>
    </row>
    <row r="12697">
      <c r="J12697" s="18"/>
      <c r="N12697" s="24"/>
      <c r="Q12697" s="24"/>
      <c r="T12697" s="24"/>
      <c r="W12697" s="24"/>
      <c r="Z12697" s="24"/>
      <c r="AC12697" s="24"/>
      <c r="AI12697" s="24"/>
      <c r="AL12697" s="24"/>
      <c r="AO12697" s="24"/>
      <c r="AR12697" s="24"/>
      <c r="AU12697" s="24"/>
    </row>
    <row r="12698">
      <c r="J12698" s="18"/>
      <c r="N12698" s="24"/>
      <c r="Q12698" s="24"/>
      <c r="T12698" s="24"/>
      <c r="W12698" s="24"/>
      <c r="Z12698" s="24"/>
      <c r="AC12698" s="24"/>
      <c r="AI12698" s="24"/>
      <c r="AL12698" s="24"/>
      <c r="AO12698" s="24"/>
      <c r="AR12698" s="24"/>
      <c r="AU12698" s="24"/>
    </row>
    <row r="12699">
      <c r="J12699" s="18"/>
      <c r="N12699" s="24"/>
      <c r="Q12699" s="24"/>
      <c r="T12699" s="24"/>
      <c r="W12699" s="24"/>
      <c r="Z12699" s="24"/>
      <c r="AC12699" s="24"/>
      <c r="AI12699" s="24"/>
      <c r="AL12699" s="24"/>
      <c r="AO12699" s="24"/>
      <c r="AR12699" s="24"/>
      <c r="AU12699" s="24"/>
    </row>
    <row r="12700">
      <c r="J12700" s="18"/>
      <c r="N12700" s="24"/>
      <c r="Q12700" s="24"/>
      <c r="T12700" s="24"/>
      <c r="W12700" s="24"/>
      <c r="Z12700" s="24"/>
      <c r="AC12700" s="24"/>
      <c r="AI12700" s="24"/>
      <c r="AL12700" s="24"/>
      <c r="AO12700" s="24"/>
      <c r="AR12700" s="24"/>
      <c r="AU12700" s="24"/>
    </row>
    <row r="12701">
      <c r="J12701" s="18"/>
      <c r="N12701" s="24"/>
      <c r="Q12701" s="24"/>
      <c r="T12701" s="24"/>
      <c r="W12701" s="24"/>
      <c r="Z12701" s="24"/>
      <c r="AC12701" s="24"/>
      <c r="AI12701" s="24"/>
      <c r="AL12701" s="24"/>
      <c r="AO12701" s="24"/>
      <c r="AR12701" s="24"/>
      <c r="AU12701" s="24"/>
    </row>
    <row r="12702">
      <c r="J12702" s="18"/>
      <c r="N12702" s="24"/>
      <c r="Q12702" s="24"/>
      <c r="T12702" s="24"/>
      <c r="W12702" s="24"/>
      <c r="Z12702" s="24"/>
      <c r="AC12702" s="24"/>
      <c r="AI12702" s="24"/>
      <c r="AL12702" s="24"/>
      <c r="AO12702" s="24"/>
      <c r="AR12702" s="24"/>
      <c r="AU12702" s="24"/>
    </row>
    <row r="12703">
      <c r="J12703" s="18"/>
      <c r="N12703" s="24"/>
      <c r="Q12703" s="24"/>
      <c r="T12703" s="24"/>
      <c r="W12703" s="24"/>
      <c r="Z12703" s="24"/>
      <c r="AC12703" s="24"/>
      <c r="AI12703" s="24"/>
      <c r="AL12703" s="24"/>
      <c r="AO12703" s="24"/>
      <c r="AR12703" s="24"/>
      <c r="AU12703" s="24"/>
    </row>
    <row r="12704">
      <c r="J12704" s="18"/>
      <c r="N12704" s="24"/>
      <c r="Q12704" s="24"/>
      <c r="T12704" s="24"/>
      <c r="W12704" s="24"/>
      <c r="Z12704" s="24"/>
      <c r="AC12704" s="24"/>
      <c r="AI12704" s="24"/>
      <c r="AL12704" s="24"/>
      <c r="AO12704" s="24"/>
      <c r="AR12704" s="24"/>
      <c r="AU12704" s="24"/>
    </row>
    <row r="12705">
      <c r="J12705" s="18"/>
      <c r="N12705" s="24"/>
      <c r="Q12705" s="24"/>
      <c r="T12705" s="24"/>
      <c r="W12705" s="24"/>
      <c r="Z12705" s="24"/>
      <c r="AC12705" s="24"/>
      <c r="AI12705" s="24"/>
      <c r="AL12705" s="24"/>
      <c r="AO12705" s="24"/>
      <c r="AR12705" s="24"/>
      <c r="AU12705" s="24"/>
    </row>
    <row r="12706">
      <c r="J12706" s="18"/>
      <c r="N12706" s="24"/>
      <c r="Q12706" s="24"/>
      <c r="T12706" s="24"/>
      <c r="W12706" s="24"/>
      <c r="Z12706" s="24"/>
      <c r="AC12706" s="24"/>
      <c r="AI12706" s="24"/>
      <c r="AL12706" s="24"/>
      <c r="AO12706" s="24"/>
      <c r="AR12706" s="24"/>
      <c r="AU12706" s="24"/>
    </row>
    <row r="12707">
      <c r="J12707" s="18"/>
      <c r="N12707" s="24"/>
      <c r="Q12707" s="24"/>
      <c r="T12707" s="24"/>
      <c r="W12707" s="24"/>
      <c r="Z12707" s="24"/>
      <c r="AC12707" s="24"/>
      <c r="AI12707" s="24"/>
      <c r="AL12707" s="24"/>
      <c r="AO12707" s="24"/>
      <c r="AR12707" s="24"/>
      <c r="AU12707" s="24"/>
    </row>
    <row r="12708">
      <c r="J12708" s="18"/>
      <c r="N12708" s="24"/>
      <c r="Q12708" s="24"/>
      <c r="T12708" s="24"/>
      <c r="W12708" s="24"/>
      <c r="Z12708" s="24"/>
      <c r="AC12708" s="24"/>
      <c r="AI12708" s="24"/>
      <c r="AL12708" s="24"/>
      <c r="AO12708" s="24"/>
      <c r="AR12708" s="24"/>
      <c r="AU12708" s="24"/>
    </row>
    <row r="12709">
      <c r="J12709" s="18"/>
      <c r="N12709" s="24"/>
      <c r="Q12709" s="24"/>
      <c r="T12709" s="24"/>
      <c r="W12709" s="24"/>
      <c r="Z12709" s="24"/>
      <c r="AC12709" s="24"/>
      <c r="AI12709" s="24"/>
      <c r="AL12709" s="24"/>
      <c r="AO12709" s="24"/>
      <c r="AR12709" s="24"/>
      <c r="AU12709" s="24"/>
    </row>
    <row r="12710">
      <c r="J12710" s="18"/>
      <c r="N12710" s="24"/>
      <c r="Q12710" s="24"/>
      <c r="T12710" s="24"/>
      <c r="W12710" s="24"/>
      <c r="Z12710" s="24"/>
      <c r="AC12710" s="24"/>
      <c r="AI12710" s="24"/>
      <c r="AL12710" s="24"/>
      <c r="AO12710" s="24"/>
      <c r="AR12710" s="24"/>
      <c r="AU12710" s="24"/>
    </row>
    <row r="12711">
      <c r="J12711" s="18"/>
      <c r="N12711" s="24"/>
      <c r="Q12711" s="24"/>
      <c r="T12711" s="24"/>
      <c r="W12711" s="24"/>
      <c r="Z12711" s="24"/>
      <c r="AC12711" s="24"/>
      <c r="AI12711" s="24"/>
      <c r="AL12711" s="24"/>
      <c r="AO12711" s="24"/>
      <c r="AR12711" s="24"/>
      <c r="AU12711" s="24"/>
    </row>
    <row r="12712">
      <c r="J12712" s="18"/>
      <c r="N12712" s="24"/>
      <c r="Q12712" s="24"/>
      <c r="T12712" s="24"/>
      <c r="W12712" s="24"/>
      <c r="Z12712" s="24"/>
      <c r="AC12712" s="24"/>
      <c r="AI12712" s="24"/>
      <c r="AL12712" s="24"/>
      <c r="AO12712" s="24"/>
      <c r="AR12712" s="24"/>
      <c r="AU12712" s="24"/>
    </row>
    <row r="12713">
      <c r="J12713" s="18"/>
      <c r="N12713" s="24"/>
      <c r="Q12713" s="24"/>
      <c r="T12713" s="24"/>
      <c r="W12713" s="24"/>
      <c r="Z12713" s="24"/>
      <c r="AC12713" s="24"/>
      <c r="AI12713" s="24"/>
      <c r="AL12713" s="24"/>
      <c r="AO12713" s="24"/>
      <c r="AR12713" s="24"/>
      <c r="AU12713" s="24"/>
    </row>
    <row r="12714">
      <c r="J12714" s="18"/>
      <c r="N12714" s="24"/>
      <c r="Q12714" s="24"/>
      <c r="T12714" s="24"/>
      <c r="W12714" s="24"/>
      <c r="Z12714" s="24"/>
      <c r="AC12714" s="24"/>
      <c r="AI12714" s="24"/>
      <c r="AL12714" s="24"/>
      <c r="AO12714" s="24"/>
      <c r="AR12714" s="24"/>
      <c r="AU12714" s="24"/>
    </row>
    <row r="12715">
      <c r="J12715" s="18"/>
      <c r="N12715" s="24"/>
      <c r="Q12715" s="24"/>
      <c r="T12715" s="24"/>
      <c r="W12715" s="24"/>
      <c r="Z12715" s="24"/>
      <c r="AC12715" s="24"/>
      <c r="AI12715" s="24"/>
      <c r="AL12715" s="24"/>
      <c r="AO12715" s="24"/>
      <c r="AR12715" s="24"/>
      <c r="AU12715" s="24"/>
    </row>
    <row r="12716">
      <c r="J12716" s="18"/>
      <c r="N12716" s="24"/>
      <c r="Q12716" s="24"/>
      <c r="T12716" s="24"/>
      <c r="W12716" s="24"/>
      <c r="Z12716" s="24"/>
      <c r="AC12716" s="24"/>
      <c r="AI12716" s="24"/>
      <c r="AL12716" s="24"/>
      <c r="AO12716" s="24"/>
      <c r="AR12716" s="24"/>
      <c r="AU12716" s="24"/>
    </row>
    <row r="12717">
      <c r="J12717" s="18"/>
      <c r="N12717" s="24"/>
      <c r="Q12717" s="24"/>
      <c r="T12717" s="24"/>
      <c r="W12717" s="24"/>
      <c r="Z12717" s="24"/>
      <c r="AC12717" s="24"/>
      <c r="AI12717" s="24"/>
      <c r="AL12717" s="24"/>
      <c r="AO12717" s="24"/>
      <c r="AR12717" s="24"/>
      <c r="AU12717" s="24"/>
    </row>
    <row r="12718">
      <c r="J12718" s="18"/>
      <c r="N12718" s="24"/>
      <c r="Q12718" s="24"/>
      <c r="T12718" s="24"/>
      <c r="W12718" s="24"/>
      <c r="Z12718" s="24"/>
      <c r="AC12718" s="24"/>
      <c r="AI12718" s="24"/>
      <c r="AL12718" s="24"/>
      <c r="AO12718" s="24"/>
      <c r="AR12718" s="24"/>
      <c r="AU12718" s="24"/>
    </row>
    <row r="12719">
      <c r="J12719" s="18"/>
      <c r="N12719" s="24"/>
      <c r="Q12719" s="24"/>
      <c r="T12719" s="24"/>
      <c r="W12719" s="24"/>
      <c r="Z12719" s="24"/>
      <c r="AC12719" s="24"/>
      <c r="AI12719" s="24"/>
      <c r="AL12719" s="24"/>
      <c r="AO12719" s="24"/>
      <c r="AR12719" s="24"/>
      <c r="AU12719" s="24"/>
    </row>
    <row r="12720">
      <c r="J12720" s="18"/>
      <c r="N12720" s="24"/>
      <c r="Q12720" s="24"/>
      <c r="T12720" s="24"/>
      <c r="W12720" s="24"/>
      <c r="Z12720" s="24"/>
      <c r="AC12720" s="24"/>
      <c r="AI12720" s="24"/>
      <c r="AL12720" s="24"/>
      <c r="AO12720" s="24"/>
      <c r="AR12720" s="24"/>
      <c r="AU12720" s="24"/>
    </row>
    <row r="12721">
      <c r="J12721" s="18"/>
      <c r="N12721" s="24"/>
      <c r="Q12721" s="24"/>
      <c r="T12721" s="24"/>
      <c r="W12721" s="24"/>
      <c r="Z12721" s="24"/>
      <c r="AC12721" s="24"/>
      <c r="AI12721" s="24"/>
      <c r="AL12721" s="24"/>
      <c r="AO12721" s="24"/>
      <c r="AR12721" s="24"/>
      <c r="AU12721" s="24"/>
    </row>
    <row r="12722">
      <c r="J12722" s="18"/>
      <c r="N12722" s="24"/>
      <c r="Q12722" s="24"/>
      <c r="T12722" s="24"/>
      <c r="W12722" s="24"/>
      <c r="Z12722" s="24"/>
      <c r="AC12722" s="24"/>
      <c r="AI12722" s="24"/>
      <c r="AL12722" s="24"/>
      <c r="AO12722" s="24"/>
      <c r="AR12722" s="24"/>
      <c r="AU12722" s="24"/>
    </row>
    <row r="12723">
      <c r="J12723" s="18"/>
      <c r="N12723" s="24"/>
      <c r="Q12723" s="24"/>
      <c r="T12723" s="24"/>
      <c r="W12723" s="24"/>
      <c r="Z12723" s="24"/>
      <c r="AC12723" s="24"/>
      <c r="AI12723" s="24"/>
      <c r="AL12723" s="24"/>
      <c r="AO12723" s="24"/>
      <c r="AR12723" s="24"/>
      <c r="AU12723" s="24"/>
    </row>
    <row r="12724">
      <c r="J12724" s="18"/>
      <c r="N12724" s="24"/>
      <c r="Q12724" s="24"/>
      <c r="T12724" s="24"/>
      <c r="W12724" s="24"/>
      <c r="Z12724" s="24"/>
      <c r="AC12724" s="24"/>
      <c r="AI12724" s="24"/>
      <c r="AL12724" s="24"/>
      <c r="AO12724" s="24"/>
      <c r="AR12724" s="24"/>
      <c r="AU12724" s="24"/>
    </row>
    <row r="12725">
      <c r="J12725" s="18"/>
      <c r="N12725" s="24"/>
      <c r="Q12725" s="24"/>
      <c r="T12725" s="24"/>
      <c r="W12725" s="24"/>
      <c r="Z12725" s="24"/>
      <c r="AC12725" s="24"/>
      <c r="AI12725" s="24"/>
      <c r="AL12725" s="24"/>
      <c r="AO12725" s="24"/>
      <c r="AR12725" s="24"/>
      <c r="AU12725" s="24"/>
    </row>
    <row r="12726">
      <c r="J12726" s="18"/>
      <c r="N12726" s="24"/>
      <c r="Q12726" s="24"/>
      <c r="T12726" s="24"/>
      <c r="W12726" s="24"/>
      <c r="Z12726" s="24"/>
      <c r="AC12726" s="24"/>
      <c r="AI12726" s="24"/>
      <c r="AL12726" s="24"/>
      <c r="AO12726" s="24"/>
      <c r="AR12726" s="24"/>
      <c r="AU12726" s="24"/>
    </row>
    <row r="12727">
      <c r="J12727" s="18"/>
      <c r="N12727" s="24"/>
      <c r="Q12727" s="24"/>
      <c r="T12727" s="24"/>
      <c r="W12727" s="24"/>
      <c r="Z12727" s="24"/>
      <c r="AC12727" s="24"/>
      <c r="AI12727" s="24"/>
      <c r="AL12727" s="24"/>
      <c r="AO12727" s="24"/>
      <c r="AR12727" s="24"/>
      <c r="AU12727" s="24"/>
    </row>
    <row r="12728">
      <c r="J12728" s="18"/>
      <c r="N12728" s="24"/>
      <c r="Q12728" s="24"/>
      <c r="T12728" s="24"/>
      <c r="W12728" s="24"/>
      <c r="Z12728" s="24"/>
      <c r="AC12728" s="24"/>
      <c r="AI12728" s="24"/>
      <c r="AL12728" s="24"/>
      <c r="AO12728" s="24"/>
      <c r="AR12728" s="24"/>
      <c r="AU12728" s="24"/>
    </row>
    <row r="12729">
      <c r="J12729" s="18"/>
      <c r="N12729" s="24"/>
      <c r="Q12729" s="24"/>
      <c r="T12729" s="24"/>
      <c r="W12729" s="24"/>
      <c r="Z12729" s="24"/>
      <c r="AC12729" s="24"/>
      <c r="AI12729" s="24"/>
      <c r="AL12729" s="24"/>
      <c r="AO12729" s="24"/>
      <c r="AR12729" s="24"/>
      <c r="AU12729" s="24"/>
    </row>
    <row r="12730">
      <c r="J12730" s="18"/>
      <c r="N12730" s="24"/>
      <c r="Q12730" s="24"/>
      <c r="T12730" s="24"/>
      <c r="W12730" s="24"/>
      <c r="Z12730" s="24"/>
      <c r="AC12730" s="24"/>
      <c r="AI12730" s="24"/>
      <c r="AL12730" s="24"/>
      <c r="AO12730" s="24"/>
      <c r="AR12730" s="24"/>
      <c r="AU12730" s="24"/>
    </row>
    <row r="12731">
      <c r="J12731" s="18"/>
      <c r="N12731" s="24"/>
      <c r="Q12731" s="24"/>
      <c r="T12731" s="24"/>
      <c r="W12731" s="24"/>
      <c r="Z12731" s="24"/>
      <c r="AC12731" s="24"/>
      <c r="AI12731" s="24"/>
      <c r="AL12731" s="24"/>
      <c r="AO12731" s="24"/>
      <c r="AR12731" s="24"/>
      <c r="AU12731" s="24"/>
    </row>
    <row r="12732">
      <c r="J12732" s="18"/>
      <c r="N12732" s="24"/>
      <c r="Q12732" s="24"/>
      <c r="T12732" s="24"/>
      <c r="W12732" s="24"/>
      <c r="Z12732" s="24"/>
      <c r="AC12732" s="24"/>
      <c r="AI12732" s="24"/>
      <c r="AL12732" s="24"/>
      <c r="AO12732" s="24"/>
      <c r="AR12732" s="24"/>
      <c r="AU12732" s="24"/>
    </row>
    <row r="12733">
      <c r="J12733" s="18"/>
      <c r="N12733" s="24"/>
      <c r="Q12733" s="24"/>
      <c r="T12733" s="24"/>
      <c r="W12733" s="24"/>
      <c r="Z12733" s="24"/>
      <c r="AC12733" s="24"/>
      <c r="AI12733" s="24"/>
      <c r="AL12733" s="24"/>
      <c r="AO12733" s="24"/>
      <c r="AR12733" s="24"/>
      <c r="AU12733" s="24"/>
    </row>
    <row r="12734">
      <c r="J12734" s="18"/>
      <c r="N12734" s="24"/>
      <c r="Q12734" s="24"/>
      <c r="T12734" s="24"/>
      <c r="W12734" s="24"/>
      <c r="Z12734" s="24"/>
      <c r="AC12734" s="24"/>
      <c r="AI12734" s="24"/>
      <c r="AL12734" s="24"/>
      <c r="AO12734" s="24"/>
      <c r="AR12734" s="24"/>
      <c r="AU12734" s="24"/>
    </row>
    <row r="12735">
      <c r="J12735" s="18"/>
      <c r="N12735" s="24"/>
      <c r="Q12735" s="24"/>
      <c r="T12735" s="24"/>
      <c r="W12735" s="24"/>
      <c r="Z12735" s="24"/>
      <c r="AC12735" s="24"/>
      <c r="AI12735" s="24"/>
      <c r="AL12735" s="24"/>
      <c r="AO12735" s="24"/>
      <c r="AR12735" s="24"/>
      <c r="AU12735" s="24"/>
    </row>
    <row r="12736">
      <c r="J12736" s="18"/>
      <c r="N12736" s="24"/>
      <c r="Q12736" s="24"/>
      <c r="T12736" s="24"/>
      <c r="W12736" s="24"/>
      <c r="Z12736" s="24"/>
      <c r="AC12736" s="24"/>
      <c r="AI12736" s="24"/>
      <c r="AL12736" s="24"/>
      <c r="AO12736" s="24"/>
      <c r="AR12736" s="24"/>
      <c r="AU12736" s="24"/>
    </row>
    <row r="12737">
      <c r="J12737" s="18"/>
      <c r="N12737" s="24"/>
      <c r="Q12737" s="24"/>
      <c r="T12737" s="24"/>
      <c r="W12737" s="24"/>
      <c r="Z12737" s="24"/>
      <c r="AC12737" s="24"/>
      <c r="AI12737" s="24"/>
      <c r="AL12737" s="24"/>
      <c r="AO12737" s="24"/>
      <c r="AR12737" s="24"/>
      <c r="AU12737" s="24"/>
    </row>
    <row r="12738">
      <c r="J12738" s="18"/>
      <c r="N12738" s="24"/>
      <c r="Q12738" s="24"/>
      <c r="T12738" s="24"/>
      <c r="W12738" s="24"/>
      <c r="Z12738" s="24"/>
      <c r="AC12738" s="24"/>
      <c r="AI12738" s="24"/>
      <c r="AL12738" s="24"/>
      <c r="AO12738" s="24"/>
      <c r="AR12738" s="24"/>
      <c r="AU12738" s="24"/>
    </row>
    <row r="12739">
      <c r="J12739" s="18"/>
      <c r="N12739" s="24"/>
      <c r="Q12739" s="24"/>
      <c r="T12739" s="24"/>
      <c r="W12739" s="24"/>
      <c r="Z12739" s="24"/>
      <c r="AC12739" s="24"/>
      <c r="AI12739" s="24"/>
      <c r="AL12739" s="24"/>
      <c r="AO12739" s="24"/>
      <c r="AR12739" s="24"/>
      <c r="AU12739" s="24"/>
    </row>
    <row r="12740">
      <c r="J12740" s="18"/>
      <c r="N12740" s="24"/>
      <c r="Q12740" s="24"/>
      <c r="T12740" s="24"/>
      <c r="W12740" s="24"/>
      <c r="Z12740" s="24"/>
      <c r="AC12740" s="24"/>
      <c r="AI12740" s="24"/>
      <c r="AL12740" s="24"/>
      <c r="AO12740" s="24"/>
      <c r="AR12740" s="24"/>
      <c r="AU12740" s="24"/>
    </row>
    <row r="12741">
      <c r="J12741" s="18"/>
      <c r="N12741" s="24"/>
      <c r="Q12741" s="24"/>
      <c r="T12741" s="24"/>
      <c r="W12741" s="24"/>
      <c r="Z12741" s="24"/>
      <c r="AC12741" s="24"/>
      <c r="AI12741" s="24"/>
      <c r="AL12741" s="24"/>
      <c r="AO12741" s="24"/>
      <c r="AR12741" s="24"/>
      <c r="AU12741" s="24"/>
    </row>
    <row r="12742">
      <c r="J12742" s="18"/>
      <c r="N12742" s="24"/>
      <c r="Q12742" s="24"/>
      <c r="T12742" s="24"/>
      <c r="W12742" s="24"/>
      <c r="Z12742" s="24"/>
      <c r="AC12742" s="24"/>
      <c r="AI12742" s="24"/>
      <c r="AL12742" s="24"/>
      <c r="AO12742" s="24"/>
      <c r="AR12742" s="24"/>
      <c r="AU12742" s="24"/>
    </row>
    <row r="12743">
      <c r="J12743" s="18"/>
      <c r="N12743" s="24"/>
      <c r="Q12743" s="24"/>
      <c r="T12743" s="24"/>
      <c r="W12743" s="24"/>
      <c r="Z12743" s="24"/>
      <c r="AC12743" s="24"/>
      <c r="AI12743" s="24"/>
      <c r="AL12743" s="24"/>
      <c r="AO12743" s="24"/>
      <c r="AR12743" s="24"/>
      <c r="AU12743" s="24"/>
    </row>
    <row r="12744">
      <c r="J12744" s="18"/>
      <c r="N12744" s="24"/>
      <c r="Q12744" s="24"/>
      <c r="T12744" s="24"/>
      <c r="W12744" s="24"/>
      <c r="Z12744" s="24"/>
      <c r="AC12744" s="24"/>
      <c r="AI12744" s="24"/>
      <c r="AL12744" s="24"/>
      <c r="AO12744" s="24"/>
      <c r="AR12744" s="24"/>
      <c r="AU12744" s="24"/>
    </row>
    <row r="12745">
      <c r="J12745" s="18"/>
      <c r="N12745" s="24"/>
      <c r="Q12745" s="24"/>
      <c r="T12745" s="24"/>
      <c r="W12745" s="24"/>
      <c r="Z12745" s="24"/>
      <c r="AC12745" s="24"/>
      <c r="AI12745" s="24"/>
      <c r="AL12745" s="24"/>
      <c r="AO12745" s="24"/>
      <c r="AR12745" s="24"/>
      <c r="AU12745" s="24"/>
    </row>
    <row r="12746">
      <c r="J12746" s="18"/>
      <c r="N12746" s="24"/>
      <c r="Q12746" s="24"/>
      <c r="T12746" s="24"/>
      <c r="W12746" s="24"/>
      <c r="Z12746" s="24"/>
      <c r="AC12746" s="24"/>
      <c r="AI12746" s="24"/>
      <c r="AL12746" s="24"/>
      <c r="AO12746" s="24"/>
      <c r="AR12746" s="24"/>
      <c r="AU12746" s="24"/>
    </row>
    <row r="12747">
      <c r="J12747" s="18"/>
      <c r="N12747" s="24"/>
      <c r="Q12747" s="24"/>
      <c r="T12747" s="24"/>
      <c r="W12747" s="24"/>
      <c r="Z12747" s="24"/>
      <c r="AC12747" s="24"/>
      <c r="AI12747" s="24"/>
      <c r="AL12747" s="24"/>
      <c r="AO12747" s="24"/>
      <c r="AR12747" s="24"/>
      <c r="AU12747" s="24"/>
    </row>
    <row r="12748">
      <c r="J12748" s="18"/>
      <c r="N12748" s="24"/>
      <c r="Q12748" s="24"/>
      <c r="T12748" s="24"/>
      <c r="W12748" s="24"/>
      <c r="Z12748" s="24"/>
      <c r="AC12748" s="24"/>
      <c r="AI12748" s="24"/>
      <c r="AL12748" s="24"/>
      <c r="AO12748" s="24"/>
      <c r="AR12748" s="24"/>
      <c r="AU12748" s="24"/>
    </row>
    <row r="12749">
      <c r="J12749" s="18"/>
      <c r="N12749" s="24"/>
      <c r="Q12749" s="24"/>
      <c r="T12749" s="24"/>
      <c r="W12749" s="24"/>
      <c r="Z12749" s="24"/>
      <c r="AC12749" s="24"/>
      <c r="AI12749" s="24"/>
      <c r="AL12749" s="24"/>
      <c r="AO12749" s="24"/>
      <c r="AR12749" s="24"/>
      <c r="AU12749" s="24"/>
    </row>
    <row r="12750">
      <c r="J12750" s="18"/>
      <c r="N12750" s="24"/>
      <c r="Q12750" s="24"/>
      <c r="T12750" s="24"/>
      <c r="W12750" s="24"/>
      <c r="Z12750" s="24"/>
      <c r="AC12750" s="24"/>
      <c r="AI12750" s="24"/>
      <c r="AL12750" s="24"/>
      <c r="AO12750" s="24"/>
      <c r="AR12750" s="24"/>
      <c r="AU12750" s="24"/>
    </row>
    <row r="12751">
      <c r="J12751" s="18"/>
      <c r="N12751" s="24"/>
      <c r="Q12751" s="24"/>
      <c r="T12751" s="24"/>
      <c r="W12751" s="24"/>
      <c r="Z12751" s="24"/>
      <c r="AC12751" s="24"/>
      <c r="AI12751" s="24"/>
      <c r="AL12751" s="24"/>
      <c r="AO12751" s="24"/>
      <c r="AR12751" s="24"/>
      <c r="AU12751" s="24"/>
    </row>
    <row r="12752">
      <c r="J12752" s="18"/>
      <c r="N12752" s="24"/>
      <c r="Q12752" s="24"/>
      <c r="T12752" s="24"/>
      <c r="W12752" s="24"/>
      <c r="Z12752" s="24"/>
      <c r="AC12752" s="24"/>
      <c r="AI12752" s="24"/>
      <c r="AL12752" s="24"/>
      <c r="AO12752" s="24"/>
      <c r="AR12752" s="24"/>
      <c r="AU12752" s="24"/>
    </row>
    <row r="12753">
      <c r="J12753" s="18"/>
      <c r="N12753" s="24"/>
      <c r="Q12753" s="24"/>
      <c r="T12753" s="24"/>
      <c r="W12753" s="24"/>
      <c r="Z12753" s="24"/>
      <c r="AC12753" s="24"/>
      <c r="AI12753" s="24"/>
      <c r="AL12753" s="24"/>
      <c r="AO12753" s="24"/>
      <c r="AR12753" s="24"/>
      <c r="AU12753" s="24"/>
    </row>
    <row r="12754">
      <c r="J12754" s="18"/>
      <c r="N12754" s="24"/>
      <c r="Q12754" s="24"/>
      <c r="T12754" s="24"/>
      <c r="W12754" s="24"/>
      <c r="Z12754" s="24"/>
      <c r="AC12754" s="24"/>
      <c r="AI12754" s="24"/>
      <c r="AL12754" s="24"/>
      <c r="AO12754" s="24"/>
      <c r="AR12754" s="24"/>
      <c r="AU12754" s="24"/>
    </row>
    <row r="12755">
      <c r="J12755" s="18"/>
      <c r="N12755" s="24"/>
      <c r="Q12755" s="24"/>
      <c r="T12755" s="24"/>
      <c r="W12755" s="24"/>
      <c r="Z12755" s="24"/>
      <c r="AC12755" s="24"/>
      <c r="AI12755" s="24"/>
      <c r="AL12755" s="24"/>
      <c r="AO12755" s="24"/>
      <c r="AR12755" s="24"/>
      <c r="AU12755" s="24"/>
    </row>
    <row r="12756">
      <c r="J12756" s="18"/>
      <c r="N12756" s="24"/>
      <c r="Q12756" s="24"/>
      <c r="T12756" s="24"/>
      <c r="W12756" s="24"/>
      <c r="Z12756" s="24"/>
      <c r="AC12756" s="24"/>
      <c r="AI12756" s="24"/>
      <c r="AL12756" s="24"/>
      <c r="AO12756" s="24"/>
      <c r="AR12756" s="24"/>
      <c r="AU12756" s="24"/>
    </row>
    <row r="12757">
      <c r="J12757" s="18"/>
      <c r="N12757" s="24"/>
      <c r="Q12757" s="24"/>
      <c r="T12757" s="24"/>
      <c r="W12757" s="24"/>
      <c r="Z12757" s="24"/>
      <c r="AC12757" s="24"/>
      <c r="AI12757" s="24"/>
      <c r="AL12757" s="24"/>
      <c r="AO12757" s="24"/>
      <c r="AR12757" s="24"/>
      <c r="AU12757" s="24"/>
    </row>
    <row r="12758">
      <c r="J12758" s="18"/>
      <c r="N12758" s="24"/>
      <c r="Q12758" s="24"/>
      <c r="T12758" s="24"/>
      <c r="W12758" s="24"/>
      <c r="Z12758" s="24"/>
      <c r="AC12758" s="24"/>
      <c r="AI12758" s="24"/>
      <c r="AL12758" s="24"/>
      <c r="AO12758" s="24"/>
      <c r="AR12758" s="24"/>
      <c r="AU12758" s="24"/>
    </row>
    <row r="12759">
      <c r="J12759" s="18"/>
      <c r="N12759" s="24"/>
      <c r="Q12759" s="24"/>
      <c r="T12759" s="24"/>
      <c r="W12759" s="24"/>
      <c r="Z12759" s="24"/>
      <c r="AC12759" s="24"/>
      <c r="AI12759" s="24"/>
      <c r="AL12759" s="24"/>
      <c r="AO12759" s="24"/>
      <c r="AR12759" s="24"/>
      <c r="AU12759" s="24"/>
    </row>
    <row r="12760">
      <c r="J12760" s="18"/>
      <c r="N12760" s="24"/>
      <c r="Q12760" s="24"/>
      <c r="T12760" s="24"/>
      <c r="W12760" s="24"/>
      <c r="Z12760" s="24"/>
      <c r="AC12760" s="24"/>
      <c r="AI12760" s="24"/>
      <c r="AL12760" s="24"/>
      <c r="AO12760" s="24"/>
      <c r="AR12760" s="24"/>
      <c r="AU12760" s="24"/>
    </row>
    <row r="12761">
      <c r="J12761" s="18"/>
      <c r="N12761" s="24"/>
      <c r="Q12761" s="24"/>
      <c r="T12761" s="24"/>
      <c r="W12761" s="24"/>
      <c r="Z12761" s="24"/>
      <c r="AC12761" s="24"/>
      <c r="AI12761" s="24"/>
      <c r="AL12761" s="24"/>
      <c r="AO12761" s="24"/>
      <c r="AR12761" s="24"/>
      <c r="AU12761" s="24"/>
    </row>
    <row r="12762">
      <c r="J12762" s="18"/>
      <c r="N12762" s="24"/>
      <c r="Q12762" s="24"/>
      <c r="T12762" s="24"/>
      <c r="W12762" s="24"/>
      <c r="Z12762" s="24"/>
      <c r="AC12762" s="24"/>
      <c r="AI12762" s="24"/>
      <c r="AL12762" s="24"/>
      <c r="AO12762" s="24"/>
      <c r="AR12762" s="24"/>
      <c r="AU12762" s="24"/>
    </row>
    <row r="12763">
      <c r="J12763" s="18"/>
      <c r="N12763" s="24"/>
      <c r="Q12763" s="24"/>
      <c r="T12763" s="24"/>
      <c r="W12763" s="24"/>
      <c r="Z12763" s="24"/>
      <c r="AC12763" s="24"/>
      <c r="AI12763" s="24"/>
      <c r="AL12763" s="24"/>
      <c r="AO12763" s="24"/>
      <c r="AR12763" s="24"/>
      <c r="AU12763" s="24"/>
    </row>
    <row r="12764">
      <c r="J12764" s="18"/>
      <c r="N12764" s="24"/>
      <c r="Q12764" s="24"/>
      <c r="T12764" s="24"/>
      <c r="W12764" s="24"/>
      <c r="Z12764" s="24"/>
      <c r="AC12764" s="24"/>
      <c r="AI12764" s="24"/>
      <c r="AL12764" s="24"/>
      <c r="AO12764" s="24"/>
      <c r="AR12764" s="24"/>
      <c r="AU12764" s="24"/>
    </row>
    <row r="12765">
      <c r="J12765" s="18"/>
      <c r="N12765" s="24"/>
      <c r="Q12765" s="24"/>
      <c r="T12765" s="24"/>
      <c r="W12765" s="24"/>
      <c r="Z12765" s="24"/>
      <c r="AC12765" s="24"/>
      <c r="AI12765" s="24"/>
      <c r="AL12765" s="24"/>
      <c r="AO12765" s="24"/>
      <c r="AR12765" s="24"/>
      <c r="AU12765" s="24"/>
    </row>
    <row r="12766">
      <c r="J12766" s="18"/>
      <c r="N12766" s="24"/>
      <c r="Q12766" s="24"/>
      <c r="T12766" s="24"/>
      <c r="W12766" s="24"/>
      <c r="Z12766" s="24"/>
      <c r="AC12766" s="24"/>
      <c r="AI12766" s="24"/>
      <c r="AL12766" s="24"/>
      <c r="AO12766" s="24"/>
      <c r="AR12766" s="24"/>
      <c r="AU12766" s="24"/>
    </row>
    <row r="12767">
      <c r="J12767" s="18"/>
      <c r="N12767" s="24"/>
      <c r="Q12767" s="24"/>
      <c r="T12767" s="24"/>
      <c r="W12767" s="24"/>
      <c r="Z12767" s="24"/>
      <c r="AC12767" s="24"/>
      <c r="AI12767" s="24"/>
      <c r="AL12767" s="24"/>
      <c r="AO12767" s="24"/>
      <c r="AR12767" s="24"/>
      <c r="AU12767" s="24"/>
    </row>
    <row r="12768">
      <c r="J12768" s="18"/>
      <c r="N12768" s="24"/>
      <c r="Q12768" s="24"/>
      <c r="T12768" s="24"/>
      <c r="W12768" s="24"/>
      <c r="Z12768" s="24"/>
      <c r="AC12768" s="24"/>
      <c r="AI12768" s="24"/>
      <c r="AL12768" s="24"/>
      <c r="AO12768" s="24"/>
      <c r="AR12768" s="24"/>
      <c r="AU12768" s="24"/>
    </row>
    <row r="12769">
      <c r="J12769" s="18"/>
      <c r="N12769" s="24"/>
      <c r="Q12769" s="24"/>
      <c r="T12769" s="24"/>
      <c r="W12769" s="24"/>
      <c r="Z12769" s="24"/>
      <c r="AC12769" s="24"/>
      <c r="AI12769" s="24"/>
      <c r="AL12769" s="24"/>
      <c r="AO12769" s="24"/>
      <c r="AR12769" s="24"/>
      <c r="AU12769" s="24"/>
    </row>
    <row r="12770">
      <c r="J12770" s="18"/>
      <c r="N12770" s="24"/>
      <c r="Q12770" s="24"/>
      <c r="T12770" s="24"/>
      <c r="W12770" s="24"/>
      <c r="Z12770" s="24"/>
      <c r="AC12770" s="24"/>
      <c r="AI12770" s="24"/>
      <c r="AL12770" s="24"/>
      <c r="AO12770" s="24"/>
      <c r="AR12770" s="24"/>
      <c r="AU12770" s="24"/>
    </row>
    <row r="12771">
      <c r="J12771" s="18"/>
      <c r="N12771" s="24"/>
      <c r="Q12771" s="24"/>
      <c r="T12771" s="24"/>
      <c r="W12771" s="24"/>
      <c r="Z12771" s="24"/>
      <c r="AC12771" s="24"/>
      <c r="AI12771" s="24"/>
      <c r="AL12771" s="24"/>
      <c r="AO12771" s="24"/>
      <c r="AR12771" s="24"/>
      <c r="AU12771" s="24"/>
    </row>
    <row r="12772">
      <c r="J12772" s="18"/>
      <c r="N12772" s="24"/>
      <c r="Q12772" s="24"/>
      <c r="T12772" s="24"/>
      <c r="W12772" s="24"/>
      <c r="Z12772" s="24"/>
      <c r="AC12772" s="24"/>
      <c r="AI12772" s="24"/>
      <c r="AL12772" s="24"/>
      <c r="AO12772" s="24"/>
      <c r="AR12772" s="24"/>
      <c r="AU12772" s="24"/>
    </row>
    <row r="12773">
      <c r="J12773" s="18"/>
      <c r="N12773" s="24"/>
      <c r="Q12773" s="24"/>
      <c r="T12773" s="24"/>
      <c r="W12773" s="24"/>
      <c r="Z12773" s="24"/>
      <c r="AC12773" s="24"/>
      <c r="AI12773" s="24"/>
      <c r="AL12773" s="24"/>
      <c r="AO12773" s="24"/>
      <c r="AR12773" s="24"/>
      <c r="AU12773" s="24"/>
    </row>
    <row r="12774">
      <c r="J12774" s="18"/>
      <c r="N12774" s="24"/>
      <c r="Q12774" s="24"/>
      <c r="T12774" s="24"/>
      <c r="W12774" s="24"/>
      <c r="Z12774" s="24"/>
      <c r="AC12774" s="24"/>
      <c r="AI12774" s="24"/>
      <c r="AL12774" s="24"/>
      <c r="AO12774" s="24"/>
      <c r="AR12774" s="24"/>
      <c r="AU12774" s="24"/>
    </row>
    <row r="12775">
      <c r="J12775" s="18"/>
      <c r="N12775" s="24"/>
      <c r="Q12775" s="24"/>
      <c r="T12775" s="24"/>
      <c r="W12775" s="24"/>
      <c r="Z12775" s="24"/>
      <c r="AC12775" s="24"/>
      <c r="AI12775" s="24"/>
      <c r="AL12775" s="24"/>
      <c r="AO12775" s="24"/>
      <c r="AR12775" s="24"/>
      <c r="AU12775" s="24"/>
    </row>
    <row r="12776">
      <c r="J12776" s="18"/>
      <c r="N12776" s="24"/>
      <c r="Q12776" s="24"/>
      <c r="T12776" s="24"/>
      <c r="W12776" s="24"/>
      <c r="Z12776" s="24"/>
      <c r="AC12776" s="24"/>
      <c r="AI12776" s="24"/>
      <c r="AL12776" s="24"/>
      <c r="AO12776" s="24"/>
      <c r="AR12776" s="24"/>
      <c r="AU12776" s="24"/>
    </row>
    <row r="12777">
      <c r="J12777" s="18"/>
      <c r="N12777" s="24"/>
      <c r="Q12777" s="24"/>
      <c r="T12777" s="24"/>
      <c r="W12777" s="24"/>
      <c r="Z12777" s="24"/>
      <c r="AC12777" s="24"/>
      <c r="AI12777" s="24"/>
      <c r="AL12777" s="24"/>
      <c r="AO12777" s="24"/>
      <c r="AR12777" s="24"/>
      <c r="AU12777" s="24"/>
    </row>
    <row r="12778">
      <c r="J12778" s="18"/>
      <c r="N12778" s="24"/>
      <c r="Q12778" s="24"/>
      <c r="T12778" s="24"/>
      <c r="W12778" s="24"/>
      <c r="Z12778" s="24"/>
      <c r="AC12778" s="24"/>
      <c r="AI12778" s="24"/>
      <c r="AL12778" s="24"/>
      <c r="AO12778" s="24"/>
      <c r="AR12778" s="24"/>
      <c r="AU12778" s="24"/>
    </row>
    <row r="12779">
      <c r="J12779" s="18"/>
      <c r="N12779" s="24"/>
      <c r="Q12779" s="24"/>
      <c r="T12779" s="24"/>
      <c r="W12779" s="24"/>
      <c r="Z12779" s="24"/>
      <c r="AC12779" s="24"/>
      <c r="AI12779" s="24"/>
      <c r="AL12779" s="24"/>
      <c r="AO12779" s="24"/>
      <c r="AR12779" s="24"/>
      <c r="AU12779" s="24"/>
    </row>
    <row r="12780">
      <c r="J12780" s="18"/>
      <c r="N12780" s="24"/>
      <c r="Q12780" s="24"/>
      <c r="T12780" s="24"/>
      <c r="W12780" s="24"/>
      <c r="Z12780" s="24"/>
      <c r="AC12780" s="24"/>
      <c r="AI12780" s="24"/>
      <c r="AL12780" s="24"/>
      <c r="AO12780" s="24"/>
      <c r="AR12780" s="24"/>
      <c r="AU12780" s="24"/>
    </row>
    <row r="12781">
      <c r="J12781" s="18"/>
      <c r="N12781" s="24"/>
      <c r="Q12781" s="24"/>
      <c r="T12781" s="24"/>
      <c r="W12781" s="24"/>
      <c r="Z12781" s="24"/>
      <c r="AC12781" s="24"/>
      <c r="AI12781" s="24"/>
      <c r="AL12781" s="24"/>
      <c r="AO12781" s="24"/>
      <c r="AR12781" s="24"/>
      <c r="AU12781" s="24"/>
    </row>
    <row r="12782">
      <c r="J12782" s="18"/>
      <c r="N12782" s="24"/>
      <c r="Q12782" s="24"/>
      <c r="T12782" s="24"/>
      <c r="W12782" s="24"/>
      <c r="Z12782" s="24"/>
      <c r="AC12782" s="24"/>
      <c r="AI12782" s="24"/>
      <c r="AL12782" s="24"/>
      <c r="AO12782" s="24"/>
      <c r="AR12782" s="24"/>
      <c r="AU12782" s="24"/>
    </row>
    <row r="12783">
      <c r="J12783" s="18"/>
      <c r="N12783" s="24"/>
      <c r="Q12783" s="24"/>
      <c r="T12783" s="24"/>
      <c r="W12783" s="24"/>
      <c r="Z12783" s="24"/>
      <c r="AC12783" s="24"/>
      <c r="AI12783" s="24"/>
      <c r="AL12783" s="24"/>
      <c r="AO12783" s="24"/>
      <c r="AR12783" s="24"/>
      <c r="AU12783" s="24"/>
    </row>
    <row r="12784">
      <c r="J12784" s="18"/>
      <c r="N12784" s="24"/>
      <c r="Q12784" s="24"/>
      <c r="T12784" s="24"/>
      <c r="W12784" s="24"/>
      <c r="Z12784" s="24"/>
      <c r="AC12784" s="24"/>
      <c r="AI12784" s="24"/>
      <c r="AL12784" s="24"/>
      <c r="AO12784" s="24"/>
      <c r="AR12784" s="24"/>
      <c r="AU12784" s="24"/>
    </row>
    <row r="12785">
      <c r="J12785" s="18"/>
      <c r="N12785" s="24"/>
      <c r="Q12785" s="24"/>
      <c r="T12785" s="24"/>
      <c r="W12785" s="24"/>
      <c r="Z12785" s="24"/>
      <c r="AC12785" s="24"/>
      <c r="AI12785" s="24"/>
      <c r="AL12785" s="24"/>
      <c r="AO12785" s="24"/>
      <c r="AR12785" s="24"/>
      <c r="AU12785" s="24"/>
    </row>
    <row r="12786">
      <c r="J12786" s="18"/>
      <c r="N12786" s="24"/>
      <c r="Q12786" s="24"/>
      <c r="T12786" s="24"/>
      <c r="W12786" s="24"/>
      <c r="Z12786" s="24"/>
      <c r="AC12786" s="24"/>
      <c r="AI12786" s="24"/>
      <c r="AL12786" s="24"/>
      <c r="AO12786" s="24"/>
      <c r="AR12786" s="24"/>
      <c r="AU12786" s="24"/>
    </row>
    <row r="12787">
      <c r="J12787" s="18"/>
      <c r="N12787" s="24"/>
      <c r="Q12787" s="24"/>
      <c r="T12787" s="24"/>
      <c r="W12787" s="24"/>
      <c r="Z12787" s="24"/>
      <c r="AC12787" s="24"/>
      <c r="AI12787" s="24"/>
      <c r="AL12787" s="24"/>
      <c r="AO12787" s="24"/>
      <c r="AR12787" s="24"/>
      <c r="AU12787" s="24"/>
    </row>
    <row r="12788">
      <c r="J12788" s="18"/>
      <c r="N12788" s="24"/>
      <c r="Q12788" s="24"/>
      <c r="T12788" s="24"/>
      <c r="W12788" s="24"/>
      <c r="Z12788" s="24"/>
      <c r="AC12788" s="24"/>
      <c r="AI12788" s="24"/>
      <c r="AL12788" s="24"/>
      <c r="AO12788" s="24"/>
      <c r="AR12788" s="24"/>
      <c r="AU12788" s="24"/>
    </row>
    <row r="12789">
      <c r="J12789" s="18"/>
      <c r="N12789" s="24"/>
      <c r="Q12789" s="24"/>
      <c r="T12789" s="24"/>
      <c r="W12789" s="24"/>
      <c r="Z12789" s="24"/>
      <c r="AC12789" s="24"/>
      <c r="AI12789" s="24"/>
      <c r="AL12789" s="24"/>
      <c r="AO12789" s="24"/>
      <c r="AR12789" s="24"/>
      <c r="AU12789" s="24"/>
    </row>
    <row r="12790">
      <c r="J12790" s="18"/>
      <c r="N12790" s="24"/>
      <c r="Q12790" s="24"/>
      <c r="T12790" s="24"/>
      <c r="W12790" s="24"/>
      <c r="Z12790" s="24"/>
      <c r="AC12790" s="24"/>
      <c r="AI12790" s="24"/>
      <c r="AL12790" s="24"/>
      <c r="AO12790" s="24"/>
      <c r="AR12790" s="24"/>
      <c r="AU12790" s="24"/>
    </row>
    <row r="12791">
      <c r="J12791" s="18"/>
      <c r="N12791" s="24"/>
      <c r="Q12791" s="24"/>
      <c r="T12791" s="24"/>
      <c r="W12791" s="24"/>
      <c r="Z12791" s="24"/>
      <c r="AC12791" s="24"/>
      <c r="AI12791" s="24"/>
      <c r="AL12791" s="24"/>
      <c r="AO12791" s="24"/>
      <c r="AR12791" s="24"/>
      <c r="AU12791" s="24"/>
    </row>
    <row r="12792">
      <c r="J12792" s="18"/>
      <c r="N12792" s="24"/>
      <c r="Q12792" s="24"/>
      <c r="T12792" s="24"/>
      <c r="W12792" s="24"/>
      <c r="Z12792" s="24"/>
      <c r="AC12792" s="24"/>
      <c r="AI12792" s="24"/>
      <c r="AL12792" s="24"/>
      <c r="AO12792" s="24"/>
      <c r="AR12792" s="24"/>
      <c r="AU12792" s="24"/>
    </row>
    <row r="12793">
      <c r="J12793" s="18"/>
      <c r="N12793" s="24"/>
      <c r="Q12793" s="24"/>
      <c r="T12793" s="24"/>
      <c r="W12793" s="24"/>
      <c r="Z12793" s="24"/>
      <c r="AC12793" s="24"/>
      <c r="AI12793" s="24"/>
      <c r="AL12793" s="24"/>
      <c r="AO12793" s="24"/>
      <c r="AR12793" s="24"/>
      <c r="AU12793" s="24"/>
    </row>
    <row r="12794">
      <c r="J12794" s="18"/>
      <c r="N12794" s="24"/>
      <c r="Q12794" s="24"/>
      <c r="T12794" s="24"/>
      <c r="W12794" s="24"/>
      <c r="Z12794" s="24"/>
      <c r="AC12794" s="24"/>
      <c r="AI12794" s="24"/>
      <c r="AL12794" s="24"/>
      <c r="AO12794" s="24"/>
      <c r="AR12794" s="24"/>
      <c r="AU12794" s="24"/>
    </row>
    <row r="12795">
      <c r="J12795" s="18"/>
      <c r="N12795" s="24"/>
      <c r="Q12795" s="24"/>
      <c r="T12795" s="24"/>
      <c r="W12795" s="24"/>
      <c r="Z12795" s="24"/>
      <c r="AC12795" s="24"/>
      <c r="AI12795" s="24"/>
      <c r="AL12795" s="24"/>
      <c r="AO12795" s="24"/>
      <c r="AR12795" s="24"/>
      <c r="AU12795" s="24"/>
    </row>
    <row r="12796">
      <c r="J12796" s="18"/>
      <c r="N12796" s="24"/>
      <c r="Q12796" s="24"/>
      <c r="T12796" s="24"/>
      <c r="W12796" s="24"/>
      <c r="Z12796" s="24"/>
      <c r="AC12796" s="24"/>
      <c r="AI12796" s="24"/>
      <c r="AL12796" s="24"/>
      <c r="AO12796" s="24"/>
      <c r="AR12796" s="24"/>
      <c r="AU12796" s="24"/>
    </row>
    <row r="12797">
      <c r="J12797" s="18"/>
      <c r="N12797" s="24"/>
      <c r="Q12797" s="24"/>
      <c r="T12797" s="24"/>
      <c r="W12797" s="24"/>
      <c r="Z12797" s="24"/>
      <c r="AC12797" s="24"/>
      <c r="AI12797" s="24"/>
      <c r="AL12797" s="24"/>
      <c r="AO12797" s="24"/>
      <c r="AR12797" s="24"/>
      <c r="AU12797" s="24"/>
    </row>
    <row r="12798">
      <c r="J12798" s="18"/>
      <c r="N12798" s="24"/>
      <c r="Q12798" s="24"/>
      <c r="T12798" s="24"/>
      <c r="W12798" s="24"/>
      <c r="Z12798" s="24"/>
      <c r="AC12798" s="24"/>
      <c r="AI12798" s="24"/>
      <c r="AL12798" s="24"/>
      <c r="AO12798" s="24"/>
      <c r="AR12798" s="24"/>
      <c r="AU12798" s="24"/>
    </row>
    <row r="12799">
      <c r="J12799" s="18"/>
      <c r="N12799" s="24"/>
      <c r="Q12799" s="24"/>
      <c r="T12799" s="24"/>
      <c r="W12799" s="24"/>
      <c r="Z12799" s="24"/>
      <c r="AC12799" s="24"/>
      <c r="AI12799" s="24"/>
      <c r="AL12799" s="24"/>
      <c r="AO12799" s="24"/>
      <c r="AR12799" s="24"/>
      <c r="AU12799" s="24"/>
    </row>
    <row r="12800">
      <c r="J12800" s="18"/>
      <c r="N12800" s="24"/>
      <c r="Q12800" s="24"/>
      <c r="T12800" s="24"/>
      <c r="W12800" s="24"/>
      <c r="Z12800" s="24"/>
      <c r="AC12800" s="24"/>
      <c r="AI12800" s="24"/>
      <c r="AL12800" s="24"/>
      <c r="AO12800" s="24"/>
      <c r="AR12800" s="24"/>
      <c r="AU12800" s="24"/>
    </row>
    <row r="12801">
      <c r="J12801" s="18"/>
      <c r="N12801" s="24"/>
      <c r="Q12801" s="24"/>
      <c r="T12801" s="24"/>
      <c r="W12801" s="24"/>
      <c r="Z12801" s="24"/>
      <c r="AC12801" s="24"/>
      <c r="AI12801" s="24"/>
      <c r="AL12801" s="24"/>
      <c r="AO12801" s="24"/>
      <c r="AR12801" s="24"/>
      <c r="AU12801" s="24"/>
    </row>
    <row r="12802">
      <c r="J12802" s="18"/>
      <c r="N12802" s="24"/>
      <c r="Q12802" s="24"/>
      <c r="T12802" s="24"/>
      <c r="W12802" s="24"/>
      <c r="Z12802" s="24"/>
      <c r="AC12802" s="24"/>
      <c r="AI12802" s="24"/>
      <c r="AL12802" s="24"/>
      <c r="AO12802" s="24"/>
      <c r="AR12802" s="24"/>
      <c r="AU12802" s="24"/>
    </row>
    <row r="12803">
      <c r="J12803" s="18"/>
      <c r="N12803" s="24"/>
      <c r="Q12803" s="24"/>
      <c r="T12803" s="24"/>
      <c r="W12803" s="24"/>
      <c r="Z12803" s="24"/>
      <c r="AC12803" s="24"/>
      <c r="AI12803" s="24"/>
      <c r="AL12803" s="24"/>
      <c r="AO12803" s="24"/>
      <c r="AR12803" s="24"/>
      <c r="AU12803" s="24"/>
    </row>
    <row r="12804">
      <c r="J12804" s="18"/>
      <c r="N12804" s="24"/>
      <c r="Q12804" s="24"/>
      <c r="T12804" s="24"/>
      <c r="W12804" s="24"/>
      <c r="Z12804" s="24"/>
      <c r="AC12804" s="24"/>
      <c r="AI12804" s="24"/>
      <c r="AL12804" s="24"/>
      <c r="AO12804" s="24"/>
      <c r="AR12804" s="24"/>
      <c r="AU12804" s="24"/>
    </row>
    <row r="12805">
      <c r="J12805" s="18"/>
      <c r="N12805" s="24"/>
      <c r="Q12805" s="24"/>
      <c r="T12805" s="24"/>
      <c r="W12805" s="24"/>
      <c r="Z12805" s="24"/>
      <c r="AC12805" s="24"/>
      <c r="AI12805" s="24"/>
      <c r="AL12805" s="24"/>
      <c r="AO12805" s="24"/>
      <c r="AR12805" s="24"/>
      <c r="AU12805" s="24"/>
    </row>
    <row r="12806">
      <c r="J12806" s="18"/>
      <c r="N12806" s="24"/>
      <c r="Q12806" s="24"/>
      <c r="T12806" s="24"/>
      <c r="W12806" s="24"/>
      <c r="Z12806" s="24"/>
      <c r="AC12806" s="24"/>
      <c r="AI12806" s="24"/>
      <c r="AL12806" s="24"/>
      <c r="AO12806" s="24"/>
      <c r="AR12806" s="24"/>
      <c r="AU12806" s="24"/>
    </row>
    <row r="12807">
      <c r="J12807" s="18"/>
      <c r="N12807" s="24"/>
      <c r="Q12807" s="24"/>
      <c r="T12807" s="24"/>
      <c r="W12807" s="24"/>
      <c r="Z12807" s="24"/>
      <c r="AC12807" s="24"/>
      <c r="AI12807" s="24"/>
      <c r="AL12807" s="24"/>
      <c r="AO12807" s="24"/>
      <c r="AR12807" s="24"/>
      <c r="AU12807" s="24"/>
    </row>
    <row r="12808">
      <c r="J12808" s="18"/>
      <c r="N12808" s="24"/>
      <c r="Q12808" s="24"/>
      <c r="T12808" s="24"/>
      <c r="W12808" s="24"/>
      <c r="Z12808" s="24"/>
      <c r="AC12808" s="24"/>
      <c r="AI12808" s="24"/>
      <c r="AL12808" s="24"/>
      <c r="AO12808" s="24"/>
      <c r="AR12808" s="24"/>
      <c r="AU12808" s="24"/>
    </row>
    <row r="12809">
      <c r="J12809" s="18"/>
      <c r="N12809" s="24"/>
      <c r="Q12809" s="24"/>
      <c r="T12809" s="24"/>
      <c r="W12809" s="24"/>
      <c r="Z12809" s="24"/>
      <c r="AC12809" s="24"/>
      <c r="AI12809" s="24"/>
      <c r="AL12809" s="24"/>
      <c r="AO12809" s="24"/>
      <c r="AR12809" s="24"/>
      <c r="AU12809" s="24"/>
    </row>
    <row r="12810">
      <c r="J12810" s="18"/>
      <c r="N12810" s="24"/>
      <c r="Q12810" s="24"/>
      <c r="T12810" s="24"/>
      <c r="W12810" s="24"/>
      <c r="Z12810" s="24"/>
      <c r="AC12810" s="24"/>
      <c r="AI12810" s="24"/>
      <c r="AL12810" s="24"/>
      <c r="AO12810" s="24"/>
      <c r="AR12810" s="24"/>
      <c r="AU12810" s="24"/>
    </row>
    <row r="12811">
      <c r="J12811" s="18"/>
      <c r="N12811" s="24"/>
      <c r="Q12811" s="24"/>
      <c r="T12811" s="24"/>
      <c r="W12811" s="24"/>
      <c r="Z12811" s="24"/>
      <c r="AC12811" s="24"/>
      <c r="AI12811" s="24"/>
      <c r="AL12811" s="24"/>
      <c r="AO12811" s="24"/>
      <c r="AR12811" s="24"/>
      <c r="AU12811" s="24"/>
    </row>
    <row r="12812">
      <c r="J12812" s="18"/>
      <c r="N12812" s="24"/>
      <c r="Q12812" s="24"/>
      <c r="T12812" s="24"/>
      <c r="W12812" s="24"/>
      <c r="Z12812" s="24"/>
      <c r="AC12812" s="24"/>
      <c r="AI12812" s="24"/>
      <c r="AL12812" s="24"/>
      <c r="AO12812" s="24"/>
      <c r="AR12812" s="24"/>
      <c r="AU12812" s="24"/>
    </row>
    <row r="12813">
      <c r="J12813" s="18"/>
      <c r="N12813" s="24"/>
      <c r="Q12813" s="24"/>
      <c r="T12813" s="24"/>
      <c r="W12813" s="24"/>
      <c r="Z12813" s="24"/>
      <c r="AC12813" s="24"/>
      <c r="AI12813" s="24"/>
      <c r="AL12813" s="24"/>
      <c r="AO12813" s="24"/>
      <c r="AR12813" s="24"/>
      <c r="AU12813" s="24"/>
    </row>
    <row r="12814">
      <c r="J12814" s="18"/>
      <c r="N12814" s="24"/>
      <c r="Q12814" s="24"/>
      <c r="T12814" s="24"/>
      <c r="W12814" s="24"/>
      <c r="Z12814" s="24"/>
      <c r="AC12814" s="24"/>
      <c r="AI12814" s="24"/>
      <c r="AL12814" s="24"/>
      <c r="AO12814" s="24"/>
      <c r="AR12814" s="24"/>
      <c r="AU12814" s="24"/>
    </row>
    <row r="12815">
      <c r="J12815" s="18"/>
      <c r="N12815" s="24"/>
      <c r="Q12815" s="24"/>
      <c r="T12815" s="24"/>
      <c r="W12815" s="24"/>
      <c r="Z12815" s="24"/>
      <c r="AC12815" s="24"/>
      <c r="AI12815" s="24"/>
      <c r="AL12815" s="24"/>
      <c r="AO12815" s="24"/>
      <c r="AR12815" s="24"/>
      <c r="AU12815" s="24"/>
    </row>
    <row r="12816">
      <c r="J12816" s="18"/>
      <c r="N12816" s="24"/>
      <c r="Q12816" s="24"/>
      <c r="T12816" s="24"/>
      <c r="W12816" s="24"/>
      <c r="Z12816" s="24"/>
      <c r="AC12816" s="24"/>
      <c r="AI12816" s="24"/>
      <c r="AL12816" s="24"/>
      <c r="AO12816" s="24"/>
      <c r="AR12816" s="24"/>
      <c r="AU12816" s="24"/>
    </row>
    <row r="12817">
      <c r="J12817" s="18"/>
      <c r="N12817" s="24"/>
      <c r="Q12817" s="24"/>
      <c r="T12817" s="24"/>
      <c r="W12817" s="24"/>
      <c r="Z12817" s="24"/>
      <c r="AC12817" s="24"/>
      <c r="AI12817" s="24"/>
      <c r="AL12817" s="24"/>
      <c r="AO12817" s="24"/>
      <c r="AR12817" s="24"/>
      <c r="AU12817" s="24"/>
    </row>
    <row r="12818">
      <c r="J12818" s="18"/>
      <c r="N12818" s="24"/>
      <c r="Q12818" s="24"/>
      <c r="T12818" s="24"/>
      <c r="W12818" s="24"/>
      <c r="Z12818" s="24"/>
      <c r="AC12818" s="24"/>
      <c r="AI12818" s="24"/>
      <c r="AL12818" s="24"/>
      <c r="AO12818" s="24"/>
      <c r="AR12818" s="24"/>
      <c r="AU12818" s="24"/>
    </row>
    <row r="12819">
      <c r="J12819" s="18"/>
      <c r="N12819" s="24"/>
      <c r="Q12819" s="24"/>
      <c r="T12819" s="24"/>
      <c r="W12819" s="24"/>
      <c r="Z12819" s="24"/>
      <c r="AC12819" s="24"/>
      <c r="AI12819" s="24"/>
      <c r="AL12819" s="24"/>
      <c r="AO12819" s="24"/>
      <c r="AR12819" s="24"/>
      <c r="AU12819" s="24"/>
    </row>
    <row r="12820">
      <c r="J12820" s="18"/>
      <c r="N12820" s="24"/>
      <c r="Q12820" s="24"/>
      <c r="T12820" s="24"/>
      <c r="W12820" s="24"/>
      <c r="Z12820" s="24"/>
      <c r="AC12820" s="24"/>
      <c r="AI12820" s="24"/>
      <c r="AL12820" s="24"/>
      <c r="AO12820" s="24"/>
      <c r="AR12820" s="24"/>
      <c r="AU12820" s="24"/>
    </row>
    <row r="12821">
      <c r="J12821" s="18"/>
      <c r="N12821" s="24"/>
      <c r="Q12821" s="24"/>
      <c r="T12821" s="24"/>
      <c r="W12821" s="24"/>
      <c r="Z12821" s="24"/>
      <c r="AC12821" s="24"/>
      <c r="AI12821" s="24"/>
      <c r="AL12821" s="24"/>
      <c r="AO12821" s="24"/>
      <c r="AR12821" s="24"/>
      <c r="AU12821" s="24"/>
    </row>
    <row r="12822">
      <c r="J12822" s="18"/>
      <c r="N12822" s="24"/>
      <c r="Q12822" s="24"/>
      <c r="T12822" s="24"/>
      <c r="W12822" s="24"/>
      <c r="Z12822" s="24"/>
      <c r="AC12822" s="24"/>
      <c r="AI12822" s="24"/>
      <c r="AL12822" s="24"/>
      <c r="AO12822" s="24"/>
      <c r="AR12822" s="24"/>
      <c r="AU12822" s="24"/>
    </row>
    <row r="12823">
      <c r="J12823" s="18"/>
      <c r="N12823" s="24"/>
      <c r="Q12823" s="24"/>
      <c r="T12823" s="24"/>
      <c r="W12823" s="24"/>
      <c r="Z12823" s="24"/>
      <c r="AC12823" s="24"/>
      <c r="AI12823" s="24"/>
      <c r="AL12823" s="24"/>
      <c r="AO12823" s="24"/>
      <c r="AR12823" s="24"/>
      <c r="AU12823" s="24"/>
    </row>
    <row r="12824">
      <c r="J12824" s="18"/>
      <c r="N12824" s="24"/>
      <c r="Q12824" s="24"/>
      <c r="T12824" s="24"/>
      <c r="W12824" s="24"/>
      <c r="Z12824" s="24"/>
      <c r="AC12824" s="24"/>
      <c r="AI12824" s="24"/>
      <c r="AL12824" s="24"/>
      <c r="AO12824" s="24"/>
      <c r="AR12824" s="24"/>
      <c r="AU12824" s="24"/>
    </row>
    <row r="12825">
      <c r="J12825" s="18"/>
      <c r="N12825" s="24"/>
      <c r="Q12825" s="24"/>
      <c r="T12825" s="24"/>
      <c r="W12825" s="24"/>
      <c r="Z12825" s="24"/>
      <c r="AC12825" s="24"/>
      <c r="AI12825" s="24"/>
      <c r="AL12825" s="24"/>
      <c r="AO12825" s="24"/>
      <c r="AR12825" s="24"/>
      <c r="AU12825" s="24"/>
    </row>
    <row r="12826">
      <c r="J12826" s="18"/>
      <c r="N12826" s="24"/>
      <c r="Q12826" s="24"/>
      <c r="T12826" s="24"/>
      <c r="W12826" s="24"/>
      <c r="Z12826" s="24"/>
      <c r="AC12826" s="24"/>
      <c r="AI12826" s="24"/>
      <c r="AL12826" s="24"/>
      <c r="AO12826" s="24"/>
      <c r="AR12826" s="24"/>
      <c r="AU12826" s="24"/>
    </row>
    <row r="12827">
      <c r="J12827" s="18"/>
      <c r="N12827" s="24"/>
      <c r="Q12827" s="24"/>
      <c r="T12827" s="24"/>
      <c r="W12827" s="24"/>
      <c r="Z12827" s="24"/>
      <c r="AC12827" s="24"/>
      <c r="AI12827" s="24"/>
      <c r="AL12827" s="24"/>
      <c r="AO12827" s="24"/>
      <c r="AR12827" s="24"/>
      <c r="AU12827" s="24"/>
    </row>
    <row r="12828">
      <c r="J12828" s="18"/>
      <c r="N12828" s="24"/>
      <c r="Q12828" s="24"/>
      <c r="T12828" s="24"/>
      <c r="W12828" s="24"/>
      <c r="Z12828" s="24"/>
      <c r="AC12828" s="24"/>
      <c r="AI12828" s="24"/>
      <c r="AL12828" s="24"/>
      <c r="AO12828" s="24"/>
      <c r="AR12828" s="24"/>
      <c r="AU12828" s="24"/>
    </row>
    <row r="12829">
      <c r="J12829" s="18"/>
      <c r="N12829" s="24"/>
      <c r="Q12829" s="24"/>
      <c r="T12829" s="24"/>
      <c r="W12829" s="24"/>
      <c r="Z12829" s="24"/>
      <c r="AC12829" s="24"/>
      <c r="AI12829" s="24"/>
      <c r="AL12829" s="24"/>
      <c r="AO12829" s="24"/>
      <c r="AR12829" s="24"/>
      <c r="AU12829" s="24"/>
    </row>
    <row r="12830">
      <c r="J12830" s="18"/>
      <c r="N12830" s="24"/>
      <c r="Q12830" s="24"/>
      <c r="T12830" s="24"/>
      <c r="W12830" s="24"/>
      <c r="Z12830" s="24"/>
      <c r="AC12830" s="24"/>
      <c r="AI12830" s="24"/>
      <c r="AL12830" s="24"/>
      <c r="AO12830" s="24"/>
      <c r="AR12830" s="24"/>
      <c r="AU12830" s="24"/>
    </row>
    <row r="12831">
      <c r="J12831" s="18"/>
      <c r="N12831" s="24"/>
      <c r="Q12831" s="24"/>
      <c r="T12831" s="24"/>
      <c r="W12831" s="24"/>
      <c r="Z12831" s="24"/>
      <c r="AC12831" s="24"/>
      <c r="AI12831" s="24"/>
      <c r="AL12831" s="24"/>
      <c r="AO12831" s="24"/>
      <c r="AR12831" s="24"/>
      <c r="AU12831" s="24"/>
    </row>
    <row r="12832">
      <c r="J12832" s="18"/>
      <c r="N12832" s="24"/>
      <c r="Q12832" s="24"/>
      <c r="T12832" s="24"/>
      <c r="W12832" s="24"/>
      <c r="Z12832" s="24"/>
      <c r="AC12832" s="24"/>
      <c r="AI12832" s="24"/>
      <c r="AL12832" s="24"/>
      <c r="AO12832" s="24"/>
      <c r="AR12832" s="24"/>
      <c r="AU12832" s="24"/>
    </row>
    <row r="12833">
      <c r="J12833" s="18"/>
      <c r="N12833" s="24"/>
      <c r="Q12833" s="24"/>
      <c r="T12833" s="24"/>
      <c r="W12833" s="24"/>
      <c r="Z12833" s="24"/>
      <c r="AC12833" s="24"/>
      <c r="AI12833" s="24"/>
      <c r="AL12833" s="24"/>
      <c r="AO12833" s="24"/>
      <c r="AR12833" s="24"/>
      <c r="AU12833" s="24"/>
    </row>
    <row r="12834">
      <c r="J12834" s="18"/>
      <c r="N12834" s="24"/>
      <c r="Q12834" s="24"/>
      <c r="T12834" s="24"/>
      <c r="W12834" s="24"/>
      <c r="Z12834" s="24"/>
      <c r="AC12834" s="24"/>
      <c r="AI12834" s="24"/>
      <c r="AL12834" s="24"/>
      <c r="AO12834" s="24"/>
      <c r="AR12834" s="24"/>
      <c r="AU12834" s="24"/>
    </row>
    <row r="12835">
      <c r="J12835" s="18"/>
      <c r="N12835" s="24"/>
      <c r="Q12835" s="24"/>
      <c r="T12835" s="24"/>
      <c r="W12835" s="24"/>
      <c r="Z12835" s="24"/>
      <c r="AC12835" s="24"/>
      <c r="AI12835" s="24"/>
      <c r="AL12835" s="24"/>
      <c r="AO12835" s="24"/>
      <c r="AR12835" s="24"/>
      <c r="AU12835" s="24"/>
    </row>
    <row r="12836">
      <c r="J12836" s="18"/>
      <c r="N12836" s="24"/>
      <c r="Q12836" s="24"/>
      <c r="T12836" s="24"/>
      <c r="W12836" s="24"/>
      <c r="Z12836" s="24"/>
      <c r="AC12836" s="24"/>
      <c r="AI12836" s="24"/>
      <c r="AL12836" s="24"/>
      <c r="AO12836" s="24"/>
      <c r="AR12836" s="24"/>
      <c r="AU12836" s="24"/>
    </row>
    <row r="12837">
      <c r="J12837" s="18"/>
      <c r="N12837" s="24"/>
      <c r="Q12837" s="24"/>
      <c r="T12837" s="24"/>
      <c r="W12837" s="24"/>
      <c r="Z12837" s="24"/>
      <c r="AC12837" s="24"/>
      <c r="AI12837" s="24"/>
      <c r="AL12837" s="24"/>
      <c r="AO12837" s="24"/>
      <c r="AR12837" s="24"/>
      <c r="AU12837" s="24"/>
    </row>
    <row r="12838">
      <c r="J12838" s="18"/>
      <c r="N12838" s="24"/>
      <c r="Q12838" s="24"/>
      <c r="T12838" s="24"/>
      <c r="W12838" s="24"/>
      <c r="Z12838" s="24"/>
      <c r="AC12838" s="24"/>
      <c r="AI12838" s="24"/>
      <c r="AL12838" s="24"/>
      <c r="AO12838" s="24"/>
      <c r="AR12838" s="24"/>
      <c r="AU12838" s="24"/>
    </row>
    <row r="12839">
      <c r="J12839" s="18"/>
      <c r="N12839" s="24"/>
      <c r="Q12839" s="24"/>
      <c r="T12839" s="24"/>
      <c r="W12839" s="24"/>
      <c r="Z12839" s="24"/>
      <c r="AC12839" s="24"/>
      <c r="AI12839" s="24"/>
      <c r="AL12839" s="24"/>
      <c r="AO12839" s="24"/>
      <c r="AR12839" s="24"/>
      <c r="AU12839" s="24"/>
    </row>
    <row r="12840">
      <c r="J12840" s="18"/>
      <c r="N12840" s="24"/>
      <c r="Q12840" s="24"/>
      <c r="T12840" s="24"/>
      <c r="W12840" s="24"/>
      <c r="Z12840" s="24"/>
      <c r="AC12840" s="24"/>
      <c r="AI12840" s="24"/>
      <c r="AL12840" s="24"/>
      <c r="AO12840" s="24"/>
      <c r="AR12840" s="24"/>
      <c r="AU12840" s="24"/>
    </row>
    <row r="12841">
      <c r="J12841" s="18"/>
      <c r="N12841" s="24"/>
      <c r="Q12841" s="24"/>
      <c r="T12841" s="24"/>
      <c r="W12841" s="24"/>
      <c r="Z12841" s="24"/>
      <c r="AC12841" s="24"/>
      <c r="AI12841" s="24"/>
      <c r="AL12841" s="24"/>
      <c r="AO12841" s="24"/>
      <c r="AR12841" s="24"/>
      <c r="AU12841" s="24"/>
    </row>
    <row r="12842">
      <c r="J12842" s="18"/>
      <c r="N12842" s="24"/>
      <c r="Q12842" s="24"/>
      <c r="T12842" s="24"/>
      <c r="W12842" s="24"/>
      <c r="Z12842" s="24"/>
      <c r="AC12842" s="24"/>
      <c r="AI12842" s="24"/>
      <c r="AL12842" s="24"/>
      <c r="AO12842" s="24"/>
      <c r="AR12842" s="24"/>
      <c r="AU12842" s="24"/>
    </row>
    <row r="12843">
      <c r="J12843" s="18"/>
      <c r="N12843" s="24"/>
      <c r="Q12843" s="24"/>
      <c r="T12843" s="24"/>
      <c r="W12843" s="24"/>
      <c r="Z12843" s="24"/>
      <c r="AC12843" s="24"/>
      <c r="AI12843" s="24"/>
      <c r="AL12843" s="24"/>
      <c r="AO12843" s="24"/>
      <c r="AR12843" s="24"/>
      <c r="AU12843" s="24"/>
    </row>
    <row r="12844">
      <c r="J12844" s="18"/>
      <c r="N12844" s="24"/>
      <c r="Q12844" s="24"/>
      <c r="T12844" s="24"/>
      <c r="W12844" s="24"/>
      <c r="Z12844" s="24"/>
      <c r="AC12844" s="24"/>
      <c r="AI12844" s="24"/>
      <c r="AL12844" s="24"/>
      <c r="AO12844" s="24"/>
      <c r="AR12844" s="24"/>
      <c r="AU12844" s="24"/>
    </row>
    <row r="12845">
      <c r="J12845" s="18"/>
      <c r="N12845" s="24"/>
      <c r="Q12845" s="24"/>
      <c r="T12845" s="24"/>
      <c r="W12845" s="24"/>
      <c r="Z12845" s="24"/>
      <c r="AC12845" s="24"/>
      <c r="AI12845" s="24"/>
      <c r="AL12845" s="24"/>
      <c r="AO12845" s="24"/>
      <c r="AR12845" s="24"/>
      <c r="AU12845" s="24"/>
    </row>
    <row r="12846">
      <c r="J12846" s="18"/>
      <c r="N12846" s="24"/>
      <c r="Q12846" s="24"/>
      <c r="T12846" s="24"/>
      <c r="W12846" s="24"/>
      <c r="Z12846" s="24"/>
      <c r="AC12846" s="24"/>
      <c r="AI12846" s="24"/>
      <c r="AL12846" s="24"/>
      <c r="AO12846" s="24"/>
      <c r="AR12846" s="24"/>
      <c r="AU12846" s="24"/>
    </row>
    <row r="12847">
      <c r="J12847" s="18"/>
      <c r="N12847" s="24"/>
      <c r="Q12847" s="24"/>
      <c r="T12847" s="24"/>
      <c r="W12847" s="24"/>
      <c r="Z12847" s="24"/>
      <c r="AC12847" s="24"/>
      <c r="AI12847" s="24"/>
      <c r="AL12847" s="24"/>
      <c r="AO12847" s="24"/>
      <c r="AR12847" s="24"/>
      <c r="AU12847" s="24"/>
    </row>
    <row r="12848">
      <c r="J12848" s="18"/>
      <c r="N12848" s="24"/>
      <c r="Q12848" s="24"/>
      <c r="T12848" s="24"/>
      <c r="W12848" s="24"/>
      <c r="Z12848" s="24"/>
      <c r="AC12848" s="24"/>
      <c r="AI12848" s="24"/>
      <c r="AL12848" s="24"/>
      <c r="AO12848" s="24"/>
      <c r="AR12848" s="24"/>
      <c r="AU12848" s="24"/>
    </row>
    <row r="12849">
      <c r="J12849" s="18"/>
      <c r="N12849" s="24"/>
      <c r="Q12849" s="24"/>
      <c r="T12849" s="24"/>
      <c r="W12849" s="24"/>
      <c r="Z12849" s="24"/>
      <c r="AC12849" s="24"/>
      <c r="AI12849" s="24"/>
      <c r="AL12849" s="24"/>
      <c r="AO12849" s="24"/>
      <c r="AR12849" s="24"/>
      <c r="AU12849" s="24"/>
    </row>
    <row r="12850">
      <c r="J12850" s="18"/>
      <c r="N12850" s="24"/>
      <c r="Q12850" s="24"/>
      <c r="T12850" s="24"/>
      <c r="W12850" s="24"/>
      <c r="Z12850" s="24"/>
      <c r="AC12850" s="24"/>
      <c r="AI12850" s="24"/>
      <c r="AL12850" s="24"/>
      <c r="AO12850" s="24"/>
      <c r="AR12850" s="24"/>
      <c r="AU12850" s="24"/>
    </row>
    <row r="12851">
      <c r="J12851" s="18"/>
      <c r="N12851" s="24"/>
      <c r="Q12851" s="24"/>
      <c r="T12851" s="24"/>
      <c r="W12851" s="24"/>
      <c r="Z12851" s="24"/>
      <c r="AC12851" s="24"/>
      <c r="AI12851" s="24"/>
      <c r="AL12851" s="24"/>
      <c r="AO12851" s="24"/>
      <c r="AR12851" s="24"/>
      <c r="AU12851" s="24"/>
    </row>
    <row r="12852">
      <c r="J12852" s="18"/>
      <c r="N12852" s="24"/>
      <c r="Q12852" s="24"/>
      <c r="T12852" s="24"/>
      <c r="W12852" s="24"/>
      <c r="Z12852" s="24"/>
      <c r="AC12852" s="24"/>
      <c r="AI12852" s="24"/>
      <c r="AL12852" s="24"/>
      <c r="AO12852" s="24"/>
      <c r="AR12852" s="24"/>
      <c r="AU12852" s="24"/>
    </row>
    <row r="12853">
      <c r="J12853" s="18"/>
      <c r="N12853" s="24"/>
      <c r="Q12853" s="24"/>
      <c r="T12853" s="24"/>
      <c r="W12853" s="24"/>
      <c r="Z12853" s="24"/>
      <c r="AC12853" s="24"/>
      <c r="AI12853" s="24"/>
      <c r="AL12853" s="24"/>
      <c r="AO12853" s="24"/>
      <c r="AR12853" s="24"/>
      <c r="AU12853" s="24"/>
    </row>
    <row r="12854">
      <c r="J12854" s="18"/>
      <c r="N12854" s="24"/>
      <c r="Q12854" s="24"/>
      <c r="T12854" s="24"/>
      <c r="W12854" s="24"/>
      <c r="Z12854" s="24"/>
      <c r="AC12854" s="24"/>
      <c r="AI12854" s="24"/>
      <c r="AL12854" s="24"/>
      <c r="AO12854" s="24"/>
      <c r="AR12854" s="24"/>
      <c r="AU12854" s="24"/>
    </row>
    <row r="12855">
      <c r="J12855" s="18"/>
      <c r="N12855" s="24"/>
      <c r="Q12855" s="24"/>
      <c r="T12855" s="24"/>
      <c r="W12855" s="24"/>
      <c r="Z12855" s="24"/>
      <c r="AC12855" s="24"/>
      <c r="AI12855" s="24"/>
      <c r="AL12855" s="24"/>
      <c r="AO12855" s="24"/>
      <c r="AR12855" s="24"/>
      <c r="AU12855" s="24"/>
    </row>
    <row r="12856">
      <c r="J12856" s="18"/>
      <c r="N12856" s="24"/>
      <c r="Q12856" s="24"/>
      <c r="T12856" s="24"/>
      <c r="W12856" s="24"/>
      <c r="Z12856" s="24"/>
      <c r="AC12856" s="24"/>
      <c r="AI12856" s="24"/>
      <c r="AL12856" s="24"/>
      <c r="AO12856" s="24"/>
      <c r="AR12856" s="24"/>
      <c r="AU12856" s="24"/>
    </row>
    <row r="12857">
      <c r="J12857" s="18"/>
      <c r="N12857" s="24"/>
      <c r="Q12857" s="24"/>
      <c r="T12857" s="24"/>
      <c r="W12857" s="24"/>
      <c r="Z12857" s="24"/>
      <c r="AC12857" s="24"/>
      <c r="AI12857" s="24"/>
      <c r="AL12857" s="24"/>
      <c r="AO12857" s="24"/>
      <c r="AR12857" s="24"/>
      <c r="AU12857" s="24"/>
    </row>
    <row r="12858">
      <c r="J12858" s="18"/>
      <c r="N12858" s="24"/>
      <c r="Q12858" s="24"/>
      <c r="T12858" s="24"/>
      <c r="W12858" s="24"/>
      <c r="Z12858" s="24"/>
      <c r="AC12858" s="24"/>
      <c r="AI12858" s="24"/>
      <c r="AL12858" s="24"/>
      <c r="AO12858" s="24"/>
      <c r="AR12858" s="24"/>
      <c r="AU12858" s="24"/>
    </row>
    <row r="12859">
      <c r="J12859" s="18"/>
      <c r="N12859" s="24"/>
      <c r="Q12859" s="24"/>
      <c r="T12859" s="24"/>
      <c r="W12859" s="24"/>
      <c r="Z12859" s="24"/>
      <c r="AC12859" s="24"/>
      <c r="AI12859" s="24"/>
      <c r="AL12859" s="24"/>
      <c r="AO12859" s="24"/>
      <c r="AR12859" s="24"/>
      <c r="AU12859" s="24"/>
    </row>
    <row r="12860">
      <c r="J12860" s="18"/>
      <c r="N12860" s="24"/>
      <c r="Q12860" s="24"/>
      <c r="T12860" s="24"/>
      <c r="W12860" s="24"/>
      <c r="Z12860" s="24"/>
      <c r="AC12860" s="24"/>
      <c r="AI12860" s="24"/>
      <c r="AL12860" s="24"/>
      <c r="AO12860" s="24"/>
      <c r="AR12860" s="24"/>
      <c r="AU12860" s="24"/>
    </row>
    <row r="12861">
      <c r="J12861" s="18"/>
      <c r="N12861" s="24"/>
      <c r="Q12861" s="24"/>
      <c r="T12861" s="24"/>
      <c r="W12861" s="24"/>
      <c r="Z12861" s="24"/>
      <c r="AC12861" s="24"/>
      <c r="AI12861" s="24"/>
      <c r="AL12861" s="24"/>
      <c r="AO12861" s="24"/>
      <c r="AR12861" s="24"/>
      <c r="AU12861" s="24"/>
    </row>
    <row r="12862">
      <c r="J12862" s="18"/>
      <c r="N12862" s="24"/>
      <c r="Q12862" s="24"/>
      <c r="T12862" s="24"/>
      <c r="W12862" s="24"/>
      <c r="Z12862" s="24"/>
      <c r="AC12862" s="24"/>
      <c r="AI12862" s="24"/>
      <c r="AL12862" s="24"/>
      <c r="AO12862" s="24"/>
      <c r="AR12862" s="24"/>
      <c r="AU12862" s="24"/>
    </row>
    <row r="12863">
      <c r="J12863" s="18"/>
      <c r="N12863" s="24"/>
      <c r="Q12863" s="24"/>
      <c r="T12863" s="24"/>
      <c r="W12863" s="24"/>
      <c r="Z12863" s="24"/>
      <c r="AC12863" s="24"/>
      <c r="AI12863" s="24"/>
      <c r="AL12863" s="24"/>
      <c r="AO12863" s="24"/>
      <c r="AR12863" s="24"/>
      <c r="AU12863" s="24"/>
    </row>
    <row r="12864">
      <c r="J12864" s="18"/>
      <c r="N12864" s="24"/>
      <c r="Q12864" s="24"/>
      <c r="T12864" s="24"/>
      <c r="W12864" s="24"/>
      <c r="Z12864" s="24"/>
      <c r="AC12864" s="24"/>
      <c r="AI12864" s="24"/>
      <c r="AL12864" s="24"/>
      <c r="AO12864" s="24"/>
      <c r="AR12864" s="24"/>
      <c r="AU12864" s="24"/>
    </row>
    <row r="12865">
      <c r="J12865" s="18"/>
      <c r="N12865" s="24"/>
      <c r="Q12865" s="24"/>
      <c r="T12865" s="24"/>
      <c r="W12865" s="24"/>
      <c r="Z12865" s="24"/>
      <c r="AC12865" s="24"/>
      <c r="AI12865" s="24"/>
      <c r="AL12865" s="24"/>
      <c r="AO12865" s="24"/>
      <c r="AR12865" s="24"/>
      <c r="AU12865" s="24"/>
    </row>
    <row r="12866">
      <c r="J12866" s="18"/>
      <c r="N12866" s="24"/>
      <c r="Q12866" s="24"/>
      <c r="T12866" s="24"/>
      <c r="W12866" s="24"/>
      <c r="Z12866" s="24"/>
      <c r="AC12866" s="24"/>
      <c r="AI12866" s="24"/>
      <c r="AL12866" s="24"/>
      <c r="AO12866" s="24"/>
      <c r="AR12866" s="24"/>
      <c r="AU12866" s="24"/>
    </row>
    <row r="12867">
      <c r="J12867" s="18"/>
      <c r="N12867" s="24"/>
      <c r="Q12867" s="24"/>
      <c r="T12867" s="24"/>
      <c r="W12867" s="24"/>
      <c r="Z12867" s="24"/>
      <c r="AC12867" s="24"/>
      <c r="AI12867" s="24"/>
      <c r="AL12867" s="24"/>
      <c r="AO12867" s="24"/>
      <c r="AR12867" s="24"/>
      <c r="AU12867" s="24"/>
    </row>
    <row r="12868">
      <c r="J12868" s="18"/>
      <c r="N12868" s="24"/>
      <c r="Q12868" s="24"/>
      <c r="T12868" s="24"/>
      <c r="W12868" s="24"/>
      <c r="Z12868" s="24"/>
      <c r="AC12868" s="24"/>
      <c r="AI12868" s="24"/>
      <c r="AL12868" s="24"/>
      <c r="AO12868" s="24"/>
      <c r="AR12868" s="24"/>
      <c r="AU12868" s="24"/>
    </row>
    <row r="12869">
      <c r="J12869" s="18"/>
      <c r="N12869" s="24"/>
      <c r="Q12869" s="24"/>
      <c r="T12869" s="24"/>
      <c r="W12869" s="24"/>
      <c r="Z12869" s="24"/>
      <c r="AC12869" s="24"/>
      <c r="AI12869" s="24"/>
      <c r="AL12869" s="24"/>
      <c r="AO12869" s="24"/>
      <c r="AR12869" s="24"/>
      <c r="AU12869" s="24"/>
    </row>
    <row r="12870">
      <c r="J12870" s="18"/>
      <c r="N12870" s="24"/>
      <c r="Q12870" s="24"/>
      <c r="T12870" s="24"/>
      <c r="W12870" s="24"/>
      <c r="Z12870" s="24"/>
      <c r="AC12870" s="24"/>
      <c r="AI12870" s="24"/>
      <c r="AL12870" s="24"/>
      <c r="AO12870" s="24"/>
      <c r="AR12870" s="24"/>
      <c r="AU12870" s="24"/>
    </row>
    <row r="12871">
      <c r="J12871" s="18"/>
      <c r="N12871" s="24"/>
      <c r="Q12871" s="24"/>
      <c r="T12871" s="24"/>
      <c r="W12871" s="24"/>
      <c r="Z12871" s="24"/>
      <c r="AC12871" s="24"/>
      <c r="AI12871" s="24"/>
      <c r="AL12871" s="24"/>
      <c r="AO12871" s="24"/>
      <c r="AR12871" s="24"/>
      <c r="AU12871" s="24"/>
    </row>
    <row r="12872">
      <c r="J12872" s="18"/>
      <c r="N12872" s="24"/>
      <c r="Q12872" s="24"/>
      <c r="T12872" s="24"/>
      <c r="W12872" s="24"/>
      <c r="Z12872" s="24"/>
      <c r="AC12872" s="24"/>
      <c r="AI12872" s="24"/>
      <c r="AL12872" s="24"/>
      <c r="AO12872" s="24"/>
      <c r="AR12872" s="24"/>
      <c r="AU12872" s="24"/>
    </row>
    <row r="12873">
      <c r="J12873" s="18"/>
      <c r="N12873" s="24"/>
      <c r="Q12873" s="24"/>
      <c r="T12873" s="24"/>
      <c r="W12873" s="24"/>
      <c r="Z12873" s="24"/>
      <c r="AC12873" s="24"/>
      <c r="AI12873" s="24"/>
      <c r="AL12873" s="24"/>
      <c r="AO12873" s="24"/>
      <c r="AR12873" s="24"/>
      <c r="AU12873" s="24"/>
    </row>
    <row r="12874">
      <c r="J12874" s="18"/>
      <c r="N12874" s="24"/>
      <c r="Q12874" s="24"/>
      <c r="T12874" s="24"/>
      <c r="W12874" s="24"/>
      <c r="Z12874" s="24"/>
      <c r="AC12874" s="24"/>
      <c r="AI12874" s="24"/>
      <c r="AL12874" s="24"/>
      <c r="AO12874" s="24"/>
      <c r="AR12874" s="24"/>
      <c r="AU12874" s="24"/>
    </row>
    <row r="12875">
      <c r="J12875" s="18"/>
      <c r="N12875" s="24"/>
      <c r="Q12875" s="24"/>
      <c r="T12875" s="24"/>
      <c r="W12875" s="24"/>
      <c r="Z12875" s="24"/>
      <c r="AC12875" s="24"/>
      <c r="AI12875" s="24"/>
      <c r="AL12875" s="24"/>
      <c r="AO12875" s="24"/>
      <c r="AR12875" s="24"/>
      <c r="AU12875" s="24"/>
    </row>
    <row r="12876">
      <c r="J12876" s="18"/>
      <c r="N12876" s="24"/>
      <c r="Q12876" s="24"/>
      <c r="T12876" s="24"/>
      <c r="W12876" s="24"/>
      <c r="Z12876" s="24"/>
      <c r="AC12876" s="24"/>
      <c r="AI12876" s="24"/>
      <c r="AL12876" s="24"/>
      <c r="AO12876" s="24"/>
      <c r="AR12876" s="24"/>
      <c r="AU12876" s="24"/>
    </row>
    <row r="12877">
      <c r="J12877" s="18"/>
      <c r="N12877" s="24"/>
      <c r="Q12877" s="24"/>
      <c r="T12877" s="24"/>
      <c r="W12877" s="24"/>
      <c r="Z12877" s="24"/>
      <c r="AC12877" s="24"/>
      <c r="AI12877" s="24"/>
      <c r="AL12877" s="24"/>
      <c r="AO12877" s="24"/>
      <c r="AR12877" s="24"/>
      <c r="AU12877" s="24"/>
    </row>
    <row r="12878">
      <c r="J12878" s="18"/>
      <c r="N12878" s="24"/>
      <c r="Q12878" s="24"/>
      <c r="T12878" s="24"/>
      <c r="W12878" s="24"/>
      <c r="Z12878" s="24"/>
      <c r="AC12878" s="24"/>
      <c r="AI12878" s="24"/>
      <c r="AL12878" s="24"/>
      <c r="AO12878" s="24"/>
      <c r="AR12878" s="24"/>
      <c r="AU12878" s="24"/>
    </row>
    <row r="12879">
      <c r="J12879" s="18"/>
      <c r="N12879" s="24"/>
      <c r="Q12879" s="24"/>
      <c r="T12879" s="24"/>
      <c r="W12879" s="24"/>
      <c r="Z12879" s="24"/>
      <c r="AC12879" s="24"/>
      <c r="AI12879" s="24"/>
      <c r="AL12879" s="24"/>
      <c r="AO12879" s="24"/>
      <c r="AR12879" s="24"/>
      <c r="AU12879" s="24"/>
    </row>
    <row r="12880">
      <c r="J12880" s="18"/>
      <c r="N12880" s="24"/>
      <c r="Q12880" s="24"/>
      <c r="T12880" s="24"/>
      <c r="W12880" s="24"/>
      <c r="Z12880" s="24"/>
      <c r="AC12880" s="24"/>
      <c r="AI12880" s="24"/>
      <c r="AL12880" s="24"/>
      <c r="AO12880" s="24"/>
      <c r="AR12880" s="24"/>
      <c r="AU12880" s="24"/>
    </row>
    <row r="12881">
      <c r="J12881" s="18"/>
      <c r="N12881" s="24"/>
      <c r="Q12881" s="24"/>
      <c r="T12881" s="24"/>
      <c r="W12881" s="24"/>
      <c r="Z12881" s="24"/>
      <c r="AC12881" s="24"/>
      <c r="AI12881" s="24"/>
      <c r="AL12881" s="24"/>
      <c r="AO12881" s="24"/>
      <c r="AR12881" s="24"/>
      <c r="AU12881" s="24"/>
    </row>
    <row r="12882">
      <c r="J12882" s="18"/>
      <c r="N12882" s="24"/>
      <c r="Q12882" s="24"/>
      <c r="T12882" s="24"/>
      <c r="W12882" s="24"/>
      <c r="Z12882" s="24"/>
      <c r="AC12882" s="24"/>
      <c r="AI12882" s="24"/>
      <c r="AL12882" s="24"/>
      <c r="AO12882" s="24"/>
      <c r="AR12882" s="24"/>
      <c r="AU12882" s="24"/>
    </row>
    <row r="12883">
      <c r="J12883" s="18"/>
      <c r="N12883" s="24"/>
      <c r="Q12883" s="24"/>
      <c r="T12883" s="24"/>
      <c r="W12883" s="24"/>
      <c r="Z12883" s="24"/>
      <c r="AC12883" s="24"/>
      <c r="AI12883" s="24"/>
      <c r="AL12883" s="24"/>
      <c r="AO12883" s="24"/>
      <c r="AR12883" s="24"/>
      <c r="AU12883" s="24"/>
    </row>
    <row r="12884">
      <c r="J12884" s="18"/>
      <c r="N12884" s="24"/>
      <c r="Q12884" s="24"/>
      <c r="T12884" s="24"/>
      <c r="W12884" s="24"/>
      <c r="Z12884" s="24"/>
      <c r="AC12884" s="24"/>
      <c r="AI12884" s="24"/>
      <c r="AL12884" s="24"/>
      <c r="AO12884" s="24"/>
      <c r="AR12884" s="24"/>
      <c r="AU12884" s="24"/>
    </row>
    <row r="12885">
      <c r="J12885" s="18"/>
      <c r="N12885" s="24"/>
      <c r="Q12885" s="24"/>
      <c r="T12885" s="24"/>
      <c r="W12885" s="24"/>
      <c r="Z12885" s="24"/>
      <c r="AC12885" s="24"/>
      <c r="AI12885" s="24"/>
      <c r="AL12885" s="24"/>
      <c r="AO12885" s="24"/>
      <c r="AR12885" s="24"/>
      <c r="AU12885" s="24"/>
    </row>
    <row r="12886">
      <c r="J12886" s="18"/>
      <c r="N12886" s="24"/>
      <c r="Q12886" s="24"/>
      <c r="T12886" s="24"/>
      <c r="W12886" s="24"/>
      <c r="Z12886" s="24"/>
      <c r="AC12886" s="24"/>
      <c r="AI12886" s="24"/>
      <c r="AL12886" s="24"/>
      <c r="AO12886" s="24"/>
      <c r="AR12886" s="24"/>
      <c r="AU12886" s="24"/>
    </row>
    <row r="12887">
      <c r="J12887" s="18"/>
      <c r="N12887" s="24"/>
      <c r="Q12887" s="24"/>
      <c r="T12887" s="24"/>
      <c r="W12887" s="24"/>
      <c r="Z12887" s="24"/>
      <c r="AC12887" s="24"/>
      <c r="AI12887" s="24"/>
      <c r="AL12887" s="24"/>
      <c r="AO12887" s="24"/>
      <c r="AR12887" s="24"/>
      <c r="AU12887" s="24"/>
    </row>
    <row r="12888">
      <c r="J12888" s="18"/>
      <c r="N12888" s="24"/>
      <c r="Q12888" s="24"/>
      <c r="T12888" s="24"/>
      <c r="W12888" s="24"/>
      <c r="Z12888" s="24"/>
      <c r="AC12888" s="24"/>
      <c r="AI12888" s="24"/>
      <c r="AL12888" s="24"/>
      <c r="AO12888" s="24"/>
      <c r="AR12888" s="24"/>
      <c r="AU12888" s="24"/>
    </row>
    <row r="12889">
      <c r="J12889" s="18"/>
      <c r="N12889" s="24"/>
      <c r="Q12889" s="24"/>
      <c r="T12889" s="24"/>
      <c r="W12889" s="24"/>
      <c r="Z12889" s="24"/>
      <c r="AC12889" s="24"/>
      <c r="AI12889" s="24"/>
      <c r="AL12889" s="24"/>
      <c r="AO12889" s="24"/>
      <c r="AR12889" s="24"/>
      <c r="AU12889" s="24"/>
    </row>
    <row r="12890">
      <c r="J12890" s="18"/>
      <c r="N12890" s="24"/>
      <c r="Q12890" s="24"/>
      <c r="T12890" s="24"/>
      <c r="W12890" s="24"/>
      <c r="Z12890" s="24"/>
      <c r="AC12890" s="24"/>
      <c r="AI12890" s="24"/>
      <c r="AL12890" s="24"/>
      <c r="AO12890" s="24"/>
      <c r="AR12890" s="24"/>
      <c r="AU12890" s="24"/>
    </row>
    <row r="12891">
      <c r="J12891" s="18"/>
      <c r="N12891" s="24"/>
      <c r="Q12891" s="24"/>
      <c r="T12891" s="24"/>
      <c r="W12891" s="24"/>
      <c r="Z12891" s="24"/>
      <c r="AC12891" s="24"/>
      <c r="AI12891" s="24"/>
      <c r="AL12891" s="24"/>
      <c r="AO12891" s="24"/>
      <c r="AR12891" s="24"/>
      <c r="AU12891" s="24"/>
    </row>
    <row r="12892">
      <c r="J12892" s="18"/>
      <c r="N12892" s="24"/>
      <c r="Q12892" s="24"/>
      <c r="T12892" s="24"/>
      <c r="W12892" s="24"/>
      <c r="Z12892" s="24"/>
      <c r="AC12892" s="24"/>
      <c r="AI12892" s="24"/>
      <c r="AL12892" s="24"/>
      <c r="AO12892" s="24"/>
      <c r="AR12892" s="24"/>
      <c r="AU12892" s="24"/>
    </row>
    <row r="12893">
      <c r="J12893" s="18"/>
      <c r="N12893" s="24"/>
      <c r="Q12893" s="24"/>
      <c r="T12893" s="24"/>
      <c r="W12893" s="24"/>
      <c r="Z12893" s="24"/>
      <c r="AC12893" s="24"/>
      <c r="AI12893" s="24"/>
      <c r="AL12893" s="24"/>
      <c r="AO12893" s="24"/>
      <c r="AR12893" s="24"/>
      <c r="AU12893" s="24"/>
    </row>
    <row r="12894">
      <c r="J12894" s="18"/>
      <c r="N12894" s="24"/>
      <c r="Q12894" s="24"/>
      <c r="T12894" s="24"/>
      <c r="W12894" s="24"/>
      <c r="Z12894" s="24"/>
      <c r="AC12894" s="24"/>
      <c r="AI12894" s="24"/>
      <c r="AL12894" s="24"/>
      <c r="AO12894" s="24"/>
      <c r="AR12894" s="24"/>
      <c r="AU12894" s="24"/>
    </row>
    <row r="12895">
      <c r="J12895" s="18"/>
      <c r="N12895" s="24"/>
      <c r="Q12895" s="24"/>
      <c r="T12895" s="24"/>
      <c r="W12895" s="24"/>
      <c r="Z12895" s="24"/>
      <c r="AC12895" s="24"/>
      <c r="AI12895" s="24"/>
      <c r="AL12895" s="24"/>
      <c r="AO12895" s="24"/>
      <c r="AR12895" s="24"/>
      <c r="AU12895" s="24"/>
    </row>
    <row r="12896">
      <c r="J12896" s="18"/>
      <c r="N12896" s="24"/>
      <c r="Q12896" s="24"/>
      <c r="T12896" s="24"/>
      <c r="W12896" s="24"/>
      <c r="Z12896" s="24"/>
      <c r="AC12896" s="24"/>
      <c r="AI12896" s="24"/>
      <c r="AL12896" s="24"/>
      <c r="AO12896" s="24"/>
      <c r="AR12896" s="24"/>
      <c r="AU12896" s="24"/>
    </row>
    <row r="12897">
      <c r="J12897" s="18"/>
      <c r="N12897" s="24"/>
      <c r="Q12897" s="24"/>
      <c r="T12897" s="24"/>
      <c r="W12897" s="24"/>
      <c r="Z12897" s="24"/>
      <c r="AC12897" s="24"/>
      <c r="AI12897" s="24"/>
      <c r="AL12897" s="24"/>
      <c r="AO12897" s="24"/>
      <c r="AR12897" s="24"/>
      <c r="AU12897" s="24"/>
    </row>
    <row r="12898">
      <c r="J12898" s="18"/>
      <c r="N12898" s="24"/>
      <c r="Q12898" s="24"/>
      <c r="T12898" s="24"/>
      <c r="W12898" s="24"/>
      <c r="Z12898" s="24"/>
      <c r="AC12898" s="24"/>
      <c r="AI12898" s="24"/>
      <c r="AL12898" s="24"/>
      <c r="AO12898" s="24"/>
      <c r="AR12898" s="24"/>
      <c r="AU12898" s="24"/>
    </row>
    <row r="12899">
      <c r="J12899" s="18"/>
      <c r="N12899" s="24"/>
      <c r="Q12899" s="24"/>
      <c r="T12899" s="24"/>
      <c r="W12899" s="24"/>
      <c r="Z12899" s="24"/>
      <c r="AC12899" s="24"/>
      <c r="AI12899" s="24"/>
      <c r="AL12899" s="24"/>
      <c r="AO12899" s="24"/>
      <c r="AR12899" s="24"/>
      <c r="AU12899" s="24"/>
    </row>
    <row r="12900">
      <c r="J12900" s="18"/>
      <c r="N12900" s="24"/>
      <c r="Q12900" s="24"/>
      <c r="T12900" s="24"/>
      <c r="W12900" s="24"/>
      <c r="Z12900" s="24"/>
      <c r="AC12900" s="24"/>
      <c r="AI12900" s="24"/>
      <c r="AL12900" s="24"/>
      <c r="AO12900" s="24"/>
      <c r="AR12900" s="24"/>
      <c r="AU12900" s="24"/>
    </row>
    <row r="12901">
      <c r="J12901" s="18"/>
      <c r="N12901" s="24"/>
      <c r="Q12901" s="24"/>
      <c r="T12901" s="24"/>
      <c r="W12901" s="24"/>
      <c r="Z12901" s="24"/>
      <c r="AC12901" s="24"/>
      <c r="AI12901" s="24"/>
      <c r="AL12901" s="24"/>
      <c r="AO12901" s="24"/>
      <c r="AR12901" s="24"/>
      <c r="AU12901" s="24"/>
    </row>
    <row r="12902">
      <c r="J12902" s="18"/>
      <c r="N12902" s="24"/>
      <c r="Q12902" s="24"/>
      <c r="T12902" s="24"/>
      <c r="W12902" s="24"/>
      <c r="Z12902" s="24"/>
      <c r="AC12902" s="24"/>
      <c r="AI12902" s="24"/>
      <c r="AL12902" s="24"/>
      <c r="AO12902" s="24"/>
      <c r="AR12902" s="24"/>
      <c r="AU12902" s="24"/>
    </row>
    <row r="12903">
      <c r="J12903" s="18"/>
      <c r="N12903" s="24"/>
      <c r="Q12903" s="24"/>
      <c r="T12903" s="24"/>
      <c r="W12903" s="24"/>
      <c r="Z12903" s="24"/>
      <c r="AC12903" s="24"/>
      <c r="AI12903" s="24"/>
      <c r="AL12903" s="24"/>
      <c r="AO12903" s="24"/>
      <c r="AR12903" s="24"/>
      <c r="AU12903" s="24"/>
    </row>
    <row r="12904">
      <c r="J12904" s="18"/>
      <c r="N12904" s="24"/>
      <c r="Q12904" s="24"/>
      <c r="T12904" s="24"/>
      <c r="W12904" s="24"/>
      <c r="Z12904" s="24"/>
      <c r="AC12904" s="24"/>
      <c r="AI12904" s="24"/>
      <c r="AL12904" s="24"/>
      <c r="AO12904" s="24"/>
      <c r="AR12904" s="24"/>
      <c r="AU12904" s="24"/>
    </row>
    <row r="12905">
      <c r="J12905" s="18"/>
      <c r="N12905" s="24"/>
      <c r="Q12905" s="24"/>
      <c r="T12905" s="24"/>
      <c r="W12905" s="24"/>
      <c r="Z12905" s="24"/>
      <c r="AC12905" s="24"/>
      <c r="AI12905" s="24"/>
      <c r="AL12905" s="24"/>
      <c r="AO12905" s="24"/>
      <c r="AR12905" s="24"/>
      <c r="AU12905" s="24"/>
    </row>
    <row r="12906">
      <c r="J12906" s="18"/>
      <c r="N12906" s="24"/>
      <c r="Q12906" s="24"/>
      <c r="T12906" s="24"/>
      <c r="W12906" s="24"/>
      <c r="Z12906" s="24"/>
      <c r="AC12906" s="24"/>
      <c r="AI12906" s="24"/>
      <c r="AL12906" s="24"/>
      <c r="AO12906" s="24"/>
      <c r="AR12906" s="24"/>
      <c r="AU12906" s="24"/>
    </row>
    <row r="12907">
      <c r="J12907" s="18"/>
      <c r="N12907" s="24"/>
      <c r="Q12907" s="24"/>
      <c r="T12907" s="24"/>
      <c r="W12907" s="24"/>
      <c r="Z12907" s="24"/>
      <c r="AC12907" s="24"/>
      <c r="AI12907" s="24"/>
      <c r="AL12907" s="24"/>
      <c r="AO12907" s="24"/>
      <c r="AR12907" s="24"/>
      <c r="AU12907" s="24"/>
    </row>
    <row r="12908">
      <c r="J12908" s="18"/>
      <c r="N12908" s="24"/>
      <c r="Q12908" s="24"/>
      <c r="T12908" s="24"/>
      <c r="W12908" s="24"/>
      <c r="Z12908" s="24"/>
      <c r="AC12908" s="24"/>
      <c r="AI12908" s="24"/>
      <c r="AL12908" s="24"/>
      <c r="AO12908" s="24"/>
      <c r="AR12908" s="24"/>
      <c r="AU12908" s="24"/>
    </row>
    <row r="12909">
      <c r="J12909" s="18"/>
      <c r="N12909" s="24"/>
      <c r="Q12909" s="24"/>
      <c r="T12909" s="24"/>
      <c r="W12909" s="24"/>
      <c r="Z12909" s="24"/>
      <c r="AC12909" s="24"/>
      <c r="AI12909" s="24"/>
      <c r="AL12909" s="24"/>
      <c r="AO12909" s="24"/>
      <c r="AR12909" s="24"/>
      <c r="AU12909" s="24"/>
    </row>
    <row r="12910">
      <c r="J12910" s="18"/>
      <c r="N12910" s="24"/>
      <c r="Q12910" s="24"/>
      <c r="T12910" s="24"/>
      <c r="W12910" s="24"/>
      <c r="Z12910" s="24"/>
      <c r="AC12910" s="24"/>
      <c r="AI12910" s="24"/>
      <c r="AL12910" s="24"/>
      <c r="AO12910" s="24"/>
      <c r="AR12910" s="24"/>
      <c r="AU12910" s="24"/>
    </row>
    <row r="12911">
      <c r="J12911" s="18"/>
      <c r="N12911" s="24"/>
      <c r="Q12911" s="24"/>
      <c r="T12911" s="24"/>
      <c r="W12911" s="24"/>
      <c r="Z12911" s="24"/>
      <c r="AC12911" s="24"/>
      <c r="AI12911" s="24"/>
      <c r="AL12911" s="24"/>
      <c r="AO12911" s="24"/>
      <c r="AR12911" s="24"/>
      <c r="AU12911" s="24"/>
    </row>
    <row r="12912">
      <c r="J12912" s="18"/>
      <c r="N12912" s="24"/>
      <c r="Q12912" s="24"/>
      <c r="T12912" s="24"/>
      <c r="W12912" s="24"/>
      <c r="Z12912" s="24"/>
      <c r="AC12912" s="24"/>
      <c r="AI12912" s="24"/>
      <c r="AL12912" s="24"/>
      <c r="AO12912" s="24"/>
      <c r="AR12912" s="24"/>
      <c r="AU12912" s="24"/>
    </row>
    <row r="12913">
      <c r="J12913" s="18"/>
      <c r="N12913" s="24"/>
      <c r="Q12913" s="24"/>
      <c r="T12913" s="24"/>
      <c r="W12913" s="24"/>
      <c r="Z12913" s="24"/>
      <c r="AC12913" s="24"/>
      <c r="AI12913" s="24"/>
      <c r="AL12913" s="24"/>
      <c r="AO12913" s="24"/>
      <c r="AR12913" s="24"/>
      <c r="AU12913" s="24"/>
    </row>
    <row r="12914">
      <c r="J12914" s="18"/>
      <c r="N12914" s="24"/>
      <c r="Q12914" s="24"/>
      <c r="T12914" s="24"/>
      <c r="W12914" s="24"/>
      <c r="Z12914" s="24"/>
      <c r="AC12914" s="24"/>
      <c r="AI12914" s="24"/>
      <c r="AL12914" s="24"/>
      <c r="AO12914" s="24"/>
      <c r="AR12914" s="24"/>
      <c r="AU12914" s="24"/>
    </row>
    <row r="12915">
      <c r="J12915" s="18"/>
      <c r="N12915" s="24"/>
      <c r="Q12915" s="24"/>
      <c r="T12915" s="24"/>
      <c r="W12915" s="24"/>
      <c r="Z12915" s="24"/>
      <c r="AC12915" s="24"/>
      <c r="AI12915" s="24"/>
      <c r="AL12915" s="24"/>
      <c r="AO12915" s="24"/>
      <c r="AR12915" s="24"/>
      <c r="AU12915" s="24"/>
    </row>
    <row r="12916">
      <c r="J12916" s="18"/>
      <c r="N12916" s="24"/>
      <c r="Q12916" s="24"/>
      <c r="T12916" s="24"/>
      <c r="W12916" s="24"/>
      <c r="Z12916" s="24"/>
      <c r="AC12916" s="24"/>
      <c r="AI12916" s="24"/>
      <c r="AL12916" s="24"/>
      <c r="AO12916" s="24"/>
      <c r="AR12916" s="24"/>
      <c r="AU12916" s="24"/>
    </row>
    <row r="12917">
      <c r="J12917" s="18"/>
      <c r="N12917" s="24"/>
      <c r="Q12917" s="24"/>
      <c r="T12917" s="24"/>
      <c r="W12917" s="24"/>
      <c r="Z12917" s="24"/>
      <c r="AC12917" s="24"/>
      <c r="AI12917" s="24"/>
      <c r="AL12917" s="24"/>
      <c r="AO12917" s="24"/>
      <c r="AR12917" s="24"/>
      <c r="AU12917" s="24"/>
    </row>
    <row r="12918">
      <c r="J12918" s="18"/>
      <c r="N12918" s="24"/>
      <c r="Q12918" s="24"/>
      <c r="T12918" s="24"/>
      <c r="W12918" s="24"/>
      <c r="Z12918" s="24"/>
      <c r="AC12918" s="24"/>
      <c r="AI12918" s="24"/>
      <c r="AL12918" s="24"/>
      <c r="AO12918" s="24"/>
      <c r="AR12918" s="24"/>
      <c r="AU12918" s="24"/>
    </row>
    <row r="12919">
      <c r="J12919" s="18"/>
      <c r="N12919" s="24"/>
      <c r="Q12919" s="24"/>
      <c r="T12919" s="24"/>
      <c r="W12919" s="24"/>
      <c r="Z12919" s="24"/>
      <c r="AC12919" s="24"/>
      <c r="AI12919" s="24"/>
      <c r="AL12919" s="24"/>
      <c r="AO12919" s="24"/>
      <c r="AR12919" s="24"/>
      <c r="AU12919" s="24"/>
    </row>
    <row r="12920">
      <c r="J12920" s="18"/>
      <c r="N12920" s="24"/>
      <c r="Q12920" s="24"/>
      <c r="T12920" s="24"/>
      <c r="W12920" s="24"/>
      <c r="Z12920" s="24"/>
      <c r="AC12920" s="24"/>
      <c r="AI12920" s="24"/>
      <c r="AL12920" s="24"/>
      <c r="AO12920" s="24"/>
      <c r="AR12920" s="24"/>
      <c r="AU12920" s="24"/>
    </row>
    <row r="12921">
      <c r="J12921" s="18"/>
      <c r="N12921" s="24"/>
      <c r="Q12921" s="24"/>
      <c r="T12921" s="24"/>
      <c r="W12921" s="24"/>
      <c r="Z12921" s="24"/>
      <c r="AC12921" s="24"/>
      <c r="AI12921" s="24"/>
      <c r="AL12921" s="24"/>
      <c r="AO12921" s="24"/>
      <c r="AR12921" s="24"/>
      <c r="AU12921" s="24"/>
    </row>
    <row r="12922">
      <c r="J12922" s="18"/>
      <c r="N12922" s="24"/>
      <c r="Q12922" s="24"/>
      <c r="T12922" s="24"/>
      <c r="W12922" s="24"/>
      <c r="Z12922" s="24"/>
      <c r="AC12922" s="24"/>
      <c r="AI12922" s="24"/>
      <c r="AL12922" s="24"/>
      <c r="AO12922" s="24"/>
      <c r="AR12922" s="24"/>
      <c r="AU12922" s="24"/>
    </row>
    <row r="12923">
      <c r="J12923" s="18"/>
      <c r="N12923" s="24"/>
      <c r="Q12923" s="24"/>
      <c r="T12923" s="24"/>
      <c r="W12923" s="24"/>
      <c r="Z12923" s="24"/>
      <c r="AC12923" s="24"/>
      <c r="AI12923" s="24"/>
      <c r="AL12923" s="24"/>
      <c r="AO12923" s="24"/>
      <c r="AR12923" s="24"/>
      <c r="AU12923" s="24"/>
    </row>
    <row r="12924">
      <c r="J12924" s="18"/>
      <c r="N12924" s="24"/>
      <c r="Q12924" s="24"/>
      <c r="T12924" s="24"/>
      <c r="W12924" s="24"/>
      <c r="Z12924" s="24"/>
      <c r="AC12924" s="24"/>
      <c r="AI12924" s="24"/>
      <c r="AL12924" s="24"/>
      <c r="AO12924" s="24"/>
      <c r="AR12924" s="24"/>
      <c r="AU12924" s="24"/>
    </row>
    <row r="12925">
      <c r="J12925" s="18"/>
      <c r="N12925" s="24"/>
      <c r="Q12925" s="24"/>
      <c r="T12925" s="24"/>
      <c r="W12925" s="24"/>
      <c r="Z12925" s="24"/>
      <c r="AC12925" s="24"/>
      <c r="AI12925" s="24"/>
      <c r="AL12925" s="24"/>
      <c r="AO12925" s="24"/>
      <c r="AR12925" s="24"/>
      <c r="AU12925" s="24"/>
    </row>
    <row r="12926">
      <c r="J12926" s="18"/>
      <c r="N12926" s="24"/>
      <c r="Q12926" s="24"/>
      <c r="T12926" s="24"/>
      <c r="W12926" s="24"/>
      <c r="Z12926" s="24"/>
      <c r="AC12926" s="24"/>
      <c r="AI12926" s="24"/>
      <c r="AL12926" s="24"/>
      <c r="AO12926" s="24"/>
      <c r="AR12926" s="24"/>
      <c r="AU12926" s="24"/>
    </row>
    <row r="12927">
      <c r="J12927" s="18"/>
      <c r="N12927" s="24"/>
      <c r="Q12927" s="24"/>
      <c r="T12927" s="24"/>
      <c r="W12927" s="24"/>
      <c r="Z12927" s="24"/>
      <c r="AC12927" s="24"/>
      <c r="AI12927" s="24"/>
      <c r="AL12927" s="24"/>
      <c r="AO12927" s="24"/>
      <c r="AR12927" s="24"/>
      <c r="AU12927" s="24"/>
    </row>
    <row r="12928">
      <c r="J12928" s="18"/>
      <c r="N12928" s="24"/>
      <c r="Q12928" s="24"/>
      <c r="T12928" s="24"/>
      <c r="W12928" s="24"/>
      <c r="Z12928" s="24"/>
      <c r="AC12928" s="24"/>
      <c r="AI12928" s="24"/>
      <c r="AL12928" s="24"/>
      <c r="AO12928" s="24"/>
      <c r="AR12928" s="24"/>
      <c r="AU12928" s="24"/>
    </row>
    <row r="12929">
      <c r="J12929" s="18"/>
      <c r="N12929" s="24"/>
      <c r="Q12929" s="24"/>
      <c r="T12929" s="24"/>
      <c r="W12929" s="24"/>
      <c r="Z12929" s="24"/>
      <c r="AC12929" s="24"/>
      <c r="AI12929" s="24"/>
      <c r="AL12929" s="24"/>
      <c r="AO12929" s="24"/>
      <c r="AR12929" s="24"/>
      <c r="AU12929" s="24"/>
    </row>
    <row r="12930">
      <c r="J12930" s="18"/>
      <c r="N12930" s="24"/>
      <c r="Q12930" s="24"/>
      <c r="T12930" s="24"/>
      <c r="W12930" s="24"/>
      <c r="Z12930" s="24"/>
      <c r="AC12930" s="24"/>
      <c r="AI12930" s="24"/>
      <c r="AL12930" s="24"/>
      <c r="AO12930" s="24"/>
      <c r="AR12930" s="24"/>
      <c r="AU12930" s="24"/>
    </row>
    <row r="12931">
      <c r="J12931" s="18"/>
      <c r="N12931" s="24"/>
      <c r="Q12931" s="24"/>
      <c r="T12931" s="24"/>
      <c r="W12931" s="24"/>
      <c r="Z12931" s="24"/>
      <c r="AC12931" s="24"/>
      <c r="AI12931" s="24"/>
      <c r="AL12931" s="24"/>
      <c r="AO12931" s="24"/>
      <c r="AR12931" s="24"/>
      <c r="AU12931" s="24"/>
    </row>
    <row r="12932">
      <c r="J12932" s="18"/>
      <c r="N12932" s="24"/>
      <c r="Q12932" s="24"/>
      <c r="T12932" s="24"/>
      <c r="W12932" s="24"/>
      <c r="Z12932" s="24"/>
      <c r="AC12932" s="24"/>
      <c r="AI12932" s="24"/>
      <c r="AL12932" s="24"/>
      <c r="AO12932" s="24"/>
      <c r="AR12932" s="24"/>
      <c r="AU12932" s="24"/>
    </row>
    <row r="12933">
      <c r="J12933" s="18"/>
      <c r="N12933" s="24"/>
      <c r="Q12933" s="24"/>
      <c r="T12933" s="24"/>
      <c r="W12933" s="24"/>
      <c r="Z12933" s="24"/>
      <c r="AC12933" s="24"/>
      <c r="AI12933" s="24"/>
      <c r="AL12933" s="24"/>
      <c r="AO12933" s="24"/>
      <c r="AR12933" s="24"/>
      <c r="AU12933" s="24"/>
    </row>
    <row r="12934">
      <c r="J12934" s="18"/>
      <c r="N12934" s="24"/>
      <c r="Q12934" s="24"/>
      <c r="T12934" s="24"/>
      <c r="W12934" s="24"/>
      <c r="Z12934" s="24"/>
      <c r="AC12934" s="24"/>
      <c r="AI12934" s="24"/>
      <c r="AL12934" s="24"/>
      <c r="AO12934" s="24"/>
      <c r="AR12934" s="24"/>
      <c r="AU12934" s="24"/>
    </row>
    <row r="12935">
      <c r="J12935" s="18"/>
      <c r="N12935" s="24"/>
      <c r="Q12935" s="24"/>
      <c r="T12935" s="24"/>
      <c r="W12935" s="24"/>
      <c r="Z12935" s="24"/>
      <c r="AC12935" s="24"/>
      <c r="AI12935" s="24"/>
      <c r="AL12935" s="24"/>
      <c r="AO12935" s="24"/>
      <c r="AR12935" s="24"/>
      <c r="AU12935" s="24"/>
    </row>
    <row r="12936">
      <c r="J12936" s="18"/>
      <c r="N12936" s="24"/>
      <c r="Q12936" s="24"/>
      <c r="T12936" s="24"/>
      <c r="W12936" s="24"/>
      <c r="Z12936" s="24"/>
      <c r="AC12936" s="24"/>
      <c r="AI12936" s="24"/>
      <c r="AL12936" s="24"/>
      <c r="AO12936" s="24"/>
      <c r="AR12936" s="24"/>
      <c r="AU12936" s="24"/>
    </row>
    <row r="12937">
      <c r="J12937" s="18"/>
      <c r="N12937" s="24"/>
      <c r="Q12937" s="24"/>
      <c r="T12937" s="24"/>
      <c r="W12937" s="24"/>
      <c r="Z12937" s="24"/>
      <c r="AC12937" s="24"/>
      <c r="AI12937" s="24"/>
      <c r="AL12937" s="24"/>
      <c r="AO12937" s="24"/>
      <c r="AR12937" s="24"/>
      <c r="AU12937" s="24"/>
    </row>
    <row r="12938">
      <c r="J12938" s="18"/>
      <c r="N12938" s="24"/>
      <c r="Q12938" s="24"/>
      <c r="T12938" s="24"/>
      <c r="W12938" s="24"/>
      <c r="Z12938" s="24"/>
      <c r="AC12938" s="24"/>
      <c r="AI12938" s="24"/>
      <c r="AL12938" s="24"/>
      <c r="AO12938" s="24"/>
      <c r="AR12938" s="24"/>
      <c r="AU12938" s="24"/>
    </row>
    <row r="12939">
      <c r="J12939" s="18"/>
      <c r="N12939" s="24"/>
      <c r="Q12939" s="24"/>
      <c r="T12939" s="24"/>
      <c r="W12939" s="24"/>
      <c r="Z12939" s="24"/>
      <c r="AC12939" s="24"/>
      <c r="AI12939" s="24"/>
      <c r="AL12939" s="24"/>
      <c r="AO12939" s="24"/>
      <c r="AR12939" s="24"/>
      <c r="AU12939" s="24"/>
    </row>
    <row r="12940">
      <c r="J12940" s="18"/>
      <c r="N12940" s="24"/>
      <c r="Q12940" s="24"/>
      <c r="T12940" s="24"/>
      <c r="W12940" s="24"/>
      <c r="Z12940" s="24"/>
      <c r="AC12940" s="24"/>
      <c r="AI12940" s="24"/>
      <c r="AL12940" s="24"/>
      <c r="AO12940" s="24"/>
      <c r="AR12940" s="24"/>
      <c r="AU12940" s="24"/>
    </row>
    <row r="12941">
      <c r="J12941" s="18"/>
      <c r="N12941" s="24"/>
      <c r="Q12941" s="24"/>
      <c r="T12941" s="24"/>
      <c r="W12941" s="24"/>
      <c r="Z12941" s="24"/>
      <c r="AC12941" s="24"/>
      <c r="AI12941" s="24"/>
      <c r="AL12941" s="24"/>
      <c r="AO12941" s="24"/>
      <c r="AR12941" s="24"/>
      <c r="AU12941" s="24"/>
    </row>
    <row r="12942">
      <c r="J12942" s="18"/>
      <c r="N12942" s="24"/>
      <c r="Q12942" s="24"/>
      <c r="T12942" s="24"/>
      <c r="W12942" s="24"/>
      <c r="Z12942" s="24"/>
      <c r="AC12942" s="24"/>
      <c r="AI12942" s="24"/>
      <c r="AL12942" s="24"/>
      <c r="AO12942" s="24"/>
      <c r="AR12942" s="24"/>
      <c r="AU12942" s="24"/>
    </row>
    <row r="12943">
      <c r="J12943" s="18"/>
      <c r="N12943" s="24"/>
      <c r="Q12943" s="24"/>
      <c r="T12943" s="24"/>
      <c r="W12943" s="24"/>
      <c r="Z12943" s="24"/>
      <c r="AC12943" s="24"/>
      <c r="AI12943" s="24"/>
      <c r="AL12943" s="24"/>
      <c r="AO12943" s="24"/>
      <c r="AR12943" s="24"/>
      <c r="AU12943" s="24"/>
    </row>
    <row r="12944">
      <c r="J12944" s="18"/>
      <c r="N12944" s="24"/>
      <c r="Q12944" s="24"/>
      <c r="T12944" s="24"/>
      <c r="W12944" s="24"/>
      <c r="Z12944" s="24"/>
      <c r="AC12944" s="24"/>
      <c r="AI12944" s="24"/>
      <c r="AL12944" s="24"/>
      <c r="AO12944" s="24"/>
      <c r="AR12944" s="24"/>
      <c r="AU12944" s="24"/>
    </row>
    <row r="12945">
      <c r="J12945" s="18"/>
      <c r="N12945" s="24"/>
      <c r="Q12945" s="24"/>
      <c r="T12945" s="24"/>
      <c r="W12945" s="24"/>
      <c r="Z12945" s="24"/>
      <c r="AC12945" s="24"/>
      <c r="AI12945" s="24"/>
      <c r="AL12945" s="24"/>
      <c r="AO12945" s="24"/>
      <c r="AR12945" s="24"/>
      <c r="AU12945" s="24"/>
    </row>
    <row r="12946">
      <c r="J12946" s="18"/>
      <c r="N12946" s="24"/>
      <c r="Q12946" s="24"/>
      <c r="T12946" s="24"/>
      <c r="W12946" s="24"/>
      <c r="Z12946" s="24"/>
      <c r="AC12946" s="24"/>
      <c r="AI12946" s="24"/>
      <c r="AL12946" s="24"/>
      <c r="AO12946" s="24"/>
      <c r="AR12946" s="24"/>
      <c r="AU12946" s="24"/>
    </row>
    <row r="12947">
      <c r="J12947" s="18"/>
      <c r="N12947" s="24"/>
      <c r="Q12947" s="24"/>
      <c r="T12947" s="24"/>
      <c r="W12947" s="24"/>
      <c r="Z12947" s="24"/>
      <c r="AC12947" s="24"/>
      <c r="AI12947" s="24"/>
      <c r="AL12947" s="24"/>
      <c r="AO12947" s="24"/>
      <c r="AR12947" s="24"/>
      <c r="AU12947" s="24"/>
    </row>
    <row r="12948">
      <c r="J12948" s="18"/>
      <c r="N12948" s="24"/>
      <c r="Q12948" s="24"/>
      <c r="T12948" s="24"/>
      <c r="W12948" s="24"/>
      <c r="Z12948" s="24"/>
      <c r="AC12948" s="24"/>
      <c r="AI12948" s="24"/>
      <c r="AL12948" s="24"/>
      <c r="AO12948" s="24"/>
      <c r="AR12948" s="24"/>
      <c r="AU12948" s="24"/>
    </row>
    <row r="12949">
      <c r="J12949" s="18"/>
      <c r="N12949" s="24"/>
      <c r="Q12949" s="24"/>
      <c r="T12949" s="24"/>
      <c r="W12949" s="24"/>
      <c r="Z12949" s="24"/>
      <c r="AC12949" s="24"/>
      <c r="AI12949" s="24"/>
      <c r="AL12949" s="24"/>
      <c r="AO12949" s="24"/>
      <c r="AR12949" s="24"/>
      <c r="AU12949" s="24"/>
    </row>
    <row r="12950">
      <c r="J12950" s="18"/>
      <c r="N12950" s="24"/>
      <c r="Q12950" s="24"/>
      <c r="T12950" s="24"/>
      <c r="W12950" s="24"/>
      <c r="Z12950" s="24"/>
      <c r="AC12950" s="24"/>
      <c r="AI12950" s="24"/>
      <c r="AL12950" s="24"/>
      <c r="AO12950" s="24"/>
      <c r="AR12950" s="24"/>
      <c r="AU12950" s="24"/>
    </row>
    <row r="12951">
      <c r="J12951" s="18"/>
      <c r="N12951" s="24"/>
      <c r="Q12951" s="24"/>
      <c r="T12951" s="24"/>
      <c r="W12951" s="24"/>
      <c r="Z12951" s="24"/>
      <c r="AC12951" s="24"/>
      <c r="AI12951" s="24"/>
      <c r="AL12951" s="24"/>
      <c r="AO12951" s="24"/>
      <c r="AR12951" s="24"/>
      <c r="AU12951" s="24"/>
    </row>
    <row r="12952">
      <c r="J12952" s="18"/>
      <c r="N12952" s="24"/>
      <c r="Q12952" s="24"/>
      <c r="T12952" s="24"/>
      <c r="W12952" s="24"/>
      <c r="Z12952" s="24"/>
      <c r="AC12952" s="24"/>
      <c r="AI12952" s="24"/>
      <c r="AL12952" s="24"/>
      <c r="AO12952" s="24"/>
      <c r="AR12952" s="24"/>
      <c r="AU12952" s="24"/>
    </row>
    <row r="12953">
      <c r="J12953" s="18"/>
      <c r="N12953" s="24"/>
      <c r="Q12953" s="24"/>
      <c r="T12953" s="24"/>
      <c r="W12953" s="24"/>
      <c r="Z12953" s="24"/>
      <c r="AC12953" s="24"/>
      <c r="AI12953" s="24"/>
      <c r="AL12953" s="24"/>
      <c r="AO12953" s="24"/>
      <c r="AR12953" s="24"/>
      <c r="AU12953" s="24"/>
    </row>
    <row r="12954">
      <c r="J12954" s="18"/>
      <c r="N12954" s="24"/>
      <c r="Q12954" s="24"/>
      <c r="T12954" s="24"/>
      <c r="W12954" s="24"/>
      <c r="Z12954" s="24"/>
      <c r="AC12954" s="24"/>
      <c r="AI12954" s="24"/>
      <c r="AL12954" s="24"/>
      <c r="AO12954" s="24"/>
      <c r="AR12954" s="24"/>
      <c r="AU12954" s="24"/>
    </row>
    <row r="12955">
      <c r="J12955" s="18"/>
      <c r="N12955" s="24"/>
      <c r="Q12955" s="24"/>
      <c r="T12955" s="24"/>
      <c r="W12955" s="24"/>
      <c r="Z12955" s="24"/>
      <c r="AC12955" s="24"/>
      <c r="AI12955" s="24"/>
      <c r="AL12955" s="24"/>
      <c r="AO12955" s="24"/>
      <c r="AR12955" s="24"/>
      <c r="AU12955" s="24"/>
    </row>
    <row r="12956">
      <c r="J12956" s="18"/>
      <c r="N12956" s="24"/>
      <c r="Q12956" s="24"/>
      <c r="T12956" s="24"/>
      <c r="W12956" s="24"/>
      <c r="Z12956" s="24"/>
      <c r="AC12956" s="24"/>
      <c r="AI12956" s="24"/>
      <c r="AL12956" s="24"/>
      <c r="AO12956" s="24"/>
      <c r="AR12956" s="24"/>
      <c r="AU12956" s="24"/>
    </row>
    <row r="12957">
      <c r="J12957" s="18"/>
      <c r="N12957" s="24"/>
      <c r="Q12957" s="24"/>
      <c r="T12957" s="24"/>
      <c r="W12957" s="24"/>
      <c r="Z12957" s="24"/>
      <c r="AC12957" s="24"/>
      <c r="AI12957" s="24"/>
      <c r="AL12957" s="24"/>
      <c r="AO12957" s="24"/>
      <c r="AR12957" s="24"/>
      <c r="AU12957" s="24"/>
    </row>
    <row r="12958">
      <c r="J12958" s="18"/>
      <c r="N12958" s="24"/>
      <c r="Q12958" s="24"/>
      <c r="T12958" s="24"/>
      <c r="W12958" s="24"/>
      <c r="Z12958" s="24"/>
      <c r="AC12958" s="24"/>
      <c r="AI12958" s="24"/>
      <c r="AL12958" s="24"/>
      <c r="AO12958" s="24"/>
      <c r="AR12958" s="24"/>
      <c r="AU12958" s="24"/>
    </row>
    <row r="12959">
      <c r="J12959" s="18"/>
      <c r="N12959" s="24"/>
      <c r="Q12959" s="24"/>
      <c r="T12959" s="24"/>
      <c r="W12959" s="24"/>
      <c r="Z12959" s="24"/>
      <c r="AC12959" s="24"/>
      <c r="AI12959" s="24"/>
      <c r="AL12959" s="24"/>
      <c r="AO12959" s="24"/>
      <c r="AR12959" s="24"/>
      <c r="AU12959" s="24"/>
    </row>
    <row r="12960">
      <c r="J12960" s="18"/>
      <c r="N12960" s="24"/>
      <c r="Q12960" s="24"/>
      <c r="T12960" s="24"/>
      <c r="W12960" s="24"/>
      <c r="Z12960" s="24"/>
      <c r="AC12960" s="24"/>
      <c r="AI12960" s="24"/>
      <c r="AL12960" s="24"/>
      <c r="AO12960" s="24"/>
      <c r="AR12960" s="24"/>
      <c r="AU12960" s="24"/>
    </row>
    <row r="12961">
      <c r="J12961" s="18"/>
      <c r="N12961" s="24"/>
      <c r="Q12961" s="24"/>
      <c r="T12961" s="24"/>
      <c r="W12961" s="24"/>
      <c r="Z12961" s="24"/>
      <c r="AC12961" s="24"/>
      <c r="AI12961" s="24"/>
      <c r="AL12961" s="24"/>
      <c r="AO12961" s="24"/>
      <c r="AR12961" s="24"/>
      <c r="AU12961" s="24"/>
    </row>
    <row r="12962">
      <c r="J12962" s="18"/>
      <c r="N12962" s="24"/>
      <c r="Q12962" s="24"/>
      <c r="T12962" s="24"/>
      <c r="W12962" s="24"/>
      <c r="Z12962" s="24"/>
      <c r="AC12962" s="24"/>
      <c r="AI12962" s="24"/>
      <c r="AL12962" s="24"/>
      <c r="AO12962" s="24"/>
      <c r="AR12962" s="24"/>
      <c r="AU12962" s="24"/>
    </row>
    <row r="12963">
      <c r="J12963" s="18"/>
      <c r="N12963" s="24"/>
      <c r="Q12963" s="24"/>
      <c r="T12963" s="24"/>
      <c r="W12963" s="24"/>
      <c r="Z12963" s="24"/>
      <c r="AC12963" s="24"/>
      <c r="AI12963" s="24"/>
      <c r="AL12963" s="24"/>
      <c r="AO12963" s="24"/>
      <c r="AR12963" s="24"/>
      <c r="AU12963" s="24"/>
    </row>
    <row r="12964">
      <c r="J12964" s="18"/>
      <c r="N12964" s="24"/>
      <c r="Q12964" s="24"/>
      <c r="T12964" s="24"/>
      <c r="W12964" s="24"/>
      <c r="Z12964" s="24"/>
      <c r="AC12964" s="24"/>
      <c r="AI12964" s="24"/>
      <c r="AL12964" s="24"/>
      <c r="AO12964" s="24"/>
      <c r="AR12964" s="24"/>
      <c r="AU12964" s="24"/>
    </row>
    <row r="12965">
      <c r="J12965" s="18"/>
      <c r="N12965" s="24"/>
      <c r="Q12965" s="24"/>
      <c r="T12965" s="24"/>
      <c r="W12965" s="24"/>
      <c r="Z12965" s="24"/>
      <c r="AC12965" s="24"/>
      <c r="AI12965" s="24"/>
      <c r="AL12965" s="24"/>
      <c r="AO12965" s="24"/>
      <c r="AR12965" s="24"/>
      <c r="AU12965" s="24"/>
    </row>
    <row r="12966">
      <c r="J12966" s="18"/>
      <c r="N12966" s="24"/>
      <c r="Q12966" s="24"/>
      <c r="T12966" s="24"/>
      <c r="W12966" s="24"/>
      <c r="Z12966" s="24"/>
      <c r="AC12966" s="24"/>
      <c r="AI12966" s="24"/>
      <c r="AL12966" s="24"/>
      <c r="AO12966" s="24"/>
      <c r="AR12966" s="24"/>
      <c r="AU12966" s="24"/>
    </row>
    <row r="12967">
      <c r="J12967" s="18"/>
      <c r="N12967" s="24"/>
      <c r="Q12967" s="24"/>
      <c r="T12967" s="24"/>
      <c r="W12967" s="24"/>
      <c r="Z12967" s="24"/>
      <c r="AC12967" s="24"/>
      <c r="AI12967" s="24"/>
      <c r="AL12967" s="24"/>
      <c r="AO12967" s="24"/>
      <c r="AR12967" s="24"/>
      <c r="AU12967" s="24"/>
    </row>
    <row r="12968">
      <c r="J12968" s="18"/>
      <c r="N12968" s="24"/>
      <c r="Q12968" s="24"/>
      <c r="T12968" s="24"/>
      <c r="W12968" s="24"/>
      <c r="Z12968" s="24"/>
      <c r="AC12968" s="24"/>
      <c r="AI12968" s="24"/>
      <c r="AL12968" s="24"/>
      <c r="AO12968" s="24"/>
      <c r="AR12968" s="24"/>
      <c r="AU12968" s="24"/>
    </row>
    <row r="12969">
      <c r="J12969" s="18"/>
      <c r="N12969" s="24"/>
      <c r="Q12969" s="24"/>
      <c r="T12969" s="24"/>
      <c r="W12969" s="24"/>
      <c r="Z12969" s="24"/>
      <c r="AC12969" s="24"/>
      <c r="AI12969" s="24"/>
      <c r="AL12969" s="24"/>
      <c r="AO12969" s="24"/>
      <c r="AR12969" s="24"/>
      <c r="AU12969" s="24"/>
    </row>
    <row r="12970">
      <c r="J12970" s="18"/>
      <c r="N12970" s="24"/>
      <c r="Q12970" s="24"/>
      <c r="T12970" s="24"/>
      <c r="W12970" s="24"/>
      <c r="Z12970" s="24"/>
      <c r="AC12970" s="24"/>
      <c r="AI12970" s="24"/>
      <c r="AL12970" s="24"/>
      <c r="AO12970" s="24"/>
      <c r="AR12970" s="24"/>
      <c r="AU12970" s="24"/>
    </row>
    <row r="12971">
      <c r="J12971" s="18"/>
      <c r="N12971" s="24"/>
      <c r="Q12971" s="24"/>
      <c r="T12971" s="24"/>
      <c r="W12971" s="24"/>
      <c r="Z12971" s="24"/>
      <c r="AC12971" s="24"/>
      <c r="AI12971" s="24"/>
      <c r="AL12971" s="24"/>
      <c r="AO12971" s="24"/>
      <c r="AR12971" s="24"/>
      <c r="AU12971" s="24"/>
    </row>
    <row r="12972">
      <c r="J12972" s="18"/>
      <c r="N12972" s="24"/>
      <c r="Q12972" s="24"/>
      <c r="T12972" s="24"/>
      <c r="W12972" s="24"/>
      <c r="Z12972" s="24"/>
      <c r="AC12972" s="24"/>
      <c r="AI12972" s="24"/>
      <c r="AL12972" s="24"/>
      <c r="AO12972" s="24"/>
      <c r="AR12972" s="24"/>
      <c r="AU12972" s="24"/>
    </row>
    <row r="12973">
      <c r="J12973" s="18"/>
      <c r="N12973" s="24"/>
      <c r="Q12973" s="24"/>
      <c r="T12973" s="24"/>
      <c r="W12973" s="24"/>
      <c r="Z12973" s="24"/>
      <c r="AC12973" s="24"/>
      <c r="AI12973" s="24"/>
      <c r="AL12973" s="24"/>
      <c r="AO12973" s="24"/>
      <c r="AR12973" s="24"/>
      <c r="AU12973" s="24"/>
    </row>
    <row r="12974">
      <c r="J12974" s="18"/>
      <c r="N12974" s="24"/>
      <c r="Q12974" s="24"/>
      <c r="T12974" s="24"/>
      <c r="W12974" s="24"/>
      <c r="Z12974" s="24"/>
      <c r="AC12974" s="24"/>
      <c r="AI12974" s="24"/>
      <c r="AL12974" s="24"/>
      <c r="AO12974" s="24"/>
      <c r="AR12974" s="24"/>
      <c r="AU12974" s="24"/>
    </row>
    <row r="12975">
      <c r="J12975" s="18"/>
      <c r="N12975" s="24"/>
      <c r="Q12975" s="24"/>
      <c r="T12975" s="24"/>
      <c r="W12975" s="24"/>
      <c r="Z12975" s="24"/>
      <c r="AC12975" s="24"/>
      <c r="AI12975" s="24"/>
      <c r="AL12975" s="24"/>
      <c r="AO12975" s="24"/>
      <c r="AR12975" s="24"/>
      <c r="AU12975" s="24"/>
    </row>
    <row r="12976">
      <c r="J12976" s="18"/>
      <c r="N12976" s="24"/>
      <c r="Q12976" s="24"/>
      <c r="T12976" s="24"/>
      <c r="W12976" s="24"/>
      <c r="Z12976" s="24"/>
      <c r="AC12976" s="24"/>
      <c r="AI12976" s="24"/>
      <c r="AL12976" s="24"/>
      <c r="AO12976" s="24"/>
      <c r="AR12976" s="24"/>
      <c r="AU12976" s="24"/>
    </row>
    <row r="12977">
      <c r="J12977" s="18"/>
      <c r="N12977" s="24"/>
      <c r="Q12977" s="24"/>
      <c r="T12977" s="24"/>
      <c r="W12977" s="24"/>
      <c r="Z12977" s="24"/>
      <c r="AC12977" s="24"/>
      <c r="AI12977" s="24"/>
      <c r="AL12977" s="24"/>
      <c r="AO12977" s="24"/>
      <c r="AR12977" s="24"/>
      <c r="AU12977" s="24"/>
    </row>
    <row r="12978">
      <c r="J12978" s="18"/>
      <c r="N12978" s="24"/>
      <c r="Q12978" s="24"/>
      <c r="T12978" s="24"/>
      <c r="W12978" s="24"/>
      <c r="Z12978" s="24"/>
      <c r="AC12978" s="24"/>
      <c r="AI12978" s="24"/>
      <c r="AL12978" s="24"/>
      <c r="AO12978" s="24"/>
      <c r="AR12978" s="24"/>
      <c r="AU12978" s="24"/>
    </row>
    <row r="12979">
      <c r="J12979" s="18"/>
      <c r="N12979" s="24"/>
      <c r="Q12979" s="24"/>
      <c r="T12979" s="24"/>
      <c r="W12979" s="24"/>
      <c r="Z12979" s="24"/>
      <c r="AC12979" s="24"/>
      <c r="AI12979" s="24"/>
      <c r="AL12979" s="24"/>
      <c r="AO12979" s="24"/>
      <c r="AR12979" s="24"/>
      <c r="AU12979" s="24"/>
    </row>
    <row r="12980">
      <c r="J12980" s="18"/>
      <c r="N12980" s="24"/>
      <c r="Q12980" s="24"/>
      <c r="T12980" s="24"/>
      <c r="W12980" s="24"/>
      <c r="Z12980" s="24"/>
      <c r="AC12980" s="24"/>
      <c r="AI12980" s="24"/>
      <c r="AL12980" s="24"/>
      <c r="AO12980" s="24"/>
      <c r="AR12980" s="24"/>
      <c r="AU12980" s="24"/>
    </row>
    <row r="12981">
      <c r="J12981" s="18"/>
      <c r="N12981" s="24"/>
      <c r="Q12981" s="24"/>
      <c r="T12981" s="24"/>
      <c r="W12981" s="24"/>
      <c r="Z12981" s="24"/>
      <c r="AC12981" s="24"/>
      <c r="AI12981" s="24"/>
      <c r="AL12981" s="24"/>
      <c r="AO12981" s="24"/>
      <c r="AR12981" s="24"/>
      <c r="AU12981" s="24"/>
    </row>
    <row r="12982">
      <c r="J12982" s="18"/>
      <c r="N12982" s="24"/>
      <c r="Q12982" s="24"/>
      <c r="T12982" s="24"/>
      <c r="W12982" s="24"/>
      <c r="Z12982" s="24"/>
      <c r="AC12982" s="24"/>
      <c r="AI12982" s="24"/>
      <c r="AL12982" s="24"/>
      <c r="AO12982" s="24"/>
      <c r="AR12982" s="24"/>
      <c r="AU12982" s="24"/>
    </row>
    <row r="12983">
      <c r="J12983" s="18"/>
      <c r="N12983" s="24"/>
      <c r="Q12983" s="24"/>
      <c r="T12983" s="24"/>
      <c r="W12983" s="24"/>
      <c r="Z12983" s="24"/>
      <c r="AC12983" s="24"/>
      <c r="AI12983" s="24"/>
      <c r="AL12983" s="24"/>
      <c r="AO12983" s="24"/>
      <c r="AR12983" s="24"/>
      <c r="AU12983" s="24"/>
    </row>
    <row r="12984">
      <c r="J12984" s="18"/>
      <c r="N12984" s="24"/>
      <c r="Q12984" s="24"/>
      <c r="T12984" s="24"/>
      <c r="W12984" s="24"/>
      <c r="Z12984" s="24"/>
      <c r="AC12984" s="24"/>
      <c r="AI12984" s="24"/>
      <c r="AL12984" s="24"/>
      <c r="AO12984" s="24"/>
      <c r="AR12984" s="24"/>
      <c r="AU12984" s="24"/>
    </row>
    <row r="12985">
      <c r="J12985" s="18"/>
      <c r="N12985" s="24"/>
      <c r="Q12985" s="24"/>
      <c r="T12985" s="24"/>
      <c r="W12985" s="24"/>
      <c r="Z12985" s="24"/>
      <c r="AC12985" s="24"/>
      <c r="AI12985" s="24"/>
      <c r="AL12985" s="24"/>
      <c r="AO12985" s="24"/>
      <c r="AR12985" s="24"/>
      <c r="AU12985" s="24"/>
    </row>
    <row r="12986">
      <c r="J12986" s="18"/>
      <c r="N12986" s="24"/>
      <c r="Q12986" s="24"/>
      <c r="T12986" s="24"/>
      <c r="W12986" s="24"/>
      <c r="Z12986" s="24"/>
      <c r="AC12986" s="24"/>
      <c r="AI12986" s="24"/>
      <c r="AL12986" s="24"/>
      <c r="AO12986" s="24"/>
      <c r="AR12986" s="24"/>
      <c r="AU12986" s="24"/>
    </row>
    <row r="12987">
      <c r="J12987" s="18"/>
      <c r="N12987" s="24"/>
      <c r="Q12987" s="24"/>
      <c r="T12987" s="24"/>
      <c r="W12987" s="24"/>
      <c r="Z12987" s="24"/>
      <c r="AC12987" s="24"/>
      <c r="AI12987" s="24"/>
      <c r="AL12987" s="24"/>
      <c r="AO12987" s="24"/>
      <c r="AR12987" s="24"/>
      <c r="AU12987" s="24"/>
    </row>
    <row r="12988">
      <c r="J12988" s="18"/>
      <c r="N12988" s="24"/>
      <c r="Q12988" s="24"/>
      <c r="T12988" s="24"/>
      <c r="W12988" s="24"/>
      <c r="Z12988" s="24"/>
      <c r="AC12988" s="24"/>
      <c r="AI12988" s="24"/>
      <c r="AL12988" s="24"/>
      <c r="AO12988" s="24"/>
      <c r="AR12988" s="24"/>
      <c r="AU12988" s="24"/>
    </row>
    <row r="12989">
      <c r="J12989" s="18"/>
      <c r="N12989" s="24"/>
      <c r="Q12989" s="24"/>
      <c r="T12989" s="24"/>
      <c r="W12989" s="24"/>
      <c r="Z12989" s="24"/>
      <c r="AC12989" s="24"/>
      <c r="AI12989" s="24"/>
      <c r="AL12989" s="24"/>
      <c r="AO12989" s="24"/>
      <c r="AR12989" s="24"/>
      <c r="AU12989" s="24"/>
    </row>
    <row r="12990">
      <c r="J12990" s="18"/>
      <c r="N12990" s="24"/>
      <c r="Q12990" s="24"/>
      <c r="T12990" s="24"/>
      <c r="W12990" s="24"/>
      <c r="Z12990" s="24"/>
      <c r="AC12990" s="24"/>
      <c r="AI12990" s="24"/>
      <c r="AL12990" s="24"/>
      <c r="AO12990" s="24"/>
      <c r="AR12990" s="24"/>
      <c r="AU12990" s="24"/>
    </row>
    <row r="12991">
      <c r="J12991" s="18"/>
      <c r="N12991" s="24"/>
      <c r="Q12991" s="24"/>
      <c r="T12991" s="24"/>
      <c r="W12991" s="24"/>
      <c r="Z12991" s="24"/>
      <c r="AC12991" s="24"/>
      <c r="AI12991" s="24"/>
      <c r="AL12991" s="24"/>
      <c r="AO12991" s="24"/>
      <c r="AR12991" s="24"/>
      <c r="AU12991" s="24"/>
    </row>
    <row r="12992">
      <c r="J12992" s="18"/>
      <c r="N12992" s="24"/>
      <c r="Q12992" s="24"/>
      <c r="T12992" s="24"/>
      <c r="W12992" s="24"/>
      <c r="Z12992" s="24"/>
      <c r="AC12992" s="24"/>
      <c r="AI12992" s="24"/>
      <c r="AL12992" s="24"/>
      <c r="AO12992" s="24"/>
      <c r="AR12992" s="24"/>
      <c r="AU12992" s="24"/>
    </row>
    <row r="12993">
      <c r="J12993" s="18"/>
      <c r="N12993" s="24"/>
      <c r="Q12993" s="24"/>
      <c r="T12993" s="24"/>
      <c r="W12993" s="24"/>
      <c r="Z12993" s="24"/>
      <c r="AC12993" s="24"/>
      <c r="AI12993" s="24"/>
      <c r="AL12993" s="24"/>
      <c r="AO12993" s="24"/>
      <c r="AR12993" s="24"/>
      <c r="AU12993" s="24"/>
    </row>
    <row r="12994">
      <c r="J12994" s="18"/>
      <c r="N12994" s="24"/>
      <c r="Q12994" s="24"/>
      <c r="T12994" s="24"/>
      <c r="W12994" s="24"/>
      <c r="Z12994" s="24"/>
      <c r="AC12994" s="24"/>
      <c r="AI12994" s="24"/>
      <c r="AL12994" s="24"/>
      <c r="AO12994" s="24"/>
      <c r="AR12994" s="24"/>
      <c r="AU12994" s="24"/>
    </row>
    <row r="12995">
      <c r="J12995" s="18"/>
      <c r="N12995" s="24"/>
      <c r="Q12995" s="24"/>
      <c r="T12995" s="24"/>
      <c r="W12995" s="24"/>
      <c r="Z12995" s="24"/>
      <c r="AC12995" s="24"/>
      <c r="AI12995" s="24"/>
      <c r="AL12995" s="24"/>
      <c r="AO12995" s="24"/>
      <c r="AR12995" s="24"/>
      <c r="AU12995" s="24"/>
    </row>
    <row r="12996">
      <c r="J12996" s="18"/>
      <c r="N12996" s="24"/>
      <c r="Q12996" s="24"/>
      <c r="T12996" s="24"/>
      <c r="W12996" s="24"/>
      <c r="Z12996" s="24"/>
      <c r="AC12996" s="24"/>
      <c r="AI12996" s="24"/>
      <c r="AL12996" s="24"/>
      <c r="AO12996" s="24"/>
      <c r="AR12996" s="24"/>
      <c r="AU12996" s="24"/>
    </row>
    <row r="12997">
      <c r="J12997" s="18"/>
      <c r="N12997" s="24"/>
      <c r="Q12997" s="24"/>
      <c r="T12997" s="24"/>
      <c r="W12997" s="24"/>
      <c r="Z12997" s="24"/>
      <c r="AC12997" s="24"/>
      <c r="AI12997" s="24"/>
      <c r="AL12997" s="24"/>
      <c r="AO12997" s="24"/>
      <c r="AR12997" s="24"/>
      <c r="AU12997" s="24"/>
    </row>
    <row r="12998">
      <c r="J12998" s="18"/>
      <c r="N12998" s="24"/>
      <c r="Q12998" s="24"/>
      <c r="T12998" s="24"/>
      <c r="W12998" s="24"/>
      <c r="Z12998" s="24"/>
      <c r="AC12998" s="24"/>
      <c r="AI12998" s="24"/>
      <c r="AL12998" s="24"/>
      <c r="AO12998" s="24"/>
      <c r="AR12998" s="24"/>
      <c r="AU12998" s="24"/>
    </row>
    <row r="12999">
      <c r="J12999" s="18"/>
      <c r="N12999" s="24"/>
      <c r="Q12999" s="24"/>
      <c r="T12999" s="24"/>
      <c r="W12999" s="24"/>
      <c r="Z12999" s="24"/>
      <c r="AC12999" s="24"/>
      <c r="AI12999" s="24"/>
      <c r="AL12999" s="24"/>
      <c r="AO12999" s="24"/>
      <c r="AR12999" s="24"/>
      <c r="AU12999" s="24"/>
    </row>
    <row r="13000">
      <c r="J13000" s="18"/>
      <c r="N13000" s="24"/>
      <c r="Q13000" s="24"/>
      <c r="T13000" s="24"/>
      <c r="W13000" s="24"/>
      <c r="Z13000" s="24"/>
      <c r="AC13000" s="24"/>
      <c r="AI13000" s="24"/>
      <c r="AL13000" s="24"/>
      <c r="AO13000" s="24"/>
      <c r="AR13000" s="24"/>
      <c r="AU13000" s="24"/>
    </row>
    <row r="13001">
      <c r="J13001" s="18"/>
      <c r="N13001" s="24"/>
      <c r="Q13001" s="24"/>
      <c r="T13001" s="24"/>
      <c r="W13001" s="24"/>
      <c r="Z13001" s="24"/>
      <c r="AC13001" s="24"/>
      <c r="AI13001" s="24"/>
      <c r="AL13001" s="24"/>
      <c r="AO13001" s="24"/>
      <c r="AR13001" s="24"/>
      <c r="AU13001" s="24"/>
    </row>
    <row r="13002">
      <c r="J13002" s="18"/>
      <c r="N13002" s="24"/>
      <c r="Q13002" s="24"/>
      <c r="T13002" s="24"/>
      <c r="W13002" s="24"/>
      <c r="Z13002" s="24"/>
      <c r="AC13002" s="24"/>
      <c r="AI13002" s="24"/>
      <c r="AL13002" s="24"/>
      <c r="AO13002" s="24"/>
      <c r="AR13002" s="24"/>
      <c r="AU13002" s="24"/>
    </row>
    <row r="13003">
      <c r="J13003" s="18"/>
      <c r="N13003" s="24"/>
      <c r="Q13003" s="24"/>
      <c r="T13003" s="24"/>
      <c r="W13003" s="24"/>
      <c r="Z13003" s="24"/>
      <c r="AC13003" s="24"/>
      <c r="AI13003" s="24"/>
      <c r="AL13003" s="24"/>
      <c r="AO13003" s="24"/>
      <c r="AR13003" s="24"/>
      <c r="AU13003" s="24"/>
    </row>
    <row r="13004">
      <c r="J13004" s="18"/>
      <c r="N13004" s="24"/>
      <c r="Q13004" s="24"/>
      <c r="T13004" s="24"/>
      <c r="W13004" s="24"/>
      <c r="Z13004" s="24"/>
      <c r="AC13004" s="24"/>
      <c r="AI13004" s="24"/>
      <c r="AL13004" s="24"/>
      <c r="AO13004" s="24"/>
      <c r="AR13004" s="24"/>
      <c r="AU13004" s="24"/>
    </row>
    <row r="13005">
      <c r="J13005" s="18"/>
      <c r="N13005" s="24"/>
      <c r="Q13005" s="24"/>
      <c r="T13005" s="24"/>
      <c r="W13005" s="24"/>
      <c r="Z13005" s="24"/>
      <c r="AC13005" s="24"/>
      <c r="AI13005" s="24"/>
      <c r="AL13005" s="24"/>
      <c r="AO13005" s="24"/>
      <c r="AR13005" s="24"/>
      <c r="AU13005" s="24"/>
    </row>
    <row r="13006">
      <c r="J13006" s="18"/>
      <c r="N13006" s="24"/>
      <c r="Q13006" s="24"/>
      <c r="T13006" s="24"/>
      <c r="W13006" s="24"/>
      <c r="Z13006" s="24"/>
      <c r="AC13006" s="24"/>
      <c r="AI13006" s="24"/>
      <c r="AL13006" s="24"/>
      <c r="AO13006" s="24"/>
      <c r="AR13006" s="24"/>
      <c r="AU13006" s="24"/>
    </row>
    <row r="13007">
      <c r="J13007" s="18"/>
      <c r="N13007" s="24"/>
      <c r="Q13007" s="24"/>
      <c r="T13007" s="24"/>
      <c r="W13007" s="24"/>
      <c r="Z13007" s="24"/>
      <c r="AC13007" s="24"/>
      <c r="AI13007" s="24"/>
      <c r="AL13007" s="24"/>
      <c r="AO13007" s="24"/>
      <c r="AR13007" s="24"/>
      <c r="AU13007" s="24"/>
    </row>
    <row r="13008">
      <c r="J13008" s="18"/>
      <c r="N13008" s="24"/>
      <c r="Q13008" s="24"/>
      <c r="T13008" s="24"/>
      <c r="W13008" s="24"/>
      <c r="Z13008" s="24"/>
      <c r="AC13008" s="24"/>
      <c r="AI13008" s="24"/>
      <c r="AL13008" s="24"/>
      <c r="AO13008" s="24"/>
      <c r="AR13008" s="24"/>
      <c r="AU13008" s="24"/>
    </row>
    <row r="13009">
      <c r="J13009" s="18"/>
      <c r="N13009" s="24"/>
      <c r="Q13009" s="24"/>
      <c r="T13009" s="24"/>
      <c r="W13009" s="24"/>
      <c r="Z13009" s="24"/>
      <c r="AC13009" s="24"/>
      <c r="AI13009" s="24"/>
      <c r="AL13009" s="24"/>
      <c r="AO13009" s="24"/>
      <c r="AR13009" s="24"/>
      <c r="AU13009" s="24"/>
    </row>
    <row r="13010">
      <c r="J13010" s="18"/>
      <c r="N13010" s="24"/>
      <c r="Q13010" s="24"/>
      <c r="T13010" s="24"/>
      <c r="W13010" s="24"/>
      <c r="Z13010" s="24"/>
      <c r="AC13010" s="24"/>
      <c r="AI13010" s="24"/>
      <c r="AL13010" s="24"/>
      <c r="AO13010" s="24"/>
      <c r="AR13010" s="24"/>
      <c r="AU13010" s="24"/>
    </row>
    <row r="13011">
      <c r="J13011" s="18"/>
      <c r="N13011" s="24"/>
      <c r="Q13011" s="24"/>
      <c r="T13011" s="24"/>
      <c r="W13011" s="24"/>
      <c r="Z13011" s="24"/>
      <c r="AC13011" s="24"/>
      <c r="AI13011" s="24"/>
      <c r="AL13011" s="24"/>
      <c r="AO13011" s="24"/>
      <c r="AR13011" s="24"/>
      <c r="AU13011" s="24"/>
    </row>
    <row r="13012">
      <c r="J13012" s="18"/>
      <c r="N13012" s="24"/>
      <c r="Q13012" s="24"/>
      <c r="T13012" s="24"/>
      <c r="W13012" s="24"/>
      <c r="Z13012" s="24"/>
      <c r="AC13012" s="24"/>
      <c r="AI13012" s="24"/>
      <c r="AL13012" s="24"/>
      <c r="AO13012" s="24"/>
      <c r="AR13012" s="24"/>
      <c r="AU13012" s="24"/>
    </row>
    <row r="13013">
      <c r="J13013" s="18"/>
      <c r="N13013" s="24"/>
      <c r="Q13013" s="24"/>
      <c r="T13013" s="24"/>
      <c r="W13013" s="24"/>
      <c r="Z13013" s="24"/>
      <c r="AC13013" s="24"/>
      <c r="AI13013" s="24"/>
      <c r="AL13013" s="24"/>
      <c r="AO13013" s="24"/>
      <c r="AR13013" s="24"/>
      <c r="AU13013" s="24"/>
    </row>
    <row r="13014">
      <c r="J13014" s="18"/>
      <c r="N13014" s="24"/>
      <c r="Q13014" s="24"/>
      <c r="T13014" s="24"/>
      <c r="W13014" s="24"/>
      <c r="Z13014" s="24"/>
      <c r="AC13014" s="24"/>
      <c r="AI13014" s="24"/>
      <c r="AL13014" s="24"/>
      <c r="AO13014" s="24"/>
      <c r="AR13014" s="24"/>
      <c r="AU13014" s="24"/>
    </row>
    <row r="13015">
      <c r="J13015" s="18"/>
      <c r="N13015" s="24"/>
      <c r="Q13015" s="24"/>
      <c r="T13015" s="24"/>
      <c r="W13015" s="24"/>
      <c r="Z13015" s="24"/>
      <c r="AC13015" s="24"/>
      <c r="AI13015" s="24"/>
      <c r="AL13015" s="24"/>
      <c r="AO13015" s="24"/>
      <c r="AR13015" s="24"/>
      <c r="AU13015" s="24"/>
    </row>
    <row r="13016">
      <c r="J13016" s="18"/>
      <c r="N13016" s="24"/>
      <c r="Q13016" s="24"/>
      <c r="T13016" s="24"/>
      <c r="W13016" s="24"/>
      <c r="Z13016" s="24"/>
      <c r="AC13016" s="24"/>
      <c r="AI13016" s="24"/>
      <c r="AL13016" s="24"/>
      <c r="AO13016" s="24"/>
      <c r="AR13016" s="24"/>
      <c r="AU13016" s="24"/>
    </row>
    <row r="13017">
      <c r="J13017" s="18"/>
      <c r="N13017" s="24"/>
      <c r="Q13017" s="24"/>
      <c r="T13017" s="24"/>
      <c r="W13017" s="24"/>
      <c r="Z13017" s="24"/>
      <c r="AC13017" s="24"/>
      <c r="AI13017" s="24"/>
      <c r="AL13017" s="24"/>
      <c r="AO13017" s="24"/>
      <c r="AR13017" s="24"/>
      <c r="AU13017" s="24"/>
    </row>
    <row r="13018">
      <c r="J13018" s="18"/>
      <c r="N13018" s="24"/>
      <c r="Q13018" s="24"/>
      <c r="T13018" s="24"/>
      <c r="W13018" s="24"/>
      <c r="Z13018" s="24"/>
      <c r="AC13018" s="24"/>
      <c r="AI13018" s="24"/>
      <c r="AL13018" s="24"/>
      <c r="AO13018" s="24"/>
      <c r="AR13018" s="24"/>
      <c r="AU13018" s="24"/>
    </row>
    <row r="13019">
      <c r="J13019" s="18"/>
      <c r="N13019" s="24"/>
      <c r="Q13019" s="24"/>
      <c r="T13019" s="24"/>
      <c r="W13019" s="24"/>
      <c r="Z13019" s="24"/>
      <c r="AC13019" s="24"/>
      <c r="AI13019" s="24"/>
      <c r="AL13019" s="24"/>
      <c r="AO13019" s="24"/>
      <c r="AR13019" s="24"/>
      <c r="AU13019" s="24"/>
    </row>
    <row r="13020">
      <c r="J13020" s="18"/>
      <c r="N13020" s="24"/>
      <c r="Q13020" s="24"/>
      <c r="T13020" s="24"/>
      <c r="W13020" s="24"/>
      <c r="Z13020" s="24"/>
      <c r="AC13020" s="24"/>
      <c r="AI13020" s="24"/>
      <c r="AL13020" s="24"/>
      <c r="AO13020" s="24"/>
      <c r="AR13020" s="24"/>
      <c r="AU13020" s="24"/>
    </row>
    <row r="13021">
      <c r="J13021" s="18"/>
      <c r="N13021" s="24"/>
      <c r="Q13021" s="24"/>
      <c r="T13021" s="24"/>
      <c r="W13021" s="24"/>
      <c r="Z13021" s="24"/>
      <c r="AC13021" s="24"/>
      <c r="AI13021" s="24"/>
      <c r="AL13021" s="24"/>
      <c r="AO13021" s="24"/>
      <c r="AR13021" s="24"/>
      <c r="AU13021" s="24"/>
    </row>
    <row r="13022">
      <c r="J13022" s="18"/>
      <c r="N13022" s="24"/>
      <c r="Q13022" s="24"/>
      <c r="T13022" s="24"/>
      <c r="W13022" s="24"/>
      <c r="Z13022" s="24"/>
      <c r="AC13022" s="24"/>
      <c r="AI13022" s="24"/>
      <c r="AL13022" s="24"/>
      <c r="AO13022" s="24"/>
      <c r="AR13022" s="24"/>
      <c r="AU13022" s="24"/>
    </row>
    <row r="13023">
      <c r="J13023" s="18"/>
      <c r="N13023" s="24"/>
      <c r="Q13023" s="24"/>
      <c r="T13023" s="24"/>
      <c r="W13023" s="24"/>
      <c r="Z13023" s="24"/>
      <c r="AC13023" s="24"/>
      <c r="AI13023" s="24"/>
      <c r="AL13023" s="24"/>
      <c r="AO13023" s="24"/>
      <c r="AR13023" s="24"/>
      <c r="AU13023" s="24"/>
    </row>
    <row r="13024">
      <c r="J13024" s="18"/>
      <c r="N13024" s="24"/>
      <c r="Q13024" s="24"/>
      <c r="T13024" s="24"/>
      <c r="W13024" s="24"/>
      <c r="Z13024" s="24"/>
      <c r="AC13024" s="24"/>
      <c r="AI13024" s="24"/>
      <c r="AL13024" s="24"/>
      <c r="AO13024" s="24"/>
      <c r="AR13024" s="24"/>
      <c r="AU13024" s="24"/>
    </row>
    <row r="13025">
      <c r="J13025" s="18"/>
      <c r="N13025" s="24"/>
      <c r="Q13025" s="24"/>
      <c r="T13025" s="24"/>
      <c r="W13025" s="24"/>
      <c r="Z13025" s="24"/>
      <c r="AC13025" s="24"/>
      <c r="AI13025" s="24"/>
      <c r="AL13025" s="24"/>
      <c r="AO13025" s="24"/>
      <c r="AR13025" s="24"/>
      <c r="AU13025" s="24"/>
    </row>
    <row r="13026">
      <c r="J13026" s="18"/>
      <c r="N13026" s="24"/>
      <c r="Q13026" s="24"/>
      <c r="T13026" s="24"/>
      <c r="W13026" s="24"/>
      <c r="Z13026" s="24"/>
      <c r="AC13026" s="24"/>
      <c r="AI13026" s="24"/>
      <c r="AL13026" s="24"/>
      <c r="AO13026" s="24"/>
      <c r="AR13026" s="24"/>
      <c r="AU13026" s="24"/>
    </row>
    <row r="13027">
      <c r="J13027" s="18"/>
      <c r="N13027" s="24"/>
      <c r="Q13027" s="24"/>
      <c r="T13027" s="24"/>
      <c r="W13027" s="24"/>
      <c r="Z13027" s="24"/>
      <c r="AC13027" s="24"/>
      <c r="AI13027" s="24"/>
      <c r="AL13027" s="24"/>
      <c r="AO13027" s="24"/>
      <c r="AR13027" s="24"/>
      <c r="AU13027" s="24"/>
    </row>
    <row r="13028">
      <c r="J13028" s="18"/>
      <c r="N13028" s="24"/>
      <c r="Q13028" s="24"/>
      <c r="T13028" s="24"/>
      <c r="W13028" s="24"/>
      <c r="Z13028" s="24"/>
      <c r="AC13028" s="24"/>
      <c r="AI13028" s="24"/>
      <c r="AL13028" s="24"/>
      <c r="AO13028" s="24"/>
      <c r="AR13028" s="24"/>
      <c r="AU13028" s="24"/>
    </row>
    <row r="13029">
      <c r="J13029" s="18"/>
      <c r="N13029" s="24"/>
      <c r="Q13029" s="24"/>
      <c r="T13029" s="24"/>
      <c r="W13029" s="24"/>
      <c r="Z13029" s="24"/>
      <c r="AC13029" s="24"/>
      <c r="AI13029" s="24"/>
      <c r="AL13029" s="24"/>
      <c r="AO13029" s="24"/>
      <c r="AR13029" s="24"/>
      <c r="AU13029" s="24"/>
    </row>
    <row r="13030">
      <c r="J13030" s="18"/>
      <c r="N13030" s="24"/>
      <c r="Q13030" s="24"/>
      <c r="T13030" s="24"/>
      <c r="W13030" s="24"/>
      <c r="Z13030" s="24"/>
      <c r="AC13030" s="24"/>
      <c r="AI13030" s="24"/>
      <c r="AL13030" s="24"/>
      <c r="AO13030" s="24"/>
      <c r="AR13030" s="24"/>
      <c r="AU13030" s="24"/>
    </row>
    <row r="13031">
      <c r="J13031" s="18"/>
      <c r="N13031" s="24"/>
      <c r="Q13031" s="24"/>
      <c r="T13031" s="24"/>
      <c r="W13031" s="24"/>
      <c r="Z13031" s="24"/>
      <c r="AC13031" s="24"/>
      <c r="AI13031" s="24"/>
      <c r="AL13031" s="24"/>
      <c r="AO13031" s="24"/>
      <c r="AR13031" s="24"/>
      <c r="AU13031" s="24"/>
    </row>
    <row r="13032">
      <c r="J13032" s="18"/>
      <c r="N13032" s="24"/>
      <c r="Q13032" s="24"/>
      <c r="T13032" s="24"/>
      <c r="W13032" s="24"/>
      <c r="Z13032" s="24"/>
      <c r="AC13032" s="24"/>
      <c r="AI13032" s="24"/>
      <c r="AL13032" s="24"/>
      <c r="AO13032" s="24"/>
      <c r="AR13032" s="24"/>
      <c r="AU13032" s="24"/>
    </row>
    <row r="13033">
      <c r="J13033" s="18"/>
      <c r="N13033" s="24"/>
      <c r="Q13033" s="24"/>
      <c r="T13033" s="24"/>
      <c r="W13033" s="24"/>
      <c r="Z13033" s="24"/>
      <c r="AC13033" s="24"/>
      <c r="AI13033" s="24"/>
      <c r="AL13033" s="24"/>
      <c r="AO13033" s="24"/>
      <c r="AR13033" s="24"/>
      <c r="AU13033" s="24"/>
    </row>
    <row r="13034">
      <c r="J13034" s="18"/>
      <c r="N13034" s="24"/>
      <c r="Q13034" s="24"/>
      <c r="T13034" s="24"/>
      <c r="W13034" s="24"/>
      <c r="Z13034" s="24"/>
      <c r="AC13034" s="24"/>
      <c r="AI13034" s="24"/>
      <c r="AL13034" s="24"/>
      <c r="AO13034" s="24"/>
      <c r="AR13034" s="24"/>
      <c r="AU13034" s="24"/>
    </row>
    <row r="13035">
      <c r="J13035" s="18"/>
      <c r="N13035" s="24"/>
      <c r="Q13035" s="24"/>
      <c r="T13035" s="24"/>
      <c r="W13035" s="24"/>
      <c r="Z13035" s="24"/>
      <c r="AC13035" s="24"/>
      <c r="AI13035" s="24"/>
      <c r="AL13035" s="24"/>
      <c r="AO13035" s="24"/>
      <c r="AR13035" s="24"/>
      <c r="AU13035" s="24"/>
    </row>
    <row r="13036">
      <c r="J13036" s="18"/>
      <c r="N13036" s="24"/>
      <c r="Q13036" s="24"/>
      <c r="T13036" s="24"/>
      <c r="W13036" s="24"/>
      <c r="Z13036" s="24"/>
      <c r="AC13036" s="24"/>
      <c r="AI13036" s="24"/>
      <c r="AL13036" s="24"/>
      <c r="AO13036" s="24"/>
      <c r="AR13036" s="24"/>
      <c r="AU13036" s="24"/>
    </row>
    <row r="13037">
      <c r="J13037" s="18"/>
      <c r="N13037" s="24"/>
      <c r="Q13037" s="24"/>
      <c r="T13037" s="24"/>
      <c r="W13037" s="24"/>
      <c r="Z13037" s="24"/>
      <c r="AC13037" s="24"/>
      <c r="AI13037" s="24"/>
      <c r="AL13037" s="24"/>
      <c r="AO13037" s="24"/>
      <c r="AR13037" s="24"/>
      <c r="AU13037" s="24"/>
    </row>
    <row r="13038">
      <c r="J13038" s="18"/>
      <c r="N13038" s="24"/>
      <c r="Q13038" s="24"/>
      <c r="T13038" s="24"/>
      <c r="W13038" s="24"/>
      <c r="Z13038" s="24"/>
      <c r="AC13038" s="24"/>
      <c r="AI13038" s="24"/>
      <c r="AL13038" s="24"/>
      <c r="AO13038" s="24"/>
      <c r="AR13038" s="24"/>
      <c r="AU13038" s="24"/>
    </row>
    <row r="13039">
      <c r="J13039" s="18"/>
      <c r="N13039" s="24"/>
      <c r="Q13039" s="24"/>
      <c r="T13039" s="24"/>
      <c r="W13039" s="24"/>
      <c r="Z13039" s="24"/>
      <c r="AC13039" s="24"/>
      <c r="AI13039" s="24"/>
      <c r="AL13039" s="24"/>
      <c r="AO13039" s="24"/>
      <c r="AR13039" s="24"/>
      <c r="AU13039" s="24"/>
    </row>
    <row r="13040">
      <c r="J13040" s="18"/>
      <c r="N13040" s="24"/>
      <c r="Q13040" s="24"/>
      <c r="T13040" s="24"/>
      <c r="W13040" s="24"/>
      <c r="Z13040" s="24"/>
      <c r="AC13040" s="24"/>
      <c r="AI13040" s="24"/>
      <c r="AL13040" s="24"/>
      <c r="AO13040" s="24"/>
      <c r="AR13040" s="24"/>
      <c r="AU13040" s="24"/>
    </row>
    <row r="13041">
      <c r="J13041" s="18"/>
      <c r="N13041" s="24"/>
      <c r="Q13041" s="24"/>
      <c r="T13041" s="24"/>
      <c r="W13041" s="24"/>
      <c r="Z13041" s="24"/>
      <c r="AC13041" s="24"/>
      <c r="AI13041" s="24"/>
      <c r="AL13041" s="24"/>
      <c r="AO13041" s="24"/>
      <c r="AR13041" s="24"/>
      <c r="AU13041" s="24"/>
    </row>
    <row r="13042">
      <c r="J13042" s="18"/>
      <c r="N13042" s="24"/>
      <c r="Q13042" s="24"/>
      <c r="T13042" s="24"/>
      <c r="W13042" s="24"/>
      <c r="Z13042" s="24"/>
      <c r="AC13042" s="24"/>
      <c r="AI13042" s="24"/>
      <c r="AL13042" s="24"/>
      <c r="AO13042" s="24"/>
      <c r="AR13042" s="24"/>
      <c r="AU13042" s="24"/>
    </row>
    <row r="13043">
      <c r="J13043" s="18"/>
      <c r="N13043" s="24"/>
      <c r="Q13043" s="24"/>
      <c r="T13043" s="24"/>
      <c r="W13043" s="24"/>
      <c r="Z13043" s="24"/>
      <c r="AC13043" s="24"/>
      <c r="AI13043" s="24"/>
      <c r="AL13043" s="24"/>
      <c r="AO13043" s="24"/>
      <c r="AR13043" s="24"/>
      <c r="AU13043" s="24"/>
    </row>
    <row r="13044">
      <c r="J13044" s="18"/>
      <c r="N13044" s="24"/>
      <c r="Q13044" s="24"/>
      <c r="T13044" s="24"/>
      <c r="W13044" s="24"/>
      <c r="Z13044" s="24"/>
      <c r="AC13044" s="24"/>
      <c r="AI13044" s="24"/>
      <c r="AL13044" s="24"/>
      <c r="AO13044" s="24"/>
      <c r="AR13044" s="24"/>
      <c r="AU13044" s="24"/>
    </row>
    <row r="13045">
      <c r="J13045" s="18"/>
      <c r="N13045" s="24"/>
      <c r="Q13045" s="24"/>
      <c r="T13045" s="24"/>
      <c r="W13045" s="24"/>
      <c r="Z13045" s="24"/>
      <c r="AC13045" s="24"/>
      <c r="AI13045" s="24"/>
      <c r="AL13045" s="24"/>
      <c r="AO13045" s="24"/>
      <c r="AR13045" s="24"/>
      <c r="AU13045" s="24"/>
    </row>
    <row r="13046">
      <c r="J13046" s="18"/>
      <c r="N13046" s="24"/>
      <c r="Q13046" s="24"/>
      <c r="T13046" s="24"/>
      <c r="W13046" s="24"/>
      <c r="Z13046" s="24"/>
      <c r="AC13046" s="24"/>
      <c r="AI13046" s="24"/>
      <c r="AL13046" s="24"/>
      <c r="AO13046" s="24"/>
      <c r="AR13046" s="24"/>
      <c r="AU13046" s="24"/>
    </row>
    <row r="13047">
      <c r="J13047" s="18"/>
      <c r="N13047" s="24"/>
      <c r="Q13047" s="24"/>
      <c r="T13047" s="24"/>
      <c r="W13047" s="24"/>
      <c r="Z13047" s="24"/>
      <c r="AC13047" s="24"/>
      <c r="AI13047" s="24"/>
      <c r="AL13047" s="24"/>
      <c r="AO13047" s="24"/>
      <c r="AR13047" s="24"/>
      <c r="AU13047" s="24"/>
    </row>
    <row r="13048">
      <c r="J13048" s="18"/>
      <c r="N13048" s="24"/>
      <c r="Q13048" s="24"/>
      <c r="T13048" s="24"/>
      <c r="W13048" s="24"/>
      <c r="Z13048" s="24"/>
      <c r="AC13048" s="24"/>
      <c r="AI13048" s="24"/>
      <c r="AL13048" s="24"/>
      <c r="AO13048" s="24"/>
      <c r="AR13048" s="24"/>
      <c r="AU13048" s="24"/>
    </row>
    <row r="13049">
      <c r="J13049" s="18"/>
      <c r="N13049" s="24"/>
      <c r="Q13049" s="24"/>
      <c r="T13049" s="24"/>
      <c r="W13049" s="24"/>
      <c r="Z13049" s="24"/>
      <c r="AC13049" s="24"/>
      <c r="AI13049" s="24"/>
      <c r="AL13049" s="24"/>
      <c r="AO13049" s="24"/>
      <c r="AR13049" s="24"/>
      <c r="AU13049" s="24"/>
    </row>
    <row r="13050">
      <c r="J13050" s="18"/>
      <c r="N13050" s="24"/>
      <c r="Q13050" s="24"/>
      <c r="T13050" s="24"/>
      <c r="W13050" s="24"/>
      <c r="Z13050" s="24"/>
      <c r="AC13050" s="24"/>
      <c r="AI13050" s="24"/>
      <c r="AL13050" s="24"/>
      <c r="AO13050" s="24"/>
      <c r="AR13050" s="24"/>
      <c r="AU13050" s="24"/>
    </row>
    <row r="13051">
      <c r="J13051" s="18"/>
      <c r="N13051" s="24"/>
      <c r="Q13051" s="24"/>
      <c r="T13051" s="24"/>
      <c r="W13051" s="24"/>
      <c r="Z13051" s="24"/>
      <c r="AC13051" s="24"/>
      <c r="AI13051" s="24"/>
      <c r="AL13051" s="24"/>
      <c r="AO13051" s="24"/>
      <c r="AR13051" s="24"/>
      <c r="AU13051" s="24"/>
    </row>
    <row r="13052">
      <c r="J13052" s="18"/>
      <c r="N13052" s="24"/>
      <c r="Q13052" s="24"/>
      <c r="T13052" s="24"/>
      <c r="W13052" s="24"/>
      <c r="Z13052" s="24"/>
      <c r="AC13052" s="24"/>
      <c r="AI13052" s="24"/>
      <c r="AL13052" s="24"/>
      <c r="AO13052" s="24"/>
      <c r="AR13052" s="24"/>
      <c r="AU13052" s="24"/>
    </row>
    <row r="13053">
      <c r="J13053" s="18"/>
      <c r="N13053" s="24"/>
      <c r="Q13053" s="24"/>
      <c r="T13053" s="24"/>
      <c r="W13053" s="24"/>
      <c r="Z13053" s="24"/>
      <c r="AC13053" s="24"/>
      <c r="AI13053" s="24"/>
      <c r="AL13053" s="24"/>
      <c r="AO13053" s="24"/>
      <c r="AR13053" s="24"/>
      <c r="AU13053" s="24"/>
    </row>
    <row r="13054">
      <c r="J13054" s="18"/>
      <c r="N13054" s="24"/>
      <c r="Q13054" s="24"/>
      <c r="T13054" s="24"/>
      <c r="W13054" s="24"/>
      <c r="Z13054" s="24"/>
      <c r="AC13054" s="24"/>
      <c r="AI13054" s="24"/>
      <c r="AL13054" s="24"/>
      <c r="AO13054" s="24"/>
      <c r="AR13054" s="24"/>
      <c r="AU13054" s="24"/>
    </row>
    <row r="13055">
      <c r="J13055" s="18"/>
      <c r="N13055" s="24"/>
      <c r="Q13055" s="24"/>
      <c r="T13055" s="24"/>
      <c r="W13055" s="24"/>
      <c r="Z13055" s="24"/>
      <c r="AC13055" s="24"/>
      <c r="AI13055" s="24"/>
      <c r="AL13055" s="24"/>
      <c r="AO13055" s="24"/>
      <c r="AR13055" s="24"/>
      <c r="AU13055" s="24"/>
    </row>
    <row r="13056">
      <c r="J13056" s="18"/>
      <c r="N13056" s="24"/>
      <c r="Q13056" s="24"/>
      <c r="T13056" s="24"/>
      <c r="W13056" s="24"/>
      <c r="Z13056" s="24"/>
      <c r="AC13056" s="24"/>
      <c r="AI13056" s="24"/>
      <c r="AL13056" s="24"/>
      <c r="AO13056" s="24"/>
      <c r="AR13056" s="24"/>
      <c r="AU13056" s="24"/>
    </row>
    <row r="13057">
      <c r="J13057" s="18"/>
      <c r="N13057" s="24"/>
      <c r="Q13057" s="24"/>
      <c r="T13057" s="24"/>
      <c r="W13057" s="24"/>
      <c r="Z13057" s="24"/>
      <c r="AC13057" s="24"/>
      <c r="AI13057" s="24"/>
      <c r="AL13057" s="24"/>
      <c r="AO13057" s="24"/>
      <c r="AR13057" s="24"/>
      <c r="AU13057" s="24"/>
    </row>
    <row r="13058">
      <c r="J13058" s="18"/>
      <c r="N13058" s="24"/>
      <c r="Q13058" s="24"/>
      <c r="T13058" s="24"/>
      <c r="W13058" s="24"/>
      <c r="Z13058" s="24"/>
      <c r="AC13058" s="24"/>
      <c r="AI13058" s="24"/>
      <c r="AL13058" s="24"/>
      <c r="AO13058" s="24"/>
      <c r="AR13058" s="24"/>
      <c r="AU13058" s="24"/>
    </row>
    <row r="13059">
      <c r="J13059" s="18"/>
      <c r="N13059" s="24"/>
      <c r="Q13059" s="24"/>
      <c r="T13059" s="24"/>
      <c r="W13059" s="24"/>
      <c r="Z13059" s="24"/>
      <c r="AC13059" s="24"/>
      <c r="AI13059" s="24"/>
      <c r="AL13059" s="24"/>
      <c r="AO13059" s="24"/>
      <c r="AR13059" s="24"/>
      <c r="AU13059" s="24"/>
    </row>
    <row r="13060">
      <c r="J13060" s="18"/>
      <c r="N13060" s="24"/>
      <c r="Q13060" s="24"/>
      <c r="T13060" s="24"/>
      <c r="W13060" s="24"/>
      <c r="Z13060" s="24"/>
      <c r="AC13060" s="24"/>
      <c r="AI13060" s="24"/>
      <c r="AL13060" s="24"/>
      <c r="AO13060" s="24"/>
      <c r="AR13060" s="24"/>
      <c r="AU13060" s="24"/>
    </row>
    <row r="13061">
      <c r="J13061" s="18"/>
      <c r="N13061" s="24"/>
      <c r="Q13061" s="24"/>
      <c r="T13061" s="24"/>
      <c r="W13061" s="24"/>
      <c r="Z13061" s="24"/>
      <c r="AC13061" s="24"/>
      <c r="AI13061" s="24"/>
      <c r="AL13061" s="24"/>
      <c r="AO13061" s="24"/>
      <c r="AR13061" s="24"/>
      <c r="AU13061" s="24"/>
    </row>
    <row r="13062">
      <c r="J13062" s="18"/>
      <c r="N13062" s="24"/>
      <c r="Q13062" s="24"/>
      <c r="T13062" s="24"/>
      <c r="W13062" s="24"/>
      <c r="Z13062" s="24"/>
      <c r="AC13062" s="24"/>
      <c r="AI13062" s="24"/>
      <c r="AL13062" s="24"/>
      <c r="AO13062" s="24"/>
      <c r="AR13062" s="24"/>
      <c r="AU13062" s="24"/>
    </row>
    <row r="13063">
      <c r="J13063" s="18"/>
      <c r="N13063" s="24"/>
      <c r="Q13063" s="24"/>
      <c r="T13063" s="24"/>
      <c r="W13063" s="24"/>
      <c r="Z13063" s="24"/>
      <c r="AC13063" s="24"/>
      <c r="AI13063" s="24"/>
      <c r="AL13063" s="24"/>
      <c r="AO13063" s="24"/>
      <c r="AR13063" s="24"/>
      <c r="AU13063" s="24"/>
    </row>
    <row r="13064">
      <c r="J13064" s="18"/>
      <c r="N13064" s="24"/>
      <c r="Q13064" s="24"/>
      <c r="T13064" s="24"/>
      <c r="W13064" s="24"/>
      <c r="Z13064" s="24"/>
      <c r="AC13064" s="24"/>
      <c r="AI13064" s="24"/>
      <c r="AL13064" s="24"/>
      <c r="AO13064" s="24"/>
      <c r="AR13064" s="24"/>
      <c r="AU13064" s="24"/>
    </row>
    <row r="13065">
      <c r="J13065" s="18"/>
      <c r="N13065" s="24"/>
      <c r="Q13065" s="24"/>
      <c r="T13065" s="24"/>
      <c r="W13065" s="24"/>
      <c r="Z13065" s="24"/>
      <c r="AC13065" s="24"/>
      <c r="AI13065" s="24"/>
      <c r="AL13065" s="24"/>
      <c r="AO13065" s="24"/>
      <c r="AR13065" s="24"/>
      <c r="AU13065" s="24"/>
    </row>
    <row r="13066">
      <c r="J13066" s="18"/>
      <c r="N13066" s="24"/>
      <c r="Q13066" s="24"/>
      <c r="T13066" s="24"/>
      <c r="W13066" s="24"/>
      <c r="Z13066" s="24"/>
      <c r="AC13066" s="24"/>
      <c r="AI13066" s="24"/>
      <c r="AL13066" s="24"/>
      <c r="AO13066" s="24"/>
      <c r="AR13066" s="24"/>
      <c r="AU13066" s="24"/>
    </row>
    <row r="13067">
      <c r="J13067" s="18"/>
      <c r="N13067" s="24"/>
      <c r="Q13067" s="24"/>
      <c r="T13067" s="24"/>
      <c r="W13067" s="24"/>
      <c r="Z13067" s="24"/>
      <c r="AC13067" s="24"/>
      <c r="AI13067" s="24"/>
      <c r="AL13067" s="24"/>
      <c r="AO13067" s="24"/>
      <c r="AR13067" s="24"/>
      <c r="AU13067" s="24"/>
    </row>
    <row r="13068">
      <c r="J13068" s="18"/>
      <c r="N13068" s="24"/>
      <c r="Q13068" s="24"/>
      <c r="T13068" s="24"/>
      <c r="W13068" s="24"/>
      <c r="Z13068" s="24"/>
      <c r="AC13068" s="24"/>
      <c r="AI13068" s="24"/>
      <c r="AL13068" s="24"/>
      <c r="AO13068" s="24"/>
      <c r="AR13068" s="24"/>
      <c r="AU13068" s="24"/>
    </row>
    <row r="13069">
      <c r="J13069" s="18"/>
      <c r="N13069" s="24"/>
      <c r="Q13069" s="24"/>
      <c r="T13069" s="24"/>
      <c r="W13069" s="24"/>
      <c r="Z13069" s="24"/>
      <c r="AC13069" s="24"/>
      <c r="AI13069" s="24"/>
      <c r="AL13069" s="24"/>
      <c r="AO13069" s="24"/>
      <c r="AR13069" s="24"/>
      <c r="AU13069" s="24"/>
    </row>
    <row r="13070">
      <c r="J13070" s="18"/>
      <c r="N13070" s="24"/>
      <c r="Q13070" s="24"/>
      <c r="T13070" s="24"/>
      <c r="W13070" s="24"/>
      <c r="Z13070" s="24"/>
      <c r="AC13070" s="24"/>
      <c r="AI13070" s="24"/>
      <c r="AL13070" s="24"/>
      <c r="AO13070" s="24"/>
      <c r="AR13070" s="24"/>
      <c r="AU13070" s="24"/>
    </row>
    <row r="13071">
      <c r="J13071" s="18"/>
      <c r="N13071" s="24"/>
      <c r="Q13071" s="24"/>
      <c r="T13071" s="24"/>
      <c r="W13071" s="24"/>
      <c r="Z13071" s="24"/>
      <c r="AC13071" s="24"/>
      <c r="AI13071" s="24"/>
      <c r="AL13071" s="24"/>
      <c r="AO13071" s="24"/>
      <c r="AR13071" s="24"/>
      <c r="AU13071" s="24"/>
    </row>
    <row r="13072">
      <c r="J13072" s="18"/>
      <c r="N13072" s="24"/>
      <c r="Q13072" s="24"/>
      <c r="T13072" s="24"/>
      <c r="W13072" s="24"/>
      <c r="Z13072" s="24"/>
      <c r="AC13072" s="24"/>
      <c r="AI13072" s="24"/>
      <c r="AL13072" s="24"/>
      <c r="AO13072" s="24"/>
      <c r="AR13072" s="24"/>
      <c r="AU13072" s="24"/>
    </row>
    <row r="13073">
      <c r="J13073" s="18"/>
      <c r="N13073" s="24"/>
      <c r="Q13073" s="24"/>
      <c r="T13073" s="24"/>
      <c r="W13073" s="24"/>
      <c r="Z13073" s="24"/>
      <c r="AC13073" s="24"/>
      <c r="AI13073" s="24"/>
      <c r="AL13073" s="24"/>
      <c r="AO13073" s="24"/>
      <c r="AR13073" s="24"/>
      <c r="AU13073" s="24"/>
    </row>
    <row r="13074">
      <c r="J13074" s="18"/>
      <c r="N13074" s="24"/>
      <c r="Q13074" s="24"/>
      <c r="T13074" s="24"/>
      <c r="W13074" s="24"/>
      <c r="Z13074" s="24"/>
      <c r="AC13074" s="24"/>
      <c r="AI13074" s="24"/>
      <c r="AL13074" s="24"/>
      <c r="AO13074" s="24"/>
      <c r="AR13074" s="24"/>
      <c r="AU13074" s="24"/>
    </row>
    <row r="13075">
      <c r="J13075" s="18"/>
      <c r="N13075" s="24"/>
      <c r="Q13075" s="24"/>
      <c r="T13075" s="24"/>
      <c r="W13075" s="24"/>
      <c r="Z13075" s="24"/>
      <c r="AC13075" s="24"/>
      <c r="AI13075" s="24"/>
      <c r="AL13075" s="24"/>
      <c r="AO13075" s="24"/>
      <c r="AR13075" s="24"/>
      <c r="AU13075" s="24"/>
    </row>
    <row r="13076">
      <c r="J13076" s="18"/>
      <c r="N13076" s="24"/>
      <c r="Q13076" s="24"/>
      <c r="T13076" s="24"/>
      <c r="W13076" s="24"/>
      <c r="Z13076" s="24"/>
      <c r="AC13076" s="24"/>
      <c r="AI13076" s="24"/>
      <c r="AL13076" s="24"/>
      <c r="AO13076" s="24"/>
      <c r="AR13076" s="24"/>
      <c r="AU13076" s="24"/>
    </row>
    <row r="13077">
      <c r="J13077" s="18"/>
      <c r="N13077" s="24"/>
      <c r="Q13077" s="24"/>
      <c r="T13077" s="24"/>
      <c r="W13077" s="24"/>
      <c r="Z13077" s="24"/>
      <c r="AC13077" s="24"/>
      <c r="AI13077" s="24"/>
      <c r="AL13077" s="24"/>
      <c r="AO13077" s="24"/>
      <c r="AR13077" s="24"/>
      <c r="AU13077" s="24"/>
    </row>
    <row r="13078">
      <c r="J13078" s="18"/>
      <c r="N13078" s="24"/>
      <c r="Q13078" s="24"/>
      <c r="T13078" s="24"/>
      <c r="W13078" s="24"/>
      <c r="Z13078" s="24"/>
      <c r="AC13078" s="24"/>
      <c r="AI13078" s="24"/>
      <c r="AL13078" s="24"/>
      <c r="AO13078" s="24"/>
      <c r="AR13078" s="24"/>
      <c r="AU13078" s="24"/>
    </row>
    <row r="13079">
      <c r="J13079" s="18"/>
      <c r="N13079" s="24"/>
      <c r="Q13079" s="24"/>
      <c r="T13079" s="24"/>
      <c r="W13079" s="24"/>
      <c r="Z13079" s="24"/>
      <c r="AC13079" s="24"/>
      <c r="AI13079" s="24"/>
      <c r="AL13079" s="24"/>
      <c r="AO13079" s="24"/>
      <c r="AR13079" s="24"/>
      <c r="AU13079" s="24"/>
    </row>
    <row r="13080">
      <c r="J13080" s="18"/>
      <c r="N13080" s="24"/>
      <c r="Q13080" s="24"/>
      <c r="T13080" s="24"/>
      <c r="W13080" s="24"/>
      <c r="Z13080" s="24"/>
      <c r="AC13080" s="24"/>
      <c r="AI13080" s="24"/>
      <c r="AL13080" s="24"/>
      <c r="AO13080" s="24"/>
      <c r="AR13080" s="24"/>
      <c r="AU13080" s="24"/>
    </row>
    <row r="13081">
      <c r="J13081" s="18"/>
      <c r="N13081" s="24"/>
      <c r="Q13081" s="24"/>
      <c r="T13081" s="24"/>
      <c r="W13081" s="24"/>
      <c r="Z13081" s="24"/>
      <c r="AC13081" s="24"/>
      <c r="AI13081" s="24"/>
      <c r="AL13081" s="24"/>
      <c r="AO13081" s="24"/>
      <c r="AR13081" s="24"/>
      <c r="AU13081" s="24"/>
    </row>
    <row r="13082">
      <c r="J13082" s="18"/>
      <c r="N13082" s="24"/>
      <c r="Q13082" s="24"/>
      <c r="T13082" s="24"/>
      <c r="W13082" s="24"/>
      <c r="Z13082" s="24"/>
      <c r="AC13082" s="24"/>
      <c r="AI13082" s="24"/>
      <c r="AL13082" s="24"/>
      <c r="AO13082" s="24"/>
      <c r="AR13082" s="24"/>
      <c r="AU13082" s="24"/>
    </row>
    <row r="13083">
      <c r="J13083" s="18"/>
      <c r="N13083" s="24"/>
      <c r="Q13083" s="24"/>
      <c r="T13083" s="24"/>
      <c r="W13083" s="24"/>
      <c r="Z13083" s="24"/>
      <c r="AC13083" s="24"/>
      <c r="AI13083" s="24"/>
      <c r="AL13083" s="24"/>
      <c r="AO13083" s="24"/>
      <c r="AR13083" s="24"/>
      <c r="AU13083" s="24"/>
    </row>
    <row r="13084">
      <c r="J13084" s="18"/>
      <c r="N13084" s="24"/>
      <c r="Q13084" s="24"/>
      <c r="T13084" s="24"/>
      <c r="W13084" s="24"/>
      <c r="Z13084" s="24"/>
      <c r="AC13084" s="24"/>
      <c r="AI13084" s="24"/>
      <c r="AL13084" s="24"/>
      <c r="AO13084" s="24"/>
      <c r="AR13084" s="24"/>
      <c r="AU13084" s="24"/>
    </row>
    <row r="13085">
      <c r="J13085" s="18"/>
      <c r="N13085" s="24"/>
      <c r="Q13085" s="24"/>
      <c r="T13085" s="24"/>
      <c r="W13085" s="24"/>
      <c r="Z13085" s="24"/>
      <c r="AC13085" s="24"/>
      <c r="AI13085" s="24"/>
      <c r="AL13085" s="24"/>
      <c r="AO13085" s="24"/>
      <c r="AR13085" s="24"/>
      <c r="AU13085" s="24"/>
    </row>
    <row r="13086">
      <c r="J13086" s="18"/>
      <c r="N13086" s="24"/>
      <c r="Q13086" s="24"/>
      <c r="T13086" s="24"/>
      <c r="W13086" s="24"/>
      <c r="Z13086" s="24"/>
      <c r="AC13086" s="24"/>
      <c r="AI13086" s="24"/>
      <c r="AL13086" s="24"/>
      <c r="AO13086" s="24"/>
      <c r="AR13086" s="24"/>
      <c r="AU13086" s="24"/>
    </row>
    <row r="13087">
      <c r="J13087" s="18"/>
      <c r="N13087" s="24"/>
      <c r="Q13087" s="24"/>
      <c r="T13087" s="24"/>
      <c r="W13087" s="24"/>
      <c r="Z13087" s="24"/>
      <c r="AC13087" s="24"/>
      <c r="AI13087" s="24"/>
      <c r="AL13087" s="24"/>
      <c r="AO13087" s="24"/>
      <c r="AR13087" s="24"/>
      <c r="AU13087" s="24"/>
    </row>
    <row r="13088">
      <c r="J13088" s="18"/>
      <c r="N13088" s="24"/>
      <c r="Q13088" s="24"/>
      <c r="T13088" s="24"/>
      <c r="W13088" s="24"/>
      <c r="Z13088" s="24"/>
      <c r="AC13088" s="24"/>
      <c r="AI13088" s="24"/>
      <c r="AL13088" s="24"/>
      <c r="AO13088" s="24"/>
      <c r="AR13088" s="24"/>
      <c r="AU13088" s="24"/>
    </row>
    <row r="13089">
      <c r="J13089" s="18"/>
      <c r="N13089" s="24"/>
      <c r="Q13089" s="24"/>
      <c r="T13089" s="24"/>
      <c r="W13089" s="24"/>
      <c r="Z13089" s="24"/>
      <c r="AC13089" s="24"/>
      <c r="AI13089" s="24"/>
      <c r="AL13089" s="24"/>
      <c r="AO13089" s="24"/>
      <c r="AR13089" s="24"/>
      <c r="AU13089" s="24"/>
    </row>
    <row r="13090">
      <c r="J13090" s="18"/>
      <c r="N13090" s="24"/>
      <c r="Q13090" s="24"/>
      <c r="T13090" s="24"/>
      <c r="W13090" s="24"/>
      <c r="Z13090" s="24"/>
      <c r="AC13090" s="24"/>
      <c r="AI13090" s="24"/>
      <c r="AL13090" s="24"/>
      <c r="AO13090" s="24"/>
      <c r="AR13090" s="24"/>
      <c r="AU13090" s="24"/>
    </row>
    <row r="13091">
      <c r="J13091" s="18"/>
      <c r="N13091" s="24"/>
      <c r="Q13091" s="24"/>
      <c r="T13091" s="24"/>
      <c r="W13091" s="24"/>
      <c r="Z13091" s="24"/>
      <c r="AC13091" s="24"/>
      <c r="AI13091" s="24"/>
      <c r="AL13091" s="24"/>
      <c r="AO13091" s="24"/>
      <c r="AR13091" s="24"/>
      <c r="AU13091" s="24"/>
    </row>
    <row r="13092">
      <c r="J13092" s="18"/>
      <c r="N13092" s="24"/>
      <c r="Q13092" s="24"/>
      <c r="T13092" s="24"/>
      <c r="W13092" s="24"/>
      <c r="Z13092" s="24"/>
      <c r="AC13092" s="24"/>
      <c r="AI13092" s="24"/>
      <c r="AL13092" s="24"/>
      <c r="AO13092" s="24"/>
      <c r="AR13092" s="24"/>
      <c r="AU13092" s="24"/>
    </row>
    <row r="13093">
      <c r="J13093" s="18"/>
      <c r="N13093" s="24"/>
      <c r="Q13093" s="24"/>
      <c r="T13093" s="24"/>
      <c r="W13093" s="24"/>
      <c r="Z13093" s="24"/>
      <c r="AC13093" s="24"/>
      <c r="AI13093" s="24"/>
      <c r="AL13093" s="24"/>
      <c r="AO13093" s="24"/>
      <c r="AR13093" s="24"/>
      <c r="AU13093" s="24"/>
    </row>
    <row r="13094">
      <c r="J13094" s="18"/>
      <c r="N13094" s="24"/>
      <c r="Q13094" s="24"/>
      <c r="T13094" s="24"/>
      <c r="W13094" s="24"/>
      <c r="Z13094" s="24"/>
      <c r="AC13094" s="24"/>
      <c r="AI13094" s="24"/>
      <c r="AL13094" s="24"/>
      <c r="AO13094" s="24"/>
      <c r="AR13094" s="24"/>
      <c r="AU13094" s="24"/>
    </row>
    <row r="13095">
      <c r="J13095" s="18"/>
      <c r="N13095" s="24"/>
      <c r="Q13095" s="24"/>
      <c r="T13095" s="24"/>
      <c r="W13095" s="24"/>
      <c r="Z13095" s="24"/>
      <c r="AC13095" s="24"/>
      <c r="AI13095" s="24"/>
      <c r="AL13095" s="24"/>
      <c r="AO13095" s="24"/>
      <c r="AR13095" s="24"/>
      <c r="AU13095" s="24"/>
    </row>
    <row r="13096">
      <c r="J13096" s="18"/>
      <c r="N13096" s="24"/>
      <c r="Q13096" s="24"/>
      <c r="T13096" s="24"/>
      <c r="W13096" s="24"/>
      <c r="Z13096" s="24"/>
      <c r="AC13096" s="24"/>
      <c r="AI13096" s="24"/>
      <c r="AL13096" s="24"/>
      <c r="AO13096" s="24"/>
      <c r="AR13096" s="24"/>
      <c r="AU13096" s="24"/>
    </row>
    <row r="13097">
      <c r="J13097" s="18"/>
      <c r="N13097" s="24"/>
      <c r="Q13097" s="24"/>
      <c r="T13097" s="24"/>
      <c r="W13097" s="24"/>
      <c r="Z13097" s="24"/>
      <c r="AC13097" s="24"/>
      <c r="AI13097" s="24"/>
      <c r="AL13097" s="24"/>
      <c r="AO13097" s="24"/>
      <c r="AR13097" s="24"/>
      <c r="AU13097" s="24"/>
    </row>
    <row r="13098">
      <c r="J13098" s="18"/>
      <c r="N13098" s="24"/>
      <c r="Q13098" s="24"/>
      <c r="T13098" s="24"/>
      <c r="W13098" s="24"/>
      <c r="Z13098" s="24"/>
      <c r="AC13098" s="24"/>
      <c r="AI13098" s="24"/>
      <c r="AL13098" s="24"/>
      <c r="AO13098" s="24"/>
      <c r="AR13098" s="24"/>
      <c r="AU13098" s="24"/>
    </row>
    <row r="13099">
      <c r="J13099" s="18"/>
      <c r="N13099" s="24"/>
      <c r="Q13099" s="24"/>
      <c r="T13099" s="24"/>
      <c r="W13099" s="24"/>
      <c r="Z13099" s="24"/>
      <c r="AC13099" s="24"/>
      <c r="AI13099" s="24"/>
      <c r="AL13099" s="24"/>
      <c r="AO13099" s="24"/>
      <c r="AR13099" s="24"/>
      <c r="AU13099" s="24"/>
    </row>
    <row r="13100">
      <c r="J13100" s="18"/>
      <c r="N13100" s="24"/>
      <c r="Q13100" s="24"/>
      <c r="T13100" s="24"/>
      <c r="W13100" s="24"/>
      <c r="Z13100" s="24"/>
      <c r="AC13100" s="24"/>
      <c r="AI13100" s="24"/>
      <c r="AL13100" s="24"/>
      <c r="AO13100" s="24"/>
      <c r="AR13100" s="24"/>
      <c r="AU13100" s="24"/>
    </row>
    <row r="13101">
      <c r="J13101" s="18"/>
      <c r="N13101" s="24"/>
      <c r="Q13101" s="24"/>
      <c r="T13101" s="24"/>
      <c r="W13101" s="24"/>
      <c r="Z13101" s="24"/>
      <c r="AC13101" s="24"/>
      <c r="AI13101" s="24"/>
      <c r="AL13101" s="24"/>
      <c r="AO13101" s="24"/>
      <c r="AR13101" s="24"/>
      <c r="AU13101" s="24"/>
    </row>
    <row r="13102">
      <c r="J13102" s="18"/>
      <c r="N13102" s="24"/>
      <c r="Q13102" s="24"/>
      <c r="T13102" s="24"/>
      <c r="W13102" s="24"/>
      <c r="Z13102" s="24"/>
      <c r="AC13102" s="24"/>
      <c r="AI13102" s="24"/>
      <c r="AL13102" s="24"/>
      <c r="AO13102" s="24"/>
      <c r="AR13102" s="24"/>
      <c r="AU13102" s="24"/>
    </row>
    <row r="13103">
      <c r="J13103" s="18"/>
      <c r="N13103" s="24"/>
      <c r="Q13103" s="24"/>
      <c r="T13103" s="24"/>
      <c r="W13103" s="24"/>
      <c r="Z13103" s="24"/>
      <c r="AC13103" s="24"/>
      <c r="AI13103" s="24"/>
      <c r="AL13103" s="24"/>
      <c r="AO13103" s="24"/>
      <c r="AR13103" s="24"/>
      <c r="AU13103" s="24"/>
    </row>
    <row r="13104">
      <c r="J13104" s="18"/>
      <c r="N13104" s="24"/>
      <c r="Q13104" s="24"/>
      <c r="T13104" s="24"/>
      <c r="W13104" s="24"/>
      <c r="Z13104" s="24"/>
      <c r="AC13104" s="24"/>
      <c r="AI13104" s="24"/>
      <c r="AL13104" s="24"/>
      <c r="AO13104" s="24"/>
      <c r="AR13104" s="24"/>
      <c r="AU13104" s="24"/>
    </row>
    <row r="13105">
      <c r="J13105" s="18"/>
      <c r="N13105" s="24"/>
      <c r="Q13105" s="24"/>
      <c r="T13105" s="24"/>
      <c r="W13105" s="24"/>
      <c r="Z13105" s="24"/>
      <c r="AC13105" s="24"/>
      <c r="AI13105" s="24"/>
      <c r="AL13105" s="24"/>
      <c r="AO13105" s="24"/>
      <c r="AR13105" s="24"/>
      <c r="AU13105" s="24"/>
    </row>
    <row r="13106">
      <c r="J13106" s="18"/>
      <c r="N13106" s="24"/>
      <c r="Q13106" s="24"/>
      <c r="T13106" s="24"/>
      <c r="W13106" s="24"/>
      <c r="Z13106" s="24"/>
      <c r="AC13106" s="24"/>
      <c r="AI13106" s="24"/>
      <c r="AL13106" s="24"/>
      <c r="AO13106" s="24"/>
      <c r="AR13106" s="24"/>
      <c r="AU13106" s="24"/>
    </row>
    <row r="13107">
      <c r="J13107" s="18"/>
      <c r="N13107" s="24"/>
      <c r="Q13107" s="24"/>
      <c r="T13107" s="24"/>
      <c r="W13107" s="24"/>
      <c r="Z13107" s="24"/>
      <c r="AC13107" s="24"/>
      <c r="AI13107" s="24"/>
      <c r="AL13107" s="24"/>
      <c r="AO13107" s="24"/>
      <c r="AR13107" s="24"/>
      <c r="AU13107" s="24"/>
    </row>
    <row r="13108">
      <c r="J13108" s="18"/>
      <c r="N13108" s="24"/>
      <c r="Q13108" s="24"/>
      <c r="T13108" s="24"/>
      <c r="W13108" s="24"/>
      <c r="Z13108" s="24"/>
      <c r="AC13108" s="24"/>
      <c r="AI13108" s="24"/>
      <c r="AL13108" s="24"/>
      <c r="AO13108" s="24"/>
      <c r="AR13108" s="24"/>
      <c r="AU13108" s="24"/>
    </row>
    <row r="13109">
      <c r="J13109" s="18"/>
      <c r="N13109" s="24"/>
      <c r="Q13109" s="24"/>
      <c r="T13109" s="24"/>
      <c r="W13109" s="24"/>
      <c r="Z13109" s="24"/>
      <c r="AC13109" s="24"/>
      <c r="AI13109" s="24"/>
      <c r="AL13109" s="24"/>
      <c r="AO13109" s="24"/>
      <c r="AR13109" s="24"/>
      <c r="AU13109" s="24"/>
    </row>
    <row r="13110">
      <c r="J13110" s="18"/>
      <c r="N13110" s="24"/>
      <c r="Q13110" s="24"/>
      <c r="T13110" s="24"/>
      <c r="W13110" s="24"/>
      <c r="Z13110" s="24"/>
      <c r="AC13110" s="24"/>
      <c r="AI13110" s="24"/>
      <c r="AL13110" s="24"/>
      <c r="AO13110" s="24"/>
      <c r="AR13110" s="24"/>
      <c r="AU13110" s="24"/>
    </row>
    <row r="13111">
      <c r="J13111" s="18"/>
      <c r="N13111" s="24"/>
      <c r="Q13111" s="24"/>
      <c r="T13111" s="24"/>
      <c r="W13111" s="24"/>
      <c r="Z13111" s="24"/>
      <c r="AC13111" s="24"/>
      <c r="AI13111" s="24"/>
      <c r="AL13111" s="24"/>
      <c r="AO13111" s="24"/>
      <c r="AR13111" s="24"/>
      <c r="AU13111" s="24"/>
    </row>
    <row r="13112">
      <c r="J13112" s="18"/>
      <c r="N13112" s="24"/>
      <c r="Q13112" s="24"/>
      <c r="T13112" s="24"/>
      <c r="W13112" s="24"/>
      <c r="Z13112" s="24"/>
      <c r="AC13112" s="24"/>
      <c r="AI13112" s="24"/>
      <c r="AL13112" s="24"/>
      <c r="AO13112" s="24"/>
      <c r="AR13112" s="24"/>
      <c r="AU13112" s="24"/>
    </row>
    <row r="13113">
      <c r="J13113" s="18"/>
      <c r="N13113" s="24"/>
      <c r="Q13113" s="24"/>
      <c r="T13113" s="24"/>
      <c r="W13113" s="24"/>
      <c r="Z13113" s="24"/>
      <c r="AC13113" s="24"/>
      <c r="AI13113" s="24"/>
      <c r="AL13113" s="24"/>
      <c r="AO13113" s="24"/>
      <c r="AR13113" s="24"/>
      <c r="AU13113" s="24"/>
    </row>
    <row r="13114">
      <c r="J13114" s="18"/>
      <c r="N13114" s="24"/>
      <c r="Q13114" s="24"/>
      <c r="T13114" s="24"/>
      <c r="W13114" s="24"/>
      <c r="Z13114" s="24"/>
      <c r="AC13114" s="24"/>
      <c r="AI13114" s="24"/>
      <c r="AL13114" s="24"/>
      <c r="AO13114" s="24"/>
      <c r="AR13114" s="24"/>
      <c r="AU13114" s="24"/>
    </row>
    <row r="13115">
      <c r="J13115" s="18"/>
      <c r="N13115" s="24"/>
      <c r="Q13115" s="24"/>
      <c r="T13115" s="24"/>
      <c r="W13115" s="24"/>
      <c r="Z13115" s="24"/>
      <c r="AC13115" s="24"/>
      <c r="AI13115" s="24"/>
      <c r="AL13115" s="24"/>
      <c r="AO13115" s="24"/>
      <c r="AR13115" s="24"/>
      <c r="AU13115" s="24"/>
    </row>
    <row r="13116">
      <c r="J13116" s="18"/>
      <c r="N13116" s="24"/>
      <c r="Q13116" s="24"/>
      <c r="T13116" s="24"/>
      <c r="W13116" s="24"/>
      <c r="Z13116" s="24"/>
      <c r="AC13116" s="24"/>
      <c r="AI13116" s="24"/>
      <c r="AL13116" s="24"/>
      <c r="AO13116" s="24"/>
      <c r="AR13116" s="24"/>
      <c r="AU13116" s="24"/>
    </row>
    <row r="13117">
      <c r="J13117" s="18"/>
      <c r="N13117" s="24"/>
      <c r="Q13117" s="24"/>
      <c r="T13117" s="24"/>
      <c r="W13117" s="24"/>
      <c r="Z13117" s="24"/>
      <c r="AC13117" s="24"/>
      <c r="AI13117" s="24"/>
      <c r="AL13117" s="24"/>
      <c r="AO13117" s="24"/>
      <c r="AR13117" s="24"/>
      <c r="AU13117" s="24"/>
    </row>
    <row r="13118">
      <c r="J13118" s="18"/>
      <c r="N13118" s="24"/>
      <c r="Q13118" s="24"/>
      <c r="T13118" s="24"/>
      <c r="W13118" s="24"/>
      <c r="Z13118" s="24"/>
      <c r="AC13118" s="24"/>
      <c r="AI13118" s="24"/>
      <c r="AL13118" s="24"/>
      <c r="AO13118" s="24"/>
      <c r="AR13118" s="24"/>
      <c r="AU13118" s="24"/>
    </row>
    <row r="13119">
      <c r="J13119" s="18"/>
      <c r="N13119" s="24"/>
      <c r="Q13119" s="24"/>
      <c r="T13119" s="24"/>
      <c r="W13119" s="24"/>
      <c r="Z13119" s="24"/>
      <c r="AC13119" s="24"/>
      <c r="AI13119" s="24"/>
      <c r="AL13119" s="24"/>
      <c r="AO13119" s="24"/>
      <c r="AR13119" s="24"/>
      <c r="AU13119" s="24"/>
    </row>
    <row r="13120">
      <c r="J13120" s="18"/>
      <c r="N13120" s="24"/>
      <c r="Q13120" s="24"/>
      <c r="T13120" s="24"/>
      <c r="W13120" s="24"/>
      <c r="Z13120" s="24"/>
      <c r="AC13120" s="24"/>
      <c r="AI13120" s="24"/>
      <c r="AL13120" s="24"/>
      <c r="AO13120" s="24"/>
      <c r="AR13120" s="24"/>
      <c r="AU13120" s="24"/>
    </row>
    <row r="13121">
      <c r="J13121" s="18"/>
      <c r="N13121" s="24"/>
      <c r="Q13121" s="24"/>
      <c r="T13121" s="24"/>
      <c r="W13121" s="24"/>
      <c r="Z13121" s="24"/>
      <c r="AC13121" s="24"/>
      <c r="AI13121" s="24"/>
      <c r="AL13121" s="24"/>
      <c r="AO13121" s="24"/>
      <c r="AR13121" s="24"/>
      <c r="AU13121" s="24"/>
    </row>
    <row r="13122">
      <c r="J13122" s="18"/>
      <c r="N13122" s="24"/>
      <c r="Q13122" s="24"/>
      <c r="T13122" s="24"/>
      <c r="W13122" s="24"/>
      <c r="Z13122" s="24"/>
      <c r="AC13122" s="24"/>
      <c r="AI13122" s="24"/>
      <c r="AL13122" s="24"/>
      <c r="AO13122" s="24"/>
      <c r="AR13122" s="24"/>
      <c r="AU13122" s="24"/>
    </row>
    <row r="13123">
      <c r="J13123" s="18"/>
      <c r="N13123" s="24"/>
      <c r="Q13123" s="24"/>
      <c r="T13123" s="24"/>
      <c r="W13123" s="24"/>
      <c r="Z13123" s="24"/>
      <c r="AC13123" s="24"/>
      <c r="AI13123" s="24"/>
      <c r="AL13123" s="24"/>
      <c r="AO13123" s="24"/>
      <c r="AR13123" s="24"/>
      <c r="AU13123" s="24"/>
    </row>
    <row r="13124">
      <c r="J13124" s="18"/>
      <c r="N13124" s="24"/>
      <c r="Q13124" s="24"/>
      <c r="T13124" s="24"/>
      <c r="W13124" s="24"/>
      <c r="Z13124" s="24"/>
      <c r="AC13124" s="24"/>
      <c r="AI13124" s="24"/>
      <c r="AL13124" s="24"/>
      <c r="AO13124" s="24"/>
      <c r="AR13124" s="24"/>
      <c r="AU13124" s="24"/>
    </row>
    <row r="13125">
      <c r="J13125" s="18"/>
      <c r="N13125" s="24"/>
      <c r="Q13125" s="24"/>
      <c r="T13125" s="24"/>
      <c r="W13125" s="24"/>
      <c r="Z13125" s="24"/>
      <c r="AC13125" s="24"/>
      <c r="AI13125" s="24"/>
      <c r="AL13125" s="24"/>
      <c r="AO13125" s="24"/>
      <c r="AR13125" s="24"/>
      <c r="AU13125" s="24"/>
    </row>
    <row r="13126">
      <c r="J13126" s="18"/>
      <c r="N13126" s="24"/>
      <c r="Q13126" s="24"/>
      <c r="T13126" s="24"/>
      <c r="W13126" s="24"/>
      <c r="Z13126" s="24"/>
      <c r="AC13126" s="24"/>
      <c r="AI13126" s="24"/>
      <c r="AL13126" s="24"/>
      <c r="AO13126" s="24"/>
      <c r="AR13126" s="24"/>
      <c r="AU13126" s="24"/>
    </row>
    <row r="13127">
      <c r="J13127" s="18"/>
      <c r="N13127" s="24"/>
      <c r="Q13127" s="24"/>
      <c r="T13127" s="24"/>
      <c r="W13127" s="24"/>
      <c r="Z13127" s="24"/>
      <c r="AC13127" s="24"/>
      <c r="AI13127" s="24"/>
      <c r="AL13127" s="24"/>
      <c r="AO13127" s="24"/>
      <c r="AR13127" s="24"/>
      <c r="AU13127" s="24"/>
    </row>
    <row r="13128">
      <c r="J13128" s="18"/>
      <c r="N13128" s="24"/>
      <c r="Q13128" s="24"/>
      <c r="T13128" s="24"/>
      <c r="W13128" s="24"/>
      <c r="Z13128" s="24"/>
      <c r="AC13128" s="24"/>
      <c r="AI13128" s="24"/>
      <c r="AL13128" s="24"/>
      <c r="AO13128" s="24"/>
      <c r="AR13128" s="24"/>
      <c r="AU13128" s="24"/>
    </row>
    <row r="13129">
      <c r="J13129" s="18"/>
      <c r="N13129" s="24"/>
      <c r="Q13129" s="24"/>
      <c r="T13129" s="24"/>
      <c r="W13129" s="24"/>
      <c r="Z13129" s="24"/>
      <c r="AC13129" s="24"/>
      <c r="AI13129" s="24"/>
      <c r="AL13129" s="24"/>
      <c r="AO13129" s="24"/>
      <c r="AR13129" s="24"/>
      <c r="AU13129" s="24"/>
    </row>
    <row r="13130">
      <c r="J13130" s="18"/>
      <c r="N13130" s="24"/>
      <c r="Q13130" s="24"/>
      <c r="T13130" s="24"/>
      <c r="W13130" s="24"/>
      <c r="Z13130" s="24"/>
      <c r="AC13130" s="24"/>
      <c r="AI13130" s="24"/>
      <c r="AL13130" s="24"/>
      <c r="AO13130" s="24"/>
      <c r="AR13130" s="24"/>
      <c r="AU13130" s="24"/>
    </row>
    <row r="13131">
      <c r="J13131" s="18"/>
      <c r="N13131" s="24"/>
      <c r="Q13131" s="24"/>
      <c r="T13131" s="24"/>
      <c r="W13131" s="24"/>
      <c r="Z13131" s="24"/>
      <c r="AC13131" s="24"/>
      <c r="AI13131" s="24"/>
      <c r="AL13131" s="24"/>
      <c r="AO13131" s="24"/>
      <c r="AR13131" s="24"/>
      <c r="AU13131" s="24"/>
    </row>
    <row r="13132">
      <c r="J13132" s="18"/>
      <c r="N13132" s="24"/>
      <c r="Q13132" s="24"/>
      <c r="T13132" s="24"/>
      <c r="W13132" s="24"/>
      <c r="Z13132" s="24"/>
      <c r="AC13132" s="24"/>
      <c r="AI13132" s="24"/>
      <c r="AL13132" s="24"/>
      <c r="AO13132" s="24"/>
      <c r="AR13132" s="24"/>
      <c r="AU13132" s="24"/>
    </row>
    <row r="13133">
      <c r="J13133" s="18"/>
      <c r="N13133" s="24"/>
      <c r="Q13133" s="24"/>
      <c r="T13133" s="24"/>
      <c r="W13133" s="24"/>
      <c r="Z13133" s="24"/>
      <c r="AC13133" s="24"/>
      <c r="AI13133" s="24"/>
      <c r="AL13133" s="24"/>
      <c r="AO13133" s="24"/>
      <c r="AR13133" s="24"/>
      <c r="AU13133" s="24"/>
    </row>
    <row r="13134">
      <c r="J13134" s="18"/>
      <c r="N13134" s="24"/>
      <c r="Q13134" s="24"/>
      <c r="T13134" s="24"/>
      <c r="W13134" s="24"/>
      <c r="Z13134" s="24"/>
      <c r="AC13134" s="24"/>
      <c r="AI13134" s="24"/>
      <c r="AL13134" s="24"/>
      <c r="AO13134" s="24"/>
      <c r="AR13134" s="24"/>
      <c r="AU13134" s="24"/>
    </row>
    <row r="13135">
      <c r="J13135" s="18"/>
      <c r="N13135" s="24"/>
      <c r="Q13135" s="24"/>
      <c r="T13135" s="24"/>
      <c r="W13135" s="24"/>
      <c r="Z13135" s="24"/>
      <c r="AC13135" s="24"/>
      <c r="AI13135" s="24"/>
      <c r="AL13135" s="24"/>
      <c r="AO13135" s="24"/>
      <c r="AR13135" s="24"/>
      <c r="AU13135" s="24"/>
    </row>
    <row r="13136">
      <c r="J13136" s="18"/>
      <c r="N13136" s="24"/>
      <c r="Q13136" s="24"/>
      <c r="T13136" s="24"/>
      <c r="W13136" s="24"/>
      <c r="Z13136" s="24"/>
      <c r="AC13136" s="24"/>
      <c r="AI13136" s="24"/>
      <c r="AL13136" s="24"/>
      <c r="AO13136" s="24"/>
      <c r="AR13136" s="24"/>
      <c r="AU13136" s="24"/>
    </row>
    <row r="13137">
      <c r="J13137" s="18"/>
      <c r="N13137" s="24"/>
      <c r="Q13137" s="24"/>
      <c r="T13137" s="24"/>
      <c r="W13137" s="24"/>
      <c r="Z13137" s="24"/>
      <c r="AC13137" s="24"/>
      <c r="AI13137" s="24"/>
      <c r="AL13137" s="24"/>
      <c r="AO13137" s="24"/>
      <c r="AR13137" s="24"/>
      <c r="AU13137" s="24"/>
    </row>
    <row r="13138">
      <c r="J13138" s="18"/>
      <c r="N13138" s="24"/>
      <c r="Q13138" s="24"/>
      <c r="T13138" s="24"/>
      <c r="W13138" s="24"/>
      <c r="Z13138" s="24"/>
      <c r="AC13138" s="24"/>
      <c r="AI13138" s="24"/>
      <c r="AL13138" s="24"/>
      <c r="AO13138" s="24"/>
      <c r="AR13138" s="24"/>
      <c r="AU13138" s="24"/>
    </row>
    <row r="13139">
      <c r="J13139" s="18"/>
      <c r="N13139" s="24"/>
      <c r="Q13139" s="24"/>
      <c r="T13139" s="24"/>
      <c r="W13139" s="24"/>
      <c r="Z13139" s="24"/>
      <c r="AC13139" s="24"/>
      <c r="AI13139" s="24"/>
      <c r="AL13139" s="24"/>
      <c r="AO13139" s="24"/>
      <c r="AR13139" s="24"/>
      <c r="AU13139" s="24"/>
    </row>
    <row r="13140">
      <c r="J13140" s="18"/>
      <c r="N13140" s="24"/>
      <c r="Q13140" s="24"/>
      <c r="T13140" s="24"/>
      <c r="W13140" s="24"/>
      <c r="Z13140" s="24"/>
      <c r="AC13140" s="24"/>
      <c r="AI13140" s="24"/>
      <c r="AL13140" s="24"/>
      <c r="AO13140" s="24"/>
      <c r="AR13140" s="24"/>
      <c r="AU13140" s="24"/>
    </row>
    <row r="13141">
      <c r="J13141" s="18"/>
      <c r="N13141" s="24"/>
      <c r="Q13141" s="24"/>
      <c r="T13141" s="24"/>
      <c r="W13141" s="24"/>
      <c r="Z13141" s="24"/>
      <c r="AC13141" s="24"/>
      <c r="AI13141" s="24"/>
      <c r="AL13141" s="24"/>
      <c r="AO13141" s="24"/>
      <c r="AR13141" s="24"/>
      <c r="AU13141" s="24"/>
    </row>
    <row r="13142">
      <c r="J13142" s="18"/>
      <c r="N13142" s="24"/>
      <c r="Q13142" s="24"/>
      <c r="T13142" s="24"/>
      <c r="W13142" s="24"/>
      <c r="Z13142" s="24"/>
      <c r="AC13142" s="24"/>
      <c r="AI13142" s="24"/>
      <c r="AL13142" s="24"/>
      <c r="AO13142" s="24"/>
      <c r="AR13142" s="24"/>
      <c r="AU13142" s="24"/>
    </row>
    <row r="13143">
      <c r="J13143" s="18"/>
      <c r="N13143" s="24"/>
      <c r="Q13143" s="24"/>
      <c r="T13143" s="24"/>
      <c r="W13143" s="24"/>
      <c r="Z13143" s="24"/>
      <c r="AC13143" s="24"/>
      <c r="AI13143" s="24"/>
      <c r="AL13143" s="24"/>
      <c r="AO13143" s="24"/>
      <c r="AR13143" s="24"/>
      <c r="AU13143" s="24"/>
    </row>
    <row r="13144">
      <c r="J13144" s="18"/>
      <c r="N13144" s="24"/>
      <c r="Q13144" s="24"/>
      <c r="T13144" s="24"/>
      <c r="W13144" s="24"/>
      <c r="Z13144" s="24"/>
      <c r="AC13144" s="24"/>
      <c r="AI13144" s="24"/>
      <c r="AL13144" s="24"/>
      <c r="AO13144" s="24"/>
      <c r="AR13144" s="24"/>
      <c r="AU13144" s="24"/>
    </row>
    <row r="13145">
      <c r="J13145" s="18"/>
      <c r="N13145" s="24"/>
      <c r="Q13145" s="24"/>
      <c r="T13145" s="24"/>
      <c r="W13145" s="24"/>
      <c r="Z13145" s="24"/>
      <c r="AC13145" s="24"/>
      <c r="AI13145" s="24"/>
      <c r="AL13145" s="24"/>
      <c r="AO13145" s="24"/>
      <c r="AR13145" s="24"/>
      <c r="AU13145" s="24"/>
    </row>
    <row r="13146">
      <c r="J13146" s="18"/>
      <c r="N13146" s="24"/>
      <c r="Q13146" s="24"/>
      <c r="T13146" s="24"/>
      <c r="W13146" s="24"/>
      <c r="Z13146" s="24"/>
      <c r="AC13146" s="24"/>
      <c r="AI13146" s="24"/>
      <c r="AL13146" s="24"/>
      <c r="AO13146" s="24"/>
      <c r="AR13146" s="24"/>
      <c r="AU13146" s="24"/>
    </row>
    <row r="13147">
      <c r="J13147" s="18"/>
      <c r="N13147" s="24"/>
      <c r="Q13147" s="24"/>
      <c r="T13147" s="24"/>
      <c r="W13147" s="24"/>
      <c r="Z13147" s="24"/>
      <c r="AC13147" s="24"/>
      <c r="AI13147" s="24"/>
      <c r="AL13147" s="24"/>
      <c r="AO13147" s="24"/>
      <c r="AR13147" s="24"/>
      <c r="AU13147" s="24"/>
    </row>
    <row r="13148">
      <c r="J13148" s="18"/>
      <c r="N13148" s="24"/>
      <c r="Q13148" s="24"/>
      <c r="T13148" s="24"/>
      <c r="W13148" s="24"/>
      <c r="Z13148" s="24"/>
      <c r="AC13148" s="24"/>
      <c r="AI13148" s="24"/>
      <c r="AL13148" s="24"/>
      <c r="AO13148" s="24"/>
      <c r="AR13148" s="24"/>
      <c r="AU13148" s="24"/>
    </row>
    <row r="13149">
      <c r="J13149" s="18"/>
      <c r="N13149" s="24"/>
      <c r="Q13149" s="24"/>
      <c r="T13149" s="24"/>
      <c r="W13149" s="24"/>
      <c r="Z13149" s="24"/>
      <c r="AC13149" s="24"/>
      <c r="AI13149" s="24"/>
      <c r="AL13149" s="24"/>
      <c r="AO13149" s="24"/>
      <c r="AR13149" s="24"/>
      <c r="AU13149" s="24"/>
    </row>
    <row r="13150">
      <c r="J13150" s="18"/>
      <c r="N13150" s="24"/>
      <c r="Q13150" s="24"/>
      <c r="T13150" s="24"/>
      <c r="W13150" s="24"/>
      <c r="Z13150" s="24"/>
      <c r="AC13150" s="24"/>
      <c r="AI13150" s="24"/>
      <c r="AL13150" s="24"/>
      <c r="AO13150" s="24"/>
      <c r="AR13150" s="24"/>
      <c r="AU13150" s="24"/>
    </row>
    <row r="13151">
      <c r="J13151" s="18"/>
      <c r="N13151" s="24"/>
      <c r="Q13151" s="24"/>
      <c r="T13151" s="24"/>
      <c r="W13151" s="24"/>
      <c r="Z13151" s="24"/>
      <c r="AC13151" s="24"/>
      <c r="AI13151" s="24"/>
      <c r="AL13151" s="24"/>
      <c r="AO13151" s="24"/>
      <c r="AR13151" s="24"/>
      <c r="AU13151" s="24"/>
    </row>
    <row r="13152">
      <c r="J13152" s="18"/>
      <c r="N13152" s="24"/>
      <c r="Q13152" s="24"/>
      <c r="T13152" s="24"/>
      <c r="W13152" s="24"/>
      <c r="Z13152" s="24"/>
      <c r="AC13152" s="24"/>
      <c r="AI13152" s="24"/>
      <c r="AL13152" s="24"/>
      <c r="AO13152" s="24"/>
      <c r="AR13152" s="24"/>
      <c r="AU13152" s="24"/>
    </row>
    <row r="13153">
      <c r="J13153" s="18"/>
      <c r="N13153" s="24"/>
      <c r="Q13153" s="24"/>
      <c r="T13153" s="24"/>
      <c r="W13153" s="24"/>
      <c r="Z13153" s="24"/>
      <c r="AC13153" s="24"/>
      <c r="AI13153" s="24"/>
      <c r="AL13153" s="24"/>
      <c r="AO13153" s="24"/>
      <c r="AR13153" s="24"/>
      <c r="AU13153" s="24"/>
    </row>
    <row r="13154">
      <c r="J13154" s="18"/>
      <c r="N13154" s="24"/>
      <c r="Q13154" s="24"/>
      <c r="T13154" s="24"/>
      <c r="W13154" s="24"/>
      <c r="Z13154" s="24"/>
      <c r="AC13154" s="24"/>
      <c r="AI13154" s="24"/>
      <c r="AL13154" s="24"/>
      <c r="AO13154" s="24"/>
      <c r="AR13154" s="24"/>
      <c r="AU13154" s="24"/>
    </row>
    <row r="13155">
      <c r="J13155" s="18"/>
      <c r="N13155" s="24"/>
      <c r="Q13155" s="24"/>
      <c r="T13155" s="24"/>
      <c r="W13155" s="24"/>
      <c r="Z13155" s="24"/>
      <c r="AC13155" s="24"/>
      <c r="AI13155" s="24"/>
      <c r="AL13155" s="24"/>
      <c r="AO13155" s="24"/>
      <c r="AR13155" s="24"/>
      <c r="AU13155" s="24"/>
    </row>
    <row r="13156">
      <c r="J13156" s="18"/>
      <c r="N13156" s="24"/>
      <c r="Q13156" s="24"/>
      <c r="T13156" s="24"/>
      <c r="W13156" s="24"/>
      <c r="Z13156" s="24"/>
      <c r="AC13156" s="24"/>
      <c r="AI13156" s="24"/>
      <c r="AL13156" s="24"/>
      <c r="AO13156" s="24"/>
      <c r="AR13156" s="24"/>
      <c r="AU13156" s="24"/>
    </row>
    <row r="13157">
      <c r="J13157" s="18"/>
      <c r="N13157" s="24"/>
      <c r="Q13157" s="24"/>
      <c r="T13157" s="24"/>
      <c r="W13157" s="24"/>
      <c r="Z13157" s="24"/>
      <c r="AC13157" s="24"/>
      <c r="AI13157" s="24"/>
      <c r="AL13157" s="24"/>
      <c r="AO13157" s="24"/>
      <c r="AR13157" s="24"/>
      <c r="AU13157" s="24"/>
    </row>
    <row r="13158">
      <c r="J13158" s="18"/>
      <c r="N13158" s="24"/>
      <c r="Q13158" s="24"/>
      <c r="T13158" s="24"/>
      <c r="W13158" s="24"/>
      <c r="Z13158" s="24"/>
      <c r="AC13158" s="24"/>
      <c r="AI13158" s="24"/>
      <c r="AL13158" s="24"/>
      <c r="AO13158" s="24"/>
      <c r="AR13158" s="24"/>
      <c r="AU13158" s="24"/>
    </row>
    <row r="13159">
      <c r="J13159" s="18"/>
      <c r="N13159" s="24"/>
      <c r="Q13159" s="24"/>
      <c r="T13159" s="24"/>
      <c r="W13159" s="24"/>
      <c r="Z13159" s="24"/>
      <c r="AC13159" s="24"/>
      <c r="AI13159" s="24"/>
      <c r="AL13159" s="24"/>
      <c r="AO13159" s="24"/>
      <c r="AR13159" s="24"/>
      <c r="AU13159" s="24"/>
    </row>
    <row r="13160">
      <c r="J13160" s="18"/>
      <c r="N13160" s="24"/>
      <c r="Q13160" s="24"/>
      <c r="T13160" s="24"/>
      <c r="W13160" s="24"/>
      <c r="Z13160" s="24"/>
      <c r="AC13160" s="24"/>
      <c r="AI13160" s="24"/>
      <c r="AL13160" s="24"/>
      <c r="AO13160" s="24"/>
      <c r="AR13160" s="24"/>
      <c r="AU13160" s="24"/>
    </row>
    <row r="13161">
      <c r="J13161" s="18"/>
      <c r="N13161" s="24"/>
      <c r="Q13161" s="24"/>
      <c r="T13161" s="24"/>
      <c r="W13161" s="24"/>
      <c r="Z13161" s="24"/>
      <c r="AC13161" s="24"/>
      <c r="AI13161" s="24"/>
      <c r="AL13161" s="24"/>
      <c r="AO13161" s="24"/>
      <c r="AR13161" s="24"/>
      <c r="AU13161" s="24"/>
    </row>
    <row r="13162">
      <c r="J13162" s="18"/>
      <c r="N13162" s="24"/>
      <c r="Q13162" s="24"/>
      <c r="T13162" s="24"/>
      <c r="W13162" s="24"/>
      <c r="Z13162" s="24"/>
      <c r="AC13162" s="24"/>
      <c r="AI13162" s="24"/>
      <c r="AL13162" s="24"/>
      <c r="AO13162" s="24"/>
      <c r="AR13162" s="24"/>
      <c r="AU13162" s="24"/>
    </row>
    <row r="13163">
      <c r="J13163" s="18"/>
      <c r="N13163" s="24"/>
      <c r="Q13163" s="24"/>
      <c r="T13163" s="24"/>
      <c r="W13163" s="24"/>
      <c r="Z13163" s="24"/>
      <c r="AC13163" s="24"/>
      <c r="AI13163" s="24"/>
      <c r="AL13163" s="24"/>
      <c r="AO13163" s="24"/>
      <c r="AR13163" s="24"/>
      <c r="AU13163" s="24"/>
    </row>
    <row r="13164">
      <c r="J13164" s="18"/>
      <c r="N13164" s="24"/>
      <c r="Q13164" s="24"/>
      <c r="T13164" s="24"/>
      <c r="W13164" s="24"/>
      <c r="Z13164" s="24"/>
      <c r="AC13164" s="24"/>
      <c r="AI13164" s="24"/>
      <c r="AL13164" s="24"/>
      <c r="AO13164" s="24"/>
      <c r="AR13164" s="24"/>
      <c r="AU13164" s="24"/>
    </row>
    <row r="13165">
      <c r="J13165" s="18"/>
      <c r="N13165" s="24"/>
      <c r="Q13165" s="24"/>
      <c r="T13165" s="24"/>
      <c r="W13165" s="24"/>
      <c r="Z13165" s="24"/>
      <c r="AC13165" s="24"/>
      <c r="AI13165" s="24"/>
      <c r="AL13165" s="24"/>
      <c r="AO13165" s="24"/>
      <c r="AR13165" s="24"/>
      <c r="AU13165" s="24"/>
    </row>
    <row r="13166">
      <c r="J13166" s="18"/>
      <c r="N13166" s="24"/>
      <c r="Q13166" s="24"/>
      <c r="T13166" s="24"/>
      <c r="W13166" s="24"/>
      <c r="Z13166" s="24"/>
      <c r="AC13166" s="24"/>
      <c r="AI13166" s="24"/>
      <c r="AL13166" s="24"/>
      <c r="AO13166" s="24"/>
      <c r="AR13166" s="24"/>
      <c r="AU13166" s="24"/>
    </row>
    <row r="13167">
      <c r="J13167" s="18"/>
      <c r="N13167" s="24"/>
      <c r="Q13167" s="24"/>
      <c r="T13167" s="24"/>
      <c r="W13167" s="24"/>
      <c r="Z13167" s="24"/>
      <c r="AC13167" s="24"/>
      <c r="AI13167" s="24"/>
      <c r="AL13167" s="24"/>
      <c r="AO13167" s="24"/>
      <c r="AR13167" s="24"/>
      <c r="AU13167" s="24"/>
    </row>
    <row r="13168">
      <c r="J13168" s="18"/>
      <c r="N13168" s="24"/>
      <c r="Q13168" s="24"/>
      <c r="T13168" s="24"/>
      <c r="W13168" s="24"/>
      <c r="Z13168" s="24"/>
      <c r="AC13168" s="24"/>
      <c r="AI13168" s="24"/>
      <c r="AL13168" s="24"/>
      <c r="AO13168" s="24"/>
      <c r="AR13168" s="24"/>
      <c r="AU13168" s="24"/>
    </row>
    <row r="13169">
      <c r="J13169" s="18"/>
      <c r="N13169" s="24"/>
      <c r="Q13169" s="24"/>
      <c r="T13169" s="24"/>
      <c r="W13169" s="24"/>
      <c r="Z13169" s="24"/>
      <c r="AC13169" s="24"/>
      <c r="AI13169" s="24"/>
      <c r="AL13169" s="24"/>
      <c r="AO13169" s="24"/>
      <c r="AR13169" s="24"/>
      <c r="AU13169" s="24"/>
    </row>
    <row r="13170">
      <c r="J13170" s="18"/>
      <c r="N13170" s="24"/>
      <c r="Q13170" s="24"/>
      <c r="T13170" s="24"/>
      <c r="W13170" s="24"/>
      <c r="Z13170" s="24"/>
      <c r="AC13170" s="24"/>
      <c r="AI13170" s="24"/>
      <c r="AL13170" s="24"/>
      <c r="AO13170" s="24"/>
      <c r="AR13170" s="24"/>
      <c r="AU13170" s="24"/>
    </row>
    <row r="13171">
      <c r="J13171" s="18"/>
      <c r="N13171" s="24"/>
      <c r="Q13171" s="24"/>
      <c r="T13171" s="24"/>
      <c r="W13171" s="24"/>
      <c r="Z13171" s="24"/>
      <c r="AC13171" s="24"/>
      <c r="AI13171" s="24"/>
      <c r="AL13171" s="24"/>
      <c r="AO13171" s="24"/>
      <c r="AR13171" s="24"/>
      <c r="AU13171" s="24"/>
    </row>
    <row r="13172">
      <c r="J13172" s="18"/>
      <c r="N13172" s="24"/>
      <c r="Q13172" s="24"/>
      <c r="T13172" s="24"/>
      <c r="W13172" s="24"/>
      <c r="Z13172" s="24"/>
      <c r="AC13172" s="24"/>
      <c r="AI13172" s="24"/>
      <c r="AL13172" s="24"/>
      <c r="AO13172" s="24"/>
      <c r="AR13172" s="24"/>
      <c r="AU13172" s="24"/>
    </row>
    <row r="13173">
      <c r="J13173" s="18"/>
      <c r="N13173" s="24"/>
      <c r="Q13173" s="24"/>
      <c r="T13173" s="24"/>
      <c r="W13173" s="24"/>
      <c r="Z13173" s="24"/>
      <c r="AC13173" s="24"/>
      <c r="AI13173" s="24"/>
      <c r="AL13173" s="24"/>
      <c r="AO13173" s="24"/>
      <c r="AR13173" s="24"/>
      <c r="AU13173" s="24"/>
    </row>
    <row r="13174">
      <c r="J13174" s="18"/>
      <c r="N13174" s="24"/>
      <c r="Q13174" s="24"/>
      <c r="T13174" s="24"/>
      <c r="W13174" s="24"/>
      <c r="Z13174" s="24"/>
      <c r="AC13174" s="24"/>
      <c r="AI13174" s="24"/>
      <c r="AL13174" s="24"/>
      <c r="AO13174" s="24"/>
      <c r="AR13174" s="24"/>
      <c r="AU13174" s="24"/>
    </row>
    <row r="13175">
      <c r="J13175" s="18"/>
      <c r="N13175" s="24"/>
      <c r="Q13175" s="24"/>
      <c r="T13175" s="24"/>
      <c r="W13175" s="24"/>
      <c r="Z13175" s="24"/>
      <c r="AC13175" s="24"/>
      <c r="AI13175" s="24"/>
      <c r="AL13175" s="24"/>
      <c r="AO13175" s="24"/>
      <c r="AR13175" s="24"/>
      <c r="AU13175" s="24"/>
    </row>
    <row r="13176">
      <c r="J13176" s="18"/>
      <c r="N13176" s="24"/>
      <c r="Q13176" s="24"/>
      <c r="T13176" s="24"/>
      <c r="W13176" s="24"/>
      <c r="Z13176" s="24"/>
      <c r="AC13176" s="24"/>
      <c r="AI13176" s="24"/>
      <c r="AL13176" s="24"/>
      <c r="AO13176" s="24"/>
      <c r="AR13176" s="24"/>
      <c r="AU13176" s="24"/>
    </row>
    <row r="13177">
      <c r="J13177" s="18"/>
      <c r="N13177" s="24"/>
      <c r="Q13177" s="24"/>
      <c r="T13177" s="24"/>
      <c r="W13177" s="24"/>
      <c r="Z13177" s="24"/>
      <c r="AC13177" s="24"/>
      <c r="AI13177" s="24"/>
      <c r="AL13177" s="24"/>
      <c r="AO13177" s="24"/>
      <c r="AR13177" s="24"/>
      <c r="AU13177" s="24"/>
    </row>
    <row r="13178">
      <c r="J13178" s="18"/>
      <c r="N13178" s="24"/>
      <c r="Q13178" s="24"/>
      <c r="T13178" s="24"/>
      <c r="W13178" s="24"/>
      <c r="Z13178" s="24"/>
      <c r="AC13178" s="24"/>
      <c r="AI13178" s="24"/>
      <c r="AL13178" s="24"/>
      <c r="AO13178" s="24"/>
      <c r="AR13178" s="24"/>
      <c r="AU13178" s="24"/>
    </row>
    <row r="13179">
      <c r="J13179" s="18"/>
      <c r="N13179" s="24"/>
      <c r="Q13179" s="24"/>
      <c r="T13179" s="24"/>
      <c r="W13179" s="24"/>
      <c r="Z13179" s="24"/>
      <c r="AC13179" s="24"/>
      <c r="AI13179" s="24"/>
      <c r="AL13179" s="24"/>
      <c r="AO13179" s="24"/>
      <c r="AR13179" s="24"/>
      <c r="AU13179" s="24"/>
    </row>
    <row r="13180">
      <c r="J13180" s="18"/>
      <c r="N13180" s="24"/>
      <c r="Q13180" s="24"/>
      <c r="T13180" s="24"/>
      <c r="W13180" s="24"/>
      <c r="Z13180" s="24"/>
      <c r="AC13180" s="24"/>
      <c r="AI13180" s="24"/>
      <c r="AL13180" s="24"/>
      <c r="AO13180" s="24"/>
      <c r="AR13180" s="24"/>
      <c r="AU13180" s="24"/>
    </row>
    <row r="13181">
      <c r="J13181" s="18"/>
      <c r="N13181" s="24"/>
      <c r="Q13181" s="24"/>
      <c r="T13181" s="24"/>
      <c r="W13181" s="24"/>
      <c r="Z13181" s="24"/>
      <c r="AC13181" s="24"/>
      <c r="AI13181" s="24"/>
      <c r="AL13181" s="24"/>
      <c r="AO13181" s="24"/>
      <c r="AR13181" s="24"/>
      <c r="AU13181" s="24"/>
    </row>
    <row r="13182">
      <c r="J13182" s="18"/>
      <c r="N13182" s="24"/>
      <c r="Q13182" s="24"/>
      <c r="T13182" s="24"/>
      <c r="W13182" s="24"/>
      <c r="Z13182" s="24"/>
      <c r="AC13182" s="24"/>
      <c r="AI13182" s="24"/>
      <c r="AL13182" s="24"/>
      <c r="AO13182" s="24"/>
      <c r="AR13182" s="24"/>
      <c r="AU13182" s="24"/>
    </row>
    <row r="13183">
      <c r="J13183" s="18"/>
      <c r="N13183" s="24"/>
      <c r="Q13183" s="24"/>
      <c r="T13183" s="24"/>
      <c r="W13183" s="24"/>
      <c r="Z13183" s="24"/>
      <c r="AC13183" s="24"/>
      <c r="AI13183" s="24"/>
      <c r="AL13183" s="24"/>
      <c r="AO13183" s="24"/>
      <c r="AR13183" s="24"/>
      <c r="AU13183" s="24"/>
    </row>
    <row r="13184">
      <c r="J13184" s="18"/>
      <c r="N13184" s="24"/>
      <c r="Q13184" s="24"/>
      <c r="T13184" s="24"/>
      <c r="W13184" s="24"/>
      <c r="Z13184" s="24"/>
      <c r="AC13184" s="24"/>
      <c r="AI13184" s="24"/>
      <c r="AL13184" s="24"/>
      <c r="AO13184" s="24"/>
      <c r="AR13184" s="24"/>
      <c r="AU13184" s="24"/>
    </row>
    <row r="13185">
      <c r="J13185" s="18"/>
      <c r="N13185" s="24"/>
      <c r="Q13185" s="24"/>
      <c r="T13185" s="24"/>
      <c r="W13185" s="24"/>
      <c r="Z13185" s="24"/>
      <c r="AC13185" s="24"/>
      <c r="AI13185" s="24"/>
      <c r="AL13185" s="24"/>
      <c r="AO13185" s="24"/>
      <c r="AR13185" s="24"/>
      <c r="AU13185" s="24"/>
    </row>
    <row r="13186">
      <c r="J13186" s="18"/>
      <c r="N13186" s="24"/>
      <c r="Q13186" s="24"/>
      <c r="T13186" s="24"/>
      <c r="W13186" s="24"/>
      <c r="Z13186" s="24"/>
      <c r="AC13186" s="24"/>
      <c r="AI13186" s="24"/>
      <c r="AL13186" s="24"/>
      <c r="AO13186" s="24"/>
      <c r="AR13186" s="24"/>
      <c r="AU13186" s="24"/>
    </row>
    <row r="13187">
      <c r="J13187" s="18"/>
      <c r="N13187" s="24"/>
      <c r="Q13187" s="24"/>
      <c r="T13187" s="24"/>
      <c r="W13187" s="24"/>
      <c r="Z13187" s="24"/>
      <c r="AC13187" s="24"/>
      <c r="AI13187" s="24"/>
      <c r="AL13187" s="24"/>
      <c r="AO13187" s="24"/>
      <c r="AR13187" s="24"/>
      <c r="AU13187" s="24"/>
    </row>
    <row r="13188">
      <c r="J13188" s="18"/>
      <c r="N13188" s="24"/>
      <c r="Q13188" s="24"/>
      <c r="T13188" s="24"/>
      <c r="W13188" s="24"/>
      <c r="Z13188" s="24"/>
      <c r="AC13188" s="24"/>
      <c r="AI13188" s="24"/>
      <c r="AL13188" s="24"/>
      <c r="AO13188" s="24"/>
      <c r="AR13188" s="24"/>
      <c r="AU13188" s="24"/>
    </row>
    <row r="13189">
      <c r="J13189" s="18"/>
      <c r="N13189" s="24"/>
      <c r="Q13189" s="24"/>
      <c r="T13189" s="24"/>
      <c r="W13189" s="24"/>
      <c r="Z13189" s="24"/>
      <c r="AC13189" s="24"/>
      <c r="AI13189" s="24"/>
      <c r="AL13189" s="24"/>
      <c r="AO13189" s="24"/>
      <c r="AR13189" s="24"/>
      <c r="AU13189" s="24"/>
    </row>
    <row r="13190">
      <c r="J13190" s="18"/>
      <c r="N13190" s="24"/>
      <c r="Q13190" s="24"/>
      <c r="T13190" s="24"/>
      <c r="W13190" s="24"/>
      <c r="Z13190" s="24"/>
      <c r="AC13190" s="24"/>
      <c r="AI13190" s="24"/>
      <c r="AL13190" s="24"/>
      <c r="AO13190" s="24"/>
      <c r="AR13190" s="24"/>
      <c r="AU13190" s="24"/>
    </row>
    <row r="13191">
      <c r="J13191" s="18"/>
      <c r="N13191" s="24"/>
      <c r="Q13191" s="24"/>
      <c r="T13191" s="24"/>
      <c r="W13191" s="24"/>
      <c r="Z13191" s="24"/>
      <c r="AC13191" s="24"/>
      <c r="AI13191" s="24"/>
      <c r="AL13191" s="24"/>
      <c r="AO13191" s="24"/>
      <c r="AR13191" s="24"/>
      <c r="AU13191" s="24"/>
    </row>
    <row r="13192">
      <c r="J13192" s="18"/>
      <c r="N13192" s="24"/>
      <c r="Q13192" s="24"/>
      <c r="T13192" s="24"/>
      <c r="W13192" s="24"/>
      <c r="Z13192" s="24"/>
      <c r="AC13192" s="24"/>
      <c r="AI13192" s="24"/>
      <c r="AL13192" s="24"/>
      <c r="AO13192" s="24"/>
      <c r="AR13192" s="24"/>
      <c r="AU13192" s="24"/>
    </row>
    <row r="13193">
      <c r="J13193" s="18"/>
      <c r="N13193" s="24"/>
      <c r="Q13193" s="24"/>
      <c r="T13193" s="24"/>
      <c r="W13193" s="24"/>
      <c r="Z13193" s="24"/>
      <c r="AC13193" s="24"/>
      <c r="AI13193" s="24"/>
      <c r="AL13193" s="24"/>
      <c r="AO13193" s="24"/>
      <c r="AR13193" s="24"/>
      <c r="AU13193" s="24"/>
    </row>
    <row r="13194">
      <c r="J13194" s="18"/>
      <c r="N13194" s="24"/>
      <c r="Q13194" s="24"/>
      <c r="T13194" s="24"/>
      <c r="W13194" s="24"/>
      <c r="Z13194" s="24"/>
      <c r="AC13194" s="24"/>
      <c r="AI13194" s="24"/>
      <c r="AL13194" s="24"/>
      <c r="AO13194" s="24"/>
      <c r="AR13194" s="24"/>
      <c r="AU13194" s="24"/>
    </row>
    <row r="13195">
      <c r="J13195" s="18"/>
      <c r="N13195" s="24"/>
      <c r="Q13195" s="24"/>
      <c r="T13195" s="24"/>
      <c r="W13195" s="24"/>
      <c r="Z13195" s="24"/>
      <c r="AC13195" s="24"/>
      <c r="AI13195" s="24"/>
      <c r="AL13195" s="24"/>
      <c r="AO13195" s="24"/>
      <c r="AR13195" s="24"/>
      <c r="AU13195" s="24"/>
    </row>
    <row r="13196">
      <c r="J13196" s="18"/>
      <c r="N13196" s="24"/>
      <c r="Q13196" s="24"/>
      <c r="T13196" s="24"/>
      <c r="W13196" s="24"/>
      <c r="Z13196" s="24"/>
      <c r="AC13196" s="24"/>
      <c r="AI13196" s="24"/>
      <c r="AL13196" s="24"/>
      <c r="AO13196" s="24"/>
      <c r="AR13196" s="24"/>
      <c r="AU13196" s="24"/>
    </row>
    <row r="13197">
      <c r="J13197" s="18"/>
      <c r="N13197" s="24"/>
      <c r="Q13197" s="24"/>
      <c r="T13197" s="24"/>
      <c r="W13197" s="24"/>
      <c r="Z13197" s="24"/>
      <c r="AC13197" s="24"/>
      <c r="AI13197" s="24"/>
      <c r="AL13197" s="24"/>
      <c r="AO13197" s="24"/>
      <c r="AR13197" s="24"/>
      <c r="AU13197" s="24"/>
    </row>
    <row r="13198">
      <c r="J13198" s="18"/>
      <c r="N13198" s="24"/>
      <c r="Q13198" s="24"/>
      <c r="T13198" s="24"/>
      <c r="W13198" s="24"/>
      <c r="Z13198" s="24"/>
      <c r="AC13198" s="24"/>
      <c r="AI13198" s="24"/>
      <c r="AL13198" s="24"/>
      <c r="AO13198" s="24"/>
      <c r="AR13198" s="24"/>
      <c r="AU13198" s="24"/>
    </row>
    <row r="13199">
      <c r="J13199" s="18"/>
      <c r="N13199" s="24"/>
      <c r="Q13199" s="24"/>
      <c r="T13199" s="24"/>
      <c r="W13199" s="24"/>
      <c r="Z13199" s="24"/>
      <c r="AC13199" s="24"/>
      <c r="AI13199" s="24"/>
      <c r="AL13199" s="24"/>
      <c r="AO13199" s="24"/>
      <c r="AR13199" s="24"/>
      <c r="AU13199" s="24"/>
    </row>
    <row r="13200">
      <c r="J13200" s="18"/>
      <c r="N13200" s="24"/>
      <c r="Q13200" s="24"/>
      <c r="T13200" s="24"/>
      <c r="W13200" s="24"/>
      <c r="Z13200" s="24"/>
      <c r="AC13200" s="24"/>
      <c r="AI13200" s="24"/>
      <c r="AL13200" s="24"/>
      <c r="AO13200" s="24"/>
      <c r="AR13200" s="24"/>
      <c r="AU13200" s="24"/>
    </row>
    <row r="13201">
      <c r="J13201" s="18"/>
      <c r="N13201" s="24"/>
      <c r="Q13201" s="24"/>
      <c r="T13201" s="24"/>
      <c r="W13201" s="24"/>
      <c r="Z13201" s="24"/>
      <c r="AC13201" s="24"/>
      <c r="AI13201" s="24"/>
      <c r="AL13201" s="24"/>
      <c r="AO13201" s="24"/>
      <c r="AR13201" s="24"/>
      <c r="AU13201" s="24"/>
    </row>
    <row r="13202">
      <c r="J13202" s="18"/>
      <c r="N13202" s="24"/>
      <c r="Q13202" s="24"/>
      <c r="T13202" s="24"/>
      <c r="W13202" s="24"/>
      <c r="Z13202" s="24"/>
      <c r="AC13202" s="24"/>
      <c r="AI13202" s="24"/>
      <c r="AL13202" s="24"/>
      <c r="AO13202" s="24"/>
      <c r="AR13202" s="24"/>
      <c r="AU13202" s="24"/>
    </row>
    <row r="13203">
      <c r="J13203" s="18"/>
      <c r="N13203" s="24"/>
      <c r="Q13203" s="24"/>
      <c r="T13203" s="24"/>
      <c r="W13203" s="24"/>
      <c r="Z13203" s="24"/>
      <c r="AC13203" s="24"/>
      <c r="AI13203" s="24"/>
      <c r="AL13203" s="24"/>
      <c r="AO13203" s="24"/>
      <c r="AR13203" s="24"/>
      <c r="AU13203" s="24"/>
    </row>
    <row r="13204">
      <c r="J13204" s="18"/>
      <c r="N13204" s="24"/>
      <c r="Q13204" s="24"/>
      <c r="T13204" s="24"/>
      <c r="W13204" s="24"/>
      <c r="Z13204" s="24"/>
      <c r="AC13204" s="24"/>
      <c r="AI13204" s="24"/>
      <c r="AL13204" s="24"/>
      <c r="AO13204" s="24"/>
      <c r="AR13204" s="24"/>
      <c r="AU13204" s="24"/>
    </row>
    <row r="13205">
      <c r="J13205" s="18"/>
      <c r="N13205" s="24"/>
      <c r="Q13205" s="24"/>
      <c r="T13205" s="24"/>
      <c r="W13205" s="24"/>
      <c r="Z13205" s="24"/>
      <c r="AC13205" s="24"/>
      <c r="AI13205" s="24"/>
      <c r="AL13205" s="24"/>
      <c r="AO13205" s="24"/>
      <c r="AR13205" s="24"/>
      <c r="AU13205" s="24"/>
    </row>
    <row r="13206">
      <c r="J13206" s="18"/>
      <c r="N13206" s="24"/>
      <c r="Q13206" s="24"/>
      <c r="T13206" s="24"/>
      <c r="W13206" s="24"/>
      <c r="Z13206" s="24"/>
      <c r="AC13206" s="24"/>
      <c r="AI13206" s="24"/>
      <c r="AL13206" s="24"/>
      <c r="AO13206" s="24"/>
      <c r="AR13206" s="24"/>
      <c r="AU13206" s="24"/>
    </row>
    <row r="13207">
      <c r="J13207" s="18"/>
      <c r="N13207" s="24"/>
      <c r="Q13207" s="24"/>
      <c r="T13207" s="24"/>
      <c r="W13207" s="24"/>
      <c r="Z13207" s="24"/>
      <c r="AC13207" s="24"/>
      <c r="AI13207" s="24"/>
      <c r="AL13207" s="24"/>
      <c r="AO13207" s="24"/>
      <c r="AR13207" s="24"/>
      <c r="AU13207" s="24"/>
    </row>
    <row r="13208">
      <c r="J13208" s="18"/>
      <c r="N13208" s="24"/>
      <c r="Q13208" s="24"/>
      <c r="T13208" s="24"/>
      <c r="W13208" s="24"/>
      <c r="Z13208" s="24"/>
      <c r="AC13208" s="24"/>
      <c r="AI13208" s="24"/>
      <c r="AL13208" s="24"/>
      <c r="AO13208" s="24"/>
      <c r="AR13208" s="24"/>
      <c r="AU13208" s="24"/>
    </row>
    <row r="13209">
      <c r="J13209" s="18"/>
      <c r="N13209" s="24"/>
      <c r="Q13209" s="24"/>
      <c r="T13209" s="24"/>
      <c r="W13209" s="24"/>
      <c r="Z13209" s="24"/>
      <c r="AC13209" s="24"/>
      <c r="AI13209" s="24"/>
      <c r="AL13209" s="24"/>
      <c r="AO13209" s="24"/>
      <c r="AR13209" s="24"/>
      <c r="AU13209" s="24"/>
    </row>
    <row r="13210">
      <c r="J13210" s="18"/>
      <c r="N13210" s="24"/>
      <c r="Q13210" s="24"/>
      <c r="T13210" s="24"/>
      <c r="W13210" s="24"/>
      <c r="Z13210" s="24"/>
      <c r="AC13210" s="24"/>
      <c r="AI13210" s="24"/>
      <c r="AL13210" s="24"/>
      <c r="AO13210" s="24"/>
      <c r="AR13210" s="24"/>
      <c r="AU13210" s="24"/>
    </row>
    <row r="13211">
      <c r="J13211" s="18"/>
      <c r="N13211" s="24"/>
      <c r="Q13211" s="24"/>
      <c r="T13211" s="24"/>
      <c r="W13211" s="24"/>
      <c r="Z13211" s="24"/>
      <c r="AC13211" s="24"/>
      <c r="AI13211" s="24"/>
      <c r="AL13211" s="24"/>
      <c r="AO13211" s="24"/>
      <c r="AR13211" s="24"/>
      <c r="AU13211" s="24"/>
    </row>
    <row r="13212">
      <c r="J13212" s="18"/>
      <c r="N13212" s="24"/>
      <c r="Q13212" s="24"/>
      <c r="T13212" s="24"/>
      <c r="W13212" s="24"/>
      <c r="Z13212" s="24"/>
      <c r="AC13212" s="24"/>
      <c r="AI13212" s="24"/>
      <c r="AL13212" s="24"/>
      <c r="AO13212" s="24"/>
      <c r="AR13212" s="24"/>
      <c r="AU13212" s="24"/>
    </row>
    <row r="13213">
      <c r="J13213" s="18"/>
      <c r="N13213" s="24"/>
      <c r="Q13213" s="24"/>
      <c r="T13213" s="24"/>
      <c r="W13213" s="24"/>
      <c r="Z13213" s="24"/>
      <c r="AC13213" s="24"/>
      <c r="AI13213" s="24"/>
      <c r="AL13213" s="24"/>
      <c r="AO13213" s="24"/>
      <c r="AR13213" s="24"/>
      <c r="AU13213" s="24"/>
    </row>
    <row r="13214">
      <c r="J13214" s="18"/>
      <c r="N13214" s="24"/>
      <c r="Q13214" s="24"/>
      <c r="T13214" s="24"/>
      <c r="W13214" s="24"/>
      <c r="Z13214" s="24"/>
      <c r="AC13214" s="24"/>
      <c r="AI13214" s="24"/>
      <c r="AL13214" s="24"/>
      <c r="AO13214" s="24"/>
      <c r="AR13214" s="24"/>
      <c r="AU13214" s="24"/>
    </row>
    <row r="13215">
      <c r="J13215" s="18"/>
      <c r="N13215" s="24"/>
      <c r="Q13215" s="24"/>
      <c r="T13215" s="24"/>
      <c r="W13215" s="24"/>
      <c r="Z13215" s="24"/>
      <c r="AC13215" s="24"/>
      <c r="AI13215" s="24"/>
      <c r="AL13215" s="24"/>
      <c r="AO13215" s="24"/>
      <c r="AR13215" s="24"/>
      <c r="AU13215" s="24"/>
    </row>
    <row r="13216">
      <c r="J13216" s="18"/>
      <c r="N13216" s="24"/>
      <c r="Q13216" s="24"/>
      <c r="T13216" s="24"/>
      <c r="W13216" s="24"/>
      <c r="Z13216" s="24"/>
      <c r="AC13216" s="24"/>
      <c r="AI13216" s="24"/>
      <c r="AL13216" s="24"/>
      <c r="AO13216" s="24"/>
      <c r="AR13216" s="24"/>
      <c r="AU13216" s="24"/>
    </row>
    <row r="13217">
      <c r="J13217" s="18"/>
      <c r="N13217" s="24"/>
      <c r="Q13217" s="24"/>
      <c r="T13217" s="24"/>
      <c r="W13217" s="24"/>
      <c r="Z13217" s="24"/>
      <c r="AC13217" s="24"/>
      <c r="AI13217" s="24"/>
      <c r="AL13217" s="24"/>
      <c r="AO13217" s="24"/>
      <c r="AR13217" s="24"/>
      <c r="AU13217" s="24"/>
    </row>
    <row r="13218">
      <c r="J13218" s="18"/>
      <c r="N13218" s="24"/>
      <c r="Q13218" s="24"/>
      <c r="T13218" s="24"/>
      <c r="W13218" s="24"/>
      <c r="Z13218" s="24"/>
      <c r="AC13218" s="24"/>
      <c r="AI13218" s="24"/>
      <c r="AL13218" s="24"/>
      <c r="AO13218" s="24"/>
      <c r="AR13218" s="24"/>
      <c r="AU13218" s="24"/>
    </row>
    <row r="13219">
      <c r="J13219" s="18"/>
      <c r="N13219" s="24"/>
      <c r="Q13219" s="24"/>
      <c r="T13219" s="24"/>
      <c r="W13219" s="24"/>
      <c r="Z13219" s="24"/>
      <c r="AC13219" s="24"/>
      <c r="AI13219" s="24"/>
      <c r="AL13219" s="24"/>
      <c r="AO13219" s="24"/>
      <c r="AR13219" s="24"/>
      <c r="AU13219" s="24"/>
    </row>
    <row r="13220">
      <c r="J13220" s="18"/>
      <c r="N13220" s="24"/>
      <c r="Q13220" s="24"/>
      <c r="T13220" s="24"/>
      <c r="W13220" s="24"/>
      <c r="Z13220" s="24"/>
      <c r="AC13220" s="24"/>
      <c r="AI13220" s="24"/>
      <c r="AL13220" s="24"/>
      <c r="AO13220" s="24"/>
      <c r="AR13220" s="24"/>
      <c r="AU13220" s="24"/>
    </row>
    <row r="13221">
      <c r="J13221" s="18"/>
      <c r="N13221" s="24"/>
      <c r="Q13221" s="24"/>
      <c r="T13221" s="24"/>
      <c r="W13221" s="24"/>
      <c r="Z13221" s="24"/>
      <c r="AC13221" s="24"/>
      <c r="AI13221" s="24"/>
      <c r="AL13221" s="24"/>
      <c r="AO13221" s="24"/>
      <c r="AR13221" s="24"/>
      <c r="AU13221" s="24"/>
    </row>
    <row r="13222">
      <c r="J13222" s="18"/>
      <c r="N13222" s="24"/>
      <c r="Q13222" s="24"/>
      <c r="T13222" s="24"/>
      <c r="W13222" s="24"/>
      <c r="Z13222" s="24"/>
      <c r="AC13222" s="24"/>
      <c r="AI13222" s="24"/>
      <c r="AL13222" s="24"/>
      <c r="AO13222" s="24"/>
      <c r="AR13222" s="24"/>
      <c r="AU13222" s="24"/>
    </row>
    <row r="13223">
      <c r="J13223" s="18"/>
      <c r="N13223" s="24"/>
      <c r="Q13223" s="24"/>
      <c r="T13223" s="24"/>
      <c r="W13223" s="24"/>
      <c r="Z13223" s="24"/>
      <c r="AC13223" s="24"/>
      <c r="AI13223" s="24"/>
      <c r="AL13223" s="24"/>
      <c r="AO13223" s="24"/>
      <c r="AR13223" s="24"/>
      <c r="AU13223" s="24"/>
    </row>
    <row r="13224">
      <c r="J13224" s="18"/>
      <c r="N13224" s="24"/>
      <c r="Q13224" s="24"/>
      <c r="T13224" s="24"/>
      <c r="W13224" s="24"/>
      <c r="Z13224" s="24"/>
      <c r="AC13224" s="24"/>
      <c r="AI13224" s="24"/>
      <c r="AL13224" s="24"/>
      <c r="AO13224" s="24"/>
      <c r="AR13224" s="24"/>
      <c r="AU13224" s="24"/>
    </row>
    <row r="13225">
      <c r="J13225" s="18"/>
      <c r="N13225" s="24"/>
      <c r="Q13225" s="24"/>
      <c r="T13225" s="24"/>
      <c r="W13225" s="24"/>
      <c r="Z13225" s="24"/>
      <c r="AC13225" s="24"/>
      <c r="AI13225" s="24"/>
      <c r="AL13225" s="24"/>
      <c r="AO13225" s="24"/>
      <c r="AR13225" s="24"/>
      <c r="AU13225" s="24"/>
    </row>
    <row r="13226">
      <c r="J13226" s="18"/>
      <c r="N13226" s="24"/>
      <c r="Q13226" s="24"/>
      <c r="T13226" s="24"/>
      <c r="W13226" s="24"/>
      <c r="Z13226" s="24"/>
      <c r="AC13226" s="24"/>
      <c r="AI13226" s="24"/>
      <c r="AL13226" s="24"/>
      <c r="AO13226" s="24"/>
      <c r="AR13226" s="24"/>
      <c r="AU13226" s="24"/>
    </row>
    <row r="13227">
      <c r="J13227" s="18"/>
      <c r="N13227" s="24"/>
      <c r="Q13227" s="24"/>
      <c r="T13227" s="24"/>
      <c r="W13227" s="24"/>
      <c r="Z13227" s="24"/>
      <c r="AC13227" s="24"/>
      <c r="AI13227" s="24"/>
      <c r="AL13227" s="24"/>
      <c r="AO13227" s="24"/>
      <c r="AR13227" s="24"/>
      <c r="AU13227" s="24"/>
    </row>
    <row r="13228">
      <c r="J13228" s="18"/>
      <c r="N13228" s="24"/>
      <c r="Q13228" s="24"/>
      <c r="T13228" s="24"/>
      <c r="W13228" s="24"/>
      <c r="Z13228" s="24"/>
      <c r="AC13228" s="24"/>
      <c r="AI13228" s="24"/>
      <c r="AL13228" s="24"/>
      <c r="AO13228" s="24"/>
      <c r="AR13228" s="24"/>
      <c r="AU13228" s="24"/>
    </row>
    <row r="13229">
      <c r="J13229" s="18"/>
      <c r="N13229" s="24"/>
      <c r="Q13229" s="24"/>
      <c r="T13229" s="24"/>
      <c r="W13229" s="24"/>
      <c r="Z13229" s="24"/>
      <c r="AC13229" s="24"/>
      <c r="AI13229" s="24"/>
      <c r="AL13229" s="24"/>
      <c r="AO13229" s="24"/>
      <c r="AR13229" s="24"/>
      <c r="AU13229" s="24"/>
    </row>
    <row r="13230">
      <c r="J13230" s="18"/>
      <c r="N13230" s="24"/>
      <c r="Q13230" s="24"/>
      <c r="T13230" s="24"/>
      <c r="W13230" s="24"/>
      <c r="Z13230" s="24"/>
      <c r="AC13230" s="24"/>
      <c r="AI13230" s="24"/>
      <c r="AL13230" s="24"/>
      <c r="AO13230" s="24"/>
      <c r="AR13230" s="24"/>
      <c r="AU13230" s="24"/>
    </row>
    <row r="13231">
      <c r="J13231" s="18"/>
      <c r="N13231" s="24"/>
      <c r="Q13231" s="24"/>
      <c r="T13231" s="24"/>
      <c r="W13231" s="24"/>
      <c r="Z13231" s="24"/>
      <c r="AC13231" s="24"/>
      <c r="AI13231" s="24"/>
      <c r="AL13231" s="24"/>
      <c r="AO13231" s="24"/>
      <c r="AR13231" s="24"/>
      <c r="AU13231" s="24"/>
    </row>
    <row r="13232">
      <c r="J13232" s="18"/>
      <c r="N13232" s="24"/>
      <c r="Q13232" s="24"/>
      <c r="T13232" s="24"/>
      <c r="W13232" s="24"/>
      <c r="Z13232" s="24"/>
      <c r="AC13232" s="24"/>
      <c r="AI13232" s="24"/>
      <c r="AL13232" s="24"/>
      <c r="AO13232" s="24"/>
      <c r="AR13232" s="24"/>
      <c r="AU13232" s="24"/>
    </row>
    <row r="13233">
      <c r="J13233" s="18"/>
      <c r="N13233" s="24"/>
      <c r="Q13233" s="24"/>
      <c r="T13233" s="24"/>
      <c r="W13233" s="24"/>
      <c r="Z13233" s="24"/>
      <c r="AC13233" s="24"/>
      <c r="AI13233" s="24"/>
      <c r="AL13233" s="24"/>
      <c r="AO13233" s="24"/>
      <c r="AR13233" s="24"/>
      <c r="AU13233" s="24"/>
    </row>
    <row r="13234">
      <c r="J13234" s="18"/>
      <c r="N13234" s="24"/>
      <c r="Q13234" s="24"/>
      <c r="T13234" s="24"/>
      <c r="W13234" s="24"/>
      <c r="Z13234" s="24"/>
      <c r="AC13234" s="24"/>
      <c r="AI13234" s="24"/>
      <c r="AL13234" s="24"/>
      <c r="AO13234" s="24"/>
      <c r="AR13234" s="24"/>
      <c r="AU13234" s="24"/>
    </row>
    <row r="13235">
      <c r="J13235" s="18"/>
      <c r="N13235" s="24"/>
      <c r="Q13235" s="24"/>
      <c r="T13235" s="24"/>
      <c r="W13235" s="24"/>
      <c r="Z13235" s="24"/>
      <c r="AC13235" s="24"/>
      <c r="AI13235" s="24"/>
      <c r="AL13235" s="24"/>
      <c r="AO13235" s="24"/>
      <c r="AR13235" s="24"/>
      <c r="AU13235" s="24"/>
    </row>
    <row r="13236">
      <c r="J13236" s="18"/>
      <c r="N13236" s="24"/>
      <c r="Q13236" s="24"/>
      <c r="T13236" s="24"/>
      <c r="W13236" s="24"/>
      <c r="Z13236" s="24"/>
      <c r="AC13236" s="24"/>
      <c r="AI13236" s="24"/>
      <c r="AL13236" s="24"/>
      <c r="AO13236" s="24"/>
      <c r="AR13236" s="24"/>
      <c r="AU13236" s="24"/>
    </row>
    <row r="13237">
      <c r="J13237" s="18"/>
      <c r="N13237" s="24"/>
      <c r="Q13237" s="24"/>
      <c r="T13237" s="24"/>
      <c r="W13237" s="24"/>
      <c r="Z13237" s="24"/>
      <c r="AC13237" s="24"/>
      <c r="AI13237" s="24"/>
      <c r="AL13237" s="24"/>
      <c r="AO13237" s="24"/>
      <c r="AR13237" s="24"/>
      <c r="AU13237" s="24"/>
    </row>
    <row r="13238">
      <c r="J13238" s="18"/>
      <c r="N13238" s="24"/>
      <c r="Q13238" s="24"/>
      <c r="T13238" s="24"/>
      <c r="W13238" s="24"/>
      <c r="Z13238" s="24"/>
      <c r="AC13238" s="24"/>
      <c r="AI13238" s="24"/>
      <c r="AL13238" s="24"/>
      <c r="AO13238" s="24"/>
      <c r="AR13238" s="24"/>
      <c r="AU13238" s="24"/>
    </row>
    <row r="13239">
      <c r="J13239" s="18"/>
      <c r="N13239" s="24"/>
      <c r="Q13239" s="24"/>
      <c r="T13239" s="24"/>
      <c r="W13239" s="24"/>
      <c r="Z13239" s="24"/>
      <c r="AC13239" s="24"/>
      <c r="AI13239" s="24"/>
      <c r="AL13239" s="24"/>
      <c r="AO13239" s="24"/>
      <c r="AR13239" s="24"/>
      <c r="AU13239" s="24"/>
    </row>
    <row r="13240">
      <c r="J13240" s="18"/>
      <c r="N13240" s="24"/>
      <c r="Q13240" s="24"/>
      <c r="T13240" s="24"/>
      <c r="W13240" s="24"/>
      <c r="Z13240" s="24"/>
      <c r="AC13240" s="24"/>
      <c r="AI13240" s="24"/>
      <c r="AL13240" s="24"/>
      <c r="AO13240" s="24"/>
      <c r="AR13240" s="24"/>
      <c r="AU13240" s="24"/>
    </row>
    <row r="13241">
      <c r="J13241" s="18"/>
      <c r="N13241" s="24"/>
      <c r="Q13241" s="24"/>
      <c r="T13241" s="24"/>
      <c r="W13241" s="24"/>
      <c r="Z13241" s="24"/>
      <c r="AC13241" s="24"/>
      <c r="AI13241" s="24"/>
      <c r="AL13241" s="24"/>
      <c r="AO13241" s="24"/>
      <c r="AR13241" s="24"/>
      <c r="AU13241" s="24"/>
    </row>
    <row r="13242">
      <c r="J13242" s="18"/>
      <c r="N13242" s="24"/>
      <c r="Q13242" s="24"/>
      <c r="T13242" s="24"/>
      <c r="W13242" s="24"/>
      <c r="Z13242" s="24"/>
      <c r="AC13242" s="24"/>
      <c r="AI13242" s="24"/>
      <c r="AL13242" s="24"/>
      <c r="AO13242" s="24"/>
      <c r="AR13242" s="24"/>
      <c r="AU13242" s="24"/>
    </row>
    <row r="13243">
      <c r="J13243" s="18"/>
      <c r="N13243" s="24"/>
      <c r="Q13243" s="24"/>
      <c r="T13243" s="24"/>
      <c r="W13243" s="24"/>
      <c r="Z13243" s="24"/>
      <c r="AC13243" s="24"/>
      <c r="AI13243" s="24"/>
      <c r="AL13243" s="24"/>
      <c r="AO13243" s="24"/>
      <c r="AR13243" s="24"/>
      <c r="AU13243" s="24"/>
    </row>
    <row r="13244">
      <c r="J13244" s="18"/>
      <c r="N13244" s="24"/>
      <c r="Q13244" s="24"/>
      <c r="T13244" s="24"/>
      <c r="W13244" s="24"/>
      <c r="Z13244" s="24"/>
      <c r="AC13244" s="24"/>
      <c r="AI13244" s="24"/>
      <c r="AL13244" s="24"/>
      <c r="AO13244" s="24"/>
      <c r="AR13244" s="24"/>
      <c r="AU13244" s="24"/>
    </row>
    <row r="13245">
      <c r="J13245" s="18"/>
      <c r="N13245" s="24"/>
      <c r="Q13245" s="24"/>
      <c r="T13245" s="24"/>
      <c r="W13245" s="24"/>
      <c r="Z13245" s="24"/>
      <c r="AC13245" s="24"/>
      <c r="AI13245" s="24"/>
      <c r="AL13245" s="24"/>
      <c r="AO13245" s="24"/>
      <c r="AR13245" s="24"/>
      <c r="AU13245" s="24"/>
    </row>
    <row r="13246">
      <c r="J13246" s="18"/>
      <c r="N13246" s="24"/>
      <c r="Q13246" s="24"/>
      <c r="T13246" s="24"/>
      <c r="W13246" s="24"/>
      <c r="Z13246" s="24"/>
      <c r="AC13246" s="24"/>
      <c r="AI13246" s="24"/>
      <c r="AL13246" s="24"/>
      <c r="AO13246" s="24"/>
      <c r="AR13246" s="24"/>
      <c r="AU13246" s="24"/>
    </row>
    <row r="13247">
      <c r="J13247" s="18"/>
      <c r="N13247" s="24"/>
      <c r="Q13247" s="24"/>
      <c r="T13247" s="24"/>
      <c r="W13247" s="24"/>
      <c r="Z13247" s="24"/>
      <c r="AC13247" s="24"/>
      <c r="AI13247" s="24"/>
      <c r="AL13247" s="24"/>
      <c r="AO13247" s="24"/>
      <c r="AR13247" s="24"/>
      <c r="AU13247" s="24"/>
    </row>
    <row r="13248">
      <c r="J13248" s="18"/>
      <c r="N13248" s="24"/>
      <c r="Q13248" s="24"/>
      <c r="T13248" s="24"/>
      <c r="W13248" s="24"/>
      <c r="Z13248" s="24"/>
      <c r="AC13248" s="24"/>
      <c r="AI13248" s="24"/>
      <c r="AL13248" s="24"/>
      <c r="AO13248" s="24"/>
      <c r="AR13248" s="24"/>
      <c r="AU13248" s="24"/>
    </row>
    <row r="13249">
      <c r="J13249" s="18"/>
      <c r="N13249" s="24"/>
      <c r="Q13249" s="24"/>
      <c r="T13249" s="24"/>
      <c r="W13249" s="24"/>
      <c r="Z13249" s="24"/>
      <c r="AC13249" s="24"/>
      <c r="AI13249" s="24"/>
      <c r="AL13249" s="24"/>
      <c r="AO13249" s="24"/>
      <c r="AR13249" s="24"/>
      <c r="AU13249" s="24"/>
    </row>
    <row r="13250">
      <c r="J13250" s="18"/>
      <c r="N13250" s="24"/>
      <c r="Q13250" s="24"/>
      <c r="T13250" s="24"/>
      <c r="W13250" s="24"/>
      <c r="Z13250" s="24"/>
      <c r="AC13250" s="24"/>
      <c r="AI13250" s="24"/>
      <c r="AL13250" s="24"/>
      <c r="AO13250" s="24"/>
      <c r="AR13250" s="24"/>
      <c r="AU13250" s="24"/>
    </row>
    <row r="13251">
      <c r="J13251" s="18"/>
      <c r="N13251" s="24"/>
      <c r="Q13251" s="24"/>
      <c r="T13251" s="24"/>
      <c r="W13251" s="24"/>
      <c r="Z13251" s="24"/>
      <c r="AC13251" s="24"/>
      <c r="AI13251" s="24"/>
      <c r="AL13251" s="24"/>
      <c r="AO13251" s="24"/>
      <c r="AR13251" s="24"/>
      <c r="AU13251" s="24"/>
    </row>
    <row r="13252">
      <c r="J13252" s="18"/>
      <c r="N13252" s="24"/>
      <c r="Q13252" s="24"/>
      <c r="T13252" s="24"/>
      <c r="W13252" s="24"/>
      <c r="Z13252" s="24"/>
      <c r="AC13252" s="24"/>
      <c r="AI13252" s="24"/>
      <c r="AL13252" s="24"/>
      <c r="AO13252" s="24"/>
      <c r="AR13252" s="24"/>
      <c r="AU13252" s="24"/>
    </row>
    <row r="13253">
      <c r="J13253" s="18"/>
      <c r="N13253" s="24"/>
      <c r="Q13253" s="24"/>
      <c r="T13253" s="24"/>
      <c r="W13253" s="24"/>
      <c r="Z13253" s="24"/>
      <c r="AC13253" s="24"/>
      <c r="AI13253" s="24"/>
      <c r="AL13253" s="24"/>
      <c r="AO13253" s="24"/>
      <c r="AR13253" s="24"/>
      <c r="AU13253" s="24"/>
    </row>
    <row r="13254">
      <c r="J13254" s="18"/>
      <c r="N13254" s="24"/>
      <c r="Q13254" s="24"/>
      <c r="T13254" s="24"/>
      <c r="W13254" s="24"/>
      <c r="Z13254" s="24"/>
      <c r="AC13254" s="24"/>
      <c r="AI13254" s="24"/>
      <c r="AL13254" s="24"/>
      <c r="AO13254" s="24"/>
      <c r="AR13254" s="24"/>
      <c r="AU13254" s="24"/>
    </row>
    <row r="13255">
      <c r="J13255" s="18"/>
      <c r="N13255" s="24"/>
      <c r="Q13255" s="24"/>
      <c r="T13255" s="24"/>
      <c r="W13255" s="24"/>
      <c r="Z13255" s="24"/>
      <c r="AC13255" s="24"/>
      <c r="AI13255" s="24"/>
      <c r="AL13255" s="24"/>
      <c r="AO13255" s="24"/>
      <c r="AR13255" s="24"/>
      <c r="AU13255" s="24"/>
    </row>
    <row r="13256">
      <c r="J13256" s="18"/>
      <c r="N13256" s="24"/>
      <c r="Q13256" s="24"/>
      <c r="T13256" s="24"/>
      <c r="W13256" s="24"/>
      <c r="Z13256" s="24"/>
      <c r="AC13256" s="24"/>
      <c r="AI13256" s="24"/>
      <c r="AL13256" s="24"/>
      <c r="AO13256" s="24"/>
      <c r="AR13256" s="24"/>
      <c r="AU13256" s="24"/>
    </row>
    <row r="13257">
      <c r="J13257" s="18"/>
      <c r="N13257" s="24"/>
      <c r="Q13257" s="24"/>
      <c r="T13257" s="24"/>
      <c r="W13257" s="24"/>
      <c r="Z13257" s="24"/>
      <c r="AC13257" s="24"/>
      <c r="AI13257" s="24"/>
      <c r="AL13257" s="24"/>
      <c r="AO13257" s="24"/>
      <c r="AR13257" s="24"/>
      <c r="AU13257" s="24"/>
    </row>
    <row r="13258">
      <c r="J13258" s="18"/>
      <c r="N13258" s="24"/>
      <c r="Q13258" s="24"/>
      <c r="T13258" s="24"/>
      <c r="W13258" s="24"/>
      <c r="Z13258" s="24"/>
      <c r="AC13258" s="24"/>
      <c r="AI13258" s="24"/>
      <c r="AL13258" s="24"/>
      <c r="AO13258" s="24"/>
      <c r="AR13258" s="24"/>
      <c r="AU13258" s="24"/>
    </row>
    <row r="13259">
      <c r="J13259" s="18"/>
      <c r="N13259" s="24"/>
      <c r="Q13259" s="24"/>
      <c r="T13259" s="24"/>
      <c r="W13259" s="24"/>
      <c r="Z13259" s="24"/>
      <c r="AC13259" s="24"/>
      <c r="AI13259" s="24"/>
      <c r="AL13259" s="24"/>
      <c r="AO13259" s="24"/>
      <c r="AR13259" s="24"/>
      <c r="AU13259" s="24"/>
    </row>
    <row r="13260">
      <c r="J13260" s="18"/>
      <c r="N13260" s="24"/>
      <c r="Q13260" s="24"/>
      <c r="T13260" s="24"/>
      <c r="W13260" s="24"/>
      <c r="Z13260" s="24"/>
      <c r="AC13260" s="24"/>
      <c r="AI13260" s="24"/>
      <c r="AL13260" s="24"/>
      <c r="AO13260" s="24"/>
      <c r="AR13260" s="24"/>
      <c r="AU13260" s="24"/>
    </row>
    <row r="13261">
      <c r="J13261" s="18"/>
      <c r="N13261" s="24"/>
      <c r="Q13261" s="24"/>
      <c r="T13261" s="24"/>
      <c r="W13261" s="24"/>
      <c r="Z13261" s="24"/>
      <c r="AC13261" s="24"/>
      <c r="AI13261" s="24"/>
      <c r="AL13261" s="24"/>
      <c r="AO13261" s="24"/>
      <c r="AR13261" s="24"/>
      <c r="AU13261" s="24"/>
    </row>
    <row r="13262">
      <c r="J13262" s="18"/>
      <c r="N13262" s="24"/>
      <c r="Q13262" s="24"/>
      <c r="T13262" s="24"/>
      <c r="W13262" s="24"/>
      <c r="Z13262" s="24"/>
      <c r="AC13262" s="24"/>
      <c r="AI13262" s="24"/>
      <c r="AL13262" s="24"/>
      <c r="AO13262" s="24"/>
      <c r="AR13262" s="24"/>
      <c r="AU13262" s="24"/>
    </row>
    <row r="13263">
      <c r="J13263" s="18"/>
      <c r="N13263" s="24"/>
      <c r="Q13263" s="24"/>
      <c r="T13263" s="24"/>
      <c r="W13263" s="24"/>
      <c r="Z13263" s="24"/>
      <c r="AC13263" s="24"/>
      <c r="AI13263" s="24"/>
      <c r="AL13263" s="24"/>
      <c r="AO13263" s="24"/>
      <c r="AR13263" s="24"/>
      <c r="AU13263" s="24"/>
    </row>
    <row r="13264">
      <c r="J13264" s="18"/>
      <c r="N13264" s="24"/>
      <c r="Q13264" s="24"/>
      <c r="T13264" s="24"/>
      <c r="W13264" s="24"/>
      <c r="Z13264" s="24"/>
      <c r="AC13264" s="24"/>
      <c r="AI13264" s="24"/>
      <c r="AL13264" s="24"/>
      <c r="AO13264" s="24"/>
      <c r="AR13264" s="24"/>
      <c r="AU13264" s="24"/>
    </row>
    <row r="13265">
      <c r="J13265" s="18"/>
      <c r="N13265" s="24"/>
      <c r="Q13265" s="24"/>
      <c r="T13265" s="24"/>
      <c r="W13265" s="24"/>
      <c r="Z13265" s="24"/>
      <c r="AC13265" s="24"/>
      <c r="AI13265" s="24"/>
      <c r="AL13265" s="24"/>
      <c r="AO13265" s="24"/>
      <c r="AR13265" s="24"/>
      <c r="AU13265" s="24"/>
    </row>
    <row r="13266">
      <c r="J13266" s="18"/>
      <c r="N13266" s="24"/>
      <c r="Q13266" s="24"/>
      <c r="T13266" s="24"/>
      <c r="W13266" s="24"/>
      <c r="Z13266" s="24"/>
      <c r="AC13266" s="24"/>
      <c r="AI13266" s="24"/>
      <c r="AL13266" s="24"/>
      <c r="AO13266" s="24"/>
      <c r="AR13266" s="24"/>
      <c r="AU13266" s="24"/>
    </row>
    <row r="13267">
      <c r="J13267" s="18"/>
      <c r="N13267" s="24"/>
      <c r="Q13267" s="24"/>
      <c r="T13267" s="24"/>
      <c r="W13267" s="24"/>
      <c r="Z13267" s="24"/>
      <c r="AC13267" s="24"/>
      <c r="AI13267" s="24"/>
      <c r="AL13267" s="24"/>
      <c r="AO13267" s="24"/>
      <c r="AR13267" s="24"/>
      <c r="AU13267" s="24"/>
    </row>
    <row r="13268">
      <c r="J13268" s="18"/>
      <c r="N13268" s="24"/>
      <c r="Q13268" s="24"/>
      <c r="T13268" s="24"/>
      <c r="W13268" s="24"/>
      <c r="Z13268" s="24"/>
      <c r="AC13268" s="24"/>
      <c r="AI13268" s="24"/>
      <c r="AL13268" s="24"/>
      <c r="AO13268" s="24"/>
      <c r="AR13268" s="24"/>
      <c r="AU13268" s="24"/>
    </row>
    <row r="13269">
      <c r="J13269" s="18"/>
      <c r="N13269" s="24"/>
      <c r="Q13269" s="24"/>
      <c r="T13269" s="24"/>
      <c r="W13269" s="24"/>
      <c r="Z13269" s="24"/>
      <c r="AC13269" s="24"/>
      <c r="AI13269" s="24"/>
      <c r="AL13269" s="24"/>
      <c r="AO13269" s="24"/>
      <c r="AR13269" s="24"/>
      <c r="AU13269" s="24"/>
    </row>
    <row r="13270">
      <c r="J13270" s="18"/>
      <c r="N13270" s="24"/>
      <c r="Q13270" s="24"/>
      <c r="T13270" s="24"/>
      <c r="W13270" s="24"/>
      <c r="Z13270" s="24"/>
      <c r="AC13270" s="24"/>
      <c r="AI13270" s="24"/>
      <c r="AL13270" s="24"/>
      <c r="AO13270" s="24"/>
      <c r="AR13270" s="24"/>
      <c r="AU13270" s="24"/>
    </row>
    <row r="13271">
      <c r="J13271" s="18"/>
      <c r="N13271" s="24"/>
      <c r="Q13271" s="24"/>
      <c r="T13271" s="24"/>
      <c r="W13271" s="24"/>
      <c r="Z13271" s="24"/>
      <c r="AC13271" s="24"/>
      <c r="AI13271" s="24"/>
      <c r="AL13271" s="24"/>
      <c r="AO13271" s="24"/>
      <c r="AR13271" s="24"/>
      <c r="AU13271" s="24"/>
    </row>
    <row r="13272">
      <c r="J13272" s="18"/>
      <c r="N13272" s="24"/>
      <c r="Q13272" s="24"/>
      <c r="T13272" s="24"/>
      <c r="W13272" s="24"/>
      <c r="Z13272" s="24"/>
      <c r="AC13272" s="24"/>
      <c r="AI13272" s="24"/>
      <c r="AL13272" s="24"/>
      <c r="AO13272" s="24"/>
      <c r="AR13272" s="24"/>
      <c r="AU13272" s="24"/>
    </row>
    <row r="13273">
      <c r="J13273" s="18"/>
      <c r="N13273" s="24"/>
      <c r="Q13273" s="24"/>
      <c r="T13273" s="24"/>
      <c r="W13273" s="24"/>
      <c r="Z13273" s="24"/>
      <c r="AC13273" s="24"/>
      <c r="AI13273" s="24"/>
      <c r="AL13273" s="24"/>
      <c r="AO13273" s="24"/>
      <c r="AR13273" s="24"/>
      <c r="AU13273" s="24"/>
    </row>
    <row r="13274">
      <c r="J13274" s="18"/>
      <c r="N13274" s="24"/>
      <c r="Q13274" s="24"/>
      <c r="T13274" s="24"/>
      <c r="W13274" s="24"/>
      <c r="Z13274" s="24"/>
      <c r="AC13274" s="24"/>
      <c r="AI13274" s="24"/>
      <c r="AL13274" s="24"/>
      <c r="AO13274" s="24"/>
      <c r="AR13274" s="24"/>
      <c r="AU13274" s="24"/>
    </row>
    <row r="13275">
      <c r="J13275" s="18"/>
      <c r="N13275" s="24"/>
      <c r="Q13275" s="24"/>
      <c r="T13275" s="24"/>
      <c r="W13275" s="24"/>
      <c r="Z13275" s="24"/>
      <c r="AC13275" s="24"/>
      <c r="AI13275" s="24"/>
      <c r="AL13275" s="24"/>
      <c r="AO13275" s="24"/>
      <c r="AR13275" s="24"/>
      <c r="AU13275" s="24"/>
    </row>
    <row r="13276">
      <c r="J13276" s="18"/>
      <c r="N13276" s="24"/>
      <c r="Q13276" s="24"/>
      <c r="T13276" s="24"/>
      <c r="W13276" s="24"/>
      <c r="Z13276" s="24"/>
      <c r="AC13276" s="24"/>
      <c r="AI13276" s="24"/>
      <c r="AL13276" s="24"/>
      <c r="AO13276" s="24"/>
      <c r="AR13276" s="24"/>
      <c r="AU13276" s="24"/>
    </row>
    <row r="13277">
      <c r="J13277" s="18"/>
      <c r="N13277" s="24"/>
      <c r="Q13277" s="24"/>
      <c r="T13277" s="24"/>
      <c r="W13277" s="24"/>
      <c r="Z13277" s="24"/>
      <c r="AC13277" s="24"/>
      <c r="AI13277" s="24"/>
      <c r="AL13277" s="24"/>
      <c r="AO13277" s="24"/>
      <c r="AR13277" s="24"/>
      <c r="AU13277" s="24"/>
    </row>
    <row r="13278">
      <c r="J13278" s="18"/>
      <c r="N13278" s="24"/>
      <c r="Q13278" s="24"/>
      <c r="T13278" s="24"/>
      <c r="W13278" s="24"/>
      <c r="Z13278" s="24"/>
      <c r="AC13278" s="24"/>
      <c r="AI13278" s="24"/>
      <c r="AL13278" s="24"/>
      <c r="AO13278" s="24"/>
      <c r="AR13278" s="24"/>
      <c r="AU13278" s="24"/>
    </row>
    <row r="13279">
      <c r="J13279" s="18"/>
      <c r="N13279" s="24"/>
      <c r="Q13279" s="24"/>
      <c r="T13279" s="24"/>
      <c r="W13279" s="24"/>
      <c r="Z13279" s="24"/>
      <c r="AC13279" s="24"/>
      <c r="AI13279" s="24"/>
      <c r="AL13279" s="24"/>
      <c r="AO13279" s="24"/>
      <c r="AR13279" s="24"/>
      <c r="AU13279" s="24"/>
    </row>
    <row r="13280">
      <c r="J13280" s="18"/>
      <c r="N13280" s="24"/>
      <c r="Q13280" s="24"/>
      <c r="T13280" s="24"/>
      <c r="W13280" s="24"/>
      <c r="Z13280" s="24"/>
      <c r="AC13280" s="24"/>
      <c r="AI13280" s="24"/>
      <c r="AL13280" s="24"/>
      <c r="AO13280" s="24"/>
      <c r="AR13280" s="24"/>
      <c r="AU13280" s="24"/>
    </row>
    <row r="13281">
      <c r="J13281" s="18"/>
      <c r="N13281" s="24"/>
      <c r="Q13281" s="24"/>
      <c r="T13281" s="24"/>
      <c r="W13281" s="24"/>
      <c r="Z13281" s="24"/>
      <c r="AC13281" s="24"/>
      <c r="AI13281" s="24"/>
      <c r="AL13281" s="24"/>
      <c r="AO13281" s="24"/>
      <c r="AR13281" s="24"/>
      <c r="AU13281" s="24"/>
    </row>
    <row r="13282">
      <c r="J13282" s="18"/>
      <c r="N13282" s="24"/>
      <c r="Q13282" s="24"/>
      <c r="T13282" s="24"/>
      <c r="W13282" s="24"/>
      <c r="Z13282" s="24"/>
      <c r="AC13282" s="24"/>
      <c r="AI13282" s="24"/>
      <c r="AL13282" s="24"/>
      <c r="AO13282" s="24"/>
      <c r="AR13282" s="24"/>
      <c r="AU13282" s="24"/>
    </row>
    <row r="13283">
      <c r="J13283" s="18"/>
      <c r="N13283" s="24"/>
      <c r="Q13283" s="24"/>
      <c r="T13283" s="24"/>
      <c r="W13283" s="24"/>
      <c r="Z13283" s="24"/>
      <c r="AC13283" s="24"/>
      <c r="AI13283" s="24"/>
      <c r="AL13283" s="24"/>
      <c r="AO13283" s="24"/>
      <c r="AR13283" s="24"/>
      <c r="AU13283" s="24"/>
    </row>
    <row r="13284">
      <c r="J13284" s="18"/>
      <c r="N13284" s="24"/>
      <c r="Q13284" s="24"/>
      <c r="T13284" s="24"/>
      <c r="W13284" s="24"/>
      <c r="Z13284" s="24"/>
      <c r="AC13284" s="24"/>
      <c r="AI13284" s="24"/>
      <c r="AL13284" s="24"/>
      <c r="AO13284" s="24"/>
      <c r="AR13284" s="24"/>
      <c r="AU13284" s="24"/>
    </row>
    <row r="13285">
      <c r="J13285" s="18"/>
      <c r="N13285" s="24"/>
      <c r="Q13285" s="24"/>
      <c r="T13285" s="24"/>
      <c r="W13285" s="24"/>
      <c r="Z13285" s="24"/>
      <c r="AC13285" s="24"/>
      <c r="AI13285" s="24"/>
      <c r="AL13285" s="24"/>
      <c r="AO13285" s="24"/>
      <c r="AR13285" s="24"/>
      <c r="AU13285" s="24"/>
    </row>
    <row r="13286">
      <c r="J13286" s="18"/>
      <c r="N13286" s="24"/>
      <c r="Q13286" s="24"/>
      <c r="T13286" s="24"/>
      <c r="W13286" s="24"/>
      <c r="Z13286" s="24"/>
      <c r="AC13286" s="24"/>
      <c r="AI13286" s="24"/>
      <c r="AL13286" s="24"/>
      <c r="AO13286" s="24"/>
      <c r="AR13286" s="24"/>
      <c r="AU13286" s="24"/>
    </row>
    <row r="13287">
      <c r="J13287" s="18"/>
      <c r="N13287" s="24"/>
      <c r="Q13287" s="24"/>
      <c r="T13287" s="24"/>
      <c r="W13287" s="24"/>
      <c r="Z13287" s="24"/>
      <c r="AC13287" s="24"/>
      <c r="AI13287" s="24"/>
      <c r="AL13287" s="24"/>
      <c r="AO13287" s="24"/>
      <c r="AR13287" s="24"/>
      <c r="AU13287" s="24"/>
    </row>
    <row r="13288">
      <c r="J13288" s="18"/>
      <c r="N13288" s="24"/>
      <c r="Q13288" s="24"/>
      <c r="T13288" s="24"/>
      <c r="W13288" s="24"/>
      <c r="Z13288" s="24"/>
      <c r="AC13288" s="24"/>
      <c r="AI13288" s="24"/>
      <c r="AL13288" s="24"/>
      <c r="AO13288" s="24"/>
      <c r="AR13288" s="24"/>
      <c r="AU13288" s="24"/>
    </row>
    <row r="13289">
      <c r="J13289" s="18"/>
      <c r="N13289" s="24"/>
      <c r="Q13289" s="24"/>
      <c r="T13289" s="24"/>
      <c r="W13289" s="24"/>
      <c r="Z13289" s="24"/>
      <c r="AC13289" s="24"/>
      <c r="AI13289" s="24"/>
      <c r="AL13289" s="24"/>
      <c r="AO13289" s="24"/>
      <c r="AR13289" s="24"/>
      <c r="AU13289" s="24"/>
    </row>
    <row r="13290">
      <c r="J13290" s="18"/>
      <c r="N13290" s="24"/>
      <c r="Q13290" s="24"/>
      <c r="T13290" s="24"/>
      <c r="W13290" s="24"/>
      <c r="Z13290" s="24"/>
      <c r="AC13290" s="24"/>
      <c r="AI13290" s="24"/>
      <c r="AL13290" s="24"/>
      <c r="AO13290" s="24"/>
      <c r="AR13290" s="24"/>
      <c r="AU13290" s="24"/>
    </row>
    <row r="13291">
      <c r="J13291" s="18"/>
      <c r="N13291" s="24"/>
      <c r="Q13291" s="24"/>
      <c r="T13291" s="24"/>
      <c r="W13291" s="24"/>
      <c r="Z13291" s="24"/>
      <c r="AC13291" s="24"/>
      <c r="AI13291" s="24"/>
      <c r="AL13291" s="24"/>
      <c r="AO13291" s="24"/>
      <c r="AR13291" s="24"/>
      <c r="AU13291" s="24"/>
    </row>
    <row r="13292">
      <c r="J13292" s="18"/>
      <c r="N13292" s="24"/>
      <c r="Q13292" s="24"/>
      <c r="T13292" s="24"/>
      <c r="W13292" s="24"/>
      <c r="Z13292" s="24"/>
      <c r="AC13292" s="24"/>
      <c r="AI13292" s="24"/>
      <c r="AL13292" s="24"/>
      <c r="AO13292" s="24"/>
      <c r="AR13292" s="24"/>
      <c r="AU13292" s="24"/>
    </row>
    <row r="13293">
      <c r="J13293" s="18"/>
      <c r="N13293" s="24"/>
      <c r="Q13293" s="24"/>
      <c r="T13293" s="24"/>
      <c r="W13293" s="24"/>
      <c r="Z13293" s="24"/>
      <c r="AC13293" s="24"/>
      <c r="AI13293" s="24"/>
      <c r="AL13293" s="24"/>
      <c r="AO13293" s="24"/>
      <c r="AR13293" s="24"/>
      <c r="AU13293" s="24"/>
    </row>
    <row r="13294">
      <c r="J13294" s="18"/>
      <c r="N13294" s="24"/>
      <c r="Q13294" s="24"/>
      <c r="T13294" s="24"/>
      <c r="W13294" s="24"/>
      <c r="Z13294" s="24"/>
      <c r="AC13294" s="24"/>
      <c r="AI13294" s="24"/>
      <c r="AL13294" s="24"/>
      <c r="AO13294" s="24"/>
      <c r="AR13294" s="24"/>
      <c r="AU13294" s="24"/>
    </row>
    <row r="13295">
      <c r="J13295" s="18"/>
      <c r="N13295" s="24"/>
      <c r="Q13295" s="24"/>
      <c r="T13295" s="24"/>
      <c r="W13295" s="24"/>
      <c r="Z13295" s="24"/>
      <c r="AC13295" s="24"/>
      <c r="AI13295" s="24"/>
      <c r="AL13295" s="24"/>
      <c r="AO13295" s="24"/>
      <c r="AR13295" s="24"/>
      <c r="AU13295" s="24"/>
    </row>
    <row r="13296">
      <c r="J13296" s="18"/>
      <c r="N13296" s="24"/>
      <c r="Q13296" s="24"/>
      <c r="T13296" s="24"/>
      <c r="W13296" s="24"/>
      <c r="Z13296" s="24"/>
      <c r="AC13296" s="24"/>
      <c r="AI13296" s="24"/>
      <c r="AL13296" s="24"/>
      <c r="AO13296" s="24"/>
      <c r="AR13296" s="24"/>
      <c r="AU13296" s="24"/>
    </row>
    <row r="13297">
      <c r="J13297" s="18"/>
      <c r="N13297" s="24"/>
      <c r="Q13297" s="24"/>
      <c r="T13297" s="24"/>
      <c r="W13297" s="24"/>
      <c r="Z13297" s="24"/>
      <c r="AC13297" s="24"/>
      <c r="AI13297" s="24"/>
      <c r="AL13297" s="24"/>
      <c r="AO13297" s="24"/>
      <c r="AR13297" s="24"/>
      <c r="AU13297" s="24"/>
    </row>
    <row r="13298">
      <c r="J13298" s="18"/>
      <c r="N13298" s="24"/>
      <c r="Q13298" s="24"/>
      <c r="T13298" s="24"/>
      <c r="W13298" s="24"/>
      <c r="Z13298" s="24"/>
      <c r="AC13298" s="24"/>
      <c r="AI13298" s="24"/>
      <c r="AL13298" s="24"/>
      <c r="AO13298" s="24"/>
      <c r="AR13298" s="24"/>
      <c r="AU13298" s="24"/>
    </row>
    <row r="13299">
      <c r="J13299" s="18"/>
      <c r="N13299" s="24"/>
      <c r="Q13299" s="24"/>
      <c r="T13299" s="24"/>
      <c r="W13299" s="24"/>
      <c r="Z13299" s="24"/>
      <c r="AC13299" s="24"/>
      <c r="AI13299" s="24"/>
      <c r="AL13299" s="24"/>
      <c r="AO13299" s="24"/>
      <c r="AR13299" s="24"/>
      <c r="AU13299" s="24"/>
    </row>
    <row r="13300">
      <c r="J13300" s="18"/>
      <c r="N13300" s="24"/>
      <c r="Q13300" s="24"/>
      <c r="T13300" s="24"/>
      <c r="W13300" s="24"/>
      <c r="Z13300" s="24"/>
      <c r="AC13300" s="24"/>
      <c r="AI13300" s="24"/>
      <c r="AL13300" s="24"/>
      <c r="AO13300" s="24"/>
      <c r="AR13300" s="24"/>
      <c r="AU13300" s="24"/>
    </row>
    <row r="13301">
      <c r="J13301" s="18"/>
      <c r="N13301" s="24"/>
      <c r="Q13301" s="24"/>
      <c r="T13301" s="24"/>
      <c r="W13301" s="24"/>
      <c r="Z13301" s="24"/>
      <c r="AC13301" s="24"/>
      <c r="AI13301" s="24"/>
      <c r="AL13301" s="24"/>
      <c r="AO13301" s="24"/>
      <c r="AR13301" s="24"/>
      <c r="AU13301" s="24"/>
    </row>
    <row r="13302">
      <c r="J13302" s="18"/>
      <c r="N13302" s="24"/>
      <c r="Q13302" s="24"/>
      <c r="T13302" s="24"/>
      <c r="W13302" s="24"/>
      <c r="Z13302" s="24"/>
      <c r="AC13302" s="24"/>
      <c r="AI13302" s="24"/>
      <c r="AL13302" s="24"/>
      <c r="AO13302" s="24"/>
      <c r="AR13302" s="24"/>
      <c r="AU13302" s="24"/>
    </row>
    <row r="13303">
      <c r="J13303" s="18"/>
      <c r="N13303" s="24"/>
      <c r="Q13303" s="24"/>
      <c r="T13303" s="24"/>
      <c r="W13303" s="24"/>
      <c r="Z13303" s="24"/>
      <c r="AC13303" s="24"/>
      <c r="AI13303" s="24"/>
      <c r="AL13303" s="24"/>
      <c r="AO13303" s="24"/>
      <c r="AR13303" s="24"/>
      <c r="AU13303" s="24"/>
    </row>
    <row r="13304">
      <c r="J13304" s="18"/>
      <c r="N13304" s="24"/>
      <c r="Q13304" s="24"/>
      <c r="T13304" s="24"/>
      <c r="W13304" s="24"/>
      <c r="Z13304" s="24"/>
      <c r="AC13304" s="24"/>
      <c r="AI13304" s="24"/>
      <c r="AL13304" s="24"/>
      <c r="AO13304" s="24"/>
      <c r="AR13304" s="24"/>
      <c r="AU13304" s="24"/>
    </row>
    <row r="13305">
      <c r="J13305" s="18"/>
      <c r="N13305" s="24"/>
      <c r="Q13305" s="24"/>
      <c r="T13305" s="24"/>
      <c r="W13305" s="24"/>
      <c r="Z13305" s="24"/>
      <c r="AC13305" s="24"/>
      <c r="AI13305" s="24"/>
      <c r="AL13305" s="24"/>
      <c r="AO13305" s="24"/>
      <c r="AR13305" s="24"/>
      <c r="AU13305" s="24"/>
    </row>
    <row r="13306">
      <c r="J13306" s="18"/>
      <c r="N13306" s="24"/>
      <c r="Q13306" s="24"/>
      <c r="T13306" s="24"/>
      <c r="W13306" s="24"/>
      <c r="Z13306" s="24"/>
      <c r="AC13306" s="24"/>
      <c r="AI13306" s="24"/>
      <c r="AL13306" s="24"/>
      <c r="AO13306" s="24"/>
      <c r="AR13306" s="24"/>
      <c r="AU13306" s="24"/>
    </row>
    <row r="13307">
      <c r="J13307" s="18"/>
      <c r="N13307" s="24"/>
      <c r="Q13307" s="24"/>
      <c r="T13307" s="24"/>
      <c r="W13307" s="24"/>
      <c r="Z13307" s="24"/>
      <c r="AC13307" s="24"/>
      <c r="AI13307" s="24"/>
      <c r="AL13307" s="24"/>
      <c r="AO13307" s="24"/>
      <c r="AR13307" s="24"/>
      <c r="AU13307" s="24"/>
    </row>
    <row r="13308">
      <c r="J13308" s="18"/>
      <c r="N13308" s="24"/>
      <c r="Q13308" s="24"/>
      <c r="T13308" s="24"/>
      <c r="W13308" s="24"/>
      <c r="Z13308" s="24"/>
      <c r="AC13308" s="24"/>
      <c r="AI13308" s="24"/>
      <c r="AL13308" s="24"/>
      <c r="AO13308" s="24"/>
      <c r="AR13308" s="24"/>
      <c r="AU13308" s="24"/>
    </row>
    <row r="13309">
      <c r="J13309" s="18"/>
      <c r="N13309" s="24"/>
      <c r="Q13309" s="24"/>
      <c r="T13309" s="24"/>
      <c r="W13309" s="24"/>
      <c r="Z13309" s="24"/>
      <c r="AC13309" s="24"/>
      <c r="AI13309" s="24"/>
      <c r="AL13309" s="24"/>
      <c r="AO13309" s="24"/>
      <c r="AR13309" s="24"/>
      <c r="AU13309" s="24"/>
    </row>
    <row r="13310">
      <c r="J13310" s="18"/>
      <c r="N13310" s="24"/>
      <c r="Q13310" s="24"/>
      <c r="T13310" s="24"/>
      <c r="W13310" s="24"/>
      <c r="Z13310" s="24"/>
      <c r="AC13310" s="24"/>
      <c r="AI13310" s="24"/>
      <c r="AL13310" s="24"/>
      <c r="AO13310" s="24"/>
      <c r="AR13310" s="24"/>
      <c r="AU13310" s="24"/>
    </row>
    <row r="13311">
      <c r="J13311" s="18"/>
      <c r="N13311" s="24"/>
      <c r="Q13311" s="24"/>
      <c r="T13311" s="24"/>
      <c r="W13311" s="24"/>
      <c r="Z13311" s="24"/>
      <c r="AC13311" s="24"/>
      <c r="AI13311" s="24"/>
      <c r="AL13311" s="24"/>
      <c r="AO13311" s="24"/>
      <c r="AR13311" s="24"/>
      <c r="AU13311" s="24"/>
    </row>
    <row r="13312">
      <c r="J13312" s="18"/>
      <c r="N13312" s="24"/>
      <c r="Q13312" s="24"/>
      <c r="T13312" s="24"/>
      <c r="W13312" s="24"/>
      <c r="Z13312" s="24"/>
      <c r="AC13312" s="24"/>
      <c r="AI13312" s="24"/>
      <c r="AL13312" s="24"/>
      <c r="AO13312" s="24"/>
      <c r="AR13312" s="24"/>
      <c r="AU13312" s="24"/>
    </row>
    <row r="13313">
      <c r="J13313" s="18"/>
      <c r="N13313" s="24"/>
      <c r="Q13313" s="24"/>
      <c r="T13313" s="24"/>
      <c r="W13313" s="24"/>
      <c r="Z13313" s="24"/>
      <c r="AC13313" s="24"/>
      <c r="AI13313" s="24"/>
      <c r="AL13313" s="24"/>
      <c r="AO13313" s="24"/>
      <c r="AR13313" s="24"/>
      <c r="AU13313" s="24"/>
    </row>
    <row r="13314">
      <c r="J13314" s="18"/>
      <c r="N13314" s="24"/>
      <c r="Q13314" s="24"/>
      <c r="T13314" s="24"/>
      <c r="W13314" s="24"/>
      <c r="Z13314" s="24"/>
      <c r="AC13314" s="24"/>
      <c r="AI13314" s="24"/>
      <c r="AL13314" s="24"/>
      <c r="AO13314" s="24"/>
      <c r="AR13314" s="24"/>
      <c r="AU13314" s="24"/>
    </row>
    <row r="13315">
      <c r="J13315" s="18"/>
      <c r="N13315" s="24"/>
      <c r="Q13315" s="24"/>
      <c r="T13315" s="24"/>
      <c r="W13315" s="24"/>
      <c r="Z13315" s="24"/>
      <c r="AC13315" s="24"/>
      <c r="AI13315" s="24"/>
      <c r="AL13315" s="24"/>
      <c r="AO13315" s="24"/>
      <c r="AR13315" s="24"/>
      <c r="AU13315" s="24"/>
    </row>
    <row r="13316">
      <c r="J13316" s="18"/>
      <c r="N13316" s="24"/>
      <c r="Q13316" s="24"/>
      <c r="T13316" s="24"/>
      <c r="W13316" s="24"/>
      <c r="Z13316" s="24"/>
      <c r="AC13316" s="24"/>
      <c r="AI13316" s="24"/>
      <c r="AL13316" s="24"/>
      <c r="AO13316" s="24"/>
      <c r="AR13316" s="24"/>
      <c r="AU13316" s="24"/>
    </row>
    <row r="13317">
      <c r="J13317" s="18"/>
      <c r="N13317" s="24"/>
      <c r="Q13317" s="24"/>
      <c r="T13317" s="24"/>
      <c r="W13317" s="24"/>
      <c r="Z13317" s="24"/>
      <c r="AC13317" s="24"/>
      <c r="AI13317" s="24"/>
      <c r="AL13317" s="24"/>
      <c r="AO13317" s="24"/>
      <c r="AR13317" s="24"/>
      <c r="AU13317" s="24"/>
    </row>
    <row r="13318">
      <c r="J13318" s="18"/>
      <c r="N13318" s="24"/>
      <c r="Q13318" s="24"/>
      <c r="T13318" s="24"/>
      <c r="W13318" s="24"/>
      <c r="Z13318" s="24"/>
      <c r="AC13318" s="24"/>
      <c r="AI13318" s="24"/>
      <c r="AL13318" s="24"/>
      <c r="AO13318" s="24"/>
      <c r="AR13318" s="24"/>
      <c r="AU13318" s="24"/>
    </row>
    <row r="13319">
      <c r="J13319" s="18"/>
      <c r="N13319" s="24"/>
      <c r="Q13319" s="24"/>
      <c r="T13319" s="24"/>
      <c r="W13319" s="24"/>
      <c r="Z13319" s="24"/>
      <c r="AC13319" s="24"/>
      <c r="AI13319" s="24"/>
      <c r="AL13319" s="24"/>
      <c r="AO13319" s="24"/>
      <c r="AR13319" s="24"/>
      <c r="AU13319" s="24"/>
    </row>
    <row r="13320">
      <c r="J13320" s="18"/>
      <c r="N13320" s="24"/>
      <c r="Q13320" s="24"/>
      <c r="T13320" s="24"/>
      <c r="W13320" s="24"/>
      <c r="Z13320" s="24"/>
      <c r="AC13320" s="24"/>
      <c r="AI13320" s="24"/>
      <c r="AL13320" s="24"/>
      <c r="AO13320" s="24"/>
      <c r="AR13320" s="24"/>
      <c r="AU13320" s="24"/>
    </row>
    <row r="13321">
      <c r="J13321" s="18"/>
      <c r="N13321" s="24"/>
      <c r="Q13321" s="24"/>
      <c r="T13321" s="24"/>
      <c r="W13321" s="24"/>
      <c r="Z13321" s="24"/>
      <c r="AC13321" s="24"/>
      <c r="AI13321" s="24"/>
      <c r="AL13321" s="24"/>
      <c r="AO13321" s="24"/>
      <c r="AR13321" s="24"/>
      <c r="AU13321" s="24"/>
    </row>
    <row r="13322">
      <c r="J13322" s="18"/>
      <c r="N13322" s="24"/>
      <c r="Q13322" s="24"/>
      <c r="T13322" s="24"/>
      <c r="W13322" s="24"/>
      <c r="Z13322" s="24"/>
      <c r="AC13322" s="24"/>
      <c r="AI13322" s="24"/>
      <c r="AL13322" s="24"/>
      <c r="AO13322" s="24"/>
      <c r="AR13322" s="24"/>
      <c r="AU13322" s="24"/>
    </row>
    <row r="13323">
      <c r="J13323" s="18"/>
      <c r="N13323" s="24"/>
      <c r="Q13323" s="24"/>
      <c r="T13323" s="24"/>
      <c r="W13323" s="24"/>
      <c r="Z13323" s="24"/>
      <c r="AC13323" s="24"/>
      <c r="AI13323" s="24"/>
      <c r="AL13323" s="24"/>
      <c r="AO13323" s="24"/>
      <c r="AR13323" s="24"/>
      <c r="AU13323" s="24"/>
    </row>
    <row r="13324">
      <c r="J13324" s="18"/>
      <c r="N13324" s="24"/>
      <c r="Q13324" s="24"/>
      <c r="T13324" s="24"/>
      <c r="W13324" s="24"/>
      <c r="Z13324" s="24"/>
      <c r="AC13324" s="24"/>
      <c r="AI13324" s="24"/>
      <c r="AL13324" s="24"/>
      <c r="AO13324" s="24"/>
      <c r="AR13324" s="24"/>
      <c r="AU13324" s="24"/>
    </row>
    <row r="13325">
      <c r="J13325" s="18"/>
      <c r="N13325" s="24"/>
      <c r="Q13325" s="24"/>
      <c r="T13325" s="24"/>
      <c r="W13325" s="24"/>
      <c r="Z13325" s="24"/>
      <c r="AC13325" s="24"/>
      <c r="AI13325" s="24"/>
      <c r="AL13325" s="24"/>
      <c r="AO13325" s="24"/>
      <c r="AR13325" s="24"/>
      <c r="AU13325" s="24"/>
    </row>
    <row r="13326">
      <c r="J13326" s="18"/>
      <c r="N13326" s="24"/>
      <c r="Q13326" s="24"/>
      <c r="T13326" s="24"/>
      <c r="W13326" s="24"/>
      <c r="Z13326" s="24"/>
      <c r="AC13326" s="24"/>
      <c r="AI13326" s="24"/>
      <c r="AL13326" s="24"/>
      <c r="AO13326" s="24"/>
      <c r="AR13326" s="24"/>
      <c r="AU13326" s="24"/>
    </row>
    <row r="13327">
      <c r="J13327" s="18"/>
      <c r="N13327" s="24"/>
      <c r="Q13327" s="24"/>
      <c r="T13327" s="24"/>
      <c r="W13327" s="24"/>
      <c r="Z13327" s="24"/>
      <c r="AC13327" s="24"/>
      <c r="AI13327" s="24"/>
      <c r="AL13327" s="24"/>
      <c r="AO13327" s="24"/>
      <c r="AR13327" s="24"/>
      <c r="AU13327" s="24"/>
    </row>
    <row r="13328">
      <c r="J13328" s="18"/>
      <c r="N13328" s="24"/>
      <c r="Q13328" s="24"/>
      <c r="T13328" s="24"/>
      <c r="W13328" s="24"/>
      <c r="Z13328" s="24"/>
      <c r="AC13328" s="24"/>
      <c r="AI13328" s="24"/>
      <c r="AL13328" s="24"/>
      <c r="AO13328" s="24"/>
      <c r="AR13328" s="24"/>
      <c r="AU13328" s="24"/>
    </row>
    <row r="13329">
      <c r="J13329" s="18"/>
      <c r="N13329" s="24"/>
      <c r="Q13329" s="24"/>
      <c r="T13329" s="24"/>
      <c r="W13329" s="24"/>
      <c r="Z13329" s="24"/>
      <c r="AC13329" s="24"/>
      <c r="AI13329" s="24"/>
      <c r="AL13329" s="24"/>
      <c r="AO13329" s="24"/>
      <c r="AR13329" s="24"/>
      <c r="AU13329" s="24"/>
    </row>
    <row r="13330">
      <c r="J13330" s="18"/>
      <c r="N13330" s="24"/>
      <c r="Q13330" s="24"/>
      <c r="T13330" s="24"/>
      <c r="W13330" s="24"/>
      <c r="Z13330" s="24"/>
      <c r="AC13330" s="24"/>
      <c r="AI13330" s="24"/>
      <c r="AL13330" s="24"/>
      <c r="AO13330" s="24"/>
      <c r="AR13330" s="24"/>
      <c r="AU13330" s="24"/>
    </row>
    <row r="13331">
      <c r="J13331" s="18"/>
      <c r="N13331" s="24"/>
      <c r="Q13331" s="24"/>
      <c r="T13331" s="24"/>
      <c r="W13331" s="24"/>
      <c r="Z13331" s="24"/>
      <c r="AC13331" s="24"/>
      <c r="AI13331" s="24"/>
      <c r="AL13331" s="24"/>
      <c r="AO13331" s="24"/>
      <c r="AR13331" s="24"/>
      <c r="AU13331" s="24"/>
    </row>
    <row r="13332">
      <c r="J13332" s="18"/>
      <c r="N13332" s="24"/>
      <c r="Q13332" s="24"/>
      <c r="T13332" s="24"/>
      <c r="W13332" s="24"/>
      <c r="Z13332" s="24"/>
      <c r="AC13332" s="24"/>
      <c r="AI13332" s="24"/>
      <c r="AL13332" s="24"/>
      <c r="AO13332" s="24"/>
      <c r="AR13332" s="24"/>
      <c r="AU13332" s="24"/>
    </row>
    <row r="13333">
      <c r="J13333" s="18"/>
      <c r="N13333" s="24"/>
      <c r="Q13333" s="24"/>
      <c r="T13333" s="24"/>
      <c r="W13333" s="24"/>
      <c r="Z13333" s="24"/>
      <c r="AC13333" s="24"/>
      <c r="AI13333" s="24"/>
      <c r="AL13333" s="24"/>
      <c r="AO13333" s="24"/>
      <c r="AR13333" s="24"/>
      <c r="AU13333" s="24"/>
    </row>
    <row r="13334">
      <c r="J13334" s="18"/>
      <c r="N13334" s="24"/>
      <c r="Q13334" s="24"/>
      <c r="T13334" s="24"/>
      <c r="W13334" s="24"/>
      <c r="Z13334" s="24"/>
      <c r="AC13334" s="24"/>
      <c r="AI13334" s="24"/>
      <c r="AL13334" s="24"/>
      <c r="AO13334" s="24"/>
      <c r="AR13334" s="24"/>
      <c r="AU13334" s="24"/>
    </row>
    <row r="13335">
      <c r="J13335" s="18"/>
      <c r="N13335" s="24"/>
      <c r="Q13335" s="24"/>
      <c r="T13335" s="24"/>
      <c r="W13335" s="24"/>
      <c r="Z13335" s="24"/>
      <c r="AC13335" s="24"/>
      <c r="AI13335" s="24"/>
      <c r="AL13335" s="24"/>
      <c r="AO13335" s="24"/>
      <c r="AR13335" s="24"/>
      <c r="AU13335" s="24"/>
    </row>
    <row r="13336">
      <c r="J13336" s="18"/>
      <c r="N13336" s="24"/>
      <c r="Q13336" s="24"/>
      <c r="T13336" s="24"/>
      <c r="W13336" s="24"/>
      <c r="Z13336" s="24"/>
      <c r="AC13336" s="24"/>
      <c r="AI13336" s="24"/>
      <c r="AL13336" s="24"/>
      <c r="AO13336" s="24"/>
      <c r="AR13336" s="24"/>
      <c r="AU13336" s="24"/>
    </row>
    <row r="13337">
      <c r="J13337" s="18"/>
      <c r="N13337" s="24"/>
      <c r="Q13337" s="24"/>
      <c r="T13337" s="24"/>
      <c r="W13337" s="24"/>
      <c r="Z13337" s="24"/>
      <c r="AC13337" s="24"/>
      <c r="AI13337" s="24"/>
      <c r="AL13337" s="24"/>
      <c r="AO13337" s="24"/>
      <c r="AR13337" s="24"/>
      <c r="AU13337" s="24"/>
    </row>
    <row r="13338">
      <c r="J13338" s="18"/>
      <c r="N13338" s="24"/>
      <c r="Q13338" s="24"/>
      <c r="T13338" s="24"/>
      <c r="W13338" s="24"/>
      <c r="Z13338" s="24"/>
      <c r="AC13338" s="24"/>
      <c r="AI13338" s="24"/>
      <c r="AL13338" s="24"/>
      <c r="AO13338" s="24"/>
      <c r="AR13338" s="24"/>
      <c r="AU13338" s="24"/>
    </row>
    <row r="13339">
      <c r="J13339" s="18"/>
      <c r="N13339" s="24"/>
      <c r="Q13339" s="24"/>
      <c r="T13339" s="24"/>
      <c r="W13339" s="24"/>
      <c r="Z13339" s="24"/>
      <c r="AC13339" s="24"/>
      <c r="AI13339" s="24"/>
      <c r="AL13339" s="24"/>
      <c r="AO13339" s="24"/>
      <c r="AR13339" s="24"/>
      <c r="AU13339" s="24"/>
    </row>
    <row r="13340">
      <c r="J13340" s="18"/>
      <c r="N13340" s="24"/>
      <c r="Q13340" s="24"/>
      <c r="T13340" s="24"/>
      <c r="W13340" s="24"/>
      <c r="Z13340" s="24"/>
      <c r="AC13340" s="24"/>
      <c r="AI13340" s="24"/>
      <c r="AL13340" s="24"/>
      <c r="AO13340" s="24"/>
      <c r="AR13340" s="24"/>
      <c r="AU13340" s="24"/>
    </row>
    <row r="13341">
      <c r="J13341" s="18"/>
      <c r="N13341" s="24"/>
      <c r="Q13341" s="24"/>
      <c r="T13341" s="24"/>
      <c r="W13341" s="24"/>
      <c r="Z13341" s="24"/>
      <c r="AC13341" s="24"/>
      <c r="AI13341" s="24"/>
      <c r="AL13341" s="24"/>
      <c r="AO13341" s="24"/>
      <c r="AR13341" s="24"/>
      <c r="AU13341" s="24"/>
    </row>
    <row r="13342">
      <c r="J13342" s="18"/>
      <c r="N13342" s="24"/>
      <c r="Q13342" s="24"/>
      <c r="T13342" s="24"/>
      <c r="W13342" s="24"/>
      <c r="Z13342" s="24"/>
      <c r="AC13342" s="24"/>
      <c r="AI13342" s="24"/>
      <c r="AL13342" s="24"/>
      <c r="AO13342" s="24"/>
      <c r="AR13342" s="24"/>
      <c r="AU13342" s="24"/>
    </row>
    <row r="13343">
      <c r="J13343" s="18"/>
      <c r="N13343" s="24"/>
      <c r="Q13343" s="24"/>
      <c r="T13343" s="24"/>
      <c r="W13343" s="24"/>
      <c r="Z13343" s="24"/>
      <c r="AC13343" s="24"/>
      <c r="AI13343" s="24"/>
      <c r="AL13343" s="24"/>
      <c r="AO13343" s="24"/>
      <c r="AR13343" s="24"/>
      <c r="AU13343" s="24"/>
    </row>
    <row r="13344">
      <c r="J13344" s="18"/>
      <c r="N13344" s="24"/>
      <c r="Q13344" s="24"/>
      <c r="T13344" s="24"/>
      <c r="W13344" s="24"/>
      <c r="Z13344" s="24"/>
      <c r="AC13344" s="24"/>
      <c r="AI13344" s="24"/>
      <c r="AL13344" s="24"/>
      <c r="AO13344" s="24"/>
      <c r="AR13344" s="24"/>
      <c r="AU13344" s="24"/>
    </row>
    <row r="13345">
      <c r="J13345" s="18"/>
      <c r="N13345" s="24"/>
      <c r="Q13345" s="24"/>
      <c r="T13345" s="24"/>
      <c r="W13345" s="24"/>
      <c r="Z13345" s="24"/>
      <c r="AC13345" s="24"/>
      <c r="AI13345" s="24"/>
      <c r="AL13345" s="24"/>
      <c r="AO13345" s="24"/>
      <c r="AR13345" s="24"/>
      <c r="AU13345" s="24"/>
    </row>
    <row r="13346">
      <c r="J13346" s="18"/>
      <c r="N13346" s="24"/>
      <c r="Q13346" s="24"/>
      <c r="T13346" s="24"/>
      <c r="W13346" s="24"/>
      <c r="Z13346" s="24"/>
      <c r="AC13346" s="24"/>
      <c r="AI13346" s="24"/>
      <c r="AL13346" s="24"/>
      <c r="AO13346" s="24"/>
      <c r="AR13346" s="24"/>
      <c r="AU13346" s="24"/>
    </row>
    <row r="13347">
      <c r="J13347" s="18"/>
      <c r="N13347" s="24"/>
      <c r="Q13347" s="24"/>
      <c r="T13347" s="24"/>
      <c r="W13347" s="24"/>
      <c r="Z13347" s="24"/>
      <c r="AC13347" s="24"/>
      <c r="AI13347" s="24"/>
      <c r="AL13347" s="24"/>
      <c r="AO13347" s="24"/>
      <c r="AR13347" s="24"/>
      <c r="AU13347" s="24"/>
    </row>
    <row r="13348">
      <c r="J13348" s="18"/>
      <c r="N13348" s="24"/>
      <c r="Q13348" s="24"/>
      <c r="T13348" s="24"/>
      <c r="W13348" s="24"/>
      <c r="Z13348" s="24"/>
      <c r="AC13348" s="24"/>
      <c r="AI13348" s="24"/>
      <c r="AL13348" s="24"/>
      <c r="AO13348" s="24"/>
      <c r="AR13348" s="24"/>
      <c r="AU13348" s="24"/>
    </row>
    <row r="13349">
      <c r="J13349" s="18"/>
      <c r="N13349" s="24"/>
      <c r="Q13349" s="24"/>
      <c r="T13349" s="24"/>
      <c r="W13349" s="24"/>
      <c r="Z13349" s="24"/>
      <c r="AC13349" s="24"/>
      <c r="AI13349" s="24"/>
      <c r="AL13349" s="24"/>
      <c r="AO13349" s="24"/>
      <c r="AR13349" s="24"/>
      <c r="AU13349" s="24"/>
    </row>
    <row r="13350">
      <c r="J13350" s="18"/>
      <c r="N13350" s="24"/>
      <c r="Q13350" s="24"/>
      <c r="T13350" s="24"/>
      <c r="W13350" s="24"/>
      <c r="Z13350" s="24"/>
      <c r="AC13350" s="24"/>
      <c r="AI13350" s="24"/>
      <c r="AL13350" s="24"/>
      <c r="AO13350" s="24"/>
      <c r="AR13350" s="24"/>
      <c r="AU13350" s="24"/>
    </row>
    <row r="13351">
      <c r="J13351" s="18"/>
      <c r="N13351" s="24"/>
      <c r="Q13351" s="24"/>
      <c r="T13351" s="24"/>
      <c r="W13351" s="24"/>
      <c r="Z13351" s="24"/>
      <c r="AC13351" s="24"/>
      <c r="AI13351" s="24"/>
      <c r="AL13351" s="24"/>
      <c r="AO13351" s="24"/>
      <c r="AR13351" s="24"/>
      <c r="AU13351" s="24"/>
    </row>
    <row r="13352">
      <c r="J13352" s="18"/>
      <c r="N13352" s="24"/>
      <c r="Q13352" s="24"/>
      <c r="T13352" s="24"/>
      <c r="W13352" s="24"/>
      <c r="Z13352" s="24"/>
      <c r="AC13352" s="24"/>
      <c r="AI13352" s="24"/>
      <c r="AL13352" s="24"/>
      <c r="AO13352" s="24"/>
      <c r="AR13352" s="24"/>
      <c r="AU13352" s="24"/>
    </row>
    <row r="13353">
      <c r="J13353" s="18"/>
      <c r="N13353" s="24"/>
      <c r="Q13353" s="24"/>
      <c r="T13353" s="24"/>
      <c r="W13353" s="24"/>
      <c r="Z13353" s="24"/>
      <c r="AC13353" s="24"/>
      <c r="AI13353" s="24"/>
      <c r="AL13353" s="24"/>
      <c r="AO13353" s="24"/>
      <c r="AR13353" s="24"/>
      <c r="AU13353" s="24"/>
    </row>
    <row r="13354">
      <c r="J13354" s="18"/>
      <c r="N13354" s="24"/>
      <c r="Q13354" s="24"/>
      <c r="T13354" s="24"/>
      <c r="W13354" s="24"/>
      <c r="Z13354" s="24"/>
      <c r="AC13354" s="24"/>
      <c r="AI13354" s="24"/>
      <c r="AL13354" s="24"/>
      <c r="AO13354" s="24"/>
      <c r="AR13354" s="24"/>
      <c r="AU13354" s="24"/>
    </row>
    <row r="13355">
      <c r="J13355" s="18"/>
      <c r="N13355" s="24"/>
      <c r="Q13355" s="24"/>
      <c r="T13355" s="24"/>
      <c r="W13355" s="24"/>
      <c r="Z13355" s="24"/>
      <c r="AC13355" s="24"/>
      <c r="AI13355" s="24"/>
      <c r="AL13355" s="24"/>
      <c r="AO13355" s="24"/>
      <c r="AR13355" s="24"/>
      <c r="AU13355" s="24"/>
    </row>
    <row r="13356">
      <c r="J13356" s="18"/>
      <c r="N13356" s="24"/>
      <c r="Q13356" s="24"/>
      <c r="T13356" s="24"/>
      <c r="W13356" s="24"/>
      <c r="Z13356" s="24"/>
      <c r="AC13356" s="24"/>
      <c r="AI13356" s="24"/>
      <c r="AL13356" s="24"/>
      <c r="AO13356" s="24"/>
      <c r="AR13356" s="24"/>
      <c r="AU13356" s="24"/>
    </row>
    <row r="13357">
      <c r="J13357" s="18"/>
      <c r="N13357" s="24"/>
      <c r="Q13357" s="24"/>
      <c r="T13357" s="24"/>
      <c r="W13357" s="24"/>
      <c r="Z13357" s="24"/>
      <c r="AC13357" s="24"/>
      <c r="AI13357" s="24"/>
      <c r="AL13357" s="24"/>
      <c r="AO13357" s="24"/>
      <c r="AR13357" s="24"/>
      <c r="AU13357" s="24"/>
    </row>
    <row r="13358">
      <c r="J13358" s="18"/>
      <c r="N13358" s="24"/>
      <c r="Q13358" s="24"/>
      <c r="T13358" s="24"/>
      <c r="W13358" s="24"/>
      <c r="Z13358" s="24"/>
      <c r="AC13358" s="24"/>
      <c r="AI13358" s="24"/>
      <c r="AL13358" s="24"/>
      <c r="AO13358" s="24"/>
      <c r="AR13358" s="24"/>
      <c r="AU13358" s="24"/>
    </row>
    <row r="13359">
      <c r="J13359" s="18"/>
      <c r="N13359" s="24"/>
      <c r="Q13359" s="24"/>
      <c r="T13359" s="24"/>
      <c r="W13359" s="24"/>
      <c r="Z13359" s="24"/>
      <c r="AC13359" s="24"/>
      <c r="AI13359" s="24"/>
      <c r="AL13359" s="24"/>
      <c r="AO13359" s="24"/>
      <c r="AR13359" s="24"/>
      <c r="AU13359" s="24"/>
    </row>
    <row r="13360">
      <c r="J13360" s="18"/>
      <c r="N13360" s="24"/>
      <c r="Q13360" s="24"/>
      <c r="T13360" s="24"/>
      <c r="W13360" s="24"/>
      <c r="Z13360" s="24"/>
      <c r="AC13360" s="24"/>
      <c r="AI13360" s="24"/>
      <c r="AL13360" s="24"/>
      <c r="AO13360" s="24"/>
      <c r="AR13360" s="24"/>
      <c r="AU13360" s="24"/>
    </row>
    <row r="13361">
      <c r="J13361" s="18"/>
      <c r="N13361" s="24"/>
      <c r="Q13361" s="24"/>
      <c r="T13361" s="24"/>
      <c r="W13361" s="24"/>
      <c r="Z13361" s="24"/>
      <c r="AC13361" s="24"/>
      <c r="AI13361" s="24"/>
      <c r="AL13361" s="24"/>
      <c r="AO13361" s="24"/>
      <c r="AR13361" s="24"/>
      <c r="AU13361" s="24"/>
    </row>
    <row r="13362">
      <c r="J13362" s="18"/>
      <c r="N13362" s="24"/>
      <c r="Q13362" s="24"/>
      <c r="T13362" s="24"/>
      <c r="W13362" s="24"/>
      <c r="Z13362" s="24"/>
      <c r="AC13362" s="24"/>
      <c r="AI13362" s="24"/>
      <c r="AL13362" s="24"/>
      <c r="AO13362" s="24"/>
      <c r="AR13362" s="24"/>
      <c r="AU13362" s="24"/>
    </row>
    <row r="13363">
      <c r="J13363" s="18"/>
      <c r="N13363" s="24"/>
      <c r="Q13363" s="24"/>
      <c r="T13363" s="24"/>
      <c r="W13363" s="24"/>
      <c r="Z13363" s="24"/>
      <c r="AC13363" s="24"/>
      <c r="AI13363" s="24"/>
      <c r="AL13363" s="24"/>
      <c r="AO13363" s="24"/>
      <c r="AR13363" s="24"/>
      <c r="AU13363" s="24"/>
    </row>
    <row r="13364">
      <c r="J13364" s="18"/>
      <c r="N13364" s="24"/>
      <c r="Q13364" s="24"/>
      <c r="T13364" s="24"/>
      <c r="W13364" s="24"/>
      <c r="Z13364" s="24"/>
      <c r="AC13364" s="24"/>
      <c r="AI13364" s="24"/>
      <c r="AL13364" s="24"/>
      <c r="AO13364" s="24"/>
      <c r="AR13364" s="24"/>
      <c r="AU13364" s="24"/>
    </row>
    <row r="13365">
      <c r="J13365" s="18"/>
      <c r="N13365" s="24"/>
      <c r="Q13365" s="24"/>
      <c r="T13365" s="24"/>
      <c r="W13365" s="24"/>
      <c r="Z13365" s="24"/>
      <c r="AC13365" s="24"/>
      <c r="AI13365" s="24"/>
      <c r="AL13365" s="24"/>
      <c r="AO13365" s="24"/>
      <c r="AR13365" s="24"/>
      <c r="AU13365" s="24"/>
    </row>
    <row r="13366">
      <c r="J13366" s="18"/>
      <c r="N13366" s="24"/>
      <c r="Q13366" s="24"/>
      <c r="T13366" s="24"/>
      <c r="W13366" s="24"/>
      <c r="Z13366" s="24"/>
      <c r="AC13366" s="24"/>
      <c r="AI13366" s="24"/>
      <c r="AL13366" s="24"/>
      <c r="AO13366" s="24"/>
      <c r="AR13366" s="24"/>
      <c r="AU13366" s="24"/>
    </row>
    <row r="13367">
      <c r="J13367" s="18"/>
      <c r="N13367" s="24"/>
      <c r="Q13367" s="24"/>
      <c r="T13367" s="24"/>
      <c r="W13367" s="24"/>
      <c r="Z13367" s="24"/>
      <c r="AC13367" s="24"/>
      <c r="AI13367" s="24"/>
      <c r="AL13367" s="24"/>
      <c r="AO13367" s="24"/>
      <c r="AR13367" s="24"/>
      <c r="AU13367" s="24"/>
    </row>
    <row r="13368">
      <c r="J13368" s="18"/>
      <c r="N13368" s="24"/>
      <c r="Q13368" s="24"/>
      <c r="T13368" s="24"/>
      <c r="W13368" s="24"/>
      <c r="Z13368" s="24"/>
      <c r="AC13368" s="24"/>
      <c r="AI13368" s="24"/>
      <c r="AL13368" s="24"/>
      <c r="AO13368" s="24"/>
      <c r="AR13368" s="24"/>
      <c r="AU13368" s="24"/>
    </row>
    <row r="13369">
      <c r="J13369" s="18"/>
      <c r="N13369" s="24"/>
      <c r="Q13369" s="24"/>
      <c r="T13369" s="24"/>
      <c r="W13369" s="24"/>
      <c r="Z13369" s="24"/>
      <c r="AC13369" s="24"/>
      <c r="AI13369" s="24"/>
      <c r="AL13369" s="24"/>
      <c r="AO13369" s="24"/>
      <c r="AR13369" s="24"/>
      <c r="AU13369" s="24"/>
    </row>
    <row r="13370">
      <c r="J13370" s="18"/>
      <c r="N13370" s="24"/>
      <c r="Q13370" s="24"/>
      <c r="T13370" s="24"/>
      <c r="W13370" s="24"/>
      <c r="Z13370" s="24"/>
      <c r="AC13370" s="24"/>
      <c r="AI13370" s="24"/>
      <c r="AL13370" s="24"/>
      <c r="AO13370" s="24"/>
      <c r="AR13370" s="24"/>
      <c r="AU13370" s="24"/>
    </row>
    <row r="13371">
      <c r="J13371" s="18"/>
      <c r="N13371" s="24"/>
      <c r="Q13371" s="24"/>
      <c r="T13371" s="24"/>
      <c r="W13371" s="24"/>
      <c r="Z13371" s="24"/>
      <c r="AC13371" s="24"/>
      <c r="AI13371" s="24"/>
      <c r="AL13371" s="24"/>
      <c r="AO13371" s="24"/>
      <c r="AR13371" s="24"/>
      <c r="AU13371" s="24"/>
    </row>
    <row r="13372">
      <c r="J13372" s="18"/>
      <c r="N13372" s="24"/>
      <c r="Q13372" s="24"/>
      <c r="T13372" s="24"/>
      <c r="W13372" s="24"/>
      <c r="Z13372" s="24"/>
      <c r="AC13372" s="24"/>
      <c r="AI13372" s="24"/>
      <c r="AL13372" s="24"/>
      <c r="AO13372" s="24"/>
      <c r="AR13372" s="24"/>
      <c r="AU13372" s="24"/>
    </row>
    <row r="13373">
      <c r="J13373" s="18"/>
      <c r="N13373" s="24"/>
      <c r="Q13373" s="24"/>
      <c r="T13373" s="24"/>
      <c r="W13373" s="24"/>
      <c r="Z13373" s="24"/>
      <c r="AC13373" s="24"/>
      <c r="AI13373" s="24"/>
      <c r="AL13373" s="24"/>
      <c r="AO13373" s="24"/>
      <c r="AR13373" s="24"/>
      <c r="AU13373" s="24"/>
    </row>
    <row r="13374">
      <c r="J13374" s="18"/>
      <c r="N13374" s="24"/>
      <c r="Q13374" s="24"/>
      <c r="T13374" s="24"/>
      <c r="W13374" s="24"/>
      <c r="Z13374" s="24"/>
      <c r="AC13374" s="24"/>
      <c r="AI13374" s="24"/>
      <c r="AL13374" s="24"/>
      <c r="AO13374" s="24"/>
      <c r="AR13374" s="24"/>
      <c r="AU13374" s="24"/>
    </row>
    <row r="13375">
      <c r="J13375" s="18"/>
      <c r="N13375" s="24"/>
      <c r="Q13375" s="24"/>
      <c r="T13375" s="24"/>
      <c r="W13375" s="24"/>
      <c r="Z13375" s="24"/>
      <c r="AC13375" s="24"/>
      <c r="AI13375" s="24"/>
      <c r="AL13375" s="24"/>
      <c r="AO13375" s="24"/>
      <c r="AR13375" s="24"/>
      <c r="AU13375" s="24"/>
    </row>
    <row r="13376">
      <c r="J13376" s="18"/>
      <c r="N13376" s="24"/>
      <c r="Q13376" s="24"/>
      <c r="T13376" s="24"/>
      <c r="W13376" s="24"/>
      <c r="Z13376" s="24"/>
      <c r="AC13376" s="24"/>
      <c r="AI13376" s="24"/>
      <c r="AL13376" s="24"/>
      <c r="AO13376" s="24"/>
      <c r="AR13376" s="24"/>
      <c r="AU13376" s="24"/>
    </row>
    <row r="13377">
      <c r="J13377" s="18"/>
      <c r="N13377" s="24"/>
      <c r="Q13377" s="24"/>
      <c r="T13377" s="24"/>
      <c r="W13377" s="24"/>
      <c r="Z13377" s="24"/>
      <c r="AC13377" s="24"/>
      <c r="AI13377" s="24"/>
      <c r="AL13377" s="24"/>
      <c r="AO13377" s="24"/>
      <c r="AR13377" s="24"/>
      <c r="AU13377" s="24"/>
    </row>
    <row r="13378">
      <c r="J13378" s="18"/>
      <c r="N13378" s="24"/>
      <c r="Q13378" s="24"/>
      <c r="T13378" s="24"/>
      <c r="W13378" s="24"/>
      <c r="Z13378" s="24"/>
      <c r="AC13378" s="24"/>
      <c r="AI13378" s="24"/>
      <c r="AL13378" s="24"/>
      <c r="AO13378" s="24"/>
      <c r="AR13378" s="24"/>
      <c r="AU13378" s="24"/>
    </row>
    <row r="13379">
      <c r="J13379" s="18"/>
      <c r="N13379" s="24"/>
      <c r="Q13379" s="24"/>
      <c r="T13379" s="24"/>
      <c r="W13379" s="24"/>
      <c r="Z13379" s="24"/>
      <c r="AC13379" s="24"/>
      <c r="AI13379" s="24"/>
      <c r="AL13379" s="24"/>
      <c r="AO13379" s="24"/>
      <c r="AR13379" s="24"/>
      <c r="AU13379" s="24"/>
    </row>
    <row r="13380">
      <c r="J13380" s="18"/>
      <c r="N13380" s="24"/>
      <c r="Q13380" s="24"/>
      <c r="T13380" s="24"/>
      <c r="W13380" s="24"/>
      <c r="Z13380" s="24"/>
      <c r="AC13380" s="24"/>
      <c r="AI13380" s="24"/>
      <c r="AL13380" s="24"/>
      <c r="AO13380" s="24"/>
      <c r="AR13380" s="24"/>
      <c r="AU13380" s="24"/>
    </row>
    <row r="13381">
      <c r="J13381" s="18"/>
      <c r="N13381" s="24"/>
      <c r="Q13381" s="24"/>
      <c r="T13381" s="24"/>
      <c r="W13381" s="24"/>
      <c r="Z13381" s="24"/>
      <c r="AC13381" s="24"/>
      <c r="AI13381" s="24"/>
      <c r="AL13381" s="24"/>
      <c r="AO13381" s="24"/>
      <c r="AR13381" s="24"/>
      <c r="AU13381" s="24"/>
    </row>
    <row r="13382">
      <c r="J13382" s="18"/>
      <c r="N13382" s="24"/>
      <c r="Q13382" s="24"/>
      <c r="T13382" s="24"/>
      <c r="W13382" s="24"/>
      <c r="Z13382" s="24"/>
      <c r="AC13382" s="24"/>
      <c r="AI13382" s="24"/>
      <c r="AL13382" s="24"/>
      <c r="AO13382" s="24"/>
      <c r="AR13382" s="24"/>
      <c r="AU13382" s="24"/>
    </row>
    <row r="13383">
      <c r="J13383" s="18"/>
      <c r="N13383" s="24"/>
      <c r="Q13383" s="24"/>
      <c r="T13383" s="24"/>
      <c r="W13383" s="24"/>
      <c r="Z13383" s="24"/>
      <c r="AC13383" s="24"/>
      <c r="AI13383" s="24"/>
      <c r="AL13383" s="24"/>
      <c r="AO13383" s="24"/>
      <c r="AR13383" s="24"/>
      <c r="AU13383" s="24"/>
    </row>
    <row r="13384">
      <c r="J13384" s="18"/>
      <c r="N13384" s="24"/>
      <c r="Q13384" s="24"/>
      <c r="T13384" s="24"/>
      <c r="W13384" s="24"/>
      <c r="Z13384" s="24"/>
      <c r="AC13384" s="24"/>
      <c r="AI13384" s="24"/>
      <c r="AL13384" s="24"/>
      <c r="AO13384" s="24"/>
      <c r="AR13384" s="24"/>
      <c r="AU13384" s="24"/>
    </row>
    <row r="13385">
      <c r="J13385" s="18"/>
      <c r="N13385" s="24"/>
      <c r="Q13385" s="24"/>
      <c r="T13385" s="24"/>
      <c r="W13385" s="24"/>
      <c r="Z13385" s="24"/>
      <c r="AC13385" s="24"/>
      <c r="AI13385" s="24"/>
      <c r="AL13385" s="24"/>
      <c r="AO13385" s="24"/>
      <c r="AR13385" s="24"/>
      <c r="AU13385" s="24"/>
    </row>
    <row r="13386">
      <c r="J13386" s="18"/>
      <c r="N13386" s="24"/>
      <c r="Q13386" s="24"/>
      <c r="T13386" s="24"/>
      <c r="W13386" s="24"/>
      <c r="Z13386" s="24"/>
      <c r="AC13386" s="24"/>
      <c r="AI13386" s="24"/>
      <c r="AL13386" s="24"/>
      <c r="AO13386" s="24"/>
      <c r="AR13386" s="24"/>
      <c r="AU13386" s="24"/>
    </row>
    <row r="13387">
      <c r="J13387" s="18"/>
      <c r="N13387" s="24"/>
      <c r="Q13387" s="24"/>
      <c r="T13387" s="24"/>
      <c r="W13387" s="24"/>
      <c r="Z13387" s="24"/>
      <c r="AC13387" s="24"/>
      <c r="AI13387" s="24"/>
      <c r="AL13387" s="24"/>
      <c r="AO13387" s="24"/>
      <c r="AR13387" s="24"/>
      <c r="AU13387" s="24"/>
    </row>
    <row r="13388">
      <c r="J13388" s="18"/>
      <c r="N13388" s="24"/>
      <c r="Q13388" s="24"/>
      <c r="T13388" s="24"/>
      <c r="W13388" s="24"/>
      <c r="Z13388" s="24"/>
      <c r="AC13388" s="24"/>
      <c r="AI13388" s="24"/>
      <c r="AL13388" s="24"/>
      <c r="AO13388" s="24"/>
      <c r="AR13388" s="24"/>
      <c r="AU13388" s="24"/>
    </row>
    <row r="13389">
      <c r="J13389" s="18"/>
      <c r="N13389" s="24"/>
      <c r="Q13389" s="24"/>
      <c r="T13389" s="24"/>
      <c r="W13389" s="24"/>
      <c r="Z13389" s="24"/>
      <c r="AC13389" s="24"/>
      <c r="AI13389" s="24"/>
      <c r="AL13389" s="24"/>
      <c r="AO13389" s="24"/>
      <c r="AR13389" s="24"/>
      <c r="AU13389" s="24"/>
    </row>
    <row r="13390">
      <c r="J13390" s="18"/>
      <c r="N13390" s="24"/>
      <c r="Q13390" s="24"/>
      <c r="T13390" s="24"/>
      <c r="W13390" s="24"/>
      <c r="Z13390" s="24"/>
      <c r="AC13390" s="24"/>
      <c r="AI13390" s="24"/>
      <c r="AL13390" s="24"/>
      <c r="AO13390" s="24"/>
      <c r="AR13390" s="24"/>
      <c r="AU13390" s="24"/>
    </row>
    <row r="13391">
      <c r="J13391" s="18"/>
      <c r="N13391" s="24"/>
      <c r="Q13391" s="24"/>
      <c r="T13391" s="24"/>
      <c r="W13391" s="24"/>
      <c r="Z13391" s="24"/>
      <c r="AC13391" s="24"/>
      <c r="AI13391" s="24"/>
      <c r="AL13391" s="24"/>
      <c r="AO13391" s="24"/>
      <c r="AR13391" s="24"/>
      <c r="AU13391" s="24"/>
    </row>
    <row r="13392">
      <c r="J13392" s="18"/>
      <c r="N13392" s="24"/>
      <c r="Q13392" s="24"/>
      <c r="T13392" s="24"/>
      <c r="W13392" s="24"/>
      <c r="Z13392" s="24"/>
      <c r="AC13392" s="24"/>
      <c r="AI13392" s="24"/>
      <c r="AL13392" s="24"/>
      <c r="AO13392" s="24"/>
      <c r="AR13392" s="24"/>
      <c r="AU13392" s="24"/>
    </row>
    <row r="13393">
      <c r="J13393" s="18"/>
      <c r="N13393" s="24"/>
      <c r="Q13393" s="24"/>
      <c r="T13393" s="24"/>
      <c r="W13393" s="24"/>
      <c r="Z13393" s="24"/>
      <c r="AC13393" s="24"/>
      <c r="AI13393" s="24"/>
      <c r="AL13393" s="24"/>
      <c r="AO13393" s="24"/>
      <c r="AR13393" s="24"/>
      <c r="AU13393" s="24"/>
    </row>
    <row r="13394">
      <c r="J13394" s="18"/>
      <c r="N13394" s="24"/>
      <c r="Q13394" s="24"/>
      <c r="T13394" s="24"/>
      <c r="W13394" s="24"/>
      <c r="Z13394" s="24"/>
      <c r="AC13394" s="24"/>
      <c r="AI13394" s="24"/>
      <c r="AL13394" s="24"/>
      <c r="AO13394" s="24"/>
      <c r="AR13394" s="24"/>
      <c r="AU13394" s="24"/>
    </row>
    <row r="13395">
      <c r="J13395" s="18"/>
      <c r="N13395" s="24"/>
      <c r="Q13395" s="24"/>
      <c r="T13395" s="24"/>
      <c r="W13395" s="24"/>
      <c r="Z13395" s="24"/>
      <c r="AC13395" s="24"/>
      <c r="AI13395" s="24"/>
      <c r="AL13395" s="24"/>
      <c r="AO13395" s="24"/>
      <c r="AR13395" s="24"/>
      <c r="AU13395" s="24"/>
    </row>
    <row r="13396">
      <c r="J13396" s="18"/>
      <c r="N13396" s="24"/>
      <c r="Q13396" s="24"/>
      <c r="T13396" s="24"/>
      <c r="W13396" s="24"/>
      <c r="Z13396" s="24"/>
      <c r="AC13396" s="24"/>
      <c r="AI13396" s="24"/>
      <c r="AL13396" s="24"/>
      <c r="AO13396" s="24"/>
      <c r="AR13396" s="24"/>
      <c r="AU13396" s="24"/>
    </row>
    <row r="13397">
      <c r="J13397" s="18"/>
      <c r="N13397" s="24"/>
      <c r="Q13397" s="24"/>
      <c r="T13397" s="24"/>
      <c r="W13397" s="24"/>
      <c r="Z13397" s="24"/>
      <c r="AC13397" s="24"/>
      <c r="AI13397" s="24"/>
      <c r="AL13397" s="24"/>
      <c r="AO13397" s="24"/>
      <c r="AR13397" s="24"/>
      <c r="AU13397" s="24"/>
    </row>
    <row r="13398">
      <c r="J13398" s="18"/>
      <c r="N13398" s="24"/>
      <c r="Q13398" s="24"/>
      <c r="T13398" s="24"/>
      <c r="W13398" s="24"/>
      <c r="Z13398" s="24"/>
      <c r="AC13398" s="24"/>
      <c r="AI13398" s="24"/>
      <c r="AL13398" s="24"/>
      <c r="AO13398" s="24"/>
      <c r="AR13398" s="24"/>
      <c r="AU13398" s="24"/>
    </row>
    <row r="13399">
      <c r="J13399" s="18"/>
      <c r="N13399" s="24"/>
      <c r="Q13399" s="24"/>
      <c r="T13399" s="24"/>
      <c r="W13399" s="24"/>
      <c r="Z13399" s="24"/>
      <c r="AC13399" s="24"/>
      <c r="AI13399" s="24"/>
      <c r="AL13399" s="24"/>
      <c r="AO13399" s="24"/>
      <c r="AR13399" s="24"/>
      <c r="AU13399" s="24"/>
    </row>
    <row r="13400">
      <c r="J13400" s="18"/>
      <c r="N13400" s="24"/>
      <c r="Q13400" s="24"/>
      <c r="T13400" s="24"/>
      <c r="W13400" s="24"/>
      <c r="Z13400" s="24"/>
      <c r="AC13400" s="24"/>
      <c r="AI13400" s="24"/>
      <c r="AL13400" s="24"/>
      <c r="AO13400" s="24"/>
      <c r="AR13400" s="24"/>
      <c r="AU13400" s="24"/>
    </row>
    <row r="13401">
      <c r="J13401" s="18"/>
      <c r="N13401" s="24"/>
      <c r="Q13401" s="24"/>
      <c r="T13401" s="24"/>
      <c r="W13401" s="24"/>
      <c r="Z13401" s="24"/>
      <c r="AC13401" s="24"/>
      <c r="AI13401" s="24"/>
      <c r="AL13401" s="24"/>
      <c r="AO13401" s="24"/>
      <c r="AR13401" s="24"/>
      <c r="AU13401" s="24"/>
    </row>
    <row r="13402">
      <c r="J13402" s="18"/>
      <c r="N13402" s="24"/>
      <c r="Q13402" s="24"/>
      <c r="T13402" s="24"/>
      <c r="W13402" s="24"/>
      <c r="Z13402" s="24"/>
      <c r="AC13402" s="24"/>
      <c r="AI13402" s="24"/>
      <c r="AL13402" s="24"/>
      <c r="AO13402" s="24"/>
      <c r="AR13402" s="24"/>
      <c r="AU13402" s="24"/>
    </row>
    <row r="13403">
      <c r="J13403" s="18"/>
      <c r="N13403" s="24"/>
      <c r="Q13403" s="24"/>
      <c r="T13403" s="24"/>
      <c r="W13403" s="24"/>
      <c r="Z13403" s="24"/>
      <c r="AC13403" s="24"/>
      <c r="AI13403" s="24"/>
      <c r="AL13403" s="24"/>
      <c r="AO13403" s="24"/>
      <c r="AR13403" s="24"/>
      <c r="AU13403" s="24"/>
    </row>
    <row r="13404">
      <c r="J13404" s="18"/>
      <c r="N13404" s="24"/>
      <c r="Q13404" s="24"/>
      <c r="T13404" s="24"/>
      <c r="W13404" s="24"/>
      <c r="Z13404" s="24"/>
      <c r="AC13404" s="24"/>
      <c r="AI13404" s="24"/>
      <c r="AL13404" s="24"/>
      <c r="AO13404" s="24"/>
      <c r="AR13404" s="24"/>
      <c r="AU13404" s="24"/>
    </row>
    <row r="13405">
      <c r="J13405" s="18"/>
      <c r="N13405" s="24"/>
      <c r="Q13405" s="24"/>
      <c r="T13405" s="24"/>
      <c r="W13405" s="24"/>
      <c r="Z13405" s="24"/>
      <c r="AC13405" s="24"/>
      <c r="AI13405" s="24"/>
      <c r="AL13405" s="24"/>
      <c r="AO13405" s="24"/>
      <c r="AR13405" s="24"/>
      <c r="AU13405" s="24"/>
    </row>
    <row r="13406">
      <c r="J13406" s="18"/>
      <c r="N13406" s="24"/>
      <c r="Q13406" s="24"/>
      <c r="T13406" s="24"/>
      <c r="W13406" s="24"/>
      <c r="Z13406" s="24"/>
      <c r="AC13406" s="24"/>
      <c r="AI13406" s="24"/>
      <c r="AL13406" s="24"/>
      <c r="AO13406" s="24"/>
      <c r="AR13406" s="24"/>
      <c r="AU13406" s="24"/>
    </row>
    <row r="13407">
      <c r="J13407" s="18"/>
      <c r="N13407" s="24"/>
      <c r="Q13407" s="24"/>
      <c r="T13407" s="24"/>
      <c r="W13407" s="24"/>
      <c r="Z13407" s="24"/>
      <c r="AC13407" s="24"/>
      <c r="AI13407" s="24"/>
      <c r="AL13407" s="24"/>
      <c r="AO13407" s="24"/>
      <c r="AR13407" s="24"/>
      <c r="AU13407" s="24"/>
    </row>
    <row r="13408">
      <c r="J13408" s="18"/>
      <c r="N13408" s="24"/>
      <c r="Q13408" s="24"/>
      <c r="T13408" s="24"/>
      <c r="W13408" s="24"/>
      <c r="Z13408" s="24"/>
      <c r="AC13408" s="24"/>
      <c r="AI13408" s="24"/>
      <c r="AL13408" s="24"/>
      <c r="AO13408" s="24"/>
      <c r="AR13408" s="24"/>
      <c r="AU13408" s="24"/>
    </row>
    <row r="13409">
      <c r="J13409" s="18"/>
      <c r="N13409" s="24"/>
      <c r="Q13409" s="24"/>
      <c r="T13409" s="24"/>
      <c r="W13409" s="24"/>
      <c r="Z13409" s="24"/>
      <c r="AC13409" s="24"/>
      <c r="AI13409" s="24"/>
      <c r="AL13409" s="24"/>
      <c r="AO13409" s="24"/>
      <c r="AR13409" s="24"/>
      <c r="AU13409" s="24"/>
    </row>
    <row r="13410">
      <c r="J13410" s="18"/>
      <c r="N13410" s="24"/>
      <c r="Q13410" s="24"/>
      <c r="T13410" s="24"/>
      <c r="W13410" s="24"/>
      <c r="Z13410" s="24"/>
      <c r="AC13410" s="24"/>
      <c r="AI13410" s="24"/>
      <c r="AL13410" s="24"/>
      <c r="AO13410" s="24"/>
      <c r="AR13410" s="24"/>
      <c r="AU13410" s="24"/>
    </row>
    <row r="13411">
      <c r="J13411" s="18"/>
      <c r="N13411" s="24"/>
      <c r="Q13411" s="24"/>
      <c r="T13411" s="24"/>
      <c r="W13411" s="24"/>
      <c r="Z13411" s="24"/>
      <c r="AC13411" s="24"/>
      <c r="AI13411" s="24"/>
      <c r="AL13411" s="24"/>
      <c r="AO13411" s="24"/>
      <c r="AR13411" s="24"/>
      <c r="AU13411" s="24"/>
    </row>
    <row r="13412">
      <c r="J13412" s="18"/>
      <c r="N13412" s="24"/>
      <c r="Q13412" s="24"/>
      <c r="T13412" s="24"/>
      <c r="W13412" s="24"/>
      <c r="Z13412" s="24"/>
      <c r="AC13412" s="24"/>
      <c r="AI13412" s="24"/>
      <c r="AL13412" s="24"/>
      <c r="AO13412" s="24"/>
      <c r="AR13412" s="24"/>
      <c r="AU13412" s="24"/>
    </row>
    <row r="13413">
      <c r="J13413" s="18"/>
      <c r="N13413" s="24"/>
      <c r="Q13413" s="24"/>
      <c r="T13413" s="24"/>
      <c r="W13413" s="24"/>
      <c r="Z13413" s="24"/>
      <c r="AC13413" s="24"/>
      <c r="AI13413" s="24"/>
      <c r="AL13413" s="24"/>
      <c r="AO13413" s="24"/>
      <c r="AR13413" s="24"/>
      <c r="AU13413" s="24"/>
    </row>
    <row r="13414">
      <c r="J13414" s="18"/>
      <c r="N13414" s="24"/>
      <c r="Q13414" s="24"/>
      <c r="T13414" s="24"/>
      <c r="W13414" s="24"/>
      <c r="Z13414" s="24"/>
      <c r="AC13414" s="24"/>
      <c r="AI13414" s="24"/>
      <c r="AL13414" s="24"/>
      <c r="AO13414" s="24"/>
      <c r="AR13414" s="24"/>
      <c r="AU13414" s="24"/>
    </row>
    <row r="13415">
      <c r="J13415" s="18"/>
      <c r="N13415" s="24"/>
      <c r="Q13415" s="24"/>
      <c r="T13415" s="24"/>
      <c r="W13415" s="24"/>
      <c r="Z13415" s="24"/>
      <c r="AC13415" s="24"/>
      <c r="AI13415" s="24"/>
      <c r="AL13415" s="24"/>
      <c r="AO13415" s="24"/>
      <c r="AR13415" s="24"/>
      <c r="AU13415" s="24"/>
    </row>
    <row r="13416">
      <c r="J13416" s="18"/>
      <c r="N13416" s="24"/>
      <c r="Q13416" s="24"/>
      <c r="T13416" s="24"/>
      <c r="W13416" s="24"/>
      <c r="Z13416" s="24"/>
      <c r="AC13416" s="24"/>
      <c r="AI13416" s="24"/>
      <c r="AL13416" s="24"/>
      <c r="AO13416" s="24"/>
      <c r="AR13416" s="24"/>
      <c r="AU13416" s="24"/>
    </row>
    <row r="13417">
      <c r="J13417" s="18"/>
      <c r="N13417" s="24"/>
      <c r="Q13417" s="24"/>
      <c r="T13417" s="24"/>
      <c r="W13417" s="24"/>
      <c r="Z13417" s="24"/>
      <c r="AC13417" s="24"/>
      <c r="AI13417" s="24"/>
      <c r="AL13417" s="24"/>
      <c r="AO13417" s="24"/>
      <c r="AR13417" s="24"/>
      <c r="AU13417" s="24"/>
    </row>
    <row r="13418">
      <c r="J13418" s="18"/>
      <c r="N13418" s="24"/>
      <c r="Q13418" s="24"/>
      <c r="T13418" s="24"/>
      <c r="W13418" s="24"/>
      <c r="Z13418" s="24"/>
      <c r="AC13418" s="24"/>
      <c r="AI13418" s="24"/>
      <c r="AL13418" s="24"/>
      <c r="AO13418" s="24"/>
      <c r="AR13418" s="24"/>
      <c r="AU13418" s="24"/>
    </row>
    <row r="13419">
      <c r="J13419" s="18"/>
      <c r="N13419" s="24"/>
      <c r="Q13419" s="24"/>
      <c r="T13419" s="24"/>
      <c r="W13419" s="24"/>
      <c r="Z13419" s="24"/>
      <c r="AC13419" s="24"/>
      <c r="AI13419" s="24"/>
      <c r="AL13419" s="24"/>
      <c r="AO13419" s="24"/>
      <c r="AR13419" s="24"/>
      <c r="AU13419" s="24"/>
    </row>
    <row r="13420">
      <c r="J13420" s="18"/>
      <c r="N13420" s="24"/>
      <c r="Q13420" s="24"/>
      <c r="T13420" s="24"/>
      <c r="W13420" s="24"/>
      <c r="Z13420" s="24"/>
      <c r="AC13420" s="24"/>
      <c r="AI13420" s="24"/>
      <c r="AL13420" s="24"/>
      <c r="AO13420" s="24"/>
      <c r="AR13420" s="24"/>
      <c r="AU13420" s="24"/>
    </row>
    <row r="13421">
      <c r="J13421" s="18"/>
      <c r="N13421" s="24"/>
      <c r="Q13421" s="24"/>
      <c r="T13421" s="24"/>
      <c r="W13421" s="24"/>
      <c r="Z13421" s="24"/>
      <c r="AC13421" s="24"/>
      <c r="AI13421" s="24"/>
      <c r="AL13421" s="24"/>
      <c r="AO13421" s="24"/>
      <c r="AR13421" s="24"/>
      <c r="AU13421" s="24"/>
    </row>
    <row r="13422">
      <c r="J13422" s="18"/>
      <c r="N13422" s="24"/>
      <c r="Q13422" s="24"/>
      <c r="T13422" s="24"/>
      <c r="W13422" s="24"/>
      <c r="Z13422" s="24"/>
      <c r="AC13422" s="24"/>
      <c r="AI13422" s="24"/>
      <c r="AL13422" s="24"/>
      <c r="AO13422" s="24"/>
      <c r="AR13422" s="24"/>
      <c r="AU13422" s="24"/>
    </row>
    <row r="13423">
      <c r="J13423" s="18"/>
      <c r="N13423" s="24"/>
      <c r="Q13423" s="24"/>
      <c r="T13423" s="24"/>
      <c r="W13423" s="24"/>
      <c r="Z13423" s="24"/>
      <c r="AC13423" s="24"/>
      <c r="AI13423" s="24"/>
      <c r="AL13423" s="24"/>
      <c r="AO13423" s="24"/>
      <c r="AR13423" s="24"/>
      <c r="AU13423" s="24"/>
    </row>
    <row r="13424">
      <c r="J13424" s="18"/>
      <c r="N13424" s="24"/>
      <c r="Q13424" s="24"/>
      <c r="T13424" s="24"/>
      <c r="W13424" s="24"/>
      <c r="Z13424" s="24"/>
      <c r="AC13424" s="24"/>
      <c r="AI13424" s="24"/>
      <c r="AL13424" s="24"/>
      <c r="AO13424" s="24"/>
      <c r="AR13424" s="24"/>
      <c r="AU13424" s="24"/>
    </row>
    <row r="13425">
      <c r="J13425" s="18"/>
      <c r="N13425" s="24"/>
      <c r="Q13425" s="24"/>
      <c r="T13425" s="24"/>
      <c r="W13425" s="24"/>
      <c r="Z13425" s="24"/>
      <c r="AC13425" s="24"/>
      <c r="AI13425" s="24"/>
      <c r="AL13425" s="24"/>
      <c r="AO13425" s="24"/>
      <c r="AR13425" s="24"/>
      <c r="AU13425" s="24"/>
    </row>
    <row r="13426">
      <c r="J13426" s="18"/>
      <c r="N13426" s="24"/>
      <c r="Q13426" s="24"/>
      <c r="T13426" s="24"/>
      <c r="W13426" s="24"/>
      <c r="Z13426" s="24"/>
      <c r="AC13426" s="24"/>
      <c r="AI13426" s="24"/>
      <c r="AL13426" s="24"/>
      <c r="AO13426" s="24"/>
      <c r="AR13426" s="24"/>
      <c r="AU13426" s="24"/>
    </row>
    <row r="13427">
      <c r="J13427" s="18"/>
      <c r="N13427" s="24"/>
      <c r="Q13427" s="24"/>
      <c r="T13427" s="24"/>
      <c r="W13427" s="24"/>
      <c r="Z13427" s="24"/>
      <c r="AC13427" s="24"/>
      <c r="AI13427" s="24"/>
      <c r="AL13427" s="24"/>
      <c r="AO13427" s="24"/>
      <c r="AR13427" s="24"/>
      <c r="AU13427" s="24"/>
    </row>
    <row r="13428">
      <c r="J13428" s="18"/>
      <c r="N13428" s="24"/>
      <c r="Q13428" s="24"/>
      <c r="T13428" s="24"/>
      <c r="W13428" s="24"/>
      <c r="Z13428" s="24"/>
      <c r="AC13428" s="24"/>
      <c r="AI13428" s="24"/>
      <c r="AL13428" s="24"/>
      <c r="AO13428" s="24"/>
      <c r="AR13428" s="24"/>
      <c r="AU13428" s="24"/>
    </row>
    <row r="13429">
      <c r="J13429" s="18"/>
      <c r="N13429" s="24"/>
      <c r="Q13429" s="24"/>
      <c r="T13429" s="24"/>
      <c r="W13429" s="24"/>
      <c r="Z13429" s="24"/>
      <c r="AC13429" s="24"/>
      <c r="AI13429" s="24"/>
      <c r="AL13429" s="24"/>
      <c r="AO13429" s="24"/>
      <c r="AR13429" s="24"/>
      <c r="AU13429" s="24"/>
    </row>
    <row r="13430">
      <c r="J13430" s="18"/>
      <c r="N13430" s="24"/>
      <c r="Q13430" s="24"/>
      <c r="T13430" s="24"/>
      <c r="W13430" s="24"/>
      <c r="Z13430" s="24"/>
      <c r="AC13430" s="24"/>
      <c r="AI13430" s="24"/>
      <c r="AL13430" s="24"/>
      <c r="AO13430" s="24"/>
      <c r="AR13430" s="24"/>
      <c r="AU13430" s="24"/>
    </row>
    <row r="13431">
      <c r="J13431" s="18"/>
      <c r="N13431" s="24"/>
      <c r="Q13431" s="24"/>
      <c r="T13431" s="24"/>
      <c r="W13431" s="24"/>
      <c r="Z13431" s="24"/>
      <c r="AC13431" s="24"/>
      <c r="AI13431" s="24"/>
      <c r="AL13431" s="24"/>
      <c r="AO13431" s="24"/>
      <c r="AR13431" s="24"/>
      <c r="AU13431" s="24"/>
    </row>
    <row r="13432">
      <c r="J13432" s="18"/>
      <c r="N13432" s="24"/>
      <c r="Q13432" s="24"/>
      <c r="T13432" s="24"/>
      <c r="W13432" s="24"/>
      <c r="Z13432" s="24"/>
      <c r="AC13432" s="24"/>
      <c r="AI13432" s="24"/>
      <c r="AL13432" s="24"/>
      <c r="AO13432" s="24"/>
      <c r="AR13432" s="24"/>
      <c r="AU13432" s="24"/>
    </row>
    <row r="13433">
      <c r="J13433" s="18"/>
      <c r="N13433" s="24"/>
      <c r="Q13433" s="24"/>
      <c r="T13433" s="24"/>
      <c r="W13433" s="24"/>
      <c r="Z13433" s="24"/>
      <c r="AC13433" s="24"/>
      <c r="AI13433" s="24"/>
      <c r="AL13433" s="24"/>
      <c r="AO13433" s="24"/>
      <c r="AR13433" s="24"/>
      <c r="AU13433" s="24"/>
    </row>
    <row r="13434">
      <c r="J13434" s="18"/>
      <c r="N13434" s="24"/>
      <c r="Q13434" s="24"/>
      <c r="T13434" s="24"/>
      <c r="W13434" s="24"/>
      <c r="Z13434" s="24"/>
      <c r="AC13434" s="24"/>
      <c r="AI13434" s="24"/>
      <c r="AL13434" s="24"/>
      <c r="AO13434" s="24"/>
      <c r="AR13434" s="24"/>
      <c r="AU13434" s="24"/>
    </row>
    <row r="13435">
      <c r="J13435" s="18"/>
      <c r="N13435" s="24"/>
      <c r="Q13435" s="24"/>
      <c r="T13435" s="24"/>
      <c r="W13435" s="24"/>
      <c r="Z13435" s="24"/>
      <c r="AC13435" s="24"/>
      <c r="AI13435" s="24"/>
      <c r="AL13435" s="24"/>
      <c r="AO13435" s="24"/>
      <c r="AR13435" s="24"/>
      <c r="AU13435" s="24"/>
    </row>
    <row r="13436">
      <c r="J13436" s="18"/>
      <c r="N13436" s="24"/>
      <c r="Q13436" s="24"/>
      <c r="T13436" s="24"/>
      <c r="W13436" s="24"/>
      <c r="Z13436" s="24"/>
      <c r="AC13436" s="24"/>
      <c r="AI13436" s="24"/>
      <c r="AL13436" s="24"/>
      <c r="AO13436" s="24"/>
      <c r="AR13436" s="24"/>
      <c r="AU13436" s="24"/>
    </row>
    <row r="13437">
      <c r="J13437" s="18"/>
      <c r="N13437" s="24"/>
      <c r="Q13437" s="24"/>
      <c r="T13437" s="24"/>
      <c r="W13437" s="24"/>
      <c r="Z13437" s="24"/>
      <c r="AC13437" s="24"/>
      <c r="AI13437" s="24"/>
      <c r="AL13437" s="24"/>
      <c r="AO13437" s="24"/>
      <c r="AR13437" s="24"/>
      <c r="AU13437" s="24"/>
    </row>
    <row r="13438">
      <c r="J13438" s="18"/>
      <c r="N13438" s="24"/>
      <c r="Q13438" s="24"/>
      <c r="T13438" s="24"/>
      <c r="W13438" s="24"/>
      <c r="Z13438" s="24"/>
      <c r="AC13438" s="24"/>
      <c r="AI13438" s="24"/>
      <c r="AL13438" s="24"/>
      <c r="AO13438" s="24"/>
      <c r="AR13438" s="24"/>
      <c r="AU13438" s="24"/>
    </row>
    <row r="13439">
      <c r="J13439" s="18"/>
      <c r="N13439" s="24"/>
      <c r="Q13439" s="24"/>
      <c r="T13439" s="24"/>
      <c r="W13439" s="24"/>
      <c r="Z13439" s="24"/>
      <c r="AC13439" s="24"/>
      <c r="AI13439" s="24"/>
      <c r="AL13439" s="24"/>
      <c r="AO13439" s="24"/>
      <c r="AR13439" s="24"/>
      <c r="AU13439" s="24"/>
    </row>
    <row r="13440">
      <c r="J13440" s="18"/>
      <c r="N13440" s="24"/>
      <c r="Q13440" s="24"/>
      <c r="T13440" s="24"/>
      <c r="W13440" s="24"/>
      <c r="Z13440" s="24"/>
      <c r="AC13440" s="24"/>
      <c r="AI13440" s="24"/>
      <c r="AL13440" s="24"/>
      <c r="AO13440" s="24"/>
      <c r="AR13440" s="24"/>
      <c r="AU13440" s="24"/>
    </row>
    <row r="13441">
      <c r="J13441" s="18"/>
      <c r="N13441" s="24"/>
      <c r="Q13441" s="24"/>
      <c r="T13441" s="24"/>
      <c r="W13441" s="24"/>
      <c r="Z13441" s="24"/>
      <c r="AC13441" s="24"/>
      <c r="AI13441" s="24"/>
      <c r="AL13441" s="24"/>
      <c r="AO13441" s="24"/>
      <c r="AR13441" s="24"/>
      <c r="AU13441" s="24"/>
    </row>
    <row r="13442">
      <c r="J13442" s="18"/>
      <c r="N13442" s="24"/>
      <c r="Q13442" s="24"/>
      <c r="T13442" s="24"/>
      <c r="W13442" s="24"/>
      <c r="Z13442" s="24"/>
      <c r="AC13442" s="24"/>
      <c r="AI13442" s="24"/>
      <c r="AL13442" s="24"/>
      <c r="AO13442" s="24"/>
      <c r="AR13442" s="24"/>
      <c r="AU13442" s="24"/>
    </row>
    <row r="13443">
      <c r="J13443" s="18"/>
      <c r="N13443" s="24"/>
      <c r="Q13443" s="24"/>
      <c r="T13443" s="24"/>
      <c r="W13443" s="24"/>
      <c r="Z13443" s="24"/>
      <c r="AC13443" s="24"/>
      <c r="AI13443" s="24"/>
      <c r="AL13443" s="24"/>
      <c r="AO13443" s="24"/>
      <c r="AR13443" s="24"/>
      <c r="AU13443" s="24"/>
    </row>
    <row r="13444">
      <c r="J13444" s="18"/>
      <c r="N13444" s="24"/>
      <c r="Q13444" s="24"/>
      <c r="T13444" s="24"/>
      <c r="W13444" s="24"/>
      <c r="Z13444" s="24"/>
      <c r="AC13444" s="24"/>
      <c r="AI13444" s="24"/>
      <c r="AL13444" s="24"/>
      <c r="AO13444" s="24"/>
      <c r="AR13444" s="24"/>
      <c r="AU13444" s="24"/>
    </row>
    <row r="13445">
      <c r="J13445" s="18"/>
      <c r="N13445" s="24"/>
      <c r="Q13445" s="24"/>
      <c r="T13445" s="24"/>
      <c r="W13445" s="24"/>
      <c r="Z13445" s="24"/>
      <c r="AC13445" s="24"/>
      <c r="AI13445" s="24"/>
      <c r="AL13445" s="24"/>
      <c r="AO13445" s="24"/>
      <c r="AR13445" s="24"/>
      <c r="AU13445" s="24"/>
    </row>
    <row r="13446">
      <c r="J13446" s="18"/>
      <c r="N13446" s="24"/>
      <c r="Q13446" s="24"/>
      <c r="T13446" s="24"/>
      <c r="W13446" s="24"/>
      <c r="Z13446" s="24"/>
      <c r="AC13446" s="24"/>
      <c r="AI13446" s="24"/>
      <c r="AL13446" s="24"/>
      <c r="AO13446" s="24"/>
      <c r="AR13446" s="24"/>
      <c r="AU13446" s="24"/>
    </row>
    <row r="13447">
      <c r="J13447" s="18"/>
      <c r="N13447" s="24"/>
      <c r="Q13447" s="24"/>
      <c r="T13447" s="24"/>
      <c r="W13447" s="24"/>
      <c r="Z13447" s="24"/>
      <c r="AC13447" s="24"/>
      <c r="AI13447" s="24"/>
      <c r="AL13447" s="24"/>
      <c r="AO13447" s="24"/>
      <c r="AR13447" s="24"/>
      <c r="AU13447" s="24"/>
    </row>
    <row r="13448">
      <c r="J13448" s="18"/>
      <c r="N13448" s="24"/>
      <c r="Q13448" s="24"/>
      <c r="T13448" s="24"/>
      <c r="W13448" s="24"/>
      <c r="Z13448" s="24"/>
      <c r="AC13448" s="24"/>
      <c r="AI13448" s="24"/>
      <c r="AL13448" s="24"/>
      <c r="AO13448" s="24"/>
      <c r="AR13448" s="24"/>
      <c r="AU13448" s="24"/>
    </row>
    <row r="13449">
      <c r="J13449" s="18"/>
      <c r="N13449" s="24"/>
      <c r="Q13449" s="24"/>
      <c r="T13449" s="24"/>
      <c r="W13449" s="24"/>
      <c r="Z13449" s="24"/>
      <c r="AC13449" s="24"/>
      <c r="AI13449" s="24"/>
      <c r="AL13449" s="24"/>
      <c r="AO13449" s="24"/>
      <c r="AR13449" s="24"/>
      <c r="AU13449" s="24"/>
    </row>
    <row r="13450">
      <c r="J13450" s="18"/>
      <c r="N13450" s="24"/>
      <c r="Q13450" s="24"/>
      <c r="T13450" s="24"/>
      <c r="W13450" s="24"/>
      <c r="Z13450" s="24"/>
      <c r="AC13450" s="24"/>
      <c r="AI13450" s="24"/>
      <c r="AL13450" s="24"/>
      <c r="AO13450" s="24"/>
      <c r="AR13450" s="24"/>
      <c r="AU13450" s="24"/>
    </row>
    <row r="13451">
      <c r="J13451" s="18"/>
      <c r="N13451" s="24"/>
      <c r="Q13451" s="24"/>
      <c r="T13451" s="24"/>
      <c r="W13451" s="24"/>
      <c r="Z13451" s="24"/>
      <c r="AC13451" s="24"/>
      <c r="AI13451" s="24"/>
      <c r="AL13451" s="24"/>
      <c r="AO13451" s="24"/>
      <c r="AR13451" s="24"/>
      <c r="AU13451" s="24"/>
    </row>
    <row r="13452">
      <c r="J13452" s="18"/>
      <c r="N13452" s="24"/>
      <c r="Q13452" s="24"/>
      <c r="T13452" s="24"/>
      <c r="W13452" s="24"/>
      <c r="Z13452" s="24"/>
      <c r="AC13452" s="24"/>
      <c r="AI13452" s="24"/>
      <c r="AL13452" s="24"/>
      <c r="AO13452" s="24"/>
      <c r="AR13452" s="24"/>
      <c r="AU13452" s="24"/>
    </row>
    <row r="13453">
      <c r="J13453" s="18"/>
      <c r="N13453" s="24"/>
      <c r="Q13453" s="24"/>
      <c r="T13453" s="24"/>
      <c r="W13453" s="24"/>
      <c r="Z13453" s="24"/>
      <c r="AC13453" s="24"/>
      <c r="AI13453" s="24"/>
      <c r="AL13453" s="24"/>
      <c r="AO13453" s="24"/>
      <c r="AR13453" s="24"/>
      <c r="AU13453" s="24"/>
    </row>
    <row r="13454">
      <c r="J13454" s="18"/>
      <c r="N13454" s="24"/>
      <c r="Q13454" s="24"/>
      <c r="T13454" s="24"/>
      <c r="W13454" s="24"/>
      <c r="Z13454" s="24"/>
      <c r="AC13454" s="24"/>
      <c r="AI13454" s="24"/>
      <c r="AL13454" s="24"/>
      <c r="AO13454" s="24"/>
      <c r="AR13454" s="24"/>
      <c r="AU13454" s="24"/>
    </row>
    <row r="13455">
      <c r="J13455" s="18"/>
      <c r="N13455" s="24"/>
      <c r="Q13455" s="24"/>
      <c r="T13455" s="24"/>
      <c r="W13455" s="24"/>
      <c r="Z13455" s="24"/>
      <c r="AC13455" s="24"/>
      <c r="AI13455" s="24"/>
      <c r="AL13455" s="24"/>
      <c r="AO13455" s="24"/>
      <c r="AR13455" s="24"/>
      <c r="AU13455" s="24"/>
    </row>
    <row r="13456">
      <c r="J13456" s="18"/>
      <c r="N13456" s="24"/>
      <c r="Q13456" s="24"/>
      <c r="T13456" s="24"/>
      <c r="W13456" s="24"/>
      <c r="Z13456" s="24"/>
      <c r="AC13456" s="24"/>
      <c r="AI13456" s="24"/>
      <c r="AL13456" s="24"/>
      <c r="AO13456" s="24"/>
      <c r="AR13456" s="24"/>
      <c r="AU13456" s="24"/>
    </row>
    <row r="13457">
      <c r="J13457" s="18"/>
      <c r="N13457" s="24"/>
      <c r="Q13457" s="24"/>
      <c r="T13457" s="24"/>
      <c r="W13457" s="24"/>
      <c r="Z13457" s="24"/>
      <c r="AC13457" s="24"/>
      <c r="AI13457" s="24"/>
      <c r="AL13457" s="24"/>
      <c r="AO13457" s="24"/>
      <c r="AR13457" s="24"/>
      <c r="AU13457" s="24"/>
    </row>
    <row r="13458">
      <c r="J13458" s="18"/>
      <c r="N13458" s="24"/>
      <c r="Q13458" s="24"/>
      <c r="T13458" s="24"/>
      <c r="W13458" s="24"/>
      <c r="Z13458" s="24"/>
      <c r="AC13458" s="24"/>
      <c r="AI13458" s="24"/>
      <c r="AL13458" s="24"/>
      <c r="AO13458" s="24"/>
      <c r="AR13458" s="24"/>
      <c r="AU13458" s="24"/>
    </row>
    <row r="13459">
      <c r="J13459" s="18"/>
      <c r="N13459" s="24"/>
      <c r="Q13459" s="24"/>
      <c r="T13459" s="24"/>
      <c r="W13459" s="24"/>
      <c r="Z13459" s="24"/>
      <c r="AC13459" s="24"/>
      <c r="AI13459" s="24"/>
      <c r="AL13459" s="24"/>
      <c r="AO13459" s="24"/>
      <c r="AR13459" s="24"/>
      <c r="AU13459" s="24"/>
    </row>
    <row r="13460">
      <c r="J13460" s="18"/>
      <c r="N13460" s="24"/>
      <c r="Q13460" s="24"/>
      <c r="T13460" s="24"/>
      <c r="W13460" s="24"/>
      <c r="Z13460" s="24"/>
      <c r="AC13460" s="24"/>
      <c r="AI13460" s="24"/>
      <c r="AL13460" s="24"/>
      <c r="AO13460" s="24"/>
      <c r="AR13460" s="24"/>
      <c r="AU13460" s="24"/>
    </row>
    <row r="13461">
      <c r="J13461" s="18"/>
      <c r="N13461" s="24"/>
      <c r="Q13461" s="24"/>
      <c r="T13461" s="24"/>
      <c r="W13461" s="24"/>
      <c r="Z13461" s="24"/>
      <c r="AC13461" s="24"/>
      <c r="AI13461" s="24"/>
      <c r="AL13461" s="24"/>
      <c r="AO13461" s="24"/>
      <c r="AR13461" s="24"/>
      <c r="AU13461" s="24"/>
    </row>
    <row r="13462">
      <c r="J13462" s="18"/>
      <c r="N13462" s="24"/>
      <c r="Q13462" s="24"/>
      <c r="T13462" s="24"/>
      <c r="W13462" s="24"/>
      <c r="Z13462" s="24"/>
      <c r="AC13462" s="24"/>
      <c r="AI13462" s="24"/>
      <c r="AL13462" s="24"/>
      <c r="AO13462" s="24"/>
      <c r="AR13462" s="24"/>
      <c r="AU13462" s="24"/>
    </row>
    <row r="13463">
      <c r="J13463" s="18"/>
      <c r="N13463" s="24"/>
      <c r="Q13463" s="24"/>
      <c r="T13463" s="24"/>
      <c r="W13463" s="24"/>
      <c r="Z13463" s="24"/>
      <c r="AC13463" s="24"/>
      <c r="AI13463" s="24"/>
      <c r="AL13463" s="24"/>
      <c r="AO13463" s="24"/>
      <c r="AR13463" s="24"/>
      <c r="AU13463" s="24"/>
    </row>
    <row r="13464">
      <c r="J13464" s="18"/>
      <c r="N13464" s="24"/>
      <c r="Q13464" s="24"/>
      <c r="T13464" s="24"/>
      <c r="W13464" s="24"/>
      <c r="Z13464" s="24"/>
      <c r="AC13464" s="24"/>
      <c r="AI13464" s="24"/>
      <c r="AL13464" s="24"/>
      <c r="AO13464" s="24"/>
      <c r="AR13464" s="24"/>
      <c r="AU13464" s="24"/>
    </row>
    <row r="13465">
      <c r="J13465" s="18"/>
      <c r="N13465" s="24"/>
      <c r="Q13465" s="24"/>
      <c r="T13465" s="24"/>
      <c r="W13465" s="24"/>
      <c r="Z13465" s="24"/>
      <c r="AC13465" s="24"/>
      <c r="AI13465" s="24"/>
      <c r="AL13465" s="24"/>
      <c r="AO13465" s="24"/>
      <c r="AR13465" s="24"/>
      <c r="AU13465" s="24"/>
    </row>
    <row r="13466">
      <c r="J13466" s="18"/>
      <c r="N13466" s="24"/>
      <c r="Q13466" s="24"/>
      <c r="T13466" s="24"/>
      <c r="W13466" s="24"/>
      <c r="Z13466" s="24"/>
      <c r="AC13466" s="24"/>
      <c r="AI13466" s="24"/>
      <c r="AL13466" s="24"/>
      <c r="AO13466" s="24"/>
      <c r="AR13466" s="24"/>
      <c r="AU13466" s="24"/>
    </row>
    <row r="13467">
      <c r="J13467" s="18"/>
      <c r="N13467" s="24"/>
      <c r="Q13467" s="24"/>
      <c r="T13467" s="24"/>
      <c r="W13467" s="24"/>
      <c r="Z13467" s="24"/>
      <c r="AC13467" s="24"/>
      <c r="AI13467" s="24"/>
      <c r="AL13467" s="24"/>
      <c r="AO13467" s="24"/>
      <c r="AR13467" s="24"/>
      <c r="AU13467" s="24"/>
    </row>
    <row r="13468">
      <c r="J13468" s="18"/>
      <c r="N13468" s="24"/>
      <c r="Q13468" s="24"/>
      <c r="T13468" s="24"/>
      <c r="W13468" s="24"/>
      <c r="Z13468" s="24"/>
      <c r="AC13468" s="24"/>
      <c r="AI13468" s="24"/>
      <c r="AL13468" s="24"/>
      <c r="AO13468" s="24"/>
      <c r="AR13468" s="24"/>
      <c r="AU13468" s="24"/>
    </row>
    <row r="13469">
      <c r="J13469" s="18"/>
      <c r="N13469" s="24"/>
      <c r="Q13469" s="24"/>
      <c r="T13469" s="24"/>
      <c r="W13469" s="24"/>
      <c r="Z13469" s="24"/>
      <c r="AC13469" s="24"/>
      <c r="AI13469" s="24"/>
      <c r="AL13469" s="24"/>
      <c r="AO13469" s="24"/>
      <c r="AR13469" s="24"/>
      <c r="AU13469" s="24"/>
    </row>
    <row r="13470">
      <c r="J13470" s="18"/>
      <c r="N13470" s="24"/>
      <c r="Q13470" s="24"/>
      <c r="T13470" s="24"/>
      <c r="W13470" s="24"/>
      <c r="Z13470" s="24"/>
      <c r="AC13470" s="24"/>
      <c r="AI13470" s="24"/>
      <c r="AL13470" s="24"/>
      <c r="AO13470" s="24"/>
      <c r="AR13470" s="24"/>
      <c r="AU13470" s="24"/>
    </row>
    <row r="13471">
      <c r="J13471" s="18"/>
      <c r="N13471" s="24"/>
      <c r="Q13471" s="24"/>
      <c r="T13471" s="24"/>
      <c r="W13471" s="24"/>
      <c r="Z13471" s="24"/>
      <c r="AC13471" s="24"/>
      <c r="AI13471" s="24"/>
      <c r="AL13471" s="24"/>
      <c r="AO13471" s="24"/>
      <c r="AR13471" s="24"/>
      <c r="AU13471" s="24"/>
    </row>
    <row r="13472">
      <c r="J13472" s="18"/>
      <c r="N13472" s="24"/>
      <c r="Q13472" s="24"/>
      <c r="T13472" s="24"/>
      <c r="W13472" s="24"/>
      <c r="Z13472" s="24"/>
      <c r="AC13472" s="24"/>
      <c r="AI13472" s="24"/>
      <c r="AL13472" s="24"/>
      <c r="AO13472" s="24"/>
      <c r="AR13472" s="24"/>
      <c r="AU13472" s="24"/>
    </row>
    <row r="13473">
      <c r="J13473" s="18"/>
      <c r="N13473" s="24"/>
      <c r="Q13473" s="24"/>
      <c r="T13473" s="24"/>
      <c r="W13473" s="24"/>
      <c r="Z13473" s="24"/>
      <c r="AC13473" s="24"/>
      <c r="AI13473" s="24"/>
      <c r="AL13473" s="24"/>
      <c r="AO13473" s="24"/>
      <c r="AR13473" s="24"/>
      <c r="AU13473" s="24"/>
    </row>
    <row r="13474">
      <c r="J13474" s="18"/>
      <c r="N13474" s="24"/>
      <c r="Q13474" s="24"/>
      <c r="T13474" s="24"/>
      <c r="W13474" s="24"/>
      <c r="Z13474" s="24"/>
      <c r="AC13474" s="24"/>
      <c r="AI13474" s="24"/>
      <c r="AL13474" s="24"/>
      <c r="AO13474" s="24"/>
      <c r="AR13474" s="24"/>
      <c r="AU13474" s="24"/>
    </row>
    <row r="13475">
      <c r="J13475" s="18"/>
      <c r="N13475" s="24"/>
      <c r="Q13475" s="24"/>
      <c r="T13475" s="24"/>
      <c r="W13475" s="24"/>
      <c r="Z13475" s="24"/>
      <c r="AC13475" s="24"/>
      <c r="AI13475" s="24"/>
      <c r="AL13475" s="24"/>
      <c r="AO13475" s="24"/>
      <c r="AR13475" s="24"/>
      <c r="AU13475" s="24"/>
    </row>
    <row r="13476">
      <c r="J13476" s="18"/>
      <c r="N13476" s="24"/>
      <c r="Q13476" s="24"/>
      <c r="T13476" s="24"/>
      <c r="W13476" s="24"/>
      <c r="Z13476" s="24"/>
      <c r="AC13476" s="24"/>
      <c r="AI13476" s="24"/>
      <c r="AL13476" s="24"/>
      <c r="AO13476" s="24"/>
      <c r="AR13476" s="24"/>
      <c r="AU13476" s="24"/>
    </row>
    <row r="13477">
      <c r="J13477" s="18"/>
      <c r="N13477" s="24"/>
      <c r="Q13477" s="24"/>
      <c r="T13477" s="24"/>
      <c r="W13477" s="24"/>
      <c r="Z13477" s="24"/>
      <c r="AC13477" s="24"/>
      <c r="AI13477" s="24"/>
      <c r="AL13477" s="24"/>
      <c r="AO13477" s="24"/>
      <c r="AR13477" s="24"/>
      <c r="AU13477" s="24"/>
    </row>
    <row r="13478">
      <c r="J13478" s="18"/>
      <c r="N13478" s="24"/>
      <c r="Q13478" s="24"/>
      <c r="T13478" s="24"/>
      <c r="W13478" s="24"/>
      <c r="Z13478" s="24"/>
      <c r="AC13478" s="24"/>
      <c r="AI13478" s="24"/>
      <c r="AL13478" s="24"/>
      <c r="AO13478" s="24"/>
      <c r="AR13478" s="24"/>
      <c r="AU13478" s="24"/>
    </row>
    <row r="13479">
      <c r="J13479" s="18"/>
      <c r="N13479" s="24"/>
      <c r="Q13479" s="24"/>
      <c r="T13479" s="24"/>
      <c r="W13479" s="24"/>
      <c r="Z13479" s="24"/>
      <c r="AC13479" s="24"/>
      <c r="AI13479" s="24"/>
      <c r="AL13479" s="24"/>
      <c r="AO13479" s="24"/>
      <c r="AR13479" s="24"/>
      <c r="AU13479" s="24"/>
    </row>
    <row r="13480">
      <c r="J13480" s="18"/>
      <c r="N13480" s="24"/>
      <c r="Q13480" s="24"/>
      <c r="T13480" s="24"/>
      <c r="W13480" s="24"/>
      <c r="Z13480" s="24"/>
      <c r="AC13480" s="24"/>
      <c r="AI13480" s="24"/>
      <c r="AL13480" s="24"/>
      <c r="AO13480" s="24"/>
      <c r="AR13480" s="24"/>
      <c r="AU13480" s="24"/>
    </row>
    <row r="13481">
      <c r="J13481" s="18"/>
      <c r="N13481" s="24"/>
      <c r="Q13481" s="24"/>
      <c r="T13481" s="24"/>
      <c r="W13481" s="24"/>
      <c r="Z13481" s="24"/>
      <c r="AC13481" s="24"/>
      <c r="AI13481" s="24"/>
      <c r="AL13481" s="24"/>
      <c r="AO13481" s="24"/>
      <c r="AR13481" s="24"/>
      <c r="AU13481" s="24"/>
    </row>
    <row r="13482">
      <c r="J13482" s="18"/>
      <c r="N13482" s="24"/>
      <c r="Q13482" s="24"/>
      <c r="T13482" s="24"/>
      <c r="W13482" s="24"/>
      <c r="Z13482" s="24"/>
      <c r="AC13482" s="24"/>
      <c r="AI13482" s="24"/>
      <c r="AL13482" s="24"/>
      <c r="AO13482" s="24"/>
      <c r="AR13482" s="24"/>
      <c r="AU13482" s="24"/>
    </row>
    <row r="13483">
      <c r="J13483" s="18"/>
      <c r="N13483" s="24"/>
      <c r="Q13483" s="24"/>
      <c r="T13483" s="24"/>
      <c r="W13483" s="24"/>
      <c r="Z13483" s="24"/>
      <c r="AC13483" s="24"/>
      <c r="AI13483" s="24"/>
      <c r="AL13483" s="24"/>
      <c r="AO13483" s="24"/>
      <c r="AR13483" s="24"/>
      <c r="AU13483" s="24"/>
    </row>
    <row r="13484">
      <c r="J13484" s="18"/>
      <c r="N13484" s="24"/>
      <c r="Q13484" s="24"/>
      <c r="T13484" s="24"/>
      <c r="W13484" s="24"/>
      <c r="Z13484" s="24"/>
      <c r="AC13484" s="24"/>
      <c r="AI13484" s="24"/>
      <c r="AL13484" s="24"/>
      <c r="AO13484" s="24"/>
      <c r="AR13484" s="24"/>
      <c r="AU13484" s="24"/>
    </row>
    <row r="13485">
      <c r="J13485" s="18"/>
      <c r="N13485" s="24"/>
      <c r="Q13485" s="24"/>
      <c r="T13485" s="24"/>
      <c r="W13485" s="24"/>
      <c r="Z13485" s="24"/>
      <c r="AC13485" s="24"/>
      <c r="AI13485" s="24"/>
      <c r="AL13485" s="24"/>
      <c r="AO13485" s="24"/>
      <c r="AR13485" s="24"/>
      <c r="AU13485" s="24"/>
    </row>
    <row r="13486">
      <c r="J13486" s="18"/>
      <c r="N13486" s="24"/>
      <c r="Q13486" s="24"/>
      <c r="T13486" s="24"/>
      <c r="W13486" s="24"/>
      <c r="Z13486" s="24"/>
      <c r="AC13486" s="24"/>
      <c r="AI13486" s="24"/>
      <c r="AL13486" s="24"/>
      <c r="AO13486" s="24"/>
      <c r="AR13486" s="24"/>
      <c r="AU13486" s="24"/>
    </row>
    <row r="13487">
      <c r="J13487" s="18"/>
      <c r="N13487" s="24"/>
      <c r="Q13487" s="24"/>
      <c r="T13487" s="24"/>
      <c r="W13487" s="24"/>
      <c r="Z13487" s="24"/>
      <c r="AC13487" s="24"/>
      <c r="AI13487" s="24"/>
      <c r="AL13487" s="24"/>
      <c r="AO13487" s="24"/>
      <c r="AR13487" s="24"/>
      <c r="AU13487" s="24"/>
    </row>
    <row r="13488">
      <c r="J13488" s="18"/>
      <c r="N13488" s="24"/>
      <c r="Q13488" s="24"/>
      <c r="T13488" s="24"/>
      <c r="W13488" s="24"/>
      <c r="Z13488" s="24"/>
      <c r="AC13488" s="24"/>
      <c r="AI13488" s="24"/>
      <c r="AL13488" s="24"/>
      <c r="AO13488" s="24"/>
      <c r="AR13488" s="24"/>
      <c r="AU13488" s="24"/>
    </row>
    <row r="13489">
      <c r="J13489" s="18"/>
      <c r="N13489" s="24"/>
      <c r="Q13489" s="24"/>
      <c r="T13489" s="24"/>
      <c r="W13489" s="24"/>
      <c r="Z13489" s="24"/>
      <c r="AC13489" s="24"/>
      <c r="AI13489" s="24"/>
      <c r="AL13489" s="24"/>
      <c r="AO13489" s="24"/>
      <c r="AR13489" s="24"/>
      <c r="AU13489" s="24"/>
    </row>
    <row r="13490">
      <c r="J13490" s="18"/>
      <c r="N13490" s="24"/>
      <c r="Q13490" s="24"/>
      <c r="T13490" s="24"/>
      <c r="W13490" s="24"/>
      <c r="Z13490" s="24"/>
      <c r="AC13490" s="24"/>
      <c r="AI13490" s="24"/>
      <c r="AL13490" s="24"/>
      <c r="AO13490" s="24"/>
      <c r="AR13490" s="24"/>
      <c r="AU13490" s="24"/>
    </row>
    <row r="13491">
      <c r="J13491" s="18"/>
      <c r="N13491" s="24"/>
      <c r="Q13491" s="24"/>
      <c r="T13491" s="24"/>
      <c r="W13491" s="24"/>
      <c r="Z13491" s="24"/>
      <c r="AC13491" s="24"/>
      <c r="AI13491" s="24"/>
      <c r="AL13491" s="24"/>
      <c r="AO13491" s="24"/>
      <c r="AR13491" s="24"/>
      <c r="AU13491" s="24"/>
    </row>
    <row r="13492">
      <c r="J13492" s="18"/>
      <c r="N13492" s="24"/>
      <c r="Q13492" s="24"/>
      <c r="T13492" s="24"/>
      <c r="W13492" s="24"/>
      <c r="Z13492" s="24"/>
      <c r="AC13492" s="24"/>
      <c r="AI13492" s="24"/>
      <c r="AL13492" s="24"/>
      <c r="AO13492" s="24"/>
      <c r="AR13492" s="24"/>
      <c r="AU13492" s="24"/>
    </row>
    <row r="13493">
      <c r="J13493" s="18"/>
      <c r="N13493" s="24"/>
      <c r="Q13493" s="24"/>
      <c r="T13493" s="24"/>
      <c r="W13493" s="24"/>
      <c r="Z13493" s="24"/>
      <c r="AC13493" s="24"/>
      <c r="AI13493" s="24"/>
      <c r="AL13493" s="24"/>
      <c r="AO13493" s="24"/>
      <c r="AR13493" s="24"/>
      <c r="AU13493" s="24"/>
    </row>
    <row r="13494">
      <c r="J13494" s="18"/>
      <c r="N13494" s="24"/>
      <c r="Q13494" s="24"/>
      <c r="T13494" s="24"/>
      <c r="W13494" s="24"/>
      <c r="Z13494" s="24"/>
      <c r="AC13494" s="24"/>
      <c r="AI13494" s="24"/>
      <c r="AL13494" s="24"/>
      <c r="AO13494" s="24"/>
      <c r="AR13494" s="24"/>
      <c r="AU13494" s="24"/>
    </row>
    <row r="13495">
      <c r="J13495" s="18"/>
      <c r="N13495" s="24"/>
      <c r="Q13495" s="24"/>
      <c r="T13495" s="24"/>
      <c r="W13495" s="24"/>
      <c r="Z13495" s="24"/>
      <c r="AC13495" s="24"/>
      <c r="AI13495" s="24"/>
      <c r="AL13495" s="24"/>
      <c r="AO13495" s="24"/>
      <c r="AR13495" s="24"/>
      <c r="AU13495" s="24"/>
    </row>
    <row r="13496">
      <c r="J13496" s="18"/>
      <c r="N13496" s="24"/>
      <c r="Q13496" s="24"/>
      <c r="T13496" s="24"/>
      <c r="W13496" s="24"/>
      <c r="Z13496" s="24"/>
      <c r="AC13496" s="24"/>
      <c r="AI13496" s="24"/>
      <c r="AL13496" s="24"/>
      <c r="AO13496" s="24"/>
      <c r="AR13496" s="24"/>
      <c r="AU13496" s="24"/>
    </row>
    <row r="13497">
      <c r="J13497" s="18"/>
      <c r="N13497" s="24"/>
      <c r="Q13497" s="24"/>
      <c r="T13497" s="24"/>
      <c r="W13497" s="24"/>
      <c r="Z13497" s="24"/>
      <c r="AC13497" s="24"/>
      <c r="AI13497" s="24"/>
      <c r="AL13497" s="24"/>
      <c r="AO13497" s="24"/>
      <c r="AR13497" s="24"/>
      <c r="AU13497" s="24"/>
    </row>
    <row r="13498">
      <c r="J13498" s="18"/>
      <c r="N13498" s="24"/>
      <c r="Q13498" s="24"/>
      <c r="T13498" s="24"/>
      <c r="W13498" s="24"/>
      <c r="Z13498" s="24"/>
      <c r="AC13498" s="24"/>
      <c r="AI13498" s="24"/>
      <c r="AL13498" s="24"/>
      <c r="AO13498" s="24"/>
      <c r="AR13498" s="24"/>
      <c r="AU13498" s="24"/>
    </row>
    <row r="13499">
      <c r="J13499" s="18"/>
      <c r="N13499" s="24"/>
      <c r="Q13499" s="24"/>
      <c r="T13499" s="24"/>
      <c r="W13499" s="24"/>
      <c r="Z13499" s="24"/>
      <c r="AC13499" s="24"/>
      <c r="AI13499" s="24"/>
      <c r="AL13499" s="24"/>
      <c r="AO13499" s="24"/>
      <c r="AR13499" s="24"/>
      <c r="AU13499" s="24"/>
    </row>
    <row r="13500">
      <c r="J13500" s="18"/>
      <c r="N13500" s="24"/>
      <c r="Q13500" s="24"/>
      <c r="T13500" s="24"/>
      <c r="W13500" s="24"/>
      <c r="Z13500" s="24"/>
      <c r="AC13500" s="24"/>
      <c r="AI13500" s="24"/>
      <c r="AL13500" s="24"/>
      <c r="AO13500" s="24"/>
      <c r="AR13500" s="24"/>
      <c r="AU13500" s="24"/>
    </row>
    <row r="13501">
      <c r="J13501" s="18"/>
      <c r="N13501" s="24"/>
      <c r="Q13501" s="24"/>
      <c r="T13501" s="24"/>
      <c r="W13501" s="24"/>
      <c r="Z13501" s="24"/>
      <c r="AC13501" s="24"/>
      <c r="AI13501" s="24"/>
      <c r="AL13501" s="24"/>
      <c r="AO13501" s="24"/>
      <c r="AR13501" s="24"/>
      <c r="AU13501" s="24"/>
    </row>
    <row r="13502">
      <c r="J13502" s="18"/>
      <c r="N13502" s="24"/>
      <c r="Q13502" s="24"/>
      <c r="T13502" s="24"/>
      <c r="W13502" s="24"/>
      <c r="Z13502" s="24"/>
      <c r="AC13502" s="24"/>
      <c r="AI13502" s="24"/>
      <c r="AL13502" s="24"/>
      <c r="AO13502" s="24"/>
      <c r="AR13502" s="24"/>
      <c r="AU13502" s="24"/>
    </row>
    <row r="13503">
      <c r="J13503" s="18"/>
      <c r="N13503" s="24"/>
      <c r="Q13503" s="24"/>
      <c r="T13503" s="24"/>
      <c r="W13503" s="24"/>
      <c r="Z13503" s="24"/>
      <c r="AC13503" s="24"/>
      <c r="AI13503" s="24"/>
      <c r="AL13503" s="24"/>
      <c r="AO13503" s="24"/>
      <c r="AR13503" s="24"/>
      <c r="AU13503" s="24"/>
    </row>
    <row r="13504">
      <c r="J13504" s="18"/>
      <c r="N13504" s="24"/>
      <c r="Q13504" s="24"/>
      <c r="T13504" s="24"/>
      <c r="W13504" s="24"/>
      <c r="Z13504" s="24"/>
      <c r="AC13504" s="24"/>
      <c r="AI13504" s="24"/>
      <c r="AL13504" s="24"/>
      <c r="AO13504" s="24"/>
      <c r="AR13504" s="24"/>
      <c r="AU13504" s="24"/>
    </row>
    <row r="13505">
      <c r="J13505" s="18"/>
      <c r="N13505" s="24"/>
      <c r="Q13505" s="24"/>
      <c r="T13505" s="24"/>
      <c r="W13505" s="24"/>
      <c r="Z13505" s="24"/>
      <c r="AC13505" s="24"/>
      <c r="AI13505" s="24"/>
      <c r="AL13505" s="24"/>
      <c r="AO13505" s="24"/>
      <c r="AR13505" s="24"/>
      <c r="AU13505" s="24"/>
    </row>
    <row r="13506">
      <c r="J13506" s="18"/>
      <c r="N13506" s="24"/>
      <c r="Q13506" s="24"/>
      <c r="T13506" s="24"/>
      <c r="W13506" s="24"/>
      <c r="Z13506" s="24"/>
      <c r="AC13506" s="24"/>
      <c r="AI13506" s="24"/>
      <c r="AL13506" s="24"/>
      <c r="AO13506" s="24"/>
      <c r="AR13506" s="24"/>
      <c r="AU13506" s="24"/>
    </row>
    <row r="13507">
      <c r="J13507" s="18"/>
      <c r="N13507" s="24"/>
      <c r="Q13507" s="24"/>
      <c r="T13507" s="24"/>
      <c r="W13507" s="24"/>
      <c r="Z13507" s="24"/>
      <c r="AC13507" s="24"/>
      <c r="AI13507" s="24"/>
      <c r="AL13507" s="24"/>
      <c r="AO13507" s="24"/>
      <c r="AR13507" s="24"/>
      <c r="AU13507" s="24"/>
    </row>
    <row r="13508">
      <c r="J13508" s="18"/>
      <c r="N13508" s="24"/>
      <c r="Q13508" s="24"/>
      <c r="T13508" s="24"/>
      <c r="W13508" s="24"/>
      <c r="Z13508" s="24"/>
      <c r="AC13508" s="24"/>
      <c r="AI13508" s="24"/>
      <c r="AL13508" s="24"/>
      <c r="AO13508" s="24"/>
      <c r="AR13508" s="24"/>
      <c r="AU13508" s="24"/>
    </row>
    <row r="13509">
      <c r="J13509" s="18"/>
      <c r="N13509" s="24"/>
      <c r="Q13509" s="24"/>
      <c r="T13509" s="24"/>
      <c r="W13509" s="24"/>
      <c r="Z13509" s="24"/>
      <c r="AC13509" s="24"/>
      <c r="AI13509" s="24"/>
      <c r="AL13509" s="24"/>
      <c r="AO13509" s="24"/>
      <c r="AR13509" s="24"/>
      <c r="AU13509" s="24"/>
    </row>
    <row r="13510">
      <c r="J13510" s="18"/>
      <c r="N13510" s="24"/>
      <c r="Q13510" s="24"/>
      <c r="T13510" s="24"/>
      <c r="W13510" s="24"/>
      <c r="Z13510" s="24"/>
      <c r="AC13510" s="24"/>
      <c r="AI13510" s="24"/>
      <c r="AL13510" s="24"/>
      <c r="AO13510" s="24"/>
      <c r="AR13510" s="24"/>
      <c r="AU13510" s="24"/>
    </row>
    <row r="13511">
      <c r="J13511" s="18"/>
      <c r="N13511" s="24"/>
      <c r="Q13511" s="24"/>
      <c r="T13511" s="24"/>
      <c r="W13511" s="24"/>
      <c r="Z13511" s="24"/>
      <c r="AC13511" s="24"/>
      <c r="AI13511" s="24"/>
      <c r="AL13511" s="24"/>
      <c r="AO13511" s="24"/>
      <c r="AR13511" s="24"/>
      <c r="AU13511" s="24"/>
    </row>
    <row r="13512">
      <c r="J13512" s="18"/>
      <c r="N13512" s="24"/>
      <c r="Q13512" s="24"/>
      <c r="T13512" s="24"/>
      <c r="W13512" s="24"/>
      <c r="Z13512" s="24"/>
      <c r="AC13512" s="24"/>
      <c r="AI13512" s="24"/>
      <c r="AL13512" s="24"/>
      <c r="AO13512" s="24"/>
      <c r="AR13512" s="24"/>
      <c r="AU13512" s="24"/>
    </row>
    <row r="13513">
      <c r="J13513" s="18"/>
      <c r="N13513" s="24"/>
      <c r="Q13513" s="24"/>
      <c r="T13513" s="24"/>
      <c r="W13513" s="24"/>
      <c r="Z13513" s="24"/>
      <c r="AC13513" s="24"/>
      <c r="AI13513" s="24"/>
      <c r="AL13513" s="24"/>
      <c r="AO13513" s="24"/>
      <c r="AR13513" s="24"/>
      <c r="AU13513" s="24"/>
    </row>
    <row r="13514">
      <c r="J13514" s="18"/>
      <c r="N13514" s="24"/>
      <c r="Q13514" s="24"/>
      <c r="T13514" s="24"/>
      <c r="W13514" s="24"/>
      <c r="Z13514" s="24"/>
      <c r="AC13514" s="24"/>
      <c r="AI13514" s="24"/>
      <c r="AL13514" s="24"/>
      <c r="AO13514" s="24"/>
      <c r="AR13514" s="24"/>
      <c r="AU13514" s="24"/>
    </row>
    <row r="13515">
      <c r="J13515" s="18"/>
      <c r="N13515" s="24"/>
      <c r="Q13515" s="24"/>
      <c r="T13515" s="24"/>
      <c r="W13515" s="24"/>
      <c r="Z13515" s="24"/>
      <c r="AC13515" s="24"/>
      <c r="AI13515" s="24"/>
      <c r="AL13515" s="24"/>
      <c r="AO13515" s="24"/>
      <c r="AR13515" s="24"/>
      <c r="AU13515" s="24"/>
    </row>
    <row r="13516">
      <c r="J13516" s="18"/>
      <c r="N13516" s="24"/>
      <c r="Q13516" s="24"/>
      <c r="T13516" s="24"/>
      <c r="W13516" s="24"/>
      <c r="Z13516" s="24"/>
      <c r="AC13516" s="24"/>
      <c r="AI13516" s="24"/>
      <c r="AL13516" s="24"/>
      <c r="AO13516" s="24"/>
      <c r="AR13516" s="24"/>
      <c r="AU13516" s="24"/>
    </row>
    <row r="13517">
      <c r="J13517" s="18"/>
      <c r="N13517" s="24"/>
      <c r="Q13517" s="24"/>
      <c r="T13517" s="24"/>
      <c r="W13517" s="24"/>
      <c r="Z13517" s="24"/>
      <c r="AC13517" s="24"/>
      <c r="AI13517" s="24"/>
      <c r="AL13517" s="24"/>
      <c r="AO13517" s="24"/>
      <c r="AR13517" s="24"/>
      <c r="AU13517" s="24"/>
    </row>
    <row r="13518">
      <c r="J13518" s="18"/>
      <c r="N13518" s="24"/>
      <c r="Q13518" s="24"/>
      <c r="T13518" s="24"/>
      <c r="W13518" s="24"/>
      <c r="Z13518" s="24"/>
      <c r="AC13518" s="24"/>
      <c r="AI13518" s="24"/>
      <c r="AL13518" s="24"/>
      <c r="AO13518" s="24"/>
      <c r="AR13518" s="24"/>
      <c r="AU13518" s="24"/>
    </row>
    <row r="13519">
      <c r="J13519" s="18"/>
      <c r="N13519" s="24"/>
      <c r="Q13519" s="24"/>
      <c r="T13519" s="24"/>
      <c r="W13519" s="24"/>
      <c r="Z13519" s="24"/>
      <c r="AC13519" s="24"/>
      <c r="AI13519" s="24"/>
      <c r="AL13519" s="24"/>
      <c r="AO13519" s="24"/>
      <c r="AR13519" s="24"/>
      <c r="AU13519" s="24"/>
    </row>
    <row r="13520">
      <c r="J13520" s="18"/>
      <c r="N13520" s="24"/>
      <c r="Q13520" s="24"/>
      <c r="T13520" s="24"/>
      <c r="W13520" s="24"/>
      <c r="Z13520" s="24"/>
      <c r="AC13520" s="24"/>
      <c r="AI13520" s="24"/>
      <c r="AL13520" s="24"/>
      <c r="AO13520" s="24"/>
      <c r="AR13520" s="24"/>
      <c r="AU13520" s="24"/>
    </row>
    <row r="13521">
      <c r="J13521" s="18"/>
      <c r="N13521" s="24"/>
      <c r="Q13521" s="24"/>
      <c r="T13521" s="24"/>
      <c r="W13521" s="24"/>
      <c r="Z13521" s="24"/>
      <c r="AC13521" s="24"/>
      <c r="AI13521" s="24"/>
      <c r="AL13521" s="24"/>
      <c r="AO13521" s="24"/>
      <c r="AR13521" s="24"/>
      <c r="AU13521" s="24"/>
    </row>
    <row r="13522">
      <c r="J13522" s="18"/>
      <c r="N13522" s="24"/>
      <c r="Q13522" s="24"/>
      <c r="T13522" s="24"/>
      <c r="W13522" s="24"/>
      <c r="Z13522" s="24"/>
      <c r="AC13522" s="24"/>
      <c r="AI13522" s="24"/>
      <c r="AL13522" s="24"/>
      <c r="AO13522" s="24"/>
      <c r="AR13522" s="24"/>
      <c r="AU13522" s="24"/>
    </row>
    <row r="13523">
      <c r="J13523" s="18"/>
      <c r="N13523" s="24"/>
      <c r="Q13523" s="24"/>
      <c r="T13523" s="24"/>
      <c r="W13523" s="24"/>
      <c r="Z13523" s="24"/>
      <c r="AC13523" s="24"/>
      <c r="AI13523" s="24"/>
      <c r="AL13523" s="24"/>
      <c r="AO13523" s="24"/>
      <c r="AR13523" s="24"/>
      <c r="AU13523" s="24"/>
    </row>
    <row r="13524">
      <c r="J13524" s="18"/>
      <c r="N13524" s="24"/>
      <c r="Q13524" s="24"/>
      <c r="T13524" s="24"/>
      <c r="W13524" s="24"/>
      <c r="Z13524" s="24"/>
      <c r="AC13524" s="24"/>
      <c r="AI13524" s="24"/>
      <c r="AL13524" s="24"/>
      <c r="AO13524" s="24"/>
      <c r="AR13524" s="24"/>
      <c r="AU13524" s="24"/>
    </row>
    <row r="13525">
      <c r="J13525" s="18"/>
      <c r="N13525" s="24"/>
      <c r="Q13525" s="24"/>
      <c r="T13525" s="24"/>
      <c r="W13525" s="24"/>
      <c r="Z13525" s="24"/>
      <c r="AC13525" s="24"/>
      <c r="AI13525" s="24"/>
      <c r="AL13525" s="24"/>
      <c r="AO13525" s="24"/>
      <c r="AR13525" s="24"/>
      <c r="AU13525" s="24"/>
    </row>
    <row r="13526">
      <c r="J13526" s="18"/>
      <c r="N13526" s="24"/>
      <c r="Q13526" s="24"/>
      <c r="T13526" s="24"/>
      <c r="W13526" s="24"/>
      <c r="Z13526" s="24"/>
      <c r="AC13526" s="24"/>
      <c r="AI13526" s="24"/>
      <c r="AL13526" s="24"/>
      <c r="AO13526" s="24"/>
      <c r="AR13526" s="24"/>
      <c r="AU13526" s="24"/>
    </row>
    <row r="13527">
      <c r="J13527" s="18"/>
      <c r="N13527" s="24"/>
      <c r="Q13527" s="24"/>
      <c r="T13527" s="24"/>
      <c r="W13527" s="24"/>
      <c r="Z13527" s="24"/>
      <c r="AC13527" s="24"/>
      <c r="AI13527" s="24"/>
      <c r="AL13527" s="24"/>
      <c r="AO13527" s="24"/>
      <c r="AR13527" s="24"/>
      <c r="AU13527" s="24"/>
    </row>
    <row r="13528">
      <c r="J13528" s="18"/>
      <c r="N13528" s="24"/>
      <c r="Q13528" s="24"/>
      <c r="T13528" s="24"/>
      <c r="W13528" s="24"/>
      <c r="Z13528" s="24"/>
      <c r="AC13528" s="24"/>
      <c r="AI13528" s="24"/>
      <c r="AL13528" s="24"/>
      <c r="AO13528" s="24"/>
      <c r="AR13528" s="24"/>
      <c r="AU13528" s="24"/>
    </row>
    <row r="13529">
      <c r="J13529" s="18"/>
      <c r="N13529" s="24"/>
      <c r="Q13529" s="24"/>
      <c r="T13529" s="24"/>
      <c r="W13529" s="24"/>
      <c r="Z13529" s="24"/>
      <c r="AC13529" s="24"/>
      <c r="AI13529" s="24"/>
      <c r="AL13529" s="24"/>
      <c r="AO13529" s="24"/>
      <c r="AR13529" s="24"/>
      <c r="AU13529" s="24"/>
    </row>
    <row r="13530">
      <c r="J13530" s="18"/>
      <c r="N13530" s="24"/>
      <c r="Q13530" s="24"/>
      <c r="T13530" s="24"/>
      <c r="W13530" s="24"/>
      <c r="Z13530" s="24"/>
      <c r="AC13530" s="24"/>
      <c r="AI13530" s="24"/>
      <c r="AL13530" s="24"/>
      <c r="AO13530" s="24"/>
      <c r="AR13530" s="24"/>
      <c r="AU13530" s="24"/>
    </row>
    <row r="13531">
      <c r="J13531" s="18"/>
      <c r="N13531" s="24"/>
      <c r="Q13531" s="24"/>
      <c r="T13531" s="24"/>
      <c r="W13531" s="24"/>
      <c r="Z13531" s="24"/>
      <c r="AC13531" s="24"/>
      <c r="AI13531" s="24"/>
      <c r="AL13531" s="24"/>
      <c r="AO13531" s="24"/>
      <c r="AR13531" s="24"/>
      <c r="AU13531" s="24"/>
    </row>
    <row r="13532">
      <c r="J13532" s="18"/>
      <c r="N13532" s="24"/>
      <c r="Q13532" s="24"/>
      <c r="T13532" s="24"/>
      <c r="W13532" s="24"/>
      <c r="Z13532" s="24"/>
      <c r="AC13532" s="24"/>
      <c r="AI13532" s="24"/>
      <c r="AL13532" s="24"/>
      <c r="AO13532" s="24"/>
      <c r="AR13532" s="24"/>
      <c r="AU13532" s="24"/>
    </row>
    <row r="13533">
      <c r="J13533" s="18"/>
      <c r="N13533" s="24"/>
      <c r="Q13533" s="24"/>
      <c r="T13533" s="24"/>
      <c r="W13533" s="24"/>
      <c r="Z13533" s="24"/>
      <c r="AC13533" s="24"/>
      <c r="AI13533" s="24"/>
      <c r="AL13533" s="24"/>
      <c r="AO13533" s="24"/>
      <c r="AR13533" s="24"/>
      <c r="AU13533" s="24"/>
    </row>
    <row r="13534">
      <c r="J13534" s="18"/>
      <c r="N13534" s="24"/>
      <c r="Q13534" s="24"/>
      <c r="T13534" s="24"/>
      <c r="W13534" s="24"/>
      <c r="Z13534" s="24"/>
      <c r="AC13534" s="24"/>
      <c r="AI13534" s="24"/>
      <c r="AL13534" s="24"/>
      <c r="AO13534" s="24"/>
      <c r="AR13534" s="24"/>
      <c r="AU13534" s="24"/>
    </row>
    <row r="13535">
      <c r="J13535" s="18"/>
      <c r="N13535" s="24"/>
      <c r="Q13535" s="24"/>
      <c r="T13535" s="24"/>
      <c r="W13535" s="24"/>
      <c r="Z13535" s="24"/>
      <c r="AC13535" s="24"/>
      <c r="AI13535" s="24"/>
      <c r="AL13535" s="24"/>
      <c r="AO13535" s="24"/>
      <c r="AR13535" s="24"/>
      <c r="AU13535" s="24"/>
    </row>
    <row r="13536">
      <c r="J13536" s="18"/>
      <c r="N13536" s="24"/>
      <c r="Q13536" s="24"/>
      <c r="T13536" s="24"/>
      <c r="W13536" s="24"/>
      <c r="Z13536" s="24"/>
      <c r="AC13536" s="24"/>
      <c r="AI13536" s="24"/>
      <c r="AL13536" s="24"/>
      <c r="AO13536" s="24"/>
      <c r="AR13536" s="24"/>
      <c r="AU13536" s="24"/>
    </row>
    <row r="13537">
      <c r="J13537" s="18"/>
      <c r="N13537" s="24"/>
      <c r="Q13537" s="24"/>
      <c r="T13537" s="24"/>
      <c r="W13537" s="24"/>
      <c r="Z13537" s="24"/>
      <c r="AC13537" s="24"/>
      <c r="AI13537" s="24"/>
      <c r="AL13537" s="24"/>
      <c r="AO13537" s="24"/>
      <c r="AR13537" s="24"/>
      <c r="AU13537" s="24"/>
    </row>
    <row r="13538">
      <c r="J13538" s="18"/>
      <c r="N13538" s="24"/>
      <c r="Q13538" s="24"/>
      <c r="T13538" s="24"/>
      <c r="W13538" s="24"/>
      <c r="Z13538" s="24"/>
      <c r="AC13538" s="24"/>
      <c r="AI13538" s="24"/>
      <c r="AL13538" s="24"/>
      <c r="AO13538" s="24"/>
      <c r="AR13538" s="24"/>
      <c r="AU13538" s="24"/>
    </row>
    <row r="13539">
      <c r="J13539" s="18"/>
      <c r="N13539" s="24"/>
      <c r="Q13539" s="24"/>
      <c r="T13539" s="24"/>
      <c r="W13539" s="24"/>
      <c r="Z13539" s="24"/>
      <c r="AC13539" s="24"/>
      <c r="AI13539" s="24"/>
      <c r="AL13539" s="24"/>
      <c r="AO13539" s="24"/>
      <c r="AR13539" s="24"/>
      <c r="AU13539" s="24"/>
    </row>
    <row r="13540">
      <c r="J13540" s="18"/>
      <c r="N13540" s="24"/>
      <c r="Q13540" s="24"/>
      <c r="T13540" s="24"/>
      <c r="W13540" s="24"/>
      <c r="Z13540" s="24"/>
      <c r="AC13540" s="24"/>
      <c r="AI13540" s="24"/>
      <c r="AL13540" s="24"/>
      <c r="AO13540" s="24"/>
      <c r="AR13540" s="24"/>
      <c r="AU13540" s="24"/>
    </row>
    <row r="13541">
      <c r="J13541" s="18"/>
      <c r="N13541" s="24"/>
      <c r="Q13541" s="24"/>
      <c r="T13541" s="24"/>
      <c r="W13541" s="24"/>
      <c r="Z13541" s="24"/>
      <c r="AC13541" s="24"/>
      <c r="AI13541" s="24"/>
      <c r="AL13541" s="24"/>
      <c r="AO13541" s="24"/>
      <c r="AR13541" s="24"/>
      <c r="AU13541" s="24"/>
    </row>
    <row r="13542">
      <c r="J13542" s="18"/>
      <c r="N13542" s="24"/>
      <c r="Q13542" s="24"/>
      <c r="T13542" s="24"/>
      <c r="W13542" s="24"/>
      <c r="Z13542" s="24"/>
      <c r="AC13542" s="24"/>
      <c r="AI13542" s="24"/>
      <c r="AL13542" s="24"/>
      <c r="AO13542" s="24"/>
      <c r="AR13542" s="24"/>
      <c r="AU13542" s="24"/>
    </row>
    <row r="13543">
      <c r="J13543" s="18"/>
      <c r="N13543" s="24"/>
      <c r="Q13543" s="24"/>
      <c r="T13543" s="24"/>
      <c r="W13543" s="24"/>
      <c r="Z13543" s="24"/>
      <c r="AC13543" s="24"/>
      <c r="AI13543" s="24"/>
      <c r="AL13543" s="24"/>
      <c r="AO13543" s="24"/>
      <c r="AR13543" s="24"/>
      <c r="AU13543" s="24"/>
    </row>
    <row r="13544">
      <c r="J13544" s="18"/>
      <c r="N13544" s="24"/>
      <c r="Q13544" s="24"/>
      <c r="T13544" s="24"/>
      <c r="W13544" s="24"/>
      <c r="Z13544" s="24"/>
      <c r="AC13544" s="24"/>
      <c r="AI13544" s="24"/>
      <c r="AL13544" s="24"/>
      <c r="AO13544" s="24"/>
      <c r="AR13544" s="24"/>
      <c r="AU13544" s="24"/>
    </row>
    <row r="13545">
      <c r="J13545" s="18"/>
      <c r="N13545" s="24"/>
      <c r="Q13545" s="24"/>
      <c r="T13545" s="24"/>
      <c r="W13545" s="24"/>
      <c r="Z13545" s="24"/>
      <c r="AC13545" s="24"/>
      <c r="AI13545" s="24"/>
      <c r="AL13545" s="24"/>
      <c r="AO13545" s="24"/>
      <c r="AR13545" s="24"/>
      <c r="AU13545" s="24"/>
    </row>
    <row r="13546">
      <c r="J13546" s="18"/>
      <c r="N13546" s="24"/>
      <c r="Q13546" s="24"/>
      <c r="T13546" s="24"/>
      <c r="W13546" s="24"/>
      <c r="Z13546" s="24"/>
      <c r="AC13546" s="24"/>
      <c r="AI13546" s="24"/>
      <c r="AL13546" s="24"/>
      <c r="AO13546" s="24"/>
      <c r="AR13546" s="24"/>
      <c r="AU13546" s="24"/>
    </row>
    <row r="13547">
      <c r="J13547" s="18"/>
      <c r="N13547" s="24"/>
      <c r="Q13547" s="24"/>
      <c r="T13547" s="24"/>
      <c r="W13547" s="24"/>
      <c r="Z13547" s="24"/>
      <c r="AC13547" s="24"/>
      <c r="AI13547" s="24"/>
      <c r="AL13547" s="24"/>
      <c r="AO13547" s="24"/>
      <c r="AR13547" s="24"/>
      <c r="AU13547" s="24"/>
    </row>
    <row r="13548">
      <c r="J13548" s="18"/>
      <c r="N13548" s="24"/>
      <c r="Q13548" s="24"/>
      <c r="T13548" s="24"/>
      <c r="W13548" s="24"/>
      <c r="Z13548" s="24"/>
      <c r="AC13548" s="24"/>
      <c r="AI13548" s="24"/>
      <c r="AL13548" s="24"/>
      <c r="AO13548" s="24"/>
      <c r="AR13548" s="24"/>
      <c r="AU13548" s="24"/>
    </row>
    <row r="13549">
      <c r="J13549" s="18"/>
      <c r="N13549" s="24"/>
      <c r="Q13549" s="24"/>
      <c r="T13549" s="24"/>
      <c r="W13549" s="24"/>
      <c r="Z13549" s="24"/>
      <c r="AC13549" s="24"/>
      <c r="AI13549" s="24"/>
      <c r="AL13549" s="24"/>
      <c r="AO13549" s="24"/>
      <c r="AR13549" s="24"/>
      <c r="AU13549" s="24"/>
    </row>
    <row r="13550">
      <c r="J13550" s="18"/>
      <c r="N13550" s="24"/>
      <c r="Q13550" s="24"/>
      <c r="T13550" s="24"/>
      <c r="W13550" s="24"/>
      <c r="Z13550" s="24"/>
      <c r="AC13550" s="24"/>
      <c r="AI13550" s="24"/>
      <c r="AL13550" s="24"/>
      <c r="AO13550" s="24"/>
      <c r="AR13550" s="24"/>
      <c r="AU13550" s="24"/>
    </row>
    <row r="13551">
      <c r="J13551" s="18"/>
      <c r="N13551" s="24"/>
      <c r="Q13551" s="24"/>
      <c r="T13551" s="24"/>
      <c r="W13551" s="24"/>
      <c r="Z13551" s="24"/>
      <c r="AC13551" s="24"/>
      <c r="AI13551" s="24"/>
      <c r="AL13551" s="24"/>
      <c r="AO13551" s="24"/>
      <c r="AR13551" s="24"/>
      <c r="AU13551" s="24"/>
    </row>
    <row r="13552">
      <c r="J13552" s="18"/>
      <c r="N13552" s="24"/>
      <c r="Q13552" s="24"/>
      <c r="T13552" s="24"/>
      <c r="W13552" s="24"/>
      <c r="Z13552" s="24"/>
      <c r="AC13552" s="24"/>
      <c r="AI13552" s="24"/>
      <c r="AL13552" s="24"/>
      <c r="AO13552" s="24"/>
      <c r="AR13552" s="24"/>
      <c r="AU13552" s="24"/>
    </row>
    <row r="13553">
      <c r="J13553" s="18"/>
      <c r="N13553" s="24"/>
      <c r="Q13553" s="24"/>
      <c r="T13553" s="24"/>
      <c r="W13553" s="24"/>
      <c r="Z13553" s="24"/>
      <c r="AC13553" s="24"/>
      <c r="AI13553" s="24"/>
      <c r="AL13553" s="24"/>
      <c r="AO13553" s="24"/>
      <c r="AR13553" s="24"/>
      <c r="AU13553" s="24"/>
    </row>
    <row r="13554">
      <c r="J13554" s="18"/>
      <c r="N13554" s="24"/>
      <c r="Q13554" s="24"/>
      <c r="T13554" s="24"/>
      <c r="W13554" s="24"/>
      <c r="Z13554" s="24"/>
      <c r="AC13554" s="24"/>
      <c r="AI13554" s="24"/>
      <c r="AL13554" s="24"/>
      <c r="AO13554" s="24"/>
      <c r="AR13554" s="24"/>
      <c r="AU13554" s="24"/>
    </row>
    <row r="13555">
      <c r="J13555" s="18"/>
      <c r="N13555" s="24"/>
      <c r="Q13555" s="24"/>
      <c r="T13555" s="24"/>
      <c r="W13555" s="24"/>
      <c r="Z13555" s="24"/>
      <c r="AC13555" s="24"/>
      <c r="AI13555" s="24"/>
      <c r="AL13555" s="24"/>
      <c r="AO13555" s="24"/>
      <c r="AR13555" s="24"/>
      <c r="AU13555" s="24"/>
    </row>
    <row r="13556">
      <c r="J13556" s="18"/>
      <c r="N13556" s="24"/>
      <c r="Q13556" s="24"/>
      <c r="T13556" s="24"/>
      <c r="W13556" s="24"/>
      <c r="Z13556" s="24"/>
      <c r="AC13556" s="24"/>
      <c r="AI13556" s="24"/>
      <c r="AL13556" s="24"/>
      <c r="AO13556" s="24"/>
      <c r="AR13556" s="24"/>
      <c r="AU13556" s="24"/>
    </row>
    <row r="13557">
      <c r="J13557" s="18"/>
      <c r="N13557" s="24"/>
      <c r="Q13557" s="24"/>
      <c r="T13557" s="24"/>
      <c r="W13557" s="24"/>
      <c r="Z13557" s="24"/>
      <c r="AC13557" s="24"/>
      <c r="AI13557" s="24"/>
      <c r="AL13557" s="24"/>
      <c r="AO13557" s="24"/>
      <c r="AR13557" s="24"/>
      <c r="AU13557" s="24"/>
    </row>
    <row r="13558">
      <c r="J13558" s="18"/>
      <c r="N13558" s="24"/>
      <c r="Q13558" s="24"/>
      <c r="T13558" s="24"/>
      <c r="W13558" s="24"/>
      <c r="Z13558" s="24"/>
      <c r="AC13558" s="24"/>
      <c r="AI13558" s="24"/>
      <c r="AL13558" s="24"/>
      <c r="AO13558" s="24"/>
      <c r="AR13558" s="24"/>
      <c r="AU13558" s="24"/>
    </row>
    <row r="13559">
      <c r="J13559" s="18"/>
      <c r="N13559" s="24"/>
      <c r="Q13559" s="24"/>
      <c r="T13559" s="24"/>
      <c r="W13559" s="24"/>
      <c r="Z13559" s="24"/>
      <c r="AC13559" s="24"/>
      <c r="AI13559" s="24"/>
      <c r="AL13559" s="24"/>
      <c r="AO13559" s="24"/>
      <c r="AR13559" s="24"/>
      <c r="AU13559" s="24"/>
    </row>
    <row r="13560">
      <c r="J13560" s="18"/>
      <c r="N13560" s="24"/>
      <c r="Q13560" s="24"/>
      <c r="T13560" s="24"/>
      <c r="W13560" s="24"/>
      <c r="Z13560" s="24"/>
      <c r="AC13560" s="24"/>
      <c r="AI13560" s="24"/>
      <c r="AL13560" s="24"/>
      <c r="AO13560" s="24"/>
      <c r="AR13560" s="24"/>
      <c r="AU13560" s="24"/>
    </row>
    <row r="13561">
      <c r="J13561" s="18"/>
      <c r="N13561" s="24"/>
      <c r="Q13561" s="24"/>
      <c r="T13561" s="24"/>
      <c r="W13561" s="24"/>
      <c r="Z13561" s="24"/>
      <c r="AC13561" s="24"/>
      <c r="AI13561" s="24"/>
      <c r="AL13561" s="24"/>
      <c r="AO13561" s="24"/>
      <c r="AR13561" s="24"/>
      <c r="AU13561" s="24"/>
    </row>
    <row r="13562">
      <c r="J13562" s="18"/>
      <c r="N13562" s="24"/>
      <c r="Q13562" s="24"/>
      <c r="T13562" s="24"/>
      <c r="W13562" s="24"/>
      <c r="Z13562" s="24"/>
      <c r="AC13562" s="24"/>
      <c r="AI13562" s="24"/>
      <c r="AL13562" s="24"/>
      <c r="AO13562" s="24"/>
      <c r="AR13562" s="24"/>
      <c r="AU13562" s="24"/>
    </row>
    <row r="13563">
      <c r="J13563" s="18"/>
      <c r="N13563" s="24"/>
      <c r="Q13563" s="24"/>
      <c r="T13563" s="24"/>
      <c r="W13563" s="24"/>
      <c r="Z13563" s="24"/>
      <c r="AC13563" s="24"/>
      <c r="AI13563" s="24"/>
      <c r="AL13563" s="24"/>
      <c r="AO13563" s="24"/>
      <c r="AR13563" s="24"/>
      <c r="AU13563" s="24"/>
    </row>
    <row r="13564">
      <c r="J13564" s="18"/>
      <c r="N13564" s="24"/>
      <c r="Q13564" s="24"/>
      <c r="T13564" s="24"/>
      <c r="W13564" s="24"/>
      <c r="Z13564" s="24"/>
      <c r="AC13564" s="24"/>
      <c r="AI13564" s="24"/>
      <c r="AL13564" s="24"/>
      <c r="AO13564" s="24"/>
      <c r="AR13564" s="24"/>
      <c r="AU13564" s="24"/>
    </row>
    <row r="13565">
      <c r="J13565" s="18"/>
      <c r="N13565" s="24"/>
      <c r="Q13565" s="24"/>
      <c r="T13565" s="24"/>
      <c r="W13565" s="24"/>
      <c r="Z13565" s="24"/>
      <c r="AC13565" s="24"/>
      <c r="AI13565" s="24"/>
      <c r="AL13565" s="24"/>
      <c r="AO13565" s="24"/>
      <c r="AR13565" s="24"/>
      <c r="AU13565" s="24"/>
    </row>
    <row r="13566">
      <c r="J13566" s="18"/>
      <c r="N13566" s="24"/>
      <c r="Q13566" s="24"/>
      <c r="T13566" s="24"/>
      <c r="W13566" s="24"/>
      <c r="Z13566" s="24"/>
      <c r="AC13566" s="24"/>
      <c r="AI13566" s="24"/>
      <c r="AL13566" s="24"/>
      <c r="AO13566" s="24"/>
      <c r="AR13566" s="24"/>
      <c r="AU13566" s="24"/>
    </row>
    <row r="13567">
      <c r="J13567" s="18"/>
      <c r="N13567" s="24"/>
      <c r="Q13567" s="24"/>
      <c r="T13567" s="24"/>
      <c r="W13567" s="24"/>
      <c r="Z13567" s="24"/>
      <c r="AC13567" s="24"/>
      <c r="AI13567" s="24"/>
      <c r="AL13567" s="24"/>
      <c r="AO13567" s="24"/>
      <c r="AR13567" s="24"/>
      <c r="AU13567" s="24"/>
    </row>
    <row r="13568">
      <c r="J13568" s="18"/>
      <c r="N13568" s="24"/>
      <c r="Q13568" s="24"/>
      <c r="T13568" s="24"/>
      <c r="W13568" s="24"/>
      <c r="Z13568" s="24"/>
      <c r="AC13568" s="24"/>
      <c r="AI13568" s="24"/>
      <c r="AL13568" s="24"/>
      <c r="AO13568" s="24"/>
      <c r="AR13568" s="24"/>
      <c r="AU13568" s="24"/>
    </row>
    <row r="13569">
      <c r="J13569" s="18"/>
      <c r="N13569" s="24"/>
      <c r="Q13569" s="24"/>
      <c r="T13569" s="24"/>
      <c r="W13569" s="24"/>
      <c r="Z13569" s="24"/>
      <c r="AC13569" s="24"/>
      <c r="AI13569" s="24"/>
      <c r="AL13569" s="24"/>
      <c r="AO13569" s="24"/>
      <c r="AR13569" s="24"/>
      <c r="AU13569" s="24"/>
    </row>
    <row r="13570">
      <c r="J13570" s="18"/>
      <c r="N13570" s="24"/>
      <c r="Q13570" s="24"/>
      <c r="T13570" s="24"/>
      <c r="W13570" s="24"/>
      <c r="Z13570" s="24"/>
      <c r="AC13570" s="24"/>
      <c r="AI13570" s="24"/>
      <c r="AL13570" s="24"/>
      <c r="AO13570" s="24"/>
      <c r="AR13570" s="24"/>
      <c r="AU13570" s="24"/>
    </row>
    <row r="13571">
      <c r="J13571" s="18"/>
      <c r="N13571" s="24"/>
      <c r="Q13571" s="24"/>
      <c r="T13571" s="24"/>
      <c r="W13571" s="24"/>
      <c r="Z13571" s="24"/>
      <c r="AC13571" s="24"/>
      <c r="AI13571" s="24"/>
      <c r="AL13571" s="24"/>
      <c r="AO13571" s="24"/>
      <c r="AR13571" s="24"/>
      <c r="AU13571" s="24"/>
    </row>
    <row r="13572">
      <c r="J13572" s="18"/>
      <c r="N13572" s="24"/>
      <c r="Q13572" s="24"/>
      <c r="T13572" s="24"/>
      <c r="W13572" s="24"/>
      <c r="Z13572" s="24"/>
      <c r="AC13572" s="24"/>
      <c r="AI13572" s="24"/>
      <c r="AL13572" s="24"/>
      <c r="AO13572" s="24"/>
      <c r="AR13572" s="24"/>
      <c r="AU13572" s="24"/>
    </row>
    <row r="13573">
      <c r="J13573" s="18"/>
      <c r="N13573" s="24"/>
      <c r="Q13573" s="24"/>
      <c r="T13573" s="24"/>
      <c r="W13573" s="24"/>
      <c r="Z13573" s="24"/>
      <c r="AC13573" s="24"/>
      <c r="AI13573" s="24"/>
      <c r="AL13573" s="24"/>
      <c r="AO13573" s="24"/>
      <c r="AR13573" s="24"/>
      <c r="AU13573" s="24"/>
    </row>
    <row r="13574">
      <c r="J13574" s="18"/>
      <c r="N13574" s="24"/>
      <c r="Q13574" s="24"/>
      <c r="T13574" s="24"/>
      <c r="W13574" s="24"/>
      <c r="Z13574" s="24"/>
      <c r="AC13574" s="24"/>
      <c r="AI13574" s="24"/>
      <c r="AL13574" s="24"/>
      <c r="AO13574" s="24"/>
      <c r="AR13574" s="24"/>
      <c r="AU13574" s="24"/>
    </row>
    <row r="13575">
      <c r="J13575" s="18"/>
      <c r="N13575" s="24"/>
      <c r="Q13575" s="24"/>
      <c r="T13575" s="24"/>
      <c r="W13575" s="24"/>
      <c r="Z13575" s="24"/>
      <c r="AC13575" s="24"/>
      <c r="AI13575" s="24"/>
      <c r="AL13575" s="24"/>
      <c r="AO13575" s="24"/>
      <c r="AR13575" s="24"/>
      <c r="AU13575" s="24"/>
    </row>
    <row r="13576">
      <c r="J13576" s="18"/>
      <c r="N13576" s="24"/>
      <c r="Q13576" s="24"/>
      <c r="T13576" s="24"/>
      <c r="W13576" s="24"/>
      <c r="Z13576" s="24"/>
      <c r="AC13576" s="24"/>
      <c r="AI13576" s="24"/>
      <c r="AL13576" s="24"/>
      <c r="AO13576" s="24"/>
      <c r="AR13576" s="24"/>
      <c r="AU13576" s="24"/>
    </row>
    <row r="13577">
      <c r="J13577" s="18"/>
      <c r="N13577" s="24"/>
      <c r="Q13577" s="24"/>
      <c r="T13577" s="24"/>
      <c r="W13577" s="24"/>
      <c r="Z13577" s="24"/>
      <c r="AC13577" s="24"/>
      <c r="AI13577" s="24"/>
      <c r="AL13577" s="24"/>
      <c r="AO13577" s="24"/>
      <c r="AR13577" s="24"/>
      <c r="AU13577" s="24"/>
    </row>
    <row r="13578">
      <c r="J13578" s="18"/>
      <c r="N13578" s="24"/>
      <c r="Q13578" s="24"/>
      <c r="T13578" s="24"/>
      <c r="W13578" s="24"/>
      <c r="Z13578" s="24"/>
      <c r="AC13578" s="24"/>
      <c r="AI13578" s="24"/>
      <c r="AL13578" s="24"/>
      <c r="AO13578" s="24"/>
      <c r="AR13578" s="24"/>
      <c r="AU13578" s="24"/>
    </row>
    <row r="13579">
      <c r="J13579" s="18"/>
      <c r="N13579" s="24"/>
      <c r="Q13579" s="24"/>
      <c r="T13579" s="24"/>
      <c r="W13579" s="24"/>
      <c r="Z13579" s="24"/>
      <c r="AC13579" s="24"/>
      <c r="AI13579" s="24"/>
      <c r="AL13579" s="24"/>
      <c r="AO13579" s="24"/>
      <c r="AR13579" s="24"/>
      <c r="AU13579" s="24"/>
    </row>
    <row r="13580">
      <c r="J13580" s="18"/>
      <c r="N13580" s="24"/>
      <c r="Q13580" s="24"/>
      <c r="T13580" s="24"/>
      <c r="W13580" s="24"/>
      <c r="Z13580" s="24"/>
      <c r="AC13580" s="24"/>
      <c r="AI13580" s="24"/>
      <c r="AL13580" s="24"/>
      <c r="AO13580" s="24"/>
      <c r="AR13580" s="24"/>
      <c r="AU13580" s="24"/>
    </row>
    <row r="13581">
      <c r="J13581" s="18"/>
      <c r="N13581" s="24"/>
      <c r="Q13581" s="24"/>
      <c r="T13581" s="24"/>
      <c r="W13581" s="24"/>
      <c r="Z13581" s="24"/>
      <c r="AC13581" s="24"/>
      <c r="AI13581" s="24"/>
      <c r="AL13581" s="24"/>
      <c r="AO13581" s="24"/>
      <c r="AR13581" s="24"/>
      <c r="AU13581" s="24"/>
    </row>
    <row r="13582">
      <c r="J13582" s="18"/>
      <c r="N13582" s="24"/>
      <c r="Q13582" s="24"/>
      <c r="T13582" s="24"/>
      <c r="W13582" s="24"/>
      <c r="Z13582" s="24"/>
      <c r="AC13582" s="24"/>
      <c r="AI13582" s="24"/>
      <c r="AL13582" s="24"/>
      <c r="AO13582" s="24"/>
      <c r="AR13582" s="24"/>
      <c r="AU13582" s="24"/>
    </row>
    <row r="13583">
      <c r="J13583" s="18"/>
      <c r="N13583" s="24"/>
      <c r="Q13583" s="24"/>
      <c r="T13583" s="24"/>
      <c r="W13583" s="24"/>
      <c r="Z13583" s="24"/>
      <c r="AC13583" s="24"/>
      <c r="AI13583" s="24"/>
      <c r="AL13583" s="24"/>
      <c r="AO13583" s="24"/>
      <c r="AR13583" s="24"/>
      <c r="AU13583" s="24"/>
    </row>
    <row r="13584">
      <c r="J13584" s="18"/>
      <c r="N13584" s="24"/>
      <c r="Q13584" s="24"/>
      <c r="T13584" s="24"/>
      <c r="W13584" s="24"/>
      <c r="Z13584" s="24"/>
      <c r="AC13584" s="24"/>
      <c r="AI13584" s="24"/>
      <c r="AL13584" s="24"/>
      <c r="AO13584" s="24"/>
      <c r="AR13584" s="24"/>
      <c r="AU13584" s="24"/>
    </row>
    <row r="13585">
      <c r="J13585" s="18"/>
      <c r="N13585" s="24"/>
      <c r="Q13585" s="24"/>
      <c r="T13585" s="24"/>
      <c r="W13585" s="24"/>
      <c r="Z13585" s="24"/>
      <c r="AC13585" s="24"/>
      <c r="AI13585" s="24"/>
      <c r="AL13585" s="24"/>
      <c r="AO13585" s="24"/>
      <c r="AR13585" s="24"/>
      <c r="AU13585" s="24"/>
    </row>
    <row r="13586">
      <c r="J13586" s="18"/>
      <c r="N13586" s="24"/>
      <c r="Q13586" s="24"/>
      <c r="T13586" s="24"/>
      <c r="W13586" s="24"/>
      <c r="Z13586" s="24"/>
      <c r="AC13586" s="24"/>
      <c r="AI13586" s="24"/>
      <c r="AL13586" s="24"/>
      <c r="AO13586" s="24"/>
      <c r="AR13586" s="24"/>
      <c r="AU13586" s="24"/>
    </row>
    <row r="13587">
      <c r="J13587" s="18"/>
      <c r="N13587" s="24"/>
      <c r="Q13587" s="24"/>
      <c r="T13587" s="24"/>
      <c r="W13587" s="24"/>
      <c r="Z13587" s="24"/>
      <c r="AC13587" s="24"/>
      <c r="AI13587" s="24"/>
      <c r="AL13587" s="24"/>
      <c r="AO13587" s="24"/>
      <c r="AR13587" s="24"/>
      <c r="AU13587" s="24"/>
    </row>
    <row r="13588">
      <c r="J13588" s="18"/>
      <c r="N13588" s="24"/>
      <c r="Q13588" s="24"/>
      <c r="T13588" s="24"/>
      <c r="W13588" s="24"/>
      <c r="Z13588" s="24"/>
      <c r="AC13588" s="24"/>
      <c r="AI13588" s="24"/>
      <c r="AL13588" s="24"/>
      <c r="AO13588" s="24"/>
      <c r="AR13588" s="24"/>
      <c r="AU13588" s="24"/>
    </row>
    <row r="13589">
      <c r="J13589" s="18"/>
      <c r="N13589" s="24"/>
      <c r="Q13589" s="24"/>
      <c r="T13589" s="24"/>
      <c r="W13589" s="24"/>
      <c r="Z13589" s="24"/>
      <c r="AC13589" s="24"/>
      <c r="AI13589" s="24"/>
      <c r="AL13589" s="24"/>
      <c r="AO13589" s="24"/>
      <c r="AR13589" s="24"/>
      <c r="AU13589" s="24"/>
    </row>
    <row r="13590">
      <c r="J13590" s="18"/>
      <c r="N13590" s="24"/>
      <c r="Q13590" s="24"/>
      <c r="T13590" s="24"/>
      <c r="W13590" s="24"/>
      <c r="Z13590" s="24"/>
      <c r="AC13590" s="24"/>
      <c r="AI13590" s="24"/>
      <c r="AL13590" s="24"/>
      <c r="AO13590" s="24"/>
      <c r="AR13590" s="24"/>
      <c r="AU13590" s="24"/>
    </row>
    <row r="13591">
      <c r="J13591" s="18"/>
      <c r="N13591" s="24"/>
      <c r="Q13591" s="24"/>
      <c r="T13591" s="24"/>
      <c r="W13591" s="24"/>
      <c r="Z13591" s="24"/>
      <c r="AC13591" s="24"/>
      <c r="AI13591" s="24"/>
      <c r="AL13591" s="24"/>
      <c r="AO13591" s="24"/>
      <c r="AR13591" s="24"/>
      <c r="AU13591" s="24"/>
    </row>
    <row r="13592">
      <c r="J13592" s="18"/>
      <c r="N13592" s="24"/>
      <c r="Q13592" s="24"/>
      <c r="T13592" s="24"/>
      <c r="W13592" s="24"/>
      <c r="Z13592" s="24"/>
      <c r="AC13592" s="24"/>
      <c r="AI13592" s="24"/>
      <c r="AL13592" s="24"/>
      <c r="AO13592" s="24"/>
      <c r="AR13592" s="24"/>
      <c r="AU13592" s="24"/>
    </row>
    <row r="13593">
      <c r="J13593" s="18"/>
      <c r="N13593" s="24"/>
      <c r="Q13593" s="24"/>
      <c r="T13593" s="24"/>
      <c r="W13593" s="24"/>
      <c r="Z13593" s="24"/>
      <c r="AC13593" s="24"/>
      <c r="AI13593" s="24"/>
      <c r="AL13593" s="24"/>
      <c r="AO13593" s="24"/>
      <c r="AR13593" s="24"/>
      <c r="AU13593" s="24"/>
    </row>
    <row r="13594">
      <c r="J13594" s="18"/>
      <c r="N13594" s="24"/>
      <c r="Q13594" s="24"/>
      <c r="T13594" s="24"/>
      <c r="W13594" s="24"/>
      <c r="Z13594" s="24"/>
      <c r="AC13594" s="24"/>
      <c r="AI13594" s="24"/>
      <c r="AL13594" s="24"/>
      <c r="AO13594" s="24"/>
      <c r="AR13594" s="24"/>
      <c r="AU13594" s="24"/>
    </row>
    <row r="13595">
      <c r="J13595" s="18"/>
      <c r="N13595" s="24"/>
      <c r="Q13595" s="24"/>
      <c r="T13595" s="24"/>
      <c r="W13595" s="24"/>
      <c r="Z13595" s="24"/>
      <c r="AC13595" s="24"/>
      <c r="AI13595" s="24"/>
      <c r="AL13595" s="24"/>
      <c r="AO13595" s="24"/>
      <c r="AR13595" s="24"/>
      <c r="AU13595" s="24"/>
    </row>
    <row r="13596">
      <c r="J13596" s="18"/>
      <c r="N13596" s="24"/>
      <c r="Q13596" s="24"/>
      <c r="T13596" s="24"/>
      <c r="W13596" s="24"/>
      <c r="Z13596" s="24"/>
      <c r="AC13596" s="24"/>
      <c r="AI13596" s="24"/>
      <c r="AL13596" s="24"/>
      <c r="AO13596" s="24"/>
      <c r="AR13596" s="24"/>
      <c r="AU13596" s="24"/>
    </row>
    <row r="13597">
      <c r="J13597" s="18"/>
      <c r="N13597" s="24"/>
      <c r="Q13597" s="24"/>
      <c r="T13597" s="24"/>
      <c r="W13597" s="24"/>
      <c r="Z13597" s="24"/>
      <c r="AC13597" s="24"/>
      <c r="AI13597" s="24"/>
      <c r="AL13597" s="24"/>
      <c r="AO13597" s="24"/>
      <c r="AR13597" s="24"/>
      <c r="AU13597" s="24"/>
    </row>
    <row r="13598">
      <c r="J13598" s="18"/>
      <c r="N13598" s="24"/>
      <c r="Q13598" s="24"/>
      <c r="T13598" s="24"/>
      <c r="W13598" s="24"/>
      <c r="Z13598" s="24"/>
      <c r="AC13598" s="24"/>
      <c r="AI13598" s="24"/>
      <c r="AL13598" s="24"/>
      <c r="AO13598" s="24"/>
      <c r="AR13598" s="24"/>
      <c r="AU13598" s="24"/>
    </row>
    <row r="13599">
      <c r="J13599" s="18"/>
      <c r="N13599" s="24"/>
      <c r="Q13599" s="24"/>
      <c r="T13599" s="24"/>
      <c r="W13599" s="24"/>
      <c r="Z13599" s="24"/>
      <c r="AC13599" s="24"/>
      <c r="AI13599" s="24"/>
      <c r="AL13599" s="24"/>
      <c r="AO13599" s="24"/>
      <c r="AR13599" s="24"/>
      <c r="AU13599" s="24"/>
    </row>
    <row r="13600">
      <c r="J13600" s="18"/>
      <c r="N13600" s="24"/>
      <c r="Q13600" s="24"/>
      <c r="T13600" s="24"/>
      <c r="W13600" s="24"/>
      <c r="Z13600" s="24"/>
      <c r="AC13600" s="24"/>
      <c r="AI13600" s="24"/>
      <c r="AL13600" s="24"/>
      <c r="AO13600" s="24"/>
      <c r="AR13600" s="24"/>
      <c r="AU13600" s="24"/>
    </row>
    <row r="13601">
      <c r="J13601" s="18"/>
      <c r="N13601" s="24"/>
      <c r="Q13601" s="24"/>
      <c r="T13601" s="24"/>
      <c r="W13601" s="24"/>
      <c r="Z13601" s="24"/>
      <c r="AC13601" s="24"/>
      <c r="AI13601" s="24"/>
      <c r="AL13601" s="24"/>
      <c r="AO13601" s="24"/>
      <c r="AR13601" s="24"/>
      <c r="AU13601" s="24"/>
    </row>
    <row r="13602">
      <c r="J13602" s="18"/>
      <c r="N13602" s="24"/>
      <c r="Q13602" s="24"/>
      <c r="T13602" s="24"/>
      <c r="W13602" s="24"/>
      <c r="Z13602" s="24"/>
      <c r="AC13602" s="24"/>
      <c r="AI13602" s="24"/>
      <c r="AL13602" s="24"/>
      <c r="AO13602" s="24"/>
      <c r="AR13602" s="24"/>
      <c r="AU13602" s="24"/>
    </row>
    <row r="13603">
      <c r="J13603" s="18"/>
      <c r="N13603" s="24"/>
      <c r="Q13603" s="24"/>
      <c r="T13603" s="24"/>
      <c r="W13603" s="24"/>
      <c r="Z13603" s="24"/>
      <c r="AC13603" s="24"/>
      <c r="AI13603" s="24"/>
      <c r="AL13603" s="24"/>
      <c r="AO13603" s="24"/>
      <c r="AR13603" s="24"/>
      <c r="AU13603" s="24"/>
    </row>
    <row r="13604">
      <c r="J13604" s="18"/>
      <c r="N13604" s="24"/>
      <c r="Q13604" s="24"/>
      <c r="T13604" s="24"/>
      <c r="W13604" s="24"/>
      <c r="Z13604" s="24"/>
      <c r="AC13604" s="24"/>
      <c r="AI13604" s="24"/>
      <c r="AL13604" s="24"/>
      <c r="AO13604" s="24"/>
      <c r="AR13604" s="24"/>
      <c r="AU13604" s="24"/>
    </row>
    <row r="13605">
      <c r="J13605" s="18"/>
      <c r="N13605" s="24"/>
      <c r="Q13605" s="24"/>
      <c r="T13605" s="24"/>
      <c r="W13605" s="24"/>
      <c r="Z13605" s="24"/>
      <c r="AC13605" s="24"/>
      <c r="AI13605" s="24"/>
      <c r="AL13605" s="24"/>
      <c r="AO13605" s="24"/>
      <c r="AR13605" s="24"/>
      <c r="AU13605" s="24"/>
    </row>
    <row r="13606">
      <c r="J13606" s="18"/>
      <c r="N13606" s="24"/>
      <c r="Q13606" s="24"/>
      <c r="T13606" s="24"/>
      <c r="W13606" s="24"/>
      <c r="Z13606" s="24"/>
      <c r="AC13606" s="24"/>
      <c r="AI13606" s="24"/>
      <c r="AL13606" s="24"/>
      <c r="AO13606" s="24"/>
      <c r="AR13606" s="24"/>
      <c r="AU13606" s="24"/>
    </row>
    <row r="13607">
      <c r="J13607" s="18"/>
      <c r="N13607" s="24"/>
      <c r="Q13607" s="24"/>
      <c r="T13607" s="24"/>
      <c r="W13607" s="24"/>
      <c r="Z13607" s="24"/>
      <c r="AC13607" s="24"/>
      <c r="AI13607" s="24"/>
      <c r="AL13607" s="24"/>
      <c r="AO13607" s="24"/>
      <c r="AR13607" s="24"/>
      <c r="AU13607" s="24"/>
    </row>
    <row r="13608">
      <c r="J13608" s="18"/>
      <c r="N13608" s="24"/>
      <c r="Q13608" s="24"/>
      <c r="T13608" s="24"/>
      <c r="W13608" s="24"/>
      <c r="Z13608" s="24"/>
      <c r="AC13608" s="24"/>
      <c r="AI13608" s="24"/>
      <c r="AL13608" s="24"/>
      <c r="AO13608" s="24"/>
      <c r="AR13608" s="24"/>
      <c r="AU13608" s="24"/>
    </row>
    <row r="13609">
      <c r="J13609" s="18"/>
      <c r="N13609" s="24"/>
      <c r="Q13609" s="24"/>
      <c r="T13609" s="24"/>
      <c r="W13609" s="24"/>
      <c r="Z13609" s="24"/>
      <c r="AC13609" s="24"/>
      <c r="AI13609" s="24"/>
      <c r="AL13609" s="24"/>
      <c r="AO13609" s="24"/>
      <c r="AR13609" s="24"/>
      <c r="AU13609" s="24"/>
    </row>
    <row r="13610">
      <c r="J13610" s="18"/>
      <c r="N13610" s="24"/>
      <c r="Q13610" s="24"/>
      <c r="T13610" s="24"/>
      <c r="W13610" s="24"/>
      <c r="Z13610" s="24"/>
      <c r="AC13610" s="24"/>
      <c r="AI13610" s="24"/>
      <c r="AL13610" s="24"/>
      <c r="AO13610" s="24"/>
      <c r="AR13610" s="24"/>
      <c r="AU13610" s="24"/>
    </row>
    <row r="13611">
      <c r="J13611" s="18"/>
      <c r="N13611" s="24"/>
      <c r="Q13611" s="24"/>
      <c r="T13611" s="24"/>
      <c r="W13611" s="24"/>
      <c r="Z13611" s="24"/>
      <c r="AC13611" s="24"/>
      <c r="AI13611" s="24"/>
      <c r="AL13611" s="24"/>
      <c r="AO13611" s="24"/>
      <c r="AR13611" s="24"/>
      <c r="AU13611" s="24"/>
    </row>
    <row r="13612">
      <c r="J13612" s="18"/>
      <c r="N13612" s="24"/>
      <c r="Q13612" s="24"/>
      <c r="T13612" s="24"/>
      <c r="W13612" s="24"/>
      <c r="Z13612" s="24"/>
      <c r="AC13612" s="24"/>
      <c r="AI13612" s="24"/>
      <c r="AL13612" s="24"/>
      <c r="AO13612" s="24"/>
      <c r="AR13612" s="24"/>
      <c r="AU13612" s="24"/>
    </row>
    <row r="13613">
      <c r="J13613" s="18"/>
      <c r="N13613" s="24"/>
      <c r="Q13613" s="24"/>
      <c r="T13613" s="24"/>
      <c r="W13613" s="24"/>
      <c r="Z13613" s="24"/>
      <c r="AC13613" s="24"/>
      <c r="AI13613" s="24"/>
      <c r="AL13613" s="24"/>
      <c r="AO13613" s="24"/>
      <c r="AR13613" s="24"/>
      <c r="AU13613" s="24"/>
    </row>
    <row r="13614">
      <c r="J13614" s="18"/>
      <c r="N13614" s="24"/>
      <c r="Q13614" s="24"/>
      <c r="T13614" s="24"/>
      <c r="W13614" s="24"/>
      <c r="Z13614" s="24"/>
      <c r="AC13614" s="24"/>
      <c r="AI13614" s="24"/>
      <c r="AL13614" s="24"/>
      <c r="AO13614" s="24"/>
      <c r="AR13614" s="24"/>
      <c r="AU13614" s="24"/>
    </row>
    <row r="13615">
      <c r="J13615" s="18"/>
      <c r="N13615" s="24"/>
      <c r="Q13615" s="24"/>
      <c r="T13615" s="24"/>
      <c r="W13615" s="24"/>
      <c r="Z13615" s="24"/>
      <c r="AC13615" s="24"/>
      <c r="AI13615" s="24"/>
      <c r="AL13615" s="24"/>
      <c r="AO13615" s="24"/>
      <c r="AR13615" s="24"/>
      <c r="AU13615" s="24"/>
    </row>
    <row r="13616">
      <c r="J13616" s="18"/>
      <c r="N13616" s="24"/>
      <c r="Q13616" s="24"/>
      <c r="T13616" s="24"/>
      <c r="W13616" s="24"/>
      <c r="Z13616" s="24"/>
      <c r="AC13616" s="24"/>
      <c r="AI13616" s="24"/>
      <c r="AL13616" s="24"/>
      <c r="AO13616" s="24"/>
      <c r="AR13616" s="24"/>
      <c r="AU13616" s="24"/>
    </row>
    <row r="13617">
      <c r="J13617" s="18"/>
      <c r="N13617" s="24"/>
      <c r="Q13617" s="24"/>
      <c r="T13617" s="24"/>
      <c r="W13617" s="24"/>
      <c r="Z13617" s="24"/>
      <c r="AC13617" s="24"/>
      <c r="AI13617" s="24"/>
      <c r="AL13617" s="24"/>
      <c r="AO13617" s="24"/>
      <c r="AR13617" s="24"/>
      <c r="AU13617" s="24"/>
    </row>
    <row r="13618">
      <c r="J13618" s="18"/>
      <c r="N13618" s="24"/>
      <c r="Q13618" s="24"/>
      <c r="T13618" s="24"/>
      <c r="W13618" s="24"/>
      <c r="Z13618" s="24"/>
      <c r="AC13618" s="24"/>
      <c r="AI13618" s="24"/>
      <c r="AL13618" s="24"/>
      <c r="AO13618" s="24"/>
      <c r="AR13618" s="24"/>
      <c r="AU13618" s="24"/>
    </row>
    <row r="13619">
      <c r="J13619" s="18"/>
      <c r="N13619" s="24"/>
      <c r="Q13619" s="24"/>
      <c r="T13619" s="24"/>
      <c r="W13619" s="24"/>
      <c r="Z13619" s="24"/>
      <c r="AC13619" s="24"/>
      <c r="AI13619" s="24"/>
      <c r="AL13619" s="24"/>
      <c r="AO13619" s="24"/>
      <c r="AR13619" s="24"/>
      <c r="AU13619" s="24"/>
    </row>
    <row r="13620">
      <c r="J13620" s="18"/>
      <c r="N13620" s="24"/>
      <c r="Q13620" s="24"/>
      <c r="T13620" s="24"/>
      <c r="W13620" s="24"/>
      <c r="Z13620" s="24"/>
      <c r="AC13620" s="24"/>
      <c r="AI13620" s="24"/>
      <c r="AL13620" s="24"/>
      <c r="AO13620" s="24"/>
      <c r="AR13620" s="24"/>
      <c r="AU13620" s="24"/>
    </row>
    <row r="13621">
      <c r="J13621" s="18"/>
      <c r="N13621" s="24"/>
      <c r="Q13621" s="24"/>
      <c r="T13621" s="24"/>
      <c r="W13621" s="24"/>
      <c r="Z13621" s="24"/>
      <c r="AC13621" s="24"/>
      <c r="AI13621" s="24"/>
      <c r="AL13621" s="24"/>
      <c r="AO13621" s="24"/>
      <c r="AR13621" s="24"/>
      <c r="AU13621" s="24"/>
    </row>
    <row r="13622">
      <c r="J13622" s="18"/>
      <c r="N13622" s="24"/>
      <c r="Q13622" s="24"/>
      <c r="T13622" s="24"/>
      <c r="W13622" s="24"/>
      <c r="Z13622" s="24"/>
      <c r="AC13622" s="24"/>
      <c r="AI13622" s="24"/>
      <c r="AL13622" s="24"/>
      <c r="AO13622" s="24"/>
      <c r="AR13622" s="24"/>
      <c r="AU13622" s="24"/>
    </row>
    <row r="13623">
      <c r="J13623" s="18"/>
      <c r="N13623" s="24"/>
      <c r="Q13623" s="24"/>
      <c r="T13623" s="24"/>
      <c r="W13623" s="24"/>
      <c r="Z13623" s="24"/>
      <c r="AC13623" s="24"/>
      <c r="AI13623" s="24"/>
      <c r="AL13623" s="24"/>
      <c r="AO13623" s="24"/>
      <c r="AR13623" s="24"/>
      <c r="AU13623" s="24"/>
    </row>
    <row r="13624">
      <c r="J13624" s="18"/>
      <c r="N13624" s="24"/>
      <c r="Q13624" s="24"/>
      <c r="T13624" s="24"/>
      <c r="W13624" s="24"/>
      <c r="Z13624" s="24"/>
      <c r="AC13624" s="24"/>
      <c r="AI13624" s="24"/>
      <c r="AL13624" s="24"/>
      <c r="AO13624" s="24"/>
      <c r="AR13624" s="24"/>
      <c r="AU13624" s="24"/>
    </row>
    <row r="13625">
      <c r="J13625" s="18"/>
      <c r="N13625" s="24"/>
      <c r="Q13625" s="24"/>
      <c r="T13625" s="24"/>
      <c r="W13625" s="24"/>
      <c r="Z13625" s="24"/>
      <c r="AC13625" s="24"/>
      <c r="AI13625" s="24"/>
      <c r="AL13625" s="24"/>
      <c r="AO13625" s="24"/>
      <c r="AR13625" s="24"/>
      <c r="AU13625" s="24"/>
    </row>
    <row r="13626">
      <c r="J13626" s="18"/>
      <c r="N13626" s="24"/>
      <c r="Q13626" s="24"/>
      <c r="T13626" s="24"/>
      <c r="W13626" s="24"/>
      <c r="Z13626" s="24"/>
      <c r="AC13626" s="24"/>
      <c r="AI13626" s="24"/>
      <c r="AL13626" s="24"/>
      <c r="AO13626" s="24"/>
      <c r="AR13626" s="24"/>
      <c r="AU13626" s="24"/>
    </row>
    <row r="13627">
      <c r="J13627" s="18"/>
      <c r="N13627" s="24"/>
      <c r="Q13627" s="24"/>
      <c r="T13627" s="24"/>
      <c r="W13627" s="24"/>
      <c r="Z13627" s="24"/>
      <c r="AC13627" s="24"/>
      <c r="AI13627" s="24"/>
      <c r="AL13627" s="24"/>
      <c r="AO13627" s="24"/>
      <c r="AR13627" s="24"/>
      <c r="AU13627" s="24"/>
    </row>
    <row r="13628">
      <c r="J13628" s="18"/>
      <c r="N13628" s="24"/>
      <c r="Q13628" s="24"/>
      <c r="T13628" s="24"/>
      <c r="W13628" s="24"/>
      <c r="Z13628" s="24"/>
      <c r="AC13628" s="24"/>
      <c r="AI13628" s="24"/>
      <c r="AL13628" s="24"/>
      <c r="AO13628" s="24"/>
      <c r="AR13628" s="24"/>
      <c r="AU13628" s="24"/>
    </row>
    <row r="13629">
      <c r="J13629" s="18"/>
      <c r="N13629" s="24"/>
      <c r="Q13629" s="24"/>
      <c r="T13629" s="24"/>
      <c r="W13629" s="24"/>
      <c r="Z13629" s="24"/>
      <c r="AC13629" s="24"/>
      <c r="AI13629" s="24"/>
      <c r="AL13629" s="24"/>
      <c r="AO13629" s="24"/>
      <c r="AR13629" s="24"/>
      <c r="AU13629" s="24"/>
    </row>
    <row r="13630">
      <c r="J13630" s="18"/>
      <c r="N13630" s="24"/>
      <c r="Q13630" s="24"/>
      <c r="T13630" s="24"/>
      <c r="W13630" s="24"/>
      <c r="Z13630" s="24"/>
      <c r="AC13630" s="24"/>
      <c r="AI13630" s="24"/>
      <c r="AL13630" s="24"/>
      <c r="AO13630" s="24"/>
      <c r="AR13630" s="24"/>
      <c r="AU13630" s="24"/>
    </row>
    <row r="13631">
      <c r="J13631" s="18"/>
      <c r="N13631" s="24"/>
      <c r="Q13631" s="24"/>
      <c r="T13631" s="24"/>
      <c r="W13631" s="24"/>
      <c r="Z13631" s="24"/>
      <c r="AC13631" s="24"/>
      <c r="AI13631" s="24"/>
      <c r="AL13631" s="24"/>
      <c r="AO13631" s="24"/>
      <c r="AR13631" s="24"/>
      <c r="AU13631" s="24"/>
    </row>
    <row r="13632">
      <c r="J13632" s="18"/>
      <c r="N13632" s="24"/>
      <c r="Q13632" s="24"/>
      <c r="T13632" s="24"/>
      <c r="W13632" s="24"/>
      <c r="Z13632" s="24"/>
      <c r="AC13632" s="24"/>
      <c r="AI13632" s="24"/>
      <c r="AL13632" s="24"/>
      <c r="AO13632" s="24"/>
      <c r="AR13632" s="24"/>
      <c r="AU13632" s="24"/>
    </row>
    <row r="13633">
      <c r="J13633" s="18"/>
      <c r="N13633" s="24"/>
      <c r="Q13633" s="24"/>
      <c r="T13633" s="24"/>
      <c r="W13633" s="24"/>
      <c r="Z13633" s="24"/>
      <c r="AC13633" s="24"/>
      <c r="AI13633" s="24"/>
      <c r="AL13633" s="24"/>
      <c r="AO13633" s="24"/>
      <c r="AR13633" s="24"/>
      <c r="AU13633" s="24"/>
    </row>
    <row r="13634">
      <c r="J13634" s="18"/>
      <c r="N13634" s="24"/>
      <c r="Q13634" s="24"/>
      <c r="T13634" s="24"/>
      <c r="W13634" s="24"/>
      <c r="Z13634" s="24"/>
      <c r="AC13634" s="24"/>
      <c r="AI13634" s="24"/>
      <c r="AL13634" s="24"/>
      <c r="AO13634" s="24"/>
      <c r="AR13634" s="24"/>
      <c r="AU13634" s="24"/>
    </row>
    <row r="13635">
      <c r="J13635" s="18"/>
      <c r="N13635" s="24"/>
      <c r="Q13635" s="24"/>
      <c r="T13635" s="24"/>
      <c r="W13635" s="24"/>
      <c r="Z13635" s="24"/>
      <c r="AC13635" s="24"/>
      <c r="AI13635" s="24"/>
      <c r="AL13635" s="24"/>
      <c r="AO13635" s="24"/>
      <c r="AR13635" s="24"/>
      <c r="AU13635" s="24"/>
    </row>
    <row r="13636">
      <c r="J13636" s="18"/>
      <c r="N13636" s="24"/>
      <c r="Q13636" s="24"/>
      <c r="T13636" s="24"/>
      <c r="W13636" s="24"/>
      <c r="Z13636" s="24"/>
      <c r="AC13636" s="24"/>
      <c r="AI13636" s="24"/>
      <c r="AL13636" s="24"/>
      <c r="AO13636" s="24"/>
      <c r="AR13636" s="24"/>
      <c r="AU13636" s="24"/>
    </row>
    <row r="13637">
      <c r="J13637" s="18"/>
      <c r="N13637" s="24"/>
      <c r="Q13637" s="24"/>
      <c r="T13637" s="24"/>
      <c r="W13637" s="24"/>
      <c r="Z13637" s="24"/>
      <c r="AC13637" s="24"/>
      <c r="AI13637" s="24"/>
      <c r="AL13637" s="24"/>
      <c r="AO13637" s="24"/>
      <c r="AR13637" s="24"/>
      <c r="AU13637" s="24"/>
    </row>
    <row r="13638">
      <c r="J13638" s="18"/>
      <c r="N13638" s="24"/>
      <c r="Q13638" s="24"/>
      <c r="T13638" s="24"/>
      <c r="W13638" s="24"/>
      <c r="Z13638" s="24"/>
      <c r="AC13638" s="24"/>
      <c r="AI13638" s="24"/>
      <c r="AL13638" s="24"/>
      <c r="AO13638" s="24"/>
      <c r="AR13638" s="24"/>
      <c r="AU13638" s="24"/>
    </row>
    <row r="13639">
      <c r="J13639" s="18"/>
      <c r="N13639" s="24"/>
      <c r="Q13639" s="24"/>
      <c r="T13639" s="24"/>
      <c r="W13639" s="24"/>
      <c r="Z13639" s="24"/>
      <c r="AC13639" s="24"/>
      <c r="AI13639" s="24"/>
      <c r="AL13639" s="24"/>
      <c r="AO13639" s="24"/>
      <c r="AR13639" s="24"/>
      <c r="AU13639" s="24"/>
    </row>
    <row r="13640">
      <c r="J13640" s="18"/>
      <c r="N13640" s="24"/>
      <c r="Q13640" s="24"/>
      <c r="T13640" s="24"/>
      <c r="W13640" s="24"/>
      <c r="Z13640" s="24"/>
      <c r="AC13640" s="24"/>
      <c r="AI13640" s="24"/>
      <c r="AL13640" s="24"/>
      <c r="AO13640" s="24"/>
      <c r="AR13640" s="24"/>
      <c r="AU13640" s="24"/>
    </row>
    <row r="13641">
      <c r="J13641" s="18"/>
      <c r="N13641" s="24"/>
      <c r="Q13641" s="24"/>
      <c r="T13641" s="24"/>
      <c r="W13641" s="24"/>
      <c r="Z13641" s="24"/>
      <c r="AC13641" s="24"/>
      <c r="AI13641" s="24"/>
      <c r="AL13641" s="24"/>
      <c r="AO13641" s="24"/>
      <c r="AR13641" s="24"/>
      <c r="AU13641" s="24"/>
    </row>
    <row r="13642">
      <c r="J13642" s="18"/>
      <c r="N13642" s="24"/>
      <c r="Q13642" s="24"/>
      <c r="T13642" s="24"/>
      <c r="W13642" s="24"/>
      <c r="Z13642" s="24"/>
      <c r="AC13642" s="24"/>
      <c r="AI13642" s="24"/>
      <c r="AL13642" s="24"/>
      <c r="AO13642" s="24"/>
      <c r="AR13642" s="24"/>
      <c r="AU13642" s="24"/>
    </row>
    <row r="13643">
      <c r="J13643" s="18"/>
      <c r="N13643" s="24"/>
      <c r="Q13643" s="24"/>
      <c r="T13643" s="24"/>
      <c r="W13643" s="24"/>
      <c r="Z13643" s="24"/>
      <c r="AC13643" s="24"/>
      <c r="AI13643" s="24"/>
      <c r="AL13643" s="24"/>
      <c r="AO13643" s="24"/>
      <c r="AR13643" s="24"/>
      <c r="AU13643" s="24"/>
    </row>
    <row r="13644">
      <c r="J13644" s="18"/>
      <c r="N13644" s="24"/>
      <c r="Q13644" s="24"/>
      <c r="T13644" s="24"/>
      <c r="W13644" s="24"/>
      <c r="Z13644" s="24"/>
      <c r="AC13644" s="24"/>
      <c r="AI13644" s="24"/>
      <c r="AL13644" s="24"/>
      <c r="AO13644" s="24"/>
      <c r="AR13644" s="24"/>
      <c r="AU13644" s="24"/>
    </row>
    <row r="13645">
      <c r="J13645" s="18"/>
      <c r="N13645" s="24"/>
      <c r="Q13645" s="24"/>
      <c r="T13645" s="24"/>
      <c r="W13645" s="24"/>
      <c r="Z13645" s="24"/>
      <c r="AC13645" s="24"/>
      <c r="AI13645" s="24"/>
      <c r="AL13645" s="24"/>
      <c r="AO13645" s="24"/>
      <c r="AR13645" s="24"/>
      <c r="AU13645" s="24"/>
    </row>
    <row r="13646">
      <c r="J13646" s="18"/>
      <c r="N13646" s="24"/>
      <c r="Q13646" s="24"/>
      <c r="T13646" s="24"/>
      <c r="W13646" s="24"/>
      <c r="Z13646" s="24"/>
      <c r="AC13646" s="24"/>
      <c r="AI13646" s="24"/>
      <c r="AL13646" s="24"/>
      <c r="AO13646" s="24"/>
      <c r="AR13646" s="24"/>
      <c r="AU13646" s="24"/>
    </row>
    <row r="13647">
      <c r="J13647" s="18"/>
      <c r="N13647" s="24"/>
      <c r="Q13647" s="24"/>
      <c r="T13647" s="24"/>
      <c r="W13647" s="24"/>
      <c r="Z13647" s="24"/>
      <c r="AC13647" s="24"/>
      <c r="AI13647" s="24"/>
      <c r="AL13647" s="24"/>
      <c r="AO13647" s="24"/>
      <c r="AR13647" s="24"/>
      <c r="AU13647" s="24"/>
    </row>
    <row r="13648">
      <c r="J13648" s="18"/>
      <c r="N13648" s="24"/>
      <c r="Q13648" s="24"/>
      <c r="T13648" s="24"/>
      <c r="W13648" s="24"/>
      <c r="Z13648" s="24"/>
      <c r="AC13648" s="24"/>
      <c r="AI13648" s="24"/>
      <c r="AL13648" s="24"/>
      <c r="AO13648" s="24"/>
      <c r="AR13648" s="24"/>
      <c r="AU13648" s="24"/>
    </row>
    <row r="13649">
      <c r="J13649" s="18"/>
      <c r="N13649" s="24"/>
      <c r="Q13649" s="24"/>
      <c r="T13649" s="24"/>
      <c r="W13649" s="24"/>
      <c r="Z13649" s="24"/>
      <c r="AC13649" s="24"/>
      <c r="AI13649" s="24"/>
      <c r="AL13649" s="24"/>
      <c r="AO13649" s="24"/>
      <c r="AR13649" s="24"/>
      <c r="AU13649" s="24"/>
    </row>
    <row r="13650">
      <c r="J13650" s="18"/>
      <c r="N13650" s="24"/>
      <c r="Q13650" s="24"/>
      <c r="T13650" s="24"/>
      <c r="W13650" s="24"/>
      <c r="Z13650" s="24"/>
      <c r="AC13650" s="24"/>
      <c r="AI13650" s="24"/>
      <c r="AL13650" s="24"/>
      <c r="AO13650" s="24"/>
      <c r="AR13650" s="24"/>
      <c r="AU13650" s="24"/>
    </row>
    <row r="13651">
      <c r="J13651" s="18"/>
      <c r="N13651" s="24"/>
      <c r="Q13651" s="24"/>
      <c r="T13651" s="24"/>
      <c r="W13651" s="24"/>
      <c r="Z13651" s="24"/>
      <c r="AC13651" s="24"/>
      <c r="AI13651" s="24"/>
      <c r="AL13651" s="24"/>
      <c r="AO13651" s="24"/>
      <c r="AR13651" s="24"/>
      <c r="AU13651" s="24"/>
    </row>
    <row r="13652">
      <c r="J13652" s="18"/>
      <c r="N13652" s="24"/>
      <c r="Q13652" s="24"/>
      <c r="T13652" s="24"/>
      <c r="W13652" s="24"/>
      <c r="Z13652" s="24"/>
      <c r="AC13652" s="24"/>
      <c r="AI13652" s="24"/>
      <c r="AL13652" s="24"/>
      <c r="AO13652" s="24"/>
      <c r="AR13652" s="24"/>
      <c r="AU13652" s="24"/>
    </row>
    <row r="13653">
      <c r="J13653" s="18"/>
      <c r="N13653" s="24"/>
      <c r="Q13653" s="24"/>
      <c r="T13653" s="24"/>
      <c r="W13653" s="24"/>
      <c r="Z13653" s="24"/>
      <c r="AC13653" s="24"/>
      <c r="AI13653" s="24"/>
      <c r="AL13653" s="24"/>
      <c r="AO13653" s="24"/>
      <c r="AR13653" s="24"/>
      <c r="AU13653" s="24"/>
    </row>
    <row r="13654">
      <c r="J13654" s="18"/>
      <c r="N13654" s="24"/>
      <c r="Q13654" s="24"/>
      <c r="T13654" s="24"/>
      <c r="W13654" s="24"/>
      <c r="Z13654" s="24"/>
      <c r="AC13654" s="24"/>
      <c r="AI13654" s="24"/>
      <c r="AL13654" s="24"/>
      <c r="AO13654" s="24"/>
      <c r="AR13654" s="24"/>
      <c r="AU13654" s="24"/>
    </row>
    <row r="13655">
      <c r="J13655" s="18"/>
      <c r="N13655" s="24"/>
      <c r="Q13655" s="24"/>
      <c r="T13655" s="24"/>
      <c r="W13655" s="24"/>
      <c r="Z13655" s="24"/>
      <c r="AC13655" s="24"/>
      <c r="AI13655" s="24"/>
      <c r="AL13655" s="24"/>
      <c r="AO13655" s="24"/>
      <c r="AR13655" s="24"/>
      <c r="AU13655" s="24"/>
    </row>
    <row r="13656">
      <c r="J13656" s="18"/>
      <c r="N13656" s="24"/>
      <c r="Q13656" s="24"/>
      <c r="T13656" s="24"/>
      <c r="W13656" s="24"/>
      <c r="Z13656" s="24"/>
      <c r="AC13656" s="24"/>
      <c r="AI13656" s="24"/>
      <c r="AL13656" s="24"/>
      <c r="AO13656" s="24"/>
      <c r="AR13656" s="24"/>
      <c r="AU13656" s="24"/>
    </row>
    <row r="13657">
      <c r="J13657" s="18"/>
      <c r="N13657" s="24"/>
      <c r="Q13657" s="24"/>
      <c r="T13657" s="24"/>
      <c r="W13657" s="24"/>
      <c r="Z13657" s="24"/>
      <c r="AC13657" s="24"/>
      <c r="AI13657" s="24"/>
      <c r="AL13657" s="24"/>
      <c r="AO13657" s="24"/>
      <c r="AR13657" s="24"/>
      <c r="AU13657" s="24"/>
    </row>
    <row r="13658">
      <c r="J13658" s="18"/>
      <c r="N13658" s="24"/>
      <c r="Q13658" s="24"/>
      <c r="T13658" s="24"/>
      <c r="W13658" s="24"/>
      <c r="Z13658" s="24"/>
      <c r="AC13658" s="24"/>
      <c r="AI13658" s="24"/>
      <c r="AL13658" s="24"/>
      <c r="AO13658" s="24"/>
      <c r="AR13658" s="24"/>
      <c r="AU13658" s="24"/>
    </row>
    <row r="13659">
      <c r="J13659" s="18"/>
      <c r="N13659" s="24"/>
      <c r="Q13659" s="24"/>
      <c r="T13659" s="24"/>
      <c r="W13659" s="24"/>
      <c r="Z13659" s="24"/>
      <c r="AC13659" s="24"/>
      <c r="AI13659" s="24"/>
      <c r="AL13659" s="24"/>
      <c r="AO13659" s="24"/>
      <c r="AR13659" s="24"/>
      <c r="AU13659" s="24"/>
    </row>
    <row r="13660">
      <c r="J13660" s="18"/>
      <c r="N13660" s="24"/>
      <c r="Q13660" s="24"/>
      <c r="T13660" s="24"/>
      <c r="W13660" s="24"/>
      <c r="Z13660" s="24"/>
      <c r="AC13660" s="24"/>
      <c r="AI13660" s="24"/>
      <c r="AL13660" s="24"/>
      <c r="AO13660" s="24"/>
      <c r="AR13660" s="24"/>
      <c r="AU13660" s="24"/>
    </row>
    <row r="13661">
      <c r="J13661" s="18"/>
      <c r="N13661" s="24"/>
      <c r="Q13661" s="24"/>
      <c r="T13661" s="24"/>
      <c r="W13661" s="24"/>
      <c r="Z13661" s="24"/>
      <c r="AC13661" s="24"/>
      <c r="AI13661" s="24"/>
      <c r="AL13661" s="24"/>
      <c r="AO13661" s="24"/>
      <c r="AR13661" s="24"/>
      <c r="AU13661" s="24"/>
    </row>
    <row r="13662">
      <c r="J13662" s="18"/>
      <c r="N13662" s="24"/>
      <c r="Q13662" s="24"/>
      <c r="T13662" s="24"/>
      <c r="W13662" s="24"/>
      <c r="Z13662" s="24"/>
      <c r="AC13662" s="24"/>
      <c r="AI13662" s="24"/>
      <c r="AL13662" s="24"/>
      <c r="AO13662" s="24"/>
      <c r="AR13662" s="24"/>
      <c r="AU13662" s="24"/>
    </row>
    <row r="13663">
      <c r="J13663" s="18"/>
      <c r="N13663" s="24"/>
      <c r="Q13663" s="24"/>
      <c r="T13663" s="24"/>
      <c r="W13663" s="24"/>
      <c r="Z13663" s="24"/>
      <c r="AC13663" s="24"/>
      <c r="AI13663" s="24"/>
      <c r="AL13663" s="24"/>
      <c r="AO13663" s="24"/>
      <c r="AR13663" s="24"/>
      <c r="AU13663" s="24"/>
    </row>
    <row r="13664">
      <c r="J13664" s="18"/>
      <c r="N13664" s="24"/>
      <c r="Q13664" s="24"/>
      <c r="T13664" s="24"/>
      <c r="W13664" s="24"/>
      <c r="Z13664" s="24"/>
      <c r="AC13664" s="24"/>
      <c r="AI13664" s="24"/>
      <c r="AL13664" s="24"/>
      <c r="AO13664" s="24"/>
      <c r="AR13664" s="24"/>
      <c r="AU13664" s="24"/>
    </row>
    <row r="13665">
      <c r="J13665" s="18"/>
      <c r="N13665" s="24"/>
      <c r="Q13665" s="24"/>
      <c r="T13665" s="24"/>
      <c r="W13665" s="24"/>
      <c r="Z13665" s="24"/>
      <c r="AC13665" s="24"/>
      <c r="AI13665" s="24"/>
      <c r="AL13665" s="24"/>
      <c r="AO13665" s="24"/>
      <c r="AR13665" s="24"/>
      <c r="AU13665" s="24"/>
    </row>
    <row r="13666">
      <c r="J13666" s="18"/>
      <c r="N13666" s="24"/>
      <c r="Q13666" s="24"/>
      <c r="T13666" s="24"/>
      <c r="W13666" s="24"/>
      <c r="Z13666" s="24"/>
      <c r="AC13666" s="24"/>
      <c r="AI13666" s="24"/>
      <c r="AL13666" s="24"/>
      <c r="AO13666" s="24"/>
      <c r="AR13666" s="24"/>
      <c r="AU13666" s="24"/>
    </row>
    <row r="13667">
      <c r="J13667" s="18"/>
      <c r="N13667" s="24"/>
      <c r="Q13667" s="24"/>
      <c r="T13667" s="24"/>
      <c r="W13667" s="24"/>
      <c r="Z13667" s="24"/>
      <c r="AC13667" s="24"/>
      <c r="AI13667" s="24"/>
      <c r="AL13667" s="24"/>
      <c r="AO13667" s="24"/>
      <c r="AR13667" s="24"/>
      <c r="AU13667" s="24"/>
    </row>
    <row r="13668">
      <c r="J13668" s="18"/>
      <c r="N13668" s="24"/>
      <c r="Q13668" s="24"/>
      <c r="T13668" s="24"/>
      <c r="W13668" s="24"/>
      <c r="Z13668" s="24"/>
      <c r="AC13668" s="24"/>
      <c r="AI13668" s="24"/>
      <c r="AL13668" s="24"/>
      <c r="AO13668" s="24"/>
      <c r="AR13668" s="24"/>
      <c r="AU13668" s="24"/>
    </row>
    <row r="13669">
      <c r="J13669" s="18"/>
      <c r="N13669" s="24"/>
      <c r="Q13669" s="24"/>
      <c r="T13669" s="24"/>
      <c r="W13669" s="24"/>
      <c r="Z13669" s="24"/>
      <c r="AC13669" s="24"/>
      <c r="AI13669" s="24"/>
      <c r="AL13669" s="24"/>
      <c r="AO13669" s="24"/>
      <c r="AR13669" s="24"/>
      <c r="AU13669" s="24"/>
    </row>
    <row r="13670">
      <c r="J13670" s="18"/>
      <c r="N13670" s="24"/>
      <c r="Q13670" s="24"/>
      <c r="T13670" s="24"/>
      <c r="W13670" s="24"/>
      <c r="Z13670" s="24"/>
      <c r="AC13670" s="24"/>
      <c r="AI13670" s="24"/>
      <c r="AL13670" s="24"/>
      <c r="AO13670" s="24"/>
      <c r="AR13670" s="24"/>
      <c r="AU13670" s="24"/>
    </row>
    <row r="13671">
      <c r="J13671" s="18"/>
      <c r="N13671" s="24"/>
      <c r="Q13671" s="24"/>
      <c r="T13671" s="24"/>
      <c r="W13671" s="24"/>
      <c r="Z13671" s="24"/>
      <c r="AC13671" s="24"/>
      <c r="AI13671" s="24"/>
      <c r="AL13671" s="24"/>
      <c r="AO13671" s="24"/>
      <c r="AR13671" s="24"/>
      <c r="AU13671" s="24"/>
    </row>
    <row r="13672">
      <c r="J13672" s="18"/>
      <c r="N13672" s="24"/>
      <c r="Q13672" s="24"/>
      <c r="T13672" s="24"/>
      <c r="W13672" s="24"/>
      <c r="Z13672" s="24"/>
      <c r="AC13672" s="24"/>
      <c r="AI13672" s="24"/>
      <c r="AL13672" s="24"/>
      <c r="AO13672" s="24"/>
      <c r="AR13672" s="24"/>
      <c r="AU13672" s="24"/>
    </row>
    <row r="13673">
      <c r="J13673" s="18"/>
      <c r="N13673" s="24"/>
      <c r="Q13673" s="24"/>
      <c r="T13673" s="24"/>
      <c r="W13673" s="24"/>
      <c r="Z13673" s="24"/>
      <c r="AC13673" s="24"/>
      <c r="AI13673" s="24"/>
      <c r="AL13673" s="24"/>
      <c r="AO13673" s="24"/>
      <c r="AR13673" s="24"/>
      <c r="AU13673" s="24"/>
    </row>
    <row r="13674">
      <c r="J13674" s="18"/>
      <c r="N13674" s="24"/>
      <c r="Q13674" s="24"/>
      <c r="T13674" s="24"/>
      <c r="W13674" s="24"/>
      <c r="Z13674" s="24"/>
      <c r="AC13674" s="24"/>
      <c r="AI13674" s="24"/>
      <c r="AL13674" s="24"/>
      <c r="AO13674" s="24"/>
      <c r="AR13674" s="24"/>
      <c r="AU13674" s="24"/>
    </row>
    <row r="13675">
      <c r="J13675" s="18"/>
      <c r="N13675" s="24"/>
      <c r="Q13675" s="24"/>
      <c r="T13675" s="24"/>
      <c r="W13675" s="24"/>
      <c r="Z13675" s="24"/>
      <c r="AC13675" s="24"/>
      <c r="AI13675" s="24"/>
      <c r="AL13675" s="24"/>
      <c r="AO13675" s="24"/>
      <c r="AR13675" s="24"/>
      <c r="AU13675" s="24"/>
    </row>
    <row r="13676">
      <c r="J13676" s="18"/>
      <c r="N13676" s="24"/>
      <c r="Q13676" s="24"/>
      <c r="T13676" s="24"/>
      <c r="W13676" s="24"/>
      <c r="Z13676" s="24"/>
      <c r="AC13676" s="24"/>
      <c r="AI13676" s="24"/>
      <c r="AL13676" s="24"/>
      <c r="AO13676" s="24"/>
      <c r="AR13676" s="24"/>
      <c r="AU13676" s="24"/>
    </row>
    <row r="13677">
      <c r="J13677" s="18"/>
      <c r="N13677" s="24"/>
      <c r="Q13677" s="24"/>
      <c r="T13677" s="24"/>
      <c r="W13677" s="24"/>
      <c r="Z13677" s="24"/>
      <c r="AC13677" s="24"/>
      <c r="AI13677" s="24"/>
      <c r="AL13677" s="24"/>
      <c r="AO13677" s="24"/>
      <c r="AR13677" s="24"/>
      <c r="AU13677" s="24"/>
    </row>
    <row r="13678">
      <c r="J13678" s="18"/>
      <c r="N13678" s="24"/>
      <c r="Q13678" s="24"/>
      <c r="T13678" s="24"/>
      <c r="W13678" s="24"/>
      <c r="Z13678" s="24"/>
      <c r="AC13678" s="24"/>
      <c r="AI13678" s="24"/>
      <c r="AL13678" s="24"/>
      <c r="AO13678" s="24"/>
      <c r="AR13678" s="24"/>
      <c r="AU13678" s="24"/>
    </row>
    <row r="13679">
      <c r="J13679" s="18"/>
      <c r="N13679" s="24"/>
      <c r="Q13679" s="24"/>
      <c r="T13679" s="24"/>
      <c r="W13679" s="24"/>
      <c r="Z13679" s="24"/>
      <c r="AC13679" s="24"/>
      <c r="AI13679" s="24"/>
      <c r="AL13679" s="24"/>
      <c r="AO13679" s="24"/>
      <c r="AR13679" s="24"/>
      <c r="AU13679" s="24"/>
    </row>
    <row r="13680">
      <c r="J13680" s="18"/>
      <c r="N13680" s="24"/>
      <c r="Q13680" s="24"/>
      <c r="T13680" s="24"/>
      <c r="W13680" s="24"/>
      <c r="Z13680" s="24"/>
      <c r="AC13680" s="24"/>
      <c r="AI13680" s="24"/>
      <c r="AL13680" s="24"/>
      <c r="AO13680" s="24"/>
      <c r="AR13680" s="24"/>
      <c r="AU13680" s="24"/>
    </row>
    <row r="13681">
      <c r="J13681" s="18"/>
      <c r="N13681" s="24"/>
      <c r="Q13681" s="24"/>
      <c r="T13681" s="24"/>
      <c r="W13681" s="24"/>
      <c r="Z13681" s="24"/>
      <c r="AC13681" s="24"/>
      <c r="AI13681" s="24"/>
      <c r="AL13681" s="24"/>
      <c r="AO13681" s="24"/>
      <c r="AR13681" s="24"/>
      <c r="AU13681" s="24"/>
    </row>
    <row r="13682">
      <c r="J13682" s="18"/>
      <c r="N13682" s="24"/>
      <c r="Q13682" s="24"/>
      <c r="T13682" s="24"/>
      <c r="W13682" s="24"/>
      <c r="Z13682" s="24"/>
      <c r="AC13682" s="24"/>
      <c r="AI13682" s="24"/>
      <c r="AL13682" s="24"/>
      <c r="AO13682" s="24"/>
      <c r="AR13682" s="24"/>
      <c r="AU13682" s="24"/>
    </row>
    <row r="13683">
      <c r="J13683" s="18"/>
      <c r="N13683" s="24"/>
      <c r="Q13683" s="24"/>
      <c r="T13683" s="24"/>
      <c r="W13683" s="24"/>
      <c r="Z13683" s="24"/>
      <c r="AC13683" s="24"/>
      <c r="AI13683" s="24"/>
      <c r="AL13683" s="24"/>
      <c r="AO13683" s="24"/>
      <c r="AR13683" s="24"/>
      <c r="AU13683" s="24"/>
    </row>
    <row r="13684">
      <c r="J13684" s="18"/>
      <c r="N13684" s="24"/>
      <c r="Q13684" s="24"/>
      <c r="T13684" s="24"/>
      <c r="W13684" s="24"/>
      <c r="Z13684" s="24"/>
      <c r="AC13684" s="24"/>
      <c r="AI13684" s="24"/>
      <c r="AL13684" s="24"/>
      <c r="AO13684" s="24"/>
      <c r="AR13684" s="24"/>
      <c r="AU13684" s="24"/>
    </row>
    <row r="13685">
      <c r="J13685" s="18"/>
      <c r="N13685" s="24"/>
      <c r="Q13685" s="24"/>
      <c r="T13685" s="24"/>
      <c r="W13685" s="24"/>
      <c r="Z13685" s="24"/>
      <c r="AC13685" s="24"/>
      <c r="AI13685" s="24"/>
      <c r="AL13685" s="24"/>
      <c r="AO13685" s="24"/>
      <c r="AR13685" s="24"/>
      <c r="AU13685" s="24"/>
    </row>
    <row r="13686">
      <c r="J13686" s="18"/>
      <c r="N13686" s="24"/>
      <c r="Q13686" s="24"/>
      <c r="T13686" s="24"/>
      <c r="W13686" s="24"/>
      <c r="Z13686" s="24"/>
      <c r="AC13686" s="24"/>
      <c r="AI13686" s="24"/>
      <c r="AL13686" s="24"/>
      <c r="AO13686" s="24"/>
      <c r="AR13686" s="24"/>
      <c r="AU13686" s="24"/>
    </row>
    <row r="13687">
      <c r="J13687" s="18"/>
      <c r="N13687" s="24"/>
      <c r="Q13687" s="24"/>
      <c r="T13687" s="24"/>
      <c r="W13687" s="24"/>
      <c r="Z13687" s="24"/>
      <c r="AC13687" s="24"/>
      <c r="AI13687" s="24"/>
      <c r="AL13687" s="24"/>
      <c r="AO13687" s="24"/>
      <c r="AR13687" s="24"/>
      <c r="AU13687" s="24"/>
    </row>
    <row r="13688">
      <c r="J13688" s="18"/>
      <c r="N13688" s="24"/>
      <c r="Q13688" s="24"/>
      <c r="T13688" s="24"/>
      <c r="W13688" s="24"/>
      <c r="Z13688" s="24"/>
      <c r="AC13688" s="24"/>
      <c r="AI13688" s="24"/>
      <c r="AL13688" s="24"/>
      <c r="AO13688" s="24"/>
      <c r="AR13688" s="24"/>
      <c r="AU13688" s="24"/>
    </row>
    <row r="13689">
      <c r="J13689" s="18"/>
      <c r="N13689" s="24"/>
      <c r="Q13689" s="24"/>
      <c r="T13689" s="24"/>
      <c r="W13689" s="24"/>
      <c r="Z13689" s="24"/>
      <c r="AC13689" s="24"/>
      <c r="AI13689" s="24"/>
      <c r="AL13689" s="24"/>
      <c r="AO13689" s="24"/>
      <c r="AR13689" s="24"/>
      <c r="AU13689" s="24"/>
    </row>
    <row r="13690">
      <c r="J13690" s="18"/>
      <c r="N13690" s="24"/>
      <c r="Q13690" s="24"/>
      <c r="T13690" s="24"/>
      <c r="W13690" s="24"/>
      <c r="Z13690" s="24"/>
      <c r="AC13690" s="24"/>
      <c r="AI13690" s="24"/>
      <c r="AL13690" s="24"/>
      <c r="AO13690" s="24"/>
      <c r="AR13690" s="24"/>
      <c r="AU13690" s="24"/>
    </row>
    <row r="13691">
      <c r="J13691" s="18"/>
      <c r="N13691" s="24"/>
      <c r="Q13691" s="24"/>
      <c r="T13691" s="24"/>
      <c r="W13691" s="24"/>
      <c r="Z13691" s="24"/>
      <c r="AC13691" s="24"/>
      <c r="AI13691" s="24"/>
      <c r="AL13691" s="24"/>
      <c r="AO13691" s="24"/>
      <c r="AR13691" s="24"/>
      <c r="AU13691" s="24"/>
    </row>
    <row r="13692">
      <c r="J13692" s="18"/>
      <c r="N13692" s="24"/>
      <c r="Q13692" s="24"/>
      <c r="T13692" s="24"/>
      <c r="W13692" s="24"/>
      <c r="Z13692" s="24"/>
      <c r="AC13692" s="24"/>
      <c r="AI13692" s="24"/>
      <c r="AL13692" s="24"/>
      <c r="AO13692" s="24"/>
      <c r="AR13692" s="24"/>
      <c r="AU13692" s="24"/>
    </row>
    <row r="13693">
      <c r="J13693" s="18"/>
      <c r="N13693" s="24"/>
      <c r="Q13693" s="24"/>
      <c r="T13693" s="24"/>
      <c r="W13693" s="24"/>
      <c r="Z13693" s="24"/>
      <c r="AC13693" s="24"/>
      <c r="AI13693" s="24"/>
      <c r="AL13693" s="24"/>
      <c r="AO13693" s="24"/>
      <c r="AR13693" s="24"/>
      <c r="AU13693" s="24"/>
    </row>
    <row r="13694">
      <c r="J13694" s="18"/>
      <c r="N13694" s="24"/>
      <c r="Q13694" s="24"/>
      <c r="T13694" s="24"/>
      <c r="W13694" s="24"/>
      <c r="Z13694" s="24"/>
      <c r="AC13694" s="24"/>
      <c r="AI13694" s="24"/>
      <c r="AL13694" s="24"/>
      <c r="AO13694" s="24"/>
      <c r="AR13694" s="24"/>
      <c r="AU13694" s="24"/>
    </row>
    <row r="13695">
      <c r="J13695" s="18"/>
      <c r="N13695" s="24"/>
      <c r="Q13695" s="24"/>
      <c r="T13695" s="24"/>
      <c r="W13695" s="24"/>
      <c r="Z13695" s="24"/>
      <c r="AC13695" s="24"/>
      <c r="AI13695" s="24"/>
      <c r="AL13695" s="24"/>
      <c r="AO13695" s="24"/>
      <c r="AR13695" s="24"/>
      <c r="AU13695" s="24"/>
    </row>
    <row r="13696">
      <c r="J13696" s="18"/>
      <c r="N13696" s="24"/>
      <c r="Q13696" s="24"/>
      <c r="T13696" s="24"/>
      <c r="W13696" s="24"/>
      <c r="Z13696" s="24"/>
      <c r="AC13696" s="24"/>
      <c r="AI13696" s="24"/>
      <c r="AL13696" s="24"/>
      <c r="AO13696" s="24"/>
      <c r="AR13696" s="24"/>
      <c r="AU13696" s="24"/>
    </row>
    <row r="13697">
      <c r="J13697" s="18"/>
      <c r="N13697" s="24"/>
      <c r="Q13697" s="24"/>
      <c r="T13697" s="24"/>
      <c r="W13697" s="24"/>
      <c r="Z13697" s="24"/>
      <c r="AC13697" s="24"/>
      <c r="AI13697" s="24"/>
      <c r="AL13697" s="24"/>
      <c r="AO13697" s="24"/>
      <c r="AR13697" s="24"/>
      <c r="AU13697" s="24"/>
    </row>
    <row r="13698">
      <c r="J13698" s="18"/>
      <c r="N13698" s="24"/>
      <c r="Q13698" s="24"/>
      <c r="T13698" s="24"/>
      <c r="W13698" s="24"/>
      <c r="Z13698" s="24"/>
      <c r="AC13698" s="24"/>
      <c r="AI13698" s="24"/>
      <c r="AL13698" s="24"/>
      <c r="AO13698" s="24"/>
      <c r="AR13698" s="24"/>
      <c r="AU13698" s="24"/>
    </row>
    <row r="13699">
      <c r="J13699" s="18"/>
      <c r="N13699" s="24"/>
      <c r="Q13699" s="24"/>
      <c r="T13699" s="24"/>
      <c r="W13699" s="24"/>
      <c r="Z13699" s="24"/>
      <c r="AC13699" s="24"/>
      <c r="AI13699" s="24"/>
      <c r="AL13699" s="24"/>
      <c r="AO13699" s="24"/>
      <c r="AR13699" s="24"/>
      <c r="AU13699" s="24"/>
    </row>
    <row r="13700">
      <c r="J13700" s="18"/>
      <c r="N13700" s="24"/>
      <c r="Q13700" s="24"/>
      <c r="T13700" s="24"/>
      <c r="W13700" s="24"/>
      <c r="Z13700" s="24"/>
      <c r="AC13700" s="24"/>
      <c r="AI13700" s="24"/>
      <c r="AL13700" s="24"/>
      <c r="AO13700" s="24"/>
      <c r="AR13700" s="24"/>
      <c r="AU13700" s="24"/>
    </row>
    <row r="13701">
      <c r="J13701" s="18"/>
      <c r="N13701" s="24"/>
      <c r="Q13701" s="24"/>
      <c r="T13701" s="24"/>
      <c r="W13701" s="24"/>
      <c r="Z13701" s="24"/>
      <c r="AC13701" s="24"/>
      <c r="AI13701" s="24"/>
      <c r="AL13701" s="24"/>
      <c r="AO13701" s="24"/>
      <c r="AR13701" s="24"/>
      <c r="AU13701" s="24"/>
    </row>
    <row r="13702">
      <c r="J13702" s="18"/>
      <c r="N13702" s="24"/>
      <c r="Q13702" s="24"/>
      <c r="T13702" s="24"/>
      <c r="W13702" s="24"/>
      <c r="Z13702" s="24"/>
      <c r="AC13702" s="24"/>
      <c r="AI13702" s="24"/>
      <c r="AL13702" s="24"/>
      <c r="AO13702" s="24"/>
      <c r="AR13702" s="24"/>
      <c r="AU13702" s="24"/>
    </row>
    <row r="13703">
      <c r="J13703" s="18"/>
      <c r="N13703" s="24"/>
      <c r="Q13703" s="24"/>
      <c r="T13703" s="24"/>
      <c r="W13703" s="24"/>
      <c r="Z13703" s="24"/>
      <c r="AC13703" s="24"/>
      <c r="AI13703" s="24"/>
      <c r="AL13703" s="24"/>
      <c r="AO13703" s="24"/>
      <c r="AR13703" s="24"/>
      <c r="AU13703" s="24"/>
    </row>
    <row r="13704">
      <c r="J13704" s="18"/>
      <c r="N13704" s="24"/>
      <c r="Q13704" s="24"/>
      <c r="T13704" s="24"/>
      <c r="W13704" s="24"/>
      <c r="Z13704" s="24"/>
      <c r="AC13704" s="24"/>
      <c r="AI13704" s="24"/>
      <c r="AL13704" s="24"/>
      <c r="AO13704" s="24"/>
      <c r="AR13704" s="24"/>
      <c r="AU13704" s="24"/>
    </row>
    <row r="13705">
      <c r="J13705" s="18"/>
      <c r="N13705" s="24"/>
      <c r="Q13705" s="24"/>
      <c r="T13705" s="24"/>
      <c r="W13705" s="24"/>
      <c r="Z13705" s="24"/>
      <c r="AC13705" s="24"/>
      <c r="AI13705" s="24"/>
      <c r="AL13705" s="24"/>
      <c r="AO13705" s="24"/>
      <c r="AR13705" s="24"/>
      <c r="AU13705" s="24"/>
    </row>
    <row r="13706">
      <c r="J13706" s="18"/>
      <c r="N13706" s="24"/>
      <c r="Q13706" s="24"/>
      <c r="T13706" s="24"/>
      <c r="W13706" s="24"/>
      <c r="Z13706" s="24"/>
      <c r="AC13706" s="24"/>
      <c r="AI13706" s="24"/>
      <c r="AL13706" s="24"/>
      <c r="AO13706" s="24"/>
      <c r="AR13706" s="24"/>
      <c r="AU13706" s="24"/>
    </row>
    <row r="13707">
      <c r="J13707" s="18"/>
      <c r="N13707" s="24"/>
      <c r="Q13707" s="24"/>
      <c r="T13707" s="24"/>
      <c r="W13707" s="24"/>
      <c r="Z13707" s="24"/>
      <c r="AC13707" s="24"/>
      <c r="AI13707" s="24"/>
      <c r="AL13707" s="24"/>
      <c r="AO13707" s="24"/>
      <c r="AR13707" s="24"/>
      <c r="AU13707" s="24"/>
    </row>
    <row r="13708">
      <c r="J13708" s="18"/>
      <c r="N13708" s="24"/>
      <c r="Q13708" s="24"/>
      <c r="T13708" s="24"/>
      <c r="W13708" s="24"/>
      <c r="Z13708" s="24"/>
      <c r="AC13708" s="24"/>
      <c r="AI13708" s="24"/>
      <c r="AL13708" s="24"/>
      <c r="AO13708" s="24"/>
      <c r="AR13708" s="24"/>
      <c r="AU13708" s="24"/>
    </row>
    <row r="13709">
      <c r="J13709" s="18"/>
      <c r="N13709" s="24"/>
      <c r="Q13709" s="24"/>
      <c r="T13709" s="24"/>
      <c r="W13709" s="24"/>
      <c r="Z13709" s="24"/>
      <c r="AC13709" s="24"/>
      <c r="AI13709" s="24"/>
      <c r="AL13709" s="24"/>
      <c r="AO13709" s="24"/>
      <c r="AR13709" s="24"/>
      <c r="AU13709" s="24"/>
    </row>
    <row r="13710">
      <c r="J13710" s="18"/>
      <c r="N13710" s="24"/>
      <c r="Q13710" s="24"/>
      <c r="T13710" s="24"/>
      <c r="W13710" s="24"/>
      <c r="Z13710" s="24"/>
      <c r="AC13710" s="24"/>
      <c r="AI13710" s="24"/>
      <c r="AL13710" s="24"/>
      <c r="AO13710" s="24"/>
      <c r="AR13710" s="24"/>
      <c r="AU13710" s="24"/>
    </row>
    <row r="13711">
      <c r="J13711" s="18"/>
      <c r="N13711" s="24"/>
      <c r="Q13711" s="24"/>
      <c r="T13711" s="24"/>
      <c r="W13711" s="24"/>
      <c r="Z13711" s="24"/>
      <c r="AC13711" s="24"/>
      <c r="AI13711" s="24"/>
      <c r="AL13711" s="24"/>
      <c r="AO13711" s="24"/>
      <c r="AR13711" s="24"/>
      <c r="AU13711" s="24"/>
    </row>
    <row r="13712">
      <c r="J13712" s="18"/>
      <c r="N13712" s="24"/>
      <c r="Q13712" s="24"/>
      <c r="T13712" s="24"/>
      <c r="W13712" s="24"/>
      <c r="Z13712" s="24"/>
      <c r="AC13712" s="24"/>
      <c r="AI13712" s="24"/>
      <c r="AL13712" s="24"/>
      <c r="AO13712" s="24"/>
      <c r="AR13712" s="24"/>
      <c r="AU13712" s="24"/>
    </row>
    <row r="13713">
      <c r="J13713" s="18"/>
      <c r="N13713" s="24"/>
      <c r="Q13713" s="24"/>
      <c r="T13713" s="24"/>
      <c r="W13713" s="24"/>
      <c r="Z13713" s="24"/>
      <c r="AC13713" s="24"/>
      <c r="AI13713" s="24"/>
      <c r="AL13713" s="24"/>
      <c r="AO13713" s="24"/>
      <c r="AR13713" s="24"/>
      <c r="AU13713" s="24"/>
    </row>
    <row r="13714">
      <c r="J13714" s="18"/>
      <c r="N13714" s="24"/>
      <c r="Q13714" s="24"/>
      <c r="T13714" s="24"/>
      <c r="W13714" s="24"/>
      <c r="Z13714" s="24"/>
      <c r="AC13714" s="24"/>
      <c r="AI13714" s="24"/>
      <c r="AL13714" s="24"/>
      <c r="AO13714" s="24"/>
      <c r="AR13714" s="24"/>
      <c r="AU13714" s="24"/>
    </row>
    <row r="13715">
      <c r="J13715" s="18"/>
      <c r="N13715" s="24"/>
      <c r="Q13715" s="24"/>
      <c r="T13715" s="24"/>
      <c r="W13715" s="24"/>
      <c r="Z13715" s="24"/>
      <c r="AC13715" s="24"/>
      <c r="AI13715" s="24"/>
      <c r="AL13715" s="24"/>
      <c r="AO13715" s="24"/>
      <c r="AR13715" s="24"/>
      <c r="AU13715" s="24"/>
    </row>
    <row r="13716">
      <c r="J13716" s="18"/>
      <c r="N13716" s="24"/>
      <c r="Q13716" s="24"/>
      <c r="T13716" s="24"/>
      <c r="W13716" s="24"/>
      <c r="Z13716" s="24"/>
      <c r="AC13716" s="24"/>
      <c r="AI13716" s="24"/>
      <c r="AL13716" s="24"/>
      <c r="AO13716" s="24"/>
      <c r="AR13716" s="24"/>
      <c r="AU13716" s="24"/>
    </row>
    <row r="13717">
      <c r="J13717" s="18"/>
      <c r="N13717" s="24"/>
      <c r="Q13717" s="24"/>
      <c r="T13717" s="24"/>
      <c r="W13717" s="24"/>
      <c r="Z13717" s="24"/>
      <c r="AC13717" s="24"/>
      <c r="AI13717" s="24"/>
      <c r="AL13717" s="24"/>
      <c r="AO13717" s="24"/>
      <c r="AR13717" s="24"/>
      <c r="AU13717" s="24"/>
    </row>
    <row r="13718">
      <c r="J13718" s="18"/>
      <c r="N13718" s="24"/>
      <c r="Q13718" s="24"/>
      <c r="T13718" s="24"/>
      <c r="W13718" s="24"/>
      <c r="Z13718" s="24"/>
      <c r="AC13718" s="24"/>
      <c r="AI13718" s="24"/>
      <c r="AL13718" s="24"/>
      <c r="AO13718" s="24"/>
      <c r="AR13718" s="24"/>
      <c r="AU13718" s="24"/>
    </row>
    <row r="13719">
      <c r="J13719" s="18"/>
      <c r="N13719" s="24"/>
      <c r="Q13719" s="24"/>
      <c r="T13719" s="24"/>
      <c r="W13719" s="24"/>
      <c r="Z13719" s="24"/>
      <c r="AC13719" s="24"/>
      <c r="AI13719" s="24"/>
      <c r="AL13719" s="24"/>
      <c r="AO13719" s="24"/>
      <c r="AR13719" s="24"/>
      <c r="AU13719" s="24"/>
    </row>
    <row r="13720">
      <c r="J13720" s="18"/>
      <c r="N13720" s="24"/>
      <c r="Q13720" s="24"/>
      <c r="T13720" s="24"/>
      <c r="W13720" s="24"/>
      <c r="Z13720" s="24"/>
      <c r="AC13720" s="24"/>
      <c r="AI13720" s="24"/>
      <c r="AL13720" s="24"/>
      <c r="AO13720" s="24"/>
      <c r="AR13720" s="24"/>
      <c r="AU13720" s="24"/>
    </row>
    <row r="13721">
      <c r="J13721" s="18"/>
      <c r="N13721" s="24"/>
      <c r="Q13721" s="24"/>
      <c r="T13721" s="24"/>
      <c r="W13721" s="24"/>
      <c r="Z13721" s="24"/>
      <c r="AC13721" s="24"/>
      <c r="AI13721" s="24"/>
      <c r="AL13721" s="24"/>
      <c r="AO13721" s="24"/>
      <c r="AR13721" s="24"/>
      <c r="AU13721" s="24"/>
    </row>
    <row r="13722">
      <c r="J13722" s="18"/>
      <c r="N13722" s="24"/>
      <c r="Q13722" s="24"/>
      <c r="T13722" s="24"/>
      <c r="W13722" s="24"/>
      <c r="Z13722" s="24"/>
      <c r="AC13722" s="24"/>
      <c r="AI13722" s="24"/>
      <c r="AL13722" s="24"/>
      <c r="AO13722" s="24"/>
      <c r="AR13722" s="24"/>
      <c r="AU13722" s="24"/>
    </row>
    <row r="13723">
      <c r="J13723" s="18"/>
      <c r="N13723" s="24"/>
      <c r="Q13723" s="24"/>
      <c r="T13723" s="24"/>
      <c r="W13723" s="24"/>
      <c r="Z13723" s="24"/>
      <c r="AC13723" s="24"/>
      <c r="AI13723" s="24"/>
      <c r="AL13723" s="24"/>
      <c r="AO13723" s="24"/>
      <c r="AR13723" s="24"/>
      <c r="AU13723" s="24"/>
    </row>
    <row r="13724">
      <c r="J13724" s="18"/>
      <c r="N13724" s="24"/>
      <c r="Q13724" s="24"/>
      <c r="T13724" s="24"/>
      <c r="W13724" s="24"/>
      <c r="Z13724" s="24"/>
      <c r="AC13724" s="24"/>
      <c r="AI13724" s="24"/>
      <c r="AL13724" s="24"/>
      <c r="AO13724" s="24"/>
      <c r="AR13724" s="24"/>
      <c r="AU13724" s="24"/>
    </row>
    <row r="13725">
      <c r="J13725" s="18"/>
      <c r="N13725" s="24"/>
      <c r="Q13725" s="24"/>
      <c r="T13725" s="24"/>
      <c r="W13725" s="24"/>
      <c r="Z13725" s="24"/>
      <c r="AC13725" s="24"/>
      <c r="AI13725" s="24"/>
      <c r="AL13725" s="24"/>
      <c r="AO13725" s="24"/>
      <c r="AR13725" s="24"/>
      <c r="AU13725" s="24"/>
    </row>
    <row r="13726">
      <c r="J13726" s="18"/>
      <c r="N13726" s="24"/>
      <c r="Q13726" s="24"/>
      <c r="T13726" s="24"/>
      <c r="W13726" s="24"/>
      <c r="Z13726" s="24"/>
      <c r="AC13726" s="24"/>
      <c r="AI13726" s="24"/>
      <c r="AL13726" s="24"/>
      <c r="AO13726" s="24"/>
      <c r="AR13726" s="24"/>
      <c r="AU13726" s="24"/>
    </row>
    <row r="13727">
      <c r="J13727" s="18"/>
      <c r="N13727" s="24"/>
      <c r="Q13727" s="24"/>
      <c r="T13727" s="24"/>
      <c r="W13727" s="24"/>
      <c r="Z13727" s="24"/>
      <c r="AC13727" s="24"/>
      <c r="AI13727" s="24"/>
      <c r="AL13727" s="24"/>
      <c r="AO13727" s="24"/>
      <c r="AR13727" s="24"/>
      <c r="AU13727" s="24"/>
    </row>
    <row r="13728">
      <c r="J13728" s="18"/>
      <c r="N13728" s="24"/>
      <c r="Q13728" s="24"/>
      <c r="T13728" s="24"/>
      <c r="W13728" s="24"/>
      <c r="Z13728" s="24"/>
      <c r="AC13728" s="24"/>
      <c r="AI13728" s="24"/>
      <c r="AL13728" s="24"/>
      <c r="AO13728" s="24"/>
      <c r="AR13728" s="24"/>
      <c r="AU13728" s="24"/>
    </row>
    <row r="13729">
      <c r="J13729" s="18"/>
      <c r="N13729" s="24"/>
      <c r="Q13729" s="24"/>
      <c r="T13729" s="24"/>
      <c r="W13729" s="24"/>
      <c r="Z13729" s="24"/>
      <c r="AC13729" s="24"/>
      <c r="AI13729" s="24"/>
      <c r="AL13729" s="24"/>
      <c r="AO13729" s="24"/>
      <c r="AR13729" s="24"/>
      <c r="AU13729" s="24"/>
    </row>
    <row r="13730">
      <c r="J13730" s="18"/>
      <c r="N13730" s="24"/>
      <c r="Q13730" s="24"/>
      <c r="T13730" s="24"/>
      <c r="W13730" s="24"/>
      <c r="Z13730" s="24"/>
      <c r="AC13730" s="24"/>
      <c r="AI13730" s="24"/>
      <c r="AL13730" s="24"/>
      <c r="AO13730" s="24"/>
      <c r="AR13730" s="24"/>
      <c r="AU13730" s="24"/>
    </row>
    <row r="13731">
      <c r="J13731" s="18"/>
      <c r="N13731" s="24"/>
      <c r="Q13731" s="24"/>
      <c r="T13731" s="24"/>
      <c r="W13731" s="24"/>
      <c r="Z13731" s="24"/>
      <c r="AC13731" s="24"/>
      <c r="AI13731" s="24"/>
      <c r="AL13731" s="24"/>
      <c r="AO13731" s="24"/>
      <c r="AR13731" s="24"/>
      <c r="AU13731" s="24"/>
    </row>
    <row r="13732">
      <c r="J13732" s="18"/>
      <c r="N13732" s="24"/>
      <c r="Q13732" s="24"/>
      <c r="T13732" s="24"/>
      <c r="W13732" s="24"/>
      <c r="Z13732" s="24"/>
      <c r="AC13732" s="24"/>
      <c r="AI13732" s="24"/>
      <c r="AL13732" s="24"/>
      <c r="AO13732" s="24"/>
      <c r="AR13732" s="24"/>
      <c r="AU13732" s="24"/>
    </row>
    <row r="13733">
      <c r="J13733" s="18"/>
      <c r="N13733" s="24"/>
      <c r="Q13733" s="24"/>
      <c r="T13733" s="24"/>
      <c r="W13733" s="24"/>
      <c r="Z13733" s="24"/>
      <c r="AC13733" s="24"/>
      <c r="AI13733" s="24"/>
      <c r="AL13733" s="24"/>
      <c r="AO13733" s="24"/>
      <c r="AR13733" s="24"/>
      <c r="AU13733" s="24"/>
    </row>
    <row r="13734">
      <c r="J13734" s="18"/>
      <c r="N13734" s="24"/>
      <c r="Q13734" s="24"/>
      <c r="T13734" s="24"/>
      <c r="W13734" s="24"/>
      <c r="Z13734" s="24"/>
      <c r="AC13734" s="24"/>
      <c r="AI13734" s="24"/>
      <c r="AL13734" s="24"/>
      <c r="AO13734" s="24"/>
      <c r="AR13734" s="24"/>
      <c r="AU13734" s="24"/>
    </row>
    <row r="13735">
      <c r="J13735" s="18"/>
      <c r="N13735" s="24"/>
      <c r="Q13735" s="24"/>
      <c r="T13735" s="24"/>
      <c r="W13735" s="24"/>
      <c r="Z13735" s="24"/>
      <c r="AC13735" s="24"/>
      <c r="AI13735" s="24"/>
      <c r="AL13735" s="24"/>
      <c r="AO13735" s="24"/>
      <c r="AR13735" s="24"/>
      <c r="AU13735" s="24"/>
    </row>
    <row r="13736">
      <c r="J13736" s="18"/>
      <c r="N13736" s="24"/>
      <c r="Q13736" s="24"/>
      <c r="T13736" s="24"/>
      <c r="W13736" s="24"/>
      <c r="Z13736" s="24"/>
      <c r="AC13736" s="24"/>
      <c r="AI13736" s="24"/>
      <c r="AL13736" s="24"/>
      <c r="AO13736" s="24"/>
      <c r="AR13736" s="24"/>
      <c r="AU13736" s="24"/>
    </row>
    <row r="13737">
      <c r="J13737" s="18"/>
      <c r="N13737" s="24"/>
      <c r="Q13737" s="24"/>
      <c r="T13737" s="24"/>
      <c r="W13737" s="24"/>
      <c r="Z13737" s="24"/>
      <c r="AC13737" s="24"/>
      <c r="AI13737" s="24"/>
      <c r="AL13737" s="24"/>
      <c r="AO13737" s="24"/>
      <c r="AR13737" s="24"/>
      <c r="AU13737" s="24"/>
    </row>
    <row r="13738">
      <c r="J13738" s="18"/>
      <c r="N13738" s="24"/>
      <c r="Q13738" s="24"/>
      <c r="T13738" s="24"/>
      <c r="W13738" s="24"/>
      <c r="Z13738" s="24"/>
      <c r="AC13738" s="24"/>
      <c r="AI13738" s="24"/>
      <c r="AL13738" s="24"/>
      <c r="AO13738" s="24"/>
      <c r="AR13738" s="24"/>
      <c r="AU13738" s="24"/>
    </row>
    <row r="13739">
      <c r="J13739" s="18"/>
      <c r="N13739" s="24"/>
      <c r="Q13739" s="24"/>
      <c r="T13739" s="24"/>
      <c r="W13739" s="24"/>
      <c r="Z13739" s="24"/>
      <c r="AC13739" s="24"/>
      <c r="AI13739" s="24"/>
      <c r="AL13739" s="24"/>
      <c r="AO13739" s="24"/>
      <c r="AR13739" s="24"/>
      <c r="AU13739" s="24"/>
    </row>
    <row r="13740">
      <c r="J13740" s="18"/>
      <c r="N13740" s="24"/>
      <c r="Q13740" s="24"/>
      <c r="T13740" s="24"/>
      <c r="W13740" s="24"/>
      <c r="Z13740" s="24"/>
      <c r="AC13740" s="24"/>
      <c r="AI13740" s="24"/>
      <c r="AL13740" s="24"/>
      <c r="AO13740" s="24"/>
      <c r="AR13740" s="24"/>
      <c r="AU13740" s="24"/>
    </row>
    <row r="13741">
      <c r="J13741" s="18"/>
      <c r="N13741" s="24"/>
      <c r="Q13741" s="24"/>
      <c r="T13741" s="24"/>
      <c r="W13741" s="24"/>
      <c r="Z13741" s="24"/>
      <c r="AC13741" s="24"/>
      <c r="AI13741" s="24"/>
      <c r="AL13741" s="24"/>
      <c r="AO13741" s="24"/>
      <c r="AR13741" s="24"/>
      <c r="AU13741" s="24"/>
    </row>
    <row r="13742">
      <c r="J13742" s="18"/>
      <c r="N13742" s="24"/>
      <c r="Q13742" s="24"/>
      <c r="T13742" s="24"/>
      <c r="W13742" s="24"/>
      <c r="Z13742" s="24"/>
      <c r="AC13742" s="24"/>
      <c r="AI13742" s="24"/>
      <c r="AL13742" s="24"/>
      <c r="AO13742" s="24"/>
      <c r="AR13742" s="24"/>
      <c r="AU13742" s="24"/>
    </row>
    <row r="13743">
      <c r="J13743" s="18"/>
      <c r="N13743" s="24"/>
      <c r="Q13743" s="24"/>
      <c r="T13743" s="24"/>
      <c r="W13743" s="24"/>
      <c r="Z13743" s="24"/>
      <c r="AC13743" s="24"/>
      <c r="AI13743" s="24"/>
      <c r="AL13743" s="24"/>
      <c r="AO13743" s="24"/>
      <c r="AR13743" s="24"/>
      <c r="AU13743" s="24"/>
    </row>
    <row r="13744">
      <c r="J13744" s="18"/>
      <c r="N13744" s="24"/>
      <c r="Q13744" s="24"/>
      <c r="T13744" s="24"/>
      <c r="W13744" s="24"/>
      <c r="Z13744" s="24"/>
      <c r="AC13744" s="24"/>
      <c r="AI13744" s="24"/>
      <c r="AL13744" s="24"/>
      <c r="AO13744" s="24"/>
      <c r="AR13744" s="24"/>
      <c r="AU13744" s="24"/>
    </row>
    <row r="13745">
      <c r="J13745" s="18"/>
      <c r="N13745" s="24"/>
      <c r="Q13745" s="24"/>
      <c r="T13745" s="24"/>
      <c r="W13745" s="24"/>
      <c r="Z13745" s="24"/>
      <c r="AC13745" s="24"/>
      <c r="AI13745" s="24"/>
      <c r="AL13745" s="24"/>
      <c r="AO13745" s="24"/>
      <c r="AR13745" s="24"/>
      <c r="AU13745" s="24"/>
    </row>
    <row r="13746">
      <c r="J13746" s="18"/>
      <c r="N13746" s="24"/>
      <c r="Q13746" s="24"/>
      <c r="T13746" s="24"/>
      <c r="W13746" s="24"/>
      <c r="Z13746" s="24"/>
      <c r="AC13746" s="24"/>
      <c r="AI13746" s="24"/>
      <c r="AL13746" s="24"/>
      <c r="AO13746" s="24"/>
      <c r="AR13746" s="24"/>
      <c r="AU13746" s="24"/>
    </row>
    <row r="13747">
      <c r="J13747" s="18"/>
      <c r="N13747" s="24"/>
      <c r="Q13747" s="24"/>
      <c r="T13747" s="24"/>
      <c r="W13747" s="24"/>
      <c r="Z13747" s="24"/>
      <c r="AC13747" s="24"/>
      <c r="AI13747" s="24"/>
      <c r="AL13747" s="24"/>
      <c r="AO13747" s="24"/>
      <c r="AR13747" s="24"/>
      <c r="AU13747" s="24"/>
    </row>
    <row r="13748">
      <c r="J13748" s="18"/>
      <c r="N13748" s="24"/>
      <c r="Q13748" s="24"/>
      <c r="T13748" s="24"/>
      <c r="W13748" s="24"/>
      <c r="Z13748" s="24"/>
      <c r="AC13748" s="24"/>
      <c r="AI13748" s="24"/>
      <c r="AL13748" s="24"/>
      <c r="AO13748" s="24"/>
      <c r="AR13748" s="24"/>
      <c r="AU13748" s="24"/>
    </row>
    <row r="13749">
      <c r="J13749" s="18"/>
      <c r="N13749" s="24"/>
      <c r="Q13749" s="24"/>
      <c r="T13749" s="24"/>
      <c r="W13749" s="24"/>
      <c r="Z13749" s="24"/>
      <c r="AC13749" s="24"/>
      <c r="AI13749" s="24"/>
      <c r="AL13749" s="24"/>
      <c r="AO13749" s="24"/>
      <c r="AR13749" s="24"/>
      <c r="AU13749" s="24"/>
    </row>
    <row r="13750">
      <c r="J13750" s="18"/>
      <c r="N13750" s="24"/>
      <c r="Q13750" s="24"/>
      <c r="T13750" s="24"/>
      <c r="W13750" s="24"/>
      <c r="Z13750" s="24"/>
      <c r="AC13750" s="24"/>
      <c r="AI13750" s="24"/>
      <c r="AL13750" s="24"/>
      <c r="AO13750" s="24"/>
      <c r="AR13750" s="24"/>
      <c r="AU13750" s="24"/>
    </row>
    <row r="13751">
      <c r="J13751" s="18"/>
      <c r="N13751" s="24"/>
      <c r="Q13751" s="24"/>
      <c r="T13751" s="24"/>
      <c r="W13751" s="24"/>
      <c r="Z13751" s="24"/>
      <c r="AC13751" s="24"/>
      <c r="AI13751" s="24"/>
      <c r="AL13751" s="24"/>
      <c r="AO13751" s="24"/>
      <c r="AR13751" s="24"/>
      <c r="AU13751" s="24"/>
    </row>
    <row r="13752">
      <c r="J13752" s="18"/>
      <c r="N13752" s="24"/>
      <c r="Q13752" s="24"/>
      <c r="T13752" s="24"/>
      <c r="W13752" s="24"/>
      <c r="Z13752" s="24"/>
      <c r="AC13752" s="24"/>
      <c r="AI13752" s="24"/>
      <c r="AL13752" s="24"/>
      <c r="AO13752" s="24"/>
      <c r="AR13752" s="24"/>
      <c r="AU13752" s="24"/>
    </row>
    <row r="13753">
      <c r="J13753" s="18"/>
      <c r="N13753" s="24"/>
      <c r="Q13753" s="24"/>
      <c r="T13753" s="24"/>
      <c r="W13753" s="24"/>
      <c r="Z13753" s="24"/>
      <c r="AC13753" s="24"/>
      <c r="AI13753" s="24"/>
      <c r="AL13753" s="24"/>
      <c r="AO13753" s="24"/>
      <c r="AR13753" s="24"/>
      <c r="AU13753" s="24"/>
    </row>
    <row r="13754">
      <c r="J13754" s="18"/>
      <c r="N13754" s="24"/>
      <c r="Q13754" s="24"/>
      <c r="T13754" s="24"/>
      <c r="W13754" s="24"/>
      <c r="Z13754" s="24"/>
      <c r="AC13754" s="24"/>
      <c r="AI13754" s="24"/>
      <c r="AL13754" s="24"/>
      <c r="AO13754" s="24"/>
      <c r="AR13754" s="24"/>
      <c r="AU13754" s="24"/>
    </row>
    <row r="13755">
      <c r="J13755" s="18"/>
      <c r="N13755" s="24"/>
      <c r="Q13755" s="24"/>
      <c r="T13755" s="24"/>
      <c r="W13755" s="24"/>
      <c r="Z13755" s="24"/>
      <c r="AC13755" s="24"/>
      <c r="AI13755" s="24"/>
      <c r="AL13755" s="24"/>
      <c r="AO13755" s="24"/>
      <c r="AR13755" s="24"/>
      <c r="AU13755" s="24"/>
    </row>
    <row r="13756">
      <c r="J13756" s="18"/>
      <c r="N13756" s="24"/>
      <c r="Q13756" s="24"/>
      <c r="T13756" s="24"/>
      <c r="W13756" s="24"/>
      <c r="Z13756" s="24"/>
      <c r="AC13756" s="24"/>
      <c r="AI13756" s="24"/>
      <c r="AL13756" s="24"/>
      <c r="AO13756" s="24"/>
      <c r="AR13756" s="24"/>
      <c r="AU13756" s="24"/>
    </row>
    <row r="13757">
      <c r="J13757" s="18"/>
      <c r="N13757" s="24"/>
      <c r="Q13757" s="24"/>
      <c r="T13757" s="24"/>
      <c r="W13757" s="24"/>
      <c r="Z13757" s="24"/>
      <c r="AC13757" s="24"/>
      <c r="AI13757" s="24"/>
      <c r="AL13757" s="24"/>
      <c r="AO13757" s="24"/>
      <c r="AR13757" s="24"/>
      <c r="AU13757" s="24"/>
    </row>
    <row r="13758">
      <c r="J13758" s="18"/>
      <c r="N13758" s="24"/>
      <c r="Q13758" s="24"/>
      <c r="T13758" s="24"/>
      <c r="W13758" s="24"/>
      <c r="Z13758" s="24"/>
      <c r="AC13758" s="24"/>
      <c r="AI13758" s="24"/>
      <c r="AL13758" s="24"/>
      <c r="AO13758" s="24"/>
      <c r="AR13758" s="24"/>
      <c r="AU13758" s="24"/>
    </row>
    <row r="13759">
      <c r="J13759" s="18"/>
      <c r="N13759" s="24"/>
      <c r="Q13759" s="24"/>
      <c r="T13759" s="24"/>
      <c r="W13759" s="24"/>
      <c r="Z13759" s="24"/>
      <c r="AC13759" s="24"/>
      <c r="AI13759" s="24"/>
      <c r="AL13759" s="24"/>
      <c r="AO13759" s="24"/>
      <c r="AR13759" s="24"/>
      <c r="AU13759" s="24"/>
    </row>
    <row r="13760">
      <c r="J13760" s="18"/>
      <c r="N13760" s="24"/>
      <c r="Q13760" s="24"/>
      <c r="T13760" s="24"/>
      <c r="W13760" s="24"/>
      <c r="Z13760" s="24"/>
      <c r="AC13760" s="24"/>
      <c r="AI13760" s="24"/>
      <c r="AL13760" s="24"/>
      <c r="AO13760" s="24"/>
      <c r="AR13760" s="24"/>
      <c r="AU13760" s="24"/>
    </row>
    <row r="13761">
      <c r="J13761" s="18"/>
      <c r="N13761" s="24"/>
      <c r="Q13761" s="24"/>
      <c r="T13761" s="24"/>
      <c r="W13761" s="24"/>
      <c r="Z13761" s="24"/>
      <c r="AC13761" s="24"/>
      <c r="AI13761" s="24"/>
      <c r="AL13761" s="24"/>
      <c r="AO13761" s="24"/>
      <c r="AR13761" s="24"/>
      <c r="AU13761" s="24"/>
    </row>
    <row r="13762">
      <c r="J13762" s="18"/>
      <c r="N13762" s="24"/>
      <c r="Q13762" s="24"/>
      <c r="T13762" s="24"/>
      <c r="W13762" s="24"/>
      <c r="Z13762" s="24"/>
      <c r="AC13762" s="24"/>
      <c r="AI13762" s="24"/>
      <c r="AL13762" s="24"/>
      <c r="AO13762" s="24"/>
      <c r="AR13762" s="24"/>
      <c r="AU13762" s="24"/>
    </row>
    <row r="13763">
      <c r="J13763" s="18"/>
      <c r="N13763" s="24"/>
      <c r="Q13763" s="24"/>
      <c r="T13763" s="24"/>
      <c r="W13763" s="24"/>
      <c r="Z13763" s="24"/>
      <c r="AC13763" s="24"/>
      <c r="AI13763" s="24"/>
      <c r="AL13763" s="24"/>
      <c r="AO13763" s="24"/>
      <c r="AR13763" s="24"/>
      <c r="AU13763" s="24"/>
    </row>
    <row r="13764">
      <c r="J13764" s="18"/>
      <c r="N13764" s="24"/>
      <c r="Q13764" s="24"/>
      <c r="T13764" s="24"/>
      <c r="W13764" s="24"/>
      <c r="Z13764" s="24"/>
      <c r="AC13764" s="24"/>
      <c r="AI13764" s="24"/>
      <c r="AL13764" s="24"/>
      <c r="AO13764" s="24"/>
      <c r="AR13764" s="24"/>
      <c r="AU13764" s="24"/>
    </row>
    <row r="13765">
      <c r="J13765" s="18"/>
      <c r="N13765" s="24"/>
      <c r="Q13765" s="24"/>
      <c r="T13765" s="24"/>
      <c r="W13765" s="24"/>
      <c r="Z13765" s="24"/>
      <c r="AC13765" s="24"/>
      <c r="AI13765" s="24"/>
      <c r="AL13765" s="24"/>
      <c r="AO13765" s="24"/>
      <c r="AR13765" s="24"/>
      <c r="AU13765" s="24"/>
    </row>
    <row r="13766">
      <c r="J13766" s="18"/>
      <c r="N13766" s="24"/>
      <c r="Q13766" s="24"/>
      <c r="T13766" s="24"/>
      <c r="W13766" s="24"/>
      <c r="Z13766" s="24"/>
      <c r="AC13766" s="24"/>
      <c r="AI13766" s="24"/>
      <c r="AL13766" s="24"/>
      <c r="AO13766" s="24"/>
      <c r="AR13766" s="24"/>
      <c r="AU13766" s="24"/>
    </row>
    <row r="13767">
      <c r="J13767" s="18"/>
      <c r="N13767" s="24"/>
      <c r="Q13767" s="24"/>
      <c r="T13767" s="24"/>
      <c r="W13767" s="24"/>
      <c r="Z13767" s="24"/>
      <c r="AC13767" s="24"/>
      <c r="AI13767" s="24"/>
      <c r="AL13767" s="24"/>
      <c r="AO13767" s="24"/>
      <c r="AR13767" s="24"/>
      <c r="AU13767" s="24"/>
    </row>
    <row r="13768">
      <c r="J13768" s="18"/>
      <c r="N13768" s="24"/>
      <c r="Q13768" s="24"/>
      <c r="T13768" s="24"/>
      <c r="W13768" s="24"/>
      <c r="Z13768" s="24"/>
      <c r="AC13768" s="24"/>
      <c r="AI13768" s="24"/>
      <c r="AL13768" s="24"/>
      <c r="AO13768" s="24"/>
      <c r="AR13768" s="24"/>
      <c r="AU13768" s="24"/>
    </row>
    <row r="13769">
      <c r="J13769" s="18"/>
      <c r="N13769" s="24"/>
      <c r="Q13769" s="24"/>
      <c r="T13769" s="24"/>
      <c r="W13769" s="24"/>
      <c r="Z13769" s="24"/>
      <c r="AC13769" s="24"/>
      <c r="AI13769" s="24"/>
      <c r="AL13769" s="24"/>
      <c r="AO13769" s="24"/>
      <c r="AR13769" s="24"/>
      <c r="AU13769" s="24"/>
    </row>
    <row r="13770">
      <c r="J13770" s="18"/>
      <c r="N13770" s="24"/>
      <c r="Q13770" s="24"/>
      <c r="T13770" s="24"/>
      <c r="W13770" s="24"/>
      <c r="Z13770" s="24"/>
      <c r="AC13770" s="24"/>
      <c r="AI13770" s="24"/>
      <c r="AL13770" s="24"/>
      <c r="AO13770" s="24"/>
      <c r="AR13770" s="24"/>
      <c r="AU13770" s="24"/>
    </row>
    <row r="13771">
      <c r="J13771" s="18"/>
      <c r="N13771" s="24"/>
      <c r="Q13771" s="24"/>
      <c r="T13771" s="24"/>
      <c r="W13771" s="24"/>
      <c r="Z13771" s="24"/>
      <c r="AC13771" s="24"/>
      <c r="AI13771" s="24"/>
      <c r="AL13771" s="24"/>
      <c r="AO13771" s="24"/>
      <c r="AR13771" s="24"/>
      <c r="AU13771" s="24"/>
    </row>
    <row r="13772">
      <c r="J13772" s="18"/>
      <c r="N13772" s="24"/>
      <c r="Q13772" s="24"/>
      <c r="T13772" s="24"/>
      <c r="W13772" s="24"/>
      <c r="Z13772" s="24"/>
      <c r="AC13772" s="24"/>
      <c r="AI13772" s="24"/>
      <c r="AL13772" s="24"/>
      <c r="AO13772" s="24"/>
      <c r="AR13772" s="24"/>
      <c r="AU13772" s="24"/>
    </row>
    <row r="13773">
      <c r="J13773" s="18"/>
      <c r="N13773" s="24"/>
      <c r="Q13773" s="24"/>
      <c r="T13773" s="24"/>
      <c r="W13773" s="24"/>
      <c r="Z13773" s="24"/>
      <c r="AC13773" s="24"/>
      <c r="AI13773" s="24"/>
      <c r="AL13773" s="24"/>
      <c r="AO13773" s="24"/>
      <c r="AR13773" s="24"/>
      <c r="AU13773" s="24"/>
    </row>
    <row r="13774">
      <c r="J13774" s="18"/>
      <c r="N13774" s="24"/>
      <c r="Q13774" s="24"/>
      <c r="T13774" s="24"/>
      <c r="W13774" s="24"/>
      <c r="Z13774" s="24"/>
      <c r="AC13774" s="24"/>
      <c r="AI13774" s="24"/>
      <c r="AL13774" s="24"/>
      <c r="AO13774" s="24"/>
      <c r="AR13774" s="24"/>
      <c r="AU13774" s="24"/>
    </row>
    <row r="13775">
      <c r="J13775" s="18"/>
      <c r="N13775" s="24"/>
      <c r="Q13775" s="24"/>
      <c r="T13775" s="24"/>
      <c r="W13775" s="24"/>
      <c r="Z13775" s="24"/>
      <c r="AC13775" s="24"/>
      <c r="AI13775" s="24"/>
      <c r="AL13775" s="24"/>
      <c r="AO13775" s="24"/>
      <c r="AR13775" s="24"/>
      <c r="AU13775" s="24"/>
    </row>
    <row r="13776">
      <c r="J13776" s="18"/>
      <c r="N13776" s="24"/>
      <c r="Q13776" s="24"/>
      <c r="T13776" s="24"/>
      <c r="W13776" s="24"/>
      <c r="Z13776" s="24"/>
      <c r="AC13776" s="24"/>
      <c r="AI13776" s="24"/>
      <c r="AL13776" s="24"/>
      <c r="AO13776" s="24"/>
      <c r="AR13776" s="24"/>
      <c r="AU13776" s="24"/>
    </row>
    <row r="13777">
      <c r="J13777" s="18"/>
      <c r="N13777" s="24"/>
      <c r="Q13777" s="24"/>
      <c r="T13777" s="24"/>
      <c r="W13777" s="24"/>
      <c r="Z13777" s="24"/>
      <c r="AC13777" s="24"/>
      <c r="AI13777" s="24"/>
      <c r="AL13777" s="24"/>
      <c r="AO13777" s="24"/>
      <c r="AR13777" s="24"/>
      <c r="AU13777" s="24"/>
    </row>
    <row r="13778">
      <c r="J13778" s="18"/>
      <c r="N13778" s="24"/>
      <c r="Q13778" s="24"/>
      <c r="T13778" s="24"/>
      <c r="W13778" s="24"/>
      <c r="Z13778" s="24"/>
      <c r="AC13778" s="24"/>
      <c r="AI13778" s="24"/>
      <c r="AL13778" s="24"/>
      <c r="AO13778" s="24"/>
      <c r="AR13778" s="24"/>
      <c r="AU13778" s="24"/>
    </row>
    <row r="13779">
      <c r="J13779" s="18"/>
      <c r="N13779" s="24"/>
      <c r="Q13779" s="24"/>
      <c r="T13779" s="24"/>
      <c r="W13779" s="24"/>
      <c r="Z13779" s="24"/>
      <c r="AC13779" s="24"/>
      <c r="AI13779" s="24"/>
      <c r="AL13779" s="24"/>
      <c r="AO13779" s="24"/>
      <c r="AR13779" s="24"/>
      <c r="AU13779" s="24"/>
    </row>
    <row r="13780">
      <c r="J13780" s="18"/>
      <c r="N13780" s="24"/>
      <c r="Q13780" s="24"/>
      <c r="T13780" s="24"/>
      <c r="W13780" s="24"/>
      <c r="Z13780" s="24"/>
      <c r="AC13780" s="24"/>
      <c r="AI13780" s="24"/>
      <c r="AL13780" s="24"/>
      <c r="AO13780" s="24"/>
      <c r="AR13780" s="24"/>
      <c r="AU13780" s="24"/>
    </row>
    <row r="13781">
      <c r="J13781" s="18"/>
      <c r="N13781" s="24"/>
      <c r="Q13781" s="24"/>
      <c r="T13781" s="24"/>
      <c r="W13781" s="24"/>
      <c r="Z13781" s="24"/>
      <c r="AC13781" s="24"/>
      <c r="AI13781" s="24"/>
      <c r="AL13781" s="24"/>
      <c r="AO13781" s="24"/>
      <c r="AR13781" s="24"/>
      <c r="AU13781" s="24"/>
    </row>
    <row r="13782">
      <c r="J13782" s="18"/>
      <c r="N13782" s="24"/>
      <c r="Q13782" s="24"/>
      <c r="T13782" s="24"/>
      <c r="W13782" s="24"/>
      <c r="Z13782" s="24"/>
      <c r="AC13782" s="24"/>
      <c r="AI13782" s="24"/>
      <c r="AL13782" s="24"/>
      <c r="AO13782" s="24"/>
      <c r="AR13782" s="24"/>
      <c r="AU13782" s="24"/>
    </row>
    <row r="13783">
      <c r="J13783" s="18"/>
      <c r="N13783" s="24"/>
      <c r="Q13783" s="24"/>
      <c r="T13783" s="24"/>
      <c r="W13783" s="24"/>
      <c r="Z13783" s="24"/>
      <c r="AC13783" s="24"/>
      <c r="AI13783" s="24"/>
      <c r="AL13783" s="24"/>
      <c r="AO13783" s="24"/>
      <c r="AR13783" s="24"/>
      <c r="AU13783" s="24"/>
    </row>
    <row r="13784">
      <c r="J13784" s="18"/>
      <c r="N13784" s="24"/>
      <c r="Q13784" s="24"/>
      <c r="T13784" s="24"/>
      <c r="W13784" s="24"/>
      <c r="Z13784" s="24"/>
      <c r="AC13784" s="24"/>
      <c r="AI13784" s="24"/>
      <c r="AL13784" s="24"/>
      <c r="AO13784" s="24"/>
      <c r="AR13784" s="24"/>
      <c r="AU13784" s="24"/>
    </row>
    <row r="13785">
      <c r="J13785" s="18"/>
      <c r="N13785" s="24"/>
      <c r="Q13785" s="24"/>
      <c r="T13785" s="24"/>
      <c r="W13785" s="24"/>
      <c r="Z13785" s="24"/>
      <c r="AC13785" s="24"/>
      <c r="AI13785" s="24"/>
      <c r="AL13785" s="24"/>
      <c r="AO13785" s="24"/>
      <c r="AR13785" s="24"/>
      <c r="AU13785" s="24"/>
    </row>
    <row r="13786">
      <c r="J13786" s="18"/>
      <c r="N13786" s="24"/>
      <c r="Q13786" s="24"/>
      <c r="T13786" s="24"/>
      <c r="W13786" s="24"/>
      <c r="Z13786" s="24"/>
      <c r="AC13786" s="24"/>
      <c r="AI13786" s="24"/>
      <c r="AL13786" s="24"/>
      <c r="AO13786" s="24"/>
      <c r="AR13786" s="24"/>
      <c r="AU13786" s="24"/>
    </row>
    <row r="13787">
      <c r="J13787" s="18"/>
      <c r="N13787" s="24"/>
      <c r="Q13787" s="24"/>
      <c r="T13787" s="24"/>
      <c r="W13787" s="24"/>
      <c r="Z13787" s="24"/>
      <c r="AC13787" s="24"/>
      <c r="AI13787" s="24"/>
      <c r="AL13787" s="24"/>
      <c r="AO13787" s="24"/>
      <c r="AR13787" s="24"/>
      <c r="AU13787" s="24"/>
    </row>
    <row r="13788">
      <c r="J13788" s="18"/>
      <c r="N13788" s="24"/>
      <c r="Q13788" s="24"/>
      <c r="T13788" s="24"/>
      <c r="W13788" s="24"/>
      <c r="Z13788" s="24"/>
      <c r="AC13788" s="24"/>
      <c r="AI13788" s="24"/>
      <c r="AL13788" s="24"/>
      <c r="AO13788" s="24"/>
      <c r="AR13788" s="24"/>
      <c r="AU13788" s="24"/>
    </row>
    <row r="13789">
      <c r="J13789" s="18"/>
      <c r="N13789" s="24"/>
      <c r="Q13789" s="24"/>
      <c r="T13789" s="24"/>
      <c r="W13789" s="24"/>
      <c r="Z13789" s="24"/>
      <c r="AC13789" s="24"/>
      <c r="AI13789" s="24"/>
      <c r="AL13789" s="24"/>
      <c r="AO13789" s="24"/>
      <c r="AR13789" s="24"/>
      <c r="AU13789" s="24"/>
    </row>
    <row r="13790">
      <c r="J13790" s="18"/>
      <c r="N13790" s="24"/>
      <c r="Q13790" s="24"/>
      <c r="T13790" s="24"/>
      <c r="W13790" s="24"/>
      <c r="Z13790" s="24"/>
      <c r="AC13790" s="24"/>
      <c r="AI13790" s="24"/>
      <c r="AL13790" s="24"/>
      <c r="AO13790" s="24"/>
      <c r="AR13790" s="24"/>
      <c r="AU13790" s="24"/>
    </row>
    <row r="13791">
      <c r="J13791" s="18"/>
      <c r="N13791" s="24"/>
      <c r="Q13791" s="24"/>
      <c r="T13791" s="24"/>
      <c r="W13791" s="24"/>
      <c r="Z13791" s="24"/>
      <c r="AC13791" s="24"/>
      <c r="AI13791" s="24"/>
      <c r="AL13791" s="24"/>
      <c r="AO13791" s="24"/>
      <c r="AR13791" s="24"/>
      <c r="AU13791" s="24"/>
    </row>
    <row r="13792">
      <c r="J13792" s="18"/>
      <c r="N13792" s="24"/>
      <c r="Q13792" s="24"/>
      <c r="T13792" s="24"/>
      <c r="W13792" s="24"/>
      <c r="Z13792" s="24"/>
      <c r="AC13792" s="24"/>
      <c r="AI13792" s="24"/>
      <c r="AL13792" s="24"/>
      <c r="AO13792" s="24"/>
      <c r="AR13792" s="24"/>
      <c r="AU13792" s="24"/>
    </row>
    <row r="13793">
      <c r="J13793" s="18"/>
      <c r="N13793" s="24"/>
      <c r="Q13793" s="24"/>
      <c r="T13793" s="24"/>
      <c r="W13793" s="24"/>
      <c r="Z13793" s="24"/>
      <c r="AC13793" s="24"/>
      <c r="AI13793" s="24"/>
      <c r="AL13793" s="24"/>
      <c r="AO13793" s="24"/>
      <c r="AR13793" s="24"/>
      <c r="AU13793" s="24"/>
    </row>
    <row r="13794">
      <c r="J13794" s="18"/>
      <c r="N13794" s="24"/>
      <c r="Q13794" s="24"/>
      <c r="T13794" s="24"/>
      <c r="W13794" s="24"/>
      <c r="Z13794" s="24"/>
      <c r="AC13794" s="24"/>
      <c r="AI13794" s="24"/>
      <c r="AL13794" s="24"/>
      <c r="AO13794" s="24"/>
      <c r="AR13794" s="24"/>
      <c r="AU13794" s="24"/>
    </row>
    <row r="13795">
      <c r="J13795" s="18"/>
      <c r="N13795" s="24"/>
      <c r="Q13795" s="24"/>
      <c r="T13795" s="24"/>
      <c r="W13795" s="24"/>
      <c r="Z13795" s="24"/>
      <c r="AC13795" s="24"/>
      <c r="AI13795" s="24"/>
      <c r="AL13795" s="24"/>
      <c r="AO13795" s="24"/>
      <c r="AR13795" s="24"/>
      <c r="AU13795" s="24"/>
    </row>
    <row r="13796">
      <c r="J13796" s="18"/>
      <c r="N13796" s="24"/>
      <c r="Q13796" s="24"/>
      <c r="T13796" s="24"/>
      <c r="W13796" s="24"/>
      <c r="Z13796" s="24"/>
      <c r="AC13796" s="24"/>
      <c r="AI13796" s="24"/>
      <c r="AL13796" s="24"/>
      <c r="AO13796" s="24"/>
      <c r="AR13796" s="24"/>
      <c r="AU13796" s="24"/>
    </row>
    <row r="13797">
      <c r="J13797" s="18"/>
      <c r="N13797" s="24"/>
      <c r="Q13797" s="24"/>
      <c r="T13797" s="24"/>
      <c r="W13797" s="24"/>
      <c r="Z13797" s="24"/>
      <c r="AC13797" s="24"/>
      <c r="AI13797" s="24"/>
      <c r="AL13797" s="24"/>
      <c r="AO13797" s="24"/>
      <c r="AR13797" s="24"/>
      <c r="AU13797" s="24"/>
    </row>
    <row r="13798">
      <c r="J13798" s="18"/>
      <c r="N13798" s="24"/>
      <c r="Q13798" s="24"/>
      <c r="T13798" s="24"/>
      <c r="W13798" s="24"/>
      <c r="Z13798" s="24"/>
      <c r="AC13798" s="24"/>
      <c r="AI13798" s="24"/>
      <c r="AL13798" s="24"/>
      <c r="AO13798" s="24"/>
      <c r="AR13798" s="24"/>
      <c r="AU13798" s="24"/>
    </row>
    <row r="13799">
      <c r="J13799" s="18"/>
      <c r="N13799" s="24"/>
      <c r="Q13799" s="24"/>
      <c r="T13799" s="24"/>
      <c r="W13799" s="24"/>
      <c r="Z13799" s="24"/>
      <c r="AC13799" s="24"/>
      <c r="AI13799" s="24"/>
      <c r="AL13799" s="24"/>
      <c r="AO13799" s="24"/>
      <c r="AR13799" s="24"/>
      <c r="AU13799" s="24"/>
    </row>
    <row r="13800">
      <c r="J13800" s="18"/>
      <c r="N13800" s="24"/>
      <c r="Q13800" s="24"/>
      <c r="T13800" s="24"/>
      <c r="W13800" s="24"/>
      <c r="Z13800" s="24"/>
      <c r="AC13800" s="24"/>
      <c r="AI13800" s="24"/>
      <c r="AL13800" s="24"/>
      <c r="AO13800" s="24"/>
      <c r="AR13800" s="24"/>
      <c r="AU13800" s="24"/>
    </row>
    <row r="13801">
      <c r="J13801" s="18"/>
      <c r="N13801" s="24"/>
      <c r="Q13801" s="24"/>
      <c r="T13801" s="24"/>
      <c r="W13801" s="24"/>
      <c r="Z13801" s="24"/>
      <c r="AC13801" s="24"/>
      <c r="AI13801" s="24"/>
      <c r="AL13801" s="24"/>
      <c r="AO13801" s="24"/>
      <c r="AR13801" s="24"/>
      <c r="AU13801" s="24"/>
    </row>
    <row r="13802">
      <c r="J13802" s="18"/>
      <c r="N13802" s="24"/>
      <c r="Q13802" s="24"/>
      <c r="T13802" s="24"/>
      <c r="W13802" s="24"/>
      <c r="Z13802" s="24"/>
      <c r="AC13802" s="24"/>
      <c r="AI13802" s="24"/>
      <c r="AL13802" s="24"/>
      <c r="AO13802" s="24"/>
      <c r="AR13802" s="24"/>
      <c r="AU13802" s="24"/>
    </row>
    <row r="13803">
      <c r="J13803" s="18"/>
      <c r="N13803" s="24"/>
      <c r="Q13803" s="24"/>
      <c r="T13803" s="24"/>
      <c r="W13803" s="24"/>
      <c r="Z13803" s="24"/>
      <c r="AC13803" s="24"/>
      <c r="AI13803" s="24"/>
      <c r="AL13803" s="24"/>
      <c r="AO13803" s="24"/>
      <c r="AR13803" s="24"/>
      <c r="AU13803" s="24"/>
    </row>
    <row r="13804">
      <c r="J13804" s="18"/>
      <c r="N13804" s="24"/>
      <c r="Q13804" s="24"/>
      <c r="T13804" s="24"/>
      <c r="W13804" s="24"/>
      <c r="Z13804" s="24"/>
      <c r="AC13804" s="24"/>
      <c r="AI13804" s="24"/>
      <c r="AL13804" s="24"/>
      <c r="AO13804" s="24"/>
      <c r="AR13804" s="24"/>
      <c r="AU13804" s="24"/>
    </row>
    <row r="13805">
      <c r="J13805" s="18"/>
      <c r="N13805" s="24"/>
      <c r="Q13805" s="24"/>
      <c r="T13805" s="24"/>
      <c r="W13805" s="24"/>
      <c r="Z13805" s="24"/>
      <c r="AC13805" s="24"/>
      <c r="AI13805" s="24"/>
      <c r="AL13805" s="24"/>
      <c r="AO13805" s="24"/>
      <c r="AR13805" s="24"/>
      <c r="AU13805" s="24"/>
    </row>
    <row r="13806">
      <c r="J13806" s="18"/>
      <c r="N13806" s="24"/>
      <c r="Q13806" s="24"/>
      <c r="T13806" s="24"/>
      <c r="W13806" s="24"/>
      <c r="Z13806" s="24"/>
      <c r="AC13806" s="24"/>
      <c r="AI13806" s="24"/>
      <c r="AL13806" s="24"/>
      <c r="AO13806" s="24"/>
      <c r="AR13806" s="24"/>
      <c r="AU13806" s="24"/>
    </row>
    <row r="13807">
      <c r="J13807" s="18"/>
      <c r="N13807" s="24"/>
      <c r="Q13807" s="24"/>
      <c r="T13807" s="24"/>
      <c r="W13807" s="24"/>
      <c r="Z13807" s="24"/>
      <c r="AC13807" s="24"/>
      <c r="AI13807" s="24"/>
      <c r="AL13807" s="24"/>
      <c r="AO13807" s="24"/>
      <c r="AR13807" s="24"/>
      <c r="AU13807" s="24"/>
    </row>
    <row r="13808">
      <c r="J13808" s="18"/>
      <c r="N13808" s="24"/>
      <c r="Q13808" s="24"/>
      <c r="T13808" s="24"/>
      <c r="W13808" s="24"/>
      <c r="Z13808" s="24"/>
      <c r="AC13808" s="24"/>
      <c r="AI13808" s="24"/>
      <c r="AL13808" s="24"/>
      <c r="AO13808" s="24"/>
      <c r="AR13808" s="24"/>
      <c r="AU13808" s="24"/>
    </row>
    <row r="13809">
      <c r="J13809" s="18"/>
      <c r="N13809" s="24"/>
      <c r="Q13809" s="24"/>
      <c r="T13809" s="24"/>
      <c r="W13809" s="24"/>
      <c r="Z13809" s="24"/>
      <c r="AC13809" s="24"/>
      <c r="AI13809" s="24"/>
      <c r="AL13809" s="24"/>
      <c r="AO13809" s="24"/>
      <c r="AR13809" s="24"/>
      <c r="AU13809" s="24"/>
    </row>
    <row r="13810">
      <c r="J13810" s="18"/>
      <c r="N13810" s="24"/>
      <c r="Q13810" s="24"/>
      <c r="T13810" s="24"/>
      <c r="W13810" s="24"/>
      <c r="Z13810" s="24"/>
      <c r="AC13810" s="24"/>
      <c r="AI13810" s="24"/>
      <c r="AL13810" s="24"/>
      <c r="AO13810" s="24"/>
      <c r="AR13810" s="24"/>
      <c r="AU13810" s="24"/>
    </row>
    <row r="13811">
      <c r="J13811" s="18"/>
      <c r="N13811" s="24"/>
      <c r="Q13811" s="24"/>
      <c r="T13811" s="24"/>
      <c r="W13811" s="24"/>
      <c r="Z13811" s="24"/>
      <c r="AC13811" s="24"/>
      <c r="AI13811" s="24"/>
      <c r="AL13811" s="24"/>
      <c r="AO13811" s="24"/>
      <c r="AR13811" s="24"/>
      <c r="AU13811" s="24"/>
    </row>
    <row r="13812">
      <c r="J13812" s="18"/>
      <c r="N13812" s="24"/>
      <c r="Q13812" s="24"/>
      <c r="T13812" s="24"/>
      <c r="W13812" s="24"/>
      <c r="Z13812" s="24"/>
      <c r="AC13812" s="24"/>
      <c r="AI13812" s="24"/>
      <c r="AL13812" s="24"/>
      <c r="AO13812" s="24"/>
      <c r="AR13812" s="24"/>
      <c r="AU13812" s="24"/>
    </row>
    <row r="13813">
      <c r="J13813" s="18"/>
      <c r="N13813" s="24"/>
      <c r="Q13813" s="24"/>
      <c r="T13813" s="24"/>
      <c r="W13813" s="24"/>
      <c r="Z13813" s="24"/>
      <c r="AC13813" s="24"/>
      <c r="AI13813" s="24"/>
      <c r="AL13813" s="24"/>
      <c r="AO13813" s="24"/>
      <c r="AR13813" s="24"/>
      <c r="AU13813" s="24"/>
    </row>
    <row r="13814">
      <c r="J13814" s="18"/>
      <c r="N13814" s="24"/>
      <c r="Q13814" s="24"/>
      <c r="T13814" s="24"/>
      <c r="W13814" s="24"/>
      <c r="Z13814" s="24"/>
      <c r="AC13814" s="24"/>
      <c r="AI13814" s="24"/>
      <c r="AL13814" s="24"/>
      <c r="AO13814" s="24"/>
      <c r="AR13814" s="24"/>
      <c r="AU13814" s="24"/>
    </row>
    <row r="13815">
      <c r="J13815" s="18"/>
      <c r="N13815" s="24"/>
      <c r="Q13815" s="24"/>
      <c r="T13815" s="24"/>
      <c r="W13815" s="24"/>
      <c r="Z13815" s="24"/>
      <c r="AC13815" s="24"/>
      <c r="AI13815" s="24"/>
      <c r="AL13815" s="24"/>
      <c r="AO13815" s="24"/>
      <c r="AR13815" s="24"/>
      <c r="AU13815" s="24"/>
    </row>
    <row r="13816">
      <c r="J13816" s="18"/>
      <c r="N13816" s="24"/>
      <c r="Q13816" s="24"/>
      <c r="T13816" s="24"/>
      <c r="W13816" s="24"/>
      <c r="Z13816" s="24"/>
      <c r="AC13816" s="24"/>
      <c r="AI13816" s="24"/>
      <c r="AL13816" s="24"/>
      <c r="AO13816" s="24"/>
      <c r="AR13816" s="24"/>
      <c r="AU13816" s="24"/>
    </row>
    <row r="13817">
      <c r="J13817" s="18"/>
      <c r="N13817" s="24"/>
      <c r="Q13817" s="24"/>
      <c r="T13817" s="24"/>
      <c r="W13817" s="24"/>
      <c r="Z13817" s="24"/>
      <c r="AC13817" s="24"/>
      <c r="AI13817" s="24"/>
      <c r="AL13817" s="24"/>
      <c r="AO13817" s="24"/>
      <c r="AR13817" s="24"/>
      <c r="AU13817" s="24"/>
    </row>
    <row r="13818">
      <c r="J13818" s="18"/>
      <c r="N13818" s="24"/>
      <c r="Q13818" s="24"/>
      <c r="T13818" s="24"/>
      <c r="W13818" s="24"/>
      <c r="Z13818" s="24"/>
      <c r="AC13818" s="24"/>
      <c r="AI13818" s="24"/>
      <c r="AL13818" s="24"/>
      <c r="AO13818" s="24"/>
      <c r="AR13818" s="24"/>
      <c r="AU13818" s="24"/>
    </row>
    <row r="13819">
      <c r="J13819" s="18"/>
      <c r="N13819" s="24"/>
      <c r="Q13819" s="24"/>
      <c r="T13819" s="24"/>
      <c r="W13819" s="24"/>
      <c r="Z13819" s="24"/>
      <c r="AC13819" s="24"/>
      <c r="AI13819" s="24"/>
      <c r="AL13819" s="24"/>
      <c r="AO13819" s="24"/>
      <c r="AR13819" s="24"/>
      <c r="AU13819" s="24"/>
    </row>
    <row r="13820">
      <c r="J13820" s="18"/>
      <c r="N13820" s="24"/>
      <c r="Q13820" s="24"/>
      <c r="T13820" s="24"/>
      <c r="W13820" s="24"/>
      <c r="Z13820" s="24"/>
      <c r="AC13820" s="24"/>
      <c r="AI13820" s="24"/>
      <c r="AL13820" s="24"/>
      <c r="AO13820" s="24"/>
      <c r="AR13820" s="24"/>
      <c r="AU13820" s="24"/>
    </row>
    <row r="13821">
      <c r="J13821" s="18"/>
      <c r="N13821" s="24"/>
      <c r="Q13821" s="24"/>
      <c r="T13821" s="24"/>
      <c r="W13821" s="24"/>
      <c r="Z13821" s="24"/>
      <c r="AC13821" s="24"/>
      <c r="AI13821" s="24"/>
      <c r="AL13821" s="24"/>
      <c r="AO13821" s="24"/>
      <c r="AR13821" s="24"/>
      <c r="AU13821" s="24"/>
    </row>
    <row r="13822">
      <c r="J13822" s="18"/>
      <c r="N13822" s="24"/>
      <c r="Q13822" s="24"/>
      <c r="T13822" s="24"/>
      <c r="W13822" s="24"/>
      <c r="Z13822" s="24"/>
      <c r="AC13822" s="24"/>
      <c r="AI13822" s="24"/>
      <c r="AL13822" s="24"/>
      <c r="AO13822" s="24"/>
      <c r="AR13822" s="24"/>
      <c r="AU13822" s="24"/>
    </row>
    <row r="13823">
      <c r="J13823" s="18"/>
      <c r="N13823" s="24"/>
      <c r="Q13823" s="24"/>
      <c r="T13823" s="24"/>
      <c r="W13823" s="24"/>
      <c r="Z13823" s="24"/>
      <c r="AC13823" s="24"/>
      <c r="AI13823" s="24"/>
      <c r="AL13823" s="24"/>
      <c r="AO13823" s="24"/>
      <c r="AR13823" s="24"/>
      <c r="AU13823" s="24"/>
    </row>
    <row r="13824">
      <c r="J13824" s="18"/>
      <c r="N13824" s="24"/>
      <c r="Q13824" s="24"/>
      <c r="T13824" s="24"/>
      <c r="W13824" s="24"/>
      <c r="Z13824" s="24"/>
      <c r="AC13824" s="24"/>
      <c r="AI13824" s="24"/>
      <c r="AL13824" s="24"/>
      <c r="AO13824" s="24"/>
      <c r="AR13824" s="24"/>
      <c r="AU13824" s="24"/>
    </row>
    <row r="13825">
      <c r="J13825" s="18"/>
      <c r="N13825" s="24"/>
      <c r="Q13825" s="24"/>
      <c r="T13825" s="24"/>
      <c r="W13825" s="24"/>
      <c r="Z13825" s="24"/>
      <c r="AC13825" s="24"/>
      <c r="AI13825" s="24"/>
      <c r="AL13825" s="24"/>
      <c r="AO13825" s="24"/>
      <c r="AR13825" s="24"/>
      <c r="AU13825" s="24"/>
    </row>
    <row r="13826">
      <c r="J13826" s="18"/>
      <c r="N13826" s="24"/>
      <c r="Q13826" s="24"/>
      <c r="T13826" s="24"/>
      <c r="W13826" s="24"/>
      <c r="Z13826" s="24"/>
      <c r="AC13826" s="24"/>
      <c r="AI13826" s="24"/>
      <c r="AL13826" s="24"/>
      <c r="AO13826" s="24"/>
      <c r="AR13826" s="24"/>
      <c r="AU13826" s="24"/>
    </row>
    <row r="13827">
      <c r="J13827" s="18"/>
      <c r="N13827" s="24"/>
      <c r="Q13827" s="24"/>
      <c r="T13827" s="24"/>
      <c r="W13827" s="24"/>
      <c r="Z13827" s="24"/>
      <c r="AC13827" s="24"/>
      <c r="AI13827" s="24"/>
      <c r="AL13827" s="24"/>
      <c r="AO13827" s="24"/>
      <c r="AR13827" s="24"/>
      <c r="AU13827" s="24"/>
    </row>
    <row r="13828">
      <c r="J13828" s="18"/>
      <c r="N13828" s="24"/>
      <c r="Q13828" s="24"/>
      <c r="T13828" s="24"/>
      <c r="W13828" s="24"/>
      <c r="Z13828" s="24"/>
      <c r="AC13828" s="24"/>
      <c r="AI13828" s="24"/>
      <c r="AL13828" s="24"/>
      <c r="AO13828" s="24"/>
      <c r="AR13828" s="24"/>
      <c r="AU13828" s="24"/>
    </row>
    <row r="13829">
      <c r="J13829" s="18"/>
      <c r="N13829" s="24"/>
      <c r="Q13829" s="24"/>
      <c r="T13829" s="24"/>
      <c r="W13829" s="24"/>
      <c r="Z13829" s="24"/>
      <c r="AC13829" s="24"/>
      <c r="AI13829" s="24"/>
      <c r="AL13829" s="24"/>
      <c r="AO13829" s="24"/>
      <c r="AR13829" s="24"/>
      <c r="AU13829" s="24"/>
    </row>
    <row r="13830">
      <c r="J13830" s="18"/>
      <c r="N13830" s="24"/>
      <c r="Q13830" s="24"/>
      <c r="T13830" s="24"/>
      <c r="W13830" s="24"/>
      <c r="Z13830" s="24"/>
      <c r="AC13830" s="24"/>
      <c r="AI13830" s="24"/>
      <c r="AL13830" s="24"/>
      <c r="AO13830" s="24"/>
      <c r="AR13830" s="24"/>
      <c r="AU13830" s="24"/>
    </row>
    <row r="13831">
      <c r="J13831" s="18"/>
      <c r="N13831" s="24"/>
      <c r="Q13831" s="24"/>
      <c r="T13831" s="24"/>
      <c r="W13831" s="24"/>
      <c r="Z13831" s="24"/>
      <c r="AC13831" s="24"/>
      <c r="AI13831" s="24"/>
      <c r="AL13831" s="24"/>
      <c r="AO13831" s="24"/>
      <c r="AR13831" s="24"/>
      <c r="AU13831" s="24"/>
    </row>
    <row r="13832">
      <c r="J13832" s="18"/>
      <c r="N13832" s="24"/>
      <c r="Q13832" s="24"/>
      <c r="T13832" s="24"/>
      <c r="W13832" s="24"/>
      <c r="Z13832" s="24"/>
      <c r="AC13832" s="24"/>
      <c r="AI13832" s="24"/>
      <c r="AL13832" s="24"/>
      <c r="AO13832" s="24"/>
      <c r="AR13832" s="24"/>
      <c r="AU13832" s="24"/>
    </row>
    <row r="13833">
      <c r="J13833" s="18"/>
      <c r="N13833" s="24"/>
      <c r="Q13833" s="24"/>
      <c r="T13833" s="24"/>
      <c r="W13833" s="24"/>
      <c r="Z13833" s="24"/>
      <c r="AC13833" s="24"/>
      <c r="AI13833" s="24"/>
      <c r="AL13833" s="24"/>
      <c r="AO13833" s="24"/>
      <c r="AR13833" s="24"/>
      <c r="AU13833" s="24"/>
    </row>
    <row r="13834">
      <c r="J13834" s="18"/>
      <c r="N13834" s="24"/>
      <c r="Q13834" s="24"/>
      <c r="T13834" s="24"/>
      <c r="W13834" s="24"/>
      <c r="Z13834" s="24"/>
      <c r="AC13834" s="24"/>
      <c r="AI13834" s="24"/>
      <c r="AL13834" s="24"/>
      <c r="AO13834" s="24"/>
      <c r="AR13834" s="24"/>
      <c r="AU13834" s="24"/>
    </row>
    <row r="13835">
      <c r="J13835" s="18"/>
      <c r="N13835" s="24"/>
      <c r="Q13835" s="24"/>
      <c r="T13835" s="24"/>
      <c r="W13835" s="24"/>
      <c r="Z13835" s="24"/>
      <c r="AC13835" s="24"/>
      <c r="AI13835" s="24"/>
      <c r="AL13835" s="24"/>
      <c r="AO13835" s="24"/>
      <c r="AR13835" s="24"/>
      <c r="AU13835" s="24"/>
    </row>
    <row r="13836">
      <c r="J13836" s="18"/>
      <c r="N13836" s="24"/>
      <c r="Q13836" s="24"/>
      <c r="T13836" s="24"/>
      <c r="W13836" s="24"/>
      <c r="Z13836" s="24"/>
      <c r="AC13836" s="24"/>
      <c r="AI13836" s="24"/>
      <c r="AL13836" s="24"/>
      <c r="AO13836" s="24"/>
      <c r="AR13836" s="24"/>
      <c r="AU13836" s="24"/>
    </row>
    <row r="13837">
      <c r="J13837" s="18"/>
      <c r="N13837" s="24"/>
      <c r="Q13837" s="24"/>
      <c r="T13837" s="24"/>
      <c r="W13837" s="24"/>
      <c r="Z13837" s="24"/>
      <c r="AC13837" s="24"/>
      <c r="AI13837" s="24"/>
      <c r="AL13837" s="24"/>
      <c r="AO13837" s="24"/>
      <c r="AR13837" s="24"/>
      <c r="AU13837" s="24"/>
    </row>
    <row r="13838">
      <c r="J13838" s="18"/>
      <c r="N13838" s="24"/>
      <c r="Q13838" s="24"/>
      <c r="T13838" s="24"/>
      <c r="W13838" s="24"/>
      <c r="Z13838" s="24"/>
      <c r="AC13838" s="24"/>
      <c r="AI13838" s="24"/>
      <c r="AL13838" s="24"/>
      <c r="AO13838" s="24"/>
      <c r="AR13838" s="24"/>
      <c r="AU13838" s="24"/>
    </row>
    <row r="13839">
      <c r="J13839" s="18"/>
      <c r="N13839" s="24"/>
      <c r="Q13839" s="24"/>
      <c r="T13839" s="24"/>
      <c r="W13839" s="24"/>
      <c r="Z13839" s="24"/>
      <c r="AC13839" s="24"/>
      <c r="AI13839" s="24"/>
      <c r="AL13839" s="24"/>
      <c r="AO13839" s="24"/>
      <c r="AR13839" s="24"/>
      <c r="AU13839" s="24"/>
    </row>
    <row r="13840">
      <c r="J13840" s="18"/>
      <c r="N13840" s="24"/>
      <c r="Q13840" s="24"/>
      <c r="T13840" s="24"/>
      <c r="W13840" s="24"/>
      <c r="Z13840" s="24"/>
      <c r="AC13840" s="24"/>
      <c r="AI13840" s="24"/>
      <c r="AL13840" s="24"/>
      <c r="AO13840" s="24"/>
      <c r="AR13840" s="24"/>
      <c r="AU13840" s="24"/>
    </row>
    <row r="13841">
      <c r="J13841" s="18"/>
      <c r="N13841" s="24"/>
      <c r="Q13841" s="24"/>
      <c r="T13841" s="24"/>
      <c r="W13841" s="24"/>
      <c r="Z13841" s="24"/>
      <c r="AC13841" s="24"/>
      <c r="AI13841" s="24"/>
      <c r="AL13841" s="24"/>
      <c r="AO13841" s="24"/>
      <c r="AR13841" s="24"/>
      <c r="AU13841" s="24"/>
    </row>
    <row r="13842">
      <c r="J13842" s="18"/>
      <c r="N13842" s="24"/>
      <c r="Q13842" s="24"/>
      <c r="T13842" s="24"/>
      <c r="W13842" s="24"/>
      <c r="Z13842" s="24"/>
      <c r="AC13842" s="24"/>
      <c r="AI13842" s="24"/>
      <c r="AL13842" s="24"/>
      <c r="AO13842" s="24"/>
      <c r="AR13842" s="24"/>
      <c r="AU13842" s="24"/>
    </row>
    <row r="13843">
      <c r="J13843" s="18"/>
      <c r="N13843" s="24"/>
      <c r="Q13843" s="24"/>
      <c r="T13843" s="24"/>
      <c r="W13843" s="24"/>
      <c r="Z13843" s="24"/>
      <c r="AC13843" s="24"/>
      <c r="AI13843" s="24"/>
      <c r="AL13843" s="24"/>
      <c r="AO13843" s="24"/>
      <c r="AR13843" s="24"/>
      <c r="AU13843" s="24"/>
    </row>
    <row r="13844">
      <c r="J13844" s="18"/>
      <c r="N13844" s="24"/>
      <c r="Q13844" s="24"/>
      <c r="T13844" s="24"/>
      <c r="W13844" s="24"/>
      <c r="Z13844" s="24"/>
      <c r="AC13844" s="24"/>
      <c r="AI13844" s="24"/>
      <c r="AL13844" s="24"/>
      <c r="AO13844" s="24"/>
      <c r="AR13844" s="24"/>
      <c r="AU13844" s="24"/>
    </row>
    <row r="13845">
      <c r="J13845" s="18"/>
      <c r="N13845" s="24"/>
      <c r="Q13845" s="24"/>
      <c r="T13845" s="24"/>
      <c r="W13845" s="24"/>
      <c r="Z13845" s="24"/>
      <c r="AC13845" s="24"/>
      <c r="AI13845" s="24"/>
      <c r="AL13845" s="24"/>
      <c r="AO13845" s="24"/>
      <c r="AR13845" s="24"/>
      <c r="AU13845" s="24"/>
    </row>
    <row r="13846">
      <c r="J13846" s="18"/>
      <c r="N13846" s="24"/>
      <c r="Q13846" s="24"/>
      <c r="T13846" s="24"/>
      <c r="W13846" s="24"/>
      <c r="Z13846" s="24"/>
      <c r="AC13846" s="24"/>
      <c r="AI13846" s="24"/>
      <c r="AL13846" s="24"/>
      <c r="AO13846" s="24"/>
      <c r="AR13846" s="24"/>
      <c r="AU13846" s="24"/>
    </row>
    <row r="13847">
      <c r="J13847" s="18"/>
      <c r="N13847" s="24"/>
      <c r="Q13847" s="24"/>
      <c r="T13847" s="24"/>
      <c r="W13847" s="24"/>
      <c r="Z13847" s="24"/>
      <c r="AC13847" s="24"/>
      <c r="AI13847" s="24"/>
      <c r="AL13847" s="24"/>
      <c r="AO13847" s="24"/>
      <c r="AR13847" s="24"/>
      <c r="AU13847" s="24"/>
    </row>
    <row r="13848">
      <c r="J13848" s="18"/>
      <c r="N13848" s="24"/>
      <c r="Q13848" s="24"/>
      <c r="T13848" s="24"/>
      <c r="W13848" s="24"/>
      <c r="Z13848" s="24"/>
      <c r="AC13848" s="24"/>
      <c r="AI13848" s="24"/>
      <c r="AL13848" s="24"/>
      <c r="AO13848" s="24"/>
      <c r="AR13848" s="24"/>
      <c r="AU13848" s="24"/>
    </row>
    <row r="13849">
      <c r="J13849" s="18"/>
      <c r="N13849" s="24"/>
      <c r="Q13849" s="24"/>
      <c r="T13849" s="24"/>
      <c r="W13849" s="24"/>
      <c r="Z13849" s="24"/>
      <c r="AC13849" s="24"/>
      <c r="AI13849" s="24"/>
      <c r="AL13849" s="24"/>
      <c r="AO13849" s="24"/>
      <c r="AR13849" s="24"/>
      <c r="AU13849" s="24"/>
    </row>
    <row r="13850">
      <c r="J13850" s="18"/>
      <c r="N13850" s="24"/>
      <c r="Q13850" s="24"/>
      <c r="T13850" s="24"/>
      <c r="W13850" s="24"/>
      <c r="Z13850" s="24"/>
      <c r="AC13850" s="24"/>
      <c r="AI13850" s="24"/>
      <c r="AL13850" s="24"/>
      <c r="AO13850" s="24"/>
      <c r="AR13850" s="24"/>
      <c r="AU13850" s="24"/>
    </row>
    <row r="13851">
      <c r="J13851" s="18"/>
      <c r="N13851" s="24"/>
      <c r="Q13851" s="24"/>
      <c r="T13851" s="24"/>
      <c r="W13851" s="24"/>
      <c r="Z13851" s="24"/>
      <c r="AC13851" s="24"/>
      <c r="AI13851" s="24"/>
      <c r="AL13851" s="24"/>
      <c r="AO13851" s="24"/>
      <c r="AR13851" s="24"/>
      <c r="AU13851" s="24"/>
    </row>
    <row r="13852">
      <c r="J13852" s="18"/>
      <c r="N13852" s="24"/>
      <c r="Q13852" s="24"/>
      <c r="T13852" s="24"/>
      <c r="W13852" s="24"/>
      <c r="Z13852" s="24"/>
      <c r="AC13852" s="24"/>
      <c r="AI13852" s="24"/>
      <c r="AL13852" s="24"/>
      <c r="AO13852" s="24"/>
      <c r="AR13852" s="24"/>
      <c r="AU13852" s="24"/>
    </row>
    <row r="13853">
      <c r="J13853" s="18"/>
      <c r="N13853" s="24"/>
      <c r="Q13853" s="24"/>
      <c r="T13853" s="24"/>
      <c r="W13853" s="24"/>
      <c r="Z13853" s="24"/>
      <c r="AC13853" s="24"/>
      <c r="AI13853" s="24"/>
      <c r="AL13853" s="24"/>
      <c r="AO13853" s="24"/>
      <c r="AR13853" s="24"/>
      <c r="AU13853" s="24"/>
    </row>
    <row r="13854">
      <c r="J13854" s="18"/>
      <c r="N13854" s="24"/>
      <c r="Q13854" s="24"/>
      <c r="T13854" s="24"/>
      <c r="W13854" s="24"/>
      <c r="Z13854" s="24"/>
      <c r="AC13854" s="24"/>
      <c r="AI13854" s="24"/>
      <c r="AL13854" s="24"/>
      <c r="AO13854" s="24"/>
      <c r="AR13854" s="24"/>
      <c r="AU13854" s="24"/>
    </row>
    <row r="13855">
      <c r="J13855" s="18"/>
      <c r="N13855" s="24"/>
      <c r="Q13855" s="24"/>
      <c r="T13855" s="24"/>
      <c r="W13855" s="24"/>
      <c r="Z13855" s="24"/>
      <c r="AC13855" s="24"/>
      <c r="AI13855" s="24"/>
      <c r="AL13855" s="24"/>
      <c r="AO13855" s="24"/>
      <c r="AR13855" s="24"/>
      <c r="AU13855" s="24"/>
    </row>
    <row r="13856">
      <c r="J13856" s="18"/>
      <c r="N13856" s="24"/>
      <c r="Q13856" s="24"/>
      <c r="T13856" s="24"/>
      <c r="W13856" s="24"/>
      <c r="Z13856" s="24"/>
      <c r="AC13856" s="24"/>
      <c r="AI13856" s="24"/>
      <c r="AL13856" s="24"/>
      <c r="AO13856" s="24"/>
      <c r="AR13856" s="24"/>
      <c r="AU13856" s="24"/>
    </row>
    <row r="13857">
      <c r="J13857" s="18"/>
      <c r="N13857" s="24"/>
      <c r="Q13857" s="24"/>
      <c r="T13857" s="24"/>
      <c r="W13857" s="24"/>
      <c r="Z13857" s="24"/>
      <c r="AC13857" s="24"/>
      <c r="AI13857" s="24"/>
      <c r="AL13857" s="24"/>
      <c r="AO13857" s="24"/>
      <c r="AR13857" s="24"/>
      <c r="AU13857" s="24"/>
    </row>
    <row r="13858">
      <c r="J13858" s="18"/>
      <c r="N13858" s="24"/>
      <c r="Q13858" s="24"/>
      <c r="T13858" s="24"/>
      <c r="W13858" s="24"/>
      <c r="Z13858" s="24"/>
      <c r="AC13858" s="24"/>
      <c r="AI13858" s="24"/>
      <c r="AL13858" s="24"/>
      <c r="AO13858" s="24"/>
      <c r="AR13858" s="24"/>
      <c r="AU13858" s="24"/>
    </row>
    <row r="13859">
      <c r="J13859" s="18"/>
      <c r="N13859" s="24"/>
      <c r="Q13859" s="24"/>
      <c r="T13859" s="24"/>
      <c r="W13859" s="24"/>
      <c r="Z13859" s="24"/>
      <c r="AC13859" s="24"/>
      <c r="AI13859" s="24"/>
      <c r="AL13859" s="24"/>
      <c r="AO13859" s="24"/>
      <c r="AR13859" s="24"/>
      <c r="AU13859" s="24"/>
    </row>
    <row r="13860">
      <c r="J13860" s="18"/>
      <c r="N13860" s="24"/>
      <c r="Q13860" s="24"/>
      <c r="T13860" s="24"/>
      <c r="W13860" s="24"/>
      <c r="Z13860" s="24"/>
      <c r="AC13860" s="24"/>
      <c r="AI13860" s="24"/>
      <c r="AL13860" s="24"/>
      <c r="AO13860" s="24"/>
      <c r="AR13860" s="24"/>
      <c r="AU13860" s="24"/>
    </row>
    <row r="13861">
      <c r="J13861" s="18"/>
      <c r="N13861" s="24"/>
      <c r="Q13861" s="24"/>
      <c r="T13861" s="24"/>
      <c r="W13861" s="24"/>
      <c r="Z13861" s="24"/>
      <c r="AC13861" s="24"/>
      <c r="AI13861" s="24"/>
      <c r="AL13861" s="24"/>
      <c r="AO13861" s="24"/>
      <c r="AR13861" s="24"/>
      <c r="AU13861" s="24"/>
    </row>
    <row r="13862">
      <c r="J13862" s="18"/>
      <c r="N13862" s="24"/>
      <c r="Q13862" s="24"/>
      <c r="T13862" s="24"/>
      <c r="W13862" s="24"/>
      <c r="Z13862" s="24"/>
      <c r="AC13862" s="24"/>
      <c r="AI13862" s="24"/>
      <c r="AL13862" s="24"/>
      <c r="AO13862" s="24"/>
      <c r="AR13862" s="24"/>
      <c r="AU13862" s="24"/>
    </row>
    <row r="13863">
      <c r="J13863" s="18"/>
      <c r="N13863" s="24"/>
      <c r="Q13863" s="24"/>
      <c r="T13863" s="24"/>
      <c r="W13863" s="24"/>
      <c r="Z13863" s="24"/>
      <c r="AC13863" s="24"/>
      <c r="AI13863" s="24"/>
      <c r="AL13863" s="24"/>
      <c r="AO13863" s="24"/>
      <c r="AR13863" s="24"/>
      <c r="AU13863" s="24"/>
    </row>
    <row r="13864">
      <c r="J13864" s="18"/>
      <c r="N13864" s="24"/>
      <c r="Q13864" s="24"/>
      <c r="T13864" s="24"/>
      <c r="W13864" s="24"/>
      <c r="Z13864" s="24"/>
      <c r="AC13864" s="24"/>
      <c r="AI13864" s="24"/>
      <c r="AL13864" s="24"/>
      <c r="AO13864" s="24"/>
      <c r="AR13864" s="24"/>
      <c r="AU13864" s="24"/>
    </row>
    <row r="13865">
      <c r="J13865" s="18"/>
      <c r="N13865" s="24"/>
      <c r="Q13865" s="24"/>
      <c r="T13865" s="24"/>
      <c r="W13865" s="24"/>
      <c r="Z13865" s="24"/>
      <c r="AC13865" s="24"/>
      <c r="AI13865" s="24"/>
      <c r="AL13865" s="24"/>
      <c r="AO13865" s="24"/>
      <c r="AR13865" s="24"/>
      <c r="AU13865" s="24"/>
    </row>
    <row r="13866">
      <c r="J13866" s="18"/>
      <c r="N13866" s="24"/>
      <c r="Q13866" s="24"/>
      <c r="T13866" s="24"/>
      <c r="W13866" s="24"/>
      <c r="Z13866" s="24"/>
      <c r="AC13866" s="24"/>
      <c r="AI13866" s="24"/>
      <c r="AL13866" s="24"/>
      <c r="AO13866" s="24"/>
      <c r="AR13866" s="24"/>
      <c r="AU13866" s="24"/>
    </row>
    <row r="13867">
      <c r="J13867" s="18"/>
      <c r="N13867" s="24"/>
      <c r="Q13867" s="24"/>
      <c r="T13867" s="24"/>
      <c r="W13867" s="24"/>
      <c r="Z13867" s="24"/>
      <c r="AC13867" s="24"/>
      <c r="AI13867" s="24"/>
      <c r="AL13867" s="24"/>
      <c r="AO13867" s="24"/>
      <c r="AR13867" s="24"/>
      <c r="AU13867" s="24"/>
    </row>
    <row r="13868">
      <c r="J13868" s="18"/>
      <c r="N13868" s="24"/>
      <c r="Q13868" s="24"/>
      <c r="T13868" s="24"/>
      <c r="W13868" s="24"/>
      <c r="Z13868" s="24"/>
      <c r="AC13868" s="24"/>
      <c r="AI13868" s="24"/>
      <c r="AL13868" s="24"/>
      <c r="AO13868" s="24"/>
      <c r="AR13868" s="24"/>
      <c r="AU13868" s="24"/>
    </row>
    <row r="13869">
      <c r="J13869" s="18"/>
      <c r="N13869" s="24"/>
      <c r="Q13869" s="24"/>
      <c r="T13869" s="24"/>
      <c r="W13869" s="24"/>
      <c r="Z13869" s="24"/>
      <c r="AC13869" s="24"/>
      <c r="AI13869" s="24"/>
      <c r="AL13869" s="24"/>
      <c r="AO13869" s="24"/>
      <c r="AR13869" s="24"/>
      <c r="AU13869" s="24"/>
    </row>
    <row r="13870">
      <c r="J13870" s="18"/>
      <c r="N13870" s="24"/>
      <c r="Q13870" s="24"/>
      <c r="T13870" s="24"/>
      <c r="W13870" s="24"/>
      <c r="Z13870" s="24"/>
      <c r="AC13870" s="24"/>
      <c r="AI13870" s="24"/>
      <c r="AL13870" s="24"/>
      <c r="AO13870" s="24"/>
      <c r="AR13870" s="24"/>
      <c r="AU13870" s="24"/>
    </row>
    <row r="13871">
      <c r="J13871" s="18"/>
      <c r="N13871" s="24"/>
      <c r="Q13871" s="24"/>
      <c r="T13871" s="24"/>
      <c r="W13871" s="24"/>
      <c r="Z13871" s="24"/>
      <c r="AC13871" s="24"/>
      <c r="AI13871" s="24"/>
      <c r="AL13871" s="24"/>
      <c r="AO13871" s="24"/>
      <c r="AR13871" s="24"/>
      <c r="AU13871" s="24"/>
    </row>
    <row r="13872">
      <c r="J13872" s="18"/>
      <c r="N13872" s="24"/>
      <c r="Q13872" s="24"/>
      <c r="T13872" s="24"/>
      <c r="W13872" s="24"/>
      <c r="Z13872" s="24"/>
      <c r="AC13872" s="24"/>
      <c r="AI13872" s="24"/>
      <c r="AL13872" s="24"/>
      <c r="AO13872" s="24"/>
      <c r="AR13872" s="24"/>
      <c r="AU13872" s="24"/>
    </row>
    <row r="13873">
      <c r="J13873" s="18"/>
      <c r="N13873" s="24"/>
      <c r="Q13873" s="24"/>
      <c r="T13873" s="24"/>
      <c r="W13873" s="24"/>
      <c r="Z13873" s="24"/>
      <c r="AC13873" s="24"/>
      <c r="AI13873" s="24"/>
      <c r="AL13873" s="24"/>
      <c r="AO13873" s="24"/>
      <c r="AR13873" s="24"/>
      <c r="AU13873" s="24"/>
    </row>
    <row r="13874">
      <c r="J13874" s="18"/>
      <c r="N13874" s="24"/>
      <c r="Q13874" s="24"/>
      <c r="T13874" s="24"/>
      <c r="W13874" s="24"/>
      <c r="Z13874" s="24"/>
      <c r="AC13874" s="24"/>
      <c r="AI13874" s="24"/>
      <c r="AL13874" s="24"/>
      <c r="AO13874" s="24"/>
      <c r="AR13874" s="24"/>
      <c r="AU13874" s="24"/>
    </row>
    <row r="13875">
      <c r="J13875" s="18"/>
      <c r="N13875" s="24"/>
      <c r="Q13875" s="24"/>
      <c r="T13875" s="24"/>
      <c r="W13875" s="24"/>
      <c r="Z13875" s="24"/>
      <c r="AC13875" s="24"/>
      <c r="AI13875" s="24"/>
      <c r="AL13875" s="24"/>
      <c r="AO13875" s="24"/>
      <c r="AR13875" s="24"/>
      <c r="AU13875" s="24"/>
    </row>
    <row r="13876">
      <c r="J13876" s="18"/>
      <c r="N13876" s="24"/>
      <c r="Q13876" s="24"/>
      <c r="T13876" s="24"/>
      <c r="W13876" s="24"/>
      <c r="Z13876" s="24"/>
      <c r="AC13876" s="24"/>
      <c r="AI13876" s="24"/>
      <c r="AL13876" s="24"/>
      <c r="AO13876" s="24"/>
      <c r="AR13876" s="24"/>
      <c r="AU13876" s="24"/>
    </row>
    <row r="13877">
      <c r="J13877" s="18"/>
      <c r="N13877" s="24"/>
      <c r="Q13877" s="24"/>
      <c r="T13877" s="24"/>
      <c r="W13877" s="24"/>
      <c r="Z13877" s="24"/>
      <c r="AC13877" s="24"/>
      <c r="AI13877" s="24"/>
      <c r="AL13877" s="24"/>
      <c r="AO13877" s="24"/>
      <c r="AR13877" s="24"/>
      <c r="AU13877" s="24"/>
    </row>
    <row r="13878">
      <c r="J13878" s="18"/>
      <c r="N13878" s="24"/>
      <c r="Q13878" s="24"/>
      <c r="T13878" s="24"/>
      <c r="W13878" s="24"/>
      <c r="Z13878" s="24"/>
      <c r="AC13878" s="24"/>
      <c r="AI13878" s="24"/>
      <c r="AL13878" s="24"/>
      <c r="AO13878" s="24"/>
      <c r="AR13878" s="24"/>
      <c r="AU13878" s="24"/>
    </row>
    <row r="13879">
      <c r="J13879" s="18"/>
      <c r="N13879" s="24"/>
      <c r="Q13879" s="24"/>
      <c r="T13879" s="24"/>
      <c r="W13879" s="24"/>
      <c r="Z13879" s="24"/>
      <c r="AC13879" s="24"/>
      <c r="AI13879" s="24"/>
      <c r="AL13879" s="24"/>
      <c r="AO13879" s="24"/>
      <c r="AR13879" s="24"/>
      <c r="AU13879" s="24"/>
    </row>
    <row r="13880">
      <c r="J13880" s="18"/>
      <c r="N13880" s="24"/>
      <c r="Q13880" s="24"/>
      <c r="T13880" s="24"/>
      <c r="W13880" s="24"/>
      <c r="Z13880" s="24"/>
      <c r="AC13880" s="24"/>
      <c r="AI13880" s="24"/>
      <c r="AL13880" s="24"/>
      <c r="AO13880" s="24"/>
      <c r="AR13880" s="24"/>
      <c r="AU13880" s="24"/>
    </row>
    <row r="13881">
      <c r="J13881" s="18"/>
      <c r="N13881" s="24"/>
      <c r="Q13881" s="24"/>
      <c r="T13881" s="24"/>
      <c r="W13881" s="24"/>
      <c r="Z13881" s="24"/>
      <c r="AC13881" s="24"/>
      <c r="AI13881" s="24"/>
      <c r="AL13881" s="24"/>
      <c r="AO13881" s="24"/>
      <c r="AR13881" s="24"/>
      <c r="AU13881" s="24"/>
    </row>
    <row r="13882">
      <c r="J13882" s="18"/>
      <c r="N13882" s="24"/>
      <c r="Q13882" s="24"/>
      <c r="T13882" s="24"/>
      <c r="W13882" s="24"/>
      <c r="Z13882" s="24"/>
      <c r="AC13882" s="24"/>
      <c r="AI13882" s="24"/>
      <c r="AL13882" s="24"/>
      <c r="AO13882" s="24"/>
      <c r="AR13882" s="24"/>
      <c r="AU13882" s="24"/>
    </row>
    <row r="13883">
      <c r="J13883" s="18"/>
      <c r="N13883" s="24"/>
      <c r="Q13883" s="24"/>
      <c r="T13883" s="24"/>
      <c r="W13883" s="24"/>
      <c r="Z13883" s="24"/>
      <c r="AC13883" s="24"/>
      <c r="AI13883" s="24"/>
      <c r="AL13883" s="24"/>
      <c r="AO13883" s="24"/>
      <c r="AR13883" s="24"/>
      <c r="AU13883" s="24"/>
    </row>
    <row r="13884">
      <c r="J13884" s="18"/>
      <c r="N13884" s="24"/>
      <c r="Q13884" s="24"/>
      <c r="T13884" s="24"/>
      <c r="W13884" s="24"/>
      <c r="Z13884" s="24"/>
      <c r="AC13884" s="24"/>
      <c r="AI13884" s="24"/>
      <c r="AL13884" s="24"/>
      <c r="AO13884" s="24"/>
      <c r="AR13884" s="24"/>
      <c r="AU13884" s="24"/>
    </row>
    <row r="13885">
      <c r="J13885" s="18"/>
      <c r="N13885" s="24"/>
      <c r="Q13885" s="24"/>
      <c r="T13885" s="24"/>
      <c r="W13885" s="24"/>
      <c r="Z13885" s="24"/>
      <c r="AC13885" s="24"/>
      <c r="AI13885" s="24"/>
      <c r="AL13885" s="24"/>
      <c r="AO13885" s="24"/>
      <c r="AR13885" s="24"/>
      <c r="AU13885" s="24"/>
    </row>
    <row r="13886">
      <c r="J13886" s="18"/>
      <c r="N13886" s="24"/>
      <c r="Q13886" s="24"/>
      <c r="T13886" s="24"/>
      <c r="W13886" s="24"/>
      <c r="Z13886" s="24"/>
      <c r="AC13886" s="24"/>
      <c r="AI13886" s="24"/>
      <c r="AL13886" s="24"/>
      <c r="AO13886" s="24"/>
      <c r="AR13886" s="24"/>
      <c r="AU13886" s="24"/>
    </row>
    <row r="13887">
      <c r="J13887" s="18"/>
      <c r="N13887" s="24"/>
      <c r="Q13887" s="24"/>
      <c r="T13887" s="24"/>
      <c r="W13887" s="24"/>
      <c r="Z13887" s="24"/>
      <c r="AC13887" s="24"/>
      <c r="AI13887" s="24"/>
      <c r="AL13887" s="24"/>
      <c r="AO13887" s="24"/>
      <c r="AR13887" s="24"/>
      <c r="AU13887" s="24"/>
    </row>
    <row r="13888">
      <c r="J13888" s="18"/>
      <c r="N13888" s="24"/>
      <c r="Q13888" s="24"/>
      <c r="T13888" s="24"/>
      <c r="W13888" s="24"/>
      <c r="Z13888" s="24"/>
      <c r="AC13888" s="24"/>
      <c r="AI13888" s="24"/>
      <c r="AL13888" s="24"/>
      <c r="AO13888" s="24"/>
      <c r="AR13888" s="24"/>
      <c r="AU13888" s="24"/>
    </row>
    <row r="13889">
      <c r="J13889" s="18"/>
      <c r="N13889" s="24"/>
      <c r="Q13889" s="24"/>
      <c r="T13889" s="24"/>
      <c r="W13889" s="24"/>
      <c r="Z13889" s="24"/>
      <c r="AC13889" s="24"/>
      <c r="AI13889" s="24"/>
      <c r="AL13889" s="24"/>
      <c r="AO13889" s="24"/>
      <c r="AR13889" s="24"/>
      <c r="AU13889" s="24"/>
    </row>
    <row r="13890">
      <c r="J13890" s="18"/>
      <c r="N13890" s="24"/>
      <c r="Q13890" s="24"/>
      <c r="T13890" s="24"/>
      <c r="W13890" s="24"/>
      <c r="Z13890" s="24"/>
      <c r="AC13890" s="24"/>
      <c r="AI13890" s="24"/>
      <c r="AL13890" s="24"/>
      <c r="AO13890" s="24"/>
      <c r="AR13890" s="24"/>
      <c r="AU13890" s="24"/>
    </row>
    <row r="13891">
      <c r="J13891" s="18"/>
      <c r="N13891" s="24"/>
      <c r="Q13891" s="24"/>
      <c r="T13891" s="24"/>
      <c r="W13891" s="24"/>
      <c r="Z13891" s="24"/>
      <c r="AC13891" s="24"/>
      <c r="AI13891" s="24"/>
      <c r="AL13891" s="24"/>
      <c r="AO13891" s="24"/>
      <c r="AR13891" s="24"/>
      <c r="AU13891" s="24"/>
    </row>
    <row r="13892">
      <c r="J13892" s="18"/>
      <c r="N13892" s="24"/>
      <c r="Q13892" s="24"/>
      <c r="T13892" s="24"/>
      <c r="W13892" s="24"/>
      <c r="Z13892" s="24"/>
      <c r="AC13892" s="24"/>
      <c r="AI13892" s="24"/>
      <c r="AL13892" s="24"/>
      <c r="AO13892" s="24"/>
      <c r="AR13892" s="24"/>
      <c r="AU13892" s="24"/>
    </row>
    <row r="13893">
      <c r="J13893" s="18"/>
      <c r="N13893" s="24"/>
      <c r="Q13893" s="24"/>
      <c r="T13893" s="24"/>
      <c r="W13893" s="24"/>
      <c r="Z13893" s="24"/>
      <c r="AC13893" s="24"/>
      <c r="AI13893" s="24"/>
      <c r="AL13893" s="24"/>
      <c r="AO13893" s="24"/>
      <c r="AR13893" s="24"/>
      <c r="AU13893" s="24"/>
    </row>
    <row r="13894">
      <c r="J13894" s="18"/>
      <c r="N13894" s="24"/>
      <c r="Q13894" s="24"/>
      <c r="T13894" s="24"/>
      <c r="W13894" s="24"/>
      <c r="Z13894" s="24"/>
      <c r="AC13894" s="24"/>
      <c r="AI13894" s="24"/>
      <c r="AL13894" s="24"/>
      <c r="AO13894" s="24"/>
      <c r="AR13894" s="24"/>
      <c r="AU13894" s="24"/>
    </row>
    <row r="13895">
      <c r="J13895" s="18"/>
      <c r="N13895" s="24"/>
      <c r="Q13895" s="24"/>
      <c r="T13895" s="24"/>
      <c r="W13895" s="24"/>
      <c r="Z13895" s="24"/>
      <c r="AC13895" s="24"/>
      <c r="AI13895" s="24"/>
      <c r="AL13895" s="24"/>
      <c r="AO13895" s="24"/>
      <c r="AR13895" s="24"/>
      <c r="AU13895" s="24"/>
    </row>
    <row r="13896">
      <c r="J13896" s="18"/>
      <c r="N13896" s="24"/>
      <c r="Q13896" s="24"/>
      <c r="T13896" s="24"/>
      <c r="W13896" s="24"/>
      <c r="Z13896" s="24"/>
      <c r="AC13896" s="24"/>
      <c r="AI13896" s="24"/>
      <c r="AL13896" s="24"/>
      <c r="AO13896" s="24"/>
      <c r="AR13896" s="24"/>
      <c r="AU13896" s="24"/>
    </row>
    <row r="13897">
      <c r="J13897" s="18"/>
      <c r="N13897" s="24"/>
      <c r="Q13897" s="24"/>
      <c r="T13897" s="24"/>
      <c r="W13897" s="24"/>
      <c r="Z13897" s="24"/>
      <c r="AC13897" s="24"/>
      <c r="AI13897" s="24"/>
      <c r="AL13897" s="24"/>
      <c r="AO13897" s="24"/>
      <c r="AR13897" s="24"/>
      <c r="AU13897" s="24"/>
    </row>
    <row r="13898">
      <c r="J13898" s="18"/>
      <c r="N13898" s="24"/>
      <c r="Q13898" s="24"/>
      <c r="T13898" s="24"/>
      <c r="W13898" s="24"/>
      <c r="Z13898" s="24"/>
      <c r="AC13898" s="24"/>
      <c r="AI13898" s="24"/>
      <c r="AL13898" s="24"/>
      <c r="AO13898" s="24"/>
      <c r="AR13898" s="24"/>
      <c r="AU13898" s="24"/>
    </row>
    <row r="13899">
      <c r="J13899" s="18"/>
      <c r="N13899" s="24"/>
      <c r="Q13899" s="24"/>
      <c r="T13899" s="24"/>
      <c r="W13899" s="24"/>
      <c r="Z13899" s="24"/>
      <c r="AC13899" s="24"/>
      <c r="AI13899" s="24"/>
      <c r="AL13899" s="24"/>
      <c r="AO13899" s="24"/>
      <c r="AR13899" s="24"/>
      <c r="AU13899" s="24"/>
    </row>
    <row r="13900">
      <c r="J13900" s="18"/>
      <c r="N13900" s="24"/>
      <c r="Q13900" s="24"/>
      <c r="T13900" s="24"/>
      <c r="W13900" s="24"/>
      <c r="Z13900" s="24"/>
      <c r="AC13900" s="24"/>
      <c r="AI13900" s="24"/>
      <c r="AL13900" s="24"/>
      <c r="AO13900" s="24"/>
      <c r="AR13900" s="24"/>
      <c r="AU13900" s="24"/>
    </row>
    <row r="13901">
      <c r="J13901" s="18"/>
      <c r="N13901" s="24"/>
      <c r="Q13901" s="24"/>
      <c r="T13901" s="24"/>
      <c r="W13901" s="24"/>
      <c r="Z13901" s="24"/>
      <c r="AC13901" s="24"/>
      <c r="AI13901" s="24"/>
      <c r="AL13901" s="24"/>
      <c r="AO13901" s="24"/>
      <c r="AR13901" s="24"/>
      <c r="AU13901" s="24"/>
    </row>
    <row r="13902">
      <c r="J13902" s="18"/>
      <c r="N13902" s="24"/>
      <c r="Q13902" s="24"/>
      <c r="T13902" s="24"/>
      <c r="W13902" s="24"/>
      <c r="Z13902" s="24"/>
      <c r="AC13902" s="24"/>
      <c r="AI13902" s="24"/>
      <c r="AL13902" s="24"/>
      <c r="AO13902" s="24"/>
      <c r="AR13902" s="24"/>
      <c r="AU13902" s="24"/>
    </row>
    <row r="13903">
      <c r="J13903" s="18"/>
      <c r="N13903" s="24"/>
      <c r="Q13903" s="24"/>
      <c r="T13903" s="24"/>
      <c r="W13903" s="24"/>
      <c r="Z13903" s="24"/>
      <c r="AC13903" s="24"/>
      <c r="AI13903" s="24"/>
      <c r="AL13903" s="24"/>
      <c r="AO13903" s="24"/>
      <c r="AR13903" s="24"/>
      <c r="AU13903" s="24"/>
    </row>
    <row r="13904">
      <c r="J13904" s="18"/>
      <c r="N13904" s="24"/>
      <c r="Q13904" s="24"/>
      <c r="T13904" s="24"/>
      <c r="W13904" s="24"/>
      <c r="Z13904" s="24"/>
      <c r="AC13904" s="24"/>
      <c r="AI13904" s="24"/>
      <c r="AL13904" s="24"/>
      <c r="AO13904" s="24"/>
      <c r="AR13904" s="24"/>
      <c r="AU13904" s="24"/>
    </row>
    <row r="13905">
      <c r="J13905" s="18"/>
      <c r="N13905" s="24"/>
      <c r="Q13905" s="24"/>
      <c r="T13905" s="24"/>
      <c r="W13905" s="24"/>
      <c r="Z13905" s="24"/>
      <c r="AC13905" s="24"/>
      <c r="AI13905" s="24"/>
      <c r="AL13905" s="24"/>
      <c r="AO13905" s="24"/>
      <c r="AR13905" s="24"/>
      <c r="AU13905" s="24"/>
    </row>
    <row r="13906">
      <c r="J13906" s="18"/>
      <c r="N13906" s="24"/>
      <c r="Q13906" s="24"/>
      <c r="T13906" s="24"/>
      <c r="W13906" s="24"/>
      <c r="Z13906" s="24"/>
      <c r="AC13906" s="24"/>
      <c r="AI13906" s="24"/>
      <c r="AL13906" s="24"/>
      <c r="AO13906" s="24"/>
      <c r="AR13906" s="24"/>
      <c r="AU13906" s="24"/>
    </row>
    <row r="13907">
      <c r="J13907" s="18"/>
      <c r="N13907" s="24"/>
      <c r="Q13907" s="24"/>
      <c r="T13907" s="24"/>
      <c r="W13907" s="24"/>
      <c r="Z13907" s="24"/>
      <c r="AC13907" s="24"/>
      <c r="AI13907" s="24"/>
      <c r="AL13907" s="24"/>
      <c r="AO13907" s="24"/>
      <c r="AR13907" s="24"/>
      <c r="AU13907" s="24"/>
    </row>
    <row r="13908">
      <c r="J13908" s="18"/>
      <c r="N13908" s="24"/>
      <c r="Q13908" s="24"/>
      <c r="T13908" s="24"/>
      <c r="W13908" s="24"/>
      <c r="Z13908" s="24"/>
      <c r="AC13908" s="24"/>
      <c r="AI13908" s="24"/>
      <c r="AL13908" s="24"/>
      <c r="AO13908" s="24"/>
      <c r="AR13908" s="24"/>
      <c r="AU13908" s="24"/>
    </row>
    <row r="13909">
      <c r="J13909" s="18"/>
      <c r="N13909" s="24"/>
      <c r="Q13909" s="24"/>
      <c r="T13909" s="24"/>
      <c r="W13909" s="24"/>
      <c r="Z13909" s="24"/>
      <c r="AC13909" s="24"/>
      <c r="AI13909" s="24"/>
      <c r="AL13909" s="24"/>
      <c r="AO13909" s="24"/>
      <c r="AR13909" s="24"/>
      <c r="AU13909" s="24"/>
    </row>
    <row r="13910">
      <c r="J13910" s="18"/>
      <c r="N13910" s="24"/>
      <c r="Q13910" s="24"/>
      <c r="T13910" s="24"/>
      <c r="W13910" s="24"/>
      <c r="Z13910" s="24"/>
      <c r="AC13910" s="24"/>
      <c r="AI13910" s="24"/>
      <c r="AL13910" s="24"/>
      <c r="AO13910" s="24"/>
      <c r="AR13910" s="24"/>
      <c r="AU13910" s="24"/>
    </row>
    <row r="13911">
      <c r="J13911" s="18"/>
      <c r="N13911" s="24"/>
      <c r="Q13911" s="24"/>
      <c r="T13911" s="24"/>
      <c r="W13911" s="24"/>
      <c r="Z13911" s="24"/>
      <c r="AC13911" s="24"/>
      <c r="AI13911" s="24"/>
      <c r="AL13911" s="24"/>
      <c r="AO13911" s="24"/>
      <c r="AR13911" s="24"/>
      <c r="AU13911" s="24"/>
    </row>
    <row r="13912">
      <c r="J13912" s="18"/>
      <c r="N13912" s="24"/>
      <c r="Q13912" s="24"/>
      <c r="T13912" s="24"/>
      <c r="W13912" s="24"/>
      <c r="Z13912" s="24"/>
      <c r="AC13912" s="24"/>
      <c r="AI13912" s="24"/>
      <c r="AL13912" s="24"/>
      <c r="AO13912" s="24"/>
      <c r="AR13912" s="24"/>
      <c r="AU13912" s="24"/>
    </row>
    <row r="13913">
      <c r="J13913" s="18"/>
      <c r="N13913" s="24"/>
      <c r="Q13913" s="24"/>
      <c r="T13913" s="24"/>
      <c r="W13913" s="24"/>
      <c r="Z13913" s="24"/>
      <c r="AC13913" s="24"/>
      <c r="AI13913" s="24"/>
      <c r="AL13913" s="24"/>
      <c r="AO13913" s="24"/>
      <c r="AR13913" s="24"/>
      <c r="AU13913" s="24"/>
    </row>
    <row r="13914">
      <c r="J13914" s="18"/>
      <c r="N13914" s="24"/>
      <c r="Q13914" s="24"/>
      <c r="T13914" s="24"/>
      <c r="W13914" s="24"/>
      <c r="Z13914" s="24"/>
      <c r="AC13914" s="24"/>
      <c r="AI13914" s="24"/>
      <c r="AL13914" s="24"/>
      <c r="AO13914" s="24"/>
      <c r="AR13914" s="24"/>
      <c r="AU13914" s="24"/>
    </row>
    <row r="13915">
      <c r="J13915" s="18"/>
      <c r="N13915" s="24"/>
      <c r="Q13915" s="24"/>
      <c r="T13915" s="24"/>
      <c r="W13915" s="24"/>
      <c r="Z13915" s="24"/>
      <c r="AC13915" s="24"/>
      <c r="AI13915" s="24"/>
      <c r="AL13915" s="24"/>
      <c r="AO13915" s="24"/>
      <c r="AR13915" s="24"/>
      <c r="AU13915" s="24"/>
    </row>
    <row r="13916">
      <c r="J13916" s="18"/>
      <c r="N13916" s="24"/>
      <c r="Q13916" s="24"/>
      <c r="T13916" s="24"/>
      <c r="W13916" s="24"/>
      <c r="Z13916" s="24"/>
      <c r="AC13916" s="24"/>
      <c r="AI13916" s="24"/>
      <c r="AL13916" s="24"/>
      <c r="AO13916" s="24"/>
      <c r="AR13916" s="24"/>
      <c r="AU13916" s="24"/>
    </row>
    <row r="13917">
      <c r="J13917" s="18"/>
      <c r="N13917" s="24"/>
      <c r="Q13917" s="24"/>
      <c r="T13917" s="24"/>
      <c r="W13917" s="24"/>
      <c r="Z13917" s="24"/>
      <c r="AC13917" s="24"/>
      <c r="AI13917" s="24"/>
      <c r="AL13917" s="24"/>
      <c r="AO13917" s="24"/>
      <c r="AR13917" s="24"/>
      <c r="AU13917" s="24"/>
    </row>
    <row r="13918">
      <c r="J13918" s="18"/>
      <c r="N13918" s="24"/>
      <c r="Q13918" s="24"/>
      <c r="T13918" s="24"/>
      <c r="W13918" s="24"/>
      <c r="Z13918" s="24"/>
      <c r="AC13918" s="24"/>
      <c r="AI13918" s="24"/>
      <c r="AL13918" s="24"/>
      <c r="AO13918" s="24"/>
      <c r="AR13918" s="24"/>
      <c r="AU13918" s="24"/>
    </row>
    <row r="13919">
      <c r="J13919" s="18"/>
      <c r="N13919" s="24"/>
      <c r="Q13919" s="24"/>
      <c r="T13919" s="24"/>
      <c r="W13919" s="24"/>
      <c r="Z13919" s="24"/>
      <c r="AC13919" s="24"/>
      <c r="AI13919" s="24"/>
      <c r="AL13919" s="24"/>
      <c r="AO13919" s="24"/>
      <c r="AR13919" s="24"/>
      <c r="AU13919" s="24"/>
    </row>
    <row r="13920">
      <c r="J13920" s="18"/>
      <c r="N13920" s="24"/>
      <c r="Q13920" s="24"/>
      <c r="T13920" s="24"/>
      <c r="W13920" s="24"/>
      <c r="Z13920" s="24"/>
      <c r="AC13920" s="24"/>
      <c r="AI13920" s="24"/>
      <c r="AL13920" s="24"/>
      <c r="AO13920" s="24"/>
      <c r="AR13920" s="24"/>
      <c r="AU13920" s="24"/>
    </row>
    <row r="13921">
      <c r="J13921" s="18"/>
      <c r="N13921" s="24"/>
      <c r="Q13921" s="24"/>
      <c r="T13921" s="24"/>
      <c r="W13921" s="24"/>
      <c r="Z13921" s="24"/>
      <c r="AC13921" s="24"/>
      <c r="AI13921" s="24"/>
      <c r="AL13921" s="24"/>
      <c r="AO13921" s="24"/>
      <c r="AR13921" s="24"/>
      <c r="AU13921" s="24"/>
    </row>
    <row r="13922">
      <c r="J13922" s="18"/>
      <c r="N13922" s="24"/>
      <c r="Q13922" s="24"/>
      <c r="T13922" s="24"/>
      <c r="W13922" s="24"/>
      <c r="Z13922" s="24"/>
      <c r="AC13922" s="24"/>
      <c r="AI13922" s="24"/>
      <c r="AL13922" s="24"/>
      <c r="AO13922" s="24"/>
      <c r="AR13922" s="24"/>
      <c r="AU13922" s="24"/>
    </row>
    <row r="13923">
      <c r="J13923" s="18"/>
      <c r="N13923" s="24"/>
      <c r="Q13923" s="24"/>
      <c r="T13923" s="24"/>
      <c r="W13923" s="24"/>
      <c r="Z13923" s="24"/>
      <c r="AC13923" s="24"/>
      <c r="AI13923" s="24"/>
      <c r="AL13923" s="24"/>
      <c r="AO13923" s="24"/>
      <c r="AR13923" s="24"/>
      <c r="AU13923" s="24"/>
    </row>
    <row r="13924">
      <c r="J13924" s="18"/>
      <c r="N13924" s="24"/>
      <c r="Q13924" s="24"/>
      <c r="T13924" s="24"/>
      <c r="W13924" s="24"/>
      <c r="Z13924" s="24"/>
      <c r="AC13924" s="24"/>
      <c r="AI13924" s="24"/>
      <c r="AL13924" s="24"/>
      <c r="AO13924" s="24"/>
      <c r="AR13924" s="24"/>
      <c r="AU13924" s="24"/>
    </row>
    <row r="13925">
      <c r="J13925" s="18"/>
      <c r="N13925" s="24"/>
      <c r="Q13925" s="24"/>
      <c r="T13925" s="24"/>
      <c r="W13925" s="24"/>
      <c r="Z13925" s="24"/>
      <c r="AC13925" s="24"/>
      <c r="AI13925" s="24"/>
      <c r="AL13925" s="24"/>
      <c r="AO13925" s="24"/>
      <c r="AR13925" s="24"/>
      <c r="AU13925" s="24"/>
    </row>
    <row r="13926">
      <c r="J13926" s="18"/>
      <c r="N13926" s="24"/>
      <c r="Q13926" s="24"/>
      <c r="T13926" s="24"/>
      <c r="W13926" s="24"/>
      <c r="Z13926" s="24"/>
      <c r="AC13926" s="24"/>
      <c r="AI13926" s="24"/>
      <c r="AL13926" s="24"/>
      <c r="AO13926" s="24"/>
      <c r="AR13926" s="24"/>
      <c r="AU13926" s="24"/>
    </row>
    <row r="13927">
      <c r="J13927" s="18"/>
      <c r="N13927" s="24"/>
      <c r="Q13927" s="24"/>
      <c r="T13927" s="24"/>
      <c r="W13927" s="24"/>
      <c r="Z13927" s="24"/>
      <c r="AC13927" s="24"/>
      <c r="AI13927" s="24"/>
      <c r="AL13927" s="24"/>
      <c r="AO13927" s="24"/>
      <c r="AR13927" s="24"/>
      <c r="AU13927" s="24"/>
    </row>
    <row r="13928">
      <c r="J13928" s="18"/>
      <c r="N13928" s="24"/>
      <c r="Q13928" s="24"/>
      <c r="T13928" s="24"/>
      <c r="W13928" s="24"/>
      <c r="Z13928" s="24"/>
      <c r="AC13928" s="24"/>
      <c r="AI13928" s="24"/>
      <c r="AL13928" s="24"/>
      <c r="AO13928" s="24"/>
      <c r="AR13928" s="24"/>
      <c r="AU13928" s="24"/>
    </row>
    <row r="13929">
      <c r="J13929" s="18"/>
      <c r="N13929" s="24"/>
      <c r="Q13929" s="24"/>
      <c r="T13929" s="24"/>
      <c r="W13929" s="24"/>
      <c r="Z13929" s="24"/>
      <c r="AC13929" s="24"/>
      <c r="AI13929" s="24"/>
      <c r="AL13929" s="24"/>
      <c r="AO13929" s="24"/>
      <c r="AR13929" s="24"/>
      <c r="AU13929" s="24"/>
    </row>
    <row r="13930">
      <c r="J13930" s="18"/>
      <c r="N13930" s="24"/>
      <c r="Q13930" s="24"/>
      <c r="T13930" s="24"/>
      <c r="W13930" s="24"/>
      <c r="Z13930" s="24"/>
      <c r="AC13930" s="24"/>
      <c r="AI13930" s="24"/>
      <c r="AL13930" s="24"/>
      <c r="AO13930" s="24"/>
      <c r="AR13930" s="24"/>
      <c r="AU13930" s="24"/>
    </row>
    <row r="13931">
      <c r="J13931" s="18"/>
      <c r="N13931" s="24"/>
      <c r="Q13931" s="24"/>
      <c r="T13931" s="24"/>
      <c r="W13931" s="24"/>
      <c r="Z13931" s="24"/>
      <c r="AC13931" s="24"/>
      <c r="AI13931" s="24"/>
      <c r="AL13931" s="24"/>
      <c r="AO13931" s="24"/>
      <c r="AR13931" s="24"/>
      <c r="AU13931" s="24"/>
    </row>
    <row r="13932">
      <c r="J13932" s="18"/>
      <c r="N13932" s="24"/>
      <c r="Q13932" s="24"/>
      <c r="T13932" s="24"/>
      <c r="W13932" s="24"/>
      <c r="Z13932" s="24"/>
      <c r="AC13932" s="24"/>
      <c r="AI13932" s="24"/>
      <c r="AL13932" s="24"/>
      <c r="AO13932" s="24"/>
      <c r="AR13932" s="24"/>
      <c r="AU13932" s="24"/>
    </row>
    <row r="13933">
      <c r="J13933" s="18"/>
      <c r="N13933" s="24"/>
      <c r="Q13933" s="24"/>
      <c r="T13933" s="24"/>
      <c r="W13933" s="24"/>
      <c r="Z13933" s="24"/>
      <c r="AC13933" s="24"/>
      <c r="AI13933" s="24"/>
      <c r="AL13933" s="24"/>
      <c r="AO13933" s="24"/>
      <c r="AR13933" s="24"/>
      <c r="AU13933" s="24"/>
    </row>
    <row r="13934">
      <c r="J13934" s="18"/>
      <c r="N13934" s="24"/>
      <c r="Q13934" s="24"/>
      <c r="T13934" s="24"/>
      <c r="W13934" s="24"/>
      <c r="Z13934" s="24"/>
      <c r="AC13934" s="24"/>
      <c r="AI13934" s="24"/>
      <c r="AL13934" s="24"/>
      <c r="AO13934" s="24"/>
      <c r="AR13934" s="24"/>
      <c r="AU13934" s="24"/>
    </row>
    <row r="13935">
      <c r="J13935" s="18"/>
      <c r="N13935" s="24"/>
      <c r="Q13935" s="24"/>
      <c r="T13935" s="24"/>
      <c r="W13935" s="24"/>
      <c r="Z13935" s="24"/>
      <c r="AC13935" s="24"/>
      <c r="AI13935" s="24"/>
      <c r="AL13935" s="24"/>
      <c r="AO13935" s="24"/>
      <c r="AR13935" s="24"/>
      <c r="AU13935" s="24"/>
    </row>
    <row r="13936">
      <c r="J13936" s="18"/>
      <c r="N13936" s="24"/>
      <c r="Q13936" s="24"/>
      <c r="T13936" s="24"/>
      <c r="W13936" s="24"/>
      <c r="Z13936" s="24"/>
      <c r="AC13936" s="24"/>
      <c r="AI13936" s="24"/>
      <c r="AL13936" s="24"/>
      <c r="AO13936" s="24"/>
      <c r="AR13936" s="24"/>
      <c r="AU13936" s="24"/>
    </row>
    <row r="13937">
      <c r="J13937" s="18"/>
      <c r="N13937" s="24"/>
      <c r="Q13937" s="24"/>
      <c r="T13937" s="24"/>
      <c r="W13937" s="24"/>
      <c r="Z13937" s="24"/>
      <c r="AC13937" s="24"/>
      <c r="AI13937" s="24"/>
      <c r="AL13937" s="24"/>
      <c r="AO13937" s="24"/>
      <c r="AR13937" s="24"/>
      <c r="AU13937" s="24"/>
    </row>
    <row r="13938">
      <c r="J13938" s="18"/>
      <c r="N13938" s="24"/>
      <c r="Q13938" s="24"/>
      <c r="T13938" s="24"/>
      <c r="W13938" s="24"/>
      <c r="Z13938" s="24"/>
      <c r="AC13938" s="24"/>
      <c r="AI13938" s="24"/>
      <c r="AL13938" s="24"/>
      <c r="AO13938" s="24"/>
      <c r="AR13938" s="24"/>
      <c r="AU13938" s="24"/>
    </row>
    <row r="13939">
      <c r="J13939" s="18"/>
      <c r="N13939" s="24"/>
      <c r="Q13939" s="24"/>
      <c r="T13939" s="24"/>
      <c r="W13939" s="24"/>
      <c r="Z13939" s="24"/>
      <c r="AC13939" s="24"/>
      <c r="AI13939" s="24"/>
      <c r="AL13939" s="24"/>
      <c r="AO13939" s="24"/>
      <c r="AR13939" s="24"/>
      <c r="AU13939" s="24"/>
    </row>
    <row r="13940">
      <c r="J13940" s="18"/>
      <c r="N13940" s="24"/>
      <c r="Q13940" s="24"/>
      <c r="T13940" s="24"/>
      <c r="W13940" s="24"/>
      <c r="Z13940" s="24"/>
      <c r="AC13940" s="24"/>
      <c r="AI13940" s="24"/>
      <c r="AL13940" s="24"/>
      <c r="AO13940" s="24"/>
      <c r="AR13940" s="24"/>
      <c r="AU13940" s="24"/>
    </row>
    <row r="13941">
      <c r="J13941" s="18"/>
      <c r="N13941" s="24"/>
      <c r="Q13941" s="24"/>
      <c r="T13941" s="24"/>
      <c r="W13941" s="24"/>
      <c r="Z13941" s="24"/>
      <c r="AC13941" s="24"/>
      <c r="AI13941" s="24"/>
      <c r="AL13941" s="24"/>
      <c r="AO13941" s="24"/>
      <c r="AR13941" s="24"/>
      <c r="AU13941" s="24"/>
    </row>
    <row r="13942">
      <c r="J13942" s="18"/>
      <c r="N13942" s="24"/>
      <c r="Q13942" s="24"/>
      <c r="T13942" s="24"/>
      <c r="W13942" s="24"/>
      <c r="Z13942" s="24"/>
      <c r="AC13942" s="24"/>
      <c r="AI13942" s="24"/>
      <c r="AL13942" s="24"/>
      <c r="AO13942" s="24"/>
      <c r="AR13942" s="24"/>
      <c r="AU13942" s="24"/>
    </row>
    <row r="13943">
      <c r="J13943" s="18"/>
      <c r="N13943" s="24"/>
      <c r="Q13943" s="24"/>
      <c r="T13943" s="24"/>
      <c r="W13943" s="24"/>
      <c r="Z13943" s="24"/>
      <c r="AC13943" s="24"/>
      <c r="AI13943" s="24"/>
      <c r="AL13943" s="24"/>
      <c r="AO13943" s="24"/>
      <c r="AR13943" s="24"/>
      <c r="AU13943" s="24"/>
    </row>
    <row r="13944">
      <c r="J13944" s="18"/>
      <c r="N13944" s="24"/>
      <c r="Q13944" s="24"/>
      <c r="T13944" s="24"/>
      <c r="W13944" s="24"/>
      <c r="Z13944" s="24"/>
      <c r="AC13944" s="24"/>
      <c r="AI13944" s="24"/>
      <c r="AL13944" s="24"/>
      <c r="AO13944" s="24"/>
      <c r="AR13944" s="24"/>
      <c r="AU13944" s="24"/>
    </row>
    <row r="13945">
      <c r="J13945" s="18"/>
      <c r="N13945" s="24"/>
      <c r="Q13945" s="24"/>
      <c r="T13945" s="24"/>
      <c r="W13945" s="24"/>
      <c r="Z13945" s="24"/>
      <c r="AC13945" s="24"/>
      <c r="AI13945" s="24"/>
      <c r="AL13945" s="24"/>
      <c r="AO13945" s="24"/>
      <c r="AR13945" s="24"/>
      <c r="AU13945" s="24"/>
    </row>
    <row r="13946">
      <c r="J13946" s="18"/>
      <c r="N13946" s="24"/>
      <c r="Q13946" s="24"/>
      <c r="T13946" s="24"/>
      <c r="W13946" s="24"/>
      <c r="Z13946" s="24"/>
      <c r="AC13946" s="24"/>
      <c r="AI13946" s="24"/>
      <c r="AL13946" s="24"/>
      <c r="AO13946" s="24"/>
      <c r="AR13946" s="24"/>
      <c r="AU13946" s="24"/>
    </row>
    <row r="13947">
      <c r="J13947" s="18"/>
      <c r="N13947" s="24"/>
      <c r="Q13947" s="24"/>
      <c r="T13947" s="24"/>
      <c r="W13947" s="24"/>
      <c r="Z13947" s="24"/>
      <c r="AC13947" s="24"/>
      <c r="AI13947" s="24"/>
      <c r="AL13947" s="24"/>
      <c r="AO13947" s="24"/>
      <c r="AR13947" s="24"/>
      <c r="AU13947" s="24"/>
    </row>
    <row r="13948">
      <c r="J13948" s="18"/>
      <c r="N13948" s="24"/>
      <c r="Q13948" s="24"/>
      <c r="T13948" s="24"/>
      <c r="W13948" s="24"/>
      <c r="Z13948" s="24"/>
      <c r="AC13948" s="24"/>
      <c r="AI13948" s="24"/>
      <c r="AL13948" s="24"/>
      <c r="AO13948" s="24"/>
      <c r="AR13948" s="24"/>
      <c r="AU13948" s="24"/>
    </row>
    <row r="13949">
      <c r="J13949" s="18"/>
      <c r="N13949" s="24"/>
      <c r="Q13949" s="24"/>
      <c r="T13949" s="24"/>
      <c r="W13949" s="24"/>
      <c r="Z13949" s="24"/>
      <c r="AC13949" s="24"/>
      <c r="AI13949" s="24"/>
      <c r="AL13949" s="24"/>
      <c r="AO13949" s="24"/>
      <c r="AR13949" s="24"/>
      <c r="AU13949" s="24"/>
    </row>
    <row r="13950">
      <c r="J13950" s="18"/>
      <c r="N13950" s="24"/>
      <c r="Q13950" s="24"/>
      <c r="T13950" s="24"/>
      <c r="W13950" s="24"/>
      <c r="Z13950" s="24"/>
      <c r="AC13950" s="24"/>
      <c r="AI13950" s="24"/>
      <c r="AL13950" s="24"/>
      <c r="AO13950" s="24"/>
      <c r="AR13950" s="24"/>
      <c r="AU13950" s="24"/>
    </row>
    <row r="13951">
      <c r="J13951" s="18"/>
      <c r="N13951" s="24"/>
      <c r="Q13951" s="24"/>
      <c r="T13951" s="24"/>
      <c r="W13951" s="24"/>
      <c r="Z13951" s="24"/>
      <c r="AC13951" s="24"/>
      <c r="AI13951" s="24"/>
      <c r="AL13951" s="24"/>
      <c r="AO13951" s="24"/>
      <c r="AR13951" s="24"/>
      <c r="AU13951" s="24"/>
    </row>
    <row r="13952">
      <c r="J13952" s="18"/>
      <c r="N13952" s="24"/>
      <c r="Q13952" s="24"/>
      <c r="T13952" s="24"/>
      <c r="W13952" s="24"/>
      <c r="Z13952" s="24"/>
      <c r="AC13952" s="24"/>
      <c r="AI13952" s="24"/>
      <c r="AL13952" s="24"/>
      <c r="AO13952" s="24"/>
      <c r="AR13952" s="24"/>
      <c r="AU13952" s="24"/>
    </row>
    <row r="13953">
      <c r="J13953" s="18"/>
      <c r="N13953" s="24"/>
      <c r="Q13953" s="24"/>
      <c r="T13953" s="24"/>
      <c r="W13953" s="24"/>
      <c r="Z13953" s="24"/>
      <c r="AC13953" s="24"/>
      <c r="AI13953" s="24"/>
      <c r="AL13953" s="24"/>
      <c r="AO13953" s="24"/>
      <c r="AR13953" s="24"/>
      <c r="AU13953" s="24"/>
    </row>
    <row r="13954">
      <c r="J13954" s="18"/>
      <c r="N13954" s="24"/>
      <c r="Q13954" s="24"/>
      <c r="T13954" s="24"/>
      <c r="W13954" s="24"/>
      <c r="Z13954" s="24"/>
      <c r="AC13954" s="24"/>
      <c r="AI13954" s="24"/>
      <c r="AL13954" s="24"/>
      <c r="AO13954" s="24"/>
      <c r="AR13954" s="24"/>
      <c r="AU13954" s="24"/>
    </row>
    <row r="13955">
      <c r="J13955" s="18"/>
      <c r="N13955" s="24"/>
      <c r="Q13955" s="24"/>
      <c r="T13955" s="24"/>
      <c r="W13955" s="24"/>
      <c r="Z13955" s="24"/>
      <c r="AC13955" s="24"/>
      <c r="AI13955" s="24"/>
      <c r="AL13955" s="24"/>
      <c r="AO13955" s="24"/>
      <c r="AR13955" s="24"/>
      <c r="AU13955" s="24"/>
    </row>
    <row r="13956">
      <c r="J13956" s="18"/>
      <c r="N13956" s="24"/>
      <c r="Q13956" s="24"/>
      <c r="T13956" s="24"/>
      <c r="W13956" s="24"/>
      <c r="Z13956" s="24"/>
      <c r="AC13956" s="24"/>
      <c r="AI13956" s="24"/>
      <c r="AL13956" s="24"/>
      <c r="AO13956" s="24"/>
      <c r="AR13956" s="24"/>
      <c r="AU13956" s="24"/>
    </row>
    <row r="13957">
      <c r="J13957" s="18"/>
      <c r="N13957" s="24"/>
      <c r="Q13957" s="24"/>
      <c r="T13957" s="24"/>
      <c r="W13957" s="24"/>
      <c r="Z13957" s="24"/>
      <c r="AC13957" s="24"/>
      <c r="AI13957" s="24"/>
      <c r="AL13957" s="24"/>
      <c r="AO13957" s="24"/>
      <c r="AR13957" s="24"/>
      <c r="AU13957" s="24"/>
    </row>
    <row r="13958">
      <c r="J13958" s="18"/>
      <c r="N13958" s="24"/>
      <c r="Q13958" s="24"/>
      <c r="T13958" s="24"/>
      <c r="W13958" s="24"/>
      <c r="Z13958" s="24"/>
      <c r="AC13958" s="24"/>
      <c r="AI13958" s="24"/>
      <c r="AL13958" s="24"/>
      <c r="AO13958" s="24"/>
      <c r="AR13958" s="24"/>
      <c r="AU13958" s="24"/>
    </row>
    <row r="13959">
      <c r="J13959" s="18"/>
      <c r="N13959" s="24"/>
      <c r="Q13959" s="24"/>
      <c r="T13959" s="24"/>
      <c r="W13959" s="24"/>
      <c r="Z13959" s="24"/>
      <c r="AC13959" s="24"/>
      <c r="AI13959" s="24"/>
      <c r="AL13959" s="24"/>
      <c r="AO13959" s="24"/>
      <c r="AR13959" s="24"/>
      <c r="AU13959" s="24"/>
    </row>
    <row r="13960">
      <c r="J13960" s="18"/>
      <c r="N13960" s="24"/>
      <c r="Q13960" s="24"/>
      <c r="T13960" s="24"/>
      <c r="W13960" s="24"/>
      <c r="Z13960" s="24"/>
      <c r="AC13960" s="24"/>
      <c r="AI13960" s="24"/>
      <c r="AL13960" s="24"/>
      <c r="AO13960" s="24"/>
      <c r="AR13960" s="24"/>
      <c r="AU13960" s="24"/>
    </row>
    <row r="13961">
      <c r="J13961" s="18"/>
      <c r="N13961" s="24"/>
      <c r="Q13961" s="24"/>
      <c r="T13961" s="24"/>
      <c r="W13961" s="24"/>
      <c r="Z13961" s="24"/>
      <c r="AC13961" s="24"/>
      <c r="AI13961" s="24"/>
      <c r="AL13961" s="24"/>
      <c r="AO13961" s="24"/>
      <c r="AR13961" s="24"/>
      <c r="AU13961" s="24"/>
    </row>
    <row r="13962">
      <c r="J13962" s="18"/>
      <c r="N13962" s="24"/>
      <c r="Q13962" s="24"/>
      <c r="T13962" s="24"/>
      <c r="W13962" s="24"/>
      <c r="Z13962" s="24"/>
      <c r="AC13962" s="24"/>
      <c r="AI13962" s="24"/>
      <c r="AL13962" s="24"/>
      <c r="AO13962" s="24"/>
      <c r="AR13962" s="24"/>
      <c r="AU13962" s="24"/>
    </row>
    <row r="13963">
      <c r="J13963" s="18"/>
      <c r="N13963" s="24"/>
      <c r="Q13963" s="24"/>
      <c r="T13963" s="24"/>
      <c r="W13963" s="24"/>
      <c r="Z13963" s="24"/>
      <c r="AC13963" s="24"/>
      <c r="AI13963" s="24"/>
      <c r="AL13963" s="24"/>
      <c r="AO13963" s="24"/>
      <c r="AR13963" s="24"/>
      <c r="AU13963" s="24"/>
    </row>
    <row r="13964">
      <c r="J13964" s="18"/>
      <c r="N13964" s="24"/>
      <c r="Q13964" s="24"/>
      <c r="T13964" s="24"/>
      <c r="W13964" s="24"/>
      <c r="Z13964" s="24"/>
      <c r="AC13964" s="24"/>
      <c r="AI13964" s="24"/>
      <c r="AL13964" s="24"/>
      <c r="AO13964" s="24"/>
      <c r="AR13964" s="24"/>
      <c r="AU13964" s="24"/>
    </row>
    <row r="13965">
      <c r="J13965" s="18"/>
      <c r="N13965" s="24"/>
      <c r="Q13965" s="24"/>
      <c r="T13965" s="24"/>
      <c r="W13965" s="24"/>
      <c r="Z13965" s="24"/>
      <c r="AC13965" s="24"/>
      <c r="AI13965" s="24"/>
      <c r="AL13965" s="24"/>
      <c r="AO13965" s="24"/>
      <c r="AR13965" s="24"/>
      <c r="AU13965" s="24"/>
    </row>
    <row r="13966">
      <c r="J13966" s="18"/>
      <c r="N13966" s="24"/>
      <c r="Q13966" s="24"/>
      <c r="T13966" s="24"/>
      <c r="W13966" s="24"/>
      <c r="Z13966" s="24"/>
      <c r="AC13966" s="24"/>
      <c r="AI13966" s="24"/>
      <c r="AL13966" s="24"/>
      <c r="AO13966" s="24"/>
      <c r="AR13966" s="24"/>
      <c r="AU13966" s="24"/>
    </row>
    <row r="13967">
      <c r="J13967" s="18"/>
      <c r="N13967" s="24"/>
      <c r="Q13967" s="24"/>
      <c r="T13967" s="24"/>
      <c r="W13967" s="24"/>
      <c r="Z13967" s="24"/>
      <c r="AC13967" s="24"/>
      <c r="AI13967" s="24"/>
      <c r="AL13967" s="24"/>
      <c r="AO13967" s="24"/>
      <c r="AR13967" s="24"/>
      <c r="AU13967" s="24"/>
    </row>
    <row r="13968">
      <c r="J13968" s="18"/>
      <c r="N13968" s="24"/>
      <c r="Q13968" s="24"/>
      <c r="T13968" s="24"/>
      <c r="W13968" s="24"/>
      <c r="Z13968" s="24"/>
      <c r="AC13968" s="24"/>
      <c r="AI13968" s="24"/>
      <c r="AL13968" s="24"/>
      <c r="AO13968" s="24"/>
      <c r="AR13968" s="24"/>
      <c r="AU13968" s="24"/>
    </row>
    <row r="13969">
      <c r="J13969" s="18"/>
      <c r="N13969" s="24"/>
      <c r="Q13969" s="24"/>
      <c r="T13969" s="24"/>
      <c r="W13969" s="24"/>
      <c r="Z13969" s="24"/>
      <c r="AC13969" s="24"/>
      <c r="AI13969" s="24"/>
      <c r="AL13969" s="24"/>
      <c r="AO13969" s="24"/>
      <c r="AR13969" s="24"/>
      <c r="AU13969" s="24"/>
    </row>
    <row r="13970">
      <c r="J13970" s="18"/>
      <c r="N13970" s="24"/>
      <c r="Q13970" s="24"/>
      <c r="T13970" s="24"/>
      <c r="W13970" s="24"/>
      <c r="Z13970" s="24"/>
      <c r="AC13970" s="24"/>
      <c r="AI13970" s="24"/>
      <c r="AL13970" s="24"/>
      <c r="AO13970" s="24"/>
      <c r="AR13970" s="24"/>
      <c r="AU13970" s="24"/>
    </row>
    <row r="13971">
      <c r="J13971" s="18"/>
      <c r="N13971" s="24"/>
      <c r="Q13971" s="24"/>
      <c r="T13971" s="24"/>
      <c r="W13971" s="24"/>
      <c r="Z13971" s="24"/>
      <c r="AC13971" s="24"/>
      <c r="AI13971" s="24"/>
      <c r="AL13971" s="24"/>
      <c r="AO13971" s="24"/>
      <c r="AR13971" s="24"/>
      <c r="AU13971" s="24"/>
    </row>
    <row r="13972">
      <c r="J13972" s="18"/>
      <c r="N13972" s="24"/>
      <c r="Q13972" s="24"/>
      <c r="T13972" s="24"/>
      <c r="W13972" s="24"/>
      <c r="Z13972" s="24"/>
      <c r="AC13972" s="24"/>
      <c r="AI13972" s="24"/>
      <c r="AL13972" s="24"/>
      <c r="AO13972" s="24"/>
      <c r="AR13972" s="24"/>
      <c r="AU13972" s="24"/>
    </row>
    <row r="13973">
      <c r="J13973" s="18"/>
      <c r="N13973" s="24"/>
      <c r="Q13973" s="24"/>
      <c r="T13973" s="24"/>
      <c r="W13973" s="24"/>
      <c r="Z13973" s="24"/>
      <c r="AC13973" s="24"/>
      <c r="AI13973" s="24"/>
      <c r="AL13973" s="24"/>
      <c r="AO13973" s="24"/>
      <c r="AR13973" s="24"/>
      <c r="AU13973" s="24"/>
    </row>
    <row r="13974">
      <c r="J13974" s="18"/>
      <c r="N13974" s="24"/>
      <c r="Q13974" s="24"/>
      <c r="T13974" s="24"/>
      <c r="W13974" s="24"/>
      <c r="Z13974" s="24"/>
      <c r="AC13974" s="24"/>
      <c r="AI13974" s="24"/>
      <c r="AL13974" s="24"/>
      <c r="AO13974" s="24"/>
      <c r="AR13974" s="24"/>
      <c r="AU13974" s="24"/>
    </row>
    <row r="13975">
      <c r="J13975" s="18"/>
      <c r="N13975" s="24"/>
      <c r="Q13975" s="24"/>
      <c r="T13975" s="24"/>
      <c r="W13975" s="24"/>
      <c r="Z13975" s="24"/>
      <c r="AC13975" s="24"/>
      <c r="AI13975" s="24"/>
      <c r="AL13975" s="24"/>
      <c r="AO13975" s="24"/>
      <c r="AR13975" s="24"/>
      <c r="AU13975" s="24"/>
    </row>
    <row r="13976">
      <c r="J13976" s="18"/>
      <c r="N13976" s="24"/>
      <c r="Q13976" s="24"/>
      <c r="T13976" s="24"/>
      <c r="W13976" s="24"/>
      <c r="Z13976" s="24"/>
      <c r="AC13976" s="24"/>
      <c r="AI13976" s="24"/>
      <c r="AL13976" s="24"/>
      <c r="AO13976" s="24"/>
      <c r="AR13976" s="24"/>
      <c r="AU13976" s="24"/>
    </row>
    <row r="13977">
      <c r="J13977" s="18"/>
      <c r="N13977" s="24"/>
      <c r="Q13977" s="24"/>
      <c r="T13977" s="24"/>
      <c r="W13977" s="24"/>
      <c r="Z13977" s="24"/>
      <c r="AC13977" s="24"/>
      <c r="AI13977" s="24"/>
      <c r="AL13977" s="24"/>
      <c r="AO13977" s="24"/>
      <c r="AR13977" s="24"/>
      <c r="AU13977" s="24"/>
    </row>
    <row r="13978">
      <c r="J13978" s="18"/>
      <c r="N13978" s="24"/>
      <c r="Q13978" s="24"/>
      <c r="T13978" s="24"/>
      <c r="W13978" s="24"/>
      <c r="Z13978" s="24"/>
      <c r="AC13978" s="24"/>
      <c r="AI13978" s="24"/>
      <c r="AL13978" s="24"/>
      <c r="AO13978" s="24"/>
      <c r="AR13978" s="24"/>
      <c r="AU13978" s="24"/>
    </row>
    <row r="13979">
      <c r="J13979" s="18"/>
      <c r="N13979" s="24"/>
      <c r="Q13979" s="24"/>
      <c r="T13979" s="24"/>
      <c r="W13979" s="24"/>
      <c r="Z13979" s="24"/>
      <c r="AC13979" s="24"/>
      <c r="AI13979" s="24"/>
      <c r="AL13979" s="24"/>
      <c r="AO13979" s="24"/>
      <c r="AR13979" s="24"/>
      <c r="AU13979" s="24"/>
    </row>
    <row r="13980">
      <c r="J13980" s="18"/>
      <c r="N13980" s="24"/>
      <c r="Q13980" s="24"/>
      <c r="T13980" s="24"/>
      <c r="W13980" s="24"/>
      <c r="Z13980" s="24"/>
      <c r="AC13980" s="24"/>
      <c r="AI13980" s="24"/>
      <c r="AL13980" s="24"/>
      <c r="AO13980" s="24"/>
      <c r="AR13980" s="24"/>
      <c r="AU13980" s="24"/>
    </row>
    <row r="13981">
      <c r="J13981" s="18"/>
      <c r="N13981" s="24"/>
      <c r="Q13981" s="24"/>
      <c r="T13981" s="24"/>
      <c r="W13981" s="24"/>
      <c r="Z13981" s="24"/>
      <c r="AC13981" s="24"/>
      <c r="AI13981" s="24"/>
      <c r="AL13981" s="24"/>
      <c r="AO13981" s="24"/>
      <c r="AR13981" s="24"/>
      <c r="AU13981" s="24"/>
    </row>
    <row r="13982">
      <c r="J13982" s="18"/>
      <c r="N13982" s="24"/>
      <c r="Q13982" s="24"/>
      <c r="T13982" s="24"/>
      <c r="W13982" s="24"/>
      <c r="Z13982" s="24"/>
      <c r="AC13982" s="24"/>
      <c r="AI13982" s="24"/>
      <c r="AL13982" s="24"/>
      <c r="AO13982" s="24"/>
      <c r="AR13982" s="24"/>
      <c r="AU13982" s="24"/>
    </row>
    <row r="13983">
      <c r="J13983" s="18"/>
      <c r="N13983" s="24"/>
      <c r="Q13983" s="24"/>
      <c r="T13983" s="24"/>
      <c r="W13983" s="24"/>
      <c r="Z13983" s="24"/>
      <c r="AC13983" s="24"/>
      <c r="AI13983" s="24"/>
      <c r="AL13983" s="24"/>
      <c r="AO13983" s="24"/>
      <c r="AR13983" s="24"/>
      <c r="AU13983" s="24"/>
    </row>
    <row r="13984">
      <c r="J13984" s="18"/>
      <c r="N13984" s="24"/>
      <c r="Q13984" s="24"/>
      <c r="T13984" s="24"/>
      <c r="W13984" s="24"/>
      <c r="Z13984" s="24"/>
      <c r="AC13984" s="24"/>
      <c r="AI13984" s="24"/>
      <c r="AL13984" s="24"/>
      <c r="AO13984" s="24"/>
      <c r="AR13984" s="24"/>
      <c r="AU13984" s="24"/>
    </row>
    <row r="13985">
      <c r="J13985" s="18"/>
      <c r="N13985" s="24"/>
      <c r="Q13985" s="24"/>
      <c r="T13985" s="24"/>
      <c r="W13985" s="24"/>
      <c r="Z13985" s="24"/>
      <c r="AC13985" s="24"/>
      <c r="AI13985" s="24"/>
      <c r="AL13985" s="24"/>
      <c r="AO13985" s="24"/>
      <c r="AR13985" s="24"/>
      <c r="AU13985" s="24"/>
    </row>
    <row r="13986">
      <c r="J13986" s="18"/>
      <c r="N13986" s="24"/>
      <c r="Q13986" s="24"/>
      <c r="T13986" s="24"/>
      <c r="W13986" s="24"/>
      <c r="Z13986" s="24"/>
      <c r="AC13986" s="24"/>
      <c r="AI13986" s="24"/>
      <c r="AL13986" s="24"/>
      <c r="AO13986" s="24"/>
      <c r="AR13986" s="24"/>
      <c r="AU13986" s="24"/>
    </row>
    <row r="13987">
      <c r="J13987" s="18"/>
      <c r="N13987" s="24"/>
      <c r="Q13987" s="24"/>
      <c r="T13987" s="24"/>
      <c r="W13987" s="24"/>
      <c r="Z13987" s="24"/>
      <c r="AC13987" s="24"/>
      <c r="AI13987" s="24"/>
      <c r="AL13987" s="24"/>
      <c r="AO13987" s="24"/>
      <c r="AR13987" s="24"/>
      <c r="AU13987" s="24"/>
    </row>
    <row r="13988">
      <c r="J13988" s="18"/>
      <c r="N13988" s="24"/>
      <c r="Q13988" s="24"/>
      <c r="T13988" s="24"/>
      <c r="W13988" s="24"/>
      <c r="Z13988" s="24"/>
      <c r="AC13988" s="24"/>
      <c r="AI13988" s="24"/>
      <c r="AL13988" s="24"/>
      <c r="AO13988" s="24"/>
      <c r="AR13988" s="24"/>
      <c r="AU13988" s="24"/>
    </row>
    <row r="13989">
      <c r="J13989" s="18"/>
      <c r="N13989" s="24"/>
      <c r="Q13989" s="24"/>
      <c r="T13989" s="24"/>
      <c r="W13989" s="24"/>
      <c r="Z13989" s="24"/>
      <c r="AC13989" s="24"/>
      <c r="AI13989" s="24"/>
      <c r="AL13989" s="24"/>
      <c r="AO13989" s="24"/>
      <c r="AR13989" s="24"/>
      <c r="AU13989" s="24"/>
    </row>
    <row r="13990">
      <c r="J13990" s="18"/>
      <c r="N13990" s="24"/>
      <c r="Q13990" s="24"/>
      <c r="T13990" s="24"/>
      <c r="W13990" s="24"/>
      <c r="Z13990" s="24"/>
      <c r="AC13990" s="24"/>
      <c r="AI13990" s="24"/>
      <c r="AL13990" s="24"/>
      <c r="AO13990" s="24"/>
      <c r="AR13990" s="24"/>
      <c r="AU13990" s="24"/>
    </row>
    <row r="13991">
      <c r="J13991" s="18"/>
      <c r="N13991" s="24"/>
      <c r="Q13991" s="24"/>
      <c r="T13991" s="24"/>
      <c r="W13991" s="24"/>
      <c r="Z13991" s="24"/>
      <c r="AC13991" s="24"/>
      <c r="AI13991" s="24"/>
      <c r="AL13991" s="24"/>
      <c r="AO13991" s="24"/>
      <c r="AR13991" s="24"/>
      <c r="AU13991" s="24"/>
    </row>
    <row r="13992">
      <c r="J13992" s="18"/>
      <c r="N13992" s="24"/>
      <c r="Q13992" s="24"/>
      <c r="T13992" s="24"/>
      <c r="W13992" s="24"/>
      <c r="Z13992" s="24"/>
      <c r="AC13992" s="24"/>
      <c r="AI13992" s="24"/>
      <c r="AL13992" s="24"/>
      <c r="AO13992" s="24"/>
      <c r="AR13992" s="24"/>
      <c r="AU13992" s="24"/>
    </row>
    <row r="13993">
      <c r="J13993" s="18"/>
      <c r="N13993" s="24"/>
      <c r="Q13993" s="24"/>
      <c r="T13993" s="24"/>
      <c r="W13993" s="24"/>
      <c r="Z13993" s="24"/>
      <c r="AC13993" s="24"/>
      <c r="AI13993" s="24"/>
      <c r="AL13993" s="24"/>
      <c r="AO13993" s="24"/>
      <c r="AR13993" s="24"/>
      <c r="AU13993" s="24"/>
    </row>
    <row r="13994">
      <c r="J13994" s="18"/>
      <c r="N13994" s="24"/>
      <c r="Q13994" s="24"/>
      <c r="T13994" s="24"/>
      <c r="W13994" s="24"/>
      <c r="Z13994" s="24"/>
      <c r="AC13994" s="24"/>
      <c r="AI13994" s="24"/>
      <c r="AL13994" s="24"/>
      <c r="AO13994" s="24"/>
      <c r="AR13994" s="24"/>
      <c r="AU13994" s="24"/>
    </row>
    <row r="13995">
      <c r="J13995" s="18"/>
      <c r="N13995" s="24"/>
      <c r="Q13995" s="24"/>
      <c r="T13995" s="24"/>
      <c r="W13995" s="24"/>
      <c r="Z13995" s="24"/>
      <c r="AC13995" s="24"/>
      <c r="AI13995" s="24"/>
      <c r="AL13995" s="24"/>
      <c r="AO13995" s="24"/>
      <c r="AR13995" s="24"/>
      <c r="AU13995" s="24"/>
    </row>
    <row r="13996">
      <c r="J13996" s="18"/>
      <c r="N13996" s="24"/>
      <c r="Q13996" s="24"/>
      <c r="T13996" s="24"/>
      <c r="W13996" s="24"/>
      <c r="Z13996" s="24"/>
      <c r="AC13996" s="24"/>
      <c r="AI13996" s="24"/>
      <c r="AL13996" s="24"/>
      <c r="AO13996" s="24"/>
      <c r="AR13996" s="24"/>
      <c r="AU13996" s="24"/>
    </row>
    <row r="13997">
      <c r="J13997" s="18"/>
      <c r="N13997" s="24"/>
      <c r="Q13997" s="24"/>
      <c r="T13997" s="24"/>
      <c r="W13997" s="24"/>
      <c r="Z13997" s="24"/>
      <c r="AC13997" s="24"/>
      <c r="AI13997" s="24"/>
      <c r="AL13997" s="24"/>
      <c r="AO13997" s="24"/>
      <c r="AR13997" s="24"/>
      <c r="AU13997" s="24"/>
    </row>
    <row r="13998">
      <c r="J13998" s="18"/>
      <c r="N13998" s="24"/>
      <c r="Q13998" s="24"/>
      <c r="T13998" s="24"/>
      <c r="W13998" s="24"/>
      <c r="Z13998" s="24"/>
      <c r="AC13998" s="24"/>
      <c r="AI13998" s="24"/>
      <c r="AL13998" s="24"/>
      <c r="AO13998" s="24"/>
      <c r="AR13998" s="24"/>
      <c r="AU13998" s="24"/>
    </row>
    <row r="13999">
      <c r="J13999" s="18"/>
      <c r="N13999" s="24"/>
      <c r="Q13999" s="24"/>
      <c r="T13999" s="24"/>
      <c r="W13999" s="24"/>
      <c r="Z13999" s="24"/>
      <c r="AC13999" s="24"/>
      <c r="AI13999" s="24"/>
      <c r="AL13999" s="24"/>
      <c r="AO13999" s="24"/>
      <c r="AR13999" s="24"/>
      <c r="AU13999" s="24"/>
    </row>
    <row r="14000">
      <c r="J14000" s="18"/>
      <c r="N14000" s="24"/>
      <c r="Q14000" s="24"/>
      <c r="T14000" s="24"/>
      <c r="W14000" s="24"/>
      <c r="Z14000" s="24"/>
      <c r="AC14000" s="24"/>
      <c r="AI14000" s="24"/>
      <c r="AL14000" s="24"/>
      <c r="AO14000" s="24"/>
      <c r="AR14000" s="24"/>
      <c r="AU14000" s="24"/>
    </row>
    <row r="14001">
      <c r="J14001" s="18"/>
      <c r="N14001" s="24"/>
      <c r="Q14001" s="24"/>
      <c r="T14001" s="24"/>
      <c r="W14001" s="24"/>
      <c r="Z14001" s="24"/>
      <c r="AC14001" s="24"/>
      <c r="AI14001" s="24"/>
      <c r="AL14001" s="24"/>
      <c r="AO14001" s="24"/>
      <c r="AR14001" s="24"/>
      <c r="AU14001" s="24"/>
    </row>
    <row r="14002">
      <c r="J14002" s="18"/>
      <c r="N14002" s="24"/>
      <c r="Q14002" s="24"/>
      <c r="T14002" s="24"/>
      <c r="W14002" s="24"/>
      <c r="Z14002" s="24"/>
      <c r="AC14002" s="24"/>
      <c r="AI14002" s="24"/>
      <c r="AL14002" s="24"/>
      <c r="AO14002" s="24"/>
      <c r="AR14002" s="24"/>
      <c r="AU14002" s="24"/>
    </row>
    <row r="14003">
      <c r="J14003" s="18"/>
      <c r="N14003" s="24"/>
      <c r="Q14003" s="24"/>
      <c r="T14003" s="24"/>
      <c r="W14003" s="24"/>
      <c r="Z14003" s="24"/>
      <c r="AC14003" s="24"/>
      <c r="AI14003" s="24"/>
      <c r="AL14003" s="24"/>
      <c r="AO14003" s="24"/>
      <c r="AR14003" s="24"/>
      <c r="AU14003" s="24"/>
    </row>
    <row r="14004">
      <c r="J14004" s="18"/>
      <c r="N14004" s="24"/>
      <c r="Q14004" s="24"/>
      <c r="T14004" s="24"/>
      <c r="W14004" s="24"/>
      <c r="Z14004" s="24"/>
      <c r="AC14004" s="24"/>
      <c r="AI14004" s="24"/>
      <c r="AL14004" s="24"/>
      <c r="AO14004" s="24"/>
      <c r="AR14004" s="24"/>
      <c r="AU14004" s="24"/>
    </row>
    <row r="14005">
      <c r="J14005" s="18"/>
      <c r="N14005" s="24"/>
      <c r="Q14005" s="24"/>
      <c r="T14005" s="24"/>
      <c r="W14005" s="24"/>
      <c r="Z14005" s="24"/>
      <c r="AC14005" s="24"/>
      <c r="AI14005" s="24"/>
      <c r="AL14005" s="24"/>
      <c r="AO14005" s="24"/>
      <c r="AR14005" s="24"/>
      <c r="AU14005" s="24"/>
    </row>
    <row r="14006">
      <c r="J14006" s="18"/>
      <c r="N14006" s="24"/>
      <c r="Q14006" s="24"/>
      <c r="T14006" s="24"/>
      <c r="W14006" s="24"/>
      <c r="Z14006" s="24"/>
      <c r="AC14006" s="24"/>
      <c r="AI14006" s="24"/>
      <c r="AL14006" s="24"/>
      <c r="AO14006" s="24"/>
      <c r="AR14006" s="24"/>
      <c r="AU14006" s="24"/>
    </row>
    <row r="14007">
      <c r="J14007" s="18"/>
      <c r="N14007" s="24"/>
      <c r="Q14007" s="24"/>
      <c r="T14007" s="24"/>
      <c r="W14007" s="24"/>
      <c r="Z14007" s="24"/>
      <c r="AC14007" s="24"/>
      <c r="AI14007" s="24"/>
      <c r="AL14007" s="24"/>
      <c r="AO14007" s="24"/>
      <c r="AR14007" s="24"/>
      <c r="AU14007" s="24"/>
    </row>
    <row r="14008">
      <c r="J14008" s="18"/>
      <c r="N14008" s="24"/>
      <c r="Q14008" s="24"/>
      <c r="T14008" s="24"/>
      <c r="W14008" s="24"/>
      <c r="Z14008" s="24"/>
      <c r="AC14008" s="24"/>
      <c r="AI14008" s="24"/>
      <c r="AL14008" s="24"/>
      <c r="AO14008" s="24"/>
      <c r="AR14008" s="24"/>
      <c r="AU14008" s="24"/>
    </row>
    <row r="14009">
      <c r="J14009" s="18"/>
      <c r="N14009" s="24"/>
      <c r="Q14009" s="24"/>
      <c r="T14009" s="24"/>
      <c r="W14009" s="24"/>
      <c r="Z14009" s="24"/>
      <c r="AC14009" s="24"/>
      <c r="AI14009" s="24"/>
      <c r="AL14009" s="24"/>
      <c r="AO14009" s="24"/>
      <c r="AR14009" s="24"/>
      <c r="AU14009" s="24"/>
    </row>
    <row r="14010">
      <c r="J14010" s="18"/>
      <c r="N14010" s="24"/>
      <c r="Q14010" s="24"/>
      <c r="T14010" s="24"/>
      <c r="W14010" s="24"/>
      <c r="Z14010" s="24"/>
      <c r="AC14010" s="24"/>
      <c r="AI14010" s="24"/>
      <c r="AL14010" s="24"/>
      <c r="AO14010" s="24"/>
      <c r="AR14010" s="24"/>
      <c r="AU14010" s="24"/>
    </row>
    <row r="14011">
      <c r="J14011" s="18"/>
      <c r="N14011" s="24"/>
      <c r="Q14011" s="24"/>
      <c r="T14011" s="24"/>
      <c r="W14011" s="24"/>
      <c r="Z14011" s="24"/>
      <c r="AC14011" s="24"/>
      <c r="AI14011" s="24"/>
      <c r="AL14011" s="24"/>
      <c r="AO14011" s="24"/>
      <c r="AR14011" s="24"/>
      <c r="AU14011" s="24"/>
    </row>
    <row r="14012">
      <c r="J14012" s="18"/>
      <c r="N14012" s="24"/>
      <c r="Q14012" s="24"/>
      <c r="T14012" s="24"/>
      <c r="W14012" s="24"/>
      <c r="Z14012" s="24"/>
      <c r="AC14012" s="24"/>
      <c r="AI14012" s="24"/>
      <c r="AL14012" s="24"/>
      <c r="AO14012" s="24"/>
      <c r="AR14012" s="24"/>
      <c r="AU14012" s="24"/>
    </row>
    <row r="14013">
      <c r="J14013" s="18"/>
      <c r="N14013" s="24"/>
      <c r="Q14013" s="24"/>
      <c r="T14013" s="24"/>
      <c r="W14013" s="24"/>
      <c r="Z14013" s="24"/>
      <c r="AC14013" s="24"/>
      <c r="AI14013" s="24"/>
      <c r="AL14013" s="24"/>
      <c r="AO14013" s="24"/>
      <c r="AR14013" s="24"/>
      <c r="AU14013" s="24"/>
    </row>
    <row r="14014">
      <c r="J14014" s="18"/>
      <c r="N14014" s="24"/>
      <c r="Q14014" s="24"/>
      <c r="T14014" s="24"/>
      <c r="W14014" s="24"/>
      <c r="Z14014" s="24"/>
      <c r="AC14014" s="24"/>
      <c r="AI14014" s="24"/>
      <c r="AL14014" s="24"/>
      <c r="AO14014" s="24"/>
      <c r="AR14014" s="24"/>
      <c r="AU14014" s="24"/>
    </row>
    <row r="14015">
      <c r="J14015" s="18"/>
      <c r="N14015" s="24"/>
      <c r="Q14015" s="24"/>
      <c r="T14015" s="24"/>
      <c r="W14015" s="24"/>
      <c r="Z14015" s="24"/>
      <c r="AC14015" s="24"/>
      <c r="AI14015" s="24"/>
      <c r="AL14015" s="24"/>
      <c r="AO14015" s="24"/>
      <c r="AR14015" s="24"/>
      <c r="AU14015" s="24"/>
    </row>
    <row r="14016">
      <c r="J14016" s="18"/>
      <c r="N14016" s="24"/>
      <c r="Q14016" s="24"/>
      <c r="T14016" s="24"/>
      <c r="W14016" s="24"/>
      <c r="Z14016" s="24"/>
      <c r="AC14016" s="24"/>
      <c r="AI14016" s="24"/>
      <c r="AL14016" s="24"/>
      <c r="AO14016" s="24"/>
      <c r="AR14016" s="24"/>
      <c r="AU14016" s="24"/>
    </row>
    <row r="14017">
      <c r="J14017" s="18"/>
      <c r="N14017" s="24"/>
      <c r="Q14017" s="24"/>
      <c r="T14017" s="24"/>
      <c r="W14017" s="24"/>
      <c r="Z14017" s="24"/>
      <c r="AC14017" s="24"/>
      <c r="AI14017" s="24"/>
      <c r="AL14017" s="24"/>
      <c r="AO14017" s="24"/>
      <c r="AR14017" s="24"/>
      <c r="AU14017" s="24"/>
    </row>
    <row r="14018">
      <c r="J14018" s="18"/>
      <c r="N14018" s="24"/>
      <c r="Q14018" s="24"/>
      <c r="T14018" s="24"/>
      <c r="W14018" s="24"/>
      <c r="Z14018" s="24"/>
      <c r="AC14018" s="24"/>
      <c r="AI14018" s="24"/>
      <c r="AL14018" s="24"/>
      <c r="AO14018" s="24"/>
      <c r="AR14018" s="24"/>
      <c r="AU14018" s="24"/>
    </row>
    <row r="14019">
      <c r="J14019" s="18"/>
      <c r="N14019" s="24"/>
      <c r="Q14019" s="24"/>
      <c r="T14019" s="24"/>
      <c r="W14019" s="24"/>
      <c r="Z14019" s="24"/>
      <c r="AC14019" s="24"/>
      <c r="AI14019" s="24"/>
      <c r="AL14019" s="24"/>
      <c r="AO14019" s="24"/>
      <c r="AR14019" s="24"/>
      <c r="AU14019" s="24"/>
    </row>
    <row r="14020">
      <c r="J14020" s="18"/>
      <c r="N14020" s="24"/>
      <c r="Q14020" s="24"/>
      <c r="T14020" s="24"/>
      <c r="W14020" s="24"/>
      <c r="Z14020" s="24"/>
      <c r="AC14020" s="24"/>
      <c r="AI14020" s="24"/>
      <c r="AL14020" s="24"/>
      <c r="AO14020" s="24"/>
      <c r="AR14020" s="24"/>
      <c r="AU14020" s="24"/>
    </row>
    <row r="14021">
      <c r="J14021" s="18"/>
      <c r="N14021" s="24"/>
      <c r="Q14021" s="24"/>
      <c r="T14021" s="24"/>
      <c r="W14021" s="24"/>
      <c r="Z14021" s="24"/>
      <c r="AC14021" s="24"/>
      <c r="AI14021" s="24"/>
      <c r="AL14021" s="24"/>
      <c r="AO14021" s="24"/>
      <c r="AR14021" s="24"/>
      <c r="AU14021" s="24"/>
    </row>
    <row r="14022">
      <c r="J14022" s="18"/>
      <c r="N14022" s="24"/>
      <c r="Q14022" s="24"/>
      <c r="T14022" s="24"/>
      <c r="W14022" s="24"/>
      <c r="Z14022" s="24"/>
      <c r="AC14022" s="24"/>
      <c r="AI14022" s="24"/>
      <c r="AL14022" s="24"/>
      <c r="AO14022" s="24"/>
      <c r="AR14022" s="24"/>
      <c r="AU14022" s="24"/>
    </row>
    <row r="14023">
      <c r="J14023" s="18"/>
      <c r="N14023" s="24"/>
      <c r="Q14023" s="24"/>
      <c r="T14023" s="24"/>
      <c r="W14023" s="24"/>
      <c r="Z14023" s="24"/>
      <c r="AC14023" s="24"/>
      <c r="AI14023" s="24"/>
      <c r="AL14023" s="24"/>
      <c r="AO14023" s="24"/>
      <c r="AR14023" s="24"/>
      <c r="AU14023" s="24"/>
    </row>
    <row r="14024">
      <c r="J14024" s="18"/>
      <c r="N14024" s="24"/>
      <c r="Q14024" s="24"/>
      <c r="T14024" s="24"/>
      <c r="W14024" s="24"/>
      <c r="Z14024" s="24"/>
      <c r="AC14024" s="24"/>
      <c r="AI14024" s="24"/>
      <c r="AL14024" s="24"/>
      <c r="AO14024" s="24"/>
      <c r="AR14024" s="24"/>
      <c r="AU14024" s="24"/>
    </row>
    <row r="14025">
      <c r="J14025" s="18"/>
      <c r="N14025" s="24"/>
      <c r="Q14025" s="24"/>
      <c r="T14025" s="24"/>
      <c r="W14025" s="24"/>
      <c r="Z14025" s="24"/>
      <c r="AC14025" s="24"/>
      <c r="AI14025" s="24"/>
      <c r="AL14025" s="24"/>
      <c r="AO14025" s="24"/>
      <c r="AR14025" s="24"/>
      <c r="AU14025" s="24"/>
    </row>
    <row r="14026">
      <c r="J14026" s="18"/>
      <c r="N14026" s="24"/>
      <c r="Q14026" s="24"/>
      <c r="T14026" s="24"/>
      <c r="W14026" s="24"/>
      <c r="Z14026" s="24"/>
      <c r="AC14026" s="24"/>
      <c r="AI14026" s="24"/>
      <c r="AL14026" s="24"/>
      <c r="AO14026" s="24"/>
      <c r="AR14026" s="24"/>
      <c r="AU14026" s="24"/>
    </row>
    <row r="14027">
      <c r="J14027" s="18"/>
      <c r="N14027" s="24"/>
      <c r="Q14027" s="24"/>
      <c r="T14027" s="24"/>
      <c r="W14027" s="24"/>
      <c r="Z14027" s="24"/>
      <c r="AC14027" s="24"/>
      <c r="AI14027" s="24"/>
      <c r="AL14027" s="24"/>
      <c r="AO14027" s="24"/>
      <c r="AR14027" s="24"/>
      <c r="AU14027" s="24"/>
    </row>
    <row r="14028">
      <c r="J14028" s="18"/>
      <c r="N14028" s="24"/>
      <c r="Q14028" s="24"/>
      <c r="T14028" s="24"/>
      <c r="W14028" s="24"/>
      <c r="Z14028" s="24"/>
      <c r="AC14028" s="24"/>
      <c r="AI14028" s="24"/>
      <c r="AL14028" s="24"/>
      <c r="AO14028" s="24"/>
      <c r="AR14028" s="24"/>
      <c r="AU14028" s="24"/>
    </row>
    <row r="14029">
      <c r="J14029" s="18"/>
      <c r="N14029" s="24"/>
      <c r="Q14029" s="24"/>
      <c r="T14029" s="24"/>
      <c r="W14029" s="24"/>
      <c r="Z14029" s="24"/>
      <c r="AC14029" s="24"/>
      <c r="AI14029" s="24"/>
      <c r="AL14029" s="24"/>
      <c r="AO14029" s="24"/>
      <c r="AR14029" s="24"/>
      <c r="AU14029" s="24"/>
    </row>
    <row r="14030">
      <c r="J14030" s="18"/>
      <c r="N14030" s="24"/>
      <c r="Q14030" s="24"/>
      <c r="T14030" s="24"/>
      <c r="W14030" s="24"/>
      <c r="Z14030" s="24"/>
      <c r="AC14030" s="24"/>
      <c r="AI14030" s="24"/>
      <c r="AL14030" s="24"/>
      <c r="AO14030" s="24"/>
      <c r="AR14030" s="24"/>
      <c r="AU14030" s="24"/>
    </row>
    <row r="14031">
      <c r="J14031" s="18"/>
      <c r="N14031" s="24"/>
      <c r="Q14031" s="24"/>
      <c r="T14031" s="24"/>
      <c r="W14031" s="24"/>
      <c r="Z14031" s="24"/>
      <c r="AC14031" s="24"/>
      <c r="AI14031" s="24"/>
      <c r="AL14031" s="24"/>
      <c r="AO14031" s="24"/>
      <c r="AR14031" s="24"/>
      <c r="AU14031" s="24"/>
    </row>
    <row r="14032">
      <c r="J14032" s="18"/>
      <c r="N14032" s="24"/>
      <c r="Q14032" s="24"/>
      <c r="T14032" s="24"/>
      <c r="W14032" s="24"/>
      <c r="Z14032" s="24"/>
      <c r="AC14032" s="24"/>
      <c r="AI14032" s="24"/>
      <c r="AL14032" s="24"/>
      <c r="AO14032" s="24"/>
      <c r="AR14032" s="24"/>
      <c r="AU14032" s="24"/>
    </row>
    <row r="14033">
      <c r="J14033" s="18"/>
      <c r="N14033" s="24"/>
      <c r="Q14033" s="24"/>
      <c r="T14033" s="24"/>
      <c r="W14033" s="24"/>
      <c r="Z14033" s="24"/>
      <c r="AC14033" s="24"/>
      <c r="AI14033" s="24"/>
      <c r="AL14033" s="24"/>
      <c r="AO14033" s="24"/>
      <c r="AR14033" s="24"/>
      <c r="AU14033" s="24"/>
    </row>
    <row r="14034">
      <c r="J14034" s="18"/>
      <c r="N14034" s="24"/>
      <c r="Q14034" s="24"/>
      <c r="T14034" s="24"/>
      <c r="W14034" s="24"/>
      <c r="Z14034" s="24"/>
      <c r="AC14034" s="24"/>
      <c r="AI14034" s="24"/>
      <c r="AL14034" s="24"/>
      <c r="AO14034" s="24"/>
      <c r="AR14034" s="24"/>
      <c r="AU14034" s="24"/>
    </row>
    <row r="14035">
      <c r="J14035" s="18"/>
      <c r="N14035" s="24"/>
      <c r="Q14035" s="24"/>
      <c r="T14035" s="24"/>
      <c r="W14035" s="24"/>
      <c r="Z14035" s="24"/>
      <c r="AC14035" s="24"/>
      <c r="AI14035" s="24"/>
      <c r="AL14035" s="24"/>
      <c r="AO14035" s="24"/>
      <c r="AR14035" s="24"/>
      <c r="AU14035" s="24"/>
    </row>
    <row r="14036">
      <c r="J14036" s="18"/>
      <c r="N14036" s="24"/>
      <c r="Q14036" s="24"/>
      <c r="T14036" s="24"/>
      <c r="W14036" s="24"/>
      <c r="Z14036" s="24"/>
      <c r="AC14036" s="24"/>
      <c r="AI14036" s="24"/>
      <c r="AL14036" s="24"/>
      <c r="AO14036" s="24"/>
      <c r="AR14036" s="24"/>
      <c r="AU14036" s="24"/>
    </row>
    <row r="14037">
      <c r="J14037" s="18"/>
      <c r="N14037" s="24"/>
      <c r="Q14037" s="24"/>
      <c r="T14037" s="24"/>
      <c r="W14037" s="24"/>
      <c r="Z14037" s="24"/>
      <c r="AC14037" s="24"/>
      <c r="AI14037" s="24"/>
      <c r="AL14037" s="24"/>
      <c r="AO14037" s="24"/>
      <c r="AR14037" s="24"/>
      <c r="AU14037" s="24"/>
    </row>
    <row r="14038">
      <c r="J14038" s="18"/>
      <c r="N14038" s="24"/>
      <c r="Q14038" s="24"/>
      <c r="T14038" s="24"/>
      <c r="W14038" s="24"/>
      <c r="Z14038" s="24"/>
      <c r="AC14038" s="24"/>
      <c r="AI14038" s="24"/>
      <c r="AL14038" s="24"/>
      <c r="AO14038" s="24"/>
      <c r="AR14038" s="24"/>
      <c r="AU14038" s="24"/>
    </row>
    <row r="14039">
      <c r="J14039" s="18"/>
      <c r="N14039" s="24"/>
      <c r="Q14039" s="24"/>
      <c r="T14039" s="24"/>
      <c r="W14039" s="24"/>
      <c r="Z14039" s="24"/>
      <c r="AC14039" s="24"/>
      <c r="AI14039" s="24"/>
      <c r="AL14039" s="24"/>
      <c r="AO14039" s="24"/>
      <c r="AR14039" s="24"/>
      <c r="AU14039" s="24"/>
    </row>
    <row r="14040">
      <c r="J14040" s="18"/>
      <c r="N14040" s="24"/>
      <c r="Q14040" s="24"/>
      <c r="T14040" s="24"/>
      <c r="W14040" s="24"/>
      <c r="Z14040" s="24"/>
      <c r="AC14040" s="24"/>
      <c r="AI14040" s="24"/>
      <c r="AL14040" s="24"/>
      <c r="AO14040" s="24"/>
      <c r="AR14040" s="24"/>
      <c r="AU14040" s="24"/>
    </row>
    <row r="14041">
      <c r="J14041" s="18"/>
      <c r="N14041" s="24"/>
      <c r="Q14041" s="24"/>
      <c r="T14041" s="24"/>
      <c r="W14041" s="24"/>
      <c r="Z14041" s="24"/>
      <c r="AC14041" s="24"/>
      <c r="AI14041" s="24"/>
      <c r="AL14041" s="24"/>
      <c r="AO14041" s="24"/>
      <c r="AR14041" s="24"/>
      <c r="AU14041" s="24"/>
    </row>
    <row r="14042">
      <c r="J14042" s="18"/>
      <c r="N14042" s="24"/>
      <c r="Q14042" s="24"/>
      <c r="T14042" s="24"/>
      <c r="W14042" s="24"/>
      <c r="Z14042" s="24"/>
      <c r="AC14042" s="24"/>
      <c r="AI14042" s="24"/>
      <c r="AL14042" s="24"/>
      <c r="AO14042" s="24"/>
      <c r="AR14042" s="24"/>
      <c r="AU14042" s="24"/>
    </row>
    <row r="14043">
      <c r="J14043" s="18"/>
      <c r="N14043" s="24"/>
      <c r="Q14043" s="24"/>
      <c r="T14043" s="24"/>
      <c r="W14043" s="24"/>
      <c r="Z14043" s="24"/>
      <c r="AC14043" s="24"/>
      <c r="AI14043" s="24"/>
      <c r="AL14043" s="24"/>
      <c r="AO14043" s="24"/>
      <c r="AR14043" s="24"/>
      <c r="AU14043" s="24"/>
    </row>
    <row r="14044">
      <c r="J14044" s="18"/>
      <c r="N14044" s="24"/>
      <c r="Q14044" s="24"/>
      <c r="T14044" s="24"/>
      <c r="W14044" s="24"/>
      <c r="Z14044" s="24"/>
      <c r="AC14044" s="24"/>
      <c r="AI14044" s="24"/>
      <c r="AL14044" s="24"/>
      <c r="AO14044" s="24"/>
      <c r="AR14044" s="24"/>
      <c r="AU14044" s="24"/>
    </row>
    <row r="14045">
      <c r="J14045" s="18"/>
      <c r="N14045" s="24"/>
      <c r="Q14045" s="24"/>
      <c r="T14045" s="24"/>
      <c r="W14045" s="24"/>
      <c r="Z14045" s="24"/>
      <c r="AC14045" s="24"/>
      <c r="AI14045" s="24"/>
      <c r="AL14045" s="24"/>
      <c r="AO14045" s="24"/>
      <c r="AR14045" s="24"/>
      <c r="AU14045" s="24"/>
    </row>
    <row r="14046">
      <c r="J14046" s="18"/>
      <c r="N14046" s="24"/>
      <c r="Q14046" s="24"/>
      <c r="T14046" s="24"/>
      <c r="W14046" s="24"/>
      <c r="Z14046" s="24"/>
      <c r="AC14046" s="24"/>
      <c r="AI14046" s="24"/>
      <c r="AL14046" s="24"/>
      <c r="AO14046" s="24"/>
      <c r="AR14046" s="24"/>
      <c r="AU14046" s="24"/>
    </row>
    <row r="14047">
      <c r="J14047" s="18"/>
      <c r="N14047" s="24"/>
      <c r="Q14047" s="24"/>
      <c r="T14047" s="24"/>
      <c r="W14047" s="24"/>
      <c r="Z14047" s="24"/>
      <c r="AC14047" s="24"/>
      <c r="AI14047" s="24"/>
      <c r="AL14047" s="24"/>
      <c r="AO14047" s="24"/>
      <c r="AR14047" s="24"/>
      <c r="AU14047" s="24"/>
    </row>
    <row r="14048">
      <c r="J14048" s="18"/>
      <c r="N14048" s="24"/>
      <c r="Q14048" s="24"/>
      <c r="T14048" s="24"/>
      <c r="W14048" s="24"/>
      <c r="Z14048" s="24"/>
      <c r="AC14048" s="24"/>
      <c r="AI14048" s="24"/>
      <c r="AL14048" s="24"/>
      <c r="AO14048" s="24"/>
      <c r="AR14048" s="24"/>
      <c r="AU14048" s="24"/>
    </row>
    <row r="14049">
      <c r="J14049" s="18"/>
      <c r="N14049" s="24"/>
      <c r="Q14049" s="24"/>
      <c r="T14049" s="24"/>
      <c r="W14049" s="24"/>
      <c r="Z14049" s="24"/>
      <c r="AC14049" s="24"/>
      <c r="AI14049" s="24"/>
      <c r="AL14049" s="24"/>
      <c r="AO14049" s="24"/>
      <c r="AR14049" s="24"/>
      <c r="AU14049" s="24"/>
    </row>
    <row r="14050">
      <c r="J14050" s="18"/>
      <c r="N14050" s="24"/>
      <c r="Q14050" s="24"/>
      <c r="T14050" s="24"/>
      <c r="W14050" s="24"/>
      <c r="Z14050" s="24"/>
      <c r="AC14050" s="24"/>
      <c r="AI14050" s="24"/>
      <c r="AL14050" s="24"/>
      <c r="AO14050" s="24"/>
      <c r="AR14050" s="24"/>
      <c r="AU14050" s="24"/>
    </row>
    <row r="14051">
      <c r="J14051" s="18"/>
      <c r="N14051" s="24"/>
      <c r="Q14051" s="24"/>
      <c r="T14051" s="24"/>
      <c r="W14051" s="24"/>
      <c r="Z14051" s="24"/>
      <c r="AC14051" s="24"/>
      <c r="AI14051" s="24"/>
      <c r="AL14051" s="24"/>
      <c r="AO14051" s="24"/>
      <c r="AR14051" s="24"/>
      <c r="AU14051" s="24"/>
    </row>
    <row r="14052">
      <c r="J14052" s="18"/>
      <c r="N14052" s="24"/>
      <c r="Q14052" s="24"/>
      <c r="T14052" s="24"/>
      <c r="W14052" s="24"/>
      <c r="Z14052" s="24"/>
      <c r="AC14052" s="24"/>
      <c r="AI14052" s="24"/>
      <c r="AL14052" s="24"/>
      <c r="AO14052" s="24"/>
      <c r="AR14052" s="24"/>
      <c r="AU14052" s="24"/>
    </row>
    <row r="14053">
      <c r="J14053" s="18"/>
      <c r="N14053" s="24"/>
      <c r="Q14053" s="24"/>
      <c r="T14053" s="24"/>
      <c r="W14053" s="24"/>
      <c r="Z14053" s="24"/>
      <c r="AC14053" s="24"/>
      <c r="AI14053" s="24"/>
      <c r="AL14053" s="24"/>
      <c r="AO14053" s="24"/>
      <c r="AR14053" s="24"/>
      <c r="AU14053" s="24"/>
    </row>
    <row r="14054">
      <c r="J14054" s="18"/>
      <c r="N14054" s="24"/>
      <c r="Q14054" s="24"/>
      <c r="T14054" s="24"/>
      <c r="W14054" s="24"/>
      <c r="Z14054" s="24"/>
      <c r="AC14054" s="24"/>
      <c r="AI14054" s="24"/>
      <c r="AL14054" s="24"/>
      <c r="AO14054" s="24"/>
      <c r="AR14054" s="24"/>
      <c r="AU14054" s="24"/>
    </row>
    <row r="14055">
      <c r="J14055" s="18"/>
      <c r="N14055" s="24"/>
      <c r="Q14055" s="24"/>
      <c r="T14055" s="24"/>
      <c r="W14055" s="24"/>
      <c r="Z14055" s="24"/>
      <c r="AC14055" s="24"/>
      <c r="AI14055" s="24"/>
      <c r="AL14055" s="24"/>
      <c r="AO14055" s="24"/>
      <c r="AR14055" s="24"/>
      <c r="AU14055" s="24"/>
    </row>
    <row r="14056">
      <c r="J14056" s="18"/>
      <c r="N14056" s="24"/>
      <c r="Q14056" s="24"/>
      <c r="T14056" s="24"/>
      <c r="W14056" s="24"/>
      <c r="Z14056" s="24"/>
      <c r="AC14056" s="24"/>
      <c r="AI14056" s="24"/>
      <c r="AL14056" s="24"/>
      <c r="AO14056" s="24"/>
      <c r="AR14056" s="24"/>
      <c r="AU14056" s="24"/>
    </row>
    <row r="14057">
      <c r="J14057" s="18"/>
      <c r="N14057" s="24"/>
      <c r="Q14057" s="24"/>
      <c r="T14057" s="24"/>
      <c r="W14057" s="24"/>
      <c r="Z14057" s="24"/>
      <c r="AC14057" s="24"/>
      <c r="AI14057" s="24"/>
      <c r="AL14057" s="24"/>
      <c r="AO14057" s="24"/>
      <c r="AR14057" s="24"/>
      <c r="AU14057" s="24"/>
    </row>
    <row r="14058">
      <c r="J14058" s="18"/>
      <c r="N14058" s="24"/>
      <c r="Q14058" s="24"/>
      <c r="T14058" s="24"/>
      <c r="W14058" s="24"/>
      <c r="Z14058" s="24"/>
      <c r="AC14058" s="24"/>
      <c r="AI14058" s="24"/>
      <c r="AL14058" s="24"/>
      <c r="AO14058" s="24"/>
      <c r="AR14058" s="24"/>
      <c r="AU14058" s="24"/>
    </row>
    <row r="14059">
      <c r="J14059" s="18"/>
      <c r="N14059" s="24"/>
      <c r="Q14059" s="24"/>
      <c r="T14059" s="24"/>
      <c r="W14059" s="24"/>
      <c r="Z14059" s="24"/>
      <c r="AC14059" s="24"/>
      <c r="AI14059" s="24"/>
      <c r="AL14059" s="24"/>
      <c r="AO14059" s="24"/>
      <c r="AR14059" s="24"/>
      <c r="AU14059" s="24"/>
    </row>
    <row r="14060">
      <c r="J14060" s="18"/>
      <c r="N14060" s="24"/>
      <c r="Q14060" s="24"/>
      <c r="T14060" s="24"/>
      <c r="W14060" s="24"/>
      <c r="Z14060" s="24"/>
      <c r="AC14060" s="24"/>
      <c r="AI14060" s="24"/>
      <c r="AL14060" s="24"/>
      <c r="AO14060" s="24"/>
      <c r="AR14060" s="24"/>
      <c r="AU14060" s="24"/>
    </row>
    <row r="14061">
      <c r="J14061" s="18"/>
      <c r="N14061" s="24"/>
      <c r="Q14061" s="24"/>
      <c r="T14061" s="24"/>
      <c r="W14061" s="24"/>
      <c r="Z14061" s="24"/>
      <c r="AC14061" s="24"/>
      <c r="AI14061" s="24"/>
      <c r="AL14061" s="24"/>
      <c r="AO14061" s="24"/>
      <c r="AR14061" s="24"/>
      <c r="AU14061" s="24"/>
    </row>
    <row r="14062">
      <c r="J14062" s="18"/>
      <c r="N14062" s="24"/>
      <c r="Q14062" s="24"/>
      <c r="T14062" s="24"/>
      <c r="W14062" s="24"/>
      <c r="Z14062" s="24"/>
      <c r="AC14062" s="24"/>
      <c r="AI14062" s="24"/>
      <c r="AL14062" s="24"/>
      <c r="AO14062" s="24"/>
      <c r="AR14062" s="24"/>
      <c r="AU14062" s="24"/>
    </row>
    <row r="14063">
      <c r="J14063" s="18"/>
      <c r="N14063" s="24"/>
      <c r="Q14063" s="24"/>
      <c r="T14063" s="24"/>
      <c r="W14063" s="24"/>
      <c r="Z14063" s="24"/>
      <c r="AC14063" s="24"/>
      <c r="AI14063" s="24"/>
      <c r="AL14063" s="24"/>
      <c r="AO14063" s="24"/>
      <c r="AR14063" s="24"/>
      <c r="AU14063" s="24"/>
    </row>
    <row r="14064">
      <c r="J14064" s="18"/>
      <c r="N14064" s="24"/>
      <c r="Q14064" s="24"/>
      <c r="T14064" s="24"/>
      <c r="W14064" s="24"/>
      <c r="Z14064" s="24"/>
      <c r="AC14064" s="24"/>
      <c r="AI14064" s="24"/>
      <c r="AL14064" s="24"/>
      <c r="AO14064" s="24"/>
      <c r="AR14064" s="24"/>
      <c r="AU14064" s="24"/>
    </row>
    <row r="14065">
      <c r="J14065" s="18"/>
      <c r="N14065" s="24"/>
      <c r="Q14065" s="24"/>
      <c r="T14065" s="24"/>
      <c r="W14065" s="24"/>
      <c r="Z14065" s="24"/>
      <c r="AC14065" s="24"/>
      <c r="AI14065" s="24"/>
      <c r="AL14065" s="24"/>
      <c r="AO14065" s="24"/>
      <c r="AR14065" s="24"/>
      <c r="AU14065" s="24"/>
    </row>
    <row r="14066">
      <c r="J14066" s="18"/>
      <c r="N14066" s="24"/>
      <c r="Q14066" s="24"/>
      <c r="T14066" s="24"/>
      <c r="W14066" s="24"/>
      <c r="Z14066" s="24"/>
      <c r="AC14066" s="24"/>
      <c r="AI14066" s="24"/>
      <c r="AL14066" s="24"/>
      <c r="AO14066" s="24"/>
      <c r="AR14066" s="24"/>
      <c r="AU14066" s="24"/>
    </row>
    <row r="14067">
      <c r="J14067" s="18"/>
      <c r="N14067" s="24"/>
      <c r="Q14067" s="24"/>
      <c r="T14067" s="24"/>
      <c r="W14067" s="24"/>
      <c r="Z14067" s="24"/>
      <c r="AC14067" s="24"/>
      <c r="AI14067" s="24"/>
      <c r="AL14067" s="24"/>
      <c r="AO14067" s="24"/>
      <c r="AR14067" s="24"/>
      <c r="AU14067" s="24"/>
    </row>
    <row r="14068">
      <c r="J14068" s="18"/>
      <c r="N14068" s="24"/>
      <c r="Q14068" s="24"/>
      <c r="T14068" s="24"/>
      <c r="W14068" s="24"/>
      <c r="Z14068" s="24"/>
      <c r="AC14068" s="24"/>
      <c r="AI14068" s="24"/>
      <c r="AL14068" s="24"/>
      <c r="AO14068" s="24"/>
      <c r="AR14068" s="24"/>
      <c r="AU14068" s="24"/>
    </row>
    <row r="14069">
      <c r="J14069" s="18"/>
      <c r="N14069" s="24"/>
      <c r="Q14069" s="24"/>
      <c r="T14069" s="24"/>
      <c r="W14069" s="24"/>
      <c r="Z14069" s="24"/>
      <c r="AC14069" s="24"/>
      <c r="AI14069" s="24"/>
      <c r="AL14069" s="24"/>
      <c r="AO14069" s="24"/>
      <c r="AR14069" s="24"/>
      <c r="AU14069" s="24"/>
    </row>
    <row r="14070">
      <c r="J14070" s="18"/>
      <c r="N14070" s="24"/>
      <c r="Q14070" s="24"/>
      <c r="T14070" s="24"/>
      <c r="W14070" s="24"/>
      <c r="Z14070" s="24"/>
      <c r="AC14070" s="24"/>
      <c r="AI14070" s="24"/>
      <c r="AL14070" s="24"/>
      <c r="AO14070" s="24"/>
      <c r="AR14070" s="24"/>
      <c r="AU14070" s="24"/>
    </row>
    <row r="14071">
      <c r="J14071" s="18"/>
      <c r="N14071" s="24"/>
      <c r="Q14071" s="24"/>
      <c r="T14071" s="24"/>
      <c r="W14071" s="24"/>
      <c r="Z14071" s="24"/>
      <c r="AC14071" s="24"/>
      <c r="AI14071" s="24"/>
      <c r="AL14071" s="24"/>
      <c r="AO14071" s="24"/>
      <c r="AR14071" s="24"/>
      <c r="AU14071" s="24"/>
    </row>
    <row r="14072">
      <c r="J14072" s="18"/>
      <c r="N14072" s="24"/>
      <c r="Q14072" s="24"/>
      <c r="T14072" s="24"/>
      <c r="W14072" s="24"/>
      <c r="Z14072" s="24"/>
      <c r="AC14072" s="24"/>
      <c r="AI14072" s="24"/>
      <c r="AL14072" s="24"/>
      <c r="AO14072" s="24"/>
      <c r="AR14072" s="24"/>
      <c r="AU14072" s="24"/>
    </row>
    <row r="14073">
      <c r="J14073" s="18"/>
      <c r="N14073" s="24"/>
      <c r="Q14073" s="24"/>
      <c r="T14073" s="24"/>
      <c r="W14073" s="24"/>
      <c r="Z14073" s="24"/>
      <c r="AC14073" s="24"/>
      <c r="AI14073" s="24"/>
      <c r="AL14073" s="24"/>
      <c r="AO14073" s="24"/>
      <c r="AR14073" s="24"/>
      <c r="AU14073" s="24"/>
    </row>
    <row r="14074">
      <c r="J14074" s="18"/>
      <c r="N14074" s="24"/>
      <c r="Q14074" s="24"/>
      <c r="T14074" s="24"/>
      <c r="W14074" s="24"/>
      <c r="Z14074" s="24"/>
      <c r="AC14074" s="24"/>
      <c r="AI14074" s="24"/>
      <c r="AL14074" s="24"/>
      <c r="AO14074" s="24"/>
      <c r="AR14074" s="24"/>
      <c r="AU14074" s="24"/>
    </row>
    <row r="14075">
      <c r="J14075" s="18"/>
      <c r="N14075" s="24"/>
      <c r="Q14075" s="24"/>
      <c r="T14075" s="24"/>
      <c r="W14075" s="24"/>
      <c r="Z14075" s="24"/>
      <c r="AC14075" s="24"/>
      <c r="AI14075" s="24"/>
      <c r="AL14075" s="24"/>
      <c r="AO14075" s="24"/>
      <c r="AR14075" s="24"/>
      <c r="AU14075" s="24"/>
    </row>
    <row r="14076">
      <c r="J14076" s="18"/>
      <c r="N14076" s="24"/>
      <c r="Q14076" s="24"/>
      <c r="T14076" s="24"/>
      <c r="W14076" s="24"/>
      <c r="Z14076" s="24"/>
      <c r="AC14076" s="24"/>
      <c r="AI14076" s="24"/>
      <c r="AL14076" s="24"/>
      <c r="AO14076" s="24"/>
      <c r="AR14076" s="24"/>
      <c r="AU14076" s="24"/>
    </row>
    <row r="14077">
      <c r="J14077" s="18"/>
      <c r="N14077" s="24"/>
      <c r="Q14077" s="24"/>
      <c r="T14077" s="24"/>
      <c r="W14077" s="24"/>
      <c r="Z14077" s="24"/>
      <c r="AC14077" s="24"/>
      <c r="AI14077" s="24"/>
      <c r="AL14077" s="24"/>
      <c r="AO14077" s="24"/>
      <c r="AR14077" s="24"/>
      <c r="AU14077" s="24"/>
    </row>
    <row r="14078">
      <c r="J14078" s="18"/>
      <c r="N14078" s="24"/>
      <c r="Q14078" s="24"/>
      <c r="T14078" s="24"/>
      <c r="W14078" s="24"/>
      <c r="Z14078" s="24"/>
      <c r="AC14078" s="24"/>
      <c r="AI14078" s="24"/>
      <c r="AL14078" s="24"/>
      <c r="AO14078" s="24"/>
      <c r="AR14078" s="24"/>
      <c r="AU14078" s="24"/>
    </row>
    <row r="14079">
      <c r="J14079" s="18"/>
      <c r="N14079" s="24"/>
      <c r="Q14079" s="24"/>
      <c r="T14079" s="24"/>
      <c r="W14079" s="24"/>
      <c r="Z14079" s="24"/>
      <c r="AC14079" s="24"/>
      <c r="AI14079" s="24"/>
      <c r="AL14079" s="24"/>
      <c r="AO14079" s="24"/>
      <c r="AR14079" s="24"/>
      <c r="AU14079" s="24"/>
    </row>
    <row r="14080">
      <c r="J14080" s="18"/>
      <c r="N14080" s="24"/>
      <c r="Q14080" s="24"/>
      <c r="T14080" s="24"/>
      <c r="W14080" s="24"/>
      <c r="Z14080" s="24"/>
      <c r="AC14080" s="24"/>
      <c r="AI14080" s="24"/>
      <c r="AL14080" s="24"/>
      <c r="AO14080" s="24"/>
      <c r="AR14080" s="24"/>
      <c r="AU14080" s="24"/>
    </row>
    <row r="14081">
      <c r="J14081" s="18"/>
      <c r="N14081" s="24"/>
      <c r="Q14081" s="24"/>
      <c r="T14081" s="24"/>
      <c r="W14081" s="24"/>
      <c r="Z14081" s="24"/>
      <c r="AC14081" s="24"/>
      <c r="AI14081" s="24"/>
      <c r="AL14081" s="24"/>
      <c r="AO14081" s="24"/>
      <c r="AR14081" s="24"/>
      <c r="AU14081" s="24"/>
    </row>
    <row r="14082">
      <c r="J14082" s="18"/>
      <c r="N14082" s="24"/>
      <c r="Q14082" s="24"/>
      <c r="T14082" s="24"/>
      <c r="W14082" s="24"/>
      <c r="Z14082" s="24"/>
      <c r="AC14082" s="24"/>
      <c r="AI14082" s="24"/>
      <c r="AL14082" s="24"/>
      <c r="AO14082" s="24"/>
      <c r="AR14082" s="24"/>
      <c r="AU14082" s="24"/>
    </row>
    <row r="14083">
      <c r="J14083" s="18"/>
      <c r="N14083" s="24"/>
      <c r="Q14083" s="24"/>
      <c r="T14083" s="24"/>
      <c r="W14083" s="24"/>
      <c r="Z14083" s="24"/>
      <c r="AC14083" s="24"/>
      <c r="AI14083" s="24"/>
      <c r="AL14083" s="24"/>
      <c r="AO14083" s="24"/>
      <c r="AR14083" s="24"/>
      <c r="AU14083" s="24"/>
    </row>
    <row r="14084">
      <c r="J14084" s="18"/>
      <c r="N14084" s="24"/>
      <c r="Q14084" s="24"/>
      <c r="T14084" s="24"/>
      <c r="W14084" s="24"/>
      <c r="Z14084" s="24"/>
      <c r="AC14084" s="24"/>
      <c r="AI14084" s="24"/>
      <c r="AL14084" s="24"/>
      <c r="AO14084" s="24"/>
      <c r="AR14084" s="24"/>
      <c r="AU14084" s="24"/>
    </row>
    <row r="14085">
      <c r="J14085" s="18"/>
      <c r="N14085" s="24"/>
      <c r="Q14085" s="24"/>
      <c r="T14085" s="24"/>
      <c r="W14085" s="24"/>
      <c r="Z14085" s="24"/>
      <c r="AC14085" s="24"/>
      <c r="AI14085" s="24"/>
      <c r="AL14085" s="24"/>
      <c r="AO14085" s="24"/>
      <c r="AR14085" s="24"/>
      <c r="AU14085" s="24"/>
    </row>
    <row r="14086">
      <c r="J14086" s="18"/>
      <c r="N14086" s="24"/>
      <c r="Q14086" s="24"/>
      <c r="T14086" s="24"/>
      <c r="W14086" s="24"/>
      <c r="Z14086" s="24"/>
      <c r="AC14086" s="24"/>
      <c r="AI14086" s="24"/>
      <c r="AL14086" s="24"/>
      <c r="AO14086" s="24"/>
      <c r="AR14086" s="24"/>
      <c r="AU14086" s="24"/>
    </row>
    <row r="14087">
      <c r="J14087" s="18"/>
      <c r="N14087" s="24"/>
      <c r="Q14087" s="24"/>
      <c r="T14087" s="24"/>
      <c r="W14087" s="24"/>
      <c r="Z14087" s="24"/>
      <c r="AC14087" s="24"/>
      <c r="AI14087" s="24"/>
      <c r="AL14087" s="24"/>
      <c r="AO14087" s="24"/>
      <c r="AR14087" s="24"/>
      <c r="AU14087" s="24"/>
    </row>
    <row r="14088">
      <c r="J14088" s="18"/>
      <c r="N14088" s="24"/>
      <c r="Q14088" s="24"/>
      <c r="T14088" s="24"/>
      <c r="W14088" s="24"/>
      <c r="Z14088" s="24"/>
      <c r="AC14088" s="24"/>
      <c r="AI14088" s="24"/>
      <c r="AL14088" s="24"/>
      <c r="AO14088" s="24"/>
      <c r="AR14088" s="24"/>
      <c r="AU14088" s="24"/>
    </row>
    <row r="14089">
      <c r="J14089" s="18"/>
      <c r="N14089" s="24"/>
      <c r="Q14089" s="24"/>
      <c r="T14089" s="24"/>
      <c r="W14089" s="24"/>
      <c r="Z14089" s="24"/>
      <c r="AC14089" s="24"/>
      <c r="AI14089" s="24"/>
      <c r="AL14089" s="24"/>
      <c r="AO14089" s="24"/>
      <c r="AR14089" s="24"/>
      <c r="AU14089" s="24"/>
    </row>
    <row r="14090">
      <c r="J14090" s="18"/>
      <c r="N14090" s="24"/>
      <c r="Q14090" s="24"/>
      <c r="T14090" s="24"/>
      <c r="W14090" s="24"/>
      <c r="Z14090" s="24"/>
      <c r="AC14090" s="24"/>
      <c r="AI14090" s="24"/>
      <c r="AL14090" s="24"/>
      <c r="AO14090" s="24"/>
      <c r="AR14090" s="24"/>
      <c r="AU14090" s="24"/>
    </row>
    <row r="14091">
      <c r="J14091" s="18"/>
      <c r="N14091" s="24"/>
      <c r="Q14091" s="24"/>
      <c r="T14091" s="24"/>
      <c r="W14091" s="24"/>
      <c r="Z14091" s="24"/>
      <c r="AC14091" s="24"/>
      <c r="AI14091" s="24"/>
      <c r="AL14091" s="24"/>
      <c r="AO14091" s="24"/>
      <c r="AR14091" s="24"/>
      <c r="AU14091" s="24"/>
    </row>
    <row r="14092">
      <c r="J14092" s="18"/>
      <c r="N14092" s="24"/>
      <c r="Q14092" s="24"/>
      <c r="T14092" s="24"/>
      <c r="W14092" s="24"/>
      <c r="Z14092" s="24"/>
      <c r="AC14092" s="24"/>
      <c r="AI14092" s="24"/>
      <c r="AL14092" s="24"/>
      <c r="AO14092" s="24"/>
      <c r="AR14092" s="24"/>
      <c r="AU14092" s="24"/>
    </row>
    <row r="14093">
      <c r="J14093" s="18"/>
      <c r="N14093" s="24"/>
      <c r="Q14093" s="24"/>
      <c r="T14093" s="24"/>
      <c r="W14093" s="24"/>
      <c r="Z14093" s="24"/>
      <c r="AC14093" s="24"/>
      <c r="AI14093" s="24"/>
      <c r="AL14093" s="24"/>
      <c r="AO14093" s="24"/>
      <c r="AR14093" s="24"/>
      <c r="AU14093" s="24"/>
    </row>
    <row r="14094">
      <c r="J14094" s="18"/>
      <c r="N14094" s="24"/>
      <c r="Q14094" s="24"/>
      <c r="T14094" s="24"/>
      <c r="W14094" s="24"/>
      <c r="Z14094" s="24"/>
      <c r="AC14094" s="24"/>
      <c r="AI14094" s="24"/>
      <c r="AL14094" s="24"/>
      <c r="AO14094" s="24"/>
      <c r="AR14094" s="24"/>
      <c r="AU14094" s="24"/>
    </row>
    <row r="14095">
      <c r="J14095" s="18"/>
      <c r="N14095" s="24"/>
      <c r="Q14095" s="24"/>
      <c r="T14095" s="24"/>
      <c r="W14095" s="24"/>
      <c r="Z14095" s="24"/>
      <c r="AC14095" s="24"/>
      <c r="AI14095" s="24"/>
      <c r="AL14095" s="24"/>
      <c r="AO14095" s="24"/>
      <c r="AR14095" s="24"/>
      <c r="AU14095" s="24"/>
    </row>
    <row r="14096">
      <c r="J14096" s="18"/>
      <c r="N14096" s="24"/>
      <c r="Q14096" s="24"/>
      <c r="T14096" s="24"/>
      <c r="W14096" s="24"/>
      <c r="Z14096" s="24"/>
      <c r="AC14096" s="24"/>
      <c r="AI14096" s="24"/>
      <c r="AL14096" s="24"/>
      <c r="AO14096" s="24"/>
      <c r="AR14096" s="24"/>
      <c r="AU14096" s="24"/>
    </row>
    <row r="14097">
      <c r="J14097" s="18"/>
      <c r="N14097" s="24"/>
      <c r="Q14097" s="24"/>
      <c r="T14097" s="24"/>
      <c r="W14097" s="24"/>
      <c r="Z14097" s="24"/>
      <c r="AC14097" s="24"/>
      <c r="AI14097" s="24"/>
      <c r="AL14097" s="24"/>
      <c r="AO14097" s="24"/>
      <c r="AR14097" s="24"/>
      <c r="AU14097" s="24"/>
    </row>
    <row r="14098">
      <c r="J14098" s="18"/>
      <c r="N14098" s="24"/>
      <c r="Q14098" s="24"/>
      <c r="T14098" s="24"/>
      <c r="W14098" s="24"/>
      <c r="Z14098" s="24"/>
      <c r="AC14098" s="24"/>
      <c r="AI14098" s="24"/>
      <c r="AL14098" s="24"/>
      <c r="AO14098" s="24"/>
      <c r="AR14098" s="24"/>
      <c r="AU14098" s="24"/>
    </row>
    <row r="14099">
      <c r="J14099" s="18"/>
      <c r="N14099" s="24"/>
      <c r="Q14099" s="24"/>
      <c r="T14099" s="24"/>
      <c r="W14099" s="24"/>
      <c r="Z14099" s="24"/>
      <c r="AC14099" s="24"/>
      <c r="AI14099" s="24"/>
      <c r="AL14099" s="24"/>
      <c r="AO14099" s="24"/>
      <c r="AR14099" s="24"/>
      <c r="AU14099" s="24"/>
    </row>
    <row r="14100">
      <c r="J14100" s="18"/>
      <c r="N14100" s="24"/>
      <c r="Q14100" s="24"/>
      <c r="T14100" s="24"/>
      <c r="W14100" s="24"/>
      <c r="Z14100" s="24"/>
      <c r="AC14100" s="24"/>
      <c r="AI14100" s="24"/>
      <c r="AL14100" s="24"/>
      <c r="AO14100" s="24"/>
      <c r="AR14100" s="24"/>
      <c r="AU14100" s="24"/>
    </row>
    <row r="14101">
      <c r="J14101" s="18"/>
      <c r="N14101" s="24"/>
      <c r="Q14101" s="24"/>
      <c r="T14101" s="24"/>
      <c r="W14101" s="24"/>
      <c r="Z14101" s="24"/>
      <c r="AC14101" s="24"/>
      <c r="AI14101" s="24"/>
      <c r="AL14101" s="24"/>
      <c r="AO14101" s="24"/>
      <c r="AR14101" s="24"/>
      <c r="AU14101" s="24"/>
    </row>
    <row r="14102">
      <c r="J14102" s="18"/>
      <c r="N14102" s="24"/>
      <c r="Q14102" s="24"/>
      <c r="T14102" s="24"/>
      <c r="W14102" s="24"/>
      <c r="Z14102" s="24"/>
      <c r="AC14102" s="24"/>
      <c r="AI14102" s="24"/>
      <c r="AL14102" s="24"/>
      <c r="AO14102" s="24"/>
      <c r="AR14102" s="24"/>
      <c r="AU14102" s="24"/>
    </row>
    <row r="14103">
      <c r="J14103" s="18"/>
      <c r="N14103" s="24"/>
      <c r="Q14103" s="24"/>
      <c r="T14103" s="24"/>
      <c r="W14103" s="24"/>
      <c r="Z14103" s="24"/>
      <c r="AC14103" s="24"/>
      <c r="AI14103" s="24"/>
      <c r="AL14103" s="24"/>
      <c r="AO14103" s="24"/>
      <c r="AR14103" s="24"/>
      <c r="AU14103" s="24"/>
    </row>
    <row r="14104">
      <c r="J14104" s="18"/>
      <c r="N14104" s="24"/>
      <c r="Q14104" s="24"/>
      <c r="T14104" s="24"/>
      <c r="W14104" s="24"/>
      <c r="Z14104" s="24"/>
      <c r="AC14104" s="24"/>
      <c r="AI14104" s="24"/>
      <c r="AL14104" s="24"/>
      <c r="AO14104" s="24"/>
      <c r="AR14104" s="24"/>
      <c r="AU14104" s="24"/>
    </row>
    <row r="14105">
      <c r="J14105" s="18"/>
      <c r="N14105" s="24"/>
      <c r="Q14105" s="24"/>
      <c r="T14105" s="24"/>
      <c r="W14105" s="24"/>
      <c r="Z14105" s="24"/>
      <c r="AC14105" s="24"/>
      <c r="AI14105" s="24"/>
      <c r="AL14105" s="24"/>
      <c r="AO14105" s="24"/>
      <c r="AR14105" s="24"/>
      <c r="AU14105" s="24"/>
    </row>
    <row r="14106">
      <c r="J14106" s="18"/>
      <c r="N14106" s="24"/>
      <c r="Q14106" s="24"/>
      <c r="T14106" s="24"/>
      <c r="W14106" s="24"/>
      <c r="Z14106" s="24"/>
      <c r="AC14106" s="24"/>
      <c r="AI14106" s="24"/>
      <c r="AL14106" s="24"/>
      <c r="AO14106" s="24"/>
      <c r="AR14106" s="24"/>
      <c r="AU14106" s="24"/>
    </row>
    <row r="14107">
      <c r="J14107" s="18"/>
      <c r="N14107" s="24"/>
      <c r="Q14107" s="24"/>
      <c r="T14107" s="24"/>
      <c r="W14107" s="24"/>
      <c r="Z14107" s="24"/>
      <c r="AC14107" s="24"/>
      <c r="AI14107" s="24"/>
      <c r="AL14107" s="24"/>
      <c r="AO14107" s="24"/>
      <c r="AR14107" s="24"/>
      <c r="AU14107" s="24"/>
    </row>
    <row r="14108">
      <c r="J14108" s="18"/>
      <c r="N14108" s="24"/>
      <c r="Q14108" s="24"/>
      <c r="T14108" s="24"/>
      <c r="W14108" s="24"/>
      <c r="Z14108" s="24"/>
      <c r="AC14108" s="24"/>
      <c r="AI14108" s="24"/>
      <c r="AL14108" s="24"/>
      <c r="AO14108" s="24"/>
      <c r="AR14108" s="24"/>
      <c r="AU14108" s="24"/>
    </row>
    <row r="14109">
      <c r="J14109" s="18"/>
      <c r="N14109" s="24"/>
      <c r="Q14109" s="24"/>
      <c r="T14109" s="24"/>
      <c r="W14109" s="24"/>
      <c r="Z14109" s="24"/>
      <c r="AC14109" s="24"/>
      <c r="AI14109" s="24"/>
      <c r="AL14109" s="24"/>
      <c r="AO14109" s="24"/>
      <c r="AR14109" s="24"/>
      <c r="AU14109" s="24"/>
    </row>
    <row r="14110">
      <c r="J14110" s="18"/>
      <c r="N14110" s="24"/>
      <c r="Q14110" s="24"/>
      <c r="T14110" s="24"/>
      <c r="W14110" s="24"/>
      <c r="Z14110" s="24"/>
      <c r="AC14110" s="24"/>
      <c r="AI14110" s="24"/>
      <c r="AL14110" s="24"/>
      <c r="AO14110" s="24"/>
      <c r="AR14110" s="24"/>
      <c r="AU14110" s="24"/>
    </row>
    <row r="14111">
      <c r="J14111" s="18"/>
      <c r="N14111" s="24"/>
      <c r="Q14111" s="24"/>
      <c r="T14111" s="24"/>
      <c r="W14111" s="24"/>
      <c r="Z14111" s="24"/>
      <c r="AC14111" s="24"/>
      <c r="AI14111" s="24"/>
      <c r="AL14111" s="24"/>
      <c r="AO14111" s="24"/>
      <c r="AR14111" s="24"/>
      <c r="AU14111" s="24"/>
    </row>
    <row r="14112">
      <c r="J14112" s="18"/>
      <c r="N14112" s="24"/>
      <c r="Q14112" s="24"/>
      <c r="T14112" s="24"/>
      <c r="W14112" s="24"/>
      <c r="Z14112" s="24"/>
      <c r="AC14112" s="24"/>
      <c r="AI14112" s="24"/>
      <c r="AL14112" s="24"/>
      <c r="AO14112" s="24"/>
      <c r="AR14112" s="24"/>
      <c r="AU14112" s="24"/>
    </row>
    <row r="14113">
      <c r="J14113" s="18"/>
      <c r="N14113" s="24"/>
      <c r="Q14113" s="24"/>
      <c r="T14113" s="24"/>
      <c r="W14113" s="24"/>
      <c r="Z14113" s="24"/>
      <c r="AC14113" s="24"/>
      <c r="AI14113" s="24"/>
      <c r="AL14113" s="24"/>
      <c r="AO14113" s="24"/>
      <c r="AR14113" s="24"/>
      <c r="AU14113" s="24"/>
    </row>
    <row r="14114">
      <c r="J14114" s="18"/>
      <c r="N14114" s="24"/>
      <c r="Q14114" s="24"/>
      <c r="T14114" s="24"/>
      <c r="W14114" s="24"/>
      <c r="Z14114" s="24"/>
      <c r="AC14114" s="24"/>
      <c r="AI14114" s="24"/>
      <c r="AL14114" s="24"/>
      <c r="AO14114" s="24"/>
      <c r="AR14114" s="24"/>
      <c r="AU14114" s="24"/>
    </row>
    <row r="14115">
      <c r="J14115" s="18"/>
      <c r="N14115" s="24"/>
      <c r="Q14115" s="24"/>
      <c r="T14115" s="24"/>
      <c r="W14115" s="24"/>
      <c r="Z14115" s="24"/>
      <c r="AC14115" s="24"/>
      <c r="AI14115" s="24"/>
      <c r="AL14115" s="24"/>
      <c r="AO14115" s="24"/>
      <c r="AR14115" s="24"/>
      <c r="AU14115" s="24"/>
    </row>
    <row r="14116">
      <c r="J14116" s="18"/>
      <c r="N14116" s="24"/>
      <c r="Q14116" s="24"/>
      <c r="T14116" s="24"/>
      <c r="W14116" s="24"/>
      <c r="Z14116" s="24"/>
      <c r="AC14116" s="24"/>
      <c r="AI14116" s="24"/>
      <c r="AL14116" s="24"/>
      <c r="AO14116" s="24"/>
      <c r="AR14116" s="24"/>
      <c r="AU14116" s="24"/>
    </row>
    <row r="14117">
      <c r="J14117" s="18"/>
      <c r="N14117" s="24"/>
      <c r="Q14117" s="24"/>
      <c r="T14117" s="24"/>
      <c r="W14117" s="24"/>
      <c r="Z14117" s="24"/>
      <c r="AC14117" s="24"/>
      <c r="AI14117" s="24"/>
      <c r="AL14117" s="24"/>
      <c r="AO14117" s="24"/>
      <c r="AR14117" s="24"/>
      <c r="AU14117" s="24"/>
    </row>
    <row r="14118">
      <c r="J14118" s="18"/>
      <c r="N14118" s="24"/>
      <c r="Q14118" s="24"/>
      <c r="T14118" s="24"/>
      <c r="W14118" s="24"/>
      <c r="Z14118" s="24"/>
      <c r="AC14118" s="24"/>
      <c r="AI14118" s="24"/>
      <c r="AL14118" s="24"/>
      <c r="AO14118" s="24"/>
      <c r="AR14118" s="24"/>
      <c r="AU14118" s="24"/>
    </row>
    <row r="14119">
      <c r="J14119" s="18"/>
      <c r="N14119" s="24"/>
      <c r="Q14119" s="24"/>
      <c r="T14119" s="24"/>
      <c r="W14119" s="24"/>
      <c r="Z14119" s="24"/>
      <c r="AC14119" s="24"/>
      <c r="AI14119" s="24"/>
      <c r="AL14119" s="24"/>
      <c r="AO14119" s="24"/>
      <c r="AR14119" s="24"/>
      <c r="AU14119" s="24"/>
    </row>
    <row r="14120">
      <c r="J14120" s="18"/>
      <c r="N14120" s="24"/>
      <c r="Q14120" s="24"/>
      <c r="T14120" s="24"/>
      <c r="W14120" s="24"/>
      <c r="Z14120" s="24"/>
      <c r="AC14120" s="24"/>
      <c r="AI14120" s="24"/>
      <c r="AL14120" s="24"/>
      <c r="AO14120" s="24"/>
      <c r="AR14120" s="24"/>
      <c r="AU14120" s="24"/>
    </row>
    <row r="14121">
      <c r="J14121" s="18"/>
      <c r="N14121" s="24"/>
      <c r="Q14121" s="24"/>
      <c r="T14121" s="24"/>
      <c r="W14121" s="24"/>
      <c r="Z14121" s="24"/>
      <c r="AC14121" s="24"/>
      <c r="AI14121" s="24"/>
      <c r="AL14121" s="24"/>
      <c r="AO14121" s="24"/>
      <c r="AR14121" s="24"/>
      <c r="AU14121" s="24"/>
    </row>
    <row r="14122">
      <c r="J14122" s="18"/>
      <c r="N14122" s="24"/>
      <c r="Q14122" s="24"/>
      <c r="T14122" s="24"/>
      <c r="W14122" s="24"/>
      <c r="Z14122" s="24"/>
      <c r="AC14122" s="24"/>
      <c r="AI14122" s="24"/>
      <c r="AL14122" s="24"/>
      <c r="AO14122" s="24"/>
      <c r="AR14122" s="24"/>
      <c r="AU14122" s="24"/>
    </row>
    <row r="14123">
      <c r="J14123" s="18"/>
      <c r="N14123" s="24"/>
      <c r="Q14123" s="24"/>
      <c r="T14123" s="24"/>
      <c r="W14123" s="24"/>
      <c r="Z14123" s="24"/>
      <c r="AC14123" s="24"/>
      <c r="AI14123" s="24"/>
      <c r="AL14123" s="24"/>
      <c r="AO14123" s="24"/>
      <c r="AR14123" s="24"/>
      <c r="AU14123" s="24"/>
    </row>
    <row r="14124">
      <c r="J14124" s="18"/>
      <c r="N14124" s="24"/>
      <c r="Q14124" s="24"/>
      <c r="T14124" s="24"/>
      <c r="W14124" s="24"/>
      <c r="Z14124" s="24"/>
      <c r="AC14124" s="24"/>
      <c r="AI14124" s="24"/>
      <c r="AL14124" s="24"/>
      <c r="AO14124" s="24"/>
      <c r="AR14124" s="24"/>
      <c r="AU14124" s="24"/>
    </row>
    <row r="14125">
      <c r="J14125" s="18"/>
      <c r="N14125" s="24"/>
      <c r="Q14125" s="24"/>
      <c r="T14125" s="24"/>
      <c r="W14125" s="24"/>
      <c r="Z14125" s="24"/>
      <c r="AC14125" s="24"/>
      <c r="AI14125" s="24"/>
      <c r="AL14125" s="24"/>
      <c r="AO14125" s="24"/>
      <c r="AR14125" s="24"/>
      <c r="AU14125" s="24"/>
    </row>
    <row r="14126">
      <c r="J14126" s="18"/>
      <c r="N14126" s="24"/>
      <c r="Q14126" s="24"/>
      <c r="T14126" s="24"/>
      <c r="W14126" s="24"/>
      <c r="Z14126" s="24"/>
      <c r="AC14126" s="24"/>
      <c r="AI14126" s="24"/>
      <c r="AL14126" s="24"/>
      <c r="AO14126" s="24"/>
      <c r="AR14126" s="24"/>
      <c r="AU14126" s="24"/>
    </row>
    <row r="14127">
      <c r="J14127" s="18"/>
      <c r="N14127" s="24"/>
      <c r="Q14127" s="24"/>
      <c r="T14127" s="24"/>
      <c r="W14127" s="24"/>
      <c r="Z14127" s="24"/>
      <c r="AC14127" s="24"/>
      <c r="AI14127" s="24"/>
      <c r="AL14127" s="24"/>
      <c r="AO14127" s="24"/>
      <c r="AR14127" s="24"/>
      <c r="AU14127" s="24"/>
    </row>
    <row r="14128">
      <c r="J14128" s="18"/>
      <c r="N14128" s="24"/>
      <c r="Q14128" s="24"/>
      <c r="T14128" s="24"/>
      <c r="W14128" s="24"/>
      <c r="Z14128" s="24"/>
      <c r="AC14128" s="24"/>
      <c r="AI14128" s="24"/>
      <c r="AL14128" s="24"/>
      <c r="AO14128" s="24"/>
      <c r="AR14128" s="24"/>
      <c r="AU14128" s="24"/>
    </row>
    <row r="14129">
      <c r="J14129" s="18"/>
      <c r="N14129" s="24"/>
      <c r="Q14129" s="24"/>
      <c r="T14129" s="24"/>
      <c r="W14129" s="24"/>
      <c r="Z14129" s="24"/>
      <c r="AC14129" s="24"/>
      <c r="AI14129" s="24"/>
      <c r="AL14129" s="24"/>
      <c r="AO14129" s="24"/>
      <c r="AR14129" s="24"/>
      <c r="AU14129" s="24"/>
    </row>
    <row r="14130">
      <c r="J14130" s="18"/>
      <c r="N14130" s="24"/>
      <c r="Q14130" s="24"/>
      <c r="T14130" s="24"/>
      <c r="W14130" s="24"/>
      <c r="Z14130" s="24"/>
      <c r="AC14130" s="24"/>
      <c r="AI14130" s="24"/>
      <c r="AL14130" s="24"/>
      <c r="AO14130" s="24"/>
      <c r="AR14130" s="24"/>
      <c r="AU14130" s="24"/>
    </row>
    <row r="14131">
      <c r="J14131" s="18"/>
      <c r="N14131" s="24"/>
      <c r="Q14131" s="24"/>
      <c r="T14131" s="24"/>
      <c r="W14131" s="24"/>
      <c r="Z14131" s="24"/>
      <c r="AC14131" s="24"/>
      <c r="AI14131" s="24"/>
      <c r="AL14131" s="24"/>
      <c r="AO14131" s="24"/>
      <c r="AR14131" s="24"/>
      <c r="AU14131" s="24"/>
    </row>
    <row r="14132">
      <c r="J14132" s="18"/>
      <c r="N14132" s="24"/>
      <c r="Q14132" s="24"/>
      <c r="T14132" s="24"/>
      <c r="W14132" s="24"/>
      <c r="Z14132" s="24"/>
      <c r="AC14132" s="24"/>
      <c r="AI14132" s="24"/>
      <c r="AL14132" s="24"/>
      <c r="AO14132" s="24"/>
      <c r="AR14132" s="24"/>
      <c r="AU14132" s="24"/>
    </row>
    <row r="14133">
      <c r="J14133" s="18"/>
      <c r="N14133" s="24"/>
      <c r="Q14133" s="24"/>
      <c r="T14133" s="24"/>
      <c r="W14133" s="24"/>
      <c r="Z14133" s="24"/>
      <c r="AC14133" s="24"/>
      <c r="AI14133" s="24"/>
      <c r="AL14133" s="24"/>
      <c r="AO14133" s="24"/>
      <c r="AR14133" s="24"/>
      <c r="AU14133" s="24"/>
    </row>
    <row r="14134">
      <c r="J14134" s="18"/>
      <c r="N14134" s="24"/>
      <c r="Q14134" s="24"/>
      <c r="T14134" s="24"/>
      <c r="W14134" s="24"/>
      <c r="Z14134" s="24"/>
      <c r="AC14134" s="24"/>
      <c r="AI14134" s="24"/>
      <c r="AL14134" s="24"/>
      <c r="AO14134" s="24"/>
      <c r="AR14134" s="24"/>
      <c r="AU14134" s="24"/>
    </row>
    <row r="14135">
      <c r="J14135" s="18"/>
      <c r="N14135" s="24"/>
      <c r="Q14135" s="24"/>
      <c r="T14135" s="24"/>
      <c r="W14135" s="24"/>
      <c r="Z14135" s="24"/>
      <c r="AC14135" s="24"/>
      <c r="AI14135" s="24"/>
      <c r="AL14135" s="24"/>
      <c r="AO14135" s="24"/>
      <c r="AR14135" s="24"/>
      <c r="AU14135" s="24"/>
    </row>
    <row r="14136">
      <c r="J14136" s="18"/>
      <c r="N14136" s="24"/>
      <c r="Q14136" s="24"/>
      <c r="T14136" s="24"/>
      <c r="W14136" s="24"/>
      <c r="Z14136" s="24"/>
      <c r="AC14136" s="24"/>
      <c r="AI14136" s="24"/>
      <c r="AL14136" s="24"/>
      <c r="AO14136" s="24"/>
      <c r="AR14136" s="24"/>
      <c r="AU14136" s="24"/>
    </row>
    <row r="14137">
      <c r="J14137" s="18"/>
      <c r="N14137" s="24"/>
      <c r="Q14137" s="24"/>
      <c r="T14137" s="24"/>
      <c r="W14137" s="24"/>
      <c r="Z14137" s="24"/>
      <c r="AC14137" s="24"/>
      <c r="AI14137" s="24"/>
      <c r="AL14137" s="24"/>
      <c r="AO14137" s="24"/>
      <c r="AR14137" s="24"/>
      <c r="AU14137" s="24"/>
    </row>
    <row r="14138">
      <c r="J14138" s="18"/>
      <c r="N14138" s="24"/>
      <c r="Q14138" s="24"/>
      <c r="T14138" s="24"/>
      <c r="W14138" s="24"/>
      <c r="Z14138" s="24"/>
      <c r="AC14138" s="24"/>
      <c r="AI14138" s="24"/>
      <c r="AL14138" s="24"/>
      <c r="AO14138" s="24"/>
      <c r="AR14138" s="24"/>
      <c r="AU14138" s="24"/>
    </row>
    <row r="14139">
      <c r="J14139" s="18"/>
      <c r="N14139" s="24"/>
      <c r="Q14139" s="24"/>
      <c r="T14139" s="24"/>
      <c r="W14139" s="24"/>
      <c r="Z14139" s="24"/>
      <c r="AC14139" s="24"/>
      <c r="AI14139" s="24"/>
      <c r="AL14139" s="24"/>
      <c r="AO14139" s="24"/>
      <c r="AR14139" s="24"/>
      <c r="AU14139" s="24"/>
    </row>
    <row r="14140">
      <c r="J14140" s="18"/>
      <c r="N14140" s="24"/>
      <c r="Q14140" s="24"/>
      <c r="T14140" s="24"/>
      <c r="W14140" s="24"/>
      <c r="Z14140" s="24"/>
      <c r="AC14140" s="24"/>
      <c r="AI14140" s="24"/>
      <c r="AL14140" s="24"/>
      <c r="AO14140" s="24"/>
      <c r="AR14140" s="24"/>
      <c r="AU14140" s="24"/>
    </row>
    <row r="14141">
      <c r="J14141" s="18"/>
      <c r="N14141" s="24"/>
      <c r="Q14141" s="24"/>
      <c r="T14141" s="24"/>
      <c r="W14141" s="24"/>
      <c r="Z14141" s="24"/>
      <c r="AC14141" s="24"/>
      <c r="AI14141" s="24"/>
      <c r="AL14141" s="24"/>
      <c r="AO14141" s="24"/>
      <c r="AR14141" s="24"/>
      <c r="AU14141" s="24"/>
    </row>
    <row r="14142">
      <c r="J14142" s="18"/>
      <c r="N14142" s="24"/>
      <c r="Q14142" s="24"/>
      <c r="T14142" s="24"/>
      <c r="W14142" s="24"/>
      <c r="Z14142" s="24"/>
      <c r="AC14142" s="24"/>
      <c r="AI14142" s="24"/>
      <c r="AL14142" s="24"/>
      <c r="AO14142" s="24"/>
      <c r="AR14142" s="24"/>
      <c r="AU14142" s="24"/>
    </row>
    <row r="14143">
      <c r="J14143" s="18"/>
      <c r="N14143" s="24"/>
      <c r="Q14143" s="24"/>
      <c r="T14143" s="24"/>
      <c r="W14143" s="24"/>
      <c r="Z14143" s="24"/>
      <c r="AC14143" s="24"/>
      <c r="AI14143" s="24"/>
      <c r="AL14143" s="24"/>
      <c r="AO14143" s="24"/>
      <c r="AR14143" s="24"/>
      <c r="AU14143" s="24"/>
    </row>
    <row r="14144">
      <c r="J14144" s="18"/>
      <c r="N14144" s="24"/>
      <c r="Q14144" s="24"/>
      <c r="T14144" s="24"/>
      <c r="W14144" s="24"/>
      <c r="Z14144" s="24"/>
      <c r="AC14144" s="24"/>
      <c r="AI14144" s="24"/>
      <c r="AL14144" s="24"/>
      <c r="AO14144" s="24"/>
      <c r="AR14144" s="24"/>
      <c r="AU14144" s="24"/>
    </row>
    <row r="14145">
      <c r="J14145" s="18"/>
      <c r="N14145" s="24"/>
      <c r="Q14145" s="24"/>
      <c r="T14145" s="24"/>
      <c r="W14145" s="24"/>
      <c r="Z14145" s="24"/>
      <c r="AC14145" s="24"/>
      <c r="AI14145" s="24"/>
      <c r="AL14145" s="24"/>
      <c r="AO14145" s="24"/>
      <c r="AR14145" s="24"/>
      <c r="AU14145" s="24"/>
    </row>
    <row r="14146">
      <c r="J14146" s="18"/>
      <c r="N14146" s="24"/>
      <c r="Q14146" s="24"/>
      <c r="T14146" s="24"/>
      <c r="W14146" s="24"/>
      <c r="Z14146" s="24"/>
      <c r="AC14146" s="24"/>
      <c r="AI14146" s="24"/>
      <c r="AL14146" s="24"/>
      <c r="AO14146" s="24"/>
      <c r="AR14146" s="24"/>
      <c r="AU14146" s="24"/>
    </row>
    <row r="14147">
      <c r="J14147" s="18"/>
      <c r="N14147" s="24"/>
      <c r="Q14147" s="24"/>
      <c r="T14147" s="24"/>
      <c r="W14147" s="24"/>
      <c r="Z14147" s="24"/>
      <c r="AC14147" s="24"/>
      <c r="AI14147" s="24"/>
      <c r="AL14147" s="24"/>
      <c r="AO14147" s="24"/>
      <c r="AR14147" s="24"/>
      <c r="AU14147" s="24"/>
    </row>
    <row r="14148">
      <c r="J14148" s="18"/>
      <c r="N14148" s="24"/>
      <c r="Q14148" s="24"/>
      <c r="T14148" s="24"/>
      <c r="W14148" s="24"/>
      <c r="Z14148" s="24"/>
      <c r="AC14148" s="24"/>
      <c r="AI14148" s="24"/>
      <c r="AL14148" s="24"/>
      <c r="AO14148" s="24"/>
      <c r="AR14148" s="24"/>
      <c r="AU14148" s="24"/>
    </row>
    <row r="14149">
      <c r="J14149" s="18"/>
      <c r="N14149" s="24"/>
      <c r="Q14149" s="24"/>
      <c r="T14149" s="24"/>
      <c r="W14149" s="24"/>
      <c r="Z14149" s="24"/>
      <c r="AC14149" s="24"/>
      <c r="AI14149" s="24"/>
      <c r="AL14149" s="24"/>
      <c r="AO14149" s="24"/>
      <c r="AR14149" s="24"/>
      <c r="AU14149" s="24"/>
    </row>
    <row r="14150">
      <c r="J14150" s="18"/>
      <c r="N14150" s="24"/>
      <c r="Q14150" s="24"/>
      <c r="T14150" s="24"/>
      <c r="W14150" s="24"/>
      <c r="Z14150" s="24"/>
      <c r="AC14150" s="24"/>
      <c r="AI14150" s="24"/>
      <c r="AL14150" s="24"/>
      <c r="AO14150" s="24"/>
      <c r="AR14150" s="24"/>
      <c r="AU14150" s="24"/>
    </row>
    <row r="14151">
      <c r="J14151" s="18"/>
      <c r="N14151" s="24"/>
      <c r="Q14151" s="24"/>
      <c r="T14151" s="24"/>
      <c r="W14151" s="24"/>
      <c r="Z14151" s="24"/>
      <c r="AC14151" s="24"/>
      <c r="AI14151" s="24"/>
      <c r="AL14151" s="24"/>
      <c r="AO14151" s="24"/>
      <c r="AR14151" s="24"/>
      <c r="AU14151" s="24"/>
    </row>
    <row r="14152">
      <c r="J14152" s="18"/>
      <c r="N14152" s="24"/>
      <c r="Q14152" s="24"/>
      <c r="T14152" s="24"/>
      <c r="W14152" s="24"/>
      <c r="Z14152" s="24"/>
      <c r="AC14152" s="24"/>
      <c r="AI14152" s="24"/>
      <c r="AL14152" s="24"/>
      <c r="AO14152" s="24"/>
      <c r="AR14152" s="24"/>
      <c r="AU14152" s="24"/>
    </row>
    <row r="14153">
      <c r="J14153" s="18"/>
      <c r="N14153" s="24"/>
      <c r="Q14153" s="24"/>
      <c r="T14153" s="24"/>
      <c r="W14153" s="24"/>
      <c r="Z14153" s="24"/>
      <c r="AC14153" s="24"/>
      <c r="AI14153" s="24"/>
      <c r="AL14153" s="24"/>
      <c r="AO14153" s="24"/>
      <c r="AR14153" s="24"/>
      <c r="AU14153" s="24"/>
    </row>
    <row r="14154">
      <c r="J14154" s="18"/>
      <c r="N14154" s="24"/>
      <c r="Q14154" s="24"/>
      <c r="T14154" s="24"/>
      <c r="W14154" s="24"/>
      <c r="Z14154" s="24"/>
      <c r="AC14154" s="24"/>
      <c r="AI14154" s="24"/>
      <c r="AL14154" s="24"/>
      <c r="AO14154" s="24"/>
      <c r="AR14154" s="24"/>
      <c r="AU14154" s="24"/>
    </row>
    <row r="14155">
      <c r="J14155" s="18"/>
      <c r="N14155" s="24"/>
      <c r="Q14155" s="24"/>
      <c r="T14155" s="24"/>
      <c r="W14155" s="24"/>
      <c r="Z14155" s="24"/>
      <c r="AC14155" s="24"/>
      <c r="AI14155" s="24"/>
      <c r="AL14155" s="24"/>
      <c r="AO14155" s="24"/>
      <c r="AR14155" s="24"/>
      <c r="AU14155" s="24"/>
    </row>
    <row r="14156">
      <c r="J14156" s="18"/>
      <c r="N14156" s="24"/>
      <c r="Q14156" s="24"/>
      <c r="T14156" s="24"/>
      <c r="W14156" s="24"/>
      <c r="Z14156" s="24"/>
      <c r="AC14156" s="24"/>
      <c r="AI14156" s="24"/>
      <c r="AL14156" s="24"/>
      <c r="AO14156" s="24"/>
      <c r="AR14156" s="24"/>
      <c r="AU14156" s="24"/>
    </row>
    <row r="14157">
      <c r="J14157" s="18"/>
      <c r="N14157" s="24"/>
      <c r="Q14157" s="24"/>
      <c r="T14157" s="24"/>
      <c r="W14157" s="24"/>
      <c r="Z14157" s="24"/>
      <c r="AC14157" s="24"/>
      <c r="AI14157" s="24"/>
      <c r="AL14157" s="24"/>
      <c r="AO14157" s="24"/>
      <c r="AR14157" s="24"/>
      <c r="AU14157" s="24"/>
    </row>
    <row r="14158">
      <c r="J14158" s="18"/>
      <c r="N14158" s="24"/>
      <c r="Q14158" s="24"/>
      <c r="T14158" s="24"/>
      <c r="W14158" s="24"/>
      <c r="Z14158" s="24"/>
      <c r="AC14158" s="24"/>
      <c r="AI14158" s="24"/>
      <c r="AL14158" s="24"/>
      <c r="AO14158" s="24"/>
      <c r="AR14158" s="24"/>
      <c r="AU14158" s="24"/>
    </row>
    <row r="14159">
      <c r="J14159" s="18"/>
      <c r="N14159" s="24"/>
      <c r="Q14159" s="24"/>
      <c r="T14159" s="24"/>
      <c r="W14159" s="24"/>
      <c r="Z14159" s="24"/>
      <c r="AC14159" s="24"/>
      <c r="AI14159" s="24"/>
      <c r="AL14159" s="24"/>
      <c r="AO14159" s="24"/>
      <c r="AR14159" s="24"/>
      <c r="AU14159" s="24"/>
    </row>
    <row r="14160">
      <c r="J14160" s="18"/>
      <c r="N14160" s="24"/>
      <c r="Q14160" s="24"/>
      <c r="T14160" s="24"/>
      <c r="W14160" s="24"/>
      <c r="Z14160" s="24"/>
      <c r="AC14160" s="24"/>
      <c r="AI14160" s="24"/>
      <c r="AL14160" s="24"/>
      <c r="AO14160" s="24"/>
      <c r="AR14160" s="24"/>
      <c r="AU14160" s="24"/>
    </row>
    <row r="14161">
      <c r="J14161" s="18"/>
      <c r="N14161" s="24"/>
      <c r="Q14161" s="24"/>
      <c r="T14161" s="24"/>
      <c r="W14161" s="24"/>
      <c r="Z14161" s="24"/>
      <c r="AC14161" s="24"/>
      <c r="AI14161" s="24"/>
      <c r="AL14161" s="24"/>
      <c r="AO14161" s="24"/>
      <c r="AR14161" s="24"/>
      <c r="AU14161" s="24"/>
    </row>
    <row r="14162">
      <c r="J14162" s="18"/>
      <c r="N14162" s="24"/>
      <c r="Q14162" s="24"/>
      <c r="T14162" s="24"/>
      <c r="W14162" s="24"/>
      <c r="Z14162" s="24"/>
      <c r="AC14162" s="24"/>
      <c r="AI14162" s="24"/>
      <c r="AL14162" s="24"/>
      <c r="AO14162" s="24"/>
      <c r="AR14162" s="24"/>
      <c r="AU14162" s="24"/>
    </row>
    <row r="14163">
      <c r="J14163" s="18"/>
      <c r="N14163" s="24"/>
      <c r="Q14163" s="24"/>
      <c r="T14163" s="24"/>
      <c r="W14163" s="24"/>
      <c r="Z14163" s="24"/>
      <c r="AC14163" s="24"/>
      <c r="AI14163" s="24"/>
      <c r="AL14163" s="24"/>
      <c r="AO14163" s="24"/>
      <c r="AR14163" s="24"/>
      <c r="AU14163" s="24"/>
    </row>
    <row r="14164">
      <c r="J14164" s="18"/>
      <c r="N14164" s="24"/>
      <c r="Q14164" s="24"/>
      <c r="T14164" s="24"/>
      <c r="W14164" s="24"/>
      <c r="Z14164" s="24"/>
      <c r="AC14164" s="24"/>
      <c r="AI14164" s="24"/>
      <c r="AL14164" s="24"/>
      <c r="AO14164" s="24"/>
      <c r="AR14164" s="24"/>
      <c r="AU14164" s="24"/>
    </row>
    <row r="14165">
      <c r="J14165" s="18"/>
      <c r="N14165" s="24"/>
      <c r="Q14165" s="24"/>
      <c r="T14165" s="24"/>
      <c r="W14165" s="24"/>
      <c r="Z14165" s="24"/>
      <c r="AC14165" s="24"/>
      <c r="AI14165" s="24"/>
      <c r="AL14165" s="24"/>
      <c r="AO14165" s="24"/>
      <c r="AR14165" s="24"/>
      <c r="AU14165" s="24"/>
    </row>
    <row r="14166">
      <c r="J14166" s="18"/>
      <c r="N14166" s="24"/>
      <c r="Q14166" s="24"/>
      <c r="T14166" s="24"/>
      <c r="W14166" s="24"/>
      <c r="Z14166" s="24"/>
      <c r="AC14166" s="24"/>
      <c r="AI14166" s="24"/>
      <c r="AL14166" s="24"/>
      <c r="AO14166" s="24"/>
      <c r="AR14166" s="24"/>
      <c r="AU14166" s="24"/>
    </row>
    <row r="14167">
      <c r="J14167" s="18"/>
      <c r="N14167" s="24"/>
      <c r="Q14167" s="24"/>
      <c r="T14167" s="24"/>
      <c r="W14167" s="24"/>
      <c r="Z14167" s="24"/>
      <c r="AC14167" s="24"/>
      <c r="AI14167" s="24"/>
      <c r="AL14167" s="24"/>
      <c r="AO14167" s="24"/>
      <c r="AR14167" s="24"/>
      <c r="AU14167" s="24"/>
    </row>
    <row r="14168">
      <c r="J14168" s="18"/>
      <c r="N14168" s="24"/>
      <c r="Q14168" s="24"/>
      <c r="T14168" s="24"/>
      <c r="W14168" s="24"/>
      <c r="Z14168" s="24"/>
      <c r="AC14168" s="24"/>
      <c r="AI14168" s="24"/>
      <c r="AL14168" s="24"/>
      <c r="AO14168" s="24"/>
      <c r="AR14168" s="24"/>
      <c r="AU14168" s="24"/>
    </row>
    <row r="14169">
      <c r="J14169" s="18"/>
      <c r="N14169" s="24"/>
      <c r="Q14169" s="24"/>
      <c r="T14169" s="24"/>
      <c r="W14169" s="24"/>
      <c r="Z14169" s="24"/>
      <c r="AC14169" s="24"/>
      <c r="AI14169" s="24"/>
      <c r="AL14169" s="24"/>
      <c r="AO14169" s="24"/>
      <c r="AR14169" s="24"/>
      <c r="AU14169" s="24"/>
    </row>
    <row r="14170">
      <c r="J14170" s="18"/>
      <c r="N14170" s="24"/>
      <c r="Q14170" s="24"/>
      <c r="T14170" s="24"/>
      <c r="W14170" s="24"/>
      <c r="Z14170" s="24"/>
      <c r="AC14170" s="24"/>
      <c r="AI14170" s="24"/>
      <c r="AL14170" s="24"/>
      <c r="AO14170" s="24"/>
      <c r="AR14170" s="24"/>
      <c r="AU14170" s="24"/>
    </row>
    <row r="14171">
      <c r="J14171" s="18"/>
      <c r="N14171" s="24"/>
      <c r="Q14171" s="24"/>
      <c r="T14171" s="24"/>
      <c r="W14171" s="24"/>
      <c r="Z14171" s="24"/>
      <c r="AC14171" s="24"/>
      <c r="AI14171" s="24"/>
      <c r="AL14171" s="24"/>
      <c r="AO14171" s="24"/>
      <c r="AR14171" s="24"/>
      <c r="AU14171" s="24"/>
    </row>
    <row r="14172">
      <c r="J14172" s="18"/>
      <c r="N14172" s="24"/>
      <c r="Q14172" s="24"/>
      <c r="T14172" s="24"/>
      <c r="W14172" s="24"/>
      <c r="Z14172" s="24"/>
      <c r="AC14172" s="24"/>
      <c r="AI14172" s="24"/>
      <c r="AL14172" s="24"/>
      <c r="AO14172" s="24"/>
      <c r="AR14172" s="24"/>
      <c r="AU14172" s="24"/>
    </row>
    <row r="14173">
      <c r="J14173" s="18"/>
      <c r="N14173" s="24"/>
      <c r="Q14173" s="24"/>
      <c r="T14173" s="24"/>
      <c r="W14173" s="24"/>
      <c r="Z14173" s="24"/>
      <c r="AC14173" s="24"/>
      <c r="AI14173" s="24"/>
      <c r="AL14173" s="24"/>
      <c r="AO14173" s="24"/>
      <c r="AR14173" s="24"/>
      <c r="AU14173" s="24"/>
    </row>
    <row r="14174">
      <c r="J14174" s="18"/>
      <c r="N14174" s="24"/>
      <c r="Q14174" s="24"/>
      <c r="T14174" s="24"/>
      <c r="W14174" s="24"/>
      <c r="Z14174" s="24"/>
      <c r="AC14174" s="24"/>
      <c r="AI14174" s="24"/>
      <c r="AL14174" s="24"/>
      <c r="AO14174" s="24"/>
      <c r="AR14174" s="24"/>
      <c r="AU14174" s="24"/>
    </row>
    <row r="14175">
      <c r="J14175" s="18"/>
      <c r="N14175" s="24"/>
      <c r="Q14175" s="24"/>
      <c r="T14175" s="24"/>
      <c r="W14175" s="24"/>
      <c r="Z14175" s="24"/>
      <c r="AC14175" s="24"/>
      <c r="AI14175" s="24"/>
      <c r="AL14175" s="24"/>
      <c r="AO14175" s="24"/>
      <c r="AR14175" s="24"/>
      <c r="AU14175" s="24"/>
    </row>
    <row r="14176">
      <c r="J14176" s="18"/>
      <c r="N14176" s="24"/>
      <c r="Q14176" s="24"/>
      <c r="T14176" s="24"/>
      <c r="W14176" s="24"/>
      <c r="Z14176" s="24"/>
      <c r="AC14176" s="24"/>
      <c r="AI14176" s="24"/>
      <c r="AL14176" s="24"/>
      <c r="AO14176" s="24"/>
      <c r="AR14176" s="24"/>
      <c r="AU14176" s="24"/>
    </row>
    <row r="14177">
      <c r="J14177" s="18"/>
      <c r="N14177" s="24"/>
      <c r="Q14177" s="24"/>
      <c r="T14177" s="24"/>
      <c r="W14177" s="24"/>
      <c r="Z14177" s="24"/>
      <c r="AC14177" s="24"/>
      <c r="AI14177" s="24"/>
      <c r="AL14177" s="24"/>
      <c r="AO14177" s="24"/>
      <c r="AR14177" s="24"/>
      <c r="AU14177" s="24"/>
    </row>
    <row r="14178">
      <c r="J14178" s="18"/>
      <c r="N14178" s="24"/>
      <c r="Q14178" s="24"/>
      <c r="T14178" s="24"/>
      <c r="W14178" s="24"/>
      <c r="Z14178" s="24"/>
      <c r="AC14178" s="24"/>
      <c r="AI14178" s="24"/>
      <c r="AL14178" s="24"/>
      <c r="AO14178" s="24"/>
      <c r="AR14178" s="24"/>
      <c r="AU14178" s="24"/>
    </row>
    <row r="14179">
      <c r="J14179" s="18"/>
      <c r="N14179" s="24"/>
      <c r="Q14179" s="24"/>
      <c r="T14179" s="24"/>
      <c r="W14179" s="24"/>
      <c r="Z14179" s="24"/>
      <c r="AC14179" s="24"/>
      <c r="AI14179" s="24"/>
      <c r="AL14179" s="24"/>
      <c r="AO14179" s="24"/>
      <c r="AR14179" s="24"/>
      <c r="AU14179" s="24"/>
    </row>
    <row r="14180">
      <c r="J14180" s="18"/>
      <c r="N14180" s="24"/>
      <c r="Q14180" s="24"/>
      <c r="T14180" s="24"/>
      <c r="W14180" s="24"/>
      <c r="Z14180" s="24"/>
      <c r="AC14180" s="24"/>
      <c r="AI14180" s="24"/>
      <c r="AL14180" s="24"/>
      <c r="AO14180" s="24"/>
      <c r="AR14180" s="24"/>
      <c r="AU14180" s="24"/>
    </row>
    <row r="14181">
      <c r="J14181" s="18"/>
      <c r="N14181" s="24"/>
      <c r="Q14181" s="24"/>
      <c r="T14181" s="24"/>
      <c r="W14181" s="24"/>
      <c r="Z14181" s="24"/>
      <c r="AC14181" s="24"/>
      <c r="AI14181" s="24"/>
      <c r="AL14181" s="24"/>
      <c r="AO14181" s="24"/>
      <c r="AR14181" s="24"/>
      <c r="AU14181" s="24"/>
    </row>
    <row r="14182">
      <c r="J14182" s="18"/>
      <c r="N14182" s="24"/>
      <c r="Q14182" s="24"/>
      <c r="T14182" s="24"/>
      <c r="W14182" s="24"/>
      <c r="Z14182" s="24"/>
      <c r="AC14182" s="24"/>
      <c r="AI14182" s="24"/>
      <c r="AL14182" s="24"/>
      <c r="AO14182" s="24"/>
      <c r="AR14182" s="24"/>
      <c r="AU14182" s="24"/>
    </row>
    <row r="14183">
      <c r="J14183" s="18"/>
      <c r="N14183" s="24"/>
      <c r="Q14183" s="24"/>
      <c r="T14183" s="24"/>
      <c r="W14183" s="24"/>
      <c r="Z14183" s="24"/>
      <c r="AC14183" s="24"/>
      <c r="AI14183" s="24"/>
      <c r="AL14183" s="24"/>
      <c r="AO14183" s="24"/>
      <c r="AR14183" s="24"/>
      <c r="AU14183" s="24"/>
    </row>
    <row r="14184">
      <c r="J14184" s="18"/>
      <c r="N14184" s="24"/>
      <c r="Q14184" s="24"/>
      <c r="T14184" s="24"/>
      <c r="W14184" s="24"/>
      <c r="Z14184" s="24"/>
      <c r="AC14184" s="24"/>
      <c r="AI14184" s="24"/>
      <c r="AL14184" s="24"/>
      <c r="AO14184" s="24"/>
      <c r="AR14184" s="24"/>
      <c r="AU14184" s="24"/>
    </row>
    <row r="14185">
      <c r="J14185" s="18"/>
      <c r="N14185" s="24"/>
      <c r="Q14185" s="24"/>
      <c r="T14185" s="24"/>
      <c r="W14185" s="24"/>
      <c r="Z14185" s="24"/>
      <c r="AC14185" s="24"/>
      <c r="AI14185" s="24"/>
      <c r="AL14185" s="24"/>
      <c r="AO14185" s="24"/>
      <c r="AR14185" s="24"/>
      <c r="AU14185" s="24"/>
    </row>
    <row r="14186">
      <c r="J14186" s="18"/>
      <c r="N14186" s="24"/>
      <c r="Q14186" s="24"/>
      <c r="T14186" s="24"/>
      <c r="W14186" s="24"/>
      <c r="Z14186" s="24"/>
      <c r="AC14186" s="24"/>
      <c r="AI14186" s="24"/>
      <c r="AL14186" s="24"/>
      <c r="AO14186" s="24"/>
      <c r="AR14186" s="24"/>
      <c r="AU14186" s="24"/>
    </row>
    <row r="14187">
      <c r="J14187" s="18"/>
      <c r="N14187" s="24"/>
      <c r="Q14187" s="24"/>
      <c r="T14187" s="24"/>
      <c r="W14187" s="24"/>
      <c r="Z14187" s="24"/>
      <c r="AC14187" s="24"/>
      <c r="AI14187" s="24"/>
      <c r="AL14187" s="24"/>
      <c r="AO14187" s="24"/>
      <c r="AR14187" s="24"/>
      <c r="AU14187" s="24"/>
    </row>
    <row r="14188">
      <c r="J14188" s="18"/>
      <c r="N14188" s="24"/>
      <c r="Q14188" s="24"/>
      <c r="T14188" s="24"/>
      <c r="W14188" s="24"/>
      <c r="Z14188" s="24"/>
      <c r="AC14188" s="24"/>
      <c r="AI14188" s="24"/>
      <c r="AL14188" s="24"/>
      <c r="AO14188" s="24"/>
      <c r="AR14188" s="24"/>
      <c r="AU14188" s="24"/>
    </row>
    <row r="14189">
      <c r="J14189" s="18"/>
      <c r="N14189" s="24"/>
      <c r="Q14189" s="24"/>
      <c r="T14189" s="24"/>
      <c r="W14189" s="24"/>
      <c r="Z14189" s="24"/>
      <c r="AC14189" s="24"/>
      <c r="AI14189" s="24"/>
      <c r="AL14189" s="24"/>
      <c r="AO14189" s="24"/>
      <c r="AR14189" s="24"/>
      <c r="AU14189" s="24"/>
    </row>
    <row r="14190">
      <c r="J14190" s="18"/>
      <c r="N14190" s="24"/>
      <c r="Q14190" s="24"/>
      <c r="T14190" s="24"/>
      <c r="W14190" s="24"/>
      <c r="Z14190" s="24"/>
      <c r="AC14190" s="24"/>
      <c r="AI14190" s="24"/>
      <c r="AL14190" s="24"/>
      <c r="AO14190" s="24"/>
      <c r="AR14190" s="24"/>
      <c r="AU14190" s="24"/>
    </row>
    <row r="14191">
      <c r="J14191" s="18"/>
      <c r="N14191" s="24"/>
      <c r="Q14191" s="24"/>
      <c r="T14191" s="24"/>
      <c r="W14191" s="24"/>
      <c r="Z14191" s="24"/>
      <c r="AC14191" s="24"/>
      <c r="AI14191" s="24"/>
      <c r="AL14191" s="24"/>
      <c r="AO14191" s="24"/>
      <c r="AR14191" s="24"/>
      <c r="AU14191" s="24"/>
    </row>
    <row r="14192">
      <c r="J14192" s="18"/>
      <c r="N14192" s="24"/>
      <c r="Q14192" s="24"/>
      <c r="T14192" s="24"/>
      <c r="W14192" s="24"/>
      <c r="Z14192" s="24"/>
      <c r="AC14192" s="24"/>
      <c r="AI14192" s="24"/>
      <c r="AL14192" s="24"/>
      <c r="AO14192" s="24"/>
      <c r="AR14192" s="24"/>
      <c r="AU14192" s="24"/>
    </row>
    <row r="14193">
      <c r="J14193" s="18"/>
      <c r="N14193" s="24"/>
      <c r="Q14193" s="24"/>
      <c r="T14193" s="24"/>
      <c r="W14193" s="24"/>
      <c r="Z14193" s="24"/>
      <c r="AC14193" s="24"/>
      <c r="AI14193" s="24"/>
      <c r="AL14193" s="24"/>
      <c r="AO14193" s="24"/>
      <c r="AR14193" s="24"/>
      <c r="AU14193" s="24"/>
    </row>
    <row r="14194">
      <c r="J14194" s="18"/>
      <c r="N14194" s="24"/>
      <c r="Q14194" s="24"/>
      <c r="T14194" s="24"/>
      <c r="W14194" s="24"/>
      <c r="Z14194" s="24"/>
      <c r="AC14194" s="24"/>
      <c r="AI14194" s="24"/>
      <c r="AL14194" s="24"/>
      <c r="AO14194" s="24"/>
      <c r="AR14194" s="24"/>
      <c r="AU14194" s="24"/>
    </row>
    <row r="14195">
      <c r="J14195" s="18"/>
      <c r="N14195" s="24"/>
      <c r="Q14195" s="24"/>
      <c r="T14195" s="24"/>
      <c r="W14195" s="24"/>
      <c r="Z14195" s="24"/>
      <c r="AC14195" s="24"/>
      <c r="AI14195" s="24"/>
      <c r="AL14195" s="24"/>
      <c r="AO14195" s="24"/>
      <c r="AR14195" s="24"/>
      <c r="AU14195" s="24"/>
    </row>
    <row r="14196">
      <c r="J14196" s="18"/>
      <c r="N14196" s="24"/>
      <c r="Q14196" s="24"/>
      <c r="T14196" s="24"/>
      <c r="W14196" s="24"/>
      <c r="Z14196" s="24"/>
      <c r="AC14196" s="24"/>
      <c r="AI14196" s="24"/>
      <c r="AL14196" s="24"/>
      <c r="AO14196" s="24"/>
      <c r="AR14196" s="24"/>
      <c r="AU14196" s="24"/>
    </row>
    <row r="14197">
      <c r="J14197" s="18"/>
      <c r="N14197" s="24"/>
      <c r="Q14197" s="24"/>
      <c r="T14197" s="24"/>
      <c r="W14197" s="24"/>
      <c r="Z14197" s="24"/>
      <c r="AC14197" s="24"/>
      <c r="AI14197" s="24"/>
      <c r="AL14197" s="24"/>
      <c r="AO14197" s="24"/>
      <c r="AR14197" s="24"/>
      <c r="AU14197" s="24"/>
    </row>
    <row r="14198">
      <c r="J14198" s="18"/>
      <c r="N14198" s="24"/>
      <c r="Q14198" s="24"/>
      <c r="T14198" s="24"/>
      <c r="W14198" s="24"/>
      <c r="Z14198" s="24"/>
      <c r="AC14198" s="24"/>
      <c r="AI14198" s="24"/>
      <c r="AL14198" s="24"/>
      <c r="AO14198" s="24"/>
      <c r="AR14198" s="24"/>
      <c r="AU14198" s="24"/>
    </row>
    <row r="14199">
      <c r="J14199" s="18"/>
      <c r="N14199" s="24"/>
      <c r="Q14199" s="24"/>
      <c r="T14199" s="24"/>
      <c r="W14199" s="24"/>
      <c r="Z14199" s="24"/>
      <c r="AC14199" s="24"/>
      <c r="AI14199" s="24"/>
      <c r="AL14199" s="24"/>
      <c r="AO14199" s="24"/>
      <c r="AR14199" s="24"/>
      <c r="AU14199" s="24"/>
    </row>
    <row r="14200">
      <c r="J14200" s="18"/>
      <c r="N14200" s="24"/>
      <c r="Q14200" s="24"/>
      <c r="T14200" s="24"/>
      <c r="W14200" s="24"/>
      <c r="Z14200" s="24"/>
      <c r="AC14200" s="24"/>
      <c r="AI14200" s="24"/>
      <c r="AL14200" s="24"/>
      <c r="AO14200" s="24"/>
      <c r="AR14200" s="24"/>
      <c r="AU14200" s="24"/>
    </row>
    <row r="14201">
      <c r="J14201" s="18"/>
      <c r="N14201" s="24"/>
      <c r="Q14201" s="24"/>
      <c r="T14201" s="24"/>
      <c r="W14201" s="24"/>
      <c r="Z14201" s="24"/>
      <c r="AC14201" s="24"/>
      <c r="AI14201" s="24"/>
      <c r="AL14201" s="24"/>
      <c r="AO14201" s="24"/>
      <c r="AR14201" s="24"/>
      <c r="AU14201" s="24"/>
    </row>
    <row r="14202">
      <c r="J14202" s="18"/>
      <c r="N14202" s="24"/>
      <c r="Q14202" s="24"/>
      <c r="T14202" s="24"/>
      <c r="W14202" s="24"/>
      <c r="Z14202" s="24"/>
      <c r="AC14202" s="24"/>
      <c r="AI14202" s="24"/>
      <c r="AL14202" s="24"/>
      <c r="AO14202" s="24"/>
      <c r="AR14202" s="24"/>
      <c r="AU14202" s="24"/>
    </row>
    <row r="14203">
      <c r="J14203" s="18"/>
      <c r="N14203" s="24"/>
      <c r="Q14203" s="24"/>
      <c r="T14203" s="24"/>
      <c r="W14203" s="24"/>
      <c r="Z14203" s="24"/>
      <c r="AC14203" s="24"/>
      <c r="AI14203" s="24"/>
      <c r="AL14203" s="24"/>
      <c r="AO14203" s="24"/>
      <c r="AR14203" s="24"/>
      <c r="AU14203" s="24"/>
    </row>
    <row r="14204">
      <c r="J14204" s="18"/>
      <c r="N14204" s="24"/>
      <c r="Q14204" s="24"/>
      <c r="T14204" s="24"/>
      <c r="W14204" s="24"/>
      <c r="Z14204" s="24"/>
      <c r="AC14204" s="24"/>
      <c r="AI14204" s="24"/>
      <c r="AL14204" s="24"/>
      <c r="AO14204" s="24"/>
      <c r="AR14204" s="24"/>
      <c r="AU14204" s="24"/>
    </row>
    <row r="14205">
      <c r="J14205" s="18"/>
      <c r="N14205" s="24"/>
      <c r="Q14205" s="24"/>
      <c r="T14205" s="24"/>
      <c r="W14205" s="24"/>
      <c r="Z14205" s="24"/>
      <c r="AC14205" s="24"/>
      <c r="AI14205" s="24"/>
      <c r="AL14205" s="24"/>
      <c r="AO14205" s="24"/>
      <c r="AR14205" s="24"/>
      <c r="AU14205" s="24"/>
    </row>
    <row r="14206">
      <c r="J14206" s="18"/>
      <c r="N14206" s="24"/>
      <c r="Q14206" s="24"/>
      <c r="T14206" s="24"/>
      <c r="W14206" s="24"/>
      <c r="Z14206" s="24"/>
      <c r="AC14206" s="24"/>
      <c r="AI14206" s="24"/>
      <c r="AL14206" s="24"/>
      <c r="AO14206" s="24"/>
      <c r="AR14206" s="24"/>
      <c r="AU14206" s="24"/>
    </row>
    <row r="14207">
      <c r="J14207" s="18"/>
      <c r="N14207" s="24"/>
      <c r="Q14207" s="24"/>
      <c r="T14207" s="24"/>
      <c r="W14207" s="24"/>
      <c r="Z14207" s="24"/>
      <c r="AC14207" s="24"/>
      <c r="AI14207" s="24"/>
      <c r="AL14207" s="24"/>
      <c r="AO14207" s="24"/>
      <c r="AR14207" s="24"/>
      <c r="AU14207" s="24"/>
    </row>
    <row r="14208">
      <c r="J14208" s="18"/>
      <c r="N14208" s="24"/>
      <c r="Q14208" s="24"/>
      <c r="T14208" s="24"/>
      <c r="W14208" s="24"/>
      <c r="Z14208" s="24"/>
      <c r="AC14208" s="24"/>
      <c r="AI14208" s="24"/>
      <c r="AL14208" s="24"/>
      <c r="AO14208" s="24"/>
      <c r="AR14208" s="24"/>
      <c r="AU14208" s="24"/>
    </row>
    <row r="14209">
      <c r="J14209" s="18"/>
      <c r="N14209" s="24"/>
      <c r="Q14209" s="24"/>
      <c r="T14209" s="24"/>
      <c r="W14209" s="24"/>
      <c r="Z14209" s="24"/>
      <c r="AC14209" s="24"/>
      <c r="AI14209" s="24"/>
      <c r="AL14209" s="24"/>
      <c r="AO14209" s="24"/>
      <c r="AR14209" s="24"/>
      <c r="AU14209" s="24"/>
    </row>
    <row r="14210">
      <c r="J14210" s="18"/>
      <c r="N14210" s="24"/>
      <c r="Q14210" s="24"/>
      <c r="T14210" s="24"/>
      <c r="W14210" s="24"/>
      <c r="Z14210" s="24"/>
      <c r="AC14210" s="24"/>
      <c r="AI14210" s="24"/>
      <c r="AL14210" s="24"/>
      <c r="AO14210" s="24"/>
      <c r="AR14210" s="24"/>
      <c r="AU14210" s="24"/>
    </row>
    <row r="14211">
      <c r="J14211" s="18"/>
      <c r="N14211" s="24"/>
      <c r="Q14211" s="24"/>
      <c r="T14211" s="24"/>
      <c r="W14211" s="24"/>
      <c r="Z14211" s="24"/>
      <c r="AC14211" s="24"/>
      <c r="AI14211" s="24"/>
      <c r="AL14211" s="24"/>
      <c r="AO14211" s="24"/>
      <c r="AR14211" s="24"/>
      <c r="AU14211" s="24"/>
    </row>
    <row r="14212">
      <c r="J14212" s="18"/>
      <c r="N14212" s="24"/>
      <c r="Q14212" s="24"/>
      <c r="T14212" s="24"/>
      <c r="W14212" s="24"/>
      <c r="Z14212" s="24"/>
      <c r="AC14212" s="24"/>
      <c r="AI14212" s="24"/>
      <c r="AL14212" s="24"/>
      <c r="AO14212" s="24"/>
      <c r="AR14212" s="24"/>
      <c r="AU14212" s="24"/>
    </row>
    <row r="14213">
      <c r="J14213" s="18"/>
      <c r="N14213" s="24"/>
      <c r="Q14213" s="24"/>
      <c r="T14213" s="24"/>
      <c r="W14213" s="24"/>
      <c r="Z14213" s="24"/>
      <c r="AC14213" s="24"/>
      <c r="AI14213" s="24"/>
      <c r="AL14213" s="24"/>
      <c r="AO14213" s="24"/>
      <c r="AR14213" s="24"/>
      <c r="AU14213" s="24"/>
    </row>
    <row r="14214">
      <c r="J14214" s="18"/>
      <c r="N14214" s="24"/>
      <c r="Q14214" s="24"/>
      <c r="T14214" s="24"/>
      <c r="W14214" s="24"/>
      <c r="Z14214" s="24"/>
      <c r="AC14214" s="24"/>
      <c r="AI14214" s="24"/>
      <c r="AL14214" s="24"/>
      <c r="AO14214" s="24"/>
      <c r="AR14214" s="24"/>
      <c r="AU14214" s="24"/>
    </row>
    <row r="14215">
      <c r="J14215" s="18"/>
      <c r="N14215" s="24"/>
      <c r="Q14215" s="24"/>
      <c r="T14215" s="24"/>
      <c r="W14215" s="24"/>
      <c r="Z14215" s="24"/>
      <c r="AC14215" s="24"/>
      <c r="AI14215" s="24"/>
      <c r="AL14215" s="24"/>
      <c r="AO14215" s="24"/>
      <c r="AR14215" s="24"/>
      <c r="AU14215" s="24"/>
    </row>
    <row r="14216">
      <c r="J14216" s="18"/>
      <c r="N14216" s="24"/>
      <c r="Q14216" s="24"/>
      <c r="T14216" s="24"/>
      <c r="W14216" s="24"/>
      <c r="Z14216" s="24"/>
      <c r="AC14216" s="24"/>
      <c r="AI14216" s="24"/>
      <c r="AL14216" s="24"/>
      <c r="AO14216" s="24"/>
      <c r="AR14216" s="24"/>
      <c r="AU14216" s="24"/>
    </row>
    <row r="14217">
      <c r="J14217" s="18"/>
      <c r="N14217" s="24"/>
      <c r="Q14217" s="24"/>
      <c r="T14217" s="24"/>
      <c r="W14217" s="24"/>
      <c r="Z14217" s="24"/>
      <c r="AC14217" s="24"/>
      <c r="AI14217" s="24"/>
      <c r="AL14217" s="24"/>
      <c r="AO14217" s="24"/>
      <c r="AR14217" s="24"/>
      <c r="AU14217" s="24"/>
    </row>
    <row r="14218">
      <c r="J14218" s="18"/>
      <c r="N14218" s="24"/>
      <c r="Q14218" s="24"/>
      <c r="T14218" s="24"/>
      <c r="W14218" s="24"/>
      <c r="Z14218" s="24"/>
      <c r="AC14218" s="24"/>
      <c r="AI14218" s="24"/>
      <c r="AL14218" s="24"/>
      <c r="AO14218" s="24"/>
      <c r="AR14218" s="24"/>
      <c r="AU14218" s="24"/>
    </row>
    <row r="14219">
      <c r="J14219" s="18"/>
      <c r="N14219" s="24"/>
      <c r="Q14219" s="24"/>
      <c r="T14219" s="24"/>
      <c r="W14219" s="24"/>
      <c r="Z14219" s="24"/>
      <c r="AC14219" s="24"/>
      <c r="AI14219" s="24"/>
      <c r="AL14219" s="24"/>
      <c r="AO14219" s="24"/>
      <c r="AR14219" s="24"/>
      <c r="AU14219" s="24"/>
    </row>
    <row r="14220">
      <c r="J14220" s="18"/>
      <c r="N14220" s="24"/>
      <c r="Q14220" s="24"/>
      <c r="T14220" s="24"/>
      <c r="W14220" s="24"/>
      <c r="Z14220" s="24"/>
      <c r="AC14220" s="24"/>
      <c r="AI14220" s="24"/>
      <c r="AL14220" s="24"/>
      <c r="AO14220" s="24"/>
      <c r="AR14220" s="24"/>
      <c r="AU14220" s="24"/>
    </row>
    <row r="14221">
      <c r="J14221" s="18"/>
      <c r="N14221" s="24"/>
      <c r="Q14221" s="24"/>
      <c r="T14221" s="24"/>
      <c r="W14221" s="24"/>
      <c r="Z14221" s="24"/>
      <c r="AC14221" s="24"/>
      <c r="AI14221" s="24"/>
      <c r="AL14221" s="24"/>
      <c r="AO14221" s="24"/>
      <c r="AR14221" s="24"/>
      <c r="AU14221" s="24"/>
    </row>
    <row r="14222">
      <c r="J14222" s="18"/>
      <c r="N14222" s="24"/>
      <c r="Q14222" s="24"/>
      <c r="T14222" s="24"/>
      <c r="W14222" s="24"/>
      <c r="Z14222" s="24"/>
      <c r="AC14222" s="24"/>
      <c r="AI14222" s="24"/>
      <c r="AL14222" s="24"/>
      <c r="AO14222" s="24"/>
      <c r="AR14222" s="24"/>
      <c r="AU14222" s="24"/>
    </row>
    <row r="14223">
      <c r="J14223" s="18"/>
      <c r="N14223" s="24"/>
      <c r="Q14223" s="24"/>
      <c r="T14223" s="24"/>
      <c r="W14223" s="24"/>
      <c r="Z14223" s="24"/>
      <c r="AC14223" s="24"/>
      <c r="AI14223" s="24"/>
      <c r="AL14223" s="24"/>
      <c r="AO14223" s="24"/>
      <c r="AR14223" s="24"/>
      <c r="AU14223" s="24"/>
    </row>
    <row r="14224">
      <c r="J14224" s="18"/>
      <c r="N14224" s="24"/>
      <c r="Q14224" s="24"/>
      <c r="T14224" s="24"/>
      <c r="W14224" s="24"/>
      <c r="Z14224" s="24"/>
      <c r="AC14224" s="24"/>
      <c r="AI14224" s="24"/>
      <c r="AL14224" s="24"/>
      <c r="AO14224" s="24"/>
      <c r="AR14224" s="24"/>
      <c r="AU14224" s="24"/>
    </row>
    <row r="14225">
      <c r="J14225" s="18"/>
      <c r="N14225" s="24"/>
      <c r="Q14225" s="24"/>
      <c r="T14225" s="24"/>
      <c r="W14225" s="24"/>
      <c r="Z14225" s="24"/>
      <c r="AC14225" s="24"/>
      <c r="AI14225" s="24"/>
      <c r="AL14225" s="24"/>
      <c r="AO14225" s="24"/>
      <c r="AR14225" s="24"/>
      <c r="AU14225" s="24"/>
    </row>
    <row r="14226">
      <c r="J14226" s="18"/>
      <c r="N14226" s="24"/>
      <c r="Q14226" s="24"/>
      <c r="T14226" s="24"/>
      <c r="W14226" s="24"/>
      <c r="Z14226" s="24"/>
      <c r="AC14226" s="24"/>
      <c r="AI14226" s="24"/>
      <c r="AL14226" s="24"/>
      <c r="AO14226" s="24"/>
      <c r="AR14226" s="24"/>
      <c r="AU14226" s="24"/>
    </row>
    <row r="14227">
      <c r="J14227" s="18"/>
      <c r="N14227" s="24"/>
      <c r="Q14227" s="24"/>
      <c r="T14227" s="24"/>
      <c r="W14227" s="24"/>
      <c r="Z14227" s="24"/>
      <c r="AC14227" s="24"/>
      <c r="AI14227" s="24"/>
      <c r="AL14227" s="24"/>
      <c r="AO14227" s="24"/>
      <c r="AR14227" s="24"/>
      <c r="AU14227" s="24"/>
    </row>
    <row r="14228">
      <c r="J14228" s="18"/>
      <c r="N14228" s="24"/>
      <c r="Q14228" s="24"/>
      <c r="T14228" s="24"/>
      <c r="W14228" s="24"/>
      <c r="Z14228" s="24"/>
      <c r="AC14228" s="24"/>
      <c r="AI14228" s="24"/>
      <c r="AL14228" s="24"/>
      <c r="AO14228" s="24"/>
      <c r="AR14228" s="24"/>
      <c r="AU14228" s="24"/>
    </row>
    <row r="14229">
      <c r="J14229" s="18"/>
      <c r="N14229" s="24"/>
      <c r="Q14229" s="24"/>
      <c r="T14229" s="24"/>
      <c r="W14229" s="24"/>
      <c r="Z14229" s="24"/>
      <c r="AC14229" s="24"/>
      <c r="AI14229" s="24"/>
      <c r="AL14229" s="24"/>
      <c r="AO14229" s="24"/>
      <c r="AR14229" s="24"/>
      <c r="AU14229" s="24"/>
    </row>
    <row r="14230">
      <c r="J14230" s="18"/>
      <c r="N14230" s="24"/>
      <c r="Q14230" s="24"/>
      <c r="T14230" s="24"/>
      <c r="W14230" s="24"/>
      <c r="Z14230" s="24"/>
      <c r="AC14230" s="24"/>
      <c r="AI14230" s="24"/>
      <c r="AL14230" s="24"/>
      <c r="AO14230" s="24"/>
      <c r="AR14230" s="24"/>
      <c r="AU14230" s="24"/>
    </row>
    <row r="14231">
      <c r="J14231" s="18"/>
      <c r="N14231" s="24"/>
      <c r="Q14231" s="24"/>
      <c r="T14231" s="24"/>
      <c r="W14231" s="24"/>
      <c r="Z14231" s="24"/>
      <c r="AC14231" s="24"/>
      <c r="AI14231" s="24"/>
      <c r="AL14231" s="24"/>
      <c r="AO14231" s="24"/>
      <c r="AR14231" s="24"/>
      <c r="AU14231" s="24"/>
    </row>
    <row r="14232">
      <c r="J14232" s="18"/>
      <c r="N14232" s="24"/>
      <c r="Q14232" s="24"/>
      <c r="T14232" s="24"/>
      <c r="W14232" s="24"/>
      <c r="Z14232" s="24"/>
      <c r="AC14232" s="24"/>
      <c r="AI14232" s="24"/>
      <c r="AL14232" s="24"/>
      <c r="AO14232" s="24"/>
      <c r="AR14232" s="24"/>
      <c r="AU14232" s="24"/>
    </row>
    <row r="14233">
      <c r="J14233" s="18"/>
      <c r="N14233" s="24"/>
      <c r="Q14233" s="24"/>
      <c r="T14233" s="24"/>
      <c r="W14233" s="24"/>
      <c r="Z14233" s="24"/>
      <c r="AC14233" s="24"/>
      <c r="AI14233" s="24"/>
      <c r="AL14233" s="24"/>
      <c r="AO14233" s="24"/>
      <c r="AR14233" s="24"/>
      <c r="AU14233" s="24"/>
    </row>
    <row r="14234">
      <c r="J14234" s="18"/>
      <c r="N14234" s="24"/>
      <c r="Q14234" s="24"/>
      <c r="T14234" s="24"/>
      <c r="W14234" s="24"/>
      <c r="Z14234" s="24"/>
      <c r="AC14234" s="24"/>
      <c r="AI14234" s="24"/>
      <c r="AL14234" s="24"/>
      <c r="AO14234" s="24"/>
      <c r="AR14234" s="24"/>
      <c r="AU14234" s="24"/>
    </row>
    <row r="14235">
      <c r="J14235" s="18"/>
      <c r="N14235" s="24"/>
      <c r="Q14235" s="24"/>
      <c r="T14235" s="24"/>
      <c r="W14235" s="24"/>
      <c r="Z14235" s="24"/>
      <c r="AC14235" s="24"/>
      <c r="AI14235" s="24"/>
      <c r="AL14235" s="24"/>
      <c r="AO14235" s="24"/>
      <c r="AR14235" s="24"/>
      <c r="AU14235" s="24"/>
    </row>
    <row r="14236">
      <c r="J14236" s="18"/>
      <c r="N14236" s="24"/>
      <c r="Q14236" s="24"/>
      <c r="T14236" s="24"/>
      <c r="W14236" s="24"/>
      <c r="Z14236" s="24"/>
      <c r="AC14236" s="24"/>
      <c r="AI14236" s="24"/>
      <c r="AL14236" s="24"/>
      <c r="AO14236" s="24"/>
      <c r="AR14236" s="24"/>
      <c r="AU14236" s="24"/>
    </row>
    <row r="14237">
      <c r="J14237" s="18"/>
      <c r="N14237" s="24"/>
      <c r="Q14237" s="24"/>
      <c r="T14237" s="24"/>
      <c r="W14237" s="24"/>
      <c r="Z14237" s="24"/>
      <c r="AC14237" s="24"/>
      <c r="AI14237" s="24"/>
      <c r="AL14237" s="24"/>
      <c r="AO14237" s="24"/>
      <c r="AR14237" s="24"/>
      <c r="AU14237" s="24"/>
    </row>
    <row r="14238">
      <c r="J14238" s="18"/>
      <c r="N14238" s="24"/>
      <c r="Q14238" s="24"/>
      <c r="T14238" s="24"/>
      <c r="W14238" s="24"/>
      <c r="Z14238" s="24"/>
      <c r="AC14238" s="24"/>
      <c r="AI14238" s="24"/>
      <c r="AL14238" s="24"/>
      <c r="AO14238" s="24"/>
      <c r="AR14238" s="24"/>
      <c r="AU14238" s="24"/>
    </row>
    <row r="14239">
      <c r="J14239" s="18"/>
      <c r="N14239" s="24"/>
      <c r="Q14239" s="24"/>
      <c r="T14239" s="24"/>
      <c r="W14239" s="24"/>
      <c r="Z14239" s="24"/>
      <c r="AC14239" s="24"/>
      <c r="AI14239" s="24"/>
      <c r="AL14239" s="24"/>
      <c r="AO14239" s="24"/>
      <c r="AR14239" s="24"/>
      <c r="AU14239" s="24"/>
    </row>
    <row r="14240">
      <c r="J14240" s="18"/>
      <c r="N14240" s="24"/>
      <c r="Q14240" s="24"/>
      <c r="T14240" s="24"/>
      <c r="W14240" s="24"/>
      <c r="Z14240" s="24"/>
      <c r="AC14240" s="24"/>
      <c r="AI14240" s="24"/>
      <c r="AL14240" s="24"/>
      <c r="AO14240" s="24"/>
      <c r="AR14240" s="24"/>
      <c r="AU14240" s="24"/>
    </row>
    <row r="14241">
      <c r="J14241" s="18"/>
      <c r="N14241" s="24"/>
      <c r="Q14241" s="24"/>
      <c r="T14241" s="24"/>
      <c r="W14241" s="24"/>
      <c r="Z14241" s="24"/>
      <c r="AC14241" s="24"/>
      <c r="AI14241" s="24"/>
      <c r="AL14241" s="24"/>
      <c r="AO14241" s="24"/>
      <c r="AR14241" s="24"/>
      <c r="AU14241" s="24"/>
    </row>
    <row r="14242">
      <c r="J14242" s="18"/>
      <c r="N14242" s="24"/>
      <c r="Q14242" s="24"/>
      <c r="T14242" s="24"/>
      <c r="W14242" s="24"/>
      <c r="Z14242" s="24"/>
      <c r="AC14242" s="24"/>
      <c r="AI14242" s="24"/>
      <c r="AL14242" s="24"/>
      <c r="AO14242" s="24"/>
      <c r="AR14242" s="24"/>
      <c r="AU14242" s="24"/>
    </row>
    <row r="14243">
      <c r="J14243" s="18"/>
      <c r="N14243" s="24"/>
      <c r="Q14243" s="24"/>
      <c r="T14243" s="24"/>
      <c r="W14243" s="24"/>
      <c r="Z14243" s="24"/>
      <c r="AC14243" s="24"/>
      <c r="AI14243" s="24"/>
      <c r="AL14243" s="24"/>
      <c r="AO14243" s="24"/>
      <c r="AR14243" s="24"/>
      <c r="AU14243" s="24"/>
    </row>
    <row r="14244">
      <c r="J14244" s="18"/>
      <c r="N14244" s="24"/>
      <c r="Q14244" s="24"/>
      <c r="T14244" s="24"/>
      <c r="W14244" s="24"/>
      <c r="Z14244" s="24"/>
      <c r="AC14244" s="24"/>
      <c r="AI14244" s="24"/>
      <c r="AL14244" s="24"/>
      <c r="AO14244" s="24"/>
      <c r="AR14244" s="24"/>
      <c r="AU14244" s="24"/>
    </row>
    <row r="14245">
      <c r="J14245" s="18"/>
      <c r="N14245" s="24"/>
      <c r="Q14245" s="24"/>
      <c r="T14245" s="24"/>
      <c r="W14245" s="24"/>
      <c r="Z14245" s="24"/>
      <c r="AC14245" s="24"/>
      <c r="AI14245" s="24"/>
      <c r="AL14245" s="24"/>
      <c r="AO14245" s="24"/>
      <c r="AR14245" s="24"/>
      <c r="AU14245" s="24"/>
    </row>
    <row r="14246">
      <c r="J14246" s="18"/>
      <c r="N14246" s="24"/>
      <c r="Q14246" s="24"/>
      <c r="T14246" s="24"/>
      <c r="W14246" s="24"/>
      <c r="Z14246" s="24"/>
      <c r="AC14246" s="24"/>
      <c r="AI14246" s="24"/>
      <c r="AL14246" s="24"/>
      <c r="AO14246" s="24"/>
      <c r="AR14246" s="24"/>
      <c r="AU14246" s="24"/>
    </row>
    <row r="14247">
      <c r="J14247" s="18"/>
      <c r="N14247" s="24"/>
      <c r="Q14247" s="24"/>
      <c r="T14247" s="24"/>
      <c r="W14247" s="24"/>
      <c r="Z14247" s="24"/>
      <c r="AC14247" s="24"/>
      <c r="AI14247" s="24"/>
      <c r="AL14247" s="24"/>
      <c r="AO14247" s="24"/>
      <c r="AR14247" s="24"/>
      <c r="AU14247" s="24"/>
    </row>
    <row r="14248">
      <c r="J14248" s="18"/>
      <c r="N14248" s="24"/>
      <c r="Q14248" s="24"/>
      <c r="T14248" s="24"/>
      <c r="W14248" s="24"/>
      <c r="Z14248" s="24"/>
      <c r="AC14248" s="24"/>
      <c r="AI14248" s="24"/>
      <c r="AL14248" s="24"/>
      <c r="AO14248" s="24"/>
      <c r="AR14248" s="24"/>
      <c r="AU14248" s="24"/>
    </row>
    <row r="14249">
      <c r="J14249" s="18"/>
      <c r="N14249" s="24"/>
      <c r="Q14249" s="24"/>
      <c r="T14249" s="24"/>
      <c r="W14249" s="24"/>
      <c r="Z14249" s="24"/>
      <c r="AC14249" s="24"/>
      <c r="AI14249" s="24"/>
      <c r="AL14249" s="24"/>
      <c r="AO14249" s="24"/>
      <c r="AR14249" s="24"/>
      <c r="AU14249" s="24"/>
    </row>
    <row r="14250">
      <c r="J14250" s="18"/>
      <c r="N14250" s="24"/>
      <c r="Q14250" s="24"/>
      <c r="T14250" s="24"/>
      <c r="W14250" s="24"/>
      <c r="Z14250" s="24"/>
      <c r="AC14250" s="24"/>
      <c r="AI14250" s="24"/>
      <c r="AL14250" s="24"/>
      <c r="AO14250" s="24"/>
      <c r="AR14250" s="24"/>
      <c r="AU14250" s="24"/>
    </row>
    <row r="14251">
      <c r="J14251" s="18"/>
      <c r="N14251" s="24"/>
      <c r="Q14251" s="24"/>
      <c r="T14251" s="24"/>
      <c r="W14251" s="24"/>
      <c r="Z14251" s="24"/>
      <c r="AC14251" s="24"/>
      <c r="AI14251" s="24"/>
      <c r="AL14251" s="24"/>
      <c r="AO14251" s="24"/>
      <c r="AR14251" s="24"/>
      <c r="AU14251" s="24"/>
    </row>
    <row r="14252">
      <c r="J14252" s="18"/>
      <c r="N14252" s="24"/>
      <c r="Q14252" s="24"/>
      <c r="T14252" s="24"/>
      <c r="W14252" s="24"/>
      <c r="Z14252" s="24"/>
      <c r="AC14252" s="24"/>
      <c r="AI14252" s="24"/>
      <c r="AL14252" s="24"/>
      <c r="AO14252" s="24"/>
      <c r="AR14252" s="24"/>
      <c r="AU14252" s="24"/>
    </row>
    <row r="14253">
      <c r="J14253" s="18"/>
      <c r="N14253" s="24"/>
      <c r="Q14253" s="24"/>
      <c r="T14253" s="24"/>
      <c r="W14253" s="24"/>
      <c r="Z14253" s="24"/>
      <c r="AC14253" s="24"/>
      <c r="AI14253" s="24"/>
      <c r="AL14253" s="24"/>
      <c r="AO14253" s="24"/>
      <c r="AR14253" s="24"/>
      <c r="AU14253" s="24"/>
    </row>
    <row r="14254">
      <c r="J14254" s="18"/>
      <c r="N14254" s="24"/>
      <c r="Q14254" s="24"/>
      <c r="T14254" s="24"/>
      <c r="W14254" s="24"/>
      <c r="Z14254" s="24"/>
      <c r="AC14254" s="24"/>
      <c r="AI14254" s="24"/>
      <c r="AL14254" s="24"/>
      <c r="AO14254" s="24"/>
      <c r="AR14254" s="24"/>
      <c r="AU14254" s="24"/>
    </row>
    <row r="14255">
      <c r="J14255" s="18"/>
      <c r="N14255" s="24"/>
      <c r="Q14255" s="24"/>
      <c r="T14255" s="24"/>
      <c r="W14255" s="24"/>
      <c r="Z14255" s="24"/>
      <c r="AC14255" s="24"/>
      <c r="AI14255" s="24"/>
      <c r="AL14255" s="24"/>
      <c r="AO14255" s="24"/>
      <c r="AR14255" s="24"/>
      <c r="AU14255" s="24"/>
    </row>
    <row r="14256">
      <c r="J14256" s="18"/>
      <c r="N14256" s="24"/>
      <c r="Q14256" s="24"/>
      <c r="T14256" s="24"/>
      <c r="W14256" s="24"/>
      <c r="Z14256" s="24"/>
      <c r="AC14256" s="24"/>
      <c r="AI14256" s="24"/>
      <c r="AL14256" s="24"/>
      <c r="AO14256" s="24"/>
      <c r="AR14256" s="24"/>
      <c r="AU14256" s="24"/>
    </row>
    <row r="14257">
      <c r="J14257" s="18"/>
      <c r="N14257" s="24"/>
      <c r="Q14257" s="24"/>
      <c r="T14257" s="24"/>
      <c r="W14257" s="24"/>
      <c r="Z14257" s="24"/>
      <c r="AC14257" s="24"/>
      <c r="AI14257" s="24"/>
      <c r="AL14257" s="24"/>
      <c r="AO14257" s="24"/>
      <c r="AR14257" s="24"/>
      <c r="AU14257" s="24"/>
    </row>
    <row r="14258">
      <c r="J14258" s="18"/>
      <c r="N14258" s="24"/>
      <c r="Q14258" s="24"/>
      <c r="T14258" s="24"/>
      <c r="W14258" s="24"/>
      <c r="Z14258" s="24"/>
      <c r="AC14258" s="24"/>
      <c r="AI14258" s="24"/>
      <c r="AL14258" s="24"/>
      <c r="AO14258" s="24"/>
      <c r="AR14258" s="24"/>
      <c r="AU14258" s="24"/>
    </row>
    <row r="14259">
      <c r="J14259" s="18"/>
      <c r="N14259" s="24"/>
      <c r="Q14259" s="24"/>
      <c r="T14259" s="24"/>
      <c r="W14259" s="24"/>
      <c r="Z14259" s="24"/>
      <c r="AC14259" s="24"/>
      <c r="AI14259" s="24"/>
      <c r="AL14259" s="24"/>
      <c r="AO14259" s="24"/>
      <c r="AR14259" s="24"/>
      <c r="AU14259" s="24"/>
    </row>
    <row r="14260">
      <c r="J14260" s="18"/>
      <c r="N14260" s="24"/>
      <c r="Q14260" s="24"/>
      <c r="T14260" s="24"/>
      <c r="W14260" s="24"/>
      <c r="Z14260" s="24"/>
      <c r="AC14260" s="24"/>
      <c r="AI14260" s="24"/>
      <c r="AL14260" s="24"/>
      <c r="AO14260" s="24"/>
      <c r="AR14260" s="24"/>
      <c r="AU14260" s="24"/>
    </row>
    <row r="14261">
      <c r="J14261" s="18"/>
      <c r="N14261" s="24"/>
      <c r="Q14261" s="24"/>
      <c r="T14261" s="24"/>
      <c r="W14261" s="24"/>
      <c r="Z14261" s="24"/>
      <c r="AC14261" s="24"/>
      <c r="AI14261" s="24"/>
      <c r="AL14261" s="24"/>
      <c r="AO14261" s="24"/>
      <c r="AR14261" s="24"/>
      <c r="AU14261" s="24"/>
    </row>
    <row r="14262">
      <c r="J14262" s="18"/>
      <c r="N14262" s="24"/>
      <c r="Q14262" s="24"/>
      <c r="T14262" s="24"/>
      <c r="W14262" s="24"/>
      <c r="Z14262" s="24"/>
      <c r="AC14262" s="24"/>
      <c r="AI14262" s="24"/>
      <c r="AL14262" s="24"/>
      <c r="AO14262" s="24"/>
      <c r="AR14262" s="24"/>
      <c r="AU14262" s="24"/>
    </row>
    <row r="14263">
      <c r="J14263" s="18"/>
      <c r="N14263" s="24"/>
      <c r="Q14263" s="24"/>
      <c r="T14263" s="24"/>
      <c r="W14263" s="24"/>
      <c r="Z14263" s="24"/>
      <c r="AC14263" s="24"/>
      <c r="AI14263" s="24"/>
      <c r="AL14263" s="24"/>
      <c r="AO14263" s="24"/>
      <c r="AR14263" s="24"/>
      <c r="AU14263" s="24"/>
    </row>
    <row r="14264">
      <c r="J14264" s="18"/>
      <c r="N14264" s="24"/>
      <c r="Q14264" s="24"/>
      <c r="T14264" s="24"/>
      <c r="W14264" s="24"/>
      <c r="Z14264" s="24"/>
      <c r="AC14264" s="24"/>
      <c r="AI14264" s="24"/>
      <c r="AL14264" s="24"/>
      <c r="AO14264" s="24"/>
      <c r="AR14264" s="24"/>
      <c r="AU14264" s="24"/>
    </row>
    <row r="14265">
      <c r="J14265" s="18"/>
      <c r="N14265" s="24"/>
      <c r="Q14265" s="24"/>
      <c r="T14265" s="24"/>
      <c r="W14265" s="24"/>
      <c r="Z14265" s="24"/>
      <c r="AC14265" s="24"/>
      <c r="AI14265" s="24"/>
      <c r="AL14265" s="24"/>
      <c r="AO14265" s="24"/>
      <c r="AR14265" s="24"/>
      <c r="AU14265" s="24"/>
    </row>
    <row r="14266">
      <c r="J14266" s="18"/>
      <c r="N14266" s="24"/>
      <c r="Q14266" s="24"/>
      <c r="T14266" s="24"/>
      <c r="W14266" s="24"/>
      <c r="Z14266" s="24"/>
      <c r="AC14266" s="24"/>
      <c r="AI14266" s="24"/>
      <c r="AL14266" s="24"/>
      <c r="AO14266" s="24"/>
      <c r="AR14266" s="24"/>
      <c r="AU14266" s="24"/>
    </row>
    <row r="14267">
      <c r="J14267" s="18"/>
      <c r="N14267" s="24"/>
      <c r="Q14267" s="24"/>
      <c r="T14267" s="24"/>
      <c r="W14267" s="24"/>
      <c r="Z14267" s="24"/>
      <c r="AC14267" s="24"/>
      <c r="AI14267" s="24"/>
      <c r="AL14267" s="24"/>
      <c r="AO14267" s="24"/>
      <c r="AR14267" s="24"/>
      <c r="AU14267" s="24"/>
    </row>
    <row r="14268">
      <c r="J14268" s="18"/>
      <c r="N14268" s="24"/>
      <c r="Q14268" s="24"/>
      <c r="T14268" s="24"/>
      <c r="W14268" s="24"/>
      <c r="Z14268" s="24"/>
      <c r="AC14268" s="24"/>
      <c r="AI14268" s="24"/>
      <c r="AL14268" s="24"/>
      <c r="AO14268" s="24"/>
      <c r="AR14268" s="24"/>
      <c r="AU14268" s="24"/>
    </row>
    <row r="14269">
      <c r="J14269" s="18"/>
      <c r="N14269" s="24"/>
      <c r="Q14269" s="24"/>
      <c r="T14269" s="24"/>
      <c r="W14269" s="24"/>
      <c r="Z14269" s="24"/>
      <c r="AC14269" s="24"/>
      <c r="AI14269" s="24"/>
      <c r="AL14269" s="24"/>
      <c r="AO14269" s="24"/>
      <c r="AR14269" s="24"/>
      <c r="AU14269" s="24"/>
    </row>
    <row r="14270">
      <c r="J14270" s="18"/>
      <c r="N14270" s="24"/>
      <c r="Q14270" s="24"/>
      <c r="T14270" s="24"/>
      <c r="W14270" s="24"/>
      <c r="Z14270" s="24"/>
      <c r="AC14270" s="24"/>
      <c r="AI14270" s="24"/>
      <c r="AL14270" s="24"/>
      <c r="AO14270" s="24"/>
      <c r="AR14270" s="24"/>
      <c r="AU14270" s="24"/>
    </row>
    <row r="14271">
      <c r="J14271" s="18"/>
      <c r="N14271" s="24"/>
      <c r="Q14271" s="24"/>
      <c r="T14271" s="24"/>
      <c r="W14271" s="24"/>
      <c r="Z14271" s="24"/>
      <c r="AC14271" s="24"/>
      <c r="AI14271" s="24"/>
      <c r="AL14271" s="24"/>
      <c r="AO14271" s="24"/>
      <c r="AR14271" s="24"/>
      <c r="AU14271" s="24"/>
    </row>
    <row r="14272">
      <c r="J14272" s="18"/>
      <c r="N14272" s="24"/>
      <c r="Q14272" s="24"/>
      <c r="T14272" s="24"/>
      <c r="W14272" s="24"/>
      <c r="Z14272" s="24"/>
      <c r="AC14272" s="24"/>
      <c r="AI14272" s="24"/>
      <c r="AL14272" s="24"/>
      <c r="AO14272" s="24"/>
      <c r="AR14272" s="24"/>
      <c r="AU14272" s="24"/>
    </row>
    <row r="14273">
      <c r="J14273" s="18"/>
      <c r="N14273" s="24"/>
      <c r="Q14273" s="24"/>
      <c r="T14273" s="24"/>
      <c r="W14273" s="24"/>
      <c r="Z14273" s="24"/>
      <c r="AC14273" s="24"/>
      <c r="AI14273" s="24"/>
      <c r="AL14273" s="24"/>
      <c r="AO14273" s="24"/>
      <c r="AR14273" s="24"/>
      <c r="AU14273" s="24"/>
    </row>
    <row r="14274">
      <c r="J14274" s="18"/>
      <c r="N14274" s="24"/>
      <c r="Q14274" s="24"/>
      <c r="T14274" s="24"/>
      <c r="W14274" s="24"/>
      <c r="Z14274" s="24"/>
      <c r="AC14274" s="24"/>
      <c r="AI14274" s="24"/>
      <c r="AL14274" s="24"/>
      <c r="AO14274" s="24"/>
      <c r="AR14274" s="24"/>
      <c r="AU14274" s="24"/>
    </row>
    <row r="14275">
      <c r="J14275" s="18"/>
      <c r="N14275" s="24"/>
      <c r="Q14275" s="24"/>
      <c r="T14275" s="24"/>
      <c r="W14275" s="24"/>
      <c r="Z14275" s="24"/>
      <c r="AC14275" s="24"/>
      <c r="AI14275" s="24"/>
      <c r="AL14275" s="24"/>
      <c r="AO14275" s="24"/>
      <c r="AR14275" s="24"/>
      <c r="AU14275" s="24"/>
    </row>
    <row r="14276">
      <c r="J14276" s="18"/>
      <c r="N14276" s="24"/>
      <c r="Q14276" s="24"/>
      <c r="T14276" s="24"/>
      <c r="W14276" s="24"/>
      <c r="Z14276" s="24"/>
      <c r="AC14276" s="24"/>
      <c r="AI14276" s="24"/>
      <c r="AL14276" s="24"/>
      <c r="AO14276" s="24"/>
      <c r="AR14276" s="24"/>
      <c r="AU14276" s="24"/>
    </row>
    <row r="14277">
      <c r="J14277" s="18"/>
      <c r="N14277" s="24"/>
      <c r="Q14277" s="24"/>
      <c r="T14277" s="24"/>
      <c r="W14277" s="24"/>
      <c r="Z14277" s="24"/>
      <c r="AC14277" s="24"/>
      <c r="AI14277" s="24"/>
      <c r="AL14277" s="24"/>
      <c r="AO14277" s="24"/>
      <c r="AR14277" s="24"/>
      <c r="AU14277" s="24"/>
    </row>
    <row r="14278">
      <c r="J14278" s="18"/>
      <c r="N14278" s="24"/>
      <c r="Q14278" s="24"/>
      <c r="T14278" s="24"/>
      <c r="W14278" s="24"/>
      <c r="Z14278" s="24"/>
      <c r="AC14278" s="24"/>
      <c r="AI14278" s="24"/>
      <c r="AL14278" s="24"/>
      <c r="AO14278" s="24"/>
      <c r="AR14278" s="24"/>
      <c r="AU14278" s="24"/>
    </row>
    <row r="14279">
      <c r="J14279" s="18"/>
      <c r="N14279" s="24"/>
      <c r="Q14279" s="24"/>
      <c r="T14279" s="24"/>
      <c r="W14279" s="24"/>
      <c r="Z14279" s="24"/>
      <c r="AC14279" s="24"/>
      <c r="AI14279" s="24"/>
      <c r="AL14279" s="24"/>
      <c r="AO14279" s="24"/>
      <c r="AR14279" s="24"/>
      <c r="AU14279" s="24"/>
    </row>
    <row r="14280">
      <c r="J14280" s="18"/>
      <c r="N14280" s="24"/>
      <c r="Q14280" s="24"/>
      <c r="T14280" s="24"/>
      <c r="W14280" s="24"/>
      <c r="Z14280" s="24"/>
      <c r="AC14280" s="24"/>
      <c r="AI14280" s="24"/>
      <c r="AL14280" s="24"/>
      <c r="AO14280" s="24"/>
      <c r="AR14280" s="24"/>
      <c r="AU14280" s="24"/>
    </row>
    <row r="14281">
      <c r="J14281" s="18"/>
      <c r="N14281" s="24"/>
      <c r="Q14281" s="24"/>
      <c r="T14281" s="24"/>
      <c r="W14281" s="24"/>
      <c r="Z14281" s="24"/>
      <c r="AC14281" s="24"/>
      <c r="AI14281" s="24"/>
      <c r="AL14281" s="24"/>
      <c r="AO14281" s="24"/>
      <c r="AR14281" s="24"/>
      <c r="AU14281" s="24"/>
    </row>
    <row r="14282">
      <c r="J14282" s="18"/>
      <c r="N14282" s="24"/>
      <c r="Q14282" s="24"/>
      <c r="T14282" s="24"/>
      <c r="W14282" s="24"/>
      <c r="Z14282" s="24"/>
      <c r="AC14282" s="24"/>
      <c r="AI14282" s="24"/>
      <c r="AL14282" s="24"/>
      <c r="AO14282" s="24"/>
      <c r="AR14282" s="24"/>
      <c r="AU14282" s="24"/>
    </row>
    <row r="14283">
      <c r="J14283" s="18"/>
      <c r="N14283" s="24"/>
      <c r="Q14283" s="24"/>
      <c r="T14283" s="24"/>
      <c r="W14283" s="24"/>
      <c r="Z14283" s="24"/>
      <c r="AC14283" s="24"/>
      <c r="AI14283" s="24"/>
      <c r="AL14283" s="24"/>
      <c r="AO14283" s="24"/>
      <c r="AR14283" s="24"/>
      <c r="AU14283" s="24"/>
    </row>
    <row r="14284">
      <c r="J14284" s="18"/>
      <c r="N14284" s="24"/>
      <c r="Q14284" s="24"/>
      <c r="T14284" s="24"/>
      <c r="W14284" s="24"/>
      <c r="Z14284" s="24"/>
      <c r="AC14284" s="24"/>
      <c r="AI14284" s="24"/>
      <c r="AL14284" s="24"/>
      <c r="AO14284" s="24"/>
      <c r="AR14284" s="24"/>
      <c r="AU14284" s="24"/>
    </row>
    <row r="14285">
      <c r="J14285" s="18"/>
      <c r="N14285" s="24"/>
      <c r="Q14285" s="24"/>
      <c r="T14285" s="24"/>
      <c r="W14285" s="24"/>
      <c r="Z14285" s="24"/>
      <c r="AC14285" s="24"/>
      <c r="AI14285" s="24"/>
      <c r="AL14285" s="24"/>
      <c r="AO14285" s="24"/>
      <c r="AR14285" s="24"/>
      <c r="AU14285" s="24"/>
    </row>
    <row r="14286">
      <c r="J14286" s="18"/>
      <c r="N14286" s="24"/>
      <c r="Q14286" s="24"/>
      <c r="T14286" s="24"/>
      <c r="W14286" s="24"/>
      <c r="Z14286" s="24"/>
      <c r="AC14286" s="24"/>
      <c r="AI14286" s="24"/>
      <c r="AL14286" s="24"/>
      <c r="AO14286" s="24"/>
      <c r="AR14286" s="24"/>
      <c r="AU14286" s="24"/>
    </row>
    <row r="14287">
      <c r="J14287" s="18"/>
      <c r="N14287" s="24"/>
      <c r="Q14287" s="24"/>
      <c r="T14287" s="24"/>
      <c r="W14287" s="24"/>
      <c r="Z14287" s="24"/>
      <c r="AC14287" s="24"/>
      <c r="AI14287" s="24"/>
      <c r="AL14287" s="24"/>
      <c r="AO14287" s="24"/>
      <c r="AR14287" s="24"/>
      <c r="AU14287" s="24"/>
    </row>
    <row r="14288">
      <c r="J14288" s="18"/>
      <c r="N14288" s="24"/>
      <c r="Q14288" s="24"/>
      <c r="T14288" s="24"/>
      <c r="W14288" s="24"/>
      <c r="Z14288" s="24"/>
      <c r="AC14288" s="24"/>
      <c r="AI14288" s="24"/>
      <c r="AL14288" s="24"/>
      <c r="AO14288" s="24"/>
      <c r="AR14288" s="24"/>
      <c r="AU14288" s="24"/>
    </row>
    <row r="14289">
      <c r="J14289" s="18"/>
      <c r="N14289" s="24"/>
      <c r="Q14289" s="24"/>
      <c r="T14289" s="24"/>
      <c r="W14289" s="24"/>
      <c r="Z14289" s="24"/>
      <c r="AC14289" s="24"/>
      <c r="AI14289" s="24"/>
      <c r="AL14289" s="24"/>
      <c r="AO14289" s="24"/>
      <c r="AR14289" s="24"/>
      <c r="AU14289" s="24"/>
    </row>
    <row r="14290">
      <c r="J14290" s="18"/>
      <c r="N14290" s="24"/>
      <c r="Q14290" s="24"/>
      <c r="T14290" s="24"/>
      <c r="W14290" s="24"/>
      <c r="Z14290" s="24"/>
      <c r="AC14290" s="24"/>
      <c r="AI14290" s="24"/>
      <c r="AL14290" s="24"/>
      <c r="AO14290" s="24"/>
      <c r="AR14290" s="24"/>
      <c r="AU14290" s="24"/>
    </row>
    <row r="14291">
      <c r="J14291" s="18"/>
      <c r="N14291" s="24"/>
      <c r="Q14291" s="24"/>
      <c r="T14291" s="24"/>
      <c r="W14291" s="24"/>
      <c r="Z14291" s="24"/>
      <c r="AC14291" s="24"/>
      <c r="AI14291" s="24"/>
      <c r="AL14291" s="24"/>
      <c r="AO14291" s="24"/>
      <c r="AR14291" s="24"/>
      <c r="AU14291" s="24"/>
    </row>
    <row r="14292">
      <c r="J14292" s="18"/>
      <c r="N14292" s="24"/>
      <c r="Q14292" s="24"/>
      <c r="T14292" s="24"/>
      <c r="W14292" s="24"/>
      <c r="Z14292" s="24"/>
      <c r="AC14292" s="24"/>
      <c r="AI14292" s="24"/>
      <c r="AL14292" s="24"/>
      <c r="AO14292" s="24"/>
      <c r="AR14292" s="24"/>
      <c r="AU14292" s="24"/>
    </row>
    <row r="14293">
      <c r="J14293" s="18"/>
      <c r="N14293" s="24"/>
      <c r="Q14293" s="24"/>
      <c r="T14293" s="24"/>
      <c r="W14293" s="24"/>
      <c r="Z14293" s="24"/>
      <c r="AC14293" s="24"/>
      <c r="AI14293" s="24"/>
      <c r="AL14293" s="24"/>
      <c r="AO14293" s="24"/>
      <c r="AR14293" s="24"/>
      <c r="AU14293" s="24"/>
    </row>
    <row r="14294">
      <c r="J14294" s="18"/>
      <c r="N14294" s="24"/>
      <c r="Q14294" s="24"/>
      <c r="T14294" s="24"/>
      <c r="W14294" s="24"/>
      <c r="Z14294" s="24"/>
      <c r="AC14294" s="24"/>
      <c r="AI14294" s="24"/>
      <c r="AL14294" s="24"/>
      <c r="AO14294" s="24"/>
      <c r="AR14294" s="24"/>
      <c r="AU14294" s="24"/>
    </row>
    <row r="14295">
      <c r="J14295" s="18"/>
      <c r="N14295" s="24"/>
      <c r="Q14295" s="24"/>
      <c r="T14295" s="24"/>
      <c r="W14295" s="24"/>
      <c r="Z14295" s="24"/>
      <c r="AC14295" s="24"/>
      <c r="AI14295" s="24"/>
      <c r="AL14295" s="24"/>
      <c r="AO14295" s="24"/>
      <c r="AR14295" s="24"/>
      <c r="AU14295" s="24"/>
    </row>
    <row r="14296">
      <c r="J14296" s="18"/>
      <c r="N14296" s="24"/>
      <c r="Q14296" s="24"/>
      <c r="T14296" s="24"/>
      <c r="W14296" s="24"/>
      <c r="Z14296" s="24"/>
      <c r="AC14296" s="24"/>
      <c r="AI14296" s="24"/>
      <c r="AL14296" s="24"/>
      <c r="AO14296" s="24"/>
      <c r="AR14296" s="24"/>
      <c r="AU14296" s="24"/>
    </row>
    <row r="14297">
      <c r="J14297" s="18"/>
      <c r="N14297" s="24"/>
      <c r="Q14297" s="24"/>
      <c r="T14297" s="24"/>
      <c r="W14297" s="24"/>
      <c r="Z14297" s="24"/>
      <c r="AC14297" s="24"/>
      <c r="AI14297" s="24"/>
      <c r="AL14297" s="24"/>
      <c r="AO14297" s="24"/>
      <c r="AR14297" s="24"/>
      <c r="AU14297" s="24"/>
    </row>
    <row r="14298">
      <c r="J14298" s="18"/>
      <c r="N14298" s="24"/>
      <c r="Q14298" s="24"/>
      <c r="T14298" s="24"/>
      <c r="W14298" s="24"/>
      <c r="Z14298" s="24"/>
      <c r="AC14298" s="24"/>
      <c r="AI14298" s="24"/>
      <c r="AL14298" s="24"/>
      <c r="AO14298" s="24"/>
      <c r="AR14298" s="24"/>
      <c r="AU14298" s="24"/>
    </row>
    <row r="14299">
      <c r="J14299" s="18"/>
      <c r="N14299" s="24"/>
      <c r="Q14299" s="24"/>
      <c r="T14299" s="24"/>
      <c r="W14299" s="24"/>
      <c r="Z14299" s="24"/>
      <c r="AC14299" s="24"/>
      <c r="AI14299" s="24"/>
      <c r="AL14299" s="24"/>
      <c r="AO14299" s="24"/>
      <c r="AR14299" s="24"/>
      <c r="AU14299" s="24"/>
    </row>
    <row r="14300">
      <c r="J14300" s="18"/>
      <c r="N14300" s="24"/>
      <c r="Q14300" s="24"/>
      <c r="T14300" s="24"/>
      <c r="W14300" s="24"/>
      <c r="Z14300" s="24"/>
      <c r="AC14300" s="24"/>
      <c r="AI14300" s="24"/>
      <c r="AL14300" s="24"/>
      <c r="AO14300" s="24"/>
      <c r="AR14300" s="24"/>
      <c r="AU14300" s="24"/>
    </row>
    <row r="14301">
      <c r="J14301" s="18"/>
      <c r="N14301" s="24"/>
      <c r="Q14301" s="24"/>
      <c r="T14301" s="24"/>
      <c r="W14301" s="24"/>
      <c r="Z14301" s="24"/>
      <c r="AC14301" s="24"/>
      <c r="AI14301" s="24"/>
      <c r="AL14301" s="24"/>
      <c r="AO14301" s="24"/>
      <c r="AR14301" s="24"/>
      <c r="AU14301" s="24"/>
    </row>
    <row r="14302">
      <c r="J14302" s="18"/>
      <c r="N14302" s="24"/>
      <c r="Q14302" s="24"/>
      <c r="T14302" s="24"/>
      <c r="W14302" s="24"/>
      <c r="Z14302" s="24"/>
      <c r="AC14302" s="24"/>
      <c r="AI14302" s="24"/>
      <c r="AL14302" s="24"/>
      <c r="AO14302" s="24"/>
      <c r="AR14302" s="24"/>
      <c r="AU14302" s="24"/>
    </row>
    <row r="14303">
      <c r="J14303" s="18"/>
      <c r="N14303" s="24"/>
      <c r="Q14303" s="24"/>
      <c r="T14303" s="24"/>
      <c r="W14303" s="24"/>
      <c r="Z14303" s="24"/>
      <c r="AC14303" s="24"/>
      <c r="AI14303" s="24"/>
      <c r="AL14303" s="24"/>
      <c r="AO14303" s="24"/>
      <c r="AR14303" s="24"/>
      <c r="AU14303" s="24"/>
    </row>
    <row r="14304">
      <c r="J14304" s="18"/>
      <c r="N14304" s="24"/>
      <c r="Q14304" s="24"/>
      <c r="T14304" s="24"/>
      <c r="W14304" s="24"/>
      <c r="Z14304" s="24"/>
      <c r="AC14304" s="24"/>
      <c r="AI14304" s="24"/>
      <c r="AL14304" s="24"/>
      <c r="AO14304" s="24"/>
      <c r="AR14304" s="24"/>
      <c r="AU14304" s="24"/>
    </row>
    <row r="14305">
      <c r="J14305" s="18"/>
      <c r="N14305" s="24"/>
      <c r="Q14305" s="24"/>
      <c r="T14305" s="24"/>
      <c r="W14305" s="24"/>
      <c r="Z14305" s="24"/>
      <c r="AC14305" s="24"/>
      <c r="AI14305" s="24"/>
      <c r="AL14305" s="24"/>
      <c r="AO14305" s="24"/>
      <c r="AR14305" s="24"/>
      <c r="AU14305" s="24"/>
    </row>
    <row r="14306">
      <c r="J14306" s="18"/>
      <c r="N14306" s="24"/>
      <c r="Q14306" s="24"/>
      <c r="T14306" s="24"/>
      <c r="W14306" s="24"/>
      <c r="Z14306" s="24"/>
      <c r="AC14306" s="24"/>
      <c r="AI14306" s="24"/>
      <c r="AL14306" s="24"/>
      <c r="AO14306" s="24"/>
      <c r="AR14306" s="24"/>
      <c r="AU14306" s="24"/>
    </row>
    <row r="14307">
      <c r="J14307" s="18"/>
      <c r="N14307" s="24"/>
      <c r="Q14307" s="24"/>
      <c r="T14307" s="24"/>
      <c r="W14307" s="24"/>
      <c r="Z14307" s="24"/>
      <c r="AC14307" s="24"/>
      <c r="AI14307" s="24"/>
      <c r="AL14307" s="24"/>
      <c r="AO14307" s="24"/>
      <c r="AR14307" s="24"/>
      <c r="AU14307" s="24"/>
    </row>
    <row r="14308">
      <c r="J14308" s="18"/>
      <c r="N14308" s="24"/>
      <c r="Q14308" s="24"/>
      <c r="T14308" s="24"/>
      <c r="W14308" s="24"/>
      <c r="Z14308" s="24"/>
      <c r="AC14308" s="24"/>
      <c r="AI14308" s="24"/>
      <c r="AL14308" s="24"/>
      <c r="AO14308" s="24"/>
      <c r="AR14308" s="24"/>
      <c r="AU14308" s="24"/>
    </row>
    <row r="14309">
      <c r="J14309" s="18"/>
      <c r="N14309" s="24"/>
      <c r="Q14309" s="24"/>
      <c r="T14309" s="24"/>
      <c r="W14309" s="24"/>
      <c r="Z14309" s="24"/>
      <c r="AC14309" s="24"/>
      <c r="AI14309" s="24"/>
      <c r="AL14309" s="24"/>
      <c r="AO14309" s="24"/>
      <c r="AR14309" s="24"/>
      <c r="AU14309" s="24"/>
    </row>
    <row r="14310">
      <c r="J14310" s="18"/>
      <c r="N14310" s="24"/>
      <c r="Q14310" s="24"/>
      <c r="T14310" s="24"/>
      <c r="W14310" s="24"/>
      <c r="Z14310" s="24"/>
      <c r="AC14310" s="24"/>
      <c r="AI14310" s="24"/>
      <c r="AL14310" s="24"/>
      <c r="AO14310" s="24"/>
      <c r="AR14310" s="24"/>
      <c r="AU14310" s="24"/>
    </row>
    <row r="14311">
      <c r="J14311" s="18"/>
      <c r="N14311" s="24"/>
      <c r="Q14311" s="24"/>
      <c r="T14311" s="24"/>
      <c r="W14311" s="24"/>
      <c r="Z14311" s="24"/>
      <c r="AC14311" s="24"/>
      <c r="AI14311" s="24"/>
      <c r="AL14311" s="24"/>
      <c r="AO14311" s="24"/>
      <c r="AR14311" s="24"/>
      <c r="AU14311" s="24"/>
    </row>
    <row r="14312">
      <c r="J14312" s="18"/>
      <c r="N14312" s="24"/>
      <c r="Q14312" s="24"/>
      <c r="T14312" s="24"/>
      <c r="W14312" s="24"/>
      <c r="Z14312" s="24"/>
      <c r="AC14312" s="24"/>
      <c r="AI14312" s="24"/>
      <c r="AL14312" s="24"/>
      <c r="AO14312" s="24"/>
      <c r="AR14312" s="24"/>
      <c r="AU14312" s="24"/>
    </row>
    <row r="14313">
      <c r="J14313" s="18"/>
      <c r="N14313" s="24"/>
      <c r="Q14313" s="24"/>
      <c r="T14313" s="24"/>
      <c r="W14313" s="24"/>
      <c r="Z14313" s="24"/>
      <c r="AC14313" s="24"/>
      <c r="AI14313" s="24"/>
      <c r="AL14313" s="24"/>
      <c r="AO14313" s="24"/>
      <c r="AR14313" s="24"/>
      <c r="AU14313" s="24"/>
    </row>
    <row r="14314">
      <c r="J14314" s="18"/>
      <c r="N14314" s="24"/>
      <c r="Q14314" s="24"/>
      <c r="T14314" s="24"/>
      <c r="W14314" s="24"/>
      <c r="Z14314" s="24"/>
      <c r="AC14314" s="24"/>
      <c r="AI14314" s="24"/>
      <c r="AL14314" s="24"/>
      <c r="AO14314" s="24"/>
      <c r="AR14314" s="24"/>
      <c r="AU14314" s="24"/>
    </row>
    <row r="14315">
      <c r="J14315" s="18"/>
      <c r="N14315" s="24"/>
      <c r="Q14315" s="24"/>
      <c r="T14315" s="24"/>
      <c r="W14315" s="24"/>
      <c r="Z14315" s="24"/>
      <c r="AC14315" s="24"/>
      <c r="AI14315" s="24"/>
      <c r="AL14315" s="24"/>
      <c r="AO14315" s="24"/>
      <c r="AR14315" s="24"/>
      <c r="AU14315" s="24"/>
    </row>
    <row r="14316">
      <c r="J14316" s="18"/>
      <c r="N14316" s="24"/>
      <c r="Q14316" s="24"/>
      <c r="T14316" s="24"/>
      <c r="W14316" s="24"/>
      <c r="Z14316" s="24"/>
      <c r="AC14316" s="24"/>
      <c r="AI14316" s="24"/>
      <c r="AL14316" s="24"/>
      <c r="AO14316" s="24"/>
      <c r="AR14316" s="24"/>
      <c r="AU14316" s="24"/>
    </row>
    <row r="14317">
      <c r="J14317" s="18"/>
      <c r="N14317" s="24"/>
      <c r="Q14317" s="24"/>
      <c r="T14317" s="24"/>
      <c r="W14317" s="24"/>
      <c r="Z14317" s="24"/>
      <c r="AC14317" s="24"/>
      <c r="AI14317" s="24"/>
      <c r="AL14317" s="24"/>
      <c r="AO14317" s="24"/>
      <c r="AR14317" s="24"/>
      <c r="AU14317" s="24"/>
    </row>
    <row r="14318">
      <c r="J14318" s="18"/>
      <c r="N14318" s="24"/>
      <c r="Q14318" s="24"/>
      <c r="T14318" s="24"/>
      <c r="W14318" s="24"/>
      <c r="Z14318" s="24"/>
      <c r="AC14318" s="24"/>
      <c r="AI14318" s="24"/>
      <c r="AL14318" s="24"/>
      <c r="AO14318" s="24"/>
      <c r="AR14318" s="24"/>
      <c r="AU14318" s="24"/>
    </row>
    <row r="14319">
      <c r="J14319" s="18"/>
      <c r="N14319" s="24"/>
      <c r="Q14319" s="24"/>
      <c r="T14319" s="24"/>
      <c r="W14319" s="24"/>
      <c r="Z14319" s="24"/>
      <c r="AC14319" s="24"/>
      <c r="AI14319" s="24"/>
      <c r="AL14319" s="24"/>
      <c r="AO14319" s="24"/>
      <c r="AR14319" s="24"/>
      <c r="AU14319" s="24"/>
    </row>
    <row r="14320">
      <c r="J14320" s="18"/>
      <c r="N14320" s="24"/>
      <c r="Q14320" s="24"/>
      <c r="T14320" s="24"/>
      <c r="W14320" s="24"/>
      <c r="Z14320" s="24"/>
      <c r="AC14320" s="24"/>
      <c r="AI14320" s="24"/>
      <c r="AL14320" s="24"/>
      <c r="AO14320" s="24"/>
      <c r="AR14320" s="24"/>
      <c r="AU14320" s="24"/>
    </row>
    <row r="14321">
      <c r="J14321" s="18"/>
      <c r="N14321" s="24"/>
      <c r="Q14321" s="24"/>
      <c r="T14321" s="24"/>
      <c r="W14321" s="24"/>
      <c r="Z14321" s="24"/>
      <c r="AC14321" s="24"/>
      <c r="AI14321" s="24"/>
      <c r="AL14321" s="24"/>
      <c r="AO14321" s="24"/>
      <c r="AR14321" s="24"/>
      <c r="AU14321" s="24"/>
    </row>
    <row r="14322">
      <c r="J14322" s="18"/>
      <c r="N14322" s="24"/>
      <c r="Q14322" s="24"/>
      <c r="T14322" s="24"/>
      <c r="W14322" s="24"/>
      <c r="Z14322" s="24"/>
      <c r="AC14322" s="24"/>
      <c r="AI14322" s="24"/>
      <c r="AL14322" s="24"/>
      <c r="AO14322" s="24"/>
      <c r="AR14322" s="24"/>
      <c r="AU14322" s="24"/>
    </row>
    <row r="14323">
      <c r="J14323" s="18"/>
      <c r="N14323" s="24"/>
      <c r="Q14323" s="24"/>
      <c r="T14323" s="24"/>
      <c r="W14323" s="24"/>
      <c r="Z14323" s="24"/>
      <c r="AC14323" s="24"/>
      <c r="AI14323" s="24"/>
      <c r="AL14323" s="24"/>
      <c r="AO14323" s="24"/>
      <c r="AR14323" s="24"/>
      <c r="AU14323" s="24"/>
    </row>
    <row r="14324">
      <c r="J14324" s="18"/>
      <c r="N14324" s="24"/>
      <c r="Q14324" s="24"/>
      <c r="T14324" s="24"/>
      <c r="W14324" s="24"/>
      <c r="Z14324" s="24"/>
      <c r="AC14324" s="24"/>
      <c r="AI14324" s="24"/>
      <c r="AL14324" s="24"/>
      <c r="AO14324" s="24"/>
      <c r="AR14324" s="24"/>
      <c r="AU14324" s="24"/>
    </row>
    <row r="14325">
      <c r="J14325" s="18"/>
      <c r="N14325" s="24"/>
      <c r="Q14325" s="24"/>
      <c r="T14325" s="24"/>
      <c r="W14325" s="24"/>
      <c r="Z14325" s="24"/>
      <c r="AC14325" s="24"/>
      <c r="AI14325" s="24"/>
      <c r="AL14325" s="24"/>
      <c r="AO14325" s="24"/>
      <c r="AR14325" s="24"/>
      <c r="AU14325" s="24"/>
    </row>
    <row r="14326">
      <c r="J14326" s="18"/>
      <c r="N14326" s="24"/>
      <c r="Q14326" s="24"/>
      <c r="T14326" s="24"/>
      <c r="W14326" s="24"/>
      <c r="Z14326" s="24"/>
      <c r="AC14326" s="24"/>
      <c r="AI14326" s="24"/>
      <c r="AL14326" s="24"/>
      <c r="AO14326" s="24"/>
      <c r="AR14326" s="24"/>
      <c r="AU14326" s="24"/>
    </row>
    <row r="14327">
      <c r="J14327" s="18"/>
      <c r="N14327" s="24"/>
      <c r="Q14327" s="24"/>
      <c r="T14327" s="24"/>
      <c r="W14327" s="24"/>
      <c r="Z14327" s="24"/>
      <c r="AC14327" s="24"/>
      <c r="AI14327" s="24"/>
      <c r="AL14327" s="24"/>
      <c r="AO14327" s="24"/>
      <c r="AR14327" s="24"/>
      <c r="AU14327" s="24"/>
    </row>
    <row r="14328">
      <c r="J14328" s="18"/>
      <c r="N14328" s="24"/>
      <c r="Q14328" s="24"/>
      <c r="T14328" s="24"/>
      <c r="W14328" s="24"/>
      <c r="Z14328" s="24"/>
      <c r="AC14328" s="24"/>
      <c r="AI14328" s="24"/>
      <c r="AL14328" s="24"/>
      <c r="AO14328" s="24"/>
      <c r="AR14328" s="24"/>
      <c r="AU14328" s="24"/>
    </row>
    <row r="14329">
      <c r="J14329" s="18"/>
      <c r="N14329" s="24"/>
      <c r="Q14329" s="24"/>
      <c r="T14329" s="24"/>
      <c r="W14329" s="24"/>
      <c r="Z14329" s="24"/>
      <c r="AC14329" s="24"/>
      <c r="AI14329" s="24"/>
      <c r="AL14329" s="24"/>
      <c r="AO14329" s="24"/>
      <c r="AR14329" s="24"/>
      <c r="AU14329" s="24"/>
    </row>
    <row r="14330">
      <c r="J14330" s="18"/>
      <c r="N14330" s="24"/>
      <c r="Q14330" s="24"/>
      <c r="T14330" s="24"/>
      <c r="W14330" s="24"/>
      <c r="Z14330" s="24"/>
      <c r="AC14330" s="24"/>
      <c r="AI14330" s="24"/>
      <c r="AL14330" s="24"/>
      <c r="AO14330" s="24"/>
      <c r="AR14330" s="24"/>
      <c r="AU14330" s="24"/>
    </row>
    <row r="14331">
      <c r="J14331" s="18"/>
      <c r="N14331" s="24"/>
      <c r="Q14331" s="24"/>
      <c r="T14331" s="24"/>
      <c r="W14331" s="24"/>
      <c r="Z14331" s="24"/>
      <c r="AC14331" s="24"/>
      <c r="AI14331" s="24"/>
      <c r="AL14331" s="24"/>
      <c r="AO14331" s="24"/>
      <c r="AR14331" s="24"/>
      <c r="AU14331" s="24"/>
    </row>
    <row r="14332">
      <c r="J14332" s="18"/>
      <c r="N14332" s="24"/>
      <c r="Q14332" s="24"/>
      <c r="T14332" s="24"/>
      <c r="W14332" s="24"/>
      <c r="Z14332" s="24"/>
      <c r="AC14332" s="24"/>
      <c r="AI14332" s="24"/>
      <c r="AL14332" s="24"/>
      <c r="AO14332" s="24"/>
      <c r="AR14332" s="24"/>
      <c r="AU14332" s="24"/>
    </row>
    <row r="14333">
      <c r="J14333" s="18"/>
      <c r="N14333" s="24"/>
      <c r="Q14333" s="24"/>
      <c r="T14333" s="24"/>
      <c r="W14333" s="24"/>
      <c r="Z14333" s="24"/>
      <c r="AC14333" s="24"/>
      <c r="AI14333" s="24"/>
      <c r="AL14333" s="24"/>
      <c r="AO14333" s="24"/>
      <c r="AR14333" s="24"/>
      <c r="AU14333" s="24"/>
    </row>
    <row r="14334">
      <c r="J14334" s="18"/>
      <c r="N14334" s="24"/>
      <c r="Q14334" s="24"/>
      <c r="T14334" s="24"/>
      <c r="W14334" s="24"/>
      <c r="Z14334" s="24"/>
      <c r="AC14334" s="24"/>
      <c r="AI14334" s="24"/>
      <c r="AL14334" s="24"/>
      <c r="AO14334" s="24"/>
      <c r="AR14334" s="24"/>
      <c r="AU14334" s="24"/>
    </row>
    <row r="14335">
      <c r="J14335" s="18"/>
      <c r="N14335" s="24"/>
      <c r="Q14335" s="24"/>
      <c r="T14335" s="24"/>
      <c r="W14335" s="24"/>
      <c r="Z14335" s="24"/>
      <c r="AC14335" s="24"/>
      <c r="AI14335" s="24"/>
      <c r="AL14335" s="24"/>
      <c r="AO14335" s="24"/>
      <c r="AR14335" s="24"/>
      <c r="AU14335" s="24"/>
    </row>
    <row r="14336">
      <c r="J14336" s="18"/>
      <c r="N14336" s="24"/>
      <c r="Q14336" s="24"/>
      <c r="T14336" s="24"/>
      <c r="W14336" s="24"/>
      <c r="Z14336" s="24"/>
      <c r="AC14336" s="24"/>
      <c r="AI14336" s="24"/>
      <c r="AL14336" s="24"/>
      <c r="AO14336" s="24"/>
      <c r="AR14336" s="24"/>
      <c r="AU14336" s="24"/>
    </row>
    <row r="14337">
      <c r="J14337" s="18"/>
      <c r="N14337" s="24"/>
      <c r="Q14337" s="24"/>
      <c r="T14337" s="24"/>
      <c r="W14337" s="24"/>
      <c r="Z14337" s="24"/>
      <c r="AC14337" s="24"/>
      <c r="AI14337" s="24"/>
      <c r="AL14337" s="24"/>
      <c r="AO14337" s="24"/>
      <c r="AR14337" s="24"/>
      <c r="AU14337" s="24"/>
    </row>
    <row r="14338">
      <c r="J14338" s="18"/>
      <c r="N14338" s="24"/>
      <c r="Q14338" s="24"/>
      <c r="T14338" s="24"/>
      <c r="W14338" s="24"/>
      <c r="Z14338" s="24"/>
      <c r="AC14338" s="24"/>
      <c r="AI14338" s="24"/>
      <c r="AL14338" s="24"/>
      <c r="AO14338" s="24"/>
      <c r="AR14338" s="24"/>
      <c r="AU14338" s="24"/>
    </row>
    <row r="14339">
      <c r="J14339" s="18"/>
      <c r="N14339" s="24"/>
      <c r="Q14339" s="24"/>
      <c r="T14339" s="24"/>
      <c r="W14339" s="24"/>
      <c r="Z14339" s="24"/>
      <c r="AC14339" s="24"/>
      <c r="AI14339" s="24"/>
      <c r="AL14339" s="24"/>
      <c r="AO14339" s="24"/>
      <c r="AR14339" s="24"/>
      <c r="AU14339" s="24"/>
    </row>
    <row r="14340">
      <c r="J14340" s="18"/>
      <c r="N14340" s="24"/>
      <c r="Q14340" s="24"/>
      <c r="T14340" s="24"/>
      <c r="W14340" s="24"/>
      <c r="Z14340" s="24"/>
      <c r="AC14340" s="24"/>
      <c r="AI14340" s="24"/>
      <c r="AL14340" s="24"/>
      <c r="AO14340" s="24"/>
      <c r="AR14340" s="24"/>
      <c r="AU14340" s="24"/>
    </row>
    <row r="14341">
      <c r="J14341" s="18"/>
      <c r="N14341" s="24"/>
      <c r="Q14341" s="24"/>
      <c r="T14341" s="24"/>
      <c r="W14341" s="24"/>
      <c r="Z14341" s="24"/>
      <c r="AC14341" s="24"/>
      <c r="AI14341" s="24"/>
      <c r="AL14341" s="24"/>
      <c r="AO14341" s="24"/>
      <c r="AR14341" s="24"/>
      <c r="AU14341" s="24"/>
    </row>
    <row r="14342">
      <c r="J14342" s="18"/>
      <c r="N14342" s="24"/>
      <c r="Q14342" s="24"/>
      <c r="T14342" s="24"/>
      <c r="W14342" s="24"/>
      <c r="Z14342" s="24"/>
      <c r="AC14342" s="24"/>
      <c r="AI14342" s="24"/>
      <c r="AL14342" s="24"/>
      <c r="AO14342" s="24"/>
      <c r="AR14342" s="24"/>
      <c r="AU14342" s="24"/>
    </row>
    <row r="14343">
      <c r="J14343" s="18"/>
      <c r="N14343" s="24"/>
      <c r="Q14343" s="24"/>
      <c r="T14343" s="24"/>
      <c r="W14343" s="24"/>
      <c r="Z14343" s="24"/>
      <c r="AC14343" s="24"/>
      <c r="AI14343" s="24"/>
      <c r="AL14343" s="24"/>
      <c r="AO14343" s="24"/>
      <c r="AR14343" s="24"/>
      <c r="AU14343" s="24"/>
    </row>
    <row r="14344">
      <c r="J14344" s="18"/>
      <c r="N14344" s="24"/>
      <c r="Q14344" s="24"/>
      <c r="T14344" s="24"/>
      <c r="W14344" s="24"/>
      <c r="Z14344" s="24"/>
      <c r="AC14344" s="24"/>
      <c r="AI14344" s="24"/>
      <c r="AL14344" s="24"/>
      <c r="AO14344" s="24"/>
      <c r="AR14344" s="24"/>
      <c r="AU14344" s="24"/>
    </row>
    <row r="14345">
      <c r="J14345" s="18"/>
      <c r="N14345" s="24"/>
      <c r="Q14345" s="24"/>
      <c r="T14345" s="24"/>
      <c r="W14345" s="24"/>
      <c r="Z14345" s="24"/>
      <c r="AC14345" s="24"/>
      <c r="AI14345" s="24"/>
      <c r="AL14345" s="24"/>
      <c r="AO14345" s="24"/>
      <c r="AR14345" s="24"/>
      <c r="AU14345" s="24"/>
    </row>
    <row r="14346">
      <c r="J14346" s="18"/>
      <c r="N14346" s="24"/>
      <c r="Q14346" s="24"/>
      <c r="T14346" s="24"/>
      <c r="W14346" s="24"/>
      <c r="Z14346" s="24"/>
      <c r="AC14346" s="24"/>
      <c r="AI14346" s="24"/>
      <c r="AL14346" s="24"/>
      <c r="AO14346" s="24"/>
      <c r="AR14346" s="24"/>
      <c r="AU14346" s="24"/>
    </row>
    <row r="14347">
      <c r="J14347" s="18"/>
      <c r="N14347" s="24"/>
      <c r="Q14347" s="24"/>
      <c r="T14347" s="24"/>
      <c r="W14347" s="24"/>
      <c r="Z14347" s="24"/>
      <c r="AC14347" s="24"/>
      <c r="AI14347" s="24"/>
      <c r="AL14347" s="24"/>
      <c r="AO14347" s="24"/>
      <c r="AR14347" s="24"/>
      <c r="AU14347" s="24"/>
    </row>
    <row r="14348">
      <c r="J14348" s="18"/>
      <c r="N14348" s="24"/>
      <c r="Q14348" s="24"/>
      <c r="T14348" s="24"/>
      <c r="W14348" s="24"/>
      <c r="Z14348" s="24"/>
      <c r="AC14348" s="24"/>
      <c r="AI14348" s="24"/>
      <c r="AL14348" s="24"/>
      <c r="AO14348" s="24"/>
      <c r="AR14348" s="24"/>
      <c r="AU14348" s="24"/>
    </row>
    <row r="14349">
      <c r="J14349" s="18"/>
      <c r="N14349" s="24"/>
      <c r="Q14349" s="24"/>
      <c r="T14349" s="24"/>
      <c r="W14349" s="24"/>
      <c r="Z14349" s="24"/>
      <c r="AC14349" s="24"/>
      <c r="AI14349" s="24"/>
      <c r="AL14349" s="24"/>
      <c r="AO14349" s="24"/>
      <c r="AR14349" s="24"/>
      <c r="AU14349" s="24"/>
    </row>
    <row r="14350">
      <c r="J14350" s="18"/>
      <c r="N14350" s="24"/>
      <c r="Q14350" s="24"/>
      <c r="T14350" s="24"/>
      <c r="W14350" s="24"/>
      <c r="Z14350" s="24"/>
      <c r="AC14350" s="24"/>
      <c r="AI14350" s="24"/>
      <c r="AL14350" s="24"/>
      <c r="AO14350" s="24"/>
      <c r="AR14350" s="24"/>
      <c r="AU14350" s="24"/>
    </row>
    <row r="14351">
      <c r="J14351" s="18"/>
      <c r="N14351" s="24"/>
      <c r="Q14351" s="24"/>
      <c r="T14351" s="24"/>
      <c r="W14351" s="24"/>
      <c r="Z14351" s="24"/>
      <c r="AC14351" s="24"/>
      <c r="AI14351" s="24"/>
      <c r="AL14351" s="24"/>
      <c r="AO14351" s="24"/>
      <c r="AR14351" s="24"/>
      <c r="AU14351" s="24"/>
    </row>
    <row r="14352">
      <c r="J14352" s="18"/>
      <c r="N14352" s="24"/>
      <c r="Q14352" s="24"/>
      <c r="T14352" s="24"/>
      <c r="W14352" s="24"/>
      <c r="Z14352" s="24"/>
      <c r="AC14352" s="24"/>
      <c r="AI14352" s="24"/>
      <c r="AL14352" s="24"/>
      <c r="AO14352" s="24"/>
      <c r="AR14352" s="24"/>
      <c r="AU14352" s="24"/>
    </row>
    <row r="14353">
      <c r="J14353" s="18"/>
      <c r="N14353" s="24"/>
      <c r="Q14353" s="24"/>
      <c r="T14353" s="24"/>
      <c r="W14353" s="24"/>
      <c r="Z14353" s="24"/>
      <c r="AC14353" s="24"/>
      <c r="AI14353" s="24"/>
      <c r="AL14353" s="24"/>
      <c r="AO14353" s="24"/>
      <c r="AR14353" s="24"/>
      <c r="AU14353" s="24"/>
    </row>
    <row r="14354">
      <c r="J14354" s="18"/>
      <c r="N14354" s="24"/>
      <c r="Q14354" s="24"/>
      <c r="T14354" s="24"/>
      <c r="W14354" s="24"/>
      <c r="Z14354" s="24"/>
      <c r="AC14354" s="24"/>
      <c r="AI14354" s="24"/>
      <c r="AL14354" s="24"/>
      <c r="AO14354" s="24"/>
      <c r="AR14354" s="24"/>
      <c r="AU14354" s="24"/>
    </row>
    <row r="14355">
      <c r="J14355" s="18"/>
      <c r="N14355" s="24"/>
      <c r="Q14355" s="24"/>
      <c r="T14355" s="24"/>
      <c r="W14355" s="24"/>
      <c r="Z14355" s="24"/>
      <c r="AC14355" s="24"/>
      <c r="AI14355" s="24"/>
      <c r="AL14355" s="24"/>
      <c r="AO14355" s="24"/>
      <c r="AR14355" s="24"/>
      <c r="AU14355" s="24"/>
    </row>
    <row r="14356">
      <c r="J14356" s="18"/>
      <c r="N14356" s="24"/>
      <c r="Q14356" s="24"/>
      <c r="T14356" s="24"/>
      <c r="W14356" s="24"/>
      <c r="Z14356" s="24"/>
      <c r="AC14356" s="24"/>
      <c r="AI14356" s="24"/>
      <c r="AL14356" s="24"/>
      <c r="AO14356" s="24"/>
      <c r="AR14356" s="24"/>
      <c r="AU14356" s="24"/>
    </row>
    <row r="14357">
      <c r="J14357" s="18"/>
      <c r="N14357" s="24"/>
      <c r="Q14357" s="24"/>
      <c r="T14357" s="24"/>
      <c r="W14357" s="24"/>
      <c r="Z14357" s="24"/>
      <c r="AC14357" s="24"/>
      <c r="AI14357" s="24"/>
      <c r="AL14357" s="24"/>
      <c r="AO14357" s="24"/>
      <c r="AR14357" s="24"/>
      <c r="AU14357" s="24"/>
    </row>
    <row r="14358">
      <c r="J14358" s="18"/>
      <c r="N14358" s="24"/>
      <c r="Q14358" s="24"/>
      <c r="T14358" s="24"/>
      <c r="W14358" s="24"/>
      <c r="Z14358" s="24"/>
      <c r="AC14358" s="24"/>
      <c r="AI14358" s="24"/>
      <c r="AL14358" s="24"/>
      <c r="AO14358" s="24"/>
      <c r="AR14358" s="24"/>
      <c r="AU14358" s="24"/>
    </row>
    <row r="14359">
      <c r="J14359" s="18"/>
      <c r="N14359" s="24"/>
      <c r="Q14359" s="24"/>
      <c r="T14359" s="24"/>
      <c r="W14359" s="24"/>
      <c r="Z14359" s="24"/>
      <c r="AC14359" s="24"/>
      <c r="AI14359" s="24"/>
      <c r="AL14359" s="24"/>
      <c r="AO14359" s="24"/>
      <c r="AR14359" s="24"/>
      <c r="AU14359" s="24"/>
    </row>
    <row r="14360">
      <c r="J14360" s="18"/>
      <c r="N14360" s="24"/>
      <c r="Q14360" s="24"/>
      <c r="T14360" s="24"/>
      <c r="W14360" s="24"/>
      <c r="Z14360" s="24"/>
      <c r="AC14360" s="24"/>
      <c r="AI14360" s="24"/>
      <c r="AL14360" s="24"/>
      <c r="AO14360" s="24"/>
      <c r="AR14360" s="24"/>
      <c r="AU14360" s="24"/>
    </row>
    <row r="14361">
      <c r="J14361" s="18"/>
      <c r="N14361" s="24"/>
      <c r="Q14361" s="24"/>
      <c r="T14361" s="24"/>
      <c r="W14361" s="24"/>
      <c r="Z14361" s="24"/>
      <c r="AC14361" s="24"/>
      <c r="AI14361" s="24"/>
      <c r="AL14361" s="24"/>
      <c r="AO14361" s="24"/>
      <c r="AR14361" s="24"/>
      <c r="AU14361" s="24"/>
    </row>
    <row r="14362">
      <c r="J14362" s="18"/>
      <c r="N14362" s="24"/>
      <c r="Q14362" s="24"/>
      <c r="T14362" s="24"/>
      <c r="W14362" s="24"/>
      <c r="Z14362" s="24"/>
      <c r="AC14362" s="24"/>
      <c r="AI14362" s="24"/>
      <c r="AL14362" s="24"/>
      <c r="AO14362" s="24"/>
      <c r="AR14362" s="24"/>
      <c r="AU14362" s="24"/>
    </row>
    <row r="14363">
      <c r="J14363" s="18"/>
      <c r="N14363" s="24"/>
      <c r="Q14363" s="24"/>
      <c r="T14363" s="24"/>
      <c r="W14363" s="24"/>
      <c r="Z14363" s="24"/>
      <c r="AC14363" s="24"/>
      <c r="AI14363" s="24"/>
      <c r="AL14363" s="24"/>
      <c r="AO14363" s="24"/>
      <c r="AR14363" s="24"/>
      <c r="AU14363" s="24"/>
    </row>
    <row r="14364">
      <c r="J14364" s="18"/>
      <c r="N14364" s="24"/>
      <c r="Q14364" s="24"/>
      <c r="T14364" s="24"/>
      <c r="W14364" s="24"/>
      <c r="Z14364" s="24"/>
      <c r="AC14364" s="24"/>
      <c r="AI14364" s="24"/>
      <c r="AL14364" s="24"/>
      <c r="AO14364" s="24"/>
      <c r="AR14364" s="24"/>
      <c r="AU14364" s="24"/>
    </row>
    <row r="14365">
      <c r="J14365" s="18"/>
      <c r="N14365" s="24"/>
      <c r="Q14365" s="24"/>
      <c r="T14365" s="24"/>
      <c r="W14365" s="24"/>
      <c r="Z14365" s="24"/>
      <c r="AC14365" s="24"/>
      <c r="AI14365" s="24"/>
      <c r="AL14365" s="24"/>
      <c r="AO14365" s="24"/>
      <c r="AR14365" s="24"/>
      <c r="AU14365" s="24"/>
    </row>
    <row r="14366">
      <c r="J14366" s="18"/>
      <c r="N14366" s="24"/>
      <c r="Q14366" s="24"/>
      <c r="T14366" s="24"/>
      <c r="W14366" s="24"/>
      <c r="Z14366" s="24"/>
      <c r="AC14366" s="24"/>
      <c r="AI14366" s="24"/>
      <c r="AL14366" s="24"/>
      <c r="AO14366" s="24"/>
      <c r="AR14366" s="24"/>
      <c r="AU14366" s="24"/>
    </row>
    <row r="14367">
      <c r="J14367" s="18"/>
      <c r="N14367" s="24"/>
      <c r="Q14367" s="24"/>
      <c r="T14367" s="24"/>
      <c r="W14367" s="24"/>
      <c r="Z14367" s="24"/>
      <c r="AC14367" s="24"/>
      <c r="AI14367" s="24"/>
      <c r="AL14367" s="24"/>
      <c r="AO14367" s="24"/>
      <c r="AR14367" s="24"/>
      <c r="AU14367" s="24"/>
    </row>
    <row r="14368">
      <c r="J14368" s="18"/>
      <c r="N14368" s="24"/>
      <c r="Q14368" s="24"/>
      <c r="T14368" s="24"/>
      <c r="W14368" s="24"/>
      <c r="Z14368" s="24"/>
      <c r="AC14368" s="24"/>
      <c r="AI14368" s="24"/>
      <c r="AL14368" s="24"/>
      <c r="AO14368" s="24"/>
      <c r="AR14368" s="24"/>
      <c r="AU14368" s="24"/>
    </row>
    <row r="14369">
      <c r="J14369" s="18"/>
      <c r="N14369" s="24"/>
      <c r="Q14369" s="24"/>
      <c r="T14369" s="24"/>
      <c r="W14369" s="24"/>
      <c r="Z14369" s="24"/>
      <c r="AC14369" s="24"/>
      <c r="AI14369" s="24"/>
      <c r="AL14369" s="24"/>
      <c r="AO14369" s="24"/>
      <c r="AR14369" s="24"/>
      <c r="AU14369" s="24"/>
    </row>
    <row r="14370">
      <c r="J14370" s="18"/>
      <c r="N14370" s="24"/>
      <c r="Q14370" s="24"/>
      <c r="T14370" s="24"/>
      <c r="W14370" s="24"/>
      <c r="Z14370" s="24"/>
      <c r="AC14370" s="24"/>
      <c r="AI14370" s="24"/>
      <c r="AL14370" s="24"/>
      <c r="AO14370" s="24"/>
      <c r="AR14370" s="24"/>
      <c r="AU14370" s="24"/>
    </row>
    <row r="14371">
      <c r="J14371" s="18"/>
      <c r="N14371" s="24"/>
      <c r="Q14371" s="24"/>
      <c r="T14371" s="24"/>
      <c r="W14371" s="24"/>
      <c r="Z14371" s="24"/>
      <c r="AC14371" s="24"/>
      <c r="AI14371" s="24"/>
      <c r="AL14371" s="24"/>
      <c r="AO14371" s="24"/>
      <c r="AR14371" s="24"/>
      <c r="AU14371" s="24"/>
    </row>
    <row r="14372">
      <c r="J14372" s="18"/>
      <c r="N14372" s="24"/>
      <c r="Q14372" s="24"/>
      <c r="T14372" s="24"/>
      <c r="W14372" s="24"/>
      <c r="Z14372" s="24"/>
      <c r="AC14372" s="24"/>
      <c r="AI14372" s="24"/>
      <c r="AL14372" s="24"/>
      <c r="AO14372" s="24"/>
      <c r="AR14372" s="24"/>
      <c r="AU14372" s="24"/>
    </row>
    <row r="14373">
      <c r="J14373" s="18"/>
      <c r="N14373" s="24"/>
      <c r="Q14373" s="24"/>
      <c r="T14373" s="24"/>
      <c r="W14373" s="24"/>
      <c r="Z14373" s="24"/>
      <c r="AC14373" s="24"/>
      <c r="AI14373" s="24"/>
      <c r="AL14373" s="24"/>
      <c r="AO14373" s="24"/>
      <c r="AR14373" s="24"/>
      <c r="AU14373" s="24"/>
    </row>
    <row r="14374">
      <c r="J14374" s="18"/>
      <c r="N14374" s="24"/>
      <c r="Q14374" s="24"/>
      <c r="T14374" s="24"/>
      <c r="W14374" s="24"/>
      <c r="Z14374" s="24"/>
      <c r="AC14374" s="24"/>
      <c r="AI14374" s="24"/>
      <c r="AL14374" s="24"/>
      <c r="AO14374" s="24"/>
      <c r="AR14374" s="24"/>
      <c r="AU14374" s="24"/>
    </row>
    <row r="14375">
      <c r="J14375" s="18"/>
      <c r="N14375" s="24"/>
      <c r="Q14375" s="24"/>
      <c r="T14375" s="24"/>
      <c r="W14375" s="24"/>
      <c r="Z14375" s="24"/>
      <c r="AC14375" s="24"/>
      <c r="AI14375" s="24"/>
      <c r="AL14375" s="24"/>
      <c r="AO14375" s="24"/>
      <c r="AR14375" s="24"/>
      <c r="AU14375" s="24"/>
    </row>
    <row r="14376">
      <c r="J14376" s="18"/>
      <c r="N14376" s="24"/>
      <c r="Q14376" s="24"/>
      <c r="T14376" s="24"/>
      <c r="W14376" s="24"/>
      <c r="Z14376" s="24"/>
      <c r="AC14376" s="24"/>
      <c r="AI14376" s="24"/>
      <c r="AL14376" s="24"/>
      <c r="AO14376" s="24"/>
      <c r="AR14376" s="24"/>
      <c r="AU14376" s="24"/>
    </row>
    <row r="14377">
      <c r="J14377" s="18"/>
      <c r="N14377" s="24"/>
      <c r="Q14377" s="24"/>
      <c r="T14377" s="24"/>
      <c r="W14377" s="24"/>
      <c r="Z14377" s="24"/>
      <c r="AC14377" s="24"/>
      <c r="AI14377" s="24"/>
      <c r="AL14377" s="24"/>
      <c r="AO14377" s="24"/>
      <c r="AR14377" s="24"/>
      <c r="AU14377" s="24"/>
    </row>
    <row r="14378">
      <c r="J14378" s="18"/>
      <c r="N14378" s="24"/>
      <c r="Q14378" s="24"/>
      <c r="T14378" s="24"/>
      <c r="W14378" s="24"/>
      <c r="Z14378" s="24"/>
      <c r="AC14378" s="24"/>
      <c r="AI14378" s="24"/>
      <c r="AL14378" s="24"/>
      <c r="AO14378" s="24"/>
      <c r="AR14378" s="24"/>
      <c r="AU14378" s="24"/>
    </row>
    <row r="14379">
      <c r="J14379" s="18"/>
      <c r="N14379" s="24"/>
      <c r="Q14379" s="24"/>
      <c r="T14379" s="24"/>
      <c r="W14379" s="24"/>
      <c r="Z14379" s="24"/>
      <c r="AC14379" s="24"/>
      <c r="AI14379" s="24"/>
      <c r="AL14379" s="24"/>
      <c r="AO14379" s="24"/>
      <c r="AR14379" s="24"/>
      <c r="AU14379" s="24"/>
    </row>
    <row r="14380">
      <c r="J14380" s="18"/>
      <c r="N14380" s="24"/>
      <c r="Q14380" s="24"/>
      <c r="T14380" s="24"/>
      <c r="W14380" s="24"/>
      <c r="Z14380" s="24"/>
      <c r="AC14380" s="24"/>
      <c r="AI14380" s="24"/>
      <c r="AL14380" s="24"/>
      <c r="AO14380" s="24"/>
      <c r="AR14380" s="24"/>
      <c r="AU14380" s="24"/>
    </row>
    <row r="14381">
      <c r="J14381" s="18"/>
      <c r="N14381" s="24"/>
      <c r="Q14381" s="24"/>
      <c r="T14381" s="24"/>
      <c r="W14381" s="24"/>
      <c r="Z14381" s="24"/>
      <c r="AC14381" s="24"/>
      <c r="AI14381" s="24"/>
      <c r="AL14381" s="24"/>
      <c r="AO14381" s="24"/>
      <c r="AR14381" s="24"/>
      <c r="AU14381" s="24"/>
    </row>
    <row r="14382">
      <c r="J14382" s="18"/>
      <c r="N14382" s="24"/>
      <c r="Q14382" s="24"/>
      <c r="T14382" s="24"/>
      <c r="W14382" s="24"/>
      <c r="Z14382" s="24"/>
      <c r="AC14382" s="24"/>
      <c r="AI14382" s="24"/>
      <c r="AL14382" s="24"/>
      <c r="AO14382" s="24"/>
      <c r="AR14382" s="24"/>
      <c r="AU14382" s="24"/>
    </row>
    <row r="14383">
      <c r="J14383" s="18"/>
      <c r="N14383" s="24"/>
      <c r="Q14383" s="24"/>
      <c r="T14383" s="24"/>
      <c r="W14383" s="24"/>
      <c r="Z14383" s="24"/>
      <c r="AC14383" s="24"/>
      <c r="AI14383" s="24"/>
      <c r="AL14383" s="24"/>
      <c r="AO14383" s="24"/>
      <c r="AR14383" s="24"/>
      <c r="AU14383" s="24"/>
    </row>
    <row r="14384">
      <c r="J14384" s="18"/>
      <c r="N14384" s="24"/>
      <c r="Q14384" s="24"/>
      <c r="T14384" s="24"/>
      <c r="W14384" s="24"/>
      <c r="Z14384" s="24"/>
      <c r="AC14384" s="24"/>
      <c r="AI14384" s="24"/>
      <c r="AL14384" s="24"/>
      <c r="AO14384" s="24"/>
      <c r="AR14384" s="24"/>
      <c r="AU14384" s="24"/>
    </row>
    <row r="14385">
      <c r="J14385" s="18"/>
      <c r="N14385" s="24"/>
      <c r="Q14385" s="24"/>
      <c r="T14385" s="24"/>
      <c r="W14385" s="24"/>
      <c r="Z14385" s="24"/>
      <c r="AC14385" s="24"/>
      <c r="AI14385" s="24"/>
      <c r="AL14385" s="24"/>
      <c r="AO14385" s="24"/>
      <c r="AR14385" s="24"/>
      <c r="AU14385" s="24"/>
    </row>
    <row r="14386">
      <c r="J14386" s="18"/>
      <c r="N14386" s="24"/>
      <c r="Q14386" s="24"/>
      <c r="T14386" s="24"/>
      <c r="W14386" s="24"/>
      <c r="Z14386" s="24"/>
      <c r="AC14386" s="24"/>
      <c r="AI14386" s="24"/>
      <c r="AL14386" s="24"/>
      <c r="AO14386" s="24"/>
      <c r="AR14386" s="24"/>
      <c r="AU14386" s="24"/>
    </row>
    <row r="14387">
      <c r="J14387" s="18"/>
      <c r="N14387" s="24"/>
      <c r="Q14387" s="24"/>
      <c r="T14387" s="24"/>
      <c r="W14387" s="24"/>
      <c r="Z14387" s="24"/>
      <c r="AC14387" s="24"/>
      <c r="AI14387" s="24"/>
      <c r="AL14387" s="24"/>
      <c r="AO14387" s="24"/>
      <c r="AR14387" s="24"/>
      <c r="AU14387" s="24"/>
    </row>
    <row r="14388">
      <c r="J14388" s="18"/>
      <c r="N14388" s="24"/>
      <c r="Q14388" s="24"/>
      <c r="T14388" s="24"/>
      <c r="W14388" s="24"/>
      <c r="Z14388" s="24"/>
      <c r="AC14388" s="24"/>
      <c r="AI14388" s="24"/>
      <c r="AL14388" s="24"/>
      <c r="AO14388" s="24"/>
      <c r="AR14388" s="24"/>
      <c r="AU14388" s="24"/>
    </row>
    <row r="14389">
      <c r="J14389" s="18"/>
      <c r="N14389" s="24"/>
      <c r="Q14389" s="24"/>
      <c r="T14389" s="24"/>
      <c r="W14389" s="24"/>
      <c r="Z14389" s="24"/>
      <c r="AC14389" s="24"/>
      <c r="AI14389" s="24"/>
      <c r="AL14389" s="24"/>
      <c r="AO14389" s="24"/>
      <c r="AR14389" s="24"/>
      <c r="AU14389" s="24"/>
    </row>
    <row r="14390">
      <c r="J14390" s="18"/>
      <c r="N14390" s="24"/>
      <c r="Q14390" s="24"/>
      <c r="T14390" s="24"/>
      <c r="W14390" s="24"/>
      <c r="Z14390" s="24"/>
      <c r="AC14390" s="24"/>
      <c r="AI14390" s="24"/>
      <c r="AL14390" s="24"/>
      <c r="AO14390" s="24"/>
      <c r="AR14390" s="24"/>
      <c r="AU14390" s="24"/>
    </row>
    <row r="14391">
      <c r="J14391" s="18"/>
      <c r="N14391" s="24"/>
      <c r="Q14391" s="24"/>
      <c r="T14391" s="24"/>
      <c r="W14391" s="24"/>
      <c r="Z14391" s="24"/>
      <c r="AC14391" s="24"/>
      <c r="AI14391" s="24"/>
      <c r="AL14391" s="24"/>
      <c r="AO14391" s="24"/>
      <c r="AR14391" s="24"/>
      <c r="AU14391" s="24"/>
    </row>
    <row r="14392">
      <c r="J14392" s="18"/>
      <c r="N14392" s="24"/>
      <c r="Q14392" s="24"/>
      <c r="T14392" s="24"/>
      <c r="W14392" s="24"/>
      <c r="Z14392" s="24"/>
      <c r="AC14392" s="24"/>
      <c r="AI14392" s="24"/>
      <c r="AL14392" s="24"/>
      <c r="AO14392" s="24"/>
      <c r="AR14392" s="24"/>
      <c r="AU14392" s="24"/>
    </row>
    <row r="14393">
      <c r="J14393" s="18"/>
      <c r="N14393" s="24"/>
      <c r="Q14393" s="24"/>
      <c r="T14393" s="24"/>
      <c r="W14393" s="24"/>
      <c r="Z14393" s="24"/>
      <c r="AC14393" s="24"/>
      <c r="AI14393" s="24"/>
      <c r="AL14393" s="24"/>
      <c r="AO14393" s="24"/>
      <c r="AR14393" s="24"/>
      <c r="AU14393" s="24"/>
    </row>
    <row r="14394">
      <c r="J14394" s="18"/>
      <c r="N14394" s="24"/>
      <c r="Q14394" s="24"/>
      <c r="T14394" s="24"/>
      <c r="W14394" s="24"/>
      <c r="Z14394" s="24"/>
      <c r="AC14394" s="24"/>
      <c r="AI14394" s="24"/>
      <c r="AL14394" s="24"/>
      <c r="AO14394" s="24"/>
      <c r="AR14394" s="24"/>
      <c r="AU14394" s="24"/>
    </row>
    <row r="14395">
      <c r="J14395" s="18"/>
      <c r="N14395" s="24"/>
      <c r="Q14395" s="24"/>
      <c r="T14395" s="24"/>
      <c r="W14395" s="24"/>
      <c r="Z14395" s="24"/>
      <c r="AC14395" s="24"/>
      <c r="AI14395" s="24"/>
      <c r="AL14395" s="24"/>
      <c r="AO14395" s="24"/>
      <c r="AR14395" s="24"/>
      <c r="AU14395" s="24"/>
    </row>
    <row r="14396">
      <c r="J14396" s="18"/>
      <c r="N14396" s="24"/>
      <c r="Q14396" s="24"/>
      <c r="T14396" s="24"/>
      <c r="W14396" s="24"/>
      <c r="Z14396" s="24"/>
      <c r="AC14396" s="24"/>
      <c r="AI14396" s="24"/>
      <c r="AL14396" s="24"/>
      <c r="AO14396" s="24"/>
      <c r="AR14396" s="24"/>
      <c r="AU14396" s="24"/>
    </row>
    <row r="14397">
      <c r="J14397" s="18"/>
      <c r="N14397" s="24"/>
      <c r="Q14397" s="24"/>
      <c r="T14397" s="24"/>
      <c r="W14397" s="24"/>
      <c r="Z14397" s="24"/>
      <c r="AC14397" s="24"/>
      <c r="AI14397" s="24"/>
      <c r="AL14397" s="24"/>
      <c r="AO14397" s="24"/>
      <c r="AR14397" s="24"/>
      <c r="AU14397" s="24"/>
    </row>
    <row r="14398">
      <c r="J14398" s="18"/>
      <c r="N14398" s="24"/>
      <c r="Q14398" s="24"/>
      <c r="T14398" s="24"/>
      <c r="W14398" s="24"/>
      <c r="Z14398" s="24"/>
      <c r="AC14398" s="24"/>
      <c r="AI14398" s="24"/>
      <c r="AL14398" s="24"/>
      <c r="AO14398" s="24"/>
      <c r="AR14398" s="24"/>
      <c r="AU14398" s="24"/>
    </row>
    <row r="14399">
      <c r="J14399" s="18"/>
      <c r="N14399" s="24"/>
      <c r="Q14399" s="24"/>
      <c r="T14399" s="24"/>
      <c r="W14399" s="24"/>
      <c r="Z14399" s="24"/>
      <c r="AC14399" s="24"/>
      <c r="AI14399" s="24"/>
      <c r="AL14399" s="24"/>
      <c r="AO14399" s="24"/>
      <c r="AR14399" s="24"/>
      <c r="AU14399" s="24"/>
    </row>
    <row r="14400">
      <c r="J14400" s="18"/>
      <c r="N14400" s="24"/>
      <c r="Q14400" s="24"/>
      <c r="T14400" s="24"/>
      <c r="W14400" s="24"/>
      <c r="Z14400" s="24"/>
      <c r="AC14400" s="24"/>
      <c r="AI14400" s="24"/>
      <c r="AL14400" s="24"/>
      <c r="AO14400" s="24"/>
      <c r="AR14400" s="24"/>
      <c r="AU14400" s="24"/>
    </row>
    <row r="14401">
      <c r="J14401" s="18"/>
      <c r="N14401" s="24"/>
      <c r="Q14401" s="24"/>
      <c r="T14401" s="24"/>
      <c r="W14401" s="24"/>
      <c r="Z14401" s="24"/>
      <c r="AC14401" s="24"/>
      <c r="AI14401" s="24"/>
      <c r="AL14401" s="24"/>
      <c r="AO14401" s="24"/>
      <c r="AR14401" s="24"/>
      <c r="AU14401" s="24"/>
    </row>
    <row r="14402">
      <c r="J14402" s="18"/>
      <c r="N14402" s="24"/>
      <c r="Q14402" s="24"/>
      <c r="T14402" s="24"/>
      <c r="W14402" s="24"/>
      <c r="Z14402" s="24"/>
      <c r="AC14402" s="24"/>
      <c r="AI14402" s="24"/>
      <c r="AL14402" s="24"/>
      <c r="AO14402" s="24"/>
      <c r="AR14402" s="24"/>
      <c r="AU14402" s="24"/>
    </row>
    <row r="14403">
      <c r="J14403" s="18"/>
      <c r="N14403" s="24"/>
      <c r="Q14403" s="24"/>
      <c r="T14403" s="24"/>
      <c r="W14403" s="24"/>
      <c r="Z14403" s="24"/>
      <c r="AC14403" s="24"/>
      <c r="AI14403" s="24"/>
      <c r="AL14403" s="24"/>
      <c r="AO14403" s="24"/>
      <c r="AR14403" s="24"/>
      <c r="AU14403" s="24"/>
    </row>
    <row r="14404">
      <c r="J14404" s="18"/>
      <c r="N14404" s="24"/>
      <c r="Q14404" s="24"/>
      <c r="T14404" s="24"/>
      <c r="W14404" s="24"/>
      <c r="Z14404" s="24"/>
      <c r="AC14404" s="24"/>
      <c r="AI14404" s="24"/>
      <c r="AL14404" s="24"/>
      <c r="AO14404" s="24"/>
      <c r="AR14404" s="24"/>
      <c r="AU14404" s="24"/>
    </row>
    <row r="14405">
      <c r="J14405" s="18"/>
      <c r="N14405" s="24"/>
      <c r="Q14405" s="24"/>
      <c r="T14405" s="24"/>
      <c r="W14405" s="24"/>
      <c r="Z14405" s="24"/>
      <c r="AC14405" s="24"/>
      <c r="AI14405" s="24"/>
      <c r="AL14405" s="24"/>
      <c r="AO14405" s="24"/>
      <c r="AR14405" s="24"/>
      <c r="AU14405" s="24"/>
    </row>
    <row r="14406">
      <c r="J14406" s="18"/>
      <c r="N14406" s="24"/>
      <c r="Q14406" s="24"/>
      <c r="T14406" s="24"/>
      <c r="W14406" s="24"/>
      <c r="Z14406" s="24"/>
      <c r="AC14406" s="24"/>
      <c r="AI14406" s="24"/>
      <c r="AL14406" s="24"/>
      <c r="AO14406" s="24"/>
      <c r="AR14406" s="24"/>
      <c r="AU14406" s="24"/>
    </row>
    <row r="14407">
      <c r="J14407" s="18"/>
      <c r="N14407" s="24"/>
      <c r="Q14407" s="24"/>
      <c r="T14407" s="24"/>
      <c r="W14407" s="24"/>
      <c r="Z14407" s="24"/>
      <c r="AC14407" s="24"/>
      <c r="AI14407" s="24"/>
      <c r="AL14407" s="24"/>
      <c r="AO14407" s="24"/>
      <c r="AR14407" s="24"/>
      <c r="AU14407" s="24"/>
    </row>
    <row r="14408">
      <c r="J14408" s="18"/>
      <c r="N14408" s="24"/>
      <c r="Q14408" s="24"/>
      <c r="T14408" s="24"/>
      <c r="W14408" s="24"/>
      <c r="Z14408" s="24"/>
      <c r="AC14408" s="24"/>
      <c r="AI14408" s="24"/>
      <c r="AL14408" s="24"/>
      <c r="AO14408" s="24"/>
      <c r="AR14408" s="24"/>
      <c r="AU14408" s="24"/>
    </row>
    <row r="14409">
      <c r="J14409" s="18"/>
      <c r="N14409" s="24"/>
      <c r="Q14409" s="24"/>
      <c r="T14409" s="24"/>
      <c r="W14409" s="24"/>
      <c r="Z14409" s="24"/>
      <c r="AC14409" s="24"/>
      <c r="AI14409" s="24"/>
      <c r="AL14409" s="24"/>
      <c r="AO14409" s="24"/>
      <c r="AR14409" s="24"/>
      <c r="AU14409" s="24"/>
    </row>
    <row r="14410">
      <c r="J14410" s="18"/>
      <c r="N14410" s="24"/>
      <c r="Q14410" s="24"/>
      <c r="T14410" s="24"/>
      <c r="W14410" s="24"/>
      <c r="Z14410" s="24"/>
      <c r="AC14410" s="24"/>
      <c r="AI14410" s="24"/>
      <c r="AL14410" s="24"/>
      <c r="AO14410" s="24"/>
      <c r="AR14410" s="24"/>
      <c r="AU14410" s="24"/>
    </row>
    <row r="14411">
      <c r="J14411" s="18"/>
      <c r="N14411" s="24"/>
      <c r="Q14411" s="24"/>
      <c r="T14411" s="24"/>
      <c r="W14411" s="24"/>
      <c r="Z14411" s="24"/>
      <c r="AC14411" s="24"/>
      <c r="AI14411" s="24"/>
      <c r="AL14411" s="24"/>
      <c r="AO14411" s="24"/>
      <c r="AR14411" s="24"/>
      <c r="AU14411" s="24"/>
    </row>
    <row r="14412">
      <c r="J14412" s="18"/>
      <c r="N14412" s="24"/>
      <c r="Q14412" s="24"/>
      <c r="T14412" s="24"/>
      <c r="W14412" s="24"/>
      <c r="Z14412" s="24"/>
      <c r="AC14412" s="24"/>
      <c r="AI14412" s="24"/>
      <c r="AL14412" s="24"/>
      <c r="AO14412" s="24"/>
      <c r="AR14412" s="24"/>
      <c r="AU14412" s="24"/>
    </row>
    <row r="14413">
      <c r="J14413" s="18"/>
      <c r="N14413" s="24"/>
      <c r="Q14413" s="24"/>
      <c r="T14413" s="24"/>
      <c r="W14413" s="24"/>
      <c r="Z14413" s="24"/>
      <c r="AC14413" s="24"/>
      <c r="AI14413" s="24"/>
      <c r="AL14413" s="24"/>
      <c r="AO14413" s="24"/>
      <c r="AR14413" s="24"/>
      <c r="AU14413" s="24"/>
    </row>
    <row r="14414">
      <c r="J14414" s="18"/>
      <c r="N14414" s="24"/>
      <c r="Q14414" s="24"/>
      <c r="T14414" s="24"/>
      <c r="W14414" s="24"/>
      <c r="Z14414" s="24"/>
      <c r="AC14414" s="24"/>
      <c r="AI14414" s="24"/>
      <c r="AL14414" s="24"/>
      <c r="AO14414" s="24"/>
      <c r="AR14414" s="24"/>
      <c r="AU14414" s="24"/>
    </row>
    <row r="14415">
      <c r="J14415" s="18"/>
      <c r="N14415" s="24"/>
      <c r="Q14415" s="24"/>
      <c r="T14415" s="24"/>
      <c r="W14415" s="24"/>
      <c r="Z14415" s="24"/>
      <c r="AC14415" s="24"/>
      <c r="AI14415" s="24"/>
      <c r="AL14415" s="24"/>
      <c r="AO14415" s="24"/>
      <c r="AR14415" s="24"/>
      <c r="AU14415" s="24"/>
    </row>
    <row r="14416">
      <c r="J14416" s="18"/>
      <c r="N14416" s="24"/>
      <c r="Q14416" s="24"/>
      <c r="T14416" s="24"/>
      <c r="W14416" s="24"/>
      <c r="Z14416" s="24"/>
      <c r="AC14416" s="24"/>
      <c r="AI14416" s="24"/>
      <c r="AL14416" s="24"/>
      <c r="AO14416" s="24"/>
      <c r="AR14416" s="24"/>
      <c r="AU14416" s="24"/>
    </row>
    <row r="14417">
      <c r="J14417" s="18"/>
      <c r="N14417" s="24"/>
      <c r="Q14417" s="24"/>
      <c r="T14417" s="24"/>
      <c r="W14417" s="24"/>
      <c r="Z14417" s="24"/>
      <c r="AC14417" s="24"/>
      <c r="AI14417" s="24"/>
      <c r="AL14417" s="24"/>
      <c r="AO14417" s="24"/>
      <c r="AR14417" s="24"/>
      <c r="AU14417" s="24"/>
    </row>
    <row r="14418">
      <c r="J14418" s="18"/>
      <c r="N14418" s="24"/>
      <c r="Q14418" s="24"/>
      <c r="T14418" s="24"/>
      <c r="W14418" s="24"/>
      <c r="Z14418" s="24"/>
      <c r="AC14418" s="24"/>
      <c r="AI14418" s="24"/>
      <c r="AL14418" s="24"/>
      <c r="AO14418" s="24"/>
      <c r="AR14418" s="24"/>
      <c r="AU14418" s="24"/>
    </row>
    <row r="14419">
      <c r="J14419" s="18"/>
      <c r="N14419" s="24"/>
      <c r="Q14419" s="24"/>
      <c r="T14419" s="24"/>
      <c r="W14419" s="24"/>
      <c r="Z14419" s="24"/>
      <c r="AC14419" s="24"/>
      <c r="AI14419" s="24"/>
      <c r="AL14419" s="24"/>
      <c r="AO14419" s="24"/>
      <c r="AR14419" s="24"/>
      <c r="AU14419" s="24"/>
    </row>
    <row r="14420">
      <c r="J14420" s="18"/>
      <c r="N14420" s="24"/>
      <c r="Q14420" s="24"/>
      <c r="T14420" s="24"/>
      <c r="W14420" s="24"/>
      <c r="Z14420" s="24"/>
      <c r="AC14420" s="24"/>
      <c r="AI14420" s="24"/>
      <c r="AL14420" s="24"/>
      <c r="AO14420" s="24"/>
      <c r="AR14420" s="24"/>
      <c r="AU14420" s="24"/>
    </row>
    <row r="14421">
      <c r="J14421" s="18"/>
      <c r="N14421" s="24"/>
      <c r="Q14421" s="24"/>
      <c r="T14421" s="24"/>
      <c r="W14421" s="24"/>
      <c r="Z14421" s="24"/>
      <c r="AC14421" s="24"/>
      <c r="AI14421" s="24"/>
      <c r="AL14421" s="24"/>
      <c r="AO14421" s="24"/>
      <c r="AR14421" s="24"/>
      <c r="AU14421" s="24"/>
    </row>
    <row r="14422">
      <c r="J14422" s="18"/>
      <c r="N14422" s="24"/>
      <c r="Q14422" s="24"/>
      <c r="T14422" s="24"/>
      <c r="W14422" s="24"/>
      <c r="Z14422" s="24"/>
      <c r="AC14422" s="24"/>
      <c r="AI14422" s="24"/>
      <c r="AL14422" s="24"/>
      <c r="AO14422" s="24"/>
      <c r="AR14422" s="24"/>
      <c r="AU14422" s="24"/>
    </row>
    <row r="14423">
      <c r="J14423" s="18"/>
      <c r="N14423" s="24"/>
      <c r="Q14423" s="24"/>
      <c r="T14423" s="24"/>
      <c r="W14423" s="24"/>
      <c r="Z14423" s="24"/>
      <c r="AC14423" s="24"/>
      <c r="AI14423" s="24"/>
      <c r="AL14423" s="24"/>
      <c r="AO14423" s="24"/>
      <c r="AR14423" s="24"/>
      <c r="AU14423" s="24"/>
    </row>
    <row r="14424">
      <c r="J14424" s="18"/>
      <c r="N14424" s="24"/>
      <c r="Q14424" s="24"/>
      <c r="T14424" s="24"/>
      <c r="W14424" s="24"/>
      <c r="Z14424" s="24"/>
      <c r="AC14424" s="24"/>
      <c r="AI14424" s="24"/>
      <c r="AL14424" s="24"/>
      <c r="AO14424" s="24"/>
      <c r="AR14424" s="24"/>
      <c r="AU14424" s="24"/>
    </row>
    <row r="14425">
      <c r="J14425" s="18"/>
      <c r="N14425" s="24"/>
      <c r="Q14425" s="24"/>
      <c r="T14425" s="24"/>
      <c r="W14425" s="24"/>
      <c r="Z14425" s="24"/>
      <c r="AC14425" s="24"/>
      <c r="AI14425" s="24"/>
      <c r="AL14425" s="24"/>
      <c r="AO14425" s="24"/>
      <c r="AR14425" s="24"/>
      <c r="AU14425" s="24"/>
    </row>
    <row r="14426">
      <c r="J14426" s="18"/>
      <c r="N14426" s="24"/>
      <c r="Q14426" s="24"/>
      <c r="T14426" s="24"/>
      <c r="W14426" s="24"/>
      <c r="Z14426" s="24"/>
      <c r="AC14426" s="24"/>
      <c r="AI14426" s="24"/>
      <c r="AL14426" s="24"/>
      <c r="AO14426" s="24"/>
      <c r="AR14426" s="24"/>
      <c r="AU14426" s="24"/>
    </row>
    <row r="14427">
      <c r="J14427" s="18"/>
      <c r="N14427" s="24"/>
      <c r="Q14427" s="24"/>
      <c r="T14427" s="24"/>
      <c r="W14427" s="24"/>
      <c r="Z14427" s="24"/>
      <c r="AC14427" s="24"/>
      <c r="AI14427" s="24"/>
      <c r="AL14427" s="24"/>
      <c r="AO14427" s="24"/>
      <c r="AR14427" s="24"/>
      <c r="AU14427" s="24"/>
    </row>
    <row r="14428">
      <c r="J14428" s="18"/>
      <c r="N14428" s="24"/>
      <c r="Q14428" s="24"/>
      <c r="T14428" s="24"/>
      <c r="W14428" s="24"/>
      <c r="Z14428" s="24"/>
      <c r="AC14428" s="24"/>
      <c r="AI14428" s="24"/>
      <c r="AL14428" s="24"/>
      <c r="AO14428" s="24"/>
      <c r="AR14428" s="24"/>
      <c r="AU14428" s="24"/>
    </row>
    <row r="14429">
      <c r="J14429" s="18"/>
      <c r="N14429" s="24"/>
      <c r="Q14429" s="24"/>
      <c r="T14429" s="24"/>
      <c r="W14429" s="24"/>
      <c r="Z14429" s="24"/>
      <c r="AC14429" s="24"/>
      <c r="AI14429" s="24"/>
      <c r="AL14429" s="24"/>
      <c r="AO14429" s="24"/>
      <c r="AR14429" s="24"/>
      <c r="AU14429" s="24"/>
    </row>
    <row r="14430">
      <c r="J14430" s="18"/>
      <c r="N14430" s="24"/>
      <c r="Q14430" s="24"/>
      <c r="T14430" s="24"/>
      <c r="W14430" s="24"/>
      <c r="Z14430" s="24"/>
      <c r="AC14430" s="24"/>
      <c r="AI14430" s="24"/>
      <c r="AL14430" s="24"/>
      <c r="AO14430" s="24"/>
      <c r="AR14430" s="24"/>
      <c r="AU14430" s="24"/>
    </row>
    <row r="14431">
      <c r="J14431" s="18"/>
      <c r="N14431" s="24"/>
      <c r="Q14431" s="24"/>
      <c r="T14431" s="24"/>
      <c r="W14431" s="24"/>
      <c r="Z14431" s="24"/>
      <c r="AC14431" s="24"/>
      <c r="AI14431" s="24"/>
      <c r="AL14431" s="24"/>
      <c r="AO14431" s="24"/>
      <c r="AR14431" s="24"/>
      <c r="AU14431" s="24"/>
    </row>
    <row r="14432">
      <c r="J14432" s="18"/>
      <c r="N14432" s="24"/>
      <c r="Q14432" s="24"/>
      <c r="T14432" s="24"/>
      <c r="W14432" s="24"/>
      <c r="Z14432" s="24"/>
      <c r="AC14432" s="24"/>
      <c r="AI14432" s="24"/>
      <c r="AL14432" s="24"/>
      <c r="AO14432" s="24"/>
      <c r="AR14432" s="24"/>
      <c r="AU14432" s="24"/>
    </row>
    <row r="14433">
      <c r="J14433" s="18"/>
      <c r="N14433" s="24"/>
      <c r="Q14433" s="24"/>
      <c r="T14433" s="24"/>
      <c r="W14433" s="24"/>
      <c r="Z14433" s="24"/>
      <c r="AC14433" s="24"/>
      <c r="AI14433" s="24"/>
      <c r="AL14433" s="24"/>
      <c r="AO14433" s="24"/>
      <c r="AR14433" s="24"/>
      <c r="AU14433" s="24"/>
    </row>
    <row r="14434">
      <c r="J14434" s="18"/>
      <c r="N14434" s="24"/>
      <c r="Q14434" s="24"/>
      <c r="T14434" s="24"/>
      <c r="W14434" s="24"/>
      <c r="Z14434" s="24"/>
      <c r="AC14434" s="24"/>
      <c r="AI14434" s="24"/>
      <c r="AL14434" s="24"/>
      <c r="AO14434" s="24"/>
      <c r="AR14434" s="24"/>
      <c r="AU14434" s="24"/>
    </row>
    <row r="14435">
      <c r="J14435" s="18"/>
      <c r="N14435" s="24"/>
      <c r="Q14435" s="24"/>
      <c r="T14435" s="24"/>
      <c r="W14435" s="24"/>
      <c r="Z14435" s="24"/>
      <c r="AC14435" s="24"/>
      <c r="AI14435" s="24"/>
      <c r="AL14435" s="24"/>
      <c r="AO14435" s="24"/>
      <c r="AR14435" s="24"/>
      <c r="AU14435" s="24"/>
    </row>
    <row r="14436">
      <c r="J14436" s="18"/>
      <c r="N14436" s="24"/>
      <c r="Q14436" s="24"/>
      <c r="T14436" s="24"/>
      <c r="W14436" s="24"/>
      <c r="Z14436" s="24"/>
      <c r="AC14436" s="24"/>
      <c r="AI14436" s="24"/>
      <c r="AL14436" s="24"/>
      <c r="AO14436" s="24"/>
      <c r="AR14436" s="24"/>
      <c r="AU14436" s="24"/>
    </row>
    <row r="14437">
      <c r="J14437" s="18"/>
      <c r="N14437" s="24"/>
      <c r="Q14437" s="24"/>
      <c r="T14437" s="24"/>
      <c r="W14437" s="24"/>
      <c r="Z14437" s="24"/>
      <c r="AC14437" s="24"/>
      <c r="AI14437" s="24"/>
      <c r="AL14437" s="24"/>
      <c r="AO14437" s="24"/>
      <c r="AR14437" s="24"/>
      <c r="AU14437" s="24"/>
    </row>
    <row r="14438">
      <c r="J14438" s="18"/>
      <c r="N14438" s="24"/>
      <c r="Q14438" s="24"/>
      <c r="T14438" s="24"/>
      <c r="W14438" s="24"/>
      <c r="Z14438" s="24"/>
      <c r="AC14438" s="24"/>
      <c r="AI14438" s="24"/>
      <c r="AL14438" s="24"/>
      <c r="AO14438" s="24"/>
      <c r="AR14438" s="24"/>
      <c r="AU14438" s="24"/>
    </row>
    <row r="14439">
      <c r="J14439" s="18"/>
      <c r="N14439" s="24"/>
      <c r="Q14439" s="24"/>
      <c r="T14439" s="24"/>
      <c r="W14439" s="24"/>
      <c r="Z14439" s="24"/>
      <c r="AC14439" s="24"/>
      <c r="AI14439" s="24"/>
      <c r="AL14439" s="24"/>
      <c r="AO14439" s="24"/>
      <c r="AR14439" s="24"/>
      <c r="AU14439" s="24"/>
    </row>
    <row r="14440">
      <c r="J14440" s="18"/>
      <c r="N14440" s="24"/>
      <c r="Q14440" s="24"/>
      <c r="T14440" s="24"/>
      <c r="W14440" s="24"/>
      <c r="Z14440" s="24"/>
      <c r="AC14440" s="24"/>
      <c r="AI14440" s="24"/>
      <c r="AL14440" s="24"/>
      <c r="AO14440" s="24"/>
      <c r="AR14440" s="24"/>
      <c r="AU14440" s="24"/>
    </row>
    <row r="14441">
      <c r="J14441" s="18"/>
      <c r="N14441" s="24"/>
      <c r="Q14441" s="24"/>
      <c r="T14441" s="24"/>
      <c r="W14441" s="24"/>
      <c r="Z14441" s="24"/>
      <c r="AC14441" s="24"/>
      <c r="AI14441" s="24"/>
      <c r="AL14441" s="24"/>
      <c r="AO14441" s="24"/>
      <c r="AR14441" s="24"/>
      <c r="AU14441" s="24"/>
    </row>
    <row r="14442">
      <c r="J14442" s="18"/>
      <c r="N14442" s="24"/>
      <c r="Q14442" s="24"/>
      <c r="T14442" s="24"/>
      <c r="W14442" s="24"/>
      <c r="Z14442" s="24"/>
      <c r="AC14442" s="24"/>
      <c r="AI14442" s="24"/>
      <c r="AL14442" s="24"/>
      <c r="AO14442" s="24"/>
      <c r="AR14442" s="24"/>
      <c r="AU14442" s="24"/>
    </row>
    <row r="14443">
      <c r="J14443" s="18"/>
      <c r="N14443" s="24"/>
      <c r="Q14443" s="24"/>
      <c r="T14443" s="24"/>
      <c r="W14443" s="24"/>
      <c r="Z14443" s="24"/>
      <c r="AC14443" s="24"/>
      <c r="AI14443" s="24"/>
      <c r="AL14443" s="24"/>
      <c r="AO14443" s="24"/>
      <c r="AR14443" s="24"/>
      <c r="AU14443" s="24"/>
    </row>
    <row r="14444">
      <c r="J14444" s="18"/>
      <c r="N14444" s="24"/>
      <c r="Q14444" s="24"/>
      <c r="T14444" s="24"/>
      <c r="W14444" s="24"/>
      <c r="Z14444" s="24"/>
      <c r="AC14444" s="24"/>
      <c r="AI14444" s="24"/>
      <c r="AL14444" s="24"/>
      <c r="AO14444" s="24"/>
      <c r="AR14444" s="24"/>
      <c r="AU14444" s="24"/>
    </row>
    <row r="14445">
      <c r="J14445" s="18"/>
      <c r="N14445" s="24"/>
      <c r="Q14445" s="24"/>
      <c r="T14445" s="24"/>
      <c r="W14445" s="24"/>
      <c r="Z14445" s="24"/>
      <c r="AC14445" s="24"/>
      <c r="AI14445" s="24"/>
      <c r="AL14445" s="24"/>
      <c r="AO14445" s="24"/>
      <c r="AR14445" s="24"/>
      <c r="AU14445" s="24"/>
    </row>
    <row r="14446">
      <c r="J14446" s="18"/>
      <c r="N14446" s="24"/>
      <c r="Q14446" s="24"/>
      <c r="T14446" s="24"/>
      <c r="W14446" s="24"/>
      <c r="Z14446" s="24"/>
      <c r="AC14446" s="24"/>
      <c r="AI14446" s="24"/>
      <c r="AL14446" s="24"/>
      <c r="AO14446" s="24"/>
      <c r="AR14446" s="24"/>
      <c r="AU14446" s="24"/>
    </row>
    <row r="14447">
      <c r="J14447" s="18"/>
      <c r="N14447" s="24"/>
      <c r="Q14447" s="24"/>
      <c r="T14447" s="24"/>
      <c r="W14447" s="24"/>
      <c r="Z14447" s="24"/>
      <c r="AC14447" s="24"/>
      <c r="AI14447" s="24"/>
      <c r="AL14447" s="24"/>
      <c r="AO14447" s="24"/>
      <c r="AR14447" s="24"/>
      <c r="AU14447" s="24"/>
    </row>
    <row r="14448">
      <c r="J14448" s="18"/>
      <c r="N14448" s="24"/>
      <c r="Q14448" s="24"/>
      <c r="T14448" s="24"/>
      <c r="W14448" s="24"/>
      <c r="Z14448" s="24"/>
      <c r="AC14448" s="24"/>
      <c r="AI14448" s="24"/>
      <c r="AL14448" s="24"/>
      <c r="AO14448" s="24"/>
      <c r="AR14448" s="24"/>
      <c r="AU14448" s="24"/>
    </row>
    <row r="14449">
      <c r="J14449" s="18"/>
      <c r="N14449" s="24"/>
      <c r="Q14449" s="24"/>
      <c r="T14449" s="24"/>
      <c r="W14449" s="24"/>
      <c r="Z14449" s="24"/>
      <c r="AC14449" s="24"/>
      <c r="AI14449" s="24"/>
      <c r="AL14449" s="24"/>
      <c r="AO14449" s="24"/>
      <c r="AR14449" s="24"/>
      <c r="AU14449" s="24"/>
    </row>
    <row r="14450">
      <c r="J14450" s="18"/>
      <c r="N14450" s="24"/>
      <c r="Q14450" s="24"/>
      <c r="T14450" s="24"/>
      <c r="W14450" s="24"/>
      <c r="Z14450" s="24"/>
      <c r="AC14450" s="24"/>
      <c r="AI14450" s="24"/>
      <c r="AL14450" s="24"/>
      <c r="AO14450" s="24"/>
      <c r="AR14450" s="24"/>
      <c r="AU14450" s="24"/>
    </row>
    <row r="14451">
      <c r="J14451" s="18"/>
      <c r="N14451" s="24"/>
      <c r="Q14451" s="24"/>
      <c r="T14451" s="24"/>
      <c r="W14451" s="24"/>
      <c r="Z14451" s="24"/>
      <c r="AC14451" s="24"/>
      <c r="AI14451" s="24"/>
      <c r="AL14451" s="24"/>
      <c r="AO14451" s="24"/>
      <c r="AR14451" s="24"/>
      <c r="AU14451" s="24"/>
    </row>
    <row r="14452">
      <c r="J14452" s="18"/>
      <c r="N14452" s="24"/>
      <c r="Q14452" s="24"/>
      <c r="T14452" s="24"/>
      <c r="W14452" s="24"/>
      <c r="Z14452" s="24"/>
      <c r="AC14452" s="24"/>
      <c r="AI14452" s="24"/>
      <c r="AL14452" s="24"/>
      <c r="AO14452" s="24"/>
      <c r="AR14452" s="24"/>
      <c r="AU14452" s="24"/>
    </row>
    <row r="14453">
      <c r="J14453" s="18"/>
      <c r="N14453" s="24"/>
      <c r="Q14453" s="24"/>
      <c r="T14453" s="24"/>
      <c r="W14453" s="24"/>
      <c r="Z14453" s="24"/>
      <c r="AC14453" s="24"/>
      <c r="AI14453" s="24"/>
      <c r="AL14453" s="24"/>
      <c r="AO14453" s="24"/>
      <c r="AR14453" s="24"/>
      <c r="AU14453" s="24"/>
    </row>
    <row r="14454">
      <c r="J14454" s="18"/>
      <c r="N14454" s="24"/>
      <c r="Q14454" s="24"/>
      <c r="T14454" s="24"/>
      <c r="W14454" s="24"/>
      <c r="Z14454" s="24"/>
      <c r="AC14454" s="24"/>
      <c r="AI14454" s="24"/>
      <c r="AL14454" s="24"/>
      <c r="AO14454" s="24"/>
      <c r="AR14454" s="24"/>
      <c r="AU14454" s="24"/>
    </row>
    <row r="14455">
      <c r="J14455" s="18"/>
      <c r="N14455" s="24"/>
      <c r="Q14455" s="24"/>
      <c r="T14455" s="24"/>
      <c r="W14455" s="24"/>
      <c r="Z14455" s="24"/>
      <c r="AC14455" s="24"/>
      <c r="AI14455" s="24"/>
      <c r="AL14455" s="24"/>
      <c r="AO14455" s="24"/>
      <c r="AR14455" s="24"/>
      <c r="AU14455" s="24"/>
    </row>
    <row r="14456">
      <c r="J14456" s="18"/>
      <c r="N14456" s="24"/>
      <c r="Q14456" s="24"/>
      <c r="T14456" s="24"/>
      <c r="W14456" s="24"/>
      <c r="Z14456" s="24"/>
      <c r="AC14456" s="24"/>
      <c r="AI14456" s="24"/>
      <c r="AL14456" s="24"/>
      <c r="AO14456" s="24"/>
      <c r="AR14456" s="24"/>
      <c r="AU14456" s="24"/>
    </row>
    <row r="14457">
      <c r="J14457" s="18"/>
      <c r="N14457" s="24"/>
      <c r="Q14457" s="24"/>
      <c r="T14457" s="24"/>
      <c r="W14457" s="24"/>
      <c r="Z14457" s="24"/>
      <c r="AC14457" s="24"/>
      <c r="AI14457" s="24"/>
      <c r="AL14457" s="24"/>
      <c r="AO14457" s="24"/>
      <c r="AR14457" s="24"/>
      <c r="AU14457" s="24"/>
    </row>
    <row r="14458">
      <c r="J14458" s="18"/>
      <c r="N14458" s="24"/>
      <c r="Q14458" s="24"/>
      <c r="T14458" s="24"/>
      <c r="W14458" s="24"/>
      <c r="Z14458" s="24"/>
      <c r="AC14458" s="24"/>
      <c r="AI14458" s="24"/>
      <c r="AL14458" s="24"/>
      <c r="AO14458" s="24"/>
      <c r="AR14458" s="24"/>
      <c r="AU14458" s="24"/>
    </row>
    <row r="14459">
      <c r="J14459" s="18"/>
      <c r="N14459" s="24"/>
      <c r="Q14459" s="24"/>
      <c r="T14459" s="24"/>
      <c r="W14459" s="24"/>
      <c r="Z14459" s="24"/>
      <c r="AC14459" s="24"/>
      <c r="AI14459" s="24"/>
      <c r="AL14459" s="24"/>
      <c r="AO14459" s="24"/>
      <c r="AR14459" s="24"/>
      <c r="AU14459" s="24"/>
    </row>
    <row r="14460">
      <c r="J14460" s="18"/>
      <c r="N14460" s="24"/>
      <c r="Q14460" s="24"/>
      <c r="T14460" s="24"/>
      <c r="W14460" s="24"/>
      <c r="Z14460" s="24"/>
      <c r="AC14460" s="24"/>
      <c r="AI14460" s="24"/>
      <c r="AL14460" s="24"/>
      <c r="AO14460" s="24"/>
      <c r="AR14460" s="24"/>
      <c r="AU14460" s="24"/>
    </row>
    <row r="14461">
      <c r="J14461" s="18"/>
      <c r="N14461" s="24"/>
      <c r="Q14461" s="24"/>
      <c r="T14461" s="24"/>
      <c r="W14461" s="24"/>
      <c r="Z14461" s="24"/>
      <c r="AC14461" s="24"/>
      <c r="AI14461" s="24"/>
      <c r="AL14461" s="24"/>
      <c r="AO14461" s="24"/>
      <c r="AR14461" s="24"/>
      <c r="AU14461" s="24"/>
    </row>
    <row r="14462">
      <c r="J14462" s="18"/>
      <c r="N14462" s="24"/>
      <c r="Q14462" s="24"/>
      <c r="T14462" s="24"/>
      <c r="W14462" s="24"/>
      <c r="Z14462" s="24"/>
      <c r="AC14462" s="24"/>
      <c r="AI14462" s="24"/>
      <c r="AL14462" s="24"/>
      <c r="AO14462" s="24"/>
      <c r="AR14462" s="24"/>
      <c r="AU14462" s="24"/>
    </row>
    <row r="14463">
      <c r="J14463" s="18"/>
      <c r="N14463" s="24"/>
      <c r="Q14463" s="24"/>
      <c r="T14463" s="24"/>
      <c r="W14463" s="24"/>
      <c r="Z14463" s="24"/>
      <c r="AC14463" s="24"/>
      <c r="AI14463" s="24"/>
      <c r="AL14463" s="24"/>
      <c r="AO14463" s="24"/>
      <c r="AR14463" s="24"/>
      <c r="AU14463" s="24"/>
    </row>
    <row r="14464">
      <c r="J14464" s="18"/>
      <c r="N14464" s="24"/>
      <c r="Q14464" s="24"/>
      <c r="T14464" s="24"/>
      <c r="W14464" s="24"/>
      <c r="Z14464" s="24"/>
      <c r="AC14464" s="24"/>
      <c r="AI14464" s="24"/>
      <c r="AL14464" s="24"/>
      <c r="AO14464" s="24"/>
      <c r="AR14464" s="24"/>
      <c r="AU14464" s="24"/>
    </row>
    <row r="14465">
      <c r="J14465" s="18"/>
      <c r="N14465" s="24"/>
      <c r="Q14465" s="24"/>
      <c r="T14465" s="24"/>
      <c r="W14465" s="24"/>
      <c r="Z14465" s="24"/>
      <c r="AC14465" s="24"/>
      <c r="AI14465" s="24"/>
      <c r="AL14465" s="24"/>
      <c r="AO14465" s="24"/>
      <c r="AR14465" s="24"/>
      <c r="AU14465" s="24"/>
    </row>
    <row r="14466">
      <c r="J14466" s="18"/>
      <c r="N14466" s="24"/>
      <c r="Q14466" s="24"/>
      <c r="T14466" s="24"/>
      <c r="W14466" s="24"/>
      <c r="Z14466" s="24"/>
      <c r="AC14466" s="24"/>
      <c r="AI14466" s="24"/>
      <c r="AL14466" s="24"/>
      <c r="AO14466" s="24"/>
      <c r="AR14466" s="24"/>
      <c r="AU14466" s="24"/>
    </row>
    <row r="14467">
      <c r="J14467" s="18"/>
      <c r="N14467" s="24"/>
      <c r="Q14467" s="24"/>
      <c r="T14467" s="24"/>
      <c r="W14467" s="24"/>
      <c r="Z14467" s="24"/>
      <c r="AC14467" s="24"/>
      <c r="AI14467" s="24"/>
      <c r="AL14467" s="24"/>
      <c r="AO14467" s="24"/>
      <c r="AR14467" s="24"/>
      <c r="AU14467" s="24"/>
    </row>
    <row r="14468">
      <c r="J14468" s="18"/>
      <c r="N14468" s="24"/>
      <c r="Q14468" s="24"/>
      <c r="T14468" s="24"/>
      <c r="W14468" s="24"/>
      <c r="Z14468" s="24"/>
      <c r="AC14468" s="24"/>
      <c r="AI14468" s="24"/>
      <c r="AL14468" s="24"/>
      <c r="AO14468" s="24"/>
      <c r="AR14468" s="24"/>
      <c r="AU14468" s="24"/>
    </row>
    <row r="14469">
      <c r="J14469" s="18"/>
      <c r="N14469" s="24"/>
      <c r="Q14469" s="24"/>
      <c r="T14469" s="24"/>
      <c r="W14469" s="24"/>
      <c r="Z14469" s="24"/>
      <c r="AC14469" s="24"/>
      <c r="AI14469" s="24"/>
      <c r="AL14469" s="24"/>
      <c r="AO14469" s="24"/>
      <c r="AR14469" s="24"/>
      <c r="AU14469" s="24"/>
    </row>
    <row r="14470">
      <c r="J14470" s="18"/>
      <c r="N14470" s="24"/>
      <c r="Q14470" s="24"/>
      <c r="T14470" s="24"/>
      <c r="W14470" s="24"/>
      <c r="Z14470" s="24"/>
      <c r="AC14470" s="24"/>
      <c r="AI14470" s="24"/>
      <c r="AL14470" s="24"/>
      <c r="AO14470" s="24"/>
      <c r="AR14470" s="24"/>
      <c r="AU14470" s="24"/>
    </row>
    <row r="14471">
      <c r="J14471" s="18"/>
      <c r="N14471" s="24"/>
      <c r="Q14471" s="24"/>
      <c r="T14471" s="24"/>
      <c r="W14471" s="24"/>
      <c r="Z14471" s="24"/>
      <c r="AC14471" s="24"/>
      <c r="AI14471" s="24"/>
      <c r="AL14471" s="24"/>
      <c r="AO14471" s="24"/>
      <c r="AR14471" s="24"/>
      <c r="AU14471" s="24"/>
    </row>
    <row r="14472">
      <c r="J14472" s="18"/>
      <c r="N14472" s="24"/>
      <c r="Q14472" s="24"/>
      <c r="T14472" s="24"/>
      <c r="W14472" s="24"/>
      <c r="Z14472" s="24"/>
      <c r="AC14472" s="24"/>
      <c r="AI14472" s="24"/>
      <c r="AL14472" s="24"/>
      <c r="AO14472" s="24"/>
      <c r="AR14472" s="24"/>
      <c r="AU14472" s="24"/>
    </row>
    <row r="14473">
      <c r="J14473" s="18"/>
      <c r="N14473" s="24"/>
      <c r="Q14473" s="24"/>
      <c r="T14473" s="24"/>
      <c r="W14473" s="24"/>
      <c r="Z14473" s="24"/>
      <c r="AC14473" s="24"/>
      <c r="AI14473" s="24"/>
      <c r="AL14473" s="24"/>
      <c r="AO14473" s="24"/>
      <c r="AR14473" s="24"/>
      <c r="AU14473" s="24"/>
    </row>
    <row r="14474">
      <c r="J14474" s="18"/>
      <c r="N14474" s="24"/>
      <c r="Q14474" s="24"/>
      <c r="T14474" s="24"/>
      <c r="W14474" s="24"/>
      <c r="Z14474" s="24"/>
      <c r="AC14474" s="24"/>
      <c r="AI14474" s="24"/>
      <c r="AL14474" s="24"/>
      <c r="AO14474" s="24"/>
      <c r="AR14474" s="24"/>
      <c r="AU14474" s="24"/>
    </row>
    <row r="14475">
      <c r="J14475" s="18"/>
      <c r="N14475" s="24"/>
      <c r="Q14475" s="24"/>
      <c r="T14475" s="24"/>
      <c r="W14475" s="24"/>
      <c r="Z14475" s="24"/>
      <c r="AC14475" s="24"/>
      <c r="AI14475" s="24"/>
      <c r="AL14475" s="24"/>
      <c r="AO14475" s="24"/>
      <c r="AR14475" s="24"/>
      <c r="AU14475" s="24"/>
    </row>
    <row r="14476">
      <c r="J14476" s="18"/>
      <c r="N14476" s="24"/>
      <c r="Q14476" s="24"/>
      <c r="T14476" s="24"/>
      <c r="W14476" s="24"/>
      <c r="Z14476" s="24"/>
      <c r="AC14476" s="24"/>
      <c r="AI14476" s="24"/>
      <c r="AL14476" s="24"/>
      <c r="AO14476" s="24"/>
      <c r="AR14476" s="24"/>
      <c r="AU14476" s="24"/>
    </row>
    <row r="14477">
      <c r="J14477" s="18"/>
      <c r="N14477" s="24"/>
      <c r="Q14477" s="24"/>
      <c r="T14477" s="24"/>
      <c r="W14477" s="24"/>
      <c r="Z14477" s="24"/>
      <c r="AC14477" s="24"/>
      <c r="AI14477" s="24"/>
      <c r="AL14477" s="24"/>
      <c r="AO14477" s="24"/>
      <c r="AR14477" s="24"/>
      <c r="AU14477" s="24"/>
    </row>
    <row r="14478">
      <c r="J14478" s="18"/>
      <c r="N14478" s="24"/>
      <c r="Q14478" s="24"/>
      <c r="T14478" s="24"/>
      <c r="W14478" s="24"/>
      <c r="Z14478" s="24"/>
      <c r="AC14478" s="24"/>
      <c r="AI14478" s="24"/>
      <c r="AL14478" s="24"/>
      <c r="AO14478" s="24"/>
      <c r="AR14478" s="24"/>
      <c r="AU14478" s="24"/>
    </row>
    <row r="14479">
      <c r="J14479" s="18"/>
      <c r="N14479" s="24"/>
      <c r="Q14479" s="24"/>
      <c r="T14479" s="24"/>
      <c r="W14479" s="24"/>
      <c r="Z14479" s="24"/>
      <c r="AC14479" s="24"/>
      <c r="AI14479" s="24"/>
      <c r="AL14479" s="24"/>
      <c r="AO14479" s="24"/>
      <c r="AR14479" s="24"/>
      <c r="AU14479" s="24"/>
    </row>
    <row r="14480">
      <c r="J14480" s="18"/>
      <c r="N14480" s="24"/>
      <c r="Q14480" s="24"/>
      <c r="T14480" s="24"/>
      <c r="W14480" s="24"/>
      <c r="Z14480" s="24"/>
      <c r="AC14480" s="24"/>
      <c r="AI14480" s="24"/>
      <c r="AL14480" s="24"/>
      <c r="AO14480" s="24"/>
      <c r="AR14480" s="24"/>
      <c r="AU14480" s="24"/>
    </row>
    <row r="14481">
      <c r="J14481" s="18"/>
      <c r="N14481" s="24"/>
      <c r="Q14481" s="24"/>
      <c r="T14481" s="24"/>
      <c r="W14481" s="24"/>
      <c r="Z14481" s="24"/>
      <c r="AC14481" s="24"/>
      <c r="AI14481" s="24"/>
      <c r="AL14481" s="24"/>
      <c r="AO14481" s="24"/>
      <c r="AR14481" s="24"/>
      <c r="AU14481" s="24"/>
    </row>
    <row r="14482">
      <c r="J14482" s="18"/>
      <c r="N14482" s="24"/>
      <c r="Q14482" s="24"/>
      <c r="T14482" s="24"/>
      <c r="W14482" s="24"/>
      <c r="Z14482" s="24"/>
      <c r="AC14482" s="24"/>
      <c r="AI14482" s="24"/>
      <c r="AL14482" s="24"/>
      <c r="AO14482" s="24"/>
      <c r="AR14482" s="24"/>
      <c r="AU14482" s="24"/>
    </row>
    <row r="14483">
      <c r="J14483" s="18"/>
      <c r="N14483" s="24"/>
      <c r="Q14483" s="24"/>
      <c r="T14483" s="24"/>
      <c r="W14483" s="24"/>
      <c r="Z14483" s="24"/>
      <c r="AC14483" s="24"/>
      <c r="AI14483" s="24"/>
      <c r="AL14483" s="24"/>
      <c r="AO14483" s="24"/>
      <c r="AR14483" s="24"/>
      <c r="AU14483" s="24"/>
    </row>
    <row r="14484">
      <c r="J14484" s="18"/>
      <c r="N14484" s="24"/>
      <c r="Q14484" s="24"/>
      <c r="T14484" s="24"/>
      <c r="W14484" s="24"/>
      <c r="Z14484" s="24"/>
      <c r="AC14484" s="24"/>
      <c r="AI14484" s="24"/>
      <c r="AL14484" s="24"/>
      <c r="AO14484" s="24"/>
      <c r="AR14484" s="24"/>
      <c r="AU14484" s="24"/>
    </row>
    <row r="14485">
      <c r="J14485" s="18"/>
      <c r="N14485" s="24"/>
      <c r="Q14485" s="24"/>
      <c r="T14485" s="24"/>
      <c r="W14485" s="24"/>
      <c r="Z14485" s="24"/>
      <c r="AC14485" s="24"/>
      <c r="AI14485" s="24"/>
      <c r="AL14485" s="24"/>
      <c r="AO14485" s="24"/>
      <c r="AR14485" s="24"/>
      <c r="AU14485" s="24"/>
    </row>
    <row r="14486">
      <c r="J14486" s="18"/>
      <c r="N14486" s="24"/>
      <c r="Q14486" s="24"/>
      <c r="T14486" s="24"/>
      <c r="W14486" s="24"/>
      <c r="Z14486" s="24"/>
      <c r="AC14486" s="24"/>
      <c r="AI14486" s="24"/>
      <c r="AL14486" s="24"/>
      <c r="AO14486" s="24"/>
      <c r="AR14486" s="24"/>
      <c r="AU14486" s="24"/>
    </row>
    <row r="14487">
      <c r="J14487" s="18"/>
      <c r="N14487" s="24"/>
      <c r="Q14487" s="24"/>
      <c r="T14487" s="24"/>
      <c r="W14487" s="24"/>
      <c r="Z14487" s="24"/>
      <c r="AC14487" s="24"/>
      <c r="AI14487" s="24"/>
      <c r="AL14487" s="24"/>
      <c r="AO14487" s="24"/>
      <c r="AR14487" s="24"/>
      <c r="AU14487" s="24"/>
    </row>
    <row r="14488">
      <c r="J14488" s="18"/>
      <c r="N14488" s="24"/>
      <c r="Q14488" s="24"/>
      <c r="T14488" s="24"/>
      <c r="W14488" s="24"/>
      <c r="Z14488" s="24"/>
      <c r="AC14488" s="24"/>
      <c r="AI14488" s="24"/>
      <c r="AL14488" s="24"/>
      <c r="AO14488" s="24"/>
      <c r="AR14488" s="24"/>
      <c r="AU14488" s="24"/>
    </row>
    <row r="14489">
      <c r="J14489" s="18"/>
      <c r="N14489" s="24"/>
      <c r="Q14489" s="24"/>
      <c r="T14489" s="24"/>
      <c r="W14489" s="24"/>
      <c r="Z14489" s="24"/>
      <c r="AC14489" s="24"/>
      <c r="AI14489" s="24"/>
      <c r="AL14489" s="24"/>
      <c r="AO14489" s="24"/>
      <c r="AR14489" s="24"/>
      <c r="AU14489" s="24"/>
    </row>
    <row r="14490">
      <c r="J14490" s="18"/>
      <c r="N14490" s="24"/>
      <c r="Q14490" s="24"/>
      <c r="T14490" s="24"/>
      <c r="W14490" s="24"/>
      <c r="Z14490" s="24"/>
      <c r="AC14490" s="24"/>
      <c r="AI14490" s="24"/>
      <c r="AL14490" s="24"/>
      <c r="AO14490" s="24"/>
      <c r="AR14490" s="24"/>
      <c r="AU14490" s="24"/>
    </row>
    <row r="14491">
      <c r="J14491" s="18"/>
      <c r="N14491" s="24"/>
      <c r="Q14491" s="24"/>
      <c r="T14491" s="24"/>
      <c r="W14491" s="24"/>
      <c r="Z14491" s="24"/>
      <c r="AC14491" s="24"/>
      <c r="AI14491" s="24"/>
      <c r="AL14491" s="24"/>
      <c r="AO14491" s="24"/>
      <c r="AR14491" s="24"/>
      <c r="AU14491" s="24"/>
    </row>
    <row r="14492">
      <c r="J14492" s="18"/>
      <c r="N14492" s="24"/>
      <c r="Q14492" s="24"/>
      <c r="T14492" s="24"/>
      <c r="W14492" s="24"/>
      <c r="Z14492" s="24"/>
      <c r="AC14492" s="24"/>
      <c r="AI14492" s="24"/>
      <c r="AL14492" s="24"/>
      <c r="AO14492" s="24"/>
      <c r="AR14492" s="24"/>
      <c r="AU14492" s="24"/>
    </row>
    <row r="14493">
      <c r="J14493" s="18"/>
      <c r="N14493" s="24"/>
      <c r="Q14493" s="24"/>
      <c r="T14493" s="24"/>
      <c r="W14493" s="24"/>
      <c r="Z14493" s="24"/>
      <c r="AC14493" s="24"/>
      <c r="AI14493" s="24"/>
      <c r="AL14493" s="24"/>
      <c r="AO14493" s="24"/>
      <c r="AR14493" s="24"/>
      <c r="AU14493" s="24"/>
    </row>
    <row r="14494">
      <c r="J14494" s="18"/>
      <c r="N14494" s="24"/>
      <c r="Q14494" s="24"/>
      <c r="T14494" s="24"/>
      <c r="W14494" s="24"/>
      <c r="Z14494" s="24"/>
      <c r="AC14494" s="24"/>
      <c r="AI14494" s="24"/>
      <c r="AL14494" s="24"/>
      <c r="AO14494" s="24"/>
      <c r="AR14494" s="24"/>
      <c r="AU14494" s="24"/>
    </row>
    <row r="14495">
      <c r="J14495" s="18"/>
      <c r="N14495" s="24"/>
      <c r="Q14495" s="24"/>
      <c r="T14495" s="24"/>
      <c r="W14495" s="24"/>
      <c r="Z14495" s="24"/>
      <c r="AC14495" s="24"/>
      <c r="AI14495" s="24"/>
      <c r="AL14495" s="24"/>
      <c r="AO14495" s="24"/>
      <c r="AR14495" s="24"/>
      <c r="AU14495" s="24"/>
    </row>
    <row r="14496">
      <c r="J14496" s="18"/>
      <c r="N14496" s="24"/>
      <c r="Q14496" s="24"/>
      <c r="T14496" s="24"/>
      <c r="W14496" s="24"/>
      <c r="Z14496" s="24"/>
      <c r="AC14496" s="24"/>
      <c r="AI14496" s="24"/>
      <c r="AL14496" s="24"/>
      <c r="AO14496" s="24"/>
      <c r="AR14496" s="24"/>
      <c r="AU14496" s="24"/>
    </row>
    <row r="14497">
      <c r="J14497" s="18"/>
      <c r="N14497" s="24"/>
      <c r="Q14497" s="24"/>
      <c r="T14497" s="24"/>
      <c r="W14497" s="24"/>
      <c r="Z14497" s="24"/>
      <c r="AC14497" s="24"/>
      <c r="AI14497" s="24"/>
      <c r="AL14497" s="24"/>
      <c r="AO14497" s="24"/>
      <c r="AR14497" s="24"/>
      <c r="AU14497" s="24"/>
    </row>
    <row r="14498">
      <c r="J14498" s="18"/>
      <c r="N14498" s="24"/>
      <c r="Q14498" s="24"/>
      <c r="T14498" s="24"/>
      <c r="W14498" s="24"/>
      <c r="Z14498" s="24"/>
      <c r="AC14498" s="24"/>
      <c r="AI14498" s="24"/>
      <c r="AL14498" s="24"/>
      <c r="AO14498" s="24"/>
      <c r="AR14498" s="24"/>
      <c r="AU14498" s="24"/>
    </row>
    <row r="14499">
      <c r="J14499" s="18"/>
      <c r="N14499" s="24"/>
      <c r="Q14499" s="24"/>
      <c r="T14499" s="24"/>
      <c r="W14499" s="24"/>
      <c r="Z14499" s="24"/>
      <c r="AC14499" s="24"/>
      <c r="AI14499" s="24"/>
      <c r="AL14499" s="24"/>
      <c r="AO14499" s="24"/>
      <c r="AR14499" s="24"/>
      <c r="AU14499" s="24"/>
    </row>
    <row r="14500">
      <c r="J14500" s="18"/>
      <c r="N14500" s="24"/>
      <c r="Q14500" s="24"/>
      <c r="T14500" s="24"/>
      <c r="W14500" s="24"/>
      <c r="Z14500" s="24"/>
      <c r="AC14500" s="24"/>
      <c r="AI14500" s="24"/>
      <c r="AL14500" s="24"/>
      <c r="AO14500" s="24"/>
      <c r="AR14500" s="24"/>
      <c r="AU14500" s="24"/>
    </row>
    <row r="14501">
      <c r="J14501" s="18"/>
      <c r="N14501" s="24"/>
      <c r="Q14501" s="24"/>
      <c r="T14501" s="24"/>
      <c r="W14501" s="24"/>
      <c r="Z14501" s="24"/>
      <c r="AC14501" s="24"/>
      <c r="AI14501" s="24"/>
      <c r="AL14501" s="24"/>
      <c r="AO14501" s="24"/>
      <c r="AR14501" s="24"/>
      <c r="AU14501" s="24"/>
    </row>
    <row r="14502">
      <c r="J14502" s="18"/>
      <c r="N14502" s="24"/>
      <c r="Q14502" s="24"/>
      <c r="T14502" s="24"/>
      <c r="W14502" s="24"/>
      <c r="Z14502" s="24"/>
      <c r="AC14502" s="24"/>
      <c r="AI14502" s="24"/>
      <c r="AL14502" s="24"/>
      <c r="AO14502" s="24"/>
      <c r="AR14502" s="24"/>
      <c r="AU14502" s="24"/>
    </row>
    <row r="14503">
      <c r="J14503" s="18"/>
      <c r="N14503" s="24"/>
      <c r="Q14503" s="24"/>
      <c r="T14503" s="24"/>
      <c r="W14503" s="24"/>
      <c r="Z14503" s="24"/>
      <c r="AC14503" s="24"/>
      <c r="AI14503" s="24"/>
      <c r="AL14503" s="24"/>
      <c r="AO14503" s="24"/>
      <c r="AR14503" s="24"/>
      <c r="AU14503" s="24"/>
    </row>
    <row r="14504">
      <c r="J14504" s="18"/>
      <c r="N14504" s="24"/>
      <c r="Q14504" s="24"/>
      <c r="T14504" s="24"/>
      <c r="W14504" s="24"/>
      <c r="Z14504" s="24"/>
      <c r="AC14504" s="24"/>
      <c r="AI14504" s="24"/>
      <c r="AL14504" s="24"/>
      <c r="AO14504" s="24"/>
      <c r="AR14504" s="24"/>
      <c r="AU14504" s="24"/>
    </row>
    <row r="14505">
      <c r="J14505" s="18"/>
      <c r="N14505" s="24"/>
      <c r="Q14505" s="24"/>
      <c r="T14505" s="24"/>
      <c r="W14505" s="24"/>
      <c r="Z14505" s="24"/>
      <c r="AC14505" s="24"/>
      <c r="AI14505" s="24"/>
      <c r="AL14505" s="24"/>
      <c r="AO14505" s="24"/>
      <c r="AR14505" s="24"/>
      <c r="AU14505" s="24"/>
    </row>
    <row r="14506">
      <c r="J14506" s="18"/>
      <c r="N14506" s="24"/>
      <c r="Q14506" s="24"/>
      <c r="T14506" s="24"/>
      <c r="W14506" s="24"/>
      <c r="Z14506" s="24"/>
      <c r="AC14506" s="24"/>
      <c r="AI14506" s="24"/>
      <c r="AL14506" s="24"/>
      <c r="AO14506" s="24"/>
      <c r="AR14506" s="24"/>
      <c r="AU14506" s="24"/>
    </row>
    <row r="14507">
      <c r="J14507" s="18"/>
      <c r="N14507" s="24"/>
      <c r="Q14507" s="24"/>
      <c r="T14507" s="24"/>
      <c r="W14507" s="24"/>
      <c r="Z14507" s="24"/>
      <c r="AC14507" s="24"/>
      <c r="AI14507" s="24"/>
      <c r="AL14507" s="24"/>
      <c r="AO14507" s="24"/>
      <c r="AR14507" s="24"/>
      <c r="AU14507" s="24"/>
    </row>
    <row r="14508">
      <c r="J14508" s="18"/>
      <c r="N14508" s="24"/>
      <c r="Q14508" s="24"/>
      <c r="T14508" s="24"/>
      <c r="W14508" s="24"/>
      <c r="Z14508" s="24"/>
      <c r="AC14508" s="24"/>
      <c r="AI14508" s="24"/>
      <c r="AL14508" s="24"/>
      <c r="AO14508" s="24"/>
      <c r="AR14508" s="24"/>
      <c r="AU14508" s="24"/>
    </row>
    <row r="14509">
      <c r="J14509" s="18"/>
      <c r="N14509" s="24"/>
      <c r="Q14509" s="24"/>
      <c r="T14509" s="24"/>
      <c r="W14509" s="24"/>
      <c r="Z14509" s="24"/>
      <c r="AC14509" s="24"/>
      <c r="AI14509" s="24"/>
      <c r="AL14509" s="24"/>
      <c r="AO14509" s="24"/>
      <c r="AR14509" s="24"/>
      <c r="AU14509" s="24"/>
    </row>
    <row r="14510">
      <c r="J14510" s="18"/>
      <c r="N14510" s="24"/>
      <c r="Q14510" s="24"/>
      <c r="T14510" s="24"/>
      <c r="W14510" s="24"/>
      <c r="Z14510" s="24"/>
      <c r="AC14510" s="24"/>
      <c r="AI14510" s="24"/>
      <c r="AL14510" s="24"/>
      <c r="AO14510" s="24"/>
      <c r="AR14510" s="24"/>
      <c r="AU14510" s="24"/>
    </row>
    <row r="14511">
      <c r="J14511" s="18"/>
      <c r="N14511" s="24"/>
      <c r="Q14511" s="24"/>
      <c r="T14511" s="24"/>
      <c r="W14511" s="24"/>
      <c r="Z14511" s="24"/>
      <c r="AC14511" s="24"/>
      <c r="AI14511" s="24"/>
      <c r="AL14511" s="24"/>
      <c r="AO14511" s="24"/>
      <c r="AR14511" s="24"/>
      <c r="AU14511" s="24"/>
    </row>
    <row r="14512">
      <c r="J14512" s="18"/>
      <c r="N14512" s="24"/>
      <c r="Q14512" s="24"/>
      <c r="T14512" s="24"/>
      <c r="W14512" s="24"/>
      <c r="Z14512" s="24"/>
      <c r="AC14512" s="24"/>
      <c r="AI14512" s="24"/>
      <c r="AL14512" s="24"/>
      <c r="AO14512" s="24"/>
      <c r="AR14512" s="24"/>
      <c r="AU14512" s="24"/>
    </row>
    <row r="14513">
      <c r="J14513" s="18"/>
      <c r="N14513" s="24"/>
      <c r="Q14513" s="24"/>
      <c r="T14513" s="24"/>
      <c r="W14513" s="24"/>
      <c r="Z14513" s="24"/>
      <c r="AC14513" s="24"/>
      <c r="AI14513" s="24"/>
      <c r="AL14513" s="24"/>
      <c r="AO14513" s="24"/>
      <c r="AR14513" s="24"/>
      <c r="AU14513" s="24"/>
    </row>
    <row r="14514">
      <c r="J14514" s="18"/>
      <c r="N14514" s="24"/>
      <c r="Q14514" s="24"/>
      <c r="T14514" s="24"/>
      <c r="W14514" s="24"/>
      <c r="Z14514" s="24"/>
      <c r="AC14514" s="24"/>
      <c r="AI14514" s="24"/>
      <c r="AL14514" s="24"/>
      <c r="AO14514" s="24"/>
      <c r="AR14514" s="24"/>
      <c r="AU14514" s="24"/>
    </row>
    <row r="14515">
      <c r="J14515" s="18"/>
      <c r="N14515" s="24"/>
      <c r="Q14515" s="24"/>
      <c r="T14515" s="24"/>
      <c r="W14515" s="24"/>
      <c r="Z14515" s="24"/>
      <c r="AC14515" s="24"/>
      <c r="AI14515" s="24"/>
      <c r="AL14515" s="24"/>
      <c r="AO14515" s="24"/>
      <c r="AR14515" s="24"/>
      <c r="AU14515" s="24"/>
    </row>
    <row r="14516">
      <c r="J14516" s="18"/>
      <c r="N14516" s="24"/>
      <c r="Q14516" s="24"/>
      <c r="T14516" s="24"/>
      <c r="W14516" s="24"/>
      <c r="Z14516" s="24"/>
      <c r="AC14516" s="24"/>
      <c r="AI14516" s="24"/>
      <c r="AL14516" s="24"/>
      <c r="AO14516" s="24"/>
      <c r="AR14516" s="24"/>
      <c r="AU14516" s="24"/>
    </row>
    <row r="14517">
      <c r="J14517" s="18"/>
      <c r="N14517" s="24"/>
      <c r="Q14517" s="24"/>
      <c r="T14517" s="24"/>
      <c r="W14517" s="24"/>
      <c r="Z14517" s="24"/>
      <c r="AC14517" s="24"/>
      <c r="AI14517" s="24"/>
      <c r="AL14517" s="24"/>
      <c r="AO14517" s="24"/>
      <c r="AR14517" s="24"/>
      <c r="AU14517" s="24"/>
    </row>
    <row r="14518">
      <c r="J14518" s="18"/>
      <c r="N14518" s="24"/>
      <c r="Q14518" s="24"/>
      <c r="T14518" s="24"/>
      <c r="W14518" s="24"/>
      <c r="Z14518" s="24"/>
      <c r="AC14518" s="24"/>
      <c r="AI14518" s="24"/>
      <c r="AL14518" s="24"/>
      <c r="AO14518" s="24"/>
      <c r="AR14518" s="24"/>
      <c r="AU14518" s="24"/>
    </row>
    <row r="14519">
      <c r="J14519" s="18"/>
      <c r="N14519" s="24"/>
      <c r="Q14519" s="24"/>
      <c r="T14519" s="24"/>
      <c r="W14519" s="24"/>
      <c r="Z14519" s="24"/>
      <c r="AC14519" s="24"/>
      <c r="AI14519" s="24"/>
      <c r="AL14519" s="24"/>
      <c r="AO14519" s="24"/>
      <c r="AR14519" s="24"/>
      <c r="AU14519" s="24"/>
    </row>
    <row r="14520">
      <c r="J14520" s="18"/>
      <c r="N14520" s="24"/>
      <c r="Q14520" s="24"/>
      <c r="T14520" s="24"/>
      <c r="W14520" s="24"/>
      <c r="Z14520" s="24"/>
      <c r="AC14520" s="24"/>
      <c r="AI14520" s="24"/>
      <c r="AL14520" s="24"/>
      <c r="AO14520" s="24"/>
      <c r="AR14520" s="24"/>
      <c r="AU14520" s="24"/>
    </row>
    <row r="14521">
      <c r="J14521" s="18"/>
      <c r="N14521" s="24"/>
      <c r="Q14521" s="24"/>
      <c r="T14521" s="24"/>
      <c r="W14521" s="24"/>
      <c r="Z14521" s="24"/>
      <c r="AC14521" s="24"/>
      <c r="AI14521" s="24"/>
      <c r="AL14521" s="24"/>
      <c r="AO14521" s="24"/>
      <c r="AR14521" s="24"/>
      <c r="AU14521" s="24"/>
    </row>
    <row r="14522">
      <c r="J14522" s="18"/>
      <c r="N14522" s="24"/>
      <c r="Q14522" s="24"/>
      <c r="T14522" s="24"/>
      <c r="W14522" s="24"/>
      <c r="Z14522" s="24"/>
      <c r="AC14522" s="24"/>
      <c r="AI14522" s="24"/>
      <c r="AL14522" s="24"/>
      <c r="AO14522" s="24"/>
      <c r="AR14522" s="24"/>
      <c r="AU14522" s="24"/>
    </row>
    <row r="14523">
      <c r="J14523" s="18"/>
      <c r="N14523" s="24"/>
      <c r="Q14523" s="24"/>
      <c r="T14523" s="24"/>
      <c r="W14523" s="24"/>
      <c r="Z14523" s="24"/>
      <c r="AC14523" s="24"/>
      <c r="AI14523" s="24"/>
      <c r="AL14523" s="24"/>
      <c r="AO14523" s="24"/>
      <c r="AR14523" s="24"/>
      <c r="AU14523" s="24"/>
    </row>
    <row r="14524">
      <c r="J14524" s="18"/>
      <c r="N14524" s="24"/>
      <c r="Q14524" s="24"/>
      <c r="T14524" s="24"/>
      <c r="W14524" s="24"/>
      <c r="Z14524" s="24"/>
      <c r="AC14524" s="24"/>
      <c r="AI14524" s="24"/>
      <c r="AL14524" s="24"/>
      <c r="AO14524" s="24"/>
      <c r="AR14524" s="24"/>
      <c r="AU14524" s="24"/>
    </row>
    <row r="14525">
      <c r="J14525" s="18"/>
      <c r="N14525" s="24"/>
      <c r="Q14525" s="24"/>
      <c r="T14525" s="24"/>
      <c r="W14525" s="24"/>
      <c r="Z14525" s="24"/>
      <c r="AC14525" s="24"/>
      <c r="AI14525" s="24"/>
      <c r="AL14525" s="24"/>
      <c r="AO14525" s="24"/>
      <c r="AR14525" s="24"/>
      <c r="AU14525" s="24"/>
    </row>
    <row r="14526">
      <c r="J14526" s="18"/>
      <c r="N14526" s="24"/>
      <c r="Q14526" s="24"/>
      <c r="T14526" s="24"/>
      <c r="W14526" s="24"/>
      <c r="Z14526" s="24"/>
      <c r="AC14526" s="24"/>
      <c r="AI14526" s="24"/>
      <c r="AL14526" s="24"/>
      <c r="AO14526" s="24"/>
      <c r="AR14526" s="24"/>
      <c r="AU14526" s="24"/>
    </row>
    <row r="14527">
      <c r="J14527" s="18"/>
      <c r="N14527" s="24"/>
      <c r="Q14527" s="24"/>
      <c r="T14527" s="24"/>
      <c r="W14527" s="24"/>
      <c r="Z14527" s="24"/>
      <c r="AC14527" s="24"/>
      <c r="AI14527" s="24"/>
      <c r="AL14527" s="24"/>
      <c r="AO14527" s="24"/>
      <c r="AR14527" s="24"/>
      <c r="AU14527" s="24"/>
    </row>
    <row r="14528">
      <c r="J14528" s="18"/>
      <c r="N14528" s="24"/>
      <c r="Q14528" s="24"/>
      <c r="T14528" s="24"/>
      <c r="W14528" s="24"/>
      <c r="Z14528" s="24"/>
      <c r="AC14528" s="24"/>
      <c r="AI14528" s="24"/>
      <c r="AL14528" s="24"/>
      <c r="AO14528" s="24"/>
      <c r="AR14528" s="24"/>
      <c r="AU14528" s="24"/>
    </row>
    <row r="14529">
      <c r="J14529" s="18"/>
      <c r="N14529" s="24"/>
      <c r="Q14529" s="24"/>
      <c r="T14529" s="24"/>
      <c r="W14529" s="24"/>
      <c r="Z14529" s="24"/>
      <c r="AC14529" s="24"/>
      <c r="AI14529" s="24"/>
      <c r="AL14529" s="24"/>
      <c r="AO14529" s="24"/>
      <c r="AR14529" s="24"/>
      <c r="AU14529" s="24"/>
    </row>
    <row r="14530">
      <c r="J14530" s="18"/>
      <c r="N14530" s="24"/>
      <c r="Q14530" s="24"/>
      <c r="T14530" s="24"/>
      <c r="W14530" s="24"/>
      <c r="Z14530" s="24"/>
      <c r="AC14530" s="24"/>
      <c r="AI14530" s="24"/>
      <c r="AL14530" s="24"/>
      <c r="AO14530" s="24"/>
      <c r="AR14530" s="24"/>
      <c r="AU14530" s="24"/>
    </row>
    <row r="14531">
      <c r="J14531" s="18"/>
      <c r="N14531" s="24"/>
      <c r="Q14531" s="24"/>
      <c r="T14531" s="24"/>
      <c r="W14531" s="24"/>
      <c r="Z14531" s="24"/>
      <c r="AC14531" s="24"/>
      <c r="AI14531" s="24"/>
      <c r="AL14531" s="24"/>
      <c r="AO14531" s="24"/>
      <c r="AR14531" s="24"/>
      <c r="AU14531" s="24"/>
    </row>
    <row r="14532">
      <c r="J14532" s="18"/>
      <c r="N14532" s="24"/>
      <c r="Q14532" s="24"/>
      <c r="T14532" s="24"/>
      <c r="W14532" s="24"/>
      <c r="Z14532" s="24"/>
      <c r="AC14532" s="24"/>
      <c r="AI14532" s="24"/>
      <c r="AL14532" s="24"/>
      <c r="AO14532" s="24"/>
      <c r="AR14532" s="24"/>
      <c r="AU14532" s="24"/>
    </row>
    <row r="14533">
      <c r="J14533" s="18"/>
      <c r="N14533" s="24"/>
      <c r="Q14533" s="24"/>
      <c r="T14533" s="24"/>
      <c r="W14533" s="24"/>
      <c r="Z14533" s="24"/>
      <c r="AC14533" s="24"/>
      <c r="AI14533" s="24"/>
      <c r="AL14533" s="24"/>
      <c r="AO14533" s="24"/>
      <c r="AR14533" s="24"/>
      <c r="AU14533" s="24"/>
    </row>
    <row r="14534">
      <c r="J14534" s="18"/>
      <c r="N14534" s="24"/>
      <c r="Q14534" s="24"/>
      <c r="T14534" s="24"/>
      <c r="W14534" s="24"/>
      <c r="Z14534" s="24"/>
      <c r="AC14534" s="24"/>
      <c r="AI14534" s="24"/>
      <c r="AL14534" s="24"/>
      <c r="AO14534" s="24"/>
      <c r="AR14534" s="24"/>
      <c r="AU14534" s="24"/>
    </row>
    <row r="14535">
      <c r="J14535" s="18"/>
      <c r="N14535" s="24"/>
      <c r="Q14535" s="24"/>
      <c r="T14535" s="24"/>
      <c r="W14535" s="24"/>
      <c r="Z14535" s="24"/>
      <c r="AC14535" s="24"/>
      <c r="AI14535" s="24"/>
      <c r="AL14535" s="24"/>
      <c r="AO14535" s="24"/>
      <c r="AR14535" s="24"/>
      <c r="AU14535" s="24"/>
    </row>
    <row r="14536">
      <c r="J14536" s="18"/>
      <c r="N14536" s="24"/>
      <c r="Q14536" s="24"/>
      <c r="T14536" s="24"/>
      <c r="W14536" s="24"/>
      <c r="Z14536" s="24"/>
      <c r="AC14536" s="24"/>
      <c r="AI14536" s="24"/>
      <c r="AL14536" s="24"/>
      <c r="AO14536" s="24"/>
      <c r="AR14536" s="24"/>
      <c r="AU14536" s="24"/>
    </row>
    <row r="14537">
      <c r="J14537" s="18"/>
      <c r="N14537" s="24"/>
      <c r="Q14537" s="24"/>
      <c r="T14537" s="24"/>
      <c r="W14537" s="24"/>
      <c r="Z14537" s="24"/>
      <c r="AC14537" s="24"/>
      <c r="AI14537" s="24"/>
      <c r="AL14537" s="24"/>
      <c r="AO14537" s="24"/>
      <c r="AR14537" s="24"/>
      <c r="AU14537" s="24"/>
    </row>
    <row r="14538">
      <c r="J14538" s="18"/>
      <c r="N14538" s="24"/>
      <c r="Q14538" s="24"/>
      <c r="T14538" s="24"/>
      <c r="W14538" s="24"/>
      <c r="Z14538" s="24"/>
      <c r="AC14538" s="24"/>
      <c r="AI14538" s="24"/>
      <c r="AL14538" s="24"/>
      <c r="AO14538" s="24"/>
      <c r="AR14538" s="24"/>
      <c r="AU14538" s="24"/>
    </row>
    <row r="14539">
      <c r="J14539" s="18"/>
      <c r="N14539" s="24"/>
      <c r="Q14539" s="24"/>
      <c r="T14539" s="24"/>
      <c r="W14539" s="24"/>
      <c r="Z14539" s="24"/>
      <c r="AC14539" s="24"/>
      <c r="AI14539" s="24"/>
      <c r="AL14539" s="24"/>
      <c r="AO14539" s="24"/>
      <c r="AR14539" s="24"/>
      <c r="AU14539" s="24"/>
    </row>
    <row r="14540">
      <c r="J14540" s="18"/>
      <c r="N14540" s="24"/>
      <c r="Q14540" s="24"/>
      <c r="T14540" s="24"/>
      <c r="W14540" s="24"/>
      <c r="Z14540" s="24"/>
      <c r="AC14540" s="24"/>
      <c r="AI14540" s="24"/>
      <c r="AL14540" s="24"/>
      <c r="AO14540" s="24"/>
      <c r="AR14540" s="24"/>
      <c r="AU14540" s="24"/>
    </row>
    <row r="14541">
      <c r="J14541" s="18"/>
      <c r="N14541" s="24"/>
      <c r="Q14541" s="24"/>
      <c r="T14541" s="24"/>
      <c r="W14541" s="24"/>
      <c r="Z14541" s="24"/>
      <c r="AC14541" s="24"/>
      <c r="AI14541" s="24"/>
      <c r="AL14541" s="24"/>
      <c r="AO14541" s="24"/>
      <c r="AR14541" s="24"/>
      <c r="AU14541" s="24"/>
    </row>
    <row r="14542">
      <c r="J14542" s="18"/>
      <c r="N14542" s="24"/>
      <c r="Q14542" s="24"/>
      <c r="T14542" s="24"/>
      <c r="W14542" s="24"/>
      <c r="Z14542" s="24"/>
      <c r="AC14542" s="24"/>
      <c r="AI14542" s="24"/>
      <c r="AL14542" s="24"/>
      <c r="AO14542" s="24"/>
      <c r="AR14542" s="24"/>
      <c r="AU14542" s="24"/>
    </row>
    <row r="14543">
      <c r="J14543" s="18"/>
      <c r="N14543" s="24"/>
      <c r="Q14543" s="24"/>
      <c r="T14543" s="24"/>
      <c r="W14543" s="24"/>
      <c r="Z14543" s="24"/>
      <c r="AC14543" s="24"/>
      <c r="AI14543" s="24"/>
      <c r="AL14543" s="24"/>
      <c r="AO14543" s="24"/>
      <c r="AR14543" s="24"/>
      <c r="AU14543" s="24"/>
    </row>
    <row r="14544">
      <c r="J14544" s="18"/>
      <c r="N14544" s="24"/>
      <c r="Q14544" s="24"/>
      <c r="T14544" s="24"/>
      <c r="W14544" s="24"/>
      <c r="Z14544" s="24"/>
      <c r="AC14544" s="24"/>
      <c r="AI14544" s="24"/>
      <c r="AL14544" s="24"/>
      <c r="AO14544" s="24"/>
      <c r="AR14544" s="24"/>
      <c r="AU14544" s="24"/>
    </row>
    <row r="14545">
      <c r="J14545" s="18"/>
      <c r="N14545" s="24"/>
      <c r="Q14545" s="24"/>
      <c r="T14545" s="24"/>
      <c r="W14545" s="24"/>
      <c r="Z14545" s="24"/>
      <c r="AC14545" s="24"/>
      <c r="AI14545" s="24"/>
      <c r="AL14545" s="24"/>
      <c r="AO14545" s="24"/>
      <c r="AR14545" s="24"/>
      <c r="AU14545" s="24"/>
    </row>
    <row r="14546">
      <c r="J14546" s="18"/>
      <c r="N14546" s="24"/>
      <c r="Q14546" s="24"/>
      <c r="T14546" s="24"/>
      <c r="W14546" s="24"/>
      <c r="Z14546" s="24"/>
      <c r="AC14546" s="24"/>
      <c r="AI14546" s="24"/>
      <c r="AL14546" s="24"/>
      <c r="AO14546" s="24"/>
      <c r="AR14546" s="24"/>
      <c r="AU14546" s="24"/>
    </row>
    <row r="14547">
      <c r="J14547" s="18"/>
      <c r="N14547" s="24"/>
      <c r="Q14547" s="24"/>
      <c r="T14547" s="24"/>
      <c r="W14547" s="24"/>
      <c r="Z14547" s="24"/>
      <c r="AC14547" s="24"/>
      <c r="AI14547" s="24"/>
      <c r="AL14547" s="24"/>
      <c r="AO14547" s="24"/>
      <c r="AR14547" s="24"/>
      <c r="AU14547" s="24"/>
    </row>
    <row r="14548">
      <c r="J14548" s="18"/>
      <c r="N14548" s="24"/>
      <c r="Q14548" s="24"/>
      <c r="T14548" s="24"/>
      <c r="W14548" s="24"/>
      <c r="Z14548" s="24"/>
      <c r="AC14548" s="24"/>
      <c r="AI14548" s="24"/>
      <c r="AL14548" s="24"/>
      <c r="AO14548" s="24"/>
      <c r="AR14548" s="24"/>
      <c r="AU14548" s="24"/>
    </row>
    <row r="14549">
      <c r="J14549" s="18"/>
      <c r="N14549" s="24"/>
      <c r="Q14549" s="24"/>
      <c r="T14549" s="24"/>
      <c r="W14549" s="24"/>
      <c r="Z14549" s="24"/>
      <c r="AC14549" s="24"/>
      <c r="AI14549" s="24"/>
      <c r="AL14549" s="24"/>
      <c r="AO14549" s="24"/>
      <c r="AR14549" s="24"/>
      <c r="AU14549" s="24"/>
    </row>
    <row r="14550">
      <c r="J14550" s="18"/>
      <c r="N14550" s="24"/>
      <c r="Q14550" s="24"/>
      <c r="T14550" s="24"/>
      <c r="W14550" s="24"/>
      <c r="Z14550" s="24"/>
      <c r="AC14550" s="24"/>
      <c r="AI14550" s="24"/>
      <c r="AL14550" s="24"/>
      <c r="AO14550" s="24"/>
      <c r="AR14550" s="24"/>
      <c r="AU14550" s="24"/>
    </row>
    <row r="14551">
      <c r="J14551" s="18"/>
      <c r="N14551" s="24"/>
      <c r="Q14551" s="24"/>
      <c r="T14551" s="24"/>
      <c r="W14551" s="24"/>
      <c r="Z14551" s="24"/>
      <c r="AC14551" s="24"/>
      <c r="AI14551" s="24"/>
      <c r="AL14551" s="24"/>
      <c r="AO14551" s="24"/>
      <c r="AR14551" s="24"/>
      <c r="AU14551" s="24"/>
    </row>
    <row r="14552">
      <c r="J14552" s="18"/>
      <c r="N14552" s="24"/>
      <c r="Q14552" s="24"/>
      <c r="T14552" s="24"/>
      <c r="W14552" s="24"/>
      <c r="Z14552" s="24"/>
      <c r="AC14552" s="24"/>
      <c r="AI14552" s="24"/>
      <c r="AL14552" s="24"/>
      <c r="AO14552" s="24"/>
      <c r="AR14552" s="24"/>
      <c r="AU14552" s="24"/>
    </row>
    <row r="14553">
      <c r="J14553" s="18"/>
      <c r="N14553" s="24"/>
      <c r="Q14553" s="24"/>
      <c r="T14553" s="24"/>
      <c r="W14553" s="24"/>
      <c r="Z14553" s="24"/>
      <c r="AC14553" s="24"/>
      <c r="AI14553" s="24"/>
      <c r="AL14553" s="24"/>
      <c r="AO14553" s="24"/>
      <c r="AR14553" s="24"/>
      <c r="AU14553" s="24"/>
    </row>
    <row r="14554">
      <c r="J14554" s="18"/>
      <c r="N14554" s="24"/>
      <c r="Q14554" s="24"/>
      <c r="T14554" s="24"/>
      <c r="W14554" s="24"/>
      <c r="Z14554" s="24"/>
      <c r="AC14554" s="24"/>
      <c r="AI14554" s="24"/>
      <c r="AL14554" s="24"/>
      <c r="AO14554" s="24"/>
      <c r="AR14554" s="24"/>
      <c r="AU14554" s="24"/>
    </row>
    <row r="14555">
      <c r="J14555" s="18"/>
      <c r="N14555" s="24"/>
      <c r="Q14555" s="24"/>
      <c r="T14555" s="24"/>
      <c r="W14555" s="24"/>
      <c r="Z14555" s="24"/>
      <c r="AC14555" s="24"/>
      <c r="AI14555" s="24"/>
      <c r="AL14555" s="24"/>
      <c r="AO14555" s="24"/>
      <c r="AR14555" s="24"/>
      <c r="AU14555" s="24"/>
    </row>
    <row r="14556">
      <c r="J14556" s="18"/>
      <c r="N14556" s="24"/>
      <c r="Q14556" s="24"/>
      <c r="T14556" s="24"/>
      <c r="W14556" s="24"/>
      <c r="Z14556" s="24"/>
      <c r="AC14556" s="24"/>
      <c r="AI14556" s="24"/>
      <c r="AL14556" s="24"/>
      <c r="AO14556" s="24"/>
      <c r="AR14556" s="24"/>
      <c r="AU14556" s="24"/>
    </row>
    <row r="14557">
      <c r="J14557" s="18"/>
      <c r="N14557" s="24"/>
      <c r="Q14557" s="24"/>
      <c r="T14557" s="24"/>
      <c r="W14557" s="24"/>
      <c r="Z14557" s="24"/>
      <c r="AC14557" s="24"/>
      <c r="AI14557" s="24"/>
      <c r="AL14557" s="24"/>
      <c r="AO14557" s="24"/>
      <c r="AR14557" s="24"/>
      <c r="AU14557" s="24"/>
    </row>
    <row r="14558">
      <c r="J14558" s="18"/>
      <c r="N14558" s="24"/>
      <c r="Q14558" s="24"/>
      <c r="T14558" s="24"/>
      <c r="W14558" s="24"/>
      <c r="Z14558" s="24"/>
      <c r="AC14558" s="24"/>
      <c r="AI14558" s="24"/>
      <c r="AL14558" s="24"/>
      <c r="AO14558" s="24"/>
      <c r="AR14558" s="24"/>
      <c r="AU14558" s="24"/>
    </row>
    <row r="14559">
      <c r="J14559" s="18"/>
      <c r="N14559" s="24"/>
      <c r="Q14559" s="24"/>
      <c r="T14559" s="24"/>
      <c r="W14559" s="24"/>
      <c r="Z14559" s="24"/>
      <c r="AC14559" s="24"/>
      <c r="AI14559" s="24"/>
      <c r="AL14559" s="24"/>
      <c r="AO14559" s="24"/>
      <c r="AR14559" s="24"/>
      <c r="AU14559" s="24"/>
    </row>
    <row r="14560">
      <c r="J14560" s="18"/>
      <c r="N14560" s="24"/>
      <c r="Q14560" s="24"/>
      <c r="T14560" s="24"/>
      <c r="W14560" s="24"/>
      <c r="Z14560" s="24"/>
      <c r="AC14560" s="24"/>
      <c r="AI14560" s="24"/>
      <c r="AL14560" s="24"/>
      <c r="AO14560" s="24"/>
      <c r="AR14560" s="24"/>
      <c r="AU14560" s="24"/>
    </row>
    <row r="14561">
      <c r="J14561" s="18"/>
      <c r="N14561" s="24"/>
      <c r="Q14561" s="24"/>
      <c r="T14561" s="24"/>
      <c r="W14561" s="24"/>
      <c r="Z14561" s="24"/>
      <c r="AC14561" s="24"/>
      <c r="AI14561" s="24"/>
      <c r="AL14561" s="24"/>
      <c r="AO14561" s="24"/>
      <c r="AR14561" s="24"/>
      <c r="AU14561" s="24"/>
    </row>
    <row r="14562">
      <c r="J14562" s="18"/>
      <c r="N14562" s="24"/>
      <c r="Q14562" s="24"/>
      <c r="T14562" s="24"/>
      <c r="W14562" s="24"/>
      <c r="Z14562" s="24"/>
      <c r="AC14562" s="24"/>
      <c r="AI14562" s="24"/>
      <c r="AL14562" s="24"/>
      <c r="AO14562" s="24"/>
      <c r="AR14562" s="24"/>
      <c r="AU14562" s="24"/>
    </row>
    <row r="14563">
      <c r="J14563" s="18"/>
      <c r="N14563" s="24"/>
      <c r="Q14563" s="24"/>
      <c r="T14563" s="24"/>
      <c r="W14563" s="24"/>
      <c r="Z14563" s="24"/>
      <c r="AC14563" s="24"/>
      <c r="AI14563" s="24"/>
      <c r="AL14563" s="24"/>
      <c r="AO14563" s="24"/>
      <c r="AR14563" s="24"/>
      <c r="AU14563" s="24"/>
    </row>
    <row r="14564">
      <c r="J14564" s="18"/>
      <c r="N14564" s="24"/>
      <c r="Q14564" s="24"/>
      <c r="T14564" s="24"/>
      <c r="W14564" s="24"/>
      <c r="Z14564" s="24"/>
      <c r="AC14564" s="24"/>
      <c r="AI14564" s="24"/>
      <c r="AL14564" s="24"/>
      <c r="AO14564" s="24"/>
      <c r="AR14564" s="24"/>
      <c r="AU14564" s="24"/>
    </row>
    <row r="14565">
      <c r="J14565" s="18"/>
      <c r="N14565" s="24"/>
      <c r="Q14565" s="24"/>
      <c r="T14565" s="24"/>
      <c r="W14565" s="24"/>
      <c r="Z14565" s="24"/>
      <c r="AC14565" s="24"/>
      <c r="AI14565" s="24"/>
      <c r="AL14565" s="24"/>
      <c r="AO14565" s="24"/>
      <c r="AR14565" s="24"/>
      <c r="AU14565" s="24"/>
    </row>
    <row r="14566">
      <c r="J14566" s="18"/>
      <c r="N14566" s="24"/>
      <c r="Q14566" s="24"/>
      <c r="T14566" s="24"/>
      <c r="W14566" s="24"/>
      <c r="Z14566" s="24"/>
      <c r="AC14566" s="24"/>
      <c r="AI14566" s="24"/>
      <c r="AL14566" s="24"/>
      <c r="AO14566" s="24"/>
      <c r="AR14566" s="24"/>
      <c r="AU14566" s="24"/>
    </row>
    <row r="14567">
      <c r="J14567" s="18"/>
      <c r="N14567" s="24"/>
      <c r="Q14567" s="24"/>
      <c r="T14567" s="24"/>
      <c r="W14567" s="24"/>
      <c r="Z14567" s="24"/>
      <c r="AC14567" s="24"/>
      <c r="AI14567" s="24"/>
      <c r="AL14567" s="24"/>
      <c r="AO14567" s="24"/>
      <c r="AR14567" s="24"/>
      <c r="AU14567" s="24"/>
    </row>
    <row r="14568">
      <c r="J14568" s="18"/>
      <c r="N14568" s="24"/>
      <c r="Q14568" s="24"/>
      <c r="T14568" s="24"/>
      <c r="W14568" s="24"/>
      <c r="Z14568" s="24"/>
      <c r="AC14568" s="24"/>
      <c r="AI14568" s="24"/>
      <c r="AL14568" s="24"/>
      <c r="AO14568" s="24"/>
      <c r="AR14568" s="24"/>
      <c r="AU14568" s="24"/>
    </row>
    <row r="14569">
      <c r="J14569" s="18"/>
      <c r="N14569" s="24"/>
      <c r="Q14569" s="24"/>
      <c r="T14569" s="24"/>
      <c r="W14569" s="24"/>
      <c r="Z14569" s="24"/>
      <c r="AC14569" s="24"/>
      <c r="AI14569" s="24"/>
      <c r="AL14569" s="24"/>
      <c r="AO14569" s="24"/>
      <c r="AR14569" s="24"/>
      <c r="AU14569" s="24"/>
    </row>
    <row r="14570">
      <c r="J14570" s="18"/>
      <c r="N14570" s="24"/>
      <c r="Q14570" s="24"/>
      <c r="T14570" s="24"/>
      <c r="W14570" s="24"/>
      <c r="Z14570" s="24"/>
      <c r="AC14570" s="24"/>
      <c r="AI14570" s="24"/>
      <c r="AL14570" s="24"/>
      <c r="AO14570" s="24"/>
      <c r="AR14570" s="24"/>
      <c r="AU14570" s="24"/>
    </row>
    <row r="14571">
      <c r="J14571" s="18"/>
      <c r="N14571" s="24"/>
      <c r="Q14571" s="24"/>
      <c r="T14571" s="24"/>
      <c r="W14571" s="24"/>
      <c r="Z14571" s="24"/>
      <c r="AC14571" s="24"/>
      <c r="AI14571" s="24"/>
      <c r="AL14571" s="24"/>
      <c r="AO14571" s="24"/>
      <c r="AR14571" s="24"/>
      <c r="AU14571" s="24"/>
    </row>
    <row r="14572">
      <c r="J14572" s="18"/>
      <c r="N14572" s="24"/>
      <c r="Q14572" s="24"/>
      <c r="T14572" s="24"/>
      <c r="W14572" s="24"/>
      <c r="Z14572" s="24"/>
      <c r="AC14572" s="24"/>
      <c r="AI14572" s="24"/>
      <c r="AL14572" s="24"/>
      <c r="AO14572" s="24"/>
      <c r="AR14572" s="24"/>
      <c r="AU14572" s="24"/>
    </row>
    <row r="14573">
      <c r="J14573" s="18"/>
      <c r="N14573" s="24"/>
      <c r="Q14573" s="24"/>
      <c r="T14573" s="24"/>
      <c r="W14573" s="24"/>
      <c r="Z14573" s="24"/>
      <c r="AC14573" s="24"/>
      <c r="AI14573" s="24"/>
      <c r="AL14573" s="24"/>
      <c r="AO14573" s="24"/>
      <c r="AR14573" s="24"/>
      <c r="AU14573" s="24"/>
    </row>
    <row r="14574">
      <c r="J14574" s="18"/>
      <c r="N14574" s="24"/>
      <c r="Q14574" s="24"/>
      <c r="T14574" s="24"/>
      <c r="W14574" s="24"/>
      <c r="Z14574" s="24"/>
      <c r="AC14574" s="24"/>
      <c r="AI14574" s="24"/>
      <c r="AL14574" s="24"/>
      <c r="AO14574" s="24"/>
      <c r="AR14574" s="24"/>
      <c r="AU14574" s="24"/>
    </row>
    <row r="14575">
      <c r="J14575" s="18"/>
      <c r="N14575" s="24"/>
      <c r="Q14575" s="24"/>
      <c r="T14575" s="24"/>
      <c r="W14575" s="24"/>
      <c r="Z14575" s="24"/>
      <c r="AC14575" s="24"/>
      <c r="AI14575" s="24"/>
      <c r="AL14575" s="24"/>
      <c r="AO14575" s="24"/>
      <c r="AR14575" s="24"/>
      <c r="AU14575" s="24"/>
    </row>
    <row r="14576">
      <c r="J14576" s="18"/>
      <c r="N14576" s="24"/>
      <c r="Q14576" s="24"/>
      <c r="T14576" s="24"/>
      <c r="W14576" s="24"/>
      <c r="Z14576" s="24"/>
      <c r="AC14576" s="24"/>
      <c r="AI14576" s="24"/>
      <c r="AL14576" s="24"/>
      <c r="AO14576" s="24"/>
      <c r="AR14576" s="24"/>
      <c r="AU14576" s="24"/>
    </row>
    <row r="14577">
      <c r="J14577" s="18"/>
      <c r="N14577" s="24"/>
      <c r="Q14577" s="24"/>
      <c r="T14577" s="24"/>
      <c r="W14577" s="24"/>
      <c r="Z14577" s="24"/>
      <c r="AC14577" s="24"/>
      <c r="AI14577" s="24"/>
      <c r="AL14577" s="24"/>
      <c r="AO14577" s="24"/>
      <c r="AR14577" s="24"/>
      <c r="AU14577" s="24"/>
    </row>
    <row r="14578">
      <c r="J14578" s="18"/>
      <c r="N14578" s="24"/>
      <c r="Q14578" s="24"/>
      <c r="T14578" s="24"/>
      <c r="W14578" s="24"/>
      <c r="Z14578" s="24"/>
      <c r="AC14578" s="24"/>
      <c r="AI14578" s="24"/>
      <c r="AL14578" s="24"/>
      <c r="AO14578" s="24"/>
      <c r="AR14578" s="24"/>
      <c r="AU14578" s="24"/>
    </row>
    <row r="14579">
      <c r="J14579" s="18"/>
      <c r="N14579" s="24"/>
      <c r="Q14579" s="24"/>
      <c r="T14579" s="24"/>
      <c r="W14579" s="24"/>
      <c r="Z14579" s="24"/>
      <c r="AC14579" s="24"/>
      <c r="AI14579" s="24"/>
      <c r="AL14579" s="24"/>
      <c r="AO14579" s="24"/>
      <c r="AR14579" s="24"/>
      <c r="AU14579" s="24"/>
    </row>
    <row r="14580">
      <c r="J14580" s="18"/>
      <c r="N14580" s="24"/>
      <c r="Q14580" s="24"/>
      <c r="T14580" s="24"/>
      <c r="W14580" s="24"/>
      <c r="Z14580" s="24"/>
      <c r="AC14580" s="24"/>
      <c r="AI14580" s="24"/>
      <c r="AL14580" s="24"/>
      <c r="AO14580" s="24"/>
      <c r="AR14580" s="24"/>
      <c r="AU14580" s="24"/>
    </row>
    <row r="14581">
      <c r="J14581" s="18"/>
      <c r="N14581" s="24"/>
      <c r="Q14581" s="24"/>
      <c r="T14581" s="24"/>
      <c r="W14581" s="24"/>
      <c r="Z14581" s="24"/>
      <c r="AC14581" s="24"/>
      <c r="AI14581" s="24"/>
      <c r="AL14581" s="24"/>
      <c r="AO14581" s="24"/>
      <c r="AR14581" s="24"/>
      <c r="AU14581" s="24"/>
    </row>
    <row r="14582">
      <c r="J14582" s="18"/>
      <c r="N14582" s="24"/>
      <c r="Q14582" s="24"/>
      <c r="T14582" s="24"/>
      <c r="W14582" s="24"/>
      <c r="Z14582" s="24"/>
      <c r="AC14582" s="24"/>
      <c r="AI14582" s="24"/>
      <c r="AL14582" s="24"/>
      <c r="AO14582" s="24"/>
      <c r="AR14582" s="24"/>
      <c r="AU14582" s="24"/>
    </row>
    <row r="14583">
      <c r="J14583" s="18"/>
      <c r="N14583" s="24"/>
      <c r="Q14583" s="24"/>
      <c r="T14583" s="24"/>
      <c r="W14583" s="24"/>
      <c r="Z14583" s="24"/>
      <c r="AC14583" s="24"/>
      <c r="AI14583" s="24"/>
      <c r="AL14583" s="24"/>
      <c r="AO14583" s="24"/>
      <c r="AR14583" s="24"/>
      <c r="AU14583" s="24"/>
    </row>
    <row r="14584">
      <c r="J14584" s="18"/>
      <c r="N14584" s="24"/>
      <c r="Q14584" s="24"/>
      <c r="T14584" s="24"/>
      <c r="W14584" s="24"/>
      <c r="Z14584" s="24"/>
      <c r="AC14584" s="24"/>
      <c r="AI14584" s="24"/>
      <c r="AL14584" s="24"/>
      <c r="AO14584" s="24"/>
      <c r="AR14584" s="24"/>
      <c r="AU14584" s="24"/>
    </row>
    <row r="14585">
      <c r="J14585" s="18"/>
      <c r="N14585" s="24"/>
      <c r="Q14585" s="24"/>
      <c r="T14585" s="24"/>
      <c r="W14585" s="24"/>
      <c r="Z14585" s="24"/>
      <c r="AC14585" s="24"/>
      <c r="AI14585" s="24"/>
      <c r="AL14585" s="24"/>
      <c r="AO14585" s="24"/>
      <c r="AR14585" s="24"/>
      <c r="AU14585" s="24"/>
    </row>
    <row r="14586">
      <c r="J14586" s="18"/>
      <c r="N14586" s="24"/>
      <c r="Q14586" s="24"/>
      <c r="T14586" s="24"/>
      <c r="W14586" s="24"/>
      <c r="Z14586" s="24"/>
      <c r="AC14586" s="24"/>
      <c r="AI14586" s="24"/>
      <c r="AL14586" s="24"/>
      <c r="AO14586" s="24"/>
      <c r="AR14586" s="24"/>
      <c r="AU14586" s="24"/>
    </row>
    <row r="14587">
      <c r="J14587" s="18"/>
      <c r="N14587" s="24"/>
      <c r="Q14587" s="24"/>
      <c r="T14587" s="24"/>
      <c r="W14587" s="24"/>
      <c r="Z14587" s="24"/>
      <c r="AC14587" s="24"/>
      <c r="AI14587" s="24"/>
      <c r="AL14587" s="24"/>
      <c r="AO14587" s="24"/>
      <c r="AR14587" s="24"/>
      <c r="AU14587" s="24"/>
    </row>
    <row r="14588">
      <c r="J14588" s="18"/>
      <c r="N14588" s="24"/>
      <c r="Q14588" s="24"/>
      <c r="T14588" s="24"/>
      <c r="W14588" s="24"/>
      <c r="Z14588" s="24"/>
      <c r="AC14588" s="24"/>
      <c r="AI14588" s="24"/>
      <c r="AL14588" s="24"/>
      <c r="AO14588" s="24"/>
      <c r="AR14588" s="24"/>
      <c r="AU14588" s="24"/>
    </row>
    <row r="14589">
      <c r="J14589" s="18"/>
      <c r="N14589" s="24"/>
      <c r="Q14589" s="24"/>
      <c r="T14589" s="24"/>
      <c r="W14589" s="24"/>
      <c r="Z14589" s="24"/>
      <c r="AC14589" s="24"/>
      <c r="AI14589" s="24"/>
      <c r="AL14589" s="24"/>
      <c r="AO14589" s="24"/>
      <c r="AR14589" s="24"/>
      <c r="AU14589" s="24"/>
    </row>
    <row r="14590">
      <c r="J14590" s="18"/>
      <c r="N14590" s="24"/>
      <c r="Q14590" s="24"/>
      <c r="T14590" s="24"/>
      <c r="W14590" s="24"/>
      <c r="Z14590" s="24"/>
      <c r="AC14590" s="24"/>
      <c r="AI14590" s="24"/>
      <c r="AL14590" s="24"/>
      <c r="AO14590" s="24"/>
      <c r="AR14590" s="24"/>
      <c r="AU14590" s="24"/>
    </row>
    <row r="14591">
      <c r="J14591" s="18"/>
      <c r="N14591" s="24"/>
      <c r="Q14591" s="24"/>
      <c r="T14591" s="24"/>
      <c r="W14591" s="24"/>
      <c r="Z14591" s="24"/>
      <c r="AC14591" s="24"/>
      <c r="AI14591" s="24"/>
      <c r="AL14591" s="24"/>
      <c r="AO14591" s="24"/>
      <c r="AR14591" s="24"/>
      <c r="AU14591" s="24"/>
    </row>
    <row r="14592">
      <c r="J14592" s="18"/>
      <c r="N14592" s="24"/>
      <c r="Q14592" s="24"/>
      <c r="T14592" s="24"/>
      <c r="W14592" s="24"/>
      <c r="Z14592" s="24"/>
      <c r="AC14592" s="24"/>
      <c r="AI14592" s="24"/>
      <c r="AL14592" s="24"/>
      <c r="AO14592" s="24"/>
      <c r="AR14592" s="24"/>
      <c r="AU14592" s="24"/>
    </row>
    <row r="14593">
      <c r="J14593" s="18"/>
      <c r="N14593" s="24"/>
      <c r="Q14593" s="24"/>
      <c r="T14593" s="24"/>
      <c r="W14593" s="24"/>
      <c r="Z14593" s="24"/>
      <c r="AC14593" s="24"/>
      <c r="AI14593" s="24"/>
      <c r="AL14593" s="24"/>
      <c r="AO14593" s="24"/>
      <c r="AR14593" s="24"/>
      <c r="AU14593" s="24"/>
    </row>
    <row r="14594">
      <c r="J14594" s="18"/>
      <c r="N14594" s="24"/>
      <c r="Q14594" s="24"/>
      <c r="T14594" s="24"/>
      <c r="W14594" s="24"/>
      <c r="Z14594" s="24"/>
      <c r="AC14594" s="24"/>
      <c r="AI14594" s="24"/>
      <c r="AL14594" s="24"/>
      <c r="AO14594" s="24"/>
      <c r="AR14594" s="24"/>
      <c r="AU14594" s="24"/>
    </row>
    <row r="14595">
      <c r="J14595" s="18"/>
      <c r="N14595" s="24"/>
      <c r="Q14595" s="24"/>
      <c r="T14595" s="24"/>
      <c r="W14595" s="24"/>
      <c r="Z14595" s="24"/>
      <c r="AC14595" s="24"/>
      <c r="AI14595" s="24"/>
      <c r="AL14595" s="24"/>
      <c r="AO14595" s="24"/>
      <c r="AR14595" s="24"/>
      <c r="AU14595" s="24"/>
    </row>
    <row r="14596">
      <c r="J14596" s="18"/>
      <c r="N14596" s="24"/>
      <c r="Q14596" s="24"/>
      <c r="T14596" s="24"/>
      <c r="W14596" s="24"/>
      <c r="Z14596" s="24"/>
      <c r="AC14596" s="24"/>
      <c r="AI14596" s="24"/>
      <c r="AL14596" s="24"/>
      <c r="AO14596" s="24"/>
      <c r="AR14596" s="24"/>
      <c r="AU14596" s="24"/>
    </row>
    <row r="14597">
      <c r="J14597" s="18"/>
      <c r="N14597" s="24"/>
      <c r="Q14597" s="24"/>
      <c r="T14597" s="24"/>
      <c r="W14597" s="24"/>
      <c r="Z14597" s="24"/>
      <c r="AC14597" s="24"/>
      <c r="AI14597" s="24"/>
      <c r="AL14597" s="24"/>
      <c r="AO14597" s="24"/>
      <c r="AR14597" s="24"/>
      <c r="AU14597" s="24"/>
    </row>
    <row r="14598">
      <c r="J14598" s="18"/>
      <c r="N14598" s="24"/>
      <c r="Q14598" s="24"/>
      <c r="T14598" s="24"/>
      <c r="W14598" s="24"/>
      <c r="Z14598" s="24"/>
      <c r="AC14598" s="24"/>
      <c r="AI14598" s="24"/>
      <c r="AL14598" s="24"/>
      <c r="AO14598" s="24"/>
      <c r="AR14598" s="24"/>
      <c r="AU14598" s="24"/>
    </row>
    <row r="14599">
      <c r="J14599" s="18"/>
      <c r="N14599" s="24"/>
      <c r="Q14599" s="24"/>
      <c r="T14599" s="24"/>
      <c r="W14599" s="24"/>
      <c r="Z14599" s="24"/>
      <c r="AC14599" s="24"/>
      <c r="AI14599" s="24"/>
      <c r="AL14599" s="24"/>
      <c r="AO14599" s="24"/>
      <c r="AR14599" s="24"/>
      <c r="AU14599" s="24"/>
    </row>
    <row r="14600">
      <c r="J14600" s="18"/>
      <c r="N14600" s="24"/>
      <c r="Q14600" s="24"/>
      <c r="T14600" s="24"/>
      <c r="W14600" s="24"/>
      <c r="Z14600" s="24"/>
      <c r="AC14600" s="24"/>
      <c r="AI14600" s="24"/>
      <c r="AL14600" s="24"/>
      <c r="AO14600" s="24"/>
      <c r="AR14600" s="24"/>
      <c r="AU14600" s="24"/>
    </row>
    <row r="14601">
      <c r="J14601" s="18"/>
      <c r="N14601" s="24"/>
      <c r="Q14601" s="24"/>
      <c r="T14601" s="24"/>
      <c r="W14601" s="24"/>
      <c r="Z14601" s="24"/>
      <c r="AC14601" s="24"/>
      <c r="AI14601" s="24"/>
      <c r="AL14601" s="24"/>
      <c r="AO14601" s="24"/>
      <c r="AR14601" s="24"/>
      <c r="AU14601" s="24"/>
    </row>
    <row r="14602">
      <c r="J14602" s="18"/>
      <c r="N14602" s="24"/>
      <c r="Q14602" s="24"/>
      <c r="T14602" s="24"/>
      <c r="W14602" s="24"/>
      <c r="Z14602" s="24"/>
      <c r="AC14602" s="24"/>
      <c r="AI14602" s="24"/>
      <c r="AL14602" s="24"/>
      <c r="AO14602" s="24"/>
      <c r="AR14602" s="24"/>
      <c r="AU14602" s="24"/>
    </row>
    <row r="14603">
      <c r="J14603" s="18"/>
      <c r="N14603" s="24"/>
      <c r="Q14603" s="24"/>
      <c r="T14603" s="24"/>
      <c r="W14603" s="24"/>
      <c r="Z14603" s="24"/>
      <c r="AC14603" s="24"/>
      <c r="AI14603" s="24"/>
      <c r="AL14603" s="24"/>
      <c r="AO14603" s="24"/>
      <c r="AR14603" s="24"/>
      <c r="AU14603" s="24"/>
    </row>
    <row r="14604">
      <c r="J14604" s="18"/>
      <c r="N14604" s="24"/>
      <c r="Q14604" s="24"/>
      <c r="T14604" s="24"/>
      <c r="W14604" s="24"/>
      <c r="Z14604" s="24"/>
      <c r="AC14604" s="24"/>
      <c r="AI14604" s="24"/>
      <c r="AL14604" s="24"/>
      <c r="AO14604" s="24"/>
      <c r="AR14604" s="24"/>
      <c r="AU14604" s="24"/>
    </row>
    <row r="14605">
      <c r="J14605" s="18"/>
      <c r="N14605" s="24"/>
      <c r="Q14605" s="24"/>
      <c r="T14605" s="24"/>
      <c r="W14605" s="24"/>
      <c r="Z14605" s="24"/>
      <c r="AC14605" s="24"/>
      <c r="AI14605" s="24"/>
      <c r="AL14605" s="24"/>
      <c r="AO14605" s="24"/>
      <c r="AR14605" s="24"/>
      <c r="AU14605" s="24"/>
    </row>
    <row r="14606">
      <c r="J14606" s="18"/>
      <c r="N14606" s="24"/>
      <c r="Q14606" s="24"/>
      <c r="T14606" s="24"/>
      <c r="W14606" s="24"/>
      <c r="Z14606" s="24"/>
      <c r="AC14606" s="24"/>
      <c r="AI14606" s="24"/>
      <c r="AL14606" s="24"/>
      <c r="AO14606" s="24"/>
      <c r="AR14606" s="24"/>
      <c r="AU14606" s="24"/>
    </row>
    <row r="14607">
      <c r="J14607" s="18"/>
      <c r="N14607" s="24"/>
      <c r="Q14607" s="24"/>
      <c r="T14607" s="24"/>
      <c r="W14607" s="24"/>
      <c r="Z14607" s="24"/>
      <c r="AC14607" s="24"/>
      <c r="AI14607" s="24"/>
      <c r="AL14607" s="24"/>
      <c r="AO14607" s="24"/>
      <c r="AR14607" s="24"/>
      <c r="AU14607" s="24"/>
    </row>
    <row r="14608">
      <c r="J14608" s="18"/>
      <c r="N14608" s="24"/>
      <c r="Q14608" s="24"/>
      <c r="T14608" s="24"/>
      <c r="W14608" s="24"/>
      <c r="Z14608" s="24"/>
      <c r="AC14608" s="24"/>
      <c r="AI14608" s="24"/>
      <c r="AL14608" s="24"/>
      <c r="AO14608" s="24"/>
      <c r="AR14608" s="24"/>
      <c r="AU14608" s="24"/>
    </row>
    <row r="14609">
      <c r="J14609" s="18"/>
      <c r="N14609" s="24"/>
      <c r="Q14609" s="24"/>
      <c r="T14609" s="24"/>
      <c r="W14609" s="24"/>
      <c r="Z14609" s="24"/>
      <c r="AC14609" s="24"/>
      <c r="AI14609" s="24"/>
      <c r="AL14609" s="24"/>
      <c r="AO14609" s="24"/>
      <c r="AR14609" s="24"/>
      <c r="AU14609" s="24"/>
    </row>
    <row r="14610">
      <c r="J14610" s="18"/>
      <c r="N14610" s="24"/>
      <c r="Q14610" s="24"/>
      <c r="T14610" s="24"/>
      <c r="W14610" s="24"/>
      <c r="Z14610" s="24"/>
      <c r="AC14610" s="24"/>
      <c r="AI14610" s="24"/>
      <c r="AL14610" s="24"/>
      <c r="AO14610" s="24"/>
      <c r="AR14610" s="24"/>
      <c r="AU14610" s="24"/>
    </row>
    <row r="14611">
      <c r="J14611" s="18"/>
      <c r="N14611" s="24"/>
      <c r="Q14611" s="24"/>
      <c r="T14611" s="24"/>
      <c r="W14611" s="24"/>
      <c r="Z14611" s="24"/>
      <c r="AC14611" s="24"/>
      <c r="AI14611" s="24"/>
      <c r="AL14611" s="24"/>
      <c r="AO14611" s="24"/>
      <c r="AR14611" s="24"/>
      <c r="AU14611" s="24"/>
    </row>
    <row r="14612">
      <c r="J14612" s="18"/>
      <c r="N14612" s="24"/>
      <c r="Q14612" s="24"/>
      <c r="T14612" s="24"/>
      <c r="W14612" s="24"/>
      <c r="Z14612" s="24"/>
      <c r="AC14612" s="24"/>
      <c r="AI14612" s="24"/>
      <c r="AL14612" s="24"/>
      <c r="AO14612" s="24"/>
      <c r="AR14612" s="24"/>
      <c r="AU14612" s="24"/>
    </row>
    <row r="14613">
      <c r="J14613" s="18"/>
      <c r="N14613" s="24"/>
      <c r="Q14613" s="24"/>
      <c r="T14613" s="24"/>
      <c r="W14613" s="24"/>
      <c r="Z14613" s="24"/>
      <c r="AC14613" s="24"/>
      <c r="AI14613" s="24"/>
      <c r="AL14613" s="24"/>
      <c r="AO14613" s="24"/>
      <c r="AR14613" s="24"/>
      <c r="AU14613" s="24"/>
    </row>
    <row r="14614">
      <c r="J14614" s="18"/>
      <c r="N14614" s="24"/>
      <c r="Q14614" s="24"/>
      <c r="T14614" s="24"/>
      <c r="W14614" s="24"/>
      <c r="Z14614" s="24"/>
      <c r="AC14614" s="24"/>
      <c r="AI14614" s="24"/>
      <c r="AL14614" s="24"/>
      <c r="AO14614" s="24"/>
      <c r="AR14614" s="24"/>
      <c r="AU14614" s="24"/>
    </row>
    <row r="14615">
      <c r="J14615" s="18"/>
      <c r="N14615" s="24"/>
      <c r="Q14615" s="24"/>
      <c r="T14615" s="24"/>
      <c r="W14615" s="24"/>
      <c r="Z14615" s="24"/>
      <c r="AC14615" s="24"/>
      <c r="AI14615" s="24"/>
      <c r="AL14615" s="24"/>
      <c r="AO14615" s="24"/>
      <c r="AR14615" s="24"/>
      <c r="AU14615" s="24"/>
    </row>
    <row r="14616">
      <c r="J14616" s="18"/>
      <c r="N14616" s="24"/>
      <c r="Q14616" s="24"/>
      <c r="T14616" s="24"/>
      <c r="W14616" s="24"/>
      <c r="Z14616" s="24"/>
      <c r="AC14616" s="24"/>
      <c r="AI14616" s="24"/>
      <c r="AL14616" s="24"/>
      <c r="AO14616" s="24"/>
      <c r="AR14616" s="24"/>
      <c r="AU14616" s="24"/>
    </row>
    <row r="14617">
      <c r="J14617" s="18"/>
      <c r="N14617" s="24"/>
      <c r="Q14617" s="24"/>
      <c r="T14617" s="24"/>
      <c r="W14617" s="24"/>
      <c r="Z14617" s="24"/>
      <c r="AC14617" s="24"/>
      <c r="AI14617" s="24"/>
      <c r="AL14617" s="24"/>
      <c r="AO14617" s="24"/>
      <c r="AR14617" s="24"/>
      <c r="AU14617" s="24"/>
    </row>
    <row r="14618">
      <c r="J14618" s="18"/>
      <c r="N14618" s="24"/>
      <c r="Q14618" s="24"/>
      <c r="T14618" s="24"/>
      <c r="W14618" s="24"/>
      <c r="Z14618" s="24"/>
      <c r="AC14618" s="24"/>
      <c r="AI14618" s="24"/>
      <c r="AL14618" s="24"/>
      <c r="AO14618" s="24"/>
      <c r="AR14618" s="24"/>
      <c r="AU14618" s="24"/>
    </row>
    <row r="14619">
      <c r="J14619" s="18"/>
      <c r="N14619" s="24"/>
      <c r="Q14619" s="24"/>
      <c r="T14619" s="24"/>
      <c r="W14619" s="24"/>
      <c r="Z14619" s="24"/>
      <c r="AC14619" s="24"/>
      <c r="AI14619" s="24"/>
      <c r="AL14619" s="24"/>
      <c r="AO14619" s="24"/>
      <c r="AR14619" s="24"/>
      <c r="AU14619" s="24"/>
    </row>
    <row r="14620">
      <c r="J14620" s="18"/>
      <c r="N14620" s="24"/>
      <c r="Q14620" s="24"/>
      <c r="T14620" s="24"/>
      <c r="W14620" s="24"/>
      <c r="Z14620" s="24"/>
      <c r="AC14620" s="24"/>
      <c r="AI14620" s="24"/>
      <c r="AL14620" s="24"/>
      <c r="AO14620" s="24"/>
      <c r="AR14620" s="24"/>
      <c r="AU14620" s="24"/>
    </row>
    <row r="14621">
      <c r="J14621" s="18"/>
      <c r="N14621" s="24"/>
      <c r="Q14621" s="24"/>
      <c r="T14621" s="24"/>
      <c r="W14621" s="24"/>
      <c r="Z14621" s="24"/>
      <c r="AC14621" s="24"/>
      <c r="AI14621" s="24"/>
      <c r="AL14621" s="24"/>
      <c r="AO14621" s="24"/>
      <c r="AR14621" s="24"/>
      <c r="AU14621" s="24"/>
    </row>
    <row r="14622">
      <c r="J14622" s="18"/>
      <c r="N14622" s="24"/>
      <c r="Q14622" s="24"/>
      <c r="T14622" s="24"/>
      <c r="W14622" s="24"/>
      <c r="Z14622" s="24"/>
      <c r="AC14622" s="24"/>
      <c r="AI14622" s="24"/>
      <c r="AL14622" s="24"/>
      <c r="AO14622" s="24"/>
      <c r="AR14622" s="24"/>
      <c r="AU14622" s="24"/>
    </row>
    <row r="14623">
      <c r="J14623" s="18"/>
      <c r="N14623" s="24"/>
      <c r="Q14623" s="24"/>
      <c r="T14623" s="24"/>
      <c r="W14623" s="24"/>
      <c r="Z14623" s="24"/>
      <c r="AC14623" s="24"/>
      <c r="AI14623" s="24"/>
      <c r="AL14623" s="24"/>
      <c r="AO14623" s="24"/>
      <c r="AR14623" s="24"/>
      <c r="AU14623" s="24"/>
    </row>
    <row r="14624">
      <c r="J14624" s="18"/>
      <c r="N14624" s="24"/>
      <c r="Q14624" s="24"/>
      <c r="T14624" s="24"/>
      <c r="W14624" s="24"/>
      <c r="Z14624" s="24"/>
      <c r="AC14624" s="24"/>
      <c r="AI14624" s="24"/>
      <c r="AL14624" s="24"/>
      <c r="AO14624" s="24"/>
      <c r="AR14624" s="24"/>
      <c r="AU14624" s="24"/>
    </row>
    <row r="14625">
      <c r="J14625" s="18"/>
      <c r="N14625" s="24"/>
      <c r="Q14625" s="24"/>
      <c r="T14625" s="24"/>
      <c r="W14625" s="24"/>
      <c r="Z14625" s="24"/>
      <c r="AC14625" s="24"/>
      <c r="AI14625" s="24"/>
      <c r="AL14625" s="24"/>
      <c r="AO14625" s="24"/>
      <c r="AR14625" s="24"/>
      <c r="AU14625" s="24"/>
    </row>
    <row r="14626">
      <c r="J14626" s="18"/>
      <c r="N14626" s="24"/>
      <c r="Q14626" s="24"/>
      <c r="T14626" s="24"/>
      <c r="W14626" s="24"/>
      <c r="Z14626" s="24"/>
      <c r="AC14626" s="24"/>
      <c r="AI14626" s="24"/>
      <c r="AL14626" s="24"/>
      <c r="AO14626" s="24"/>
      <c r="AR14626" s="24"/>
      <c r="AU14626" s="24"/>
    </row>
    <row r="14627">
      <c r="J14627" s="18"/>
      <c r="N14627" s="24"/>
      <c r="Q14627" s="24"/>
      <c r="T14627" s="24"/>
      <c r="W14627" s="24"/>
      <c r="Z14627" s="24"/>
      <c r="AC14627" s="24"/>
      <c r="AI14627" s="24"/>
      <c r="AL14627" s="24"/>
      <c r="AO14627" s="24"/>
      <c r="AR14627" s="24"/>
      <c r="AU14627" s="24"/>
    </row>
    <row r="14628">
      <c r="J14628" s="18"/>
      <c r="N14628" s="24"/>
      <c r="Q14628" s="24"/>
      <c r="T14628" s="24"/>
      <c r="W14628" s="24"/>
      <c r="Z14628" s="24"/>
      <c r="AC14628" s="24"/>
      <c r="AI14628" s="24"/>
      <c r="AL14628" s="24"/>
      <c r="AO14628" s="24"/>
      <c r="AR14628" s="24"/>
      <c r="AU14628" s="24"/>
    </row>
    <row r="14629">
      <c r="J14629" s="18"/>
      <c r="N14629" s="24"/>
      <c r="Q14629" s="24"/>
      <c r="T14629" s="24"/>
      <c r="W14629" s="24"/>
      <c r="Z14629" s="24"/>
      <c r="AC14629" s="24"/>
      <c r="AI14629" s="24"/>
      <c r="AL14629" s="24"/>
      <c r="AO14629" s="24"/>
      <c r="AR14629" s="24"/>
      <c r="AU14629" s="24"/>
    </row>
    <row r="14630">
      <c r="J14630" s="18"/>
      <c r="N14630" s="24"/>
      <c r="Q14630" s="24"/>
      <c r="T14630" s="24"/>
      <c r="W14630" s="24"/>
      <c r="Z14630" s="24"/>
      <c r="AC14630" s="24"/>
      <c r="AI14630" s="24"/>
      <c r="AL14630" s="24"/>
      <c r="AO14630" s="24"/>
      <c r="AR14630" s="24"/>
      <c r="AU14630" s="24"/>
    </row>
    <row r="14631">
      <c r="J14631" s="18"/>
      <c r="N14631" s="24"/>
      <c r="Q14631" s="24"/>
      <c r="T14631" s="24"/>
      <c r="W14631" s="24"/>
      <c r="Z14631" s="24"/>
      <c r="AC14631" s="24"/>
      <c r="AI14631" s="24"/>
      <c r="AL14631" s="24"/>
      <c r="AO14631" s="24"/>
      <c r="AR14631" s="24"/>
      <c r="AU14631" s="24"/>
    </row>
    <row r="14632">
      <c r="J14632" s="18"/>
      <c r="N14632" s="24"/>
      <c r="Q14632" s="24"/>
      <c r="T14632" s="24"/>
      <c r="W14632" s="24"/>
      <c r="Z14632" s="24"/>
      <c r="AC14632" s="24"/>
      <c r="AI14632" s="24"/>
      <c r="AL14632" s="24"/>
      <c r="AO14632" s="24"/>
      <c r="AR14632" s="24"/>
      <c r="AU14632" s="24"/>
    </row>
    <row r="14633">
      <c r="J14633" s="18"/>
      <c r="N14633" s="24"/>
      <c r="Q14633" s="24"/>
      <c r="T14633" s="24"/>
      <c r="W14633" s="24"/>
      <c r="Z14633" s="24"/>
      <c r="AC14633" s="24"/>
      <c r="AI14633" s="24"/>
      <c r="AL14633" s="24"/>
      <c r="AO14633" s="24"/>
      <c r="AR14633" s="24"/>
      <c r="AU14633" s="24"/>
    </row>
    <row r="14634">
      <c r="J14634" s="18"/>
      <c r="N14634" s="24"/>
      <c r="Q14634" s="24"/>
      <c r="T14634" s="24"/>
      <c r="W14634" s="24"/>
      <c r="Z14634" s="24"/>
      <c r="AC14634" s="24"/>
      <c r="AI14634" s="24"/>
      <c r="AL14634" s="24"/>
      <c r="AO14634" s="24"/>
      <c r="AR14634" s="24"/>
      <c r="AU14634" s="24"/>
    </row>
    <row r="14635">
      <c r="J14635" s="18"/>
      <c r="N14635" s="24"/>
      <c r="Q14635" s="24"/>
      <c r="T14635" s="24"/>
      <c r="W14635" s="24"/>
      <c r="Z14635" s="24"/>
      <c r="AC14635" s="24"/>
      <c r="AI14635" s="24"/>
      <c r="AL14635" s="24"/>
      <c r="AO14635" s="24"/>
      <c r="AR14635" s="24"/>
      <c r="AU14635" s="24"/>
    </row>
    <row r="14636">
      <c r="J14636" s="18"/>
      <c r="N14636" s="24"/>
      <c r="Q14636" s="24"/>
      <c r="T14636" s="24"/>
      <c r="W14636" s="24"/>
      <c r="Z14636" s="24"/>
      <c r="AC14636" s="24"/>
      <c r="AI14636" s="24"/>
      <c r="AL14636" s="24"/>
      <c r="AO14636" s="24"/>
      <c r="AR14636" s="24"/>
      <c r="AU14636" s="24"/>
    </row>
    <row r="14637">
      <c r="J14637" s="18"/>
      <c r="N14637" s="24"/>
      <c r="Q14637" s="24"/>
      <c r="T14637" s="24"/>
      <c r="W14637" s="24"/>
      <c r="Z14637" s="24"/>
      <c r="AC14637" s="24"/>
      <c r="AI14637" s="24"/>
      <c r="AL14637" s="24"/>
      <c r="AO14637" s="24"/>
      <c r="AR14637" s="24"/>
      <c r="AU14637" s="24"/>
    </row>
    <row r="14638">
      <c r="J14638" s="18"/>
      <c r="N14638" s="24"/>
      <c r="Q14638" s="24"/>
      <c r="T14638" s="24"/>
      <c r="W14638" s="24"/>
      <c r="Z14638" s="24"/>
      <c r="AC14638" s="24"/>
      <c r="AI14638" s="24"/>
      <c r="AL14638" s="24"/>
      <c r="AO14638" s="24"/>
      <c r="AR14638" s="24"/>
      <c r="AU14638" s="24"/>
    </row>
    <row r="14639">
      <c r="J14639" s="18"/>
      <c r="N14639" s="24"/>
      <c r="Q14639" s="24"/>
      <c r="T14639" s="24"/>
      <c r="W14639" s="24"/>
      <c r="Z14639" s="24"/>
      <c r="AC14639" s="24"/>
      <c r="AI14639" s="24"/>
      <c r="AL14639" s="24"/>
      <c r="AO14639" s="24"/>
      <c r="AR14639" s="24"/>
      <c r="AU14639" s="24"/>
    </row>
    <row r="14640">
      <c r="J14640" s="18"/>
      <c r="N14640" s="24"/>
      <c r="Q14640" s="24"/>
      <c r="T14640" s="24"/>
      <c r="W14640" s="24"/>
      <c r="Z14640" s="24"/>
      <c r="AC14640" s="24"/>
      <c r="AI14640" s="24"/>
      <c r="AL14640" s="24"/>
      <c r="AO14640" s="24"/>
      <c r="AR14640" s="24"/>
      <c r="AU14640" s="24"/>
    </row>
    <row r="14641">
      <c r="J14641" s="18"/>
      <c r="N14641" s="24"/>
      <c r="Q14641" s="24"/>
      <c r="T14641" s="24"/>
      <c r="W14641" s="24"/>
      <c r="Z14641" s="24"/>
      <c r="AC14641" s="24"/>
      <c r="AI14641" s="24"/>
      <c r="AL14641" s="24"/>
      <c r="AO14641" s="24"/>
      <c r="AR14641" s="24"/>
      <c r="AU14641" s="24"/>
    </row>
    <row r="14642">
      <c r="J14642" s="18"/>
      <c r="N14642" s="24"/>
      <c r="Q14642" s="24"/>
      <c r="T14642" s="24"/>
      <c r="W14642" s="24"/>
      <c r="Z14642" s="24"/>
      <c r="AC14642" s="24"/>
      <c r="AI14642" s="24"/>
      <c r="AL14642" s="24"/>
      <c r="AO14642" s="24"/>
      <c r="AR14642" s="24"/>
      <c r="AU14642" s="24"/>
    </row>
    <row r="14643">
      <c r="J14643" s="18"/>
      <c r="N14643" s="24"/>
      <c r="Q14643" s="24"/>
      <c r="T14643" s="24"/>
      <c r="W14643" s="24"/>
      <c r="Z14643" s="24"/>
      <c r="AC14643" s="24"/>
      <c r="AI14643" s="24"/>
      <c r="AL14643" s="24"/>
      <c r="AO14643" s="24"/>
      <c r="AR14643" s="24"/>
      <c r="AU14643" s="24"/>
    </row>
    <row r="14644">
      <c r="J14644" s="18"/>
      <c r="N14644" s="24"/>
      <c r="Q14644" s="24"/>
      <c r="T14644" s="24"/>
      <c r="W14644" s="24"/>
      <c r="Z14644" s="24"/>
      <c r="AC14644" s="24"/>
      <c r="AI14644" s="24"/>
      <c r="AL14644" s="24"/>
      <c r="AO14644" s="24"/>
      <c r="AR14644" s="24"/>
      <c r="AU14644" s="24"/>
    </row>
    <row r="14645">
      <c r="J14645" s="18"/>
      <c r="N14645" s="24"/>
      <c r="Q14645" s="24"/>
      <c r="T14645" s="24"/>
      <c r="W14645" s="24"/>
      <c r="Z14645" s="24"/>
      <c r="AC14645" s="24"/>
      <c r="AI14645" s="24"/>
      <c r="AL14645" s="24"/>
      <c r="AO14645" s="24"/>
      <c r="AR14645" s="24"/>
      <c r="AU14645" s="24"/>
    </row>
    <row r="14646">
      <c r="J14646" s="18"/>
      <c r="N14646" s="24"/>
      <c r="Q14646" s="24"/>
      <c r="T14646" s="24"/>
      <c r="W14646" s="24"/>
      <c r="Z14646" s="24"/>
      <c r="AC14646" s="24"/>
      <c r="AI14646" s="24"/>
      <c r="AL14646" s="24"/>
      <c r="AO14646" s="24"/>
      <c r="AR14646" s="24"/>
      <c r="AU14646" s="24"/>
    </row>
    <row r="14647">
      <c r="J14647" s="18"/>
      <c r="N14647" s="24"/>
      <c r="Q14647" s="24"/>
      <c r="T14647" s="24"/>
      <c r="W14647" s="24"/>
      <c r="Z14647" s="24"/>
      <c r="AC14647" s="24"/>
      <c r="AI14647" s="24"/>
      <c r="AL14647" s="24"/>
      <c r="AO14647" s="24"/>
      <c r="AR14647" s="24"/>
      <c r="AU14647" s="24"/>
    </row>
    <row r="14648">
      <c r="J14648" s="18"/>
      <c r="N14648" s="24"/>
      <c r="Q14648" s="24"/>
      <c r="T14648" s="24"/>
      <c r="W14648" s="24"/>
      <c r="Z14648" s="24"/>
      <c r="AC14648" s="24"/>
      <c r="AI14648" s="24"/>
      <c r="AL14648" s="24"/>
      <c r="AO14648" s="24"/>
      <c r="AR14648" s="24"/>
      <c r="AU14648" s="24"/>
    </row>
    <row r="14649">
      <c r="J14649" s="18"/>
      <c r="N14649" s="24"/>
      <c r="Q14649" s="24"/>
      <c r="T14649" s="24"/>
      <c r="W14649" s="24"/>
      <c r="Z14649" s="24"/>
      <c r="AC14649" s="24"/>
      <c r="AI14649" s="24"/>
      <c r="AL14649" s="24"/>
      <c r="AO14649" s="24"/>
      <c r="AR14649" s="24"/>
      <c r="AU14649" s="24"/>
    </row>
    <row r="14650">
      <c r="J14650" s="18"/>
      <c r="N14650" s="24"/>
      <c r="Q14650" s="24"/>
      <c r="T14650" s="24"/>
      <c r="W14650" s="24"/>
      <c r="Z14650" s="24"/>
      <c r="AC14650" s="24"/>
      <c r="AI14650" s="24"/>
      <c r="AL14650" s="24"/>
      <c r="AO14650" s="24"/>
      <c r="AR14650" s="24"/>
      <c r="AU14650" s="24"/>
    </row>
    <row r="14651">
      <c r="J14651" s="18"/>
      <c r="N14651" s="24"/>
      <c r="Q14651" s="24"/>
      <c r="T14651" s="24"/>
      <c r="W14651" s="24"/>
      <c r="Z14651" s="24"/>
      <c r="AC14651" s="24"/>
      <c r="AI14651" s="24"/>
      <c r="AL14651" s="24"/>
      <c r="AO14651" s="24"/>
      <c r="AR14651" s="24"/>
      <c r="AU14651" s="24"/>
    </row>
    <row r="14652">
      <c r="J14652" s="18"/>
      <c r="N14652" s="24"/>
      <c r="Q14652" s="24"/>
      <c r="T14652" s="24"/>
      <c r="W14652" s="24"/>
      <c r="Z14652" s="24"/>
      <c r="AC14652" s="24"/>
      <c r="AI14652" s="24"/>
      <c r="AL14652" s="24"/>
      <c r="AO14652" s="24"/>
      <c r="AR14652" s="24"/>
      <c r="AU14652" s="24"/>
    </row>
    <row r="14653">
      <c r="J14653" s="18"/>
      <c r="N14653" s="24"/>
      <c r="Q14653" s="24"/>
      <c r="T14653" s="24"/>
      <c r="W14653" s="24"/>
      <c r="Z14653" s="24"/>
      <c r="AC14653" s="24"/>
      <c r="AI14653" s="24"/>
      <c r="AL14653" s="24"/>
      <c r="AO14653" s="24"/>
      <c r="AR14653" s="24"/>
      <c r="AU14653" s="24"/>
    </row>
    <row r="14654">
      <c r="J14654" s="18"/>
      <c r="N14654" s="24"/>
      <c r="Q14654" s="24"/>
      <c r="T14654" s="24"/>
      <c r="W14654" s="24"/>
      <c r="Z14654" s="24"/>
      <c r="AC14654" s="24"/>
      <c r="AI14654" s="24"/>
      <c r="AL14654" s="24"/>
      <c r="AO14654" s="24"/>
      <c r="AR14654" s="24"/>
      <c r="AU14654" s="24"/>
    </row>
    <row r="14655">
      <c r="J14655" s="18"/>
      <c r="N14655" s="24"/>
      <c r="Q14655" s="24"/>
      <c r="T14655" s="24"/>
      <c r="W14655" s="24"/>
      <c r="Z14655" s="24"/>
      <c r="AC14655" s="24"/>
      <c r="AI14655" s="24"/>
      <c r="AL14655" s="24"/>
      <c r="AO14655" s="24"/>
      <c r="AR14655" s="24"/>
      <c r="AU14655" s="24"/>
    </row>
    <row r="14656">
      <c r="J14656" s="18"/>
      <c r="N14656" s="24"/>
      <c r="Q14656" s="24"/>
      <c r="T14656" s="24"/>
      <c r="W14656" s="24"/>
      <c r="Z14656" s="24"/>
      <c r="AC14656" s="24"/>
      <c r="AI14656" s="24"/>
      <c r="AL14656" s="24"/>
      <c r="AO14656" s="24"/>
      <c r="AR14656" s="24"/>
      <c r="AU14656" s="24"/>
    </row>
    <row r="14657">
      <c r="J14657" s="18"/>
      <c r="N14657" s="24"/>
      <c r="Q14657" s="24"/>
      <c r="T14657" s="24"/>
      <c r="W14657" s="24"/>
      <c r="Z14657" s="24"/>
      <c r="AC14657" s="24"/>
      <c r="AI14657" s="24"/>
      <c r="AL14657" s="24"/>
      <c r="AO14657" s="24"/>
      <c r="AR14657" s="24"/>
      <c r="AU14657" s="24"/>
    </row>
    <row r="14658">
      <c r="J14658" s="18"/>
      <c r="N14658" s="24"/>
      <c r="Q14658" s="24"/>
      <c r="T14658" s="24"/>
      <c r="W14658" s="24"/>
      <c r="Z14658" s="24"/>
      <c r="AC14658" s="24"/>
      <c r="AI14658" s="24"/>
      <c r="AL14658" s="24"/>
      <c r="AO14658" s="24"/>
      <c r="AR14658" s="24"/>
      <c r="AU14658" s="24"/>
    </row>
    <row r="14659">
      <c r="J14659" s="18"/>
      <c r="N14659" s="24"/>
      <c r="Q14659" s="24"/>
      <c r="T14659" s="24"/>
      <c r="W14659" s="24"/>
      <c r="Z14659" s="24"/>
      <c r="AC14659" s="24"/>
      <c r="AI14659" s="24"/>
      <c r="AL14659" s="24"/>
      <c r="AO14659" s="24"/>
      <c r="AR14659" s="24"/>
      <c r="AU14659" s="24"/>
    </row>
    <row r="14660">
      <c r="J14660" s="18"/>
      <c r="N14660" s="24"/>
      <c r="Q14660" s="24"/>
      <c r="T14660" s="24"/>
      <c r="W14660" s="24"/>
      <c r="Z14660" s="24"/>
      <c r="AC14660" s="24"/>
      <c r="AI14660" s="24"/>
      <c r="AL14660" s="24"/>
      <c r="AO14660" s="24"/>
      <c r="AR14660" s="24"/>
      <c r="AU14660" s="24"/>
    </row>
    <row r="14661">
      <c r="J14661" s="18"/>
      <c r="N14661" s="24"/>
      <c r="Q14661" s="24"/>
      <c r="T14661" s="24"/>
      <c r="W14661" s="24"/>
      <c r="Z14661" s="24"/>
      <c r="AC14661" s="24"/>
      <c r="AI14661" s="24"/>
      <c r="AL14661" s="24"/>
      <c r="AO14661" s="24"/>
      <c r="AR14661" s="24"/>
      <c r="AU14661" s="24"/>
    </row>
    <row r="14662">
      <c r="J14662" s="18"/>
      <c r="N14662" s="24"/>
      <c r="Q14662" s="24"/>
      <c r="T14662" s="24"/>
      <c r="W14662" s="24"/>
      <c r="Z14662" s="24"/>
      <c r="AC14662" s="24"/>
      <c r="AI14662" s="24"/>
      <c r="AL14662" s="24"/>
      <c r="AO14662" s="24"/>
      <c r="AR14662" s="24"/>
      <c r="AU14662" s="24"/>
    </row>
    <row r="14663">
      <c r="J14663" s="18"/>
      <c r="N14663" s="24"/>
      <c r="Q14663" s="24"/>
      <c r="T14663" s="24"/>
      <c r="W14663" s="24"/>
      <c r="Z14663" s="24"/>
      <c r="AC14663" s="24"/>
      <c r="AI14663" s="24"/>
      <c r="AL14663" s="24"/>
      <c r="AO14663" s="24"/>
      <c r="AR14663" s="24"/>
      <c r="AU14663" s="24"/>
    </row>
    <row r="14664">
      <c r="J14664" s="18"/>
      <c r="N14664" s="24"/>
      <c r="Q14664" s="24"/>
      <c r="T14664" s="24"/>
      <c r="W14664" s="24"/>
      <c r="Z14664" s="24"/>
      <c r="AC14664" s="24"/>
      <c r="AI14664" s="24"/>
      <c r="AL14664" s="24"/>
      <c r="AO14664" s="24"/>
      <c r="AR14664" s="24"/>
      <c r="AU14664" s="24"/>
    </row>
    <row r="14665">
      <c r="J14665" s="18"/>
      <c r="N14665" s="24"/>
      <c r="Q14665" s="24"/>
      <c r="T14665" s="24"/>
      <c r="W14665" s="24"/>
      <c r="Z14665" s="24"/>
      <c r="AC14665" s="24"/>
      <c r="AI14665" s="24"/>
      <c r="AL14665" s="24"/>
      <c r="AO14665" s="24"/>
      <c r="AR14665" s="24"/>
      <c r="AU14665" s="24"/>
    </row>
    <row r="14666">
      <c r="J14666" s="18"/>
      <c r="N14666" s="24"/>
      <c r="Q14666" s="24"/>
      <c r="T14666" s="24"/>
      <c r="W14666" s="24"/>
      <c r="Z14666" s="24"/>
      <c r="AC14666" s="24"/>
      <c r="AI14666" s="24"/>
      <c r="AL14666" s="24"/>
      <c r="AO14666" s="24"/>
      <c r="AR14666" s="24"/>
      <c r="AU14666" s="24"/>
    </row>
    <row r="14667">
      <c r="J14667" s="18"/>
      <c r="N14667" s="24"/>
      <c r="Q14667" s="24"/>
      <c r="T14667" s="24"/>
      <c r="W14667" s="24"/>
      <c r="Z14667" s="24"/>
      <c r="AC14667" s="24"/>
      <c r="AI14667" s="24"/>
      <c r="AL14667" s="24"/>
      <c r="AO14667" s="24"/>
      <c r="AR14667" s="24"/>
      <c r="AU14667" s="24"/>
    </row>
    <row r="14668">
      <c r="J14668" s="18"/>
      <c r="N14668" s="24"/>
      <c r="Q14668" s="24"/>
      <c r="T14668" s="24"/>
      <c r="W14668" s="24"/>
      <c r="Z14668" s="24"/>
      <c r="AC14668" s="24"/>
      <c r="AI14668" s="24"/>
      <c r="AL14668" s="24"/>
      <c r="AO14668" s="24"/>
      <c r="AR14668" s="24"/>
      <c r="AU14668" s="24"/>
    </row>
    <row r="14669">
      <c r="J14669" s="18"/>
      <c r="N14669" s="24"/>
      <c r="Q14669" s="24"/>
      <c r="T14669" s="24"/>
      <c r="W14669" s="24"/>
      <c r="Z14669" s="24"/>
      <c r="AC14669" s="24"/>
      <c r="AI14669" s="24"/>
      <c r="AL14669" s="24"/>
      <c r="AO14669" s="24"/>
      <c r="AR14669" s="24"/>
      <c r="AU14669" s="24"/>
    </row>
    <row r="14670">
      <c r="J14670" s="18"/>
      <c r="N14670" s="24"/>
      <c r="Q14670" s="24"/>
      <c r="T14670" s="24"/>
      <c r="W14670" s="24"/>
      <c r="Z14670" s="24"/>
      <c r="AC14670" s="24"/>
      <c r="AI14670" s="24"/>
      <c r="AL14670" s="24"/>
      <c r="AO14670" s="24"/>
      <c r="AR14670" s="24"/>
      <c r="AU14670" s="24"/>
    </row>
    <row r="14671">
      <c r="J14671" s="18"/>
      <c r="N14671" s="24"/>
      <c r="Q14671" s="24"/>
      <c r="T14671" s="24"/>
      <c r="W14671" s="24"/>
      <c r="Z14671" s="24"/>
      <c r="AC14671" s="24"/>
      <c r="AI14671" s="24"/>
      <c r="AL14671" s="24"/>
      <c r="AO14671" s="24"/>
      <c r="AR14671" s="24"/>
      <c r="AU14671" s="24"/>
    </row>
    <row r="14672">
      <c r="J14672" s="18"/>
      <c r="N14672" s="24"/>
      <c r="Q14672" s="24"/>
      <c r="T14672" s="24"/>
      <c r="W14672" s="24"/>
      <c r="Z14672" s="24"/>
      <c r="AC14672" s="24"/>
      <c r="AI14672" s="24"/>
      <c r="AL14672" s="24"/>
      <c r="AO14672" s="24"/>
      <c r="AR14672" s="24"/>
      <c r="AU14672" s="24"/>
    </row>
    <row r="14673">
      <c r="J14673" s="18"/>
      <c r="N14673" s="24"/>
      <c r="Q14673" s="24"/>
      <c r="T14673" s="24"/>
      <c r="W14673" s="24"/>
      <c r="Z14673" s="24"/>
      <c r="AC14673" s="24"/>
      <c r="AI14673" s="24"/>
      <c r="AL14673" s="24"/>
      <c r="AO14673" s="24"/>
      <c r="AR14673" s="24"/>
      <c r="AU14673" s="24"/>
    </row>
    <row r="14674">
      <c r="J14674" s="18"/>
      <c r="N14674" s="24"/>
      <c r="Q14674" s="24"/>
      <c r="T14674" s="24"/>
      <c r="W14674" s="24"/>
      <c r="Z14674" s="24"/>
      <c r="AC14674" s="24"/>
      <c r="AI14674" s="24"/>
      <c r="AL14674" s="24"/>
      <c r="AO14674" s="24"/>
      <c r="AR14674" s="24"/>
      <c r="AU14674" s="24"/>
    </row>
    <row r="14675">
      <c r="J14675" s="18"/>
      <c r="N14675" s="24"/>
      <c r="Q14675" s="24"/>
      <c r="T14675" s="24"/>
      <c r="W14675" s="24"/>
      <c r="Z14675" s="24"/>
      <c r="AC14675" s="24"/>
      <c r="AI14675" s="24"/>
      <c r="AL14675" s="24"/>
      <c r="AO14675" s="24"/>
      <c r="AR14675" s="24"/>
      <c r="AU14675" s="24"/>
    </row>
    <row r="14676">
      <c r="J14676" s="18"/>
      <c r="N14676" s="24"/>
      <c r="Q14676" s="24"/>
      <c r="T14676" s="24"/>
      <c r="W14676" s="24"/>
      <c r="Z14676" s="24"/>
      <c r="AC14676" s="24"/>
      <c r="AI14676" s="24"/>
      <c r="AL14676" s="24"/>
      <c r="AO14676" s="24"/>
      <c r="AR14676" s="24"/>
      <c r="AU14676" s="24"/>
    </row>
    <row r="14677">
      <c r="J14677" s="18"/>
      <c r="N14677" s="24"/>
      <c r="Q14677" s="24"/>
      <c r="T14677" s="24"/>
      <c r="W14677" s="24"/>
      <c r="Z14677" s="24"/>
      <c r="AC14677" s="24"/>
      <c r="AI14677" s="24"/>
      <c r="AL14677" s="24"/>
      <c r="AO14677" s="24"/>
      <c r="AR14677" s="24"/>
      <c r="AU14677" s="24"/>
    </row>
    <row r="14678">
      <c r="J14678" s="18"/>
      <c r="N14678" s="24"/>
      <c r="Q14678" s="24"/>
      <c r="T14678" s="24"/>
      <c r="W14678" s="24"/>
      <c r="Z14678" s="24"/>
      <c r="AC14678" s="24"/>
      <c r="AI14678" s="24"/>
      <c r="AL14678" s="24"/>
      <c r="AO14678" s="24"/>
      <c r="AR14678" s="24"/>
      <c r="AU14678" s="24"/>
    </row>
    <row r="14679">
      <c r="J14679" s="18"/>
      <c r="N14679" s="24"/>
      <c r="Q14679" s="24"/>
      <c r="T14679" s="24"/>
      <c r="W14679" s="24"/>
      <c r="Z14679" s="24"/>
      <c r="AC14679" s="24"/>
      <c r="AI14679" s="24"/>
      <c r="AL14679" s="24"/>
      <c r="AO14679" s="24"/>
      <c r="AR14679" s="24"/>
      <c r="AU14679" s="24"/>
    </row>
    <row r="14680">
      <c r="J14680" s="18"/>
      <c r="N14680" s="24"/>
      <c r="Q14680" s="24"/>
      <c r="T14680" s="24"/>
      <c r="W14680" s="24"/>
      <c r="Z14680" s="24"/>
      <c r="AC14680" s="24"/>
      <c r="AI14680" s="24"/>
      <c r="AL14680" s="24"/>
      <c r="AO14680" s="24"/>
      <c r="AR14680" s="24"/>
      <c r="AU14680" s="24"/>
    </row>
    <row r="14681">
      <c r="J14681" s="18"/>
      <c r="N14681" s="24"/>
      <c r="Q14681" s="24"/>
      <c r="T14681" s="24"/>
      <c r="W14681" s="24"/>
      <c r="Z14681" s="24"/>
      <c r="AC14681" s="24"/>
      <c r="AI14681" s="24"/>
      <c r="AL14681" s="24"/>
      <c r="AO14681" s="24"/>
      <c r="AR14681" s="24"/>
      <c r="AU14681" s="24"/>
    </row>
    <row r="14682">
      <c r="J14682" s="18"/>
      <c r="N14682" s="24"/>
      <c r="Q14682" s="24"/>
      <c r="T14682" s="24"/>
      <c r="W14682" s="24"/>
      <c r="Z14682" s="24"/>
      <c r="AC14682" s="24"/>
      <c r="AI14682" s="24"/>
      <c r="AL14682" s="24"/>
      <c r="AO14682" s="24"/>
      <c r="AR14682" s="24"/>
      <c r="AU14682" s="24"/>
    </row>
    <row r="14683">
      <c r="J14683" s="18"/>
      <c r="N14683" s="24"/>
      <c r="Q14683" s="24"/>
      <c r="T14683" s="24"/>
      <c r="W14683" s="24"/>
      <c r="Z14683" s="24"/>
      <c r="AC14683" s="24"/>
      <c r="AI14683" s="24"/>
      <c r="AL14683" s="24"/>
      <c r="AO14683" s="24"/>
      <c r="AR14683" s="24"/>
      <c r="AU14683" s="24"/>
    </row>
    <row r="14684">
      <c r="J14684" s="18"/>
      <c r="N14684" s="24"/>
      <c r="Q14684" s="24"/>
      <c r="T14684" s="24"/>
      <c r="W14684" s="24"/>
      <c r="Z14684" s="24"/>
      <c r="AC14684" s="24"/>
      <c r="AI14684" s="24"/>
      <c r="AL14684" s="24"/>
      <c r="AO14684" s="24"/>
      <c r="AR14684" s="24"/>
      <c r="AU14684" s="24"/>
    </row>
    <row r="14685">
      <c r="J14685" s="18"/>
      <c r="N14685" s="24"/>
      <c r="Q14685" s="24"/>
      <c r="T14685" s="24"/>
      <c r="W14685" s="24"/>
      <c r="Z14685" s="24"/>
      <c r="AC14685" s="24"/>
      <c r="AI14685" s="24"/>
      <c r="AL14685" s="24"/>
      <c r="AO14685" s="24"/>
      <c r="AR14685" s="24"/>
      <c r="AU14685" s="24"/>
    </row>
    <row r="14686">
      <c r="J14686" s="18"/>
      <c r="N14686" s="24"/>
      <c r="Q14686" s="24"/>
      <c r="T14686" s="24"/>
      <c r="W14686" s="24"/>
      <c r="Z14686" s="24"/>
      <c r="AC14686" s="24"/>
      <c r="AI14686" s="24"/>
      <c r="AL14686" s="24"/>
      <c r="AO14686" s="24"/>
      <c r="AR14686" s="24"/>
      <c r="AU14686" s="24"/>
    </row>
    <row r="14687">
      <c r="J14687" s="18"/>
      <c r="N14687" s="24"/>
      <c r="Q14687" s="24"/>
      <c r="T14687" s="24"/>
      <c r="W14687" s="24"/>
      <c r="Z14687" s="24"/>
      <c r="AC14687" s="24"/>
      <c r="AI14687" s="24"/>
      <c r="AL14687" s="24"/>
      <c r="AO14687" s="24"/>
      <c r="AR14687" s="24"/>
      <c r="AU14687" s="24"/>
    </row>
    <row r="14688">
      <c r="J14688" s="18"/>
      <c r="N14688" s="24"/>
      <c r="Q14688" s="24"/>
      <c r="T14688" s="24"/>
      <c r="W14688" s="24"/>
      <c r="Z14688" s="24"/>
      <c r="AC14688" s="24"/>
      <c r="AI14688" s="24"/>
      <c r="AL14688" s="24"/>
      <c r="AO14688" s="24"/>
      <c r="AR14688" s="24"/>
      <c r="AU14688" s="24"/>
    </row>
    <row r="14689">
      <c r="J14689" s="18"/>
      <c r="N14689" s="24"/>
      <c r="Q14689" s="24"/>
      <c r="T14689" s="24"/>
      <c r="W14689" s="24"/>
      <c r="Z14689" s="24"/>
      <c r="AC14689" s="24"/>
      <c r="AI14689" s="24"/>
      <c r="AL14689" s="24"/>
      <c r="AO14689" s="24"/>
      <c r="AR14689" s="24"/>
      <c r="AU14689" s="24"/>
    </row>
    <row r="14690">
      <c r="J14690" s="18"/>
      <c r="N14690" s="24"/>
      <c r="Q14690" s="24"/>
      <c r="T14690" s="24"/>
      <c r="W14690" s="24"/>
      <c r="Z14690" s="24"/>
      <c r="AC14690" s="24"/>
      <c r="AI14690" s="24"/>
      <c r="AL14690" s="24"/>
      <c r="AO14690" s="24"/>
      <c r="AR14690" s="24"/>
      <c r="AU14690" s="24"/>
    </row>
    <row r="14691">
      <c r="J14691" s="18"/>
      <c r="N14691" s="24"/>
      <c r="Q14691" s="24"/>
      <c r="T14691" s="24"/>
      <c r="W14691" s="24"/>
      <c r="Z14691" s="24"/>
      <c r="AC14691" s="24"/>
      <c r="AI14691" s="24"/>
      <c r="AL14691" s="24"/>
      <c r="AO14691" s="24"/>
      <c r="AR14691" s="24"/>
      <c r="AU14691" s="24"/>
    </row>
    <row r="14692">
      <c r="J14692" s="18"/>
      <c r="N14692" s="24"/>
      <c r="Q14692" s="24"/>
      <c r="T14692" s="24"/>
      <c r="W14692" s="24"/>
      <c r="Z14692" s="24"/>
      <c r="AC14692" s="24"/>
      <c r="AI14692" s="24"/>
      <c r="AL14692" s="24"/>
      <c r="AO14692" s="24"/>
      <c r="AR14692" s="24"/>
      <c r="AU14692" s="24"/>
    </row>
    <row r="14693">
      <c r="J14693" s="18"/>
      <c r="N14693" s="24"/>
      <c r="Q14693" s="24"/>
      <c r="T14693" s="24"/>
      <c r="W14693" s="24"/>
      <c r="Z14693" s="24"/>
      <c r="AC14693" s="24"/>
      <c r="AI14693" s="24"/>
      <c r="AL14693" s="24"/>
      <c r="AO14693" s="24"/>
      <c r="AR14693" s="24"/>
      <c r="AU14693" s="24"/>
    </row>
    <row r="14694">
      <c r="J14694" s="18"/>
      <c r="N14694" s="24"/>
      <c r="Q14694" s="24"/>
      <c r="T14694" s="24"/>
      <c r="W14694" s="24"/>
      <c r="Z14694" s="24"/>
      <c r="AC14694" s="24"/>
      <c r="AI14694" s="24"/>
      <c r="AL14694" s="24"/>
      <c r="AO14694" s="24"/>
      <c r="AR14694" s="24"/>
      <c r="AU14694" s="24"/>
    </row>
    <row r="14695">
      <c r="J14695" s="18"/>
      <c r="N14695" s="24"/>
      <c r="Q14695" s="24"/>
      <c r="T14695" s="24"/>
      <c r="W14695" s="24"/>
      <c r="Z14695" s="24"/>
      <c r="AC14695" s="24"/>
      <c r="AI14695" s="24"/>
      <c r="AL14695" s="24"/>
      <c r="AO14695" s="24"/>
      <c r="AR14695" s="24"/>
      <c r="AU14695" s="24"/>
    </row>
    <row r="14696">
      <c r="J14696" s="18"/>
      <c r="N14696" s="24"/>
      <c r="Q14696" s="24"/>
      <c r="T14696" s="24"/>
      <c r="W14696" s="24"/>
      <c r="Z14696" s="24"/>
      <c r="AC14696" s="24"/>
      <c r="AI14696" s="24"/>
      <c r="AL14696" s="24"/>
      <c r="AO14696" s="24"/>
      <c r="AR14696" s="24"/>
      <c r="AU14696" s="24"/>
    </row>
    <row r="14697">
      <c r="J14697" s="18"/>
      <c r="N14697" s="24"/>
      <c r="Q14697" s="24"/>
      <c r="T14697" s="24"/>
      <c r="W14697" s="24"/>
      <c r="Z14697" s="24"/>
      <c r="AC14697" s="24"/>
      <c r="AI14697" s="24"/>
      <c r="AL14697" s="24"/>
      <c r="AO14697" s="24"/>
      <c r="AR14697" s="24"/>
      <c r="AU14697" s="24"/>
    </row>
    <row r="14698">
      <c r="J14698" s="18"/>
      <c r="N14698" s="24"/>
      <c r="Q14698" s="24"/>
      <c r="T14698" s="24"/>
      <c r="W14698" s="24"/>
      <c r="Z14698" s="24"/>
      <c r="AC14698" s="24"/>
      <c r="AI14698" s="24"/>
      <c r="AL14698" s="24"/>
      <c r="AO14698" s="24"/>
      <c r="AR14698" s="24"/>
      <c r="AU14698" s="24"/>
    </row>
    <row r="14699">
      <c r="J14699" s="18"/>
      <c r="N14699" s="24"/>
      <c r="Q14699" s="24"/>
      <c r="T14699" s="24"/>
      <c r="W14699" s="24"/>
      <c r="Z14699" s="24"/>
      <c r="AC14699" s="24"/>
      <c r="AI14699" s="24"/>
      <c r="AL14699" s="24"/>
      <c r="AO14699" s="24"/>
      <c r="AR14699" s="24"/>
      <c r="AU14699" s="24"/>
    </row>
    <row r="14700">
      <c r="J14700" s="18"/>
      <c r="N14700" s="24"/>
      <c r="Q14700" s="24"/>
      <c r="T14700" s="24"/>
      <c r="W14700" s="24"/>
      <c r="Z14700" s="24"/>
      <c r="AC14700" s="24"/>
      <c r="AI14700" s="24"/>
      <c r="AL14700" s="24"/>
      <c r="AO14700" s="24"/>
      <c r="AR14700" s="24"/>
      <c r="AU14700" s="24"/>
    </row>
    <row r="14701">
      <c r="J14701" s="18"/>
      <c r="N14701" s="24"/>
      <c r="Q14701" s="24"/>
      <c r="T14701" s="24"/>
      <c r="W14701" s="24"/>
      <c r="Z14701" s="24"/>
      <c r="AC14701" s="24"/>
      <c r="AI14701" s="24"/>
      <c r="AL14701" s="24"/>
      <c r="AO14701" s="24"/>
      <c r="AR14701" s="24"/>
      <c r="AU14701" s="24"/>
    </row>
    <row r="14702">
      <c r="J14702" s="18"/>
      <c r="N14702" s="24"/>
      <c r="Q14702" s="24"/>
      <c r="T14702" s="24"/>
      <c r="W14702" s="24"/>
      <c r="Z14702" s="24"/>
      <c r="AC14702" s="24"/>
      <c r="AI14702" s="24"/>
      <c r="AL14702" s="24"/>
      <c r="AO14702" s="24"/>
      <c r="AR14702" s="24"/>
      <c r="AU14702" s="24"/>
    </row>
    <row r="14703">
      <c r="J14703" s="18"/>
      <c r="N14703" s="24"/>
      <c r="Q14703" s="24"/>
      <c r="T14703" s="24"/>
      <c r="W14703" s="24"/>
      <c r="Z14703" s="24"/>
      <c r="AC14703" s="24"/>
      <c r="AI14703" s="24"/>
      <c r="AL14703" s="24"/>
      <c r="AO14703" s="24"/>
      <c r="AR14703" s="24"/>
      <c r="AU14703" s="24"/>
    </row>
    <row r="14704">
      <c r="J14704" s="18"/>
      <c r="N14704" s="24"/>
      <c r="Q14704" s="24"/>
      <c r="T14704" s="24"/>
      <c r="W14704" s="24"/>
      <c r="Z14704" s="24"/>
      <c r="AC14704" s="24"/>
      <c r="AI14704" s="24"/>
      <c r="AL14704" s="24"/>
      <c r="AO14704" s="24"/>
      <c r="AR14704" s="24"/>
      <c r="AU14704" s="24"/>
    </row>
    <row r="14705">
      <c r="J14705" s="18"/>
      <c r="N14705" s="24"/>
      <c r="Q14705" s="24"/>
      <c r="T14705" s="24"/>
      <c r="W14705" s="24"/>
      <c r="Z14705" s="24"/>
      <c r="AC14705" s="24"/>
      <c r="AI14705" s="24"/>
      <c r="AL14705" s="24"/>
      <c r="AO14705" s="24"/>
      <c r="AR14705" s="24"/>
      <c r="AU14705" s="24"/>
    </row>
    <row r="14706">
      <c r="J14706" s="18"/>
      <c r="N14706" s="24"/>
      <c r="Q14706" s="24"/>
      <c r="T14706" s="24"/>
      <c r="W14706" s="24"/>
      <c r="Z14706" s="24"/>
      <c r="AC14706" s="24"/>
      <c r="AI14706" s="24"/>
      <c r="AL14706" s="24"/>
      <c r="AO14706" s="24"/>
      <c r="AR14706" s="24"/>
      <c r="AU14706" s="24"/>
    </row>
    <row r="14707">
      <c r="J14707" s="18"/>
      <c r="N14707" s="24"/>
      <c r="Q14707" s="24"/>
      <c r="T14707" s="24"/>
      <c r="W14707" s="24"/>
      <c r="Z14707" s="24"/>
      <c r="AC14707" s="24"/>
      <c r="AI14707" s="24"/>
      <c r="AL14707" s="24"/>
      <c r="AO14707" s="24"/>
      <c r="AR14707" s="24"/>
      <c r="AU14707" s="24"/>
    </row>
    <row r="14708">
      <c r="J14708" s="18"/>
      <c r="N14708" s="24"/>
      <c r="Q14708" s="24"/>
      <c r="T14708" s="24"/>
      <c r="W14708" s="24"/>
      <c r="Z14708" s="24"/>
      <c r="AC14708" s="24"/>
      <c r="AI14708" s="24"/>
      <c r="AL14708" s="24"/>
      <c r="AO14708" s="24"/>
      <c r="AR14708" s="24"/>
      <c r="AU14708" s="24"/>
    </row>
    <row r="14709">
      <c r="J14709" s="18"/>
      <c r="N14709" s="24"/>
      <c r="Q14709" s="24"/>
      <c r="T14709" s="24"/>
      <c r="W14709" s="24"/>
      <c r="Z14709" s="24"/>
      <c r="AC14709" s="24"/>
      <c r="AI14709" s="24"/>
      <c r="AL14709" s="24"/>
      <c r="AO14709" s="24"/>
      <c r="AR14709" s="24"/>
      <c r="AU14709" s="24"/>
    </row>
    <row r="14710">
      <c r="J14710" s="18"/>
      <c r="N14710" s="24"/>
      <c r="Q14710" s="24"/>
      <c r="T14710" s="24"/>
      <c r="W14710" s="24"/>
      <c r="Z14710" s="24"/>
      <c r="AC14710" s="24"/>
      <c r="AI14710" s="24"/>
      <c r="AL14710" s="24"/>
      <c r="AO14710" s="24"/>
      <c r="AR14710" s="24"/>
      <c r="AU14710" s="24"/>
    </row>
    <row r="14711">
      <c r="J14711" s="18"/>
      <c r="N14711" s="24"/>
      <c r="Q14711" s="24"/>
      <c r="T14711" s="24"/>
      <c r="W14711" s="24"/>
      <c r="Z14711" s="24"/>
      <c r="AC14711" s="24"/>
      <c r="AI14711" s="24"/>
      <c r="AL14711" s="24"/>
      <c r="AO14711" s="24"/>
      <c r="AR14711" s="24"/>
      <c r="AU14711" s="24"/>
    </row>
    <row r="14712">
      <c r="J14712" s="18"/>
      <c r="N14712" s="24"/>
      <c r="Q14712" s="24"/>
      <c r="T14712" s="24"/>
      <c r="W14712" s="24"/>
      <c r="Z14712" s="24"/>
      <c r="AC14712" s="24"/>
      <c r="AI14712" s="24"/>
      <c r="AL14712" s="24"/>
      <c r="AO14712" s="24"/>
      <c r="AR14712" s="24"/>
      <c r="AU14712" s="24"/>
    </row>
    <row r="14713">
      <c r="J14713" s="18"/>
      <c r="N14713" s="24"/>
      <c r="Q14713" s="24"/>
      <c r="T14713" s="24"/>
      <c r="W14713" s="24"/>
      <c r="Z14713" s="24"/>
      <c r="AC14713" s="24"/>
      <c r="AI14713" s="24"/>
      <c r="AL14713" s="24"/>
      <c r="AO14713" s="24"/>
      <c r="AR14713" s="24"/>
      <c r="AU14713" s="24"/>
    </row>
    <row r="14714">
      <c r="J14714" s="18"/>
      <c r="N14714" s="24"/>
      <c r="Q14714" s="24"/>
      <c r="T14714" s="24"/>
      <c r="W14714" s="24"/>
      <c r="Z14714" s="24"/>
      <c r="AC14714" s="24"/>
      <c r="AI14714" s="24"/>
      <c r="AL14714" s="24"/>
      <c r="AO14714" s="24"/>
      <c r="AR14714" s="24"/>
      <c r="AU14714" s="24"/>
    </row>
    <row r="14715">
      <c r="J14715" s="18"/>
      <c r="N14715" s="24"/>
      <c r="Q14715" s="24"/>
      <c r="T14715" s="24"/>
      <c r="W14715" s="24"/>
      <c r="Z14715" s="24"/>
      <c r="AC14715" s="24"/>
      <c r="AI14715" s="24"/>
      <c r="AL14715" s="24"/>
      <c r="AO14715" s="24"/>
      <c r="AR14715" s="24"/>
      <c r="AU14715" s="24"/>
    </row>
    <row r="14716">
      <c r="J14716" s="18"/>
      <c r="N14716" s="24"/>
      <c r="Q14716" s="24"/>
      <c r="T14716" s="24"/>
      <c r="W14716" s="24"/>
      <c r="Z14716" s="24"/>
      <c r="AC14716" s="24"/>
      <c r="AI14716" s="24"/>
      <c r="AL14716" s="24"/>
      <c r="AO14716" s="24"/>
      <c r="AR14716" s="24"/>
      <c r="AU14716" s="24"/>
    </row>
    <row r="14717">
      <c r="J14717" s="18"/>
      <c r="N14717" s="24"/>
      <c r="Q14717" s="24"/>
      <c r="T14717" s="24"/>
      <c r="W14717" s="24"/>
      <c r="Z14717" s="24"/>
      <c r="AC14717" s="24"/>
      <c r="AI14717" s="24"/>
      <c r="AL14717" s="24"/>
      <c r="AO14717" s="24"/>
      <c r="AR14717" s="24"/>
      <c r="AU14717" s="24"/>
    </row>
    <row r="14718">
      <c r="J14718" s="18"/>
      <c r="N14718" s="24"/>
      <c r="Q14718" s="24"/>
      <c r="T14718" s="24"/>
      <c r="W14718" s="24"/>
      <c r="Z14718" s="24"/>
      <c r="AC14718" s="24"/>
      <c r="AI14718" s="24"/>
      <c r="AL14718" s="24"/>
      <c r="AO14718" s="24"/>
      <c r="AR14718" s="24"/>
      <c r="AU14718" s="24"/>
    </row>
    <row r="14719">
      <c r="J14719" s="18"/>
      <c r="N14719" s="24"/>
      <c r="Q14719" s="24"/>
      <c r="T14719" s="24"/>
      <c r="W14719" s="24"/>
      <c r="Z14719" s="24"/>
      <c r="AC14719" s="24"/>
      <c r="AI14719" s="24"/>
      <c r="AL14719" s="24"/>
      <c r="AO14719" s="24"/>
      <c r="AR14719" s="24"/>
      <c r="AU14719" s="24"/>
    </row>
    <row r="14720">
      <c r="J14720" s="18"/>
      <c r="N14720" s="24"/>
      <c r="Q14720" s="24"/>
      <c r="T14720" s="24"/>
      <c r="W14720" s="24"/>
      <c r="Z14720" s="24"/>
      <c r="AC14720" s="24"/>
      <c r="AI14720" s="24"/>
      <c r="AL14720" s="24"/>
      <c r="AO14720" s="24"/>
      <c r="AR14720" s="24"/>
      <c r="AU14720" s="24"/>
    </row>
    <row r="14721">
      <c r="J14721" s="18"/>
      <c r="N14721" s="24"/>
      <c r="Q14721" s="24"/>
      <c r="T14721" s="24"/>
      <c r="W14721" s="24"/>
      <c r="Z14721" s="24"/>
      <c r="AC14721" s="24"/>
      <c r="AI14721" s="24"/>
      <c r="AL14721" s="24"/>
      <c r="AO14721" s="24"/>
      <c r="AR14721" s="24"/>
      <c r="AU14721" s="24"/>
    </row>
    <row r="14722">
      <c r="J14722" s="18"/>
      <c r="N14722" s="24"/>
      <c r="Q14722" s="24"/>
      <c r="T14722" s="24"/>
      <c r="W14722" s="24"/>
      <c r="Z14722" s="24"/>
      <c r="AC14722" s="24"/>
      <c r="AI14722" s="24"/>
      <c r="AL14722" s="24"/>
      <c r="AO14722" s="24"/>
      <c r="AR14722" s="24"/>
      <c r="AU14722" s="24"/>
    </row>
    <row r="14723">
      <c r="J14723" s="18"/>
      <c r="N14723" s="24"/>
      <c r="Q14723" s="24"/>
      <c r="T14723" s="24"/>
      <c r="W14723" s="24"/>
      <c r="Z14723" s="24"/>
      <c r="AC14723" s="24"/>
      <c r="AI14723" s="24"/>
      <c r="AL14723" s="24"/>
      <c r="AO14723" s="24"/>
      <c r="AR14723" s="24"/>
      <c r="AU14723" s="24"/>
    </row>
    <row r="14724">
      <c r="J14724" s="18"/>
      <c r="N14724" s="24"/>
      <c r="Q14724" s="24"/>
      <c r="T14724" s="24"/>
      <c r="W14724" s="24"/>
      <c r="Z14724" s="24"/>
      <c r="AC14724" s="24"/>
      <c r="AI14724" s="24"/>
      <c r="AL14724" s="24"/>
      <c r="AO14724" s="24"/>
      <c r="AR14724" s="24"/>
      <c r="AU14724" s="24"/>
    </row>
    <row r="14725">
      <c r="J14725" s="18"/>
      <c r="N14725" s="24"/>
      <c r="Q14725" s="24"/>
      <c r="T14725" s="24"/>
      <c r="W14725" s="24"/>
      <c r="Z14725" s="24"/>
      <c r="AC14725" s="24"/>
      <c r="AI14725" s="24"/>
      <c r="AL14725" s="24"/>
      <c r="AO14725" s="24"/>
      <c r="AR14725" s="24"/>
      <c r="AU14725" s="24"/>
    </row>
    <row r="14726">
      <c r="J14726" s="18"/>
      <c r="N14726" s="24"/>
      <c r="Q14726" s="24"/>
      <c r="T14726" s="24"/>
      <c r="W14726" s="24"/>
      <c r="Z14726" s="24"/>
      <c r="AC14726" s="24"/>
      <c r="AI14726" s="24"/>
      <c r="AL14726" s="24"/>
      <c r="AO14726" s="24"/>
      <c r="AR14726" s="24"/>
      <c r="AU14726" s="24"/>
    </row>
    <row r="14727">
      <c r="J14727" s="18"/>
      <c r="N14727" s="24"/>
      <c r="Q14727" s="24"/>
      <c r="T14727" s="24"/>
      <c r="W14727" s="24"/>
      <c r="Z14727" s="24"/>
      <c r="AC14727" s="24"/>
      <c r="AI14727" s="24"/>
      <c r="AL14727" s="24"/>
      <c r="AO14727" s="24"/>
      <c r="AR14727" s="24"/>
      <c r="AU14727" s="24"/>
    </row>
    <row r="14728">
      <c r="J14728" s="18"/>
      <c r="N14728" s="24"/>
      <c r="Q14728" s="24"/>
      <c r="T14728" s="24"/>
      <c r="W14728" s="24"/>
      <c r="Z14728" s="24"/>
      <c r="AC14728" s="24"/>
      <c r="AI14728" s="24"/>
      <c r="AL14728" s="24"/>
      <c r="AO14728" s="24"/>
      <c r="AR14728" s="24"/>
      <c r="AU14728" s="24"/>
    </row>
    <row r="14729">
      <c r="J14729" s="18"/>
      <c r="N14729" s="24"/>
      <c r="Q14729" s="24"/>
      <c r="T14729" s="24"/>
      <c r="W14729" s="24"/>
      <c r="Z14729" s="24"/>
      <c r="AC14729" s="24"/>
      <c r="AI14729" s="24"/>
      <c r="AL14729" s="24"/>
      <c r="AO14729" s="24"/>
      <c r="AR14729" s="24"/>
      <c r="AU14729" s="24"/>
    </row>
    <row r="14730">
      <c r="J14730" s="18"/>
      <c r="N14730" s="24"/>
      <c r="Q14730" s="24"/>
      <c r="T14730" s="24"/>
      <c r="W14730" s="24"/>
      <c r="Z14730" s="24"/>
      <c r="AC14730" s="24"/>
      <c r="AI14730" s="24"/>
      <c r="AL14730" s="24"/>
      <c r="AO14730" s="24"/>
      <c r="AR14730" s="24"/>
      <c r="AU14730" s="24"/>
    </row>
    <row r="14731">
      <c r="J14731" s="18"/>
      <c r="N14731" s="24"/>
      <c r="Q14731" s="24"/>
      <c r="T14731" s="24"/>
      <c r="W14731" s="24"/>
      <c r="Z14731" s="24"/>
      <c r="AC14731" s="24"/>
      <c r="AI14731" s="24"/>
      <c r="AL14731" s="24"/>
      <c r="AO14731" s="24"/>
      <c r="AR14731" s="24"/>
      <c r="AU14731" s="24"/>
    </row>
    <row r="14732">
      <c r="J14732" s="18"/>
      <c r="N14732" s="24"/>
      <c r="Q14732" s="24"/>
      <c r="T14732" s="24"/>
      <c r="W14732" s="24"/>
      <c r="Z14732" s="24"/>
      <c r="AC14732" s="24"/>
      <c r="AI14732" s="24"/>
      <c r="AL14732" s="24"/>
      <c r="AO14732" s="24"/>
      <c r="AR14732" s="24"/>
      <c r="AU14732" s="24"/>
    </row>
    <row r="14733">
      <c r="J14733" s="18"/>
      <c r="N14733" s="24"/>
      <c r="Q14733" s="24"/>
      <c r="T14733" s="24"/>
      <c r="W14733" s="24"/>
      <c r="Z14733" s="24"/>
      <c r="AC14733" s="24"/>
      <c r="AI14733" s="24"/>
      <c r="AL14733" s="24"/>
      <c r="AO14733" s="24"/>
      <c r="AR14733" s="24"/>
      <c r="AU14733" s="24"/>
    </row>
    <row r="14734">
      <c r="J14734" s="18"/>
      <c r="N14734" s="24"/>
      <c r="Q14734" s="24"/>
      <c r="T14734" s="24"/>
      <c r="W14734" s="24"/>
      <c r="Z14734" s="24"/>
      <c r="AC14734" s="24"/>
      <c r="AI14734" s="24"/>
      <c r="AL14734" s="24"/>
      <c r="AO14734" s="24"/>
      <c r="AR14734" s="24"/>
      <c r="AU14734" s="24"/>
    </row>
    <row r="14735">
      <c r="J14735" s="18"/>
      <c r="N14735" s="24"/>
      <c r="Q14735" s="24"/>
      <c r="T14735" s="24"/>
      <c r="W14735" s="24"/>
      <c r="Z14735" s="24"/>
      <c r="AC14735" s="24"/>
      <c r="AI14735" s="24"/>
      <c r="AL14735" s="24"/>
      <c r="AO14735" s="24"/>
      <c r="AR14735" s="24"/>
      <c r="AU14735" s="24"/>
    </row>
    <row r="14736">
      <c r="J14736" s="18"/>
      <c r="N14736" s="24"/>
      <c r="Q14736" s="24"/>
      <c r="T14736" s="24"/>
      <c r="W14736" s="24"/>
      <c r="Z14736" s="24"/>
      <c r="AC14736" s="24"/>
      <c r="AI14736" s="24"/>
      <c r="AL14736" s="24"/>
      <c r="AO14736" s="24"/>
      <c r="AR14736" s="24"/>
      <c r="AU14736" s="24"/>
    </row>
    <row r="14737">
      <c r="J14737" s="18"/>
      <c r="N14737" s="24"/>
      <c r="Q14737" s="24"/>
      <c r="T14737" s="24"/>
      <c r="W14737" s="24"/>
      <c r="Z14737" s="24"/>
      <c r="AC14737" s="24"/>
      <c r="AI14737" s="24"/>
      <c r="AL14737" s="24"/>
      <c r="AO14737" s="24"/>
      <c r="AR14737" s="24"/>
      <c r="AU14737" s="24"/>
    </row>
    <row r="14738">
      <c r="J14738" s="18"/>
      <c r="N14738" s="24"/>
      <c r="Q14738" s="24"/>
      <c r="T14738" s="24"/>
      <c r="W14738" s="24"/>
      <c r="Z14738" s="24"/>
      <c r="AC14738" s="24"/>
      <c r="AI14738" s="24"/>
      <c r="AL14738" s="24"/>
      <c r="AO14738" s="24"/>
      <c r="AR14738" s="24"/>
      <c r="AU14738" s="24"/>
    </row>
    <row r="14739">
      <c r="J14739" s="18"/>
      <c r="N14739" s="24"/>
      <c r="Q14739" s="24"/>
      <c r="T14739" s="24"/>
      <c r="W14739" s="24"/>
      <c r="Z14739" s="24"/>
      <c r="AC14739" s="24"/>
      <c r="AI14739" s="24"/>
      <c r="AL14739" s="24"/>
      <c r="AO14739" s="24"/>
      <c r="AR14739" s="24"/>
      <c r="AU14739" s="24"/>
    </row>
    <row r="14740">
      <c r="J14740" s="18"/>
      <c r="N14740" s="24"/>
      <c r="Q14740" s="24"/>
      <c r="T14740" s="24"/>
      <c r="W14740" s="24"/>
      <c r="Z14740" s="24"/>
      <c r="AC14740" s="24"/>
      <c r="AI14740" s="24"/>
      <c r="AL14740" s="24"/>
      <c r="AO14740" s="24"/>
      <c r="AR14740" s="24"/>
      <c r="AU14740" s="24"/>
    </row>
    <row r="14741">
      <c r="J14741" s="18"/>
      <c r="N14741" s="24"/>
      <c r="Q14741" s="24"/>
      <c r="T14741" s="24"/>
      <c r="W14741" s="24"/>
      <c r="Z14741" s="24"/>
      <c r="AC14741" s="24"/>
      <c r="AI14741" s="24"/>
      <c r="AL14741" s="24"/>
      <c r="AO14741" s="24"/>
      <c r="AR14741" s="24"/>
      <c r="AU14741" s="24"/>
    </row>
    <row r="14742">
      <c r="J14742" s="18"/>
      <c r="N14742" s="24"/>
      <c r="Q14742" s="24"/>
      <c r="T14742" s="24"/>
      <c r="W14742" s="24"/>
      <c r="Z14742" s="24"/>
      <c r="AC14742" s="24"/>
      <c r="AI14742" s="24"/>
      <c r="AL14742" s="24"/>
      <c r="AO14742" s="24"/>
      <c r="AR14742" s="24"/>
      <c r="AU14742" s="24"/>
    </row>
    <row r="14743">
      <c r="J14743" s="18"/>
      <c r="N14743" s="24"/>
      <c r="Q14743" s="24"/>
      <c r="T14743" s="24"/>
      <c r="W14743" s="24"/>
      <c r="Z14743" s="24"/>
      <c r="AC14743" s="24"/>
      <c r="AI14743" s="24"/>
      <c r="AL14743" s="24"/>
      <c r="AO14743" s="24"/>
      <c r="AR14743" s="24"/>
      <c r="AU14743" s="24"/>
    </row>
    <row r="14744">
      <c r="J14744" s="18"/>
      <c r="N14744" s="24"/>
      <c r="Q14744" s="24"/>
      <c r="T14744" s="24"/>
      <c r="W14744" s="24"/>
      <c r="Z14744" s="24"/>
      <c r="AC14744" s="24"/>
      <c r="AI14744" s="24"/>
      <c r="AL14744" s="24"/>
      <c r="AO14744" s="24"/>
      <c r="AR14744" s="24"/>
      <c r="AU14744" s="24"/>
    </row>
    <row r="14745">
      <c r="J14745" s="18"/>
      <c r="N14745" s="24"/>
      <c r="Q14745" s="24"/>
      <c r="T14745" s="24"/>
      <c r="W14745" s="24"/>
      <c r="Z14745" s="24"/>
      <c r="AC14745" s="24"/>
      <c r="AI14745" s="24"/>
      <c r="AL14745" s="24"/>
      <c r="AO14745" s="24"/>
      <c r="AR14745" s="24"/>
      <c r="AU14745" s="24"/>
    </row>
    <row r="14746">
      <c r="J14746" s="18"/>
      <c r="N14746" s="24"/>
      <c r="Q14746" s="24"/>
      <c r="T14746" s="24"/>
      <c r="W14746" s="24"/>
      <c r="Z14746" s="24"/>
      <c r="AC14746" s="24"/>
      <c r="AI14746" s="24"/>
      <c r="AL14746" s="24"/>
      <c r="AO14746" s="24"/>
      <c r="AR14746" s="24"/>
      <c r="AU14746" s="24"/>
    </row>
    <row r="14747">
      <c r="J14747" s="18"/>
      <c r="N14747" s="24"/>
      <c r="Q14747" s="24"/>
      <c r="T14747" s="24"/>
      <c r="W14747" s="24"/>
      <c r="Z14747" s="24"/>
      <c r="AC14747" s="24"/>
      <c r="AI14747" s="24"/>
      <c r="AL14747" s="24"/>
      <c r="AO14747" s="24"/>
      <c r="AR14747" s="24"/>
      <c r="AU14747" s="24"/>
    </row>
    <row r="14748">
      <c r="J14748" s="18"/>
      <c r="N14748" s="24"/>
      <c r="Q14748" s="24"/>
      <c r="T14748" s="24"/>
      <c r="W14748" s="24"/>
      <c r="Z14748" s="24"/>
      <c r="AC14748" s="24"/>
      <c r="AI14748" s="24"/>
      <c r="AL14748" s="24"/>
      <c r="AO14748" s="24"/>
      <c r="AR14748" s="24"/>
      <c r="AU14748" s="24"/>
    </row>
    <row r="14749">
      <c r="J14749" s="18"/>
      <c r="N14749" s="24"/>
      <c r="Q14749" s="24"/>
      <c r="T14749" s="24"/>
      <c r="W14749" s="24"/>
      <c r="Z14749" s="24"/>
      <c r="AC14749" s="24"/>
      <c r="AI14749" s="24"/>
      <c r="AL14749" s="24"/>
      <c r="AO14749" s="24"/>
      <c r="AR14749" s="24"/>
      <c r="AU14749" s="24"/>
    </row>
    <row r="14750">
      <c r="J14750" s="18"/>
      <c r="N14750" s="24"/>
      <c r="Q14750" s="24"/>
      <c r="T14750" s="24"/>
      <c r="W14750" s="24"/>
      <c r="Z14750" s="24"/>
      <c r="AC14750" s="24"/>
      <c r="AI14750" s="24"/>
      <c r="AL14750" s="24"/>
      <c r="AO14750" s="24"/>
      <c r="AR14750" s="24"/>
      <c r="AU14750" s="24"/>
    </row>
    <row r="14751">
      <c r="J14751" s="18"/>
      <c r="N14751" s="24"/>
      <c r="Q14751" s="24"/>
      <c r="T14751" s="24"/>
      <c r="W14751" s="24"/>
      <c r="Z14751" s="24"/>
      <c r="AC14751" s="24"/>
      <c r="AI14751" s="24"/>
      <c r="AL14751" s="24"/>
      <c r="AO14751" s="24"/>
      <c r="AR14751" s="24"/>
      <c r="AU14751" s="24"/>
    </row>
    <row r="14752">
      <c r="J14752" s="18"/>
      <c r="N14752" s="24"/>
      <c r="Q14752" s="24"/>
      <c r="T14752" s="24"/>
      <c r="W14752" s="24"/>
      <c r="Z14752" s="24"/>
      <c r="AC14752" s="24"/>
      <c r="AI14752" s="24"/>
      <c r="AL14752" s="24"/>
      <c r="AO14752" s="24"/>
      <c r="AR14752" s="24"/>
      <c r="AU14752" s="24"/>
    </row>
    <row r="14753">
      <c r="J14753" s="18"/>
      <c r="N14753" s="24"/>
      <c r="Q14753" s="24"/>
      <c r="T14753" s="24"/>
      <c r="W14753" s="24"/>
      <c r="Z14753" s="24"/>
      <c r="AC14753" s="24"/>
      <c r="AI14753" s="24"/>
      <c r="AL14753" s="24"/>
      <c r="AO14753" s="24"/>
      <c r="AR14753" s="24"/>
      <c r="AU14753" s="24"/>
    </row>
    <row r="14754">
      <c r="J14754" s="18"/>
      <c r="N14754" s="24"/>
      <c r="Q14754" s="24"/>
      <c r="T14754" s="24"/>
      <c r="W14754" s="24"/>
      <c r="Z14754" s="24"/>
      <c r="AC14754" s="24"/>
      <c r="AI14754" s="24"/>
      <c r="AL14754" s="24"/>
      <c r="AO14754" s="24"/>
      <c r="AR14754" s="24"/>
      <c r="AU14754" s="24"/>
    </row>
    <row r="14755">
      <c r="J14755" s="18"/>
      <c r="N14755" s="24"/>
      <c r="Q14755" s="24"/>
      <c r="T14755" s="24"/>
      <c r="W14755" s="24"/>
      <c r="Z14755" s="24"/>
      <c r="AC14755" s="24"/>
      <c r="AI14755" s="24"/>
      <c r="AL14755" s="24"/>
      <c r="AO14755" s="24"/>
      <c r="AR14755" s="24"/>
      <c r="AU14755" s="24"/>
    </row>
    <row r="14756">
      <c r="J14756" s="18"/>
      <c r="N14756" s="24"/>
      <c r="Q14756" s="24"/>
      <c r="T14756" s="24"/>
      <c r="W14756" s="24"/>
      <c r="Z14756" s="24"/>
      <c r="AC14756" s="24"/>
      <c r="AI14756" s="24"/>
      <c r="AL14756" s="24"/>
      <c r="AO14756" s="24"/>
      <c r="AR14756" s="24"/>
      <c r="AU14756" s="24"/>
    </row>
    <row r="14757">
      <c r="J14757" s="18"/>
      <c r="N14757" s="24"/>
      <c r="Q14757" s="24"/>
      <c r="T14757" s="24"/>
      <c r="W14757" s="24"/>
      <c r="Z14757" s="24"/>
      <c r="AC14757" s="24"/>
      <c r="AI14757" s="24"/>
      <c r="AL14757" s="24"/>
      <c r="AO14757" s="24"/>
      <c r="AR14757" s="24"/>
      <c r="AU14757" s="24"/>
    </row>
    <row r="14758">
      <c r="J14758" s="18"/>
      <c r="N14758" s="24"/>
      <c r="Q14758" s="24"/>
      <c r="T14758" s="24"/>
      <c r="W14758" s="24"/>
      <c r="Z14758" s="24"/>
      <c r="AC14758" s="24"/>
      <c r="AI14758" s="24"/>
      <c r="AL14758" s="24"/>
      <c r="AO14758" s="24"/>
      <c r="AR14758" s="24"/>
      <c r="AU14758" s="24"/>
    </row>
    <row r="14759">
      <c r="J14759" s="18"/>
      <c r="N14759" s="24"/>
      <c r="Q14759" s="24"/>
      <c r="T14759" s="24"/>
      <c r="W14759" s="24"/>
      <c r="Z14759" s="24"/>
      <c r="AC14759" s="24"/>
      <c r="AI14759" s="24"/>
      <c r="AL14759" s="24"/>
      <c r="AO14759" s="24"/>
      <c r="AR14759" s="24"/>
      <c r="AU14759" s="24"/>
    </row>
    <row r="14760">
      <c r="J14760" s="18"/>
      <c r="N14760" s="24"/>
      <c r="Q14760" s="24"/>
      <c r="T14760" s="24"/>
      <c r="W14760" s="24"/>
      <c r="Z14760" s="24"/>
      <c r="AC14760" s="24"/>
      <c r="AI14760" s="24"/>
      <c r="AL14760" s="24"/>
      <c r="AO14760" s="24"/>
      <c r="AR14760" s="24"/>
      <c r="AU14760" s="24"/>
    </row>
    <row r="14761">
      <c r="J14761" s="18"/>
      <c r="N14761" s="24"/>
      <c r="Q14761" s="24"/>
      <c r="T14761" s="24"/>
      <c r="W14761" s="24"/>
      <c r="Z14761" s="24"/>
      <c r="AC14761" s="24"/>
      <c r="AI14761" s="24"/>
      <c r="AL14761" s="24"/>
      <c r="AO14761" s="24"/>
      <c r="AR14761" s="24"/>
      <c r="AU14761" s="24"/>
    </row>
    <row r="14762">
      <c r="J14762" s="18"/>
      <c r="N14762" s="24"/>
      <c r="Q14762" s="24"/>
      <c r="T14762" s="24"/>
      <c r="W14762" s="24"/>
      <c r="Z14762" s="24"/>
      <c r="AC14762" s="24"/>
      <c r="AI14762" s="24"/>
      <c r="AL14762" s="24"/>
      <c r="AO14762" s="24"/>
      <c r="AR14762" s="24"/>
      <c r="AU14762" s="24"/>
    </row>
    <row r="14763">
      <c r="J14763" s="18"/>
      <c r="N14763" s="24"/>
      <c r="Q14763" s="24"/>
      <c r="T14763" s="24"/>
      <c r="W14763" s="24"/>
      <c r="Z14763" s="24"/>
      <c r="AC14763" s="24"/>
      <c r="AI14763" s="24"/>
      <c r="AL14763" s="24"/>
      <c r="AO14763" s="24"/>
      <c r="AR14763" s="24"/>
      <c r="AU14763" s="24"/>
    </row>
    <row r="14764">
      <c r="J14764" s="18"/>
      <c r="N14764" s="24"/>
      <c r="Q14764" s="24"/>
      <c r="T14764" s="24"/>
      <c r="W14764" s="24"/>
      <c r="Z14764" s="24"/>
      <c r="AC14764" s="24"/>
      <c r="AI14764" s="24"/>
      <c r="AL14764" s="24"/>
      <c r="AO14764" s="24"/>
      <c r="AR14764" s="24"/>
      <c r="AU14764" s="24"/>
    </row>
    <row r="14765">
      <c r="J14765" s="18"/>
      <c r="N14765" s="24"/>
      <c r="Q14765" s="24"/>
      <c r="T14765" s="24"/>
      <c r="W14765" s="24"/>
      <c r="Z14765" s="24"/>
      <c r="AC14765" s="24"/>
      <c r="AI14765" s="24"/>
      <c r="AL14765" s="24"/>
      <c r="AO14765" s="24"/>
      <c r="AR14765" s="24"/>
      <c r="AU14765" s="24"/>
    </row>
    <row r="14766">
      <c r="J14766" s="18"/>
      <c r="N14766" s="24"/>
      <c r="Q14766" s="24"/>
      <c r="T14766" s="24"/>
      <c r="W14766" s="24"/>
      <c r="Z14766" s="24"/>
      <c r="AC14766" s="24"/>
      <c r="AI14766" s="24"/>
      <c r="AL14766" s="24"/>
      <c r="AO14766" s="24"/>
      <c r="AR14766" s="24"/>
      <c r="AU14766" s="24"/>
    </row>
    <row r="14767">
      <c r="J14767" s="18"/>
      <c r="N14767" s="24"/>
      <c r="Q14767" s="24"/>
      <c r="T14767" s="24"/>
      <c r="W14767" s="24"/>
      <c r="Z14767" s="24"/>
      <c r="AC14767" s="24"/>
      <c r="AI14767" s="24"/>
      <c r="AL14767" s="24"/>
      <c r="AO14767" s="24"/>
      <c r="AR14767" s="24"/>
      <c r="AU14767" s="24"/>
    </row>
    <row r="14768">
      <c r="J14768" s="18"/>
      <c r="N14768" s="24"/>
      <c r="Q14768" s="24"/>
      <c r="T14768" s="24"/>
      <c r="W14768" s="24"/>
      <c r="Z14768" s="24"/>
      <c r="AC14768" s="24"/>
      <c r="AI14768" s="24"/>
      <c r="AL14768" s="24"/>
      <c r="AO14768" s="24"/>
      <c r="AR14768" s="24"/>
      <c r="AU14768" s="24"/>
    </row>
    <row r="14769">
      <c r="J14769" s="18"/>
      <c r="N14769" s="24"/>
      <c r="Q14769" s="24"/>
      <c r="T14769" s="24"/>
      <c r="W14769" s="24"/>
      <c r="Z14769" s="24"/>
      <c r="AC14769" s="24"/>
      <c r="AI14769" s="24"/>
      <c r="AL14769" s="24"/>
      <c r="AO14769" s="24"/>
      <c r="AR14769" s="24"/>
      <c r="AU14769" s="24"/>
    </row>
    <row r="14770">
      <c r="J14770" s="18"/>
      <c r="N14770" s="24"/>
      <c r="Q14770" s="24"/>
      <c r="T14770" s="24"/>
      <c r="W14770" s="24"/>
      <c r="Z14770" s="24"/>
      <c r="AC14770" s="24"/>
      <c r="AI14770" s="24"/>
      <c r="AL14770" s="24"/>
      <c r="AO14770" s="24"/>
      <c r="AR14770" s="24"/>
      <c r="AU14770" s="24"/>
    </row>
    <row r="14771">
      <c r="J14771" s="18"/>
      <c r="N14771" s="24"/>
      <c r="Q14771" s="24"/>
      <c r="T14771" s="24"/>
      <c r="W14771" s="24"/>
      <c r="Z14771" s="24"/>
      <c r="AC14771" s="24"/>
      <c r="AI14771" s="24"/>
      <c r="AL14771" s="24"/>
      <c r="AO14771" s="24"/>
      <c r="AR14771" s="24"/>
      <c r="AU14771" s="24"/>
    </row>
    <row r="14772">
      <c r="J14772" s="18"/>
      <c r="N14772" s="24"/>
      <c r="Q14772" s="24"/>
      <c r="T14772" s="24"/>
      <c r="W14772" s="24"/>
      <c r="Z14772" s="24"/>
      <c r="AC14772" s="24"/>
      <c r="AI14772" s="24"/>
      <c r="AL14772" s="24"/>
      <c r="AO14772" s="24"/>
      <c r="AR14772" s="24"/>
      <c r="AU14772" s="24"/>
    </row>
    <row r="14773">
      <c r="J14773" s="18"/>
      <c r="N14773" s="24"/>
      <c r="Q14773" s="24"/>
      <c r="T14773" s="24"/>
      <c r="W14773" s="24"/>
      <c r="Z14773" s="24"/>
      <c r="AC14773" s="24"/>
      <c r="AI14773" s="24"/>
      <c r="AL14773" s="24"/>
      <c r="AO14773" s="24"/>
      <c r="AR14773" s="24"/>
      <c r="AU14773" s="24"/>
    </row>
    <row r="14774">
      <c r="J14774" s="18"/>
      <c r="N14774" s="24"/>
      <c r="Q14774" s="24"/>
      <c r="T14774" s="24"/>
      <c r="W14774" s="24"/>
      <c r="Z14774" s="24"/>
      <c r="AC14774" s="24"/>
      <c r="AI14774" s="24"/>
      <c r="AL14774" s="24"/>
      <c r="AO14774" s="24"/>
      <c r="AR14774" s="24"/>
      <c r="AU14774" s="24"/>
    </row>
    <row r="14775">
      <c r="J14775" s="18"/>
      <c r="N14775" s="24"/>
      <c r="Q14775" s="24"/>
      <c r="T14775" s="24"/>
      <c r="W14775" s="24"/>
      <c r="Z14775" s="24"/>
      <c r="AC14775" s="24"/>
      <c r="AI14775" s="24"/>
      <c r="AL14775" s="24"/>
      <c r="AO14775" s="24"/>
      <c r="AR14775" s="24"/>
      <c r="AU14775" s="24"/>
    </row>
    <row r="14776">
      <c r="J14776" s="18"/>
      <c r="N14776" s="24"/>
      <c r="Q14776" s="24"/>
      <c r="T14776" s="24"/>
      <c r="W14776" s="24"/>
      <c r="Z14776" s="24"/>
      <c r="AC14776" s="24"/>
      <c r="AI14776" s="24"/>
      <c r="AL14776" s="24"/>
      <c r="AO14776" s="24"/>
      <c r="AR14776" s="24"/>
      <c r="AU14776" s="24"/>
    </row>
    <row r="14777">
      <c r="J14777" s="18"/>
      <c r="N14777" s="24"/>
      <c r="Q14777" s="24"/>
      <c r="T14777" s="24"/>
      <c r="W14777" s="24"/>
      <c r="Z14777" s="24"/>
      <c r="AC14777" s="24"/>
      <c r="AI14777" s="24"/>
      <c r="AL14777" s="24"/>
      <c r="AO14777" s="24"/>
      <c r="AR14777" s="24"/>
      <c r="AU14777" s="24"/>
    </row>
    <row r="14778">
      <c r="J14778" s="18"/>
      <c r="N14778" s="24"/>
      <c r="Q14778" s="24"/>
      <c r="T14778" s="24"/>
      <c r="W14778" s="24"/>
      <c r="Z14778" s="24"/>
      <c r="AC14778" s="24"/>
      <c r="AI14778" s="24"/>
      <c r="AL14778" s="24"/>
      <c r="AO14778" s="24"/>
      <c r="AR14778" s="24"/>
      <c r="AU14778" s="24"/>
    </row>
    <row r="14779">
      <c r="J14779" s="18"/>
      <c r="N14779" s="24"/>
      <c r="Q14779" s="24"/>
      <c r="T14779" s="24"/>
      <c r="W14779" s="24"/>
      <c r="Z14779" s="24"/>
      <c r="AC14779" s="24"/>
      <c r="AI14779" s="24"/>
      <c r="AL14779" s="24"/>
      <c r="AO14779" s="24"/>
      <c r="AR14779" s="24"/>
      <c r="AU14779" s="24"/>
    </row>
    <row r="14780">
      <c r="J14780" s="18"/>
      <c r="N14780" s="24"/>
      <c r="Q14780" s="24"/>
      <c r="T14780" s="24"/>
      <c r="W14780" s="24"/>
      <c r="Z14780" s="24"/>
      <c r="AC14780" s="24"/>
      <c r="AI14780" s="24"/>
      <c r="AL14780" s="24"/>
      <c r="AO14780" s="24"/>
      <c r="AR14780" s="24"/>
      <c r="AU14780" s="24"/>
    </row>
    <row r="14781">
      <c r="J14781" s="18"/>
      <c r="N14781" s="24"/>
      <c r="Q14781" s="24"/>
      <c r="T14781" s="24"/>
      <c r="W14781" s="24"/>
      <c r="Z14781" s="24"/>
      <c r="AC14781" s="24"/>
      <c r="AI14781" s="24"/>
      <c r="AL14781" s="24"/>
      <c r="AO14781" s="24"/>
      <c r="AR14781" s="24"/>
      <c r="AU14781" s="24"/>
    </row>
    <row r="14782">
      <c r="J14782" s="18"/>
      <c r="N14782" s="24"/>
      <c r="Q14782" s="24"/>
      <c r="T14782" s="24"/>
      <c r="W14782" s="24"/>
      <c r="Z14782" s="24"/>
      <c r="AC14782" s="24"/>
      <c r="AI14782" s="24"/>
      <c r="AL14782" s="24"/>
      <c r="AO14782" s="24"/>
      <c r="AR14782" s="24"/>
      <c r="AU14782" s="24"/>
    </row>
    <row r="14783">
      <c r="J14783" s="18"/>
      <c r="N14783" s="24"/>
      <c r="Q14783" s="24"/>
      <c r="T14783" s="24"/>
      <c r="W14783" s="24"/>
      <c r="Z14783" s="24"/>
      <c r="AC14783" s="24"/>
      <c r="AI14783" s="24"/>
      <c r="AL14783" s="24"/>
      <c r="AO14783" s="24"/>
      <c r="AR14783" s="24"/>
      <c r="AU14783" s="24"/>
    </row>
    <row r="14784">
      <c r="J14784" s="18"/>
      <c r="N14784" s="24"/>
      <c r="Q14784" s="24"/>
      <c r="T14784" s="24"/>
      <c r="W14784" s="24"/>
      <c r="Z14784" s="24"/>
      <c r="AC14784" s="24"/>
      <c r="AI14784" s="24"/>
      <c r="AL14784" s="24"/>
      <c r="AO14784" s="24"/>
      <c r="AR14784" s="24"/>
      <c r="AU14784" s="24"/>
    </row>
    <row r="14785">
      <c r="J14785" s="18"/>
      <c r="N14785" s="24"/>
      <c r="Q14785" s="24"/>
      <c r="T14785" s="24"/>
      <c r="W14785" s="24"/>
      <c r="Z14785" s="24"/>
      <c r="AC14785" s="24"/>
      <c r="AI14785" s="24"/>
      <c r="AL14785" s="24"/>
      <c r="AO14785" s="24"/>
      <c r="AR14785" s="24"/>
      <c r="AU14785" s="24"/>
    </row>
    <row r="14786">
      <c r="J14786" s="18"/>
      <c r="N14786" s="24"/>
      <c r="Q14786" s="24"/>
      <c r="T14786" s="24"/>
      <c r="W14786" s="24"/>
      <c r="Z14786" s="24"/>
      <c r="AC14786" s="24"/>
      <c r="AI14786" s="24"/>
      <c r="AL14786" s="24"/>
      <c r="AO14786" s="24"/>
      <c r="AR14786" s="24"/>
      <c r="AU14786" s="24"/>
    </row>
    <row r="14787">
      <c r="J14787" s="18"/>
      <c r="N14787" s="24"/>
      <c r="Q14787" s="24"/>
      <c r="T14787" s="24"/>
      <c r="W14787" s="24"/>
      <c r="Z14787" s="24"/>
      <c r="AC14787" s="24"/>
      <c r="AI14787" s="24"/>
      <c r="AL14787" s="24"/>
      <c r="AO14787" s="24"/>
      <c r="AR14787" s="24"/>
      <c r="AU14787" s="24"/>
    </row>
    <row r="14788">
      <c r="J14788" s="18"/>
      <c r="N14788" s="24"/>
      <c r="Q14788" s="24"/>
      <c r="T14788" s="24"/>
      <c r="W14788" s="24"/>
      <c r="Z14788" s="24"/>
      <c r="AC14788" s="24"/>
      <c r="AI14788" s="24"/>
      <c r="AL14788" s="24"/>
      <c r="AO14788" s="24"/>
      <c r="AR14788" s="24"/>
      <c r="AU14788" s="24"/>
    </row>
    <row r="14789">
      <c r="J14789" s="18"/>
      <c r="N14789" s="24"/>
      <c r="Q14789" s="24"/>
      <c r="T14789" s="24"/>
      <c r="W14789" s="24"/>
      <c r="Z14789" s="24"/>
      <c r="AC14789" s="24"/>
      <c r="AI14789" s="24"/>
      <c r="AL14789" s="24"/>
      <c r="AO14789" s="24"/>
      <c r="AR14789" s="24"/>
      <c r="AU14789" s="24"/>
    </row>
    <row r="14790">
      <c r="J14790" s="18"/>
      <c r="N14790" s="24"/>
      <c r="Q14790" s="24"/>
      <c r="T14790" s="24"/>
      <c r="W14790" s="24"/>
      <c r="Z14790" s="24"/>
      <c r="AC14790" s="24"/>
      <c r="AI14790" s="24"/>
      <c r="AL14790" s="24"/>
      <c r="AO14790" s="24"/>
      <c r="AR14790" s="24"/>
      <c r="AU14790" s="24"/>
    </row>
    <row r="14791">
      <c r="J14791" s="18"/>
      <c r="N14791" s="24"/>
      <c r="Q14791" s="24"/>
      <c r="T14791" s="24"/>
      <c r="W14791" s="24"/>
      <c r="Z14791" s="24"/>
      <c r="AC14791" s="24"/>
      <c r="AI14791" s="24"/>
      <c r="AL14791" s="24"/>
      <c r="AO14791" s="24"/>
      <c r="AR14791" s="24"/>
      <c r="AU14791" s="24"/>
    </row>
    <row r="14792">
      <c r="J14792" s="18"/>
      <c r="N14792" s="24"/>
      <c r="Q14792" s="24"/>
      <c r="T14792" s="24"/>
      <c r="W14792" s="24"/>
      <c r="Z14792" s="24"/>
      <c r="AC14792" s="24"/>
      <c r="AI14792" s="24"/>
      <c r="AL14792" s="24"/>
      <c r="AO14792" s="24"/>
      <c r="AR14792" s="24"/>
      <c r="AU14792" s="24"/>
    </row>
    <row r="14793">
      <c r="J14793" s="18"/>
      <c r="N14793" s="24"/>
      <c r="Q14793" s="24"/>
      <c r="T14793" s="24"/>
      <c r="W14793" s="24"/>
      <c r="Z14793" s="24"/>
      <c r="AC14793" s="24"/>
      <c r="AI14793" s="24"/>
      <c r="AL14793" s="24"/>
      <c r="AO14793" s="24"/>
      <c r="AR14793" s="24"/>
      <c r="AU14793" s="24"/>
    </row>
    <row r="14794">
      <c r="J14794" s="18"/>
      <c r="N14794" s="24"/>
      <c r="Q14794" s="24"/>
      <c r="T14794" s="24"/>
      <c r="W14794" s="24"/>
      <c r="Z14794" s="24"/>
      <c r="AC14794" s="24"/>
      <c r="AI14794" s="24"/>
      <c r="AL14794" s="24"/>
      <c r="AO14794" s="24"/>
      <c r="AR14794" s="24"/>
      <c r="AU14794" s="24"/>
    </row>
    <row r="14795">
      <c r="J14795" s="18"/>
      <c r="N14795" s="24"/>
      <c r="Q14795" s="24"/>
      <c r="T14795" s="24"/>
      <c r="W14795" s="24"/>
      <c r="Z14795" s="24"/>
      <c r="AC14795" s="24"/>
      <c r="AI14795" s="24"/>
      <c r="AL14795" s="24"/>
      <c r="AO14795" s="24"/>
      <c r="AR14795" s="24"/>
      <c r="AU14795" s="24"/>
    </row>
    <row r="14796">
      <c r="J14796" s="18"/>
      <c r="N14796" s="24"/>
      <c r="Q14796" s="24"/>
      <c r="T14796" s="24"/>
      <c r="W14796" s="24"/>
      <c r="Z14796" s="24"/>
      <c r="AC14796" s="24"/>
      <c r="AI14796" s="24"/>
      <c r="AL14796" s="24"/>
      <c r="AO14796" s="24"/>
      <c r="AR14796" s="24"/>
      <c r="AU14796" s="24"/>
    </row>
    <row r="14797">
      <c r="J14797" s="18"/>
      <c r="N14797" s="24"/>
      <c r="Q14797" s="24"/>
      <c r="T14797" s="24"/>
      <c r="W14797" s="24"/>
      <c r="Z14797" s="24"/>
      <c r="AC14797" s="24"/>
      <c r="AI14797" s="24"/>
      <c r="AL14797" s="24"/>
      <c r="AO14797" s="24"/>
      <c r="AR14797" s="24"/>
      <c r="AU14797" s="24"/>
    </row>
    <row r="14798">
      <c r="J14798" s="18"/>
      <c r="N14798" s="24"/>
      <c r="Q14798" s="24"/>
      <c r="T14798" s="24"/>
      <c r="W14798" s="24"/>
      <c r="Z14798" s="24"/>
      <c r="AC14798" s="24"/>
      <c r="AI14798" s="24"/>
      <c r="AL14798" s="24"/>
      <c r="AO14798" s="24"/>
      <c r="AR14798" s="24"/>
      <c r="AU14798" s="24"/>
    </row>
    <row r="14799">
      <c r="J14799" s="18"/>
      <c r="N14799" s="24"/>
      <c r="Q14799" s="24"/>
      <c r="T14799" s="24"/>
      <c r="W14799" s="24"/>
      <c r="Z14799" s="24"/>
      <c r="AC14799" s="24"/>
      <c r="AI14799" s="24"/>
      <c r="AL14799" s="24"/>
      <c r="AO14799" s="24"/>
      <c r="AR14799" s="24"/>
      <c r="AU14799" s="24"/>
    </row>
    <row r="14800">
      <c r="J14800" s="18"/>
      <c r="N14800" s="24"/>
      <c r="Q14800" s="24"/>
      <c r="T14800" s="24"/>
      <c r="W14800" s="24"/>
      <c r="Z14800" s="24"/>
      <c r="AC14800" s="24"/>
      <c r="AI14800" s="24"/>
      <c r="AL14800" s="24"/>
      <c r="AO14800" s="24"/>
      <c r="AR14800" s="24"/>
      <c r="AU14800" s="24"/>
    </row>
    <row r="14801">
      <c r="J14801" s="18"/>
      <c r="N14801" s="24"/>
      <c r="Q14801" s="24"/>
      <c r="T14801" s="24"/>
      <c r="W14801" s="24"/>
      <c r="Z14801" s="24"/>
      <c r="AC14801" s="24"/>
      <c r="AI14801" s="24"/>
      <c r="AL14801" s="24"/>
      <c r="AO14801" s="24"/>
      <c r="AR14801" s="24"/>
      <c r="AU14801" s="24"/>
    </row>
    <row r="14802">
      <c r="J14802" s="18"/>
      <c r="N14802" s="24"/>
      <c r="Q14802" s="24"/>
      <c r="T14802" s="24"/>
      <c r="W14802" s="24"/>
      <c r="Z14802" s="24"/>
      <c r="AC14802" s="24"/>
      <c r="AI14802" s="24"/>
      <c r="AL14802" s="24"/>
      <c r="AO14802" s="24"/>
      <c r="AR14802" s="24"/>
      <c r="AU14802" s="24"/>
    </row>
    <row r="14803">
      <c r="J14803" s="18"/>
      <c r="N14803" s="24"/>
      <c r="Q14803" s="24"/>
      <c r="T14803" s="24"/>
      <c r="W14803" s="24"/>
      <c r="Z14803" s="24"/>
      <c r="AC14803" s="24"/>
      <c r="AI14803" s="24"/>
      <c r="AL14803" s="24"/>
      <c r="AO14803" s="24"/>
      <c r="AR14803" s="24"/>
      <c r="AU14803" s="24"/>
    </row>
    <row r="14804">
      <c r="J14804" s="18"/>
      <c r="N14804" s="24"/>
      <c r="Q14804" s="24"/>
      <c r="T14804" s="24"/>
      <c r="W14804" s="24"/>
      <c r="Z14804" s="24"/>
      <c r="AC14804" s="24"/>
      <c r="AI14804" s="24"/>
      <c r="AL14804" s="24"/>
      <c r="AO14804" s="24"/>
      <c r="AR14804" s="24"/>
      <c r="AU14804" s="24"/>
    </row>
    <row r="14805">
      <c r="J14805" s="18"/>
      <c r="N14805" s="24"/>
      <c r="Q14805" s="24"/>
      <c r="T14805" s="24"/>
      <c r="W14805" s="24"/>
      <c r="Z14805" s="24"/>
      <c r="AC14805" s="24"/>
      <c r="AI14805" s="24"/>
      <c r="AL14805" s="24"/>
      <c r="AO14805" s="24"/>
      <c r="AR14805" s="24"/>
      <c r="AU14805" s="24"/>
    </row>
    <row r="14806">
      <c r="J14806" s="18"/>
      <c r="N14806" s="24"/>
      <c r="Q14806" s="24"/>
      <c r="T14806" s="24"/>
      <c r="W14806" s="24"/>
      <c r="Z14806" s="24"/>
      <c r="AC14806" s="24"/>
      <c r="AI14806" s="24"/>
      <c r="AL14806" s="24"/>
      <c r="AO14806" s="24"/>
      <c r="AR14806" s="24"/>
      <c r="AU14806" s="24"/>
    </row>
    <row r="14807">
      <c r="J14807" s="18"/>
      <c r="N14807" s="24"/>
      <c r="Q14807" s="24"/>
      <c r="T14807" s="24"/>
      <c r="W14807" s="24"/>
      <c r="Z14807" s="24"/>
      <c r="AC14807" s="24"/>
      <c r="AI14807" s="24"/>
      <c r="AL14807" s="24"/>
      <c r="AO14807" s="24"/>
      <c r="AR14807" s="24"/>
      <c r="AU14807" s="24"/>
    </row>
    <row r="14808">
      <c r="J14808" s="18"/>
      <c r="N14808" s="24"/>
      <c r="Q14808" s="24"/>
      <c r="T14808" s="24"/>
      <c r="W14808" s="24"/>
      <c r="Z14808" s="24"/>
      <c r="AC14808" s="24"/>
      <c r="AI14808" s="24"/>
      <c r="AL14808" s="24"/>
      <c r="AO14808" s="24"/>
      <c r="AR14808" s="24"/>
      <c r="AU14808" s="24"/>
    </row>
    <row r="14809">
      <c r="J14809" s="18"/>
      <c r="N14809" s="24"/>
      <c r="Q14809" s="24"/>
      <c r="T14809" s="24"/>
      <c r="W14809" s="24"/>
      <c r="Z14809" s="24"/>
      <c r="AC14809" s="24"/>
      <c r="AI14809" s="24"/>
      <c r="AL14809" s="24"/>
      <c r="AO14809" s="24"/>
      <c r="AR14809" s="24"/>
      <c r="AU14809" s="24"/>
    </row>
    <row r="14810">
      <c r="J14810" s="18"/>
      <c r="N14810" s="24"/>
      <c r="Q14810" s="24"/>
      <c r="T14810" s="24"/>
      <c r="W14810" s="24"/>
      <c r="Z14810" s="24"/>
      <c r="AC14810" s="24"/>
      <c r="AI14810" s="24"/>
      <c r="AL14810" s="24"/>
      <c r="AO14810" s="24"/>
      <c r="AR14810" s="24"/>
      <c r="AU14810" s="24"/>
    </row>
    <row r="14811">
      <c r="J14811" s="18"/>
      <c r="N14811" s="24"/>
      <c r="Q14811" s="24"/>
      <c r="T14811" s="24"/>
      <c r="W14811" s="24"/>
      <c r="Z14811" s="24"/>
      <c r="AC14811" s="24"/>
      <c r="AI14811" s="24"/>
      <c r="AL14811" s="24"/>
      <c r="AO14811" s="24"/>
      <c r="AR14811" s="24"/>
      <c r="AU14811" s="24"/>
    </row>
    <row r="14812">
      <c r="J14812" s="18"/>
      <c r="N14812" s="24"/>
      <c r="Q14812" s="24"/>
      <c r="T14812" s="24"/>
      <c r="W14812" s="24"/>
      <c r="Z14812" s="24"/>
      <c r="AC14812" s="24"/>
      <c r="AI14812" s="24"/>
      <c r="AL14812" s="24"/>
      <c r="AO14812" s="24"/>
      <c r="AR14812" s="24"/>
      <c r="AU14812" s="24"/>
    </row>
    <row r="14813">
      <c r="J14813" s="18"/>
      <c r="N14813" s="24"/>
      <c r="Q14813" s="24"/>
      <c r="T14813" s="24"/>
      <c r="W14813" s="24"/>
      <c r="Z14813" s="24"/>
      <c r="AC14813" s="24"/>
      <c r="AI14813" s="24"/>
      <c r="AL14813" s="24"/>
      <c r="AO14813" s="24"/>
      <c r="AR14813" s="24"/>
      <c r="AU14813" s="24"/>
    </row>
    <row r="14814">
      <c r="J14814" s="18"/>
      <c r="N14814" s="24"/>
      <c r="Q14814" s="24"/>
      <c r="T14814" s="24"/>
      <c r="W14814" s="24"/>
      <c r="Z14814" s="24"/>
      <c r="AC14814" s="24"/>
      <c r="AI14814" s="24"/>
      <c r="AL14814" s="24"/>
      <c r="AO14814" s="24"/>
      <c r="AR14814" s="24"/>
      <c r="AU14814" s="24"/>
    </row>
    <row r="14815">
      <c r="J14815" s="18"/>
      <c r="N14815" s="24"/>
      <c r="Q14815" s="24"/>
      <c r="T14815" s="24"/>
      <c r="W14815" s="24"/>
      <c r="Z14815" s="24"/>
      <c r="AC14815" s="24"/>
      <c r="AI14815" s="24"/>
      <c r="AL14815" s="24"/>
      <c r="AO14815" s="24"/>
      <c r="AR14815" s="24"/>
      <c r="AU14815" s="24"/>
    </row>
    <row r="14816">
      <c r="J14816" s="18"/>
      <c r="N14816" s="24"/>
      <c r="Q14816" s="24"/>
      <c r="T14816" s="24"/>
      <c r="W14816" s="24"/>
      <c r="Z14816" s="24"/>
      <c r="AC14816" s="24"/>
      <c r="AI14816" s="24"/>
      <c r="AL14816" s="24"/>
      <c r="AO14816" s="24"/>
      <c r="AR14816" s="24"/>
      <c r="AU14816" s="24"/>
    </row>
    <row r="14817">
      <c r="J14817" s="18"/>
      <c r="N14817" s="24"/>
      <c r="Q14817" s="24"/>
      <c r="T14817" s="24"/>
      <c r="W14817" s="24"/>
      <c r="Z14817" s="24"/>
      <c r="AC14817" s="24"/>
      <c r="AI14817" s="24"/>
      <c r="AL14817" s="24"/>
      <c r="AO14817" s="24"/>
      <c r="AR14817" s="24"/>
      <c r="AU14817" s="24"/>
    </row>
    <row r="14818">
      <c r="J14818" s="18"/>
      <c r="N14818" s="24"/>
      <c r="Q14818" s="24"/>
      <c r="T14818" s="24"/>
      <c r="W14818" s="24"/>
      <c r="Z14818" s="24"/>
      <c r="AC14818" s="24"/>
      <c r="AI14818" s="24"/>
      <c r="AL14818" s="24"/>
      <c r="AO14818" s="24"/>
      <c r="AR14818" s="24"/>
      <c r="AU14818" s="24"/>
    </row>
    <row r="14819">
      <c r="J14819" s="18"/>
      <c r="N14819" s="24"/>
      <c r="Q14819" s="24"/>
      <c r="T14819" s="24"/>
      <c r="W14819" s="24"/>
      <c r="Z14819" s="24"/>
      <c r="AC14819" s="24"/>
      <c r="AI14819" s="24"/>
      <c r="AL14819" s="24"/>
      <c r="AO14819" s="24"/>
      <c r="AR14819" s="24"/>
      <c r="AU14819" s="24"/>
    </row>
    <row r="14820">
      <c r="J14820" s="18"/>
      <c r="N14820" s="24"/>
      <c r="Q14820" s="24"/>
      <c r="T14820" s="24"/>
      <c r="W14820" s="24"/>
      <c r="Z14820" s="24"/>
      <c r="AC14820" s="24"/>
      <c r="AI14820" s="24"/>
      <c r="AL14820" s="24"/>
      <c r="AO14820" s="24"/>
      <c r="AR14820" s="24"/>
      <c r="AU14820" s="24"/>
    </row>
    <row r="14821">
      <c r="J14821" s="18"/>
      <c r="N14821" s="24"/>
      <c r="Q14821" s="24"/>
      <c r="T14821" s="24"/>
      <c r="W14821" s="24"/>
      <c r="Z14821" s="24"/>
      <c r="AC14821" s="24"/>
      <c r="AI14821" s="24"/>
      <c r="AL14821" s="24"/>
      <c r="AO14821" s="24"/>
      <c r="AR14821" s="24"/>
      <c r="AU14821" s="24"/>
    </row>
    <row r="14822">
      <c r="J14822" s="18"/>
      <c r="N14822" s="24"/>
      <c r="Q14822" s="24"/>
      <c r="T14822" s="24"/>
      <c r="W14822" s="24"/>
      <c r="Z14822" s="24"/>
      <c r="AC14822" s="24"/>
      <c r="AI14822" s="24"/>
      <c r="AL14822" s="24"/>
      <c r="AO14822" s="24"/>
      <c r="AR14822" s="24"/>
      <c r="AU14822" s="24"/>
    </row>
    <row r="14823">
      <c r="J14823" s="18"/>
      <c r="N14823" s="24"/>
      <c r="Q14823" s="24"/>
      <c r="T14823" s="24"/>
      <c r="W14823" s="24"/>
      <c r="Z14823" s="24"/>
      <c r="AC14823" s="24"/>
      <c r="AI14823" s="24"/>
      <c r="AL14823" s="24"/>
      <c r="AO14823" s="24"/>
      <c r="AR14823" s="24"/>
      <c r="AU14823" s="24"/>
    </row>
    <row r="14824">
      <c r="J14824" s="18"/>
      <c r="N14824" s="24"/>
      <c r="Q14824" s="24"/>
      <c r="T14824" s="24"/>
      <c r="W14824" s="24"/>
      <c r="Z14824" s="24"/>
      <c r="AC14824" s="24"/>
      <c r="AI14824" s="24"/>
      <c r="AL14824" s="24"/>
      <c r="AO14824" s="24"/>
      <c r="AR14824" s="24"/>
      <c r="AU14824" s="24"/>
    </row>
    <row r="14825">
      <c r="J14825" s="18"/>
      <c r="N14825" s="24"/>
      <c r="Q14825" s="24"/>
      <c r="T14825" s="24"/>
      <c r="W14825" s="24"/>
      <c r="Z14825" s="24"/>
      <c r="AC14825" s="24"/>
      <c r="AI14825" s="24"/>
      <c r="AL14825" s="24"/>
      <c r="AO14825" s="24"/>
      <c r="AR14825" s="24"/>
      <c r="AU14825" s="24"/>
    </row>
    <row r="14826">
      <c r="J14826" s="18"/>
      <c r="N14826" s="24"/>
      <c r="Q14826" s="24"/>
      <c r="T14826" s="24"/>
      <c r="W14826" s="24"/>
      <c r="Z14826" s="24"/>
      <c r="AC14826" s="24"/>
      <c r="AI14826" s="24"/>
      <c r="AL14826" s="24"/>
      <c r="AO14826" s="24"/>
      <c r="AR14826" s="24"/>
      <c r="AU14826" s="24"/>
    </row>
    <row r="14827">
      <c r="J14827" s="18"/>
      <c r="N14827" s="24"/>
      <c r="Q14827" s="24"/>
      <c r="T14827" s="24"/>
      <c r="W14827" s="24"/>
      <c r="Z14827" s="24"/>
      <c r="AC14827" s="24"/>
      <c r="AI14827" s="24"/>
      <c r="AL14827" s="24"/>
      <c r="AO14827" s="24"/>
      <c r="AR14827" s="24"/>
      <c r="AU14827" s="24"/>
    </row>
    <row r="14828">
      <c r="J14828" s="18"/>
      <c r="N14828" s="24"/>
      <c r="Q14828" s="24"/>
      <c r="T14828" s="24"/>
      <c r="W14828" s="24"/>
      <c r="Z14828" s="24"/>
      <c r="AC14828" s="24"/>
      <c r="AI14828" s="24"/>
      <c r="AL14828" s="24"/>
      <c r="AO14828" s="24"/>
      <c r="AR14828" s="24"/>
      <c r="AU14828" s="24"/>
    </row>
    <row r="14829">
      <c r="J14829" s="18"/>
      <c r="N14829" s="24"/>
      <c r="Q14829" s="24"/>
      <c r="T14829" s="24"/>
      <c r="W14829" s="24"/>
      <c r="Z14829" s="24"/>
      <c r="AC14829" s="24"/>
      <c r="AI14829" s="24"/>
      <c r="AL14829" s="24"/>
      <c r="AO14829" s="24"/>
      <c r="AR14829" s="24"/>
      <c r="AU14829" s="24"/>
    </row>
    <row r="14830">
      <c r="J14830" s="18"/>
      <c r="N14830" s="24"/>
      <c r="Q14830" s="24"/>
      <c r="T14830" s="24"/>
      <c r="W14830" s="24"/>
      <c r="Z14830" s="24"/>
      <c r="AC14830" s="24"/>
      <c r="AI14830" s="24"/>
      <c r="AL14830" s="24"/>
      <c r="AO14830" s="24"/>
      <c r="AR14830" s="24"/>
      <c r="AU14830" s="24"/>
    </row>
    <row r="14831">
      <c r="J14831" s="18"/>
      <c r="N14831" s="24"/>
      <c r="Q14831" s="24"/>
      <c r="T14831" s="24"/>
      <c r="W14831" s="24"/>
      <c r="Z14831" s="24"/>
      <c r="AC14831" s="24"/>
      <c r="AI14831" s="24"/>
      <c r="AL14831" s="24"/>
      <c r="AO14831" s="24"/>
      <c r="AR14831" s="24"/>
      <c r="AU14831" s="24"/>
    </row>
    <row r="14832">
      <c r="J14832" s="18"/>
      <c r="N14832" s="24"/>
      <c r="Q14832" s="24"/>
      <c r="T14832" s="24"/>
      <c r="W14832" s="24"/>
      <c r="Z14832" s="24"/>
      <c r="AC14832" s="24"/>
      <c r="AI14832" s="24"/>
      <c r="AL14832" s="24"/>
      <c r="AO14832" s="24"/>
      <c r="AR14832" s="24"/>
      <c r="AU14832" s="24"/>
    </row>
    <row r="14833">
      <c r="J14833" s="18"/>
      <c r="N14833" s="24"/>
      <c r="Q14833" s="24"/>
      <c r="T14833" s="24"/>
      <c r="W14833" s="24"/>
      <c r="Z14833" s="24"/>
      <c r="AC14833" s="24"/>
      <c r="AI14833" s="24"/>
      <c r="AL14833" s="24"/>
      <c r="AO14833" s="24"/>
      <c r="AR14833" s="24"/>
      <c r="AU14833" s="24"/>
    </row>
    <row r="14834">
      <c r="J14834" s="18"/>
      <c r="N14834" s="24"/>
      <c r="Q14834" s="24"/>
      <c r="T14834" s="24"/>
      <c r="W14834" s="24"/>
      <c r="Z14834" s="24"/>
      <c r="AC14834" s="24"/>
      <c r="AI14834" s="24"/>
      <c r="AL14834" s="24"/>
      <c r="AO14834" s="24"/>
      <c r="AR14834" s="24"/>
      <c r="AU14834" s="24"/>
    </row>
    <row r="14835">
      <c r="J14835" s="18"/>
      <c r="N14835" s="24"/>
      <c r="Q14835" s="24"/>
      <c r="T14835" s="24"/>
      <c r="W14835" s="24"/>
      <c r="Z14835" s="24"/>
      <c r="AC14835" s="24"/>
      <c r="AI14835" s="24"/>
      <c r="AL14835" s="24"/>
      <c r="AO14835" s="24"/>
      <c r="AR14835" s="24"/>
      <c r="AU14835" s="24"/>
    </row>
    <row r="14836">
      <c r="J14836" s="18"/>
      <c r="N14836" s="24"/>
      <c r="Q14836" s="24"/>
      <c r="T14836" s="24"/>
      <c r="W14836" s="24"/>
      <c r="Z14836" s="24"/>
      <c r="AC14836" s="24"/>
      <c r="AI14836" s="24"/>
      <c r="AL14836" s="24"/>
      <c r="AO14836" s="24"/>
      <c r="AR14836" s="24"/>
      <c r="AU14836" s="24"/>
    </row>
    <row r="14837">
      <c r="J14837" s="18"/>
      <c r="N14837" s="24"/>
      <c r="Q14837" s="24"/>
      <c r="T14837" s="24"/>
      <c r="W14837" s="24"/>
      <c r="Z14837" s="24"/>
      <c r="AC14837" s="24"/>
      <c r="AI14837" s="24"/>
      <c r="AL14837" s="24"/>
      <c r="AO14837" s="24"/>
      <c r="AR14837" s="24"/>
      <c r="AU14837" s="24"/>
    </row>
    <row r="14838">
      <c r="J14838" s="18"/>
      <c r="N14838" s="24"/>
      <c r="Q14838" s="24"/>
      <c r="T14838" s="24"/>
      <c r="W14838" s="24"/>
      <c r="Z14838" s="24"/>
      <c r="AC14838" s="24"/>
      <c r="AI14838" s="24"/>
      <c r="AL14838" s="24"/>
      <c r="AO14838" s="24"/>
      <c r="AR14838" s="24"/>
      <c r="AU14838" s="24"/>
    </row>
    <row r="14839">
      <c r="J14839" s="18"/>
      <c r="N14839" s="24"/>
      <c r="Q14839" s="24"/>
      <c r="T14839" s="24"/>
      <c r="W14839" s="24"/>
      <c r="Z14839" s="24"/>
      <c r="AC14839" s="24"/>
      <c r="AI14839" s="24"/>
      <c r="AL14839" s="24"/>
      <c r="AO14839" s="24"/>
      <c r="AR14839" s="24"/>
      <c r="AU14839" s="24"/>
    </row>
    <row r="14840">
      <c r="J14840" s="18"/>
      <c r="N14840" s="24"/>
      <c r="Q14840" s="24"/>
      <c r="T14840" s="24"/>
      <c r="W14840" s="24"/>
      <c r="Z14840" s="24"/>
      <c r="AC14840" s="24"/>
      <c r="AI14840" s="24"/>
      <c r="AL14840" s="24"/>
      <c r="AO14840" s="24"/>
      <c r="AR14840" s="24"/>
      <c r="AU14840" s="24"/>
    </row>
    <row r="14841">
      <c r="J14841" s="18"/>
      <c r="N14841" s="24"/>
      <c r="Q14841" s="24"/>
      <c r="T14841" s="24"/>
      <c r="W14841" s="24"/>
      <c r="Z14841" s="24"/>
      <c r="AC14841" s="24"/>
      <c r="AI14841" s="24"/>
      <c r="AL14841" s="24"/>
      <c r="AO14841" s="24"/>
      <c r="AR14841" s="24"/>
      <c r="AU14841" s="24"/>
    </row>
    <row r="14842">
      <c r="J14842" s="18"/>
      <c r="N14842" s="24"/>
      <c r="Q14842" s="24"/>
      <c r="T14842" s="24"/>
      <c r="W14842" s="24"/>
      <c r="Z14842" s="24"/>
      <c r="AC14842" s="24"/>
      <c r="AI14842" s="24"/>
      <c r="AL14842" s="24"/>
      <c r="AO14842" s="24"/>
      <c r="AR14842" s="24"/>
      <c r="AU14842" s="24"/>
    </row>
    <row r="14843">
      <c r="J14843" s="18"/>
      <c r="N14843" s="24"/>
      <c r="Q14843" s="24"/>
      <c r="T14843" s="24"/>
      <c r="W14843" s="24"/>
      <c r="Z14843" s="24"/>
      <c r="AC14843" s="24"/>
      <c r="AI14843" s="24"/>
      <c r="AL14843" s="24"/>
      <c r="AO14843" s="24"/>
      <c r="AR14843" s="24"/>
      <c r="AU14843" s="24"/>
    </row>
    <row r="14844">
      <c r="J14844" s="18"/>
      <c r="N14844" s="24"/>
      <c r="Q14844" s="24"/>
      <c r="T14844" s="24"/>
      <c r="W14844" s="24"/>
      <c r="Z14844" s="24"/>
      <c r="AC14844" s="24"/>
      <c r="AI14844" s="24"/>
      <c r="AL14844" s="24"/>
      <c r="AO14844" s="24"/>
      <c r="AR14844" s="24"/>
      <c r="AU14844" s="24"/>
    </row>
    <row r="14845">
      <c r="J14845" s="18"/>
      <c r="N14845" s="24"/>
      <c r="Q14845" s="24"/>
      <c r="T14845" s="24"/>
      <c r="W14845" s="24"/>
      <c r="Z14845" s="24"/>
      <c r="AC14845" s="24"/>
      <c r="AI14845" s="24"/>
      <c r="AL14845" s="24"/>
      <c r="AO14845" s="24"/>
      <c r="AR14845" s="24"/>
      <c r="AU14845" s="24"/>
    </row>
    <row r="14846">
      <c r="J14846" s="18"/>
      <c r="N14846" s="24"/>
      <c r="Q14846" s="24"/>
      <c r="T14846" s="24"/>
      <c r="W14846" s="24"/>
      <c r="Z14846" s="24"/>
      <c r="AC14846" s="24"/>
      <c r="AI14846" s="24"/>
      <c r="AL14846" s="24"/>
      <c r="AO14846" s="24"/>
      <c r="AR14846" s="24"/>
      <c r="AU14846" s="24"/>
    </row>
    <row r="14847">
      <c r="J14847" s="18"/>
      <c r="N14847" s="24"/>
      <c r="Q14847" s="24"/>
      <c r="T14847" s="24"/>
      <c r="W14847" s="24"/>
      <c r="Z14847" s="24"/>
      <c r="AC14847" s="24"/>
      <c r="AI14847" s="24"/>
      <c r="AL14847" s="24"/>
      <c r="AO14847" s="24"/>
      <c r="AR14847" s="24"/>
      <c r="AU14847" s="24"/>
    </row>
    <row r="14848">
      <c r="J14848" s="18"/>
      <c r="N14848" s="24"/>
      <c r="Q14848" s="24"/>
      <c r="T14848" s="24"/>
      <c r="W14848" s="24"/>
      <c r="Z14848" s="24"/>
      <c r="AC14848" s="24"/>
      <c r="AI14848" s="24"/>
      <c r="AL14848" s="24"/>
      <c r="AO14848" s="24"/>
      <c r="AR14848" s="24"/>
      <c r="AU14848" s="24"/>
    </row>
    <row r="14849">
      <c r="J14849" s="18"/>
      <c r="N14849" s="24"/>
      <c r="Q14849" s="24"/>
      <c r="T14849" s="24"/>
      <c r="W14849" s="24"/>
      <c r="Z14849" s="24"/>
      <c r="AC14849" s="24"/>
      <c r="AI14849" s="24"/>
      <c r="AL14849" s="24"/>
      <c r="AO14849" s="24"/>
      <c r="AR14849" s="24"/>
      <c r="AU14849" s="24"/>
    </row>
    <row r="14850">
      <c r="J14850" s="18"/>
      <c r="N14850" s="24"/>
      <c r="Q14850" s="24"/>
      <c r="T14850" s="24"/>
      <c r="W14850" s="24"/>
      <c r="Z14850" s="24"/>
      <c r="AC14850" s="24"/>
      <c r="AI14850" s="24"/>
      <c r="AL14850" s="24"/>
      <c r="AO14850" s="24"/>
      <c r="AR14850" s="24"/>
      <c r="AU14850" s="24"/>
    </row>
    <row r="14851">
      <c r="J14851" s="18"/>
      <c r="N14851" s="24"/>
      <c r="Q14851" s="24"/>
      <c r="T14851" s="24"/>
      <c r="W14851" s="24"/>
      <c r="Z14851" s="24"/>
      <c r="AC14851" s="24"/>
      <c r="AI14851" s="24"/>
      <c r="AL14851" s="24"/>
      <c r="AO14851" s="24"/>
      <c r="AR14851" s="24"/>
      <c r="AU14851" s="24"/>
    </row>
    <row r="14852">
      <c r="J14852" s="18"/>
      <c r="N14852" s="24"/>
      <c r="Q14852" s="24"/>
      <c r="T14852" s="24"/>
      <c r="W14852" s="24"/>
      <c r="Z14852" s="24"/>
      <c r="AC14852" s="24"/>
      <c r="AI14852" s="24"/>
      <c r="AL14852" s="24"/>
      <c r="AO14852" s="24"/>
      <c r="AR14852" s="24"/>
      <c r="AU14852" s="24"/>
    </row>
    <row r="14853">
      <c r="J14853" s="18"/>
      <c r="N14853" s="24"/>
      <c r="Q14853" s="24"/>
      <c r="T14853" s="24"/>
      <c r="W14853" s="24"/>
      <c r="Z14853" s="24"/>
      <c r="AC14853" s="24"/>
      <c r="AI14853" s="24"/>
      <c r="AL14853" s="24"/>
      <c r="AO14853" s="24"/>
      <c r="AR14853" s="24"/>
      <c r="AU14853" s="24"/>
    </row>
    <row r="14854">
      <c r="J14854" s="18"/>
      <c r="N14854" s="24"/>
      <c r="Q14854" s="24"/>
      <c r="T14854" s="24"/>
      <c r="W14854" s="24"/>
      <c r="Z14854" s="24"/>
      <c r="AC14854" s="24"/>
      <c r="AI14854" s="24"/>
      <c r="AL14854" s="24"/>
      <c r="AO14854" s="24"/>
      <c r="AR14854" s="24"/>
      <c r="AU14854" s="24"/>
    </row>
    <row r="14855">
      <c r="J14855" s="18"/>
      <c r="N14855" s="24"/>
      <c r="Q14855" s="24"/>
      <c r="T14855" s="24"/>
      <c r="W14855" s="24"/>
      <c r="Z14855" s="24"/>
      <c r="AC14855" s="24"/>
      <c r="AI14855" s="24"/>
      <c r="AL14855" s="24"/>
      <c r="AO14855" s="24"/>
      <c r="AR14855" s="24"/>
      <c r="AU14855" s="24"/>
    </row>
    <row r="14856">
      <c r="J14856" s="18"/>
      <c r="N14856" s="24"/>
      <c r="Q14856" s="24"/>
      <c r="T14856" s="24"/>
      <c r="W14856" s="24"/>
      <c r="Z14856" s="24"/>
      <c r="AC14856" s="24"/>
      <c r="AI14856" s="24"/>
      <c r="AL14856" s="24"/>
      <c r="AO14856" s="24"/>
      <c r="AR14856" s="24"/>
      <c r="AU14856" s="24"/>
    </row>
    <row r="14857">
      <c r="J14857" s="18"/>
      <c r="N14857" s="24"/>
      <c r="Q14857" s="24"/>
      <c r="T14857" s="24"/>
      <c r="W14857" s="24"/>
      <c r="Z14857" s="24"/>
      <c r="AC14857" s="24"/>
      <c r="AI14857" s="24"/>
      <c r="AL14857" s="24"/>
      <c r="AO14857" s="24"/>
      <c r="AR14857" s="24"/>
      <c r="AU14857" s="24"/>
    </row>
    <row r="14858">
      <c r="J14858" s="18"/>
      <c r="N14858" s="24"/>
      <c r="Q14858" s="24"/>
      <c r="T14858" s="24"/>
      <c r="W14858" s="24"/>
      <c r="Z14858" s="24"/>
      <c r="AC14858" s="24"/>
      <c r="AI14858" s="24"/>
      <c r="AL14858" s="24"/>
      <c r="AO14858" s="24"/>
      <c r="AR14858" s="24"/>
      <c r="AU14858" s="24"/>
    </row>
    <row r="14859">
      <c r="J14859" s="18"/>
      <c r="N14859" s="24"/>
      <c r="Q14859" s="24"/>
      <c r="T14859" s="24"/>
      <c r="W14859" s="24"/>
      <c r="Z14859" s="24"/>
      <c r="AC14859" s="24"/>
      <c r="AI14859" s="24"/>
      <c r="AL14859" s="24"/>
      <c r="AO14859" s="24"/>
      <c r="AR14859" s="24"/>
      <c r="AU14859" s="24"/>
    </row>
    <row r="14860">
      <c r="J14860" s="18"/>
      <c r="N14860" s="24"/>
      <c r="Q14860" s="24"/>
      <c r="T14860" s="24"/>
      <c r="W14860" s="24"/>
      <c r="Z14860" s="24"/>
      <c r="AC14860" s="24"/>
      <c r="AI14860" s="24"/>
      <c r="AL14860" s="24"/>
      <c r="AO14860" s="24"/>
      <c r="AR14860" s="24"/>
      <c r="AU14860" s="24"/>
    </row>
    <row r="14861">
      <c r="J14861" s="18"/>
      <c r="N14861" s="24"/>
      <c r="Q14861" s="24"/>
      <c r="T14861" s="24"/>
      <c r="W14861" s="24"/>
      <c r="Z14861" s="24"/>
      <c r="AC14861" s="24"/>
      <c r="AI14861" s="24"/>
      <c r="AL14861" s="24"/>
      <c r="AO14861" s="24"/>
      <c r="AR14861" s="24"/>
      <c r="AU14861" s="24"/>
    </row>
    <row r="14862">
      <c r="J14862" s="18"/>
      <c r="N14862" s="24"/>
      <c r="Q14862" s="24"/>
      <c r="T14862" s="24"/>
      <c r="W14862" s="24"/>
      <c r="Z14862" s="24"/>
      <c r="AC14862" s="24"/>
      <c r="AI14862" s="24"/>
      <c r="AL14862" s="24"/>
      <c r="AO14862" s="24"/>
      <c r="AR14862" s="24"/>
      <c r="AU14862" s="24"/>
    </row>
    <row r="14863">
      <c r="J14863" s="18"/>
      <c r="N14863" s="24"/>
      <c r="Q14863" s="24"/>
      <c r="T14863" s="24"/>
      <c r="W14863" s="24"/>
      <c r="Z14863" s="24"/>
      <c r="AC14863" s="24"/>
      <c r="AI14863" s="24"/>
      <c r="AL14863" s="24"/>
      <c r="AO14863" s="24"/>
      <c r="AR14863" s="24"/>
      <c r="AU14863" s="24"/>
    </row>
    <row r="14864">
      <c r="J14864" s="18"/>
      <c r="N14864" s="24"/>
      <c r="Q14864" s="24"/>
      <c r="T14864" s="24"/>
      <c r="W14864" s="24"/>
      <c r="Z14864" s="24"/>
      <c r="AC14864" s="24"/>
      <c r="AI14864" s="24"/>
      <c r="AL14864" s="24"/>
      <c r="AO14864" s="24"/>
      <c r="AR14864" s="24"/>
      <c r="AU14864" s="24"/>
    </row>
    <row r="14865">
      <c r="J14865" s="18"/>
      <c r="N14865" s="24"/>
      <c r="Q14865" s="24"/>
      <c r="T14865" s="24"/>
      <c r="W14865" s="24"/>
      <c r="Z14865" s="24"/>
      <c r="AC14865" s="24"/>
      <c r="AI14865" s="24"/>
      <c r="AL14865" s="24"/>
      <c r="AO14865" s="24"/>
      <c r="AR14865" s="24"/>
      <c r="AU14865" s="24"/>
    </row>
    <row r="14866">
      <c r="J14866" s="18"/>
      <c r="N14866" s="24"/>
      <c r="Q14866" s="24"/>
      <c r="T14866" s="24"/>
      <c r="W14866" s="24"/>
      <c r="Z14866" s="24"/>
      <c r="AC14866" s="24"/>
      <c r="AI14866" s="24"/>
      <c r="AL14866" s="24"/>
      <c r="AO14866" s="24"/>
      <c r="AR14866" s="24"/>
      <c r="AU14866" s="24"/>
    </row>
    <row r="14867">
      <c r="J14867" s="18"/>
      <c r="N14867" s="24"/>
      <c r="Q14867" s="24"/>
      <c r="T14867" s="24"/>
      <c r="W14867" s="24"/>
      <c r="Z14867" s="24"/>
      <c r="AC14867" s="24"/>
      <c r="AI14867" s="24"/>
      <c r="AL14867" s="24"/>
      <c r="AO14867" s="24"/>
      <c r="AR14867" s="24"/>
      <c r="AU14867" s="24"/>
    </row>
    <row r="14868">
      <c r="J14868" s="18"/>
      <c r="N14868" s="24"/>
      <c r="Q14868" s="24"/>
      <c r="T14868" s="24"/>
      <c r="W14868" s="24"/>
      <c r="Z14868" s="24"/>
      <c r="AC14868" s="24"/>
      <c r="AI14868" s="24"/>
      <c r="AL14868" s="24"/>
      <c r="AO14868" s="24"/>
      <c r="AR14868" s="24"/>
      <c r="AU14868" s="24"/>
    </row>
    <row r="14869">
      <c r="J14869" s="18"/>
      <c r="N14869" s="24"/>
      <c r="Q14869" s="24"/>
      <c r="T14869" s="24"/>
      <c r="W14869" s="24"/>
      <c r="Z14869" s="24"/>
      <c r="AC14869" s="24"/>
      <c r="AI14869" s="24"/>
      <c r="AL14869" s="24"/>
      <c r="AO14869" s="24"/>
      <c r="AR14869" s="24"/>
      <c r="AU14869" s="24"/>
    </row>
    <row r="14870">
      <c r="J14870" s="18"/>
      <c r="N14870" s="24"/>
      <c r="Q14870" s="24"/>
      <c r="T14870" s="24"/>
      <c r="W14870" s="24"/>
      <c r="Z14870" s="24"/>
      <c r="AC14870" s="24"/>
      <c r="AI14870" s="24"/>
      <c r="AL14870" s="24"/>
      <c r="AO14870" s="24"/>
      <c r="AR14870" s="24"/>
      <c r="AU14870" s="24"/>
    </row>
    <row r="14871">
      <c r="J14871" s="18"/>
      <c r="N14871" s="24"/>
      <c r="Q14871" s="24"/>
      <c r="T14871" s="24"/>
      <c r="W14871" s="24"/>
      <c r="Z14871" s="24"/>
      <c r="AC14871" s="24"/>
      <c r="AI14871" s="24"/>
      <c r="AL14871" s="24"/>
      <c r="AO14871" s="24"/>
      <c r="AR14871" s="24"/>
      <c r="AU14871" s="24"/>
    </row>
    <row r="14872">
      <c r="J14872" s="18"/>
      <c r="N14872" s="24"/>
      <c r="Q14872" s="24"/>
      <c r="T14872" s="24"/>
      <c r="W14872" s="24"/>
      <c r="Z14872" s="24"/>
      <c r="AC14872" s="24"/>
      <c r="AI14872" s="24"/>
      <c r="AL14872" s="24"/>
      <c r="AO14872" s="24"/>
      <c r="AR14872" s="24"/>
      <c r="AU14872" s="24"/>
    </row>
    <row r="14873">
      <c r="J14873" s="18"/>
      <c r="N14873" s="24"/>
      <c r="Q14873" s="24"/>
      <c r="T14873" s="24"/>
      <c r="W14873" s="24"/>
      <c r="Z14873" s="24"/>
      <c r="AC14873" s="24"/>
      <c r="AI14873" s="24"/>
      <c r="AL14873" s="24"/>
      <c r="AO14873" s="24"/>
      <c r="AR14873" s="24"/>
      <c r="AU14873" s="24"/>
    </row>
    <row r="14874">
      <c r="J14874" s="18"/>
      <c r="N14874" s="24"/>
      <c r="Q14874" s="24"/>
      <c r="T14874" s="24"/>
      <c r="W14874" s="24"/>
      <c r="Z14874" s="24"/>
      <c r="AC14874" s="24"/>
      <c r="AI14874" s="24"/>
      <c r="AL14874" s="24"/>
      <c r="AO14874" s="24"/>
      <c r="AR14874" s="24"/>
      <c r="AU14874" s="24"/>
    </row>
    <row r="14875">
      <c r="J14875" s="18"/>
      <c r="N14875" s="24"/>
      <c r="Q14875" s="24"/>
      <c r="T14875" s="24"/>
      <c r="W14875" s="24"/>
      <c r="Z14875" s="24"/>
      <c r="AC14875" s="24"/>
      <c r="AI14875" s="24"/>
      <c r="AL14875" s="24"/>
      <c r="AO14875" s="24"/>
      <c r="AR14875" s="24"/>
      <c r="AU14875" s="24"/>
    </row>
    <row r="14876">
      <c r="J14876" s="18"/>
      <c r="N14876" s="24"/>
      <c r="Q14876" s="24"/>
      <c r="T14876" s="24"/>
      <c r="W14876" s="24"/>
      <c r="Z14876" s="24"/>
      <c r="AC14876" s="24"/>
      <c r="AI14876" s="24"/>
      <c r="AL14876" s="24"/>
      <c r="AO14876" s="24"/>
      <c r="AR14876" s="24"/>
      <c r="AU14876" s="24"/>
    </row>
    <row r="14877">
      <c r="J14877" s="18"/>
      <c r="N14877" s="24"/>
      <c r="Q14877" s="24"/>
      <c r="T14877" s="24"/>
      <c r="W14877" s="24"/>
      <c r="Z14877" s="24"/>
      <c r="AC14877" s="24"/>
      <c r="AI14877" s="24"/>
      <c r="AL14877" s="24"/>
      <c r="AO14877" s="24"/>
      <c r="AR14877" s="24"/>
      <c r="AU14877" s="24"/>
    </row>
    <row r="14878">
      <c r="J14878" s="18"/>
      <c r="N14878" s="24"/>
      <c r="Q14878" s="24"/>
      <c r="T14878" s="24"/>
      <c r="W14878" s="24"/>
      <c r="Z14878" s="24"/>
      <c r="AC14878" s="24"/>
      <c r="AI14878" s="24"/>
      <c r="AL14878" s="24"/>
      <c r="AO14878" s="24"/>
      <c r="AR14878" s="24"/>
      <c r="AU14878" s="24"/>
    </row>
    <row r="14879">
      <c r="J14879" s="18"/>
      <c r="N14879" s="24"/>
      <c r="Q14879" s="24"/>
      <c r="T14879" s="24"/>
      <c r="W14879" s="24"/>
      <c r="Z14879" s="24"/>
      <c r="AC14879" s="24"/>
      <c r="AI14879" s="24"/>
      <c r="AL14879" s="24"/>
      <c r="AO14879" s="24"/>
      <c r="AR14879" s="24"/>
      <c r="AU14879" s="24"/>
    </row>
    <row r="14880">
      <c r="J14880" s="18"/>
      <c r="N14880" s="24"/>
      <c r="Q14880" s="24"/>
      <c r="T14880" s="24"/>
      <c r="W14880" s="24"/>
      <c r="Z14880" s="24"/>
      <c r="AC14880" s="24"/>
      <c r="AI14880" s="24"/>
      <c r="AL14880" s="24"/>
      <c r="AO14880" s="24"/>
      <c r="AR14880" s="24"/>
      <c r="AU14880" s="24"/>
    </row>
    <row r="14881">
      <c r="J14881" s="18"/>
      <c r="N14881" s="24"/>
      <c r="Q14881" s="24"/>
      <c r="T14881" s="24"/>
      <c r="W14881" s="24"/>
      <c r="Z14881" s="24"/>
      <c r="AC14881" s="24"/>
      <c r="AI14881" s="24"/>
      <c r="AL14881" s="24"/>
      <c r="AO14881" s="24"/>
      <c r="AR14881" s="24"/>
      <c r="AU14881" s="24"/>
    </row>
    <row r="14882">
      <c r="J14882" s="18"/>
      <c r="N14882" s="24"/>
      <c r="Q14882" s="24"/>
      <c r="T14882" s="24"/>
      <c r="W14882" s="24"/>
      <c r="Z14882" s="24"/>
      <c r="AC14882" s="24"/>
      <c r="AI14882" s="24"/>
      <c r="AL14882" s="24"/>
      <c r="AO14882" s="24"/>
      <c r="AR14882" s="24"/>
      <c r="AU14882" s="24"/>
    </row>
    <row r="14883">
      <c r="J14883" s="18"/>
      <c r="N14883" s="24"/>
      <c r="Q14883" s="24"/>
      <c r="T14883" s="24"/>
      <c r="W14883" s="24"/>
      <c r="Z14883" s="24"/>
      <c r="AC14883" s="24"/>
      <c r="AI14883" s="24"/>
      <c r="AL14883" s="24"/>
      <c r="AO14883" s="24"/>
      <c r="AR14883" s="24"/>
      <c r="AU14883" s="24"/>
    </row>
    <row r="14884">
      <c r="J14884" s="18"/>
      <c r="N14884" s="24"/>
      <c r="Q14884" s="24"/>
      <c r="T14884" s="24"/>
      <c r="W14884" s="24"/>
      <c r="Z14884" s="24"/>
      <c r="AC14884" s="24"/>
      <c r="AI14884" s="24"/>
      <c r="AL14884" s="24"/>
      <c r="AO14884" s="24"/>
      <c r="AR14884" s="24"/>
      <c r="AU14884" s="24"/>
    </row>
    <row r="14885">
      <c r="J14885" s="18"/>
      <c r="N14885" s="24"/>
      <c r="Q14885" s="24"/>
      <c r="T14885" s="24"/>
      <c r="W14885" s="24"/>
      <c r="Z14885" s="24"/>
      <c r="AC14885" s="24"/>
      <c r="AI14885" s="24"/>
      <c r="AL14885" s="24"/>
      <c r="AO14885" s="24"/>
      <c r="AR14885" s="24"/>
      <c r="AU14885" s="24"/>
    </row>
    <row r="14886">
      <c r="J14886" s="18"/>
      <c r="N14886" s="24"/>
      <c r="Q14886" s="24"/>
      <c r="T14886" s="24"/>
      <c r="W14886" s="24"/>
      <c r="Z14886" s="24"/>
      <c r="AC14886" s="24"/>
      <c r="AI14886" s="24"/>
      <c r="AL14886" s="24"/>
      <c r="AO14886" s="24"/>
      <c r="AR14886" s="24"/>
      <c r="AU14886" s="24"/>
    </row>
    <row r="14887">
      <c r="J14887" s="18"/>
      <c r="N14887" s="24"/>
      <c r="Q14887" s="24"/>
      <c r="T14887" s="24"/>
      <c r="W14887" s="24"/>
      <c r="Z14887" s="24"/>
      <c r="AC14887" s="24"/>
      <c r="AI14887" s="24"/>
      <c r="AL14887" s="24"/>
      <c r="AO14887" s="24"/>
      <c r="AR14887" s="24"/>
      <c r="AU14887" s="24"/>
    </row>
    <row r="14888">
      <c r="J14888" s="18"/>
      <c r="N14888" s="24"/>
      <c r="Q14888" s="24"/>
      <c r="T14888" s="24"/>
      <c r="W14888" s="24"/>
      <c r="Z14888" s="24"/>
      <c r="AC14888" s="24"/>
      <c r="AI14888" s="24"/>
      <c r="AL14888" s="24"/>
      <c r="AO14888" s="24"/>
      <c r="AR14888" s="24"/>
      <c r="AU14888" s="24"/>
    </row>
    <row r="14889">
      <c r="J14889" s="18"/>
      <c r="N14889" s="24"/>
      <c r="Q14889" s="24"/>
      <c r="T14889" s="24"/>
      <c r="W14889" s="24"/>
      <c r="Z14889" s="24"/>
      <c r="AC14889" s="24"/>
      <c r="AI14889" s="24"/>
      <c r="AL14889" s="24"/>
      <c r="AO14889" s="24"/>
      <c r="AR14889" s="24"/>
      <c r="AU14889" s="24"/>
    </row>
    <row r="14890">
      <c r="J14890" s="18"/>
      <c r="N14890" s="24"/>
      <c r="Q14890" s="24"/>
      <c r="T14890" s="24"/>
      <c r="W14890" s="24"/>
      <c r="Z14890" s="24"/>
      <c r="AC14890" s="24"/>
      <c r="AI14890" s="24"/>
      <c r="AL14890" s="24"/>
      <c r="AO14890" s="24"/>
      <c r="AR14890" s="24"/>
      <c r="AU14890" s="24"/>
    </row>
    <row r="14891">
      <c r="J14891" s="18"/>
      <c r="N14891" s="24"/>
      <c r="Q14891" s="24"/>
      <c r="T14891" s="24"/>
      <c r="W14891" s="24"/>
      <c r="Z14891" s="24"/>
      <c r="AC14891" s="24"/>
      <c r="AI14891" s="24"/>
      <c r="AL14891" s="24"/>
      <c r="AO14891" s="24"/>
      <c r="AR14891" s="24"/>
      <c r="AU14891" s="24"/>
    </row>
    <row r="14892">
      <c r="J14892" s="18"/>
      <c r="N14892" s="24"/>
      <c r="Q14892" s="24"/>
      <c r="T14892" s="24"/>
      <c r="W14892" s="24"/>
      <c r="Z14892" s="24"/>
      <c r="AC14892" s="24"/>
      <c r="AI14892" s="24"/>
      <c r="AL14892" s="24"/>
      <c r="AO14892" s="24"/>
      <c r="AR14892" s="24"/>
      <c r="AU14892" s="24"/>
    </row>
    <row r="14893">
      <c r="J14893" s="18"/>
      <c r="N14893" s="24"/>
      <c r="Q14893" s="24"/>
      <c r="T14893" s="24"/>
      <c r="W14893" s="24"/>
      <c r="Z14893" s="24"/>
      <c r="AC14893" s="24"/>
      <c r="AI14893" s="24"/>
      <c r="AL14893" s="24"/>
      <c r="AO14893" s="24"/>
      <c r="AR14893" s="24"/>
      <c r="AU14893" s="24"/>
    </row>
    <row r="14894">
      <c r="J14894" s="18"/>
      <c r="N14894" s="24"/>
      <c r="Q14894" s="24"/>
      <c r="T14894" s="24"/>
      <c r="W14894" s="24"/>
      <c r="Z14894" s="24"/>
      <c r="AC14894" s="24"/>
      <c r="AI14894" s="24"/>
      <c r="AL14894" s="24"/>
      <c r="AO14894" s="24"/>
      <c r="AR14894" s="24"/>
      <c r="AU14894" s="24"/>
    </row>
    <row r="14895">
      <c r="J14895" s="18"/>
      <c r="N14895" s="24"/>
      <c r="Q14895" s="24"/>
      <c r="T14895" s="24"/>
      <c r="W14895" s="24"/>
      <c r="Z14895" s="24"/>
      <c r="AC14895" s="24"/>
      <c r="AI14895" s="24"/>
      <c r="AL14895" s="24"/>
      <c r="AO14895" s="24"/>
      <c r="AR14895" s="24"/>
      <c r="AU14895" s="24"/>
    </row>
    <row r="14896">
      <c r="J14896" s="18"/>
      <c r="N14896" s="24"/>
      <c r="Q14896" s="24"/>
      <c r="T14896" s="24"/>
      <c r="W14896" s="24"/>
      <c r="Z14896" s="24"/>
      <c r="AC14896" s="24"/>
      <c r="AI14896" s="24"/>
      <c r="AL14896" s="24"/>
      <c r="AO14896" s="24"/>
      <c r="AR14896" s="24"/>
      <c r="AU14896" s="24"/>
    </row>
    <row r="14897">
      <c r="J14897" s="18"/>
      <c r="N14897" s="24"/>
      <c r="Q14897" s="24"/>
      <c r="T14897" s="24"/>
      <c r="W14897" s="24"/>
      <c r="Z14897" s="24"/>
      <c r="AC14897" s="24"/>
      <c r="AI14897" s="24"/>
      <c r="AL14897" s="24"/>
      <c r="AO14897" s="24"/>
      <c r="AR14897" s="24"/>
      <c r="AU14897" s="24"/>
    </row>
    <row r="14898">
      <c r="J14898" s="18"/>
      <c r="N14898" s="24"/>
      <c r="Q14898" s="24"/>
      <c r="T14898" s="24"/>
      <c r="W14898" s="24"/>
      <c r="Z14898" s="24"/>
      <c r="AC14898" s="24"/>
      <c r="AI14898" s="24"/>
      <c r="AL14898" s="24"/>
      <c r="AO14898" s="24"/>
      <c r="AR14898" s="24"/>
      <c r="AU14898" s="24"/>
    </row>
    <row r="14899">
      <c r="J14899" s="18"/>
      <c r="N14899" s="24"/>
      <c r="Q14899" s="24"/>
      <c r="T14899" s="24"/>
      <c r="W14899" s="24"/>
      <c r="Z14899" s="24"/>
      <c r="AC14899" s="24"/>
      <c r="AI14899" s="24"/>
      <c r="AL14899" s="24"/>
      <c r="AO14899" s="24"/>
      <c r="AR14899" s="24"/>
      <c r="AU14899" s="24"/>
    </row>
    <row r="14900">
      <c r="J14900" s="18"/>
      <c r="N14900" s="24"/>
      <c r="Q14900" s="24"/>
      <c r="T14900" s="24"/>
      <c r="W14900" s="24"/>
      <c r="Z14900" s="24"/>
      <c r="AC14900" s="24"/>
      <c r="AI14900" s="24"/>
      <c r="AL14900" s="24"/>
      <c r="AO14900" s="24"/>
      <c r="AR14900" s="24"/>
      <c r="AU14900" s="24"/>
    </row>
    <row r="14901">
      <c r="J14901" s="18"/>
      <c r="N14901" s="24"/>
      <c r="Q14901" s="24"/>
      <c r="T14901" s="24"/>
      <c r="W14901" s="24"/>
      <c r="Z14901" s="24"/>
      <c r="AC14901" s="24"/>
      <c r="AI14901" s="24"/>
      <c r="AL14901" s="24"/>
      <c r="AO14901" s="24"/>
      <c r="AR14901" s="24"/>
      <c r="AU14901" s="24"/>
    </row>
    <row r="14902">
      <c r="J14902" s="18"/>
      <c r="N14902" s="24"/>
      <c r="Q14902" s="24"/>
      <c r="T14902" s="24"/>
      <c r="W14902" s="24"/>
      <c r="Z14902" s="24"/>
      <c r="AC14902" s="24"/>
      <c r="AI14902" s="24"/>
      <c r="AL14902" s="24"/>
      <c r="AO14902" s="24"/>
      <c r="AR14902" s="24"/>
      <c r="AU14902" s="24"/>
    </row>
    <row r="14903">
      <c r="J14903" s="18"/>
      <c r="N14903" s="24"/>
      <c r="Q14903" s="24"/>
      <c r="T14903" s="24"/>
      <c r="W14903" s="24"/>
      <c r="Z14903" s="24"/>
      <c r="AC14903" s="24"/>
      <c r="AI14903" s="24"/>
      <c r="AL14903" s="24"/>
      <c r="AO14903" s="24"/>
      <c r="AR14903" s="24"/>
      <c r="AU14903" s="24"/>
    </row>
    <row r="14904">
      <c r="J14904" s="18"/>
      <c r="N14904" s="24"/>
      <c r="Q14904" s="24"/>
      <c r="T14904" s="24"/>
      <c r="W14904" s="24"/>
      <c r="Z14904" s="24"/>
      <c r="AC14904" s="24"/>
      <c r="AI14904" s="24"/>
      <c r="AL14904" s="24"/>
      <c r="AO14904" s="24"/>
      <c r="AR14904" s="24"/>
      <c r="AU14904" s="24"/>
    </row>
    <row r="14905">
      <c r="J14905" s="18"/>
      <c r="N14905" s="24"/>
      <c r="Q14905" s="24"/>
      <c r="T14905" s="24"/>
      <c r="W14905" s="24"/>
      <c r="Z14905" s="24"/>
      <c r="AC14905" s="24"/>
      <c r="AI14905" s="24"/>
      <c r="AL14905" s="24"/>
      <c r="AO14905" s="24"/>
      <c r="AR14905" s="24"/>
      <c r="AU14905" s="24"/>
    </row>
    <row r="14906">
      <c r="J14906" s="18"/>
      <c r="N14906" s="24"/>
      <c r="Q14906" s="24"/>
      <c r="T14906" s="24"/>
      <c r="W14906" s="24"/>
      <c r="Z14906" s="24"/>
      <c r="AC14906" s="24"/>
      <c r="AI14906" s="24"/>
      <c r="AL14906" s="24"/>
      <c r="AO14906" s="24"/>
      <c r="AR14906" s="24"/>
      <c r="AU14906" s="24"/>
    </row>
    <row r="14907">
      <c r="J14907" s="18"/>
      <c r="N14907" s="24"/>
      <c r="Q14907" s="24"/>
      <c r="T14907" s="24"/>
      <c r="W14907" s="24"/>
      <c r="Z14907" s="24"/>
      <c r="AC14907" s="24"/>
      <c r="AI14907" s="24"/>
      <c r="AL14907" s="24"/>
      <c r="AO14907" s="24"/>
      <c r="AR14907" s="24"/>
      <c r="AU14907" s="24"/>
    </row>
    <row r="14908">
      <c r="J14908" s="18"/>
      <c r="N14908" s="24"/>
      <c r="Q14908" s="24"/>
      <c r="T14908" s="24"/>
      <c r="W14908" s="24"/>
      <c r="Z14908" s="24"/>
      <c r="AC14908" s="24"/>
      <c r="AI14908" s="24"/>
      <c r="AL14908" s="24"/>
      <c r="AO14908" s="24"/>
      <c r="AR14908" s="24"/>
      <c r="AU14908" s="24"/>
    </row>
    <row r="14909">
      <c r="J14909" s="18"/>
      <c r="N14909" s="24"/>
      <c r="Q14909" s="24"/>
      <c r="T14909" s="24"/>
      <c r="W14909" s="24"/>
      <c r="Z14909" s="24"/>
      <c r="AC14909" s="24"/>
      <c r="AI14909" s="24"/>
      <c r="AL14909" s="24"/>
      <c r="AO14909" s="24"/>
      <c r="AR14909" s="24"/>
      <c r="AU14909" s="24"/>
    </row>
    <row r="14910">
      <c r="J14910" s="18"/>
      <c r="N14910" s="24"/>
      <c r="Q14910" s="24"/>
      <c r="T14910" s="24"/>
      <c r="W14910" s="24"/>
      <c r="Z14910" s="24"/>
      <c r="AC14910" s="24"/>
      <c r="AI14910" s="24"/>
      <c r="AL14910" s="24"/>
      <c r="AO14910" s="24"/>
      <c r="AR14910" s="24"/>
      <c r="AU14910" s="24"/>
    </row>
    <row r="14911">
      <c r="J14911" s="18"/>
      <c r="N14911" s="24"/>
      <c r="Q14911" s="24"/>
      <c r="T14911" s="24"/>
      <c r="W14911" s="24"/>
      <c r="Z14911" s="24"/>
      <c r="AC14911" s="24"/>
      <c r="AI14911" s="24"/>
      <c r="AL14911" s="24"/>
      <c r="AO14911" s="24"/>
      <c r="AR14911" s="24"/>
      <c r="AU14911" s="24"/>
    </row>
    <row r="14912">
      <c r="J14912" s="18"/>
      <c r="N14912" s="24"/>
      <c r="Q14912" s="24"/>
      <c r="T14912" s="24"/>
      <c r="W14912" s="24"/>
      <c r="Z14912" s="24"/>
      <c r="AC14912" s="24"/>
      <c r="AI14912" s="24"/>
      <c r="AL14912" s="24"/>
      <c r="AO14912" s="24"/>
      <c r="AR14912" s="24"/>
      <c r="AU14912" s="24"/>
    </row>
    <row r="14913">
      <c r="J14913" s="18"/>
      <c r="N14913" s="24"/>
      <c r="Q14913" s="24"/>
      <c r="T14913" s="24"/>
      <c r="W14913" s="24"/>
      <c r="Z14913" s="24"/>
      <c r="AC14913" s="24"/>
      <c r="AI14913" s="24"/>
      <c r="AL14913" s="24"/>
      <c r="AO14913" s="24"/>
      <c r="AR14913" s="24"/>
      <c r="AU14913" s="24"/>
    </row>
    <row r="14914">
      <c r="J14914" s="18"/>
      <c r="N14914" s="24"/>
      <c r="Q14914" s="24"/>
      <c r="T14914" s="24"/>
      <c r="W14914" s="24"/>
      <c r="Z14914" s="24"/>
      <c r="AC14914" s="24"/>
      <c r="AI14914" s="24"/>
      <c r="AL14914" s="24"/>
      <c r="AO14914" s="24"/>
      <c r="AR14914" s="24"/>
      <c r="AU14914" s="24"/>
    </row>
    <row r="14915">
      <c r="J14915" s="18"/>
      <c r="N14915" s="24"/>
      <c r="Q14915" s="24"/>
      <c r="T14915" s="24"/>
      <c r="W14915" s="24"/>
      <c r="Z14915" s="24"/>
      <c r="AC14915" s="24"/>
      <c r="AI14915" s="24"/>
      <c r="AL14915" s="24"/>
      <c r="AO14915" s="24"/>
      <c r="AR14915" s="24"/>
      <c r="AU14915" s="24"/>
    </row>
    <row r="14916">
      <c r="J14916" s="18"/>
      <c r="N14916" s="24"/>
      <c r="Q14916" s="24"/>
      <c r="T14916" s="24"/>
      <c r="W14916" s="24"/>
      <c r="Z14916" s="24"/>
      <c r="AC14916" s="24"/>
      <c r="AI14916" s="24"/>
      <c r="AL14916" s="24"/>
      <c r="AO14916" s="24"/>
      <c r="AR14916" s="24"/>
      <c r="AU14916" s="24"/>
    </row>
    <row r="14917">
      <c r="J14917" s="18"/>
      <c r="N14917" s="24"/>
      <c r="Q14917" s="24"/>
      <c r="T14917" s="24"/>
      <c r="W14917" s="24"/>
      <c r="Z14917" s="24"/>
      <c r="AC14917" s="24"/>
      <c r="AI14917" s="24"/>
      <c r="AL14917" s="24"/>
      <c r="AO14917" s="24"/>
      <c r="AR14917" s="24"/>
      <c r="AU14917" s="24"/>
    </row>
    <row r="14918">
      <c r="J14918" s="18"/>
      <c r="N14918" s="24"/>
      <c r="Q14918" s="24"/>
      <c r="T14918" s="24"/>
      <c r="W14918" s="24"/>
      <c r="Z14918" s="24"/>
      <c r="AC14918" s="24"/>
      <c r="AI14918" s="24"/>
      <c r="AL14918" s="24"/>
      <c r="AO14918" s="24"/>
      <c r="AR14918" s="24"/>
      <c r="AU14918" s="24"/>
    </row>
    <row r="14919">
      <c r="J14919" s="18"/>
      <c r="N14919" s="24"/>
      <c r="Q14919" s="24"/>
      <c r="T14919" s="24"/>
      <c r="W14919" s="24"/>
      <c r="Z14919" s="24"/>
      <c r="AC14919" s="24"/>
      <c r="AI14919" s="24"/>
      <c r="AL14919" s="24"/>
      <c r="AO14919" s="24"/>
      <c r="AR14919" s="24"/>
      <c r="AU14919" s="24"/>
    </row>
    <row r="14920">
      <c r="J14920" s="18"/>
      <c r="N14920" s="24"/>
      <c r="Q14920" s="24"/>
      <c r="T14920" s="24"/>
      <c r="W14920" s="24"/>
      <c r="Z14920" s="24"/>
      <c r="AC14920" s="24"/>
      <c r="AI14920" s="24"/>
      <c r="AL14920" s="24"/>
      <c r="AO14920" s="24"/>
      <c r="AR14920" s="24"/>
      <c r="AU14920" s="24"/>
    </row>
    <row r="14921">
      <c r="J14921" s="18"/>
      <c r="N14921" s="24"/>
      <c r="Q14921" s="24"/>
      <c r="T14921" s="24"/>
      <c r="W14921" s="24"/>
      <c r="Z14921" s="24"/>
      <c r="AC14921" s="24"/>
      <c r="AI14921" s="24"/>
      <c r="AL14921" s="24"/>
      <c r="AO14921" s="24"/>
      <c r="AR14921" s="24"/>
      <c r="AU14921" s="24"/>
    </row>
    <row r="14922">
      <c r="J14922" s="18"/>
      <c r="N14922" s="24"/>
      <c r="Q14922" s="24"/>
      <c r="T14922" s="24"/>
      <c r="W14922" s="24"/>
      <c r="Z14922" s="24"/>
      <c r="AC14922" s="24"/>
      <c r="AI14922" s="24"/>
      <c r="AL14922" s="24"/>
      <c r="AO14922" s="24"/>
      <c r="AR14922" s="24"/>
      <c r="AU14922" s="24"/>
    </row>
    <row r="14923">
      <c r="J14923" s="18"/>
      <c r="N14923" s="24"/>
      <c r="Q14923" s="24"/>
      <c r="T14923" s="24"/>
      <c r="W14923" s="24"/>
      <c r="Z14923" s="24"/>
      <c r="AC14923" s="24"/>
      <c r="AI14923" s="24"/>
      <c r="AL14923" s="24"/>
      <c r="AO14923" s="24"/>
      <c r="AR14923" s="24"/>
      <c r="AU14923" s="24"/>
    </row>
    <row r="14924">
      <c r="J14924" s="18"/>
      <c r="N14924" s="24"/>
      <c r="Q14924" s="24"/>
      <c r="T14924" s="24"/>
      <c r="W14924" s="24"/>
      <c r="Z14924" s="24"/>
      <c r="AC14924" s="24"/>
      <c r="AI14924" s="24"/>
      <c r="AL14924" s="24"/>
      <c r="AO14924" s="24"/>
      <c r="AR14924" s="24"/>
      <c r="AU14924" s="24"/>
    </row>
    <row r="14925">
      <c r="J14925" s="18"/>
      <c r="N14925" s="24"/>
      <c r="Q14925" s="24"/>
      <c r="T14925" s="24"/>
      <c r="W14925" s="24"/>
      <c r="Z14925" s="24"/>
      <c r="AC14925" s="24"/>
      <c r="AI14925" s="24"/>
      <c r="AL14925" s="24"/>
      <c r="AO14925" s="24"/>
      <c r="AR14925" s="24"/>
      <c r="AU14925" s="24"/>
    </row>
    <row r="14926">
      <c r="J14926" s="18"/>
      <c r="N14926" s="24"/>
      <c r="Q14926" s="24"/>
      <c r="T14926" s="24"/>
      <c r="W14926" s="24"/>
      <c r="Z14926" s="24"/>
      <c r="AC14926" s="24"/>
      <c r="AI14926" s="24"/>
      <c r="AL14926" s="24"/>
      <c r="AO14926" s="24"/>
      <c r="AR14926" s="24"/>
      <c r="AU14926" s="24"/>
    </row>
    <row r="14927">
      <c r="J14927" s="18"/>
      <c r="N14927" s="24"/>
      <c r="Q14927" s="24"/>
      <c r="T14927" s="24"/>
      <c r="W14927" s="24"/>
      <c r="Z14927" s="24"/>
      <c r="AC14927" s="24"/>
      <c r="AI14927" s="24"/>
      <c r="AL14927" s="24"/>
      <c r="AO14927" s="24"/>
      <c r="AR14927" s="24"/>
      <c r="AU14927" s="24"/>
    </row>
    <row r="14928">
      <c r="J14928" s="18"/>
      <c r="N14928" s="24"/>
      <c r="Q14928" s="24"/>
      <c r="T14928" s="24"/>
      <c r="W14928" s="24"/>
      <c r="Z14928" s="24"/>
      <c r="AC14928" s="24"/>
      <c r="AI14928" s="24"/>
      <c r="AL14928" s="24"/>
      <c r="AO14928" s="24"/>
      <c r="AR14928" s="24"/>
      <c r="AU14928" s="24"/>
    </row>
    <row r="14929">
      <c r="J14929" s="18"/>
      <c r="N14929" s="24"/>
      <c r="Q14929" s="24"/>
      <c r="T14929" s="24"/>
      <c r="W14929" s="24"/>
      <c r="Z14929" s="24"/>
      <c r="AC14929" s="24"/>
      <c r="AI14929" s="24"/>
      <c r="AL14929" s="24"/>
      <c r="AO14929" s="24"/>
      <c r="AR14929" s="24"/>
      <c r="AU14929" s="24"/>
    </row>
    <row r="14930">
      <c r="J14930" s="18"/>
      <c r="N14930" s="24"/>
      <c r="Q14930" s="24"/>
      <c r="T14930" s="24"/>
      <c r="W14930" s="24"/>
      <c r="Z14930" s="24"/>
      <c r="AC14930" s="24"/>
      <c r="AI14930" s="24"/>
      <c r="AL14930" s="24"/>
      <c r="AO14930" s="24"/>
      <c r="AR14930" s="24"/>
      <c r="AU14930" s="24"/>
    </row>
    <row r="14931">
      <c r="J14931" s="18"/>
      <c r="N14931" s="24"/>
      <c r="Q14931" s="24"/>
      <c r="T14931" s="24"/>
      <c r="W14931" s="24"/>
      <c r="Z14931" s="24"/>
      <c r="AC14931" s="24"/>
      <c r="AI14931" s="24"/>
      <c r="AL14931" s="24"/>
      <c r="AO14931" s="24"/>
      <c r="AR14931" s="24"/>
      <c r="AU14931" s="24"/>
    </row>
    <row r="14932">
      <c r="J14932" s="18"/>
      <c r="N14932" s="24"/>
      <c r="Q14932" s="24"/>
      <c r="T14932" s="24"/>
      <c r="W14932" s="24"/>
      <c r="Z14932" s="24"/>
      <c r="AC14932" s="24"/>
      <c r="AI14932" s="24"/>
      <c r="AL14932" s="24"/>
      <c r="AO14932" s="24"/>
      <c r="AR14932" s="24"/>
      <c r="AU14932" s="24"/>
    </row>
    <row r="14933">
      <c r="J14933" s="18"/>
      <c r="N14933" s="24"/>
      <c r="Q14933" s="24"/>
      <c r="T14933" s="24"/>
      <c r="W14933" s="24"/>
      <c r="Z14933" s="24"/>
      <c r="AC14933" s="24"/>
      <c r="AI14933" s="24"/>
      <c r="AL14933" s="24"/>
      <c r="AO14933" s="24"/>
      <c r="AR14933" s="24"/>
      <c r="AU14933" s="24"/>
    </row>
    <row r="14934">
      <c r="J14934" s="18"/>
      <c r="N14934" s="24"/>
      <c r="Q14934" s="24"/>
      <c r="T14934" s="24"/>
      <c r="W14934" s="24"/>
      <c r="Z14934" s="24"/>
      <c r="AC14934" s="24"/>
      <c r="AI14934" s="24"/>
      <c r="AL14934" s="24"/>
      <c r="AO14934" s="24"/>
      <c r="AR14934" s="24"/>
      <c r="AU14934" s="24"/>
    </row>
    <row r="14935">
      <c r="J14935" s="18"/>
      <c r="N14935" s="24"/>
      <c r="Q14935" s="24"/>
      <c r="T14935" s="24"/>
      <c r="W14935" s="24"/>
      <c r="Z14935" s="24"/>
      <c r="AC14935" s="24"/>
      <c r="AI14935" s="24"/>
      <c r="AL14935" s="24"/>
      <c r="AO14935" s="24"/>
      <c r="AR14935" s="24"/>
      <c r="AU14935" s="24"/>
    </row>
    <row r="14936">
      <c r="J14936" s="18"/>
      <c r="N14936" s="24"/>
      <c r="Q14936" s="24"/>
      <c r="T14936" s="24"/>
      <c r="W14936" s="24"/>
      <c r="Z14936" s="24"/>
      <c r="AC14936" s="24"/>
      <c r="AI14936" s="24"/>
      <c r="AL14936" s="24"/>
      <c r="AO14936" s="24"/>
      <c r="AR14936" s="24"/>
      <c r="AU14936" s="24"/>
    </row>
    <row r="14937">
      <c r="J14937" s="18"/>
      <c r="N14937" s="24"/>
      <c r="Q14937" s="24"/>
      <c r="T14937" s="24"/>
      <c r="W14937" s="24"/>
      <c r="Z14937" s="24"/>
      <c r="AC14937" s="24"/>
      <c r="AI14937" s="24"/>
      <c r="AL14937" s="24"/>
      <c r="AO14937" s="24"/>
      <c r="AR14937" s="24"/>
      <c r="AU14937" s="24"/>
    </row>
    <row r="14938">
      <c r="J14938" s="18"/>
      <c r="N14938" s="24"/>
      <c r="Q14938" s="24"/>
      <c r="T14938" s="24"/>
      <c r="W14938" s="24"/>
      <c r="Z14938" s="24"/>
      <c r="AC14938" s="24"/>
      <c r="AI14938" s="24"/>
      <c r="AL14938" s="24"/>
      <c r="AO14938" s="24"/>
      <c r="AR14938" s="24"/>
      <c r="AU14938" s="24"/>
    </row>
    <row r="14939">
      <c r="J14939" s="18"/>
      <c r="N14939" s="24"/>
      <c r="Q14939" s="24"/>
      <c r="T14939" s="24"/>
      <c r="W14939" s="24"/>
      <c r="Z14939" s="24"/>
      <c r="AC14939" s="24"/>
      <c r="AI14939" s="24"/>
      <c r="AL14939" s="24"/>
      <c r="AO14939" s="24"/>
      <c r="AR14939" s="24"/>
      <c r="AU14939" s="24"/>
    </row>
    <row r="14940">
      <c r="J14940" s="18"/>
      <c r="N14940" s="24"/>
      <c r="Q14940" s="24"/>
      <c r="T14940" s="24"/>
      <c r="W14940" s="24"/>
      <c r="Z14940" s="24"/>
      <c r="AC14940" s="24"/>
      <c r="AI14940" s="24"/>
      <c r="AL14940" s="24"/>
      <c r="AO14940" s="24"/>
      <c r="AR14940" s="24"/>
      <c r="AU14940" s="24"/>
    </row>
    <row r="14941">
      <c r="J14941" s="18"/>
      <c r="N14941" s="24"/>
      <c r="Q14941" s="24"/>
      <c r="T14941" s="24"/>
      <c r="W14941" s="24"/>
      <c r="Z14941" s="24"/>
      <c r="AC14941" s="24"/>
      <c r="AI14941" s="24"/>
      <c r="AL14941" s="24"/>
      <c r="AO14941" s="24"/>
      <c r="AR14941" s="24"/>
      <c r="AU14941" s="24"/>
    </row>
    <row r="14942">
      <c r="J14942" s="18"/>
      <c r="N14942" s="24"/>
      <c r="Q14942" s="24"/>
      <c r="T14942" s="24"/>
      <c r="W14942" s="24"/>
      <c r="Z14942" s="24"/>
      <c r="AC14942" s="24"/>
      <c r="AI14942" s="24"/>
      <c r="AL14942" s="24"/>
      <c r="AO14942" s="24"/>
      <c r="AR14942" s="24"/>
      <c r="AU14942" s="24"/>
    </row>
    <row r="14943">
      <c r="J14943" s="18"/>
      <c r="N14943" s="24"/>
      <c r="Q14943" s="24"/>
      <c r="T14943" s="24"/>
      <c r="W14943" s="24"/>
      <c r="Z14943" s="24"/>
      <c r="AC14943" s="24"/>
      <c r="AI14943" s="24"/>
      <c r="AL14943" s="24"/>
      <c r="AO14943" s="24"/>
      <c r="AR14943" s="24"/>
      <c r="AU14943" s="24"/>
    </row>
    <row r="14944">
      <c r="J14944" s="18"/>
      <c r="N14944" s="24"/>
      <c r="Q14944" s="24"/>
      <c r="T14944" s="24"/>
      <c r="W14944" s="24"/>
      <c r="Z14944" s="24"/>
      <c r="AC14944" s="24"/>
      <c r="AI14944" s="24"/>
      <c r="AL14944" s="24"/>
      <c r="AO14944" s="24"/>
      <c r="AR14944" s="24"/>
      <c r="AU14944" s="24"/>
    </row>
    <row r="14945">
      <c r="J14945" s="18"/>
      <c r="N14945" s="24"/>
      <c r="Q14945" s="24"/>
      <c r="T14945" s="24"/>
      <c r="W14945" s="24"/>
      <c r="Z14945" s="24"/>
      <c r="AC14945" s="24"/>
      <c r="AI14945" s="24"/>
      <c r="AL14945" s="24"/>
      <c r="AO14945" s="24"/>
      <c r="AR14945" s="24"/>
      <c r="AU14945" s="24"/>
    </row>
    <row r="14946">
      <c r="J14946" s="18"/>
      <c r="N14946" s="24"/>
      <c r="Q14946" s="24"/>
      <c r="T14946" s="24"/>
      <c r="W14946" s="24"/>
      <c r="Z14946" s="24"/>
      <c r="AC14946" s="24"/>
      <c r="AI14946" s="24"/>
      <c r="AL14946" s="24"/>
      <c r="AO14946" s="24"/>
      <c r="AR14946" s="24"/>
      <c r="AU14946" s="24"/>
    </row>
    <row r="14947">
      <c r="J14947" s="18"/>
      <c r="N14947" s="24"/>
      <c r="Q14947" s="24"/>
      <c r="T14947" s="24"/>
      <c r="W14947" s="24"/>
      <c r="Z14947" s="24"/>
      <c r="AC14947" s="24"/>
      <c r="AI14947" s="24"/>
      <c r="AL14947" s="24"/>
      <c r="AO14947" s="24"/>
      <c r="AR14947" s="24"/>
      <c r="AU14947" s="24"/>
    </row>
    <row r="14948">
      <c r="J14948" s="18"/>
      <c r="N14948" s="24"/>
      <c r="Q14948" s="24"/>
      <c r="T14948" s="24"/>
      <c r="W14948" s="24"/>
      <c r="Z14948" s="24"/>
      <c r="AC14948" s="24"/>
      <c r="AI14948" s="24"/>
      <c r="AL14948" s="24"/>
      <c r="AO14948" s="24"/>
      <c r="AR14948" s="24"/>
      <c r="AU14948" s="24"/>
    </row>
    <row r="14949">
      <c r="J14949" s="18"/>
      <c r="N14949" s="24"/>
      <c r="Q14949" s="24"/>
      <c r="T14949" s="24"/>
      <c r="W14949" s="24"/>
      <c r="Z14949" s="24"/>
      <c r="AC14949" s="24"/>
      <c r="AI14949" s="24"/>
      <c r="AL14949" s="24"/>
      <c r="AO14949" s="24"/>
      <c r="AR14949" s="24"/>
      <c r="AU14949" s="24"/>
    </row>
    <row r="14950">
      <c r="J14950" s="18"/>
      <c r="N14950" s="24"/>
      <c r="Q14950" s="24"/>
      <c r="T14950" s="24"/>
      <c r="W14950" s="24"/>
      <c r="Z14950" s="24"/>
      <c r="AC14950" s="24"/>
      <c r="AI14950" s="24"/>
      <c r="AL14950" s="24"/>
      <c r="AO14950" s="24"/>
      <c r="AR14950" s="24"/>
      <c r="AU14950" s="24"/>
    </row>
    <row r="14951">
      <c r="J14951" s="18"/>
      <c r="N14951" s="24"/>
      <c r="Q14951" s="24"/>
      <c r="T14951" s="24"/>
      <c r="W14951" s="24"/>
      <c r="Z14951" s="24"/>
      <c r="AC14951" s="24"/>
      <c r="AI14951" s="24"/>
      <c r="AL14951" s="24"/>
      <c r="AO14951" s="24"/>
      <c r="AR14951" s="24"/>
      <c r="AU14951" s="24"/>
    </row>
    <row r="14952">
      <c r="J14952" s="18"/>
      <c r="N14952" s="24"/>
      <c r="Q14952" s="24"/>
      <c r="T14952" s="24"/>
      <c r="W14952" s="24"/>
      <c r="Z14952" s="24"/>
      <c r="AC14952" s="24"/>
      <c r="AI14952" s="24"/>
      <c r="AL14952" s="24"/>
      <c r="AO14952" s="24"/>
      <c r="AR14952" s="24"/>
      <c r="AU14952" s="24"/>
    </row>
    <row r="14953">
      <c r="J14953" s="18"/>
      <c r="N14953" s="24"/>
      <c r="Q14953" s="24"/>
      <c r="T14953" s="24"/>
      <c r="W14953" s="24"/>
      <c r="Z14953" s="24"/>
      <c r="AC14953" s="24"/>
      <c r="AI14953" s="24"/>
      <c r="AL14953" s="24"/>
      <c r="AO14953" s="24"/>
      <c r="AR14953" s="24"/>
      <c r="AU14953" s="24"/>
    </row>
    <row r="14954">
      <c r="J14954" s="18"/>
      <c r="N14954" s="24"/>
      <c r="Q14954" s="24"/>
      <c r="T14954" s="24"/>
      <c r="W14954" s="24"/>
      <c r="Z14954" s="24"/>
      <c r="AC14954" s="24"/>
      <c r="AI14954" s="24"/>
      <c r="AL14954" s="24"/>
      <c r="AO14954" s="24"/>
      <c r="AR14954" s="24"/>
      <c r="AU14954" s="24"/>
    </row>
    <row r="14955">
      <c r="J14955" s="18"/>
      <c r="N14955" s="24"/>
      <c r="Q14955" s="24"/>
      <c r="T14955" s="24"/>
      <c r="W14955" s="24"/>
      <c r="Z14955" s="24"/>
      <c r="AC14955" s="24"/>
      <c r="AI14955" s="24"/>
      <c r="AL14955" s="24"/>
      <c r="AO14955" s="24"/>
      <c r="AR14955" s="24"/>
      <c r="AU14955" s="24"/>
    </row>
    <row r="14956">
      <c r="J14956" s="18"/>
      <c r="N14956" s="24"/>
      <c r="Q14956" s="24"/>
      <c r="T14956" s="24"/>
      <c r="W14956" s="24"/>
      <c r="Z14956" s="24"/>
      <c r="AC14956" s="24"/>
      <c r="AI14956" s="24"/>
      <c r="AL14956" s="24"/>
      <c r="AO14956" s="24"/>
      <c r="AR14956" s="24"/>
      <c r="AU14956" s="24"/>
    </row>
    <row r="14957">
      <c r="J14957" s="18"/>
      <c r="N14957" s="24"/>
      <c r="Q14957" s="24"/>
      <c r="T14957" s="24"/>
      <c r="W14957" s="24"/>
      <c r="Z14957" s="24"/>
      <c r="AC14957" s="24"/>
      <c r="AI14957" s="24"/>
      <c r="AL14957" s="24"/>
      <c r="AO14957" s="24"/>
      <c r="AR14957" s="24"/>
      <c r="AU14957" s="24"/>
    </row>
    <row r="14958">
      <c r="J14958" s="18"/>
      <c r="N14958" s="24"/>
      <c r="Q14958" s="24"/>
      <c r="T14958" s="24"/>
      <c r="W14958" s="24"/>
      <c r="Z14958" s="24"/>
      <c r="AC14958" s="24"/>
      <c r="AI14958" s="24"/>
      <c r="AL14958" s="24"/>
      <c r="AO14958" s="24"/>
      <c r="AR14958" s="24"/>
      <c r="AU14958" s="24"/>
    </row>
    <row r="14959">
      <c r="J14959" s="18"/>
      <c r="N14959" s="24"/>
      <c r="Q14959" s="24"/>
      <c r="T14959" s="24"/>
      <c r="W14959" s="24"/>
      <c r="Z14959" s="24"/>
      <c r="AC14959" s="24"/>
      <c r="AI14959" s="24"/>
      <c r="AL14959" s="24"/>
      <c r="AO14959" s="24"/>
      <c r="AR14959" s="24"/>
      <c r="AU14959" s="24"/>
    </row>
    <row r="14960">
      <c r="J14960" s="18"/>
      <c r="N14960" s="24"/>
      <c r="Q14960" s="24"/>
      <c r="T14960" s="24"/>
      <c r="W14960" s="24"/>
      <c r="Z14960" s="24"/>
      <c r="AC14960" s="24"/>
      <c r="AI14960" s="24"/>
      <c r="AL14960" s="24"/>
      <c r="AO14960" s="24"/>
      <c r="AR14960" s="24"/>
      <c r="AU14960" s="24"/>
    </row>
    <row r="14961">
      <c r="J14961" s="18"/>
      <c r="N14961" s="24"/>
      <c r="Q14961" s="24"/>
      <c r="T14961" s="24"/>
      <c r="W14961" s="24"/>
      <c r="Z14961" s="24"/>
      <c r="AC14961" s="24"/>
      <c r="AI14961" s="24"/>
      <c r="AL14961" s="24"/>
      <c r="AO14961" s="24"/>
      <c r="AR14961" s="24"/>
      <c r="AU14961" s="24"/>
    </row>
    <row r="14962">
      <c r="J14962" s="18"/>
      <c r="N14962" s="24"/>
      <c r="Q14962" s="24"/>
      <c r="T14962" s="24"/>
      <c r="W14962" s="24"/>
      <c r="Z14962" s="24"/>
      <c r="AC14962" s="24"/>
      <c r="AI14962" s="24"/>
      <c r="AL14962" s="24"/>
      <c r="AO14962" s="24"/>
      <c r="AR14962" s="24"/>
      <c r="AU14962" s="24"/>
    </row>
    <row r="14963">
      <c r="J14963" s="18"/>
      <c r="N14963" s="24"/>
      <c r="Q14963" s="24"/>
      <c r="T14963" s="24"/>
      <c r="W14963" s="24"/>
      <c r="Z14963" s="24"/>
      <c r="AC14963" s="24"/>
      <c r="AI14963" s="24"/>
      <c r="AL14963" s="24"/>
      <c r="AO14963" s="24"/>
      <c r="AR14963" s="24"/>
      <c r="AU14963" s="24"/>
    </row>
    <row r="14964">
      <c r="J14964" s="18"/>
      <c r="N14964" s="24"/>
      <c r="Q14964" s="24"/>
      <c r="T14964" s="24"/>
      <c r="W14964" s="24"/>
      <c r="Z14964" s="24"/>
      <c r="AC14964" s="24"/>
      <c r="AI14964" s="24"/>
      <c r="AL14964" s="24"/>
      <c r="AO14964" s="24"/>
      <c r="AR14964" s="24"/>
      <c r="AU14964" s="24"/>
    </row>
    <row r="14965">
      <c r="J14965" s="18"/>
      <c r="N14965" s="24"/>
      <c r="Q14965" s="24"/>
      <c r="T14965" s="24"/>
      <c r="W14965" s="24"/>
      <c r="Z14965" s="24"/>
      <c r="AC14965" s="24"/>
      <c r="AI14965" s="24"/>
      <c r="AL14965" s="24"/>
      <c r="AO14965" s="24"/>
      <c r="AR14965" s="24"/>
      <c r="AU14965" s="24"/>
    </row>
    <row r="14966">
      <c r="J14966" s="18"/>
      <c r="N14966" s="24"/>
      <c r="Q14966" s="24"/>
      <c r="T14966" s="24"/>
      <c r="W14966" s="24"/>
      <c r="Z14966" s="24"/>
      <c r="AC14966" s="24"/>
      <c r="AI14966" s="24"/>
      <c r="AL14966" s="24"/>
      <c r="AO14966" s="24"/>
      <c r="AR14966" s="24"/>
      <c r="AU14966" s="24"/>
    </row>
    <row r="14967">
      <c r="J14967" s="18"/>
      <c r="N14967" s="24"/>
      <c r="Q14967" s="24"/>
      <c r="T14967" s="24"/>
      <c r="W14967" s="24"/>
      <c r="Z14967" s="24"/>
      <c r="AC14967" s="24"/>
      <c r="AI14967" s="24"/>
      <c r="AL14967" s="24"/>
      <c r="AO14967" s="24"/>
      <c r="AR14967" s="24"/>
      <c r="AU14967" s="24"/>
    </row>
    <row r="14968">
      <c r="J14968" s="18"/>
      <c r="N14968" s="24"/>
      <c r="Q14968" s="24"/>
      <c r="T14968" s="24"/>
      <c r="W14968" s="24"/>
      <c r="Z14968" s="24"/>
      <c r="AC14968" s="24"/>
      <c r="AI14968" s="24"/>
      <c r="AL14968" s="24"/>
      <c r="AO14968" s="24"/>
      <c r="AR14968" s="24"/>
      <c r="AU14968" s="24"/>
    </row>
    <row r="14969">
      <c r="J14969" s="18"/>
      <c r="N14969" s="24"/>
      <c r="Q14969" s="24"/>
      <c r="T14969" s="24"/>
      <c r="W14969" s="24"/>
      <c r="Z14969" s="24"/>
      <c r="AC14969" s="24"/>
      <c r="AI14969" s="24"/>
      <c r="AL14969" s="24"/>
      <c r="AO14969" s="24"/>
      <c r="AR14969" s="24"/>
      <c r="AU14969" s="24"/>
    </row>
    <row r="14970">
      <c r="J14970" s="18"/>
      <c r="N14970" s="24"/>
      <c r="Q14970" s="24"/>
      <c r="T14970" s="24"/>
      <c r="W14970" s="24"/>
      <c r="Z14970" s="24"/>
      <c r="AC14970" s="24"/>
      <c r="AI14970" s="24"/>
      <c r="AL14970" s="24"/>
      <c r="AO14970" s="24"/>
      <c r="AR14970" s="24"/>
      <c r="AU14970" s="24"/>
    </row>
    <row r="14971">
      <c r="J14971" s="18"/>
      <c r="N14971" s="24"/>
      <c r="Q14971" s="24"/>
      <c r="T14971" s="24"/>
      <c r="W14971" s="24"/>
      <c r="Z14971" s="24"/>
      <c r="AC14971" s="24"/>
      <c r="AI14971" s="24"/>
      <c r="AL14971" s="24"/>
      <c r="AO14971" s="24"/>
      <c r="AR14971" s="24"/>
      <c r="AU14971" s="24"/>
    </row>
    <row r="14972">
      <c r="J14972" s="18"/>
      <c r="N14972" s="24"/>
      <c r="Q14972" s="24"/>
      <c r="T14972" s="24"/>
      <c r="W14972" s="24"/>
      <c r="Z14972" s="24"/>
      <c r="AC14972" s="24"/>
      <c r="AI14972" s="24"/>
      <c r="AL14972" s="24"/>
      <c r="AO14972" s="24"/>
      <c r="AR14972" s="24"/>
      <c r="AU14972" s="24"/>
    </row>
    <row r="14973">
      <c r="J14973" s="18"/>
      <c r="N14973" s="24"/>
      <c r="Q14973" s="24"/>
      <c r="T14973" s="24"/>
      <c r="W14973" s="24"/>
      <c r="Z14973" s="24"/>
      <c r="AC14973" s="24"/>
      <c r="AI14973" s="24"/>
      <c r="AL14973" s="24"/>
      <c r="AO14973" s="24"/>
      <c r="AR14973" s="24"/>
      <c r="AU14973" s="24"/>
    </row>
    <row r="14974">
      <c r="J14974" s="18"/>
      <c r="N14974" s="24"/>
      <c r="Q14974" s="24"/>
      <c r="T14974" s="24"/>
      <c r="W14974" s="24"/>
      <c r="Z14974" s="24"/>
      <c r="AC14974" s="24"/>
      <c r="AI14974" s="24"/>
      <c r="AL14974" s="24"/>
      <c r="AO14974" s="24"/>
      <c r="AR14974" s="24"/>
      <c r="AU14974" s="24"/>
    </row>
    <row r="14975">
      <c r="J14975" s="18"/>
      <c r="N14975" s="24"/>
      <c r="Q14975" s="24"/>
      <c r="T14975" s="24"/>
      <c r="W14975" s="24"/>
      <c r="Z14975" s="24"/>
      <c r="AC14975" s="24"/>
      <c r="AI14975" s="24"/>
      <c r="AL14975" s="24"/>
      <c r="AO14975" s="24"/>
      <c r="AR14975" s="24"/>
      <c r="AU14975" s="24"/>
    </row>
    <row r="14976">
      <c r="J14976" s="18"/>
      <c r="N14976" s="24"/>
      <c r="Q14976" s="24"/>
      <c r="T14976" s="24"/>
      <c r="W14976" s="24"/>
      <c r="Z14976" s="24"/>
      <c r="AC14976" s="24"/>
      <c r="AI14976" s="24"/>
      <c r="AL14976" s="24"/>
      <c r="AO14976" s="24"/>
      <c r="AR14976" s="24"/>
      <c r="AU14976" s="24"/>
    </row>
    <row r="14977">
      <c r="J14977" s="18"/>
      <c r="N14977" s="24"/>
      <c r="Q14977" s="24"/>
      <c r="T14977" s="24"/>
      <c r="W14977" s="24"/>
      <c r="Z14977" s="24"/>
      <c r="AC14977" s="24"/>
      <c r="AI14977" s="24"/>
      <c r="AL14977" s="24"/>
      <c r="AO14977" s="24"/>
      <c r="AR14977" s="24"/>
      <c r="AU14977" s="24"/>
    </row>
    <row r="14978">
      <c r="J14978" s="18"/>
      <c r="N14978" s="24"/>
      <c r="Q14978" s="24"/>
      <c r="T14978" s="24"/>
      <c r="W14978" s="24"/>
      <c r="Z14978" s="24"/>
      <c r="AC14978" s="24"/>
      <c r="AI14978" s="24"/>
      <c r="AL14978" s="24"/>
      <c r="AO14978" s="24"/>
      <c r="AR14978" s="24"/>
      <c r="AU14978" s="24"/>
    </row>
    <row r="14979">
      <c r="J14979" s="18"/>
      <c r="N14979" s="24"/>
      <c r="Q14979" s="24"/>
      <c r="T14979" s="24"/>
      <c r="W14979" s="24"/>
      <c r="Z14979" s="24"/>
      <c r="AC14979" s="24"/>
      <c r="AI14979" s="24"/>
      <c r="AL14979" s="24"/>
      <c r="AO14979" s="24"/>
      <c r="AR14979" s="24"/>
      <c r="AU14979" s="24"/>
    </row>
    <row r="14980">
      <c r="J14980" s="18"/>
      <c r="N14980" s="24"/>
      <c r="Q14980" s="24"/>
      <c r="T14980" s="24"/>
      <c r="W14980" s="24"/>
      <c r="Z14980" s="24"/>
      <c r="AC14980" s="24"/>
      <c r="AI14980" s="24"/>
      <c r="AL14980" s="24"/>
      <c r="AO14980" s="24"/>
      <c r="AR14980" s="24"/>
      <c r="AU14980" s="24"/>
    </row>
    <row r="14981">
      <c r="J14981" s="18"/>
      <c r="N14981" s="24"/>
      <c r="Q14981" s="24"/>
      <c r="T14981" s="24"/>
      <c r="W14981" s="24"/>
      <c r="Z14981" s="24"/>
      <c r="AC14981" s="24"/>
      <c r="AI14981" s="24"/>
      <c r="AL14981" s="24"/>
      <c r="AO14981" s="24"/>
      <c r="AR14981" s="24"/>
      <c r="AU14981" s="24"/>
    </row>
    <row r="14982">
      <c r="J14982" s="18"/>
      <c r="N14982" s="24"/>
      <c r="Q14982" s="24"/>
      <c r="T14982" s="24"/>
      <c r="W14982" s="24"/>
      <c r="Z14982" s="24"/>
      <c r="AC14982" s="24"/>
      <c r="AI14982" s="24"/>
      <c r="AL14982" s="24"/>
      <c r="AO14982" s="24"/>
      <c r="AR14982" s="24"/>
      <c r="AU14982" s="24"/>
    </row>
    <row r="14983">
      <c r="J14983" s="18"/>
      <c r="N14983" s="24"/>
      <c r="Q14983" s="24"/>
      <c r="T14983" s="24"/>
      <c r="W14983" s="24"/>
      <c r="Z14983" s="24"/>
      <c r="AC14983" s="24"/>
      <c r="AI14983" s="24"/>
      <c r="AL14983" s="24"/>
      <c r="AO14983" s="24"/>
      <c r="AR14983" s="24"/>
      <c r="AU14983" s="24"/>
    </row>
    <row r="14984">
      <c r="J14984" s="18"/>
      <c r="N14984" s="24"/>
      <c r="Q14984" s="24"/>
      <c r="T14984" s="24"/>
      <c r="W14984" s="24"/>
      <c r="Z14984" s="24"/>
      <c r="AC14984" s="24"/>
      <c r="AI14984" s="24"/>
      <c r="AL14984" s="24"/>
      <c r="AO14984" s="24"/>
      <c r="AR14984" s="24"/>
      <c r="AU14984" s="24"/>
    </row>
    <row r="14985">
      <c r="J14985" s="18"/>
      <c r="N14985" s="24"/>
      <c r="Q14985" s="24"/>
      <c r="T14985" s="24"/>
      <c r="W14985" s="24"/>
      <c r="Z14985" s="24"/>
      <c r="AC14985" s="24"/>
      <c r="AI14985" s="24"/>
      <c r="AL14985" s="24"/>
      <c r="AO14985" s="24"/>
      <c r="AR14985" s="24"/>
      <c r="AU14985" s="24"/>
    </row>
    <row r="14986">
      <c r="J14986" s="18"/>
      <c r="N14986" s="24"/>
      <c r="Q14986" s="24"/>
      <c r="T14986" s="24"/>
      <c r="W14986" s="24"/>
      <c r="Z14986" s="24"/>
      <c r="AC14986" s="24"/>
      <c r="AI14986" s="24"/>
      <c r="AL14986" s="24"/>
      <c r="AO14986" s="24"/>
      <c r="AR14986" s="24"/>
      <c r="AU14986" s="24"/>
    </row>
    <row r="14987">
      <c r="J14987" s="18"/>
      <c r="N14987" s="24"/>
      <c r="Q14987" s="24"/>
      <c r="T14987" s="24"/>
      <c r="W14987" s="24"/>
      <c r="Z14987" s="24"/>
      <c r="AC14987" s="24"/>
      <c r="AI14987" s="24"/>
      <c r="AL14987" s="24"/>
      <c r="AO14987" s="24"/>
      <c r="AR14987" s="24"/>
      <c r="AU14987" s="24"/>
    </row>
    <row r="14988">
      <c r="J14988" s="18"/>
      <c r="N14988" s="24"/>
      <c r="Q14988" s="24"/>
      <c r="T14988" s="24"/>
      <c r="W14988" s="24"/>
      <c r="Z14988" s="24"/>
      <c r="AC14988" s="24"/>
      <c r="AI14988" s="24"/>
      <c r="AL14988" s="24"/>
      <c r="AO14988" s="24"/>
      <c r="AR14988" s="24"/>
      <c r="AU14988" s="24"/>
    </row>
    <row r="14989">
      <c r="J14989" s="18"/>
      <c r="N14989" s="24"/>
      <c r="Q14989" s="24"/>
      <c r="T14989" s="24"/>
      <c r="W14989" s="24"/>
      <c r="Z14989" s="24"/>
      <c r="AC14989" s="24"/>
      <c r="AI14989" s="24"/>
      <c r="AL14989" s="24"/>
      <c r="AO14989" s="24"/>
      <c r="AR14989" s="24"/>
      <c r="AU14989" s="24"/>
    </row>
    <row r="14990">
      <c r="J14990" s="18"/>
      <c r="N14990" s="24"/>
      <c r="Q14990" s="24"/>
      <c r="T14990" s="24"/>
      <c r="W14990" s="24"/>
      <c r="Z14990" s="24"/>
      <c r="AC14990" s="24"/>
      <c r="AI14990" s="24"/>
      <c r="AL14990" s="24"/>
      <c r="AO14990" s="24"/>
      <c r="AR14990" s="24"/>
      <c r="AU14990" s="24"/>
    </row>
    <row r="14991">
      <c r="J14991" s="18"/>
      <c r="N14991" s="24"/>
      <c r="Q14991" s="24"/>
      <c r="T14991" s="24"/>
      <c r="W14991" s="24"/>
      <c r="Z14991" s="24"/>
      <c r="AC14991" s="24"/>
      <c r="AI14991" s="24"/>
      <c r="AL14991" s="24"/>
      <c r="AO14991" s="24"/>
      <c r="AR14991" s="24"/>
      <c r="AU14991" s="24"/>
    </row>
    <row r="14992">
      <c r="J14992" s="18"/>
      <c r="N14992" s="24"/>
      <c r="Q14992" s="24"/>
      <c r="T14992" s="24"/>
      <c r="W14992" s="24"/>
      <c r="Z14992" s="24"/>
      <c r="AC14992" s="24"/>
      <c r="AI14992" s="24"/>
      <c r="AL14992" s="24"/>
      <c r="AO14992" s="24"/>
      <c r="AR14992" s="24"/>
      <c r="AU14992" s="24"/>
    </row>
    <row r="14993">
      <c r="J14993" s="18"/>
      <c r="N14993" s="24"/>
      <c r="Q14993" s="24"/>
      <c r="T14993" s="24"/>
      <c r="W14993" s="24"/>
      <c r="Z14993" s="24"/>
      <c r="AC14993" s="24"/>
      <c r="AI14993" s="24"/>
      <c r="AL14993" s="24"/>
      <c r="AO14993" s="24"/>
      <c r="AR14993" s="24"/>
      <c r="AU14993" s="24"/>
    </row>
    <row r="14994">
      <c r="J14994" s="18"/>
      <c r="N14994" s="24"/>
      <c r="Q14994" s="24"/>
      <c r="T14994" s="24"/>
      <c r="W14994" s="24"/>
      <c r="Z14994" s="24"/>
      <c r="AC14994" s="24"/>
      <c r="AI14994" s="24"/>
      <c r="AL14994" s="24"/>
      <c r="AO14994" s="24"/>
      <c r="AR14994" s="24"/>
      <c r="AU14994" s="24"/>
    </row>
    <row r="14995">
      <c r="J14995" s="18"/>
      <c r="N14995" s="24"/>
      <c r="Q14995" s="24"/>
      <c r="T14995" s="24"/>
      <c r="W14995" s="24"/>
      <c r="Z14995" s="24"/>
      <c r="AC14995" s="24"/>
      <c r="AI14995" s="24"/>
      <c r="AL14995" s="24"/>
      <c r="AO14995" s="24"/>
      <c r="AR14995" s="24"/>
      <c r="AU14995" s="24"/>
    </row>
    <row r="14996">
      <c r="J14996" s="18"/>
      <c r="N14996" s="24"/>
      <c r="Q14996" s="24"/>
      <c r="T14996" s="24"/>
      <c r="W14996" s="24"/>
      <c r="Z14996" s="24"/>
      <c r="AC14996" s="24"/>
      <c r="AI14996" s="24"/>
      <c r="AL14996" s="24"/>
      <c r="AO14996" s="24"/>
      <c r="AR14996" s="24"/>
      <c r="AU14996" s="24"/>
    </row>
    <row r="14997">
      <c r="J14997" s="18"/>
      <c r="N14997" s="24"/>
      <c r="Q14997" s="24"/>
      <c r="T14997" s="24"/>
      <c r="W14997" s="24"/>
      <c r="Z14997" s="24"/>
      <c r="AC14997" s="24"/>
      <c r="AI14997" s="24"/>
      <c r="AL14997" s="24"/>
      <c r="AO14997" s="24"/>
      <c r="AR14997" s="24"/>
      <c r="AU14997" s="24"/>
    </row>
    <row r="14998">
      <c r="J14998" s="18"/>
      <c r="N14998" s="24"/>
      <c r="Q14998" s="24"/>
      <c r="T14998" s="24"/>
      <c r="W14998" s="24"/>
      <c r="Z14998" s="24"/>
      <c r="AC14998" s="24"/>
      <c r="AI14998" s="24"/>
      <c r="AL14998" s="24"/>
      <c r="AO14998" s="24"/>
      <c r="AR14998" s="24"/>
      <c r="AU14998" s="24"/>
    </row>
    <row r="14999">
      <c r="J14999" s="18"/>
      <c r="N14999" s="24"/>
      <c r="Q14999" s="24"/>
      <c r="T14999" s="24"/>
      <c r="W14999" s="24"/>
      <c r="Z14999" s="24"/>
      <c r="AC14999" s="24"/>
      <c r="AI14999" s="24"/>
      <c r="AL14999" s="24"/>
      <c r="AO14999" s="24"/>
      <c r="AR14999" s="24"/>
      <c r="AU14999" s="24"/>
    </row>
    <row r="15000">
      <c r="J15000" s="18"/>
      <c r="N15000" s="24"/>
      <c r="Q15000" s="24"/>
      <c r="T15000" s="24"/>
      <c r="W15000" s="24"/>
      <c r="Z15000" s="24"/>
      <c r="AC15000" s="24"/>
      <c r="AI15000" s="24"/>
      <c r="AL15000" s="24"/>
      <c r="AO15000" s="24"/>
      <c r="AR15000" s="24"/>
      <c r="AU15000" s="24"/>
    </row>
    <row r="15001">
      <c r="J15001" s="18"/>
      <c r="N15001" s="24"/>
      <c r="Q15001" s="24"/>
      <c r="T15001" s="24"/>
      <c r="W15001" s="24"/>
      <c r="Z15001" s="24"/>
      <c r="AC15001" s="24"/>
      <c r="AI15001" s="24"/>
      <c r="AL15001" s="24"/>
      <c r="AO15001" s="24"/>
      <c r="AR15001" s="24"/>
      <c r="AU15001" s="24"/>
    </row>
    <row r="15002">
      <c r="J15002" s="18"/>
      <c r="N15002" s="24"/>
      <c r="Q15002" s="24"/>
      <c r="T15002" s="24"/>
      <c r="W15002" s="24"/>
      <c r="Z15002" s="24"/>
      <c r="AC15002" s="24"/>
      <c r="AI15002" s="24"/>
      <c r="AL15002" s="24"/>
      <c r="AO15002" s="24"/>
      <c r="AR15002" s="24"/>
      <c r="AU15002" s="24"/>
    </row>
    <row r="15003">
      <c r="J15003" s="18"/>
      <c r="N15003" s="24"/>
      <c r="Q15003" s="24"/>
      <c r="T15003" s="24"/>
      <c r="W15003" s="24"/>
      <c r="Z15003" s="24"/>
      <c r="AC15003" s="24"/>
      <c r="AI15003" s="24"/>
      <c r="AL15003" s="24"/>
      <c r="AO15003" s="24"/>
      <c r="AR15003" s="24"/>
      <c r="AU15003" s="24"/>
    </row>
    <row r="15004">
      <c r="J15004" s="18"/>
      <c r="N15004" s="24"/>
      <c r="Q15004" s="24"/>
      <c r="T15004" s="24"/>
      <c r="W15004" s="24"/>
      <c r="Z15004" s="24"/>
      <c r="AC15004" s="24"/>
      <c r="AI15004" s="24"/>
      <c r="AL15004" s="24"/>
      <c r="AO15004" s="24"/>
      <c r="AR15004" s="24"/>
      <c r="AU15004" s="24"/>
    </row>
    <row r="15005">
      <c r="J15005" s="18"/>
      <c r="N15005" s="24"/>
      <c r="Q15005" s="24"/>
      <c r="T15005" s="24"/>
      <c r="W15005" s="24"/>
      <c r="Z15005" s="24"/>
      <c r="AC15005" s="24"/>
      <c r="AI15005" s="24"/>
      <c r="AL15005" s="24"/>
      <c r="AO15005" s="24"/>
      <c r="AR15005" s="24"/>
      <c r="AU15005" s="24"/>
    </row>
    <row r="15006">
      <c r="J15006" s="18"/>
      <c r="N15006" s="24"/>
      <c r="Q15006" s="24"/>
      <c r="T15006" s="24"/>
      <c r="W15006" s="24"/>
      <c r="Z15006" s="24"/>
      <c r="AC15006" s="24"/>
      <c r="AI15006" s="24"/>
      <c r="AL15006" s="24"/>
      <c r="AO15006" s="24"/>
      <c r="AR15006" s="24"/>
      <c r="AU15006" s="24"/>
    </row>
    <row r="15007">
      <c r="J15007" s="18"/>
      <c r="N15007" s="24"/>
      <c r="Q15007" s="24"/>
      <c r="T15007" s="24"/>
      <c r="W15007" s="24"/>
      <c r="Z15007" s="24"/>
      <c r="AC15007" s="24"/>
      <c r="AI15007" s="24"/>
      <c r="AL15007" s="24"/>
      <c r="AO15007" s="24"/>
      <c r="AR15007" s="24"/>
      <c r="AU15007" s="24"/>
    </row>
    <row r="15008">
      <c r="J15008" s="18"/>
      <c r="N15008" s="24"/>
      <c r="Q15008" s="24"/>
      <c r="T15008" s="24"/>
      <c r="W15008" s="24"/>
      <c r="Z15008" s="24"/>
      <c r="AC15008" s="24"/>
      <c r="AI15008" s="24"/>
      <c r="AL15008" s="24"/>
      <c r="AO15008" s="24"/>
      <c r="AR15008" s="24"/>
      <c r="AU15008" s="24"/>
    </row>
    <row r="15009">
      <c r="J15009" s="18"/>
      <c r="N15009" s="24"/>
      <c r="Q15009" s="24"/>
      <c r="T15009" s="24"/>
      <c r="W15009" s="24"/>
      <c r="Z15009" s="24"/>
      <c r="AC15009" s="24"/>
      <c r="AI15009" s="24"/>
      <c r="AL15009" s="24"/>
      <c r="AO15009" s="24"/>
      <c r="AR15009" s="24"/>
      <c r="AU15009" s="24"/>
    </row>
    <row r="15010">
      <c r="J15010" s="18"/>
      <c r="N15010" s="24"/>
      <c r="Q15010" s="24"/>
      <c r="T15010" s="24"/>
      <c r="W15010" s="24"/>
      <c r="Z15010" s="24"/>
      <c r="AC15010" s="24"/>
      <c r="AI15010" s="24"/>
      <c r="AL15010" s="24"/>
      <c r="AO15010" s="24"/>
      <c r="AR15010" s="24"/>
      <c r="AU15010" s="24"/>
    </row>
    <row r="15011">
      <c r="J15011" s="18"/>
      <c r="N15011" s="24"/>
      <c r="Q15011" s="24"/>
      <c r="T15011" s="24"/>
      <c r="W15011" s="24"/>
      <c r="Z15011" s="24"/>
      <c r="AC15011" s="24"/>
      <c r="AI15011" s="24"/>
      <c r="AL15011" s="24"/>
      <c r="AO15011" s="24"/>
      <c r="AR15011" s="24"/>
      <c r="AU15011" s="24"/>
    </row>
    <row r="15012">
      <c r="J15012" s="18"/>
      <c r="N15012" s="24"/>
      <c r="Q15012" s="24"/>
      <c r="T15012" s="24"/>
      <c r="W15012" s="24"/>
      <c r="Z15012" s="24"/>
      <c r="AC15012" s="24"/>
      <c r="AI15012" s="24"/>
      <c r="AL15012" s="24"/>
      <c r="AO15012" s="24"/>
      <c r="AR15012" s="24"/>
      <c r="AU15012" s="24"/>
    </row>
    <row r="15013">
      <c r="J15013" s="18"/>
      <c r="N15013" s="24"/>
      <c r="Q15013" s="24"/>
      <c r="T15013" s="24"/>
      <c r="W15013" s="24"/>
      <c r="Z15013" s="24"/>
      <c r="AC15013" s="24"/>
      <c r="AI15013" s="24"/>
      <c r="AL15013" s="24"/>
      <c r="AO15013" s="24"/>
      <c r="AR15013" s="24"/>
      <c r="AU15013" s="24"/>
    </row>
    <row r="15014">
      <c r="J15014" s="18"/>
      <c r="N15014" s="24"/>
      <c r="Q15014" s="24"/>
      <c r="T15014" s="24"/>
      <c r="W15014" s="24"/>
      <c r="Z15014" s="24"/>
      <c r="AC15014" s="24"/>
      <c r="AI15014" s="24"/>
      <c r="AL15014" s="24"/>
      <c r="AO15014" s="24"/>
      <c r="AR15014" s="24"/>
      <c r="AU15014" s="24"/>
    </row>
    <row r="15015">
      <c r="J15015" s="18"/>
      <c r="N15015" s="24"/>
      <c r="Q15015" s="24"/>
      <c r="T15015" s="24"/>
      <c r="W15015" s="24"/>
      <c r="Z15015" s="24"/>
      <c r="AC15015" s="24"/>
      <c r="AI15015" s="24"/>
      <c r="AL15015" s="24"/>
      <c r="AO15015" s="24"/>
      <c r="AR15015" s="24"/>
      <c r="AU15015" s="24"/>
    </row>
    <row r="15016">
      <c r="J15016" s="18"/>
      <c r="N15016" s="24"/>
      <c r="Q15016" s="24"/>
      <c r="T15016" s="24"/>
      <c r="W15016" s="24"/>
      <c r="Z15016" s="24"/>
      <c r="AC15016" s="24"/>
      <c r="AI15016" s="24"/>
      <c r="AL15016" s="24"/>
      <c r="AO15016" s="24"/>
      <c r="AR15016" s="24"/>
      <c r="AU15016" s="24"/>
    </row>
    <row r="15017">
      <c r="J15017" s="18"/>
      <c r="N15017" s="24"/>
      <c r="Q15017" s="24"/>
      <c r="T15017" s="24"/>
      <c r="W15017" s="24"/>
      <c r="Z15017" s="24"/>
      <c r="AC15017" s="24"/>
      <c r="AI15017" s="24"/>
      <c r="AL15017" s="24"/>
      <c r="AO15017" s="24"/>
      <c r="AR15017" s="24"/>
      <c r="AU15017" s="24"/>
    </row>
    <row r="15018">
      <c r="J15018" s="18"/>
      <c r="N15018" s="24"/>
      <c r="Q15018" s="24"/>
      <c r="T15018" s="24"/>
      <c r="W15018" s="24"/>
      <c r="Z15018" s="24"/>
      <c r="AC15018" s="24"/>
      <c r="AI15018" s="24"/>
      <c r="AL15018" s="24"/>
      <c r="AO15018" s="24"/>
      <c r="AR15018" s="24"/>
      <c r="AU15018" s="24"/>
    </row>
    <row r="15019">
      <c r="J15019" s="18"/>
      <c r="N15019" s="24"/>
      <c r="Q15019" s="24"/>
      <c r="T15019" s="24"/>
      <c r="W15019" s="24"/>
      <c r="Z15019" s="24"/>
      <c r="AC15019" s="24"/>
      <c r="AI15019" s="24"/>
      <c r="AL15019" s="24"/>
      <c r="AO15019" s="24"/>
      <c r="AR15019" s="24"/>
      <c r="AU15019" s="24"/>
    </row>
    <row r="15020">
      <c r="J15020" s="18"/>
      <c r="N15020" s="24"/>
      <c r="Q15020" s="24"/>
      <c r="T15020" s="24"/>
      <c r="W15020" s="24"/>
      <c r="Z15020" s="24"/>
      <c r="AC15020" s="24"/>
      <c r="AI15020" s="24"/>
      <c r="AL15020" s="24"/>
      <c r="AO15020" s="24"/>
      <c r="AR15020" s="24"/>
      <c r="AU15020" s="24"/>
    </row>
    <row r="15021">
      <c r="J15021" s="18"/>
      <c r="N15021" s="24"/>
      <c r="Q15021" s="24"/>
      <c r="T15021" s="24"/>
      <c r="W15021" s="24"/>
      <c r="Z15021" s="24"/>
      <c r="AC15021" s="24"/>
      <c r="AI15021" s="24"/>
      <c r="AL15021" s="24"/>
      <c r="AO15021" s="24"/>
      <c r="AR15021" s="24"/>
      <c r="AU15021" s="24"/>
    </row>
    <row r="15022">
      <c r="J15022" s="18"/>
      <c r="N15022" s="24"/>
      <c r="Q15022" s="24"/>
      <c r="T15022" s="24"/>
      <c r="W15022" s="24"/>
      <c r="Z15022" s="24"/>
      <c r="AC15022" s="24"/>
      <c r="AI15022" s="24"/>
      <c r="AL15022" s="24"/>
      <c r="AO15022" s="24"/>
      <c r="AR15022" s="24"/>
      <c r="AU15022" s="24"/>
    </row>
    <row r="15023">
      <c r="J15023" s="18"/>
      <c r="N15023" s="24"/>
      <c r="Q15023" s="24"/>
      <c r="T15023" s="24"/>
      <c r="W15023" s="24"/>
      <c r="Z15023" s="24"/>
      <c r="AC15023" s="24"/>
      <c r="AI15023" s="24"/>
      <c r="AL15023" s="24"/>
      <c r="AO15023" s="24"/>
      <c r="AR15023" s="24"/>
      <c r="AU15023" s="24"/>
    </row>
    <row r="15024">
      <c r="J15024" s="18"/>
      <c r="N15024" s="24"/>
      <c r="Q15024" s="24"/>
      <c r="T15024" s="24"/>
      <c r="W15024" s="24"/>
      <c r="Z15024" s="24"/>
      <c r="AC15024" s="24"/>
      <c r="AI15024" s="24"/>
      <c r="AL15024" s="24"/>
      <c r="AO15024" s="24"/>
      <c r="AR15024" s="24"/>
      <c r="AU15024" s="24"/>
    </row>
    <row r="15025">
      <c r="J15025" s="18"/>
      <c r="N15025" s="24"/>
      <c r="Q15025" s="24"/>
      <c r="T15025" s="24"/>
      <c r="W15025" s="24"/>
      <c r="Z15025" s="24"/>
      <c r="AC15025" s="24"/>
      <c r="AI15025" s="24"/>
      <c r="AL15025" s="24"/>
      <c r="AO15025" s="24"/>
      <c r="AR15025" s="24"/>
      <c r="AU15025" s="24"/>
    </row>
    <row r="15026">
      <c r="J15026" s="18"/>
      <c r="N15026" s="24"/>
      <c r="Q15026" s="24"/>
      <c r="T15026" s="24"/>
      <c r="W15026" s="24"/>
      <c r="Z15026" s="24"/>
      <c r="AC15026" s="24"/>
      <c r="AI15026" s="24"/>
      <c r="AL15026" s="24"/>
      <c r="AO15026" s="24"/>
      <c r="AR15026" s="24"/>
      <c r="AU15026" s="24"/>
    </row>
    <row r="15027">
      <c r="J15027" s="18"/>
      <c r="N15027" s="24"/>
      <c r="Q15027" s="24"/>
      <c r="T15027" s="24"/>
      <c r="W15027" s="24"/>
      <c r="Z15027" s="24"/>
      <c r="AC15027" s="24"/>
      <c r="AI15027" s="24"/>
      <c r="AL15027" s="24"/>
      <c r="AO15027" s="24"/>
      <c r="AR15027" s="24"/>
      <c r="AU15027" s="24"/>
    </row>
    <row r="15028">
      <c r="J15028" s="18"/>
      <c r="N15028" s="24"/>
      <c r="Q15028" s="24"/>
      <c r="T15028" s="24"/>
      <c r="W15028" s="24"/>
      <c r="Z15028" s="24"/>
      <c r="AC15028" s="24"/>
      <c r="AI15028" s="24"/>
      <c r="AL15028" s="24"/>
      <c r="AO15028" s="24"/>
      <c r="AR15028" s="24"/>
      <c r="AU15028" s="24"/>
    </row>
    <row r="15029">
      <c r="J15029" s="18"/>
      <c r="N15029" s="24"/>
      <c r="Q15029" s="24"/>
      <c r="T15029" s="24"/>
      <c r="W15029" s="24"/>
      <c r="Z15029" s="24"/>
      <c r="AC15029" s="24"/>
      <c r="AI15029" s="24"/>
      <c r="AL15029" s="24"/>
      <c r="AO15029" s="24"/>
      <c r="AR15029" s="24"/>
      <c r="AU15029" s="24"/>
    </row>
    <row r="15030">
      <c r="J15030" s="18"/>
      <c r="N15030" s="24"/>
      <c r="Q15030" s="24"/>
      <c r="T15030" s="24"/>
      <c r="W15030" s="24"/>
      <c r="Z15030" s="24"/>
      <c r="AC15030" s="24"/>
      <c r="AI15030" s="24"/>
      <c r="AL15030" s="24"/>
      <c r="AO15030" s="24"/>
      <c r="AR15030" s="24"/>
      <c r="AU15030" s="24"/>
    </row>
    <row r="15031">
      <c r="J15031" s="18"/>
      <c r="N15031" s="24"/>
      <c r="Q15031" s="24"/>
      <c r="T15031" s="24"/>
      <c r="W15031" s="24"/>
      <c r="Z15031" s="24"/>
      <c r="AC15031" s="24"/>
      <c r="AI15031" s="24"/>
      <c r="AL15031" s="24"/>
      <c r="AO15031" s="24"/>
      <c r="AR15031" s="24"/>
      <c r="AU15031" s="24"/>
    </row>
    <row r="15032">
      <c r="J15032" s="18"/>
      <c r="N15032" s="24"/>
      <c r="Q15032" s="24"/>
      <c r="T15032" s="24"/>
      <c r="W15032" s="24"/>
      <c r="Z15032" s="24"/>
      <c r="AC15032" s="24"/>
      <c r="AI15032" s="24"/>
      <c r="AL15032" s="24"/>
      <c r="AO15032" s="24"/>
      <c r="AR15032" s="24"/>
      <c r="AU15032" s="24"/>
    </row>
    <row r="15033">
      <c r="J15033" s="18"/>
      <c r="N15033" s="24"/>
      <c r="Q15033" s="24"/>
      <c r="T15033" s="24"/>
      <c r="W15033" s="24"/>
      <c r="Z15033" s="24"/>
      <c r="AC15033" s="24"/>
      <c r="AI15033" s="24"/>
      <c r="AL15033" s="24"/>
      <c r="AO15033" s="24"/>
      <c r="AR15033" s="24"/>
      <c r="AU15033" s="24"/>
    </row>
    <row r="15034">
      <c r="J15034" s="18"/>
      <c r="N15034" s="24"/>
      <c r="Q15034" s="24"/>
      <c r="T15034" s="24"/>
      <c r="W15034" s="24"/>
      <c r="Z15034" s="24"/>
      <c r="AC15034" s="24"/>
      <c r="AI15034" s="24"/>
      <c r="AL15034" s="24"/>
      <c r="AO15034" s="24"/>
      <c r="AR15034" s="24"/>
      <c r="AU15034" s="24"/>
    </row>
    <row r="15035">
      <c r="J15035" s="18"/>
      <c r="N15035" s="24"/>
      <c r="Q15035" s="24"/>
      <c r="T15035" s="24"/>
      <c r="W15035" s="24"/>
      <c r="Z15035" s="24"/>
      <c r="AC15035" s="24"/>
      <c r="AI15035" s="24"/>
      <c r="AL15035" s="24"/>
      <c r="AO15035" s="24"/>
      <c r="AR15035" s="24"/>
      <c r="AU15035" s="24"/>
    </row>
    <row r="15036">
      <c r="J15036" s="18"/>
      <c r="N15036" s="24"/>
      <c r="Q15036" s="24"/>
      <c r="T15036" s="24"/>
      <c r="W15036" s="24"/>
      <c r="Z15036" s="24"/>
      <c r="AC15036" s="24"/>
      <c r="AI15036" s="24"/>
      <c r="AL15036" s="24"/>
      <c r="AO15036" s="24"/>
      <c r="AR15036" s="24"/>
      <c r="AU15036" s="24"/>
    </row>
    <row r="15037">
      <c r="J15037" s="18"/>
      <c r="N15037" s="24"/>
      <c r="Q15037" s="24"/>
      <c r="T15037" s="24"/>
      <c r="W15037" s="24"/>
      <c r="Z15037" s="24"/>
      <c r="AC15037" s="24"/>
      <c r="AI15037" s="24"/>
      <c r="AL15037" s="24"/>
      <c r="AO15037" s="24"/>
      <c r="AR15037" s="24"/>
      <c r="AU15037" s="24"/>
    </row>
    <row r="15038">
      <c r="J15038" s="18"/>
      <c r="N15038" s="24"/>
      <c r="Q15038" s="24"/>
      <c r="T15038" s="24"/>
      <c r="W15038" s="24"/>
      <c r="Z15038" s="24"/>
      <c r="AC15038" s="24"/>
      <c r="AI15038" s="24"/>
      <c r="AL15038" s="24"/>
      <c r="AO15038" s="24"/>
      <c r="AR15038" s="24"/>
      <c r="AU15038" s="24"/>
    </row>
    <row r="15039">
      <c r="J15039" s="18"/>
      <c r="N15039" s="24"/>
      <c r="Q15039" s="24"/>
      <c r="T15039" s="24"/>
      <c r="W15039" s="24"/>
      <c r="Z15039" s="24"/>
      <c r="AC15039" s="24"/>
      <c r="AI15039" s="24"/>
      <c r="AL15039" s="24"/>
      <c r="AO15039" s="24"/>
      <c r="AR15039" s="24"/>
      <c r="AU15039" s="24"/>
    </row>
    <row r="15040">
      <c r="J15040" s="18"/>
      <c r="N15040" s="24"/>
      <c r="Q15040" s="24"/>
      <c r="T15040" s="24"/>
      <c r="W15040" s="24"/>
      <c r="Z15040" s="24"/>
      <c r="AC15040" s="24"/>
      <c r="AI15040" s="24"/>
      <c r="AL15040" s="24"/>
      <c r="AO15040" s="24"/>
      <c r="AR15040" s="24"/>
      <c r="AU15040" s="24"/>
    </row>
    <row r="15041">
      <c r="J15041" s="18"/>
      <c r="N15041" s="24"/>
      <c r="Q15041" s="24"/>
      <c r="T15041" s="24"/>
      <c r="W15041" s="24"/>
      <c r="Z15041" s="24"/>
      <c r="AC15041" s="24"/>
      <c r="AI15041" s="24"/>
      <c r="AL15041" s="24"/>
      <c r="AO15041" s="24"/>
      <c r="AR15041" s="24"/>
      <c r="AU15041" s="24"/>
    </row>
    <row r="15042">
      <c r="J15042" s="18"/>
      <c r="N15042" s="24"/>
      <c r="Q15042" s="24"/>
      <c r="T15042" s="24"/>
      <c r="W15042" s="24"/>
      <c r="Z15042" s="24"/>
      <c r="AC15042" s="24"/>
      <c r="AI15042" s="24"/>
      <c r="AL15042" s="24"/>
      <c r="AO15042" s="24"/>
      <c r="AR15042" s="24"/>
      <c r="AU15042" s="24"/>
    </row>
    <row r="15043">
      <c r="J15043" s="18"/>
      <c r="N15043" s="24"/>
      <c r="Q15043" s="24"/>
      <c r="T15043" s="24"/>
      <c r="W15043" s="24"/>
      <c r="Z15043" s="24"/>
      <c r="AC15043" s="24"/>
      <c r="AI15043" s="24"/>
      <c r="AL15043" s="24"/>
      <c r="AO15043" s="24"/>
      <c r="AR15043" s="24"/>
      <c r="AU15043" s="24"/>
    </row>
    <row r="15044">
      <c r="J15044" s="18"/>
      <c r="N15044" s="24"/>
      <c r="Q15044" s="24"/>
      <c r="T15044" s="24"/>
      <c r="W15044" s="24"/>
      <c r="Z15044" s="24"/>
      <c r="AC15044" s="24"/>
      <c r="AI15044" s="24"/>
      <c r="AL15044" s="24"/>
      <c r="AO15044" s="24"/>
      <c r="AR15044" s="24"/>
      <c r="AU15044" s="24"/>
    </row>
    <row r="15045">
      <c r="J15045" s="18"/>
      <c r="N15045" s="24"/>
      <c r="Q15045" s="24"/>
      <c r="T15045" s="24"/>
      <c r="W15045" s="24"/>
      <c r="Z15045" s="24"/>
      <c r="AC15045" s="24"/>
      <c r="AI15045" s="24"/>
      <c r="AL15045" s="24"/>
      <c r="AO15045" s="24"/>
      <c r="AR15045" s="24"/>
      <c r="AU15045" s="24"/>
    </row>
    <row r="15046">
      <c r="J15046" s="18"/>
      <c r="N15046" s="24"/>
      <c r="Q15046" s="24"/>
      <c r="T15046" s="24"/>
      <c r="W15046" s="24"/>
      <c r="Z15046" s="24"/>
      <c r="AC15046" s="24"/>
      <c r="AI15046" s="24"/>
      <c r="AL15046" s="24"/>
      <c r="AO15046" s="24"/>
      <c r="AR15046" s="24"/>
      <c r="AU15046" s="24"/>
    </row>
    <row r="15047">
      <c r="J15047" s="18"/>
      <c r="N15047" s="24"/>
      <c r="Q15047" s="24"/>
      <c r="T15047" s="24"/>
      <c r="W15047" s="24"/>
      <c r="Z15047" s="24"/>
      <c r="AC15047" s="24"/>
      <c r="AI15047" s="24"/>
      <c r="AL15047" s="24"/>
      <c r="AO15047" s="24"/>
      <c r="AR15047" s="24"/>
      <c r="AU15047" s="24"/>
    </row>
    <row r="15048">
      <c r="J15048" s="18"/>
      <c r="N15048" s="24"/>
      <c r="Q15048" s="24"/>
      <c r="T15048" s="24"/>
      <c r="W15048" s="24"/>
      <c r="Z15048" s="24"/>
      <c r="AC15048" s="24"/>
      <c r="AI15048" s="24"/>
      <c r="AL15048" s="24"/>
      <c r="AO15048" s="24"/>
      <c r="AR15048" s="24"/>
      <c r="AU15048" s="24"/>
    </row>
    <row r="15049">
      <c r="J15049" s="18"/>
      <c r="N15049" s="24"/>
      <c r="Q15049" s="24"/>
      <c r="T15049" s="24"/>
      <c r="W15049" s="24"/>
      <c r="Z15049" s="24"/>
      <c r="AC15049" s="24"/>
      <c r="AI15049" s="24"/>
      <c r="AL15049" s="24"/>
      <c r="AO15049" s="24"/>
      <c r="AR15049" s="24"/>
      <c r="AU15049" s="24"/>
    </row>
    <row r="15050">
      <c r="J15050" s="18"/>
      <c r="N15050" s="24"/>
      <c r="Q15050" s="24"/>
      <c r="T15050" s="24"/>
      <c r="W15050" s="24"/>
      <c r="Z15050" s="24"/>
      <c r="AC15050" s="24"/>
      <c r="AI15050" s="24"/>
      <c r="AL15050" s="24"/>
      <c r="AO15050" s="24"/>
      <c r="AR15050" s="24"/>
      <c r="AU15050" s="24"/>
    </row>
    <row r="15051">
      <c r="J15051" s="18"/>
      <c r="N15051" s="24"/>
      <c r="Q15051" s="24"/>
      <c r="T15051" s="24"/>
      <c r="W15051" s="24"/>
      <c r="Z15051" s="24"/>
      <c r="AC15051" s="24"/>
      <c r="AI15051" s="24"/>
      <c r="AL15051" s="24"/>
      <c r="AO15051" s="24"/>
      <c r="AR15051" s="24"/>
      <c r="AU15051" s="24"/>
    </row>
    <row r="15052">
      <c r="J15052" s="18"/>
      <c r="N15052" s="24"/>
      <c r="Q15052" s="24"/>
      <c r="T15052" s="24"/>
      <c r="W15052" s="24"/>
      <c r="Z15052" s="24"/>
      <c r="AC15052" s="24"/>
      <c r="AI15052" s="24"/>
      <c r="AL15052" s="24"/>
      <c r="AO15052" s="24"/>
      <c r="AR15052" s="24"/>
      <c r="AU15052" s="24"/>
    </row>
    <row r="15053">
      <c r="J15053" s="18"/>
      <c r="N15053" s="24"/>
      <c r="Q15053" s="24"/>
      <c r="T15053" s="24"/>
      <c r="W15053" s="24"/>
      <c r="Z15053" s="24"/>
      <c r="AC15053" s="24"/>
      <c r="AI15053" s="24"/>
      <c r="AL15053" s="24"/>
      <c r="AO15053" s="24"/>
      <c r="AR15053" s="24"/>
      <c r="AU15053" s="24"/>
    </row>
    <row r="15054">
      <c r="J15054" s="18"/>
      <c r="N15054" s="24"/>
      <c r="Q15054" s="24"/>
      <c r="T15054" s="24"/>
      <c r="W15054" s="24"/>
      <c r="Z15054" s="24"/>
      <c r="AC15054" s="24"/>
      <c r="AI15054" s="24"/>
      <c r="AL15054" s="24"/>
      <c r="AO15054" s="24"/>
      <c r="AR15054" s="24"/>
      <c r="AU15054" s="24"/>
    </row>
    <row r="15055">
      <c r="J15055" s="18"/>
      <c r="N15055" s="24"/>
      <c r="Q15055" s="24"/>
      <c r="T15055" s="24"/>
      <c r="W15055" s="24"/>
      <c r="Z15055" s="24"/>
      <c r="AC15055" s="24"/>
      <c r="AI15055" s="24"/>
      <c r="AL15055" s="24"/>
      <c r="AO15055" s="24"/>
      <c r="AR15055" s="24"/>
      <c r="AU15055" s="24"/>
    </row>
    <row r="15056">
      <c r="J15056" s="18"/>
      <c r="N15056" s="24"/>
      <c r="Q15056" s="24"/>
      <c r="T15056" s="24"/>
      <c r="W15056" s="24"/>
      <c r="Z15056" s="24"/>
      <c r="AC15056" s="24"/>
      <c r="AI15056" s="24"/>
      <c r="AL15056" s="24"/>
      <c r="AO15056" s="24"/>
      <c r="AR15056" s="24"/>
      <c r="AU15056" s="24"/>
    </row>
    <row r="15057">
      <c r="J15057" s="18"/>
      <c r="N15057" s="24"/>
      <c r="Q15057" s="24"/>
      <c r="T15057" s="24"/>
      <c r="W15057" s="24"/>
      <c r="Z15057" s="24"/>
      <c r="AC15057" s="24"/>
      <c r="AI15057" s="24"/>
      <c r="AL15057" s="24"/>
      <c r="AO15057" s="24"/>
      <c r="AR15057" s="24"/>
      <c r="AU15057" s="24"/>
    </row>
    <row r="15058">
      <c r="J15058" s="18"/>
      <c r="N15058" s="24"/>
      <c r="Q15058" s="24"/>
      <c r="T15058" s="24"/>
      <c r="W15058" s="24"/>
      <c r="Z15058" s="24"/>
      <c r="AC15058" s="24"/>
      <c r="AI15058" s="24"/>
      <c r="AL15058" s="24"/>
      <c r="AO15058" s="24"/>
      <c r="AR15058" s="24"/>
      <c r="AU15058" s="24"/>
    </row>
    <row r="15059">
      <c r="J15059" s="18"/>
      <c r="N15059" s="24"/>
      <c r="Q15059" s="24"/>
      <c r="T15059" s="24"/>
      <c r="W15059" s="24"/>
      <c r="Z15059" s="24"/>
      <c r="AC15059" s="24"/>
      <c r="AI15059" s="24"/>
      <c r="AL15059" s="24"/>
      <c r="AO15059" s="24"/>
      <c r="AR15059" s="24"/>
      <c r="AU15059" s="24"/>
    </row>
    <row r="15060">
      <c r="J15060" s="18"/>
      <c r="N15060" s="24"/>
      <c r="Q15060" s="24"/>
      <c r="T15060" s="24"/>
      <c r="W15060" s="24"/>
      <c r="Z15060" s="24"/>
      <c r="AC15060" s="24"/>
      <c r="AI15060" s="24"/>
      <c r="AL15060" s="24"/>
      <c r="AO15060" s="24"/>
      <c r="AR15060" s="24"/>
      <c r="AU15060" s="24"/>
    </row>
    <row r="15061">
      <c r="J15061" s="18"/>
      <c r="N15061" s="24"/>
      <c r="Q15061" s="24"/>
      <c r="T15061" s="24"/>
      <c r="W15061" s="24"/>
      <c r="Z15061" s="24"/>
      <c r="AC15061" s="24"/>
      <c r="AI15061" s="24"/>
      <c r="AL15061" s="24"/>
      <c r="AO15061" s="24"/>
      <c r="AR15061" s="24"/>
      <c r="AU15061" s="24"/>
    </row>
    <row r="15062">
      <c r="J15062" s="18"/>
      <c r="N15062" s="24"/>
      <c r="Q15062" s="24"/>
      <c r="T15062" s="24"/>
      <c r="W15062" s="24"/>
      <c r="Z15062" s="24"/>
      <c r="AC15062" s="24"/>
      <c r="AI15062" s="24"/>
      <c r="AL15062" s="24"/>
      <c r="AO15062" s="24"/>
      <c r="AR15062" s="24"/>
      <c r="AU15062" s="24"/>
    </row>
    <row r="15063">
      <c r="J15063" s="18"/>
      <c r="N15063" s="24"/>
      <c r="Q15063" s="24"/>
      <c r="T15063" s="24"/>
      <c r="W15063" s="24"/>
      <c r="Z15063" s="24"/>
      <c r="AC15063" s="24"/>
      <c r="AI15063" s="24"/>
      <c r="AL15063" s="24"/>
      <c r="AO15063" s="24"/>
      <c r="AR15063" s="24"/>
      <c r="AU15063" s="24"/>
    </row>
    <row r="15064">
      <c r="J15064" s="18"/>
      <c r="N15064" s="24"/>
      <c r="Q15064" s="24"/>
      <c r="T15064" s="24"/>
      <c r="W15064" s="24"/>
      <c r="Z15064" s="24"/>
      <c r="AC15064" s="24"/>
      <c r="AI15064" s="24"/>
      <c r="AL15064" s="24"/>
      <c r="AO15064" s="24"/>
      <c r="AR15064" s="24"/>
      <c r="AU15064" s="24"/>
    </row>
    <row r="15065">
      <c r="J15065" s="18"/>
      <c r="N15065" s="24"/>
      <c r="Q15065" s="24"/>
      <c r="T15065" s="24"/>
      <c r="W15065" s="24"/>
      <c r="Z15065" s="24"/>
      <c r="AC15065" s="24"/>
      <c r="AI15065" s="24"/>
      <c r="AL15065" s="24"/>
      <c r="AO15065" s="24"/>
      <c r="AR15065" s="24"/>
      <c r="AU15065" s="24"/>
    </row>
    <row r="15066">
      <c r="J15066" s="18"/>
      <c r="N15066" s="24"/>
      <c r="Q15066" s="24"/>
      <c r="T15066" s="24"/>
      <c r="W15066" s="24"/>
      <c r="Z15066" s="24"/>
      <c r="AC15066" s="24"/>
      <c r="AI15066" s="24"/>
      <c r="AL15066" s="24"/>
      <c r="AO15066" s="24"/>
      <c r="AR15066" s="24"/>
      <c r="AU15066" s="24"/>
    </row>
    <row r="15067">
      <c r="J15067" s="18"/>
      <c r="N15067" s="24"/>
      <c r="Q15067" s="24"/>
      <c r="T15067" s="24"/>
      <c r="W15067" s="24"/>
      <c r="Z15067" s="24"/>
      <c r="AC15067" s="24"/>
      <c r="AI15067" s="24"/>
      <c r="AL15067" s="24"/>
      <c r="AO15067" s="24"/>
      <c r="AR15067" s="24"/>
      <c r="AU15067" s="24"/>
    </row>
    <row r="15068">
      <c r="J15068" s="18"/>
      <c r="N15068" s="24"/>
      <c r="Q15068" s="24"/>
      <c r="T15068" s="24"/>
      <c r="W15068" s="24"/>
      <c r="Z15068" s="24"/>
      <c r="AC15068" s="24"/>
      <c r="AI15068" s="24"/>
      <c r="AL15068" s="24"/>
      <c r="AO15068" s="24"/>
      <c r="AR15068" s="24"/>
      <c r="AU15068" s="24"/>
    </row>
    <row r="15069">
      <c r="J15069" s="18"/>
      <c r="N15069" s="24"/>
      <c r="Q15069" s="24"/>
      <c r="T15069" s="24"/>
      <c r="W15069" s="24"/>
      <c r="Z15069" s="24"/>
      <c r="AC15069" s="24"/>
      <c r="AI15069" s="24"/>
      <c r="AL15069" s="24"/>
      <c r="AO15069" s="24"/>
      <c r="AR15069" s="24"/>
      <c r="AU15069" s="24"/>
    </row>
    <row r="15070">
      <c r="J15070" s="18"/>
      <c r="N15070" s="24"/>
      <c r="Q15070" s="24"/>
      <c r="T15070" s="24"/>
      <c r="W15070" s="24"/>
      <c r="Z15070" s="24"/>
      <c r="AC15070" s="24"/>
      <c r="AI15070" s="24"/>
      <c r="AL15070" s="24"/>
      <c r="AO15070" s="24"/>
      <c r="AR15070" s="24"/>
      <c r="AU15070" s="24"/>
    </row>
    <row r="15071">
      <c r="J15071" s="18"/>
      <c r="N15071" s="24"/>
      <c r="Q15071" s="24"/>
      <c r="T15071" s="24"/>
      <c r="W15071" s="24"/>
      <c r="Z15071" s="24"/>
      <c r="AC15071" s="24"/>
      <c r="AI15071" s="24"/>
      <c r="AL15071" s="24"/>
      <c r="AO15071" s="24"/>
      <c r="AR15071" s="24"/>
      <c r="AU15071" s="24"/>
    </row>
    <row r="15072">
      <c r="J15072" s="18"/>
      <c r="N15072" s="24"/>
      <c r="Q15072" s="24"/>
      <c r="T15072" s="24"/>
      <c r="W15072" s="24"/>
      <c r="Z15072" s="24"/>
      <c r="AC15072" s="24"/>
      <c r="AI15072" s="24"/>
      <c r="AL15072" s="24"/>
      <c r="AO15072" s="24"/>
      <c r="AR15072" s="24"/>
      <c r="AU15072" s="24"/>
    </row>
    <row r="15073">
      <c r="J15073" s="18"/>
      <c r="N15073" s="24"/>
      <c r="Q15073" s="24"/>
      <c r="T15073" s="24"/>
      <c r="W15073" s="24"/>
      <c r="Z15073" s="24"/>
      <c r="AC15073" s="24"/>
      <c r="AI15073" s="24"/>
      <c r="AL15073" s="24"/>
      <c r="AO15073" s="24"/>
      <c r="AR15073" s="24"/>
      <c r="AU15073" s="24"/>
    </row>
    <row r="15074">
      <c r="J15074" s="18"/>
      <c r="N15074" s="24"/>
      <c r="Q15074" s="24"/>
      <c r="T15074" s="24"/>
      <c r="W15074" s="24"/>
      <c r="Z15074" s="24"/>
      <c r="AC15074" s="24"/>
      <c r="AI15074" s="24"/>
      <c r="AL15074" s="24"/>
      <c r="AO15074" s="24"/>
      <c r="AR15074" s="24"/>
      <c r="AU15074" s="24"/>
    </row>
    <row r="15075">
      <c r="J15075" s="18"/>
      <c r="N15075" s="24"/>
      <c r="Q15075" s="24"/>
      <c r="T15075" s="24"/>
      <c r="W15075" s="24"/>
      <c r="Z15075" s="24"/>
      <c r="AC15075" s="24"/>
      <c r="AI15075" s="24"/>
      <c r="AL15075" s="24"/>
      <c r="AO15075" s="24"/>
      <c r="AR15075" s="24"/>
      <c r="AU15075" s="24"/>
    </row>
    <row r="15076">
      <c r="J15076" s="18"/>
      <c r="N15076" s="24"/>
      <c r="Q15076" s="24"/>
      <c r="T15076" s="24"/>
      <c r="W15076" s="24"/>
      <c r="Z15076" s="24"/>
      <c r="AC15076" s="24"/>
      <c r="AI15076" s="24"/>
      <c r="AL15076" s="24"/>
      <c r="AO15076" s="24"/>
      <c r="AR15076" s="24"/>
      <c r="AU15076" s="24"/>
    </row>
    <row r="15077">
      <c r="J15077" s="18"/>
      <c r="N15077" s="24"/>
      <c r="Q15077" s="24"/>
      <c r="T15077" s="24"/>
      <c r="W15077" s="24"/>
      <c r="Z15077" s="24"/>
      <c r="AC15077" s="24"/>
      <c r="AI15077" s="24"/>
      <c r="AL15077" s="24"/>
      <c r="AO15077" s="24"/>
      <c r="AR15077" s="24"/>
      <c r="AU15077" s="24"/>
    </row>
    <row r="15078">
      <c r="J15078" s="18"/>
      <c r="N15078" s="24"/>
      <c r="Q15078" s="24"/>
      <c r="T15078" s="24"/>
      <c r="W15078" s="24"/>
      <c r="Z15078" s="24"/>
      <c r="AC15078" s="24"/>
      <c r="AI15078" s="24"/>
      <c r="AL15078" s="24"/>
      <c r="AO15078" s="24"/>
      <c r="AR15078" s="24"/>
      <c r="AU15078" s="24"/>
    </row>
    <row r="15079">
      <c r="J15079" s="18"/>
      <c r="N15079" s="24"/>
      <c r="Q15079" s="24"/>
      <c r="T15079" s="24"/>
      <c r="W15079" s="24"/>
      <c r="Z15079" s="24"/>
      <c r="AC15079" s="24"/>
      <c r="AI15079" s="24"/>
      <c r="AL15079" s="24"/>
      <c r="AO15079" s="24"/>
      <c r="AR15079" s="24"/>
      <c r="AU15079" s="24"/>
    </row>
    <row r="15080">
      <c r="J15080" s="18"/>
      <c r="N15080" s="24"/>
      <c r="Q15080" s="24"/>
      <c r="T15080" s="24"/>
      <c r="W15080" s="24"/>
      <c r="Z15080" s="24"/>
      <c r="AC15080" s="24"/>
      <c r="AI15080" s="24"/>
      <c r="AL15080" s="24"/>
      <c r="AO15080" s="24"/>
      <c r="AR15080" s="24"/>
      <c r="AU15080" s="24"/>
    </row>
    <row r="15081">
      <c r="J15081" s="18"/>
      <c r="N15081" s="24"/>
      <c r="Q15081" s="24"/>
      <c r="T15081" s="24"/>
      <c r="W15081" s="24"/>
      <c r="Z15081" s="24"/>
      <c r="AC15081" s="24"/>
      <c r="AI15081" s="24"/>
      <c r="AL15081" s="24"/>
      <c r="AO15081" s="24"/>
      <c r="AR15081" s="24"/>
      <c r="AU15081" s="24"/>
    </row>
    <row r="15082">
      <c r="J15082" s="18"/>
      <c r="N15082" s="24"/>
      <c r="Q15082" s="24"/>
      <c r="T15082" s="24"/>
      <c r="W15082" s="24"/>
      <c r="Z15082" s="24"/>
      <c r="AC15082" s="24"/>
      <c r="AI15082" s="24"/>
      <c r="AL15082" s="24"/>
      <c r="AO15082" s="24"/>
      <c r="AR15082" s="24"/>
      <c r="AU15082" s="24"/>
    </row>
    <row r="15083">
      <c r="J15083" s="18"/>
      <c r="N15083" s="24"/>
      <c r="Q15083" s="24"/>
      <c r="T15083" s="24"/>
      <c r="W15083" s="24"/>
      <c r="Z15083" s="24"/>
      <c r="AC15083" s="24"/>
      <c r="AI15083" s="24"/>
      <c r="AL15083" s="24"/>
      <c r="AO15083" s="24"/>
      <c r="AR15083" s="24"/>
      <c r="AU15083" s="24"/>
    </row>
    <row r="15084">
      <c r="J15084" s="18"/>
      <c r="N15084" s="24"/>
      <c r="Q15084" s="24"/>
      <c r="T15084" s="24"/>
      <c r="W15084" s="24"/>
      <c r="Z15084" s="24"/>
      <c r="AC15084" s="24"/>
      <c r="AI15084" s="24"/>
      <c r="AL15084" s="24"/>
      <c r="AO15084" s="24"/>
      <c r="AR15084" s="24"/>
      <c r="AU15084" s="24"/>
    </row>
    <row r="15085">
      <c r="J15085" s="18"/>
      <c r="N15085" s="24"/>
      <c r="Q15085" s="24"/>
      <c r="T15085" s="24"/>
      <c r="W15085" s="24"/>
      <c r="Z15085" s="24"/>
      <c r="AC15085" s="24"/>
      <c r="AI15085" s="24"/>
      <c r="AL15085" s="24"/>
      <c r="AO15085" s="24"/>
      <c r="AR15085" s="24"/>
      <c r="AU15085" s="24"/>
    </row>
    <row r="15086">
      <c r="J15086" s="18"/>
      <c r="N15086" s="24"/>
      <c r="Q15086" s="24"/>
      <c r="T15086" s="24"/>
      <c r="W15086" s="24"/>
      <c r="Z15086" s="24"/>
      <c r="AC15086" s="24"/>
      <c r="AI15086" s="24"/>
      <c r="AL15086" s="24"/>
      <c r="AO15086" s="24"/>
      <c r="AR15086" s="24"/>
      <c r="AU15086" s="24"/>
    </row>
    <row r="15087">
      <c r="J15087" s="18"/>
      <c r="N15087" s="24"/>
      <c r="Q15087" s="24"/>
      <c r="T15087" s="24"/>
      <c r="W15087" s="24"/>
      <c r="Z15087" s="24"/>
      <c r="AC15087" s="24"/>
      <c r="AI15087" s="24"/>
      <c r="AL15087" s="24"/>
      <c r="AO15087" s="24"/>
      <c r="AR15087" s="24"/>
      <c r="AU15087" s="24"/>
    </row>
    <row r="15088">
      <c r="J15088" s="18"/>
      <c r="N15088" s="24"/>
      <c r="Q15088" s="24"/>
      <c r="T15088" s="24"/>
      <c r="W15088" s="24"/>
      <c r="Z15088" s="24"/>
      <c r="AC15088" s="24"/>
      <c r="AI15088" s="24"/>
      <c r="AL15088" s="24"/>
      <c r="AO15088" s="24"/>
      <c r="AR15088" s="24"/>
      <c r="AU15088" s="24"/>
    </row>
    <row r="15089">
      <c r="J15089" s="18"/>
      <c r="N15089" s="24"/>
      <c r="Q15089" s="24"/>
      <c r="T15089" s="24"/>
      <c r="W15089" s="24"/>
      <c r="Z15089" s="24"/>
      <c r="AC15089" s="24"/>
      <c r="AI15089" s="24"/>
      <c r="AL15089" s="24"/>
      <c r="AO15089" s="24"/>
      <c r="AR15089" s="24"/>
      <c r="AU15089" s="24"/>
    </row>
    <row r="15090">
      <c r="J15090" s="18"/>
      <c r="N15090" s="24"/>
      <c r="Q15090" s="24"/>
      <c r="T15090" s="24"/>
      <c r="W15090" s="24"/>
      <c r="Z15090" s="24"/>
      <c r="AC15090" s="24"/>
      <c r="AI15090" s="24"/>
      <c r="AL15090" s="24"/>
      <c r="AO15090" s="24"/>
      <c r="AR15090" s="24"/>
      <c r="AU15090" s="24"/>
    </row>
    <row r="15091">
      <c r="J15091" s="18"/>
      <c r="N15091" s="24"/>
      <c r="Q15091" s="24"/>
      <c r="T15091" s="24"/>
      <c r="W15091" s="24"/>
      <c r="Z15091" s="24"/>
      <c r="AC15091" s="24"/>
      <c r="AI15091" s="24"/>
      <c r="AL15091" s="24"/>
      <c r="AO15091" s="24"/>
      <c r="AR15091" s="24"/>
      <c r="AU15091" s="24"/>
    </row>
    <row r="15092">
      <c r="J15092" s="18"/>
      <c r="N15092" s="24"/>
      <c r="Q15092" s="24"/>
      <c r="T15092" s="24"/>
      <c r="W15092" s="24"/>
      <c r="Z15092" s="24"/>
      <c r="AC15092" s="24"/>
      <c r="AI15092" s="24"/>
      <c r="AL15092" s="24"/>
      <c r="AO15092" s="24"/>
      <c r="AR15092" s="24"/>
      <c r="AU15092" s="24"/>
    </row>
    <row r="15093">
      <c r="J15093" s="18"/>
      <c r="N15093" s="24"/>
      <c r="Q15093" s="24"/>
      <c r="T15093" s="24"/>
      <c r="W15093" s="24"/>
      <c r="Z15093" s="24"/>
      <c r="AC15093" s="24"/>
      <c r="AI15093" s="24"/>
      <c r="AL15093" s="24"/>
      <c r="AO15093" s="24"/>
      <c r="AR15093" s="24"/>
      <c r="AU15093" s="24"/>
    </row>
    <row r="15094">
      <c r="J15094" s="18"/>
      <c r="N15094" s="24"/>
      <c r="Q15094" s="24"/>
      <c r="T15094" s="24"/>
      <c r="W15094" s="24"/>
      <c r="Z15094" s="24"/>
      <c r="AC15094" s="24"/>
      <c r="AI15094" s="24"/>
      <c r="AL15094" s="24"/>
      <c r="AO15094" s="24"/>
      <c r="AR15094" s="24"/>
      <c r="AU15094" s="24"/>
    </row>
    <row r="15095">
      <c r="J15095" s="18"/>
      <c r="N15095" s="24"/>
      <c r="Q15095" s="24"/>
      <c r="T15095" s="24"/>
      <c r="W15095" s="24"/>
      <c r="Z15095" s="24"/>
      <c r="AC15095" s="24"/>
      <c r="AI15095" s="24"/>
      <c r="AL15095" s="24"/>
      <c r="AO15095" s="24"/>
      <c r="AR15095" s="24"/>
      <c r="AU15095" s="24"/>
    </row>
    <row r="15096">
      <c r="J15096" s="18"/>
      <c r="N15096" s="24"/>
      <c r="Q15096" s="24"/>
      <c r="T15096" s="24"/>
      <c r="W15096" s="24"/>
      <c r="Z15096" s="24"/>
      <c r="AC15096" s="24"/>
      <c r="AI15096" s="24"/>
      <c r="AL15096" s="24"/>
      <c r="AO15096" s="24"/>
      <c r="AR15096" s="24"/>
      <c r="AU15096" s="24"/>
    </row>
    <row r="15097">
      <c r="J15097" s="18"/>
      <c r="N15097" s="24"/>
      <c r="Q15097" s="24"/>
      <c r="T15097" s="24"/>
      <c r="W15097" s="24"/>
      <c r="Z15097" s="24"/>
      <c r="AC15097" s="24"/>
      <c r="AI15097" s="24"/>
      <c r="AL15097" s="24"/>
      <c r="AO15097" s="24"/>
      <c r="AR15097" s="24"/>
      <c r="AU15097" s="24"/>
    </row>
    <row r="15098">
      <c r="J15098" s="18"/>
      <c r="N15098" s="24"/>
      <c r="Q15098" s="24"/>
      <c r="T15098" s="24"/>
      <c r="W15098" s="24"/>
      <c r="Z15098" s="24"/>
      <c r="AC15098" s="24"/>
      <c r="AI15098" s="24"/>
      <c r="AL15098" s="24"/>
      <c r="AO15098" s="24"/>
      <c r="AR15098" s="24"/>
      <c r="AU15098" s="24"/>
    </row>
    <row r="15099">
      <c r="J15099" s="18"/>
      <c r="N15099" s="24"/>
      <c r="Q15099" s="24"/>
      <c r="T15099" s="24"/>
      <c r="W15099" s="24"/>
      <c r="Z15099" s="24"/>
      <c r="AC15099" s="24"/>
      <c r="AI15099" s="24"/>
      <c r="AL15099" s="24"/>
      <c r="AO15099" s="24"/>
      <c r="AR15099" s="24"/>
      <c r="AU15099" s="24"/>
    </row>
    <row r="15100">
      <c r="J15100" s="18"/>
      <c r="N15100" s="24"/>
      <c r="Q15100" s="24"/>
      <c r="T15100" s="24"/>
      <c r="W15100" s="24"/>
      <c r="Z15100" s="24"/>
      <c r="AC15100" s="24"/>
      <c r="AI15100" s="24"/>
      <c r="AL15100" s="24"/>
      <c r="AO15100" s="24"/>
      <c r="AR15100" s="24"/>
      <c r="AU15100" s="24"/>
    </row>
    <row r="15101">
      <c r="J15101" s="18"/>
      <c r="N15101" s="24"/>
      <c r="Q15101" s="24"/>
      <c r="T15101" s="24"/>
      <c r="W15101" s="24"/>
      <c r="Z15101" s="24"/>
      <c r="AC15101" s="24"/>
      <c r="AI15101" s="24"/>
      <c r="AL15101" s="24"/>
      <c r="AO15101" s="24"/>
      <c r="AR15101" s="24"/>
      <c r="AU15101" s="24"/>
    </row>
    <row r="15102">
      <c r="J15102" s="18"/>
      <c r="N15102" s="24"/>
      <c r="Q15102" s="24"/>
      <c r="T15102" s="24"/>
      <c r="W15102" s="24"/>
      <c r="Z15102" s="24"/>
      <c r="AC15102" s="24"/>
      <c r="AI15102" s="24"/>
      <c r="AL15102" s="24"/>
      <c r="AO15102" s="24"/>
      <c r="AR15102" s="24"/>
      <c r="AU15102" s="24"/>
    </row>
    <row r="15103">
      <c r="J15103" s="18"/>
      <c r="N15103" s="24"/>
      <c r="Q15103" s="24"/>
      <c r="T15103" s="24"/>
      <c r="W15103" s="24"/>
      <c r="Z15103" s="24"/>
      <c r="AC15103" s="24"/>
      <c r="AI15103" s="24"/>
      <c r="AL15103" s="24"/>
      <c r="AO15103" s="24"/>
      <c r="AR15103" s="24"/>
      <c r="AU15103" s="24"/>
    </row>
    <row r="15104">
      <c r="J15104" s="18"/>
      <c r="N15104" s="24"/>
      <c r="Q15104" s="24"/>
      <c r="T15104" s="24"/>
      <c r="W15104" s="24"/>
      <c r="Z15104" s="24"/>
      <c r="AC15104" s="24"/>
      <c r="AI15104" s="24"/>
      <c r="AL15104" s="24"/>
      <c r="AO15104" s="24"/>
      <c r="AR15104" s="24"/>
      <c r="AU15104" s="24"/>
    </row>
    <row r="15105">
      <c r="J15105" s="18"/>
      <c r="N15105" s="24"/>
      <c r="Q15105" s="24"/>
      <c r="T15105" s="24"/>
      <c r="W15105" s="24"/>
      <c r="Z15105" s="24"/>
      <c r="AC15105" s="24"/>
      <c r="AI15105" s="24"/>
      <c r="AL15105" s="24"/>
      <c r="AO15105" s="24"/>
      <c r="AR15105" s="24"/>
      <c r="AU15105" s="24"/>
    </row>
    <row r="15106">
      <c r="J15106" s="18"/>
      <c r="N15106" s="24"/>
      <c r="Q15106" s="24"/>
      <c r="T15106" s="24"/>
      <c r="W15106" s="24"/>
      <c r="Z15106" s="24"/>
      <c r="AC15106" s="24"/>
      <c r="AI15106" s="24"/>
      <c r="AL15106" s="24"/>
      <c r="AO15106" s="24"/>
      <c r="AR15106" s="24"/>
      <c r="AU15106" s="24"/>
    </row>
    <row r="15107">
      <c r="J15107" s="18"/>
      <c r="N15107" s="24"/>
      <c r="Q15107" s="24"/>
      <c r="T15107" s="24"/>
      <c r="W15107" s="24"/>
      <c r="Z15107" s="24"/>
      <c r="AC15107" s="24"/>
      <c r="AI15107" s="24"/>
      <c r="AL15107" s="24"/>
      <c r="AO15107" s="24"/>
      <c r="AR15107" s="24"/>
      <c r="AU15107" s="24"/>
    </row>
    <row r="15108">
      <c r="J15108" s="18"/>
      <c r="N15108" s="24"/>
      <c r="Q15108" s="24"/>
      <c r="T15108" s="24"/>
      <c r="W15108" s="24"/>
      <c r="Z15108" s="24"/>
      <c r="AC15108" s="24"/>
      <c r="AI15108" s="24"/>
      <c r="AL15108" s="24"/>
      <c r="AO15108" s="24"/>
      <c r="AR15108" s="24"/>
      <c r="AU15108" s="24"/>
    </row>
    <row r="15109">
      <c r="J15109" s="18"/>
      <c r="N15109" s="24"/>
      <c r="Q15109" s="24"/>
      <c r="T15109" s="24"/>
      <c r="W15109" s="24"/>
      <c r="Z15109" s="24"/>
      <c r="AC15109" s="24"/>
      <c r="AI15109" s="24"/>
      <c r="AL15109" s="24"/>
      <c r="AO15109" s="24"/>
      <c r="AR15109" s="24"/>
      <c r="AU15109" s="24"/>
    </row>
    <row r="15110">
      <c r="J15110" s="18"/>
      <c r="N15110" s="24"/>
      <c r="Q15110" s="24"/>
      <c r="T15110" s="24"/>
      <c r="W15110" s="24"/>
      <c r="Z15110" s="24"/>
      <c r="AC15110" s="24"/>
      <c r="AI15110" s="24"/>
      <c r="AL15110" s="24"/>
      <c r="AO15110" s="24"/>
      <c r="AR15110" s="24"/>
      <c r="AU15110" s="24"/>
    </row>
    <row r="15111">
      <c r="J15111" s="18"/>
      <c r="N15111" s="24"/>
      <c r="Q15111" s="24"/>
      <c r="T15111" s="24"/>
      <c r="W15111" s="24"/>
      <c r="Z15111" s="24"/>
      <c r="AC15111" s="24"/>
      <c r="AI15111" s="24"/>
      <c r="AL15111" s="24"/>
      <c r="AO15111" s="24"/>
      <c r="AR15111" s="24"/>
      <c r="AU15111" s="24"/>
    </row>
    <row r="15112">
      <c r="J15112" s="18"/>
      <c r="N15112" s="24"/>
      <c r="Q15112" s="24"/>
      <c r="T15112" s="24"/>
      <c r="W15112" s="24"/>
      <c r="Z15112" s="24"/>
      <c r="AC15112" s="24"/>
      <c r="AI15112" s="24"/>
      <c r="AL15112" s="24"/>
      <c r="AO15112" s="24"/>
      <c r="AR15112" s="24"/>
      <c r="AU15112" s="24"/>
    </row>
    <row r="15113">
      <c r="J15113" s="18"/>
      <c r="N15113" s="24"/>
      <c r="Q15113" s="24"/>
      <c r="T15113" s="24"/>
      <c r="W15113" s="24"/>
      <c r="Z15113" s="24"/>
      <c r="AC15113" s="24"/>
      <c r="AI15113" s="24"/>
      <c r="AL15113" s="24"/>
      <c r="AO15113" s="24"/>
      <c r="AR15113" s="24"/>
      <c r="AU15113" s="24"/>
    </row>
    <row r="15114">
      <c r="J15114" s="18"/>
      <c r="N15114" s="24"/>
      <c r="Q15114" s="24"/>
      <c r="T15114" s="24"/>
      <c r="W15114" s="24"/>
      <c r="Z15114" s="24"/>
      <c r="AC15114" s="24"/>
      <c r="AI15114" s="24"/>
      <c r="AL15114" s="24"/>
      <c r="AO15114" s="24"/>
      <c r="AR15114" s="24"/>
      <c r="AU15114" s="24"/>
    </row>
    <row r="15115">
      <c r="J15115" s="18"/>
      <c r="N15115" s="24"/>
      <c r="Q15115" s="24"/>
      <c r="T15115" s="24"/>
      <c r="W15115" s="24"/>
      <c r="Z15115" s="24"/>
      <c r="AC15115" s="24"/>
      <c r="AI15115" s="24"/>
      <c r="AL15115" s="24"/>
      <c r="AO15115" s="24"/>
      <c r="AR15115" s="24"/>
      <c r="AU15115" s="24"/>
    </row>
    <row r="15116">
      <c r="J15116" s="18"/>
      <c r="N15116" s="24"/>
      <c r="Q15116" s="24"/>
      <c r="T15116" s="24"/>
      <c r="W15116" s="24"/>
      <c r="Z15116" s="24"/>
      <c r="AC15116" s="24"/>
      <c r="AI15116" s="24"/>
      <c r="AL15116" s="24"/>
      <c r="AO15116" s="24"/>
      <c r="AR15116" s="24"/>
      <c r="AU15116" s="24"/>
    </row>
    <row r="15117">
      <c r="J15117" s="18"/>
      <c r="N15117" s="24"/>
      <c r="Q15117" s="24"/>
      <c r="T15117" s="24"/>
      <c r="W15117" s="24"/>
      <c r="Z15117" s="24"/>
      <c r="AC15117" s="24"/>
      <c r="AI15117" s="24"/>
      <c r="AL15117" s="24"/>
      <c r="AO15117" s="24"/>
      <c r="AR15117" s="24"/>
      <c r="AU15117" s="24"/>
    </row>
    <row r="15118">
      <c r="J15118" s="18"/>
      <c r="N15118" s="24"/>
      <c r="Q15118" s="24"/>
      <c r="T15118" s="24"/>
      <c r="W15118" s="24"/>
      <c r="Z15118" s="24"/>
      <c r="AC15118" s="24"/>
      <c r="AI15118" s="24"/>
      <c r="AL15118" s="24"/>
      <c r="AO15118" s="24"/>
      <c r="AR15118" s="24"/>
      <c r="AU15118" s="24"/>
    </row>
    <row r="15119">
      <c r="J15119" s="18"/>
      <c r="N15119" s="24"/>
      <c r="Q15119" s="24"/>
      <c r="T15119" s="24"/>
      <c r="W15119" s="24"/>
      <c r="Z15119" s="24"/>
      <c r="AC15119" s="24"/>
      <c r="AI15119" s="24"/>
      <c r="AL15119" s="24"/>
      <c r="AO15119" s="24"/>
      <c r="AR15119" s="24"/>
      <c r="AU15119" s="24"/>
    </row>
    <row r="15120">
      <c r="J15120" s="18"/>
      <c r="N15120" s="24"/>
      <c r="Q15120" s="24"/>
      <c r="T15120" s="24"/>
      <c r="W15120" s="24"/>
      <c r="Z15120" s="24"/>
      <c r="AC15120" s="24"/>
      <c r="AI15120" s="24"/>
      <c r="AL15120" s="24"/>
      <c r="AO15120" s="24"/>
      <c r="AR15120" s="24"/>
      <c r="AU15120" s="24"/>
    </row>
    <row r="15121">
      <c r="J15121" s="18"/>
      <c r="N15121" s="24"/>
      <c r="Q15121" s="24"/>
      <c r="T15121" s="24"/>
      <c r="W15121" s="24"/>
      <c r="Z15121" s="24"/>
      <c r="AC15121" s="24"/>
      <c r="AI15121" s="24"/>
      <c r="AL15121" s="24"/>
      <c r="AO15121" s="24"/>
      <c r="AR15121" s="24"/>
      <c r="AU15121" s="24"/>
    </row>
    <row r="15122">
      <c r="J15122" s="18"/>
      <c r="N15122" s="24"/>
      <c r="Q15122" s="24"/>
      <c r="T15122" s="24"/>
      <c r="W15122" s="24"/>
      <c r="Z15122" s="24"/>
      <c r="AC15122" s="24"/>
      <c r="AI15122" s="24"/>
      <c r="AL15122" s="24"/>
      <c r="AO15122" s="24"/>
      <c r="AR15122" s="24"/>
      <c r="AU15122" s="24"/>
    </row>
    <row r="15123">
      <c r="J15123" s="18"/>
      <c r="N15123" s="24"/>
      <c r="Q15123" s="24"/>
      <c r="T15123" s="24"/>
      <c r="W15123" s="24"/>
      <c r="Z15123" s="24"/>
      <c r="AC15123" s="24"/>
      <c r="AI15123" s="24"/>
      <c r="AL15123" s="24"/>
      <c r="AO15123" s="24"/>
      <c r="AR15123" s="24"/>
      <c r="AU15123" s="24"/>
    </row>
    <row r="15124">
      <c r="J15124" s="18"/>
      <c r="N15124" s="24"/>
      <c r="Q15124" s="24"/>
      <c r="T15124" s="24"/>
      <c r="W15124" s="24"/>
      <c r="Z15124" s="24"/>
      <c r="AC15124" s="24"/>
      <c r="AI15124" s="24"/>
      <c r="AL15124" s="24"/>
      <c r="AO15124" s="24"/>
      <c r="AR15124" s="24"/>
      <c r="AU15124" s="24"/>
    </row>
    <row r="15125">
      <c r="J15125" s="18"/>
      <c r="N15125" s="24"/>
      <c r="Q15125" s="24"/>
      <c r="T15125" s="24"/>
      <c r="W15125" s="24"/>
      <c r="Z15125" s="24"/>
      <c r="AC15125" s="24"/>
      <c r="AI15125" s="24"/>
      <c r="AL15125" s="24"/>
      <c r="AO15125" s="24"/>
      <c r="AR15125" s="24"/>
      <c r="AU15125" s="24"/>
    </row>
    <row r="15126">
      <c r="J15126" s="18"/>
      <c r="N15126" s="24"/>
      <c r="Q15126" s="24"/>
      <c r="T15126" s="24"/>
      <c r="W15126" s="24"/>
      <c r="Z15126" s="24"/>
      <c r="AC15126" s="24"/>
      <c r="AI15126" s="24"/>
      <c r="AL15126" s="24"/>
      <c r="AO15126" s="24"/>
      <c r="AR15126" s="24"/>
      <c r="AU15126" s="24"/>
    </row>
    <row r="15127">
      <c r="J15127" s="18"/>
      <c r="N15127" s="24"/>
      <c r="Q15127" s="24"/>
      <c r="T15127" s="24"/>
      <c r="W15127" s="24"/>
      <c r="Z15127" s="24"/>
      <c r="AC15127" s="24"/>
      <c r="AI15127" s="24"/>
      <c r="AL15127" s="24"/>
      <c r="AO15127" s="24"/>
      <c r="AR15127" s="24"/>
      <c r="AU15127" s="24"/>
    </row>
    <row r="15128">
      <c r="J15128" s="18"/>
      <c r="N15128" s="24"/>
      <c r="Q15128" s="24"/>
      <c r="T15128" s="24"/>
      <c r="W15128" s="24"/>
      <c r="Z15128" s="24"/>
      <c r="AC15128" s="24"/>
      <c r="AI15128" s="24"/>
      <c r="AL15128" s="24"/>
      <c r="AO15128" s="24"/>
      <c r="AR15128" s="24"/>
      <c r="AU15128" s="24"/>
    </row>
    <row r="15129">
      <c r="J15129" s="18"/>
      <c r="N15129" s="24"/>
      <c r="Q15129" s="24"/>
      <c r="T15129" s="24"/>
      <c r="W15129" s="24"/>
      <c r="Z15129" s="24"/>
      <c r="AC15129" s="24"/>
      <c r="AI15129" s="24"/>
      <c r="AL15129" s="24"/>
      <c r="AO15129" s="24"/>
      <c r="AR15129" s="24"/>
      <c r="AU15129" s="24"/>
    </row>
    <row r="15130">
      <c r="J15130" s="18"/>
      <c r="N15130" s="24"/>
      <c r="Q15130" s="24"/>
      <c r="T15130" s="24"/>
      <c r="W15130" s="24"/>
      <c r="Z15130" s="24"/>
      <c r="AC15130" s="24"/>
      <c r="AI15130" s="24"/>
      <c r="AL15130" s="24"/>
      <c r="AO15130" s="24"/>
      <c r="AR15130" s="24"/>
      <c r="AU15130" s="24"/>
    </row>
    <row r="15131">
      <c r="J15131" s="18"/>
      <c r="N15131" s="24"/>
      <c r="Q15131" s="24"/>
      <c r="T15131" s="24"/>
      <c r="W15131" s="24"/>
      <c r="Z15131" s="24"/>
      <c r="AC15131" s="24"/>
      <c r="AI15131" s="24"/>
      <c r="AL15131" s="24"/>
      <c r="AO15131" s="24"/>
      <c r="AR15131" s="24"/>
      <c r="AU15131" s="24"/>
    </row>
    <row r="15132">
      <c r="J15132" s="18"/>
      <c r="N15132" s="24"/>
      <c r="Q15132" s="24"/>
      <c r="T15132" s="24"/>
      <c r="W15132" s="24"/>
      <c r="Z15132" s="24"/>
      <c r="AC15132" s="24"/>
      <c r="AI15132" s="24"/>
      <c r="AL15132" s="24"/>
      <c r="AO15132" s="24"/>
      <c r="AR15132" s="24"/>
      <c r="AU15132" s="24"/>
    </row>
    <row r="15133">
      <c r="J15133" s="18"/>
      <c r="N15133" s="24"/>
      <c r="Q15133" s="24"/>
      <c r="T15133" s="24"/>
      <c r="W15133" s="24"/>
      <c r="Z15133" s="24"/>
      <c r="AC15133" s="24"/>
      <c r="AI15133" s="24"/>
      <c r="AL15133" s="24"/>
      <c r="AO15133" s="24"/>
      <c r="AR15133" s="24"/>
      <c r="AU15133" s="24"/>
    </row>
    <row r="15134">
      <c r="J15134" s="18"/>
      <c r="N15134" s="24"/>
      <c r="Q15134" s="24"/>
      <c r="T15134" s="24"/>
      <c r="W15134" s="24"/>
      <c r="Z15134" s="24"/>
      <c r="AC15134" s="24"/>
      <c r="AI15134" s="24"/>
      <c r="AL15134" s="24"/>
      <c r="AO15134" s="24"/>
      <c r="AR15134" s="24"/>
      <c r="AU15134" s="24"/>
    </row>
    <row r="15135">
      <c r="J15135" s="18"/>
      <c r="N15135" s="24"/>
      <c r="Q15135" s="24"/>
      <c r="T15135" s="24"/>
      <c r="W15135" s="24"/>
      <c r="Z15135" s="24"/>
      <c r="AC15135" s="24"/>
      <c r="AI15135" s="24"/>
      <c r="AL15135" s="24"/>
      <c r="AO15135" s="24"/>
      <c r="AR15135" s="24"/>
      <c r="AU15135" s="24"/>
    </row>
    <row r="15136">
      <c r="J15136" s="18"/>
      <c r="N15136" s="24"/>
      <c r="Q15136" s="24"/>
      <c r="T15136" s="24"/>
      <c r="W15136" s="24"/>
      <c r="Z15136" s="24"/>
      <c r="AC15136" s="24"/>
      <c r="AI15136" s="24"/>
      <c r="AL15136" s="24"/>
      <c r="AO15136" s="24"/>
      <c r="AR15136" s="24"/>
      <c r="AU15136" s="24"/>
    </row>
    <row r="15137">
      <c r="J15137" s="18"/>
      <c r="N15137" s="24"/>
      <c r="Q15137" s="24"/>
      <c r="T15137" s="24"/>
      <c r="W15137" s="24"/>
      <c r="Z15137" s="24"/>
      <c r="AC15137" s="24"/>
      <c r="AI15137" s="24"/>
      <c r="AL15137" s="24"/>
      <c r="AO15137" s="24"/>
      <c r="AR15137" s="24"/>
      <c r="AU15137" s="24"/>
    </row>
    <row r="15138">
      <c r="J15138" s="18"/>
      <c r="N15138" s="24"/>
      <c r="Q15138" s="24"/>
      <c r="T15138" s="24"/>
      <c r="W15138" s="24"/>
      <c r="Z15138" s="24"/>
      <c r="AC15138" s="24"/>
      <c r="AI15138" s="24"/>
      <c r="AL15138" s="24"/>
      <c r="AO15138" s="24"/>
      <c r="AR15138" s="24"/>
      <c r="AU15138" s="24"/>
    </row>
    <row r="15139">
      <c r="J15139" s="18"/>
      <c r="N15139" s="24"/>
      <c r="Q15139" s="24"/>
      <c r="T15139" s="24"/>
      <c r="W15139" s="24"/>
      <c r="Z15139" s="24"/>
      <c r="AC15139" s="24"/>
      <c r="AI15139" s="24"/>
      <c r="AL15139" s="24"/>
      <c r="AO15139" s="24"/>
      <c r="AR15139" s="24"/>
      <c r="AU15139" s="24"/>
    </row>
    <row r="15140">
      <c r="J15140" s="18"/>
      <c r="N15140" s="24"/>
      <c r="Q15140" s="24"/>
      <c r="T15140" s="24"/>
      <c r="W15140" s="24"/>
      <c r="Z15140" s="24"/>
      <c r="AC15140" s="24"/>
      <c r="AI15140" s="24"/>
      <c r="AL15140" s="24"/>
      <c r="AO15140" s="24"/>
      <c r="AR15140" s="24"/>
      <c r="AU15140" s="24"/>
    </row>
    <row r="15141">
      <c r="J15141" s="18"/>
      <c r="N15141" s="24"/>
      <c r="Q15141" s="24"/>
      <c r="T15141" s="24"/>
      <c r="W15141" s="24"/>
      <c r="Z15141" s="24"/>
      <c r="AC15141" s="24"/>
      <c r="AI15141" s="24"/>
      <c r="AL15141" s="24"/>
      <c r="AO15141" s="24"/>
      <c r="AR15141" s="24"/>
      <c r="AU15141" s="24"/>
    </row>
    <row r="15142">
      <c r="J15142" s="18"/>
      <c r="N15142" s="24"/>
      <c r="Q15142" s="24"/>
      <c r="T15142" s="24"/>
      <c r="W15142" s="24"/>
      <c r="Z15142" s="24"/>
      <c r="AC15142" s="24"/>
      <c r="AI15142" s="24"/>
      <c r="AL15142" s="24"/>
      <c r="AO15142" s="24"/>
      <c r="AR15142" s="24"/>
      <c r="AU15142" s="24"/>
    </row>
    <row r="15143">
      <c r="J15143" s="18"/>
      <c r="N15143" s="24"/>
      <c r="Q15143" s="24"/>
      <c r="T15143" s="24"/>
      <c r="W15143" s="24"/>
      <c r="Z15143" s="24"/>
      <c r="AC15143" s="24"/>
      <c r="AI15143" s="24"/>
      <c r="AL15143" s="24"/>
      <c r="AO15143" s="24"/>
      <c r="AR15143" s="24"/>
      <c r="AU15143" s="24"/>
    </row>
    <row r="15144">
      <c r="J15144" s="18"/>
      <c r="N15144" s="24"/>
      <c r="Q15144" s="24"/>
      <c r="T15144" s="24"/>
      <c r="W15144" s="24"/>
      <c r="Z15144" s="24"/>
      <c r="AC15144" s="24"/>
      <c r="AI15144" s="24"/>
      <c r="AL15144" s="24"/>
      <c r="AO15144" s="24"/>
      <c r="AR15144" s="24"/>
      <c r="AU15144" s="24"/>
    </row>
    <row r="15145">
      <c r="J15145" s="18"/>
      <c r="N15145" s="24"/>
      <c r="Q15145" s="24"/>
      <c r="T15145" s="24"/>
      <c r="W15145" s="24"/>
      <c r="Z15145" s="24"/>
      <c r="AC15145" s="24"/>
      <c r="AI15145" s="24"/>
      <c r="AL15145" s="24"/>
      <c r="AO15145" s="24"/>
      <c r="AR15145" s="24"/>
      <c r="AU15145" s="24"/>
    </row>
    <row r="15146">
      <c r="J15146" s="18"/>
      <c r="N15146" s="24"/>
      <c r="Q15146" s="24"/>
      <c r="T15146" s="24"/>
      <c r="W15146" s="24"/>
      <c r="Z15146" s="24"/>
      <c r="AC15146" s="24"/>
      <c r="AI15146" s="24"/>
      <c r="AL15146" s="24"/>
      <c r="AO15146" s="24"/>
      <c r="AR15146" s="24"/>
      <c r="AU15146" s="24"/>
    </row>
    <row r="15147">
      <c r="J15147" s="18"/>
      <c r="N15147" s="24"/>
      <c r="Q15147" s="24"/>
      <c r="T15147" s="24"/>
      <c r="W15147" s="24"/>
      <c r="Z15147" s="24"/>
      <c r="AC15147" s="24"/>
      <c r="AI15147" s="24"/>
      <c r="AL15147" s="24"/>
      <c r="AO15147" s="24"/>
      <c r="AR15147" s="24"/>
      <c r="AU15147" s="24"/>
    </row>
    <row r="15148">
      <c r="J15148" s="18"/>
      <c r="N15148" s="24"/>
      <c r="Q15148" s="24"/>
      <c r="T15148" s="24"/>
      <c r="W15148" s="24"/>
      <c r="Z15148" s="24"/>
      <c r="AC15148" s="24"/>
      <c r="AI15148" s="24"/>
      <c r="AL15148" s="24"/>
      <c r="AO15148" s="24"/>
      <c r="AR15148" s="24"/>
      <c r="AU15148" s="24"/>
    </row>
    <row r="15149">
      <c r="J15149" s="18"/>
      <c r="N15149" s="24"/>
      <c r="Q15149" s="24"/>
      <c r="T15149" s="24"/>
      <c r="W15149" s="24"/>
      <c r="Z15149" s="24"/>
      <c r="AC15149" s="24"/>
      <c r="AI15149" s="24"/>
      <c r="AL15149" s="24"/>
      <c r="AO15149" s="24"/>
      <c r="AR15149" s="24"/>
      <c r="AU15149" s="24"/>
    </row>
    <row r="15150">
      <c r="J15150" s="18"/>
      <c r="N15150" s="24"/>
      <c r="Q15150" s="24"/>
      <c r="T15150" s="24"/>
      <c r="W15150" s="24"/>
      <c r="Z15150" s="24"/>
      <c r="AC15150" s="24"/>
      <c r="AI15150" s="24"/>
      <c r="AL15150" s="24"/>
      <c r="AO15150" s="24"/>
      <c r="AR15150" s="24"/>
      <c r="AU15150" s="24"/>
    </row>
    <row r="15151">
      <c r="J15151" s="18"/>
      <c r="N15151" s="24"/>
      <c r="Q15151" s="24"/>
      <c r="T15151" s="24"/>
      <c r="W15151" s="24"/>
      <c r="Z15151" s="24"/>
      <c r="AC15151" s="24"/>
      <c r="AI15151" s="24"/>
      <c r="AL15151" s="24"/>
      <c r="AO15151" s="24"/>
      <c r="AR15151" s="24"/>
      <c r="AU15151" s="24"/>
    </row>
    <row r="15152">
      <c r="J15152" s="18"/>
      <c r="N15152" s="24"/>
      <c r="Q15152" s="24"/>
      <c r="T15152" s="24"/>
      <c r="W15152" s="24"/>
      <c r="Z15152" s="24"/>
      <c r="AC15152" s="24"/>
      <c r="AI15152" s="24"/>
      <c r="AL15152" s="24"/>
      <c r="AO15152" s="24"/>
      <c r="AR15152" s="24"/>
      <c r="AU15152" s="24"/>
    </row>
    <row r="15153">
      <c r="J15153" s="18"/>
      <c r="N15153" s="24"/>
      <c r="Q15153" s="24"/>
      <c r="T15153" s="24"/>
      <c r="W15153" s="24"/>
      <c r="Z15153" s="24"/>
      <c r="AC15153" s="24"/>
      <c r="AI15153" s="24"/>
      <c r="AL15153" s="24"/>
      <c r="AO15153" s="24"/>
      <c r="AR15153" s="24"/>
      <c r="AU15153" s="24"/>
    </row>
    <row r="15154">
      <c r="J15154" s="18"/>
      <c r="N15154" s="24"/>
      <c r="Q15154" s="24"/>
      <c r="T15154" s="24"/>
      <c r="W15154" s="24"/>
      <c r="Z15154" s="24"/>
      <c r="AC15154" s="24"/>
      <c r="AI15154" s="24"/>
      <c r="AL15154" s="24"/>
      <c r="AO15154" s="24"/>
      <c r="AR15154" s="24"/>
      <c r="AU15154" s="24"/>
    </row>
    <row r="15155">
      <c r="J15155" s="18"/>
      <c r="N15155" s="24"/>
      <c r="Q15155" s="24"/>
      <c r="T15155" s="24"/>
      <c r="W15155" s="24"/>
      <c r="Z15155" s="24"/>
      <c r="AC15155" s="24"/>
      <c r="AI15155" s="24"/>
      <c r="AL15155" s="24"/>
      <c r="AO15155" s="24"/>
      <c r="AR15155" s="24"/>
      <c r="AU15155" s="24"/>
    </row>
    <row r="15156">
      <c r="J15156" s="18"/>
      <c r="N15156" s="24"/>
      <c r="Q15156" s="24"/>
      <c r="T15156" s="24"/>
      <c r="W15156" s="24"/>
      <c r="Z15156" s="24"/>
      <c r="AC15156" s="24"/>
      <c r="AI15156" s="24"/>
      <c r="AL15156" s="24"/>
      <c r="AO15156" s="24"/>
      <c r="AR15156" s="24"/>
      <c r="AU15156" s="24"/>
    </row>
    <row r="15157">
      <c r="J15157" s="18"/>
      <c r="N15157" s="24"/>
      <c r="Q15157" s="24"/>
      <c r="T15157" s="24"/>
      <c r="W15157" s="24"/>
      <c r="Z15157" s="24"/>
      <c r="AC15157" s="24"/>
      <c r="AI15157" s="24"/>
      <c r="AL15157" s="24"/>
      <c r="AO15157" s="24"/>
      <c r="AR15157" s="24"/>
      <c r="AU15157" s="24"/>
    </row>
    <row r="15158">
      <c r="J15158" s="18"/>
      <c r="N15158" s="24"/>
      <c r="Q15158" s="24"/>
      <c r="T15158" s="24"/>
      <c r="W15158" s="24"/>
      <c r="Z15158" s="24"/>
      <c r="AC15158" s="24"/>
      <c r="AI15158" s="24"/>
      <c r="AL15158" s="24"/>
      <c r="AO15158" s="24"/>
      <c r="AR15158" s="24"/>
      <c r="AU15158" s="24"/>
    </row>
    <row r="15159">
      <c r="J15159" s="18"/>
      <c r="N15159" s="24"/>
      <c r="Q15159" s="24"/>
      <c r="T15159" s="24"/>
      <c r="W15159" s="24"/>
      <c r="Z15159" s="24"/>
      <c r="AC15159" s="24"/>
      <c r="AI15159" s="24"/>
      <c r="AL15159" s="24"/>
      <c r="AO15159" s="24"/>
      <c r="AR15159" s="24"/>
      <c r="AU15159" s="24"/>
    </row>
    <row r="15160">
      <c r="J15160" s="18"/>
      <c r="N15160" s="24"/>
      <c r="Q15160" s="24"/>
      <c r="T15160" s="24"/>
      <c r="W15160" s="24"/>
      <c r="Z15160" s="24"/>
      <c r="AC15160" s="24"/>
      <c r="AI15160" s="24"/>
      <c r="AL15160" s="24"/>
      <c r="AO15160" s="24"/>
      <c r="AR15160" s="24"/>
      <c r="AU15160" s="24"/>
    </row>
    <row r="15161">
      <c r="J15161" s="18"/>
      <c r="N15161" s="24"/>
      <c r="Q15161" s="24"/>
      <c r="T15161" s="24"/>
      <c r="W15161" s="24"/>
      <c r="Z15161" s="24"/>
      <c r="AC15161" s="24"/>
      <c r="AI15161" s="24"/>
      <c r="AL15161" s="24"/>
      <c r="AO15161" s="24"/>
      <c r="AR15161" s="24"/>
      <c r="AU15161" s="24"/>
    </row>
    <row r="15162">
      <c r="J15162" s="18"/>
      <c r="N15162" s="24"/>
      <c r="Q15162" s="24"/>
      <c r="T15162" s="24"/>
      <c r="W15162" s="24"/>
      <c r="Z15162" s="24"/>
      <c r="AC15162" s="24"/>
      <c r="AI15162" s="24"/>
      <c r="AL15162" s="24"/>
      <c r="AO15162" s="24"/>
      <c r="AR15162" s="24"/>
      <c r="AU15162" s="24"/>
    </row>
    <row r="15163">
      <c r="J15163" s="18"/>
      <c r="N15163" s="24"/>
      <c r="Q15163" s="24"/>
      <c r="T15163" s="24"/>
      <c r="W15163" s="24"/>
      <c r="Z15163" s="24"/>
      <c r="AC15163" s="24"/>
      <c r="AI15163" s="24"/>
      <c r="AL15163" s="24"/>
      <c r="AO15163" s="24"/>
      <c r="AR15163" s="24"/>
      <c r="AU15163" s="24"/>
    </row>
    <row r="15164">
      <c r="J15164" s="18"/>
      <c r="N15164" s="24"/>
      <c r="Q15164" s="24"/>
      <c r="T15164" s="24"/>
      <c r="W15164" s="24"/>
      <c r="Z15164" s="24"/>
      <c r="AC15164" s="24"/>
      <c r="AI15164" s="24"/>
      <c r="AL15164" s="24"/>
      <c r="AO15164" s="24"/>
      <c r="AR15164" s="24"/>
      <c r="AU15164" s="24"/>
    </row>
    <row r="15165">
      <c r="J15165" s="18"/>
      <c r="N15165" s="24"/>
      <c r="Q15165" s="24"/>
      <c r="T15165" s="24"/>
      <c r="W15165" s="24"/>
      <c r="Z15165" s="24"/>
      <c r="AC15165" s="24"/>
      <c r="AI15165" s="24"/>
      <c r="AL15165" s="24"/>
      <c r="AO15165" s="24"/>
      <c r="AR15165" s="24"/>
      <c r="AU15165" s="24"/>
    </row>
    <row r="15166">
      <c r="J15166" s="18"/>
      <c r="N15166" s="24"/>
      <c r="Q15166" s="24"/>
      <c r="T15166" s="24"/>
      <c r="W15166" s="24"/>
      <c r="Z15166" s="24"/>
      <c r="AC15166" s="24"/>
      <c r="AI15166" s="24"/>
      <c r="AL15166" s="24"/>
      <c r="AO15166" s="24"/>
      <c r="AR15166" s="24"/>
      <c r="AU15166" s="24"/>
    </row>
    <row r="15167">
      <c r="J15167" s="18"/>
      <c r="N15167" s="24"/>
      <c r="Q15167" s="24"/>
      <c r="T15167" s="24"/>
      <c r="W15167" s="24"/>
      <c r="Z15167" s="24"/>
      <c r="AC15167" s="24"/>
      <c r="AI15167" s="24"/>
      <c r="AL15167" s="24"/>
      <c r="AO15167" s="24"/>
      <c r="AR15167" s="24"/>
      <c r="AU15167" s="24"/>
    </row>
    <row r="15168">
      <c r="J15168" s="18"/>
      <c r="N15168" s="24"/>
      <c r="Q15168" s="24"/>
      <c r="T15168" s="24"/>
      <c r="W15168" s="24"/>
      <c r="Z15168" s="24"/>
      <c r="AC15168" s="24"/>
      <c r="AI15168" s="24"/>
      <c r="AL15168" s="24"/>
      <c r="AO15168" s="24"/>
      <c r="AR15168" s="24"/>
      <c r="AU15168" s="24"/>
    </row>
    <row r="15169">
      <c r="J15169" s="18"/>
      <c r="N15169" s="24"/>
      <c r="Q15169" s="24"/>
      <c r="T15169" s="24"/>
      <c r="W15169" s="24"/>
      <c r="Z15169" s="24"/>
      <c r="AC15169" s="24"/>
      <c r="AI15169" s="24"/>
      <c r="AL15169" s="24"/>
      <c r="AO15169" s="24"/>
      <c r="AR15169" s="24"/>
      <c r="AU15169" s="24"/>
    </row>
    <row r="15170">
      <c r="J15170" s="18"/>
      <c r="N15170" s="24"/>
      <c r="Q15170" s="24"/>
      <c r="T15170" s="24"/>
      <c r="W15170" s="24"/>
      <c r="Z15170" s="24"/>
      <c r="AC15170" s="24"/>
      <c r="AI15170" s="24"/>
      <c r="AL15170" s="24"/>
      <c r="AO15170" s="24"/>
      <c r="AR15170" s="24"/>
      <c r="AU15170" s="24"/>
    </row>
    <row r="15171">
      <c r="J15171" s="18"/>
      <c r="N15171" s="24"/>
      <c r="Q15171" s="24"/>
      <c r="T15171" s="24"/>
      <c r="W15171" s="24"/>
      <c r="Z15171" s="24"/>
      <c r="AC15171" s="24"/>
      <c r="AI15171" s="24"/>
      <c r="AL15171" s="24"/>
      <c r="AO15171" s="24"/>
      <c r="AR15171" s="24"/>
      <c r="AU15171" s="24"/>
    </row>
    <row r="15172">
      <c r="J15172" s="18"/>
      <c r="N15172" s="24"/>
      <c r="Q15172" s="24"/>
      <c r="T15172" s="24"/>
      <c r="W15172" s="24"/>
      <c r="Z15172" s="24"/>
      <c r="AC15172" s="24"/>
      <c r="AI15172" s="24"/>
      <c r="AL15172" s="24"/>
      <c r="AO15172" s="24"/>
      <c r="AR15172" s="24"/>
      <c r="AU15172" s="24"/>
    </row>
    <row r="15173">
      <c r="J15173" s="18"/>
      <c r="N15173" s="24"/>
      <c r="Q15173" s="24"/>
      <c r="T15173" s="24"/>
      <c r="W15173" s="24"/>
      <c r="Z15173" s="24"/>
      <c r="AC15173" s="24"/>
      <c r="AI15173" s="24"/>
      <c r="AL15173" s="24"/>
      <c r="AO15173" s="24"/>
      <c r="AR15173" s="24"/>
      <c r="AU15173" s="24"/>
    </row>
    <row r="15174">
      <c r="J15174" s="18"/>
      <c r="N15174" s="24"/>
      <c r="Q15174" s="24"/>
      <c r="T15174" s="24"/>
      <c r="W15174" s="24"/>
      <c r="Z15174" s="24"/>
      <c r="AC15174" s="24"/>
      <c r="AI15174" s="24"/>
      <c r="AL15174" s="24"/>
      <c r="AO15174" s="24"/>
      <c r="AR15174" s="24"/>
      <c r="AU15174" s="24"/>
    </row>
    <row r="15175">
      <c r="J15175" s="18"/>
      <c r="N15175" s="24"/>
      <c r="Q15175" s="24"/>
      <c r="T15175" s="24"/>
      <c r="W15175" s="24"/>
      <c r="Z15175" s="24"/>
      <c r="AC15175" s="24"/>
      <c r="AI15175" s="24"/>
      <c r="AL15175" s="24"/>
      <c r="AO15175" s="24"/>
      <c r="AR15175" s="24"/>
      <c r="AU15175" s="24"/>
    </row>
    <row r="15176">
      <c r="J15176" s="18"/>
      <c r="N15176" s="24"/>
      <c r="Q15176" s="24"/>
      <c r="T15176" s="24"/>
      <c r="W15176" s="24"/>
      <c r="Z15176" s="24"/>
      <c r="AC15176" s="24"/>
      <c r="AI15176" s="24"/>
      <c r="AL15176" s="24"/>
      <c r="AO15176" s="24"/>
      <c r="AR15176" s="24"/>
      <c r="AU15176" s="24"/>
    </row>
    <row r="15177">
      <c r="J15177" s="18"/>
      <c r="N15177" s="24"/>
      <c r="Q15177" s="24"/>
      <c r="T15177" s="24"/>
      <c r="W15177" s="24"/>
      <c r="Z15177" s="24"/>
      <c r="AC15177" s="24"/>
      <c r="AI15177" s="24"/>
      <c r="AL15177" s="24"/>
      <c r="AO15177" s="24"/>
      <c r="AR15177" s="24"/>
      <c r="AU15177" s="24"/>
    </row>
    <row r="15178">
      <c r="J15178" s="18"/>
      <c r="N15178" s="24"/>
      <c r="Q15178" s="24"/>
      <c r="T15178" s="24"/>
      <c r="W15178" s="24"/>
      <c r="Z15178" s="24"/>
      <c r="AC15178" s="24"/>
      <c r="AI15178" s="24"/>
      <c r="AL15178" s="24"/>
      <c r="AO15178" s="24"/>
      <c r="AR15178" s="24"/>
      <c r="AU15178" s="24"/>
    </row>
    <row r="15179">
      <c r="J15179" s="18"/>
      <c r="N15179" s="24"/>
      <c r="Q15179" s="24"/>
      <c r="T15179" s="24"/>
      <c r="W15179" s="24"/>
      <c r="Z15179" s="24"/>
      <c r="AC15179" s="24"/>
      <c r="AI15179" s="24"/>
      <c r="AL15179" s="24"/>
      <c r="AO15179" s="24"/>
      <c r="AR15179" s="24"/>
      <c r="AU15179" s="24"/>
    </row>
    <row r="15180">
      <c r="J15180" s="18"/>
      <c r="N15180" s="24"/>
      <c r="Q15180" s="24"/>
      <c r="T15180" s="24"/>
      <c r="W15180" s="24"/>
      <c r="Z15180" s="24"/>
      <c r="AC15180" s="24"/>
      <c r="AI15180" s="24"/>
      <c r="AL15180" s="24"/>
      <c r="AO15180" s="24"/>
      <c r="AR15180" s="24"/>
      <c r="AU15180" s="24"/>
    </row>
    <row r="15181">
      <c r="J15181" s="18"/>
      <c r="N15181" s="24"/>
      <c r="Q15181" s="24"/>
      <c r="T15181" s="24"/>
      <c r="W15181" s="24"/>
      <c r="Z15181" s="24"/>
      <c r="AC15181" s="24"/>
      <c r="AI15181" s="24"/>
      <c r="AL15181" s="24"/>
      <c r="AO15181" s="24"/>
      <c r="AR15181" s="24"/>
      <c r="AU15181" s="24"/>
    </row>
    <row r="15182">
      <c r="J15182" s="18"/>
      <c r="N15182" s="24"/>
      <c r="Q15182" s="24"/>
      <c r="T15182" s="24"/>
      <c r="W15182" s="24"/>
      <c r="Z15182" s="24"/>
      <c r="AC15182" s="24"/>
      <c r="AI15182" s="24"/>
      <c r="AL15182" s="24"/>
      <c r="AO15182" s="24"/>
      <c r="AR15182" s="24"/>
      <c r="AU15182" s="24"/>
    </row>
    <row r="15183">
      <c r="J15183" s="18"/>
      <c r="N15183" s="24"/>
      <c r="Q15183" s="24"/>
      <c r="T15183" s="24"/>
      <c r="W15183" s="24"/>
      <c r="Z15183" s="24"/>
      <c r="AC15183" s="24"/>
      <c r="AI15183" s="24"/>
      <c r="AL15183" s="24"/>
      <c r="AO15183" s="24"/>
      <c r="AR15183" s="24"/>
      <c r="AU15183" s="24"/>
    </row>
    <row r="15184">
      <c r="J15184" s="18"/>
      <c r="N15184" s="24"/>
      <c r="Q15184" s="24"/>
      <c r="T15184" s="24"/>
      <c r="W15184" s="24"/>
      <c r="Z15184" s="24"/>
      <c r="AC15184" s="24"/>
      <c r="AI15184" s="24"/>
      <c r="AL15184" s="24"/>
      <c r="AO15184" s="24"/>
      <c r="AR15184" s="24"/>
      <c r="AU15184" s="24"/>
    </row>
    <row r="15185">
      <c r="J15185" s="18"/>
      <c r="N15185" s="24"/>
      <c r="Q15185" s="24"/>
      <c r="T15185" s="24"/>
      <c r="W15185" s="24"/>
      <c r="Z15185" s="24"/>
      <c r="AC15185" s="24"/>
      <c r="AI15185" s="24"/>
      <c r="AL15185" s="24"/>
      <c r="AO15185" s="24"/>
      <c r="AR15185" s="24"/>
      <c r="AU15185" s="24"/>
    </row>
    <row r="15186">
      <c r="J15186" s="18"/>
      <c r="N15186" s="24"/>
      <c r="Q15186" s="24"/>
      <c r="T15186" s="24"/>
      <c r="W15186" s="24"/>
      <c r="Z15186" s="24"/>
      <c r="AC15186" s="24"/>
      <c r="AI15186" s="24"/>
      <c r="AL15186" s="24"/>
      <c r="AO15186" s="24"/>
      <c r="AR15186" s="24"/>
      <c r="AU15186" s="24"/>
    </row>
    <row r="15187">
      <c r="J15187" s="18"/>
      <c r="N15187" s="24"/>
      <c r="Q15187" s="24"/>
      <c r="T15187" s="24"/>
      <c r="W15187" s="24"/>
      <c r="Z15187" s="24"/>
      <c r="AC15187" s="24"/>
      <c r="AI15187" s="24"/>
      <c r="AL15187" s="24"/>
      <c r="AO15187" s="24"/>
      <c r="AR15187" s="24"/>
      <c r="AU15187" s="24"/>
    </row>
    <row r="15188">
      <c r="J15188" s="18"/>
      <c r="N15188" s="24"/>
      <c r="Q15188" s="24"/>
      <c r="T15188" s="24"/>
      <c r="W15188" s="24"/>
      <c r="Z15188" s="24"/>
      <c r="AC15188" s="24"/>
      <c r="AI15188" s="24"/>
      <c r="AL15188" s="24"/>
      <c r="AO15188" s="24"/>
      <c r="AR15188" s="24"/>
      <c r="AU15188" s="24"/>
    </row>
    <row r="15189">
      <c r="J15189" s="18"/>
      <c r="N15189" s="24"/>
      <c r="Q15189" s="24"/>
      <c r="T15189" s="24"/>
      <c r="W15189" s="24"/>
      <c r="Z15189" s="24"/>
      <c r="AC15189" s="24"/>
      <c r="AI15189" s="24"/>
      <c r="AL15189" s="24"/>
      <c r="AO15189" s="24"/>
      <c r="AR15189" s="24"/>
      <c r="AU15189" s="24"/>
    </row>
    <row r="15190">
      <c r="J15190" s="18"/>
      <c r="N15190" s="24"/>
      <c r="Q15190" s="24"/>
      <c r="T15190" s="24"/>
      <c r="W15190" s="24"/>
      <c r="Z15190" s="24"/>
      <c r="AC15190" s="24"/>
      <c r="AI15190" s="24"/>
      <c r="AL15190" s="24"/>
      <c r="AO15190" s="24"/>
      <c r="AR15190" s="24"/>
      <c r="AU15190" s="24"/>
    </row>
    <row r="15191">
      <c r="J15191" s="18"/>
      <c r="N15191" s="24"/>
      <c r="Q15191" s="24"/>
      <c r="T15191" s="24"/>
      <c r="W15191" s="24"/>
      <c r="Z15191" s="24"/>
      <c r="AC15191" s="24"/>
      <c r="AI15191" s="24"/>
      <c r="AL15191" s="24"/>
      <c r="AO15191" s="24"/>
      <c r="AR15191" s="24"/>
      <c r="AU15191" s="24"/>
    </row>
    <row r="15192">
      <c r="J15192" s="18"/>
      <c r="N15192" s="24"/>
      <c r="Q15192" s="24"/>
      <c r="T15192" s="24"/>
      <c r="W15192" s="24"/>
      <c r="Z15192" s="24"/>
      <c r="AC15192" s="24"/>
      <c r="AI15192" s="24"/>
      <c r="AL15192" s="24"/>
      <c r="AO15192" s="24"/>
      <c r="AR15192" s="24"/>
      <c r="AU15192" s="24"/>
    </row>
    <row r="15193">
      <c r="J15193" s="18"/>
      <c r="N15193" s="24"/>
      <c r="Q15193" s="24"/>
      <c r="T15193" s="24"/>
      <c r="W15193" s="24"/>
      <c r="Z15193" s="24"/>
      <c r="AC15193" s="24"/>
      <c r="AI15193" s="24"/>
      <c r="AL15193" s="24"/>
      <c r="AO15193" s="24"/>
      <c r="AR15193" s="24"/>
      <c r="AU15193" s="24"/>
    </row>
    <row r="15194">
      <c r="J15194" s="18"/>
      <c r="N15194" s="24"/>
      <c r="Q15194" s="24"/>
      <c r="T15194" s="24"/>
      <c r="W15194" s="24"/>
      <c r="Z15194" s="24"/>
      <c r="AC15194" s="24"/>
      <c r="AI15194" s="24"/>
      <c r="AL15194" s="24"/>
      <c r="AO15194" s="24"/>
      <c r="AR15194" s="24"/>
      <c r="AU15194" s="24"/>
    </row>
    <row r="15195">
      <c r="J15195" s="18"/>
      <c r="N15195" s="24"/>
      <c r="Q15195" s="24"/>
      <c r="T15195" s="24"/>
      <c r="W15195" s="24"/>
      <c r="Z15195" s="24"/>
      <c r="AC15195" s="24"/>
      <c r="AI15195" s="24"/>
      <c r="AL15195" s="24"/>
      <c r="AO15195" s="24"/>
      <c r="AR15195" s="24"/>
      <c r="AU15195" s="24"/>
    </row>
    <row r="15196">
      <c r="J15196" s="18"/>
      <c r="N15196" s="24"/>
      <c r="Q15196" s="24"/>
      <c r="T15196" s="24"/>
      <c r="W15196" s="24"/>
      <c r="Z15196" s="24"/>
      <c r="AC15196" s="24"/>
      <c r="AI15196" s="24"/>
      <c r="AL15196" s="24"/>
      <c r="AO15196" s="24"/>
      <c r="AR15196" s="24"/>
      <c r="AU15196" s="24"/>
    </row>
    <row r="15197">
      <c r="J15197" s="18"/>
      <c r="N15197" s="24"/>
      <c r="Q15197" s="24"/>
      <c r="T15197" s="24"/>
      <c r="W15197" s="24"/>
      <c r="Z15197" s="24"/>
      <c r="AC15197" s="24"/>
      <c r="AI15197" s="24"/>
      <c r="AL15197" s="24"/>
      <c r="AO15197" s="24"/>
      <c r="AR15197" s="24"/>
      <c r="AU15197" s="24"/>
    </row>
    <row r="15198">
      <c r="J15198" s="18"/>
      <c r="N15198" s="24"/>
      <c r="Q15198" s="24"/>
      <c r="T15198" s="24"/>
      <c r="W15198" s="24"/>
      <c r="Z15198" s="24"/>
      <c r="AC15198" s="24"/>
      <c r="AI15198" s="24"/>
      <c r="AL15198" s="24"/>
      <c r="AO15198" s="24"/>
      <c r="AR15198" s="24"/>
      <c r="AU15198" s="24"/>
    </row>
    <row r="15199">
      <c r="J15199" s="18"/>
      <c r="N15199" s="24"/>
      <c r="Q15199" s="24"/>
      <c r="T15199" s="24"/>
      <c r="W15199" s="24"/>
      <c r="Z15199" s="24"/>
      <c r="AC15199" s="24"/>
      <c r="AI15199" s="24"/>
      <c r="AL15199" s="24"/>
      <c r="AO15199" s="24"/>
      <c r="AR15199" s="24"/>
      <c r="AU15199" s="24"/>
    </row>
    <row r="15200">
      <c r="J15200" s="18"/>
      <c r="N15200" s="24"/>
      <c r="Q15200" s="24"/>
      <c r="T15200" s="24"/>
      <c r="W15200" s="24"/>
      <c r="Z15200" s="24"/>
      <c r="AC15200" s="24"/>
      <c r="AI15200" s="24"/>
      <c r="AL15200" s="24"/>
      <c r="AO15200" s="24"/>
      <c r="AR15200" s="24"/>
      <c r="AU15200" s="24"/>
    </row>
    <row r="15201">
      <c r="J15201" s="18"/>
      <c r="N15201" s="24"/>
      <c r="Q15201" s="24"/>
      <c r="T15201" s="24"/>
      <c r="W15201" s="24"/>
      <c r="Z15201" s="24"/>
      <c r="AC15201" s="24"/>
      <c r="AI15201" s="24"/>
      <c r="AL15201" s="24"/>
      <c r="AO15201" s="24"/>
      <c r="AR15201" s="24"/>
      <c r="AU15201" s="24"/>
    </row>
    <row r="15202">
      <c r="J15202" s="18"/>
      <c r="N15202" s="24"/>
      <c r="Q15202" s="24"/>
      <c r="T15202" s="24"/>
      <c r="W15202" s="24"/>
      <c r="Z15202" s="24"/>
      <c r="AC15202" s="24"/>
      <c r="AI15202" s="24"/>
      <c r="AL15202" s="24"/>
      <c r="AO15202" s="24"/>
      <c r="AR15202" s="24"/>
      <c r="AU15202" s="24"/>
    </row>
    <row r="15203">
      <c r="J15203" s="18"/>
      <c r="N15203" s="24"/>
      <c r="Q15203" s="24"/>
      <c r="T15203" s="24"/>
      <c r="W15203" s="24"/>
      <c r="Z15203" s="24"/>
      <c r="AC15203" s="24"/>
      <c r="AI15203" s="24"/>
      <c r="AL15203" s="24"/>
      <c r="AO15203" s="24"/>
      <c r="AR15203" s="24"/>
      <c r="AU15203" s="24"/>
    </row>
    <row r="15204">
      <c r="J15204" s="18"/>
      <c r="N15204" s="24"/>
      <c r="Q15204" s="24"/>
      <c r="T15204" s="24"/>
      <c r="W15204" s="24"/>
      <c r="Z15204" s="24"/>
      <c r="AC15204" s="24"/>
      <c r="AI15204" s="24"/>
      <c r="AL15204" s="24"/>
      <c r="AO15204" s="24"/>
      <c r="AR15204" s="24"/>
      <c r="AU15204" s="24"/>
    </row>
    <row r="15205">
      <c r="J15205" s="18"/>
      <c r="N15205" s="24"/>
      <c r="Q15205" s="24"/>
      <c r="T15205" s="24"/>
      <c r="W15205" s="24"/>
      <c r="Z15205" s="24"/>
      <c r="AC15205" s="24"/>
      <c r="AI15205" s="24"/>
      <c r="AL15205" s="24"/>
      <c r="AO15205" s="24"/>
      <c r="AR15205" s="24"/>
      <c r="AU15205" s="24"/>
    </row>
    <row r="15206">
      <c r="J15206" s="18"/>
      <c r="N15206" s="24"/>
      <c r="Q15206" s="24"/>
      <c r="T15206" s="24"/>
      <c r="W15206" s="24"/>
      <c r="Z15206" s="24"/>
      <c r="AC15206" s="24"/>
      <c r="AI15206" s="24"/>
      <c r="AL15206" s="24"/>
      <c r="AO15206" s="24"/>
      <c r="AR15206" s="24"/>
      <c r="AU15206" s="24"/>
    </row>
    <row r="15207">
      <c r="J15207" s="18"/>
      <c r="N15207" s="24"/>
      <c r="Q15207" s="24"/>
      <c r="T15207" s="24"/>
      <c r="W15207" s="24"/>
      <c r="Z15207" s="24"/>
      <c r="AC15207" s="24"/>
      <c r="AI15207" s="24"/>
      <c r="AL15207" s="24"/>
      <c r="AO15207" s="24"/>
      <c r="AR15207" s="24"/>
      <c r="AU15207" s="24"/>
    </row>
    <row r="15208">
      <c r="J15208" s="18"/>
      <c r="N15208" s="24"/>
      <c r="Q15208" s="24"/>
      <c r="T15208" s="24"/>
      <c r="W15208" s="24"/>
      <c r="Z15208" s="24"/>
      <c r="AC15208" s="24"/>
      <c r="AI15208" s="24"/>
      <c r="AL15208" s="24"/>
      <c r="AO15208" s="24"/>
      <c r="AR15208" s="24"/>
      <c r="AU15208" s="24"/>
    </row>
    <row r="15209">
      <c r="J15209" s="18"/>
      <c r="N15209" s="24"/>
      <c r="Q15209" s="24"/>
      <c r="T15209" s="24"/>
      <c r="W15209" s="24"/>
      <c r="Z15209" s="24"/>
      <c r="AC15209" s="24"/>
      <c r="AI15209" s="24"/>
      <c r="AL15209" s="24"/>
      <c r="AO15209" s="24"/>
      <c r="AR15209" s="24"/>
      <c r="AU15209" s="24"/>
    </row>
    <row r="15210">
      <c r="J15210" s="18"/>
      <c r="N15210" s="24"/>
      <c r="Q15210" s="24"/>
      <c r="T15210" s="24"/>
      <c r="W15210" s="24"/>
      <c r="Z15210" s="24"/>
      <c r="AC15210" s="24"/>
      <c r="AI15210" s="24"/>
      <c r="AL15210" s="24"/>
      <c r="AO15210" s="24"/>
      <c r="AR15210" s="24"/>
      <c r="AU15210" s="24"/>
    </row>
    <row r="15211">
      <c r="J15211" s="18"/>
      <c r="N15211" s="24"/>
      <c r="Q15211" s="24"/>
      <c r="T15211" s="24"/>
      <c r="W15211" s="24"/>
      <c r="Z15211" s="24"/>
      <c r="AC15211" s="24"/>
      <c r="AI15211" s="24"/>
      <c r="AL15211" s="24"/>
      <c r="AO15211" s="24"/>
      <c r="AR15211" s="24"/>
      <c r="AU15211" s="24"/>
    </row>
    <row r="15212">
      <c r="J15212" s="18"/>
      <c r="N15212" s="24"/>
      <c r="Q15212" s="24"/>
      <c r="T15212" s="24"/>
      <c r="W15212" s="24"/>
      <c r="Z15212" s="24"/>
      <c r="AC15212" s="24"/>
      <c r="AI15212" s="24"/>
      <c r="AL15212" s="24"/>
      <c r="AO15212" s="24"/>
      <c r="AR15212" s="24"/>
      <c r="AU15212" s="24"/>
    </row>
    <row r="15213">
      <c r="J15213" s="18"/>
      <c r="N15213" s="24"/>
      <c r="Q15213" s="24"/>
      <c r="T15213" s="24"/>
      <c r="W15213" s="24"/>
      <c r="Z15213" s="24"/>
      <c r="AC15213" s="24"/>
      <c r="AI15213" s="24"/>
      <c r="AL15213" s="24"/>
      <c r="AO15213" s="24"/>
      <c r="AR15213" s="24"/>
      <c r="AU15213" s="24"/>
    </row>
    <row r="15214">
      <c r="J15214" s="18"/>
      <c r="N15214" s="24"/>
      <c r="Q15214" s="24"/>
      <c r="T15214" s="24"/>
      <c r="W15214" s="24"/>
      <c r="Z15214" s="24"/>
      <c r="AC15214" s="24"/>
      <c r="AI15214" s="24"/>
      <c r="AL15214" s="24"/>
      <c r="AO15214" s="24"/>
      <c r="AR15214" s="24"/>
      <c r="AU15214" s="24"/>
    </row>
    <row r="15215">
      <c r="J15215" s="18"/>
      <c r="N15215" s="24"/>
      <c r="Q15215" s="24"/>
      <c r="T15215" s="24"/>
      <c r="W15215" s="24"/>
      <c r="Z15215" s="24"/>
      <c r="AC15215" s="24"/>
      <c r="AI15215" s="24"/>
      <c r="AL15215" s="24"/>
      <c r="AO15215" s="24"/>
      <c r="AR15215" s="24"/>
      <c r="AU15215" s="24"/>
    </row>
    <row r="15216">
      <c r="J15216" s="18"/>
      <c r="N15216" s="24"/>
      <c r="Q15216" s="24"/>
      <c r="T15216" s="24"/>
      <c r="W15216" s="24"/>
      <c r="Z15216" s="24"/>
      <c r="AC15216" s="24"/>
      <c r="AI15216" s="24"/>
      <c r="AL15216" s="24"/>
      <c r="AO15216" s="24"/>
      <c r="AR15216" s="24"/>
      <c r="AU15216" s="24"/>
    </row>
    <row r="15217">
      <c r="J15217" s="18"/>
      <c r="N15217" s="24"/>
      <c r="Q15217" s="24"/>
      <c r="T15217" s="24"/>
      <c r="W15217" s="24"/>
      <c r="Z15217" s="24"/>
      <c r="AC15217" s="24"/>
      <c r="AI15217" s="24"/>
      <c r="AL15217" s="24"/>
      <c r="AO15217" s="24"/>
      <c r="AR15217" s="24"/>
      <c r="AU15217" s="24"/>
    </row>
    <row r="15218">
      <c r="J15218" s="18"/>
      <c r="N15218" s="24"/>
      <c r="Q15218" s="24"/>
      <c r="T15218" s="24"/>
      <c r="W15218" s="24"/>
      <c r="Z15218" s="24"/>
      <c r="AC15218" s="24"/>
      <c r="AI15218" s="24"/>
      <c r="AL15218" s="24"/>
      <c r="AO15218" s="24"/>
      <c r="AR15218" s="24"/>
      <c r="AU15218" s="24"/>
    </row>
    <row r="15219">
      <c r="J15219" s="18"/>
      <c r="N15219" s="24"/>
      <c r="Q15219" s="24"/>
      <c r="T15219" s="24"/>
      <c r="W15219" s="24"/>
      <c r="Z15219" s="24"/>
      <c r="AC15219" s="24"/>
      <c r="AI15219" s="24"/>
      <c r="AL15219" s="24"/>
      <c r="AO15219" s="24"/>
      <c r="AR15219" s="24"/>
      <c r="AU15219" s="24"/>
    </row>
    <row r="15220">
      <c r="J15220" s="18"/>
      <c r="N15220" s="24"/>
      <c r="Q15220" s="24"/>
      <c r="T15220" s="24"/>
      <c r="W15220" s="24"/>
      <c r="Z15220" s="24"/>
      <c r="AC15220" s="24"/>
      <c r="AI15220" s="24"/>
      <c r="AL15220" s="24"/>
      <c r="AO15220" s="24"/>
      <c r="AR15220" s="24"/>
      <c r="AU15220" s="24"/>
    </row>
    <row r="15221">
      <c r="J15221" s="18"/>
      <c r="N15221" s="24"/>
      <c r="Q15221" s="24"/>
      <c r="T15221" s="24"/>
      <c r="W15221" s="24"/>
      <c r="Z15221" s="24"/>
      <c r="AC15221" s="24"/>
      <c r="AI15221" s="24"/>
      <c r="AL15221" s="24"/>
      <c r="AO15221" s="24"/>
      <c r="AR15221" s="24"/>
      <c r="AU15221" s="24"/>
    </row>
    <row r="15222">
      <c r="J15222" s="18"/>
      <c r="N15222" s="24"/>
      <c r="Q15222" s="24"/>
      <c r="T15222" s="24"/>
      <c r="W15222" s="24"/>
      <c r="Z15222" s="24"/>
      <c r="AC15222" s="24"/>
      <c r="AI15222" s="24"/>
      <c r="AL15222" s="24"/>
      <c r="AO15222" s="24"/>
      <c r="AR15222" s="24"/>
      <c r="AU15222" s="24"/>
    </row>
    <row r="15223">
      <c r="J15223" s="18"/>
      <c r="N15223" s="24"/>
      <c r="Q15223" s="24"/>
      <c r="T15223" s="24"/>
      <c r="W15223" s="24"/>
      <c r="Z15223" s="24"/>
      <c r="AC15223" s="24"/>
      <c r="AI15223" s="24"/>
      <c r="AL15223" s="24"/>
      <c r="AO15223" s="24"/>
      <c r="AR15223" s="24"/>
      <c r="AU15223" s="24"/>
    </row>
    <row r="15224">
      <c r="J15224" s="18"/>
      <c r="N15224" s="24"/>
      <c r="Q15224" s="24"/>
      <c r="T15224" s="24"/>
      <c r="W15224" s="24"/>
      <c r="Z15224" s="24"/>
      <c r="AC15224" s="24"/>
      <c r="AI15224" s="24"/>
      <c r="AL15224" s="24"/>
      <c r="AO15224" s="24"/>
      <c r="AR15224" s="24"/>
      <c r="AU15224" s="24"/>
    </row>
    <row r="15225">
      <c r="J15225" s="18"/>
      <c r="N15225" s="24"/>
      <c r="Q15225" s="24"/>
      <c r="T15225" s="24"/>
      <c r="W15225" s="24"/>
      <c r="Z15225" s="24"/>
      <c r="AC15225" s="24"/>
      <c r="AI15225" s="24"/>
      <c r="AL15225" s="24"/>
      <c r="AO15225" s="24"/>
      <c r="AR15225" s="24"/>
      <c r="AU15225" s="24"/>
    </row>
    <row r="15226">
      <c r="J15226" s="18"/>
      <c r="N15226" s="24"/>
      <c r="Q15226" s="24"/>
      <c r="T15226" s="24"/>
      <c r="W15226" s="24"/>
      <c r="Z15226" s="24"/>
      <c r="AC15226" s="24"/>
      <c r="AI15226" s="24"/>
      <c r="AL15226" s="24"/>
      <c r="AO15226" s="24"/>
      <c r="AR15226" s="24"/>
      <c r="AU15226" s="24"/>
    </row>
    <row r="15227">
      <c r="J15227" s="18"/>
      <c r="N15227" s="24"/>
      <c r="Q15227" s="24"/>
      <c r="T15227" s="24"/>
      <c r="W15227" s="24"/>
      <c r="Z15227" s="24"/>
      <c r="AC15227" s="24"/>
      <c r="AI15227" s="24"/>
      <c r="AL15227" s="24"/>
      <c r="AO15227" s="24"/>
      <c r="AR15227" s="24"/>
      <c r="AU15227" s="24"/>
    </row>
    <row r="15228">
      <c r="J15228" s="18"/>
      <c r="N15228" s="24"/>
      <c r="Q15228" s="24"/>
      <c r="T15228" s="24"/>
      <c r="W15228" s="24"/>
      <c r="Z15228" s="24"/>
      <c r="AC15228" s="24"/>
      <c r="AI15228" s="24"/>
      <c r="AL15228" s="24"/>
      <c r="AO15228" s="24"/>
      <c r="AR15228" s="24"/>
      <c r="AU15228" s="24"/>
    </row>
    <row r="15229">
      <c r="J15229" s="18"/>
      <c r="N15229" s="24"/>
      <c r="Q15229" s="24"/>
      <c r="T15229" s="24"/>
      <c r="W15229" s="24"/>
      <c r="Z15229" s="24"/>
      <c r="AC15229" s="24"/>
      <c r="AI15229" s="24"/>
      <c r="AL15229" s="24"/>
      <c r="AO15229" s="24"/>
      <c r="AR15229" s="24"/>
      <c r="AU15229" s="24"/>
    </row>
    <row r="15230">
      <c r="J15230" s="18"/>
      <c r="N15230" s="24"/>
      <c r="Q15230" s="24"/>
      <c r="T15230" s="24"/>
      <c r="W15230" s="24"/>
      <c r="Z15230" s="24"/>
      <c r="AC15230" s="24"/>
      <c r="AI15230" s="24"/>
      <c r="AL15230" s="24"/>
      <c r="AO15230" s="24"/>
      <c r="AR15230" s="24"/>
      <c r="AU15230" s="24"/>
    </row>
    <row r="15231">
      <c r="J15231" s="18"/>
      <c r="N15231" s="24"/>
      <c r="Q15231" s="24"/>
      <c r="T15231" s="24"/>
      <c r="W15231" s="24"/>
      <c r="Z15231" s="24"/>
      <c r="AC15231" s="24"/>
      <c r="AI15231" s="24"/>
      <c r="AL15231" s="24"/>
      <c r="AO15231" s="24"/>
      <c r="AR15231" s="24"/>
      <c r="AU15231" s="24"/>
    </row>
    <row r="15232">
      <c r="J15232" s="18"/>
      <c r="N15232" s="24"/>
      <c r="Q15232" s="24"/>
      <c r="T15232" s="24"/>
      <c r="W15232" s="24"/>
      <c r="Z15232" s="24"/>
      <c r="AC15232" s="24"/>
      <c r="AI15232" s="24"/>
      <c r="AL15232" s="24"/>
      <c r="AO15232" s="24"/>
      <c r="AR15232" s="24"/>
      <c r="AU15232" s="24"/>
    </row>
    <row r="15233">
      <c r="J15233" s="18"/>
      <c r="N15233" s="24"/>
      <c r="Q15233" s="24"/>
      <c r="T15233" s="24"/>
      <c r="W15233" s="24"/>
      <c r="Z15233" s="24"/>
      <c r="AC15233" s="24"/>
      <c r="AI15233" s="24"/>
      <c r="AL15233" s="24"/>
      <c r="AO15233" s="24"/>
      <c r="AR15233" s="24"/>
      <c r="AU15233" s="24"/>
    </row>
    <row r="15234">
      <c r="J15234" s="18"/>
      <c r="N15234" s="24"/>
      <c r="Q15234" s="24"/>
      <c r="T15234" s="24"/>
      <c r="W15234" s="24"/>
      <c r="Z15234" s="24"/>
      <c r="AC15234" s="24"/>
      <c r="AI15234" s="24"/>
      <c r="AL15234" s="24"/>
      <c r="AO15234" s="24"/>
      <c r="AR15234" s="24"/>
      <c r="AU15234" s="24"/>
    </row>
    <row r="15235">
      <c r="J15235" s="18"/>
      <c r="N15235" s="24"/>
      <c r="Q15235" s="24"/>
      <c r="T15235" s="24"/>
      <c r="W15235" s="24"/>
      <c r="Z15235" s="24"/>
      <c r="AC15235" s="24"/>
      <c r="AI15235" s="24"/>
      <c r="AL15235" s="24"/>
      <c r="AO15235" s="24"/>
      <c r="AR15235" s="24"/>
      <c r="AU15235" s="24"/>
    </row>
    <row r="15236">
      <c r="J15236" s="18"/>
      <c r="N15236" s="24"/>
      <c r="Q15236" s="24"/>
      <c r="T15236" s="24"/>
      <c r="W15236" s="24"/>
      <c r="Z15236" s="24"/>
      <c r="AC15236" s="24"/>
      <c r="AI15236" s="24"/>
      <c r="AL15236" s="24"/>
      <c r="AO15236" s="24"/>
      <c r="AR15236" s="24"/>
      <c r="AU15236" s="24"/>
    </row>
    <row r="15237">
      <c r="J15237" s="18"/>
      <c r="N15237" s="24"/>
      <c r="Q15237" s="24"/>
      <c r="T15237" s="24"/>
      <c r="W15237" s="24"/>
      <c r="Z15237" s="24"/>
      <c r="AC15237" s="24"/>
      <c r="AI15237" s="24"/>
      <c r="AL15237" s="24"/>
      <c r="AO15237" s="24"/>
      <c r="AR15237" s="24"/>
      <c r="AU15237" s="24"/>
    </row>
    <row r="15238">
      <c r="J15238" s="18"/>
      <c r="N15238" s="24"/>
      <c r="Q15238" s="24"/>
      <c r="T15238" s="24"/>
      <c r="W15238" s="24"/>
      <c r="Z15238" s="24"/>
      <c r="AC15238" s="24"/>
      <c r="AI15238" s="24"/>
      <c r="AL15238" s="24"/>
      <c r="AO15238" s="24"/>
      <c r="AR15238" s="24"/>
      <c r="AU15238" s="24"/>
    </row>
    <row r="15239">
      <c r="J15239" s="18"/>
      <c r="N15239" s="24"/>
      <c r="Q15239" s="24"/>
      <c r="T15239" s="24"/>
      <c r="W15239" s="24"/>
      <c r="Z15239" s="24"/>
      <c r="AC15239" s="24"/>
      <c r="AI15239" s="24"/>
      <c r="AL15239" s="24"/>
      <c r="AO15239" s="24"/>
      <c r="AR15239" s="24"/>
      <c r="AU15239" s="24"/>
    </row>
    <row r="15240">
      <c r="J15240" s="18"/>
      <c r="N15240" s="24"/>
      <c r="Q15240" s="24"/>
      <c r="T15240" s="24"/>
      <c r="W15240" s="24"/>
      <c r="Z15240" s="24"/>
      <c r="AC15240" s="24"/>
      <c r="AI15240" s="24"/>
      <c r="AL15240" s="24"/>
      <c r="AO15240" s="24"/>
      <c r="AR15240" s="24"/>
      <c r="AU15240" s="24"/>
    </row>
    <row r="15241">
      <c r="J15241" s="18"/>
      <c r="N15241" s="24"/>
      <c r="Q15241" s="24"/>
      <c r="T15241" s="24"/>
      <c r="W15241" s="24"/>
      <c r="Z15241" s="24"/>
      <c r="AC15241" s="24"/>
      <c r="AI15241" s="24"/>
      <c r="AL15241" s="24"/>
      <c r="AO15241" s="24"/>
      <c r="AR15241" s="24"/>
      <c r="AU15241" s="24"/>
    </row>
    <row r="15242">
      <c r="J15242" s="18"/>
      <c r="N15242" s="24"/>
      <c r="Q15242" s="24"/>
      <c r="T15242" s="24"/>
      <c r="W15242" s="24"/>
      <c r="Z15242" s="24"/>
      <c r="AC15242" s="24"/>
      <c r="AI15242" s="24"/>
      <c r="AL15242" s="24"/>
      <c r="AO15242" s="24"/>
      <c r="AR15242" s="24"/>
      <c r="AU15242" s="24"/>
    </row>
    <row r="15243">
      <c r="J15243" s="18"/>
      <c r="N15243" s="24"/>
      <c r="Q15243" s="24"/>
      <c r="T15243" s="24"/>
      <c r="W15243" s="24"/>
      <c r="Z15243" s="24"/>
      <c r="AC15243" s="24"/>
      <c r="AI15243" s="24"/>
      <c r="AL15243" s="24"/>
      <c r="AO15243" s="24"/>
      <c r="AR15243" s="24"/>
      <c r="AU15243" s="24"/>
    </row>
    <row r="15244">
      <c r="J15244" s="18"/>
      <c r="N15244" s="24"/>
      <c r="Q15244" s="24"/>
      <c r="T15244" s="24"/>
      <c r="W15244" s="24"/>
      <c r="Z15244" s="24"/>
      <c r="AC15244" s="24"/>
      <c r="AI15244" s="24"/>
      <c r="AL15244" s="24"/>
      <c r="AO15244" s="24"/>
      <c r="AR15244" s="24"/>
      <c r="AU15244" s="24"/>
    </row>
    <row r="15245">
      <c r="J15245" s="18"/>
      <c r="N15245" s="24"/>
      <c r="Q15245" s="24"/>
      <c r="T15245" s="24"/>
      <c r="W15245" s="24"/>
      <c r="Z15245" s="24"/>
      <c r="AC15245" s="24"/>
      <c r="AI15245" s="24"/>
      <c r="AL15245" s="24"/>
      <c r="AO15245" s="24"/>
      <c r="AR15245" s="24"/>
      <c r="AU15245" s="24"/>
    </row>
    <row r="15246">
      <c r="J15246" s="18"/>
      <c r="N15246" s="24"/>
      <c r="Q15246" s="24"/>
      <c r="T15246" s="24"/>
      <c r="W15246" s="24"/>
      <c r="Z15246" s="24"/>
      <c r="AC15246" s="24"/>
      <c r="AI15246" s="24"/>
      <c r="AL15246" s="24"/>
      <c r="AO15246" s="24"/>
      <c r="AR15246" s="24"/>
      <c r="AU15246" s="24"/>
    </row>
    <row r="15247">
      <c r="J15247" s="18"/>
      <c r="N15247" s="24"/>
      <c r="Q15247" s="24"/>
      <c r="T15247" s="24"/>
      <c r="W15247" s="24"/>
      <c r="Z15247" s="24"/>
      <c r="AC15247" s="24"/>
      <c r="AI15247" s="24"/>
      <c r="AL15247" s="24"/>
      <c r="AO15247" s="24"/>
      <c r="AR15247" s="24"/>
      <c r="AU15247" s="24"/>
    </row>
    <row r="15248">
      <c r="J15248" s="18"/>
      <c r="N15248" s="24"/>
      <c r="Q15248" s="24"/>
      <c r="T15248" s="24"/>
      <c r="W15248" s="24"/>
      <c r="Z15248" s="24"/>
      <c r="AC15248" s="24"/>
      <c r="AI15248" s="24"/>
      <c r="AL15248" s="24"/>
      <c r="AO15248" s="24"/>
      <c r="AR15248" s="24"/>
      <c r="AU15248" s="24"/>
    </row>
    <row r="15249">
      <c r="J15249" s="18"/>
      <c r="N15249" s="24"/>
      <c r="Q15249" s="24"/>
      <c r="T15249" s="24"/>
      <c r="W15249" s="24"/>
      <c r="Z15249" s="24"/>
      <c r="AC15249" s="24"/>
      <c r="AI15249" s="24"/>
      <c r="AL15249" s="24"/>
      <c r="AO15249" s="24"/>
      <c r="AR15249" s="24"/>
      <c r="AU15249" s="24"/>
    </row>
    <row r="15250">
      <c r="J15250" s="18"/>
      <c r="N15250" s="24"/>
      <c r="Q15250" s="24"/>
      <c r="T15250" s="24"/>
      <c r="W15250" s="24"/>
      <c r="Z15250" s="24"/>
      <c r="AC15250" s="24"/>
      <c r="AI15250" s="24"/>
      <c r="AL15250" s="24"/>
      <c r="AO15250" s="24"/>
      <c r="AR15250" s="24"/>
      <c r="AU15250" s="24"/>
    </row>
    <row r="15251">
      <c r="J15251" s="18"/>
      <c r="N15251" s="24"/>
      <c r="Q15251" s="24"/>
      <c r="T15251" s="24"/>
      <c r="W15251" s="24"/>
      <c r="Z15251" s="24"/>
      <c r="AC15251" s="24"/>
      <c r="AI15251" s="24"/>
      <c r="AL15251" s="24"/>
      <c r="AO15251" s="24"/>
      <c r="AR15251" s="24"/>
      <c r="AU15251" s="24"/>
    </row>
    <row r="15252">
      <c r="J15252" s="18"/>
      <c r="N15252" s="24"/>
      <c r="Q15252" s="24"/>
      <c r="T15252" s="24"/>
      <c r="W15252" s="24"/>
      <c r="Z15252" s="24"/>
      <c r="AC15252" s="24"/>
      <c r="AI15252" s="24"/>
      <c r="AL15252" s="24"/>
      <c r="AO15252" s="24"/>
      <c r="AR15252" s="24"/>
      <c r="AU15252" s="24"/>
    </row>
    <row r="15253">
      <c r="J15253" s="18"/>
      <c r="N15253" s="24"/>
      <c r="Q15253" s="24"/>
      <c r="T15253" s="24"/>
      <c r="W15253" s="24"/>
      <c r="Z15253" s="24"/>
      <c r="AC15253" s="24"/>
      <c r="AI15253" s="24"/>
      <c r="AL15253" s="24"/>
      <c r="AO15253" s="24"/>
      <c r="AR15253" s="24"/>
      <c r="AU15253" s="24"/>
    </row>
    <row r="15254">
      <c r="J15254" s="18"/>
      <c r="N15254" s="24"/>
      <c r="Q15254" s="24"/>
      <c r="T15254" s="24"/>
      <c r="W15254" s="24"/>
      <c r="Z15254" s="24"/>
      <c r="AC15254" s="24"/>
      <c r="AI15254" s="24"/>
      <c r="AL15254" s="24"/>
      <c r="AO15254" s="24"/>
      <c r="AR15254" s="24"/>
      <c r="AU15254" s="24"/>
    </row>
    <row r="15255">
      <c r="J15255" s="18"/>
      <c r="N15255" s="24"/>
      <c r="Q15255" s="24"/>
      <c r="T15255" s="24"/>
      <c r="W15255" s="24"/>
      <c r="Z15255" s="24"/>
      <c r="AC15255" s="24"/>
      <c r="AI15255" s="24"/>
      <c r="AL15255" s="24"/>
      <c r="AO15255" s="24"/>
      <c r="AR15255" s="24"/>
      <c r="AU15255" s="24"/>
    </row>
    <row r="15256">
      <c r="J15256" s="18"/>
      <c r="N15256" s="24"/>
      <c r="Q15256" s="24"/>
      <c r="T15256" s="24"/>
      <c r="W15256" s="24"/>
      <c r="Z15256" s="24"/>
      <c r="AC15256" s="24"/>
      <c r="AI15256" s="24"/>
      <c r="AL15256" s="24"/>
      <c r="AO15256" s="24"/>
      <c r="AR15256" s="24"/>
      <c r="AU15256" s="24"/>
    </row>
    <row r="15257">
      <c r="J15257" s="18"/>
      <c r="N15257" s="24"/>
      <c r="Q15257" s="24"/>
      <c r="T15257" s="24"/>
      <c r="W15257" s="24"/>
      <c r="Z15257" s="24"/>
      <c r="AC15257" s="24"/>
      <c r="AI15257" s="24"/>
      <c r="AL15257" s="24"/>
      <c r="AO15257" s="24"/>
      <c r="AR15257" s="24"/>
      <c r="AU15257" s="24"/>
    </row>
    <row r="15258">
      <c r="J15258" s="18"/>
      <c r="N15258" s="24"/>
      <c r="Q15258" s="24"/>
      <c r="T15258" s="24"/>
      <c r="W15258" s="24"/>
      <c r="Z15258" s="24"/>
      <c r="AC15258" s="24"/>
      <c r="AI15258" s="24"/>
      <c r="AL15258" s="24"/>
      <c r="AO15258" s="24"/>
      <c r="AR15258" s="24"/>
      <c r="AU15258" s="24"/>
    </row>
    <row r="15259">
      <c r="J15259" s="18"/>
      <c r="N15259" s="24"/>
      <c r="Q15259" s="24"/>
      <c r="T15259" s="24"/>
      <c r="W15259" s="24"/>
      <c r="Z15259" s="24"/>
      <c r="AC15259" s="24"/>
      <c r="AI15259" s="24"/>
      <c r="AL15259" s="24"/>
      <c r="AO15259" s="24"/>
      <c r="AR15259" s="24"/>
      <c r="AU15259" s="24"/>
    </row>
    <row r="15260">
      <c r="J15260" s="18"/>
      <c r="N15260" s="24"/>
      <c r="Q15260" s="24"/>
      <c r="T15260" s="24"/>
      <c r="W15260" s="24"/>
      <c r="Z15260" s="24"/>
      <c r="AC15260" s="24"/>
      <c r="AI15260" s="24"/>
      <c r="AL15260" s="24"/>
      <c r="AO15260" s="24"/>
      <c r="AR15260" s="24"/>
      <c r="AU15260" s="24"/>
    </row>
    <row r="15261">
      <c r="J15261" s="18"/>
      <c r="N15261" s="24"/>
      <c r="Q15261" s="24"/>
      <c r="T15261" s="24"/>
      <c r="W15261" s="24"/>
      <c r="Z15261" s="24"/>
      <c r="AC15261" s="24"/>
      <c r="AI15261" s="24"/>
      <c r="AL15261" s="24"/>
      <c r="AO15261" s="24"/>
      <c r="AR15261" s="24"/>
      <c r="AU15261" s="24"/>
    </row>
    <row r="15262">
      <c r="J15262" s="18"/>
      <c r="N15262" s="24"/>
      <c r="Q15262" s="24"/>
      <c r="T15262" s="24"/>
      <c r="W15262" s="24"/>
      <c r="Z15262" s="24"/>
      <c r="AC15262" s="24"/>
      <c r="AI15262" s="24"/>
      <c r="AL15262" s="24"/>
      <c r="AO15262" s="24"/>
      <c r="AR15262" s="24"/>
      <c r="AU15262" s="24"/>
    </row>
    <row r="15263">
      <c r="J15263" s="18"/>
      <c r="N15263" s="24"/>
      <c r="Q15263" s="24"/>
      <c r="T15263" s="24"/>
      <c r="W15263" s="24"/>
      <c r="Z15263" s="24"/>
      <c r="AC15263" s="24"/>
      <c r="AI15263" s="24"/>
      <c r="AL15263" s="24"/>
      <c r="AO15263" s="24"/>
      <c r="AR15263" s="24"/>
      <c r="AU15263" s="24"/>
    </row>
    <row r="15264">
      <c r="J15264" s="18"/>
      <c r="N15264" s="24"/>
      <c r="Q15264" s="24"/>
      <c r="T15264" s="24"/>
      <c r="W15264" s="24"/>
      <c r="Z15264" s="24"/>
      <c r="AC15264" s="24"/>
      <c r="AI15264" s="24"/>
      <c r="AL15264" s="24"/>
      <c r="AO15264" s="24"/>
      <c r="AR15264" s="24"/>
      <c r="AU15264" s="24"/>
    </row>
    <row r="15265">
      <c r="J15265" s="18"/>
      <c r="N15265" s="24"/>
      <c r="Q15265" s="24"/>
      <c r="T15265" s="24"/>
      <c r="W15265" s="24"/>
      <c r="Z15265" s="24"/>
      <c r="AC15265" s="24"/>
      <c r="AI15265" s="24"/>
      <c r="AL15265" s="24"/>
      <c r="AO15265" s="24"/>
      <c r="AR15265" s="24"/>
      <c r="AU15265" s="24"/>
    </row>
    <row r="15266">
      <c r="J15266" s="18"/>
      <c r="N15266" s="24"/>
      <c r="Q15266" s="24"/>
      <c r="T15266" s="24"/>
      <c r="W15266" s="24"/>
      <c r="Z15266" s="24"/>
      <c r="AC15266" s="24"/>
      <c r="AI15266" s="24"/>
      <c r="AL15266" s="24"/>
      <c r="AO15266" s="24"/>
      <c r="AR15266" s="24"/>
      <c r="AU15266" s="24"/>
    </row>
    <row r="15267">
      <c r="J15267" s="18"/>
      <c r="N15267" s="24"/>
      <c r="Q15267" s="24"/>
      <c r="T15267" s="24"/>
      <c r="W15267" s="24"/>
      <c r="Z15267" s="24"/>
      <c r="AC15267" s="24"/>
      <c r="AI15267" s="24"/>
      <c r="AL15267" s="24"/>
      <c r="AO15267" s="24"/>
      <c r="AR15267" s="24"/>
      <c r="AU15267" s="24"/>
    </row>
    <row r="15268">
      <c r="J15268" s="18"/>
      <c r="N15268" s="24"/>
      <c r="Q15268" s="24"/>
      <c r="T15268" s="24"/>
      <c r="W15268" s="24"/>
      <c r="Z15268" s="24"/>
      <c r="AC15268" s="24"/>
      <c r="AI15268" s="24"/>
      <c r="AL15268" s="24"/>
      <c r="AO15268" s="24"/>
      <c r="AR15268" s="24"/>
      <c r="AU15268" s="24"/>
    </row>
    <row r="15269">
      <c r="J15269" s="18"/>
      <c r="N15269" s="24"/>
      <c r="Q15269" s="24"/>
      <c r="T15269" s="24"/>
      <c r="W15269" s="24"/>
      <c r="Z15269" s="24"/>
      <c r="AC15269" s="24"/>
      <c r="AI15269" s="24"/>
      <c r="AL15269" s="24"/>
      <c r="AO15269" s="24"/>
      <c r="AR15269" s="24"/>
      <c r="AU15269" s="24"/>
    </row>
    <row r="15270">
      <c r="J15270" s="18"/>
      <c r="N15270" s="24"/>
      <c r="Q15270" s="24"/>
      <c r="T15270" s="24"/>
      <c r="W15270" s="24"/>
      <c r="Z15270" s="24"/>
      <c r="AC15270" s="24"/>
      <c r="AI15270" s="24"/>
      <c r="AL15270" s="24"/>
      <c r="AO15270" s="24"/>
      <c r="AR15270" s="24"/>
      <c r="AU15270" s="24"/>
    </row>
    <row r="15271">
      <c r="J15271" s="18"/>
      <c r="N15271" s="24"/>
      <c r="Q15271" s="24"/>
      <c r="T15271" s="24"/>
      <c r="W15271" s="24"/>
      <c r="Z15271" s="24"/>
      <c r="AC15271" s="24"/>
      <c r="AI15271" s="24"/>
      <c r="AL15271" s="24"/>
      <c r="AO15271" s="24"/>
      <c r="AR15271" s="24"/>
      <c r="AU15271" s="24"/>
    </row>
    <row r="15272">
      <c r="J15272" s="18"/>
      <c r="N15272" s="24"/>
      <c r="Q15272" s="24"/>
      <c r="T15272" s="24"/>
      <c r="W15272" s="24"/>
      <c r="Z15272" s="24"/>
      <c r="AC15272" s="24"/>
      <c r="AI15272" s="24"/>
      <c r="AL15272" s="24"/>
      <c r="AO15272" s="24"/>
      <c r="AR15272" s="24"/>
      <c r="AU15272" s="24"/>
    </row>
    <row r="15273">
      <c r="J15273" s="18"/>
      <c r="N15273" s="24"/>
      <c r="Q15273" s="24"/>
      <c r="T15273" s="24"/>
      <c r="W15273" s="24"/>
      <c r="Z15273" s="24"/>
      <c r="AC15273" s="24"/>
      <c r="AI15273" s="24"/>
      <c r="AL15273" s="24"/>
      <c r="AO15273" s="24"/>
      <c r="AR15273" s="24"/>
      <c r="AU15273" s="24"/>
    </row>
    <row r="15274">
      <c r="J15274" s="18"/>
      <c r="N15274" s="24"/>
      <c r="Q15274" s="24"/>
      <c r="T15274" s="24"/>
      <c r="W15274" s="24"/>
      <c r="Z15274" s="24"/>
      <c r="AC15274" s="24"/>
      <c r="AI15274" s="24"/>
      <c r="AL15274" s="24"/>
      <c r="AO15274" s="24"/>
      <c r="AR15274" s="24"/>
      <c r="AU15274" s="24"/>
    </row>
    <row r="15275">
      <c r="J15275" s="18"/>
      <c r="N15275" s="24"/>
      <c r="Q15275" s="24"/>
      <c r="T15275" s="24"/>
      <c r="W15275" s="24"/>
      <c r="Z15275" s="24"/>
      <c r="AC15275" s="24"/>
      <c r="AI15275" s="24"/>
      <c r="AL15275" s="24"/>
      <c r="AO15275" s="24"/>
      <c r="AR15275" s="24"/>
      <c r="AU15275" s="24"/>
    </row>
    <row r="15276">
      <c r="J15276" s="18"/>
      <c r="N15276" s="24"/>
      <c r="Q15276" s="24"/>
      <c r="T15276" s="24"/>
      <c r="W15276" s="24"/>
      <c r="Z15276" s="24"/>
      <c r="AC15276" s="24"/>
      <c r="AI15276" s="24"/>
      <c r="AL15276" s="24"/>
      <c r="AO15276" s="24"/>
      <c r="AR15276" s="24"/>
      <c r="AU15276" s="24"/>
    </row>
    <row r="15277">
      <c r="J15277" s="18"/>
      <c r="N15277" s="24"/>
      <c r="Q15277" s="24"/>
      <c r="T15277" s="24"/>
      <c r="W15277" s="24"/>
      <c r="Z15277" s="24"/>
      <c r="AC15277" s="24"/>
      <c r="AI15277" s="24"/>
      <c r="AL15277" s="24"/>
      <c r="AO15277" s="24"/>
      <c r="AR15277" s="24"/>
      <c r="AU15277" s="24"/>
    </row>
    <row r="15278">
      <c r="J15278" s="18"/>
      <c r="N15278" s="24"/>
      <c r="Q15278" s="24"/>
      <c r="T15278" s="24"/>
      <c r="W15278" s="24"/>
      <c r="Z15278" s="24"/>
      <c r="AC15278" s="24"/>
      <c r="AI15278" s="24"/>
      <c r="AL15278" s="24"/>
      <c r="AO15278" s="24"/>
      <c r="AR15278" s="24"/>
      <c r="AU15278" s="24"/>
    </row>
    <row r="15279">
      <c r="J15279" s="18"/>
      <c r="N15279" s="24"/>
      <c r="Q15279" s="24"/>
      <c r="T15279" s="24"/>
      <c r="W15279" s="24"/>
      <c r="Z15279" s="24"/>
      <c r="AC15279" s="24"/>
      <c r="AI15279" s="24"/>
      <c r="AL15279" s="24"/>
      <c r="AO15279" s="24"/>
      <c r="AR15279" s="24"/>
      <c r="AU15279" s="24"/>
    </row>
    <row r="15280">
      <c r="J15280" s="18"/>
      <c r="N15280" s="24"/>
      <c r="Q15280" s="24"/>
      <c r="T15280" s="24"/>
      <c r="W15280" s="24"/>
      <c r="Z15280" s="24"/>
      <c r="AC15280" s="24"/>
      <c r="AI15280" s="24"/>
      <c r="AL15280" s="24"/>
      <c r="AO15280" s="24"/>
      <c r="AR15280" s="24"/>
      <c r="AU15280" s="24"/>
    </row>
    <row r="15281">
      <c r="J15281" s="18"/>
      <c r="N15281" s="24"/>
      <c r="Q15281" s="24"/>
      <c r="T15281" s="24"/>
      <c r="W15281" s="24"/>
      <c r="Z15281" s="24"/>
      <c r="AC15281" s="24"/>
      <c r="AI15281" s="24"/>
      <c r="AL15281" s="24"/>
      <c r="AO15281" s="24"/>
      <c r="AR15281" s="24"/>
      <c r="AU15281" s="24"/>
    </row>
    <row r="15282">
      <c r="J15282" s="18"/>
      <c r="N15282" s="24"/>
      <c r="Q15282" s="24"/>
      <c r="T15282" s="24"/>
      <c r="W15282" s="24"/>
      <c r="Z15282" s="24"/>
      <c r="AC15282" s="24"/>
      <c r="AI15282" s="24"/>
      <c r="AL15282" s="24"/>
      <c r="AO15282" s="24"/>
      <c r="AR15282" s="24"/>
      <c r="AU15282" s="24"/>
    </row>
    <row r="15283">
      <c r="J15283" s="18"/>
      <c r="N15283" s="24"/>
      <c r="Q15283" s="24"/>
      <c r="T15283" s="24"/>
      <c r="W15283" s="24"/>
      <c r="Z15283" s="24"/>
      <c r="AC15283" s="24"/>
      <c r="AI15283" s="24"/>
      <c r="AL15283" s="24"/>
      <c r="AO15283" s="24"/>
      <c r="AR15283" s="24"/>
      <c r="AU15283" s="24"/>
    </row>
    <row r="15284">
      <c r="J15284" s="18"/>
      <c r="N15284" s="24"/>
      <c r="Q15284" s="24"/>
      <c r="T15284" s="24"/>
      <c r="W15284" s="24"/>
      <c r="Z15284" s="24"/>
      <c r="AC15284" s="24"/>
      <c r="AI15284" s="24"/>
      <c r="AL15284" s="24"/>
      <c r="AO15284" s="24"/>
      <c r="AR15284" s="24"/>
      <c r="AU15284" s="24"/>
    </row>
    <row r="15285">
      <c r="J15285" s="18"/>
      <c r="N15285" s="24"/>
      <c r="Q15285" s="24"/>
      <c r="T15285" s="24"/>
      <c r="W15285" s="24"/>
      <c r="Z15285" s="24"/>
      <c r="AC15285" s="24"/>
      <c r="AI15285" s="24"/>
      <c r="AL15285" s="24"/>
      <c r="AO15285" s="24"/>
      <c r="AR15285" s="24"/>
      <c r="AU15285" s="24"/>
    </row>
    <row r="15286">
      <c r="J15286" s="18"/>
      <c r="N15286" s="24"/>
      <c r="Q15286" s="24"/>
      <c r="T15286" s="24"/>
      <c r="W15286" s="24"/>
      <c r="Z15286" s="24"/>
      <c r="AC15286" s="24"/>
      <c r="AI15286" s="24"/>
      <c r="AL15286" s="24"/>
      <c r="AO15286" s="24"/>
      <c r="AR15286" s="24"/>
      <c r="AU15286" s="24"/>
    </row>
    <row r="15287">
      <c r="J15287" s="18"/>
      <c r="N15287" s="24"/>
      <c r="Q15287" s="24"/>
      <c r="T15287" s="24"/>
      <c r="W15287" s="24"/>
      <c r="Z15287" s="24"/>
      <c r="AC15287" s="24"/>
      <c r="AI15287" s="24"/>
      <c r="AL15287" s="24"/>
      <c r="AO15287" s="24"/>
      <c r="AR15287" s="24"/>
      <c r="AU15287" s="24"/>
    </row>
    <row r="15288">
      <c r="J15288" s="18"/>
      <c r="N15288" s="24"/>
      <c r="Q15288" s="24"/>
      <c r="T15288" s="24"/>
      <c r="W15288" s="24"/>
      <c r="Z15288" s="24"/>
      <c r="AC15288" s="24"/>
      <c r="AI15288" s="24"/>
      <c r="AL15288" s="24"/>
      <c r="AO15288" s="24"/>
      <c r="AR15288" s="24"/>
      <c r="AU15288" s="24"/>
    </row>
    <row r="15289">
      <c r="J15289" s="18"/>
      <c r="N15289" s="24"/>
      <c r="Q15289" s="24"/>
      <c r="T15289" s="24"/>
      <c r="W15289" s="24"/>
      <c r="Z15289" s="24"/>
      <c r="AC15289" s="24"/>
      <c r="AI15289" s="24"/>
      <c r="AL15289" s="24"/>
      <c r="AO15289" s="24"/>
      <c r="AR15289" s="24"/>
      <c r="AU15289" s="24"/>
    </row>
    <row r="15290">
      <c r="J15290" s="18"/>
      <c r="N15290" s="24"/>
      <c r="Q15290" s="24"/>
      <c r="T15290" s="24"/>
      <c r="W15290" s="24"/>
      <c r="Z15290" s="24"/>
      <c r="AC15290" s="24"/>
      <c r="AI15290" s="24"/>
      <c r="AL15290" s="24"/>
      <c r="AO15290" s="24"/>
      <c r="AR15290" s="24"/>
      <c r="AU15290" s="24"/>
    </row>
    <row r="15291">
      <c r="J15291" s="18"/>
      <c r="N15291" s="24"/>
      <c r="Q15291" s="24"/>
      <c r="T15291" s="24"/>
      <c r="W15291" s="24"/>
      <c r="Z15291" s="24"/>
      <c r="AC15291" s="24"/>
      <c r="AI15291" s="24"/>
      <c r="AL15291" s="24"/>
      <c r="AO15291" s="24"/>
      <c r="AR15291" s="24"/>
      <c r="AU15291" s="24"/>
    </row>
    <row r="15292">
      <c r="J15292" s="18"/>
      <c r="N15292" s="24"/>
      <c r="Q15292" s="24"/>
      <c r="T15292" s="24"/>
      <c r="W15292" s="24"/>
      <c r="Z15292" s="24"/>
      <c r="AC15292" s="24"/>
      <c r="AI15292" s="24"/>
      <c r="AL15292" s="24"/>
      <c r="AO15292" s="24"/>
      <c r="AR15292" s="24"/>
      <c r="AU15292" s="24"/>
    </row>
    <row r="15293">
      <c r="J15293" s="18"/>
      <c r="N15293" s="24"/>
      <c r="Q15293" s="24"/>
      <c r="T15293" s="24"/>
      <c r="W15293" s="24"/>
      <c r="Z15293" s="24"/>
      <c r="AC15293" s="24"/>
      <c r="AI15293" s="24"/>
      <c r="AL15293" s="24"/>
      <c r="AO15293" s="24"/>
      <c r="AR15293" s="24"/>
      <c r="AU15293" s="24"/>
    </row>
    <row r="15294">
      <c r="J15294" s="18"/>
      <c r="N15294" s="24"/>
      <c r="Q15294" s="24"/>
      <c r="T15294" s="24"/>
      <c r="W15294" s="24"/>
      <c r="Z15294" s="24"/>
      <c r="AC15294" s="24"/>
      <c r="AI15294" s="24"/>
      <c r="AL15294" s="24"/>
      <c r="AO15294" s="24"/>
      <c r="AR15294" s="24"/>
      <c r="AU15294" s="24"/>
    </row>
    <row r="15295">
      <c r="J15295" s="18"/>
      <c r="N15295" s="24"/>
      <c r="Q15295" s="24"/>
      <c r="T15295" s="24"/>
      <c r="W15295" s="24"/>
      <c r="Z15295" s="24"/>
      <c r="AC15295" s="24"/>
      <c r="AI15295" s="24"/>
      <c r="AL15295" s="24"/>
      <c r="AO15295" s="24"/>
      <c r="AR15295" s="24"/>
      <c r="AU15295" s="24"/>
    </row>
    <row r="15296">
      <c r="J15296" s="18"/>
      <c r="N15296" s="24"/>
      <c r="Q15296" s="24"/>
      <c r="T15296" s="24"/>
      <c r="W15296" s="24"/>
      <c r="Z15296" s="24"/>
      <c r="AC15296" s="24"/>
      <c r="AI15296" s="24"/>
      <c r="AL15296" s="24"/>
      <c r="AO15296" s="24"/>
      <c r="AR15296" s="24"/>
      <c r="AU15296" s="24"/>
    </row>
    <row r="15297">
      <c r="J15297" s="18"/>
      <c r="N15297" s="24"/>
      <c r="Q15297" s="24"/>
      <c r="T15297" s="24"/>
      <c r="W15297" s="24"/>
      <c r="Z15297" s="24"/>
      <c r="AC15297" s="24"/>
      <c r="AI15297" s="24"/>
      <c r="AL15297" s="24"/>
      <c r="AO15297" s="24"/>
      <c r="AR15297" s="24"/>
      <c r="AU15297" s="24"/>
    </row>
    <row r="15298">
      <c r="J15298" s="18"/>
      <c r="N15298" s="24"/>
      <c r="Q15298" s="24"/>
      <c r="T15298" s="24"/>
      <c r="W15298" s="24"/>
      <c r="Z15298" s="24"/>
      <c r="AC15298" s="24"/>
      <c r="AI15298" s="24"/>
      <c r="AL15298" s="24"/>
      <c r="AO15298" s="24"/>
      <c r="AR15298" s="24"/>
      <c r="AU15298" s="24"/>
    </row>
    <row r="15299">
      <c r="J15299" s="18"/>
      <c r="N15299" s="24"/>
      <c r="Q15299" s="24"/>
      <c r="T15299" s="24"/>
      <c r="W15299" s="24"/>
      <c r="Z15299" s="24"/>
      <c r="AC15299" s="24"/>
      <c r="AI15299" s="24"/>
      <c r="AL15299" s="24"/>
      <c r="AO15299" s="24"/>
      <c r="AR15299" s="24"/>
      <c r="AU15299" s="24"/>
    </row>
    <row r="15300">
      <c r="J15300" s="18"/>
      <c r="N15300" s="24"/>
      <c r="Q15300" s="24"/>
      <c r="T15300" s="24"/>
      <c r="W15300" s="24"/>
      <c r="Z15300" s="24"/>
      <c r="AC15300" s="24"/>
      <c r="AI15300" s="24"/>
      <c r="AL15300" s="24"/>
      <c r="AO15300" s="24"/>
      <c r="AR15300" s="24"/>
      <c r="AU15300" s="24"/>
    </row>
    <row r="15301">
      <c r="J15301" s="18"/>
      <c r="N15301" s="24"/>
      <c r="Q15301" s="24"/>
      <c r="T15301" s="24"/>
      <c r="W15301" s="24"/>
      <c r="Z15301" s="24"/>
      <c r="AC15301" s="24"/>
      <c r="AI15301" s="24"/>
      <c r="AL15301" s="24"/>
      <c r="AO15301" s="24"/>
      <c r="AR15301" s="24"/>
      <c r="AU15301" s="24"/>
    </row>
    <row r="15302">
      <c r="J15302" s="18"/>
      <c r="N15302" s="24"/>
      <c r="Q15302" s="24"/>
      <c r="T15302" s="24"/>
      <c r="W15302" s="24"/>
      <c r="Z15302" s="24"/>
      <c r="AC15302" s="24"/>
      <c r="AI15302" s="24"/>
      <c r="AL15302" s="24"/>
      <c r="AO15302" s="24"/>
      <c r="AR15302" s="24"/>
      <c r="AU15302" s="24"/>
    </row>
    <row r="15303">
      <c r="J15303" s="18"/>
      <c r="N15303" s="24"/>
      <c r="Q15303" s="24"/>
      <c r="T15303" s="24"/>
      <c r="W15303" s="24"/>
      <c r="Z15303" s="24"/>
      <c r="AC15303" s="24"/>
      <c r="AI15303" s="24"/>
      <c r="AL15303" s="24"/>
      <c r="AO15303" s="24"/>
      <c r="AR15303" s="24"/>
      <c r="AU15303" s="24"/>
    </row>
    <row r="15304">
      <c r="J15304" s="18"/>
      <c r="N15304" s="24"/>
      <c r="Q15304" s="24"/>
      <c r="T15304" s="24"/>
      <c r="W15304" s="24"/>
      <c r="Z15304" s="24"/>
      <c r="AC15304" s="24"/>
      <c r="AI15304" s="24"/>
      <c r="AL15304" s="24"/>
      <c r="AO15304" s="24"/>
      <c r="AR15304" s="24"/>
      <c r="AU15304" s="24"/>
    </row>
    <row r="15305">
      <c r="J15305" s="18"/>
      <c r="N15305" s="24"/>
      <c r="Q15305" s="24"/>
      <c r="T15305" s="24"/>
      <c r="W15305" s="24"/>
      <c r="Z15305" s="24"/>
      <c r="AC15305" s="24"/>
      <c r="AI15305" s="24"/>
      <c r="AL15305" s="24"/>
      <c r="AO15305" s="24"/>
      <c r="AR15305" s="24"/>
      <c r="AU15305" s="24"/>
    </row>
    <row r="15306">
      <c r="J15306" s="18"/>
      <c r="N15306" s="24"/>
      <c r="Q15306" s="24"/>
      <c r="T15306" s="24"/>
      <c r="W15306" s="24"/>
      <c r="Z15306" s="24"/>
      <c r="AC15306" s="24"/>
      <c r="AI15306" s="24"/>
      <c r="AL15306" s="24"/>
      <c r="AO15306" s="24"/>
      <c r="AR15306" s="24"/>
      <c r="AU15306" s="24"/>
    </row>
    <row r="15307">
      <c r="J15307" s="18"/>
      <c r="N15307" s="24"/>
      <c r="Q15307" s="24"/>
      <c r="T15307" s="24"/>
      <c r="W15307" s="24"/>
      <c r="Z15307" s="24"/>
      <c r="AC15307" s="24"/>
      <c r="AI15307" s="24"/>
      <c r="AL15307" s="24"/>
      <c r="AO15307" s="24"/>
      <c r="AR15307" s="24"/>
      <c r="AU15307" s="24"/>
    </row>
    <row r="15308">
      <c r="J15308" s="18"/>
      <c r="N15308" s="24"/>
      <c r="Q15308" s="24"/>
      <c r="T15308" s="24"/>
      <c r="W15308" s="24"/>
      <c r="Z15308" s="24"/>
      <c r="AC15308" s="24"/>
      <c r="AI15308" s="24"/>
      <c r="AL15308" s="24"/>
      <c r="AO15308" s="24"/>
      <c r="AR15308" s="24"/>
      <c r="AU15308" s="24"/>
    </row>
    <row r="15309">
      <c r="J15309" s="18"/>
      <c r="N15309" s="24"/>
      <c r="Q15309" s="24"/>
      <c r="T15309" s="24"/>
      <c r="W15309" s="24"/>
      <c r="Z15309" s="24"/>
      <c r="AC15309" s="24"/>
      <c r="AI15309" s="24"/>
      <c r="AL15309" s="24"/>
      <c r="AO15309" s="24"/>
      <c r="AR15309" s="24"/>
      <c r="AU15309" s="24"/>
    </row>
    <row r="15310">
      <c r="J15310" s="18"/>
      <c r="N15310" s="24"/>
      <c r="Q15310" s="24"/>
      <c r="T15310" s="24"/>
      <c r="W15310" s="24"/>
      <c r="Z15310" s="24"/>
      <c r="AC15310" s="24"/>
      <c r="AI15310" s="24"/>
      <c r="AL15310" s="24"/>
      <c r="AO15310" s="24"/>
      <c r="AR15310" s="24"/>
      <c r="AU15310" s="24"/>
    </row>
    <row r="15311">
      <c r="J15311" s="18"/>
      <c r="N15311" s="24"/>
      <c r="Q15311" s="24"/>
      <c r="T15311" s="24"/>
      <c r="W15311" s="24"/>
      <c r="Z15311" s="24"/>
      <c r="AC15311" s="24"/>
      <c r="AI15311" s="24"/>
      <c r="AL15311" s="24"/>
      <c r="AO15311" s="24"/>
      <c r="AR15311" s="24"/>
      <c r="AU15311" s="24"/>
    </row>
    <row r="15312">
      <c r="J15312" s="18"/>
      <c r="N15312" s="24"/>
      <c r="Q15312" s="24"/>
      <c r="T15312" s="24"/>
      <c r="W15312" s="24"/>
      <c r="Z15312" s="24"/>
      <c r="AC15312" s="24"/>
      <c r="AI15312" s="24"/>
      <c r="AL15312" s="24"/>
      <c r="AO15312" s="24"/>
      <c r="AR15312" s="24"/>
      <c r="AU15312" s="24"/>
    </row>
    <row r="15313">
      <c r="J15313" s="18"/>
      <c r="N15313" s="24"/>
      <c r="Q15313" s="24"/>
      <c r="T15313" s="24"/>
      <c r="W15313" s="24"/>
      <c r="Z15313" s="24"/>
      <c r="AC15313" s="24"/>
      <c r="AI15313" s="24"/>
      <c r="AL15313" s="24"/>
      <c r="AO15313" s="24"/>
      <c r="AR15313" s="24"/>
      <c r="AU15313" s="24"/>
    </row>
    <row r="15314">
      <c r="J15314" s="18"/>
      <c r="N15314" s="24"/>
      <c r="Q15314" s="24"/>
      <c r="T15314" s="24"/>
      <c r="W15314" s="24"/>
      <c r="Z15314" s="24"/>
      <c r="AC15314" s="24"/>
      <c r="AI15314" s="24"/>
      <c r="AL15314" s="24"/>
      <c r="AO15314" s="24"/>
      <c r="AR15314" s="24"/>
      <c r="AU15314" s="24"/>
    </row>
    <row r="15315">
      <c r="J15315" s="18"/>
      <c r="N15315" s="24"/>
      <c r="Q15315" s="24"/>
      <c r="T15315" s="24"/>
      <c r="W15315" s="24"/>
      <c r="Z15315" s="24"/>
      <c r="AC15315" s="24"/>
      <c r="AI15315" s="24"/>
      <c r="AL15315" s="24"/>
      <c r="AO15315" s="24"/>
      <c r="AR15315" s="24"/>
      <c r="AU15315" s="24"/>
    </row>
    <row r="15316">
      <c r="J15316" s="18"/>
      <c r="N15316" s="24"/>
      <c r="Q15316" s="24"/>
      <c r="T15316" s="24"/>
      <c r="W15316" s="24"/>
      <c r="Z15316" s="24"/>
      <c r="AC15316" s="24"/>
      <c r="AI15316" s="24"/>
      <c r="AL15316" s="24"/>
      <c r="AO15316" s="24"/>
      <c r="AR15316" s="24"/>
      <c r="AU15316" s="24"/>
    </row>
    <row r="15317">
      <c r="J15317" s="18"/>
      <c r="N15317" s="24"/>
      <c r="Q15317" s="24"/>
      <c r="T15317" s="24"/>
      <c r="W15317" s="24"/>
      <c r="Z15317" s="24"/>
      <c r="AC15317" s="24"/>
      <c r="AI15317" s="24"/>
      <c r="AL15317" s="24"/>
      <c r="AO15317" s="24"/>
      <c r="AR15317" s="24"/>
      <c r="AU15317" s="24"/>
    </row>
    <row r="15318">
      <c r="J15318" s="18"/>
      <c r="N15318" s="24"/>
      <c r="Q15318" s="24"/>
      <c r="T15318" s="24"/>
      <c r="W15318" s="24"/>
      <c r="Z15318" s="24"/>
      <c r="AC15318" s="24"/>
      <c r="AI15318" s="24"/>
      <c r="AL15318" s="24"/>
      <c r="AO15318" s="24"/>
      <c r="AR15318" s="24"/>
      <c r="AU15318" s="24"/>
    </row>
    <row r="15319">
      <c r="J15319" s="18"/>
      <c r="N15319" s="24"/>
      <c r="Q15319" s="24"/>
      <c r="T15319" s="24"/>
      <c r="W15319" s="24"/>
      <c r="Z15319" s="24"/>
      <c r="AC15319" s="24"/>
      <c r="AI15319" s="24"/>
      <c r="AL15319" s="24"/>
      <c r="AO15319" s="24"/>
      <c r="AR15319" s="24"/>
      <c r="AU15319" s="24"/>
    </row>
    <row r="15320">
      <c r="J15320" s="18"/>
      <c r="N15320" s="24"/>
      <c r="Q15320" s="24"/>
      <c r="T15320" s="24"/>
      <c r="W15320" s="24"/>
      <c r="Z15320" s="24"/>
      <c r="AC15320" s="24"/>
      <c r="AI15320" s="24"/>
      <c r="AL15320" s="24"/>
      <c r="AO15320" s="24"/>
      <c r="AR15320" s="24"/>
      <c r="AU15320" s="24"/>
    </row>
    <row r="15321">
      <c r="J15321" s="18"/>
      <c r="N15321" s="24"/>
      <c r="Q15321" s="24"/>
      <c r="T15321" s="24"/>
      <c r="W15321" s="24"/>
      <c r="Z15321" s="24"/>
      <c r="AC15321" s="24"/>
      <c r="AI15321" s="24"/>
      <c r="AL15321" s="24"/>
      <c r="AO15321" s="24"/>
      <c r="AR15321" s="24"/>
      <c r="AU15321" s="24"/>
    </row>
    <row r="15322">
      <c r="J15322" s="18"/>
      <c r="N15322" s="24"/>
      <c r="Q15322" s="24"/>
      <c r="T15322" s="24"/>
      <c r="W15322" s="24"/>
      <c r="Z15322" s="24"/>
      <c r="AC15322" s="24"/>
      <c r="AI15322" s="24"/>
      <c r="AL15322" s="24"/>
      <c r="AO15322" s="24"/>
      <c r="AR15322" s="24"/>
      <c r="AU15322" s="24"/>
    </row>
    <row r="15323">
      <c r="J15323" s="18"/>
      <c r="N15323" s="24"/>
      <c r="Q15323" s="24"/>
      <c r="T15323" s="24"/>
      <c r="W15323" s="24"/>
      <c r="Z15323" s="24"/>
      <c r="AC15323" s="24"/>
      <c r="AI15323" s="24"/>
      <c r="AL15323" s="24"/>
      <c r="AO15323" s="24"/>
      <c r="AR15323" s="24"/>
      <c r="AU15323" s="24"/>
    </row>
    <row r="15324">
      <c r="J15324" s="18"/>
      <c r="N15324" s="24"/>
      <c r="Q15324" s="24"/>
      <c r="T15324" s="24"/>
      <c r="W15324" s="24"/>
      <c r="Z15324" s="24"/>
      <c r="AC15324" s="24"/>
      <c r="AI15324" s="24"/>
      <c r="AL15324" s="24"/>
      <c r="AO15324" s="24"/>
      <c r="AR15324" s="24"/>
      <c r="AU15324" s="24"/>
    </row>
    <row r="15325">
      <c r="J15325" s="18"/>
      <c r="N15325" s="24"/>
      <c r="Q15325" s="24"/>
      <c r="T15325" s="24"/>
      <c r="W15325" s="24"/>
      <c r="Z15325" s="24"/>
      <c r="AC15325" s="24"/>
      <c r="AI15325" s="24"/>
      <c r="AL15325" s="24"/>
      <c r="AO15325" s="24"/>
      <c r="AR15325" s="24"/>
      <c r="AU15325" s="24"/>
    </row>
    <row r="15326">
      <c r="J15326" s="18"/>
      <c r="N15326" s="24"/>
      <c r="Q15326" s="24"/>
      <c r="T15326" s="24"/>
      <c r="W15326" s="24"/>
      <c r="Z15326" s="24"/>
      <c r="AC15326" s="24"/>
      <c r="AI15326" s="24"/>
      <c r="AL15326" s="24"/>
      <c r="AO15326" s="24"/>
      <c r="AR15326" s="24"/>
      <c r="AU15326" s="24"/>
    </row>
    <row r="15327">
      <c r="J15327" s="18"/>
      <c r="N15327" s="24"/>
      <c r="Q15327" s="24"/>
      <c r="T15327" s="24"/>
      <c r="W15327" s="24"/>
      <c r="Z15327" s="24"/>
      <c r="AC15327" s="24"/>
      <c r="AI15327" s="24"/>
      <c r="AL15327" s="24"/>
      <c r="AO15327" s="24"/>
      <c r="AR15327" s="24"/>
      <c r="AU15327" s="24"/>
    </row>
    <row r="15328">
      <c r="J15328" s="18"/>
      <c r="N15328" s="24"/>
      <c r="Q15328" s="24"/>
      <c r="T15328" s="24"/>
      <c r="W15328" s="24"/>
      <c r="Z15328" s="24"/>
      <c r="AC15328" s="24"/>
      <c r="AI15328" s="24"/>
      <c r="AL15328" s="24"/>
      <c r="AO15328" s="24"/>
      <c r="AR15328" s="24"/>
      <c r="AU15328" s="24"/>
    </row>
    <row r="15329">
      <c r="J15329" s="18"/>
      <c r="N15329" s="24"/>
      <c r="Q15329" s="24"/>
      <c r="T15329" s="24"/>
      <c r="W15329" s="24"/>
      <c r="Z15329" s="24"/>
      <c r="AC15329" s="24"/>
      <c r="AI15329" s="24"/>
      <c r="AL15329" s="24"/>
      <c r="AO15329" s="24"/>
      <c r="AR15329" s="24"/>
      <c r="AU15329" s="24"/>
    </row>
    <row r="15330">
      <c r="J15330" s="18"/>
      <c r="N15330" s="24"/>
      <c r="Q15330" s="24"/>
      <c r="T15330" s="24"/>
      <c r="W15330" s="24"/>
      <c r="Z15330" s="24"/>
      <c r="AC15330" s="24"/>
      <c r="AI15330" s="24"/>
      <c r="AL15330" s="24"/>
      <c r="AO15330" s="24"/>
      <c r="AR15330" s="24"/>
      <c r="AU15330" s="24"/>
    </row>
    <row r="15331">
      <c r="J15331" s="18"/>
      <c r="N15331" s="24"/>
      <c r="Q15331" s="24"/>
      <c r="T15331" s="24"/>
      <c r="W15331" s="24"/>
      <c r="Z15331" s="24"/>
      <c r="AC15331" s="24"/>
      <c r="AI15331" s="24"/>
      <c r="AL15331" s="24"/>
      <c r="AO15331" s="24"/>
      <c r="AR15331" s="24"/>
      <c r="AU15331" s="24"/>
    </row>
    <row r="15332">
      <c r="J15332" s="18"/>
      <c r="N15332" s="24"/>
      <c r="Q15332" s="24"/>
      <c r="T15332" s="24"/>
      <c r="W15332" s="24"/>
      <c r="Z15332" s="24"/>
      <c r="AC15332" s="24"/>
      <c r="AI15332" s="24"/>
      <c r="AL15332" s="24"/>
      <c r="AO15332" s="24"/>
      <c r="AR15332" s="24"/>
      <c r="AU15332" s="24"/>
    </row>
    <row r="15333">
      <c r="J15333" s="18"/>
      <c r="N15333" s="24"/>
      <c r="Q15333" s="24"/>
      <c r="T15333" s="24"/>
      <c r="W15333" s="24"/>
      <c r="Z15333" s="24"/>
      <c r="AC15333" s="24"/>
      <c r="AI15333" s="24"/>
      <c r="AL15333" s="24"/>
      <c r="AO15333" s="24"/>
      <c r="AR15333" s="24"/>
      <c r="AU15333" s="24"/>
    </row>
    <row r="15334">
      <c r="J15334" s="18"/>
      <c r="N15334" s="24"/>
      <c r="Q15334" s="24"/>
      <c r="T15334" s="24"/>
      <c r="W15334" s="24"/>
      <c r="Z15334" s="24"/>
      <c r="AC15334" s="24"/>
      <c r="AI15334" s="24"/>
      <c r="AL15334" s="24"/>
      <c r="AO15334" s="24"/>
      <c r="AR15334" s="24"/>
      <c r="AU15334" s="24"/>
    </row>
    <row r="15335">
      <c r="J15335" s="18"/>
      <c r="N15335" s="24"/>
      <c r="Q15335" s="24"/>
      <c r="T15335" s="24"/>
      <c r="W15335" s="24"/>
      <c r="Z15335" s="24"/>
      <c r="AC15335" s="24"/>
      <c r="AI15335" s="24"/>
      <c r="AL15335" s="24"/>
      <c r="AO15335" s="24"/>
      <c r="AR15335" s="24"/>
      <c r="AU15335" s="24"/>
    </row>
    <row r="15336">
      <c r="J15336" s="18"/>
      <c r="N15336" s="24"/>
      <c r="Q15336" s="24"/>
      <c r="T15336" s="24"/>
      <c r="W15336" s="24"/>
      <c r="Z15336" s="24"/>
      <c r="AC15336" s="24"/>
      <c r="AI15336" s="24"/>
      <c r="AL15336" s="24"/>
      <c r="AO15336" s="24"/>
      <c r="AR15336" s="24"/>
      <c r="AU15336" s="24"/>
    </row>
    <row r="15337">
      <c r="J15337" s="18"/>
      <c r="N15337" s="24"/>
      <c r="Q15337" s="24"/>
      <c r="T15337" s="24"/>
      <c r="W15337" s="24"/>
      <c r="Z15337" s="24"/>
      <c r="AC15337" s="24"/>
      <c r="AI15337" s="24"/>
      <c r="AL15337" s="24"/>
      <c r="AO15337" s="24"/>
      <c r="AR15337" s="24"/>
      <c r="AU15337" s="24"/>
    </row>
    <row r="15338">
      <c r="J15338" s="18"/>
      <c r="N15338" s="24"/>
      <c r="Q15338" s="24"/>
      <c r="T15338" s="24"/>
      <c r="W15338" s="24"/>
      <c r="Z15338" s="24"/>
      <c r="AC15338" s="24"/>
      <c r="AI15338" s="24"/>
      <c r="AL15338" s="24"/>
      <c r="AO15338" s="24"/>
      <c r="AR15338" s="24"/>
      <c r="AU15338" s="24"/>
    </row>
    <row r="15339">
      <c r="J15339" s="18"/>
      <c r="N15339" s="24"/>
      <c r="Q15339" s="24"/>
      <c r="T15339" s="24"/>
      <c r="W15339" s="24"/>
      <c r="Z15339" s="24"/>
      <c r="AC15339" s="24"/>
      <c r="AI15339" s="24"/>
      <c r="AL15339" s="24"/>
      <c r="AO15339" s="24"/>
      <c r="AR15339" s="24"/>
      <c r="AU15339" s="24"/>
    </row>
    <row r="15340">
      <c r="J15340" s="18"/>
      <c r="N15340" s="24"/>
      <c r="Q15340" s="24"/>
      <c r="T15340" s="24"/>
      <c r="W15340" s="24"/>
      <c r="Z15340" s="24"/>
      <c r="AC15340" s="24"/>
      <c r="AI15340" s="24"/>
      <c r="AL15340" s="24"/>
      <c r="AO15340" s="24"/>
      <c r="AR15340" s="24"/>
      <c r="AU15340" s="24"/>
    </row>
    <row r="15341">
      <c r="J15341" s="18"/>
      <c r="N15341" s="24"/>
      <c r="Q15341" s="24"/>
      <c r="T15341" s="24"/>
      <c r="W15341" s="24"/>
      <c r="Z15341" s="24"/>
      <c r="AC15341" s="24"/>
      <c r="AI15341" s="24"/>
      <c r="AL15341" s="24"/>
      <c r="AO15341" s="24"/>
      <c r="AR15341" s="24"/>
      <c r="AU15341" s="24"/>
    </row>
    <row r="15342">
      <c r="J15342" s="18"/>
      <c r="N15342" s="24"/>
      <c r="Q15342" s="24"/>
      <c r="T15342" s="24"/>
      <c r="W15342" s="24"/>
      <c r="Z15342" s="24"/>
      <c r="AC15342" s="24"/>
      <c r="AI15342" s="24"/>
      <c r="AL15342" s="24"/>
      <c r="AO15342" s="24"/>
      <c r="AR15342" s="24"/>
      <c r="AU15342" s="24"/>
    </row>
    <row r="15343">
      <c r="J15343" s="18"/>
      <c r="N15343" s="24"/>
      <c r="Q15343" s="24"/>
      <c r="T15343" s="24"/>
      <c r="W15343" s="24"/>
      <c r="Z15343" s="24"/>
      <c r="AC15343" s="24"/>
      <c r="AI15343" s="24"/>
      <c r="AL15343" s="24"/>
      <c r="AO15343" s="24"/>
      <c r="AR15343" s="24"/>
      <c r="AU15343" s="24"/>
    </row>
    <row r="15344">
      <c r="J15344" s="18"/>
      <c r="N15344" s="24"/>
      <c r="Q15344" s="24"/>
      <c r="T15344" s="24"/>
      <c r="W15344" s="24"/>
      <c r="Z15344" s="24"/>
      <c r="AC15344" s="24"/>
      <c r="AI15344" s="24"/>
      <c r="AL15344" s="24"/>
      <c r="AO15344" s="24"/>
      <c r="AR15344" s="24"/>
      <c r="AU15344" s="24"/>
    </row>
    <row r="15345">
      <c r="J15345" s="18"/>
      <c r="N15345" s="24"/>
      <c r="Q15345" s="24"/>
      <c r="T15345" s="24"/>
      <c r="W15345" s="24"/>
      <c r="Z15345" s="24"/>
      <c r="AC15345" s="24"/>
      <c r="AI15345" s="24"/>
      <c r="AL15345" s="24"/>
      <c r="AO15345" s="24"/>
      <c r="AR15345" s="24"/>
      <c r="AU15345" s="24"/>
    </row>
    <row r="15346">
      <c r="J15346" s="18"/>
      <c r="N15346" s="24"/>
      <c r="Q15346" s="24"/>
      <c r="T15346" s="24"/>
      <c r="W15346" s="24"/>
      <c r="Z15346" s="24"/>
      <c r="AC15346" s="24"/>
      <c r="AI15346" s="24"/>
      <c r="AL15346" s="24"/>
      <c r="AO15346" s="24"/>
      <c r="AR15346" s="24"/>
      <c r="AU15346" s="24"/>
    </row>
    <row r="15347">
      <c r="J15347" s="18"/>
      <c r="N15347" s="24"/>
      <c r="Q15347" s="24"/>
      <c r="T15347" s="24"/>
      <c r="W15347" s="24"/>
      <c r="Z15347" s="24"/>
      <c r="AC15347" s="24"/>
      <c r="AI15347" s="24"/>
      <c r="AL15347" s="24"/>
      <c r="AO15347" s="24"/>
      <c r="AR15347" s="24"/>
      <c r="AU15347" s="24"/>
    </row>
    <row r="15348">
      <c r="J15348" s="18"/>
      <c r="N15348" s="24"/>
      <c r="Q15348" s="24"/>
      <c r="T15348" s="24"/>
      <c r="W15348" s="24"/>
      <c r="Z15348" s="24"/>
      <c r="AC15348" s="24"/>
      <c r="AI15348" s="24"/>
      <c r="AL15348" s="24"/>
      <c r="AO15348" s="24"/>
      <c r="AR15348" s="24"/>
      <c r="AU15348" s="24"/>
    </row>
    <row r="15349">
      <c r="J15349" s="18"/>
      <c r="N15349" s="24"/>
      <c r="Q15349" s="24"/>
      <c r="T15349" s="24"/>
      <c r="W15349" s="24"/>
      <c r="Z15349" s="24"/>
      <c r="AC15349" s="24"/>
      <c r="AI15349" s="24"/>
      <c r="AL15349" s="24"/>
      <c r="AO15349" s="24"/>
      <c r="AR15349" s="24"/>
      <c r="AU15349" s="24"/>
    </row>
    <row r="15350">
      <c r="J15350" s="18"/>
      <c r="N15350" s="24"/>
      <c r="Q15350" s="24"/>
      <c r="T15350" s="24"/>
      <c r="W15350" s="24"/>
      <c r="Z15350" s="24"/>
      <c r="AC15350" s="24"/>
      <c r="AI15350" s="24"/>
      <c r="AL15350" s="24"/>
      <c r="AO15350" s="24"/>
      <c r="AR15350" s="24"/>
      <c r="AU15350" s="24"/>
    </row>
    <row r="15351">
      <c r="J15351" s="18"/>
      <c r="N15351" s="24"/>
      <c r="Q15351" s="24"/>
      <c r="T15351" s="24"/>
      <c r="W15351" s="24"/>
      <c r="Z15351" s="24"/>
      <c r="AC15351" s="24"/>
      <c r="AI15351" s="24"/>
      <c r="AL15351" s="24"/>
      <c r="AO15351" s="24"/>
      <c r="AR15351" s="24"/>
      <c r="AU15351" s="24"/>
    </row>
    <row r="15352">
      <c r="J15352" s="18"/>
      <c r="N15352" s="24"/>
      <c r="Q15352" s="24"/>
      <c r="T15352" s="24"/>
      <c r="W15352" s="24"/>
      <c r="Z15352" s="24"/>
      <c r="AC15352" s="24"/>
      <c r="AI15352" s="24"/>
      <c r="AL15352" s="24"/>
      <c r="AO15352" s="24"/>
      <c r="AR15352" s="24"/>
      <c r="AU15352" s="24"/>
    </row>
    <row r="15353">
      <c r="J15353" s="18"/>
      <c r="N15353" s="24"/>
      <c r="Q15353" s="24"/>
      <c r="T15353" s="24"/>
      <c r="W15353" s="24"/>
      <c r="Z15353" s="24"/>
      <c r="AC15353" s="24"/>
      <c r="AI15353" s="24"/>
      <c r="AL15353" s="24"/>
      <c r="AO15353" s="24"/>
      <c r="AR15353" s="24"/>
      <c r="AU15353" s="24"/>
    </row>
    <row r="15354">
      <c r="J15354" s="18"/>
      <c r="N15354" s="24"/>
      <c r="Q15354" s="24"/>
      <c r="T15354" s="24"/>
      <c r="W15354" s="24"/>
      <c r="Z15354" s="24"/>
      <c r="AC15354" s="24"/>
      <c r="AI15354" s="24"/>
      <c r="AL15354" s="24"/>
      <c r="AO15354" s="24"/>
      <c r="AR15354" s="24"/>
      <c r="AU15354" s="24"/>
    </row>
    <row r="15355">
      <c r="J15355" s="18"/>
      <c r="N15355" s="24"/>
      <c r="Q15355" s="24"/>
      <c r="T15355" s="24"/>
      <c r="W15355" s="24"/>
      <c r="Z15355" s="24"/>
      <c r="AC15355" s="24"/>
      <c r="AI15355" s="24"/>
      <c r="AL15355" s="24"/>
      <c r="AO15355" s="24"/>
      <c r="AR15355" s="24"/>
      <c r="AU15355" s="24"/>
    </row>
    <row r="15356">
      <c r="J15356" s="18"/>
      <c r="N15356" s="24"/>
      <c r="Q15356" s="24"/>
      <c r="T15356" s="24"/>
      <c r="W15356" s="24"/>
      <c r="Z15356" s="24"/>
      <c r="AC15356" s="24"/>
      <c r="AI15356" s="24"/>
      <c r="AL15356" s="24"/>
      <c r="AO15356" s="24"/>
      <c r="AR15356" s="24"/>
      <c r="AU15356" s="24"/>
    </row>
    <row r="15357">
      <c r="J15357" s="18"/>
      <c r="N15357" s="24"/>
      <c r="Q15357" s="24"/>
      <c r="T15357" s="24"/>
      <c r="W15357" s="24"/>
      <c r="Z15357" s="24"/>
      <c r="AC15357" s="24"/>
      <c r="AI15357" s="24"/>
      <c r="AL15357" s="24"/>
      <c r="AO15357" s="24"/>
      <c r="AR15357" s="24"/>
      <c r="AU15357" s="24"/>
    </row>
    <row r="15358">
      <c r="J15358" s="18"/>
      <c r="N15358" s="24"/>
      <c r="Q15358" s="24"/>
      <c r="T15358" s="24"/>
      <c r="W15358" s="24"/>
      <c r="Z15358" s="24"/>
      <c r="AC15358" s="24"/>
      <c r="AI15358" s="24"/>
      <c r="AL15358" s="24"/>
      <c r="AO15358" s="24"/>
      <c r="AR15358" s="24"/>
      <c r="AU15358" s="24"/>
    </row>
    <row r="15359">
      <c r="J15359" s="18"/>
      <c r="N15359" s="24"/>
      <c r="Q15359" s="24"/>
      <c r="T15359" s="24"/>
      <c r="W15359" s="24"/>
      <c r="Z15359" s="24"/>
      <c r="AC15359" s="24"/>
      <c r="AI15359" s="24"/>
      <c r="AL15359" s="24"/>
      <c r="AO15359" s="24"/>
      <c r="AR15359" s="24"/>
      <c r="AU15359" s="24"/>
    </row>
    <row r="15360">
      <c r="J15360" s="18"/>
      <c r="N15360" s="24"/>
      <c r="Q15360" s="24"/>
      <c r="T15360" s="24"/>
      <c r="W15360" s="24"/>
      <c r="Z15360" s="24"/>
      <c r="AC15360" s="24"/>
      <c r="AI15360" s="24"/>
      <c r="AL15360" s="24"/>
      <c r="AO15360" s="24"/>
      <c r="AR15360" s="24"/>
      <c r="AU15360" s="24"/>
    </row>
    <row r="15361">
      <c r="J15361" s="18"/>
      <c r="N15361" s="24"/>
      <c r="Q15361" s="24"/>
      <c r="T15361" s="24"/>
      <c r="W15361" s="24"/>
      <c r="Z15361" s="24"/>
      <c r="AC15361" s="24"/>
      <c r="AI15361" s="24"/>
      <c r="AL15361" s="24"/>
      <c r="AO15361" s="24"/>
      <c r="AR15361" s="24"/>
      <c r="AU15361" s="24"/>
    </row>
    <row r="15362">
      <c r="J15362" s="18"/>
      <c r="N15362" s="24"/>
      <c r="Q15362" s="24"/>
      <c r="T15362" s="24"/>
      <c r="W15362" s="24"/>
      <c r="Z15362" s="24"/>
      <c r="AC15362" s="24"/>
      <c r="AI15362" s="24"/>
      <c r="AL15362" s="24"/>
      <c r="AO15362" s="24"/>
      <c r="AR15362" s="24"/>
      <c r="AU15362" s="24"/>
    </row>
    <row r="15363">
      <c r="J15363" s="18"/>
      <c r="N15363" s="24"/>
      <c r="Q15363" s="24"/>
      <c r="T15363" s="24"/>
      <c r="W15363" s="24"/>
      <c r="Z15363" s="24"/>
      <c r="AC15363" s="24"/>
      <c r="AI15363" s="24"/>
      <c r="AL15363" s="24"/>
      <c r="AO15363" s="24"/>
      <c r="AR15363" s="24"/>
      <c r="AU15363" s="24"/>
    </row>
    <row r="15364">
      <c r="J15364" s="18"/>
      <c r="N15364" s="24"/>
      <c r="Q15364" s="24"/>
      <c r="T15364" s="24"/>
      <c r="W15364" s="24"/>
      <c r="Z15364" s="24"/>
      <c r="AC15364" s="24"/>
      <c r="AI15364" s="24"/>
      <c r="AL15364" s="24"/>
      <c r="AO15364" s="24"/>
      <c r="AR15364" s="24"/>
      <c r="AU15364" s="24"/>
    </row>
    <row r="15365">
      <c r="J15365" s="18"/>
      <c r="N15365" s="24"/>
      <c r="Q15365" s="24"/>
      <c r="T15365" s="24"/>
      <c r="W15365" s="24"/>
      <c r="Z15365" s="24"/>
      <c r="AC15365" s="24"/>
      <c r="AI15365" s="24"/>
      <c r="AL15365" s="24"/>
      <c r="AO15365" s="24"/>
      <c r="AR15365" s="24"/>
      <c r="AU15365" s="24"/>
    </row>
    <row r="15366">
      <c r="J15366" s="18"/>
      <c r="N15366" s="24"/>
      <c r="Q15366" s="24"/>
      <c r="T15366" s="24"/>
      <c r="W15366" s="24"/>
      <c r="Z15366" s="24"/>
      <c r="AC15366" s="24"/>
      <c r="AI15366" s="24"/>
      <c r="AL15366" s="24"/>
      <c r="AO15366" s="24"/>
      <c r="AR15366" s="24"/>
      <c r="AU15366" s="24"/>
    </row>
    <row r="15367">
      <c r="J15367" s="18"/>
      <c r="N15367" s="24"/>
      <c r="Q15367" s="24"/>
      <c r="T15367" s="24"/>
      <c r="W15367" s="24"/>
      <c r="Z15367" s="24"/>
      <c r="AC15367" s="24"/>
      <c r="AI15367" s="24"/>
      <c r="AL15367" s="24"/>
      <c r="AO15367" s="24"/>
      <c r="AR15367" s="24"/>
      <c r="AU15367" s="24"/>
    </row>
    <row r="15368">
      <c r="J15368" s="18"/>
      <c r="N15368" s="24"/>
      <c r="Q15368" s="24"/>
      <c r="T15368" s="24"/>
      <c r="W15368" s="24"/>
      <c r="Z15368" s="24"/>
      <c r="AC15368" s="24"/>
      <c r="AI15368" s="24"/>
      <c r="AL15368" s="24"/>
      <c r="AO15368" s="24"/>
      <c r="AR15368" s="24"/>
      <c r="AU15368" s="24"/>
    </row>
    <row r="15369">
      <c r="J15369" s="18"/>
      <c r="N15369" s="24"/>
      <c r="Q15369" s="24"/>
      <c r="T15369" s="24"/>
      <c r="W15369" s="24"/>
      <c r="Z15369" s="24"/>
      <c r="AC15369" s="24"/>
      <c r="AI15369" s="24"/>
      <c r="AL15369" s="24"/>
      <c r="AO15369" s="24"/>
      <c r="AR15369" s="24"/>
      <c r="AU15369" s="24"/>
    </row>
    <row r="15370">
      <c r="J15370" s="18"/>
      <c r="N15370" s="24"/>
      <c r="Q15370" s="24"/>
      <c r="T15370" s="24"/>
      <c r="W15370" s="24"/>
      <c r="Z15370" s="24"/>
      <c r="AC15370" s="24"/>
      <c r="AI15370" s="24"/>
      <c r="AL15370" s="24"/>
      <c r="AO15370" s="24"/>
      <c r="AR15370" s="24"/>
      <c r="AU15370" s="24"/>
    </row>
    <row r="15371">
      <c r="J15371" s="18"/>
      <c r="N15371" s="24"/>
      <c r="Q15371" s="24"/>
      <c r="T15371" s="24"/>
      <c r="W15371" s="24"/>
      <c r="Z15371" s="24"/>
      <c r="AC15371" s="24"/>
      <c r="AI15371" s="24"/>
      <c r="AL15371" s="24"/>
      <c r="AO15371" s="24"/>
      <c r="AR15371" s="24"/>
      <c r="AU15371" s="24"/>
    </row>
    <row r="15372">
      <c r="J15372" s="18"/>
      <c r="N15372" s="24"/>
      <c r="Q15372" s="24"/>
      <c r="T15372" s="24"/>
      <c r="W15372" s="24"/>
      <c r="Z15372" s="24"/>
      <c r="AC15372" s="24"/>
      <c r="AI15372" s="24"/>
      <c r="AL15372" s="24"/>
      <c r="AO15372" s="24"/>
      <c r="AR15372" s="24"/>
      <c r="AU15372" s="24"/>
    </row>
    <row r="15373">
      <c r="J15373" s="18"/>
      <c r="N15373" s="24"/>
      <c r="Q15373" s="24"/>
      <c r="T15373" s="24"/>
      <c r="W15373" s="24"/>
      <c r="Z15373" s="24"/>
      <c r="AC15373" s="24"/>
      <c r="AI15373" s="24"/>
      <c r="AL15373" s="24"/>
      <c r="AO15373" s="24"/>
      <c r="AR15373" s="24"/>
      <c r="AU15373" s="24"/>
    </row>
    <row r="15374">
      <c r="J15374" s="18"/>
      <c r="N15374" s="24"/>
      <c r="Q15374" s="24"/>
      <c r="T15374" s="24"/>
      <c r="W15374" s="24"/>
      <c r="Z15374" s="24"/>
      <c r="AC15374" s="24"/>
      <c r="AI15374" s="24"/>
      <c r="AL15374" s="24"/>
      <c r="AO15374" s="24"/>
      <c r="AR15374" s="24"/>
      <c r="AU15374" s="24"/>
    </row>
    <row r="15375">
      <c r="J15375" s="18"/>
      <c r="N15375" s="24"/>
      <c r="Q15375" s="24"/>
      <c r="T15375" s="24"/>
      <c r="W15375" s="24"/>
      <c r="Z15375" s="24"/>
      <c r="AC15375" s="24"/>
      <c r="AI15375" s="24"/>
      <c r="AL15375" s="24"/>
      <c r="AO15375" s="24"/>
      <c r="AR15375" s="24"/>
      <c r="AU15375" s="24"/>
    </row>
    <row r="15376">
      <c r="J15376" s="18"/>
      <c r="N15376" s="24"/>
      <c r="Q15376" s="24"/>
      <c r="T15376" s="24"/>
      <c r="W15376" s="24"/>
      <c r="Z15376" s="24"/>
      <c r="AC15376" s="24"/>
      <c r="AI15376" s="24"/>
      <c r="AL15376" s="24"/>
      <c r="AO15376" s="24"/>
      <c r="AR15376" s="24"/>
      <c r="AU15376" s="24"/>
    </row>
    <row r="15377">
      <c r="J15377" s="18"/>
      <c r="N15377" s="24"/>
      <c r="Q15377" s="24"/>
      <c r="T15377" s="24"/>
      <c r="W15377" s="24"/>
      <c r="Z15377" s="24"/>
      <c r="AC15377" s="24"/>
      <c r="AI15377" s="24"/>
      <c r="AL15377" s="24"/>
      <c r="AO15377" s="24"/>
      <c r="AR15377" s="24"/>
      <c r="AU15377" s="24"/>
    </row>
    <row r="15378">
      <c r="J15378" s="18"/>
      <c r="N15378" s="24"/>
      <c r="Q15378" s="24"/>
      <c r="T15378" s="24"/>
      <c r="W15378" s="24"/>
      <c r="Z15378" s="24"/>
      <c r="AC15378" s="24"/>
      <c r="AI15378" s="24"/>
      <c r="AL15378" s="24"/>
      <c r="AO15378" s="24"/>
      <c r="AR15378" s="24"/>
      <c r="AU15378" s="24"/>
    </row>
    <row r="15379">
      <c r="J15379" s="18"/>
      <c r="N15379" s="24"/>
      <c r="Q15379" s="24"/>
      <c r="T15379" s="24"/>
      <c r="W15379" s="24"/>
      <c r="Z15379" s="24"/>
      <c r="AC15379" s="24"/>
      <c r="AI15379" s="24"/>
      <c r="AL15379" s="24"/>
      <c r="AO15379" s="24"/>
      <c r="AR15379" s="24"/>
      <c r="AU15379" s="24"/>
    </row>
    <row r="15380">
      <c r="J15380" s="18"/>
      <c r="N15380" s="24"/>
      <c r="Q15380" s="24"/>
      <c r="T15380" s="24"/>
      <c r="W15380" s="24"/>
      <c r="Z15380" s="24"/>
      <c r="AC15380" s="24"/>
      <c r="AI15380" s="24"/>
      <c r="AL15380" s="24"/>
      <c r="AO15380" s="24"/>
      <c r="AR15380" s="24"/>
      <c r="AU15380" s="24"/>
    </row>
    <row r="15381">
      <c r="J15381" s="18"/>
      <c r="N15381" s="24"/>
      <c r="Q15381" s="24"/>
      <c r="T15381" s="24"/>
      <c r="W15381" s="24"/>
      <c r="Z15381" s="24"/>
      <c r="AC15381" s="24"/>
      <c r="AI15381" s="24"/>
      <c r="AL15381" s="24"/>
      <c r="AO15381" s="24"/>
      <c r="AR15381" s="24"/>
      <c r="AU15381" s="24"/>
    </row>
    <row r="15382">
      <c r="J15382" s="18"/>
      <c r="N15382" s="24"/>
      <c r="Q15382" s="24"/>
      <c r="T15382" s="24"/>
      <c r="W15382" s="24"/>
      <c r="Z15382" s="24"/>
      <c r="AC15382" s="24"/>
      <c r="AI15382" s="24"/>
      <c r="AL15382" s="24"/>
      <c r="AO15382" s="24"/>
      <c r="AR15382" s="24"/>
      <c r="AU15382" s="24"/>
    </row>
    <row r="15383">
      <c r="J15383" s="18"/>
      <c r="N15383" s="24"/>
      <c r="Q15383" s="24"/>
      <c r="T15383" s="24"/>
      <c r="W15383" s="24"/>
      <c r="Z15383" s="24"/>
      <c r="AC15383" s="24"/>
      <c r="AI15383" s="24"/>
      <c r="AL15383" s="24"/>
      <c r="AO15383" s="24"/>
      <c r="AR15383" s="24"/>
      <c r="AU15383" s="24"/>
    </row>
    <row r="15384">
      <c r="J15384" s="18"/>
      <c r="N15384" s="24"/>
      <c r="Q15384" s="24"/>
      <c r="T15384" s="24"/>
      <c r="W15384" s="24"/>
      <c r="Z15384" s="24"/>
      <c r="AC15384" s="24"/>
      <c r="AI15384" s="24"/>
      <c r="AL15384" s="24"/>
      <c r="AO15384" s="24"/>
      <c r="AR15384" s="24"/>
      <c r="AU15384" s="24"/>
    </row>
    <row r="15385">
      <c r="J15385" s="18"/>
      <c r="N15385" s="24"/>
      <c r="Q15385" s="24"/>
      <c r="T15385" s="24"/>
      <c r="W15385" s="24"/>
      <c r="Z15385" s="24"/>
      <c r="AC15385" s="24"/>
      <c r="AI15385" s="24"/>
      <c r="AL15385" s="24"/>
      <c r="AO15385" s="24"/>
      <c r="AR15385" s="24"/>
      <c r="AU15385" s="24"/>
    </row>
    <row r="15386">
      <c r="J15386" s="18"/>
      <c r="N15386" s="24"/>
      <c r="Q15386" s="24"/>
      <c r="T15386" s="24"/>
      <c r="W15386" s="24"/>
      <c r="Z15386" s="24"/>
      <c r="AC15386" s="24"/>
      <c r="AI15386" s="24"/>
      <c r="AL15386" s="24"/>
      <c r="AO15386" s="24"/>
      <c r="AR15386" s="24"/>
      <c r="AU15386" s="24"/>
    </row>
    <row r="15387">
      <c r="J15387" s="18"/>
      <c r="N15387" s="24"/>
      <c r="Q15387" s="24"/>
      <c r="T15387" s="24"/>
      <c r="W15387" s="24"/>
      <c r="Z15387" s="24"/>
      <c r="AC15387" s="24"/>
      <c r="AI15387" s="24"/>
      <c r="AL15387" s="24"/>
      <c r="AO15387" s="24"/>
      <c r="AR15387" s="24"/>
      <c r="AU15387" s="24"/>
    </row>
    <row r="15388">
      <c r="J15388" s="18"/>
      <c r="N15388" s="24"/>
      <c r="Q15388" s="24"/>
      <c r="T15388" s="24"/>
      <c r="W15388" s="24"/>
      <c r="Z15388" s="24"/>
      <c r="AC15388" s="24"/>
      <c r="AI15388" s="24"/>
      <c r="AL15388" s="24"/>
      <c r="AO15388" s="24"/>
      <c r="AR15388" s="24"/>
      <c r="AU15388" s="24"/>
    </row>
    <row r="15389">
      <c r="J15389" s="18"/>
      <c r="N15389" s="24"/>
      <c r="Q15389" s="24"/>
      <c r="T15389" s="24"/>
      <c r="W15389" s="24"/>
      <c r="Z15389" s="24"/>
      <c r="AC15389" s="24"/>
      <c r="AI15389" s="24"/>
      <c r="AL15389" s="24"/>
      <c r="AO15389" s="24"/>
      <c r="AR15389" s="24"/>
      <c r="AU15389" s="24"/>
    </row>
    <row r="15390">
      <c r="J15390" s="18"/>
      <c r="N15390" s="24"/>
      <c r="Q15390" s="24"/>
      <c r="T15390" s="24"/>
      <c r="W15390" s="24"/>
      <c r="Z15390" s="24"/>
      <c r="AC15390" s="24"/>
      <c r="AI15390" s="24"/>
      <c r="AL15390" s="24"/>
      <c r="AO15390" s="24"/>
      <c r="AR15390" s="24"/>
      <c r="AU15390" s="24"/>
    </row>
    <row r="15391">
      <c r="J15391" s="18"/>
      <c r="N15391" s="24"/>
      <c r="Q15391" s="24"/>
      <c r="T15391" s="24"/>
      <c r="W15391" s="24"/>
      <c r="Z15391" s="24"/>
      <c r="AC15391" s="24"/>
      <c r="AI15391" s="24"/>
      <c r="AL15391" s="24"/>
      <c r="AO15391" s="24"/>
      <c r="AR15391" s="24"/>
      <c r="AU15391" s="24"/>
    </row>
    <row r="15392">
      <c r="J15392" s="18"/>
      <c r="N15392" s="24"/>
      <c r="Q15392" s="24"/>
      <c r="T15392" s="24"/>
      <c r="W15392" s="24"/>
      <c r="Z15392" s="24"/>
      <c r="AC15392" s="24"/>
      <c r="AI15392" s="24"/>
      <c r="AL15392" s="24"/>
      <c r="AO15392" s="24"/>
      <c r="AR15392" s="24"/>
      <c r="AU15392" s="24"/>
    </row>
    <row r="15393">
      <c r="J15393" s="18"/>
      <c r="N15393" s="24"/>
      <c r="Q15393" s="24"/>
      <c r="T15393" s="24"/>
      <c r="W15393" s="24"/>
      <c r="Z15393" s="24"/>
      <c r="AC15393" s="24"/>
      <c r="AI15393" s="24"/>
      <c r="AL15393" s="24"/>
      <c r="AO15393" s="24"/>
      <c r="AR15393" s="24"/>
      <c r="AU15393" s="24"/>
    </row>
    <row r="15394">
      <c r="J15394" s="18"/>
      <c r="N15394" s="24"/>
      <c r="Q15394" s="24"/>
      <c r="T15394" s="24"/>
      <c r="W15394" s="24"/>
      <c r="Z15394" s="24"/>
      <c r="AC15394" s="24"/>
      <c r="AI15394" s="24"/>
      <c r="AL15394" s="24"/>
      <c r="AO15394" s="24"/>
      <c r="AR15394" s="24"/>
      <c r="AU15394" s="24"/>
    </row>
    <row r="15395">
      <c r="J15395" s="18"/>
      <c r="N15395" s="24"/>
      <c r="Q15395" s="24"/>
      <c r="T15395" s="24"/>
      <c r="W15395" s="24"/>
      <c r="Z15395" s="24"/>
      <c r="AC15395" s="24"/>
      <c r="AI15395" s="24"/>
      <c r="AL15395" s="24"/>
      <c r="AO15395" s="24"/>
      <c r="AR15395" s="24"/>
      <c r="AU15395" s="24"/>
    </row>
    <row r="15396">
      <c r="J15396" s="18"/>
      <c r="N15396" s="24"/>
      <c r="Q15396" s="24"/>
      <c r="T15396" s="24"/>
      <c r="W15396" s="24"/>
      <c r="Z15396" s="24"/>
      <c r="AC15396" s="24"/>
      <c r="AI15396" s="24"/>
      <c r="AL15396" s="24"/>
      <c r="AO15396" s="24"/>
      <c r="AR15396" s="24"/>
      <c r="AU15396" s="24"/>
    </row>
    <row r="15397">
      <c r="J15397" s="18"/>
      <c r="N15397" s="24"/>
      <c r="Q15397" s="24"/>
      <c r="T15397" s="24"/>
      <c r="W15397" s="24"/>
      <c r="Z15397" s="24"/>
      <c r="AC15397" s="24"/>
      <c r="AI15397" s="24"/>
      <c r="AL15397" s="24"/>
      <c r="AO15397" s="24"/>
      <c r="AR15397" s="24"/>
      <c r="AU15397" s="24"/>
    </row>
    <row r="15398">
      <c r="J15398" s="18"/>
      <c r="N15398" s="24"/>
      <c r="Q15398" s="24"/>
      <c r="T15398" s="24"/>
      <c r="W15398" s="24"/>
      <c r="Z15398" s="24"/>
      <c r="AC15398" s="24"/>
      <c r="AI15398" s="24"/>
      <c r="AL15398" s="24"/>
      <c r="AO15398" s="24"/>
      <c r="AR15398" s="24"/>
      <c r="AU15398" s="24"/>
    </row>
    <row r="15399">
      <c r="J15399" s="18"/>
      <c r="N15399" s="24"/>
      <c r="Q15399" s="24"/>
      <c r="T15399" s="24"/>
      <c r="W15399" s="24"/>
      <c r="Z15399" s="24"/>
      <c r="AC15399" s="24"/>
      <c r="AI15399" s="24"/>
      <c r="AL15399" s="24"/>
      <c r="AO15399" s="24"/>
      <c r="AR15399" s="24"/>
      <c r="AU15399" s="24"/>
    </row>
    <row r="15400">
      <c r="J15400" s="18"/>
      <c r="N15400" s="24"/>
      <c r="Q15400" s="24"/>
      <c r="T15400" s="24"/>
      <c r="W15400" s="24"/>
      <c r="Z15400" s="24"/>
      <c r="AC15400" s="24"/>
      <c r="AI15400" s="24"/>
      <c r="AL15400" s="24"/>
      <c r="AO15400" s="24"/>
      <c r="AR15400" s="24"/>
      <c r="AU15400" s="24"/>
    </row>
    <row r="15401">
      <c r="J15401" s="18"/>
      <c r="N15401" s="24"/>
      <c r="Q15401" s="24"/>
      <c r="T15401" s="24"/>
      <c r="W15401" s="24"/>
      <c r="Z15401" s="24"/>
      <c r="AC15401" s="24"/>
      <c r="AI15401" s="24"/>
      <c r="AL15401" s="24"/>
      <c r="AO15401" s="24"/>
      <c r="AR15401" s="24"/>
      <c r="AU15401" s="24"/>
    </row>
    <row r="15402">
      <c r="J15402" s="18"/>
      <c r="N15402" s="24"/>
      <c r="Q15402" s="24"/>
      <c r="T15402" s="24"/>
      <c r="W15402" s="24"/>
      <c r="Z15402" s="24"/>
      <c r="AC15402" s="24"/>
      <c r="AI15402" s="24"/>
      <c r="AL15402" s="24"/>
      <c r="AO15402" s="24"/>
      <c r="AR15402" s="24"/>
      <c r="AU15402" s="24"/>
    </row>
    <row r="15403">
      <c r="J15403" s="18"/>
      <c r="N15403" s="24"/>
      <c r="Q15403" s="24"/>
      <c r="T15403" s="24"/>
      <c r="W15403" s="24"/>
      <c r="Z15403" s="24"/>
      <c r="AC15403" s="24"/>
      <c r="AI15403" s="24"/>
      <c r="AL15403" s="24"/>
      <c r="AO15403" s="24"/>
      <c r="AR15403" s="24"/>
      <c r="AU15403" s="24"/>
    </row>
    <row r="15404">
      <c r="J15404" s="18"/>
      <c r="N15404" s="24"/>
      <c r="Q15404" s="24"/>
      <c r="T15404" s="24"/>
      <c r="W15404" s="24"/>
      <c r="Z15404" s="24"/>
      <c r="AC15404" s="24"/>
      <c r="AI15404" s="24"/>
      <c r="AL15404" s="24"/>
      <c r="AO15404" s="24"/>
      <c r="AR15404" s="24"/>
      <c r="AU15404" s="24"/>
    </row>
    <row r="15405">
      <c r="J15405" s="18"/>
      <c r="N15405" s="24"/>
      <c r="Q15405" s="24"/>
      <c r="T15405" s="24"/>
      <c r="W15405" s="24"/>
      <c r="Z15405" s="24"/>
      <c r="AC15405" s="24"/>
      <c r="AI15405" s="24"/>
      <c r="AL15405" s="24"/>
      <c r="AO15405" s="24"/>
      <c r="AR15405" s="24"/>
      <c r="AU15405" s="24"/>
    </row>
    <row r="15406">
      <c r="J15406" s="18"/>
      <c r="N15406" s="24"/>
      <c r="Q15406" s="24"/>
      <c r="T15406" s="24"/>
      <c r="W15406" s="24"/>
      <c r="Z15406" s="24"/>
      <c r="AC15406" s="24"/>
      <c r="AI15406" s="24"/>
      <c r="AL15406" s="24"/>
      <c r="AO15406" s="24"/>
      <c r="AR15406" s="24"/>
      <c r="AU15406" s="24"/>
    </row>
    <row r="15407">
      <c r="J15407" s="18"/>
      <c r="N15407" s="24"/>
      <c r="Q15407" s="24"/>
      <c r="T15407" s="24"/>
      <c r="W15407" s="24"/>
      <c r="Z15407" s="24"/>
      <c r="AC15407" s="24"/>
      <c r="AI15407" s="24"/>
      <c r="AL15407" s="24"/>
      <c r="AO15407" s="24"/>
      <c r="AR15407" s="24"/>
      <c r="AU15407" s="24"/>
    </row>
    <row r="15408">
      <c r="J15408" s="18"/>
      <c r="N15408" s="24"/>
      <c r="Q15408" s="24"/>
      <c r="T15408" s="24"/>
      <c r="W15408" s="24"/>
      <c r="Z15408" s="24"/>
      <c r="AC15408" s="24"/>
      <c r="AI15408" s="24"/>
      <c r="AL15408" s="24"/>
      <c r="AO15408" s="24"/>
      <c r="AR15408" s="24"/>
      <c r="AU15408" s="24"/>
    </row>
    <row r="15409">
      <c r="J15409" s="18"/>
      <c r="N15409" s="24"/>
      <c r="Q15409" s="24"/>
      <c r="T15409" s="24"/>
      <c r="W15409" s="24"/>
      <c r="Z15409" s="24"/>
      <c r="AC15409" s="24"/>
      <c r="AI15409" s="24"/>
      <c r="AL15409" s="24"/>
      <c r="AO15409" s="24"/>
      <c r="AR15409" s="24"/>
      <c r="AU15409" s="24"/>
    </row>
    <row r="15410">
      <c r="J15410" s="18"/>
      <c r="N15410" s="24"/>
      <c r="Q15410" s="24"/>
      <c r="T15410" s="24"/>
      <c r="W15410" s="24"/>
      <c r="Z15410" s="24"/>
      <c r="AC15410" s="24"/>
      <c r="AI15410" s="24"/>
      <c r="AL15410" s="24"/>
      <c r="AO15410" s="24"/>
      <c r="AR15410" s="24"/>
      <c r="AU15410" s="24"/>
    </row>
    <row r="15411">
      <c r="J15411" s="18"/>
      <c r="N15411" s="24"/>
      <c r="Q15411" s="24"/>
      <c r="T15411" s="24"/>
      <c r="W15411" s="24"/>
      <c r="Z15411" s="24"/>
      <c r="AC15411" s="24"/>
      <c r="AI15411" s="24"/>
      <c r="AL15411" s="24"/>
      <c r="AO15411" s="24"/>
      <c r="AR15411" s="24"/>
      <c r="AU15411" s="24"/>
    </row>
    <row r="15412">
      <c r="J15412" s="18"/>
      <c r="N15412" s="24"/>
      <c r="Q15412" s="24"/>
      <c r="T15412" s="24"/>
      <c r="W15412" s="24"/>
      <c r="Z15412" s="24"/>
      <c r="AC15412" s="24"/>
      <c r="AI15412" s="24"/>
      <c r="AL15412" s="24"/>
      <c r="AO15412" s="24"/>
      <c r="AR15412" s="24"/>
      <c r="AU15412" s="24"/>
    </row>
    <row r="15413">
      <c r="J15413" s="18"/>
      <c r="N15413" s="24"/>
      <c r="Q15413" s="24"/>
      <c r="T15413" s="24"/>
      <c r="W15413" s="24"/>
      <c r="Z15413" s="24"/>
      <c r="AC15413" s="24"/>
      <c r="AI15413" s="24"/>
      <c r="AL15413" s="24"/>
      <c r="AO15413" s="24"/>
      <c r="AR15413" s="24"/>
      <c r="AU15413" s="24"/>
    </row>
    <row r="15414">
      <c r="J15414" s="18"/>
      <c r="N15414" s="24"/>
      <c r="Q15414" s="24"/>
      <c r="T15414" s="24"/>
      <c r="W15414" s="24"/>
      <c r="Z15414" s="24"/>
      <c r="AC15414" s="24"/>
      <c r="AI15414" s="24"/>
      <c r="AL15414" s="24"/>
      <c r="AO15414" s="24"/>
      <c r="AR15414" s="24"/>
      <c r="AU15414" s="24"/>
    </row>
    <row r="15415">
      <c r="J15415" s="18"/>
      <c r="N15415" s="24"/>
      <c r="Q15415" s="24"/>
      <c r="T15415" s="24"/>
      <c r="W15415" s="24"/>
      <c r="Z15415" s="24"/>
      <c r="AC15415" s="24"/>
      <c r="AI15415" s="24"/>
      <c r="AL15415" s="24"/>
      <c r="AO15415" s="24"/>
      <c r="AR15415" s="24"/>
      <c r="AU15415" s="24"/>
    </row>
    <row r="15416">
      <c r="J15416" s="18"/>
      <c r="N15416" s="24"/>
      <c r="Q15416" s="24"/>
      <c r="T15416" s="24"/>
      <c r="W15416" s="24"/>
      <c r="Z15416" s="24"/>
      <c r="AC15416" s="24"/>
      <c r="AI15416" s="24"/>
      <c r="AL15416" s="24"/>
      <c r="AO15416" s="24"/>
      <c r="AR15416" s="24"/>
      <c r="AU15416" s="24"/>
    </row>
    <row r="15417">
      <c r="J15417" s="18"/>
      <c r="N15417" s="24"/>
      <c r="Q15417" s="24"/>
      <c r="T15417" s="24"/>
      <c r="W15417" s="24"/>
      <c r="Z15417" s="24"/>
      <c r="AC15417" s="24"/>
      <c r="AI15417" s="24"/>
      <c r="AL15417" s="24"/>
      <c r="AO15417" s="24"/>
      <c r="AR15417" s="24"/>
      <c r="AU15417" s="24"/>
    </row>
    <row r="15418">
      <c r="J15418" s="18"/>
      <c r="N15418" s="24"/>
      <c r="Q15418" s="24"/>
      <c r="T15418" s="24"/>
      <c r="W15418" s="24"/>
      <c r="Z15418" s="24"/>
      <c r="AC15418" s="24"/>
      <c r="AI15418" s="24"/>
      <c r="AL15418" s="24"/>
      <c r="AO15418" s="24"/>
      <c r="AR15418" s="24"/>
      <c r="AU15418" s="24"/>
    </row>
    <row r="15419">
      <c r="J15419" s="18"/>
      <c r="N15419" s="24"/>
      <c r="Q15419" s="24"/>
      <c r="T15419" s="24"/>
      <c r="W15419" s="24"/>
      <c r="Z15419" s="24"/>
      <c r="AC15419" s="24"/>
      <c r="AI15419" s="24"/>
      <c r="AL15419" s="24"/>
      <c r="AO15419" s="24"/>
      <c r="AR15419" s="24"/>
      <c r="AU15419" s="24"/>
    </row>
    <row r="15420">
      <c r="J15420" s="18"/>
      <c r="N15420" s="24"/>
      <c r="Q15420" s="24"/>
      <c r="T15420" s="24"/>
      <c r="W15420" s="24"/>
      <c r="Z15420" s="24"/>
      <c r="AC15420" s="24"/>
      <c r="AI15420" s="24"/>
      <c r="AL15420" s="24"/>
      <c r="AO15420" s="24"/>
      <c r="AR15420" s="24"/>
      <c r="AU15420" s="24"/>
    </row>
    <row r="15421">
      <c r="J15421" s="18"/>
      <c r="N15421" s="24"/>
      <c r="Q15421" s="24"/>
      <c r="T15421" s="24"/>
      <c r="W15421" s="24"/>
      <c r="Z15421" s="24"/>
      <c r="AC15421" s="24"/>
      <c r="AI15421" s="24"/>
      <c r="AL15421" s="24"/>
      <c r="AO15421" s="24"/>
      <c r="AR15421" s="24"/>
      <c r="AU15421" s="24"/>
    </row>
    <row r="15422">
      <c r="J15422" s="18"/>
      <c r="N15422" s="24"/>
      <c r="Q15422" s="24"/>
      <c r="T15422" s="24"/>
      <c r="W15422" s="24"/>
      <c r="Z15422" s="24"/>
      <c r="AC15422" s="24"/>
      <c r="AI15422" s="24"/>
      <c r="AL15422" s="24"/>
      <c r="AO15422" s="24"/>
      <c r="AR15422" s="24"/>
      <c r="AU15422" s="24"/>
    </row>
    <row r="15423">
      <c r="J15423" s="18"/>
      <c r="N15423" s="24"/>
      <c r="Q15423" s="24"/>
      <c r="T15423" s="24"/>
      <c r="W15423" s="24"/>
      <c r="Z15423" s="24"/>
      <c r="AC15423" s="24"/>
      <c r="AI15423" s="24"/>
      <c r="AL15423" s="24"/>
      <c r="AO15423" s="24"/>
      <c r="AR15423" s="24"/>
      <c r="AU15423" s="24"/>
    </row>
    <row r="15424">
      <c r="J15424" s="18"/>
      <c r="N15424" s="24"/>
      <c r="Q15424" s="24"/>
      <c r="T15424" s="24"/>
      <c r="W15424" s="24"/>
      <c r="Z15424" s="24"/>
      <c r="AC15424" s="24"/>
      <c r="AI15424" s="24"/>
      <c r="AL15424" s="24"/>
      <c r="AO15424" s="24"/>
      <c r="AR15424" s="24"/>
      <c r="AU15424" s="24"/>
    </row>
    <row r="15425">
      <c r="J15425" s="18"/>
      <c r="N15425" s="24"/>
      <c r="Q15425" s="24"/>
      <c r="T15425" s="24"/>
      <c r="W15425" s="24"/>
      <c r="Z15425" s="24"/>
      <c r="AC15425" s="24"/>
      <c r="AI15425" s="24"/>
      <c r="AL15425" s="24"/>
      <c r="AO15425" s="24"/>
      <c r="AR15425" s="24"/>
      <c r="AU15425" s="24"/>
    </row>
    <row r="15426">
      <c r="J15426" s="18"/>
      <c r="N15426" s="24"/>
      <c r="Q15426" s="24"/>
      <c r="T15426" s="24"/>
      <c r="W15426" s="24"/>
      <c r="Z15426" s="24"/>
      <c r="AC15426" s="24"/>
      <c r="AI15426" s="24"/>
      <c r="AL15426" s="24"/>
      <c r="AO15426" s="24"/>
      <c r="AR15426" s="24"/>
      <c r="AU15426" s="24"/>
    </row>
    <row r="15427">
      <c r="J15427" s="18"/>
      <c r="N15427" s="24"/>
      <c r="Q15427" s="24"/>
      <c r="T15427" s="24"/>
      <c r="W15427" s="24"/>
      <c r="Z15427" s="24"/>
      <c r="AC15427" s="24"/>
      <c r="AI15427" s="24"/>
      <c r="AL15427" s="24"/>
      <c r="AO15427" s="24"/>
      <c r="AR15427" s="24"/>
      <c r="AU15427" s="24"/>
    </row>
    <row r="15428">
      <c r="J15428" s="18"/>
      <c r="N15428" s="24"/>
      <c r="Q15428" s="24"/>
      <c r="T15428" s="24"/>
      <c r="W15428" s="24"/>
      <c r="Z15428" s="24"/>
      <c r="AC15428" s="24"/>
      <c r="AI15428" s="24"/>
      <c r="AL15428" s="24"/>
      <c r="AO15428" s="24"/>
      <c r="AR15428" s="24"/>
      <c r="AU15428" s="24"/>
    </row>
    <row r="15429">
      <c r="J15429" s="18"/>
      <c r="N15429" s="24"/>
      <c r="Q15429" s="24"/>
      <c r="T15429" s="24"/>
      <c r="W15429" s="24"/>
      <c r="Z15429" s="24"/>
      <c r="AC15429" s="24"/>
      <c r="AI15429" s="24"/>
      <c r="AL15429" s="24"/>
      <c r="AO15429" s="24"/>
      <c r="AR15429" s="24"/>
      <c r="AU15429" s="24"/>
    </row>
    <row r="15430">
      <c r="J15430" s="18"/>
      <c r="N15430" s="24"/>
      <c r="Q15430" s="24"/>
      <c r="T15430" s="24"/>
      <c r="W15430" s="24"/>
      <c r="Z15430" s="24"/>
      <c r="AC15430" s="24"/>
      <c r="AI15430" s="24"/>
      <c r="AL15430" s="24"/>
      <c r="AO15430" s="24"/>
      <c r="AR15430" s="24"/>
      <c r="AU15430" s="24"/>
    </row>
    <row r="15431">
      <c r="J15431" s="18"/>
      <c r="N15431" s="24"/>
      <c r="Q15431" s="24"/>
      <c r="T15431" s="24"/>
      <c r="W15431" s="24"/>
      <c r="Z15431" s="24"/>
      <c r="AC15431" s="24"/>
      <c r="AI15431" s="24"/>
      <c r="AL15431" s="24"/>
      <c r="AO15431" s="24"/>
      <c r="AR15431" s="24"/>
      <c r="AU15431" s="24"/>
    </row>
    <row r="15432">
      <c r="J15432" s="18"/>
      <c r="N15432" s="24"/>
      <c r="Q15432" s="24"/>
      <c r="T15432" s="24"/>
      <c r="W15432" s="24"/>
      <c r="Z15432" s="24"/>
      <c r="AC15432" s="24"/>
      <c r="AI15432" s="24"/>
      <c r="AL15432" s="24"/>
      <c r="AO15432" s="24"/>
      <c r="AR15432" s="24"/>
      <c r="AU15432" s="24"/>
    </row>
    <row r="15433">
      <c r="J15433" s="18"/>
      <c r="N15433" s="24"/>
      <c r="Q15433" s="24"/>
      <c r="T15433" s="24"/>
      <c r="W15433" s="24"/>
      <c r="Z15433" s="24"/>
      <c r="AC15433" s="24"/>
      <c r="AI15433" s="24"/>
      <c r="AL15433" s="24"/>
      <c r="AO15433" s="24"/>
      <c r="AR15433" s="24"/>
      <c r="AU15433" s="24"/>
    </row>
    <row r="15434">
      <c r="J15434" s="18"/>
      <c r="N15434" s="24"/>
      <c r="Q15434" s="24"/>
      <c r="T15434" s="24"/>
      <c r="W15434" s="24"/>
      <c r="Z15434" s="24"/>
      <c r="AC15434" s="24"/>
      <c r="AI15434" s="24"/>
      <c r="AL15434" s="24"/>
      <c r="AO15434" s="24"/>
      <c r="AR15434" s="24"/>
      <c r="AU15434" s="24"/>
    </row>
    <row r="15435">
      <c r="J15435" s="18"/>
      <c r="N15435" s="24"/>
      <c r="Q15435" s="24"/>
      <c r="T15435" s="24"/>
      <c r="W15435" s="24"/>
      <c r="Z15435" s="24"/>
      <c r="AC15435" s="24"/>
      <c r="AI15435" s="24"/>
      <c r="AL15435" s="24"/>
      <c r="AO15435" s="24"/>
      <c r="AR15435" s="24"/>
      <c r="AU15435" s="24"/>
    </row>
    <row r="15436">
      <c r="J15436" s="18"/>
      <c r="N15436" s="24"/>
      <c r="Q15436" s="24"/>
      <c r="T15436" s="24"/>
      <c r="W15436" s="24"/>
      <c r="Z15436" s="24"/>
      <c r="AC15436" s="24"/>
      <c r="AI15436" s="24"/>
      <c r="AL15436" s="24"/>
      <c r="AO15436" s="24"/>
      <c r="AR15436" s="24"/>
      <c r="AU15436" s="24"/>
    </row>
    <row r="15437">
      <c r="J15437" s="18"/>
      <c r="N15437" s="24"/>
      <c r="Q15437" s="24"/>
      <c r="T15437" s="24"/>
      <c r="W15437" s="24"/>
      <c r="Z15437" s="24"/>
      <c r="AC15437" s="24"/>
      <c r="AI15437" s="24"/>
      <c r="AL15437" s="24"/>
      <c r="AO15437" s="24"/>
      <c r="AR15437" s="24"/>
      <c r="AU15437" s="24"/>
    </row>
    <row r="15438">
      <c r="J15438" s="18"/>
      <c r="N15438" s="24"/>
      <c r="Q15438" s="24"/>
      <c r="T15438" s="24"/>
      <c r="W15438" s="24"/>
      <c r="Z15438" s="24"/>
      <c r="AC15438" s="24"/>
      <c r="AI15438" s="24"/>
      <c r="AL15438" s="24"/>
      <c r="AO15438" s="24"/>
      <c r="AR15438" s="24"/>
      <c r="AU15438" s="24"/>
    </row>
    <row r="15439">
      <c r="J15439" s="18"/>
      <c r="N15439" s="24"/>
      <c r="Q15439" s="24"/>
      <c r="T15439" s="24"/>
      <c r="W15439" s="24"/>
      <c r="Z15439" s="24"/>
      <c r="AC15439" s="24"/>
      <c r="AI15439" s="24"/>
      <c r="AL15439" s="24"/>
      <c r="AO15439" s="24"/>
      <c r="AR15439" s="24"/>
      <c r="AU15439" s="24"/>
    </row>
    <row r="15440">
      <c r="J15440" s="18"/>
      <c r="N15440" s="24"/>
      <c r="Q15440" s="24"/>
      <c r="T15440" s="24"/>
      <c r="W15440" s="24"/>
      <c r="Z15440" s="24"/>
      <c r="AC15440" s="24"/>
      <c r="AI15440" s="24"/>
      <c r="AL15440" s="24"/>
      <c r="AO15440" s="24"/>
      <c r="AR15440" s="24"/>
      <c r="AU15440" s="24"/>
    </row>
    <row r="15441">
      <c r="J15441" s="18"/>
      <c r="N15441" s="24"/>
      <c r="Q15441" s="24"/>
      <c r="T15441" s="24"/>
      <c r="W15441" s="24"/>
      <c r="Z15441" s="24"/>
      <c r="AC15441" s="24"/>
      <c r="AI15441" s="24"/>
      <c r="AL15441" s="24"/>
      <c r="AO15441" s="24"/>
      <c r="AR15441" s="24"/>
      <c r="AU15441" s="24"/>
    </row>
    <row r="15442">
      <c r="J15442" s="18"/>
      <c r="N15442" s="24"/>
      <c r="Q15442" s="24"/>
      <c r="T15442" s="24"/>
      <c r="W15442" s="24"/>
      <c r="Z15442" s="24"/>
      <c r="AC15442" s="24"/>
      <c r="AI15442" s="24"/>
      <c r="AL15442" s="24"/>
      <c r="AO15442" s="24"/>
      <c r="AR15442" s="24"/>
      <c r="AU15442" s="24"/>
    </row>
    <row r="15443">
      <c r="J15443" s="18"/>
      <c r="N15443" s="24"/>
      <c r="Q15443" s="24"/>
      <c r="T15443" s="24"/>
      <c r="W15443" s="24"/>
      <c r="Z15443" s="24"/>
      <c r="AC15443" s="24"/>
      <c r="AI15443" s="24"/>
      <c r="AL15443" s="24"/>
      <c r="AO15443" s="24"/>
      <c r="AR15443" s="24"/>
      <c r="AU15443" s="24"/>
    </row>
    <row r="15444">
      <c r="J15444" s="18"/>
      <c r="N15444" s="24"/>
      <c r="Q15444" s="24"/>
      <c r="T15444" s="24"/>
      <c r="W15444" s="24"/>
      <c r="Z15444" s="24"/>
      <c r="AC15444" s="24"/>
      <c r="AI15444" s="24"/>
      <c r="AL15444" s="24"/>
      <c r="AO15444" s="24"/>
      <c r="AR15444" s="24"/>
      <c r="AU15444" s="24"/>
    </row>
    <row r="15445">
      <c r="J15445" s="18"/>
      <c r="N15445" s="24"/>
      <c r="Q15445" s="24"/>
      <c r="T15445" s="24"/>
      <c r="W15445" s="24"/>
      <c r="Z15445" s="24"/>
      <c r="AC15445" s="24"/>
      <c r="AI15445" s="24"/>
      <c r="AL15445" s="24"/>
      <c r="AO15445" s="24"/>
      <c r="AR15445" s="24"/>
      <c r="AU15445" s="24"/>
    </row>
    <row r="15446">
      <c r="J15446" s="18"/>
      <c r="N15446" s="24"/>
      <c r="Q15446" s="24"/>
      <c r="T15446" s="24"/>
      <c r="W15446" s="24"/>
      <c r="Z15446" s="24"/>
      <c r="AC15446" s="24"/>
      <c r="AI15446" s="24"/>
      <c r="AL15446" s="24"/>
      <c r="AO15446" s="24"/>
      <c r="AR15446" s="24"/>
      <c r="AU15446" s="24"/>
    </row>
    <row r="15447">
      <c r="J15447" s="18"/>
      <c r="N15447" s="24"/>
      <c r="Q15447" s="24"/>
      <c r="T15447" s="24"/>
      <c r="W15447" s="24"/>
      <c r="Z15447" s="24"/>
      <c r="AC15447" s="24"/>
      <c r="AI15447" s="24"/>
      <c r="AL15447" s="24"/>
      <c r="AO15447" s="24"/>
      <c r="AR15447" s="24"/>
      <c r="AU15447" s="24"/>
    </row>
    <row r="15448">
      <c r="J15448" s="18"/>
      <c r="N15448" s="24"/>
      <c r="Q15448" s="24"/>
      <c r="T15448" s="24"/>
      <c r="W15448" s="24"/>
      <c r="Z15448" s="24"/>
      <c r="AC15448" s="24"/>
      <c r="AI15448" s="24"/>
      <c r="AL15448" s="24"/>
      <c r="AO15448" s="24"/>
      <c r="AR15448" s="24"/>
      <c r="AU15448" s="24"/>
    </row>
    <row r="15449">
      <c r="J15449" s="18"/>
      <c r="N15449" s="24"/>
      <c r="Q15449" s="24"/>
      <c r="T15449" s="24"/>
      <c r="W15449" s="24"/>
      <c r="Z15449" s="24"/>
      <c r="AC15449" s="24"/>
      <c r="AI15449" s="24"/>
      <c r="AL15449" s="24"/>
      <c r="AO15449" s="24"/>
      <c r="AR15449" s="24"/>
      <c r="AU15449" s="24"/>
    </row>
    <row r="15450">
      <c r="J15450" s="18"/>
      <c r="N15450" s="24"/>
      <c r="Q15450" s="24"/>
      <c r="T15450" s="24"/>
      <c r="W15450" s="24"/>
      <c r="Z15450" s="24"/>
      <c r="AC15450" s="24"/>
      <c r="AI15450" s="24"/>
      <c r="AL15450" s="24"/>
      <c r="AO15450" s="24"/>
      <c r="AR15450" s="24"/>
      <c r="AU15450" s="24"/>
    </row>
    <row r="15451">
      <c r="J15451" s="18"/>
      <c r="N15451" s="24"/>
      <c r="Q15451" s="24"/>
      <c r="T15451" s="24"/>
      <c r="W15451" s="24"/>
      <c r="Z15451" s="24"/>
      <c r="AC15451" s="24"/>
      <c r="AI15451" s="24"/>
      <c r="AL15451" s="24"/>
      <c r="AO15451" s="24"/>
      <c r="AR15451" s="24"/>
      <c r="AU15451" s="24"/>
    </row>
    <row r="15452">
      <c r="J15452" s="18"/>
      <c r="N15452" s="24"/>
      <c r="Q15452" s="24"/>
      <c r="T15452" s="24"/>
      <c r="W15452" s="24"/>
      <c r="Z15452" s="24"/>
      <c r="AC15452" s="24"/>
      <c r="AI15452" s="24"/>
      <c r="AL15452" s="24"/>
      <c r="AO15452" s="24"/>
      <c r="AR15452" s="24"/>
      <c r="AU15452" s="24"/>
    </row>
    <row r="15453">
      <c r="J15453" s="18"/>
      <c r="N15453" s="24"/>
      <c r="Q15453" s="24"/>
      <c r="T15453" s="24"/>
      <c r="W15453" s="24"/>
      <c r="Z15453" s="24"/>
      <c r="AC15453" s="24"/>
      <c r="AI15453" s="24"/>
      <c r="AL15453" s="24"/>
      <c r="AO15453" s="24"/>
      <c r="AR15453" s="24"/>
      <c r="AU15453" s="24"/>
    </row>
    <row r="15454">
      <c r="J15454" s="18"/>
      <c r="N15454" s="24"/>
      <c r="Q15454" s="24"/>
      <c r="T15454" s="24"/>
      <c r="W15454" s="24"/>
      <c r="Z15454" s="24"/>
      <c r="AC15454" s="24"/>
      <c r="AI15454" s="24"/>
      <c r="AL15454" s="24"/>
      <c r="AO15454" s="24"/>
      <c r="AR15454" s="24"/>
      <c r="AU15454" s="24"/>
    </row>
    <row r="15455">
      <c r="J15455" s="18"/>
      <c r="N15455" s="24"/>
      <c r="Q15455" s="24"/>
      <c r="T15455" s="24"/>
      <c r="W15455" s="24"/>
      <c r="Z15455" s="24"/>
      <c r="AC15455" s="24"/>
      <c r="AI15455" s="24"/>
      <c r="AL15455" s="24"/>
      <c r="AO15455" s="24"/>
      <c r="AR15455" s="24"/>
      <c r="AU15455" s="24"/>
    </row>
    <row r="15456">
      <c r="J15456" s="18"/>
      <c r="N15456" s="24"/>
      <c r="Q15456" s="24"/>
      <c r="T15456" s="24"/>
      <c r="W15456" s="24"/>
      <c r="Z15456" s="24"/>
      <c r="AC15456" s="24"/>
      <c r="AI15456" s="24"/>
      <c r="AL15456" s="24"/>
      <c r="AO15456" s="24"/>
      <c r="AR15456" s="24"/>
      <c r="AU15456" s="24"/>
    </row>
    <row r="15457">
      <c r="J15457" s="18"/>
      <c r="N15457" s="24"/>
      <c r="Q15457" s="24"/>
      <c r="T15457" s="24"/>
      <c r="W15457" s="24"/>
      <c r="Z15457" s="24"/>
      <c r="AC15457" s="24"/>
      <c r="AI15457" s="24"/>
      <c r="AL15457" s="24"/>
      <c r="AO15457" s="24"/>
      <c r="AR15457" s="24"/>
      <c r="AU15457" s="24"/>
    </row>
    <row r="15458">
      <c r="J15458" s="18"/>
      <c r="N15458" s="24"/>
      <c r="Q15458" s="24"/>
      <c r="T15458" s="24"/>
      <c r="W15458" s="24"/>
      <c r="Z15458" s="24"/>
      <c r="AC15458" s="24"/>
      <c r="AI15458" s="24"/>
      <c r="AL15458" s="24"/>
      <c r="AO15458" s="24"/>
      <c r="AR15458" s="24"/>
      <c r="AU15458" s="24"/>
    </row>
    <row r="15459">
      <c r="J15459" s="18"/>
      <c r="N15459" s="24"/>
      <c r="Q15459" s="24"/>
      <c r="T15459" s="24"/>
      <c r="W15459" s="24"/>
      <c r="Z15459" s="24"/>
      <c r="AC15459" s="24"/>
      <c r="AI15459" s="24"/>
      <c r="AL15459" s="24"/>
      <c r="AO15459" s="24"/>
      <c r="AR15459" s="24"/>
      <c r="AU15459" s="24"/>
    </row>
    <row r="15460">
      <c r="J15460" s="18"/>
      <c r="N15460" s="24"/>
      <c r="Q15460" s="24"/>
      <c r="T15460" s="24"/>
      <c r="W15460" s="24"/>
      <c r="Z15460" s="24"/>
      <c r="AC15460" s="24"/>
      <c r="AI15460" s="24"/>
      <c r="AL15460" s="24"/>
      <c r="AO15460" s="24"/>
      <c r="AR15460" s="24"/>
      <c r="AU15460" s="24"/>
    </row>
    <row r="15461">
      <c r="J15461" s="18"/>
      <c r="N15461" s="24"/>
      <c r="Q15461" s="24"/>
      <c r="T15461" s="24"/>
      <c r="W15461" s="24"/>
      <c r="Z15461" s="24"/>
      <c r="AC15461" s="24"/>
      <c r="AI15461" s="24"/>
      <c r="AL15461" s="24"/>
      <c r="AO15461" s="24"/>
      <c r="AR15461" s="24"/>
      <c r="AU15461" s="24"/>
    </row>
    <row r="15462">
      <c r="J15462" s="18"/>
      <c r="N15462" s="24"/>
      <c r="Q15462" s="24"/>
      <c r="T15462" s="24"/>
      <c r="W15462" s="24"/>
      <c r="Z15462" s="24"/>
      <c r="AC15462" s="24"/>
      <c r="AI15462" s="24"/>
      <c r="AL15462" s="24"/>
      <c r="AO15462" s="24"/>
      <c r="AR15462" s="24"/>
      <c r="AU15462" s="24"/>
    </row>
    <row r="15463">
      <c r="J15463" s="18"/>
      <c r="N15463" s="24"/>
      <c r="Q15463" s="24"/>
      <c r="T15463" s="24"/>
      <c r="W15463" s="24"/>
      <c r="Z15463" s="24"/>
      <c r="AC15463" s="24"/>
      <c r="AI15463" s="24"/>
      <c r="AL15463" s="24"/>
      <c r="AO15463" s="24"/>
      <c r="AR15463" s="24"/>
      <c r="AU15463" s="24"/>
    </row>
    <row r="15464">
      <c r="J15464" s="18"/>
      <c r="N15464" s="24"/>
      <c r="Q15464" s="24"/>
      <c r="T15464" s="24"/>
      <c r="W15464" s="24"/>
      <c r="Z15464" s="24"/>
      <c r="AC15464" s="24"/>
      <c r="AI15464" s="24"/>
      <c r="AL15464" s="24"/>
      <c r="AO15464" s="24"/>
      <c r="AR15464" s="24"/>
      <c r="AU15464" s="24"/>
    </row>
    <row r="15465">
      <c r="J15465" s="18"/>
      <c r="N15465" s="24"/>
      <c r="Q15465" s="24"/>
      <c r="T15465" s="24"/>
      <c r="W15465" s="24"/>
      <c r="Z15465" s="24"/>
      <c r="AC15465" s="24"/>
      <c r="AI15465" s="24"/>
      <c r="AL15465" s="24"/>
      <c r="AO15465" s="24"/>
      <c r="AR15465" s="24"/>
      <c r="AU15465" s="24"/>
    </row>
    <row r="15466">
      <c r="J15466" s="18"/>
      <c r="N15466" s="24"/>
      <c r="Q15466" s="24"/>
      <c r="T15466" s="24"/>
      <c r="W15466" s="24"/>
      <c r="Z15466" s="24"/>
      <c r="AC15466" s="24"/>
      <c r="AI15466" s="24"/>
      <c r="AL15466" s="24"/>
      <c r="AO15466" s="24"/>
      <c r="AR15466" s="24"/>
      <c r="AU15466" s="24"/>
    </row>
    <row r="15467">
      <c r="J15467" s="18"/>
      <c r="N15467" s="24"/>
      <c r="Q15467" s="24"/>
      <c r="T15467" s="24"/>
      <c r="W15467" s="24"/>
      <c r="Z15467" s="24"/>
      <c r="AC15467" s="24"/>
      <c r="AI15467" s="24"/>
      <c r="AL15467" s="24"/>
      <c r="AO15467" s="24"/>
      <c r="AR15467" s="24"/>
      <c r="AU15467" s="24"/>
    </row>
    <row r="15468">
      <c r="J15468" s="18"/>
      <c r="N15468" s="24"/>
      <c r="Q15468" s="24"/>
      <c r="T15468" s="24"/>
      <c r="W15468" s="24"/>
      <c r="Z15468" s="24"/>
      <c r="AC15468" s="24"/>
      <c r="AI15468" s="24"/>
      <c r="AL15468" s="24"/>
      <c r="AO15468" s="24"/>
      <c r="AR15468" s="24"/>
      <c r="AU15468" s="24"/>
    </row>
    <row r="15469">
      <c r="J15469" s="18"/>
      <c r="N15469" s="24"/>
      <c r="Q15469" s="24"/>
      <c r="T15469" s="24"/>
      <c r="W15469" s="24"/>
      <c r="Z15469" s="24"/>
      <c r="AC15469" s="24"/>
      <c r="AI15469" s="24"/>
      <c r="AL15469" s="24"/>
      <c r="AO15469" s="24"/>
      <c r="AR15469" s="24"/>
      <c r="AU15469" s="24"/>
    </row>
    <row r="15470">
      <c r="J15470" s="18"/>
      <c r="N15470" s="24"/>
      <c r="Q15470" s="24"/>
      <c r="T15470" s="24"/>
      <c r="W15470" s="24"/>
      <c r="Z15470" s="24"/>
      <c r="AC15470" s="24"/>
      <c r="AI15470" s="24"/>
      <c r="AL15470" s="24"/>
      <c r="AO15470" s="24"/>
      <c r="AR15470" s="24"/>
      <c r="AU15470" s="24"/>
    </row>
    <row r="15471">
      <c r="J15471" s="18"/>
      <c r="N15471" s="24"/>
      <c r="Q15471" s="24"/>
      <c r="T15471" s="24"/>
      <c r="W15471" s="24"/>
      <c r="Z15471" s="24"/>
      <c r="AC15471" s="24"/>
      <c r="AI15471" s="24"/>
      <c r="AL15471" s="24"/>
      <c r="AO15471" s="24"/>
      <c r="AR15471" s="24"/>
      <c r="AU15471" s="24"/>
    </row>
    <row r="15472">
      <c r="J15472" s="18"/>
      <c r="N15472" s="24"/>
      <c r="Q15472" s="24"/>
      <c r="T15472" s="24"/>
      <c r="W15472" s="24"/>
      <c r="Z15472" s="24"/>
      <c r="AC15472" s="24"/>
      <c r="AI15472" s="24"/>
      <c r="AL15472" s="24"/>
      <c r="AO15472" s="24"/>
      <c r="AR15472" s="24"/>
      <c r="AU15472" s="24"/>
    </row>
    <row r="15473">
      <c r="J15473" s="18"/>
      <c r="N15473" s="24"/>
      <c r="Q15473" s="24"/>
      <c r="T15473" s="24"/>
      <c r="W15473" s="24"/>
      <c r="Z15473" s="24"/>
      <c r="AC15473" s="24"/>
      <c r="AI15473" s="24"/>
      <c r="AL15473" s="24"/>
      <c r="AO15473" s="24"/>
      <c r="AR15473" s="24"/>
      <c r="AU15473" s="24"/>
    </row>
    <row r="15474">
      <c r="J15474" s="18"/>
      <c r="N15474" s="24"/>
      <c r="Q15474" s="24"/>
      <c r="T15474" s="24"/>
      <c r="W15474" s="24"/>
      <c r="Z15474" s="24"/>
      <c r="AC15474" s="24"/>
      <c r="AI15474" s="24"/>
      <c r="AL15474" s="24"/>
      <c r="AO15474" s="24"/>
      <c r="AR15474" s="24"/>
      <c r="AU15474" s="24"/>
    </row>
    <row r="15475">
      <c r="J15475" s="18"/>
      <c r="N15475" s="24"/>
      <c r="Q15475" s="24"/>
      <c r="T15475" s="24"/>
      <c r="W15475" s="24"/>
      <c r="Z15475" s="24"/>
      <c r="AC15475" s="24"/>
      <c r="AI15475" s="24"/>
      <c r="AL15475" s="24"/>
      <c r="AO15475" s="24"/>
      <c r="AR15475" s="24"/>
      <c r="AU15475" s="24"/>
    </row>
    <row r="15476">
      <c r="J15476" s="18"/>
      <c r="N15476" s="24"/>
      <c r="Q15476" s="24"/>
      <c r="T15476" s="24"/>
      <c r="W15476" s="24"/>
      <c r="Z15476" s="24"/>
      <c r="AC15476" s="24"/>
      <c r="AI15476" s="24"/>
      <c r="AL15476" s="24"/>
      <c r="AO15476" s="24"/>
      <c r="AR15476" s="24"/>
      <c r="AU15476" s="24"/>
    </row>
    <row r="15477">
      <c r="J15477" s="18"/>
      <c r="N15477" s="24"/>
      <c r="Q15477" s="24"/>
      <c r="T15477" s="24"/>
      <c r="W15477" s="24"/>
      <c r="Z15477" s="24"/>
      <c r="AC15477" s="24"/>
      <c r="AI15477" s="24"/>
      <c r="AL15477" s="24"/>
      <c r="AO15477" s="24"/>
      <c r="AR15477" s="24"/>
      <c r="AU15477" s="24"/>
    </row>
    <row r="15478">
      <c r="J15478" s="18"/>
      <c r="N15478" s="24"/>
      <c r="Q15478" s="24"/>
      <c r="T15478" s="24"/>
      <c r="W15478" s="24"/>
      <c r="Z15478" s="24"/>
      <c r="AC15478" s="24"/>
      <c r="AI15478" s="24"/>
      <c r="AL15478" s="24"/>
      <c r="AO15478" s="24"/>
      <c r="AR15478" s="24"/>
      <c r="AU15478" s="24"/>
    </row>
    <row r="15479">
      <c r="J15479" s="18"/>
      <c r="N15479" s="24"/>
      <c r="Q15479" s="24"/>
      <c r="T15479" s="24"/>
      <c r="W15479" s="24"/>
      <c r="Z15479" s="24"/>
      <c r="AC15479" s="24"/>
      <c r="AI15479" s="24"/>
      <c r="AL15479" s="24"/>
      <c r="AO15479" s="24"/>
      <c r="AR15479" s="24"/>
      <c r="AU15479" s="24"/>
    </row>
    <row r="15480">
      <c r="J15480" s="18"/>
      <c r="N15480" s="24"/>
      <c r="Q15480" s="24"/>
      <c r="T15480" s="24"/>
      <c r="W15480" s="24"/>
      <c r="Z15480" s="24"/>
      <c r="AC15480" s="24"/>
      <c r="AI15480" s="24"/>
      <c r="AL15480" s="24"/>
      <c r="AO15480" s="24"/>
      <c r="AR15480" s="24"/>
      <c r="AU15480" s="24"/>
    </row>
    <row r="15481">
      <c r="J15481" s="18"/>
      <c r="N15481" s="24"/>
      <c r="Q15481" s="24"/>
      <c r="T15481" s="24"/>
      <c r="W15481" s="24"/>
      <c r="Z15481" s="24"/>
      <c r="AC15481" s="24"/>
      <c r="AI15481" s="24"/>
      <c r="AL15481" s="24"/>
      <c r="AO15481" s="24"/>
      <c r="AR15481" s="24"/>
      <c r="AU15481" s="24"/>
    </row>
    <row r="15482">
      <c r="J15482" s="18"/>
      <c r="N15482" s="24"/>
      <c r="Q15482" s="24"/>
      <c r="T15482" s="24"/>
      <c r="W15482" s="24"/>
      <c r="Z15482" s="24"/>
      <c r="AC15482" s="24"/>
      <c r="AI15482" s="24"/>
      <c r="AL15482" s="24"/>
      <c r="AO15482" s="24"/>
      <c r="AR15482" s="24"/>
      <c r="AU15482" s="24"/>
    </row>
    <row r="15483">
      <c r="J15483" s="18"/>
      <c r="N15483" s="24"/>
      <c r="Q15483" s="24"/>
      <c r="T15483" s="24"/>
      <c r="W15483" s="24"/>
      <c r="Z15483" s="24"/>
      <c r="AC15483" s="24"/>
      <c r="AI15483" s="24"/>
      <c r="AL15483" s="24"/>
      <c r="AO15483" s="24"/>
      <c r="AR15483" s="24"/>
      <c r="AU15483" s="24"/>
    </row>
    <row r="15484">
      <c r="J15484" s="18"/>
      <c r="N15484" s="24"/>
      <c r="Q15484" s="24"/>
      <c r="T15484" s="24"/>
      <c r="W15484" s="24"/>
      <c r="Z15484" s="24"/>
      <c r="AC15484" s="24"/>
      <c r="AI15484" s="24"/>
      <c r="AL15484" s="24"/>
      <c r="AO15484" s="24"/>
      <c r="AR15484" s="24"/>
      <c r="AU15484" s="24"/>
    </row>
    <row r="15485">
      <c r="J15485" s="18"/>
      <c r="N15485" s="24"/>
      <c r="Q15485" s="24"/>
      <c r="T15485" s="24"/>
      <c r="W15485" s="24"/>
      <c r="Z15485" s="24"/>
      <c r="AC15485" s="24"/>
      <c r="AI15485" s="24"/>
      <c r="AL15485" s="24"/>
      <c r="AO15485" s="24"/>
      <c r="AR15485" s="24"/>
      <c r="AU15485" s="24"/>
    </row>
    <row r="15486">
      <c r="J15486" s="18"/>
      <c r="N15486" s="24"/>
      <c r="Q15486" s="24"/>
      <c r="T15486" s="24"/>
      <c r="W15486" s="24"/>
      <c r="Z15486" s="24"/>
      <c r="AC15486" s="24"/>
      <c r="AI15486" s="24"/>
      <c r="AL15486" s="24"/>
      <c r="AO15486" s="24"/>
      <c r="AR15486" s="24"/>
      <c r="AU15486" s="24"/>
    </row>
    <row r="15487">
      <c r="J15487" s="18"/>
      <c r="N15487" s="24"/>
      <c r="Q15487" s="24"/>
      <c r="T15487" s="24"/>
      <c r="W15487" s="24"/>
      <c r="Z15487" s="24"/>
      <c r="AC15487" s="24"/>
      <c r="AI15487" s="24"/>
      <c r="AL15487" s="24"/>
      <c r="AO15487" s="24"/>
      <c r="AR15487" s="24"/>
      <c r="AU15487" s="24"/>
    </row>
    <row r="15488">
      <c r="J15488" s="18"/>
      <c r="N15488" s="24"/>
      <c r="Q15488" s="24"/>
      <c r="T15488" s="24"/>
      <c r="W15488" s="24"/>
      <c r="Z15488" s="24"/>
      <c r="AC15488" s="24"/>
      <c r="AI15488" s="24"/>
      <c r="AL15488" s="24"/>
      <c r="AO15488" s="24"/>
      <c r="AR15488" s="24"/>
      <c r="AU15488" s="24"/>
    </row>
    <row r="15489">
      <c r="J15489" s="18"/>
      <c r="N15489" s="24"/>
      <c r="Q15489" s="24"/>
      <c r="T15489" s="24"/>
      <c r="W15489" s="24"/>
      <c r="Z15489" s="24"/>
      <c r="AC15489" s="24"/>
      <c r="AI15489" s="24"/>
      <c r="AL15489" s="24"/>
      <c r="AO15489" s="24"/>
      <c r="AR15489" s="24"/>
      <c r="AU15489" s="24"/>
    </row>
    <row r="15490">
      <c r="J15490" s="18"/>
      <c r="N15490" s="24"/>
      <c r="Q15490" s="24"/>
      <c r="T15490" s="24"/>
      <c r="W15490" s="24"/>
      <c r="Z15490" s="24"/>
      <c r="AC15490" s="24"/>
      <c r="AI15490" s="24"/>
      <c r="AL15490" s="24"/>
      <c r="AO15490" s="24"/>
      <c r="AR15490" s="24"/>
      <c r="AU15490" s="24"/>
    </row>
    <row r="15491">
      <c r="J15491" s="18"/>
      <c r="N15491" s="24"/>
      <c r="Q15491" s="24"/>
      <c r="T15491" s="24"/>
      <c r="W15491" s="24"/>
      <c r="Z15491" s="24"/>
      <c r="AC15491" s="24"/>
      <c r="AI15491" s="24"/>
      <c r="AL15491" s="24"/>
      <c r="AO15491" s="24"/>
      <c r="AR15491" s="24"/>
      <c r="AU15491" s="24"/>
    </row>
    <row r="15492">
      <c r="J15492" s="18"/>
      <c r="N15492" s="24"/>
      <c r="Q15492" s="24"/>
      <c r="T15492" s="24"/>
      <c r="W15492" s="24"/>
      <c r="Z15492" s="24"/>
      <c r="AC15492" s="24"/>
      <c r="AI15492" s="24"/>
      <c r="AL15492" s="24"/>
      <c r="AO15492" s="24"/>
      <c r="AR15492" s="24"/>
      <c r="AU15492" s="24"/>
    </row>
    <row r="15493">
      <c r="J15493" s="18"/>
      <c r="N15493" s="24"/>
      <c r="Q15493" s="24"/>
      <c r="T15493" s="24"/>
      <c r="W15493" s="24"/>
      <c r="Z15493" s="24"/>
      <c r="AC15493" s="24"/>
      <c r="AI15493" s="24"/>
      <c r="AL15493" s="24"/>
      <c r="AO15493" s="24"/>
      <c r="AR15493" s="24"/>
      <c r="AU15493" s="24"/>
    </row>
    <row r="15494">
      <c r="J15494" s="18"/>
      <c r="N15494" s="24"/>
      <c r="Q15494" s="24"/>
      <c r="T15494" s="24"/>
      <c r="W15494" s="24"/>
      <c r="Z15494" s="24"/>
      <c r="AC15494" s="24"/>
      <c r="AI15494" s="24"/>
      <c r="AL15494" s="24"/>
      <c r="AO15494" s="24"/>
      <c r="AR15494" s="24"/>
      <c r="AU15494" s="24"/>
    </row>
    <row r="15495">
      <c r="J15495" s="18"/>
      <c r="N15495" s="24"/>
      <c r="Q15495" s="24"/>
      <c r="T15495" s="24"/>
      <c r="W15495" s="24"/>
      <c r="Z15495" s="24"/>
      <c r="AC15495" s="24"/>
      <c r="AI15495" s="24"/>
      <c r="AL15495" s="24"/>
      <c r="AO15495" s="24"/>
      <c r="AR15495" s="24"/>
      <c r="AU15495" s="24"/>
    </row>
    <row r="15496">
      <c r="J15496" s="18"/>
      <c r="N15496" s="24"/>
      <c r="Q15496" s="24"/>
      <c r="T15496" s="24"/>
      <c r="W15496" s="24"/>
      <c r="Z15496" s="24"/>
      <c r="AC15496" s="24"/>
      <c r="AI15496" s="24"/>
      <c r="AL15496" s="24"/>
      <c r="AO15496" s="24"/>
      <c r="AR15496" s="24"/>
      <c r="AU15496" s="24"/>
    </row>
    <row r="15497">
      <c r="J15497" s="18"/>
      <c r="N15497" s="24"/>
      <c r="Q15497" s="24"/>
      <c r="T15497" s="24"/>
      <c r="W15497" s="24"/>
      <c r="Z15497" s="24"/>
      <c r="AC15497" s="24"/>
      <c r="AI15497" s="24"/>
      <c r="AL15497" s="24"/>
      <c r="AO15497" s="24"/>
      <c r="AR15497" s="24"/>
      <c r="AU15497" s="24"/>
    </row>
    <row r="15498">
      <c r="J15498" s="18"/>
      <c r="N15498" s="24"/>
      <c r="Q15498" s="24"/>
      <c r="T15498" s="24"/>
      <c r="W15498" s="24"/>
      <c r="Z15498" s="24"/>
      <c r="AC15498" s="24"/>
      <c r="AI15498" s="24"/>
      <c r="AL15498" s="24"/>
      <c r="AO15498" s="24"/>
      <c r="AR15498" s="24"/>
      <c r="AU15498" s="24"/>
    </row>
    <row r="15499">
      <c r="J15499" s="18"/>
      <c r="N15499" s="24"/>
      <c r="Q15499" s="24"/>
      <c r="T15499" s="24"/>
      <c r="W15499" s="24"/>
      <c r="Z15499" s="24"/>
      <c r="AC15499" s="24"/>
      <c r="AI15499" s="24"/>
      <c r="AL15499" s="24"/>
      <c r="AO15499" s="24"/>
      <c r="AR15499" s="24"/>
      <c r="AU15499" s="24"/>
    </row>
    <row r="15500">
      <c r="J15500" s="18"/>
      <c r="N15500" s="24"/>
      <c r="Q15500" s="24"/>
      <c r="T15500" s="24"/>
      <c r="W15500" s="24"/>
      <c r="Z15500" s="24"/>
      <c r="AC15500" s="24"/>
      <c r="AI15500" s="24"/>
      <c r="AL15500" s="24"/>
      <c r="AO15500" s="24"/>
      <c r="AR15500" s="24"/>
      <c r="AU15500" s="24"/>
    </row>
    <row r="15501">
      <c r="J15501" s="18"/>
      <c r="N15501" s="24"/>
      <c r="Q15501" s="24"/>
      <c r="T15501" s="24"/>
      <c r="W15501" s="24"/>
      <c r="Z15501" s="24"/>
      <c r="AC15501" s="24"/>
      <c r="AI15501" s="24"/>
      <c r="AL15501" s="24"/>
      <c r="AO15501" s="24"/>
      <c r="AR15501" s="24"/>
      <c r="AU15501" s="24"/>
    </row>
    <row r="15502">
      <c r="J15502" s="18"/>
      <c r="N15502" s="24"/>
      <c r="Q15502" s="24"/>
      <c r="T15502" s="24"/>
      <c r="W15502" s="24"/>
      <c r="Z15502" s="24"/>
      <c r="AC15502" s="24"/>
      <c r="AI15502" s="24"/>
      <c r="AL15502" s="24"/>
      <c r="AO15502" s="24"/>
      <c r="AR15502" s="24"/>
      <c r="AU15502" s="24"/>
    </row>
    <row r="15503">
      <c r="J15503" s="18"/>
      <c r="N15503" s="24"/>
      <c r="Q15503" s="24"/>
      <c r="T15503" s="24"/>
      <c r="W15503" s="24"/>
      <c r="Z15503" s="24"/>
      <c r="AC15503" s="24"/>
      <c r="AI15503" s="24"/>
      <c r="AL15503" s="24"/>
      <c r="AO15503" s="24"/>
      <c r="AR15503" s="24"/>
      <c r="AU15503" s="24"/>
    </row>
    <row r="15504">
      <c r="J15504" s="18"/>
      <c r="N15504" s="24"/>
      <c r="Q15504" s="24"/>
      <c r="T15504" s="24"/>
      <c r="W15504" s="24"/>
      <c r="Z15504" s="24"/>
      <c r="AC15504" s="24"/>
      <c r="AI15504" s="24"/>
      <c r="AL15504" s="24"/>
      <c r="AO15504" s="24"/>
      <c r="AR15504" s="24"/>
      <c r="AU15504" s="24"/>
    </row>
    <row r="15505">
      <c r="J15505" s="18"/>
      <c r="N15505" s="24"/>
      <c r="Q15505" s="24"/>
      <c r="T15505" s="24"/>
      <c r="W15505" s="24"/>
      <c r="Z15505" s="24"/>
      <c r="AC15505" s="24"/>
      <c r="AI15505" s="24"/>
      <c r="AL15505" s="24"/>
      <c r="AO15505" s="24"/>
      <c r="AR15505" s="24"/>
      <c r="AU15505" s="24"/>
    </row>
    <row r="15506">
      <c r="J15506" s="18"/>
      <c r="N15506" s="24"/>
      <c r="Q15506" s="24"/>
      <c r="T15506" s="24"/>
      <c r="W15506" s="24"/>
      <c r="Z15506" s="24"/>
      <c r="AC15506" s="24"/>
      <c r="AI15506" s="24"/>
      <c r="AL15506" s="24"/>
      <c r="AO15506" s="24"/>
      <c r="AR15506" s="24"/>
      <c r="AU15506" s="24"/>
    </row>
    <row r="15507">
      <c r="J15507" s="18"/>
      <c r="N15507" s="24"/>
      <c r="Q15507" s="24"/>
      <c r="T15507" s="24"/>
      <c r="W15507" s="24"/>
      <c r="Z15507" s="24"/>
      <c r="AC15507" s="24"/>
      <c r="AI15507" s="24"/>
      <c r="AL15507" s="24"/>
      <c r="AO15507" s="24"/>
      <c r="AR15507" s="24"/>
      <c r="AU15507" s="24"/>
    </row>
    <row r="15508">
      <c r="J15508" s="18"/>
      <c r="N15508" s="24"/>
      <c r="Q15508" s="24"/>
      <c r="T15508" s="24"/>
      <c r="W15508" s="24"/>
      <c r="Z15508" s="24"/>
      <c r="AC15508" s="24"/>
      <c r="AI15508" s="24"/>
      <c r="AL15508" s="24"/>
      <c r="AO15508" s="24"/>
      <c r="AR15508" s="24"/>
      <c r="AU15508" s="24"/>
    </row>
    <row r="15509">
      <c r="J15509" s="18"/>
      <c r="N15509" s="24"/>
      <c r="Q15509" s="24"/>
      <c r="T15509" s="24"/>
      <c r="W15509" s="24"/>
      <c r="Z15509" s="24"/>
      <c r="AC15509" s="24"/>
      <c r="AI15509" s="24"/>
      <c r="AL15509" s="24"/>
      <c r="AO15509" s="24"/>
      <c r="AR15509" s="24"/>
      <c r="AU15509" s="24"/>
    </row>
    <row r="15510">
      <c r="J15510" s="18"/>
      <c r="N15510" s="24"/>
      <c r="Q15510" s="24"/>
      <c r="T15510" s="24"/>
      <c r="W15510" s="24"/>
      <c r="Z15510" s="24"/>
      <c r="AC15510" s="24"/>
      <c r="AI15510" s="24"/>
      <c r="AL15510" s="24"/>
      <c r="AO15510" s="24"/>
      <c r="AR15510" s="24"/>
      <c r="AU15510" s="24"/>
    </row>
    <row r="15511">
      <c r="J15511" s="18"/>
      <c r="N15511" s="24"/>
      <c r="Q15511" s="24"/>
      <c r="T15511" s="24"/>
      <c r="W15511" s="24"/>
      <c r="Z15511" s="24"/>
      <c r="AC15511" s="24"/>
      <c r="AI15511" s="24"/>
      <c r="AL15511" s="24"/>
      <c r="AO15511" s="24"/>
      <c r="AR15511" s="24"/>
      <c r="AU15511" s="24"/>
    </row>
    <row r="15512">
      <c r="J15512" s="18"/>
      <c r="N15512" s="24"/>
      <c r="Q15512" s="24"/>
      <c r="T15512" s="24"/>
      <c r="W15512" s="24"/>
      <c r="Z15512" s="24"/>
      <c r="AC15512" s="24"/>
      <c r="AI15512" s="24"/>
      <c r="AL15512" s="24"/>
      <c r="AO15512" s="24"/>
      <c r="AR15512" s="24"/>
      <c r="AU15512" s="24"/>
    </row>
    <row r="15513">
      <c r="J15513" s="18"/>
      <c r="N15513" s="24"/>
      <c r="Q15513" s="24"/>
      <c r="T15513" s="24"/>
      <c r="W15513" s="24"/>
      <c r="Z15513" s="24"/>
      <c r="AC15513" s="24"/>
      <c r="AI15513" s="24"/>
      <c r="AL15513" s="24"/>
      <c r="AO15513" s="24"/>
      <c r="AR15513" s="24"/>
      <c r="AU15513" s="24"/>
    </row>
    <row r="15514">
      <c r="J15514" s="18"/>
      <c r="N15514" s="24"/>
      <c r="Q15514" s="24"/>
      <c r="T15514" s="24"/>
      <c r="W15514" s="24"/>
      <c r="Z15514" s="24"/>
      <c r="AC15514" s="24"/>
      <c r="AI15514" s="24"/>
      <c r="AL15514" s="24"/>
      <c r="AO15514" s="24"/>
      <c r="AR15514" s="24"/>
      <c r="AU15514" s="24"/>
    </row>
    <row r="15515">
      <c r="J15515" s="18"/>
      <c r="N15515" s="24"/>
      <c r="Q15515" s="24"/>
      <c r="T15515" s="24"/>
      <c r="W15515" s="24"/>
      <c r="Z15515" s="24"/>
      <c r="AC15515" s="24"/>
      <c r="AI15515" s="24"/>
      <c r="AL15515" s="24"/>
      <c r="AO15515" s="24"/>
      <c r="AR15515" s="24"/>
      <c r="AU15515" s="24"/>
    </row>
    <row r="15516">
      <c r="J15516" s="18"/>
      <c r="N15516" s="24"/>
      <c r="Q15516" s="24"/>
      <c r="T15516" s="24"/>
      <c r="W15516" s="24"/>
      <c r="Z15516" s="24"/>
      <c r="AC15516" s="24"/>
      <c r="AI15516" s="24"/>
      <c r="AL15516" s="24"/>
      <c r="AO15516" s="24"/>
      <c r="AR15516" s="24"/>
      <c r="AU15516" s="24"/>
    </row>
    <row r="15517">
      <c r="J15517" s="18"/>
      <c r="N15517" s="24"/>
      <c r="Q15517" s="24"/>
      <c r="T15517" s="24"/>
      <c r="W15517" s="24"/>
      <c r="Z15517" s="24"/>
      <c r="AC15517" s="24"/>
      <c r="AI15517" s="24"/>
      <c r="AL15517" s="24"/>
      <c r="AO15517" s="24"/>
      <c r="AR15517" s="24"/>
      <c r="AU15517" s="24"/>
    </row>
    <row r="15518">
      <c r="J15518" s="18"/>
      <c r="N15518" s="24"/>
      <c r="Q15518" s="24"/>
      <c r="T15518" s="24"/>
      <c r="W15518" s="24"/>
      <c r="Z15518" s="24"/>
      <c r="AC15518" s="24"/>
      <c r="AI15518" s="24"/>
      <c r="AL15518" s="24"/>
      <c r="AO15518" s="24"/>
      <c r="AR15518" s="24"/>
      <c r="AU15518" s="24"/>
    </row>
    <row r="15519">
      <c r="J15519" s="18"/>
      <c r="N15519" s="24"/>
      <c r="Q15519" s="24"/>
      <c r="T15519" s="24"/>
      <c r="W15519" s="24"/>
      <c r="Z15519" s="24"/>
      <c r="AC15519" s="24"/>
      <c r="AI15519" s="24"/>
      <c r="AL15519" s="24"/>
      <c r="AO15519" s="24"/>
      <c r="AR15519" s="24"/>
      <c r="AU15519" s="24"/>
    </row>
    <row r="15520">
      <c r="J15520" s="18"/>
      <c r="N15520" s="24"/>
      <c r="Q15520" s="24"/>
      <c r="T15520" s="24"/>
      <c r="W15520" s="24"/>
      <c r="Z15520" s="24"/>
      <c r="AC15520" s="24"/>
      <c r="AI15520" s="24"/>
      <c r="AL15520" s="24"/>
      <c r="AO15520" s="24"/>
      <c r="AR15520" s="24"/>
      <c r="AU15520" s="24"/>
    </row>
    <row r="15521">
      <c r="J15521" s="18"/>
      <c r="N15521" s="24"/>
      <c r="Q15521" s="24"/>
      <c r="T15521" s="24"/>
      <c r="W15521" s="24"/>
      <c r="Z15521" s="24"/>
      <c r="AC15521" s="24"/>
      <c r="AI15521" s="24"/>
      <c r="AL15521" s="24"/>
      <c r="AO15521" s="24"/>
      <c r="AR15521" s="24"/>
      <c r="AU15521" s="24"/>
    </row>
    <row r="15522">
      <c r="J15522" s="18"/>
      <c r="N15522" s="24"/>
      <c r="Q15522" s="24"/>
      <c r="T15522" s="24"/>
      <c r="W15522" s="24"/>
      <c r="Z15522" s="24"/>
      <c r="AC15522" s="24"/>
      <c r="AI15522" s="24"/>
      <c r="AL15522" s="24"/>
      <c r="AO15522" s="24"/>
      <c r="AR15522" s="24"/>
      <c r="AU15522" s="24"/>
    </row>
    <row r="15523">
      <c r="J15523" s="18"/>
      <c r="N15523" s="24"/>
      <c r="Q15523" s="24"/>
      <c r="T15523" s="24"/>
      <c r="W15523" s="24"/>
      <c r="Z15523" s="24"/>
      <c r="AC15523" s="24"/>
      <c r="AI15523" s="24"/>
      <c r="AL15523" s="24"/>
      <c r="AO15523" s="24"/>
      <c r="AR15523" s="24"/>
      <c r="AU15523" s="24"/>
    </row>
    <row r="15524">
      <c r="J15524" s="18"/>
      <c r="N15524" s="24"/>
      <c r="Q15524" s="24"/>
      <c r="T15524" s="24"/>
      <c r="W15524" s="24"/>
      <c r="Z15524" s="24"/>
      <c r="AC15524" s="24"/>
      <c r="AI15524" s="24"/>
      <c r="AL15524" s="24"/>
      <c r="AO15524" s="24"/>
      <c r="AR15524" s="24"/>
      <c r="AU15524" s="24"/>
    </row>
    <row r="15525">
      <c r="J15525" s="18"/>
      <c r="N15525" s="24"/>
      <c r="Q15525" s="24"/>
      <c r="T15525" s="24"/>
      <c r="W15525" s="24"/>
      <c r="Z15525" s="24"/>
      <c r="AC15525" s="24"/>
      <c r="AI15525" s="24"/>
      <c r="AL15525" s="24"/>
      <c r="AO15525" s="24"/>
      <c r="AR15525" s="24"/>
      <c r="AU15525" s="24"/>
    </row>
    <row r="15526">
      <c r="J15526" s="18"/>
      <c r="N15526" s="24"/>
      <c r="Q15526" s="24"/>
      <c r="T15526" s="24"/>
      <c r="W15526" s="24"/>
      <c r="Z15526" s="24"/>
      <c r="AC15526" s="24"/>
      <c r="AI15526" s="24"/>
      <c r="AL15526" s="24"/>
      <c r="AO15526" s="24"/>
      <c r="AR15526" s="24"/>
      <c r="AU15526" s="24"/>
    </row>
    <row r="15527">
      <c r="J15527" s="18"/>
      <c r="N15527" s="24"/>
      <c r="Q15527" s="24"/>
      <c r="T15527" s="24"/>
      <c r="W15527" s="24"/>
      <c r="Z15527" s="24"/>
      <c r="AC15527" s="24"/>
      <c r="AI15527" s="24"/>
      <c r="AL15527" s="24"/>
      <c r="AO15527" s="24"/>
      <c r="AR15527" s="24"/>
      <c r="AU15527" s="24"/>
    </row>
    <row r="15528">
      <c r="J15528" s="18"/>
      <c r="N15528" s="24"/>
      <c r="Q15528" s="24"/>
      <c r="T15528" s="24"/>
      <c r="W15528" s="24"/>
      <c r="Z15528" s="24"/>
      <c r="AC15528" s="24"/>
      <c r="AI15528" s="24"/>
      <c r="AL15528" s="24"/>
      <c r="AO15528" s="24"/>
      <c r="AR15528" s="24"/>
      <c r="AU15528" s="24"/>
    </row>
    <row r="15529">
      <c r="J15529" s="18"/>
      <c r="N15529" s="24"/>
      <c r="Q15529" s="24"/>
      <c r="T15529" s="24"/>
      <c r="W15529" s="24"/>
      <c r="Z15529" s="24"/>
      <c r="AC15529" s="24"/>
      <c r="AI15529" s="24"/>
      <c r="AL15529" s="24"/>
      <c r="AO15529" s="24"/>
      <c r="AR15529" s="24"/>
      <c r="AU15529" s="24"/>
    </row>
    <row r="15530">
      <c r="J15530" s="18"/>
      <c r="N15530" s="24"/>
      <c r="Q15530" s="24"/>
      <c r="T15530" s="24"/>
      <c r="W15530" s="24"/>
      <c r="Z15530" s="24"/>
      <c r="AC15530" s="24"/>
      <c r="AI15530" s="24"/>
      <c r="AL15530" s="24"/>
      <c r="AO15530" s="24"/>
      <c r="AR15530" s="24"/>
      <c r="AU15530" s="24"/>
    </row>
    <row r="15531">
      <c r="J15531" s="18"/>
      <c r="N15531" s="24"/>
      <c r="Q15531" s="24"/>
      <c r="T15531" s="24"/>
      <c r="W15531" s="24"/>
      <c r="Z15531" s="24"/>
      <c r="AC15531" s="24"/>
      <c r="AI15531" s="24"/>
      <c r="AL15531" s="24"/>
      <c r="AO15531" s="24"/>
      <c r="AR15531" s="24"/>
      <c r="AU15531" s="24"/>
    </row>
    <row r="15532">
      <c r="J15532" s="18"/>
      <c r="N15532" s="24"/>
      <c r="Q15532" s="24"/>
      <c r="T15532" s="24"/>
      <c r="W15532" s="24"/>
      <c r="Z15532" s="24"/>
      <c r="AC15532" s="24"/>
      <c r="AI15532" s="24"/>
      <c r="AL15532" s="24"/>
      <c r="AO15532" s="24"/>
      <c r="AR15532" s="24"/>
      <c r="AU15532" s="24"/>
    </row>
    <row r="15533">
      <c r="J15533" s="18"/>
      <c r="N15533" s="24"/>
      <c r="Q15533" s="24"/>
      <c r="T15533" s="24"/>
      <c r="W15533" s="24"/>
      <c r="Z15533" s="24"/>
      <c r="AC15533" s="24"/>
      <c r="AI15533" s="24"/>
      <c r="AL15533" s="24"/>
      <c r="AO15533" s="24"/>
      <c r="AR15533" s="24"/>
      <c r="AU15533" s="24"/>
    </row>
    <row r="15534">
      <c r="J15534" s="18"/>
      <c r="N15534" s="24"/>
      <c r="Q15534" s="24"/>
      <c r="T15534" s="24"/>
      <c r="W15534" s="24"/>
      <c r="Z15534" s="24"/>
      <c r="AC15534" s="24"/>
      <c r="AI15534" s="24"/>
      <c r="AL15534" s="24"/>
      <c r="AO15534" s="24"/>
      <c r="AR15534" s="24"/>
      <c r="AU15534" s="24"/>
    </row>
    <row r="15535">
      <c r="J15535" s="18"/>
      <c r="N15535" s="24"/>
      <c r="Q15535" s="24"/>
      <c r="T15535" s="24"/>
      <c r="W15535" s="24"/>
      <c r="Z15535" s="24"/>
      <c r="AC15535" s="24"/>
      <c r="AI15535" s="24"/>
      <c r="AL15535" s="24"/>
      <c r="AO15535" s="24"/>
      <c r="AR15535" s="24"/>
      <c r="AU15535" s="24"/>
    </row>
    <row r="15536">
      <c r="J15536" s="18"/>
      <c r="N15536" s="24"/>
      <c r="Q15536" s="24"/>
      <c r="T15536" s="24"/>
      <c r="W15536" s="24"/>
      <c r="Z15536" s="24"/>
      <c r="AC15536" s="24"/>
      <c r="AI15536" s="24"/>
      <c r="AL15536" s="24"/>
      <c r="AO15536" s="24"/>
      <c r="AR15536" s="24"/>
      <c r="AU15536" s="24"/>
    </row>
    <row r="15537">
      <c r="J15537" s="18"/>
      <c r="N15537" s="24"/>
      <c r="Q15537" s="24"/>
      <c r="T15537" s="24"/>
      <c r="W15537" s="24"/>
      <c r="Z15537" s="24"/>
      <c r="AC15537" s="24"/>
      <c r="AI15537" s="24"/>
      <c r="AL15537" s="24"/>
      <c r="AO15537" s="24"/>
      <c r="AR15537" s="24"/>
      <c r="AU15537" s="24"/>
    </row>
    <row r="15538">
      <c r="J15538" s="18"/>
      <c r="N15538" s="24"/>
      <c r="Q15538" s="24"/>
      <c r="T15538" s="24"/>
      <c r="W15538" s="24"/>
      <c r="Z15538" s="24"/>
      <c r="AC15538" s="24"/>
      <c r="AI15538" s="24"/>
      <c r="AL15538" s="24"/>
      <c r="AO15538" s="24"/>
      <c r="AR15538" s="24"/>
      <c r="AU15538" s="24"/>
    </row>
    <row r="15539">
      <c r="J15539" s="18"/>
      <c r="N15539" s="24"/>
      <c r="Q15539" s="24"/>
      <c r="T15539" s="24"/>
      <c r="W15539" s="24"/>
      <c r="Z15539" s="24"/>
      <c r="AC15539" s="24"/>
      <c r="AI15539" s="24"/>
      <c r="AL15539" s="24"/>
      <c r="AO15539" s="24"/>
      <c r="AR15539" s="24"/>
      <c r="AU15539" s="24"/>
    </row>
    <row r="15540">
      <c r="J15540" s="18"/>
      <c r="N15540" s="24"/>
      <c r="Q15540" s="24"/>
      <c r="T15540" s="24"/>
      <c r="W15540" s="24"/>
      <c r="Z15540" s="24"/>
      <c r="AC15540" s="24"/>
      <c r="AI15540" s="24"/>
      <c r="AL15540" s="24"/>
      <c r="AO15540" s="24"/>
      <c r="AR15540" s="24"/>
      <c r="AU15540" s="24"/>
    </row>
    <row r="15541">
      <c r="J15541" s="18"/>
      <c r="N15541" s="24"/>
      <c r="Q15541" s="24"/>
      <c r="T15541" s="24"/>
      <c r="W15541" s="24"/>
      <c r="Z15541" s="24"/>
      <c r="AC15541" s="24"/>
      <c r="AI15541" s="24"/>
      <c r="AL15541" s="24"/>
      <c r="AO15541" s="24"/>
      <c r="AR15541" s="24"/>
      <c r="AU15541" s="24"/>
    </row>
    <row r="15542">
      <c r="J15542" s="18"/>
      <c r="N15542" s="24"/>
      <c r="Q15542" s="24"/>
      <c r="T15542" s="24"/>
      <c r="W15542" s="24"/>
      <c r="Z15542" s="24"/>
      <c r="AC15542" s="24"/>
      <c r="AI15542" s="24"/>
      <c r="AL15542" s="24"/>
      <c r="AO15542" s="24"/>
      <c r="AR15542" s="24"/>
      <c r="AU15542" s="24"/>
    </row>
    <row r="15543">
      <c r="J15543" s="18"/>
      <c r="N15543" s="24"/>
      <c r="Q15543" s="24"/>
      <c r="T15543" s="24"/>
      <c r="W15543" s="24"/>
      <c r="Z15543" s="24"/>
      <c r="AC15543" s="24"/>
      <c r="AI15543" s="24"/>
      <c r="AL15543" s="24"/>
      <c r="AO15543" s="24"/>
      <c r="AR15543" s="24"/>
      <c r="AU15543" s="24"/>
    </row>
    <row r="15544">
      <c r="J15544" s="18"/>
      <c r="N15544" s="24"/>
      <c r="Q15544" s="24"/>
      <c r="T15544" s="24"/>
      <c r="W15544" s="24"/>
      <c r="Z15544" s="24"/>
      <c r="AC15544" s="24"/>
      <c r="AI15544" s="24"/>
      <c r="AL15544" s="24"/>
      <c r="AO15544" s="24"/>
      <c r="AR15544" s="24"/>
      <c r="AU15544" s="24"/>
    </row>
    <row r="15545">
      <c r="J15545" s="18"/>
      <c r="N15545" s="24"/>
      <c r="Q15545" s="24"/>
      <c r="T15545" s="24"/>
      <c r="W15545" s="24"/>
      <c r="Z15545" s="24"/>
      <c r="AC15545" s="24"/>
      <c r="AI15545" s="24"/>
      <c r="AL15545" s="24"/>
      <c r="AO15545" s="24"/>
      <c r="AR15545" s="24"/>
      <c r="AU15545" s="24"/>
    </row>
    <row r="15546">
      <c r="J15546" s="18"/>
      <c r="N15546" s="24"/>
      <c r="Q15546" s="24"/>
      <c r="T15546" s="24"/>
      <c r="W15546" s="24"/>
      <c r="Z15546" s="24"/>
      <c r="AC15546" s="24"/>
      <c r="AI15546" s="24"/>
      <c r="AL15546" s="24"/>
      <c r="AO15546" s="24"/>
      <c r="AR15546" s="24"/>
      <c r="AU15546" s="24"/>
    </row>
    <row r="15547">
      <c r="J15547" s="18"/>
      <c r="N15547" s="24"/>
      <c r="Q15547" s="24"/>
      <c r="T15547" s="24"/>
      <c r="W15547" s="24"/>
      <c r="Z15547" s="24"/>
      <c r="AC15547" s="24"/>
      <c r="AI15547" s="24"/>
      <c r="AL15547" s="24"/>
      <c r="AO15547" s="24"/>
      <c r="AR15547" s="24"/>
      <c r="AU15547" s="24"/>
    </row>
    <row r="15548">
      <c r="J15548" s="18"/>
      <c r="N15548" s="24"/>
      <c r="Q15548" s="24"/>
      <c r="T15548" s="24"/>
      <c r="W15548" s="24"/>
      <c r="Z15548" s="24"/>
      <c r="AC15548" s="24"/>
      <c r="AI15548" s="24"/>
      <c r="AL15548" s="24"/>
      <c r="AO15548" s="24"/>
      <c r="AR15548" s="24"/>
      <c r="AU15548" s="24"/>
    </row>
    <row r="15549">
      <c r="J15549" s="18"/>
      <c r="N15549" s="24"/>
      <c r="Q15549" s="24"/>
      <c r="T15549" s="24"/>
      <c r="W15549" s="24"/>
      <c r="Z15549" s="24"/>
      <c r="AC15549" s="24"/>
      <c r="AI15549" s="24"/>
      <c r="AL15549" s="24"/>
      <c r="AO15549" s="24"/>
      <c r="AR15549" s="24"/>
      <c r="AU15549" s="24"/>
    </row>
    <row r="15550">
      <c r="J15550" s="18"/>
      <c r="N15550" s="24"/>
      <c r="Q15550" s="24"/>
      <c r="T15550" s="24"/>
      <c r="W15550" s="24"/>
      <c r="Z15550" s="24"/>
      <c r="AC15550" s="24"/>
      <c r="AI15550" s="24"/>
      <c r="AL15550" s="24"/>
      <c r="AO15550" s="24"/>
      <c r="AR15550" s="24"/>
      <c r="AU15550" s="24"/>
    </row>
    <row r="15551">
      <c r="J15551" s="18"/>
      <c r="N15551" s="24"/>
      <c r="Q15551" s="24"/>
      <c r="T15551" s="24"/>
      <c r="W15551" s="24"/>
      <c r="Z15551" s="24"/>
      <c r="AC15551" s="24"/>
      <c r="AI15551" s="24"/>
      <c r="AL15551" s="24"/>
      <c r="AO15551" s="24"/>
      <c r="AR15551" s="24"/>
      <c r="AU15551" s="24"/>
    </row>
    <row r="15552">
      <c r="J15552" s="18"/>
      <c r="N15552" s="24"/>
      <c r="Q15552" s="24"/>
      <c r="T15552" s="24"/>
      <c r="W15552" s="24"/>
      <c r="Z15552" s="24"/>
      <c r="AC15552" s="24"/>
      <c r="AI15552" s="24"/>
      <c r="AL15552" s="24"/>
      <c r="AO15552" s="24"/>
      <c r="AR15552" s="24"/>
      <c r="AU15552" s="24"/>
    </row>
    <row r="15553">
      <c r="J15553" s="18"/>
      <c r="N15553" s="24"/>
      <c r="Q15553" s="24"/>
      <c r="T15553" s="24"/>
      <c r="W15553" s="24"/>
      <c r="Z15553" s="24"/>
      <c r="AC15553" s="24"/>
      <c r="AI15553" s="24"/>
      <c r="AL15553" s="24"/>
      <c r="AO15553" s="24"/>
      <c r="AR15553" s="24"/>
      <c r="AU15553" s="24"/>
    </row>
    <row r="15554">
      <c r="J15554" s="18"/>
      <c r="N15554" s="24"/>
      <c r="Q15554" s="24"/>
      <c r="T15554" s="24"/>
      <c r="W15554" s="24"/>
      <c r="Z15554" s="24"/>
      <c r="AC15554" s="24"/>
      <c r="AI15554" s="24"/>
      <c r="AL15554" s="24"/>
      <c r="AO15554" s="24"/>
      <c r="AR15554" s="24"/>
      <c r="AU15554" s="24"/>
    </row>
    <row r="15555">
      <c r="J15555" s="18"/>
      <c r="N15555" s="24"/>
      <c r="Q15555" s="24"/>
      <c r="T15555" s="24"/>
      <c r="W15555" s="24"/>
      <c r="Z15555" s="24"/>
      <c r="AC15555" s="24"/>
      <c r="AI15555" s="24"/>
      <c r="AL15555" s="24"/>
      <c r="AO15555" s="24"/>
      <c r="AR15555" s="24"/>
      <c r="AU15555" s="24"/>
    </row>
    <row r="15556">
      <c r="J15556" s="18"/>
      <c r="N15556" s="24"/>
      <c r="Q15556" s="24"/>
      <c r="T15556" s="24"/>
      <c r="W15556" s="24"/>
      <c r="Z15556" s="24"/>
      <c r="AC15556" s="24"/>
      <c r="AI15556" s="24"/>
      <c r="AL15556" s="24"/>
      <c r="AO15556" s="24"/>
      <c r="AR15556" s="24"/>
      <c r="AU15556" s="24"/>
    </row>
    <row r="15557">
      <c r="J15557" s="18"/>
      <c r="N15557" s="24"/>
      <c r="Q15557" s="24"/>
      <c r="T15557" s="24"/>
      <c r="W15557" s="24"/>
      <c r="Z15557" s="24"/>
      <c r="AC15557" s="24"/>
      <c r="AI15557" s="24"/>
      <c r="AL15557" s="24"/>
      <c r="AO15557" s="24"/>
      <c r="AR15557" s="24"/>
      <c r="AU15557" s="24"/>
    </row>
    <row r="15558">
      <c r="J15558" s="18"/>
      <c r="N15558" s="24"/>
      <c r="Q15558" s="24"/>
      <c r="T15558" s="24"/>
      <c r="W15558" s="24"/>
      <c r="Z15558" s="24"/>
      <c r="AC15558" s="24"/>
      <c r="AI15558" s="24"/>
      <c r="AL15558" s="24"/>
      <c r="AO15558" s="24"/>
      <c r="AR15558" s="24"/>
      <c r="AU15558" s="24"/>
    </row>
    <row r="15559">
      <c r="J15559" s="18"/>
      <c r="N15559" s="24"/>
      <c r="Q15559" s="24"/>
      <c r="T15559" s="24"/>
      <c r="W15559" s="24"/>
      <c r="Z15559" s="24"/>
      <c r="AC15559" s="24"/>
      <c r="AI15559" s="24"/>
      <c r="AL15559" s="24"/>
      <c r="AO15559" s="24"/>
      <c r="AR15559" s="24"/>
      <c r="AU15559" s="24"/>
    </row>
    <row r="15560">
      <c r="J15560" s="18"/>
      <c r="N15560" s="24"/>
      <c r="Q15560" s="24"/>
      <c r="T15560" s="24"/>
      <c r="W15560" s="24"/>
      <c r="Z15560" s="24"/>
      <c r="AC15560" s="24"/>
      <c r="AI15560" s="24"/>
      <c r="AL15560" s="24"/>
      <c r="AO15560" s="24"/>
      <c r="AR15560" s="24"/>
      <c r="AU15560" s="24"/>
    </row>
    <row r="15561">
      <c r="J15561" s="18"/>
      <c r="N15561" s="24"/>
      <c r="Q15561" s="24"/>
      <c r="T15561" s="24"/>
      <c r="W15561" s="24"/>
      <c r="Z15561" s="24"/>
      <c r="AC15561" s="24"/>
      <c r="AI15561" s="24"/>
      <c r="AL15561" s="24"/>
      <c r="AO15561" s="24"/>
      <c r="AR15561" s="24"/>
      <c r="AU15561" s="24"/>
    </row>
    <row r="15562">
      <c r="J15562" s="18"/>
      <c r="N15562" s="24"/>
      <c r="Q15562" s="24"/>
      <c r="T15562" s="24"/>
      <c r="W15562" s="24"/>
      <c r="Z15562" s="24"/>
      <c r="AC15562" s="24"/>
      <c r="AI15562" s="24"/>
      <c r="AL15562" s="24"/>
      <c r="AO15562" s="24"/>
      <c r="AR15562" s="24"/>
      <c r="AU15562" s="24"/>
    </row>
    <row r="15563">
      <c r="J15563" s="18"/>
      <c r="N15563" s="24"/>
      <c r="Q15563" s="24"/>
      <c r="T15563" s="24"/>
      <c r="W15563" s="24"/>
      <c r="Z15563" s="24"/>
      <c r="AC15563" s="24"/>
      <c r="AI15563" s="24"/>
      <c r="AL15563" s="24"/>
      <c r="AO15563" s="24"/>
      <c r="AR15563" s="24"/>
      <c r="AU15563" s="24"/>
    </row>
    <row r="15564">
      <c r="J15564" s="18"/>
      <c r="N15564" s="24"/>
      <c r="Q15564" s="24"/>
      <c r="T15564" s="24"/>
      <c r="W15564" s="24"/>
      <c r="Z15564" s="24"/>
      <c r="AC15564" s="24"/>
      <c r="AI15564" s="24"/>
      <c r="AL15564" s="24"/>
      <c r="AO15564" s="24"/>
      <c r="AR15564" s="24"/>
      <c r="AU15564" s="24"/>
    </row>
    <row r="15565">
      <c r="J15565" s="18"/>
      <c r="N15565" s="24"/>
      <c r="Q15565" s="24"/>
      <c r="T15565" s="24"/>
      <c r="W15565" s="24"/>
      <c r="Z15565" s="24"/>
      <c r="AC15565" s="24"/>
      <c r="AI15565" s="24"/>
      <c r="AL15565" s="24"/>
      <c r="AO15565" s="24"/>
      <c r="AR15565" s="24"/>
      <c r="AU15565" s="24"/>
    </row>
    <row r="15566">
      <c r="J15566" s="18"/>
      <c r="N15566" s="24"/>
      <c r="Q15566" s="24"/>
      <c r="T15566" s="24"/>
      <c r="W15566" s="24"/>
      <c r="Z15566" s="24"/>
      <c r="AC15566" s="24"/>
      <c r="AI15566" s="24"/>
      <c r="AL15566" s="24"/>
      <c r="AO15566" s="24"/>
      <c r="AR15566" s="24"/>
      <c r="AU15566" s="24"/>
    </row>
    <row r="15567">
      <c r="J15567" s="18"/>
      <c r="N15567" s="24"/>
      <c r="Q15567" s="24"/>
      <c r="T15567" s="24"/>
      <c r="W15567" s="24"/>
      <c r="Z15567" s="24"/>
      <c r="AC15567" s="24"/>
      <c r="AI15567" s="24"/>
      <c r="AL15567" s="24"/>
      <c r="AO15567" s="24"/>
      <c r="AR15567" s="24"/>
      <c r="AU15567" s="24"/>
    </row>
    <row r="15568">
      <c r="J15568" s="18"/>
      <c r="N15568" s="24"/>
      <c r="Q15568" s="24"/>
      <c r="T15568" s="24"/>
      <c r="W15568" s="24"/>
      <c r="Z15568" s="24"/>
      <c r="AC15568" s="24"/>
      <c r="AI15568" s="24"/>
      <c r="AL15568" s="24"/>
      <c r="AO15568" s="24"/>
      <c r="AR15568" s="24"/>
      <c r="AU15568" s="24"/>
    </row>
    <row r="15569">
      <c r="J15569" s="18"/>
      <c r="N15569" s="24"/>
      <c r="Q15569" s="24"/>
      <c r="T15569" s="24"/>
      <c r="W15569" s="24"/>
      <c r="Z15569" s="24"/>
      <c r="AC15569" s="24"/>
      <c r="AI15569" s="24"/>
      <c r="AL15569" s="24"/>
      <c r="AO15569" s="24"/>
      <c r="AR15569" s="24"/>
      <c r="AU15569" s="24"/>
    </row>
    <row r="15570">
      <c r="J15570" s="18"/>
      <c r="N15570" s="24"/>
      <c r="Q15570" s="24"/>
      <c r="T15570" s="24"/>
      <c r="W15570" s="24"/>
      <c r="Z15570" s="24"/>
      <c r="AC15570" s="24"/>
      <c r="AI15570" s="24"/>
      <c r="AL15570" s="24"/>
      <c r="AO15570" s="24"/>
      <c r="AR15570" s="24"/>
      <c r="AU15570" s="24"/>
    </row>
    <row r="15571">
      <c r="J15571" s="18"/>
      <c r="N15571" s="24"/>
      <c r="Q15571" s="24"/>
      <c r="T15571" s="24"/>
      <c r="W15571" s="24"/>
      <c r="Z15571" s="24"/>
      <c r="AC15571" s="24"/>
      <c r="AI15571" s="24"/>
      <c r="AL15571" s="24"/>
      <c r="AO15571" s="24"/>
      <c r="AR15571" s="24"/>
      <c r="AU15571" s="24"/>
    </row>
    <row r="15572">
      <c r="J15572" s="18"/>
      <c r="N15572" s="24"/>
      <c r="Q15572" s="24"/>
      <c r="T15572" s="24"/>
      <c r="W15572" s="24"/>
      <c r="Z15572" s="24"/>
      <c r="AC15572" s="24"/>
      <c r="AI15572" s="24"/>
      <c r="AL15572" s="24"/>
      <c r="AO15572" s="24"/>
      <c r="AR15572" s="24"/>
      <c r="AU15572" s="24"/>
    </row>
    <row r="15573">
      <c r="J15573" s="18"/>
      <c r="N15573" s="24"/>
      <c r="Q15573" s="24"/>
      <c r="T15573" s="24"/>
      <c r="W15573" s="24"/>
      <c r="Z15573" s="24"/>
      <c r="AC15573" s="24"/>
      <c r="AI15573" s="24"/>
      <c r="AL15573" s="24"/>
      <c r="AO15573" s="24"/>
      <c r="AR15573" s="24"/>
      <c r="AU15573" s="24"/>
    </row>
    <row r="15574">
      <c r="J15574" s="18"/>
      <c r="N15574" s="24"/>
      <c r="Q15574" s="24"/>
      <c r="T15574" s="24"/>
      <c r="W15574" s="24"/>
      <c r="Z15574" s="24"/>
      <c r="AC15574" s="24"/>
      <c r="AI15574" s="24"/>
      <c r="AL15574" s="24"/>
      <c r="AO15574" s="24"/>
      <c r="AR15574" s="24"/>
      <c r="AU15574" s="24"/>
    </row>
    <row r="15575">
      <c r="J15575" s="18"/>
      <c r="N15575" s="24"/>
      <c r="Q15575" s="24"/>
      <c r="T15575" s="24"/>
      <c r="W15575" s="24"/>
      <c r="Z15575" s="24"/>
      <c r="AC15575" s="24"/>
      <c r="AI15575" s="24"/>
      <c r="AL15575" s="24"/>
      <c r="AO15575" s="24"/>
      <c r="AR15575" s="24"/>
      <c r="AU15575" s="24"/>
    </row>
    <row r="15576">
      <c r="J15576" s="18"/>
      <c r="N15576" s="24"/>
      <c r="Q15576" s="24"/>
      <c r="T15576" s="24"/>
      <c r="W15576" s="24"/>
      <c r="Z15576" s="24"/>
      <c r="AC15576" s="24"/>
      <c r="AI15576" s="24"/>
      <c r="AL15576" s="24"/>
      <c r="AO15576" s="24"/>
      <c r="AR15576" s="24"/>
      <c r="AU15576" s="24"/>
    </row>
    <row r="15577">
      <c r="J15577" s="18"/>
      <c r="N15577" s="24"/>
      <c r="Q15577" s="24"/>
      <c r="T15577" s="24"/>
      <c r="W15577" s="24"/>
      <c r="Z15577" s="24"/>
      <c r="AC15577" s="24"/>
      <c r="AI15577" s="24"/>
      <c r="AL15577" s="24"/>
      <c r="AO15577" s="24"/>
      <c r="AR15577" s="24"/>
      <c r="AU15577" s="24"/>
    </row>
    <row r="15578">
      <c r="J15578" s="18"/>
      <c r="N15578" s="24"/>
      <c r="Q15578" s="24"/>
      <c r="T15578" s="24"/>
      <c r="W15578" s="24"/>
      <c r="Z15578" s="24"/>
      <c r="AC15578" s="24"/>
      <c r="AI15578" s="24"/>
      <c r="AL15578" s="24"/>
      <c r="AO15578" s="24"/>
      <c r="AR15578" s="24"/>
      <c r="AU15578" s="24"/>
    </row>
    <row r="15579">
      <c r="J15579" s="18"/>
      <c r="N15579" s="24"/>
      <c r="Q15579" s="24"/>
      <c r="T15579" s="24"/>
      <c r="W15579" s="24"/>
      <c r="Z15579" s="24"/>
      <c r="AC15579" s="24"/>
      <c r="AI15579" s="24"/>
      <c r="AL15579" s="24"/>
      <c r="AO15579" s="24"/>
      <c r="AR15579" s="24"/>
      <c r="AU15579" s="24"/>
    </row>
    <row r="15580">
      <c r="J15580" s="18"/>
      <c r="N15580" s="24"/>
      <c r="Q15580" s="24"/>
      <c r="T15580" s="24"/>
      <c r="W15580" s="24"/>
      <c r="Z15580" s="24"/>
      <c r="AC15580" s="24"/>
      <c r="AI15580" s="24"/>
      <c r="AL15580" s="24"/>
      <c r="AO15580" s="24"/>
      <c r="AR15580" s="24"/>
      <c r="AU15580" s="24"/>
    </row>
    <row r="15581">
      <c r="J15581" s="18"/>
      <c r="N15581" s="24"/>
      <c r="Q15581" s="24"/>
      <c r="T15581" s="24"/>
      <c r="W15581" s="24"/>
      <c r="Z15581" s="24"/>
      <c r="AC15581" s="24"/>
      <c r="AI15581" s="24"/>
      <c r="AL15581" s="24"/>
      <c r="AO15581" s="24"/>
      <c r="AR15581" s="24"/>
      <c r="AU15581" s="24"/>
    </row>
    <row r="15582">
      <c r="J15582" s="18"/>
      <c r="N15582" s="24"/>
      <c r="Q15582" s="24"/>
      <c r="T15582" s="24"/>
      <c r="W15582" s="24"/>
      <c r="Z15582" s="24"/>
      <c r="AC15582" s="24"/>
      <c r="AI15582" s="24"/>
      <c r="AL15582" s="24"/>
      <c r="AO15582" s="24"/>
      <c r="AR15582" s="24"/>
      <c r="AU15582" s="24"/>
    </row>
    <row r="15583">
      <c r="J15583" s="18"/>
      <c r="N15583" s="24"/>
      <c r="Q15583" s="24"/>
      <c r="T15583" s="24"/>
      <c r="W15583" s="24"/>
      <c r="Z15583" s="24"/>
      <c r="AC15583" s="24"/>
      <c r="AI15583" s="24"/>
      <c r="AL15583" s="24"/>
      <c r="AO15583" s="24"/>
      <c r="AR15583" s="24"/>
      <c r="AU15583" s="24"/>
    </row>
    <row r="15584">
      <c r="J15584" s="18"/>
      <c r="N15584" s="24"/>
      <c r="Q15584" s="24"/>
      <c r="T15584" s="24"/>
      <c r="W15584" s="24"/>
      <c r="Z15584" s="24"/>
      <c r="AC15584" s="24"/>
      <c r="AI15584" s="24"/>
      <c r="AL15584" s="24"/>
      <c r="AO15584" s="24"/>
      <c r="AR15584" s="24"/>
      <c r="AU15584" s="24"/>
    </row>
    <row r="15585">
      <c r="J15585" s="18"/>
      <c r="N15585" s="24"/>
      <c r="Q15585" s="24"/>
      <c r="T15585" s="24"/>
      <c r="W15585" s="24"/>
      <c r="Z15585" s="24"/>
      <c r="AC15585" s="24"/>
      <c r="AI15585" s="24"/>
      <c r="AL15585" s="24"/>
      <c r="AO15585" s="24"/>
      <c r="AR15585" s="24"/>
      <c r="AU15585" s="24"/>
    </row>
    <row r="15586">
      <c r="J15586" s="18"/>
      <c r="N15586" s="24"/>
      <c r="Q15586" s="24"/>
      <c r="T15586" s="24"/>
      <c r="W15586" s="24"/>
      <c r="Z15586" s="24"/>
      <c r="AC15586" s="24"/>
      <c r="AI15586" s="24"/>
      <c r="AL15586" s="24"/>
      <c r="AO15586" s="24"/>
      <c r="AR15586" s="24"/>
      <c r="AU15586" s="24"/>
    </row>
    <row r="15587">
      <c r="J15587" s="18"/>
      <c r="N15587" s="24"/>
      <c r="Q15587" s="24"/>
      <c r="T15587" s="24"/>
      <c r="W15587" s="24"/>
      <c r="Z15587" s="24"/>
      <c r="AC15587" s="24"/>
      <c r="AI15587" s="24"/>
      <c r="AL15587" s="24"/>
      <c r="AO15587" s="24"/>
      <c r="AR15587" s="24"/>
      <c r="AU15587" s="24"/>
    </row>
    <row r="15588">
      <c r="J15588" s="18"/>
      <c r="N15588" s="24"/>
      <c r="Q15588" s="24"/>
      <c r="T15588" s="24"/>
      <c r="W15588" s="24"/>
      <c r="Z15588" s="24"/>
      <c r="AC15588" s="24"/>
      <c r="AI15588" s="24"/>
      <c r="AL15588" s="24"/>
      <c r="AO15588" s="24"/>
      <c r="AR15588" s="24"/>
      <c r="AU15588" s="24"/>
    </row>
    <row r="15589">
      <c r="J15589" s="18"/>
      <c r="N15589" s="24"/>
      <c r="Q15589" s="24"/>
      <c r="T15589" s="24"/>
      <c r="W15589" s="24"/>
      <c r="Z15589" s="24"/>
      <c r="AC15589" s="24"/>
      <c r="AI15589" s="24"/>
      <c r="AL15589" s="24"/>
      <c r="AO15589" s="24"/>
      <c r="AR15589" s="24"/>
      <c r="AU15589" s="24"/>
    </row>
    <row r="15590">
      <c r="J15590" s="18"/>
      <c r="N15590" s="24"/>
      <c r="Q15590" s="24"/>
      <c r="T15590" s="24"/>
      <c r="W15590" s="24"/>
      <c r="Z15590" s="24"/>
      <c r="AC15590" s="24"/>
      <c r="AI15590" s="24"/>
      <c r="AL15590" s="24"/>
      <c r="AO15590" s="24"/>
      <c r="AR15590" s="24"/>
      <c r="AU15590" s="24"/>
    </row>
    <row r="15591">
      <c r="J15591" s="18"/>
      <c r="N15591" s="24"/>
      <c r="Q15591" s="24"/>
      <c r="T15591" s="24"/>
      <c r="W15591" s="24"/>
      <c r="Z15591" s="24"/>
      <c r="AC15591" s="24"/>
      <c r="AI15591" s="24"/>
      <c r="AL15591" s="24"/>
      <c r="AO15591" s="24"/>
      <c r="AR15591" s="24"/>
      <c r="AU15591" s="24"/>
    </row>
    <row r="15592">
      <c r="J15592" s="18"/>
      <c r="N15592" s="24"/>
      <c r="Q15592" s="24"/>
      <c r="T15592" s="24"/>
      <c r="W15592" s="24"/>
      <c r="Z15592" s="24"/>
      <c r="AC15592" s="24"/>
      <c r="AI15592" s="24"/>
      <c r="AL15592" s="24"/>
      <c r="AO15592" s="24"/>
      <c r="AR15592" s="24"/>
      <c r="AU15592" s="24"/>
    </row>
    <row r="15593">
      <c r="J15593" s="18"/>
      <c r="N15593" s="24"/>
      <c r="Q15593" s="24"/>
      <c r="T15593" s="24"/>
      <c r="W15593" s="24"/>
      <c r="Z15593" s="24"/>
      <c r="AC15593" s="24"/>
      <c r="AI15593" s="24"/>
      <c r="AL15593" s="24"/>
      <c r="AO15593" s="24"/>
      <c r="AR15593" s="24"/>
      <c r="AU15593" s="24"/>
    </row>
    <row r="15594">
      <c r="J15594" s="18"/>
      <c r="N15594" s="24"/>
      <c r="Q15594" s="24"/>
      <c r="T15594" s="24"/>
      <c r="W15594" s="24"/>
      <c r="Z15594" s="24"/>
      <c r="AC15594" s="24"/>
      <c r="AI15594" s="24"/>
      <c r="AL15594" s="24"/>
      <c r="AO15594" s="24"/>
      <c r="AR15594" s="24"/>
      <c r="AU15594" s="24"/>
    </row>
    <row r="15595">
      <c r="J15595" s="18"/>
      <c r="N15595" s="24"/>
      <c r="Q15595" s="24"/>
      <c r="T15595" s="24"/>
      <c r="W15595" s="24"/>
      <c r="Z15595" s="24"/>
      <c r="AC15595" s="24"/>
      <c r="AI15595" s="24"/>
      <c r="AL15595" s="24"/>
      <c r="AO15595" s="24"/>
      <c r="AR15595" s="24"/>
      <c r="AU15595" s="24"/>
    </row>
    <row r="15596">
      <c r="J15596" s="18"/>
      <c r="N15596" s="24"/>
      <c r="Q15596" s="24"/>
      <c r="T15596" s="24"/>
      <c r="W15596" s="24"/>
      <c r="Z15596" s="24"/>
      <c r="AC15596" s="24"/>
      <c r="AI15596" s="24"/>
      <c r="AL15596" s="24"/>
      <c r="AO15596" s="24"/>
      <c r="AR15596" s="24"/>
      <c r="AU15596" s="24"/>
    </row>
    <row r="15597">
      <c r="J15597" s="18"/>
      <c r="N15597" s="24"/>
      <c r="Q15597" s="24"/>
      <c r="T15597" s="24"/>
      <c r="W15597" s="24"/>
      <c r="Z15597" s="24"/>
      <c r="AC15597" s="24"/>
      <c r="AI15597" s="24"/>
      <c r="AL15597" s="24"/>
      <c r="AO15597" s="24"/>
      <c r="AR15597" s="24"/>
      <c r="AU15597" s="24"/>
    </row>
    <row r="15598">
      <c r="J15598" s="18"/>
      <c r="N15598" s="24"/>
      <c r="Q15598" s="24"/>
      <c r="T15598" s="24"/>
      <c r="W15598" s="24"/>
      <c r="Z15598" s="24"/>
      <c r="AC15598" s="24"/>
      <c r="AI15598" s="24"/>
      <c r="AL15598" s="24"/>
      <c r="AO15598" s="24"/>
      <c r="AR15598" s="24"/>
      <c r="AU15598" s="24"/>
    </row>
    <row r="15599">
      <c r="J15599" s="18"/>
      <c r="N15599" s="24"/>
      <c r="Q15599" s="24"/>
      <c r="T15599" s="24"/>
      <c r="W15599" s="24"/>
      <c r="Z15599" s="24"/>
      <c r="AC15599" s="24"/>
      <c r="AI15599" s="24"/>
      <c r="AL15599" s="24"/>
      <c r="AO15599" s="24"/>
      <c r="AR15599" s="24"/>
      <c r="AU15599" s="24"/>
    </row>
    <row r="15600">
      <c r="J15600" s="18"/>
      <c r="N15600" s="24"/>
      <c r="Q15600" s="24"/>
      <c r="T15600" s="24"/>
      <c r="W15600" s="24"/>
      <c r="Z15600" s="24"/>
      <c r="AC15600" s="24"/>
      <c r="AI15600" s="24"/>
      <c r="AL15600" s="24"/>
      <c r="AO15600" s="24"/>
      <c r="AR15600" s="24"/>
      <c r="AU15600" s="24"/>
    </row>
    <row r="15601">
      <c r="J15601" s="18"/>
      <c r="N15601" s="24"/>
      <c r="Q15601" s="24"/>
      <c r="T15601" s="24"/>
      <c r="W15601" s="24"/>
      <c r="Z15601" s="24"/>
      <c r="AC15601" s="24"/>
      <c r="AI15601" s="24"/>
      <c r="AL15601" s="24"/>
      <c r="AO15601" s="24"/>
      <c r="AR15601" s="24"/>
      <c r="AU15601" s="24"/>
    </row>
    <row r="15602">
      <c r="J15602" s="18"/>
      <c r="N15602" s="24"/>
      <c r="Q15602" s="24"/>
      <c r="T15602" s="24"/>
      <c r="W15602" s="24"/>
      <c r="Z15602" s="24"/>
      <c r="AC15602" s="24"/>
      <c r="AI15602" s="24"/>
      <c r="AL15602" s="24"/>
      <c r="AO15602" s="24"/>
      <c r="AR15602" s="24"/>
      <c r="AU15602" s="24"/>
    </row>
    <row r="15603">
      <c r="J15603" s="18"/>
      <c r="N15603" s="24"/>
      <c r="Q15603" s="24"/>
      <c r="T15603" s="24"/>
      <c r="W15603" s="24"/>
      <c r="Z15603" s="24"/>
      <c r="AC15603" s="24"/>
      <c r="AI15603" s="24"/>
      <c r="AL15603" s="24"/>
      <c r="AO15603" s="24"/>
      <c r="AR15603" s="24"/>
      <c r="AU15603" s="24"/>
    </row>
    <row r="15604">
      <c r="J15604" s="18"/>
      <c r="N15604" s="24"/>
      <c r="Q15604" s="24"/>
      <c r="T15604" s="24"/>
      <c r="W15604" s="24"/>
      <c r="Z15604" s="24"/>
      <c r="AC15604" s="24"/>
      <c r="AI15604" s="24"/>
      <c r="AL15604" s="24"/>
      <c r="AO15604" s="24"/>
      <c r="AR15604" s="24"/>
      <c r="AU15604" s="24"/>
    </row>
    <row r="15605">
      <c r="J15605" s="18"/>
      <c r="N15605" s="24"/>
      <c r="Q15605" s="24"/>
      <c r="T15605" s="24"/>
      <c r="W15605" s="24"/>
      <c r="Z15605" s="24"/>
      <c r="AC15605" s="24"/>
      <c r="AI15605" s="24"/>
      <c r="AL15605" s="24"/>
      <c r="AO15605" s="24"/>
      <c r="AR15605" s="24"/>
      <c r="AU15605" s="24"/>
    </row>
    <row r="15606">
      <c r="J15606" s="18"/>
      <c r="N15606" s="24"/>
      <c r="Q15606" s="24"/>
      <c r="T15606" s="24"/>
      <c r="W15606" s="24"/>
      <c r="Z15606" s="24"/>
      <c r="AC15606" s="24"/>
      <c r="AI15606" s="24"/>
      <c r="AL15606" s="24"/>
      <c r="AO15606" s="24"/>
      <c r="AR15606" s="24"/>
      <c r="AU15606" s="24"/>
    </row>
    <row r="15607">
      <c r="J15607" s="18"/>
      <c r="N15607" s="24"/>
      <c r="Q15607" s="24"/>
      <c r="T15607" s="24"/>
      <c r="W15607" s="24"/>
      <c r="Z15607" s="24"/>
      <c r="AC15607" s="24"/>
      <c r="AI15607" s="24"/>
      <c r="AL15607" s="24"/>
      <c r="AO15607" s="24"/>
      <c r="AR15607" s="24"/>
      <c r="AU15607" s="24"/>
    </row>
    <row r="15608">
      <c r="J15608" s="18"/>
      <c r="N15608" s="24"/>
      <c r="Q15608" s="24"/>
      <c r="T15608" s="24"/>
      <c r="W15608" s="24"/>
      <c r="Z15608" s="24"/>
      <c r="AC15608" s="24"/>
      <c r="AI15608" s="24"/>
      <c r="AL15608" s="24"/>
      <c r="AO15608" s="24"/>
      <c r="AR15608" s="24"/>
      <c r="AU15608" s="24"/>
    </row>
    <row r="15609">
      <c r="J15609" s="18"/>
      <c r="N15609" s="24"/>
      <c r="Q15609" s="24"/>
      <c r="T15609" s="24"/>
      <c r="W15609" s="24"/>
      <c r="Z15609" s="24"/>
      <c r="AC15609" s="24"/>
      <c r="AI15609" s="24"/>
      <c r="AL15609" s="24"/>
      <c r="AO15609" s="24"/>
      <c r="AR15609" s="24"/>
      <c r="AU15609" s="24"/>
    </row>
    <row r="15610">
      <c r="J15610" s="18"/>
      <c r="N15610" s="24"/>
      <c r="Q15610" s="24"/>
      <c r="T15610" s="24"/>
      <c r="W15610" s="24"/>
      <c r="Z15610" s="24"/>
      <c r="AC15610" s="24"/>
      <c r="AI15610" s="24"/>
      <c r="AL15610" s="24"/>
      <c r="AO15610" s="24"/>
      <c r="AR15610" s="24"/>
      <c r="AU15610" s="24"/>
    </row>
    <row r="15611">
      <c r="J15611" s="18"/>
      <c r="N15611" s="24"/>
      <c r="Q15611" s="24"/>
      <c r="T15611" s="24"/>
      <c r="W15611" s="24"/>
      <c r="Z15611" s="24"/>
      <c r="AC15611" s="24"/>
      <c r="AI15611" s="24"/>
      <c r="AL15611" s="24"/>
      <c r="AO15611" s="24"/>
      <c r="AR15611" s="24"/>
      <c r="AU15611" s="24"/>
    </row>
    <row r="15612">
      <c r="J15612" s="18"/>
      <c r="N15612" s="24"/>
      <c r="Q15612" s="24"/>
      <c r="T15612" s="24"/>
      <c r="W15612" s="24"/>
      <c r="Z15612" s="24"/>
      <c r="AC15612" s="24"/>
      <c r="AI15612" s="24"/>
      <c r="AL15612" s="24"/>
      <c r="AO15612" s="24"/>
      <c r="AR15612" s="24"/>
      <c r="AU15612" s="24"/>
    </row>
    <row r="15613">
      <c r="J15613" s="18"/>
      <c r="N15613" s="24"/>
      <c r="Q15613" s="24"/>
      <c r="T15613" s="24"/>
      <c r="W15613" s="24"/>
      <c r="Z15613" s="24"/>
      <c r="AC15613" s="24"/>
      <c r="AI15613" s="24"/>
      <c r="AL15613" s="24"/>
      <c r="AO15613" s="24"/>
      <c r="AR15613" s="24"/>
      <c r="AU15613" s="24"/>
    </row>
    <row r="15614">
      <c r="J15614" s="18"/>
      <c r="N15614" s="24"/>
      <c r="Q15614" s="24"/>
      <c r="T15614" s="24"/>
      <c r="W15614" s="24"/>
      <c r="Z15614" s="24"/>
      <c r="AC15614" s="24"/>
      <c r="AI15614" s="24"/>
      <c r="AL15614" s="24"/>
      <c r="AO15614" s="24"/>
      <c r="AR15614" s="24"/>
      <c r="AU15614" s="24"/>
    </row>
    <row r="15615">
      <c r="J15615" s="18"/>
      <c r="N15615" s="24"/>
      <c r="Q15615" s="24"/>
      <c r="T15615" s="24"/>
      <c r="W15615" s="24"/>
      <c r="Z15615" s="24"/>
      <c r="AC15615" s="24"/>
      <c r="AI15615" s="24"/>
      <c r="AL15615" s="24"/>
      <c r="AO15615" s="24"/>
      <c r="AR15615" s="24"/>
      <c r="AU15615" s="24"/>
    </row>
    <row r="15616">
      <c r="J15616" s="18"/>
      <c r="N15616" s="24"/>
      <c r="Q15616" s="24"/>
      <c r="T15616" s="24"/>
      <c r="W15616" s="24"/>
      <c r="Z15616" s="24"/>
      <c r="AC15616" s="24"/>
      <c r="AI15616" s="24"/>
      <c r="AL15616" s="24"/>
      <c r="AO15616" s="24"/>
      <c r="AR15616" s="24"/>
      <c r="AU15616" s="24"/>
    </row>
    <row r="15617">
      <c r="J15617" s="18"/>
      <c r="N15617" s="24"/>
      <c r="Q15617" s="24"/>
      <c r="T15617" s="24"/>
      <c r="W15617" s="24"/>
      <c r="Z15617" s="24"/>
      <c r="AC15617" s="24"/>
      <c r="AI15617" s="24"/>
      <c r="AL15617" s="24"/>
      <c r="AO15617" s="24"/>
      <c r="AR15617" s="24"/>
      <c r="AU15617" s="24"/>
    </row>
    <row r="15618">
      <c r="J15618" s="18"/>
      <c r="N15618" s="24"/>
      <c r="Q15618" s="24"/>
      <c r="T15618" s="24"/>
      <c r="W15618" s="24"/>
      <c r="Z15618" s="24"/>
      <c r="AC15618" s="24"/>
      <c r="AI15618" s="24"/>
      <c r="AL15618" s="24"/>
      <c r="AO15618" s="24"/>
      <c r="AR15618" s="24"/>
      <c r="AU15618" s="24"/>
    </row>
    <row r="15619">
      <c r="J15619" s="18"/>
      <c r="N15619" s="24"/>
      <c r="Q15619" s="24"/>
      <c r="T15619" s="24"/>
      <c r="W15619" s="24"/>
      <c r="Z15619" s="24"/>
      <c r="AC15619" s="24"/>
      <c r="AI15619" s="24"/>
      <c r="AL15619" s="24"/>
      <c r="AO15619" s="24"/>
      <c r="AR15619" s="24"/>
      <c r="AU15619" s="24"/>
    </row>
    <row r="15620">
      <c r="J15620" s="18"/>
      <c r="N15620" s="24"/>
      <c r="Q15620" s="24"/>
      <c r="T15620" s="24"/>
      <c r="W15620" s="24"/>
      <c r="Z15620" s="24"/>
      <c r="AC15620" s="24"/>
      <c r="AI15620" s="24"/>
      <c r="AL15620" s="24"/>
      <c r="AO15620" s="24"/>
      <c r="AR15620" s="24"/>
      <c r="AU15620" s="24"/>
    </row>
    <row r="15621">
      <c r="J15621" s="18"/>
      <c r="N15621" s="24"/>
      <c r="Q15621" s="24"/>
      <c r="T15621" s="24"/>
      <c r="W15621" s="24"/>
      <c r="Z15621" s="24"/>
      <c r="AC15621" s="24"/>
      <c r="AI15621" s="24"/>
      <c r="AL15621" s="24"/>
      <c r="AO15621" s="24"/>
      <c r="AR15621" s="24"/>
      <c r="AU15621" s="24"/>
    </row>
    <row r="15622">
      <c r="J15622" s="18"/>
      <c r="N15622" s="24"/>
      <c r="Q15622" s="24"/>
      <c r="T15622" s="24"/>
      <c r="W15622" s="24"/>
      <c r="Z15622" s="24"/>
      <c r="AC15622" s="24"/>
      <c r="AI15622" s="24"/>
      <c r="AL15622" s="24"/>
      <c r="AO15622" s="24"/>
      <c r="AR15622" s="24"/>
      <c r="AU15622" s="24"/>
    </row>
    <row r="15623">
      <c r="J15623" s="18"/>
      <c r="N15623" s="24"/>
      <c r="Q15623" s="24"/>
      <c r="T15623" s="24"/>
      <c r="W15623" s="24"/>
      <c r="Z15623" s="24"/>
      <c r="AC15623" s="24"/>
      <c r="AI15623" s="24"/>
      <c r="AL15623" s="24"/>
      <c r="AO15623" s="24"/>
      <c r="AR15623" s="24"/>
      <c r="AU15623" s="24"/>
    </row>
    <row r="15624">
      <c r="J15624" s="18"/>
      <c r="N15624" s="24"/>
      <c r="Q15624" s="24"/>
      <c r="T15624" s="24"/>
      <c r="W15624" s="24"/>
      <c r="Z15624" s="24"/>
      <c r="AC15624" s="24"/>
      <c r="AI15624" s="24"/>
      <c r="AL15624" s="24"/>
      <c r="AO15624" s="24"/>
      <c r="AR15624" s="24"/>
      <c r="AU15624" s="24"/>
    </row>
    <row r="15625">
      <c r="J15625" s="18"/>
      <c r="N15625" s="24"/>
      <c r="Q15625" s="24"/>
      <c r="T15625" s="24"/>
      <c r="W15625" s="24"/>
      <c r="Z15625" s="24"/>
      <c r="AC15625" s="24"/>
      <c r="AI15625" s="24"/>
      <c r="AL15625" s="24"/>
      <c r="AO15625" s="24"/>
      <c r="AR15625" s="24"/>
      <c r="AU15625" s="24"/>
    </row>
    <row r="15626">
      <c r="J15626" s="18"/>
      <c r="N15626" s="24"/>
      <c r="Q15626" s="24"/>
      <c r="T15626" s="24"/>
      <c r="W15626" s="24"/>
      <c r="Z15626" s="24"/>
      <c r="AC15626" s="24"/>
      <c r="AI15626" s="24"/>
      <c r="AL15626" s="24"/>
      <c r="AO15626" s="24"/>
      <c r="AR15626" s="24"/>
      <c r="AU15626" s="24"/>
    </row>
    <row r="15627">
      <c r="J15627" s="18"/>
      <c r="N15627" s="24"/>
      <c r="Q15627" s="24"/>
      <c r="T15627" s="24"/>
      <c r="W15627" s="24"/>
      <c r="Z15627" s="24"/>
      <c r="AC15627" s="24"/>
      <c r="AI15627" s="24"/>
      <c r="AL15627" s="24"/>
      <c r="AO15627" s="24"/>
      <c r="AR15627" s="24"/>
      <c r="AU15627" s="24"/>
    </row>
    <row r="15628">
      <c r="J15628" s="18"/>
      <c r="N15628" s="24"/>
      <c r="Q15628" s="24"/>
      <c r="T15628" s="24"/>
      <c r="W15628" s="24"/>
      <c r="Z15628" s="24"/>
      <c r="AC15628" s="24"/>
      <c r="AI15628" s="24"/>
      <c r="AL15628" s="24"/>
      <c r="AO15628" s="24"/>
      <c r="AR15628" s="24"/>
      <c r="AU15628" s="24"/>
    </row>
    <row r="15629">
      <c r="J15629" s="18"/>
      <c r="N15629" s="24"/>
      <c r="Q15629" s="24"/>
      <c r="T15629" s="24"/>
      <c r="W15629" s="24"/>
      <c r="Z15629" s="24"/>
      <c r="AC15629" s="24"/>
      <c r="AI15629" s="24"/>
      <c r="AL15629" s="24"/>
      <c r="AO15629" s="24"/>
      <c r="AR15629" s="24"/>
      <c r="AU15629" s="24"/>
    </row>
    <row r="15630">
      <c r="J15630" s="18"/>
      <c r="N15630" s="24"/>
      <c r="Q15630" s="24"/>
      <c r="T15630" s="24"/>
      <c r="W15630" s="24"/>
      <c r="Z15630" s="24"/>
      <c r="AC15630" s="24"/>
      <c r="AI15630" s="24"/>
      <c r="AL15630" s="24"/>
      <c r="AO15630" s="24"/>
      <c r="AR15630" s="24"/>
      <c r="AU15630" s="24"/>
    </row>
    <row r="15631">
      <c r="J15631" s="18"/>
      <c r="N15631" s="24"/>
      <c r="Q15631" s="24"/>
      <c r="T15631" s="24"/>
      <c r="W15631" s="24"/>
      <c r="Z15631" s="24"/>
      <c r="AC15631" s="24"/>
      <c r="AI15631" s="24"/>
      <c r="AL15631" s="24"/>
      <c r="AO15631" s="24"/>
      <c r="AR15631" s="24"/>
      <c r="AU15631" s="24"/>
    </row>
    <row r="15632">
      <c r="J15632" s="18"/>
      <c r="N15632" s="24"/>
      <c r="Q15632" s="24"/>
      <c r="T15632" s="24"/>
      <c r="W15632" s="24"/>
      <c r="Z15632" s="24"/>
      <c r="AC15632" s="24"/>
      <c r="AI15632" s="24"/>
      <c r="AL15632" s="24"/>
      <c r="AO15632" s="24"/>
      <c r="AR15632" s="24"/>
      <c r="AU15632" s="24"/>
    </row>
    <row r="15633">
      <c r="J15633" s="18"/>
      <c r="N15633" s="24"/>
      <c r="Q15633" s="24"/>
      <c r="T15633" s="24"/>
      <c r="W15633" s="24"/>
      <c r="Z15633" s="24"/>
      <c r="AC15633" s="24"/>
      <c r="AI15633" s="24"/>
      <c r="AL15633" s="24"/>
      <c r="AO15633" s="24"/>
      <c r="AR15633" s="24"/>
      <c r="AU15633" s="24"/>
    </row>
    <row r="15634">
      <c r="J15634" s="18"/>
      <c r="N15634" s="24"/>
      <c r="Q15634" s="24"/>
      <c r="T15634" s="24"/>
      <c r="W15634" s="24"/>
      <c r="Z15634" s="24"/>
      <c r="AC15634" s="24"/>
      <c r="AI15634" s="24"/>
      <c r="AL15634" s="24"/>
      <c r="AO15634" s="24"/>
      <c r="AR15634" s="24"/>
      <c r="AU15634" s="24"/>
    </row>
    <row r="15635">
      <c r="J15635" s="18"/>
      <c r="N15635" s="24"/>
      <c r="Q15635" s="24"/>
      <c r="T15635" s="24"/>
      <c r="W15635" s="24"/>
      <c r="Z15635" s="24"/>
      <c r="AC15635" s="24"/>
      <c r="AI15635" s="24"/>
      <c r="AL15635" s="24"/>
      <c r="AO15635" s="24"/>
      <c r="AR15635" s="24"/>
      <c r="AU15635" s="24"/>
    </row>
    <row r="15636">
      <c r="J15636" s="18"/>
      <c r="N15636" s="24"/>
      <c r="Q15636" s="24"/>
      <c r="T15636" s="24"/>
      <c r="W15636" s="24"/>
      <c r="Z15636" s="24"/>
      <c r="AC15636" s="24"/>
      <c r="AI15636" s="24"/>
      <c r="AL15636" s="24"/>
      <c r="AO15636" s="24"/>
      <c r="AR15636" s="24"/>
      <c r="AU15636" s="24"/>
    </row>
    <row r="15637">
      <c r="J15637" s="18"/>
      <c r="N15637" s="24"/>
      <c r="Q15637" s="24"/>
      <c r="T15637" s="24"/>
      <c r="W15637" s="24"/>
      <c r="Z15637" s="24"/>
      <c r="AC15637" s="24"/>
      <c r="AI15637" s="24"/>
      <c r="AL15637" s="24"/>
      <c r="AO15637" s="24"/>
      <c r="AR15637" s="24"/>
      <c r="AU15637" s="24"/>
    </row>
    <row r="15638">
      <c r="J15638" s="18"/>
      <c r="N15638" s="24"/>
      <c r="Q15638" s="24"/>
      <c r="T15638" s="24"/>
      <c r="W15638" s="24"/>
      <c r="Z15638" s="24"/>
      <c r="AC15638" s="24"/>
      <c r="AI15638" s="24"/>
      <c r="AL15638" s="24"/>
      <c r="AO15638" s="24"/>
      <c r="AR15638" s="24"/>
      <c r="AU15638" s="24"/>
    </row>
    <row r="15639">
      <c r="J15639" s="18"/>
      <c r="N15639" s="24"/>
      <c r="Q15639" s="24"/>
      <c r="T15639" s="24"/>
      <c r="W15639" s="24"/>
      <c r="Z15639" s="24"/>
      <c r="AC15639" s="24"/>
      <c r="AI15639" s="24"/>
      <c r="AL15639" s="24"/>
      <c r="AO15639" s="24"/>
      <c r="AR15639" s="24"/>
      <c r="AU15639" s="24"/>
    </row>
    <row r="15640">
      <c r="J15640" s="18"/>
      <c r="N15640" s="24"/>
      <c r="Q15640" s="24"/>
      <c r="T15640" s="24"/>
      <c r="W15640" s="24"/>
      <c r="Z15640" s="24"/>
      <c r="AC15640" s="24"/>
      <c r="AI15640" s="24"/>
      <c r="AL15640" s="24"/>
      <c r="AO15640" s="24"/>
      <c r="AR15640" s="24"/>
      <c r="AU15640" s="24"/>
    </row>
    <row r="15641">
      <c r="J15641" s="18"/>
      <c r="N15641" s="24"/>
      <c r="Q15641" s="24"/>
      <c r="T15641" s="24"/>
      <c r="W15641" s="24"/>
      <c r="Z15641" s="24"/>
      <c r="AC15641" s="24"/>
      <c r="AI15641" s="24"/>
      <c r="AL15641" s="24"/>
      <c r="AO15641" s="24"/>
      <c r="AR15641" s="24"/>
      <c r="AU15641" s="24"/>
    </row>
    <row r="15642">
      <c r="J15642" s="18"/>
      <c r="N15642" s="24"/>
      <c r="Q15642" s="24"/>
      <c r="T15642" s="24"/>
      <c r="W15642" s="24"/>
      <c r="Z15642" s="24"/>
      <c r="AC15642" s="24"/>
      <c r="AI15642" s="24"/>
      <c r="AL15642" s="24"/>
      <c r="AO15642" s="24"/>
      <c r="AR15642" s="24"/>
      <c r="AU15642" s="24"/>
    </row>
    <row r="15643">
      <c r="J15643" s="18"/>
      <c r="N15643" s="24"/>
      <c r="Q15643" s="24"/>
      <c r="T15643" s="24"/>
      <c r="W15643" s="24"/>
      <c r="Z15643" s="24"/>
      <c r="AC15643" s="24"/>
      <c r="AI15643" s="24"/>
      <c r="AL15643" s="24"/>
      <c r="AO15643" s="24"/>
      <c r="AR15643" s="24"/>
      <c r="AU15643" s="24"/>
    </row>
    <row r="15644">
      <c r="J15644" s="18"/>
      <c r="N15644" s="24"/>
      <c r="Q15644" s="24"/>
      <c r="T15644" s="24"/>
      <c r="W15644" s="24"/>
      <c r="Z15644" s="24"/>
      <c r="AC15644" s="24"/>
      <c r="AI15644" s="24"/>
      <c r="AL15644" s="24"/>
      <c r="AO15644" s="24"/>
      <c r="AR15644" s="24"/>
      <c r="AU15644" s="24"/>
    </row>
    <row r="15645">
      <c r="J15645" s="18"/>
      <c r="N15645" s="24"/>
      <c r="Q15645" s="24"/>
      <c r="T15645" s="24"/>
      <c r="W15645" s="24"/>
      <c r="Z15645" s="24"/>
      <c r="AC15645" s="24"/>
      <c r="AI15645" s="24"/>
      <c r="AL15645" s="24"/>
      <c r="AO15645" s="24"/>
      <c r="AR15645" s="24"/>
      <c r="AU15645" s="24"/>
    </row>
    <row r="15646">
      <c r="J15646" s="18"/>
      <c r="N15646" s="24"/>
      <c r="Q15646" s="24"/>
      <c r="T15646" s="24"/>
      <c r="W15646" s="24"/>
      <c r="Z15646" s="24"/>
      <c r="AC15646" s="24"/>
      <c r="AI15646" s="24"/>
      <c r="AL15646" s="24"/>
      <c r="AO15646" s="24"/>
      <c r="AR15646" s="24"/>
      <c r="AU15646" s="24"/>
    </row>
    <row r="15647">
      <c r="J15647" s="18"/>
      <c r="N15647" s="24"/>
      <c r="Q15647" s="24"/>
      <c r="T15647" s="24"/>
      <c r="W15647" s="24"/>
      <c r="Z15647" s="24"/>
      <c r="AC15647" s="24"/>
      <c r="AI15647" s="24"/>
      <c r="AL15647" s="24"/>
      <c r="AO15647" s="24"/>
      <c r="AR15647" s="24"/>
      <c r="AU15647" s="24"/>
    </row>
    <row r="15648">
      <c r="J15648" s="18"/>
      <c r="N15648" s="24"/>
      <c r="Q15648" s="24"/>
      <c r="T15648" s="24"/>
      <c r="W15648" s="24"/>
      <c r="Z15648" s="24"/>
      <c r="AC15648" s="24"/>
      <c r="AI15648" s="24"/>
      <c r="AL15648" s="24"/>
      <c r="AO15648" s="24"/>
      <c r="AR15648" s="24"/>
      <c r="AU15648" s="24"/>
    </row>
    <row r="15649">
      <c r="J15649" s="18"/>
      <c r="N15649" s="24"/>
      <c r="Q15649" s="24"/>
      <c r="T15649" s="24"/>
      <c r="W15649" s="24"/>
      <c r="Z15649" s="24"/>
      <c r="AC15649" s="24"/>
      <c r="AI15649" s="24"/>
      <c r="AL15649" s="24"/>
      <c r="AO15649" s="24"/>
      <c r="AR15649" s="24"/>
      <c r="AU15649" s="24"/>
    </row>
    <row r="15650">
      <c r="J15650" s="18"/>
      <c r="N15650" s="24"/>
      <c r="Q15650" s="24"/>
      <c r="T15650" s="24"/>
      <c r="W15650" s="24"/>
      <c r="Z15650" s="24"/>
      <c r="AC15650" s="24"/>
      <c r="AI15650" s="24"/>
      <c r="AL15650" s="24"/>
      <c r="AO15650" s="24"/>
      <c r="AR15650" s="24"/>
      <c r="AU15650" s="24"/>
    </row>
    <row r="15651">
      <c r="J15651" s="18"/>
      <c r="N15651" s="24"/>
      <c r="Q15651" s="24"/>
      <c r="T15651" s="24"/>
      <c r="W15651" s="24"/>
      <c r="Z15651" s="24"/>
      <c r="AC15651" s="24"/>
      <c r="AI15651" s="24"/>
      <c r="AL15651" s="24"/>
      <c r="AO15651" s="24"/>
      <c r="AR15651" s="24"/>
      <c r="AU15651" s="24"/>
    </row>
    <row r="15652">
      <c r="J15652" s="18"/>
      <c r="N15652" s="24"/>
      <c r="Q15652" s="24"/>
      <c r="T15652" s="24"/>
      <c r="W15652" s="24"/>
      <c r="Z15652" s="24"/>
      <c r="AC15652" s="24"/>
      <c r="AI15652" s="24"/>
      <c r="AL15652" s="24"/>
      <c r="AO15652" s="24"/>
      <c r="AR15652" s="24"/>
      <c r="AU15652" s="24"/>
    </row>
    <row r="15653">
      <c r="J15653" s="18"/>
      <c r="N15653" s="24"/>
      <c r="Q15653" s="24"/>
      <c r="T15653" s="24"/>
      <c r="W15653" s="24"/>
      <c r="Z15653" s="24"/>
      <c r="AC15653" s="24"/>
      <c r="AI15653" s="24"/>
      <c r="AL15653" s="24"/>
      <c r="AO15653" s="24"/>
      <c r="AR15653" s="24"/>
      <c r="AU15653" s="24"/>
    </row>
    <row r="15654">
      <c r="J15654" s="18"/>
      <c r="N15654" s="24"/>
      <c r="Q15654" s="24"/>
      <c r="T15654" s="24"/>
      <c r="W15654" s="24"/>
      <c r="Z15654" s="24"/>
      <c r="AC15654" s="24"/>
      <c r="AI15654" s="24"/>
      <c r="AL15654" s="24"/>
      <c r="AO15654" s="24"/>
      <c r="AR15654" s="24"/>
      <c r="AU15654" s="24"/>
    </row>
    <row r="15655">
      <c r="J15655" s="18"/>
      <c r="N15655" s="24"/>
      <c r="Q15655" s="24"/>
      <c r="T15655" s="24"/>
      <c r="W15655" s="24"/>
      <c r="Z15655" s="24"/>
      <c r="AC15655" s="24"/>
      <c r="AI15655" s="24"/>
      <c r="AL15655" s="24"/>
      <c r="AO15655" s="24"/>
      <c r="AR15655" s="24"/>
      <c r="AU15655" s="24"/>
    </row>
    <row r="15656">
      <c r="J15656" s="18"/>
      <c r="N15656" s="24"/>
      <c r="Q15656" s="24"/>
      <c r="T15656" s="24"/>
      <c r="W15656" s="24"/>
      <c r="Z15656" s="24"/>
      <c r="AC15656" s="24"/>
      <c r="AI15656" s="24"/>
      <c r="AL15656" s="24"/>
      <c r="AO15656" s="24"/>
      <c r="AR15656" s="24"/>
      <c r="AU15656" s="24"/>
    </row>
    <row r="15657">
      <c r="J15657" s="18"/>
      <c r="N15657" s="24"/>
      <c r="Q15657" s="24"/>
      <c r="T15657" s="24"/>
      <c r="W15657" s="24"/>
      <c r="Z15657" s="24"/>
      <c r="AC15657" s="24"/>
      <c r="AI15657" s="24"/>
      <c r="AL15657" s="24"/>
      <c r="AO15657" s="24"/>
      <c r="AR15657" s="24"/>
      <c r="AU15657" s="24"/>
    </row>
    <row r="15658">
      <c r="J15658" s="18"/>
      <c r="N15658" s="24"/>
      <c r="Q15658" s="24"/>
      <c r="T15658" s="24"/>
      <c r="W15658" s="24"/>
      <c r="Z15658" s="24"/>
      <c r="AC15658" s="24"/>
      <c r="AI15658" s="24"/>
      <c r="AL15658" s="24"/>
      <c r="AO15658" s="24"/>
      <c r="AR15658" s="24"/>
      <c r="AU15658" s="24"/>
    </row>
    <row r="15659">
      <c r="J15659" s="18"/>
      <c r="N15659" s="24"/>
      <c r="Q15659" s="24"/>
      <c r="T15659" s="24"/>
      <c r="W15659" s="24"/>
      <c r="Z15659" s="24"/>
      <c r="AC15659" s="24"/>
      <c r="AI15659" s="24"/>
      <c r="AL15659" s="24"/>
      <c r="AO15659" s="24"/>
      <c r="AR15659" s="24"/>
      <c r="AU15659" s="24"/>
    </row>
    <row r="15660">
      <c r="J15660" s="18"/>
      <c r="N15660" s="24"/>
      <c r="Q15660" s="24"/>
      <c r="T15660" s="24"/>
      <c r="W15660" s="24"/>
      <c r="Z15660" s="24"/>
      <c r="AC15660" s="24"/>
      <c r="AI15660" s="24"/>
      <c r="AL15660" s="24"/>
      <c r="AO15660" s="24"/>
      <c r="AR15660" s="24"/>
      <c r="AU15660" s="24"/>
    </row>
    <row r="15661">
      <c r="J15661" s="18"/>
      <c r="N15661" s="24"/>
      <c r="Q15661" s="24"/>
      <c r="T15661" s="24"/>
      <c r="W15661" s="24"/>
      <c r="Z15661" s="24"/>
      <c r="AC15661" s="24"/>
      <c r="AI15661" s="24"/>
      <c r="AL15661" s="24"/>
      <c r="AO15661" s="24"/>
      <c r="AR15661" s="24"/>
      <c r="AU15661" s="24"/>
    </row>
    <row r="15662">
      <c r="J15662" s="18"/>
      <c r="N15662" s="24"/>
      <c r="Q15662" s="24"/>
      <c r="T15662" s="24"/>
      <c r="W15662" s="24"/>
      <c r="Z15662" s="24"/>
      <c r="AC15662" s="24"/>
      <c r="AI15662" s="24"/>
      <c r="AL15662" s="24"/>
      <c r="AO15662" s="24"/>
      <c r="AR15662" s="24"/>
      <c r="AU15662" s="24"/>
    </row>
    <row r="15663">
      <c r="J15663" s="18"/>
      <c r="N15663" s="24"/>
      <c r="Q15663" s="24"/>
      <c r="T15663" s="24"/>
      <c r="W15663" s="24"/>
      <c r="Z15663" s="24"/>
      <c r="AC15663" s="24"/>
      <c r="AI15663" s="24"/>
      <c r="AL15663" s="24"/>
      <c r="AO15663" s="24"/>
      <c r="AR15663" s="24"/>
      <c r="AU15663" s="24"/>
    </row>
    <row r="15664">
      <c r="J15664" s="18"/>
      <c r="N15664" s="24"/>
      <c r="Q15664" s="24"/>
      <c r="T15664" s="24"/>
      <c r="W15664" s="24"/>
      <c r="Z15664" s="24"/>
      <c r="AC15664" s="24"/>
      <c r="AI15664" s="24"/>
      <c r="AL15664" s="24"/>
      <c r="AO15664" s="24"/>
      <c r="AR15664" s="24"/>
      <c r="AU15664" s="24"/>
    </row>
    <row r="15665">
      <c r="J15665" s="18"/>
      <c r="N15665" s="24"/>
      <c r="Q15665" s="24"/>
      <c r="T15665" s="24"/>
      <c r="W15665" s="24"/>
      <c r="Z15665" s="24"/>
      <c r="AC15665" s="24"/>
      <c r="AI15665" s="24"/>
      <c r="AL15665" s="24"/>
      <c r="AO15665" s="24"/>
      <c r="AR15665" s="24"/>
      <c r="AU15665" s="24"/>
    </row>
    <row r="15666">
      <c r="J15666" s="18"/>
      <c r="N15666" s="24"/>
      <c r="Q15666" s="24"/>
      <c r="T15666" s="24"/>
      <c r="W15666" s="24"/>
      <c r="Z15666" s="24"/>
      <c r="AC15666" s="24"/>
      <c r="AI15666" s="24"/>
      <c r="AL15666" s="24"/>
      <c r="AO15666" s="24"/>
      <c r="AR15666" s="24"/>
      <c r="AU15666" s="24"/>
    </row>
    <row r="15667">
      <c r="J15667" s="18"/>
      <c r="N15667" s="24"/>
      <c r="Q15667" s="24"/>
      <c r="T15667" s="24"/>
      <c r="W15667" s="24"/>
      <c r="Z15667" s="24"/>
      <c r="AC15667" s="24"/>
      <c r="AI15667" s="24"/>
      <c r="AL15667" s="24"/>
      <c r="AO15667" s="24"/>
      <c r="AR15667" s="24"/>
      <c r="AU15667" s="24"/>
    </row>
    <row r="15668">
      <c r="J15668" s="18"/>
      <c r="N15668" s="24"/>
      <c r="Q15668" s="24"/>
      <c r="T15668" s="24"/>
      <c r="W15668" s="24"/>
      <c r="Z15668" s="24"/>
      <c r="AC15668" s="24"/>
      <c r="AI15668" s="24"/>
      <c r="AL15668" s="24"/>
      <c r="AO15668" s="24"/>
      <c r="AR15668" s="24"/>
      <c r="AU15668" s="24"/>
    </row>
    <row r="15669">
      <c r="J15669" s="18"/>
      <c r="N15669" s="24"/>
      <c r="Q15669" s="24"/>
      <c r="T15669" s="24"/>
      <c r="W15669" s="24"/>
      <c r="Z15669" s="24"/>
      <c r="AC15669" s="24"/>
      <c r="AI15669" s="24"/>
      <c r="AL15669" s="24"/>
      <c r="AO15669" s="24"/>
      <c r="AR15669" s="24"/>
      <c r="AU15669" s="24"/>
    </row>
    <row r="15670">
      <c r="J15670" s="18"/>
      <c r="N15670" s="24"/>
      <c r="Q15670" s="24"/>
      <c r="T15670" s="24"/>
      <c r="W15670" s="24"/>
      <c r="Z15670" s="24"/>
      <c r="AC15670" s="24"/>
      <c r="AI15670" s="24"/>
      <c r="AL15670" s="24"/>
      <c r="AO15670" s="24"/>
      <c r="AR15670" s="24"/>
      <c r="AU15670" s="24"/>
    </row>
    <row r="15671">
      <c r="J15671" s="18"/>
      <c r="N15671" s="24"/>
      <c r="Q15671" s="24"/>
      <c r="T15671" s="24"/>
      <c r="W15671" s="24"/>
      <c r="Z15671" s="24"/>
      <c r="AC15671" s="24"/>
      <c r="AI15671" s="24"/>
      <c r="AL15671" s="24"/>
      <c r="AO15671" s="24"/>
      <c r="AR15671" s="24"/>
      <c r="AU15671" s="24"/>
    </row>
    <row r="15672">
      <c r="J15672" s="18"/>
      <c r="N15672" s="24"/>
      <c r="Q15672" s="24"/>
      <c r="T15672" s="24"/>
      <c r="W15672" s="24"/>
      <c r="Z15672" s="24"/>
      <c r="AC15672" s="24"/>
      <c r="AI15672" s="24"/>
      <c r="AL15672" s="24"/>
      <c r="AO15672" s="24"/>
      <c r="AR15672" s="24"/>
      <c r="AU15672" s="24"/>
    </row>
    <row r="15673">
      <c r="J15673" s="18"/>
      <c r="N15673" s="24"/>
      <c r="Q15673" s="24"/>
      <c r="T15673" s="24"/>
      <c r="W15673" s="24"/>
      <c r="Z15673" s="24"/>
      <c r="AC15673" s="24"/>
      <c r="AI15673" s="24"/>
      <c r="AL15673" s="24"/>
      <c r="AO15673" s="24"/>
      <c r="AR15673" s="24"/>
      <c r="AU15673" s="24"/>
    </row>
    <row r="15674">
      <c r="J15674" s="18"/>
      <c r="N15674" s="24"/>
      <c r="Q15674" s="24"/>
      <c r="T15674" s="24"/>
      <c r="W15674" s="24"/>
      <c r="Z15674" s="24"/>
      <c r="AC15674" s="24"/>
      <c r="AI15674" s="24"/>
      <c r="AL15674" s="24"/>
      <c r="AO15674" s="24"/>
      <c r="AR15674" s="24"/>
      <c r="AU15674" s="24"/>
    </row>
    <row r="15675">
      <c r="J15675" s="18"/>
      <c r="N15675" s="24"/>
      <c r="Q15675" s="24"/>
      <c r="T15675" s="24"/>
      <c r="W15675" s="24"/>
      <c r="Z15675" s="24"/>
      <c r="AC15675" s="24"/>
      <c r="AI15675" s="24"/>
      <c r="AL15675" s="24"/>
      <c r="AO15675" s="24"/>
      <c r="AR15675" s="24"/>
      <c r="AU15675" s="24"/>
    </row>
    <row r="15676">
      <c r="J15676" s="18"/>
      <c r="N15676" s="24"/>
      <c r="Q15676" s="24"/>
      <c r="T15676" s="24"/>
      <c r="W15676" s="24"/>
      <c r="Z15676" s="24"/>
      <c r="AC15676" s="24"/>
      <c r="AI15676" s="24"/>
      <c r="AL15676" s="24"/>
      <c r="AO15676" s="24"/>
      <c r="AR15676" s="24"/>
      <c r="AU15676" s="24"/>
    </row>
    <row r="15677">
      <c r="J15677" s="18"/>
      <c r="N15677" s="24"/>
      <c r="Q15677" s="24"/>
      <c r="T15677" s="24"/>
      <c r="W15677" s="24"/>
      <c r="Z15677" s="24"/>
      <c r="AC15677" s="24"/>
      <c r="AI15677" s="24"/>
      <c r="AL15677" s="24"/>
      <c r="AO15677" s="24"/>
      <c r="AR15677" s="24"/>
      <c r="AU15677" s="24"/>
    </row>
    <row r="15678">
      <c r="J15678" s="18"/>
      <c r="N15678" s="24"/>
      <c r="Q15678" s="24"/>
      <c r="T15678" s="24"/>
      <c r="W15678" s="24"/>
      <c r="Z15678" s="24"/>
      <c r="AC15678" s="24"/>
      <c r="AI15678" s="24"/>
      <c r="AL15678" s="24"/>
      <c r="AO15678" s="24"/>
      <c r="AR15678" s="24"/>
      <c r="AU15678" s="24"/>
    </row>
    <row r="15679">
      <c r="J15679" s="18"/>
      <c r="N15679" s="24"/>
      <c r="Q15679" s="24"/>
      <c r="T15679" s="24"/>
      <c r="W15679" s="24"/>
      <c r="Z15679" s="24"/>
      <c r="AC15679" s="24"/>
      <c r="AI15679" s="24"/>
      <c r="AL15679" s="24"/>
      <c r="AO15679" s="24"/>
      <c r="AR15679" s="24"/>
      <c r="AU15679" s="24"/>
    </row>
    <row r="15680">
      <c r="J15680" s="18"/>
      <c r="N15680" s="24"/>
      <c r="Q15680" s="24"/>
      <c r="T15680" s="24"/>
      <c r="W15680" s="24"/>
      <c r="Z15680" s="24"/>
      <c r="AC15680" s="24"/>
      <c r="AI15680" s="24"/>
      <c r="AL15680" s="24"/>
      <c r="AO15680" s="24"/>
      <c r="AR15680" s="24"/>
      <c r="AU15680" s="24"/>
    </row>
    <row r="15681">
      <c r="J15681" s="18"/>
      <c r="N15681" s="24"/>
      <c r="Q15681" s="24"/>
      <c r="T15681" s="24"/>
      <c r="W15681" s="24"/>
      <c r="Z15681" s="24"/>
      <c r="AC15681" s="24"/>
      <c r="AI15681" s="24"/>
      <c r="AL15681" s="24"/>
      <c r="AO15681" s="24"/>
      <c r="AR15681" s="24"/>
      <c r="AU15681" s="24"/>
    </row>
    <row r="15682">
      <c r="J15682" s="18"/>
      <c r="N15682" s="24"/>
      <c r="Q15682" s="24"/>
      <c r="T15682" s="24"/>
      <c r="W15682" s="24"/>
      <c r="Z15682" s="24"/>
      <c r="AC15682" s="24"/>
      <c r="AI15682" s="24"/>
      <c r="AL15682" s="24"/>
      <c r="AO15682" s="24"/>
      <c r="AR15682" s="24"/>
      <c r="AU15682" s="24"/>
    </row>
    <row r="15683">
      <c r="J15683" s="18"/>
      <c r="N15683" s="24"/>
      <c r="Q15683" s="24"/>
      <c r="T15683" s="24"/>
      <c r="W15683" s="24"/>
      <c r="Z15683" s="24"/>
      <c r="AC15683" s="24"/>
      <c r="AI15683" s="24"/>
      <c r="AL15683" s="24"/>
      <c r="AO15683" s="24"/>
      <c r="AR15683" s="24"/>
      <c r="AU15683" s="24"/>
    </row>
    <row r="15684">
      <c r="J15684" s="18"/>
      <c r="N15684" s="24"/>
      <c r="Q15684" s="24"/>
      <c r="T15684" s="24"/>
      <c r="W15684" s="24"/>
      <c r="Z15684" s="24"/>
      <c r="AC15684" s="24"/>
      <c r="AI15684" s="24"/>
      <c r="AL15684" s="24"/>
      <c r="AO15684" s="24"/>
      <c r="AR15684" s="24"/>
      <c r="AU15684" s="24"/>
    </row>
    <row r="15685">
      <c r="J15685" s="18"/>
      <c r="N15685" s="24"/>
      <c r="Q15685" s="24"/>
      <c r="T15685" s="24"/>
      <c r="W15685" s="24"/>
      <c r="Z15685" s="24"/>
      <c r="AC15685" s="24"/>
      <c r="AI15685" s="24"/>
      <c r="AL15685" s="24"/>
      <c r="AO15685" s="24"/>
      <c r="AR15685" s="24"/>
      <c r="AU15685" s="24"/>
    </row>
    <row r="15686">
      <c r="J15686" s="18"/>
      <c r="N15686" s="24"/>
      <c r="Q15686" s="24"/>
      <c r="T15686" s="24"/>
      <c r="W15686" s="24"/>
      <c r="Z15686" s="24"/>
      <c r="AC15686" s="24"/>
      <c r="AI15686" s="24"/>
      <c r="AL15686" s="24"/>
      <c r="AO15686" s="24"/>
      <c r="AR15686" s="24"/>
      <c r="AU15686" s="24"/>
    </row>
    <row r="15687">
      <c r="J15687" s="18"/>
      <c r="N15687" s="24"/>
      <c r="Q15687" s="24"/>
      <c r="T15687" s="24"/>
      <c r="W15687" s="24"/>
      <c r="Z15687" s="24"/>
      <c r="AC15687" s="24"/>
      <c r="AI15687" s="24"/>
      <c r="AL15687" s="24"/>
      <c r="AO15687" s="24"/>
      <c r="AR15687" s="24"/>
      <c r="AU15687" s="24"/>
    </row>
    <row r="15688">
      <c r="J15688" s="18"/>
      <c r="N15688" s="24"/>
      <c r="Q15688" s="24"/>
      <c r="T15688" s="24"/>
      <c r="W15688" s="24"/>
      <c r="Z15688" s="24"/>
      <c r="AC15688" s="24"/>
      <c r="AI15688" s="24"/>
      <c r="AL15688" s="24"/>
      <c r="AO15688" s="24"/>
      <c r="AR15688" s="24"/>
      <c r="AU15688" s="24"/>
    </row>
    <row r="15689">
      <c r="J15689" s="18"/>
      <c r="N15689" s="24"/>
      <c r="Q15689" s="24"/>
      <c r="T15689" s="24"/>
      <c r="W15689" s="24"/>
      <c r="Z15689" s="24"/>
      <c r="AC15689" s="24"/>
      <c r="AI15689" s="24"/>
      <c r="AL15689" s="24"/>
      <c r="AO15689" s="24"/>
      <c r="AR15689" s="24"/>
      <c r="AU15689" s="24"/>
    </row>
    <row r="15690">
      <c r="J15690" s="18"/>
      <c r="N15690" s="24"/>
      <c r="Q15690" s="24"/>
      <c r="T15690" s="24"/>
      <c r="W15690" s="24"/>
      <c r="Z15690" s="24"/>
      <c r="AC15690" s="24"/>
      <c r="AI15690" s="24"/>
      <c r="AL15690" s="24"/>
      <c r="AO15690" s="24"/>
      <c r="AR15690" s="24"/>
      <c r="AU15690" s="24"/>
    </row>
    <row r="15691">
      <c r="J15691" s="18"/>
      <c r="N15691" s="24"/>
      <c r="Q15691" s="24"/>
      <c r="T15691" s="24"/>
      <c r="W15691" s="24"/>
      <c r="Z15691" s="24"/>
      <c r="AC15691" s="24"/>
      <c r="AI15691" s="24"/>
      <c r="AL15691" s="24"/>
      <c r="AO15691" s="24"/>
      <c r="AR15691" s="24"/>
      <c r="AU15691" s="24"/>
    </row>
    <row r="15692">
      <c r="J15692" s="18"/>
      <c r="N15692" s="24"/>
      <c r="Q15692" s="24"/>
      <c r="T15692" s="24"/>
      <c r="W15692" s="24"/>
      <c r="Z15692" s="24"/>
      <c r="AC15692" s="24"/>
      <c r="AI15692" s="24"/>
      <c r="AL15692" s="24"/>
      <c r="AO15692" s="24"/>
      <c r="AR15692" s="24"/>
      <c r="AU15692" s="24"/>
    </row>
    <row r="15693">
      <c r="J15693" s="18"/>
      <c r="N15693" s="24"/>
      <c r="Q15693" s="24"/>
      <c r="T15693" s="24"/>
      <c r="W15693" s="24"/>
      <c r="Z15693" s="24"/>
      <c r="AC15693" s="24"/>
      <c r="AI15693" s="24"/>
      <c r="AL15693" s="24"/>
      <c r="AO15693" s="24"/>
      <c r="AR15693" s="24"/>
      <c r="AU15693" s="24"/>
    </row>
    <row r="15694">
      <c r="J15694" s="18"/>
      <c r="N15694" s="24"/>
      <c r="Q15694" s="24"/>
      <c r="T15694" s="24"/>
      <c r="W15694" s="24"/>
      <c r="Z15694" s="24"/>
      <c r="AC15694" s="24"/>
      <c r="AI15694" s="24"/>
      <c r="AL15694" s="24"/>
      <c r="AO15694" s="24"/>
      <c r="AR15694" s="24"/>
      <c r="AU15694" s="24"/>
    </row>
    <row r="15695">
      <c r="J15695" s="18"/>
      <c r="N15695" s="24"/>
      <c r="Q15695" s="24"/>
      <c r="T15695" s="24"/>
      <c r="W15695" s="24"/>
      <c r="Z15695" s="24"/>
      <c r="AC15695" s="24"/>
      <c r="AI15695" s="24"/>
      <c r="AL15695" s="24"/>
      <c r="AO15695" s="24"/>
      <c r="AR15695" s="24"/>
      <c r="AU15695" s="24"/>
    </row>
    <row r="15696">
      <c r="J15696" s="18"/>
      <c r="N15696" s="24"/>
      <c r="Q15696" s="24"/>
      <c r="T15696" s="24"/>
      <c r="W15696" s="24"/>
      <c r="Z15696" s="24"/>
      <c r="AC15696" s="24"/>
      <c r="AI15696" s="24"/>
      <c r="AL15696" s="24"/>
      <c r="AO15696" s="24"/>
      <c r="AR15696" s="24"/>
      <c r="AU15696" s="24"/>
    </row>
    <row r="15697">
      <c r="J15697" s="18"/>
      <c r="N15697" s="24"/>
      <c r="Q15697" s="24"/>
      <c r="T15697" s="24"/>
      <c r="W15697" s="24"/>
      <c r="Z15697" s="24"/>
      <c r="AC15697" s="24"/>
      <c r="AI15697" s="24"/>
      <c r="AL15697" s="24"/>
      <c r="AO15697" s="24"/>
      <c r="AR15697" s="24"/>
      <c r="AU15697" s="24"/>
    </row>
    <row r="15698">
      <c r="J15698" s="18"/>
      <c r="N15698" s="24"/>
      <c r="Q15698" s="24"/>
      <c r="T15698" s="24"/>
      <c r="W15698" s="24"/>
      <c r="Z15698" s="24"/>
      <c r="AC15698" s="24"/>
      <c r="AI15698" s="24"/>
      <c r="AL15698" s="24"/>
      <c r="AO15698" s="24"/>
      <c r="AR15698" s="24"/>
      <c r="AU15698" s="24"/>
    </row>
    <row r="15699">
      <c r="J15699" s="18"/>
      <c r="N15699" s="24"/>
      <c r="Q15699" s="24"/>
      <c r="T15699" s="24"/>
      <c r="W15699" s="24"/>
      <c r="Z15699" s="24"/>
      <c r="AC15699" s="24"/>
      <c r="AI15699" s="24"/>
      <c r="AL15699" s="24"/>
      <c r="AO15699" s="24"/>
      <c r="AR15699" s="24"/>
      <c r="AU15699" s="24"/>
    </row>
    <row r="15700">
      <c r="J15700" s="18"/>
      <c r="N15700" s="24"/>
      <c r="Q15700" s="24"/>
      <c r="T15700" s="24"/>
      <c r="W15700" s="24"/>
      <c r="Z15700" s="24"/>
      <c r="AC15700" s="24"/>
      <c r="AI15700" s="24"/>
      <c r="AL15700" s="24"/>
      <c r="AO15700" s="24"/>
      <c r="AR15700" s="24"/>
      <c r="AU15700" s="24"/>
    </row>
    <row r="15701">
      <c r="J15701" s="18"/>
      <c r="N15701" s="24"/>
      <c r="Q15701" s="24"/>
      <c r="T15701" s="24"/>
      <c r="W15701" s="24"/>
      <c r="Z15701" s="24"/>
      <c r="AC15701" s="24"/>
      <c r="AI15701" s="24"/>
      <c r="AL15701" s="24"/>
      <c r="AO15701" s="24"/>
      <c r="AR15701" s="24"/>
      <c r="AU15701" s="24"/>
    </row>
    <row r="15702">
      <c r="J15702" s="18"/>
      <c r="N15702" s="24"/>
      <c r="Q15702" s="24"/>
      <c r="T15702" s="24"/>
      <c r="W15702" s="24"/>
      <c r="Z15702" s="24"/>
      <c r="AC15702" s="24"/>
      <c r="AI15702" s="24"/>
      <c r="AL15702" s="24"/>
      <c r="AO15702" s="24"/>
      <c r="AR15702" s="24"/>
      <c r="AU15702" s="24"/>
    </row>
    <row r="15703">
      <c r="J15703" s="18"/>
      <c r="N15703" s="24"/>
      <c r="Q15703" s="24"/>
      <c r="T15703" s="24"/>
      <c r="W15703" s="24"/>
      <c r="Z15703" s="24"/>
      <c r="AC15703" s="24"/>
      <c r="AI15703" s="24"/>
      <c r="AL15703" s="24"/>
      <c r="AO15703" s="24"/>
      <c r="AR15703" s="24"/>
      <c r="AU15703" s="24"/>
    </row>
    <row r="15704">
      <c r="J15704" s="18"/>
      <c r="N15704" s="24"/>
      <c r="Q15704" s="24"/>
      <c r="T15704" s="24"/>
      <c r="W15704" s="24"/>
      <c r="Z15704" s="24"/>
      <c r="AC15704" s="24"/>
      <c r="AI15704" s="24"/>
      <c r="AL15704" s="24"/>
      <c r="AO15704" s="24"/>
      <c r="AR15704" s="24"/>
      <c r="AU15704" s="24"/>
    </row>
    <row r="15705">
      <c r="J15705" s="18"/>
      <c r="N15705" s="24"/>
      <c r="Q15705" s="24"/>
      <c r="T15705" s="24"/>
      <c r="W15705" s="24"/>
      <c r="Z15705" s="24"/>
      <c r="AC15705" s="24"/>
      <c r="AI15705" s="24"/>
      <c r="AL15705" s="24"/>
      <c r="AO15705" s="24"/>
      <c r="AR15705" s="24"/>
      <c r="AU15705" s="24"/>
    </row>
    <row r="15706">
      <c r="J15706" s="18"/>
      <c r="N15706" s="24"/>
      <c r="Q15706" s="24"/>
      <c r="T15706" s="24"/>
      <c r="W15706" s="24"/>
      <c r="Z15706" s="24"/>
      <c r="AC15706" s="24"/>
      <c r="AI15706" s="24"/>
      <c r="AL15706" s="24"/>
      <c r="AO15706" s="24"/>
      <c r="AR15706" s="24"/>
      <c r="AU15706" s="24"/>
    </row>
    <row r="15707">
      <c r="J15707" s="18"/>
      <c r="N15707" s="24"/>
      <c r="Q15707" s="24"/>
      <c r="T15707" s="24"/>
      <c r="W15707" s="24"/>
      <c r="Z15707" s="24"/>
      <c r="AC15707" s="24"/>
      <c r="AI15707" s="24"/>
      <c r="AL15707" s="24"/>
      <c r="AO15707" s="24"/>
      <c r="AR15707" s="24"/>
      <c r="AU15707" s="24"/>
    </row>
    <row r="15708">
      <c r="J15708" s="18"/>
      <c r="N15708" s="24"/>
      <c r="Q15708" s="24"/>
      <c r="T15708" s="24"/>
      <c r="W15708" s="24"/>
      <c r="Z15708" s="24"/>
      <c r="AC15708" s="24"/>
      <c r="AI15708" s="24"/>
      <c r="AL15708" s="24"/>
      <c r="AO15708" s="24"/>
      <c r="AR15708" s="24"/>
      <c r="AU15708" s="24"/>
    </row>
    <row r="15709">
      <c r="J15709" s="18"/>
      <c r="N15709" s="24"/>
      <c r="Q15709" s="24"/>
      <c r="T15709" s="24"/>
      <c r="W15709" s="24"/>
      <c r="Z15709" s="24"/>
      <c r="AC15709" s="24"/>
      <c r="AI15709" s="24"/>
      <c r="AL15709" s="24"/>
      <c r="AO15709" s="24"/>
      <c r="AR15709" s="24"/>
      <c r="AU15709" s="24"/>
    </row>
    <row r="15710">
      <c r="J15710" s="18"/>
      <c r="N15710" s="24"/>
      <c r="Q15710" s="24"/>
      <c r="T15710" s="24"/>
      <c r="W15710" s="24"/>
      <c r="Z15710" s="24"/>
      <c r="AC15710" s="24"/>
      <c r="AI15710" s="24"/>
      <c r="AL15710" s="24"/>
      <c r="AO15710" s="24"/>
      <c r="AR15710" s="24"/>
      <c r="AU15710" s="24"/>
    </row>
    <row r="15711">
      <c r="J15711" s="18"/>
      <c r="N15711" s="24"/>
      <c r="Q15711" s="24"/>
      <c r="T15711" s="24"/>
      <c r="W15711" s="24"/>
      <c r="Z15711" s="24"/>
      <c r="AC15711" s="24"/>
      <c r="AI15711" s="24"/>
      <c r="AL15711" s="24"/>
      <c r="AO15711" s="24"/>
      <c r="AR15711" s="24"/>
      <c r="AU15711" s="24"/>
    </row>
    <row r="15712">
      <c r="J15712" s="18"/>
      <c r="N15712" s="24"/>
      <c r="Q15712" s="24"/>
      <c r="T15712" s="24"/>
      <c r="W15712" s="24"/>
      <c r="Z15712" s="24"/>
      <c r="AC15712" s="24"/>
      <c r="AI15712" s="24"/>
      <c r="AL15712" s="24"/>
      <c r="AO15712" s="24"/>
      <c r="AR15712" s="24"/>
      <c r="AU15712" s="24"/>
    </row>
    <row r="15713">
      <c r="J15713" s="18"/>
      <c r="N15713" s="24"/>
      <c r="Q15713" s="24"/>
      <c r="T15713" s="24"/>
      <c r="W15713" s="24"/>
      <c r="Z15713" s="24"/>
      <c r="AC15713" s="24"/>
      <c r="AI15713" s="24"/>
      <c r="AL15713" s="24"/>
      <c r="AO15713" s="24"/>
      <c r="AR15713" s="24"/>
      <c r="AU15713" s="24"/>
    </row>
    <row r="15714">
      <c r="J15714" s="18"/>
      <c r="N15714" s="24"/>
      <c r="Q15714" s="24"/>
      <c r="T15714" s="24"/>
      <c r="W15714" s="24"/>
      <c r="Z15714" s="24"/>
      <c r="AC15714" s="24"/>
      <c r="AI15714" s="24"/>
      <c r="AL15714" s="24"/>
      <c r="AO15714" s="24"/>
      <c r="AR15714" s="24"/>
      <c r="AU15714" s="24"/>
    </row>
    <row r="15715">
      <c r="J15715" s="18"/>
      <c r="N15715" s="24"/>
      <c r="Q15715" s="24"/>
      <c r="T15715" s="24"/>
      <c r="W15715" s="24"/>
      <c r="Z15715" s="24"/>
      <c r="AC15715" s="24"/>
      <c r="AI15715" s="24"/>
      <c r="AL15715" s="24"/>
      <c r="AO15715" s="24"/>
      <c r="AR15715" s="24"/>
      <c r="AU15715" s="24"/>
    </row>
    <row r="15716">
      <c r="J15716" s="18"/>
      <c r="N15716" s="24"/>
      <c r="Q15716" s="24"/>
      <c r="T15716" s="24"/>
      <c r="W15716" s="24"/>
      <c r="Z15716" s="24"/>
      <c r="AC15716" s="24"/>
      <c r="AI15716" s="24"/>
      <c r="AL15716" s="24"/>
      <c r="AO15716" s="24"/>
      <c r="AR15716" s="24"/>
      <c r="AU15716" s="24"/>
    </row>
    <row r="15717">
      <c r="J15717" s="18"/>
      <c r="N15717" s="24"/>
      <c r="Q15717" s="24"/>
      <c r="T15717" s="24"/>
      <c r="W15717" s="24"/>
      <c r="Z15717" s="24"/>
      <c r="AC15717" s="24"/>
      <c r="AI15717" s="24"/>
      <c r="AL15717" s="24"/>
      <c r="AO15717" s="24"/>
      <c r="AR15717" s="24"/>
      <c r="AU15717" s="24"/>
    </row>
    <row r="15718">
      <c r="J15718" s="18"/>
      <c r="N15718" s="24"/>
      <c r="Q15718" s="24"/>
      <c r="T15718" s="24"/>
      <c r="W15718" s="24"/>
      <c r="Z15718" s="24"/>
      <c r="AC15718" s="24"/>
      <c r="AI15718" s="24"/>
      <c r="AL15718" s="24"/>
      <c r="AO15718" s="24"/>
      <c r="AR15718" s="24"/>
      <c r="AU15718" s="24"/>
    </row>
    <row r="15719">
      <c r="J15719" s="18"/>
      <c r="N15719" s="24"/>
      <c r="Q15719" s="24"/>
      <c r="T15719" s="24"/>
      <c r="W15719" s="24"/>
      <c r="Z15719" s="24"/>
      <c r="AC15719" s="24"/>
      <c r="AI15719" s="24"/>
      <c r="AL15719" s="24"/>
      <c r="AO15719" s="24"/>
      <c r="AR15719" s="24"/>
      <c r="AU15719" s="24"/>
    </row>
    <row r="15720">
      <c r="J15720" s="18"/>
      <c r="N15720" s="24"/>
      <c r="Q15720" s="24"/>
      <c r="T15720" s="24"/>
      <c r="W15720" s="24"/>
      <c r="Z15720" s="24"/>
      <c r="AC15720" s="24"/>
      <c r="AI15720" s="24"/>
      <c r="AL15720" s="24"/>
      <c r="AO15720" s="24"/>
      <c r="AR15720" s="24"/>
      <c r="AU15720" s="24"/>
    </row>
    <row r="15721">
      <c r="J15721" s="18"/>
      <c r="N15721" s="24"/>
      <c r="Q15721" s="24"/>
      <c r="T15721" s="24"/>
      <c r="W15721" s="24"/>
      <c r="Z15721" s="24"/>
      <c r="AC15721" s="24"/>
      <c r="AI15721" s="24"/>
      <c r="AL15721" s="24"/>
      <c r="AO15721" s="24"/>
      <c r="AR15721" s="24"/>
      <c r="AU15721" s="24"/>
    </row>
    <row r="15722">
      <c r="J15722" s="18"/>
      <c r="N15722" s="24"/>
      <c r="Q15722" s="24"/>
      <c r="T15722" s="24"/>
      <c r="W15722" s="24"/>
      <c r="Z15722" s="24"/>
      <c r="AC15722" s="24"/>
      <c r="AI15722" s="24"/>
      <c r="AL15722" s="24"/>
      <c r="AO15722" s="24"/>
      <c r="AR15722" s="24"/>
      <c r="AU15722" s="24"/>
    </row>
    <row r="15723">
      <c r="J15723" s="18"/>
      <c r="N15723" s="24"/>
      <c r="Q15723" s="24"/>
      <c r="T15723" s="24"/>
      <c r="W15723" s="24"/>
      <c r="Z15723" s="24"/>
      <c r="AC15723" s="24"/>
      <c r="AI15723" s="24"/>
      <c r="AL15723" s="24"/>
      <c r="AO15723" s="24"/>
      <c r="AR15723" s="24"/>
      <c r="AU15723" s="24"/>
    </row>
    <row r="15724">
      <c r="J15724" s="18"/>
      <c r="N15724" s="24"/>
      <c r="Q15724" s="24"/>
      <c r="T15724" s="24"/>
      <c r="W15724" s="24"/>
      <c r="Z15724" s="24"/>
      <c r="AC15724" s="24"/>
      <c r="AI15724" s="24"/>
      <c r="AL15724" s="24"/>
      <c r="AO15724" s="24"/>
      <c r="AR15724" s="24"/>
      <c r="AU15724" s="24"/>
    </row>
    <row r="15725">
      <c r="J15725" s="18"/>
      <c r="N15725" s="24"/>
      <c r="Q15725" s="24"/>
      <c r="T15725" s="24"/>
      <c r="W15725" s="24"/>
      <c r="Z15725" s="24"/>
      <c r="AC15725" s="24"/>
      <c r="AI15725" s="24"/>
      <c r="AL15725" s="24"/>
      <c r="AO15725" s="24"/>
      <c r="AR15725" s="24"/>
      <c r="AU15725" s="24"/>
    </row>
    <row r="15726">
      <c r="J15726" s="18"/>
      <c r="N15726" s="24"/>
      <c r="Q15726" s="24"/>
      <c r="T15726" s="24"/>
      <c r="W15726" s="24"/>
      <c r="Z15726" s="24"/>
      <c r="AC15726" s="24"/>
      <c r="AI15726" s="24"/>
      <c r="AL15726" s="24"/>
      <c r="AO15726" s="24"/>
      <c r="AR15726" s="24"/>
      <c r="AU15726" s="24"/>
    </row>
    <row r="15727">
      <c r="J15727" s="18"/>
      <c r="N15727" s="24"/>
      <c r="Q15727" s="24"/>
      <c r="T15727" s="24"/>
      <c r="W15727" s="24"/>
      <c r="Z15727" s="24"/>
      <c r="AC15727" s="24"/>
      <c r="AI15727" s="24"/>
      <c r="AL15727" s="24"/>
      <c r="AO15727" s="24"/>
      <c r="AR15727" s="24"/>
      <c r="AU15727" s="24"/>
    </row>
    <row r="15728">
      <c r="J15728" s="18"/>
      <c r="N15728" s="24"/>
      <c r="Q15728" s="24"/>
      <c r="T15728" s="24"/>
      <c r="W15728" s="24"/>
      <c r="Z15728" s="24"/>
      <c r="AC15728" s="24"/>
      <c r="AI15728" s="24"/>
      <c r="AL15728" s="24"/>
      <c r="AO15728" s="24"/>
      <c r="AR15728" s="24"/>
      <c r="AU15728" s="24"/>
    </row>
    <row r="15729">
      <c r="J15729" s="18"/>
      <c r="N15729" s="24"/>
      <c r="Q15729" s="24"/>
      <c r="T15729" s="24"/>
      <c r="W15729" s="24"/>
      <c r="Z15729" s="24"/>
      <c r="AC15729" s="24"/>
      <c r="AI15729" s="24"/>
      <c r="AL15729" s="24"/>
      <c r="AO15729" s="24"/>
      <c r="AR15729" s="24"/>
      <c r="AU15729" s="24"/>
    </row>
    <row r="15730">
      <c r="J15730" s="18"/>
      <c r="N15730" s="24"/>
      <c r="Q15730" s="24"/>
      <c r="T15730" s="24"/>
      <c r="W15730" s="24"/>
      <c r="Z15730" s="24"/>
      <c r="AC15730" s="24"/>
      <c r="AI15730" s="24"/>
      <c r="AL15730" s="24"/>
      <c r="AO15730" s="24"/>
      <c r="AR15730" s="24"/>
      <c r="AU15730" s="24"/>
    </row>
    <row r="15731">
      <c r="J15731" s="18"/>
      <c r="N15731" s="24"/>
      <c r="Q15731" s="24"/>
      <c r="T15731" s="24"/>
      <c r="W15731" s="24"/>
      <c r="Z15731" s="24"/>
      <c r="AC15731" s="24"/>
      <c r="AI15731" s="24"/>
      <c r="AL15731" s="24"/>
      <c r="AO15731" s="24"/>
      <c r="AR15731" s="24"/>
      <c r="AU15731" s="24"/>
    </row>
    <row r="15732">
      <c r="J15732" s="18"/>
      <c r="N15732" s="24"/>
      <c r="Q15732" s="24"/>
      <c r="T15732" s="24"/>
      <c r="W15732" s="24"/>
      <c r="Z15732" s="24"/>
      <c r="AC15732" s="24"/>
      <c r="AI15732" s="24"/>
      <c r="AL15732" s="24"/>
      <c r="AO15732" s="24"/>
      <c r="AR15732" s="24"/>
      <c r="AU15732" s="24"/>
    </row>
    <row r="15733">
      <c r="J15733" s="18"/>
      <c r="N15733" s="24"/>
      <c r="Q15733" s="24"/>
      <c r="T15733" s="24"/>
      <c r="W15733" s="24"/>
      <c r="Z15733" s="24"/>
      <c r="AC15733" s="24"/>
      <c r="AI15733" s="24"/>
      <c r="AL15733" s="24"/>
      <c r="AO15733" s="24"/>
      <c r="AR15733" s="24"/>
      <c r="AU15733" s="24"/>
    </row>
    <row r="15734">
      <c r="J15734" s="18"/>
      <c r="N15734" s="24"/>
      <c r="Q15734" s="24"/>
      <c r="T15734" s="24"/>
      <c r="W15734" s="24"/>
      <c r="Z15734" s="24"/>
      <c r="AC15734" s="24"/>
      <c r="AI15734" s="24"/>
      <c r="AL15734" s="24"/>
      <c r="AO15734" s="24"/>
      <c r="AR15734" s="24"/>
      <c r="AU15734" s="24"/>
    </row>
    <row r="15735">
      <c r="J15735" s="18"/>
      <c r="N15735" s="24"/>
      <c r="Q15735" s="24"/>
      <c r="T15735" s="24"/>
      <c r="W15735" s="24"/>
      <c r="Z15735" s="24"/>
      <c r="AC15735" s="24"/>
      <c r="AI15735" s="24"/>
      <c r="AL15735" s="24"/>
      <c r="AO15735" s="24"/>
      <c r="AR15735" s="24"/>
      <c r="AU15735" s="24"/>
    </row>
    <row r="15736">
      <c r="J15736" s="18"/>
      <c r="N15736" s="24"/>
      <c r="Q15736" s="24"/>
      <c r="T15736" s="24"/>
      <c r="W15736" s="24"/>
      <c r="Z15736" s="24"/>
      <c r="AC15736" s="24"/>
      <c r="AI15736" s="24"/>
      <c r="AL15736" s="24"/>
      <c r="AO15736" s="24"/>
      <c r="AR15736" s="24"/>
      <c r="AU15736" s="24"/>
    </row>
    <row r="15737">
      <c r="J15737" s="18"/>
      <c r="N15737" s="24"/>
      <c r="Q15737" s="24"/>
      <c r="T15737" s="24"/>
      <c r="W15737" s="24"/>
      <c r="Z15737" s="24"/>
      <c r="AC15737" s="24"/>
      <c r="AI15737" s="24"/>
      <c r="AL15737" s="24"/>
      <c r="AO15737" s="24"/>
      <c r="AR15737" s="24"/>
      <c r="AU15737" s="24"/>
    </row>
    <row r="15738">
      <c r="J15738" s="18"/>
      <c r="N15738" s="24"/>
      <c r="Q15738" s="24"/>
      <c r="T15738" s="24"/>
      <c r="W15738" s="24"/>
      <c r="Z15738" s="24"/>
      <c r="AC15738" s="24"/>
      <c r="AI15738" s="24"/>
      <c r="AL15738" s="24"/>
      <c r="AO15738" s="24"/>
      <c r="AR15738" s="24"/>
      <c r="AU15738" s="24"/>
    </row>
    <row r="15739">
      <c r="J15739" s="18"/>
      <c r="N15739" s="24"/>
      <c r="Q15739" s="24"/>
      <c r="T15739" s="24"/>
      <c r="W15739" s="24"/>
      <c r="Z15739" s="24"/>
      <c r="AC15739" s="24"/>
      <c r="AI15739" s="24"/>
      <c r="AL15739" s="24"/>
      <c r="AO15739" s="24"/>
      <c r="AR15739" s="24"/>
      <c r="AU15739" s="24"/>
    </row>
    <row r="15740">
      <c r="J15740" s="18"/>
      <c r="N15740" s="24"/>
      <c r="Q15740" s="24"/>
      <c r="T15740" s="24"/>
      <c r="W15740" s="24"/>
      <c r="Z15740" s="24"/>
      <c r="AC15740" s="24"/>
      <c r="AI15740" s="24"/>
      <c r="AL15740" s="24"/>
      <c r="AO15740" s="24"/>
      <c r="AR15740" s="24"/>
      <c r="AU15740" s="24"/>
    </row>
    <row r="15741">
      <c r="J15741" s="18"/>
      <c r="N15741" s="24"/>
      <c r="Q15741" s="24"/>
      <c r="T15741" s="24"/>
      <c r="W15741" s="24"/>
      <c r="Z15741" s="24"/>
      <c r="AC15741" s="24"/>
      <c r="AI15741" s="24"/>
      <c r="AL15741" s="24"/>
      <c r="AO15741" s="24"/>
      <c r="AR15741" s="24"/>
      <c r="AU15741" s="24"/>
    </row>
    <row r="15742">
      <c r="J15742" s="18"/>
      <c r="N15742" s="24"/>
      <c r="Q15742" s="24"/>
      <c r="T15742" s="24"/>
      <c r="W15742" s="24"/>
      <c r="Z15742" s="24"/>
      <c r="AC15742" s="24"/>
      <c r="AI15742" s="24"/>
      <c r="AL15742" s="24"/>
      <c r="AO15742" s="24"/>
      <c r="AR15742" s="24"/>
      <c r="AU15742" s="24"/>
    </row>
    <row r="15743">
      <c r="J15743" s="18"/>
      <c r="N15743" s="24"/>
      <c r="Q15743" s="24"/>
      <c r="T15743" s="24"/>
      <c r="W15743" s="24"/>
      <c r="Z15743" s="24"/>
      <c r="AC15743" s="24"/>
      <c r="AI15743" s="24"/>
      <c r="AL15743" s="24"/>
      <c r="AO15743" s="24"/>
      <c r="AR15743" s="24"/>
      <c r="AU15743" s="24"/>
    </row>
    <row r="15744">
      <c r="J15744" s="18"/>
      <c r="N15744" s="24"/>
      <c r="Q15744" s="24"/>
      <c r="T15744" s="24"/>
      <c r="W15744" s="24"/>
      <c r="Z15744" s="24"/>
      <c r="AC15744" s="24"/>
      <c r="AI15744" s="24"/>
      <c r="AL15744" s="24"/>
      <c r="AO15744" s="24"/>
      <c r="AR15744" s="24"/>
      <c r="AU15744" s="24"/>
    </row>
    <row r="15745">
      <c r="J15745" s="18"/>
      <c r="N15745" s="24"/>
      <c r="Q15745" s="24"/>
      <c r="T15745" s="24"/>
      <c r="W15745" s="24"/>
      <c r="Z15745" s="24"/>
      <c r="AC15745" s="24"/>
      <c r="AI15745" s="24"/>
      <c r="AL15745" s="24"/>
      <c r="AO15745" s="24"/>
      <c r="AR15745" s="24"/>
      <c r="AU15745" s="24"/>
    </row>
    <row r="15746">
      <c r="J15746" s="18"/>
      <c r="N15746" s="24"/>
      <c r="Q15746" s="24"/>
      <c r="T15746" s="24"/>
      <c r="W15746" s="24"/>
      <c r="Z15746" s="24"/>
      <c r="AC15746" s="24"/>
      <c r="AI15746" s="24"/>
      <c r="AL15746" s="24"/>
      <c r="AO15746" s="24"/>
      <c r="AR15746" s="24"/>
      <c r="AU15746" s="24"/>
    </row>
    <row r="15747">
      <c r="J15747" s="18"/>
      <c r="N15747" s="24"/>
      <c r="Q15747" s="24"/>
      <c r="T15747" s="24"/>
      <c r="W15747" s="24"/>
      <c r="Z15747" s="24"/>
      <c r="AC15747" s="24"/>
      <c r="AI15747" s="24"/>
      <c r="AL15747" s="24"/>
      <c r="AO15747" s="24"/>
      <c r="AR15747" s="24"/>
      <c r="AU15747" s="24"/>
    </row>
    <row r="15748">
      <c r="J15748" s="18"/>
      <c r="N15748" s="24"/>
      <c r="Q15748" s="24"/>
      <c r="T15748" s="24"/>
      <c r="W15748" s="24"/>
      <c r="Z15748" s="24"/>
      <c r="AC15748" s="24"/>
      <c r="AI15748" s="24"/>
      <c r="AL15748" s="24"/>
      <c r="AO15748" s="24"/>
      <c r="AR15748" s="24"/>
      <c r="AU15748" s="24"/>
    </row>
    <row r="15749">
      <c r="J15749" s="18"/>
      <c r="N15749" s="24"/>
      <c r="Q15749" s="24"/>
      <c r="T15749" s="24"/>
      <c r="W15749" s="24"/>
      <c r="Z15749" s="24"/>
      <c r="AC15749" s="24"/>
      <c r="AI15749" s="24"/>
      <c r="AL15749" s="24"/>
      <c r="AO15749" s="24"/>
      <c r="AR15749" s="24"/>
      <c r="AU15749" s="24"/>
    </row>
    <row r="15750">
      <c r="J15750" s="18"/>
      <c r="N15750" s="24"/>
      <c r="Q15750" s="24"/>
      <c r="T15750" s="24"/>
      <c r="W15750" s="24"/>
      <c r="Z15750" s="24"/>
      <c r="AC15750" s="24"/>
      <c r="AI15750" s="24"/>
      <c r="AL15750" s="24"/>
      <c r="AO15750" s="24"/>
      <c r="AR15750" s="24"/>
      <c r="AU15750" s="24"/>
    </row>
    <row r="15751">
      <c r="J15751" s="18"/>
      <c r="N15751" s="24"/>
      <c r="Q15751" s="24"/>
      <c r="T15751" s="24"/>
      <c r="W15751" s="24"/>
      <c r="Z15751" s="24"/>
      <c r="AC15751" s="24"/>
      <c r="AI15751" s="24"/>
      <c r="AL15751" s="24"/>
      <c r="AO15751" s="24"/>
      <c r="AR15751" s="24"/>
      <c r="AU15751" s="24"/>
    </row>
    <row r="15752">
      <c r="J15752" s="18"/>
      <c r="N15752" s="24"/>
      <c r="Q15752" s="24"/>
      <c r="T15752" s="24"/>
      <c r="W15752" s="24"/>
      <c r="Z15752" s="24"/>
      <c r="AC15752" s="24"/>
      <c r="AI15752" s="24"/>
      <c r="AL15752" s="24"/>
      <c r="AO15752" s="24"/>
      <c r="AR15752" s="24"/>
      <c r="AU15752" s="24"/>
    </row>
    <row r="15753">
      <c r="J15753" s="18"/>
      <c r="N15753" s="24"/>
      <c r="Q15753" s="24"/>
      <c r="T15753" s="24"/>
      <c r="W15753" s="24"/>
      <c r="Z15753" s="24"/>
      <c r="AC15753" s="24"/>
      <c r="AI15753" s="24"/>
      <c r="AL15753" s="24"/>
      <c r="AO15753" s="24"/>
      <c r="AR15753" s="24"/>
      <c r="AU15753" s="24"/>
    </row>
    <row r="15754">
      <c r="J15754" s="18"/>
      <c r="N15754" s="24"/>
      <c r="Q15754" s="24"/>
      <c r="T15754" s="24"/>
      <c r="W15754" s="24"/>
      <c r="Z15754" s="24"/>
      <c r="AC15754" s="24"/>
      <c r="AI15754" s="24"/>
      <c r="AL15754" s="24"/>
      <c r="AO15754" s="24"/>
      <c r="AR15754" s="24"/>
      <c r="AU15754" s="24"/>
    </row>
    <row r="15755">
      <c r="J15755" s="18"/>
      <c r="N15755" s="24"/>
      <c r="Q15755" s="24"/>
      <c r="T15755" s="24"/>
      <c r="W15755" s="24"/>
      <c r="Z15755" s="24"/>
      <c r="AC15755" s="24"/>
      <c r="AI15755" s="24"/>
      <c r="AL15755" s="24"/>
      <c r="AO15755" s="24"/>
      <c r="AR15755" s="24"/>
      <c r="AU15755" s="24"/>
    </row>
    <row r="15756">
      <c r="J15756" s="18"/>
      <c r="N15756" s="24"/>
      <c r="Q15756" s="24"/>
      <c r="T15756" s="24"/>
      <c r="W15756" s="24"/>
      <c r="Z15756" s="24"/>
      <c r="AC15756" s="24"/>
      <c r="AI15756" s="24"/>
      <c r="AL15756" s="24"/>
      <c r="AO15756" s="24"/>
      <c r="AR15756" s="24"/>
      <c r="AU15756" s="24"/>
    </row>
    <row r="15757">
      <c r="J15757" s="18"/>
      <c r="N15757" s="24"/>
      <c r="Q15757" s="24"/>
      <c r="T15757" s="24"/>
      <c r="W15757" s="24"/>
      <c r="Z15757" s="24"/>
      <c r="AC15757" s="24"/>
      <c r="AI15757" s="24"/>
      <c r="AL15757" s="24"/>
      <c r="AO15757" s="24"/>
      <c r="AR15757" s="24"/>
      <c r="AU15757" s="24"/>
    </row>
    <row r="15758">
      <c r="J15758" s="18"/>
      <c r="N15758" s="24"/>
      <c r="Q15758" s="24"/>
      <c r="T15758" s="24"/>
      <c r="W15758" s="24"/>
      <c r="Z15758" s="24"/>
      <c r="AC15758" s="24"/>
      <c r="AI15758" s="24"/>
      <c r="AL15758" s="24"/>
      <c r="AO15758" s="24"/>
      <c r="AR15758" s="24"/>
      <c r="AU15758" s="24"/>
    </row>
    <row r="15759">
      <c r="J15759" s="18"/>
      <c r="N15759" s="24"/>
      <c r="Q15759" s="24"/>
      <c r="T15759" s="24"/>
      <c r="W15759" s="24"/>
      <c r="Z15759" s="24"/>
      <c r="AC15759" s="24"/>
      <c r="AI15759" s="24"/>
      <c r="AL15759" s="24"/>
      <c r="AO15759" s="24"/>
      <c r="AR15759" s="24"/>
      <c r="AU15759" s="24"/>
    </row>
    <row r="15760">
      <c r="J15760" s="18"/>
      <c r="N15760" s="24"/>
      <c r="Q15760" s="24"/>
      <c r="T15760" s="24"/>
      <c r="W15760" s="24"/>
      <c r="Z15760" s="24"/>
      <c r="AC15760" s="24"/>
      <c r="AI15760" s="24"/>
      <c r="AL15760" s="24"/>
      <c r="AO15760" s="24"/>
      <c r="AR15760" s="24"/>
      <c r="AU15760" s="24"/>
    </row>
    <row r="15761">
      <c r="J15761" s="18"/>
      <c r="N15761" s="24"/>
      <c r="Q15761" s="24"/>
      <c r="T15761" s="24"/>
      <c r="W15761" s="24"/>
      <c r="Z15761" s="24"/>
      <c r="AC15761" s="24"/>
      <c r="AI15761" s="24"/>
      <c r="AL15761" s="24"/>
      <c r="AO15761" s="24"/>
      <c r="AR15761" s="24"/>
      <c r="AU15761" s="24"/>
    </row>
    <row r="15762">
      <c r="J15762" s="18"/>
      <c r="N15762" s="24"/>
      <c r="Q15762" s="24"/>
      <c r="T15762" s="24"/>
      <c r="W15762" s="24"/>
      <c r="Z15762" s="24"/>
      <c r="AC15762" s="24"/>
      <c r="AI15762" s="24"/>
      <c r="AL15762" s="24"/>
      <c r="AO15762" s="24"/>
      <c r="AR15762" s="24"/>
      <c r="AU15762" s="24"/>
    </row>
    <row r="15763">
      <c r="J15763" s="18"/>
      <c r="N15763" s="24"/>
      <c r="Q15763" s="24"/>
      <c r="T15763" s="24"/>
      <c r="W15763" s="24"/>
      <c r="Z15763" s="24"/>
      <c r="AC15763" s="24"/>
      <c r="AI15763" s="24"/>
      <c r="AL15763" s="24"/>
      <c r="AO15763" s="24"/>
      <c r="AR15763" s="24"/>
      <c r="AU15763" s="24"/>
    </row>
    <row r="15764">
      <c r="J15764" s="18"/>
      <c r="N15764" s="24"/>
      <c r="Q15764" s="24"/>
      <c r="T15764" s="24"/>
      <c r="W15764" s="24"/>
      <c r="Z15764" s="24"/>
      <c r="AC15764" s="24"/>
      <c r="AI15764" s="24"/>
      <c r="AL15764" s="24"/>
      <c r="AO15764" s="24"/>
      <c r="AR15764" s="24"/>
      <c r="AU15764" s="24"/>
    </row>
    <row r="15765">
      <c r="J15765" s="18"/>
      <c r="N15765" s="24"/>
      <c r="Q15765" s="24"/>
      <c r="T15765" s="24"/>
      <c r="W15765" s="24"/>
      <c r="Z15765" s="24"/>
      <c r="AC15765" s="24"/>
      <c r="AI15765" s="24"/>
      <c r="AL15765" s="24"/>
      <c r="AO15765" s="24"/>
      <c r="AR15765" s="24"/>
      <c r="AU15765" s="24"/>
    </row>
    <row r="15766">
      <c r="J15766" s="18"/>
      <c r="N15766" s="24"/>
      <c r="Q15766" s="24"/>
      <c r="T15766" s="24"/>
      <c r="W15766" s="24"/>
      <c r="Z15766" s="24"/>
      <c r="AC15766" s="24"/>
      <c r="AI15766" s="24"/>
      <c r="AL15766" s="24"/>
      <c r="AO15766" s="24"/>
      <c r="AR15766" s="24"/>
      <c r="AU15766" s="24"/>
    </row>
    <row r="15767">
      <c r="J15767" s="18"/>
      <c r="N15767" s="24"/>
      <c r="Q15767" s="24"/>
      <c r="T15767" s="24"/>
      <c r="W15767" s="24"/>
      <c r="Z15767" s="24"/>
      <c r="AC15767" s="24"/>
      <c r="AI15767" s="24"/>
      <c r="AL15767" s="24"/>
      <c r="AO15767" s="24"/>
      <c r="AR15767" s="24"/>
      <c r="AU15767" s="24"/>
    </row>
    <row r="15768">
      <c r="J15768" s="18"/>
      <c r="N15768" s="24"/>
      <c r="Q15768" s="24"/>
      <c r="T15768" s="24"/>
      <c r="W15768" s="24"/>
      <c r="Z15768" s="24"/>
      <c r="AC15768" s="24"/>
      <c r="AI15768" s="24"/>
      <c r="AL15768" s="24"/>
      <c r="AO15768" s="24"/>
      <c r="AR15768" s="24"/>
      <c r="AU15768" s="24"/>
    </row>
    <row r="15769">
      <c r="J15769" s="18"/>
      <c r="N15769" s="24"/>
      <c r="Q15769" s="24"/>
      <c r="T15769" s="24"/>
      <c r="W15769" s="24"/>
      <c r="Z15769" s="24"/>
      <c r="AC15769" s="24"/>
      <c r="AI15769" s="24"/>
      <c r="AL15769" s="24"/>
      <c r="AO15769" s="24"/>
      <c r="AR15769" s="24"/>
      <c r="AU15769" s="24"/>
    </row>
    <row r="15770">
      <c r="J15770" s="18"/>
      <c r="N15770" s="24"/>
      <c r="Q15770" s="24"/>
      <c r="T15770" s="24"/>
      <c r="W15770" s="24"/>
      <c r="Z15770" s="24"/>
      <c r="AC15770" s="24"/>
      <c r="AI15770" s="24"/>
      <c r="AL15770" s="24"/>
      <c r="AO15770" s="24"/>
      <c r="AR15770" s="24"/>
      <c r="AU15770" s="24"/>
    </row>
    <row r="15771">
      <c r="J15771" s="18"/>
      <c r="N15771" s="24"/>
      <c r="Q15771" s="24"/>
      <c r="T15771" s="24"/>
      <c r="W15771" s="24"/>
      <c r="Z15771" s="24"/>
      <c r="AC15771" s="24"/>
      <c r="AI15771" s="24"/>
      <c r="AL15771" s="24"/>
      <c r="AO15771" s="24"/>
      <c r="AR15771" s="24"/>
      <c r="AU15771" s="24"/>
    </row>
    <row r="15772">
      <c r="J15772" s="18"/>
      <c r="N15772" s="24"/>
      <c r="Q15772" s="24"/>
      <c r="T15772" s="24"/>
      <c r="W15772" s="24"/>
      <c r="Z15772" s="24"/>
      <c r="AC15772" s="24"/>
      <c r="AI15772" s="24"/>
      <c r="AL15772" s="24"/>
      <c r="AO15772" s="24"/>
      <c r="AR15772" s="24"/>
      <c r="AU15772" s="24"/>
    </row>
    <row r="15773">
      <c r="J15773" s="18"/>
      <c r="N15773" s="24"/>
      <c r="Q15773" s="24"/>
      <c r="T15773" s="24"/>
      <c r="W15773" s="24"/>
      <c r="Z15773" s="24"/>
      <c r="AC15773" s="24"/>
      <c r="AI15773" s="24"/>
      <c r="AL15773" s="24"/>
      <c r="AO15773" s="24"/>
      <c r="AR15773" s="24"/>
      <c r="AU15773" s="24"/>
    </row>
    <row r="15774">
      <c r="J15774" s="18"/>
      <c r="N15774" s="24"/>
      <c r="Q15774" s="24"/>
      <c r="T15774" s="24"/>
      <c r="W15774" s="24"/>
      <c r="Z15774" s="24"/>
      <c r="AC15774" s="24"/>
      <c r="AI15774" s="24"/>
      <c r="AL15774" s="24"/>
      <c r="AO15774" s="24"/>
      <c r="AR15774" s="24"/>
      <c r="AU15774" s="24"/>
    </row>
    <row r="15775">
      <c r="J15775" s="18"/>
      <c r="N15775" s="24"/>
      <c r="Q15775" s="24"/>
      <c r="T15775" s="24"/>
      <c r="W15775" s="24"/>
      <c r="Z15775" s="24"/>
      <c r="AC15775" s="24"/>
      <c r="AI15775" s="24"/>
      <c r="AL15775" s="24"/>
      <c r="AO15775" s="24"/>
      <c r="AR15775" s="24"/>
      <c r="AU15775" s="24"/>
    </row>
    <row r="15776">
      <c r="J15776" s="18"/>
      <c r="N15776" s="24"/>
      <c r="Q15776" s="24"/>
      <c r="T15776" s="24"/>
      <c r="W15776" s="24"/>
      <c r="Z15776" s="24"/>
      <c r="AC15776" s="24"/>
      <c r="AI15776" s="24"/>
      <c r="AL15776" s="24"/>
      <c r="AO15776" s="24"/>
      <c r="AR15776" s="24"/>
      <c r="AU15776" s="24"/>
    </row>
    <row r="15777">
      <c r="J15777" s="18"/>
      <c r="N15777" s="24"/>
      <c r="Q15777" s="24"/>
      <c r="T15777" s="24"/>
      <c r="W15777" s="24"/>
      <c r="Z15777" s="24"/>
      <c r="AC15777" s="24"/>
      <c r="AI15777" s="24"/>
      <c r="AL15777" s="24"/>
      <c r="AO15777" s="24"/>
      <c r="AR15777" s="24"/>
      <c r="AU15777" s="24"/>
    </row>
    <row r="15778">
      <c r="J15778" s="18"/>
      <c r="N15778" s="24"/>
      <c r="Q15778" s="24"/>
      <c r="T15778" s="24"/>
      <c r="W15778" s="24"/>
      <c r="Z15778" s="24"/>
      <c r="AC15778" s="24"/>
      <c r="AI15778" s="24"/>
      <c r="AL15778" s="24"/>
      <c r="AO15778" s="24"/>
      <c r="AR15778" s="24"/>
      <c r="AU15778" s="24"/>
    </row>
    <row r="15779">
      <c r="J15779" s="18"/>
      <c r="N15779" s="24"/>
      <c r="Q15779" s="24"/>
      <c r="T15779" s="24"/>
      <c r="W15779" s="24"/>
      <c r="Z15779" s="24"/>
      <c r="AC15779" s="24"/>
      <c r="AI15779" s="24"/>
      <c r="AL15779" s="24"/>
      <c r="AO15779" s="24"/>
      <c r="AR15779" s="24"/>
      <c r="AU15779" s="24"/>
    </row>
    <row r="15780">
      <c r="J15780" s="18"/>
      <c r="N15780" s="24"/>
      <c r="Q15780" s="24"/>
      <c r="T15780" s="24"/>
      <c r="W15780" s="24"/>
      <c r="Z15780" s="24"/>
      <c r="AC15780" s="24"/>
      <c r="AI15780" s="24"/>
      <c r="AL15780" s="24"/>
      <c r="AO15780" s="24"/>
      <c r="AR15780" s="24"/>
      <c r="AU15780" s="24"/>
    </row>
    <row r="15781">
      <c r="J15781" s="18"/>
      <c r="N15781" s="24"/>
      <c r="Q15781" s="24"/>
      <c r="T15781" s="24"/>
      <c r="W15781" s="24"/>
      <c r="Z15781" s="24"/>
      <c r="AC15781" s="24"/>
      <c r="AI15781" s="24"/>
      <c r="AL15781" s="24"/>
      <c r="AO15781" s="24"/>
      <c r="AR15781" s="24"/>
      <c r="AU15781" s="24"/>
    </row>
    <row r="15782">
      <c r="J15782" s="18"/>
      <c r="N15782" s="24"/>
      <c r="Q15782" s="24"/>
      <c r="T15782" s="24"/>
      <c r="W15782" s="24"/>
      <c r="Z15782" s="24"/>
      <c r="AC15782" s="24"/>
      <c r="AI15782" s="24"/>
      <c r="AL15782" s="24"/>
      <c r="AO15782" s="24"/>
      <c r="AR15782" s="24"/>
      <c r="AU15782" s="24"/>
    </row>
    <row r="15783">
      <c r="J15783" s="18"/>
      <c r="N15783" s="24"/>
      <c r="Q15783" s="24"/>
      <c r="T15783" s="24"/>
      <c r="W15783" s="24"/>
      <c r="Z15783" s="24"/>
      <c r="AC15783" s="24"/>
      <c r="AI15783" s="24"/>
      <c r="AL15783" s="24"/>
      <c r="AO15783" s="24"/>
      <c r="AR15783" s="24"/>
      <c r="AU15783" s="24"/>
    </row>
    <row r="15784">
      <c r="J15784" s="18"/>
      <c r="N15784" s="24"/>
      <c r="Q15784" s="24"/>
      <c r="T15784" s="24"/>
      <c r="W15784" s="24"/>
      <c r="Z15784" s="24"/>
      <c r="AC15784" s="24"/>
      <c r="AI15784" s="24"/>
      <c r="AL15784" s="24"/>
      <c r="AO15784" s="24"/>
      <c r="AR15784" s="24"/>
      <c r="AU15784" s="24"/>
    </row>
    <row r="15785">
      <c r="J15785" s="18"/>
      <c r="N15785" s="24"/>
      <c r="Q15785" s="24"/>
      <c r="T15785" s="24"/>
      <c r="W15785" s="24"/>
      <c r="Z15785" s="24"/>
      <c r="AC15785" s="24"/>
      <c r="AI15785" s="24"/>
      <c r="AL15785" s="24"/>
      <c r="AO15785" s="24"/>
      <c r="AR15785" s="24"/>
      <c r="AU15785" s="24"/>
    </row>
    <row r="15786">
      <c r="J15786" s="18"/>
      <c r="N15786" s="24"/>
      <c r="Q15786" s="24"/>
      <c r="T15786" s="24"/>
      <c r="W15786" s="24"/>
      <c r="Z15786" s="24"/>
      <c r="AC15786" s="24"/>
      <c r="AI15786" s="24"/>
      <c r="AL15786" s="24"/>
      <c r="AO15786" s="24"/>
      <c r="AR15786" s="24"/>
      <c r="AU15786" s="24"/>
    </row>
    <row r="15787">
      <c r="J15787" s="18"/>
      <c r="N15787" s="24"/>
      <c r="Q15787" s="24"/>
      <c r="T15787" s="24"/>
      <c r="W15787" s="24"/>
      <c r="Z15787" s="24"/>
      <c r="AC15787" s="24"/>
      <c r="AI15787" s="24"/>
      <c r="AL15787" s="24"/>
      <c r="AO15787" s="24"/>
      <c r="AR15787" s="24"/>
      <c r="AU15787" s="24"/>
    </row>
    <row r="15788">
      <c r="J15788" s="18"/>
      <c r="N15788" s="24"/>
      <c r="Q15788" s="24"/>
      <c r="T15788" s="24"/>
      <c r="W15788" s="24"/>
      <c r="Z15788" s="24"/>
      <c r="AC15788" s="24"/>
      <c r="AI15788" s="24"/>
      <c r="AL15788" s="24"/>
      <c r="AO15788" s="24"/>
      <c r="AR15788" s="24"/>
      <c r="AU15788" s="24"/>
    </row>
    <row r="15789">
      <c r="J15789" s="18"/>
      <c r="N15789" s="24"/>
      <c r="Q15789" s="24"/>
      <c r="T15789" s="24"/>
      <c r="W15789" s="24"/>
      <c r="Z15789" s="24"/>
      <c r="AC15789" s="24"/>
      <c r="AI15789" s="24"/>
      <c r="AL15789" s="24"/>
      <c r="AO15789" s="24"/>
      <c r="AR15789" s="24"/>
      <c r="AU15789" s="24"/>
    </row>
    <row r="15790">
      <c r="J15790" s="18"/>
      <c r="N15790" s="24"/>
      <c r="Q15790" s="24"/>
      <c r="T15790" s="24"/>
      <c r="W15790" s="24"/>
      <c r="Z15790" s="24"/>
      <c r="AC15790" s="24"/>
      <c r="AI15790" s="24"/>
      <c r="AL15790" s="24"/>
      <c r="AO15790" s="24"/>
      <c r="AR15790" s="24"/>
      <c r="AU15790" s="24"/>
    </row>
    <row r="15791">
      <c r="J15791" s="18"/>
      <c r="N15791" s="24"/>
      <c r="Q15791" s="24"/>
      <c r="T15791" s="24"/>
      <c r="W15791" s="24"/>
      <c r="Z15791" s="24"/>
      <c r="AC15791" s="24"/>
      <c r="AI15791" s="24"/>
      <c r="AL15791" s="24"/>
      <c r="AO15791" s="24"/>
      <c r="AR15791" s="24"/>
      <c r="AU15791" s="24"/>
    </row>
    <row r="15792">
      <c r="J15792" s="18"/>
      <c r="N15792" s="24"/>
      <c r="Q15792" s="24"/>
      <c r="T15792" s="24"/>
      <c r="W15792" s="24"/>
      <c r="Z15792" s="24"/>
      <c r="AC15792" s="24"/>
      <c r="AI15792" s="24"/>
      <c r="AL15792" s="24"/>
      <c r="AO15792" s="24"/>
      <c r="AR15792" s="24"/>
      <c r="AU15792" s="24"/>
    </row>
    <row r="15793">
      <c r="J15793" s="18"/>
      <c r="N15793" s="24"/>
      <c r="Q15793" s="24"/>
      <c r="T15793" s="24"/>
      <c r="W15793" s="24"/>
      <c r="Z15793" s="24"/>
      <c r="AC15793" s="24"/>
      <c r="AI15793" s="24"/>
      <c r="AL15793" s="24"/>
      <c r="AO15793" s="24"/>
      <c r="AR15793" s="24"/>
      <c r="AU15793" s="24"/>
    </row>
    <row r="15794">
      <c r="J15794" s="18"/>
      <c r="N15794" s="24"/>
      <c r="Q15794" s="24"/>
      <c r="T15794" s="24"/>
      <c r="W15794" s="24"/>
      <c r="Z15794" s="24"/>
      <c r="AC15794" s="24"/>
      <c r="AI15794" s="24"/>
      <c r="AL15794" s="24"/>
      <c r="AO15794" s="24"/>
      <c r="AR15794" s="24"/>
      <c r="AU15794" s="24"/>
    </row>
    <row r="15795">
      <c r="J15795" s="18"/>
      <c r="N15795" s="24"/>
      <c r="Q15795" s="24"/>
      <c r="T15795" s="24"/>
      <c r="W15795" s="24"/>
      <c r="Z15795" s="24"/>
      <c r="AC15795" s="24"/>
      <c r="AI15795" s="24"/>
      <c r="AL15795" s="24"/>
      <c r="AO15795" s="24"/>
      <c r="AR15795" s="24"/>
      <c r="AU15795" s="24"/>
    </row>
    <row r="15796">
      <c r="J15796" s="18"/>
      <c r="N15796" s="24"/>
      <c r="Q15796" s="24"/>
      <c r="T15796" s="24"/>
      <c r="W15796" s="24"/>
      <c r="Z15796" s="24"/>
      <c r="AC15796" s="24"/>
      <c r="AI15796" s="24"/>
      <c r="AL15796" s="24"/>
      <c r="AO15796" s="24"/>
      <c r="AR15796" s="24"/>
      <c r="AU15796" s="24"/>
    </row>
    <row r="15797">
      <c r="J15797" s="18"/>
      <c r="N15797" s="24"/>
      <c r="Q15797" s="24"/>
      <c r="T15797" s="24"/>
      <c r="W15797" s="24"/>
      <c r="Z15797" s="24"/>
      <c r="AC15797" s="24"/>
      <c r="AI15797" s="24"/>
      <c r="AL15797" s="24"/>
      <c r="AO15797" s="24"/>
      <c r="AR15797" s="24"/>
      <c r="AU15797" s="24"/>
    </row>
    <row r="15798">
      <c r="J15798" s="18"/>
      <c r="N15798" s="24"/>
      <c r="Q15798" s="24"/>
      <c r="T15798" s="24"/>
      <c r="W15798" s="24"/>
      <c r="Z15798" s="24"/>
      <c r="AC15798" s="24"/>
      <c r="AI15798" s="24"/>
      <c r="AL15798" s="24"/>
      <c r="AO15798" s="24"/>
      <c r="AR15798" s="24"/>
      <c r="AU15798" s="24"/>
    </row>
    <row r="15799">
      <c r="J15799" s="18"/>
      <c r="N15799" s="24"/>
      <c r="Q15799" s="24"/>
      <c r="T15799" s="24"/>
      <c r="W15799" s="24"/>
      <c r="Z15799" s="24"/>
      <c r="AC15799" s="24"/>
      <c r="AI15799" s="24"/>
      <c r="AL15799" s="24"/>
      <c r="AO15799" s="24"/>
      <c r="AR15799" s="24"/>
      <c r="AU15799" s="24"/>
    </row>
    <row r="15800">
      <c r="J15800" s="18"/>
      <c r="N15800" s="24"/>
      <c r="Q15800" s="24"/>
      <c r="T15800" s="24"/>
      <c r="W15800" s="24"/>
      <c r="Z15800" s="24"/>
      <c r="AC15800" s="24"/>
      <c r="AI15800" s="24"/>
      <c r="AL15800" s="24"/>
      <c r="AO15800" s="24"/>
      <c r="AR15800" s="24"/>
      <c r="AU15800" s="24"/>
    </row>
    <row r="15801">
      <c r="J15801" s="18"/>
      <c r="N15801" s="24"/>
      <c r="Q15801" s="24"/>
      <c r="T15801" s="24"/>
      <c r="W15801" s="24"/>
      <c r="Z15801" s="24"/>
      <c r="AC15801" s="24"/>
      <c r="AI15801" s="24"/>
      <c r="AL15801" s="24"/>
      <c r="AO15801" s="24"/>
      <c r="AR15801" s="24"/>
      <c r="AU15801" s="24"/>
    </row>
    <row r="15802">
      <c r="J15802" s="18"/>
      <c r="N15802" s="24"/>
      <c r="Q15802" s="24"/>
      <c r="T15802" s="24"/>
      <c r="W15802" s="24"/>
      <c r="Z15802" s="24"/>
      <c r="AC15802" s="24"/>
      <c r="AI15802" s="24"/>
      <c r="AL15802" s="24"/>
      <c r="AO15802" s="24"/>
      <c r="AR15802" s="24"/>
      <c r="AU15802" s="24"/>
    </row>
    <row r="15803">
      <c r="J15803" s="18"/>
      <c r="N15803" s="24"/>
      <c r="Q15803" s="24"/>
      <c r="T15803" s="24"/>
      <c r="W15803" s="24"/>
      <c r="Z15803" s="24"/>
      <c r="AC15803" s="24"/>
      <c r="AI15803" s="24"/>
      <c r="AL15803" s="24"/>
      <c r="AO15803" s="24"/>
      <c r="AR15803" s="24"/>
      <c r="AU15803" s="24"/>
    </row>
    <row r="15804">
      <c r="J15804" s="18"/>
      <c r="N15804" s="24"/>
      <c r="Q15804" s="24"/>
      <c r="T15804" s="24"/>
      <c r="W15804" s="24"/>
      <c r="Z15804" s="24"/>
      <c r="AC15804" s="24"/>
      <c r="AI15804" s="24"/>
      <c r="AL15804" s="24"/>
      <c r="AO15804" s="24"/>
      <c r="AR15804" s="24"/>
      <c r="AU15804" s="24"/>
    </row>
    <row r="15805">
      <c r="J15805" s="18"/>
      <c r="N15805" s="24"/>
      <c r="Q15805" s="24"/>
      <c r="T15805" s="24"/>
      <c r="W15805" s="24"/>
      <c r="Z15805" s="24"/>
      <c r="AC15805" s="24"/>
      <c r="AI15805" s="24"/>
      <c r="AL15805" s="24"/>
      <c r="AO15805" s="24"/>
      <c r="AR15805" s="24"/>
      <c r="AU15805" s="24"/>
    </row>
    <row r="15806">
      <c r="J15806" s="18"/>
      <c r="N15806" s="24"/>
      <c r="Q15806" s="24"/>
      <c r="T15806" s="24"/>
      <c r="W15806" s="24"/>
      <c r="Z15806" s="24"/>
      <c r="AC15806" s="24"/>
      <c r="AI15806" s="24"/>
      <c r="AL15806" s="24"/>
      <c r="AO15806" s="24"/>
      <c r="AR15806" s="24"/>
      <c r="AU15806" s="24"/>
    </row>
    <row r="15807">
      <c r="J15807" s="18"/>
      <c r="N15807" s="24"/>
      <c r="Q15807" s="24"/>
      <c r="T15807" s="24"/>
      <c r="W15807" s="24"/>
      <c r="Z15807" s="24"/>
      <c r="AC15807" s="24"/>
      <c r="AI15807" s="24"/>
      <c r="AL15807" s="24"/>
      <c r="AO15807" s="24"/>
      <c r="AR15807" s="24"/>
      <c r="AU15807" s="24"/>
    </row>
    <row r="15808">
      <c r="J15808" s="18"/>
      <c r="N15808" s="24"/>
      <c r="Q15808" s="24"/>
      <c r="T15808" s="24"/>
      <c r="W15808" s="24"/>
      <c r="Z15808" s="24"/>
      <c r="AC15808" s="24"/>
      <c r="AI15808" s="24"/>
      <c r="AL15808" s="24"/>
      <c r="AO15808" s="24"/>
      <c r="AR15808" s="24"/>
      <c r="AU15808" s="24"/>
    </row>
    <row r="15809">
      <c r="J15809" s="18"/>
      <c r="N15809" s="24"/>
      <c r="Q15809" s="24"/>
      <c r="T15809" s="24"/>
      <c r="W15809" s="24"/>
      <c r="Z15809" s="24"/>
      <c r="AC15809" s="24"/>
      <c r="AI15809" s="24"/>
      <c r="AL15809" s="24"/>
      <c r="AO15809" s="24"/>
      <c r="AR15809" s="24"/>
      <c r="AU15809" s="24"/>
    </row>
    <row r="15810">
      <c r="J15810" s="18"/>
      <c r="N15810" s="24"/>
      <c r="Q15810" s="24"/>
      <c r="T15810" s="24"/>
      <c r="W15810" s="24"/>
      <c r="Z15810" s="24"/>
      <c r="AC15810" s="24"/>
      <c r="AI15810" s="24"/>
      <c r="AL15810" s="24"/>
      <c r="AO15810" s="24"/>
      <c r="AR15810" s="24"/>
      <c r="AU15810" s="24"/>
    </row>
    <row r="15811">
      <c r="J15811" s="18"/>
      <c r="N15811" s="24"/>
      <c r="Q15811" s="24"/>
      <c r="T15811" s="24"/>
      <c r="W15811" s="24"/>
      <c r="Z15811" s="24"/>
      <c r="AC15811" s="24"/>
      <c r="AI15811" s="24"/>
      <c r="AL15811" s="24"/>
      <c r="AO15811" s="24"/>
      <c r="AR15811" s="24"/>
      <c r="AU15811" s="24"/>
    </row>
    <row r="15812">
      <c r="J15812" s="18"/>
      <c r="N15812" s="24"/>
      <c r="Q15812" s="24"/>
      <c r="T15812" s="24"/>
      <c r="W15812" s="24"/>
      <c r="Z15812" s="24"/>
      <c r="AC15812" s="24"/>
      <c r="AI15812" s="24"/>
      <c r="AL15812" s="24"/>
      <c r="AO15812" s="24"/>
      <c r="AR15812" s="24"/>
      <c r="AU15812" s="24"/>
    </row>
    <row r="15813">
      <c r="J15813" s="18"/>
      <c r="N15813" s="24"/>
      <c r="Q15813" s="24"/>
      <c r="T15813" s="24"/>
      <c r="W15813" s="24"/>
      <c r="Z15813" s="24"/>
      <c r="AC15813" s="24"/>
      <c r="AI15813" s="24"/>
      <c r="AL15813" s="24"/>
      <c r="AO15813" s="24"/>
      <c r="AR15813" s="24"/>
      <c r="AU15813" s="24"/>
    </row>
    <row r="15814">
      <c r="J15814" s="18"/>
      <c r="N15814" s="24"/>
      <c r="Q15814" s="24"/>
      <c r="T15814" s="24"/>
      <c r="W15814" s="24"/>
      <c r="Z15814" s="24"/>
      <c r="AC15814" s="24"/>
      <c r="AI15814" s="24"/>
      <c r="AL15814" s="24"/>
      <c r="AO15814" s="24"/>
      <c r="AR15814" s="24"/>
      <c r="AU15814" s="24"/>
    </row>
    <row r="15815">
      <c r="J15815" s="18"/>
      <c r="N15815" s="24"/>
      <c r="Q15815" s="24"/>
      <c r="T15815" s="24"/>
      <c r="W15815" s="24"/>
      <c r="Z15815" s="24"/>
      <c r="AC15815" s="24"/>
      <c r="AI15815" s="24"/>
      <c r="AL15815" s="24"/>
      <c r="AO15815" s="24"/>
      <c r="AR15815" s="24"/>
      <c r="AU15815" s="24"/>
    </row>
    <row r="15816">
      <c r="J15816" s="18"/>
      <c r="N15816" s="24"/>
      <c r="Q15816" s="24"/>
      <c r="T15816" s="24"/>
      <c r="W15816" s="24"/>
      <c r="Z15816" s="24"/>
      <c r="AC15816" s="24"/>
      <c r="AI15816" s="24"/>
      <c r="AL15816" s="24"/>
      <c r="AO15816" s="24"/>
      <c r="AR15816" s="24"/>
      <c r="AU15816" s="24"/>
    </row>
    <row r="15817">
      <c r="J15817" s="18"/>
      <c r="N15817" s="24"/>
      <c r="Q15817" s="24"/>
      <c r="T15817" s="24"/>
      <c r="W15817" s="24"/>
      <c r="Z15817" s="24"/>
      <c r="AC15817" s="24"/>
      <c r="AI15817" s="24"/>
      <c r="AL15817" s="24"/>
      <c r="AO15817" s="24"/>
      <c r="AR15817" s="24"/>
      <c r="AU15817" s="24"/>
    </row>
    <row r="15818">
      <c r="J15818" s="18"/>
      <c r="N15818" s="24"/>
      <c r="Q15818" s="24"/>
      <c r="T15818" s="24"/>
      <c r="W15818" s="24"/>
      <c r="Z15818" s="24"/>
      <c r="AC15818" s="24"/>
      <c r="AI15818" s="24"/>
      <c r="AL15818" s="24"/>
      <c r="AO15818" s="24"/>
      <c r="AR15818" s="24"/>
      <c r="AU15818" s="24"/>
    </row>
    <row r="15819">
      <c r="J15819" s="18"/>
      <c r="N15819" s="24"/>
      <c r="Q15819" s="24"/>
      <c r="T15819" s="24"/>
      <c r="W15819" s="24"/>
      <c r="Z15819" s="24"/>
      <c r="AC15819" s="24"/>
      <c r="AI15819" s="24"/>
      <c r="AL15819" s="24"/>
      <c r="AO15819" s="24"/>
      <c r="AR15819" s="24"/>
      <c r="AU15819" s="24"/>
    </row>
    <row r="15820">
      <c r="J15820" s="18"/>
      <c r="N15820" s="24"/>
      <c r="Q15820" s="24"/>
      <c r="T15820" s="24"/>
      <c r="W15820" s="24"/>
      <c r="Z15820" s="24"/>
      <c r="AC15820" s="24"/>
      <c r="AI15820" s="24"/>
      <c r="AL15820" s="24"/>
      <c r="AO15820" s="24"/>
      <c r="AR15820" s="24"/>
      <c r="AU15820" s="24"/>
    </row>
    <row r="15821">
      <c r="J15821" s="18"/>
      <c r="N15821" s="24"/>
      <c r="Q15821" s="24"/>
      <c r="T15821" s="24"/>
      <c r="W15821" s="24"/>
      <c r="Z15821" s="24"/>
      <c r="AC15821" s="24"/>
      <c r="AI15821" s="24"/>
      <c r="AL15821" s="24"/>
      <c r="AO15821" s="24"/>
      <c r="AR15821" s="24"/>
      <c r="AU15821" s="24"/>
    </row>
    <row r="15822">
      <c r="J15822" s="18"/>
      <c r="N15822" s="24"/>
      <c r="Q15822" s="24"/>
      <c r="T15822" s="24"/>
      <c r="W15822" s="24"/>
      <c r="Z15822" s="24"/>
      <c r="AC15822" s="24"/>
      <c r="AI15822" s="24"/>
      <c r="AL15822" s="24"/>
      <c r="AO15822" s="24"/>
      <c r="AR15822" s="24"/>
      <c r="AU15822" s="24"/>
    </row>
    <row r="15823">
      <c r="J15823" s="18"/>
      <c r="N15823" s="24"/>
      <c r="Q15823" s="24"/>
      <c r="T15823" s="24"/>
      <c r="W15823" s="24"/>
      <c r="Z15823" s="24"/>
      <c r="AC15823" s="24"/>
      <c r="AI15823" s="24"/>
      <c r="AL15823" s="24"/>
      <c r="AO15823" s="24"/>
      <c r="AR15823" s="24"/>
      <c r="AU15823" s="24"/>
    </row>
    <row r="15824">
      <c r="J15824" s="18"/>
      <c r="N15824" s="24"/>
      <c r="Q15824" s="24"/>
      <c r="T15824" s="24"/>
      <c r="W15824" s="24"/>
      <c r="Z15824" s="24"/>
      <c r="AC15824" s="24"/>
      <c r="AI15824" s="24"/>
      <c r="AL15824" s="24"/>
      <c r="AO15824" s="24"/>
      <c r="AR15824" s="24"/>
      <c r="AU15824" s="24"/>
    </row>
    <row r="15825">
      <c r="J15825" s="18"/>
      <c r="N15825" s="24"/>
      <c r="Q15825" s="24"/>
      <c r="T15825" s="24"/>
      <c r="W15825" s="24"/>
      <c r="Z15825" s="24"/>
      <c r="AC15825" s="24"/>
      <c r="AI15825" s="24"/>
      <c r="AL15825" s="24"/>
      <c r="AO15825" s="24"/>
      <c r="AR15825" s="24"/>
      <c r="AU15825" s="24"/>
    </row>
    <row r="15826">
      <c r="J15826" s="18"/>
      <c r="N15826" s="24"/>
      <c r="Q15826" s="24"/>
      <c r="T15826" s="24"/>
      <c r="W15826" s="24"/>
      <c r="Z15826" s="24"/>
      <c r="AC15826" s="24"/>
      <c r="AI15826" s="24"/>
      <c r="AL15826" s="24"/>
      <c r="AO15826" s="24"/>
      <c r="AR15826" s="24"/>
      <c r="AU15826" s="24"/>
    </row>
    <row r="15827">
      <c r="J15827" s="18"/>
      <c r="N15827" s="24"/>
      <c r="Q15827" s="24"/>
      <c r="T15827" s="24"/>
      <c r="W15827" s="24"/>
      <c r="Z15827" s="24"/>
      <c r="AC15827" s="24"/>
      <c r="AI15827" s="24"/>
      <c r="AL15827" s="24"/>
      <c r="AO15827" s="24"/>
      <c r="AR15827" s="24"/>
      <c r="AU15827" s="24"/>
    </row>
    <row r="15828">
      <c r="J15828" s="18"/>
      <c r="N15828" s="24"/>
      <c r="Q15828" s="24"/>
      <c r="T15828" s="24"/>
      <c r="W15828" s="24"/>
      <c r="Z15828" s="24"/>
      <c r="AC15828" s="24"/>
      <c r="AI15828" s="24"/>
      <c r="AL15828" s="24"/>
      <c r="AO15828" s="24"/>
      <c r="AR15828" s="24"/>
      <c r="AU15828" s="24"/>
    </row>
    <row r="15829">
      <c r="J15829" s="18"/>
      <c r="N15829" s="24"/>
      <c r="Q15829" s="24"/>
      <c r="T15829" s="24"/>
      <c r="W15829" s="24"/>
      <c r="Z15829" s="24"/>
      <c r="AC15829" s="24"/>
      <c r="AI15829" s="24"/>
      <c r="AL15829" s="24"/>
      <c r="AO15829" s="24"/>
      <c r="AR15829" s="24"/>
      <c r="AU15829" s="24"/>
    </row>
    <row r="15830">
      <c r="J15830" s="18"/>
      <c r="N15830" s="24"/>
      <c r="Q15830" s="24"/>
      <c r="T15830" s="24"/>
      <c r="W15830" s="24"/>
      <c r="Z15830" s="24"/>
      <c r="AC15830" s="24"/>
      <c r="AI15830" s="24"/>
      <c r="AL15830" s="24"/>
      <c r="AO15830" s="24"/>
      <c r="AR15830" s="24"/>
      <c r="AU15830" s="24"/>
    </row>
    <row r="15831">
      <c r="J15831" s="18"/>
      <c r="N15831" s="24"/>
      <c r="Q15831" s="24"/>
      <c r="T15831" s="24"/>
      <c r="W15831" s="24"/>
      <c r="Z15831" s="24"/>
      <c r="AC15831" s="24"/>
      <c r="AI15831" s="24"/>
      <c r="AL15831" s="24"/>
      <c r="AO15831" s="24"/>
      <c r="AR15831" s="24"/>
      <c r="AU15831" s="24"/>
    </row>
    <row r="15832">
      <c r="J15832" s="18"/>
      <c r="N15832" s="24"/>
      <c r="Q15832" s="24"/>
      <c r="T15832" s="24"/>
      <c r="W15832" s="24"/>
      <c r="Z15832" s="24"/>
      <c r="AC15832" s="24"/>
      <c r="AI15832" s="24"/>
      <c r="AL15832" s="24"/>
      <c r="AO15832" s="24"/>
      <c r="AR15832" s="24"/>
      <c r="AU15832" s="24"/>
    </row>
    <row r="15833">
      <c r="J15833" s="18"/>
      <c r="N15833" s="24"/>
      <c r="Q15833" s="24"/>
      <c r="T15833" s="24"/>
      <c r="W15833" s="24"/>
      <c r="Z15833" s="24"/>
      <c r="AC15833" s="24"/>
      <c r="AI15833" s="24"/>
      <c r="AL15833" s="24"/>
      <c r="AO15833" s="24"/>
      <c r="AR15833" s="24"/>
      <c r="AU15833" s="24"/>
    </row>
    <row r="15834">
      <c r="J15834" s="18"/>
      <c r="N15834" s="24"/>
      <c r="Q15834" s="24"/>
      <c r="T15834" s="24"/>
      <c r="W15834" s="24"/>
      <c r="Z15834" s="24"/>
      <c r="AC15834" s="24"/>
      <c r="AI15834" s="24"/>
      <c r="AL15834" s="24"/>
      <c r="AO15834" s="24"/>
      <c r="AR15834" s="24"/>
      <c r="AU15834" s="24"/>
    </row>
    <row r="15835">
      <c r="J15835" s="18"/>
      <c r="N15835" s="24"/>
      <c r="Q15835" s="24"/>
      <c r="T15835" s="24"/>
      <c r="W15835" s="24"/>
      <c r="Z15835" s="24"/>
      <c r="AC15835" s="24"/>
      <c r="AI15835" s="24"/>
      <c r="AL15835" s="24"/>
      <c r="AO15835" s="24"/>
      <c r="AR15835" s="24"/>
      <c r="AU15835" s="24"/>
    </row>
    <row r="15836">
      <c r="J15836" s="18"/>
      <c r="N15836" s="24"/>
      <c r="Q15836" s="24"/>
      <c r="T15836" s="24"/>
      <c r="W15836" s="24"/>
      <c r="Z15836" s="24"/>
      <c r="AC15836" s="24"/>
      <c r="AI15836" s="24"/>
      <c r="AL15836" s="24"/>
      <c r="AO15836" s="24"/>
      <c r="AR15836" s="24"/>
      <c r="AU15836" s="24"/>
    </row>
    <row r="15837">
      <c r="J15837" s="18"/>
      <c r="N15837" s="24"/>
      <c r="Q15837" s="24"/>
      <c r="T15837" s="24"/>
      <c r="W15837" s="24"/>
      <c r="Z15837" s="24"/>
      <c r="AC15837" s="24"/>
      <c r="AI15837" s="24"/>
      <c r="AL15837" s="24"/>
      <c r="AO15837" s="24"/>
      <c r="AR15837" s="24"/>
      <c r="AU15837" s="24"/>
    </row>
    <row r="15838">
      <c r="J15838" s="18"/>
      <c r="N15838" s="24"/>
      <c r="Q15838" s="24"/>
      <c r="T15838" s="24"/>
      <c r="W15838" s="24"/>
      <c r="Z15838" s="24"/>
      <c r="AC15838" s="24"/>
      <c r="AI15838" s="24"/>
      <c r="AL15838" s="24"/>
      <c r="AO15838" s="24"/>
      <c r="AR15838" s="24"/>
      <c r="AU15838" s="24"/>
    </row>
    <row r="15839">
      <c r="J15839" s="18"/>
      <c r="N15839" s="24"/>
      <c r="Q15839" s="24"/>
      <c r="T15839" s="24"/>
      <c r="W15839" s="24"/>
      <c r="Z15839" s="24"/>
      <c r="AC15839" s="24"/>
      <c r="AI15839" s="24"/>
      <c r="AL15839" s="24"/>
      <c r="AO15839" s="24"/>
      <c r="AR15839" s="24"/>
      <c r="AU15839" s="24"/>
    </row>
    <row r="15840">
      <c r="J15840" s="18"/>
      <c r="N15840" s="24"/>
      <c r="Q15840" s="24"/>
      <c r="T15840" s="24"/>
      <c r="W15840" s="24"/>
      <c r="Z15840" s="24"/>
      <c r="AC15840" s="24"/>
      <c r="AI15840" s="24"/>
      <c r="AL15840" s="24"/>
      <c r="AO15840" s="24"/>
      <c r="AR15840" s="24"/>
      <c r="AU15840" s="24"/>
    </row>
    <row r="15841">
      <c r="J15841" s="18"/>
      <c r="N15841" s="24"/>
      <c r="Q15841" s="24"/>
      <c r="T15841" s="24"/>
      <c r="W15841" s="24"/>
      <c r="Z15841" s="24"/>
      <c r="AC15841" s="24"/>
      <c r="AI15841" s="24"/>
      <c r="AL15841" s="24"/>
      <c r="AO15841" s="24"/>
      <c r="AR15841" s="24"/>
      <c r="AU15841" s="24"/>
    </row>
    <row r="15842">
      <c r="J15842" s="18"/>
      <c r="N15842" s="24"/>
      <c r="Q15842" s="24"/>
      <c r="T15842" s="24"/>
      <c r="W15842" s="24"/>
      <c r="Z15842" s="24"/>
      <c r="AC15842" s="24"/>
      <c r="AI15842" s="24"/>
      <c r="AL15842" s="24"/>
      <c r="AO15842" s="24"/>
      <c r="AR15842" s="24"/>
      <c r="AU15842" s="24"/>
    </row>
    <row r="15843">
      <c r="J15843" s="18"/>
      <c r="N15843" s="24"/>
      <c r="Q15843" s="24"/>
      <c r="T15843" s="24"/>
      <c r="W15843" s="24"/>
      <c r="Z15843" s="24"/>
      <c r="AC15843" s="24"/>
      <c r="AI15843" s="24"/>
      <c r="AL15843" s="24"/>
      <c r="AO15843" s="24"/>
      <c r="AR15843" s="24"/>
      <c r="AU15843" s="24"/>
    </row>
    <row r="15844">
      <c r="J15844" s="18"/>
      <c r="N15844" s="24"/>
      <c r="Q15844" s="24"/>
      <c r="T15844" s="24"/>
      <c r="W15844" s="24"/>
      <c r="Z15844" s="24"/>
      <c r="AC15844" s="24"/>
      <c r="AI15844" s="24"/>
      <c r="AL15844" s="24"/>
      <c r="AO15844" s="24"/>
      <c r="AR15844" s="24"/>
      <c r="AU15844" s="24"/>
    </row>
    <row r="15845">
      <c r="J15845" s="18"/>
      <c r="N15845" s="24"/>
      <c r="Q15845" s="24"/>
      <c r="T15845" s="24"/>
      <c r="W15845" s="24"/>
      <c r="Z15845" s="24"/>
      <c r="AC15845" s="24"/>
      <c r="AI15845" s="24"/>
      <c r="AL15845" s="24"/>
      <c r="AO15845" s="24"/>
      <c r="AR15845" s="24"/>
      <c r="AU15845" s="24"/>
    </row>
    <row r="15846">
      <c r="J15846" s="18"/>
      <c r="N15846" s="24"/>
      <c r="Q15846" s="24"/>
      <c r="T15846" s="24"/>
      <c r="W15846" s="24"/>
      <c r="Z15846" s="24"/>
      <c r="AC15846" s="24"/>
      <c r="AI15846" s="24"/>
      <c r="AL15846" s="24"/>
      <c r="AO15846" s="24"/>
      <c r="AR15846" s="24"/>
      <c r="AU15846" s="24"/>
    </row>
    <row r="15847">
      <c r="J15847" s="18"/>
      <c r="N15847" s="24"/>
      <c r="Q15847" s="24"/>
      <c r="T15847" s="24"/>
      <c r="W15847" s="24"/>
      <c r="Z15847" s="24"/>
      <c r="AC15847" s="24"/>
      <c r="AI15847" s="24"/>
      <c r="AL15847" s="24"/>
      <c r="AO15847" s="24"/>
      <c r="AR15847" s="24"/>
      <c r="AU15847" s="24"/>
    </row>
    <row r="15848">
      <c r="J15848" s="18"/>
      <c r="N15848" s="24"/>
      <c r="Q15848" s="24"/>
      <c r="T15848" s="24"/>
      <c r="W15848" s="24"/>
      <c r="Z15848" s="24"/>
      <c r="AC15848" s="24"/>
      <c r="AI15848" s="24"/>
      <c r="AL15848" s="24"/>
      <c r="AO15848" s="24"/>
      <c r="AR15848" s="24"/>
      <c r="AU15848" s="24"/>
    </row>
    <row r="15849">
      <c r="J15849" s="18"/>
      <c r="N15849" s="24"/>
      <c r="Q15849" s="24"/>
      <c r="T15849" s="24"/>
      <c r="W15849" s="24"/>
      <c r="Z15849" s="24"/>
      <c r="AC15849" s="24"/>
      <c r="AI15849" s="24"/>
      <c r="AL15849" s="24"/>
      <c r="AO15849" s="24"/>
      <c r="AR15849" s="24"/>
      <c r="AU15849" s="24"/>
    </row>
    <row r="15850">
      <c r="J15850" s="18"/>
      <c r="N15850" s="24"/>
      <c r="Q15850" s="24"/>
      <c r="T15850" s="24"/>
      <c r="W15850" s="24"/>
      <c r="Z15850" s="24"/>
      <c r="AC15850" s="24"/>
      <c r="AI15850" s="24"/>
      <c r="AL15850" s="24"/>
      <c r="AO15850" s="24"/>
      <c r="AR15850" s="24"/>
      <c r="AU15850" s="24"/>
    </row>
    <row r="15851">
      <c r="J15851" s="18"/>
      <c r="N15851" s="24"/>
      <c r="Q15851" s="24"/>
      <c r="T15851" s="24"/>
      <c r="W15851" s="24"/>
      <c r="Z15851" s="24"/>
      <c r="AC15851" s="24"/>
      <c r="AI15851" s="24"/>
      <c r="AL15851" s="24"/>
      <c r="AO15851" s="24"/>
      <c r="AR15851" s="24"/>
      <c r="AU15851" s="24"/>
    </row>
    <row r="15852">
      <c r="J15852" s="18"/>
      <c r="N15852" s="24"/>
      <c r="Q15852" s="24"/>
      <c r="T15852" s="24"/>
      <c r="W15852" s="24"/>
      <c r="Z15852" s="24"/>
      <c r="AC15852" s="24"/>
      <c r="AI15852" s="24"/>
      <c r="AL15852" s="24"/>
      <c r="AO15852" s="24"/>
      <c r="AR15852" s="24"/>
      <c r="AU15852" s="24"/>
    </row>
    <row r="15853">
      <c r="J15853" s="18"/>
      <c r="N15853" s="24"/>
      <c r="Q15853" s="24"/>
      <c r="T15853" s="24"/>
      <c r="W15853" s="24"/>
      <c r="Z15853" s="24"/>
      <c r="AC15853" s="24"/>
      <c r="AI15853" s="24"/>
      <c r="AL15853" s="24"/>
      <c r="AO15853" s="24"/>
      <c r="AR15853" s="24"/>
      <c r="AU15853" s="24"/>
    </row>
    <row r="15854">
      <c r="J15854" s="18"/>
      <c r="N15854" s="24"/>
      <c r="Q15854" s="24"/>
      <c r="T15854" s="24"/>
      <c r="W15854" s="24"/>
      <c r="Z15854" s="24"/>
      <c r="AC15854" s="24"/>
      <c r="AI15854" s="24"/>
      <c r="AL15854" s="24"/>
      <c r="AO15854" s="24"/>
      <c r="AR15854" s="24"/>
      <c r="AU15854" s="24"/>
    </row>
    <row r="15855">
      <c r="J15855" s="18"/>
      <c r="N15855" s="24"/>
      <c r="Q15855" s="24"/>
      <c r="T15855" s="24"/>
      <c r="W15855" s="24"/>
      <c r="Z15855" s="24"/>
      <c r="AC15855" s="24"/>
      <c r="AI15855" s="24"/>
      <c r="AL15855" s="24"/>
      <c r="AO15855" s="24"/>
      <c r="AR15855" s="24"/>
      <c r="AU15855" s="24"/>
    </row>
    <row r="15856">
      <c r="J15856" s="18"/>
      <c r="N15856" s="24"/>
      <c r="Q15856" s="24"/>
      <c r="T15856" s="24"/>
      <c r="W15856" s="24"/>
      <c r="Z15856" s="24"/>
      <c r="AC15856" s="24"/>
      <c r="AI15856" s="24"/>
      <c r="AL15856" s="24"/>
      <c r="AO15856" s="24"/>
      <c r="AR15856" s="24"/>
      <c r="AU15856" s="24"/>
    </row>
    <row r="15857">
      <c r="J15857" s="18"/>
      <c r="N15857" s="24"/>
      <c r="Q15857" s="24"/>
      <c r="T15857" s="24"/>
      <c r="W15857" s="24"/>
      <c r="Z15857" s="24"/>
      <c r="AC15857" s="24"/>
      <c r="AI15857" s="24"/>
      <c r="AL15857" s="24"/>
      <c r="AO15857" s="24"/>
      <c r="AR15857" s="24"/>
      <c r="AU15857" s="24"/>
    </row>
    <row r="15858">
      <c r="J15858" s="18"/>
      <c r="N15858" s="24"/>
      <c r="Q15858" s="24"/>
      <c r="T15858" s="24"/>
      <c r="W15858" s="24"/>
      <c r="Z15858" s="24"/>
      <c r="AC15858" s="24"/>
      <c r="AI15858" s="24"/>
      <c r="AL15858" s="24"/>
      <c r="AO15858" s="24"/>
      <c r="AR15858" s="24"/>
      <c r="AU15858" s="24"/>
    </row>
    <row r="15859">
      <c r="J15859" s="18"/>
      <c r="N15859" s="24"/>
      <c r="Q15859" s="24"/>
      <c r="T15859" s="24"/>
      <c r="W15859" s="24"/>
      <c r="Z15859" s="24"/>
      <c r="AC15859" s="24"/>
      <c r="AI15859" s="24"/>
      <c r="AL15859" s="24"/>
      <c r="AO15859" s="24"/>
      <c r="AR15859" s="24"/>
      <c r="AU15859" s="24"/>
    </row>
    <row r="15860">
      <c r="J15860" s="18"/>
      <c r="N15860" s="24"/>
      <c r="Q15860" s="24"/>
      <c r="T15860" s="24"/>
      <c r="W15860" s="24"/>
      <c r="Z15860" s="24"/>
      <c r="AC15860" s="24"/>
      <c r="AI15860" s="24"/>
      <c r="AL15860" s="24"/>
      <c r="AO15860" s="24"/>
      <c r="AR15860" s="24"/>
      <c r="AU15860" s="24"/>
    </row>
    <row r="15861">
      <c r="J15861" s="18"/>
      <c r="N15861" s="24"/>
      <c r="Q15861" s="24"/>
      <c r="T15861" s="24"/>
      <c r="W15861" s="24"/>
      <c r="Z15861" s="24"/>
      <c r="AC15861" s="24"/>
      <c r="AI15861" s="24"/>
      <c r="AL15861" s="24"/>
      <c r="AO15861" s="24"/>
      <c r="AR15861" s="24"/>
      <c r="AU15861" s="24"/>
    </row>
    <row r="15862">
      <c r="J15862" s="18"/>
      <c r="N15862" s="24"/>
      <c r="Q15862" s="24"/>
      <c r="T15862" s="24"/>
      <c r="W15862" s="24"/>
      <c r="Z15862" s="24"/>
      <c r="AC15862" s="24"/>
      <c r="AI15862" s="24"/>
      <c r="AL15862" s="24"/>
      <c r="AO15862" s="24"/>
      <c r="AR15862" s="24"/>
      <c r="AU15862" s="24"/>
    </row>
    <row r="15863">
      <c r="J15863" s="18"/>
      <c r="N15863" s="24"/>
      <c r="Q15863" s="24"/>
      <c r="T15863" s="24"/>
      <c r="W15863" s="24"/>
      <c r="Z15863" s="24"/>
      <c r="AC15863" s="24"/>
      <c r="AI15863" s="24"/>
      <c r="AL15863" s="24"/>
      <c r="AO15863" s="24"/>
      <c r="AR15863" s="24"/>
      <c r="AU15863" s="24"/>
    </row>
    <row r="15864">
      <c r="J15864" s="18"/>
      <c r="N15864" s="24"/>
      <c r="Q15864" s="24"/>
      <c r="T15864" s="24"/>
      <c r="W15864" s="24"/>
      <c r="Z15864" s="24"/>
      <c r="AC15864" s="24"/>
      <c r="AI15864" s="24"/>
      <c r="AL15864" s="24"/>
      <c r="AO15864" s="24"/>
      <c r="AR15864" s="24"/>
      <c r="AU15864" s="24"/>
    </row>
    <row r="15865">
      <c r="J15865" s="18"/>
      <c r="N15865" s="24"/>
      <c r="Q15865" s="24"/>
      <c r="T15865" s="24"/>
      <c r="W15865" s="24"/>
      <c r="Z15865" s="24"/>
      <c r="AC15865" s="24"/>
      <c r="AI15865" s="24"/>
      <c r="AL15865" s="24"/>
      <c r="AO15865" s="24"/>
      <c r="AR15865" s="24"/>
      <c r="AU15865" s="24"/>
    </row>
    <row r="15866">
      <c r="J15866" s="18"/>
      <c r="N15866" s="24"/>
      <c r="Q15866" s="24"/>
      <c r="T15866" s="24"/>
      <c r="W15866" s="24"/>
      <c r="Z15866" s="24"/>
      <c r="AC15866" s="24"/>
      <c r="AI15866" s="24"/>
      <c r="AL15866" s="24"/>
      <c r="AO15866" s="24"/>
      <c r="AR15866" s="24"/>
      <c r="AU15866" s="24"/>
    </row>
    <row r="15867">
      <c r="J15867" s="18"/>
      <c r="N15867" s="24"/>
      <c r="Q15867" s="24"/>
      <c r="T15867" s="24"/>
      <c r="W15867" s="24"/>
      <c r="Z15867" s="24"/>
      <c r="AC15867" s="24"/>
      <c r="AI15867" s="24"/>
      <c r="AL15867" s="24"/>
      <c r="AO15867" s="24"/>
      <c r="AR15867" s="24"/>
      <c r="AU15867" s="24"/>
    </row>
    <row r="15868">
      <c r="J15868" s="18"/>
      <c r="N15868" s="24"/>
      <c r="Q15868" s="24"/>
      <c r="T15868" s="24"/>
      <c r="W15868" s="24"/>
      <c r="Z15868" s="24"/>
      <c r="AC15868" s="24"/>
      <c r="AI15868" s="24"/>
      <c r="AL15868" s="24"/>
      <c r="AO15868" s="24"/>
      <c r="AR15868" s="24"/>
      <c r="AU15868" s="24"/>
    </row>
    <row r="15869">
      <c r="J15869" s="18"/>
      <c r="N15869" s="24"/>
      <c r="Q15869" s="24"/>
      <c r="T15869" s="24"/>
      <c r="W15869" s="24"/>
      <c r="Z15869" s="24"/>
      <c r="AC15869" s="24"/>
      <c r="AI15869" s="24"/>
      <c r="AL15869" s="24"/>
      <c r="AO15869" s="24"/>
      <c r="AR15869" s="24"/>
      <c r="AU15869" s="24"/>
    </row>
    <row r="15870">
      <c r="J15870" s="18"/>
      <c r="N15870" s="24"/>
      <c r="Q15870" s="24"/>
      <c r="T15870" s="24"/>
      <c r="W15870" s="24"/>
      <c r="Z15870" s="24"/>
      <c r="AC15870" s="24"/>
      <c r="AI15870" s="24"/>
      <c r="AL15870" s="24"/>
      <c r="AO15870" s="24"/>
      <c r="AR15870" s="24"/>
      <c r="AU15870" s="24"/>
    </row>
    <row r="15871">
      <c r="J15871" s="18"/>
      <c r="N15871" s="24"/>
      <c r="Q15871" s="24"/>
      <c r="T15871" s="24"/>
      <c r="W15871" s="24"/>
      <c r="Z15871" s="24"/>
      <c r="AC15871" s="24"/>
      <c r="AI15871" s="24"/>
      <c r="AL15871" s="24"/>
      <c r="AO15871" s="24"/>
      <c r="AR15871" s="24"/>
      <c r="AU15871" s="24"/>
    </row>
    <row r="15872">
      <c r="J15872" s="18"/>
      <c r="N15872" s="24"/>
      <c r="Q15872" s="24"/>
      <c r="T15872" s="24"/>
      <c r="W15872" s="24"/>
      <c r="Z15872" s="24"/>
      <c r="AC15872" s="24"/>
      <c r="AI15872" s="24"/>
      <c r="AL15872" s="24"/>
      <c r="AO15872" s="24"/>
      <c r="AR15872" s="24"/>
      <c r="AU15872" s="24"/>
    </row>
    <row r="15873">
      <c r="J15873" s="18"/>
      <c r="N15873" s="24"/>
      <c r="Q15873" s="24"/>
      <c r="T15873" s="24"/>
      <c r="W15873" s="24"/>
      <c r="Z15873" s="24"/>
      <c r="AC15873" s="24"/>
      <c r="AI15873" s="24"/>
      <c r="AL15873" s="24"/>
      <c r="AO15873" s="24"/>
      <c r="AR15873" s="24"/>
      <c r="AU15873" s="24"/>
    </row>
    <row r="15874">
      <c r="J15874" s="18"/>
      <c r="N15874" s="24"/>
      <c r="Q15874" s="24"/>
      <c r="T15874" s="24"/>
      <c r="W15874" s="24"/>
      <c r="Z15874" s="24"/>
      <c r="AC15874" s="24"/>
      <c r="AI15874" s="24"/>
      <c r="AL15874" s="24"/>
      <c r="AO15874" s="24"/>
      <c r="AR15874" s="24"/>
      <c r="AU15874" s="24"/>
    </row>
    <row r="15875">
      <c r="J15875" s="18"/>
      <c r="N15875" s="24"/>
      <c r="Q15875" s="24"/>
      <c r="T15875" s="24"/>
      <c r="W15875" s="24"/>
      <c r="Z15875" s="24"/>
      <c r="AC15875" s="24"/>
      <c r="AI15875" s="24"/>
      <c r="AL15875" s="24"/>
      <c r="AO15875" s="24"/>
      <c r="AR15875" s="24"/>
      <c r="AU15875" s="24"/>
    </row>
    <row r="15876">
      <c r="J15876" s="18"/>
      <c r="N15876" s="24"/>
      <c r="Q15876" s="24"/>
      <c r="T15876" s="24"/>
      <c r="W15876" s="24"/>
      <c r="Z15876" s="24"/>
      <c r="AC15876" s="24"/>
      <c r="AI15876" s="24"/>
      <c r="AL15876" s="24"/>
      <c r="AO15876" s="24"/>
      <c r="AR15876" s="24"/>
      <c r="AU15876" s="24"/>
    </row>
    <row r="15877">
      <c r="J15877" s="18"/>
      <c r="N15877" s="24"/>
      <c r="Q15877" s="24"/>
      <c r="T15877" s="24"/>
      <c r="W15877" s="24"/>
      <c r="Z15877" s="24"/>
      <c r="AC15877" s="24"/>
      <c r="AI15877" s="24"/>
      <c r="AL15877" s="24"/>
      <c r="AO15877" s="24"/>
      <c r="AR15877" s="24"/>
      <c r="AU15877" s="24"/>
    </row>
    <row r="15878">
      <c r="J15878" s="18"/>
      <c r="N15878" s="24"/>
      <c r="Q15878" s="24"/>
      <c r="T15878" s="24"/>
      <c r="W15878" s="24"/>
      <c r="Z15878" s="24"/>
      <c r="AC15878" s="24"/>
      <c r="AI15878" s="24"/>
      <c r="AL15878" s="24"/>
      <c r="AO15878" s="24"/>
      <c r="AR15878" s="24"/>
      <c r="AU15878" s="24"/>
    </row>
    <row r="15879">
      <c r="J15879" s="18"/>
      <c r="N15879" s="24"/>
      <c r="Q15879" s="24"/>
      <c r="T15879" s="24"/>
      <c r="W15879" s="24"/>
      <c r="Z15879" s="24"/>
      <c r="AC15879" s="24"/>
      <c r="AI15879" s="24"/>
      <c r="AL15879" s="24"/>
      <c r="AO15879" s="24"/>
      <c r="AR15879" s="24"/>
      <c r="AU15879" s="24"/>
    </row>
    <row r="15880">
      <c r="J15880" s="18"/>
      <c r="N15880" s="24"/>
      <c r="Q15880" s="24"/>
      <c r="T15880" s="24"/>
      <c r="W15880" s="24"/>
      <c r="Z15880" s="24"/>
      <c r="AC15880" s="24"/>
      <c r="AI15880" s="24"/>
      <c r="AL15880" s="24"/>
      <c r="AO15880" s="24"/>
      <c r="AR15880" s="24"/>
      <c r="AU15880" s="24"/>
    </row>
    <row r="15881">
      <c r="J15881" s="18"/>
      <c r="N15881" s="24"/>
      <c r="Q15881" s="24"/>
      <c r="T15881" s="24"/>
      <c r="W15881" s="24"/>
      <c r="Z15881" s="24"/>
      <c r="AC15881" s="24"/>
      <c r="AI15881" s="24"/>
      <c r="AL15881" s="24"/>
      <c r="AO15881" s="24"/>
      <c r="AR15881" s="24"/>
      <c r="AU15881" s="24"/>
    </row>
    <row r="15882">
      <c r="J15882" s="18"/>
      <c r="N15882" s="24"/>
      <c r="Q15882" s="24"/>
      <c r="T15882" s="24"/>
      <c r="W15882" s="24"/>
      <c r="Z15882" s="24"/>
      <c r="AC15882" s="24"/>
      <c r="AI15882" s="24"/>
      <c r="AL15882" s="24"/>
      <c r="AO15882" s="24"/>
      <c r="AR15882" s="24"/>
      <c r="AU15882" s="24"/>
    </row>
    <row r="15883">
      <c r="J15883" s="18"/>
      <c r="N15883" s="24"/>
      <c r="Q15883" s="24"/>
      <c r="T15883" s="24"/>
      <c r="W15883" s="24"/>
      <c r="Z15883" s="24"/>
      <c r="AC15883" s="24"/>
      <c r="AI15883" s="24"/>
      <c r="AL15883" s="24"/>
      <c r="AO15883" s="24"/>
      <c r="AR15883" s="24"/>
      <c r="AU15883" s="24"/>
    </row>
    <row r="15884">
      <c r="J15884" s="18"/>
      <c r="N15884" s="24"/>
      <c r="Q15884" s="24"/>
      <c r="T15884" s="24"/>
      <c r="W15884" s="24"/>
      <c r="Z15884" s="24"/>
      <c r="AC15884" s="24"/>
      <c r="AI15884" s="24"/>
      <c r="AL15884" s="24"/>
      <c r="AO15884" s="24"/>
      <c r="AR15884" s="24"/>
      <c r="AU15884" s="24"/>
    </row>
    <row r="15885">
      <c r="J15885" s="18"/>
      <c r="N15885" s="24"/>
      <c r="Q15885" s="24"/>
      <c r="T15885" s="24"/>
      <c r="W15885" s="24"/>
      <c r="Z15885" s="24"/>
      <c r="AC15885" s="24"/>
      <c r="AI15885" s="24"/>
      <c r="AL15885" s="24"/>
      <c r="AO15885" s="24"/>
      <c r="AR15885" s="24"/>
      <c r="AU15885" s="24"/>
    </row>
    <row r="15886">
      <c r="J15886" s="18"/>
      <c r="N15886" s="24"/>
      <c r="Q15886" s="24"/>
      <c r="T15886" s="24"/>
      <c r="W15886" s="24"/>
      <c r="Z15886" s="24"/>
      <c r="AC15886" s="24"/>
      <c r="AI15886" s="24"/>
      <c r="AL15886" s="24"/>
      <c r="AO15886" s="24"/>
      <c r="AR15886" s="24"/>
      <c r="AU15886" s="24"/>
    </row>
    <row r="15887">
      <c r="J15887" s="18"/>
      <c r="N15887" s="24"/>
      <c r="Q15887" s="24"/>
      <c r="T15887" s="24"/>
      <c r="W15887" s="24"/>
      <c r="Z15887" s="24"/>
      <c r="AC15887" s="24"/>
      <c r="AI15887" s="24"/>
      <c r="AL15887" s="24"/>
      <c r="AO15887" s="24"/>
      <c r="AR15887" s="24"/>
      <c r="AU15887" s="24"/>
    </row>
    <row r="15888">
      <c r="J15888" s="18"/>
      <c r="N15888" s="24"/>
      <c r="Q15888" s="24"/>
      <c r="T15888" s="24"/>
      <c r="W15888" s="24"/>
      <c r="Z15888" s="24"/>
      <c r="AC15888" s="24"/>
      <c r="AI15888" s="24"/>
      <c r="AL15888" s="24"/>
      <c r="AO15888" s="24"/>
      <c r="AR15888" s="24"/>
      <c r="AU15888" s="24"/>
    </row>
    <row r="15889">
      <c r="J15889" s="18"/>
      <c r="N15889" s="24"/>
      <c r="Q15889" s="24"/>
      <c r="T15889" s="24"/>
      <c r="W15889" s="24"/>
      <c r="Z15889" s="24"/>
      <c r="AC15889" s="24"/>
      <c r="AI15889" s="24"/>
      <c r="AL15889" s="24"/>
      <c r="AO15889" s="24"/>
      <c r="AR15889" s="24"/>
      <c r="AU15889" s="24"/>
    </row>
    <row r="15890">
      <c r="J15890" s="18"/>
      <c r="N15890" s="24"/>
      <c r="Q15890" s="24"/>
      <c r="T15890" s="24"/>
      <c r="W15890" s="24"/>
      <c r="Z15890" s="24"/>
      <c r="AC15890" s="24"/>
      <c r="AI15890" s="24"/>
      <c r="AL15890" s="24"/>
      <c r="AO15890" s="24"/>
      <c r="AR15890" s="24"/>
      <c r="AU15890" s="24"/>
    </row>
    <row r="15891">
      <c r="J15891" s="18"/>
      <c r="N15891" s="24"/>
      <c r="Q15891" s="24"/>
      <c r="T15891" s="24"/>
      <c r="W15891" s="24"/>
      <c r="Z15891" s="24"/>
      <c r="AC15891" s="24"/>
      <c r="AI15891" s="24"/>
      <c r="AL15891" s="24"/>
      <c r="AO15891" s="24"/>
      <c r="AR15891" s="24"/>
      <c r="AU15891" s="24"/>
    </row>
    <row r="15892">
      <c r="J15892" s="18"/>
      <c r="N15892" s="24"/>
      <c r="Q15892" s="24"/>
      <c r="T15892" s="24"/>
      <c r="W15892" s="24"/>
      <c r="Z15892" s="24"/>
      <c r="AC15892" s="24"/>
      <c r="AI15892" s="24"/>
      <c r="AL15892" s="24"/>
      <c r="AO15892" s="24"/>
      <c r="AR15892" s="24"/>
      <c r="AU15892" s="24"/>
    </row>
    <row r="15893">
      <c r="J15893" s="18"/>
      <c r="N15893" s="24"/>
      <c r="Q15893" s="24"/>
      <c r="T15893" s="24"/>
      <c r="W15893" s="24"/>
      <c r="Z15893" s="24"/>
      <c r="AC15893" s="24"/>
      <c r="AI15893" s="24"/>
      <c r="AL15893" s="24"/>
      <c r="AO15893" s="24"/>
      <c r="AR15893" s="24"/>
      <c r="AU15893" s="24"/>
    </row>
    <row r="15894">
      <c r="J15894" s="18"/>
      <c r="N15894" s="24"/>
      <c r="Q15894" s="24"/>
      <c r="T15894" s="24"/>
      <c r="W15894" s="24"/>
      <c r="Z15894" s="24"/>
      <c r="AC15894" s="24"/>
      <c r="AI15894" s="24"/>
      <c r="AL15894" s="24"/>
      <c r="AO15894" s="24"/>
      <c r="AR15894" s="24"/>
      <c r="AU15894" s="24"/>
    </row>
    <row r="15895">
      <c r="J15895" s="18"/>
      <c r="N15895" s="24"/>
      <c r="Q15895" s="24"/>
      <c r="T15895" s="24"/>
      <c r="W15895" s="24"/>
      <c r="Z15895" s="24"/>
      <c r="AC15895" s="24"/>
      <c r="AI15895" s="24"/>
      <c r="AL15895" s="24"/>
      <c r="AO15895" s="24"/>
      <c r="AR15895" s="24"/>
      <c r="AU15895" s="24"/>
    </row>
    <row r="15896">
      <c r="J15896" s="18"/>
      <c r="N15896" s="24"/>
      <c r="Q15896" s="24"/>
      <c r="T15896" s="24"/>
      <c r="W15896" s="24"/>
      <c r="Z15896" s="24"/>
      <c r="AC15896" s="24"/>
      <c r="AI15896" s="24"/>
      <c r="AL15896" s="24"/>
      <c r="AO15896" s="24"/>
      <c r="AR15896" s="24"/>
      <c r="AU15896" s="24"/>
    </row>
    <row r="15897">
      <c r="J15897" s="18"/>
      <c r="N15897" s="24"/>
      <c r="Q15897" s="24"/>
      <c r="T15897" s="24"/>
      <c r="W15897" s="24"/>
      <c r="Z15897" s="24"/>
      <c r="AC15897" s="24"/>
      <c r="AI15897" s="24"/>
      <c r="AL15897" s="24"/>
      <c r="AO15897" s="24"/>
      <c r="AR15897" s="24"/>
      <c r="AU15897" s="24"/>
    </row>
    <row r="15898">
      <c r="J15898" s="18"/>
      <c r="N15898" s="24"/>
      <c r="Q15898" s="24"/>
      <c r="T15898" s="24"/>
      <c r="W15898" s="24"/>
      <c r="Z15898" s="24"/>
      <c r="AC15898" s="24"/>
      <c r="AI15898" s="24"/>
      <c r="AL15898" s="24"/>
      <c r="AO15898" s="24"/>
      <c r="AR15898" s="24"/>
      <c r="AU15898" s="24"/>
    </row>
    <row r="15899">
      <c r="J15899" s="18"/>
      <c r="N15899" s="24"/>
      <c r="Q15899" s="24"/>
      <c r="T15899" s="24"/>
      <c r="W15899" s="24"/>
      <c r="Z15899" s="24"/>
      <c r="AC15899" s="24"/>
      <c r="AI15899" s="24"/>
      <c r="AL15899" s="24"/>
      <c r="AO15899" s="24"/>
      <c r="AR15899" s="24"/>
      <c r="AU15899" s="24"/>
    </row>
    <row r="15900">
      <c r="J15900" s="18"/>
      <c r="N15900" s="24"/>
      <c r="Q15900" s="24"/>
      <c r="T15900" s="24"/>
      <c r="W15900" s="24"/>
      <c r="Z15900" s="24"/>
      <c r="AC15900" s="24"/>
      <c r="AI15900" s="24"/>
      <c r="AL15900" s="24"/>
      <c r="AO15900" s="24"/>
      <c r="AR15900" s="24"/>
      <c r="AU15900" s="24"/>
    </row>
    <row r="15901">
      <c r="J15901" s="18"/>
      <c r="N15901" s="24"/>
      <c r="Q15901" s="24"/>
      <c r="T15901" s="24"/>
      <c r="W15901" s="24"/>
      <c r="Z15901" s="24"/>
      <c r="AC15901" s="24"/>
      <c r="AI15901" s="24"/>
      <c r="AL15901" s="24"/>
      <c r="AO15901" s="24"/>
      <c r="AR15901" s="24"/>
      <c r="AU15901" s="24"/>
    </row>
    <row r="15902">
      <c r="J15902" s="18"/>
      <c r="N15902" s="24"/>
      <c r="Q15902" s="24"/>
      <c r="T15902" s="24"/>
      <c r="W15902" s="24"/>
      <c r="Z15902" s="24"/>
      <c r="AC15902" s="24"/>
      <c r="AI15902" s="24"/>
      <c r="AL15902" s="24"/>
      <c r="AO15902" s="24"/>
      <c r="AR15902" s="24"/>
      <c r="AU15902" s="24"/>
    </row>
    <row r="15903">
      <c r="J15903" s="18"/>
      <c r="N15903" s="24"/>
      <c r="Q15903" s="24"/>
      <c r="T15903" s="24"/>
      <c r="W15903" s="24"/>
      <c r="Z15903" s="24"/>
      <c r="AC15903" s="24"/>
      <c r="AI15903" s="24"/>
      <c r="AL15903" s="24"/>
      <c r="AO15903" s="24"/>
      <c r="AR15903" s="24"/>
      <c r="AU15903" s="24"/>
    </row>
    <row r="15904">
      <c r="J15904" s="18"/>
      <c r="N15904" s="24"/>
      <c r="Q15904" s="24"/>
      <c r="T15904" s="24"/>
      <c r="W15904" s="24"/>
      <c r="Z15904" s="24"/>
      <c r="AC15904" s="24"/>
      <c r="AI15904" s="24"/>
      <c r="AL15904" s="24"/>
      <c r="AO15904" s="24"/>
      <c r="AR15904" s="24"/>
      <c r="AU15904" s="24"/>
    </row>
    <row r="15905">
      <c r="J15905" s="18"/>
      <c r="N15905" s="24"/>
      <c r="Q15905" s="24"/>
      <c r="T15905" s="24"/>
      <c r="W15905" s="24"/>
      <c r="Z15905" s="24"/>
      <c r="AC15905" s="24"/>
      <c r="AI15905" s="24"/>
      <c r="AL15905" s="24"/>
      <c r="AO15905" s="24"/>
      <c r="AR15905" s="24"/>
      <c r="AU15905" s="24"/>
    </row>
    <row r="15906">
      <c r="J15906" s="18"/>
      <c r="N15906" s="24"/>
      <c r="Q15906" s="24"/>
      <c r="T15906" s="24"/>
      <c r="W15906" s="24"/>
      <c r="Z15906" s="24"/>
      <c r="AC15906" s="24"/>
      <c r="AI15906" s="24"/>
      <c r="AL15906" s="24"/>
      <c r="AO15906" s="24"/>
      <c r="AR15906" s="24"/>
      <c r="AU15906" s="24"/>
    </row>
    <row r="15907">
      <c r="J15907" s="18"/>
      <c r="N15907" s="24"/>
      <c r="Q15907" s="24"/>
      <c r="T15907" s="24"/>
      <c r="W15907" s="24"/>
      <c r="Z15907" s="24"/>
      <c r="AC15907" s="24"/>
      <c r="AI15907" s="24"/>
      <c r="AL15907" s="24"/>
      <c r="AO15907" s="24"/>
      <c r="AR15907" s="24"/>
      <c r="AU15907" s="24"/>
    </row>
    <row r="15908">
      <c r="J15908" s="18"/>
      <c r="N15908" s="24"/>
      <c r="Q15908" s="24"/>
      <c r="T15908" s="24"/>
      <c r="W15908" s="24"/>
      <c r="Z15908" s="24"/>
      <c r="AC15908" s="24"/>
      <c r="AI15908" s="24"/>
      <c r="AL15908" s="24"/>
      <c r="AO15908" s="24"/>
      <c r="AR15908" s="24"/>
      <c r="AU15908" s="24"/>
    </row>
    <row r="15909">
      <c r="J15909" s="18"/>
      <c r="N15909" s="24"/>
      <c r="Q15909" s="24"/>
      <c r="T15909" s="24"/>
      <c r="W15909" s="24"/>
      <c r="Z15909" s="24"/>
      <c r="AC15909" s="24"/>
      <c r="AI15909" s="24"/>
      <c r="AL15909" s="24"/>
      <c r="AO15909" s="24"/>
      <c r="AR15909" s="24"/>
      <c r="AU15909" s="24"/>
    </row>
    <row r="15910">
      <c r="J15910" s="18"/>
      <c r="N15910" s="24"/>
      <c r="Q15910" s="24"/>
      <c r="T15910" s="24"/>
      <c r="W15910" s="24"/>
      <c r="Z15910" s="24"/>
      <c r="AC15910" s="24"/>
      <c r="AI15910" s="24"/>
      <c r="AL15910" s="24"/>
      <c r="AO15910" s="24"/>
      <c r="AR15910" s="24"/>
      <c r="AU15910" s="24"/>
    </row>
    <row r="15911">
      <c r="J15911" s="18"/>
      <c r="N15911" s="24"/>
      <c r="Q15911" s="24"/>
      <c r="T15911" s="24"/>
      <c r="W15911" s="24"/>
      <c r="Z15911" s="24"/>
      <c r="AC15911" s="24"/>
      <c r="AI15911" s="24"/>
      <c r="AL15911" s="24"/>
      <c r="AO15911" s="24"/>
      <c r="AR15911" s="24"/>
      <c r="AU15911" s="24"/>
    </row>
    <row r="15912">
      <c r="J15912" s="18"/>
      <c r="N15912" s="24"/>
      <c r="Q15912" s="24"/>
      <c r="T15912" s="24"/>
      <c r="W15912" s="24"/>
      <c r="Z15912" s="24"/>
      <c r="AC15912" s="24"/>
      <c r="AI15912" s="24"/>
      <c r="AL15912" s="24"/>
      <c r="AO15912" s="24"/>
      <c r="AR15912" s="24"/>
      <c r="AU15912" s="24"/>
    </row>
    <row r="15913">
      <c r="J15913" s="18"/>
      <c r="N15913" s="24"/>
      <c r="Q15913" s="24"/>
      <c r="T15913" s="24"/>
      <c r="W15913" s="24"/>
      <c r="Z15913" s="24"/>
      <c r="AC15913" s="24"/>
      <c r="AI15913" s="24"/>
      <c r="AL15913" s="24"/>
      <c r="AO15913" s="24"/>
      <c r="AR15913" s="24"/>
      <c r="AU15913" s="24"/>
    </row>
    <row r="15914">
      <c r="J15914" s="18"/>
      <c r="N15914" s="24"/>
      <c r="Q15914" s="24"/>
      <c r="T15914" s="24"/>
      <c r="W15914" s="24"/>
      <c r="Z15914" s="24"/>
      <c r="AC15914" s="24"/>
      <c r="AI15914" s="24"/>
      <c r="AL15914" s="24"/>
      <c r="AO15914" s="24"/>
      <c r="AR15914" s="24"/>
      <c r="AU15914" s="24"/>
    </row>
    <row r="15915">
      <c r="J15915" s="18"/>
      <c r="N15915" s="24"/>
      <c r="Q15915" s="24"/>
      <c r="T15915" s="24"/>
      <c r="W15915" s="24"/>
      <c r="Z15915" s="24"/>
      <c r="AC15915" s="24"/>
      <c r="AI15915" s="24"/>
      <c r="AL15915" s="24"/>
      <c r="AO15915" s="24"/>
      <c r="AR15915" s="24"/>
      <c r="AU15915" s="24"/>
    </row>
    <row r="15916">
      <c r="J15916" s="18"/>
      <c r="N15916" s="24"/>
      <c r="Q15916" s="24"/>
      <c r="T15916" s="24"/>
      <c r="W15916" s="24"/>
      <c r="Z15916" s="24"/>
      <c r="AC15916" s="24"/>
      <c r="AI15916" s="24"/>
      <c r="AL15916" s="24"/>
      <c r="AO15916" s="24"/>
      <c r="AR15916" s="24"/>
      <c r="AU15916" s="24"/>
    </row>
    <row r="15917">
      <c r="J15917" s="18"/>
      <c r="N15917" s="24"/>
      <c r="Q15917" s="24"/>
      <c r="T15917" s="24"/>
      <c r="W15917" s="24"/>
      <c r="Z15917" s="24"/>
      <c r="AC15917" s="24"/>
      <c r="AI15917" s="24"/>
      <c r="AL15917" s="24"/>
      <c r="AO15917" s="24"/>
      <c r="AR15917" s="24"/>
      <c r="AU15917" s="24"/>
    </row>
    <row r="15918">
      <c r="J15918" s="18"/>
      <c r="N15918" s="24"/>
      <c r="Q15918" s="24"/>
      <c r="T15918" s="24"/>
      <c r="W15918" s="24"/>
      <c r="Z15918" s="24"/>
      <c r="AC15918" s="24"/>
      <c r="AI15918" s="24"/>
      <c r="AL15918" s="24"/>
      <c r="AO15918" s="24"/>
      <c r="AR15918" s="24"/>
      <c r="AU15918" s="24"/>
    </row>
    <row r="15919">
      <c r="J15919" s="18"/>
      <c r="N15919" s="24"/>
      <c r="Q15919" s="24"/>
      <c r="T15919" s="24"/>
      <c r="W15919" s="24"/>
      <c r="Z15919" s="24"/>
      <c r="AC15919" s="24"/>
      <c r="AI15919" s="24"/>
      <c r="AL15919" s="24"/>
      <c r="AO15919" s="24"/>
      <c r="AR15919" s="24"/>
      <c r="AU15919" s="24"/>
    </row>
    <row r="15920">
      <c r="J15920" s="18"/>
      <c r="N15920" s="24"/>
      <c r="Q15920" s="24"/>
      <c r="T15920" s="24"/>
      <c r="W15920" s="24"/>
      <c r="Z15920" s="24"/>
      <c r="AC15920" s="24"/>
      <c r="AI15920" s="24"/>
      <c r="AL15920" s="24"/>
      <c r="AO15920" s="24"/>
      <c r="AR15920" s="24"/>
      <c r="AU15920" s="24"/>
    </row>
    <row r="15921">
      <c r="J15921" s="18"/>
      <c r="N15921" s="24"/>
      <c r="Q15921" s="24"/>
      <c r="T15921" s="24"/>
      <c r="W15921" s="24"/>
      <c r="Z15921" s="24"/>
      <c r="AC15921" s="24"/>
      <c r="AI15921" s="24"/>
      <c r="AL15921" s="24"/>
      <c r="AO15921" s="24"/>
      <c r="AR15921" s="24"/>
      <c r="AU15921" s="24"/>
    </row>
    <row r="15922">
      <c r="J15922" s="18"/>
      <c r="N15922" s="24"/>
      <c r="Q15922" s="24"/>
      <c r="T15922" s="24"/>
      <c r="W15922" s="24"/>
      <c r="Z15922" s="24"/>
      <c r="AC15922" s="24"/>
      <c r="AI15922" s="24"/>
      <c r="AL15922" s="24"/>
      <c r="AO15922" s="24"/>
      <c r="AR15922" s="24"/>
      <c r="AU15922" s="24"/>
    </row>
    <row r="15923">
      <c r="J15923" s="18"/>
      <c r="N15923" s="24"/>
      <c r="Q15923" s="24"/>
      <c r="T15923" s="24"/>
      <c r="W15923" s="24"/>
      <c r="Z15923" s="24"/>
      <c r="AC15923" s="24"/>
      <c r="AI15923" s="24"/>
      <c r="AL15923" s="24"/>
      <c r="AO15923" s="24"/>
      <c r="AR15923" s="24"/>
      <c r="AU15923" s="24"/>
    </row>
    <row r="15924">
      <c r="J15924" s="18"/>
      <c r="N15924" s="24"/>
      <c r="Q15924" s="24"/>
      <c r="T15924" s="24"/>
      <c r="W15924" s="24"/>
      <c r="Z15924" s="24"/>
      <c r="AC15924" s="24"/>
      <c r="AI15924" s="24"/>
      <c r="AL15924" s="24"/>
      <c r="AO15924" s="24"/>
      <c r="AR15924" s="24"/>
      <c r="AU15924" s="24"/>
    </row>
    <row r="15925">
      <c r="J15925" s="18"/>
      <c r="N15925" s="24"/>
      <c r="Q15925" s="24"/>
      <c r="T15925" s="24"/>
      <c r="W15925" s="24"/>
      <c r="Z15925" s="24"/>
      <c r="AC15925" s="24"/>
      <c r="AI15925" s="24"/>
      <c r="AL15925" s="24"/>
      <c r="AO15925" s="24"/>
      <c r="AR15925" s="24"/>
      <c r="AU15925" s="24"/>
    </row>
    <row r="15926">
      <c r="J15926" s="18"/>
      <c r="N15926" s="24"/>
      <c r="Q15926" s="24"/>
      <c r="T15926" s="24"/>
      <c r="W15926" s="24"/>
      <c r="Z15926" s="24"/>
      <c r="AC15926" s="24"/>
      <c r="AI15926" s="24"/>
      <c r="AL15926" s="24"/>
      <c r="AO15926" s="24"/>
      <c r="AR15926" s="24"/>
      <c r="AU15926" s="24"/>
    </row>
    <row r="15927">
      <c r="J15927" s="18"/>
      <c r="N15927" s="24"/>
      <c r="Q15927" s="24"/>
      <c r="T15927" s="24"/>
      <c r="W15927" s="24"/>
      <c r="Z15927" s="24"/>
      <c r="AC15927" s="24"/>
      <c r="AI15927" s="24"/>
      <c r="AL15927" s="24"/>
      <c r="AO15927" s="24"/>
      <c r="AR15927" s="24"/>
      <c r="AU15927" s="24"/>
    </row>
    <row r="15928">
      <c r="J15928" s="18"/>
      <c r="N15928" s="24"/>
      <c r="Q15928" s="24"/>
      <c r="T15928" s="24"/>
      <c r="W15928" s="24"/>
      <c r="Z15928" s="24"/>
      <c r="AC15928" s="24"/>
      <c r="AI15928" s="24"/>
      <c r="AL15928" s="24"/>
      <c r="AO15928" s="24"/>
      <c r="AR15928" s="24"/>
      <c r="AU15928" s="24"/>
    </row>
    <row r="15929">
      <c r="J15929" s="18"/>
      <c r="N15929" s="24"/>
      <c r="Q15929" s="24"/>
      <c r="T15929" s="24"/>
      <c r="W15929" s="24"/>
      <c r="Z15929" s="24"/>
      <c r="AC15929" s="24"/>
      <c r="AI15929" s="24"/>
      <c r="AL15929" s="24"/>
      <c r="AO15929" s="24"/>
      <c r="AR15929" s="24"/>
      <c r="AU15929" s="24"/>
    </row>
    <row r="15930">
      <c r="J15930" s="18"/>
      <c r="N15930" s="24"/>
      <c r="Q15930" s="24"/>
      <c r="T15930" s="24"/>
      <c r="W15930" s="24"/>
      <c r="Z15930" s="24"/>
      <c r="AC15930" s="24"/>
      <c r="AI15930" s="24"/>
      <c r="AL15930" s="24"/>
      <c r="AO15930" s="24"/>
      <c r="AR15930" s="24"/>
      <c r="AU15930" s="24"/>
    </row>
    <row r="15931">
      <c r="J15931" s="18"/>
      <c r="N15931" s="24"/>
      <c r="Q15931" s="24"/>
      <c r="T15931" s="24"/>
      <c r="W15931" s="24"/>
      <c r="Z15931" s="24"/>
      <c r="AC15931" s="24"/>
      <c r="AI15931" s="24"/>
      <c r="AL15931" s="24"/>
      <c r="AO15931" s="24"/>
      <c r="AR15931" s="24"/>
      <c r="AU15931" s="24"/>
    </row>
    <row r="15932">
      <c r="J15932" s="18"/>
      <c r="N15932" s="24"/>
      <c r="Q15932" s="24"/>
      <c r="T15932" s="24"/>
      <c r="W15932" s="24"/>
      <c r="Z15932" s="24"/>
      <c r="AC15932" s="24"/>
      <c r="AI15932" s="24"/>
      <c r="AL15932" s="24"/>
      <c r="AO15932" s="24"/>
      <c r="AR15932" s="24"/>
      <c r="AU15932" s="24"/>
    </row>
    <row r="15933">
      <c r="J15933" s="18"/>
      <c r="N15933" s="24"/>
      <c r="Q15933" s="24"/>
      <c r="T15933" s="24"/>
      <c r="W15933" s="24"/>
      <c r="Z15933" s="24"/>
      <c r="AC15933" s="24"/>
      <c r="AI15933" s="24"/>
      <c r="AL15933" s="24"/>
      <c r="AO15933" s="24"/>
      <c r="AR15933" s="24"/>
      <c r="AU15933" s="24"/>
    </row>
    <row r="15934">
      <c r="J15934" s="18"/>
      <c r="N15934" s="24"/>
      <c r="Q15934" s="24"/>
      <c r="T15934" s="24"/>
      <c r="W15934" s="24"/>
      <c r="Z15934" s="24"/>
      <c r="AC15934" s="24"/>
      <c r="AI15934" s="24"/>
      <c r="AL15934" s="24"/>
      <c r="AO15934" s="24"/>
      <c r="AR15934" s="24"/>
      <c r="AU15934" s="24"/>
    </row>
    <row r="15935">
      <c r="J15935" s="18"/>
      <c r="N15935" s="24"/>
      <c r="Q15935" s="24"/>
      <c r="T15935" s="24"/>
      <c r="W15935" s="24"/>
      <c r="Z15935" s="24"/>
      <c r="AC15935" s="24"/>
      <c r="AI15935" s="24"/>
      <c r="AL15935" s="24"/>
      <c r="AO15935" s="24"/>
      <c r="AR15935" s="24"/>
      <c r="AU15935" s="24"/>
    </row>
    <row r="15936">
      <c r="J15936" s="18"/>
      <c r="N15936" s="24"/>
      <c r="Q15936" s="24"/>
      <c r="T15936" s="24"/>
      <c r="W15936" s="24"/>
      <c r="Z15936" s="24"/>
      <c r="AC15936" s="24"/>
      <c r="AI15936" s="24"/>
      <c r="AL15936" s="24"/>
      <c r="AO15936" s="24"/>
      <c r="AR15936" s="24"/>
      <c r="AU15936" s="24"/>
    </row>
    <row r="15937">
      <c r="J15937" s="18"/>
      <c r="N15937" s="24"/>
      <c r="Q15937" s="24"/>
      <c r="T15937" s="24"/>
      <c r="W15937" s="24"/>
      <c r="Z15937" s="24"/>
      <c r="AC15937" s="24"/>
      <c r="AI15937" s="24"/>
      <c r="AL15937" s="24"/>
      <c r="AO15937" s="24"/>
      <c r="AR15937" s="24"/>
      <c r="AU15937" s="24"/>
    </row>
    <row r="15938">
      <c r="J15938" s="18"/>
      <c r="N15938" s="24"/>
      <c r="Q15938" s="24"/>
      <c r="T15938" s="24"/>
      <c r="W15938" s="24"/>
      <c r="Z15938" s="24"/>
      <c r="AC15938" s="24"/>
      <c r="AI15938" s="24"/>
      <c r="AL15938" s="24"/>
      <c r="AO15938" s="24"/>
      <c r="AR15938" s="24"/>
      <c r="AU15938" s="24"/>
    </row>
    <row r="15939">
      <c r="J15939" s="18"/>
      <c r="N15939" s="24"/>
      <c r="Q15939" s="24"/>
      <c r="T15939" s="24"/>
      <c r="W15939" s="24"/>
      <c r="Z15939" s="24"/>
      <c r="AC15939" s="24"/>
      <c r="AI15939" s="24"/>
      <c r="AL15939" s="24"/>
      <c r="AO15939" s="24"/>
      <c r="AR15939" s="24"/>
      <c r="AU15939" s="24"/>
    </row>
    <row r="15940">
      <c r="J15940" s="18"/>
      <c r="N15940" s="24"/>
      <c r="Q15940" s="24"/>
      <c r="T15940" s="24"/>
      <c r="W15940" s="24"/>
      <c r="Z15940" s="24"/>
      <c r="AC15940" s="24"/>
      <c r="AI15940" s="24"/>
      <c r="AL15940" s="24"/>
      <c r="AO15940" s="24"/>
      <c r="AR15940" s="24"/>
      <c r="AU15940" s="24"/>
    </row>
    <row r="15941">
      <c r="J15941" s="18"/>
      <c r="N15941" s="24"/>
      <c r="Q15941" s="24"/>
      <c r="T15941" s="24"/>
      <c r="W15941" s="24"/>
      <c r="Z15941" s="24"/>
      <c r="AC15941" s="24"/>
      <c r="AI15941" s="24"/>
      <c r="AL15941" s="24"/>
      <c r="AO15941" s="24"/>
      <c r="AR15941" s="24"/>
      <c r="AU15941" s="24"/>
    </row>
    <row r="15942">
      <c r="J15942" s="18"/>
      <c r="N15942" s="24"/>
      <c r="Q15942" s="24"/>
      <c r="T15942" s="24"/>
      <c r="W15942" s="24"/>
      <c r="Z15942" s="24"/>
      <c r="AC15942" s="24"/>
      <c r="AI15942" s="24"/>
      <c r="AL15942" s="24"/>
      <c r="AO15942" s="24"/>
      <c r="AR15942" s="24"/>
      <c r="AU15942" s="24"/>
    </row>
    <row r="15943">
      <c r="J15943" s="18"/>
      <c r="N15943" s="24"/>
      <c r="Q15943" s="24"/>
      <c r="T15943" s="24"/>
      <c r="W15943" s="24"/>
      <c r="Z15943" s="24"/>
      <c r="AC15943" s="24"/>
      <c r="AI15943" s="24"/>
      <c r="AL15943" s="24"/>
      <c r="AO15943" s="24"/>
      <c r="AR15943" s="24"/>
      <c r="AU15943" s="24"/>
    </row>
    <row r="15944">
      <c r="J15944" s="18"/>
      <c r="N15944" s="24"/>
      <c r="Q15944" s="24"/>
      <c r="T15944" s="24"/>
      <c r="W15944" s="24"/>
      <c r="Z15944" s="24"/>
      <c r="AC15944" s="24"/>
      <c r="AI15944" s="24"/>
      <c r="AL15944" s="24"/>
      <c r="AO15944" s="24"/>
      <c r="AR15944" s="24"/>
      <c r="AU15944" s="24"/>
    </row>
    <row r="15945">
      <c r="J15945" s="18"/>
      <c r="N15945" s="24"/>
      <c r="Q15945" s="24"/>
      <c r="T15945" s="24"/>
      <c r="W15945" s="24"/>
      <c r="Z15945" s="24"/>
      <c r="AC15945" s="24"/>
      <c r="AI15945" s="24"/>
      <c r="AL15945" s="24"/>
      <c r="AO15945" s="24"/>
      <c r="AR15945" s="24"/>
      <c r="AU15945" s="24"/>
    </row>
    <row r="15946">
      <c r="J15946" s="18"/>
      <c r="N15946" s="24"/>
      <c r="Q15946" s="24"/>
      <c r="T15946" s="24"/>
      <c r="W15946" s="24"/>
      <c r="Z15946" s="24"/>
      <c r="AC15946" s="24"/>
      <c r="AI15946" s="24"/>
      <c r="AL15946" s="24"/>
      <c r="AO15946" s="24"/>
      <c r="AR15946" s="24"/>
      <c r="AU15946" s="24"/>
    </row>
    <row r="15947">
      <c r="J15947" s="18"/>
      <c r="N15947" s="24"/>
      <c r="Q15947" s="24"/>
      <c r="T15947" s="24"/>
      <c r="W15947" s="24"/>
      <c r="Z15947" s="24"/>
      <c r="AC15947" s="24"/>
      <c r="AI15947" s="24"/>
      <c r="AL15947" s="24"/>
      <c r="AO15947" s="24"/>
      <c r="AR15947" s="24"/>
      <c r="AU15947" s="24"/>
    </row>
    <row r="15948">
      <c r="J15948" s="18"/>
      <c r="N15948" s="24"/>
      <c r="Q15948" s="24"/>
      <c r="T15948" s="24"/>
      <c r="W15948" s="24"/>
      <c r="Z15948" s="24"/>
      <c r="AC15948" s="24"/>
      <c r="AI15948" s="24"/>
      <c r="AL15948" s="24"/>
      <c r="AO15948" s="24"/>
      <c r="AR15948" s="24"/>
      <c r="AU15948" s="24"/>
    </row>
    <row r="15949">
      <c r="J15949" s="18"/>
      <c r="N15949" s="24"/>
      <c r="Q15949" s="24"/>
      <c r="T15949" s="24"/>
      <c r="W15949" s="24"/>
      <c r="Z15949" s="24"/>
      <c r="AC15949" s="24"/>
      <c r="AI15949" s="24"/>
      <c r="AL15949" s="24"/>
      <c r="AO15949" s="24"/>
      <c r="AR15949" s="24"/>
      <c r="AU15949" s="24"/>
    </row>
    <row r="15950">
      <c r="J15950" s="18"/>
      <c r="N15950" s="24"/>
      <c r="Q15950" s="24"/>
      <c r="T15950" s="24"/>
      <c r="W15950" s="24"/>
      <c r="Z15950" s="24"/>
      <c r="AC15950" s="24"/>
      <c r="AI15950" s="24"/>
      <c r="AL15950" s="24"/>
      <c r="AO15950" s="24"/>
      <c r="AR15950" s="24"/>
      <c r="AU15950" s="24"/>
    </row>
    <row r="15951">
      <c r="J15951" s="18"/>
      <c r="N15951" s="24"/>
      <c r="Q15951" s="24"/>
      <c r="T15951" s="24"/>
      <c r="W15951" s="24"/>
      <c r="Z15951" s="24"/>
      <c r="AC15951" s="24"/>
      <c r="AI15951" s="24"/>
      <c r="AL15951" s="24"/>
      <c r="AO15951" s="24"/>
      <c r="AR15951" s="24"/>
      <c r="AU15951" s="24"/>
    </row>
    <row r="15952">
      <c r="J15952" s="18"/>
      <c r="N15952" s="24"/>
      <c r="Q15952" s="24"/>
      <c r="T15952" s="24"/>
      <c r="W15952" s="24"/>
      <c r="Z15952" s="24"/>
      <c r="AC15952" s="24"/>
      <c r="AI15952" s="24"/>
      <c r="AL15952" s="24"/>
      <c r="AO15952" s="24"/>
      <c r="AR15952" s="24"/>
      <c r="AU15952" s="24"/>
    </row>
    <row r="15953">
      <c r="J15953" s="18"/>
      <c r="N15953" s="24"/>
      <c r="Q15953" s="24"/>
      <c r="T15953" s="24"/>
      <c r="W15953" s="24"/>
      <c r="Z15953" s="24"/>
      <c r="AC15953" s="24"/>
      <c r="AI15953" s="24"/>
      <c r="AL15953" s="24"/>
      <c r="AO15953" s="24"/>
      <c r="AR15953" s="24"/>
      <c r="AU15953" s="24"/>
    </row>
    <row r="15954">
      <c r="J15954" s="18"/>
      <c r="N15954" s="24"/>
      <c r="Q15954" s="24"/>
      <c r="T15954" s="24"/>
      <c r="W15954" s="24"/>
      <c r="Z15954" s="24"/>
      <c r="AC15954" s="24"/>
      <c r="AI15954" s="24"/>
      <c r="AL15954" s="24"/>
      <c r="AO15954" s="24"/>
      <c r="AR15954" s="24"/>
      <c r="AU15954" s="24"/>
    </row>
    <row r="15955">
      <c r="J15955" s="18"/>
      <c r="N15955" s="24"/>
      <c r="Q15955" s="24"/>
      <c r="T15955" s="24"/>
      <c r="W15955" s="24"/>
      <c r="Z15955" s="24"/>
      <c r="AC15955" s="24"/>
      <c r="AI15955" s="24"/>
      <c r="AL15955" s="24"/>
      <c r="AO15955" s="24"/>
      <c r="AR15955" s="24"/>
      <c r="AU15955" s="24"/>
    </row>
    <row r="15956">
      <c r="J15956" s="18"/>
      <c r="N15956" s="24"/>
      <c r="Q15956" s="24"/>
      <c r="T15956" s="24"/>
      <c r="W15956" s="24"/>
      <c r="Z15956" s="24"/>
      <c r="AC15956" s="24"/>
      <c r="AI15956" s="24"/>
      <c r="AL15956" s="24"/>
      <c r="AO15956" s="24"/>
      <c r="AR15956" s="24"/>
      <c r="AU15956" s="24"/>
    </row>
    <row r="15957">
      <c r="J15957" s="18"/>
      <c r="N15957" s="24"/>
      <c r="Q15957" s="24"/>
      <c r="T15957" s="24"/>
      <c r="W15957" s="24"/>
      <c r="Z15957" s="24"/>
      <c r="AC15957" s="24"/>
      <c r="AI15957" s="24"/>
      <c r="AL15957" s="24"/>
      <c r="AO15957" s="24"/>
      <c r="AR15957" s="24"/>
      <c r="AU15957" s="24"/>
    </row>
    <row r="15958">
      <c r="J15958" s="18"/>
      <c r="N15958" s="24"/>
      <c r="Q15958" s="24"/>
      <c r="T15958" s="24"/>
      <c r="W15958" s="24"/>
      <c r="Z15958" s="24"/>
      <c r="AC15958" s="24"/>
      <c r="AI15958" s="24"/>
      <c r="AL15958" s="24"/>
      <c r="AO15958" s="24"/>
      <c r="AR15958" s="24"/>
      <c r="AU15958" s="24"/>
    </row>
    <row r="15959">
      <c r="J15959" s="18"/>
      <c r="N15959" s="24"/>
      <c r="Q15959" s="24"/>
      <c r="T15959" s="24"/>
      <c r="W15959" s="24"/>
      <c r="Z15959" s="24"/>
      <c r="AC15959" s="24"/>
      <c r="AI15959" s="24"/>
      <c r="AL15959" s="24"/>
      <c r="AO15959" s="24"/>
      <c r="AR15959" s="24"/>
      <c r="AU15959" s="24"/>
    </row>
    <row r="15960">
      <c r="J15960" s="18"/>
      <c r="N15960" s="24"/>
      <c r="Q15960" s="24"/>
      <c r="T15960" s="24"/>
      <c r="W15960" s="24"/>
      <c r="Z15960" s="24"/>
      <c r="AC15960" s="24"/>
      <c r="AI15960" s="24"/>
      <c r="AL15960" s="24"/>
      <c r="AO15960" s="24"/>
      <c r="AR15960" s="24"/>
      <c r="AU15960" s="24"/>
    </row>
    <row r="15961">
      <c r="J15961" s="18"/>
      <c r="N15961" s="24"/>
      <c r="Q15961" s="24"/>
      <c r="T15961" s="24"/>
      <c r="W15961" s="24"/>
      <c r="Z15961" s="24"/>
      <c r="AC15961" s="24"/>
      <c r="AI15961" s="24"/>
      <c r="AL15961" s="24"/>
      <c r="AO15961" s="24"/>
      <c r="AR15961" s="24"/>
      <c r="AU15961" s="24"/>
    </row>
    <row r="15962">
      <c r="J15962" s="18"/>
      <c r="N15962" s="24"/>
      <c r="Q15962" s="24"/>
      <c r="T15962" s="24"/>
      <c r="W15962" s="24"/>
      <c r="Z15962" s="24"/>
      <c r="AC15962" s="24"/>
      <c r="AI15962" s="24"/>
      <c r="AL15962" s="24"/>
      <c r="AO15962" s="24"/>
      <c r="AR15962" s="24"/>
      <c r="AU15962" s="24"/>
    </row>
    <row r="15963">
      <c r="J15963" s="18"/>
      <c r="N15963" s="24"/>
      <c r="Q15963" s="24"/>
      <c r="T15963" s="24"/>
      <c r="W15963" s="24"/>
      <c r="Z15963" s="24"/>
      <c r="AC15963" s="24"/>
      <c r="AI15963" s="24"/>
      <c r="AL15963" s="24"/>
      <c r="AO15963" s="24"/>
      <c r="AR15963" s="24"/>
      <c r="AU15963" s="24"/>
    </row>
    <row r="15964">
      <c r="J15964" s="18"/>
      <c r="N15964" s="24"/>
      <c r="Q15964" s="24"/>
      <c r="T15964" s="24"/>
      <c r="W15964" s="24"/>
      <c r="Z15964" s="24"/>
      <c r="AC15964" s="24"/>
      <c r="AI15964" s="24"/>
      <c r="AL15964" s="24"/>
      <c r="AO15964" s="24"/>
      <c r="AR15964" s="24"/>
      <c r="AU15964" s="24"/>
    </row>
    <row r="15965">
      <c r="J15965" s="18"/>
      <c r="N15965" s="24"/>
      <c r="Q15965" s="24"/>
      <c r="T15965" s="24"/>
      <c r="W15965" s="24"/>
      <c r="Z15965" s="24"/>
      <c r="AC15965" s="24"/>
      <c r="AI15965" s="24"/>
      <c r="AL15965" s="24"/>
      <c r="AO15965" s="24"/>
      <c r="AR15965" s="24"/>
      <c r="AU15965" s="24"/>
    </row>
    <row r="15966">
      <c r="J15966" s="18"/>
      <c r="N15966" s="24"/>
      <c r="Q15966" s="24"/>
      <c r="T15966" s="24"/>
      <c r="W15966" s="24"/>
      <c r="Z15966" s="24"/>
      <c r="AC15966" s="24"/>
      <c r="AI15966" s="24"/>
      <c r="AL15966" s="24"/>
      <c r="AO15966" s="24"/>
      <c r="AR15966" s="24"/>
      <c r="AU15966" s="24"/>
    </row>
    <row r="15967">
      <c r="J15967" s="18"/>
      <c r="N15967" s="24"/>
      <c r="Q15967" s="24"/>
      <c r="T15967" s="24"/>
      <c r="W15967" s="24"/>
      <c r="Z15967" s="24"/>
      <c r="AC15967" s="24"/>
      <c r="AI15967" s="24"/>
      <c r="AL15967" s="24"/>
      <c r="AO15967" s="24"/>
      <c r="AR15967" s="24"/>
      <c r="AU15967" s="24"/>
    </row>
    <row r="15968">
      <c r="J15968" s="18"/>
      <c r="N15968" s="24"/>
      <c r="Q15968" s="24"/>
      <c r="T15968" s="24"/>
      <c r="W15968" s="24"/>
      <c r="Z15968" s="24"/>
      <c r="AC15968" s="24"/>
      <c r="AI15968" s="24"/>
      <c r="AL15968" s="24"/>
      <c r="AO15968" s="24"/>
      <c r="AR15968" s="24"/>
      <c r="AU15968" s="24"/>
    </row>
    <row r="15969">
      <c r="J15969" s="18"/>
      <c r="N15969" s="24"/>
      <c r="Q15969" s="24"/>
      <c r="T15969" s="24"/>
      <c r="W15969" s="24"/>
      <c r="Z15969" s="24"/>
      <c r="AC15969" s="24"/>
      <c r="AI15969" s="24"/>
      <c r="AL15969" s="24"/>
      <c r="AO15969" s="24"/>
      <c r="AR15969" s="24"/>
      <c r="AU15969" s="24"/>
    </row>
    <row r="15970">
      <c r="J15970" s="18"/>
      <c r="N15970" s="24"/>
      <c r="Q15970" s="24"/>
      <c r="T15970" s="24"/>
      <c r="W15970" s="24"/>
      <c r="Z15970" s="24"/>
      <c r="AC15970" s="24"/>
      <c r="AI15970" s="24"/>
      <c r="AL15970" s="24"/>
      <c r="AO15970" s="24"/>
      <c r="AR15970" s="24"/>
      <c r="AU15970" s="24"/>
    </row>
    <row r="15971">
      <c r="J15971" s="18"/>
      <c r="N15971" s="24"/>
      <c r="Q15971" s="24"/>
      <c r="T15971" s="24"/>
      <c r="W15971" s="24"/>
      <c r="Z15971" s="24"/>
      <c r="AC15971" s="24"/>
      <c r="AI15971" s="24"/>
      <c r="AL15971" s="24"/>
      <c r="AO15971" s="24"/>
      <c r="AR15971" s="24"/>
      <c r="AU15971" s="24"/>
    </row>
    <row r="15972">
      <c r="J15972" s="18"/>
      <c r="N15972" s="24"/>
      <c r="Q15972" s="24"/>
      <c r="T15972" s="24"/>
      <c r="W15972" s="24"/>
      <c r="Z15972" s="24"/>
      <c r="AC15972" s="24"/>
      <c r="AI15972" s="24"/>
      <c r="AL15972" s="24"/>
      <c r="AO15972" s="24"/>
      <c r="AR15972" s="24"/>
      <c r="AU15972" s="24"/>
    </row>
    <row r="15973">
      <c r="J15973" s="18"/>
      <c r="N15973" s="24"/>
      <c r="Q15973" s="24"/>
      <c r="T15973" s="24"/>
      <c r="W15973" s="24"/>
      <c r="Z15973" s="24"/>
      <c r="AC15973" s="24"/>
      <c r="AI15973" s="24"/>
      <c r="AL15973" s="24"/>
      <c r="AO15973" s="24"/>
      <c r="AR15973" s="24"/>
      <c r="AU15973" s="24"/>
    </row>
    <row r="15974">
      <c r="J15974" s="18"/>
      <c r="N15974" s="24"/>
      <c r="Q15974" s="24"/>
      <c r="T15974" s="24"/>
      <c r="W15974" s="24"/>
      <c r="Z15974" s="24"/>
      <c r="AC15974" s="24"/>
      <c r="AI15974" s="24"/>
      <c r="AL15974" s="24"/>
      <c r="AO15974" s="24"/>
      <c r="AR15974" s="24"/>
      <c r="AU15974" s="24"/>
    </row>
    <row r="15975">
      <c r="J15975" s="18"/>
      <c r="N15975" s="24"/>
      <c r="Q15975" s="24"/>
      <c r="T15975" s="24"/>
      <c r="W15975" s="24"/>
      <c r="Z15975" s="24"/>
      <c r="AC15975" s="24"/>
      <c r="AI15975" s="24"/>
      <c r="AL15975" s="24"/>
      <c r="AO15975" s="24"/>
      <c r="AR15975" s="24"/>
      <c r="AU15975" s="24"/>
    </row>
    <row r="15976">
      <c r="J15976" s="18"/>
      <c r="N15976" s="24"/>
      <c r="Q15976" s="24"/>
      <c r="T15976" s="24"/>
      <c r="W15976" s="24"/>
      <c r="Z15976" s="24"/>
      <c r="AC15976" s="24"/>
      <c r="AI15976" s="24"/>
      <c r="AL15976" s="24"/>
      <c r="AO15976" s="24"/>
      <c r="AR15976" s="24"/>
      <c r="AU15976" s="24"/>
    </row>
    <row r="15977">
      <c r="J15977" s="18"/>
      <c r="N15977" s="24"/>
      <c r="Q15977" s="24"/>
      <c r="T15977" s="24"/>
      <c r="W15977" s="24"/>
      <c r="Z15977" s="24"/>
      <c r="AC15977" s="24"/>
      <c r="AI15977" s="24"/>
      <c r="AL15977" s="24"/>
      <c r="AO15977" s="24"/>
      <c r="AR15977" s="24"/>
      <c r="AU15977" s="24"/>
    </row>
    <row r="15978">
      <c r="J15978" s="18"/>
      <c r="N15978" s="24"/>
      <c r="Q15978" s="24"/>
      <c r="T15978" s="24"/>
      <c r="W15978" s="24"/>
      <c r="Z15978" s="24"/>
      <c r="AC15978" s="24"/>
      <c r="AI15978" s="24"/>
      <c r="AL15978" s="24"/>
      <c r="AO15978" s="24"/>
      <c r="AR15978" s="24"/>
      <c r="AU15978" s="24"/>
    </row>
    <row r="15979">
      <c r="J15979" s="18"/>
      <c r="N15979" s="24"/>
      <c r="Q15979" s="24"/>
      <c r="T15979" s="24"/>
      <c r="W15979" s="24"/>
      <c r="Z15979" s="24"/>
      <c r="AC15979" s="24"/>
      <c r="AI15979" s="24"/>
      <c r="AL15979" s="24"/>
      <c r="AO15979" s="24"/>
      <c r="AR15979" s="24"/>
      <c r="AU15979" s="24"/>
    </row>
    <row r="15980">
      <c r="J15980" s="18"/>
      <c r="N15980" s="24"/>
      <c r="Q15980" s="24"/>
      <c r="T15980" s="24"/>
      <c r="W15980" s="24"/>
      <c r="Z15980" s="24"/>
      <c r="AC15980" s="24"/>
      <c r="AI15980" s="24"/>
      <c r="AL15980" s="24"/>
      <c r="AO15980" s="24"/>
      <c r="AR15980" s="24"/>
      <c r="AU15980" s="24"/>
    </row>
    <row r="15981">
      <c r="J15981" s="18"/>
      <c r="N15981" s="24"/>
      <c r="Q15981" s="24"/>
      <c r="T15981" s="24"/>
      <c r="W15981" s="24"/>
      <c r="Z15981" s="24"/>
      <c r="AC15981" s="24"/>
      <c r="AI15981" s="24"/>
      <c r="AL15981" s="24"/>
      <c r="AO15981" s="24"/>
      <c r="AR15981" s="24"/>
      <c r="AU15981" s="24"/>
    </row>
    <row r="15982">
      <c r="J15982" s="18"/>
      <c r="N15982" s="24"/>
      <c r="Q15982" s="24"/>
      <c r="T15982" s="24"/>
      <c r="W15982" s="24"/>
      <c r="Z15982" s="24"/>
      <c r="AC15982" s="24"/>
      <c r="AI15982" s="24"/>
      <c r="AL15982" s="24"/>
      <c r="AO15982" s="24"/>
      <c r="AR15982" s="24"/>
      <c r="AU15982" s="24"/>
    </row>
    <row r="15983">
      <c r="J15983" s="18"/>
      <c r="N15983" s="24"/>
      <c r="Q15983" s="24"/>
      <c r="T15983" s="24"/>
      <c r="W15983" s="24"/>
      <c r="Z15983" s="24"/>
      <c r="AC15983" s="24"/>
      <c r="AI15983" s="24"/>
      <c r="AL15983" s="24"/>
      <c r="AO15983" s="24"/>
      <c r="AR15983" s="24"/>
      <c r="AU15983" s="24"/>
    </row>
    <row r="15984">
      <c r="J15984" s="18"/>
      <c r="N15984" s="24"/>
      <c r="Q15984" s="24"/>
      <c r="T15984" s="24"/>
      <c r="W15984" s="24"/>
      <c r="Z15984" s="24"/>
      <c r="AC15984" s="24"/>
      <c r="AI15984" s="24"/>
      <c r="AL15984" s="24"/>
      <c r="AO15984" s="24"/>
      <c r="AR15984" s="24"/>
      <c r="AU15984" s="24"/>
    </row>
    <row r="15985">
      <c r="J15985" s="18"/>
      <c r="N15985" s="24"/>
      <c r="Q15985" s="24"/>
      <c r="T15985" s="24"/>
      <c r="W15985" s="24"/>
      <c r="Z15985" s="24"/>
      <c r="AC15985" s="24"/>
      <c r="AI15985" s="24"/>
      <c r="AL15985" s="24"/>
      <c r="AO15985" s="24"/>
      <c r="AR15985" s="24"/>
      <c r="AU15985" s="24"/>
    </row>
    <row r="15986">
      <c r="J15986" s="18"/>
      <c r="N15986" s="24"/>
      <c r="Q15986" s="24"/>
      <c r="T15986" s="24"/>
      <c r="W15986" s="24"/>
      <c r="Z15986" s="24"/>
      <c r="AC15986" s="24"/>
      <c r="AI15986" s="24"/>
      <c r="AL15986" s="24"/>
      <c r="AO15986" s="24"/>
      <c r="AR15986" s="24"/>
      <c r="AU15986" s="24"/>
    </row>
    <row r="15987">
      <c r="J15987" s="18"/>
      <c r="N15987" s="24"/>
      <c r="Q15987" s="24"/>
      <c r="T15987" s="24"/>
      <c r="W15987" s="24"/>
      <c r="Z15987" s="24"/>
      <c r="AC15987" s="24"/>
      <c r="AI15987" s="24"/>
      <c r="AL15987" s="24"/>
      <c r="AO15987" s="24"/>
      <c r="AR15987" s="24"/>
      <c r="AU15987" s="24"/>
    </row>
    <row r="15988">
      <c r="J15988" s="18"/>
      <c r="N15988" s="24"/>
      <c r="Q15988" s="24"/>
      <c r="T15988" s="24"/>
      <c r="W15988" s="24"/>
      <c r="Z15988" s="24"/>
      <c r="AC15988" s="24"/>
      <c r="AI15988" s="24"/>
      <c r="AL15988" s="24"/>
      <c r="AO15988" s="24"/>
      <c r="AR15988" s="24"/>
      <c r="AU15988" s="24"/>
    </row>
    <row r="15989">
      <c r="J15989" s="18"/>
      <c r="N15989" s="24"/>
      <c r="Q15989" s="24"/>
      <c r="T15989" s="24"/>
      <c r="W15989" s="24"/>
      <c r="Z15989" s="24"/>
      <c r="AC15989" s="24"/>
      <c r="AI15989" s="24"/>
      <c r="AL15989" s="24"/>
      <c r="AO15989" s="24"/>
      <c r="AR15989" s="24"/>
      <c r="AU15989" s="24"/>
    </row>
    <row r="15990">
      <c r="J15990" s="18"/>
      <c r="N15990" s="24"/>
      <c r="Q15990" s="24"/>
      <c r="T15990" s="24"/>
      <c r="W15990" s="24"/>
      <c r="Z15990" s="24"/>
      <c r="AC15990" s="24"/>
      <c r="AI15990" s="24"/>
      <c r="AL15990" s="24"/>
      <c r="AO15990" s="24"/>
      <c r="AR15990" s="24"/>
      <c r="AU15990" s="24"/>
    </row>
    <row r="15991">
      <c r="J15991" s="18"/>
      <c r="N15991" s="24"/>
      <c r="Q15991" s="24"/>
      <c r="T15991" s="24"/>
      <c r="W15991" s="24"/>
      <c r="Z15991" s="24"/>
      <c r="AC15991" s="24"/>
      <c r="AI15991" s="24"/>
      <c r="AL15991" s="24"/>
      <c r="AO15991" s="24"/>
      <c r="AR15991" s="24"/>
      <c r="AU15991" s="24"/>
    </row>
    <row r="15992">
      <c r="J15992" s="18"/>
      <c r="N15992" s="24"/>
      <c r="Q15992" s="24"/>
      <c r="T15992" s="24"/>
      <c r="W15992" s="24"/>
      <c r="Z15992" s="24"/>
      <c r="AC15992" s="24"/>
      <c r="AI15992" s="24"/>
      <c r="AL15992" s="24"/>
      <c r="AO15992" s="24"/>
      <c r="AR15992" s="24"/>
      <c r="AU15992" s="24"/>
    </row>
    <row r="15993">
      <c r="J15993" s="18"/>
      <c r="N15993" s="24"/>
      <c r="Q15993" s="24"/>
      <c r="T15993" s="24"/>
      <c r="W15993" s="24"/>
      <c r="Z15993" s="24"/>
      <c r="AC15993" s="24"/>
      <c r="AI15993" s="24"/>
      <c r="AL15993" s="24"/>
      <c r="AO15993" s="24"/>
      <c r="AR15993" s="24"/>
      <c r="AU15993" s="24"/>
    </row>
    <row r="15994">
      <c r="J15994" s="18"/>
      <c r="N15994" s="24"/>
      <c r="Q15994" s="24"/>
      <c r="T15994" s="24"/>
      <c r="W15994" s="24"/>
      <c r="Z15994" s="24"/>
      <c r="AC15994" s="24"/>
      <c r="AI15994" s="24"/>
      <c r="AL15994" s="24"/>
      <c r="AO15994" s="24"/>
      <c r="AR15994" s="24"/>
      <c r="AU15994" s="24"/>
    </row>
    <row r="15995">
      <c r="J15995" s="18"/>
      <c r="N15995" s="24"/>
      <c r="Q15995" s="24"/>
      <c r="T15995" s="24"/>
      <c r="W15995" s="24"/>
      <c r="Z15995" s="24"/>
      <c r="AC15995" s="24"/>
      <c r="AI15995" s="24"/>
      <c r="AL15995" s="24"/>
      <c r="AO15995" s="24"/>
      <c r="AR15995" s="24"/>
      <c r="AU15995" s="24"/>
    </row>
    <row r="15996">
      <c r="J15996" s="18"/>
      <c r="N15996" s="24"/>
      <c r="Q15996" s="24"/>
      <c r="T15996" s="24"/>
      <c r="W15996" s="24"/>
      <c r="Z15996" s="24"/>
      <c r="AC15996" s="24"/>
      <c r="AI15996" s="24"/>
      <c r="AL15996" s="24"/>
      <c r="AO15996" s="24"/>
      <c r="AR15996" s="24"/>
      <c r="AU15996" s="24"/>
    </row>
    <row r="15997">
      <c r="J15997" s="18"/>
      <c r="N15997" s="24"/>
      <c r="Q15997" s="24"/>
      <c r="T15997" s="24"/>
      <c r="W15997" s="24"/>
      <c r="Z15997" s="24"/>
      <c r="AC15997" s="24"/>
      <c r="AI15997" s="24"/>
      <c r="AL15997" s="24"/>
      <c r="AO15997" s="24"/>
      <c r="AR15997" s="24"/>
      <c r="AU15997" s="24"/>
    </row>
    <row r="15998">
      <c r="J15998" s="18"/>
      <c r="N15998" s="24"/>
      <c r="Q15998" s="24"/>
      <c r="T15998" s="24"/>
      <c r="W15998" s="24"/>
      <c r="Z15998" s="24"/>
      <c r="AC15998" s="24"/>
      <c r="AI15998" s="24"/>
      <c r="AL15998" s="24"/>
      <c r="AO15998" s="24"/>
      <c r="AR15998" s="24"/>
      <c r="AU15998" s="24"/>
    </row>
    <row r="15999">
      <c r="J15999" s="18"/>
      <c r="N15999" s="24"/>
      <c r="Q15999" s="24"/>
      <c r="T15999" s="24"/>
      <c r="W15999" s="24"/>
      <c r="Z15999" s="24"/>
      <c r="AC15999" s="24"/>
      <c r="AI15999" s="24"/>
      <c r="AL15999" s="24"/>
      <c r="AO15999" s="24"/>
      <c r="AR15999" s="24"/>
      <c r="AU15999" s="24"/>
    </row>
    <row r="16000">
      <c r="J16000" s="18"/>
      <c r="N16000" s="24"/>
      <c r="Q16000" s="24"/>
      <c r="T16000" s="24"/>
      <c r="W16000" s="24"/>
      <c r="Z16000" s="24"/>
      <c r="AC16000" s="24"/>
      <c r="AI16000" s="24"/>
      <c r="AL16000" s="24"/>
      <c r="AO16000" s="24"/>
      <c r="AR16000" s="24"/>
      <c r="AU16000" s="24"/>
    </row>
    <row r="16001">
      <c r="J16001" s="18"/>
      <c r="N16001" s="24"/>
      <c r="Q16001" s="24"/>
      <c r="T16001" s="24"/>
      <c r="W16001" s="24"/>
      <c r="Z16001" s="24"/>
      <c r="AC16001" s="24"/>
      <c r="AI16001" s="24"/>
      <c r="AL16001" s="24"/>
      <c r="AO16001" s="24"/>
      <c r="AR16001" s="24"/>
      <c r="AU16001" s="24"/>
    </row>
    <row r="16002">
      <c r="J16002" s="18"/>
      <c r="N16002" s="24"/>
      <c r="Q16002" s="24"/>
      <c r="T16002" s="24"/>
      <c r="W16002" s="24"/>
      <c r="Z16002" s="24"/>
      <c r="AC16002" s="24"/>
      <c r="AI16002" s="24"/>
      <c r="AL16002" s="24"/>
      <c r="AO16002" s="24"/>
      <c r="AR16002" s="24"/>
      <c r="AU16002" s="24"/>
    </row>
    <row r="16003">
      <c r="J16003" s="18"/>
      <c r="N16003" s="24"/>
      <c r="Q16003" s="24"/>
      <c r="T16003" s="24"/>
      <c r="W16003" s="24"/>
      <c r="Z16003" s="24"/>
      <c r="AC16003" s="24"/>
      <c r="AI16003" s="24"/>
      <c r="AL16003" s="24"/>
      <c r="AO16003" s="24"/>
      <c r="AR16003" s="24"/>
      <c r="AU16003" s="24"/>
    </row>
    <row r="16004">
      <c r="J16004" s="18"/>
      <c r="N16004" s="24"/>
      <c r="Q16004" s="24"/>
      <c r="T16004" s="24"/>
      <c r="W16004" s="24"/>
      <c r="Z16004" s="24"/>
      <c r="AC16004" s="24"/>
      <c r="AI16004" s="24"/>
      <c r="AL16004" s="24"/>
      <c r="AO16004" s="24"/>
      <c r="AR16004" s="24"/>
      <c r="AU16004" s="24"/>
    </row>
    <row r="16005">
      <c r="J16005" s="18"/>
      <c r="N16005" s="24"/>
      <c r="Q16005" s="24"/>
      <c r="T16005" s="24"/>
      <c r="W16005" s="24"/>
      <c r="Z16005" s="24"/>
      <c r="AC16005" s="24"/>
      <c r="AI16005" s="24"/>
      <c r="AL16005" s="24"/>
      <c r="AO16005" s="24"/>
      <c r="AR16005" s="24"/>
      <c r="AU16005" s="24"/>
    </row>
    <row r="16006">
      <c r="J16006" s="18"/>
      <c r="N16006" s="24"/>
      <c r="Q16006" s="24"/>
      <c r="T16006" s="24"/>
      <c r="W16006" s="24"/>
      <c r="Z16006" s="24"/>
      <c r="AC16006" s="24"/>
      <c r="AI16006" s="24"/>
      <c r="AL16006" s="24"/>
      <c r="AO16006" s="24"/>
      <c r="AR16006" s="24"/>
      <c r="AU16006" s="24"/>
    </row>
    <row r="16007">
      <c r="J16007" s="18"/>
      <c r="N16007" s="24"/>
      <c r="Q16007" s="24"/>
      <c r="T16007" s="24"/>
      <c r="W16007" s="24"/>
      <c r="Z16007" s="24"/>
      <c r="AC16007" s="24"/>
      <c r="AI16007" s="24"/>
      <c r="AL16007" s="24"/>
      <c r="AO16007" s="24"/>
      <c r="AR16007" s="24"/>
      <c r="AU16007" s="24"/>
    </row>
    <row r="16008">
      <c r="J16008" s="18"/>
      <c r="N16008" s="24"/>
      <c r="Q16008" s="24"/>
      <c r="T16008" s="24"/>
      <c r="W16008" s="24"/>
      <c r="Z16008" s="24"/>
      <c r="AC16008" s="24"/>
      <c r="AI16008" s="24"/>
      <c r="AL16008" s="24"/>
      <c r="AO16008" s="24"/>
      <c r="AR16008" s="24"/>
      <c r="AU16008" s="24"/>
    </row>
    <row r="16009">
      <c r="J16009" s="18"/>
      <c r="N16009" s="24"/>
      <c r="Q16009" s="24"/>
      <c r="T16009" s="24"/>
      <c r="W16009" s="24"/>
      <c r="Z16009" s="24"/>
      <c r="AC16009" s="24"/>
      <c r="AI16009" s="24"/>
      <c r="AL16009" s="24"/>
      <c r="AO16009" s="24"/>
      <c r="AR16009" s="24"/>
      <c r="AU16009" s="24"/>
    </row>
    <row r="16010">
      <c r="J16010" s="18"/>
      <c r="N16010" s="24"/>
      <c r="Q16010" s="24"/>
      <c r="T16010" s="24"/>
      <c r="W16010" s="24"/>
      <c r="Z16010" s="24"/>
      <c r="AC16010" s="24"/>
      <c r="AI16010" s="24"/>
      <c r="AL16010" s="24"/>
      <c r="AO16010" s="24"/>
      <c r="AR16010" s="24"/>
      <c r="AU16010" s="24"/>
    </row>
    <row r="16011">
      <c r="J16011" s="18"/>
      <c r="N16011" s="24"/>
      <c r="Q16011" s="24"/>
      <c r="T16011" s="24"/>
      <c r="W16011" s="24"/>
      <c r="Z16011" s="24"/>
      <c r="AC16011" s="24"/>
      <c r="AI16011" s="24"/>
      <c r="AL16011" s="24"/>
      <c r="AO16011" s="24"/>
      <c r="AR16011" s="24"/>
      <c r="AU16011" s="24"/>
    </row>
    <row r="16012">
      <c r="J16012" s="18"/>
      <c r="N16012" s="24"/>
      <c r="Q16012" s="24"/>
      <c r="T16012" s="24"/>
      <c r="W16012" s="24"/>
      <c r="Z16012" s="24"/>
      <c r="AC16012" s="24"/>
      <c r="AI16012" s="24"/>
      <c r="AL16012" s="24"/>
      <c r="AO16012" s="24"/>
      <c r="AR16012" s="24"/>
      <c r="AU16012" s="24"/>
    </row>
    <row r="16013">
      <c r="J16013" s="18"/>
      <c r="N16013" s="24"/>
      <c r="Q16013" s="24"/>
      <c r="T16013" s="24"/>
      <c r="W16013" s="24"/>
      <c r="Z16013" s="24"/>
      <c r="AC16013" s="24"/>
      <c r="AI16013" s="24"/>
      <c r="AL16013" s="24"/>
      <c r="AO16013" s="24"/>
      <c r="AR16013" s="24"/>
      <c r="AU16013" s="24"/>
    </row>
    <row r="16014">
      <c r="J16014" s="18"/>
      <c r="N16014" s="24"/>
      <c r="Q16014" s="24"/>
      <c r="T16014" s="24"/>
      <c r="W16014" s="24"/>
      <c r="Z16014" s="24"/>
      <c r="AC16014" s="24"/>
      <c r="AI16014" s="24"/>
      <c r="AL16014" s="24"/>
      <c r="AO16014" s="24"/>
      <c r="AR16014" s="24"/>
      <c r="AU16014" s="24"/>
    </row>
    <row r="16015">
      <c r="J16015" s="18"/>
      <c r="N16015" s="24"/>
      <c r="Q16015" s="24"/>
      <c r="T16015" s="24"/>
      <c r="W16015" s="24"/>
      <c r="Z16015" s="24"/>
      <c r="AC16015" s="24"/>
      <c r="AI16015" s="24"/>
      <c r="AL16015" s="24"/>
      <c r="AO16015" s="24"/>
      <c r="AR16015" s="24"/>
      <c r="AU16015" s="24"/>
    </row>
    <row r="16016">
      <c r="J16016" s="18"/>
      <c r="N16016" s="24"/>
      <c r="Q16016" s="24"/>
      <c r="T16016" s="24"/>
      <c r="W16016" s="24"/>
      <c r="Z16016" s="24"/>
      <c r="AC16016" s="24"/>
      <c r="AI16016" s="24"/>
      <c r="AL16016" s="24"/>
      <c r="AO16016" s="24"/>
      <c r="AR16016" s="24"/>
      <c r="AU16016" s="24"/>
    </row>
    <row r="16017">
      <c r="J16017" s="18"/>
      <c r="N16017" s="24"/>
      <c r="Q16017" s="24"/>
      <c r="T16017" s="24"/>
      <c r="W16017" s="24"/>
      <c r="Z16017" s="24"/>
      <c r="AC16017" s="24"/>
      <c r="AI16017" s="24"/>
      <c r="AL16017" s="24"/>
      <c r="AO16017" s="24"/>
      <c r="AR16017" s="24"/>
      <c r="AU16017" s="24"/>
    </row>
    <row r="16018">
      <c r="J16018" s="18"/>
      <c r="N16018" s="24"/>
      <c r="Q16018" s="24"/>
      <c r="T16018" s="24"/>
      <c r="W16018" s="24"/>
      <c r="Z16018" s="24"/>
      <c r="AC16018" s="24"/>
      <c r="AI16018" s="24"/>
      <c r="AL16018" s="24"/>
      <c r="AO16018" s="24"/>
      <c r="AR16018" s="24"/>
      <c r="AU16018" s="24"/>
    </row>
    <row r="16019">
      <c r="J16019" s="18"/>
      <c r="N16019" s="24"/>
      <c r="Q16019" s="24"/>
      <c r="T16019" s="24"/>
      <c r="W16019" s="24"/>
      <c r="Z16019" s="24"/>
      <c r="AC16019" s="24"/>
      <c r="AI16019" s="24"/>
      <c r="AL16019" s="24"/>
      <c r="AO16019" s="24"/>
      <c r="AR16019" s="24"/>
      <c r="AU16019" s="24"/>
    </row>
    <row r="16020">
      <c r="J16020" s="18"/>
      <c r="N16020" s="24"/>
      <c r="Q16020" s="24"/>
      <c r="T16020" s="24"/>
      <c r="W16020" s="24"/>
      <c r="Z16020" s="24"/>
      <c r="AC16020" s="24"/>
      <c r="AI16020" s="24"/>
      <c r="AL16020" s="24"/>
      <c r="AO16020" s="24"/>
      <c r="AR16020" s="24"/>
      <c r="AU16020" s="24"/>
    </row>
    <row r="16021">
      <c r="J16021" s="18"/>
      <c r="N16021" s="24"/>
      <c r="Q16021" s="24"/>
      <c r="T16021" s="24"/>
      <c r="W16021" s="24"/>
      <c r="Z16021" s="24"/>
      <c r="AC16021" s="24"/>
      <c r="AI16021" s="24"/>
      <c r="AL16021" s="24"/>
      <c r="AO16021" s="24"/>
      <c r="AR16021" s="24"/>
      <c r="AU16021" s="24"/>
    </row>
    <row r="16022">
      <c r="J16022" s="18"/>
      <c r="N16022" s="24"/>
      <c r="Q16022" s="24"/>
      <c r="T16022" s="24"/>
      <c r="W16022" s="24"/>
      <c r="Z16022" s="24"/>
      <c r="AC16022" s="24"/>
      <c r="AI16022" s="24"/>
      <c r="AL16022" s="24"/>
      <c r="AO16022" s="24"/>
      <c r="AR16022" s="24"/>
      <c r="AU16022" s="24"/>
    </row>
    <row r="16023">
      <c r="J16023" s="18"/>
      <c r="N16023" s="24"/>
      <c r="Q16023" s="24"/>
      <c r="T16023" s="24"/>
      <c r="W16023" s="24"/>
      <c r="Z16023" s="24"/>
      <c r="AC16023" s="24"/>
      <c r="AI16023" s="24"/>
      <c r="AL16023" s="24"/>
      <c r="AO16023" s="24"/>
      <c r="AR16023" s="24"/>
      <c r="AU16023" s="24"/>
    </row>
    <row r="16024">
      <c r="J16024" s="18"/>
      <c r="N16024" s="24"/>
      <c r="Q16024" s="24"/>
      <c r="T16024" s="24"/>
      <c r="W16024" s="24"/>
      <c r="Z16024" s="24"/>
      <c r="AC16024" s="24"/>
      <c r="AI16024" s="24"/>
      <c r="AL16024" s="24"/>
      <c r="AO16024" s="24"/>
      <c r="AR16024" s="24"/>
      <c r="AU16024" s="24"/>
    </row>
    <row r="16025">
      <c r="J16025" s="18"/>
      <c r="N16025" s="24"/>
      <c r="Q16025" s="24"/>
      <c r="T16025" s="24"/>
      <c r="W16025" s="24"/>
      <c r="Z16025" s="24"/>
      <c r="AC16025" s="24"/>
      <c r="AI16025" s="24"/>
      <c r="AL16025" s="24"/>
      <c r="AO16025" s="24"/>
      <c r="AR16025" s="24"/>
      <c r="AU16025" s="24"/>
    </row>
    <row r="16026">
      <c r="J16026" s="18"/>
      <c r="N16026" s="24"/>
      <c r="Q16026" s="24"/>
      <c r="T16026" s="24"/>
      <c r="W16026" s="24"/>
      <c r="Z16026" s="24"/>
      <c r="AC16026" s="24"/>
      <c r="AI16026" s="24"/>
      <c r="AL16026" s="24"/>
      <c r="AO16026" s="24"/>
      <c r="AR16026" s="24"/>
      <c r="AU16026" s="24"/>
    </row>
    <row r="16027">
      <c r="J16027" s="18"/>
      <c r="N16027" s="24"/>
      <c r="Q16027" s="24"/>
      <c r="T16027" s="24"/>
      <c r="W16027" s="24"/>
      <c r="Z16027" s="24"/>
      <c r="AC16027" s="24"/>
      <c r="AI16027" s="24"/>
      <c r="AL16027" s="24"/>
      <c r="AO16027" s="24"/>
      <c r="AR16027" s="24"/>
      <c r="AU16027" s="24"/>
    </row>
    <row r="16028">
      <c r="J16028" s="18"/>
      <c r="N16028" s="24"/>
      <c r="Q16028" s="24"/>
      <c r="T16028" s="24"/>
      <c r="W16028" s="24"/>
      <c r="Z16028" s="24"/>
      <c r="AC16028" s="24"/>
      <c r="AI16028" s="24"/>
      <c r="AL16028" s="24"/>
      <c r="AO16028" s="24"/>
      <c r="AR16028" s="24"/>
      <c r="AU16028" s="24"/>
    </row>
    <row r="16029">
      <c r="J16029" s="18"/>
      <c r="N16029" s="24"/>
      <c r="Q16029" s="24"/>
      <c r="T16029" s="24"/>
      <c r="W16029" s="24"/>
      <c r="Z16029" s="24"/>
      <c r="AC16029" s="24"/>
      <c r="AI16029" s="24"/>
      <c r="AL16029" s="24"/>
      <c r="AO16029" s="24"/>
      <c r="AR16029" s="24"/>
      <c r="AU16029" s="24"/>
    </row>
    <row r="16030">
      <c r="J16030" s="18"/>
      <c r="N16030" s="24"/>
      <c r="Q16030" s="24"/>
      <c r="T16030" s="24"/>
      <c r="W16030" s="24"/>
      <c r="Z16030" s="24"/>
      <c r="AC16030" s="24"/>
      <c r="AI16030" s="24"/>
      <c r="AL16030" s="24"/>
      <c r="AO16030" s="24"/>
      <c r="AR16030" s="24"/>
      <c r="AU16030" s="24"/>
    </row>
    <row r="16031">
      <c r="J16031" s="18"/>
      <c r="N16031" s="24"/>
      <c r="Q16031" s="24"/>
      <c r="T16031" s="24"/>
      <c r="W16031" s="24"/>
      <c r="Z16031" s="24"/>
      <c r="AC16031" s="24"/>
      <c r="AI16031" s="24"/>
      <c r="AL16031" s="24"/>
      <c r="AO16031" s="24"/>
      <c r="AR16031" s="24"/>
      <c r="AU16031" s="24"/>
    </row>
    <row r="16032">
      <c r="J16032" s="18"/>
      <c r="N16032" s="24"/>
      <c r="Q16032" s="24"/>
      <c r="T16032" s="24"/>
      <c r="W16032" s="24"/>
      <c r="Z16032" s="24"/>
      <c r="AC16032" s="24"/>
      <c r="AI16032" s="24"/>
      <c r="AL16032" s="24"/>
      <c r="AO16032" s="24"/>
      <c r="AR16032" s="24"/>
      <c r="AU16032" s="24"/>
    </row>
    <row r="16033">
      <c r="J16033" s="18"/>
      <c r="N16033" s="24"/>
      <c r="Q16033" s="24"/>
      <c r="T16033" s="24"/>
      <c r="W16033" s="24"/>
      <c r="Z16033" s="24"/>
      <c r="AC16033" s="24"/>
      <c r="AI16033" s="24"/>
      <c r="AL16033" s="24"/>
      <c r="AO16033" s="24"/>
      <c r="AR16033" s="24"/>
      <c r="AU16033" s="24"/>
    </row>
    <row r="16034">
      <c r="J16034" s="18"/>
      <c r="N16034" s="24"/>
      <c r="Q16034" s="24"/>
      <c r="T16034" s="24"/>
      <c r="W16034" s="24"/>
      <c r="Z16034" s="24"/>
      <c r="AC16034" s="24"/>
      <c r="AI16034" s="24"/>
      <c r="AL16034" s="24"/>
      <c r="AO16034" s="24"/>
      <c r="AR16034" s="24"/>
      <c r="AU16034" s="24"/>
    </row>
    <row r="16035">
      <c r="J16035" s="18"/>
      <c r="N16035" s="24"/>
      <c r="Q16035" s="24"/>
      <c r="T16035" s="24"/>
      <c r="W16035" s="24"/>
      <c r="Z16035" s="24"/>
      <c r="AC16035" s="24"/>
      <c r="AI16035" s="24"/>
      <c r="AL16035" s="24"/>
      <c r="AO16035" s="24"/>
      <c r="AR16035" s="24"/>
      <c r="AU16035" s="24"/>
    </row>
    <row r="16036">
      <c r="J16036" s="18"/>
      <c r="N16036" s="24"/>
      <c r="Q16036" s="24"/>
      <c r="T16036" s="24"/>
      <c r="W16036" s="24"/>
      <c r="Z16036" s="24"/>
      <c r="AC16036" s="24"/>
      <c r="AI16036" s="24"/>
      <c r="AL16036" s="24"/>
      <c r="AO16036" s="24"/>
      <c r="AR16036" s="24"/>
      <c r="AU16036" s="24"/>
    </row>
    <row r="16037">
      <c r="J16037" s="18"/>
      <c r="N16037" s="24"/>
      <c r="Q16037" s="24"/>
      <c r="T16037" s="24"/>
      <c r="W16037" s="24"/>
      <c r="Z16037" s="24"/>
      <c r="AC16037" s="24"/>
      <c r="AI16037" s="24"/>
      <c r="AL16037" s="24"/>
      <c r="AO16037" s="24"/>
      <c r="AR16037" s="24"/>
      <c r="AU16037" s="24"/>
    </row>
    <row r="16038">
      <c r="J16038" s="18"/>
      <c r="N16038" s="24"/>
      <c r="Q16038" s="24"/>
      <c r="T16038" s="24"/>
      <c r="W16038" s="24"/>
      <c r="Z16038" s="24"/>
      <c r="AC16038" s="24"/>
      <c r="AI16038" s="24"/>
      <c r="AL16038" s="24"/>
      <c r="AO16038" s="24"/>
      <c r="AR16038" s="24"/>
      <c r="AU16038" s="24"/>
    </row>
    <row r="16039">
      <c r="J16039" s="18"/>
      <c r="N16039" s="24"/>
      <c r="Q16039" s="24"/>
      <c r="T16039" s="24"/>
      <c r="W16039" s="24"/>
      <c r="Z16039" s="24"/>
      <c r="AC16039" s="24"/>
      <c r="AI16039" s="24"/>
      <c r="AL16039" s="24"/>
      <c r="AO16039" s="24"/>
      <c r="AR16039" s="24"/>
      <c r="AU16039" s="24"/>
    </row>
    <row r="16040">
      <c r="J16040" s="18"/>
      <c r="N16040" s="24"/>
      <c r="Q16040" s="24"/>
      <c r="T16040" s="24"/>
      <c r="W16040" s="24"/>
      <c r="Z16040" s="24"/>
      <c r="AC16040" s="24"/>
      <c r="AI16040" s="24"/>
      <c r="AL16040" s="24"/>
      <c r="AO16040" s="24"/>
      <c r="AR16040" s="24"/>
      <c r="AU16040" s="24"/>
    </row>
    <row r="16041">
      <c r="J16041" s="18"/>
      <c r="N16041" s="24"/>
      <c r="Q16041" s="24"/>
      <c r="T16041" s="24"/>
      <c r="W16041" s="24"/>
      <c r="Z16041" s="24"/>
      <c r="AC16041" s="24"/>
      <c r="AI16041" s="24"/>
      <c r="AL16041" s="24"/>
      <c r="AO16041" s="24"/>
      <c r="AR16041" s="24"/>
      <c r="AU16041" s="24"/>
    </row>
    <row r="16042">
      <c r="J16042" s="18"/>
      <c r="N16042" s="24"/>
      <c r="Q16042" s="24"/>
      <c r="T16042" s="24"/>
      <c r="W16042" s="24"/>
      <c r="Z16042" s="24"/>
      <c r="AC16042" s="24"/>
      <c r="AI16042" s="24"/>
      <c r="AL16042" s="24"/>
      <c r="AO16042" s="24"/>
      <c r="AR16042" s="24"/>
      <c r="AU16042" s="24"/>
    </row>
    <row r="16043">
      <c r="J16043" s="18"/>
      <c r="N16043" s="24"/>
      <c r="Q16043" s="24"/>
      <c r="T16043" s="24"/>
      <c r="W16043" s="24"/>
      <c r="Z16043" s="24"/>
      <c r="AC16043" s="24"/>
      <c r="AI16043" s="24"/>
      <c r="AL16043" s="24"/>
      <c r="AO16043" s="24"/>
      <c r="AR16043" s="24"/>
      <c r="AU16043" s="24"/>
    </row>
    <row r="16044">
      <c r="J16044" s="18"/>
      <c r="N16044" s="24"/>
      <c r="Q16044" s="24"/>
      <c r="T16044" s="24"/>
      <c r="W16044" s="24"/>
      <c r="Z16044" s="24"/>
      <c r="AC16044" s="24"/>
      <c r="AI16044" s="24"/>
      <c r="AL16044" s="24"/>
      <c r="AO16044" s="24"/>
      <c r="AR16044" s="24"/>
      <c r="AU16044" s="24"/>
    </row>
    <row r="16045">
      <c r="J16045" s="18"/>
      <c r="N16045" s="24"/>
      <c r="Q16045" s="24"/>
      <c r="T16045" s="24"/>
      <c r="W16045" s="24"/>
      <c r="Z16045" s="24"/>
      <c r="AC16045" s="24"/>
      <c r="AI16045" s="24"/>
      <c r="AL16045" s="24"/>
      <c r="AO16045" s="24"/>
      <c r="AR16045" s="24"/>
      <c r="AU16045" s="24"/>
    </row>
    <row r="16046">
      <c r="J16046" s="18"/>
      <c r="N16046" s="24"/>
      <c r="Q16046" s="24"/>
      <c r="T16046" s="24"/>
      <c r="W16046" s="24"/>
      <c r="Z16046" s="24"/>
      <c r="AC16046" s="24"/>
      <c r="AI16046" s="24"/>
      <c r="AL16046" s="24"/>
      <c r="AO16046" s="24"/>
      <c r="AR16046" s="24"/>
      <c r="AU16046" s="24"/>
    </row>
    <row r="16047">
      <c r="J16047" s="18"/>
      <c r="N16047" s="24"/>
      <c r="Q16047" s="24"/>
      <c r="T16047" s="24"/>
      <c r="W16047" s="24"/>
      <c r="Z16047" s="24"/>
      <c r="AC16047" s="24"/>
      <c r="AI16047" s="24"/>
      <c r="AL16047" s="24"/>
      <c r="AO16047" s="24"/>
      <c r="AR16047" s="24"/>
      <c r="AU16047" s="24"/>
    </row>
    <row r="16048">
      <c r="J16048" s="18"/>
      <c r="N16048" s="24"/>
      <c r="Q16048" s="24"/>
      <c r="T16048" s="24"/>
      <c r="W16048" s="24"/>
      <c r="Z16048" s="24"/>
      <c r="AC16048" s="24"/>
      <c r="AI16048" s="24"/>
      <c r="AL16048" s="24"/>
      <c r="AO16048" s="24"/>
      <c r="AR16048" s="24"/>
      <c r="AU16048" s="24"/>
    </row>
    <row r="16049">
      <c r="J16049" s="18"/>
      <c r="N16049" s="24"/>
      <c r="Q16049" s="24"/>
      <c r="T16049" s="24"/>
      <c r="W16049" s="24"/>
      <c r="Z16049" s="24"/>
      <c r="AC16049" s="24"/>
      <c r="AI16049" s="24"/>
      <c r="AL16049" s="24"/>
      <c r="AO16049" s="24"/>
      <c r="AR16049" s="24"/>
      <c r="AU16049" s="24"/>
    </row>
    <row r="16050">
      <c r="J16050" s="18"/>
      <c r="N16050" s="24"/>
      <c r="Q16050" s="24"/>
      <c r="T16050" s="24"/>
      <c r="W16050" s="24"/>
      <c r="Z16050" s="24"/>
      <c r="AC16050" s="24"/>
      <c r="AI16050" s="24"/>
      <c r="AL16050" s="24"/>
      <c r="AO16050" s="24"/>
      <c r="AR16050" s="24"/>
      <c r="AU16050" s="24"/>
    </row>
    <row r="16051">
      <c r="J16051" s="18"/>
      <c r="N16051" s="24"/>
      <c r="Q16051" s="24"/>
      <c r="T16051" s="24"/>
      <c r="W16051" s="24"/>
      <c r="Z16051" s="24"/>
      <c r="AC16051" s="24"/>
      <c r="AI16051" s="24"/>
      <c r="AL16051" s="24"/>
      <c r="AO16051" s="24"/>
      <c r="AR16051" s="24"/>
      <c r="AU16051" s="24"/>
    </row>
    <row r="16052">
      <c r="J16052" s="18"/>
      <c r="N16052" s="24"/>
      <c r="Q16052" s="24"/>
      <c r="T16052" s="24"/>
      <c r="W16052" s="24"/>
      <c r="Z16052" s="24"/>
      <c r="AC16052" s="24"/>
      <c r="AI16052" s="24"/>
      <c r="AL16052" s="24"/>
      <c r="AO16052" s="24"/>
      <c r="AR16052" s="24"/>
      <c r="AU16052" s="24"/>
    </row>
    <row r="16053">
      <c r="J16053" s="18"/>
      <c r="N16053" s="24"/>
      <c r="Q16053" s="24"/>
      <c r="T16053" s="24"/>
      <c r="W16053" s="24"/>
      <c r="Z16053" s="24"/>
      <c r="AC16053" s="24"/>
      <c r="AI16053" s="24"/>
      <c r="AL16053" s="24"/>
      <c r="AO16053" s="24"/>
      <c r="AR16053" s="24"/>
      <c r="AU16053" s="24"/>
    </row>
    <row r="16054">
      <c r="J16054" s="18"/>
      <c r="N16054" s="24"/>
      <c r="Q16054" s="24"/>
      <c r="T16054" s="24"/>
      <c r="W16054" s="24"/>
      <c r="Z16054" s="24"/>
      <c r="AC16054" s="24"/>
      <c r="AI16054" s="24"/>
      <c r="AL16054" s="24"/>
      <c r="AO16054" s="24"/>
      <c r="AR16054" s="24"/>
      <c r="AU16054" s="24"/>
    </row>
    <row r="16055">
      <c r="J16055" s="18"/>
      <c r="N16055" s="24"/>
      <c r="Q16055" s="24"/>
      <c r="T16055" s="24"/>
      <c r="W16055" s="24"/>
      <c r="Z16055" s="24"/>
      <c r="AC16055" s="24"/>
      <c r="AI16055" s="24"/>
      <c r="AL16055" s="24"/>
      <c r="AO16055" s="24"/>
      <c r="AR16055" s="24"/>
      <c r="AU16055" s="24"/>
    </row>
    <row r="16056">
      <c r="J16056" s="18"/>
      <c r="N16056" s="24"/>
      <c r="Q16056" s="24"/>
      <c r="T16056" s="24"/>
      <c r="W16056" s="24"/>
      <c r="Z16056" s="24"/>
      <c r="AC16056" s="24"/>
      <c r="AI16056" s="24"/>
      <c r="AL16056" s="24"/>
      <c r="AO16056" s="24"/>
      <c r="AR16056" s="24"/>
      <c r="AU16056" s="24"/>
    </row>
    <row r="16057">
      <c r="J16057" s="18"/>
      <c r="N16057" s="24"/>
      <c r="Q16057" s="24"/>
      <c r="T16057" s="24"/>
      <c r="W16057" s="24"/>
      <c r="Z16057" s="24"/>
      <c r="AC16057" s="24"/>
      <c r="AI16057" s="24"/>
      <c r="AL16057" s="24"/>
      <c r="AO16057" s="24"/>
      <c r="AR16057" s="24"/>
      <c r="AU16057" s="24"/>
    </row>
    <row r="16058">
      <c r="J16058" s="18"/>
      <c r="N16058" s="24"/>
      <c r="Q16058" s="24"/>
      <c r="T16058" s="24"/>
      <c r="W16058" s="24"/>
      <c r="Z16058" s="24"/>
      <c r="AC16058" s="24"/>
      <c r="AI16058" s="24"/>
      <c r="AL16058" s="24"/>
      <c r="AO16058" s="24"/>
      <c r="AR16058" s="24"/>
      <c r="AU16058" s="24"/>
    </row>
    <row r="16059">
      <c r="J16059" s="18"/>
      <c r="N16059" s="24"/>
      <c r="Q16059" s="24"/>
      <c r="T16059" s="24"/>
      <c r="W16059" s="24"/>
      <c r="Z16059" s="24"/>
      <c r="AC16059" s="24"/>
      <c r="AI16059" s="24"/>
      <c r="AL16059" s="24"/>
      <c r="AO16059" s="24"/>
      <c r="AR16059" s="24"/>
      <c r="AU16059" s="24"/>
    </row>
    <row r="16060">
      <c r="J16060" s="18"/>
      <c r="N16060" s="24"/>
      <c r="Q16060" s="24"/>
      <c r="T16060" s="24"/>
      <c r="W16060" s="24"/>
      <c r="Z16060" s="24"/>
      <c r="AC16060" s="24"/>
      <c r="AI16060" s="24"/>
      <c r="AL16060" s="24"/>
      <c r="AO16060" s="24"/>
      <c r="AR16060" s="24"/>
      <c r="AU16060" s="24"/>
    </row>
    <row r="16061">
      <c r="J16061" s="18"/>
      <c r="N16061" s="24"/>
      <c r="Q16061" s="24"/>
      <c r="T16061" s="24"/>
      <c r="W16061" s="24"/>
      <c r="Z16061" s="24"/>
      <c r="AC16061" s="24"/>
      <c r="AI16061" s="24"/>
      <c r="AL16061" s="24"/>
      <c r="AO16061" s="24"/>
      <c r="AR16061" s="24"/>
      <c r="AU16061" s="24"/>
    </row>
    <row r="16062">
      <c r="J16062" s="18"/>
      <c r="N16062" s="24"/>
      <c r="Q16062" s="24"/>
      <c r="T16062" s="24"/>
      <c r="W16062" s="24"/>
      <c r="Z16062" s="24"/>
      <c r="AC16062" s="24"/>
      <c r="AI16062" s="24"/>
      <c r="AL16062" s="24"/>
      <c r="AO16062" s="24"/>
      <c r="AR16062" s="24"/>
      <c r="AU16062" s="24"/>
    </row>
    <row r="16063">
      <c r="J16063" s="18"/>
      <c r="N16063" s="24"/>
      <c r="Q16063" s="24"/>
      <c r="T16063" s="24"/>
      <c r="W16063" s="24"/>
      <c r="Z16063" s="24"/>
      <c r="AC16063" s="24"/>
      <c r="AI16063" s="24"/>
      <c r="AL16063" s="24"/>
      <c r="AO16063" s="24"/>
      <c r="AR16063" s="24"/>
      <c r="AU16063" s="24"/>
    </row>
    <row r="16064">
      <c r="J16064" s="18"/>
      <c r="N16064" s="24"/>
      <c r="Q16064" s="24"/>
      <c r="T16064" s="24"/>
      <c r="W16064" s="24"/>
      <c r="Z16064" s="24"/>
      <c r="AC16064" s="24"/>
      <c r="AI16064" s="24"/>
      <c r="AL16064" s="24"/>
      <c r="AO16064" s="24"/>
      <c r="AR16064" s="24"/>
      <c r="AU16064" s="24"/>
    </row>
    <row r="16065">
      <c r="J16065" s="18"/>
      <c r="N16065" s="24"/>
      <c r="Q16065" s="24"/>
      <c r="T16065" s="24"/>
      <c r="W16065" s="24"/>
      <c r="Z16065" s="24"/>
      <c r="AC16065" s="24"/>
      <c r="AI16065" s="24"/>
      <c r="AL16065" s="24"/>
      <c r="AO16065" s="24"/>
      <c r="AR16065" s="24"/>
      <c r="AU16065" s="24"/>
    </row>
    <row r="16066">
      <c r="J16066" s="18"/>
      <c r="N16066" s="24"/>
      <c r="Q16066" s="24"/>
      <c r="T16066" s="24"/>
      <c r="W16066" s="24"/>
      <c r="Z16066" s="24"/>
      <c r="AC16066" s="24"/>
      <c r="AI16066" s="24"/>
      <c r="AL16066" s="24"/>
      <c r="AO16066" s="24"/>
      <c r="AR16066" s="24"/>
      <c r="AU16066" s="24"/>
    </row>
    <row r="16067">
      <c r="J16067" s="18"/>
      <c r="N16067" s="24"/>
      <c r="Q16067" s="24"/>
      <c r="T16067" s="24"/>
      <c r="W16067" s="24"/>
      <c r="Z16067" s="24"/>
      <c r="AC16067" s="24"/>
      <c r="AI16067" s="24"/>
      <c r="AL16067" s="24"/>
      <c r="AO16067" s="24"/>
      <c r="AR16067" s="24"/>
      <c r="AU16067" s="24"/>
    </row>
    <row r="16068">
      <c r="J16068" s="18"/>
      <c r="N16068" s="24"/>
      <c r="Q16068" s="24"/>
      <c r="T16068" s="24"/>
      <c r="W16068" s="24"/>
      <c r="Z16068" s="24"/>
      <c r="AC16068" s="24"/>
      <c r="AI16068" s="24"/>
      <c r="AL16068" s="24"/>
      <c r="AO16068" s="24"/>
      <c r="AR16068" s="24"/>
      <c r="AU16068" s="24"/>
    </row>
    <row r="16069">
      <c r="J16069" s="18"/>
      <c r="N16069" s="24"/>
      <c r="Q16069" s="24"/>
      <c r="T16069" s="24"/>
      <c r="W16069" s="24"/>
      <c r="Z16069" s="24"/>
      <c r="AC16069" s="24"/>
      <c r="AI16069" s="24"/>
      <c r="AL16069" s="24"/>
      <c r="AO16069" s="24"/>
      <c r="AR16069" s="24"/>
      <c r="AU16069" s="24"/>
    </row>
    <row r="16070">
      <c r="J16070" s="18"/>
      <c r="N16070" s="24"/>
      <c r="Q16070" s="24"/>
      <c r="T16070" s="24"/>
      <c r="W16070" s="24"/>
      <c r="Z16070" s="24"/>
      <c r="AC16070" s="24"/>
      <c r="AI16070" s="24"/>
      <c r="AL16070" s="24"/>
      <c r="AO16070" s="24"/>
      <c r="AR16070" s="24"/>
      <c r="AU16070" s="24"/>
    </row>
    <row r="16071">
      <c r="J16071" s="18"/>
      <c r="N16071" s="24"/>
      <c r="Q16071" s="24"/>
      <c r="T16071" s="24"/>
      <c r="W16071" s="24"/>
      <c r="Z16071" s="24"/>
      <c r="AC16071" s="24"/>
      <c r="AI16071" s="24"/>
      <c r="AL16071" s="24"/>
      <c r="AO16071" s="24"/>
      <c r="AR16071" s="24"/>
      <c r="AU16071" s="24"/>
    </row>
    <row r="16072">
      <c r="J16072" s="18"/>
      <c r="N16072" s="24"/>
      <c r="Q16072" s="24"/>
      <c r="T16072" s="24"/>
      <c r="W16072" s="24"/>
      <c r="Z16072" s="24"/>
      <c r="AC16072" s="24"/>
      <c r="AI16072" s="24"/>
      <c r="AL16072" s="24"/>
      <c r="AO16072" s="24"/>
      <c r="AR16072" s="24"/>
      <c r="AU16072" s="24"/>
    </row>
    <row r="16073">
      <c r="J16073" s="18"/>
      <c r="N16073" s="24"/>
      <c r="Q16073" s="24"/>
      <c r="T16073" s="24"/>
      <c r="W16073" s="24"/>
      <c r="Z16073" s="24"/>
      <c r="AC16073" s="24"/>
      <c r="AI16073" s="24"/>
      <c r="AL16073" s="24"/>
      <c r="AO16073" s="24"/>
      <c r="AR16073" s="24"/>
      <c r="AU16073" s="24"/>
    </row>
    <row r="16074">
      <c r="J16074" s="18"/>
      <c r="N16074" s="24"/>
      <c r="Q16074" s="24"/>
      <c r="T16074" s="24"/>
      <c r="W16074" s="24"/>
      <c r="Z16074" s="24"/>
      <c r="AC16074" s="24"/>
      <c r="AI16074" s="24"/>
      <c r="AL16074" s="24"/>
      <c r="AO16074" s="24"/>
      <c r="AR16074" s="24"/>
      <c r="AU16074" s="24"/>
    </row>
    <row r="16075">
      <c r="J16075" s="18"/>
      <c r="N16075" s="24"/>
      <c r="Q16075" s="24"/>
      <c r="T16075" s="24"/>
      <c r="W16075" s="24"/>
      <c r="Z16075" s="24"/>
      <c r="AC16075" s="24"/>
      <c r="AI16075" s="24"/>
      <c r="AL16075" s="24"/>
      <c r="AO16075" s="24"/>
      <c r="AR16075" s="24"/>
      <c r="AU16075" s="24"/>
    </row>
    <row r="16076">
      <c r="J16076" s="18"/>
      <c r="N16076" s="24"/>
      <c r="Q16076" s="24"/>
      <c r="T16076" s="24"/>
      <c r="W16076" s="24"/>
      <c r="Z16076" s="24"/>
      <c r="AC16076" s="24"/>
      <c r="AI16076" s="24"/>
      <c r="AL16076" s="24"/>
      <c r="AO16076" s="24"/>
      <c r="AR16076" s="24"/>
      <c r="AU16076" s="24"/>
    </row>
    <row r="16077">
      <c r="J16077" s="18"/>
      <c r="N16077" s="24"/>
      <c r="Q16077" s="24"/>
      <c r="T16077" s="24"/>
      <c r="W16077" s="24"/>
      <c r="Z16077" s="24"/>
      <c r="AC16077" s="24"/>
      <c r="AI16077" s="24"/>
      <c r="AL16077" s="24"/>
      <c r="AO16077" s="24"/>
      <c r="AR16077" s="24"/>
      <c r="AU16077" s="24"/>
    </row>
    <row r="16078">
      <c r="J16078" s="18"/>
      <c r="N16078" s="24"/>
      <c r="Q16078" s="24"/>
      <c r="T16078" s="24"/>
      <c r="W16078" s="24"/>
      <c r="Z16078" s="24"/>
      <c r="AC16078" s="24"/>
      <c r="AI16078" s="24"/>
      <c r="AL16078" s="24"/>
      <c r="AO16078" s="24"/>
      <c r="AR16078" s="24"/>
      <c r="AU16078" s="24"/>
    </row>
    <row r="16079">
      <c r="J16079" s="18"/>
      <c r="N16079" s="24"/>
      <c r="Q16079" s="24"/>
      <c r="T16079" s="24"/>
      <c r="W16079" s="24"/>
      <c r="Z16079" s="24"/>
      <c r="AC16079" s="24"/>
      <c r="AI16079" s="24"/>
      <c r="AL16079" s="24"/>
      <c r="AO16079" s="24"/>
      <c r="AR16079" s="24"/>
      <c r="AU16079" s="24"/>
    </row>
    <row r="16080">
      <c r="J16080" s="18"/>
      <c r="N16080" s="24"/>
      <c r="Q16080" s="24"/>
      <c r="T16080" s="24"/>
      <c r="W16080" s="24"/>
      <c r="Z16080" s="24"/>
      <c r="AC16080" s="24"/>
      <c r="AI16080" s="24"/>
      <c r="AL16080" s="24"/>
      <c r="AO16080" s="24"/>
      <c r="AR16080" s="24"/>
      <c r="AU16080" s="24"/>
    </row>
    <row r="16081">
      <c r="J16081" s="18"/>
      <c r="N16081" s="24"/>
      <c r="Q16081" s="24"/>
      <c r="T16081" s="24"/>
      <c r="W16081" s="24"/>
      <c r="Z16081" s="24"/>
      <c r="AC16081" s="24"/>
      <c r="AI16081" s="24"/>
      <c r="AL16081" s="24"/>
      <c r="AO16081" s="24"/>
      <c r="AR16081" s="24"/>
      <c r="AU16081" s="24"/>
    </row>
    <row r="16082">
      <c r="J16082" s="18"/>
      <c r="N16082" s="24"/>
      <c r="Q16082" s="24"/>
      <c r="T16082" s="24"/>
      <c r="W16082" s="24"/>
      <c r="Z16082" s="24"/>
      <c r="AC16082" s="24"/>
      <c r="AI16082" s="24"/>
      <c r="AL16082" s="24"/>
      <c r="AO16082" s="24"/>
      <c r="AR16082" s="24"/>
      <c r="AU16082" s="24"/>
    </row>
    <row r="16083">
      <c r="J16083" s="18"/>
      <c r="N16083" s="24"/>
      <c r="Q16083" s="24"/>
      <c r="T16083" s="24"/>
      <c r="W16083" s="24"/>
      <c r="Z16083" s="24"/>
      <c r="AC16083" s="24"/>
      <c r="AI16083" s="24"/>
      <c r="AL16083" s="24"/>
      <c r="AO16083" s="24"/>
      <c r="AR16083" s="24"/>
      <c r="AU16083" s="24"/>
    </row>
    <row r="16084">
      <c r="J16084" s="18"/>
      <c r="N16084" s="24"/>
      <c r="Q16084" s="24"/>
      <c r="T16084" s="24"/>
      <c r="W16084" s="24"/>
      <c r="Z16084" s="24"/>
      <c r="AC16084" s="24"/>
      <c r="AI16084" s="24"/>
      <c r="AL16084" s="24"/>
      <c r="AO16084" s="24"/>
      <c r="AR16084" s="24"/>
      <c r="AU16084" s="24"/>
    </row>
    <row r="16085">
      <c r="J16085" s="18"/>
      <c r="N16085" s="24"/>
      <c r="Q16085" s="24"/>
      <c r="T16085" s="24"/>
      <c r="W16085" s="24"/>
      <c r="Z16085" s="24"/>
      <c r="AC16085" s="24"/>
      <c r="AI16085" s="24"/>
      <c r="AL16085" s="24"/>
      <c r="AO16085" s="24"/>
      <c r="AR16085" s="24"/>
      <c r="AU16085" s="24"/>
    </row>
    <row r="16086">
      <c r="J16086" s="18"/>
      <c r="N16086" s="24"/>
      <c r="Q16086" s="24"/>
      <c r="T16086" s="24"/>
      <c r="W16086" s="24"/>
      <c r="Z16086" s="24"/>
      <c r="AC16086" s="24"/>
      <c r="AI16086" s="24"/>
      <c r="AL16086" s="24"/>
      <c r="AO16086" s="24"/>
      <c r="AR16086" s="24"/>
      <c r="AU16086" s="24"/>
    </row>
    <row r="16087">
      <c r="J16087" s="18"/>
      <c r="N16087" s="24"/>
      <c r="Q16087" s="24"/>
      <c r="T16087" s="24"/>
      <c r="W16087" s="24"/>
      <c r="Z16087" s="24"/>
      <c r="AC16087" s="24"/>
      <c r="AI16087" s="24"/>
      <c r="AL16087" s="24"/>
      <c r="AO16087" s="24"/>
      <c r="AR16087" s="24"/>
      <c r="AU16087" s="24"/>
    </row>
    <row r="16088">
      <c r="J16088" s="18"/>
      <c r="N16088" s="24"/>
      <c r="Q16088" s="24"/>
      <c r="T16088" s="24"/>
      <c r="W16088" s="24"/>
      <c r="Z16088" s="24"/>
      <c r="AC16088" s="24"/>
      <c r="AI16088" s="24"/>
      <c r="AL16088" s="24"/>
      <c r="AO16088" s="24"/>
      <c r="AR16088" s="24"/>
      <c r="AU16088" s="24"/>
    </row>
    <row r="16089">
      <c r="J16089" s="18"/>
      <c r="N16089" s="24"/>
      <c r="Q16089" s="24"/>
      <c r="T16089" s="24"/>
      <c r="W16089" s="24"/>
      <c r="Z16089" s="24"/>
      <c r="AC16089" s="24"/>
      <c r="AI16089" s="24"/>
      <c r="AL16089" s="24"/>
      <c r="AO16089" s="24"/>
      <c r="AR16089" s="24"/>
      <c r="AU16089" s="24"/>
    </row>
    <row r="16090">
      <c r="J16090" s="18"/>
      <c r="N16090" s="24"/>
      <c r="Q16090" s="24"/>
      <c r="T16090" s="24"/>
      <c r="W16090" s="24"/>
      <c r="Z16090" s="24"/>
      <c r="AC16090" s="24"/>
      <c r="AI16090" s="24"/>
      <c r="AL16090" s="24"/>
      <c r="AO16090" s="24"/>
      <c r="AR16090" s="24"/>
      <c r="AU16090" s="24"/>
    </row>
    <row r="16091">
      <c r="J16091" s="18"/>
      <c r="N16091" s="24"/>
      <c r="Q16091" s="24"/>
      <c r="T16091" s="24"/>
      <c r="W16091" s="24"/>
      <c r="Z16091" s="24"/>
      <c r="AC16091" s="24"/>
      <c r="AI16091" s="24"/>
      <c r="AL16091" s="24"/>
      <c r="AO16091" s="24"/>
      <c r="AR16091" s="24"/>
      <c r="AU16091" s="24"/>
    </row>
    <row r="16092">
      <c r="J16092" s="18"/>
      <c r="N16092" s="24"/>
      <c r="Q16092" s="24"/>
      <c r="T16092" s="24"/>
      <c r="W16092" s="24"/>
      <c r="Z16092" s="24"/>
      <c r="AC16092" s="24"/>
      <c r="AI16092" s="24"/>
      <c r="AL16092" s="24"/>
      <c r="AO16092" s="24"/>
      <c r="AR16092" s="24"/>
      <c r="AU16092" s="24"/>
    </row>
    <row r="16093">
      <c r="J16093" s="18"/>
      <c r="N16093" s="24"/>
      <c r="Q16093" s="24"/>
      <c r="T16093" s="24"/>
      <c r="W16093" s="24"/>
      <c r="Z16093" s="24"/>
      <c r="AC16093" s="24"/>
      <c r="AI16093" s="24"/>
      <c r="AL16093" s="24"/>
      <c r="AO16093" s="24"/>
      <c r="AR16093" s="24"/>
      <c r="AU16093" s="24"/>
    </row>
    <row r="16094">
      <c r="J16094" s="18"/>
      <c r="N16094" s="24"/>
      <c r="Q16094" s="24"/>
      <c r="T16094" s="24"/>
      <c r="W16094" s="24"/>
      <c r="Z16094" s="24"/>
      <c r="AC16094" s="24"/>
      <c r="AI16094" s="24"/>
      <c r="AL16094" s="24"/>
      <c r="AO16094" s="24"/>
      <c r="AR16094" s="24"/>
      <c r="AU16094" s="24"/>
    </row>
    <row r="16095">
      <c r="J16095" s="18"/>
      <c r="N16095" s="24"/>
      <c r="Q16095" s="24"/>
      <c r="T16095" s="24"/>
      <c r="W16095" s="24"/>
      <c r="Z16095" s="24"/>
      <c r="AC16095" s="24"/>
      <c r="AI16095" s="24"/>
      <c r="AL16095" s="24"/>
      <c r="AO16095" s="24"/>
      <c r="AR16095" s="24"/>
      <c r="AU16095" s="24"/>
    </row>
    <row r="16096">
      <c r="J16096" s="18"/>
      <c r="N16096" s="24"/>
      <c r="Q16096" s="24"/>
      <c r="T16096" s="24"/>
      <c r="W16096" s="24"/>
      <c r="Z16096" s="24"/>
      <c r="AC16096" s="24"/>
      <c r="AI16096" s="24"/>
      <c r="AL16096" s="24"/>
      <c r="AO16096" s="24"/>
      <c r="AR16096" s="24"/>
      <c r="AU16096" s="24"/>
    </row>
    <row r="16097">
      <c r="J16097" s="18"/>
      <c r="N16097" s="24"/>
      <c r="Q16097" s="24"/>
      <c r="T16097" s="24"/>
      <c r="W16097" s="24"/>
      <c r="Z16097" s="24"/>
      <c r="AC16097" s="24"/>
      <c r="AI16097" s="24"/>
      <c r="AL16097" s="24"/>
      <c r="AO16097" s="24"/>
      <c r="AR16097" s="24"/>
      <c r="AU16097" s="24"/>
    </row>
    <row r="16098">
      <c r="J16098" s="18"/>
      <c r="N16098" s="24"/>
      <c r="Q16098" s="24"/>
      <c r="T16098" s="24"/>
      <c r="W16098" s="24"/>
      <c r="Z16098" s="24"/>
      <c r="AC16098" s="24"/>
      <c r="AI16098" s="24"/>
      <c r="AL16098" s="24"/>
      <c r="AO16098" s="24"/>
      <c r="AR16098" s="24"/>
      <c r="AU16098" s="24"/>
    </row>
    <row r="16099">
      <c r="J16099" s="18"/>
      <c r="N16099" s="24"/>
      <c r="Q16099" s="24"/>
      <c r="T16099" s="24"/>
      <c r="W16099" s="24"/>
      <c r="Z16099" s="24"/>
      <c r="AC16099" s="24"/>
      <c r="AI16099" s="24"/>
      <c r="AL16099" s="24"/>
      <c r="AO16099" s="24"/>
      <c r="AR16099" s="24"/>
      <c r="AU16099" s="24"/>
    </row>
    <row r="16100">
      <c r="J16100" s="18"/>
      <c r="N16100" s="24"/>
      <c r="Q16100" s="24"/>
      <c r="T16100" s="24"/>
      <c r="W16100" s="24"/>
      <c r="Z16100" s="24"/>
      <c r="AC16100" s="24"/>
      <c r="AI16100" s="24"/>
      <c r="AL16100" s="24"/>
      <c r="AO16100" s="24"/>
      <c r="AR16100" s="24"/>
      <c r="AU16100" s="24"/>
    </row>
    <row r="16101">
      <c r="J16101" s="18"/>
      <c r="N16101" s="24"/>
      <c r="Q16101" s="24"/>
      <c r="T16101" s="24"/>
      <c r="W16101" s="24"/>
      <c r="Z16101" s="24"/>
      <c r="AC16101" s="24"/>
      <c r="AI16101" s="24"/>
      <c r="AL16101" s="24"/>
      <c r="AO16101" s="24"/>
      <c r="AR16101" s="24"/>
      <c r="AU16101" s="24"/>
    </row>
    <row r="16102">
      <c r="J16102" s="18"/>
      <c r="N16102" s="24"/>
      <c r="Q16102" s="24"/>
      <c r="T16102" s="24"/>
      <c r="W16102" s="24"/>
      <c r="Z16102" s="24"/>
      <c r="AC16102" s="24"/>
      <c r="AI16102" s="24"/>
      <c r="AL16102" s="24"/>
      <c r="AO16102" s="24"/>
      <c r="AR16102" s="24"/>
      <c r="AU16102" s="24"/>
    </row>
    <row r="16103">
      <c r="J16103" s="18"/>
      <c r="N16103" s="24"/>
      <c r="Q16103" s="24"/>
      <c r="T16103" s="24"/>
      <c r="W16103" s="24"/>
      <c r="Z16103" s="24"/>
      <c r="AC16103" s="24"/>
      <c r="AI16103" s="24"/>
      <c r="AL16103" s="24"/>
      <c r="AO16103" s="24"/>
      <c r="AR16103" s="24"/>
      <c r="AU16103" s="24"/>
    </row>
    <row r="16104">
      <c r="J16104" s="18"/>
      <c r="N16104" s="24"/>
      <c r="Q16104" s="24"/>
      <c r="T16104" s="24"/>
      <c r="W16104" s="24"/>
      <c r="Z16104" s="24"/>
      <c r="AC16104" s="24"/>
      <c r="AI16104" s="24"/>
      <c r="AL16104" s="24"/>
      <c r="AO16104" s="24"/>
      <c r="AR16104" s="24"/>
      <c r="AU16104" s="24"/>
    </row>
    <row r="16105">
      <c r="J16105" s="18"/>
      <c r="N16105" s="24"/>
      <c r="Q16105" s="24"/>
      <c r="T16105" s="24"/>
      <c r="W16105" s="24"/>
      <c r="Z16105" s="24"/>
      <c r="AC16105" s="24"/>
      <c r="AI16105" s="24"/>
      <c r="AL16105" s="24"/>
      <c r="AO16105" s="24"/>
      <c r="AR16105" s="24"/>
      <c r="AU16105" s="24"/>
    </row>
    <row r="16106">
      <c r="J16106" s="18"/>
      <c r="N16106" s="24"/>
      <c r="Q16106" s="24"/>
      <c r="T16106" s="24"/>
      <c r="W16106" s="24"/>
      <c r="Z16106" s="24"/>
      <c r="AC16106" s="24"/>
      <c r="AI16106" s="24"/>
      <c r="AL16106" s="24"/>
      <c r="AO16106" s="24"/>
      <c r="AR16106" s="24"/>
      <c r="AU16106" s="24"/>
    </row>
    <row r="16107">
      <c r="J16107" s="18"/>
      <c r="N16107" s="24"/>
      <c r="Q16107" s="24"/>
      <c r="T16107" s="24"/>
      <c r="W16107" s="24"/>
      <c r="Z16107" s="24"/>
      <c r="AC16107" s="24"/>
      <c r="AI16107" s="24"/>
      <c r="AL16107" s="24"/>
      <c r="AO16107" s="24"/>
      <c r="AR16107" s="24"/>
      <c r="AU16107" s="24"/>
    </row>
    <row r="16108">
      <c r="J16108" s="18"/>
      <c r="N16108" s="24"/>
      <c r="Q16108" s="24"/>
      <c r="T16108" s="24"/>
      <c r="W16108" s="24"/>
      <c r="Z16108" s="24"/>
      <c r="AC16108" s="24"/>
      <c r="AI16108" s="24"/>
      <c r="AL16108" s="24"/>
      <c r="AO16108" s="24"/>
      <c r="AR16108" s="24"/>
      <c r="AU16108" s="24"/>
    </row>
    <row r="16109">
      <c r="J16109" s="18"/>
      <c r="N16109" s="24"/>
      <c r="Q16109" s="24"/>
      <c r="T16109" s="24"/>
      <c r="W16109" s="24"/>
      <c r="Z16109" s="24"/>
      <c r="AC16109" s="24"/>
      <c r="AI16109" s="24"/>
      <c r="AL16109" s="24"/>
      <c r="AO16109" s="24"/>
      <c r="AR16109" s="24"/>
      <c r="AU16109" s="24"/>
    </row>
    <row r="16110">
      <c r="J16110" s="18"/>
      <c r="N16110" s="24"/>
      <c r="Q16110" s="24"/>
      <c r="T16110" s="24"/>
      <c r="W16110" s="24"/>
      <c r="Z16110" s="24"/>
      <c r="AC16110" s="24"/>
      <c r="AI16110" s="24"/>
      <c r="AL16110" s="24"/>
      <c r="AO16110" s="24"/>
      <c r="AR16110" s="24"/>
      <c r="AU16110" s="24"/>
    </row>
    <row r="16111">
      <c r="J16111" s="18"/>
      <c r="N16111" s="24"/>
      <c r="Q16111" s="24"/>
      <c r="T16111" s="24"/>
      <c r="W16111" s="24"/>
      <c r="Z16111" s="24"/>
      <c r="AC16111" s="24"/>
      <c r="AI16111" s="24"/>
      <c r="AL16111" s="24"/>
      <c r="AO16111" s="24"/>
      <c r="AR16111" s="24"/>
      <c r="AU16111" s="24"/>
    </row>
    <row r="16112">
      <c r="J16112" s="18"/>
      <c r="N16112" s="24"/>
      <c r="Q16112" s="24"/>
      <c r="T16112" s="24"/>
      <c r="W16112" s="24"/>
      <c r="Z16112" s="24"/>
      <c r="AC16112" s="24"/>
      <c r="AI16112" s="24"/>
      <c r="AL16112" s="24"/>
      <c r="AO16112" s="24"/>
      <c r="AR16112" s="24"/>
      <c r="AU16112" s="24"/>
    </row>
    <row r="16113">
      <c r="J16113" s="18"/>
      <c r="N16113" s="24"/>
      <c r="Q16113" s="24"/>
      <c r="T16113" s="24"/>
      <c r="W16113" s="24"/>
      <c r="Z16113" s="24"/>
      <c r="AC16113" s="24"/>
      <c r="AI16113" s="24"/>
      <c r="AL16113" s="24"/>
      <c r="AO16113" s="24"/>
      <c r="AR16113" s="24"/>
      <c r="AU16113" s="24"/>
    </row>
    <row r="16114">
      <c r="J16114" s="18"/>
      <c r="N16114" s="24"/>
      <c r="Q16114" s="24"/>
      <c r="T16114" s="24"/>
      <c r="W16114" s="24"/>
      <c r="Z16114" s="24"/>
      <c r="AC16114" s="24"/>
      <c r="AI16114" s="24"/>
      <c r="AL16114" s="24"/>
      <c r="AO16114" s="24"/>
      <c r="AR16114" s="24"/>
      <c r="AU16114" s="24"/>
    </row>
    <row r="16115">
      <c r="J16115" s="18"/>
      <c r="N16115" s="24"/>
      <c r="Q16115" s="24"/>
      <c r="T16115" s="24"/>
      <c r="W16115" s="24"/>
      <c r="Z16115" s="24"/>
      <c r="AC16115" s="24"/>
      <c r="AI16115" s="24"/>
      <c r="AL16115" s="24"/>
      <c r="AO16115" s="24"/>
      <c r="AR16115" s="24"/>
      <c r="AU16115" s="24"/>
    </row>
    <row r="16116">
      <c r="J16116" s="18"/>
      <c r="N16116" s="24"/>
      <c r="Q16116" s="24"/>
      <c r="T16116" s="24"/>
      <c r="W16116" s="24"/>
      <c r="Z16116" s="24"/>
      <c r="AC16116" s="24"/>
      <c r="AI16116" s="24"/>
      <c r="AL16116" s="24"/>
      <c r="AO16116" s="24"/>
      <c r="AR16116" s="24"/>
      <c r="AU16116" s="24"/>
    </row>
    <row r="16117">
      <c r="J16117" s="18"/>
      <c r="N16117" s="24"/>
      <c r="Q16117" s="24"/>
      <c r="T16117" s="24"/>
      <c r="W16117" s="24"/>
      <c r="Z16117" s="24"/>
      <c r="AC16117" s="24"/>
      <c r="AI16117" s="24"/>
      <c r="AL16117" s="24"/>
      <c r="AO16117" s="24"/>
      <c r="AR16117" s="24"/>
      <c r="AU16117" s="24"/>
    </row>
    <row r="16118">
      <c r="J16118" s="18"/>
      <c r="N16118" s="24"/>
      <c r="Q16118" s="24"/>
      <c r="T16118" s="24"/>
      <c r="W16118" s="24"/>
      <c r="Z16118" s="24"/>
      <c r="AC16118" s="24"/>
      <c r="AI16118" s="24"/>
      <c r="AL16118" s="24"/>
      <c r="AO16118" s="24"/>
      <c r="AR16118" s="24"/>
      <c r="AU16118" s="24"/>
    </row>
    <row r="16119">
      <c r="J16119" s="18"/>
      <c r="N16119" s="24"/>
      <c r="Q16119" s="24"/>
      <c r="T16119" s="24"/>
      <c r="W16119" s="24"/>
      <c r="Z16119" s="24"/>
      <c r="AC16119" s="24"/>
      <c r="AI16119" s="24"/>
      <c r="AL16119" s="24"/>
      <c r="AO16119" s="24"/>
      <c r="AR16119" s="24"/>
      <c r="AU16119" s="24"/>
    </row>
    <row r="16120">
      <c r="J16120" s="18"/>
      <c r="N16120" s="24"/>
      <c r="Q16120" s="24"/>
      <c r="T16120" s="24"/>
      <c r="W16120" s="24"/>
      <c r="Z16120" s="24"/>
      <c r="AC16120" s="24"/>
      <c r="AI16120" s="24"/>
      <c r="AL16120" s="24"/>
      <c r="AO16120" s="24"/>
      <c r="AR16120" s="24"/>
      <c r="AU16120" s="24"/>
    </row>
    <row r="16121">
      <c r="J16121" s="18"/>
      <c r="N16121" s="24"/>
      <c r="Q16121" s="24"/>
      <c r="T16121" s="24"/>
      <c r="W16121" s="24"/>
      <c r="Z16121" s="24"/>
      <c r="AC16121" s="24"/>
      <c r="AI16121" s="24"/>
      <c r="AL16121" s="24"/>
      <c r="AO16121" s="24"/>
      <c r="AR16121" s="24"/>
      <c r="AU16121" s="24"/>
    </row>
    <row r="16122">
      <c r="J16122" s="18"/>
      <c r="N16122" s="24"/>
      <c r="Q16122" s="24"/>
      <c r="T16122" s="24"/>
      <c r="W16122" s="24"/>
      <c r="Z16122" s="24"/>
      <c r="AC16122" s="24"/>
      <c r="AI16122" s="24"/>
      <c r="AL16122" s="24"/>
      <c r="AO16122" s="24"/>
      <c r="AR16122" s="24"/>
      <c r="AU16122" s="24"/>
    </row>
    <row r="16123">
      <c r="J16123" s="18"/>
      <c r="N16123" s="24"/>
      <c r="Q16123" s="24"/>
      <c r="T16123" s="24"/>
      <c r="W16123" s="24"/>
      <c r="Z16123" s="24"/>
      <c r="AC16123" s="24"/>
      <c r="AI16123" s="24"/>
      <c r="AL16123" s="24"/>
      <c r="AO16123" s="24"/>
      <c r="AR16123" s="24"/>
      <c r="AU16123" s="24"/>
    </row>
    <row r="16124">
      <c r="J16124" s="18"/>
      <c r="N16124" s="24"/>
      <c r="Q16124" s="24"/>
      <c r="T16124" s="24"/>
      <c r="W16124" s="24"/>
      <c r="Z16124" s="24"/>
      <c r="AC16124" s="24"/>
      <c r="AI16124" s="24"/>
      <c r="AL16124" s="24"/>
      <c r="AO16124" s="24"/>
      <c r="AR16124" s="24"/>
      <c r="AU16124" s="24"/>
    </row>
    <row r="16125">
      <c r="J16125" s="18"/>
      <c r="N16125" s="24"/>
      <c r="Q16125" s="24"/>
      <c r="T16125" s="24"/>
      <c r="W16125" s="24"/>
      <c r="Z16125" s="24"/>
      <c r="AC16125" s="24"/>
      <c r="AI16125" s="24"/>
      <c r="AL16125" s="24"/>
      <c r="AO16125" s="24"/>
      <c r="AR16125" s="24"/>
      <c r="AU16125" s="24"/>
    </row>
    <row r="16126">
      <c r="J16126" s="18"/>
      <c r="N16126" s="24"/>
      <c r="Q16126" s="24"/>
      <c r="T16126" s="24"/>
      <c r="W16126" s="24"/>
      <c r="Z16126" s="24"/>
      <c r="AC16126" s="24"/>
      <c r="AI16126" s="24"/>
      <c r="AL16126" s="24"/>
      <c r="AO16126" s="24"/>
      <c r="AR16126" s="24"/>
      <c r="AU16126" s="24"/>
    </row>
    <row r="16127">
      <c r="J16127" s="18"/>
      <c r="N16127" s="24"/>
      <c r="Q16127" s="24"/>
      <c r="T16127" s="24"/>
      <c r="W16127" s="24"/>
      <c r="Z16127" s="24"/>
      <c r="AC16127" s="24"/>
      <c r="AI16127" s="24"/>
      <c r="AL16127" s="24"/>
      <c r="AO16127" s="24"/>
      <c r="AR16127" s="24"/>
      <c r="AU16127" s="24"/>
    </row>
    <row r="16128">
      <c r="J16128" s="18"/>
      <c r="N16128" s="24"/>
      <c r="Q16128" s="24"/>
      <c r="T16128" s="24"/>
      <c r="W16128" s="24"/>
      <c r="Z16128" s="24"/>
      <c r="AC16128" s="24"/>
      <c r="AI16128" s="24"/>
      <c r="AL16128" s="24"/>
      <c r="AO16128" s="24"/>
      <c r="AR16128" s="24"/>
      <c r="AU16128" s="24"/>
    </row>
    <row r="16129">
      <c r="J16129" s="18"/>
      <c r="N16129" s="24"/>
      <c r="Q16129" s="24"/>
      <c r="T16129" s="24"/>
      <c r="W16129" s="24"/>
      <c r="Z16129" s="24"/>
      <c r="AC16129" s="24"/>
      <c r="AI16129" s="24"/>
      <c r="AL16129" s="24"/>
      <c r="AO16129" s="24"/>
      <c r="AR16129" s="24"/>
      <c r="AU16129" s="24"/>
    </row>
    <row r="16130">
      <c r="J16130" s="18"/>
      <c r="N16130" s="24"/>
      <c r="Q16130" s="24"/>
      <c r="T16130" s="24"/>
      <c r="W16130" s="24"/>
      <c r="Z16130" s="24"/>
      <c r="AC16130" s="24"/>
      <c r="AI16130" s="24"/>
      <c r="AL16130" s="24"/>
      <c r="AO16130" s="24"/>
      <c r="AR16130" s="24"/>
      <c r="AU16130" s="24"/>
    </row>
    <row r="16131">
      <c r="J16131" s="18"/>
      <c r="N16131" s="24"/>
      <c r="Q16131" s="24"/>
      <c r="T16131" s="24"/>
      <c r="W16131" s="24"/>
      <c r="Z16131" s="24"/>
      <c r="AC16131" s="24"/>
      <c r="AI16131" s="24"/>
      <c r="AL16131" s="24"/>
      <c r="AO16131" s="24"/>
      <c r="AR16131" s="24"/>
      <c r="AU16131" s="24"/>
    </row>
    <row r="16132">
      <c r="J16132" s="18"/>
      <c r="N16132" s="24"/>
      <c r="Q16132" s="24"/>
      <c r="T16132" s="24"/>
      <c r="W16132" s="24"/>
      <c r="Z16132" s="24"/>
      <c r="AC16132" s="24"/>
      <c r="AI16132" s="24"/>
      <c r="AL16132" s="24"/>
      <c r="AO16132" s="24"/>
      <c r="AR16132" s="24"/>
      <c r="AU16132" s="24"/>
    </row>
    <row r="16133">
      <c r="J16133" s="18"/>
      <c r="N16133" s="24"/>
      <c r="Q16133" s="24"/>
      <c r="T16133" s="24"/>
      <c r="W16133" s="24"/>
      <c r="Z16133" s="24"/>
      <c r="AC16133" s="24"/>
      <c r="AI16133" s="24"/>
      <c r="AL16133" s="24"/>
      <c r="AO16133" s="24"/>
      <c r="AR16133" s="24"/>
      <c r="AU16133" s="24"/>
    </row>
    <row r="16134">
      <c r="J16134" s="18"/>
      <c r="N16134" s="24"/>
      <c r="Q16134" s="24"/>
      <c r="T16134" s="24"/>
      <c r="W16134" s="24"/>
      <c r="Z16134" s="24"/>
      <c r="AC16134" s="24"/>
      <c r="AI16134" s="24"/>
      <c r="AL16134" s="24"/>
      <c r="AO16134" s="24"/>
      <c r="AR16134" s="24"/>
      <c r="AU16134" s="24"/>
    </row>
    <row r="16135">
      <c r="J16135" s="18"/>
      <c r="N16135" s="24"/>
      <c r="Q16135" s="24"/>
      <c r="T16135" s="24"/>
      <c r="W16135" s="24"/>
      <c r="Z16135" s="24"/>
      <c r="AC16135" s="24"/>
      <c r="AI16135" s="24"/>
      <c r="AL16135" s="24"/>
      <c r="AO16135" s="24"/>
      <c r="AR16135" s="24"/>
      <c r="AU16135" s="24"/>
    </row>
    <row r="16136">
      <c r="J16136" s="18"/>
      <c r="N16136" s="24"/>
      <c r="Q16136" s="24"/>
      <c r="T16136" s="24"/>
      <c r="W16136" s="24"/>
      <c r="Z16136" s="24"/>
      <c r="AC16136" s="24"/>
      <c r="AI16136" s="24"/>
      <c r="AL16136" s="24"/>
      <c r="AO16136" s="24"/>
      <c r="AR16136" s="24"/>
      <c r="AU16136" s="24"/>
    </row>
    <row r="16137">
      <c r="J16137" s="18"/>
      <c r="N16137" s="24"/>
      <c r="Q16137" s="24"/>
      <c r="T16137" s="24"/>
      <c r="W16137" s="24"/>
      <c r="Z16137" s="24"/>
      <c r="AC16137" s="24"/>
      <c r="AI16137" s="24"/>
      <c r="AL16137" s="24"/>
      <c r="AO16137" s="24"/>
      <c r="AR16137" s="24"/>
      <c r="AU16137" s="24"/>
    </row>
    <row r="16138">
      <c r="J16138" s="18"/>
      <c r="N16138" s="24"/>
      <c r="Q16138" s="24"/>
      <c r="T16138" s="24"/>
      <c r="W16138" s="24"/>
      <c r="Z16138" s="24"/>
      <c r="AC16138" s="24"/>
      <c r="AI16138" s="24"/>
      <c r="AL16138" s="24"/>
      <c r="AO16138" s="24"/>
      <c r="AR16138" s="24"/>
      <c r="AU16138" s="24"/>
    </row>
    <row r="16139">
      <c r="J16139" s="18"/>
      <c r="N16139" s="24"/>
      <c r="Q16139" s="24"/>
      <c r="T16139" s="24"/>
      <c r="W16139" s="24"/>
      <c r="Z16139" s="24"/>
      <c r="AC16139" s="24"/>
      <c r="AI16139" s="24"/>
      <c r="AL16139" s="24"/>
      <c r="AO16139" s="24"/>
      <c r="AR16139" s="24"/>
      <c r="AU16139" s="24"/>
    </row>
    <row r="16140">
      <c r="J16140" s="18"/>
      <c r="N16140" s="24"/>
      <c r="Q16140" s="24"/>
      <c r="T16140" s="24"/>
      <c r="W16140" s="24"/>
      <c r="Z16140" s="24"/>
      <c r="AC16140" s="24"/>
      <c r="AI16140" s="24"/>
      <c r="AL16140" s="24"/>
      <c r="AO16140" s="24"/>
      <c r="AR16140" s="24"/>
      <c r="AU16140" s="24"/>
    </row>
    <row r="16141">
      <c r="J16141" s="18"/>
      <c r="N16141" s="24"/>
      <c r="Q16141" s="24"/>
      <c r="T16141" s="24"/>
      <c r="W16141" s="24"/>
      <c r="Z16141" s="24"/>
      <c r="AC16141" s="24"/>
      <c r="AI16141" s="24"/>
      <c r="AL16141" s="24"/>
      <c r="AO16141" s="24"/>
      <c r="AR16141" s="24"/>
      <c r="AU16141" s="24"/>
    </row>
    <row r="16142">
      <c r="J16142" s="18"/>
      <c r="N16142" s="24"/>
      <c r="Q16142" s="24"/>
      <c r="T16142" s="24"/>
      <c r="W16142" s="24"/>
      <c r="Z16142" s="24"/>
      <c r="AC16142" s="24"/>
      <c r="AI16142" s="24"/>
      <c r="AL16142" s="24"/>
      <c r="AO16142" s="24"/>
      <c r="AR16142" s="24"/>
      <c r="AU16142" s="24"/>
    </row>
    <row r="16143">
      <c r="J16143" s="18"/>
      <c r="N16143" s="24"/>
      <c r="Q16143" s="24"/>
      <c r="T16143" s="24"/>
      <c r="W16143" s="24"/>
      <c r="Z16143" s="24"/>
      <c r="AC16143" s="24"/>
      <c r="AI16143" s="24"/>
      <c r="AL16143" s="24"/>
      <c r="AO16143" s="24"/>
      <c r="AR16143" s="24"/>
      <c r="AU16143" s="24"/>
    </row>
    <row r="16144">
      <c r="J16144" s="18"/>
      <c r="N16144" s="24"/>
      <c r="Q16144" s="24"/>
      <c r="T16144" s="24"/>
      <c r="W16144" s="24"/>
      <c r="Z16144" s="24"/>
      <c r="AC16144" s="24"/>
      <c r="AI16144" s="24"/>
      <c r="AL16144" s="24"/>
      <c r="AO16144" s="24"/>
      <c r="AR16144" s="24"/>
      <c r="AU16144" s="24"/>
    </row>
    <row r="16145">
      <c r="J16145" s="18"/>
      <c r="N16145" s="24"/>
      <c r="Q16145" s="24"/>
      <c r="T16145" s="24"/>
      <c r="W16145" s="24"/>
      <c r="Z16145" s="24"/>
      <c r="AC16145" s="24"/>
      <c r="AI16145" s="24"/>
      <c r="AL16145" s="24"/>
      <c r="AO16145" s="24"/>
      <c r="AR16145" s="24"/>
      <c r="AU16145" s="24"/>
    </row>
    <row r="16146">
      <c r="J16146" s="18"/>
      <c r="N16146" s="24"/>
      <c r="Q16146" s="24"/>
      <c r="T16146" s="24"/>
      <c r="W16146" s="24"/>
      <c r="Z16146" s="24"/>
      <c r="AC16146" s="24"/>
      <c r="AI16146" s="24"/>
      <c r="AL16146" s="24"/>
      <c r="AO16146" s="24"/>
      <c r="AR16146" s="24"/>
      <c r="AU16146" s="24"/>
    </row>
    <row r="16147">
      <c r="J16147" s="18"/>
      <c r="N16147" s="24"/>
      <c r="Q16147" s="24"/>
      <c r="T16147" s="24"/>
      <c r="W16147" s="24"/>
      <c r="Z16147" s="24"/>
      <c r="AC16147" s="24"/>
      <c r="AI16147" s="24"/>
      <c r="AL16147" s="24"/>
      <c r="AO16147" s="24"/>
      <c r="AR16147" s="24"/>
      <c r="AU16147" s="24"/>
    </row>
    <row r="16148">
      <c r="J16148" s="18"/>
      <c r="N16148" s="24"/>
      <c r="Q16148" s="24"/>
      <c r="T16148" s="24"/>
      <c r="W16148" s="24"/>
      <c r="Z16148" s="24"/>
      <c r="AC16148" s="24"/>
      <c r="AI16148" s="24"/>
      <c r="AL16148" s="24"/>
      <c r="AO16148" s="24"/>
      <c r="AR16148" s="24"/>
      <c r="AU16148" s="24"/>
    </row>
    <row r="16149">
      <c r="J16149" s="18"/>
      <c r="N16149" s="24"/>
      <c r="Q16149" s="24"/>
      <c r="T16149" s="24"/>
      <c r="W16149" s="24"/>
      <c r="Z16149" s="24"/>
      <c r="AC16149" s="24"/>
      <c r="AI16149" s="24"/>
      <c r="AL16149" s="24"/>
      <c r="AO16149" s="24"/>
      <c r="AR16149" s="24"/>
      <c r="AU16149" s="24"/>
    </row>
    <row r="16150">
      <c r="J16150" s="18"/>
      <c r="N16150" s="24"/>
      <c r="Q16150" s="24"/>
      <c r="T16150" s="24"/>
      <c r="W16150" s="24"/>
      <c r="Z16150" s="24"/>
      <c r="AC16150" s="24"/>
      <c r="AI16150" s="24"/>
      <c r="AL16150" s="24"/>
      <c r="AO16150" s="24"/>
      <c r="AR16150" s="24"/>
      <c r="AU16150" s="24"/>
    </row>
    <row r="16151">
      <c r="J16151" s="18"/>
      <c r="N16151" s="24"/>
      <c r="Q16151" s="24"/>
      <c r="T16151" s="24"/>
      <c r="W16151" s="24"/>
      <c r="Z16151" s="24"/>
      <c r="AC16151" s="24"/>
      <c r="AI16151" s="24"/>
      <c r="AL16151" s="24"/>
      <c r="AO16151" s="24"/>
      <c r="AR16151" s="24"/>
      <c r="AU16151" s="24"/>
    </row>
    <row r="16152">
      <c r="J16152" s="18"/>
      <c r="N16152" s="24"/>
      <c r="Q16152" s="24"/>
      <c r="T16152" s="24"/>
      <c r="W16152" s="24"/>
      <c r="Z16152" s="24"/>
      <c r="AC16152" s="24"/>
      <c r="AI16152" s="24"/>
      <c r="AL16152" s="24"/>
      <c r="AO16152" s="24"/>
      <c r="AR16152" s="24"/>
      <c r="AU16152" s="24"/>
    </row>
    <row r="16153">
      <c r="J16153" s="18"/>
      <c r="N16153" s="24"/>
      <c r="Q16153" s="24"/>
      <c r="T16153" s="24"/>
      <c r="W16153" s="24"/>
      <c r="Z16153" s="24"/>
      <c r="AC16153" s="24"/>
      <c r="AI16153" s="24"/>
      <c r="AL16153" s="24"/>
      <c r="AO16153" s="24"/>
      <c r="AR16153" s="24"/>
      <c r="AU16153" s="24"/>
    </row>
    <row r="16154">
      <c r="J16154" s="18"/>
      <c r="N16154" s="24"/>
      <c r="Q16154" s="24"/>
      <c r="T16154" s="24"/>
      <c r="W16154" s="24"/>
      <c r="Z16154" s="24"/>
      <c r="AC16154" s="24"/>
      <c r="AI16154" s="24"/>
      <c r="AL16154" s="24"/>
      <c r="AO16154" s="24"/>
      <c r="AR16154" s="24"/>
      <c r="AU16154" s="24"/>
    </row>
    <row r="16155">
      <c r="J16155" s="18"/>
      <c r="N16155" s="24"/>
      <c r="Q16155" s="24"/>
      <c r="T16155" s="24"/>
      <c r="W16155" s="24"/>
      <c r="Z16155" s="24"/>
      <c r="AC16155" s="24"/>
      <c r="AI16155" s="24"/>
      <c r="AL16155" s="24"/>
      <c r="AO16155" s="24"/>
      <c r="AR16155" s="24"/>
      <c r="AU16155" s="24"/>
    </row>
    <row r="16156">
      <c r="J16156" s="18"/>
      <c r="N16156" s="24"/>
      <c r="Q16156" s="24"/>
      <c r="T16156" s="24"/>
      <c r="W16156" s="24"/>
      <c r="Z16156" s="24"/>
      <c r="AC16156" s="24"/>
      <c r="AI16156" s="24"/>
      <c r="AL16156" s="24"/>
      <c r="AO16156" s="24"/>
      <c r="AR16156" s="24"/>
      <c r="AU16156" s="24"/>
    </row>
    <row r="16157">
      <c r="J16157" s="18"/>
      <c r="N16157" s="24"/>
      <c r="Q16157" s="24"/>
      <c r="T16157" s="24"/>
      <c r="W16157" s="24"/>
      <c r="Z16157" s="24"/>
      <c r="AC16157" s="24"/>
      <c r="AI16157" s="24"/>
      <c r="AL16157" s="24"/>
      <c r="AO16157" s="24"/>
      <c r="AR16157" s="24"/>
      <c r="AU16157" s="24"/>
    </row>
    <row r="16158">
      <c r="J16158" s="18"/>
      <c r="N16158" s="24"/>
      <c r="Q16158" s="24"/>
      <c r="T16158" s="24"/>
      <c r="W16158" s="24"/>
      <c r="Z16158" s="24"/>
      <c r="AC16158" s="24"/>
      <c r="AI16158" s="24"/>
      <c r="AL16158" s="24"/>
      <c r="AO16158" s="24"/>
      <c r="AR16158" s="24"/>
      <c r="AU16158" s="24"/>
    </row>
    <row r="16159">
      <c r="J16159" s="18"/>
      <c r="N16159" s="24"/>
      <c r="Q16159" s="24"/>
      <c r="T16159" s="24"/>
      <c r="W16159" s="24"/>
      <c r="Z16159" s="24"/>
      <c r="AC16159" s="24"/>
      <c r="AI16159" s="24"/>
      <c r="AL16159" s="24"/>
      <c r="AO16159" s="24"/>
      <c r="AR16159" s="24"/>
      <c r="AU16159" s="24"/>
    </row>
    <row r="16160">
      <c r="J16160" s="18"/>
      <c r="N16160" s="24"/>
      <c r="Q16160" s="24"/>
      <c r="T16160" s="24"/>
      <c r="W16160" s="24"/>
      <c r="Z16160" s="24"/>
      <c r="AC16160" s="24"/>
      <c r="AI16160" s="24"/>
      <c r="AL16160" s="24"/>
      <c r="AO16160" s="24"/>
      <c r="AR16160" s="24"/>
      <c r="AU16160" s="24"/>
    </row>
    <row r="16161">
      <c r="J16161" s="18"/>
      <c r="N16161" s="24"/>
      <c r="Q16161" s="24"/>
      <c r="T16161" s="24"/>
      <c r="W16161" s="24"/>
      <c r="Z16161" s="24"/>
      <c r="AC16161" s="24"/>
      <c r="AI16161" s="24"/>
      <c r="AL16161" s="24"/>
      <c r="AO16161" s="24"/>
      <c r="AR16161" s="24"/>
      <c r="AU16161" s="24"/>
    </row>
    <row r="16162">
      <c r="J16162" s="18"/>
      <c r="N16162" s="24"/>
      <c r="Q16162" s="24"/>
      <c r="T16162" s="24"/>
      <c r="W16162" s="24"/>
      <c r="Z16162" s="24"/>
      <c r="AC16162" s="24"/>
      <c r="AI16162" s="24"/>
      <c r="AL16162" s="24"/>
      <c r="AO16162" s="24"/>
      <c r="AR16162" s="24"/>
      <c r="AU16162" s="24"/>
    </row>
    <row r="16163">
      <c r="J16163" s="18"/>
      <c r="N16163" s="24"/>
      <c r="Q16163" s="24"/>
      <c r="T16163" s="24"/>
      <c r="W16163" s="24"/>
      <c r="Z16163" s="24"/>
      <c r="AC16163" s="24"/>
      <c r="AI16163" s="24"/>
      <c r="AL16163" s="24"/>
      <c r="AO16163" s="24"/>
      <c r="AR16163" s="24"/>
      <c r="AU16163" s="24"/>
    </row>
    <row r="16164">
      <c r="J16164" s="18"/>
      <c r="N16164" s="24"/>
      <c r="Q16164" s="24"/>
      <c r="T16164" s="24"/>
      <c r="W16164" s="24"/>
      <c r="Z16164" s="24"/>
      <c r="AC16164" s="24"/>
      <c r="AI16164" s="24"/>
      <c r="AL16164" s="24"/>
      <c r="AO16164" s="24"/>
      <c r="AR16164" s="24"/>
      <c r="AU16164" s="24"/>
    </row>
    <row r="16165">
      <c r="J16165" s="18"/>
      <c r="N16165" s="24"/>
      <c r="Q16165" s="24"/>
      <c r="T16165" s="24"/>
      <c r="W16165" s="24"/>
      <c r="Z16165" s="24"/>
      <c r="AC16165" s="24"/>
      <c r="AI16165" s="24"/>
      <c r="AL16165" s="24"/>
      <c r="AO16165" s="24"/>
      <c r="AR16165" s="24"/>
      <c r="AU16165" s="24"/>
    </row>
    <row r="16166">
      <c r="J16166" s="18"/>
      <c r="N16166" s="24"/>
      <c r="Q16166" s="24"/>
      <c r="T16166" s="24"/>
      <c r="W16166" s="24"/>
      <c r="Z16166" s="24"/>
      <c r="AC16166" s="24"/>
      <c r="AI16166" s="24"/>
      <c r="AL16166" s="24"/>
      <c r="AO16166" s="24"/>
      <c r="AR16166" s="24"/>
      <c r="AU16166" s="24"/>
    </row>
    <row r="16167">
      <c r="J16167" s="18"/>
      <c r="N16167" s="24"/>
      <c r="Q16167" s="24"/>
      <c r="T16167" s="24"/>
      <c r="W16167" s="24"/>
      <c r="Z16167" s="24"/>
      <c r="AC16167" s="24"/>
      <c r="AI16167" s="24"/>
      <c r="AL16167" s="24"/>
      <c r="AO16167" s="24"/>
      <c r="AR16167" s="24"/>
      <c r="AU16167" s="24"/>
    </row>
    <row r="16168">
      <c r="J16168" s="18"/>
      <c r="N16168" s="24"/>
      <c r="Q16168" s="24"/>
      <c r="T16168" s="24"/>
      <c r="W16168" s="24"/>
      <c r="Z16168" s="24"/>
      <c r="AC16168" s="24"/>
      <c r="AI16168" s="24"/>
      <c r="AL16168" s="24"/>
      <c r="AO16168" s="24"/>
      <c r="AR16168" s="24"/>
      <c r="AU16168" s="24"/>
    </row>
    <row r="16169">
      <c r="J16169" s="18"/>
      <c r="N16169" s="24"/>
      <c r="Q16169" s="24"/>
      <c r="T16169" s="24"/>
      <c r="W16169" s="24"/>
      <c r="Z16169" s="24"/>
      <c r="AC16169" s="24"/>
      <c r="AI16169" s="24"/>
      <c r="AL16169" s="24"/>
      <c r="AO16169" s="24"/>
      <c r="AR16169" s="24"/>
      <c r="AU16169" s="24"/>
    </row>
    <row r="16170">
      <c r="J16170" s="18"/>
      <c r="N16170" s="24"/>
      <c r="Q16170" s="24"/>
      <c r="T16170" s="24"/>
      <c r="W16170" s="24"/>
      <c r="Z16170" s="24"/>
      <c r="AC16170" s="24"/>
      <c r="AI16170" s="24"/>
      <c r="AL16170" s="24"/>
      <c r="AO16170" s="24"/>
      <c r="AR16170" s="24"/>
      <c r="AU16170" s="24"/>
    </row>
    <row r="16171">
      <c r="J16171" s="18"/>
      <c r="N16171" s="24"/>
      <c r="Q16171" s="24"/>
      <c r="T16171" s="24"/>
      <c r="W16171" s="24"/>
      <c r="Z16171" s="24"/>
      <c r="AC16171" s="24"/>
      <c r="AI16171" s="24"/>
      <c r="AL16171" s="24"/>
      <c r="AO16171" s="24"/>
      <c r="AR16171" s="24"/>
      <c r="AU16171" s="24"/>
    </row>
    <row r="16172">
      <c r="J16172" s="18"/>
      <c r="N16172" s="24"/>
      <c r="Q16172" s="24"/>
      <c r="T16172" s="24"/>
      <c r="W16172" s="24"/>
      <c r="Z16172" s="24"/>
      <c r="AC16172" s="24"/>
      <c r="AI16172" s="24"/>
      <c r="AL16172" s="24"/>
      <c r="AO16172" s="24"/>
      <c r="AR16172" s="24"/>
      <c r="AU16172" s="24"/>
    </row>
    <row r="16173">
      <c r="J16173" s="18"/>
      <c r="N16173" s="24"/>
      <c r="Q16173" s="24"/>
      <c r="T16173" s="24"/>
      <c r="W16173" s="24"/>
      <c r="Z16173" s="24"/>
      <c r="AC16173" s="24"/>
      <c r="AI16173" s="24"/>
      <c r="AL16173" s="24"/>
      <c r="AO16173" s="24"/>
      <c r="AR16173" s="24"/>
      <c r="AU16173" s="24"/>
    </row>
    <row r="16174">
      <c r="J16174" s="18"/>
      <c r="N16174" s="24"/>
      <c r="Q16174" s="24"/>
      <c r="T16174" s="24"/>
      <c r="W16174" s="24"/>
      <c r="Z16174" s="24"/>
      <c r="AC16174" s="24"/>
      <c r="AI16174" s="24"/>
      <c r="AL16174" s="24"/>
      <c r="AO16174" s="24"/>
      <c r="AR16174" s="24"/>
      <c r="AU16174" s="24"/>
    </row>
    <row r="16175">
      <c r="J16175" s="18"/>
      <c r="N16175" s="24"/>
      <c r="Q16175" s="24"/>
      <c r="T16175" s="24"/>
      <c r="W16175" s="24"/>
      <c r="Z16175" s="24"/>
      <c r="AC16175" s="24"/>
      <c r="AI16175" s="24"/>
      <c r="AL16175" s="24"/>
      <c r="AO16175" s="24"/>
      <c r="AR16175" s="24"/>
      <c r="AU16175" s="24"/>
    </row>
    <row r="16176">
      <c r="J16176" s="18"/>
      <c r="N16176" s="24"/>
      <c r="Q16176" s="24"/>
      <c r="T16176" s="24"/>
      <c r="W16176" s="24"/>
      <c r="Z16176" s="24"/>
      <c r="AC16176" s="24"/>
      <c r="AI16176" s="24"/>
      <c r="AL16176" s="24"/>
      <c r="AO16176" s="24"/>
      <c r="AR16176" s="24"/>
      <c r="AU16176" s="24"/>
    </row>
    <row r="16177">
      <c r="J16177" s="18"/>
      <c r="N16177" s="24"/>
      <c r="Q16177" s="24"/>
      <c r="T16177" s="24"/>
      <c r="W16177" s="24"/>
      <c r="Z16177" s="24"/>
      <c r="AC16177" s="24"/>
      <c r="AI16177" s="24"/>
      <c r="AL16177" s="24"/>
      <c r="AO16177" s="24"/>
      <c r="AR16177" s="24"/>
      <c r="AU16177" s="24"/>
    </row>
    <row r="16178">
      <c r="J16178" s="18"/>
      <c r="N16178" s="24"/>
      <c r="Q16178" s="24"/>
      <c r="T16178" s="24"/>
      <c r="W16178" s="24"/>
      <c r="Z16178" s="24"/>
      <c r="AC16178" s="24"/>
      <c r="AI16178" s="24"/>
      <c r="AL16178" s="24"/>
      <c r="AO16178" s="24"/>
      <c r="AR16178" s="24"/>
      <c r="AU16178" s="24"/>
    </row>
    <row r="16179">
      <c r="J16179" s="18"/>
      <c r="N16179" s="24"/>
      <c r="Q16179" s="24"/>
      <c r="T16179" s="24"/>
      <c r="W16179" s="24"/>
      <c r="Z16179" s="24"/>
      <c r="AC16179" s="24"/>
      <c r="AI16179" s="24"/>
      <c r="AL16179" s="24"/>
      <c r="AO16179" s="24"/>
      <c r="AR16179" s="24"/>
      <c r="AU16179" s="24"/>
    </row>
    <row r="16180">
      <c r="J16180" s="18"/>
      <c r="N16180" s="24"/>
      <c r="Q16180" s="24"/>
      <c r="T16180" s="24"/>
      <c r="W16180" s="24"/>
      <c r="Z16180" s="24"/>
      <c r="AC16180" s="24"/>
      <c r="AI16180" s="24"/>
      <c r="AL16180" s="24"/>
      <c r="AO16180" s="24"/>
      <c r="AR16180" s="24"/>
      <c r="AU16180" s="24"/>
    </row>
    <row r="16181">
      <c r="J16181" s="18"/>
      <c r="N16181" s="24"/>
      <c r="Q16181" s="24"/>
      <c r="T16181" s="24"/>
      <c r="W16181" s="24"/>
      <c r="Z16181" s="24"/>
      <c r="AC16181" s="24"/>
      <c r="AI16181" s="24"/>
      <c r="AL16181" s="24"/>
      <c r="AO16181" s="24"/>
      <c r="AR16181" s="24"/>
      <c r="AU16181" s="24"/>
    </row>
    <row r="16182">
      <c r="J16182" s="18"/>
      <c r="N16182" s="24"/>
      <c r="Q16182" s="24"/>
      <c r="T16182" s="24"/>
      <c r="W16182" s="24"/>
      <c r="Z16182" s="24"/>
      <c r="AC16182" s="24"/>
      <c r="AI16182" s="24"/>
      <c r="AL16182" s="24"/>
      <c r="AO16182" s="24"/>
      <c r="AR16182" s="24"/>
      <c r="AU16182" s="24"/>
    </row>
    <row r="16183">
      <c r="J16183" s="18"/>
      <c r="N16183" s="24"/>
      <c r="Q16183" s="24"/>
      <c r="T16183" s="24"/>
      <c r="W16183" s="24"/>
      <c r="Z16183" s="24"/>
      <c r="AC16183" s="24"/>
      <c r="AI16183" s="24"/>
      <c r="AL16183" s="24"/>
      <c r="AO16183" s="24"/>
      <c r="AR16183" s="24"/>
      <c r="AU16183" s="24"/>
    </row>
    <row r="16184">
      <c r="J16184" s="18"/>
      <c r="N16184" s="24"/>
      <c r="Q16184" s="24"/>
      <c r="T16184" s="24"/>
      <c r="W16184" s="24"/>
      <c r="Z16184" s="24"/>
      <c r="AC16184" s="24"/>
      <c r="AI16184" s="24"/>
      <c r="AL16184" s="24"/>
      <c r="AO16184" s="24"/>
      <c r="AR16184" s="24"/>
      <c r="AU16184" s="24"/>
    </row>
    <row r="16185">
      <c r="J16185" s="18"/>
      <c r="N16185" s="24"/>
      <c r="Q16185" s="24"/>
      <c r="T16185" s="24"/>
      <c r="W16185" s="24"/>
      <c r="Z16185" s="24"/>
      <c r="AC16185" s="24"/>
      <c r="AI16185" s="24"/>
      <c r="AL16185" s="24"/>
      <c r="AO16185" s="24"/>
      <c r="AR16185" s="24"/>
      <c r="AU16185" s="24"/>
    </row>
    <row r="16186">
      <c r="J16186" s="18"/>
      <c r="N16186" s="24"/>
      <c r="Q16186" s="24"/>
      <c r="T16186" s="24"/>
      <c r="W16186" s="24"/>
      <c r="Z16186" s="24"/>
      <c r="AC16186" s="24"/>
      <c r="AI16186" s="24"/>
      <c r="AL16186" s="24"/>
      <c r="AO16186" s="24"/>
      <c r="AR16186" s="24"/>
      <c r="AU16186" s="24"/>
    </row>
    <row r="16187">
      <c r="J16187" s="18"/>
      <c r="N16187" s="24"/>
      <c r="Q16187" s="24"/>
      <c r="T16187" s="24"/>
      <c r="W16187" s="24"/>
      <c r="Z16187" s="24"/>
      <c r="AC16187" s="24"/>
      <c r="AI16187" s="24"/>
      <c r="AL16187" s="24"/>
      <c r="AO16187" s="24"/>
      <c r="AR16187" s="24"/>
      <c r="AU16187" s="24"/>
    </row>
    <row r="16188">
      <c r="J16188" s="18"/>
      <c r="N16188" s="24"/>
      <c r="Q16188" s="24"/>
      <c r="T16188" s="24"/>
      <c r="W16188" s="24"/>
      <c r="Z16188" s="24"/>
      <c r="AC16188" s="24"/>
      <c r="AI16188" s="24"/>
      <c r="AL16188" s="24"/>
      <c r="AO16188" s="24"/>
      <c r="AR16188" s="24"/>
      <c r="AU16188" s="24"/>
    </row>
    <row r="16189">
      <c r="J16189" s="18"/>
      <c r="N16189" s="24"/>
      <c r="Q16189" s="24"/>
      <c r="T16189" s="24"/>
      <c r="W16189" s="24"/>
      <c r="Z16189" s="24"/>
      <c r="AC16189" s="24"/>
      <c r="AI16189" s="24"/>
      <c r="AL16189" s="24"/>
      <c r="AO16189" s="24"/>
      <c r="AR16189" s="24"/>
      <c r="AU16189" s="24"/>
    </row>
    <row r="16190">
      <c r="J16190" s="18"/>
      <c r="N16190" s="24"/>
      <c r="Q16190" s="24"/>
      <c r="T16190" s="24"/>
      <c r="W16190" s="24"/>
      <c r="Z16190" s="24"/>
      <c r="AC16190" s="24"/>
      <c r="AI16190" s="24"/>
      <c r="AL16190" s="24"/>
      <c r="AO16190" s="24"/>
      <c r="AR16190" s="24"/>
      <c r="AU16190" s="24"/>
    </row>
    <row r="16191">
      <c r="J16191" s="18"/>
      <c r="N16191" s="24"/>
      <c r="Q16191" s="24"/>
      <c r="T16191" s="24"/>
      <c r="W16191" s="24"/>
      <c r="Z16191" s="24"/>
      <c r="AC16191" s="24"/>
      <c r="AI16191" s="24"/>
      <c r="AL16191" s="24"/>
      <c r="AO16191" s="24"/>
      <c r="AR16191" s="24"/>
      <c r="AU16191" s="24"/>
    </row>
    <row r="16192">
      <c r="J16192" s="18"/>
      <c r="N16192" s="24"/>
      <c r="Q16192" s="24"/>
      <c r="T16192" s="24"/>
      <c r="W16192" s="24"/>
      <c r="Z16192" s="24"/>
      <c r="AC16192" s="24"/>
      <c r="AI16192" s="24"/>
      <c r="AL16192" s="24"/>
      <c r="AO16192" s="24"/>
      <c r="AR16192" s="24"/>
      <c r="AU16192" s="24"/>
    </row>
    <row r="16193">
      <c r="J16193" s="18"/>
      <c r="N16193" s="24"/>
      <c r="Q16193" s="24"/>
      <c r="T16193" s="24"/>
      <c r="W16193" s="24"/>
      <c r="Z16193" s="24"/>
      <c r="AC16193" s="24"/>
      <c r="AI16193" s="24"/>
      <c r="AL16193" s="24"/>
      <c r="AO16193" s="24"/>
      <c r="AR16193" s="24"/>
      <c r="AU16193" s="24"/>
    </row>
    <row r="16194">
      <c r="J16194" s="18"/>
      <c r="N16194" s="24"/>
      <c r="Q16194" s="24"/>
      <c r="T16194" s="24"/>
      <c r="W16194" s="24"/>
      <c r="Z16194" s="24"/>
      <c r="AC16194" s="24"/>
      <c r="AI16194" s="24"/>
      <c r="AL16194" s="24"/>
      <c r="AO16194" s="24"/>
      <c r="AR16194" s="24"/>
      <c r="AU16194" s="24"/>
    </row>
    <row r="16195">
      <c r="J16195" s="18"/>
      <c r="N16195" s="24"/>
      <c r="Q16195" s="24"/>
      <c r="T16195" s="24"/>
      <c r="W16195" s="24"/>
      <c r="Z16195" s="24"/>
      <c r="AC16195" s="24"/>
      <c r="AI16195" s="24"/>
      <c r="AL16195" s="24"/>
      <c r="AO16195" s="24"/>
      <c r="AR16195" s="24"/>
      <c r="AU16195" s="24"/>
    </row>
    <row r="16196">
      <c r="J16196" s="18"/>
      <c r="N16196" s="24"/>
      <c r="Q16196" s="24"/>
      <c r="T16196" s="24"/>
      <c r="W16196" s="24"/>
      <c r="Z16196" s="24"/>
      <c r="AC16196" s="24"/>
      <c r="AI16196" s="24"/>
      <c r="AL16196" s="24"/>
      <c r="AO16196" s="24"/>
      <c r="AR16196" s="24"/>
      <c r="AU16196" s="24"/>
    </row>
    <row r="16197">
      <c r="J16197" s="18"/>
      <c r="N16197" s="24"/>
      <c r="Q16197" s="24"/>
      <c r="T16197" s="24"/>
      <c r="W16197" s="24"/>
      <c r="Z16197" s="24"/>
      <c r="AC16197" s="24"/>
      <c r="AI16197" s="24"/>
      <c r="AL16197" s="24"/>
      <c r="AO16197" s="24"/>
      <c r="AR16197" s="24"/>
      <c r="AU16197" s="24"/>
    </row>
    <row r="16198">
      <c r="J16198" s="18"/>
      <c r="N16198" s="24"/>
      <c r="Q16198" s="24"/>
      <c r="T16198" s="24"/>
      <c r="W16198" s="24"/>
      <c r="Z16198" s="24"/>
      <c r="AC16198" s="24"/>
      <c r="AI16198" s="24"/>
      <c r="AL16198" s="24"/>
      <c r="AO16198" s="24"/>
      <c r="AR16198" s="24"/>
      <c r="AU16198" s="24"/>
    </row>
    <row r="16199">
      <c r="J16199" s="18"/>
      <c r="N16199" s="24"/>
      <c r="Q16199" s="24"/>
      <c r="T16199" s="24"/>
      <c r="W16199" s="24"/>
      <c r="Z16199" s="24"/>
      <c r="AC16199" s="24"/>
      <c r="AI16199" s="24"/>
      <c r="AL16199" s="24"/>
      <c r="AO16199" s="24"/>
      <c r="AR16199" s="24"/>
      <c r="AU16199" s="24"/>
    </row>
    <row r="16200">
      <c r="J16200" s="18"/>
      <c r="N16200" s="24"/>
      <c r="Q16200" s="24"/>
      <c r="T16200" s="24"/>
      <c r="W16200" s="24"/>
      <c r="Z16200" s="24"/>
      <c r="AC16200" s="24"/>
      <c r="AI16200" s="24"/>
      <c r="AL16200" s="24"/>
      <c r="AO16200" s="24"/>
      <c r="AR16200" s="24"/>
      <c r="AU16200" s="24"/>
    </row>
    <row r="16201">
      <c r="J16201" s="18"/>
      <c r="N16201" s="24"/>
      <c r="Q16201" s="24"/>
      <c r="T16201" s="24"/>
      <c r="W16201" s="24"/>
      <c r="Z16201" s="24"/>
      <c r="AC16201" s="24"/>
      <c r="AI16201" s="24"/>
      <c r="AL16201" s="24"/>
      <c r="AO16201" s="24"/>
      <c r="AR16201" s="24"/>
      <c r="AU16201" s="24"/>
    </row>
    <row r="16202">
      <c r="J16202" s="18"/>
      <c r="N16202" s="24"/>
      <c r="Q16202" s="24"/>
      <c r="T16202" s="24"/>
      <c r="W16202" s="24"/>
      <c r="Z16202" s="24"/>
      <c r="AC16202" s="24"/>
      <c r="AI16202" s="24"/>
      <c r="AL16202" s="24"/>
      <c r="AO16202" s="24"/>
      <c r="AR16202" s="24"/>
      <c r="AU16202" s="24"/>
    </row>
    <row r="16203">
      <c r="J16203" s="18"/>
      <c r="N16203" s="24"/>
      <c r="Q16203" s="24"/>
      <c r="T16203" s="24"/>
      <c r="W16203" s="24"/>
      <c r="Z16203" s="24"/>
      <c r="AC16203" s="24"/>
      <c r="AI16203" s="24"/>
      <c r="AL16203" s="24"/>
      <c r="AO16203" s="24"/>
      <c r="AR16203" s="24"/>
      <c r="AU16203" s="24"/>
    </row>
    <row r="16204">
      <c r="J16204" s="18"/>
      <c r="N16204" s="24"/>
      <c r="Q16204" s="24"/>
      <c r="T16204" s="24"/>
      <c r="W16204" s="24"/>
      <c r="Z16204" s="24"/>
      <c r="AC16204" s="24"/>
      <c r="AI16204" s="24"/>
      <c r="AL16204" s="24"/>
      <c r="AO16204" s="24"/>
      <c r="AR16204" s="24"/>
      <c r="AU16204" s="24"/>
    </row>
    <row r="16205">
      <c r="J16205" s="18"/>
      <c r="N16205" s="24"/>
      <c r="Q16205" s="24"/>
      <c r="T16205" s="24"/>
      <c r="W16205" s="24"/>
      <c r="Z16205" s="24"/>
      <c r="AC16205" s="24"/>
      <c r="AI16205" s="24"/>
      <c r="AL16205" s="24"/>
      <c r="AO16205" s="24"/>
      <c r="AR16205" s="24"/>
      <c r="AU16205" s="24"/>
    </row>
    <row r="16206">
      <c r="J16206" s="18"/>
      <c r="N16206" s="24"/>
      <c r="Q16206" s="24"/>
      <c r="T16206" s="24"/>
      <c r="W16206" s="24"/>
      <c r="Z16206" s="24"/>
      <c r="AC16206" s="24"/>
      <c r="AI16206" s="24"/>
      <c r="AL16206" s="24"/>
      <c r="AO16206" s="24"/>
      <c r="AR16206" s="24"/>
      <c r="AU16206" s="24"/>
    </row>
    <row r="16207">
      <c r="J16207" s="18"/>
      <c r="N16207" s="24"/>
      <c r="Q16207" s="24"/>
      <c r="T16207" s="24"/>
      <c r="W16207" s="24"/>
      <c r="Z16207" s="24"/>
      <c r="AC16207" s="24"/>
      <c r="AI16207" s="24"/>
      <c r="AL16207" s="24"/>
      <c r="AO16207" s="24"/>
      <c r="AR16207" s="24"/>
      <c r="AU16207" s="24"/>
    </row>
    <row r="16208">
      <c r="J16208" s="18"/>
      <c r="N16208" s="24"/>
      <c r="Q16208" s="24"/>
      <c r="T16208" s="24"/>
      <c r="W16208" s="24"/>
      <c r="Z16208" s="24"/>
      <c r="AC16208" s="24"/>
      <c r="AI16208" s="24"/>
      <c r="AL16208" s="24"/>
      <c r="AO16208" s="24"/>
      <c r="AR16208" s="24"/>
      <c r="AU16208" s="24"/>
    </row>
    <row r="16209">
      <c r="J16209" s="18"/>
      <c r="N16209" s="24"/>
      <c r="Q16209" s="24"/>
      <c r="T16209" s="24"/>
      <c r="W16209" s="24"/>
      <c r="Z16209" s="24"/>
      <c r="AC16209" s="24"/>
      <c r="AI16209" s="24"/>
      <c r="AL16209" s="24"/>
      <c r="AO16209" s="24"/>
      <c r="AR16209" s="24"/>
      <c r="AU16209" s="24"/>
    </row>
    <row r="16210">
      <c r="J16210" s="18"/>
      <c r="N16210" s="24"/>
      <c r="Q16210" s="24"/>
      <c r="T16210" s="24"/>
      <c r="W16210" s="24"/>
      <c r="Z16210" s="24"/>
      <c r="AC16210" s="24"/>
      <c r="AI16210" s="24"/>
      <c r="AL16210" s="24"/>
      <c r="AO16210" s="24"/>
      <c r="AR16210" s="24"/>
      <c r="AU16210" s="24"/>
    </row>
    <row r="16211">
      <c r="J16211" s="18"/>
      <c r="N16211" s="24"/>
      <c r="Q16211" s="24"/>
      <c r="T16211" s="24"/>
      <c r="W16211" s="24"/>
      <c r="Z16211" s="24"/>
      <c r="AC16211" s="24"/>
      <c r="AI16211" s="24"/>
      <c r="AL16211" s="24"/>
      <c r="AO16211" s="24"/>
      <c r="AR16211" s="24"/>
      <c r="AU16211" s="24"/>
    </row>
    <row r="16212">
      <c r="J16212" s="18"/>
      <c r="N16212" s="24"/>
      <c r="Q16212" s="24"/>
      <c r="T16212" s="24"/>
      <c r="W16212" s="24"/>
      <c r="Z16212" s="24"/>
      <c r="AC16212" s="24"/>
      <c r="AI16212" s="24"/>
      <c r="AL16212" s="24"/>
      <c r="AO16212" s="24"/>
      <c r="AR16212" s="24"/>
      <c r="AU16212" s="24"/>
    </row>
    <row r="16213">
      <c r="J16213" s="18"/>
      <c r="N16213" s="24"/>
      <c r="Q16213" s="24"/>
      <c r="T16213" s="24"/>
      <c r="W16213" s="24"/>
      <c r="Z16213" s="24"/>
      <c r="AC16213" s="24"/>
      <c r="AI16213" s="24"/>
      <c r="AL16213" s="24"/>
      <c r="AO16213" s="24"/>
      <c r="AR16213" s="24"/>
      <c r="AU16213" s="24"/>
    </row>
    <row r="16214">
      <c r="J16214" s="18"/>
      <c r="N16214" s="24"/>
      <c r="Q16214" s="24"/>
      <c r="T16214" s="24"/>
      <c r="W16214" s="24"/>
      <c r="Z16214" s="24"/>
      <c r="AC16214" s="24"/>
      <c r="AI16214" s="24"/>
      <c r="AL16214" s="24"/>
      <c r="AO16214" s="24"/>
      <c r="AR16214" s="24"/>
      <c r="AU16214" s="24"/>
    </row>
    <row r="16215">
      <c r="J16215" s="18"/>
      <c r="N16215" s="24"/>
      <c r="Q16215" s="24"/>
      <c r="T16215" s="24"/>
      <c r="W16215" s="24"/>
      <c r="Z16215" s="24"/>
      <c r="AC16215" s="24"/>
      <c r="AI16215" s="24"/>
      <c r="AL16215" s="24"/>
      <c r="AO16215" s="24"/>
      <c r="AR16215" s="24"/>
      <c r="AU16215" s="24"/>
    </row>
    <row r="16216">
      <c r="J16216" s="18"/>
      <c r="N16216" s="24"/>
      <c r="Q16216" s="24"/>
      <c r="T16216" s="24"/>
      <c r="W16216" s="24"/>
      <c r="Z16216" s="24"/>
      <c r="AC16216" s="24"/>
      <c r="AI16216" s="24"/>
      <c r="AL16216" s="24"/>
      <c r="AO16216" s="24"/>
      <c r="AR16216" s="24"/>
      <c r="AU16216" s="24"/>
    </row>
    <row r="16217">
      <c r="J16217" s="18"/>
      <c r="N16217" s="24"/>
      <c r="Q16217" s="24"/>
      <c r="T16217" s="24"/>
      <c r="W16217" s="24"/>
      <c r="Z16217" s="24"/>
      <c r="AC16217" s="24"/>
      <c r="AI16217" s="24"/>
      <c r="AL16217" s="24"/>
      <c r="AO16217" s="24"/>
      <c r="AR16217" s="24"/>
      <c r="AU16217" s="24"/>
    </row>
    <row r="16218">
      <c r="J16218" s="18"/>
      <c r="N16218" s="24"/>
      <c r="Q16218" s="24"/>
      <c r="T16218" s="24"/>
      <c r="W16218" s="24"/>
      <c r="Z16218" s="24"/>
      <c r="AC16218" s="24"/>
      <c r="AI16218" s="24"/>
      <c r="AL16218" s="24"/>
      <c r="AO16218" s="24"/>
      <c r="AR16218" s="24"/>
      <c r="AU16218" s="24"/>
    </row>
    <row r="16219">
      <c r="J16219" s="18"/>
      <c r="N16219" s="24"/>
      <c r="Q16219" s="24"/>
      <c r="T16219" s="24"/>
      <c r="W16219" s="24"/>
      <c r="Z16219" s="24"/>
      <c r="AC16219" s="24"/>
      <c r="AI16219" s="24"/>
      <c r="AL16219" s="24"/>
      <c r="AO16219" s="24"/>
      <c r="AR16219" s="24"/>
      <c r="AU16219" s="24"/>
    </row>
    <row r="16220">
      <c r="J16220" s="18"/>
      <c r="N16220" s="24"/>
      <c r="Q16220" s="24"/>
      <c r="T16220" s="24"/>
      <c r="W16220" s="24"/>
      <c r="Z16220" s="24"/>
      <c r="AC16220" s="24"/>
      <c r="AI16220" s="24"/>
      <c r="AL16220" s="24"/>
      <c r="AO16220" s="24"/>
      <c r="AR16220" s="24"/>
      <c r="AU16220" s="24"/>
    </row>
    <row r="16221">
      <c r="J16221" s="18"/>
      <c r="N16221" s="24"/>
      <c r="Q16221" s="24"/>
      <c r="T16221" s="24"/>
      <c r="W16221" s="24"/>
      <c r="Z16221" s="24"/>
      <c r="AC16221" s="24"/>
      <c r="AI16221" s="24"/>
      <c r="AL16221" s="24"/>
      <c r="AO16221" s="24"/>
      <c r="AR16221" s="24"/>
      <c r="AU16221" s="24"/>
    </row>
    <row r="16222">
      <c r="J16222" s="18"/>
      <c r="N16222" s="24"/>
      <c r="Q16222" s="24"/>
      <c r="T16222" s="24"/>
      <c r="W16222" s="24"/>
      <c r="Z16222" s="24"/>
      <c r="AC16222" s="24"/>
      <c r="AI16222" s="24"/>
      <c r="AL16222" s="24"/>
      <c r="AO16222" s="24"/>
      <c r="AR16222" s="24"/>
      <c r="AU16222" s="24"/>
    </row>
    <row r="16223">
      <c r="J16223" s="18"/>
      <c r="N16223" s="24"/>
      <c r="Q16223" s="24"/>
      <c r="T16223" s="24"/>
      <c r="W16223" s="24"/>
      <c r="Z16223" s="24"/>
      <c r="AC16223" s="24"/>
      <c r="AI16223" s="24"/>
      <c r="AL16223" s="24"/>
      <c r="AO16223" s="24"/>
      <c r="AR16223" s="24"/>
      <c r="AU16223" s="24"/>
    </row>
    <row r="16224">
      <c r="J16224" s="18"/>
      <c r="N16224" s="24"/>
      <c r="Q16224" s="24"/>
      <c r="T16224" s="24"/>
      <c r="W16224" s="24"/>
      <c r="Z16224" s="24"/>
      <c r="AC16224" s="24"/>
      <c r="AI16224" s="24"/>
      <c r="AL16224" s="24"/>
      <c r="AO16224" s="24"/>
      <c r="AR16224" s="24"/>
      <c r="AU16224" s="24"/>
    </row>
    <row r="16225">
      <c r="J16225" s="18"/>
      <c r="N16225" s="24"/>
      <c r="Q16225" s="24"/>
      <c r="T16225" s="24"/>
      <c r="W16225" s="24"/>
      <c r="Z16225" s="24"/>
      <c r="AC16225" s="24"/>
      <c r="AI16225" s="24"/>
      <c r="AL16225" s="24"/>
      <c r="AO16225" s="24"/>
      <c r="AR16225" s="24"/>
      <c r="AU16225" s="24"/>
    </row>
    <row r="16226">
      <c r="J16226" s="18"/>
      <c r="N16226" s="24"/>
      <c r="Q16226" s="24"/>
      <c r="T16226" s="24"/>
      <c r="W16226" s="24"/>
      <c r="Z16226" s="24"/>
      <c r="AC16226" s="24"/>
      <c r="AI16226" s="24"/>
      <c r="AL16226" s="24"/>
      <c r="AO16226" s="24"/>
      <c r="AR16226" s="24"/>
      <c r="AU16226" s="24"/>
    </row>
    <row r="16227">
      <c r="J16227" s="18"/>
      <c r="N16227" s="24"/>
      <c r="Q16227" s="24"/>
      <c r="T16227" s="24"/>
      <c r="W16227" s="24"/>
      <c r="Z16227" s="24"/>
      <c r="AC16227" s="24"/>
      <c r="AI16227" s="24"/>
      <c r="AL16227" s="24"/>
      <c r="AO16227" s="24"/>
      <c r="AR16227" s="24"/>
      <c r="AU16227" s="24"/>
    </row>
    <row r="16228">
      <c r="J16228" s="18"/>
      <c r="N16228" s="24"/>
      <c r="Q16228" s="24"/>
      <c r="T16228" s="24"/>
      <c r="W16228" s="24"/>
      <c r="Z16228" s="24"/>
      <c r="AC16228" s="24"/>
      <c r="AI16228" s="24"/>
      <c r="AL16228" s="24"/>
      <c r="AO16228" s="24"/>
      <c r="AR16228" s="24"/>
      <c r="AU16228" s="24"/>
    </row>
    <row r="16229">
      <c r="J16229" s="18"/>
      <c r="N16229" s="24"/>
      <c r="Q16229" s="24"/>
      <c r="T16229" s="24"/>
      <c r="W16229" s="24"/>
      <c r="Z16229" s="24"/>
      <c r="AC16229" s="24"/>
      <c r="AI16229" s="24"/>
      <c r="AL16229" s="24"/>
      <c r="AO16229" s="24"/>
      <c r="AR16229" s="24"/>
      <c r="AU16229" s="24"/>
    </row>
    <row r="16230">
      <c r="J16230" s="18"/>
      <c r="N16230" s="24"/>
      <c r="Q16230" s="24"/>
      <c r="T16230" s="24"/>
      <c r="W16230" s="24"/>
      <c r="Z16230" s="24"/>
      <c r="AC16230" s="24"/>
      <c r="AI16230" s="24"/>
      <c r="AL16230" s="24"/>
      <c r="AO16230" s="24"/>
      <c r="AR16230" s="24"/>
      <c r="AU16230" s="24"/>
    </row>
    <row r="16231">
      <c r="J16231" s="18"/>
      <c r="N16231" s="24"/>
      <c r="Q16231" s="24"/>
      <c r="T16231" s="24"/>
      <c r="W16231" s="24"/>
      <c r="Z16231" s="24"/>
      <c r="AC16231" s="24"/>
      <c r="AI16231" s="24"/>
      <c r="AL16231" s="24"/>
      <c r="AO16231" s="24"/>
      <c r="AR16231" s="24"/>
      <c r="AU16231" s="24"/>
    </row>
    <row r="16232">
      <c r="J16232" s="18"/>
      <c r="N16232" s="24"/>
      <c r="Q16232" s="24"/>
      <c r="T16232" s="24"/>
      <c r="W16232" s="24"/>
      <c r="Z16232" s="24"/>
      <c r="AC16232" s="24"/>
      <c r="AI16232" s="24"/>
      <c r="AL16232" s="24"/>
      <c r="AO16232" s="24"/>
      <c r="AR16232" s="24"/>
      <c r="AU16232" s="24"/>
    </row>
    <row r="16233">
      <c r="J16233" s="18"/>
      <c r="N16233" s="24"/>
      <c r="Q16233" s="24"/>
      <c r="T16233" s="24"/>
      <c r="W16233" s="24"/>
      <c r="Z16233" s="24"/>
      <c r="AC16233" s="24"/>
      <c r="AI16233" s="24"/>
      <c r="AL16233" s="24"/>
      <c r="AO16233" s="24"/>
      <c r="AR16233" s="24"/>
      <c r="AU16233" s="24"/>
    </row>
    <row r="16234">
      <c r="J16234" s="18"/>
      <c r="N16234" s="24"/>
      <c r="Q16234" s="24"/>
      <c r="T16234" s="24"/>
      <c r="W16234" s="24"/>
      <c r="Z16234" s="24"/>
      <c r="AC16234" s="24"/>
      <c r="AI16234" s="24"/>
      <c r="AL16234" s="24"/>
      <c r="AO16234" s="24"/>
      <c r="AR16234" s="24"/>
      <c r="AU16234" s="24"/>
    </row>
    <row r="16235">
      <c r="J16235" s="18"/>
      <c r="N16235" s="24"/>
      <c r="Q16235" s="24"/>
      <c r="T16235" s="24"/>
      <c r="W16235" s="24"/>
      <c r="Z16235" s="24"/>
      <c r="AC16235" s="24"/>
      <c r="AI16235" s="24"/>
      <c r="AL16235" s="24"/>
      <c r="AO16235" s="24"/>
      <c r="AR16235" s="24"/>
      <c r="AU16235" s="24"/>
    </row>
    <row r="16236">
      <c r="J16236" s="18"/>
      <c r="N16236" s="24"/>
      <c r="Q16236" s="24"/>
      <c r="T16236" s="24"/>
      <c r="W16236" s="24"/>
      <c r="Z16236" s="24"/>
      <c r="AC16236" s="24"/>
      <c r="AI16236" s="24"/>
      <c r="AL16236" s="24"/>
      <c r="AO16236" s="24"/>
      <c r="AR16236" s="24"/>
      <c r="AU16236" s="24"/>
    </row>
    <row r="16237">
      <c r="J16237" s="18"/>
      <c r="N16237" s="24"/>
      <c r="Q16237" s="24"/>
      <c r="T16237" s="24"/>
      <c r="W16237" s="24"/>
      <c r="Z16237" s="24"/>
      <c r="AC16237" s="24"/>
      <c r="AI16237" s="24"/>
      <c r="AL16237" s="24"/>
      <c r="AO16237" s="24"/>
      <c r="AR16237" s="24"/>
      <c r="AU16237" s="24"/>
    </row>
    <row r="16238">
      <c r="J16238" s="18"/>
      <c r="N16238" s="24"/>
      <c r="Q16238" s="24"/>
      <c r="T16238" s="24"/>
      <c r="W16238" s="24"/>
      <c r="Z16238" s="24"/>
      <c r="AC16238" s="24"/>
      <c r="AI16238" s="24"/>
      <c r="AL16238" s="24"/>
      <c r="AO16238" s="24"/>
      <c r="AR16238" s="24"/>
      <c r="AU16238" s="24"/>
    </row>
    <row r="16239">
      <c r="J16239" s="18"/>
      <c r="N16239" s="24"/>
      <c r="Q16239" s="24"/>
      <c r="T16239" s="24"/>
      <c r="W16239" s="24"/>
      <c r="Z16239" s="24"/>
      <c r="AC16239" s="24"/>
      <c r="AI16239" s="24"/>
      <c r="AL16239" s="24"/>
      <c r="AO16239" s="24"/>
      <c r="AR16239" s="24"/>
      <c r="AU16239" s="24"/>
    </row>
    <row r="16240">
      <c r="J16240" s="18"/>
      <c r="N16240" s="24"/>
      <c r="Q16240" s="24"/>
      <c r="T16240" s="24"/>
      <c r="W16240" s="24"/>
      <c r="Z16240" s="24"/>
      <c r="AC16240" s="24"/>
      <c r="AI16240" s="24"/>
      <c r="AL16240" s="24"/>
      <c r="AO16240" s="24"/>
      <c r="AR16240" s="24"/>
      <c r="AU16240" s="24"/>
    </row>
    <row r="16241">
      <c r="J16241" s="18"/>
      <c r="N16241" s="24"/>
      <c r="Q16241" s="24"/>
      <c r="T16241" s="24"/>
      <c r="W16241" s="24"/>
      <c r="Z16241" s="24"/>
      <c r="AC16241" s="24"/>
      <c r="AI16241" s="24"/>
      <c r="AL16241" s="24"/>
      <c r="AO16241" s="24"/>
      <c r="AR16241" s="24"/>
      <c r="AU16241" s="24"/>
    </row>
    <row r="16242">
      <c r="J16242" s="18"/>
      <c r="N16242" s="24"/>
      <c r="Q16242" s="24"/>
      <c r="T16242" s="24"/>
      <c r="W16242" s="24"/>
      <c r="Z16242" s="24"/>
      <c r="AC16242" s="24"/>
      <c r="AI16242" s="24"/>
      <c r="AL16242" s="24"/>
      <c r="AO16242" s="24"/>
      <c r="AR16242" s="24"/>
      <c r="AU16242" s="24"/>
    </row>
    <row r="16243">
      <c r="J16243" s="18"/>
      <c r="N16243" s="24"/>
      <c r="Q16243" s="24"/>
      <c r="T16243" s="24"/>
      <c r="W16243" s="24"/>
      <c r="Z16243" s="24"/>
      <c r="AC16243" s="24"/>
      <c r="AI16243" s="24"/>
      <c r="AL16243" s="24"/>
      <c r="AO16243" s="24"/>
      <c r="AR16243" s="24"/>
      <c r="AU16243" s="24"/>
    </row>
    <row r="16244">
      <c r="J16244" s="18"/>
      <c r="N16244" s="24"/>
      <c r="Q16244" s="24"/>
      <c r="T16244" s="24"/>
      <c r="W16244" s="24"/>
      <c r="Z16244" s="24"/>
      <c r="AC16244" s="24"/>
      <c r="AI16244" s="24"/>
      <c r="AL16244" s="24"/>
      <c r="AO16244" s="24"/>
      <c r="AR16244" s="24"/>
      <c r="AU16244" s="24"/>
    </row>
    <row r="16245">
      <c r="J16245" s="18"/>
      <c r="N16245" s="24"/>
      <c r="Q16245" s="24"/>
      <c r="T16245" s="24"/>
      <c r="W16245" s="24"/>
      <c r="Z16245" s="24"/>
      <c r="AC16245" s="24"/>
      <c r="AI16245" s="24"/>
      <c r="AL16245" s="24"/>
      <c r="AO16245" s="24"/>
      <c r="AR16245" s="24"/>
      <c r="AU16245" s="24"/>
    </row>
    <row r="16246">
      <c r="J16246" s="18"/>
      <c r="N16246" s="24"/>
      <c r="Q16246" s="24"/>
      <c r="T16246" s="24"/>
      <c r="W16246" s="24"/>
      <c r="Z16246" s="24"/>
      <c r="AC16246" s="24"/>
      <c r="AI16246" s="24"/>
      <c r="AL16246" s="24"/>
      <c r="AO16246" s="24"/>
      <c r="AR16246" s="24"/>
      <c r="AU16246" s="24"/>
    </row>
    <row r="16247">
      <c r="J16247" s="18"/>
      <c r="N16247" s="24"/>
      <c r="Q16247" s="24"/>
      <c r="T16247" s="24"/>
      <c r="W16247" s="24"/>
      <c r="Z16247" s="24"/>
      <c r="AC16247" s="24"/>
      <c r="AI16247" s="24"/>
      <c r="AL16247" s="24"/>
      <c r="AO16247" s="24"/>
      <c r="AR16247" s="24"/>
      <c r="AU16247" s="24"/>
    </row>
    <row r="16248">
      <c r="J16248" s="18"/>
      <c r="N16248" s="24"/>
      <c r="Q16248" s="24"/>
      <c r="T16248" s="24"/>
      <c r="W16248" s="24"/>
      <c r="Z16248" s="24"/>
      <c r="AC16248" s="24"/>
      <c r="AI16248" s="24"/>
      <c r="AL16248" s="24"/>
      <c r="AO16248" s="24"/>
      <c r="AR16248" s="24"/>
      <c r="AU16248" s="24"/>
    </row>
    <row r="16249">
      <c r="J16249" s="18"/>
      <c r="N16249" s="24"/>
      <c r="Q16249" s="24"/>
      <c r="T16249" s="24"/>
      <c r="W16249" s="24"/>
      <c r="Z16249" s="24"/>
      <c r="AC16249" s="24"/>
      <c r="AI16249" s="24"/>
      <c r="AL16249" s="24"/>
      <c r="AO16249" s="24"/>
      <c r="AR16249" s="24"/>
      <c r="AU16249" s="24"/>
    </row>
    <row r="16250">
      <c r="J16250" s="18"/>
      <c r="N16250" s="24"/>
      <c r="Q16250" s="24"/>
      <c r="T16250" s="24"/>
      <c r="W16250" s="24"/>
      <c r="Z16250" s="24"/>
      <c r="AC16250" s="24"/>
      <c r="AI16250" s="24"/>
      <c r="AL16250" s="24"/>
      <c r="AO16250" s="24"/>
      <c r="AR16250" s="24"/>
      <c r="AU16250" s="24"/>
    </row>
    <row r="16251">
      <c r="J16251" s="18"/>
      <c r="N16251" s="24"/>
      <c r="Q16251" s="24"/>
      <c r="T16251" s="24"/>
      <c r="W16251" s="24"/>
      <c r="Z16251" s="24"/>
      <c r="AC16251" s="24"/>
      <c r="AI16251" s="24"/>
      <c r="AL16251" s="24"/>
      <c r="AO16251" s="24"/>
      <c r="AR16251" s="24"/>
      <c r="AU16251" s="24"/>
    </row>
    <row r="16252">
      <c r="J16252" s="18"/>
      <c r="N16252" s="24"/>
      <c r="Q16252" s="24"/>
      <c r="T16252" s="24"/>
      <c r="W16252" s="24"/>
      <c r="Z16252" s="24"/>
      <c r="AC16252" s="24"/>
      <c r="AI16252" s="24"/>
      <c r="AL16252" s="24"/>
      <c r="AO16252" s="24"/>
      <c r="AR16252" s="24"/>
      <c r="AU16252" s="24"/>
    </row>
    <row r="16253">
      <c r="J16253" s="18"/>
      <c r="N16253" s="24"/>
      <c r="Q16253" s="24"/>
      <c r="T16253" s="24"/>
      <c r="W16253" s="24"/>
      <c r="Z16253" s="24"/>
      <c r="AC16253" s="24"/>
      <c r="AI16253" s="24"/>
      <c r="AL16253" s="24"/>
      <c r="AO16253" s="24"/>
      <c r="AR16253" s="24"/>
      <c r="AU16253" s="24"/>
    </row>
    <row r="16254">
      <c r="J16254" s="18"/>
      <c r="N16254" s="24"/>
      <c r="Q16254" s="24"/>
      <c r="T16254" s="24"/>
      <c r="W16254" s="24"/>
      <c r="Z16254" s="24"/>
      <c r="AC16254" s="24"/>
      <c r="AI16254" s="24"/>
      <c r="AL16254" s="24"/>
      <c r="AO16254" s="24"/>
      <c r="AR16254" s="24"/>
      <c r="AU16254" s="24"/>
    </row>
    <row r="16255">
      <c r="J16255" s="18"/>
      <c r="N16255" s="24"/>
      <c r="Q16255" s="24"/>
      <c r="T16255" s="24"/>
      <c r="W16255" s="24"/>
      <c r="Z16255" s="24"/>
      <c r="AC16255" s="24"/>
      <c r="AI16255" s="24"/>
      <c r="AL16255" s="24"/>
      <c r="AO16255" s="24"/>
      <c r="AR16255" s="24"/>
      <c r="AU16255" s="24"/>
    </row>
    <row r="16256">
      <c r="J16256" s="18"/>
      <c r="N16256" s="24"/>
      <c r="Q16256" s="24"/>
      <c r="T16256" s="24"/>
      <c r="W16256" s="24"/>
      <c r="Z16256" s="24"/>
      <c r="AC16256" s="24"/>
      <c r="AI16256" s="24"/>
      <c r="AL16256" s="24"/>
      <c r="AO16256" s="24"/>
      <c r="AR16256" s="24"/>
      <c r="AU16256" s="24"/>
    </row>
    <row r="16257">
      <c r="J16257" s="18"/>
      <c r="N16257" s="24"/>
      <c r="Q16257" s="24"/>
      <c r="T16257" s="24"/>
      <c r="W16257" s="24"/>
      <c r="Z16257" s="24"/>
      <c r="AC16257" s="24"/>
      <c r="AI16257" s="24"/>
      <c r="AL16257" s="24"/>
      <c r="AO16257" s="24"/>
      <c r="AR16257" s="24"/>
      <c r="AU16257" s="24"/>
    </row>
    <row r="16258">
      <c r="J16258" s="18"/>
      <c r="N16258" s="24"/>
      <c r="Q16258" s="24"/>
      <c r="T16258" s="24"/>
      <c r="W16258" s="24"/>
      <c r="Z16258" s="24"/>
      <c r="AC16258" s="24"/>
      <c r="AI16258" s="24"/>
      <c r="AL16258" s="24"/>
      <c r="AO16258" s="24"/>
      <c r="AR16258" s="24"/>
      <c r="AU16258" s="24"/>
    </row>
    <row r="16259">
      <c r="J16259" s="18"/>
      <c r="N16259" s="24"/>
      <c r="Q16259" s="24"/>
      <c r="T16259" s="24"/>
      <c r="W16259" s="24"/>
      <c r="Z16259" s="24"/>
      <c r="AC16259" s="24"/>
      <c r="AI16259" s="24"/>
      <c r="AL16259" s="24"/>
      <c r="AO16259" s="24"/>
      <c r="AR16259" s="24"/>
      <c r="AU16259" s="24"/>
    </row>
    <row r="16260">
      <c r="J16260" s="18"/>
      <c r="N16260" s="24"/>
      <c r="Q16260" s="24"/>
      <c r="T16260" s="24"/>
      <c r="W16260" s="24"/>
      <c r="Z16260" s="24"/>
      <c r="AC16260" s="24"/>
      <c r="AI16260" s="24"/>
      <c r="AL16260" s="24"/>
      <c r="AO16260" s="24"/>
      <c r="AR16260" s="24"/>
      <c r="AU16260" s="24"/>
    </row>
    <row r="16261">
      <c r="J16261" s="18"/>
      <c r="N16261" s="24"/>
      <c r="Q16261" s="24"/>
      <c r="T16261" s="24"/>
      <c r="W16261" s="24"/>
      <c r="Z16261" s="24"/>
      <c r="AC16261" s="24"/>
      <c r="AI16261" s="24"/>
      <c r="AL16261" s="24"/>
      <c r="AO16261" s="24"/>
      <c r="AR16261" s="24"/>
      <c r="AU16261" s="24"/>
    </row>
    <row r="16262">
      <c r="J16262" s="18"/>
      <c r="N16262" s="24"/>
      <c r="Q16262" s="24"/>
      <c r="T16262" s="24"/>
      <c r="W16262" s="24"/>
      <c r="Z16262" s="24"/>
      <c r="AC16262" s="24"/>
      <c r="AI16262" s="24"/>
      <c r="AL16262" s="24"/>
      <c r="AO16262" s="24"/>
      <c r="AR16262" s="24"/>
      <c r="AU16262" s="24"/>
    </row>
    <row r="16263">
      <c r="J16263" s="18"/>
      <c r="N16263" s="24"/>
      <c r="Q16263" s="24"/>
      <c r="T16263" s="24"/>
      <c r="W16263" s="24"/>
      <c r="Z16263" s="24"/>
      <c r="AC16263" s="24"/>
      <c r="AI16263" s="24"/>
      <c r="AL16263" s="24"/>
      <c r="AO16263" s="24"/>
      <c r="AR16263" s="24"/>
      <c r="AU16263" s="24"/>
    </row>
    <row r="16264">
      <c r="J16264" s="18"/>
      <c r="N16264" s="24"/>
      <c r="Q16264" s="24"/>
      <c r="T16264" s="24"/>
      <c r="W16264" s="24"/>
      <c r="Z16264" s="24"/>
      <c r="AC16264" s="24"/>
      <c r="AI16264" s="24"/>
      <c r="AL16264" s="24"/>
      <c r="AO16264" s="24"/>
      <c r="AR16264" s="24"/>
      <c r="AU16264" s="24"/>
    </row>
    <row r="16265">
      <c r="J16265" s="18"/>
      <c r="N16265" s="24"/>
      <c r="Q16265" s="24"/>
      <c r="T16265" s="24"/>
      <c r="W16265" s="24"/>
      <c r="Z16265" s="24"/>
      <c r="AC16265" s="24"/>
      <c r="AI16265" s="24"/>
      <c r="AL16265" s="24"/>
      <c r="AO16265" s="24"/>
      <c r="AR16265" s="24"/>
      <c r="AU16265" s="24"/>
    </row>
    <row r="16266">
      <c r="J16266" s="18"/>
      <c r="N16266" s="24"/>
      <c r="Q16266" s="24"/>
      <c r="T16266" s="24"/>
      <c r="W16266" s="24"/>
      <c r="Z16266" s="24"/>
      <c r="AC16266" s="24"/>
      <c r="AI16266" s="24"/>
      <c r="AL16266" s="24"/>
      <c r="AO16266" s="24"/>
      <c r="AR16266" s="24"/>
      <c r="AU16266" s="24"/>
    </row>
    <row r="16267">
      <c r="J16267" s="18"/>
      <c r="N16267" s="24"/>
      <c r="Q16267" s="24"/>
      <c r="T16267" s="24"/>
      <c r="W16267" s="24"/>
      <c r="Z16267" s="24"/>
      <c r="AC16267" s="24"/>
      <c r="AI16267" s="24"/>
      <c r="AL16267" s="24"/>
      <c r="AO16267" s="24"/>
      <c r="AR16267" s="24"/>
      <c r="AU16267" s="24"/>
    </row>
    <row r="16268">
      <c r="J16268" s="18"/>
      <c r="N16268" s="24"/>
      <c r="Q16268" s="24"/>
      <c r="T16268" s="24"/>
      <c r="W16268" s="24"/>
      <c r="Z16268" s="24"/>
      <c r="AC16268" s="24"/>
      <c r="AI16268" s="24"/>
      <c r="AL16268" s="24"/>
      <c r="AO16268" s="24"/>
      <c r="AR16268" s="24"/>
      <c r="AU16268" s="24"/>
    </row>
    <row r="16269">
      <c r="J16269" s="18"/>
      <c r="N16269" s="24"/>
      <c r="Q16269" s="24"/>
      <c r="T16269" s="24"/>
      <c r="W16269" s="24"/>
      <c r="Z16269" s="24"/>
      <c r="AC16269" s="24"/>
      <c r="AI16269" s="24"/>
      <c r="AL16269" s="24"/>
      <c r="AO16269" s="24"/>
      <c r="AR16269" s="24"/>
      <c r="AU16269" s="24"/>
    </row>
    <row r="16270">
      <c r="J16270" s="18"/>
      <c r="N16270" s="24"/>
      <c r="Q16270" s="24"/>
      <c r="T16270" s="24"/>
      <c r="W16270" s="24"/>
      <c r="Z16270" s="24"/>
      <c r="AC16270" s="24"/>
      <c r="AI16270" s="24"/>
      <c r="AL16270" s="24"/>
      <c r="AO16270" s="24"/>
      <c r="AR16270" s="24"/>
      <c r="AU16270" s="24"/>
    </row>
    <row r="16271">
      <c r="J16271" s="18"/>
      <c r="N16271" s="24"/>
      <c r="Q16271" s="24"/>
      <c r="T16271" s="24"/>
      <c r="W16271" s="24"/>
      <c r="Z16271" s="24"/>
      <c r="AC16271" s="24"/>
      <c r="AI16271" s="24"/>
      <c r="AL16271" s="24"/>
      <c r="AO16271" s="24"/>
      <c r="AR16271" s="24"/>
      <c r="AU16271" s="24"/>
    </row>
    <row r="16272">
      <c r="J16272" s="18"/>
      <c r="N16272" s="24"/>
      <c r="Q16272" s="24"/>
      <c r="T16272" s="24"/>
      <c r="W16272" s="24"/>
      <c r="Z16272" s="24"/>
      <c r="AC16272" s="24"/>
      <c r="AI16272" s="24"/>
      <c r="AL16272" s="24"/>
      <c r="AO16272" s="24"/>
      <c r="AR16272" s="24"/>
      <c r="AU16272" s="24"/>
    </row>
    <row r="16273">
      <c r="J16273" s="18"/>
      <c r="N16273" s="24"/>
      <c r="Q16273" s="24"/>
      <c r="T16273" s="24"/>
      <c r="W16273" s="24"/>
      <c r="Z16273" s="24"/>
      <c r="AC16273" s="24"/>
      <c r="AI16273" s="24"/>
      <c r="AL16273" s="24"/>
      <c r="AO16273" s="24"/>
      <c r="AR16273" s="24"/>
      <c r="AU16273" s="24"/>
    </row>
    <row r="16274">
      <c r="J16274" s="18"/>
      <c r="N16274" s="24"/>
      <c r="Q16274" s="24"/>
      <c r="T16274" s="24"/>
      <c r="W16274" s="24"/>
      <c r="Z16274" s="24"/>
      <c r="AC16274" s="24"/>
      <c r="AI16274" s="24"/>
      <c r="AL16274" s="24"/>
      <c r="AO16274" s="24"/>
      <c r="AR16274" s="24"/>
      <c r="AU16274" s="24"/>
    </row>
    <row r="16275">
      <c r="J16275" s="18"/>
      <c r="N16275" s="24"/>
      <c r="Q16275" s="24"/>
      <c r="T16275" s="24"/>
      <c r="W16275" s="24"/>
      <c r="Z16275" s="24"/>
      <c r="AC16275" s="24"/>
      <c r="AI16275" s="24"/>
      <c r="AL16275" s="24"/>
      <c r="AO16275" s="24"/>
      <c r="AR16275" s="24"/>
      <c r="AU16275" s="24"/>
    </row>
    <row r="16276">
      <c r="J16276" s="18"/>
      <c r="N16276" s="24"/>
      <c r="Q16276" s="24"/>
      <c r="T16276" s="24"/>
      <c r="W16276" s="24"/>
      <c r="Z16276" s="24"/>
      <c r="AC16276" s="24"/>
      <c r="AI16276" s="24"/>
      <c r="AL16276" s="24"/>
      <c r="AO16276" s="24"/>
      <c r="AR16276" s="24"/>
      <c r="AU16276" s="24"/>
    </row>
    <row r="16277">
      <c r="J16277" s="18"/>
      <c r="N16277" s="24"/>
      <c r="Q16277" s="24"/>
      <c r="T16277" s="24"/>
      <c r="W16277" s="24"/>
      <c r="Z16277" s="24"/>
      <c r="AC16277" s="24"/>
      <c r="AI16277" s="24"/>
      <c r="AL16277" s="24"/>
      <c r="AO16277" s="24"/>
      <c r="AR16277" s="24"/>
      <c r="AU16277" s="24"/>
    </row>
    <row r="16278">
      <c r="J16278" s="18"/>
      <c r="N16278" s="24"/>
      <c r="Q16278" s="24"/>
      <c r="T16278" s="24"/>
      <c r="W16278" s="24"/>
      <c r="Z16278" s="24"/>
      <c r="AC16278" s="24"/>
      <c r="AI16278" s="24"/>
      <c r="AL16278" s="24"/>
      <c r="AO16278" s="24"/>
      <c r="AR16278" s="24"/>
      <c r="AU16278" s="24"/>
    </row>
    <row r="16279">
      <c r="J16279" s="18"/>
      <c r="N16279" s="24"/>
      <c r="Q16279" s="24"/>
      <c r="T16279" s="24"/>
      <c r="W16279" s="24"/>
      <c r="Z16279" s="24"/>
      <c r="AC16279" s="24"/>
      <c r="AI16279" s="24"/>
      <c r="AL16279" s="24"/>
      <c r="AO16279" s="24"/>
      <c r="AR16279" s="24"/>
      <c r="AU16279" s="24"/>
    </row>
    <row r="16280">
      <c r="J16280" s="18"/>
      <c r="N16280" s="24"/>
      <c r="Q16280" s="24"/>
      <c r="T16280" s="24"/>
      <c r="W16280" s="24"/>
      <c r="Z16280" s="24"/>
      <c r="AC16280" s="24"/>
      <c r="AI16280" s="24"/>
      <c r="AL16280" s="24"/>
      <c r="AO16280" s="24"/>
      <c r="AR16280" s="24"/>
      <c r="AU16280" s="24"/>
    </row>
    <row r="16281">
      <c r="J16281" s="18"/>
      <c r="N16281" s="24"/>
      <c r="Q16281" s="24"/>
      <c r="T16281" s="24"/>
      <c r="W16281" s="24"/>
      <c r="Z16281" s="24"/>
      <c r="AC16281" s="24"/>
      <c r="AI16281" s="24"/>
      <c r="AL16281" s="24"/>
      <c r="AO16281" s="24"/>
      <c r="AR16281" s="24"/>
      <c r="AU16281" s="24"/>
    </row>
    <row r="16282">
      <c r="J16282" s="18"/>
      <c r="N16282" s="24"/>
      <c r="Q16282" s="24"/>
      <c r="T16282" s="24"/>
      <c r="W16282" s="24"/>
      <c r="Z16282" s="24"/>
      <c r="AC16282" s="24"/>
      <c r="AI16282" s="24"/>
      <c r="AL16282" s="24"/>
      <c r="AO16282" s="24"/>
      <c r="AR16282" s="24"/>
      <c r="AU16282" s="24"/>
    </row>
    <row r="16283">
      <c r="J16283" s="18"/>
      <c r="N16283" s="24"/>
      <c r="Q16283" s="24"/>
      <c r="T16283" s="24"/>
      <c r="W16283" s="24"/>
      <c r="Z16283" s="24"/>
      <c r="AC16283" s="24"/>
      <c r="AI16283" s="24"/>
      <c r="AL16283" s="24"/>
      <c r="AO16283" s="24"/>
      <c r="AR16283" s="24"/>
      <c r="AU16283" s="24"/>
    </row>
    <row r="16284">
      <c r="J16284" s="18"/>
      <c r="N16284" s="24"/>
      <c r="Q16284" s="24"/>
      <c r="T16284" s="24"/>
      <c r="W16284" s="24"/>
      <c r="Z16284" s="24"/>
      <c r="AC16284" s="24"/>
      <c r="AI16284" s="24"/>
      <c r="AL16284" s="24"/>
      <c r="AO16284" s="24"/>
      <c r="AR16284" s="24"/>
      <c r="AU16284" s="24"/>
    </row>
    <row r="16285">
      <c r="J16285" s="18"/>
      <c r="N16285" s="24"/>
      <c r="Q16285" s="24"/>
      <c r="T16285" s="24"/>
      <c r="W16285" s="24"/>
      <c r="Z16285" s="24"/>
      <c r="AC16285" s="24"/>
      <c r="AI16285" s="24"/>
      <c r="AL16285" s="24"/>
      <c r="AO16285" s="24"/>
      <c r="AR16285" s="24"/>
      <c r="AU16285" s="24"/>
    </row>
    <row r="16286">
      <c r="J16286" s="18"/>
      <c r="N16286" s="24"/>
      <c r="Q16286" s="24"/>
      <c r="T16286" s="24"/>
      <c r="W16286" s="24"/>
      <c r="Z16286" s="24"/>
      <c r="AC16286" s="24"/>
      <c r="AI16286" s="24"/>
      <c r="AL16286" s="24"/>
      <c r="AO16286" s="24"/>
      <c r="AR16286" s="24"/>
      <c r="AU16286" s="24"/>
    </row>
    <row r="16287">
      <c r="J16287" s="18"/>
      <c r="N16287" s="24"/>
      <c r="Q16287" s="24"/>
      <c r="T16287" s="24"/>
      <c r="W16287" s="24"/>
      <c r="Z16287" s="24"/>
      <c r="AC16287" s="24"/>
      <c r="AI16287" s="24"/>
      <c r="AL16287" s="24"/>
      <c r="AO16287" s="24"/>
      <c r="AR16287" s="24"/>
      <c r="AU16287" s="24"/>
    </row>
    <row r="16288">
      <c r="J16288" s="18"/>
      <c r="N16288" s="24"/>
      <c r="Q16288" s="24"/>
      <c r="T16288" s="24"/>
      <c r="W16288" s="24"/>
      <c r="Z16288" s="24"/>
      <c r="AC16288" s="24"/>
      <c r="AI16288" s="24"/>
      <c r="AL16288" s="24"/>
      <c r="AO16288" s="24"/>
      <c r="AR16288" s="24"/>
      <c r="AU16288" s="24"/>
    </row>
    <row r="16289">
      <c r="J16289" s="18"/>
      <c r="N16289" s="24"/>
      <c r="Q16289" s="24"/>
      <c r="T16289" s="24"/>
      <c r="W16289" s="24"/>
      <c r="Z16289" s="24"/>
      <c r="AC16289" s="24"/>
      <c r="AI16289" s="24"/>
      <c r="AL16289" s="24"/>
      <c r="AO16289" s="24"/>
      <c r="AR16289" s="24"/>
      <c r="AU16289" s="24"/>
    </row>
    <row r="16290">
      <c r="J16290" s="18"/>
      <c r="N16290" s="24"/>
      <c r="Q16290" s="24"/>
      <c r="T16290" s="24"/>
      <c r="W16290" s="24"/>
      <c r="Z16290" s="24"/>
      <c r="AC16290" s="24"/>
      <c r="AI16290" s="24"/>
      <c r="AL16290" s="24"/>
      <c r="AO16290" s="24"/>
      <c r="AR16290" s="24"/>
      <c r="AU16290" s="24"/>
    </row>
    <row r="16291">
      <c r="J16291" s="18"/>
      <c r="N16291" s="24"/>
      <c r="Q16291" s="24"/>
      <c r="T16291" s="24"/>
      <c r="W16291" s="24"/>
      <c r="Z16291" s="24"/>
      <c r="AC16291" s="24"/>
      <c r="AI16291" s="24"/>
      <c r="AL16291" s="24"/>
      <c r="AO16291" s="24"/>
      <c r="AR16291" s="24"/>
      <c r="AU16291" s="24"/>
    </row>
    <row r="16292">
      <c r="J16292" s="18"/>
      <c r="N16292" s="24"/>
      <c r="Q16292" s="24"/>
      <c r="T16292" s="24"/>
      <c r="W16292" s="24"/>
      <c r="Z16292" s="24"/>
      <c r="AC16292" s="24"/>
      <c r="AI16292" s="24"/>
      <c r="AL16292" s="24"/>
      <c r="AO16292" s="24"/>
      <c r="AR16292" s="24"/>
      <c r="AU16292" s="24"/>
    </row>
    <row r="16293">
      <c r="J16293" s="18"/>
      <c r="N16293" s="24"/>
      <c r="Q16293" s="24"/>
      <c r="T16293" s="24"/>
      <c r="W16293" s="24"/>
      <c r="Z16293" s="24"/>
      <c r="AC16293" s="24"/>
      <c r="AI16293" s="24"/>
      <c r="AL16293" s="24"/>
      <c r="AO16293" s="24"/>
      <c r="AR16293" s="24"/>
      <c r="AU16293" s="24"/>
    </row>
    <row r="16294">
      <c r="J16294" s="18"/>
      <c r="N16294" s="24"/>
      <c r="Q16294" s="24"/>
      <c r="T16294" s="24"/>
      <c r="W16294" s="24"/>
      <c r="Z16294" s="24"/>
      <c r="AC16294" s="24"/>
      <c r="AI16294" s="24"/>
      <c r="AL16294" s="24"/>
      <c r="AO16294" s="24"/>
      <c r="AR16294" s="24"/>
      <c r="AU16294" s="24"/>
    </row>
    <row r="16295">
      <c r="J16295" s="18"/>
      <c r="N16295" s="24"/>
      <c r="Q16295" s="24"/>
      <c r="T16295" s="24"/>
      <c r="W16295" s="24"/>
      <c r="Z16295" s="24"/>
      <c r="AC16295" s="24"/>
      <c r="AI16295" s="24"/>
      <c r="AL16295" s="24"/>
      <c r="AO16295" s="24"/>
      <c r="AR16295" s="24"/>
      <c r="AU16295" s="24"/>
    </row>
    <row r="16296">
      <c r="J16296" s="18"/>
      <c r="N16296" s="24"/>
      <c r="Q16296" s="24"/>
      <c r="T16296" s="24"/>
      <c r="W16296" s="24"/>
      <c r="Z16296" s="24"/>
      <c r="AC16296" s="24"/>
      <c r="AI16296" s="24"/>
      <c r="AL16296" s="24"/>
      <c r="AO16296" s="24"/>
      <c r="AR16296" s="24"/>
      <c r="AU16296" s="24"/>
    </row>
    <row r="16297">
      <c r="J16297" s="18"/>
      <c r="N16297" s="24"/>
      <c r="Q16297" s="24"/>
      <c r="T16297" s="24"/>
      <c r="W16297" s="24"/>
      <c r="Z16297" s="24"/>
      <c r="AC16297" s="24"/>
      <c r="AI16297" s="24"/>
      <c r="AL16297" s="24"/>
      <c r="AO16297" s="24"/>
      <c r="AR16297" s="24"/>
      <c r="AU16297" s="24"/>
    </row>
    <row r="16298">
      <c r="J16298" s="18"/>
      <c r="N16298" s="24"/>
      <c r="Q16298" s="24"/>
      <c r="T16298" s="24"/>
      <c r="W16298" s="24"/>
      <c r="Z16298" s="24"/>
      <c r="AC16298" s="24"/>
      <c r="AI16298" s="24"/>
      <c r="AL16298" s="24"/>
      <c r="AO16298" s="24"/>
      <c r="AR16298" s="24"/>
      <c r="AU16298" s="24"/>
    </row>
    <row r="16299">
      <c r="J16299" s="18"/>
      <c r="N16299" s="24"/>
      <c r="Q16299" s="24"/>
      <c r="T16299" s="24"/>
      <c r="W16299" s="24"/>
      <c r="Z16299" s="24"/>
      <c r="AC16299" s="24"/>
      <c r="AI16299" s="24"/>
      <c r="AL16299" s="24"/>
      <c r="AO16299" s="24"/>
      <c r="AR16299" s="24"/>
      <c r="AU16299" s="24"/>
    </row>
    <row r="16300">
      <c r="J16300" s="18"/>
      <c r="N16300" s="24"/>
      <c r="Q16300" s="24"/>
      <c r="T16300" s="24"/>
      <c r="W16300" s="24"/>
      <c r="Z16300" s="24"/>
      <c r="AC16300" s="24"/>
      <c r="AI16300" s="24"/>
      <c r="AL16300" s="24"/>
      <c r="AO16300" s="24"/>
      <c r="AR16300" s="24"/>
      <c r="AU16300" s="24"/>
    </row>
    <row r="16301">
      <c r="J16301" s="18"/>
      <c r="N16301" s="24"/>
      <c r="Q16301" s="24"/>
      <c r="T16301" s="24"/>
      <c r="W16301" s="24"/>
      <c r="Z16301" s="24"/>
      <c r="AC16301" s="24"/>
      <c r="AI16301" s="24"/>
      <c r="AL16301" s="24"/>
      <c r="AO16301" s="24"/>
      <c r="AR16301" s="24"/>
      <c r="AU16301" s="24"/>
    </row>
    <row r="16302">
      <c r="J16302" s="18"/>
      <c r="N16302" s="24"/>
      <c r="Q16302" s="24"/>
      <c r="T16302" s="24"/>
      <c r="W16302" s="24"/>
      <c r="Z16302" s="24"/>
      <c r="AC16302" s="24"/>
      <c r="AI16302" s="24"/>
      <c r="AL16302" s="24"/>
      <c r="AO16302" s="24"/>
      <c r="AR16302" s="24"/>
      <c r="AU16302" s="24"/>
    </row>
    <row r="16303">
      <c r="J16303" s="18"/>
      <c r="N16303" s="24"/>
      <c r="Q16303" s="24"/>
      <c r="T16303" s="24"/>
      <c r="W16303" s="24"/>
      <c r="Z16303" s="24"/>
      <c r="AC16303" s="24"/>
      <c r="AI16303" s="24"/>
      <c r="AL16303" s="24"/>
      <c r="AO16303" s="24"/>
      <c r="AR16303" s="24"/>
      <c r="AU16303" s="24"/>
    </row>
    <row r="16304">
      <c r="J16304" s="18"/>
      <c r="N16304" s="24"/>
      <c r="Q16304" s="24"/>
      <c r="T16304" s="24"/>
      <c r="W16304" s="24"/>
      <c r="Z16304" s="24"/>
      <c r="AC16304" s="24"/>
      <c r="AI16304" s="24"/>
      <c r="AL16304" s="24"/>
      <c r="AO16304" s="24"/>
      <c r="AR16304" s="24"/>
      <c r="AU16304" s="24"/>
    </row>
    <row r="16305">
      <c r="J16305" s="18"/>
      <c r="N16305" s="24"/>
      <c r="Q16305" s="24"/>
      <c r="T16305" s="24"/>
      <c r="W16305" s="24"/>
      <c r="Z16305" s="24"/>
      <c r="AC16305" s="24"/>
      <c r="AI16305" s="24"/>
      <c r="AL16305" s="24"/>
      <c r="AO16305" s="24"/>
      <c r="AR16305" s="24"/>
      <c r="AU16305" s="24"/>
    </row>
    <row r="16306">
      <c r="J16306" s="18"/>
      <c r="N16306" s="24"/>
      <c r="Q16306" s="24"/>
      <c r="T16306" s="24"/>
      <c r="W16306" s="24"/>
      <c r="Z16306" s="24"/>
      <c r="AC16306" s="24"/>
      <c r="AI16306" s="24"/>
      <c r="AL16306" s="24"/>
      <c r="AO16306" s="24"/>
      <c r="AR16306" s="24"/>
      <c r="AU16306" s="24"/>
    </row>
    <row r="16307">
      <c r="J16307" s="18"/>
      <c r="N16307" s="24"/>
      <c r="Q16307" s="24"/>
      <c r="T16307" s="24"/>
      <c r="W16307" s="24"/>
      <c r="Z16307" s="24"/>
      <c r="AC16307" s="24"/>
      <c r="AI16307" s="24"/>
      <c r="AL16307" s="24"/>
      <c r="AO16307" s="24"/>
      <c r="AR16307" s="24"/>
      <c r="AU16307" s="24"/>
    </row>
    <row r="16308">
      <c r="J16308" s="18"/>
      <c r="N16308" s="24"/>
      <c r="Q16308" s="24"/>
      <c r="T16308" s="24"/>
      <c r="W16308" s="24"/>
      <c r="Z16308" s="24"/>
      <c r="AC16308" s="24"/>
      <c r="AI16308" s="24"/>
      <c r="AL16308" s="24"/>
      <c r="AO16308" s="24"/>
      <c r="AR16308" s="24"/>
      <c r="AU16308" s="24"/>
    </row>
    <row r="16309">
      <c r="J16309" s="18"/>
      <c r="N16309" s="24"/>
      <c r="Q16309" s="24"/>
      <c r="T16309" s="24"/>
      <c r="W16309" s="24"/>
      <c r="Z16309" s="24"/>
      <c r="AC16309" s="24"/>
      <c r="AI16309" s="24"/>
      <c r="AL16309" s="24"/>
      <c r="AO16309" s="24"/>
      <c r="AR16309" s="24"/>
      <c r="AU16309" s="24"/>
    </row>
    <row r="16310">
      <c r="J16310" s="18"/>
      <c r="N16310" s="24"/>
      <c r="Q16310" s="24"/>
      <c r="T16310" s="24"/>
      <c r="W16310" s="24"/>
      <c r="Z16310" s="24"/>
      <c r="AC16310" s="24"/>
      <c r="AI16310" s="24"/>
      <c r="AL16310" s="24"/>
      <c r="AO16310" s="24"/>
      <c r="AR16310" s="24"/>
      <c r="AU16310" s="24"/>
    </row>
    <row r="16311">
      <c r="J16311" s="18"/>
      <c r="N16311" s="24"/>
      <c r="Q16311" s="24"/>
      <c r="T16311" s="24"/>
      <c r="W16311" s="24"/>
      <c r="Z16311" s="24"/>
      <c r="AC16311" s="24"/>
      <c r="AI16311" s="24"/>
      <c r="AL16311" s="24"/>
      <c r="AO16311" s="24"/>
      <c r="AR16311" s="24"/>
      <c r="AU16311" s="24"/>
    </row>
    <row r="16312">
      <c r="J16312" s="18"/>
      <c r="N16312" s="24"/>
      <c r="Q16312" s="24"/>
      <c r="T16312" s="24"/>
      <c r="W16312" s="24"/>
      <c r="Z16312" s="24"/>
      <c r="AC16312" s="24"/>
      <c r="AI16312" s="24"/>
      <c r="AL16312" s="24"/>
      <c r="AO16312" s="24"/>
      <c r="AR16312" s="24"/>
      <c r="AU16312" s="24"/>
    </row>
    <row r="16313">
      <c r="J16313" s="18"/>
      <c r="N16313" s="24"/>
      <c r="Q16313" s="24"/>
      <c r="T16313" s="24"/>
      <c r="W16313" s="24"/>
      <c r="Z16313" s="24"/>
      <c r="AC16313" s="24"/>
      <c r="AI16313" s="24"/>
      <c r="AL16313" s="24"/>
      <c r="AO16313" s="24"/>
      <c r="AR16313" s="24"/>
      <c r="AU16313" s="24"/>
    </row>
    <row r="16314">
      <c r="J16314" s="18"/>
      <c r="N16314" s="24"/>
      <c r="Q16314" s="24"/>
      <c r="T16314" s="24"/>
      <c r="W16314" s="24"/>
      <c r="Z16314" s="24"/>
      <c r="AC16314" s="24"/>
      <c r="AI16314" s="24"/>
      <c r="AL16314" s="24"/>
      <c r="AO16314" s="24"/>
      <c r="AR16314" s="24"/>
      <c r="AU16314" s="24"/>
    </row>
    <row r="16315">
      <c r="J16315" s="18"/>
      <c r="N16315" s="24"/>
      <c r="Q16315" s="24"/>
      <c r="T16315" s="24"/>
      <c r="W16315" s="24"/>
      <c r="Z16315" s="24"/>
      <c r="AC16315" s="24"/>
      <c r="AI16315" s="24"/>
      <c r="AL16315" s="24"/>
      <c r="AO16315" s="24"/>
      <c r="AR16315" s="24"/>
      <c r="AU16315" s="24"/>
    </row>
    <row r="16316">
      <c r="J16316" s="18"/>
      <c r="N16316" s="24"/>
      <c r="Q16316" s="24"/>
      <c r="T16316" s="24"/>
      <c r="W16316" s="24"/>
      <c r="Z16316" s="24"/>
      <c r="AC16316" s="24"/>
      <c r="AI16316" s="24"/>
      <c r="AL16316" s="24"/>
      <c r="AO16316" s="24"/>
      <c r="AR16316" s="24"/>
      <c r="AU16316" s="24"/>
    </row>
    <row r="16317">
      <c r="J16317" s="18"/>
      <c r="N16317" s="24"/>
      <c r="Q16317" s="24"/>
      <c r="T16317" s="24"/>
      <c r="W16317" s="24"/>
      <c r="Z16317" s="24"/>
      <c r="AC16317" s="24"/>
      <c r="AI16317" s="24"/>
      <c r="AL16317" s="24"/>
      <c r="AO16317" s="24"/>
      <c r="AR16317" s="24"/>
      <c r="AU16317" s="24"/>
    </row>
    <row r="16318">
      <c r="J16318" s="18"/>
      <c r="N16318" s="24"/>
      <c r="Q16318" s="24"/>
      <c r="T16318" s="24"/>
      <c r="W16318" s="24"/>
      <c r="Z16318" s="24"/>
      <c r="AC16318" s="24"/>
      <c r="AI16318" s="24"/>
      <c r="AL16318" s="24"/>
      <c r="AO16318" s="24"/>
      <c r="AR16318" s="24"/>
      <c r="AU16318" s="24"/>
    </row>
    <row r="16319">
      <c r="J16319" s="18"/>
      <c r="N16319" s="24"/>
      <c r="Q16319" s="24"/>
      <c r="T16319" s="24"/>
      <c r="W16319" s="24"/>
      <c r="Z16319" s="24"/>
      <c r="AC16319" s="24"/>
      <c r="AI16319" s="24"/>
      <c r="AL16319" s="24"/>
      <c r="AO16319" s="24"/>
      <c r="AR16319" s="24"/>
      <c r="AU16319" s="24"/>
    </row>
    <row r="16320">
      <c r="J16320" s="18"/>
      <c r="N16320" s="24"/>
      <c r="Q16320" s="24"/>
      <c r="T16320" s="24"/>
      <c r="W16320" s="24"/>
      <c r="Z16320" s="24"/>
      <c r="AC16320" s="24"/>
      <c r="AI16320" s="24"/>
      <c r="AL16320" s="24"/>
      <c r="AO16320" s="24"/>
      <c r="AR16320" s="24"/>
      <c r="AU16320" s="24"/>
    </row>
    <row r="16321">
      <c r="J16321" s="18"/>
      <c r="N16321" s="24"/>
      <c r="Q16321" s="24"/>
      <c r="T16321" s="24"/>
      <c r="W16321" s="24"/>
      <c r="Z16321" s="24"/>
      <c r="AC16321" s="24"/>
      <c r="AI16321" s="24"/>
      <c r="AL16321" s="24"/>
      <c r="AO16321" s="24"/>
      <c r="AR16321" s="24"/>
      <c r="AU16321" s="24"/>
    </row>
    <row r="16322">
      <c r="J16322" s="18"/>
      <c r="N16322" s="24"/>
      <c r="Q16322" s="24"/>
      <c r="T16322" s="24"/>
      <c r="W16322" s="24"/>
      <c r="Z16322" s="24"/>
      <c r="AC16322" s="24"/>
      <c r="AI16322" s="24"/>
      <c r="AL16322" s="24"/>
      <c r="AO16322" s="24"/>
      <c r="AR16322" s="24"/>
      <c r="AU16322" s="24"/>
    </row>
    <row r="16323">
      <c r="J16323" s="18"/>
      <c r="N16323" s="24"/>
      <c r="Q16323" s="24"/>
      <c r="T16323" s="24"/>
      <c r="W16323" s="24"/>
      <c r="Z16323" s="24"/>
      <c r="AC16323" s="24"/>
      <c r="AI16323" s="24"/>
      <c r="AL16323" s="24"/>
      <c r="AO16323" s="24"/>
      <c r="AR16323" s="24"/>
      <c r="AU16323" s="24"/>
    </row>
    <row r="16324">
      <c r="J16324" s="18"/>
      <c r="N16324" s="24"/>
      <c r="Q16324" s="24"/>
      <c r="T16324" s="24"/>
      <c r="W16324" s="24"/>
      <c r="Z16324" s="24"/>
      <c r="AC16324" s="24"/>
      <c r="AI16324" s="24"/>
      <c r="AL16324" s="24"/>
      <c r="AO16324" s="24"/>
      <c r="AR16324" s="24"/>
      <c r="AU16324" s="24"/>
    </row>
    <row r="16325">
      <c r="J16325" s="18"/>
      <c r="N16325" s="24"/>
      <c r="Q16325" s="24"/>
      <c r="T16325" s="24"/>
      <c r="W16325" s="24"/>
      <c r="Z16325" s="24"/>
      <c r="AC16325" s="24"/>
      <c r="AI16325" s="24"/>
      <c r="AL16325" s="24"/>
      <c r="AO16325" s="24"/>
      <c r="AR16325" s="24"/>
      <c r="AU16325" s="24"/>
    </row>
    <row r="16326">
      <c r="J16326" s="18"/>
      <c r="N16326" s="24"/>
      <c r="Q16326" s="24"/>
      <c r="T16326" s="24"/>
      <c r="W16326" s="24"/>
      <c r="Z16326" s="24"/>
      <c r="AC16326" s="24"/>
      <c r="AI16326" s="24"/>
      <c r="AL16326" s="24"/>
      <c r="AO16326" s="24"/>
      <c r="AR16326" s="24"/>
      <c r="AU16326" s="24"/>
    </row>
    <row r="16327">
      <c r="J16327" s="18"/>
      <c r="N16327" s="24"/>
      <c r="Q16327" s="24"/>
      <c r="T16327" s="24"/>
      <c r="W16327" s="24"/>
      <c r="Z16327" s="24"/>
      <c r="AC16327" s="24"/>
      <c r="AI16327" s="24"/>
      <c r="AL16327" s="24"/>
      <c r="AO16327" s="24"/>
      <c r="AR16327" s="24"/>
      <c r="AU16327" s="24"/>
    </row>
    <row r="16328">
      <c r="J16328" s="18"/>
      <c r="N16328" s="24"/>
      <c r="Q16328" s="24"/>
      <c r="T16328" s="24"/>
      <c r="W16328" s="24"/>
      <c r="Z16328" s="24"/>
      <c r="AC16328" s="24"/>
      <c r="AI16328" s="24"/>
      <c r="AL16328" s="24"/>
      <c r="AO16328" s="24"/>
      <c r="AR16328" s="24"/>
      <c r="AU16328" s="24"/>
    </row>
    <row r="16329">
      <c r="J16329" s="18"/>
      <c r="N16329" s="24"/>
      <c r="Q16329" s="24"/>
      <c r="T16329" s="24"/>
      <c r="W16329" s="24"/>
      <c r="Z16329" s="24"/>
      <c r="AC16329" s="24"/>
      <c r="AI16329" s="24"/>
      <c r="AL16329" s="24"/>
      <c r="AO16329" s="24"/>
      <c r="AR16329" s="24"/>
      <c r="AU16329" s="24"/>
    </row>
    <row r="16330">
      <c r="J16330" s="18"/>
      <c r="N16330" s="24"/>
      <c r="Q16330" s="24"/>
      <c r="T16330" s="24"/>
      <c r="W16330" s="24"/>
      <c r="Z16330" s="24"/>
      <c r="AC16330" s="24"/>
      <c r="AI16330" s="24"/>
      <c r="AL16330" s="24"/>
      <c r="AO16330" s="24"/>
      <c r="AR16330" s="24"/>
      <c r="AU16330" s="24"/>
    </row>
    <row r="16331">
      <c r="J16331" s="18"/>
      <c r="N16331" s="24"/>
      <c r="Q16331" s="24"/>
      <c r="T16331" s="24"/>
      <c r="W16331" s="24"/>
      <c r="Z16331" s="24"/>
      <c r="AC16331" s="24"/>
      <c r="AI16331" s="24"/>
      <c r="AL16331" s="24"/>
      <c r="AO16331" s="24"/>
      <c r="AR16331" s="24"/>
      <c r="AU16331" s="24"/>
    </row>
    <row r="16332">
      <c r="J16332" s="18"/>
      <c r="N16332" s="24"/>
      <c r="Q16332" s="24"/>
      <c r="T16332" s="24"/>
      <c r="W16332" s="24"/>
      <c r="Z16332" s="24"/>
      <c r="AC16332" s="24"/>
      <c r="AI16332" s="24"/>
      <c r="AL16332" s="24"/>
      <c r="AO16332" s="24"/>
      <c r="AR16332" s="24"/>
      <c r="AU16332" s="24"/>
    </row>
    <row r="16333">
      <c r="J16333" s="18"/>
      <c r="N16333" s="24"/>
      <c r="Q16333" s="24"/>
      <c r="T16333" s="24"/>
      <c r="W16333" s="24"/>
      <c r="Z16333" s="24"/>
      <c r="AC16333" s="24"/>
      <c r="AI16333" s="24"/>
      <c r="AL16333" s="24"/>
      <c r="AO16333" s="24"/>
      <c r="AR16333" s="24"/>
      <c r="AU16333" s="24"/>
    </row>
    <row r="16334">
      <c r="J16334" s="18"/>
      <c r="N16334" s="24"/>
      <c r="Q16334" s="24"/>
      <c r="T16334" s="24"/>
      <c r="W16334" s="24"/>
      <c r="Z16334" s="24"/>
      <c r="AC16334" s="24"/>
      <c r="AI16334" s="24"/>
      <c r="AL16334" s="24"/>
      <c r="AO16334" s="24"/>
      <c r="AR16334" s="24"/>
      <c r="AU16334" s="24"/>
    </row>
    <row r="16335">
      <c r="J16335" s="18"/>
      <c r="N16335" s="24"/>
      <c r="Q16335" s="24"/>
      <c r="T16335" s="24"/>
      <c r="W16335" s="24"/>
      <c r="Z16335" s="24"/>
      <c r="AC16335" s="24"/>
      <c r="AI16335" s="24"/>
      <c r="AL16335" s="24"/>
      <c r="AO16335" s="24"/>
      <c r="AR16335" s="24"/>
      <c r="AU16335" s="24"/>
    </row>
    <row r="16336">
      <c r="J16336" s="18"/>
      <c r="N16336" s="24"/>
      <c r="Q16336" s="24"/>
      <c r="T16336" s="24"/>
      <c r="W16336" s="24"/>
      <c r="Z16336" s="24"/>
      <c r="AC16336" s="24"/>
      <c r="AI16336" s="24"/>
      <c r="AL16336" s="24"/>
      <c r="AO16336" s="24"/>
      <c r="AR16336" s="24"/>
      <c r="AU16336" s="24"/>
    </row>
    <row r="16337">
      <c r="J16337" s="18"/>
      <c r="N16337" s="24"/>
      <c r="Q16337" s="24"/>
      <c r="T16337" s="24"/>
      <c r="W16337" s="24"/>
      <c r="Z16337" s="24"/>
      <c r="AC16337" s="24"/>
      <c r="AI16337" s="24"/>
      <c r="AL16337" s="24"/>
      <c r="AO16337" s="24"/>
      <c r="AR16337" s="24"/>
      <c r="AU16337" s="24"/>
    </row>
    <row r="16338">
      <c r="J16338" s="18"/>
      <c r="N16338" s="24"/>
      <c r="Q16338" s="24"/>
      <c r="T16338" s="24"/>
      <c r="W16338" s="24"/>
      <c r="Z16338" s="24"/>
      <c r="AC16338" s="24"/>
      <c r="AI16338" s="24"/>
      <c r="AL16338" s="24"/>
      <c r="AO16338" s="24"/>
      <c r="AR16338" s="24"/>
      <c r="AU16338" s="24"/>
    </row>
    <row r="16339">
      <c r="J16339" s="18"/>
      <c r="N16339" s="24"/>
      <c r="Q16339" s="24"/>
      <c r="T16339" s="24"/>
      <c r="W16339" s="24"/>
      <c r="Z16339" s="24"/>
      <c r="AC16339" s="24"/>
      <c r="AI16339" s="24"/>
      <c r="AL16339" s="24"/>
      <c r="AO16339" s="24"/>
      <c r="AR16339" s="24"/>
      <c r="AU16339" s="24"/>
    </row>
    <row r="16340">
      <c r="J16340" s="18"/>
      <c r="N16340" s="24"/>
      <c r="Q16340" s="24"/>
      <c r="T16340" s="24"/>
      <c r="W16340" s="24"/>
      <c r="Z16340" s="24"/>
      <c r="AC16340" s="24"/>
      <c r="AI16340" s="24"/>
      <c r="AL16340" s="24"/>
      <c r="AO16340" s="24"/>
      <c r="AR16340" s="24"/>
      <c r="AU16340" s="24"/>
    </row>
    <row r="16341">
      <c r="J16341" s="18"/>
      <c r="N16341" s="24"/>
      <c r="Q16341" s="24"/>
      <c r="T16341" s="24"/>
      <c r="W16341" s="24"/>
      <c r="Z16341" s="24"/>
      <c r="AC16341" s="24"/>
      <c r="AI16341" s="24"/>
      <c r="AL16341" s="24"/>
      <c r="AO16341" s="24"/>
      <c r="AR16341" s="24"/>
      <c r="AU16341" s="24"/>
    </row>
    <row r="16342">
      <c r="J16342" s="18"/>
      <c r="N16342" s="24"/>
      <c r="Q16342" s="24"/>
      <c r="T16342" s="24"/>
      <c r="W16342" s="24"/>
      <c r="Z16342" s="24"/>
      <c r="AC16342" s="24"/>
      <c r="AI16342" s="24"/>
      <c r="AL16342" s="24"/>
      <c r="AO16342" s="24"/>
      <c r="AR16342" s="24"/>
      <c r="AU16342" s="24"/>
    </row>
    <row r="16343">
      <c r="J16343" s="18"/>
      <c r="N16343" s="24"/>
      <c r="Q16343" s="24"/>
      <c r="T16343" s="24"/>
      <c r="W16343" s="24"/>
      <c r="Z16343" s="24"/>
      <c r="AC16343" s="24"/>
      <c r="AI16343" s="24"/>
      <c r="AL16343" s="24"/>
      <c r="AO16343" s="24"/>
      <c r="AR16343" s="24"/>
      <c r="AU16343" s="24"/>
    </row>
    <row r="16344">
      <c r="J16344" s="18"/>
      <c r="N16344" s="24"/>
      <c r="Q16344" s="24"/>
      <c r="T16344" s="24"/>
      <c r="W16344" s="24"/>
      <c r="Z16344" s="24"/>
      <c r="AC16344" s="24"/>
      <c r="AI16344" s="24"/>
      <c r="AL16344" s="24"/>
      <c r="AO16344" s="24"/>
      <c r="AR16344" s="24"/>
      <c r="AU16344" s="24"/>
    </row>
    <row r="16345">
      <c r="J16345" s="18"/>
      <c r="N16345" s="24"/>
      <c r="Q16345" s="24"/>
      <c r="T16345" s="24"/>
      <c r="W16345" s="24"/>
      <c r="Z16345" s="24"/>
      <c r="AC16345" s="24"/>
      <c r="AI16345" s="24"/>
      <c r="AL16345" s="24"/>
      <c r="AO16345" s="24"/>
      <c r="AR16345" s="24"/>
      <c r="AU16345" s="24"/>
    </row>
    <row r="16346">
      <c r="J16346" s="18"/>
      <c r="N16346" s="24"/>
      <c r="Q16346" s="24"/>
      <c r="T16346" s="24"/>
      <c r="W16346" s="24"/>
      <c r="Z16346" s="24"/>
      <c r="AC16346" s="24"/>
      <c r="AI16346" s="24"/>
      <c r="AL16346" s="24"/>
      <c r="AO16346" s="24"/>
      <c r="AR16346" s="24"/>
      <c r="AU16346" s="24"/>
    </row>
    <row r="16347">
      <c r="J16347" s="18"/>
      <c r="N16347" s="24"/>
      <c r="Q16347" s="24"/>
      <c r="T16347" s="24"/>
      <c r="W16347" s="24"/>
      <c r="Z16347" s="24"/>
      <c r="AC16347" s="24"/>
      <c r="AI16347" s="24"/>
      <c r="AL16347" s="24"/>
      <c r="AO16347" s="24"/>
      <c r="AR16347" s="24"/>
      <c r="AU16347" s="24"/>
    </row>
    <row r="16348">
      <c r="J16348" s="18"/>
      <c r="N16348" s="24"/>
      <c r="Q16348" s="24"/>
      <c r="T16348" s="24"/>
      <c r="W16348" s="24"/>
      <c r="Z16348" s="24"/>
      <c r="AC16348" s="24"/>
      <c r="AI16348" s="24"/>
      <c r="AL16348" s="24"/>
      <c r="AO16348" s="24"/>
      <c r="AR16348" s="24"/>
      <c r="AU16348" s="24"/>
    </row>
    <row r="16349">
      <c r="J16349" s="18"/>
      <c r="N16349" s="24"/>
      <c r="Q16349" s="24"/>
      <c r="T16349" s="24"/>
      <c r="W16349" s="24"/>
      <c r="Z16349" s="24"/>
      <c r="AC16349" s="24"/>
      <c r="AI16349" s="24"/>
      <c r="AL16349" s="24"/>
      <c r="AO16349" s="24"/>
      <c r="AR16349" s="24"/>
      <c r="AU16349" s="24"/>
    </row>
    <row r="16350">
      <c r="J16350" s="18"/>
      <c r="N16350" s="24"/>
      <c r="Q16350" s="24"/>
      <c r="T16350" s="24"/>
      <c r="W16350" s="24"/>
      <c r="Z16350" s="24"/>
      <c r="AC16350" s="24"/>
      <c r="AI16350" s="24"/>
      <c r="AL16350" s="24"/>
      <c r="AO16350" s="24"/>
      <c r="AR16350" s="24"/>
      <c r="AU16350" s="24"/>
    </row>
    <row r="16351">
      <c r="J16351" s="18"/>
      <c r="N16351" s="24"/>
      <c r="Q16351" s="24"/>
      <c r="T16351" s="24"/>
      <c r="W16351" s="24"/>
      <c r="Z16351" s="24"/>
      <c r="AC16351" s="24"/>
      <c r="AI16351" s="24"/>
      <c r="AL16351" s="24"/>
      <c r="AO16351" s="24"/>
      <c r="AR16351" s="24"/>
      <c r="AU16351" s="24"/>
    </row>
    <row r="16352">
      <c r="J16352" s="18"/>
      <c r="N16352" s="24"/>
      <c r="Q16352" s="24"/>
      <c r="T16352" s="24"/>
      <c r="W16352" s="24"/>
      <c r="Z16352" s="24"/>
      <c r="AC16352" s="24"/>
      <c r="AI16352" s="24"/>
      <c r="AL16352" s="24"/>
      <c r="AO16352" s="24"/>
      <c r="AR16352" s="24"/>
      <c r="AU16352" s="24"/>
    </row>
    <row r="16353">
      <c r="J16353" s="18"/>
      <c r="N16353" s="24"/>
      <c r="Q16353" s="24"/>
      <c r="T16353" s="24"/>
      <c r="W16353" s="24"/>
      <c r="Z16353" s="24"/>
      <c r="AC16353" s="24"/>
      <c r="AI16353" s="24"/>
      <c r="AL16353" s="24"/>
      <c r="AO16353" s="24"/>
      <c r="AR16353" s="24"/>
      <c r="AU16353" s="24"/>
    </row>
    <row r="16354">
      <c r="J16354" s="18"/>
      <c r="N16354" s="24"/>
      <c r="Q16354" s="24"/>
      <c r="T16354" s="24"/>
      <c r="W16354" s="24"/>
      <c r="Z16354" s="24"/>
      <c r="AC16354" s="24"/>
      <c r="AI16354" s="24"/>
      <c r="AL16354" s="24"/>
      <c r="AO16354" s="24"/>
      <c r="AR16354" s="24"/>
      <c r="AU16354" s="24"/>
    </row>
    <row r="16355">
      <c r="J16355" s="18"/>
      <c r="N16355" s="24"/>
      <c r="Q16355" s="24"/>
      <c r="T16355" s="24"/>
      <c r="W16355" s="24"/>
      <c r="Z16355" s="24"/>
      <c r="AC16355" s="24"/>
      <c r="AI16355" s="24"/>
      <c r="AL16355" s="24"/>
      <c r="AO16355" s="24"/>
      <c r="AR16355" s="24"/>
      <c r="AU16355" s="24"/>
    </row>
    <row r="16356">
      <c r="J16356" s="18"/>
      <c r="N16356" s="24"/>
      <c r="Q16356" s="24"/>
      <c r="T16356" s="24"/>
      <c r="W16356" s="24"/>
      <c r="Z16356" s="24"/>
      <c r="AC16356" s="24"/>
      <c r="AI16356" s="24"/>
      <c r="AL16356" s="24"/>
      <c r="AO16356" s="24"/>
      <c r="AR16356" s="24"/>
      <c r="AU16356" s="24"/>
    </row>
    <row r="16357">
      <c r="J16357" s="18"/>
      <c r="N16357" s="24"/>
      <c r="Q16357" s="24"/>
      <c r="T16357" s="24"/>
      <c r="W16357" s="24"/>
      <c r="Z16357" s="24"/>
      <c r="AC16357" s="24"/>
      <c r="AI16357" s="24"/>
      <c r="AL16357" s="24"/>
      <c r="AO16357" s="24"/>
      <c r="AR16357" s="24"/>
      <c r="AU16357" s="24"/>
    </row>
    <row r="16358">
      <c r="J16358" s="18"/>
      <c r="N16358" s="24"/>
      <c r="Q16358" s="24"/>
      <c r="T16358" s="24"/>
      <c r="W16358" s="24"/>
      <c r="Z16358" s="24"/>
      <c r="AC16358" s="24"/>
      <c r="AI16358" s="24"/>
      <c r="AL16358" s="24"/>
      <c r="AO16358" s="24"/>
      <c r="AR16358" s="24"/>
      <c r="AU16358" s="24"/>
    </row>
    <row r="16359">
      <c r="J16359" s="18"/>
      <c r="N16359" s="24"/>
      <c r="Q16359" s="24"/>
      <c r="T16359" s="24"/>
      <c r="W16359" s="24"/>
      <c r="Z16359" s="24"/>
      <c r="AC16359" s="24"/>
      <c r="AI16359" s="24"/>
      <c r="AL16359" s="24"/>
      <c r="AO16359" s="24"/>
      <c r="AR16359" s="24"/>
      <c r="AU16359" s="24"/>
    </row>
    <row r="16360">
      <c r="J16360" s="18"/>
      <c r="N16360" s="24"/>
      <c r="Q16360" s="24"/>
      <c r="T16360" s="24"/>
      <c r="W16360" s="24"/>
      <c r="Z16360" s="24"/>
      <c r="AC16360" s="24"/>
      <c r="AI16360" s="24"/>
      <c r="AL16360" s="24"/>
      <c r="AO16360" s="24"/>
      <c r="AR16360" s="24"/>
      <c r="AU16360" s="24"/>
    </row>
    <row r="16361">
      <c r="J16361" s="18"/>
      <c r="N16361" s="24"/>
      <c r="Q16361" s="24"/>
      <c r="T16361" s="24"/>
      <c r="W16361" s="24"/>
      <c r="Z16361" s="24"/>
      <c r="AC16361" s="24"/>
      <c r="AI16361" s="24"/>
      <c r="AL16361" s="24"/>
      <c r="AO16361" s="24"/>
      <c r="AR16361" s="24"/>
      <c r="AU16361" s="24"/>
    </row>
    <row r="16362">
      <c r="J16362" s="18"/>
      <c r="N16362" s="24"/>
      <c r="Q16362" s="24"/>
      <c r="T16362" s="24"/>
      <c r="W16362" s="24"/>
      <c r="Z16362" s="24"/>
      <c r="AC16362" s="24"/>
      <c r="AI16362" s="24"/>
      <c r="AL16362" s="24"/>
      <c r="AO16362" s="24"/>
      <c r="AR16362" s="24"/>
      <c r="AU16362" s="24"/>
    </row>
    <row r="16363">
      <c r="J16363" s="18"/>
      <c r="N16363" s="24"/>
      <c r="Q16363" s="24"/>
      <c r="T16363" s="24"/>
      <c r="W16363" s="24"/>
      <c r="Z16363" s="24"/>
      <c r="AC16363" s="24"/>
      <c r="AI16363" s="24"/>
      <c r="AL16363" s="24"/>
      <c r="AO16363" s="24"/>
      <c r="AR16363" s="24"/>
      <c r="AU16363" s="24"/>
    </row>
    <row r="16364">
      <c r="J16364" s="18"/>
      <c r="N16364" s="24"/>
      <c r="Q16364" s="24"/>
      <c r="T16364" s="24"/>
      <c r="W16364" s="24"/>
      <c r="Z16364" s="24"/>
      <c r="AC16364" s="24"/>
      <c r="AI16364" s="24"/>
      <c r="AL16364" s="24"/>
      <c r="AO16364" s="24"/>
      <c r="AR16364" s="24"/>
      <c r="AU16364" s="24"/>
    </row>
    <row r="16365">
      <c r="J16365" s="18"/>
      <c r="N16365" s="24"/>
      <c r="Q16365" s="24"/>
      <c r="T16365" s="24"/>
      <c r="W16365" s="24"/>
      <c r="Z16365" s="24"/>
      <c r="AC16365" s="24"/>
      <c r="AI16365" s="24"/>
      <c r="AL16365" s="24"/>
      <c r="AO16365" s="24"/>
      <c r="AR16365" s="24"/>
      <c r="AU16365" s="24"/>
    </row>
    <row r="16366">
      <c r="J16366" s="18"/>
      <c r="N16366" s="24"/>
      <c r="Q16366" s="24"/>
      <c r="T16366" s="24"/>
      <c r="W16366" s="24"/>
      <c r="Z16366" s="24"/>
      <c r="AC16366" s="24"/>
      <c r="AI16366" s="24"/>
      <c r="AL16366" s="24"/>
      <c r="AO16366" s="24"/>
      <c r="AR16366" s="24"/>
      <c r="AU16366" s="24"/>
    </row>
    <row r="16367">
      <c r="J16367" s="18"/>
      <c r="N16367" s="24"/>
      <c r="Q16367" s="24"/>
      <c r="T16367" s="24"/>
      <c r="W16367" s="24"/>
      <c r="Z16367" s="24"/>
      <c r="AC16367" s="24"/>
      <c r="AI16367" s="24"/>
      <c r="AL16367" s="24"/>
      <c r="AO16367" s="24"/>
      <c r="AR16367" s="24"/>
      <c r="AU16367" s="24"/>
    </row>
    <row r="16368">
      <c r="J16368" s="18"/>
      <c r="N16368" s="24"/>
      <c r="Q16368" s="24"/>
      <c r="T16368" s="24"/>
      <c r="W16368" s="24"/>
      <c r="Z16368" s="24"/>
      <c r="AC16368" s="24"/>
      <c r="AI16368" s="24"/>
      <c r="AL16368" s="24"/>
      <c r="AO16368" s="24"/>
      <c r="AR16368" s="24"/>
      <c r="AU16368" s="24"/>
    </row>
    <row r="16369">
      <c r="J16369" s="18"/>
      <c r="N16369" s="24"/>
      <c r="Q16369" s="24"/>
      <c r="T16369" s="24"/>
      <c r="W16369" s="24"/>
      <c r="Z16369" s="24"/>
      <c r="AC16369" s="24"/>
      <c r="AI16369" s="24"/>
      <c r="AL16369" s="24"/>
      <c r="AO16369" s="24"/>
      <c r="AR16369" s="24"/>
      <c r="AU16369" s="24"/>
    </row>
    <row r="16370">
      <c r="J16370" s="18"/>
      <c r="N16370" s="24"/>
      <c r="Q16370" s="24"/>
      <c r="T16370" s="24"/>
      <c r="W16370" s="24"/>
      <c r="Z16370" s="24"/>
      <c r="AC16370" s="24"/>
      <c r="AI16370" s="24"/>
      <c r="AL16370" s="24"/>
      <c r="AO16370" s="24"/>
      <c r="AR16370" s="24"/>
      <c r="AU16370" s="24"/>
    </row>
    <row r="16371">
      <c r="J16371" s="18"/>
      <c r="N16371" s="24"/>
      <c r="Q16371" s="24"/>
      <c r="T16371" s="24"/>
      <c r="W16371" s="24"/>
      <c r="Z16371" s="24"/>
      <c r="AC16371" s="24"/>
      <c r="AI16371" s="24"/>
      <c r="AL16371" s="24"/>
      <c r="AO16371" s="24"/>
      <c r="AR16371" s="24"/>
      <c r="AU16371" s="24"/>
    </row>
    <row r="16372">
      <c r="J16372" s="18"/>
      <c r="N16372" s="24"/>
      <c r="Q16372" s="24"/>
      <c r="T16372" s="24"/>
      <c r="W16372" s="24"/>
      <c r="Z16372" s="24"/>
      <c r="AC16372" s="24"/>
      <c r="AI16372" s="24"/>
      <c r="AL16372" s="24"/>
      <c r="AO16372" s="24"/>
      <c r="AR16372" s="24"/>
      <c r="AU16372" s="24"/>
    </row>
    <row r="16373">
      <c r="J16373" s="18"/>
      <c r="N16373" s="24"/>
      <c r="Q16373" s="24"/>
      <c r="T16373" s="24"/>
      <c r="W16373" s="24"/>
      <c r="Z16373" s="24"/>
      <c r="AC16373" s="24"/>
      <c r="AI16373" s="24"/>
      <c r="AL16373" s="24"/>
      <c r="AO16373" s="24"/>
      <c r="AR16373" s="24"/>
      <c r="AU16373" s="24"/>
    </row>
    <row r="16374">
      <c r="J16374" s="18"/>
      <c r="N16374" s="24"/>
      <c r="Q16374" s="24"/>
      <c r="T16374" s="24"/>
      <c r="W16374" s="24"/>
      <c r="Z16374" s="24"/>
      <c r="AC16374" s="24"/>
      <c r="AI16374" s="24"/>
      <c r="AL16374" s="24"/>
      <c r="AO16374" s="24"/>
      <c r="AR16374" s="24"/>
      <c r="AU16374" s="24"/>
    </row>
    <row r="16375">
      <c r="J16375" s="18"/>
      <c r="N16375" s="24"/>
      <c r="Q16375" s="24"/>
      <c r="T16375" s="24"/>
      <c r="W16375" s="24"/>
      <c r="Z16375" s="24"/>
      <c r="AC16375" s="24"/>
      <c r="AI16375" s="24"/>
      <c r="AL16375" s="24"/>
      <c r="AO16375" s="24"/>
      <c r="AR16375" s="24"/>
      <c r="AU16375" s="24"/>
    </row>
    <row r="16376">
      <c r="J16376" s="18"/>
      <c r="N16376" s="24"/>
      <c r="Q16376" s="24"/>
      <c r="T16376" s="24"/>
      <c r="W16376" s="24"/>
      <c r="Z16376" s="24"/>
      <c r="AC16376" s="24"/>
      <c r="AI16376" s="24"/>
      <c r="AL16376" s="24"/>
      <c r="AO16376" s="24"/>
      <c r="AR16376" s="24"/>
      <c r="AU16376" s="24"/>
    </row>
    <row r="16377">
      <c r="J16377" s="18"/>
      <c r="N16377" s="24"/>
      <c r="Q16377" s="24"/>
      <c r="T16377" s="24"/>
      <c r="W16377" s="24"/>
      <c r="Z16377" s="24"/>
      <c r="AC16377" s="24"/>
      <c r="AI16377" s="24"/>
      <c r="AL16377" s="24"/>
      <c r="AO16377" s="24"/>
      <c r="AR16377" s="24"/>
      <c r="AU16377" s="24"/>
    </row>
    <row r="16378">
      <c r="J16378" s="18"/>
      <c r="N16378" s="24"/>
      <c r="Q16378" s="24"/>
      <c r="T16378" s="24"/>
      <c r="W16378" s="24"/>
      <c r="Z16378" s="24"/>
      <c r="AC16378" s="24"/>
      <c r="AI16378" s="24"/>
      <c r="AL16378" s="24"/>
      <c r="AO16378" s="24"/>
      <c r="AR16378" s="24"/>
      <c r="AU16378" s="24"/>
    </row>
    <row r="16379">
      <c r="J16379" s="18"/>
      <c r="N16379" s="24"/>
      <c r="Q16379" s="24"/>
      <c r="T16379" s="24"/>
      <c r="W16379" s="24"/>
      <c r="Z16379" s="24"/>
      <c r="AC16379" s="24"/>
      <c r="AI16379" s="24"/>
      <c r="AL16379" s="24"/>
      <c r="AO16379" s="24"/>
      <c r="AR16379" s="24"/>
      <c r="AU16379" s="24"/>
    </row>
    <row r="16380">
      <c r="J16380" s="18"/>
      <c r="N16380" s="24"/>
      <c r="Q16380" s="24"/>
      <c r="T16380" s="24"/>
      <c r="W16380" s="24"/>
      <c r="Z16380" s="24"/>
      <c r="AC16380" s="24"/>
      <c r="AI16380" s="24"/>
      <c r="AL16380" s="24"/>
      <c r="AO16380" s="24"/>
      <c r="AR16380" s="24"/>
      <c r="AU16380" s="24"/>
    </row>
    <row r="16381">
      <c r="J16381" s="18"/>
      <c r="N16381" s="24"/>
      <c r="Q16381" s="24"/>
      <c r="T16381" s="24"/>
      <c r="W16381" s="24"/>
      <c r="Z16381" s="24"/>
      <c r="AC16381" s="24"/>
      <c r="AI16381" s="24"/>
      <c r="AL16381" s="24"/>
      <c r="AO16381" s="24"/>
      <c r="AR16381" s="24"/>
      <c r="AU16381" s="24"/>
    </row>
    <row r="16382">
      <c r="J16382" s="18"/>
      <c r="N16382" s="24"/>
      <c r="Q16382" s="24"/>
      <c r="T16382" s="24"/>
      <c r="W16382" s="24"/>
      <c r="Z16382" s="24"/>
      <c r="AC16382" s="24"/>
      <c r="AI16382" s="24"/>
      <c r="AL16382" s="24"/>
      <c r="AO16382" s="24"/>
      <c r="AR16382" s="24"/>
      <c r="AU16382" s="24"/>
    </row>
    <row r="16383">
      <c r="J16383" s="18"/>
      <c r="N16383" s="24"/>
      <c r="Q16383" s="24"/>
      <c r="T16383" s="24"/>
      <c r="W16383" s="24"/>
      <c r="Z16383" s="24"/>
      <c r="AC16383" s="24"/>
      <c r="AI16383" s="24"/>
      <c r="AL16383" s="24"/>
      <c r="AO16383" s="24"/>
      <c r="AR16383" s="24"/>
      <c r="AU16383" s="24"/>
    </row>
    <row r="16384">
      <c r="J16384" s="18"/>
      <c r="N16384" s="24"/>
      <c r="Q16384" s="24"/>
      <c r="T16384" s="24"/>
      <c r="W16384" s="24"/>
      <c r="Z16384" s="24"/>
      <c r="AC16384" s="24"/>
      <c r="AI16384" s="24"/>
      <c r="AL16384" s="24"/>
      <c r="AO16384" s="24"/>
      <c r="AR16384" s="24"/>
      <c r="AU16384" s="24"/>
    </row>
    <row r="16385">
      <c r="J16385" s="18"/>
      <c r="N16385" s="24"/>
      <c r="Q16385" s="24"/>
      <c r="T16385" s="24"/>
      <c r="W16385" s="24"/>
      <c r="Z16385" s="24"/>
      <c r="AC16385" s="24"/>
      <c r="AI16385" s="24"/>
      <c r="AL16385" s="24"/>
      <c r="AO16385" s="24"/>
      <c r="AR16385" s="24"/>
      <c r="AU16385" s="24"/>
    </row>
    <row r="16386">
      <c r="J16386" s="18"/>
      <c r="N16386" s="24"/>
      <c r="Q16386" s="24"/>
      <c r="T16386" s="24"/>
      <c r="W16386" s="24"/>
      <c r="Z16386" s="24"/>
      <c r="AC16386" s="24"/>
      <c r="AI16386" s="24"/>
      <c r="AL16386" s="24"/>
      <c r="AO16386" s="24"/>
      <c r="AR16386" s="24"/>
      <c r="AU16386" s="24"/>
    </row>
    <row r="16387">
      <c r="J16387" s="18"/>
      <c r="N16387" s="24"/>
      <c r="Q16387" s="24"/>
      <c r="T16387" s="24"/>
      <c r="W16387" s="24"/>
      <c r="Z16387" s="24"/>
      <c r="AC16387" s="24"/>
      <c r="AI16387" s="24"/>
      <c r="AL16387" s="24"/>
      <c r="AO16387" s="24"/>
      <c r="AR16387" s="24"/>
      <c r="AU16387" s="24"/>
    </row>
    <row r="16388">
      <c r="J16388" s="18"/>
      <c r="N16388" s="24"/>
      <c r="Q16388" s="24"/>
      <c r="T16388" s="24"/>
      <c r="W16388" s="24"/>
      <c r="Z16388" s="24"/>
      <c r="AC16388" s="24"/>
      <c r="AI16388" s="24"/>
      <c r="AL16388" s="24"/>
      <c r="AO16388" s="24"/>
      <c r="AR16388" s="24"/>
      <c r="AU16388" s="24"/>
    </row>
    <row r="16389">
      <c r="J16389" s="18"/>
      <c r="N16389" s="24"/>
      <c r="Q16389" s="24"/>
      <c r="T16389" s="24"/>
      <c r="W16389" s="24"/>
      <c r="Z16389" s="24"/>
      <c r="AC16389" s="24"/>
      <c r="AI16389" s="24"/>
      <c r="AL16389" s="24"/>
      <c r="AO16389" s="24"/>
      <c r="AR16389" s="24"/>
      <c r="AU16389" s="24"/>
    </row>
    <row r="16390">
      <c r="J16390" s="18"/>
      <c r="N16390" s="24"/>
      <c r="Q16390" s="24"/>
      <c r="T16390" s="24"/>
      <c r="W16390" s="24"/>
      <c r="Z16390" s="24"/>
      <c r="AC16390" s="24"/>
      <c r="AI16390" s="24"/>
      <c r="AL16390" s="24"/>
      <c r="AO16390" s="24"/>
      <c r="AR16390" s="24"/>
      <c r="AU16390" s="24"/>
    </row>
    <row r="16391">
      <c r="J16391" s="18"/>
      <c r="N16391" s="24"/>
      <c r="Q16391" s="24"/>
      <c r="T16391" s="24"/>
      <c r="W16391" s="24"/>
      <c r="Z16391" s="24"/>
      <c r="AC16391" s="24"/>
      <c r="AI16391" s="24"/>
      <c r="AL16391" s="24"/>
      <c r="AO16391" s="24"/>
      <c r="AR16391" s="24"/>
      <c r="AU16391" s="24"/>
    </row>
    <row r="16392">
      <c r="J16392" s="18"/>
      <c r="N16392" s="24"/>
      <c r="Q16392" s="24"/>
      <c r="T16392" s="24"/>
      <c r="W16392" s="24"/>
      <c r="Z16392" s="24"/>
      <c r="AC16392" s="24"/>
      <c r="AI16392" s="24"/>
      <c r="AL16392" s="24"/>
      <c r="AO16392" s="24"/>
      <c r="AR16392" s="24"/>
      <c r="AU16392" s="24"/>
    </row>
    <row r="16393">
      <c r="J16393" s="18"/>
      <c r="N16393" s="24"/>
      <c r="Q16393" s="24"/>
      <c r="T16393" s="24"/>
      <c r="W16393" s="24"/>
      <c r="Z16393" s="24"/>
      <c r="AC16393" s="24"/>
      <c r="AI16393" s="24"/>
      <c r="AL16393" s="24"/>
      <c r="AO16393" s="24"/>
      <c r="AR16393" s="24"/>
      <c r="AU16393" s="24"/>
    </row>
    <row r="16394">
      <c r="J16394" s="18"/>
      <c r="N16394" s="24"/>
      <c r="Q16394" s="24"/>
      <c r="T16394" s="24"/>
      <c r="W16394" s="24"/>
      <c r="Z16394" s="24"/>
      <c r="AC16394" s="24"/>
      <c r="AI16394" s="24"/>
      <c r="AL16394" s="24"/>
      <c r="AO16394" s="24"/>
      <c r="AR16394" s="24"/>
      <c r="AU16394" s="24"/>
    </row>
    <row r="16395">
      <c r="J16395" s="18"/>
      <c r="N16395" s="24"/>
      <c r="Q16395" s="24"/>
      <c r="T16395" s="24"/>
      <c r="W16395" s="24"/>
      <c r="Z16395" s="24"/>
      <c r="AC16395" s="24"/>
      <c r="AI16395" s="24"/>
      <c r="AL16395" s="24"/>
      <c r="AO16395" s="24"/>
      <c r="AR16395" s="24"/>
      <c r="AU16395" s="24"/>
    </row>
    <row r="16396">
      <c r="J16396" s="18"/>
      <c r="N16396" s="24"/>
      <c r="Q16396" s="24"/>
      <c r="T16396" s="24"/>
      <c r="W16396" s="24"/>
      <c r="Z16396" s="24"/>
      <c r="AC16396" s="24"/>
      <c r="AI16396" s="24"/>
      <c r="AL16396" s="24"/>
      <c r="AO16396" s="24"/>
      <c r="AR16396" s="24"/>
      <c r="AU16396" s="24"/>
    </row>
    <row r="16397">
      <c r="J16397" s="18"/>
      <c r="N16397" s="24"/>
      <c r="Q16397" s="24"/>
      <c r="T16397" s="24"/>
      <c r="W16397" s="24"/>
      <c r="Z16397" s="24"/>
      <c r="AC16397" s="24"/>
      <c r="AI16397" s="24"/>
      <c r="AL16397" s="24"/>
      <c r="AO16397" s="24"/>
      <c r="AR16397" s="24"/>
      <c r="AU16397" s="24"/>
    </row>
    <row r="16398">
      <c r="J16398" s="18"/>
      <c r="N16398" s="24"/>
      <c r="Q16398" s="24"/>
      <c r="T16398" s="24"/>
      <c r="W16398" s="24"/>
      <c r="Z16398" s="24"/>
      <c r="AC16398" s="24"/>
      <c r="AI16398" s="24"/>
      <c r="AL16398" s="24"/>
      <c r="AO16398" s="24"/>
      <c r="AR16398" s="24"/>
      <c r="AU16398" s="24"/>
    </row>
    <row r="16399">
      <c r="J16399" s="18"/>
      <c r="N16399" s="24"/>
      <c r="Q16399" s="24"/>
      <c r="T16399" s="24"/>
      <c r="W16399" s="24"/>
      <c r="Z16399" s="24"/>
      <c r="AC16399" s="24"/>
      <c r="AI16399" s="24"/>
      <c r="AL16399" s="24"/>
      <c r="AO16399" s="24"/>
      <c r="AR16399" s="24"/>
      <c r="AU16399" s="24"/>
    </row>
    <row r="16400">
      <c r="J16400" s="18"/>
      <c r="N16400" s="24"/>
      <c r="Q16400" s="24"/>
      <c r="T16400" s="24"/>
      <c r="W16400" s="24"/>
      <c r="Z16400" s="24"/>
      <c r="AC16400" s="24"/>
      <c r="AI16400" s="24"/>
      <c r="AL16400" s="24"/>
      <c r="AO16400" s="24"/>
      <c r="AR16400" s="24"/>
      <c r="AU16400" s="24"/>
    </row>
    <row r="16401">
      <c r="J16401" s="18"/>
      <c r="N16401" s="24"/>
      <c r="Q16401" s="24"/>
      <c r="T16401" s="24"/>
      <c r="W16401" s="24"/>
      <c r="Z16401" s="24"/>
      <c r="AC16401" s="24"/>
      <c r="AI16401" s="24"/>
      <c r="AL16401" s="24"/>
      <c r="AO16401" s="24"/>
      <c r="AR16401" s="24"/>
      <c r="AU16401" s="24"/>
    </row>
    <row r="16402">
      <c r="J16402" s="18"/>
      <c r="N16402" s="24"/>
      <c r="Q16402" s="24"/>
      <c r="T16402" s="24"/>
      <c r="W16402" s="24"/>
      <c r="Z16402" s="24"/>
      <c r="AC16402" s="24"/>
      <c r="AI16402" s="24"/>
      <c r="AL16402" s="24"/>
      <c r="AO16402" s="24"/>
      <c r="AR16402" s="24"/>
      <c r="AU16402" s="24"/>
    </row>
    <row r="16403">
      <c r="J16403" s="18"/>
      <c r="N16403" s="24"/>
      <c r="Q16403" s="24"/>
      <c r="T16403" s="24"/>
      <c r="W16403" s="24"/>
      <c r="Z16403" s="24"/>
      <c r="AC16403" s="24"/>
      <c r="AI16403" s="24"/>
      <c r="AL16403" s="24"/>
      <c r="AO16403" s="24"/>
      <c r="AR16403" s="24"/>
      <c r="AU16403" s="24"/>
    </row>
    <row r="16404">
      <c r="J16404" s="18"/>
      <c r="N16404" s="24"/>
      <c r="Q16404" s="24"/>
      <c r="T16404" s="24"/>
      <c r="W16404" s="24"/>
      <c r="Z16404" s="24"/>
      <c r="AC16404" s="24"/>
      <c r="AI16404" s="24"/>
      <c r="AL16404" s="24"/>
      <c r="AO16404" s="24"/>
      <c r="AR16404" s="24"/>
      <c r="AU16404" s="24"/>
    </row>
    <row r="16405">
      <c r="J16405" s="18"/>
      <c r="N16405" s="24"/>
      <c r="Q16405" s="24"/>
      <c r="T16405" s="24"/>
      <c r="W16405" s="24"/>
      <c r="Z16405" s="24"/>
      <c r="AC16405" s="24"/>
      <c r="AI16405" s="24"/>
      <c r="AL16405" s="24"/>
      <c r="AO16405" s="24"/>
      <c r="AR16405" s="24"/>
      <c r="AU16405" s="24"/>
    </row>
    <row r="16406">
      <c r="J16406" s="18"/>
      <c r="N16406" s="24"/>
      <c r="Q16406" s="24"/>
      <c r="T16406" s="24"/>
      <c r="W16406" s="24"/>
      <c r="Z16406" s="24"/>
      <c r="AC16406" s="24"/>
      <c r="AI16406" s="24"/>
      <c r="AL16406" s="24"/>
      <c r="AO16406" s="24"/>
      <c r="AR16406" s="24"/>
      <c r="AU16406" s="24"/>
    </row>
    <row r="16407">
      <c r="J16407" s="18"/>
      <c r="N16407" s="24"/>
      <c r="Q16407" s="24"/>
      <c r="T16407" s="24"/>
      <c r="W16407" s="24"/>
      <c r="Z16407" s="24"/>
      <c r="AC16407" s="24"/>
      <c r="AI16407" s="24"/>
      <c r="AL16407" s="24"/>
      <c r="AO16407" s="24"/>
      <c r="AR16407" s="24"/>
      <c r="AU16407" s="24"/>
    </row>
    <row r="16408">
      <c r="J16408" s="18"/>
      <c r="N16408" s="24"/>
      <c r="Q16408" s="24"/>
      <c r="T16408" s="24"/>
      <c r="W16408" s="24"/>
      <c r="Z16408" s="24"/>
      <c r="AC16408" s="24"/>
      <c r="AI16408" s="24"/>
      <c r="AL16408" s="24"/>
      <c r="AO16408" s="24"/>
      <c r="AR16408" s="24"/>
      <c r="AU16408" s="24"/>
    </row>
    <row r="16409">
      <c r="J16409" s="18"/>
      <c r="N16409" s="24"/>
      <c r="Q16409" s="24"/>
      <c r="T16409" s="24"/>
      <c r="W16409" s="24"/>
      <c r="Z16409" s="24"/>
      <c r="AC16409" s="24"/>
      <c r="AI16409" s="24"/>
      <c r="AL16409" s="24"/>
      <c r="AO16409" s="24"/>
      <c r="AR16409" s="24"/>
      <c r="AU16409" s="24"/>
    </row>
    <row r="16410">
      <c r="J16410" s="18"/>
      <c r="N16410" s="24"/>
      <c r="Q16410" s="24"/>
      <c r="T16410" s="24"/>
      <c r="W16410" s="24"/>
      <c r="Z16410" s="24"/>
      <c r="AC16410" s="24"/>
      <c r="AI16410" s="24"/>
      <c r="AL16410" s="24"/>
      <c r="AO16410" s="24"/>
      <c r="AR16410" s="24"/>
      <c r="AU16410" s="24"/>
    </row>
    <row r="16411">
      <c r="J16411" s="18"/>
      <c r="N16411" s="24"/>
      <c r="Q16411" s="24"/>
      <c r="T16411" s="24"/>
      <c r="W16411" s="24"/>
      <c r="Z16411" s="24"/>
      <c r="AC16411" s="24"/>
      <c r="AI16411" s="24"/>
      <c r="AL16411" s="24"/>
      <c r="AO16411" s="24"/>
      <c r="AR16411" s="24"/>
      <c r="AU16411" s="24"/>
    </row>
    <row r="16412">
      <c r="J16412" s="18"/>
      <c r="N16412" s="24"/>
      <c r="Q16412" s="24"/>
      <c r="T16412" s="24"/>
      <c r="W16412" s="24"/>
      <c r="Z16412" s="24"/>
      <c r="AC16412" s="24"/>
      <c r="AI16412" s="24"/>
      <c r="AL16412" s="24"/>
      <c r="AO16412" s="24"/>
      <c r="AR16412" s="24"/>
      <c r="AU16412" s="24"/>
    </row>
    <row r="16413">
      <c r="J16413" s="18"/>
      <c r="N16413" s="24"/>
      <c r="Q16413" s="24"/>
      <c r="T16413" s="24"/>
      <c r="W16413" s="24"/>
      <c r="Z16413" s="24"/>
      <c r="AC16413" s="24"/>
      <c r="AI16413" s="24"/>
      <c r="AL16413" s="24"/>
      <c r="AO16413" s="24"/>
      <c r="AR16413" s="24"/>
      <c r="AU16413" s="24"/>
    </row>
    <row r="16414">
      <c r="J16414" s="18"/>
      <c r="N16414" s="24"/>
      <c r="Q16414" s="24"/>
      <c r="T16414" s="24"/>
      <c r="W16414" s="24"/>
      <c r="Z16414" s="24"/>
      <c r="AC16414" s="24"/>
      <c r="AI16414" s="24"/>
      <c r="AL16414" s="24"/>
      <c r="AO16414" s="24"/>
      <c r="AR16414" s="24"/>
      <c r="AU16414" s="24"/>
    </row>
    <row r="16415">
      <c r="J16415" s="18"/>
      <c r="N16415" s="24"/>
      <c r="Q16415" s="24"/>
      <c r="T16415" s="24"/>
      <c r="W16415" s="24"/>
      <c r="Z16415" s="24"/>
      <c r="AC16415" s="24"/>
      <c r="AI16415" s="24"/>
      <c r="AL16415" s="24"/>
      <c r="AO16415" s="24"/>
      <c r="AR16415" s="24"/>
      <c r="AU16415" s="24"/>
    </row>
    <row r="16416">
      <c r="J16416" s="18"/>
      <c r="N16416" s="24"/>
      <c r="Q16416" s="24"/>
      <c r="T16416" s="24"/>
      <c r="W16416" s="24"/>
      <c r="Z16416" s="24"/>
      <c r="AC16416" s="24"/>
      <c r="AI16416" s="24"/>
      <c r="AL16416" s="24"/>
      <c r="AO16416" s="24"/>
      <c r="AR16416" s="24"/>
      <c r="AU16416" s="24"/>
    </row>
    <row r="16417">
      <c r="J16417" s="18"/>
      <c r="N16417" s="24"/>
      <c r="Q16417" s="24"/>
      <c r="T16417" s="24"/>
      <c r="W16417" s="24"/>
      <c r="Z16417" s="24"/>
      <c r="AC16417" s="24"/>
      <c r="AI16417" s="24"/>
      <c r="AL16417" s="24"/>
      <c r="AO16417" s="24"/>
      <c r="AR16417" s="24"/>
      <c r="AU16417" s="24"/>
    </row>
    <row r="16418">
      <c r="J16418" s="18"/>
      <c r="N16418" s="24"/>
      <c r="Q16418" s="24"/>
      <c r="T16418" s="24"/>
      <c r="W16418" s="24"/>
      <c r="Z16418" s="24"/>
      <c r="AC16418" s="24"/>
      <c r="AI16418" s="24"/>
      <c r="AL16418" s="24"/>
      <c r="AO16418" s="24"/>
      <c r="AR16418" s="24"/>
      <c r="AU16418" s="24"/>
    </row>
    <row r="16419">
      <c r="J16419" s="18"/>
      <c r="N16419" s="24"/>
      <c r="Q16419" s="24"/>
      <c r="T16419" s="24"/>
      <c r="W16419" s="24"/>
      <c r="Z16419" s="24"/>
      <c r="AC16419" s="24"/>
      <c r="AI16419" s="24"/>
      <c r="AL16419" s="24"/>
      <c r="AO16419" s="24"/>
      <c r="AR16419" s="24"/>
      <c r="AU16419" s="24"/>
    </row>
    <row r="16420">
      <c r="J16420" s="18"/>
      <c r="N16420" s="24"/>
      <c r="Q16420" s="24"/>
      <c r="T16420" s="24"/>
      <c r="W16420" s="24"/>
      <c r="Z16420" s="24"/>
      <c r="AC16420" s="24"/>
      <c r="AI16420" s="24"/>
      <c r="AL16420" s="24"/>
      <c r="AO16420" s="24"/>
      <c r="AR16420" s="24"/>
      <c r="AU16420" s="24"/>
    </row>
    <row r="16421">
      <c r="J16421" s="18"/>
      <c r="N16421" s="24"/>
      <c r="Q16421" s="24"/>
      <c r="T16421" s="24"/>
      <c r="W16421" s="24"/>
      <c r="Z16421" s="24"/>
      <c r="AC16421" s="24"/>
      <c r="AI16421" s="24"/>
      <c r="AL16421" s="24"/>
      <c r="AO16421" s="24"/>
      <c r="AR16421" s="24"/>
      <c r="AU16421" s="24"/>
    </row>
    <row r="16422">
      <c r="J16422" s="18"/>
      <c r="N16422" s="24"/>
      <c r="Q16422" s="24"/>
      <c r="T16422" s="24"/>
      <c r="W16422" s="24"/>
      <c r="Z16422" s="24"/>
      <c r="AC16422" s="24"/>
      <c r="AI16422" s="24"/>
      <c r="AL16422" s="24"/>
      <c r="AO16422" s="24"/>
      <c r="AR16422" s="24"/>
      <c r="AU16422" s="24"/>
    </row>
    <row r="16423">
      <c r="J16423" s="18"/>
      <c r="N16423" s="24"/>
      <c r="Q16423" s="24"/>
      <c r="T16423" s="24"/>
      <c r="W16423" s="24"/>
      <c r="Z16423" s="24"/>
      <c r="AC16423" s="24"/>
      <c r="AI16423" s="24"/>
      <c r="AL16423" s="24"/>
      <c r="AO16423" s="24"/>
      <c r="AR16423" s="24"/>
      <c r="AU16423" s="24"/>
    </row>
    <row r="16424">
      <c r="J16424" s="18"/>
      <c r="N16424" s="24"/>
      <c r="Q16424" s="24"/>
      <c r="T16424" s="24"/>
      <c r="W16424" s="24"/>
      <c r="Z16424" s="24"/>
      <c r="AC16424" s="24"/>
      <c r="AI16424" s="24"/>
      <c r="AL16424" s="24"/>
      <c r="AO16424" s="24"/>
      <c r="AR16424" s="24"/>
      <c r="AU16424" s="24"/>
    </row>
    <row r="16425">
      <c r="J16425" s="18"/>
      <c r="N16425" s="24"/>
      <c r="Q16425" s="24"/>
      <c r="T16425" s="24"/>
      <c r="W16425" s="24"/>
      <c r="Z16425" s="24"/>
      <c r="AC16425" s="24"/>
      <c r="AI16425" s="24"/>
      <c r="AL16425" s="24"/>
      <c r="AO16425" s="24"/>
      <c r="AR16425" s="24"/>
      <c r="AU16425" s="24"/>
    </row>
    <row r="16426">
      <c r="J16426" s="18"/>
      <c r="N16426" s="24"/>
      <c r="Q16426" s="24"/>
      <c r="T16426" s="24"/>
      <c r="W16426" s="24"/>
      <c r="Z16426" s="24"/>
      <c r="AC16426" s="24"/>
      <c r="AI16426" s="24"/>
      <c r="AL16426" s="24"/>
      <c r="AO16426" s="24"/>
      <c r="AR16426" s="24"/>
      <c r="AU16426" s="24"/>
    </row>
    <row r="16427">
      <c r="J16427" s="18"/>
      <c r="N16427" s="24"/>
      <c r="Q16427" s="24"/>
      <c r="T16427" s="24"/>
      <c r="W16427" s="24"/>
      <c r="Z16427" s="24"/>
      <c r="AC16427" s="24"/>
      <c r="AI16427" s="24"/>
      <c r="AL16427" s="24"/>
      <c r="AO16427" s="24"/>
      <c r="AR16427" s="24"/>
      <c r="AU16427" s="24"/>
    </row>
    <row r="16428">
      <c r="J16428" s="18"/>
      <c r="N16428" s="24"/>
      <c r="Q16428" s="24"/>
      <c r="T16428" s="24"/>
      <c r="W16428" s="24"/>
      <c r="Z16428" s="24"/>
      <c r="AC16428" s="24"/>
      <c r="AI16428" s="24"/>
      <c r="AL16428" s="24"/>
      <c r="AO16428" s="24"/>
      <c r="AR16428" s="24"/>
      <c r="AU16428" s="24"/>
    </row>
    <row r="16429">
      <c r="J16429" s="18"/>
      <c r="N16429" s="24"/>
      <c r="Q16429" s="24"/>
      <c r="T16429" s="24"/>
      <c r="W16429" s="24"/>
      <c r="Z16429" s="24"/>
      <c r="AC16429" s="24"/>
      <c r="AI16429" s="24"/>
      <c r="AL16429" s="24"/>
      <c r="AO16429" s="24"/>
      <c r="AR16429" s="24"/>
      <c r="AU16429" s="24"/>
    </row>
    <row r="16430">
      <c r="J16430" s="18"/>
      <c r="N16430" s="24"/>
      <c r="Q16430" s="24"/>
      <c r="T16430" s="24"/>
      <c r="W16430" s="24"/>
      <c r="Z16430" s="24"/>
      <c r="AC16430" s="24"/>
      <c r="AI16430" s="24"/>
      <c r="AL16430" s="24"/>
      <c r="AO16430" s="24"/>
      <c r="AR16430" s="24"/>
      <c r="AU16430" s="24"/>
    </row>
    <row r="16431">
      <c r="J16431" s="18"/>
      <c r="N16431" s="24"/>
      <c r="Q16431" s="24"/>
      <c r="T16431" s="24"/>
      <c r="W16431" s="24"/>
      <c r="Z16431" s="24"/>
      <c r="AC16431" s="24"/>
      <c r="AI16431" s="24"/>
      <c r="AL16431" s="24"/>
      <c r="AO16431" s="24"/>
      <c r="AR16431" s="24"/>
      <c r="AU16431" s="24"/>
    </row>
    <row r="16432">
      <c r="J16432" s="18"/>
      <c r="N16432" s="24"/>
      <c r="Q16432" s="24"/>
      <c r="T16432" s="24"/>
      <c r="W16432" s="24"/>
      <c r="Z16432" s="24"/>
      <c r="AC16432" s="24"/>
      <c r="AI16432" s="24"/>
      <c r="AL16432" s="24"/>
      <c r="AO16432" s="24"/>
      <c r="AR16432" s="24"/>
      <c r="AU16432" s="24"/>
    </row>
    <row r="16433">
      <c r="J16433" s="18"/>
      <c r="N16433" s="24"/>
      <c r="Q16433" s="24"/>
      <c r="T16433" s="24"/>
      <c r="W16433" s="24"/>
      <c r="Z16433" s="24"/>
      <c r="AC16433" s="24"/>
      <c r="AI16433" s="24"/>
      <c r="AL16433" s="24"/>
      <c r="AO16433" s="24"/>
      <c r="AR16433" s="24"/>
      <c r="AU16433" s="24"/>
    </row>
    <row r="16434">
      <c r="J16434" s="18"/>
      <c r="N16434" s="24"/>
      <c r="Q16434" s="24"/>
      <c r="T16434" s="24"/>
      <c r="W16434" s="24"/>
      <c r="Z16434" s="24"/>
      <c r="AC16434" s="24"/>
      <c r="AI16434" s="24"/>
      <c r="AL16434" s="24"/>
      <c r="AO16434" s="24"/>
      <c r="AR16434" s="24"/>
      <c r="AU16434" s="24"/>
    </row>
    <row r="16435">
      <c r="J16435" s="18"/>
      <c r="N16435" s="24"/>
      <c r="Q16435" s="24"/>
      <c r="T16435" s="24"/>
      <c r="W16435" s="24"/>
      <c r="Z16435" s="24"/>
      <c r="AC16435" s="24"/>
      <c r="AI16435" s="24"/>
      <c r="AL16435" s="24"/>
      <c r="AO16435" s="24"/>
      <c r="AR16435" s="24"/>
      <c r="AU16435" s="24"/>
    </row>
    <row r="16436">
      <c r="J16436" s="18"/>
      <c r="N16436" s="24"/>
      <c r="Q16436" s="24"/>
      <c r="T16436" s="24"/>
      <c r="W16436" s="24"/>
      <c r="Z16436" s="24"/>
      <c r="AC16436" s="24"/>
      <c r="AI16436" s="24"/>
      <c r="AL16436" s="24"/>
      <c r="AO16436" s="24"/>
      <c r="AR16436" s="24"/>
      <c r="AU16436" s="24"/>
    </row>
    <row r="16437">
      <c r="J16437" s="18"/>
      <c r="N16437" s="24"/>
      <c r="Q16437" s="24"/>
      <c r="T16437" s="24"/>
      <c r="W16437" s="24"/>
      <c r="Z16437" s="24"/>
      <c r="AC16437" s="24"/>
      <c r="AI16437" s="24"/>
      <c r="AL16437" s="24"/>
      <c r="AO16437" s="24"/>
      <c r="AR16437" s="24"/>
      <c r="AU16437" s="24"/>
    </row>
    <row r="16438">
      <c r="J16438" s="18"/>
      <c r="N16438" s="24"/>
      <c r="Q16438" s="24"/>
      <c r="T16438" s="24"/>
      <c r="W16438" s="24"/>
      <c r="Z16438" s="24"/>
      <c r="AC16438" s="24"/>
      <c r="AI16438" s="24"/>
      <c r="AL16438" s="24"/>
      <c r="AO16438" s="24"/>
      <c r="AR16438" s="24"/>
      <c r="AU16438" s="24"/>
    </row>
    <row r="16439">
      <c r="J16439" s="18"/>
      <c r="N16439" s="24"/>
      <c r="Q16439" s="24"/>
      <c r="T16439" s="24"/>
      <c r="W16439" s="24"/>
      <c r="Z16439" s="24"/>
      <c r="AC16439" s="24"/>
      <c r="AI16439" s="24"/>
      <c r="AL16439" s="24"/>
      <c r="AO16439" s="24"/>
      <c r="AR16439" s="24"/>
      <c r="AU16439" s="24"/>
    </row>
    <row r="16440">
      <c r="J16440" s="18"/>
      <c r="N16440" s="24"/>
      <c r="Q16440" s="24"/>
      <c r="T16440" s="24"/>
      <c r="W16440" s="24"/>
      <c r="Z16440" s="24"/>
      <c r="AC16440" s="24"/>
      <c r="AI16440" s="24"/>
      <c r="AL16440" s="24"/>
      <c r="AO16440" s="24"/>
      <c r="AR16440" s="24"/>
      <c r="AU16440" s="24"/>
    </row>
    <row r="16441">
      <c r="J16441" s="18"/>
      <c r="N16441" s="24"/>
      <c r="Q16441" s="24"/>
      <c r="T16441" s="24"/>
      <c r="W16441" s="24"/>
      <c r="Z16441" s="24"/>
      <c r="AC16441" s="24"/>
      <c r="AI16441" s="24"/>
      <c r="AL16441" s="24"/>
      <c r="AO16441" s="24"/>
      <c r="AR16441" s="24"/>
      <c r="AU16441" s="24"/>
    </row>
    <row r="16442">
      <c r="J16442" s="18"/>
      <c r="N16442" s="24"/>
      <c r="Q16442" s="24"/>
      <c r="T16442" s="24"/>
      <c r="W16442" s="24"/>
      <c r="Z16442" s="24"/>
      <c r="AC16442" s="24"/>
      <c r="AI16442" s="24"/>
      <c r="AL16442" s="24"/>
      <c r="AO16442" s="24"/>
      <c r="AR16442" s="24"/>
      <c r="AU16442" s="24"/>
    </row>
    <row r="16443">
      <c r="J16443" s="18"/>
      <c r="N16443" s="24"/>
      <c r="Q16443" s="24"/>
      <c r="T16443" s="24"/>
      <c r="W16443" s="24"/>
      <c r="Z16443" s="24"/>
      <c r="AC16443" s="24"/>
      <c r="AI16443" s="24"/>
      <c r="AL16443" s="24"/>
      <c r="AO16443" s="24"/>
      <c r="AR16443" s="24"/>
      <c r="AU16443" s="24"/>
    </row>
    <row r="16444">
      <c r="J16444" s="18"/>
      <c r="N16444" s="24"/>
      <c r="Q16444" s="24"/>
      <c r="T16444" s="24"/>
      <c r="W16444" s="24"/>
      <c r="Z16444" s="24"/>
      <c r="AC16444" s="24"/>
      <c r="AI16444" s="24"/>
      <c r="AL16444" s="24"/>
      <c r="AO16444" s="24"/>
      <c r="AR16444" s="24"/>
      <c r="AU16444" s="24"/>
    </row>
    <row r="16445">
      <c r="J16445" s="18"/>
      <c r="N16445" s="24"/>
      <c r="Q16445" s="24"/>
      <c r="T16445" s="24"/>
      <c r="W16445" s="24"/>
      <c r="Z16445" s="24"/>
      <c r="AC16445" s="24"/>
      <c r="AI16445" s="24"/>
      <c r="AL16445" s="24"/>
      <c r="AO16445" s="24"/>
      <c r="AR16445" s="24"/>
      <c r="AU16445" s="24"/>
    </row>
    <row r="16446">
      <c r="J16446" s="18"/>
      <c r="N16446" s="24"/>
      <c r="Q16446" s="24"/>
      <c r="T16446" s="24"/>
      <c r="W16446" s="24"/>
      <c r="Z16446" s="24"/>
      <c r="AC16446" s="24"/>
      <c r="AI16446" s="24"/>
      <c r="AL16446" s="24"/>
      <c r="AO16446" s="24"/>
      <c r="AR16446" s="24"/>
      <c r="AU16446" s="24"/>
    </row>
    <row r="16447">
      <c r="J16447" s="18"/>
      <c r="N16447" s="24"/>
      <c r="Q16447" s="24"/>
      <c r="T16447" s="24"/>
      <c r="W16447" s="24"/>
      <c r="Z16447" s="24"/>
      <c r="AC16447" s="24"/>
      <c r="AI16447" s="24"/>
      <c r="AL16447" s="24"/>
      <c r="AO16447" s="24"/>
      <c r="AR16447" s="24"/>
      <c r="AU16447" s="24"/>
    </row>
    <row r="16448">
      <c r="J16448" s="18"/>
      <c r="N16448" s="24"/>
      <c r="Q16448" s="24"/>
      <c r="T16448" s="24"/>
      <c r="W16448" s="24"/>
      <c r="Z16448" s="24"/>
      <c r="AC16448" s="24"/>
      <c r="AI16448" s="24"/>
      <c r="AL16448" s="24"/>
      <c r="AO16448" s="24"/>
      <c r="AR16448" s="24"/>
      <c r="AU16448" s="24"/>
    </row>
    <row r="16449">
      <c r="J16449" s="18"/>
      <c r="N16449" s="24"/>
      <c r="Q16449" s="24"/>
      <c r="T16449" s="24"/>
      <c r="W16449" s="24"/>
      <c r="Z16449" s="24"/>
      <c r="AC16449" s="24"/>
      <c r="AI16449" s="24"/>
      <c r="AL16449" s="24"/>
      <c r="AO16449" s="24"/>
      <c r="AR16449" s="24"/>
      <c r="AU16449" s="24"/>
    </row>
    <row r="16450">
      <c r="J16450" s="18"/>
      <c r="N16450" s="24"/>
      <c r="Q16450" s="24"/>
      <c r="T16450" s="24"/>
      <c r="W16450" s="24"/>
      <c r="Z16450" s="24"/>
      <c r="AC16450" s="24"/>
      <c r="AI16450" s="24"/>
      <c r="AL16450" s="24"/>
      <c r="AO16450" s="24"/>
      <c r="AR16450" s="24"/>
      <c r="AU16450" s="24"/>
    </row>
    <row r="16451">
      <c r="J16451" s="18"/>
      <c r="N16451" s="24"/>
      <c r="Q16451" s="24"/>
      <c r="T16451" s="24"/>
      <c r="W16451" s="24"/>
      <c r="Z16451" s="24"/>
      <c r="AC16451" s="24"/>
      <c r="AI16451" s="24"/>
      <c r="AL16451" s="24"/>
      <c r="AO16451" s="24"/>
      <c r="AR16451" s="24"/>
      <c r="AU16451" s="24"/>
    </row>
    <row r="16452">
      <c r="J16452" s="18"/>
      <c r="N16452" s="24"/>
      <c r="Q16452" s="24"/>
      <c r="T16452" s="24"/>
      <c r="W16452" s="24"/>
      <c r="Z16452" s="24"/>
      <c r="AC16452" s="24"/>
      <c r="AI16452" s="24"/>
      <c r="AL16452" s="24"/>
      <c r="AO16452" s="24"/>
      <c r="AR16452" s="24"/>
      <c r="AU16452" s="24"/>
    </row>
    <row r="16453">
      <c r="J16453" s="18"/>
      <c r="N16453" s="24"/>
      <c r="Q16453" s="24"/>
      <c r="T16453" s="24"/>
      <c r="W16453" s="24"/>
      <c r="Z16453" s="24"/>
      <c r="AC16453" s="24"/>
      <c r="AI16453" s="24"/>
      <c r="AL16453" s="24"/>
      <c r="AO16453" s="24"/>
      <c r="AR16453" s="24"/>
      <c r="AU16453" s="24"/>
    </row>
    <row r="16454">
      <c r="J16454" s="18"/>
      <c r="N16454" s="24"/>
      <c r="Q16454" s="24"/>
      <c r="T16454" s="24"/>
      <c r="W16454" s="24"/>
      <c r="Z16454" s="24"/>
      <c r="AC16454" s="24"/>
      <c r="AI16454" s="24"/>
      <c r="AL16454" s="24"/>
      <c r="AO16454" s="24"/>
      <c r="AR16454" s="24"/>
      <c r="AU16454" s="24"/>
    </row>
    <row r="16455">
      <c r="J16455" s="18"/>
      <c r="N16455" s="24"/>
      <c r="Q16455" s="24"/>
      <c r="T16455" s="24"/>
      <c r="W16455" s="24"/>
      <c r="Z16455" s="24"/>
      <c r="AC16455" s="24"/>
      <c r="AI16455" s="24"/>
      <c r="AL16455" s="24"/>
      <c r="AO16455" s="24"/>
      <c r="AR16455" s="24"/>
      <c r="AU16455" s="24"/>
    </row>
    <row r="16456">
      <c r="J16456" s="18"/>
      <c r="N16456" s="24"/>
      <c r="Q16456" s="24"/>
      <c r="T16456" s="24"/>
      <c r="W16456" s="24"/>
      <c r="Z16456" s="24"/>
      <c r="AC16456" s="24"/>
      <c r="AI16456" s="24"/>
      <c r="AL16456" s="24"/>
      <c r="AO16456" s="24"/>
      <c r="AR16456" s="24"/>
      <c r="AU16456" s="24"/>
    </row>
    <row r="16457">
      <c r="J16457" s="18"/>
      <c r="N16457" s="24"/>
      <c r="Q16457" s="24"/>
      <c r="T16457" s="24"/>
      <c r="W16457" s="24"/>
      <c r="Z16457" s="24"/>
      <c r="AC16457" s="24"/>
      <c r="AI16457" s="24"/>
      <c r="AL16457" s="24"/>
      <c r="AO16457" s="24"/>
      <c r="AR16457" s="24"/>
      <c r="AU16457" s="24"/>
    </row>
    <row r="16458">
      <c r="J16458" s="18"/>
      <c r="N16458" s="24"/>
      <c r="Q16458" s="24"/>
      <c r="T16458" s="24"/>
      <c r="W16458" s="24"/>
      <c r="Z16458" s="24"/>
      <c r="AC16458" s="24"/>
      <c r="AI16458" s="24"/>
      <c r="AL16458" s="24"/>
      <c r="AO16458" s="24"/>
      <c r="AR16458" s="24"/>
      <c r="AU16458" s="24"/>
    </row>
    <row r="16459">
      <c r="J16459" s="18"/>
      <c r="N16459" s="24"/>
      <c r="Q16459" s="24"/>
      <c r="T16459" s="24"/>
      <c r="W16459" s="24"/>
      <c r="Z16459" s="24"/>
      <c r="AC16459" s="24"/>
      <c r="AI16459" s="24"/>
      <c r="AL16459" s="24"/>
      <c r="AO16459" s="24"/>
      <c r="AR16459" s="24"/>
      <c r="AU16459" s="24"/>
    </row>
    <row r="16460">
      <c r="J16460" s="18"/>
      <c r="N16460" s="24"/>
      <c r="Q16460" s="24"/>
      <c r="T16460" s="24"/>
      <c r="W16460" s="24"/>
      <c r="Z16460" s="24"/>
      <c r="AC16460" s="24"/>
      <c r="AI16460" s="24"/>
      <c r="AL16460" s="24"/>
      <c r="AO16460" s="24"/>
      <c r="AR16460" s="24"/>
      <c r="AU16460" s="24"/>
    </row>
    <row r="16461">
      <c r="J16461" s="18"/>
      <c r="N16461" s="24"/>
      <c r="Q16461" s="24"/>
      <c r="T16461" s="24"/>
      <c r="W16461" s="24"/>
      <c r="Z16461" s="24"/>
      <c r="AC16461" s="24"/>
      <c r="AI16461" s="24"/>
      <c r="AL16461" s="24"/>
      <c r="AO16461" s="24"/>
      <c r="AR16461" s="24"/>
      <c r="AU16461" s="24"/>
    </row>
    <row r="16462">
      <c r="J16462" s="18"/>
      <c r="N16462" s="24"/>
      <c r="Q16462" s="24"/>
      <c r="T16462" s="24"/>
      <c r="W16462" s="24"/>
      <c r="Z16462" s="24"/>
      <c r="AC16462" s="24"/>
      <c r="AI16462" s="24"/>
      <c r="AL16462" s="24"/>
      <c r="AO16462" s="24"/>
      <c r="AR16462" s="24"/>
      <c r="AU16462" s="24"/>
    </row>
    <row r="16463">
      <c r="J16463" s="18"/>
      <c r="N16463" s="24"/>
      <c r="Q16463" s="24"/>
      <c r="T16463" s="24"/>
      <c r="W16463" s="24"/>
      <c r="Z16463" s="24"/>
      <c r="AC16463" s="24"/>
      <c r="AI16463" s="24"/>
      <c r="AL16463" s="24"/>
      <c r="AO16463" s="24"/>
      <c r="AR16463" s="24"/>
      <c r="AU16463" s="24"/>
    </row>
    <row r="16464">
      <c r="J16464" s="18"/>
      <c r="N16464" s="24"/>
      <c r="Q16464" s="24"/>
      <c r="T16464" s="24"/>
      <c r="W16464" s="24"/>
      <c r="Z16464" s="24"/>
      <c r="AC16464" s="24"/>
      <c r="AI16464" s="24"/>
      <c r="AL16464" s="24"/>
      <c r="AO16464" s="24"/>
      <c r="AR16464" s="24"/>
      <c r="AU16464" s="24"/>
    </row>
    <row r="16465">
      <c r="J16465" s="18"/>
      <c r="N16465" s="24"/>
      <c r="Q16465" s="24"/>
      <c r="T16465" s="24"/>
      <c r="W16465" s="24"/>
      <c r="Z16465" s="24"/>
      <c r="AC16465" s="24"/>
      <c r="AI16465" s="24"/>
      <c r="AL16465" s="24"/>
      <c r="AO16465" s="24"/>
      <c r="AR16465" s="24"/>
      <c r="AU16465" s="24"/>
    </row>
    <row r="16466">
      <c r="J16466" s="18"/>
      <c r="N16466" s="24"/>
      <c r="Q16466" s="24"/>
      <c r="T16466" s="24"/>
      <c r="W16466" s="24"/>
      <c r="Z16466" s="24"/>
      <c r="AC16466" s="24"/>
      <c r="AI16466" s="24"/>
      <c r="AL16466" s="24"/>
      <c r="AO16466" s="24"/>
      <c r="AR16466" s="24"/>
      <c r="AU16466" s="24"/>
    </row>
    <row r="16467">
      <c r="J16467" s="18"/>
      <c r="N16467" s="24"/>
      <c r="Q16467" s="24"/>
      <c r="T16467" s="24"/>
      <c r="W16467" s="24"/>
      <c r="Z16467" s="24"/>
      <c r="AC16467" s="24"/>
      <c r="AI16467" s="24"/>
      <c r="AL16467" s="24"/>
      <c r="AO16467" s="24"/>
      <c r="AR16467" s="24"/>
      <c r="AU16467" s="24"/>
    </row>
    <row r="16468">
      <c r="J16468" s="18"/>
      <c r="N16468" s="24"/>
      <c r="Q16468" s="24"/>
      <c r="T16468" s="24"/>
      <c r="W16468" s="24"/>
      <c r="Z16468" s="24"/>
      <c r="AC16468" s="24"/>
      <c r="AI16468" s="24"/>
      <c r="AL16468" s="24"/>
      <c r="AO16468" s="24"/>
      <c r="AR16468" s="24"/>
      <c r="AU16468" s="24"/>
    </row>
    <row r="16469">
      <c r="J16469" s="18"/>
      <c r="N16469" s="24"/>
      <c r="Q16469" s="24"/>
      <c r="T16469" s="24"/>
      <c r="W16469" s="24"/>
      <c r="Z16469" s="24"/>
      <c r="AC16469" s="24"/>
      <c r="AI16469" s="24"/>
      <c r="AL16469" s="24"/>
      <c r="AO16469" s="24"/>
      <c r="AR16469" s="24"/>
      <c r="AU16469" s="24"/>
    </row>
    <row r="16470">
      <c r="J16470" s="18"/>
      <c r="N16470" s="24"/>
      <c r="Q16470" s="24"/>
      <c r="T16470" s="24"/>
      <c r="W16470" s="24"/>
      <c r="Z16470" s="24"/>
      <c r="AC16470" s="24"/>
      <c r="AI16470" s="24"/>
      <c r="AL16470" s="24"/>
      <c r="AO16470" s="24"/>
      <c r="AR16470" s="24"/>
      <c r="AU16470" s="24"/>
    </row>
    <row r="16471">
      <c r="J16471" s="18"/>
      <c r="N16471" s="24"/>
      <c r="Q16471" s="24"/>
      <c r="T16471" s="24"/>
      <c r="W16471" s="24"/>
      <c r="Z16471" s="24"/>
      <c r="AC16471" s="24"/>
      <c r="AI16471" s="24"/>
      <c r="AL16471" s="24"/>
      <c r="AO16471" s="24"/>
      <c r="AR16471" s="24"/>
      <c r="AU16471" s="24"/>
    </row>
    <row r="16472">
      <c r="J16472" s="18"/>
      <c r="N16472" s="24"/>
      <c r="Q16472" s="24"/>
      <c r="T16472" s="24"/>
      <c r="W16472" s="24"/>
      <c r="Z16472" s="24"/>
      <c r="AC16472" s="24"/>
      <c r="AI16472" s="24"/>
      <c r="AL16472" s="24"/>
      <c r="AO16472" s="24"/>
      <c r="AR16472" s="24"/>
      <c r="AU16472" s="24"/>
    </row>
    <row r="16473">
      <c r="J16473" s="18"/>
      <c r="N16473" s="24"/>
      <c r="Q16473" s="24"/>
      <c r="T16473" s="24"/>
      <c r="W16473" s="24"/>
      <c r="Z16473" s="24"/>
      <c r="AC16473" s="24"/>
      <c r="AI16473" s="24"/>
      <c r="AL16473" s="24"/>
      <c r="AO16473" s="24"/>
      <c r="AR16473" s="24"/>
      <c r="AU16473" s="24"/>
    </row>
    <row r="16474">
      <c r="J16474" s="18"/>
      <c r="N16474" s="24"/>
      <c r="Q16474" s="24"/>
      <c r="T16474" s="24"/>
      <c r="W16474" s="24"/>
      <c r="Z16474" s="24"/>
      <c r="AC16474" s="24"/>
      <c r="AI16474" s="24"/>
      <c r="AL16474" s="24"/>
      <c r="AO16474" s="24"/>
      <c r="AR16474" s="24"/>
      <c r="AU16474" s="24"/>
    </row>
    <row r="16475">
      <c r="J16475" s="18"/>
      <c r="N16475" s="24"/>
      <c r="Q16475" s="24"/>
      <c r="T16475" s="24"/>
      <c r="W16475" s="24"/>
      <c r="Z16475" s="24"/>
      <c r="AC16475" s="24"/>
      <c r="AI16475" s="24"/>
      <c r="AL16475" s="24"/>
      <c r="AO16475" s="24"/>
      <c r="AR16475" s="24"/>
      <c r="AU16475" s="24"/>
    </row>
    <row r="16476">
      <c r="J16476" s="18"/>
      <c r="N16476" s="24"/>
      <c r="Q16476" s="24"/>
      <c r="T16476" s="24"/>
      <c r="W16476" s="24"/>
      <c r="Z16476" s="24"/>
      <c r="AC16476" s="24"/>
      <c r="AI16476" s="24"/>
      <c r="AL16476" s="24"/>
      <c r="AO16476" s="24"/>
      <c r="AR16476" s="24"/>
      <c r="AU16476" s="24"/>
    </row>
    <row r="16477">
      <c r="J16477" s="18"/>
      <c r="N16477" s="24"/>
      <c r="Q16477" s="24"/>
      <c r="T16477" s="24"/>
      <c r="W16477" s="24"/>
      <c r="Z16477" s="24"/>
      <c r="AC16477" s="24"/>
      <c r="AI16477" s="24"/>
      <c r="AL16477" s="24"/>
      <c r="AO16477" s="24"/>
      <c r="AR16477" s="24"/>
      <c r="AU16477" s="24"/>
    </row>
    <row r="16478">
      <c r="J16478" s="18"/>
      <c r="N16478" s="24"/>
      <c r="Q16478" s="24"/>
      <c r="T16478" s="24"/>
      <c r="W16478" s="24"/>
      <c r="Z16478" s="24"/>
      <c r="AC16478" s="24"/>
      <c r="AI16478" s="24"/>
      <c r="AL16478" s="24"/>
      <c r="AO16478" s="24"/>
      <c r="AR16478" s="24"/>
      <c r="AU16478" s="24"/>
    </row>
    <row r="16479">
      <c r="J16479" s="18"/>
      <c r="N16479" s="24"/>
      <c r="Q16479" s="24"/>
      <c r="T16479" s="24"/>
      <c r="W16479" s="24"/>
      <c r="Z16479" s="24"/>
      <c r="AC16479" s="24"/>
      <c r="AI16479" s="24"/>
      <c r="AL16479" s="24"/>
      <c r="AO16479" s="24"/>
      <c r="AR16479" s="24"/>
      <c r="AU16479" s="24"/>
    </row>
    <row r="16480">
      <c r="J16480" s="18"/>
      <c r="N16480" s="24"/>
      <c r="Q16480" s="24"/>
      <c r="T16480" s="24"/>
      <c r="W16480" s="24"/>
      <c r="Z16480" s="24"/>
      <c r="AC16480" s="24"/>
      <c r="AI16480" s="24"/>
      <c r="AL16480" s="24"/>
      <c r="AO16480" s="24"/>
      <c r="AR16480" s="24"/>
      <c r="AU16480" s="24"/>
    </row>
    <row r="16481">
      <c r="J16481" s="18"/>
      <c r="N16481" s="24"/>
      <c r="Q16481" s="24"/>
      <c r="T16481" s="24"/>
      <c r="W16481" s="24"/>
      <c r="Z16481" s="24"/>
      <c r="AC16481" s="24"/>
      <c r="AI16481" s="24"/>
      <c r="AL16481" s="24"/>
      <c r="AO16481" s="24"/>
      <c r="AR16481" s="24"/>
      <c r="AU16481" s="24"/>
    </row>
    <row r="16482">
      <c r="J16482" s="18"/>
      <c r="N16482" s="24"/>
      <c r="Q16482" s="24"/>
      <c r="T16482" s="24"/>
      <c r="W16482" s="24"/>
      <c r="Z16482" s="24"/>
      <c r="AC16482" s="24"/>
      <c r="AI16482" s="24"/>
      <c r="AL16482" s="24"/>
      <c r="AO16482" s="24"/>
      <c r="AR16482" s="24"/>
      <c r="AU16482" s="24"/>
    </row>
    <row r="16483">
      <c r="J16483" s="18"/>
      <c r="N16483" s="24"/>
      <c r="Q16483" s="24"/>
      <c r="T16483" s="24"/>
      <c r="W16483" s="24"/>
      <c r="Z16483" s="24"/>
      <c r="AC16483" s="24"/>
      <c r="AI16483" s="24"/>
      <c r="AL16483" s="24"/>
      <c r="AO16483" s="24"/>
      <c r="AR16483" s="24"/>
      <c r="AU16483" s="24"/>
    </row>
    <row r="16484">
      <c r="J16484" s="18"/>
      <c r="N16484" s="24"/>
      <c r="Q16484" s="24"/>
      <c r="T16484" s="24"/>
      <c r="W16484" s="24"/>
      <c r="Z16484" s="24"/>
      <c r="AC16484" s="24"/>
      <c r="AI16484" s="24"/>
      <c r="AL16484" s="24"/>
      <c r="AO16484" s="24"/>
      <c r="AR16484" s="24"/>
      <c r="AU16484" s="24"/>
    </row>
    <row r="16485">
      <c r="J16485" s="18"/>
      <c r="N16485" s="24"/>
      <c r="Q16485" s="24"/>
      <c r="T16485" s="24"/>
      <c r="W16485" s="24"/>
      <c r="Z16485" s="24"/>
      <c r="AC16485" s="24"/>
      <c r="AI16485" s="24"/>
      <c r="AL16485" s="24"/>
      <c r="AO16485" s="24"/>
      <c r="AR16485" s="24"/>
      <c r="AU16485" s="24"/>
    </row>
    <row r="16486">
      <c r="J16486" s="18"/>
      <c r="N16486" s="24"/>
      <c r="Q16486" s="24"/>
      <c r="T16486" s="24"/>
      <c r="W16486" s="24"/>
      <c r="Z16486" s="24"/>
      <c r="AC16486" s="24"/>
      <c r="AI16486" s="24"/>
      <c r="AL16486" s="24"/>
      <c r="AO16486" s="24"/>
      <c r="AR16486" s="24"/>
      <c r="AU16486" s="24"/>
    </row>
    <row r="16487">
      <c r="J16487" s="18"/>
      <c r="N16487" s="24"/>
      <c r="Q16487" s="24"/>
      <c r="T16487" s="24"/>
      <c r="W16487" s="24"/>
      <c r="Z16487" s="24"/>
      <c r="AC16487" s="24"/>
      <c r="AI16487" s="24"/>
      <c r="AL16487" s="24"/>
      <c r="AO16487" s="24"/>
      <c r="AR16487" s="24"/>
      <c r="AU16487" s="24"/>
    </row>
    <row r="16488">
      <c r="J16488" s="18"/>
      <c r="N16488" s="24"/>
      <c r="Q16488" s="24"/>
      <c r="T16488" s="24"/>
      <c r="W16488" s="24"/>
      <c r="Z16488" s="24"/>
      <c r="AC16488" s="24"/>
      <c r="AI16488" s="24"/>
      <c r="AL16488" s="24"/>
      <c r="AO16488" s="24"/>
      <c r="AR16488" s="24"/>
      <c r="AU16488" s="24"/>
    </row>
    <row r="16489">
      <c r="J16489" s="18"/>
      <c r="N16489" s="24"/>
      <c r="Q16489" s="24"/>
      <c r="T16489" s="24"/>
      <c r="W16489" s="24"/>
      <c r="Z16489" s="24"/>
      <c r="AC16489" s="24"/>
      <c r="AI16489" s="24"/>
      <c r="AL16489" s="24"/>
      <c r="AO16489" s="24"/>
      <c r="AR16489" s="24"/>
      <c r="AU16489" s="24"/>
    </row>
    <row r="16490">
      <c r="J16490" s="18"/>
      <c r="N16490" s="24"/>
      <c r="Q16490" s="24"/>
      <c r="T16490" s="24"/>
      <c r="W16490" s="24"/>
      <c r="Z16490" s="24"/>
      <c r="AC16490" s="24"/>
      <c r="AI16490" s="24"/>
      <c r="AL16490" s="24"/>
      <c r="AO16490" s="24"/>
      <c r="AR16490" s="24"/>
      <c r="AU16490" s="24"/>
    </row>
    <row r="16491">
      <c r="J16491" s="18"/>
      <c r="N16491" s="24"/>
      <c r="Q16491" s="24"/>
      <c r="T16491" s="24"/>
      <c r="W16491" s="24"/>
      <c r="Z16491" s="24"/>
      <c r="AC16491" s="24"/>
      <c r="AI16491" s="24"/>
      <c r="AL16491" s="24"/>
      <c r="AO16491" s="24"/>
      <c r="AR16491" s="24"/>
      <c r="AU16491" s="24"/>
    </row>
    <row r="16492">
      <c r="J16492" s="18"/>
      <c r="N16492" s="24"/>
      <c r="Q16492" s="24"/>
      <c r="T16492" s="24"/>
      <c r="W16492" s="24"/>
      <c r="Z16492" s="24"/>
      <c r="AC16492" s="24"/>
      <c r="AI16492" s="24"/>
      <c r="AL16492" s="24"/>
      <c r="AO16492" s="24"/>
      <c r="AR16492" s="24"/>
      <c r="AU16492" s="24"/>
    </row>
    <row r="16493">
      <c r="J16493" s="18"/>
      <c r="N16493" s="24"/>
      <c r="Q16493" s="24"/>
      <c r="T16493" s="24"/>
      <c r="W16493" s="24"/>
      <c r="Z16493" s="24"/>
      <c r="AC16493" s="24"/>
      <c r="AI16493" s="24"/>
      <c r="AL16493" s="24"/>
      <c r="AO16493" s="24"/>
      <c r="AR16493" s="24"/>
      <c r="AU16493" s="24"/>
    </row>
    <row r="16494">
      <c r="J16494" s="18"/>
      <c r="N16494" s="24"/>
      <c r="Q16494" s="24"/>
      <c r="T16494" s="24"/>
      <c r="W16494" s="24"/>
      <c r="Z16494" s="24"/>
      <c r="AC16494" s="24"/>
      <c r="AI16494" s="24"/>
      <c r="AL16494" s="24"/>
      <c r="AO16494" s="24"/>
      <c r="AR16494" s="24"/>
      <c r="AU16494" s="24"/>
    </row>
    <row r="16495">
      <c r="J16495" s="18"/>
      <c r="N16495" s="24"/>
      <c r="Q16495" s="24"/>
      <c r="T16495" s="24"/>
      <c r="W16495" s="24"/>
      <c r="Z16495" s="24"/>
      <c r="AC16495" s="24"/>
      <c r="AI16495" s="24"/>
      <c r="AL16495" s="24"/>
      <c r="AO16495" s="24"/>
      <c r="AR16495" s="24"/>
      <c r="AU16495" s="24"/>
    </row>
    <row r="16496">
      <c r="J16496" s="18"/>
      <c r="N16496" s="24"/>
      <c r="Q16496" s="24"/>
      <c r="T16496" s="24"/>
      <c r="W16496" s="24"/>
      <c r="Z16496" s="24"/>
      <c r="AC16496" s="24"/>
      <c r="AI16496" s="24"/>
      <c r="AL16496" s="24"/>
      <c r="AO16496" s="24"/>
      <c r="AR16496" s="24"/>
      <c r="AU16496" s="24"/>
    </row>
    <row r="16497">
      <c r="J16497" s="18"/>
      <c r="N16497" s="24"/>
      <c r="Q16497" s="24"/>
      <c r="T16497" s="24"/>
      <c r="W16497" s="24"/>
      <c r="Z16497" s="24"/>
      <c r="AC16497" s="24"/>
      <c r="AI16497" s="24"/>
      <c r="AL16497" s="24"/>
      <c r="AO16497" s="24"/>
      <c r="AR16497" s="24"/>
      <c r="AU16497" s="24"/>
    </row>
    <row r="16498">
      <c r="J16498" s="18"/>
      <c r="N16498" s="24"/>
      <c r="Q16498" s="24"/>
      <c r="T16498" s="24"/>
      <c r="W16498" s="24"/>
      <c r="Z16498" s="24"/>
      <c r="AC16498" s="24"/>
      <c r="AI16498" s="24"/>
      <c r="AL16498" s="24"/>
      <c r="AO16498" s="24"/>
      <c r="AR16498" s="24"/>
      <c r="AU16498" s="24"/>
    </row>
    <row r="16499">
      <c r="J16499" s="18"/>
      <c r="N16499" s="24"/>
      <c r="Q16499" s="24"/>
      <c r="T16499" s="24"/>
      <c r="W16499" s="24"/>
      <c r="Z16499" s="24"/>
      <c r="AC16499" s="24"/>
      <c r="AI16499" s="24"/>
      <c r="AL16499" s="24"/>
      <c r="AO16499" s="24"/>
      <c r="AR16499" s="24"/>
      <c r="AU16499" s="24"/>
    </row>
    <row r="16500">
      <c r="J16500" s="18"/>
      <c r="N16500" s="24"/>
      <c r="Q16500" s="24"/>
      <c r="T16500" s="24"/>
      <c r="W16500" s="24"/>
      <c r="Z16500" s="24"/>
      <c r="AC16500" s="24"/>
      <c r="AI16500" s="24"/>
      <c r="AL16500" s="24"/>
      <c r="AO16500" s="24"/>
      <c r="AR16500" s="24"/>
      <c r="AU16500" s="24"/>
    </row>
    <row r="16501">
      <c r="J16501" s="18"/>
      <c r="N16501" s="24"/>
      <c r="Q16501" s="24"/>
      <c r="T16501" s="24"/>
      <c r="W16501" s="24"/>
      <c r="Z16501" s="24"/>
      <c r="AC16501" s="24"/>
      <c r="AI16501" s="24"/>
      <c r="AL16501" s="24"/>
      <c r="AO16501" s="24"/>
      <c r="AR16501" s="24"/>
      <c r="AU16501" s="24"/>
    </row>
    <row r="16502">
      <c r="J16502" s="18"/>
      <c r="N16502" s="24"/>
      <c r="Q16502" s="24"/>
      <c r="T16502" s="24"/>
      <c r="W16502" s="24"/>
      <c r="Z16502" s="24"/>
      <c r="AC16502" s="24"/>
      <c r="AI16502" s="24"/>
      <c r="AL16502" s="24"/>
      <c r="AO16502" s="24"/>
      <c r="AR16502" s="24"/>
      <c r="AU16502" s="24"/>
    </row>
    <row r="16503">
      <c r="J16503" s="18"/>
      <c r="N16503" s="24"/>
      <c r="Q16503" s="24"/>
      <c r="T16503" s="24"/>
      <c r="W16503" s="24"/>
      <c r="Z16503" s="24"/>
      <c r="AC16503" s="24"/>
      <c r="AI16503" s="24"/>
      <c r="AL16503" s="24"/>
      <c r="AO16503" s="24"/>
      <c r="AR16503" s="24"/>
      <c r="AU16503" s="24"/>
    </row>
    <row r="16504">
      <c r="J16504" s="18"/>
      <c r="N16504" s="24"/>
      <c r="Q16504" s="24"/>
      <c r="T16504" s="24"/>
      <c r="W16504" s="24"/>
      <c r="Z16504" s="24"/>
      <c r="AC16504" s="24"/>
      <c r="AI16504" s="24"/>
      <c r="AL16504" s="24"/>
      <c r="AO16504" s="24"/>
      <c r="AR16504" s="24"/>
      <c r="AU16504" s="24"/>
    </row>
    <row r="16505">
      <c r="J16505" s="18"/>
      <c r="N16505" s="24"/>
      <c r="Q16505" s="24"/>
      <c r="T16505" s="24"/>
      <c r="W16505" s="24"/>
      <c r="Z16505" s="24"/>
      <c r="AC16505" s="24"/>
      <c r="AI16505" s="24"/>
      <c r="AL16505" s="24"/>
      <c r="AO16505" s="24"/>
      <c r="AR16505" s="24"/>
      <c r="AU16505" s="24"/>
    </row>
    <row r="16506">
      <c r="J16506" s="18"/>
      <c r="N16506" s="24"/>
      <c r="Q16506" s="24"/>
      <c r="T16506" s="24"/>
      <c r="W16506" s="24"/>
      <c r="Z16506" s="24"/>
      <c r="AC16506" s="24"/>
      <c r="AI16506" s="24"/>
      <c r="AL16506" s="24"/>
      <c r="AO16506" s="24"/>
      <c r="AR16506" s="24"/>
      <c r="AU16506" s="24"/>
    </row>
    <row r="16507">
      <c r="J16507" s="18"/>
      <c r="N16507" s="24"/>
      <c r="Q16507" s="24"/>
      <c r="T16507" s="24"/>
      <c r="W16507" s="24"/>
      <c r="Z16507" s="24"/>
      <c r="AC16507" s="24"/>
      <c r="AI16507" s="24"/>
      <c r="AL16507" s="24"/>
      <c r="AO16507" s="24"/>
      <c r="AR16507" s="24"/>
      <c r="AU16507" s="24"/>
    </row>
    <row r="16508">
      <c r="J16508" s="18"/>
      <c r="N16508" s="24"/>
      <c r="Q16508" s="24"/>
      <c r="T16508" s="24"/>
      <c r="W16508" s="24"/>
      <c r="Z16508" s="24"/>
      <c r="AC16508" s="24"/>
      <c r="AI16508" s="24"/>
      <c r="AL16508" s="24"/>
      <c r="AO16508" s="24"/>
      <c r="AR16508" s="24"/>
      <c r="AU16508" s="24"/>
    </row>
    <row r="16509">
      <c r="J16509" s="18"/>
      <c r="N16509" s="24"/>
      <c r="Q16509" s="24"/>
      <c r="T16509" s="24"/>
      <c r="W16509" s="24"/>
      <c r="Z16509" s="24"/>
      <c r="AC16509" s="24"/>
      <c r="AI16509" s="24"/>
      <c r="AL16509" s="24"/>
      <c r="AO16509" s="24"/>
      <c r="AR16509" s="24"/>
      <c r="AU16509" s="24"/>
    </row>
    <row r="16510">
      <c r="J16510" s="18"/>
      <c r="N16510" s="24"/>
      <c r="Q16510" s="24"/>
      <c r="T16510" s="24"/>
      <c r="W16510" s="24"/>
      <c r="Z16510" s="24"/>
      <c r="AC16510" s="24"/>
      <c r="AI16510" s="24"/>
      <c r="AL16510" s="24"/>
      <c r="AO16510" s="24"/>
      <c r="AR16510" s="24"/>
      <c r="AU16510" s="24"/>
    </row>
    <row r="16511">
      <c r="J16511" s="18"/>
      <c r="N16511" s="24"/>
      <c r="Q16511" s="24"/>
      <c r="T16511" s="24"/>
      <c r="W16511" s="24"/>
      <c r="Z16511" s="24"/>
      <c r="AC16511" s="24"/>
      <c r="AI16511" s="24"/>
      <c r="AL16511" s="24"/>
      <c r="AO16511" s="24"/>
      <c r="AR16511" s="24"/>
      <c r="AU16511" s="24"/>
    </row>
    <row r="16512">
      <c r="J16512" s="18"/>
      <c r="N16512" s="24"/>
      <c r="Q16512" s="24"/>
      <c r="T16512" s="24"/>
      <c r="W16512" s="24"/>
      <c r="Z16512" s="24"/>
      <c r="AC16512" s="24"/>
      <c r="AI16512" s="24"/>
      <c r="AL16512" s="24"/>
      <c r="AO16512" s="24"/>
      <c r="AR16512" s="24"/>
      <c r="AU16512" s="24"/>
    </row>
    <row r="16513">
      <c r="J16513" s="18"/>
      <c r="N16513" s="24"/>
      <c r="Q16513" s="24"/>
      <c r="T16513" s="24"/>
      <c r="W16513" s="24"/>
      <c r="Z16513" s="24"/>
      <c r="AC16513" s="24"/>
      <c r="AI16513" s="24"/>
      <c r="AL16513" s="24"/>
      <c r="AO16513" s="24"/>
      <c r="AR16513" s="24"/>
      <c r="AU16513" s="24"/>
    </row>
    <row r="16514">
      <c r="J16514" s="18"/>
      <c r="N16514" s="24"/>
      <c r="Q16514" s="24"/>
      <c r="T16514" s="24"/>
      <c r="W16514" s="24"/>
      <c r="Z16514" s="24"/>
      <c r="AC16514" s="24"/>
      <c r="AI16514" s="24"/>
      <c r="AL16514" s="24"/>
      <c r="AO16514" s="24"/>
      <c r="AR16514" s="24"/>
      <c r="AU16514" s="24"/>
    </row>
    <row r="16515">
      <c r="J16515" s="18"/>
      <c r="N16515" s="24"/>
      <c r="Q16515" s="24"/>
      <c r="T16515" s="24"/>
      <c r="W16515" s="24"/>
      <c r="Z16515" s="24"/>
      <c r="AC16515" s="24"/>
      <c r="AI16515" s="24"/>
      <c r="AL16515" s="24"/>
      <c r="AO16515" s="24"/>
      <c r="AR16515" s="24"/>
      <c r="AU16515" s="24"/>
    </row>
    <row r="16516">
      <c r="J16516" s="18"/>
      <c r="N16516" s="24"/>
      <c r="Q16516" s="24"/>
      <c r="T16516" s="24"/>
      <c r="W16516" s="24"/>
      <c r="Z16516" s="24"/>
      <c r="AC16516" s="24"/>
      <c r="AI16516" s="24"/>
      <c r="AL16516" s="24"/>
      <c r="AO16516" s="24"/>
      <c r="AR16516" s="24"/>
      <c r="AU16516" s="24"/>
    </row>
    <row r="16517">
      <c r="J16517" s="18"/>
      <c r="N16517" s="24"/>
      <c r="Q16517" s="24"/>
      <c r="T16517" s="24"/>
      <c r="W16517" s="24"/>
      <c r="Z16517" s="24"/>
      <c r="AC16517" s="24"/>
      <c r="AI16517" s="24"/>
      <c r="AL16517" s="24"/>
      <c r="AO16517" s="24"/>
      <c r="AR16517" s="24"/>
      <c r="AU16517" s="24"/>
    </row>
    <row r="16518">
      <c r="J16518" s="18"/>
      <c r="N16518" s="24"/>
      <c r="Q16518" s="24"/>
      <c r="T16518" s="24"/>
      <c r="W16518" s="24"/>
      <c r="Z16518" s="24"/>
      <c r="AC16518" s="24"/>
      <c r="AI16518" s="24"/>
      <c r="AL16518" s="24"/>
      <c r="AO16518" s="24"/>
      <c r="AR16518" s="24"/>
      <c r="AU16518" s="24"/>
    </row>
    <row r="16519">
      <c r="J16519" s="18"/>
      <c r="N16519" s="24"/>
      <c r="Q16519" s="24"/>
      <c r="T16519" s="24"/>
      <c r="W16519" s="24"/>
      <c r="Z16519" s="24"/>
      <c r="AC16519" s="24"/>
      <c r="AI16519" s="24"/>
      <c r="AL16519" s="24"/>
      <c r="AO16519" s="24"/>
      <c r="AR16519" s="24"/>
      <c r="AU16519" s="24"/>
    </row>
    <row r="16520">
      <c r="J16520" s="18"/>
      <c r="N16520" s="24"/>
      <c r="Q16520" s="24"/>
      <c r="T16520" s="24"/>
      <c r="W16520" s="24"/>
      <c r="Z16520" s="24"/>
      <c r="AC16520" s="24"/>
      <c r="AI16520" s="24"/>
      <c r="AL16520" s="24"/>
      <c r="AO16520" s="24"/>
      <c r="AR16520" s="24"/>
      <c r="AU16520" s="24"/>
    </row>
    <row r="16521">
      <c r="J16521" s="18"/>
      <c r="N16521" s="24"/>
      <c r="Q16521" s="24"/>
      <c r="T16521" s="24"/>
      <c r="W16521" s="24"/>
      <c r="Z16521" s="24"/>
      <c r="AC16521" s="24"/>
      <c r="AI16521" s="24"/>
      <c r="AL16521" s="24"/>
      <c r="AO16521" s="24"/>
      <c r="AR16521" s="24"/>
      <c r="AU16521" s="24"/>
    </row>
    <row r="16522">
      <c r="J16522" s="18"/>
      <c r="N16522" s="24"/>
      <c r="Q16522" s="24"/>
      <c r="T16522" s="24"/>
      <c r="W16522" s="24"/>
      <c r="Z16522" s="24"/>
      <c r="AC16522" s="24"/>
      <c r="AI16522" s="24"/>
      <c r="AL16522" s="24"/>
      <c r="AO16522" s="24"/>
      <c r="AR16522" s="24"/>
      <c r="AU16522" s="24"/>
    </row>
    <row r="16523">
      <c r="J16523" s="18"/>
      <c r="N16523" s="24"/>
      <c r="Q16523" s="24"/>
      <c r="T16523" s="24"/>
      <c r="W16523" s="24"/>
      <c r="Z16523" s="24"/>
      <c r="AC16523" s="24"/>
      <c r="AI16523" s="24"/>
      <c r="AL16523" s="24"/>
      <c r="AO16523" s="24"/>
      <c r="AR16523" s="24"/>
      <c r="AU16523" s="24"/>
    </row>
    <row r="16524">
      <c r="J16524" s="18"/>
      <c r="N16524" s="24"/>
      <c r="Q16524" s="24"/>
      <c r="T16524" s="24"/>
      <c r="W16524" s="24"/>
      <c r="Z16524" s="24"/>
      <c r="AC16524" s="24"/>
      <c r="AI16524" s="24"/>
      <c r="AL16524" s="24"/>
      <c r="AO16524" s="24"/>
      <c r="AR16524" s="24"/>
      <c r="AU16524" s="24"/>
    </row>
    <row r="16525">
      <c r="J16525" s="18"/>
      <c r="N16525" s="24"/>
      <c r="Q16525" s="24"/>
      <c r="T16525" s="24"/>
      <c r="W16525" s="24"/>
      <c r="Z16525" s="24"/>
      <c r="AC16525" s="24"/>
      <c r="AI16525" s="24"/>
      <c r="AL16525" s="24"/>
      <c r="AO16525" s="24"/>
      <c r="AR16525" s="24"/>
      <c r="AU16525" s="24"/>
    </row>
    <row r="16526">
      <c r="J16526" s="18"/>
      <c r="N16526" s="24"/>
      <c r="Q16526" s="24"/>
      <c r="T16526" s="24"/>
      <c r="W16526" s="24"/>
      <c r="Z16526" s="24"/>
      <c r="AC16526" s="24"/>
      <c r="AI16526" s="24"/>
      <c r="AL16526" s="24"/>
      <c r="AO16526" s="24"/>
      <c r="AR16526" s="24"/>
      <c r="AU16526" s="24"/>
    </row>
    <row r="16527">
      <c r="J16527" s="18"/>
      <c r="N16527" s="24"/>
      <c r="Q16527" s="24"/>
      <c r="T16527" s="24"/>
      <c r="W16527" s="24"/>
      <c r="Z16527" s="24"/>
      <c r="AC16527" s="24"/>
      <c r="AI16527" s="24"/>
      <c r="AL16527" s="24"/>
      <c r="AO16527" s="24"/>
      <c r="AR16527" s="24"/>
      <c r="AU16527" s="24"/>
    </row>
    <row r="16528">
      <c r="J16528" s="18"/>
      <c r="N16528" s="24"/>
      <c r="Q16528" s="24"/>
      <c r="T16528" s="24"/>
      <c r="W16528" s="24"/>
      <c r="Z16528" s="24"/>
      <c r="AC16528" s="24"/>
      <c r="AI16528" s="24"/>
      <c r="AL16528" s="24"/>
      <c r="AO16528" s="24"/>
      <c r="AR16528" s="24"/>
      <c r="AU16528" s="24"/>
    </row>
    <row r="16529">
      <c r="J16529" s="18"/>
      <c r="N16529" s="24"/>
      <c r="Q16529" s="24"/>
      <c r="T16529" s="24"/>
      <c r="W16529" s="24"/>
      <c r="Z16529" s="24"/>
      <c r="AC16529" s="24"/>
      <c r="AI16529" s="24"/>
      <c r="AL16529" s="24"/>
      <c r="AO16529" s="24"/>
      <c r="AR16529" s="24"/>
      <c r="AU16529" s="24"/>
    </row>
    <row r="16530">
      <c r="J16530" s="18"/>
      <c r="N16530" s="24"/>
      <c r="Q16530" s="24"/>
      <c r="T16530" s="24"/>
      <c r="W16530" s="24"/>
      <c r="Z16530" s="24"/>
      <c r="AC16530" s="24"/>
      <c r="AI16530" s="24"/>
      <c r="AL16530" s="24"/>
      <c r="AO16530" s="24"/>
      <c r="AR16530" s="24"/>
      <c r="AU16530" s="24"/>
    </row>
    <row r="16531">
      <c r="J16531" s="18"/>
      <c r="N16531" s="24"/>
      <c r="Q16531" s="24"/>
      <c r="T16531" s="24"/>
      <c r="W16531" s="24"/>
      <c r="Z16531" s="24"/>
      <c r="AC16531" s="24"/>
      <c r="AI16531" s="24"/>
      <c r="AL16531" s="24"/>
      <c r="AO16531" s="24"/>
      <c r="AR16531" s="24"/>
      <c r="AU16531" s="24"/>
    </row>
    <row r="16532">
      <c r="J16532" s="18"/>
      <c r="N16532" s="24"/>
      <c r="Q16532" s="24"/>
      <c r="T16532" s="24"/>
      <c r="W16532" s="24"/>
      <c r="Z16532" s="24"/>
      <c r="AC16532" s="24"/>
      <c r="AI16532" s="24"/>
      <c r="AL16532" s="24"/>
      <c r="AO16532" s="24"/>
      <c r="AR16532" s="24"/>
      <c r="AU16532" s="24"/>
    </row>
    <row r="16533">
      <c r="J16533" s="18"/>
      <c r="N16533" s="24"/>
      <c r="Q16533" s="24"/>
      <c r="T16533" s="24"/>
      <c r="W16533" s="24"/>
      <c r="Z16533" s="24"/>
      <c r="AC16533" s="24"/>
      <c r="AI16533" s="24"/>
      <c r="AL16533" s="24"/>
      <c r="AO16533" s="24"/>
      <c r="AR16533" s="24"/>
      <c r="AU16533" s="24"/>
    </row>
    <row r="16534">
      <c r="J16534" s="18"/>
      <c r="N16534" s="24"/>
      <c r="Q16534" s="24"/>
      <c r="T16534" s="24"/>
      <c r="W16534" s="24"/>
      <c r="Z16534" s="24"/>
      <c r="AC16534" s="24"/>
      <c r="AI16534" s="24"/>
      <c r="AL16534" s="24"/>
      <c r="AO16534" s="24"/>
      <c r="AR16534" s="24"/>
      <c r="AU16534" s="24"/>
    </row>
    <row r="16535">
      <c r="J16535" s="18"/>
      <c r="N16535" s="24"/>
      <c r="Q16535" s="24"/>
      <c r="T16535" s="24"/>
      <c r="W16535" s="24"/>
      <c r="Z16535" s="24"/>
      <c r="AC16535" s="24"/>
      <c r="AI16535" s="24"/>
      <c r="AL16535" s="24"/>
      <c r="AO16535" s="24"/>
      <c r="AR16535" s="24"/>
      <c r="AU16535" s="24"/>
    </row>
    <row r="16536">
      <c r="J16536" s="18"/>
      <c r="N16536" s="24"/>
      <c r="Q16536" s="24"/>
      <c r="T16536" s="24"/>
      <c r="W16536" s="24"/>
      <c r="Z16536" s="24"/>
      <c r="AC16536" s="24"/>
      <c r="AI16536" s="24"/>
      <c r="AL16536" s="24"/>
      <c r="AO16536" s="24"/>
      <c r="AR16536" s="24"/>
      <c r="AU16536" s="24"/>
    </row>
    <row r="16537">
      <c r="J16537" s="18"/>
      <c r="N16537" s="24"/>
      <c r="Q16537" s="24"/>
      <c r="T16537" s="24"/>
      <c r="W16537" s="24"/>
      <c r="Z16537" s="24"/>
      <c r="AC16537" s="24"/>
      <c r="AI16537" s="24"/>
      <c r="AL16537" s="24"/>
      <c r="AO16537" s="24"/>
      <c r="AR16537" s="24"/>
      <c r="AU16537" s="24"/>
    </row>
    <row r="16538">
      <c r="J16538" s="18"/>
      <c r="N16538" s="24"/>
      <c r="Q16538" s="24"/>
      <c r="T16538" s="24"/>
      <c r="W16538" s="24"/>
      <c r="Z16538" s="24"/>
      <c r="AC16538" s="24"/>
      <c r="AI16538" s="24"/>
      <c r="AL16538" s="24"/>
      <c r="AO16538" s="24"/>
      <c r="AR16538" s="24"/>
      <c r="AU16538" s="24"/>
    </row>
    <row r="16539">
      <c r="J16539" s="18"/>
      <c r="N16539" s="24"/>
      <c r="Q16539" s="24"/>
      <c r="T16539" s="24"/>
      <c r="W16539" s="24"/>
      <c r="Z16539" s="24"/>
      <c r="AC16539" s="24"/>
      <c r="AI16539" s="24"/>
      <c r="AL16539" s="24"/>
      <c r="AO16539" s="24"/>
      <c r="AR16539" s="24"/>
      <c r="AU16539" s="24"/>
    </row>
    <row r="16540">
      <c r="J16540" s="18"/>
      <c r="N16540" s="24"/>
      <c r="Q16540" s="24"/>
      <c r="T16540" s="24"/>
      <c r="W16540" s="24"/>
      <c r="Z16540" s="24"/>
      <c r="AC16540" s="24"/>
      <c r="AI16540" s="24"/>
      <c r="AL16540" s="24"/>
      <c r="AO16540" s="24"/>
      <c r="AR16540" s="24"/>
      <c r="AU16540" s="24"/>
    </row>
    <row r="16541">
      <c r="J16541" s="18"/>
      <c r="N16541" s="24"/>
      <c r="Q16541" s="24"/>
      <c r="T16541" s="24"/>
      <c r="W16541" s="24"/>
      <c r="Z16541" s="24"/>
      <c r="AC16541" s="24"/>
      <c r="AI16541" s="24"/>
      <c r="AL16541" s="24"/>
      <c r="AO16541" s="24"/>
      <c r="AR16541" s="24"/>
      <c r="AU16541" s="24"/>
    </row>
    <row r="16542">
      <c r="J16542" s="18"/>
      <c r="N16542" s="24"/>
      <c r="Q16542" s="24"/>
      <c r="T16542" s="24"/>
      <c r="W16542" s="24"/>
      <c r="Z16542" s="24"/>
      <c r="AC16542" s="24"/>
      <c r="AI16542" s="24"/>
      <c r="AL16542" s="24"/>
      <c r="AO16542" s="24"/>
      <c r="AR16542" s="24"/>
      <c r="AU16542" s="24"/>
    </row>
    <row r="16543">
      <c r="J16543" s="18"/>
      <c r="N16543" s="24"/>
      <c r="Q16543" s="24"/>
      <c r="T16543" s="24"/>
      <c r="W16543" s="24"/>
      <c r="Z16543" s="24"/>
      <c r="AC16543" s="24"/>
      <c r="AI16543" s="24"/>
      <c r="AL16543" s="24"/>
      <c r="AO16543" s="24"/>
      <c r="AR16543" s="24"/>
      <c r="AU16543" s="24"/>
    </row>
    <row r="16544">
      <c r="J16544" s="18"/>
      <c r="N16544" s="24"/>
      <c r="Q16544" s="24"/>
      <c r="T16544" s="24"/>
      <c r="W16544" s="24"/>
      <c r="Z16544" s="24"/>
      <c r="AC16544" s="24"/>
      <c r="AI16544" s="24"/>
      <c r="AL16544" s="24"/>
      <c r="AO16544" s="24"/>
      <c r="AR16544" s="24"/>
      <c r="AU16544" s="24"/>
    </row>
    <row r="16545">
      <c r="J16545" s="18"/>
      <c r="N16545" s="24"/>
      <c r="Q16545" s="24"/>
      <c r="T16545" s="24"/>
      <c r="W16545" s="24"/>
      <c r="Z16545" s="24"/>
      <c r="AC16545" s="24"/>
      <c r="AI16545" s="24"/>
      <c r="AL16545" s="24"/>
      <c r="AO16545" s="24"/>
      <c r="AR16545" s="24"/>
      <c r="AU16545" s="24"/>
    </row>
    <row r="16546">
      <c r="J16546" s="18"/>
      <c r="N16546" s="24"/>
      <c r="Q16546" s="24"/>
      <c r="T16546" s="24"/>
      <c r="W16546" s="24"/>
      <c r="Z16546" s="24"/>
      <c r="AC16546" s="24"/>
      <c r="AI16546" s="24"/>
      <c r="AL16546" s="24"/>
      <c r="AO16546" s="24"/>
      <c r="AR16546" s="24"/>
      <c r="AU16546" s="24"/>
    </row>
    <row r="16547">
      <c r="J16547" s="18"/>
      <c r="N16547" s="24"/>
      <c r="Q16547" s="24"/>
      <c r="T16547" s="24"/>
      <c r="W16547" s="24"/>
      <c r="Z16547" s="24"/>
      <c r="AC16547" s="24"/>
      <c r="AI16547" s="24"/>
      <c r="AL16547" s="24"/>
      <c r="AO16547" s="24"/>
      <c r="AR16547" s="24"/>
      <c r="AU16547" s="24"/>
    </row>
    <row r="16548">
      <c r="J16548" s="18"/>
      <c r="N16548" s="24"/>
      <c r="Q16548" s="24"/>
      <c r="T16548" s="24"/>
      <c r="W16548" s="24"/>
      <c r="Z16548" s="24"/>
      <c r="AC16548" s="24"/>
      <c r="AI16548" s="24"/>
      <c r="AL16548" s="24"/>
      <c r="AO16548" s="24"/>
      <c r="AR16548" s="24"/>
      <c r="AU16548" s="24"/>
    </row>
    <row r="16549">
      <c r="J16549" s="18"/>
      <c r="N16549" s="24"/>
      <c r="Q16549" s="24"/>
      <c r="T16549" s="24"/>
      <c r="W16549" s="24"/>
      <c r="Z16549" s="24"/>
      <c r="AC16549" s="24"/>
      <c r="AI16549" s="24"/>
      <c r="AL16549" s="24"/>
      <c r="AO16549" s="24"/>
      <c r="AR16549" s="24"/>
      <c r="AU16549" s="24"/>
    </row>
    <row r="16550">
      <c r="J16550" s="18"/>
      <c r="N16550" s="24"/>
      <c r="Q16550" s="24"/>
      <c r="T16550" s="24"/>
      <c r="W16550" s="24"/>
      <c r="Z16550" s="24"/>
      <c r="AC16550" s="24"/>
      <c r="AI16550" s="24"/>
      <c r="AL16550" s="24"/>
      <c r="AO16550" s="24"/>
      <c r="AR16550" s="24"/>
      <c r="AU16550" s="24"/>
    </row>
    <row r="16551">
      <c r="J16551" s="18"/>
      <c r="N16551" s="24"/>
      <c r="Q16551" s="24"/>
      <c r="T16551" s="24"/>
      <c r="W16551" s="24"/>
      <c r="Z16551" s="24"/>
      <c r="AC16551" s="24"/>
      <c r="AI16551" s="24"/>
      <c r="AL16551" s="24"/>
      <c r="AO16551" s="24"/>
      <c r="AR16551" s="24"/>
      <c r="AU16551" s="24"/>
    </row>
    <row r="16552">
      <c r="J16552" s="18"/>
      <c r="N16552" s="24"/>
      <c r="Q16552" s="24"/>
      <c r="T16552" s="24"/>
      <c r="W16552" s="24"/>
      <c r="Z16552" s="24"/>
      <c r="AC16552" s="24"/>
      <c r="AI16552" s="24"/>
      <c r="AL16552" s="24"/>
      <c r="AO16552" s="24"/>
      <c r="AR16552" s="24"/>
      <c r="AU16552" s="24"/>
    </row>
    <row r="16553">
      <c r="J16553" s="18"/>
      <c r="N16553" s="24"/>
      <c r="Q16553" s="24"/>
      <c r="T16553" s="24"/>
      <c r="W16553" s="24"/>
      <c r="Z16553" s="24"/>
      <c r="AC16553" s="24"/>
      <c r="AI16553" s="24"/>
      <c r="AL16553" s="24"/>
      <c r="AO16553" s="24"/>
      <c r="AR16553" s="24"/>
      <c r="AU16553" s="24"/>
    </row>
    <row r="16554">
      <c r="J16554" s="18"/>
      <c r="N16554" s="24"/>
      <c r="Q16554" s="24"/>
      <c r="T16554" s="24"/>
      <c r="W16554" s="24"/>
      <c r="Z16554" s="24"/>
      <c r="AC16554" s="24"/>
      <c r="AI16554" s="24"/>
      <c r="AL16554" s="24"/>
      <c r="AO16554" s="24"/>
      <c r="AR16554" s="24"/>
      <c r="AU16554" s="24"/>
    </row>
    <row r="16555">
      <c r="J16555" s="18"/>
      <c r="N16555" s="24"/>
      <c r="Q16555" s="24"/>
      <c r="T16555" s="24"/>
      <c r="W16555" s="24"/>
      <c r="Z16555" s="24"/>
      <c r="AC16555" s="24"/>
      <c r="AI16555" s="24"/>
      <c r="AL16555" s="24"/>
      <c r="AO16555" s="24"/>
      <c r="AR16555" s="24"/>
      <c r="AU16555" s="24"/>
    </row>
    <row r="16556">
      <c r="J16556" s="18"/>
      <c r="N16556" s="24"/>
      <c r="Q16556" s="24"/>
      <c r="T16556" s="24"/>
      <c r="W16556" s="24"/>
      <c r="Z16556" s="24"/>
      <c r="AC16556" s="24"/>
      <c r="AI16556" s="24"/>
      <c r="AL16556" s="24"/>
      <c r="AO16556" s="24"/>
      <c r="AR16556" s="24"/>
      <c r="AU16556" s="24"/>
    </row>
    <row r="16557">
      <c r="J16557" s="18"/>
      <c r="N16557" s="24"/>
      <c r="Q16557" s="24"/>
      <c r="T16557" s="24"/>
      <c r="W16557" s="24"/>
      <c r="Z16557" s="24"/>
      <c r="AC16557" s="24"/>
      <c r="AI16557" s="24"/>
      <c r="AL16557" s="24"/>
      <c r="AO16557" s="24"/>
      <c r="AR16557" s="24"/>
      <c r="AU16557" s="24"/>
    </row>
    <row r="16558">
      <c r="J16558" s="18"/>
      <c r="N16558" s="24"/>
      <c r="Q16558" s="24"/>
      <c r="T16558" s="24"/>
      <c r="W16558" s="24"/>
      <c r="Z16558" s="24"/>
      <c r="AC16558" s="24"/>
      <c r="AI16558" s="24"/>
      <c r="AL16558" s="24"/>
      <c r="AO16558" s="24"/>
      <c r="AR16558" s="24"/>
      <c r="AU16558" s="24"/>
    </row>
    <row r="16559">
      <c r="J16559" s="18"/>
      <c r="N16559" s="24"/>
      <c r="Q16559" s="24"/>
      <c r="T16559" s="24"/>
      <c r="W16559" s="24"/>
      <c r="Z16559" s="24"/>
      <c r="AC16559" s="24"/>
      <c r="AI16559" s="24"/>
      <c r="AL16559" s="24"/>
      <c r="AO16559" s="24"/>
      <c r="AR16559" s="24"/>
      <c r="AU16559" s="24"/>
    </row>
    <row r="16560">
      <c r="J16560" s="18"/>
      <c r="N16560" s="24"/>
      <c r="Q16560" s="24"/>
      <c r="T16560" s="24"/>
      <c r="W16560" s="24"/>
      <c r="Z16560" s="24"/>
      <c r="AC16560" s="24"/>
      <c r="AI16560" s="24"/>
      <c r="AL16560" s="24"/>
      <c r="AO16560" s="24"/>
      <c r="AR16560" s="24"/>
      <c r="AU16560" s="24"/>
    </row>
    <row r="16561">
      <c r="J16561" s="18"/>
      <c r="N16561" s="24"/>
      <c r="Q16561" s="24"/>
      <c r="T16561" s="24"/>
      <c r="W16561" s="24"/>
      <c r="Z16561" s="24"/>
      <c r="AC16561" s="24"/>
      <c r="AI16561" s="24"/>
      <c r="AL16561" s="24"/>
      <c r="AO16561" s="24"/>
      <c r="AR16561" s="24"/>
      <c r="AU16561" s="24"/>
    </row>
    <row r="16562">
      <c r="J16562" s="18"/>
      <c r="N16562" s="24"/>
      <c r="Q16562" s="24"/>
      <c r="T16562" s="24"/>
      <c r="W16562" s="24"/>
      <c r="Z16562" s="24"/>
      <c r="AC16562" s="24"/>
      <c r="AI16562" s="24"/>
      <c r="AL16562" s="24"/>
      <c r="AO16562" s="24"/>
      <c r="AR16562" s="24"/>
      <c r="AU16562" s="24"/>
    </row>
    <row r="16563">
      <c r="J16563" s="18"/>
      <c r="N16563" s="24"/>
      <c r="Q16563" s="24"/>
      <c r="T16563" s="24"/>
      <c r="W16563" s="24"/>
      <c r="Z16563" s="24"/>
      <c r="AC16563" s="24"/>
      <c r="AI16563" s="24"/>
      <c r="AL16563" s="24"/>
      <c r="AO16563" s="24"/>
      <c r="AR16563" s="24"/>
      <c r="AU16563" s="24"/>
    </row>
    <row r="16564">
      <c r="J16564" s="18"/>
      <c r="N16564" s="24"/>
      <c r="Q16564" s="24"/>
      <c r="T16564" s="24"/>
      <c r="W16564" s="24"/>
      <c r="Z16564" s="24"/>
      <c r="AC16564" s="24"/>
      <c r="AI16564" s="24"/>
      <c r="AL16564" s="24"/>
      <c r="AO16564" s="24"/>
      <c r="AR16564" s="24"/>
      <c r="AU16564" s="24"/>
    </row>
    <row r="16565">
      <c r="J16565" s="18"/>
      <c r="N16565" s="24"/>
      <c r="Q16565" s="24"/>
      <c r="T16565" s="24"/>
      <c r="W16565" s="24"/>
      <c r="Z16565" s="24"/>
      <c r="AC16565" s="24"/>
      <c r="AI16565" s="24"/>
      <c r="AL16565" s="24"/>
      <c r="AO16565" s="24"/>
      <c r="AR16565" s="24"/>
      <c r="AU16565" s="24"/>
    </row>
    <row r="16566">
      <c r="J16566" s="18"/>
      <c r="N16566" s="24"/>
      <c r="Q16566" s="24"/>
      <c r="T16566" s="24"/>
      <c r="W16566" s="24"/>
      <c r="Z16566" s="24"/>
      <c r="AC16566" s="24"/>
      <c r="AI16566" s="24"/>
      <c r="AL16566" s="24"/>
      <c r="AO16566" s="24"/>
      <c r="AR16566" s="24"/>
      <c r="AU16566" s="24"/>
    </row>
    <row r="16567">
      <c r="J16567" s="18"/>
      <c r="N16567" s="24"/>
      <c r="Q16567" s="24"/>
      <c r="T16567" s="24"/>
      <c r="W16567" s="24"/>
      <c r="Z16567" s="24"/>
      <c r="AC16567" s="24"/>
      <c r="AI16567" s="24"/>
      <c r="AL16567" s="24"/>
      <c r="AO16567" s="24"/>
      <c r="AR16567" s="24"/>
      <c r="AU16567" s="24"/>
    </row>
    <row r="16568">
      <c r="J16568" s="18"/>
      <c r="N16568" s="24"/>
      <c r="Q16568" s="24"/>
      <c r="T16568" s="24"/>
      <c r="W16568" s="24"/>
      <c r="Z16568" s="24"/>
      <c r="AC16568" s="24"/>
      <c r="AI16568" s="24"/>
      <c r="AL16568" s="24"/>
      <c r="AO16568" s="24"/>
      <c r="AR16568" s="24"/>
      <c r="AU16568" s="24"/>
    </row>
    <row r="16569">
      <c r="J16569" s="18"/>
      <c r="N16569" s="24"/>
      <c r="Q16569" s="24"/>
      <c r="T16569" s="24"/>
      <c r="W16569" s="24"/>
      <c r="Z16569" s="24"/>
      <c r="AC16569" s="24"/>
      <c r="AI16569" s="24"/>
      <c r="AL16569" s="24"/>
      <c r="AO16569" s="24"/>
      <c r="AR16569" s="24"/>
      <c r="AU16569" s="24"/>
    </row>
    <row r="16570">
      <c r="J16570" s="18"/>
      <c r="N16570" s="24"/>
      <c r="Q16570" s="24"/>
      <c r="T16570" s="24"/>
      <c r="W16570" s="24"/>
      <c r="Z16570" s="24"/>
      <c r="AC16570" s="24"/>
      <c r="AI16570" s="24"/>
      <c r="AL16570" s="24"/>
      <c r="AO16570" s="24"/>
      <c r="AR16570" s="24"/>
      <c r="AU16570" s="24"/>
    </row>
    <row r="16571">
      <c r="J16571" s="18"/>
      <c r="N16571" s="24"/>
      <c r="Q16571" s="24"/>
      <c r="T16571" s="24"/>
      <c r="W16571" s="24"/>
      <c r="Z16571" s="24"/>
      <c r="AC16571" s="24"/>
      <c r="AI16571" s="24"/>
      <c r="AL16571" s="24"/>
      <c r="AO16571" s="24"/>
      <c r="AR16571" s="24"/>
      <c r="AU16571" s="24"/>
    </row>
    <row r="16572">
      <c r="J16572" s="18"/>
      <c r="N16572" s="24"/>
      <c r="Q16572" s="24"/>
      <c r="T16572" s="24"/>
      <c r="W16572" s="24"/>
      <c r="Z16572" s="24"/>
      <c r="AC16572" s="24"/>
      <c r="AI16572" s="24"/>
      <c r="AL16572" s="24"/>
      <c r="AO16572" s="24"/>
      <c r="AR16572" s="24"/>
      <c r="AU16572" s="24"/>
    </row>
    <row r="16573">
      <c r="J16573" s="18"/>
      <c r="N16573" s="24"/>
      <c r="Q16573" s="24"/>
      <c r="T16573" s="24"/>
      <c r="W16573" s="24"/>
      <c r="Z16573" s="24"/>
      <c r="AC16573" s="24"/>
      <c r="AI16573" s="24"/>
      <c r="AL16573" s="24"/>
      <c r="AO16573" s="24"/>
      <c r="AR16573" s="24"/>
      <c r="AU16573" s="24"/>
    </row>
    <row r="16574">
      <c r="J16574" s="18"/>
      <c r="N16574" s="24"/>
      <c r="Q16574" s="24"/>
      <c r="T16574" s="24"/>
      <c r="W16574" s="24"/>
      <c r="Z16574" s="24"/>
      <c r="AC16574" s="24"/>
      <c r="AI16574" s="24"/>
      <c r="AL16574" s="24"/>
      <c r="AO16574" s="24"/>
      <c r="AR16574" s="24"/>
      <c r="AU16574" s="24"/>
    </row>
    <row r="16575">
      <c r="J16575" s="18"/>
      <c r="N16575" s="24"/>
      <c r="Q16575" s="24"/>
      <c r="T16575" s="24"/>
      <c r="W16575" s="24"/>
      <c r="Z16575" s="24"/>
      <c r="AC16575" s="24"/>
      <c r="AI16575" s="24"/>
      <c r="AL16575" s="24"/>
      <c r="AO16575" s="24"/>
      <c r="AR16575" s="24"/>
      <c r="AU16575" s="24"/>
    </row>
    <row r="16576">
      <c r="J16576" s="18"/>
      <c r="N16576" s="24"/>
      <c r="Q16576" s="24"/>
      <c r="T16576" s="24"/>
      <c r="W16576" s="24"/>
      <c r="Z16576" s="24"/>
      <c r="AC16576" s="24"/>
      <c r="AI16576" s="24"/>
      <c r="AL16576" s="24"/>
      <c r="AO16576" s="24"/>
      <c r="AR16576" s="24"/>
      <c r="AU16576" s="24"/>
    </row>
    <row r="16577">
      <c r="J16577" s="18"/>
      <c r="N16577" s="24"/>
      <c r="Q16577" s="24"/>
      <c r="T16577" s="24"/>
      <c r="W16577" s="24"/>
      <c r="Z16577" s="24"/>
      <c r="AC16577" s="24"/>
      <c r="AI16577" s="24"/>
      <c r="AL16577" s="24"/>
      <c r="AO16577" s="24"/>
      <c r="AR16577" s="24"/>
      <c r="AU16577" s="24"/>
    </row>
    <row r="16578">
      <c r="J16578" s="18"/>
      <c r="N16578" s="24"/>
      <c r="Q16578" s="24"/>
      <c r="T16578" s="24"/>
      <c r="W16578" s="24"/>
      <c r="Z16578" s="24"/>
      <c r="AC16578" s="24"/>
      <c r="AI16578" s="24"/>
      <c r="AL16578" s="24"/>
      <c r="AO16578" s="24"/>
      <c r="AR16578" s="24"/>
      <c r="AU16578" s="24"/>
    </row>
    <row r="16579">
      <c r="J16579" s="18"/>
      <c r="N16579" s="24"/>
      <c r="Q16579" s="24"/>
      <c r="T16579" s="24"/>
      <c r="W16579" s="24"/>
      <c r="Z16579" s="24"/>
      <c r="AC16579" s="24"/>
      <c r="AI16579" s="24"/>
      <c r="AL16579" s="24"/>
      <c r="AO16579" s="24"/>
      <c r="AR16579" s="24"/>
      <c r="AU16579" s="24"/>
    </row>
    <row r="16580">
      <c r="J16580" s="18"/>
      <c r="N16580" s="24"/>
      <c r="Q16580" s="24"/>
      <c r="T16580" s="24"/>
      <c r="W16580" s="24"/>
      <c r="Z16580" s="24"/>
      <c r="AC16580" s="24"/>
      <c r="AI16580" s="24"/>
      <c r="AL16580" s="24"/>
      <c r="AO16580" s="24"/>
      <c r="AR16580" s="24"/>
      <c r="AU16580" s="24"/>
    </row>
    <row r="16581">
      <c r="J16581" s="18"/>
      <c r="N16581" s="24"/>
      <c r="Q16581" s="24"/>
      <c r="T16581" s="24"/>
      <c r="W16581" s="24"/>
      <c r="Z16581" s="24"/>
      <c r="AC16581" s="24"/>
      <c r="AI16581" s="24"/>
      <c r="AL16581" s="24"/>
      <c r="AO16581" s="24"/>
      <c r="AR16581" s="24"/>
      <c r="AU16581" s="24"/>
    </row>
    <row r="16582">
      <c r="J16582" s="18"/>
      <c r="N16582" s="24"/>
      <c r="Q16582" s="24"/>
      <c r="T16582" s="24"/>
      <c r="W16582" s="24"/>
      <c r="Z16582" s="24"/>
      <c r="AC16582" s="24"/>
      <c r="AI16582" s="24"/>
      <c r="AL16582" s="24"/>
      <c r="AO16582" s="24"/>
      <c r="AR16582" s="24"/>
      <c r="AU16582" s="24"/>
    </row>
    <row r="16583">
      <c r="J16583" s="18"/>
      <c r="N16583" s="24"/>
      <c r="Q16583" s="24"/>
      <c r="T16583" s="24"/>
      <c r="W16583" s="24"/>
      <c r="Z16583" s="24"/>
      <c r="AC16583" s="24"/>
      <c r="AI16583" s="24"/>
      <c r="AL16583" s="24"/>
      <c r="AO16583" s="24"/>
      <c r="AR16583" s="24"/>
      <c r="AU16583" s="24"/>
    </row>
    <row r="16584">
      <c r="J16584" s="18"/>
      <c r="N16584" s="24"/>
      <c r="Q16584" s="24"/>
      <c r="T16584" s="24"/>
      <c r="W16584" s="24"/>
      <c r="Z16584" s="24"/>
      <c r="AC16584" s="24"/>
      <c r="AI16584" s="24"/>
      <c r="AL16584" s="24"/>
      <c r="AO16584" s="24"/>
      <c r="AR16584" s="24"/>
      <c r="AU16584" s="24"/>
    </row>
    <row r="16585">
      <c r="J16585" s="18"/>
      <c r="N16585" s="24"/>
      <c r="Q16585" s="24"/>
      <c r="T16585" s="24"/>
      <c r="W16585" s="24"/>
      <c r="Z16585" s="24"/>
      <c r="AC16585" s="24"/>
      <c r="AI16585" s="24"/>
      <c r="AL16585" s="24"/>
      <c r="AO16585" s="24"/>
      <c r="AR16585" s="24"/>
      <c r="AU16585" s="24"/>
    </row>
    <row r="16586">
      <c r="J16586" s="18"/>
      <c r="N16586" s="24"/>
      <c r="Q16586" s="24"/>
      <c r="T16586" s="24"/>
      <c r="W16586" s="24"/>
      <c r="Z16586" s="24"/>
      <c r="AC16586" s="24"/>
      <c r="AI16586" s="24"/>
      <c r="AL16586" s="24"/>
      <c r="AO16586" s="24"/>
      <c r="AR16586" s="24"/>
      <c r="AU16586" s="24"/>
    </row>
    <row r="16587">
      <c r="J16587" s="18"/>
      <c r="N16587" s="24"/>
      <c r="Q16587" s="24"/>
      <c r="T16587" s="24"/>
      <c r="W16587" s="24"/>
      <c r="Z16587" s="24"/>
      <c r="AC16587" s="24"/>
      <c r="AI16587" s="24"/>
      <c r="AL16587" s="24"/>
      <c r="AO16587" s="24"/>
      <c r="AR16587" s="24"/>
      <c r="AU16587" s="24"/>
    </row>
    <row r="16588">
      <c r="J16588" s="18"/>
      <c r="N16588" s="24"/>
      <c r="Q16588" s="24"/>
      <c r="T16588" s="24"/>
      <c r="W16588" s="24"/>
      <c r="Z16588" s="24"/>
      <c r="AC16588" s="24"/>
      <c r="AI16588" s="24"/>
      <c r="AL16588" s="24"/>
      <c r="AO16588" s="24"/>
      <c r="AR16588" s="24"/>
      <c r="AU16588" s="24"/>
    </row>
    <row r="16589">
      <c r="J16589" s="18"/>
      <c r="N16589" s="24"/>
      <c r="Q16589" s="24"/>
      <c r="T16589" s="24"/>
      <c r="W16589" s="24"/>
      <c r="Z16589" s="24"/>
      <c r="AC16589" s="24"/>
      <c r="AI16589" s="24"/>
      <c r="AL16589" s="24"/>
      <c r="AO16589" s="24"/>
      <c r="AR16589" s="24"/>
      <c r="AU16589" s="24"/>
    </row>
    <row r="16590">
      <c r="J16590" s="18"/>
      <c r="N16590" s="24"/>
      <c r="Q16590" s="24"/>
      <c r="T16590" s="24"/>
      <c r="W16590" s="24"/>
      <c r="Z16590" s="24"/>
      <c r="AC16590" s="24"/>
      <c r="AI16590" s="24"/>
      <c r="AL16590" s="24"/>
      <c r="AO16590" s="24"/>
      <c r="AR16590" s="24"/>
      <c r="AU16590" s="24"/>
    </row>
    <row r="16591">
      <c r="J16591" s="18"/>
      <c r="N16591" s="24"/>
      <c r="Q16591" s="24"/>
      <c r="T16591" s="24"/>
      <c r="W16591" s="24"/>
      <c r="Z16591" s="24"/>
      <c r="AC16591" s="24"/>
      <c r="AI16591" s="24"/>
      <c r="AL16591" s="24"/>
      <c r="AO16591" s="24"/>
      <c r="AR16591" s="24"/>
      <c r="AU16591" s="24"/>
    </row>
    <row r="16592">
      <c r="J16592" s="18"/>
      <c r="N16592" s="24"/>
      <c r="Q16592" s="24"/>
      <c r="T16592" s="24"/>
      <c r="W16592" s="24"/>
      <c r="Z16592" s="24"/>
      <c r="AC16592" s="24"/>
      <c r="AI16592" s="24"/>
      <c r="AL16592" s="24"/>
      <c r="AO16592" s="24"/>
      <c r="AR16592" s="24"/>
      <c r="AU16592" s="24"/>
    </row>
    <row r="16593">
      <c r="J16593" s="18"/>
      <c r="N16593" s="24"/>
      <c r="Q16593" s="24"/>
      <c r="T16593" s="24"/>
      <c r="W16593" s="24"/>
      <c r="Z16593" s="24"/>
      <c r="AC16593" s="24"/>
      <c r="AI16593" s="24"/>
      <c r="AL16593" s="24"/>
      <c r="AO16593" s="24"/>
      <c r="AR16593" s="24"/>
      <c r="AU16593" s="24"/>
    </row>
    <row r="16594">
      <c r="J16594" s="18"/>
      <c r="N16594" s="24"/>
      <c r="Q16594" s="24"/>
      <c r="T16594" s="24"/>
      <c r="W16594" s="24"/>
      <c r="Z16594" s="24"/>
      <c r="AC16594" s="24"/>
      <c r="AI16594" s="24"/>
      <c r="AL16594" s="24"/>
      <c r="AO16594" s="24"/>
      <c r="AR16594" s="24"/>
      <c r="AU16594" s="24"/>
    </row>
    <row r="16595">
      <c r="J16595" s="18"/>
      <c r="N16595" s="24"/>
      <c r="Q16595" s="24"/>
      <c r="T16595" s="24"/>
      <c r="W16595" s="24"/>
      <c r="Z16595" s="24"/>
      <c r="AC16595" s="24"/>
      <c r="AI16595" s="24"/>
      <c r="AL16595" s="24"/>
      <c r="AO16595" s="24"/>
      <c r="AR16595" s="24"/>
      <c r="AU16595" s="24"/>
    </row>
    <row r="16596">
      <c r="J16596" s="18"/>
      <c r="N16596" s="24"/>
      <c r="Q16596" s="24"/>
      <c r="T16596" s="24"/>
      <c r="W16596" s="24"/>
      <c r="Z16596" s="24"/>
      <c r="AC16596" s="24"/>
      <c r="AI16596" s="24"/>
      <c r="AL16596" s="24"/>
      <c r="AO16596" s="24"/>
      <c r="AR16596" s="24"/>
      <c r="AU16596" s="24"/>
    </row>
    <row r="16597">
      <c r="J16597" s="18"/>
      <c r="N16597" s="24"/>
      <c r="Q16597" s="24"/>
      <c r="T16597" s="24"/>
      <c r="W16597" s="24"/>
      <c r="Z16597" s="24"/>
      <c r="AC16597" s="24"/>
      <c r="AI16597" s="24"/>
      <c r="AL16597" s="24"/>
      <c r="AO16597" s="24"/>
      <c r="AR16597" s="24"/>
      <c r="AU16597" s="24"/>
    </row>
    <row r="16598">
      <c r="J16598" s="18"/>
      <c r="N16598" s="24"/>
      <c r="Q16598" s="24"/>
      <c r="T16598" s="24"/>
      <c r="W16598" s="24"/>
      <c r="Z16598" s="24"/>
      <c r="AC16598" s="24"/>
      <c r="AI16598" s="24"/>
      <c r="AL16598" s="24"/>
      <c r="AO16598" s="24"/>
      <c r="AR16598" s="24"/>
      <c r="AU16598" s="24"/>
    </row>
    <row r="16599">
      <c r="J16599" s="18"/>
      <c r="N16599" s="24"/>
      <c r="Q16599" s="24"/>
      <c r="T16599" s="24"/>
      <c r="W16599" s="24"/>
      <c r="Z16599" s="24"/>
      <c r="AC16599" s="24"/>
      <c r="AI16599" s="24"/>
      <c r="AL16599" s="24"/>
      <c r="AO16599" s="24"/>
      <c r="AR16599" s="24"/>
      <c r="AU16599" s="24"/>
    </row>
    <row r="16600">
      <c r="J16600" s="18"/>
      <c r="N16600" s="24"/>
      <c r="Q16600" s="24"/>
      <c r="T16600" s="24"/>
      <c r="W16600" s="24"/>
      <c r="Z16600" s="24"/>
      <c r="AC16600" s="24"/>
      <c r="AI16600" s="24"/>
      <c r="AL16600" s="24"/>
      <c r="AO16600" s="24"/>
      <c r="AR16600" s="24"/>
      <c r="AU16600" s="24"/>
    </row>
    <row r="16601">
      <c r="J16601" s="18"/>
      <c r="N16601" s="24"/>
      <c r="Q16601" s="24"/>
      <c r="T16601" s="24"/>
      <c r="W16601" s="24"/>
      <c r="Z16601" s="24"/>
      <c r="AC16601" s="24"/>
      <c r="AI16601" s="24"/>
      <c r="AL16601" s="24"/>
      <c r="AO16601" s="24"/>
      <c r="AR16601" s="24"/>
      <c r="AU16601" s="24"/>
    </row>
    <row r="16602">
      <c r="J16602" s="18"/>
      <c r="N16602" s="24"/>
      <c r="Q16602" s="24"/>
      <c r="T16602" s="24"/>
      <c r="W16602" s="24"/>
      <c r="Z16602" s="24"/>
      <c r="AC16602" s="24"/>
      <c r="AI16602" s="24"/>
      <c r="AL16602" s="24"/>
      <c r="AO16602" s="24"/>
      <c r="AR16602" s="24"/>
      <c r="AU16602" s="24"/>
    </row>
    <row r="16603">
      <c r="J16603" s="18"/>
      <c r="N16603" s="24"/>
      <c r="Q16603" s="24"/>
      <c r="T16603" s="24"/>
      <c r="W16603" s="24"/>
      <c r="Z16603" s="24"/>
      <c r="AC16603" s="24"/>
      <c r="AI16603" s="24"/>
      <c r="AL16603" s="24"/>
      <c r="AO16603" s="24"/>
      <c r="AR16603" s="24"/>
      <c r="AU16603" s="24"/>
    </row>
    <row r="16604">
      <c r="J16604" s="18"/>
      <c r="N16604" s="24"/>
      <c r="Q16604" s="24"/>
      <c r="T16604" s="24"/>
      <c r="W16604" s="24"/>
      <c r="Z16604" s="24"/>
      <c r="AC16604" s="24"/>
      <c r="AI16604" s="24"/>
      <c r="AL16604" s="24"/>
      <c r="AO16604" s="24"/>
      <c r="AR16604" s="24"/>
      <c r="AU16604" s="24"/>
    </row>
    <row r="16605">
      <c r="J16605" s="18"/>
      <c r="N16605" s="24"/>
      <c r="Q16605" s="24"/>
      <c r="T16605" s="24"/>
      <c r="W16605" s="24"/>
      <c r="Z16605" s="24"/>
      <c r="AC16605" s="24"/>
      <c r="AI16605" s="24"/>
      <c r="AL16605" s="24"/>
      <c r="AO16605" s="24"/>
      <c r="AR16605" s="24"/>
      <c r="AU16605" s="24"/>
    </row>
    <row r="16606">
      <c r="J16606" s="18"/>
      <c r="N16606" s="24"/>
      <c r="Q16606" s="24"/>
      <c r="T16606" s="24"/>
      <c r="W16606" s="24"/>
      <c r="Z16606" s="24"/>
      <c r="AC16606" s="24"/>
      <c r="AI16606" s="24"/>
      <c r="AL16606" s="24"/>
      <c r="AO16606" s="24"/>
      <c r="AR16606" s="24"/>
      <c r="AU16606" s="24"/>
    </row>
    <row r="16607">
      <c r="J16607" s="18"/>
      <c r="N16607" s="24"/>
      <c r="Q16607" s="24"/>
      <c r="T16607" s="24"/>
      <c r="W16607" s="24"/>
      <c r="Z16607" s="24"/>
      <c r="AC16607" s="24"/>
      <c r="AI16607" s="24"/>
      <c r="AL16607" s="24"/>
      <c r="AO16607" s="24"/>
      <c r="AR16607" s="24"/>
      <c r="AU16607" s="24"/>
    </row>
    <row r="16608">
      <c r="J16608" s="18"/>
      <c r="N16608" s="24"/>
      <c r="Q16608" s="24"/>
      <c r="T16608" s="24"/>
      <c r="W16608" s="24"/>
      <c r="Z16608" s="24"/>
      <c r="AC16608" s="24"/>
      <c r="AI16608" s="24"/>
      <c r="AL16608" s="24"/>
      <c r="AO16608" s="24"/>
      <c r="AR16608" s="24"/>
      <c r="AU16608" s="24"/>
    </row>
    <row r="16609">
      <c r="J16609" s="18"/>
      <c r="N16609" s="24"/>
      <c r="Q16609" s="24"/>
      <c r="T16609" s="24"/>
      <c r="W16609" s="24"/>
      <c r="Z16609" s="24"/>
      <c r="AC16609" s="24"/>
      <c r="AI16609" s="24"/>
      <c r="AL16609" s="24"/>
      <c r="AO16609" s="24"/>
      <c r="AR16609" s="24"/>
      <c r="AU16609" s="24"/>
    </row>
    <row r="16610">
      <c r="J16610" s="18"/>
      <c r="N16610" s="24"/>
      <c r="Q16610" s="24"/>
      <c r="T16610" s="24"/>
      <c r="W16610" s="24"/>
      <c r="Z16610" s="24"/>
      <c r="AC16610" s="24"/>
      <c r="AI16610" s="24"/>
      <c r="AL16610" s="24"/>
      <c r="AO16610" s="24"/>
      <c r="AR16610" s="24"/>
      <c r="AU16610" s="24"/>
    </row>
    <row r="16611">
      <c r="J16611" s="18"/>
      <c r="N16611" s="24"/>
      <c r="Q16611" s="24"/>
      <c r="T16611" s="24"/>
      <c r="W16611" s="24"/>
      <c r="Z16611" s="24"/>
      <c r="AC16611" s="24"/>
      <c r="AI16611" s="24"/>
      <c r="AL16611" s="24"/>
      <c r="AO16611" s="24"/>
      <c r="AR16611" s="24"/>
      <c r="AU16611" s="24"/>
    </row>
    <row r="16612">
      <c r="J16612" s="18"/>
      <c r="N16612" s="24"/>
      <c r="Q16612" s="24"/>
      <c r="T16612" s="24"/>
      <c r="W16612" s="24"/>
      <c r="Z16612" s="24"/>
      <c r="AC16612" s="24"/>
      <c r="AI16612" s="24"/>
      <c r="AL16612" s="24"/>
      <c r="AO16612" s="24"/>
      <c r="AR16612" s="24"/>
      <c r="AU16612" s="24"/>
    </row>
    <row r="16613">
      <c r="J16613" s="18"/>
      <c r="N16613" s="24"/>
      <c r="Q16613" s="24"/>
      <c r="T16613" s="24"/>
      <c r="W16613" s="24"/>
      <c r="Z16613" s="24"/>
      <c r="AC16613" s="24"/>
      <c r="AI16613" s="24"/>
      <c r="AL16613" s="24"/>
      <c r="AO16613" s="24"/>
      <c r="AR16613" s="24"/>
      <c r="AU16613" s="24"/>
    </row>
    <row r="16614">
      <c r="J16614" s="18"/>
      <c r="N16614" s="24"/>
      <c r="Q16614" s="24"/>
      <c r="T16614" s="24"/>
      <c r="W16614" s="24"/>
      <c r="Z16614" s="24"/>
      <c r="AC16614" s="24"/>
      <c r="AI16614" s="24"/>
      <c r="AL16614" s="24"/>
      <c r="AO16614" s="24"/>
      <c r="AR16614" s="24"/>
      <c r="AU16614" s="24"/>
    </row>
    <row r="16615">
      <c r="J16615" s="18"/>
      <c r="N16615" s="24"/>
      <c r="Q16615" s="24"/>
      <c r="T16615" s="24"/>
      <c r="W16615" s="24"/>
      <c r="Z16615" s="24"/>
      <c r="AC16615" s="24"/>
      <c r="AI16615" s="24"/>
      <c r="AL16615" s="24"/>
      <c r="AO16615" s="24"/>
      <c r="AR16615" s="24"/>
      <c r="AU16615" s="24"/>
    </row>
    <row r="16616">
      <c r="J16616" s="18"/>
      <c r="N16616" s="24"/>
      <c r="Q16616" s="24"/>
      <c r="T16616" s="24"/>
      <c r="W16616" s="24"/>
      <c r="Z16616" s="24"/>
      <c r="AC16616" s="24"/>
      <c r="AI16616" s="24"/>
      <c r="AL16616" s="24"/>
      <c r="AO16616" s="24"/>
      <c r="AR16616" s="24"/>
      <c r="AU16616" s="24"/>
    </row>
    <row r="16617">
      <c r="J16617" s="18"/>
      <c r="N16617" s="24"/>
      <c r="Q16617" s="24"/>
      <c r="T16617" s="24"/>
      <c r="W16617" s="24"/>
      <c r="Z16617" s="24"/>
      <c r="AC16617" s="24"/>
      <c r="AI16617" s="24"/>
      <c r="AL16617" s="24"/>
      <c r="AO16617" s="24"/>
      <c r="AR16617" s="24"/>
      <c r="AU16617" s="24"/>
    </row>
    <row r="16618">
      <c r="J16618" s="18"/>
      <c r="N16618" s="24"/>
      <c r="Q16618" s="24"/>
      <c r="T16618" s="24"/>
      <c r="W16618" s="24"/>
      <c r="Z16618" s="24"/>
      <c r="AC16618" s="24"/>
      <c r="AI16618" s="24"/>
      <c r="AL16618" s="24"/>
      <c r="AO16618" s="24"/>
      <c r="AR16618" s="24"/>
      <c r="AU16618" s="24"/>
    </row>
    <row r="16619">
      <c r="J16619" s="18"/>
      <c r="N16619" s="24"/>
      <c r="Q16619" s="24"/>
      <c r="T16619" s="24"/>
      <c r="W16619" s="24"/>
      <c r="Z16619" s="24"/>
      <c r="AC16619" s="24"/>
      <c r="AI16619" s="24"/>
      <c r="AL16619" s="24"/>
      <c r="AO16619" s="24"/>
      <c r="AR16619" s="24"/>
      <c r="AU16619" s="24"/>
    </row>
    <row r="16620">
      <c r="J16620" s="18"/>
      <c r="N16620" s="24"/>
      <c r="Q16620" s="24"/>
      <c r="T16620" s="24"/>
      <c r="W16620" s="24"/>
      <c r="Z16620" s="24"/>
      <c r="AC16620" s="24"/>
      <c r="AI16620" s="24"/>
      <c r="AL16620" s="24"/>
      <c r="AO16620" s="24"/>
      <c r="AR16620" s="24"/>
      <c r="AU16620" s="24"/>
    </row>
    <row r="16621">
      <c r="J16621" s="18"/>
      <c r="N16621" s="24"/>
      <c r="Q16621" s="24"/>
      <c r="T16621" s="24"/>
      <c r="W16621" s="24"/>
      <c r="Z16621" s="24"/>
      <c r="AC16621" s="24"/>
      <c r="AI16621" s="24"/>
      <c r="AL16621" s="24"/>
      <c r="AO16621" s="24"/>
      <c r="AR16621" s="24"/>
      <c r="AU16621" s="24"/>
    </row>
    <row r="16622">
      <c r="J16622" s="18"/>
      <c r="N16622" s="24"/>
      <c r="Q16622" s="24"/>
      <c r="T16622" s="24"/>
      <c r="W16622" s="24"/>
      <c r="Z16622" s="24"/>
      <c r="AC16622" s="24"/>
      <c r="AI16622" s="24"/>
      <c r="AL16622" s="24"/>
      <c r="AO16622" s="24"/>
      <c r="AR16622" s="24"/>
      <c r="AU16622" s="24"/>
    </row>
    <row r="16623">
      <c r="J16623" s="18"/>
      <c r="N16623" s="24"/>
      <c r="Q16623" s="24"/>
      <c r="T16623" s="24"/>
      <c r="W16623" s="24"/>
      <c r="Z16623" s="24"/>
      <c r="AC16623" s="24"/>
      <c r="AI16623" s="24"/>
      <c r="AL16623" s="24"/>
      <c r="AO16623" s="24"/>
      <c r="AR16623" s="24"/>
      <c r="AU16623" s="24"/>
    </row>
    <row r="16624">
      <c r="J16624" s="18"/>
      <c r="N16624" s="24"/>
      <c r="Q16624" s="24"/>
      <c r="T16624" s="24"/>
      <c r="W16624" s="24"/>
      <c r="Z16624" s="24"/>
      <c r="AC16624" s="24"/>
      <c r="AI16624" s="24"/>
      <c r="AL16624" s="24"/>
      <c r="AO16624" s="24"/>
      <c r="AR16624" s="24"/>
      <c r="AU16624" s="24"/>
    </row>
    <row r="16625">
      <c r="J16625" s="18"/>
      <c r="N16625" s="24"/>
      <c r="Q16625" s="24"/>
      <c r="T16625" s="24"/>
      <c r="W16625" s="24"/>
      <c r="Z16625" s="24"/>
      <c r="AC16625" s="24"/>
      <c r="AI16625" s="24"/>
      <c r="AL16625" s="24"/>
      <c r="AO16625" s="24"/>
      <c r="AR16625" s="24"/>
      <c r="AU16625" s="24"/>
    </row>
    <row r="16626">
      <c r="J16626" s="18"/>
      <c r="N16626" s="24"/>
      <c r="Q16626" s="24"/>
      <c r="T16626" s="24"/>
      <c r="W16626" s="24"/>
      <c r="Z16626" s="24"/>
      <c r="AC16626" s="24"/>
      <c r="AI16626" s="24"/>
      <c r="AL16626" s="24"/>
      <c r="AO16626" s="24"/>
      <c r="AR16626" s="24"/>
      <c r="AU16626" s="24"/>
    </row>
    <row r="16627">
      <c r="J16627" s="18"/>
      <c r="N16627" s="24"/>
      <c r="Q16627" s="24"/>
      <c r="T16627" s="24"/>
      <c r="W16627" s="24"/>
      <c r="Z16627" s="24"/>
      <c r="AC16627" s="24"/>
      <c r="AI16627" s="24"/>
      <c r="AL16627" s="24"/>
      <c r="AO16627" s="24"/>
      <c r="AR16627" s="24"/>
      <c r="AU16627" s="24"/>
    </row>
    <row r="16628">
      <c r="J16628" s="18"/>
      <c r="N16628" s="24"/>
      <c r="Q16628" s="24"/>
      <c r="T16628" s="24"/>
      <c r="W16628" s="24"/>
      <c r="Z16628" s="24"/>
      <c r="AC16628" s="24"/>
      <c r="AI16628" s="24"/>
      <c r="AL16628" s="24"/>
      <c r="AO16628" s="24"/>
      <c r="AR16628" s="24"/>
      <c r="AU16628" s="24"/>
    </row>
    <row r="16629">
      <c r="J16629" s="18"/>
      <c r="N16629" s="24"/>
      <c r="Q16629" s="24"/>
      <c r="T16629" s="24"/>
      <c r="W16629" s="24"/>
      <c r="Z16629" s="24"/>
      <c r="AC16629" s="24"/>
      <c r="AI16629" s="24"/>
      <c r="AL16629" s="24"/>
      <c r="AO16629" s="24"/>
      <c r="AR16629" s="24"/>
      <c r="AU16629" s="24"/>
    </row>
    <row r="16630">
      <c r="J16630" s="18"/>
      <c r="N16630" s="24"/>
      <c r="Q16630" s="24"/>
      <c r="T16630" s="24"/>
      <c r="W16630" s="24"/>
      <c r="Z16630" s="24"/>
      <c r="AC16630" s="24"/>
      <c r="AI16630" s="24"/>
      <c r="AL16630" s="24"/>
      <c r="AO16630" s="24"/>
      <c r="AR16630" s="24"/>
      <c r="AU16630" s="24"/>
    </row>
    <row r="16631">
      <c r="J16631" s="18"/>
      <c r="N16631" s="24"/>
      <c r="Q16631" s="24"/>
      <c r="T16631" s="24"/>
      <c r="W16631" s="24"/>
      <c r="Z16631" s="24"/>
      <c r="AC16631" s="24"/>
      <c r="AI16631" s="24"/>
      <c r="AL16631" s="24"/>
      <c r="AO16631" s="24"/>
      <c r="AR16631" s="24"/>
      <c r="AU16631" s="24"/>
    </row>
    <row r="16632">
      <c r="J16632" s="18"/>
      <c r="N16632" s="24"/>
      <c r="Q16632" s="24"/>
      <c r="T16632" s="24"/>
      <c r="W16632" s="24"/>
      <c r="Z16632" s="24"/>
      <c r="AC16632" s="24"/>
      <c r="AI16632" s="24"/>
      <c r="AL16632" s="24"/>
      <c r="AO16632" s="24"/>
      <c r="AR16632" s="24"/>
      <c r="AU16632" s="24"/>
    </row>
    <row r="16633">
      <c r="J16633" s="18"/>
      <c r="N16633" s="24"/>
      <c r="Q16633" s="24"/>
      <c r="T16633" s="24"/>
      <c r="W16633" s="24"/>
      <c r="Z16633" s="24"/>
      <c r="AC16633" s="24"/>
      <c r="AI16633" s="24"/>
      <c r="AL16633" s="24"/>
      <c r="AO16633" s="24"/>
      <c r="AR16633" s="24"/>
      <c r="AU16633" s="24"/>
    </row>
    <row r="16634">
      <c r="J16634" s="18"/>
      <c r="N16634" s="24"/>
      <c r="Q16634" s="24"/>
      <c r="T16634" s="24"/>
      <c r="W16634" s="24"/>
      <c r="Z16634" s="24"/>
      <c r="AC16634" s="24"/>
      <c r="AI16634" s="24"/>
      <c r="AL16634" s="24"/>
      <c r="AO16634" s="24"/>
      <c r="AR16634" s="24"/>
      <c r="AU16634" s="24"/>
    </row>
    <row r="16635">
      <c r="J16635" s="18"/>
      <c r="N16635" s="24"/>
      <c r="Q16635" s="24"/>
      <c r="T16635" s="24"/>
      <c r="W16635" s="24"/>
      <c r="Z16635" s="24"/>
      <c r="AC16635" s="24"/>
      <c r="AI16635" s="24"/>
      <c r="AL16635" s="24"/>
      <c r="AO16635" s="24"/>
      <c r="AR16635" s="24"/>
      <c r="AU16635" s="24"/>
    </row>
    <row r="16636">
      <c r="J16636" s="18"/>
      <c r="N16636" s="24"/>
      <c r="Q16636" s="24"/>
      <c r="T16636" s="24"/>
      <c r="W16636" s="24"/>
      <c r="Z16636" s="24"/>
      <c r="AC16636" s="24"/>
      <c r="AI16636" s="24"/>
      <c r="AL16636" s="24"/>
      <c r="AO16636" s="24"/>
      <c r="AR16636" s="24"/>
      <c r="AU16636" s="24"/>
    </row>
    <row r="16637">
      <c r="J16637" s="18"/>
      <c r="N16637" s="24"/>
      <c r="Q16637" s="24"/>
      <c r="T16637" s="24"/>
      <c r="W16637" s="24"/>
      <c r="Z16637" s="24"/>
      <c r="AC16637" s="24"/>
      <c r="AI16637" s="24"/>
      <c r="AL16637" s="24"/>
      <c r="AO16637" s="24"/>
      <c r="AR16637" s="24"/>
      <c r="AU16637" s="24"/>
    </row>
    <row r="16638">
      <c r="J16638" s="18"/>
      <c r="N16638" s="24"/>
      <c r="Q16638" s="24"/>
      <c r="T16638" s="24"/>
      <c r="W16638" s="24"/>
      <c r="Z16638" s="24"/>
      <c r="AC16638" s="24"/>
      <c r="AI16638" s="24"/>
      <c r="AL16638" s="24"/>
      <c r="AO16638" s="24"/>
      <c r="AR16638" s="24"/>
      <c r="AU16638" s="24"/>
    </row>
    <row r="16639">
      <c r="J16639" s="18"/>
      <c r="N16639" s="24"/>
      <c r="Q16639" s="24"/>
      <c r="T16639" s="24"/>
      <c r="W16639" s="24"/>
      <c r="Z16639" s="24"/>
      <c r="AC16639" s="24"/>
      <c r="AI16639" s="24"/>
      <c r="AL16639" s="24"/>
      <c r="AO16639" s="24"/>
      <c r="AR16639" s="24"/>
      <c r="AU16639" s="24"/>
    </row>
    <row r="16640">
      <c r="J16640" s="18"/>
      <c r="N16640" s="24"/>
      <c r="Q16640" s="24"/>
      <c r="T16640" s="24"/>
      <c r="W16640" s="24"/>
      <c r="Z16640" s="24"/>
      <c r="AC16640" s="24"/>
      <c r="AI16640" s="24"/>
      <c r="AL16640" s="24"/>
      <c r="AO16640" s="24"/>
      <c r="AR16640" s="24"/>
      <c r="AU16640" s="24"/>
    </row>
    <row r="16641">
      <c r="J16641" s="18"/>
      <c r="N16641" s="24"/>
      <c r="Q16641" s="24"/>
      <c r="T16641" s="24"/>
      <c r="W16641" s="24"/>
      <c r="Z16641" s="24"/>
      <c r="AC16641" s="24"/>
      <c r="AI16641" s="24"/>
      <c r="AL16641" s="24"/>
      <c r="AO16641" s="24"/>
      <c r="AR16641" s="24"/>
      <c r="AU16641" s="24"/>
    </row>
    <row r="16642">
      <c r="J16642" s="18"/>
      <c r="N16642" s="24"/>
      <c r="Q16642" s="24"/>
      <c r="T16642" s="24"/>
      <c r="W16642" s="24"/>
      <c r="Z16642" s="24"/>
      <c r="AC16642" s="24"/>
      <c r="AI16642" s="24"/>
      <c r="AL16642" s="24"/>
      <c r="AO16642" s="24"/>
      <c r="AR16642" s="24"/>
      <c r="AU16642" s="24"/>
    </row>
    <row r="16643">
      <c r="J16643" s="18"/>
      <c r="N16643" s="24"/>
      <c r="Q16643" s="24"/>
      <c r="T16643" s="24"/>
      <c r="W16643" s="24"/>
      <c r="Z16643" s="24"/>
      <c r="AC16643" s="24"/>
      <c r="AI16643" s="24"/>
      <c r="AL16643" s="24"/>
      <c r="AO16643" s="24"/>
      <c r="AR16643" s="24"/>
      <c r="AU16643" s="24"/>
    </row>
    <row r="16644">
      <c r="J16644" s="18"/>
      <c r="N16644" s="24"/>
      <c r="Q16644" s="24"/>
      <c r="T16644" s="24"/>
      <c r="W16644" s="24"/>
      <c r="Z16644" s="24"/>
      <c r="AC16644" s="24"/>
      <c r="AI16644" s="24"/>
      <c r="AL16644" s="24"/>
      <c r="AO16644" s="24"/>
      <c r="AR16644" s="24"/>
      <c r="AU16644" s="24"/>
    </row>
    <row r="16645">
      <c r="J16645" s="18"/>
      <c r="N16645" s="24"/>
      <c r="Q16645" s="24"/>
      <c r="T16645" s="24"/>
      <c r="W16645" s="24"/>
      <c r="Z16645" s="24"/>
      <c r="AC16645" s="24"/>
      <c r="AI16645" s="24"/>
      <c r="AL16645" s="24"/>
      <c r="AO16645" s="24"/>
      <c r="AR16645" s="24"/>
      <c r="AU16645" s="24"/>
    </row>
    <row r="16646">
      <c r="J16646" s="18"/>
      <c r="N16646" s="24"/>
      <c r="Q16646" s="24"/>
      <c r="T16646" s="24"/>
      <c r="W16646" s="24"/>
      <c r="Z16646" s="24"/>
      <c r="AC16646" s="24"/>
      <c r="AI16646" s="24"/>
      <c r="AL16646" s="24"/>
      <c r="AO16646" s="24"/>
      <c r="AR16646" s="24"/>
      <c r="AU16646" s="24"/>
    </row>
    <row r="16647">
      <c r="J16647" s="18"/>
      <c r="N16647" s="24"/>
      <c r="Q16647" s="24"/>
      <c r="T16647" s="24"/>
      <c r="W16647" s="24"/>
      <c r="Z16647" s="24"/>
      <c r="AC16647" s="24"/>
      <c r="AI16647" s="24"/>
      <c r="AL16647" s="24"/>
      <c r="AO16647" s="24"/>
      <c r="AR16647" s="24"/>
      <c r="AU16647" s="24"/>
    </row>
    <row r="16648">
      <c r="J16648" s="18"/>
      <c r="N16648" s="24"/>
      <c r="Q16648" s="24"/>
      <c r="T16648" s="24"/>
      <c r="W16648" s="24"/>
      <c r="Z16648" s="24"/>
      <c r="AC16648" s="24"/>
      <c r="AI16648" s="24"/>
      <c r="AL16648" s="24"/>
      <c r="AO16648" s="24"/>
      <c r="AR16648" s="24"/>
      <c r="AU16648" s="24"/>
    </row>
    <row r="16649">
      <c r="J16649" s="18"/>
      <c r="N16649" s="24"/>
      <c r="Q16649" s="24"/>
      <c r="T16649" s="24"/>
      <c r="W16649" s="24"/>
      <c r="Z16649" s="24"/>
      <c r="AC16649" s="24"/>
      <c r="AI16649" s="24"/>
      <c r="AL16649" s="24"/>
      <c r="AO16649" s="24"/>
      <c r="AR16649" s="24"/>
      <c r="AU16649" s="24"/>
    </row>
    <row r="16650">
      <c r="J16650" s="18"/>
      <c r="N16650" s="24"/>
      <c r="Q16650" s="24"/>
      <c r="T16650" s="24"/>
      <c r="W16650" s="24"/>
      <c r="Z16650" s="24"/>
      <c r="AC16650" s="24"/>
      <c r="AI16650" s="24"/>
      <c r="AL16650" s="24"/>
      <c r="AO16650" s="24"/>
      <c r="AR16650" s="24"/>
      <c r="AU16650" s="24"/>
    </row>
    <row r="16651">
      <c r="J16651" s="18"/>
      <c r="N16651" s="24"/>
      <c r="Q16651" s="24"/>
      <c r="T16651" s="24"/>
      <c r="W16651" s="24"/>
      <c r="Z16651" s="24"/>
      <c r="AC16651" s="24"/>
      <c r="AI16651" s="24"/>
      <c r="AL16651" s="24"/>
      <c r="AO16651" s="24"/>
      <c r="AR16651" s="24"/>
      <c r="AU16651" s="24"/>
    </row>
    <row r="16652">
      <c r="J16652" s="18"/>
      <c r="N16652" s="24"/>
      <c r="Q16652" s="24"/>
      <c r="T16652" s="24"/>
      <c r="W16652" s="24"/>
      <c r="Z16652" s="24"/>
      <c r="AC16652" s="24"/>
      <c r="AI16652" s="24"/>
      <c r="AL16652" s="24"/>
      <c r="AO16652" s="24"/>
      <c r="AR16652" s="24"/>
      <c r="AU16652" s="24"/>
    </row>
    <row r="16653">
      <c r="J16653" s="18"/>
      <c r="N16653" s="24"/>
      <c r="Q16653" s="24"/>
      <c r="T16653" s="24"/>
      <c r="W16653" s="24"/>
      <c r="Z16653" s="24"/>
      <c r="AC16653" s="24"/>
      <c r="AI16653" s="24"/>
      <c r="AL16653" s="24"/>
      <c r="AO16653" s="24"/>
      <c r="AR16653" s="24"/>
      <c r="AU16653" s="24"/>
    </row>
    <row r="16654">
      <c r="J16654" s="18"/>
      <c r="N16654" s="24"/>
      <c r="Q16654" s="24"/>
      <c r="T16654" s="24"/>
      <c r="W16654" s="24"/>
      <c r="Z16654" s="24"/>
      <c r="AC16654" s="24"/>
      <c r="AI16654" s="24"/>
      <c r="AL16654" s="24"/>
      <c r="AO16654" s="24"/>
      <c r="AR16654" s="24"/>
      <c r="AU16654" s="24"/>
    </row>
    <row r="16655">
      <c r="J16655" s="18"/>
      <c r="N16655" s="24"/>
      <c r="Q16655" s="24"/>
      <c r="T16655" s="24"/>
      <c r="W16655" s="24"/>
      <c r="Z16655" s="24"/>
      <c r="AC16655" s="24"/>
      <c r="AI16655" s="24"/>
      <c r="AL16655" s="24"/>
      <c r="AO16655" s="24"/>
      <c r="AR16655" s="24"/>
      <c r="AU16655" s="24"/>
    </row>
    <row r="16656">
      <c r="J16656" s="18"/>
      <c r="N16656" s="24"/>
      <c r="Q16656" s="24"/>
      <c r="T16656" s="24"/>
      <c r="W16656" s="24"/>
      <c r="Z16656" s="24"/>
      <c r="AC16656" s="24"/>
      <c r="AI16656" s="24"/>
      <c r="AL16656" s="24"/>
      <c r="AO16656" s="24"/>
      <c r="AR16656" s="24"/>
      <c r="AU16656" s="24"/>
    </row>
    <row r="16657">
      <c r="J16657" s="18"/>
      <c r="N16657" s="24"/>
      <c r="Q16657" s="24"/>
      <c r="T16657" s="24"/>
      <c r="W16657" s="24"/>
      <c r="Z16657" s="24"/>
      <c r="AC16657" s="24"/>
      <c r="AI16657" s="24"/>
      <c r="AL16657" s="24"/>
      <c r="AO16657" s="24"/>
      <c r="AR16657" s="24"/>
      <c r="AU16657" s="24"/>
    </row>
    <row r="16658">
      <c r="J16658" s="18"/>
      <c r="N16658" s="24"/>
      <c r="Q16658" s="24"/>
      <c r="T16658" s="24"/>
      <c r="W16658" s="24"/>
      <c r="Z16658" s="24"/>
      <c r="AC16658" s="24"/>
      <c r="AI16658" s="24"/>
      <c r="AL16658" s="24"/>
      <c r="AO16658" s="24"/>
      <c r="AR16658" s="24"/>
      <c r="AU16658" s="24"/>
    </row>
    <row r="16659">
      <c r="J16659" s="18"/>
      <c r="N16659" s="24"/>
      <c r="Q16659" s="24"/>
      <c r="T16659" s="24"/>
      <c r="W16659" s="24"/>
      <c r="Z16659" s="24"/>
      <c r="AC16659" s="24"/>
      <c r="AI16659" s="24"/>
      <c r="AL16659" s="24"/>
      <c r="AO16659" s="24"/>
      <c r="AR16659" s="24"/>
      <c r="AU16659" s="24"/>
    </row>
    <row r="16660">
      <c r="J16660" s="18"/>
      <c r="N16660" s="24"/>
      <c r="Q16660" s="24"/>
      <c r="T16660" s="24"/>
      <c r="W16660" s="24"/>
      <c r="Z16660" s="24"/>
      <c r="AC16660" s="24"/>
      <c r="AI16660" s="24"/>
      <c r="AL16660" s="24"/>
      <c r="AO16660" s="24"/>
      <c r="AR16660" s="24"/>
      <c r="AU16660" s="24"/>
    </row>
    <row r="16661">
      <c r="J16661" s="18"/>
      <c r="N16661" s="24"/>
      <c r="Q16661" s="24"/>
      <c r="T16661" s="24"/>
      <c r="W16661" s="24"/>
      <c r="Z16661" s="24"/>
      <c r="AC16661" s="24"/>
      <c r="AI16661" s="24"/>
      <c r="AL16661" s="24"/>
      <c r="AO16661" s="24"/>
      <c r="AR16661" s="24"/>
      <c r="AU16661" s="24"/>
    </row>
    <row r="16662">
      <c r="J16662" s="18"/>
      <c r="N16662" s="24"/>
      <c r="Q16662" s="24"/>
      <c r="T16662" s="24"/>
      <c r="W16662" s="24"/>
      <c r="Z16662" s="24"/>
      <c r="AC16662" s="24"/>
      <c r="AI16662" s="24"/>
      <c r="AL16662" s="24"/>
      <c r="AO16662" s="24"/>
      <c r="AR16662" s="24"/>
      <c r="AU16662" s="24"/>
    </row>
    <row r="16663">
      <c r="J16663" s="18"/>
      <c r="N16663" s="24"/>
      <c r="Q16663" s="24"/>
      <c r="T16663" s="24"/>
      <c r="W16663" s="24"/>
      <c r="Z16663" s="24"/>
      <c r="AC16663" s="24"/>
      <c r="AI16663" s="24"/>
      <c r="AL16663" s="24"/>
      <c r="AO16663" s="24"/>
      <c r="AR16663" s="24"/>
      <c r="AU16663" s="24"/>
    </row>
    <row r="16664">
      <c r="J16664" s="18"/>
      <c r="N16664" s="24"/>
      <c r="Q16664" s="24"/>
      <c r="T16664" s="24"/>
      <c r="W16664" s="24"/>
      <c r="Z16664" s="24"/>
      <c r="AC16664" s="24"/>
      <c r="AI16664" s="24"/>
      <c r="AL16664" s="24"/>
      <c r="AO16664" s="24"/>
      <c r="AR16664" s="24"/>
      <c r="AU16664" s="24"/>
    </row>
    <row r="16665">
      <c r="J16665" s="18"/>
      <c r="N16665" s="24"/>
      <c r="Q16665" s="24"/>
      <c r="T16665" s="24"/>
      <c r="W16665" s="24"/>
      <c r="Z16665" s="24"/>
      <c r="AC16665" s="24"/>
      <c r="AI16665" s="24"/>
      <c r="AL16665" s="24"/>
      <c r="AO16665" s="24"/>
      <c r="AR16665" s="24"/>
      <c r="AU16665" s="24"/>
    </row>
    <row r="16666">
      <c r="J16666" s="18"/>
      <c r="N16666" s="24"/>
      <c r="Q16666" s="24"/>
      <c r="T16666" s="24"/>
      <c r="W16666" s="24"/>
      <c r="Z16666" s="24"/>
      <c r="AC16666" s="24"/>
      <c r="AI16666" s="24"/>
      <c r="AL16666" s="24"/>
      <c r="AO16666" s="24"/>
      <c r="AR16666" s="24"/>
      <c r="AU16666" s="24"/>
    </row>
    <row r="16667">
      <c r="J16667" s="18"/>
      <c r="N16667" s="24"/>
      <c r="Q16667" s="24"/>
      <c r="T16667" s="24"/>
      <c r="W16667" s="24"/>
      <c r="Z16667" s="24"/>
      <c r="AC16667" s="24"/>
      <c r="AI16667" s="24"/>
      <c r="AL16667" s="24"/>
      <c r="AO16667" s="24"/>
      <c r="AR16667" s="24"/>
      <c r="AU16667" s="24"/>
    </row>
    <row r="16668">
      <c r="J16668" s="18"/>
      <c r="N16668" s="24"/>
      <c r="Q16668" s="24"/>
      <c r="T16668" s="24"/>
      <c r="W16668" s="24"/>
      <c r="Z16668" s="24"/>
      <c r="AC16668" s="24"/>
      <c r="AI16668" s="24"/>
      <c r="AL16668" s="24"/>
      <c r="AO16668" s="24"/>
      <c r="AR16668" s="24"/>
      <c r="AU16668" s="24"/>
    </row>
    <row r="16669">
      <c r="J16669" s="18"/>
      <c r="N16669" s="24"/>
      <c r="Q16669" s="24"/>
      <c r="T16669" s="24"/>
      <c r="W16669" s="24"/>
      <c r="Z16669" s="24"/>
      <c r="AC16669" s="24"/>
      <c r="AI16669" s="24"/>
      <c r="AL16669" s="24"/>
      <c r="AO16669" s="24"/>
      <c r="AR16669" s="24"/>
      <c r="AU16669" s="24"/>
    </row>
    <row r="16670">
      <c r="J16670" s="18"/>
      <c r="N16670" s="24"/>
      <c r="Q16670" s="24"/>
      <c r="T16670" s="24"/>
      <c r="W16670" s="24"/>
      <c r="Z16670" s="24"/>
      <c r="AC16670" s="24"/>
      <c r="AI16670" s="24"/>
      <c r="AL16670" s="24"/>
      <c r="AO16670" s="24"/>
      <c r="AR16670" s="24"/>
      <c r="AU16670" s="24"/>
    </row>
    <row r="16671">
      <c r="J16671" s="18"/>
      <c r="N16671" s="24"/>
      <c r="Q16671" s="24"/>
      <c r="T16671" s="24"/>
      <c r="W16671" s="24"/>
      <c r="Z16671" s="24"/>
      <c r="AC16671" s="24"/>
      <c r="AI16671" s="24"/>
      <c r="AL16671" s="24"/>
      <c r="AO16671" s="24"/>
      <c r="AR16671" s="24"/>
      <c r="AU16671" s="24"/>
    </row>
    <row r="16672">
      <c r="J16672" s="18"/>
      <c r="N16672" s="24"/>
      <c r="Q16672" s="24"/>
      <c r="T16672" s="24"/>
      <c r="W16672" s="24"/>
      <c r="Z16672" s="24"/>
      <c r="AC16672" s="24"/>
      <c r="AI16672" s="24"/>
      <c r="AL16672" s="24"/>
      <c r="AO16672" s="24"/>
      <c r="AR16672" s="24"/>
      <c r="AU16672" s="24"/>
    </row>
    <row r="16673">
      <c r="J16673" s="18"/>
      <c r="N16673" s="24"/>
      <c r="Q16673" s="24"/>
      <c r="T16673" s="24"/>
      <c r="W16673" s="24"/>
      <c r="Z16673" s="24"/>
      <c r="AC16673" s="24"/>
      <c r="AI16673" s="24"/>
      <c r="AL16673" s="24"/>
      <c r="AO16673" s="24"/>
      <c r="AR16673" s="24"/>
      <c r="AU16673" s="24"/>
    </row>
    <row r="16674">
      <c r="J16674" s="18"/>
      <c r="N16674" s="24"/>
      <c r="Q16674" s="24"/>
      <c r="T16674" s="24"/>
      <c r="W16674" s="24"/>
      <c r="Z16674" s="24"/>
      <c r="AC16674" s="24"/>
      <c r="AI16674" s="24"/>
      <c r="AL16674" s="24"/>
      <c r="AO16674" s="24"/>
      <c r="AR16674" s="24"/>
      <c r="AU16674" s="24"/>
    </row>
    <row r="16675">
      <c r="J16675" s="18"/>
      <c r="N16675" s="24"/>
      <c r="Q16675" s="24"/>
      <c r="T16675" s="24"/>
      <c r="W16675" s="24"/>
      <c r="Z16675" s="24"/>
      <c r="AC16675" s="24"/>
      <c r="AI16675" s="24"/>
      <c r="AL16675" s="24"/>
      <c r="AO16675" s="24"/>
      <c r="AR16675" s="24"/>
      <c r="AU16675" s="24"/>
    </row>
    <row r="16676">
      <c r="J16676" s="18"/>
      <c r="N16676" s="24"/>
      <c r="Q16676" s="24"/>
      <c r="T16676" s="24"/>
      <c r="W16676" s="24"/>
      <c r="Z16676" s="24"/>
      <c r="AC16676" s="24"/>
      <c r="AI16676" s="24"/>
      <c r="AL16676" s="24"/>
      <c r="AO16676" s="24"/>
      <c r="AR16676" s="24"/>
      <c r="AU16676" s="24"/>
    </row>
    <row r="16677">
      <c r="J16677" s="18"/>
      <c r="N16677" s="24"/>
      <c r="Q16677" s="24"/>
      <c r="T16677" s="24"/>
      <c r="W16677" s="24"/>
      <c r="Z16677" s="24"/>
      <c r="AC16677" s="24"/>
      <c r="AI16677" s="24"/>
      <c r="AL16677" s="24"/>
      <c r="AO16677" s="24"/>
      <c r="AR16677" s="24"/>
      <c r="AU16677" s="24"/>
    </row>
    <row r="16678">
      <c r="J16678" s="18"/>
      <c r="N16678" s="24"/>
      <c r="Q16678" s="24"/>
      <c r="T16678" s="24"/>
      <c r="W16678" s="24"/>
      <c r="Z16678" s="24"/>
      <c r="AC16678" s="24"/>
      <c r="AI16678" s="24"/>
      <c r="AL16678" s="24"/>
      <c r="AO16678" s="24"/>
      <c r="AR16678" s="24"/>
      <c r="AU16678" s="24"/>
    </row>
    <row r="16679">
      <c r="J16679" s="18"/>
      <c r="N16679" s="24"/>
      <c r="Q16679" s="24"/>
      <c r="T16679" s="24"/>
      <c r="W16679" s="24"/>
      <c r="Z16679" s="24"/>
      <c r="AC16679" s="24"/>
      <c r="AI16679" s="24"/>
      <c r="AL16679" s="24"/>
      <c r="AO16679" s="24"/>
      <c r="AR16679" s="24"/>
      <c r="AU16679" s="24"/>
    </row>
    <row r="16680">
      <c r="J16680" s="18"/>
      <c r="N16680" s="24"/>
      <c r="Q16680" s="24"/>
      <c r="T16680" s="24"/>
      <c r="W16680" s="24"/>
      <c r="Z16680" s="24"/>
      <c r="AC16680" s="24"/>
      <c r="AI16680" s="24"/>
      <c r="AL16680" s="24"/>
      <c r="AO16680" s="24"/>
      <c r="AR16680" s="24"/>
      <c r="AU16680" s="24"/>
    </row>
    <row r="16681">
      <c r="J16681" s="18"/>
      <c r="N16681" s="24"/>
      <c r="Q16681" s="24"/>
      <c r="T16681" s="24"/>
      <c r="W16681" s="24"/>
      <c r="Z16681" s="24"/>
      <c r="AC16681" s="24"/>
      <c r="AI16681" s="24"/>
      <c r="AL16681" s="24"/>
      <c r="AO16681" s="24"/>
      <c r="AR16681" s="24"/>
      <c r="AU16681" s="24"/>
    </row>
    <row r="16682">
      <c r="J16682" s="18"/>
      <c r="N16682" s="24"/>
      <c r="Q16682" s="24"/>
      <c r="T16682" s="24"/>
      <c r="W16682" s="24"/>
      <c r="Z16682" s="24"/>
      <c r="AC16682" s="24"/>
      <c r="AI16682" s="24"/>
      <c r="AL16682" s="24"/>
      <c r="AO16682" s="24"/>
      <c r="AR16682" s="24"/>
      <c r="AU16682" s="24"/>
    </row>
    <row r="16683">
      <c r="J16683" s="18"/>
      <c r="N16683" s="24"/>
      <c r="Q16683" s="24"/>
      <c r="T16683" s="24"/>
      <c r="W16683" s="24"/>
      <c r="Z16683" s="24"/>
      <c r="AC16683" s="24"/>
      <c r="AI16683" s="24"/>
      <c r="AL16683" s="24"/>
      <c r="AO16683" s="24"/>
      <c r="AR16683" s="24"/>
      <c r="AU16683" s="24"/>
    </row>
    <row r="16684">
      <c r="J16684" s="18"/>
      <c r="N16684" s="24"/>
      <c r="Q16684" s="24"/>
      <c r="T16684" s="24"/>
      <c r="W16684" s="24"/>
      <c r="Z16684" s="24"/>
      <c r="AC16684" s="24"/>
      <c r="AI16684" s="24"/>
      <c r="AL16684" s="24"/>
      <c r="AO16684" s="24"/>
      <c r="AR16684" s="24"/>
      <c r="AU16684" s="24"/>
    </row>
    <row r="16685">
      <c r="J16685" s="18"/>
      <c r="N16685" s="24"/>
      <c r="Q16685" s="24"/>
      <c r="T16685" s="24"/>
      <c r="W16685" s="24"/>
      <c r="Z16685" s="24"/>
      <c r="AC16685" s="24"/>
      <c r="AI16685" s="24"/>
      <c r="AL16685" s="24"/>
      <c r="AO16685" s="24"/>
      <c r="AR16685" s="24"/>
      <c r="AU16685" s="24"/>
    </row>
    <row r="16686">
      <c r="J16686" s="18"/>
      <c r="N16686" s="24"/>
      <c r="Q16686" s="24"/>
      <c r="T16686" s="24"/>
      <c r="W16686" s="24"/>
      <c r="Z16686" s="24"/>
      <c r="AC16686" s="24"/>
      <c r="AI16686" s="24"/>
      <c r="AL16686" s="24"/>
      <c r="AO16686" s="24"/>
      <c r="AR16686" s="24"/>
      <c r="AU16686" s="24"/>
    </row>
    <row r="16687">
      <c r="J16687" s="18"/>
      <c r="N16687" s="24"/>
      <c r="Q16687" s="24"/>
      <c r="T16687" s="24"/>
      <c r="W16687" s="24"/>
      <c r="Z16687" s="24"/>
      <c r="AC16687" s="24"/>
      <c r="AI16687" s="24"/>
      <c r="AL16687" s="24"/>
      <c r="AO16687" s="24"/>
      <c r="AR16687" s="24"/>
      <c r="AU16687" s="24"/>
    </row>
    <row r="16688">
      <c r="J16688" s="18"/>
      <c r="N16688" s="24"/>
      <c r="Q16688" s="24"/>
      <c r="T16688" s="24"/>
      <c r="W16688" s="24"/>
      <c r="Z16688" s="24"/>
      <c r="AC16688" s="24"/>
      <c r="AI16688" s="24"/>
      <c r="AL16688" s="24"/>
      <c r="AO16688" s="24"/>
      <c r="AR16688" s="24"/>
      <c r="AU16688" s="24"/>
    </row>
    <row r="16689">
      <c r="J16689" s="18"/>
      <c r="N16689" s="24"/>
      <c r="Q16689" s="24"/>
      <c r="T16689" s="24"/>
      <c r="W16689" s="24"/>
      <c r="Z16689" s="24"/>
      <c r="AC16689" s="24"/>
      <c r="AI16689" s="24"/>
      <c r="AL16689" s="24"/>
      <c r="AO16689" s="24"/>
      <c r="AR16689" s="24"/>
      <c r="AU16689" s="24"/>
    </row>
    <row r="16690">
      <c r="J16690" s="18"/>
      <c r="N16690" s="24"/>
      <c r="Q16690" s="24"/>
      <c r="T16690" s="24"/>
      <c r="W16690" s="24"/>
      <c r="Z16690" s="24"/>
      <c r="AC16690" s="24"/>
      <c r="AI16690" s="24"/>
      <c r="AL16690" s="24"/>
      <c r="AO16690" s="24"/>
      <c r="AR16690" s="24"/>
      <c r="AU16690" s="24"/>
    </row>
    <row r="16691">
      <c r="J16691" s="18"/>
      <c r="N16691" s="24"/>
      <c r="Q16691" s="24"/>
      <c r="T16691" s="24"/>
      <c r="W16691" s="24"/>
      <c r="Z16691" s="24"/>
      <c r="AC16691" s="24"/>
      <c r="AI16691" s="24"/>
      <c r="AL16691" s="24"/>
      <c r="AO16691" s="24"/>
      <c r="AR16691" s="24"/>
      <c r="AU16691" s="24"/>
    </row>
    <row r="16692">
      <c r="J16692" s="18"/>
      <c r="N16692" s="24"/>
      <c r="Q16692" s="24"/>
      <c r="T16692" s="24"/>
      <c r="W16692" s="24"/>
      <c r="Z16692" s="24"/>
      <c r="AC16692" s="24"/>
      <c r="AI16692" s="24"/>
      <c r="AL16692" s="24"/>
      <c r="AO16692" s="24"/>
      <c r="AR16692" s="24"/>
      <c r="AU16692" s="24"/>
    </row>
    <row r="16693">
      <c r="J16693" s="18"/>
      <c r="N16693" s="24"/>
      <c r="Q16693" s="24"/>
      <c r="T16693" s="24"/>
      <c r="W16693" s="24"/>
      <c r="Z16693" s="24"/>
      <c r="AC16693" s="24"/>
      <c r="AI16693" s="24"/>
      <c r="AL16693" s="24"/>
      <c r="AO16693" s="24"/>
      <c r="AR16693" s="24"/>
      <c r="AU16693" s="24"/>
    </row>
    <row r="16694">
      <c r="J16694" s="18"/>
      <c r="N16694" s="24"/>
      <c r="Q16694" s="24"/>
      <c r="T16694" s="24"/>
      <c r="W16694" s="24"/>
      <c r="Z16694" s="24"/>
      <c r="AC16694" s="24"/>
      <c r="AI16694" s="24"/>
      <c r="AL16694" s="24"/>
      <c r="AO16694" s="24"/>
      <c r="AR16694" s="24"/>
      <c r="AU16694" s="24"/>
    </row>
    <row r="16695">
      <c r="J16695" s="18"/>
      <c r="N16695" s="24"/>
      <c r="Q16695" s="24"/>
      <c r="T16695" s="24"/>
      <c r="W16695" s="24"/>
      <c r="Z16695" s="24"/>
      <c r="AC16695" s="24"/>
      <c r="AI16695" s="24"/>
      <c r="AL16695" s="24"/>
      <c r="AO16695" s="24"/>
      <c r="AR16695" s="24"/>
      <c r="AU16695" s="24"/>
    </row>
    <row r="16696">
      <c r="J16696" s="18"/>
      <c r="N16696" s="24"/>
      <c r="Q16696" s="24"/>
      <c r="T16696" s="24"/>
      <c r="W16696" s="24"/>
      <c r="Z16696" s="24"/>
      <c r="AC16696" s="24"/>
      <c r="AI16696" s="24"/>
      <c r="AL16696" s="24"/>
      <c r="AO16696" s="24"/>
      <c r="AR16696" s="24"/>
      <c r="AU16696" s="24"/>
    </row>
    <row r="16697">
      <c r="J16697" s="18"/>
      <c r="N16697" s="24"/>
      <c r="Q16697" s="24"/>
      <c r="T16697" s="24"/>
      <c r="W16697" s="24"/>
      <c r="Z16697" s="24"/>
      <c r="AC16697" s="24"/>
      <c r="AI16697" s="24"/>
      <c r="AL16697" s="24"/>
      <c r="AO16697" s="24"/>
      <c r="AR16697" s="24"/>
      <c r="AU16697" s="24"/>
    </row>
    <row r="16698">
      <c r="J16698" s="18"/>
      <c r="N16698" s="24"/>
      <c r="Q16698" s="24"/>
      <c r="T16698" s="24"/>
      <c r="W16698" s="24"/>
      <c r="Z16698" s="24"/>
      <c r="AC16698" s="24"/>
      <c r="AI16698" s="24"/>
      <c r="AL16698" s="24"/>
      <c r="AO16698" s="24"/>
      <c r="AR16698" s="24"/>
      <c r="AU16698" s="24"/>
    </row>
    <row r="16699">
      <c r="J16699" s="18"/>
      <c r="N16699" s="24"/>
      <c r="Q16699" s="24"/>
      <c r="T16699" s="24"/>
      <c r="W16699" s="24"/>
      <c r="Z16699" s="24"/>
      <c r="AC16699" s="24"/>
      <c r="AI16699" s="24"/>
      <c r="AL16699" s="24"/>
      <c r="AO16699" s="24"/>
      <c r="AR16699" s="24"/>
      <c r="AU16699" s="24"/>
    </row>
    <row r="16700">
      <c r="J16700" s="18"/>
      <c r="N16700" s="24"/>
      <c r="Q16700" s="24"/>
      <c r="T16700" s="24"/>
      <c r="W16700" s="24"/>
      <c r="Z16700" s="24"/>
      <c r="AC16700" s="24"/>
      <c r="AI16700" s="24"/>
      <c r="AL16700" s="24"/>
      <c r="AO16700" s="24"/>
      <c r="AR16700" s="24"/>
      <c r="AU16700" s="24"/>
    </row>
    <row r="16701">
      <c r="J16701" s="18"/>
      <c r="N16701" s="24"/>
      <c r="Q16701" s="24"/>
      <c r="T16701" s="24"/>
      <c r="W16701" s="24"/>
      <c r="Z16701" s="24"/>
      <c r="AC16701" s="24"/>
      <c r="AI16701" s="24"/>
      <c r="AL16701" s="24"/>
      <c r="AO16701" s="24"/>
      <c r="AR16701" s="24"/>
      <c r="AU16701" s="24"/>
    </row>
    <row r="16702">
      <c r="J16702" s="18"/>
      <c r="N16702" s="24"/>
      <c r="Q16702" s="24"/>
      <c r="T16702" s="24"/>
      <c r="W16702" s="24"/>
      <c r="Z16702" s="24"/>
      <c r="AC16702" s="24"/>
      <c r="AI16702" s="24"/>
      <c r="AL16702" s="24"/>
      <c r="AO16702" s="24"/>
      <c r="AR16702" s="24"/>
      <c r="AU16702" s="24"/>
    </row>
    <row r="16703">
      <c r="J16703" s="18"/>
      <c r="N16703" s="24"/>
      <c r="Q16703" s="24"/>
      <c r="T16703" s="24"/>
      <c r="W16703" s="24"/>
      <c r="Z16703" s="24"/>
      <c r="AC16703" s="24"/>
      <c r="AI16703" s="24"/>
      <c r="AL16703" s="24"/>
      <c r="AO16703" s="24"/>
      <c r="AR16703" s="24"/>
      <c r="AU16703" s="24"/>
    </row>
    <row r="16704">
      <c r="J16704" s="18"/>
      <c r="N16704" s="24"/>
      <c r="Q16704" s="24"/>
      <c r="T16704" s="24"/>
      <c r="W16704" s="24"/>
      <c r="Z16704" s="24"/>
      <c r="AC16704" s="24"/>
      <c r="AI16704" s="24"/>
      <c r="AL16704" s="24"/>
      <c r="AO16704" s="24"/>
      <c r="AR16704" s="24"/>
      <c r="AU16704" s="24"/>
    </row>
    <row r="16705">
      <c r="J16705" s="18"/>
      <c r="N16705" s="24"/>
      <c r="Q16705" s="24"/>
      <c r="T16705" s="24"/>
      <c r="W16705" s="24"/>
      <c r="Z16705" s="24"/>
      <c r="AC16705" s="24"/>
      <c r="AI16705" s="24"/>
      <c r="AL16705" s="24"/>
      <c r="AO16705" s="24"/>
      <c r="AR16705" s="24"/>
      <c r="AU16705" s="24"/>
    </row>
    <row r="16706">
      <c r="J16706" s="18"/>
      <c r="N16706" s="24"/>
      <c r="Q16706" s="24"/>
      <c r="T16706" s="24"/>
      <c r="W16706" s="24"/>
      <c r="Z16706" s="24"/>
      <c r="AC16706" s="24"/>
      <c r="AI16706" s="24"/>
      <c r="AL16706" s="24"/>
      <c r="AO16706" s="24"/>
      <c r="AR16706" s="24"/>
      <c r="AU16706" s="24"/>
    </row>
    <row r="16707">
      <c r="J16707" s="18"/>
      <c r="N16707" s="24"/>
      <c r="Q16707" s="24"/>
      <c r="T16707" s="24"/>
      <c r="W16707" s="24"/>
      <c r="Z16707" s="24"/>
      <c r="AC16707" s="24"/>
      <c r="AI16707" s="24"/>
      <c r="AL16707" s="24"/>
      <c r="AO16707" s="24"/>
      <c r="AR16707" s="24"/>
      <c r="AU16707" s="24"/>
    </row>
    <row r="16708">
      <c r="J16708" s="18"/>
      <c r="N16708" s="24"/>
      <c r="Q16708" s="24"/>
      <c r="T16708" s="24"/>
      <c r="W16708" s="24"/>
      <c r="Z16708" s="24"/>
      <c r="AC16708" s="24"/>
      <c r="AI16708" s="24"/>
      <c r="AL16708" s="24"/>
      <c r="AO16708" s="24"/>
      <c r="AR16708" s="24"/>
      <c r="AU16708" s="24"/>
    </row>
    <row r="16709">
      <c r="J16709" s="18"/>
      <c r="N16709" s="24"/>
      <c r="Q16709" s="24"/>
      <c r="T16709" s="24"/>
      <c r="W16709" s="24"/>
      <c r="Z16709" s="24"/>
      <c r="AC16709" s="24"/>
      <c r="AI16709" s="24"/>
      <c r="AL16709" s="24"/>
      <c r="AO16709" s="24"/>
      <c r="AR16709" s="24"/>
      <c r="AU16709" s="24"/>
    </row>
    <row r="16710">
      <c r="J16710" s="18"/>
      <c r="N16710" s="24"/>
      <c r="Q16710" s="24"/>
      <c r="T16710" s="24"/>
      <c r="W16710" s="24"/>
      <c r="Z16710" s="24"/>
      <c r="AC16710" s="24"/>
      <c r="AI16710" s="24"/>
      <c r="AL16710" s="24"/>
      <c r="AO16710" s="24"/>
      <c r="AR16710" s="24"/>
      <c r="AU16710" s="24"/>
    </row>
    <row r="16711">
      <c r="J16711" s="18"/>
      <c r="N16711" s="24"/>
      <c r="Q16711" s="24"/>
      <c r="T16711" s="24"/>
      <c r="W16711" s="24"/>
      <c r="Z16711" s="24"/>
      <c r="AC16711" s="24"/>
      <c r="AI16711" s="24"/>
      <c r="AL16711" s="24"/>
      <c r="AO16711" s="24"/>
      <c r="AR16711" s="24"/>
      <c r="AU16711" s="24"/>
    </row>
    <row r="16712">
      <c r="J16712" s="18"/>
      <c r="N16712" s="24"/>
      <c r="Q16712" s="24"/>
      <c r="T16712" s="24"/>
      <c r="W16712" s="24"/>
      <c r="Z16712" s="24"/>
      <c r="AC16712" s="24"/>
      <c r="AI16712" s="24"/>
      <c r="AL16712" s="24"/>
      <c r="AO16712" s="24"/>
      <c r="AR16712" s="24"/>
      <c r="AU16712" s="24"/>
    </row>
    <row r="16713">
      <c r="J16713" s="18"/>
      <c r="N16713" s="24"/>
      <c r="Q16713" s="24"/>
      <c r="T16713" s="24"/>
      <c r="W16713" s="24"/>
      <c r="Z16713" s="24"/>
      <c r="AC16713" s="24"/>
      <c r="AI16713" s="24"/>
      <c r="AL16713" s="24"/>
      <c r="AO16713" s="24"/>
      <c r="AR16713" s="24"/>
      <c r="AU16713" s="24"/>
    </row>
    <row r="16714">
      <c r="J16714" s="18"/>
      <c r="N16714" s="24"/>
      <c r="Q16714" s="24"/>
      <c r="T16714" s="24"/>
      <c r="W16714" s="24"/>
      <c r="Z16714" s="24"/>
      <c r="AC16714" s="24"/>
      <c r="AI16714" s="24"/>
      <c r="AL16714" s="24"/>
      <c r="AO16714" s="24"/>
      <c r="AR16714" s="24"/>
      <c r="AU16714" s="24"/>
    </row>
    <row r="16715">
      <c r="J16715" s="18"/>
      <c r="N16715" s="24"/>
      <c r="Q16715" s="24"/>
      <c r="T16715" s="24"/>
      <c r="W16715" s="24"/>
      <c r="Z16715" s="24"/>
      <c r="AC16715" s="24"/>
      <c r="AI16715" s="24"/>
      <c r="AL16715" s="24"/>
      <c r="AO16715" s="24"/>
      <c r="AR16715" s="24"/>
      <c r="AU16715" s="24"/>
    </row>
    <row r="16716">
      <c r="J16716" s="18"/>
      <c r="N16716" s="24"/>
      <c r="Q16716" s="24"/>
      <c r="T16716" s="24"/>
      <c r="W16716" s="24"/>
      <c r="Z16716" s="24"/>
      <c r="AC16716" s="24"/>
      <c r="AI16716" s="24"/>
      <c r="AL16716" s="24"/>
      <c r="AO16716" s="24"/>
      <c r="AR16716" s="24"/>
      <c r="AU16716" s="24"/>
    </row>
    <row r="16717">
      <c r="J16717" s="18"/>
      <c r="N16717" s="24"/>
      <c r="Q16717" s="24"/>
      <c r="T16717" s="24"/>
      <c r="W16717" s="24"/>
      <c r="Z16717" s="24"/>
      <c r="AC16717" s="24"/>
      <c r="AI16717" s="24"/>
      <c r="AL16717" s="24"/>
      <c r="AO16717" s="24"/>
      <c r="AR16717" s="24"/>
      <c r="AU16717" s="24"/>
    </row>
    <row r="16718">
      <c r="J16718" s="18"/>
      <c r="N16718" s="24"/>
      <c r="Q16718" s="24"/>
      <c r="T16718" s="24"/>
      <c r="W16718" s="24"/>
      <c r="Z16718" s="24"/>
      <c r="AC16718" s="24"/>
      <c r="AI16718" s="24"/>
      <c r="AL16718" s="24"/>
      <c r="AO16718" s="24"/>
      <c r="AR16718" s="24"/>
      <c r="AU16718" s="24"/>
    </row>
    <row r="16719">
      <c r="J16719" s="18"/>
      <c r="N16719" s="24"/>
      <c r="Q16719" s="24"/>
      <c r="T16719" s="24"/>
      <c r="W16719" s="24"/>
      <c r="Z16719" s="24"/>
      <c r="AC16719" s="24"/>
      <c r="AI16719" s="24"/>
      <c r="AL16719" s="24"/>
      <c r="AO16719" s="24"/>
      <c r="AR16719" s="24"/>
      <c r="AU16719" s="24"/>
    </row>
    <row r="16720">
      <c r="J16720" s="18"/>
      <c r="N16720" s="24"/>
      <c r="Q16720" s="24"/>
      <c r="T16720" s="24"/>
      <c r="W16720" s="24"/>
      <c r="Z16720" s="24"/>
      <c r="AC16720" s="24"/>
      <c r="AI16720" s="24"/>
      <c r="AL16720" s="24"/>
      <c r="AO16720" s="24"/>
      <c r="AR16720" s="24"/>
      <c r="AU16720" s="24"/>
    </row>
    <row r="16721">
      <c r="J16721" s="18"/>
      <c r="N16721" s="24"/>
      <c r="Q16721" s="24"/>
      <c r="T16721" s="24"/>
      <c r="W16721" s="24"/>
      <c r="Z16721" s="24"/>
      <c r="AC16721" s="24"/>
      <c r="AI16721" s="24"/>
      <c r="AL16721" s="24"/>
      <c r="AO16721" s="24"/>
      <c r="AR16721" s="24"/>
      <c r="AU16721" s="24"/>
    </row>
    <row r="16722">
      <c r="J16722" s="18"/>
      <c r="N16722" s="24"/>
      <c r="Q16722" s="24"/>
      <c r="T16722" s="24"/>
      <c r="W16722" s="24"/>
      <c r="Z16722" s="24"/>
      <c r="AC16722" s="24"/>
      <c r="AI16722" s="24"/>
      <c r="AL16722" s="24"/>
      <c r="AO16722" s="24"/>
      <c r="AR16722" s="24"/>
      <c r="AU16722" s="24"/>
    </row>
    <row r="16723">
      <c r="J16723" s="18"/>
      <c r="N16723" s="24"/>
      <c r="Q16723" s="24"/>
      <c r="T16723" s="24"/>
      <c r="W16723" s="24"/>
      <c r="Z16723" s="24"/>
      <c r="AC16723" s="24"/>
      <c r="AI16723" s="24"/>
      <c r="AL16723" s="24"/>
      <c r="AO16723" s="24"/>
      <c r="AR16723" s="24"/>
      <c r="AU16723" s="24"/>
    </row>
    <row r="16724">
      <c r="J16724" s="18"/>
      <c r="N16724" s="24"/>
      <c r="Q16724" s="24"/>
      <c r="T16724" s="24"/>
      <c r="W16724" s="24"/>
      <c r="Z16724" s="24"/>
      <c r="AC16724" s="24"/>
      <c r="AI16724" s="24"/>
      <c r="AL16724" s="24"/>
      <c r="AO16724" s="24"/>
      <c r="AR16724" s="24"/>
      <c r="AU16724" s="24"/>
    </row>
    <row r="16725">
      <c r="J16725" s="18"/>
      <c r="N16725" s="24"/>
      <c r="Q16725" s="24"/>
      <c r="T16725" s="24"/>
      <c r="W16725" s="24"/>
      <c r="Z16725" s="24"/>
      <c r="AC16725" s="24"/>
      <c r="AI16725" s="24"/>
      <c r="AL16725" s="24"/>
      <c r="AO16725" s="24"/>
      <c r="AR16725" s="24"/>
      <c r="AU16725" s="24"/>
    </row>
    <row r="16726">
      <c r="J16726" s="18"/>
      <c r="N16726" s="24"/>
      <c r="Q16726" s="24"/>
      <c r="T16726" s="24"/>
      <c r="W16726" s="24"/>
      <c r="Z16726" s="24"/>
      <c r="AC16726" s="24"/>
      <c r="AI16726" s="24"/>
      <c r="AL16726" s="24"/>
      <c r="AO16726" s="24"/>
      <c r="AR16726" s="24"/>
      <c r="AU16726" s="24"/>
    </row>
    <row r="16727">
      <c r="J16727" s="18"/>
      <c r="N16727" s="24"/>
      <c r="Q16727" s="24"/>
      <c r="T16727" s="24"/>
      <c r="W16727" s="24"/>
      <c r="Z16727" s="24"/>
      <c r="AC16727" s="24"/>
      <c r="AI16727" s="24"/>
      <c r="AL16727" s="24"/>
      <c r="AO16727" s="24"/>
      <c r="AR16727" s="24"/>
      <c r="AU16727" s="24"/>
    </row>
    <row r="16728">
      <c r="J16728" s="18"/>
      <c r="N16728" s="24"/>
      <c r="Q16728" s="24"/>
      <c r="T16728" s="24"/>
      <c r="W16728" s="24"/>
      <c r="Z16728" s="24"/>
      <c r="AC16728" s="24"/>
      <c r="AI16728" s="24"/>
      <c r="AL16728" s="24"/>
      <c r="AO16728" s="24"/>
      <c r="AR16728" s="24"/>
      <c r="AU16728" s="24"/>
    </row>
    <row r="16729">
      <c r="J16729" s="18"/>
      <c r="N16729" s="24"/>
      <c r="Q16729" s="24"/>
      <c r="T16729" s="24"/>
      <c r="W16729" s="24"/>
      <c r="Z16729" s="24"/>
      <c r="AC16729" s="24"/>
      <c r="AI16729" s="24"/>
      <c r="AL16729" s="24"/>
      <c r="AO16729" s="24"/>
      <c r="AR16729" s="24"/>
      <c r="AU16729" s="24"/>
    </row>
    <row r="16730">
      <c r="J16730" s="18"/>
      <c r="N16730" s="24"/>
      <c r="Q16730" s="24"/>
      <c r="T16730" s="24"/>
      <c r="W16730" s="24"/>
      <c r="Z16730" s="24"/>
      <c r="AC16730" s="24"/>
      <c r="AI16730" s="24"/>
      <c r="AL16730" s="24"/>
      <c r="AO16730" s="24"/>
      <c r="AR16730" s="24"/>
      <c r="AU16730" s="24"/>
    </row>
    <row r="16731">
      <c r="J16731" s="18"/>
      <c r="N16731" s="24"/>
      <c r="Q16731" s="24"/>
      <c r="T16731" s="24"/>
      <c r="W16731" s="24"/>
      <c r="Z16731" s="24"/>
      <c r="AC16731" s="24"/>
      <c r="AI16731" s="24"/>
      <c r="AL16731" s="24"/>
      <c r="AO16731" s="24"/>
      <c r="AR16731" s="24"/>
      <c r="AU16731" s="24"/>
    </row>
    <row r="16732">
      <c r="J16732" s="18"/>
      <c r="N16732" s="24"/>
      <c r="Q16732" s="24"/>
      <c r="T16732" s="24"/>
      <c r="W16732" s="24"/>
      <c r="Z16732" s="24"/>
      <c r="AC16732" s="24"/>
      <c r="AI16732" s="24"/>
      <c r="AL16732" s="24"/>
      <c r="AO16732" s="24"/>
      <c r="AR16732" s="24"/>
      <c r="AU16732" s="24"/>
    </row>
    <row r="16733">
      <c r="J16733" s="18"/>
      <c r="N16733" s="24"/>
      <c r="Q16733" s="24"/>
      <c r="T16733" s="24"/>
      <c r="W16733" s="24"/>
      <c r="Z16733" s="24"/>
      <c r="AC16733" s="24"/>
      <c r="AI16733" s="24"/>
      <c r="AL16733" s="24"/>
      <c r="AO16733" s="24"/>
      <c r="AR16733" s="24"/>
      <c r="AU16733" s="24"/>
    </row>
    <row r="16734">
      <c r="J16734" s="18"/>
      <c r="N16734" s="24"/>
      <c r="Q16734" s="24"/>
      <c r="T16734" s="24"/>
      <c r="W16734" s="24"/>
      <c r="Z16734" s="24"/>
      <c r="AC16734" s="24"/>
      <c r="AI16734" s="24"/>
      <c r="AL16734" s="24"/>
      <c r="AO16734" s="24"/>
      <c r="AR16734" s="24"/>
      <c r="AU16734" s="24"/>
    </row>
    <row r="16735">
      <c r="J16735" s="18"/>
      <c r="N16735" s="24"/>
      <c r="Q16735" s="24"/>
      <c r="T16735" s="24"/>
      <c r="W16735" s="24"/>
      <c r="Z16735" s="24"/>
      <c r="AC16735" s="24"/>
      <c r="AI16735" s="24"/>
      <c r="AL16735" s="24"/>
      <c r="AO16735" s="24"/>
      <c r="AR16735" s="24"/>
      <c r="AU16735" s="24"/>
    </row>
    <row r="16736">
      <c r="J16736" s="18"/>
      <c r="N16736" s="24"/>
      <c r="Q16736" s="24"/>
      <c r="T16736" s="24"/>
      <c r="W16736" s="24"/>
      <c r="Z16736" s="24"/>
      <c r="AC16736" s="24"/>
      <c r="AI16736" s="24"/>
      <c r="AL16736" s="24"/>
      <c r="AO16736" s="24"/>
      <c r="AR16736" s="24"/>
      <c r="AU16736" s="24"/>
    </row>
    <row r="16737">
      <c r="J16737" s="18"/>
      <c r="N16737" s="24"/>
      <c r="Q16737" s="24"/>
      <c r="T16737" s="24"/>
      <c r="W16737" s="24"/>
      <c r="Z16737" s="24"/>
      <c r="AC16737" s="24"/>
      <c r="AI16737" s="24"/>
      <c r="AL16737" s="24"/>
      <c r="AO16737" s="24"/>
      <c r="AR16737" s="24"/>
      <c r="AU16737" s="24"/>
    </row>
    <row r="16738">
      <c r="J16738" s="18"/>
      <c r="N16738" s="24"/>
      <c r="Q16738" s="24"/>
      <c r="T16738" s="24"/>
      <c r="W16738" s="24"/>
      <c r="Z16738" s="24"/>
      <c r="AC16738" s="24"/>
      <c r="AI16738" s="24"/>
      <c r="AL16738" s="24"/>
      <c r="AO16738" s="24"/>
      <c r="AR16738" s="24"/>
      <c r="AU16738" s="24"/>
    </row>
    <row r="16739">
      <c r="J16739" s="18"/>
      <c r="N16739" s="24"/>
      <c r="Q16739" s="24"/>
      <c r="T16739" s="24"/>
      <c r="W16739" s="24"/>
      <c r="Z16739" s="24"/>
      <c r="AC16739" s="24"/>
      <c r="AI16739" s="24"/>
      <c r="AL16739" s="24"/>
      <c r="AO16739" s="24"/>
      <c r="AR16739" s="24"/>
      <c r="AU16739" s="24"/>
    </row>
    <row r="16740">
      <c r="J16740" s="18"/>
      <c r="N16740" s="24"/>
      <c r="Q16740" s="24"/>
      <c r="T16740" s="24"/>
      <c r="W16740" s="24"/>
      <c r="Z16740" s="24"/>
      <c r="AC16740" s="24"/>
      <c r="AI16740" s="24"/>
      <c r="AL16740" s="24"/>
      <c r="AO16740" s="24"/>
      <c r="AR16740" s="24"/>
      <c r="AU16740" s="24"/>
    </row>
    <row r="16741">
      <c r="J16741" s="18"/>
      <c r="N16741" s="24"/>
      <c r="Q16741" s="24"/>
      <c r="T16741" s="24"/>
      <c r="W16741" s="24"/>
      <c r="Z16741" s="24"/>
      <c r="AC16741" s="24"/>
      <c r="AI16741" s="24"/>
      <c r="AL16741" s="24"/>
      <c r="AO16741" s="24"/>
      <c r="AR16741" s="24"/>
      <c r="AU16741" s="24"/>
    </row>
    <row r="16742">
      <c r="J16742" s="18"/>
      <c r="N16742" s="24"/>
      <c r="Q16742" s="24"/>
      <c r="T16742" s="24"/>
      <c r="W16742" s="24"/>
      <c r="Z16742" s="24"/>
      <c r="AC16742" s="24"/>
      <c r="AI16742" s="24"/>
      <c r="AL16742" s="24"/>
      <c r="AO16742" s="24"/>
      <c r="AR16742" s="24"/>
      <c r="AU16742" s="24"/>
    </row>
    <row r="16743">
      <c r="J16743" s="18"/>
      <c r="N16743" s="24"/>
      <c r="Q16743" s="24"/>
      <c r="T16743" s="24"/>
      <c r="W16743" s="24"/>
      <c r="Z16743" s="24"/>
      <c r="AC16743" s="24"/>
      <c r="AI16743" s="24"/>
      <c r="AL16743" s="24"/>
      <c r="AO16743" s="24"/>
      <c r="AR16743" s="24"/>
      <c r="AU16743" s="24"/>
    </row>
    <row r="16744">
      <c r="J16744" s="18"/>
      <c r="N16744" s="24"/>
      <c r="Q16744" s="24"/>
      <c r="T16744" s="24"/>
      <c r="W16744" s="24"/>
      <c r="Z16744" s="24"/>
      <c r="AC16744" s="24"/>
      <c r="AI16744" s="24"/>
      <c r="AL16744" s="24"/>
      <c r="AO16744" s="24"/>
      <c r="AR16744" s="24"/>
      <c r="AU16744" s="24"/>
    </row>
    <row r="16745">
      <c r="J16745" s="18"/>
      <c r="N16745" s="24"/>
      <c r="Q16745" s="24"/>
      <c r="T16745" s="24"/>
      <c r="W16745" s="24"/>
      <c r="Z16745" s="24"/>
      <c r="AC16745" s="24"/>
      <c r="AI16745" s="24"/>
      <c r="AL16745" s="24"/>
      <c r="AO16745" s="24"/>
      <c r="AR16745" s="24"/>
      <c r="AU16745" s="24"/>
    </row>
    <row r="16746">
      <c r="J16746" s="18"/>
      <c r="N16746" s="24"/>
      <c r="Q16746" s="24"/>
      <c r="T16746" s="24"/>
      <c r="W16746" s="24"/>
      <c r="Z16746" s="24"/>
      <c r="AC16746" s="24"/>
      <c r="AI16746" s="24"/>
      <c r="AL16746" s="24"/>
      <c r="AO16746" s="24"/>
      <c r="AR16746" s="24"/>
      <c r="AU16746" s="24"/>
    </row>
    <row r="16747">
      <c r="J16747" s="18"/>
      <c r="N16747" s="24"/>
      <c r="Q16747" s="24"/>
      <c r="T16747" s="24"/>
      <c r="W16747" s="24"/>
      <c r="Z16747" s="24"/>
      <c r="AC16747" s="24"/>
      <c r="AI16747" s="24"/>
      <c r="AL16747" s="24"/>
      <c r="AO16747" s="24"/>
      <c r="AR16747" s="24"/>
      <c r="AU16747" s="24"/>
    </row>
    <row r="16748">
      <c r="J16748" s="18"/>
      <c r="N16748" s="24"/>
      <c r="Q16748" s="24"/>
      <c r="T16748" s="24"/>
      <c r="W16748" s="24"/>
      <c r="Z16748" s="24"/>
      <c r="AC16748" s="24"/>
      <c r="AI16748" s="24"/>
      <c r="AL16748" s="24"/>
      <c r="AO16748" s="24"/>
      <c r="AR16748" s="24"/>
      <c r="AU16748" s="24"/>
    </row>
    <row r="16749">
      <c r="J16749" s="18"/>
      <c r="N16749" s="24"/>
      <c r="Q16749" s="24"/>
      <c r="T16749" s="24"/>
      <c r="W16749" s="24"/>
      <c r="Z16749" s="24"/>
      <c r="AC16749" s="24"/>
      <c r="AI16749" s="24"/>
      <c r="AL16749" s="24"/>
      <c r="AO16749" s="24"/>
      <c r="AR16749" s="24"/>
      <c r="AU16749" s="24"/>
    </row>
    <row r="16750">
      <c r="J16750" s="18"/>
      <c r="N16750" s="24"/>
      <c r="Q16750" s="24"/>
      <c r="T16750" s="24"/>
      <c r="W16750" s="24"/>
      <c r="Z16750" s="24"/>
      <c r="AC16750" s="24"/>
      <c r="AI16750" s="24"/>
      <c r="AL16750" s="24"/>
      <c r="AO16750" s="24"/>
      <c r="AR16750" s="24"/>
      <c r="AU16750" s="24"/>
    </row>
    <row r="16751">
      <c r="J16751" s="18"/>
      <c r="N16751" s="24"/>
      <c r="Q16751" s="24"/>
      <c r="T16751" s="24"/>
      <c r="W16751" s="24"/>
      <c r="Z16751" s="24"/>
      <c r="AC16751" s="24"/>
      <c r="AI16751" s="24"/>
      <c r="AL16751" s="24"/>
      <c r="AO16751" s="24"/>
      <c r="AR16751" s="24"/>
      <c r="AU16751" s="24"/>
    </row>
    <row r="16752">
      <c r="J16752" s="18"/>
      <c r="N16752" s="24"/>
      <c r="Q16752" s="24"/>
      <c r="T16752" s="24"/>
      <c r="W16752" s="24"/>
      <c r="Z16752" s="24"/>
      <c r="AC16752" s="24"/>
      <c r="AI16752" s="24"/>
      <c r="AL16752" s="24"/>
      <c r="AO16752" s="24"/>
      <c r="AR16752" s="24"/>
      <c r="AU16752" s="24"/>
    </row>
    <row r="16753">
      <c r="J16753" s="18"/>
      <c r="N16753" s="24"/>
      <c r="Q16753" s="24"/>
      <c r="T16753" s="24"/>
      <c r="W16753" s="24"/>
      <c r="Z16753" s="24"/>
      <c r="AC16753" s="24"/>
      <c r="AI16753" s="24"/>
      <c r="AL16753" s="24"/>
      <c r="AO16753" s="24"/>
      <c r="AR16753" s="24"/>
      <c r="AU16753" s="24"/>
    </row>
    <row r="16754">
      <c r="J16754" s="18"/>
      <c r="N16754" s="24"/>
      <c r="Q16754" s="24"/>
      <c r="T16754" s="24"/>
      <c r="W16754" s="24"/>
      <c r="Z16754" s="24"/>
      <c r="AC16754" s="24"/>
      <c r="AI16754" s="24"/>
      <c r="AL16754" s="24"/>
      <c r="AO16754" s="24"/>
      <c r="AR16754" s="24"/>
      <c r="AU16754" s="24"/>
    </row>
    <row r="16755">
      <c r="J16755" s="18"/>
      <c r="N16755" s="24"/>
      <c r="Q16755" s="24"/>
      <c r="T16755" s="24"/>
      <c r="W16755" s="24"/>
      <c r="Z16755" s="24"/>
      <c r="AC16755" s="24"/>
      <c r="AI16755" s="24"/>
      <c r="AL16755" s="24"/>
      <c r="AO16755" s="24"/>
      <c r="AR16755" s="24"/>
      <c r="AU16755" s="24"/>
    </row>
    <row r="16756">
      <c r="J16756" s="18"/>
      <c r="N16756" s="24"/>
      <c r="Q16756" s="24"/>
      <c r="T16756" s="24"/>
      <c r="W16756" s="24"/>
      <c r="Z16756" s="24"/>
      <c r="AC16756" s="24"/>
      <c r="AI16756" s="24"/>
      <c r="AL16756" s="24"/>
      <c r="AO16756" s="24"/>
      <c r="AR16756" s="24"/>
      <c r="AU16756" s="24"/>
    </row>
    <row r="16757">
      <c r="J16757" s="18"/>
      <c r="N16757" s="24"/>
      <c r="Q16757" s="24"/>
      <c r="T16757" s="24"/>
      <c r="W16757" s="24"/>
      <c r="Z16757" s="24"/>
      <c r="AC16757" s="24"/>
      <c r="AI16757" s="24"/>
      <c r="AL16757" s="24"/>
      <c r="AO16757" s="24"/>
      <c r="AR16757" s="24"/>
      <c r="AU16757" s="24"/>
    </row>
    <row r="16758">
      <c r="J16758" s="18"/>
      <c r="N16758" s="24"/>
      <c r="Q16758" s="24"/>
      <c r="T16758" s="24"/>
      <c r="W16758" s="24"/>
      <c r="Z16758" s="24"/>
      <c r="AC16758" s="24"/>
      <c r="AI16758" s="24"/>
      <c r="AL16758" s="24"/>
      <c r="AO16758" s="24"/>
      <c r="AR16758" s="24"/>
      <c r="AU16758" s="24"/>
    </row>
    <row r="16759">
      <c r="J16759" s="18"/>
      <c r="N16759" s="24"/>
      <c r="Q16759" s="24"/>
      <c r="T16759" s="24"/>
      <c r="W16759" s="24"/>
      <c r="Z16759" s="24"/>
      <c r="AC16759" s="24"/>
      <c r="AI16759" s="24"/>
      <c r="AL16759" s="24"/>
      <c r="AO16759" s="24"/>
      <c r="AR16759" s="24"/>
      <c r="AU16759" s="24"/>
    </row>
    <row r="16760">
      <c r="J16760" s="18"/>
      <c r="N16760" s="24"/>
      <c r="Q16760" s="24"/>
      <c r="T16760" s="24"/>
      <c r="W16760" s="24"/>
      <c r="Z16760" s="24"/>
      <c r="AC16760" s="24"/>
      <c r="AI16760" s="24"/>
      <c r="AL16760" s="24"/>
      <c r="AO16760" s="24"/>
      <c r="AR16760" s="24"/>
      <c r="AU16760" s="24"/>
    </row>
    <row r="16761">
      <c r="J16761" s="18"/>
      <c r="N16761" s="24"/>
      <c r="Q16761" s="24"/>
      <c r="T16761" s="24"/>
      <c r="W16761" s="24"/>
      <c r="Z16761" s="24"/>
      <c r="AC16761" s="24"/>
      <c r="AI16761" s="24"/>
      <c r="AL16761" s="24"/>
      <c r="AO16761" s="24"/>
      <c r="AR16761" s="24"/>
      <c r="AU16761" s="24"/>
    </row>
    <row r="16762">
      <c r="J16762" s="18"/>
      <c r="N16762" s="24"/>
      <c r="Q16762" s="24"/>
      <c r="T16762" s="24"/>
      <c r="W16762" s="24"/>
      <c r="Z16762" s="24"/>
      <c r="AC16762" s="24"/>
      <c r="AI16762" s="24"/>
      <c r="AL16762" s="24"/>
      <c r="AO16762" s="24"/>
      <c r="AR16762" s="24"/>
      <c r="AU16762" s="24"/>
    </row>
    <row r="16763">
      <c r="J16763" s="18"/>
      <c r="N16763" s="24"/>
      <c r="Q16763" s="24"/>
      <c r="T16763" s="24"/>
      <c r="W16763" s="24"/>
      <c r="Z16763" s="24"/>
      <c r="AC16763" s="24"/>
      <c r="AI16763" s="24"/>
      <c r="AL16763" s="24"/>
      <c r="AO16763" s="24"/>
      <c r="AR16763" s="24"/>
      <c r="AU16763" s="24"/>
    </row>
    <row r="16764">
      <c r="J16764" s="18"/>
      <c r="N16764" s="24"/>
      <c r="Q16764" s="24"/>
      <c r="T16764" s="24"/>
      <c r="W16764" s="24"/>
      <c r="Z16764" s="24"/>
      <c r="AC16764" s="24"/>
      <c r="AI16764" s="24"/>
      <c r="AL16764" s="24"/>
      <c r="AO16764" s="24"/>
      <c r="AR16764" s="24"/>
      <c r="AU16764" s="24"/>
    </row>
    <row r="16765">
      <c r="J16765" s="18"/>
      <c r="N16765" s="24"/>
      <c r="Q16765" s="24"/>
      <c r="T16765" s="24"/>
      <c r="W16765" s="24"/>
      <c r="Z16765" s="24"/>
      <c r="AC16765" s="24"/>
      <c r="AI16765" s="24"/>
      <c r="AL16765" s="24"/>
      <c r="AO16765" s="24"/>
      <c r="AR16765" s="24"/>
      <c r="AU16765" s="24"/>
    </row>
    <row r="16766">
      <c r="J16766" s="18"/>
      <c r="N16766" s="24"/>
      <c r="Q16766" s="24"/>
      <c r="T16766" s="24"/>
      <c r="W16766" s="24"/>
      <c r="Z16766" s="24"/>
      <c r="AC16766" s="24"/>
      <c r="AI16766" s="24"/>
      <c r="AL16766" s="24"/>
      <c r="AO16766" s="24"/>
      <c r="AR16766" s="24"/>
      <c r="AU16766" s="24"/>
    </row>
    <row r="16767">
      <c r="J16767" s="18"/>
      <c r="N16767" s="24"/>
      <c r="Q16767" s="24"/>
      <c r="T16767" s="24"/>
      <c r="W16767" s="24"/>
      <c r="Z16767" s="24"/>
      <c r="AC16767" s="24"/>
      <c r="AI16767" s="24"/>
      <c r="AL16767" s="24"/>
      <c r="AO16767" s="24"/>
      <c r="AR16767" s="24"/>
      <c r="AU16767" s="24"/>
    </row>
    <row r="16768">
      <c r="J16768" s="18"/>
      <c r="N16768" s="24"/>
      <c r="Q16768" s="24"/>
      <c r="T16768" s="24"/>
      <c r="W16768" s="24"/>
      <c r="Z16768" s="24"/>
      <c r="AC16768" s="24"/>
      <c r="AI16768" s="24"/>
      <c r="AL16768" s="24"/>
      <c r="AO16768" s="24"/>
      <c r="AR16768" s="24"/>
      <c r="AU16768" s="24"/>
    </row>
    <row r="16769">
      <c r="J16769" s="18"/>
      <c r="N16769" s="24"/>
      <c r="Q16769" s="24"/>
      <c r="T16769" s="24"/>
      <c r="W16769" s="24"/>
      <c r="Z16769" s="24"/>
      <c r="AC16769" s="24"/>
      <c r="AI16769" s="24"/>
      <c r="AL16769" s="24"/>
      <c r="AO16769" s="24"/>
      <c r="AR16769" s="24"/>
      <c r="AU16769" s="24"/>
    </row>
    <row r="16770">
      <c r="J16770" s="18"/>
      <c r="N16770" s="24"/>
      <c r="Q16770" s="24"/>
      <c r="T16770" s="24"/>
      <c r="W16770" s="24"/>
      <c r="Z16770" s="24"/>
      <c r="AC16770" s="24"/>
      <c r="AI16770" s="24"/>
      <c r="AL16770" s="24"/>
      <c r="AO16770" s="24"/>
      <c r="AR16770" s="24"/>
      <c r="AU16770" s="24"/>
    </row>
    <row r="16771">
      <c r="J16771" s="18"/>
      <c r="N16771" s="24"/>
      <c r="Q16771" s="24"/>
      <c r="T16771" s="24"/>
      <c r="W16771" s="24"/>
      <c r="Z16771" s="24"/>
      <c r="AC16771" s="24"/>
      <c r="AI16771" s="24"/>
      <c r="AL16771" s="24"/>
      <c r="AO16771" s="24"/>
      <c r="AR16771" s="24"/>
      <c r="AU16771" s="24"/>
    </row>
    <row r="16772">
      <c r="J16772" s="18"/>
      <c r="N16772" s="24"/>
      <c r="Q16772" s="24"/>
      <c r="T16772" s="24"/>
      <c r="W16772" s="24"/>
      <c r="Z16772" s="24"/>
      <c r="AC16772" s="24"/>
      <c r="AI16772" s="24"/>
      <c r="AL16772" s="24"/>
      <c r="AO16772" s="24"/>
      <c r="AR16772" s="24"/>
      <c r="AU16772" s="24"/>
    </row>
    <row r="16773">
      <c r="J16773" s="18"/>
      <c r="N16773" s="24"/>
      <c r="Q16773" s="24"/>
      <c r="T16773" s="24"/>
      <c r="W16773" s="24"/>
      <c r="Z16773" s="24"/>
      <c r="AC16773" s="24"/>
      <c r="AI16773" s="24"/>
      <c r="AL16773" s="24"/>
      <c r="AO16773" s="24"/>
      <c r="AR16773" s="24"/>
      <c r="AU16773" s="24"/>
    </row>
    <row r="16774">
      <c r="J16774" s="18"/>
      <c r="N16774" s="24"/>
      <c r="Q16774" s="24"/>
      <c r="T16774" s="24"/>
      <c r="W16774" s="24"/>
      <c r="Z16774" s="24"/>
      <c r="AC16774" s="24"/>
      <c r="AI16774" s="24"/>
      <c r="AL16774" s="24"/>
      <c r="AO16774" s="24"/>
      <c r="AR16774" s="24"/>
      <c r="AU16774" s="24"/>
    </row>
    <row r="16775">
      <c r="J16775" s="18"/>
      <c r="N16775" s="24"/>
      <c r="Q16775" s="24"/>
      <c r="T16775" s="24"/>
      <c r="W16775" s="24"/>
      <c r="Z16775" s="24"/>
      <c r="AC16775" s="24"/>
      <c r="AI16775" s="24"/>
      <c r="AL16775" s="24"/>
      <c r="AO16775" s="24"/>
      <c r="AR16775" s="24"/>
      <c r="AU16775" s="24"/>
    </row>
    <row r="16776">
      <c r="J16776" s="18"/>
      <c r="N16776" s="24"/>
      <c r="Q16776" s="24"/>
      <c r="T16776" s="24"/>
      <c r="W16776" s="24"/>
      <c r="Z16776" s="24"/>
      <c r="AC16776" s="24"/>
      <c r="AI16776" s="24"/>
      <c r="AL16776" s="24"/>
      <c r="AO16776" s="24"/>
      <c r="AR16776" s="24"/>
      <c r="AU16776" s="24"/>
    </row>
    <row r="16777">
      <c r="J16777" s="18"/>
      <c r="N16777" s="24"/>
      <c r="Q16777" s="24"/>
      <c r="T16777" s="24"/>
      <c r="W16777" s="24"/>
      <c r="Z16777" s="24"/>
      <c r="AC16777" s="24"/>
      <c r="AI16777" s="24"/>
      <c r="AL16777" s="24"/>
      <c r="AO16777" s="24"/>
      <c r="AR16777" s="24"/>
      <c r="AU16777" s="24"/>
    </row>
    <row r="16778">
      <c r="J16778" s="18"/>
      <c r="N16778" s="24"/>
      <c r="Q16778" s="24"/>
      <c r="T16778" s="24"/>
      <c r="W16778" s="24"/>
      <c r="Z16778" s="24"/>
      <c r="AC16778" s="24"/>
      <c r="AI16778" s="24"/>
      <c r="AL16778" s="24"/>
      <c r="AO16778" s="24"/>
      <c r="AR16778" s="24"/>
      <c r="AU16778" s="24"/>
    </row>
    <row r="16779">
      <c r="J16779" s="18"/>
      <c r="N16779" s="24"/>
      <c r="Q16779" s="24"/>
      <c r="T16779" s="24"/>
      <c r="W16779" s="24"/>
      <c r="Z16779" s="24"/>
      <c r="AC16779" s="24"/>
      <c r="AI16779" s="24"/>
      <c r="AL16779" s="24"/>
      <c r="AO16779" s="24"/>
      <c r="AR16779" s="24"/>
      <c r="AU16779" s="24"/>
    </row>
    <row r="16780">
      <c r="J16780" s="18"/>
      <c r="N16780" s="24"/>
      <c r="Q16780" s="24"/>
      <c r="T16780" s="24"/>
      <c r="W16780" s="24"/>
      <c r="Z16780" s="24"/>
      <c r="AC16780" s="24"/>
      <c r="AI16780" s="24"/>
      <c r="AL16780" s="24"/>
      <c r="AO16780" s="24"/>
      <c r="AR16780" s="24"/>
      <c r="AU16780" s="24"/>
    </row>
    <row r="16781">
      <c r="J16781" s="18"/>
      <c r="N16781" s="24"/>
      <c r="Q16781" s="24"/>
      <c r="T16781" s="24"/>
      <c r="W16781" s="24"/>
      <c r="Z16781" s="24"/>
      <c r="AC16781" s="24"/>
      <c r="AI16781" s="24"/>
      <c r="AL16781" s="24"/>
      <c r="AO16781" s="24"/>
      <c r="AR16781" s="24"/>
      <c r="AU16781" s="24"/>
    </row>
    <row r="16782">
      <c r="J16782" s="18"/>
      <c r="N16782" s="24"/>
      <c r="Q16782" s="24"/>
      <c r="T16782" s="24"/>
      <c r="W16782" s="24"/>
      <c r="Z16782" s="24"/>
      <c r="AC16782" s="24"/>
      <c r="AI16782" s="24"/>
      <c r="AL16782" s="24"/>
      <c r="AO16782" s="24"/>
      <c r="AR16782" s="24"/>
      <c r="AU16782" s="24"/>
    </row>
    <row r="16783">
      <c r="J16783" s="18"/>
      <c r="N16783" s="24"/>
      <c r="Q16783" s="24"/>
      <c r="T16783" s="24"/>
      <c r="W16783" s="24"/>
      <c r="Z16783" s="24"/>
      <c r="AC16783" s="24"/>
      <c r="AI16783" s="24"/>
      <c r="AL16783" s="24"/>
      <c r="AO16783" s="24"/>
      <c r="AR16783" s="24"/>
      <c r="AU16783" s="24"/>
    </row>
    <row r="16784">
      <c r="J16784" s="18"/>
      <c r="N16784" s="24"/>
      <c r="Q16784" s="24"/>
      <c r="T16784" s="24"/>
      <c r="W16784" s="24"/>
      <c r="Z16784" s="24"/>
      <c r="AC16784" s="24"/>
      <c r="AI16784" s="24"/>
      <c r="AL16784" s="24"/>
      <c r="AO16784" s="24"/>
      <c r="AR16784" s="24"/>
      <c r="AU16784" s="24"/>
    </row>
    <row r="16785">
      <c r="J16785" s="18"/>
      <c r="N16785" s="24"/>
      <c r="Q16785" s="24"/>
      <c r="T16785" s="24"/>
      <c r="W16785" s="24"/>
      <c r="Z16785" s="24"/>
      <c r="AC16785" s="24"/>
      <c r="AI16785" s="24"/>
      <c r="AL16785" s="24"/>
      <c r="AO16785" s="24"/>
      <c r="AR16785" s="24"/>
      <c r="AU16785" s="24"/>
    </row>
    <row r="16786">
      <c r="J16786" s="18"/>
      <c r="N16786" s="24"/>
      <c r="Q16786" s="24"/>
      <c r="T16786" s="24"/>
      <c r="W16786" s="24"/>
      <c r="Z16786" s="24"/>
      <c r="AC16786" s="24"/>
      <c r="AI16786" s="24"/>
      <c r="AL16786" s="24"/>
      <c r="AO16786" s="24"/>
      <c r="AR16786" s="24"/>
      <c r="AU16786" s="24"/>
    </row>
    <row r="16787">
      <c r="J16787" s="18"/>
      <c r="N16787" s="24"/>
      <c r="Q16787" s="24"/>
      <c r="T16787" s="24"/>
      <c r="W16787" s="24"/>
      <c r="Z16787" s="24"/>
      <c r="AC16787" s="24"/>
      <c r="AI16787" s="24"/>
      <c r="AL16787" s="24"/>
      <c r="AO16787" s="24"/>
      <c r="AR16787" s="24"/>
      <c r="AU16787" s="24"/>
    </row>
    <row r="16788">
      <c r="J16788" s="18"/>
      <c r="N16788" s="24"/>
      <c r="Q16788" s="24"/>
      <c r="T16788" s="24"/>
      <c r="W16788" s="24"/>
      <c r="Z16788" s="24"/>
      <c r="AC16788" s="24"/>
      <c r="AI16788" s="24"/>
      <c r="AL16788" s="24"/>
      <c r="AO16788" s="24"/>
      <c r="AR16788" s="24"/>
      <c r="AU16788" s="24"/>
    </row>
    <row r="16789">
      <c r="J16789" s="18"/>
      <c r="N16789" s="24"/>
      <c r="Q16789" s="24"/>
      <c r="T16789" s="24"/>
      <c r="W16789" s="24"/>
      <c r="Z16789" s="24"/>
      <c r="AC16789" s="24"/>
      <c r="AI16789" s="24"/>
      <c r="AL16789" s="24"/>
      <c r="AO16789" s="24"/>
      <c r="AR16789" s="24"/>
      <c r="AU16789" s="24"/>
    </row>
    <row r="16790">
      <c r="J16790" s="18"/>
      <c r="N16790" s="24"/>
      <c r="Q16790" s="24"/>
      <c r="T16790" s="24"/>
      <c r="W16790" s="24"/>
      <c r="Z16790" s="24"/>
      <c r="AC16790" s="24"/>
      <c r="AI16790" s="24"/>
      <c r="AL16790" s="24"/>
      <c r="AO16790" s="24"/>
      <c r="AR16790" s="24"/>
      <c r="AU16790" s="24"/>
    </row>
    <row r="16791">
      <c r="J16791" s="18"/>
      <c r="N16791" s="24"/>
      <c r="Q16791" s="24"/>
      <c r="T16791" s="24"/>
      <c r="W16791" s="24"/>
      <c r="Z16791" s="24"/>
      <c r="AC16791" s="24"/>
      <c r="AI16791" s="24"/>
      <c r="AL16791" s="24"/>
      <c r="AO16791" s="24"/>
      <c r="AR16791" s="24"/>
      <c r="AU16791" s="24"/>
    </row>
    <row r="16792">
      <c r="J16792" s="18"/>
      <c r="N16792" s="24"/>
      <c r="Q16792" s="24"/>
      <c r="T16792" s="24"/>
      <c r="W16792" s="24"/>
      <c r="Z16792" s="24"/>
      <c r="AC16792" s="24"/>
      <c r="AI16792" s="24"/>
      <c r="AL16792" s="24"/>
      <c r="AO16792" s="24"/>
      <c r="AR16792" s="24"/>
      <c r="AU16792" s="24"/>
    </row>
    <row r="16793">
      <c r="J16793" s="18"/>
      <c r="N16793" s="24"/>
      <c r="Q16793" s="24"/>
      <c r="T16793" s="24"/>
      <c r="W16793" s="24"/>
      <c r="Z16793" s="24"/>
      <c r="AC16793" s="24"/>
      <c r="AI16793" s="24"/>
      <c r="AL16793" s="24"/>
      <c r="AO16793" s="24"/>
      <c r="AR16793" s="24"/>
      <c r="AU16793" s="24"/>
    </row>
    <row r="16794">
      <c r="J16794" s="18"/>
      <c r="N16794" s="24"/>
      <c r="Q16794" s="24"/>
      <c r="T16794" s="24"/>
      <c r="W16794" s="24"/>
      <c r="Z16794" s="24"/>
      <c r="AC16794" s="24"/>
      <c r="AI16794" s="24"/>
      <c r="AL16794" s="24"/>
      <c r="AO16794" s="24"/>
      <c r="AR16794" s="24"/>
      <c r="AU16794" s="24"/>
    </row>
    <row r="16795">
      <c r="J16795" s="18"/>
      <c r="N16795" s="24"/>
      <c r="Q16795" s="24"/>
      <c r="T16795" s="24"/>
      <c r="W16795" s="24"/>
      <c r="Z16795" s="24"/>
      <c r="AC16795" s="24"/>
      <c r="AI16795" s="24"/>
      <c r="AL16795" s="24"/>
      <c r="AO16795" s="24"/>
      <c r="AR16795" s="24"/>
      <c r="AU16795" s="24"/>
    </row>
    <row r="16796">
      <c r="J16796" s="18"/>
      <c r="N16796" s="24"/>
      <c r="Q16796" s="24"/>
      <c r="T16796" s="24"/>
      <c r="W16796" s="24"/>
      <c r="Z16796" s="24"/>
      <c r="AC16796" s="24"/>
      <c r="AI16796" s="24"/>
      <c r="AL16796" s="24"/>
      <c r="AO16796" s="24"/>
      <c r="AR16796" s="24"/>
      <c r="AU16796" s="24"/>
    </row>
    <row r="16797">
      <c r="J16797" s="18"/>
      <c r="N16797" s="24"/>
      <c r="Q16797" s="24"/>
      <c r="T16797" s="24"/>
      <c r="W16797" s="24"/>
      <c r="Z16797" s="24"/>
      <c r="AC16797" s="24"/>
      <c r="AI16797" s="24"/>
      <c r="AL16797" s="24"/>
      <c r="AO16797" s="24"/>
      <c r="AR16797" s="24"/>
      <c r="AU16797" s="24"/>
    </row>
    <row r="16798">
      <c r="J16798" s="18"/>
      <c r="N16798" s="24"/>
      <c r="Q16798" s="24"/>
      <c r="T16798" s="24"/>
      <c r="W16798" s="24"/>
      <c r="Z16798" s="24"/>
      <c r="AC16798" s="24"/>
      <c r="AI16798" s="24"/>
      <c r="AL16798" s="24"/>
      <c r="AO16798" s="24"/>
      <c r="AR16798" s="24"/>
      <c r="AU16798" s="24"/>
    </row>
    <row r="16799">
      <c r="J16799" s="18"/>
      <c r="N16799" s="24"/>
      <c r="Q16799" s="24"/>
      <c r="T16799" s="24"/>
      <c r="W16799" s="24"/>
      <c r="Z16799" s="24"/>
      <c r="AC16799" s="24"/>
      <c r="AI16799" s="24"/>
      <c r="AL16799" s="24"/>
      <c r="AO16799" s="24"/>
      <c r="AR16799" s="24"/>
      <c r="AU16799" s="24"/>
    </row>
    <row r="16800">
      <c r="J16800" s="18"/>
      <c r="N16800" s="24"/>
      <c r="Q16800" s="24"/>
      <c r="T16800" s="24"/>
      <c r="W16800" s="24"/>
      <c r="Z16800" s="24"/>
      <c r="AC16800" s="24"/>
      <c r="AI16800" s="24"/>
      <c r="AL16800" s="24"/>
      <c r="AO16800" s="24"/>
      <c r="AR16800" s="24"/>
      <c r="AU16800" s="24"/>
    </row>
    <row r="16801">
      <c r="J16801" s="18"/>
      <c r="N16801" s="24"/>
      <c r="Q16801" s="24"/>
      <c r="T16801" s="24"/>
      <c r="W16801" s="24"/>
      <c r="Z16801" s="24"/>
      <c r="AC16801" s="24"/>
      <c r="AI16801" s="24"/>
      <c r="AL16801" s="24"/>
      <c r="AO16801" s="24"/>
      <c r="AR16801" s="24"/>
      <c r="AU16801" s="24"/>
    </row>
    <row r="16802">
      <c r="J16802" s="18"/>
      <c r="N16802" s="24"/>
      <c r="Q16802" s="24"/>
      <c r="T16802" s="24"/>
      <c r="W16802" s="24"/>
      <c r="Z16802" s="24"/>
      <c r="AC16802" s="24"/>
      <c r="AI16802" s="24"/>
      <c r="AL16802" s="24"/>
      <c r="AO16802" s="24"/>
      <c r="AR16802" s="24"/>
      <c r="AU16802" s="24"/>
    </row>
    <row r="16803">
      <c r="J16803" s="18"/>
      <c r="N16803" s="24"/>
      <c r="Q16803" s="24"/>
      <c r="T16803" s="24"/>
      <c r="W16803" s="24"/>
      <c r="Z16803" s="24"/>
      <c r="AC16803" s="24"/>
      <c r="AI16803" s="24"/>
      <c r="AL16803" s="24"/>
      <c r="AO16803" s="24"/>
      <c r="AR16803" s="24"/>
      <c r="AU16803" s="24"/>
    </row>
    <row r="16804">
      <c r="J16804" s="18"/>
      <c r="N16804" s="24"/>
      <c r="Q16804" s="24"/>
      <c r="T16804" s="24"/>
      <c r="W16804" s="24"/>
      <c r="Z16804" s="24"/>
      <c r="AC16804" s="24"/>
      <c r="AI16804" s="24"/>
      <c r="AL16804" s="24"/>
      <c r="AO16804" s="24"/>
      <c r="AR16804" s="24"/>
      <c r="AU16804" s="24"/>
    </row>
    <row r="16805">
      <c r="J16805" s="18"/>
      <c r="N16805" s="24"/>
      <c r="Q16805" s="24"/>
      <c r="T16805" s="24"/>
      <c r="W16805" s="24"/>
      <c r="Z16805" s="24"/>
      <c r="AC16805" s="24"/>
      <c r="AI16805" s="24"/>
      <c r="AL16805" s="24"/>
      <c r="AO16805" s="24"/>
      <c r="AR16805" s="24"/>
      <c r="AU16805" s="24"/>
    </row>
    <row r="16806">
      <c r="J16806" s="18"/>
      <c r="N16806" s="24"/>
      <c r="Q16806" s="24"/>
      <c r="T16806" s="24"/>
      <c r="W16806" s="24"/>
      <c r="Z16806" s="24"/>
      <c r="AC16806" s="24"/>
      <c r="AI16806" s="24"/>
      <c r="AL16806" s="24"/>
      <c r="AO16806" s="24"/>
      <c r="AR16806" s="24"/>
      <c r="AU16806" s="24"/>
    </row>
    <row r="16807">
      <c r="J16807" s="18"/>
      <c r="N16807" s="24"/>
      <c r="Q16807" s="24"/>
      <c r="T16807" s="24"/>
      <c r="W16807" s="24"/>
      <c r="Z16807" s="24"/>
      <c r="AC16807" s="24"/>
      <c r="AI16807" s="24"/>
      <c r="AL16807" s="24"/>
      <c r="AO16807" s="24"/>
      <c r="AR16807" s="24"/>
      <c r="AU16807" s="24"/>
    </row>
    <row r="16808">
      <c r="J16808" s="18"/>
      <c r="N16808" s="24"/>
      <c r="Q16808" s="24"/>
      <c r="T16808" s="24"/>
      <c r="W16808" s="24"/>
      <c r="Z16808" s="24"/>
      <c r="AC16808" s="24"/>
      <c r="AI16808" s="24"/>
      <c r="AL16808" s="24"/>
      <c r="AO16808" s="24"/>
      <c r="AR16808" s="24"/>
      <c r="AU16808" s="24"/>
    </row>
    <row r="16809">
      <c r="J16809" s="18"/>
      <c r="N16809" s="24"/>
      <c r="Q16809" s="24"/>
      <c r="T16809" s="24"/>
      <c r="W16809" s="24"/>
      <c r="Z16809" s="24"/>
      <c r="AC16809" s="24"/>
      <c r="AI16809" s="24"/>
      <c r="AL16809" s="24"/>
      <c r="AO16809" s="24"/>
      <c r="AR16809" s="24"/>
      <c r="AU16809" s="24"/>
    </row>
    <row r="16810">
      <c r="J16810" s="18"/>
      <c r="N16810" s="24"/>
      <c r="Q16810" s="24"/>
      <c r="T16810" s="24"/>
      <c r="W16810" s="24"/>
      <c r="Z16810" s="24"/>
      <c r="AC16810" s="24"/>
      <c r="AI16810" s="24"/>
      <c r="AL16810" s="24"/>
      <c r="AO16810" s="24"/>
      <c r="AR16810" s="24"/>
      <c r="AU16810" s="24"/>
    </row>
    <row r="16811">
      <c r="J16811" s="18"/>
      <c r="N16811" s="24"/>
      <c r="Q16811" s="24"/>
      <c r="T16811" s="24"/>
      <c r="W16811" s="24"/>
      <c r="Z16811" s="24"/>
      <c r="AC16811" s="24"/>
      <c r="AI16811" s="24"/>
      <c r="AL16811" s="24"/>
      <c r="AO16811" s="24"/>
      <c r="AR16811" s="24"/>
      <c r="AU16811" s="24"/>
    </row>
    <row r="16812">
      <c r="J16812" s="18"/>
      <c r="N16812" s="24"/>
      <c r="Q16812" s="24"/>
      <c r="T16812" s="24"/>
      <c r="W16812" s="24"/>
      <c r="Z16812" s="24"/>
      <c r="AC16812" s="24"/>
      <c r="AI16812" s="24"/>
      <c r="AL16812" s="24"/>
      <c r="AO16812" s="24"/>
      <c r="AR16812" s="24"/>
      <c r="AU16812" s="24"/>
    </row>
    <row r="16813">
      <c r="J16813" s="18"/>
      <c r="N16813" s="24"/>
      <c r="Q16813" s="24"/>
      <c r="T16813" s="24"/>
      <c r="W16813" s="24"/>
      <c r="Z16813" s="24"/>
      <c r="AC16813" s="24"/>
      <c r="AI16813" s="24"/>
      <c r="AL16813" s="24"/>
      <c r="AO16813" s="24"/>
      <c r="AR16813" s="24"/>
      <c r="AU16813" s="24"/>
    </row>
    <row r="16814">
      <c r="J16814" s="18"/>
      <c r="N16814" s="24"/>
      <c r="Q16814" s="24"/>
      <c r="T16814" s="24"/>
      <c r="W16814" s="24"/>
      <c r="Z16814" s="24"/>
      <c r="AC16814" s="24"/>
      <c r="AI16814" s="24"/>
      <c r="AL16814" s="24"/>
      <c r="AO16814" s="24"/>
      <c r="AR16814" s="24"/>
      <c r="AU16814" s="24"/>
    </row>
    <row r="16815">
      <c r="J16815" s="18"/>
      <c r="N16815" s="24"/>
      <c r="Q16815" s="24"/>
      <c r="T16815" s="24"/>
      <c r="W16815" s="24"/>
      <c r="Z16815" s="24"/>
      <c r="AC16815" s="24"/>
      <c r="AI16815" s="24"/>
      <c r="AL16815" s="24"/>
      <c r="AO16815" s="24"/>
      <c r="AR16815" s="24"/>
      <c r="AU16815" s="24"/>
    </row>
    <row r="16816">
      <c r="J16816" s="18"/>
      <c r="N16816" s="24"/>
      <c r="Q16816" s="24"/>
      <c r="T16816" s="24"/>
      <c r="W16816" s="24"/>
      <c r="Z16816" s="24"/>
      <c r="AC16816" s="24"/>
      <c r="AI16816" s="24"/>
      <c r="AL16816" s="24"/>
      <c r="AO16816" s="24"/>
      <c r="AR16816" s="24"/>
      <c r="AU16816" s="24"/>
    </row>
    <row r="16817">
      <c r="J16817" s="18"/>
      <c r="N16817" s="24"/>
      <c r="Q16817" s="24"/>
      <c r="T16817" s="24"/>
      <c r="W16817" s="24"/>
      <c r="Z16817" s="24"/>
      <c r="AC16817" s="24"/>
      <c r="AI16817" s="24"/>
      <c r="AL16817" s="24"/>
      <c r="AO16817" s="24"/>
      <c r="AR16817" s="24"/>
      <c r="AU16817" s="24"/>
    </row>
    <row r="16818">
      <c r="J16818" s="18"/>
      <c r="N16818" s="24"/>
      <c r="Q16818" s="24"/>
      <c r="T16818" s="24"/>
      <c r="W16818" s="24"/>
      <c r="Z16818" s="24"/>
      <c r="AC16818" s="24"/>
      <c r="AI16818" s="24"/>
      <c r="AL16818" s="24"/>
      <c r="AO16818" s="24"/>
      <c r="AR16818" s="24"/>
      <c r="AU16818" s="24"/>
    </row>
    <row r="16819">
      <c r="J16819" s="18"/>
      <c r="N16819" s="24"/>
      <c r="Q16819" s="24"/>
      <c r="T16819" s="24"/>
      <c r="W16819" s="24"/>
      <c r="Z16819" s="24"/>
      <c r="AC16819" s="24"/>
      <c r="AI16819" s="24"/>
      <c r="AL16819" s="24"/>
      <c r="AO16819" s="24"/>
      <c r="AR16819" s="24"/>
      <c r="AU16819" s="24"/>
    </row>
    <row r="16820">
      <c r="J16820" s="18"/>
      <c r="N16820" s="24"/>
      <c r="Q16820" s="24"/>
      <c r="T16820" s="24"/>
      <c r="W16820" s="24"/>
      <c r="Z16820" s="24"/>
      <c r="AC16820" s="24"/>
      <c r="AI16820" s="24"/>
      <c r="AL16820" s="24"/>
      <c r="AO16820" s="24"/>
      <c r="AR16820" s="24"/>
      <c r="AU16820" s="24"/>
    </row>
    <row r="16821">
      <c r="J16821" s="18"/>
      <c r="N16821" s="24"/>
      <c r="Q16821" s="24"/>
      <c r="T16821" s="24"/>
      <c r="W16821" s="24"/>
      <c r="Z16821" s="24"/>
      <c r="AC16821" s="24"/>
      <c r="AI16821" s="24"/>
      <c r="AL16821" s="24"/>
      <c r="AO16821" s="24"/>
      <c r="AR16821" s="24"/>
      <c r="AU16821" s="24"/>
    </row>
    <row r="16822">
      <c r="J16822" s="18"/>
      <c r="N16822" s="24"/>
      <c r="Q16822" s="24"/>
      <c r="T16822" s="24"/>
      <c r="W16822" s="24"/>
      <c r="Z16822" s="24"/>
      <c r="AC16822" s="24"/>
      <c r="AI16822" s="24"/>
      <c r="AL16822" s="24"/>
      <c r="AO16822" s="24"/>
      <c r="AR16822" s="24"/>
      <c r="AU16822" s="24"/>
    </row>
    <row r="16823">
      <c r="J16823" s="18"/>
      <c r="N16823" s="24"/>
      <c r="Q16823" s="24"/>
      <c r="T16823" s="24"/>
      <c r="W16823" s="24"/>
      <c r="Z16823" s="24"/>
      <c r="AC16823" s="24"/>
      <c r="AI16823" s="24"/>
      <c r="AL16823" s="24"/>
      <c r="AO16823" s="24"/>
      <c r="AR16823" s="24"/>
      <c r="AU16823" s="24"/>
    </row>
    <row r="16824">
      <c r="J16824" s="18"/>
      <c r="N16824" s="24"/>
      <c r="Q16824" s="24"/>
      <c r="T16824" s="24"/>
      <c r="W16824" s="24"/>
      <c r="Z16824" s="24"/>
      <c r="AC16824" s="24"/>
      <c r="AI16824" s="24"/>
      <c r="AL16824" s="24"/>
      <c r="AO16824" s="24"/>
      <c r="AR16824" s="24"/>
      <c r="AU16824" s="24"/>
    </row>
    <row r="16825">
      <c r="J16825" s="18"/>
      <c r="N16825" s="24"/>
      <c r="Q16825" s="24"/>
      <c r="T16825" s="24"/>
      <c r="W16825" s="24"/>
      <c r="Z16825" s="24"/>
      <c r="AC16825" s="24"/>
      <c r="AI16825" s="24"/>
      <c r="AL16825" s="24"/>
      <c r="AO16825" s="24"/>
      <c r="AR16825" s="24"/>
      <c r="AU16825" s="24"/>
    </row>
    <row r="16826">
      <c r="J16826" s="18"/>
      <c r="N16826" s="24"/>
      <c r="Q16826" s="24"/>
      <c r="T16826" s="24"/>
      <c r="W16826" s="24"/>
      <c r="Z16826" s="24"/>
      <c r="AC16826" s="24"/>
      <c r="AI16826" s="24"/>
      <c r="AL16826" s="24"/>
      <c r="AO16826" s="24"/>
      <c r="AR16826" s="24"/>
      <c r="AU16826" s="24"/>
    </row>
    <row r="16827">
      <c r="J16827" s="18"/>
      <c r="N16827" s="24"/>
      <c r="Q16827" s="24"/>
      <c r="T16827" s="24"/>
      <c r="W16827" s="24"/>
      <c r="Z16827" s="24"/>
      <c r="AC16827" s="24"/>
      <c r="AI16827" s="24"/>
      <c r="AL16827" s="24"/>
      <c r="AO16827" s="24"/>
      <c r="AR16827" s="24"/>
      <c r="AU16827" s="24"/>
    </row>
    <row r="16828">
      <c r="J16828" s="18"/>
      <c r="N16828" s="24"/>
      <c r="Q16828" s="24"/>
      <c r="T16828" s="24"/>
      <c r="W16828" s="24"/>
      <c r="Z16828" s="24"/>
      <c r="AC16828" s="24"/>
      <c r="AI16828" s="24"/>
      <c r="AL16828" s="24"/>
      <c r="AO16828" s="24"/>
      <c r="AR16828" s="24"/>
      <c r="AU16828" s="24"/>
    </row>
    <row r="16829">
      <c r="J16829" s="18"/>
      <c r="N16829" s="24"/>
      <c r="Q16829" s="24"/>
      <c r="T16829" s="24"/>
      <c r="W16829" s="24"/>
      <c r="Z16829" s="24"/>
      <c r="AC16829" s="24"/>
      <c r="AI16829" s="24"/>
      <c r="AL16829" s="24"/>
      <c r="AO16829" s="24"/>
      <c r="AR16829" s="24"/>
      <c r="AU16829" s="24"/>
    </row>
    <row r="16830">
      <c r="J16830" s="18"/>
      <c r="N16830" s="24"/>
      <c r="Q16830" s="24"/>
      <c r="T16830" s="24"/>
      <c r="W16830" s="24"/>
      <c r="Z16830" s="24"/>
      <c r="AC16830" s="24"/>
      <c r="AI16830" s="24"/>
      <c r="AL16830" s="24"/>
      <c r="AO16830" s="24"/>
      <c r="AR16830" s="24"/>
      <c r="AU16830" s="24"/>
    </row>
    <row r="16831">
      <c r="J16831" s="18"/>
      <c r="N16831" s="24"/>
      <c r="Q16831" s="24"/>
      <c r="T16831" s="24"/>
      <c r="W16831" s="24"/>
      <c r="Z16831" s="24"/>
      <c r="AC16831" s="24"/>
      <c r="AI16831" s="24"/>
      <c r="AL16831" s="24"/>
      <c r="AO16831" s="24"/>
      <c r="AR16831" s="24"/>
      <c r="AU16831" s="24"/>
    </row>
    <row r="16832">
      <c r="J16832" s="18"/>
      <c r="N16832" s="24"/>
      <c r="Q16832" s="24"/>
      <c r="T16832" s="24"/>
      <c r="W16832" s="24"/>
      <c r="Z16832" s="24"/>
      <c r="AC16832" s="24"/>
      <c r="AI16832" s="24"/>
      <c r="AL16832" s="24"/>
      <c r="AO16832" s="24"/>
      <c r="AR16832" s="24"/>
      <c r="AU16832" s="24"/>
    </row>
    <row r="16833">
      <c r="J16833" s="18"/>
      <c r="N16833" s="24"/>
      <c r="Q16833" s="24"/>
      <c r="T16833" s="24"/>
      <c r="W16833" s="24"/>
      <c r="Z16833" s="24"/>
      <c r="AC16833" s="24"/>
      <c r="AI16833" s="24"/>
      <c r="AL16833" s="24"/>
      <c r="AO16833" s="24"/>
      <c r="AR16833" s="24"/>
      <c r="AU16833" s="24"/>
    </row>
    <row r="16834">
      <c r="J16834" s="18"/>
      <c r="N16834" s="24"/>
      <c r="Q16834" s="24"/>
      <c r="T16834" s="24"/>
      <c r="W16834" s="24"/>
      <c r="Z16834" s="24"/>
      <c r="AC16834" s="24"/>
      <c r="AI16834" s="24"/>
      <c r="AL16834" s="24"/>
      <c r="AO16834" s="24"/>
      <c r="AR16834" s="24"/>
      <c r="AU16834" s="24"/>
    </row>
    <row r="16835">
      <c r="J16835" s="18"/>
      <c r="N16835" s="24"/>
      <c r="Q16835" s="24"/>
      <c r="T16835" s="24"/>
      <c r="W16835" s="24"/>
      <c r="Z16835" s="24"/>
      <c r="AC16835" s="24"/>
      <c r="AI16835" s="24"/>
      <c r="AL16835" s="24"/>
      <c r="AO16835" s="24"/>
      <c r="AR16835" s="24"/>
      <c r="AU16835" s="24"/>
    </row>
    <row r="16836">
      <c r="J16836" s="18"/>
      <c r="N16836" s="24"/>
      <c r="Q16836" s="24"/>
      <c r="T16836" s="24"/>
      <c r="W16836" s="24"/>
      <c r="Z16836" s="24"/>
      <c r="AC16836" s="24"/>
      <c r="AI16836" s="24"/>
      <c r="AL16836" s="24"/>
      <c r="AO16836" s="24"/>
      <c r="AR16836" s="24"/>
      <c r="AU16836" s="24"/>
    </row>
    <row r="16837">
      <c r="J16837" s="18"/>
      <c r="N16837" s="24"/>
      <c r="Q16837" s="24"/>
      <c r="T16837" s="24"/>
      <c r="W16837" s="24"/>
      <c r="Z16837" s="24"/>
      <c r="AC16837" s="24"/>
      <c r="AI16837" s="24"/>
      <c r="AL16837" s="24"/>
      <c r="AO16837" s="24"/>
      <c r="AR16837" s="24"/>
      <c r="AU16837" s="24"/>
    </row>
    <row r="16838">
      <c r="J16838" s="18"/>
      <c r="N16838" s="24"/>
      <c r="Q16838" s="24"/>
      <c r="T16838" s="24"/>
      <c r="W16838" s="24"/>
      <c r="Z16838" s="24"/>
      <c r="AC16838" s="24"/>
      <c r="AI16838" s="24"/>
      <c r="AL16838" s="24"/>
      <c r="AO16838" s="24"/>
      <c r="AR16838" s="24"/>
      <c r="AU16838" s="24"/>
    </row>
    <row r="16839">
      <c r="J16839" s="18"/>
      <c r="N16839" s="24"/>
      <c r="Q16839" s="24"/>
      <c r="T16839" s="24"/>
      <c r="W16839" s="24"/>
      <c r="Z16839" s="24"/>
      <c r="AC16839" s="24"/>
      <c r="AI16839" s="24"/>
      <c r="AL16839" s="24"/>
      <c r="AO16839" s="24"/>
      <c r="AR16839" s="24"/>
      <c r="AU16839" s="24"/>
    </row>
    <row r="16840">
      <c r="J16840" s="18"/>
      <c r="N16840" s="24"/>
      <c r="Q16840" s="24"/>
      <c r="T16840" s="24"/>
      <c r="W16840" s="24"/>
      <c r="Z16840" s="24"/>
      <c r="AC16840" s="24"/>
      <c r="AI16840" s="24"/>
      <c r="AL16840" s="24"/>
      <c r="AO16840" s="24"/>
      <c r="AR16840" s="24"/>
      <c r="AU16840" s="24"/>
    </row>
    <row r="16841">
      <c r="J16841" s="18"/>
      <c r="N16841" s="24"/>
      <c r="Q16841" s="24"/>
      <c r="T16841" s="24"/>
      <c r="W16841" s="24"/>
      <c r="Z16841" s="24"/>
      <c r="AC16841" s="24"/>
      <c r="AI16841" s="24"/>
      <c r="AL16841" s="24"/>
      <c r="AO16841" s="24"/>
      <c r="AR16841" s="24"/>
      <c r="AU16841" s="24"/>
    </row>
    <row r="16842">
      <c r="J16842" s="18"/>
      <c r="N16842" s="24"/>
      <c r="Q16842" s="24"/>
      <c r="T16842" s="24"/>
      <c r="W16842" s="24"/>
      <c r="Z16842" s="24"/>
      <c r="AC16842" s="24"/>
      <c r="AI16842" s="24"/>
      <c r="AL16842" s="24"/>
      <c r="AO16842" s="24"/>
      <c r="AR16842" s="24"/>
      <c r="AU16842" s="24"/>
    </row>
    <row r="16843">
      <c r="J16843" s="18"/>
      <c r="N16843" s="24"/>
      <c r="Q16843" s="24"/>
      <c r="T16843" s="24"/>
      <c r="W16843" s="24"/>
      <c r="Z16843" s="24"/>
      <c r="AC16843" s="24"/>
      <c r="AI16843" s="24"/>
      <c r="AL16843" s="24"/>
      <c r="AO16843" s="24"/>
      <c r="AR16843" s="24"/>
      <c r="AU16843" s="24"/>
    </row>
    <row r="16844">
      <c r="J16844" s="18"/>
      <c r="N16844" s="24"/>
      <c r="Q16844" s="24"/>
      <c r="T16844" s="24"/>
      <c r="W16844" s="24"/>
      <c r="Z16844" s="24"/>
      <c r="AC16844" s="24"/>
      <c r="AI16844" s="24"/>
      <c r="AL16844" s="24"/>
      <c r="AO16844" s="24"/>
      <c r="AR16844" s="24"/>
      <c r="AU16844" s="24"/>
    </row>
    <row r="16845">
      <c r="J16845" s="18"/>
      <c r="N16845" s="24"/>
      <c r="Q16845" s="24"/>
      <c r="T16845" s="24"/>
      <c r="W16845" s="24"/>
      <c r="Z16845" s="24"/>
      <c r="AC16845" s="24"/>
      <c r="AI16845" s="24"/>
      <c r="AL16845" s="24"/>
      <c r="AO16845" s="24"/>
      <c r="AR16845" s="24"/>
      <c r="AU16845" s="24"/>
    </row>
    <row r="16846">
      <c r="J16846" s="18"/>
      <c r="N16846" s="24"/>
      <c r="Q16846" s="24"/>
      <c r="T16846" s="24"/>
      <c r="W16846" s="24"/>
      <c r="Z16846" s="24"/>
      <c r="AC16846" s="24"/>
      <c r="AI16846" s="24"/>
      <c r="AL16846" s="24"/>
      <c r="AO16846" s="24"/>
      <c r="AR16846" s="24"/>
      <c r="AU16846" s="24"/>
    </row>
    <row r="16847">
      <c r="J16847" s="18"/>
      <c r="N16847" s="24"/>
      <c r="Q16847" s="24"/>
      <c r="T16847" s="24"/>
      <c r="W16847" s="24"/>
      <c r="Z16847" s="24"/>
      <c r="AC16847" s="24"/>
      <c r="AI16847" s="24"/>
      <c r="AL16847" s="24"/>
      <c r="AO16847" s="24"/>
      <c r="AR16847" s="24"/>
      <c r="AU16847" s="24"/>
    </row>
    <row r="16848">
      <c r="J16848" s="18"/>
      <c r="N16848" s="24"/>
      <c r="Q16848" s="24"/>
      <c r="T16848" s="24"/>
      <c r="W16848" s="24"/>
      <c r="Z16848" s="24"/>
      <c r="AC16848" s="24"/>
      <c r="AI16848" s="24"/>
      <c r="AL16848" s="24"/>
      <c r="AO16848" s="24"/>
      <c r="AR16848" s="24"/>
      <c r="AU16848" s="24"/>
    </row>
    <row r="16849">
      <c r="J16849" s="18"/>
      <c r="N16849" s="24"/>
      <c r="Q16849" s="24"/>
      <c r="T16849" s="24"/>
      <c r="W16849" s="24"/>
      <c r="Z16849" s="24"/>
      <c r="AC16849" s="24"/>
      <c r="AI16849" s="24"/>
      <c r="AL16849" s="24"/>
      <c r="AO16849" s="24"/>
      <c r="AR16849" s="24"/>
      <c r="AU16849" s="24"/>
    </row>
    <row r="16850">
      <c r="J16850" s="18"/>
      <c r="N16850" s="24"/>
      <c r="Q16850" s="24"/>
      <c r="T16850" s="24"/>
      <c r="W16850" s="24"/>
      <c r="Z16850" s="24"/>
      <c r="AC16850" s="24"/>
      <c r="AI16850" s="24"/>
      <c r="AL16850" s="24"/>
      <c r="AO16850" s="24"/>
      <c r="AR16850" s="24"/>
      <c r="AU16850" s="24"/>
    </row>
    <row r="16851">
      <c r="J16851" s="18"/>
      <c r="N16851" s="24"/>
      <c r="Q16851" s="24"/>
      <c r="T16851" s="24"/>
      <c r="W16851" s="24"/>
      <c r="Z16851" s="24"/>
      <c r="AC16851" s="24"/>
      <c r="AI16851" s="24"/>
      <c r="AL16851" s="24"/>
      <c r="AO16851" s="24"/>
      <c r="AR16851" s="24"/>
      <c r="AU16851" s="24"/>
    </row>
    <row r="16852">
      <c r="J16852" s="18"/>
      <c r="N16852" s="24"/>
      <c r="Q16852" s="24"/>
      <c r="T16852" s="24"/>
      <c r="W16852" s="24"/>
      <c r="Z16852" s="24"/>
      <c r="AC16852" s="24"/>
      <c r="AI16852" s="24"/>
      <c r="AL16852" s="24"/>
      <c r="AO16852" s="24"/>
      <c r="AR16852" s="24"/>
      <c r="AU16852" s="24"/>
    </row>
    <row r="16853">
      <c r="J16853" s="18"/>
      <c r="N16853" s="24"/>
      <c r="Q16853" s="24"/>
      <c r="T16853" s="24"/>
      <c r="W16853" s="24"/>
      <c r="Z16853" s="24"/>
      <c r="AC16853" s="24"/>
      <c r="AI16853" s="24"/>
      <c r="AL16853" s="24"/>
      <c r="AO16853" s="24"/>
      <c r="AR16853" s="24"/>
      <c r="AU16853" s="24"/>
    </row>
    <row r="16854">
      <c r="J16854" s="18"/>
      <c r="N16854" s="24"/>
      <c r="Q16854" s="24"/>
      <c r="T16854" s="24"/>
      <c r="W16854" s="24"/>
      <c r="Z16854" s="24"/>
      <c r="AC16854" s="24"/>
      <c r="AI16854" s="24"/>
      <c r="AL16854" s="24"/>
      <c r="AO16854" s="24"/>
      <c r="AR16854" s="24"/>
      <c r="AU16854" s="24"/>
    </row>
    <row r="16855">
      <c r="J16855" s="18"/>
      <c r="N16855" s="24"/>
      <c r="Q16855" s="24"/>
      <c r="T16855" s="24"/>
      <c r="W16855" s="24"/>
      <c r="Z16855" s="24"/>
      <c r="AC16855" s="24"/>
      <c r="AI16855" s="24"/>
      <c r="AL16855" s="24"/>
      <c r="AO16855" s="24"/>
      <c r="AR16855" s="24"/>
      <c r="AU16855" s="24"/>
    </row>
    <row r="16856">
      <c r="J16856" s="18"/>
      <c r="N16856" s="24"/>
      <c r="Q16856" s="24"/>
      <c r="T16856" s="24"/>
      <c r="W16856" s="24"/>
      <c r="Z16856" s="24"/>
      <c r="AC16856" s="24"/>
      <c r="AI16856" s="24"/>
      <c r="AL16856" s="24"/>
      <c r="AO16856" s="24"/>
      <c r="AR16856" s="24"/>
      <c r="AU16856" s="24"/>
    </row>
    <row r="16857">
      <c r="J16857" s="18"/>
      <c r="N16857" s="24"/>
      <c r="Q16857" s="24"/>
      <c r="T16857" s="24"/>
      <c r="W16857" s="24"/>
      <c r="Z16857" s="24"/>
      <c r="AC16857" s="24"/>
      <c r="AI16857" s="24"/>
      <c r="AL16857" s="24"/>
      <c r="AO16857" s="24"/>
      <c r="AR16857" s="24"/>
      <c r="AU16857" s="24"/>
    </row>
    <row r="16858">
      <c r="J16858" s="18"/>
      <c r="N16858" s="24"/>
      <c r="Q16858" s="24"/>
      <c r="T16858" s="24"/>
      <c r="W16858" s="24"/>
      <c r="Z16858" s="24"/>
      <c r="AC16858" s="24"/>
      <c r="AI16858" s="24"/>
      <c r="AL16858" s="24"/>
      <c r="AO16858" s="24"/>
      <c r="AR16858" s="24"/>
      <c r="AU16858" s="24"/>
    </row>
    <row r="16859">
      <c r="J16859" s="18"/>
      <c r="N16859" s="24"/>
      <c r="Q16859" s="24"/>
      <c r="T16859" s="24"/>
      <c r="W16859" s="24"/>
      <c r="Z16859" s="24"/>
      <c r="AC16859" s="24"/>
      <c r="AI16859" s="24"/>
      <c r="AL16859" s="24"/>
      <c r="AO16859" s="24"/>
      <c r="AR16859" s="24"/>
      <c r="AU16859" s="24"/>
    </row>
    <row r="16860">
      <c r="J16860" s="18"/>
      <c r="N16860" s="24"/>
      <c r="Q16860" s="24"/>
      <c r="T16860" s="24"/>
      <c r="W16860" s="24"/>
      <c r="Z16860" s="24"/>
      <c r="AC16860" s="24"/>
      <c r="AI16860" s="24"/>
      <c r="AL16860" s="24"/>
      <c r="AO16860" s="24"/>
      <c r="AR16860" s="24"/>
      <c r="AU16860" s="24"/>
    </row>
    <row r="16861">
      <c r="J16861" s="18"/>
      <c r="N16861" s="24"/>
      <c r="Q16861" s="24"/>
      <c r="T16861" s="24"/>
      <c r="W16861" s="24"/>
      <c r="Z16861" s="24"/>
      <c r="AC16861" s="24"/>
      <c r="AI16861" s="24"/>
      <c r="AL16861" s="24"/>
      <c r="AO16861" s="24"/>
      <c r="AR16861" s="24"/>
      <c r="AU16861" s="24"/>
    </row>
    <row r="16862">
      <c r="J16862" s="18"/>
      <c r="N16862" s="24"/>
      <c r="Q16862" s="24"/>
      <c r="T16862" s="24"/>
      <c r="W16862" s="24"/>
      <c r="Z16862" s="24"/>
      <c r="AC16862" s="24"/>
      <c r="AI16862" s="24"/>
      <c r="AL16862" s="24"/>
      <c r="AO16862" s="24"/>
      <c r="AR16862" s="24"/>
      <c r="AU16862" s="24"/>
    </row>
    <row r="16863">
      <c r="J16863" s="18"/>
      <c r="N16863" s="24"/>
      <c r="Q16863" s="24"/>
      <c r="T16863" s="24"/>
      <c r="W16863" s="24"/>
      <c r="Z16863" s="24"/>
      <c r="AC16863" s="24"/>
      <c r="AI16863" s="24"/>
      <c r="AL16863" s="24"/>
      <c r="AO16863" s="24"/>
      <c r="AR16863" s="24"/>
      <c r="AU16863" s="24"/>
    </row>
    <row r="16864">
      <c r="J16864" s="18"/>
      <c r="N16864" s="24"/>
      <c r="Q16864" s="24"/>
      <c r="T16864" s="24"/>
      <c r="W16864" s="24"/>
      <c r="Z16864" s="24"/>
      <c r="AC16864" s="24"/>
      <c r="AI16864" s="24"/>
      <c r="AL16864" s="24"/>
      <c r="AO16864" s="24"/>
      <c r="AR16864" s="24"/>
      <c r="AU16864" s="24"/>
    </row>
    <row r="16865">
      <c r="J16865" s="18"/>
      <c r="N16865" s="24"/>
      <c r="Q16865" s="24"/>
      <c r="T16865" s="24"/>
      <c r="W16865" s="24"/>
      <c r="Z16865" s="24"/>
      <c r="AC16865" s="24"/>
      <c r="AI16865" s="24"/>
      <c r="AL16865" s="24"/>
      <c r="AO16865" s="24"/>
      <c r="AR16865" s="24"/>
      <c r="AU16865" s="24"/>
    </row>
    <row r="16866">
      <c r="J16866" s="18"/>
      <c r="N16866" s="24"/>
      <c r="Q16866" s="24"/>
      <c r="T16866" s="24"/>
      <c r="W16866" s="24"/>
      <c r="Z16866" s="24"/>
      <c r="AC16866" s="24"/>
      <c r="AI16866" s="24"/>
      <c r="AL16866" s="24"/>
      <c r="AO16866" s="24"/>
      <c r="AR16866" s="24"/>
      <c r="AU16866" s="24"/>
    </row>
    <row r="16867">
      <c r="J16867" s="18"/>
      <c r="N16867" s="24"/>
      <c r="Q16867" s="24"/>
      <c r="T16867" s="24"/>
      <c r="W16867" s="24"/>
      <c r="Z16867" s="24"/>
      <c r="AC16867" s="24"/>
      <c r="AI16867" s="24"/>
      <c r="AL16867" s="24"/>
      <c r="AO16867" s="24"/>
      <c r="AR16867" s="24"/>
      <c r="AU16867" s="24"/>
    </row>
    <row r="16868">
      <c r="J16868" s="18"/>
      <c r="N16868" s="24"/>
      <c r="Q16868" s="24"/>
      <c r="T16868" s="24"/>
      <c r="W16868" s="24"/>
      <c r="Z16868" s="24"/>
      <c r="AC16868" s="24"/>
      <c r="AI16868" s="24"/>
      <c r="AL16868" s="24"/>
      <c r="AO16868" s="24"/>
      <c r="AR16868" s="24"/>
      <c r="AU16868" s="24"/>
    </row>
    <row r="16869">
      <c r="J16869" s="18"/>
      <c r="N16869" s="24"/>
      <c r="Q16869" s="24"/>
      <c r="T16869" s="24"/>
      <c r="W16869" s="24"/>
      <c r="Z16869" s="24"/>
      <c r="AC16869" s="24"/>
      <c r="AI16869" s="24"/>
      <c r="AL16869" s="24"/>
      <c r="AO16869" s="24"/>
      <c r="AR16869" s="24"/>
      <c r="AU16869" s="24"/>
    </row>
    <row r="16870">
      <c r="J16870" s="18"/>
      <c r="N16870" s="24"/>
      <c r="Q16870" s="24"/>
      <c r="T16870" s="24"/>
      <c r="W16870" s="24"/>
      <c r="Z16870" s="24"/>
      <c r="AC16870" s="24"/>
      <c r="AI16870" s="24"/>
      <c r="AL16870" s="24"/>
      <c r="AO16870" s="24"/>
      <c r="AR16870" s="24"/>
      <c r="AU16870" s="24"/>
    </row>
    <row r="16871">
      <c r="J16871" s="18"/>
      <c r="N16871" s="24"/>
      <c r="Q16871" s="24"/>
      <c r="T16871" s="24"/>
      <c r="W16871" s="24"/>
      <c r="Z16871" s="24"/>
      <c r="AC16871" s="24"/>
      <c r="AI16871" s="24"/>
      <c r="AL16871" s="24"/>
      <c r="AO16871" s="24"/>
      <c r="AR16871" s="24"/>
      <c r="AU16871" s="24"/>
    </row>
    <row r="16872">
      <c r="J16872" s="18"/>
      <c r="N16872" s="24"/>
      <c r="Q16872" s="24"/>
      <c r="T16872" s="24"/>
      <c r="W16872" s="24"/>
      <c r="Z16872" s="24"/>
      <c r="AC16872" s="24"/>
      <c r="AI16872" s="24"/>
      <c r="AL16872" s="24"/>
      <c r="AO16872" s="24"/>
      <c r="AR16872" s="24"/>
      <c r="AU16872" s="24"/>
    </row>
    <row r="16873">
      <c r="J16873" s="18"/>
      <c r="N16873" s="24"/>
      <c r="Q16873" s="24"/>
      <c r="T16873" s="24"/>
      <c r="W16873" s="24"/>
      <c r="Z16873" s="24"/>
      <c r="AC16873" s="24"/>
      <c r="AI16873" s="24"/>
      <c r="AL16873" s="24"/>
      <c r="AO16873" s="24"/>
      <c r="AR16873" s="24"/>
      <c r="AU16873" s="24"/>
    </row>
    <row r="16874">
      <c r="J16874" s="18"/>
      <c r="N16874" s="24"/>
      <c r="Q16874" s="24"/>
      <c r="T16874" s="24"/>
      <c r="W16874" s="24"/>
      <c r="Z16874" s="24"/>
      <c r="AC16874" s="24"/>
      <c r="AI16874" s="24"/>
      <c r="AL16874" s="24"/>
      <c r="AO16874" s="24"/>
      <c r="AR16874" s="24"/>
      <c r="AU16874" s="24"/>
    </row>
    <row r="16875">
      <c r="J16875" s="18"/>
      <c r="N16875" s="24"/>
      <c r="Q16875" s="24"/>
      <c r="T16875" s="24"/>
      <c r="W16875" s="24"/>
      <c r="Z16875" s="24"/>
      <c r="AC16875" s="24"/>
      <c r="AI16875" s="24"/>
      <c r="AL16875" s="24"/>
      <c r="AO16875" s="24"/>
      <c r="AR16875" s="24"/>
      <c r="AU16875" s="24"/>
    </row>
    <row r="16876">
      <c r="J16876" s="18"/>
      <c r="N16876" s="24"/>
      <c r="Q16876" s="24"/>
      <c r="T16876" s="24"/>
      <c r="W16876" s="24"/>
      <c r="Z16876" s="24"/>
      <c r="AC16876" s="24"/>
      <c r="AI16876" s="24"/>
      <c r="AL16876" s="24"/>
      <c r="AO16876" s="24"/>
      <c r="AR16876" s="24"/>
      <c r="AU16876" s="24"/>
    </row>
    <row r="16877">
      <c r="J16877" s="18"/>
      <c r="N16877" s="24"/>
      <c r="Q16877" s="24"/>
      <c r="T16877" s="24"/>
      <c r="W16877" s="24"/>
      <c r="Z16877" s="24"/>
      <c r="AC16877" s="24"/>
      <c r="AI16877" s="24"/>
      <c r="AL16877" s="24"/>
      <c r="AO16877" s="24"/>
      <c r="AR16877" s="24"/>
      <c r="AU16877" s="24"/>
    </row>
    <row r="16878">
      <c r="J16878" s="18"/>
      <c r="N16878" s="24"/>
      <c r="Q16878" s="24"/>
      <c r="T16878" s="24"/>
      <c r="W16878" s="24"/>
      <c r="Z16878" s="24"/>
      <c r="AC16878" s="24"/>
      <c r="AI16878" s="24"/>
      <c r="AL16878" s="24"/>
      <c r="AO16878" s="24"/>
      <c r="AR16878" s="24"/>
      <c r="AU16878" s="24"/>
    </row>
    <row r="16879">
      <c r="J16879" s="18"/>
      <c r="N16879" s="24"/>
      <c r="Q16879" s="24"/>
      <c r="T16879" s="24"/>
      <c r="W16879" s="24"/>
      <c r="Z16879" s="24"/>
      <c r="AC16879" s="24"/>
      <c r="AI16879" s="24"/>
      <c r="AL16879" s="24"/>
      <c r="AO16879" s="24"/>
      <c r="AR16879" s="24"/>
      <c r="AU16879" s="24"/>
    </row>
    <row r="16880">
      <c r="J16880" s="18"/>
      <c r="N16880" s="24"/>
      <c r="Q16880" s="24"/>
      <c r="T16880" s="24"/>
      <c r="W16880" s="24"/>
      <c r="Z16880" s="24"/>
      <c r="AC16880" s="24"/>
      <c r="AI16880" s="24"/>
      <c r="AL16880" s="24"/>
      <c r="AO16880" s="24"/>
      <c r="AR16880" s="24"/>
      <c r="AU16880" s="24"/>
    </row>
    <row r="16881">
      <c r="J16881" s="18"/>
      <c r="N16881" s="24"/>
      <c r="Q16881" s="24"/>
      <c r="T16881" s="24"/>
      <c r="W16881" s="24"/>
      <c r="Z16881" s="24"/>
      <c r="AC16881" s="24"/>
      <c r="AI16881" s="24"/>
      <c r="AL16881" s="24"/>
      <c r="AO16881" s="24"/>
      <c r="AR16881" s="24"/>
      <c r="AU16881" s="24"/>
    </row>
    <row r="16882">
      <c r="J16882" s="18"/>
      <c r="N16882" s="24"/>
      <c r="Q16882" s="24"/>
      <c r="T16882" s="24"/>
      <c r="W16882" s="24"/>
      <c r="Z16882" s="24"/>
      <c r="AC16882" s="24"/>
      <c r="AI16882" s="24"/>
      <c r="AL16882" s="24"/>
      <c r="AO16882" s="24"/>
      <c r="AR16882" s="24"/>
      <c r="AU16882" s="24"/>
    </row>
    <row r="16883">
      <c r="J16883" s="18"/>
      <c r="N16883" s="24"/>
      <c r="Q16883" s="24"/>
      <c r="T16883" s="24"/>
      <c r="W16883" s="24"/>
      <c r="Z16883" s="24"/>
      <c r="AC16883" s="24"/>
      <c r="AI16883" s="24"/>
      <c r="AL16883" s="24"/>
      <c r="AO16883" s="24"/>
      <c r="AR16883" s="24"/>
      <c r="AU16883" s="24"/>
    </row>
    <row r="16884">
      <c r="J16884" s="18"/>
      <c r="N16884" s="24"/>
      <c r="Q16884" s="24"/>
      <c r="T16884" s="24"/>
      <c r="W16884" s="24"/>
      <c r="Z16884" s="24"/>
      <c r="AC16884" s="24"/>
      <c r="AI16884" s="24"/>
      <c r="AL16884" s="24"/>
      <c r="AO16884" s="24"/>
      <c r="AR16884" s="24"/>
      <c r="AU16884" s="24"/>
    </row>
    <row r="16885">
      <c r="J16885" s="18"/>
      <c r="N16885" s="24"/>
      <c r="Q16885" s="24"/>
      <c r="T16885" s="24"/>
      <c r="W16885" s="24"/>
      <c r="Z16885" s="24"/>
      <c r="AC16885" s="24"/>
      <c r="AI16885" s="24"/>
      <c r="AL16885" s="24"/>
      <c r="AO16885" s="24"/>
      <c r="AR16885" s="24"/>
      <c r="AU16885" s="24"/>
    </row>
    <row r="16886">
      <c r="J16886" s="18"/>
      <c r="N16886" s="24"/>
      <c r="Q16886" s="24"/>
      <c r="T16886" s="24"/>
      <c r="W16886" s="24"/>
      <c r="Z16886" s="24"/>
      <c r="AC16886" s="24"/>
      <c r="AI16886" s="24"/>
      <c r="AL16886" s="24"/>
      <c r="AO16886" s="24"/>
      <c r="AR16886" s="24"/>
      <c r="AU16886" s="24"/>
    </row>
    <row r="16887">
      <c r="J16887" s="18"/>
      <c r="N16887" s="24"/>
      <c r="Q16887" s="24"/>
      <c r="T16887" s="24"/>
      <c r="W16887" s="24"/>
      <c r="Z16887" s="24"/>
      <c r="AC16887" s="24"/>
      <c r="AI16887" s="24"/>
      <c r="AL16887" s="24"/>
      <c r="AO16887" s="24"/>
      <c r="AR16887" s="24"/>
      <c r="AU16887" s="24"/>
    </row>
    <row r="16888">
      <c r="J16888" s="18"/>
      <c r="N16888" s="24"/>
      <c r="Q16888" s="24"/>
      <c r="T16888" s="24"/>
      <c r="W16888" s="24"/>
      <c r="Z16888" s="24"/>
      <c r="AC16888" s="24"/>
      <c r="AI16888" s="24"/>
      <c r="AL16888" s="24"/>
      <c r="AO16888" s="24"/>
      <c r="AR16888" s="24"/>
      <c r="AU16888" s="24"/>
    </row>
    <row r="16889">
      <c r="J16889" s="18"/>
      <c r="N16889" s="24"/>
      <c r="Q16889" s="24"/>
      <c r="T16889" s="24"/>
      <c r="W16889" s="24"/>
      <c r="Z16889" s="24"/>
      <c r="AC16889" s="24"/>
      <c r="AI16889" s="24"/>
      <c r="AL16889" s="24"/>
      <c r="AO16889" s="24"/>
      <c r="AR16889" s="24"/>
      <c r="AU16889" s="24"/>
    </row>
    <row r="16890">
      <c r="J16890" s="18"/>
      <c r="N16890" s="24"/>
      <c r="Q16890" s="24"/>
      <c r="T16890" s="24"/>
      <c r="W16890" s="24"/>
      <c r="Z16890" s="24"/>
      <c r="AC16890" s="24"/>
      <c r="AI16890" s="24"/>
      <c r="AL16890" s="24"/>
      <c r="AO16890" s="24"/>
      <c r="AR16890" s="24"/>
      <c r="AU16890" s="24"/>
    </row>
    <row r="16891">
      <c r="J16891" s="18"/>
      <c r="N16891" s="24"/>
      <c r="Q16891" s="24"/>
      <c r="T16891" s="24"/>
      <c r="W16891" s="24"/>
      <c r="Z16891" s="24"/>
      <c r="AC16891" s="24"/>
      <c r="AI16891" s="24"/>
      <c r="AL16891" s="24"/>
      <c r="AO16891" s="24"/>
      <c r="AR16891" s="24"/>
      <c r="AU16891" s="24"/>
    </row>
    <row r="16892">
      <c r="J16892" s="18"/>
      <c r="N16892" s="24"/>
      <c r="Q16892" s="24"/>
      <c r="T16892" s="24"/>
      <c r="W16892" s="24"/>
      <c r="Z16892" s="24"/>
      <c r="AC16892" s="24"/>
      <c r="AI16892" s="24"/>
      <c r="AL16892" s="24"/>
      <c r="AO16892" s="24"/>
      <c r="AR16892" s="24"/>
      <c r="AU16892" s="24"/>
    </row>
    <row r="16893">
      <c r="J16893" s="18"/>
      <c r="N16893" s="24"/>
      <c r="Q16893" s="24"/>
      <c r="T16893" s="24"/>
      <c r="W16893" s="24"/>
      <c r="Z16893" s="24"/>
      <c r="AC16893" s="24"/>
      <c r="AI16893" s="24"/>
      <c r="AL16893" s="24"/>
      <c r="AO16893" s="24"/>
      <c r="AR16893" s="24"/>
      <c r="AU16893" s="24"/>
    </row>
    <row r="16894">
      <c r="J16894" s="18"/>
      <c r="N16894" s="24"/>
      <c r="Q16894" s="24"/>
      <c r="T16894" s="24"/>
      <c r="W16894" s="24"/>
      <c r="Z16894" s="24"/>
      <c r="AC16894" s="24"/>
      <c r="AI16894" s="24"/>
      <c r="AL16894" s="24"/>
      <c r="AO16894" s="24"/>
      <c r="AR16894" s="24"/>
      <c r="AU16894" s="24"/>
    </row>
    <row r="16895">
      <c r="J16895" s="18"/>
      <c r="N16895" s="24"/>
      <c r="Q16895" s="24"/>
      <c r="T16895" s="24"/>
      <c r="W16895" s="24"/>
      <c r="Z16895" s="24"/>
      <c r="AC16895" s="24"/>
      <c r="AI16895" s="24"/>
      <c r="AL16895" s="24"/>
      <c r="AO16895" s="24"/>
      <c r="AR16895" s="24"/>
      <c r="AU16895" s="24"/>
    </row>
    <row r="16896">
      <c r="J16896" s="18"/>
      <c r="N16896" s="24"/>
      <c r="Q16896" s="24"/>
      <c r="T16896" s="24"/>
      <c r="W16896" s="24"/>
      <c r="Z16896" s="24"/>
      <c r="AC16896" s="24"/>
      <c r="AI16896" s="24"/>
      <c r="AL16896" s="24"/>
      <c r="AO16896" s="24"/>
      <c r="AR16896" s="24"/>
      <c r="AU16896" s="24"/>
    </row>
    <row r="16897">
      <c r="J16897" s="18"/>
      <c r="N16897" s="24"/>
      <c r="Q16897" s="24"/>
      <c r="T16897" s="24"/>
      <c r="W16897" s="24"/>
      <c r="Z16897" s="24"/>
      <c r="AC16897" s="24"/>
      <c r="AI16897" s="24"/>
      <c r="AL16897" s="24"/>
      <c r="AO16897" s="24"/>
      <c r="AR16897" s="24"/>
      <c r="AU16897" s="24"/>
    </row>
    <row r="16898">
      <c r="J16898" s="18"/>
      <c r="N16898" s="24"/>
      <c r="Q16898" s="24"/>
      <c r="T16898" s="24"/>
      <c r="W16898" s="24"/>
      <c r="Z16898" s="24"/>
      <c r="AC16898" s="24"/>
      <c r="AI16898" s="24"/>
      <c r="AL16898" s="24"/>
      <c r="AO16898" s="24"/>
      <c r="AR16898" s="24"/>
      <c r="AU16898" s="24"/>
    </row>
    <row r="16899">
      <c r="J16899" s="18"/>
      <c r="N16899" s="24"/>
      <c r="Q16899" s="24"/>
      <c r="T16899" s="24"/>
      <c r="W16899" s="24"/>
      <c r="Z16899" s="24"/>
      <c r="AC16899" s="24"/>
      <c r="AI16899" s="24"/>
      <c r="AL16899" s="24"/>
      <c r="AO16899" s="24"/>
      <c r="AR16899" s="24"/>
      <c r="AU16899" s="24"/>
    </row>
    <row r="16900">
      <c r="J16900" s="18"/>
      <c r="N16900" s="24"/>
      <c r="Q16900" s="24"/>
      <c r="T16900" s="24"/>
      <c r="W16900" s="24"/>
      <c r="Z16900" s="24"/>
      <c r="AC16900" s="24"/>
      <c r="AI16900" s="24"/>
      <c r="AL16900" s="24"/>
      <c r="AO16900" s="24"/>
      <c r="AR16900" s="24"/>
      <c r="AU16900" s="24"/>
    </row>
    <row r="16901">
      <c r="J16901" s="18"/>
      <c r="N16901" s="24"/>
      <c r="Q16901" s="24"/>
      <c r="T16901" s="24"/>
      <c r="W16901" s="24"/>
      <c r="Z16901" s="24"/>
      <c r="AC16901" s="24"/>
      <c r="AI16901" s="24"/>
      <c r="AL16901" s="24"/>
      <c r="AO16901" s="24"/>
      <c r="AR16901" s="24"/>
      <c r="AU16901" s="24"/>
    </row>
    <row r="16902">
      <c r="J16902" s="18"/>
      <c r="N16902" s="24"/>
      <c r="Q16902" s="24"/>
      <c r="T16902" s="24"/>
      <c r="W16902" s="24"/>
      <c r="Z16902" s="24"/>
      <c r="AC16902" s="24"/>
      <c r="AI16902" s="24"/>
      <c r="AL16902" s="24"/>
      <c r="AO16902" s="24"/>
      <c r="AR16902" s="24"/>
      <c r="AU16902" s="24"/>
    </row>
    <row r="16903">
      <c r="J16903" s="18"/>
      <c r="N16903" s="24"/>
      <c r="Q16903" s="24"/>
      <c r="T16903" s="24"/>
      <c r="W16903" s="24"/>
      <c r="Z16903" s="24"/>
      <c r="AC16903" s="24"/>
      <c r="AI16903" s="24"/>
      <c r="AL16903" s="24"/>
      <c r="AO16903" s="24"/>
      <c r="AR16903" s="24"/>
      <c r="AU16903" s="24"/>
    </row>
    <row r="16904">
      <c r="J16904" s="18"/>
      <c r="N16904" s="24"/>
      <c r="Q16904" s="24"/>
      <c r="T16904" s="24"/>
      <c r="W16904" s="24"/>
      <c r="Z16904" s="24"/>
      <c r="AC16904" s="24"/>
      <c r="AI16904" s="24"/>
      <c r="AL16904" s="24"/>
      <c r="AO16904" s="24"/>
      <c r="AR16904" s="24"/>
      <c r="AU16904" s="24"/>
    </row>
    <row r="16905">
      <c r="J16905" s="18"/>
      <c r="N16905" s="24"/>
      <c r="Q16905" s="24"/>
      <c r="T16905" s="24"/>
      <c r="W16905" s="24"/>
      <c r="Z16905" s="24"/>
      <c r="AC16905" s="24"/>
      <c r="AI16905" s="24"/>
      <c r="AL16905" s="24"/>
      <c r="AO16905" s="24"/>
      <c r="AR16905" s="24"/>
      <c r="AU16905" s="24"/>
    </row>
    <row r="16906">
      <c r="J16906" s="18"/>
      <c r="N16906" s="24"/>
      <c r="Q16906" s="24"/>
      <c r="T16906" s="24"/>
      <c r="W16906" s="24"/>
      <c r="Z16906" s="24"/>
      <c r="AC16906" s="24"/>
      <c r="AI16906" s="24"/>
      <c r="AL16906" s="24"/>
      <c r="AO16906" s="24"/>
      <c r="AR16906" s="24"/>
      <c r="AU16906" s="24"/>
    </row>
    <row r="16907">
      <c r="J16907" s="18"/>
      <c r="N16907" s="24"/>
      <c r="Q16907" s="24"/>
      <c r="T16907" s="24"/>
      <c r="W16907" s="24"/>
      <c r="Z16907" s="24"/>
      <c r="AC16907" s="24"/>
      <c r="AI16907" s="24"/>
      <c r="AL16907" s="24"/>
      <c r="AO16907" s="24"/>
      <c r="AR16907" s="24"/>
      <c r="AU16907" s="24"/>
    </row>
    <row r="16908">
      <c r="J16908" s="18"/>
      <c r="N16908" s="24"/>
      <c r="Q16908" s="24"/>
      <c r="T16908" s="24"/>
      <c r="W16908" s="24"/>
      <c r="Z16908" s="24"/>
      <c r="AC16908" s="24"/>
      <c r="AI16908" s="24"/>
      <c r="AL16908" s="24"/>
      <c r="AO16908" s="24"/>
      <c r="AR16908" s="24"/>
      <c r="AU16908" s="24"/>
    </row>
    <row r="16909">
      <c r="J16909" s="18"/>
      <c r="N16909" s="24"/>
      <c r="Q16909" s="24"/>
      <c r="T16909" s="24"/>
      <c r="W16909" s="24"/>
      <c r="Z16909" s="24"/>
      <c r="AC16909" s="24"/>
      <c r="AI16909" s="24"/>
      <c r="AL16909" s="24"/>
      <c r="AO16909" s="24"/>
      <c r="AR16909" s="24"/>
      <c r="AU16909" s="24"/>
    </row>
    <row r="16910">
      <c r="J16910" s="18"/>
      <c r="N16910" s="24"/>
      <c r="Q16910" s="24"/>
      <c r="T16910" s="24"/>
      <c r="W16910" s="24"/>
      <c r="Z16910" s="24"/>
      <c r="AC16910" s="24"/>
      <c r="AI16910" s="24"/>
      <c r="AL16910" s="24"/>
      <c r="AO16910" s="24"/>
      <c r="AR16910" s="24"/>
      <c r="AU16910" s="24"/>
    </row>
    <row r="16911">
      <c r="J16911" s="18"/>
      <c r="N16911" s="24"/>
      <c r="Q16911" s="24"/>
      <c r="T16911" s="24"/>
      <c r="W16911" s="24"/>
      <c r="Z16911" s="24"/>
      <c r="AC16911" s="24"/>
      <c r="AI16911" s="24"/>
      <c r="AL16911" s="24"/>
      <c r="AO16911" s="24"/>
      <c r="AR16911" s="24"/>
      <c r="AU16911" s="24"/>
    </row>
    <row r="16912">
      <c r="J16912" s="18"/>
      <c r="N16912" s="24"/>
      <c r="Q16912" s="24"/>
      <c r="T16912" s="24"/>
      <c r="W16912" s="24"/>
      <c r="Z16912" s="24"/>
      <c r="AC16912" s="24"/>
      <c r="AI16912" s="24"/>
      <c r="AL16912" s="24"/>
      <c r="AO16912" s="24"/>
      <c r="AR16912" s="24"/>
      <c r="AU16912" s="24"/>
    </row>
    <row r="16913">
      <c r="J16913" s="18"/>
      <c r="N16913" s="24"/>
      <c r="Q16913" s="24"/>
      <c r="T16913" s="24"/>
      <c r="W16913" s="24"/>
      <c r="Z16913" s="24"/>
      <c r="AC16913" s="24"/>
      <c r="AI16913" s="24"/>
      <c r="AL16913" s="24"/>
      <c r="AO16913" s="24"/>
      <c r="AR16913" s="24"/>
      <c r="AU16913" s="24"/>
    </row>
    <row r="16914">
      <c r="J16914" s="18"/>
      <c r="N16914" s="24"/>
      <c r="Q16914" s="24"/>
      <c r="T16914" s="24"/>
      <c r="W16914" s="24"/>
      <c r="Z16914" s="24"/>
      <c r="AC16914" s="24"/>
      <c r="AI16914" s="24"/>
      <c r="AL16914" s="24"/>
      <c r="AO16914" s="24"/>
      <c r="AR16914" s="24"/>
      <c r="AU16914" s="24"/>
    </row>
    <row r="16915">
      <c r="J16915" s="18"/>
      <c r="N16915" s="24"/>
      <c r="Q16915" s="24"/>
      <c r="T16915" s="24"/>
      <c r="W16915" s="24"/>
      <c r="Z16915" s="24"/>
      <c r="AC16915" s="24"/>
      <c r="AI16915" s="24"/>
      <c r="AL16915" s="24"/>
      <c r="AO16915" s="24"/>
      <c r="AR16915" s="24"/>
      <c r="AU16915" s="24"/>
    </row>
    <row r="16916">
      <c r="J16916" s="18"/>
      <c r="N16916" s="24"/>
      <c r="Q16916" s="24"/>
      <c r="T16916" s="24"/>
      <c r="W16916" s="24"/>
      <c r="Z16916" s="24"/>
      <c r="AC16916" s="24"/>
      <c r="AI16916" s="24"/>
      <c r="AL16916" s="24"/>
      <c r="AO16916" s="24"/>
      <c r="AR16916" s="24"/>
      <c r="AU16916" s="24"/>
    </row>
    <row r="16917">
      <c r="J16917" s="18"/>
      <c r="N16917" s="24"/>
      <c r="Q16917" s="24"/>
      <c r="T16917" s="24"/>
      <c r="W16917" s="24"/>
      <c r="Z16917" s="24"/>
      <c r="AC16917" s="24"/>
      <c r="AI16917" s="24"/>
      <c r="AL16917" s="24"/>
      <c r="AO16917" s="24"/>
      <c r="AR16917" s="24"/>
      <c r="AU16917" s="24"/>
    </row>
    <row r="16918">
      <c r="J16918" s="18"/>
      <c r="N16918" s="24"/>
      <c r="Q16918" s="24"/>
      <c r="T16918" s="24"/>
      <c r="W16918" s="24"/>
      <c r="Z16918" s="24"/>
      <c r="AC16918" s="24"/>
      <c r="AI16918" s="24"/>
      <c r="AL16918" s="24"/>
      <c r="AO16918" s="24"/>
      <c r="AR16918" s="24"/>
      <c r="AU16918" s="24"/>
    </row>
    <row r="16919">
      <c r="J16919" s="18"/>
      <c r="N16919" s="24"/>
      <c r="Q16919" s="24"/>
      <c r="T16919" s="24"/>
      <c r="W16919" s="24"/>
      <c r="Z16919" s="24"/>
      <c r="AC16919" s="24"/>
      <c r="AI16919" s="24"/>
      <c r="AL16919" s="24"/>
      <c r="AO16919" s="24"/>
      <c r="AR16919" s="24"/>
      <c r="AU16919" s="24"/>
    </row>
    <row r="16920">
      <c r="J16920" s="18"/>
      <c r="N16920" s="24"/>
      <c r="Q16920" s="24"/>
      <c r="T16920" s="24"/>
      <c r="W16920" s="24"/>
      <c r="Z16920" s="24"/>
      <c r="AC16920" s="24"/>
      <c r="AI16920" s="24"/>
      <c r="AL16920" s="24"/>
      <c r="AO16920" s="24"/>
      <c r="AR16920" s="24"/>
      <c r="AU16920" s="24"/>
    </row>
    <row r="16921">
      <c r="J16921" s="18"/>
      <c r="N16921" s="24"/>
      <c r="Q16921" s="24"/>
      <c r="T16921" s="24"/>
      <c r="W16921" s="24"/>
      <c r="Z16921" s="24"/>
      <c r="AC16921" s="24"/>
      <c r="AI16921" s="24"/>
      <c r="AL16921" s="24"/>
      <c r="AO16921" s="24"/>
      <c r="AR16921" s="24"/>
      <c r="AU16921" s="24"/>
    </row>
    <row r="16922">
      <c r="J16922" s="18"/>
      <c r="N16922" s="24"/>
      <c r="Q16922" s="24"/>
      <c r="T16922" s="24"/>
      <c r="W16922" s="24"/>
      <c r="Z16922" s="24"/>
      <c r="AC16922" s="24"/>
      <c r="AI16922" s="24"/>
      <c r="AL16922" s="24"/>
      <c r="AO16922" s="24"/>
      <c r="AR16922" s="24"/>
      <c r="AU16922" s="24"/>
    </row>
    <row r="16923">
      <c r="J16923" s="18"/>
      <c r="N16923" s="24"/>
      <c r="Q16923" s="24"/>
      <c r="T16923" s="24"/>
      <c r="W16923" s="24"/>
      <c r="Z16923" s="24"/>
      <c r="AC16923" s="24"/>
      <c r="AI16923" s="24"/>
      <c r="AL16923" s="24"/>
      <c r="AO16923" s="24"/>
      <c r="AR16923" s="24"/>
      <c r="AU16923" s="24"/>
    </row>
    <row r="16924">
      <c r="J16924" s="18"/>
      <c r="N16924" s="24"/>
      <c r="Q16924" s="24"/>
      <c r="T16924" s="24"/>
      <c r="W16924" s="24"/>
      <c r="Z16924" s="24"/>
      <c r="AC16924" s="24"/>
      <c r="AI16924" s="24"/>
      <c r="AL16924" s="24"/>
      <c r="AO16924" s="24"/>
      <c r="AR16924" s="24"/>
      <c r="AU16924" s="24"/>
    </row>
    <row r="16925">
      <c r="J16925" s="18"/>
      <c r="N16925" s="24"/>
      <c r="Q16925" s="24"/>
      <c r="T16925" s="24"/>
      <c r="W16925" s="24"/>
      <c r="Z16925" s="24"/>
      <c r="AC16925" s="24"/>
      <c r="AI16925" s="24"/>
      <c r="AL16925" s="24"/>
      <c r="AO16925" s="24"/>
      <c r="AR16925" s="24"/>
      <c r="AU16925" s="24"/>
    </row>
    <row r="16926">
      <c r="J16926" s="18"/>
      <c r="N16926" s="24"/>
      <c r="Q16926" s="24"/>
      <c r="T16926" s="24"/>
      <c r="W16926" s="24"/>
      <c r="Z16926" s="24"/>
      <c r="AC16926" s="24"/>
      <c r="AI16926" s="24"/>
      <c r="AL16926" s="24"/>
      <c r="AO16926" s="24"/>
      <c r="AR16926" s="24"/>
      <c r="AU16926" s="24"/>
    </row>
    <row r="16927">
      <c r="J16927" s="18"/>
      <c r="N16927" s="24"/>
      <c r="Q16927" s="24"/>
      <c r="T16927" s="24"/>
      <c r="W16927" s="24"/>
      <c r="Z16927" s="24"/>
      <c r="AC16927" s="24"/>
      <c r="AI16927" s="24"/>
      <c r="AL16927" s="24"/>
      <c r="AO16927" s="24"/>
      <c r="AR16927" s="24"/>
      <c r="AU16927" s="24"/>
    </row>
    <row r="16928">
      <c r="J16928" s="18"/>
      <c r="N16928" s="24"/>
      <c r="Q16928" s="24"/>
      <c r="T16928" s="24"/>
      <c r="W16928" s="24"/>
      <c r="Z16928" s="24"/>
      <c r="AC16928" s="24"/>
      <c r="AI16928" s="24"/>
      <c r="AL16928" s="24"/>
      <c r="AO16928" s="24"/>
      <c r="AR16928" s="24"/>
      <c r="AU16928" s="24"/>
    </row>
    <row r="16929">
      <c r="J16929" s="18"/>
      <c r="N16929" s="24"/>
      <c r="Q16929" s="24"/>
      <c r="T16929" s="24"/>
      <c r="W16929" s="24"/>
      <c r="Z16929" s="24"/>
      <c r="AC16929" s="24"/>
      <c r="AI16929" s="24"/>
      <c r="AL16929" s="24"/>
      <c r="AO16929" s="24"/>
      <c r="AR16929" s="24"/>
      <c r="AU16929" s="24"/>
    </row>
    <row r="16930">
      <c r="J16930" s="18"/>
      <c r="N16930" s="24"/>
      <c r="Q16930" s="24"/>
      <c r="T16930" s="24"/>
      <c r="W16930" s="24"/>
      <c r="Z16930" s="24"/>
      <c r="AC16930" s="24"/>
      <c r="AI16930" s="24"/>
      <c r="AL16930" s="24"/>
      <c r="AO16930" s="24"/>
      <c r="AR16930" s="24"/>
      <c r="AU16930" s="24"/>
    </row>
    <row r="16931">
      <c r="J16931" s="18"/>
      <c r="N16931" s="24"/>
      <c r="Q16931" s="24"/>
      <c r="T16931" s="24"/>
      <c r="W16931" s="24"/>
      <c r="Z16931" s="24"/>
      <c r="AC16931" s="24"/>
      <c r="AI16931" s="24"/>
      <c r="AL16931" s="24"/>
      <c r="AO16931" s="24"/>
      <c r="AR16931" s="24"/>
      <c r="AU16931" s="24"/>
    </row>
    <row r="16932">
      <c r="J16932" s="18"/>
      <c r="N16932" s="24"/>
      <c r="Q16932" s="24"/>
      <c r="T16932" s="24"/>
      <c r="W16932" s="24"/>
      <c r="Z16932" s="24"/>
      <c r="AC16932" s="24"/>
      <c r="AI16932" s="24"/>
      <c r="AL16932" s="24"/>
      <c r="AO16932" s="24"/>
      <c r="AR16932" s="24"/>
      <c r="AU16932" s="24"/>
    </row>
    <row r="16933">
      <c r="J16933" s="18"/>
      <c r="N16933" s="24"/>
      <c r="Q16933" s="24"/>
      <c r="T16933" s="24"/>
      <c r="W16933" s="24"/>
      <c r="Z16933" s="24"/>
      <c r="AC16933" s="24"/>
      <c r="AI16933" s="24"/>
      <c r="AL16933" s="24"/>
      <c r="AO16933" s="24"/>
      <c r="AR16933" s="24"/>
      <c r="AU16933" s="24"/>
    </row>
    <row r="16934">
      <c r="J16934" s="18"/>
      <c r="N16934" s="24"/>
      <c r="Q16934" s="24"/>
      <c r="T16934" s="24"/>
      <c r="W16934" s="24"/>
      <c r="Z16934" s="24"/>
      <c r="AC16934" s="24"/>
      <c r="AI16934" s="24"/>
      <c r="AL16934" s="24"/>
      <c r="AO16934" s="24"/>
      <c r="AR16934" s="24"/>
      <c r="AU16934" s="24"/>
    </row>
    <row r="16935">
      <c r="J16935" s="18"/>
      <c r="N16935" s="24"/>
      <c r="Q16935" s="24"/>
      <c r="T16935" s="24"/>
      <c r="W16935" s="24"/>
      <c r="Z16935" s="24"/>
      <c r="AC16935" s="24"/>
      <c r="AI16935" s="24"/>
      <c r="AL16935" s="24"/>
      <c r="AO16935" s="24"/>
      <c r="AR16935" s="24"/>
      <c r="AU16935" s="24"/>
    </row>
    <row r="16936">
      <c r="J16936" s="18"/>
      <c r="N16936" s="24"/>
      <c r="Q16936" s="24"/>
      <c r="T16936" s="24"/>
      <c r="W16936" s="24"/>
      <c r="Z16936" s="24"/>
      <c r="AC16936" s="24"/>
      <c r="AI16936" s="24"/>
      <c r="AL16936" s="24"/>
      <c r="AO16936" s="24"/>
      <c r="AR16936" s="24"/>
      <c r="AU16936" s="24"/>
    </row>
    <row r="16937">
      <c r="J16937" s="18"/>
      <c r="N16937" s="24"/>
      <c r="Q16937" s="24"/>
      <c r="T16937" s="24"/>
      <c r="W16937" s="24"/>
      <c r="Z16937" s="24"/>
      <c r="AC16937" s="24"/>
      <c r="AI16937" s="24"/>
      <c r="AL16937" s="24"/>
      <c r="AO16937" s="24"/>
      <c r="AR16937" s="24"/>
      <c r="AU16937" s="24"/>
    </row>
    <row r="16938">
      <c r="J16938" s="18"/>
      <c r="N16938" s="24"/>
      <c r="Q16938" s="24"/>
      <c r="T16938" s="24"/>
      <c r="W16938" s="24"/>
      <c r="Z16938" s="24"/>
      <c r="AC16938" s="24"/>
      <c r="AI16938" s="24"/>
      <c r="AL16938" s="24"/>
      <c r="AO16938" s="24"/>
      <c r="AR16938" s="24"/>
      <c r="AU16938" s="24"/>
    </row>
    <row r="16939">
      <c r="J16939" s="18"/>
      <c r="N16939" s="24"/>
      <c r="Q16939" s="24"/>
      <c r="T16939" s="24"/>
      <c r="W16939" s="24"/>
      <c r="Z16939" s="24"/>
      <c r="AC16939" s="24"/>
      <c r="AI16939" s="24"/>
      <c r="AL16939" s="24"/>
      <c r="AO16939" s="24"/>
      <c r="AR16939" s="24"/>
      <c r="AU16939" s="24"/>
    </row>
    <row r="16940">
      <c r="J16940" s="18"/>
      <c r="N16940" s="24"/>
      <c r="Q16940" s="24"/>
      <c r="T16940" s="24"/>
      <c r="W16940" s="24"/>
      <c r="Z16940" s="24"/>
      <c r="AC16940" s="24"/>
      <c r="AI16940" s="24"/>
      <c r="AL16940" s="24"/>
      <c r="AO16940" s="24"/>
      <c r="AR16940" s="24"/>
      <c r="AU16940" s="24"/>
    </row>
    <row r="16941">
      <c r="J16941" s="18"/>
      <c r="N16941" s="24"/>
      <c r="Q16941" s="24"/>
      <c r="T16941" s="24"/>
      <c r="W16941" s="24"/>
      <c r="Z16941" s="24"/>
      <c r="AC16941" s="24"/>
      <c r="AI16941" s="24"/>
      <c r="AL16941" s="24"/>
      <c r="AO16941" s="24"/>
      <c r="AR16941" s="24"/>
      <c r="AU16941" s="24"/>
    </row>
    <row r="16942">
      <c r="J16942" s="18"/>
      <c r="N16942" s="24"/>
      <c r="Q16942" s="24"/>
      <c r="T16942" s="24"/>
      <c r="W16942" s="24"/>
      <c r="Z16942" s="24"/>
      <c r="AC16942" s="24"/>
      <c r="AI16942" s="24"/>
      <c r="AL16942" s="24"/>
      <c r="AO16942" s="24"/>
      <c r="AR16942" s="24"/>
      <c r="AU16942" s="24"/>
    </row>
    <row r="16943">
      <c r="J16943" s="18"/>
      <c r="N16943" s="24"/>
      <c r="Q16943" s="24"/>
      <c r="T16943" s="24"/>
      <c r="W16943" s="24"/>
      <c r="Z16943" s="24"/>
      <c r="AC16943" s="24"/>
      <c r="AI16943" s="24"/>
      <c r="AL16943" s="24"/>
      <c r="AO16943" s="24"/>
      <c r="AR16943" s="24"/>
      <c r="AU16943" s="24"/>
    </row>
    <row r="16944">
      <c r="J16944" s="18"/>
      <c r="N16944" s="24"/>
      <c r="Q16944" s="24"/>
      <c r="T16944" s="24"/>
      <c r="W16944" s="24"/>
      <c r="Z16944" s="24"/>
      <c r="AC16944" s="24"/>
      <c r="AI16944" s="24"/>
      <c r="AL16944" s="24"/>
      <c r="AO16944" s="24"/>
      <c r="AR16944" s="24"/>
      <c r="AU16944" s="24"/>
    </row>
    <row r="16945">
      <c r="J16945" s="18"/>
      <c r="N16945" s="24"/>
      <c r="Q16945" s="24"/>
      <c r="T16945" s="24"/>
      <c r="W16945" s="24"/>
      <c r="Z16945" s="24"/>
      <c r="AC16945" s="24"/>
      <c r="AI16945" s="24"/>
      <c r="AL16945" s="24"/>
      <c r="AO16945" s="24"/>
      <c r="AR16945" s="24"/>
      <c r="AU16945" s="24"/>
    </row>
    <row r="16946">
      <c r="J16946" s="18"/>
      <c r="N16946" s="24"/>
      <c r="Q16946" s="24"/>
      <c r="T16946" s="24"/>
      <c r="W16946" s="24"/>
      <c r="Z16946" s="24"/>
      <c r="AC16946" s="24"/>
      <c r="AI16946" s="24"/>
      <c r="AL16946" s="24"/>
      <c r="AO16946" s="24"/>
      <c r="AR16946" s="24"/>
      <c r="AU16946" s="24"/>
    </row>
    <row r="16947">
      <c r="J16947" s="18"/>
      <c r="N16947" s="24"/>
      <c r="Q16947" s="24"/>
      <c r="T16947" s="24"/>
      <c r="W16947" s="24"/>
      <c r="Z16947" s="24"/>
      <c r="AC16947" s="24"/>
      <c r="AI16947" s="24"/>
      <c r="AL16947" s="24"/>
      <c r="AO16947" s="24"/>
      <c r="AR16947" s="24"/>
      <c r="AU16947" s="24"/>
    </row>
    <row r="16948">
      <c r="J16948" s="18"/>
      <c r="N16948" s="24"/>
      <c r="Q16948" s="24"/>
      <c r="T16948" s="24"/>
      <c r="W16948" s="24"/>
      <c r="Z16948" s="24"/>
      <c r="AC16948" s="24"/>
      <c r="AI16948" s="24"/>
      <c r="AL16948" s="24"/>
      <c r="AO16948" s="24"/>
      <c r="AR16948" s="24"/>
      <c r="AU16948" s="24"/>
    </row>
    <row r="16949">
      <c r="J16949" s="18"/>
      <c r="N16949" s="24"/>
      <c r="Q16949" s="24"/>
      <c r="T16949" s="24"/>
      <c r="W16949" s="24"/>
      <c r="Z16949" s="24"/>
      <c r="AC16949" s="24"/>
      <c r="AI16949" s="24"/>
      <c r="AL16949" s="24"/>
      <c r="AO16949" s="24"/>
      <c r="AR16949" s="24"/>
      <c r="AU16949" s="24"/>
    </row>
    <row r="16950">
      <c r="J16950" s="18"/>
      <c r="N16950" s="24"/>
      <c r="Q16950" s="24"/>
      <c r="T16950" s="24"/>
      <c r="W16950" s="24"/>
      <c r="Z16950" s="24"/>
      <c r="AC16950" s="24"/>
      <c r="AI16950" s="24"/>
      <c r="AL16950" s="24"/>
      <c r="AO16950" s="24"/>
      <c r="AR16950" s="24"/>
      <c r="AU16950" s="24"/>
    </row>
    <row r="16951">
      <c r="J16951" s="18"/>
      <c r="N16951" s="24"/>
      <c r="Q16951" s="24"/>
      <c r="T16951" s="24"/>
      <c r="W16951" s="24"/>
      <c r="Z16951" s="24"/>
      <c r="AC16951" s="24"/>
      <c r="AI16951" s="24"/>
      <c r="AL16951" s="24"/>
      <c r="AO16951" s="24"/>
      <c r="AR16951" s="24"/>
      <c r="AU16951" s="24"/>
    </row>
    <row r="16952">
      <c r="J16952" s="18"/>
      <c r="N16952" s="24"/>
      <c r="Q16952" s="24"/>
      <c r="T16952" s="24"/>
      <c r="W16952" s="24"/>
      <c r="Z16952" s="24"/>
      <c r="AC16952" s="24"/>
      <c r="AI16952" s="24"/>
      <c r="AL16952" s="24"/>
      <c r="AO16952" s="24"/>
      <c r="AR16952" s="24"/>
      <c r="AU16952" s="24"/>
    </row>
    <row r="16953">
      <c r="J16953" s="18"/>
      <c r="N16953" s="24"/>
      <c r="Q16953" s="24"/>
      <c r="T16953" s="24"/>
      <c r="W16953" s="24"/>
      <c r="Z16953" s="24"/>
      <c r="AC16953" s="24"/>
      <c r="AI16953" s="24"/>
      <c r="AL16953" s="24"/>
      <c r="AO16953" s="24"/>
      <c r="AR16953" s="24"/>
      <c r="AU16953" s="24"/>
    </row>
    <row r="16954">
      <c r="J16954" s="18"/>
      <c r="N16954" s="24"/>
      <c r="Q16954" s="24"/>
      <c r="T16954" s="24"/>
      <c r="W16954" s="24"/>
      <c r="Z16954" s="24"/>
      <c r="AC16954" s="24"/>
      <c r="AI16954" s="24"/>
      <c r="AL16954" s="24"/>
      <c r="AO16954" s="24"/>
      <c r="AR16954" s="24"/>
      <c r="AU16954" s="24"/>
    </row>
    <row r="16955">
      <c r="J16955" s="18"/>
      <c r="N16955" s="24"/>
      <c r="Q16955" s="24"/>
      <c r="T16955" s="24"/>
      <c r="W16955" s="24"/>
      <c r="Z16955" s="24"/>
      <c r="AC16955" s="24"/>
      <c r="AI16955" s="24"/>
      <c r="AL16955" s="24"/>
      <c r="AO16955" s="24"/>
      <c r="AR16955" s="24"/>
      <c r="AU16955" s="24"/>
    </row>
    <row r="16956">
      <c r="J16956" s="18"/>
      <c r="N16956" s="24"/>
      <c r="Q16956" s="24"/>
      <c r="T16956" s="24"/>
      <c r="W16956" s="24"/>
      <c r="Z16956" s="24"/>
      <c r="AC16956" s="24"/>
      <c r="AI16956" s="24"/>
      <c r="AL16956" s="24"/>
      <c r="AO16956" s="24"/>
      <c r="AR16956" s="24"/>
      <c r="AU16956" s="24"/>
    </row>
    <row r="16957">
      <c r="J16957" s="18"/>
      <c r="N16957" s="24"/>
      <c r="Q16957" s="24"/>
      <c r="T16957" s="24"/>
      <c r="W16957" s="24"/>
      <c r="Z16957" s="24"/>
      <c r="AC16957" s="24"/>
      <c r="AI16957" s="24"/>
      <c r="AL16957" s="24"/>
      <c r="AO16957" s="24"/>
      <c r="AR16957" s="24"/>
      <c r="AU16957" s="24"/>
    </row>
    <row r="16958">
      <c r="J16958" s="18"/>
      <c r="N16958" s="24"/>
      <c r="Q16958" s="24"/>
      <c r="T16958" s="24"/>
      <c r="W16958" s="24"/>
      <c r="Z16958" s="24"/>
      <c r="AC16958" s="24"/>
      <c r="AI16958" s="24"/>
      <c r="AL16958" s="24"/>
      <c r="AO16958" s="24"/>
      <c r="AR16958" s="24"/>
      <c r="AU16958" s="24"/>
    </row>
    <row r="16959">
      <c r="J16959" s="18"/>
      <c r="N16959" s="24"/>
      <c r="Q16959" s="24"/>
      <c r="T16959" s="24"/>
      <c r="W16959" s="24"/>
      <c r="Z16959" s="24"/>
      <c r="AC16959" s="24"/>
      <c r="AI16959" s="24"/>
      <c r="AL16959" s="24"/>
      <c r="AO16959" s="24"/>
      <c r="AR16959" s="24"/>
      <c r="AU16959" s="24"/>
    </row>
    <row r="16960">
      <c r="J16960" s="18"/>
      <c r="N16960" s="24"/>
      <c r="Q16960" s="24"/>
      <c r="T16960" s="24"/>
      <c r="W16960" s="24"/>
      <c r="Z16960" s="24"/>
      <c r="AC16960" s="24"/>
      <c r="AI16960" s="24"/>
      <c r="AL16960" s="24"/>
      <c r="AO16960" s="24"/>
      <c r="AR16960" s="24"/>
      <c r="AU16960" s="24"/>
    </row>
    <row r="16961">
      <c r="J16961" s="18"/>
      <c r="N16961" s="24"/>
      <c r="Q16961" s="24"/>
      <c r="T16961" s="24"/>
      <c r="W16961" s="24"/>
      <c r="Z16961" s="24"/>
      <c r="AC16961" s="24"/>
      <c r="AI16961" s="24"/>
      <c r="AL16961" s="24"/>
      <c r="AO16961" s="24"/>
      <c r="AR16961" s="24"/>
      <c r="AU16961" s="24"/>
    </row>
    <row r="16962">
      <c r="J16962" s="18"/>
      <c r="N16962" s="24"/>
      <c r="Q16962" s="24"/>
      <c r="T16962" s="24"/>
      <c r="W16962" s="24"/>
      <c r="Z16962" s="24"/>
      <c r="AC16962" s="24"/>
      <c r="AI16962" s="24"/>
      <c r="AL16962" s="24"/>
      <c r="AO16962" s="24"/>
      <c r="AR16962" s="24"/>
      <c r="AU16962" s="24"/>
    </row>
    <row r="16963">
      <c r="J16963" s="18"/>
      <c r="N16963" s="24"/>
      <c r="Q16963" s="24"/>
      <c r="T16963" s="24"/>
      <c r="W16963" s="24"/>
      <c r="Z16963" s="24"/>
      <c r="AC16963" s="24"/>
      <c r="AI16963" s="24"/>
      <c r="AL16963" s="24"/>
      <c r="AO16963" s="24"/>
      <c r="AR16963" s="24"/>
      <c r="AU16963" s="24"/>
    </row>
    <row r="16964">
      <c r="J16964" s="18"/>
      <c r="N16964" s="24"/>
      <c r="Q16964" s="24"/>
      <c r="T16964" s="24"/>
      <c r="W16964" s="24"/>
      <c r="Z16964" s="24"/>
      <c r="AC16964" s="24"/>
      <c r="AI16964" s="24"/>
      <c r="AL16964" s="24"/>
      <c r="AO16964" s="24"/>
      <c r="AR16964" s="24"/>
      <c r="AU16964" s="24"/>
    </row>
    <row r="16965">
      <c r="J16965" s="18"/>
      <c r="N16965" s="24"/>
      <c r="Q16965" s="24"/>
      <c r="T16965" s="24"/>
      <c r="W16965" s="24"/>
      <c r="Z16965" s="24"/>
      <c r="AC16965" s="24"/>
      <c r="AI16965" s="24"/>
      <c r="AL16965" s="24"/>
      <c r="AO16965" s="24"/>
      <c r="AR16965" s="24"/>
      <c r="AU16965" s="24"/>
    </row>
    <row r="16966">
      <c r="J16966" s="18"/>
      <c r="N16966" s="24"/>
      <c r="Q16966" s="24"/>
      <c r="T16966" s="24"/>
      <c r="W16966" s="24"/>
      <c r="Z16966" s="24"/>
      <c r="AC16966" s="24"/>
      <c r="AI16966" s="24"/>
      <c r="AL16966" s="24"/>
      <c r="AO16966" s="24"/>
      <c r="AR16966" s="24"/>
      <c r="AU16966" s="24"/>
    </row>
    <row r="16967">
      <c r="J16967" s="18"/>
      <c r="N16967" s="24"/>
      <c r="Q16967" s="24"/>
      <c r="T16967" s="24"/>
      <c r="W16967" s="24"/>
      <c r="Z16967" s="24"/>
      <c r="AC16967" s="24"/>
      <c r="AI16967" s="24"/>
      <c r="AL16967" s="24"/>
      <c r="AO16967" s="24"/>
      <c r="AR16967" s="24"/>
      <c r="AU16967" s="24"/>
    </row>
    <row r="16968">
      <c r="J16968" s="18"/>
      <c r="N16968" s="24"/>
      <c r="Q16968" s="24"/>
      <c r="T16968" s="24"/>
      <c r="W16968" s="24"/>
      <c r="Z16968" s="24"/>
      <c r="AC16968" s="24"/>
      <c r="AI16968" s="24"/>
      <c r="AL16968" s="24"/>
      <c r="AO16968" s="24"/>
      <c r="AR16968" s="24"/>
      <c r="AU16968" s="24"/>
    </row>
    <row r="16969">
      <c r="J16969" s="18"/>
      <c r="N16969" s="24"/>
      <c r="Q16969" s="24"/>
      <c r="T16969" s="24"/>
      <c r="W16969" s="24"/>
      <c r="Z16969" s="24"/>
      <c r="AC16969" s="24"/>
      <c r="AI16969" s="24"/>
      <c r="AL16969" s="24"/>
      <c r="AO16969" s="24"/>
      <c r="AR16969" s="24"/>
      <c r="AU16969" s="24"/>
    </row>
    <row r="16970">
      <c r="J16970" s="18"/>
      <c r="N16970" s="24"/>
      <c r="Q16970" s="24"/>
      <c r="T16970" s="24"/>
      <c r="W16970" s="24"/>
      <c r="Z16970" s="24"/>
      <c r="AC16970" s="24"/>
      <c r="AI16970" s="24"/>
      <c r="AL16970" s="24"/>
      <c r="AO16970" s="24"/>
      <c r="AR16970" s="24"/>
      <c r="AU16970" s="24"/>
    </row>
    <row r="16971">
      <c r="J16971" s="18"/>
      <c r="N16971" s="24"/>
      <c r="Q16971" s="24"/>
      <c r="T16971" s="24"/>
      <c r="W16971" s="24"/>
      <c r="Z16971" s="24"/>
      <c r="AC16971" s="24"/>
      <c r="AI16971" s="24"/>
      <c r="AL16971" s="24"/>
      <c r="AO16971" s="24"/>
      <c r="AR16971" s="24"/>
      <c r="AU16971" s="24"/>
    </row>
    <row r="16972">
      <c r="J16972" s="18"/>
      <c r="N16972" s="24"/>
      <c r="Q16972" s="24"/>
      <c r="T16972" s="24"/>
      <c r="W16972" s="24"/>
      <c r="Z16972" s="24"/>
      <c r="AC16972" s="24"/>
      <c r="AI16972" s="24"/>
      <c r="AL16972" s="24"/>
      <c r="AO16972" s="24"/>
      <c r="AR16972" s="24"/>
      <c r="AU16972" s="24"/>
    </row>
    <row r="16973">
      <c r="J16973" s="18"/>
      <c r="N16973" s="24"/>
      <c r="Q16973" s="24"/>
      <c r="T16973" s="24"/>
      <c r="W16973" s="24"/>
      <c r="Z16973" s="24"/>
      <c r="AC16973" s="24"/>
      <c r="AI16973" s="24"/>
      <c r="AL16973" s="24"/>
      <c r="AO16973" s="24"/>
      <c r="AR16973" s="24"/>
      <c r="AU16973" s="24"/>
    </row>
    <row r="16974">
      <c r="J16974" s="18"/>
      <c r="N16974" s="24"/>
      <c r="Q16974" s="24"/>
      <c r="T16974" s="24"/>
      <c r="W16974" s="24"/>
      <c r="Z16974" s="24"/>
      <c r="AC16974" s="24"/>
      <c r="AI16974" s="24"/>
      <c r="AL16974" s="24"/>
      <c r="AO16974" s="24"/>
      <c r="AR16974" s="24"/>
      <c r="AU16974" s="24"/>
    </row>
    <row r="16975">
      <c r="J16975" s="18"/>
      <c r="N16975" s="24"/>
      <c r="Q16975" s="24"/>
      <c r="T16975" s="24"/>
      <c r="W16975" s="24"/>
      <c r="Z16975" s="24"/>
      <c r="AC16975" s="24"/>
      <c r="AI16975" s="24"/>
      <c r="AL16975" s="24"/>
      <c r="AO16975" s="24"/>
      <c r="AR16975" s="24"/>
      <c r="AU16975" s="24"/>
    </row>
    <row r="16976">
      <c r="J16976" s="18"/>
      <c r="N16976" s="24"/>
      <c r="Q16976" s="24"/>
      <c r="T16976" s="24"/>
      <c r="W16976" s="24"/>
      <c r="Z16976" s="24"/>
      <c r="AC16976" s="24"/>
      <c r="AI16976" s="24"/>
      <c r="AL16976" s="24"/>
      <c r="AO16976" s="24"/>
      <c r="AR16976" s="24"/>
      <c r="AU16976" s="24"/>
    </row>
    <row r="16977">
      <c r="J16977" s="18"/>
      <c r="N16977" s="24"/>
      <c r="Q16977" s="24"/>
      <c r="T16977" s="24"/>
      <c r="W16977" s="24"/>
      <c r="Z16977" s="24"/>
      <c r="AC16977" s="24"/>
      <c r="AI16977" s="24"/>
      <c r="AL16977" s="24"/>
      <c r="AO16977" s="24"/>
      <c r="AR16977" s="24"/>
      <c r="AU16977" s="24"/>
    </row>
    <row r="16978">
      <c r="J16978" s="18"/>
      <c r="N16978" s="24"/>
      <c r="Q16978" s="24"/>
      <c r="T16978" s="24"/>
      <c r="W16978" s="24"/>
      <c r="Z16978" s="24"/>
      <c r="AC16978" s="24"/>
      <c r="AI16978" s="24"/>
      <c r="AL16978" s="24"/>
      <c r="AO16978" s="24"/>
      <c r="AR16978" s="24"/>
      <c r="AU16978" s="24"/>
    </row>
    <row r="16979">
      <c r="J16979" s="18"/>
      <c r="N16979" s="24"/>
      <c r="Q16979" s="24"/>
      <c r="T16979" s="24"/>
      <c r="W16979" s="24"/>
      <c r="Z16979" s="24"/>
      <c r="AC16979" s="24"/>
      <c r="AI16979" s="24"/>
      <c r="AL16979" s="24"/>
      <c r="AO16979" s="24"/>
      <c r="AR16979" s="24"/>
      <c r="AU16979" s="24"/>
    </row>
    <row r="16980">
      <c r="J16980" s="18"/>
      <c r="N16980" s="24"/>
      <c r="Q16980" s="24"/>
      <c r="T16980" s="24"/>
      <c r="W16980" s="24"/>
      <c r="Z16980" s="24"/>
      <c r="AC16980" s="24"/>
      <c r="AI16980" s="24"/>
      <c r="AL16980" s="24"/>
      <c r="AO16980" s="24"/>
      <c r="AR16980" s="24"/>
      <c r="AU16980" s="24"/>
    </row>
    <row r="16981">
      <c r="J16981" s="18"/>
      <c r="N16981" s="24"/>
      <c r="Q16981" s="24"/>
      <c r="T16981" s="24"/>
      <c r="W16981" s="24"/>
      <c r="Z16981" s="24"/>
      <c r="AC16981" s="24"/>
      <c r="AI16981" s="24"/>
      <c r="AL16981" s="24"/>
      <c r="AO16981" s="24"/>
      <c r="AR16981" s="24"/>
      <c r="AU16981" s="24"/>
    </row>
    <row r="16982">
      <c r="J16982" s="18"/>
      <c r="N16982" s="24"/>
      <c r="Q16982" s="24"/>
      <c r="T16982" s="24"/>
      <c r="W16982" s="24"/>
      <c r="Z16982" s="24"/>
      <c r="AC16982" s="24"/>
      <c r="AI16982" s="24"/>
      <c r="AL16982" s="24"/>
      <c r="AO16982" s="24"/>
      <c r="AR16982" s="24"/>
      <c r="AU16982" s="24"/>
    </row>
    <row r="16983">
      <c r="J16983" s="18"/>
      <c r="N16983" s="24"/>
      <c r="Q16983" s="24"/>
      <c r="T16983" s="24"/>
      <c r="W16983" s="24"/>
      <c r="Z16983" s="24"/>
      <c r="AC16983" s="24"/>
      <c r="AI16983" s="24"/>
      <c r="AL16983" s="24"/>
      <c r="AO16983" s="24"/>
      <c r="AR16983" s="24"/>
      <c r="AU16983" s="24"/>
    </row>
    <row r="16984">
      <c r="J16984" s="18"/>
      <c r="N16984" s="24"/>
      <c r="Q16984" s="24"/>
      <c r="T16984" s="24"/>
      <c r="W16984" s="24"/>
      <c r="Z16984" s="24"/>
      <c r="AC16984" s="24"/>
      <c r="AI16984" s="24"/>
      <c r="AL16984" s="24"/>
      <c r="AO16984" s="24"/>
      <c r="AR16984" s="24"/>
      <c r="AU16984" s="24"/>
    </row>
    <row r="16985">
      <c r="J16985" s="18"/>
      <c r="N16985" s="24"/>
      <c r="Q16985" s="24"/>
      <c r="T16985" s="24"/>
      <c r="W16985" s="24"/>
      <c r="Z16985" s="24"/>
      <c r="AC16985" s="24"/>
      <c r="AI16985" s="24"/>
      <c r="AL16985" s="24"/>
      <c r="AO16985" s="24"/>
      <c r="AR16985" s="24"/>
      <c r="AU16985" s="24"/>
    </row>
    <row r="16986">
      <c r="J16986" s="18"/>
      <c r="N16986" s="24"/>
      <c r="Q16986" s="24"/>
      <c r="T16986" s="24"/>
      <c r="W16986" s="24"/>
      <c r="Z16986" s="24"/>
      <c r="AC16986" s="24"/>
      <c r="AI16986" s="24"/>
      <c r="AL16986" s="24"/>
      <c r="AO16986" s="24"/>
      <c r="AR16986" s="24"/>
      <c r="AU16986" s="24"/>
    </row>
    <row r="16987">
      <c r="J16987" s="18"/>
      <c r="N16987" s="24"/>
      <c r="Q16987" s="24"/>
      <c r="T16987" s="24"/>
      <c r="W16987" s="24"/>
      <c r="Z16987" s="24"/>
      <c r="AC16987" s="24"/>
      <c r="AI16987" s="24"/>
      <c r="AL16987" s="24"/>
      <c r="AO16987" s="24"/>
      <c r="AR16987" s="24"/>
      <c r="AU16987" s="24"/>
    </row>
    <row r="16988">
      <c r="J16988" s="18"/>
      <c r="N16988" s="24"/>
      <c r="Q16988" s="24"/>
      <c r="T16988" s="24"/>
      <c r="W16988" s="24"/>
      <c r="Z16988" s="24"/>
      <c r="AC16988" s="24"/>
      <c r="AI16988" s="24"/>
      <c r="AL16988" s="24"/>
      <c r="AO16988" s="24"/>
      <c r="AR16988" s="24"/>
      <c r="AU16988" s="24"/>
    </row>
    <row r="16989">
      <c r="J16989" s="18"/>
      <c r="N16989" s="24"/>
      <c r="Q16989" s="24"/>
      <c r="T16989" s="24"/>
      <c r="W16989" s="24"/>
      <c r="Z16989" s="24"/>
      <c r="AC16989" s="24"/>
      <c r="AI16989" s="24"/>
      <c r="AL16989" s="24"/>
      <c r="AO16989" s="24"/>
      <c r="AR16989" s="24"/>
      <c r="AU16989" s="24"/>
    </row>
    <row r="16990">
      <c r="J16990" s="18"/>
      <c r="N16990" s="24"/>
      <c r="Q16990" s="24"/>
      <c r="T16990" s="24"/>
      <c r="W16990" s="24"/>
      <c r="Z16990" s="24"/>
      <c r="AC16990" s="24"/>
      <c r="AI16990" s="24"/>
      <c r="AL16990" s="24"/>
      <c r="AO16990" s="24"/>
      <c r="AR16990" s="24"/>
      <c r="AU16990" s="24"/>
    </row>
    <row r="16991">
      <c r="J16991" s="18"/>
      <c r="N16991" s="24"/>
      <c r="Q16991" s="24"/>
      <c r="T16991" s="24"/>
      <c r="W16991" s="24"/>
      <c r="Z16991" s="24"/>
      <c r="AC16991" s="24"/>
      <c r="AI16991" s="24"/>
      <c r="AL16991" s="24"/>
      <c r="AO16991" s="24"/>
      <c r="AR16991" s="24"/>
      <c r="AU16991" s="24"/>
    </row>
    <row r="16992">
      <c r="J16992" s="18"/>
      <c r="N16992" s="24"/>
      <c r="Q16992" s="24"/>
      <c r="T16992" s="24"/>
      <c r="W16992" s="24"/>
      <c r="Z16992" s="24"/>
      <c r="AC16992" s="24"/>
      <c r="AI16992" s="24"/>
      <c r="AL16992" s="24"/>
      <c r="AO16992" s="24"/>
      <c r="AR16992" s="24"/>
      <c r="AU16992" s="24"/>
    </row>
    <row r="16993">
      <c r="J16993" s="18"/>
      <c r="N16993" s="24"/>
      <c r="Q16993" s="24"/>
      <c r="T16993" s="24"/>
      <c r="W16993" s="24"/>
      <c r="Z16993" s="24"/>
      <c r="AC16993" s="24"/>
      <c r="AI16993" s="24"/>
      <c r="AL16993" s="24"/>
      <c r="AO16993" s="24"/>
      <c r="AR16993" s="24"/>
      <c r="AU16993" s="24"/>
    </row>
    <row r="16994">
      <c r="J16994" s="18"/>
      <c r="N16994" s="24"/>
      <c r="Q16994" s="24"/>
      <c r="T16994" s="24"/>
      <c r="W16994" s="24"/>
      <c r="Z16994" s="24"/>
      <c r="AC16994" s="24"/>
      <c r="AI16994" s="24"/>
      <c r="AL16994" s="24"/>
      <c r="AO16994" s="24"/>
      <c r="AR16994" s="24"/>
      <c r="AU16994" s="24"/>
    </row>
    <row r="16995">
      <c r="J16995" s="18"/>
      <c r="N16995" s="24"/>
      <c r="Q16995" s="24"/>
      <c r="T16995" s="24"/>
      <c r="W16995" s="24"/>
      <c r="Z16995" s="24"/>
      <c r="AC16995" s="24"/>
      <c r="AI16995" s="24"/>
      <c r="AL16995" s="24"/>
      <c r="AO16995" s="24"/>
      <c r="AR16995" s="24"/>
      <c r="AU16995" s="24"/>
    </row>
    <row r="16996">
      <c r="J16996" s="18"/>
      <c r="N16996" s="24"/>
      <c r="Q16996" s="24"/>
      <c r="T16996" s="24"/>
      <c r="W16996" s="24"/>
      <c r="Z16996" s="24"/>
      <c r="AC16996" s="24"/>
      <c r="AI16996" s="24"/>
      <c r="AL16996" s="24"/>
      <c r="AO16996" s="24"/>
      <c r="AR16996" s="24"/>
      <c r="AU16996" s="24"/>
    </row>
    <row r="16997">
      <c r="J16997" s="18"/>
      <c r="N16997" s="24"/>
      <c r="Q16997" s="24"/>
      <c r="T16997" s="24"/>
      <c r="W16997" s="24"/>
      <c r="Z16997" s="24"/>
      <c r="AC16997" s="24"/>
      <c r="AI16997" s="24"/>
      <c r="AL16997" s="24"/>
      <c r="AO16997" s="24"/>
      <c r="AR16997" s="24"/>
      <c r="AU16997" s="24"/>
    </row>
    <row r="16998">
      <c r="J16998" s="18"/>
      <c r="N16998" s="24"/>
      <c r="Q16998" s="24"/>
      <c r="T16998" s="24"/>
      <c r="W16998" s="24"/>
      <c r="Z16998" s="24"/>
      <c r="AC16998" s="24"/>
      <c r="AI16998" s="24"/>
      <c r="AL16998" s="24"/>
      <c r="AO16998" s="24"/>
      <c r="AR16998" s="24"/>
      <c r="AU16998" s="24"/>
    </row>
    <row r="16999">
      <c r="J16999" s="18"/>
      <c r="N16999" s="24"/>
      <c r="Q16999" s="24"/>
      <c r="T16999" s="24"/>
      <c r="W16999" s="24"/>
      <c r="Z16999" s="24"/>
      <c r="AC16999" s="24"/>
      <c r="AI16999" s="24"/>
      <c r="AL16999" s="24"/>
      <c r="AO16999" s="24"/>
      <c r="AR16999" s="24"/>
      <c r="AU16999" s="24"/>
    </row>
    <row r="17000">
      <c r="J17000" s="18"/>
      <c r="N17000" s="24"/>
      <c r="Q17000" s="24"/>
      <c r="T17000" s="24"/>
      <c r="W17000" s="24"/>
      <c r="Z17000" s="24"/>
      <c r="AC17000" s="24"/>
      <c r="AI17000" s="24"/>
      <c r="AL17000" s="24"/>
      <c r="AO17000" s="24"/>
      <c r="AR17000" s="24"/>
      <c r="AU17000" s="24"/>
    </row>
    <row r="17001">
      <c r="J17001" s="18"/>
      <c r="N17001" s="24"/>
      <c r="Q17001" s="24"/>
      <c r="T17001" s="24"/>
      <c r="W17001" s="24"/>
      <c r="Z17001" s="24"/>
      <c r="AC17001" s="24"/>
      <c r="AI17001" s="24"/>
      <c r="AL17001" s="24"/>
      <c r="AO17001" s="24"/>
      <c r="AR17001" s="24"/>
      <c r="AU17001" s="24"/>
    </row>
    <row r="17002">
      <c r="J17002" s="18"/>
      <c r="N17002" s="24"/>
      <c r="Q17002" s="24"/>
      <c r="T17002" s="24"/>
      <c r="W17002" s="24"/>
      <c r="Z17002" s="24"/>
      <c r="AC17002" s="24"/>
      <c r="AI17002" s="24"/>
      <c r="AL17002" s="24"/>
      <c r="AO17002" s="24"/>
      <c r="AR17002" s="24"/>
      <c r="AU17002" s="24"/>
    </row>
    <row r="17003">
      <c r="J17003" s="18"/>
      <c r="N17003" s="24"/>
      <c r="Q17003" s="24"/>
      <c r="T17003" s="24"/>
      <c r="W17003" s="24"/>
      <c r="Z17003" s="24"/>
      <c r="AC17003" s="24"/>
      <c r="AI17003" s="24"/>
      <c r="AL17003" s="24"/>
      <c r="AO17003" s="24"/>
      <c r="AR17003" s="24"/>
      <c r="AU17003" s="24"/>
    </row>
    <row r="17004">
      <c r="J17004" s="18"/>
      <c r="N17004" s="24"/>
      <c r="Q17004" s="24"/>
      <c r="T17004" s="24"/>
      <c r="W17004" s="24"/>
      <c r="Z17004" s="24"/>
      <c r="AC17004" s="24"/>
      <c r="AI17004" s="24"/>
      <c r="AL17004" s="24"/>
      <c r="AO17004" s="24"/>
      <c r="AR17004" s="24"/>
      <c r="AU17004" s="24"/>
    </row>
    <row r="17005">
      <c r="J17005" s="18"/>
      <c r="N17005" s="24"/>
      <c r="Q17005" s="24"/>
      <c r="T17005" s="24"/>
      <c r="W17005" s="24"/>
      <c r="Z17005" s="24"/>
      <c r="AC17005" s="24"/>
      <c r="AI17005" s="24"/>
      <c r="AL17005" s="24"/>
      <c r="AO17005" s="24"/>
      <c r="AR17005" s="24"/>
      <c r="AU17005" s="24"/>
    </row>
    <row r="17006">
      <c r="J17006" s="18"/>
      <c r="N17006" s="24"/>
      <c r="Q17006" s="24"/>
      <c r="T17006" s="24"/>
      <c r="W17006" s="24"/>
      <c r="Z17006" s="24"/>
      <c r="AC17006" s="24"/>
      <c r="AI17006" s="24"/>
      <c r="AL17006" s="24"/>
      <c r="AO17006" s="24"/>
      <c r="AR17006" s="24"/>
      <c r="AU17006" s="24"/>
    </row>
    <row r="17007">
      <c r="J17007" s="18"/>
      <c r="N17007" s="24"/>
      <c r="Q17007" s="24"/>
      <c r="T17007" s="24"/>
      <c r="W17007" s="24"/>
      <c r="Z17007" s="24"/>
      <c r="AC17007" s="24"/>
      <c r="AI17007" s="24"/>
      <c r="AL17007" s="24"/>
      <c r="AO17007" s="24"/>
      <c r="AR17007" s="24"/>
      <c r="AU17007" s="24"/>
    </row>
    <row r="17008">
      <c r="J17008" s="18"/>
      <c r="N17008" s="24"/>
      <c r="Q17008" s="24"/>
      <c r="T17008" s="24"/>
      <c r="W17008" s="24"/>
      <c r="Z17008" s="24"/>
      <c r="AC17008" s="24"/>
      <c r="AI17008" s="24"/>
      <c r="AL17008" s="24"/>
      <c r="AO17008" s="24"/>
      <c r="AR17008" s="24"/>
      <c r="AU17008" s="24"/>
    </row>
    <row r="17009">
      <c r="J17009" s="18"/>
      <c r="N17009" s="24"/>
      <c r="Q17009" s="24"/>
      <c r="T17009" s="24"/>
      <c r="W17009" s="24"/>
      <c r="Z17009" s="24"/>
      <c r="AC17009" s="24"/>
      <c r="AI17009" s="24"/>
      <c r="AL17009" s="24"/>
      <c r="AO17009" s="24"/>
      <c r="AR17009" s="24"/>
      <c r="AU17009" s="24"/>
    </row>
    <row r="17010">
      <c r="J17010" s="18"/>
      <c r="N17010" s="24"/>
      <c r="Q17010" s="24"/>
      <c r="T17010" s="24"/>
      <c r="W17010" s="24"/>
      <c r="Z17010" s="24"/>
      <c r="AC17010" s="24"/>
      <c r="AI17010" s="24"/>
      <c r="AL17010" s="24"/>
      <c r="AO17010" s="24"/>
      <c r="AR17010" s="24"/>
      <c r="AU17010" s="24"/>
    </row>
    <row r="17011">
      <c r="J17011" s="18"/>
      <c r="N17011" s="24"/>
      <c r="Q17011" s="24"/>
      <c r="T17011" s="24"/>
      <c r="W17011" s="24"/>
      <c r="Z17011" s="24"/>
      <c r="AC17011" s="24"/>
      <c r="AI17011" s="24"/>
      <c r="AL17011" s="24"/>
      <c r="AO17011" s="24"/>
      <c r="AR17011" s="24"/>
      <c r="AU17011" s="24"/>
    </row>
    <row r="17012">
      <c r="J17012" s="18"/>
      <c r="N17012" s="24"/>
      <c r="Q17012" s="24"/>
      <c r="T17012" s="24"/>
      <c r="W17012" s="24"/>
      <c r="Z17012" s="24"/>
      <c r="AC17012" s="24"/>
      <c r="AI17012" s="24"/>
      <c r="AL17012" s="24"/>
      <c r="AO17012" s="24"/>
      <c r="AR17012" s="24"/>
      <c r="AU17012" s="24"/>
    </row>
    <row r="17013">
      <c r="J17013" s="18"/>
      <c r="N17013" s="24"/>
      <c r="Q17013" s="24"/>
      <c r="T17013" s="24"/>
      <c r="W17013" s="24"/>
      <c r="Z17013" s="24"/>
      <c r="AC17013" s="24"/>
      <c r="AI17013" s="24"/>
      <c r="AL17013" s="24"/>
      <c r="AO17013" s="24"/>
      <c r="AR17013" s="24"/>
      <c r="AU17013" s="24"/>
    </row>
    <row r="17014">
      <c r="J17014" s="18"/>
      <c r="N17014" s="24"/>
      <c r="Q17014" s="24"/>
      <c r="T17014" s="24"/>
      <c r="W17014" s="24"/>
      <c r="Z17014" s="24"/>
      <c r="AC17014" s="24"/>
      <c r="AI17014" s="24"/>
      <c r="AL17014" s="24"/>
      <c r="AO17014" s="24"/>
      <c r="AR17014" s="24"/>
      <c r="AU17014" s="24"/>
    </row>
    <row r="17015">
      <c r="J17015" s="18"/>
      <c r="N17015" s="24"/>
      <c r="Q17015" s="24"/>
      <c r="T17015" s="24"/>
      <c r="W17015" s="24"/>
      <c r="Z17015" s="24"/>
      <c r="AC17015" s="24"/>
      <c r="AI17015" s="24"/>
      <c r="AL17015" s="24"/>
      <c r="AO17015" s="24"/>
      <c r="AR17015" s="24"/>
      <c r="AU17015" s="24"/>
    </row>
    <row r="17016">
      <c r="J17016" s="18"/>
      <c r="N17016" s="24"/>
      <c r="Q17016" s="24"/>
      <c r="T17016" s="24"/>
      <c r="W17016" s="24"/>
      <c r="Z17016" s="24"/>
      <c r="AC17016" s="24"/>
      <c r="AI17016" s="24"/>
      <c r="AL17016" s="24"/>
      <c r="AO17016" s="24"/>
      <c r="AR17016" s="24"/>
      <c r="AU17016" s="24"/>
    </row>
    <row r="17017">
      <c r="J17017" s="18"/>
      <c r="N17017" s="24"/>
      <c r="Q17017" s="24"/>
      <c r="T17017" s="24"/>
      <c r="W17017" s="24"/>
      <c r="Z17017" s="24"/>
      <c r="AC17017" s="24"/>
      <c r="AI17017" s="24"/>
      <c r="AL17017" s="24"/>
      <c r="AO17017" s="24"/>
      <c r="AR17017" s="24"/>
      <c r="AU17017" s="24"/>
    </row>
    <row r="17018">
      <c r="J17018" s="18"/>
      <c r="N17018" s="24"/>
      <c r="Q17018" s="24"/>
      <c r="T17018" s="24"/>
      <c r="W17018" s="24"/>
      <c r="Z17018" s="24"/>
      <c r="AC17018" s="24"/>
      <c r="AI17018" s="24"/>
      <c r="AL17018" s="24"/>
      <c r="AO17018" s="24"/>
      <c r="AR17018" s="24"/>
      <c r="AU17018" s="24"/>
    </row>
    <row r="17019">
      <c r="J17019" s="18"/>
      <c r="N17019" s="24"/>
      <c r="Q17019" s="24"/>
      <c r="T17019" s="24"/>
      <c r="W17019" s="24"/>
      <c r="Z17019" s="24"/>
      <c r="AC17019" s="24"/>
      <c r="AI17019" s="24"/>
      <c r="AL17019" s="24"/>
      <c r="AO17019" s="24"/>
      <c r="AR17019" s="24"/>
      <c r="AU17019" s="24"/>
    </row>
    <row r="17020">
      <c r="J17020" s="18"/>
      <c r="N17020" s="24"/>
      <c r="Q17020" s="24"/>
      <c r="T17020" s="24"/>
      <c r="W17020" s="24"/>
      <c r="Z17020" s="24"/>
      <c r="AC17020" s="24"/>
      <c r="AI17020" s="24"/>
      <c r="AL17020" s="24"/>
      <c r="AO17020" s="24"/>
      <c r="AR17020" s="24"/>
      <c r="AU17020" s="24"/>
    </row>
    <row r="17021">
      <c r="J17021" s="18"/>
      <c r="N17021" s="24"/>
      <c r="Q17021" s="24"/>
      <c r="T17021" s="24"/>
      <c r="W17021" s="24"/>
      <c r="Z17021" s="24"/>
      <c r="AC17021" s="24"/>
      <c r="AI17021" s="24"/>
      <c r="AL17021" s="24"/>
      <c r="AO17021" s="24"/>
      <c r="AR17021" s="24"/>
      <c r="AU17021" s="24"/>
    </row>
    <row r="17022">
      <c r="J17022" s="18"/>
      <c r="N17022" s="24"/>
      <c r="Q17022" s="24"/>
      <c r="T17022" s="24"/>
      <c r="W17022" s="24"/>
      <c r="Z17022" s="24"/>
      <c r="AC17022" s="24"/>
      <c r="AI17022" s="24"/>
      <c r="AL17022" s="24"/>
      <c r="AO17022" s="24"/>
      <c r="AR17022" s="24"/>
      <c r="AU17022" s="24"/>
    </row>
    <row r="17023">
      <c r="J17023" s="18"/>
      <c r="N17023" s="24"/>
      <c r="Q17023" s="24"/>
      <c r="T17023" s="24"/>
      <c r="W17023" s="24"/>
      <c r="Z17023" s="24"/>
      <c r="AC17023" s="24"/>
      <c r="AI17023" s="24"/>
      <c r="AL17023" s="24"/>
      <c r="AO17023" s="24"/>
      <c r="AR17023" s="24"/>
      <c r="AU17023" s="24"/>
    </row>
    <row r="17024">
      <c r="J17024" s="18"/>
      <c r="N17024" s="24"/>
      <c r="Q17024" s="24"/>
      <c r="T17024" s="24"/>
      <c r="W17024" s="24"/>
      <c r="Z17024" s="24"/>
      <c r="AC17024" s="24"/>
      <c r="AI17024" s="24"/>
      <c r="AL17024" s="24"/>
      <c r="AO17024" s="24"/>
      <c r="AR17024" s="24"/>
      <c r="AU17024" s="24"/>
    </row>
    <row r="17025">
      <c r="J17025" s="18"/>
      <c r="N17025" s="24"/>
      <c r="Q17025" s="24"/>
      <c r="T17025" s="24"/>
      <c r="W17025" s="24"/>
      <c r="Z17025" s="24"/>
      <c r="AC17025" s="24"/>
      <c r="AI17025" s="24"/>
      <c r="AL17025" s="24"/>
      <c r="AO17025" s="24"/>
      <c r="AR17025" s="24"/>
      <c r="AU17025" s="24"/>
    </row>
    <row r="17026">
      <c r="J17026" s="18"/>
      <c r="N17026" s="24"/>
      <c r="Q17026" s="24"/>
      <c r="T17026" s="24"/>
      <c r="W17026" s="24"/>
      <c r="Z17026" s="24"/>
      <c r="AC17026" s="24"/>
      <c r="AI17026" s="24"/>
      <c r="AL17026" s="24"/>
      <c r="AO17026" s="24"/>
      <c r="AR17026" s="24"/>
      <c r="AU17026" s="24"/>
    </row>
    <row r="17027">
      <c r="J17027" s="18"/>
      <c r="N17027" s="24"/>
      <c r="Q17027" s="24"/>
      <c r="T17027" s="24"/>
      <c r="W17027" s="24"/>
      <c r="Z17027" s="24"/>
      <c r="AC17027" s="24"/>
      <c r="AI17027" s="24"/>
      <c r="AL17027" s="24"/>
      <c r="AO17027" s="24"/>
      <c r="AR17027" s="24"/>
      <c r="AU17027" s="24"/>
    </row>
    <row r="17028">
      <c r="J17028" s="18"/>
      <c r="N17028" s="24"/>
      <c r="Q17028" s="24"/>
      <c r="T17028" s="24"/>
      <c r="W17028" s="24"/>
      <c r="Z17028" s="24"/>
      <c r="AC17028" s="24"/>
      <c r="AI17028" s="24"/>
      <c r="AL17028" s="24"/>
      <c r="AO17028" s="24"/>
      <c r="AR17028" s="24"/>
      <c r="AU17028" s="24"/>
    </row>
    <row r="17029">
      <c r="J17029" s="18"/>
      <c r="N17029" s="24"/>
      <c r="Q17029" s="24"/>
      <c r="T17029" s="24"/>
      <c r="W17029" s="24"/>
      <c r="Z17029" s="24"/>
      <c r="AC17029" s="24"/>
      <c r="AI17029" s="24"/>
      <c r="AL17029" s="24"/>
      <c r="AO17029" s="24"/>
      <c r="AR17029" s="24"/>
      <c r="AU17029" s="24"/>
    </row>
    <row r="17030">
      <c r="J17030" s="18"/>
      <c r="N17030" s="24"/>
      <c r="Q17030" s="24"/>
      <c r="T17030" s="24"/>
      <c r="W17030" s="24"/>
      <c r="Z17030" s="24"/>
      <c r="AC17030" s="24"/>
      <c r="AI17030" s="24"/>
      <c r="AL17030" s="24"/>
      <c r="AO17030" s="24"/>
      <c r="AR17030" s="24"/>
      <c r="AU17030" s="24"/>
    </row>
    <row r="17031">
      <c r="J17031" s="18"/>
      <c r="N17031" s="24"/>
      <c r="Q17031" s="24"/>
      <c r="T17031" s="24"/>
      <c r="W17031" s="24"/>
      <c r="Z17031" s="24"/>
      <c r="AC17031" s="24"/>
      <c r="AI17031" s="24"/>
      <c r="AL17031" s="24"/>
      <c r="AO17031" s="24"/>
      <c r="AR17031" s="24"/>
      <c r="AU17031" s="24"/>
    </row>
    <row r="17032">
      <c r="J17032" s="18"/>
      <c r="N17032" s="24"/>
      <c r="Q17032" s="24"/>
      <c r="T17032" s="24"/>
      <c r="W17032" s="24"/>
      <c r="Z17032" s="24"/>
      <c r="AC17032" s="24"/>
      <c r="AI17032" s="24"/>
      <c r="AL17032" s="24"/>
      <c r="AO17032" s="24"/>
      <c r="AR17032" s="24"/>
      <c r="AU17032" s="24"/>
    </row>
    <row r="17033">
      <c r="J17033" s="18"/>
      <c r="N17033" s="24"/>
      <c r="Q17033" s="24"/>
      <c r="T17033" s="24"/>
      <c r="W17033" s="24"/>
      <c r="Z17033" s="24"/>
      <c r="AC17033" s="24"/>
      <c r="AI17033" s="24"/>
      <c r="AL17033" s="24"/>
      <c r="AO17033" s="24"/>
      <c r="AR17033" s="24"/>
      <c r="AU17033" s="24"/>
    </row>
    <row r="17034">
      <c r="J17034" s="18"/>
      <c r="N17034" s="24"/>
      <c r="Q17034" s="24"/>
      <c r="T17034" s="24"/>
      <c r="W17034" s="24"/>
      <c r="Z17034" s="24"/>
      <c r="AC17034" s="24"/>
      <c r="AI17034" s="24"/>
      <c r="AL17034" s="24"/>
      <c r="AO17034" s="24"/>
      <c r="AR17034" s="24"/>
      <c r="AU17034" s="24"/>
    </row>
    <row r="17035">
      <c r="J17035" s="18"/>
      <c r="N17035" s="24"/>
      <c r="Q17035" s="24"/>
      <c r="T17035" s="24"/>
      <c r="W17035" s="24"/>
      <c r="Z17035" s="24"/>
      <c r="AC17035" s="24"/>
      <c r="AI17035" s="24"/>
      <c r="AL17035" s="24"/>
      <c r="AO17035" s="24"/>
      <c r="AR17035" s="24"/>
      <c r="AU17035" s="24"/>
    </row>
    <row r="17036">
      <c r="J17036" s="18"/>
      <c r="N17036" s="24"/>
      <c r="Q17036" s="24"/>
      <c r="T17036" s="24"/>
      <c r="W17036" s="24"/>
      <c r="Z17036" s="24"/>
      <c r="AC17036" s="24"/>
      <c r="AI17036" s="24"/>
      <c r="AL17036" s="24"/>
      <c r="AO17036" s="24"/>
      <c r="AR17036" s="24"/>
      <c r="AU17036" s="24"/>
    </row>
    <row r="17037">
      <c r="J17037" s="18"/>
      <c r="N17037" s="24"/>
      <c r="Q17037" s="24"/>
      <c r="T17037" s="24"/>
      <c r="W17037" s="24"/>
      <c r="Z17037" s="24"/>
      <c r="AC17037" s="24"/>
      <c r="AI17037" s="24"/>
      <c r="AL17037" s="24"/>
      <c r="AO17037" s="24"/>
      <c r="AR17037" s="24"/>
      <c r="AU17037" s="24"/>
    </row>
    <row r="17038">
      <c r="J17038" s="18"/>
      <c r="N17038" s="24"/>
      <c r="Q17038" s="24"/>
      <c r="T17038" s="24"/>
      <c r="W17038" s="24"/>
      <c r="Z17038" s="24"/>
      <c r="AC17038" s="24"/>
      <c r="AI17038" s="24"/>
      <c r="AL17038" s="24"/>
      <c r="AO17038" s="24"/>
      <c r="AR17038" s="24"/>
      <c r="AU17038" s="24"/>
    </row>
    <row r="17039">
      <c r="J17039" s="18"/>
      <c r="N17039" s="24"/>
      <c r="Q17039" s="24"/>
      <c r="T17039" s="24"/>
      <c r="W17039" s="24"/>
      <c r="Z17039" s="24"/>
      <c r="AC17039" s="24"/>
      <c r="AI17039" s="24"/>
      <c r="AL17039" s="24"/>
      <c r="AO17039" s="24"/>
      <c r="AR17039" s="24"/>
      <c r="AU17039" s="24"/>
    </row>
    <row r="17040">
      <c r="J17040" s="18"/>
      <c r="N17040" s="24"/>
      <c r="Q17040" s="24"/>
      <c r="T17040" s="24"/>
      <c r="W17040" s="24"/>
      <c r="Z17040" s="24"/>
      <c r="AC17040" s="24"/>
      <c r="AI17040" s="24"/>
      <c r="AL17040" s="24"/>
      <c r="AO17040" s="24"/>
      <c r="AR17040" s="24"/>
      <c r="AU17040" s="24"/>
    </row>
    <row r="17041">
      <c r="J17041" s="18"/>
      <c r="N17041" s="24"/>
      <c r="Q17041" s="24"/>
      <c r="T17041" s="24"/>
      <c r="W17041" s="24"/>
      <c r="Z17041" s="24"/>
      <c r="AC17041" s="24"/>
      <c r="AI17041" s="24"/>
      <c r="AL17041" s="24"/>
      <c r="AO17041" s="24"/>
      <c r="AR17041" s="24"/>
      <c r="AU17041" s="24"/>
    </row>
    <row r="17042">
      <c r="J17042" s="18"/>
      <c r="N17042" s="24"/>
      <c r="Q17042" s="24"/>
      <c r="T17042" s="24"/>
      <c r="W17042" s="24"/>
      <c r="Z17042" s="24"/>
      <c r="AC17042" s="24"/>
      <c r="AI17042" s="24"/>
      <c r="AL17042" s="24"/>
      <c r="AO17042" s="24"/>
      <c r="AR17042" s="24"/>
      <c r="AU17042" s="24"/>
    </row>
    <row r="17043">
      <c r="J17043" s="18"/>
      <c r="N17043" s="24"/>
      <c r="Q17043" s="24"/>
      <c r="T17043" s="24"/>
      <c r="W17043" s="24"/>
      <c r="Z17043" s="24"/>
      <c r="AC17043" s="24"/>
      <c r="AI17043" s="24"/>
      <c r="AL17043" s="24"/>
      <c r="AO17043" s="24"/>
      <c r="AR17043" s="24"/>
      <c r="AU17043" s="24"/>
    </row>
    <row r="17044">
      <c r="J17044" s="18"/>
      <c r="N17044" s="24"/>
      <c r="Q17044" s="24"/>
      <c r="T17044" s="24"/>
      <c r="W17044" s="24"/>
      <c r="Z17044" s="24"/>
      <c r="AC17044" s="24"/>
      <c r="AI17044" s="24"/>
      <c r="AL17044" s="24"/>
      <c r="AO17044" s="24"/>
      <c r="AR17044" s="24"/>
      <c r="AU17044" s="24"/>
    </row>
    <row r="17045">
      <c r="J17045" s="18"/>
      <c r="N17045" s="24"/>
      <c r="Q17045" s="24"/>
      <c r="T17045" s="24"/>
      <c r="W17045" s="24"/>
      <c r="Z17045" s="24"/>
      <c r="AC17045" s="24"/>
      <c r="AI17045" s="24"/>
      <c r="AL17045" s="24"/>
      <c r="AO17045" s="24"/>
      <c r="AR17045" s="24"/>
      <c r="AU17045" s="24"/>
    </row>
    <row r="17046">
      <c r="J17046" s="18"/>
      <c r="N17046" s="24"/>
      <c r="Q17046" s="24"/>
      <c r="T17046" s="24"/>
      <c r="W17046" s="24"/>
      <c r="Z17046" s="24"/>
      <c r="AC17046" s="24"/>
      <c r="AI17046" s="24"/>
      <c r="AL17046" s="24"/>
      <c r="AO17046" s="24"/>
      <c r="AR17046" s="24"/>
      <c r="AU17046" s="24"/>
    </row>
    <row r="17047">
      <c r="J17047" s="18"/>
      <c r="N17047" s="24"/>
      <c r="Q17047" s="24"/>
      <c r="T17047" s="24"/>
      <c r="W17047" s="24"/>
      <c r="Z17047" s="24"/>
      <c r="AC17047" s="24"/>
      <c r="AI17047" s="24"/>
      <c r="AL17047" s="24"/>
      <c r="AO17047" s="24"/>
      <c r="AR17047" s="24"/>
      <c r="AU17047" s="24"/>
    </row>
    <row r="17048">
      <c r="J17048" s="18"/>
      <c r="N17048" s="24"/>
      <c r="Q17048" s="24"/>
      <c r="T17048" s="24"/>
      <c r="W17048" s="24"/>
      <c r="Z17048" s="24"/>
      <c r="AC17048" s="24"/>
      <c r="AI17048" s="24"/>
      <c r="AL17048" s="24"/>
      <c r="AO17048" s="24"/>
      <c r="AR17048" s="24"/>
      <c r="AU17048" s="24"/>
    </row>
    <row r="17049">
      <c r="J17049" s="18"/>
      <c r="N17049" s="24"/>
      <c r="Q17049" s="24"/>
      <c r="T17049" s="24"/>
      <c r="W17049" s="24"/>
      <c r="Z17049" s="24"/>
      <c r="AC17049" s="24"/>
      <c r="AI17049" s="24"/>
      <c r="AL17049" s="24"/>
      <c r="AO17049" s="24"/>
      <c r="AR17049" s="24"/>
      <c r="AU17049" s="24"/>
    </row>
    <row r="17050">
      <c r="J17050" s="18"/>
      <c r="N17050" s="24"/>
      <c r="Q17050" s="24"/>
      <c r="T17050" s="24"/>
      <c r="W17050" s="24"/>
      <c r="Z17050" s="24"/>
      <c r="AC17050" s="24"/>
      <c r="AI17050" s="24"/>
      <c r="AL17050" s="24"/>
      <c r="AO17050" s="24"/>
      <c r="AR17050" s="24"/>
      <c r="AU17050" s="24"/>
    </row>
    <row r="17051">
      <c r="J17051" s="18"/>
      <c r="N17051" s="24"/>
      <c r="Q17051" s="24"/>
      <c r="T17051" s="24"/>
      <c r="W17051" s="24"/>
      <c r="Z17051" s="24"/>
      <c r="AC17051" s="24"/>
      <c r="AI17051" s="24"/>
      <c r="AL17051" s="24"/>
      <c r="AO17051" s="24"/>
      <c r="AR17051" s="24"/>
      <c r="AU17051" s="24"/>
    </row>
    <row r="17052">
      <c r="J17052" s="18"/>
      <c r="N17052" s="24"/>
      <c r="Q17052" s="24"/>
      <c r="T17052" s="24"/>
      <c r="W17052" s="24"/>
      <c r="Z17052" s="24"/>
      <c r="AC17052" s="24"/>
      <c r="AI17052" s="24"/>
      <c r="AL17052" s="24"/>
      <c r="AO17052" s="24"/>
      <c r="AR17052" s="24"/>
      <c r="AU17052" s="24"/>
    </row>
    <row r="17053">
      <c r="J17053" s="18"/>
      <c r="N17053" s="24"/>
      <c r="Q17053" s="24"/>
      <c r="T17053" s="24"/>
      <c r="W17053" s="24"/>
      <c r="Z17053" s="24"/>
      <c r="AC17053" s="24"/>
      <c r="AI17053" s="24"/>
      <c r="AL17053" s="24"/>
      <c r="AO17053" s="24"/>
      <c r="AR17053" s="24"/>
      <c r="AU17053" s="24"/>
    </row>
    <row r="17054">
      <c r="J17054" s="18"/>
      <c r="N17054" s="24"/>
      <c r="Q17054" s="24"/>
      <c r="T17054" s="24"/>
      <c r="W17054" s="24"/>
      <c r="Z17054" s="24"/>
      <c r="AC17054" s="24"/>
      <c r="AI17054" s="24"/>
      <c r="AL17054" s="24"/>
      <c r="AO17054" s="24"/>
      <c r="AR17054" s="24"/>
      <c r="AU17054" s="24"/>
    </row>
    <row r="17055">
      <c r="J17055" s="18"/>
      <c r="N17055" s="24"/>
      <c r="Q17055" s="24"/>
      <c r="T17055" s="24"/>
      <c r="W17055" s="24"/>
      <c r="Z17055" s="24"/>
      <c r="AC17055" s="24"/>
      <c r="AI17055" s="24"/>
      <c r="AL17055" s="24"/>
      <c r="AO17055" s="24"/>
      <c r="AR17055" s="24"/>
      <c r="AU17055" s="24"/>
    </row>
    <row r="17056">
      <c r="J17056" s="18"/>
      <c r="N17056" s="24"/>
      <c r="Q17056" s="24"/>
      <c r="T17056" s="24"/>
      <c r="W17056" s="24"/>
      <c r="Z17056" s="24"/>
      <c r="AC17056" s="24"/>
      <c r="AI17056" s="24"/>
      <c r="AL17056" s="24"/>
      <c r="AO17056" s="24"/>
      <c r="AR17056" s="24"/>
      <c r="AU17056" s="24"/>
    </row>
    <row r="17057">
      <c r="J17057" s="18"/>
      <c r="N17057" s="24"/>
      <c r="Q17057" s="24"/>
      <c r="T17057" s="24"/>
      <c r="W17057" s="24"/>
      <c r="Z17057" s="24"/>
      <c r="AC17057" s="24"/>
      <c r="AI17057" s="24"/>
      <c r="AL17057" s="24"/>
      <c r="AO17057" s="24"/>
      <c r="AR17057" s="24"/>
      <c r="AU17057" s="24"/>
    </row>
    <row r="17058">
      <c r="J17058" s="18"/>
      <c r="N17058" s="24"/>
      <c r="Q17058" s="24"/>
      <c r="T17058" s="24"/>
      <c r="W17058" s="24"/>
      <c r="Z17058" s="24"/>
      <c r="AC17058" s="24"/>
      <c r="AI17058" s="24"/>
      <c r="AL17058" s="24"/>
      <c r="AO17058" s="24"/>
      <c r="AR17058" s="24"/>
      <c r="AU17058" s="24"/>
    </row>
    <row r="17059">
      <c r="J17059" s="18"/>
      <c r="N17059" s="24"/>
      <c r="Q17059" s="24"/>
      <c r="T17059" s="24"/>
      <c r="W17059" s="24"/>
      <c r="Z17059" s="24"/>
      <c r="AC17059" s="24"/>
      <c r="AI17059" s="24"/>
      <c r="AL17059" s="24"/>
      <c r="AO17059" s="24"/>
      <c r="AR17059" s="24"/>
      <c r="AU17059" s="24"/>
    </row>
    <row r="17060">
      <c r="J17060" s="18"/>
      <c r="N17060" s="24"/>
      <c r="Q17060" s="24"/>
      <c r="T17060" s="24"/>
      <c r="W17060" s="24"/>
      <c r="Z17060" s="24"/>
      <c r="AC17060" s="24"/>
      <c r="AI17060" s="24"/>
      <c r="AL17060" s="24"/>
      <c r="AO17060" s="24"/>
      <c r="AR17060" s="24"/>
      <c r="AU17060" s="24"/>
    </row>
    <row r="17061">
      <c r="J17061" s="18"/>
      <c r="N17061" s="24"/>
      <c r="Q17061" s="24"/>
      <c r="T17061" s="24"/>
      <c r="W17061" s="24"/>
      <c r="Z17061" s="24"/>
      <c r="AC17061" s="24"/>
      <c r="AI17061" s="24"/>
      <c r="AL17061" s="24"/>
      <c r="AO17061" s="24"/>
      <c r="AR17061" s="24"/>
      <c r="AU17061" s="24"/>
    </row>
    <row r="17062">
      <c r="J17062" s="18"/>
      <c r="N17062" s="24"/>
      <c r="Q17062" s="24"/>
      <c r="T17062" s="24"/>
      <c r="W17062" s="24"/>
      <c r="Z17062" s="24"/>
      <c r="AC17062" s="24"/>
      <c r="AI17062" s="24"/>
      <c r="AL17062" s="24"/>
      <c r="AO17062" s="24"/>
      <c r="AR17062" s="24"/>
      <c r="AU17062" s="24"/>
    </row>
    <row r="17063">
      <c r="J17063" s="18"/>
      <c r="N17063" s="24"/>
      <c r="Q17063" s="24"/>
      <c r="T17063" s="24"/>
      <c r="W17063" s="24"/>
      <c r="Z17063" s="24"/>
      <c r="AC17063" s="24"/>
      <c r="AI17063" s="24"/>
      <c r="AL17063" s="24"/>
      <c r="AO17063" s="24"/>
      <c r="AR17063" s="24"/>
      <c r="AU17063" s="24"/>
    </row>
    <row r="17064">
      <c r="J17064" s="18"/>
      <c r="N17064" s="24"/>
      <c r="Q17064" s="24"/>
      <c r="T17064" s="24"/>
      <c r="W17064" s="24"/>
      <c r="Z17064" s="24"/>
      <c r="AC17064" s="24"/>
      <c r="AI17064" s="24"/>
      <c r="AL17064" s="24"/>
      <c r="AO17064" s="24"/>
      <c r="AR17064" s="24"/>
      <c r="AU17064" s="24"/>
    </row>
    <row r="17065">
      <c r="J17065" s="18"/>
      <c r="N17065" s="24"/>
      <c r="Q17065" s="24"/>
      <c r="T17065" s="24"/>
      <c r="W17065" s="24"/>
      <c r="Z17065" s="24"/>
      <c r="AC17065" s="24"/>
      <c r="AI17065" s="24"/>
      <c r="AL17065" s="24"/>
      <c r="AO17065" s="24"/>
      <c r="AR17065" s="24"/>
      <c r="AU17065" s="24"/>
    </row>
    <row r="17066">
      <c r="J17066" s="18"/>
      <c r="N17066" s="24"/>
      <c r="Q17066" s="24"/>
      <c r="T17066" s="24"/>
      <c r="W17066" s="24"/>
      <c r="Z17066" s="24"/>
      <c r="AC17066" s="24"/>
      <c r="AI17066" s="24"/>
      <c r="AL17066" s="24"/>
      <c r="AO17066" s="24"/>
      <c r="AR17066" s="24"/>
      <c r="AU17066" s="24"/>
    </row>
    <row r="17067">
      <c r="J17067" s="18"/>
      <c r="N17067" s="24"/>
      <c r="Q17067" s="24"/>
      <c r="T17067" s="24"/>
      <c r="W17067" s="24"/>
      <c r="Z17067" s="24"/>
      <c r="AC17067" s="24"/>
      <c r="AI17067" s="24"/>
      <c r="AL17067" s="24"/>
      <c r="AO17067" s="24"/>
      <c r="AR17067" s="24"/>
      <c r="AU17067" s="24"/>
    </row>
    <row r="17068">
      <c r="J17068" s="18"/>
      <c r="N17068" s="24"/>
      <c r="Q17068" s="24"/>
      <c r="T17068" s="24"/>
      <c r="W17068" s="24"/>
      <c r="Z17068" s="24"/>
      <c r="AC17068" s="24"/>
      <c r="AI17068" s="24"/>
      <c r="AL17068" s="24"/>
      <c r="AO17068" s="24"/>
      <c r="AR17068" s="24"/>
      <c r="AU17068" s="24"/>
    </row>
    <row r="17069">
      <c r="J17069" s="18"/>
      <c r="N17069" s="24"/>
      <c r="Q17069" s="24"/>
      <c r="T17069" s="24"/>
      <c r="W17069" s="24"/>
      <c r="Z17069" s="24"/>
      <c r="AC17069" s="24"/>
      <c r="AI17069" s="24"/>
      <c r="AL17069" s="24"/>
      <c r="AO17069" s="24"/>
      <c r="AR17069" s="24"/>
      <c r="AU17069" s="24"/>
    </row>
    <row r="17070">
      <c r="J17070" s="18"/>
      <c r="N17070" s="24"/>
      <c r="Q17070" s="24"/>
      <c r="T17070" s="24"/>
      <c r="W17070" s="24"/>
      <c r="Z17070" s="24"/>
      <c r="AC17070" s="24"/>
      <c r="AI17070" s="24"/>
      <c r="AL17070" s="24"/>
      <c r="AO17070" s="24"/>
      <c r="AR17070" s="24"/>
      <c r="AU17070" s="24"/>
    </row>
    <row r="17071">
      <c r="J17071" s="18"/>
      <c r="N17071" s="24"/>
      <c r="Q17071" s="24"/>
      <c r="T17071" s="24"/>
      <c r="W17071" s="24"/>
      <c r="Z17071" s="24"/>
      <c r="AC17071" s="24"/>
      <c r="AI17071" s="24"/>
      <c r="AL17071" s="24"/>
      <c r="AO17071" s="24"/>
      <c r="AR17071" s="24"/>
      <c r="AU17071" s="24"/>
    </row>
    <row r="17072">
      <c r="J17072" s="18"/>
      <c r="N17072" s="24"/>
      <c r="Q17072" s="24"/>
      <c r="T17072" s="24"/>
      <c r="W17072" s="24"/>
      <c r="Z17072" s="24"/>
      <c r="AC17072" s="24"/>
      <c r="AI17072" s="24"/>
      <c r="AL17072" s="24"/>
      <c r="AO17072" s="24"/>
      <c r="AR17072" s="24"/>
      <c r="AU17072" s="24"/>
    </row>
    <row r="17073">
      <c r="J17073" s="18"/>
      <c r="N17073" s="24"/>
      <c r="Q17073" s="24"/>
      <c r="T17073" s="24"/>
      <c r="W17073" s="24"/>
      <c r="Z17073" s="24"/>
      <c r="AC17073" s="24"/>
      <c r="AI17073" s="24"/>
      <c r="AL17073" s="24"/>
      <c r="AO17073" s="24"/>
      <c r="AR17073" s="24"/>
      <c r="AU17073" s="24"/>
    </row>
    <row r="17074">
      <c r="J17074" s="18"/>
      <c r="N17074" s="24"/>
      <c r="Q17074" s="24"/>
      <c r="T17074" s="24"/>
      <c r="W17074" s="24"/>
      <c r="Z17074" s="24"/>
      <c r="AC17074" s="24"/>
      <c r="AI17074" s="24"/>
      <c r="AL17074" s="24"/>
      <c r="AO17074" s="24"/>
      <c r="AR17074" s="24"/>
      <c r="AU17074" s="24"/>
    </row>
    <row r="17075">
      <c r="J17075" s="18"/>
      <c r="N17075" s="24"/>
      <c r="Q17075" s="24"/>
      <c r="T17075" s="24"/>
      <c r="W17075" s="24"/>
      <c r="Z17075" s="24"/>
      <c r="AC17075" s="24"/>
      <c r="AI17075" s="24"/>
      <c r="AL17075" s="24"/>
      <c r="AO17075" s="24"/>
      <c r="AR17075" s="24"/>
      <c r="AU17075" s="24"/>
    </row>
    <row r="17076">
      <c r="J17076" s="18"/>
      <c r="N17076" s="24"/>
      <c r="Q17076" s="24"/>
      <c r="T17076" s="24"/>
      <c r="W17076" s="24"/>
      <c r="Z17076" s="24"/>
      <c r="AC17076" s="24"/>
      <c r="AI17076" s="24"/>
      <c r="AL17076" s="24"/>
      <c r="AO17076" s="24"/>
      <c r="AR17076" s="24"/>
      <c r="AU17076" s="24"/>
    </row>
    <row r="17077">
      <c r="J17077" s="18"/>
      <c r="N17077" s="24"/>
      <c r="Q17077" s="24"/>
      <c r="T17077" s="24"/>
      <c r="W17077" s="24"/>
      <c r="Z17077" s="24"/>
      <c r="AC17077" s="24"/>
      <c r="AI17077" s="24"/>
      <c r="AL17077" s="24"/>
      <c r="AO17077" s="24"/>
      <c r="AR17077" s="24"/>
      <c r="AU17077" s="24"/>
    </row>
    <row r="17078">
      <c r="J17078" s="18"/>
      <c r="N17078" s="24"/>
      <c r="Q17078" s="24"/>
      <c r="T17078" s="24"/>
      <c r="W17078" s="24"/>
      <c r="Z17078" s="24"/>
      <c r="AC17078" s="24"/>
      <c r="AI17078" s="24"/>
      <c r="AL17078" s="24"/>
      <c r="AO17078" s="24"/>
      <c r="AR17078" s="24"/>
      <c r="AU17078" s="24"/>
    </row>
    <row r="17079">
      <c r="J17079" s="18"/>
      <c r="N17079" s="24"/>
      <c r="Q17079" s="24"/>
      <c r="T17079" s="24"/>
      <c r="W17079" s="24"/>
      <c r="Z17079" s="24"/>
      <c r="AC17079" s="24"/>
      <c r="AI17079" s="24"/>
      <c r="AL17079" s="24"/>
      <c r="AO17079" s="24"/>
      <c r="AR17079" s="24"/>
      <c r="AU17079" s="24"/>
    </row>
    <row r="17080">
      <c r="J17080" s="18"/>
      <c r="N17080" s="24"/>
      <c r="Q17080" s="24"/>
      <c r="T17080" s="24"/>
      <c r="W17080" s="24"/>
      <c r="Z17080" s="24"/>
      <c r="AC17080" s="24"/>
      <c r="AI17080" s="24"/>
      <c r="AL17080" s="24"/>
      <c r="AO17080" s="24"/>
      <c r="AR17080" s="24"/>
      <c r="AU17080" s="24"/>
    </row>
    <row r="17081">
      <c r="J17081" s="18"/>
      <c r="N17081" s="24"/>
      <c r="Q17081" s="24"/>
      <c r="T17081" s="24"/>
      <c r="W17081" s="24"/>
      <c r="Z17081" s="24"/>
      <c r="AC17081" s="24"/>
      <c r="AI17081" s="24"/>
      <c r="AL17081" s="24"/>
      <c r="AO17081" s="24"/>
      <c r="AR17081" s="24"/>
      <c r="AU17081" s="24"/>
    </row>
    <row r="17082">
      <c r="J17082" s="18"/>
      <c r="N17082" s="24"/>
      <c r="Q17082" s="24"/>
      <c r="T17082" s="24"/>
      <c r="W17082" s="24"/>
      <c r="Z17082" s="24"/>
      <c r="AC17082" s="24"/>
      <c r="AI17082" s="24"/>
      <c r="AL17082" s="24"/>
      <c r="AO17082" s="24"/>
      <c r="AR17082" s="24"/>
      <c r="AU17082" s="24"/>
    </row>
    <row r="17083">
      <c r="J17083" s="18"/>
      <c r="N17083" s="24"/>
      <c r="Q17083" s="24"/>
      <c r="T17083" s="24"/>
      <c r="W17083" s="24"/>
      <c r="Z17083" s="24"/>
      <c r="AC17083" s="24"/>
      <c r="AI17083" s="24"/>
      <c r="AL17083" s="24"/>
      <c r="AO17083" s="24"/>
      <c r="AR17083" s="24"/>
      <c r="AU17083" s="24"/>
    </row>
    <row r="17084">
      <c r="J17084" s="18"/>
      <c r="N17084" s="24"/>
      <c r="Q17084" s="24"/>
      <c r="T17084" s="24"/>
      <c r="W17084" s="24"/>
      <c r="Z17084" s="24"/>
      <c r="AC17084" s="24"/>
      <c r="AI17084" s="24"/>
      <c r="AL17084" s="24"/>
      <c r="AO17084" s="24"/>
      <c r="AR17084" s="24"/>
      <c r="AU17084" s="24"/>
    </row>
    <row r="17085">
      <c r="J17085" s="18"/>
      <c r="N17085" s="24"/>
      <c r="Q17085" s="24"/>
      <c r="T17085" s="24"/>
      <c r="W17085" s="24"/>
      <c r="Z17085" s="24"/>
      <c r="AC17085" s="24"/>
      <c r="AI17085" s="24"/>
      <c r="AL17085" s="24"/>
      <c r="AO17085" s="24"/>
      <c r="AR17085" s="24"/>
      <c r="AU17085" s="24"/>
    </row>
    <row r="17086">
      <c r="J17086" s="18"/>
      <c r="N17086" s="24"/>
      <c r="Q17086" s="24"/>
      <c r="T17086" s="24"/>
      <c r="W17086" s="24"/>
      <c r="Z17086" s="24"/>
      <c r="AC17086" s="24"/>
      <c r="AI17086" s="24"/>
      <c r="AL17086" s="24"/>
      <c r="AO17086" s="24"/>
      <c r="AR17086" s="24"/>
      <c r="AU17086" s="24"/>
    </row>
    <row r="17087">
      <c r="J17087" s="18"/>
      <c r="N17087" s="24"/>
      <c r="Q17087" s="24"/>
      <c r="T17087" s="24"/>
      <c r="W17087" s="24"/>
      <c r="Z17087" s="24"/>
      <c r="AC17087" s="24"/>
      <c r="AI17087" s="24"/>
      <c r="AL17087" s="24"/>
      <c r="AO17087" s="24"/>
      <c r="AR17087" s="24"/>
      <c r="AU17087" s="24"/>
    </row>
    <row r="17088">
      <c r="J17088" s="18"/>
      <c r="N17088" s="24"/>
      <c r="Q17088" s="24"/>
      <c r="T17088" s="24"/>
      <c r="W17088" s="24"/>
      <c r="Z17088" s="24"/>
      <c r="AC17088" s="24"/>
      <c r="AI17088" s="24"/>
      <c r="AL17088" s="24"/>
      <c r="AO17088" s="24"/>
      <c r="AR17088" s="24"/>
      <c r="AU17088" s="24"/>
    </row>
    <row r="17089">
      <c r="J17089" s="18"/>
      <c r="N17089" s="24"/>
      <c r="Q17089" s="24"/>
      <c r="T17089" s="24"/>
      <c r="W17089" s="24"/>
      <c r="Z17089" s="24"/>
      <c r="AC17089" s="24"/>
      <c r="AI17089" s="24"/>
      <c r="AL17089" s="24"/>
      <c r="AO17089" s="24"/>
      <c r="AR17089" s="24"/>
      <c r="AU17089" s="24"/>
    </row>
    <row r="17090">
      <c r="J17090" s="18"/>
      <c r="N17090" s="24"/>
      <c r="Q17090" s="24"/>
      <c r="T17090" s="24"/>
      <c r="W17090" s="24"/>
      <c r="Z17090" s="24"/>
      <c r="AC17090" s="24"/>
      <c r="AI17090" s="24"/>
      <c r="AL17090" s="24"/>
      <c r="AO17090" s="24"/>
      <c r="AR17090" s="24"/>
      <c r="AU17090" s="24"/>
    </row>
    <row r="17091">
      <c r="J17091" s="18"/>
      <c r="N17091" s="24"/>
      <c r="Q17091" s="24"/>
      <c r="T17091" s="24"/>
      <c r="W17091" s="24"/>
      <c r="Z17091" s="24"/>
      <c r="AC17091" s="24"/>
      <c r="AI17091" s="24"/>
      <c r="AL17091" s="24"/>
      <c r="AO17091" s="24"/>
      <c r="AR17091" s="24"/>
      <c r="AU17091" s="24"/>
    </row>
    <row r="17092">
      <c r="J17092" s="18"/>
      <c r="N17092" s="24"/>
      <c r="Q17092" s="24"/>
      <c r="T17092" s="24"/>
      <c r="W17092" s="24"/>
      <c r="Z17092" s="24"/>
      <c r="AC17092" s="24"/>
      <c r="AI17092" s="24"/>
      <c r="AL17092" s="24"/>
      <c r="AO17092" s="24"/>
      <c r="AR17092" s="24"/>
      <c r="AU17092" s="24"/>
    </row>
    <row r="17093">
      <c r="J17093" s="18"/>
      <c r="N17093" s="24"/>
      <c r="Q17093" s="24"/>
      <c r="T17093" s="24"/>
      <c r="W17093" s="24"/>
      <c r="Z17093" s="24"/>
      <c r="AC17093" s="24"/>
      <c r="AI17093" s="24"/>
      <c r="AL17093" s="24"/>
      <c r="AO17093" s="24"/>
      <c r="AR17093" s="24"/>
      <c r="AU17093" s="24"/>
    </row>
    <row r="17094">
      <c r="J17094" s="18"/>
      <c r="N17094" s="24"/>
      <c r="Q17094" s="24"/>
      <c r="T17094" s="24"/>
      <c r="W17094" s="24"/>
      <c r="Z17094" s="24"/>
      <c r="AC17094" s="24"/>
      <c r="AI17094" s="24"/>
      <c r="AL17094" s="24"/>
      <c r="AO17094" s="24"/>
      <c r="AR17094" s="24"/>
      <c r="AU17094" s="24"/>
    </row>
    <row r="17095">
      <c r="J17095" s="18"/>
      <c r="N17095" s="24"/>
      <c r="Q17095" s="24"/>
      <c r="T17095" s="24"/>
      <c r="W17095" s="24"/>
      <c r="Z17095" s="24"/>
      <c r="AC17095" s="24"/>
      <c r="AI17095" s="24"/>
      <c r="AL17095" s="24"/>
      <c r="AO17095" s="24"/>
      <c r="AR17095" s="24"/>
      <c r="AU17095" s="24"/>
    </row>
    <row r="17096">
      <c r="J17096" s="18"/>
      <c r="N17096" s="24"/>
      <c r="Q17096" s="24"/>
      <c r="T17096" s="24"/>
      <c r="W17096" s="24"/>
      <c r="Z17096" s="24"/>
      <c r="AC17096" s="24"/>
      <c r="AI17096" s="24"/>
      <c r="AL17096" s="24"/>
      <c r="AO17096" s="24"/>
      <c r="AR17096" s="24"/>
      <c r="AU17096" s="24"/>
    </row>
    <row r="17097">
      <c r="J17097" s="18"/>
      <c r="N17097" s="24"/>
      <c r="Q17097" s="24"/>
      <c r="T17097" s="24"/>
      <c r="W17097" s="24"/>
      <c r="Z17097" s="24"/>
      <c r="AC17097" s="24"/>
      <c r="AI17097" s="24"/>
      <c r="AL17097" s="24"/>
      <c r="AO17097" s="24"/>
      <c r="AR17097" s="24"/>
      <c r="AU17097" s="24"/>
    </row>
    <row r="17098">
      <c r="J17098" s="18"/>
      <c r="N17098" s="24"/>
      <c r="Q17098" s="24"/>
      <c r="T17098" s="24"/>
      <c r="W17098" s="24"/>
      <c r="Z17098" s="24"/>
      <c r="AC17098" s="24"/>
      <c r="AI17098" s="24"/>
      <c r="AL17098" s="24"/>
      <c r="AO17098" s="24"/>
      <c r="AR17098" s="24"/>
      <c r="AU17098" s="24"/>
    </row>
    <row r="17099">
      <c r="J17099" s="18"/>
      <c r="N17099" s="24"/>
      <c r="Q17099" s="24"/>
      <c r="T17099" s="24"/>
      <c r="W17099" s="24"/>
      <c r="Z17099" s="24"/>
      <c r="AC17099" s="24"/>
      <c r="AI17099" s="24"/>
      <c r="AL17099" s="24"/>
      <c r="AO17099" s="24"/>
      <c r="AR17099" s="24"/>
      <c r="AU17099" s="24"/>
    </row>
    <row r="17100">
      <c r="J17100" s="18"/>
      <c r="N17100" s="24"/>
      <c r="Q17100" s="24"/>
      <c r="T17100" s="24"/>
      <c r="W17100" s="24"/>
      <c r="Z17100" s="24"/>
      <c r="AC17100" s="24"/>
      <c r="AI17100" s="24"/>
      <c r="AL17100" s="24"/>
      <c r="AO17100" s="24"/>
      <c r="AR17100" s="24"/>
      <c r="AU17100" s="24"/>
    </row>
    <row r="17101">
      <c r="J17101" s="18"/>
      <c r="N17101" s="24"/>
      <c r="Q17101" s="24"/>
      <c r="T17101" s="24"/>
      <c r="W17101" s="24"/>
      <c r="Z17101" s="24"/>
      <c r="AC17101" s="24"/>
      <c r="AI17101" s="24"/>
      <c r="AL17101" s="24"/>
      <c r="AO17101" s="24"/>
      <c r="AR17101" s="24"/>
      <c r="AU17101" s="24"/>
    </row>
    <row r="17102">
      <c r="J17102" s="18"/>
      <c r="N17102" s="24"/>
      <c r="Q17102" s="24"/>
      <c r="T17102" s="24"/>
      <c r="W17102" s="24"/>
      <c r="Z17102" s="24"/>
      <c r="AC17102" s="24"/>
      <c r="AI17102" s="24"/>
      <c r="AL17102" s="24"/>
      <c r="AO17102" s="24"/>
      <c r="AR17102" s="24"/>
      <c r="AU17102" s="24"/>
    </row>
    <row r="17103">
      <c r="J17103" s="18"/>
      <c r="N17103" s="24"/>
      <c r="Q17103" s="24"/>
      <c r="T17103" s="24"/>
      <c r="W17103" s="24"/>
      <c r="Z17103" s="24"/>
      <c r="AC17103" s="24"/>
      <c r="AI17103" s="24"/>
      <c r="AL17103" s="24"/>
      <c r="AO17103" s="24"/>
      <c r="AR17103" s="24"/>
      <c r="AU17103" s="24"/>
    </row>
    <row r="17104">
      <c r="J17104" s="18"/>
      <c r="N17104" s="24"/>
      <c r="Q17104" s="24"/>
      <c r="T17104" s="24"/>
      <c r="W17104" s="24"/>
      <c r="Z17104" s="24"/>
      <c r="AC17104" s="24"/>
      <c r="AI17104" s="24"/>
      <c r="AL17104" s="24"/>
      <c r="AO17104" s="24"/>
      <c r="AR17104" s="24"/>
      <c r="AU17104" s="24"/>
    </row>
    <row r="17105">
      <c r="J17105" s="18"/>
      <c r="N17105" s="24"/>
      <c r="Q17105" s="24"/>
      <c r="T17105" s="24"/>
      <c r="W17105" s="24"/>
      <c r="Z17105" s="24"/>
      <c r="AC17105" s="24"/>
      <c r="AI17105" s="24"/>
      <c r="AL17105" s="24"/>
      <c r="AO17105" s="24"/>
      <c r="AR17105" s="24"/>
      <c r="AU17105" s="24"/>
    </row>
    <row r="17106">
      <c r="J17106" s="18"/>
      <c r="N17106" s="24"/>
      <c r="Q17106" s="24"/>
      <c r="T17106" s="24"/>
      <c r="W17106" s="24"/>
      <c r="Z17106" s="24"/>
      <c r="AC17106" s="24"/>
      <c r="AI17106" s="24"/>
      <c r="AL17106" s="24"/>
      <c r="AO17106" s="24"/>
      <c r="AR17106" s="24"/>
      <c r="AU17106" s="24"/>
    </row>
    <row r="17107">
      <c r="J17107" s="18"/>
      <c r="N17107" s="24"/>
      <c r="Q17107" s="24"/>
      <c r="T17107" s="24"/>
      <c r="W17107" s="24"/>
      <c r="Z17107" s="24"/>
      <c r="AC17107" s="24"/>
      <c r="AI17107" s="24"/>
      <c r="AL17107" s="24"/>
      <c r="AO17107" s="24"/>
      <c r="AR17107" s="24"/>
      <c r="AU17107" s="24"/>
    </row>
    <row r="17108">
      <c r="J17108" s="18"/>
      <c r="N17108" s="24"/>
      <c r="Q17108" s="24"/>
      <c r="T17108" s="24"/>
      <c r="W17108" s="24"/>
      <c r="Z17108" s="24"/>
      <c r="AC17108" s="24"/>
      <c r="AI17108" s="24"/>
      <c r="AL17108" s="24"/>
      <c r="AO17108" s="24"/>
      <c r="AR17108" s="24"/>
      <c r="AU17108" s="24"/>
    </row>
    <row r="17109">
      <c r="J17109" s="18"/>
      <c r="N17109" s="24"/>
      <c r="Q17109" s="24"/>
      <c r="T17109" s="24"/>
      <c r="W17109" s="24"/>
      <c r="Z17109" s="24"/>
      <c r="AC17109" s="24"/>
      <c r="AI17109" s="24"/>
      <c r="AL17109" s="24"/>
      <c r="AO17109" s="24"/>
      <c r="AR17109" s="24"/>
      <c r="AU17109" s="24"/>
    </row>
    <row r="17110">
      <c r="J17110" s="18"/>
      <c r="N17110" s="24"/>
      <c r="Q17110" s="24"/>
      <c r="T17110" s="24"/>
      <c r="W17110" s="24"/>
      <c r="Z17110" s="24"/>
      <c r="AC17110" s="24"/>
      <c r="AI17110" s="24"/>
      <c r="AL17110" s="24"/>
      <c r="AO17110" s="24"/>
      <c r="AR17110" s="24"/>
      <c r="AU17110" s="24"/>
    </row>
    <row r="17111">
      <c r="J17111" s="18"/>
      <c r="N17111" s="24"/>
      <c r="Q17111" s="24"/>
      <c r="T17111" s="24"/>
      <c r="W17111" s="24"/>
      <c r="Z17111" s="24"/>
      <c r="AC17111" s="24"/>
      <c r="AI17111" s="24"/>
      <c r="AL17111" s="24"/>
      <c r="AO17111" s="24"/>
      <c r="AR17111" s="24"/>
      <c r="AU17111" s="24"/>
    </row>
    <row r="17112">
      <c r="J17112" s="18"/>
      <c r="N17112" s="24"/>
      <c r="Q17112" s="24"/>
      <c r="T17112" s="24"/>
      <c r="W17112" s="24"/>
      <c r="Z17112" s="24"/>
      <c r="AC17112" s="24"/>
      <c r="AI17112" s="24"/>
      <c r="AL17112" s="24"/>
      <c r="AO17112" s="24"/>
      <c r="AR17112" s="24"/>
      <c r="AU17112" s="24"/>
    </row>
    <row r="17113">
      <c r="J17113" s="18"/>
      <c r="N17113" s="24"/>
      <c r="Q17113" s="24"/>
      <c r="T17113" s="24"/>
      <c r="W17113" s="24"/>
      <c r="Z17113" s="24"/>
      <c r="AC17113" s="24"/>
      <c r="AI17113" s="24"/>
      <c r="AL17113" s="24"/>
      <c r="AO17113" s="24"/>
      <c r="AR17113" s="24"/>
      <c r="AU17113" s="24"/>
    </row>
    <row r="17114">
      <c r="J17114" s="18"/>
      <c r="N17114" s="24"/>
      <c r="Q17114" s="24"/>
      <c r="T17114" s="24"/>
      <c r="W17114" s="24"/>
      <c r="Z17114" s="24"/>
      <c r="AC17114" s="24"/>
      <c r="AI17114" s="24"/>
      <c r="AL17114" s="24"/>
      <c r="AO17114" s="24"/>
      <c r="AR17114" s="24"/>
      <c r="AU17114" s="24"/>
    </row>
    <row r="17115">
      <c r="J17115" s="18"/>
      <c r="N17115" s="24"/>
      <c r="Q17115" s="24"/>
      <c r="T17115" s="24"/>
      <c r="W17115" s="24"/>
      <c r="Z17115" s="24"/>
      <c r="AC17115" s="24"/>
      <c r="AI17115" s="24"/>
      <c r="AL17115" s="24"/>
      <c r="AO17115" s="24"/>
      <c r="AR17115" s="24"/>
      <c r="AU17115" s="24"/>
    </row>
    <row r="17116">
      <c r="J17116" s="18"/>
      <c r="N17116" s="24"/>
      <c r="Q17116" s="24"/>
      <c r="T17116" s="24"/>
      <c r="W17116" s="24"/>
      <c r="Z17116" s="24"/>
      <c r="AC17116" s="24"/>
      <c r="AI17116" s="24"/>
      <c r="AL17116" s="24"/>
      <c r="AO17116" s="24"/>
      <c r="AR17116" s="24"/>
      <c r="AU17116" s="24"/>
    </row>
    <row r="17117">
      <c r="J17117" s="18"/>
      <c r="N17117" s="24"/>
      <c r="Q17117" s="24"/>
      <c r="T17117" s="24"/>
      <c r="W17117" s="24"/>
      <c r="Z17117" s="24"/>
      <c r="AC17117" s="24"/>
      <c r="AI17117" s="24"/>
      <c r="AL17117" s="24"/>
      <c r="AO17117" s="24"/>
      <c r="AR17117" s="24"/>
      <c r="AU17117" s="24"/>
    </row>
    <row r="17118">
      <c r="J17118" s="18"/>
      <c r="N17118" s="24"/>
      <c r="Q17118" s="24"/>
      <c r="T17118" s="24"/>
      <c r="W17118" s="24"/>
      <c r="Z17118" s="24"/>
      <c r="AC17118" s="24"/>
      <c r="AI17118" s="24"/>
      <c r="AL17118" s="24"/>
      <c r="AO17118" s="24"/>
      <c r="AR17118" s="24"/>
      <c r="AU17118" s="24"/>
    </row>
    <row r="17119">
      <c r="J17119" s="18"/>
      <c r="N17119" s="24"/>
      <c r="Q17119" s="24"/>
      <c r="T17119" s="24"/>
      <c r="W17119" s="24"/>
      <c r="Z17119" s="24"/>
      <c r="AC17119" s="24"/>
      <c r="AI17119" s="24"/>
      <c r="AL17119" s="24"/>
      <c r="AO17119" s="24"/>
      <c r="AR17119" s="24"/>
      <c r="AU17119" s="24"/>
    </row>
    <row r="17120">
      <c r="J17120" s="18"/>
      <c r="N17120" s="24"/>
      <c r="Q17120" s="24"/>
      <c r="T17120" s="24"/>
      <c r="W17120" s="24"/>
      <c r="Z17120" s="24"/>
      <c r="AC17120" s="24"/>
      <c r="AI17120" s="24"/>
      <c r="AL17120" s="24"/>
      <c r="AO17120" s="24"/>
      <c r="AR17120" s="24"/>
      <c r="AU17120" s="24"/>
    </row>
    <row r="17121">
      <c r="J17121" s="18"/>
      <c r="N17121" s="24"/>
      <c r="Q17121" s="24"/>
      <c r="T17121" s="24"/>
      <c r="W17121" s="24"/>
      <c r="Z17121" s="24"/>
      <c r="AC17121" s="24"/>
      <c r="AI17121" s="24"/>
      <c r="AL17121" s="24"/>
      <c r="AO17121" s="24"/>
      <c r="AR17121" s="24"/>
      <c r="AU17121" s="24"/>
    </row>
    <row r="17122">
      <c r="J17122" s="18"/>
      <c r="N17122" s="24"/>
      <c r="Q17122" s="24"/>
      <c r="T17122" s="24"/>
      <c r="W17122" s="24"/>
      <c r="Z17122" s="24"/>
      <c r="AC17122" s="24"/>
      <c r="AI17122" s="24"/>
      <c r="AL17122" s="24"/>
      <c r="AO17122" s="24"/>
      <c r="AR17122" s="24"/>
      <c r="AU17122" s="24"/>
    </row>
    <row r="17123">
      <c r="J17123" s="18"/>
      <c r="N17123" s="24"/>
      <c r="Q17123" s="24"/>
      <c r="T17123" s="24"/>
      <c r="W17123" s="24"/>
      <c r="Z17123" s="24"/>
      <c r="AC17123" s="24"/>
      <c r="AI17123" s="24"/>
      <c r="AL17123" s="24"/>
      <c r="AO17123" s="24"/>
      <c r="AR17123" s="24"/>
      <c r="AU17123" s="24"/>
    </row>
    <row r="17124">
      <c r="J17124" s="18"/>
      <c r="N17124" s="24"/>
      <c r="Q17124" s="24"/>
      <c r="T17124" s="24"/>
      <c r="W17124" s="24"/>
      <c r="Z17124" s="24"/>
      <c r="AC17124" s="24"/>
      <c r="AI17124" s="24"/>
      <c r="AL17124" s="24"/>
      <c r="AO17124" s="24"/>
      <c r="AR17124" s="24"/>
      <c r="AU17124" s="24"/>
    </row>
    <row r="17125">
      <c r="J17125" s="18"/>
      <c r="N17125" s="24"/>
      <c r="Q17125" s="24"/>
      <c r="T17125" s="24"/>
      <c r="W17125" s="24"/>
      <c r="Z17125" s="24"/>
      <c r="AC17125" s="24"/>
      <c r="AI17125" s="24"/>
      <c r="AL17125" s="24"/>
      <c r="AO17125" s="24"/>
      <c r="AR17125" s="24"/>
      <c r="AU17125" s="24"/>
    </row>
    <row r="17126">
      <c r="J17126" s="18"/>
      <c r="N17126" s="24"/>
      <c r="Q17126" s="24"/>
      <c r="T17126" s="24"/>
      <c r="W17126" s="24"/>
      <c r="Z17126" s="24"/>
      <c r="AC17126" s="24"/>
      <c r="AI17126" s="24"/>
      <c r="AL17126" s="24"/>
      <c r="AO17126" s="24"/>
      <c r="AR17126" s="24"/>
      <c r="AU17126" s="24"/>
    </row>
    <row r="17127">
      <c r="J17127" s="18"/>
      <c r="N17127" s="24"/>
      <c r="Q17127" s="24"/>
      <c r="T17127" s="24"/>
      <c r="W17127" s="24"/>
      <c r="Z17127" s="24"/>
      <c r="AC17127" s="24"/>
      <c r="AI17127" s="24"/>
      <c r="AL17127" s="24"/>
      <c r="AO17127" s="24"/>
      <c r="AR17127" s="24"/>
      <c r="AU17127" s="24"/>
    </row>
    <row r="17128">
      <c r="J17128" s="18"/>
      <c r="N17128" s="24"/>
      <c r="Q17128" s="24"/>
      <c r="T17128" s="24"/>
      <c r="W17128" s="24"/>
      <c r="Z17128" s="24"/>
      <c r="AC17128" s="24"/>
      <c r="AI17128" s="24"/>
      <c r="AL17128" s="24"/>
      <c r="AO17128" s="24"/>
      <c r="AR17128" s="24"/>
      <c r="AU17128" s="24"/>
    </row>
    <row r="17129">
      <c r="J17129" s="18"/>
      <c r="N17129" s="24"/>
      <c r="Q17129" s="24"/>
      <c r="T17129" s="24"/>
      <c r="W17129" s="24"/>
      <c r="Z17129" s="24"/>
      <c r="AC17129" s="24"/>
      <c r="AI17129" s="24"/>
      <c r="AL17129" s="24"/>
      <c r="AO17129" s="24"/>
      <c r="AR17129" s="24"/>
      <c r="AU17129" s="24"/>
    </row>
    <row r="17130">
      <c r="J17130" s="18"/>
      <c r="N17130" s="24"/>
      <c r="Q17130" s="24"/>
      <c r="T17130" s="24"/>
      <c r="W17130" s="24"/>
      <c r="Z17130" s="24"/>
      <c r="AC17130" s="24"/>
      <c r="AI17130" s="24"/>
      <c r="AL17130" s="24"/>
      <c r="AO17130" s="24"/>
      <c r="AR17130" s="24"/>
      <c r="AU17130" s="24"/>
    </row>
    <row r="17131">
      <c r="J17131" s="18"/>
      <c r="N17131" s="24"/>
      <c r="Q17131" s="24"/>
      <c r="T17131" s="24"/>
      <c r="W17131" s="24"/>
      <c r="Z17131" s="24"/>
      <c r="AC17131" s="24"/>
      <c r="AI17131" s="24"/>
      <c r="AL17131" s="24"/>
      <c r="AO17131" s="24"/>
      <c r="AR17131" s="24"/>
      <c r="AU17131" s="24"/>
    </row>
    <row r="17132">
      <c r="J17132" s="18"/>
      <c r="N17132" s="24"/>
      <c r="Q17132" s="24"/>
      <c r="T17132" s="24"/>
      <c r="W17132" s="24"/>
      <c r="Z17132" s="24"/>
      <c r="AC17132" s="24"/>
      <c r="AI17132" s="24"/>
      <c r="AL17132" s="24"/>
      <c r="AO17132" s="24"/>
      <c r="AR17132" s="24"/>
      <c r="AU17132" s="24"/>
    </row>
    <row r="17133">
      <c r="J17133" s="18"/>
      <c r="N17133" s="24"/>
      <c r="Q17133" s="24"/>
      <c r="T17133" s="24"/>
      <c r="W17133" s="24"/>
      <c r="Z17133" s="24"/>
      <c r="AC17133" s="24"/>
      <c r="AI17133" s="24"/>
      <c r="AL17133" s="24"/>
      <c r="AO17133" s="24"/>
      <c r="AR17133" s="24"/>
      <c r="AU17133" s="24"/>
    </row>
    <row r="17134">
      <c r="J17134" s="18"/>
      <c r="N17134" s="24"/>
      <c r="Q17134" s="24"/>
      <c r="T17134" s="24"/>
      <c r="W17134" s="24"/>
      <c r="Z17134" s="24"/>
      <c r="AC17134" s="24"/>
      <c r="AI17134" s="24"/>
      <c r="AL17134" s="24"/>
      <c r="AO17134" s="24"/>
      <c r="AR17134" s="24"/>
      <c r="AU17134" s="24"/>
    </row>
    <row r="17135">
      <c r="J17135" s="18"/>
      <c r="N17135" s="24"/>
      <c r="Q17135" s="24"/>
      <c r="T17135" s="24"/>
      <c r="W17135" s="24"/>
      <c r="Z17135" s="24"/>
      <c r="AC17135" s="24"/>
      <c r="AI17135" s="24"/>
      <c r="AL17135" s="24"/>
      <c r="AO17135" s="24"/>
      <c r="AR17135" s="24"/>
      <c r="AU17135" s="24"/>
    </row>
    <row r="17136">
      <c r="J17136" s="18"/>
      <c r="N17136" s="24"/>
      <c r="Q17136" s="24"/>
      <c r="T17136" s="24"/>
      <c r="W17136" s="24"/>
      <c r="Z17136" s="24"/>
      <c r="AC17136" s="24"/>
      <c r="AI17136" s="24"/>
      <c r="AL17136" s="24"/>
      <c r="AO17136" s="24"/>
      <c r="AR17136" s="24"/>
      <c r="AU17136" s="24"/>
    </row>
    <row r="17137">
      <c r="J17137" s="18"/>
      <c r="N17137" s="24"/>
      <c r="Q17137" s="24"/>
      <c r="T17137" s="24"/>
      <c r="W17137" s="24"/>
      <c r="Z17137" s="24"/>
      <c r="AC17137" s="24"/>
      <c r="AI17137" s="24"/>
      <c r="AL17137" s="24"/>
      <c r="AO17137" s="24"/>
      <c r="AR17137" s="24"/>
      <c r="AU17137" s="24"/>
    </row>
    <row r="17138">
      <c r="J17138" s="18"/>
      <c r="N17138" s="24"/>
      <c r="Q17138" s="24"/>
      <c r="T17138" s="24"/>
      <c r="W17138" s="24"/>
      <c r="Z17138" s="24"/>
      <c r="AC17138" s="24"/>
      <c r="AI17138" s="24"/>
      <c r="AL17138" s="24"/>
      <c r="AO17138" s="24"/>
      <c r="AR17138" s="24"/>
      <c r="AU17138" s="24"/>
    </row>
    <row r="17139">
      <c r="J17139" s="18"/>
      <c r="N17139" s="24"/>
      <c r="Q17139" s="24"/>
      <c r="T17139" s="24"/>
      <c r="W17139" s="24"/>
      <c r="Z17139" s="24"/>
      <c r="AC17139" s="24"/>
      <c r="AI17139" s="24"/>
      <c r="AL17139" s="24"/>
      <c r="AO17139" s="24"/>
      <c r="AR17139" s="24"/>
      <c r="AU17139" s="24"/>
    </row>
    <row r="17140">
      <c r="J17140" s="18"/>
      <c r="N17140" s="24"/>
      <c r="Q17140" s="24"/>
      <c r="T17140" s="24"/>
      <c r="W17140" s="24"/>
      <c r="Z17140" s="24"/>
      <c r="AC17140" s="24"/>
      <c r="AI17140" s="24"/>
      <c r="AL17140" s="24"/>
      <c r="AO17140" s="24"/>
      <c r="AR17140" s="24"/>
      <c r="AU17140" s="24"/>
    </row>
    <row r="17141">
      <c r="J17141" s="18"/>
      <c r="N17141" s="24"/>
      <c r="Q17141" s="24"/>
      <c r="T17141" s="24"/>
      <c r="W17141" s="24"/>
      <c r="Z17141" s="24"/>
      <c r="AC17141" s="24"/>
      <c r="AI17141" s="24"/>
      <c r="AL17141" s="24"/>
      <c r="AO17141" s="24"/>
      <c r="AR17141" s="24"/>
      <c r="AU17141" s="24"/>
    </row>
    <row r="17142">
      <c r="J17142" s="18"/>
      <c r="N17142" s="24"/>
      <c r="Q17142" s="24"/>
      <c r="T17142" s="24"/>
      <c r="W17142" s="24"/>
      <c r="Z17142" s="24"/>
      <c r="AC17142" s="24"/>
      <c r="AI17142" s="24"/>
      <c r="AL17142" s="24"/>
      <c r="AO17142" s="24"/>
      <c r="AR17142" s="24"/>
      <c r="AU17142" s="24"/>
    </row>
    <row r="17143">
      <c r="J17143" s="18"/>
      <c r="N17143" s="24"/>
      <c r="Q17143" s="24"/>
      <c r="T17143" s="24"/>
      <c r="W17143" s="24"/>
      <c r="Z17143" s="24"/>
      <c r="AC17143" s="24"/>
      <c r="AI17143" s="24"/>
      <c r="AL17143" s="24"/>
      <c r="AO17143" s="24"/>
      <c r="AR17143" s="24"/>
      <c r="AU17143" s="24"/>
    </row>
    <row r="17144">
      <c r="J17144" s="18"/>
      <c r="N17144" s="24"/>
      <c r="Q17144" s="24"/>
      <c r="T17144" s="24"/>
      <c r="W17144" s="24"/>
      <c r="Z17144" s="24"/>
      <c r="AC17144" s="24"/>
      <c r="AI17144" s="24"/>
      <c r="AL17144" s="24"/>
      <c r="AO17144" s="24"/>
      <c r="AR17144" s="24"/>
      <c r="AU17144" s="24"/>
    </row>
    <row r="17145">
      <c r="J17145" s="18"/>
      <c r="N17145" s="24"/>
      <c r="Q17145" s="24"/>
      <c r="T17145" s="24"/>
      <c r="W17145" s="24"/>
      <c r="Z17145" s="24"/>
      <c r="AC17145" s="24"/>
      <c r="AI17145" s="24"/>
      <c r="AL17145" s="24"/>
      <c r="AO17145" s="24"/>
      <c r="AR17145" s="24"/>
      <c r="AU17145" s="24"/>
    </row>
    <row r="17146">
      <c r="J17146" s="18"/>
      <c r="N17146" s="24"/>
      <c r="Q17146" s="24"/>
      <c r="T17146" s="24"/>
      <c r="W17146" s="24"/>
      <c r="Z17146" s="24"/>
      <c r="AC17146" s="24"/>
      <c r="AI17146" s="24"/>
      <c r="AL17146" s="24"/>
      <c r="AO17146" s="24"/>
      <c r="AR17146" s="24"/>
      <c r="AU17146" s="24"/>
    </row>
    <row r="17147">
      <c r="J17147" s="18"/>
      <c r="N17147" s="24"/>
      <c r="Q17147" s="24"/>
      <c r="T17147" s="24"/>
      <c r="W17147" s="24"/>
      <c r="Z17147" s="24"/>
      <c r="AC17147" s="24"/>
      <c r="AI17147" s="24"/>
      <c r="AL17147" s="24"/>
      <c r="AO17147" s="24"/>
      <c r="AR17147" s="24"/>
      <c r="AU17147" s="24"/>
    </row>
    <row r="17148">
      <c r="J17148" s="18"/>
      <c r="N17148" s="24"/>
      <c r="Q17148" s="24"/>
      <c r="T17148" s="24"/>
      <c r="W17148" s="24"/>
      <c r="Z17148" s="24"/>
      <c r="AC17148" s="24"/>
      <c r="AI17148" s="24"/>
      <c r="AL17148" s="24"/>
      <c r="AO17148" s="24"/>
      <c r="AR17148" s="24"/>
      <c r="AU17148" s="24"/>
    </row>
    <row r="17149">
      <c r="J17149" s="18"/>
      <c r="N17149" s="24"/>
      <c r="Q17149" s="24"/>
      <c r="T17149" s="24"/>
      <c r="W17149" s="24"/>
      <c r="Z17149" s="24"/>
      <c r="AC17149" s="24"/>
      <c r="AI17149" s="24"/>
      <c r="AL17149" s="24"/>
      <c r="AO17149" s="24"/>
      <c r="AR17149" s="24"/>
      <c r="AU17149" s="24"/>
    </row>
    <row r="17150">
      <c r="J17150" s="18"/>
      <c r="N17150" s="24"/>
      <c r="Q17150" s="24"/>
      <c r="T17150" s="24"/>
      <c r="W17150" s="24"/>
      <c r="Z17150" s="24"/>
      <c r="AC17150" s="24"/>
      <c r="AI17150" s="24"/>
      <c r="AL17150" s="24"/>
      <c r="AO17150" s="24"/>
      <c r="AR17150" s="24"/>
      <c r="AU17150" s="24"/>
    </row>
    <row r="17151">
      <c r="J17151" s="18"/>
      <c r="N17151" s="24"/>
      <c r="Q17151" s="24"/>
      <c r="T17151" s="24"/>
      <c r="W17151" s="24"/>
      <c r="Z17151" s="24"/>
      <c r="AC17151" s="24"/>
      <c r="AI17151" s="24"/>
      <c r="AL17151" s="24"/>
      <c r="AO17151" s="24"/>
      <c r="AR17151" s="24"/>
      <c r="AU17151" s="24"/>
    </row>
    <row r="17152">
      <c r="J17152" s="18"/>
      <c r="N17152" s="24"/>
      <c r="Q17152" s="24"/>
      <c r="T17152" s="24"/>
      <c r="W17152" s="24"/>
      <c r="Z17152" s="24"/>
      <c r="AC17152" s="24"/>
      <c r="AI17152" s="24"/>
      <c r="AL17152" s="24"/>
      <c r="AO17152" s="24"/>
      <c r="AR17152" s="24"/>
      <c r="AU17152" s="24"/>
    </row>
    <row r="17153">
      <c r="J17153" s="18"/>
      <c r="N17153" s="24"/>
      <c r="Q17153" s="24"/>
      <c r="T17153" s="24"/>
      <c r="W17153" s="24"/>
      <c r="Z17153" s="24"/>
      <c r="AC17153" s="24"/>
      <c r="AI17153" s="24"/>
      <c r="AL17153" s="24"/>
      <c r="AO17153" s="24"/>
      <c r="AR17153" s="24"/>
      <c r="AU17153" s="24"/>
    </row>
    <row r="17154">
      <c r="J17154" s="18"/>
      <c r="N17154" s="24"/>
      <c r="Q17154" s="24"/>
      <c r="T17154" s="24"/>
      <c r="W17154" s="24"/>
      <c r="Z17154" s="24"/>
      <c r="AC17154" s="24"/>
      <c r="AI17154" s="24"/>
      <c r="AL17154" s="24"/>
      <c r="AO17154" s="24"/>
      <c r="AR17154" s="24"/>
      <c r="AU17154" s="24"/>
    </row>
    <row r="17155">
      <c r="J17155" s="18"/>
      <c r="N17155" s="24"/>
      <c r="Q17155" s="24"/>
      <c r="T17155" s="24"/>
      <c r="W17155" s="24"/>
      <c r="Z17155" s="24"/>
      <c r="AC17155" s="24"/>
      <c r="AI17155" s="24"/>
      <c r="AL17155" s="24"/>
      <c r="AO17155" s="24"/>
      <c r="AR17155" s="24"/>
      <c r="AU17155" s="24"/>
    </row>
    <row r="17156">
      <c r="J17156" s="18"/>
      <c r="N17156" s="24"/>
      <c r="Q17156" s="24"/>
      <c r="T17156" s="24"/>
      <c r="W17156" s="24"/>
      <c r="Z17156" s="24"/>
      <c r="AC17156" s="24"/>
      <c r="AI17156" s="24"/>
      <c r="AL17156" s="24"/>
      <c r="AO17156" s="24"/>
      <c r="AR17156" s="24"/>
      <c r="AU17156" s="24"/>
    </row>
    <row r="17157">
      <c r="J17157" s="18"/>
      <c r="N17157" s="24"/>
      <c r="Q17157" s="24"/>
      <c r="T17157" s="24"/>
      <c r="W17157" s="24"/>
      <c r="Z17157" s="24"/>
      <c r="AC17157" s="24"/>
      <c r="AI17157" s="24"/>
      <c r="AL17157" s="24"/>
      <c r="AO17157" s="24"/>
      <c r="AR17157" s="24"/>
      <c r="AU17157" s="24"/>
    </row>
    <row r="17158">
      <c r="J17158" s="18"/>
      <c r="N17158" s="24"/>
      <c r="Q17158" s="24"/>
      <c r="T17158" s="24"/>
      <c r="W17158" s="24"/>
      <c r="Z17158" s="24"/>
      <c r="AC17158" s="24"/>
      <c r="AI17158" s="24"/>
      <c r="AL17158" s="24"/>
      <c r="AO17158" s="24"/>
      <c r="AR17158" s="24"/>
      <c r="AU17158" s="24"/>
    </row>
    <row r="17159">
      <c r="J17159" s="18"/>
      <c r="N17159" s="24"/>
      <c r="Q17159" s="24"/>
      <c r="T17159" s="24"/>
      <c r="W17159" s="24"/>
      <c r="Z17159" s="24"/>
      <c r="AC17159" s="24"/>
      <c r="AI17159" s="24"/>
      <c r="AL17159" s="24"/>
      <c r="AO17159" s="24"/>
      <c r="AR17159" s="24"/>
      <c r="AU17159" s="24"/>
    </row>
    <row r="17160">
      <c r="J17160" s="18"/>
      <c r="N17160" s="24"/>
      <c r="Q17160" s="24"/>
      <c r="T17160" s="24"/>
      <c r="W17160" s="24"/>
      <c r="Z17160" s="24"/>
      <c r="AC17160" s="24"/>
      <c r="AI17160" s="24"/>
      <c r="AL17160" s="24"/>
      <c r="AO17160" s="24"/>
      <c r="AR17160" s="24"/>
      <c r="AU17160" s="24"/>
    </row>
    <row r="17161">
      <c r="J17161" s="18"/>
      <c r="N17161" s="24"/>
      <c r="Q17161" s="24"/>
      <c r="T17161" s="24"/>
      <c r="W17161" s="24"/>
      <c r="Z17161" s="24"/>
      <c r="AC17161" s="24"/>
      <c r="AI17161" s="24"/>
      <c r="AL17161" s="24"/>
      <c r="AO17161" s="24"/>
      <c r="AR17161" s="24"/>
      <c r="AU17161" s="24"/>
    </row>
    <row r="17162">
      <c r="J17162" s="18"/>
      <c r="N17162" s="24"/>
      <c r="Q17162" s="24"/>
      <c r="T17162" s="24"/>
      <c r="W17162" s="24"/>
      <c r="Z17162" s="24"/>
      <c r="AC17162" s="24"/>
      <c r="AI17162" s="24"/>
      <c r="AL17162" s="24"/>
      <c r="AO17162" s="24"/>
      <c r="AR17162" s="24"/>
      <c r="AU17162" s="24"/>
    </row>
    <row r="17163">
      <c r="J17163" s="18"/>
      <c r="N17163" s="24"/>
      <c r="Q17163" s="24"/>
      <c r="T17163" s="24"/>
      <c r="W17163" s="24"/>
      <c r="Z17163" s="24"/>
      <c r="AC17163" s="24"/>
      <c r="AI17163" s="24"/>
      <c r="AL17163" s="24"/>
      <c r="AO17163" s="24"/>
      <c r="AR17163" s="24"/>
      <c r="AU17163" s="24"/>
    </row>
    <row r="17164">
      <c r="J17164" s="18"/>
      <c r="N17164" s="24"/>
      <c r="Q17164" s="24"/>
      <c r="T17164" s="24"/>
      <c r="W17164" s="24"/>
      <c r="Z17164" s="24"/>
      <c r="AC17164" s="24"/>
      <c r="AI17164" s="24"/>
      <c r="AL17164" s="24"/>
      <c r="AO17164" s="24"/>
      <c r="AR17164" s="24"/>
      <c r="AU17164" s="24"/>
    </row>
    <row r="17165">
      <c r="J17165" s="18"/>
      <c r="N17165" s="24"/>
      <c r="Q17165" s="24"/>
      <c r="T17165" s="24"/>
      <c r="W17165" s="24"/>
      <c r="Z17165" s="24"/>
      <c r="AC17165" s="24"/>
      <c r="AI17165" s="24"/>
      <c r="AL17165" s="24"/>
      <c r="AO17165" s="24"/>
      <c r="AR17165" s="24"/>
      <c r="AU17165" s="24"/>
    </row>
    <row r="17166">
      <c r="J17166" s="18"/>
      <c r="N17166" s="24"/>
      <c r="Q17166" s="24"/>
      <c r="T17166" s="24"/>
      <c r="W17166" s="24"/>
      <c r="Z17166" s="24"/>
      <c r="AC17166" s="24"/>
      <c r="AI17166" s="24"/>
      <c r="AL17166" s="24"/>
      <c r="AO17166" s="24"/>
      <c r="AR17166" s="24"/>
      <c r="AU17166" s="24"/>
    </row>
    <row r="17167">
      <c r="J17167" s="18"/>
      <c r="N17167" s="24"/>
      <c r="Q17167" s="24"/>
      <c r="T17167" s="24"/>
      <c r="W17167" s="24"/>
      <c r="Z17167" s="24"/>
      <c r="AC17167" s="24"/>
      <c r="AI17167" s="24"/>
      <c r="AL17167" s="24"/>
      <c r="AO17167" s="24"/>
      <c r="AR17167" s="24"/>
      <c r="AU17167" s="24"/>
    </row>
    <row r="17168">
      <c r="J17168" s="18"/>
      <c r="N17168" s="24"/>
      <c r="Q17168" s="24"/>
      <c r="T17168" s="24"/>
      <c r="W17168" s="24"/>
      <c r="Z17168" s="24"/>
      <c r="AC17168" s="24"/>
      <c r="AI17168" s="24"/>
      <c r="AL17168" s="24"/>
      <c r="AO17168" s="24"/>
      <c r="AR17168" s="24"/>
      <c r="AU17168" s="24"/>
    </row>
    <row r="17169">
      <c r="J17169" s="18"/>
      <c r="N17169" s="24"/>
      <c r="Q17169" s="24"/>
      <c r="T17169" s="24"/>
      <c r="W17169" s="24"/>
      <c r="Z17169" s="24"/>
      <c r="AC17169" s="24"/>
      <c r="AI17169" s="24"/>
      <c r="AL17169" s="24"/>
      <c r="AO17169" s="24"/>
      <c r="AR17169" s="24"/>
      <c r="AU17169" s="24"/>
    </row>
    <row r="17170">
      <c r="J17170" s="18"/>
      <c r="N17170" s="24"/>
      <c r="Q17170" s="24"/>
      <c r="T17170" s="24"/>
      <c r="W17170" s="24"/>
      <c r="Z17170" s="24"/>
      <c r="AC17170" s="24"/>
      <c r="AI17170" s="24"/>
      <c r="AL17170" s="24"/>
      <c r="AO17170" s="24"/>
      <c r="AR17170" s="24"/>
      <c r="AU17170" s="24"/>
    </row>
    <row r="17171">
      <c r="J17171" s="18"/>
      <c r="N17171" s="24"/>
      <c r="Q17171" s="24"/>
      <c r="T17171" s="24"/>
      <c r="W17171" s="24"/>
      <c r="Z17171" s="24"/>
      <c r="AC17171" s="24"/>
      <c r="AI17171" s="24"/>
      <c r="AL17171" s="24"/>
      <c r="AO17171" s="24"/>
      <c r="AR17171" s="24"/>
      <c r="AU17171" s="24"/>
    </row>
    <row r="17172">
      <c r="J17172" s="18"/>
      <c r="N17172" s="24"/>
      <c r="Q17172" s="24"/>
      <c r="T17172" s="24"/>
      <c r="W17172" s="24"/>
      <c r="Z17172" s="24"/>
      <c r="AC17172" s="24"/>
      <c r="AI17172" s="24"/>
      <c r="AL17172" s="24"/>
      <c r="AO17172" s="24"/>
      <c r="AR17172" s="24"/>
      <c r="AU17172" s="24"/>
    </row>
    <row r="17173">
      <c r="J17173" s="18"/>
      <c r="N17173" s="24"/>
      <c r="Q17173" s="24"/>
      <c r="T17173" s="24"/>
      <c r="W17173" s="24"/>
      <c r="Z17173" s="24"/>
      <c r="AC17173" s="24"/>
      <c r="AI17173" s="24"/>
      <c r="AL17173" s="24"/>
      <c r="AO17173" s="24"/>
      <c r="AR17173" s="24"/>
      <c r="AU17173" s="24"/>
    </row>
    <row r="17174">
      <c r="J17174" s="18"/>
      <c r="N17174" s="24"/>
      <c r="Q17174" s="24"/>
      <c r="T17174" s="24"/>
      <c r="W17174" s="24"/>
      <c r="Z17174" s="24"/>
      <c r="AC17174" s="24"/>
      <c r="AI17174" s="24"/>
      <c r="AL17174" s="24"/>
      <c r="AO17174" s="24"/>
      <c r="AR17174" s="24"/>
      <c r="AU17174" s="24"/>
    </row>
    <row r="17175">
      <c r="J17175" s="18"/>
      <c r="N17175" s="24"/>
      <c r="Q17175" s="24"/>
      <c r="T17175" s="24"/>
      <c r="W17175" s="24"/>
      <c r="Z17175" s="24"/>
      <c r="AC17175" s="24"/>
      <c r="AI17175" s="24"/>
      <c r="AL17175" s="24"/>
      <c r="AO17175" s="24"/>
      <c r="AR17175" s="24"/>
      <c r="AU17175" s="24"/>
    </row>
    <row r="17176">
      <c r="J17176" s="18"/>
      <c r="N17176" s="24"/>
      <c r="Q17176" s="24"/>
      <c r="T17176" s="24"/>
      <c r="W17176" s="24"/>
      <c r="Z17176" s="24"/>
      <c r="AC17176" s="24"/>
      <c r="AI17176" s="24"/>
      <c r="AL17176" s="24"/>
      <c r="AO17176" s="24"/>
      <c r="AR17176" s="24"/>
      <c r="AU17176" s="24"/>
    </row>
    <row r="17177">
      <c r="J17177" s="18"/>
      <c r="N17177" s="24"/>
      <c r="Q17177" s="24"/>
      <c r="T17177" s="24"/>
      <c r="W17177" s="24"/>
      <c r="Z17177" s="24"/>
      <c r="AC17177" s="24"/>
      <c r="AI17177" s="24"/>
      <c r="AL17177" s="24"/>
      <c r="AO17177" s="24"/>
      <c r="AR17177" s="24"/>
      <c r="AU17177" s="24"/>
    </row>
    <row r="17178">
      <c r="J17178" s="18"/>
      <c r="N17178" s="24"/>
      <c r="Q17178" s="24"/>
      <c r="T17178" s="24"/>
      <c r="W17178" s="24"/>
      <c r="Z17178" s="24"/>
      <c r="AC17178" s="24"/>
      <c r="AI17178" s="24"/>
      <c r="AL17178" s="24"/>
      <c r="AO17178" s="24"/>
      <c r="AR17178" s="24"/>
      <c r="AU17178" s="24"/>
    </row>
    <row r="17179">
      <c r="J17179" s="18"/>
      <c r="N17179" s="24"/>
      <c r="Q17179" s="24"/>
      <c r="T17179" s="24"/>
      <c r="W17179" s="24"/>
      <c r="Z17179" s="24"/>
      <c r="AC17179" s="24"/>
      <c r="AI17179" s="24"/>
      <c r="AL17179" s="24"/>
      <c r="AO17179" s="24"/>
      <c r="AR17179" s="24"/>
      <c r="AU17179" s="24"/>
    </row>
    <row r="17180">
      <c r="J17180" s="18"/>
      <c r="N17180" s="24"/>
      <c r="Q17180" s="24"/>
      <c r="T17180" s="24"/>
      <c r="W17180" s="24"/>
      <c r="Z17180" s="24"/>
      <c r="AC17180" s="24"/>
      <c r="AI17180" s="24"/>
      <c r="AL17180" s="24"/>
      <c r="AO17180" s="24"/>
      <c r="AR17180" s="24"/>
      <c r="AU17180" s="24"/>
    </row>
    <row r="17181">
      <c r="J17181" s="18"/>
      <c r="N17181" s="24"/>
      <c r="Q17181" s="24"/>
      <c r="T17181" s="24"/>
      <c r="W17181" s="24"/>
      <c r="Z17181" s="24"/>
      <c r="AC17181" s="24"/>
      <c r="AI17181" s="24"/>
      <c r="AL17181" s="24"/>
      <c r="AO17181" s="24"/>
      <c r="AR17181" s="24"/>
      <c r="AU17181" s="24"/>
    </row>
    <row r="17182">
      <c r="J17182" s="18"/>
      <c r="N17182" s="24"/>
      <c r="Q17182" s="24"/>
      <c r="T17182" s="24"/>
      <c r="W17182" s="24"/>
      <c r="Z17182" s="24"/>
      <c r="AC17182" s="24"/>
      <c r="AI17182" s="24"/>
      <c r="AL17182" s="24"/>
      <c r="AO17182" s="24"/>
      <c r="AR17182" s="24"/>
      <c r="AU17182" s="24"/>
    </row>
    <row r="17183">
      <c r="J17183" s="18"/>
      <c r="N17183" s="24"/>
      <c r="Q17183" s="24"/>
      <c r="T17183" s="24"/>
      <c r="W17183" s="24"/>
      <c r="Z17183" s="24"/>
      <c r="AC17183" s="24"/>
      <c r="AI17183" s="24"/>
      <c r="AL17183" s="24"/>
      <c r="AO17183" s="24"/>
      <c r="AR17183" s="24"/>
      <c r="AU17183" s="24"/>
    </row>
    <row r="17184">
      <c r="J17184" s="18"/>
      <c r="N17184" s="24"/>
      <c r="Q17184" s="24"/>
      <c r="T17184" s="24"/>
      <c r="W17184" s="24"/>
      <c r="Z17184" s="24"/>
      <c r="AC17184" s="24"/>
      <c r="AI17184" s="24"/>
      <c r="AL17184" s="24"/>
      <c r="AO17184" s="24"/>
      <c r="AR17184" s="24"/>
      <c r="AU17184" s="24"/>
    </row>
    <row r="17185">
      <c r="J17185" s="18"/>
      <c r="N17185" s="24"/>
      <c r="Q17185" s="24"/>
      <c r="T17185" s="24"/>
      <c r="W17185" s="24"/>
      <c r="Z17185" s="24"/>
      <c r="AC17185" s="24"/>
      <c r="AI17185" s="24"/>
      <c r="AL17185" s="24"/>
      <c r="AO17185" s="24"/>
      <c r="AR17185" s="24"/>
      <c r="AU17185" s="24"/>
    </row>
    <row r="17186">
      <c r="J17186" s="18"/>
      <c r="N17186" s="24"/>
      <c r="Q17186" s="24"/>
      <c r="T17186" s="24"/>
      <c r="W17186" s="24"/>
      <c r="Z17186" s="24"/>
      <c r="AC17186" s="24"/>
      <c r="AI17186" s="24"/>
      <c r="AL17186" s="24"/>
      <c r="AO17186" s="24"/>
      <c r="AR17186" s="24"/>
      <c r="AU17186" s="24"/>
    </row>
    <row r="17187">
      <c r="J17187" s="18"/>
      <c r="N17187" s="24"/>
      <c r="Q17187" s="24"/>
      <c r="T17187" s="24"/>
      <c r="W17187" s="24"/>
      <c r="Z17187" s="24"/>
      <c r="AC17187" s="24"/>
      <c r="AI17187" s="24"/>
      <c r="AL17187" s="24"/>
      <c r="AO17187" s="24"/>
      <c r="AR17187" s="24"/>
      <c r="AU17187" s="24"/>
    </row>
    <row r="17188">
      <c r="J17188" s="18"/>
      <c r="N17188" s="24"/>
      <c r="Q17188" s="24"/>
      <c r="T17188" s="24"/>
      <c r="W17188" s="24"/>
      <c r="Z17188" s="24"/>
      <c r="AC17188" s="24"/>
      <c r="AI17188" s="24"/>
      <c r="AL17188" s="24"/>
      <c r="AO17188" s="24"/>
      <c r="AR17188" s="24"/>
      <c r="AU17188" s="24"/>
    </row>
    <row r="17189">
      <c r="J17189" s="18"/>
      <c r="N17189" s="24"/>
      <c r="Q17189" s="24"/>
      <c r="T17189" s="24"/>
      <c r="W17189" s="24"/>
      <c r="Z17189" s="24"/>
      <c r="AC17189" s="24"/>
      <c r="AI17189" s="24"/>
      <c r="AL17189" s="24"/>
      <c r="AO17189" s="24"/>
      <c r="AR17189" s="24"/>
      <c r="AU17189" s="24"/>
    </row>
    <row r="17190">
      <c r="J17190" s="18"/>
      <c r="N17190" s="24"/>
      <c r="Q17190" s="24"/>
      <c r="T17190" s="24"/>
      <c r="W17190" s="24"/>
      <c r="Z17190" s="24"/>
      <c r="AC17190" s="24"/>
      <c r="AI17190" s="24"/>
      <c r="AL17190" s="24"/>
      <c r="AO17190" s="24"/>
      <c r="AR17190" s="24"/>
      <c r="AU17190" s="24"/>
    </row>
    <row r="17191">
      <c r="J17191" s="18"/>
      <c r="N17191" s="24"/>
      <c r="Q17191" s="24"/>
      <c r="T17191" s="24"/>
      <c r="W17191" s="24"/>
      <c r="Z17191" s="24"/>
      <c r="AC17191" s="24"/>
      <c r="AI17191" s="24"/>
      <c r="AL17191" s="24"/>
      <c r="AO17191" s="24"/>
      <c r="AR17191" s="24"/>
      <c r="AU17191" s="24"/>
    </row>
    <row r="17192">
      <c r="J17192" s="18"/>
      <c r="N17192" s="24"/>
      <c r="Q17192" s="24"/>
      <c r="T17192" s="24"/>
      <c r="W17192" s="24"/>
      <c r="Z17192" s="24"/>
      <c r="AC17192" s="24"/>
      <c r="AI17192" s="24"/>
      <c r="AL17192" s="24"/>
      <c r="AO17192" s="24"/>
      <c r="AR17192" s="24"/>
      <c r="AU17192" s="24"/>
    </row>
    <row r="17193">
      <c r="J17193" s="18"/>
      <c r="N17193" s="24"/>
      <c r="Q17193" s="24"/>
      <c r="T17193" s="24"/>
      <c r="W17193" s="24"/>
      <c r="Z17193" s="24"/>
      <c r="AC17193" s="24"/>
      <c r="AI17193" s="24"/>
      <c r="AL17193" s="24"/>
      <c r="AO17193" s="24"/>
      <c r="AR17193" s="24"/>
      <c r="AU17193" s="24"/>
    </row>
    <row r="17194">
      <c r="J17194" s="18"/>
      <c r="N17194" s="24"/>
      <c r="Q17194" s="24"/>
      <c r="T17194" s="24"/>
      <c r="W17194" s="24"/>
      <c r="Z17194" s="24"/>
      <c r="AC17194" s="24"/>
      <c r="AI17194" s="24"/>
      <c r="AL17194" s="24"/>
      <c r="AO17194" s="24"/>
      <c r="AR17194" s="24"/>
      <c r="AU17194" s="24"/>
    </row>
    <row r="17195">
      <c r="J17195" s="18"/>
      <c r="N17195" s="24"/>
      <c r="Q17195" s="24"/>
      <c r="T17195" s="24"/>
      <c r="W17195" s="24"/>
      <c r="Z17195" s="24"/>
      <c r="AC17195" s="24"/>
      <c r="AI17195" s="24"/>
      <c r="AL17195" s="24"/>
      <c r="AO17195" s="24"/>
      <c r="AR17195" s="24"/>
      <c r="AU17195" s="24"/>
    </row>
    <row r="17196">
      <c r="J17196" s="18"/>
      <c r="N17196" s="24"/>
      <c r="Q17196" s="24"/>
      <c r="T17196" s="24"/>
      <c r="W17196" s="24"/>
      <c r="Z17196" s="24"/>
      <c r="AC17196" s="24"/>
      <c r="AI17196" s="24"/>
      <c r="AL17196" s="24"/>
      <c r="AO17196" s="24"/>
      <c r="AR17196" s="24"/>
      <c r="AU17196" s="24"/>
    </row>
    <row r="17197">
      <c r="J17197" s="18"/>
      <c r="N17197" s="24"/>
      <c r="Q17197" s="24"/>
      <c r="T17197" s="24"/>
      <c r="W17197" s="24"/>
      <c r="Z17197" s="24"/>
      <c r="AC17197" s="24"/>
      <c r="AI17197" s="24"/>
      <c r="AL17197" s="24"/>
      <c r="AO17197" s="24"/>
      <c r="AR17197" s="24"/>
      <c r="AU17197" s="24"/>
    </row>
    <row r="17198">
      <c r="J17198" s="18"/>
      <c r="N17198" s="24"/>
      <c r="Q17198" s="24"/>
      <c r="T17198" s="24"/>
      <c r="W17198" s="24"/>
      <c r="Z17198" s="24"/>
      <c r="AC17198" s="24"/>
      <c r="AI17198" s="24"/>
      <c r="AL17198" s="24"/>
      <c r="AO17198" s="24"/>
      <c r="AR17198" s="24"/>
      <c r="AU17198" s="24"/>
    </row>
    <row r="17199">
      <c r="J17199" s="18"/>
      <c r="N17199" s="24"/>
      <c r="Q17199" s="24"/>
      <c r="T17199" s="24"/>
      <c r="W17199" s="24"/>
      <c r="Z17199" s="24"/>
      <c r="AC17199" s="24"/>
      <c r="AI17199" s="24"/>
      <c r="AL17199" s="24"/>
      <c r="AO17199" s="24"/>
      <c r="AR17199" s="24"/>
      <c r="AU17199" s="24"/>
    </row>
    <row r="17200">
      <c r="J17200" s="18"/>
      <c r="N17200" s="24"/>
      <c r="Q17200" s="24"/>
      <c r="T17200" s="24"/>
      <c r="W17200" s="24"/>
      <c r="Z17200" s="24"/>
      <c r="AC17200" s="24"/>
      <c r="AI17200" s="24"/>
      <c r="AL17200" s="24"/>
      <c r="AO17200" s="24"/>
      <c r="AR17200" s="24"/>
      <c r="AU17200" s="24"/>
    </row>
    <row r="17201">
      <c r="J17201" s="18"/>
      <c r="N17201" s="24"/>
      <c r="Q17201" s="24"/>
      <c r="T17201" s="24"/>
      <c r="W17201" s="24"/>
      <c r="Z17201" s="24"/>
      <c r="AC17201" s="24"/>
      <c r="AI17201" s="24"/>
      <c r="AL17201" s="24"/>
      <c r="AO17201" s="24"/>
      <c r="AR17201" s="24"/>
      <c r="AU17201" s="24"/>
    </row>
    <row r="17202">
      <c r="J17202" s="18"/>
      <c r="N17202" s="24"/>
      <c r="Q17202" s="24"/>
      <c r="T17202" s="24"/>
      <c r="W17202" s="24"/>
      <c r="Z17202" s="24"/>
      <c r="AC17202" s="24"/>
      <c r="AI17202" s="24"/>
      <c r="AL17202" s="24"/>
      <c r="AO17202" s="24"/>
      <c r="AR17202" s="24"/>
      <c r="AU17202" s="24"/>
    </row>
    <row r="17203">
      <c r="J17203" s="18"/>
      <c r="N17203" s="24"/>
      <c r="Q17203" s="24"/>
      <c r="T17203" s="24"/>
      <c r="W17203" s="24"/>
      <c r="Z17203" s="24"/>
      <c r="AC17203" s="24"/>
      <c r="AI17203" s="24"/>
      <c r="AL17203" s="24"/>
      <c r="AO17203" s="24"/>
      <c r="AR17203" s="24"/>
      <c r="AU17203" s="24"/>
    </row>
    <row r="17204">
      <c r="J17204" s="18"/>
      <c r="N17204" s="24"/>
      <c r="Q17204" s="24"/>
      <c r="T17204" s="24"/>
      <c r="W17204" s="24"/>
      <c r="Z17204" s="24"/>
      <c r="AC17204" s="24"/>
      <c r="AI17204" s="24"/>
      <c r="AL17204" s="24"/>
      <c r="AO17204" s="24"/>
      <c r="AR17204" s="24"/>
      <c r="AU17204" s="24"/>
    </row>
    <row r="17205">
      <c r="J17205" s="18"/>
      <c r="N17205" s="24"/>
      <c r="Q17205" s="24"/>
      <c r="T17205" s="24"/>
      <c r="W17205" s="24"/>
      <c r="Z17205" s="24"/>
      <c r="AC17205" s="24"/>
      <c r="AI17205" s="24"/>
      <c r="AL17205" s="24"/>
      <c r="AO17205" s="24"/>
      <c r="AR17205" s="24"/>
      <c r="AU17205" s="24"/>
    </row>
    <row r="17206">
      <c r="J17206" s="18"/>
      <c r="N17206" s="24"/>
      <c r="Q17206" s="24"/>
      <c r="T17206" s="24"/>
      <c r="W17206" s="24"/>
      <c r="Z17206" s="24"/>
      <c r="AC17206" s="24"/>
      <c r="AI17206" s="24"/>
      <c r="AL17206" s="24"/>
      <c r="AO17206" s="24"/>
      <c r="AR17206" s="24"/>
      <c r="AU17206" s="24"/>
    </row>
    <row r="17207">
      <c r="J17207" s="18"/>
      <c r="N17207" s="24"/>
      <c r="Q17207" s="24"/>
      <c r="T17207" s="24"/>
      <c r="W17207" s="24"/>
      <c r="Z17207" s="24"/>
      <c r="AC17207" s="24"/>
      <c r="AI17207" s="24"/>
      <c r="AL17207" s="24"/>
      <c r="AO17207" s="24"/>
      <c r="AR17207" s="24"/>
      <c r="AU17207" s="24"/>
    </row>
    <row r="17208">
      <c r="J17208" s="18"/>
      <c r="N17208" s="24"/>
      <c r="Q17208" s="24"/>
      <c r="T17208" s="24"/>
      <c r="W17208" s="24"/>
      <c r="Z17208" s="24"/>
      <c r="AC17208" s="24"/>
      <c r="AI17208" s="24"/>
      <c r="AL17208" s="24"/>
      <c r="AO17208" s="24"/>
      <c r="AR17208" s="24"/>
      <c r="AU17208" s="24"/>
    </row>
    <row r="17209">
      <c r="J17209" s="18"/>
      <c r="N17209" s="24"/>
      <c r="Q17209" s="24"/>
      <c r="T17209" s="24"/>
      <c r="W17209" s="24"/>
      <c r="Z17209" s="24"/>
      <c r="AC17209" s="24"/>
      <c r="AI17209" s="24"/>
      <c r="AL17209" s="24"/>
      <c r="AO17209" s="24"/>
      <c r="AR17209" s="24"/>
      <c r="AU17209" s="24"/>
    </row>
    <row r="17210">
      <c r="J17210" s="18"/>
      <c r="N17210" s="24"/>
      <c r="Q17210" s="24"/>
      <c r="T17210" s="24"/>
      <c r="W17210" s="24"/>
      <c r="Z17210" s="24"/>
      <c r="AC17210" s="24"/>
      <c r="AI17210" s="24"/>
      <c r="AL17210" s="24"/>
      <c r="AO17210" s="24"/>
      <c r="AR17210" s="24"/>
      <c r="AU17210" s="24"/>
    </row>
    <row r="17211">
      <c r="J17211" s="18"/>
      <c r="N17211" s="24"/>
      <c r="Q17211" s="24"/>
      <c r="T17211" s="24"/>
      <c r="W17211" s="24"/>
      <c r="Z17211" s="24"/>
      <c r="AC17211" s="24"/>
      <c r="AI17211" s="24"/>
      <c r="AL17211" s="24"/>
      <c r="AO17211" s="24"/>
      <c r="AR17211" s="24"/>
      <c r="AU17211" s="24"/>
    </row>
    <row r="17212">
      <c r="J17212" s="18"/>
      <c r="N17212" s="24"/>
      <c r="Q17212" s="24"/>
      <c r="T17212" s="24"/>
      <c r="W17212" s="24"/>
      <c r="Z17212" s="24"/>
      <c r="AC17212" s="24"/>
      <c r="AI17212" s="24"/>
      <c r="AL17212" s="24"/>
      <c r="AO17212" s="24"/>
      <c r="AR17212" s="24"/>
      <c r="AU17212" s="24"/>
    </row>
    <row r="17213">
      <c r="J17213" s="18"/>
      <c r="N17213" s="24"/>
      <c r="Q17213" s="24"/>
      <c r="T17213" s="24"/>
      <c r="W17213" s="24"/>
      <c r="Z17213" s="24"/>
      <c r="AC17213" s="24"/>
      <c r="AI17213" s="24"/>
      <c r="AL17213" s="24"/>
      <c r="AO17213" s="24"/>
      <c r="AR17213" s="24"/>
      <c r="AU17213" s="24"/>
    </row>
    <row r="17214">
      <c r="J17214" s="18"/>
      <c r="N17214" s="24"/>
      <c r="Q17214" s="24"/>
      <c r="T17214" s="24"/>
      <c r="W17214" s="24"/>
      <c r="Z17214" s="24"/>
      <c r="AC17214" s="24"/>
      <c r="AI17214" s="24"/>
      <c r="AL17214" s="24"/>
      <c r="AO17214" s="24"/>
      <c r="AR17214" s="24"/>
      <c r="AU17214" s="24"/>
    </row>
    <row r="17215">
      <c r="J17215" s="18"/>
      <c r="N17215" s="24"/>
      <c r="Q17215" s="24"/>
      <c r="T17215" s="24"/>
      <c r="W17215" s="24"/>
      <c r="Z17215" s="24"/>
      <c r="AC17215" s="24"/>
      <c r="AI17215" s="24"/>
      <c r="AL17215" s="24"/>
      <c r="AO17215" s="24"/>
      <c r="AR17215" s="24"/>
      <c r="AU17215" s="24"/>
    </row>
    <row r="17216">
      <c r="J17216" s="18"/>
      <c r="N17216" s="24"/>
      <c r="Q17216" s="24"/>
      <c r="T17216" s="24"/>
      <c r="W17216" s="24"/>
      <c r="Z17216" s="24"/>
      <c r="AC17216" s="24"/>
      <c r="AI17216" s="24"/>
      <c r="AL17216" s="24"/>
      <c r="AO17216" s="24"/>
      <c r="AR17216" s="24"/>
      <c r="AU17216" s="24"/>
    </row>
    <row r="17217">
      <c r="J17217" s="18"/>
      <c r="N17217" s="24"/>
      <c r="Q17217" s="24"/>
      <c r="T17217" s="24"/>
      <c r="W17217" s="24"/>
      <c r="Z17217" s="24"/>
      <c r="AC17217" s="24"/>
      <c r="AI17217" s="24"/>
      <c r="AL17217" s="24"/>
      <c r="AO17217" s="24"/>
      <c r="AR17217" s="24"/>
      <c r="AU17217" s="24"/>
    </row>
    <row r="17218">
      <c r="J17218" s="18"/>
      <c r="N17218" s="24"/>
      <c r="Q17218" s="24"/>
      <c r="T17218" s="24"/>
      <c r="W17218" s="24"/>
      <c r="Z17218" s="24"/>
      <c r="AC17218" s="24"/>
      <c r="AI17218" s="24"/>
      <c r="AL17218" s="24"/>
      <c r="AO17218" s="24"/>
      <c r="AR17218" s="24"/>
      <c r="AU17218" s="24"/>
    </row>
    <row r="17219">
      <c r="J17219" s="18"/>
      <c r="N17219" s="24"/>
      <c r="Q17219" s="24"/>
      <c r="T17219" s="24"/>
      <c r="W17219" s="24"/>
      <c r="Z17219" s="24"/>
      <c r="AC17219" s="24"/>
      <c r="AI17219" s="24"/>
      <c r="AL17219" s="24"/>
      <c r="AO17219" s="24"/>
      <c r="AR17219" s="24"/>
      <c r="AU17219" s="24"/>
    </row>
    <row r="17220">
      <c r="J17220" s="18"/>
      <c r="N17220" s="24"/>
      <c r="Q17220" s="24"/>
      <c r="T17220" s="24"/>
      <c r="W17220" s="24"/>
      <c r="Z17220" s="24"/>
      <c r="AC17220" s="24"/>
      <c r="AI17220" s="24"/>
      <c r="AL17220" s="24"/>
      <c r="AO17220" s="24"/>
      <c r="AR17220" s="24"/>
      <c r="AU17220" s="24"/>
    </row>
    <row r="17221">
      <c r="J17221" s="18"/>
      <c r="N17221" s="24"/>
      <c r="Q17221" s="24"/>
      <c r="T17221" s="24"/>
      <c r="W17221" s="24"/>
      <c r="Z17221" s="24"/>
      <c r="AC17221" s="24"/>
      <c r="AI17221" s="24"/>
      <c r="AL17221" s="24"/>
      <c r="AO17221" s="24"/>
      <c r="AR17221" s="24"/>
      <c r="AU17221" s="24"/>
    </row>
    <row r="17222">
      <c r="J17222" s="18"/>
      <c r="N17222" s="24"/>
      <c r="Q17222" s="24"/>
      <c r="T17222" s="24"/>
      <c r="W17222" s="24"/>
      <c r="Z17222" s="24"/>
      <c r="AC17222" s="24"/>
      <c r="AI17222" s="24"/>
      <c r="AL17222" s="24"/>
      <c r="AO17222" s="24"/>
      <c r="AR17222" s="24"/>
      <c r="AU17222" s="24"/>
    </row>
    <row r="17223">
      <c r="J17223" s="18"/>
      <c r="N17223" s="24"/>
      <c r="Q17223" s="24"/>
      <c r="T17223" s="24"/>
      <c r="W17223" s="24"/>
      <c r="Z17223" s="24"/>
      <c r="AC17223" s="24"/>
      <c r="AI17223" s="24"/>
      <c r="AL17223" s="24"/>
      <c r="AO17223" s="24"/>
      <c r="AR17223" s="24"/>
      <c r="AU17223" s="24"/>
    </row>
    <row r="17224">
      <c r="J17224" s="18"/>
      <c r="N17224" s="24"/>
      <c r="Q17224" s="24"/>
      <c r="T17224" s="24"/>
      <c r="W17224" s="24"/>
      <c r="Z17224" s="24"/>
      <c r="AC17224" s="24"/>
      <c r="AI17224" s="24"/>
      <c r="AL17224" s="24"/>
      <c r="AO17224" s="24"/>
      <c r="AR17224" s="24"/>
      <c r="AU17224" s="24"/>
    </row>
    <row r="17225">
      <c r="J17225" s="18"/>
      <c r="N17225" s="24"/>
      <c r="Q17225" s="24"/>
      <c r="T17225" s="24"/>
      <c r="W17225" s="24"/>
      <c r="Z17225" s="24"/>
      <c r="AC17225" s="24"/>
      <c r="AI17225" s="24"/>
      <c r="AL17225" s="24"/>
      <c r="AO17225" s="24"/>
      <c r="AR17225" s="24"/>
      <c r="AU17225" s="24"/>
    </row>
    <row r="17226">
      <c r="J17226" s="18"/>
      <c r="N17226" s="24"/>
      <c r="Q17226" s="24"/>
      <c r="T17226" s="24"/>
      <c r="W17226" s="24"/>
      <c r="Z17226" s="24"/>
      <c r="AC17226" s="24"/>
      <c r="AI17226" s="24"/>
      <c r="AL17226" s="24"/>
      <c r="AO17226" s="24"/>
      <c r="AR17226" s="24"/>
      <c r="AU17226" s="24"/>
    </row>
    <row r="17227">
      <c r="J17227" s="18"/>
      <c r="N17227" s="24"/>
      <c r="Q17227" s="24"/>
      <c r="T17227" s="24"/>
      <c r="W17227" s="24"/>
      <c r="Z17227" s="24"/>
      <c r="AC17227" s="24"/>
      <c r="AI17227" s="24"/>
      <c r="AL17227" s="24"/>
      <c r="AO17227" s="24"/>
      <c r="AR17227" s="24"/>
      <c r="AU17227" s="24"/>
    </row>
    <row r="17228">
      <c r="J17228" s="18"/>
      <c r="N17228" s="24"/>
      <c r="Q17228" s="24"/>
      <c r="T17228" s="24"/>
      <c r="W17228" s="24"/>
      <c r="Z17228" s="24"/>
      <c r="AC17228" s="24"/>
      <c r="AI17228" s="24"/>
      <c r="AL17228" s="24"/>
      <c r="AO17228" s="24"/>
      <c r="AR17228" s="24"/>
      <c r="AU17228" s="24"/>
    </row>
    <row r="17229">
      <c r="J17229" s="18"/>
      <c r="N17229" s="24"/>
      <c r="Q17229" s="24"/>
      <c r="T17229" s="24"/>
      <c r="W17229" s="24"/>
      <c r="Z17229" s="24"/>
      <c r="AC17229" s="24"/>
      <c r="AI17229" s="24"/>
      <c r="AL17229" s="24"/>
      <c r="AO17229" s="24"/>
      <c r="AR17229" s="24"/>
      <c r="AU17229" s="24"/>
    </row>
    <row r="17230">
      <c r="J17230" s="18"/>
      <c r="N17230" s="24"/>
      <c r="Q17230" s="24"/>
      <c r="T17230" s="24"/>
      <c r="W17230" s="24"/>
      <c r="Z17230" s="24"/>
      <c r="AC17230" s="24"/>
      <c r="AI17230" s="24"/>
      <c r="AL17230" s="24"/>
      <c r="AO17230" s="24"/>
      <c r="AR17230" s="24"/>
      <c r="AU17230" s="24"/>
    </row>
    <row r="17231">
      <c r="J17231" s="18"/>
      <c r="N17231" s="24"/>
      <c r="Q17231" s="24"/>
      <c r="T17231" s="24"/>
      <c r="W17231" s="24"/>
      <c r="Z17231" s="24"/>
      <c r="AC17231" s="24"/>
      <c r="AI17231" s="24"/>
      <c r="AL17231" s="24"/>
      <c r="AO17231" s="24"/>
      <c r="AR17231" s="24"/>
      <c r="AU17231" s="24"/>
    </row>
    <row r="17232">
      <c r="J17232" s="18"/>
      <c r="N17232" s="24"/>
      <c r="Q17232" s="24"/>
      <c r="T17232" s="24"/>
      <c r="W17232" s="24"/>
      <c r="Z17232" s="24"/>
      <c r="AC17232" s="24"/>
      <c r="AI17232" s="24"/>
      <c r="AL17232" s="24"/>
      <c r="AO17232" s="24"/>
      <c r="AR17232" s="24"/>
      <c r="AU17232" s="24"/>
    </row>
    <row r="17233">
      <c r="J17233" s="18"/>
      <c r="N17233" s="24"/>
      <c r="Q17233" s="24"/>
      <c r="T17233" s="24"/>
      <c r="W17233" s="24"/>
      <c r="Z17233" s="24"/>
      <c r="AC17233" s="24"/>
      <c r="AI17233" s="24"/>
      <c r="AL17233" s="24"/>
      <c r="AO17233" s="24"/>
      <c r="AR17233" s="24"/>
      <c r="AU17233" s="24"/>
    </row>
    <row r="17234">
      <c r="J17234" s="18"/>
      <c r="N17234" s="24"/>
      <c r="Q17234" s="24"/>
      <c r="T17234" s="24"/>
      <c r="W17234" s="24"/>
      <c r="Z17234" s="24"/>
      <c r="AC17234" s="24"/>
      <c r="AI17234" s="24"/>
      <c r="AL17234" s="24"/>
      <c r="AO17234" s="24"/>
      <c r="AR17234" s="24"/>
      <c r="AU17234" s="24"/>
    </row>
    <row r="17235">
      <c r="J17235" s="18"/>
      <c r="N17235" s="24"/>
      <c r="Q17235" s="24"/>
      <c r="T17235" s="24"/>
      <c r="W17235" s="24"/>
      <c r="Z17235" s="24"/>
      <c r="AC17235" s="24"/>
      <c r="AI17235" s="24"/>
      <c r="AL17235" s="24"/>
      <c r="AO17235" s="24"/>
      <c r="AR17235" s="24"/>
      <c r="AU17235" s="24"/>
    </row>
    <row r="17236">
      <c r="J17236" s="18"/>
      <c r="N17236" s="24"/>
      <c r="Q17236" s="24"/>
      <c r="T17236" s="24"/>
      <c r="W17236" s="24"/>
      <c r="Z17236" s="24"/>
      <c r="AC17236" s="24"/>
      <c r="AI17236" s="24"/>
      <c r="AL17236" s="24"/>
      <c r="AO17236" s="24"/>
      <c r="AR17236" s="24"/>
      <c r="AU17236" s="24"/>
    </row>
    <row r="17237">
      <c r="J17237" s="18"/>
      <c r="N17237" s="24"/>
      <c r="Q17237" s="24"/>
      <c r="T17237" s="24"/>
      <c r="W17237" s="24"/>
      <c r="Z17237" s="24"/>
      <c r="AC17237" s="24"/>
      <c r="AI17237" s="24"/>
      <c r="AL17237" s="24"/>
      <c r="AO17237" s="24"/>
      <c r="AR17237" s="24"/>
      <c r="AU17237" s="24"/>
    </row>
    <row r="17238">
      <c r="J17238" s="18"/>
      <c r="N17238" s="24"/>
      <c r="Q17238" s="24"/>
      <c r="T17238" s="24"/>
      <c r="W17238" s="24"/>
      <c r="Z17238" s="24"/>
      <c r="AC17238" s="24"/>
      <c r="AI17238" s="24"/>
      <c r="AL17238" s="24"/>
      <c r="AO17238" s="24"/>
      <c r="AR17238" s="24"/>
      <c r="AU17238" s="24"/>
    </row>
    <row r="17239">
      <c r="J17239" s="18"/>
      <c r="N17239" s="24"/>
      <c r="Q17239" s="24"/>
      <c r="T17239" s="24"/>
      <c r="W17239" s="24"/>
      <c r="Z17239" s="24"/>
      <c r="AC17239" s="24"/>
      <c r="AI17239" s="24"/>
      <c r="AL17239" s="24"/>
      <c r="AO17239" s="24"/>
      <c r="AR17239" s="24"/>
      <c r="AU17239" s="24"/>
    </row>
    <row r="17240">
      <c r="J17240" s="18"/>
      <c r="N17240" s="24"/>
      <c r="Q17240" s="24"/>
      <c r="T17240" s="24"/>
      <c r="W17240" s="24"/>
      <c r="Z17240" s="24"/>
      <c r="AC17240" s="24"/>
      <c r="AI17240" s="24"/>
      <c r="AL17240" s="24"/>
      <c r="AO17240" s="24"/>
      <c r="AR17240" s="24"/>
      <c r="AU17240" s="24"/>
    </row>
    <row r="17241">
      <c r="J17241" s="18"/>
      <c r="N17241" s="24"/>
      <c r="Q17241" s="24"/>
      <c r="T17241" s="24"/>
      <c r="W17241" s="24"/>
      <c r="Z17241" s="24"/>
      <c r="AC17241" s="24"/>
      <c r="AI17241" s="24"/>
      <c r="AL17241" s="24"/>
      <c r="AO17241" s="24"/>
      <c r="AR17241" s="24"/>
      <c r="AU17241" s="24"/>
    </row>
    <row r="17242">
      <c r="J17242" s="18"/>
      <c r="N17242" s="24"/>
      <c r="Q17242" s="24"/>
      <c r="T17242" s="24"/>
      <c r="W17242" s="24"/>
      <c r="Z17242" s="24"/>
      <c r="AC17242" s="24"/>
      <c r="AI17242" s="24"/>
      <c r="AL17242" s="24"/>
      <c r="AO17242" s="24"/>
      <c r="AR17242" s="24"/>
      <c r="AU17242" s="24"/>
    </row>
    <row r="17243">
      <c r="J17243" s="18"/>
      <c r="N17243" s="24"/>
      <c r="Q17243" s="24"/>
      <c r="T17243" s="24"/>
      <c r="W17243" s="24"/>
      <c r="Z17243" s="24"/>
      <c r="AC17243" s="24"/>
      <c r="AI17243" s="24"/>
      <c r="AL17243" s="24"/>
      <c r="AO17243" s="24"/>
      <c r="AR17243" s="24"/>
      <c r="AU17243" s="24"/>
    </row>
    <row r="17244">
      <c r="J17244" s="18"/>
      <c r="N17244" s="24"/>
      <c r="Q17244" s="24"/>
      <c r="T17244" s="24"/>
      <c r="W17244" s="24"/>
      <c r="Z17244" s="24"/>
      <c r="AC17244" s="24"/>
      <c r="AI17244" s="24"/>
      <c r="AL17244" s="24"/>
      <c r="AO17244" s="24"/>
      <c r="AR17244" s="24"/>
      <c r="AU17244" s="24"/>
    </row>
    <row r="17245">
      <c r="J17245" s="18"/>
      <c r="N17245" s="24"/>
      <c r="Q17245" s="24"/>
      <c r="T17245" s="24"/>
      <c r="W17245" s="24"/>
      <c r="Z17245" s="24"/>
      <c r="AC17245" s="24"/>
      <c r="AI17245" s="24"/>
      <c r="AL17245" s="24"/>
      <c r="AO17245" s="24"/>
      <c r="AR17245" s="24"/>
      <c r="AU17245" s="24"/>
    </row>
    <row r="17246">
      <c r="J17246" s="18"/>
      <c r="N17246" s="24"/>
      <c r="Q17246" s="24"/>
      <c r="T17246" s="24"/>
      <c r="W17246" s="24"/>
      <c r="Z17246" s="24"/>
      <c r="AC17246" s="24"/>
      <c r="AI17246" s="24"/>
      <c r="AL17246" s="24"/>
      <c r="AO17246" s="24"/>
      <c r="AR17246" s="24"/>
      <c r="AU17246" s="24"/>
    </row>
    <row r="17247">
      <c r="J17247" s="18"/>
      <c r="N17247" s="24"/>
      <c r="Q17247" s="24"/>
      <c r="T17247" s="24"/>
      <c r="W17247" s="24"/>
      <c r="Z17247" s="24"/>
      <c r="AC17247" s="24"/>
      <c r="AI17247" s="24"/>
      <c r="AL17247" s="24"/>
      <c r="AO17247" s="24"/>
      <c r="AR17247" s="24"/>
      <c r="AU17247" s="24"/>
    </row>
    <row r="17248">
      <c r="J17248" s="18"/>
      <c r="N17248" s="24"/>
      <c r="Q17248" s="24"/>
      <c r="T17248" s="24"/>
      <c r="W17248" s="24"/>
      <c r="Z17248" s="24"/>
      <c r="AC17248" s="24"/>
      <c r="AI17248" s="24"/>
      <c r="AL17248" s="24"/>
      <c r="AO17248" s="24"/>
      <c r="AR17248" s="24"/>
      <c r="AU17248" s="24"/>
    </row>
    <row r="17249">
      <c r="J17249" s="18"/>
      <c r="N17249" s="24"/>
      <c r="Q17249" s="24"/>
      <c r="T17249" s="24"/>
      <c r="W17249" s="24"/>
      <c r="Z17249" s="24"/>
      <c r="AC17249" s="24"/>
      <c r="AI17249" s="24"/>
      <c r="AL17249" s="24"/>
      <c r="AO17249" s="24"/>
      <c r="AR17249" s="24"/>
      <c r="AU17249" s="24"/>
    </row>
    <row r="17250">
      <c r="J17250" s="18"/>
      <c r="N17250" s="24"/>
      <c r="Q17250" s="24"/>
      <c r="T17250" s="24"/>
      <c r="W17250" s="24"/>
      <c r="Z17250" s="24"/>
      <c r="AC17250" s="24"/>
      <c r="AI17250" s="24"/>
      <c r="AL17250" s="24"/>
      <c r="AO17250" s="24"/>
      <c r="AR17250" s="24"/>
      <c r="AU17250" s="24"/>
    </row>
    <row r="17251">
      <c r="J17251" s="18"/>
      <c r="N17251" s="24"/>
      <c r="Q17251" s="24"/>
      <c r="T17251" s="24"/>
      <c r="W17251" s="24"/>
      <c r="Z17251" s="24"/>
      <c r="AC17251" s="24"/>
      <c r="AI17251" s="24"/>
      <c r="AL17251" s="24"/>
      <c r="AO17251" s="24"/>
      <c r="AR17251" s="24"/>
      <c r="AU17251" s="24"/>
    </row>
    <row r="17252">
      <c r="J17252" s="18"/>
      <c r="N17252" s="24"/>
      <c r="Q17252" s="24"/>
      <c r="T17252" s="24"/>
      <c r="W17252" s="24"/>
      <c r="Z17252" s="24"/>
      <c r="AC17252" s="24"/>
      <c r="AI17252" s="24"/>
      <c r="AL17252" s="24"/>
      <c r="AO17252" s="24"/>
      <c r="AR17252" s="24"/>
      <c r="AU17252" s="24"/>
    </row>
    <row r="17253">
      <c r="J17253" s="18"/>
      <c r="N17253" s="24"/>
      <c r="Q17253" s="24"/>
      <c r="T17253" s="24"/>
      <c r="W17253" s="24"/>
      <c r="Z17253" s="24"/>
      <c r="AC17253" s="24"/>
      <c r="AI17253" s="24"/>
      <c r="AL17253" s="24"/>
      <c r="AO17253" s="24"/>
      <c r="AR17253" s="24"/>
      <c r="AU17253" s="24"/>
    </row>
    <row r="17254">
      <c r="J17254" s="18"/>
      <c r="N17254" s="24"/>
      <c r="Q17254" s="24"/>
      <c r="T17254" s="24"/>
      <c r="W17254" s="24"/>
      <c r="Z17254" s="24"/>
      <c r="AC17254" s="24"/>
      <c r="AI17254" s="24"/>
      <c r="AL17254" s="24"/>
      <c r="AO17254" s="24"/>
      <c r="AR17254" s="24"/>
      <c r="AU17254" s="24"/>
    </row>
    <row r="17255">
      <c r="J17255" s="18"/>
      <c r="N17255" s="24"/>
      <c r="Q17255" s="24"/>
      <c r="T17255" s="24"/>
      <c r="W17255" s="24"/>
      <c r="Z17255" s="24"/>
      <c r="AC17255" s="24"/>
      <c r="AI17255" s="24"/>
      <c r="AL17255" s="24"/>
      <c r="AO17255" s="24"/>
      <c r="AR17255" s="24"/>
      <c r="AU17255" s="24"/>
    </row>
    <row r="17256">
      <c r="J17256" s="18"/>
      <c r="N17256" s="24"/>
      <c r="Q17256" s="24"/>
      <c r="T17256" s="24"/>
      <c r="W17256" s="24"/>
      <c r="Z17256" s="24"/>
      <c r="AC17256" s="24"/>
      <c r="AI17256" s="24"/>
      <c r="AL17256" s="24"/>
      <c r="AO17256" s="24"/>
      <c r="AR17256" s="24"/>
      <c r="AU17256" s="24"/>
    </row>
    <row r="17257">
      <c r="J17257" s="18"/>
      <c r="N17257" s="24"/>
      <c r="Q17257" s="24"/>
      <c r="T17257" s="24"/>
      <c r="W17257" s="24"/>
      <c r="Z17257" s="24"/>
      <c r="AC17257" s="24"/>
      <c r="AI17257" s="24"/>
      <c r="AL17257" s="24"/>
      <c r="AO17257" s="24"/>
      <c r="AR17257" s="24"/>
      <c r="AU17257" s="24"/>
    </row>
    <row r="17258">
      <c r="J17258" s="18"/>
      <c r="N17258" s="24"/>
      <c r="Q17258" s="24"/>
      <c r="T17258" s="24"/>
      <c r="W17258" s="24"/>
      <c r="Z17258" s="24"/>
      <c r="AC17258" s="24"/>
      <c r="AI17258" s="24"/>
      <c r="AL17258" s="24"/>
      <c r="AO17258" s="24"/>
      <c r="AR17258" s="24"/>
      <c r="AU17258" s="24"/>
    </row>
    <row r="17259">
      <c r="J17259" s="18"/>
      <c r="N17259" s="24"/>
      <c r="Q17259" s="24"/>
      <c r="T17259" s="24"/>
      <c r="W17259" s="24"/>
      <c r="Z17259" s="24"/>
      <c r="AC17259" s="24"/>
      <c r="AI17259" s="24"/>
      <c r="AL17259" s="24"/>
      <c r="AO17259" s="24"/>
      <c r="AR17259" s="24"/>
      <c r="AU17259" s="24"/>
    </row>
    <row r="17260">
      <c r="J17260" s="18"/>
      <c r="N17260" s="24"/>
      <c r="Q17260" s="24"/>
      <c r="T17260" s="24"/>
      <c r="W17260" s="24"/>
      <c r="Z17260" s="24"/>
      <c r="AC17260" s="24"/>
      <c r="AI17260" s="24"/>
      <c r="AL17260" s="24"/>
      <c r="AO17260" s="24"/>
      <c r="AR17260" s="24"/>
      <c r="AU17260" s="24"/>
    </row>
    <row r="17261">
      <c r="J17261" s="18"/>
      <c r="N17261" s="24"/>
      <c r="Q17261" s="24"/>
      <c r="T17261" s="24"/>
      <c r="W17261" s="24"/>
      <c r="Z17261" s="24"/>
      <c r="AC17261" s="24"/>
      <c r="AI17261" s="24"/>
      <c r="AL17261" s="24"/>
      <c r="AO17261" s="24"/>
      <c r="AR17261" s="24"/>
      <c r="AU17261" s="24"/>
    </row>
    <row r="17262">
      <c r="J17262" s="18"/>
      <c r="N17262" s="24"/>
      <c r="Q17262" s="24"/>
      <c r="T17262" s="24"/>
      <c r="W17262" s="24"/>
      <c r="Z17262" s="24"/>
      <c r="AC17262" s="24"/>
      <c r="AI17262" s="24"/>
      <c r="AL17262" s="24"/>
      <c r="AO17262" s="24"/>
      <c r="AR17262" s="24"/>
      <c r="AU17262" s="24"/>
    </row>
    <row r="17263">
      <c r="J17263" s="18"/>
      <c r="N17263" s="24"/>
      <c r="Q17263" s="24"/>
      <c r="T17263" s="24"/>
      <c r="W17263" s="24"/>
      <c r="Z17263" s="24"/>
      <c r="AC17263" s="24"/>
      <c r="AI17263" s="24"/>
      <c r="AL17263" s="24"/>
      <c r="AO17263" s="24"/>
      <c r="AR17263" s="24"/>
      <c r="AU17263" s="24"/>
    </row>
    <row r="17264">
      <c r="J17264" s="18"/>
      <c r="N17264" s="24"/>
      <c r="Q17264" s="24"/>
      <c r="T17264" s="24"/>
      <c r="W17264" s="24"/>
      <c r="Z17264" s="24"/>
      <c r="AC17264" s="24"/>
      <c r="AI17264" s="24"/>
      <c r="AL17264" s="24"/>
      <c r="AO17264" s="24"/>
      <c r="AR17264" s="24"/>
      <c r="AU17264" s="24"/>
    </row>
    <row r="17265">
      <c r="J17265" s="18"/>
      <c r="N17265" s="24"/>
      <c r="Q17265" s="24"/>
      <c r="T17265" s="24"/>
      <c r="W17265" s="24"/>
      <c r="Z17265" s="24"/>
      <c r="AC17265" s="24"/>
      <c r="AI17265" s="24"/>
      <c r="AL17265" s="24"/>
      <c r="AO17265" s="24"/>
      <c r="AR17265" s="24"/>
      <c r="AU17265" s="24"/>
    </row>
    <row r="17266">
      <c r="J17266" s="18"/>
      <c r="N17266" s="24"/>
      <c r="Q17266" s="24"/>
      <c r="T17266" s="24"/>
      <c r="W17266" s="24"/>
      <c r="Z17266" s="24"/>
      <c r="AC17266" s="24"/>
      <c r="AI17266" s="24"/>
      <c r="AL17266" s="24"/>
      <c r="AO17266" s="24"/>
      <c r="AR17266" s="24"/>
      <c r="AU17266" s="24"/>
    </row>
    <row r="17267">
      <c r="J17267" s="18"/>
      <c r="N17267" s="24"/>
      <c r="Q17267" s="24"/>
      <c r="T17267" s="24"/>
      <c r="W17267" s="24"/>
      <c r="Z17267" s="24"/>
      <c r="AC17267" s="24"/>
      <c r="AI17267" s="24"/>
      <c r="AL17267" s="24"/>
      <c r="AO17267" s="24"/>
      <c r="AR17267" s="24"/>
      <c r="AU17267" s="24"/>
    </row>
    <row r="17268">
      <c r="J17268" s="18"/>
      <c r="N17268" s="24"/>
      <c r="Q17268" s="24"/>
      <c r="T17268" s="24"/>
      <c r="W17268" s="24"/>
      <c r="Z17268" s="24"/>
      <c r="AC17268" s="24"/>
      <c r="AI17268" s="24"/>
      <c r="AL17268" s="24"/>
      <c r="AO17268" s="24"/>
      <c r="AR17268" s="24"/>
      <c r="AU17268" s="24"/>
    </row>
    <row r="17269">
      <c r="J17269" s="18"/>
      <c r="N17269" s="24"/>
      <c r="Q17269" s="24"/>
      <c r="T17269" s="24"/>
      <c r="W17269" s="24"/>
      <c r="Z17269" s="24"/>
      <c r="AC17269" s="24"/>
      <c r="AI17269" s="24"/>
      <c r="AL17269" s="24"/>
      <c r="AO17269" s="24"/>
      <c r="AR17269" s="24"/>
      <c r="AU17269" s="24"/>
    </row>
    <row r="17270">
      <c r="J17270" s="18"/>
      <c r="N17270" s="24"/>
      <c r="Q17270" s="24"/>
      <c r="T17270" s="24"/>
      <c r="W17270" s="24"/>
      <c r="Z17270" s="24"/>
      <c r="AC17270" s="24"/>
      <c r="AI17270" s="24"/>
      <c r="AL17270" s="24"/>
      <c r="AO17270" s="24"/>
      <c r="AR17270" s="24"/>
      <c r="AU17270" s="24"/>
    </row>
    <row r="17271">
      <c r="J17271" s="18"/>
      <c r="N17271" s="24"/>
      <c r="Q17271" s="24"/>
      <c r="T17271" s="24"/>
      <c r="W17271" s="24"/>
      <c r="Z17271" s="24"/>
      <c r="AC17271" s="24"/>
      <c r="AI17271" s="24"/>
      <c r="AL17271" s="24"/>
      <c r="AO17271" s="24"/>
      <c r="AR17271" s="24"/>
      <c r="AU17271" s="24"/>
    </row>
    <row r="17272">
      <c r="J17272" s="18"/>
      <c r="N17272" s="24"/>
      <c r="Q17272" s="24"/>
      <c r="T17272" s="24"/>
      <c r="W17272" s="24"/>
      <c r="Z17272" s="24"/>
      <c r="AC17272" s="24"/>
      <c r="AI17272" s="24"/>
      <c r="AL17272" s="24"/>
      <c r="AO17272" s="24"/>
      <c r="AR17272" s="24"/>
      <c r="AU17272" s="24"/>
    </row>
    <row r="17273">
      <c r="J17273" s="18"/>
      <c r="N17273" s="24"/>
      <c r="Q17273" s="24"/>
      <c r="T17273" s="24"/>
      <c r="W17273" s="24"/>
      <c r="Z17273" s="24"/>
      <c r="AC17273" s="24"/>
      <c r="AI17273" s="24"/>
      <c r="AL17273" s="24"/>
      <c r="AO17273" s="24"/>
      <c r="AR17273" s="24"/>
      <c r="AU17273" s="24"/>
    </row>
    <row r="17274">
      <c r="J17274" s="18"/>
      <c r="N17274" s="24"/>
      <c r="Q17274" s="24"/>
      <c r="T17274" s="24"/>
      <c r="W17274" s="24"/>
      <c r="Z17274" s="24"/>
      <c r="AC17274" s="24"/>
      <c r="AI17274" s="24"/>
      <c r="AL17274" s="24"/>
      <c r="AO17274" s="24"/>
      <c r="AR17274" s="24"/>
      <c r="AU17274" s="24"/>
    </row>
    <row r="17275">
      <c r="J17275" s="18"/>
      <c r="N17275" s="24"/>
      <c r="Q17275" s="24"/>
      <c r="T17275" s="24"/>
      <c r="W17275" s="24"/>
      <c r="Z17275" s="24"/>
      <c r="AC17275" s="24"/>
      <c r="AI17275" s="24"/>
      <c r="AL17275" s="24"/>
      <c r="AO17275" s="24"/>
      <c r="AR17275" s="24"/>
      <c r="AU17275" s="24"/>
    </row>
    <row r="17276">
      <c r="J17276" s="18"/>
      <c r="N17276" s="24"/>
      <c r="Q17276" s="24"/>
      <c r="T17276" s="24"/>
      <c r="W17276" s="24"/>
      <c r="Z17276" s="24"/>
      <c r="AC17276" s="24"/>
      <c r="AI17276" s="24"/>
      <c r="AL17276" s="24"/>
      <c r="AO17276" s="24"/>
      <c r="AR17276" s="24"/>
      <c r="AU17276" s="24"/>
    </row>
    <row r="17277">
      <c r="J17277" s="18"/>
      <c r="N17277" s="24"/>
      <c r="Q17277" s="24"/>
      <c r="T17277" s="24"/>
      <c r="W17277" s="24"/>
      <c r="Z17277" s="24"/>
      <c r="AC17277" s="24"/>
      <c r="AI17277" s="24"/>
      <c r="AL17277" s="24"/>
      <c r="AO17277" s="24"/>
      <c r="AR17277" s="24"/>
      <c r="AU17277" s="24"/>
    </row>
    <row r="17278">
      <c r="J17278" s="18"/>
      <c r="N17278" s="24"/>
      <c r="Q17278" s="24"/>
      <c r="T17278" s="24"/>
      <c r="W17278" s="24"/>
      <c r="Z17278" s="24"/>
      <c r="AC17278" s="24"/>
      <c r="AI17278" s="24"/>
      <c r="AL17278" s="24"/>
      <c r="AO17278" s="24"/>
      <c r="AR17278" s="24"/>
      <c r="AU17278" s="24"/>
    </row>
    <row r="17279">
      <c r="J17279" s="18"/>
      <c r="N17279" s="24"/>
      <c r="Q17279" s="24"/>
      <c r="T17279" s="24"/>
      <c r="W17279" s="24"/>
      <c r="Z17279" s="24"/>
      <c r="AC17279" s="24"/>
      <c r="AI17279" s="24"/>
      <c r="AL17279" s="24"/>
      <c r="AO17279" s="24"/>
      <c r="AR17279" s="24"/>
      <c r="AU17279" s="24"/>
    </row>
    <row r="17280">
      <c r="J17280" s="18"/>
      <c r="N17280" s="24"/>
      <c r="Q17280" s="24"/>
      <c r="T17280" s="24"/>
      <c r="W17280" s="24"/>
      <c r="Z17280" s="24"/>
      <c r="AC17280" s="24"/>
      <c r="AI17280" s="24"/>
      <c r="AL17280" s="24"/>
      <c r="AO17280" s="24"/>
      <c r="AR17280" s="24"/>
      <c r="AU17280" s="24"/>
    </row>
    <row r="17281">
      <c r="J17281" s="18"/>
      <c r="N17281" s="24"/>
      <c r="Q17281" s="24"/>
      <c r="T17281" s="24"/>
      <c r="W17281" s="24"/>
      <c r="Z17281" s="24"/>
      <c r="AC17281" s="24"/>
      <c r="AI17281" s="24"/>
      <c r="AL17281" s="24"/>
      <c r="AO17281" s="24"/>
      <c r="AR17281" s="24"/>
      <c r="AU17281" s="24"/>
    </row>
    <row r="17282">
      <c r="J17282" s="18"/>
      <c r="N17282" s="24"/>
      <c r="Q17282" s="24"/>
      <c r="T17282" s="24"/>
      <c r="W17282" s="24"/>
      <c r="Z17282" s="24"/>
      <c r="AC17282" s="24"/>
      <c r="AI17282" s="24"/>
      <c r="AL17282" s="24"/>
      <c r="AO17282" s="24"/>
      <c r="AR17282" s="24"/>
      <c r="AU17282" s="24"/>
    </row>
    <row r="17283">
      <c r="J17283" s="18"/>
      <c r="N17283" s="24"/>
      <c r="Q17283" s="24"/>
      <c r="T17283" s="24"/>
      <c r="W17283" s="24"/>
      <c r="Z17283" s="24"/>
      <c r="AC17283" s="24"/>
      <c r="AI17283" s="24"/>
      <c r="AL17283" s="24"/>
      <c r="AO17283" s="24"/>
      <c r="AR17283" s="24"/>
      <c r="AU17283" s="24"/>
    </row>
    <row r="17284">
      <c r="J17284" s="18"/>
      <c r="N17284" s="24"/>
      <c r="Q17284" s="24"/>
      <c r="T17284" s="24"/>
      <c r="W17284" s="24"/>
      <c r="Z17284" s="24"/>
      <c r="AC17284" s="24"/>
      <c r="AI17284" s="24"/>
      <c r="AL17284" s="24"/>
      <c r="AO17284" s="24"/>
      <c r="AR17284" s="24"/>
      <c r="AU17284" s="24"/>
    </row>
    <row r="17285">
      <c r="J17285" s="18"/>
      <c r="N17285" s="24"/>
      <c r="Q17285" s="24"/>
      <c r="T17285" s="24"/>
      <c r="W17285" s="24"/>
      <c r="Z17285" s="24"/>
      <c r="AC17285" s="24"/>
      <c r="AI17285" s="24"/>
      <c r="AL17285" s="24"/>
      <c r="AO17285" s="24"/>
      <c r="AR17285" s="24"/>
      <c r="AU17285" s="24"/>
    </row>
    <row r="17286">
      <c r="J17286" s="18"/>
      <c r="N17286" s="24"/>
      <c r="Q17286" s="24"/>
      <c r="T17286" s="24"/>
      <c r="W17286" s="24"/>
      <c r="Z17286" s="24"/>
      <c r="AC17286" s="24"/>
      <c r="AI17286" s="24"/>
      <c r="AL17286" s="24"/>
      <c r="AO17286" s="24"/>
      <c r="AR17286" s="24"/>
      <c r="AU17286" s="24"/>
    </row>
    <row r="17287">
      <c r="J17287" s="18"/>
      <c r="N17287" s="24"/>
      <c r="Q17287" s="24"/>
      <c r="T17287" s="24"/>
      <c r="W17287" s="24"/>
      <c r="Z17287" s="24"/>
      <c r="AC17287" s="24"/>
      <c r="AI17287" s="24"/>
      <c r="AL17287" s="24"/>
      <c r="AO17287" s="24"/>
      <c r="AR17287" s="24"/>
      <c r="AU17287" s="24"/>
    </row>
    <row r="17288">
      <c r="J17288" s="18"/>
      <c r="N17288" s="24"/>
      <c r="Q17288" s="24"/>
      <c r="T17288" s="24"/>
      <c r="W17288" s="24"/>
      <c r="Z17288" s="24"/>
      <c r="AC17288" s="24"/>
      <c r="AI17288" s="24"/>
      <c r="AL17288" s="24"/>
      <c r="AO17288" s="24"/>
      <c r="AR17288" s="24"/>
      <c r="AU17288" s="24"/>
    </row>
    <row r="17289">
      <c r="J17289" s="18"/>
      <c r="N17289" s="24"/>
      <c r="Q17289" s="24"/>
      <c r="T17289" s="24"/>
      <c r="W17289" s="24"/>
      <c r="Z17289" s="24"/>
      <c r="AC17289" s="24"/>
      <c r="AI17289" s="24"/>
      <c r="AL17289" s="24"/>
      <c r="AO17289" s="24"/>
      <c r="AR17289" s="24"/>
      <c r="AU17289" s="24"/>
    </row>
    <row r="17290">
      <c r="J17290" s="18"/>
      <c r="N17290" s="24"/>
      <c r="Q17290" s="24"/>
      <c r="T17290" s="24"/>
      <c r="W17290" s="24"/>
      <c r="Z17290" s="24"/>
      <c r="AC17290" s="24"/>
      <c r="AI17290" s="24"/>
      <c r="AL17290" s="24"/>
      <c r="AO17290" s="24"/>
      <c r="AR17290" s="24"/>
      <c r="AU17290" s="24"/>
    </row>
    <row r="17291">
      <c r="J17291" s="18"/>
      <c r="N17291" s="24"/>
      <c r="Q17291" s="24"/>
      <c r="T17291" s="24"/>
      <c r="W17291" s="24"/>
      <c r="Z17291" s="24"/>
      <c r="AC17291" s="24"/>
      <c r="AI17291" s="24"/>
      <c r="AL17291" s="24"/>
      <c r="AO17291" s="24"/>
      <c r="AR17291" s="24"/>
      <c r="AU17291" s="24"/>
    </row>
    <row r="17292">
      <c r="J17292" s="18"/>
      <c r="N17292" s="24"/>
      <c r="Q17292" s="24"/>
      <c r="T17292" s="24"/>
      <c r="W17292" s="24"/>
      <c r="Z17292" s="24"/>
      <c r="AC17292" s="24"/>
      <c r="AI17292" s="24"/>
      <c r="AL17292" s="24"/>
      <c r="AO17292" s="24"/>
      <c r="AR17292" s="24"/>
      <c r="AU17292" s="24"/>
    </row>
    <row r="17293">
      <c r="J17293" s="18"/>
      <c r="N17293" s="24"/>
      <c r="Q17293" s="24"/>
      <c r="T17293" s="24"/>
      <c r="W17293" s="24"/>
      <c r="Z17293" s="24"/>
      <c r="AC17293" s="24"/>
      <c r="AI17293" s="24"/>
      <c r="AL17293" s="24"/>
      <c r="AO17293" s="24"/>
      <c r="AR17293" s="24"/>
      <c r="AU17293" s="24"/>
    </row>
    <row r="17294">
      <c r="J17294" s="18"/>
      <c r="N17294" s="24"/>
      <c r="Q17294" s="24"/>
      <c r="T17294" s="24"/>
      <c r="W17294" s="24"/>
      <c r="Z17294" s="24"/>
      <c r="AC17294" s="24"/>
      <c r="AI17294" s="24"/>
      <c r="AL17294" s="24"/>
      <c r="AO17294" s="24"/>
      <c r="AR17294" s="24"/>
      <c r="AU17294" s="24"/>
    </row>
    <row r="17295">
      <c r="J17295" s="18"/>
      <c r="N17295" s="24"/>
      <c r="Q17295" s="24"/>
      <c r="T17295" s="24"/>
      <c r="W17295" s="24"/>
      <c r="Z17295" s="24"/>
      <c r="AC17295" s="24"/>
      <c r="AI17295" s="24"/>
      <c r="AL17295" s="24"/>
      <c r="AO17295" s="24"/>
      <c r="AR17295" s="24"/>
      <c r="AU17295" s="24"/>
    </row>
    <row r="17296">
      <c r="J17296" s="18"/>
      <c r="N17296" s="24"/>
      <c r="Q17296" s="24"/>
      <c r="T17296" s="24"/>
      <c r="W17296" s="24"/>
      <c r="Z17296" s="24"/>
      <c r="AC17296" s="24"/>
      <c r="AI17296" s="24"/>
      <c r="AL17296" s="24"/>
      <c r="AO17296" s="24"/>
      <c r="AR17296" s="24"/>
      <c r="AU17296" s="24"/>
    </row>
    <row r="17297">
      <c r="J17297" s="18"/>
      <c r="N17297" s="24"/>
      <c r="Q17297" s="24"/>
      <c r="T17297" s="24"/>
      <c r="W17297" s="24"/>
      <c r="Z17297" s="24"/>
      <c r="AC17297" s="24"/>
      <c r="AI17297" s="24"/>
      <c r="AL17297" s="24"/>
      <c r="AO17297" s="24"/>
      <c r="AR17297" s="24"/>
      <c r="AU17297" s="24"/>
    </row>
    <row r="17298">
      <c r="J17298" s="18"/>
      <c r="N17298" s="24"/>
      <c r="Q17298" s="24"/>
      <c r="T17298" s="24"/>
      <c r="W17298" s="24"/>
      <c r="Z17298" s="24"/>
      <c r="AC17298" s="24"/>
      <c r="AI17298" s="24"/>
      <c r="AL17298" s="24"/>
      <c r="AO17298" s="24"/>
      <c r="AR17298" s="24"/>
      <c r="AU17298" s="24"/>
    </row>
    <row r="17299">
      <c r="J17299" s="18"/>
      <c r="N17299" s="24"/>
      <c r="Q17299" s="24"/>
      <c r="T17299" s="24"/>
      <c r="W17299" s="24"/>
      <c r="Z17299" s="24"/>
      <c r="AC17299" s="24"/>
      <c r="AI17299" s="24"/>
      <c r="AL17299" s="24"/>
      <c r="AO17299" s="24"/>
      <c r="AR17299" s="24"/>
      <c r="AU17299" s="24"/>
    </row>
    <row r="17300">
      <c r="J17300" s="18"/>
      <c r="N17300" s="24"/>
      <c r="Q17300" s="24"/>
      <c r="T17300" s="24"/>
      <c r="W17300" s="24"/>
      <c r="Z17300" s="24"/>
      <c r="AC17300" s="24"/>
      <c r="AI17300" s="24"/>
      <c r="AL17300" s="24"/>
      <c r="AO17300" s="24"/>
      <c r="AR17300" s="24"/>
      <c r="AU17300" s="24"/>
    </row>
    <row r="17301">
      <c r="J17301" s="18"/>
      <c r="N17301" s="24"/>
      <c r="Q17301" s="24"/>
      <c r="T17301" s="24"/>
      <c r="W17301" s="24"/>
      <c r="Z17301" s="24"/>
      <c r="AC17301" s="24"/>
      <c r="AI17301" s="24"/>
      <c r="AL17301" s="24"/>
      <c r="AO17301" s="24"/>
      <c r="AR17301" s="24"/>
      <c r="AU17301" s="24"/>
    </row>
    <row r="17302">
      <c r="J17302" s="18"/>
      <c r="N17302" s="24"/>
      <c r="Q17302" s="24"/>
      <c r="T17302" s="24"/>
      <c r="W17302" s="24"/>
      <c r="Z17302" s="24"/>
      <c r="AC17302" s="24"/>
      <c r="AI17302" s="24"/>
      <c r="AL17302" s="24"/>
      <c r="AO17302" s="24"/>
      <c r="AR17302" s="24"/>
      <c r="AU17302" s="24"/>
    </row>
    <row r="17303">
      <c r="J17303" s="18"/>
      <c r="N17303" s="24"/>
      <c r="Q17303" s="24"/>
      <c r="T17303" s="24"/>
      <c r="W17303" s="24"/>
      <c r="Z17303" s="24"/>
      <c r="AC17303" s="24"/>
      <c r="AI17303" s="24"/>
      <c r="AL17303" s="24"/>
      <c r="AO17303" s="24"/>
      <c r="AR17303" s="24"/>
      <c r="AU17303" s="24"/>
    </row>
    <row r="17304">
      <c r="J17304" s="18"/>
      <c r="N17304" s="24"/>
      <c r="Q17304" s="24"/>
      <c r="T17304" s="24"/>
      <c r="W17304" s="24"/>
      <c r="Z17304" s="24"/>
      <c r="AC17304" s="24"/>
      <c r="AI17304" s="24"/>
      <c r="AL17304" s="24"/>
      <c r="AO17304" s="24"/>
      <c r="AR17304" s="24"/>
      <c r="AU17304" s="24"/>
    </row>
    <row r="17305">
      <c r="J17305" s="18"/>
      <c r="N17305" s="24"/>
      <c r="Q17305" s="24"/>
      <c r="T17305" s="24"/>
      <c r="W17305" s="24"/>
      <c r="Z17305" s="24"/>
      <c r="AC17305" s="24"/>
      <c r="AI17305" s="24"/>
      <c r="AL17305" s="24"/>
      <c r="AO17305" s="24"/>
      <c r="AR17305" s="24"/>
      <c r="AU17305" s="24"/>
    </row>
    <row r="17306">
      <c r="J17306" s="18"/>
      <c r="N17306" s="24"/>
      <c r="Q17306" s="24"/>
      <c r="T17306" s="24"/>
      <c r="W17306" s="24"/>
      <c r="Z17306" s="24"/>
      <c r="AC17306" s="24"/>
      <c r="AI17306" s="24"/>
      <c r="AL17306" s="24"/>
      <c r="AO17306" s="24"/>
      <c r="AR17306" s="24"/>
      <c r="AU17306" s="24"/>
    </row>
    <row r="17307">
      <c r="J17307" s="18"/>
      <c r="N17307" s="24"/>
      <c r="Q17307" s="24"/>
      <c r="T17307" s="24"/>
      <c r="W17307" s="24"/>
      <c r="Z17307" s="24"/>
      <c r="AC17307" s="24"/>
      <c r="AI17307" s="24"/>
      <c r="AL17307" s="24"/>
      <c r="AO17307" s="24"/>
      <c r="AR17307" s="24"/>
      <c r="AU17307" s="24"/>
    </row>
    <row r="17308">
      <c r="J17308" s="18"/>
      <c r="N17308" s="24"/>
      <c r="Q17308" s="24"/>
      <c r="T17308" s="24"/>
      <c r="W17308" s="24"/>
      <c r="Z17308" s="24"/>
      <c r="AC17308" s="24"/>
      <c r="AI17308" s="24"/>
      <c r="AL17308" s="24"/>
      <c r="AO17308" s="24"/>
      <c r="AR17308" s="24"/>
      <c r="AU17308" s="24"/>
    </row>
    <row r="17309">
      <c r="J17309" s="18"/>
      <c r="N17309" s="24"/>
      <c r="Q17309" s="24"/>
      <c r="T17309" s="24"/>
      <c r="W17309" s="24"/>
      <c r="Z17309" s="24"/>
      <c r="AC17309" s="24"/>
      <c r="AI17309" s="24"/>
      <c r="AL17309" s="24"/>
      <c r="AO17309" s="24"/>
      <c r="AR17309" s="24"/>
      <c r="AU17309" s="24"/>
    </row>
    <row r="17310">
      <c r="J17310" s="18"/>
      <c r="N17310" s="24"/>
      <c r="Q17310" s="24"/>
      <c r="T17310" s="24"/>
      <c r="W17310" s="24"/>
      <c r="Z17310" s="24"/>
      <c r="AC17310" s="24"/>
      <c r="AI17310" s="24"/>
      <c r="AL17310" s="24"/>
      <c r="AO17310" s="24"/>
      <c r="AR17310" s="24"/>
      <c r="AU17310" s="24"/>
    </row>
    <row r="17311">
      <c r="J17311" s="18"/>
      <c r="N17311" s="24"/>
      <c r="Q17311" s="24"/>
      <c r="T17311" s="24"/>
      <c r="W17311" s="24"/>
      <c r="Z17311" s="24"/>
      <c r="AC17311" s="24"/>
      <c r="AI17311" s="24"/>
      <c r="AL17311" s="24"/>
      <c r="AO17311" s="24"/>
      <c r="AR17311" s="24"/>
      <c r="AU17311" s="24"/>
    </row>
    <row r="17312">
      <c r="J17312" s="18"/>
      <c r="N17312" s="24"/>
      <c r="Q17312" s="24"/>
      <c r="T17312" s="24"/>
      <c r="W17312" s="24"/>
      <c r="Z17312" s="24"/>
      <c r="AC17312" s="24"/>
      <c r="AI17312" s="24"/>
      <c r="AL17312" s="24"/>
      <c r="AO17312" s="24"/>
      <c r="AR17312" s="24"/>
      <c r="AU17312" s="24"/>
    </row>
    <row r="17313">
      <c r="J17313" s="18"/>
      <c r="N17313" s="24"/>
      <c r="Q17313" s="24"/>
      <c r="T17313" s="24"/>
      <c r="W17313" s="24"/>
      <c r="Z17313" s="24"/>
      <c r="AC17313" s="24"/>
      <c r="AI17313" s="24"/>
      <c r="AL17313" s="24"/>
      <c r="AO17313" s="24"/>
      <c r="AR17313" s="24"/>
      <c r="AU17313" s="24"/>
    </row>
    <row r="17314">
      <c r="J17314" s="18"/>
      <c r="N17314" s="24"/>
      <c r="Q17314" s="24"/>
      <c r="T17314" s="24"/>
      <c r="W17314" s="24"/>
      <c r="Z17314" s="24"/>
      <c r="AC17314" s="24"/>
      <c r="AI17314" s="24"/>
      <c r="AL17314" s="24"/>
      <c r="AO17314" s="24"/>
      <c r="AR17314" s="24"/>
      <c r="AU17314" s="24"/>
    </row>
    <row r="17315">
      <c r="J17315" s="18"/>
      <c r="N17315" s="24"/>
      <c r="Q17315" s="24"/>
      <c r="T17315" s="24"/>
      <c r="W17315" s="24"/>
      <c r="Z17315" s="24"/>
      <c r="AC17315" s="24"/>
      <c r="AI17315" s="24"/>
      <c r="AL17315" s="24"/>
      <c r="AO17315" s="24"/>
      <c r="AR17315" s="24"/>
      <c r="AU17315" s="24"/>
    </row>
    <row r="17316">
      <c r="J17316" s="18"/>
      <c r="N17316" s="24"/>
      <c r="Q17316" s="24"/>
      <c r="T17316" s="24"/>
      <c r="W17316" s="24"/>
      <c r="Z17316" s="24"/>
      <c r="AC17316" s="24"/>
      <c r="AI17316" s="24"/>
      <c r="AL17316" s="24"/>
      <c r="AO17316" s="24"/>
      <c r="AR17316" s="24"/>
      <c r="AU17316" s="24"/>
    </row>
    <row r="17317">
      <c r="J17317" s="18"/>
      <c r="N17317" s="24"/>
      <c r="Q17317" s="24"/>
      <c r="T17317" s="24"/>
      <c r="W17317" s="24"/>
      <c r="Z17317" s="24"/>
      <c r="AC17317" s="24"/>
      <c r="AI17317" s="24"/>
      <c r="AL17317" s="24"/>
      <c r="AO17317" s="24"/>
      <c r="AR17317" s="24"/>
      <c r="AU17317" s="24"/>
    </row>
    <row r="17318">
      <c r="J17318" s="18"/>
      <c r="N17318" s="24"/>
      <c r="Q17318" s="24"/>
      <c r="T17318" s="24"/>
      <c r="W17318" s="24"/>
      <c r="Z17318" s="24"/>
      <c r="AC17318" s="24"/>
      <c r="AI17318" s="24"/>
      <c r="AL17318" s="24"/>
      <c r="AO17318" s="24"/>
      <c r="AR17318" s="24"/>
      <c r="AU17318" s="24"/>
    </row>
    <row r="17319">
      <c r="J17319" s="18"/>
      <c r="N17319" s="24"/>
      <c r="Q17319" s="24"/>
      <c r="T17319" s="24"/>
      <c r="W17319" s="24"/>
      <c r="Z17319" s="24"/>
      <c r="AC17319" s="24"/>
      <c r="AI17319" s="24"/>
      <c r="AL17319" s="24"/>
      <c r="AO17319" s="24"/>
      <c r="AR17319" s="24"/>
      <c r="AU17319" s="24"/>
    </row>
    <row r="17320">
      <c r="J17320" s="18"/>
      <c r="N17320" s="24"/>
      <c r="Q17320" s="24"/>
      <c r="T17320" s="24"/>
      <c r="W17320" s="24"/>
      <c r="Z17320" s="24"/>
      <c r="AC17320" s="24"/>
      <c r="AI17320" s="24"/>
      <c r="AL17320" s="24"/>
      <c r="AO17320" s="24"/>
      <c r="AR17320" s="24"/>
      <c r="AU17320" s="24"/>
    </row>
    <row r="17321">
      <c r="J17321" s="18"/>
      <c r="N17321" s="24"/>
      <c r="Q17321" s="24"/>
      <c r="T17321" s="24"/>
      <c r="W17321" s="24"/>
      <c r="Z17321" s="24"/>
      <c r="AC17321" s="24"/>
      <c r="AI17321" s="24"/>
      <c r="AL17321" s="24"/>
      <c r="AO17321" s="24"/>
      <c r="AR17321" s="24"/>
      <c r="AU17321" s="24"/>
    </row>
    <row r="17322">
      <c r="J17322" s="18"/>
      <c r="N17322" s="24"/>
      <c r="Q17322" s="24"/>
      <c r="T17322" s="24"/>
      <c r="W17322" s="24"/>
      <c r="Z17322" s="24"/>
      <c r="AC17322" s="24"/>
      <c r="AI17322" s="24"/>
      <c r="AL17322" s="24"/>
      <c r="AO17322" s="24"/>
      <c r="AR17322" s="24"/>
      <c r="AU17322" s="24"/>
    </row>
    <row r="17323">
      <c r="J17323" s="18"/>
      <c r="N17323" s="24"/>
      <c r="Q17323" s="24"/>
      <c r="T17323" s="24"/>
      <c r="W17323" s="24"/>
      <c r="Z17323" s="24"/>
      <c r="AC17323" s="24"/>
      <c r="AI17323" s="24"/>
      <c r="AL17323" s="24"/>
      <c r="AO17323" s="24"/>
      <c r="AR17323" s="24"/>
      <c r="AU17323" s="24"/>
    </row>
    <row r="17324">
      <c r="J17324" s="18"/>
      <c r="N17324" s="24"/>
      <c r="Q17324" s="24"/>
      <c r="T17324" s="24"/>
      <c r="W17324" s="24"/>
      <c r="Z17324" s="24"/>
      <c r="AC17324" s="24"/>
      <c r="AI17324" s="24"/>
      <c r="AL17324" s="24"/>
      <c r="AO17324" s="24"/>
      <c r="AR17324" s="24"/>
      <c r="AU17324" s="24"/>
    </row>
    <row r="17325">
      <c r="J17325" s="18"/>
      <c r="N17325" s="24"/>
      <c r="Q17325" s="24"/>
      <c r="T17325" s="24"/>
      <c r="W17325" s="24"/>
      <c r="Z17325" s="24"/>
      <c r="AC17325" s="24"/>
      <c r="AI17325" s="24"/>
      <c r="AL17325" s="24"/>
      <c r="AO17325" s="24"/>
      <c r="AR17325" s="24"/>
      <c r="AU17325" s="24"/>
    </row>
    <row r="17326">
      <c r="J17326" s="18"/>
      <c r="N17326" s="24"/>
      <c r="Q17326" s="24"/>
      <c r="T17326" s="24"/>
      <c r="W17326" s="24"/>
      <c r="Z17326" s="24"/>
      <c r="AC17326" s="24"/>
      <c r="AI17326" s="24"/>
      <c r="AL17326" s="24"/>
      <c r="AO17326" s="24"/>
      <c r="AR17326" s="24"/>
      <c r="AU17326" s="24"/>
    </row>
    <row r="17327">
      <c r="J17327" s="18"/>
      <c r="N17327" s="24"/>
      <c r="Q17327" s="24"/>
      <c r="T17327" s="24"/>
      <c r="W17327" s="24"/>
      <c r="Z17327" s="24"/>
      <c r="AC17327" s="24"/>
      <c r="AI17327" s="24"/>
      <c r="AL17327" s="24"/>
      <c r="AO17327" s="24"/>
      <c r="AR17327" s="24"/>
      <c r="AU17327" s="24"/>
    </row>
    <row r="17328">
      <c r="J17328" s="18"/>
      <c r="N17328" s="24"/>
      <c r="Q17328" s="24"/>
      <c r="T17328" s="24"/>
      <c r="W17328" s="24"/>
      <c r="Z17328" s="24"/>
      <c r="AC17328" s="24"/>
      <c r="AI17328" s="24"/>
      <c r="AL17328" s="24"/>
      <c r="AO17328" s="24"/>
      <c r="AR17328" s="24"/>
      <c r="AU17328" s="24"/>
    </row>
    <row r="17329">
      <c r="J17329" s="18"/>
      <c r="N17329" s="24"/>
      <c r="Q17329" s="24"/>
      <c r="T17329" s="24"/>
      <c r="W17329" s="24"/>
      <c r="Z17329" s="24"/>
      <c r="AC17329" s="24"/>
      <c r="AI17329" s="24"/>
      <c r="AL17329" s="24"/>
      <c r="AO17329" s="24"/>
      <c r="AR17329" s="24"/>
      <c r="AU17329" s="24"/>
    </row>
    <row r="17330">
      <c r="J17330" s="18"/>
      <c r="N17330" s="24"/>
      <c r="Q17330" s="24"/>
      <c r="T17330" s="24"/>
      <c r="W17330" s="24"/>
      <c r="Z17330" s="24"/>
      <c r="AC17330" s="24"/>
      <c r="AI17330" s="24"/>
      <c r="AL17330" s="24"/>
      <c r="AO17330" s="24"/>
      <c r="AR17330" s="24"/>
      <c r="AU17330" s="24"/>
    </row>
    <row r="17331">
      <c r="J17331" s="18"/>
      <c r="N17331" s="24"/>
      <c r="Q17331" s="24"/>
      <c r="T17331" s="24"/>
      <c r="W17331" s="24"/>
      <c r="Z17331" s="24"/>
      <c r="AC17331" s="24"/>
      <c r="AI17331" s="24"/>
      <c r="AL17331" s="24"/>
      <c r="AO17331" s="24"/>
      <c r="AR17331" s="24"/>
      <c r="AU17331" s="24"/>
    </row>
    <row r="17332">
      <c r="J17332" s="18"/>
      <c r="N17332" s="24"/>
      <c r="Q17332" s="24"/>
      <c r="T17332" s="24"/>
      <c r="W17332" s="24"/>
      <c r="Z17332" s="24"/>
      <c r="AC17332" s="24"/>
      <c r="AI17332" s="24"/>
      <c r="AL17332" s="24"/>
      <c r="AO17332" s="24"/>
      <c r="AR17332" s="24"/>
      <c r="AU17332" s="24"/>
    </row>
    <row r="17333">
      <c r="J17333" s="18"/>
      <c r="N17333" s="24"/>
      <c r="Q17333" s="24"/>
      <c r="T17333" s="24"/>
      <c r="W17333" s="24"/>
      <c r="Z17333" s="24"/>
      <c r="AC17333" s="24"/>
      <c r="AI17333" s="24"/>
      <c r="AL17333" s="24"/>
      <c r="AO17333" s="24"/>
      <c r="AR17333" s="24"/>
      <c r="AU17333" s="24"/>
    </row>
    <row r="17334">
      <c r="J17334" s="18"/>
      <c r="N17334" s="24"/>
      <c r="Q17334" s="24"/>
      <c r="T17334" s="24"/>
      <c r="W17334" s="24"/>
      <c r="Z17334" s="24"/>
      <c r="AC17334" s="24"/>
      <c r="AI17334" s="24"/>
      <c r="AL17334" s="24"/>
      <c r="AO17334" s="24"/>
      <c r="AR17334" s="24"/>
      <c r="AU17334" s="24"/>
    </row>
    <row r="17335">
      <c r="J17335" s="18"/>
      <c r="N17335" s="24"/>
      <c r="Q17335" s="24"/>
      <c r="T17335" s="24"/>
      <c r="W17335" s="24"/>
      <c r="Z17335" s="24"/>
      <c r="AC17335" s="24"/>
      <c r="AI17335" s="24"/>
      <c r="AL17335" s="24"/>
      <c r="AO17335" s="24"/>
      <c r="AR17335" s="24"/>
      <c r="AU17335" s="24"/>
    </row>
    <row r="17336">
      <c r="J17336" s="18"/>
      <c r="N17336" s="24"/>
      <c r="Q17336" s="24"/>
      <c r="T17336" s="24"/>
      <c r="W17336" s="24"/>
      <c r="Z17336" s="24"/>
      <c r="AC17336" s="24"/>
      <c r="AI17336" s="24"/>
      <c r="AL17336" s="24"/>
      <c r="AO17336" s="24"/>
      <c r="AR17336" s="24"/>
      <c r="AU17336" s="24"/>
    </row>
    <row r="17337">
      <c r="J17337" s="18"/>
      <c r="N17337" s="24"/>
      <c r="Q17337" s="24"/>
      <c r="T17337" s="24"/>
      <c r="W17337" s="24"/>
      <c r="Z17337" s="24"/>
      <c r="AC17337" s="24"/>
      <c r="AI17337" s="24"/>
      <c r="AL17337" s="24"/>
      <c r="AO17337" s="24"/>
      <c r="AR17337" s="24"/>
      <c r="AU17337" s="24"/>
    </row>
    <row r="17338">
      <c r="J17338" s="18"/>
      <c r="N17338" s="24"/>
      <c r="Q17338" s="24"/>
      <c r="T17338" s="24"/>
      <c r="W17338" s="24"/>
      <c r="Z17338" s="24"/>
      <c r="AC17338" s="24"/>
      <c r="AI17338" s="24"/>
      <c r="AL17338" s="24"/>
      <c r="AO17338" s="24"/>
      <c r="AR17338" s="24"/>
      <c r="AU17338" s="24"/>
    </row>
    <row r="17339">
      <c r="J17339" s="18"/>
      <c r="N17339" s="24"/>
      <c r="Q17339" s="24"/>
      <c r="T17339" s="24"/>
      <c r="W17339" s="24"/>
      <c r="Z17339" s="24"/>
      <c r="AC17339" s="24"/>
      <c r="AI17339" s="24"/>
      <c r="AL17339" s="24"/>
      <c r="AO17339" s="24"/>
      <c r="AR17339" s="24"/>
      <c r="AU17339" s="24"/>
    </row>
    <row r="17340">
      <c r="J17340" s="18"/>
      <c r="N17340" s="24"/>
      <c r="Q17340" s="24"/>
      <c r="T17340" s="24"/>
      <c r="W17340" s="24"/>
      <c r="Z17340" s="24"/>
      <c r="AC17340" s="24"/>
      <c r="AI17340" s="24"/>
      <c r="AL17340" s="24"/>
      <c r="AO17340" s="24"/>
      <c r="AR17340" s="24"/>
      <c r="AU17340" s="24"/>
    </row>
    <row r="17341">
      <c r="J17341" s="18"/>
      <c r="N17341" s="24"/>
      <c r="Q17341" s="24"/>
      <c r="T17341" s="24"/>
      <c r="W17341" s="24"/>
      <c r="Z17341" s="24"/>
      <c r="AC17341" s="24"/>
      <c r="AI17341" s="24"/>
      <c r="AL17341" s="24"/>
      <c r="AO17341" s="24"/>
      <c r="AR17341" s="24"/>
      <c r="AU17341" s="24"/>
    </row>
    <row r="17342">
      <c r="J17342" s="18"/>
      <c r="N17342" s="24"/>
      <c r="Q17342" s="24"/>
      <c r="T17342" s="24"/>
      <c r="W17342" s="24"/>
      <c r="Z17342" s="24"/>
      <c r="AC17342" s="24"/>
      <c r="AI17342" s="24"/>
      <c r="AL17342" s="24"/>
      <c r="AO17342" s="24"/>
      <c r="AR17342" s="24"/>
      <c r="AU17342" s="24"/>
    </row>
    <row r="17343">
      <c r="J17343" s="18"/>
      <c r="N17343" s="24"/>
      <c r="Q17343" s="24"/>
      <c r="T17343" s="24"/>
      <c r="W17343" s="24"/>
      <c r="Z17343" s="24"/>
      <c r="AC17343" s="24"/>
      <c r="AI17343" s="24"/>
      <c r="AL17343" s="24"/>
      <c r="AO17343" s="24"/>
      <c r="AR17343" s="24"/>
      <c r="AU17343" s="24"/>
    </row>
    <row r="17344">
      <c r="J17344" s="18"/>
      <c r="N17344" s="24"/>
      <c r="Q17344" s="24"/>
      <c r="T17344" s="24"/>
      <c r="W17344" s="24"/>
      <c r="Z17344" s="24"/>
      <c r="AC17344" s="24"/>
      <c r="AI17344" s="24"/>
      <c r="AL17344" s="24"/>
      <c r="AO17344" s="24"/>
      <c r="AR17344" s="24"/>
      <c r="AU17344" s="24"/>
    </row>
    <row r="17345">
      <c r="J17345" s="18"/>
      <c r="N17345" s="24"/>
      <c r="Q17345" s="24"/>
      <c r="T17345" s="24"/>
      <c r="W17345" s="24"/>
      <c r="Z17345" s="24"/>
      <c r="AC17345" s="24"/>
      <c r="AI17345" s="24"/>
      <c r="AL17345" s="24"/>
      <c r="AO17345" s="24"/>
      <c r="AR17345" s="24"/>
      <c r="AU17345" s="24"/>
    </row>
    <row r="17346">
      <c r="J17346" s="18"/>
      <c r="N17346" s="24"/>
      <c r="Q17346" s="24"/>
      <c r="T17346" s="24"/>
      <c r="W17346" s="24"/>
      <c r="Z17346" s="24"/>
      <c r="AC17346" s="24"/>
      <c r="AI17346" s="24"/>
      <c r="AL17346" s="24"/>
      <c r="AO17346" s="24"/>
      <c r="AR17346" s="24"/>
      <c r="AU17346" s="24"/>
    </row>
    <row r="17347">
      <c r="J17347" s="18"/>
      <c r="N17347" s="24"/>
      <c r="Q17347" s="24"/>
      <c r="T17347" s="24"/>
      <c r="W17347" s="24"/>
      <c r="Z17347" s="24"/>
      <c r="AC17347" s="24"/>
      <c r="AI17347" s="24"/>
      <c r="AL17347" s="24"/>
      <c r="AO17347" s="24"/>
      <c r="AR17347" s="24"/>
      <c r="AU17347" s="24"/>
    </row>
    <row r="17348">
      <c r="J17348" s="18"/>
      <c r="N17348" s="24"/>
      <c r="Q17348" s="24"/>
      <c r="T17348" s="24"/>
      <c r="W17348" s="24"/>
      <c r="Z17348" s="24"/>
      <c r="AC17348" s="24"/>
      <c r="AI17348" s="24"/>
      <c r="AL17348" s="24"/>
      <c r="AO17348" s="24"/>
      <c r="AR17348" s="24"/>
      <c r="AU17348" s="24"/>
    </row>
    <row r="17349">
      <c r="J17349" s="18"/>
      <c r="N17349" s="24"/>
      <c r="Q17349" s="24"/>
      <c r="T17349" s="24"/>
      <c r="W17349" s="24"/>
      <c r="Z17349" s="24"/>
      <c r="AC17349" s="24"/>
      <c r="AI17349" s="24"/>
      <c r="AL17349" s="24"/>
      <c r="AO17349" s="24"/>
      <c r="AR17349" s="24"/>
      <c r="AU17349" s="24"/>
    </row>
    <row r="17350">
      <c r="J17350" s="18"/>
      <c r="N17350" s="24"/>
      <c r="Q17350" s="24"/>
      <c r="T17350" s="24"/>
      <c r="W17350" s="24"/>
      <c r="Z17350" s="24"/>
      <c r="AC17350" s="24"/>
      <c r="AI17350" s="24"/>
      <c r="AL17350" s="24"/>
      <c r="AO17350" s="24"/>
      <c r="AR17350" s="24"/>
      <c r="AU17350" s="24"/>
    </row>
    <row r="17351">
      <c r="J17351" s="18"/>
      <c r="N17351" s="24"/>
      <c r="Q17351" s="24"/>
      <c r="T17351" s="24"/>
      <c r="W17351" s="24"/>
      <c r="Z17351" s="24"/>
      <c r="AC17351" s="24"/>
      <c r="AI17351" s="24"/>
      <c r="AL17351" s="24"/>
      <c r="AO17351" s="24"/>
      <c r="AR17351" s="24"/>
      <c r="AU17351" s="24"/>
    </row>
    <row r="17352">
      <c r="J17352" s="18"/>
      <c r="N17352" s="24"/>
      <c r="Q17352" s="24"/>
      <c r="T17352" s="24"/>
      <c r="W17352" s="24"/>
      <c r="Z17352" s="24"/>
      <c r="AC17352" s="24"/>
      <c r="AI17352" s="24"/>
      <c r="AL17352" s="24"/>
      <c r="AO17352" s="24"/>
      <c r="AR17352" s="24"/>
      <c r="AU17352" s="24"/>
    </row>
    <row r="17353">
      <c r="J17353" s="18"/>
      <c r="N17353" s="24"/>
      <c r="Q17353" s="24"/>
      <c r="T17353" s="24"/>
      <c r="W17353" s="24"/>
      <c r="Z17353" s="24"/>
      <c r="AC17353" s="24"/>
      <c r="AI17353" s="24"/>
      <c r="AL17353" s="24"/>
      <c r="AO17353" s="24"/>
      <c r="AR17353" s="24"/>
      <c r="AU17353" s="24"/>
    </row>
    <row r="17354">
      <c r="J17354" s="18"/>
      <c r="N17354" s="24"/>
      <c r="Q17354" s="24"/>
      <c r="T17354" s="24"/>
      <c r="W17354" s="24"/>
      <c r="Z17354" s="24"/>
      <c r="AC17354" s="24"/>
      <c r="AI17354" s="24"/>
      <c r="AL17354" s="24"/>
      <c r="AO17354" s="24"/>
      <c r="AR17354" s="24"/>
      <c r="AU17354" s="24"/>
    </row>
    <row r="17355">
      <c r="J17355" s="18"/>
      <c r="N17355" s="24"/>
      <c r="Q17355" s="24"/>
      <c r="T17355" s="24"/>
      <c r="W17355" s="24"/>
      <c r="Z17355" s="24"/>
      <c r="AC17355" s="24"/>
      <c r="AI17355" s="24"/>
      <c r="AL17355" s="24"/>
      <c r="AO17355" s="24"/>
      <c r="AR17355" s="24"/>
      <c r="AU17355" s="24"/>
    </row>
    <row r="17356">
      <c r="J17356" s="18"/>
      <c r="N17356" s="24"/>
      <c r="Q17356" s="24"/>
      <c r="T17356" s="24"/>
      <c r="W17356" s="24"/>
      <c r="Z17356" s="24"/>
      <c r="AC17356" s="24"/>
      <c r="AI17356" s="24"/>
      <c r="AL17356" s="24"/>
      <c r="AO17356" s="24"/>
      <c r="AR17356" s="24"/>
      <c r="AU17356" s="24"/>
    </row>
    <row r="17357">
      <c r="J17357" s="18"/>
      <c r="N17357" s="24"/>
      <c r="Q17357" s="24"/>
      <c r="T17357" s="24"/>
      <c r="W17357" s="24"/>
      <c r="Z17357" s="24"/>
      <c r="AC17357" s="24"/>
      <c r="AI17357" s="24"/>
      <c r="AL17357" s="24"/>
      <c r="AO17357" s="24"/>
      <c r="AR17357" s="24"/>
      <c r="AU17357" s="24"/>
    </row>
    <row r="17358">
      <c r="J17358" s="18"/>
      <c r="N17358" s="24"/>
      <c r="Q17358" s="24"/>
      <c r="T17358" s="24"/>
      <c r="W17358" s="24"/>
      <c r="Z17358" s="24"/>
      <c r="AC17358" s="24"/>
      <c r="AI17358" s="24"/>
      <c r="AL17358" s="24"/>
      <c r="AO17358" s="24"/>
      <c r="AR17358" s="24"/>
      <c r="AU17358" s="24"/>
    </row>
    <row r="17359">
      <c r="J17359" s="18"/>
      <c r="N17359" s="24"/>
      <c r="Q17359" s="24"/>
      <c r="T17359" s="24"/>
      <c r="W17359" s="24"/>
      <c r="Z17359" s="24"/>
      <c r="AC17359" s="24"/>
      <c r="AI17359" s="24"/>
      <c r="AL17359" s="24"/>
      <c r="AO17359" s="24"/>
      <c r="AR17359" s="24"/>
      <c r="AU17359" s="24"/>
    </row>
    <row r="17360">
      <c r="J17360" s="18"/>
      <c r="N17360" s="24"/>
      <c r="Q17360" s="24"/>
      <c r="T17360" s="24"/>
      <c r="W17360" s="24"/>
      <c r="Z17360" s="24"/>
      <c r="AC17360" s="24"/>
      <c r="AI17360" s="24"/>
      <c r="AL17360" s="24"/>
      <c r="AO17360" s="24"/>
      <c r="AR17360" s="24"/>
      <c r="AU17360" s="24"/>
    </row>
    <row r="17361">
      <c r="J17361" s="18"/>
      <c r="N17361" s="24"/>
      <c r="Q17361" s="24"/>
      <c r="T17361" s="24"/>
      <c r="W17361" s="24"/>
      <c r="Z17361" s="24"/>
      <c r="AC17361" s="24"/>
      <c r="AI17361" s="24"/>
      <c r="AL17361" s="24"/>
      <c r="AO17361" s="24"/>
      <c r="AR17361" s="24"/>
      <c r="AU17361" s="24"/>
    </row>
    <row r="17362">
      <c r="J17362" s="18"/>
      <c r="N17362" s="24"/>
      <c r="Q17362" s="24"/>
      <c r="T17362" s="24"/>
      <c r="W17362" s="24"/>
      <c r="Z17362" s="24"/>
      <c r="AC17362" s="24"/>
      <c r="AI17362" s="24"/>
      <c r="AL17362" s="24"/>
      <c r="AO17362" s="24"/>
      <c r="AR17362" s="24"/>
      <c r="AU17362" s="24"/>
    </row>
    <row r="17363">
      <c r="J17363" s="18"/>
      <c r="N17363" s="24"/>
      <c r="Q17363" s="24"/>
      <c r="T17363" s="24"/>
      <c r="W17363" s="24"/>
      <c r="Z17363" s="24"/>
      <c r="AC17363" s="24"/>
      <c r="AI17363" s="24"/>
      <c r="AL17363" s="24"/>
      <c r="AO17363" s="24"/>
      <c r="AR17363" s="24"/>
      <c r="AU17363" s="24"/>
    </row>
    <row r="17364">
      <c r="J17364" s="18"/>
      <c r="N17364" s="24"/>
      <c r="Q17364" s="24"/>
      <c r="T17364" s="24"/>
      <c r="W17364" s="24"/>
      <c r="Z17364" s="24"/>
      <c r="AC17364" s="24"/>
      <c r="AI17364" s="24"/>
      <c r="AL17364" s="24"/>
      <c r="AO17364" s="24"/>
      <c r="AR17364" s="24"/>
      <c r="AU17364" s="24"/>
    </row>
    <row r="17365">
      <c r="J17365" s="18"/>
      <c r="N17365" s="24"/>
      <c r="Q17365" s="24"/>
      <c r="T17365" s="24"/>
      <c r="W17365" s="24"/>
      <c r="Z17365" s="24"/>
      <c r="AC17365" s="24"/>
      <c r="AI17365" s="24"/>
      <c r="AL17365" s="24"/>
      <c r="AO17365" s="24"/>
      <c r="AR17365" s="24"/>
      <c r="AU17365" s="24"/>
    </row>
    <row r="17366">
      <c r="J17366" s="18"/>
      <c r="N17366" s="24"/>
      <c r="Q17366" s="24"/>
      <c r="T17366" s="24"/>
      <c r="W17366" s="24"/>
      <c r="Z17366" s="24"/>
      <c r="AC17366" s="24"/>
      <c r="AI17366" s="24"/>
      <c r="AL17366" s="24"/>
      <c r="AO17366" s="24"/>
      <c r="AR17366" s="24"/>
      <c r="AU17366" s="24"/>
    </row>
    <row r="17367">
      <c r="J17367" s="18"/>
      <c r="N17367" s="24"/>
      <c r="Q17367" s="24"/>
      <c r="T17367" s="24"/>
      <c r="W17367" s="24"/>
      <c r="Z17367" s="24"/>
      <c r="AC17367" s="24"/>
      <c r="AI17367" s="24"/>
      <c r="AL17367" s="24"/>
      <c r="AO17367" s="24"/>
      <c r="AR17367" s="24"/>
      <c r="AU17367" s="24"/>
    </row>
    <row r="17368">
      <c r="J17368" s="18"/>
      <c r="N17368" s="24"/>
      <c r="Q17368" s="24"/>
      <c r="T17368" s="24"/>
      <c r="W17368" s="24"/>
      <c r="Z17368" s="24"/>
      <c r="AC17368" s="24"/>
      <c r="AI17368" s="24"/>
      <c r="AL17368" s="24"/>
      <c r="AO17368" s="24"/>
      <c r="AR17368" s="24"/>
      <c r="AU17368" s="24"/>
    </row>
    <row r="17369">
      <c r="J17369" s="18"/>
      <c r="N17369" s="24"/>
      <c r="Q17369" s="24"/>
      <c r="T17369" s="24"/>
      <c r="W17369" s="24"/>
      <c r="Z17369" s="24"/>
      <c r="AC17369" s="24"/>
      <c r="AI17369" s="24"/>
      <c r="AL17369" s="24"/>
      <c r="AO17369" s="24"/>
      <c r="AR17369" s="24"/>
      <c r="AU17369" s="24"/>
    </row>
    <row r="17370">
      <c r="J17370" s="18"/>
      <c r="N17370" s="24"/>
      <c r="Q17370" s="24"/>
      <c r="T17370" s="24"/>
      <c r="W17370" s="24"/>
      <c r="Z17370" s="24"/>
      <c r="AC17370" s="24"/>
      <c r="AI17370" s="24"/>
      <c r="AL17370" s="24"/>
      <c r="AO17370" s="24"/>
      <c r="AR17370" s="24"/>
      <c r="AU17370" s="24"/>
    </row>
    <row r="17371">
      <c r="J17371" s="18"/>
      <c r="N17371" s="24"/>
      <c r="Q17371" s="24"/>
      <c r="T17371" s="24"/>
      <c r="W17371" s="24"/>
      <c r="Z17371" s="24"/>
      <c r="AC17371" s="24"/>
      <c r="AI17371" s="24"/>
      <c r="AL17371" s="24"/>
      <c r="AO17371" s="24"/>
      <c r="AR17371" s="24"/>
      <c r="AU17371" s="24"/>
    </row>
    <row r="17372">
      <c r="J17372" s="18"/>
      <c r="N17372" s="24"/>
      <c r="Q17372" s="24"/>
      <c r="T17372" s="24"/>
      <c r="W17372" s="24"/>
      <c r="Z17372" s="24"/>
      <c r="AC17372" s="24"/>
      <c r="AI17372" s="24"/>
      <c r="AL17372" s="24"/>
      <c r="AO17372" s="24"/>
      <c r="AR17372" s="24"/>
      <c r="AU17372" s="24"/>
    </row>
    <row r="17373">
      <c r="J17373" s="18"/>
      <c r="N17373" s="24"/>
      <c r="Q17373" s="24"/>
      <c r="T17373" s="24"/>
      <c r="W17373" s="24"/>
      <c r="Z17373" s="24"/>
      <c r="AC17373" s="24"/>
      <c r="AI17373" s="24"/>
      <c r="AL17373" s="24"/>
      <c r="AO17373" s="24"/>
      <c r="AR17373" s="24"/>
      <c r="AU17373" s="24"/>
    </row>
    <row r="17374">
      <c r="J17374" s="18"/>
      <c r="N17374" s="24"/>
      <c r="Q17374" s="24"/>
      <c r="T17374" s="24"/>
      <c r="W17374" s="24"/>
      <c r="Z17374" s="24"/>
      <c r="AC17374" s="24"/>
      <c r="AI17374" s="24"/>
      <c r="AL17374" s="24"/>
      <c r="AO17374" s="24"/>
      <c r="AR17374" s="24"/>
      <c r="AU17374" s="24"/>
    </row>
    <row r="17375">
      <c r="J17375" s="18"/>
      <c r="N17375" s="24"/>
      <c r="Q17375" s="24"/>
      <c r="T17375" s="24"/>
      <c r="W17375" s="24"/>
      <c r="Z17375" s="24"/>
      <c r="AC17375" s="24"/>
      <c r="AI17375" s="24"/>
      <c r="AL17375" s="24"/>
      <c r="AO17375" s="24"/>
      <c r="AR17375" s="24"/>
      <c r="AU17375" s="24"/>
    </row>
    <row r="17376">
      <c r="J17376" s="18"/>
      <c r="N17376" s="24"/>
      <c r="Q17376" s="24"/>
      <c r="T17376" s="24"/>
      <c r="W17376" s="24"/>
      <c r="Z17376" s="24"/>
      <c r="AC17376" s="24"/>
      <c r="AI17376" s="24"/>
      <c r="AL17376" s="24"/>
      <c r="AO17376" s="24"/>
      <c r="AR17376" s="24"/>
      <c r="AU17376" s="24"/>
    </row>
    <row r="17377">
      <c r="J17377" s="18"/>
      <c r="N17377" s="24"/>
      <c r="Q17377" s="24"/>
      <c r="T17377" s="24"/>
      <c r="W17377" s="24"/>
      <c r="Z17377" s="24"/>
      <c r="AC17377" s="24"/>
      <c r="AI17377" s="24"/>
      <c r="AL17377" s="24"/>
      <c r="AO17377" s="24"/>
      <c r="AR17377" s="24"/>
      <c r="AU17377" s="24"/>
    </row>
    <row r="17378">
      <c r="J17378" s="18"/>
      <c r="N17378" s="24"/>
      <c r="Q17378" s="24"/>
      <c r="T17378" s="24"/>
      <c r="W17378" s="24"/>
      <c r="Z17378" s="24"/>
      <c r="AC17378" s="24"/>
      <c r="AI17378" s="24"/>
      <c r="AL17378" s="24"/>
      <c r="AO17378" s="24"/>
      <c r="AR17378" s="24"/>
      <c r="AU17378" s="24"/>
    </row>
    <row r="17379">
      <c r="J17379" s="18"/>
      <c r="N17379" s="24"/>
      <c r="Q17379" s="24"/>
      <c r="T17379" s="24"/>
      <c r="W17379" s="24"/>
      <c r="Z17379" s="24"/>
      <c r="AC17379" s="24"/>
      <c r="AI17379" s="24"/>
      <c r="AL17379" s="24"/>
      <c r="AO17379" s="24"/>
      <c r="AR17379" s="24"/>
      <c r="AU17379" s="24"/>
    </row>
    <row r="17380">
      <c r="J17380" s="18"/>
      <c r="N17380" s="24"/>
      <c r="Q17380" s="24"/>
      <c r="T17380" s="24"/>
      <c r="W17380" s="24"/>
      <c r="Z17380" s="24"/>
      <c r="AC17380" s="24"/>
      <c r="AI17380" s="24"/>
      <c r="AL17380" s="24"/>
      <c r="AO17380" s="24"/>
      <c r="AR17380" s="24"/>
      <c r="AU17380" s="24"/>
    </row>
    <row r="17381">
      <c r="J17381" s="18"/>
      <c r="N17381" s="24"/>
      <c r="Q17381" s="24"/>
      <c r="T17381" s="24"/>
      <c r="W17381" s="24"/>
      <c r="Z17381" s="24"/>
      <c r="AC17381" s="24"/>
      <c r="AI17381" s="24"/>
      <c r="AL17381" s="24"/>
      <c r="AO17381" s="24"/>
      <c r="AR17381" s="24"/>
      <c r="AU17381" s="24"/>
    </row>
    <row r="17382">
      <c r="J17382" s="18"/>
      <c r="N17382" s="24"/>
      <c r="Q17382" s="24"/>
      <c r="T17382" s="24"/>
      <c r="W17382" s="24"/>
      <c r="Z17382" s="24"/>
      <c r="AC17382" s="24"/>
      <c r="AI17382" s="24"/>
      <c r="AL17382" s="24"/>
      <c r="AO17382" s="24"/>
      <c r="AR17382" s="24"/>
      <c r="AU17382" s="24"/>
    </row>
    <row r="17383">
      <c r="J17383" s="18"/>
      <c r="N17383" s="24"/>
      <c r="Q17383" s="24"/>
      <c r="T17383" s="24"/>
      <c r="W17383" s="24"/>
      <c r="Z17383" s="24"/>
      <c r="AC17383" s="24"/>
      <c r="AI17383" s="24"/>
      <c r="AL17383" s="24"/>
      <c r="AO17383" s="24"/>
      <c r="AR17383" s="24"/>
      <c r="AU17383" s="24"/>
    </row>
    <row r="17384">
      <c r="J17384" s="18"/>
      <c r="N17384" s="24"/>
      <c r="Q17384" s="24"/>
      <c r="T17384" s="24"/>
      <c r="W17384" s="24"/>
      <c r="Z17384" s="24"/>
      <c r="AC17384" s="24"/>
      <c r="AI17384" s="24"/>
      <c r="AL17384" s="24"/>
      <c r="AO17384" s="24"/>
      <c r="AR17384" s="24"/>
      <c r="AU17384" s="24"/>
    </row>
    <row r="17385">
      <c r="J17385" s="18"/>
      <c r="N17385" s="24"/>
      <c r="Q17385" s="24"/>
      <c r="T17385" s="24"/>
      <c r="W17385" s="24"/>
      <c r="Z17385" s="24"/>
      <c r="AC17385" s="24"/>
      <c r="AI17385" s="24"/>
      <c r="AL17385" s="24"/>
      <c r="AO17385" s="24"/>
      <c r="AR17385" s="24"/>
      <c r="AU17385" s="24"/>
    </row>
    <row r="17386">
      <c r="J17386" s="18"/>
      <c r="N17386" s="24"/>
      <c r="Q17386" s="24"/>
      <c r="T17386" s="24"/>
      <c r="W17386" s="24"/>
      <c r="Z17386" s="24"/>
      <c r="AC17386" s="24"/>
      <c r="AI17386" s="24"/>
      <c r="AL17386" s="24"/>
      <c r="AO17386" s="24"/>
      <c r="AR17386" s="24"/>
      <c r="AU17386" s="24"/>
    </row>
    <row r="17387">
      <c r="J17387" s="18"/>
      <c r="N17387" s="24"/>
      <c r="Q17387" s="24"/>
      <c r="T17387" s="24"/>
      <c r="W17387" s="24"/>
      <c r="Z17387" s="24"/>
      <c r="AC17387" s="24"/>
      <c r="AI17387" s="24"/>
      <c r="AL17387" s="24"/>
      <c r="AO17387" s="24"/>
      <c r="AR17387" s="24"/>
      <c r="AU17387" s="24"/>
    </row>
    <row r="17388">
      <c r="J17388" s="18"/>
      <c r="N17388" s="24"/>
      <c r="Q17388" s="24"/>
      <c r="T17388" s="24"/>
      <c r="W17388" s="24"/>
      <c r="Z17388" s="24"/>
      <c r="AC17388" s="24"/>
      <c r="AI17388" s="24"/>
      <c r="AL17388" s="24"/>
      <c r="AO17388" s="24"/>
      <c r="AR17388" s="24"/>
      <c r="AU17388" s="24"/>
    </row>
    <row r="17389">
      <c r="J17389" s="18"/>
      <c r="N17389" s="24"/>
      <c r="Q17389" s="24"/>
      <c r="T17389" s="24"/>
      <c r="W17389" s="24"/>
      <c r="Z17389" s="24"/>
      <c r="AC17389" s="24"/>
      <c r="AI17389" s="24"/>
      <c r="AL17389" s="24"/>
      <c r="AO17389" s="24"/>
      <c r="AR17389" s="24"/>
      <c r="AU17389" s="24"/>
    </row>
    <row r="17390">
      <c r="J17390" s="18"/>
      <c r="N17390" s="24"/>
      <c r="Q17390" s="24"/>
      <c r="T17390" s="24"/>
      <c r="W17390" s="24"/>
      <c r="Z17390" s="24"/>
      <c r="AC17390" s="24"/>
      <c r="AI17390" s="24"/>
      <c r="AL17390" s="24"/>
      <c r="AO17390" s="24"/>
      <c r="AR17390" s="24"/>
      <c r="AU17390" s="24"/>
    </row>
    <row r="17391">
      <c r="J17391" s="18"/>
      <c r="N17391" s="24"/>
      <c r="Q17391" s="24"/>
      <c r="T17391" s="24"/>
      <c r="W17391" s="24"/>
      <c r="Z17391" s="24"/>
      <c r="AC17391" s="24"/>
      <c r="AI17391" s="24"/>
      <c r="AL17391" s="24"/>
      <c r="AO17391" s="24"/>
      <c r="AR17391" s="24"/>
      <c r="AU17391" s="24"/>
    </row>
    <row r="17392">
      <c r="J17392" s="18"/>
      <c r="N17392" s="24"/>
      <c r="Q17392" s="24"/>
      <c r="T17392" s="24"/>
      <c r="W17392" s="24"/>
      <c r="Z17392" s="24"/>
      <c r="AC17392" s="24"/>
      <c r="AI17392" s="24"/>
      <c r="AL17392" s="24"/>
      <c r="AO17392" s="24"/>
      <c r="AR17392" s="24"/>
      <c r="AU17392" s="24"/>
    </row>
    <row r="17393">
      <c r="J17393" s="18"/>
      <c r="N17393" s="24"/>
      <c r="Q17393" s="24"/>
      <c r="T17393" s="24"/>
      <c r="W17393" s="24"/>
      <c r="Z17393" s="24"/>
      <c r="AC17393" s="24"/>
      <c r="AI17393" s="24"/>
      <c r="AL17393" s="24"/>
      <c r="AO17393" s="24"/>
      <c r="AR17393" s="24"/>
      <c r="AU17393" s="24"/>
    </row>
    <row r="17394">
      <c r="J17394" s="18"/>
      <c r="N17394" s="24"/>
      <c r="Q17394" s="24"/>
      <c r="T17394" s="24"/>
      <c r="W17394" s="24"/>
      <c r="Z17394" s="24"/>
      <c r="AC17394" s="24"/>
      <c r="AI17394" s="24"/>
      <c r="AL17394" s="24"/>
      <c r="AO17394" s="24"/>
      <c r="AR17394" s="24"/>
      <c r="AU17394" s="24"/>
    </row>
    <row r="17395">
      <c r="J17395" s="18"/>
      <c r="N17395" s="24"/>
      <c r="Q17395" s="24"/>
      <c r="T17395" s="24"/>
      <c r="W17395" s="24"/>
      <c r="Z17395" s="24"/>
      <c r="AC17395" s="24"/>
      <c r="AI17395" s="24"/>
      <c r="AL17395" s="24"/>
      <c r="AO17395" s="24"/>
      <c r="AR17395" s="24"/>
      <c r="AU17395" s="24"/>
    </row>
    <row r="17396">
      <c r="J17396" s="18"/>
      <c r="N17396" s="24"/>
      <c r="Q17396" s="24"/>
      <c r="T17396" s="24"/>
      <c r="W17396" s="24"/>
      <c r="Z17396" s="24"/>
      <c r="AC17396" s="24"/>
      <c r="AI17396" s="24"/>
      <c r="AL17396" s="24"/>
      <c r="AO17396" s="24"/>
      <c r="AR17396" s="24"/>
      <c r="AU17396" s="24"/>
    </row>
    <row r="17397">
      <c r="J17397" s="18"/>
      <c r="N17397" s="24"/>
      <c r="Q17397" s="24"/>
      <c r="T17397" s="24"/>
      <c r="W17397" s="24"/>
      <c r="Z17397" s="24"/>
      <c r="AC17397" s="24"/>
      <c r="AI17397" s="24"/>
      <c r="AL17397" s="24"/>
      <c r="AO17397" s="24"/>
      <c r="AR17397" s="24"/>
      <c r="AU17397" s="24"/>
    </row>
    <row r="17398">
      <c r="J17398" s="18"/>
      <c r="N17398" s="24"/>
      <c r="Q17398" s="24"/>
      <c r="T17398" s="24"/>
      <c r="W17398" s="24"/>
      <c r="Z17398" s="24"/>
      <c r="AC17398" s="24"/>
      <c r="AI17398" s="24"/>
      <c r="AL17398" s="24"/>
      <c r="AO17398" s="24"/>
      <c r="AR17398" s="24"/>
      <c r="AU17398" s="24"/>
    </row>
    <row r="17399">
      <c r="J17399" s="18"/>
      <c r="N17399" s="24"/>
      <c r="Q17399" s="24"/>
      <c r="T17399" s="24"/>
      <c r="W17399" s="24"/>
      <c r="Z17399" s="24"/>
      <c r="AC17399" s="24"/>
      <c r="AI17399" s="24"/>
      <c r="AL17399" s="24"/>
      <c r="AO17399" s="24"/>
      <c r="AR17399" s="24"/>
      <c r="AU17399" s="24"/>
    </row>
    <row r="17400">
      <c r="J17400" s="18"/>
      <c r="N17400" s="24"/>
      <c r="Q17400" s="24"/>
      <c r="T17400" s="24"/>
      <c r="W17400" s="24"/>
      <c r="Z17400" s="24"/>
      <c r="AC17400" s="24"/>
      <c r="AI17400" s="24"/>
      <c r="AL17400" s="24"/>
      <c r="AO17400" s="24"/>
      <c r="AR17400" s="24"/>
      <c r="AU17400" s="24"/>
    </row>
    <row r="17401">
      <c r="J17401" s="18"/>
      <c r="N17401" s="24"/>
      <c r="Q17401" s="24"/>
      <c r="T17401" s="24"/>
      <c r="W17401" s="24"/>
      <c r="Z17401" s="24"/>
      <c r="AC17401" s="24"/>
      <c r="AI17401" s="24"/>
      <c r="AL17401" s="24"/>
      <c r="AO17401" s="24"/>
      <c r="AR17401" s="24"/>
      <c r="AU17401" s="24"/>
    </row>
    <row r="17402">
      <c r="J17402" s="18"/>
      <c r="N17402" s="24"/>
      <c r="Q17402" s="24"/>
      <c r="T17402" s="24"/>
      <c r="W17402" s="24"/>
      <c r="Z17402" s="24"/>
      <c r="AC17402" s="24"/>
      <c r="AI17402" s="24"/>
      <c r="AL17402" s="24"/>
      <c r="AO17402" s="24"/>
      <c r="AR17402" s="24"/>
      <c r="AU17402" s="24"/>
    </row>
    <row r="17403">
      <c r="J17403" s="18"/>
      <c r="N17403" s="24"/>
      <c r="Q17403" s="24"/>
      <c r="T17403" s="24"/>
      <c r="W17403" s="24"/>
      <c r="Z17403" s="24"/>
      <c r="AC17403" s="24"/>
      <c r="AI17403" s="24"/>
      <c r="AL17403" s="24"/>
      <c r="AO17403" s="24"/>
      <c r="AR17403" s="24"/>
      <c r="AU17403" s="24"/>
    </row>
    <row r="17404">
      <c r="J17404" s="18"/>
      <c r="N17404" s="24"/>
      <c r="Q17404" s="24"/>
      <c r="T17404" s="24"/>
      <c r="W17404" s="24"/>
      <c r="Z17404" s="24"/>
      <c r="AC17404" s="24"/>
      <c r="AI17404" s="24"/>
      <c r="AL17404" s="24"/>
      <c r="AO17404" s="24"/>
      <c r="AR17404" s="24"/>
      <c r="AU17404" s="24"/>
    </row>
    <row r="17405">
      <c r="J17405" s="18"/>
      <c r="N17405" s="24"/>
      <c r="Q17405" s="24"/>
      <c r="T17405" s="24"/>
      <c r="W17405" s="24"/>
      <c r="Z17405" s="24"/>
      <c r="AC17405" s="24"/>
      <c r="AI17405" s="24"/>
      <c r="AL17405" s="24"/>
      <c r="AO17405" s="24"/>
      <c r="AR17405" s="24"/>
      <c r="AU17405" s="24"/>
    </row>
    <row r="17406">
      <c r="J17406" s="18"/>
      <c r="N17406" s="24"/>
      <c r="Q17406" s="24"/>
      <c r="T17406" s="24"/>
      <c r="W17406" s="24"/>
      <c r="Z17406" s="24"/>
      <c r="AC17406" s="24"/>
      <c r="AI17406" s="24"/>
      <c r="AL17406" s="24"/>
      <c r="AO17406" s="24"/>
      <c r="AR17406" s="24"/>
      <c r="AU17406" s="24"/>
    </row>
    <row r="17407">
      <c r="J17407" s="18"/>
      <c r="N17407" s="24"/>
      <c r="Q17407" s="24"/>
      <c r="T17407" s="24"/>
      <c r="W17407" s="24"/>
      <c r="Z17407" s="24"/>
      <c r="AC17407" s="24"/>
      <c r="AI17407" s="24"/>
      <c r="AL17407" s="24"/>
      <c r="AO17407" s="24"/>
      <c r="AR17407" s="24"/>
      <c r="AU17407" s="24"/>
    </row>
    <row r="17408">
      <c r="J17408" s="18"/>
      <c r="N17408" s="24"/>
      <c r="Q17408" s="24"/>
      <c r="T17408" s="24"/>
      <c r="W17408" s="24"/>
      <c r="Z17408" s="24"/>
      <c r="AC17408" s="24"/>
      <c r="AI17408" s="24"/>
      <c r="AL17408" s="24"/>
      <c r="AO17408" s="24"/>
      <c r="AR17408" s="24"/>
      <c r="AU17408" s="24"/>
    </row>
    <row r="17409">
      <c r="J17409" s="18"/>
      <c r="N17409" s="24"/>
      <c r="Q17409" s="24"/>
      <c r="T17409" s="24"/>
      <c r="W17409" s="24"/>
      <c r="Z17409" s="24"/>
      <c r="AC17409" s="24"/>
      <c r="AI17409" s="24"/>
      <c r="AL17409" s="24"/>
      <c r="AO17409" s="24"/>
      <c r="AR17409" s="24"/>
      <c r="AU17409" s="24"/>
    </row>
    <row r="17410">
      <c r="J17410" s="18"/>
      <c r="N17410" s="24"/>
      <c r="Q17410" s="24"/>
      <c r="T17410" s="24"/>
      <c r="W17410" s="24"/>
      <c r="Z17410" s="24"/>
      <c r="AC17410" s="24"/>
      <c r="AI17410" s="24"/>
      <c r="AL17410" s="24"/>
      <c r="AO17410" s="24"/>
      <c r="AR17410" s="24"/>
      <c r="AU17410" s="24"/>
    </row>
    <row r="17411">
      <c r="J17411" s="18"/>
      <c r="N17411" s="24"/>
      <c r="Q17411" s="24"/>
      <c r="T17411" s="24"/>
      <c r="W17411" s="24"/>
      <c r="Z17411" s="24"/>
      <c r="AC17411" s="24"/>
      <c r="AI17411" s="24"/>
      <c r="AL17411" s="24"/>
      <c r="AO17411" s="24"/>
      <c r="AR17411" s="24"/>
      <c r="AU17411" s="24"/>
    </row>
    <row r="17412">
      <c r="J17412" s="18"/>
      <c r="N17412" s="24"/>
      <c r="Q17412" s="24"/>
      <c r="T17412" s="24"/>
      <c r="W17412" s="24"/>
      <c r="Z17412" s="24"/>
      <c r="AC17412" s="24"/>
      <c r="AI17412" s="24"/>
      <c r="AL17412" s="24"/>
      <c r="AO17412" s="24"/>
      <c r="AR17412" s="24"/>
      <c r="AU17412" s="24"/>
    </row>
    <row r="17413">
      <c r="J17413" s="18"/>
      <c r="N17413" s="24"/>
      <c r="Q17413" s="24"/>
      <c r="T17413" s="24"/>
      <c r="W17413" s="24"/>
      <c r="Z17413" s="24"/>
      <c r="AC17413" s="24"/>
      <c r="AI17413" s="24"/>
      <c r="AL17413" s="24"/>
      <c r="AO17413" s="24"/>
      <c r="AR17413" s="24"/>
      <c r="AU17413" s="24"/>
    </row>
    <row r="17414">
      <c r="J17414" s="18"/>
      <c r="N17414" s="24"/>
      <c r="Q17414" s="24"/>
      <c r="T17414" s="24"/>
      <c r="W17414" s="24"/>
      <c r="Z17414" s="24"/>
      <c r="AC17414" s="24"/>
      <c r="AI17414" s="24"/>
      <c r="AL17414" s="24"/>
      <c r="AO17414" s="24"/>
      <c r="AR17414" s="24"/>
      <c r="AU17414" s="24"/>
    </row>
    <row r="17415">
      <c r="J17415" s="18"/>
      <c r="N17415" s="24"/>
      <c r="Q17415" s="24"/>
      <c r="T17415" s="24"/>
      <c r="W17415" s="24"/>
      <c r="Z17415" s="24"/>
      <c r="AC17415" s="24"/>
      <c r="AI17415" s="24"/>
      <c r="AL17415" s="24"/>
      <c r="AO17415" s="24"/>
      <c r="AR17415" s="24"/>
      <c r="AU17415" s="24"/>
    </row>
    <row r="17416">
      <c r="J17416" s="18"/>
      <c r="N17416" s="24"/>
      <c r="Q17416" s="24"/>
      <c r="T17416" s="24"/>
      <c r="W17416" s="24"/>
      <c r="Z17416" s="24"/>
      <c r="AC17416" s="24"/>
      <c r="AI17416" s="24"/>
      <c r="AL17416" s="24"/>
      <c r="AO17416" s="24"/>
      <c r="AR17416" s="24"/>
      <c r="AU17416" s="24"/>
    </row>
    <row r="17417">
      <c r="J17417" s="18"/>
      <c r="N17417" s="24"/>
      <c r="Q17417" s="24"/>
      <c r="T17417" s="24"/>
      <c r="W17417" s="24"/>
      <c r="Z17417" s="24"/>
      <c r="AC17417" s="24"/>
      <c r="AI17417" s="24"/>
      <c r="AL17417" s="24"/>
      <c r="AO17417" s="24"/>
      <c r="AR17417" s="24"/>
      <c r="AU17417" s="24"/>
    </row>
    <row r="17418">
      <c r="J17418" s="18"/>
      <c r="N17418" s="24"/>
      <c r="Q17418" s="24"/>
      <c r="T17418" s="24"/>
      <c r="W17418" s="24"/>
      <c r="Z17418" s="24"/>
      <c r="AC17418" s="24"/>
      <c r="AI17418" s="24"/>
      <c r="AL17418" s="24"/>
      <c r="AO17418" s="24"/>
      <c r="AR17418" s="24"/>
      <c r="AU17418" s="24"/>
    </row>
    <row r="17419">
      <c r="J17419" s="18"/>
      <c r="N17419" s="24"/>
      <c r="Q17419" s="24"/>
      <c r="T17419" s="24"/>
      <c r="W17419" s="24"/>
      <c r="Z17419" s="24"/>
      <c r="AC17419" s="24"/>
      <c r="AI17419" s="24"/>
      <c r="AL17419" s="24"/>
      <c r="AO17419" s="24"/>
      <c r="AR17419" s="24"/>
      <c r="AU17419" s="24"/>
    </row>
    <row r="17420">
      <c r="J17420" s="18"/>
      <c r="N17420" s="24"/>
      <c r="Q17420" s="24"/>
      <c r="T17420" s="24"/>
      <c r="W17420" s="24"/>
      <c r="Z17420" s="24"/>
      <c r="AC17420" s="24"/>
      <c r="AI17420" s="24"/>
      <c r="AL17420" s="24"/>
      <c r="AO17420" s="24"/>
      <c r="AR17420" s="24"/>
      <c r="AU17420" s="24"/>
    </row>
    <row r="17421">
      <c r="J17421" s="18"/>
      <c r="N17421" s="24"/>
      <c r="Q17421" s="24"/>
      <c r="T17421" s="24"/>
      <c r="W17421" s="24"/>
      <c r="Z17421" s="24"/>
      <c r="AC17421" s="24"/>
      <c r="AI17421" s="24"/>
      <c r="AL17421" s="24"/>
      <c r="AO17421" s="24"/>
      <c r="AR17421" s="24"/>
      <c r="AU17421" s="24"/>
    </row>
    <row r="17422">
      <c r="J17422" s="18"/>
      <c r="N17422" s="24"/>
      <c r="Q17422" s="24"/>
      <c r="T17422" s="24"/>
      <c r="W17422" s="24"/>
      <c r="Z17422" s="24"/>
      <c r="AC17422" s="24"/>
      <c r="AI17422" s="24"/>
      <c r="AL17422" s="24"/>
      <c r="AO17422" s="24"/>
      <c r="AR17422" s="24"/>
      <c r="AU17422" s="24"/>
    </row>
    <row r="17423">
      <c r="J17423" s="18"/>
      <c r="N17423" s="24"/>
      <c r="Q17423" s="24"/>
      <c r="T17423" s="24"/>
      <c r="W17423" s="24"/>
      <c r="Z17423" s="24"/>
      <c r="AC17423" s="24"/>
      <c r="AI17423" s="24"/>
      <c r="AL17423" s="24"/>
      <c r="AO17423" s="24"/>
      <c r="AR17423" s="24"/>
      <c r="AU17423" s="24"/>
    </row>
    <row r="17424">
      <c r="J17424" s="18"/>
      <c r="N17424" s="24"/>
      <c r="Q17424" s="24"/>
      <c r="T17424" s="24"/>
      <c r="W17424" s="24"/>
      <c r="Z17424" s="24"/>
      <c r="AC17424" s="24"/>
      <c r="AI17424" s="24"/>
      <c r="AL17424" s="24"/>
      <c r="AO17424" s="24"/>
      <c r="AR17424" s="24"/>
      <c r="AU17424" s="24"/>
    </row>
    <row r="17425">
      <c r="J17425" s="18"/>
      <c r="N17425" s="24"/>
      <c r="Q17425" s="24"/>
      <c r="T17425" s="24"/>
      <c r="W17425" s="24"/>
      <c r="Z17425" s="24"/>
      <c r="AC17425" s="24"/>
      <c r="AI17425" s="24"/>
      <c r="AL17425" s="24"/>
      <c r="AO17425" s="24"/>
      <c r="AR17425" s="24"/>
      <c r="AU17425" s="24"/>
    </row>
    <row r="17426">
      <c r="J17426" s="18"/>
      <c r="N17426" s="24"/>
      <c r="Q17426" s="24"/>
      <c r="T17426" s="24"/>
      <c r="W17426" s="24"/>
      <c r="Z17426" s="24"/>
      <c r="AC17426" s="24"/>
      <c r="AI17426" s="24"/>
      <c r="AL17426" s="24"/>
      <c r="AO17426" s="24"/>
      <c r="AR17426" s="24"/>
      <c r="AU17426" s="24"/>
    </row>
    <row r="17427">
      <c r="J17427" s="18"/>
      <c r="N17427" s="24"/>
      <c r="Q17427" s="24"/>
      <c r="T17427" s="24"/>
      <c r="W17427" s="24"/>
      <c r="Z17427" s="24"/>
      <c r="AC17427" s="24"/>
      <c r="AI17427" s="24"/>
      <c r="AL17427" s="24"/>
      <c r="AO17427" s="24"/>
      <c r="AR17427" s="24"/>
      <c r="AU17427" s="24"/>
    </row>
    <row r="17428">
      <c r="J17428" s="18"/>
      <c r="N17428" s="24"/>
      <c r="Q17428" s="24"/>
      <c r="T17428" s="24"/>
      <c r="W17428" s="24"/>
      <c r="Z17428" s="24"/>
      <c r="AC17428" s="24"/>
      <c r="AI17428" s="24"/>
      <c r="AL17428" s="24"/>
      <c r="AO17428" s="24"/>
      <c r="AR17428" s="24"/>
      <c r="AU17428" s="24"/>
    </row>
    <row r="17429">
      <c r="J17429" s="18"/>
      <c r="N17429" s="24"/>
      <c r="Q17429" s="24"/>
      <c r="T17429" s="24"/>
      <c r="W17429" s="24"/>
      <c r="Z17429" s="24"/>
      <c r="AC17429" s="24"/>
      <c r="AI17429" s="24"/>
      <c r="AL17429" s="24"/>
      <c r="AO17429" s="24"/>
      <c r="AR17429" s="24"/>
      <c r="AU17429" s="24"/>
    </row>
    <row r="17430">
      <c r="J17430" s="18"/>
      <c r="N17430" s="24"/>
      <c r="Q17430" s="24"/>
      <c r="T17430" s="24"/>
      <c r="W17430" s="24"/>
      <c r="Z17430" s="24"/>
      <c r="AC17430" s="24"/>
      <c r="AI17430" s="24"/>
      <c r="AL17430" s="24"/>
      <c r="AO17430" s="24"/>
      <c r="AR17430" s="24"/>
      <c r="AU17430" s="24"/>
    </row>
    <row r="17431">
      <c r="J17431" s="18"/>
      <c r="N17431" s="24"/>
      <c r="Q17431" s="24"/>
      <c r="T17431" s="24"/>
      <c r="W17431" s="24"/>
      <c r="Z17431" s="24"/>
      <c r="AC17431" s="24"/>
      <c r="AI17431" s="24"/>
      <c r="AL17431" s="24"/>
      <c r="AO17431" s="24"/>
      <c r="AR17431" s="24"/>
      <c r="AU17431" s="24"/>
    </row>
    <row r="17432">
      <c r="J17432" s="18"/>
      <c r="N17432" s="24"/>
      <c r="Q17432" s="24"/>
      <c r="T17432" s="24"/>
      <c r="W17432" s="24"/>
      <c r="Z17432" s="24"/>
      <c r="AC17432" s="24"/>
      <c r="AI17432" s="24"/>
      <c r="AL17432" s="24"/>
      <c r="AO17432" s="24"/>
      <c r="AR17432" s="24"/>
      <c r="AU17432" s="24"/>
    </row>
    <row r="17433">
      <c r="J17433" s="18"/>
      <c r="N17433" s="24"/>
      <c r="Q17433" s="24"/>
      <c r="T17433" s="24"/>
      <c r="W17433" s="24"/>
      <c r="Z17433" s="24"/>
      <c r="AC17433" s="24"/>
      <c r="AI17433" s="24"/>
      <c r="AL17433" s="24"/>
      <c r="AO17433" s="24"/>
      <c r="AR17433" s="24"/>
      <c r="AU17433" s="24"/>
    </row>
    <row r="17434">
      <c r="J17434" s="18"/>
      <c r="N17434" s="24"/>
      <c r="Q17434" s="24"/>
      <c r="T17434" s="24"/>
      <c r="W17434" s="24"/>
      <c r="Z17434" s="24"/>
      <c r="AC17434" s="24"/>
      <c r="AI17434" s="24"/>
      <c r="AL17434" s="24"/>
      <c r="AO17434" s="24"/>
      <c r="AR17434" s="24"/>
      <c r="AU17434" s="24"/>
    </row>
    <row r="17435">
      <c r="J17435" s="18"/>
      <c r="N17435" s="24"/>
      <c r="Q17435" s="24"/>
      <c r="T17435" s="24"/>
      <c r="W17435" s="24"/>
      <c r="Z17435" s="24"/>
      <c r="AC17435" s="24"/>
      <c r="AI17435" s="24"/>
      <c r="AL17435" s="24"/>
      <c r="AO17435" s="24"/>
      <c r="AR17435" s="24"/>
      <c r="AU17435" s="24"/>
    </row>
    <row r="17436">
      <c r="J17436" s="18"/>
      <c r="N17436" s="24"/>
      <c r="Q17436" s="24"/>
      <c r="T17436" s="24"/>
      <c r="W17436" s="24"/>
      <c r="Z17436" s="24"/>
      <c r="AC17436" s="24"/>
      <c r="AI17436" s="24"/>
      <c r="AL17436" s="24"/>
      <c r="AO17436" s="24"/>
      <c r="AR17436" s="24"/>
      <c r="AU17436" s="24"/>
    </row>
    <row r="17437">
      <c r="J17437" s="18"/>
      <c r="N17437" s="24"/>
      <c r="Q17437" s="24"/>
      <c r="T17437" s="24"/>
      <c r="W17437" s="24"/>
      <c r="Z17437" s="24"/>
      <c r="AC17437" s="24"/>
      <c r="AI17437" s="24"/>
      <c r="AL17437" s="24"/>
      <c r="AO17437" s="24"/>
      <c r="AR17437" s="24"/>
      <c r="AU17437" s="24"/>
    </row>
    <row r="17438">
      <c r="J17438" s="18"/>
      <c r="N17438" s="24"/>
      <c r="Q17438" s="24"/>
      <c r="T17438" s="24"/>
      <c r="W17438" s="24"/>
      <c r="Z17438" s="24"/>
      <c r="AC17438" s="24"/>
      <c r="AI17438" s="24"/>
      <c r="AL17438" s="24"/>
      <c r="AO17438" s="24"/>
      <c r="AR17438" s="24"/>
      <c r="AU17438" s="24"/>
    </row>
    <row r="17439">
      <c r="J17439" s="18"/>
      <c r="N17439" s="24"/>
      <c r="Q17439" s="24"/>
      <c r="T17439" s="24"/>
      <c r="W17439" s="24"/>
      <c r="Z17439" s="24"/>
      <c r="AC17439" s="24"/>
      <c r="AI17439" s="24"/>
      <c r="AL17439" s="24"/>
      <c r="AO17439" s="24"/>
      <c r="AR17439" s="24"/>
      <c r="AU17439" s="24"/>
    </row>
    <row r="17440">
      <c r="J17440" s="18"/>
      <c r="N17440" s="24"/>
      <c r="Q17440" s="24"/>
      <c r="T17440" s="24"/>
      <c r="W17440" s="24"/>
      <c r="Z17440" s="24"/>
      <c r="AC17440" s="24"/>
      <c r="AI17440" s="24"/>
      <c r="AL17440" s="24"/>
      <c r="AO17440" s="24"/>
      <c r="AR17440" s="24"/>
      <c r="AU17440" s="24"/>
    </row>
    <row r="17441">
      <c r="J17441" s="18"/>
      <c r="N17441" s="24"/>
      <c r="Q17441" s="24"/>
      <c r="T17441" s="24"/>
      <c r="W17441" s="24"/>
      <c r="Z17441" s="24"/>
      <c r="AC17441" s="24"/>
      <c r="AI17441" s="24"/>
      <c r="AL17441" s="24"/>
      <c r="AO17441" s="24"/>
      <c r="AR17441" s="24"/>
      <c r="AU17441" s="24"/>
    </row>
    <row r="17442">
      <c r="J17442" s="18"/>
      <c r="N17442" s="24"/>
      <c r="Q17442" s="24"/>
      <c r="T17442" s="24"/>
      <c r="W17442" s="24"/>
      <c r="Z17442" s="24"/>
      <c r="AC17442" s="24"/>
      <c r="AI17442" s="24"/>
      <c r="AL17442" s="24"/>
      <c r="AO17442" s="24"/>
      <c r="AR17442" s="24"/>
      <c r="AU17442" s="24"/>
    </row>
    <row r="17443">
      <c r="J17443" s="18"/>
      <c r="N17443" s="24"/>
      <c r="Q17443" s="24"/>
      <c r="T17443" s="24"/>
      <c r="W17443" s="24"/>
      <c r="Z17443" s="24"/>
      <c r="AC17443" s="24"/>
      <c r="AI17443" s="24"/>
      <c r="AL17443" s="24"/>
      <c r="AO17443" s="24"/>
      <c r="AR17443" s="24"/>
      <c r="AU17443" s="24"/>
    </row>
    <row r="17444">
      <c r="J17444" s="18"/>
      <c r="N17444" s="24"/>
      <c r="Q17444" s="24"/>
      <c r="T17444" s="24"/>
      <c r="W17444" s="24"/>
      <c r="Z17444" s="24"/>
      <c r="AC17444" s="24"/>
      <c r="AI17444" s="24"/>
      <c r="AL17444" s="24"/>
      <c r="AO17444" s="24"/>
      <c r="AR17444" s="24"/>
      <c r="AU17444" s="24"/>
    </row>
    <row r="17445">
      <c r="J17445" s="18"/>
      <c r="N17445" s="24"/>
      <c r="Q17445" s="24"/>
      <c r="T17445" s="24"/>
      <c r="W17445" s="24"/>
      <c r="Z17445" s="24"/>
      <c r="AC17445" s="24"/>
      <c r="AI17445" s="24"/>
      <c r="AL17445" s="24"/>
      <c r="AO17445" s="24"/>
      <c r="AR17445" s="24"/>
      <c r="AU17445" s="24"/>
    </row>
    <row r="17446">
      <c r="J17446" s="18"/>
      <c r="N17446" s="24"/>
      <c r="Q17446" s="24"/>
      <c r="T17446" s="24"/>
      <c r="W17446" s="24"/>
      <c r="Z17446" s="24"/>
      <c r="AC17446" s="24"/>
      <c r="AI17446" s="24"/>
      <c r="AL17446" s="24"/>
      <c r="AO17446" s="24"/>
      <c r="AR17446" s="24"/>
      <c r="AU17446" s="24"/>
    </row>
    <row r="17447">
      <c r="J17447" s="18"/>
      <c r="N17447" s="24"/>
      <c r="Q17447" s="24"/>
      <c r="T17447" s="24"/>
      <c r="W17447" s="24"/>
      <c r="Z17447" s="24"/>
      <c r="AC17447" s="24"/>
      <c r="AI17447" s="24"/>
      <c r="AL17447" s="24"/>
      <c r="AO17447" s="24"/>
      <c r="AR17447" s="24"/>
      <c r="AU17447" s="24"/>
    </row>
    <row r="17448">
      <c r="J17448" s="18"/>
      <c r="N17448" s="24"/>
      <c r="Q17448" s="24"/>
      <c r="T17448" s="24"/>
      <c r="W17448" s="24"/>
      <c r="Z17448" s="24"/>
      <c r="AC17448" s="24"/>
      <c r="AI17448" s="24"/>
      <c r="AL17448" s="24"/>
      <c r="AO17448" s="24"/>
      <c r="AR17448" s="24"/>
      <c r="AU17448" s="24"/>
    </row>
    <row r="17449">
      <c r="J17449" s="18"/>
      <c r="N17449" s="24"/>
      <c r="Q17449" s="24"/>
      <c r="T17449" s="24"/>
      <c r="W17449" s="24"/>
      <c r="Z17449" s="24"/>
      <c r="AC17449" s="24"/>
      <c r="AI17449" s="24"/>
      <c r="AL17449" s="24"/>
      <c r="AO17449" s="24"/>
      <c r="AR17449" s="24"/>
      <c r="AU17449" s="24"/>
    </row>
    <row r="17450">
      <c r="J17450" s="18"/>
      <c r="N17450" s="24"/>
      <c r="Q17450" s="24"/>
      <c r="T17450" s="24"/>
      <c r="W17450" s="24"/>
      <c r="Z17450" s="24"/>
      <c r="AC17450" s="24"/>
      <c r="AI17450" s="24"/>
      <c r="AL17450" s="24"/>
      <c r="AO17450" s="24"/>
      <c r="AR17450" s="24"/>
      <c r="AU17450" s="24"/>
    </row>
    <row r="17451">
      <c r="J17451" s="18"/>
      <c r="N17451" s="24"/>
      <c r="Q17451" s="24"/>
      <c r="T17451" s="24"/>
      <c r="W17451" s="24"/>
      <c r="Z17451" s="24"/>
      <c r="AC17451" s="24"/>
      <c r="AI17451" s="24"/>
      <c r="AL17451" s="24"/>
      <c r="AO17451" s="24"/>
      <c r="AR17451" s="24"/>
      <c r="AU17451" s="24"/>
    </row>
    <row r="17452">
      <c r="J17452" s="18"/>
      <c r="N17452" s="24"/>
      <c r="Q17452" s="24"/>
      <c r="T17452" s="24"/>
      <c r="W17452" s="24"/>
      <c r="Z17452" s="24"/>
      <c r="AC17452" s="24"/>
      <c r="AI17452" s="24"/>
      <c r="AL17452" s="24"/>
      <c r="AO17452" s="24"/>
      <c r="AR17452" s="24"/>
      <c r="AU17452" s="24"/>
    </row>
    <row r="17453">
      <c r="J17453" s="18"/>
      <c r="N17453" s="24"/>
      <c r="Q17453" s="24"/>
      <c r="T17453" s="24"/>
      <c r="W17453" s="24"/>
      <c r="Z17453" s="24"/>
      <c r="AC17453" s="24"/>
      <c r="AI17453" s="24"/>
      <c r="AL17453" s="24"/>
      <c r="AO17453" s="24"/>
      <c r="AR17453" s="24"/>
      <c r="AU17453" s="24"/>
    </row>
    <row r="17454">
      <c r="J17454" s="18"/>
      <c r="N17454" s="24"/>
      <c r="Q17454" s="24"/>
      <c r="T17454" s="24"/>
      <c r="W17454" s="24"/>
      <c r="Z17454" s="24"/>
      <c r="AC17454" s="24"/>
      <c r="AI17454" s="24"/>
      <c r="AL17454" s="24"/>
      <c r="AO17454" s="24"/>
      <c r="AR17454" s="24"/>
      <c r="AU17454" s="24"/>
    </row>
    <row r="17455">
      <c r="J17455" s="18"/>
      <c r="N17455" s="24"/>
      <c r="Q17455" s="24"/>
      <c r="T17455" s="24"/>
      <c r="W17455" s="24"/>
      <c r="Z17455" s="24"/>
      <c r="AC17455" s="24"/>
      <c r="AI17455" s="24"/>
      <c r="AL17455" s="24"/>
      <c r="AO17455" s="24"/>
      <c r="AR17455" s="24"/>
      <c r="AU17455" s="24"/>
    </row>
    <row r="17456">
      <c r="J17456" s="18"/>
      <c r="N17456" s="24"/>
      <c r="Q17456" s="24"/>
      <c r="T17456" s="24"/>
      <c r="W17456" s="24"/>
      <c r="Z17456" s="24"/>
      <c r="AC17456" s="24"/>
      <c r="AI17456" s="24"/>
      <c r="AL17456" s="24"/>
      <c r="AO17456" s="24"/>
      <c r="AR17456" s="24"/>
      <c r="AU17456" s="24"/>
    </row>
    <row r="17457">
      <c r="J17457" s="18"/>
      <c r="N17457" s="24"/>
      <c r="Q17457" s="24"/>
      <c r="T17457" s="24"/>
      <c r="W17457" s="24"/>
      <c r="Z17457" s="24"/>
      <c r="AC17457" s="24"/>
      <c r="AI17457" s="24"/>
      <c r="AL17457" s="24"/>
      <c r="AO17457" s="24"/>
      <c r="AR17457" s="24"/>
      <c r="AU17457" s="24"/>
    </row>
    <row r="17458">
      <c r="J17458" s="18"/>
      <c r="N17458" s="24"/>
      <c r="Q17458" s="24"/>
      <c r="T17458" s="24"/>
      <c r="W17458" s="24"/>
      <c r="Z17458" s="24"/>
      <c r="AC17458" s="24"/>
      <c r="AI17458" s="24"/>
      <c r="AL17458" s="24"/>
      <c r="AO17458" s="24"/>
      <c r="AR17458" s="24"/>
      <c r="AU17458" s="24"/>
    </row>
    <row r="17459">
      <c r="J17459" s="18"/>
      <c r="N17459" s="24"/>
      <c r="Q17459" s="24"/>
      <c r="T17459" s="24"/>
      <c r="W17459" s="24"/>
      <c r="Z17459" s="24"/>
      <c r="AC17459" s="24"/>
      <c r="AI17459" s="24"/>
      <c r="AL17459" s="24"/>
      <c r="AO17459" s="24"/>
      <c r="AR17459" s="24"/>
      <c r="AU17459" s="24"/>
    </row>
    <row r="17460">
      <c r="J17460" s="18"/>
      <c r="N17460" s="24"/>
      <c r="Q17460" s="24"/>
      <c r="T17460" s="24"/>
      <c r="W17460" s="24"/>
      <c r="Z17460" s="24"/>
      <c r="AC17460" s="24"/>
      <c r="AI17460" s="24"/>
      <c r="AL17460" s="24"/>
      <c r="AO17460" s="24"/>
      <c r="AR17460" s="24"/>
      <c r="AU17460" s="24"/>
    </row>
    <row r="17461">
      <c r="J17461" s="18"/>
      <c r="N17461" s="24"/>
      <c r="Q17461" s="24"/>
      <c r="T17461" s="24"/>
      <c r="W17461" s="24"/>
      <c r="Z17461" s="24"/>
      <c r="AC17461" s="24"/>
      <c r="AI17461" s="24"/>
      <c r="AL17461" s="24"/>
      <c r="AO17461" s="24"/>
      <c r="AR17461" s="24"/>
      <c r="AU17461" s="24"/>
    </row>
    <row r="17462">
      <c r="J17462" s="18"/>
      <c r="N17462" s="24"/>
      <c r="Q17462" s="24"/>
      <c r="T17462" s="24"/>
      <c r="W17462" s="24"/>
      <c r="Z17462" s="24"/>
      <c r="AC17462" s="24"/>
      <c r="AI17462" s="24"/>
      <c r="AL17462" s="24"/>
      <c r="AO17462" s="24"/>
      <c r="AR17462" s="24"/>
      <c r="AU17462" s="24"/>
    </row>
    <row r="17463">
      <c r="J17463" s="18"/>
      <c r="N17463" s="24"/>
      <c r="Q17463" s="24"/>
      <c r="T17463" s="24"/>
      <c r="W17463" s="24"/>
      <c r="Z17463" s="24"/>
      <c r="AC17463" s="24"/>
      <c r="AI17463" s="24"/>
      <c r="AL17463" s="24"/>
      <c r="AO17463" s="24"/>
      <c r="AR17463" s="24"/>
      <c r="AU17463" s="24"/>
    </row>
    <row r="17464">
      <c r="J17464" s="18"/>
      <c r="N17464" s="24"/>
      <c r="Q17464" s="24"/>
      <c r="T17464" s="24"/>
      <c r="W17464" s="24"/>
      <c r="Z17464" s="24"/>
      <c r="AC17464" s="24"/>
      <c r="AI17464" s="24"/>
      <c r="AL17464" s="24"/>
      <c r="AO17464" s="24"/>
      <c r="AR17464" s="24"/>
      <c r="AU17464" s="24"/>
    </row>
    <row r="17465">
      <c r="J17465" s="18"/>
      <c r="N17465" s="24"/>
      <c r="Q17465" s="24"/>
      <c r="T17465" s="24"/>
      <c r="W17465" s="24"/>
      <c r="Z17465" s="24"/>
      <c r="AC17465" s="24"/>
      <c r="AI17465" s="24"/>
      <c r="AL17465" s="24"/>
      <c r="AO17465" s="24"/>
      <c r="AR17465" s="24"/>
      <c r="AU17465" s="24"/>
    </row>
    <row r="17466">
      <c r="J17466" s="18"/>
      <c r="N17466" s="24"/>
      <c r="Q17466" s="24"/>
      <c r="T17466" s="24"/>
      <c r="W17466" s="24"/>
      <c r="Z17466" s="24"/>
      <c r="AC17466" s="24"/>
      <c r="AI17466" s="24"/>
      <c r="AL17466" s="24"/>
      <c r="AO17466" s="24"/>
      <c r="AR17466" s="24"/>
      <c r="AU17466" s="24"/>
    </row>
    <row r="17467">
      <c r="J17467" s="18"/>
      <c r="N17467" s="24"/>
      <c r="Q17467" s="24"/>
      <c r="T17467" s="24"/>
      <c r="W17467" s="24"/>
      <c r="Z17467" s="24"/>
      <c r="AC17467" s="24"/>
      <c r="AI17467" s="24"/>
      <c r="AL17467" s="24"/>
      <c r="AO17467" s="24"/>
      <c r="AR17467" s="24"/>
      <c r="AU17467" s="24"/>
    </row>
    <row r="17468">
      <c r="J17468" s="18"/>
      <c r="N17468" s="24"/>
      <c r="Q17468" s="24"/>
      <c r="T17468" s="24"/>
      <c r="W17468" s="24"/>
      <c r="Z17468" s="24"/>
      <c r="AC17468" s="24"/>
      <c r="AI17468" s="24"/>
      <c r="AL17468" s="24"/>
      <c r="AO17468" s="24"/>
      <c r="AR17468" s="24"/>
      <c r="AU17468" s="24"/>
    </row>
    <row r="17469">
      <c r="J17469" s="18"/>
      <c r="N17469" s="24"/>
      <c r="Q17469" s="24"/>
      <c r="T17469" s="24"/>
      <c r="W17469" s="24"/>
      <c r="Z17469" s="24"/>
      <c r="AC17469" s="24"/>
      <c r="AI17469" s="24"/>
      <c r="AL17469" s="24"/>
      <c r="AO17469" s="24"/>
      <c r="AR17469" s="24"/>
      <c r="AU17469" s="24"/>
    </row>
    <row r="17470">
      <c r="J17470" s="18"/>
      <c r="N17470" s="24"/>
      <c r="Q17470" s="24"/>
      <c r="T17470" s="24"/>
      <c r="W17470" s="24"/>
      <c r="Z17470" s="24"/>
      <c r="AC17470" s="24"/>
      <c r="AI17470" s="24"/>
      <c r="AL17470" s="24"/>
      <c r="AO17470" s="24"/>
      <c r="AR17470" s="24"/>
      <c r="AU17470" s="24"/>
    </row>
    <row r="17471">
      <c r="J17471" s="18"/>
      <c r="N17471" s="24"/>
      <c r="Q17471" s="24"/>
      <c r="T17471" s="24"/>
      <c r="W17471" s="24"/>
      <c r="Z17471" s="24"/>
      <c r="AC17471" s="24"/>
      <c r="AI17471" s="24"/>
      <c r="AL17471" s="24"/>
      <c r="AO17471" s="24"/>
      <c r="AR17471" s="24"/>
      <c r="AU17471" s="24"/>
    </row>
    <row r="17472">
      <c r="J17472" s="18"/>
      <c r="N17472" s="24"/>
      <c r="Q17472" s="24"/>
      <c r="T17472" s="24"/>
      <c r="W17472" s="24"/>
      <c r="Z17472" s="24"/>
      <c r="AC17472" s="24"/>
      <c r="AI17472" s="24"/>
      <c r="AL17472" s="24"/>
      <c r="AO17472" s="24"/>
      <c r="AR17472" s="24"/>
      <c r="AU17472" s="24"/>
    </row>
    <row r="17473">
      <c r="J17473" s="18"/>
      <c r="N17473" s="24"/>
      <c r="Q17473" s="24"/>
      <c r="T17473" s="24"/>
      <c r="W17473" s="24"/>
      <c r="Z17473" s="24"/>
      <c r="AC17473" s="24"/>
      <c r="AI17473" s="24"/>
      <c r="AL17473" s="24"/>
      <c r="AO17473" s="24"/>
      <c r="AR17473" s="24"/>
      <c r="AU17473" s="24"/>
    </row>
    <row r="17474">
      <c r="J17474" s="18"/>
      <c r="N17474" s="24"/>
      <c r="Q17474" s="24"/>
      <c r="T17474" s="24"/>
      <c r="W17474" s="24"/>
      <c r="Z17474" s="24"/>
      <c r="AC17474" s="24"/>
      <c r="AI17474" s="24"/>
      <c r="AL17474" s="24"/>
      <c r="AO17474" s="24"/>
      <c r="AR17474" s="24"/>
      <c r="AU17474" s="24"/>
    </row>
    <row r="17475">
      <c r="J17475" s="18"/>
      <c r="N17475" s="24"/>
      <c r="Q17475" s="24"/>
      <c r="T17475" s="24"/>
      <c r="W17475" s="24"/>
      <c r="Z17475" s="24"/>
      <c r="AC17475" s="24"/>
      <c r="AI17475" s="24"/>
      <c r="AL17475" s="24"/>
      <c r="AO17475" s="24"/>
      <c r="AR17475" s="24"/>
      <c r="AU17475" s="24"/>
    </row>
    <row r="17476">
      <c r="J17476" s="18"/>
      <c r="N17476" s="24"/>
      <c r="Q17476" s="24"/>
      <c r="T17476" s="24"/>
      <c r="W17476" s="24"/>
      <c r="Z17476" s="24"/>
      <c r="AC17476" s="24"/>
      <c r="AI17476" s="24"/>
      <c r="AL17476" s="24"/>
      <c r="AO17476" s="24"/>
      <c r="AR17476" s="24"/>
      <c r="AU17476" s="24"/>
    </row>
    <row r="17477">
      <c r="J17477" s="18"/>
      <c r="N17477" s="24"/>
      <c r="Q17477" s="24"/>
      <c r="T17477" s="24"/>
      <c r="W17477" s="24"/>
      <c r="Z17477" s="24"/>
      <c r="AC17477" s="24"/>
      <c r="AI17477" s="24"/>
      <c r="AL17477" s="24"/>
      <c r="AO17477" s="24"/>
      <c r="AR17477" s="24"/>
      <c r="AU17477" s="24"/>
    </row>
    <row r="17478">
      <c r="J17478" s="18"/>
      <c r="N17478" s="24"/>
      <c r="Q17478" s="24"/>
      <c r="T17478" s="24"/>
      <c r="W17478" s="24"/>
      <c r="Z17478" s="24"/>
      <c r="AC17478" s="24"/>
      <c r="AI17478" s="24"/>
      <c r="AL17478" s="24"/>
      <c r="AO17478" s="24"/>
      <c r="AR17478" s="24"/>
      <c r="AU17478" s="24"/>
    </row>
    <row r="17479">
      <c r="J17479" s="18"/>
      <c r="N17479" s="24"/>
      <c r="Q17479" s="24"/>
      <c r="T17479" s="24"/>
      <c r="W17479" s="24"/>
      <c r="Z17479" s="24"/>
      <c r="AC17479" s="24"/>
      <c r="AI17479" s="24"/>
      <c r="AL17479" s="24"/>
      <c r="AO17479" s="24"/>
      <c r="AR17479" s="24"/>
      <c r="AU17479" s="24"/>
    </row>
    <row r="17480">
      <c r="J17480" s="18"/>
      <c r="N17480" s="24"/>
      <c r="Q17480" s="24"/>
      <c r="T17480" s="24"/>
      <c r="W17480" s="24"/>
      <c r="Z17480" s="24"/>
      <c r="AC17480" s="24"/>
      <c r="AI17480" s="24"/>
      <c r="AL17480" s="24"/>
      <c r="AO17480" s="24"/>
      <c r="AR17480" s="24"/>
      <c r="AU17480" s="24"/>
    </row>
    <row r="17481">
      <c r="J17481" s="18"/>
      <c r="N17481" s="24"/>
      <c r="Q17481" s="24"/>
      <c r="T17481" s="24"/>
      <c r="W17481" s="24"/>
      <c r="Z17481" s="24"/>
      <c r="AC17481" s="24"/>
      <c r="AI17481" s="24"/>
      <c r="AL17481" s="24"/>
      <c r="AO17481" s="24"/>
      <c r="AR17481" s="24"/>
      <c r="AU17481" s="24"/>
    </row>
    <row r="17482">
      <c r="J17482" s="18"/>
      <c r="N17482" s="24"/>
      <c r="Q17482" s="24"/>
      <c r="T17482" s="24"/>
      <c r="W17482" s="24"/>
      <c r="Z17482" s="24"/>
      <c r="AC17482" s="24"/>
      <c r="AI17482" s="24"/>
      <c r="AL17482" s="24"/>
      <c r="AO17482" s="24"/>
      <c r="AR17482" s="24"/>
      <c r="AU17482" s="24"/>
    </row>
    <row r="17483">
      <c r="J17483" s="18"/>
      <c r="N17483" s="24"/>
      <c r="Q17483" s="24"/>
      <c r="T17483" s="24"/>
      <c r="W17483" s="24"/>
      <c r="Z17483" s="24"/>
      <c r="AC17483" s="24"/>
      <c r="AI17483" s="24"/>
      <c r="AL17483" s="24"/>
      <c r="AO17483" s="24"/>
      <c r="AR17483" s="24"/>
      <c r="AU17483" s="24"/>
    </row>
    <row r="17484">
      <c r="J17484" s="18"/>
      <c r="N17484" s="24"/>
      <c r="Q17484" s="24"/>
      <c r="T17484" s="24"/>
      <c r="W17484" s="24"/>
      <c r="Z17484" s="24"/>
      <c r="AC17484" s="24"/>
      <c r="AI17484" s="24"/>
      <c r="AL17484" s="24"/>
      <c r="AO17484" s="24"/>
      <c r="AR17484" s="24"/>
      <c r="AU17484" s="24"/>
    </row>
    <row r="17485">
      <c r="J17485" s="18"/>
      <c r="N17485" s="24"/>
      <c r="Q17485" s="24"/>
      <c r="T17485" s="24"/>
      <c r="W17485" s="24"/>
      <c r="Z17485" s="24"/>
      <c r="AC17485" s="24"/>
      <c r="AI17485" s="24"/>
      <c r="AL17485" s="24"/>
      <c r="AO17485" s="24"/>
      <c r="AR17485" s="24"/>
      <c r="AU17485" s="24"/>
    </row>
    <row r="17486">
      <c r="J17486" s="18"/>
      <c r="N17486" s="24"/>
      <c r="Q17486" s="24"/>
      <c r="T17486" s="24"/>
      <c r="W17486" s="24"/>
      <c r="Z17486" s="24"/>
      <c r="AC17486" s="24"/>
      <c r="AI17486" s="24"/>
      <c r="AL17486" s="24"/>
      <c r="AO17486" s="24"/>
      <c r="AR17486" s="24"/>
      <c r="AU17486" s="24"/>
    </row>
    <row r="17487">
      <c r="J17487" s="18"/>
      <c r="N17487" s="24"/>
      <c r="Q17487" s="24"/>
      <c r="T17487" s="24"/>
      <c r="W17487" s="24"/>
      <c r="Z17487" s="24"/>
      <c r="AC17487" s="24"/>
      <c r="AI17487" s="24"/>
      <c r="AL17487" s="24"/>
      <c r="AO17487" s="24"/>
      <c r="AR17487" s="24"/>
      <c r="AU17487" s="24"/>
    </row>
    <row r="17488">
      <c r="J17488" s="18"/>
      <c r="N17488" s="24"/>
      <c r="Q17488" s="24"/>
      <c r="T17488" s="24"/>
      <c r="W17488" s="24"/>
      <c r="Z17488" s="24"/>
      <c r="AC17488" s="24"/>
      <c r="AI17488" s="24"/>
      <c r="AL17488" s="24"/>
      <c r="AO17488" s="24"/>
      <c r="AR17488" s="24"/>
      <c r="AU17488" s="24"/>
    </row>
    <row r="17489">
      <c r="J17489" s="18"/>
      <c r="N17489" s="24"/>
      <c r="Q17489" s="24"/>
      <c r="T17489" s="24"/>
      <c r="W17489" s="24"/>
      <c r="Z17489" s="24"/>
      <c r="AC17489" s="24"/>
      <c r="AI17489" s="24"/>
      <c r="AL17489" s="24"/>
      <c r="AO17489" s="24"/>
      <c r="AR17489" s="24"/>
      <c r="AU17489" s="24"/>
    </row>
    <row r="17490">
      <c r="J17490" s="18"/>
      <c r="N17490" s="24"/>
      <c r="Q17490" s="24"/>
      <c r="T17490" s="24"/>
      <c r="W17490" s="24"/>
      <c r="Z17490" s="24"/>
      <c r="AC17490" s="24"/>
      <c r="AI17490" s="24"/>
      <c r="AL17490" s="24"/>
      <c r="AO17490" s="24"/>
      <c r="AR17490" s="24"/>
      <c r="AU17490" s="24"/>
    </row>
    <row r="17491">
      <c r="J17491" s="18"/>
      <c r="N17491" s="24"/>
      <c r="Q17491" s="24"/>
      <c r="T17491" s="24"/>
      <c r="W17491" s="24"/>
      <c r="Z17491" s="24"/>
      <c r="AC17491" s="24"/>
      <c r="AI17491" s="24"/>
      <c r="AL17491" s="24"/>
      <c r="AO17491" s="24"/>
      <c r="AR17491" s="24"/>
      <c r="AU17491" s="24"/>
    </row>
    <row r="17492">
      <c r="J17492" s="18"/>
      <c r="N17492" s="24"/>
      <c r="Q17492" s="24"/>
      <c r="T17492" s="24"/>
      <c r="W17492" s="24"/>
      <c r="Z17492" s="24"/>
      <c r="AC17492" s="24"/>
      <c r="AI17492" s="24"/>
      <c r="AL17492" s="24"/>
      <c r="AO17492" s="24"/>
      <c r="AR17492" s="24"/>
      <c r="AU17492" s="24"/>
    </row>
    <row r="17493">
      <c r="J17493" s="18"/>
      <c r="N17493" s="24"/>
      <c r="Q17493" s="24"/>
      <c r="T17493" s="24"/>
      <c r="W17493" s="24"/>
      <c r="Z17493" s="24"/>
      <c r="AC17493" s="24"/>
      <c r="AI17493" s="24"/>
      <c r="AL17493" s="24"/>
      <c r="AO17493" s="24"/>
      <c r="AR17493" s="24"/>
      <c r="AU17493" s="24"/>
    </row>
    <row r="17494">
      <c r="J17494" s="18"/>
      <c r="N17494" s="24"/>
      <c r="Q17494" s="24"/>
      <c r="T17494" s="24"/>
      <c r="W17494" s="24"/>
      <c r="Z17494" s="24"/>
      <c r="AC17494" s="24"/>
      <c r="AI17494" s="24"/>
      <c r="AL17494" s="24"/>
      <c r="AO17494" s="24"/>
      <c r="AR17494" s="24"/>
      <c r="AU17494" s="24"/>
    </row>
    <row r="17495">
      <c r="J17495" s="18"/>
      <c r="N17495" s="24"/>
      <c r="Q17495" s="24"/>
      <c r="T17495" s="24"/>
      <c r="W17495" s="24"/>
      <c r="Z17495" s="24"/>
      <c r="AC17495" s="24"/>
      <c r="AI17495" s="24"/>
      <c r="AL17495" s="24"/>
      <c r="AO17495" s="24"/>
      <c r="AR17495" s="24"/>
      <c r="AU17495" s="24"/>
    </row>
    <row r="17496">
      <c r="J17496" s="18"/>
      <c r="N17496" s="24"/>
      <c r="Q17496" s="24"/>
      <c r="T17496" s="24"/>
      <c r="W17496" s="24"/>
      <c r="Z17496" s="24"/>
      <c r="AC17496" s="24"/>
      <c r="AI17496" s="24"/>
      <c r="AL17496" s="24"/>
      <c r="AO17496" s="24"/>
      <c r="AR17496" s="24"/>
      <c r="AU17496" s="24"/>
    </row>
    <row r="17497">
      <c r="J17497" s="18"/>
      <c r="N17497" s="24"/>
      <c r="Q17497" s="24"/>
      <c r="T17497" s="24"/>
      <c r="W17497" s="24"/>
      <c r="Z17497" s="24"/>
      <c r="AC17497" s="24"/>
      <c r="AI17497" s="24"/>
      <c r="AL17497" s="24"/>
      <c r="AO17497" s="24"/>
      <c r="AR17497" s="24"/>
      <c r="AU17497" s="24"/>
    </row>
    <row r="17498">
      <c r="J17498" s="18"/>
      <c r="N17498" s="24"/>
      <c r="Q17498" s="24"/>
      <c r="T17498" s="24"/>
      <c r="W17498" s="24"/>
      <c r="Z17498" s="24"/>
      <c r="AC17498" s="24"/>
      <c r="AI17498" s="24"/>
      <c r="AL17498" s="24"/>
      <c r="AO17498" s="24"/>
      <c r="AR17498" s="24"/>
      <c r="AU17498" s="24"/>
    </row>
    <row r="17499">
      <c r="J17499" s="18"/>
      <c r="N17499" s="24"/>
      <c r="Q17499" s="24"/>
      <c r="T17499" s="24"/>
      <c r="W17499" s="24"/>
      <c r="Z17499" s="24"/>
      <c r="AC17499" s="24"/>
      <c r="AI17499" s="24"/>
      <c r="AL17499" s="24"/>
      <c r="AO17499" s="24"/>
      <c r="AR17499" s="24"/>
      <c r="AU17499" s="24"/>
    </row>
    <row r="17500">
      <c r="J17500" s="18"/>
      <c r="N17500" s="24"/>
      <c r="Q17500" s="24"/>
      <c r="T17500" s="24"/>
      <c r="W17500" s="24"/>
      <c r="Z17500" s="24"/>
      <c r="AC17500" s="24"/>
      <c r="AI17500" s="24"/>
      <c r="AL17500" s="24"/>
      <c r="AO17500" s="24"/>
      <c r="AR17500" s="24"/>
      <c r="AU17500" s="24"/>
    </row>
    <row r="17501">
      <c r="J17501" s="18"/>
      <c r="N17501" s="24"/>
      <c r="Q17501" s="24"/>
      <c r="T17501" s="24"/>
      <c r="W17501" s="24"/>
      <c r="Z17501" s="24"/>
      <c r="AC17501" s="24"/>
      <c r="AI17501" s="24"/>
      <c r="AL17501" s="24"/>
      <c r="AO17501" s="24"/>
      <c r="AR17501" s="24"/>
      <c r="AU17501" s="24"/>
    </row>
    <row r="17502">
      <c r="J17502" s="18"/>
      <c r="N17502" s="24"/>
      <c r="Q17502" s="24"/>
      <c r="T17502" s="24"/>
      <c r="W17502" s="24"/>
      <c r="Z17502" s="24"/>
      <c r="AC17502" s="24"/>
      <c r="AI17502" s="24"/>
      <c r="AL17502" s="24"/>
      <c r="AO17502" s="24"/>
      <c r="AR17502" s="24"/>
      <c r="AU17502" s="24"/>
    </row>
    <row r="17503">
      <c r="J17503" s="18"/>
      <c r="N17503" s="24"/>
      <c r="Q17503" s="24"/>
      <c r="T17503" s="24"/>
      <c r="W17503" s="24"/>
      <c r="Z17503" s="24"/>
      <c r="AC17503" s="24"/>
      <c r="AI17503" s="24"/>
      <c r="AL17503" s="24"/>
      <c r="AO17503" s="24"/>
      <c r="AR17503" s="24"/>
      <c r="AU17503" s="24"/>
    </row>
    <row r="17504">
      <c r="J17504" s="18"/>
      <c r="N17504" s="24"/>
      <c r="Q17504" s="24"/>
      <c r="T17504" s="24"/>
      <c r="W17504" s="24"/>
      <c r="Z17504" s="24"/>
      <c r="AC17504" s="24"/>
      <c r="AI17504" s="24"/>
      <c r="AL17504" s="24"/>
      <c r="AO17504" s="24"/>
      <c r="AR17504" s="24"/>
      <c r="AU17504" s="24"/>
    </row>
    <row r="17505">
      <c r="J17505" s="18"/>
      <c r="N17505" s="24"/>
      <c r="Q17505" s="24"/>
      <c r="T17505" s="24"/>
      <c r="W17505" s="24"/>
      <c r="Z17505" s="24"/>
      <c r="AC17505" s="24"/>
      <c r="AI17505" s="24"/>
      <c r="AL17505" s="24"/>
      <c r="AO17505" s="24"/>
      <c r="AR17505" s="24"/>
      <c r="AU17505" s="24"/>
    </row>
    <row r="17506">
      <c r="J17506" s="18"/>
      <c r="N17506" s="24"/>
      <c r="Q17506" s="24"/>
      <c r="T17506" s="24"/>
      <c r="W17506" s="24"/>
      <c r="Z17506" s="24"/>
      <c r="AC17506" s="24"/>
      <c r="AI17506" s="24"/>
      <c r="AL17506" s="24"/>
      <c r="AO17506" s="24"/>
      <c r="AR17506" s="24"/>
      <c r="AU17506" s="24"/>
    </row>
    <row r="17507">
      <c r="J17507" s="18"/>
      <c r="N17507" s="24"/>
      <c r="Q17507" s="24"/>
      <c r="T17507" s="24"/>
      <c r="W17507" s="24"/>
      <c r="Z17507" s="24"/>
      <c r="AC17507" s="24"/>
      <c r="AI17507" s="24"/>
      <c r="AL17507" s="24"/>
      <c r="AO17507" s="24"/>
      <c r="AR17507" s="24"/>
      <c r="AU17507" s="24"/>
    </row>
    <row r="17508">
      <c r="J17508" s="18"/>
      <c r="N17508" s="24"/>
      <c r="Q17508" s="24"/>
      <c r="T17508" s="24"/>
      <c r="W17508" s="24"/>
      <c r="Z17508" s="24"/>
      <c r="AC17508" s="24"/>
      <c r="AI17508" s="24"/>
      <c r="AL17508" s="24"/>
      <c r="AO17508" s="24"/>
      <c r="AR17508" s="24"/>
      <c r="AU17508" s="24"/>
    </row>
    <row r="17509">
      <c r="J17509" s="18"/>
      <c r="N17509" s="24"/>
      <c r="Q17509" s="24"/>
      <c r="T17509" s="24"/>
      <c r="W17509" s="24"/>
      <c r="Z17509" s="24"/>
      <c r="AC17509" s="24"/>
      <c r="AI17509" s="24"/>
      <c r="AL17509" s="24"/>
      <c r="AO17509" s="24"/>
      <c r="AR17509" s="24"/>
      <c r="AU17509" s="24"/>
    </row>
    <row r="17510">
      <c r="J17510" s="18"/>
      <c r="N17510" s="24"/>
      <c r="Q17510" s="24"/>
      <c r="T17510" s="24"/>
      <c r="W17510" s="24"/>
      <c r="Z17510" s="24"/>
      <c r="AC17510" s="24"/>
      <c r="AI17510" s="24"/>
      <c r="AL17510" s="24"/>
      <c r="AO17510" s="24"/>
      <c r="AR17510" s="24"/>
      <c r="AU17510" s="24"/>
    </row>
    <row r="17511">
      <c r="J17511" s="18"/>
      <c r="N17511" s="24"/>
      <c r="Q17511" s="24"/>
      <c r="T17511" s="24"/>
      <c r="W17511" s="24"/>
      <c r="Z17511" s="24"/>
      <c r="AC17511" s="24"/>
      <c r="AI17511" s="24"/>
      <c r="AL17511" s="24"/>
      <c r="AO17511" s="24"/>
      <c r="AR17511" s="24"/>
      <c r="AU17511" s="24"/>
    </row>
    <row r="17512">
      <c r="J17512" s="18"/>
      <c r="N17512" s="24"/>
      <c r="Q17512" s="24"/>
      <c r="T17512" s="24"/>
      <c r="W17512" s="24"/>
      <c r="Z17512" s="24"/>
      <c r="AC17512" s="24"/>
      <c r="AI17512" s="24"/>
      <c r="AL17512" s="24"/>
      <c r="AO17512" s="24"/>
      <c r="AR17512" s="24"/>
      <c r="AU17512" s="24"/>
    </row>
    <row r="17513">
      <c r="J17513" s="18"/>
      <c r="N17513" s="24"/>
      <c r="Q17513" s="24"/>
      <c r="T17513" s="24"/>
      <c r="W17513" s="24"/>
      <c r="Z17513" s="24"/>
      <c r="AC17513" s="24"/>
      <c r="AI17513" s="24"/>
      <c r="AL17513" s="24"/>
      <c r="AO17513" s="24"/>
      <c r="AR17513" s="24"/>
      <c r="AU17513" s="24"/>
    </row>
    <row r="17514">
      <c r="J17514" s="18"/>
      <c r="N17514" s="24"/>
      <c r="Q17514" s="24"/>
      <c r="T17514" s="24"/>
      <c r="W17514" s="24"/>
      <c r="Z17514" s="24"/>
      <c r="AC17514" s="24"/>
      <c r="AI17514" s="24"/>
      <c r="AL17514" s="24"/>
      <c r="AO17514" s="24"/>
      <c r="AR17514" s="24"/>
      <c r="AU17514" s="24"/>
    </row>
    <row r="17515">
      <c r="J17515" s="18"/>
      <c r="N17515" s="24"/>
      <c r="Q17515" s="24"/>
      <c r="T17515" s="24"/>
      <c r="W17515" s="24"/>
      <c r="Z17515" s="24"/>
      <c r="AC17515" s="24"/>
      <c r="AI17515" s="24"/>
      <c r="AL17515" s="24"/>
      <c r="AO17515" s="24"/>
      <c r="AR17515" s="24"/>
      <c r="AU17515" s="24"/>
    </row>
    <row r="17516">
      <c r="J17516" s="18"/>
      <c r="N17516" s="24"/>
      <c r="Q17516" s="24"/>
      <c r="T17516" s="24"/>
      <c r="W17516" s="24"/>
      <c r="Z17516" s="24"/>
      <c r="AC17516" s="24"/>
      <c r="AI17516" s="24"/>
      <c r="AL17516" s="24"/>
      <c r="AO17516" s="24"/>
      <c r="AR17516" s="24"/>
      <c r="AU17516" s="24"/>
    </row>
    <row r="17517">
      <c r="J17517" s="18"/>
      <c r="N17517" s="24"/>
      <c r="Q17517" s="24"/>
      <c r="T17517" s="24"/>
      <c r="W17517" s="24"/>
      <c r="Z17517" s="24"/>
      <c r="AC17517" s="24"/>
      <c r="AI17517" s="24"/>
      <c r="AL17517" s="24"/>
      <c r="AO17517" s="24"/>
      <c r="AR17517" s="24"/>
      <c r="AU17517" s="24"/>
    </row>
    <row r="17518">
      <c r="J17518" s="18"/>
      <c r="N17518" s="24"/>
      <c r="Q17518" s="24"/>
      <c r="T17518" s="24"/>
      <c r="W17518" s="24"/>
      <c r="Z17518" s="24"/>
      <c r="AC17518" s="24"/>
      <c r="AI17518" s="24"/>
      <c r="AL17518" s="24"/>
      <c r="AO17518" s="24"/>
      <c r="AR17518" s="24"/>
      <c r="AU17518" s="24"/>
    </row>
    <row r="17519">
      <c r="J17519" s="18"/>
      <c r="N17519" s="24"/>
      <c r="Q17519" s="24"/>
      <c r="T17519" s="24"/>
      <c r="W17519" s="24"/>
      <c r="Z17519" s="24"/>
      <c r="AC17519" s="24"/>
      <c r="AI17519" s="24"/>
      <c r="AL17519" s="24"/>
      <c r="AO17519" s="24"/>
      <c r="AR17519" s="24"/>
      <c r="AU17519" s="24"/>
    </row>
    <row r="17520">
      <c r="J17520" s="18"/>
      <c r="N17520" s="24"/>
      <c r="Q17520" s="24"/>
      <c r="T17520" s="24"/>
      <c r="W17520" s="24"/>
      <c r="Z17520" s="24"/>
      <c r="AC17520" s="24"/>
      <c r="AI17520" s="24"/>
      <c r="AL17520" s="24"/>
      <c r="AO17520" s="24"/>
      <c r="AR17520" s="24"/>
      <c r="AU17520" s="24"/>
    </row>
    <row r="17521">
      <c r="J17521" s="18"/>
      <c r="N17521" s="24"/>
      <c r="Q17521" s="24"/>
      <c r="T17521" s="24"/>
      <c r="W17521" s="24"/>
      <c r="Z17521" s="24"/>
      <c r="AC17521" s="24"/>
      <c r="AI17521" s="24"/>
      <c r="AL17521" s="24"/>
      <c r="AO17521" s="24"/>
      <c r="AR17521" s="24"/>
      <c r="AU17521" s="24"/>
    </row>
    <row r="17522">
      <c r="J17522" s="18"/>
      <c r="N17522" s="24"/>
      <c r="Q17522" s="24"/>
      <c r="T17522" s="24"/>
      <c r="W17522" s="24"/>
      <c r="Z17522" s="24"/>
      <c r="AC17522" s="24"/>
      <c r="AI17522" s="24"/>
      <c r="AL17522" s="24"/>
      <c r="AO17522" s="24"/>
      <c r="AR17522" s="24"/>
      <c r="AU17522" s="24"/>
    </row>
    <row r="17523">
      <c r="J17523" s="18"/>
      <c r="N17523" s="24"/>
      <c r="Q17523" s="24"/>
      <c r="T17523" s="24"/>
      <c r="W17523" s="24"/>
      <c r="Z17523" s="24"/>
      <c r="AC17523" s="24"/>
      <c r="AI17523" s="24"/>
      <c r="AL17523" s="24"/>
      <c r="AO17523" s="24"/>
      <c r="AR17523" s="24"/>
      <c r="AU17523" s="24"/>
    </row>
    <row r="17524">
      <c r="J17524" s="18"/>
      <c r="N17524" s="24"/>
      <c r="Q17524" s="24"/>
      <c r="T17524" s="24"/>
      <c r="W17524" s="24"/>
      <c r="Z17524" s="24"/>
      <c r="AC17524" s="24"/>
      <c r="AI17524" s="24"/>
      <c r="AL17524" s="24"/>
      <c r="AO17524" s="24"/>
      <c r="AR17524" s="24"/>
      <c r="AU17524" s="24"/>
    </row>
    <row r="17525">
      <c r="J17525" s="18"/>
      <c r="N17525" s="24"/>
      <c r="Q17525" s="24"/>
      <c r="T17525" s="24"/>
      <c r="W17525" s="24"/>
      <c r="Z17525" s="24"/>
      <c r="AC17525" s="24"/>
      <c r="AI17525" s="24"/>
      <c r="AL17525" s="24"/>
      <c r="AO17525" s="24"/>
      <c r="AR17525" s="24"/>
      <c r="AU17525" s="24"/>
    </row>
    <row r="17526">
      <c r="J17526" s="18"/>
      <c r="N17526" s="24"/>
      <c r="Q17526" s="24"/>
      <c r="T17526" s="24"/>
      <c r="W17526" s="24"/>
      <c r="Z17526" s="24"/>
      <c r="AC17526" s="24"/>
      <c r="AI17526" s="24"/>
      <c r="AL17526" s="24"/>
      <c r="AO17526" s="24"/>
      <c r="AR17526" s="24"/>
      <c r="AU17526" s="24"/>
    </row>
    <row r="17527">
      <c r="J17527" s="18"/>
      <c r="N17527" s="24"/>
      <c r="Q17527" s="24"/>
      <c r="T17527" s="24"/>
      <c r="W17527" s="24"/>
      <c r="Z17527" s="24"/>
      <c r="AC17527" s="24"/>
      <c r="AI17527" s="24"/>
      <c r="AL17527" s="24"/>
      <c r="AO17527" s="24"/>
      <c r="AR17527" s="24"/>
      <c r="AU17527" s="24"/>
    </row>
    <row r="17528">
      <c r="J17528" s="18"/>
      <c r="N17528" s="24"/>
      <c r="Q17528" s="24"/>
      <c r="T17528" s="24"/>
      <c r="W17528" s="24"/>
      <c r="Z17528" s="24"/>
      <c r="AC17528" s="24"/>
      <c r="AI17528" s="24"/>
      <c r="AL17528" s="24"/>
      <c r="AO17528" s="24"/>
      <c r="AR17528" s="24"/>
      <c r="AU17528" s="24"/>
    </row>
    <row r="17529">
      <c r="J17529" s="18"/>
      <c r="N17529" s="24"/>
      <c r="Q17529" s="24"/>
      <c r="T17529" s="24"/>
      <c r="W17529" s="24"/>
      <c r="Z17529" s="24"/>
      <c r="AC17529" s="24"/>
      <c r="AI17529" s="24"/>
      <c r="AL17529" s="24"/>
      <c r="AO17529" s="24"/>
      <c r="AR17529" s="24"/>
      <c r="AU17529" s="24"/>
    </row>
    <row r="17530">
      <c r="J17530" s="18"/>
      <c r="N17530" s="24"/>
      <c r="Q17530" s="24"/>
      <c r="T17530" s="24"/>
      <c r="W17530" s="24"/>
      <c r="Z17530" s="24"/>
      <c r="AC17530" s="24"/>
      <c r="AI17530" s="24"/>
      <c r="AL17530" s="24"/>
      <c r="AO17530" s="24"/>
      <c r="AR17530" s="24"/>
      <c r="AU17530" s="24"/>
    </row>
    <row r="17531">
      <c r="J17531" s="18"/>
      <c r="N17531" s="24"/>
      <c r="Q17531" s="24"/>
      <c r="T17531" s="24"/>
      <c r="W17531" s="24"/>
      <c r="Z17531" s="24"/>
      <c r="AC17531" s="24"/>
      <c r="AI17531" s="24"/>
      <c r="AL17531" s="24"/>
      <c r="AO17531" s="24"/>
      <c r="AR17531" s="24"/>
      <c r="AU17531" s="24"/>
    </row>
    <row r="17532">
      <c r="J17532" s="18"/>
      <c r="N17532" s="24"/>
      <c r="Q17532" s="24"/>
      <c r="T17532" s="24"/>
      <c r="W17532" s="24"/>
      <c r="Z17532" s="24"/>
      <c r="AC17532" s="24"/>
      <c r="AI17532" s="24"/>
      <c r="AL17532" s="24"/>
      <c r="AO17532" s="24"/>
      <c r="AR17532" s="24"/>
      <c r="AU17532" s="24"/>
    </row>
    <row r="17533">
      <c r="J17533" s="18"/>
      <c r="N17533" s="24"/>
      <c r="Q17533" s="24"/>
      <c r="T17533" s="24"/>
      <c r="W17533" s="24"/>
      <c r="Z17533" s="24"/>
      <c r="AC17533" s="24"/>
      <c r="AI17533" s="24"/>
      <c r="AL17533" s="24"/>
      <c r="AO17533" s="24"/>
      <c r="AR17533" s="24"/>
      <c r="AU17533" s="24"/>
    </row>
    <row r="17534">
      <c r="J17534" s="18"/>
      <c r="N17534" s="24"/>
      <c r="Q17534" s="24"/>
      <c r="T17534" s="24"/>
      <c r="W17534" s="24"/>
      <c r="Z17534" s="24"/>
      <c r="AC17534" s="24"/>
      <c r="AI17534" s="24"/>
      <c r="AL17534" s="24"/>
      <c r="AO17534" s="24"/>
      <c r="AR17534" s="24"/>
      <c r="AU17534" s="24"/>
    </row>
    <row r="17535">
      <c r="J17535" s="18"/>
      <c r="N17535" s="24"/>
      <c r="Q17535" s="24"/>
      <c r="T17535" s="24"/>
      <c r="W17535" s="24"/>
      <c r="Z17535" s="24"/>
      <c r="AC17535" s="24"/>
      <c r="AI17535" s="24"/>
      <c r="AL17535" s="24"/>
      <c r="AO17535" s="24"/>
      <c r="AR17535" s="24"/>
      <c r="AU17535" s="24"/>
    </row>
    <row r="17536">
      <c r="J17536" s="18"/>
      <c r="N17536" s="24"/>
      <c r="Q17536" s="24"/>
      <c r="T17536" s="24"/>
      <c r="W17536" s="24"/>
      <c r="Z17536" s="24"/>
      <c r="AC17536" s="24"/>
      <c r="AI17536" s="24"/>
      <c r="AL17536" s="24"/>
      <c r="AO17536" s="24"/>
      <c r="AR17536" s="24"/>
      <c r="AU17536" s="24"/>
    </row>
    <row r="17537">
      <c r="J17537" s="18"/>
      <c r="N17537" s="24"/>
      <c r="Q17537" s="24"/>
      <c r="T17537" s="24"/>
      <c r="W17537" s="24"/>
      <c r="Z17537" s="24"/>
      <c r="AC17537" s="24"/>
      <c r="AI17537" s="24"/>
      <c r="AL17537" s="24"/>
      <c r="AO17537" s="24"/>
      <c r="AR17537" s="24"/>
      <c r="AU17537" s="24"/>
    </row>
    <row r="17538">
      <c r="J17538" s="18"/>
      <c r="N17538" s="24"/>
      <c r="Q17538" s="24"/>
      <c r="T17538" s="24"/>
      <c r="W17538" s="24"/>
      <c r="Z17538" s="24"/>
      <c r="AC17538" s="24"/>
      <c r="AI17538" s="24"/>
      <c r="AL17538" s="24"/>
      <c r="AO17538" s="24"/>
      <c r="AR17538" s="24"/>
      <c r="AU17538" s="24"/>
    </row>
    <row r="17539">
      <c r="J17539" s="18"/>
      <c r="N17539" s="24"/>
      <c r="Q17539" s="24"/>
      <c r="T17539" s="24"/>
      <c r="W17539" s="24"/>
      <c r="Z17539" s="24"/>
      <c r="AC17539" s="24"/>
      <c r="AI17539" s="24"/>
      <c r="AL17539" s="24"/>
      <c r="AO17539" s="24"/>
      <c r="AR17539" s="24"/>
      <c r="AU17539" s="24"/>
    </row>
    <row r="17540">
      <c r="J17540" s="18"/>
      <c r="N17540" s="24"/>
      <c r="Q17540" s="24"/>
      <c r="T17540" s="24"/>
      <c r="W17540" s="24"/>
      <c r="Z17540" s="24"/>
      <c r="AC17540" s="24"/>
      <c r="AI17540" s="24"/>
      <c r="AL17540" s="24"/>
      <c r="AO17540" s="24"/>
      <c r="AR17540" s="24"/>
      <c r="AU17540" s="24"/>
    </row>
    <row r="17541">
      <c r="J17541" s="18"/>
      <c r="N17541" s="24"/>
      <c r="Q17541" s="24"/>
      <c r="T17541" s="24"/>
      <c r="W17541" s="24"/>
      <c r="Z17541" s="24"/>
      <c r="AC17541" s="24"/>
      <c r="AI17541" s="24"/>
      <c r="AL17541" s="24"/>
      <c r="AO17541" s="24"/>
      <c r="AR17541" s="24"/>
      <c r="AU17541" s="24"/>
    </row>
    <row r="17542">
      <c r="J17542" s="18"/>
      <c r="N17542" s="24"/>
      <c r="Q17542" s="24"/>
      <c r="T17542" s="24"/>
      <c r="W17542" s="24"/>
      <c r="Z17542" s="24"/>
      <c r="AC17542" s="24"/>
      <c r="AI17542" s="24"/>
      <c r="AL17542" s="24"/>
      <c r="AO17542" s="24"/>
      <c r="AR17542" s="24"/>
      <c r="AU17542" s="24"/>
    </row>
    <row r="17543">
      <c r="J17543" s="18"/>
      <c r="N17543" s="24"/>
      <c r="Q17543" s="24"/>
      <c r="T17543" s="24"/>
      <c r="W17543" s="24"/>
      <c r="Z17543" s="24"/>
      <c r="AC17543" s="24"/>
      <c r="AI17543" s="24"/>
      <c r="AL17543" s="24"/>
      <c r="AO17543" s="24"/>
      <c r="AR17543" s="24"/>
      <c r="AU17543" s="24"/>
    </row>
    <row r="17544">
      <c r="J17544" s="18"/>
      <c r="N17544" s="24"/>
      <c r="Q17544" s="24"/>
      <c r="T17544" s="24"/>
      <c r="W17544" s="24"/>
      <c r="Z17544" s="24"/>
      <c r="AC17544" s="24"/>
      <c r="AI17544" s="24"/>
      <c r="AL17544" s="24"/>
      <c r="AO17544" s="24"/>
      <c r="AR17544" s="24"/>
      <c r="AU17544" s="24"/>
    </row>
    <row r="17545">
      <c r="J17545" s="18"/>
      <c r="N17545" s="24"/>
      <c r="Q17545" s="24"/>
      <c r="T17545" s="24"/>
      <c r="W17545" s="24"/>
      <c r="Z17545" s="24"/>
      <c r="AC17545" s="24"/>
      <c r="AI17545" s="24"/>
      <c r="AL17545" s="24"/>
      <c r="AO17545" s="24"/>
      <c r="AR17545" s="24"/>
      <c r="AU17545" s="24"/>
    </row>
    <row r="17546">
      <c r="J17546" s="18"/>
      <c r="N17546" s="24"/>
      <c r="Q17546" s="24"/>
      <c r="T17546" s="24"/>
      <c r="W17546" s="24"/>
      <c r="Z17546" s="24"/>
      <c r="AC17546" s="24"/>
      <c r="AI17546" s="24"/>
      <c r="AL17546" s="24"/>
      <c r="AO17546" s="24"/>
      <c r="AR17546" s="24"/>
      <c r="AU17546" s="24"/>
    </row>
    <row r="17547">
      <c r="J17547" s="18"/>
      <c r="N17547" s="24"/>
      <c r="Q17547" s="24"/>
      <c r="T17547" s="24"/>
      <c r="W17547" s="24"/>
      <c r="Z17547" s="24"/>
      <c r="AC17547" s="24"/>
      <c r="AI17547" s="24"/>
      <c r="AL17547" s="24"/>
      <c r="AO17547" s="24"/>
      <c r="AR17547" s="24"/>
      <c r="AU17547" s="24"/>
    </row>
    <row r="17548">
      <c r="J17548" s="18"/>
      <c r="N17548" s="24"/>
      <c r="Q17548" s="24"/>
      <c r="T17548" s="24"/>
      <c r="W17548" s="24"/>
      <c r="Z17548" s="24"/>
      <c r="AC17548" s="24"/>
      <c r="AI17548" s="24"/>
      <c r="AL17548" s="24"/>
      <c r="AO17548" s="24"/>
      <c r="AR17548" s="24"/>
      <c r="AU17548" s="24"/>
    </row>
    <row r="17549">
      <c r="J17549" s="18"/>
      <c r="N17549" s="24"/>
      <c r="Q17549" s="24"/>
      <c r="T17549" s="24"/>
      <c r="W17549" s="24"/>
      <c r="Z17549" s="24"/>
      <c r="AC17549" s="24"/>
      <c r="AI17549" s="24"/>
      <c r="AL17549" s="24"/>
      <c r="AO17549" s="24"/>
      <c r="AR17549" s="24"/>
      <c r="AU17549" s="24"/>
    </row>
    <row r="17550">
      <c r="J17550" s="18"/>
      <c r="N17550" s="24"/>
      <c r="Q17550" s="24"/>
      <c r="T17550" s="24"/>
      <c r="W17550" s="24"/>
      <c r="Z17550" s="24"/>
      <c r="AC17550" s="24"/>
      <c r="AI17550" s="24"/>
      <c r="AL17550" s="24"/>
      <c r="AO17550" s="24"/>
      <c r="AR17550" s="24"/>
      <c r="AU17550" s="24"/>
    </row>
    <row r="17551">
      <c r="J17551" s="18"/>
      <c r="N17551" s="24"/>
      <c r="Q17551" s="24"/>
      <c r="T17551" s="24"/>
      <c r="W17551" s="24"/>
      <c r="Z17551" s="24"/>
      <c r="AC17551" s="24"/>
      <c r="AI17551" s="24"/>
      <c r="AL17551" s="24"/>
      <c r="AO17551" s="24"/>
      <c r="AR17551" s="24"/>
      <c r="AU17551" s="24"/>
    </row>
    <row r="17552">
      <c r="J17552" s="18"/>
      <c r="N17552" s="24"/>
      <c r="Q17552" s="24"/>
      <c r="T17552" s="24"/>
      <c r="W17552" s="24"/>
      <c r="Z17552" s="24"/>
      <c r="AC17552" s="24"/>
      <c r="AI17552" s="24"/>
      <c r="AL17552" s="24"/>
      <c r="AO17552" s="24"/>
      <c r="AR17552" s="24"/>
      <c r="AU17552" s="24"/>
    </row>
    <row r="17553">
      <c r="J17553" s="18"/>
      <c r="N17553" s="24"/>
      <c r="Q17553" s="24"/>
      <c r="T17553" s="24"/>
      <c r="W17553" s="24"/>
      <c r="Z17553" s="24"/>
      <c r="AC17553" s="24"/>
      <c r="AI17553" s="24"/>
      <c r="AL17553" s="24"/>
      <c r="AO17553" s="24"/>
      <c r="AR17553" s="24"/>
      <c r="AU17553" s="24"/>
    </row>
    <row r="17554">
      <c r="J17554" s="18"/>
      <c r="N17554" s="24"/>
      <c r="Q17554" s="24"/>
      <c r="T17554" s="24"/>
      <c r="W17554" s="24"/>
      <c r="Z17554" s="24"/>
      <c r="AC17554" s="24"/>
      <c r="AI17554" s="24"/>
      <c r="AL17554" s="24"/>
      <c r="AO17554" s="24"/>
      <c r="AR17554" s="24"/>
      <c r="AU17554" s="24"/>
    </row>
    <row r="17555">
      <c r="J17555" s="18"/>
      <c r="N17555" s="24"/>
      <c r="Q17555" s="24"/>
      <c r="T17555" s="24"/>
      <c r="W17555" s="24"/>
      <c r="Z17555" s="24"/>
      <c r="AC17555" s="24"/>
      <c r="AI17555" s="24"/>
      <c r="AL17555" s="24"/>
      <c r="AO17555" s="24"/>
      <c r="AR17555" s="24"/>
      <c r="AU17555" s="24"/>
    </row>
    <row r="17556">
      <c r="J17556" s="18"/>
      <c r="N17556" s="24"/>
      <c r="Q17556" s="24"/>
      <c r="T17556" s="24"/>
      <c r="W17556" s="24"/>
      <c r="Z17556" s="24"/>
      <c r="AC17556" s="24"/>
      <c r="AI17556" s="24"/>
      <c r="AL17556" s="24"/>
      <c r="AO17556" s="24"/>
      <c r="AR17556" s="24"/>
      <c r="AU17556" s="24"/>
    </row>
    <row r="17557">
      <c r="J17557" s="18"/>
      <c r="N17557" s="24"/>
      <c r="Q17557" s="24"/>
      <c r="T17557" s="24"/>
      <c r="W17557" s="24"/>
      <c r="Z17557" s="24"/>
      <c r="AC17557" s="24"/>
      <c r="AI17557" s="24"/>
      <c r="AL17557" s="24"/>
      <c r="AO17557" s="24"/>
      <c r="AR17557" s="24"/>
      <c r="AU17557" s="24"/>
    </row>
    <row r="17558">
      <c r="J17558" s="18"/>
      <c r="N17558" s="24"/>
      <c r="Q17558" s="24"/>
      <c r="T17558" s="24"/>
      <c r="W17558" s="24"/>
      <c r="Z17558" s="24"/>
      <c r="AC17558" s="24"/>
      <c r="AI17558" s="24"/>
      <c r="AL17558" s="24"/>
      <c r="AO17558" s="24"/>
      <c r="AR17558" s="24"/>
      <c r="AU17558" s="24"/>
    </row>
    <row r="17559">
      <c r="J17559" s="18"/>
      <c r="N17559" s="24"/>
      <c r="Q17559" s="24"/>
      <c r="T17559" s="24"/>
      <c r="W17559" s="24"/>
      <c r="Z17559" s="24"/>
      <c r="AC17559" s="24"/>
      <c r="AI17559" s="24"/>
      <c r="AL17559" s="24"/>
      <c r="AO17559" s="24"/>
      <c r="AR17559" s="24"/>
      <c r="AU17559" s="24"/>
    </row>
    <row r="17560">
      <c r="J17560" s="18"/>
      <c r="N17560" s="24"/>
      <c r="Q17560" s="24"/>
      <c r="T17560" s="24"/>
      <c r="W17560" s="24"/>
      <c r="Z17560" s="24"/>
      <c r="AC17560" s="24"/>
      <c r="AI17560" s="24"/>
      <c r="AL17560" s="24"/>
      <c r="AO17560" s="24"/>
      <c r="AR17560" s="24"/>
      <c r="AU17560" s="24"/>
    </row>
    <row r="17561">
      <c r="J17561" s="18"/>
      <c r="N17561" s="24"/>
      <c r="Q17561" s="24"/>
      <c r="T17561" s="24"/>
      <c r="W17561" s="24"/>
      <c r="Z17561" s="24"/>
      <c r="AC17561" s="24"/>
      <c r="AI17561" s="24"/>
      <c r="AL17561" s="24"/>
      <c r="AO17561" s="24"/>
      <c r="AR17561" s="24"/>
      <c r="AU17561" s="24"/>
    </row>
    <row r="17562">
      <c r="J17562" s="18"/>
      <c r="N17562" s="24"/>
      <c r="Q17562" s="24"/>
      <c r="T17562" s="24"/>
      <c r="W17562" s="24"/>
      <c r="Z17562" s="24"/>
      <c r="AC17562" s="24"/>
      <c r="AI17562" s="24"/>
      <c r="AL17562" s="24"/>
      <c r="AO17562" s="24"/>
      <c r="AR17562" s="24"/>
      <c r="AU17562" s="24"/>
    </row>
    <row r="17563">
      <c r="J17563" s="18"/>
      <c r="N17563" s="24"/>
      <c r="Q17563" s="24"/>
      <c r="T17563" s="24"/>
      <c r="W17563" s="24"/>
      <c r="Z17563" s="24"/>
      <c r="AC17563" s="24"/>
      <c r="AI17563" s="24"/>
      <c r="AL17563" s="24"/>
      <c r="AO17563" s="24"/>
      <c r="AR17563" s="24"/>
      <c r="AU17563" s="24"/>
    </row>
    <row r="17564">
      <c r="J17564" s="18"/>
      <c r="N17564" s="24"/>
      <c r="Q17564" s="24"/>
      <c r="T17564" s="24"/>
      <c r="W17564" s="24"/>
      <c r="Z17564" s="24"/>
      <c r="AC17564" s="24"/>
      <c r="AI17564" s="24"/>
      <c r="AL17564" s="24"/>
      <c r="AO17564" s="24"/>
      <c r="AR17564" s="24"/>
      <c r="AU17564" s="24"/>
    </row>
    <row r="17565">
      <c r="J17565" s="18"/>
      <c r="N17565" s="24"/>
      <c r="Q17565" s="24"/>
      <c r="T17565" s="24"/>
      <c r="W17565" s="24"/>
      <c r="Z17565" s="24"/>
      <c r="AC17565" s="24"/>
      <c r="AI17565" s="24"/>
      <c r="AL17565" s="24"/>
      <c r="AO17565" s="24"/>
      <c r="AR17565" s="24"/>
      <c r="AU17565" s="24"/>
    </row>
    <row r="17566">
      <c r="J17566" s="18"/>
      <c r="N17566" s="24"/>
      <c r="Q17566" s="24"/>
      <c r="T17566" s="24"/>
      <c r="W17566" s="24"/>
      <c r="Z17566" s="24"/>
      <c r="AC17566" s="24"/>
      <c r="AI17566" s="24"/>
      <c r="AL17566" s="24"/>
      <c r="AO17566" s="24"/>
      <c r="AR17566" s="24"/>
      <c r="AU17566" s="24"/>
    </row>
    <row r="17567">
      <c r="J17567" s="18"/>
      <c r="N17567" s="24"/>
      <c r="Q17567" s="24"/>
      <c r="T17567" s="24"/>
      <c r="W17567" s="24"/>
      <c r="Z17567" s="24"/>
      <c r="AC17567" s="24"/>
      <c r="AI17567" s="24"/>
      <c r="AL17567" s="24"/>
      <c r="AO17567" s="24"/>
      <c r="AR17567" s="24"/>
      <c r="AU17567" s="24"/>
    </row>
    <row r="17568">
      <c r="J17568" s="18"/>
      <c r="N17568" s="24"/>
      <c r="Q17568" s="24"/>
      <c r="T17568" s="24"/>
      <c r="W17568" s="24"/>
      <c r="Z17568" s="24"/>
      <c r="AC17568" s="24"/>
      <c r="AI17568" s="24"/>
      <c r="AL17568" s="24"/>
      <c r="AO17568" s="24"/>
      <c r="AR17568" s="24"/>
      <c r="AU17568" s="24"/>
    </row>
    <row r="17569">
      <c r="J17569" s="18"/>
      <c r="N17569" s="24"/>
      <c r="Q17569" s="24"/>
      <c r="T17569" s="24"/>
      <c r="W17569" s="24"/>
      <c r="Z17569" s="24"/>
      <c r="AC17569" s="24"/>
      <c r="AI17569" s="24"/>
      <c r="AL17569" s="24"/>
      <c r="AO17569" s="24"/>
      <c r="AR17569" s="24"/>
      <c r="AU17569" s="24"/>
    </row>
    <row r="17570">
      <c r="J17570" s="18"/>
      <c r="N17570" s="24"/>
      <c r="Q17570" s="24"/>
      <c r="T17570" s="24"/>
      <c r="W17570" s="24"/>
      <c r="Z17570" s="24"/>
      <c r="AC17570" s="24"/>
      <c r="AI17570" s="24"/>
      <c r="AL17570" s="24"/>
      <c r="AO17570" s="24"/>
      <c r="AR17570" s="24"/>
      <c r="AU17570" s="24"/>
    </row>
    <row r="17571">
      <c r="J17571" s="18"/>
      <c r="N17571" s="24"/>
      <c r="Q17571" s="24"/>
      <c r="T17571" s="24"/>
      <c r="W17571" s="24"/>
      <c r="Z17571" s="24"/>
      <c r="AC17571" s="24"/>
      <c r="AI17571" s="24"/>
      <c r="AL17571" s="24"/>
      <c r="AO17571" s="24"/>
      <c r="AR17571" s="24"/>
      <c r="AU17571" s="24"/>
    </row>
    <row r="17572">
      <c r="J17572" s="18"/>
      <c r="N17572" s="24"/>
      <c r="Q17572" s="24"/>
      <c r="T17572" s="24"/>
      <c r="W17572" s="24"/>
      <c r="Z17572" s="24"/>
      <c r="AC17572" s="24"/>
      <c r="AI17572" s="24"/>
      <c r="AL17572" s="24"/>
      <c r="AO17572" s="24"/>
      <c r="AR17572" s="24"/>
      <c r="AU17572" s="24"/>
    </row>
    <row r="17573">
      <c r="J17573" s="18"/>
      <c r="N17573" s="24"/>
      <c r="Q17573" s="24"/>
      <c r="T17573" s="24"/>
      <c r="W17573" s="24"/>
      <c r="Z17573" s="24"/>
      <c r="AC17573" s="24"/>
      <c r="AI17573" s="24"/>
      <c r="AL17573" s="24"/>
      <c r="AO17573" s="24"/>
      <c r="AR17573" s="24"/>
      <c r="AU17573" s="24"/>
    </row>
    <row r="17574">
      <c r="J17574" s="18"/>
      <c r="N17574" s="24"/>
      <c r="Q17574" s="24"/>
      <c r="T17574" s="24"/>
      <c r="W17574" s="24"/>
      <c r="Z17574" s="24"/>
      <c r="AC17574" s="24"/>
      <c r="AI17574" s="24"/>
      <c r="AL17574" s="24"/>
      <c r="AO17574" s="24"/>
      <c r="AR17574" s="24"/>
      <c r="AU17574" s="24"/>
    </row>
    <row r="17575">
      <c r="J17575" s="18"/>
      <c r="N17575" s="24"/>
      <c r="Q17575" s="24"/>
      <c r="T17575" s="24"/>
      <c r="W17575" s="24"/>
      <c r="Z17575" s="24"/>
      <c r="AC17575" s="24"/>
      <c r="AI17575" s="24"/>
      <c r="AL17575" s="24"/>
      <c r="AO17575" s="24"/>
      <c r="AR17575" s="24"/>
      <c r="AU17575" s="24"/>
    </row>
    <row r="17576">
      <c r="J17576" s="18"/>
      <c r="N17576" s="24"/>
      <c r="Q17576" s="24"/>
      <c r="T17576" s="24"/>
      <c r="W17576" s="24"/>
      <c r="Z17576" s="24"/>
      <c r="AC17576" s="24"/>
      <c r="AI17576" s="24"/>
      <c r="AL17576" s="24"/>
      <c r="AO17576" s="24"/>
      <c r="AR17576" s="24"/>
      <c r="AU17576" s="24"/>
    </row>
    <row r="17577">
      <c r="J17577" s="18"/>
      <c r="N17577" s="24"/>
      <c r="Q17577" s="24"/>
      <c r="T17577" s="24"/>
      <c r="W17577" s="24"/>
      <c r="Z17577" s="24"/>
      <c r="AC17577" s="24"/>
      <c r="AI17577" s="24"/>
      <c r="AL17577" s="24"/>
      <c r="AO17577" s="24"/>
      <c r="AR17577" s="24"/>
      <c r="AU17577" s="24"/>
    </row>
    <row r="17578">
      <c r="J17578" s="18"/>
      <c r="N17578" s="24"/>
      <c r="Q17578" s="24"/>
      <c r="T17578" s="24"/>
      <c r="W17578" s="24"/>
      <c r="Z17578" s="24"/>
      <c r="AC17578" s="24"/>
      <c r="AI17578" s="24"/>
      <c r="AL17578" s="24"/>
      <c r="AO17578" s="24"/>
      <c r="AR17578" s="24"/>
      <c r="AU17578" s="24"/>
    </row>
    <row r="17579">
      <c r="J17579" s="18"/>
      <c r="N17579" s="24"/>
      <c r="Q17579" s="24"/>
      <c r="T17579" s="24"/>
      <c r="W17579" s="24"/>
      <c r="Z17579" s="24"/>
      <c r="AC17579" s="24"/>
      <c r="AI17579" s="24"/>
      <c r="AL17579" s="24"/>
      <c r="AO17579" s="24"/>
      <c r="AR17579" s="24"/>
      <c r="AU17579" s="24"/>
    </row>
    <row r="17580">
      <c r="J17580" s="18"/>
      <c r="N17580" s="24"/>
      <c r="Q17580" s="24"/>
      <c r="T17580" s="24"/>
      <c r="W17580" s="24"/>
      <c r="Z17580" s="24"/>
      <c r="AC17580" s="24"/>
      <c r="AI17580" s="24"/>
      <c r="AL17580" s="24"/>
      <c r="AO17580" s="24"/>
      <c r="AR17580" s="24"/>
      <c r="AU17580" s="24"/>
    </row>
    <row r="17581">
      <c r="J17581" s="18"/>
      <c r="N17581" s="24"/>
      <c r="Q17581" s="24"/>
      <c r="T17581" s="24"/>
      <c r="W17581" s="24"/>
      <c r="Z17581" s="24"/>
      <c r="AC17581" s="24"/>
      <c r="AI17581" s="24"/>
      <c r="AL17581" s="24"/>
      <c r="AO17581" s="24"/>
      <c r="AR17581" s="24"/>
      <c r="AU17581" s="24"/>
    </row>
    <row r="17582">
      <c r="J17582" s="18"/>
      <c r="N17582" s="24"/>
      <c r="Q17582" s="24"/>
      <c r="T17582" s="24"/>
      <c r="W17582" s="24"/>
      <c r="Z17582" s="24"/>
      <c r="AC17582" s="24"/>
      <c r="AI17582" s="24"/>
      <c r="AL17582" s="24"/>
      <c r="AO17582" s="24"/>
      <c r="AR17582" s="24"/>
      <c r="AU17582" s="24"/>
    </row>
    <row r="17583">
      <c r="J17583" s="18"/>
      <c r="N17583" s="24"/>
      <c r="Q17583" s="24"/>
      <c r="T17583" s="24"/>
      <c r="W17583" s="24"/>
      <c r="Z17583" s="24"/>
      <c r="AC17583" s="24"/>
      <c r="AI17583" s="24"/>
      <c r="AL17583" s="24"/>
      <c r="AO17583" s="24"/>
      <c r="AR17583" s="24"/>
      <c r="AU17583" s="24"/>
    </row>
    <row r="17584">
      <c r="J17584" s="18"/>
      <c r="N17584" s="24"/>
      <c r="Q17584" s="24"/>
      <c r="T17584" s="24"/>
      <c r="W17584" s="24"/>
      <c r="Z17584" s="24"/>
      <c r="AC17584" s="24"/>
      <c r="AI17584" s="24"/>
      <c r="AL17584" s="24"/>
      <c r="AO17584" s="24"/>
      <c r="AR17584" s="24"/>
      <c r="AU17584" s="24"/>
    </row>
    <row r="17585">
      <c r="J17585" s="18"/>
      <c r="N17585" s="24"/>
      <c r="Q17585" s="24"/>
      <c r="T17585" s="24"/>
      <c r="W17585" s="24"/>
      <c r="Z17585" s="24"/>
      <c r="AC17585" s="24"/>
      <c r="AI17585" s="24"/>
      <c r="AL17585" s="24"/>
      <c r="AO17585" s="24"/>
      <c r="AR17585" s="24"/>
      <c r="AU17585" s="24"/>
    </row>
    <row r="17586">
      <c r="J17586" s="18"/>
      <c r="N17586" s="24"/>
      <c r="Q17586" s="24"/>
      <c r="T17586" s="24"/>
      <c r="W17586" s="24"/>
      <c r="Z17586" s="24"/>
      <c r="AC17586" s="24"/>
      <c r="AI17586" s="24"/>
      <c r="AL17586" s="24"/>
      <c r="AO17586" s="24"/>
      <c r="AR17586" s="24"/>
      <c r="AU17586" s="24"/>
    </row>
    <row r="17587">
      <c r="J17587" s="18"/>
      <c r="N17587" s="24"/>
      <c r="Q17587" s="24"/>
      <c r="T17587" s="24"/>
      <c r="W17587" s="24"/>
      <c r="Z17587" s="24"/>
      <c r="AC17587" s="24"/>
      <c r="AI17587" s="24"/>
      <c r="AL17587" s="24"/>
      <c r="AO17587" s="24"/>
      <c r="AR17587" s="24"/>
      <c r="AU17587" s="24"/>
    </row>
    <row r="17588">
      <c r="J17588" s="18"/>
      <c r="N17588" s="24"/>
      <c r="Q17588" s="24"/>
      <c r="T17588" s="24"/>
      <c r="W17588" s="24"/>
      <c r="Z17588" s="24"/>
      <c r="AC17588" s="24"/>
      <c r="AI17588" s="24"/>
      <c r="AL17588" s="24"/>
      <c r="AO17588" s="24"/>
      <c r="AR17588" s="24"/>
      <c r="AU17588" s="24"/>
    </row>
    <row r="17589">
      <c r="J17589" s="18"/>
      <c r="N17589" s="24"/>
      <c r="Q17589" s="24"/>
      <c r="T17589" s="24"/>
      <c r="W17589" s="24"/>
      <c r="Z17589" s="24"/>
      <c r="AC17589" s="24"/>
      <c r="AI17589" s="24"/>
      <c r="AL17589" s="24"/>
      <c r="AO17589" s="24"/>
      <c r="AR17589" s="24"/>
      <c r="AU17589" s="24"/>
    </row>
    <row r="17590">
      <c r="J17590" s="18"/>
      <c r="N17590" s="24"/>
      <c r="Q17590" s="24"/>
      <c r="T17590" s="24"/>
      <c r="W17590" s="24"/>
      <c r="Z17590" s="24"/>
      <c r="AC17590" s="24"/>
      <c r="AI17590" s="24"/>
      <c r="AL17590" s="24"/>
      <c r="AO17590" s="24"/>
      <c r="AR17590" s="24"/>
      <c r="AU17590" s="24"/>
    </row>
    <row r="17591">
      <c r="J17591" s="18"/>
      <c r="N17591" s="24"/>
      <c r="Q17591" s="24"/>
      <c r="T17591" s="24"/>
      <c r="W17591" s="24"/>
      <c r="Z17591" s="24"/>
      <c r="AC17591" s="24"/>
      <c r="AI17591" s="24"/>
      <c r="AL17591" s="24"/>
      <c r="AO17591" s="24"/>
      <c r="AR17591" s="24"/>
      <c r="AU17591" s="24"/>
    </row>
    <row r="17592">
      <c r="J17592" s="18"/>
      <c r="N17592" s="24"/>
      <c r="Q17592" s="24"/>
      <c r="T17592" s="24"/>
      <c r="W17592" s="24"/>
      <c r="Z17592" s="24"/>
      <c r="AC17592" s="24"/>
      <c r="AI17592" s="24"/>
      <c r="AL17592" s="24"/>
      <c r="AO17592" s="24"/>
      <c r="AR17592" s="24"/>
      <c r="AU17592" s="24"/>
    </row>
    <row r="17593">
      <c r="J17593" s="18"/>
      <c r="N17593" s="24"/>
      <c r="Q17593" s="24"/>
      <c r="T17593" s="24"/>
      <c r="W17593" s="24"/>
      <c r="Z17593" s="24"/>
      <c r="AC17593" s="24"/>
      <c r="AI17593" s="24"/>
      <c r="AL17593" s="24"/>
      <c r="AO17593" s="24"/>
      <c r="AR17593" s="24"/>
      <c r="AU17593" s="24"/>
    </row>
    <row r="17594">
      <c r="J17594" s="18"/>
      <c r="N17594" s="24"/>
      <c r="Q17594" s="24"/>
      <c r="T17594" s="24"/>
      <c r="W17594" s="24"/>
      <c r="Z17594" s="24"/>
      <c r="AC17594" s="24"/>
      <c r="AI17594" s="24"/>
      <c r="AL17594" s="24"/>
      <c r="AO17594" s="24"/>
      <c r="AR17594" s="24"/>
      <c r="AU17594" s="24"/>
    </row>
    <row r="17595">
      <c r="J17595" s="18"/>
      <c r="N17595" s="24"/>
      <c r="Q17595" s="24"/>
      <c r="T17595" s="24"/>
      <c r="W17595" s="24"/>
      <c r="Z17595" s="24"/>
      <c r="AC17595" s="24"/>
      <c r="AI17595" s="24"/>
      <c r="AL17595" s="24"/>
      <c r="AO17595" s="24"/>
      <c r="AR17595" s="24"/>
      <c r="AU17595" s="24"/>
    </row>
    <row r="17596">
      <c r="J17596" s="18"/>
      <c r="N17596" s="24"/>
      <c r="Q17596" s="24"/>
      <c r="T17596" s="24"/>
      <c r="W17596" s="24"/>
      <c r="Z17596" s="24"/>
      <c r="AC17596" s="24"/>
      <c r="AI17596" s="24"/>
      <c r="AL17596" s="24"/>
      <c r="AO17596" s="24"/>
      <c r="AR17596" s="24"/>
      <c r="AU17596" s="24"/>
    </row>
    <row r="17597">
      <c r="J17597" s="18"/>
      <c r="N17597" s="24"/>
      <c r="Q17597" s="24"/>
      <c r="T17597" s="24"/>
      <c r="W17597" s="24"/>
      <c r="Z17597" s="24"/>
      <c r="AC17597" s="24"/>
      <c r="AI17597" s="24"/>
      <c r="AL17597" s="24"/>
      <c r="AO17597" s="24"/>
      <c r="AR17597" s="24"/>
      <c r="AU17597" s="24"/>
    </row>
    <row r="17598">
      <c r="J17598" s="18"/>
      <c r="N17598" s="24"/>
      <c r="Q17598" s="24"/>
      <c r="T17598" s="24"/>
      <c r="W17598" s="24"/>
      <c r="Z17598" s="24"/>
      <c r="AC17598" s="24"/>
      <c r="AI17598" s="24"/>
      <c r="AL17598" s="24"/>
      <c r="AO17598" s="24"/>
      <c r="AR17598" s="24"/>
      <c r="AU17598" s="24"/>
    </row>
    <row r="17599">
      <c r="J17599" s="18"/>
      <c r="N17599" s="24"/>
      <c r="Q17599" s="24"/>
      <c r="T17599" s="24"/>
      <c r="W17599" s="24"/>
      <c r="Z17599" s="24"/>
      <c r="AC17599" s="24"/>
      <c r="AI17599" s="24"/>
      <c r="AL17599" s="24"/>
      <c r="AO17599" s="24"/>
      <c r="AR17599" s="24"/>
      <c r="AU17599" s="24"/>
    </row>
    <row r="17600">
      <c r="J17600" s="18"/>
      <c r="N17600" s="24"/>
      <c r="Q17600" s="24"/>
      <c r="T17600" s="24"/>
      <c r="W17600" s="24"/>
      <c r="Z17600" s="24"/>
      <c r="AC17600" s="24"/>
      <c r="AI17600" s="24"/>
      <c r="AL17600" s="24"/>
      <c r="AO17600" s="24"/>
      <c r="AR17600" s="24"/>
      <c r="AU17600" s="24"/>
    </row>
    <row r="17601">
      <c r="J17601" s="18"/>
      <c r="N17601" s="24"/>
      <c r="Q17601" s="24"/>
      <c r="T17601" s="24"/>
      <c r="W17601" s="24"/>
      <c r="Z17601" s="24"/>
      <c r="AC17601" s="24"/>
      <c r="AI17601" s="24"/>
      <c r="AL17601" s="24"/>
      <c r="AO17601" s="24"/>
      <c r="AR17601" s="24"/>
      <c r="AU17601" s="24"/>
    </row>
    <row r="17602">
      <c r="J17602" s="18"/>
      <c r="N17602" s="24"/>
      <c r="Q17602" s="24"/>
      <c r="T17602" s="24"/>
      <c r="W17602" s="24"/>
      <c r="Z17602" s="24"/>
      <c r="AC17602" s="24"/>
      <c r="AI17602" s="24"/>
      <c r="AL17602" s="24"/>
      <c r="AO17602" s="24"/>
      <c r="AR17602" s="24"/>
      <c r="AU17602" s="24"/>
    </row>
    <row r="17603">
      <c r="J17603" s="18"/>
      <c r="N17603" s="24"/>
      <c r="Q17603" s="24"/>
      <c r="T17603" s="24"/>
      <c r="W17603" s="24"/>
      <c r="Z17603" s="24"/>
      <c r="AC17603" s="24"/>
      <c r="AI17603" s="24"/>
      <c r="AL17603" s="24"/>
      <c r="AO17603" s="24"/>
      <c r="AR17603" s="24"/>
      <c r="AU17603" s="24"/>
    </row>
    <row r="17604">
      <c r="J17604" s="18"/>
      <c r="N17604" s="24"/>
      <c r="Q17604" s="24"/>
      <c r="T17604" s="24"/>
      <c r="W17604" s="24"/>
      <c r="Z17604" s="24"/>
      <c r="AC17604" s="24"/>
      <c r="AI17604" s="24"/>
      <c r="AL17604" s="24"/>
      <c r="AO17604" s="24"/>
      <c r="AR17604" s="24"/>
      <c r="AU17604" s="24"/>
    </row>
    <row r="17605">
      <c r="J17605" s="18"/>
      <c r="N17605" s="24"/>
      <c r="Q17605" s="24"/>
      <c r="T17605" s="24"/>
      <c r="W17605" s="24"/>
      <c r="Z17605" s="24"/>
      <c r="AC17605" s="24"/>
      <c r="AI17605" s="24"/>
      <c r="AL17605" s="24"/>
      <c r="AO17605" s="24"/>
      <c r="AR17605" s="24"/>
      <c r="AU17605" s="24"/>
    </row>
    <row r="17606">
      <c r="J17606" s="18"/>
      <c r="N17606" s="24"/>
      <c r="Q17606" s="24"/>
      <c r="T17606" s="24"/>
      <c r="W17606" s="24"/>
      <c r="Z17606" s="24"/>
      <c r="AC17606" s="24"/>
      <c r="AI17606" s="24"/>
      <c r="AL17606" s="24"/>
      <c r="AO17606" s="24"/>
      <c r="AR17606" s="24"/>
      <c r="AU17606" s="24"/>
    </row>
    <row r="17607">
      <c r="J17607" s="18"/>
      <c r="N17607" s="24"/>
      <c r="Q17607" s="24"/>
      <c r="T17607" s="24"/>
      <c r="W17607" s="24"/>
      <c r="Z17607" s="24"/>
      <c r="AC17607" s="24"/>
      <c r="AI17607" s="24"/>
      <c r="AL17607" s="24"/>
      <c r="AO17607" s="24"/>
      <c r="AR17607" s="24"/>
      <c r="AU17607" s="24"/>
    </row>
    <row r="17608">
      <c r="J17608" s="18"/>
      <c r="N17608" s="24"/>
      <c r="Q17608" s="24"/>
      <c r="T17608" s="24"/>
      <c r="W17608" s="24"/>
      <c r="Z17608" s="24"/>
      <c r="AC17608" s="24"/>
      <c r="AI17608" s="24"/>
      <c r="AL17608" s="24"/>
      <c r="AO17608" s="24"/>
      <c r="AR17608" s="24"/>
      <c r="AU17608" s="24"/>
    </row>
    <row r="17609">
      <c r="J17609" s="18"/>
      <c r="N17609" s="24"/>
      <c r="Q17609" s="24"/>
      <c r="T17609" s="24"/>
      <c r="W17609" s="24"/>
      <c r="Z17609" s="24"/>
      <c r="AC17609" s="24"/>
      <c r="AI17609" s="24"/>
      <c r="AL17609" s="24"/>
      <c r="AO17609" s="24"/>
      <c r="AR17609" s="24"/>
      <c r="AU17609" s="24"/>
    </row>
    <row r="17610">
      <c r="J17610" s="18"/>
      <c r="N17610" s="24"/>
      <c r="Q17610" s="24"/>
      <c r="T17610" s="24"/>
      <c r="W17610" s="24"/>
      <c r="Z17610" s="24"/>
      <c r="AC17610" s="24"/>
      <c r="AI17610" s="24"/>
      <c r="AL17610" s="24"/>
      <c r="AO17610" s="24"/>
      <c r="AR17610" s="24"/>
      <c r="AU17610" s="24"/>
    </row>
    <row r="17611">
      <c r="J17611" s="18"/>
      <c r="N17611" s="24"/>
      <c r="Q17611" s="24"/>
      <c r="T17611" s="24"/>
      <c r="W17611" s="24"/>
      <c r="Z17611" s="24"/>
      <c r="AC17611" s="24"/>
      <c r="AI17611" s="24"/>
      <c r="AL17611" s="24"/>
      <c r="AO17611" s="24"/>
      <c r="AR17611" s="24"/>
      <c r="AU17611" s="24"/>
    </row>
    <row r="17612">
      <c r="J17612" s="18"/>
      <c r="N17612" s="24"/>
      <c r="Q17612" s="24"/>
      <c r="T17612" s="24"/>
      <c r="W17612" s="24"/>
      <c r="Z17612" s="24"/>
      <c r="AC17612" s="24"/>
      <c r="AI17612" s="24"/>
      <c r="AL17612" s="24"/>
      <c r="AO17612" s="24"/>
      <c r="AR17612" s="24"/>
      <c r="AU17612" s="24"/>
    </row>
    <row r="17613">
      <c r="J17613" s="18"/>
      <c r="N17613" s="24"/>
      <c r="Q17613" s="24"/>
      <c r="T17613" s="24"/>
      <c r="W17613" s="24"/>
      <c r="Z17613" s="24"/>
      <c r="AC17613" s="24"/>
      <c r="AI17613" s="24"/>
      <c r="AL17613" s="24"/>
      <c r="AO17613" s="24"/>
      <c r="AR17613" s="24"/>
      <c r="AU17613" s="24"/>
    </row>
    <row r="17614">
      <c r="J17614" s="18"/>
      <c r="N17614" s="24"/>
      <c r="Q17614" s="24"/>
      <c r="T17614" s="24"/>
      <c r="W17614" s="24"/>
      <c r="Z17614" s="24"/>
      <c r="AC17614" s="24"/>
      <c r="AI17614" s="24"/>
      <c r="AL17614" s="24"/>
      <c r="AO17614" s="24"/>
      <c r="AR17614" s="24"/>
      <c r="AU17614" s="24"/>
    </row>
    <row r="17615">
      <c r="J17615" s="18"/>
      <c r="N17615" s="24"/>
      <c r="Q17615" s="24"/>
      <c r="T17615" s="24"/>
      <c r="W17615" s="24"/>
      <c r="Z17615" s="24"/>
      <c r="AC17615" s="24"/>
      <c r="AI17615" s="24"/>
      <c r="AL17615" s="24"/>
      <c r="AO17615" s="24"/>
      <c r="AR17615" s="24"/>
      <c r="AU17615" s="24"/>
    </row>
    <row r="17616">
      <c r="J17616" s="18"/>
      <c r="N17616" s="24"/>
      <c r="Q17616" s="24"/>
      <c r="T17616" s="24"/>
      <c r="W17616" s="24"/>
      <c r="Z17616" s="24"/>
      <c r="AC17616" s="24"/>
      <c r="AI17616" s="24"/>
      <c r="AL17616" s="24"/>
      <c r="AO17616" s="24"/>
      <c r="AR17616" s="24"/>
      <c r="AU17616" s="24"/>
    </row>
    <row r="17617">
      <c r="J17617" s="18"/>
      <c r="N17617" s="24"/>
      <c r="Q17617" s="24"/>
      <c r="T17617" s="24"/>
      <c r="W17617" s="24"/>
      <c r="Z17617" s="24"/>
      <c r="AC17617" s="24"/>
      <c r="AI17617" s="24"/>
      <c r="AL17617" s="24"/>
      <c r="AO17617" s="24"/>
      <c r="AR17617" s="24"/>
      <c r="AU17617" s="24"/>
    </row>
    <row r="17618">
      <c r="J17618" s="18"/>
      <c r="N17618" s="24"/>
      <c r="Q17618" s="24"/>
      <c r="T17618" s="24"/>
      <c r="W17618" s="24"/>
      <c r="Z17618" s="24"/>
      <c r="AC17618" s="24"/>
      <c r="AI17618" s="24"/>
      <c r="AL17618" s="24"/>
      <c r="AO17618" s="24"/>
      <c r="AR17618" s="24"/>
      <c r="AU17618" s="24"/>
    </row>
    <row r="17619">
      <c r="J17619" s="18"/>
      <c r="N17619" s="24"/>
      <c r="Q17619" s="24"/>
      <c r="T17619" s="24"/>
      <c r="W17619" s="24"/>
      <c r="Z17619" s="24"/>
      <c r="AC17619" s="24"/>
      <c r="AI17619" s="24"/>
      <c r="AL17619" s="24"/>
      <c r="AO17619" s="24"/>
      <c r="AR17619" s="24"/>
      <c r="AU17619" s="24"/>
    </row>
    <row r="17620">
      <c r="J17620" s="18"/>
      <c r="N17620" s="24"/>
      <c r="Q17620" s="24"/>
      <c r="T17620" s="24"/>
      <c r="W17620" s="24"/>
      <c r="Z17620" s="24"/>
      <c r="AC17620" s="24"/>
      <c r="AI17620" s="24"/>
      <c r="AL17620" s="24"/>
      <c r="AO17620" s="24"/>
      <c r="AR17620" s="24"/>
      <c r="AU17620" s="24"/>
    </row>
    <row r="17621">
      <c r="J17621" s="18"/>
      <c r="N17621" s="24"/>
      <c r="Q17621" s="24"/>
      <c r="T17621" s="24"/>
      <c r="W17621" s="24"/>
      <c r="Z17621" s="24"/>
      <c r="AC17621" s="24"/>
      <c r="AI17621" s="24"/>
      <c r="AL17621" s="24"/>
      <c r="AO17621" s="24"/>
      <c r="AR17621" s="24"/>
      <c r="AU17621" s="24"/>
    </row>
    <row r="17622">
      <c r="J17622" s="18"/>
      <c r="N17622" s="24"/>
      <c r="Q17622" s="24"/>
      <c r="T17622" s="24"/>
      <c r="W17622" s="24"/>
      <c r="Z17622" s="24"/>
      <c r="AC17622" s="24"/>
      <c r="AI17622" s="24"/>
      <c r="AL17622" s="24"/>
      <c r="AO17622" s="24"/>
      <c r="AR17622" s="24"/>
      <c r="AU17622" s="24"/>
    </row>
    <row r="17623">
      <c r="J17623" s="18"/>
      <c r="N17623" s="24"/>
      <c r="Q17623" s="24"/>
      <c r="T17623" s="24"/>
      <c r="W17623" s="24"/>
      <c r="Z17623" s="24"/>
      <c r="AC17623" s="24"/>
      <c r="AI17623" s="24"/>
      <c r="AL17623" s="24"/>
      <c r="AO17623" s="24"/>
      <c r="AR17623" s="24"/>
      <c r="AU17623" s="24"/>
    </row>
    <row r="17624">
      <c r="J17624" s="18"/>
      <c r="N17624" s="24"/>
      <c r="Q17624" s="24"/>
      <c r="T17624" s="24"/>
      <c r="W17624" s="24"/>
      <c r="Z17624" s="24"/>
      <c r="AC17624" s="24"/>
      <c r="AI17624" s="24"/>
      <c r="AL17624" s="24"/>
      <c r="AO17624" s="24"/>
      <c r="AR17624" s="24"/>
      <c r="AU17624" s="24"/>
    </row>
    <row r="17625">
      <c r="J17625" s="18"/>
      <c r="N17625" s="24"/>
      <c r="Q17625" s="24"/>
      <c r="T17625" s="24"/>
      <c r="W17625" s="24"/>
      <c r="Z17625" s="24"/>
      <c r="AC17625" s="24"/>
      <c r="AI17625" s="24"/>
      <c r="AL17625" s="24"/>
      <c r="AO17625" s="24"/>
      <c r="AR17625" s="24"/>
      <c r="AU17625" s="24"/>
    </row>
    <row r="17626">
      <c r="J17626" s="18"/>
      <c r="N17626" s="24"/>
      <c r="Q17626" s="24"/>
      <c r="T17626" s="24"/>
      <c r="W17626" s="24"/>
      <c r="Z17626" s="24"/>
      <c r="AC17626" s="24"/>
      <c r="AI17626" s="24"/>
      <c r="AL17626" s="24"/>
      <c r="AO17626" s="24"/>
      <c r="AR17626" s="24"/>
      <c r="AU17626" s="24"/>
    </row>
    <row r="17627">
      <c r="J17627" s="18"/>
      <c r="N17627" s="24"/>
      <c r="Q17627" s="24"/>
      <c r="T17627" s="24"/>
      <c r="W17627" s="24"/>
      <c r="Z17627" s="24"/>
      <c r="AC17627" s="24"/>
      <c r="AI17627" s="24"/>
      <c r="AL17627" s="24"/>
      <c r="AO17627" s="24"/>
      <c r="AR17627" s="24"/>
      <c r="AU17627" s="24"/>
    </row>
    <row r="17628">
      <c r="J17628" s="18"/>
      <c r="N17628" s="24"/>
      <c r="Q17628" s="24"/>
      <c r="T17628" s="24"/>
      <c r="W17628" s="24"/>
      <c r="Z17628" s="24"/>
      <c r="AC17628" s="24"/>
      <c r="AI17628" s="24"/>
      <c r="AL17628" s="24"/>
      <c r="AO17628" s="24"/>
      <c r="AR17628" s="24"/>
      <c r="AU17628" s="24"/>
    </row>
    <row r="17629">
      <c r="J17629" s="18"/>
      <c r="N17629" s="24"/>
      <c r="Q17629" s="24"/>
      <c r="T17629" s="24"/>
      <c r="W17629" s="24"/>
      <c r="Z17629" s="24"/>
      <c r="AC17629" s="24"/>
      <c r="AI17629" s="24"/>
      <c r="AL17629" s="24"/>
      <c r="AO17629" s="24"/>
      <c r="AR17629" s="24"/>
      <c r="AU17629" s="24"/>
    </row>
    <row r="17630">
      <c r="J17630" s="18"/>
      <c r="N17630" s="24"/>
      <c r="Q17630" s="24"/>
      <c r="T17630" s="24"/>
      <c r="W17630" s="24"/>
      <c r="Z17630" s="24"/>
      <c r="AC17630" s="24"/>
      <c r="AI17630" s="24"/>
      <c r="AL17630" s="24"/>
      <c r="AO17630" s="24"/>
      <c r="AR17630" s="24"/>
      <c r="AU17630" s="24"/>
    </row>
    <row r="17631">
      <c r="J17631" s="18"/>
      <c r="N17631" s="24"/>
      <c r="Q17631" s="24"/>
      <c r="T17631" s="24"/>
      <c r="W17631" s="24"/>
      <c r="Z17631" s="24"/>
      <c r="AC17631" s="24"/>
      <c r="AI17631" s="24"/>
      <c r="AL17631" s="24"/>
      <c r="AO17631" s="24"/>
      <c r="AR17631" s="24"/>
      <c r="AU17631" s="24"/>
    </row>
    <row r="17632">
      <c r="J17632" s="18"/>
      <c r="N17632" s="24"/>
      <c r="Q17632" s="24"/>
      <c r="T17632" s="24"/>
      <c r="W17632" s="24"/>
      <c r="Z17632" s="24"/>
      <c r="AC17632" s="24"/>
      <c r="AI17632" s="24"/>
      <c r="AL17632" s="24"/>
      <c r="AO17632" s="24"/>
      <c r="AR17632" s="24"/>
      <c r="AU17632" s="24"/>
    </row>
    <row r="17633">
      <c r="J17633" s="18"/>
      <c r="N17633" s="24"/>
      <c r="Q17633" s="24"/>
      <c r="T17633" s="24"/>
      <c r="W17633" s="24"/>
      <c r="Z17633" s="24"/>
      <c r="AC17633" s="24"/>
      <c r="AI17633" s="24"/>
      <c r="AL17633" s="24"/>
      <c r="AO17633" s="24"/>
      <c r="AR17633" s="24"/>
      <c r="AU17633" s="24"/>
    </row>
    <row r="17634">
      <c r="J17634" s="18"/>
      <c r="N17634" s="24"/>
      <c r="Q17634" s="24"/>
      <c r="T17634" s="24"/>
      <c r="W17634" s="24"/>
      <c r="Z17634" s="24"/>
      <c r="AC17634" s="24"/>
      <c r="AI17634" s="24"/>
      <c r="AL17634" s="24"/>
      <c r="AO17634" s="24"/>
      <c r="AR17634" s="24"/>
      <c r="AU17634" s="24"/>
    </row>
    <row r="17635">
      <c r="J17635" s="18"/>
      <c r="N17635" s="24"/>
      <c r="Q17635" s="24"/>
      <c r="T17635" s="24"/>
      <c r="W17635" s="24"/>
      <c r="Z17635" s="24"/>
      <c r="AC17635" s="24"/>
      <c r="AI17635" s="24"/>
      <c r="AL17635" s="24"/>
      <c r="AO17635" s="24"/>
      <c r="AR17635" s="24"/>
      <c r="AU17635" s="24"/>
    </row>
    <row r="17636">
      <c r="J17636" s="18"/>
      <c r="N17636" s="24"/>
      <c r="Q17636" s="24"/>
      <c r="T17636" s="24"/>
      <c r="W17636" s="24"/>
      <c r="Z17636" s="24"/>
      <c r="AC17636" s="24"/>
      <c r="AI17636" s="24"/>
      <c r="AL17636" s="24"/>
      <c r="AO17636" s="24"/>
      <c r="AR17636" s="24"/>
      <c r="AU17636" s="24"/>
    </row>
    <row r="17637">
      <c r="J17637" s="18"/>
      <c r="N17637" s="24"/>
      <c r="Q17637" s="24"/>
      <c r="T17637" s="24"/>
      <c r="W17637" s="24"/>
      <c r="Z17637" s="24"/>
      <c r="AC17637" s="24"/>
      <c r="AI17637" s="24"/>
      <c r="AL17637" s="24"/>
      <c r="AO17637" s="24"/>
      <c r="AR17637" s="24"/>
      <c r="AU17637" s="24"/>
    </row>
    <row r="17638">
      <c r="J17638" s="18"/>
      <c r="N17638" s="24"/>
      <c r="Q17638" s="24"/>
      <c r="T17638" s="24"/>
      <c r="W17638" s="24"/>
      <c r="Z17638" s="24"/>
      <c r="AC17638" s="24"/>
      <c r="AI17638" s="24"/>
      <c r="AL17638" s="24"/>
      <c r="AO17638" s="24"/>
      <c r="AR17638" s="24"/>
      <c r="AU17638" s="24"/>
    </row>
    <row r="17639">
      <c r="J17639" s="18"/>
      <c r="N17639" s="24"/>
      <c r="Q17639" s="24"/>
      <c r="T17639" s="24"/>
      <c r="W17639" s="24"/>
      <c r="Z17639" s="24"/>
      <c r="AC17639" s="24"/>
      <c r="AI17639" s="24"/>
      <c r="AL17639" s="24"/>
      <c r="AO17639" s="24"/>
      <c r="AR17639" s="24"/>
      <c r="AU17639" s="24"/>
    </row>
    <row r="17640">
      <c r="J17640" s="18"/>
      <c r="N17640" s="24"/>
      <c r="Q17640" s="24"/>
      <c r="T17640" s="24"/>
      <c r="W17640" s="24"/>
      <c r="Z17640" s="24"/>
      <c r="AC17640" s="24"/>
      <c r="AI17640" s="24"/>
      <c r="AL17640" s="24"/>
      <c r="AO17640" s="24"/>
      <c r="AR17640" s="24"/>
      <c r="AU17640" s="24"/>
    </row>
    <row r="17641">
      <c r="J17641" s="18"/>
      <c r="N17641" s="24"/>
      <c r="Q17641" s="24"/>
      <c r="T17641" s="24"/>
      <c r="W17641" s="24"/>
      <c r="Z17641" s="24"/>
      <c r="AC17641" s="24"/>
      <c r="AI17641" s="24"/>
      <c r="AL17641" s="24"/>
      <c r="AO17641" s="24"/>
      <c r="AR17641" s="24"/>
      <c r="AU17641" s="24"/>
    </row>
    <row r="17642">
      <c r="J17642" s="18"/>
      <c r="N17642" s="24"/>
      <c r="Q17642" s="24"/>
      <c r="T17642" s="24"/>
      <c r="W17642" s="24"/>
      <c r="Z17642" s="24"/>
      <c r="AC17642" s="24"/>
      <c r="AI17642" s="24"/>
      <c r="AL17642" s="24"/>
      <c r="AO17642" s="24"/>
      <c r="AR17642" s="24"/>
      <c r="AU17642" s="24"/>
    </row>
    <row r="17643">
      <c r="J17643" s="18"/>
      <c r="N17643" s="24"/>
      <c r="Q17643" s="24"/>
      <c r="T17643" s="24"/>
      <c r="W17643" s="24"/>
      <c r="Z17643" s="24"/>
      <c r="AC17643" s="24"/>
      <c r="AI17643" s="24"/>
      <c r="AL17643" s="24"/>
      <c r="AO17643" s="24"/>
      <c r="AR17643" s="24"/>
      <c r="AU17643" s="24"/>
    </row>
    <row r="17644">
      <c r="J17644" s="18"/>
      <c r="N17644" s="24"/>
      <c r="Q17644" s="24"/>
      <c r="T17644" s="24"/>
      <c r="W17644" s="24"/>
      <c r="Z17644" s="24"/>
      <c r="AC17644" s="24"/>
      <c r="AI17644" s="24"/>
      <c r="AL17644" s="24"/>
      <c r="AO17644" s="24"/>
      <c r="AR17644" s="24"/>
      <c r="AU17644" s="24"/>
    </row>
    <row r="17645">
      <c r="J17645" s="18"/>
      <c r="N17645" s="24"/>
      <c r="Q17645" s="24"/>
      <c r="T17645" s="24"/>
      <c r="W17645" s="24"/>
      <c r="Z17645" s="24"/>
      <c r="AC17645" s="24"/>
      <c r="AI17645" s="24"/>
      <c r="AL17645" s="24"/>
      <c r="AO17645" s="24"/>
      <c r="AR17645" s="24"/>
      <c r="AU17645" s="24"/>
    </row>
    <row r="17646">
      <c r="J17646" s="18"/>
      <c r="N17646" s="24"/>
      <c r="Q17646" s="24"/>
      <c r="T17646" s="24"/>
      <c r="W17646" s="24"/>
      <c r="Z17646" s="24"/>
      <c r="AC17646" s="24"/>
      <c r="AI17646" s="24"/>
      <c r="AL17646" s="24"/>
      <c r="AO17646" s="24"/>
      <c r="AR17646" s="24"/>
      <c r="AU17646" s="24"/>
    </row>
    <row r="17647">
      <c r="J17647" s="18"/>
      <c r="N17647" s="24"/>
      <c r="Q17647" s="24"/>
      <c r="T17647" s="24"/>
      <c r="W17647" s="24"/>
      <c r="Z17647" s="24"/>
      <c r="AC17647" s="24"/>
      <c r="AI17647" s="24"/>
      <c r="AL17647" s="24"/>
      <c r="AO17647" s="24"/>
      <c r="AR17647" s="24"/>
      <c r="AU17647" s="24"/>
    </row>
    <row r="17648">
      <c r="J17648" s="18"/>
      <c r="N17648" s="24"/>
      <c r="Q17648" s="24"/>
      <c r="T17648" s="24"/>
      <c r="W17648" s="24"/>
      <c r="Z17648" s="24"/>
      <c r="AC17648" s="24"/>
      <c r="AI17648" s="24"/>
      <c r="AL17648" s="24"/>
      <c r="AO17648" s="24"/>
      <c r="AR17648" s="24"/>
      <c r="AU17648" s="24"/>
    </row>
    <row r="17649">
      <c r="J17649" s="18"/>
      <c r="N17649" s="24"/>
      <c r="Q17649" s="24"/>
      <c r="T17649" s="24"/>
      <c r="W17649" s="24"/>
      <c r="Z17649" s="24"/>
      <c r="AC17649" s="24"/>
      <c r="AI17649" s="24"/>
      <c r="AL17649" s="24"/>
      <c r="AO17649" s="24"/>
      <c r="AR17649" s="24"/>
      <c r="AU17649" s="24"/>
    </row>
    <row r="17650">
      <c r="J17650" s="18"/>
      <c r="N17650" s="24"/>
      <c r="Q17650" s="24"/>
      <c r="T17650" s="24"/>
      <c r="W17650" s="24"/>
      <c r="Z17650" s="24"/>
      <c r="AC17650" s="24"/>
      <c r="AI17650" s="24"/>
      <c r="AL17650" s="24"/>
      <c r="AO17650" s="24"/>
      <c r="AR17650" s="24"/>
      <c r="AU17650" s="24"/>
    </row>
    <row r="17651">
      <c r="J17651" s="18"/>
      <c r="N17651" s="24"/>
      <c r="Q17651" s="24"/>
      <c r="T17651" s="24"/>
      <c r="W17651" s="24"/>
      <c r="Z17651" s="24"/>
      <c r="AC17651" s="24"/>
      <c r="AI17651" s="24"/>
      <c r="AL17651" s="24"/>
      <c r="AO17651" s="24"/>
      <c r="AR17651" s="24"/>
      <c r="AU17651" s="24"/>
    </row>
    <row r="17652">
      <c r="J17652" s="18"/>
      <c r="N17652" s="24"/>
      <c r="Q17652" s="24"/>
      <c r="T17652" s="24"/>
      <c r="W17652" s="24"/>
      <c r="Z17652" s="24"/>
      <c r="AC17652" s="24"/>
      <c r="AI17652" s="24"/>
      <c r="AL17652" s="24"/>
      <c r="AO17652" s="24"/>
      <c r="AR17652" s="24"/>
      <c r="AU17652" s="24"/>
    </row>
    <row r="17653">
      <c r="J17653" s="18"/>
      <c r="N17653" s="24"/>
      <c r="Q17653" s="24"/>
      <c r="T17653" s="24"/>
      <c r="W17653" s="24"/>
      <c r="Z17653" s="24"/>
      <c r="AC17653" s="24"/>
      <c r="AI17653" s="24"/>
      <c r="AL17653" s="24"/>
      <c r="AO17653" s="24"/>
      <c r="AR17653" s="24"/>
      <c r="AU17653" s="24"/>
    </row>
    <row r="17654">
      <c r="J17654" s="18"/>
      <c r="N17654" s="24"/>
      <c r="Q17654" s="24"/>
      <c r="T17654" s="24"/>
      <c r="W17654" s="24"/>
      <c r="Z17654" s="24"/>
      <c r="AC17654" s="24"/>
      <c r="AI17654" s="24"/>
      <c r="AL17654" s="24"/>
      <c r="AO17654" s="24"/>
      <c r="AR17654" s="24"/>
      <c r="AU17654" s="24"/>
    </row>
    <row r="17655">
      <c r="J17655" s="18"/>
      <c r="N17655" s="24"/>
      <c r="Q17655" s="24"/>
      <c r="T17655" s="24"/>
      <c r="W17655" s="24"/>
      <c r="Z17655" s="24"/>
      <c r="AC17655" s="24"/>
      <c r="AI17655" s="24"/>
      <c r="AL17655" s="24"/>
      <c r="AO17655" s="24"/>
      <c r="AR17655" s="24"/>
      <c r="AU17655" s="24"/>
    </row>
    <row r="17656">
      <c r="J17656" s="18"/>
      <c r="N17656" s="24"/>
      <c r="Q17656" s="24"/>
      <c r="T17656" s="24"/>
      <c r="W17656" s="24"/>
      <c r="Z17656" s="24"/>
      <c r="AC17656" s="24"/>
      <c r="AI17656" s="24"/>
      <c r="AL17656" s="24"/>
      <c r="AO17656" s="24"/>
      <c r="AR17656" s="24"/>
      <c r="AU17656" s="24"/>
    </row>
    <row r="17657">
      <c r="J17657" s="18"/>
      <c r="N17657" s="24"/>
      <c r="Q17657" s="24"/>
      <c r="T17657" s="24"/>
      <c r="W17657" s="24"/>
      <c r="Z17657" s="24"/>
      <c r="AC17657" s="24"/>
      <c r="AI17657" s="24"/>
      <c r="AL17657" s="24"/>
      <c r="AO17657" s="24"/>
      <c r="AR17657" s="24"/>
      <c r="AU17657" s="24"/>
    </row>
    <row r="17658">
      <c r="J17658" s="18"/>
      <c r="N17658" s="24"/>
      <c r="Q17658" s="24"/>
      <c r="T17658" s="24"/>
      <c r="W17658" s="24"/>
      <c r="Z17658" s="24"/>
      <c r="AC17658" s="24"/>
      <c r="AI17658" s="24"/>
      <c r="AL17658" s="24"/>
      <c r="AO17658" s="24"/>
      <c r="AR17658" s="24"/>
      <c r="AU17658" s="24"/>
    </row>
    <row r="17659">
      <c r="J17659" s="18"/>
      <c r="N17659" s="24"/>
      <c r="Q17659" s="24"/>
      <c r="T17659" s="24"/>
      <c r="W17659" s="24"/>
      <c r="Z17659" s="24"/>
      <c r="AC17659" s="24"/>
      <c r="AI17659" s="24"/>
      <c r="AL17659" s="24"/>
      <c r="AO17659" s="24"/>
      <c r="AR17659" s="24"/>
      <c r="AU17659" s="24"/>
    </row>
    <row r="17660">
      <c r="J17660" s="18"/>
      <c r="N17660" s="24"/>
      <c r="Q17660" s="24"/>
      <c r="T17660" s="24"/>
      <c r="W17660" s="24"/>
      <c r="Z17660" s="24"/>
      <c r="AC17660" s="24"/>
      <c r="AI17660" s="24"/>
      <c r="AL17660" s="24"/>
      <c r="AO17660" s="24"/>
      <c r="AR17660" s="24"/>
      <c r="AU17660" s="24"/>
    </row>
    <row r="17661">
      <c r="J17661" s="18"/>
      <c r="N17661" s="24"/>
      <c r="Q17661" s="24"/>
      <c r="T17661" s="24"/>
      <c r="W17661" s="24"/>
      <c r="Z17661" s="24"/>
      <c r="AC17661" s="24"/>
      <c r="AI17661" s="24"/>
      <c r="AL17661" s="24"/>
      <c r="AO17661" s="24"/>
      <c r="AR17661" s="24"/>
      <c r="AU17661" s="24"/>
    </row>
    <row r="17662">
      <c r="J17662" s="18"/>
      <c r="N17662" s="24"/>
      <c r="Q17662" s="24"/>
      <c r="T17662" s="24"/>
      <c r="W17662" s="24"/>
      <c r="Z17662" s="24"/>
      <c r="AC17662" s="24"/>
      <c r="AI17662" s="24"/>
      <c r="AL17662" s="24"/>
      <c r="AO17662" s="24"/>
      <c r="AR17662" s="24"/>
      <c r="AU17662" s="24"/>
    </row>
    <row r="17663">
      <c r="J17663" s="18"/>
      <c r="N17663" s="24"/>
      <c r="Q17663" s="24"/>
      <c r="T17663" s="24"/>
      <c r="W17663" s="24"/>
      <c r="Z17663" s="24"/>
      <c r="AC17663" s="24"/>
      <c r="AI17663" s="24"/>
      <c r="AL17663" s="24"/>
      <c r="AO17663" s="24"/>
      <c r="AR17663" s="24"/>
      <c r="AU17663" s="24"/>
    </row>
    <row r="17664">
      <c r="J17664" s="18"/>
      <c r="N17664" s="24"/>
      <c r="Q17664" s="24"/>
      <c r="T17664" s="24"/>
      <c r="W17664" s="24"/>
      <c r="Z17664" s="24"/>
      <c r="AC17664" s="24"/>
      <c r="AI17664" s="24"/>
      <c r="AL17664" s="24"/>
      <c r="AO17664" s="24"/>
      <c r="AR17664" s="24"/>
      <c r="AU17664" s="24"/>
    </row>
    <row r="17665">
      <c r="J17665" s="18"/>
      <c r="N17665" s="24"/>
      <c r="Q17665" s="24"/>
      <c r="T17665" s="24"/>
      <c r="W17665" s="24"/>
      <c r="Z17665" s="24"/>
      <c r="AC17665" s="24"/>
      <c r="AI17665" s="24"/>
      <c r="AL17665" s="24"/>
      <c r="AO17665" s="24"/>
      <c r="AR17665" s="24"/>
      <c r="AU17665" s="24"/>
    </row>
    <row r="17666">
      <c r="J17666" s="18"/>
      <c r="N17666" s="24"/>
      <c r="Q17666" s="24"/>
      <c r="T17666" s="24"/>
      <c r="W17666" s="24"/>
      <c r="Z17666" s="24"/>
      <c r="AC17666" s="24"/>
      <c r="AI17666" s="24"/>
      <c r="AL17666" s="24"/>
      <c r="AO17666" s="24"/>
      <c r="AR17666" s="24"/>
      <c r="AU17666" s="24"/>
    </row>
    <row r="17667">
      <c r="J17667" s="18"/>
      <c r="N17667" s="24"/>
      <c r="Q17667" s="24"/>
      <c r="T17667" s="24"/>
      <c r="W17667" s="24"/>
      <c r="Z17667" s="24"/>
      <c r="AC17667" s="24"/>
      <c r="AI17667" s="24"/>
      <c r="AL17667" s="24"/>
      <c r="AO17667" s="24"/>
      <c r="AR17667" s="24"/>
      <c r="AU17667" s="24"/>
    </row>
    <row r="17668">
      <c r="J17668" s="18"/>
      <c r="N17668" s="24"/>
      <c r="Q17668" s="24"/>
      <c r="T17668" s="24"/>
      <c r="W17668" s="24"/>
      <c r="Z17668" s="24"/>
      <c r="AC17668" s="24"/>
      <c r="AI17668" s="24"/>
      <c r="AL17668" s="24"/>
      <c r="AO17668" s="24"/>
      <c r="AR17668" s="24"/>
      <c r="AU17668" s="24"/>
    </row>
    <row r="17669">
      <c r="J17669" s="18"/>
      <c r="N17669" s="24"/>
      <c r="Q17669" s="24"/>
      <c r="T17669" s="24"/>
      <c r="W17669" s="24"/>
      <c r="Z17669" s="24"/>
      <c r="AC17669" s="24"/>
      <c r="AI17669" s="24"/>
      <c r="AL17669" s="24"/>
      <c r="AO17669" s="24"/>
      <c r="AR17669" s="24"/>
      <c r="AU17669" s="24"/>
    </row>
    <row r="17670">
      <c r="J17670" s="18"/>
      <c r="N17670" s="24"/>
      <c r="Q17670" s="24"/>
      <c r="T17670" s="24"/>
      <c r="W17670" s="24"/>
      <c r="Z17670" s="24"/>
      <c r="AC17670" s="24"/>
      <c r="AI17670" s="24"/>
      <c r="AL17670" s="24"/>
      <c r="AO17670" s="24"/>
      <c r="AR17670" s="24"/>
      <c r="AU17670" s="24"/>
    </row>
    <row r="17671">
      <c r="J17671" s="18"/>
      <c r="N17671" s="24"/>
      <c r="Q17671" s="24"/>
      <c r="T17671" s="24"/>
      <c r="W17671" s="24"/>
      <c r="Z17671" s="24"/>
      <c r="AC17671" s="24"/>
      <c r="AI17671" s="24"/>
      <c r="AL17671" s="24"/>
      <c r="AO17671" s="24"/>
      <c r="AR17671" s="24"/>
      <c r="AU17671" s="24"/>
    </row>
    <row r="17672">
      <c r="J17672" s="18"/>
      <c r="N17672" s="24"/>
      <c r="Q17672" s="24"/>
      <c r="T17672" s="24"/>
      <c r="W17672" s="24"/>
      <c r="Z17672" s="24"/>
      <c r="AC17672" s="24"/>
      <c r="AI17672" s="24"/>
      <c r="AL17672" s="24"/>
      <c r="AO17672" s="24"/>
      <c r="AR17672" s="24"/>
      <c r="AU17672" s="24"/>
    </row>
    <row r="17673">
      <c r="J17673" s="18"/>
      <c r="N17673" s="24"/>
      <c r="Q17673" s="24"/>
      <c r="T17673" s="24"/>
      <c r="W17673" s="24"/>
      <c r="Z17673" s="24"/>
      <c r="AC17673" s="24"/>
      <c r="AI17673" s="24"/>
      <c r="AL17673" s="24"/>
      <c r="AO17673" s="24"/>
      <c r="AR17673" s="24"/>
      <c r="AU17673" s="24"/>
    </row>
    <row r="17674">
      <c r="J17674" s="18"/>
      <c r="N17674" s="24"/>
      <c r="Q17674" s="24"/>
      <c r="T17674" s="24"/>
      <c r="W17674" s="24"/>
      <c r="Z17674" s="24"/>
      <c r="AC17674" s="24"/>
      <c r="AI17674" s="24"/>
      <c r="AL17674" s="24"/>
      <c r="AO17674" s="24"/>
      <c r="AR17674" s="24"/>
      <c r="AU17674" s="24"/>
    </row>
    <row r="17675">
      <c r="J17675" s="18"/>
      <c r="N17675" s="24"/>
      <c r="Q17675" s="24"/>
      <c r="T17675" s="24"/>
      <c r="W17675" s="24"/>
      <c r="Z17675" s="24"/>
      <c r="AC17675" s="24"/>
      <c r="AI17675" s="24"/>
      <c r="AL17675" s="24"/>
      <c r="AO17675" s="24"/>
      <c r="AR17675" s="24"/>
      <c r="AU17675" s="24"/>
    </row>
    <row r="17676">
      <c r="J17676" s="18"/>
      <c r="N17676" s="24"/>
      <c r="Q17676" s="24"/>
      <c r="T17676" s="24"/>
      <c r="W17676" s="24"/>
      <c r="Z17676" s="24"/>
      <c r="AC17676" s="24"/>
      <c r="AI17676" s="24"/>
      <c r="AL17676" s="24"/>
      <c r="AO17676" s="24"/>
      <c r="AR17676" s="24"/>
      <c r="AU17676" s="24"/>
    </row>
    <row r="17677">
      <c r="J17677" s="18"/>
      <c r="N17677" s="24"/>
      <c r="Q17677" s="24"/>
      <c r="T17677" s="24"/>
      <c r="W17677" s="24"/>
      <c r="Z17677" s="24"/>
      <c r="AC17677" s="24"/>
      <c r="AI17677" s="24"/>
      <c r="AL17677" s="24"/>
      <c r="AO17677" s="24"/>
      <c r="AR17677" s="24"/>
      <c r="AU17677" s="24"/>
    </row>
    <row r="17678">
      <c r="J17678" s="18"/>
      <c r="N17678" s="24"/>
      <c r="Q17678" s="24"/>
      <c r="T17678" s="24"/>
      <c r="W17678" s="24"/>
      <c r="Z17678" s="24"/>
      <c r="AC17678" s="24"/>
      <c r="AI17678" s="24"/>
      <c r="AL17678" s="24"/>
      <c r="AO17678" s="24"/>
      <c r="AR17678" s="24"/>
      <c r="AU17678" s="24"/>
    </row>
    <row r="17679">
      <c r="J17679" s="18"/>
      <c r="N17679" s="24"/>
      <c r="Q17679" s="24"/>
      <c r="T17679" s="24"/>
      <c r="W17679" s="24"/>
      <c r="Z17679" s="24"/>
      <c r="AC17679" s="24"/>
      <c r="AI17679" s="24"/>
      <c r="AL17679" s="24"/>
      <c r="AO17679" s="24"/>
      <c r="AR17679" s="24"/>
      <c r="AU17679" s="24"/>
    </row>
    <row r="17680">
      <c r="J17680" s="18"/>
      <c r="N17680" s="24"/>
      <c r="Q17680" s="24"/>
      <c r="T17680" s="24"/>
      <c r="W17680" s="24"/>
      <c r="Z17680" s="24"/>
      <c r="AC17680" s="24"/>
      <c r="AI17680" s="24"/>
      <c r="AL17680" s="24"/>
      <c r="AO17680" s="24"/>
      <c r="AR17680" s="24"/>
      <c r="AU17680" s="24"/>
    </row>
    <row r="17681">
      <c r="J17681" s="18"/>
      <c r="N17681" s="24"/>
      <c r="Q17681" s="24"/>
      <c r="T17681" s="24"/>
      <c r="W17681" s="24"/>
      <c r="Z17681" s="24"/>
      <c r="AC17681" s="24"/>
      <c r="AI17681" s="24"/>
      <c r="AL17681" s="24"/>
      <c r="AO17681" s="24"/>
      <c r="AR17681" s="24"/>
      <c r="AU17681" s="24"/>
    </row>
    <row r="17682">
      <c r="J17682" s="18"/>
      <c r="N17682" s="24"/>
      <c r="Q17682" s="24"/>
      <c r="T17682" s="24"/>
      <c r="W17682" s="24"/>
      <c r="Z17682" s="24"/>
      <c r="AC17682" s="24"/>
      <c r="AI17682" s="24"/>
      <c r="AL17682" s="24"/>
      <c r="AO17682" s="24"/>
      <c r="AR17682" s="24"/>
      <c r="AU17682" s="24"/>
    </row>
    <row r="17683">
      <c r="J17683" s="18"/>
      <c r="N17683" s="24"/>
      <c r="Q17683" s="24"/>
      <c r="T17683" s="24"/>
      <c r="W17683" s="24"/>
      <c r="Z17683" s="24"/>
      <c r="AC17683" s="24"/>
      <c r="AI17683" s="24"/>
      <c r="AL17683" s="24"/>
      <c r="AO17683" s="24"/>
      <c r="AR17683" s="24"/>
      <c r="AU17683" s="24"/>
    </row>
    <row r="17684">
      <c r="J17684" s="18"/>
      <c r="N17684" s="24"/>
      <c r="Q17684" s="24"/>
      <c r="T17684" s="24"/>
      <c r="W17684" s="24"/>
      <c r="Z17684" s="24"/>
      <c r="AC17684" s="24"/>
      <c r="AI17684" s="24"/>
      <c r="AL17684" s="24"/>
      <c r="AO17684" s="24"/>
      <c r="AR17684" s="24"/>
      <c r="AU17684" s="24"/>
    </row>
    <row r="17685">
      <c r="J17685" s="18"/>
      <c r="N17685" s="24"/>
      <c r="Q17685" s="24"/>
      <c r="T17685" s="24"/>
      <c r="W17685" s="24"/>
      <c r="Z17685" s="24"/>
      <c r="AC17685" s="24"/>
      <c r="AI17685" s="24"/>
      <c r="AL17685" s="24"/>
      <c r="AO17685" s="24"/>
      <c r="AR17685" s="24"/>
      <c r="AU17685" s="24"/>
    </row>
    <row r="17686">
      <c r="J17686" s="18"/>
      <c r="N17686" s="24"/>
      <c r="Q17686" s="24"/>
      <c r="T17686" s="24"/>
      <c r="W17686" s="24"/>
      <c r="Z17686" s="24"/>
      <c r="AC17686" s="24"/>
      <c r="AI17686" s="24"/>
      <c r="AL17686" s="24"/>
      <c r="AO17686" s="24"/>
      <c r="AR17686" s="24"/>
      <c r="AU17686" s="24"/>
    </row>
    <row r="17687">
      <c r="J17687" s="18"/>
      <c r="N17687" s="24"/>
      <c r="Q17687" s="24"/>
      <c r="T17687" s="24"/>
      <c r="W17687" s="24"/>
      <c r="Z17687" s="24"/>
      <c r="AC17687" s="24"/>
      <c r="AI17687" s="24"/>
      <c r="AL17687" s="24"/>
      <c r="AO17687" s="24"/>
      <c r="AR17687" s="24"/>
      <c r="AU17687" s="24"/>
    </row>
    <row r="17688">
      <c r="J17688" s="18"/>
      <c r="N17688" s="24"/>
      <c r="Q17688" s="24"/>
      <c r="T17688" s="24"/>
      <c r="W17688" s="24"/>
      <c r="Z17688" s="24"/>
      <c r="AC17688" s="24"/>
      <c r="AI17688" s="24"/>
      <c r="AL17688" s="24"/>
      <c r="AO17688" s="24"/>
      <c r="AR17688" s="24"/>
      <c r="AU17688" s="24"/>
    </row>
    <row r="17689">
      <c r="J17689" s="18"/>
      <c r="N17689" s="24"/>
      <c r="Q17689" s="24"/>
      <c r="T17689" s="24"/>
      <c r="W17689" s="24"/>
      <c r="Z17689" s="24"/>
      <c r="AC17689" s="24"/>
      <c r="AI17689" s="24"/>
      <c r="AL17689" s="24"/>
      <c r="AO17689" s="24"/>
      <c r="AR17689" s="24"/>
      <c r="AU17689" s="24"/>
    </row>
    <row r="17690">
      <c r="J17690" s="18"/>
      <c r="N17690" s="24"/>
      <c r="Q17690" s="24"/>
      <c r="T17690" s="24"/>
      <c r="W17690" s="24"/>
      <c r="Z17690" s="24"/>
      <c r="AC17690" s="24"/>
      <c r="AI17690" s="24"/>
      <c r="AL17690" s="24"/>
      <c r="AO17690" s="24"/>
      <c r="AR17690" s="24"/>
      <c r="AU17690" s="24"/>
    </row>
    <row r="17691">
      <c r="J17691" s="18"/>
      <c r="N17691" s="24"/>
      <c r="Q17691" s="24"/>
      <c r="T17691" s="24"/>
      <c r="W17691" s="24"/>
      <c r="Z17691" s="24"/>
      <c r="AC17691" s="24"/>
      <c r="AI17691" s="24"/>
      <c r="AL17691" s="24"/>
      <c r="AO17691" s="24"/>
      <c r="AR17691" s="24"/>
      <c r="AU17691" s="24"/>
    </row>
    <row r="17692">
      <c r="J17692" s="18"/>
      <c r="N17692" s="24"/>
      <c r="Q17692" s="24"/>
      <c r="T17692" s="24"/>
      <c r="W17692" s="24"/>
      <c r="Z17692" s="24"/>
      <c r="AC17692" s="24"/>
      <c r="AI17692" s="24"/>
      <c r="AL17692" s="24"/>
      <c r="AO17692" s="24"/>
      <c r="AR17692" s="24"/>
      <c r="AU17692" s="24"/>
    </row>
    <row r="17693">
      <c r="J17693" s="18"/>
      <c r="N17693" s="24"/>
      <c r="Q17693" s="24"/>
      <c r="T17693" s="24"/>
      <c r="W17693" s="24"/>
      <c r="Z17693" s="24"/>
      <c r="AC17693" s="24"/>
      <c r="AI17693" s="24"/>
      <c r="AL17693" s="24"/>
      <c r="AO17693" s="24"/>
      <c r="AR17693" s="24"/>
      <c r="AU17693" s="24"/>
    </row>
    <row r="17694">
      <c r="J17694" s="18"/>
      <c r="N17694" s="24"/>
      <c r="Q17694" s="24"/>
      <c r="T17694" s="24"/>
      <c r="W17694" s="24"/>
      <c r="Z17694" s="24"/>
      <c r="AC17694" s="24"/>
      <c r="AI17694" s="24"/>
      <c r="AL17694" s="24"/>
      <c r="AO17694" s="24"/>
      <c r="AR17694" s="24"/>
      <c r="AU17694" s="24"/>
    </row>
    <row r="17695">
      <c r="J17695" s="18"/>
      <c r="N17695" s="24"/>
      <c r="Q17695" s="24"/>
      <c r="T17695" s="24"/>
      <c r="W17695" s="24"/>
      <c r="Z17695" s="24"/>
      <c r="AC17695" s="24"/>
      <c r="AI17695" s="24"/>
      <c r="AL17695" s="24"/>
      <c r="AO17695" s="24"/>
      <c r="AR17695" s="24"/>
      <c r="AU17695" s="24"/>
    </row>
    <row r="17696">
      <c r="J17696" s="18"/>
      <c r="N17696" s="24"/>
      <c r="Q17696" s="24"/>
      <c r="T17696" s="24"/>
      <c r="W17696" s="24"/>
      <c r="Z17696" s="24"/>
      <c r="AC17696" s="24"/>
      <c r="AI17696" s="24"/>
      <c r="AL17696" s="24"/>
      <c r="AO17696" s="24"/>
      <c r="AR17696" s="24"/>
      <c r="AU17696" s="24"/>
    </row>
    <row r="17697">
      <c r="J17697" s="18"/>
      <c r="N17697" s="24"/>
      <c r="Q17697" s="24"/>
      <c r="T17697" s="24"/>
      <c r="W17697" s="24"/>
      <c r="Z17697" s="24"/>
      <c r="AC17697" s="24"/>
      <c r="AI17697" s="24"/>
      <c r="AL17697" s="24"/>
      <c r="AO17697" s="24"/>
      <c r="AR17697" s="24"/>
      <c r="AU17697" s="24"/>
    </row>
    <row r="17698">
      <c r="J17698" s="18"/>
      <c r="N17698" s="24"/>
      <c r="Q17698" s="24"/>
      <c r="T17698" s="24"/>
      <c r="W17698" s="24"/>
      <c r="Z17698" s="24"/>
      <c r="AC17698" s="24"/>
      <c r="AI17698" s="24"/>
      <c r="AL17698" s="24"/>
      <c r="AO17698" s="24"/>
      <c r="AR17698" s="24"/>
      <c r="AU17698" s="24"/>
    </row>
    <row r="17699">
      <c r="J17699" s="18"/>
      <c r="N17699" s="24"/>
      <c r="Q17699" s="24"/>
      <c r="T17699" s="24"/>
      <c r="W17699" s="24"/>
      <c r="Z17699" s="24"/>
      <c r="AC17699" s="24"/>
      <c r="AI17699" s="24"/>
      <c r="AL17699" s="24"/>
      <c r="AO17699" s="24"/>
      <c r="AR17699" s="24"/>
      <c r="AU17699" s="24"/>
    </row>
    <row r="17700">
      <c r="J17700" s="18"/>
      <c r="N17700" s="24"/>
      <c r="Q17700" s="24"/>
      <c r="T17700" s="24"/>
      <c r="W17700" s="24"/>
      <c r="Z17700" s="24"/>
      <c r="AC17700" s="24"/>
      <c r="AI17700" s="24"/>
      <c r="AL17700" s="24"/>
      <c r="AO17700" s="24"/>
      <c r="AR17700" s="24"/>
      <c r="AU17700" s="24"/>
    </row>
    <row r="17701">
      <c r="J17701" s="18"/>
      <c r="N17701" s="24"/>
      <c r="Q17701" s="24"/>
      <c r="T17701" s="24"/>
      <c r="W17701" s="24"/>
      <c r="Z17701" s="24"/>
      <c r="AC17701" s="24"/>
      <c r="AI17701" s="24"/>
      <c r="AL17701" s="24"/>
      <c r="AO17701" s="24"/>
      <c r="AR17701" s="24"/>
      <c r="AU17701" s="24"/>
    </row>
    <row r="17702">
      <c r="J17702" s="18"/>
      <c r="N17702" s="24"/>
      <c r="Q17702" s="24"/>
      <c r="T17702" s="24"/>
      <c r="W17702" s="24"/>
      <c r="Z17702" s="24"/>
      <c r="AC17702" s="24"/>
      <c r="AI17702" s="24"/>
      <c r="AL17702" s="24"/>
      <c r="AO17702" s="24"/>
      <c r="AR17702" s="24"/>
      <c r="AU17702" s="24"/>
    </row>
    <row r="17703">
      <c r="J17703" s="18"/>
      <c r="N17703" s="24"/>
      <c r="Q17703" s="24"/>
      <c r="T17703" s="24"/>
      <c r="W17703" s="24"/>
      <c r="Z17703" s="24"/>
      <c r="AC17703" s="24"/>
      <c r="AI17703" s="24"/>
      <c r="AL17703" s="24"/>
      <c r="AO17703" s="24"/>
      <c r="AR17703" s="24"/>
      <c r="AU17703" s="24"/>
    </row>
    <row r="17704">
      <c r="J17704" s="18"/>
      <c r="N17704" s="24"/>
      <c r="Q17704" s="24"/>
      <c r="T17704" s="24"/>
      <c r="W17704" s="24"/>
      <c r="Z17704" s="24"/>
      <c r="AC17704" s="24"/>
      <c r="AI17704" s="24"/>
      <c r="AL17704" s="24"/>
      <c r="AO17704" s="24"/>
      <c r="AR17704" s="24"/>
      <c r="AU17704" s="24"/>
    </row>
    <row r="17705">
      <c r="J17705" s="18"/>
      <c r="N17705" s="24"/>
      <c r="Q17705" s="24"/>
      <c r="T17705" s="24"/>
      <c r="W17705" s="24"/>
      <c r="Z17705" s="24"/>
      <c r="AC17705" s="24"/>
      <c r="AI17705" s="24"/>
      <c r="AL17705" s="24"/>
      <c r="AO17705" s="24"/>
      <c r="AR17705" s="24"/>
      <c r="AU17705" s="24"/>
    </row>
    <row r="17706">
      <c r="J17706" s="18"/>
      <c r="N17706" s="24"/>
      <c r="Q17706" s="24"/>
      <c r="T17706" s="24"/>
      <c r="W17706" s="24"/>
      <c r="Z17706" s="24"/>
      <c r="AC17706" s="24"/>
      <c r="AI17706" s="24"/>
      <c r="AL17706" s="24"/>
      <c r="AO17706" s="24"/>
      <c r="AR17706" s="24"/>
      <c r="AU17706" s="24"/>
    </row>
    <row r="17707">
      <c r="J17707" s="18"/>
      <c r="N17707" s="24"/>
      <c r="Q17707" s="24"/>
      <c r="T17707" s="24"/>
      <c r="W17707" s="24"/>
      <c r="Z17707" s="24"/>
      <c r="AC17707" s="24"/>
      <c r="AI17707" s="24"/>
      <c r="AL17707" s="24"/>
      <c r="AO17707" s="24"/>
      <c r="AR17707" s="24"/>
      <c r="AU17707" s="24"/>
    </row>
    <row r="17708">
      <c r="J17708" s="18"/>
      <c r="N17708" s="24"/>
      <c r="Q17708" s="24"/>
      <c r="T17708" s="24"/>
      <c r="W17708" s="24"/>
      <c r="Z17708" s="24"/>
      <c r="AC17708" s="24"/>
      <c r="AI17708" s="24"/>
      <c r="AL17708" s="24"/>
      <c r="AO17708" s="24"/>
      <c r="AR17708" s="24"/>
      <c r="AU17708" s="24"/>
    </row>
    <row r="17709">
      <c r="J17709" s="18"/>
      <c r="N17709" s="24"/>
      <c r="Q17709" s="24"/>
      <c r="T17709" s="24"/>
      <c r="W17709" s="24"/>
      <c r="Z17709" s="24"/>
      <c r="AC17709" s="24"/>
      <c r="AI17709" s="24"/>
      <c r="AL17709" s="24"/>
      <c r="AO17709" s="24"/>
      <c r="AR17709" s="24"/>
      <c r="AU17709" s="24"/>
    </row>
    <row r="17710">
      <c r="J17710" s="18"/>
      <c r="N17710" s="24"/>
      <c r="Q17710" s="24"/>
      <c r="T17710" s="24"/>
      <c r="W17710" s="24"/>
      <c r="Z17710" s="24"/>
      <c r="AC17710" s="24"/>
      <c r="AI17710" s="24"/>
      <c r="AL17710" s="24"/>
      <c r="AO17710" s="24"/>
      <c r="AR17710" s="24"/>
      <c r="AU17710" s="24"/>
    </row>
    <row r="17711">
      <c r="J17711" s="18"/>
      <c r="N17711" s="24"/>
      <c r="Q17711" s="24"/>
      <c r="T17711" s="24"/>
      <c r="W17711" s="24"/>
      <c r="Z17711" s="24"/>
      <c r="AC17711" s="24"/>
      <c r="AI17711" s="24"/>
      <c r="AL17711" s="24"/>
      <c r="AO17711" s="24"/>
      <c r="AR17711" s="24"/>
      <c r="AU17711" s="24"/>
    </row>
    <row r="17712">
      <c r="J17712" s="18"/>
      <c r="N17712" s="24"/>
      <c r="Q17712" s="24"/>
      <c r="T17712" s="24"/>
      <c r="W17712" s="24"/>
      <c r="Z17712" s="24"/>
      <c r="AC17712" s="24"/>
      <c r="AI17712" s="24"/>
      <c r="AL17712" s="24"/>
      <c r="AO17712" s="24"/>
      <c r="AR17712" s="24"/>
      <c r="AU17712" s="24"/>
    </row>
    <row r="17713">
      <c r="J17713" s="18"/>
      <c r="N17713" s="24"/>
      <c r="Q17713" s="24"/>
      <c r="T17713" s="24"/>
      <c r="W17713" s="24"/>
      <c r="Z17713" s="24"/>
      <c r="AC17713" s="24"/>
      <c r="AI17713" s="24"/>
      <c r="AL17713" s="24"/>
      <c r="AO17713" s="24"/>
      <c r="AR17713" s="24"/>
      <c r="AU17713" s="24"/>
    </row>
    <row r="17714">
      <c r="J17714" s="18"/>
      <c r="N17714" s="24"/>
      <c r="Q17714" s="24"/>
      <c r="T17714" s="24"/>
      <c r="W17714" s="24"/>
      <c r="Z17714" s="24"/>
      <c r="AC17714" s="24"/>
      <c r="AI17714" s="24"/>
      <c r="AL17714" s="24"/>
      <c r="AO17714" s="24"/>
      <c r="AR17714" s="24"/>
      <c r="AU17714" s="24"/>
    </row>
    <row r="17715">
      <c r="J17715" s="18"/>
      <c r="N17715" s="24"/>
      <c r="Q17715" s="24"/>
      <c r="T17715" s="24"/>
      <c r="W17715" s="24"/>
      <c r="Z17715" s="24"/>
      <c r="AC17715" s="24"/>
      <c r="AI17715" s="24"/>
      <c r="AL17715" s="24"/>
      <c r="AO17715" s="24"/>
      <c r="AR17715" s="24"/>
      <c r="AU17715" s="24"/>
    </row>
    <row r="17716">
      <c r="J17716" s="18"/>
      <c r="N17716" s="24"/>
      <c r="Q17716" s="24"/>
      <c r="T17716" s="24"/>
      <c r="W17716" s="24"/>
      <c r="Z17716" s="24"/>
      <c r="AC17716" s="24"/>
      <c r="AI17716" s="24"/>
      <c r="AL17716" s="24"/>
      <c r="AO17716" s="24"/>
      <c r="AR17716" s="24"/>
      <c r="AU17716" s="24"/>
    </row>
    <row r="17717">
      <c r="J17717" s="18"/>
      <c r="N17717" s="24"/>
      <c r="Q17717" s="24"/>
      <c r="T17717" s="24"/>
      <c r="W17717" s="24"/>
      <c r="Z17717" s="24"/>
      <c r="AC17717" s="24"/>
      <c r="AI17717" s="24"/>
      <c r="AL17717" s="24"/>
      <c r="AO17717" s="24"/>
      <c r="AR17717" s="24"/>
      <c r="AU17717" s="24"/>
    </row>
    <row r="17718">
      <c r="J17718" s="18"/>
      <c r="N17718" s="24"/>
      <c r="Q17718" s="24"/>
      <c r="T17718" s="24"/>
      <c r="W17718" s="24"/>
      <c r="Z17718" s="24"/>
      <c r="AC17718" s="24"/>
      <c r="AI17718" s="24"/>
      <c r="AL17718" s="24"/>
      <c r="AO17718" s="24"/>
      <c r="AR17718" s="24"/>
      <c r="AU17718" s="24"/>
    </row>
    <row r="17719">
      <c r="J17719" s="18"/>
      <c r="N17719" s="24"/>
      <c r="Q17719" s="24"/>
      <c r="T17719" s="24"/>
      <c r="W17719" s="24"/>
      <c r="Z17719" s="24"/>
      <c r="AC17719" s="24"/>
      <c r="AI17719" s="24"/>
      <c r="AL17719" s="24"/>
      <c r="AO17719" s="24"/>
      <c r="AR17719" s="24"/>
      <c r="AU17719" s="24"/>
    </row>
    <row r="17720">
      <c r="J17720" s="18"/>
      <c r="N17720" s="24"/>
      <c r="Q17720" s="24"/>
      <c r="T17720" s="24"/>
      <c r="W17720" s="24"/>
      <c r="Z17720" s="24"/>
      <c r="AC17720" s="24"/>
      <c r="AI17720" s="24"/>
      <c r="AL17720" s="24"/>
      <c r="AO17720" s="24"/>
      <c r="AR17720" s="24"/>
      <c r="AU17720" s="24"/>
    </row>
    <row r="17721">
      <c r="J17721" s="18"/>
      <c r="N17721" s="24"/>
      <c r="Q17721" s="24"/>
      <c r="T17721" s="24"/>
      <c r="W17721" s="24"/>
      <c r="Z17721" s="24"/>
      <c r="AC17721" s="24"/>
      <c r="AI17721" s="24"/>
      <c r="AL17721" s="24"/>
      <c r="AO17721" s="24"/>
      <c r="AR17721" s="24"/>
      <c r="AU17721" s="24"/>
    </row>
    <row r="17722">
      <c r="J17722" s="18"/>
      <c r="N17722" s="24"/>
      <c r="Q17722" s="24"/>
      <c r="T17722" s="24"/>
      <c r="W17722" s="24"/>
      <c r="Z17722" s="24"/>
      <c r="AC17722" s="24"/>
      <c r="AI17722" s="24"/>
      <c r="AL17722" s="24"/>
      <c r="AO17722" s="24"/>
      <c r="AR17722" s="24"/>
      <c r="AU17722" s="24"/>
    </row>
    <row r="17723">
      <c r="J17723" s="18"/>
      <c r="N17723" s="24"/>
      <c r="Q17723" s="24"/>
      <c r="T17723" s="24"/>
      <c r="W17723" s="24"/>
      <c r="Z17723" s="24"/>
      <c r="AC17723" s="24"/>
      <c r="AI17723" s="24"/>
      <c r="AL17723" s="24"/>
      <c r="AO17723" s="24"/>
      <c r="AR17723" s="24"/>
      <c r="AU17723" s="24"/>
    </row>
    <row r="17724">
      <c r="J17724" s="18"/>
      <c r="N17724" s="24"/>
      <c r="Q17724" s="24"/>
      <c r="T17724" s="24"/>
      <c r="W17724" s="24"/>
      <c r="Z17724" s="24"/>
      <c r="AC17724" s="24"/>
      <c r="AI17724" s="24"/>
      <c r="AL17724" s="24"/>
      <c r="AO17724" s="24"/>
      <c r="AR17724" s="24"/>
      <c r="AU17724" s="24"/>
    </row>
    <row r="17725">
      <c r="J17725" s="18"/>
      <c r="N17725" s="24"/>
      <c r="Q17725" s="24"/>
      <c r="T17725" s="24"/>
      <c r="W17725" s="24"/>
      <c r="Z17725" s="24"/>
      <c r="AC17725" s="24"/>
      <c r="AI17725" s="24"/>
      <c r="AL17725" s="24"/>
      <c r="AO17725" s="24"/>
      <c r="AR17725" s="24"/>
      <c r="AU17725" s="24"/>
    </row>
    <row r="17726">
      <c r="J17726" s="18"/>
      <c r="N17726" s="24"/>
      <c r="Q17726" s="24"/>
      <c r="T17726" s="24"/>
      <c r="W17726" s="24"/>
      <c r="Z17726" s="24"/>
      <c r="AC17726" s="24"/>
      <c r="AI17726" s="24"/>
      <c r="AL17726" s="24"/>
      <c r="AO17726" s="24"/>
      <c r="AR17726" s="24"/>
      <c r="AU17726" s="24"/>
    </row>
    <row r="17727">
      <c r="J17727" s="18"/>
      <c r="N17727" s="24"/>
      <c r="Q17727" s="24"/>
      <c r="T17727" s="24"/>
      <c r="W17727" s="24"/>
      <c r="Z17727" s="24"/>
      <c r="AC17727" s="24"/>
      <c r="AI17727" s="24"/>
      <c r="AL17727" s="24"/>
      <c r="AO17727" s="24"/>
      <c r="AR17727" s="24"/>
      <c r="AU17727" s="24"/>
    </row>
    <row r="17728">
      <c r="J17728" s="18"/>
      <c r="N17728" s="24"/>
      <c r="Q17728" s="24"/>
      <c r="T17728" s="24"/>
      <c r="W17728" s="24"/>
      <c r="Z17728" s="24"/>
      <c r="AC17728" s="24"/>
      <c r="AI17728" s="24"/>
      <c r="AL17728" s="24"/>
      <c r="AO17728" s="24"/>
      <c r="AR17728" s="24"/>
      <c r="AU17728" s="24"/>
    </row>
    <row r="17729">
      <c r="J17729" s="18"/>
      <c r="N17729" s="24"/>
      <c r="Q17729" s="24"/>
      <c r="T17729" s="24"/>
      <c r="W17729" s="24"/>
      <c r="Z17729" s="24"/>
      <c r="AC17729" s="24"/>
      <c r="AI17729" s="24"/>
      <c r="AL17729" s="24"/>
      <c r="AO17729" s="24"/>
      <c r="AR17729" s="24"/>
      <c r="AU17729" s="24"/>
    </row>
    <row r="17730">
      <c r="J17730" s="18"/>
      <c r="N17730" s="24"/>
      <c r="Q17730" s="24"/>
      <c r="T17730" s="24"/>
      <c r="W17730" s="24"/>
      <c r="Z17730" s="24"/>
      <c r="AC17730" s="24"/>
      <c r="AI17730" s="24"/>
      <c r="AL17730" s="24"/>
      <c r="AO17730" s="24"/>
      <c r="AR17730" s="24"/>
      <c r="AU17730" s="24"/>
    </row>
    <row r="17731">
      <c r="J17731" s="18"/>
      <c r="N17731" s="24"/>
      <c r="Q17731" s="24"/>
      <c r="T17731" s="24"/>
      <c r="W17731" s="24"/>
      <c r="Z17731" s="24"/>
      <c r="AC17731" s="24"/>
      <c r="AI17731" s="24"/>
      <c r="AL17731" s="24"/>
      <c r="AO17731" s="24"/>
      <c r="AR17731" s="24"/>
      <c r="AU17731" s="24"/>
    </row>
    <row r="17732">
      <c r="J17732" s="18"/>
      <c r="N17732" s="24"/>
      <c r="Q17732" s="24"/>
      <c r="T17732" s="24"/>
      <c r="W17732" s="24"/>
      <c r="Z17732" s="24"/>
      <c r="AC17732" s="24"/>
      <c r="AI17732" s="24"/>
      <c r="AL17732" s="24"/>
      <c r="AO17732" s="24"/>
      <c r="AR17732" s="24"/>
      <c r="AU17732" s="24"/>
    </row>
    <row r="17733">
      <c r="J17733" s="18"/>
      <c r="N17733" s="24"/>
      <c r="Q17733" s="24"/>
      <c r="T17733" s="24"/>
      <c r="W17733" s="24"/>
      <c r="Z17733" s="24"/>
      <c r="AC17733" s="24"/>
      <c r="AI17733" s="24"/>
      <c r="AL17733" s="24"/>
      <c r="AO17733" s="24"/>
      <c r="AR17733" s="24"/>
      <c r="AU17733" s="24"/>
    </row>
    <row r="17734">
      <c r="J17734" s="18"/>
      <c r="N17734" s="24"/>
      <c r="Q17734" s="24"/>
      <c r="T17734" s="24"/>
      <c r="W17734" s="24"/>
      <c r="Z17734" s="24"/>
      <c r="AC17734" s="24"/>
      <c r="AI17734" s="24"/>
      <c r="AL17734" s="24"/>
      <c r="AO17734" s="24"/>
      <c r="AR17734" s="24"/>
      <c r="AU17734" s="24"/>
    </row>
    <row r="17735">
      <c r="J17735" s="18"/>
      <c r="N17735" s="24"/>
      <c r="Q17735" s="24"/>
      <c r="T17735" s="24"/>
      <c r="W17735" s="24"/>
      <c r="Z17735" s="24"/>
      <c r="AC17735" s="24"/>
      <c r="AI17735" s="24"/>
      <c r="AL17735" s="24"/>
      <c r="AO17735" s="24"/>
      <c r="AR17735" s="24"/>
      <c r="AU17735" s="24"/>
    </row>
    <row r="17736">
      <c r="J17736" s="18"/>
      <c r="N17736" s="24"/>
      <c r="Q17736" s="24"/>
      <c r="T17736" s="24"/>
      <c r="W17736" s="24"/>
      <c r="Z17736" s="24"/>
      <c r="AC17736" s="24"/>
      <c r="AI17736" s="24"/>
      <c r="AL17736" s="24"/>
      <c r="AO17736" s="24"/>
      <c r="AR17736" s="24"/>
      <c r="AU17736" s="24"/>
    </row>
    <row r="17737">
      <c r="J17737" s="18"/>
      <c r="N17737" s="24"/>
      <c r="Q17737" s="24"/>
      <c r="T17737" s="24"/>
      <c r="W17737" s="24"/>
      <c r="Z17737" s="24"/>
      <c r="AC17737" s="24"/>
      <c r="AI17737" s="24"/>
      <c r="AL17737" s="24"/>
      <c r="AO17737" s="24"/>
      <c r="AR17737" s="24"/>
      <c r="AU17737" s="24"/>
    </row>
    <row r="17738">
      <c r="J17738" s="18"/>
      <c r="N17738" s="24"/>
      <c r="Q17738" s="24"/>
      <c r="T17738" s="24"/>
      <c r="W17738" s="24"/>
      <c r="Z17738" s="24"/>
      <c r="AC17738" s="24"/>
      <c r="AI17738" s="24"/>
      <c r="AL17738" s="24"/>
      <c r="AO17738" s="24"/>
      <c r="AR17738" s="24"/>
      <c r="AU17738" s="24"/>
    </row>
    <row r="17739">
      <c r="J17739" s="18"/>
      <c r="N17739" s="24"/>
      <c r="Q17739" s="24"/>
      <c r="T17739" s="24"/>
      <c r="W17739" s="24"/>
      <c r="Z17739" s="24"/>
      <c r="AC17739" s="24"/>
      <c r="AI17739" s="24"/>
      <c r="AL17739" s="24"/>
      <c r="AO17739" s="24"/>
      <c r="AR17739" s="24"/>
      <c r="AU17739" s="24"/>
    </row>
    <row r="17740">
      <c r="J17740" s="18"/>
      <c r="N17740" s="24"/>
      <c r="Q17740" s="24"/>
      <c r="T17740" s="24"/>
      <c r="W17740" s="24"/>
      <c r="Z17740" s="24"/>
      <c r="AC17740" s="24"/>
      <c r="AI17740" s="24"/>
      <c r="AL17740" s="24"/>
      <c r="AO17740" s="24"/>
      <c r="AR17740" s="24"/>
      <c r="AU17740" s="24"/>
    </row>
    <row r="17741">
      <c r="J17741" s="18"/>
      <c r="N17741" s="24"/>
      <c r="Q17741" s="24"/>
      <c r="T17741" s="24"/>
      <c r="W17741" s="24"/>
      <c r="Z17741" s="24"/>
      <c r="AC17741" s="24"/>
      <c r="AI17741" s="24"/>
      <c r="AL17741" s="24"/>
      <c r="AO17741" s="24"/>
      <c r="AR17741" s="24"/>
      <c r="AU17741" s="24"/>
    </row>
    <row r="17742">
      <c r="J17742" s="18"/>
      <c r="N17742" s="24"/>
      <c r="Q17742" s="24"/>
      <c r="T17742" s="24"/>
      <c r="W17742" s="24"/>
      <c r="Z17742" s="24"/>
      <c r="AC17742" s="24"/>
      <c r="AI17742" s="24"/>
      <c r="AL17742" s="24"/>
      <c r="AO17742" s="24"/>
      <c r="AR17742" s="24"/>
      <c r="AU17742" s="24"/>
    </row>
    <row r="17743">
      <c r="J17743" s="18"/>
      <c r="N17743" s="24"/>
      <c r="Q17743" s="24"/>
      <c r="T17743" s="24"/>
      <c r="W17743" s="24"/>
      <c r="Z17743" s="24"/>
      <c r="AC17743" s="24"/>
      <c r="AI17743" s="24"/>
      <c r="AL17743" s="24"/>
      <c r="AO17743" s="24"/>
      <c r="AR17743" s="24"/>
      <c r="AU17743" s="24"/>
    </row>
    <row r="17744">
      <c r="J17744" s="18"/>
      <c r="N17744" s="24"/>
      <c r="Q17744" s="24"/>
      <c r="T17744" s="24"/>
      <c r="W17744" s="24"/>
      <c r="Z17744" s="24"/>
      <c r="AC17744" s="24"/>
      <c r="AI17744" s="24"/>
      <c r="AL17744" s="24"/>
      <c r="AO17744" s="24"/>
      <c r="AR17744" s="24"/>
      <c r="AU17744" s="24"/>
    </row>
    <row r="17745">
      <c r="J17745" s="18"/>
      <c r="N17745" s="24"/>
      <c r="Q17745" s="24"/>
      <c r="T17745" s="24"/>
      <c r="W17745" s="24"/>
      <c r="Z17745" s="24"/>
      <c r="AC17745" s="24"/>
      <c r="AI17745" s="24"/>
      <c r="AL17745" s="24"/>
      <c r="AO17745" s="24"/>
      <c r="AR17745" s="24"/>
      <c r="AU17745" s="24"/>
    </row>
    <row r="17746">
      <c r="J17746" s="18"/>
      <c r="N17746" s="24"/>
      <c r="Q17746" s="24"/>
      <c r="T17746" s="24"/>
      <c r="W17746" s="24"/>
      <c r="Z17746" s="24"/>
      <c r="AC17746" s="24"/>
      <c r="AI17746" s="24"/>
      <c r="AL17746" s="24"/>
      <c r="AO17746" s="24"/>
      <c r="AR17746" s="24"/>
      <c r="AU17746" s="24"/>
    </row>
    <row r="17747">
      <c r="J17747" s="18"/>
      <c r="N17747" s="24"/>
      <c r="Q17747" s="24"/>
      <c r="T17747" s="24"/>
      <c r="W17747" s="24"/>
      <c r="Z17747" s="24"/>
      <c r="AC17747" s="24"/>
      <c r="AI17747" s="24"/>
      <c r="AL17747" s="24"/>
      <c r="AO17747" s="24"/>
      <c r="AR17747" s="24"/>
      <c r="AU17747" s="24"/>
    </row>
    <row r="17748">
      <c r="J17748" s="18"/>
      <c r="N17748" s="24"/>
      <c r="Q17748" s="24"/>
      <c r="T17748" s="24"/>
      <c r="W17748" s="24"/>
      <c r="Z17748" s="24"/>
      <c r="AC17748" s="24"/>
      <c r="AI17748" s="24"/>
      <c r="AL17748" s="24"/>
      <c r="AO17748" s="24"/>
      <c r="AR17748" s="24"/>
      <c r="AU17748" s="24"/>
    </row>
    <row r="17749">
      <c r="J17749" s="18"/>
      <c r="N17749" s="24"/>
      <c r="Q17749" s="24"/>
      <c r="T17749" s="24"/>
      <c r="W17749" s="24"/>
      <c r="Z17749" s="24"/>
      <c r="AC17749" s="24"/>
      <c r="AI17749" s="24"/>
      <c r="AL17749" s="24"/>
      <c r="AO17749" s="24"/>
      <c r="AR17749" s="24"/>
      <c r="AU17749" s="24"/>
    </row>
    <row r="17750">
      <c r="J17750" s="18"/>
      <c r="N17750" s="24"/>
      <c r="Q17750" s="24"/>
      <c r="T17750" s="24"/>
      <c r="W17750" s="24"/>
      <c r="Z17750" s="24"/>
      <c r="AC17750" s="24"/>
      <c r="AI17750" s="24"/>
      <c r="AL17750" s="24"/>
      <c r="AO17750" s="24"/>
      <c r="AR17750" s="24"/>
      <c r="AU17750" s="24"/>
    </row>
    <row r="17751">
      <c r="J17751" s="18"/>
      <c r="N17751" s="24"/>
      <c r="Q17751" s="24"/>
      <c r="T17751" s="24"/>
      <c r="W17751" s="24"/>
      <c r="Z17751" s="24"/>
      <c r="AC17751" s="24"/>
      <c r="AI17751" s="24"/>
      <c r="AL17751" s="24"/>
      <c r="AO17751" s="24"/>
      <c r="AR17751" s="24"/>
      <c r="AU17751" s="24"/>
    </row>
    <row r="17752">
      <c r="J17752" s="18"/>
      <c r="N17752" s="24"/>
      <c r="Q17752" s="24"/>
      <c r="T17752" s="24"/>
      <c r="W17752" s="24"/>
      <c r="Z17752" s="24"/>
      <c r="AC17752" s="24"/>
      <c r="AI17752" s="24"/>
      <c r="AL17752" s="24"/>
      <c r="AO17752" s="24"/>
      <c r="AR17752" s="24"/>
      <c r="AU17752" s="24"/>
    </row>
    <row r="17753">
      <c r="J17753" s="18"/>
      <c r="N17753" s="24"/>
      <c r="Q17753" s="24"/>
      <c r="T17753" s="24"/>
      <c r="W17753" s="24"/>
      <c r="Z17753" s="24"/>
      <c r="AC17753" s="24"/>
      <c r="AI17753" s="24"/>
      <c r="AL17753" s="24"/>
      <c r="AO17753" s="24"/>
      <c r="AR17753" s="24"/>
      <c r="AU17753" s="24"/>
    </row>
    <row r="17754">
      <c r="J17754" s="18"/>
      <c r="N17754" s="24"/>
      <c r="Q17754" s="24"/>
      <c r="T17754" s="24"/>
      <c r="W17754" s="24"/>
      <c r="Z17754" s="24"/>
      <c r="AC17754" s="24"/>
      <c r="AI17754" s="24"/>
      <c r="AL17754" s="24"/>
      <c r="AO17754" s="24"/>
      <c r="AR17754" s="24"/>
      <c r="AU17754" s="24"/>
    </row>
    <row r="17755">
      <c r="J17755" s="18"/>
      <c r="N17755" s="24"/>
      <c r="Q17755" s="24"/>
      <c r="T17755" s="24"/>
      <c r="W17755" s="24"/>
      <c r="Z17755" s="24"/>
      <c r="AC17755" s="24"/>
      <c r="AI17755" s="24"/>
      <c r="AL17755" s="24"/>
      <c r="AO17755" s="24"/>
      <c r="AR17755" s="24"/>
      <c r="AU17755" s="24"/>
    </row>
    <row r="17756">
      <c r="J17756" s="18"/>
      <c r="N17756" s="24"/>
      <c r="Q17756" s="24"/>
      <c r="T17756" s="24"/>
      <c r="W17756" s="24"/>
      <c r="Z17756" s="24"/>
      <c r="AC17756" s="24"/>
      <c r="AI17756" s="24"/>
      <c r="AL17756" s="24"/>
      <c r="AO17756" s="24"/>
      <c r="AR17756" s="24"/>
      <c r="AU17756" s="24"/>
    </row>
    <row r="17757">
      <c r="J17757" s="18"/>
      <c r="N17757" s="24"/>
      <c r="Q17757" s="24"/>
      <c r="T17757" s="24"/>
      <c r="W17757" s="24"/>
      <c r="Z17757" s="24"/>
      <c r="AC17757" s="24"/>
      <c r="AI17757" s="24"/>
      <c r="AL17757" s="24"/>
      <c r="AO17757" s="24"/>
      <c r="AR17757" s="24"/>
      <c r="AU17757" s="24"/>
    </row>
    <row r="17758">
      <c r="J17758" s="18"/>
      <c r="N17758" s="24"/>
      <c r="Q17758" s="24"/>
      <c r="T17758" s="24"/>
      <c r="W17758" s="24"/>
      <c r="Z17758" s="24"/>
      <c r="AC17758" s="24"/>
      <c r="AI17758" s="24"/>
      <c r="AL17758" s="24"/>
      <c r="AO17758" s="24"/>
      <c r="AR17758" s="24"/>
      <c r="AU17758" s="24"/>
    </row>
    <row r="17759">
      <c r="J17759" s="18"/>
      <c r="N17759" s="24"/>
      <c r="Q17759" s="24"/>
      <c r="T17759" s="24"/>
      <c r="W17759" s="24"/>
      <c r="Z17759" s="24"/>
      <c r="AC17759" s="24"/>
      <c r="AI17759" s="24"/>
      <c r="AL17759" s="24"/>
      <c r="AO17759" s="24"/>
      <c r="AR17759" s="24"/>
      <c r="AU17759" s="24"/>
    </row>
    <row r="17760">
      <c r="J17760" s="18"/>
      <c r="N17760" s="24"/>
      <c r="Q17760" s="24"/>
      <c r="T17760" s="24"/>
      <c r="W17760" s="24"/>
      <c r="Z17760" s="24"/>
      <c r="AC17760" s="24"/>
      <c r="AI17760" s="24"/>
      <c r="AL17760" s="24"/>
      <c r="AO17760" s="24"/>
      <c r="AR17760" s="24"/>
      <c r="AU17760" s="24"/>
    </row>
    <row r="17761">
      <c r="J17761" s="18"/>
      <c r="N17761" s="24"/>
      <c r="Q17761" s="24"/>
      <c r="T17761" s="24"/>
      <c r="W17761" s="24"/>
      <c r="Z17761" s="24"/>
      <c r="AC17761" s="24"/>
      <c r="AI17761" s="24"/>
      <c r="AL17761" s="24"/>
      <c r="AO17761" s="24"/>
      <c r="AR17761" s="24"/>
      <c r="AU17761" s="24"/>
    </row>
    <row r="17762">
      <c r="J17762" s="18"/>
      <c r="N17762" s="24"/>
      <c r="Q17762" s="24"/>
      <c r="T17762" s="24"/>
      <c r="W17762" s="24"/>
      <c r="Z17762" s="24"/>
      <c r="AC17762" s="24"/>
      <c r="AI17762" s="24"/>
      <c r="AL17762" s="24"/>
      <c r="AO17762" s="24"/>
      <c r="AR17762" s="24"/>
      <c r="AU17762" s="24"/>
    </row>
    <row r="17763">
      <c r="J17763" s="18"/>
      <c r="N17763" s="24"/>
      <c r="Q17763" s="24"/>
      <c r="T17763" s="24"/>
      <c r="W17763" s="24"/>
      <c r="Z17763" s="24"/>
      <c r="AC17763" s="24"/>
      <c r="AI17763" s="24"/>
      <c r="AL17763" s="24"/>
      <c r="AO17763" s="24"/>
      <c r="AR17763" s="24"/>
      <c r="AU17763" s="24"/>
    </row>
    <row r="17764">
      <c r="J17764" s="18"/>
      <c r="N17764" s="24"/>
      <c r="Q17764" s="24"/>
      <c r="T17764" s="24"/>
      <c r="W17764" s="24"/>
      <c r="Z17764" s="24"/>
      <c r="AC17764" s="24"/>
      <c r="AI17764" s="24"/>
      <c r="AL17764" s="24"/>
      <c r="AO17764" s="24"/>
      <c r="AR17764" s="24"/>
      <c r="AU17764" s="24"/>
    </row>
    <row r="17765">
      <c r="J17765" s="18"/>
      <c r="N17765" s="24"/>
      <c r="Q17765" s="24"/>
      <c r="T17765" s="24"/>
      <c r="W17765" s="24"/>
      <c r="Z17765" s="24"/>
      <c r="AC17765" s="24"/>
      <c r="AI17765" s="24"/>
      <c r="AL17765" s="24"/>
      <c r="AO17765" s="24"/>
      <c r="AR17765" s="24"/>
      <c r="AU17765" s="24"/>
    </row>
    <row r="17766">
      <c r="J17766" s="18"/>
      <c r="N17766" s="24"/>
      <c r="Q17766" s="24"/>
      <c r="T17766" s="24"/>
      <c r="W17766" s="24"/>
      <c r="Z17766" s="24"/>
      <c r="AC17766" s="24"/>
      <c r="AI17766" s="24"/>
      <c r="AL17766" s="24"/>
      <c r="AO17766" s="24"/>
      <c r="AR17766" s="24"/>
      <c r="AU17766" s="24"/>
    </row>
    <row r="17767">
      <c r="J17767" s="18"/>
      <c r="N17767" s="24"/>
      <c r="Q17767" s="24"/>
      <c r="T17767" s="24"/>
      <c r="W17767" s="24"/>
      <c r="Z17767" s="24"/>
      <c r="AC17767" s="24"/>
      <c r="AI17767" s="24"/>
      <c r="AL17767" s="24"/>
      <c r="AO17767" s="24"/>
      <c r="AR17767" s="24"/>
      <c r="AU17767" s="24"/>
    </row>
    <row r="17768">
      <c r="J17768" s="18"/>
      <c r="N17768" s="24"/>
      <c r="Q17768" s="24"/>
      <c r="T17768" s="24"/>
      <c r="W17768" s="24"/>
      <c r="Z17768" s="24"/>
      <c r="AC17768" s="24"/>
      <c r="AI17768" s="24"/>
      <c r="AL17768" s="24"/>
      <c r="AO17768" s="24"/>
      <c r="AR17768" s="24"/>
      <c r="AU17768" s="24"/>
    </row>
    <row r="17769">
      <c r="J17769" s="18"/>
      <c r="N17769" s="24"/>
      <c r="Q17769" s="24"/>
      <c r="T17769" s="24"/>
      <c r="W17769" s="24"/>
      <c r="Z17769" s="24"/>
      <c r="AC17769" s="24"/>
      <c r="AI17769" s="24"/>
      <c r="AL17769" s="24"/>
      <c r="AO17769" s="24"/>
      <c r="AR17769" s="24"/>
      <c r="AU17769" s="24"/>
    </row>
    <row r="17770">
      <c r="J17770" s="18"/>
      <c r="N17770" s="24"/>
      <c r="Q17770" s="24"/>
      <c r="T17770" s="24"/>
      <c r="W17770" s="24"/>
      <c r="Z17770" s="24"/>
      <c r="AC17770" s="24"/>
      <c r="AI17770" s="24"/>
      <c r="AL17770" s="24"/>
      <c r="AO17770" s="24"/>
      <c r="AR17770" s="24"/>
      <c r="AU17770" s="24"/>
    </row>
    <row r="17771">
      <c r="J17771" s="18"/>
      <c r="N17771" s="24"/>
      <c r="Q17771" s="24"/>
      <c r="T17771" s="24"/>
      <c r="W17771" s="24"/>
      <c r="Z17771" s="24"/>
      <c r="AC17771" s="24"/>
      <c r="AI17771" s="24"/>
      <c r="AL17771" s="24"/>
      <c r="AO17771" s="24"/>
      <c r="AR17771" s="24"/>
      <c r="AU17771" s="24"/>
    </row>
    <row r="17772">
      <c r="J17772" s="18"/>
      <c r="N17772" s="24"/>
      <c r="Q17772" s="24"/>
      <c r="T17772" s="24"/>
      <c r="W17772" s="24"/>
      <c r="Z17772" s="24"/>
      <c r="AC17772" s="24"/>
      <c r="AI17772" s="24"/>
      <c r="AL17772" s="24"/>
      <c r="AO17772" s="24"/>
      <c r="AR17772" s="24"/>
      <c r="AU17772" s="24"/>
    </row>
    <row r="17773">
      <c r="J17773" s="18"/>
      <c r="N17773" s="24"/>
      <c r="Q17773" s="24"/>
      <c r="T17773" s="24"/>
      <c r="W17773" s="24"/>
      <c r="Z17773" s="24"/>
      <c r="AC17773" s="24"/>
      <c r="AI17773" s="24"/>
      <c r="AL17773" s="24"/>
      <c r="AO17773" s="24"/>
      <c r="AR17773" s="24"/>
      <c r="AU17773" s="24"/>
    </row>
    <row r="17774">
      <c r="J17774" s="18"/>
      <c r="N17774" s="24"/>
      <c r="Q17774" s="24"/>
      <c r="T17774" s="24"/>
      <c r="W17774" s="24"/>
      <c r="Z17774" s="24"/>
      <c r="AC17774" s="24"/>
      <c r="AI17774" s="24"/>
      <c r="AL17774" s="24"/>
      <c r="AO17774" s="24"/>
      <c r="AR17774" s="24"/>
      <c r="AU17774" s="24"/>
    </row>
    <row r="17775">
      <c r="J17775" s="18"/>
      <c r="N17775" s="24"/>
      <c r="Q17775" s="24"/>
      <c r="T17775" s="24"/>
      <c r="W17775" s="24"/>
      <c r="Z17775" s="24"/>
      <c r="AC17775" s="24"/>
      <c r="AI17775" s="24"/>
      <c r="AL17775" s="24"/>
      <c r="AO17775" s="24"/>
      <c r="AR17775" s="24"/>
      <c r="AU17775" s="24"/>
    </row>
    <row r="17776">
      <c r="J17776" s="18"/>
      <c r="N17776" s="24"/>
      <c r="Q17776" s="24"/>
      <c r="T17776" s="24"/>
      <c r="W17776" s="24"/>
      <c r="Z17776" s="24"/>
      <c r="AC17776" s="24"/>
      <c r="AI17776" s="24"/>
      <c r="AL17776" s="24"/>
      <c r="AO17776" s="24"/>
      <c r="AR17776" s="24"/>
      <c r="AU17776" s="24"/>
    </row>
    <row r="17777">
      <c r="J17777" s="18"/>
      <c r="N17777" s="24"/>
      <c r="Q17777" s="24"/>
      <c r="T17777" s="24"/>
      <c r="W17777" s="24"/>
      <c r="Z17777" s="24"/>
      <c r="AC17777" s="24"/>
      <c r="AI17777" s="24"/>
      <c r="AL17777" s="24"/>
      <c r="AO17777" s="24"/>
      <c r="AR17777" s="24"/>
      <c r="AU17777" s="24"/>
    </row>
    <row r="17778">
      <c r="J17778" s="18"/>
      <c r="N17778" s="24"/>
      <c r="Q17778" s="24"/>
      <c r="T17778" s="24"/>
      <c r="W17778" s="24"/>
      <c r="Z17778" s="24"/>
      <c r="AC17778" s="24"/>
      <c r="AI17778" s="24"/>
      <c r="AL17778" s="24"/>
      <c r="AO17778" s="24"/>
      <c r="AR17778" s="24"/>
      <c r="AU17778" s="24"/>
    </row>
    <row r="17779">
      <c r="J17779" s="18"/>
      <c r="N17779" s="24"/>
      <c r="Q17779" s="24"/>
      <c r="T17779" s="24"/>
      <c r="W17779" s="24"/>
      <c r="Z17779" s="24"/>
      <c r="AC17779" s="24"/>
      <c r="AI17779" s="24"/>
      <c r="AL17779" s="24"/>
      <c r="AO17779" s="24"/>
      <c r="AR17779" s="24"/>
      <c r="AU17779" s="24"/>
    </row>
    <row r="17780">
      <c r="J17780" s="18"/>
      <c r="N17780" s="24"/>
      <c r="Q17780" s="24"/>
      <c r="T17780" s="24"/>
      <c r="W17780" s="24"/>
      <c r="Z17780" s="24"/>
      <c r="AC17780" s="24"/>
      <c r="AI17780" s="24"/>
      <c r="AL17780" s="24"/>
      <c r="AO17780" s="24"/>
      <c r="AR17780" s="24"/>
      <c r="AU17780" s="24"/>
    </row>
    <row r="17781">
      <c r="J17781" s="18"/>
      <c r="N17781" s="24"/>
      <c r="Q17781" s="24"/>
      <c r="T17781" s="24"/>
      <c r="W17781" s="24"/>
      <c r="Z17781" s="24"/>
      <c r="AC17781" s="24"/>
      <c r="AI17781" s="24"/>
      <c r="AL17781" s="24"/>
      <c r="AO17781" s="24"/>
      <c r="AR17781" s="24"/>
      <c r="AU17781" s="24"/>
    </row>
    <row r="17782">
      <c r="J17782" s="18"/>
      <c r="N17782" s="24"/>
      <c r="Q17782" s="24"/>
      <c r="T17782" s="24"/>
      <c r="W17782" s="24"/>
      <c r="Z17782" s="24"/>
      <c r="AC17782" s="24"/>
      <c r="AI17782" s="24"/>
      <c r="AL17782" s="24"/>
      <c r="AO17782" s="24"/>
      <c r="AR17782" s="24"/>
      <c r="AU17782" s="24"/>
    </row>
    <row r="17783">
      <c r="J17783" s="18"/>
      <c r="N17783" s="24"/>
      <c r="Q17783" s="24"/>
      <c r="T17783" s="24"/>
      <c r="W17783" s="24"/>
      <c r="Z17783" s="24"/>
      <c r="AC17783" s="24"/>
      <c r="AI17783" s="24"/>
      <c r="AL17783" s="24"/>
      <c r="AO17783" s="24"/>
      <c r="AR17783" s="24"/>
      <c r="AU17783" s="24"/>
    </row>
    <row r="17784">
      <c r="J17784" s="18"/>
      <c r="N17784" s="24"/>
      <c r="Q17784" s="24"/>
      <c r="T17784" s="24"/>
      <c r="W17784" s="24"/>
      <c r="Z17784" s="24"/>
      <c r="AC17784" s="24"/>
      <c r="AI17784" s="24"/>
      <c r="AL17784" s="24"/>
      <c r="AO17784" s="24"/>
      <c r="AR17784" s="24"/>
      <c r="AU17784" s="24"/>
    </row>
    <row r="17785">
      <c r="J17785" s="18"/>
      <c r="N17785" s="24"/>
      <c r="Q17785" s="24"/>
      <c r="T17785" s="24"/>
      <c r="W17785" s="24"/>
      <c r="Z17785" s="24"/>
      <c r="AC17785" s="24"/>
      <c r="AI17785" s="24"/>
      <c r="AL17785" s="24"/>
      <c r="AO17785" s="24"/>
      <c r="AR17785" s="24"/>
      <c r="AU17785" s="24"/>
    </row>
    <row r="17786">
      <c r="J17786" s="18"/>
      <c r="N17786" s="24"/>
      <c r="Q17786" s="24"/>
      <c r="T17786" s="24"/>
      <c r="W17786" s="24"/>
      <c r="Z17786" s="24"/>
      <c r="AC17786" s="24"/>
      <c r="AI17786" s="24"/>
      <c r="AL17786" s="24"/>
      <c r="AO17786" s="24"/>
      <c r="AR17786" s="24"/>
      <c r="AU17786" s="24"/>
    </row>
    <row r="17787">
      <c r="J17787" s="18"/>
      <c r="N17787" s="24"/>
      <c r="Q17787" s="24"/>
      <c r="T17787" s="24"/>
      <c r="W17787" s="24"/>
      <c r="Z17787" s="24"/>
      <c r="AC17787" s="24"/>
      <c r="AI17787" s="24"/>
      <c r="AL17787" s="24"/>
      <c r="AO17787" s="24"/>
      <c r="AR17787" s="24"/>
      <c r="AU17787" s="24"/>
    </row>
    <row r="17788">
      <c r="J17788" s="18"/>
      <c r="N17788" s="24"/>
      <c r="Q17788" s="24"/>
      <c r="T17788" s="24"/>
      <c r="W17788" s="24"/>
      <c r="Z17788" s="24"/>
      <c r="AC17788" s="24"/>
      <c r="AI17788" s="24"/>
      <c r="AL17788" s="24"/>
      <c r="AO17788" s="24"/>
      <c r="AR17788" s="24"/>
      <c r="AU17788" s="24"/>
    </row>
    <row r="17789">
      <c r="J17789" s="18"/>
      <c r="N17789" s="24"/>
      <c r="Q17789" s="24"/>
      <c r="T17789" s="24"/>
      <c r="W17789" s="24"/>
      <c r="Z17789" s="24"/>
      <c r="AC17789" s="24"/>
      <c r="AI17789" s="24"/>
      <c r="AL17789" s="24"/>
      <c r="AO17789" s="24"/>
      <c r="AR17789" s="24"/>
      <c r="AU17789" s="24"/>
    </row>
    <row r="17790">
      <c r="J17790" s="18"/>
      <c r="N17790" s="24"/>
      <c r="Q17790" s="24"/>
      <c r="T17790" s="24"/>
      <c r="W17790" s="24"/>
      <c r="Z17790" s="24"/>
      <c r="AC17790" s="24"/>
      <c r="AI17790" s="24"/>
      <c r="AL17790" s="24"/>
      <c r="AO17790" s="24"/>
      <c r="AR17790" s="24"/>
      <c r="AU17790" s="24"/>
    </row>
    <row r="17791">
      <c r="J17791" s="18"/>
      <c r="N17791" s="24"/>
      <c r="Q17791" s="24"/>
      <c r="T17791" s="24"/>
      <c r="W17791" s="24"/>
      <c r="Z17791" s="24"/>
      <c r="AC17791" s="24"/>
      <c r="AI17791" s="24"/>
      <c r="AL17791" s="24"/>
      <c r="AO17791" s="24"/>
      <c r="AR17791" s="24"/>
      <c r="AU17791" s="24"/>
    </row>
    <row r="17792">
      <c r="J17792" s="18"/>
      <c r="N17792" s="24"/>
      <c r="Q17792" s="24"/>
      <c r="T17792" s="24"/>
      <c r="W17792" s="24"/>
      <c r="Z17792" s="24"/>
      <c r="AC17792" s="24"/>
      <c r="AI17792" s="24"/>
      <c r="AL17792" s="24"/>
      <c r="AO17792" s="24"/>
      <c r="AR17792" s="24"/>
      <c r="AU17792" s="24"/>
    </row>
    <row r="17793">
      <c r="J17793" s="18"/>
      <c r="N17793" s="24"/>
      <c r="Q17793" s="24"/>
      <c r="T17793" s="24"/>
      <c r="W17793" s="24"/>
      <c r="Z17793" s="24"/>
      <c r="AC17793" s="24"/>
      <c r="AI17793" s="24"/>
      <c r="AL17793" s="24"/>
      <c r="AO17793" s="24"/>
      <c r="AR17793" s="24"/>
      <c r="AU17793" s="24"/>
    </row>
    <row r="17794">
      <c r="J17794" s="18"/>
      <c r="N17794" s="24"/>
      <c r="Q17794" s="24"/>
      <c r="T17794" s="24"/>
      <c r="W17794" s="24"/>
      <c r="Z17794" s="24"/>
      <c r="AC17794" s="24"/>
      <c r="AI17794" s="24"/>
      <c r="AL17794" s="24"/>
      <c r="AO17794" s="24"/>
      <c r="AR17794" s="24"/>
      <c r="AU17794" s="24"/>
    </row>
    <row r="17795">
      <c r="J17795" s="18"/>
      <c r="N17795" s="24"/>
      <c r="Q17795" s="24"/>
      <c r="T17795" s="24"/>
      <c r="W17795" s="24"/>
      <c r="Z17795" s="24"/>
      <c r="AC17795" s="24"/>
      <c r="AI17795" s="24"/>
      <c r="AL17795" s="24"/>
      <c r="AO17795" s="24"/>
      <c r="AR17795" s="24"/>
      <c r="AU17795" s="24"/>
    </row>
    <row r="17796">
      <c r="J17796" s="18"/>
      <c r="N17796" s="24"/>
      <c r="Q17796" s="24"/>
      <c r="T17796" s="24"/>
      <c r="W17796" s="24"/>
      <c r="Z17796" s="24"/>
      <c r="AC17796" s="24"/>
      <c r="AI17796" s="24"/>
      <c r="AL17796" s="24"/>
      <c r="AO17796" s="24"/>
      <c r="AR17796" s="24"/>
      <c r="AU17796" s="24"/>
    </row>
    <row r="17797">
      <c r="J17797" s="18"/>
      <c r="N17797" s="24"/>
      <c r="Q17797" s="24"/>
      <c r="T17797" s="24"/>
      <c r="W17797" s="24"/>
      <c r="Z17797" s="24"/>
      <c r="AC17797" s="24"/>
      <c r="AI17797" s="24"/>
      <c r="AL17797" s="24"/>
      <c r="AO17797" s="24"/>
      <c r="AR17797" s="24"/>
      <c r="AU17797" s="24"/>
    </row>
    <row r="17798">
      <c r="J17798" s="18"/>
      <c r="N17798" s="24"/>
      <c r="Q17798" s="24"/>
      <c r="T17798" s="24"/>
      <c r="W17798" s="24"/>
      <c r="Z17798" s="24"/>
      <c r="AC17798" s="24"/>
      <c r="AI17798" s="24"/>
      <c r="AL17798" s="24"/>
      <c r="AO17798" s="24"/>
      <c r="AR17798" s="24"/>
      <c r="AU17798" s="24"/>
    </row>
    <row r="17799">
      <c r="J17799" s="18"/>
      <c r="N17799" s="24"/>
      <c r="Q17799" s="24"/>
      <c r="T17799" s="24"/>
      <c r="W17799" s="24"/>
      <c r="Z17799" s="24"/>
      <c r="AC17799" s="24"/>
      <c r="AI17799" s="24"/>
      <c r="AL17799" s="24"/>
      <c r="AO17799" s="24"/>
      <c r="AR17799" s="24"/>
      <c r="AU17799" s="24"/>
    </row>
    <row r="17800">
      <c r="J17800" s="18"/>
      <c r="N17800" s="24"/>
      <c r="Q17800" s="24"/>
      <c r="T17800" s="24"/>
      <c r="W17800" s="24"/>
      <c r="Z17800" s="24"/>
      <c r="AC17800" s="24"/>
      <c r="AI17800" s="24"/>
      <c r="AL17800" s="24"/>
      <c r="AO17800" s="24"/>
      <c r="AR17800" s="24"/>
      <c r="AU17800" s="24"/>
    </row>
    <row r="17801">
      <c r="J17801" s="18"/>
      <c r="N17801" s="24"/>
      <c r="Q17801" s="24"/>
      <c r="T17801" s="24"/>
      <c r="W17801" s="24"/>
      <c r="Z17801" s="24"/>
      <c r="AC17801" s="24"/>
      <c r="AI17801" s="24"/>
      <c r="AL17801" s="24"/>
      <c r="AO17801" s="24"/>
      <c r="AR17801" s="24"/>
      <c r="AU17801" s="24"/>
    </row>
    <row r="17802">
      <c r="J17802" s="18"/>
      <c r="N17802" s="24"/>
      <c r="Q17802" s="24"/>
      <c r="T17802" s="24"/>
      <c r="W17802" s="24"/>
      <c r="Z17802" s="24"/>
      <c r="AC17802" s="24"/>
      <c r="AI17802" s="24"/>
      <c r="AL17802" s="24"/>
      <c r="AO17802" s="24"/>
      <c r="AR17802" s="24"/>
      <c r="AU17802" s="24"/>
    </row>
    <row r="17803">
      <c r="J17803" s="18"/>
      <c r="N17803" s="24"/>
      <c r="Q17803" s="24"/>
      <c r="T17803" s="24"/>
      <c r="W17803" s="24"/>
      <c r="Z17803" s="24"/>
      <c r="AC17803" s="24"/>
      <c r="AI17803" s="24"/>
      <c r="AL17803" s="24"/>
      <c r="AO17803" s="24"/>
      <c r="AR17803" s="24"/>
      <c r="AU17803" s="24"/>
    </row>
    <row r="17804">
      <c r="J17804" s="18"/>
      <c r="N17804" s="24"/>
      <c r="Q17804" s="24"/>
      <c r="T17804" s="24"/>
      <c r="W17804" s="24"/>
      <c r="Z17804" s="24"/>
      <c r="AC17804" s="24"/>
      <c r="AI17804" s="24"/>
      <c r="AL17804" s="24"/>
      <c r="AO17804" s="24"/>
      <c r="AR17804" s="24"/>
      <c r="AU17804" s="24"/>
    </row>
    <row r="17805">
      <c r="J17805" s="18"/>
      <c r="N17805" s="24"/>
      <c r="Q17805" s="24"/>
      <c r="T17805" s="24"/>
      <c r="W17805" s="24"/>
      <c r="Z17805" s="24"/>
      <c r="AC17805" s="24"/>
      <c r="AI17805" s="24"/>
      <c r="AL17805" s="24"/>
      <c r="AO17805" s="24"/>
      <c r="AR17805" s="24"/>
      <c r="AU17805" s="24"/>
    </row>
    <row r="17806">
      <c r="J17806" s="18"/>
      <c r="N17806" s="24"/>
      <c r="Q17806" s="24"/>
      <c r="T17806" s="24"/>
      <c r="W17806" s="24"/>
      <c r="Z17806" s="24"/>
      <c r="AC17806" s="24"/>
      <c r="AI17806" s="24"/>
      <c r="AL17806" s="24"/>
      <c r="AO17806" s="24"/>
      <c r="AR17806" s="24"/>
      <c r="AU17806" s="24"/>
    </row>
    <row r="17807">
      <c r="J17807" s="18"/>
      <c r="N17807" s="24"/>
      <c r="Q17807" s="24"/>
      <c r="T17807" s="24"/>
      <c r="W17807" s="24"/>
      <c r="Z17807" s="24"/>
      <c r="AC17807" s="24"/>
      <c r="AI17807" s="24"/>
      <c r="AL17807" s="24"/>
      <c r="AO17807" s="24"/>
      <c r="AR17807" s="24"/>
      <c r="AU17807" s="24"/>
    </row>
    <row r="17808">
      <c r="J17808" s="18"/>
      <c r="N17808" s="24"/>
      <c r="Q17808" s="24"/>
      <c r="T17808" s="24"/>
      <c r="W17808" s="24"/>
      <c r="Z17808" s="24"/>
      <c r="AC17808" s="24"/>
      <c r="AI17808" s="24"/>
      <c r="AL17808" s="24"/>
      <c r="AO17808" s="24"/>
      <c r="AR17808" s="24"/>
      <c r="AU17808" s="24"/>
    </row>
    <row r="17809">
      <c r="J17809" s="18"/>
      <c r="N17809" s="24"/>
      <c r="Q17809" s="24"/>
      <c r="T17809" s="24"/>
      <c r="W17809" s="24"/>
      <c r="Z17809" s="24"/>
      <c r="AC17809" s="24"/>
      <c r="AI17809" s="24"/>
      <c r="AL17809" s="24"/>
      <c r="AO17809" s="24"/>
      <c r="AR17809" s="24"/>
      <c r="AU17809" s="24"/>
    </row>
    <row r="17810">
      <c r="J17810" s="18"/>
      <c r="N17810" s="24"/>
      <c r="Q17810" s="24"/>
      <c r="T17810" s="24"/>
      <c r="W17810" s="24"/>
      <c r="Z17810" s="24"/>
      <c r="AC17810" s="24"/>
      <c r="AI17810" s="24"/>
      <c r="AL17810" s="24"/>
      <c r="AO17810" s="24"/>
      <c r="AR17810" s="24"/>
      <c r="AU17810" s="24"/>
    </row>
    <row r="17811">
      <c r="J17811" s="18"/>
      <c r="N17811" s="24"/>
      <c r="Q17811" s="24"/>
      <c r="T17811" s="24"/>
      <c r="W17811" s="24"/>
      <c r="Z17811" s="24"/>
      <c r="AC17811" s="24"/>
      <c r="AI17811" s="24"/>
      <c r="AL17811" s="24"/>
      <c r="AO17811" s="24"/>
      <c r="AR17811" s="24"/>
      <c r="AU17811" s="24"/>
    </row>
    <row r="17812">
      <c r="J17812" s="18"/>
      <c r="N17812" s="24"/>
      <c r="Q17812" s="24"/>
      <c r="T17812" s="24"/>
      <c r="W17812" s="24"/>
      <c r="Z17812" s="24"/>
      <c r="AC17812" s="24"/>
      <c r="AI17812" s="24"/>
      <c r="AL17812" s="24"/>
      <c r="AO17812" s="24"/>
      <c r="AR17812" s="24"/>
      <c r="AU17812" s="24"/>
    </row>
    <row r="17813">
      <c r="J17813" s="18"/>
      <c r="N17813" s="24"/>
      <c r="Q17813" s="24"/>
      <c r="T17813" s="24"/>
      <c r="W17813" s="24"/>
      <c r="Z17813" s="24"/>
      <c r="AC17813" s="24"/>
      <c r="AI17813" s="24"/>
      <c r="AL17813" s="24"/>
      <c r="AO17813" s="24"/>
      <c r="AR17813" s="24"/>
      <c r="AU17813" s="24"/>
    </row>
    <row r="17814">
      <c r="J17814" s="18"/>
      <c r="N17814" s="24"/>
      <c r="Q17814" s="24"/>
      <c r="T17814" s="24"/>
      <c r="W17814" s="24"/>
      <c r="Z17814" s="24"/>
      <c r="AC17814" s="24"/>
      <c r="AI17814" s="24"/>
      <c r="AL17814" s="24"/>
      <c r="AO17814" s="24"/>
      <c r="AR17814" s="24"/>
      <c r="AU17814" s="24"/>
    </row>
    <row r="17815">
      <c r="J17815" s="18"/>
      <c r="N17815" s="24"/>
      <c r="Q17815" s="24"/>
      <c r="T17815" s="24"/>
      <c r="W17815" s="24"/>
      <c r="Z17815" s="24"/>
      <c r="AC17815" s="24"/>
      <c r="AI17815" s="24"/>
      <c r="AL17815" s="24"/>
      <c r="AO17815" s="24"/>
      <c r="AR17815" s="24"/>
      <c r="AU17815" s="24"/>
    </row>
    <row r="17816">
      <c r="J17816" s="18"/>
      <c r="N17816" s="24"/>
      <c r="Q17816" s="24"/>
      <c r="T17816" s="24"/>
      <c r="W17816" s="24"/>
      <c r="Z17816" s="24"/>
      <c r="AC17816" s="24"/>
      <c r="AI17816" s="24"/>
      <c r="AL17816" s="24"/>
      <c r="AO17816" s="24"/>
      <c r="AR17816" s="24"/>
      <c r="AU17816" s="24"/>
    </row>
    <row r="17817">
      <c r="J17817" s="18"/>
      <c r="N17817" s="24"/>
      <c r="Q17817" s="24"/>
      <c r="T17817" s="24"/>
      <c r="W17817" s="24"/>
      <c r="Z17817" s="24"/>
      <c r="AC17817" s="24"/>
      <c r="AI17817" s="24"/>
      <c r="AL17817" s="24"/>
      <c r="AO17817" s="24"/>
      <c r="AR17817" s="24"/>
      <c r="AU17817" s="24"/>
    </row>
    <row r="17818">
      <c r="J17818" s="18"/>
      <c r="N17818" s="24"/>
      <c r="Q17818" s="24"/>
      <c r="T17818" s="24"/>
      <c r="W17818" s="24"/>
      <c r="Z17818" s="24"/>
      <c r="AC17818" s="24"/>
      <c r="AI17818" s="24"/>
      <c r="AL17818" s="24"/>
      <c r="AO17818" s="24"/>
      <c r="AR17818" s="24"/>
      <c r="AU17818" s="24"/>
    </row>
    <row r="17819">
      <c r="J17819" s="18"/>
      <c r="N17819" s="24"/>
      <c r="Q17819" s="24"/>
      <c r="T17819" s="24"/>
      <c r="W17819" s="24"/>
      <c r="Z17819" s="24"/>
      <c r="AC17819" s="24"/>
      <c r="AI17819" s="24"/>
      <c r="AL17819" s="24"/>
      <c r="AO17819" s="24"/>
      <c r="AR17819" s="24"/>
      <c r="AU17819" s="24"/>
    </row>
    <row r="17820">
      <c r="J17820" s="18"/>
      <c r="N17820" s="24"/>
      <c r="Q17820" s="24"/>
      <c r="T17820" s="24"/>
      <c r="W17820" s="24"/>
      <c r="Z17820" s="24"/>
      <c r="AC17820" s="24"/>
      <c r="AI17820" s="24"/>
      <c r="AL17820" s="24"/>
      <c r="AO17820" s="24"/>
      <c r="AR17820" s="24"/>
      <c r="AU17820" s="24"/>
    </row>
    <row r="17821">
      <c r="J17821" s="18"/>
      <c r="N17821" s="24"/>
      <c r="Q17821" s="24"/>
      <c r="T17821" s="24"/>
      <c r="W17821" s="24"/>
      <c r="Z17821" s="24"/>
      <c r="AC17821" s="24"/>
      <c r="AI17821" s="24"/>
      <c r="AL17821" s="24"/>
      <c r="AO17821" s="24"/>
      <c r="AR17821" s="24"/>
      <c r="AU17821" s="24"/>
    </row>
    <row r="17822">
      <c r="J17822" s="18"/>
      <c r="N17822" s="24"/>
      <c r="Q17822" s="24"/>
      <c r="T17822" s="24"/>
      <c r="W17822" s="24"/>
      <c r="Z17822" s="24"/>
      <c r="AC17822" s="24"/>
      <c r="AI17822" s="24"/>
      <c r="AL17822" s="24"/>
      <c r="AO17822" s="24"/>
      <c r="AR17822" s="24"/>
      <c r="AU17822" s="24"/>
    </row>
    <row r="17823">
      <c r="J17823" s="18"/>
      <c r="N17823" s="24"/>
      <c r="Q17823" s="24"/>
      <c r="T17823" s="24"/>
      <c r="W17823" s="24"/>
      <c r="Z17823" s="24"/>
      <c r="AC17823" s="24"/>
      <c r="AI17823" s="24"/>
      <c r="AL17823" s="24"/>
      <c r="AO17823" s="24"/>
      <c r="AR17823" s="24"/>
      <c r="AU17823" s="24"/>
    </row>
    <row r="17824">
      <c r="J17824" s="18"/>
      <c r="N17824" s="24"/>
      <c r="Q17824" s="24"/>
      <c r="T17824" s="24"/>
      <c r="W17824" s="24"/>
      <c r="Z17824" s="24"/>
      <c r="AC17824" s="24"/>
      <c r="AI17824" s="24"/>
      <c r="AL17824" s="24"/>
      <c r="AO17824" s="24"/>
      <c r="AR17824" s="24"/>
      <c r="AU17824" s="24"/>
    </row>
    <row r="17825">
      <c r="J17825" s="18"/>
      <c r="N17825" s="24"/>
      <c r="Q17825" s="24"/>
      <c r="T17825" s="24"/>
      <c r="W17825" s="24"/>
      <c r="Z17825" s="24"/>
      <c r="AC17825" s="24"/>
      <c r="AI17825" s="24"/>
      <c r="AL17825" s="24"/>
      <c r="AO17825" s="24"/>
      <c r="AR17825" s="24"/>
      <c r="AU17825" s="24"/>
    </row>
    <row r="17826">
      <c r="J17826" s="18"/>
      <c r="N17826" s="24"/>
      <c r="Q17826" s="24"/>
      <c r="T17826" s="24"/>
      <c r="W17826" s="24"/>
      <c r="Z17826" s="24"/>
      <c r="AC17826" s="24"/>
      <c r="AI17826" s="24"/>
      <c r="AL17826" s="24"/>
      <c r="AO17826" s="24"/>
      <c r="AR17826" s="24"/>
      <c r="AU17826" s="24"/>
    </row>
    <row r="17827">
      <c r="J17827" s="18"/>
      <c r="N17827" s="24"/>
      <c r="Q17827" s="24"/>
      <c r="T17827" s="24"/>
      <c r="W17827" s="24"/>
      <c r="Z17827" s="24"/>
      <c r="AC17827" s="24"/>
      <c r="AI17827" s="24"/>
      <c r="AL17827" s="24"/>
      <c r="AO17827" s="24"/>
      <c r="AR17827" s="24"/>
      <c r="AU17827" s="24"/>
    </row>
    <row r="17828">
      <c r="J17828" s="18"/>
      <c r="N17828" s="24"/>
      <c r="Q17828" s="24"/>
      <c r="T17828" s="24"/>
      <c r="W17828" s="24"/>
      <c r="Z17828" s="24"/>
      <c r="AC17828" s="24"/>
      <c r="AI17828" s="24"/>
      <c r="AL17828" s="24"/>
      <c r="AO17828" s="24"/>
      <c r="AR17828" s="24"/>
      <c r="AU17828" s="24"/>
    </row>
    <row r="17829">
      <c r="J17829" s="18"/>
      <c r="N17829" s="24"/>
      <c r="Q17829" s="24"/>
      <c r="T17829" s="24"/>
      <c r="W17829" s="24"/>
      <c r="Z17829" s="24"/>
      <c r="AC17829" s="24"/>
      <c r="AI17829" s="24"/>
      <c r="AL17829" s="24"/>
      <c r="AO17829" s="24"/>
      <c r="AR17829" s="24"/>
      <c r="AU17829" s="24"/>
    </row>
    <row r="17830">
      <c r="J17830" s="18"/>
      <c r="N17830" s="24"/>
      <c r="Q17830" s="24"/>
      <c r="T17830" s="24"/>
      <c r="W17830" s="24"/>
      <c r="Z17830" s="24"/>
      <c r="AC17830" s="24"/>
      <c r="AI17830" s="24"/>
      <c r="AL17830" s="24"/>
      <c r="AO17830" s="24"/>
      <c r="AR17830" s="24"/>
      <c r="AU17830" s="24"/>
    </row>
    <row r="17831">
      <c r="J17831" s="18"/>
      <c r="N17831" s="24"/>
      <c r="Q17831" s="24"/>
      <c r="T17831" s="24"/>
      <c r="W17831" s="24"/>
      <c r="Z17831" s="24"/>
      <c r="AC17831" s="24"/>
      <c r="AI17831" s="24"/>
      <c r="AL17831" s="24"/>
      <c r="AO17831" s="24"/>
      <c r="AR17831" s="24"/>
      <c r="AU17831" s="24"/>
    </row>
    <row r="17832">
      <c r="J17832" s="18"/>
      <c r="N17832" s="24"/>
      <c r="Q17832" s="24"/>
      <c r="T17832" s="24"/>
      <c r="W17832" s="24"/>
      <c r="Z17832" s="24"/>
      <c r="AC17832" s="24"/>
      <c r="AI17832" s="24"/>
      <c r="AL17832" s="24"/>
      <c r="AO17832" s="24"/>
      <c r="AR17832" s="24"/>
      <c r="AU17832" s="24"/>
    </row>
    <row r="17833">
      <c r="J17833" s="18"/>
      <c r="N17833" s="24"/>
      <c r="Q17833" s="24"/>
      <c r="T17833" s="24"/>
      <c r="W17833" s="24"/>
      <c r="Z17833" s="24"/>
      <c r="AC17833" s="24"/>
      <c r="AI17833" s="24"/>
      <c r="AL17833" s="24"/>
      <c r="AO17833" s="24"/>
      <c r="AR17833" s="24"/>
      <c r="AU17833" s="24"/>
    </row>
    <row r="17834">
      <c r="J17834" s="18"/>
      <c r="N17834" s="24"/>
      <c r="Q17834" s="24"/>
      <c r="T17834" s="24"/>
      <c r="W17834" s="24"/>
      <c r="Z17834" s="24"/>
      <c r="AC17834" s="24"/>
      <c r="AI17834" s="24"/>
      <c r="AL17834" s="24"/>
      <c r="AO17834" s="24"/>
      <c r="AR17834" s="24"/>
      <c r="AU17834" s="24"/>
    </row>
    <row r="17835">
      <c r="J17835" s="18"/>
      <c r="N17835" s="24"/>
      <c r="Q17835" s="24"/>
      <c r="T17835" s="24"/>
      <c r="W17835" s="24"/>
      <c r="Z17835" s="24"/>
      <c r="AC17835" s="24"/>
      <c r="AI17835" s="24"/>
      <c r="AL17835" s="24"/>
      <c r="AO17835" s="24"/>
      <c r="AR17835" s="24"/>
      <c r="AU17835" s="24"/>
    </row>
    <row r="17836">
      <c r="J17836" s="18"/>
      <c r="N17836" s="24"/>
      <c r="Q17836" s="24"/>
      <c r="T17836" s="24"/>
      <c r="W17836" s="24"/>
      <c r="Z17836" s="24"/>
      <c r="AC17836" s="24"/>
      <c r="AI17836" s="24"/>
      <c r="AL17836" s="24"/>
      <c r="AO17836" s="24"/>
      <c r="AR17836" s="24"/>
      <c r="AU17836" s="24"/>
    </row>
    <row r="17837">
      <c r="J17837" s="18"/>
      <c r="N17837" s="24"/>
      <c r="Q17837" s="24"/>
      <c r="T17837" s="24"/>
      <c r="W17837" s="24"/>
      <c r="Z17837" s="24"/>
      <c r="AC17837" s="24"/>
      <c r="AI17837" s="24"/>
      <c r="AL17837" s="24"/>
      <c r="AO17837" s="24"/>
      <c r="AR17837" s="24"/>
      <c r="AU17837" s="24"/>
    </row>
    <row r="17838">
      <c r="J17838" s="18"/>
      <c r="N17838" s="24"/>
      <c r="Q17838" s="24"/>
      <c r="T17838" s="24"/>
      <c r="W17838" s="24"/>
      <c r="Z17838" s="24"/>
      <c r="AC17838" s="24"/>
      <c r="AI17838" s="24"/>
      <c r="AL17838" s="24"/>
      <c r="AO17838" s="24"/>
      <c r="AR17838" s="24"/>
      <c r="AU17838" s="24"/>
    </row>
    <row r="17839">
      <c r="J17839" s="18"/>
      <c r="N17839" s="24"/>
      <c r="Q17839" s="24"/>
      <c r="T17839" s="24"/>
      <c r="W17839" s="24"/>
      <c r="Z17839" s="24"/>
      <c r="AC17839" s="24"/>
      <c r="AI17839" s="24"/>
      <c r="AL17839" s="24"/>
      <c r="AO17839" s="24"/>
      <c r="AR17839" s="24"/>
      <c r="AU17839" s="24"/>
    </row>
    <row r="17840">
      <c r="J17840" s="18"/>
      <c r="N17840" s="24"/>
      <c r="Q17840" s="24"/>
      <c r="T17840" s="24"/>
      <c r="W17840" s="24"/>
      <c r="Z17840" s="24"/>
      <c r="AC17840" s="24"/>
      <c r="AI17840" s="24"/>
      <c r="AL17840" s="24"/>
      <c r="AO17840" s="24"/>
      <c r="AR17840" s="24"/>
      <c r="AU17840" s="24"/>
    </row>
    <row r="17841">
      <c r="J17841" s="18"/>
      <c r="N17841" s="24"/>
      <c r="Q17841" s="24"/>
      <c r="T17841" s="24"/>
      <c r="W17841" s="24"/>
      <c r="Z17841" s="24"/>
      <c r="AC17841" s="24"/>
      <c r="AI17841" s="24"/>
      <c r="AL17841" s="24"/>
      <c r="AO17841" s="24"/>
      <c r="AR17841" s="24"/>
      <c r="AU17841" s="24"/>
    </row>
    <row r="17842">
      <c r="J17842" s="18"/>
      <c r="N17842" s="24"/>
      <c r="Q17842" s="24"/>
      <c r="T17842" s="24"/>
      <c r="W17842" s="24"/>
      <c r="Z17842" s="24"/>
      <c r="AC17842" s="24"/>
      <c r="AI17842" s="24"/>
      <c r="AL17842" s="24"/>
      <c r="AO17842" s="24"/>
      <c r="AR17842" s="24"/>
      <c r="AU17842" s="24"/>
    </row>
    <row r="17843">
      <c r="J17843" s="18"/>
      <c r="N17843" s="24"/>
      <c r="Q17843" s="24"/>
      <c r="T17843" s="24"/>
      <c r="W17843" s="24"/>
      <c r="Z17843" s="24"/>
      <c r="AC17843" s="24"/>
      <c r="AI17843" s="24"/>
      <c r="AL17843" s="24"/>
      <c r="AO17843" s="24"/>
      <c r="AR17843" s="24"/>
      <c r="AU17843" s="24"/>
    </row>
    <row r="17844">
      <c r="J17844" s="18"/>
      <c r="N17844" s="24"/>
      <c r="Q17844" s="24"/>
      <c r="T17844" s="24"/>
      <c r="W17844" s="24"/>
      <c r="Z17844" s="24"/>
      <c r="AC17844" s="24"/>
      <c r="AI17844" s="24"/>
      <c r="AL17844" s="24"/>
      <c r="AO17844" s="24"/>
      <c r="AR17844" s="24"/>
      <c r="AU17844" s="24"/>
    </row>
    <row r="17845">
      <c r="J17845" s="18"/>
      <c r="N17845" s="24"/>
      <c r="Q17845" s="24"/>
      <c r="T17845" s="24"/>
      <c r="W17845" s="24"/>
      <c r="Z17845" s="24"/>
      <c r="AC17845" s="24"/>
      <c r="AI17845" s="24"/>
      <c r="AL17845" s="24"/>
      <c r="AO17845" s="24"/>
      <c r="AR17845" s="24"/>
      <c r="AU17845" s="24"/>
    </row>
    <row r="17846">
      <c r="J17846" s="18"/>
      <c r="N17846" s="24"/>
      <c r="Q17846" s="24"/>
      <c r="T17846" s="24"/>
      <c r="W17846" s="24"/>
      <c r="Z17846" s="24"/>
      <c r="AC17846" s="24"/>
      <c r="AI17846" s="24"/>
      <c r="AL17846" s="24"/>
      <c r="AO17846" s="24"/>
      <c r="AR17846" s="24"/>
      <c r="AU17846" s="24"/>
    </row>
    <row r="17847">
      <c r="J17847" s="18"/>
      <c r="N17847" s="24"/>
      <c r="Q17847" s="24"/>
      <c r="T17847" s="24"/>
      <c r="W17847" s="24"/>
      <c r="Z17847" s="24"/>
      <c r="AC17847" s="24"/>
      <c r="AI17847" s="24"/>
      <c r="AL17847" s="24"/>
      <c r="AO17847" s="24"/>
      <c r="AR17847" s="24"/>
      <c r="AU17847" s="24"/>
    </row>
    <row r="17848">
      <c r="J17848" s="18"/>
      <c r="N17848" s="24"/>
      <c r="Q17848" s="24"/>
      <c r="T17848" s="24"/>
      <c r="W17848" s="24"/>
      <c r="Z17848" s="24"/>
      <c r="AC17848" s="24"/>
      <c r="AI17848" s="24"/>
      <c r="AL17848" s="24"/>
      <c r="AO17848" s="24"/>
      <c r="AR17848" s="24"/>
      <c r="AU17848" s="24"/>
    </row>
    <row r="17849">
      <c r="J17849" s="18"/>
      <c r="N17849" s="24"/>
      <c r="Q17849" s="24"/>
      <c r="T17849" s="24"/>
      <c r="W17849" s="24"/>
      <c r="Z17849" s="24"/>
      <c r="AC17849" s="24"/>
      <c r="AI17849" s="24"/>
      <c r="AL17849" s="24"/>
      <c r="AO17849" s="24"/>
      <c r="AR17849" s="24"/>
      <c r="AU17849" s="24"/>
    </row>
    <row r="17850">
      <c r="J17850" s="18"/>
      <c r="N17850" s="24"/>
      <c r="Q17850" s="24"/>
      <c r="T17850" s="24"/>
      <c r="W17850" s="24"/>
      <c r="Z17850" s="24"/>
      <c r="AC17850" s="24"/>
      <c r="AI17850" s="24"/>
      <c r="AL17850" s="24"/>
      <c r="AO17850" s="24"/>
      <c r="AR17850" s="24"/>
      <c r="AU17850" s="24"/>
    </row>
    <row r="17851">
      <c r="J17851" s="18"/>
      <c r="N17851" s="24"/>
      <c r="Q17851" s="24"/>
      <c r="T17851" s="24"/>
      <c r="W17851" s="24"/>
      <c r="Z17851" s="24"/>
      <c r="AC17851" s="24"/>
      <c r="AI17851" s="24"/>
      <c r="AL17851" s="24"/>
      <c r="AO17851" s="24"/>
      <c r="AR17851" s="24"/>
      <c r="AU17851" s="24"/>
    </row>
    <row r="17852">
      <c r="J17852" s="18"/>
      <c r="N17852" s="24"/>
      <c r="Q17852" s="24"/>
      <c r="T17852" s="24"/>
      <c r="W17852" s="24"/>
      <c r="Z17852" s="24"/>
      <c r="AC17852" s="24"/>
      <c r="AI17852" s="24"/>
      <c r="AL17852" s="24"/>
      <c r="AO17852" s="24"/>
      <c r="AR17852" s="24"/>
      <c r="AU17852" s="24"/>
    </row>
    <row r="17853">
      <c r="J17853" s="18"/>
      <c r="N17853" s="24"/>
      <c r="Q17853" s="24"/>
      <c r="T17853" s="24"/>
      <c r="W17853" s="24"/>
      <c r="Z17853" s="24"/>
      <c r="AC17853" s="24"/>
      <c r="AI17853" s="24"/>
      <c r="AL17853" s="24"/>
      <c r="AO17853" s="24"/>
      <c r="AR17853" s="24"/>
      <c r="AU17853" s="24"/>
    </row>
    <row r="17854">
      <c r="J17854" s="18"/>
      <c r="N17854" s="24"/>
      <c r="Q17854" s="24"/>
      <c r="T17854" s="24"/>
      <c r="W17854" s="24"/>
      <c r="Z17854" s="24"/>
      <c r="AC17854" s="24"/>
      <c r="AI17854" s="24"/>
      <c r="AL17854" s="24"/>
      <c r="AO17854" s="24"/>
      <c r="AR17854" s="24"/>
      <c r="AU17854" s="24"/>
    </row>
    <row r="17855">
      <c r="J17855" s="18"/>
      <c r="N17855" s="24"/>
      <c r="Q17855" s="24"/>
      <c r="T17855" s="24"/>
      <c r="W17855" s="24"/>
      <c r="Z17855" s="24"/>
      <c r="AC17855" s="24"/>
      <c r="AI17855" s="24"/>
      <c r="AL17855" s="24"/>
      <c r="AO17855" s="24"/>
      <c r="AR17855" s="24"/>
      <c r="AU17855" s="24"/>
    </row>
    <row r="17856">
      <c r="J17856" s="18"/>
      <c r="N17856" s="24"/>
      <c r="Q17856" s="24"/>
      <c r="T17856" s="24"/>
      <c r="W17856" s="24"/>
      <c r="Z17856" s="24"/>
      <c r="AC17856" s="24"/>
      <c r="AI17856" s="24"/>
      <c r="AL17856" s="24"/>
      <c r="AO17856" s="24"/>
      <c r="AR17856" s="24"/>
      <c r="AU17856" s="24"/>
    </row>
    <row r="17857">
      <c r="J17857" s="18"/>
      <c r="N17857" s="24"/>
      <c r="Q17857" s="24"/>
      <c r="T17857" s="24"/>
      <c r="W17857" s="24"/>
      <c r="Z17857" s="24"/>
      <c r="AC17857" s="24"/>
      <c r="AI17857" s="24"/>
      <c r="AL17857" s="24"/>
      <c r="AO17857" s="24"/>
      <c r="AR17857" s="24"/>
      <c r="AU17857" s="24"/>
    </row>
    <row r="17858">
      <c r="J17858" s="18"/>
      <c r="N17858" s="24"/>
      <c r="Q17858" s="24"/>
      <c r="T17858" s="24"/>
      <c r="W17858" s="24"/>
      <c r="Z17858" s="24"/>
      <c r="AC17858" s="24"/>
      <c r="AI17858" s="24"/>
      <c r="AL17858" s="24"/>
      <c r="AO17858" s="24"/>
      <c r="AR17858" s="24"/>
      <c r="AU17858" s="24"/>
    </row>
    <row r="17859">
      <c r="J17859" s="18"/>
      <c r="N17859" s="24"/>
      <c r="Q17859" s="24"/>
      <c r="T17859" s="24"/>
      <c r="W17859" s="24"/>
      <c r="Z17859" s="24"/>
      <c r="AC17859" s="24"/>
      <c r="AI17859" s="24"/>
      <c r="AL17859" s="24"/>
      <c r="AO17859" s="24"/>
      <c r="AR17859" s="24"/>
      <c r="AU17859" s="24"/>
    </row>
    <row r="17860">
      <c r="J17860" s="18"/>
      <c r="N17860" s="24"/>
      <c r="Q17860" s="24"/>
      <c r="T17860" s="24"/>
      <c r="W17860" s="24"/>
      <c r="Z17860" s="24"/>
      <c r="AC17860" s="24"/>
      <c r="AI17860" s="24"/>
      <c r="AL17860" s="24"/>
      <c r="AO17860" s="24"/>
      <c r="AR17860" s="24"/>
      <c r="AU17860" s="24"/>
    </row>
    <row r="17861">
      <c r="J17861" s="18"/>
      <c r="N17861" s="24"/>
      <c r="Q17861" s="24"/>
      <c r="T17861" s="24"/>
      <c r="W17861" s="24"/>
      <c r="Z17861" s="24"/>
      <c r="AC17861" s="24"/>
      <c r="AI17861" s="24"/>
      <c r="AL17861" s="24"/>
      <c r="AO17861" s="24"/>
      <c r="AR17861" s="24"/>
      <c r="AU17861" s="24"/>
    </row>
    <row r="17862">
      <c r="J17862" s="18"/>
      <c r="N17862" s="24"/>
      <c r="Q17862" s="24"/>
      <c r="T17862" s="24"/>
      <c r="W17862" s="24"/>
      <c r="Z17862" s="24"/>
      <c r="AC17862" s="24"/>
      <c r="AI17862" s="24"/>
      <c r="AL17862" s="24"/>
      <c r="AO17862" s="24"/>
      <c r="AR17862" s="24"/>
      <c r="AU17862" s="24"/>
    </row>
    <row r="17863">
      <c r="J17863" s="18"/>
      <c r="N17863" s="24"/>
      <c r="Q17863" s="24"/>
      <c r="T17863" s="24"/>
      <c r="W17863" s="24"/>
      <c r="Z17863" s="24"/>
      <c r="AC17863" s="24"/>
      <c r="AI17863" s="24"/>
      <c r="AL17863" s="24"/>
      <c r="AO17863" s="24"/>
      <c r="AR17863" s="24"/>
      <c r="AU17863" s="24"/>
    </row>
    <row r="17864">
      <c r="J17864" s="18"/>
      <c r="N17864" s="24"/>
      <c r="Q17864" s="24"/>
      <c r="T17864" s="24"/>
      <c r="W17864" s="24"/>
      <c r="Z17864" s="24"/>
      <c r="AC17864" s="24"/>
      <c r="AI17864" s="24"/>
      <c r="AL17864" s="24"/>
      <c r="AO17864" s="24"/>
      <c r="AR17864" s="24"/>
      <c r="AU17864" s="24"/>
    </row>
    <row r="17865">
      <c r="J17865" s="18"/>
      <c r="N17865" s="24"/>
      <c r="Q17865" s="24"/>
      <c r="T17865" s="24"/>
      <c r="W17865" s="24"/>
      <c r="Z17865" s="24"/>
      <c r="AC17865" s="24"/>
      <c r="AI17865" s="24"/>
      <c r="AL17865" s="24"/>
      <c r="AO17865" s="24"/>
      <c r="AR17865" s="24"/>
      <c r="AU17865" s="24"/>
    </row>
    <row r="17866">
      <c r="J17866" s="18"/>
      <c r="N17866" s="24"/>
      <c r="Q17866" s="24"/>
      <c r="T17866" s="24"/>
      <c r="W17866" s="24"/>
      <c r="Z17866" s="24"/>
      <c r="AC17866" s="24"/>
      <c r="AI17866" s="24"/>
      <c r="AL17866" s="24"/>
      <c r="AO17866" s="24"/>
      <c r="AR17866" s="24"/>
      <c r="AU17866" s="24"/>
    </row>
    <row r="17867">
      <c r="J17867" s="18"/>
      <c r="N17867" s="24"/>
      <c r="Q17867" s="24"/>
      <c r="T17867" s="24"/>
      <c r="W17867" s="24"/>
      <c r="Z17867" s="24"/>
      <c r="AC17867" s="24"/>
      <c r="AI17867" s="24"/>
      <c r="AL17867" s="24"/>
      <c r="AO17867" s="24"/>
      <c r="AR17867" s="24"/>
      <c r="AU17867" s="24"/>
    </row>
    <row r="17868">
      <c r="J17868" s="18"/>
      <c r="N17868" s="24"/>
      <c r="Q17868" s="24"/>
      <c r="T17868" s="24"/>
      <c r="W17868" s="24"/>
      <c r="Z17868" s="24"/>
      <c r="AC17868" s="24"/>
      <c r="AI17868" s="24"/>
      <c r="AL17868" s="24"/>
      <c r="AO17868" s="24"/>
      <c r="AR17868" s="24"/>
      <c r="AU17868" s="24"/>
    </row>
    <row r="17869">
      <c r="J17869" s="18"/>
      <c r="N17869" s="24"/>
      <c r="Q17869" s="24"/>
      <c r="T17869" s="24"/>
      <c r="W17869" s="24"/>
      <c r="Z17869" s="24"/>
      <c r="AC17869" s="24"/>
      <c r="AI17869" s="24"/>
      <c r="AL17869" s="24"/>
      <c r="AO17869" s="24"/>
      <c r="AR17869" s="24"/>
      <c r="AU17869" s="24"/>
    </row>
    <row r="17870">
      <c r="J17870" s="18"/>
      <c r="N17870" s="24"/>
      <c r="Q17870" s="24"/>
      <c r="T17870" s="24"/>
      <c r="W17870" s="24"/>
      <c r="Z17870" s="24"/>
      <c r="AC17870" s="24"/>
      <c r="AI17870" s="24"/>
      <c r="AL17870" s="24"/>
      <c r="AO17870" s="24"/>
      <c r="AR17870" s="24"/>
      <c r="AU17870" s="24"/>
    </row>
    <row r="17871">
      <c r="J17871" s="18"/>
      <c r="N17871" s="24"/>
      <c r="Q17871" s="24"/>
      <c r="T17871" s="24"/>
      <c r="W17871" s="24"/>
      <c r="Z17871" s="24"/>
      <c r="AC17871" s="24"/>
      <c r="AI17871" s="24"/>
      <c r="AL17871" s="24"/>
      <c r="AO17871" s="24"/>
      <c r="AR17871" s="24"/>
      <c r="AU17871" s="24"/>
    </row>
    <row r="17872">
      <c r="J17872" s="18"/>
      <c r="N17872" s="24"/>
      <c r="Q17872" s="24"/>
      <c r="T17872" s="24"/>
      <c r="W17872" s="24"/>
      <c r="Z17872" s="24"/>
      <c r="AC17872" s="24"/>
      <c r="AI17872" s="24"/>
      <c r="AL17872" s="24"/>
      <c r="AO17872" s="24"/>
      <c r="AR17872" s="24"/>
      <c r="AU17872" s="24"/>
    </row>
    <row r="17873">
      <c r="J17873" s="18"/>
      <c r="N17873" s="24"/>
      <c r="Q17873" s="24"/>
      <c r="T17873" s="24"/>
      <c r="W17873" s="24"/>
      <c r="Z17873" s="24"/>
      <c r="AC17873" s="24"/>
      <c r="AI17873" s="24"/>
      <c r="AL17873" s="24"/>
      <c r="AO17873" s="24"/>
      <c r="AR17873" s="24"/>
      <c r="AU17873" s="24"/>
    </row>
    <row r="17874">
      <c r="J17874" s="18"/>
      <c r="N17874" s="24"/>
      <c r="Q17874" s="24"/>
      <c r="T17874" s="24"/>
      <c r="W17874" s="24"/>
      <c r="Z17874" s="24"/>
      <c r="AC17874" s="24"/>
      <c r="AI17874" s="24"/>
      <c r="AL17874" s="24"/>
      <c r="AO17874" s="24"/>
      <c r="AR17874" s="24"/>
      <c r="AU17874" s="24"/>
    </row>
    <row r="17875">
      <c r="J17875" s="18"/>
      <c r="N17875" s="24"/>
      <c r="Q17875" s="24"/>
      <c r="T17875" s="24"/>
      <c r="W17875" s="24"/>
      <c r="Z17875" s="24"/>
      <c r="AC17875" s="24"/>
      <c r="AI17875" s="24"/>
      <c r="AL17875" s="24"/>
      <c r="AO17875" s="24"/>
      <c r="AR17875" s="24"/>
      <c r="AU17875" s="24"/>
    </row>
    <row r="17876">
      <c r="J17876" s="18"/>
      <c r="N17876" s="24"/>
      <c r="Q17876" s="24"/>
      <c r="T17876" s="24"/>
      <c r="W17876" s="24"/>
      <c r="Z17876" s="24"/>
      <c r="AC17876" s="24"/>
      <c r="AI17876" s="24"/>
      <c r="AL17876" s="24"/>
      <c r="AO17876" s="24"/>
      <c r="AR17876" s="24"/>
      <c r="AU17876" s="24"/>
    </row>
    <row r="17877">
      <c r="J17877" s="18"/>
      <c r="N17877" s="24"/>
      <c r="Q17877" s="24"/>
      <c r="T17877" s="24"/>
      <c r="W17877" s="24"/>
      <c r="Z17877" s="24"/>
      <c r="AC17877" s="24"/>
      <c r="AI17877" s="24"/>
      <c r="AL17877" s="24"/>
      <c r="AO17877" s="24"/>
      <c r="AR17877" s="24"/>
      <c r="AU17877" s="24"/>
    </row>
    <row r="17878">
      <c r="J17878" s="18"/>
      <c r="N17878" s="24"/>
      <c r="Q17878" s="24"/>
      <c r="T17878" s="24"/>
      <c r="W17878" s="24"/>
      <c r="Z17878" s="24"/>
      <c r="AC17878" s="24"/>
      <c r="AI17878" s="24"/>
      <c r="AL17878" s="24"/>
      <c r="AO17878" s="24"/>
      <c r="AR17878" s="24"/>
      <c r="AU17878" s="24"/>
    </row>
    <row r="17879">
      <c r="J17879" s="18"/>
      <c r="N17879" s="24"/>
      <c r="Q17879" s="24"/>
      <c r="T17879" s="24"/>
      <c r="W17879" s="24"/>
      <c r="Z17879" s="24"/>
      <c r="AC17879" s="24"/>
      <c r="AI17879" s="24"/>
      <c r="AL17879" s="24"/>
      <c r="AO17879" s="24"/>
      <c r="AR17879" s="24"/>
      <c r="AU17879" s="24"/>
    </row>
    <row r="17880">
      <c r="J17880" s="18"/>
      <c r="N17880" s="24"/>
      <c r="Q17880" s="24"/>
      <c r="T17880" s="24"/>
      <c r="W17880" s="24"/>
      <c r="Z17880" s="24"/>
      <c r="AC17880" s="24"/>
      <c r="AI17880" s="24"/>
      <c r="AL17880" s="24"/>
      <c r="AO17880" s="24"/>
      <c r="AR17880" s="24"/>
      <c r="AU17880" s="24"/>
    </row>
    <row r="17881">
      <c r="J17881" s="18"/>
      <c r="N17881" s="24"/>
      <c r="Q17881" s="24"/>
      <c r="T17881" s="24"/>
      <c r="W17881" s="24"/>
      <c r="Z17881" s="24"/>
      <c r="AC17881" s="24"/>
      <c r="AI17881" s="24"/>
      <c r="AL17881" s="24"/>
      <c r="AO17881" s="24"/>
      <c r="AR17881" s="24"/>
      <c r="AU17881" s="24"/>
    </row>
    <row r="17882">
      <c r="J17882" s="18"/>
      <c r="N17882" s="24"/>
      <c r="Q17882" s="24"/>
      <c r="T17882" s="24"/>
      <c r="W17882" s="24"/>
      <c r="Z17882" s="24"/>
      <c r="AC17882" s="24"/>
      <c r="AI17882" s="24"/>
      <c r="AL17882" s="24"/>
      <c r="AO17882" s="24"/>
      <c r="AR17882" s="24"/>
      <c r="AU17882" s="24"/>
    </row>
    <row r="17883">
      <c r="J17883" s="18"/>
      <c r="N17883" s="24"/>
      <c r="Q17883" s="24"/>
      <c r="T17883" s="24"/>
      <c r="W17883" s="24"/>
      <c r="Z17883" s="24"/>
      <c r="AC17883" s="24"/>
      <c r="AI17883" s="24"/>
      <c r="AL17883" s="24"/>
      <c r="AO17883" s="24"/>
      <c r="AR17883" s="24"/>
      <c r="AU17883" s="24"/>
    </row>
    <row r="17884">
      <c r="J17884" s="18"/>
      <c r="N17884" s="24"/>
      <c r="Q17884" s="24"/>
      <c r="T17884" s="24"/>
      <c r="W17884" s="24"/>
      <c r="Z17884" s="24"/>
      <c r="AC17884" s="24"/>
      <c r="AI17884" s="24"/>
      <c r="AL17884" s="24"/>
      <c r="AO17884" s="24"/>
      <c r="AR17884" s="24"/>
      <c r="AU17884" s="24"/>
    </row>
    <row r="17885">
      <c r="J17885" s="18"/>
      <c r="N17885" s="24"/>
      <c r="Q17885" s="24"/>
      <c r="T17885" s="24"/>
      <c r="W17885" s="24"/>
      <c r="Z17885" s="24"/>
      <c r="AC17885" s="24"/>
      <c r="AI17885" s="24"/>
      <c r="AL17885" s="24"/>
      <c r="AO17885" s="24"/>
      <c r="AR17885" s="24"/>
      <c r="AU17885" s="24"/>
    </row>
    <row r="17886">
      <c r="J17886" s="18"/>
      <c r="N17886" s="24"/>
      <c r="Q17886" s="24"/>
      <c r="T17886" s="24"/>
      <c r="W17886" s="24"/>
      <c r="Z17886" s="24"/>
      <c r="AC17886" s="24"/>
      <c r="AI17886" s="24"/>
      <c r="AL17886" s="24"/>
      <c r="AO17886" s="24"/>
      <c r="AR17886" s="24"/>
      <c r="AU17886" s="24"/>
    </row>
    <row r="17887">
      <c r="J17887" s="18"/>
      <c r="N17887" s="24"/>
      <c r="Q17887" s="24"/>
      <c r="T17887" s="24"/>
      <c r="W17887" s="24"/>
      <c r="Z17887" s="24"/>
      <c r="AC17887" s="24"/>
      <c r="AI17887" s="24"/>
      <c r="AL17887" s="24"/>
      <c r="AO17887" s="24"/>
      <c r="AR17887" s="24"/>
      <c r="AU17887" s="24"/>
    </row>
    <row r="17888">
      <c r="J17888" s="18"/>
      <c r="N17888" s="24"/>
      <c r="Q17888" s="24"/>
      <c r="T17888" s="24"/>
      <c r="W17888" s="24"/>
      <c r="Z17888" s="24"/>
      <c r="AC17888" s="24"/>
      <c r="AI17888" s="24"/>
      <c r="AL17888" s="24"/>
      <c r="AO17888" s="24"/>
      <c r="AR17888" s="24"/>
      <c r="AU17888" s="24"/>
    </row>
    <row r="17889">
      <c r="J17889" s="18"/>
      <c r="N17889" s="24"/>
      <c r="Q17889" s="24"/>
      <c r="T17889" s="24"/>
      <c r="W17889" s="24"/>
      <c r="Z17889" s="24"/>
      <c r="AC17889" s="24"/>
      <c r="AI17889" s="24"/>
      <c r="AL17889" s="24"/>
      <c r="AO17889" s="24"/>
      <c r="AR17889" s="24"/>
      <c r="AU17889" s="24"/>
    </row>
    <row r="17890">
      <c r="J17890" s="18"/>
      <c r="N17890" s="24"/>
      <c r="Q17890" s="24"/>
      <c r="T17890" s="24"/>
      <c r="W17890" s="24"/>
      <c r="Z17890" s="24"/>
      <c r="AC17890" s="24"/>
      <c r="AI17890" s="24"/>
      <c r="AL17890" s="24"/>
      <c r="AO17890" s="24"/>
      <c r="AR17890" s="24"/>
      <c r="AU17890" s="24"/>
    </row>
    <row r="17891">
      <c r="J17891" s="18"/>
      <c r="N17891" s="24"/>
      <c r="Q17891" s="24"/>
      <c r="T17891" s="24"/>
      <c r="W17891" s="24"/>
      <c r="Z17891" s="24"/>
      <c r="AC17891" s="24"/>
      <c r="AI17891" s="24"/>
      <c r="AL17891" s="24"/>
      <c r="AO17891" s="24"/>
      <c r="AR17891" s="24"/>
      <c r="AU17891" s="24"/>
    </row>
    <row r="17892">
      <c r="J17892" s="18"/>
      <c r="N17892" s="24"/>
      <c r="Q17892" s="24"/>
      <c r="T17892" s="24"/>
      <c r="W17892" s="24"/>
      <c r="Z17892" s="24"/>
      <c r="AC17892" s="24"/>
      <c r="AI17892" s="24"/>
      <c r="AL17892" s="24"/>
      <c r="AO17892" s="24"/>
      <c r="AR17892" s="24"/>
      <c r="AU17892" s="24"/>
    </row>
    <row r="17893">
      <c r="J17893" s="18"/>
      <c r="N17893" s="24"/>
      <c r="Q17893" s="24"/>
      <c r="T17893" s="24"/>
      <c r="W17893" s="24"/>
      <c r="Z17893" s="24"/>
      <c r="AC17893" s="24"/>
      <c r="AI17893" s="24"/>
      <c r="AL17893" s="24"/>
      <c r="AO17893" s="24"/>
      <c r="AR17893" s="24"/>
      <c r="AU17893" s="24"/>
    </row>
    <row r="17894">
      <c r="J17894" s="18"/>
      <c r="N17894" s="24"/>
      <c r="Q17894" s="24"/>
      <c r="T17894" s="24"/>
      <c r="W17894" s="24"/>
      <c r="Z17894" s="24"/>
      <c r="AC17894" s="24"/>
      <c r="AI17894" s="24"/>
      <c r="AL17894" s="24"/>
      <c r="AO17894" s="24"/>
      <c r="AR17894" s="24"/>
      <c r="AU17894" s="24"/>
    </row>
    <row r="17895">
      <c r="J17895" s="18"/>
      <c r="N17895" s="24"/>
      <c r="Q17895" s="24"/>
      <c r="T17895" s="24"/>
      <c r="W17895" s="24"/>
      <c r="Z17895" s="24"/>
      <c r="AC17895" s="24"/>
      <c r="AI17895" s="24"/>
      <c r="AL17895" s="24"/>
      <c r="AO17895" s="24"/>
      <c r="AR17895" s="24"/>
      <c r="AU17895" s="24"/>
    </row>
    <row r="17896">
      <c r="J17896" s="18"/>
      <c r="N17896" s="24"/>
      <c r="Q17896" s="24"/>
      <c r="T17896" s="24"/>
      <c r="W17896" s="24"/>
      <c r="Z17896" s="24"/>
      <c r="AC17896" s="24"/>
      <c r="AI17896" s="24"/>
      <c r="AL17896" s="24"/>
      <c r="AO17896" s="24"/>
      <c r="AR17896" s="24"/>
      <c r="AU17896" s="24"/>
    </row>
    <row r="17897">
      <c r="J17897" s="18"/>
      <c r="N17897" s="24"/>
      <c r="Q17897" s="24"/>
      <c r="T17897" s="24"/>
      <c r="W17897" s="24"/>
      <c r="Z17897" s="24"/>
      <c r="AC17897" s="24"/>
      <c r="AI17897" s="24"/>
      <c r="AL17897" s="24"/>
      <c r="AO17897" s="24"/>
      <c r="AR17897" s="24"/>
      <c r="AU17897" s="24"/>
    </row>
    <row r="17898">
      <c r="J17898" s="18"/>
      <c r="N17898" s="24"/>
      <c r="Q17898" s="24"/>
      <c r="T17898" s="24"/>
      <c r="W17898" s="24"/>
      <c r="Z17898" s="24"/>
      <c r="AC17898" s="24"/>
      <c r="AI17898" s="24"/>
      <c r="AL17898" s="24"/>
      <c r="AO17898" s="24"/>
      <c r="AR17898" s="24"/>
      <c r="AU17898" s="24"/>
    </row>
    <row r="17899">
      <c r="J17899" s="18"/>
      <c r="N17899" s="24"/>
      <c r="Q17899" s="24"/>
      <c r="T17899" s="24"/>
      <c r="W17899" s="24"/>
      <c r="Z17899" s="24"/>
      <c r="AC17899" s="24"/>
      <c r="AI17899" s="24"/>
      <c r="AL17899" s="24"/>
      <c r="AO17899" s="24"/>
      <c r="AR17899" s="24"/>
      <c r="AU17899" s="24"/>
    </row>
    <row r="17900">
      <c r="J17900" s="18"/>
      <c r="N17900" s="24"/>
      <c r="Q17900" s="24"/>
      <c r="T17900" s="24"/>
      <c r="W17900" s="24"/>
      <c r="Z17900" s="24"/>
      <c r="AC17900" s="24"/>
      <c r="AI17900" s="24"/>
      <c r="AL17900" s="24"/>
      <c r="AO17900" s="24"/>
      <c r="AR17900" s="24"/>
      <c r="AU17900" s="24"/>
    </row>
    <row r="17901">
      <c r="J17901" s="18"/>
      <c r="N17901" s="24"/>
      <c r="Q17901" s="24"/>
      <c r="T17901" s="24"/>
      <c r="W17901" s="24"/>
      <c r="Z17901" s="24"/>
      <c r="AC17901" s="24"/>
      <c r="AI17901" s="24"/>
      <c r="AL17901" s="24"/>
      <c r="AO17901" s="24"/>
      <c r="AR17901" s="24"/>
      <c r="AU17901" s="24"/>
    </row>
    <row r="17902">
      <c r="J17902" s="18"/>
      <c r="N17902" s="24"/>
      <c r="Q17902" s="24"/>
      <c r="T17902" s="24"/>
      <c r="W17902" s="24"/>
      <c r="Z17902" s="24"/>
      <c r="AC17902" s="24"/>
      <c r="AI17902" s="24"/>
      <c r="AL17902" s="24"/>
      <c r="AO17902" s="24"/>
      <c r="AR17902" s="24"/>
      <c r="AU17902" s="24"/>
    </row>
    <row r="17903">
      <c r="J17903" s="18"/>
      <c r="N17903" s="24"/>
      <c r="Q17903" s="24"/>
      <c r="T17903" s="24"/>
      <c r="W17903" s="24"/>
      <c r="Z17903" s="24"/>
      <c r="AC17903" s="24"/>
      <c r="AI17903" s="24"/>
      <c r="AL17903" s="24"/>
      <c r="AO17903" s="24"/>
      <c r="AR17903" s="24"/>
      <c r="AU17903" s="24"/>
    </row>
    <row r="17904">
      <c r="J17904" s="18"/>
      <c r="N17904" s="24"/>
      <c r="Q17904" s="24"/>
      <c r="T17904" s="24"/>
      <c r="W17904" s="24"/>
      <c r="Z17904" s="24"/>
      <c r="AC17904" s="24"/>
      <c r="AI17904" s="24"/>
      <c r="AL17904" s="24"/>
      <c r="AO17904" s="24"/>
      <c r="AR17904" s="24"/>
      <c r="AU17904" s="24"/>
    </row>
    <row r="17905">
      <c r="J17905" s="18"/>
      <c r="N17905" s="24"/>
      <c r="Q17905" s="24"/>
      <c r="T17905" s="24"/>
      <c r="W17905" s="24"/>
      <c r="Z17905" s="24"/>
      <c r="AC17905" s="24"/>
      <c r="AI17905" s="24"/>
      <c r="AL17905" s="24"/>
      <c r="AO17905" s="24"/>
      <c r="AR17905" s="24"/>
      <c r="AU17905" s="24"/>
    </row>
    <row r="17906">
      <c r="J17906" s="18"/>
      <c r="N17906" s="24"/>
      <c r="Q17906" s="24"/>
      <c r="T17906" s="24"/>
      <c r="W17906" s="24"/>
      <c r="Z17906" s="24"/>
      <c r="AC17906" s="24"/>
      <c r="AI17906" s="24"/>
      <c r="AL17906" s="24"/>
      <c r="AO17906" s="24"/>
      <c r="AR17906" s="24"/>
      <c r="AU17906" s="24"/>
    </row>
    <row r="17907">
      <c r="J17907" s="18"/>
      <c r="N17907" s="24"/>
      <c r="Q17907" s="24"/>
      <c r="T17907" s="24"/>
      <c r="W17907" s="24"/>
      <c r="Z17907" s="24"/>
      <c r="AC17907" s="24"/>
      <c r="AI17907" s="24"/>
      <c r="AL17907" s="24"/>
      <c r="AO17907" s="24"/>
      <c r="AR17907" s="24"/>
      <c r="AU17907" s="24"/>
    </row>
    <row r="17908">
      <c r="J17908" s="18"/>
      <c r="N17908" s="24"/>
      <c r="Q17908" s="24"/>
      <c r="T17908" s="24"/>
      <c r="W17908" s="24"/>
      <c r="Z17908" s="24"/>
      <c r="AC17908" s="24"/>
      <c r="AI17908" s="24"/>
      <c r="AL17908" s="24"/>
      <c r="AO17908" s="24"/>
      <c r="AR17908" s="24"/>
      <c r="AU17908" s="24"/>
    </row>
    <row r="17909">
      <c r="J17909" s="18"/>
      <c r="N17909" s="24"/>
      <c r="Q17909" s="24"/>
      <c r="T17909" s="24"/>
      <c r="W17909" s="24"/>
      <c r="Z17909" s="24"/>
      <c r="AC17909" s="24"/>
      <c r="AI17909" s="24"/>
      <c r="AL17909" s="24"/>
      <c r="AO17909" s="24"/>
      <c r="AR17909" s="24"/>
      <c r="AU17909" s="24"/>
    </row>
    <row r="17910">
      <c r="J17910" s="18"/>
      <c r="N17910" s="24"/>
      <c r="Q17910" s="24"/>
      <c r="T17910" s="24"/>
      <c r="W17910" s="24"/>
      <c r="Z17910" s="24"/>
      <c r="AC17910" s="24"/>
      <c r="AI17910" s="24"/>
      <c r="AL17910" s="24"/>
      <c r="AO17910" s="24"/>
      <c r="AR17910" s="24"/>
      <c r="AU17910" s="24"/>
    </row>
    <row r="17911">
      <c r="J17911" s="18"/>
      <c r="N17911" s="24"/>
      <c r="Q17911" s="24"/>
      <c r="T17911" s="24"/>
      <c r="W17911" s="24"/>
      <c r="Z17911" s="24"/>
      <c r="AC17911" s="24"/>
      <c r="AI17911" s="24"/>
      <c r="AL17911" s="24"/>
      <c r="AO17911" s="24"/>
      <c r="AR17911" s="24"/>
      <c r="AU17911" s="24"/>
    </row>
    <row r="17912">
      <c r="J17912" s="18"/>
      <c r="N17912" s="24"/>
      <c r="Q17912" s="24"/>
      <c r="T17912" s="24"/>
      <c r="W17912" s="24"/>
      <c r="Z17912" s="24"/>
      <c r="AC17912" s="24"/>
      <c r="AI17912" s="24"/>
      <c r="AL17912" s="24"/>
      <c r="AO17912" s="24"/>
      <c r="AR17912" s="24"/>
      <c r="AU17912" s="24"/>
    </row>
    <row r="17913">
      <c r="J17913" s="18"/>
      <c r="N17913" s="24"/>
      <c r="Q17913" s="24"/>
      <c r="T17913" s="24"/>
      <c r="W17913" s="24"/>
      <c r="Z17913" s="24"/>
      <c r="AC17913" s="24"/>
      <c r="AI17913" s="24"/>
      <c r="AL17913" s="24"/>
      <c r="AO17913" s="24"/>
      <c r="AR17913" s="24"/>
      <c r="AU17913" s="24"/>
    </row>
    <row r="17914">
      <c r="J17914" s="18"/>
      <c r="N17914" s="24"/>
      <c r="Q17914" s="24"/>
      <c r="T17914" s="24"/>
      <c r="W17914" s="24"/>
      <c r="Z17914" s="24"/>
      <c r="AC17914" s="24"/>
      <c r="AI17914" s="24"/>
      <c r="AL17914" s="24"/>
      <c r="AO17914" s="24"/>
      <c r="AR17914" s="24"/>
      <c r="AU17914" s="24"/>
    </row>
    <row r="17915">
      <c r="J17915" s="18"/>
      <c r="N17915" s="24"/>
      <c r="Q17915" s="24"/>
      <c r="T17915" s="24"/>
      <c r="W17915" s="24"/>
      <c r="Z17915" s="24"/>
      <c r="AC17915" s="24"/>
      <c r="AI17915" s="24"/>
      <c r="AL17915" s="24"/>
      <c r="AO17915" s="24"/>
      <c r="AR17915" s="24"/>
      <c r="AU17915" s="24"/>
    </row>
    <row r="17916">
      <c r="J17916" s="18"/>
      <c r="N17916" s="24"/>
      <c r="Q17916" s="24"/>
      <c r="T17916" s="24"/>
      <c r="W17916" s="24"/>
      <c r="Z17916" s="24"/>
      <c r="AC17916" s="24"/>
      <c r="AI17916" s="24"/>
      <c r="AL17916" s="24"/>
      <c r="AO17916" s="24"/>
      <c r="AR17916" s="24"/>
      <c r="AU17916" s="24"/>
    </row>
    <row r="17917">
      <c r="J17917" s="18"/>
      <c r="N17917" s="24"/>
      <c r="Q17917" s="24"/>
      <c r="T17917" s="24"/>
      <c r="W17917" s="24"/>
      <c r="Z17917" s="24"/>
      <c r="AC17917" s="24"/>
      <c r="AI17917" s="24"/>
      <c r="AL17917" s="24"/>
      <c r="AO17917" s="24"/>
      <c r="AR17917" s="24"/>
      <c r="AU17917" s="24"/>
    </row>
    <row r="17918">
      <c r="J17918" s="18"/>
      <c r="N17918" s="24"/>
      <c r="Q17918" s="24"/>
      <c r="T17918" s="24"/>
      <c r="W17918" s="24"/>
      <c r="Z17918" s="24"/>
      <c r="AC17918" s="24"/>
      <c r="AI17918" s="24"/>
      <c r="AL17918" s="24"/>
      <c r="AO17918" s="24"/>
      <c r="AR17918" s="24"/>
      <c r="AU17918" s="24"/>
    </row>
    <row r="17919">
      <c r="J17919" s="18"/>
      <c r="N17919" s="24"/>
      <c r="Q17919" s="24"/>
      <c r="T17919" s="24"/>
      <c r="W17919" s="24"/>
      <c r="Z17919" s="24"/>
      <c r="AC17919" s="24"/>
      <c r="AI17919" s="24"/>
      <c r="AL17919" s="24"/>
      <c r="AO17919" s="24"/>
      <c r="AR17919" s="24"/>
      <c r="AU17919" s="24"/>
    </row>
    <row r="17920">
      <c r="J17920" s="18"/>
      <c r="N17920" s="24"/>
      <c r="Q17920" s="24"/>
      <c r="T17920" s="24"/>
      <c r="W17920" s="24"/>
      <c r="Z17920" s="24"/>
      <c r="AC17920" s="24"/>
      <c r="AI17920" s="24"/>
      <c r="AL17920" s="24"/>
      <c r="AO17920" s="24"/>
      <c r="AR17920" s="24"/>
      <c r="AU17920" s="24"/>
    </row>
    <row r="17921">
      <c r="J17921" s="18"/>
      <c r="N17921" s="24"/>
      <c r="Q17921" s="24"/>
      <c r="T17921" s="24"/>
      <c r="W17921" s="24"/>
      <c r="Z17921" s="24"/>
      <c r="AC17921" s="24"/>
      <c r="AI17921" s="24"/>
      <c r="AL17921" s="24"/>
      <c r="AO17921" s="24"/>
      <c r="AR17921" s="24"/>
      <c r="AU17921" s="24"/>
    </row>
    <row r="17922">
      <c r="J17922" s="18"/>
      <c r="N17922" s="24"/>
      <c r="Q17922" s="24"/>
      <c r="T17922" s="24"/>
      <c r="W17922" s="24"/>
      <c r="Z17922" s="24"/>
      <c r="AC17922" s="24"/>
      <c r="AI17922" s="24"/>
      <c r="AL17922" s="24"/>
      <c r="AO17922" s="24"/>
      <c r="AR17922" s="24"/>
      <c r="AU17922" s="24"/>
    </row>
    <row r="17923">
      <c r="J17923" s="18"/>
      <c r="N17923" s="24"/>
      <c r="Q17923" s="24"/>
      <c r="T17923" s="24"/>
      <c r="W17923" s="24"/>
      <c r="Z17923" s="24"/>
      <c r="AC17923" s="24"/>
      <c r="AI17923" s="24"/>
      <c r="AL17923" s="24"/>
      <c r="AO17923" s="24"/>
      <c r="AR17923" s="24"/>
      <c r="AU17923" s="24"/>
    </row>
    <row r="17924">
      <c r="J17924" s="18"/>
      <c r="N17924" s="24"/>
      <c r="Q17924" s="24"/>
      <c r="T17924" s="24"/>
      <c r="W17924" s="24"/>
      <c r="Z17924" s="24"/>
      <c r="AC17924" s="24"/>
      <c r="AI17924" s="24"/>
      <c r="AL17924" s="24"/>
      <c r="AO17924" s="24"/>
      <c r="AR17924" s="24"/>
      <c r="AU17924" s="24"/>
    </row>
    <row r="17925">
      <c r="J17925" s="18"/>
      <c r="N17925" s="24"/>
      <c r="Q17925" s="24"/>
      <c r="T17925" s="24"/>
      <c r="W17925" s="24"/>
      <c r="Z17925" s="24"/>
      <c r="AC17925" s="24"/>
      <c r="AI17925" s="24"/>
      <c r="AL17925" s="24"/>
      <c r="AO17925" s="24"/>
      <c r="AR17925" s="24"/>
      <c r="AU17925" s="24"/>
    </row>
    <row r="17926">
      <c r="J17926" s="18"/>
      <c r="N17926" s="24"/>
      <c r="Q17926" s="24"/>
      <c r="T17926" s="24"/>
      <c r="W17926" s="24"/>
      <c r="Z17926" s="24"/>
      <c r="AC17926" s="24"/>
      <c r="AI17926" s="24"/>
      <c r="AL17926" s="24"/>
      <c r="AO17926" s="24"/>
      <c r="AR17926" s="24"/>
      <c r="AU17926" s="24"/>
    </row>
    <row r="17927">
      <c r="J17927" s="18"/>
      <c r="N17927" s="24"/>
      <c r="Q17927" s="24"/>
      <c r="T17927" s="24"/>
      <c r="W17927" s="24"/>
      <c r="Z17927" s="24"/>
      <c r="AC17927" s="24"/>
      <c r="AI17927" s="24"/>
      <c r="AL17927" s="24"/>
      <c r="AO17927" s="24"/>
      <c r="AR17927" s="24"/>
      <c r="AU17927" s="24"/>
    </row>
    <row r="17928">
      <c r="J17928" s="18"/>
      <c r="N17928" s="24"/>
      <c r="Q17928" s="24"/>
      <c r="T17928" s="24"/>
      <c r="W17928" s="24"/>
      <c r="Z17928" s="24"/>
      <c r="AC17928" s="24"/>
      <c r="AI17928" s="24"/>
      <c r="AL17928" s="24"/>
      <c r="AO17928" s="24"/>
      <c r="AR17928" s="24"/>
      <c r="AU17928" s="24"/>
    </row>
    <row r="17929">
      <c r="J17929" s="18"/>
      <c r="N17929" s="24"/>
      <c r="Q17929" s="24"/>
      <c r="T17929" s="24"/>
      <c r="W17929" s="24"/>
      <c r="Z17929" s="24"/>
      <c r="AC17929" s="24"/>
      <c r="AI17929" s="24"/>
      <c r="AL17929" s="24"/>
      <c r="AO17929" s="24"/>
      <c r="AR17929" s="24"/>
      <c r="AU17929" s="24"/>
    </row>
    <row r="17930">
      <c r="J17930" s="18"/>
      <c r="N17930" s="24"/>
      <c r="Q17930" s="24"/>
      <c r="T17930" s="24"/>
      <c r="W17930" s="24"/>
      <c r="Z17930" s="24"/>
      <c r="AC17930" s="24"/>
      <c r="AI17930" s="24"/>
      <c r="AL17930" s="24"/>
      <c r="AO17930" s="24"/>
      <c r="AR17930" s="24"/>
      <c r="AU17930" s="24"/>
    </row>
    <row r="17931">
      <c r="J17931" s="18"/>
      <c r="N17931" s="24"/>
      <c r="Q17931" s="24"/>
      <c r="T17931" s="24"/>
      <c r="W17931" s="24"/>
      <c r="Z17931" s="24"/>
      <c r="AC17931" s="24"/>
      <c r="AI17931" s="24"/>
      <c r="AL17931" s="24"/>
      <c r="AO17931" s="24"/>
      <c r="AR17931" s="24"/>
      <c r="AU17931" s="24"/>
    </row>
    <row r="17932">
      <c r="J17932" s="18"/>
      <c r="N17932" s="24"/>
      <c r="Q17932" s="24"/>
      <c r="T17932" s="24"/>
      <c r="W17932" s="24"/>
      <c r="Z17932" s="24"/>
      <c r="AC17932" s="24"/>
      <c r="AI17932" s="24"/>
      <c r="AL17932" s="24"/>
      <c r="AO17932" s="24"/>
      <c r="AR17932" s="24"/>
      <c r="AU17932" s="24"/>
    </row>
    <row r="17933">
      <c r="J17933" s="18"/>
      <c r="N17933" s="24"/>
      <c r="Q17933" s="24"/>
      <c r="T17933" s="24"/>
      <c r="W17933" s="24"/>
      <c r="Z17933" s="24"/>
      <c r="AC17933" s="24"/>
      <c r="AI17933" s="24"/>
      <c r="AL17933" s="24"/>
      <c r="AO17933" s="24"/>
      <c r="AR17933" s="24"/>
      <c r="AU17933" s="24"/>
    </row>
    <row r="17934">
      <c r="J17934" s="18"/>
      <c r="N17934" s="24"/>
      <c r="Q17934" s="24"/>
      <c r="T17934" s="24"/>
      <c r="W17934" s="24"/>
      <c r="Z17934" s="24"/>
      <c r="AC17934" s="24"/>
      <c r="AI17934" s="24"/>
      <c r="AL17934" s="24"/>
      <c r="AO17934" s="24"/>
      <c r="AR17934" s="24"/>
      <c r="AU17934" s="24"/>
    </row>
    <row r="17935">
      <c r="J17935" s="18"/>
      <c r="N17935" s="24"/>
      <c r="Q17935" s="24"/>
      <c r="T17935" s="24"/>
      <c r="W17935" s="24"/>
      <c r="Z17935" s="24"/>
      <c r="AC17935" s="24"/>
      <c r="AI17935" s="24"/>
      <c r="AL17935" s="24"/>
      <c r="AO17935" s="24"/>
      <c r="AR17935" s="24"/>
      <c r="AU17935" s="24"/>
    </row>
    <row r="17936">
      <c r="J17936" s="18"/>
      <c r="N17936" s="24"/>
      <c r="Q17936" s="24"/>
      <c r="T17936" s="24"/>
      <c r="W17936" s="24"/>
      <c r="Z17936" s="24"/>
      <c r="AC17936" s="24"/>
      <c r="AI17936" s="24"/>
      <c r="AL17936" s="24"/>
      <c r="AO17936" s="24"/>
      <c r="AR17936" s="24"/>
      <c r="AU17936" s="24"/>
    </row>
    <row r="17937">
      <c r="J17937" s="18"/>
      <c r="N17937" s="24"/>
      <c r="Q17937" s="24"/>
      <c r="T17937" s="24"/>
      <c r="W17937" s="24"/>
      <c r="Z17937" s="24"/>
      <c r="AC17937" s="24"/>
      <c r="AI17937" s="24"/>
      <c r="AL17937" s="24"/>
      <c r="AO17937" s="24"/>
      <c r="AR17937" s="24"/>
      <c r="AU17937" s="24"/>
    </row>
    <row r="17938">
      <c r="J17938" s="18"/>
      <c r="N17938" s="24"/>
      <c r="Q17938" s="24"/>
      <c r="T17938" s="24"/>
      <c r="W17938" s="24"/>
      <c r="Z17938" s="24"/>
      <c r="AC17938" s="24"/>
      <c r="AI17938" s="24"/>
      <c r="AL17938" s="24"/>
      <c r="AO17938" s="24"/>
      <c r="AR17938" s="24"/>
      <c r="AU17938" s="24"/>
    </row>
    <row r="17939">
      <c r="J17939" s="18"/>
      <c r="N17939" s="24"/>
      <c r="Q17939" s="24"/>
      <c r="T17939" s="24"/>
      <c r="W17939" s="24"/>
      <c r="Z17939" s="24"/>
      <c r="AC17939" s="24"/>
      <c r="AI17939" s="24"/>
      <c r="AL17939" s="24"/>
      <c r="AO17939" s="24"/>
      <c r="AR17939" s="24"/>
      <c r="AU17939" s="24"/>
    </row>
    <row r="17940">
      <c r="J17940" s="18"/>
      <c r="N17940" s="24"/>
      <c r="Q17940" s="24"/>
      <c r="T17940" s="24"/>
      <c r="W17940" s="24"/>
      <c r="Z17940" s="24"/>
      <c r="AC17940" s="24"/>
      <c r="AI17940" s="24"/>
      <c r="AL17940" s="24"/>
      <c r="AO17940" s="24"/>
      <c r="AR17940" s="24"/>
      <c r="AU17940" s="24"/>
    </row>
    <row r="17941">
      <c r="J17941" s="18"/>
      <c r="N17941" s="24"/>
      <c r="Q17941" s="24"/>
      <c r="T17941" s="24"/>
      <c r="W17941" s="24"/>
      <c r="Z17941" s="24"/>
      <c r="AC17941" s="24"/>
      <c r="AI17941" s="24"/>
      <c r="AL17941" s="24"/>
      <c r="AO17941" s="24"/>
      <c r="AR17941" s="24"/>
      <c r="AU17941" s="24"/>
    </row>
    <row r="17942">
      <c r="J17942" s="18"/>
      <c r="N17942" s="24"/>
      <c r="Q17942" s="24"/>
      <c r="T17942" s="24"/>
      <c r="W17942" s="24"/>
      <c r="Z17942" s="24"/>
      <c r="AC17942" s="24"/>
      <c r="AI17942" s="24"/>
      <c r="AL17942" s="24"/>
      <c r="AO17942" s="24"/>
      <c r="AR17942" s="24"/>
      <c r="AU17942" s="24"/>
    </row>
    <row r="17943">
      <c r="J17943" s="18"/>
      <c r="N17943" s="24"/>
      <c r="Q17943" s="24"/>
      <c r="T17943" s="24"/>
      <c r="W17943" s="24"/>
      <c r="Z17943" s="24"/>
      <c r="AC17943" s="24"/>
      <c r="AI17943" s="24"/>
      <c r="AL17943" s="24"/>
      <c r="AO17943" s="24"/>
      <c r="AR17943" s="24"/>
      <c r="AU17943" s="24"/>
    </row>
    <row r="17944">
      <c r="J17944" s="18"/>
      <c r="N17944" s="24"/>
      <c r="Q17944" s="24"/>
      <c r="T17944" s="24"/>
      <c r="W17944" s="24"/>
      <c r="Z17944" s="24"/>
      <c r="AC17944" s="24"/>
      <c r="AI17944" s="24"/>
      <c r="AL17944" s="24"/>
      <c r="AO17944" s="24"/>
      <c r="AR17944" s="24"/>
      <c r="AU17944" s="24"/>
    </row>
    <row r="17945">
      <c r="J17945" s="18"/>
      <c r="N17945" s="24"/>
      <c r="Q17945" s="24"/>
      <c r="T17945" s="24"/>
      <c r="W17945" s="24"/>
      <c r="Z17945" s="24"/>
      <c r="AC17945" s="24"/>
      <c r="AI17945" s="24"/>
      <c r="AL17945" s="24"/>
      <c r="AO17945" s="24"/>
      <c r="AR17945" s="24"/>
      <c r="AU17945" s="24"/>
    </row>
    <row r="17946">
      <c r="J17946" s="18"/>
      <c r="N17946" s="24"/>
      <c r="Q17946" s="24"/>
      <c r="T17946" s="24"/>
      <c r="W17946" s="24"/>
      <c r="Z17946" s="24"/>
      <c r="AC17946" s="24"/>
      <c r="AI17946" s="24"/>
      <c r="AL17946" s="24"/>
      <c r="AO17946" s="24"/>
      <c r="AR17946" s="24"/>
      <c r="AU17946" s="24"/>
    </row>
    <row r="17947">
      <c r="J17947" s="18"/>
      <c r="N17947" s="24"/>
      <c r="Q17947" s="24"/>
      <c r="T17947" s="24"/>
      <c r="W17947" s="24"/>
      <c r="Z17947" s="24"/>
      <c r="AC17947" s="24"/>
      <c r="AI17947" s="24"/>
      <c r="AL17947" s="24"/>
      <c r="AO17947" s="24"/>
      <c r="AR17947" s="24"/>
      <c r="AU17947" s="24"/>
    </row>
    <row r="17948">
      <c r="J17948" s="18"/>
      <c r="N17948" s="24"/>
      <c r="Q17948" s="24"/>
      <c r="T17948" s="24"/>
      <c r="W17948" s="24"/>
      <c r="Z17948" s="24"/>
      <c r="AC17948" s="24"/>
      <c r="AI17948" s="24"/>
      <c r="AL17948" s="24"/>
      <c r="AO17948" s="24"/>
      <c r="AR17948" s="24"/>
      <c r="AU17948" s="24"/>
    </row>
    <row r="17949">
      <c r="J17949" s="18"/>
      <c r="N17949" s="24"/>
      <c r="Q17949" s="24"/>
      <c r="T17949" s="24"/>
      <c r="W17949" s="24"/>
      <c r="Z17949" s="24"/>
      <c r="AC17949" s="24"/>
      <c r="AI17949" s="24"/>
      <c r="AL17949" s="24"/>
      <c r="AO17949" s="24"/>
      <c r="AR17949" s="24"/>
      <c r="AU17949" s="24"/>
    </row>
    <row r="17950">
      <c r="J17950" s="18"/>
      <c r="N17950" s="24"/>
      <c r="Q17950" s="24"/>
      <c r="T17950" s="24"/>
      <c r="W17950" s="24"/>
      <c r="Z17950" s="24"/>
      <c r="AC17950" s="24"/>
      <c r="AI17950" s="24"/>
      <c r="AL17950" s="24"/>
      <c r="AO17950" s="24"/>
      <c r="AR17950" s="24"/>
      <c r="AU17950" s="24"/>
    </row>
    <row r="17951">
      <c r="J17951" s="18"/>
      <c r="N17951" s="24"/>
      <c r="Q17951" s="24"/>
      <c r="T17951" s="24"/>
      <c r="W17951" s="24"/>
      <c r="Z17951" s="24"/>
      <c r="AC17951" s="24"/>
      <c r="AI17951" s="24"/>
      <c r="AL17951" s="24"/>
      <c r="AO17951" s="24"/>
      <c r="AR17951" s="24"/>
      <c r="AU17951" s="24"/>
    </row>
    <row r="17952">
      <c r="J17952" s="18"/>
      <c r="N17952" s="24"/>
      <c r="Q17952" s="24"/>
      <c r="T17952" s="24"/>
      <c r="W17952" s="24"/>
      <c r="Z17952" s="24"/>
      <c r="AC17952" s="24"/>
      <c r="AI17952" s="24"/>
      <c r="AL17952" s="24"/>
      <c r="AO17952" s="24"/>
      <c r="AR17952" s="24"/>
      <c r="AU17952" s="24"/>
    </row>
    <row r="17953">
      <c r="J17953" s="18"/>
      <c r="N17953" s="24"/>
      <c r="Q17953" s="24"/>
      <c r="T17953" s="24"/>
      <c r="W17953" s="24"/>
      <c r="Z17953" s="24"/>
      <c r="AC17953" s="24"/>
      <c r="AI17953" s="24"/>
      <c r="AL17953" s="24"/>
      <c r="AO17953" s="24"/>
      <c r="AR17953" s="24"/>
      <c r="AU17953" s="24"/>
    </row>
    <row r="17954">
      <c r="J17954" s="18"/>
      <c r="N17954" s="24"/>
      <c r="Q17954" s="24"/>
      <c r="T17954" s="24"/>
      <c r="W17954" s="24"/>
      <c r="Z17954" s="24"/>
      <c r="AC17954" s="24"/>
      <c r="AI17954" s="24"/>
      <c r="AL17954" s="24"/>
      <c r="AO17954" s="24"/>
      <c r="AR17954" s="24"/>
      <c r="AU17954" s="24"/>
    </row>
    <row r="17955">
      <c r="J17955" s="18"/>
      <c r="N17955" s="24"/>
      <c r="Q17955" s="24"/>
      <c r="T17955" s="24"/>
      <c r="W17955" s="24"/>
      <c r="Z17955" s="24"/>
      <c r="AC17955" s="24"/>
      <c r="AI17955" s="24"/>
      <c r="AL17955" s="24"/>
      <c r="AO17955" s="24"/>
      <c r="AR17955" s="24"/>
      <c r="AU17955" s="24"/>
    </row>
    <row r="17956">
      <c r="J17956" s="18"/>
      <c r="N17956" s="24"/>
      <c r="Q17956" s="24"/>
      <c r="T17956" s="24"/>
      <c r="W17956" s="24"/>
      <c r="Z17956" s="24"/>
      <c r="AC17956" s="24"/>
      <c r="AI17956" s="24"/>
      <c r="AL17956" s="24"/>
      <c r="AO17956" s="24"/>
      <c r="AR17956" s="24"/>
      <c r="AU17956" s="24"/>
    </row>
    <row r="17957">
      <c r="J17957" s="18"/>
      <c r="N17957" s="24"/>
      <c r="Q17957" s="24"/>
      <c r="T17957" s="24"/>
      <c r="W17957" s="24"/>
      <c r="Z17957" s="24"/>
      <c r="AC17957" s="24"/>
      <c r="AI17957" s="24"/>
      <c r="AL17957" s="24"/>
      <c r="AO17957" s="24"/>
      <c r="AR17957" s="24"/>
      <c r="AU17957" s="24"/>
    </row>
    <row r="17958">
      <c r="J17958" s="18"/>
      <c r="N17958" s="24"/>
      <c r="Q17958" s="24"/>
      <c r="T17958" s="24"/>
      <c r="W17958" s="24"/>
      <c r="Z17958" s="24"/>
      <c r="AC17958" s="24"/>
      <c r="AI17958" s="24"/>
      <c r="AL17958" s="24"/>
      <c r="AO17958" s="24"/>
      <c r="AR17958" s="24"/>
      <c r="AU17958" s="24"/>
    </row>
    <row r="17959">
      <c r="J17959" s="18"/>
      <c r="N17959" s="24"/>
      <c r="Q17959" s="24"/>
      <c r="T17959" s="24"/>
      <c r="W17959" s="24"/>
      <c r="Z17959" s="24"/>
      <c r="AC17959" s="24"/>
      <c r="AI17959" s="24"/>
      <c r="AL17959" s="24"/>
      <c r="AO17959" s="24"/>
      <c r="AR17959" s="24"/>
      <c r="AU17959" s="24"/>
    </row>
    <row r="17960">
      <c r="J17960" s="18"/>
      <c r="N17960" s="24"/>
      <c r="Q17960" s="24"/>
      <c r="T17960" s="24"/>
      <c r="W17960" s="24"/>
      <c r="Z17960" s="24"/>
      <c r="AC17960" s="24"/>
      <c r="AI17960" s="24"/>
      <c r="AL17960" s="24"/>
      <c r="AO17960" s="24"/>
      <c r="AR17960" s="24"/>
      <c r="AU17960" s="24"/>
    </row>
    <row r="17961">
      <c r="J17961" s="18"/>
      <c r="N17961" s="24"/>
      <c r="Q17961" s="24"/>
      <c r="T17961" s="24"/>
      <c r="W17961" s="24"/>
      <c r="Z17961" s="24"/>
      <c r="AC17961" s="24"/>
      <c r="AI17961" s="24"/>
      <c r="AL17961" s="24"/>
      <c r="AO17961" s="24"/>
      <c r="AR17961" s="24"/>
      <c r="AU17961" s="24"/>
    </row>
    <row r="17962">
      <c r="J17962" s="18"/>
      <c r="N17962" s="24"/>
      <c r="Q17962" s="24"/>
      <c r="T17962" s="24"/>
      <c r="W17962" s="24"/>
      <c r="Z17962" s="24"/>
      <c r="AC17962" s="24"/>
      <c r="AI17962" s="24"/>
      <c r="AL17962" s="24"/>
      <c r="AO17962" s="24"/>
      <c r="AR17962" s="24"/>
      <c r="AU17962" s="24"/>
    </row>
    <row r="17963">
      <c r="J17963" s="18"/>
      <c r="N17963" s="24"/>
      <c r="Q17963" s="24"/>
      <c r="T17963" s="24"/>
      <c r="W17963" s="24"/>
      <c r="Z17963" s="24"/>
      <c r="AC17963" s="24"/>
      <c r="AI17963" s="24"/>
      <c r="AL17963" s="24"/>
      <c r="AO17963" s="24"/>
      <c r="AR17963" s="24"/>
      <c r="AU17963" s="24"/>
    </row>
    <row r="17964">
      <c r="J17964" s="18"/>
      <c r="N17964" s="24"/>
      <c r="Q17964" s="24"/>
      <c r="T17964" s="24"/>
      <c r="W17964" s="24"/>
      <c r="Z17964" s="24"/>
      <c r="AC17964" s="24"/>
      <c r="AI17964" s="24"/>
      <c r="AL17964" s="24"/>
      <c r="AO17964" s="24"/>
      <c r="AR17964" s="24"/>
      <c r="AU17964" s="24"/>
    </row>
    <row r="17965">
      <c r="J17965" s="18"/>
      <c r="N17965" s="24"/>
      <c r="Q17965" s="24"/>
      <c r="T17965" s="24"/>
      <c r="W17965" s="24"/>
      <c r="Z17965" s="24"/>
      <c r="AC17965" s="24"/>
      <c r="AI17965" s="24"/>
      <c r="AL17965" s="24"/>
      <c r="AO17965" s="24"/>
      <c r="AR17965" s="24"/>
      <c r="AU17965" s="24"/>
    </row>
    <row r="17966">
      <c r="J17966" s="18"/>
      <c r="N17966" s="24"/>
      <c r="Q17966" s="24"/>
      <c r="T17966" s="24"/>
      <c r="W17966" s="24"/>
      <c r="Z17966" s="24"/>
      <c r="AC17966" s="24"/>
      <c r="AI17966" s="24"/>
      <c r="AL17966" s="24"/>
      <c r="AO17966" s="24"/>
      <c r="AR17966" s="24"/>
      <c r="AU17966" s="24"/>
    </row>
    <row r="17967">
      <c r="J17967" s="18"/>
      <c r="N17967" s="24"/>
      <c r="Q17967" s="24"/>
      <c r="T17967" s="24"/>
      <c r="W17967" s="24"/>
      <c r="Z17967" s="24"/>
      <c r="AC17967" s="24"/>
      <c r="AI17967" s="24"/>
      <c r="AL17967" s="24"/>
      <c r="AO17967" s="24"/>
      <c r="AR17967" s="24"/>
      <c r="AU17967" s="24"/>
    </row>
    <row r="17968">
      <c r="J17968" s="18"/>
      <c r="N17968" s="24"/>
      <c r="Q17968" s="24"/>
      <c r="T17968" s="24"/>
      <c r="W17968" s="24"/>
      <c r="Z17968" s="24"/>
      <c r="AC17968" s="24"/>
      <c r="AI17968" s="24"/>
      <c r="AL17968" s="24"/>
      <c r="AO17968" s="24"/>
      <c r="AR17968" s="24"/>
      <c r="AU17968" s="24"/>
    </row>
    <row r="17969">
      <c r="J17969" s="18"/>
      <c r="N17969" s="24"/>
      <c r="Q17969" s="24"/>
      <c r="T17969" s="24"/>
      <c r="W17969" s="24"/>
      <c r="Z17969" s="24"/>
      <c r="AC17969" s="24"/>
      <c r="AI17969" s="24"/>
      <c r="AL17969" s="24"/>
      <c r="AO17969" s="24"/>
      <c r="AR17969" s="24"/>
      <c r="AU17969" s="24"/>
    </row>
    <row r="17970">
      <c r="J17970" s="18"/>
      <c r="N17970" s="24"/>
      <c r="Q17970" s="24"/>
      <c r="T17970" s="24"/>
      <c r="W17970" s="24"/>
      <c r="Z17970" s="24"/>
      <c r="AC17970" s="24"/>
      <c r="AI17970" s="24"/>
      <c r="AL17970" s="24"/>
      <c r="AO17970" s="24"/>
      <c r="AR17970" s="24"/>
      <c r="AU17970" s="24"/>
    </row>
    <row r="17971">
      <c r="J17971" s="18"/>
      <c r="N17971" s="24"/>
      <c r="Q17971" s="24"/>
      <c r="T17971" s="24"/>
      <c r="W17971" s="24"/>
      <c r="Z17971" s="24"/>
      <c r="AC17971" s="24"/>
      <c r="AI17971" s="24"/>
      <c r="AL17971" s="24"/>
      <c r="AO17971" s="24"/>
      <c r="AR17971" s="24"/>
      <c r="AU17971" s="24"/>
    </row>
    <row r="17972">
      <c r="J17972" s="18"/>
      <c r="N17972" s="24"/>
      <c r="Q17972" s="24"/>
      <c r="T17972" s="24"/>
      <c r="W17972" s="24"/>
      <c r="Z17972" s="24"/>
      <c r="AC17972" s="24"/>
      <c r="AI17972" s="24"/>
      <c r="AL17972" s="24"/>
      <c r="AO17972" s="24"/>
      <c r="AR17972" s="24"/>
      <c r="AU17972" s="24"/>
    </row>
    <row r="17973">
      <c r="J17973" s="18"/>
      <c r="N17973" s="24"/>
      <c r="Q17973" s="24"/>
      <c r="T17973" s="24"/>
      <c r="W17973" s="24"/>
      <c r="Z17973" s="24"/>
      <c r="AC17973" s="24"/>
      <c r="AI17973" s="24"/>
      <c r="AL17973" s="24"/>
      <c r="AO17973" s="24"/>
      <c r="AR17973" s="24"/>
      <c r="AU17973" s="24"/>
    </row>
    <row r="17974">
      <c r="J17974" s="18"/>
      <c r="N17974" s="24"/>
      <c r="Q17974" s="24"/>
      <c r="T17974" s="24"/>
      <c r="W17974" s="24"/>
      <c r="Z17974" s="24"/>
      <c r="AC17974" s="24"/>
      <c r="AI17974" s="24"/>
      <c r="AL17974" s="24"/>
      <c r="AO17974" s="24"/>
      <c r="AR17974" s="24"/>
      <c r="AU17974" s="24"/>
    </row>
    <row r="17975">
      <c r="J17975" s="18"/>
      <c r="N17975" s="24"/>
      <c r="Q17975" s="24"/>
      <c r="T17975" s="24"/>
      <c r="W17975" s="24"/>
      <c r="Z17975" s="24"/>
      <c r="AC17975" s="24"/>
      <c r="AI17975" s="24"/>
      <c r="AL17975" s="24"/>
      <c r="AO17975" s="24"/>
      <c r="AR17975" s="24"/>
      <c r="AU17975" s="24"/>
    </row>
    <row r="17976">
      <c r="J17976" s="18"/>
      <c r="N17976" s="24"/>
      <c r="Q17976" s="24"/>
      <c r="T17976" s="24"/>
      <c r="W17976" s="24"/>
      <c r="Z17976" s="24"/>
      <c r="AC17976" s="24"/>
      <c r="AI17976" s="24"/>
      <c r="AL17976" s="24"/>
      <c r="AO17976" s="24"/>
      <c r="AR17976" s="24"/>
      <c r="AU17976" s="24"/>
    </row>
    <row r="17977">
      <c r="J17977" s="18"/>
      <c r="N17977" s="24"/>
      <c r="Q17977" s="24"/>
      <c r="T17977" s="24"/>
      <c r="W17977" s="24"/>
      <c r="Z17977" s="24"/>
      <c r="AC17977" s="24"/>
      <c r="AI17977" s="24"/>
      <c r="AL17977" s="24"/>
      <c r="AO17977" s="24"/>
      <c r="AR17977" s="24"/>
      <c r="AU17977" s="24"/>
    </row>
    <row r="17978">
      <c r="J17978" s="18"/>
      <c r="N17978" s="24"/>
      <c r="Q17978" s="24"/>
      <c r="T17978" s="24"/>
      <c r="W17978" s="24"/>
      <c r="Z17978" s="24"/>
      <c r="AC17978" s="24"/>
      <c r="AI17978" s="24"/>
      <c r="AL17978" s="24"/>
      <c r="AO17978" s="24"/>
      <c r="AR17978" s="24"/>
      <c r="AU17978" s="24"/>
    </row>
    <row r="17979">
      <c r="J17979" s="18"/>
      <c r="N17979" s="24"/>
      <c r="Q17979" s="24"/>
      <c r="T17979" s="24"/>
      <c r="W17979" s="24"/>
      <c r="Z17979" s="24"/>
      <c r="AC17979" s="24"/>
      <c r="AI17979" s="24"/>
      <c r="AL17979" s="24"/>
      <c r="AO17979" s="24"/>
      <c r="AR17979" s="24"/>
      <c r="AU17979" s="24"/>
    </row>
    <row r="17980">
      <c r="J17980" s="18"/>
      <c r="N17980" s="24"/>
      <c r="Q17980" s="24"/>
      <c r="T17980" s="24"/>
      <c r="W17980" s="24"/>
      <c r="Z17980" s="24"/>
      <c r="AC17980" s="24"/>
      <c r="AI17980" s="24"/>
      <c r="AL17980" s="24"/>
      <c r="AO17980" s="24"/>
      <c r="AR17980" s="24"/>
      <c r="AU17980" s="24"/>
    </row>
    <row r="17981">
      <c r="J17981" s="18"/>
      <c r="N17981" s="24"/>
      <c r="Q17981" s="24"/>
      <c r="T17981" s="24"/>
      <c r="W17981" s="24"/>
      <c r="Z17981" s="24"/>
      <c r="AC17981" s="24"/>
      <c r="AI17981" s="24"/>
      <c r="AL17981" s="24"/>
      <c r="AO17981" s="24"/>
      <c r="AR17981" s="24"/>
      <c r="AU17981" s="24"/>
    </row>
    <row r="17982">
      <c r="J17982" s="18"/>
      <c r="N17982" s="24"/>
      <c r="Q17982" s="24"/>
      <c r="T17982" s="24"/>
      <c r="W17982" s="24"/>
      <c r="Z17982" s="24"/>
      <c r="AC17982" s="24"/>
      <c r="AI17982" s="24"/>
      <c r="AL17982" s="24"/>
      <c r="AO17982" s="24"/>
      <c r="AR17982" s="24"/>
      <c r="AU17982" s="24"/>
    </row>
    <row r="17983">
      <c r="J17983" s="18"/>
      <c r="N17983" s="24"/>
      <c r="Q17983" s="24"/>
      <c r="T17983" s="24"/>
      <c r="W17983" s="24"/>
      <c r="Z17983" s="24"/>
      <c r="AC17983" s="24"/>
      <c r="AI17983" s="24"/>
      <c r="AL17983" s="24"/>
      <c r="AO17983" s="24"/>
      <c r="AR17983" s="24"/>
      <c r="AU17983" s="24"/>
    </row>
    <row r="17984">
      <c r="J17984" s="18"/>
      <c r="N17984" s="24"/>
      <c r="Q17984" s="24"/>
      <c r="T17984" s="24"/>
      <c r="W17984" s="24"/>
      <c r="Z17984" s="24"/>
      <c r="AC17984" s="24"/>
      <c r="AI17984" s="24"/>
      <c r="AL17984" s="24"/>
      <c r="AO17984" s="24"/>
      <c r="AR17984" s="24"/>
      <c r="AU17984" s="24"/>
    </row>
    <row r="17985">
      <c r="J17985" s="18"/>
      <c r="N17985" s="24"/>
      <c r="Q17985" s="24"/>
      <c r="T17985" s="24"/>
      <c r="W17985" s="24"/>
      <c r="Z17985" s="24"/>
      <c r="AC17985" s="24"/>
      <c r="AI17985" s="24"/>
      <c r="AL17985" s="24"/>
      <c r="AO17985" s="24"/>
      <c r="AR17985" s="24"/>
      <c r="AU17985" s="24"/>
    </row>
    <row r="17986">
      <c r="J17986" s="18"/>
      <c r="N17986" s="24"/>
      <c r="Q17986" s="24"/>
      <c r="T17986" s="24"/>
      <c r="W17986" s="24"/>
      <c r="Z17986" s="24"/>
      <c r="AC17986" s="24"/>
      <c r="AI17986" s="24"/>
      <c r="AL17986" s="24"/>
      <c r="AO17986" s="24"/>
      <c r="AR17986" s="24"/>
      <c r="AU17986" s="24"/>
    </row>
    <row r="17987">
      <c r="J17987" s="18"/>
      <c r="N17987" s="24"/>
      <c r="Q17987" s="24"/>
      <c r="T17987" s="24"/>
      <c r="W17987" s="24"/>
      <c r="Z17987" s="24"/>
      <c r="AC17987" s="24"/>
      <c r="AI17987" s="24"/>
      <c r="AL17987" s="24"/>
      <c r="AO17987" s="24"/>
      <c r="AR17987" s="24"/>
      <c r="AU17987" s="24"/>
    </row>
    <row r="17988">
      <c r="J17988" s="18"/>
      <c r="N17988" s="24"/>
      <c r="Q17988" s="24"/>
      <c r="T17988" s="24"/>
      <c r="W17988" s="24"/>
      <c r="Z17988" s="24"/>
      <c r="AC17988" s="24"/>
      <c r="AI17988" s="24"/>
      <c r="AL17988" s="24"/>
      <c r="AO17988" s="24"/>
      <c r="AR17988" s="24"/>
      <c r="AU17988" s="24"/>
    </row>
    <row r="17989">
      <c r="J17989" s="18"/>
      <c r="N17989" s="24"/>
      <c r="Q17989" s="24"/>
      <c r="T17989" s="24"/>
      <c r="W17989" s="24"/>
      <c r="Z17989" s="24"/>
      <c r="AC17989" s="24"/>
      <c r="AI17989" s="24"/>
      <c r="AL17989" s="24"/>
      <c r="AO17989" s="24"/>
      <c r="AR17989" s="24"/>
      <c r="AU17989" s="24"/>
    </row>
    <row r="17990">
      <c r="J17990" s="18"/>
      <c r="N17990" s="24"/>
      <c r="Q17990" s="24"/>
      <c r="T17990" s="24"/>
      <c r="W17990" s="24"/>
      <c r="Z17990" s="24"/>
      <c r="AC17990" s="24"/>
      <c r="AI17990" s="24"/>
      <c r="AL17990" s="24"/>
      <c r="AO17990" s="24"/>
      <c r="AR17990" s="24"/>
      <c r="AU17990" s="24"/>
    </row>
    <row r="17991">
      <c r="J17991" s="18"/>
      <c r="N17991" s="24"/>
      <c r="Q17991" s="24"/>
      <c r="T17991" s="24"/>
      <c r="W17991" s="24"/>
      <c r="Z17991" s="24"/>
      <c r="AC17991" s="24"/>
      <c r="AI17991" s="24"/>
      <c r="AL17991" s="24"/>
      <c r="AO17991" s="24"/>
      <c r="AR17991" s="24"/>
      <c r="AU17991" s="24"/>
    </row>
    <row r="17992">
      <c r="J17992" s="18"/>
      <c r="N17992" s="24"/>
      <c r="Q17992" s="24"/>
      <c r="T17992" s="24"/>
      <c r="W17992" s="24"/>
      <c r="Z17992" s="24"/>
      <c r="AC17992" s="24"/>
      <c r="AI17992" s="24"/>
      <c r="AL17992" s="24"/>
      <c r="AO17992" s="24"/>
      <c r="AR17992" s="24"/>
      <c r="AU17992" s="24"/>
    </row>
    <row r="17993">
      <c r="J17993" s="18"/>
      <c r="N17993" s="24"/>
      <c r="Q17993" s="24"/>
      <c r="T17993" s="24"/>
      <c r="W17993" s="24"/>
      <c r="Z17993" s="24"/>
      <c r="AC17993" s="24"/>
      <c r="AI17993" s="24"/>
      <c r="AL17993" s="24"/>
      <c r="AO17993" s="24"/>
      <c r="AR17993" s="24"/>
      <c r="AU17993" s="24"/>
    </row>
    <row r="17994">
      <c r="J17994" s="18"/>
      <c r="N17994" s="24"/>
      <c r="Q17994" s="24"/>
      <c r="T17994" s="24"/>
      <c r="W17994" s="24"/>
      <c r="Z17994" s="24"/>
      <c r="AC17994" s="24"/>
      <c r="AI17994" s="24"/>
      <c r="AL17994" s="24"/>
      <c r="AO17994" s="24"/>
      <c r="AR17994" s="24"/>
      <c r="AU17994" s="24"/>
    </row>
    <row r="17995">
      <c r="J17995" s="18"/>
      <c r="N17995" s="24"/>
      <c r="Q17995" s="24"/>
      <c r="T17995" s="24"/>
      <c r="W17995" s="24"/>
      <c r="Z17995" s="24"/>
      <c r="AC17995" s="24"/>
      <c r="AI17995" s="24"/>
      <c r="AL17995" s="24"/>
      <c r="AO17995" s="24"/>
      <c r="AR17995" s="24"/>
      <c r="AU17995" s="24"/>
    </row>
    <row r="17996">
      <c r="J17996" s="18"/>
      <c r="N17996" s="24"/>
      <c r="Q17996" s="24"/>
      <c r="T17996" s="24"/>
      <c r="W17996" s="24"/>
      <c r="Z17996" s="24"/>
      <c r="AC17996" s="24"/>
      <c r="AI17996" s="24"/>
      <c r="AL17996" s="24"/>
      <c r="AO17996" s="24"/>
      <c r="AR17996" s="24"/>
      <c r="AU17996" s="24"/>
    </row>
    <row r="17997">
      <c r="J17997" s="18"/>
      <c r="N17997" s="24"/>
      <c r="Q17997" s="24"/>
      <c r="T17997" s="24"/>
      <c r="W17997" s="24"/>
      <c r="Z17997" s="24"/>
      <c r="AC17997" s="24"/>
      <c r="AI17997" s="24"/>
      <c r="AL17997" s="24"/>
      <c r="AO17997" s="24"/>
      <c r="AR17997" s="24"/>
      <c r="AU17997" s="24"/>
    </row>
    <row r="17998">
      <c r="J17998" s="18"/>
      <c r="N17998" s="24"/>
      <c r="Q17998" s="24"/>
      <c r="T17998" s="24"/>
      <c r="W17998" s="24"/>
      <c r="Z17998" s="24"/>
      <c r="AC17998" s="24"/>
      <c r="AI17998" s="24"/>
      <c r="AL17998" s="24"/>
      <c r="AO17998" s="24"/>
      <c r="AR17998" s="24"/>
      <c r="AU17998" s="24"/>
    </row>
    <row r="17999">
      <c r="J17999" s="18"/>
      <c r="N17999" s="24"/>
      <c r="Q17999" s="24"/>
      <c r="T17999" s="24"/>
      <c r="W17999" s="24"/>
      <c r="Z17999" s="24"/>
      <c r="AC17999" s="24"/>
      <c r="AI17999" s="24"/>
      <c r="AL17999" s="24"/>
      <c r="AO17999" s="24"/>
      <c r="AR17999" s="24"/>
      <c r="AU17999" s="24"/>
    </row>
    <row r="18000">
      <c r="J18000" s="18"/>
      <c r="N18000" s="24"/>
      <c r="Q18000" s="24"/>
      <c r="T18000" s="24"/>
      <c r="W18000" s="24"/>
      <c r="Z18000" s="24"/>
      <c r="AC18000" s="24"/>
      <c r="AI18000" s="24"/>
      <c r="AL18000" s="24"/>
      <c r="AO18000" s="24"/>
      <c r="AR18000" s="24"/>
      <c r="AU18000" s="24"/>
    </row>
    <row r="18001">
      <c r="J18001" s="18"/>
      <c r="N18001" s="24"/>
      <c r="Q18001" s="24"/>
      <c r="T18001" s="24"/>
      <c r="W18001" s="24"/>
      <c r="Z18001" s="24"/>
      <c r="AC18001" s="24"/>
      <c r="AI18001" s="24"/>
      <c r="AL18001" s="24"/>
      <c r="AO18001" s="24"/>
      <c r="AR18001" s="24"/>
      <c r="AU18001" s="24"/>
    </row>
    <row r="18002">
      <c r="J18002" s="18"/>
      <c r="N18002" s="24"/>
      <c r="Q18002" s="24"/>
      <c r="T18002" s="24"/>
      <c r="W18002" s="24"/>
      <c r="Z18002" s="24"/>
      <c r="AC18002" s="24"/>
      <c r="AI18002" s="24"/>
      <c r="AL18002" s="24"/>
      <c r="AO18002" s="24"/>
      <c r="AR18002" s="24"/>
      <c r="AU18002" s="24"/>
    </row>
    <row r="18003">
      <c r="J18003" s="18"/>
      <c r="N18003" s="24"/>
      <c r="Q18003" s="24"/>
      <c r="T18003" s="24"/>
      <c r="W18003" s="24"/>
      <c r="Z18003" s="24"/>
      <c r="AC18003" s="24"/>
      <c r="AI18003" s="24"/>
      <c r="AL18003" s="24"/>
      <c r="AO18003" s="24"/>
      <c r="AR18003" s="24"/>
      <c r="AU18003" s="24"/>
    </row>
    <row r="18004">
      <c r="J18004" s="18"/>
      <c r="N18004" s="24"/>
      <c r="Q18004" s="24"/>
      <c r="T18004" s="24"/>
      <c r="W18004" s="24"/>
      <c r="Z18004" s="24"/>
      <c r="AC18004" s="24"/>
      <c r="AI18004" s="24"/>
      <c r="AL18004" s="24"/>
      <c r="AO18004" s="24"/>
      <c r="AR18004" s="24"/>
      <c r="AU18004" s="24"/>
    </row>
    <row r="18005">
      <c r="J18005" s="18"/>
      <c r="N18005" s="24"/>
      <c r="Q18005" s="24"/>
      <c r="T18005" s="24"/>
      <c r="W18005" s="24"/>
      <c r="Z18005" s="24"/>
      <c r="AC18005" s="24"/>
      <c r="AI18005" s="24"/>
      <c r="AL18005" s="24"/>
      <c r="AO18005" s="24"/>
      <c r="AR18005" s="24"/>
      <c r="AU18005" s="24"/>
    </row>
    <row r="18006">
      <c r="J18006" s="18"/>
      <c r="N18006" s="24"/>
      <c r="Q18006" s="24"/>
      <c r="T18006" s="24"/>
      <c r="W18006" s="24"/>
      <c r="Z18006" s="24"/>
      <c r="AC18006" s="24"/>
      <c r="AI18006" s="24"/>
      <c r="AL18006" s="24"/>
      <c r="AO18006" s="24"/>
      <c r="AR18006" s="24"/>
      <c r="AU18006" s="24"/>
    </row>
    <row r="18007">
      <c r="J18007" s="18"/>
      <c r="N18007" s="24"/>
      <c r="Q18007" s="24"/>
      <c r="T18007" s="24"/>
      <c r="W18007" s="24"/>
      <c r="Z18007" s="24"/>
      <c r="AC18007" s="24"/>
      <c r="AI18007" s="24"/>
      <c r="AL18007" s="24"/>
      <c r="AO18007" s="24"/>
      <c r="AR18007" s="24"/>
      <c r="AU18007" s="24"/>
    </row>
    <row r="18008">
      <c r="J18008" s="18"/>
      <c r="N18008" s="24"/>
      <c r="Q18008" s="24"/>
      <c r="T18008" s="24"/>
      <c r="W18008" s="24"/>
      <c r="Z18008" s="24"/>
      <c r="AC18008" s="24"/>
      <c r="AI18008" s="24"/>
      <c r="AL18008" s="24"/>
      <c r="AO18008" s="24"/>
      <c r="AR18008" s="24"/>
      <c r="AU18008" s="24"/>
    </row>
    <row r="18009">
      <c r="J18009" s="18"/>
      <c r="N18009" s="24"/>
      <c r="Q18009" s="24"/>
      <c r="T18009" s="24"/>
      <c r="W18009" s="24"/>
      <c r="Z18009" s="24"/>
      <c r="AC18009" s="24"/>
      <c r="AI18009" s="24"/>
      <c r="AL18009" s="24"/>
      <c r="AO18009" s="24"/>
      <c r="AR18009" s="24"/>
      <c r="AU18009" s="24"/>
    </row>
    <row r="18010">
      <c r="J18010" s="18"/>
      <c r="N18010" s="24"/>
      <c r="Q18010" s="24"/>
      <c r="T18010" s="24"/>
      <c r="W18010" s="24"/>
      <c r="Z18010" s="24"/>
      <c r="AC18010" s="24"/>
      <c r="AI18010" s="24"/>
      <c r="AL18010" s="24"/>
      <c r="AO18010" s="24"/>
      <c r="AR18010" s="24"/>
      <c r="AU18010" s="24"/>
    </row>
    <row r="18011">
      <c r="J18011" s="18"/>
      <c r="N18011" s="24"/>
      <c r="Q18011" s="24"/>
      <c r="T18011" s="24"/>
      <c r="W18011" s="24"/>
      <c r="Z18011" s="24"/>
      <c r="AC18011" s="24"/>
      <c r="AI18011" s="24"/>
      <c r="AL18011" s="24"/>
      <c r="AO18011" s="24"/>
      <c r="AR18011" s="24"/>
      <c r="AU18011" s="24"/>
    </row>
    <row r="18012">
      <c r="J18012" s="18"/>
      <c r="N18012" s="24"/>
      <c r="Q18012" s="24"/>
      <c r="T18012" s="24"/>
      <c r="W18012" s="24"/>
      <c r="Z18012" s="24"/>
      <c r="AC18012" s="24"/>
      <c r="AI18012" s="24"/>
      <c r="AL18012" s="24"/>
      <c r="AO18012" s="24"/>
      <c r="AR18012" s="24"/>
      <c r="AU18012" s="24"/>
    </row>
    <row r="18013">
      <c r="J18013" s="18"/>
      <c r="N18013" s="24"/>
      <c r="Q18013" s="24"/>
      <c r="T18013" s="24"/>
      <c r="W18013" s="24"/>
      <c r="Z18013" s="24"/>
      <c r="AC18013" s="24"/>
      <c r="AI18013" s="24"/>
      <c r="AL18013" s="24"/>
      <c r="AO18013" s="24"/>
      <c r="AR18013" s="24"/>
      <c r="AU18013" s="24"/>
    </row>
    <row r="18014">
      <c r="J18014" s="18"/>
      <c r="N18014" s="24"/>
      <c r="Q18014" s="24"/>
      <c r="T18014" s="24"/>
      <c r="W18014" s="24"/>
      <c r="Z18014" s="24"/>
      <c r="AC18014" s="24"/>
      <c r="AI18014" s="24"/>
      <c r="AL18014" s="24"/>
      <c r="AO18014" s="24"/>
      <c r="AR18014" s="24"/>
      <c r="AU18014" s="24"/>
    </row>
    <row r="18015">
      <c r="J18015" s="18"/>
      <c r="N18015" s="24"/>
      <c r="Q18015" s="24"/>
      <c r="T18015" s="24"/>
      <c r="W18015" s="24"/>
      <c r="Z18015" s="24"/>
      <c r="AC18015" s="24"/>
      <c r="AI18015" s="24"/>
      <c r="AL18015" s="24"/>
      <c r="AO18015" s="24"/>
      <c r="AR18015" s="24"/>
      <c r="AU18015" s="24"/>
    </row>
    <row r="18016">
      <c r="J18016" s="18"/>
      <c r="N18016" s="24"/>
      <c r="Q18016" s="24"/>
      <c r="T18016" s="24"/>
      <c r="W18016" s="24"/>
      <c r="Z18016" s="24"/>
      <c r="AC18016" s="24"/>
      <c r="AI18016" s="24"/>
      <c r="AL18016" s="24"/>
      <c r="AO18016" s="24"/>
      <c r="AR18016" s="24"/>
      <c r="AU18016" s="24"/>
    </row>
    <row r="18017">
      <c r="J18017" s="18"/>
      <c r="N18017" s="24"/>
      <c r="Q18017" s="24"/>
      <c r="T18017" s="24"/>
      <c r="W18017" s="24"/>
      <c r="Z18017" s="24"/>
      <c r="AC18017" s="24"/>
      <c r="AI18017" s="24"/>
      <c r="AL18017" s="24"/>
      <c r="AO18017" s="24"/>
      <c r="AR18017" s="24"/>
      <c r="AU18017" s="24"/>
    </row>
    <row r="18018">
      <c r="J18018" s="18"/>
      <c r="N18018" s="24"/>
      <c r="Q18018" s="24"/>
      <c r="T18018" s="24"/>
      <c r="W18018" s="24"/>
      <c r="Z18018" s="24"/>
      <c r="AC18018" s="24"/>
      <c r="AI18018" s="24"/>
      <c r="AL18018" s="24"/>
      <c r="AO18018" s="24"/>
      <c r="AR18018" s="24"/>
      <c r="AU18018" s="24"/>
    </row>
    <row r="18019">
      <c r="J18019" s="18"/>
      <c r="N18019" s="24"/>
      <c r="Q18019" s="24"/>
      <c r="T18019" s="24"/>
      <c r="W18019" s="24"/>
      <c r="Z18019" s="24"/>
      <c r="AC18019" s="24"/>
      <c r="AI18019" s="24"/>
      <c r="AL18019" s="24"/>
      <c r="AO18019" s="24"/>
      <c r="AR18019" s="24"/>
      <c r="AU18019" s="24"/>
    </row>
    <row r="18020">
      <c r="J18020" s="18"/>
      <c r="N18020" s="24"/>
      <c r="Q18020" s="24"/>
      <c r="T18020" s="24"/>
      <c r="W18020" s="24"/>
      <c r="Z18020" s="24"/>
      <c r="AC18020" s="24"/>
      <c r="AI18020" s="24"/>
      <c r="AL18020" s="24"/>
      <c r="AO18020" s="24"/>
      <c r="AR18020" s="24"/>
      <c r="AU18020" s="24"/>
    </row>
    <row r="18021">
      <c r="J18021" s="18"/>
      <c r="N18021" s="24"/>
      <c r="Q18021" s="24"/>
      <c r="T18021" s="24"/>
      <c r="W18021" s="24"/>
      <c r="Z18021" s="24"/>
      <c r="AC18021" s="24"/>
      <c r="AI18021" s="24"/>
      <c r="AL18021" s="24"/>
      <c r="AO18021" s="24"/>
      <c r="AR18021" s="24"/>
      <c r="AU18021" s="24"/>
    </row>
    <row r="18022">
      <c r="J18022" s="18"/>
      <c r="N18022" s="24"/>
      <c r="Q18022" s="24"/>
      <c r="T18022" s="24"/>
      <c r="W18022" s="24"/>
      <c r="Z18022" s="24"/>
      <c r="AC18022" s="24"/>
      <c r="AI18022" s="24"/>
      <c r="AL18022" s="24"/>
      <c r="AO18022" s="24"/>
      <c r="AR18022" s="24"/>
      <c r="AU18022" s="24"/>
    </row>
    <row r="18023">
      <c r="J18023" s="18"/>
      <c r="N18023" s="24"/>
      <c r="Q18023" s="24"/>
      <c r="T18023" s="24"/>
      <c r="W18023" s="24"/>
      <c r="Z18023" s="24"/>
      <c r="AC18023" s="24"/>
      <c r="AI18023" s="24"/>
      <c r="AL18023" s="24"/>
      <c r="AO18023" s="24"/>
      <c r="AR18023" s="24"/>
      <c r="AU18023" s="24"/>
    </row>
    <row r="18024">
      <c r="J18024" s="18"/>
      <c r="N18024" s="24"/>
      <c r="Q18024" s="24"/>
      <c r="T18024" s="24"/>
      <c r="W18024" s="24"/>
      <c r="Z18024" s="24"/>
      <c r="AC18024" s="24"/>
      <c r="AI18024" s="24"/>
      <c r="AL18024" s="24"/>
      <c r="AO18024" s="24"/>
      <c r="AR18024" s="24"/>
      <c r="AU18024" s="24"/>
    </row>
    <row r="18025">
      <c r="J18025" s="18"/>
      <c r="N18025" s="24"/>
      <c r="Q18025" s="24"/>
      <c r="T18025" s="24"/>
      <c r="W18025" s="24"/>
      <c r="Z18025" s="24"/>
      <c r="AC18025" s="24"/>
      <c r="AI18025" s="24"/>
      <c r="AL18025" s="24"/>
      <c r="AO18025" s="24"/>
      <c r="AR18025" s="24"/>
      <c r="AU18025" s="24"/>
    </row>
    <row r="18026">
      <c r="J18026" s="18"/>
      <c r="N18026" s="24"/>
      <c r="Q18026" s="24"/>
      <c r="T18026" s="24"/>
      <c r="W18026" s="24"/>
      <c r="Z18026" s="24"/>
      <c r="AC18026" s="24"/>
      <c r="AI18026" s="24"/>
      <c r="AL18026" s="24"/>
      <c r="AO18026" s="24"/>
      <c r="AR18026" s="24"/>
      <c r="AU18026" s="24"/>
    </row>
    <row r="18027">
      <c r="J18027" s="18"/>
      <c r="N18027" s="24"/>
      <c r="Q18027" s="24"/>
      <c r="T18027" s="24"/>
      <c r="W18027" s="24"/>
      <c r="Z18027" s="24"/>
      <c r="AC18027" s="24"/>
      <c r="AI18027" s="24"/>
      <c r="AL18027" s="24"/>
      <c r="AO18027" s="24"/>
      <c r="AR18027" s="24"/>
      <c r="AU18027" s="24"/>
    </row>
    <row r="18028">
      <c r="J18028" s="18"/>
      <c r="N18028" s="24"/>
      <c r="Q18028" s="24"/>
      <c r="T18028" s="24"/>
      <c r="W18028" s="24"/>
      <c r="Z18028" s="24"/>
      <c r="AC18028" s="24"/>
      <c r="AI18028" s="24"/>
      <c r="AL18028" s="24"/>
      <c r="AO18028" s="24"/>
      <c r="AR18028" s="24"/>
      <c r="AU18028" s="24"/>
    </row>
    <row r="18029">
      <c r="J18029" s="18"/>
      <c r="N18029" s="24"/>
      <c r="Q18029" s="24"/>
      <c r="T18029" s="24"/>
      <c r="W18029" s="24"/>
      <c r="Z18029" s="24"/>
      <c r="AC18029" s="24"/>
      <c r="AI18029" s="24"/>
      <c r="AL18029" s="24"/>
      <c r="AO18029" s="24"/>
      <c r="AR18029" s="24"/>
      <c r="AU18029" s="24"/>
    </row>
    <row r="18030">
      <c r="J18030" s="18"/>
      <c r="N18030" s="24"/>
      <c r="Q18030" s="24"/>
      <c r="T18030" s="24"/>
      <c r="W18030" s="24"/>
      <c r="Z18030" s="24"/>
      <c r="AC18030" s="24"/>
      <c r="AI18030" s="24"/>
      <c r="AL18030" s="24"/>
      <c r="AO18030" s="24"/>
      <c r="AR18030" s="24"/>
      <c r="AU18030" s="24"/>
    </row>
    <row r="18031">
      <c r="J18031" s="18"/>
      <c r="N18031" s="24"/>
      <c r="Q18031" s="24"/>
      <c r="T18031" s="24"/>
      <c r="W18031" s="24"/>
      <c r="Z18031" s="24"/>
      <c r="AC18031" s="24"/>
      <c r="AI18031" s="24"/>
      <c r="AL18031" s="24"/>
      <c r="AO18031" s="24"/>
      <c r="AR18031" s="24"/>
      <c r="AU18031" s="24"/>
    </row>
    <row r="18032">
      <c r="J18032" s="18"/>
      <c r="N18032" s="24"/>
      <c r="Q18032" s="24"/>
      <c r="T18032" s="24"/>
      <c r="W18032" s="24"/>
      <c r="Z18032" s="24"/>
      <c r="AC18032" s="24"/>
      <c r="AI18032" s="24"/>
      <c r="AL18032" s="24"/>
      <c r="AO18032" s="24"/>
      <c r="AR18032" s="24"/>
      <c r="AU18032" s="24"/>
    </row>
    <row r="18033">
      <c r="J18033" s="18"/>
      <c r="N18033" s="24"/>
      <c r="Q18033" s="24"/>
      <c r="T18033" s="24"/>
      <c r="W18033" s="24"/>
      <c r="Z18033" s="24"/>
      <c r="AC18033" s="24"/>
      <c r="AI18033" s="24"/>
      <c r="AL18033" s="24"/>
      <c r="AO18033" s="24"/>
      <c r="AR18033" s="24"/>
      <c r="AU18033" s="24"/>
    </row>
    <row r="18034">
      <c r="J18034" s="18"/>
      <c r="N18034" s="24"/>
      <c r="Q18034" s="24"/>
      <c r="T18034" s="24"/>
      <c r="W18034" s="24"/>
      <c r="Z18034" s="24"/>
      <c r="AC18034" s="24"/>
      <c r="AI18034" s="24"/>
      <c r="AL18034" s="24"/>
      <c r="AO18034" s="24"/>
      <c r="AR18034" s="24"/>
      <c r="AU18034" s="24"/>
    </row>
    <row r="18035">
      <c r="J18035" s="18"/>
      <c r="N18035" s="24"/>
      <c r="Q18035" s="24"/>
      <c r="T18035" s="24"/>
      <c r="W18035" s="24"/>
      <c r="Z18035" s="24"/>
      <c r="AC18035" s="24"/>
      <c r="AI18035" s="24"/>
      <c r="AL18035" s="24"/>
      <c r="AO18035" s="24"/>
      <c r="AR18035" s="24"/>
      <c r="AU18035" s="24"/>
    </row>
    <row r="18036">
      <c r="J18036" s="18"/>
      <c r="N18036" s="24"/>
      <c r="Q18036" s="24"/>
      <c r="T18036" s="24"/>
      <c r="W18036" s="24"/>
      <c r="Z18036" s="24"/>
      <c r="AC18036" s="24"/>
      <c r="AI18036" s="24"/>
      <c r="AL18036" s="24"/>
      <c r="AO18036" s="24"/>
      <c r="AR18036" s="24"/>
      <c r="AU18036" s="24"/>
    </row>
    <row r="18037">
      <c r="J18037" s="18"/>
      <c r="N18037" s="24"/>
      <c r="Q18037" s="24"/>
      <c r="T18037" s="24"/>
      <c r="W18037" s="24"/>
      <c r="Z18037" s="24"/>
      <c r="AC18037" s="24"/>
      <c r="AI18037" s="24"/>
      <c r="AL18037" s="24"/>
      <c r="AO18037" s="24"/>
      <c r="AR18037" s="24"/>
      <c r="AU18037" s="24"/>
    </row>
    <row r="18038">
      <c r="J18038" s="18"/>
      <c r="N18038" s="24"/>
      <c r="Q18038" s="24"/>
      <c r="T18038" s="24"/>
      <c r="W18038" s="24"/>
      <c r="Z18038" s="24"/>
      <c r="AC18038" s="24"/>
      <c r="AI18038" s="24"/>
      <c r="AL18038" s="24"/>
      <c r="AO18038" s="24"/>
      <c r="AR18038" s="24"/>
      <c r="AU18038" s="24"/>
    </row>
    <row r="18039">
      <c r="J18039" s="18"/>
      <c r="N18039" s="24"/>
      <c r="Q18039" s="24"/>
      <c r="T18039" s="24"/>
      <c r="W18039" s="24"/>
      <c r="Z18039" s="24"/>
      <c r="AC18039" s="24"/>
      <c r="AI18039" s="24"/>
      <c r="AL18039" s="24"/>
      <c r="AO18039" s="24"/>
      <c r="AR18039" s="24"/>
      <c r="AU18039" s="24"/>
    </row>
    <row r="18040">
      <c r="J18040" s="18"/>
      <c r="N18040" s="24"/>
      <c r="Q18040" s="24"/>
      <c r="T18040" s="24"/>
      <c r="W18040" s="24"/>
      <c r="Z18040" s="24"/>
      <c r="AC18040" s="24"/>
      <c r="AI18040" s="24"/>
      <c r="AL18040" s="24"/>
      <c r="AO18040" s="24"/>
      <c r="AR18040" s="24"/>
      <c r="AU18040" s="24"/>
    </row>
    <row r="18041">
      <c r="J18041" s="18"/>
      <c r="N18041" s="24"/>
      <c r="Q18041" s="24"/>
      <c r="T18041" s="24"/>
      <c r="W18041" s="24"/>
      <c r="Z18041" s="24"/>
      <c r="AC18041" s="24"/>
      <c r="AI18041" s="24"/>
      <c r="AL18041" s="24"/>
      <c r="AO18041" s="24"/>
      <c r="AR18041" s="24"/>
      <c r="AU18041" s="24"/>
    </row>
    <row r="18042">
      <c r="J18042" s="18"/>
      <c r="N18042" s="24"/>
      <c r="Q18042" s="24"/>
      <c r="T18042" s="24"/>
      <c r="W18042" s="24"/>
      <c r="Z18042" s="24"/>
      <c r="AC18042" s="24"/>
      <c r="AI18042" s="24"/>
      <c r="AL18042" s="24"/>
      <c r="AO18042" s="24"/>
      <c r="AR18042" s="24"/>
      <c r="AU18042" s="24"/>
    </row>
    <row r="18043">
      <c r="J18043" s="18"/>
      <c r="N18043" s="24"/>
      <c r="Q18043" s="24"/>
      <c r="T18043" s="24"/>
      <c r="W18043" s="24"/>
      <c r="Z18043" s="24"/>
      <c r="AC18043" s="24"/>
      <c r="AI18043" s="24"/>
      <c r="AL18043" s="24"/>
      <c r="AO18043" s="24"/>
      <c r="AR18043" s="24"/>
      <c r="AU18043" s="24"/>
    </row>
    <row r="18044">
      <c r="J18044" s="18"/>
      <c r="N18044" s="24"/>
      <c r="Q18044" s="24"/>
      <c r="T18044" s="24"/>
      <c r="W18044" s="24"/>
      <c r="Z18044" s="24"/>
      <c r="AC18044" s="24"/>
      <c r="AI18044" s="24"/>
      <c r="AL18044" s="24"/>
      <c r="AO18044" s="24"/>
      <c r="AR18044" s="24"/>
      <c r="AU18044" s="24"/>
    </row>
    <row r="18045">
      <c r="J18045" s="18"/>
      <c r="N18045" s="24"/>
      <c r="Q18045" s="24"/>
      <c r="T18045" s="24"/>
      <c r="W18045" s="24"/>
      <c r="Z18045" s="24"/>
      <c r="AC18045" s="24"/>
      <c r="AI18045" s="24"/>
      <c r="AL18045" s="24"/>
      <c r="AO18045" s="24"/>
      <c r="AR18045" s="24"/>
      <c r="AU18045" s="24"/>
    </row>
    <row r="18046">
      <c r="J18046" s="18"/>
      <c r="N18046" s="24"/>
      <c r="Q18046" s="24"/>
      <c r="T18046" s="24"/>
      <c r="W18046" s="24"/>
      <c r="Z18046" s="24"/>
      <c r="AC18046" s="24"/>
      <c r="AI18046" s="24"/>
      <c r="AL18046" s="24"/>
      <c r="AO18046" s="24"/>
      <c r="AR18046" s="24"/>
      <c r="AU18046" s="24"/>
    </row>
    <row r="18047">
      <c r="J18047" s="18"/>
      <c r="N18047" s="24"/>
      <c r="Q18047" s="24"/>
      <c r="T18047" s="24"/>
      <c r="W18047" s="24"/>
      <c r="Z18047" s="24"/>
      <c r="AC18047" s="24"/>
      <c r="AI18047" s="24"/>
      <c r="AL18047" s="24"/>
      <c r="AO18047" s="24"/>
      <c r="AR18047" s="24"/>
      <c r="AU18047" s="24"/>
    </row>
    <row r="18048">
      <c r="J18048" s="18"/>
      <c r="N18048" s="24"/>
      <c r="Q18048" s="24"/>
      <c r="T18048" s="24"/>
      <c r="W18048" s="24"/>
      <c r="Z18048" s="24"/>
      <c r="AC18048" s="24"/>
      <c r="AI18048" s="24"/>
      <c r="AL18048" s="24"/>
      <c r="AO18048" s="24"/>
      <c r="AR18048" s="24"/>
      <c r="AU18048" s="24"/>
    </row>
    <row r="18049">
      <c r="J18049" s="18"/>
      <c r="N18049" s="24"/>
      <c r="Q18049" s="24"/>
      <c r="T18049" s="24"/>
      <c r="W18049" s="24"/>
      <c r="Z18049" s="24"/>
      <c r="AC18049" s="24"/>
      <c r="AI18049" s="24"/>
      <c r="AL18049" s="24"/>
      <c r="AO18049" s="24"/>
      <c r="AR18049" s="24"/>
      <c r="AU18049" s="24"/>
    </row>
    <row r="18050">
      <c r="J18050" s="18"/>
      <c r="N18050" s="24"/>
      <c r="Q18050" s="24"/>
      <c r="T18050" s="24"/>
      <c r="W18050" s="24"/>
      <c r="Z18050" s="24"/>
      <c r="AC18050" s="24"/>
      <c r="AI18050" s="24"/>
      <c r="AL18050" s="24"/>
      <c r="AO18050" s="24"/>
      <c r="AR18050" s="24"/>
      <c r="AU18050" s="24"/>
    </row>
    <row r="18051">
      <c r="J18051" s="18"/>
      <c r="N18051" s="24"/>
      <c r="Q18051" s="24"/>
      <c r="T18051" s="24"/>
      <c r="W18051" s="24"/>
      <c r="Z18051" s="24"/>
      <c r="AC18051" s="24"/>
      <c r="AI18051" s="24"/>
      <c r="AL18051" s="24"/>
      <c r="AO18051" s="24"/>
      <c r="AR18051" s="24"/>
      <c r="AU18051" s="24"/>
    </row>
    <row r="18052">
      <c r="J18052" s="18"/>
      <c r="N18052" s="24"/>
      <c r="Q18052" s="24"/>
      <c r="T18052" s="24"/>
      <c r="W18052" s="24"/>
      <c r="Z18052" s="24"/>
      <c r="AC18052" s="24"/>
      <c r="AI18052" s="24"/>
      <c r="AL18052" s="24"/>
      <c r="AO18052" s="24"/>
      <c r="AR18052" s="24"/>
      <c r="AU18052" s="24"/>
    </row>
    <row r="18053">
      <c r="J18053" s="18"/>
      <c r="N18053" s="24"/>
      <c r="Q18053" s="24"/>
      <c r="T18053" s="24"/>
      <c r="W18053" s="24"/>
      <c r="Z18053" s="24"/>
      <c r="AC18053" s="24"/>
      <c r="AI18053" s="24"/>
      <c r="AL18053" s="24"/>
      <c r="AO18053" s="24"/>
      <c r="AR18053" s="24"/>
      <c r="AU18053" s="24"/>
    </row>
    <row r="18054">
      <c r="J18054" s="18"/>
      <c r="N18054" s="24"/>
      <c r="Q18054" s="24"/>
      <c r="T18054" s="24"/>
      <c r="W18054" s="24"/>
      <c r="Z18054" s="24"/>
      <c r="AC18054" s="24"/>
      <c r="AI18054" s="24"/>
      <c r="AL18054" s="24"/>
      <c r="AO18054" s="24"/>
      <c r="AR18054" s="24"/>
      <c r="AU18054" s="24"/>
    </row>
    <row r="18055">
      <c r="J18055" s="18"/>
      <c r="N18055" s="24"/>
      <c r="Q18055" s="24"/>
      <c r="T18055" s="24"/>
      <c r="W18055" s="24"/>
      <c r="Z18055" s="24"/>
      <c r="AC18055" s="24"/>
      <c r="AI18055" s="24"/>
      <c r="AL18055" s="24"/>
      <c r="AO18055" s="24"/>
      <c r="AR18055" s="24"/>
      <c r="AU18055" s="24"/>
    </row>
    <row r="18056">
      <c r="J18056" s="18"/>
      <c r="N18056" s="24"/>
      <c r="Q18056" s="24"/>
      <c r="T18056" s="24"/>
      <c r="W18056" s="24"/>
      <c r="Z18056" s="24"/>
      <c r="AC18056" s="24"/>
      <c r="AI18056" s="24"/>
      <c r="AL18056" s="24"/>
      <c r="AO18056" s="24"/>
      <c r="AR18056" s="24"/>
      <c r="AU18056" s="24"/>
    </row>
    <row r="18057">
      <c r="J18057" s="18"/>
      <c r="N18057" s="24"/>
      <c r="Q18057" s="24"/>
      <c r="T18057" s="24"/>
      <c r="W18057" s="24"/>
      <c r="Z18057" s="24"/>
      <c r="AC18057" s="24"/>
      <c r="AI18057" s="24"/>
      <c r="AL18057" s="24"/>
      <c r="AO18057" s="24"/>
      <c r="AR18057" s="24"/>
      <c r="AU18057" s="24"/>
    </row>
    <row r="18058">
      <c r="J18058" s="18"/>
      <c r="N18058" s="24"/>
      <c r="Q18058" s="24"/>
      <c r="T18058" s="24"/>
      <c r="W18058" s="24"/>
      <c r="Z18058" s="24"/>
      <c r="AC18058" s="24"/>
      <c r="AI18058" s="24"/>
      <c r="AL18058" s="24"/>
      <c r="AO18058" s="24"/>
      <c r="AR18058" s="24"/>
      <c r="AU18058" s="24"/>
    </row>
    <row r="18059">
      <c r="J18059" s="18"/>
      <c r="N18059" s="24"/>
      <c r="Q18059" s="24"/>
      <c r="T18059" s="24"/>
      <c r="W18059" s="24"/>
      <c r="Z18059" s="24"/>
      <c r="AC18059" s="24"/>
      <c r="AI18059" s="24"/>
      <c r="AL18059" s="24"/>
      <c r="AO18059" s="24"/>
      <c r="AR18059" s="24"/>
      <c r="AU18059" s="24"/>
    </row>
    <row r="18060">
      <c r="J18060" s="18"/>
      <c r="N18060" s="24"/>
      <c r="Q18060" s="24"/>
      <c r="T18060" s="24"/>
      <c r="W18060" s="24"/>
      <c r="Z18060" s="24"/>
      <c r="AC18060" s="24"/>
      <c r="AI18060" s="24"/>
      <c r="AL18060" s="24"/>
      <c r="AO18060" s="24"/>
      <c r="AR18060" s="24"/>
      <c r="AU18060" s="24"/>
    </row>
    <row r="18061">
      <c r="J18061" s="18"/>
      <c r="N18061" s="24"/>
      <c r="Q18061" s="24"/>
      <c r="T18061" s="24"/>
      <c r="W18061" s="24"/>
      <c r="Z18061" s="24"/>
      <c r="AC18061" s="24"/>
      <c r="AI18061" s="24"/>
      <c r="AL18061" s="24"/>
      <c r="AO18061" s="24"/>
      <c r="AR18061" s="24"/>
      <c r="AU18061" s="24"/>
    </row>
    <row r="18062">
      <c r="J18062" s="18"/>
      <c r="N18062" s="24"/>
      <c r="Q18062" s="24"/>
      <c r="T18062" s="24"/>
      <c r="W18062" s="24"/>
      <c r="Z18062" s="24"/>
      <c r="AC18062" s="24"/>
      <c r="AI18062" s="24"/>
      <c r="AL18062" s="24"/>
      <c r="AO18062" s="24"/>
      <c r="AR18062" s="24"/>
      <c r="AU18062" s="24"/>
    </row>
    <row r="18063">
      <c r="J18063" s="18"/>
      <c r="N18063" s="24"/>
      <c r="Q18063" s="24"/>
      <c r="T18063" s="24"/>
      <c r="W18063" s="24"/>
      <c r="Z18063" s="24"/>
      <c r="AC18063" s="24"/>
      <c r="AI18063" s="24"/>
      <c r="AL18063" s="24"/>
      <c r="AO18063" s="24"/>
      <c r="AR18063" s="24"/>
      <c r="AU18063" s="24"/>
    </row>
    <row r="18064">
      <c r="J18064" s="18"/>
      <c r="N18064" s="24"/>
      <c r="Q18064" s="24"/>
      <c r="T18064" s="24"/>
      <c r="W18064" s="24"/>
      <c r="Z18064" s="24"/>
      <c r="AC18064" s="24"/>
      <c r="AI18064" s="24"/>
      <c r="AL18064" s="24"/>
      <c r="AO18064" s="24"/>
      <c r="AR18064" s="24"/>
      <c r="AU18064" s="24"/>
    </row>
    <row r="18065">
      <c r="J18065" s="18"/>
      <c r="N18065" s="24"/>
      <c r="Q18065" s="24"/>
      <c r="T18065" s="24"/>
      <c r="W18065" s="24"/>
      <c r="Z18065" s="24"/>
      <c r="AC18065" s="24"/>
      <c r="AI18065" s="24"/>
      <c r="AL18065" s="24"/>
      <c r="AO18065" s="24"/>
      <c r="AR18065" s="24"/>
      <c r="AU18065" s="24"/>
    </row>
    <row r="18066">
      <c r="J18066" s="18"/>
      <c r="N18066" s="24"/>
      <c r="Q18066" s="24"/>
      <c r="T18066" s="24"/>
      <c r="W18066" s="24"/>
      <c r="Z18066" s="24"/>
      <c r="AC18066" s="24"/>
      <c r="AI18066" s="24"/>
      <c r="AL18066" s="24"/>
      <c r="AO18066" s="24"/>
      <c r="AR18066" s="24"/>
      <c r="AU18066" s="24"/>
    </row>
    <row r="18067">
      <c r="J18067" s="18"/>
      <c r="N18067" s="24"/>
      <c r="Q18067" s="24"/>
      <c r="T18067" s="24"/>
      <c r="W18067" s="24"/>
      <c r="Z18067" s="24"/>
      <c r="AC18067" s="24"/>
      <c r="AI18067" s="24"/>
      <c r="AL18067" s="24"/>
      <c r="AO18067" s="24"/>
      <c r="AR18067" s="24"/>
      <c r="AU18067" s="24"/>
    </row>
    <row r="18068">
      <c r="J18068" s="18"/>
      <c r="N18068" s="24"/>
      <c r="Q18068" s="24"/>
      <c r="T18068" s="24"/>
      <c r="W18068" s="24"/>
      <c r="Z18068" s="24"/>
      <c r="AC18068" s="24"/>
      <c r="AI18068" s="24"/>
      <c r="AL18068" s="24"/>
      <c r="AO18068" s="24"/>
      <c r="AR18068" s="24"/>
      <c r="AU18068" s="24"/>
    </row>
    <row r="18069">
      <c r="J18069" s="18"/>
      <c r="N18069" s="24"/>
      <c r="Q18069" s="24"/>
      <c r="T18069" s="24"/>
      <c r="W18069" s="24"/>
      <c r="Z18069" s="24"/>
      <c r="AC18069" s="24"/>
      <c r="AI18069" s="24"/>
      <c r="AL18069" s="24"/>
      <c r="AO18069" s="24"/>
      <c r="AR18069" s="24"/>
      <c r="AU18069" s="24"/>
    </row>
    <row r="18070">
      <c r="J18070" s="18"/>
      <c r="N18070" s="24"/>
      <c r="Q18070" s="24"/>
      <c r="T18070" s="24"/>
      <c r="W18070" s="24"/>
      <c r="Z18070" s="24"/>
      <c r="AC18070" s="24"/>
      <c r="AI18070" s="24"/>
      <c r="AL18070" s="24"/>
      <c r="AO18070" s="24"/>
      <c r="AR18070" s="24"/>
      <c r="AU18070" s="24"/>
    </row>
    <row r="18071">
      <c r="J18071" s="18"/>
      <c r="N18071" s="24"/>
      <c r="Q18071" s="24"/>
      <c r="T18071" s="24"/>
      <c r="W18071" s="24"/>
      <c r="Z18071" s="24"/>
      <c r="AC18071" s="24"/>
      <c r="AI18071" s="24"/>
      <c r="AL18071" s="24"/>
      <c r="AO18071" s="24"/>
      <c r="AR18071" s="24"/>
      <c r="AU18071" s="24"/>
    </row>
    <row r="18072">
      <c r="J18072" s="18"/>
      <c r="N18072" s="24"/>
      <c r="Q18072" s="24"/>
      <c r="T18072" s="24"/>
      <c r="W18072" s="24"/>
      <c r="Z18072" s="24"/>
      <c r="AC18072" s="24"/>
      <c r="AI18072" s="24"/>
      <c r="AL18072" s="24"/>
      <c r="AO18072" s="24"/>
      <c r="AR18072" s="24"/>
      <c r="AU18072" s="24"/>
    </row>
    <row r="18073">
      <c r="J18073" s="18"/>
      <c r="N18073" s="24"/>
      <c r="Q18073" s="24"/>
      <c r="T18073" s="24"/>
      <c r="W18073" s="24"/>
      <c r="Z18073" s="24"/>
      <c r="AC18073" s="24"/>
      <c r="AI18073" s="24"/>
      <c r="AL18073" s="24"/>
      <c r="AO18073" s="24"/>
      <c r="AR18073" s="24"/>
      <c r="AU18073" s="24"/>
    </row>
    <row r="18074">
      <c r="J18074" s="18"/>
      <c r="N18074" s="24"/>
      <c r="Q18074" s="24"/>
      <c r="T18074" s="24"/>
      <c r="W18074" s="24"/>
      <c r="Z18074" s="24"/>
      <c r="AC18074" s="24"/>
      <c r="AI18074" s="24"/>
      <c r="AL18074" s="24"/>
      <c r="AO18074" s="24"/>
      <c r="AR18074" s="24"/>
      <c r="AU18074" s="24"/>
    </row>
    <row r="18075">
      <c r="J18075" s="18"/>
      <c r="N18075" s="24"/>
      <c r="Q18075" s="24"/>
      <c r="T18075" s="24"/>
      <c r="W18075" s="24"/>
      <c r="Z18075" s="24"/>
      <c r="AC18075" s="24"/>
      <c r="AI18075" s="24"/>
      <c r="AL18075" s="24"/>
      <c r="AO18075" s="24"/>
      <c r="AR18075" s="24"/>
      <c r="AU18075" s="24"/>
    </row>
    <row r="18076">
      <c r="J18076" s="18"/>
      <c r="N18076" s="24"/>
      <c r="Q18076" s="24"/>
      <c r="T18076" s="24"/>
      <c r="W18076" s="24"/>
      <c r="Z18076" s="24"/>
      <c r="AC18076" s="24"/>
      <c r="AI18076" s="24"/>
      <c r="AL18076" s="24"/>
      <c r="AO18076" s="24"/>
      <c r="AR18076" s="24"/>
      <c r="AU18076" s="24"/>
    </row>
    <row r="18077">
      <c r="J18077" s="18"/>
      <c r="N18077" s="24"/>
      <c r="Q18077" s="24"/>
      <c r="T18077" s="24"/>
      <c r="W18077" s="24"/>
      <c r="Z18077" s="24"/>
      <c r="AC18077" s="24"/>
      <c r="AI18077" s="24"/>
      <c r="AL18077" s="24"/>
      <c r="AO18077" s="24"/>
      <c r="AR18077" s="24"/>
      <c r="AU18077" s="24"/>
    </row>
    <row r="18078">
      <c r="J18078" s="18"/>
      <c r="N18078" s="24"/>
      <c r="Q18078" s="24"/>
      <c r="T18078" s="24"/>
      <c r="W18078" s="24"/>
      <c r="Z18078" s="24"/>
      <c r="AC18078" s="24"/>
      <c r="AI18078" s="24"/>
      <c r="AL18078" s="24"/>
      <c r="AO18078" s="24"/>
      <c r="AR18078" s="24"/>
      <c r="AU18078" s="24"/>
    </row>
    <row r="18079">
      <c r="J18079" s="18"/>
      <c r="N18079" s="24"/>
      <c r="Q18079" s="24"/>
      <c r="T18079" s="24"/>
      <c r="W18079" s="24"/>
      <c r="Z18079" s="24"/>
      <c r="AC18079" s="24"/>
      <c r="AI18079" s="24"/>
      <c r="AL18079" s="24"/>
      <c r="AO18079" s="24"/>
      <c r="AR18079" s="24"/>
      <c r="AU18079" s="24"/>
    </row>
    <row r="18080">
      <c r="J18080" s="18"/>
      <c r="N18080" s="24"/>
      <c r="Q18080" s="24"/>
      <c r="T18080" s="24"/>
      <c r="W18080" s="24"/>
      <c r="Z18080" s="24"/>
      <c r="AC18080" s="24"/>
      <c r="AI18080" s="24"/>
      <c r="AL18080" s="24"/>
      <c r="AO18080" s="24"/>
      <c r="AR18080" s="24"/>
      <c r="AU18080" s="24"/>
    </row>
    <row r="18081">
      <c r="J18081" s="18"/>
      <c r="N18081" s="24"/>
      <c r="Q18081" s="24"/>
      <c r="T18081" s="24"/>
      <c r="W18081" s="24"/>
      <c r="Z18081" s="24"/>
      <c r="AC18081" s="24"/>
      <c r="AI18081" s="24"/>
      <c r="AL18081" s="24"/>
      <c r="AO18081" s="24"/>
      <c r="AR18081" s="24"/>
      <c r="AU18081" s="24"/>
    </row>
    <row r="18082">
      <c r="J18082" s="18"/>
      <c r="N18082" s="24"/>
      <c r="Q18082" s="24"/>
      <c r="T18082" s="24"/>
      <c r="W18082" s="24"/>
      <c r="Z18082" s="24"/>
      <c r="AC18082" s="24"/>
      <c r="AI18082" s="24"/>
      <c r="AL18082" s="24"/>
      <c r="AO18082" s="24"/>
      <c r="AR18082" s="24"/>
      <c r="AU18082" s="24"/>
    </row>
    <row r="18083">
      <c r="J18083" s="18"/>
      <c r="N18083" s="24"/>
      <c r="Q18083" s="24"/>
      <c r="T18083" s="24"/>
      <c r="W18083" s="24"/>
      <c r="Z18083" s="24"/>
      <c r="AC18083" s="24"/>
      <c r="AI18083" s="24"/>
      <c r="AL18083" s="24"/>
      <c r="AO18083" s="24"/>
      <c r="AR18083" s="24"/>
      <c r="AU18083" s="24"/>
    </row>
    <row r="18084">
      <c r="J18084" s="18"/>
      <c r="N18084" s="24"/>
      <c r="Q18084" s="24"/>
      <c r="T18084" s="24"/>
      <c r="W18084" s="24"/>
      <c r="Z18084" s="24"/>
      <c r="AC18084" s="24"/>
      <c r="AI18084" s="24"/>
      <c r="AL18084" s="24"/>
      <c r="AO18084" s="24"/>
      <c r="AR18084" s="24"/>
      <c r="AU18084" s="24"/>
    </row>
    <row r="18085">
      <c r="J18085" s="18"/>
      <c r="N18085" s="24"/>
      <c r="Q18085" s="24"/>
      <c r="T18085" s="24"/>
      <c r="W18085" s="24"/>
      <c r="Z18085" s="24"/>
      <c r="AC18085" s="24"/>
      <c r="AI18085" s="24"/>
      <c r="AL18085" s="24"/>
      <c r="AO18085" s="24"/>
      <c r="AR18085" s="24"/>
      <c r="AU18085" s="24"/>
    </row>
    <row r="18086">
      <c r="J18086" s="18"/>
      <c r="N18086" s="24"/>
      <c r="Q18086" s="24"/>
      <c r="T18086" s="24"/>
      <c r="W18086" s="24"/>
      <c r="Z18086" s="24"/>
      <c r="AC18086" s="24"/>
      <c r="AI18086" s="24"/>
      <c r="AL18086" s="24"/>
      <c r="AO18086" s="24"/>
      <c r="AR18086" s="24"/>
      <c r="AU18086" s="24"/>
    </row>
    <row r="18087">
      <c r="J18087" s="18"/>
      <c r="N18087" s="24"/>
      <c r="Q18087" s="24"/>
      <c r="T18087" s="24"/>
      <c r="W18087" s="24"/>
      <c r="Z18087" s="24"/>
      <c r="AC18087" s="24"/>
      <c r="AI18087" s="24"/>
      <c r="AL18087" s="24"/>
      <c r="AO18087" s="24"/>
      <c r="AR18087" s="24"/>
      <c r="AU18087" s="24"/>
    </row>
    <row r="18088">
      <c r="J18088" s="18"/>
      <c r="N18088" s="24"/>
      <c r="Q18088" s="24"/>
      <c r="T18088" s="24"/>
      <c r="W18088" s="24"/>
      <c r="Z18088" s="24"/>
      <c r="AC18088" s="24"/>
      <c r="AI18088" s="24"/>
      <c r="AL18088" s="24"/>
      <c r="AO18088" s="24"/>
      <c r="AR18088" s="24"/>
      <c r="AU18088" s="24"/>
    </row>
    <row r="18089">
      <c r="J18089" s="18"/>
      <c r="N18089" s="24"/>
      <c r="Q18089" s="24"/>
      <c r="T18089" s="24"/>
      <c r="W18089" s="24"/>
      <c r="Z18089" s="24"/>
      <c r="AC18089" s="24"/>
      <c r="AI18089" s="24"/>
      <c r="AL18089" s="24"/>
      <c r="AO18089" s="24"/>
      <c r="AR18089" s="24"/>
      <c r="AU18089" s="24"/>
    </row>
    <row r="18090">
      <c r="J18090" s="18"/>
      <c r="N18090" s="24"/>
      <c r="Q18090" s="24"/>
      <c r="T18090" s="24"/>
      <c r="W18090" s="24"/>
      <c r="Z18090" s="24"/>
      <c r="AC18090" s="24"/>
      <c r="AI18090" s="24"/>
      <c r="AL18090" s="24"/>
      <c r="AO18090" s="24"/>
      <c r="AR18090" s="24"/>
      <c r="AU18090" s="24"/>
    </row>
    <row r="18091">
      <c r="J18091" s="18"/>
      <c r="N18091" s="24"/>
      <c r="Q18091" s="24"/>
      <c r="T18091" s="24"/>
      <c r="W18091" s="24"/>
      <c r="Z18091" s="24"/>
      <c r="AC18091" s="24"/>
      <c r="AI18091" s="24"/>
      <c r="AL18091" s="24"/>
      <c r="AO18091" s="24"/>
      <c r="AR18091" s="24"/>
      <c r="AU18091" s="24"/>
    </row>
    <row r="18092">
      <c r="J18092" s="18"/>
      <c r="N18092" s="24"/>
      <c r="Q18092" s="24"/>
      <c r="T18092" s="24"/>
      <c r="W18092" s="24"/>
      <c r="Z18092" s="24"/>
      <c r="AC18092" s="24"/>
      <c r="AI18092" s="24"/>
      <c r="AL18092" s="24"/>
      <c r="AO18092" s="24"/>
      <c r="AR18092" s="24"/>
      <c r="AU18092" s="24"/>
    </row>
    <row r="18093">
      <c r="J18093" s="18"/>
      <c r="N18093" s="24"/>
      <c r="Q18093" s="24"/>
      <c r="T18093" s="24"/>
      <c r="W18093" s="24"/>
      <c r="Z18093" s="24"/>
      <c r="AC18093" s="24"/>
      <c r="AI18093" s="24"/>
      <c r="AL18093" s="24"/>
      <c r="AO18093" s="24"/>
      <c r="AR18093" s="24"/>
      <c r="AU18093" s="24"/>
    </row>
    <row r="18094">
      <c r="J18094" s="18"/>
      <c r="N18094" s="24"/>
      <c r="Q18094" s="24"/>
      <c r="T18094" s="24"/>
      <c r="W18094" s="24"/>
      <c r="Z18094" s="24"/>
      <c r="AC18094" s="24"/>
      <c r="AI18094" s="24"/>
      <c r="AL18094" s="24"/>
      <c r="AO18094" s="24"/>
      <c r="AR18094" s="24"/>
      <c r="AU18094" s="24"/>
    </row>
    <row r="18095">
      <c r="J18095" s="18"/>
      <c r="N18095" s="24"/>
      <c r="Q18095" s="24"/>
      <c r="T18095" s="24"/>
      <c r="W18095" s="24"/>
      <c r="Z18095" s="24"/>
      <c r="AC18095" s="24"/>
      <c r="AI18095" s="24"/>
      <c r="AL18095" s="24"/>
      <c r="AO18095" s="24"/>
      <c r="AR18095" s="24"/>
      <c r="AU18095" s="24"/>
    </row>
    <row r="18096">
      <c r="J18096" s="18"/>
      <c r="N18096" s="24"/>
      <c r="Q18096" s="24"/>
      <c r="T18096" s="24"/>
      <c r="W18096" s="24"/>
      <c r="Z18096" s="24"/>
      <c r="AC18096" s="24"/>
      <c r="AI18096" s="24"/>
      <c r="AL18096" s="24"/>
      <c r="AO18096" s="24"/>
      <c r="AR18096" s="24"/>
      <c r="AU18096" s="24"/>
    </row>
    <row r="18097">
      <c r="J18097" s="18"/>
      <c r="N18097" s="24"/>
      <c r="Q18097" s="24"/>
      <c r="T18097" s="24"/>
      <c r="W18097" s="24"/>
      <c r="Z18097" s="24"/>
      <c r="AC18097" s="24"/>
      <c r="AI18097" s="24"/>
      <c r="AL18097" s="24"/>
      <c r="AO18097" s="24"/>
      <c r="AR18097" s="24"/>
      <c r="AU18097" s="24"/>
    </row>
    <row r="18098">
      <c r="J18098" s="18"/>
      <c r="N18098" s="24"/>
      <c r="Q18098" s="24"/>
      <c r="T18098" s="24"/>
      <c r="W18098" s="24"/>
      <c r="Z18098" s="24"/>
      <c r="AC18098" s="24"/>
      <c r="AI18098" s="24"/>
      <c r="AL18098" s="24"/>
      <c r="AO18098" s="24"/>
      <c r="AR18098" s="24"/>
      <c r="AU18098" s="24"/>
    </row>
    <row r="18099">
      <c r="J18099" s="18"/>
      <c r="N18099" s="24"/>
      <c r="Q18099" s="24"/>
      <c r="T18099" s="24"/>
      <c r="W18099" s="24"/>
      <c r="Z18099" s="24"/>
      <c r="AC18099" s="24"/>
      <c r="AI18099" s="24"/>
      <c r="AL18099" s="24"/>
      <c r="AO18099" s="24"/>
      <c r="AR18099" s="24"/>
      <c r="AU18099" s="24"/>
    </row>
    <row r="18100">
      <c r="J18100" s="18"/>
      <c r="N18100" s="24"/>
      <c r="Q18100" s="24"/>
      <c r="T18100" s="24"/>
      <c r="W18100" s="24"/>
      <c r="Z18100" s="24"/>
      <c r="AC18100" s="24"/>
      <c r="AI18100" s="24"/>
      <c r="AL18100" s="24"/>
      <c r="AO18100" s="24"/>
      <c r="AR18100" s="24"/>
      <c r="AU18100" s="24"/>
    </row>
    <row r="18101">
      <c r="J18101" s="18"/>
      <c r="N18101" s="24"/>
      <c r="Q18101" s="24"/>
      <c r="T18101" s="24"/>
      <c r="W18101" s="24"/>
      <c r="Z18101" s="24"/>
      <c r="AC18101" s="24"/>
      <c r="AI18101" s="24"/>
      <c r="AL18101" s="24"/>
      <c r="AO18101" s="24"/>
      <c r="AR18101" s="24"/>
      <c r="AU18101" s="24"/>
    </row>
    <row r="18102">
      <c r="J18102" s="18"/>
      <c r="N18102" s="24"/>
      <c r="Q18102" s="24"/>
      <c r="T18102" s="24"/>
      <c r="W18102" s="24"/>
      <c r="Z18102" s="24"/>
      <c r="AC18102" s="24"/>
      <c r="AI18102" s="24"/>
      <c r="AL18102" s="24"/>
      <c r="AO18102" s="24"/>
      <c r="AR18102" s="24"/>
      <c r="AU18102" s="24"/>
    </row>
    <row r="18103">
      <c r="J18103" s="18"/>
      <c r="N18103" s="24"/>
      <c r="Q18103" s="24"/>
      <c r="T18103" s="24"/>
      <c r="W18103" s="24"/>
      <c r="Z18103" s="24"/>
      <c r="AC18103" s="24"/>
      <c r="AI18103" s="24"/>
      <c r="AL18103" s="24"/>
      <c r="AO18103" s="24"/>
      <c r="AR18103" s="24"/>
      <c r="AU18103" s="24"/>
    </row>
    <row r="18104">
      <c r="J18104" s="18"/>
      <c r="N18104" s="24"/>
      <c r="Q18104" s="24"/>
      <c r="T18104" s="24"/>
      <c r="W18104" s="24"/>
      <c r="Z18104" s="24"/>
      <c r="AC18104" s="24"/>
      <c r="AI18104" s="24"/>
      <c r="AL18104" s="24"/>
      <c r="AO18104" s="24"/>
      <c r="AR18104" s="24"/>
      <c r="AU18104" s="24"/>
    </row>
    <row r="18105">
      <c r="J18105" s="18"/>
      <c r="N18105" s="24"/>
      <c r="Q18105" s="24"/>
      <c r="T18105" s="24"/>
      <c r="W18105" s="24"/>
      <c r="Z18105" s="24"/>
      <c r="AC18105" s="24"/>
      <c r="AI18105" s="24"/>
      <c r="AL18105" s="24"/>
      <c r="AO18105" s="24"/>
      <c r="AR18105" s="24"/>
      <c r="AU18105" s="24"/>
    </row>
    <row r="18106">
      <c r="J18106" s="18"/>
      <c r="N18106" s="24"/>
      <c r="Q18106" s="24"/>
      <c r="T18106" s="24"/>
      <c r="W18106" s="24"/>
      <c r="Z18106" s="24"/>
      <c r="AC18106" s="24"/>
      <c r="AI18106" s="24"/>
      <c r="AL18106" s="24"/>
      <c r="AO18106" s="24"/>
      <c r="AR18106" s="24"/>
      <c r="AU18106" s="24"/>
    </row>
    <row r="18107">
      <c r="J18107" s="18"/>
      <c r="N18107" s="24"/>
      <c r="Q18107" s="24"/>
      <c r="T18107" s="24"/>
      <c r="W18107" s="24"/>
      <c r="Z18107" s="24"/>
      <c r="AC18107" s="24"/>
      <c r="AI18107" s="24"/>
      <c r="AL18107" s="24"/>
      <c r="AO18107" s="24"/>
      <c r="AR18107" s="24"/>
      <c r="AU18107" s="24"/>
    </row>
    <row r="18108">
      <c r="J18108" s="18"/>
      <c r="N18108" s="24"/>
      <c r="Q18108" s="24"/>
      <c r="T18108" s="24"/>
      <c r="W18108" s="24"/>
      <c r="Z18108" s="24"/>
      <c r="AC18108" s="24"/>
      <c r="AI18108" s="24"/>
      <c r="AL18108" s="24"/>
      <c r="AO18108" s="24"/>
      <c r="AR18108" s="24"/>
      <c r="AU18108" s="24"/>
    </row>
    <row r="18109">
      <c r="J18109" s="18"/>
      <c r="N18109" s="24"/>
      <c r="Q18109" s="24"/>
      <c r="T18109" s="24"/>
      <c r="W18109" s="24"/>
      <c r="Z18109" s="24"/>
      <c r="AC18109" s="24"/>
      <c r="AI18109" s="24"/>
      <c r="AL18109" s="24"/>
      <c r="AO18109" s="24"/>
      <c r="AR18109" s="24"/>
      <c r="AU18109" s="24"/>
    </row>
    <row r="18110">
      <c r="J18110" s="18"/>
      <c r="N18110" s="24"/>
      <c r="Q18110" s="24"/>
      <c r="T18110" s="24"/>
      <c r="W18110" s="24"/>
      <c r="Z18110" s="24"/>
      <c r="AC18110" s="24"/>
      <c r="AI18110" s="24"/>
      <c r="AL18110" s="24"/>
      <c r="AO18110" s="24"/>
      <c r="AR18110" s="24"/>
      <c r="AU18110" s="24"/>
    </row>
    <row r="18111">
      <c r="J18111" s="18"/>
      <c r="N18111" s="24"/>
      <c r="Q18111" s="24"/>
      <c r="T18111" s="24"/>
      <c r="W18111" s="24"/>
      <c r="Z18111" s="24"/>
      <c r="AC18111" s="24"/>
      <c r="AI18111" s="24"/>
      <c r="AL18111" s="24"/>
      <c r="AO18111" s="24"/>
      <c r="AR18111" s="24"/>
      <c r="AU18111" s="24"/>
    </row>
    <row r="18112">
      <c r="J18112" s="18"/>
      <c r="N18112" s="24"/>
      <c r="Q18112" s="24"/>
      <c r="T18112" s="24"/>
      <c r="W18112" s="24"/>
      <c r="Z18112" s="24"/>
      <c r="AC18112" s="24"/>
      <c r="AI18112" s="24"/>
      <c r="AL18112" s="24"/>
      <c r="AO18112" s="24"/>
      <c r="AR18112" s="24"/>
      <c r="AU18112" s="24"/>
    </row>
    <row r="18113">
      <c r="J18113" s="18"/>
      <c r="N18113" s="24"/>
      <c r="Q18113" s="24"/>
      <c r="T18113" s="24"/>
      <c r="W18113" s="24"/>
      <c r="Z18113" s="24"/>
      <c r="AC18113" s="24"/>
      <c r="AI18113" s="24"/>
      <c r="AL18113" s="24"/>
      <c r="AO18113" s="24"/>
      <c r="AR18113" s="24"/>
      <c r="AU18113" s="24"/>
    </row>
    <row r="18114">
      <c r="J18114" s="18"/>
      <c r="N18114" s="24"/>
      <c r="Q18114" s="24"/>
      <c r="T18114" s="24"/>
      <c r="W18114" s="24"/>
      <c r="Z18114" s="24"/>
      <c r="AC18114" s="24"/>
      <c r="AI18114" s="24"/>
      <c r="AL18114" s="24"/>
      <c r="AO18114" s="24"/>
      <c r="AR18114" s="24"/>
      <c r="AU18114" s="24"/>
    </row>
    <row r="18115">
      <c r="J18115" s="18"/>
      <c r="N18115" s="24"/>
      <c r="Q18115" s="24"/>
      <c r="T18115" s="24"/>
      <c r="W18115" s="24"/>
      <c r="Z18115" s="24"/>
      <c r="AC18115" s="24"/>
      <c r="AI18115" s="24"/>
      <c r="AL18115" s="24"/>
      <c r="AO18115" s="24"/>
      <c r="AR18115" s="24"/>
      <c r="AU18115" s="24"/>
    </row>
    <row r="18116">
      <c r="J18116" s="18"/>
      <c r="N18116" s="24"/>
      <c r="Q18116" s="24"/>
      <c r="T18116" s="24"/>
      <c r="W18116" s="24"/>
      <c r="Z18116" s="24"/>
      <c r="AC18116" s="24"/>
      <c r="AI18116" s="24"/>
      <c r="AL18116" s="24"/>
      <c r="AO18116" s="24"/>
      <c r="AR18116" s="24"/>
      <c r="AU18116" s="24"/>
    </row>
    <row r="18117">
      <c r="J18117" s="18"/>
      <c r="N18117" s="24"/>
      <c r="Q18117" s="24"/>
      <c r="T18117" s="24"/>
      <c r="W18117" s="24"/>
      <c r="Z18117" s="24"/>
      <c r="AC18117" s="24"/>
      <c r="AI18117" s="24"/>
      <c r="AL18117" s="24"/>
      <c r="AO18117" s="24"/>
      <c r="AR18117" s="24"/>
      <c r="AU18117" s="24"/>
    </row>
    <row r="18118">
      <c r="J18118" s="18"/>
      <c r="N18118" s="24"/>
      <c r="Q18118" s="24"/>
      <c r="T18118" s="24"/>
      <c r="W18118" s="24"/>
      <c r="Z18118" s="24"/>
      <c r="AC18118" s="24"/>
      <c r="AI18118" s="24"/>
      <c r="AL18118" s="24"/>
      <c r="AO18118" s="24"/>
      <c r="AR18118" s="24"/>
      <c r="AU18118" s="24"/>
    </row>
    <row r="18119">
      <c r="J18119" s="18"/>
      <c r="N18119" s="24"/>
      <c r="Q18119" s="24"/>
      <c r="T18119" s="24"/>
      <c r="W18119" s="24"/>
      <c r="Z18119" s="24"/>
      <c r="AC18119" s="24"/>
      <c r="AI18119" s="24"/>
      <c r="AL18119" s="24"/>
      <c r="AO18119" s="24"/>
      <c r="AR18119" s="24"/>
      <c r="AU18119" s="24"/>
    </row>
    <row r="18120">
      <c r="J18120" s="18"/>
      <c r="N18120" s="24"/>
      <c r="Q18120" s="24"/>
      <c r="T18120" s="24"/>
      <c r="W18120" s="24"/>
      <c r="Z18120" s="24"/>
      <c r="AC18120" s="24"/>
      <c r="AI18120" s="24"/>
      <c r="AL18120" s="24"/>
      <c r="AO18120" s="24"/>
      <c r="AR18120" s="24"/>
      <c r="AU18120" s="24"/>
    </row>
    <row r="18121">
      <c r="J18121" s="18"/>
      <c r="N18121" s="24"/>
      <c r="Q18121" s="24"/>
      <c r="T18121" s="24"/>
      <c r="W18121" s="24"/>
      <c r="Z18121" s="24"/>
      <c r="AC18121" s="24"/>
      <c r="AI18121" s="24"/>
      <c r="AL18121" s="24"/>
      <c r="AO18121" s="24"/>
      <c r="AR18121" s="24"/>
      <c r="AU18121" s="24"/>
    </row>
    <row r="18122">
      <c r="J18122" s="18"/>
      <c r="N18122" s="24"/>
      <c r="Q18122" s="24"/>
      <c r="T18122" s="24"/>
      <c r="W18122" s="24"/>
      <c r="Z18122" s="24"/>
      <c r="AC18122" s="24"/>
      <c r="AI18122" s="24"/>
      <c r="AL18122" s="24"/>
      <c r="AO18122" s="24"/>
      <c r="AR18122" s="24"/>
      <c r="AU18122" s="24"/>
    </row>
    <row r="18123">
      <c r="J18123" s="18"/>
      <c r="N18123" s="24"/>
      <c r="Q18123" s="24"/>
      <c r="T18123" s="24"/>
      <c r="W18123" s="24"/>
      <c r="Z18123" s="24"/>
      <c r="AC18123" s="24"/>
      <c r="AI18123" s="24"/>
      <c r="AL18123" s="24"/>
      <c r="AO18123" s="24"/>
      <c r="AR18123" s="24"/>
      <c r="AU18123" s="24"/>
    </row>
    <row r="18124">
      <c r="J18124" s="18"/>
      <c r="N18124" s="24"/>
      <c r="Q18124" s="24"/>
      <c r="T18124" s="24"/>
      <c r="W18124" s="24"/>
      <c r="Z18124" s="24"/>
      <c r="AC18124" s="24"/>
      <c r="AI18124" s="24"/>
      <c r="AL18124" s="24"/>
      <c r="AO18124" s="24"/>
      <c r="AR18124" s="24"/>
      <c r="AU18124" s="24"/>
    </row>
    <row r="18125">
      <c r="J18125" s="18"/>
      <c r="N18125" s="24"/>
      <c r="Q18125" s="24"/>
      <c r="T18125" s="24"/>
      <c r="W18125" s="24"/>
      <c r="Z18125" s="24"/>
      <c r="AC18125" s="24"/>
      <c r="AI18125" s="24"/>
      <c r="AL18125" s="24"/>
      <c r="AO18125" s="24"/>
      <c r="AR18125" s="24"/>
      <c r="AU18125" s="24"/>
    </row>
    <row r="18126">
      <c r="J18126" s="18"/>
      <c r="N18126" s="24"/>
      <c r="Q18126" s="24"/>
      <c r="T18126" s="24"/>
      <c r="W18126" s="24"/>
      <c r="Z18126" s="24"/>
      <c r="AC18126" s="24"/>
      <c r="AI18126" s="24"/>
      <c r="AL18126" s="24"/>
      <c r="AO18126" s="24"/>
      <c r="AR18126" s="24"/>
      <c r="AU18126" s="24"/>
    </row>
    <row r="18127">
      <c r="J18127" s="18"/>
      <c r="N18127" s="24"/>
      <c r="Q18127" s="24"/>
      <c r="T18127" s="24"/>
      <c r="W18127" s="24"/>
      <c r="Z18127" s="24"/>
      <c r="AC18127" s="24"/>
      <c r="AI18127" s="24"/>
      <c r="AL18127" s="24"/>
      <c r="AO18127" s="24"/>
      <c r="AR18127" s="24"/>
      <c r="AU18127" s="24"/>
    </row>
    <row r="18128">
      <c r="J18128" s="18"/>
      <c r="N18128" s="24"/>
      <c r="Q18128" s="24"/>
      <c r="T18128" s="24"/>
      <c r="W18128" s="24"/>
      <c r="Z18128" s="24"/>
      <c r="AC18128" s="24"/>
      <c r="AI18128" s="24"/>
      <c r="AL18128" s="24"/>
      <c r="AO18128" s="24"/>
      <c r="AR18128" s="24"/>
      <c r="AU18128" s="24"/>
    </row>
    <row r="18129">
      <c r="J18129" s="18"/>
      <c r="N18129" s="24"/>
      <c r="Q18129" s="24"/>
      <c r="T18129" s="24"/>
      <c r="W18129" s="24"/>
      <c r="Z18129" s="24"/>
      <c r="AC18129" s="24"/>
      <c r="AI18129" s="24"/>
      <c r="AL18129" s="24"/>
      <c r="AO18129" s="24"/>
      <c r="AR18129" s="24"/>
      <c r="AU18129" s="24"/>
    </row>
    <row r="18130">
      <c r="J18130" s="18"/>
      <c r="N18130" s="24"/>
      <c r="Q18130" s="24"/>
      <c r="T18130" s="24"/>
      <c r="W18130" s="24"/>
      <c r="Z18130" s="24"/>
      <c r="AC18130" s="24"/>
      <c r="AI18130" s="24"/>
      <c r="AL18130" s="24"/>
      <c r="AO18130" s="24"/>
      <c r="AR18130" s="24"/>
      <c r="AU18130" s="24"/>
    </row>
    <row r="18131">
      <c r="J18131" s="18"/>
      <c r="N18131" s="24"/>
      <c r="Q18131" s="24"/>
      <c r="T18131" s="24"/>
      <c r="W18131" s="24"/>
      <c r="Z18131" s="24"/>
      <c r="AC18131" s="24"/>
      <c r="AI18131" s="24"/>
      <c r="AL18131" s="24"/>
      <c r="AO18131" s="24"/>
      <c r="AR18131" s="24"/>
      <c r="AU18131" s="24"/>
    </row>
    <row r="18132">
      <c r="J18132" s="18"/>
      <c r="N18132" s="24"/>
      <c r="Q18132" s="24"/>
      <c r="T18132" s="24"/>
      <c r="W18132" s="24"/>
      <c r="Z18132" s="24"/>
      <c r="AC18132" s="24"/>
      <c r="AI18132" s="24"/>
      <c r="AL18132" s="24"/>
      <c r="AO18132" s="24"/>
      <c r="AR18132" s="24"/>
      <c r="AU18132" s="24"/>
    </row>
    <row r="18133">
      <c r="J18133" s="18"/>
      <c r="N18133" s="24"/>
      <c r="Q18133" s="24"/>
      <c r="T18133" s="24"/>
      <c r="W18133" s="24"/>
      <c r="Z18133" s="24"/>
      <c r="AC18133" s="24"/>
      <c r="AI18133" s="24"/>
      <c r="AL18133" s="24"/>
      <c r="AO18133" s="24"/>
      <c r="AR18133" s="24"/>
      <c r="AU18133" s="24"/>
    </row>
    <row r="18134">
      <c r="J18134" s="18"/>
      <c r="N18134" s="24"/>
      <c r="Q18134" s="24"/>
      <c r="T18134" s="24"/>
      <c r="W18134" s="24"/>
      <c r="Z18134" s="24"/>
      <c r="AC18134" s="24"/>
      <c r="AI18134" s="24"/>
      <c r="AL18134" s="24"/>
      <c r="AO18134" s="24"/>
      <c r="AR18134" s="24"/>
      <c r="AU18134" s="24"/>
    </row>
    <row r="18135">
      <c r="J18135" s="18"/>
      <c r="N18135" s="24"/>
      <c r="Q18135" s="24"/>
      <c r="T18135" s="24"/>
      <c r="W18135" s="24"/>
      <c r="Z18135" s="24"/>
      <c r="AC18135" s="24"/>
      <c r="AI18135" s="24"/>
      <c r="AL18135" s="24"/>
      <c r="AO18135" s="24"/>
      <c r="AR18135" s="24"/>
      <c r="AU18135" s="24"/>
    </row>
    <row r="18136">
      <c r="J18136" s="18"/>
      <c r="N18136" s="24"/>
      <c r="Q18136" s="24"/>
      <c r="T18136" s="24"/>
      <c r="W18136" s="24"/>
      <c r="Z18136" s="24"/>
      <c r="AC18136" s="24"/>
      <c r="AI18136" s="24"/>
      <c r="AL18136" s="24"/>
      <c r="AO18136" s="24"/>
      <c r="AR18136" s="24"/>
      <c r="AU18136" s="24"/>
    </row>
    <row r="18137">
      <c r="J18137" s="18"/>
      <c r="N18137" s="24"/>
      <c r="Q18137" s="24"/>
      <c r="T18137" s="24"/>
      <c r="W18137" s="24"/>
      <c r="Z18137" s="24"/>
      <c r="AC18137" s="24"/>
      <c r="AI18137" s="24"/>
      <c r="AL18137" s="24"/>
      <c r="AO18137" s="24"/>
      <c r="AR18137" s="24"/>
      <c r="AU18137" s="24"/>
    </row>
    <row r="18138">
      <c r="J18138" s="18"/>
      <c r="N18138" s="24"/>
      <c r="Q18138" s="24"/>
      <c r="T18138" s="24"/>
      <c r="W18138" s="24"/>
      <c r="Z18138" s="24"/>
      <c r="AC18138" s="24"/>
      <c r="AI18138" s="24"/>
      <c r="AL18138" s="24"/>
      <c r="AO18138" s="24"/>
      <c r="AR18138" s="24"/>
      <c r="AU18138" s="24"/>
    </row>
    <row r="18139">
      <c r="J18139" s="18"/>
      <c r="N18139" s="24"/>
      <c r="Q18139" s="24"/>
      <c r="T18139" s="24"/>
      <c r="W18139" s="24"/>
      <c r="Z18139" s="24"/>
      <c r="AC18139" s="24"/>
      <c r="AI18139" s="24"/>
      <c r="AL18139" s="24"/>
      <c r="AO18139" s="24"/>
      <c r="AR18139" s="24"/>
      <c r="AU18139" s="24"/>
    </row>
    <row r="18140">
      <c r="J18140" s="18"/>
      <c r="N18140" s="24"/>
      <c r="Q18140" s="24"/>
      <c r="T18140" s="24"/>
      <c r="W18140" s="24"/>
      <c r="Z18140" s="24"/>
      <c r="AC18140" s="24"/>
      <c r="AI18140" s="24"/>
      <c r="AL18140" s="24"/>
      <c r="AO18140" s="24"/>
      <c r="AR18140" s="24"/>
      <c r="AU18140" s="24"/>
    </row>
    <row r="18141">
      <c r="J18141" s="18"/>
      <c r="N18141" s="24"/>
      <c r="Q18141" s="24"/>
      <c r="T18141" s="24"/>
      <c r="W18141" s="24"/>
      <c r="Z18141" s="24"/>
      <c r="AC18141" s="24"/>
      <c r="AI18141" s="24"/>
      <c r="AL18141" s="24"/>
      <c r="AO18141" s="24"/>
      <c r="AR18141" s="24"/>
      <c r="AU18141" s="24"/>
    </row>
    <row r="18142">
      <c r="J18142" s="18"/>
      <c r="N18142" s="24"/>
      <c r="Q18142" s="24"/>
      <c r="T18142" s="24"/>
      <c r="W18142" s="24"/>
      <c r="Z18142" s="24"/>
      <c r="AC18142" s="24"/>
      <c r="AI18142" s="24"/>
      <c r="AL18142" s="24"/>
      <c r="AO18142" s="24"/>
      <c r="AR18142" s="24"/>
      <c r="AU18142" s="24"/>
    </row>
    <row r="18143">
      <c r="J18143" s="18"/>
      <c r="N18143" s="24"/>
      <c r="Q18143" s="24"/>
      <c r="T18143" s="24"/>
      <c r="W18143" s="24"/>
      <c r="Z18143" s="24"/>
      <c r="AC18143" s="24"/>
      <c r="AI18143" s="24"/>
      <c r="AL18143" s="24"/>
      <c r="AO18143" s="24"/>
      <c r="AR18143" s="24"/>
      <c r="AU18143" s="24"/>
    </row>
    <row r="18144">
      <c r="J18144" s="18"/>
      <c r="N18144" s="24"/>
      <c r="Q18144" s="24"/>
      <c r="T18144" s="24"/>
      <c r="W18144" s="24"/>
      <c r="Z18144" s="24"/>
      <c r="AC18144" s="24"/>
      <c r="AI18144" s="24"/>
      <c r="AL18144" s="24"/>
      <c r="AO18144" s="24"/>
      <c r="AR18144" s="24"/>
      <c r="AU18144" s="24"/>
    </row>
    <row r="18145">
      <c r="J18145" s="18"/>
      <c r="N18145" s="24"/>
      <c r="Q18145" s="24"/>
      <c r="T18145" s="24"/>
      <c r="W18145" s="24"/>
      <c r="Z18145" s="24"/>
      <c r="AC18145" s="24"/>
      <c r="AI18145" s="24"/>
      <c r="AL18145" s="24"/>
      <c r="AO18145" s="24"/>
      <c r="AR18145" s="24"/>
      <c r="AU18145" s="24"/>
    </row>
    <row r="18146">
      <c r="J18146" s="18"/>
      <c r="N18146" s="24"/>
      <c r="Q18146" s="24"/>
      <c r="T18146" s="24"/>
      <c r="W18146" s="24"/>
      <c r="Z18146" s="24"/>
      <c r="AC18146" s="24"/>
      <c r="AI18146" s="24"/>
      <c r="AL18146" s="24"/>
      <c r="AO18146" s="24"/>
      <c r="AR18146" s="24"/>
      <c r="AU18146" s="24"/>
    </row>
    <row r="18147">
      <c r="J18147" s="18"/>
      <c r="N18147" s="24"/>
      <c r="Q18147" s="24"/>
      <c r="T18147" s="24"/>
      <c r="W18147" s="24"/>
      <c r="Z18147" s="24"/>
      <c r="AC18147" s="24"/>
      <c r="AI18147" s="24"/>
      <c r="AL18147" s="24"/>
      <c r="AO18147" s="24"/>
      <c r="AR18147" s="24"/>
      <c r="AU18147" s="24"/>
    </row>
    <row r="18148">
      <c r="J18148" s="18"/>
      <c r="N18148" s="24"/>
      <c r="Q18148" s="24"/>
      <c r="T18148" s="24"/>
      <c r="W18148" s="24"/>
      <c r="Z18148" s="24"/>
      <c r="AC18148" s="24"/>
      <c r="AI18148" s="24"/>
      <c r="AL18148" s="24"/>
      <c r="AO18148" s="24"/>
      <c r="AR18148" s="24"/>
      <c r="AU18148" s="24"/>
    </row>
    <row r="18149">
      <c r="J18149" s="18"/>
      <c r="N18149" s="24"/>
      <c r="Q18149" s="24"/>
      <c r="T18149" s="24"/>
      <c r="W18149" s="24"/>
      <c r="Z18149" s="24"/>
      <c r="AC18149" s="24"/>
      <c r="AI18149" s="24"/>
      <c r="AL18149" s="24"/>
      <c r="AO18149" s="24"/>
      <c r="AR18149" s="24"/>
      <c r="AU18149" s="24"/>
    </row>
    <row r="18150">
      <c r="J18150" s="18"/>
      <c r="N18150" s="24"/>
      <c r="Q18150" s="24"/>
      <c r="T18150" s="24"/>
      <c r="W18150" s="24"/>
      <c r="Z18150" s="24"/>
      <c r="AC18150" s="24"/>
      <c r="AI18150" s="24"/>
      <c r="AL18150" s="24"/>
      <c r="AO18150" s="24"/>
      <c r="AR18150" s="24"/>
      <c r="AU18150" s="24"/>
    </row>
    <row r="18151">
      <c r="J18151" s="18"/>
      <c r="N18151" s="24"/>
      <c r="Q18151" s="24"/>
      <c r="T18151" s="24"/>
      <c r="W18151" s="24"/>
      <c r="Z18151" s="24"/>
      <c r="AC18151" s="24"/>
      <c r="AI18151" s="24"/>
      <c r="AL18151" s="24"/>
      <c r="AO18151" s="24"/>
      <c r="AR18151" s="24"/>
      <c r="AU18151" s="24"/>
    </row>
    <row r="18152">
      <c r="J18152" s="18"/>
      <c r="N18152" s="24"/>
      <c r="Q18152" s="24"/>
      <c r="T18152" s="24"/>
      <c r="W18152" s="24"/>
      <c r="Z18152" s="24"/>
      <c r="AC18152" s="24"/>
      <c r="AI18152" s="24"/>
      <c r="AL18152" s="24"/>
      <c r="AO18152" s="24"/>
      <c r="AR18152" s="24"/>
      <c r="AU18152" s="24"/>
    </row>
    <row r="18153">
      <c r="J18153" s="18"/>
      <c r="N18153" s="24"/>
      <c r="Q18153" s="24"/>
      <c r="T18153" s="24"/>
      <c r="W18153" s="24"/>
      <c r="Z18153" s="24"/>
      <c r="AC18153" s="24"/>
      <c r="AI18153" s="24"/>
      <c r="AL18153" s="24"/>
      <c r="AO18153" s="24"/>
      <c r="AR18153" s="24"/>
      <c r="AU18153" s="24"/>
    </row>
    <row r="18154">
      <c r="J18154" s="18"/>
      <c r="N18154" s="24"/>
      <c r="Q18154" s="24"/>
      <c r="T18154" s="24"/>
      <c r="W18154" s="24"/>
      <c r="Z18154" s="24"/>
      <c r="AC18154" s="24"/>
      <c r="AI18154" s="24"/>
      <c r="AL18154" s="24"/>
      <c r="AO18154" s="24"/>
      <c r="AR18154" s="24"/>
      <c r="AU18154" s="24"/>
    </row>
    <row r="18155">
      <c r="J18155" s="18"/>
      <c r="N18155" s="24"/>
      <c r="Q18155" s="24"/>
      <c r="T18155" s="24"/>
      <c r="W18155" s="24"/>
      <c r="Z18155" s="24"/>
      <c r="AC18155" s="24"/>
      <c r="AI18155" s="24"/>
      <c r="AL18155" s="24"/>
      <c r="AO18155" s="24"/>
      <c r="AR18155" s="24"/>
      <c r="AU18155" s="24"/>
    </row>
    <row r="18156">
      <c r="J18156" s="18"/>
      <c r="N18156" s="24"/>
      <c r="Q18156" s="24"/>
      <c r="T18156" s="24"/>
      <c r="W18156" s="24"/>
      <c r="Z18156" s="24"/>
      <c r="AC18156" s="24"/>
      <c r="AI18156" s="24"/>
      <c r="AL18156" s="24"/>
      <c r="AO18156" s="24"/>
      <c r="AR18156" s="24"/>
      <c r="AU18156" s="24"/>
    </row>
    <row r="18157">
      <c r="J18157" s="18"/>
      <c r="N18157" s="24"/>
      <c r="Q18157" s="24"/>
      <c r="T18157" s="24"/>
      <c r="W18157" s="24"/>
      <c r="Z18157" s="24"/>
      <c r="AC18157" s="24"/>
      <c r="AI18157" s="24"/>
      <c r="AL18157" s="24"/>
      <c r="AO18157" s="24"/>
      <c r="AR18157" s="24"/>
      <c r="AU18157" s="24"/>
    </row>
    <row r="18158">
      <c r="J18158" s="18"/>
      <c r="N18158" s="24"/>
      <c r="Q18158" s="24"/>
      <c r="T18158" s="24"/>
      <c r="W18158" s="24"/>
      <c r="Z18158" s="24"/>
      <c r="AC18158" s="24"/>
      <c r="AI18158" s="24"/>
      <c r="AL18158" s="24"/>
      <c r="AO18158" s="24"/>
      <c r="AR18158" s="24"/>
      <c r="AU18158" s="24"/>
    </row>
    <row r="18159">
      <c r="J18159" s="18"/>
      <c r="N18159" s="24"/>
      <c r="Q18159" s="24"/>
      <c r="T18159" s="24"/>
      <c r="W18159" s="24"/>
      <c r="Z18159" s="24"/>
      <c r="AC18159" s="24"/>
      <c r="AI18159" s="24"/>
      <c r="AL18159" s="24"/>
      <c r="AO18159" s="24"/>
      <c r="AR18159" s="24"/>
      <c r="AU18159" s="24"/>
    </row>
    <row r="18160">
      <c r="J18160" s="18"/>
      <c r="N18160" s="24"/>
      <c r="Q18160" s="24"/>
      <c r="T18160" s="24"/>
      <c r="W18160" s="24"/>
      <c r="Z18160" s="24"/>
      <c r="AC18160" s="24"/>
      <c r="AI18160" s="24"/>
      <c r="AL18160" s="24"/>
      <c r="AO18160" s="24"/>
      <c r="AR18160" s="24"/>
      <c r="AU18160" s="24"/>
    </row>
    <row r="18161">
      <c r="J18161" s="18"/>
      <c r="N18161" s="24"/>
      <c r="Q18161" s="24"/>
      <c r="T18161" s="24"/>
      <c r="W18161" s="24"/>
      <c r="Z18161" s="24"/>
      <c r="AC18161" s="24"/>
      <c r="AI18161" s="24"/>
      <c r="AL18161" s="24"/>
      <c r="AO18161" s="24"/>
      <c r="AR18161" s="24"/>
      <c r="AU18161" s="24"/>
    </row>
    <row r="18162">
      <c r="J18162" s="18"/>
      <c r="N18162" s="24"/>
      <c r="Q18162" s="24"/>
      <c r="T18162" s="24"/>
      <c r="W18162" s="24"/>
      <c r="Z18162" s="24"/>
      <c r="AC18162" s="24"/>
      <c r="AI18162" s="24"/>
      <c r="AL18162" s="24"/>
      <c r="AO18162" s="24"/>
      <c r="AR18162" s="24"/>
      <c r="AU18162" s="24"/>
    </row>
    <row r="18163">
      <c r="J18163" s="18"/>
      <c r="N18163" s="24"/>
      <c r="Q18163" s="24"/>
      <c r="T18163" s="24"/>
      <c r="W18163" s="24"/>
      <c r="Z18163" s="24"/>
      <c r="AC18163" s="24"/>
      <c r="AI18163" s="24"/>
      <c r="AL18163" s="24"/>
      <c r="AO18163" s="24"/>
      <c r="AR18163" s="24"/>
      <c r="AU18163" s="24"/>
    </row>
    <row r="18164">
      <c r="J18164" s="18"/>
      <c r="N18164" s="24"/>
      <c r="Q18164" s="24"/>
      <c r="T18164" s="24"/>
      <c r="W18164" s="24"/>
      <c r="Z18164" s="24"/>
      <c r="AC18164" s="24"/>
      <c r="AI18164" s="24"/>
      <c r="AL18164" s="24"/>
      <c r="AO18164" s="24"/>
      <c r="AR18164" s="24"/>
      <c r="AU18164" s="24"/>
    </row>
    <row r="18165">
      <c r="J18165" s="18"/>
      <c r="N18165" s="24"/>
      <c r="Q18165" s="24"/>
      <c r="T18165" s="24"/>
      <c r="W18165" s="24"/>
      <c r="Z18165" s="24"/>
      <c r="AC18165" s="24"/>
      <c r="AI18165" s="24"/>
      <c r="AL18165" s="24"/>
      <c r="AO18165" s="24"/>
      <c r="AR18165" s="24"/>
      <c r="AU18165" s="24"/>
    </row>
    <row r="18166">
      <c r="J18166" s="18"/>
      <c r="N18166" s="24"/>
      <c r="Q18166" s="24"/>
      <c r="T18166" s="24"/>
      <c r="W18166" s="24"/>
      <c r="Z18166" s="24"/>
      <c r="AC18166" s="24"/>
      <c r="AI18166" s="24"/>
      <c r="AL18166" s="24"/>
      <c r="AO18166" s="24"/>
      <c r="AR18166" s="24"/>
      <c r="AU18166" s="24"/>
    </row>
    <row r="18167">
      <c r="J18167" s="18"/>
      <c r="N18167" s="24"/>
      <c r="Q18167" s="24"/>
      <c r="T18167" s="24"/>
      <c r="W18167" s="24"/>
      <c r="Z18167" s="24"/>
      <c r="AC18167" s="24"/>
      <c r="AI18167" s="24"/>
      <c r="AL18167" s="24"/>
      <c r="AO18167" s="24"/>
      <c r="AR18167" s="24"/>
      <c r="AU18167" s="24"/>
    </row>
    <row r="18168">
      <c r="J18168" s="18"/>
      <c r="N18168" s="24"/>
      <c r="Q18168" s="24"/>
      <c r="T18168" s="24"/>
      <c r="W18168" s="24"/>
      <c r="Z18168" s="24"/>
      <c r="AC18168" s="24"/>
      <c r="AI18168" s="24"/>
      <c r="AL18168" s="24"/>
      <c r="AO18168" s="24"/>
      <c r="AR18168" s="24"/>
      <c r="AU18168" s="24"/>
    </row>
    <row r="18169">
      <c r="J18169" s="18"/>
      <c r="N18169" s="24"/>
      <c r="Q18169" s="24"/>
      <c r="T18169" s="24"/>
      <c r="W18169" s="24"/>
      <c r="Z18169" s="24"/>
      <c r="AC18169" s="24"/>
      <c r="AI18169" s="24"/>
      <c r="AL18169" s="24"/>
      <c r="AO18169" s="24"/>
      <c r="AR18169" s="24"/>
      <c r="AU18169" s="24"/>
    </row>
    <row r="18170">
      <c r="J18170" s="18"/>
      <c r="N18170" s="24"/>
      <c r="Q18170" s="24"/>
      <c r="T18170" s="24"/>
      <c r="W18170" s="24"/>
      <c r="Z18170" s="24"/>
      <c r="AC18170" s="24"/>
      <c r="AI18170" s="24"/>
      <c r="AL18170" s="24"/>
      <c r="AO18170" s="24"/>
      <c r="AR18170" s="24"/>
      <c r="AU18170" s="24"/>
    </row>
    <row r="18171">
      <c r="J18171" s="18"/>
      <c r="N18171" s="24"/>
      <c r="Q18171" s="24"/>
      <c r="T18171" s="24"/>
      <c r="W18171" s="24"/>
      <c r="Z18171" s="24"/>
      <c r="AC18171" s="24"/>
      <c r="AI18171" s="24"/>
      <c r="AL18171" s="24"/>
      <c r="AO18171" s="24"/>
      <c r="AR18171" s="24"/>
      <c r="AU18171" s="24"/>
    </row>
    <row r="18172">
      <c r="J18172" s="18"/>
      <c r="N18172" s="24"/>
      <c r="Q18172" s="24"/>
      <c r="T18172" s="24"/>
      <c r="W18172" s="24"/>
      <c r="Z18172" s="24"/>
      <c r="AC18172" s="24"/>
      <c r="AI18172" s="24"/>
      <c r="AL18172" s="24"/>
      <c r="AO18172" s="24"/>
      <c r="AR18172" s="24"/>
      <c r="AU18172" s="24"/>
    </row>
    <row r="18173">
      <c r="J18173" s="18"/>
      <c r="N18173" s="24"/>
      <c r="Q18173" s="24"/>
      <c r="T18173" s="24"/>
      <c r="W18173" s="24"/>
      <c r="Z18173" s="24"/>
      <c r="AC18173" s="24"/>
      <c r="AI18173" s="24"/>
      <c r="AL18173" s="24"/>
      <c r="AO18173" s="24"/>
      <c r="AR18173" s="24"/>
      <c r="AU18173" s="24"/>
    </row>
    <row r="18174">
      <c r="J18174" s="18"/>
      <c r="N18174" s="24"/>
      <c r="Q18174" s="24"/>
      <c r="T18174" s="24"/>
      <c r="W18174" s="24"/>
      <c r="Z18174" s="24"/>
      <c r="AC18174" s="24"/>
      <c r="AI18174" s="24"/>
      <c r="AL18174" s="24"/>
      <c r="AO18174" s="24"/>
      <c r="AR18174" s="24"/>
      <c r="AU18174" s="24"/>
    </row>
    <row r="18175">
      <c r="J18175" s="18"/>
      <c r="N18175" s="24"/>
      <c r="Q18175" s="24"/>
      <c r="T18175" s="24"/>
      <c r="W18175" s="24"/>
      <c r="Z18175" s="24"/>
      <c r="AC18175" s="24"/>
      <c r="AI18175" s="24"/>
      <c r="AL18175" s="24"/>
      <c r="AO18175" s="24"/>
      <c r="AR18175" s="24"/>
      <c r="AU18175" s="24"/>
    </row>
    <row r="18176">
      <c r="J18176" s="18"/>
      <c r="N18176" s="24"/>
      <c r="Q18176" s="24"/>
      <c r="T18176" s="24"/>
      <c r="W18176" s="24"/>
      <c r="Z18176" s="24"/>
      <c r="AC18176" s="24"/>
      <c r="AI18176" s="24"/>
      <c r="AL18176" s="24"/>
      <c r="AO18176" s="24"/>
      <c r="AR18176" s="24"/>
      <c r="AU18176" s="24"/>
    </row>
    <row r="18177">
      <c r="J18177" s="18"/>
      <c r="N18177" s="24"/>
      <c r="Q18177" s="24"/>
      <c r="T18177" s="24"/>
      <c r="W18177" s="24"/>
      <c r="Z18177" s="24"/>
      <c r="AC18177" s="24"/>
      <c r="AI18177" s="24"/>
      <c r="AL18177" s="24"/>
      <c r="AO18177" s="24"/>
      <c r="AR18177" s="24"/>
      <c r="AU18177" s="24"/>
    </row>
    <row r="18178">
      <c r="J18178" s="18"/>
      <c r="N18178" s="24"/>
      <c r="Q18178" s="24"/>
      <c r="T18178" s="24"/>
      <c r="W18178" s="24"/>
      <c r="Z18178" s="24"/>
      <c r="AC18178" s="24"/>
      <c r="AI18178" s="24"/>
      <c r="AL18178" s="24"/>
      <c r="AO18178" s="24"/>
      <c r="AR18178" s="24"/>
      <c r="AU18178" s="24"/>
    </row>
    <row r="18179">
      <c r="J18179" s="18"/>
      <c r="N18179" s="24"/>
      <c r="Q18179" s="24"/>
      <c r="T18179" s="24"/>
      <c r="W18179" s="24"/>
      <c r="Z18179" s="24"/>
      <c r="AC18179" s="24"/>
      <c r="AI18179" s="24"/>
      <c r="AL18179" s="24"/>
      <c r="AO18179" s="24"/>
      <c r="AR18179" s="24"/>
      <c r="AU18179" s="24"/>
    </row>
    <row r="18180">
      <c r="J18180" s="18"/>
      <c r="N18180" s="24"/>
      <c r="Q18180" s="24"/>
      <c r="T18180" s="24"/>
      <c r="W18180" s="24"/>
      <c r="Z18180" s="24"/>
      <c r="AC18180" s="24"/>
      <c r="AI18180" s="24"/>
      <c r="AL18180" s="24"/>
      <c r="AO18180" s="24"/>
      <c r="AR18180" s="24"/>
      <c r="AU18180" s="24"/>
    </row>
    <row r="18181">
      <c r="J18181" s="18"/>
      <c r="N18181" s="24"/>
      <c r="Q18181" s="24"/>
      <c r="T18181" s="24"/>
      <c r="W18181" s="24"/>
      <c r="Z18181" s="24"/>
      <c r="AC18181" s="24"/>
      <c r="AI18181" s="24"/>
      <c r="AL18181" s="24"/>
      <c r="AO18181" s="24"/>
      <c r="AR18181" s="24"/>
      <c r="AU18181" s="24"/>
    </row>
    <row r="18182">
      <c r="J18182" s="18"/>
      <c r="N18182" s="24"/>
      <c r="Q18182" s="24"/>
      <c r="T18182" s="24"/>
      <c r="W18182" s="24"/>
      <c r="Z18182" s="24"/>
      <c r="AC18182" s="24"/>
      <c r="AI18182" s="24"/>
      <c r="AL18182" s="24"/>
      <c r="AO18182" s="24"/>
      <c r="AR18182" s="24"/>
      <c r="AU18182" s="24"/>
    </row>
    <row r="18183">
      <c r="J18183" s="18"/>
      <c r="N18183" s="24"/>
      <c r="Q18183" s="24"/>
      <c r="T18183" s="24"/>
      <c r="W18183" s="24"/>
      <c r="Z18183" s="24"/>
      <c r="AC18183" s="24"/>
      <c r="AI18183" s="24"/>
      <c r="AL18183" s="24"/>
      <c r="AO18183" s="24"/>
      <c r="AR18183" s="24"/>
      <c r="AU18183" s="24"/>
    </row>
    <row r="18184">
      <c r="J18184" s="18"/>
      <c r="N18184" s="24"/>
      <c r="Q18184" s="24"/>
      <c r="T18184" s="24"/>
      <c r="W18184" s="24"/>
      <c r="Z18184" s="24"/>
      <c r="AC18184" s="24"/>
      <c r="AI18184" s="24"/>
      <c r="AL18184" s="24"/>
      <c r="AO18184" s="24"/>
      <c r="AR18184" s="24"/>
      <c r="AU18184" s="24"/>
    </row>
    <row r="18185">
      <c r="J18185" s="18"/>
      <c r="N18185" s="24"/>
      <c r="Q18185" s="24"/>
      <c r="T18185" s="24"/>
      <c r="W18185" s="24"/>
      <c r="Z18185" s="24"/>
      <c r="AC18185" s="24"/>
      <c r="AI18185" s="24"/>
      <c r="AL18185" s="24"/>
      <c r="AO18185" s="24"/>
      <c r="AR18185" s="24"/>
      <c r="AU18185" s="24"/>
    </row>
    <row r="18186">
      <c r="J18186" s="18"/>
      <c r="N18186" s="24"/>
      <c r="Q18186" s="24"/>
      <c r="T18186" s="24"/>
      <c r="W18186" s="24"/>
      <c r="Z18186" s="24"/>
      <c r="AC18186" s="24"/>
      <c r="AI18186" s="24"/>
      <c r="AL18186" s="24"/>
      <c r="AO18186" s="24"/>
      <c r="AR18186" s="24"/>
      <c r="AU18186" s="24"/>
    </row>
    <row r="18187">
      <c r="J18187" s="18"/>
      <c r="N18187" s="24"/>
      <c r="Q18187" s="24"/>
      <c r="T18187" s="24"/>
      <c r="W18187" s="24"/>
      <c r="Z18187" s="24"/>
      <c r="AC18187" s="24"/>
      <c r="AI18187" s="24"/>
      <c r="AL18187" s="24"/>
      <c r="AO18187" s="24"/>
      <c r="AR18187" s="24"/>
      <c r="AU18187" s="24"/>
    </row>
    <row r="18188">
      <c r="J18188" s="18"/>
      <c r="N18188" s="24"/>
      <c r="Q18188" s="24"/>
      <c r="T18188" s="24"/>
      <c r="W18188" s="24"/>
      <c r="Z18188" s="24"/>
      <c r="AC18188" s="24"/>
      <c r="AI18188" s="24"/>
      <c r="AL18188" s="24"/>
      <c r="AO18188" s="24"/>
      <c r="AR18188" s="24"/>
      <c r="AU18188" s="24"/>
    </row>
    <row r="18189">
      <c r="J18189" s="18"/>
      <c r="N18189" s="24"/>
      <c r="Q18189" s="24"/>
      <c r="T18189" s="24"/>
      <c r="W18189" s="24"/>
      <c r="Z18189" s="24"/>
      <c r="AC18189" s="24"/>
      <c r="AI18189" s="24"/>
      <c r="AL18189" s="24"/>
      <c r="AO18189" s="24"/>
      <c r="AR18189" s="24"/>
      <c r="AU18189" s="24"/>
    </row>
    <row r="18190">
      <c r="J18190" s="18"/>
      <c r="N18190" s="24"/>
      <c r="Q18190" s="24"/>
      <c r="T18190" s="24"/>
      <c r="W18190" s="24"/>
      <c r="Z18190" s="24"/>
      <c r="AC18190" s="24"/>
      <c r="AI18190" s="24"/>
      <c r="AL18190" s="24"/>
      <c r="AO18190" s="24"/>
      <c r="AR18190" s="24"/>
      <c r="AU18190" s="24"/>
    </row>
    <row r="18191">
      <c r="J18191" s="18"/>
      <c r="N18191" s="24"/>
      <c r="Q18191" s="24"/>
      <c r="T18191" s="24"/>
      <c r="W18191" s="24"/>
      <c r="Z18191" s="24"/>
      <c r="AC18191" s="24"/>
      <c r="AI18191" s="24"/>
      <c r="AL18191" s="24"/>
      <c r="AO18191" s="24"/>
      <c r="AR18191" s="24"/>
      <c r="AU18191" s="24"/>
    </row>
    <row r="18192">
      <c r="J18192" s="18"/>
      <c r="N18192" s="24"/>
      <c r="Q18192" s="24"/>
      <c r="T18192" s="24"/>
      <c r="W18192" s="24"/>
      <c r="Z18192" s="24"/>
      <c r="AC18192" s="24"/>
      <c r="AI18192" s="24"/>
      <c r="AL18192" s="24"/>
      <c r="AO18192" s="24"/>
      <c r="AR18192" s="24"/>
      <c r="AU18192" s="24"/>
    </row>
    <row r="18193">
      <c r="J18193" s="18"/>
      <c r="N18193" s="24"/>
      <c r="Q18193" s="24"/>
      <c r="T18193" s="24"/>
      <c r="W18193" s="24"/>
      <c r="Z18193" s="24"/>
      <c r="AC18193" s="24"/>
      <c r="AI18193" s="24"/>
      <c r="AL18193" s="24"/>
      <c r="AO18193" s="24"/>
      <c r="AR18193" s="24"/>
      <c r="AU18193" s="24"/>
    </row>
    <row r="18194">
      <c r="J18194" s="18"/>
      <c r="N18194" s="24"/>
      <c r="Q18194" s="24"/>
      <c r="T18194" s="24"/>
      <c r="W18194" s="24"/>
      <c r="Z18194" s="24"/>
      <c r="AC18194" s="24"/>
      <c r="AI18194" s="24"/>
      <c r="AL18194" s="24"/>
      <c r="AO18194" s="24"/>
      <c r="AR18194" s="24"/>
      <c r="AU18194" s="24"/>
    </row>
    <row r="18195">
      <c r="J18195" s="18"/>
      <c r="N18195" s="24"/>
      <c r="Q18195" s="24"/>
      <c r="T18195" s="24"/>
      <c r="W18195" s="24"/>
      <c r="Z18195" s="24"/>
      <c r="AC18195" s="24"/>
      <c r="AI18195" s="24"/>
      <c r="AL18195" s="24"/>
      <c r="AO18195" s="24"/>
      <c r="AR18195" s="24"/>
      <c r="AU18195" s="24"/>
    </row>
    <row r="18196">
      <c r="J18196" s="18"/>
      <c r="N18196" s="24"/>
      <c r="Q18196" s="24"/>
      <c r="T18196" s="24"/>
      <c r="W18196" s="24"/>
      <c r="Z18196" s="24"/>
      <c r="AC18196" s="24"/>
      <c r="AI18196" s="24"/>
      <c r="AL18196" s="24"/>
      <c r="AO18196" s="24"/>
      <c r="AR18196" s="24"/>
      <c r="AU18196" s="24"/>
    </row>
    <row r="18197">
      <c r="J18197" s="18"/>
      <c r="N18197" s="24"/>
      <c r="Q18197" s="24"/>
      <c r="T18197" s="24"/>
      <c r="W18197" s="24"/>
      <c r="Z18197" s="24"/>
      <c r="AC18197" s="24"/>
      <c r="AI18197" s="24"/>
      <c r="AL18197" s="24"/>
      <c r="AO18197" s="24"/>
      <c r="AR18197" s="24"/>
      <c r="AU18197" s="24"/>
    </row>
    <row r="18198">
      <c r="J18198" s="18"/>
      <c r="N18198" s="24"/>
      <c r="Q18198" s="24"/>
      <c r="T18198" s="24"/>
      <c r="W18198" s="24"/>
      <c r="Z18198" s="24"/>
      <c r="AC18198" s="24"/>
      <c r="AI18198" s="24"/>
      <c r="AL18198" s="24"/>
      <c r="AO18198" s="24"/>
      <c r="AR18198" s="24"/>
      <c r="AU18198" s="24"/>
    </row>
    <row r="18199">
      <c r="J18199" s="18"/>
      <c r="N18199" s="24"/>
      <c r="Q18199" s="24"/>
      <c r="T18199" s="24"/>
      <c r="W18199" s="24"/>
      <c r="Z18199" s="24"/>
      <c r="AC18199" s="24"/>
      <c r="AI18199" s="24"/>
      <c r="AL18199" s="24"/>
      <c r="AO18199" s="24"/>
      <c r="AR18199" s="24"/>
      <c r="AU18199" s="24"/>
    </row>
    <row r="18200">
      <c r="J18200" s="18"/>
      <c r="N18200" s="24"/>
      <c r="Q18200" s="24"/>
      <c r="T18200" s="24"/>
      <c r="W18200" s="24"/>
      <c r="Z18200" s="24"/>
      <c r="AC18200" s="24"/>
      <c r="AI18200" s="24"/>
      <c r="AL18200" s="24"/>
      <c r="AO18200" s="24"/>
      <c r="AR18200" s="24"/>
      <c r="AU18200" s="24"/>
    </row>
    <row r="18201">
      <c r="J18201" s="18"/>
      <c r="N18201" s="24"/>
      <c r="Q18201" s="24"/>
      <c r="T18201" s="24"/>
      <c r="W18201" s="24"/>
      <c r="Z18201" s="24"/>
      <c r="AC18201" s="24"/>
      <c r="AI18201" s="24"/>
      <c r="AL18201" s="24"/>
      <c r="AO18201" s="24"/>
      <c r="AR18201" s="24"/>
      <c r="AU18201" s="24"/>
    </row>
    <row r="18202">
      <c r="J18202" s="18"/>
      <c r="N18202" s="24"/>
      <c r="Q18202" s="24"/>
      <c r="T18202" s="24"/>
      <c r="W18202" s="24"/>
      <c r="Z18202" s="24"/>
      <c r="AC18202" s="24"/>
      <c r="AI18202" s="24"/>
      <c r="AL18202" s="24"/>
      <c r="AO18202" s="24"/>
      <c r="AR18202" s="24"/>
      <c r="AU18202" s="24"/>
    </row>
    <row r="18203">
      <c r="J18203" s="18"/>
      <c r="N18203" s="24"/>
      <c r="Q18203" s="24"/>
      <c r="T18203" s="24"/>
      <c r="W18203" s="24"/>
      <c r="Z18203" s="24"/>
      <c r="AC18203" s="24"/>
      <c r="AI18203" s="24"/>
      <c r="AL18203" s="24"/>
      <c r="AO18203" s="24"/>
      <c r="AR18203" s="24"/>
      <c r="AU18203" s="24"/>
    </row>
    <row r="18204">
      <c r="J18204" s="18"/>
      <c r="N18204" s="24"/>
      <c r="Q18204" s="24"/>
      <c r="T18204" s="24"/>
      <c r="W18204" s="24"/>
      <c r="Z18204" s="24"/>
      <c r="AC18204" s="24"/>
      <c r="AI18204" s="24"/>
      <c r="AL18204" s="24"/>
      <c r="AO18204" s="24"/>
      <c r="AR18204" s="24"/>
      <c r="AU18204" s="24"/>
    </row>
    <row r="18205">
      <c r="J18205" s="18"/>
      <c r="N18205" s="24"/>
      <c r="Q18205" s="24"/>
      <c r="T18205" s="24"/>
      <c r="W18205" s="24"/>
      <c r="Z18205" s="24"/>
      <c r="AC18205" s="24"/>
      <c r="AI18205" s="24"/>
      <c r="AL18205" s="24"/>
      <c r="AO18205" s="24"/>
      <c r="AR18205" s="24"/>
      <c r="AU18205" s="24"/>
    </row>
    <row r="18206">
      <c r="J18206" s="18"/>
      <c r="N18206" s="24"/>
      <c r="Q18206" s="24"/>
      <c r="T18206" s="24"/>
      <c r="W18206" s="24"/>
      <c r="Z18206" s="24"/>
      <c r="AC18206" s="24"/>
      <c r="AI18206" s="24"/>
      <c r="AL18206" s="24"/>
      <c r="AO18206" s="24"/>
      <c r="AR18206" s="24"/>
      <c r="AU18206" s="24"/>
    </row>
    <row r="18207">
      <c r="J18207" s="18"/>
      <c r="N18207" s="24"/>
      <c r="Q18207" s="24"/>
      <c r="T18207" s="24"/>
      <c r="W18207" s="24"/>
      <c r="Z18207" s="24"/>
      <c r="AC18207" s="24"/>
      <c r="AI18207" s="24"/>
      <c r="AL18207" s="24"/>
      <c r="AO18207" s="24"/>
      <c r="AR18207" s="24"/>
      <c r="AU18207" s="24"/>
    </row>
    <row r="18208">
      <c r="J18208" s="18"/>
      <c r="N18208" s="24"/>
      <c r="Q18208" s="24"/>
      <c r="T18208" s="24"/>
      <c r="W18208" s="24"/>
      <c r="Z18208" s="24"/>
      <c r="AC18208" s="24"/>
      <c r="AI18208" s="24"/>
      <c r="AL18208" s="24"/>
      <c r="AO18208" s="24"/>
      <c r="AR18208" s="24"/>
      <c r="AU18208" s="24"/>
    </row>
    <row r="18209">
      <c r="J18209" s="18"/>
      <c r="N18209" s="24"/>
      <c r="Q18209" s="24"/>
      <c r="T18209" s="24"/>
      <c r="W18209" s="24"/>
      <c r="Z18209" s="24"/>
      <c r="AC18209" s="24"/>
      <c r="AI18209" s="24"/>
      <c r="AL18209" s="24"/>
      <c r="AO18209" s="24"/>
      <c r="AR18209" s="24"/>
      <c r="AU18209" s="24"/>
    </row>
    <row r="18210">
      <c r="J18210" s="18"/>
      <c r="N18210" s="24"/>
      <c r="Q18210" s="24"/>
      <c r="T18210" s="24"/>
      <c r="W18210" s="24"/>
      <c r="Z18210" s="24"/>
      <c r="AC18210" s="24"/>
      <c r="AI18210" s="24"/>
      <c r="AL18210" s="24"/>
      <c r="AO18210" s="24"/>
      <c r="AR18210" s="24"/>
      <c r="AU18210" s="24"/>
    </row>
    <row r="18211">
      <c r="J18211" s="18"/>
      <c r="N18211" s="24"/>
      <c r="Q18211" s="24"/>
      <c r="T18211" s="24"/>
      <c r="W18211" s="24"/>
      <c r="Z18211" s="24"/>
      <c r="AC18211" s="24"/>
      <c r="AI18211" s="24"/>
      <c r="AL18211" s="24"/>
      <c r="AO18211" s="24"/>
      <c r="AR18211" s="24"/>
      <c r="AU18211" s="24"/>
    </row>
    <row r="18212">
      <c r="J18212" s="18"/>
      <c r="N18212" s="24"/>
      <c r="Q18212" s="24"/>
      <c r="T18212" s="24"/>
      <c r="W18212" s="24"/>
      <c r="Z18212" s="24"/>
      <c r="AC18212" s="24"/>
      <c r="AI18212" s="24"/>
      <c r="AL18212" s="24"/>
      <c r="AO18212" s="24"/>
      <c r="AR18212" s="24"/>
      <c r="AU18212" s="24"/>
    </row>
    <row r="18213">
      <c r="J18213" s="18"/>
      <c r="N18213" s="24"/>
      <c r="Q18213" s="24"/>
      <c r="T18213" s="24"/>
      <c r="W18213" s="24"/>
      <c r="Z18213" s="24"/>
      <c r="AC18213" s="24"/>
      <c r="AI18213" s="24"/>
      <c r="AL18213" s="24"/>
      <c r="AO18213" s="24"/>
      <c r="AR18213" s="24"/>
      <c r="AU18213" s="24"/>
    </row>
    <row r="18214">
      <c r="J18214" s="18"/>
      <c r="N18214" s="24"/>
      <c r="Q18214" s="24"/>
      <c r="T18214" s="24"/>
      <c r="W18214" s="24"/>
      <c r="Z18214" s="24"/>
      <c r="AC18214" s="24"/>
      <c r="AI18214" s="24"/>
      <c r="AL18214" s="24"/>
      <c r="AO18214" s="24"/>
      <c r="AR18214" s="24"/>
      <c r="AU18214" s="24"/>
    </row>
    <row r="18215">
      <c r="J18215" s="18"/>
      <c r="N18215" s="24"/>
      <c r="Q18215" s="24"/>
      <c r="T18215" s="24"/>
      <c r="W18215" s="24"/>
      <c r="Z18215" s="24"/>
      <c r="AC18215" s="24"/>
      <c r="AI18215" s="24"/>
      <c r="AL18215" s="24"/>
      <c r="AO18215" s="24"/>
      <c r="AR18215" s="24"/>
      <c r="AU18215" s="24"/>
    </row>
    <row r="18216">
      <c r="J18216" s="18"/>
      <c r="N18216" s="24"/>
      <c r="Q18216" s="24"/>
      <c r="T18216" s="24"/>
      <c r="W18216" s="24"/>
      <c r="Z18216" s="24"/>
      <c r="AC18216" s="24"/>
      <c r="AI18216" s="24"/>
      <c r="AL18216" s="24"/>
      <c r="AO18216" s="24"/>
      <c r="AR18216" s="24"/>
      <c r="AU18216" s="24"/>
    </row>
    <row r="18217">
      <c r="J18217" s="18"/>
      <c r="N18217" s="24"/>
      <c r="Q18217" s="24"/>
      <c r="T18217" s="24"/>
      <c r="W18217" s="24"/>
      <c r="Z18217" s="24"/>
      <c r="AC18217" s="24"/>
      <c r="AI18217" s="24"/>
      <c r="AL18217" s="24"/>
      <c r="AO18217" s="24"/>
      <c r="AR18217" s="24"/>
      <c r="AU18217" s="24"/>
    </row>
    <row r="18218">
      <c r="J18218" s="18"/>
      <c r="N18218" s="24"/>
      <c r="Q18218" s="24"/>
      <c r="T18218" s="24"/>
      <c r="W18218" s="24"/>
      <c r="Z18218" s="24"/>
      <c r="AC18218" s="24"/>
      <c r="AI18218" s="24"/>
      <c r="AL18218" s="24"/>
      <c r="AO18218" s="24"/>
      <c r="AR18218" s="24"/>
      <c r="AU18218" s="24"/>
    </row>
    <row r="18219">
      <c r="J18219" s="18"/>
      <c r="N18219" s="24"/>
      <c r="Q18219" s="24"/>
      <c r="T18219" s="24"/>
      <c r="W18219" s="24"/>
      <c r="Z18219" s="24"/>
      <c r="AC18219" s="24"/>
      <c r="AI18219" s="24"/>
      <c r="AL18219" s="24"/>
      <c r="AO18219" s="24"/>
      <c r="AR18219" s="24"/>
      <c r="AU18219" s="24"/>
    </row>
    <row r="18220">
      <c r="J18220" s="18"/>
      <c r="N18220" s="24"/>
      <c r="Q18220" s="24"/>
      <c r="T18220" s="24"/>
      <c r="W18220" s="24"/>
      <c r="Z18220" s="24"/>
      <c r="AC18220" s="24"/>
      <c r="AI18220" s="24"/>
      <c r="AL18220" s="24"/>
      <c r="AO18220" s="24"/>
      <c r="AR18220" s="24"/>
      <c r="AU18220" s="24"/>
    </row>
    <row r="18221">
      <c r="J18221" s="18"/>
      <c r="N18221" s="24"/>
      <c r="Q18221" s="24"/>
      <c r="T18221" s="24"/>
      <c r="W18221" s="24"/>
      <c r="Z18221" s="24"/>
      <c r="AC18221" s="24"/>
      <c r="AI18221" s="24"/>
      <c r="AL18221" s="24"/>
      <c r="AO18221" s="24"/>
      <c r="AR18221" s="24"/>
      <c r="AU18221" s="24"/>
    </row>
    <row r="18222">
      <c r="J18222" s="18"/>
      <c r="N18222" s="24"/>
      <c r="Q18222" s="24"/>
      <c r="T18222" s="24"/>
      <c r="W18222" s="24"/>
      <c r="Z18222" s="24"/>
      <c r="AC18222" s="24"/>
      <c r="AI18222" s="24"/>
      <c r="AL18222" s="24"/>
      <c r="AO18222" s="24"/>
      <c r="AR18222" s="24"/>
      <c r="AU18222" s="24"/>
    </row>
    <row r="18223">
      <c r="J18223" s="18"/>
      <c r="N18223" s="24"/>
      <c r="Q18223" s="24"/>
      <c r="T18223" s="24"/>
      <c r="W18223" s="24"/>
      <c r="Z18223" s="24"/>
      <c r="AC18223" s="24"/>
      <c r="AI18223" s="24"/>
      <c r="AL18223" s="24"/>
      <c r="AO18223" s="24"/>
      <c r="AR18223" s="24"/>
      <c r="AU18223" s="24"/>
    </row>
    <row r="18224">
      <c r="J18224" s="18"/>
      <c r="N18224" s="24"/>
      <c r="Q18224" s="24"/>
      <c r="T18224" s="24"/>
      <c r="W18224" s="24"/>
      <c r="Z18224" s="24"/>
      <c r="AC18224" s="24"/>
      <c r="AI18224" s="24"/>
      <c r="AL18224" s="24"/>
      <c r="AO18224" s="24"/>
      <c r="AR18224" s="24"/>
      <c r="AU18224" s="24"/>
    </row>
    <row r="18225">
      <c r="J18225" s="18"/>
      <c r="N18225" s="24"/>
      <c r="Q18225" s="24"/>
      <c r="T18225" s="24"/>
      <c r="W18225" s="24"/>
      <c r="Z18225" s="24"/>
      <c r="AC18225" s="24"/>
      <c r="AI18225" s="24"/>
      <c r="AL18225" s="24"/>
      <c r="AO18225" s="24"/>
      <c r="AR18225" s="24"/>
      <c r="AU18225" s="24"/>
    </row>
    <row r="18226">
      <c r="J18226" s="18"/>
      <c r="N18226" s="24"/>
      <c r="Q18226" s="24"/>
      <c r="T18226" s="24"/>
      <c r="W18226" s="24"/>
      <c r="Z18226" s="24"/>
      <c r="AC18226" s="24"/>
      <c r="AI18226" s="24"/>
      <c r="AL18226" s="24"/>
      <c r="AO18226" s="24"/>
      <c r="AR18226" s="24"/>
      <c r="AU18226" s="24"/>
    </row>
    <row r="18227">
      <c r="J18227" s="18"/>
      <c r="N18227" s="24"/>
      <c r="Q18227" s="24"/>
      <c r="T18227" s="24"/>
      <c r="W18227" s="24"/>
      <c r="Z18227" s="24"/>
      <c r="AC18227" s="24"/>
      <c r="AI18227" s="24"/>
      <c r="AL18227" s="24"/>
      <c r="AO18227" s="24"/>
      <c r="AR18227" s="24"/>
      <c r="AU18227" s="24"/>
    </row>
    <row r="18228">
      <c r="J18228" s="18"/>
      <c r="N18228" s="24"/>
      <c r="Q18228" s="24"/>
      <c r="T18228" s="24"/>
      <c r="W18228" s="24"/>
      <c r="Z18228" s="24"/>
      <c r="AC18228" s="24"/>
      <c r="AI18228" s="24"/>
      <c r="AL18228" s="24"/>
      <c r="AO18228" s="24"/>
      <c r="AR18228" s="24"/>
      <c r="AU18228" s="24"/>
    </row>
    <row r="18229">
      <c r="J18229" s="18"/>
      <c r="N18229" s="24"/>
      <c r="Q18229" s="24"/>
      <c r="T18229" s="24"/>
      <c r="W18229" s="24"/>
      <c r="Z18229" s="24"/>
      <c r="AC18229" s="24"/>
      <c r="AI18229" s="24"/>
      <c r="AL18229" s="24"/>
      <c r="AO18229" s="24"/>
      <c r="AR18229" s="24"/>
      <c r="AU18229" s="24"/>
    </row>
    <row r="18230">
      <c r="J18230" s="18"/>
      <c r="N18230" s="24"/>
      <c r="Q18230" s="24"/>
      <c r="T18230" s="24"/>
      <c r="W18230" s="24"/>
      <c r="Z18230" s="24"/>
      <c r="AC18230" s="24"/>
      <c r="AI18230" s="24"/>
      <c r="AL18230" s="24"/>
      <c r="AO18230" s="24"/>
      <c r="AR18230" s="24"/>
      <c r="AU18230" s="24"/>
    </row>
    <row r="18231">
      <c r="J18231" s="18"/>
      <c r="N18231" s="24"/>
      <c r="Q18231" s="24"/>
      <c r="T18231" s="24"/>
      <c r="W18231" s="24"/>
      <c r="Z18231" s="24"/>
      <c r="AC18231" s="24"/>
      <c r="AI18231" s="24"/>
      <c r="AL18231" s="24"/>
      <c r="AO18231" s="24"/>
      <c r="AR18231" s="24"/>
      <c r="AU18231" s="24"/>
    </row>
    <row r="18232">
      <c r="J18232" s="18"/>
      <c r="N18232" s="24"/>
      <c r="Q18232" s="24"/>
      <c r="T18232" s="24"/>
      <c r="W18232" s="24"/>
      <c r="Z18232" s="24"/>
      <c r="AC18232" s="24"/>
      <c r="AI18232" s="24"/>
      <c r="AL18232" s="24"/>
      <c r="AO18232" s="24"/>
      <c r="AR18232" s="24"/>
      <c r="AU18232" s="24"/>
    </row>
    <row r="18233">
      <c r="J18233" s="18"/>
      <c r="N18233" s="24"/>
      <c r="Q18233" s="24"/>
      <c r="T18233" s="24"/>
      <c r="W18233" s="24"/>
      <c r="Z18233" s="24"/>
      <c r="AC18233" s="24"/>
      <c r="AI18233" s="24"/>
      <c r="AL18233" s="24"/>
      <c r="AO18233" s="24"/>
      <c r="AR18233" s="24"/>
      <c r="AU18233" s="24"/>
    </row>
    <row r="18234">
      <c r="J18234" s="18"/>
      <c r="N18234" s="24"/>
      <c r="Q18234" s="24"/>
      <c r="T18234" s="24"/>
      <c r="W18234" s="24"/>
      <c r="Z18234" s="24"/>
      <c r="AC18234" s="24"/>
      <c r="AI18234" s="24"/>
      <c r="AL18234" s="24"/>
      <c r="AO18234" s="24"/>
      <c r="AR18234" s="24"/>
      <c r="AU18234" s="24"/>
    </row>
    <row r="18235">
      <c r="J18235" s="18"/>
      <c r="N18235" s="24"/>
      <c r="Q18235" s="24"/>
      <c r="T18235" s="24"/>
      <c r="W18235" s="24"/>
      <c r="Z18235" s="24"/>
      <c r="AC18235" s="24"/>
      <c r="AI18235" s="24"/>
      <c r="AL18235" s="24"/>
      <c r="AO18235" s="24"/>
      <c r="AR18235" s="24"/>
      <c r="AU18235" s="24"/>
    </row>
    <row r="18236">
      <c r="J18236" s="18"/>
      <c r="N18236" s="24"/>
      <c r="Q18236" s="24"/>
      <c r="T18236" s="24"/>
      <c r="W18236" s="24"/>
      <c r="Z18236" s="24"/>
      <c r="AC18236" s="24"/>
      <c r="AI18236" s="24"/>
      <c r="AL18236" s="24"/>
      <c r="AO18236" s="24"/>
      <c r="AR18236" s="24"/>
      <c r="AU18236" s="24"/>
    </row>
    <row r="18237">
      <c r="J18237" s="18"/>
      <c r="N18237" s="24"/>
      <c r="Q18237" s="24"/>
      <c r="T18237" s="24"/>
      <c r="W18237" s="24"/>
      <c r="Z18237" s="24"/>
      <c r="AC18237" s="24"/>
      <c r="AI18237" s="24"/>
      <c r="AL18237" s="24"/>
      <c r="AO18237" s="24"/>
      <c r="AR18237" s="24"/>
      <c r="AU18237" s="24"/>
    </row>
    <row r="18238">
      <c r="J18238" s="18"/>
      <c r="N18238" s="24"/>
      <c r="Q18238" s="24"/>
      <c r="T18238" s="24"/>
      <c r="W18238" s="24"/>
      <c r="Z18238" s="24"/>
      <c r="AC18238" s="24"/>
      <c r="AI18238" s="24"/>
      <c r="AL18238" s="24"/>
      <c r="AO18238" s="24"/>
      <c r="AR18238" s="24"/>
      <c r="AU18238" s="24"/>
    </row>
    <row r="18239">
      <c r="J18239" s="18"/>
      <c r="N18239" s="24"/>
      <c r="Q18239" s="24"/>
      <c r="T18239" s="24"/>
      <c r="W18239" s="24"/>
      <c r="Z18239" s="24"/>
      <c r="AC18239" s="24"/>
      <c r="AI18239" s="24"/>
      <c r="AL18239" s="24"/>
      <c r="AO18239" s="24"/>
      <c r="AR18239" s="24"/>
      <c r="AU18239" s="24"/>
    </row>
    <row r="18240">
      <c r="J18240" s="18"/>
      <c r="N18240" s="24"/>
      <c r="Q18240" s="24"/>
      <c r="T18240" s="24"/>
      <c r="W18240" s="24"/>
      <c r="Z18240" s="24"/>
      <c r="AC18240" s="24"/>
      <c r="AI18240" s="24"/>
      <c r="AL18240" s="24"/>
      <c r="AO18240" s="24"/>
      <c r="AR18240" s="24"/>
      <c r="AU18240" s="24"/>
    </row>
    <row r="18241">
      <c r="J18241" s="18"/>
      <c r="N18241" s="24"/>
      <c r="Q18241" s="24"/>
      <c r="T18241" s="24"/>
      <c r="W18241" s="24"/>
      <c r="Z18241" s="24"/>
      <c r="AC18241" s="24"/>
      <c r="AI18241" s="24"/>
      <c r="AL18241" s="24"/>
      <c r="AO18241" s="24"/>
      <c r="AR18241" s="24"/>
      <c r="AU18241" s="24"/>
    </row>
    <row r="18242">
      <c r="J18242" s="18"/>
      <c r="N18242" s="24"/>
      <c r="Q18242" s="24"/>
      <c r="T18242" s="24"/>
      <c r="W18242" s="24"/>
      <c r="Z18242" s="24"/>
      <c r="AC18242" s="24"/>
      <c r="AI18242" s="24"/>
      <c r="AL18242" s="24"/>
      <c r="AO18242" s="24"/>
      <c r="AR18242" s="24"/>
      <c r="AU18242" s="24"/>
    </row>
    <row r="18243">
      <c r="J18243" s="18"/>
      <c r="N18243" s="24"/>
      <c r="Q18243" s="24"/>
      <c r="T18243" s="24"/>
      <c r="W18243" s="24"/>
      <c r="Z18243" s="24"/>
      <c r="AC18243" s="24"/>
      <c r="AI18243" s="24"/>
      <c r="AL18243" s="24"/>
      <c r="AO18243" s="24"/>
      <c r="AR18243" s="24"/>
      <c r="AU18243" s="24"/>
    </row>
    <row r="18244">
      <c r="J18244" s="18"/>
      <c r="N18244" s="24"/>
      <c r="Q18244" s="24"/>
      <c r="T18244" s="24"/>
      <c r="W18244" s="24"/>
      <c r="Z18244" s="24"/>
      <c r="AC18244" s="24"/>
      <c r="AI18244" s="24"/>
      <c r="AL18244" s="24"/>
      <c r="AO18244" s="24"/>
      <c r="AR18244" s="24"/>
      <c r="AU18244" s="24"/>
    </row>
    <row r="18245">
      <c r="J18245" s="18"/>
      <c r="N18245" s="24"/>
      <c r="Q18245" s="24"/>
      <c r="T18245" s="24"/>
      <c r="W18245" s="24"/>
      <c r="Z18245" s="24"/>
      <c r="AC18245" s="24"/>
      <c r="AI18245" s="24"/>
      <c r="AL18245" s="24"/>
      <c r="AO18245" s="24"/>
      <c r="AR18245" s="24"/>
      <c r="AU18245" s="24"/>
    </row>
    <row r="18246">
      <c r="J18246" s="18"/>
      <c r="N18246" s="24"/>
      <c r="Q18246" s="24"/>
      <c r="T18246" s="24"/>
      <c r="W18246" s="24"/>
      <c r="Z18246" s="24"/>
      <c r="AC18246" s="24"/>
      <c r="AI18246" s="24"/>
      <c r="AL18246" s="24"/>
      <c r="AO18246" s="24"/>
      <c r="AR18246" s="24"/>
      <c r="AU18246" s="24"/>
    </row>
    <row r="18247">
      <c r="J18247" s="18"/>
      <c r="N18247" s="24"/>
      <c r="Q18247" s="24"/>
      <c r="T18247" s="24"/>
      <c r="W18247" s="24"/>
      <c r="Z18247" s="24"/>
      <c r="AC18247" s="24"/>
      <c r="AI18247" s="24"/>
      <c r="AL18247" s="24"/>
      <c r="AO18247" s="24"/>
      <c r="AR18247" s="24"/>
      <c r="AU18247" s="24"/>
    </row>
    <row r="18248">
      <c r="J18248" s="18"/>
      <c r="N18248" s="24"/>
      <c r="Q18248" s="24"/>
      <c r="T18248" s="24"/>
      <c r="W18248" s="24"/>
      <c r="Z18248" s="24"/>
      <c r="AC18248" s="24"/>
      <c r="AI18248" s="24"/>
      <c r="AL18248" s="24"/>
      <c r="AO18248" s="24"/>
      <c r="AR18248" s="24"/>
      <c r="AU18248" s="24"/>
    </row>
    <row r="18249">
      <c r="J18249" s="18"/>
      <c r="N18249" s="24"/>
      <c r="Q18249" s="24"/>
      <c r="T18249" s="24"/>
      <c r="W18249" s="24"/>
      <c r="Z18249" s="24"/>
      <c r="AC18249" s="24"/>
      <c r="AI18249" s="24"/>
      <c r="AL18249" s="24"/>
      <c r="AO18249" s="24"/>
      <c r="AR18249" s="24"/>
      <c r="AU18249" s="24"/>
    </row>
    <row r="18250">
      <c r="J18250" s="18"/>
      <c r="N18250" s="24"/>
      <c r="Q18250" s="24"/>
      <c r="T18250" s="24"/>
      <c r="W18250" s="24"/>
      <c r="Z18250" s="24"/>
      <c r="AC18250" s="24"/>
      <c r="AI18250" s="24"/>
      <c r="AL18250" s="24"/>
      <c r="AO18250" s="24"/>
      <c r="AR18250" s="24"/>
      <c r="AU18250" s="24"/>
    </row>
    <row r="18251">
      <c r="J18251" s="18"/>
      <c r="N18251" s="24"/>
      <c r="Q18251" s="24"/>
      <c r="T18251" s="24"/>
      <c r="W18251" s="24"/>
      <c r="Z18251" s="24"/>
      <c r="AC18251" s="24"/>
      <c r="AI18251" s="24"/>
      <c r="AL18251" s="24"/>
      <c r="AO18251" s="24"/>
      <c r="AR18251" s="24"/>
      <c r="AU18251" s="24"/>
    </row>
    <row r="18252">
      <c r="J18252" s="18"/>
      <c r="N18252" s="24"/>
      <c r="Q18252" s="24"/>
      <c r="T18252" s="24"/>
      <c r="W18252" s="24"/>
      <c r="Z18252" s="24"/>
      <c r="AC18252" s="24"/>
      <c r="AI18252" s="24"/>
      <c r="AL18252" s="24"/>
      <c r="AO18252" s="24"/>
      <c r="AR18252" s="24"/>
      <c r="AU18252" s="24"/>
    </row>
    <row r="18253">
      <c r="J18253" s="18"/>
      <c r="N18253" s="24"/>
      <c r="Q18253" s="24"/>
      <c r="T18253" s="24"/>
      <c r="W18253" s="24"/>
      <c r="Z18253" s="24"/>
      <c r="AC18253" s="24"/>
      <c r="AI18253" s="24"/>
      <c r="AL18253" s="24"/>
      <c r="AO18253" s="24"/>
      <c r="AR18253" s="24"/>
      <c r="AU18253" s="24"/>
    </row>
    <row r="18254">
      <c r="J18254" s="18"/>
      <c r="N18254" s="24"/>
      <c r="Q18254" s="24"/>
      <c r="T18254" s="24"/>
      <c r="W18254" s="24"/>
      <c r="Z18254" s="24"/>
      <c r="AC18254" s="24"/>
      <c r="AI18254" s="24"/>
      <c r="AL18254" s="24"/>
      <c r="AO18254" s="24"/>
      <c r="AR18254" s="24"/>
      <c r="AU18254" s="24"/>
    </row>
    <row r="18255">
      <c r="J18255" s="18"/>
      <c r="N18255" s="24"/>
      <c r="Q18255" s="24"/>
      <c r="T18255" s="24"/>
      <c r="W18255" s="24"/>
      <c r="Z18255" s="24"/>
      <c r="AC18255" s="24"/>
      <c r="AI18255" s="24"/>
      <c r="AL18255" s="24"/>
      <c r="AO18255" s="24"/>
      <c r="AR18255" s="24"/>
      <c r="AU18255" s="24"/>
    </row>
    <row r="18256">
      <c r="J18256" s="18"/>
      <c r="N18256" s="24"/>
      <c r="Q18256" s="24"/>
      <c r="T18256" s="24"/>
      <c r="W18256" s="24"/>
      <c r="Z18256" s="24"/>
      <c r="AC18256" s="24"/>
      <c r="AI18256" s="24"/>
      <c r="AL18256" s="24"/>
      <c r="AO18256" s="24"/>
      <c r="AR18256" s="24"/>
      <c r="AU18256" s="24"/>
    </row>
    <row r="18257">
      <c r="J18257" s="18"/>
      <c r="N18257" s="24"/>
      <c r="Q18257" s="24"/>
      <c r="T18257" s="24"/>
      <c r="W18257" s="24"/>
      <c r="Z18257" s="24"/>
      <c r="AC18257" s="24"/>
      <c r="AI18257" s="24"/>
      <c r="AL18257" s="24"/>
      <c r="AO18257" s="24"/>
      <c r="AR18257" s="24"/>
      <c r="AU18257" s="24"/>
    </row>
    <row r="18258">
      <c r="J18258" s="18"/>
      <c r="N18258" s="24"/>
      <c r="Q18258" s="24"/>
      <c r="T18258" s="24"/>
      <c r="W18258" s="24"/>
      <c r="Z18258" s="24"/>
      <c r="AC18258" s="24"/>
      <c r="AI18258" s="24"/>
      <c r="AL18258" s="24"/>
      <c r="AO18258" s="24"/>
      <c r="AR18258" s="24"/>
      <c r="AU18258" s="24"/>
    </row>
    <row r="18259">
      <c r="J18259" s="18"/>
      <c r="N18259" s="24"/>
      <c r="Q18259" s="24"/>
      <c r="T18259" s="24"/>
      <c r="W18259" s="24"/>
      <c r="Z18259" s="24"/>
      <c r="AC18259" s="24"/>
      <c r="AI18259" s="24"/>
      <c r="AL18259" s="24"/>
      <c r="AO18259" s="24"/>
      <c r="AR18259" s="24"/>
      <c r="AU18259" s="24"/>
    </row>
    <row r="18260">
      <c r="J18260" s="18"/>
      <c r="N18260" s="24"/>
      <c r="Q18260" s="24"/>
      <c r="T18260" s="24"/>
      <c r="W18260" s="24"/>
      <c r="Z18260" s="24"/>
      <c r="AC18260" s="24"/>
      <c r="AI18260" s="24"/>
      <c r="AL18260" s="24"/>
      <c r="AO18260" s="24"/>
      <c r="AR18260" s="24"/>
      <c r="AU18260" s="24"/>
    </row>
    <row r="18261">
      <c r="J18261" s="18"/>
      <c r="N18261" s="24"/>
      <c r="Q18261" s="24"/>
      <c r="T18261" s="24"/>
      <c r="W18261" s="24"/>
      <c r="Z18261" s="24"/>
      <c r="AC18261" s="24"/>
      <c r="AI18261" s="24"/>
      <c r="AL18261" s="24"/>
      <c r="AO18261" s="24"/>
      <c r="AR18261" s="24"/>
      <c r="AU18261" s="24"/>
    </row>
    <row r="18262">
      <c r="J18262" s="18"/>
      <c r="N18262" s="24"/>
      <c r="Q18262" s="24"/>
      <c r="T18262" s="24"/>
      <c r="W18262" s="24"/>
      <c r="Z18262" s="24"/>
      <c r="AC18262" s="24"/>
      <c r="AI18262" s="24"/>
      <c r="AL18262" s="24"/>
      <c r="AO18262" s="24"/>
      <c r="AR18262" s="24"/>
      <c r="AU18262" s="24"/>
    </row>
    <row r="18263">
      <c r="J18263" s="18"/>
      <c r="N18263" s="24"/>
      <c r="Q18263" s="24"/>
      <c r="T18263" s="24"/>
      <c r="W18263" s="24"/>
      <c r="Z18263" s="24"/>
      <c r="AC18263" s="24"/>
      <c r="AI18263" s="24"/>
      <c r="AL18263" s="24"/>
      <c r="AO18263" s="24"/>
      <c r="AR18263" s="24"/>
      <c r="AU18263" s="24"/>
    </row>
    <row r="18264">
      <c r="J18264" s="18"/>
      <c r="N18264" s="24"/>
      <c r="Q18264" s="24"/>
      <c r="T18264" s="24"/>
      <c r="W18264" s="24"/>
      <c r="Z18264" s="24"/>
      <c r="AC18264" s="24"/>
      <c r="AI18264" s="24"/>
      <c r="AL18264" s="24"/>
      <c r="AO18264" s="24"/>
      <c r="AR18264" s="24"/>
      <c r="AU18264" s="24"/>
    </row>
    <row r="18265">
      <c r="J18265" s="18"/>
      <c r="N18265" s="24"/>
      <c r="Q18265" s="24"/>
      <c r="T18265" s="24"/>
      <c r="W18265" s="24"/>
      <c r="Z18265" s="24"/>
      <c r="AC18265" s="24"/>
      <c r="AI18265" s="24"/>
      <c r="AL18265" s="24"/>
      <c r="AO18265" s="24"/>
      <c r="AR18265" s="24"/>
      <c r="AU18265" s="24"/>
    </row>
    <row r="18266">
      <c r="J18266" s="18"/>
      <c r="N18266" s="24"/>
      <c r="Q18266" s="24"/>
      <c r="T18266" s="24"/>
      <c r="W18266" s="24"/>
      <c r="Z18266" s="24"/>
      <c r="AC18266" s="24"/>
      <c r="AI18266" s="24"/>
      <c r="AL18266" s="24"/>
      <c r="AO18266" s="24"/>
      <c r="AR18266" s="24"/>
      <c r="AU18266" s="24"/>
    </row>
    <row r="18267">
      <c r="J18267" s="18"/>
      <c r="N18267" s="24"/>
      <c r="Q18267" s="24"/>
      <c r="T18267" s="24"/>
      <c r="W18267" s="24"/>
      <c r="Z18267" s="24"/>
      <c r="AC18267" s="24"/>
      <c r="AI18267" s="24"/>
      <c r="AL18267" s="24"/>
      <c r="AO18267" s="24"/>
      <c r="AR18267" s="24"/>
      <c r="AU18267" s="24"/>
    </row>
    <row r="18268">
      <c r="J18268" s="18"/>
      <c r="N18268" s="24"/>
      <c r="Q18268" s="24"/>
      <c r="T18268" s="24"/>
      <c r="W18268" s="24"/>
      <c r="Z18268" s="24"/>
      <c r="AC18268" s="24"/>
      <c r="AI18268" s="24"/>
      <c r="AL18268" s="24"/>
      <c r="AO18268" s="24"/>
      <c r="AR18268" s="24"/>
      <c r="AU18268" s="24"/>
    </row>
    <row r="18269">
      <c r="J18269" s="18"/>
      <c r="N18269" s="24"/>
      <c r="Q18269" s="24"/>
      <c r="T18269" s="24"/>
      <c r="W18269" s="24"/>
      <c r="Z18269" s="24"/>
      <c r="AC18269" s="24"/>
      <c r="AI18269" s="24"/>
      <c r="AL18269" s="24"/>
      <c r="AO18269" s="24"/>
      <c r="AR18269" s="24"/>
      <c r="AU18269" s="24"/>
    </row>
    <row r="18270">
      <c r="J18270" s="18"/>
      <c r="N18270" s="24"/>
      <c r="Q18270" s="24"/>
      <c r="T18270" s="24"/>
      <c r="W18270" s="24"/>
      <c r="Z18270" s="24"/>
      <c r="AC18270" s="24"/>
      <c r="AI18270" s="24"/>
      <c r="AL18270" s="24"/>
      <c r="AO18270" s="24"/>
      <c r="AR18270" s="24"/>
      <c r="AU18270" s="24"/>
    </row>
    <row r="18271">
      <c r="J18271" s="18"/>
      <c r="N18271" s="24"/>
      <c r="Q18271" s="24"/>
      <c r="T18271" s="24"/>
      <c r="W18271" s="24"/>
      <c r="Z18271" s="24"/>
      <c r="AC18271" s="24"/>
      <c r="AI18271" s="24"/>
      <c r="AL18271" s="24"/>
      <c r="AO18271" s="24"/>
      <c r="AR18271" s="24"/>
      <c r="AU18271" s="24"/>
    </row>
    <row r="18272">
      <c r="J18272" s="18"/>
      <c r="N18272" s="24"/>
      <c r="Q18272" s="24"/>
      <c r="T18272" s="24"/>
      <c r="W18272" s="24"/>
      <c r="Z18272" s="24"/>
      <c r="AC18272" s="24"/>
      <c r="AI18272" s="24"/>
      <c r="AL18272" s="24"/>
      <c r="AO18272" s="24"/>
      <c r="AR18272" s="24"/>
      <c r="AU18272" s="24"/>
    </row>
    <row r="18273">
      <c r="J18273" s="18"/>
      <c r="N18273" s="24"/>
      <c r="Q18273" s="24"/>
      <c r="T18273" s="24"/>
      <c r="W18273" s="24"/>
      <c r="Z18273" s="24"/>
      <c r="AC18273" s="24"/>
      <c r="AI18273" s="24"/>
      <c r="AL18273" s="24"/>
      <c r="AO18273" s="24"/>
      <c r="AR18273" s="24"/>
      <c r="AU18273" s="24"/>
    </row>
    <row r="18274">
      <c r="J18274" s="18"/>
      <c r="N18274" s="24"/>
      <c r="Q18274" s="24"/>
      <c r="T18274" s="24"/>
      <c r="W18274" s="24"/>
      <c r="Z18274" s="24"/>
      <c r="AC18274" s="24"/>
      <c r="AI18274" s="24"/>
      <c r="AL18274" s="24"/>
      <c r="AO18274" s="24"/>
      <c r="AR18274" s="24"/>
      <c r="AU18274" s="24"/>
    </row>
    <row r="18275">
      <c r="J18275" s="18"/>
      <c r="N18275" s="24"/>
      <c r="Q18275" s="24"/>
      <c r="T18275" s="24"/>
      <c r="W18275" s="24"/>
      <c r="Z18275" s="24"/>
      <c r="AC18275" s="24"/>
      <c r="AI18275" s="24"/>
      <c r="AL18275" s="24"/>
      <c r="AO18275" s="24"/>
      <c r="AR18275" s="24"/>
      <c r="AU18275" s="24"/>
    </row>
    <row r="18276">
      <c r="J18276" s="18"/>
      <c r="N18276" s="24"/>
      <c r="Q18276" s="24"/>
      <c r="T18276" s="24"/>
      <c r="W18276" s="24"/>
      <c r="Z18276" s="24"/>
      <c r="AC18276" s="24"/>
      <c r="AI18276" s="24"/>
      <c r="AL18276" s="24"/>
      <c r="AO18276" s="24"/>
      <c r="AR18276" s="24"/>
      <c r="AU18276" s="24"/>
    </row>
    <row r="18277">
      <c r="J18277" s="18"/>
      <c r="N18277" s="24"/>
      <c r="Q18277" s="24"/>
      <c r="T18277" s="24"/>
      <c r="W18277" s="24"/>
      <c r="Z18277" s="24"/>
      <c r="AC18277" s="24"/>
      <c r="AI18277" s="24"/>
      <c r="AL18277" s="24"/>
      <c r="AO18277" s="24"/>
      <c r="AR18277" s="24"/>
      <c r="AU18277" s="24"/>
    </row>
    <row r="18278">
      <c r="J18278" s="18"/>
      <c r="N18278" s="24"/>
      <c r="Q18278" s="24"/>
      <c r="T18278" s="24"/>
      <c r="W18278" s="24"/>
      <c r="Z18278" s="24"/>
      <c r="AC18278" s="24"/>
      <c r="AI18278" s="24"/>
      <c r="AL18278" s="24"/>
      <c r="AO18278" s="24"/>
      <c r="AR18278" s="24"/>
      <c r="AU18278" s="24"/>
    </row>
    <row r="18279">
      <c r="J18279" s="18"/>
      <c r="N18279" s="24"/>
      <c r="Q18279" s="24"/>
      <c r="T18279" s="24"/>
      <c r="W18279" s="24"/>
      <c r="Z18279" s="24"/>
      <c r="AC18279" s="24"/>
      <c r="AI18279" s="24"/>
      <c r="AL18279" s="24"/>
      <c r="AO18279" s="24"/>
      <c r="AR18279" s="24"/>
      <c r="AU18279" s="24"/>
    </row>
    <row r="18280">
      <c r="J18280" s="18"/>
      <c r="N18280" s="24"/>
      <c r="Q18280" s="24"/>
      <c r="T18280" s="24"/>
      <c r="W18280" s="24"/>
      <c r="Z18280" s="24"/>
      <c r="AC18280" s="24"/>
      <c r="AI18280" s="24"/>
      <c r="AL18280" s="24"/>
      <c r="AO18280" s="24"/>
      <c r="AR18280" s="24"/>
      <c r="AU18280" s="24"/>
    </row>
    <row r="18281">
      <c r="J18281" s="18"/>
      <c r="N18281" s="24"/>
      <c r="Q18281" s="24"/>
      <c r="T18281" s="24"/>
      <c r="W18281" s="24"/>
      <c r="Z18281" s="24"/>
      <c r="AC18281" s="24"/>
      <c r="AI18281" s="24"/>
      <c r="AL18281" s="24"/>
      <c r="AO18281" s="24"/>
      <c r="AR18281" s="24"/>
      <c r="AU18281" s="24"/>
    </row>
    <row r="18282">
      <c r="J18282" s="18"/>
      <c r="N18282" s="24"/>
      <c r="Q18282" s="24"/>
      <c r="T18282" s="24"/>
      <c r="W18282" s="24"/>
      <c r="Z18282" s="24"/>
      <c r="AC18282" s="24"/>
      <c r="AI18282" s="24"/>
      <c r="AL18282" s="24"/>
      <c r="AO18282" s="24"/>
      <c r="AR18282" s="24"/>
      <c r="AU18282" s="24"/>
    </row>
    <row r="18283">
      <c r="J18283" s="18"/>
      <c r="N18283" s="24"/>
      <c r="Q18283" s="24"/>
      <c r="T18283" s="24"/>
      <c r="W18283" s="24"/>
      <c r="Z18283" s="24"/>
      <c r="AC18283" s="24"/>
      <c r="AI18283" s="24"/>
      <c r="AL18283" s="24"/>
      <c r="AO18283" s="24"/>
      <c r="AR18283" s="24"/>
      <c r="AU18283" s="24"/>
    </row>
    <row r="18284">
      <c r="J18284" s="18"/>
      <c r="N18284" s="24"/>
      <c r="Q18284" s="24"/>
      <c r="T18284" s="24"/>
      <c r="W18284" s="24"/>
      <c r="Z18284" s="24"/>
      <c r="AC18284" s="24"/>
      <c r="AI18284" s="24"/>
      <c r="AL18284" s="24"/>
      <c r="AO18284" s="24"/>
      <c r="AR18284" s="24"/>
      <c r="AU18284" s="24"/>
    </row>
    <row r="18285">
      <c r="J18285" s="18"/>
      <c r="N18285" s="24"/>
      <c r="Q18285" s="24"/>
      <c r="T18285" s="24"/>
      <c r="W18285" s="24"/>
      <c r="Z18285" s="24"/>
      <c r="AC18285" s="24"/>
      <c r="AI18285" s="24"/>
      <c r="AL18285" s="24"/>
      <c r="AO18285" s="24"/>
      <c r="AR18285" s="24"/>
      <c r="AU18285" s="24"/>
    </row>
    <row r="18286">
      <c r="J18286" s="18"/>
      <c r="N18286" s="24"/>
      <c r="Q18286" s="24"/>
      <c r="T18286" s="24"/>
      <c r="W18286" s="24"/>
      <c r="Z18286" s="24"/>
      <c r="AC18286" s="24"/>
      <c r="AI18286" s="24"/>
      <c r="AL18286" s="24"/>
      <c r="AO18286" s="24"/>
      <c r="AR18286" s="24"/>
      <c r="AU18286" s="24"/>
    </row>
    <row r="18287">
      <c r="J18287" s="18"/>
      <c r="N18287" s="24"/>
      <c r="Q18287" s="24"/>
      <c r="T18287" s="24"/>
      <c r="W18287" s="24"/>
      <c r="Z18287" s="24"/>
      <c r="AC18287" s="24"/>
      <c r="AI18287" s="24"/>
      <c r="AL18287" s="24"/>
      <c r="AO18287" s="24"/>
      <c r="AR18287" s="24"/>
      <c r="AU18287" s="24"/>
    </row>
    <row r="18288">
      <c r="J18288" s="18"/>
      <c r="N18288" s="24"/>
      <c r="Q18288" s="24"/>
      <c r="T18288" s="24"/>
      <c r="W18288" s="24"/>
      <c r="Z18288" s="24"/>
      <c r="AC18288" s="24"/>
      <c r="AI18288" s="24"/>
      <c r="AL18288" s="24"/>
      <c r="AO18288" s="24"/>
      <c r="AR18288" s="24"/>
      <c r="AU18288" s="24"/>
    </row>
    <row r="18289">
      <c r="J18289" s="18"/>
      <c r="N18289" s="24"/>
      <c r="Q18289" s="24"/>
      <c r="T18289" s="24"/>
      <c r="W18289" s="24"/>
      <c r="Z18289" s="24"/>
      <c r="AC18289" s="24"/>
      <c r="AI18289" s="24"/>
      <c r="AL18289" s="24"/>
      <c r="AO18289" s="24"/>
      <c r="AR18289" s="24"/>
      <c r="AU18289" s="24"/>
    </row>
    <row r="18290">
      <c r="J18290" s="18"/>
      <c r="N18290" s="24"/>
      <c r="Q18290" s="24"/>
      <c r="T18290" s="24"/>
      <c r="W18290" s="24"/>
      <c r="Z18290" s="24"/>
      <c r="AC18290" s="24"/>
      <c r="AI18290" s="24"/>
      <c r="AL18290" s="24"/>
      <c r="AO18290" s="24"/>
      <c r="AR18290" s="24"/>
      <c r="AU18290" s="24"/>
    </row>
    <row r="18291">
      <c r="J18291" s="18"/>
      <c r="N18291" s="24"/>
      <c r="Q18291" s="24"/>
      <c r="T18291" s="24"/>
      <c r="W18291" s="24"/>
      <c r="Z18291" s="24"/>
      <c r="AC18291" s="24"/>
      <c r="AI18291" s="24"/>
      <c r="AL18291" s="24"/>
      <c r="AO18291" s="24"/>
      <c r="AR18291" s="24"/>
      <c r="AU18291" s="24"/>
    </row>
    <row r="18292">
      <c r="J18292" s="18"/>
      <c r="N18292" s="24"/>
      <c r="Q18292" s="24"/>
      <c r="T18292" s="24"/>
      <c r="W18292" s="24"/>
      <c r="Z18292" s="24"/>
      <c r="AC18292" s="24"/>
      <c r="AI18292" s="24"/>
      <c r="AL18292" s="24"/>
      <c r="AO18292" s="24"/>
      <c r="AR18292" s="24"/>
      <c r="AU18292" s="24"/>
    </row>
    <row r="18293">
      <c r="J18293" s="18"/>
      <c r="N18293" s="24"/>
      <c r="Q18293" s="24"/>
      <c r="T18293" s="24"/>
      <c r="W18293" s="24"/>
      <c r="Z18293" s="24"/>
      <c r="AC18293" s="24"/>
      <c r="AI18293" s="24"/>
      <c r="AL18293" s="24"/>
      <c r="AO18293" s="24"/>
      <c r="AR18293" s="24"/>
      <c r="AU18293" s="24"/>
    </row>
    <row r="18294">
      <c r="J18294" s="18"/>
      <c r="N18294" s="24"/>
      <c r="Q18294" s="24"/>
      <c r="T18294" s="24"/>
      <c r="W18294" s="24"/>
      <c r="Z18294" s="24"/>
      <c r="AC18294" s="24"/>
      <c r="AI18294" s="24"/>
      <c r="AL18294" s="24"/>
      <c r="AO18294" s="24"/>
      <c r="AR18294" s="24"/>
      <c r="AU18294" s="24"/>
    </row>
    <row r="18295">
      <c r="J18295" s="18"/>
      <c r="N18295" s="24"/>
      <c r="Q18295" s="24"/>
      <c r="T18295" s="24"/>
      <c r="W18295" s="24"/>
      <c r="Z18295" s="24"/>
      <c r="AC18295" s="24"/>
      <c r="AI18295" s="24"/>
      <c r="AL18295" s="24"/>
      <c r="AO18295" s="24"/>
      <c r="AR18295" s="24"/>
      <c r="AU18295" s="24"/>
    </row>
    <row r="18296">
      <c r="J18296" s="18"/>
      <c r="N18296" s="24"/>
      <c r="Q18296" s="24"/>
      <c r="T18296" s="24"/>
      <c r="W18296" s="24"/>
      <c r="Z18296" s="24"/>
      <c r="AC18296" s="24"/>
      <c r="AI18296" s="24"/>
      <c r="AL18296" s="24"/>
      <c r="AO18296" s="24"/>
      <c r="AR18296" s="24"/>
      <c r="AU18296" s="24"/>
    </row>
    <row r="18297">
      <c r="J18297" s="18"/>
      <c r="N18297" s="24"/>
      <c r="Q18297" s="24"/>
      <c r="T18297" s="24"/>
      <c r="W18297" s="24"/>
      <c r="Z18297" s="24"/>
      <c r="AC18297" s="24"/>
      <c r="AI18297" s="24"/>
      <c r="AL18297" s="24"/>
      <c r="AO18297" s="24"/>
      <c r="AR18297" s="24"/>
      <c r="AU18297" s="24"/>
    </row>
    <row r="18298">
      <c r="J18298" s="18"/>
      <c r="N18298" s="24"/>
      <c r="Q18298" s="24"/>
      <c r="T18298" s="24"/>
      <c r="W18298" s="24"/>
      <c r="Z18298" s="24"/>
      <c r="AC18298" s="24"/>
      <c r="AI18298" s="24"/>
      <c r="AL18298" s="24"/>
      <c r="AO18298" s="24"/>
      <c r="AR18298" s="24"/>
      <c r="AU18298" s="24"/>
    </row>
    <row r="18299">
      <c r="J18299" s="18"/>
      <c r="N18299" s="24"/>
      <c r="Q18299" s="24"/>
      <c r="T18299" s="24"/>
      <c r="W18299" s="24"/>
      <c r="Z18299" s="24"/>
      <c r="AC18299" s="24"/>
      <c r="AI18299" s="24"/>
      <c r="AL18299" s="24"/>
      <c r="AO18299" s="24"/>
      <c r="AR18299" s="24"/>
      <c r="AU18299" s="24"/>
    </row>
    <row r="18300">
      <c r="J18300" s="18"/>
      <c r="N18300" s="24"/>
      <c r="Q18300" s="24"/>
      <c r="T18300" s="24"/>
      <c r="W18300" s="24"/>
      <c r="Z18300" s="24"/>
      <c r="AC18300" s="24"/>
      <c r="AI18300" s="24"/>
      <c r="AL18300" s="24"/>
      <c r="AO18300" s="24"/>
      <c r="AR18300" s="24"/>
      <c r="AU18300" s="24"/>
    </row>
    <row r="18301">
      <c r="J18301" s="18"/>
      <c r="N18301" s="24"/>
      <c r="Q18301" s="24"/>
      <c r="T18301" s="24"/>
      <c r="W18301" s="24"/>
      <c r="Z18301" s="24"/>
      <c r="AC18301" s="24"/>
      <c r="AI18301" s="24"/>
      <c r="AL18301" s="24"/>
      <c r="AO18301" s="24"/>
      <c r="AR18301" s="24"/>
      <c r="AU18301" s="24"/>
    </row>
    <row r="18302">
      <c r="J18302" s="18"/>
      <c r="N18302" s="24"/>
      <c r="Q18302" s="24"/>
      <c r="T18302" s="24"/>
      <c r="W18302" s="24"/>
      <c r="Z18302" s="24"/>
      <c r="AC18302" s="24"/>
      <c r="AI18302" s="24"/>
      <c r="AL18302" s="24"/>
      <c r="AO18302" s="24"/>
      <c r="AR18302" s="24"/>
      <c r="AU18302" s="24"/>
    </row>
    <row r="18303">
      <c r="J18303" s="18"/>
      <c r="N18303" s="24"/>
      <c r="Q18303" s="24"/>
      <c r="T18303" s="24"/>
      <c r="W18303" s="24"/>
      <c r="Z18303" s="24"/>
      <c r="AC18303" s="24"/>
      <c r="AI18303" s="24"/>
      <c r="AL18303" s="24"/>
      <c r="AO18303" s="24"/>
      <c r="AR18303" s="24"/>
      <c r="AU18303" s="24"/>
    </row>
    <row r="18304">
      <c r="J18304" s="18"/>
      <c r="N18304" s="24"/>
      <c r="Q18304" s="24"/>
      <c r="T18304" s="24"/>
      <c r="W18304" s="24"/>
      <c r="Z18304" s="24"/>
      <c r="AC18304" s="24"/>
      <c r="AI18304" s="24"/>
      <c r="AL18304" s="24"/>
      <c r="AO18304" s="24"/>
      <c r="AR18304" s="24"/>
      <c r="AU18304" s="24"/>
    </row>
    <row r="18305">
      <c r="J18305" s="18"/>
      <c r="N18305" s="24"/>
      <c r="Q18305" s="24"/>
      <c r="T18305" s="24"/>
      <c r="W18305" s="24"/>
      <c r="Z18305" s="24"/>
      <c r="AC18305" s="24"/>
      <c r="AI18305" s="24"/>
      <c r="AL18305" s="24"/>
      <c r="AO18305" s="24"/>
      <c r="AR18305" s="24"/>
      <c r="AU18305" s="24"/>
    </row>
    <row r="18306">
      <c r="J18306" s="18"/>
      <c r="N18306" s="24"/>
      <c r="Q18306" s="24"/>
      <c r="T18306" s="24"/>
      <c r="W18306" s="24"/>
      <c r="Z18306" s="24"/>
      <c r="AC18306" s="24"/>
      <c r="AI18306" s="24"/>
      <c r="AL18306" s="24"/>
      <c r="AO18306" s="24"/>
      <c r="AR18306" s="24"/>
      <c r="AU18306" s="24"/>
    </row>
    <row r="18307">
      <c r="J18307" s="18"/>
      <c r="N18307" s="24"/>
      <c r="Q18307" s="24"/>
      <c r="T18307" s="24"/>
      <c r="W18307" s="24"/>
      <c r="Z18307" s="24"/>
      <c r="AC18307" s="24"/>
      <c r="AI18307" s="24"/>
      <c r="AL18307" s="24"/>
      <c r="AO18307" s="24"/>
      <c r="AR18307" s="24"/>
      <c r="AU18307" s="24"/>
    </row>
    <row r="18308">
      <c r="J18308" s="18"/>
      <c r="N18308" s="24"/>
      <c r="Q18308" s="24"/>
      <c r="T18308" s="24"/>
      <c r="W18308" s="24"/>
      <c r="Z18308" s="24"/>
      <c r="AC18308" s="24"/>
      <c r="AI18308" s="24"/>
      <c r="AL18308" s="24"/>
      <c r="AO18308" s="24"/>
      <c r="AR18308" s="24"/>
      <c r="AU18308" s="24"/>
    </row>
    <row r="18309">
      <c r="J18309" s="18"/>
      <c r="N18309" s="24"/>
      <c r="Q18309" s="24"/>
      <c r="T18309" s="24"/>
      <c r="W18309" s="24"/>
      <c r="Z18309" s="24"/>
      <c r="AC18309" s="24"/>
      <c r="AI18309" s="24"/>
      <c r="AL18309" s="24"/>
      <c r="AO18309" s="24"/>
      <c r="AR18309" s="24"/>
      <c r="AU18309" s="24"/>
    </row>
    <row r="18310">
      <c r="J18310" s="18"/>
      <c r="N18310" s="24"/>
      <c r="Q18310" s="24"/>
      <c r="T18310" s="24"/>
      <c r="W18310" s="24"/>
      <c r="Z18310" s="24"/>
      <c r="AC18310" s="24"/>
      <c r="AI18310" s="24"/>
      <c r="AL18310" s="24"/>
      <c r="AO18310" s="24"/>
      <c r="AR18310" s="24"/>
      <c r="AU18310" s="24"/>
    </row>
    <row r="18311">
      <c r="J18311" s="18"/>
      <c r="N18311" s="24"/>
      <c r="Q18311" s="24"/>
      <c r="T18311" s="24"/>
      <c r="W18311" s="24"/>
      <c r="Z18311" s="24"/>
      <c r="AC18311" s="24"/>
      <c r="AI18311" s="24"/>
      <c r="AL18311" s="24"/>
      <c r="AO18311" s="24"/>
      <c r="AR18311" s="24"/>
      <c r="AU18311" s="24"/>
    </row>
    <row r="18312">
      <c r="J18312" s="18"/>
      <c r="N18312" s="24"/>
      <c r="Q18312" s="24"/>
      <c r="T18312" s="24"/>
      <c r="W18312" s="24"/>
      <c r="Z18312" s="24"/>
      <c r="AC18312" s="24"/>
      <c r="AI18312" s="24"/>
      <c r="AL18312" s="24"/>
      <c r="AO18312" s="24"/>
      <c r="AR18312" s="24"/>
      <c r="AU18312" s="24"/>
    </row>
    <row r="18313">
      <c r="J18313" s="18"/>
      <c r="N18313" s="24"/>
      <c r="Q18313" s="24"/>
      <c r="T18313" s="24"/>
      <c r="W18313" s="24"/>
      <c r="Z18313" s="24"/>
      <c r="AC18313" s="24"/>
      <c r="AI18313" s="24"/>
      <c r="AL18313" s="24"/>
      <c r="AO18313" s="24"/>
      <c r="AR18313" s="24"/>
      <c r="AU18313" s="24"/>
    </row>
    <row r="18314">
      <c r="J18314" s="18"/>
      <c r="N18314" s="24"/>
      <c r="Q18314" s="24"/>
      <c r="T18314" s="24"/>
      <c r="W18314" s="24"/>
      <c r="Z18314" s="24"/>
      <c r="AC18314" s="24"/>
      <c r="AI18314" s="24"/>
      <c r="AL18314" s="24"/>
      <c r="AO18314" s="24"/>
      <c r="AR18314" s="24"/>
      <c r="AU18314" s="24"/>
    </row>
    <row r="18315">
      <c r="J18315" s="18"/>
      <c r="N18315" s="24"/>
      <c r="Q18315" s="24"/>
      <c r="T18315" s="24"/>
      <c r="W18315" s="24"/>
      <c r="Z18315" s="24"/>
      <c r="AC18315" s="24"/>
      <c r="AI18315" s="24"/>
      <c r="AL18315" s="24"/>
      <c r="AO18315" s="24"/>
      <c r="AR18315" s="24"/>
      <c r="AU18315" s="24"/>
    </row>
    <row r="18316">
      <c r="J18316" s="18"/>
      <c r="N18316" s="24"/>
      <c r="Q18316" s="24"/>
      <c r="T18316" s="24"/>
      <c r="W18316" s="24"/>
      <c r="Z18316" s="24"/>
      <c r="AC18316" s="24"/>
      <c r="AI18316" s="24"/>
      <c r="AL18316" s="24"/>
      <c r="AO18316" s="24"/>
      <c r="AR18316" s="24"/>
      <c r="AU18316" s="24"/>
    </row>
    <row r="18317">
      <c r="J18317" s="18"/>
      <c r="N18317" s="24"/>
      <c r="Q18317" s="24"/>
      <c r="T18317" s="24"/>
      <c r="W18317" s="24"/>
      <c r="Z18317" s="24"/>
      <c r="AC18317" s="24"/>
      <c r="AI18317" s="24"/>
      <c r="AL18317" s="24"/>
      <c r="AO18317" s="24"/>
      <c r="AR18317" s="24"/>
      <c r="AU18317" s="24"/>
    </row>
    <row r="18318">
      <c r="J18318" s="18"/>
      <c r="N18318" s="24"/>
      <c r="Q18318" s="24"/>
      <c r="T18318" s="24"/>
      <c r="W18318" s="24"/>
      <c r="Z18318" s="24"/>
      <c r="AC18318" s="24"/>
      <c r="AI18318" s="24"/>
      <c r="AL18318" s="24"/>
      <c r="AO18318" s="24"/>
      <c r="AR18318" s="24"/>
      <c r="AU18318" s="24"/>
    </row>
    <row r="18319">
      <c r="J18319" s="18"/>
      <c r="N18319" s="24"/>
      <c r="Q18319" s="24"/>
      <c r="T18319" s="24"/>
      <c r="W18319" s="24"/>
      <c r="Z18319" s="24"/>
      <c r="AC18319" s="24"/>
      <c r="AI18319" s="24"/>
      <c r="AL18319" s="24"/>
      <c r="AO18319" s="24"/>
      <c r="AR18319" s="24"/>
      <c r="AU18319" s="24"/>
    </row>
    <row r="18320">
      <c r="J18320" s="18"/>
      <c r="N18320" s="24"/>
      <c r="Q18320" s="24"/>
      <c r="T18320" s="24"/>
      <c r="W18320" s="24"/>
      <c r="Z18320" s="24"/>
      <c r="AC18320" s="24"/>
      <c r="AI18320" s="24"/>
      <c r="AL18320" s="24"/>
      <c r="AO18320" s="24"/>
      <c r="AR18320" s="24"/>
      <c r="AU18320" s="24"/>
    </row>
    <row r="18321">
      <c r="J18321" s="18"/>
      <c r="N18321" s="24"/>
      <c r="Q18321" s="24"/>
      <c r="T18321" s="24"/>
      <c r="W18321" s="24"/>
      <c r="Z18321" s="24"/>
      <c r="AC18321" s="24"/>
      <c r="AI18321" s="24"/>
      <c r="AL18321" s="24"/>
      <c r="AO18321" s="24"/>
      <c r="AR18321" s="24"/>
      <c r="AU18321" s="24"/>
    </row>
    <row r="18322">
      <c r="J18322" s="18"/>
      <c r="N18322" s="24"/>
      <c r="Q18322" s="24"/>
      <c r="T18322" s="24"/>
      <c r="W18322" s="24"/>
      <c r="Z18322" s="24"/>
      <c r="AC18322" s="24"/>
      <c r="AI18322" s="24"/>
      <c r="AL18322" s="24"/>
      <c r="AO18322" s="24"/>
      <c r="AR18322" s="24"/>
      <c r="AU18322" s="24"/>
    </row>
    <row r="18323">
      <c r="J18323" s="18"/>
      <c r="N18323" s="24"/>
      <c r="Q18323" s="24"/>
      <c r="T18323" s="24"/>
      <c r="W18323" s="24"/>
      <c r="Z18323" s="24"/>
      <c r="AC18323" s="24"/>
      <c r="AI18323" s="24"/>
      <c r="AL18323" s="24"/>
      <c r="AO18323" s="24"/>
      <c r="AR18323" s="24"/>
      <c r="AU18323" s="24"/>
    </row>
    <row r="18324">
      <c r="J18324" s="18"/>
      <c r="N18324" s="24"/>
      <c r="Q18324" s="24"/>
      <c r="T18324" s="24"/>
      <c r="W18324" s="24"/>
      <c r="Z18324" s="24"/>
      <c r="AC18324" s="24"/>
      <c r="AI18324" s="24"/>
      <c r="AL18324" s="24"/>
      <c r="AO18324" s="24"/>
      <c r="AR18324" s="24"/>
      <c r="AU18324" s="24"/>
    </row>
    <row r="18325">
      <c r="J18325" s="18"/>
      <c r="N18325" s="24"/>
      <c r="Q18325" s="24"/>
      <c r="T18325" s="24"/>
      <c r="W18325" s="24"/>
      <c r="Z18325" s="24"/>
      <c r="AC18325" s="24"/>
      <c r="AI18325" s="24"/>
      <c r="AL18325" s="24"/>
      <c r="AO18325" s="24"/>
      <c r="AR18325" s="24"/>
      <c r="AU18325" s="24"/>
    </row>
    <row r="18326">
      <c r="J18326" s="18"/>
      <c r="N18326" s="24"/>
      <c r="Q18326" s="24"/>
      <c r="T18326" s="24"/>
      <c r="W18326" s="24"/>
      <c r="Z18326" s="24"/>
      <c r="AC18326" s="24"/>
      <c r="AI18326" s="24"/>
      <c r="AL18326" s="24"/>
      <c r="AO18326" s="24"/>
      <c r="AR18326" s="24"/>
      <c r="AU18326" s="24"/>
    </row>
    <row r="18327">
      <c r="J18327" s="18"/>
      <c r="N18327" s="24"/>
      <c r="Q18327" s="24"/>
      <c r="T18327" s="24"/>
      <c r="W18327" s="24"/>
      <c r="Z18327" s="24"/>
      <c r="AC18327" s="24"/>
      <c r="AI18327" s="24"/>
      <c r="AL18327" s="24"/>
      <c r="AO18327" s="24"/>
      <c r="AR18327" s="24"/>
      <c r="AU18327" s="24"/>
    </row>
    <row r="18328">
      <c r="J18328" s="18"/>
      <c r="N18328" s="24"/>
      <c r="Q18328" s="24"/>
      <c r="T18328" s="24"/>
      <c r="W18328" s="24"/>
      <c r="Z18328" s="24"/>
      <c r="AC18328" s="24"/>
      <c r="AI18328" s="24"/>
      <c r="AL18328" s="24"/>
      <c r="AO18328" s="24"/>
      <c r="AR18328" s="24"/>
      <c r="AU18328" s="24"/>
    </row>
    <row r="18329">
      <c r="J18329" s="18"/>
      <c r="N18329" s="24"/>
      <c r="Q18329" s="24"/>
      <c r="T18329" s="24"/>
      <c r="W18329" s="24"/>
      <c r="Z18329" s="24"/>
      <c r="AC18329" s="24"/>
      <c r="AI18329" s="24"/>
      <c r="AL18329" s="24"/>
      <c r="AO18329" s="24"/>
      <c r="AR18329" s="24"/>
      <c r="AU18329" s="24"/>
    </row>
    <row r="18330">
      <c r="J18330" s="18"/>
      <c r="N18330" s="24"/>
      <c r="Q18330" s="24"/>
      <c r="T18330" s="24"/>
      <c r="W18330" s="24"/>
      <c r="Z18330" s="24"/>
      <c r="AC18330" s="24"/>
      <c r="AI18330" s="24"/>
      <c r="AL18330" s="24"/>
      <c r="AO18330" s="24"/>
      <c r="AR18330" s="24"/>
      <c r="AU18330" s="24"/>
    </row>
    <row r="18331">
      <c r="J18331" s="18"/>
      <c r="N18331" s="24"/>
      <c r="Q18331" s="24"/>
      <c r="T18331" s="24"/>
      <c r="W18331" s="24"/>
      <c r="Z18331" s="24"/>
      <c r="AC18331" s="24"/>
      <c r="AI18331" s="24"/>
      <c r="AL18331" s="24"/>
      <c r="AO18331" s="24"/>
      <c r="AR18331" s="24"/>
      <c r="AU18331" s="24"/>
    </row>
    <row r="18332">
      <c r="J18332" s="18"/>
      <c r="N18332" s="24"/>
      <c r="Q18332" s="24"/>
      <c r="T18332" s="24"/>
      <c r="W18332" s="24"/>
      <c r="Z18332" s="24"/>
      <c r="AC18332" s="24"/>
      <c r="AI18332" s="24"/>
      <c r="AL18332" s="24"/>
      <c r="AO18332" s="24"/>
      <c r="AR18332" s="24"/>
      <c r="AU18332" s="24"/>
    </row>
    <row r="18333">
      <c r="J18333" s="18"/>
      <c r="N18333" s="24"/>
      <c r="Q18333" s="24"/>
      <c r="T18333" s="24"/>
      <c r="W18333" s="24"/>
      <c r="Z18333" s="24"/>
      <c r="AC18333" s="24"/>
      <c r="AI18333" s="24"/>
      <c r="AL18333" s="24"/>
      <c r="AO18333" s="24"/>
      <c r="AR18333" s="24"/>
      <c r="AU18333" s="24"/>
    </row>
    <row r="18334">
      <c r="J18334" s="18"/>
      <c r="N18334" s="24"/>
      <c r="Q18334" s="24"/>
      <c r="T18334" s="24"/>
      <c r="W18334" s="24"/>
      <c r="Z18334" s="24"/>
      <c r="AC18334" s="24"/>
      <c r="AI18334" s="24"/>
      <c r="AL18334" s="24"/>
      <c r="AO18334" s="24"/>
      <c r="AR18334" s="24"/>
      <c r="AU18334" s="24"/>
    </row>
    <row r="18335">
      <c r="J18335" s="18"/>
      <c r="N18335" s="24"/>
      <c r="Q18335" s="24"/>
      <c r="T18335" s="24"/>
      <c r="W18335" s="24"/>
      <c r="Z18335" s="24"/>
      <c r="AC18335" s="24"/>
      <c r="AI18335" s="24"/>
      <c r="AL18335" s="24"/>
      <c r="AO18335" s="24"/>
      <c r="AR18335" s="24"/>
      <c r="AU18335" s="24"/>
    </row>
    <row r="18336">
      <c r="J18336" s="18"/>
      <c r="N18336" s="24"/>
      <c r="Q18336" s="24"/>
      <c r="T18336" s="24"/>
      <c r="W18336" s="24"/>
      <c r="Z18336" s="24"/>
      <c r="AC18336" s="24"/>
      <c r="AI18336" s="24"/>
      <c r="AL18336" s="24"/>
      <c r="AO18336" s="24"/>
      <c r="AR18336" s="24"/>
      <c r="AU18336" s="24"/>
    </row>
    <row r="18337">
      <c r="J18337" s="18"/>
      <c r="N18337" s="24"/>
      <c r="Q18337" s="24"/>
      <c r="T18337" s="24"/>
      <c r="W18337" s="24"/>
      <c r="Z18337" s="24"/>
      <c r="AC18337" s="24"/>
      <c r="AI18337" s="24"/>
      <c r="AL18337" s="24"/>
      <c r="AO18337" s="24"/>
      <c r="AR18337" s="24"/>
      <c r="AU18337" s="24"/>
    </row>
    <row r="18338">
      <c r="J18338" s="18"/>
      <c r="N18338" s="24"/>
      <c r="Q18338" s="24"/>
      <c r="T18338" s="24"/>
      <c r="W18338" s="24"/>
      <c r="Z18338" s="24"/>
      <c r="AC18338" s="24"/>
      <c r="AI18338" s="24"/>
      <c r="AL18338" s="24"/>
      <c r="AO18338" s="24"/>
      <c r="AR18338" s="24"/>
      <c r="AU18338" s="24"/>
    </row>
    <row r="18339">
      <c r="J18339" s="18"/>
      <c r="N18339" s="24"/>
      <c r="Q18339" s="24"/>
      <c r="T18339" s="24"/>
      <c r="W18339" s="24"/>
      <c r="Z18339" s="24"/>
      <c r="AC18339" s="24"/>
      <c r="AI18339" s="24"/>
      <c r="AL18339" s="24"/>
      <c r="AO18339" s="24"/>
      <c r="AR18339" s="24"/>
      <c r="AU18339" s="24"/>
    </row>
    <row r="18340">
      <c r="J18340" s="18"/>
      <c r="N18340" s="24"/>
      <c r="Q18340" s="24"/>
      <c r="T18340" s="24"/>
      <c r="W18340" s="24"/>
      <c r="Z18340" s="24"/>
      <c r="AC18340" s="24"/>
      <c r="AI18340" s="24"/>
      <c r="AL18340" s="24"/>
      <c r="AO18340" s="24"/>
      <c r="AR18340" s="24"/>
      <c r="AU18340" s="24"/>
    </row>
    <row r="18341">
      <c r="J18341" s="18"/>
      <c r="N18341" s="24"/>
      <c r="Q18341" s="24"/>
      <c r="T18341" s="24"/>
      <c r="W18341" s="24"/>
      <c r="Z18341" s="24"/>
      <c r="AC18341" s="24"/>
      <c r="AI18341" s="24"/>
      <c r="AL18341" s="24"/>
      <c r="AO18341" s="24"/>
      <c r="AR18341" s="24"/>
      <c r="AU18341" s="24"/>
    </row>
    <row r="18342">
      <c r="J18342" s="18"/>
      <c r="N18342" s="24"/>
      <c r="Q18342" s="24"/>
      <c r="T18342" s="24"/>
      <c r="W18342" s="24"/>
      <c r="Z18342" s="24"/>
      <c r="AC18342" s="24"/>
      <c r="AI18342" s="24"/>
      <c r="AL18342" s="24"/>
      <c r="AO18342" s="24"/>
      <c r="AR18342" s="24"/>
      <c r="AU18342" s="24"/>
    </row>
    <row r="18343">
      <c r="J18343" s="18"/>
      <c r="N18343" s="24"/>
      <c r="Q18343" s="24"/>
      <c r="T18343" s="24"/>
      <c r="W18343" s="24"/>
      <c r="Z18343" s="24"/>
      <c r="AC18343" s="24"/>
      <c r="AI18343" s="24"/>
      <c r="AL18343" s="24"/>
      <c r="AO18343" s="24"/>
      <c r="AR18343" s="24"/>
      <c r="AU18343" s="24"/>
    </row>
    <row r="18344">
      <c r="J18344" s="18"/>
      <c r="N18344" s="24"/>
      <c r="Q18344" s="24"/>
      <c r="T18344" s="24"/>
      <c r="W18344" s="24"/>
      <c r="Z18344" s="24"/>
      <c r="AC18344" s="24"/>
      <c r="AI18344" s="24"/>
      <c r="AL18344" s="24"/>
      <c r="AO18344" s="24"/>
      <c r="AR18344" s="24"/>
      <c r="AU18344" s="24"/>
    </row>
    <row r="18345">
      <c r="J18345" s="18"/>
      <c r="N18345" s="24"/>
      <c r="Q18345" s="24"/>
      <c r="T18345" s="24"/>
      <c r="W18345" s="24"/>
      <c r="Z18345" s="24"/>
      <c r="AC18345" s="24"/>
      <c r="AI18345" s="24"/>
      <c r="AL18345" s="24"/>
      <c r="AO18345" s="24"/>
      <c r="AR18345" s="24"/>
      <c r="AU18345" s="24"/>
    </row>
    <row r="18346">
      <c r="J18346" s="18"/>
      <c r="N18346" s="24"/>
      <c r="Q18346" s="24"/>
      <c r="T18346" s="24"/>
      <c r="W18346" s="24"/>
      <c r="Z18346" s="24"/>
      <c r="AC18346" s="24"/>
      <c r="AI18346" s="24"/>
      <c r="AL18346" s="24"/>
      <c r="AO18346" s="24"/>
      <c r="AR18346" s="24"/>
      <c r="AU18346" s="24"/>
    </row>
    <row r="18347">
      <c r="J18347" s="18"/>
      <c r="N18347" s="24"/>
      <c r="Q18347" s="24"/>
      <c r="T18347" s="24"/>
      <c r="W18347" s="24"/>
      <c r="Z18347" s="24"/>
      <c r="AC18347" s="24"/>
      <c r="AI18347" s="24"/>
      <c r="AL18347" s="24"/>
      <c r="AO18347" s="24"/>
      <c r="AR18347" s="24"/>
      <c r="AU18347" s="24"/>
    </row>
    <row r="18348">
      <c r="J18348" s="18"/>
      <c r="N18348" s="24"/>
      <c r="Q18348" s="24"/>
      <c r="T18348" s="24"/>
      <c r="W18348" s="24"/>
      <c r="Z18348" s="24"/>
      <c r="AC18348" s="24"/>
      <c r="AI18348" s="24"/>
      <c r="AL18348" s="24"/>
      <c r="AO18348" s="24"/>
      <c r="AR18348" s="24"/>
      <c r="AU18348" s="24"/>
    </row>
    <row r="18349">
      <c r="J18349" s="18"/>
      <c r="N18349" s="24"/>
      <c r="Q18349" s="24"/>
      <c r="T18349" s="24"/>
      <c r="W18349" s="24"/>
      <c r="Z18349" s="24"/>
      <c r="AC18349" s="24"/>
      <c r="AI18349" s="24"/>
      <c r="AL18349" s="24"/>
      <c r="AO18349" s="24"/>
      <c r="AR18349" s="24"/>
      <c r="AU18349" s="24"/>
    </row>
    <row r="18350">
      <c r="J18350" s="18"/>
      <c r="N18350" s="24"/>
      <c r="Q18350" s="24"/>
      <c r="T18350" s="24"/>
      <c r="W18350" s="24"/>
      <c r="Z18350" s="24"/>
      <c r="AC18350" s="24"/>
      <c r="AI18350" s="24"/>
      <c r="AL18350" s="24"/>
      <c r="AO18350" s="24"/>
      <c r="AR18350" s="24"/>
      <c r="AU18350" s="24"/>
    </row>
    <row r="18351">
      <c r="J18351" s="18"/>
      <c r="N18351" s="24"/>
      <c r="Q18351" s="24"/>
      <c r="T18351" s="24"/>
      <c r="W18351" s="24"/>
      <c r="Z18351" s="24"/>
      <c r="AC18351" s="24"/>
      <c r="AI18351" s="24"/>
      <c r="AL18351" s="24"/>
      <c r="AO18351" s="24"/>
      <c r="AR18351" s="24"/>
      <c r="AU18351" s="24"/>
    </row>
    <row r="18352">
      <c r="J18352" s="18"/>
      <c r="N18352" s="24"/>
      <c r="Q18352" s="24"/>
      <c r="T18352" s="24"/>
      <c r="W18352" s="24"/>
      <c r="Z18352" s="24"/>
      <c r="AC18352" s="24"/>
      <c r="AI18352" s="24"/>
      <c r="AL18352" s="24"/>
      <c r="AO18352" s="24"/>
      <c r="AR18352" s="24"/>
      <c r="AU18352" s="24"/>
    </row>
    <row r="18353">
      <c r="J18353" s="18"/>
      <c r="N18353" s="24"/>
      <c r="Q18353" s="24"/>
      <c r="T18353" s="24"/>
      <c r="W18353" s="24"/>
      <c r="Z18353" s="24"/>
      <c r="AC18353" s="24"/>
      <c r="AI18353" s="24"/>
      <c r="AL18353" s="24"/>
      <c r="AO18353" s="24"/>
      <c r="AR18353" s="24"/>
      <c r="AU18353" s="24"/>
    </row>
    <row r="18354">
      <c r="J18354" s="18"/>
      <c r="N18354" s="24"/>
      <c r="Q18354" s="24"/>
      <c r="T18354" s="24"/>
      <c r="W18354" s="24"/>
      <c r="Z18354" s="24"/>
      <c r="AC18354" s="24"/>
      <c r="AI18354" s="24"/>
      <c r="AL18354" s="24"/>
      <c r="AO18354" s="24"/>
      <c r="AR18354" s="24"/>
      <c r="AU18354" s="24"/>
    </row>
    <row r="18355">
      <c r="J18355" s="18"/>
      <c r="N18355" s="24"/>
      <c r="Q18355" s="24"/>
      <c r="T18355" s="24"/>
      <c r="W18355" s="24"/>
      <c r="Z18355" s="24"/>
      <c r="AC18355" s="24"/>
      <c r="AI18355" s="24"/>
      <c r="AL18355" s="24"/>
      <c r="AO18355" s="24"/>
      <c r="AR18355" s="24"/>
      <c r="AU18355" s="24"/>
    </row>
    <row r="18356">
      <c r="J18356" s="18"/>
      <c r="N18356" s="24"/>
      <c r="Q18356" s="24"/>
      <c r="T18356" s="24"/>
      <c r="W18356" s="24"/>
      <c r="Z18356" s="24"/>
      <c r="AC18356" s="24"/>
      <c r="AI18356" s="24"/>
      <c r="AL18356" s="24"/>
      <c r="AO18356" s="24"/>
      <c r="AR18356" s="24"/>
      <c r="AU18356" s="24"/>
    </row>
    <row r="18357">
      <c r="J18357" s="18"/>
      <c r="N18357" s="24"/>
      <c r="Q18357" s="24"/>
      <c r="T18357" s="24"/>
      <c r="W18357" s="24"/>
      <c r="Z18357" s="24"/>
      <c r="AC18357" s="24"/>
      <c r="AI18357" s="24"/>
      <c r="AL18357" s="24"/>
      <c r="AO18357" s="24"/>
      <c r="AR18357" s="24"/>
      <c r="AU18357" s="24"/>
    </row>
    <row r="18358">
      <c r="J18358" s="18"/>
      <c r="N18358" s="24"/>
      <c r="Q18358" s="24"/>
      <c r="T18358" s="24"/>
      <c r="W18358" s="24"/>
      <c r="Z18358" s="24"/>
      <c r="AC18358" s="24"/>
      <c r="AI18358" s="24"/>
      <c r="AL18358" s="24"/>
      <c r="AO18358" s="24"/>
      <c r="AR18358" s="24"/>
      <c r="AU18358" s="24"/>
    </row>
    <row r="18359">
      <c r="J18359" s="18"/>
      <c r="N18359" s="24"/>
      <c r="Q18359" s="24"/>
      <c r="T18359" s="24"/>
      <c r="W18359" s="24"/>
      <c r="Z18359" s="24"/>
      <c r="AC18359" s="24"/>
      <c r="AI18359" s="24"/>
      <c r="AL18359" s="24"/>
      <c r="AO18359" s="24"/>
      <c r="AR18359" s="24"/>
      <c r="AU18359" s="24"/>
    </row>
    <row r="18360">
      <c r="J18360" s="18"/>
      <c r="N18360" s="24"/>
      <c r="Q18360" s="24"/>
      <c r="T18360" s="24"/>
      <c r="W18360" s="24"/>
      <c r="Z18360" s="24"/>
      <c r="AC18360" s="24"/>
      <c r="AI18360" s="24"/>
      <c r="AL18360" s="24"/>
      <c r="AO18360" s="24"/>
      <c r="AR18360" s="24"/>
      <c r="AU18360" s="24"/>
    </row>
    <row r="18361">
      <c r="J18361" s="18"/>
      <c r="N18361" s="24"/>
      <c r="Q18361" s="24"/>
      <c r="T18361" s="24"/>
      <c r="W18361" s="24"/>
      <c r="Z18361" s="24"/>
      <c r="AC18361" s="24"/>
      <c r="AI18361" s="24"/>
      <c r="AL18361" s="24"/>
      <c r="AO18361" s="24"/>
      <c r="AR18361" s="24"/>
      <c r="AU18361" s="24"/>
    </row>
    <row r="18362">
      <c r="J18362" s="18"/>
      <c r="N18362" s="24"/>
      <c r="Q18362" s="24"/>
      <c r="T18362" s="24"/>
      <c r="W18362" s="24"/>
      <c r="Z18362" s="24"/>
      <c r="AC18362" s="24"/>
      <c r="AI18362" s="24"/>
      <c r="AL18362" s="24"/>
      <c r="AO18362" s="24"/>
      <c r="AR18362" s="24"/>
      <c r="AU18362" s="24"/>
    </row>
    <row r="18363">
      <c r="J18363" s="18"/>
      <c r="N18363" s="24"/>
      <c r="Q18363" s="24"/>
      <c r="T18363" s="24"/>
      <c r="W18363" s="24"/>
      <c r="Z18363" s="24"/>
      <c r="AC18363" s="24"/>
      <c r="AI18363" s="24"/>
      <c r="AL18363" s="24"/>
      <c r="AO18363" s="24"/>
      <c r="AR18363" s="24"/>
      <c r="AU18363" s="24"/>
    </row>
    <row r="18364">
      <c r="J18364" s="18"/>
      <c r="N18364" s="24"/>
      <c r="Q18364" s="24"/>
      <c r="T18364" s="24"/>
      <c r="W18364" s="24"/>
      <c r="Z18364" s="24"/>
      <c r="AC18364" s="24"/>
      <c r="AI18364" s="24"/>
      <c r="AL18364" s="24"/>
      <c r="AO18364" s="24"/>
      <c r="AR18364" s="24"/>
      <c r="AU18364" s="24"/>
    </row>
    <row r="18365">
      <c r="J18365" s="18"/>
      <c r="N18365" s="24"/>
      <c r="Q18365" s="24"/>
      <c r="T18365" s="24"/>
      <c r="W18365" s="24"/>
      <c r="Z18365" s="24"/>
      <c r="AC18365" s="24"/>
      <c r="AI18365" s="24"/>
      <c r="AL18365" s="24"/>
      <c r="AO18365" s="24"/>
      <c r="AR18365" s="24"/>
      <c r="AU18365" s="24"/>
    </row>
    <row r="18366">
      <c r="J18366" s="18"/>
      <c r="N18366" s="24"/>
      <c r="Q18366" s="24"/>
      <c r="T18366" s="24"/>
      <c r="W18366" s="24"/>
      <c r="Z18366" s="24"/>
      <c r="AC18366" s="24"/>
      <c r="AI18366" s="24"/>
      <c r="AL18366" s="24"/>
      <c r="AO18366" s="24"/>
      <c r="AR18366" s="24"/>
      <c r="AU18366" s="24"/>
    </row>
    <row r="18367">
      <c r="J18367" s="18"/>
      <c r="N18367" s="24"/>
      <c r="Q18367" s="24"/>
      <c r="T18367" s="24"/>
      <c r="W18367" s="24"/>
      <c r="Z18367" s="24"/>
      <c r="AC18367" s="24"/>
      <c r="AI18367" s="24"/>
      <c r="AL18367" s="24"/>
      <c r="AO18367" s="24"/>
      <c r="AR18367" s="24"/>
      <c r="AU18367" s="24"/>
    </row>
    <row r="18368">
      <c r="J18368" s="18"/>
      <c r="N18368" s="24"/>
      <c r="Q18368" s="24"/>
      <c r="T18368" s="24"/>
      <c r="W18368" s="24"/>
      <c r="Z18368" s="24"/>
      <c r="AC18368" s="24"/>
      <c r="AI18368" s="24"/>
      <c r="AL18368" s="24"/>
      <c r="AO18368" s="24"/>
      <c r="AR18368" s="24"/>
      <c r="AU18368" s="24"/>
    </row>
    <row r="18369">
      <c r="J18369" s="18"/>
      <c r="N18369" s="24"/>
      <c r="Q18369" s="24"/>
      <c r="T18369" s="24"/>
      <c r="W18369" s="24"/>
      <c r="Z18369" s="24"/>
      <c r="AC18369" s="24"/>
      <c r="AI18369" s="24"/>
      <c r="AL18369" s="24"/>
      <c r="AO18369" s="24"/>
      <c r="AR18369" s="24"/>
      <c r="AU18369" s="24"/>
    </row>
    <row r="18370">
      <c r="J18370" s="18"/>
      <c r="N18370" s="24"/>
      <c r="Q18370" s="24"/>
      <c r="T18370" s="24"/>
      <c r="W18370" s="24"/>
      <c r="Z18370" s="24"/>
      <c r="AC18370" s="24"/>
      <c r="AI18370" s="24"/>
      <c r="AL18370" s="24"/>
      <c r="AO18370" s="24"/>
      <c r="AR18370" s="24"/>
      <c r="AU18370" s="24"/>
    </row>
    <row r="18371">
      <c r="J18371" s="18"/>
      <c r="N18371" s="24"/>
      <c r="Q18371" s="24"/>
      <c r="T18371" s="24"/>
      <c r="W18371" s="24"/>
      <c r="Z18371" s="24"/>
      <c r="AC18371" s="24"/>
      <c r="AI18371" s="24"/>
      <c r="AL18371" s="24"/>
      <c r="AO18371" s="24"/>
      <c r="AR18371" s="24"/>
      <c r="AU18371" s="24"/>
    </row>
    <row r="18372">
      <c r="J18372" s="18"/>
      <c r="N18372" s="24"/>
      <c r="Q18372" s="24"/>
      <c r="T18372" s="24"/>
      <c r="W18372" s="24"/>
      <c r="Z18372" s="24"/>
      <c r="AC18372" s="24"/>
      <c r="AI18372" s="24"/>
      <c r="AL18372" s="24"/>
      <c r="AO18372" s="24"/>
      <c r="AR18372" s="24"/>
      <c r="AU18372" s="24"/>
    </row>
    <row r="18373">
      <c r="J18373" s="18"/>
      <c r="N18373" s="24"/>
      <c r="Q18373" s="24"/>
      <c r="T18373" s="24"/>
      <c r="W18373" s="24"/>
      <c r="Z18373" s="24"/>
      <c r="AC18373" s="24"/>
      <c r="AI18373" s="24"/>
      <c r="AL18373" s="24"/>
      <c r="AO18373" s="24"/>
      <c r="AR18373" s="24"/>
      <c r="AU18373" s="24"/>
    </row>
    <row r="18374">
      <c r="J18374" s="18"/>
      <c r="N18374" s="24"/>
      <c r="Q18374" s="24"/>
      <c r="T18374" s="24"/>
      <c r="W18374" s="24"/>
      <c r="Z18374" s="24"/>
      <c r="AC18374" s="24"/>
      <c r="AI18374" s="24"/>
      <c r="AL18374" s="24"/>
      <c r="AO18374" s="24"/>
      <c r="AR18374" s="24"/>
      <c r="AU18374" s="24"/>
    </row>
    <row r="18375">
      <c r="J18375" s="18"/>
      <c r="N18375" s="24"/>
      <c r="Q18375" s="24"/>
      <c r="T18375" s="24"/>
      <c r="W18375" s="24"/>
      <c r="Z18375" s="24"/>
      <c r="AC18375" s="24"/>
      <c r="AI18375" s="24"/>
      <c r="AL18375" s="24"/>
      <c r="AO18375" s="24"/>
      <c r="AR18375" s="24"/>
      <c r="AU18375" s="24"/>
    </row>
    <row r="18376">
      <c r="J18376" s="18"/>
      <c r="N18376" s="24"/>
      <c r="Q18376" s="24"/>
      <c r="T18376" s="24"/>
      <c r="W18376" s="24"/>
      <c r="Z18376" s="24"/>
      <c r="AC18376" s="24"/>
      <c r="AI18376" s="24"/>
      <c r="AL18376" s="24"/>
      <c r="AO18376" s="24"/>
      <c r="AR18376" s="24"/>
      <c r="AU18376" s="24"/>
    </row>
    <row r="18377">
      <c r="J18377" s="18"/>
      <c r="N18377" s="24"/>
      <c r="Q18377" s="24"/>
      <c r="T18377" s="24"/>
      <c r="W18377" s="24"/>
      <c r="Z18377" s="24"/>
      <c r="AC18377" s="24"/>
      <c r="AI18377" s="24"/>
      <c r="AL18377" s="24"/>
      <c r="AO18377" s="24"/>
      <c r="AR18377" s="24"/>
      <c r="AU18377" s="24"/>
    </row>
    <row r="18378">
      <c r="J18378" s="18"/>
      <c r="N18378" s="24"/>
      <c r="Q18378" s="24"/>
      <c r="T18378" s="24"/>
      <c r="W18378" s="24"/>
      <c r="Z18378" s="24"/>
      <c r="AC18378" s="24"/>
      <c r="AI18378" s="24"/>
      <c r="AL18378" s="24"/>
      <c r="AO18378" s="24"/>
      <c r="AR18378" s="24"/>
      <c r="AU18378" s="24"/>
    </row>
    <row r="18379">
      <c r="J18379" s="18"/>
      <c r="N18379" s="24"/>
      <c r="Q18379" s="24"/>
      <c r="T18379" s="24"/>
      <c r="W18379" s="24"/>
      <c r="Z18379" s="24"/>
      <c r="AC18379" s="24"/>
      <c r="AI18379" s="24"/>
      <c r="AL18379" s="24"/>
      <c r="AO18379" s="24"/>
      <c r="AR18379" s="24"/>
      <c r="AU18379" s="24"/>
    </row>
    <row r="18380">
      <c r="J18380" s="18"/>
      <c r="N18380" s="24"/>
      <c r="Q18380" s="24"/>
      <c r="T18380" s="24"/>
      <c r="W18380" s="24"/>
      <c r="Z18380" s="24"/>
      <c r="AC18380" s="24"/>
      <c r="AI18380" s="24"/>
      <c r="AL18380" s="24"/>
      <c r="AO18380" s="24"/>
      <c r="AR18380" s="24"/>
      <c r="AU18380" s="24"/>
    </row>
    <row r="18381">
      <c r="J18381" s="18"/>
      <c r="N18381" s="24"/>
      <c r="Q18381" s="24"/>
      <c r="T18381" s="24"/>
      <c r="W18381" s="24"/>
      <c r="Z18381" s="24"/>
      <c r="AC18381" s="24"/>
      <c r="AI18381" s="24"/>
      <c r="AL18381" s="24"/>
      <c r="AO18381" s="24"/>
      <c r="AR18381" s="24"/>
      <c r="AU18381" s="24"/>
    </row>
    <row r="18382">
      <c r="J18382" s="18"/>
      <c r="N18382" s="24"/>
      <c r="Q18382" s="24"/>
      <c r="T18382" s="24"/>
      <c r="W18382" s="24"/>
      <c r="Z18382" s="24"/>
      <c r="AC18382" s="24"/>
      <c r="AI18382" s="24"/>
      <c r="AL18382" s="24"/>
      <c r="AO18382" s="24"/>
      <c r="AR18382" s="24"/>
      <c r="AU18382" s="24"/>
    </row>
    <row r="18383">
      <c r="J18383" s="18"/>
      <c r="N18383" s="24"/>
      <c r="Q18383" s="24"/>
      <c r="T18383" s="24"/>
      <c r="W18383" s="24"/>
      <c r="Z18383" s="24"/>
      <c r="AC18383" s="24"/>
      <c r="AI18383" s="24"/>
      <c r="AL18383" s="24"/>
      <c r="AO18383" s="24"/>
      <c r="AR18383" s="24"/>
      <c r="AU18383" s="24"/>
    </row>
    <row r="18384">
      <c r="J18384" s="18"/>
      <c r="N18384" s="24"/>
      <c r="Q18384" s="24"/>
      <c r="T18384" s="24"/>
      <c r="W18384" s="24"/>
      <c r="Z18384" s="24"/>
      <c r="AC18384" s="24"/>
      <c r="AI18384" s="24"/>
      <c r="AL18384" s="24"/>
      <c r="AO18384" s="24"/>
      <c r="AR18384" s="24"/>
      <c r="AU18384" s="24"/>
    </row>
    <row r="18385">
      <c r="J18385" s="18"/>
      <c r="N18385" s="24"/>
      <c r="Q18385" s="24"/>
      <c r="T18385" s="24"/>
      <c r="W18385" s="24"/>
      <c r="Z18385" s="24"/>
      <c r="AC18385" s="24"/>
      <c r="AI18385" s="24"/>
      <c r="AL18385" s="24"/>
      <c r="AO18385" s="24"/>
      <c r="AR18385" s="24"/>
      <c r="AU18385" s="24"/>
    </row>
    <row r="18386">
      <c r="J18386" s="18"/>
      <c r="N18386" s="24"/>
      <c r="Q18386" s="24"/>
      <c r="T18386" s="24"/>
      <c r="W18386" s="24"/>
      <c r="Z18386" s="24"/>
      <c r="AC18386" s="24"/>
      <c r="AI18386" s="24"/>
      <c r="AL18386" s="24"/>
      <c r="AO18386" s="24"/>
      <c r="AR18386" s="24"/>
      <c r="AU18386" s="24"/>
    </row>
    <row r="18387">
      <c r="J18387" s="18"/>
      <c r="N18387" s="24"/>
      <c r="Q18387" s="24"/>
      <c r="T18387" s="24"/>
      <c r="W18387" s="24"/>
      <c r="Z18387" s="24"/>
      <c r="AC18387" s="24"/>
      <c r="AI18387" s="24"/>
      <c r="AL18387" s="24"/>
      <c r="AO18387" s="24"/>
      <c r="AR18387" s="24"/>
      <c r="AU18387" s="24"/>
    </row>
    <row r="18388">
      <c r="J18388" s="18"/>
      <c r="N18388" s="24"/>
      <c r="Q18388" s="24"/>
      <c r="T18388" s="24"/>
      <c r="W18388" s="24"/>
      <c r="Z18388" s="24"/>
      <c r="AC18388" s="24"/>
      <c r="AI18388" s="24"/>
      <c r="AL18388" s="24"/>
      <c r="AO18388" s="24"/>
      <c r="AR18388" s="24"/>
      <c r="AU18388" s="24"/>
    </row>
    <row r="18389">
      <c r="J18389" s="18"/>
      <c r="N18389" s="24"/>
      <c r="Q18389" s="24"/>
      <c r="T18389" s="24"/>
      <c r="W18389" s="24"/>
      <c r="Z18389" s="24"/>
      <c r="AC18389" s="24"/>
      <c r="AI18389" s="24"/>
      <c r="AL18389" s="24"/>
      <c r="AO18389" s="24"/>
      <c r="AR18389" s="24"/>
      <c r="AU18389" s="24"/>
    </row>
    <row r="18390">
      <c r="J18390" s="18"/>
      <c r="N18390" s="24"/>
      <c r="Q18390" s="24"/>
      <c r="T18390" s="24"/>
      <c r="W18390" s="24"/>
      <c r="Z18390" s="24"/>
      <c r="AC18390" s="24"/>
      <c r="AI18390" s="24"/>
      <c r="AL18390" s="24"/>
      <c r="AO18390" s="24"/>
      <c r="AR18390" s="24"/>
      <c r="AU18390" s="24"/>
    </row>
    <row r="18391">
      <c r="J18391" s="18"/>
      <c r="N18391" s="24"/>
      <c r="Q18391" s="24"/>
      <c r="T18391" s="24"/>
      <c r="W18391" s="24"/>
      <c r="Z18391" s="24"/>
      <c r="AC18391" s="24"/>
      <c r="AI18391" s="24"/>
      <c r="AL18391" s="24"/>
      <c r="AO18391" s="24"/>
      <c r="AR18391" s="24"/>
      <c r="AU18391" s="24"/>
    </row>
    <row r="18392">
      <c r="J18392" s="18"/>
      <c r="N18392" s="24"/>
      <c r="Q18392" s="24"/>
      <c r="T18392" s="24"/>
      <c r="W18392" s="24"/>
      <c r="Z18392" s="24"/>
      <c r="AC18392" s="24"/>
      <c r="AI18392" s="24"/>
      <c r="AL18392" s="24"/>
      <c r="AO18392" s="24"/>
      <c r="AR18392" s="24"/>
      <c r="AU18392" s="24"/>
    </row>
    <row r="18393">
      <c r="J18393" s="18"/>
      <c r="N18393" s="24"/>
      <c r="Q18393" s="24"/>
      <c r="T18393" s="24"/>
      <c r="W18393" s="24"/>
      <c r="Z18393" s="24"/>
      <c r="AC18393" s="24"/>
      <c r="AI18393" s="24"/>
      <c r="AL18393" s="24"/>
      <c r="AO18393" s="24"/>
      <c r="AR18393" s="24"/>
      <c r="AU18393" s="24"/>
    </row>
    <row r="18394">
      <c r="J18394" s="18"/>
      <c r="N18394" s="24"/>
      <c r="Q18394" s="24"/>
      <c r="T18394" s="24"/>
      <c r="W18394" s="24"/>
      <c r="Z18394" s="24"/>
      <c r="AC18394" s="24"/>
      <c r="AI18394" s="24"/>
      <c r="AL18394" s="24"/>
      <c r="AO18394" s="24"/>
      <c r="AR18394" s="24"/>
      <c r="AU18394" s="24"/>
    </row>
    <row r="18395">
      <c r="J18395" s="18"/>
      <c r="N18395" s="24"/>
      <c r="Q18395" s="24"/>
      <c r="T18395" s="24"/>
      <c r="W18395" s="24"/>
      <c r="Z18395" s="24"/>
      <c r="AC18395" s="24"/>
      <c r="AI18395" s="24"/>
      <c r="AL18395" s="24"/>
      <c r="AO18395" s="24"/>
      <c r="AR18395" s="24"/>
      <c r="AU18395" s="24"/>
    </row>
    <row r="18396">
      <c r="J18396" s="18"/>
      <c r="N18396" s="24"/>
      <c r="Q18396" s="24"/>
      <c r="T18396" s="24"/>
      <c r="W18396" s="24"/>
      <c r="Z18396" s="24"/>
      <c r="AC18396" s="24"/>
      <c r="AI18396" s="24"/>
      <c r="AL18396" s="24"/>
      <c r="AO18396" s="24"/>
      <c r="AR18396" s="24"/>
      <c r="AU18396" s="24"/>
    </row>
    <row r="18397">
      <c r="J18397" s="18"/>
      <c r="N18397" s="24"/>
      <c r="Q18397" s="24"/>
      <c r="T18397" s="24"/>
      <c r="W18397" s="24"/>
      <c r="Z18397" s="24"/>
      <c r="AC18397" s="24"/>
      <c r="AI18397" s="24"/>
      <c r="AL18397" s="24"/>
      <c r="AO18397" s="24"/>
      <c r="AR18397" s="24"/>
      <c r="AU18397" s="24"/>
    </row>
    <row r="18398">
      <c r="J18398" s="18"/>
      <c r="N18398" s="24"/>
      <c r="Q18398" s="24"/>
      <c r="T18398" s="24"/>
      <c r="W18398" s="24"/>
      <c r="Z18398" s="24"/>
      <c r="AC18398" s="24"/>
      <c r="AI18398" s="24"/>
      <c r="AL18398" s="24"/>
      <c r="AO18398" s="24"/>
      <c r="AR18398" s="24"/>
      <c r="AU18398" s="24"/>
    </row>
    <row r="18399">
      <c r="J18399" s="18"/>
      <c r="N18399" s="24"/>
      <c r="Q18399" s="24"/>
      <c r="T18399" s="24"/>
      <c r="W18399" s="24"/>
      <c r="Z18399" s="24"/>
      <c r="AC18399" s="24"/>
      <c r="AI18399" s="24"/>
      <c r="AL18399" s="24"/>
      <c r="AO18399" s="24"/>
      <c r="AR18399" s="24"/>
      <c r="AU18399" s="24"/>
    </row>
    <row r="18400">
      <c r="J18400" s="18"/>
      <c r="N18400" s="24"/>
      <c r="Q18400" s="24"/>
      <c r="T18400" s="24"/>
      <c r="W18400" s="24"/>
      <c r="Z18400" s="24"/>
      <c r="AC18400" s="24"/>
      <c r="AI18400" s="24"/>
      <c r="AL18400" s="24"/>
      <c r="AO18400" s="24"/>
      <c r="AR18400" s="24"/>
      <c r="AU18400" s="24"/>
    </row>
    <row r="18401">
      <c r="J18401" s="18"/>
      <c r="N18401" s="24"/>
      <c r="Q18401" s="24"/>
      <c r="T18401" s="24"/>
      <c r="W18401" s="24"/>
      <c r="Z18401" s="24"/>
      <c r="AC18401" s="24"/>
      <c r="AI18401" s="24"/>
      <c r="AL18401" s="24"/>
      <c r="AO18401" s="24"/>
      <c r="AR18401" s="24"/>
      <c r="AU18401" s="24"/>
    </row>
    <row r="18402">
      <c r="J18402" s="18"/>
      <c r="N18402" s="24"/>
      <c r="Q18402" s="24"/>
      <c r="T18402" s="24"/>
      <c r="W18402" s="24"/>
      <c r="Z18402" s="24"/>
      <c r="AC18402" s="24"/>
      <c r="AI18402" s="24"/>
      <c r="AL18402" s="24"/>
      <c r="AO18402" s="24"/>
      <c r="AR18402" s="24"/>
      <c r="AU18402" s="24"/>
    </row>
    <row r="18403">
      <c r="J18403" s="18"/>
      <c r="N18403" s="24"/>
      <c r="Q18403" s="24"/>
      <c r="T18403" s="24"/>
      <c r="W18403" s="24"/>
      <c r="Z18403" s="24"/>
      <c r="AC18403" s="24"/>
      <c r="AI18403" s="24"/>
      <c r="AL18403" s="24"/>
      <c r="AO18403" s="24"/>
      <c r="AR18403" s="24"/>
      <c r="AU18403" s="24"/>
    </row>
    <row r="18404">
      <c r="J18404" s="18"/>
      <c r="N18404" s="24"/>
      <c r="Q18404" s="24"/>
      <c r="T18404" s="24"/>
      <c r="W18404" s="24"/>
      <c r="Z18404" s="24"/>
      <c r="AC18404" s="24"/>
      <c r="AI18404" s="24"/>
      <c r="AL18404" s="24"/>
      <c r="AO18404" s="24"/>
      <c r="AR18404" s="24"/>
      <c r="AU18404" s="24"/>
    </row>
    <row r="18405">
      <c r="J18405" s="18"/>
      <c r="N18405" s="24"/>
      <c r="Q18405" s="24"/>
      <c r="T18405" s="24"/>
      <c r="W18405" s="24"/>
      <c r="Z18405" s="24"/>
      <c r="AC18405" s="24"/>
      <c r="AI18405" s="24"/>
      <c r="AL18405" s="24"/>
      <c r="AO18405" s="24"/>
      <c r="AR18405" s="24"/>
      <c r="AU18405" s="24"/>
    </row>
    <row r="18406">
      <c r="J18406" s="18"/>
      <c r="N18406" s="24"/>
      <c r="Q18406" s="24"/>
      <c r="T18406" s="24"/>
      <c r="W18406" s="24"/>
      <c r="Z18406" s="24"/>
      <c r="AC18406" s="24"/>
      <c r="AI18406" s="24"/>
      <c r="AL18406" s="24"/>
      <c r="AO18406" s="24"/>
      <c r="AR18406" s="24"/>
      <c r="AU18406" s="24"/>
    </row>
    <row r="18407">
      <c r="J18407" s="18"/>
      <c r="N18407" s="24"/>
      <c r="Q18407" s="24"/>
      <c r="T18407" s="24"/>
      <c r="W18407" s="24"/>
      <c r="Z18407" s="24"/>
      <c r="AC18407" s="24"/>
      <c r="AI18407" s="24"/>
      <c r="AL18407" s="24"/>
      <c r="AO18407" s="24"/>
      <c r="AR18407" s="24"/>
      <c r="AU18407" s="24"/>
    </row>
    <row r="18408">
      <c r="J18408" s="18"/>
      <c r="N18408" s="24"/>
      <c r="Q18408" s="24"/>
      <c r="T18408" s="24"/>
      <c r="W18408" s="24"/>
      <c r="Z18408" s="24"/>
      <c r="AC18408" s="24"/>
      <c r="AI18408" s="24"/>
      <c r="AL18408" s="24"/>
      <c r="AO18408" s="24"/>
      <c r="AR18408" s="24"/>
      <c r="AU18408" s="24"/>
    </row>
    <row r="18409">
      <c r="J18409" s="18"/>
      <c r="N18409" s="24"/>
      <c r="Q18409" s="24"/>
      <c r="T18409" s="24"/>
      <c r="W18409" s="24"/>
      <c r="Z18409" s="24"/>
      <c r="AC18409" s="24"/>
      <c r="AI18409" s="24"/>
      <c r="AL18409" s="24"/>
      <c r="AO18409" s="24"/>
      <c r="AR18409" s="24"/>
      <c r="AU18409" s="24"/>
    </row>
    <row r="18410">
      <c r="J18410" s="18"/>
      <c r="N18410" s="24"/>
      <c r="Q18410" s="24"/>
      <c r="T18410" s="24"/>
      <c r="W18410" s="24"/>
      <c r="Z18410" s="24"/>
      <c r="AC18410" s="24"/>
      <c r="AI18410" s="24"/>
      <c r="AL18410" s="24"/>
      <c r="AO18410" s="24"/>
      <c r="AR18410" s="24"/>
      <c r="AU18410" s="24"/>
    </row>
    <row r="18411">
      <c r="J18411" s="18"/>
      <c r="N18411" s="24"/>
      <c r="Q18411" s="24"/>
      <c r="T18411" s="24"/>
      <c r="W18411" s="24"/>
      <c r="Z18411" s="24"/>
      <c r="AC18411" s="24"/>
      <c r="AI18411" s="24"/>
      <c r="AL18411" s="24"/>
      <c r="AO18411" s="24"/>
      <c r="AR18411" s="24"/>
      <c r="AU18411" s="24"/>
    </row>
    <row r="18412">
      <c r="J18412" s="18"/>
      <c r="N18412" s="24"/>
      <c r="Q18412" s="24"/>
      <c r="T18412" s="24"/>
      <c r="W18412" s="24"/>
      <c r="Z18412" s="24"/>
      <c r="AC18412" s="24"/>
      <c r="AI18412" s="24"/>
      <c r="AL18412" s="24"/>
      <c r="AO18412" s="24"/>
      <c r="AR18412" s="24"/>
      <c r="AU18412" s="24"/>
    </row>
    <row r="18413">
      <c r="J18413" s="18"/>
      <c r="N18413" s="24"/>
      <c r="Q18413" s="24"/>
      <c r="T18413" s="24"/>
      <c r="W18413" s="24"/>
      <c r="Z18413" s="24"/>
      <c r="AC18413" s="24"/>
      <c r="AI18413" s="24"/>
      <c r="AL18413" s="24"/>
      <c r="AO18413" s="24"/>
      <c r="AR18413" s="24"/>
      <c r="AU18413" s="24"/>
    </row>
    <row r="18414">
      <c r="J18414" s="18"/>
      <c r="N18414" s="24"/>
      <c r="Q18414" s="24"/>
      <c r="T18414" s="24"/>
      <c r="W18414" s="24"/>
      <c r="Z18414" s="24"/>
      <c r="AC18414" s="24"/>
      <c r="AI18414" s="24"/>
      <c r="AL18414" s="24"/>
      <c r="AO18414" s="24"/>
      <c r="AR18414" s="24"/>
      <c r="AU18414" s="24"/>
    </row>
    <row r="18415">
      <c r="J18415" s="18"/>
      <c r="N18415" s="24"/>
      <c r="Q18415" s="24"/>
      <c r="T18415" s="24"/>
      <c r="W18415" s="24"/>
      <c r="Z18415" s="24"/>
      <c r="AC18415" s="24"/>
      <c r="AI18415" s="24"/>
      <c r="AL18415" s="24"/>
      <c r="AO18415" s="24"/>
      <c r="AR18415" s="24"/>
      <c r="AU18415" s="24"/>
    </row>
    <row r="18416">
      <c r="J18416" s="18"/>
      <c r="N18416" s="24"/>
      <c r="Q18416" s="24"/>
      <c r="T18416" s="24"/>
      <c r="W18416" s="24"/>
      <c r="Z18416" s="24"/>
      <c r="AC18416" s="24"/>
      <c r="AI18416" s="24"/>
      <c r="AL18416" s="24"/>
      <c r="AO18416" s="24"/>
      <c r="AR18416" s="24"/>
      <c r="AU18416" s="24"/>
    </row>
    <row r="18417">
      <c r="J18417" s="18"/>
      <c r="N18417" s="24"/>
      <c r="Q18417" s="24"/>
      <c r="T18417" s="24"/>
      <c r="W18417" s="24"/>
      <c r="Z18417" s="24"/>
      <c r="AC18417" s="24"/>
      <c r="AI18417" s="24"/>
      <c r="AL18417" s="24"/>
      <c r="AO18417" s="24"/>
      <c r="AR18417" s="24"/>
      <c r="AU18417" s="24"/>
    </row>
    <row r="18418">
      <c r="J18418" s="18"/>
      <c r="N18418" s="24"/>
      <c r="Q18418" s="24"/>
      <c r="T18418" s="24"/>
      <c r="W18418" s="24"/>
      <c r="Z18418" s="24"/>
      <c r="AC18418" s="24"/>
      <c r="AI18418" s="24"/>
      <c r="AL18418" s="24"/>
      <c r="AO18418" s="24"/>
      <c r="AR18418" s="24"/>
      <c r="AU18418" s="24"/>
    </row>
    <row r="18419">
      <c r="J18419" s="18"/>
      <c r="N18419" s="24"/>
      <c r="Q18419" s="24"/>
      <c r="T18419" s="24"/>
      <c r="W18419" s="24"/>
      <c r="Z18419" s="24"/>
      <c r="AC18419" s="24"/>
      <c r="AI18419" s="24"/>
      <c r="AL18419" s="24"/>
      <c r="AO18419" s="24"/>
      <c r="AR18419" s="24"/>
      <c r="AU18419" s="24"/>
    </row>
    <row r="18420">
      <c r="J18420" s="18"/>
      <c r="N18420" s="24"/>
      <c r="Q18420" s="24"/>
      <c r="T18420" s="24"/>
      <c r="W18420" s="24"/>
      <c r="Z18420" s="24"/>
      <c r="AC18420" s="24"/>
      <c r="AI18420" s="24"/>
      <c r="AL18420" s="24"/>
      <c r="AO18420" s="24"/>
      <c r="AR18420" s="24"/>
      <c r="AU18420" s="24"/>
    </row>
    <row r="18421">
      <c r="J18421" s="18"/>
      <c r="N18421" s="24"/>
      <c r="Q18421" s="24"/>
      <c r="T18421" s="24"/>
      <c r="W18421" s="24"/>
      <c r="Z18421" s="24"/>
      <c r="AC18421" s="24"/>
      <c r="AI18421" s="24"/>
      <c r="AL18421" s="24"/>
      <c r="AO18421" s="24"/>
      <c r="AR18421" s="24"/>
      <c r="AU18421" s="24"/>
    </row>
    <row r="18422">
      <c r="J18422" s="18"/>
      <c r="N18422" s="24"/>
      <c r="Q18422" s="24"/>
      <c r="T18422" s="24"/>
      <c r="W18422" s="24"/>
      <c r="Z18422" s="24"/>
      <c r="AC18422" s="24"/>
      <c r="AI18422" s="24"/>
      <c r="AL18422" s="24"/>
      <c r="AO18422" s="24"/>
      <c r="AR18422" s="24"/>
      <c r="AU18422" s="24"/>
    </row>
    <row r="18423">
      <c r="J18423" s="18"/>
      <c r="N18423" s="24"/>
      <c r="Q18423" s="24"/>
      <c r="T18423" s="24"/>
      <c r="W18423" s="24"/>
      <c r="Z18423" s="24"/>
      <c r="AC18423" s="24"/>
      <c r="AI18423" s="24"/>
      <c r="AL18423" s="24"/>
      <c r="AO18423" s="24"/>
      <c r="AR18423" s="24"/>
      <c r="AU18423" s="24"/>
    </row>
    <row r="18424">
      <c r="J18424" s="18"/>
      <c r="N18424" s="24"/>
      <c r="Q18424" s="24"/>
      <c r="T18424" s="24"/>
      <c r="W18424" s="24"/>
      <c r="Z18424" s="24"/>
      <c r="AC18424" s="24"/>
      <c r="AI18424" s="24"/>
      <c r="AL18424" s="24"/>
      <c r="AO18424" s="24"/>
      <c r="AR18424" s="24"/>
      <c r="AU18424" s="24"/>
    </row>
    <row r="18425">
      <c r="J18425" s="18"/>
      <c r="N18425" s="24"/>
      <c r="Q18425" s="24"/>
      <c r="T18425" s="24"/>
      <c r="W18425" s="24"/>
      <c r="Z18425" s="24"/>
      <c r="AC18425" s="24"/>
      <c r="AI18425" s="24"/>
      <c r="AL18425" s="24"/>
      <c r="AO18425" s="24"/>
      <c r="AR18425" s="24"/>
      <c r="AU18425" s="24"/>
    </row>
    <row r="18426">
      <c r="J18426" s="18"/>
      <c r="N18426" s="24"/>
      <c r="Q18426" s="24"/>
      <c r="T18426" s="24"/>
      <c r="W18426" s="24"/>
      <c r="Z18426" s="24"/>
      <c r="AC18426" s="24"/>
      <c r="AI18426" s="24"/>
      <c r="AL18426" s="24"/>
      <c r="AO18426" s="24"/>
      <c r="AR18426" s="24"/>
      <c r="AU18426" s="24"/>
    </row>
    <row r="18427">
      <c r="J18427" s="18"/>
      <c r="N18427" s="24"/>
      <c r="Q18427" s="24"/>
      <c r="T18427" s="24"/>
      <c r="W18427" s="24"/>
      <c r="Z18427" s="24"/>
      <c r="AC18427" s="24"/>
      <c r="AI18427" s="24"/>
      <c r="AL18427" s="24"/>
      <c r="AO18427" s="24"/>
      <c r="AR18427" s="24"/>
      <c r="AU18427" s="24"/>
    </row>
    <row r="18428">
      <c r="J18428" s="18"/>
      <c r="N18428" s="24"/>
      <c r="Q18428" s="24"/>
      <c r="T18428" s="24"/>
      <c r="W18428" s="24"/>
      <c r="Z18428" s="24"/>
      <c r="AC18428" s="24"/>
      <c r="AI18428" s="24"/>
      <c r="AL18428" s="24"/>
      <c r="AO18428" s="24"/>
      <c r="AR18428" s="24"/>
      <c r="AU18428" s="24"/>
    </row>
    <row r="18429">
      <c r="J18429" s="18"/>
      <c r="N18429" s="24"/>
      <c r="Q18429" s="24"/>
      <c r="T18429" s="24"/>
      <c r="W18429" s="24"/>
      <c r="Z18429" s="24"/>
      <c r="AC18429" s="24"/>
      <c r="AI18429" s="24"/>
      <c r="AL18429" s="24"/>
      <c r="AO18429" s="24"/>
      <c r="AR18429" s="24"/>
      <c r="AU18429" s="24"/>
    </row>
    <row r="18430">
      <c r="J18430" s="18"/>
      <c r="N18430" s="24"/>
      <c r="Q18430" s="24"/>
      <c r="T18430" s="24"/>
      <c r="W18430" s="24"/>
      <c r="Z18430" s="24"/>
      <c r="AC18430" s="24"/>
      <c r="AI18430" s="24"/>
      <c r="AL18430" s="24"/>
      <c r="AO18430" s="24"/>
      <c r="AR18430" s="24"/>
      <c r="AU18430" s="24"/>
    </row>
    <row r="18431">
      <c r="J18431" s="18"/>
      <c r="N18431" s="24"/>
      <c r="Q18431" s="24"/>
      <c r="T18431" s="24"/>
      <c r="W18431" s="24"/>
      <c r="Z18431" s="24"/>
      <c r="AC18431" s="24"/>
      <c r="AI18431" s="24"/>
      <c r="AL18431" s="24"/>
      <c r="AO18431" s="24"/>
      <c r="AR18431" s="24"/>
      <c r="AU18431" s="24"/>
    </row>
    <row r="18432">
      <c r="J18432" s="18"/>
      <c r="N18432" s="24"/>
      <c r="Q18432" s="24"/>
      <c r="T18432" s="24"/>
      <c r="W18432" s="24"/>
      <c r="Z18432" s="24"/>
      <c r="AC18432" s="24"/>
      <c r="AI18432" s="24"/>
      <c r="AL18432" s="24"/>
      <c r="AO18432" s="24"/>
      <c r="AR18432" s="24"/>
      <c r="AU18432" s="24"/>
    </row>
    <row r="18433">
      <c r="J18433" s="18"/>
      <c r="N18433" s="24"/>
      <c r="Q18433" s="24"/>
      <c r="T18433" s="24"/>
      <c r="W18433" s="24"/>
      <c r="Z18433" s="24"/>
      <c r="AC18433" s="24"/>
      <c r="AI18433" s="24"/>
      <c r="AL18433" s="24"/>
      <c r="AO18433" s="24"/>
      <c r="AR18433" s="24"/>
      <c r="AU18433" s="24"/>
    </row>
    <row r="18434">
      <c r="J18434" s="18"/>
      <c r="N18434" s="24"/>
      <c r="Q18434" s="24"/>
      <c r="T18434" s="24"/>
      <c r="W18434" s="24"/>
      <c r="Z18434" s="24"/>
      <c r="AC18434" s="24"/>
      <c r="AI18434" s="24"/>
      <c r="AL18434" s="24"/>
      <c r="AO18434" s="24"/>
      <c r="AR18434" s="24"/>
      <c r="AU18434" s="24"/>
    </row>
    <row r="18435">
      <c r="J18435" s="18"/>
      <c r="N18435" s="24"/>
      <c r="Q18435" s="24"/>
      <c r="T18435" s="24"/>
      <c r="W18435" s="24"/>
      <c r="Z18435" s="24"/>
      <c r="AC18435" s="24"/>
      <c r="AI18435" s="24"/>
      <c r="AL18435" s="24"/>
      <c r="AO18435" s="24"/>
      <c r="AR18435" s="24"/>
      <c r="AU18435" s="24"/>
    </row>
    <row r="18436">
      <c r="J18436" s="18"/>
      <c r="N18436" s="24"/>
      <c r="Q18436" s="24"/>
      <c r="T18436" s="24"/>
      <c r="W18436" s="24"/>
      <c r="Z18436" s="24"/>
      <c r="AC18436" s="24"/>
      <c r="AI18436" s="24"/>
      <c r="AL18436" s="24"/>
      <c r="AO18436" s="24"/>
      <c r="AR18436" s="24"/>
      <c r="AU18436" s="24"/>
    </row>
    <row r="18437">
      <c r="J18437" s="18"/>
      <c r="N18437" s="24"/>
      <c r="Q18437" s="24"/>
      <c r="T18437" s="24"/>
      <c r="W18437" s="24"/>
      <c r="Z18437" s="24"/>
      <c r="AC18437" s="24"/>
      <c r="AI18437" s="24"/>
      <c r="AL18437" s="24"/>
      <c r="AO18437" s="24"/>
      <c r="AR18437" s="24"/>
      <c r="AU18437" s="24"/>
    </row>
    <row r="18438">
      <c r="J18438" s="18"/>
      <c r="N18438" s="24"/>
      <c r="Q18438" s="24"/>
      <c r="T18438" s="24"/>
      <c r="W18438" s="24"/>
      <c r="Z18438" s="24"/>
      <c r="AC18438" s="24"/>
      <c r="AI18438" s="24"/>
      <c r="AL18438" s="24"/>
      <c r="AO18438" s="24"/>
      <c r="AR18438" s="24"/>
      <c r="AU18438" s="24"/>
    </row>
    <row r="18439">
      <c r="J18439" s="18"/>
      <c r="N18439" s="24"/>
      <c r="Q18439" s="24"/>
      <c r="T18439" s="24"/>
      <c r="W18439" s="24"/>
      <c r="Z18439" s="24"/>
      <c r="AC18439" s="24"/>
      <c r="AI18439" s="24"/>
      <c r="AL18439" s="24"/>
      <c r="AO18439" s="24"/>
      <c r="AR18439" s="24"/>
      <c r="AU18439" s="24"/>
    </row>
    <row r="18440">
      <c r="J18440" s="18"/>
      <c r="N18440" s="24"/>
      <c r="Q18440" s="24"/>
      <c r="T18440" s="24"/>
      <c r="W18440" s="24"/>
      <c r="Z18440" s="24"/>
      <c r="AC18440" s="24"/>
      <c r="AI18440" s="24"/>
      <c r="AL18440" s="24"/>
      <c r="AO18440" s="24"/>
      <c r="AR18440" s="24"/>
      <c r="AU18440" s="24"/>
    </row>
    <row r="18441">
      <c r="J18441" s="18"/>
      <c r="N18441" s="24"/>
      <c r="Q18441" s="24"/>
      <c r="T18441" s="24"/>
      <c r="W18441" s="24"/>
      <c r="Z18441" s="24"/>
      <c r="AC18441" s="24"/>
      <c r="AI18441" s="24"/>
      <c r="AL18441" s="24"/>
      <c r="AO18441" s="24"/>
      <c r="AR18441" s="24"/>
      <c r="AU18441" s="24"/>
    </row>
    <row r="18442">
      <c r="J18442" s="18"/>
      <c r="N18442" s="24"/>
      <c r="Q18442" s="24"/>
      <c r="T18442" s="24"/>
      <c r="W18442" s="24"/>
      <c r="Z18442" s="24"/>
      <c r="AC18442" s="24"/>
      <c r="AI18442" s="24"/>
      <c r="AL18442" s="24"/>
      <c r="AO18442" s="24"/>
      <c r="AR18442" s="24"/>
      <c r="AU18442" s="24"/>
    </row>
    <row r="18443">
      <c r="J18443" s="18"/>
      <c r="N18443" s="24"/>
      <c r="Q18443" s="24"/>
      <c r="T18443" s="24"/>
      <c r="W18443" s="24"/>
      <c r="Z18443" s="24"/>
      <c r="AC18443" s="24"/>
      <c r="AI18443" s="24"/>
      <c r="AL18443" s="24"/>
      <c r="AO18443" s="24"/>
      <c r="AR18443" s="24"/>
      <c r="AU18443" s="24"/>
    </row>
    <row r="18444">
      <c r="J18444" s="18"/>
      <c r="N18444" s="24"/>
      <c r="Q18444" s="24"/>
      <c r="T18444" s="24"/>
      <c r="W18444" s="24"/>
      <c r="Z18444" s="24"/>
      <c r="AC18444" s="24"/>
      <c r="AI18444" s="24"/>
      <c r="AL18444" s="24"/>
      <c r="AO18444" s="24"/>
      <c r="AR18444" s="24"/>
      <c r="AU18444" s="24"/>
    </row>
    <row r="18445">
      <c r="J18445" s="18"/>
      <c r="N18445" s="24"/>
      <c r="Q18445" s="24"/>
      <c r="T18445" s="24"/>
      <c r="W18445" s="24"/>
      <c r="Z18445" s="24"/>
      <c r="AC18445" s="24"/>
      <c r="AI18445" s="24"/>
      <c r="AL18445" s="24"/>
      <c r="AO18445" s="24"/>
      <c r="AR18445" s="24"/>
      <c r="AU18445" s="24"/>
    </row>
    <row r="18446">
      <c r="J18446" s="18"/>
      <c r="N18446" s="24"/>
      <c r="Q18446" s="24"/>
      <c r="T18446" s="24"/>
      <c r="W18446" s="24"/>
      <c r="Z18446" s="24"/>
      <c r="AC18446" s="24"/>
      <c r="AI18446" s="24"/>
      <c r="AL18446" s="24"/>
      <c r="AO18446" s="24"/>
      <c r="AR18446" s="24"/>
      <c r="AU18446" s="24"/>
    </row>
    <row r="18447">
      <c r="J18447" s="18"/>
      <c r="N18447" s="24"/>
      <c r="Q18447" s="24"/>
      <c r="T18447" s="24"/>
      <c r="W18447" s="24"/>
      <c r="Z18447" s="24"/>
      <c r="AC18447" s="24"/>
      <c r="AI18447" s="24"/>
      <c r="AL18447" s="24"/>
      <c r="AO18447" s="24"/>
      <c r="AR18447" s="24"/>
      <c r="AU18447" s="24"/>
    </row>
    <row r="18448">
      <c r="J18448" s="18"/>
      <c r="N18448" s="24"/>
      <c r="Q18448" s="24"/>
      <c r="T18448" s="24"/>
      <c r="W18448" s="24"/>
      <c r="Z18448" s="24"/>
      <c r="AC18448" s="24"/>
      <c r="AI18448" s="24"/>
      <c r="AL18448" s="24"/>
      <c r="AO18448" s="24"/>
      <c r="AR18448" s="24"/>
      <c r="AU18448" s="24"/>
    </row>
    <row r="18449">
      <c r="J18449" s="18"/>
      <c r="N18449" s="24"/>
      <c r="Q18449" s="24"/>
      <c r="T18449" s="24"/>
      <c r="W18449" s="24"/>
      <c r="Z18449" s="24"/>
      <c r="AC18449" s="24"/>
      <c r="AI18449" s="24"/>
      <c r="AL18449" s="24"/>
      <c r="AO18449" s="24"/>
      <c r="AR18449" s="24"/>
      <c r="AU18449" s="24"/>
    </row>
    <row r="18450">
      <c r="J18450" s="18"/>
      <c r="N18450" s="24"/>
      <c r="Q18450" s="24"/>
      <c r="T18450" s="24"/>
      <c r="W18450" s="24"/>
      <c r="Z18450" s="24"/>
      <c r="AC18450" s="24"/>
      <c r="AI18450" s="24"/>
      <c r="AL18450" s="24"/>
      <c r="AO18450" s="24"/>
      <c r="AR18450" s="24"/>
      <c r="AU18450" s="24"/>
    </row>
    <row r="18451">
      <c r="J18451" s="18"/>
      <c r="N18451" s="24"/>
      <c r="Q18451" s="24"/>
      <c r="T18451" s="24"/>
      <c r="W18451" s="24"/>
      <c r="Z18451" s="24"/>
      <c r="AC18451" s="24"/>
      <c r="AI18451" s="24"/>
      <c r="AL18451" s="24"/>
      <c r="AO18451" s="24"/>
      <c r="AR18451" s="24"/>
      <c r="AU18451" s="24"/>
    </row>
    <row r="18452">
      <c r="J18452" s="18"/>
      <c r="N18452" s="24"/>
      <c r="Q18452" s="24"/>
      <c r="T18452" s="24"/>
      <c r="W18452" s="24"/>
      <c r="Z18452" s="24"/>
      <c r="AC18452" s="24"/>
      <c r="AI18452" s="24"/>
      <c r="AL18452" s="24"/>
      <c r="AO18452" s="24"/>
      <c r="AR18452" s="24"/>
      <c r="AU18452" s="24"/>
    </row>
    <row r="18453">
      <c r="J18453" s="18"/>
      <c r="N18453" s="24"/>
      <c r="Q18453" s="24"/>
      <c r="T18453" s="24"/>
      <c r="W18453" s="24"/>
      <c r="Z18453" s="24"/>
      <c r="AC18453" s="24"/>
      <c r="AI18453" s="24"/>
      <c r="AL18453" s="24"/>
      <c r="AO18453" s="24"/>
      <c r="AR18453" s="24"/>
      <c r="AU18453" s="24"/>
    </row>
    <row r="18454">
      <c r="J18454" s="18"/>
      <c r="N18454" s="24"/>
      <c r="Q18454" s="24"/>
      <c r="T18454" s="24"/>
      <c r="W18454" s="24"/>
      <c r="Z18454" s="24"/>
      <c r="AC18454" s="24"/>
      <c r="AI18454" s="24"/>
      <c r="AL18454" s="24"/>
      <c r="AO18454" s="24"/>
      <c r="AR18454" s="24"/>
      <c r="AU18454" s="24"/>
    </row>
    <row r="18455">
      <c r="J18455" s="18"/>
      <c r="N18455" s="24"/>
      <c r="Q18455" s="24"/>
      <c r="T18455" s="24"/>
      <c r="W18455" s="24"/>
      <c r="Z18455" s="24"/>
      <c r="AC18455" s="24"/>
      <c r="AI18455" s="24"/>
      <c r="AL18455" s="24"/>
      <c r="AO18455" s="24"/>
      <c r="AR18455" s="24"/>
      <c r="AU18455" s="24"/>
    </row>
    <row r="18456">
      <c r="J18456" s="18"/>
      <c r="N18456" s="24"/>
      <c r="Q18456" s="24"/>
      <c r="T18456" s="24"/>
      <c r="W18456" s="24"/>
      <c r="Z18456" s="24"/>
      <c r="AC18456" s="24"/>
      <c r="AI18456" s="24"/>
      <c r="AL18456" s="24"/>
      <c r="AO18456" s="24"/>
      <c r="AR18456" s="24"/>
      <c r="AU18456" s="24"/>
    </row>
    <row r="18457">
      <c r="J18457" s="18"/>
      <c r="N18457" s="24"/>
      <c r="Q18457" s="24"/>
      <c r="T18457" s="24"/>
      <c r="W18457" s="24"/>
      <c r="Z18457" s="24"/>
      <c r="AC18457" s="24"/>
      <c r="AI18457" s="24"/>
      <c r="AL18457" s="24"/>
      <c r="AO18457" s="24"/>
      <c r="AR18457" s="24"/>
      <c r="AU18457" s="24"/>
    </row>
    <row r="18458">
      <c r="J18458" s="18"/>
      <c r="N18458" s="24"/>
      <c r="Q18458" s="24"/>
      <c r="T18458" s="24"/>
      <c r="W18458" s="24"/>
      <c r="Z18458" s="24"/>
      <c r="AC18458" s="24"/>
      <c r="AI18458" s="24"/>
      <c r="AL18458" s="24"/>
      <c r="AO18458" s="24"/>
      <c r="AR18458" s="24"/>
      <c r="AU18458" s="24"/>
    </row>
    <row r="18459">
      <c r="J18459" s="18"/>
      <c r="N18459" s="24"/>
      <c r="Q18459" s="24"/>
      <c r="T18459" s="24"/>
      <c r="W18459" s="24"/>
      <c r="Z18459" s="24"/>
      <c r="AC18459" s="24"/>
      <c r="AI18459" s="24"/>
      <c r="AL18459" s="24"/>
      <c r="AO18459" s="24"/>
      <c r="AR18459" s="24"/>
      <c r="AU18459" s="24"/>
    </row>
    <row r="18460">
      <c r="J18460" s="18"/>
      <c r="N18460" s="24"/>
      <c r="Q18460" s="24"/>
      <c r="T18460" s="24"/>
      <c r="W18460" s="24"/>
      <c r="Z18460" s="24"/>
      <c r="AC18460" s="24"/>
      <c r="AI18460" s="24"/>
      <c r="AL18460" s="24"/>
      <c r="AO18460" s="24"/>
      <c r="AR18460" s="24"/>
      <c r="AU18460" s="24"/>
    </row>
    <row r="18461">
      <c r="J18461" s="18"/>
      <c r="N18461" s="24"/>
      <c r="Q18461" s="24"/>
      <c r="T18461" s="24"/>
      <c r="W18461" s="24"/>
      <c r="Z18461" s="24"/>
      <c r="AC18461" s="24"/>
      <c r="AI18461" s="24"/>
      <c r="AL18461" s="24"/>
      <c r="AO18461" s="24"/>
      <c r="AR18461" s="24"/>
      <c r="AU18461" s="24"/>
    </row>
    <row r="18462">
      <c r="J18462" s="18"/>
      <c r="N18462" s="24"/>
      <c r="Q18462" s="24"/>
      <c r="T18462" s="24"/>
      <c r="W18462" s="24"/>
      <c r="Z18462" s="24"/>
      <c r="AC18462" s="24"/>
      <c r="AI18462" s="24"/>
      <c r="AL18462" s="24"/>
      <c r="AO18462" s="24"/>
      <c r="AR18462" s="24"/>
      <c r="AU18462" s="24"/>
    </row>
    <row r="18463">
      <c r="J18463" s="18"/>
      <c r="N18463" s="24"/>
      <c r="Q18463" s="24"/>
      <c r="T18463" s="24"/>
      <c r="W18463" s="24"/>
      <c r="Z18463" s="24"/>
      <c r="AC18463" s="24"/>
      <c r="AI18463" s="24"/>
      <c r="AL18463" s="24"/>
      <c r="AO18463" s="24"/>
      <c r="AR18463" s="24"/>
      <c r="AU18463" s="24"/>
    </row>
    <row r="18464">
      <c r="J18464" s="18"/>
      <c r="N18464" s="24"/>
      <c r="Q18464" s="24"/>
      <c r="T18464" s="24"/>
      <c r="W18464" s="24"/>
      <c r="Z18464" s="24"/>
      <c r="AC18464" s="24"/>
      <c r="AI18464" s="24"/>
      <c r="AL18464" s="24"/>
      <c r="AO18464" s="24"/>
      <c r="AR18464" s="24"/>
      <c r="AU18464" s="24"/>
    </row>
    <row r="18465">
      <c r="J18465" s="18"/>
      <c r="N18465" s="24"/>
      <c r="Q18465" s="24"/>
      <c r="T18465" s="24"/>
      <c r="W18465" s="24"/>
      <c r="Z18465" s="24"/>
      <c r="AC18465" s="24"/>
      <c r="AI18465" s="24"/>
      <c r="AL18465" s="24"/>
      <c r="AO18465" s="24"/>
      <c r="AR18465" s="24"/>
      <c r="AU18465" s="24"/>
    </row>
    <row r="18466">
      <c r="J18466" s="18"/>
      <c r="N18466" s="24"/>
      <c r="Q18466" s="24"/>
      <c r="T18466" s="24"/>
      <c r="W18466" s="24"/>
      <c r="Z18466" s="24"/>
      <c r="AC18466" s="24"/>
      <c r="AI18466" s="24"/>
      <c r="AL18466" s="24"/>
      <c r="AO18466" s="24"/>
      <c r="AR18466" s="24"/>
      <c r="AU18466" s="24"/>
    </row>
    <row r="18467">
      <c r="J18467" s="18"/>
      <c r="N18467" s="24"/>
      <c r="Q18467" s="24"/>
      <c r="T18467" s="24"/>
      <c r="W18467" s="24"/>
      <c r="Z18467" s="24"/>
      <c r="AC18467" s="24"/>
      <c r="AI18467" s="24"/>
      <c r="AL18467" s="24"/>
      <c r="AO18467" s="24"/>
      <c r="AR18467" s="24"/>
      <c r="AU18467" s="24"/>
    </row>
    <row r="18468">
      <c r="J18468" s="18"/>
      <c r="N18468" s="24"/>
      <c r="Q18468" s="24"/>
      <c r="T18468" s="24"/>
      <c r="W18468" s="24"/>
      <c r="Z18468" s="24"/>
      <c r="AC18468" s="24"/>
      <c r="AI18468" s="24"/>
      <c r="AL18468" s="24"/>
      <c r="AO18468" s="24"/>
      <c r="AR18468" s="24"/>
      <c r="AU18468" s="24"/>
    </row>
    <row r="18469">
      <c r="J18469" s="18"/>
      <c r="N18469" s="24"/>
      <c r="Q18469" s="24"/>
      <c r="T18469" s="24"/>
      <c r="W18469" s="24"/>
      <c r="Z18469" s="24"/>
      <c r="AC18469" s="24"/>
      <c r="AI18469" s="24"/>
      <c r="AL18469" s="24"/>
      <c r="AO18469" s="24"/>
      <c r="AR18469" s="24"/>
      <c r="AU18469" s="24"/>
    </row>
    <row r="18470">
      <c r="J18470" s="18"/>
      <c r="N18470" s="24"/>
      <c r="Q18470" s="24"/>
      <c r="T18470" s="24"/>
      <c r="W18470" s="24"/>
      <c r="Z18470" s="24"/>
      <c r="AC18470" s="24"/>
      <c r="AI18470" s="24"/>
      <c r="AL18470" s="24"/>
      <c r="AO18470" s="24"/>
      <c r="AR18470" s="24"/>
      <c r="AU18470" s="24"/>
    </row>
    <row r="18471">
      <c r="J18471" s="18"/>
      <c r="N18471" s="24"/>
      <c r="Q18471" s="24"/>
      <c r="T18471" s="24"/>
      <c r="W18471" s="24"/>
      <c r="Z18471" s="24"/>
      <c r="AC18471" s="24"/>
      <c r="AI18471" s="24"/>
      <c r="AL18471" s="24"/>
      <c r="AO18471" s="24"/>
      <c r="AR18471" s="24"/>
      <c r="AU18471" s="24"/>
    </row>
    <row r="18472">
      <c r="J18472" s="18"/>
      <c r="N18472" s="24"/>
      <c r="Q18472" s="24"/>
      <c r="T18472" s="24"/>
      <c r="W18472" s="24"/>
      <c r="Z18472" s="24"/>
      <c r="AC18472" s="24"/>
      <c r="AI18472" s="24"/>
      <c r="AL18472" s="24"/>
      <c r="AO18472" s="24"/>
      <c r="AR18472" s="24"/>
      <c r="AU18472" s="24"/>
    </row>
    <row r="18473">
      <c r="J18473" s="18"/>
      <c r="N18473" s="24"/>
      <c r="Q18473" s="24"/>
      <c r="T18473" s="24"/>
      <c r="W18473" s="24"/>
      <c r="Z18473" s="24"/>
      <c r="AC18473" s="24"/>
      <c r="AI18473" s="24"/>
      <c r="AL18473" s="24"/>
      <c r="AO18473" s="24"/>
      <c r="AR18473" s="24"/>
      <c r="AU18473" s="24"/>
    </row>
    <row r="18474">
      <c r="J18474" s="18"/>
      <c r="N18474" s="24"/>
      <c r="Q18474" s="24"/>
      <c r="T18474" s="24"/>
      <c r="W18474" s="24"/>
      <c r="Z18474" s="24"/>
      <c r="AC18474" s="24"/>
      <c r="AI18474" s="24"/>
      <c r="AL18474" s="24"/>
      <c r="AO18474" s="24"/>
      <c r="AR18474" s="24"/>
      <c r="AU18474" s="24"/>
    </row>
    <row r="18475">
      <c r="J18475" s="18"/>
      <c r="N18475" s="24"/>
      <c r="Q18475" s="24"/>
      <c r="T18475" s="24"/>
      <c r="W18475" s="24"/>
      <c r="Z18475" s="24"/>
      <c r="AC18475" s="24"/>
      <c r="AI18475" s="24"/>
      <c r="AL18475" s="24"/>
      <c r="AO18475" s="24"/>
      <c r="AR18475" s="24"/>
      <c r="AU18475" s="24"/>
    </row>
    <row r="18476">
      <c r="J18476" s="18"/>
      <c r="N18476" s="24"/>
      <c r="Q18476" s="24"/>
      <c r="T18476" s="24"/>
      <c r="W18476" s="24"/>
      <c r="Z18476" s="24"/>
      <c r="AC18476" s="24"/>
      <c r="AI18476" s="24"/>
      <c r="AL18476" s="24"/>
      <c r="AO18476" s="24"/>
      <c r="AR18476" s="24"/>
      <c r="AU18476" s="24"/>
    </row>
    <row r="18477">
      <c r="J18477" s="18"/>
      <c r="N18477" s="24"/>
      <c r="Q18477" s="24"/>
      <c r="T18477" s="24"/>
      <c r="W18477" s="24"/>
      <c r="Z18477" s="24"/>
      <c r="AC18477" s="24"/>
      <c r="AI18477" s="24"/>
      <c r="AL18477" s="24"/>
      <c r="AO18477" s="24"/>
      <c r="AR18477" s="24"/>
      <c r="AU18477" s="24"/>
    </row>
    <row r="18478">
      <c r="J18478" s="18"/>
      <c r="N18478" s="24"/>
      <c r="Q18478" s="24"/>
      <c r="T18478" s="24"/>
      <c r="W18478" s="24"/>
      <c r="Z18478" s="24"/>
      <c r="AC18478" s="24"/>
      <c r="AI18478" s="24"/>
      <c r="AL18478" s="24"/>
      <c r="AO18478" s="24"/>
      <c r="AR18478" s="24"/>
      <c r="AU18478" s="24"/>
    </row>
    <row r="18479">
      <c r="J18479" s="18"/>
      <c r="N18479" s="24"/>
      <c r="Q18479" s="24"/>
      <c r="T18479" s="24"/>
      <c r="W18479" s="24"/>
      <c r="Z18479" s="24"/>
      <c r="AC18479" s="24"/>
      <c r="AI18479" s="24"/>
      <c r="AL18479" s="24"/>
      <c r="AO18479" s="24"/>
      <c r="AR18479" s="24"/>
      <c r="AU18479" s="24"/>
    </row>
    <row r="18480">
      <c r="J18480" s="18"/>
      <c r="N18480" s="24"/>
      <c r="Q18480" s="24"/>
      <c r="T18480" s="24"/>
      <c r="W18480" s="24"/>
      <c r="Z18480" s="24"/>
      <c r="AC18480" s="24"/>
      <c r="AI18480" s="24"/>
      <c r="AL18480" s="24"/>
      <c r="AO18480" s="24"/>
      <c r="AR18480" s="24"/>
      <c r="AU18480" s="24"/>
    </row>
    <row r="18481">
      <c r="J18481" s="18"/>
      <c r="N18481" s="24"/>
      <c r="Q18481" s="24"/>
      <c r="T18481" s="24"/>
      <c r="W18481" s="24"/>
      <c r="Z18481" s="24"/>
      <c r="AC18481" s="24"/>
      <c r="AI18481" s="24"/>
      <c r="AL18481" s="24"/>
      <c r="AO18481" s="24"/>
      <c r="AR18481" s="24"/>
      <c r="AU18481" s="24"/>
    </row>
    <row r="18482">
      <c r="J18482" s="18"/>
      <c r="N18482" s="24"/>
      <c r="Q18482" s="24"/>
      <c r="T18482" s="24"/>
      <c r="W18482" s="24"/>
      <c r="Z18482" s="24"/>
      <c r="AC18482" s="24"/>
      <c r="AI18482" s="24"/>
      <c r="AL18482" s="24"/>
      <c r="AO18482" s="24"/>
      <c r="AR18482" s="24"/>
      <c r="AU18482" s="24"/>
    </row>
    <row r="18483">
      <c r="J18483" s="18"/>
      <c r="N18483" s="24"/>
      <c r="Q18483" s="24"/>
      <c r="T18483" s="24"/>
      <c r="W18483" s="24"/>
      <c r="Z18483" s="24"/>
      <c r="AC18483" s="24"/>
      <c r="AI18483" s="24"/>
      <c r="AL18483" s="24"/>
      <c r="AO18483" s="24"/>
      <c r="AR18483" s="24"/>
      <c r="AU18483" s="24"/>
    </row>
    <row r="18484">
      <c r="J18484" s="18"/>
      <c r="N18484" s="24"/>
      <c r="Q18484" s="24"/>
      <c r="T18484" s="24"/>
      <c r="W18484" s="24"/>
      <c r="Z18484" s="24"/>
      <c r="AC18484" s="24"/>
      <c r="AI18484" s="24"/>
      <c r="AL18484" s="24"/>
      <c r="AO18484" s="24"/>
      <c r="AR18484" s="24"/>
      <c r="AU18484" s="24"/>
    </row>
    <row r="18485">
      <c r="J18485" s="18"/>
      <c r="N18485" s="24"/>
      <c r="Q18485" s="24"/>
      <c r="T18485" s="24"/>
      <c r="W18485" s="24"/>
      <c r="Z18485" s="24"/>
      <c r="AC18485" s="24"/>
      <c r="AI18485" s="24"/>
      <c r="AL18485" s="24"/>
      <c r="AO18485" s="24"/>
      <c r="AR18485" s="24"/>
      <c r="AU18485" s="24"/>
    </row>
    <row r="18486">
      <c r="J18486" s="18"/>
      <c r="N18486" s="24"/>
      <c r="Q18486" s="24"/>
      <c r="T18486" s="24"/>
      <c r="W18486" s="24"/>
      <c r="Z18486" s="24"/>
      <c r="AC18486" s="24"/>
      <c r="AI18486" s="24"/>
      <c r="AL18486" s="24"/>
      <c r="AO18486" s="24"/>
      <c r="AR18486" s="24"/>
      <c r="AU18486" s="24"/>
    </row>
    <row r="18487">
      <c r="J18487" s="18"/>
      <c r="N18487" s="24"/>
      <c r="Q18487" s="24"/>
      <c r="T18487" s="24"/>
      <c r="W18487" s="24"/>
      <c r="Z18487" s="24"/>
      <c r="AC18487" s="24"/>
      <c r="AI18487" s="24"/>
      <c r="AL18487" s="24"/>
      <c r="AO18487" s="24"/>
      <c r="AR18487" s="24"/>
      <c r="AU18487" s="24"/>
    </row>
    <row r="18488">
      <c r="J18488" s="18"/>
      <c r="N18488" s="24"/>
      <c r="Q18488" s="24"/>
      <c r="T18488" s="24"/>
      <c r="W18488" s="24"/>
      <c r="Z18488" s="24"/>
      <c r="AC18488" s="24"/>
      <c r="AI18488" s="24"/>
      <c r="AL18488" s="24"/>
      <c r="AO18488" s="24"/>
      <c r="AR18488" s="24"/>
      <c r="AU18488" s="24"/>
    </row>
    <row r="18489">
      <c r="J18489" s="18"/>
      <c r="N18489" s="24"/>
      <c r="Q18489" s="24"/>
      <c r="T18489" s="24"/>
      <c r="W18489" s="24"/>
      <c r="Z18489" s="24"/>
      <c r="AC18489" s="24"/>
      <c r="AI18489" s="24"/>
      <c r="AL18489" s="24"/>
      <c r="AO18489" s="24"/>
      <c r="AR18489" s="24"/>
      <c r="AU18489" s="24"/>
    </row>
    <row r="18490">
      <c r="J18490" s="18"/>
      <c r="N18490" s="24"/>
      <c r="Q18490" s="24"/>
      <c r="T18490" s="24"/>
      <c r="W18490" s="24"/>
      <c r="Z18490" s="24"/>
      <c r="AC18490" s="24"/>
      <c r="AI18490" s="24"/>
      <c r="AL18490" s="24"/>
      <c r="AO18490" s="24"/>
      <c r="AR18490" s="24"/>
      <c r="AU18490" s="24"/>
    </row>
    <row r="18491">
      <c r="J18491" s="18"/>
      <c r="N18491" s="24"/>
      <c r="Q18491" s="24"/>
      <c r="T18491" s="24"/>
      <c r="W18491" s="24"/>
      <c r="Z18491" s="24"/>
      <c r="AC18491" s="24"/>
      <c r="AI18491" s="24"/>
      <c r="AL18491" s="24"/>
      <c r="AO18491" s="24"/>
      <c r="AR18491" s="24"/>
      <c r="AU18491" s="24"/>
    </row>
    <row r="18492">
      <c r="J18492" s="18"/>
      <c r="N18492" s="24"/>
      <c r="Q18492" s="24"/>
      <c r="T18492" s="24"/>
      <c r="W18492" s="24"/>
      <c r="Z18492" s="24"/>
      <c r="AC18492" s="24"/>
      <c r="AI18492" s="24"/>
      <c r="AL18492" s="24"/>
      <c r="AO18492" s="24"/>
      <c r="AR18492" s="24"/>
      <c r="AU18492" s="24"/>
    </row>
    <row r="18493">
      <c r="J18493" s="18"/>
      <c r="N18493" s="24"/>
      <c r="Q18493" s="24"/>
      <c r="T18493" s="24"/>
      <c r="W18493" s="24"/>
      <c r="Z18493" s="24"/>
      <c r="AC18493" s="24"/>
      <c r="AI18493" s="24"/>
      <c r="AL18493" s="24"/>
      <c r="AO18493" s="24"/>
      <c r="AR18493" s="24"/>
      <c r="AU18493" s="24"/>
    </row>
    <row r="18494">
      <c r="J18494" s="18"/>
      <c r="N18494" s="24"/>
      <c r="Q18494" s="24"/>
      <c r="T18494" s="24"/>
      <c r="W18494" s="24"/>
      <c r="Z18494" s="24"/>
      <c r="AC18494" s="24"/>
      <c r="AI18494" s="24"/>
      <c r="AL18494" s="24"/>
      <c r="AO18494" s="24"/>
      <c r="AR18494" s="24"/>
      <c r="AU18494" s="24"/>
    </row>
    <row r="18495">
      <c r="J18495" s="18"/>
      <c r="N18495" s="24"/>
      <c r="Q18495" s="24"/>
      <c r="T18495" s="24"/>
      <c r="W18495" s="24"/>
      <c r="Z18495" s="24"/>
      <c r="AC18495" s="24"/>
      <c r="AI18495" s="24"/>
      <c r="AL18495" s="24"/>
      <c r="AO18495" s="24"/>
      <c r="AR18495" s="24"/>
      <c r="AU18495" s="24"/>
    </row>
    <row r="18496">
      <c r="J18496" s="18"/>
      <c r="N18496" s="24"/>
      <c r="Q18496" s="24"/>
      <c r="T18496" s="24"/>
      <c r="W18496" s="24"/>
      <c r="Z18496" s="24"/>
      <c r="AC18496" s="24"/>
      <c r="AI18496" s="24"/>
      <c r="AL18496" s="24"/>
      <c r="AO18496" s="24"/>
      <c r="AR18496" s="24"/>
      <c r="AU18496" s="24"/>
    </row>
    <row r="18497">
      <c r="J18497" s="18"/>
      <c r="N18497" s="24"/>
      <c r="Q18497" s="24"/>
      <c r="T18497" s="24"/>
      <c r="W18497" s="24"/>
      <c r="Z18497" s="24"/>
      <c r="AC18497" s="24"/>
      <c r="AI18497" s="24"/>
      <c r="AL18497" s="24"/>
      <c r="AO18497" s="24"/>
      <c r="AR18497" s="24"/>
      <c r="AU18497" s="24"/>
    </row>
    <row r="18498">
      <c r="J18498" s="18"/>
      <c r="N18498" s="24"/>
      <c r="Q18498" s="24"/>
      <c r="T18498" s="24"/>
      <c r="W18498" s="24"/>
      <c r="Z18498" s="24"/>
      <c r="AC18498" s="24"/>
      <c r="AI18498" s="24"/>
      <c r="AL18498" s="24"/>
      <c r="AO18498" s="24"/>
      <c r="AR18498" s="24"/>
      <c r="AU18498" s="24"/>
    </row>
    <row r="18499">
      <c r="J18499" s="18"/>
      <c r="N18499" s="24"/>
      <c r="Q18499" s="24"/>
      <c r="T18499" s="24"/>
      <c r="W18499" s="24"/>
      <c r="Z18499" s="24"/>
      <c r="AC18499" s="24"/>
      <c r="AI18499" s="24"/>
      <c r="AL18499" s="24"/>
      <c r="AO18499" s="24"/>
      <c r="AR18499" s="24"/>
      <c r="AU18499" s="24"/>
    </row>
    <row r="18500">
      <c r="J18500" s="18"/>
      <c r="N18500" s="24"/>
      <c r="Q18500" s="24"/>
      <c r="T18500" s="24"/>
      <c r="W18500" s="24"/>
      <c r="Z18500" s="24"/>
      <c r="AC18500" s="24"/>
      <c r="AI18500" s="24"/>
      <c r="AL18500" s="24"/>
      <c r="AO18500" s="24"/>
      <c r="AR18500" s="24"/>
      <c r="AU18500" s="24"/>
    </row>
    <row r="18501">
      <c r="J18501" s="18"/>
      <c r="N18501" s="24"/>
      <c r="Q18501" s="24"/>
      <c r="T18501" s="24"/>
      <c r="W18501" s="24"/>
      <c r="Z18501" s="24"/>
      <c r="AC18501" s="24"/>
      <c r="AI18501" s="24"/>
      <c r="AL18501" s="24"/>
      <c r="AO18501" s="24"/>
      <c r="AR18501" s="24"/>
      <c r="AU18501" s="24"/>
    </row>
    <row r="18502">
      <c r="J18502" s="18"/>
      <c r="N18502" s="24"/>
      <c r="Q18502" s="24"/>
      <c r="T18502" s="24"/>
      <c r="W18502" s="24"/>
      <c r="Z18502" s="24"/>
      <c r="AC18502" s="24"/>
      <c r="AI18502" s="24"/>
      <c r="AL18502" s="24"/>
      <c r="AO18502" s="24"/>
      <c r="AR18502" s="24"/>
      <c r="AU18502" s="24"/>
    </row>
    <row r="18503">
      <c r="J18503" s="18"/>
      <c r="N18503" s="24"/>
      <c r="Q18503" s="24"/>
      <c r="T18503" s="24"/>
      <c r="W18503" s="24"/>
      <c r="Z18503" s="24"/>
      <c r="AC18503" s="24"/>
      <c r="AI18503" s="24"/>
      <c r="AL18503" s="24"/>
      <c r="AO18503" s="24"/>
      <c r="AR18503" s="24"/>
      <c r="AU18503" s="24"/>
    </row>
    <row r="18504">
      <c r="J18504" s="18"/>
      <c r="N18504" s="24"/>
      <c r="Q18504" s="24"/>
      <c r="T18504" s="24"/>
      <c r="W18504" s="24"/>
      <c r="Z18504" s="24"/>
      <c r="AC18504" s="24"/>
      <c r="AI18504" s="24"/>
      <c r="AL18504" s="24"/>
      <c r="AO18504" s="24"/>
      <c r="AR18504" s="24"/>
      <c r="AU18504" s="24"/>
    </row>
    <row r="18505">
      <c r="J18505" s="18"/>
      <c r="N18505" s="24"/>
      <c r="Q18505" s="24"/>
      <c r="T18505" s="24"/>
      <c r="W18505" s="24"/>
      <c r="Z18505" s="24"/>
      <c r="AC18505" s="24"/>
      <c r="AI18505" s="24"/>
      <c r="AL18505" s="24"/>
      <c r="AO18505" s="24"/>
      <c r="AR18505" s="24"/>
      <c r="AU18505" s="24"/>
    </row>
    <row r="18506">
      <c r="J18506" s="18"/>
      <c r="N18506" s="24"/>
      <c r="Q18506" s="24"/>
      <c r="T18506" s="24"/>
      <c r="W18506" s="24"/>
      <c r="Z18506" s="24"/>
      <c r="AC18506" s="24"/>
      <c r="AI18506" s="24"/>
      <c r="AL18506" s="24"/>
      <c r="AO18506" s="24"/>
      <c r="AR18506" s="24"/>
      <c r="AU18506" s="24"/>
    </row>
    <row r="18507">
      <c r="J18507" s="18"/>
      <c r="N18507" s="24"/>
      <c r="Q18507" s="24"/>
      <c r="T18507" s="24"/>
      <c r="W18507" s="24"/>
      <c r="Z18507" s="24"/>
      <c r="AC18507" s="24"/>
      <c r="AI18507" s="24"/>
      <c r="AL18507" s="24"/>
      <c r="AO18507" s="24"/>
      <c r="AR18507" s="24"/>
      <c r="AU18507" s="24"/>
    </row>
    <row r="18508">
      <c r="J18508" s="18"/>
      <c r="N18508" s="24"/>
      <c r="Q18508" s="24"/>
      <c r="T18508" s="24"/>
      <c r="W18508" s="24"/>
      <c r="Z18508" s="24"/>
      <c r="AC18508" s="24"/>
      <c r="AI18508" s="24"/>
      <c r="AL18508" s="24"/>
      <c r="AO18508" s="24"/>
      <c r="AR18508" s="24"/>
      <c r="AU18508" s="24"/>
    </row>
    <row r="18509">
      <c r="J18509" s="18"/>
      <c r="N18509" s="24"/>
      <c r="Q18509" s="24"/>
      <c r="T18509" s="24"/>
      <c r="W18509" s="24"/>
      <c r="Z18509" s="24"/>
      <c r="AC18509" s="24"/>
      <c r="AI18509" s="24"/>
      <c r="AL18509" s="24"/>
      <c r="AO18509" s="24"/>
      <c r="AR18509" s="24"/>
      <c r="AU18509" s="24"/>
    </row>
    <row r="18510">
      <c r="J18510" s="18"/>
      <c r="N18510" s="24"/>
      <c r="Q18510" s="24"/>
      <c r="T18510" s="24"/>
      <c r="W18510" s="24"/>
      <c r="Z18510" s="24"/>
      <c r="AC18510" s="24"/>
      <c r="AI18510" s="24"/>
      <c r="AL18510" s="24"/>
      <c r="AO18510" s="24"/>
      <c r="AR18510" s="24"/>
      <c r="AU18510" s="24"/>
    </row>
    <row r="18511">
      <c r="J18511" s="18"/>
      <c r="N18511" s="24"/>
      <c r="Q18511" s="24"/>
      <c r="T18511" s="24"/>
      <c r="W18511" s="24"/>
      <c r="Z18511" s="24"/>
      <c r="AC18511" s="24"/>
      <c r="AI18511" s="24"/>
      <c r="AL18511" s="24"/>
      <c r="AO18511" s="24"/>
      <c r="AR18511" s="24"/>
      <c r="AU18511" s="24"/>
    </row>
    <row r="18512">
      <c r="J18512" s="18"/>
      <c r="N18512" s="24"/>
      <c r="Q18512" s="24"/>
      <c r="T18512" s="24"/>
      <c r="W18512" s="24"/>
      <c r="Z18512" s="24"/>
      <c r="AC18512" s="24"/>
      <c r="AI18512" s="24"/>
      <c r="AL18512" s="24"/>
      <c r="AO18512" s="24"/>
      <c r="AR18512" s="24"/>
      <c r="AU18512" s="24"/>
    </row>
    <row r="18513">
      <c r="J18513" s="18"/>
      <c r="N18513" s="24"/>
      <c r="Q18513" s="24"/>
      <c r="T18513" s="24"/>
      <c r="W18513" s="24"/>
      <c r="Z18513" s="24"/>
      <c r="AC18513" s="24"/>
      <c r="AI18513" s="24"/>
      <c r="AL18513" s="24"/>
      <c r="AO18513" s="24"/>
      <c r="AR18513" s="24"/>
      <c r="AU18513" s="24"/>
    </row>
    <row r="18514">
      <c r="J18514" s="18"/>
      <c r="N18514" s="24"/>
      <c r="Q18514" s="24"/>
      <c r="T18514" s="24"/>
      <c r="W18514" s="24"/>
      <c r="Z18514" s="24"/>
      <c r="AC18514" s="24"/>
      <c r="AI18514" s="24"/>
      <c r="AL18514" s="24"/>
      <c r="AO18514" s="24"/>
      <c r="AR18514" s="24"/>
      <c r="AU18514" s="24"/>
    </row>
    <row r="18515">
      <c r="J18515" s="18"/>
      <c r="N18515" s="24"/>
      <c r="Q18515" s="24"/>
      <c r="T18515" s="24"/>
      <c r="W18515" s="24"/>
      <c r="Z18515" s="24"/>
      <c r="AC18515" s="24"/>
      <c r="AI18515" s="24"/>
      <c r="AL18515" s="24"/>
      <c r="AO18515" s="24"/>
      <c r="AR18515" s="24"/>
      <c r="AU18515" s="24"/>
    </row>
    <row r="18516">
      <c r="J18516" s="18"/>
      <c r="N18516" s="24"/>
      <c r="Q18516" s="24"/>
      <c r="T18516" s="24"/>
      <c r="W18516" s="24"/>
      <c r="Z18516" s="24"/>
      <c r="AC18516" s="24"/>
      <c r="AI18516" s="24"/>
      <c r="AL18516" s="24"/>
      <c r="AO18516" s="24"/>
      <c r="AR18516" s="24"/>
      <c r="AU18516" s="24"/>
    </row>
    <row r="18517">
      <c r="J18517" s="18"/>
      <c r="N18517" s="24"/>
      <c r="Q18517" s="24"/>
      <c r="T18517" s="24"/>
      <c r="W18517" s="24"/>
      <c r="Z18517" s="24"/>
      <c r="AC18517" s="24"/>
      <c r="AI18517" s="24"/>
      <c r="AL18517" s="24"/>
      <c r="AO18517" s="24"/>
      <c r="AR18517" s="24"/>
      <c r="AU18517" s="24"/>
    </row>
    <row r="18518">
      <c r="J18518" s="18"/>
      <c r="N18518" s="24"/>
      <c r="Q18518" s="24"/>
      <c r="T18518" s="24"/>
      <c r="W18518" s="24"/>
      <c r="Z18518" s="24"/>
      <c r="AC18518" s="24"/>
      <c r="AI18518" s="24"/>
      <c r="AL18518" s="24"/>
      <c r="AO18518" s="24"/>
      <c r="AR18518" s="24"/>
      <c r="AU18518" s="24"/>
    </row>
    <row r="18519">
      <c r="J18519" s="18"/>
      <c r="N18519" s="24"/>
      <c r="Q18519" s="24"/>
      <c r="T18519" s="24"/>
      <c r="W18519" s="24"/>
      <c r="Z18519" s="24"/>
      <c r="AC18519" s="24"/>
      <c r="AI18519" s="24"/>
      <c r="AL18519" s="24"/>
      <c r="AO18519" s="24"/>
      <c r="AR18519" s="24"/>
      <c r="AU18519" s="24"/>
    </row>
    <row r="18520">
      <c r="J18520" s="18"/>
      <c r="N18520" s="24"/>
      <c r="Q18520" s="24"/>
      <c r="T18520" s="24"/>
      <c r="W18520" s="24"/>
      <c r="Z18520" s="24"/>
      <c r="AC18520" s="24"/>
      <c r="AI18520" s="24"/>
      <c r="AL18520" s="24"/>
      <c r="AO18520" s="24"/>
      <c r="AR18520" s="24"/>
      <c r="AU18520" s="24"/>
    </row>
    <row r="18521">
      <c r="J18521" s="18"/>
      <c r="N18521" s="24"/>
      <c r="Q18521" s="24"/>
      <c r="T18521" s="24"/>
      <c r="W18521" s="24"/>
      <c r="Z18521" s="24"/>
      <c r="AC18521" s="24"/>
      <c r="AI18521" s="24"/>
      <c r="AL18521" s="24"/>
      <c r="AO18521" s="24"/>
      <c r="AR18521" s="24"/>
      <c r="AU18521" s="24"/>
    </row>
    <row r="18522">
      <c r="J18522" s="18"/>
      <c r="N18522" s="24"/>
      <c r="Q18522" s="24"/>
      <c r="T18522" s="24"/>
      <c r="W18522" s="24"/>
      <c r="Z18522" s="24"/>
      <c r="AC18522" s="24"/>
      <c r="AI18522" s="24"/>
      <c r="AL18522" s="24"/>
      <c r="AO18522" s="24"/>
      <c r="AR18522" s="24"/>
      <c r="AU18522" s="24"/>
    </row>
    <row r="18523">
      <c r="J18523" s="18"/>
      <c r="N18523" s="24"/>
      <c r="Q18523" s="24"/>
      <c r="T18523" s="24"/>
      <c r="W18523" s="24"/>
      <c r="Z18523" s="24"/>
      <c r="AC18523" s="24"/>
      <c r="AI18523" s="24"/>
      <c r="AL18523" s="24"/>
      <c r="AO18523" s="24"/>
      <c r="AR18523" s="24"/>
      <c r="AU18523" s="24"/>
    </row>
    <row r="18524">
      <c r="J18524" s="18"/>
      <c r="N18524" s="24"/>
      <c r="Q18524" s="24"/>
      <c r="T18524" s="24"/>
      <c r="W18524" s="24"/>
      <c r="Z18524" s="24"/>
      <c r="AC18524" s="24"/>
      <c r="AI18524" s="24"/>
      <c r="AL18524" s="24"/>
      <c r="AO18524" s="24"/>
      <c r="AR18524" s="24"/>
      <c r="AU18524" s="24"/>
    </row>
    <row r="18525">
      <c r="J18525" s="18"/>
      <c r="N18525" s="24"/>
      <c r="Q18525" s="24"/>
      <c r="T18525" s="24"/>
      <c r="W18525" s="24"/>
      <c r="Z18525" s="24"/>
      <c r="AC18525" s="24"/>
      <c r="AI18525" s="24"/>
      <c r="AL18525" s="24"/>
      <c r="AO18525" s="24"/>
      <c r="AR18525" s="24"/>
      <c r="AU18525" s="24"/>
    </row>
    <row r="18526">
      <c r="J18526" s="18"/>
      <c r="N18526" s="24"/>
      <c r="Q18526" s="24"/>
      <c r="T18526" s="24"/>
      <c r="W18526" s="24"/>
      <c r="Z18526" s="24"/>
      <c r="AC18526" s="24"/>
      <c r="AI18526" s="24"/>
      <c r="AL18526" s="24"/>
      <c r="AO18526" s="24"/>
      <c r="AR18526" s="24"/>
      <c r="AU18526" s="24"/>
    </row>
    <row r="18527">
      <c r="J18527" s="18"/>
      <c r="N18527" s="24"/>
      <c r="Q18527" s="24"/>
      <c r="T18527" s="24"/>
      <c r="W18527" s="24"/>
      <c r="Z18527" s="24"/>
      <c r="AC18527" s="24"/>
      <c r="AI18527" s="24"/>
      <c r="AL18527" s="24"/>
      <c r="AO18527" s="24"/>
      <c r="AR18527" s="24"/>
      <c r="AU18527" s="24"/>
    </row>
    <row r="18528">
      <c r="J18528" s="18"/>
      <c r="N18528" s="24"/>
      <c r="Q18528" s="24"/>
      <c r="T18528" s="24"/>
      <c r="W18528" s="24"/>
      <c r="Z18528" s="24"/>
      <c r="AC18528" s="24"/>
      <c r="AI18528" s="24"/>
      <c r="AL18528" s="24"/>
      <c r="AO18528" s="24"/>
      <c r="AR18528" s="24"/>
      <c r="AU18528" s="24"/>
    </row>
    <row r="18529">
      <c r="J18529" s="18"/>
      <c r="N18529" s="24"/>
      <c r="Q18529" s="24"/>
      <c r="T18529" s="24"/>
      <c r="W18529" s="24"/>
      <c r="Z18529" s="24"/>
      <c r="AC18529" s="24"/>
      <c r="AI18529" s="24"/>
      <c r="AL18529" s="24"/>
      <c r="AO18529" s="24"/>
      <c r="AR18529" s="24"/>
      <c r="AU18529" s="24"/>
    </row>
    <row r="18530">
      <c r="J18530" s="18"/>
      <c r="N18530" s="24"/>
      <c r="Q18530" s="24"/>
      <c r="T18530" s="24"/>
      <c r="W18530" s="24"/>
      <c r="Z18530" s="24"/>
      <c r="AC18530" s="24"/>
      <c r="AI18530" s="24"/>
      <c r="AL18530" s="24"/>
      <c r="AO18530" s="24"/>
      <c r="AR18530" s="24"/>
      <c r="AU18530" s="24"/>
    </row>
    <row r="18531">
      <c r="J18531" s="18"/>
      <c r="N18531" s="24"/>
      <c r="Q18531" s="24"/>
      <c r="T18531" s="24"/>
      <c r="W18531" s="24"/>
      <c r="Z18531" s="24"/>
      <c r="AC18531" s="24"/>
      <c r="AI18531" s="24"/>
      <c r="AL18531" s="24"/>
      <c r="AO18531" s="24"/>
      <c r="AR18531" s="24"/>
      <c r="AU18531" s="24"/>
    </row>
    <row r="18532">
      <c r="J18532" s="18"/>
      <c r="N18532" s="24"/>
      <c r="Q18532" s="24"/>
      <c r="T18532" s="24"/>
      <c r="W18532" s="24"/>
      <c r="Z18532" s="24"/>
      <c r="AC18532" s="24"/>
      <c r="AI18532" s="24"/>
      <c r="AL18532" s="24"/>
      <c r="AO18532" s="24"/>
      <c r="AR18532" s="24"/>
      <c r="AU18532" s="24"/>
    </row>
    <row r="18533">
      <c r="J18533" s="18"/>
      <c r="N18533" s="24"/>
      <c r="Q18533" s="24"/>
      <c r="T18533" s="24"/>
      <c r="W18533" s="24"/>
      <c r="Z18533" s="24"/>
      <c r="AC18533" s="24"/>
      <c r="AI18533" s="24"/>
      <c r="AL18533" s="24"/>
      <c r="AO18533" s="24"/>
      <c r="AR18533" s="24"/>
      <c r="AU18533" s="24"/>
    </row>
    <row r="18534">
      <c r="J18534" s="18"/>
      <c r="N18534" s="24"/>
      <c r="Q18534" s="24"/>
      <c r="T18534" s="24"/>
      <c r="W18534" s="24"/>
      <c r="Z18534" s="24"/>
      <c r="AC18534" s="24"/>
      <c r="AI18534" s="24"/>
      <c r="AL18534" s="24"/>
      <c r="AO18534" s="24"/>
      <c r="AR18534" s="24"/>
      <c r="AU18534" s="24"/>
    </row>
    <row r="18535">
      <c r="J18535" s="18"/>
      <c r="N18535" s="24"/>
      <c r="Q18535" s="24"/>
      <c r="T18535" s="24"/>
      <c r="W18535" s="24"/>
      <c r="Z18535" s="24"/>
      <c r="AC18535" s="24"/>
      <c r="AI18535" s="24"/>
      <c r="AL18535" s="24"/>
      <c r="AO18535" s="24"/>
      <c r="AR18535" s="24"/>
      <c r="AU18535" s="24"/>
    </row>
    <row r="18536">
      <c r="J18536" s="18"/>
      <c r="N18536" s="24"/>
      <c r="Q18536" s="24"/>
      <c r="T18536" s="24"/>
      <c r="W18536" s="24"/>
      <c r="Z18536" s="24"/>
      <c r="AC18536" s="24"/>
      <c r="AI18536" s="24"/>
      <c r="AL18536" s="24"/>
      <c r="AO18536" s="24"/>
      <c r="AR18536" s="24"/>
      <c r="AU18536" s="24"/>
    </row>
    <row r="18537">
      <c r="J18537" s="18"/>
      <c r="N18537" s="24"/>
      <c r="Q18537" s="24"/>
      <c r="T18537" s="24"/>
      <c r="W18537" s="24"/>
      <c r="Z18537" s="24"/>
      <c r="AC18537" s="24"/>
      <c r="AI18537" s="24"/>
      <c r="AL18537" s="24"/>
      <c r="AO18537" s="24"/>
      <c r="AR18537" s="24"/>
      <c r="AU18537" s="24"/>
    </row>
    <row r="18538">
      <c r="J18538" s="18"/>
      <c r="N18538" s="24"/>
      <c r="Q18538" s="24"/>
      <c r="T18538" s="24"/>
      <c r="W18538" s="24"/>
      <c r="Z18538" s="24"/>
      <c r="AC18538" s="24"/>
      <c r="AI18538" s="24"/>
      <c r="AL18538" s="24"/>
      <c r="AO18538" s="24"/>
      <c r="AR18538" s="24"/>
      <c r="AU18538" s="24"/>
    </row>
    <row r="18539">
      <c r="J18539" s="18"/>
      <c r="N18539" s="24"/>
      <c r="Q18539" s="24"/>
      <c r="T18539" s="24"/>
      <c r="W18539" s="24"/>
      <c r="Z18539" s="24"/>
      <c r="AC18539" s="24"/>
      <c r="AI18539" s="24"/>
      <c r="AL18539" s="24"/>
      <c r="AO18539" s="24"/>
      <c r="AR18539" s="24"/>
      <c r="AU18539" s="24"/>
    </row>
    <row r="18540">
      <c r="J18540" s="18"/>
      <c r="N18540" s="24"/>
      <c r="Q18540" s="24"/>
      <c r="T18540" s="24"/>
      <c r="W18540" s="24"/>
      <c r="Z18540" s="24"/>
      <c r="AC18540" s="24"/>
      <c r="AI18540" s="24"/>
      <c r="AL18540" s="24"/>
      <c r="AO18540" s="24"/>
      <c r="AR18540" s="24"/>
      <c r="AU18540" s="24"/>
    </row>
    <row r="18541">
      <c r="J18541" s="18"/>
      <c r="N18541" s="24"/>
      <c r="Q18541" s="24"/>
      <c r="T18541" s="24"/>
      <c r="W18541" s="24"/>
      <c r="Z18541" s="24"/>
      <c r="AC18541" s="24"/>
      <c r="AI18541" s="24"/>
      <c r="AL18541" s="24"/>
      <c r="AO18541" s="24"/>
      <c r="AR18541" s="24"/>
      <c r="AU18541" s="24"/>
    </row>
    <row r="18542">
      <c r="J18542" s="18"/>
      <c r="N18542" s="24"/>
      <c r="Q18542" s="24"/>
      <c r="T18542" s="24"/>
      <c r="W18542" s="24"/>
      <c r="Z18542" s="24"/>
      <c r="AC18542" s="24"/>
      <c r="AI18542" s="24"/>
      <c r="AL18542" s="24"/>
      <c r="AO18542" s="24"/>
      <c r="AR18542" s="24"/>
      <c r="AU18542" s="24"/>
    </row>
    <row r="18543">
      <c r="J18543" s="18"/>
      <c r="N18543" s="24"/>
      <c r="Q18543" s="24"/>
      <c r="T18543" s="24"/>
      <c r="W18543" s="24"/>
      <c r="Z18543" s="24"/>
      <c r="AC18543" s="24"/>
      <c r="AI18543" s="24"/>
      <c r="AL18543" s="24"/>
      <c r="AO18543" s="24"/>
      <c r="AR18543" s="24"/>
      <c r="AU18543" s="24"/>
    </row>
    <row r="18544">
      <c r="J18544" s="18"/>
      <c r="N18544" s="24"/>
      <c r="Q18544" s="24"/>
      <c r="T18544" s="24"/>
      <c r="W18544" s="24"/>
      <c r="Z18544" s="24"/>
      <c r="AC18544" s="24"/>
      <c r="AI18544" s="24"/>
      <c r="AL18544" s="24"/>
      <c r="AO18544" s="24"/>
      <c r="AR18544" s="24"/>
      <c r="AU18544" s="24"/>
    </row>
    <row r="18545">
      <c r="J18545" s="18"/>
      <c r="N18545" s="24"/>
      <c r="Q18545" s="24"/>
      <c r="T18545" s="24"/>
      <c r="W18545" s="24"/>
      <c r="Z18545" s="24"/>
      <c r="AC18545" s="24"/>
      <c r="AI18545" s="24"/>
      <c r="AL18545" s="24"/>
      <c r="AO18545" s="24"/>
      <c r="AR18545" s="24"/>
      <c r="AU18545" s="24"/>
    </row>
    <row r="18546">
      <c r="J18546" s="18"/>
      <c r="N18546" s="24"/>
      <c r="Q18546" s="24"/>
      <c r="T18546" s="24"/>
      <c r="W18546" s="24"/>
      <c r="Z18546" s="24"/>
      <c r="AC18546" s="24"/>
      <c r="AI18546" s="24"/>
      <c r="AL18546" s="24"/>
      <c r="AO18546" s="24"/>
      <c r="AR18546" s="24"/>
      <c r="AU18546" s="24"/>
    </row>
    <row r="18547">
      <c r="J18547" s="18"/>
      <c r="N18547" s="24"/>
      <c r="Q18547" s="24"/>
      <c r="T18547" s="24"/>
      <c r="W18547" s="24"/>
      <c r="Z18547" s="24"/>
      <c r="AC18547" s="24"/>
      <c r="AI18547" s="24"/>
      <c r="AL18547" s="24"/>
      <c r="AO18547" s="24"/>
      <c r="AR18547" s="24"/>
      <c r="AU18547" s="24"/>
    </row>
    <row r="18548">
      <c r="J18548" s="18"/>
      <c r="N18548" s="24"/>
      <c r="Q18548" s="24"/>
      <c r="T18548" s="24"/>
      <c r="W18548" s="24"/>
      <c r="Z18548" s="24"/>
      <c r="AC18548" s="24"/>
      <c r="AI18548" s="24"/>
      <c r="AL18548" s="24"/>
      <c r="AO18548" s="24"/>
      <c r="AR18548" s="24"/>
      <c r="AU18548" s="24"/>
    </row>
    <row r="18549">
      <c r="J18549" s="18"/>
      <c r="N18549" s="24"/>
      <c r="Q18549" s="24"/>
      <c r="T18549" s="24"/>
      <c r="W18549" s="24"/>
      <c r="Z18549" s="24"/>
      <c r="AC18549" s="24"/>
      <c r="AI18549" s="24"/>
      <c r="AL18549" s="24"/>
      <c r="AO18549" s="24"/>
      <c r="AR18549" s="24"/>
      <c r="AU18549" s="24"/>
    </row>
    <row r="18550">
      <c r="J18550" s="18"/>
      <c r="N18550" s="24"/>
      <c r="Q18550" s="24"/>
      <c r="T18550" s="24"/>
      <c r="W18550" s="24"/>
      <c r="Z18550" s="24"/>
      <c r="AC18550" s="24"/>
      <c r="AI18550" s="24"/>
      <c r="AL18550" s="24"/>
      <c r="AO18550" s="24"/>
      <c r="AR18550" s="24"/>
      <c r="AU18550" s="24"/>
    </row>
    <row r="18551">
      <c r="J18551" s="18"/>
      <c r="N18551" s="24"/>
      <c r="Q18551" s="24"/>
      <c r="T18551" s="24"/>
      <c r="W18551" s="24"/>
      <c r="Z18551" s="24"/>
      <c r="AC18551" s="24"/>
      <c r="AI18551" s="24"/>
      <c r="AL18551" s="24"/>
      <c r="AO18551" s="24"/>
      <c r="AR18551" s="24"/>
      <c r="AU18551" s="24"/>
    </row>
    <row r="18552">
      <c r="J18552" s="18"/>
      <c r="N18552" s="24"/>
      <c r="Q18552" s="24"/>
      <c r="T18552" s="24"/>
      <c r="W18552" s="24"/>
      <c r="Z18552" s="24"/>
      <c r="AC18552" s="24"/>
      <c r="AI18552" s="24"/>
      <c r="AL18552" s="24"/>
      <c r="AO18552" s="24"/>
      <c r="AR18552" s="24"/>
      <c r="AU18552" s="24"/>
    </row>
    <row r="18553">
      <c r="J18553" s="18"/>
      <c r="N18553" s="24"/>
      <c r="Q18553" s="24"/>
      <c r="T18553" s="24"/>
      <c r="W18553" s="24"/>
      <c r="Z18553" s="24"/>
      <c r="AC18553" s="24"/>
      <c r="AI18553" s="24"/>
      <c r="AL18553" s="24"/>
      <c r="AO18553" s="24"/>
      <c r="AR18553" s="24"/>
      <c r="AU18553" s="24"/>
    </row>
    <row r="18554">
      <c r="J18554" s="18"/>
      <c r="N18554" s="24"/>
      <c r="Q18554" s="24"/>
      <c r="T18554" s="24"/>
      <c r="W18554" s="24"/>
      <c r="Z18554" s="24"/>
      <c r="AC18554" s="24"/>
      <c r="AI18554" s="24"/>
      <c r="AL18554" s="24"/>
      <c r="AO18554" s="24"/>
      <c r="AR18554" s="24"/>
      <c r="AU18554" s="24"/>
    </row>
    <row r="18555">
      <c r="J18555" s="18"/>
      <c r="N18555" s="24"/>
      <c r="Q18555" s="24"/>
      <c r="T18555" s="24"/>
      <c r="W18555" s="24"/>
      <c r="Z18555" s="24"/>
      <c r="AC18555" s="24"/>
      <c r="AI18555" s="24"/>
      <c r="AL18555" s="24"/>
      <c r="AO18555" s="24"/>
      <c r="AR18555" s="24"/>
      <c r="AU18555" s="24"/>
    </row>
    <row r="18556">
      <c r="J18556" s="18"/>
      <c r="N18556" s="24"/>
      <c r="Q18556" s="24"/>
      <c r="T18556" s="24"/>
      <c r="W18556" s="24"/>
      <c r="Z18556" s="24"/>
      <c r="AC18556" s="24"/>
      <c r="AI18556" s="24"/>
      <c r="AL18556" s="24"/>
      <c r="AO18556" s="24"/>
      <c r="AR18556" s="24"/>
      <c r="AU18556" s="24"/>
    </row>
    <row r="18557">
      <c r="J18557" s="18"/>
      <c r="N18557" s="24"/>
      <c r="Q18557" s="24"/>
      <c r="T18557" s="24"/>
      <c r="W18557" s="24"/>
      <c r="Z18557" s="24"/>
      <c r="AC18557" s="24"/>
      <c r="AI18557" s="24"/>
      <c r="AL18557" s="24"/>
      <c r="AO18557" s="24"/>
      <c r="AR18557" s="24"/>
      <c r="AU18557" s="24"/>
    </row>
    <row r="18558">
      <c r="J18558" s="18"/>
      <c r="N18558" s="24"/>
      <c r="Q18558" s="24"/>
      <c r="T18558" s="24"/>
      <c r="W18558" s="24"/>
      <c r="Z18558" s="24"/>
      <c r="AC18558" s="24"/>
      <c r="AI18558" s="24"/>
      <c r="AL18558" s="24"/>
      <c r="AO18558" s="24"/>
      <c r="AR18558" s="24"/>
      <c r="AU18558" s="24"/>
    </row>
    <row r="18559">
      <c r="J18559" s="18"/>
      <c r="N18559" s="24"/>
      <c r="Q18559" s="24"/>
      <c r="T18559" s="24"/>
      <c r="W18559" s="24"/>
      <c r="Z18559" s="24"/>
      <c r="AC18559" s="24"/>
      <c r="AI18559" s="24"/>
      <c r="AL18559" s="24"/>
      <c r="AO18559" s="24"/>
      <c r="AR18559" s="24"/>
      <c r="AU18559" s="24"/>
    </row>
    <row r="18560">
      <c r="J18560" s="18"/>
      <c r="N18560" s="24"/>
      <c r="Q18560" s="24"/>
      <c r="T18560" s="24"/>
      <c r="W18560" s="24"/>
      <c r="Z18560" s="24"/>
      <c r="AC18560" s="24"/>
      <c r="AI18560" s="24"/>
      <c r="AL18560" s="24"/>
      <c r="AO18560" s="24"/>
      <c r="AR18560" s="24"/>
      <c r="AU18560" s="24"/>
    </row>
    <row r="18561">
      <c r="J18561" s="18"/>
      <c r="N18561" s="24"/>
      <c r="Q18561" s="24"/>
      <c r="T18561" s="24"/>
      <c r="W18561" s="24"/>
      <c r="Z18561" s="24"/>
      <c r="AC18561" s="24"/>
      <c r="AI18561" s="24"/>
      <c r="AL18561" s="24"/>
      <c r="AO18561" s="24"/>
      <c r="AR18561" s="24"/>
      <c r="AU18561" s="24"/>
    </row>
    <row r="18562">
      <c r="J18562" s="18"/>
      <c r="N18562" s="24"/>
      <c r="Q18562" s="24"/>
      <c r="T18562" s="24"/>
      <c r="W18562" s="24"/>
      <c r="Z18562" s="24"/>
      <c r="AC18562" s="24"/>
      <c r="AI18562" s="24"/>
      <c r="AL18562" s="24"/>
      <c r="AO18562" s="24"/>
      <c r="AR18562" s="24"/>
      <c r="AU18562" s="24"/>
    </row>
    <row r="18563">
      <c r="J18563" s="18"/>
      <c r="N18563" s="24"/>
      <c r="Q18563" s="24"/>
      <c r="T18563" s="24"/>
      <c r="W18563" s="24"/>
      <c r="Z18563" s="24"/>
      <c r="AC18563" s="24"/>
      <c r="AI18563" s="24"/>
      <c r="AL18563" s="24"/>
      <c r="AO18563" s="24"/>
      <c r="AR18563" s="24"/>
      <c r="AU18563" s="24"/>
    </row>
    <row r="18564">
      <c r="J18564" s="18"/>
      <c r="N18564" s="24"/>
      <c r="Q18564" s="24"/>
      <c r="T18564" s="24"/>
      <c r="W18564" s="24"/>
      <c r="Z18564" s="24"/>
      <c r="AC18564" s="24"/>
      <c r="AI18564" s="24"/>
      <c r="AL18564" s="24"/>
      <c r="AO18564" s="24"/>
      <c r="AR18564" s="24"/>
      <c r="AU18564" s="24"/>
    </row>
    <row r="18565">
      <c r="J18565" s="18"/>
      <c r="N18565" s="24"/>
      <c r="Q18565" s="24"/>
      <c r="T18565" s="24"/>
      <c r="W18565" s="24"/>
      <c r="Z18565" s="24"/>
      <c r="AC18565" s="24"/>
      <c r="AI18565" s="24"/>
      <c r="AL18565" s="24"/>
      <c r="AO18565" s="24"/>
      <c r="AR18565" s="24"/>
      <c r="AU18565" s="24"/>
    </row>
    <row r="18566">
      <c r="J18566" s="18"/>
      <c r="N18566" s="24"/>
      <c r="Q18566" s="24"/>
      <c r="T18566" s="24"/>
      <c r="W18566" s="24"/>
      <c r="Z18566" s="24"/>
      <c r="AC18566" s="24"/>
      <c r="AI18566" s="24"/>
      <c r="AL18566" s="24"/>
      <c r="AO18566" s="24"/>
      <c r="AR18566" s="24"/>
      <c r="AU18566" s="24"/>
    </row>
    <row r="18567">
      <c r="J18567" s="18"/>
      <c r="N18567" s="24"/>
      <c r="Q18567" s="24"/>
      <c r="T18567" s="24"/>
      <c r="W18567" s="24"/>
      <c r="Z18567" s="24"/>
      <c r="AC18567" s="24"/>
      <c r="AI18567" s="24"/>
      <c r="AL18567" s="24"/>
      <c r="AO18567" s="24"/>
      <c r="AR18567" s="24"/>
      <c r="AU18567" s="24"/>
    </row>
    <row r="18568">
      <c r="J18568" s="18"/>
      <c r="N18568" s="24"/>
      <c r="Q18568" s="24"/>
      <c r="T18568" s="24"/>
      <c r="W18568" s="24"/>
      <c r="Z18568" s="24"/>
      <c r="AC18568" s="24"/>
      <c r="AI18568" s="24"/>
      <c r="AL18568" s="24"/>
      <c r="AO18568" s="24"/>
      <c r="AR18568" s="24"/>
      <c r="AU18568" s="24"/>
    </row>
    <row r="18569">
      <c r="J18569" s="18"/>
      <c r="N18569" s="24"/>
      <c r="Q18569" s="24"/>
      <c r="T18569" s="24"/>
      <c r="W18569" s="24"/>
      <c r="Z18569" s="24"/>
      <c r="AC18569" s="24"/>
      <c r="AI18569" s="24"/>
      <c r="AL18569" s="24"/>
      <c r="AO18569" s="24"/>
      <c r="AR18569" s="24"/>
      <c r="AU18569" s="24"/>
    </row>
    <row r="18570">
      <c r="J18570" s="18"/>
      <c r="N18570" s="24"/>
      <c r="Q18570" s="24"/>
      <c r="T18570" s="24"/>
      <c r="W18570" s="24"/>
      <c r="Z18570" s="24"/>
      <c r="AC18570" s="24"/>
      <c r="AI18570" s="24"/>
      <c r="AL18570" s="24"/>
      <c r="AO18570" s="24"/>
      <c r="AR18570" s="24"/>
      <c r="AU18570" s="24"/>
    </row>
    <row r="18571">
      <c r="J18571" s="18"/>
      <c r="N18571" s="24"/>
      <c r="Q18571" s="24"/>
      <c r="T18571" s="24"/>
      <c r="W18571" s="24"/>
      <c r="Z18571" s="24"/>
      <c r="AC18571" s="24"/>
      <c r="AI18571" s="24"/>
      <c r="AL18571" s="24"/>
      <c r="AO18571" s="24"/>
      <c r="AR18571" s="24"/>
      <c r="AU18571" s="24"/>
    </row>
    <row r="18572">
      <c r="J18572" s="18"/>
      <c r="N18572" s="24"/>
      <c r="Q18572" s="24"/>
      <c r="T18572" s="24"/>
      <c r="W18572" s="24"/>
      <c r="Z18572" s="24"/>
      <c r="AC18572" s="24"/>
      <c r="AI18572" s="24"/>
      <c r="AL18572" s="24"/>
      <c r="AO18572" s="24"/>
      <c r="AR18572" s="24"/>
      <c r="AU18572" s="24"/>
    </row>
    <row r="18573">
      <c r="J18573" s="18"/>
      <c r="N18573" s="24"/>
      <c r="Q18573" s="24"/>
      <c r="T18573" s="24"/>
      <c r="W18573" s="24"/>
      <c r="Z18573" s="24"/>
      <c r="AC18573" s="24"/>
      <c r="AI18573" s="24"/>
      <c r="AL18573" s="24"/>
      <c r="AO18573" s="24"/>
      <c r="AR18573" s="24"/>
      <c r="AU18573" s="24"/>
    </row>
    <row r="18574">
      <c r="J18574" s="18"/>
      <c r="N18574" s="24"/>
      <c r="Q18574" s="24"/>
      <c r="T18574" s="24"/>
      <c r="W18574" s="24"/>
      <c r="Z18574" s="24"/>
      <c r="AC18574" s="24"/>
      <c r="AI18574" s="24"/>
      <c r="AL18574" s="24"/>
      <c r="AO18574" s="24"/>
      <c r="AR18574" s="24"/>
      <c r="AU18574" s="24"/>
    </row>
    <row r="18575">
      <c r="J18575" s="18"/>
      <c r="N18575" s="24"/>
      <c r="Q18575" s="24"/>
      <c r="T18575" s="24"/>
      <c r="W18575" s="24"/>
      <c r="Z18575" s="24"/>
      <c r="AC18575" s="24"/>
      <c r="AI18575" s="24"/>
      <c r="AL18575" s="24"/>
      <c r="AO18575" s="24"/>
      <c r="AR18575" s="24"/>
      <c r="AU18575" s="24"/>
    </row>
    <row r="18576">
      <c r="J18576" s="18"/>
      <c r="N18576" s="24"/>
      <c r="Q18576" s="24"/>
      <c r="T18576" s="24"/>
      <c r="W18576" s="24"/>
      <c r="Z18576" s="24"/>
      <c r="AC18576" s="24"/>
      <c r="AI18576" s="24"/>
      <c r="AL18576" s="24"/>
      <c r="AO18576" s="24"/>
      <c r="AR18576" s="24"/>
      <c r="AU18576" s="24"/>
    </row>
    <row r="18577">
      <c r="J18577" s="18"/>
      <c r="N18577" s="24"/>
      <c r="Q18577" s="24"/>
      <c r="T18577" s="24"/>
      <c r="W18577" s="24"/>
      <c r="Z18577" s="24"/>
      <c r="AC18577" s="24"/>
      <c r="AI18577" s="24"/>
      <c r="AL18577" s="24"/>
      <c r="AO18577" s="24"/>
      <c r="AR18577" s="24"/>
      <c r="AU18577" s="24"/>
    </row>
    <row r="18578">
      <c r="J18578" s="18"/>
      <c r="N18578" s="24"/>
      <c r="Q18578" s="24"/>
      <c r="T18578" s="24"/>
      <c r="W18578" s="24"/>
      <c r="Z18578" s="24"/>
      <c r="AC18578" s="24"/>
      <c r="AI18578" s="24"/>
      <c r="AL18578" s="24"/>
      <c r="AO18578" s="24"/>
      <c r="AR18578" s="24"/>
      <c r="AU18578" s="24"/>
    </row>
    <row r="18579">
      <c r="J18579" s="18"/>
      <c r="N18579" s="24"/>
      <c r="Q18579" s="24"/>
      <c r="T18579" s="24"/>
      <c r="W18579" s="24"/>
      <c r="Z18579" s="24"/>
      <c r="AC18579" s="24"/>
      <c r="AI18579" s="24"/>
      <c r="AL18579" s="24"/>
      <c r="AO18579" s="24"/>
      <c r="AR18579" s="24"/>
      <c r="AU18579" s="24"/>
    </row>
    <row r="18580">
      <c r="J18580" s="18"/>
      <c r="N18580" s="24"/>
      <c r="Q18580" s="24"/>
      <c r="T18580" s="24"/>
      <c r="W18580" s="24"/>
      <c r="Z18580" s="24"/>
      <c r="AC18580" s="24"/>
      <c r="AI18580" s="24"/>
      <c r="AL18580" s="24"/>
      <c r="AO18580" s="24"/>
      <c r="AR18580" s="24"/>
      <c r="AU18580" s="24"/>
    </row>
    <row r="18581">
      <c r="J18581" s="18"/>
      <c r="N18581" s="24"/>
      <c r="Q18581" s="24"/>
      <c r="T18581" s="24"/>
      <c r="W18581" s="24"/>
      <c r="Z18581" s="24"/>
      <c r="AC18581" s="24"/>
      <c r="AI18581" s="24"/>
      <c r="AL18581" s="24"/>
      <c r="AO18581" s="24"/>
      <c r="AR18581" s="24"/>
      <c r="AU18581" s="24"/>
    </row>
    <row r="18582">
      <c r="J18582" s="18"/>
      <c r="N18582" s="24"/>
      <c r="Q18582" s="24"/>
      <c r="T18582" s="24"/>
      <c r="W18582" s="24"/>
      <c r="Z18582" s="24"/>
      <c r="AC18582" s="24"/>
      <c r="AI18582" s="24"/>
      <c r="AL18582" s="24"/>
      <c r="AO18582" s="24"/>
      <c r="AR18582" s="24"/>
      <c r="AU18582" s="24"/>
    </row>
    <row r="18583">
      <c r="J18583" s="18"/>
      <c r="N18583" s="24"/>
      <c r="Q18583" s="24"/>
      <c r="T18583" s="24"/>
      <c r="W18583" s="24"/>
      <c r="Z18583" s="24"/>
      <c r="AC18583" s="24"/>
      <c r="AI18583" s="24"/>
      <c r="AL18583" s="24"/>
      <c r="AO18583" s="24"/>
      <c r="AR18583" s="24"/>
      <c r="AU18583" s="24"/>
    </row>
    <row r="18584">
      <c r="J18584" s="18"/>
      <c r="N18584" s="24"/>
      <c r="Q18584" s="24"/>
      <c r="T18584" s="24"/>
      <c r="W18584" s="24"/>
      <c r="Z18584" s="24"/>
      <c r="AC18584" s="24"/>
      <c r="AI18584" s="24"/>
      <c r="AL18584" s="24"/>
      <c r="AO18584" s="24"/>
      <c r="AR18584" s="24"/>
      <c r="AU18584" s="24"/>
    </row>
    <row r="18585">
      <c r="J18585" s="18"/>
      <c r="N18585" s="24"/>
      <c r="Q18585" s="24"/>
      <c r="T18585" s="24"/>
      <c r="W18585" s="24"/>
      <c r="Z18585" s="24"/>
      <c r="AC18585" s="24"/>
      <c r="AI18585" s="24"/>
      <c r="AL18585" s="24"/>
      <c r="AO18585" s="24"/>
      <c r="AR18585" s="24"/>
      <c r="AU18585" s="24"/>
    </row>
    <row r="18586">
      <c r="J18586" s="18"/>
      <c r="N18586" s="24"/>
      <c r="Q18586" s="24"/>
      <c r="T18586" s="24"/>
      <c r="W18586" s="24"/>
      <c r="Z18586" s="24"/>
      <c r="AC18586" s="24"/>
      <c r="AI18586" s="24"/>
      <c r="AL18586" s="24"/>
      <c r="AO18586" s="24"/>
      <c r="AR18586" s="24"/>
      <c r="AU18586" s="24"/>
    </row>
    <row r="18587">
      <c r="J18587" s="18"/>
      <c r="N18587" s="24"/>
      <c r="Q18587" s="24"/>
      <c r="T18587" s="24"/>
      <c r="W18587" s="24"/>
      <c r="Z18587" s="24"/>
      <c r="AC18587" s="24"/>
      <c r="AI18587" s="24"/>
      <c r="AL18587" s="24"/>
      <c r="AO18587" s="24"/>
      <c r="AR18587" s="24"/>
      <c r="AU18587" s="24"/>
    </row>
    <row r="18588">
      <c r="J18588" s="18"/>
      <c r="N18588" s="24"/>
      <c r="Q18588" s="24"/>
      <c r="T18588" s="24"/>
      <c r="W18588" s="24"/>
      <c r="Z18588" s="24"/>
      <c r="AC18588" s="24"/>
      <c r="AI18588" s="24"/>
      <c r="AL18588" s="24"/>
      <c r="AO18588" s="24"/>
      <c r="AR18588" s="24"/>
      <c r="AU18588" s="24"/>
    </row>
    <row r="18589">
      <c r="J18589" s="18"/>
      <c r="N18589" s="24"/>
      <c r="Q18589" s="24"/>
      <c r="T18589" s="24"/>
      <c r="W18589" s="24"/>
      <c r="Z18589" s="24"/>
      <c r="AC18589" s="24"/>
      <c r="AI18589" s="24"/>
      <c r="AL18589" s="24"/>
      <c r="AO18589" s="24"/>
      <c r="AR18589" s="24"/>
      <c r="AU18589" s="24"/>
    </row>
    <row r="18590">
      <c r="J18590" s="18"/>
      <c r="N18590" s="24"/>
      <c r="Q18590" s="24"/>
      <c r="T18590" s="24"/>
      <c r="W18590" s="24"/>
      <c r="Z18590" s="24"/>
      <c r="AC18590" s="24"/>
      <c r="AI18590" s="24"/>
      <c r="AL18590" s="24"/>
      <c r="AO18590" s="24"/>
      <c r="AR18590" s="24"/>
      <c r="AU18590" s="24"/>
    </row>
    <row r="18591">
      <c r="J18591" s="18"/>
      <c r="N18591" s="24"/>
      <c r="Q18591" s="24"/>
      <c r="T18591" s="24"/>
      <c r="W18591" s="24"/>
      <c r="Z18591" s="24"/>
      <c r="AC18591" s="24"/>
      <c r="AI18591" s="24"/>
      <c r="AL18591" s="24"/>
      <c r="AO18591" s="24"/>
      <c r="AR18591" s="24"/>
      <c r="AU18591" s="24"/>
    </row>
    <row r="18592">
      <c r="J18592" s="18"/>
      <c r="N18592" s="24"/>
      <c r="Q18592" s="24"/>
      <c r="T18592" s="24"/>
      <c r="W18592" s="24"/>
      <c r="Z18592" s="24"/>
      <c r="AC18592" s="24"/>
      <c r="AI18592" s="24"/>
      <c r="AL18592" s="24"/>
      <c r="AO18592" s="24"/>
      <c r="AR18592" s="24"/>
      <c r="AU18592" s="24"/>
    </row>
    <row r="18593">
      <c r="J18593" s="18"/>
      <c r="N18593" s="24"/>
      <c r="Q18593" s="24"/>
      <c r="T18593" s="24"/>
      <c r="W18593" s="24"/>
      <c r="Z18593" s="24"/>
      <c r="AC18593" s="24"/>
      <c r="AI18593" s="24"/>
      <c r="AL18593" s="24"/>
      <c r="AO18593" s="24"/>
      <c r="AR18593" s="24"/>
      <c r="AU18593" s="24"/>
    </row>
    <row r="18594">
      <c r="J18594" s="18"/>
      <c r="N18594" s="24"/>
      <c r="Q18594" s="24"/>
      <c r="T18594" s="24"/>
      <c r="W18594" s="24"/>
      <c r="Z18594" s="24"/>
      <c r="AC18594" s="24"/>
      <c r="AI18594" s="24"/>
      <c r="AL18594" s="24"/>
      <c r="AO18594" s="24"/>
      <c r="AR18594" s="24"/>
      <c r="AU18594" s="24"/>
    </row>
    <row r="18595">
      <c r="J18595" s="18"/>
      <c r="N18595" s="24"/>
      <c r="Q18595" s="24"/>
      <c r="T18595" s="24"/>
      <c r="W18595" s="24"/>
      <c r="Z18595" s="24"/>
      <c r="AC18595" s="24"/>
      <c r="AI18595" s="24"/>
      <c r="AL18595" s="24"/>
      <c r="AO18595" s="24"/>
      <c r="AR18595" s="24"/>
      <c r="AU18595" s="24"/>
    </row>
    <row r="18596">
      <c r="J18596" s="18"/>
      <c r="N18596" s="24"/>
      <c r="Q18596" s="24"/>
      <c r="T18596" s="24"/>
      <c r="W18596" s="24"/>
      <c r="Z18596" s="24"/>
      <c r="AC18596" s="24"/>
      <c r="AI18596" s="24"/>
      <c r="AL18596" s="24"/>
      <c r="AO18596" s="24"/>
      <c r="AR18596" s="24"/>
      <c r="AU18596" s="24"/>
    </row>
    <row r="18597">
      <c r="J18597" s="18"/>
      <c r="N18597" s="24"/>
      <c r="Q18597" s="24"/>
      <c r="T18597" s="24"/>
      <c r="W18597" s="24"/>
      <c r="Z18597" s="24"/>
      <c r="AC18597" s="24"/>
      <c r="AI18597" s="24"/>
      <c r="AL18597" s="24"/>
      <c r="AO18597" s="24"/>
      <c r="AR18597" s="24"/>
      <c r="AU18597" s="24"/>
    </row>
    <row r="18598">
      <c r="J18598" s="18"/>
      <c r="N18598" s="24"/>
      <c r="Q18598" s="24"/>
      <c r="T18598" s="24"/>
      <c r="W18598" s="24"/>
      <c r="Z18598" s="24"/>
      <c r="AC18598" s="24"/>
      <c r="AI18598" s="24"/>
      <c r="AL18598" s="24"/>
      <c r="AO18598" s="24"/>
      <c r="AR18598" s="24"/>
      <c r="AU18598" s="24"/>
    </row>
    <row r="18599">
      <c r="J18599" s="18"/>
      <c r="N18599" s="24"/>
      <c r="Q18599" s="24"/>
      <c r="T18599" s="24"/>
      <c r="W18599" s="24"/>
      <c r="Z18599" s="24"/>
      <c r="AC18599" s="24"/>
      <c r="AI18599" s="24"/>
      <c r="AL18599" s="24"/>
      <c r="AO18599" s="24"/>
      <c r="AR18599" s="24"/>
      <c r="AU18599" s="24"/>
    </row>
    <row r="18600">
      <c r="J18600" s="18"/>
      <c r="N18600" s="24"/>
      <c r="Q18600" s="24"/>
      <c r="T18600" s="24"/>
      <c r="W18600" s="24"/>
      <c r="Z18600" s="24"/>
      <c r="AC18600" s="24"/>
      <c r="AI18600" s="24"/>
      <c r="AL18600" s="24"/>
      <c r="AO18600" s="24"/>
      <c r="AR18600" s="24"/>
      <c r="AU18600" s="24"/>
    </row>
    <row r="18601">
      <c r="J18601" s="18"/>
      <c r="N18601" s="24"/>
      <c r="Q18601" s="24"/>
      <c r="T18601" s="24"/>
      <c r="W18601" s="24"/>
      <c r="Z18601" s="24"/>
      <c r="AC18601" s="24"/>
      <c r="AI18601" s="24"/>
      <c r="AL18601" s="24"/>
      <c r="AO18601" s="24"/>
      <c r="AR18601" s="24"/>
      <c r="AU18601" s="24"/>
    </row>
    <row r="18602">
      <c r="J18602" s="18"/>
      <c r="N18602" s="24"/>
      <c r="Q18602" s="24"/>
      <c r="T18602" s="24"/>
      <c r="W18602" s="24"/>
      <c r="Z18602" s="24"/>
      <c r="AC18602" s="24"/>
      <c r="AI18602" s="24"/>
      <c r="AL18602" s="24"/>
      <c r="AO18602" s="24"/>
      <c r="AR18602" s="24"/>
      <c r="AU18602" s="24"/>
    </row>
    <row r="18603">
      <c r="J18603" s="18"/>
      <c r="N18603" s="24"/>
      <c r="Q18603" s="24"/>
      <c r="T18603" s="24"/>
      <c r="W18603" s="24"/>
      <c r="Z18603" s="24"/>
      <c r="AC18603" s="24"/>
      <c r="AI18603" s="24"/>
      <c r="AL18603" s="24"/>
      <c r="AO18603" s="24"/>
      <c r="AR18603" s="24"/>
      <c r="AU18603" s="24"/>
    </row>
    <row r="18604">
      <c r="J18604" s="18"/>
      <c r="N18604" s="24"/>
      <c r="Q18604" s="24"/>
      <c r="T18604" s="24"/>
      <c r="W18604" s="24"/>
      <c r="Z18604" s="24"/>
      <c r="AC18604" s="24"/>
      <c r="AI18604" s="24"/>
      <c r="AL18604" s="24"/>
      <c r="AO18604" s="24"/>
      <c r="AR18604" s="24"/>
      <c r="AU18604" s="24"/>
    </row>
    <row r="18605">
      <c r="J18605" s="18"/>
      <c r="N18605" s="24"/>
      <c r="Q18605" s="24"/>
      <c r="T18605" s="24"/>
      <c r="W18605" s="24"/>
      <c r="Z18605" s="24"/>
      <c r="AC18605" s="24"/>
      <c r="AI18605" s="24"/>
      <c r="AL18605" s="24"/>
      <c r="AO18605" s="24"/>
      <c r="AR18605" s="24"/>
      <c r="AU18605" s="24"/>
    </row>
    <row r="18606">
      <c r="J18606" s="18"/>
      <c r="N18606" s="24"/>
      <c r="Q18606" s="24"/>
      <c r="T18606" s="24"/>
      <c r="W18606" s="24"/>
      <c r="Z18606" s="24"/>
      <c r="AC18606" s="24"/>
      <c r="AI18606" s="24"/>
      <c r="AL18606" s="24"/>
      <c r="AO18606" s="24"/>
      <c r="AR18606" s="24"/>
      <c r="AU18606" s="24"/>
    </row>
    <row r="18607">
      <c r="J18607" s="18"/>
      <c r="N18607" s="24"/>
      <c r="Q18607" s="24"/>
      <c r="T18607" s="24"/>
      <c r="W18607" s="24"/>
      <c r="Z18607" s="24"/>
      <c r="AC18607" s="24"/>
      <c r="AI18607" s="24"/>
      <c r="AL18607" s="24"/>
      <c r="AO18607" s="24"/>
      <c r="AR18607" s="24"/>
      <c r="AU18607" s="24"/>
    </row>
    <row r="18608">
      <c r="J18608" s="18"/>
      <c r="N18608" s="24"/>
      <c r="Q18608" s="24"/>
      <c r="T18608" s="24"/>
      <c r="W18608" s="24"/>
      <c r="Z18608" s="24"/>
      <c r="AC18608" s="24"/>
      <c r="AI18608" s="24"/>
      <c r="AL18608" s="24"/>
      <c r="AO18608" s="24"/>
      <c r="AR18608" s="24"/>
      <c r="AU18608" s="24"/>
    </row>
    <row r="18609">
      <c r="J18609" s="18"/>
      <c r="N18609" s="24"/>
      <c r="Q18609" s="24"/>
      <c r="T18609" s="24"/>
      <c r="W18609" s="24"/>
      <c r="Z18609" s="24"/>
      <c r="AC18609" s="24"/>
      <c r="AI18609" s="24"/>
      <c r="AL18609" s="24"/>
      <c r="AO18609" s="24"/>
      <c r="AR18609" s="24"/>
      <c r="AU18609" s="24"/>
    </row>
    <row r="18610">
      <c r="J18610" s="18"/>
      <c r="N18610" s="24"/>
      <c r="Q18610" s="24"/>
      <c r="T18610" s="24"/>
      <c r="W18610" s="24"/>
      <c r="Z18610" s="24"/>
      <c r="AC18610" s="24"/>
      <c r="AI18610" s="24"/>
      <c r="AL18610" s="24"/>
      <c r="AO18610" s="24"/>
      <c r="AR18610" s="24"/>
      <c r="AU18610" s="24"/>
    </row>
    <row r="18611">
      <c r="J18611" s="18"/>
      <c r="N18611" s="24"/>
      <c r="Q18611" s="24"/>
      <c r="T18611" s="24"/>
      <c r="W18611" s="24"/>
      <c r="Z18611" s="24"/>
      <c r="AC18611" s="24"/>
      <c r="AI18611" s="24"/>
      <c r="AL18611" s="24"/>
      <c r="AO18611" s="24"/>
      <c r="AR18611" s="24"/>
      <c r="AU18611" s="24"/>
    </row>
    <row r="18612">
      <c r="J18612" s="18"/>
      <c r="N18612" s="24"/>
      <c r="Q18612" s="24"/>
      <c r="T18612" s="24"/>
      <c r="W18612" s="24"/>
      <c r="Z18612" s="24"/>
      <c r="AC18612" s="24"/>
      <c r="AI18612" s="24"/>
      <c r="AL18612" s="24"/>
      <c r="AO18612" s="24"/>
      <c r="AR18612" s="24"/>
      <c r="AU18612" s="24"/>
    </row>
    <row r="18613">
      <c r="J18613" s="18"/>
      <c r="N18613" s="24"/>
      <c r="Q18613" s="24"/>
      <c r="T18613" s="24"/>
      <c r="W18613" s="24"/>
      <c r="Z18613" s="24"/>
      <c r="AC18613" s="24"/>
      <c r="AI18613" s="24"/>
      <c r="AL18613" s="24"/>
      <c r="AO18613" s="24"/>
      <c r="AR18613" s="24"/>
      <c r="AU18613" s="24"/>
    </row>
    <row r="18614">
      <c r="J18614" s="18"/>
      <c r="N18614" s="24"/>
      <c r="Q18614" s="24"/>
      <c r="T18614" s="24"/>
      <c r="W18614" s="24"/>
      <c r="Z18614" s="24"/>
      <c r="AC18614" s="24"/>
      <c r="AI18614" s="24"/>
      <c r="AL18614" s="24"/>
      <c r="AO18614" s="24"/>
      <c r="AR18614" s="24"/>
      <c r="AU18614" s="24"/>
    </row>
    <row r="18615">
      <c r="J18615" s="18"/>
      <c r="N18615" s="24"/>
      <c r="Q18615" s="24"/>
      <c r="T18615" s="24"/>
      <c r="W18615" s="24"/>
      <c r="Z18615" s="24"/>
      <c r="AC18615" s="24"/>
      <c r="AI18615" s="24"/>
      <c r="AL18615" s="24"/>
      <c r="AO18615" s="24"/>
      <c r="AR18615" s="24"/>
      <c r="AU18615" s="24"/>
    </row>
    <row r="18616">
      <c r="J18616" s="18"/>
      <c r="N18616" s="24"/>
      <c r="Q18616" s="24"/>
      <c r="T18616" s="24"/>
      <c r="W18616" s="24"/>
      <c r="Z18616" s="24"/>
      <c r="AC18616" s="24"/>
      <c r="AI18616" s="24"/>
      <c r="AL18616" s="24"/>
      <c r="AO18616" s="24"/>
      <c r="AR18616" s="24"/>
      <c r="AU18616" s="24"/>
    </row>
    <row r="18617">
      <c r="J18617" s="18"/>
      <c r="N18617" s="24"/>
      <c r="Q18617" s="24"/>
      <c r="T18617" s="24"/>
      <c r="W18617" s="24"/>
      <c r="Z18617" s="24"/>
      <c r="AC18617" s="24"/>
      <c r="AI18617" s="24"/>
      <c r="AL18617" s="24"/>
      <c r="AO18617" s="24"/>
      <c r="AR18617" s="24"/>
      <c r="AU18617" s="24"/>
    </row>
    <row r="18618">
      <c r="J18618" s="18"/>
      <c r="N18618" s="24"/>
      <c r="Q18618" s="24"/>
      <c r="T18618" s="24"/>
      <c r="W18618" s="24"/>
      <c r="Z18618" s="24"/>
      <c r="AC18618" s="24"/>
      <c r="AI18618" s="24"/>
      <c r="AL18618" s="24"/>
      <c r="AO18618" s="24"/>
      <c r="AR18618" s="24"/>
      <c r="AU18618" s="24"/>
    </row>
    <row r="18619">
      <c r="J18619" s="18"/>
      <c r="N18619" s="24"/>
      <c r="Q18619" s="24"/>
      <c r="T18619" s="24"/>
      <c r="W18619" s="24"/>
      <c r="Z18619" s="24"/>
      <c r="AC18619" s="24"/>
      <c r="AI18619" s="24"/>
      <c r="AL18619" s="24"/>
      <c r="AO18619" s="24"/>
      <c r="AR18619" s="24"/>
      <c r="AU18619" s="24"/>
    </row>
    <row r="18620">
      <c r="J18620" s="18"/>
      <c r="N18620" s="24"/>
      <c r="Q18620" s="24"/>
      <c r="T18620" s="24"/>
      <c r="W18620" s="24"/>
      <c r="Z18620" s="24"/>
      <c r="AC18620" s="24"/>
      <c r="AI18620" s="24"/>
      <c r="AL18620" s="24"/>
      <c r="AO18620" s="24"/>
      <c r="AR18620" s="24"/>
      <c r="AU18620" s="24"/>
    </row>
    <row r="18621">
      <c r="J18621" s="18"/>
      <c r="N18621" s="24"/>
      <c r="Q18621" s="24"/>
      <c r="T18621" s="24"/>
      <c r="W18621" s="24"/>
      <c r="Z18621" s="24"/>
      <c r="AC18621" s="24"/>
      <c r="AI18621" s="24"/>
      <c r="AL18621" s="24"/>
      <c r="AO18621" s="24"/>
      <c r="AR18621" s="24"/>
      <c r="AU18621" s="24"/>
    </row>
    <row r="18622">
      <c r="J18622" s="18"/>
      <c r="N18622" s="24"/>
      <c r="Q18622" s="24"/>
      <c r="T18622" s="24"/>
      <c r="W18622" s="24"/>
      <c r="Z18622" s="24"/>
      <c r="AC18622" s="24"/>
      <c r="AI18622" s="24"/>
      <c r="AL18622" s="24"/>
      <c r="AO18622" s="24"/>
      <c r="AR18622" s="24"/>
      <c r="AU18622" s="24"/>
    </row>
    <row r="18623">
      <c r="J18623" s="18"/>
      <c r="N18623" s="24"/>
      <c r="Q18623" s="24"/>
      <c r="T18623" s="24"/>
      <c r="W18623" s="24"/>
      <c r="Z18623" s="24"/>
      <c r="AC18623" s="24"/>
      <c r="AI18623" s="24"/>
      <c r="AL18623" s="24"/>
      <c r="AO18623" s="24"/>
      <c r="AR18623" s="24"/>
      <c r="AU18623" s="24"/>
    </row>
    <row r="18624">
      <c r="J18624" s="18"/>
      <c r="N18624" s="24"/>
      <c r="Q18624" s="24"/>
      <c r="T18624" s="24"/>
      <c r="W18624" s="24"/>
      <c r="Z18624" s="24"/>
      <c r="AC18624" s="24"/>
      <c r="AI18624" s="24"/>
      <c r="AL18624" s="24"/>
      <c r="AO18624" s="24"/>
      <c r="AR18624" s="24"/>
      <c r="AU18624" s="24"/>
    </row>
    <row r="18625">
      <c r="J18625" s="18"/>
      <c r="N18625" s="24"/>
      <c r="Q18625" s="24"/>
      <c r="T18625" s="24"/>
      <c r="W18625" s="24"/>
      <c r="Z18625" s="24"/>
      <c r="AC18625" s="24"/>
      <c r="AI18625" s="24"/>
      <c r="AL18625" s="24"/>
      <c r="AO18625" s="24"/>
      <c r="AR18625" s="24"/>
      <c r="AU18625" s="24"/>
    </row>
    <row r="18626">
      <c r="J18626" s="18"/>
      <c r="N18626" s="24"/>
      <c r="Q18626" s="24"/>
      <c r="T18626" s="24"/>
      <c r="W18626" s="24"/>
      <c r="Z18626" s="24"/>
      <c r="AC18626" s="24"/>
      <c r="AI18626" s="24"/>
      <c r="AL18626" s="24"/>
      <c r="AO18626" s="24"/>
      <c r="AR18626" s="24"/>
      <c r="AU18626" s="24"/>
    </row>
    <row r="18627">
      <c r="J18627" s="18"/>
      <c r="N18627" s="24"/>
      <c r="Q18627" s="24"/>
      <c r="T18627" s="24"/>
      <c r="W18627" s="24"/>
      <c r="Z18627" s="24"/>
      <c r="AC18627" s="24"/>
      <c r="AI18627" s="24"/>
      <c r="AL18627" s="24"/>
      <c r="AO18627" s="24"/>
      <c r="AR18627" s="24"/>
      <c r="AU18627" s="24"/>
    </row>
    <row r="18628">
      <c r="J18628" s="18"/>
      <c r="N18628" s="24"/>
      <c r="Q18628" s="24"/>
      <c r="T18628" s="24"/>
      <c r="W18628" s="24"/>
      <c r="Z18628" s="24"/>
      <c r="AC18628" s="24"/>
      <c r="AI18628" s="24"/>
      <c r="AL18628" s="24"/>
      <c r="AO18628" s="24"/>
      <c r="AR18628" s="24"/>
      <c r="AU18628" s="24"/>
    </row>
    <row r="18629">
      <c r="J18629" s="18"/>
      <c r="N18629" s="24"/>
      <c r="Q18629" s="24"/>
      <c r="T18629" s="24"/>
      <c r="W18629" s="24"/>
      <c r="Z18629" s="24"/>
      <c r="AC18629" s="24"/>
      <c r="AI18629" s="24"/>
      <c r="AL18629" s="24"/>
      <c r="AO18629" s="24"/>
      <c r="AR18629" s="24"/>
      <c r="AU18629" s="24"/>
    </row>
    <row r="18630">
      <c r="J18630" s="18"/>
      <c r="N18630" s="24"/>
      <c r="Q18630" s="24"/>
      <c r="T18630" s="24"/>
      <c r="W18630" s="24"/>
      <c r="Z18630" s="24"/>
      <c r="AC18630" s="24"/>
      <c r="AI18630" s="24"/>
      <c r="AL18630" s="24"/>
      <c r="AO18630" s="24"/>
      <c r="AR18630" s="24"/>
      <c r="AU18630" s="24"/>
    </row>
    <row r="18631">
      <c r="J18631" s="18"/>
      <c r="N18631" s="24"/>
      <c r="Q18631" s="24"/>
      <c r="T18631" s="24"/>
      <c r="W18631" s="24"/>
      <c r="Z18631" s="24"/>
      <c r="AC18631" s="24"/>
      <c r="AI18631" s="24"/>
      <c r="AL18631" s="24"/>
      <c r="AO18631" s="24"/>
      <c r="AR18631" s="24"/>
      <c r="AU18631" s="24"/>
    </row>
    <row r="18632">
      <c r="J18632" s="18"/>
      <c r="N18632" s="24"/>
      <c r="Q18632" s="24"/>
      <c r="T18632" s="24"/>
      <c r="W18632" s="24"/>
      <c r="Z18632" s="24"/>
      <c r="AC18632" s="24"/>
      <c r="AI18632" s="24"/>
      <c r="AL18632" s="24"/>
      <c r="AO18632" s="24"/>
      <c r="AR18632" s="24"/>
      <c r="AU18632" s="24"/>
    </row>
    <row r="18633">
      <c r="J18633" s="18"/>
      <c r="N18633" s="24"/>
      <c r="Q18633" s="24"/>
      <c r="T18633" s="24"/>
      <c r="W18633" s="24"/>
      <c r="Z18633" s="24"/>
      <c r="AC18633" s="24"/>
      <c r="AI18633" s="24"/>
      <c r="AL18633" s="24"/>
      <c r="AO18633" s="24"/>
      <c r="AR18633" s="24"/>
      <c r="AU18633" s="24"/>
    </row>
    <row r="18634">
      <c r="J18634" s="18"/>
      <c r="N18634" s="24"/>
      <c r="Q18634" s="24"/>
      <c r="T18634" s="24"/>
      <c r="W18634" s="24"/>
      <c r="Z18634" s="24"/>
      <c r="AC18634" s="24"/>
      <c r="AI18634" s="24"/>
      <c r="AL18634" s="24"/>
      <c r="AO18634" s="24"/>
      <c r="AR18634" s="24"/>
      <c r="AU18634" s="24"/>
    </row>
    <row r="18635">
      <c r="J18635" s="18"/>
      <c r="N18635" s="24"/>
      <c r="Q18635" s="24"/>
      <c r="T18635" s="24"/>
      <c r="W18635" s="24"/>
      <c r="Z18635" s="24"/>
      <c r="AC18635" s="24"/>
      <c r="AI18635" s="24"/>
      <c r="AL18635" s="24"/>
      <c r="AO18635" s="24"/>
      <c r="AR18635" s="24"/>
      <c r="AU18635" s="24"/>
    </row>
    <row r="18636">
      <c r="J18636" s="18"/>
      <c r="N18636" s="24"/>
      <c r="Q18636" s="24"/>
      <c r="T18636" s="24"/>
      <c r="W18636" s="24"/>
      <c r="Z18636" s="24"/>
      <c r="AC18636" s="24"/>
      <c r="AI18636" s="24"/>
      <c r="AL18636" s="24"/>
      <c r="AO18636" s="24"/>
      <c r="AR18636" s="24"/>
      <c r="AU18636" s="24"/>
    </row>
    <row r="18637">
      <c r="J18637" s="18"/>
      <c r="N18637" s="24"/>
      <c r="Q18637" s="24"/>
      <c r="T18637" s="24"/>
      <c r="W18637" s="24"/>
      <c r="Z18637" s="24"/>
      <c r="AC18637" s="24"/>
      <c r="AI18637" s="24"/>
      <c r="AL18637" s="24"/>
      <c r="AO18637" s="24"/>
      <c r="AR18637" s="24"/>
      <c r="AU18637" s="24"/>
    </row>
    <row r="18638">
      <c r="J18638" s="18"/>
      <c r="N18638" s="24"/>
      <c r="Q18638" s="24"/>
      <c r="T18638" s="24"/>
      <c r="W18638" s="24"/>
      <c r="Z18638" s="24"/>
      <c r="AC18638" s="24"/>
      <c r="AI18638" s="24"/>
      <c r="AL18638" s="24"/>
      <c r="AO18638" s="24"/>
      <c r="AR18638" s="24"/>
      <c r="AU18638" s="24"/>
    </row>
    <row r="18639">
      <c r="J18639" s="18"/>
      <c r="N18639" s="24"/>
      <c r="Q18639" s="24"/>
      <c r="T18639" s="24"/>
      <c r="W18639" s="24"/>
      <c r="Z18639" s="24"/>
      <c r="AC18639" s="24"/>
      <c r="AI18639" s="24"/>
      <c r="AL18639" s="24"/>
      <c r="AO18639" s="24"/>
      <c r="AR18639" s="24"/>
      <c r="AU18639" s="24"/>
    </row>
    <row r="18640">
      <c r="J18640" s="18"/>
      <c r="N18640" s="24"/>
      <c r="Q18640" s="24"/>
      <c r="T18640" s="24"/>
      <c r="W18640" s="24"/>
      <c r="Z18640" s="24"/>
      <c r="AC18640" s="24"/>
      <c r="AI18640" s="24"/>
      <c r="AL18640" s="24"/>
      <c r="AO18640" s="24"/>
      <c r="AR18640" s="24"/>
      <c r="AU18640" s="24"/>
    </row>
    <row r="18641">
      <c r="J18641" s="18"/>
      <c r="N18641" s="24"/>
      <c r="Q18641" s="24"/>
      <c r="T18641" s="24"/>
      <c r="W18641" s="24"/>
      <c r="Z18641" s="24"/>
      <c r="AC18641" s="24"/>
      <c r="AI18641" s="24"/>
      <c r="AL18641" s="24"/>
      <c r="AO18641" s="24"/>
      <c r="AR18641" s="24"/>
      <c r="AU18641" s="24"/>
    </row>
    <row r="18642">
      <c r="J18642" s="18"/>
      <c r="N18642" s="24"/>
      <c r="Q18642" s="24"/>
      <c r="T18642" s="24"/>
      <c r="W18642" s="24"/>
      <c r="Z18642" s="24"/>
      <c r="AC18642" s="24"/>
      <c r="AI18642" s="24"/>
      <c r="AL18642" s="24"/>
      <c r="AO18642" s="24"/>
      <c r="AR18642" s="24"/>
      <c r="AU18642" s="24"/>
    </row>
    <row r="18643">
      <c r="J18643" s="18"/>
      <c r="N18643" s="24"/>
      <c r="Q18643" s="24"/>
      <c r="T18643" s="24"/>
      <c r="W18643" s="24"/>
      <c r="Z18643" s="24"/>
      <c r="AC18643" s="24"/>
      <c r="AI18643" s="24"/>
      <c r="AL18643" s="24"/>
      <c r="AO18643" s="24"/>
      <c r="AR18643" s="24"/>
      <c r="AU18643" s="24"/>
    </row>
    <row r="18644">
      <c r="J18644" s="18"/>
      <c r="N18644" s="24"/>
      <c r="Q18644" s="24"/>
      <c r="T18644" s="24"/>
      <c r="W18644" s="24"/>
      <c r="Z18644" s="24"/>
      <c r="AC18644" s="24"/>
      <c r="AI18644" s="24"/>
      <c r="AL18644" s="24"/>
      <c r="AO18644" s="24"/>
      <c r="AR18644" s="24"/>
      <c r="AU18644" s="24"/>
    </row>
    <row r="18645">
      <c r="J18645" s="18"/>
      <c r="N18645" s="24"/>
      <c r="Q18645" s="24"/>
      <c r="T18645" s="24"/>
      <c r="W18645" s="24"/>
      <c r="Z18645" s="24"/>
      <c r="AC18645" s="24"/>
      <c r="AI18645" s="24"/>
      <c r="AL18645" s="24"/>
      <c r="AO18645" s="24"/>
      <c r="AR18645" s="24"/>
      <c r="AU18645" s="24"/>
    </row>
    <row r="18646">
      <c r="J18646" s="18"/>
      <c r="N18646" s="24"/>
      <c r="Q18646" s="24"/>
      <c r="T18646" s="24"/>
      <c r="W18646" s="24"/>
      <c r="Z18646" s="24"/>
      <c r="AC18646" s="24"/>
      <c r="AI18646" s="24"/>
      <c r="AL18646" s="24"/>
      <c r="AO18646" s="24"/>
      <c r="AR18646" s="24"/>
      <c r="AU18646" s="24"/>
    </row>
    <row r="18647">
      <c r="J18647" s="18"/>
      <c r="N18647" s="24"/>
      <c r="Q18647" s="24"/>
      <c r="T18647" s="24"/>
      <c r="W18647" s="24"/>
      <c r="Z18647" s="24"/>
      <c r="AC18647" s="24"/>
      <c r="AI18647" s="24"/>
      <c r="AL18647" s="24"/>
      <c r="AO18647" s="24"/>
      <c r="AR18647" s="24"/>
      <c r="AU18647" s="24"/>
    </row>
    <row r="18648">
      <c r="J18648" s="18"/>
      <c r="N18648" s="24"/>
      <c r="Q18648" s="24"/>
      <c r="T18648" s="24"/>
      <c r="W18648" s="24"/>
      <c r="Z18648" s="24"/>
      <c r="AC18648" s="24"/>
      <c r="AI18648" s="24"/>
      <c r="AL18648" s="24"/>
      <c r="AO18648" s="24"/>
      <c r="AR18648" s="24"/>
      <c r="AU18648" s="24"/>
    </row>
    <row r="18649">
      <c r="J18649" s="18"/>
      <c r="N18649" s="24"/>
      <c r="Q18649" s="24"/>
      <c r="T18649" s="24"/>
      <c r="W18649" s="24"/>
      <c r="Z18649" s="24"/>
      <c r="AC18649" s="24"/>
      <c r="AI18649" s="24"/>
      <c r="AL18649" s="24"/>
      <c r="AO18649" s="24"/>
      <c r="AR18649" s="24"/>
      <c r="AU18649" s="24"/>
    </row>
    <row r="18650">
      <c r="J18650" s="18"/>
      <c r="N18650" s="24"/>
      <c r="Q18650" s="24"/>
      <c r="T18650" s="24"/>
      <c r="W18650" s="24"/>
      <c r="Z18650" s="24"/>
      <c r="AC18650" s="24"/>
      <c r="AI18650" s="24"/>
      <c r="AL18650" s="24"/>
      <c r="AO18650" s="24"/>
      <c r="AR18650" s="24"/>
      <c r="AU18650" s="24"/>
    </row>
    <row r="18651">
      <c r="J18651" s="18"/>
      <c r="N18651" s="24"/>
      <c r="Q18651" s="24"/>
      <c r="T18651" s="24"/>
      <c r="W18651" s="24"/>
      <c r="Z18651" s="24"/>
      <c r="AC18651" s="24"/>
      <c r="AI18651" s="24"/>
      <c r="AL18651" s="24"/>
      <c r="AO18651" s="24"/>
      <c r="AR18651" s="24"/>
      <c r="AU18651" s="24"/>
    </row>
    <row r="18652">
      <c r="J18652" s="18"/>
      <c r="N18652" s="24"/>
      <c r="Q18652" s="24"/>
      <c r="T18652" s="24"/>
      <c r="W18652" s="24"/>
      <c r="Z18652" s="24"/>
      <c r="AC18652" s="24"/>
      <c r="AI18652" s="24"/>
      <c r="AL18652" s="24"/>
      <c r="AO18652" s="24"/>
      <c r="AR18652" s="24"/>
      <c r="AU18652" s="24"/>
    </row>
    <row r="18653">
      <c r="J18653" s="18"/>
      <c r="N18653" s="24"/>
      <c r="Q18653" s="24"/>
      <c r="T18653" s="24"/>
      <c r="W18653" s="24"/>
      <c r="Z18653" s="24"/>
      <c r="AC18653" s="24"/>
      <c r="AI18653" s="24"/>
      <c r="AL18653" s="24"/>
      <c r="AO18653" s="24"/>
      <c r="AR18653" s="24"/>
      <c r="AU18653" s="24"/>
    </row>
    <row r="18654">
      <c r="J18654" s="18"/>
      <c r="N18654" s="24"/>
      <c r="Q18654" s="24"/>
      <c r="T18654" s="24"/>
      <c r="W18654" s="24"/>
      <c r="Z18654" s="24"/>
      <c r="AC18654" s="24"/>
      <c r="AI18654" s="24"/>
      <c r="AL18654" s="24"/>
      <c r="AO18654" s="24"/>
      <c r="AR18654" s="24"/>
      <c r="AU18654" s="24"/>
    </row>
    <row r="18655">
      <c r="J18655" s="18"/>
      <c r="N18655" s="24"/>
      <c r="Q18655" s="24"/>
      <c r="T18655" s="24"/>
      <c r="W18655" s="24"/>
      <c r="Z18655" s="24"/>
      <c r="AC18655" s="24"/>
      <c r="AI18655" s="24"/>
      <c r="AL18655" s="24"/>
      <c r="AO18655" s="24"/>
      <c r="AR18655" s="24"/>
      <c r="AU18655" s="24"/>
    </row>
    <row r="18656">
      <c r="J18656" s="18"/>
      <c r="N18656" s="24"/>
      <c r="Q18656" s="24"/>
      <c r="T18656" s="24"/>
      <c r="W18656" s="24"/>
      <c r="Z18656" s="24"/>
      <c r="AC18656" s="24"/>
      <c r="AI18656" s="24"/>
      <c r="AL18656" s="24"/>
      <c r="AO18656" s="24"/>
      <c r="AR18656" s="24"/>
      <c r="AU18656" s="24"/>
    </row>
    <row r="18657">
      <c r="J18657" s="18"/>
      <c r="N18657" s="24"/>
      <c r="Q18657" s="24"/>
      <c r="T18657" s="24"/>
      <c r="W18657" s="24"/>
      <c r="Z18657" s="24"/>
      <c r="AC18657" s="24"/>
      <c r="AI18657" s="24"/>
      <c r="AL18657" s="24"/>
      <c r="AO18657" s="24"/>
      <c r="AR18657" s="24"/>
      <c r="AU18657" s="24"/>
    </row>
    <row r="18658">
      <c r="J18658" s="18"/>
      <c r="N18658" s="24"/>
      <c r="Q18658" s="24"/>
      <c r="T18658" s="24"/>
      <c r="W18658" s="24"/>
      <c r="Z18658" s="24"/>
      <c r="AC18658" s="24"/>
      <c r="AI18658" s="24"/>
      <c r="AL18658" s="24"/>
      <c r="AO18658" s="24"/>
      <c r="AR18658" s="24"/>
      <c r="AU18658" s="24"/>
    </row>
    <row r="18659">
      <c r="J18659" s="18"/>
      <c r="N18659" s="24"/>
      <c r="Q18659" s="24"/>
      <c r="T18659" s="24"/>
      <c r="W18659" s="24"/>
      <c r="Z18659" s="24"/>
      <c r="AC18659" s="24"/>
      <c r="AI18659" s="24"/>
      <c r="AL18659" s="24"/>
      <c r="AO18659" s="24"/>
      <c r="AR18659" s="24"/>
      <c r="AU18659" s="24"/>
    </row>
    <row r="18660">
      <c r="J18660" s="18"/>
      <c r="N18660" s="24"/>
      <c r="Q18660" s="24"/>
      <c r="T18660" s="24"/>
      <c r="W18660" s="24"/>
      <c r="Z18660" s="24"/>
      <c r="AC18660" s="24"/>
      <c r="AI18660" s="24"/>
      <c r="AL18660" s="24"/>
      <c r="AO18660" s="24"/>
      <c r="AR18660" s="24"/>
      <c r="AU18660" s="24"/>
    </row>
    <row r="18661">
      <c r="J18661" s="18"/>
      <c r="N18661" s="24"/>
      <c r="Q18661" s="24"/>
      <c r="T18661" s="24"/>
      <c r="W18661" s="24"/>
      <c r="Z18661" s="24"/>
      <c r="AC18661" s="24"/>
      <c r="AI18661" s="24"/>
      <c r="AL18661" s="24"/>
      <c r="AO18661" s="24"/>
      <c r="AR18661" s="24"/>
      <c r="AU18661" s="24"/>
    </row>
    <row r="18662">
      <c r="J18662" s="18"/>
      <c r="N18662" s="24"/>
      <c r="Q18662" s="24"/>
      <c r="T18662" s="24"/>
      <c r="W18662" s="24"/>
      <c r="Z18662" s="24"/>
      <c r="AC18662" s="24"/>
      <c r="AI18662" s="24"/>
      <c r="AL18662" s="24"/>
      <c r="AO18662" s="24"/>
      <c r="AR18662" s="24"/>
      <c r="AU18662" s="24"/>
    </row>
    <row r="18663">
      <c r="J18663" s="18"/>
      <c r="N18663" s="24"/>
      <c r="Q18663" s="24"/>
      <c r="T18663" s="24"/>
      <c r="W18663" s="24"/>
      <c r="Z18663" s="24"/>
      <c r="AC18663" s="24"/>
      <c r="AI18663" s="24"/>
      <c r="AL18663" s="24"/>
      <c r="AO18663" s="24"/>
      <c r="AR18663" s="24"/>
      <c r="AU18663" s="24"/>
    </row>
    <row r="18664">
      <c r="J18664" s="18"/>
      <c r="N18664" s="24"/>
      <c r="Q18664" s="24"/>
      <c r="T18664" s="24"/>
      <c r="W18664" s="24"/>
      <c r="Z18664" s="24"/>
      <c r="AC18664" s="24"/>
      <c r="AI18664" s="24"/>
      <c r="AL18664" s="24"/>
      <c r="AO18664" s="24"/>
      <c r="AR18664" s="24"/>
      <c r="AU18664" s="24"/>
    </row>
    <row r="18665">
      <c r="J18665" s="18"/>
      <c r="N18665" s="24"/>
      <c r="Q18665" s="24"/>
      <c r="T18665" s="24"/>
      <c r="W18665" s="24"/>
      <c r="Z18665" s="24"/>
      <c r="AC18665" s="24"/>
      <c r="AI18665" s="24"/>
      <c r="AL18665" s="24"/>
      <c r="AO18665" s="24"/>
      <c r="AR18665" s="24"/>
      <c r="AU18665" s="24"/>
    </row>
    <row r="18666">
      <c r="J18666" s="18"/>
      <c r="N18666" s="24"/>
      <c r="Q18666" s="24"/>
      <c r="T18666" s="24"/>
      <c r="W18666" s="24"/>
      <c r="Z18666" s="24"/>
      <c r="AC18666" s="24"/>
      <c r="AI18666" s="24"/>
      <c r="AL18666" s="24"/>
      <c r="AO18666" s="24"/>
      <c r="AR18666" s="24"/>
      <c r="AU18666" s="24"/>
    </row>
    <row r="18667">
      <c r="J18667" s="18"/>
      <c r="N18667" s="24"/>
      <c r="Q18667" s="24"/>
      <c r="T18667" s="24"/>
      <c r="W18667" s="24"/>
      <c r="Z18667" s="24"/>
      <c r="AC18667" s="24"/>
      <c r="AI18667" s="24"/>
      <c r="AL18667" s="24"/>
      <c r="AO18667" s="24"/>
      <c r="AR18667" s="24"/>
      <c r="AU18667" s="24"/>
    </row>
    <row r="18668">
      <c r="J18668" s="18"/>
      <c r="N18668" s="24"/>
      <c r="Q18668" s="24"/>
      <c r="T18668" s="24"/>
      <c r="W18668" s="24"/>
      <c r="Z18668" s="24"/>
      <c r="AC18668" s="24"/>
      <c r="AI18668" s="24"/>
      <c r="AL18668" s="24"/>
      <c r="AO18668" s="24"/>
      <c r="AR18668" s="24"/>
      <c r="AU18668" s="24"/>
    </row>
    <row r="18669">
      <c r="J18669" s="18"/>
      <c r="N18669" s="24"/>
      <c r="Q18669" s="24"/>
      <c r="T18669" s="24"/>
      <c r="W18669" s="24"/>
      <c r="Z18669" s="24"/>
      <c r="AC18669" s="24"/>
      <c r="AI18669" s="24"/>
      <c r="AL18669" s="24"/>
      <c r="AO18669" s="24"/>
      <c r="AR18669" s="24"/>
      <c r="AU18669" s="24"/>
    </row>
    <row r="18670">
      <c r="J18670" s="18"/>
      <c r="N18670" s="24"/>
      <c r="Q18670" s="24"/>
      <c r="T18670" s="24"/>
      <c r="W18670" s="24"/>
      <c r="Z18670" s="24"/>
      <c r="AC18670" s="24"/>
      <c r="AI18670" s="24"/>
      <c r="AL18670" s="24"/>
      <c r="AO18670" s="24"/>
      <c r="AR18670" s="24"/>
      <c r="AU18670" s="24"/>
    </row>
    <row r="18671">
      <c r="J18671" s="18"/>
      <c r="N18671" s="24"/>
      <c r="Q18671" s="24"/>
      <c r="T18671" s="24"/>
      <c r="W18671" s="24"/>
      <c r="Z18671" s="24"/>
      <c r="AC18671" s="24"/>
      <c r="AI18671" s="24"/>
      <c r="AL18671" s="24"/>
      <c r="AO18671" s="24"/>
      <c r="AR18671" s="24"/>
      <c r="AU18671" s="24"/>
    </row>
    <row r="18672">
      <c r="J18672" s="18"/>
      <c r="N18672" s="24"/>
      <c r="Q18672" s="24"/>
      <c r="T18672" s="24"/>
      <c r="W18672" s="24"/>
      <c r="Z18672" s="24"/>
      <c r="AC18672" s="24"/>
      <c r="AI18672" s="24"/>
      <c r="AL18672" s="24"/>
      <c r="AO18672" s="24"/>
      <c r="AR18672" s="24"/>
      <c r="AU18672" s="24"/>
    </row>
    <row r="18673">
      <c r="J18673" s="18"/>
      <c r="N18673" s="24"/>
      <c r="Q18673" s="24"/>
      <c r="T18673" s="24"/>
      <c r="W18673" s="24"/>
      <c r="Z18673" s="24"/>
      <c r="AC18673" s="24"/>
      <c r="AI18673" s="24"/>
      <c r="AL18673" s="24"/>
      <c r="AO18673" s="24"/>
      <c r="AR18673" s="24"/>
      <c r="AU18673" s="24"/>
    </row>
    <row r="18674">
      <c r="J18674" s="18"/>
      <c r="N18674" s="24"/>
      <c r="Q18674" s="24"/>
      <c r="T18674" s="24"/>
      <c r="W18674" s="24"/>
      <c r="Z18674" s="24"/>
      <c r="AC18674" s="24"/>
      <c r="AI18674" s="24"/>
      <c r="AL18674" s="24"/>
      <c r="AO18674" s="24"/>
      <c r="AR18674" s="24"/>
      <c r="AU18674" s="24"/>
    </row>
    <row r="18675">
      <c r="J18675" s="18"/>
      <c r="N18675" s="24"/>
      <c r="Q18675" s="24"/>
      <c r="T18675" s="24"/>
      <c r="W18675" s="24"/>
      <c r="Z18675" s="24"/>
      <c r="AC18675" s="24"/>
      <c r="AI18675" s="24"/>
      <c r="AL18675" s="24"/>
      <c r="AO18675" s="24"/>
      <c r="AR18675" s="24"/>
      <c r="AU18675" s="24"/>
    </row>
    <row r="18676">
      <c r="J18676" s="18"/>
      <c r="N18676" s="24"/>
      <c r="Q18676" s="24"/>
      <c r="T18676" s="24"/>
      <c r="W18676" s="24"/>
      <c r="Z18676" s="24"/>
      <c r="AC18676" s="24"/>
      <c r="AI18676" s="24"/>
      <c r="AL18676" s="24"/>
      <c r="AO18676" s="24"/>
      <c r="AR18676" s="24"/>
      <c r="AU18676" s="24"/>
    </row>
    <row r="18677">
      <c r="J18677" s="18"/>
      <c r="N18677" s="24"/>
      <c r="Q18677" s="24"/>
      <c r="T18677" s="24"/>
      <c r="W18677" s="24"/>
      <c r="Z18677" s="24"/>
      <c r="AC18677" s="24"/>
      <c r="AI18677" s="24"/>
      <c r="AL18677" s="24"/>
      <c r="AO18677" s="24"/>
      <c r="AR18677" s="24"/>
      <c r="AU18677" s="24"/>
    </row>
    <row r="18678">
      <c r="J18678" s="18"/>
      <c r="N18678" s="24"/>
      <c r="Q18678" s="24"/>
      <c r="T18678" s="24"/>
      <c r="W18678" s="24"/>
      <c r="Z18678" s="24"/>
      <c r="AC18678" s="24"/>
      <c r="AI18678" s="24"/>
      <c r="AL18678" s="24"/>
      <c r="AO18678" s="24"/>
      <c r="AR18678" s="24"/>
      <c r="AU18678" s="24"/>
    </row>
    <row r="18679">
      <c r="J18679" s="18"/>
      <c r="N18679" s="24"/>
      <c r="Q18679" s="24"/>
      <c r="T18679" s="24"/>
      <c r="W18679" s="24"/>
      <c r="Z18679" s="24"/>
      <c r="AC18679" s="24"/>
      <c r="AI18679" s="24"/>
      <c r="AL18679" s="24"/>
      <c r="AO18679" s="24"/>
      <c r="AR18679" s="24"/>
      <c r="AU18679" s="24"/>
    </row>
    <row r="18680">
      <c r="J18680" s="18"/>
      <c r="N18680" s="24"/>
      <c r="Q18680" s="24"/>
      <c r="T18680" s="24"/>
      <c r="W18680" s="24"/>
      <c r="Z18680" s="24"/>
      <c r="AC18680" s="24"/>
      <c r="AI18680" s="24"/>
      <c r="AL18680" s="24"/>
      <c r="AO18680" s="24"/>
      <c r="AR18680" s="24"/>
      <c r="AU18680" s="24"/>
    </row>
    <row r="18681">
      <c r="J18681" s="18"/>
      <c r="N18681" s="24"/>
      <c r="Q18681" s="24"/>
      <c r="T18681" s="24"/>
      <c r="W18681" s="24"/>
      <c r="Z18681" s="24"/>
      <c r="AC18681" s="24"/>
      <c r="AI18681" s="24"/>
      <c r="AL18681" s="24"/>
      <c r="AO18681" s="24"/>
      <c r="AR18681" s="24"/>
      <c r="AU18681" s="24"/>
    </row>
    <row r="18682">
      <c r="J18682" s="18"/>
      <c r="N18682" s="24"/>
      <c r="Q18682" s="24"/>
      <c r="T18682" s="24"/>
      <c r="W18682" s="24"/>
      <c r="Z18682" s="24"/>
      <c r="AC18682" s="24"/>
      <c r="AI18682" s="24"/>
      <c r="AL18682" s="24"/>
      <c r="AO18682" s="24"/>
      <c r="AR18682" s="24"/>
      <c r="AU18682" s="24"/>
    </row>
    <row r="18683">
      <c r="J18683" s="18"/>
      <c r="N18683" s="24"/>
      <c r="Q18683" s="24"/>
      <c r="T18683" s="24"/>
      <c r="W18683" s="24"/>
      <c r="Z18683" s="24"/>
      <c r="AC18683" s="24"/>
      <c r="AI18683" s="24"/>
      <c r="AL18683" s="24"/>
      <c r="AO18683" s="24"/>
      <c r="AR18683" s="24"/>
      <c r="AU18683" s="24"/>
    </row>
    <row r="18684">
      <c r="J18684" s="18"/>
      <c r="N18684" s="24"/>
      <c r="Q18684" s="24"/>
      <c r="T18684" s="24"/>
      <c r="W18684" s="24"/>
      <c r="Z18684" s="24"/>
      <c r="AC18684" s="24"/>
      <c r="AI18684" s="24"/>
      <c r="AL18684" s="24"/>
      <c r="AO18684" s="24"/>
      <c r="AR18684" s="24"/>
      <c r="AU18684" s="24"/>
    </row>
    <row r="18685">
      <c r="J18685" s="18"/>
      <c r="N18685" s="24"/>
      <c r="Q18685" s="24"/>
      <c r="T18685" s="24"/>
      <c r="W18685" s="24"/>
      <c r="Z18685" s="24"/>
      <c r="AC18685" s="24"/>
      <c r="AI18685" s="24"/>
      <c r="AL18685" s="24"/>
      <c r="AO18685" s="24"/>
      <c r="AR18685" s="24"/>
      <c r="AU18685" s="24"/>
    </row>
    <row r="18686">
      <c r="J18686" s="18"/>
      <c r="N18686" s="24"/>
      <c r="Q18686" s="24"/>
      <c r="T18686" s="24"/>
      <c r="W18686" s="24"/>
      <c r="Z18686" s="24"/>
      <c r="AC18686" s="24"/>
      <c r="AI18686" s="24"/>
      <c r="AL18686" s="24"/>
      <c r="AO18686" s="24"/>
      <c r="AR18686" s="24"/>
      <c r="AU18686" s="24"/>
    </row>
    <row r="18687">
      <c r="J18687" s="18"/>
      <c r="N18687" s="24"/>
      <c r="Q18687" s="24"/>
      <c r="T18687" s="24"/>
      <c r="W18687" s="24"/>
      <c r="Z18687" s="24"/>
      <c r="AC18687" s="24"/>
      <c r="AI18687" s="24"/>
      <c r="AL18687" s="24"/>
      <c r="AO18687" s="24"/>
      <c r="AR18687" s="24"/>
      <c r="AU18687" s="24"/>
    </row>
    <row r="18688">
      <c r="J18688" s="18"/>
      <c r="N18688" s="24"/>
      <c r="Q18688" s="24"/>
      <c r="T18688" s="24"/>
      <c r="W18688" s="24"/>
      <c r="Z18688" s="24"/>
      <c r="AC18688" s="24"/>
      <c r="AI18688" s="24"/>
      <c r="AL18688" s="24"/>
      <c r="AO18688" s="24"/>
      <c r="AR18688" s="24"/>
      <c r="AU18688" s="24"/>
    </row>
    <row r="18689">
      <c r="J18689" s="18"/>
      <c r="N18689" s="24"/>
      <c r="Q18689" s="24"/>
      <c r="T18689" s="24"/>
      <c r="W18689" s="24"/>
      <c r="Z18689" s="24"/>
      <c r="AC18689" s="24"/>
      <c r="AI18689" s="24"/>
      <c r="AL18689" s="24"/>
      <c r="AO18689" s="24"/>
      <c r="AR18689" s="24"/>
      <c r="AU18689" s="24"/>
    </row>
    <row r="18690">
      <c r="J18690" s="18"/>
      <c r="N18690" s="24"/>
      <c r="Q18690" s="24"/>
      <c r="T18690" s="24"/>
      <c r="W18690" s="24"/>
      <c r="Z18690" s="24"/>
      <c r="AC18690" s="24"/>
      <c r="AI18690" s="24"/>
      <c r="AL18690" s="24"/>
      <c r="AO18690" s="24"/>
      <c r="AR18690" s="24"/>
      <c r="AU18690" s="24"/>
    </row>
    <row r="18691">
      <c r="J18691" s="18"/>
      <c r="N18691" s="24"/>
      <c r="Q18691" s="24"/>
      <c r="T18691" s="24"/>
      <c r="W18691" s="24"/>
      <c r="Z18691" s="24"/>
      <c r="AC18691" s="24"/>
      <c r="AI18691" s="24"/>
      <c r="AL18691" s="24"/>
      <c r="AO18691" s="24"/>
      <c r="AR18691" s="24"/>
      <c r="AU18691" s="24"/>
    </row>
    <row r="18692">
      <c r="J18692" s="18"/>
      <c r="N18692" s="24"/>
      <c r="Q18692" s="24"/>
      <c r="T18692" s="24"/>
      <c r="W18692" s="24"/>
      <c r="Z18692" s="24"/>
      <c r="AC18692" s="24"/>
      <c r="AI18692" s="24"/>
      <c r="AL18692" s="24"/>
      <c r="AO18692" s="24"/>
      <c r="AR18692" s="24"/>
      <c r="AU18692" s="24"/>
    </row>
    <row r="18693">
      <c r="J18693" s="18"/>
      <c r="N18693" s="24"/>
      <c r="Q18693" s="24"/>
      <c r="T18693" s="24"/>
      <c r="W18693" s="24"/>
      <c r="Z18693" s="24"/>
      <c r="AC18693" s="24"/>
      <c r="AI18693" s="24"/>
      <c r="AL18693" s="24"/>
      <c r="AO18693" s="24"/>
      <c r="AR18693" s="24"/>
      <c r="AU18693" s="24"/>
    </row>
    <row r="18694">
      <c r="J18694" s="18"/>
      <c r="N18694" s="24"/>
      <c r="Q18694" s="24"/>
      <c r="T18694" s="24"/>
      <c r="W18694" s="24"/>
      <c r="Z18694" s="24"/>
      <c r="AC18694" s="24"/>
      <c r="AI18694" s="24"/>
      <c r="AL18694" s="24"/>
      <c r="AO18694" s="24"/>
      <c r="AR18694" s="24"/>
      <c r="AU18694" s="24"/>
    </row>
    <row r="18695">
      <c r="J18695" s="18"/>
      <c r="N18695" s="24"/>
      <c r="Q18695" s="24"/>
      <c r="T18695" s="24"/>
      <c r="W18695" s="24"/>
      <c r="Z18695" s="24"/>
      <c r="AC18695" s="24"/>
      <c r="AI18695" s="24"/>
      <c r="AL18695" s="24"/>
      <c r="AO18695" s="24"/>
      <c r="AR18695" s="24"/>
      <c r="AU18695" s="24"/>
    </row>
    <row r="18696">
      <c r="J18696" s="18"/>
      <c r="N18696" s="24"/>
      <c r="Q18696" s="24"/>
      <c r="T18696" s="24"/>
      <c r="W18696" s="24"/>
      <c r="Z18696" s="24"/>
      <c r="AC18696" s="24"/>
      <c r="AI18696" s="24"/>
      <c r="AL18696" s="24"/>
      <c r="AO18696" s="24"/>
      <c r="AR18696" s="24"/>
      <c r="AU18696" s="24"/>
    </row>
    <row r="18697">
      <c r="J18697" s="18"/>
      <c r="N18697" s="24"/>
      <c r="Q18697" s="24"/>
      <c r="T18697" s="24"/>
      <c r="W18697" s="24"/>
      <c r="Z18697" s="24"/>
      <c r="AC18697" s="24"/>
      <c r="AI18697" s="24"/>
      <c r="AL18697" s="24"/>
      <c r="AO18697" s="24"/>
      <c r="AR18697" s="24"/>
      <c r="AU18697" s="24"/>
    </row>
    <row r="18698">
      <c r="J18698" s="18"/>
      <c r="N18698" s="24"/>
      <c r="Q18698" s="24"/>
      <c r="T18698" s="24"/>
      <c r="W18698" s="24"/>
      <c r="Z18698" s="24"/>
      <c r="AC18698" s="24"/>
      <c r="AI18698" s="24"/>
      <c r="AL18698" s="24"/>
      <c r="AO18698" s="24"/>
      <c r="AR18698" s="24"/>
      <c r="AU18698" s="24"/>
    </row>
    <row r="18699">
      <c r="J18699" s="18"/>
      <c r="N18699" s="24"/>
      <c r="Q18699" s="24"/>
      <c r="T18699" s="24"/>
      <c r="W18699" s="24"/>
      <c r="Z18699" s="24"/>
      <c r="AC18699" s="24"/>
      <c r="AI18699" s="24"/>
      <c r="AL18699" s="24"/>
      <c r="AO18699" s="24"/>
      <c r="AR18699" s="24"/>
      <c r="AU18699" s="24"/>
    </row>
    <row r="18700">
      <c r="J18700" s="18"/>
      <c r="N18700" s="24"/>
      <c r="Q18700" s="24"/>
      <c r="T18700" s="24"/>
      <c r="W18700" s="24"/>
      <c r="Z18700" s="24"/>
      <c r="AC18700" s="24"/>
      <c r="AI18700" s="24"/>
      <c r="AL18700" s="24"/>
      <c r="AO18700" s="24"/>
      <c r="AR18700" s="24"/>
      <c r="AU18700" s="24"/>
    </row>
    <row r="18701">
      <c r="J18701" s="18"/>
      <c r="N18701" s="24"/>
      <c r="Q18701" s="24"/>
      <c r="T18701" s="24"/>
      <c r="W18701" s="24"/>
      <c r="Z18701" s="24"/>
      <c r="AC18701" s="24"/>
      <c r="AI18701" s="24"/>
      <c r="AL18701" s="24"/>
      <c r="AO18701" s="24"/>
      <c r="AR18701" s="24"/>
      <c r="AU18701" s="24"/>
    </row>
    <row r="18702">
      <c r="J18702" s="18"/>
      <c r="N18702" s="24"/>
      <c r="Q18702" s="24"/>
      <c r="T18702" s="24"/>
      <c r="W18702" s="24"/>
      <c r="Z18702" s="24"/>
      <c r="AC18702" s="24"/>
      <c r="AI18702" s="24"/>
      <c r="AL18702" s="24"/>
      <c r="AO18702" s="24"/>
      <c r="AR18702" s="24"/>
      <c r="AU18702" s="24"/>
    </row>
    <row r="18703">
      <c r="J18703" s="18"/>
      <c r="N18703" s="24"/>
      <c r="Q18703" s="24"/>
      <c r="T18703" s="24"/>
      <c r="W18703" s="24"/>
      <c r="Z18703" s="24"/>
      <c r="AC18703" s="24"/>
      <c r="AI18703" s="24"/>
      <c r="AL18703" s="24"/>
      <c r="AO18703" s="24"/>
      <c r="AR18703" s="24"/>
      <c r="AU18703" s="24"/>
    </row>
    <row r="18704">
      <c r="J18704" s="18"/>
      <c r="N18704" s="24"/>
      <c r="Q18704" s="24"/>
      <c r="T18704" s="24"/>
      <c r="W18704" s="24"/>
      <c r="Z18704" s="24"/>
      <c r="AC18704" s="24"/>
      <c r="AI18704" s="24"/>
      <c r="AL18704" s="24"/>
      <c r="AO18704" s="24"/>
      <c r="AR18704" s="24"/>
      <c r="AU18704" s="24"/>
    </row>
    <row r="18705">
      <c r="J18705" s="18"/>
      <c r="N18705" s="24"/>
      <c r="Q18705" s="24"/>
      <c r="T18705" s="24"/>
      <c r="W18705" s="24"/>
      <c r="Z18705" s="24"/>
      <c r="AC18705" s="24"/>
      <c r="AI18705" s="24"/>
      <c r="AL18705" s="24"/>
      <c r="AO18705" s="24"/>
      <c r="AR18705" s="24"/>
      <c r="AU18705" s="24"/>
    </row>
    <row r="18706">
      <c r="J18706" s="18"/>
      <c r="N18706" s="24"/>
      <c r="Q18706" s="24"/>
      <c r="T18706" s="24"/>
      <c r="W18706" s="24"/>
      <c r="Z18706" s="24"/>
      <c r="AC18706" s="24"/>
      <c r="AI18706" s="24"/>
      <c r="AL18706" s="24"/>
      <c r="AO18706" s="24"/>
      <c r="AR18706" s="24"/>
      <c r="AU18706" s="24"/>
    </row>
    <row r="18707">
      <c r="J18707" s="18"/>
      <c r="N18707" s="24"/>
      <c r="Q18707" s="24"/>
      <c r="T18707" s="24"/>
      <c r="W18707" s="24"/>
      <c r="Z18707" s="24"/>
      <c r="AC18707" s="24"/>
      <c r="AI18707" s="24"/>
      <c r="AL18707" s="24"/>
      <c r="AO18707" s="24"/>
      <c r="AR18707" s="24"/>
      <c r="AU18707" s="24"/>
    </row>
    <row r="18708">
      <c r="J18708" s="18"/>
      <c r="N18708" s="24"/>
      <c r="Q18708" s="24"/>
      <c r="T18708" s="24"/>
      <c r="W18708" s="24"/>
      <c r="Z18708" s="24"/>
      <c r="AC18708" s="24"/>
      <c r="AI18708" s="24"/>
      <c r="AL18708" s="24"/>
      <c r="AO18708" s="24"/>
      <c r="AR18708" s="24"/>
      <c r="AU18708" s="24"/>
    </row>
    <row r="18709">
      <c r="J18709" s="18"/>
      <c r="N18709" s="24"/>
      <c r="Q18709" s="24"/>
      <c r="T18709" s="24"/>
      <c r="W18709" s="24"/>
      <c r="Z18709" s="24"/>
      <c r="AC18709" s="24"/>
      <c r="AI18709" s="24"/>
      <c r="AL18709" s="24"/>
      <c r="AO18709" s="24"/>
      <c r="AR18709" s="24"/>
      <c r="AU18709" s="24"/>
    </row>
    <row r="18710">
      <c r="J18710" s="18"/>
      <c r="N18710" s="24"/>
      <c r="Q18710" s="24"/>
      <c r="T18710" s="24"/>
      <c r="W18710" s="24"/>
      <c r="Z18710" s="24"/>
      <c r="AC18710" s="24"/>
      <c r="AI18710" s="24"/>
      <c r="AL18710" s="24"/>
      <c r="AO18710" s="24"/>
      <c r="AR18710" s="24"/>
      <c r="AU18710" s="24"/>
    </row>
    <row r="18711">
      <c r="J18711" s="18"/>
      <c r="N18711" s="24"/>
      <c r="Q18711" s="24"/>
      <c r="T18711" s="24"/>
      <c r="W18711" s="24"/>
      <c r="Z18711" s="24"/>
      <c r="AC18711" s="24"/>
      <c r="AI18711" s="24"/>
      <c r="AL18711" s="24"/>
      <c r="AO18711" s="24"/>
      <c r="AR18711" s="24"/>
      <c r="AU18711" s="24"/>
    </row>
    <row r="18712">
      <c r="J18712" s="18"/>
      <c r="N18712" s="24"/>
      <c r="Q18712" s="24"/>
      <c r="T18712" s="24"/>
      <c r="W18712" s="24"/>
      <c r="Z18712" s="24"/>
      <c r="AC18712" s="24"/>
      <c r="AI18712" s="24"/>
      <c r="AL18712" s="24"/>
      <c r="AO18712" s="24"/>
      <c r="AR18712" s="24"/>
      <c r="AU18712" s="24"/>
    </row>
    <row r="18713">
      <c r="J18713" s="18"/>
      <c r="N18713" s="24"/>
      <c r="Q18713" s="24"/>
      <c r="T18713" s="24"/>
      <c r="W18713" s="24"/>
      <c r="Z18713" s="24"/>
      <c r="AC18713" s="24"/>
      <c r="AI18713" s="24"/>
      <c r="AL18713" s="24"/>
      <c r="AO18713" s="24"/>
      <c r="AR18713" s="24"/>
      <c r="AU18713" s="24"/>
    </row>
    <row r="18714">
      <c r="J18714" s="18"/>
      <c r="N18714" s="24"/>
      <c r="Q18714" s="24"/>
      <c r="T18714" s="24"/>
      <c r="W18714" s="24"/>
      <c r="Z18714" s="24"/>
      <c r="AC18714" s="24"/>
      <c r="AI18714" s="24"/>
      <c r="AL18714" s="24"/>
      <c r="AO18714" s="24"/>
      <c r="AR18714" s="24"/>
      <c r="AU18714" s="24"/>
    </row>
    <row r="18715">
      <c r="J18715" s="18"/>
      <c r="N18715" s="24"/>
      <c r="Q18715" s="24"/>
      <c r="T18715" s="24"/>
      <c r="W18715" s="24"/>
      <c r="Z18715" s="24"/>
      <c r="AC18715" s="24"/>
      <c r="AI18715" s="24"/>
      <c r="AL18715" s="24"/>
      <c r="AO18715" s="24"/>
      <c r="AR18715" s="24"/>
      <c r="AU18715" s="24"/>
    </row>
    <row r="18716">
      <c r="J18716" s="18"/>
      <c r="N18716" s="24"/>
      <c r="Q18716" s="24"/>
      <c r="T18716" s="24"/>
      <c r="W18716" s="24"/>
      <c r="Z18716" s="24"/>
      <c r="AC18716" s="24"/>
      <c r="AI18716" s="24"/>
      <c r="AL18716" s="24"/>
      <c r="AO18716" s="24"/>
      <c r="AR18716" s="24"/>
      <c r="AU18716" s="24"/>
    </row>
    <row r="18717">
      <c r="J18717" s="18"/>
      <c r="N18717" s="24"/>
      <c r="Q18717" s="24"/>
      <c r="T18717" s="24"/>
      <c r="W18717" s="24"/>
      <c r="Z18717" s="24"/>
      <c r="AC18717" s="24"/>
      <c r="AI18717" s="24"/>
      <c r="AL18717" s="24"/>
      <c r="AO18717" s="24"/>
      <c r="AR18717" s="24"/>
      <c r="AU18717" s="24"/>
    </row>
    <row r="18718">
      <c r="J18718" s="18"/>
      <c r="N18718" s="24"/>
      <c r="Q18718" s="24"/>
      <c r="T18718" s="24"/>
      <c r="W18718" s="24"/>
      <c r="Z18718" s="24"/>
      <c r="AC18718" s="24"/>
      <c r="AI18718" s="24"/>
      <c r="AL18718" s="24"/>
      <c r="AO18718" s="24"/>
      <c r="AR18718" s="24"/>
      <c r="AU18718" s="24"/>
    </row>
    <row r="18719">
      <c r="J18719" s="18"/>
      <c r="N18719" s="24"/>
      <c r="Q18719" s="24"/>
      <c r="T18719" s="24"/>
      <c r="W18719" s="24"/>
      <c r="Z18719" s="24"/>
      <c r="AC18719" s="24"/>
      <c r="AI18719" s="24"/>
      <c r="AL18719" s="24"/>
      <c r="AO18719" s="24"/>
      <c r="AR18719" s="24"/>
      <c r="AU18719" s="24"/>
    </row>
    <row r="18720">
      <c r="J18720" s="18"/>
      <c r="N18720" s="24"/>
      <c r="Q18720" s="24"/>
      <c r="T18720" s="24"/>
      <c r="W18720" s="24"/>
      <c r="Z18720" s="24"/>
      <c r="AC18720" s="24"/>
      <c r="AI18720" s="24"/>
      <c r="AL18720" s="24"/>
      <c r="AO18720" s="24"/>
      <c r="AR18720" s="24"/>
      <c r="AU18720" s="24"/>
    </row>
    <row r="18721">
      <c r="J18721" s="18"/>
      <c r="N18721" s="24"/>
      <c r="Q18721" s="24"/>
      <c r="T18721" s="24"/>
      <c r="W18721" s="24"/>
      <c r="Z18721" s="24"/>
      <c r="AC18721" s="24"/>
      <c r="AI18721" s="24"/>
      <c r="AL18721" s="24"/>
      <c r="AO18721" s="24"/>
      <c r="AR18721" s="24"/>
      <c r="AU18721" s="24"/>
    </row>
    <row r="18722">
      <c r="J18722" s="18"/>
      <c r="N18722" s="24"/>
      <c r="Q18722" s="24"/>
      <c r="T18722" s="24"/>
      <c r="W18722" s="24"/>
      <c r="Z18722" s="24"/>
      <c r="AC18722" s="24"/>
      <c r="AI18722" s="24"/>
      <c r="AL18722" s="24"/>
      <c r="AO18722" s="24"/>
      <c r="AR18722" s="24"/>
      <c r="AU18722" s="24"/>
    </row>
    <row r="18723">
      <c r="J18723" s="18"/>
      <c r="N18723" s="24"/>
      <c r="Q18723" s="24"/>
      <c r="T18723" s="24"/>
      <c r="W18723" s="24"/>
      <c r="Z18723" s="24"/>
      <c r="AC18723" s="24"/>
      <c r="AI18723" s="24"/>
      <c r="AL18723" s="24"/>
      <c r="AO18723" s="24"/>
      <c r="AR18723" s="24"/>
      <c r="AU18723" s="24"/>
    </row>
    <row r="18724">
      <c r="J18724" s="18"/>
      <c r="N18724" s="24"/>
      <c r="Q18724" s="24"/>
      <c r="T18724" s="24"/>
      <c r="W18724" s="24"/>
      <c r="Z18724" s="24"/>
      <c r="AC18724" s="24"/>
      <c r="AI18724" s="24"/>
      <c r="AL18724" s="24"/>
      <c r="AO18724" s="24"/>
      <c r="AR18724" s="24"/>
      <c r="AU18724" s="24"/>
    </row>
    <row r="18725">
      <c r="J18725" s="18"/>
      <c r="N18725" s="24"/>
      <c r="Q18725" s="24"/>
      <c r="T18725" s="24"/>
      <c r="W18725" s="24"/>
      <c r="Z18725" s="24"/>
      <c r="AC18725" s="24"/>
      <c r="AI18725" s="24"/>
      <c r="AL18725" s="24"/>
      <c r="AO18725" s="24"/>
      <c r="AR18725" s="24"/>
      <c r="AU18725" s="24"/>
    </row>
    <row r="18726">
      <c r="J18726" s="18"/>
      <c r="N18726" s="24"/>
      <c r="Q18726" s="24"/>
      <c r="T18726" s="24"/>
      <c r="W18726" s="24"/>
      <c r="Z18726" s="24"/>
      <c r="AC18726" s="24"/>
      <c r="AI18726" s="24"/>
      <c r="AL18726" s="24"/>
      <c r="AO18726" s="24"/>
      <c r="AR18726" s="24"/>
      <c r="AU18726" s="24"/>
    </row>
    <row r="18727">
      <c r="J18727" s="18"/>
      <c r="N18727" s="24"/>
      <c r="Q18727" s="24"/>
      <c r="T18727" s="24"/>
      <c r="W18727" s="24"/>
      <c r="Z18727" s="24"/>
      <c r="AC18727" s="24"/>
      <c r="AI18727" s="24"/>
      <c r="AL18727" s="24"/>
      <c r="AO18727" s="24"/>
      <c r="AR18727" s="24"/>
      <c r="AU18727" s="24"/>
    </row>
    <row r="18728">
      <c r="J18728" s="18"/>
      <c r="N18728" s="24"/>
      <c r="Q18728" s="24"/>
      <c r="T18728" s="24"/>
      <c r="W18728" s="24"/>
      <c r="Z18728" s="24"/>
      <c r="AC18728" s="24"/>
      <c r="AI18728" s="24"/>
      <c r="AL18728" s="24"/>
      <c r="AO18728" s="24"/>
      <c r="AR18728" s="24"/>
      <c r="AU18728" s="24"/>
    </row>
    <row r="18729">
      <c r="J18729" s="18"/>
      <c r="N18729" s="24"/>
      <c r="Q18729" s="24"/>
      <c r="T18729" s="24"/>
      <c r="W18729" s="24"/>
      <c r="Z18729" s="24"/>
      <c r="AC18729" s="24"/>
      <c r="AI18729" s="24"/>
      <c r="AL18729" s="24"/>
      <c r="AO18729" s="24"/>
      <c r="AR18729" s="24"/>
      <c r="AU18729" s="24"/>
    </row>
    <row r="18730">
      <c r="J18730" s="18"/>
      <c r="N18730" s="24"/>
      <c r="Q18730" s="24"/>
      <c r="T18730" s="24"/>
      <c r="W18730" s="24"/>
      <c r="Z18730" s="24"/>
      <c r="AC18730" s="24"/>
      <c r="AI18730" s="24"/>
      <c r="AL18730" s="24"/>
      <c r="AO18730" s="24"/>
      <c r="AR18730" s="24"/>
      <c r="AU18730" s="24"/>
    </row>
    <row r="18731">
      <c r="J18731" s="18"/>
      <c r="N18731" s="24"/>
      <c r="Q18731" s="24"/>
      <c r="T18731" s="24"/>
      <c r="W18731" s="24"/>
      <c r="Z18731" s="24"/>
      <c r="AC18731" s="24"/>
      <c r="AI18731" s="24"/>
      <c r="AL18731" s="24"/>
      <c r="AO18731" s="24"/>
      <c r="AR18731" s="24"/>
      <c r="AU18731" s="24"/>
    </row>
    <row r="18732">
      <c r="J18732" s="18"/>
      <c r="N18732" s="24"/>
      <c r="Q18732" s="24"/>
      <c r="T18732" s="24"/>
      <c r="W18732" s="24"/>
      <c r="Z18732" s="24"/>
      <c r="AC18732" s="24"/>
      <c r="AI18732" s="24"/>
      <c r="AL18732" s="24"/>
      <c r="AO18732" s="24"/>
      <c r="AR18732" s="24"/>
      <c r="AU18732" s="24"/>
    </row>
    <row r="18733">
      <c r="J18733" s="18"/>
      <c r="N18733" s="24"/>
      <c r="Q18733" s="24"/>
      <c r="T18733" s="24"/>
      <c r="W18733" s="24"/>
      <c r="Z18733" s="24"/>
      <c r="AC18733" s="24"/>
      <c r="AI18733" s="24"/>
      <c r="AL18733" s="24"/>
      <c r="AO18733" s="24"/>
      <c r="AR18733" s="24"/>
      <c r="AU18733" s="24"/>
    </row>
    <row r="18734">
      <c r="J18734" s="18"/>
      <c r="N18734" s="24"/>
      <c r="Q18734" s="24"/>
      <c r="T18734" s="24"/>
      <c r="W18734" s="24"/>
      <c r="Z18734" s="24"/>
      <c r="AC18734" s="24"/>
      <c r="AI18734" s="24"/>
      <c r="AL18734" s="24"/>
      <c r="AO18734" s="24"/>
      <c r="AR18734" s="24"/>
      <c r="AU18734" s="24"/>
    </row>
    <row r="18735">
      <c r="J18735" s="18"/>
      <c r="N18735" s="24"/>
      <c r="Q18735" s="24"/>
      <c r="T18735" s="24"/>
      <c r="W18735" s="24"/>
      <c r="Z18735" s="24"/>
      <c r="AC18735" s="24"/>
      <c r="AI18735" s="24"/>
      <c r="AL18735" s="24"/>
      <c r="AO18735" s="24"/>
      <c r="AR18735" s="24"/>
      <c r="AU18735" s="24"/>
    </row>
    <row r="18736">
      <c r="J18736" s="18"/>
      <c r="N18736" s="24"/>
      <c r="Q18736" s="24"/>
      <c r="T18736" s="24"/>
      <c r="W18736" s="24"/>
      <c r="Z18736" s="24"/>
      <c r="AC18736" s="24"/>
      <c r="AI18736" s="24"/>
      <c r="AL18736" s="24"/>
      <c r="AO18736" s="24"/>
      <c r="AR18736" s="24"/>
      <c r="AU18736" s="24"/>
    </row>
    <row r="18737">
      <c r="J18737" s="18"/>
      <c r="N18737" s="24"/>
      <c r="Q18737" s="24"/>
      <c r="T18737" s="24"/>
      <c r="W18737" s="24"/>
      <c r="Z18737" s="24"/>
      <c r="AC18737" s="24"/>
      <c r="AI18737" s="24"/>
      <c r="AL18737" s="24"/>
      <c r="AO18737" s="24"/>
      <c r="AR18737" s="24"/>
      <c r="AU18737" s="24"/>
    </row>
    <row r="18738">
      <c r="J18738" s="18"/>
      <c r="N18738" s="24"/>
      <c r="Q18738" s="24"/>
      <c r="T18738" s="24"/>
      <c r="W18738" s="24"/>
      <c r="Z18738" s="24"/>
      <c r="AC18738" s="24"/>
      <c r="AI18738" s="24"/>
      <c r="AL18738" s="24"/>
      <c r="AO18738" s="24"/>
      <c r="AR18738" s="24"/>
      <c r="AU18738" s="24"/>
    </row>
    <row r="18739">
      <c r="J18739" s="18"/>
      <c r="N18739" s="24"/>
      <c r="Q18739" s="24"/>
      <c r="T18739" s="24"/>
      <c r="W18739" s="24"/>
      <c r="Z18739" s="24"/>
      <c r="AC18739" s="24"/>
      <c r="AI18739" s="24"/>
      <c r="AL18739" s="24"/>
      <c r="AO18739" s="24"/>
      <c r="AR18739" s="24"/>
      <c r="AU18739" s="24"/>
    </row>
    <row r="18740">
      <c r="J18740" s="18"/>
      <c r="N18740" s="24"/>
      <c r="Q18740" s="24"/>
      <c r="T18740" s="24"/>
      <c r="W18740" s="24"/>
      <c r="Z18740" s="24"/>
      <c r="AC18740" s="24"/>
      <c r="AI18740" s="24"/>
      <c r="AL18740" s="24"/>
      <c r="AO18740" s="24"/>
      <c r="AR18740" s="24"/>
      <c r="AU18740" s="24"/>
    </row>
    <row r="18741">
      <c r="J18741" s="18"/>
      <c r="N18741" s="24"/>
      <c r="Q18741" s="24"/>
      <c r="T18741" s="24"/>
      <c r="W18741" s="24"/>
      <c r="Z18741" s="24"/>
      <c r="AC18741" s="24"/>
      <c r="AI18741" s="24"/>
      <c r="AL18741" s="24"/>
      <c r="AO18741" s="24"/>
      <c r="AR18741" s="24"/>
      <c r="AU18741" s="24"/>
    </row>
    <row r="18742">
      <c r="J18742" s="18"/>
      <c r="N18742" s="24"/>
      <c r="Q18742" s="24"/>
      <c r="T18742" s="24"/>
      <c r="W18742" s="24"/>
      <c r="Z18742" s="24"/>
      <c r="AC18742" s="24"/>
      <c r="AI18742" s="24"/>
      <c r="AL18742" s="24"/>
      <c r="AO18742" s="24"/>
      <c r="AR18742" s="24"/>
      <c r="AU18742" s="24"/>
    </row>
    <row r="18743">
      <c r="J18743" s="18"/>
      <c r="N18743" s="24"/>
      <c r="Q18743" s="24"/>
      <c r="T18743" s="24"/>
      <c r="W18743" s="24"/>
      <c r="Z18743" s="24"/>
      <c r="AC18743" s="24"/>
      <c r="AI18743" s="24"/>
      <c r="AL18743" s="24"/>
      <c r="AO18743" s="24"/>
      <c r="AR18743" s="24"/>
      <c r="AU18743" s="24"/>
    </row>
    <row r="18744">
      <c r="J18744" s="18"/>
      <c r="N18744" s="24"/>
      <c r="Q18744" s="24"/>
      <c r="T18744" s="24"/>
      <c r="W18744" s="24"/>
      <c r="Z18744" s="24"/>
      <c r="AC18744" s="24"/>
      <c r="AI18744" s="24"/>
      <c r="AL18744" s="24"/>
      <c r="AO18744" s="24"/>
      <c r="AR18744" s="24"/>
      <c r="AU18744" s="24"/>
    </row>
    <row r="18745">
      <c r="J18745" s="18"/>
      <c r="N18745" s="24"/>
      <c r="Q18745" s="24"/>
      <c r="T18745" s="24"/>
      <c r="W18745" s="24"/>
      <c r="Z18745" s="24"/>
      <c r="AC18745" s="24"/>
      <c r="AI18745" s="24"/>
      <c r="AL18745" s="24"/>
      <c r="AO18745" s="24"/>
      <c r="AR18745" s="24"/>
      <c r="AU18745" s="24"/>
    </row>
    <row r="18746">
      <c r="J18746" s="18"/>
      <c r="N18746" s="24"/>
      <c r="Q18746" s="24"/>
      <c r="T18746" s="24"/>
      <c r="W18746" s="24"/>
      <c r="Z18746" s="24"/>
      <c r="AC18746" s="24"/>
      <c r="AI18746" s="24"/>
      <c r="AL18746" s="24"/>
      <c r="AO18746" s="24"/>
      <c r="AR18746" s="24"/>
      <c r="AU18746" s="24"/>
    </row>
    <row r="18747">
      <c r="J18747" s="18"/>
      <c r="N18747" s="24"/>
      <c r="Q18747" s="24"/>
      <c r="T18747" s="24"/>
      <c r="W18747" s="24"/>
      <c r="Z18747" s="24"/>
      <c r="AC18747" s="24"/>
      <c r="AI18747" s="24"/>
      <c r="AL18747" s="24"/>
      <c r="AO18747" s="24"/>
      <c r="AR18747" s="24"/>
      <c r="AU18747" s="24"/>
    </row>
    <row r="18748">
      <c r="J18748" s="18"/>
      <c r="N18748" s="24"/>
      <c r="Q18748" s="24"/>
      <c r="T18748" s="24"/>
      <c r="W18748" s="24"/>
      <c r="Z18748" s="24"/>
      <c r="AC18748" s="24"/>
      <c r="AI18748" s="24"/>
      <c r="AL18748" s="24"/>
      <c r="AO18748" s="24"/>
      <c r="AR18748" s="24"/>
      <c r="AU18748" s="24"/>
    </row>
    <row r="18749">
      <c r="J18749" s="18"/>
      <c r="N18749" s="24"/>
      <c r="Q18749" s="24"/>
      <c r="T18749" s="24"/>
      <c r="W18749" s="24"/>
      <c r="Z18749" s="24"/>
      <c r="AC18749" s="24"/>
      <c r="AI18749" s="24"/>
      <c r="AL18749" s="24"/>
      <c r="AO18749" s="24"/>
      <c r="AR18749" s="24"/>
      <c r="AU18749" s="24"/>
    </row>
    <row r="18750">
      <c r="J18750" s="18"/>
      <c r="N18750" s="24"/>
      <c r="Q18750" s="24"/>
      <c r="T18750" s="24"/>
      <c r="W18750" s="24"/>
      <c r="Z18750" s="24"/>
      <c r="AC18750" s="24"/>
      <c r="AI18750" s="24"/>
      <c r="AL18750" s="24"/>
      <c r="AO18750" s="24"/>
      <c r="AR18750" s="24"/>
      <c r="AU18750" s="24"/>
    </row>
    <row r="18751">
      <c r="J18751" s="18"/>
      <c r="N18751" s="24"/>
      <c r="Q18751" s="24"/>
      <c r="T18751" s="24"/>
      <c r="W18751" s="24"/>
      <c r="Z18751" s="24"/>
      <c r="AC18751" s="24"/>
      <c r="AI18751" s="24"/>
      <c r="AL18751" s="24"/>
      <c r="AO18751" s="24"/>
      <c r="AR18751" s="24"/>
      <c r="AU18751" s="24"/>
    </row>
    <row r="18752">
      <c r="J18752" s="18"/>
      <c r="N18752" s="24"/>
      <c r="Q18752" s="24"/>
      <c r="T18752" s="24"/>
      <c r="W18752" s="24"/>
      <c r="Z18752" s="24"/>
      <c r="AC18752" s="24"/>
      <c r="AI18752" s="24"/>
      <c r="AL18752" s="24"/>
      <c r="AO18752" s="24"/>
      <c r="AR18752" s="24"/>
      <c r="AU18752" s="24"/>
    </row>
    <row r="18753">
      <c r="J18753" s="18"/>
      <c r="N18753" s="24"/>
      <c r="Q18753" s="24"/>
      <c r="T18753" s="24"/>
      <c r="W18753" s="24"/>
      <c r="Z18753" s="24"/>
      <c r="AC18753" s="24"/>
      <c r="AI18753" s="24"/>
      <c r="AL18753" s="24"/>
      <c r="AO18753" s="24"/>
      <c r="AR18753" s="24"/>
      <c r="AU18753" s="24"/>
    </row>
    <row r="18754">
      <c r="J18754" s="18"/>
      <c r="N18754" s="24"/>
      <c r="Q18754" s="24"/>
      <c r="T18754" s="24"/>
      <c r="W18754" s="24"/>
      <c r="Z18754" s="24"/>
      <c r="AC18754" s="24"/>
      <c r="AI18754" s="24"/>
      <c r="AL18754" s="24"/>
      <c r="AO18754" s="24"/>
      <c r="AR18754" s="24"/>
      <c r="AU18754" s="24"/>
    </row>
    <row r="18755">
      <c r="J18755" s="18"/>
      <c r="N18755" s="24"/>
      <c r="Q18755" s="24"/>
      <c r="T18755" s="24"/>
      <c r="W18755" s="24"/>
      <c r="Z18755" s="24"/>
      <c r="AC18755" s="24"/>
      <c r="AI18755" s="24"/>
      <c r="AL18755" s="24"/>
      <c r="AO18755" s="24"/>
      <c r="AR18755" s="24"/>
      <c r="AU18755" s="24"/>
    </row>
    <row r="18756">
      <c r="J18756" s="18"/>
      <c r="N18756" s="24"/>
      <c r="Q18756" s="24"/>
      <c r="T18756" s="24"/>
      <c r="W18756" s="24"/>
      <c r="Z18756" s="24"/>
      <c r="AC18756" s="24"/>
      <c r="AI18756" s="24"/>
      <c r="AL18756" s="24"/>
      <c r="AO18756" s="24"/>
      <c r="AR18756" s="24"/>
      <c r="AU18756" s="24"/>
    </row>
    <row r="18757">
      <c r="J18757" s="18"/>
      <c r="N18757" s="24"/>
      <c r="Q18757" s="24"/>
      <c r="T18757" s="24"/>
      <c r="W18757" s="24"/>
      <c r="Z18757" s="24"/>
      <c r="AC18757" s="24"/>
      <c r="AI18757" s="24"/>
      <c r="AL18757" s="24"/>
      <c r="AO18757" s="24"/>
      <c r="AR18757" s="24"/>
      <c r="AU18757" s="24"/>
    </row>
    <row r="18758">
      <c r="J18758" s="18"/>
      <c r="N18758" s="24"/>
      <c r="Q18758" s="24"/>
      <c r="T18758" s="24"/>
      <c r="W18758" s="24"/>
      <c r="Z18758" s="24"/>
      <c r="AC18758" s="24"/>
      <c r="AI18758" s="24"/>
      <c r="AL18758" s="24"/>
      <c r="AO18758" s="24"/>
      <c r="AR18758" s="24"/>
      <c r="AU18758" s="24"/>
    </row>
    <row r="18759">
      <c r="J18759" s="18"/>
      <c r="N18759" s="24"/>
      <c r="Q18759" s="24"/>
      <c r="T18759" s="24"/>
      <c r="W18759" s="24"/>
      <c r="Z18759" s="24"/>
      <c r="AC18759" s="24"/>
      <c r="AI18759" s="24"/>
      <c r="AL18759" s="24"/>
      <c r="AO18759" s="24"/>
      <c r="AR18759" s="24"/>
      <c r="AU18759" s="24"/>
    </row>
    <row r="18760">
      <c r="J18760" s="18"/>
      <c r="N18760" s="24"/>
      <c r="Q18760" s="24"/>
      <c r="T18760" s="24"/>
      <c r="W18760" s="24"/>
      <c r="Z18760" s="24"/>
      <c r="AC18760" s="24"/>
      <c r="AI18760" s="24"/>
      <c r="AL18760" s="24"/>
      <c r="AO18760" s="24"/>
      <c r="AR18760" s="24"/>
      <c r="AU18760" s="24"/>
    </row>
    <row r="18761">
      <c r="J18761" s="18"/>
      <c r="N18761" s="24"/>
      <c r="Q18761" s="24"/>
      <c r="T18761" s="24"/>
      <c r="W18761" s="24"/>
      <c r="Z18761" s="24"/>
      <c r="AC18761" s="24"/>
      <c r="AI18761" s="24"/>
      <c r="AL18761" s="24"/>
      <c r="AO18761" s="24"/>
      <c r="AR18761" s="24"/>
      <c r="AU18761" s="24"/>
    </row>
    <row r="18762">
      <c r="J18762" s="18"/>
      <c r="N18762" s="24"/>
      <c r="Q18762" s="24"/>
      <c r="T18762" s="24"/>
      <c r="W18762" s="24"/>
      <c r="Z18762" s="24"/>
      <c r="AC18762" s="24"/>
      <c r="AI18762" s="24"/>
      <c r="AL18762" s="24"/>
      <c r="AO18762" s="24"/>
      <c r="AR18762" s="24"/>
      <c r="AU18762" s="24"/>
    </row>
    <row r="18763">
      <c r="J18763" s="18"/>
      <c r="N18763" s="24"/>
      <c r="Q18763" s="24"/>
      <c r="T18763" s="24"/>
      <c r="W18763" s="24"/>
      <c r="Z18763" s="24"/>
      <c r="AC18763" s="24"/>
      <c r="AI18763" s="24"/>
      <c r="AL18763" s="24"/>
      <c r="AO18763" s="24"/>
      <c r="AR18763" s="24"/>
      <c r="AU18763" s="24"/>
    </row>
    <row r="18764">
      <c r="J18764" s="18"/>
      <c r="N18764" s="24"/>
      <c r="Q18764" s="24"/>
      <c r="T18764" s="24"/>
      <c r="W18764" s="24"/>
      <c r="Z18764" s="24"/>
      <c r="AC18764" s="24"/>
      <c r="AI18764" s="24"/>
      <c r="AL18764" s="24"/>
      <c r="AO18764" s="24"/>
      <c r="AR18764" s="24"/>
      <c r="AU18764" s="24"/>
    </row>
    <row r="18765">
      <c r="J18765" s="18"/>
      <c r="N18765" s="24"/>
      <c r="Q18765" s="24"/>
      <c r="T18765" s="24"/>
      <c r="W18765" s="24"/>
      <c r="Z18765" s="24"/>
      <c r="AC18765" s="24"/>
      <c r="AI18765" s="24"/>
      <c r="AL18765" s="24"/>
      <c r="AO18765" s="24"/>
      <c r="AR18765" s="24"/>
      <c r="AU18765" s="24"/>
    </row>
    <row r="18766">
      <c r="J18766" s="18"/>
      <c r="N18766" s="24"/>
      <c r="Q18766" s="24"/>
      <c r="T18766" s="24"/>
      <c r="W18766" s="24"/>
      <c r="Z18766" s="24"/>
      <c r="AC18766" s="24"/>
      <c r="AI18766" s="24"/>
      <c r="AL18766" s="24"/>
      <c r="AO18766" s="24"/>
      <c r="AR18766" s="24"/>
      <c r="AU18766" s="24"/>
    </row>
    <row r="18767">
      <c r="J18767" s="18"/>
      <c r="N18767" s="24"/>
      <c r="Q18767" s="24"/>
      <c r="T18767" s="24"/>
      <c r="W18767" s="24"/>
      <c r="Z18767" s="24"/>
      <c r="AC18767" s="24"/>
      <c r="AI18767" s="24"/>
      <c r="AL18767" s="24"/>
      <c r="AO18767" s="24"/>
      <c r="AR18767" s="24"/>
      <c r="AU18767" s="24"/>
    </row>
    <row r="18768">
      <c r="J18768" s="18"/>
      <c r="N18768" s="24"/>
      <c r="Q18768" s="24"/>
      <c r="T18768" s="24"/>
      <c r="W18768" s="24"/>
      <c r="Z18768" s="24"/>
      <c r="AC18768" s="24"/>
      <c r="AI18768" s="24"/>
      <c r="AL18768" s="24"/>
      <c r="AO18768" s="24"/>
      <c r="AR18768" s="24"/>
      <c r="AU18768" s="24"/>
    </row>
    <row r="18769">
      <c r="J18769" s="18"/>
      <c r="N18769" s="24"/>
      <c r="Q18769" s="24"/>
      <c r="T18769" s="24"/>
      <c r="W18769" s="24"/>
      <c r="Z18769" s="24"/>
      <c r="AC18769" s="24"/>
      <c r="AI18769" s="24"/>
      <c r="AL18769" s="24"/>
      <c r="AO18769" s="24"/>
      <c r="AR18769" s="24"/>
      <c r="AU18769" s="24"/>
    </row>
    <row r="18770">
      <c r="J18770" s="18"/>
      <c r="N18770" s="24"/>
      <c r="Q18770" s="24"/>
      <c r="T18770" s="24"/>
      <c r="W18770" s="24"/>
      <c r="Z18770" s="24"/>
      <c r="AC18770" s="24"/>
      <c r="AI18770" s="24"/>
      <c r="AL18770" s="24"/>
      <c r="AO18770" s="24"/>
      <c r="AR18770" s="24"/>
      <c r="AU18770" s="24"/>
    </row>
    <row r="18771">
      <c r="J18771" s="18"/>
      <c r="N18771" s="24"/>
      <c r="Q18771" s="24"/>
      <c r="T18771" s="24"/>
      <c r="W18771" s="24"/>
      <c r="Z18771" s="24"/>
      <c r="AC18771" s="24"/>
      <c r="AI18771" s="24"/>
      <c r="AL18771" s="24"/>
      <c r="AO18771" s="24"/>
      <c r="AR18771" s="24"/>
      <c r="AU18771" s="24"/>
    </row>
    <row r="18772">
      <c r="J18772" s="18"/>
      <c r="N18772" s="24"/>
      <c r="Q18772" s="24"/>
      <c r="T18772" s="24"/>
      <c r="W18772" s="24"/>
      <c r="Z18772" s="24"/>
      <c r="AC18772" s="24"/>
      <c r="AI18772" s="24"/>
      <c r="AL18772" s="24"/>
      <c r="AO18772" s="24"/>
      <c r="AR18772" s="24"/>
      <c r="AU18772" s="24"/>
    </row>
    <row r="18773">
      <c r="J18773" s="18"/>
      <c r="N18773" s="24"/>
      <c r="Q18773" s="24"/>
      <c r="T18773" s="24"/>
      <c r="W18773" s="24"/>
      <c r="Z18773" s="24"/>
      <c r="AC18773" s="24"/>
      <c r="AI18773" s="24"/>
      <c r="AL18773" s="24"/>
      <c r="AO18773" s="24"/>
      <c r="AR18773" s="24"/>
      <c r="AU18773" s="24"/>
    </row>
    <row r="18774">
      <c r="J18774" s="18"/>
      <c r="N18774" s="24"/>
      <c r="Q18774" s="24"/>
      <c r="T18774" s="24"/>
      <c r="W18774" s="24"/>
      <c r="Z18774" s="24"/>
      <c r="AC18774" s="24"/>
      <c r="AI18774" s="24"/>
      <c r="AL18774" s="24"/>
      <c r="AO18774" s="24"/>
      <c r="AR18774" s="24"/>
      <c r="AU18774" s="24"/>
    </row>
    <row r="18775">
      <c r="J18775" s="18"/>
      <c r="N18775" s="24"/>
      <c r="Q18775" s="24"/>
      <c r="T18775" s="24"/>
      <c r="W18775" s="24"/>
      <c r="Z18775" s="24"/>
      <c r="AC18775" s="24"/>
      <c r="AI18775" s="24"/>
      <c r="AL18775" s="24"/>
      <c r="AO18775" s="24"/>
      <c r="AR18775" s="24"/>
      <c r="AU18775" s="24"/>
    </row>
    <row r="18776">
      <c r="J18776" s="18"/>
      <c r="N18776" s="24"/>
      <c r="Q18776" s="24"/>
      <c r="T18776" s="24"/>
      <c r="W18776" s="24"/>
      <c r="Z18776" s="24"/>
      <c r="AC18776" s="24"/>
      <c r="AI18776" s="24"/>
      <c r="AL18776" s="24"/>
      <c r="AO18776" s="24"/>
      <c r="AR18776" s="24"/>
      <c r="AU18776" s="24"/>
    </row>
    <row r="18777">
      <c r="J18777" s="18"/>
      <c r="N18777" s="24"/>
      <c r="Q18777" s="24"/>
      <c r="T18777" s="24"/>
      <c r="W18777" s="24"/>
      <c r="Z18777" s="24"/>
      <c r="AC18777" s="24"/>
      <c r="AI18777" s="24"/>
      <c r="AL18777" s="24"/>
      <c r="AO18777" s="24"/>
      <c r="AR18777" s="24"/>
      <c r="AU18777" s="24"/>
    </row>
    <row r="18778">
      <c r="J18778" s="18"/>
      <c r="N18778" s="24"/>
      <c r="Q18778" s="24"/>
      <c r="T18778" s="24"/>
      <c r="W18778" s="24"/>
      <c r="Z18778" s="24"/>
      <c r="AC18778" s="24"/>
      <c r="AI18778" s="24"/>
      <c r="AL18778" s="24"/>
      <c r="AO18778" s="24"/>
      <c r="AR18778" s="24"/>
      <c r="AU18778" s="24"/>
    </row>
    <row r="18779">
      <c r="J18779" s="18"/>
      <c r="N18779" s="24"/>
      <c r="Q18779" s="24"/>
      <c r="T18779" s="24"/>
      <c r="W18779" s="24"/>
      <c r="Z18779" s="24"/>
      <c r="AC18779" s="24"/>
      <c r="AI18779" s="24"/>
      <c r="AL18779" s="24"/>
      <c r="AO18779" s="24"/>
      <c r="AR18779" s="24"/>
      <c r="AU18779" s="24"/>
    </row>
    <row r="18780">
      <c r="J18780" s="18"/>
      <c r="N18780" s="24"/>
      <c r="Q18780" s="24"/>
      <c r="T18780" s="24"/>
      <c r="W18780" s="24"/>
      <c r="Z18780" s="24"/>
      <c r="AC18780" s="24"/>
      <c r="AI18780" s="24"/>
      <c r="AL18780" s="24"/>
      <c r="AO18780" s="24"/>
      <c r="AR18780" s="24"/>
      <c r="AU18780" s="24"/>
    </row>
    <row r="18781">
      <c r="J18781" s="18"/>
      <c r="N18781" s="24"/>
      <c r="Q18781" s="24"/>
      <c r="T18781" s="24"/>
      <c r="W18781" s="24"/>
      <c r="Z18781" s="24"/>
      <c r="AC18781" s="24"/>
      <c r="AI18781" s="24"/>
      <c r="AL18781" s="24"/>
      <c r="AO18781" s="24"/>
      <c r="AR18781" s="24"/>
      <c r="AU18781" s="24"/>
    </row>
    <row r="18782">
      <c r="J18782" s="18"/>
      <c r="N18782" s="24"/>
      <c r="Q18782" s="24"/>
      <c r="T18782" s="24"/>
      <c r="W18782" s="24"/>
      <c r="Z18782" s="24"/>
      <c r="AC18782" s="24"/>
      <c r="AI18782" s="24"/>
      <c r="AL18782" s="24"/>
      <c r="AO18782" s="24"/>
      <c r="AR18782" s="24"/>
      <c r="AU18782" s="24"/>
    </row>
    <row r="18783">
      <c r="J18783" s="18"/>
      <c r="N18783" s="24"/>
      <c r="Q18783" s="24"/>
      <c r="T18783" s="24"/>
      <c r="W18783" s="24"/>
      <c r="Z18783" s="24"/>
      <c r="AC18783" s="24"/>
      <c r="AI18783" s="24"/>
      <c r="AL18783" s="24"/>
      <c r="AO18783" s="24"/>
      <c r="AR18783" s="24"/>
      <c r="AU18783" s="24"/>
    </row>
    <row r="18784">
      <c r="J18784" s="18"/>
      <c r="N18784" s="24"/>
      <c r="Q18784" s="24"/>
      <c r="T18784" s="24"/>
      <c r="W18784" s="24"/>
      <c r="Z18784" s="24"/>
      <c r="AC18784" s="24"/>
      <c r="AI18784" s="24"/>
      <c r="AL18784" s="24"/>
      <c r="AO18784" s="24"/>
      <c r="AR18784" s="24"/>
      <c r="AU18784" s="24"/>
    </row>
    <row r="18785">
      <c r="J18785" s="18"/>
      <c r="N18785" s="24"/>
      <c r="Q18785" s="24"/>
      <c r="T18785" s="24"/>
      <c r="W18785" s="24"/>
      <c r="Z18785" s="24"/>
      <c r="AC18785" s="24"/>
      <c r="AI18785" s="24"/>
      <c r="AL18785" s="24"/>
      <c r="AO18785" s="24"/>
      <c r="AR18785" s="24"/>
      <c r="AU18785" s="24"/>
    </row>
    <row r="18786">
      <c r="J18786" s="18"/>
      <c r="N18786" s="24"/>
      <c r="Q18786" s="24"/>
      <c r="T18786" s="24"/>
      <c r="W18786" s="24"/>
      <c r="Z18786" s="24"/>
      <c r="AC18786" s="24"/>
      <c r="AI18786" s="24"/>
      <c r="AL18786" s="24"/>
      <c r="AO18786" s="24"/>
      <c r="AR18786" s="24"/>
      <c r="AU18786" s="24"/>
    </row>
    <row r="18787">
      <c r="J18787" s="18"/>
      <c r="N18787" s="24"/>
      <c r="Q18787" s="24"/>
      <c r="T18787" s="24"/>
      <c r="W18787" s="24"/>
      <c r="Z18787" s="24"/>
      <c r="AC18787" s="24"/>
      <c r="AI18787" s="24"/>
      <c r="AL18787" s="24"/>
      <c r="AO18787" s="24"/>
      <c r="AR18787" s="24"/>
      <c r="AU18787" s="24"/>
    </row>
    <row r="18788">
      <c r="J18788" s="18"/>
      <c r="N18788" s="24"/>
      <c r="Q18788" s="24"/>
      <c r="T18788" s="24"/>
      <c r="W18788" s="24"/>
      <c r="Z18788" s="24"/>
      <c r="AC18788" s="24"/>
      <c r="AI18788" s="24"/>
      <c r="AL18788" s="24"/>
      <c r="AO18788" s="24"/>
      <c r="AR18788" s="24"/>
      <c r="AU18788" s="24"/>
    </row>
    <row r="18789">
      <c r="J18789" s="18"/>
      <c r="N18789" s="24"/>
      <c r="Q18789" s="24"/>
      <c r="T18789" s="24"/>
      <c r="W18789" s="24"/>
      <c r="Z18789" s="24"/>
      <c r="AC18789" s="24"/>
      <c r="AI18789" s="24"/>
      <c r="AL18789" s="24"/>
      <c r="AO18789" s="24"/>
      <c r="AR18789" s="24"/>
      <c r="AU18789" s="24"/>
    </row>
    <row r="18790">
      <c r="J18790" s="18"/>
      <c r="N18790" s="24"/>
      <c r="Q18790" s="24"/>
      <c r="T18790" s="24"/>
      <c r="W18790" s="24"/>
      <c r="Z18790" s="24"/>
      <c r="AC18790" s="24"/>
      <c r="AI18790" s="24"/>
      <c r="AL18790" s="24"/>
      <c r="AO18790" s="24"/>
      <c r="AR18790" s="24"/>
      <c r="AU18790" s="24"/>
    </row>
    <row r="18791">
      <c r="J18791" s="18"/>
      <c r="N18791" s="24"/>
      <c r="Q18791" s="24"/>
      <c r="T18791" s="24"/>
      <c r="W18791" s="24"/>
      <c r="Z18791" s="24"/>
      <c r="AC18791" s="24"/>
      <c r="AI18791" s="24"/>
      <c r="AL18791" s="24"/>
      <c r="AO18791" s="24"/>
      <c r="AR18791" s="24"/>
      <c r="AU18791" s="24"/>
    </row>
    <row r="18792">
      <c r="J18792" s="18"/>
      <c r="N18792" s="24"/>
      <c r="Q18792" s="24"/>
      <c r="T18792" s="24"/>
      <c r="W18792" s="24"/>
      <c r="Z18792" s="24"/>
      <c r="AC18792" s="24"/>
      <c r="AI18792" s="24"/>
      <c r="AL18792" s="24"/>
      <c r="AO18792" s="24"/>
      <c r="AR18792" s="24"/>
      <c r="AU18792" s="24"/>
    </row>
    <row r="18793">
      <c r="J18793" s="18"/>
      <c r="N18793" s="24"/>
      <c r="Q18793" s="24"/>
      <c r="T18793" s="24"/>
      <c r="W18793" s="24"/>
      <c r="Z18793" s="24"/>
      <c r="AC18793" s="24"/>
      <c r="AI18793" s="24"/>
      <c r="AL18793" s="24"/>
      <c r="AO18793" s="24"/>
      <c r="AR18793" s="24"/>
      <c r="AU18793" s="24"/>
    </row>
    <row r="18794">
      <c r="J18794" s="18"/>
      <c r="N18794" s="24"/>
      <c r="Q18794" s="24"/>
      <c r="T18794" s="24"/>
      <c r="W18794" s="24"/>
      <c r="Z18794" s="24"/>
      <c r="AC18794" s="24"/>
      <c r="AI18794" s="24"/>
      <c r="AL18794" s="24"/>
      <c r="AO18794" s="24"/>
      <c r="AR18794" s="24"/>
      <c r="AU18794" s="24"/>
    </row>
    <row r="18795">
      <c r="J18795" s="18"/>
      <c r="N18795" s="24"/>
      <c r="Q18795" s="24"/>
      <c r="T18795" s="24"/>
      <c r="W18795" s="24"/>
      <c r="Z18795" s="24"/>
      <c r="AC18795" s="24"/>
      <c r="AI18795" s="24"/>
      <c r="AL18795" s="24"/>
      <c r="AO18795" s="24"/>
      <c r="AR18795" s="24"/>
      <c r="AU18795" s="24"/>
    </row>
    <row r="18796">
      <c r="J18796" s="18"/>
      <c r="N18796" s="24"/>
      <c r="Q18796" s="24"/>
      <c r="T18796" s="24"/>
      <c r="W18796" s="24"/>
      <c r="Z18796" s="24"/>
      <c r="AC18796" s="24"/>
      <c r="AI18796" s="24"/>
      <c r="AL18796" s="24"/>
      <c r="AO18796" s="24"/>
      <c r="AR18796" s="24"/>
      <c r="AU18796" s="24"/>
    </row>
    <row r="18797">
      <c r="J18797" s="18"/>
      <c r="N18797" s="24"/>
      <c r="Q18797" s="24"/>
      <c r="T18797" s="24"/>
      <c r="W18797" s="24"/>
      <c r="Z18797" s="24"/>
      <c r="AC18797" s="24"/>
      <c r="AI18797" s="24"/>
      <c r="AL18797" s="24"/>
      <c r="AO18797" s="24"/>
      <c r="AR18797" s="24"/>
      <c r="AU18797" s="24"/>
    </row>
    <row r="18798">
      <c r="J18798" s="18"/>
      <c r="N18798" s="24"/>
      <c r="Q18798" s="24"/>
      <c r="T18798" s="24"/>
      <c r="W18798" s="24"/>
      <c r="Z18798" s="24"/>
      <c r="AC18798" s="24"/>
      <c r="AI18798" s="24"/>
      <c r="AL18798" s="24"/>
      <c r="AO18798" s="24"/>
      <c r="AR18798" s="24"/>
      <c r="AU18798" s="24"/>
    </row>
    <row r="18799">
      <c r="J18799" s="18"/>
      <c r="N18799" s="24"/>
      <c r="Q18799" s="24"/>
      <c r="T18799" s="24"/>
      <c r="W18799" s="24"/>
      <c r="Z18799" s="24"/>
      <c r="AC18799" s="24"/>
      <c r="AI18799" s="24"/>
      <c r="AL18799" s="24"/>
      <c r="AO18799" s="24"/>
      <c r="AR18799" s="24"/>
      <c r="AU18799" s="24"/>
    </row>
    <row r="18800">
      <c r="J18800" s="18"/>
      <c r="N18800" s="24"/>
      <c r="Q18800" s="24"/>
      <c r="T18800" s="24"/>
      <c r="W18800" s="24"/>
      <c r="Z18800" s="24"/>
      <c r="AC18800" s="24"/>
      <c r="AI18800" s="24"/>
      <c r="AL18800" s="24"/>
      <c r="AO18800" s="24"/>
      <c r="AR18800" s="24"/>
      <c r="AU18800" s="24"/>
    </row>
    <row r="18801">
      <c r="J18801" s="18"/>
      <c r="N18801" s="24"/>
      <c r="Q18801" s="24"/>
      <c r="T18801" s="24"/>
      <c r="W18801" s="24"/>
      <c r="Z18801" s="24"/>
      <c r="AC18801" s="24"/>
      <c r="AI18801" s="24"/>
      <c r="AL18801" s="24"/>
      <c r="AO18801" s="24"/>
      <c r="AR18801" s="24"/>
      <c r="AU18801" s="24"/>
    </row>
    <row r="18802">
      <c r="J18802" s="18"/>
      <c r="N18802" s="24"/>
      <c r="Q18802" s="24"/>
      <c r="T18802" s="24"/>
      <c r="W18802" s="24"/>
      <c r="Z18802" s="24"/>
      <c r="AC18802" s="24"/>
      <c r="AI18802" s="24"/>
      <c r="AL18802" s="24"/>
      <c r="AO18802" s="24"/>
      <c r="AR18802" s="24"/>
      <c r="AU18802" s="24"/>
    </row>
    <row r="18803">
      <c r="J18803" s="18"/>
      <c r="N18803" s="24"/>
      <c r="Q18803" s="24"/>
      <c r="T18803" s="24"/>
      <c r="W18803" s="24"/>
      <c r="Z18803" s="24"/>
      <c r="AC18803" s="24"/>
      <c r="AI18803" s="24"/>
      <c r="AL18803" s="24"/>
      <c r="AO18803" s="24"/>
      <c r="AR18803" s="24"/>
      <c r="AU18803" s="24"/>
    </row>
    <row r="18804">
      <c r="J18804" s="18"/>
      <c r="N18804" s="24"/>
      <c r="Q18804" s="24"/>
      <c r="T18804" s="24"/>
      <c r="W18804" s="24"/>
      <c r="Z18804" s="24"/>
      <c r="AC18804" s="24"/>
      <c r="AI18804" s="24"/>
      <c r="AL18804" s="24"/>
      <c r="AO18804" s="24"/>
      <c r="AR18804" s="24"/>
      <c r="AU18804" s="24"/>
    </row>
    <row r="18805">
      <c r="J18805" s="18"/>
      <c r="N18805" s="24"/>
      <c r="Q18805" s="24"/>
      <c r="T18805" s="24"/>
      <c r="W18805" s="24"/>
      <c r="Z18805" s="24"/>
      <c r="AC18805" s="24"/>
      <c r="AI18805" s="24"/>
      <c r="AL18805" s="24"/>
      <c r="AO18805" s="24"/>
      <c r="AR18805" s="24"/>
      <c r="AU18805" s="24"/>
    </row>
    <row r="18806">
      <c r="J18806" s="18"/>
      <c r="N18806" s="24"/>
      <c r="Q18806" s="24"/>
      <c r="T18806" s="24"/>
      <c r="W18806" s="24"/>
      <c r="Z18806" s="24"/>
      <c r="AC18806" s="24"/>
      <c r="AI18806" s="24"/>
      <c r="AL18806" s="24"/>
      <c r="AO18806" s="24"/>
      <c r="AR18806" s="24"/>
      <c r="AU18806" s="24"/>
    </row>
    <row r="18807">
      <c r="J18807" s="18"/>
      <c r="N18807" s="24"/>
      <c r="Q18807" s="24"/>
      <c r="T18807" s="24"/>
      <c r="W18807" s="24"/>
      <c r="Z18807" s="24"/>
      <c r="AC18807" s="24"/>
      <c r="AI18807" s="24"/>
      <c r="AL18807" s="24"/>
      <c r="AO18807" s="24"/>
      <c r="AR18807" s="24"/>
      <c r="AU18807" s="24"/>
    </row>
    <row r="18808">
      <c r="J18808" s="18"/>
      <c r="N18808" s="24"/>
      <c r="Q18808" s="24"/>
      <c r="T18808" s="24"/>
      <c r="W18808" s="24"/>
      <c r="Z18808" s="24"/>
      <c r="AC18808" s="24"/>
      <c r="AI18808" s="24"/>
      <c r="AL18808" s="24"/>
      <c r="AO18808" s="24"/>
      <c r="AR18808" s="24"/>
      <c r="AU18808" s="24"/>
    </row>
    <row r="18809">
      <c r="J18809" s="18"/>
      <c r="N18809" s="24"/>
      <c r="Q18809" s="24"/>
      <c r="T18809" s="24"/>
      <c r="W18809" s="24"/>
      <c r="Z18809" s="24"/>
      <c r="AC18809" s="24"/>
      <c r="AI18809" s="24"/>
      <c r="AL18809" s="24"/>
      <c r="AO18809" s="24"/>
      <c r="AR18809" s="24"/>
      <c r="AU18809" s="24"/>
    </row>
    <row r="18810">
      <c r="J18810" s="18"/>
      <c r="N18810" s="24"/>
      <c r="Q18810" s="24"/>
      <c r="T18810" s="24"/>
      <c r="W18810" s="24"/>
      <c r="Z18810" s="24"/>
      <c r="AC18810" s="24"/>
      <c r="AI18810" s="24"/>
      <c r="AL18810" s="24"/>
      <c r="AO18810" s="24"/>
      <c r="AR18810" s="24"/>
      <c r="AU18810" s="24"/>
    </row>
    <row r="18811">
      <c r="J18811" s="18"/>
      <c r="N18811" s="24"/>
      <c r="Q18811" s="24"/>
      <c r="T18811" s="24"/>
      <c r="W18811" s="24"/>
      <c r="Z18811" s="24"/>
      <c r="AC18811" s="24"/>
      <c r="AI18811" s="24"/>
      <c r="AL18811" s="24"/>
      <c r="AO18811" s="24"/>
      <c r="AR18811" s="24"/>
      <c r="AU18811" s="24"/>
    </row>
    <row r="18812">
      <c r="J18812" s="18"/>
      <c r="N18812" s="24"/>
      <c r="Q18812" s="24"/>
      <c r="T18812" s="24"/>
      <c r="W18812" s="24"/>
      <c r="Z18812" s="24"/>
      <c r="AC18812" s="24"/>
      <c r="AI18812" s="24"/>
      <c r="AL18812" s="24"/>
      <c r="AO18812" s="24"/>
      <c r="AR18812" s="24"/>
      <c r="AU18812" s="24"/>
    </row>
    <row r="18813">
      <c r="J18813" s="18"/>
      <c r="N18813" s="24"/>
      <c r="Q18813" s="24"/>
      <c r="T18813" s="24"/>
      <c r="W18813" s="24"/>
      <c r="Z18813" s="24"/>
      <c r="AC18813" s="24"/>
      <c r="AI18813" s="24"/>
      <c r="AL18813" s="24"/>
      <c r="AO18813" s="24"/>
      <c r="AR18813" s="24"/>
      <c r="AU18813" s="24"/>
    </row>
    <row r="18814">
      <c r="J18814" s="18"/>
      <c r="N18814" s="24"/>
      <c r="Q18814" s="24"/>
      <c r="T18814" s="24"/>
      <c r="W18814" s="24"/>
      <c r="Z18814" s="24"/>
      <c r="AC18814" s="24"/>
      <c r="AI18814" s="24"/>
      <c r="AL18814" s="24"/>
      <c r="AO18814" s="24"/>
      <c r="AR18814" s="24"/>
      <c r="AU18814" s="24"/>
    </row>
    <row r="18815">
      <c r="J18815" s="18"/>
      <c r="N18815" s="24"/>
      <c r="Q18815" s="24"/>
      <c r="T18815" s="24"/>
      <c r="W18815" s="24"/>
      <c r="Z18815" s="24"/>
      <c r="AC18815" s="24"/>
      <c r="AI18815" s="24"/>
      <c r="AL18815" s="24"/>
      <c r="AO18815" s="24"/>
      <c r="AR18815" s="24"/>
      <c r="AU18815" s="24"/>
    </row>
    <row r="18816">
      <c r="J18816" s="18"/>
      <c r="N18816" s="24"/>
      <c r="Q18816" s="24"/>
      <c r="T18816" s="24"/>
      <c r="W18816" s="24"/>
      <c r="Z18816" s="24"/>
      <c r="AC18816" s="24"/>
      <c r="AI18816" s="24"/>
      <c r="AL18816" s="24"/>
      <c r="AO18816" s="24"/>
      <c r="AR18816" s="24"/>
      <c r="AU18816" s="24"/>
    </row>
    <row r="18817">
      <c r="J18817" s="18"/>
      <c r="N18817" s="24"/>
      <c r="Q18817" s="24"/>
      <c r="T18817" s="24"/>
      <c r="W18817" s="24"/>
      <c r="Z18817" s="24"/>
      <c r="AC18817" s="24"/>
      <c r="AI18817" s="24"/>
      <c r="AL18817" s="24"/>
      <c r="AO18817" s="24"/>
      <c r="AR18817" s="24"/>
      <c r="AU18817" s="24"/>
    </row>
    <row r="18818">
      <c r="J18818" s="18"/>
      <c r="N18818" s="24"/>
      <c r="Q18818" s="24"/>
      <c r="T18818" s="24"/>
      <c r="W18818" s="24"/>
      <c r="Z18818" s="24"/>
      <c r="AC18818" s="24"/>
      <c r="AI18818" s="24"/>
      <c r="AL18818" s="24"/>
      <c r="AO18818" s="24"/>
      <c r="AR18818" s="24"/>
      <c r="AU18818" s="24"/>
    </row>
    <row r="18819">
      <c r="J18819" s="18"/>
      <c r="N18819" s="24"/>
      <c r="Q18819" s="24"/>
      <c r="T18819" s="24"/>
      <c r="W18819" s="24"/>
      <c r="Z18819" s="24"/>
      <c r="AC18819" s="24"/>
      <c r="AI18819" s="24"/>
      <c r="AL18819" s="24"/>
      <c r="AO18819" s="24"/>
      <c r="AR18819" s="24"/>
      <c r="AU18819" s="24"/>
    </row>
    <row r="18820">
      <c r="J18820" s="18"/>
      <c r="N18820" s="24"/>
      <c r="Q18820" s="24"/>
      <c r="T18820" s="24"/>
      <c r="W18820" s="24"/>
      <c r="Z18820" s="24"/>
      <c r="AC18820" s="24"/>
      <c r="AI18820" s="24"/>
      <c r="AL18820" s="24"/>
      <c r="AO18820" s="24"/>
      <c r="AR18820" s="24"/>
      <c r="AU18820" s="24"/>
    </row>
    <row r="18821">
      <c r="J18821" s="18"/>
      <c r="N18821" s="24"/>
      <c r="Q18821" s="24"/>
      <c r="T18821" s="24"/>
      <c r="W18821" s="24"/>
      <c r="Z18821" s="24"/>
      <c r="AC18821" s="24"/>
      <c r="AI18821" s="24"/>
      <c r="AL18821" s="24"/>
      <c r="AO18821" s="24"/>
      <c r="AR18821" s="24"/>
      <c r="AU18821" s="24"/>
    </row>
    <row r="18822">
      <c r="J18822" s="18"/>
      <c r="N18822" s="24"/>
      <c r="Q18822" s="24"/>
      <c r="T18822" s="24"/>
      <c r="W18822" s="24"/>
      <c r="Z18822" s="24"/>
      <c r="AC18822" s="24"/>
      <c r="AI18822" s="24"/>
      <c r="AL18822" s="24"/>
      <c r="AO18822" s="24"/>
      <c r="AR18822" s="24"/>
      <c r="AU18822" s="24"/>
    </row>
    <row r="18823">
      <c r="J18823" s="18"/>
      <c r="N18823" s="24"/>
      <c r="Q18823" s="24"/>
      <c r="T18823" s="24"/>
      <c r="W18823" s="24"/>
      <c r="Z18823" s="24"/>
      <c r="AC18823" s="24"/>
      <c r="AI18823" s="24"/>
      <c r="AL18823" s="24"/>
      <c r="AO18823" s="24"/>
      <c r="AR18823" s="24"/>
      <c r="AU18823" s="24"/>
    </row>
    <row r="18824">
      <c r="J18824" s="18"/>
      <c r="N18824" s="24"/>
      <c r="Q18824" s="24"/>
      <c r="T18824" s="24"/>
      <c r="W18824" s="24"/>
      <c r="Z18824" s="24"/>
      <c r="AC18824" s="24"/>
      <c r="AI18824" s="24"/>
      <c r="AL18824" s="24"/>
      <c r="AO18824" s="24"/>
      <c r="AR18824" s="24"/>
      <c r="AU18824" s="24"/>
    </row>
    <row r="18825">
      <c r="J18825" s="18"/>
      <c r="N18825" s="24"/>
      <c r="Q18825" s="24"/>
      <c r="T18825" s="24"/>
      <c r="W18825" s="24"/>
      <c r="Z18825" s="24"/>
      <c r="AC18825" s="24"/>
      <c r="AI18825" s="24"/>
      <c r="AL18825" s="24"/>
      <c r="AO18825" s="24"/>
      <c r="AR18825" s="24"/>
      <c r="AU18825" s="24"/>
    </row>
    <row r="18826">
      <c r="J18826" s="18"/>
      <c r="N18826" s="24"/>
      <c r="Q18826" s="24"/>
      <c r="T18826" s="24"/>
      <c r="W18826" s="24"/>
      <c r="Z18826" s="24"/>
      <c r="AC18826" s="24"/>
      <c r="AI18826" s="24"/>
      <c r="AL18826" s="24"/>
      <c r="AO18826" s="24"/>
      <c r="AR18826" s="24"/>
      <c r="AU18826" s="24"/>
    </row>
    <row r="18827">
      <c r="J18827" s="18"/>
      <c r="N18827" s="24"/>
      <c r="Q18827" s="24"/>
      <c r="T18827" s="24"/>
      <c r="W18827" s="24"/>
      <c r="Z18827" s="24"/>
      <c r="AC18827" s="24"/>
      <c r="AI18827" s="24"/>
      <c r="AL18827" s="24"/>
      <c r="AO18827" s="24"/>
      <c r="AR18827" s="24"/>
      <c r="AU18827" s="24"/>
    </row>
    <row r="18828">
      <c r="J18828" s="18"/>
      <c r="N18828" s="24"/>
      <c r="Q18828" s="24"/>
      <c r="T18828" s="24"/>
      <c r="W18828" s="24"/>
      <c r="Z18828" s="24"/>
      <c r="AC18828" s="24"/>
      <c r="AI18828" s="24"/>
      <c r="AL18828" s="24"/>
      <c r="AO18828" s="24"/>
      <c r="AR18828" s="24"/>
      <c r="AU18828" s="24"/>
    </row>
    <row r="18829">
      <c r="J18829" s="18"/>
      <c r="N18829" s="24"/>
      <c r="Q18829" s="24"/>
      <c r="T18829" s="24"/>
      <c r="W18829" s="24"/>
      <c r="Z18829" s="24"/>
      <c r="AC18829" s="24"/>
      <c r="AI18829" s="24"/>
      <c r="AL18829" s="24"/>
      <c r="AO18829" s="24"/>
      <c r="AR18829" s="24"/>
      <c r="AU18829" s="24"/>
    </row>
    <row r="18830">
      <c r="J18830" s="18"/>
      <c r="N18830" s="24"/>
      <c r="Q18830" s="24"/>
      <c r="T18830" s="24"/>
      <c r="W18830" s="24"/>
      <c r="Z18830" s="24"/>
      <c r="AC18830" s="24"/>
      <c r="AI18830" s="24"/>
      <c r="AL18830" s="24"/>
      <c r="AO18830" s="24"/>
      <c r="AR18830" s="24"/>
      <c r="AU18830" s="24"/>
    </row>
    <row r="18831">
      <c r="J18831" s="18"/>
      <c r="N18831" s="24"/>
      <c r="Q18831" s="24"/>
      <c r="T18831" s="24"/>
      <c r="W18831" s="24"/>
      <c r="Z18831" s="24"/>
      <c r="AC18831" s="24"/>
      <c r="AI18831" s="24"/>
      <c r="AL18831" s="24"/>
      <c r="AO18831" s="24"/>
      <c r="AR18831" s="24"/>
      <c r="AU18831" s="24"/>
    </row>
    <row r="18832">
      <c r="J18832" s="18"/>
      <c r="N18832" s="24"/>
      <c r="Q18832" s="24"/>
      <c r="T18832" s="24"/>
      <c r="W18832" s="24"/>
      <c r="Z18832" s="24"/>
      <c r="AC18832" s="24"/>
      <c r="AI18832" s="24"/>
      <c r="AL18832" s="24"/>
      <c r="AO18832" s="24"/>
      <c r="AR18832" s="24"/>
      <c r="AU18832" s="24"/>
    </row>
    <row r="18833">
      <c r="J18833" s="18"/>
      <c r="N18833" s="24"/>
      <c r="Q18833" s="24"/>
      <c r="T18833" s="24"/>
      <c r="W18833" s="24"/>
      <c r="Z18833" s="24"/>
      <c r="AC18833" s="24"/>
      <c r="AI18833" s="24"/>
      <c r="AL18833" s="24"/>
      <c r="AO18833" s="24"/>
      <c r="AR18833" s="24"/>
      <c r="AU18833" s="24"/>
    </row>
    <row r="18834">
      <c r="J18834" s="18"/>
      <c r="N18834" s="24"/>
      <c r="Q18834" s="24"/>
      <c r="T18834" s="24"/>
      <c r="W18834" s="24"/>
      <c r="Z18834" s="24"/>
      <c r="AC18834" s="24"/>
      <c r="AI18834" s="24"/>
      <c r="AL18834" s="24"/>
      <c r="AO18834" s="24"/>
      <c r="AR18834" s="24"/>
      <c r="AU18834" s="24"/>
    </row>
    <row r="18835">
      <c r="J18835" s="18"/>
      <c r="N18835" s="24"/>
      <c r="Q18835" s="24"/>
      <c r="T18835" s="24"/>
      <c r="W18835" s="24"/>
      <c r="Z18835" s="24"/>
      <c r="AC18835" s="24"/>
      <c r="AI18835" s="24"/>
      <c r="AL18835" s="24"/>
      <c r="AO18835" s="24"/>
      <c r="AR18835" s="24"/>
      <c r="AU18835" s="24"/>
    </row>
    <row r="18836">
      <c r="J18836" s="18"/>
      <c r="N18836" s="24"/>
      <c r="Q18836" s="24"/>
      <c r="T18836" s="24"/>
      <c r="W18836" s="24"/>
      <c r="Z18836" s="24"/>
      <c r="AC18836" s="24"/>
      <c r="AI18836" s="24"/>
      <c r="AL18836" s="24"/>
      <c r="AO18836" s="24"/>
      <c r="AR18836" s="24"/>
      <c r="AU18836" s="24"/>
    </row>
    <row r="18837">
      <c r="J18837" s="18"/>
      <c r="N18837" s="24"/>
      <c r="Q18837" s="24"/>
      <c r="T18837" s="24"/>
      <c r="W18837" s="24"/>
      <c r="Z18837" s="24"/>
      <c r="AC18837" s="24"/>
      <c r="AI18837" s="24"/>
      <c r="AL18837" s="24"/>
      <c r="AO18837" s="24"/>
      <c r="AR18837" s="24"/>
      <c r="AU18837" s="24"/>
    </row>
    <row r="18838">
      <c r="J18838" s="18"/>
      <c r="N18838" s="24"/>
      <c r="Q18838" s="24"/>
      <c r="T18838" s="24"/>
      <c r="W18838" s="24"/>
      <c r="Z18838" s="24"/>
      <c r="AC18838" s="24"/>
      <c r="AI18838" s="24"/>
      <c r="AL18838" s="24"/>
      <c r="AO18838" s="24"/>
      <c r="AR18838" s="24"/>
      <c r="AU18838" s="24"/>
    </row>
    <row r="18839">
      <c r="J18839" s="18"/>
      <c r="N18839" s="24"/>
      <c r="Q18839" s="24"/>
      <c r="T18839" s="24"/>
      <c r="W18839" s="24"/>
      <c r="Z18839" s="24"/>
      <c r="AC18839" s="24"/>
      <c r="AI18839" s="24"/>
      <c r="AL18839" s="24"/>
      <c r="AO18839" s="24"/>
      <c r="AR18839" s="24"/>
      <c r="AU18839" s="24"/>
    </row>
    <row r="18840">
      <c r="J18840" s="18"/>
      <c r="N18840" s="24"/>
      <c r="Q18840" s="24"/>
      <c r="T18840" s="24"/>
      <c r="W18840" s="24"/>
      <c r="Z18840" s="24"/>
      <c r="AC18840" s="24"/>
      <c r="AI18840" s="24"/>
      <c r="AL18840" s="24"/>
      <c r="AO18840" s="24"/>
      <c r="AR18840" s="24"/>
      <c r="AU18840" s="24"/>
    </row>
    <row r="18841">
      <c r="J18841" s="18"/>
      <c r="N18841" s="24"/>
      <c r="Q18841" s="24"/>
      <c r="T18841" s="24"/>
      <c r="W18841" s="24"/>
      <c r="Z18841" s="24"/>
      <c r="AC18841" s="24"/>
      <c r="AI18841" s="24"/>
      <c r="AL18841" s="24"/>
      <c r="AO18841" s="24"/>
      <c r="AR18841" s="24"/>
      <c r="AU18841" s="24"/>
    </row>
    <row r="18842">
      <c r="J18842" s="18"/>
      <c r="N18842" s="24"/>
      <c r="Q18842" s="24"/>
      <c r="T18842" s="24"/>
      <c r="W18842" s="24"/>
      <c r="Z18842" s="24"/>
      <c r="AC18842" s="24"/>
      <c r="AI18842" s="24"/>
      <c r="AL18842" s="24"/>
      <c r="AO18842" s="24"/>
      <c r="AR18842" s="24"/>
      <c r="AU18842" s="24"/>
    </row>
    <row r="18843">
      <c r="J18843" s="18"/>
      <c r="N18843" s="24"/>
      <c r="Q18843" s="24"/>
      <c r="T18843" s="24"/>
      <c r="W18843" s="24"/>
      <c r="Z18843" s="24"/>
      <c r="AC18843" s="24"/>
      <c r="AI18843" s="24"/>
      <c r="AL18843" s="24"/>
      <c r="AO18843" s="24"/>
      <c r="AR18843" s="24"/>
      <c r="AU18843" s="24"/>
    </row>
    <row r="18844">
      <c r="J18844" s="18"/>
      <c r="N18844" s="24"/>
      <c r="Q18844" s="24"/>
      <c r="T18844" s="24"/>
      <c r="W18844" s="24"/>
      <c r="Z18844" s="24"/>
      <c r="AC18844" s="24"/>
      <c r="AI18844" s="24"/>
      <c r="AL18844" s="24"/>
      <c r="AO18844" s="24"/>
      <c r="AR18844" s="24"/>
      <c r="AU18844" s="24"/>
    </row>
    <row r="18845">
      <c r="J18845" s="18"/>
      <c r="N18845" s="24"/>
      <c r="Q18845" s="24"/>
      <c r="T18845" s="24"/>
      <c r="W18845" s="24"/>
      <c r="Z18845" s="24"/>
      <c r="AC18845" s="24"/>
      <c r="AI18845" s="24"/>
      <c r="AL18845" s="24"/>
      <c r="AO18845" s="24"/>
      <c r="AR18845" s="24"/>
      <c r="AU18845" s="24"/>
    </row>
    <row r="18846">
      <c r="J18846" s="18"/>
      <c r="N18846" s="24"/>
      <c r="Q18846" s="24"/>
      <c r="T18846" s="24"/>
      <c r="W18846" s="24"/>
      <c r="Z18846" s="24"/>
      <c r="AC18846" s="24"/>
      <c r="AI18846" s="24"/>
      <c r="AL18846" s="24"/>
      <c r="AO18846" s="24"/>
      <c r="AR18846" s="24"/>
      <c r="AU18846" s="24"/>
    </row>
    <row r="18847">
      <c r="J18847" s="18"/>
      <c r="N18847" s="24"/>
      <c r="Q18847" s="24"/>
      <c r="T18847" s="24"/>
      <c r="W18847" s="24"/>
      <c r="Z18847" s="24"/>
      <c r="AC18847" s="24"/>
      <c r="AI18847" s="24"/>
      <c r="AL18847" s="24"/>
      <c r="AO18847" s="24"/>
      <c r="AR18847" s="24"/>
      <c r="AU18847" s="24"/>
    </row>
    <row r="18848">
      <c r="J18848" s="18"/>
      <c r="N18848" s="24"/>
      <c r="Q18848" s="24"/>
      <c r="T18848" s="24"/>
      <c r="W18848" s="24"/>
      <c r="Z18848" s="24"/>
      <c r="AC18848" s="24"/>
      <c r="AI18848" s="24"/>
      <c r="AL18848" s="24"/>
      <c r="AO18848" s="24"/>
      <c r="AR18848" s="24"/>
      <c r="AU18848" s="24"/>
    </row>
    <row r="18849">
      <c r="J18849" s="18"/>
      <c r="N18849" s="24"/>
      <c r="Q18849" s="24"/>
      <c r="T18849" s="24"/>
      <c r="W18849" s="24"/>
      <c r="Z18849" s="24"/>
      <c r="AC18849" s="24"/>
      <c r="AI18849" s="24"/>
      <c r="AL18849" s="24"/>
      <c r="AO18849" s="24"/>
      <c r="AR18849" s="24"/>
      <c r="AU18849" s="24"/>
    </row>
    <row r="18850">
      <c r="J18850" s="18"/>
      <c r="N18850" s="24"/>
      <c r="Q18850" s="24"/>
      <c r="T18850" s="24"/>
      <c r="W18850" s="24"/>
      <c r="Z18850" s="24"/>
      <c r="AC18850" s="24"/>
      <c r="AI18850" s="24"/>
      <c r="AL18850" s="24"/>
      <c r="AO18850" s="24"/>
      <c r="AR18850" s="24"/>
      <c r="AU18850" s="24"/>
    </row>
    <row r="18851">
      <c r="J18851" s="18"/>
      <c r="N18851" s="24"/>
      <c r="Q18851" s="24"/>
      <c r="T18851" s="24"/>
      <c r="W18851" s="24"/>
      <c r="Z18851" s="24"/>
      <c r="AC18851" s="24"/>
      <c r="AI18851" s="24"/>
      <c r="AL18851" s="24"/>
      <c r="AO18851" s="24"/>
      <c r="AR18851" s="24"/>
      <c r="AU18851" s="24"/>
    </row>
    <row r="18852">
      <c r="J18852" s="18"/>
      <c r="N18852" s="24"/>
      <c r="Q18852" s="24"/>
      <c r="T18852" s="24"/>
      <c r="W18852" s="24"/>
      <c r="Z18852" s="24"/>
      <c r="AC18852" s="24"/>
      <c r="AI18852" s="24"/>
      <c r="AL18852" s="24"/>
      <c r="AO18852" s="24"/>
      <c r="AR18852" s="24"/>
      <c r="AU18852" s="24"/>
    </row>
    <row r="18853">
      <c r="J18853" s="18"/>
      <c r="N18853" s="24"/>
      <c r="Q18853" s="24"/>
      <c r="T18853" s="24"/>
      <c r="W18853" s="24"/>
      <c r="Z18853" s="24"/>
      <c r="AC18853" s="24"/>
      <c r="AI18853" s="24"/>
      <c r="AL18853" s="24"/>
      <c r="AO18853" s="24"/>
      <c r="AR18853" s="24"/>
      <c r="AU18853" s="24"/>
    </row>
    <row r="18854">
      <c r="J18854" s="18"/>
      <c r="N18854" s="24"/>
      <c r="Q18854" s="24"/>
      <c r="T18854" s="24"/>
      <c r="W18854" s="24"/>
      <c r="Z18854" s="24"/>
      <c r="AC18854" s="24"/>
      <c r="AI18854" s="24"/>
      <c r="AL18854" s="24"/>
      <c r="AO18854" s="24"/>
      <c r="AR18854" s="24"/>
      <c r="AU18854" s="24"/>
    </row>
    <row r="18855">
      <c r="J18855" s="18"/>
      <c r="N18855" s="24"/>
      <c r="Q18855" s="24"/>
      <c r="T18855" s="24"/>
      <c r="W18855" s="24"/>
      <c r="Z18855" s="24"/>
      <c r="AC18855" s="24"/>
      <c r="AI18855" s="24"/>
      <c r="AL18855" s="24"/>
      <c r="AO18855" s="24"/>
      <c r="AR18855" s="24"/>
      <c r="AU18855" s="24"/>
    </row>
    <row r="18856">
      <c r="J18856" s="18"/>
      <c r="N18856" s="24"/>
      <c r="Q18856" s="24"/>
      <c r="T18856" s="24"/>
      <c r="W18856" s="24"/>
      <c r="Z18856" s="24"/>
      <c r="AC18856" s="24"/>
      <c r="AI18856" s="24"/>
      <c r="AL18856" s="24"/>
      <c r="AO18856" s="24"/>
      <c r="AR18856" s="24"/>
      <c r="AU18856" s="24"/>
    </row>
    <row r="18857">
      <c r="J18857" s="18"/>
      <c r="N18857" s="24"/>
      <c r="Q18857" s="24"/>
      <c r="T18857" s="24"/>
      <c r="W18857" s="24"/>
      <c r="Z18857" s="24"/>
      <c r="AC18857" s="24"/>
      <c r="AI18857" s="24"/>
      <c r="AL18857" s="24"/>
      <c r="AO18857" s="24"/>
      <c r="AR18857" s="24"/>
      <c r="AU18857" s="24"/>
    </row>
    <row r="18858">
      <c r="J18858" s="18"/>
      <c r="N18858" s="24"/>
      <c r="Q18858" s="24"/>
      <c r="T18858" s="24"/>
      <c r="W18858" s="24"/>
      <c r="Z18858" s="24"/>
      <c r="AC18858" s="24"/>
      <c r="AI18858" s="24"/>
      <c r="AL18858" s="24"/>
      <c r="AO18858" s="24"/>
      <c r="AR18858" s="24"/>
      <c r="AU18858" s="24"/>
    </row>
    <row r="18859">
      <c r="J18859" s="18"/>
      <c r="N18859" s="24"/>
      <c r="Q18859" s="24"/>
      <c r="T18859" s="24"/>
      <c r="W18859" s="24"/>
      <c r="Z18859" s="24"/>
      <c r="AC18859" s="24"/>
      <c r="AI18859" s="24"/>
      <c r="AL18859" s="24"/>
      <c r="AO18859" s="24"/>
      <c r="AR18859" s="24"/>
      <c r="AU18859" s="24"/>
    </row>
    <row r="18860">
      <c r="J18860" s="18"/>
      <c r="N18860" s="24"/>
      <c r="Q18860" s="24"/>
      <c r="T18860" s="24"/>
      <c r="W18860" s="24"/>
      <c r="Z18860" s="24"/>
      <c r="AC18860" s="24"/>
      <c r="AI18860" s="24"/>
      <c r="AL18860" s="24"/>
      <c r="AO18860" s="24"/>
      <c r="AR18860" s="24"/>
      <c r="AU18860" s="24"/>
    </row>
    <row r="18861">
      <c r="J18861" s="18"/>
      <c r="N18861" s="24"/>
      <c r="Q18861" s="24"/>
      <c r="T18861" s="24"/>
      <c r="W18861" s="24"/>
      <c r="Z18861" s="24"/>
      <c r="AC18861" s="24"/>
      <c r="AI18861" s="24"/>
      <c r="AL18861" s="24"/>
      <c r="AO18861" s="24"/>
      <c r="AR18861" s="24"/>
      <c r="AU18861" s="24"/>
    </row>
    <row r="18862">
      <c r="J18862" s="18"/>
      <c r="N18862" s="24"/>
      <c r="Q18862" s="24"/>
      <c r="T18862" s="24"/>
      <c r="W18862" s="24"/>
      <c r="Z18862" s="24"/>
      <c r="AC18862" s="24"/>
      <c r="AI18862" s="24"/>
      <c r="AL18862" s="24"/>
      <c r="AO18862" s="24"/>
      <c r="AR18862" s="24"/>
      <c r="AU18862" s="24"/>
    </row>
    <row r="18863">
      <c r="J18863" s="18"/>
      <c r="N18863" s="24"/>
      <c r="Q18863" s="24"/>
      <c r="T18863" s="24"/>
      <c r="W18863" s="24"/>
      <c r="Z18863" s="24"/>
      <c r="AC18863" s="24"/>
      <c r="AI18863" s="24"/>
      <c r="AL18863" s="24"/>
      <c r="AO18863" s="24"/>
      <c r="AR18863" s="24"/>
      <c r="AU18863" s="24"/>
    </row>
    <row r="18864">
      <c r="J18864" s="18"/>
      <c r="N18864" s="24"/>
      <c r="Q18864" s="24"/>
      <c r="T18864" s="24"/>
      <c r="W18864" s="24"/>
      <c r="Z18864" s="24"/>
      <c r="AC18864" s="24"/>
      <c r="AI18864" s="24"/>
      <c r="AL18864" s="24"/>
      <c r="AO18864" s="24"/>
      <c r="AR18864" s="24"/>
      <c r="AU18864" s="24"/>
    </row>
    <row r="18865">
      <c r="J18865" s="18"/>
      <c r="N18865" s="24"/>
      <c r="Q18865" s="24"/>
      <c r="T18865" s="24"/>
      <c r="W18865" s="24"/>
      <c r="Z18865" s="24"/>
      <c r="AC18865" s="24"/>
      <c r="AI18865" s="24"/>
      <c r="AL18865" s="24"/>
      <c r="AO18865" s="24"/>
      <c r="AR18865" s="24"/>
      <c r="AU18865" s="24"/>
    </row>
    <row r="18866">
      <c r="J18866" s="18"/>
      <c r="N18866" s="24"/>
      <c r="Q18866" s="24"/>
      <c r="T18866" s="24"/>
      <c r="W18866" s="24"/>
      <c r="Z18866" s="24"/>
      <c r="AC18866" s="24"/>
      <c r="AI18866" s="24"/>
      <c r="AL18866" s="24"/>
      <c r="AO18866" s="24"/>
      <c r="AR18866" s="24"/>
      <c r="AU18866" s="24"/>
    </row>
    <row r="18867">
      <c r="J18867" s="18"/>
      <c r="N18867" s="24"/>
      <c r="Q18867" s="24"/>
      <c r="T18867" s="24"/>
      <c r="W18867" s="24"/>
      <c r="Z18867" s="24"/>
      <c r="AC18867" s="24"/>
      <c r="AI18867" s="24"/>
      <c r="AL18867" s="24"/>
      <c r="AO18867" s="24"/>
      <c r="AR18867" s="24"/>
      <c r="AU18867" s="24"/>
    </row>
    <row r="18868">
      <c r="J18868" s="18"/>
      <c r="N18868" s="24"/>
      <c r="Q18868" s="24"/>
      <c r="T18868" s="24"/>
      <c r="W18868" s="24"/>
      <c r="Z18868" s="24"/>
      <c r="AC18868" s="24"/>
      <c r="AI18868" s="24"/>
      <c r="AL18868" s="24"/>
      <c r="AO18868" s="24"/>
      <c r="AR18868" s="24"/>
      <c r="AU18868" s="24"/>
    </row>
    <row r="18869">
      <c r="J18869" s="18"/>
      <c r="N18869" s="24"/>
      <c r="Q18869" s="24"/>
      <c r="T18869" s="24"/>
      <c r="W18869" s="24"/>
      <c r="Z18869" s="24"/>
      <c r="AC18869" s="24"/>
      <c r="AI18869" s="24"/>
      <c r="AL18869" s="24"/>
      <c r="AO18869" s="24"/>
      <c r="AR18869" s="24"/>
      <c r="AU18869" s="24"/>
    </row>
    <row r="18870">
      <c r="J18870" s="18"/>
      <c r="N18870" s="24"/>
      <c r="Q18870" s="24"/>
      <c r="T18870" s="24"/>
      <c r="W18870" s="24"/>
      <c r="Z18870" s="24"/>
      <c r="AC18870" s="24"/>
      <c r="AI18870" s="24"/>
      <c r="AL18870" s="24"/>
      <c r="AO18870" s="24"/>
      <c r="AR18870" s="24"/>
      <c r="AU18870" s="24"/>
    </row>
    <row r="18871">
      <c r="J18871" s="18"/>
      <c r="N18871" s="24"/>
      <c r="Q18871" s="24"/>
      <c r="T18871" s="24"/>
      <c r="W18871" s="24"/>
      <c r="Z18871" s="24"/>
      <c r="AC18871" s="24"/>
      <c r="AI18871" s="24"/>
      <c r="AL18871" s="24"/>
      <c r="AO18871" s="24"/>
      <c r="AR18871" s="24"/>
      <c r="AU18871" s="24"/>
    </row>
    <row r="18872">
      <c r="J18872" s="18"/>
      <c r="N18872" s="24"/>
      <c r="Q18872" s="24"/>
      <c r="T18872" s="24"/>
      <c r="W18872" s="24"/>
      <c r="Z18872" s="24"/>
      <c r="AC18872" s="24"/>
      <c r="AI18872" s="24"/>
      <c r="AL18872" s="24"/>
      <c r="AO18872" s="24"/>
      <c r="AR18872" s="24"/>
      <c r="AU18872" s="24"/>
    </row>
    <row r="18873">
      <c r="J18873" s="18"/>
      <c r="N18873" s="24"/>
      <c r="Q18873" s="24"/>
      <c r="T18873" s="24"/>
      <c r="W18873" s="24"/>
      <c r="Z18873" s="24"/>
      <c r="AC18873" s="24"/>
      <c r="AI18873" s="24"/>
      <c r="AL18873" s="24"/>
      <c r="AO18873" s="24"/>
      <c r="AR18873" s="24"/>
      <c r="AU18873" s="24"/>
    </row>
    <row r="18874">
      <c r="J18874" s="18"/>
      <c r="N18874" s="24"/>
      <c r="Q18874" s="24"/>
      <c r="T18874" s="24"/>
      <c r="W18874" s="24"/>
      <c r="Z18874" s="24"/>
      <c r="AC18874" s="24"/>
      <c r="AI18874" s="24"/>
      <c r="AL18874" s="24"/>
      <c r="AO18874" s="24"/>
      <c r="AR18874" s="24"/>
      <c r="AU18874" s="24"/>
    </row>
    <row r="18875">
      <c r="J18875" s="18"/>
      <c r="N18875" s="24"/>
      <c r="Q18875" s="24"/>
      <c r="T18875" s="24"/>
      <c r="W18875" s="24"/>
      <c r="Z18875" s="24"/>
      <c r="AC18875" s="24"/>
      <c r="AI18875" s="24"/>
      <c r="AL18875" s="24"/>
      <c r="AO18875" s="24"/>
      <c r="AR18875" s="24"/>
      <c r="AU18875" s="24"/>
    </row>
    <row r="18876">
      <c r="J18876" s="18"/>
      <c r="N18876" s="24"/>
      <c r="Q18876" s="24"/>
      <c r="T18876" s="24"/>
      <c r="W18876" s="24"/>
      <c r="Z18876" s="24"/>
      <c r="AC18876" s="24"/>
      <c r="AI18876" s="24"/>
      <c r="AL18876" s="24"/>
      <c r="AO18876" s="24"/>
      <c r="AR18876" s="24"/>
      <c r="AU18876" s="24"/>
    </row>
    <row r="18877">
      <c r="J18877" s="18"/>
      <c r="N18877" s="24"/>
      <c r="Q18877" s="24"/>
      <c r="T18877" s="24"/>
      <c r="W18877" s="24"/>
      <c r="Z18877" s="24"/>
      <c r="AC18877" s="24"/>
      <c r="AI18877" s="24"/>
      <c r="AL18877" s="24"/>
      <c r="AO18877" s="24"/>
      <c r="AR18877" s="24"/>
      <c r="AU18877" s="24"/>
    </row>
    <row r="18878">
      <c r="J18878" s="18"/>
      <c r="N18878" s="24"/>
      <c r="Q18878" s="24"/>
      <c r="T18878" s="24"/>
      <c r="W18878" s="24"/>
      <c r="Z18878" s="24"/>
      <c r="AC18878" s="24"/>
      <c r="AI18878" s="24"/>
      <c r="AL18878" s="24"/>
      <c r="AO18878" s="24"/>
      <c r="AR18878" s="24"/>
      <c r="AU18878" s="24"/>
    </row>
    <row r="18879">
      <c r="J18879" s="18"/>
      <c r="N18879" s="24"/>
      <c r="Q18879" s="24"/>
      <c r="T18879" s="24"/>
      <c r="W18879" s="24"/>
      <c r="Z18879" s="24"/>
      <c r="AC18879" s="24"/>
      <c r="AI18879" s="24"/>
      <c r="AL18879" s="24"/>
      <c r="AO18879" s="24"/>
      <c r="AR18879" s="24"/>
      <c r="AU18879" s="24"/>
    </row>
    <row r="18880">
      <c r="J18880" s="18"/>
      <c r="N18880" s="24"/>
      <c r="Q18880" s="24"/>
      <c r="T18880" s="24"/>
      <c r="W18880" s="24"/>
      <c r="Z18880" s="24"/>
      <c r="AC18880" s="24"/>
      <c r="AI18880" s="24"/>
      <c r="AL18880" s="24"/>
      <c r="AO18880" s="24"/>
      <c r="AR18880" s="24"/>
      <c r="AU18880" s="24"/>
    </row>
    <row r="18881">
      <c r="J18881" s="18"/>
      <c r="N18881" s="24"/>
      <c r="Q18881" s="24"/>
      <c r="T18881" s="24"/>
      <c r="W18881" s="24"/>
      <c r="Z18881" s="24"/>
      <c r="AC18881" s="24"/>
      <c r="AI18881" s="24"/>
      <c r="AL18881" s="24"/>
      <c r="AO18881" s="24"/>
      <c r="AR18881" s="24"/>
      <c r="AU18881" s="24"/>
    </row>
    <row r="18882">
      <c r="J18882" s="18"/>
      <c r="N18882" s="24"/>
      <c r="Q18882" s="24"/>
      <c r="T18882" s="24"/>
      <c r="W18882" s="24"/>
      <c r="Z18882" s="24"/>
      <c r="AC18882" s="24"/>
      <c r="AI18882" s="24"/>
      <c r="AL18882" s="24"/>
      <c r="AO18882" s="24"/>
      <c r="AR18882" s="24"/>
      <c r="AU18882" s="24"/>
    </row>
    <row r="18883">
      <c r="J18883" s="18"/>
      <c r="N18883" s="24"/>
      <c r="Q18883" s="24"/>
      <c r="T18883" s="24"/>
      <c r="W18883" s="24"/>
      <c r="Z18883" s="24"/>
      <c r="AC18883" s="24"/>
      <c r="AI18883" s="24"/>
      <c r="AL18883" s="24"/>
      <c r="AO18883" s="24"/>
      <c r="AR18883" s="24"/>
      <c r="AU18883" s="24"/>
    </row>
    <row r="18884">
      <c r="J18884" s="18"/>
      <c r="N18884" s="24"/>
      <c r="Q18884" s="24"/>
      <c r="T18884" s="24"/>
      <c r="W18884" s="24"/>
      <c r="Z18884" s="24"/>
      <c r="AC18884" s="24"/>
      <c r="AI18884" s="24"/>
      <c r="AL18884" s="24"/>
      <c r="AO18884" s="24"/>
      <c r="AR18884" s="24"/>
      <c r="AU18884" s="24"/>
    </row>
    <row r="18885">
      <c r="J18885" s="18"/>
      <c r="N18885" s="24"/>
      <c r="Q18885" s="24"/>
      <c r="T18885" s="24"/>
      <c r="W18885" s="24"/>
      <c r="Z18885" s="24"/>
      <c r="AC18885" s="24"/>
      <c r="AI18885" s="24"/>
      <c r="AL18885" s="24"/>
      <c r="AO18885" s="24"/>
      <c r="AR18885" s="24"/>
      <c r="AU18885" s="24"/>
    </row>
    <row r="18886">
      <c r="J18886" s="18"/>
      <c r="N18886" s="24"/>
      <c r="Q18886" s="24"/>
      <c r="T18886" s="24"/>
      <c r="W18886" s="24"/>
      <c r="Z18886" s="24"/>
      <c r="AC18886" s="24"/>
      <c r="AI18886" s="24"/>
      <c r="AL18886" s="24"/>
      <c r="AO18886" s="24"/>
      <c r="AR18886" s="24"/>
      <c r="AU18886" s="24"/>
    </row>
    <row r="18887">
      <c r="J18887" s="18"/>
      <c r="N18887" s="24"/>
      <c r="Q18887" s="24"/>
      <c r="T18887" s="24"/>
      <c r="W18887" s="24"/>
      <c r="Z18887" s="24"/>
      <c r="AC18887" s="24"/>
      <c r="AI18887" s="24"/>
      <c r="AL18887" s="24"/>
      <c r="AO18887" s="24"/>
      <c r="AR18887" s="24"/>
      <c r="AU18887" s="24"/>
    </row>
    <row r="18888">
      <c r="J18888" s="18"/>
      <c r="N18888" s="24"/>
      <c r="Q18888" s="24"/>
      <c r="T18888" s="24"/>
      <c r="W18888" s="24"/>
      <c r="Z18888" s="24"/>
      <c r="AC18888" s="24"/>
      <c r="AI18888" s="24"/>
      <c r="AL18888" s="24"/>
      <c r="AO18888" s="24"/>
      <c r="AR18888" s="24"/>
      <c r="AU18888" s="24"/>
    </row>
    <row r="18889">
      <c r="J18889" s="18"/>
      <c r="N18889" s="24"/>
      <c r="Q18889" s="24"/>
      <c r="T18889" s="24"/>
      <c r="W18889" s="24"/>
      <c r="Z18889" s="24"/>
      <c r="AC18889" s="24"/>
      <c r="AI18889" s="24"/>
      <c r="AL18889" s="24"/>
      <c r="AO18889" s="24"/>
      <c r="AR18889" s="24"/>
      <c r="AU18889" s="24"/>
    </row>
    <row r="18890">
      <c r="J18890" s="18"/>
      <c r="N18890" s="24"/>
      <c r="Q18890" s="24"/>
      <c r="T18890" s="24"/>
      <c r="W18890" s="24"/>
      <c r="Z18890" s="24"/>
      <c r="AC18890" s="24"/>
      <c r="AI18890" s="24"/>
      <c r="AL18890" s="24"/>
      <c r="AO18890" s="24"/>
      <c r="AR18890" s="24"/>
      <c r="AU18890" s="24"/>
    </row>
    <row r="18891">
      <c r="J18891" s="18"/>
      <c r="N18891" s="24"/>
      <c r="Q18891" s="24"/>
      <c r="T18891" s="24"/>
      <c r="W18891" s="24"/>
      <c r="Z18891" s="24"/>
      <c r="AC18891" s="24"/>
      <c r="AI18891" s="24"/>
      <c r="AL18891" s="24"/>
      <c r="AO18891" s="24"/>
      <c r="AR18891" s="24"/>
      <c r="AU18891" s="24"/>
    </row>
    <row r="18892">
      <c r="J18892" s="18"/>
      <c r="N18892" s="24"/>
      <c r="Q18892" s="24"/>
      <c r="T18892" s="24"/>
      <c r="W18892" s="24"/>
      <c r="Z18892" s="24"/>
      <c r="AC18892" s="24"/>
      <c r="AI18892" s="24"/>
      <c r="AL18892" s="24"/>
      <c r="AO18892" s="24"/>
      <c r="AR18892" s="24"/>
      <c r="AU18892" s="24"/>
    </row>
    <row r="18893">
      <c r="J18893" s="18"/>
      <c r="N18893" s="24"/>
      <c r="Q18893" s="24"/>
      <c r="T18893" s="24"/>
      <c r="W18893" s="24"/>
      <c r="Z18893" s="24"/>
      <c r="AC18893" s="24"/>
      <c r="AI18893" s="24"/>
      <c r="AL18893" s="24"/>
      <c r="AO18893" s="24"/>
      <c r="AR18893" s="24"/>
      <c r="AU18893" s="24"/>
    </row>
    <row r="18894">
      <c r="J18894" s="18"/>
      <c r="N18894" s="24"/>
      <c r="Q18894" s="24"/>
      <c r="T18894" s="24"/>
      <c r="W18894" s="24"/>
      <c r="Z18894" s="24"/>
      <c r="AC18894" s="24"/>
      <c r="AI18894" s="24"/>
      <c r="AL18894" s="24"/>
      <c r="AO18894" s="24"/>
      <c r="AR18894" s="24"/>
      <c r="AU18894" s="24"/>
    </row>
    <row r="18895">
      <c r="J18895" s="18"/>
      <c r="N18895" s="24"/>
      <c r="Q18895" s="24"/>
      <c r="T18895" s="24"/>
      <c r="W18895" s="24"/>
      <c r="Z18895" s="24"/>
      <c r="AC18895" s="24"/>
      <c r="AI18895" s="24"/>
      <c r="AL18895" s="24"/>
      <c r="AO18895" s="24"/>
      <c r="AR18895" s="24"/>
      <c r="AU18895" s="24"/>
    </row>
    <row r="18896">
      <c r="J18896" s="18"/>
      <c r="N18896" s="24"/>
      <c r="Q18896" s="24"/>
      <c r="T18896" s="24"/>
      <c r="W18896" s="24"/>
      <c r="Z18896" s="24"/>
      <c r="AC18896" s="24"/>
      <c r="AI18896" s="24"/>
      <c r="AL18896" s="24"/>
      <c r="AO18896" s="24"/>
      <c r="AR18896" s="24"/>
      <c r="AU18896" s="24"/>
    </row>
    <row r="18897">
      <c r="J18897" s="18"/>
      <c r="N18897" s="24"/>
      <c r="Q18897" s="24"/>
      <c r="T18897" s="24"/>
      <c r="W18897" s="24"/>
      <c r="Z18897" s="24"/>
      <c r="AC18897" s="24"/>
      <c r="AI18897" s="24"/>
      <c r="AL18897" s="24"/>
      <c r="AO18897" s="24"/>
      <c r="AR18897" s="24"/>
      <c r="AU18897" s="24"/>
    </row>
    <row r="18898">
      <c r="J18898" s="18"/>
      <c r="N18898" s="24"/>
      <c r="Q18898" s="24"/>
      <c r="T18898" s="24"/>
      <c r="W18898" s="24"/>
      <c r="Z18898" s="24"/>
      <c r="AC18898" s="24"/>
      <c r="AI18898" s="24"/>
      <c r="AL18898" s="24"/>
      <c r="AO18898" s="24"/>
      <c r="AR18898" s="24"/>
      <c r="AU18898" s="24"/>
    </row>
    <row r="18899">
      <c r="J18899" s="18"/>
      <c r="N18899" s="24"/>
      <c r="Q18899" s="24"/>
      <c r="T18899" s="24"/>
      <c r="W18899" s="24"/>
      <c r="Z18899" s="24"/>
      <c r="AC18899" s="24"/>
      <c r="AI18899" s="24"/>
      <c r="AL18899" s="24"/>
      <c r="AO18899" s="24"/>
      <c r="AR18899" s="24"/>
      <c r="AU18899" s="24"/>
    </row>
    <row r="18900">
      <c r="J18900" s="18"/>
      <c r="N18900" s="24"/>
      <c r="Q18900" s="24"/>
      <c r="T18900" s="24"/>
      <c r="W18900" s="24"/>
      <c r="Z18900" s="24"/>
      <c r="AC18900" s="24"/>
      <c r="AI18900" s="24"/>
      <c r="AL18900" s="24"/>
      <c r="AO18900" s="24"/>
      <c r="AR18900" s="24"/>
      <c r="AU18900" s="24"/>
    </row>
    <row r="18901">
      <c r="J18901" s="18"/>
      <c r="N18901" s="24"/>
      <c r="Q18901" s="24"/>
      <c r="T18901" s="24"/>
      <c r="W18901" s="24"/>
      <c r="Z18901" s="24"/>
      <c r="AC18901" s="24"/>
      <c r="AI18901" s="24"/>
      <c r="AL18901" s="24"/>
      <c r="AO18901" s="24"/>
      <c r="AR18901" s="24"/>
      <c r="AU18901" s="24"/>
    </row>
    <row r="18902">
      <c r="J18902" s="18"/>
      <c r="N18902" s="24"/>
      <c r="Q18902" s="24"/>
      <c r="T18902" s="24"/>
      <c r="W18902" s="24"/>
      <c r="Z18902" s="24"/>
      <c r="AC18902" s="24"/>
      <c r="AI18902" s="24"/>
      <c r="AL18902" s="24"/>
      <c r="AO18902" s="24"/>
      <c r="AR18902" s="24"/>
      <c r="AU18902" s="24"/>
    </row>
    <row r="18903">
      <c r="J18903" s="18"/>
      <c r="N18903" s="24"/>
      <c r="Q18903" s="24"/>
      <c r="T18903" s="24"/>
      <c r="W18903" s="24"/>
      <c r="Z18903" s="24"/>
      <c r="AC18903" s="24"/>
      <c r="AI18903" s="24"/>
      <c r="AL18903" s="24"/>
      <c r="AO18903" s="24"/>
      <c r="AR18903" s="24"/>
      <c r="AU18903" s="24"/>
    </row>
    <row r="18904">
      <c r="J18904" s="18"/>
      <c r="N18904" s="24"/>
      <c r="Q18904" s="24"/>
      <c r="T18904" s="24"/>
      <c r="W18904" s="24"/>
      <c r="Z18904" s="24"/>
      <c r="AC18904" s="24"/>
      <c r="AI18904" s="24"/>
      <c r="AL18904" s="24"/>
      <c r="AO18904" s="24"/>
      <c r="AR18904" s="24"/>
      <c r="AU18904" s="24"/>
    </row>
    <row r="18905">
      <c r="J18905" s="18"/>
      <c r="N18905" s="24"/>
      <c r="Q18905" s="24"/>
      <c r="T18905" s="24"/>
      <c r="W18905" s="24"/>
      <c r="Z18905" s="24"/>
      <c r="AC18905" s="24"/>
      <c r="AI18905" s="24"/>
      <c r="AL18905" s="24"/>
      <c r="AO18905" s="24"/>
      <c r="AR18905" s="24"/>
      <c r="AU18905" s="24"/>
    </row>
    <row r="18906">
      <c r="J18906" s="18"/>
      <c r="N18906" s="24"/>
      <c r="Q18906" s="24"/>
      <c r="T18906" s="24"/>
      <c r="W18906" s="24"/>
      <c r="Z18906" s="24"/>
      <c r="AC18906" s="24"/>
      <c r="AI18906" s="24"/>
      <c r="AL18906" s="24"/>
      <c r="AO18906" s="24"/>
      <c r="AR18906" s="24"/>
      <c r="AU18906" s="24"/>
    </row>
    <row r="18907">
      <c r="J18907" s="18"/>
      <c r="N18907" s="24"/>
      <c r="Q18907" s="24"/>
      <c r="T18907" s="24"/>
      <c r="W18907" s="24"/>
      <c r="Z18907" s="24"/>
      <c r="AC18907" s="24"/>
      <c r="AI18907" s="24"/>
      <c r="AL18907" s="24"/>
      <c r="AO18907" s="24"/>
      <c r="AR18907" s="24"/>
      <c r="AU18907" s="24"/>
    </row>
    <row r="18908">
      <c r="J18908" s="18"/>
      <c r="N18908" s="24"/>
      <c r="Q18908" s="24"/>
      <c r="T18908" s="24"/>
      <c r="W18908" s="24"/>
      <c r="Z18908" s="24"/>
      <c r="AC18908" s="24"/>
      <c r="AI18908" s="24"/>
      <c r="AL18908" s="24"/>
      <c r="AO18908" s="24"/>
      <c r="AR18908" s="24"/>
      <c r="AU18908" s="24"/>
    </row>
    <row r="18909">
      <c r="J18909" s="18"/>
      <c r="N18909" s="24"/>
      <c r="Q18909" s="24"/>
      <c r="T18909" s="24"/>
      <c r="W18909" s="24"/>
      <c r="Z18909" s="24"/>
      <c r="AC18909" s="24"/>
      <c r="AI18909" s="24"/>
      <c r="AL18909" s="24"/>
      <c r="AO18909" s="24"/>
      <c r="AR18909" s="24"/>
      <c r="AU18909" s="24"/>
    </row>
    <row r="18910">
      <c r="J18910" s="18"/>
      <c r="N18910" s="24"/>
      <c r="Q18910" s="24"/>
      <c r="T18910" s="24"/>
      <c r="W18910" s="24"/>
      <c r="Z18910" s="24"/>
      <c r="AC18910" s="24"/>
      <c r="AI18910" s="24"/>
      <c r="AL18910" s="24"/>
      <c r="AO18910" s="24"/>
      <c r="AR18910" s="24"/>
      <c r="AU18910" s="24"/>
    </row>
    <row r="18911">
      <c r="J18911" s="18"/>
      <c r="N18911" s="24"/>
      <c r="Q18911" s="24"/>
      <c r="T18911" s="24"/>
      <c r="W18911" s="24"/>
      <c r="Z18911" s="24"/>
      <c r="AC18911" s="24"/>
      <c r="AI18911" s="24"/>
      <c r="AL18911" s="24"/>
      <c r="AO18911" s="24"/>
      <c r="AR18911" s="24"/>
      <c r="AU18911" s="24"/>
    </row>
    <row r="18912">
      <c r="J18912" s="18"/>
      <c r="N18912" s="24"/>
      <c r="Q18912" s="24"/>
      <c r="T18912" s="24"/>
      <c r="W18912" s="24"/>
      <c r="Z18912" s="24"/>
      <c r="AC18912" s="24"/>
      <c r="AI18912" s="24"/>
      <c r="AL18912" s="24"/>
      <c r="AO18912" s="24"/>
      <c r="AR18912" s="24"/>
      <c r="AU18912" s="24"/>
    </row>
    <row r="18913">
      <c r="J18913" s="18"/>
      <c r="N18913" s="24"/>
      <c r="Q18913" s="24"/>
      <c r="T18913" s="24"/>
      <c r="W18913" s="24"/>
      <c r="Z18913" s="24"/>
      <c r="AC18913" s="24"/>
      <c r="AI18913" s="24"/>
      <c r="AL18913" s="24"/>
      <c r="AO18913" s="24"/>
      <c r="AR18913" s="24"/>
      <c r="AU18913" s="24"/>
    </row>
    <row r="18914">
      <c r="J18914" s="18"/>
      <c r="N18914" s="24"/>
      <c r="Q18914" s="24"/>
      <c r="T18914" s="24"/>
      <c r="W18914" s="24"/>
      <c r="Z18914" s="24"/>
      <c r="AC18914" s="24"/>
      <c r="AI18914" s="24"/>
      <c r="AL18914" s="24"/>
      <c r="AO18914" s="24"/>
      <c r="AR18914" s="24"/>
      <c r="AU18914" s="24"/>
    </row>
    <row r="18915">
      <c r="J18915" s="18"/>
      <c r="N18915" s="24"/>
      <c r="Q18915" s="24"/>
      <c r="T18915" s="24"/>
      <c r="W18915" s="24"/>
      <c r="Z18915" s="24"/>
      <c r="AC18915" s="24"/>
      <c r="AI18915" s="24"/>
      <c r="AL18915" s="24"/>
      <c r="AO18915" s="24"/>
      <c r="AR18915" s="24"/>
      <c r="AU18915" s="24"/>
    </row>
    <row r="18916">
      <c r="J18916" s="18"/>
      <c r="N18916" s="24"/>
      <c r="Q18916" s="24"/>
      <c r="T18916" s="24"/>
      <c r="W18916" s="24"/>
      <c r="Z18916" s="24"/>
      <c r="AC18916" s="24"/>
      <c r="AI18916" s="24"/>
      <c r="AL18916" s="24"/>
      <c r="AO18916" s="24"/>
      <c r="AR18916" s="24"/>
      <c r="AU18916" s="24"/>
    </row>
    <row r="18917">
      <c r="J18917" s="18"/>
      <c r="N18917" s="24"/>
      <c r="Q18917" s="24"/>
      <c r="T18917" s="24"/>
      <c r="W18917" s="24"/>
      <c r="Z18917" s="24"/>
      <c r="AC18917" s="24"/>
      <c r="AI18917" s="24"/>
      <c r="AL18917" s="24"/>
      <c r="AO18917" s="24"/>
      <c r="AR18917" s="24"/>
      <c r="AU18917" s="24"/>
    </row>
    <row r="18918">
      <c r="J18918" s="18"/>
      <c r="N18918" s="24"/>
      <c r="Q18918" s="24"/>
      <c r="T18918" s="24"/>
      <c r="W18918" s="24"/>
      <c r="Z18918" s="24"/>
      <c r="AC18918" s="24"/>
      <c r="AI18918" s="24"/>
      <c r="AL18918" s="24"/>
      <c r="AO18918" s="24"/>
      <c r="AR18918" s="24"/>
      <c r="AU18918" s="24"/>
    </row>
    <row r="18919">
      <c r="J18919" s="18"/>
      <c r="N18919" s="24"/>
      <c r="Q18919" s="24"/>
      <c r="T18919" s="24"/>
      <c r="W18919" s="24"/>
      <c r="Z18919" s="24"/>
      <c r="AC18919" s="24"/>
      <c r="AI18919" s="24"/>
      <c r="AL18919" s="24"/>
      <c r="AO18919" s="24"/>
      <c r="AR18919" s="24"/>
      <c r="AU18919" s="24"/>
    </row>
    <row r="18920">
      <c r="J18920" s="18"/>
      <c r="N18920" s="24"/>
      <c r="Q18920" s="24"/>
      <c r="T18920" s="24"/>
      <c r="W18920" s="24"/>
      <c r="Z18920" s="24"/>
      <c r="AC18920" s="24"/>
      <c r="AI18920" s="24"/>
      <c r="AL18920" s="24"/>
      <c r="AO18920" s="24"/>
      <c r="AR18920" s="24"/>
      <c r="AU18920" s="24"/>
    </row>
    <row r="18921">
      <c r="J18921" s="18"/>
      <c r="N18921" s="24"/>
      <c r="Q18921" s="24"/>
      <c r="T18921" s="24"/>
      <c r="W18921" s="24"/>
      <c r="Z18921" s="24"/>
      <c r="AC18921" s="24"/>
      <c r="AI18921" s="24"/>
      <c r="AL18921" s="24"/>
      <c r="AO18921" s="24"/>
      <c r="AR18921" s="24"/>
      <c r="AU18921" s="24"/>
    </row>
    <row r="18922">
      <c r="J18922" s="18"/>
      <c r="N18922" s="24"/>
      <c r="Q18922" s="24"/>
      <c r="T18922" s="24"/>
      <c r="W18922" s="24"/>
      <c r="Z18922" s="24"/>
      <c r="AC18922" s="24"/>
      <c r="AI18922" s="24"/>
      <c r="AL18922" s="24"/>
      <c r="AO18922" s="24"/>
      <c r="AR18922" s="24"/>
      <c r="AU18922" s="24"/>
    </row>
    <row r="18923">
      <c r="J18923" s="18"/>
      <c r="N18923" s="24"/>
      <c r="Q18923" s="24"/>
      <c r="T18923" s="24"/>
      <c r="W18923" s="24"/>
      <c r="Z18923" s="24"/>
      <c r="AC18923" s="24"/>
      <c r="AI18923" s="24"/>
      <c r="AL18923" s="24"/>
      <c r="AO18923" s="24"/>
      <c r="AR18923" s="24"/>
      <c r="AU18923" s="24"/>
    </row>
    <row r="18924">
      <c r="J18924" s="18"/>
      <c r="N18924" s="24"/>
      <c r="Q18924" s="24"/>
      <c r="T18924" s="24"/>
      <c r="W18924" s="24"/>
      <c r="Z18924" s="24"/>
      <c r="AC18924" s="24"/>
      <c r="AI18924" s="24"/>
      <c r="AL18924" s="24"/>
      <c r="AO18924" s="24"/>
      <c r="AR18924" s="24"/>
      <c r="AU18924" s="24"/>
    </row>
    <row r="18925">
      <c r="J18925" s="18"/>
      <c r="N18925" s="24"/>
      <c r="Q18925" s="24"/>
      <c r="T18925" s="24"/>
      <c r="W18925" s="24"/>
      <c r="Z18925" s="24"/>
      <c r="AC18925" s="24"/>
      <c r="AI18925" s="24"/>
      <c r="AL18925" s="24"/>
      <c r="AO18925" s="24"/>
      <c r="AR18925" s="24"/>
      <c r="AU18925" s="24"/>
    </row>
    <row r="18926">
      <c r="J18926" s="18"/>
      <c r="N18926" s="24"/>
      <c r="Q18926" s="24"/>
      <c r="T18926" s="24"/>
      <c r="W18926" s="24"/>
      <c r="Z18926" s="24"/>
      <c r="AC18926" s="24"/>
      <c r="AI18926" s="24"/>
      <c r="AL18926" s="24"/>
      <c r="AO18926" s="24"/>
      <c r="AR18926" s="24"/>
      <c r="AU18926" s="24"/>
    </row>
    <row r="18927">
      <c r="J18927" s="18"/>
      <c r="N18927" s="24"/>
      <c r="Q18927" s="24"/>
      <c r="T18927" s="24"/>
      <c r="W18927" s="24"/>
      <c r="Z18927" s="24"/>
      <c r="AC18927" s="24"/>
      <c r="AI18927" s="24"/>
      <c r="AL18927" s="24"/>
      <c r="AO18927" s="24"/>
      <c r="AR18927" s="24"/>
      <c r="AU18927" s="24"/>
    </row>
    <row r="18928">
      <c r="J18928" s="18"/>
      <c r="N18928" s="24"/>
      <c r="Q18928" s="24"/>
      <c r="T18928" s="24"/>
      <c r="W18928" s="24"/>
      <c r="Z18928" s="24"/>
      <c r="AC18928" s="24"/>
      <c r="AI18928" s="24"/>
      <c r="AL18928" s="24"/>
      <c r="AO18928" s="24"/>
      <c r="AR18928" s="24"/>
      <c r="AU18928" s="24"/>
    </row>
    <row r="18929">
      <c r="J18929" s="18"/>
      <c r="N18929" s="24"/>
      <c r="Q18929" s="24"/>
      <c r="T18929" s="24"/>
      <c r="W18929" s="24"/>
      <c r="Z18929" s="24"/>
      <c r="AC18929" s="24"/>
      <c r="AI18929" s="24"/>
      <c r="AL18929" s="24"/>
      <c r="AO18929" s="24"/>
      <c r="AR18929" s="24"/>
      <c r="AU18929" s="24"/>
    </row>
    <row r="18930">
      <c r="J18930" s="18"/>
      <c r="N18930" s="24"/>
      <c r="Q18930" s="24"/>
      <c r="T18930" s="24"/>
      <c r="W18930" s="24"/>
      <c r="Z18930" s="24"/>
      <c r="AC18930" s="24"/>
      <c r="AI18930" s="24"/>
      <c r="AL18930" s="24"/>
      <c r="AO18930" s="24"/>
      <c r="AR18930" s="24"/>
      <c r="AU18930" s="24"/>
    </row>
    <row r="18931">
      <c r="J18931" s="18"/>
      <c r="N18931" s="24"/>
      <c r="Q18931" s="24"/>
      <c r="T18931" s="24"/>
      <c r="W18931" s="24"/>
      <c r="Z18931" s="24"/>
      <c r="AC18931" s="24"/>
      <c r="AI18931" s="24"/>
      <c r="AL18931" s="24"/>
      <c r="AO18931" s="24"/>
      <c r="AR18931" s="24"/>
      <c r="AU18931" s="24"/>
    </row>
    <row r="18932">
      <c r="J18932" s="18"/>
      <c r="N18932" s="24"/>
      <c r="Q18932" s="24"/>
      <c r="T18932" s="24"/>
      <c r="W18932" s="24"/>
      <c r="Z18932" s="24"/>
      <c r="AC18932" s="24"/>
      <c r="AI18932" s="24"/>
      <c r="AL18932" s="24"/>
      <c r="AO18932" s="24"/>
      <c r="AR18932" s="24"/>
      <c r="AU18932" s="24"/>
    </row>
    <row r="18933">
      <c r="J18933" s="18"/>
      <c r="N18933" s="24"/>
      <c r="Q18933" s="24"/>
      <c r="T18933" s="24"/>
      <c r="W18933" s="24"/>
      <c r="Z18933" s="24"/>
      <c r="AC18933" s="24"/>
      <c r="AI18933" s="24"/>
      <c r="AL18933" s="24"/>
      <c r="AO18933" s="24"/>
      <c r="AR18933" s="24"/>
      <c r="AU18933" s="24"/>
    </row>
    <row r="18934">
      <c r="J18934" s="18"/>
      <c r="N18934" s="24"/>
      <c r="Q18934" s="24"/>
      <c r="T18934" s="24"/>
      <c r="W18934" s="24"/>
      <c r="Z18934" s="24"/>
      <c r="AC18934" s="24"/>
      <c r="AI18934" s="24"/>
      <c r="AL18934" s="24"/>
      <c r="AO18934" s="24"/>
      <c r="AR18934" s="24"/>
      <c r="AU18934" s="24"/>
    </row>
    <row r="18935">
      <c r="J18935" s="18"/>
      <c r="N18935" s="24"/>
      <c r="Q18935" s="24"/>
      <c r="T18935" s="24"/>
      <c r="W18935" s="24"/>
      <c r="Z18935" s="24"/>
      <c r="AC18935" s="24"/>
      <c r="AI18935" s="24"/>
      <c r="AL18935" s="24"/>
      <c r="AO18935" s="24"/>
      <c r="AR18935" s="24"/>
      <c r="AU18935" s="24"/>
    </row>
    <row r="18936">
      <c r="J18936" s="18"/>
      <c r="N18936" s="24"/>
      <c r="Q18936" s="24"/>
      <c r="T18936" s="24"/>
      <c r="W18936" s="24"/>
      <c r="Z18936" s="24"/>
      <c r="AC18936" s="24"/>
      <c r="AI18936" s="24"/>
      <c r="AL18936" s="24"/>
      <c r="AO18936" s="24"/>
      <c r="AR18936" s="24"/>
      <c r="AU18936" s="24"/>
    </row>
    <row r="18937">
      <c r="J18937" s="18"/>
      <c r="N18937" s="24"/>
      <c r="Q18937" s="24"/>
      <c r="T18937" s="24"/>
      <c r="W18937" s="24"/>
      <c r="Z18937" s="24"/>
      <c r="AC18937" s="24"/>
      <c r="AI18937" s="24"/>
      <c r="AL18937" s="24"/>
      <c r="AO18937" s="24"/>
      <c r="AR18937" s="24"/>
      <c r="AU18937" s="24"/>
    </row>
    <row r="18938">
      <c r="J18938" s="18"/>
      <c r="N18938" s="24"/>
      <c r="Q18938" s="24"/>
      <c r="T18938" s="24"/>
      <c r="W18938" s="24"/>
      <c r="Z18938" s="24"/>
      <c r="AC18938" s="24"/>
      <c r="AI18938" s="24"/>
      <c r="AL18938" s="24"/>
      <c r="AO18938" s="24"/>
      <c r="AR18938" s="24"/>
      <c r="AU18938" s="24"/>
    </row>
    <row r="18939">
      <c r="J18939" s="18"/>
      <c r="N18939" s="24"/>
      <c r="Q18939" s="24"/>
      <c r="T18939" s="24"/>
      <c r="W18939" s="24"/>
      <c r="Z18939" s="24"/>
      <c r="AC18939" s="24"/>
      <c r="AI18939" s="24"/>
      <c r="AL18939" s="24"/>
      <c r="AO18939" s="24"/>
      <c r="AR18939" s="24"/>
      <c r="AU18939" s="24"/>
    </row>
    <row r="18940">
      <c r="J18940" s="18"/>
      <c r="N18940" s="24"/>
      <c r="Q18940" s="24"/>
      <c r="T18940" s="24"/>
      <c r="W18940" s="24"/>
      <c r="Z18940" s="24"/>
      <c r="AC18940" s="24"/>
      <c r="AI18940" s="24"/>
      <c r="AL18940" s="24"/>
      <c r="AO18940" s="24"/>
      <c r="AR18940" s="24"/>
      <c r="AU18940" s="24"/>
    </row>
    <row r="18941">
      <c r="J18941" s="18"/>
      <c r="N18941" s="24"/>
      <c r="Q18941" s="24"/>
      <c r="T18941" s="24"/>
      <c r="W18941" s="24"/>
      <c r="Z18941" s="24"/>
      <c r="AC18941" s="24"/>
      <c r="AI18941" s="24"/>
      <c r="AL18941" s="24"/>
      <c r="AO18941" s="24"/>
      <c r="AR18941" s="24"/>
      <c r="AU18941" s="24"/>
    </row>
    <row r="18942">
      <c r="J18942" s="18"/>
      <c r="N18942" s="24"/>
      <c r="Q18942" s="24"/>
      <c r="T18942" s="24"/>
      <c r="W18942" s="24"/>
      <c r="Z18942" s="24"/>
      <c r="AC18942" s="24"/>
      <c r="AI18942" s="24"/>
      <c r="AL18942" s="24"/>
      <c r="AO18942" s="24"/>
      <c r="AR18942" s="24"/>
      <c r="AU18942" s="24"/>
    </row>
    <row r="18943">
      <c r="J18943" s="18"/>
      <c r="N18943" s="24"/>
      <c r="Q18943" s="24"/>
      <c r="T18943" s="24"/>
      <c r="W18943" s="24"/>
      <c r="Z18943" s="24"/>
      <c r="AC18943" s="24"/>
      <c r="AI18943" s="24"/>
      <c r="AL18943" s="24"/>
      <c r="AO18943" s="24"/>
      <c r="AR18943" s="24"/>
      <c r="AU18943" s="24"/>
    </row>
    <row r="18944">
      <c r="J18944" s="18"/>
      <c r="N18944" s="24"/>
      <c r="Q18944" s="24"/>
      <c r="T18944" s="24"/>
      <c r="W18944" s="24"/>
      <c r="Z18944" s="24"/>
      <c r="AC18944" s="24"/>
      <c r="AI18944" s="24"/>
      <c r="AL18944" s="24"/>
      <c r="AO18944" s="24"/>
      <c r="AR18944" s="24"/>
      <c r="AU18944" s="24"/>
    </row>
    <row r="18945">
      <c r="J18945" s="18"/>
      <c r="N18945" s="24"/>
      <c r="Q18945" s="24"/>
      <c r="T18945" s="24"/>
      <c r="W18945" s="24"/>
      <c r="Z18945" s="24"/>
      <c r="AC18945" s="24"/>
      <c r="AI18945" s="24"/>
      <c r="AL18945" s="24"/>
      <c r="AO18945" s="24"/>
      <c r="AR18945" s="24"/>
      <c r="AU18945" s="24"/>
    </row>
    <row r="18946">
      <c r="J18946" s="18"/>
      <c r="N18946" s="24"/>
      <c r="Q18946" s="24"/>
      <c r="T18946" s="24"/>
      <c r="W18946" s="24"/>
      <c r="Z18946" s="24"/>
      <c r="AC18946" s="24"/>
      <c r="AI18946" s="24"/>
      <c r="AL18946" s="24"/>
      <c r="AO18946" s="24"/>
      <c r="AR18946" s="24"/>
      <c r="AU18946" s="24"/>
    </row>
    <row r="18947">
      <c r="J18947" s="18"/>
      <c r="N18947" s="24"/>
      <c r="Q18947" s="24"/>
      <c r="T18947" s="24"/>
      <c r="W18947" s="24"/>
      <c r="Z18947" s="24"/>
      <c r="AC18947" s="24"/>
      <c r="AI18947" s="24"/>
      <c r="AL18947" s="24"/>
      <c r="AO18947" s="24"/>
      <c r="AR18947" s="24"/>
      <c r="AU18947" s="24"/>
    </row>
    <row r="18948">
      <c r="J18948" s="18"/>
      <c r="N18948" s="24"/>
      <c r="Q18948" s="24"/>
      <c r="T18948" s="24"/>
      <c r="W18948" s="24"/>
      <c r="Z18948" s="24"/>
      <c r="AC18948" s="24"/>
      <c r="AI18948" s="24"/>
      <c r="AL18948" s="24"/>
      <c r="AO18948" s="24"/>
      <c r="AR18948" s="24"/>
      <c r="AU18948" s="24"/>
    </row>
    <row r="18949">
      <c r="J18949" s="18"/>
      <c r="N18949" s="24"/>
      <c r="Q18949" s="24"/>
      <c r="T18949" s="24"/>
      <c r="W18949" s="24"/>
      <c r="Z18949" s="24"/>
      <c r="AC18949" s="24"/>
      <c r="AI18949" s="24"/>
      <c r="AL18949" s="24"/>
      <c r="AO18949" s="24"/>
      <c r="AR18949" s="24"/>
      <c r="AU18949" s="24"/>
    </row>
    <row r="18950">
      <c r="J18950" s="18"/>
      <c r="N18950" s="24"/>
      <c r="Q18950" s="24"/>
      <c r="T18950" s="24"/>
      <c r="W18950" s="24"/>
      <c r="Z18950" s="24"/>
      <c r="AC18950" s="24"/>
      <c r="AI18950" s="24"/>
      <c r="AL18950" s="24"/>
      <c r="AO18950" s="24"/>
      <c r="AR18950" s="24"/>
      <c r="AU18950" s="24"/>
    </row>
    <row r="18951">
      <c r="J18951" s="18"/>
      <c r="N18951" s="24"/>
      <c r="Q18951" s="24"/>
      <c r="T18951" s="24"/>
      <c r="W18951" s="24"/>
      <c r="Z18951" s="24"/>
      <c r="AC18951" s="24"/>
      <c r="AI18951" s="24"/>
      <c r="AL18951" s="24"/>
      <c r="AO18951" s="24"/>
      <c r="AR18951" s="24"/>
      <c r="AU18951" s="24"/>
    </row>
    <row r="18952">
      <c r="J18952" s="18"/>
      <c r="N18952" s="24"/>
      <c r="Q18952" s="24"/>
      <c r="T18952" s="24"/>
      <c r="W18952" s="24"/>
      <c r="Z18952" s="24"/>
      <c r="AC18952" s="24"/>
      <c r="AI18952" s="24"/>
      <c r="AL18952" s="24"/>
      <c r="AO18952" s="24"/>
      <c r="AR18952" s="24"/>
      <c r="AU18952" s="24"/>
    </row>
    <row r="18953">
      <c r="J18953" s="18"/>
      <c r="N18953" s="24"/>
      <c r="Q18953" s="24"/>
      <c r="T18953" s="24"/>
      <c r="W18953" s="24"/>
      <c r="Z18953" s="24"/>
      <c r="AC18953" s="24"/>
      <c r="AI18953" s="24"/>
      <c r="AL18953" s="24"/>
      <c r="AO18953" s="24"/>
      <c r="AR18953" s="24"/>
      <c r="AU18953" s="24"/>
    </row>
    <row r="18954">
      <c r="J18954" s="18"/>
      <c r="N18954" s="24"/>
      <c r="Q18954" s="24"/>
      <c r="T18954" s="24"/>
      <c r="W18954" s="24"/>
      <c r="Z18954" s="24"/>
      <c r="AC18954" s="24"/>
      <c r="AI18954" s="24"/>
      <c r="AL18954" s="24"/>
      <c r="AO18954" s="24"/>
      <c r="AR18954" s="24"/>
      <c r="AU18954" s="24"/>
    </row>
    <row r="18955">
      <c r="J18955" s="18"/>
      <c r="N18955" s="24"/>
      <c r="Q18955" s="24"/>
      <c r="T18955" s="24"/>
      <c r="W18955" s="24"/>
      <c r="Z18955" s="24"/>
      <c r="AC18955" s="24"/>
      <c r="AI18955" s="24"/>
      <c r="AL18955" s="24"/>
      <c r="AO18955" s="24"/>
      <c r="AR18955" s="24"/>
      <c r="AU18955" s="24"/>
    </row>
    <row r="18956">
      <c r="J18956" s="18"/>
      <c r="N18956" s="24"/>
      <c r="Q18956" s="24"/>
      <c r="T18956" s="24"/>
      <c r="W18956" s="24"/>
      <c r="Z18956" s="24"/>
      <c r="AC18956" s="24"/>
      <c r="AI18956" s="24"/>
      <c r="AL18956" s="24"/>
      <c r="AO18956" s="24"/>
      <c r="AR18956" s="24"/>
      <c r="AU18956" s="24"/>
    </row>
    <row r="18957">
      <c r="J18957" s="18"/>
      <c r="N18957" s="24"/>
      <c r="Q18957" s="24"/>
      <c r="T18957" s="24"/>
      <c r="W18957" s="24"/>
      <c r="Z18957" s="24"/>
      <c r="AC18957" s="24"/>
      <c r="AI18957" s="24"/>
      <c r="AL18957" s="24"/>
      <c r="AO18957" s="24"/>
      <c r="AR18957" s="24"/>
      <c r="AU18957" s="24"/>
    </row>
    <row r="18958">
      <c r="J18958" s="18"/>
      <c r="N18958" s="24"/>
      <c r="Q18958" s="24"/>
      <c r="T18958" s="24"/>
      <c r="W18958" s="24"/>
      <c r="Z18958" s="24"/>
      <c r="AC18958" s="24"/>
      <c r="AI18958" s="24"/>
      <c r="AL18958" s="24"/>
      <c r="AO18958" s="24"/>
      <c r="AR18958" s="24"/>
      <c r="AU18958" s="24"/>
    </row>
    <row r="18959">
      <c r="J18959" s="18"/>
      <c r="N18959" s="24"/>
      <c r="Q18959" s="24"/>
      <c r="T18959" s="24"/>
      <c r="W18959" s="24"/>
      <c r="Z18959" s="24"/>
      <c r="AC18959" s="24"/>
      <c r="AI18959" s="24"/>
      <c r="AL18959" s="24"/>
      <c r="AO18959" s="24"/>
      <c r="AR18959" s="24"/>
      <c r="AU18959" s="24"/>
    </row>
    <row r="18960">
      <c r="J18960" s="18"/>
      <c r="N18960" s="24"/>
      <c r="Q18960" s="24"/>
      <c r="T18960" s="24"/>
      <c r="W18960" s="24"/>
      <c r="Z18960" s="24"/>
      <c r="AC18960" s="24"/>
      <c r="AI18960" s="24"/>
      <c r="AL18960" s="24"/>
      <c r="AO18960" s="24"/>
      <c r="AR18960" s="24"/>
      <c r="AU18960" s="24"/>
    </row>
    <row r="18961">
      <c r="J18961" s="18"/>
      <c r="N18961" s="24"/>
      <c r="Q18961" s="24"/>
      <c r="T18961" s="24"/>
      <c r="W18961" s="24"/>
      <c r="Z18961" s="24"/>
      <c r="AC18961" s="24"/>
      <c r="AI18961" s="24"/>
      <c r="AL18961" s="24"/>
      <c r="AO18961" s="24"/>
      <c r="AR18961" s="24"/>
      <c r="AU18961" s="24"/>
    </row>
    <row r="18962">
      <c r="J18962" s="18"/>
      <c r="N18962" s="24"/>
      <c r="Q18962" s="24"/>
      <c r="T18962" s="24"/>
      <c r="W18962" s="24"/>
      <c r="Z18962" s="24"/>
      <c r="AC18962" s="24"/>
      <c r="AI18962" s="24"/>
      <c r="AL18962" s="24"/>
      <c r="AO18962" s="24"/>
      <c r="AR18962" s="24"/>
      <c r="AU18962" s="24"/>
    </row>
    <row r="18963">
      <c r="J18963" s="18"/>
      <c r="N18963" s="24"/>
      <c r="Q18963" s="24"/>
      <c r="T18963" s="24"/>
      <c r="W18963" s="24"/>
      <c r="Z18963" s="24"/>
      <c r="AC18963" s="24"/>
      <c r="AI18963" s="24"/>
      <c r="AL18963" s="24"/>
      <c r="AO18963" s="24"/>
      <c r="AR18963" s="24"/>
      <c r="AU18963" s="24"/>
    </row>
    <row r="18964">
      <c r="J18964" s="18"/>
      <c r="N18964" s="24"/>
      <c r="Q18964" s="24"/>
      <c r="T18964" s="24"/>
      <c r="W18964" s="24"/>
      <c r="Z18964" s="24"/>
      <c r="AC18964" s="24"/>
      <c r="AI18964" s="24"/>
      <c r="AL18964" s="24"/>
      <c r="AO18964" s="24"/>
      <c r="AR18964" s="24"/>
      <c r="AU18964" s="24"/>
    </row>
    <row r="18965">
      <c r="J18965" s="18"/>
      <c r="N18965" s="24"/>
      <c r="Q18965" s="24"/>
      <c r="T18965" s="24"/>
      <c r="W18965" s="24"/>
      <c r="Z18965" s="24"/>
      <c r="AC18965" s="24"/>
      <c r="AI18965" s="24"/>
      <c r="AL18965" s="24"/>
      <c r="AO18965" s="24"/>
      <c r="AR18965" s="24"/>
      <c r="AU18965" s="24"/>
    </row>
    <row r="18966">
      <c r="J18966" s="18"/>
      <c r="N18966" s="24"/>
      <c r="Q18966" s="24"/>
      <c r="T18966" s="24"/>
      <c r="W18966" s="24"/>
      <c r="Z18966" s="24"/>
      <c r="AC18966" s="24"/>
      <c r="AI18966" s="24"/>
      <c r="AL18966" s="24"/>
      <c r="AO18966" s="24"/>
      <c r="AR18966" s="24"/>
      <c r="AU18966" s="24"/>
    </row>
    <row r="18967">
      <c r="J18967" s="18"/>
      <c r="N18967" s="24"/>
      <c r="Q18967" s="24"/>
      <c r="T18967" s="24"/>
      <c r="W18967" s="24"/>
      <c r="Z18967" s="24"/>
      <c r="AC18967" s="24"/>
      <c r="AI18967" s="24"/>
      <c r="AL18967" s="24"/>
      <c r="AO18967" s="24"/>
      <c r="AR18967" s="24"/>
      <c r="AU18967" s="24"/>
    </row>
    <row r="18968">
      <c r="J18968" s="18"/>
      <c r="N18968" s="24"/>
      <c r="Q18968" s="24"/>
      <c r="T18968" s="24"/>
      <c r="W18968" s="24"/>
      <c r="Z18968" s="24"/>
      <c r="AC18968" s="24"/>
      <c r="AI18968" s="24"/>
      <c r="AL18968" s="24"/>
      <c r="AO18968" s="24"/>
      <c r="AR18968" s="24"/>
      <c r="AU18968" s="24"/>
    </row>
    <row r="18969">
      <c r="J18969" s="18"/>
      <c r="N18969" s="24"/>
      <c r="Q18969" s="24"/>
      <c r="T18969" s="24"/>
      <c r="W18969" s="24"/>
      <c r="Z18969" s="24"/>
      <c r="AC18969" s="24"/>
      <c r="AI18969" s="24"/>
      <c r="AL18969" s="24"/>
      <c r="AO18969" s="24"/>
      <c r="AR18969" s="24"/>
      <c r="AU18969" s="24"/>
    </row>
    <row r="18970">
      <c r="J18970" s="18"/>
      <c r="N18970" s="24"/>
      <c r="Q18970" s="24"/>
      <c r="T18970" s="24"/>
      <c r="W18970" s="24"/>
      <c r="Z18970" s="24"/>
      <c r="AC18970" s="24"/>
      <c r="AI18970" s="24"/>
      <c r="AL18970" s="24"/>
      <c r="AO18970" s="24"/>
      <c r="AR18970" s="24"/>
      <c r="AU18970" s="24"/>
    </row>
    <row r="18971">
      <c r="J18971" s="18"/>
      <c r="N18971" s="24"/>
      <c r="Q18971" s="24"/>
      <c r="T18971" s="24"/>
      <c r="W18971" s="24"/>
      <c r="Z18971" s="24"/>
      <c r="AC18971" s="24"/>
      <c r="AI18971" s="24"/>
      <c r="AL18971" s="24"/>
      <c r="AO18971" s="24"/>
      <c r="AR18971" s="24"/>
      <c r="AU18971" s="24"/>
    </row>
    <row r="18972">
      <c r="J18972" s="18"/>
      <c r="N18972" s="24"/>
      <c r="Q18972" s="24"/>
      <c r="T18972" s="24"/>
      <c r="W18972" s="24"/>
      <c r="Z18972" s="24"/>
      <c r="AC18972" s="24"/>
      <c r="AI18972" s="24"/>
      <c r="AL18972" s="24"/>
      <c r="AO18972" s="24"/>
      <c r="AR18972" s="24"/>
      <c r="AU18972" s="24"/>
    </row>
    <row r="18973">
      <c r="J18973" s="18"/>
      <c r="N18973" s="24"/>
      <c r="Q18973" s="24"/>
      <c r="T18973" s="24"/>
      <c r="W18973" s="24"/>
      <c r="Z18973" s="24"/>
      <c r="AC18973" s="24"/>
      <c r="AI18973" s="24"/>
      <c r="AL18973" s="24"/>
      <c r="AO18973" s="24"/>
      <c r="AR18973" s="24"/>
      <c r="AU18973" s="24"/>
    </row>
    <row r="18974">
      <c r="J18974" s="18"/>
      <c r="N18974" s="24"/>
      <c r="Q18974" s="24"/>
      <c r="T18974" s="24"/>
      <c r="W18974" s="24"/>
      <c r="Z18974" s="24"/>
      <c r="AC18974" s="24"/>
      <c r="AI18974" s="24"/>
      <c r="AL18974" s="24"/>
      <c r="AO18974" s="24"/>
      <c r="AR18974" s="24"/>
      <c r="AU18974" s="24"/>
    </row>
    <row r="18975">
      <c r="J18975" s="18"/>
      <c r="N18975" s="24"/>
      <c r="Q18975" s="24"/>
      <c r="T18975" s="24"/>
      <c r="W18975" s="24"/>
      <c r="Z18975" s="24"/>
      <c r="AC18975" s="24"/>
      <c r="AI18975" s="24"/>
      <c r="AL18975" s="24"/>
      <c r="AO18975" s="24"/>
      <c r="AR18975" s="24"/>
      <c r="AU18975" s="24"/>
    </row>
    <row r="18976">
      <c r="J18976" s="18"/>
      <c r="N18976" s="24"/>
      <c r="Q18976" s="24"/>
      <c r="T18976" s="24"/>
      <c r="W18976" s="24"/>
      <c r="Z18976" s="24"/>
      <c r="AC18976" s="24"/>
      <c r="AI18976" s="24"/>
      <c r="AL18976" s="24"/>
      <c r="AO18976" s="24"/>
      <c r="AR18976" s="24"/>
      <c r="AU18976" s="24"/>
    </row>
    <row r="18977">
      <c r="J18977" s="18"/>
      <c r="N18977" s="24"/>
      <c r="Q18977" s="24"/>
      <c r="T18977" s="24"/>
      <c r="W18977" s="24"/>
      <c r="Z18977" s="24"/>
      <c r="AC18977" s="24"/>
      <c r="AI18977" s="24"/>
      <c r="AL18977" s="24"/>
      <c r="AO18977" s="24"/>
      <c r="AR18977" s="24"/>
      <c r="AU18977" s="24"/>
    </row>
    <row r="18978">
      <c r="J18978" s="18"/>
      <c r="N18978" s="24"/>
      <c r="Q18978" s="24"/>
      <c r="T18978" s="24"/>
      <c r="W18978" s="24"/>
      <c r="Z18978" s="24"/>
      <c r="AC18978" s="24"/>
      <c r="AI18978" s="24"/>
      <c r="AL18978" s="24"/>
      <c r="AO18978" s="24"/>
      <c r="AR18978" s="24"/>
      <c r="AU18978" s="24"/>
    </row>
    <row r="18979">
      <c r="J18979" s="18"/>
      <c r="N18979" s="24"/>
      <c r="Q18979" s="24"/>
      <c r="T18979" s="24"/>
      <c r="W18979" s="24"/>
      <c r="Z18979" s="24"/>
      <c r="AC18979" s="24"/>
      <c r="AI18979" s="24"/>
      <c r="AL18979" s="24"/>
      <c r="AO18979" s="24"/>
      <c r="AR18979" s="24"/>
      <c r="AU18979" s="24"/>
    </row>
    <row r="18980">
      <c r="J18980" s="18"/>
      <c r="N18980" s="24"/>
      <c r="Q18980" s="24"/>
      <c r="T18980" s="24"/>
      <c r="W18980" s="24"/>
      <c r="Z18980" s="24"/>
      <c r="AC18980" s="24"/>
      <c r="AI18980" s="24"/>
      <c r="AL18980" s="24"/>
      <c r="AO18980" s="24"/>
      <c r="AR18980" s="24"/>
      <c r="AU18980" s="24"/>
    </row>
    <row r="18981">
      <c r="J18981" s="18"/>
      <c r="N18981" s="24"/>
      <c r="Q18981" s="24"/>
      <c r="T18981" s="24"/>
      <c r="W18981" s="24"/>
      <c r="Z18981" s="24"/>
      <c r="AC18981" s="24"/>
      <c r="AI18981" s="24"/>
      <c r="AL18981" s="24"/>
      <c r="AO18981" s="24"/>
      <c r="AR18981" s="24"/>
      <c r="AU18981" s="24"/>
    </row>
    <row r="18982">
      <c r="J18982" s="18"/>
      <c r="N18982" s="24"/>
      <c r="Q18982" s="24"/>
      <c r="T18982" s="24"/>
      <c r="W18982" s="24"/>
      <c r="Z18982" s="24"/>
      <c r="AC18982" s="24"/>
      <c r="AI18982" s="24"/>
      <c r="AL18982" s="24"/>
      <c r="AO18982" s="24"/>
      <c r="AR18982" s="24"/>
      <c r="AU18982" s="24"/>
    </row>
    <row r="18983">
      <c r="J18983" s="18"/>
      <c r="N18983" s="24"/>
      <c r="Q18983" s="24"/>
      <c r="T18983" s="24"/>
      <c r="W18983" s="24"/>
      <c r="Z18983" s="24"/>
      <c r="AC18983" s="24"/>
      <c r="AI18983" s="24"/>
      <c r="AL18983" s="24"/>
      <c r="AO18983" s="24"/>
      <c r="AR18983" s="24"/>
      <c r="AU18983" s="24"/>
    </row>
    <row r="18984">
      <c r="J18984" s="18"/>
      <c r="N18984" s="24"/>
      <c r="Q18984" s="24"/>
      <c r="T18984" s="24"/>
      <c r="W18984" s="24"/>
      <c r="Z18984" s="24"/>
      <c r="AC18984" s="24"/>
      <c r="AI18984" s="24"/>
      <c r="AL18984" s="24"/>
      <c r="AO18984" s="24"/>
      <c r="AR18984" s="24"/>
      <c r="AU18984" s="24"/>
    </row>
    <row r="18985">
      <c r="J18985" s="18"/>
      <c r="N18985" s="24"/>
      <c r="Q18985" s="24"/>
      <c r="T18985" s="24"/>
      <c r="W18985" s="24"/>
      <c r="Z18985" s="24"/>
      <c r="AC18985" s="24"/>
      <c r="AI18985" s="24"/>
      <c r="AL18985" s="24"/>
      <c r="AO18985" s="24"/>
      <c r="AR18985" s="24"/>
      <c r="AU18985" s="24"/>
    </row>
    <row r="18986">
      <c r="J18986" s="18"/>
      <c r="N18986" s="24"/>
      <c r="Q18986" s="24"/>
      <c r="T18986" s="24"/>
      <c r="W18986" s="24"/>
      <c r="Z18986" s="24"/>
      <c r="AC18986" s="24"/>
      <c r="AI18986" s="24"/>
      <c r="AL18986" s="24"/>
      <c r="AO18986" s="24"/>
      <c r="AR18986" s="24"/>
      <c r="AU18986" s="24"/>
    </row>
    <row r="18987">
      <c r="J18987" s="18"/>
      <c r="N18987" s="24"/>
      <c r="Q18987" s="24"/>
      <c r="T18987" s="24"/>
      <c r="W18987" s="24"/>
      <c r="Z18987" s="24"/>
      <c r="AC18987" s="24"/>
      <c r="AI18987" s="24"/>
      <c r="AL18987" s="24"/>
      <c r="AO18987" s="24"/>
      <c r="AR18987" s="24"/>
      <c r="AU18987" s="24"/>
    </row>
    <row r="18988">
      <c r="J18988" s="18"/>
      <c r="N18988" s="24"/>
      <c r="Q18988" s="24"/>
      <c r="T18988" s="24"/>
      <c r="W18988" s="24"/>
      <c r="Z18988" s="24"/>
      <c r="AC18988" s="24"/>
      <c r="AI18988" s="24"/>
      <c r="AL18988" s="24"/>
      <c r="AO18988" s="24"/>
      <c r="AR18988" s="24"/>
      <c r="AU18988" s="24"/>
    </row>
    <row r="18989">
      <c r="J18989" s="18"/>
      <c r="N18989" s="24"/>
      <c r="Q18989" s="24"/>
      <c r="T18989" s="24"/>
      <c r="W18989" s="24"/>
      <c r="Z18989" s="24"/>
      <c r="AC18989" s="24"/>
      <c r="AI18989" s="24"/>
      <c r="AL18989" s="24"/>
      <c r="AO18989" s="24"/>
      <c r="AR18989" s="24"/>
      <c r="AU18989" s="24"/>
    </row>
    <row r="18990">
      <c r="J18990" s="18"/>
      <c r="N18990" s="24"/>
      <c r="Q18990" s="24"/>
      <c r="T18990" s="24"/>
      <c r="W18990" s="24"/>
      <c r="Z18990" s="24"/>
      <c r="AC18990" s="24"/>
      <c r="AI18990" s="24"/>
      <c r="AL18990" s="24"/>
      <c r="AO18990" s="24"/>
      <c r="AR18990" s="24"/>
      <c r="AU18990" s="24"/>
    </row>
    <row r="18991">
      <c r="J18991" s="18"/>
      <c r="N18991" s="24"/>
      <c r="Q18991" s="24"/>
      <c r="T18991" s="24"/>
      <c r="W18991" s="24"/>
      <c r="Z18991" s="24"/>
      <c r="AC18991" s="24"/>
      <c r="AI18991" s="24"/>
      <c r="AL18991" s="24"/>
      <c r="AO18991" s="24"/>
      <c r="AR18991" s="24"/>
      <c r="AU18991" s="24"/>
    </row>
    <row r="18992">
      <c r="J18992" s="18"/>
      <c r="N18992" s="24"/>
      <c r="Q18992" s="24"/>
      <c r="T18992" s="24"/>
      <c r="W18992" s="24"/>
      <c r="Z18992" s="24"/>
      <c r="AC18992" s="24"/>
      <c r="AI18992" s="24"/>
      <c r="AL18992" s="24"/>
      <c r="AO18992" s="24"/>
      <c r="AR18992" s="24"/>
      <c r="AU18992" s="24"/>
    </row>
    <row r="18993">
      <c r="J18993" s="18"/>
      <c r="N18993" s="24"/>
      <c r="Q18993" s="24"/>
      <c r="T18993" s="24"/>
      <c r="W18993" s="24"/>
      <c r="Z18993" s="24"/>
      <c r="AC18993" s="24"/>
      <c r="AI18993" s="24"/>
      <c r="AL18993" s="24"/>
      <c r="AO18993" s="24"/>
      <c r="AR18993" s="24"/>
      <c r="AU18993" s="24"/>
    </row>
    <row r="18994">
      <c r="J18994" s="18"/>
      <c r="N18994" s="24"/>
      <c r="Q18994" s="24"/>
      <c r="T18994" s="24"/>
      <c r="W18994" s="24"/>
      <c r="Z18994" s="24"/>
      <c r="AC18994" s="24"/>
      <c r="AI18994" s="24"/>
      <c r="AL18994" s="24"/>
      <c r="AO18994" s="24"/>
      <c r="AR18994" s="24"/>
      <c r="AU18994" s="24"/>
    </row>
    <row r="18995">
      <c r="J18995" s="18"/>
      <c r="N18995" s="24"/>
      <c r="Q18995" s="24"/>
      <c r="T18995" s="24"/>
      <c r="W18995" s="24"/>
      <c r="Z18995" s="24"/>
      <c r="AC18995" s="24"/>
      <c r="AI18995" s="24"/>
      <c r="AL18995" s="24"/>
      <c r="AO18995" s="24"/>
      <c r="AR18995" s="24"/>
      <c r="AU18995" s="24"/>
    </row>
    <row r="18996">
      <c r="J18996" s="18"/>
      <c r="N18996" s="24"/>
      <c r="Q18996" s="24"/>
      <c r="T18996" s="24"/>
      <c r="W18996" s="24"/>
      <c r="Z18996" s="24"/>
      <c r="AC18996" s="24"/>
      <c r="AI18996" s="24"/>
      <c r="AL18996" s="24"/>
      <c r="AO18996" s="24"/>
      <c r="AR18996" s="24"/>
      <c r="AU18996" s="24"/>
    </row>
    <row r="18997">
      <c r="J18997" s="18"/>
      <c r="N18997" s="24"/>
      <c r="Q18997" s="24"/>
      <c r="T18997" s="24"/>
      <c r="W18997" s="24"/>
      <c r="Z18997" s="24"/>
      <c r="AC18997" s="24"/>
      <c r="AI18997" s="24"/>
      <c r="AL18997" s="24"/>
      <c r="AO18997" s="24"/>
      <c r="AR18997" s="24"/>
      <c r="AU18997" s="24"/>
    </row>
    <row r="18998">
      <c r="J18998" s="18"/>
      <c r="N18998" s="24"/>
      <c r="Q18998" s="24"/>
      <c r="T18998" s="24"/>
      <c r="W18998" s="24"/>
      <c r="Z18998" s="24"/>
      <c r="AC18998" s="24"/>
      <c r="AI18998" s="24"/>
      <c r="AL18998" s="24"/>
      <c r="AO18998" s="24"/>
      <c r="AR18998" s="24"/>
      <c r="AU18998" s="24"/>
    </row>
    <row r="18999">
      <c r="J18999" s="18"/>
      <c r="N18999" s="24"/>
      <c r="Q18999" s="24"/>
      <c r="T18999" s="24"/>
      <c r="W18999" s="24"/>
      <c r="Z18999" s="24"/>
      <c r="AC18999" s="24"/>
      <c r="AI18999" s="24"/>
      <c r="AL18999" s="24"/>
      <c r="AO18999" s="24"/>
      <c r="AR18999" s="24"/>
      <c r="AU18999" s="24"/>
    </row>
    <row r="19000">
      <c r="J19000" s="18"/>
      <c r="N19000" s="24"/>
      <c r="Q19000" s="24"/>
      <c r="T19000" s="24"/>
      <c r="W19000" s="24"/>
      <c r="Z19000" s="24"/>
      <c r="AC19000" s="24"/>
      <c r="AI19000" s="24"/>
      <c r="AL19000" s="24"/>
      <c r="AO19000" s="24"/>
      <c r="AR19000" s="24"/>
      <c r="AU19000" s="24"/>
    </row>
    <row r="19001">
      <c r="J19001" s="18"/>
      <c r="N19001" s="24"/>
      <c r="Q19001" s="24"/>
      <c r="T19001" s="24"/>
      <c r="W19001" s="24"/>
      <c r="Z19001" s="24"/>
      <c r="AC19001" s="24"/>
      <c r="AI19001" s="24"/>
      <c r="AL19001" s="24"/>
      <c r="AO19001" s="24"/>
      <c r="AR19001" s="24"/>
      <c r="AU19001" s="24"/>
    </row>
    <row r="19002">
      <c r="J19002" s="18"/>
      <c r="N19002" s="24"/>
      <c r="Q19002" s="24"/>
      <c r="T19002" s="24"/>
      <c r="W19002" s="24"/>
      <c r="Z19002" s="24"/>
      <c r="AC19002" s="24"/>
      <c r="AI19002" s="24"/>
      <c r="AL19002" s="24"/>
      <c r="AO19002" s="24"/>
      <c r="AR19002" s="24"/>
      <c r="AU19002" s="24"/>
    </row>
    <row r="19003">
      <c r="J19003" s="18"/>
      <c r="N19003" s="24"/>
      <c r="Q19003" s="24"/>
      <c r="T19003" s="24"/>
      <c r="W19003" s="24"/>
      <c r="Z19003" s="24"/>
      <c r="AC19003" s="24"/>
      <c r="AI19003" s="24"/>
      <c r="AL19003" s="24"/>
      <c r="AO19003" s="24"/>
      <c r="AR19003" s="24"/>
      <c r="AU19003" s="24"/>
    </row>
    <row r="19004">
      <c r="J19004" s="18"/>
      <c r="N19004" s="24"/>
      <c r="Q19004" s="24"/>
      <c r="T19004" s="24"/>
      <c r="W19004" s="24"/>
      <c r="Z19004" s="24"/>
      <c r="AC19004" s="24"/>
      <c r="AI19004" s="24"/>
      <c r="AL19004" s="24"/>
      <c r="AO19004" s="24"/>
      <c r="AR19004" s="24"/>
      <c r="AU19004" s="24"/>
    </row>
    <row r="19005">
      <c r="J19005" s="18"/>
      <c r="N19005" s="24"/>
      <c r="Q19005" s="24"/>
      <c r="T19005" s="24"/>
      <c r="W19005" s="24"/>
      <c r="Z19005" s="24"/>
      <c r="AC19005" s="24"/>
      <c r="AI19005" s="24"/>
      <c r="AL19005" s="24"/>
      <c r="AO19005" s="24"/>
      <c r="AR19005" s="24"/>
      <c r="AU19005" s="24"/>
    </row>
    <row r="19006">
      <c r="J19006" s="18"/>
      <c r="N19006" s="24"/>
      <c r="Q19006" s="24"/>
      <c r="T19006" s="24"/>
      <c r="W19006" s="24"/>
      <c r="Z19006" s="24"/>
      <c r="AC19006" s="24"/>
      <c r="AI19006" s="24"/>
      <c r="AL19006" s="24"/>
      <c r="AO19006" s="24"/>
      <c r="AR19006" s="24"/>
      <c r="AU19006" s="24"/>
    </row>
    <row r="19007">
      <c r="J19007" s="18"/>
      <c r="N19007" s="24"/>
      <c r="Q19007" s="24"/>
      <c r="T19007" s="24"/>
      <c r="W19007" s="24"/>
      <c r="Z19007" s="24"/>
      <c r="AC19007" s="24"/>
      <c r="AI19007" s="24"/>
      <c r="AL19007" s="24"/>
      <c r="AO19007" s="24"/>
      <c r="AR19007" s="24"/>
      <c r="AU19007" s="24"/>
    </row>
    <row r="19008">
      <c r="J19008" s="18"/>
      <c r="N19008" s="24"/>
      <c r="Q19008" s="24"/>
      <c r="T19008" s="24"/>
      <c r="W19008" s="24"/>
      <c r="Z19008" s="24"/>
      <c r="AC19008" s="24"/>
      <c r="AI19008" s="24"/>
      <c r="AL19008" s="24"/>
      <c r="AO19008" s="24"/>
      <c r="AR19008" s="24"/>
      <c r="AU19008" s="24"/>
    </row>
    <row r="19009">
      <c r="J19009" s="18"/>
      <c r="N19009" s="24"/>
      <c r="Q19009" s="24"/>
      <c r="T19009" s="24"/>
      <c r="W19009" s="24"/>
      <c r="Z19009" s="24"/>
      <c r="AC19009" s="24"/>
      <c r="AI19009" s="24"/>
      <c r="AL19009" s="24"/>
      <c r="AO19009" s="24"/>
      <c r="AR19009" s="24"/>
      <c r="AU19009" s="24"/>
    </row>
    <row r="19010">
      <c r="J19010" s="18"/>
      <c r="N19010" s="24"/>
      <c r="Q19010" s="24"/>
      <c r="T19010" s="24"/>
      <c r="W19010" s="24"/>
      <c r="Z19010" s="24"/>
      <c r="AC19010" s="24"/>
      <c r="AI19010" s="24"/>
      <c r="AL19010" s="24"/>
      <c r="AO19010" s="24"/>
      <c r="AR19010" s="24"/>
      <c r="AU19010" s="24"/>
    </row>
    <row r="19011">
      <c r="J19011" s="18"/>
      <c r="N19011" s="24"/>
      <c r="Q19011" s="24"/>
      <c r="T19011" s="24"/>
      <c r="W19011" s="24"/>
      <c r="Z19011" s="24"/>
      <c r="AC19011" s="24"/>
      <c r="AI19011" s="24"/>
      <c r="AL19011" s="24"/>
      <c r="AO19011" s="24"/>
      <c r="AR19011" s="24"/>
      <c r="AU19011" s="24"/>
    </row>
    <row r="19012">
      <c r="J19012" s="18"/>
      <c r="N19012" s="24"/>
      <c r="Q19012" s="24"/>
      <c r="T19012" s="24"/>
      <c r="W19012" s="24"/>
      <c r="Z19012" s="24"/>
      <c r="AC19012" s="24"/>
      <c r="AI19012" s="24"/>
      <c r="AL19012" s="24"/>
      <c r="AO19012" s="24"/>
      <c r="AR19012" s="24"/>
      <c r="AU19012" s="24"/>
    </row>
    <row r="19013">
      <c r="J19013" s="18"/>
      <c r="N19013" s="24"/>
      <c r="Q19013" s="24"/>
      <c r="T19013" s="24"/>
      <c r="W19013" s="24"/>
      <c r="Z19013" s="24"/>
      <c r="AC19013" s="24"/>
      <c r="AI19013" s="24"/>
      <c r="AL19013" s="24"/>
      <c r="AO19013" s="24"/>
      <c r="AR19013" s="24"/>
      <c r="AU19013" s="24"/>
    </row>
    <row r="19014">
      <c r="J19014" s="18"/>
      <c r="N19014" s="24"/>
      <c r="Q19014" s="24"/>
      <c r="T19014" s="24"/>
      <c r="W19014" s="24"/>
      <c r="Z19014" s="24"/>
      <c r="AC19014" s="24"/>
      <c r="AI19014" s="24"/>
      <c r="AL19014" s="24"/>
      <c r="AO19014" s="24"/>
      <c r="AR19014" s="24"/>
      <c r="AU19014" s="24"/>
    </row>
    <row r="19015">
      <c r="J19015" s="18"/>
      <c r="N19015" s="24"/>
      <c r="Q19015" s="24"/>
      <c r="T19015" s="24"/>
      <c r="W19015" s="24"/>
      <c r="Z19015" s="24"/>
      <c r="AC19015" s="24"/>
      <c r="AI19015" s="24"/>
      <c r="AL19015" s="24"/>
      <c r="AO19015" s="24"/>
      <c r="AR19015" s="24"/>
      <c r="AU19015" s="24"/>
    </row>
    <row r="19016">
      <c r="J19016" s="18"/>
      <c r="N19016" s="24"/>
      <c r="Q19016" s="24"/>
      <c r="T19016" s="24"/>
      <c r="W19016" s="24"/>
      <c r="Z19016" s="24"/>
      <c r="AC19016" s="24"/>
      <c r="AI19016" s="24"/>
      <c r="AL19016" s="24"/>
      <c r="AO19016" s="24"/>
      <c r="AR19016" s="24"/>
      <c r="AU19016" s="24"/>
    </row>
    <row r="19017">
      <c r="J19017" s="18"/>
      <c r="N19017" s="24"/>
      <c r="Q19017" s="24"/>
      <c r="T19017" s="24"/>
      <c r="W19017" s="24"/>
      <c r="Z19017" s="24"/>
      <c r="AC19017" s="24"/>
      <c r="AI19017" s="24"/>
      <c r="AL19017" s="24"/>
      <c r="AO19017" s="24"/>
      <c r="AR19017" s="24"/>
      <c r="AU19017" s="24"/>
    </row>
    <row r="19018">
      <c r="J19018" s="18"/>
      <c r="N19018" s="24"/>
      <c r="Q19018" s="24"/>
      <c r="T19018" s="24"/>
      <c r="W19018" s="24"/>
      <c r="Z19018" s="24"/>
      <c r="AC19018" s="24"/>
      <c r="AI19018" s="24"/>
      <c r="AL19018" s="24"/>
      <c r="AO19018" s="24"/>
      <c r="AR19018" s="24"/>
      <c r="AU19018" s="24"/>
    </row>
    <row r="19019">
      <c r="J19019" s="18"/>
      <c r="N19019" s="24"/>
      <c r="Q19019" s="24"/>
      <c r="T19019" s="24"/>
      <c r="W19019" s="24"/>
      <c r="Z19019" s="24"/>
      <c r="AC19019" s="24"/>
      <c r="AI19019" s="24"/>
      <c r="AL19019" s="24"/>
      <c r="AO19019" s="24"/>
      <c r="AR19019" s="24"/>
      <c r="AU19019" s="24"/>
    </row>
    <row r="19020">
      <c r="J19020" s="18"/>
      <c r="N19020" s="24"/>
      <c r="Q19020" s="24"/>
      <c r="T19020" s="24"/>
      <c r="W19020" s="24"/>
      <c r="Z19020" s="24"/>
      <c r="AC19020" s="24"/>
      <c r="AI19020" s="24"/>
      <c r="AL19020" s="24"/>
      <c r="AO19020" s="24"/>
      <c r="AR19020" s="24"/>
      <c r="AU19020" s="24"/>
    </row>
    <row r="19021">
      <c r="J19021" s="18"/>
      <c r="N19021" s="24"/>
      <c r="Q19021" s="24"/>
      <c r="T19021" s="24"/>
      <c r="W19021" s="24"/>
      <c r="Z19021" s="24"/>
      <c r="AC19021" s="24"/>
      <c r="AI19021" s="24"/>
      <c r="AL19021" s="24"/>
      <c r="AO19021" s="24"/>
      <c r="AR19021" s="24"/>
      <c r="AU19021" s="24"/>
    </row>
    <row r="19022">
      <c r="J19022" s="18"/>
      <c r="N19022" s="24"/>
      <c r="Q19022" s="24"/>
      <c r="T19022" s="24"/>
      <c r="W19022" s="24"/>
      <c r="Z19022" s="24"/>
      <c r="AC19022" s="24"/>
      <c r="AI19022" s="24"/>
      <c r="AL19022" s="24"/>
      <c r="AO19022" s="24"/>
      <c r="AR19022" s="24"/>
      <c r="AU19022" s="24"/>
    </row>
    <row r="19023">
      <c r="J19023" s="18"/>
      <c r="N19023" s="24"/>
      <c r="Q19023" s="24"/>
      <c r="T19023" s="24"/>
      <c r="W19023" s="24"/>
      <c r="Z19023" s="24"/>
      <c r="AC19023" s="24"/>
      <c r="AI19023" s="24"/>
      <c r="AL19023" s="24"/>
      <c r="AO19023" s="24"/>
      <c r="AR19023" s="24"/>
      <c r="AU19023" s="24"/>
    </row>
    <row r="19024">
      <c r="J19024" s="18"/>
      <c r="N19024" s="24"/>
      <c r="Q19024" s="24"/>
      <c r="T19024" s="24"/>
      <c r="W19024" s="24"/>
      <c r="Z19024" s="24"/>
      <c r="AC19024" s="24"/>
      <c r="AI19024" s="24"/>
      <c r="AL19024" s="24"/>
      <c r="AO19024" s="24"/>
      <c r="AR19024" s="24"/>
      <c r="AU19024" s="24"/>
    </row>
    <row r="19025">
      <c r="J19025" s="18"/>
      <c r="N19025" s="24"/>
      <c r="Q19025" s="24"/>
      <c r="T19025" s="24"/>
      <c r="W19025" s="24"/>
      <c r="Z19025" s="24"/>
      <c r="AC19025" s="24"/>
      <c r="AI19025" s="24"/>
      <c r="AL19025" s="24"/>
      <c r="AO19025" s="24"/>
      <c r="AR19025" s="24"/>
      <c r="AU19025" s="24"/>
    </row>
    <row r="19026">
      <c r="J19026" s="18"/>
      <c r="N19026" s="24"/>
      <c r="Q19026" s="24"/>
      <c r="T19026" s="24"/>
      <c r="W19026" s="24"/>
      <c r="Z19026" s="24"/>
      <c r="AC19026" s="24"/>
      <c r="AI19026" s="24"/>
      <c r="AL19026" s="24"/>
      <c r="AO19026" s="24"/>
      <c r="AR19026" s="24"/>
      <c r="AU19026" s="24"/>
    </row>
    <row r="19027">
      <c r="J19027" s="18"/>
      <c r="N19027" s="24"/>
      <c r="Q19027" s="24"/>
      <c r="T19027" s="24"/>
      <c r="W19027" s="24"/>
      <c r="Z19027" s="24"/>
      <c r="AC19027" s="24"/>
      <c r="AI19027" s="24"/>
      <c r="AL19027" s="24"/>
      <c r="AO19027" s="24"/>
      <c r="AR19027" s="24"/>
      <c r="AU19027" s="24"/>
    </row>
    <row r="19028">
      <c r="J19028" s="18"/>
      <c r="N19028" s="24"/>
      <c r="Q19028" s="24"/>
      <c r="T19028" s="24"/>
      <c r="W19028" s="24"/>
      <c r="Z19028" s="24"/>
      <c r="AC19028" s="24"/>
      <c r="AI19028" s="24"/>
      <c r="AL19028" s="24"/>
      <c r="AO19028" s="24"/>
      <c r="AR19028" s="24"/>
      <c r="AU19028" s="24"/>
    </row>
    <row r="19029">
      <c r="J19029" s="18"/>
      <c r="N19029" s="24"/>
      <c r="Q19029" s="24"/>
      <c r="T19029" s="24"/>
      <c r="W19029" s="24"/>
      <c r="Z19029" s="24"/>
      <c r="AC19029" s="24"/>
      <c r="AI19029" s="24"/>
      <c r="AL19029" s="24"/>
      <c r="AO19029" s="24"/>
      <c r="AR19029" s="24"/>
      <c r="AU19029" s="24"/>
    </row>
    <row r="19030">
      <c r="J19030" s="18"/>
      <c r="N19030" s="24"/>
      <c r="Q19030" s="24"/>
      <c r="T19030" s="24"/>
      <c r="W19030" s="24"/>
      <c r="Z19030" s="24"/>
      <c r="AC19030" s="24"/>
      <c r="AI19030" s="24"/>
      <c r="AL19030" s="24"/>
      <c r="AO19030" s="24"/>
      <c r="AR19030" s="24"/>
      <c r="AU19030" s="24"/>
    </row>
    <row r="19031">
      <c r="J19031" s="18"/>
      <c r="N19031" s="24"/>
      <c r="Q19031" s="24"/>
      <c r="T19031" s="24"/>
      <c r="W19031" s="24"/>
      <c r="Z19031" s="24"/>
      <c r="AC19031" s="24"/>
      <c r="AI19031" s="24"/>
      <c r="AL19031" s="24"/>
      <c r="AO19031" s="24"/>
      <c r="AR19031" s="24"/>
      <c r="AU19031" s="24"/>
    </row>
    <row r="19032">
      <c r="J19032" s="18"/>
      <c r="N19032" s="24"/>
      <c r="Q19032" s="24"/>
      <c r="T19032" s="24"/>
      <c r="W19032" s="24"/>
      <c r="Z19032" s="24"/>
      <c r="AC19032" s="24"/>
      <c r="AI19032" s="24"/>
      <c r="AL19032" s="24"/>
      <c r="AO19032" s="24"/>
      <c r="AR19032" s="24"/>
      <c r="AU19032" s="24"/>
    </row>
    <row r="19033">
      <c r="J19033" s="18"/>
      <c r="N19033" s="24"/>
      <c r="Q19033" s="24"/>
      <c r="T19033" s="24"/>
      <c r="W19033" s="24"/>
      <c r="Z19033" s="24"/>
      <c r="AC19033" s="24"/>
      <c r="AI19033" s="24"/>
      <c r="AL19033" s="24"/>
      <c r="AO19033" s="24"/>
      <c r="AR19033" s="24"/>
      <c r="AU19033" s="24"/>
    </row>
    <row r="19034">
      <c r="J19034" s="18"/>
      <c r="N19034" s="24"/>
      <c r="Q19034" s="24"/>
      <c r="T19034" s="24"/>
      <c r="W19034" s="24"/>
      <c r="Z19034" s="24"/>
      <c r="AC19034" s="24"/>
      <c r="AI19034" s="24"/>
      <c r="AL19034" s="24"/>
      <c r="AO19034" s="24"/>
      <c r="AR19034" s="24"/>
      <c r="AU19034" s="24"/>
    </row>
    <row r="19035">
      <c r="J19035" s="18"/>
      <c r="N19035" s="24"/>
      <c r="Q19035" s="24"/>
      <c r="T19035" s="24"/>
      <c r="W19035" s="24"/>
      <c r="Z19035" s="24"/>
      <c r="AC19035" s="24"/>
      <c r="AI19035" s="24"/>
      <c r="AL19035" s="24"/>
      <c r="AO19035" s="24"/>
      <c r="AR19035" s="24"/>
      <c r="AU19035" s="24"/>
    </row>
    <row r="19036">
      <c r="J19036" s="18"/>
      <c r="N19036" s="24"/>
      <c r="Q19036" s="24"/>
      <c r="T19036" s="24"/>
      <c r="W19036" s="24"/>
      <c r="Z19036" s="24"/>
      <c r="AC19036" s="24"/>
      <c r="AI19036" s="24"/>
      <c r="AL19036" s="24"/>
      <c r="AO19036" s="24"/>
      <c r="AR19036" s="24"/>
      <c r="AU19036" s="24"/>
    </row>
    <row r="19037">
      <c r="J19037" s="18"/>
      <c r="N19037" s="24"/>
      <c r="Q19037" s="24"/>
      <c r="T19037" s="24"/>
      <c r="W19037" s="24"/>
      <c r="Z19037" s="24"/>
      <c r="AC19037" s="24"/>
      <c r="AI19037" s="24"/>
      <c r="AL19037" s="24"/>
      <c r="AO19037" s="24"/>
      <c r="AR19037" s="24"/>
      <c r="AU19037" s="24"/>
    </row>
    <row r="19038">
      <c r="J19038" s="18"/>
      <c r="N19038" s="24"/>
      <c r="Q19038" s="24"/>
      <c r="T19038" s="24"/>
      <c r="W19038" s="24"/>
      <c r="Z19038" s="24"/>
      <c r="AC19038" s="24"/>
      <c r="AI19038" s="24"/>
      <c r="AL19038" s="24"/>
      <c r="AO19038" s="24"/>
      <c r="AR19038" s="24"/>
      <c r="AU19038" s="24"/>
    </row>
    <row r="19039">
      <c r="J19039" s="18"/>
      <c r="N19039" s="24"/>
      <c r="Q19039" s="24"/>
      <c r="T19039" s="24"/>
      <c r="W19039" s="24"/>
      <c r="Z19039" s="24"/>
      <c r="AC19039" s="24"/>
      <c r="AI19039" s="24"/>
      <c r="AL19039" s="24"/>
      <c r="AO19039" s="24"/>
      <c r="AR19039" s="24"/>
      <c r="AU19039" s="24"/>
    </row>
    <row r="19040">
      <c r="J19040" s="18"/>
      <c r="N19040" s="24"/>
      <c r="Q19040" s="24"/>
      <c r="T19040" s="24"/>
      <c r="W19040" s="24"/>
      <c r="Z19040" s="24"/>
      <c r="AC19040" s="24"/>
      <c r="AI19040" s="24"/>
      <c r="AL19040" s="24"/>
      <c r="AO19040" s="24"/>
      <c r="AR19040" s="24"/>
      <c r="AU19040" s="24"/>
    </row>
    <row r="19041">
      <c r="J19041" s="18"/>
      <c r="N19041" s="24"/>
      <c r="Q19041" s="24"/>
      <c r="T19041" s="24"/>
      <c r="W19041" s="24"/>
      <c r="Z19041" s="24"/>
      <c r="AC19041" s="24"/>
      <c r="AI19041" s="24"/>
      <c r="AL19041" s="24"/>
      <c r="AO19041" s="24"/>
      <c r="AR19041" s="24"/>
      <c r="AU19041" s="24"/>
    </row>
    <row r="19042">
      <c r="J19042" s="18"/>
      <c r="N19042" s="24"/>
      <c r="Q19042" s="24"/>
      <c r="T19042" s="24"/>
      <c r="W19042" s="24"/>
      <c r="Z19042" s="24"/>
      <c r="AC19042" s="24"/>
      <c r="AI19042" s="24"/>
      <c r="AL19042" s="24"/>
      <c r="AO19042" s="24"/>
      <c r="AR19042" s="24"/>
      <c r="AU19042" s="24"/>
    </row>
    <row r="19043">
      <c r="J19043" s="18"/>
      <c r="N19043" s="24"/>
      <c r="Q19043" s="24"/>
      <c r="T19043" s="24"/>
      <c r="W19043" s="24"/>
      <c r="Z19043" s="24"/>
      <c r="AC19043" s="24"/>
      <c r="AI19043" s="24"/>
      <c r="AL19043" s="24"/>
      <c r="AO19043" s="24"/>
      <c r="AR19043" s="24"/>
      <c r="AU19043" s="24"/>
    </row>
    <row r="19044">
      <c r="J19044" s="18"/>
      <c r="N19044" s="24"/>
      <c r="Q19044" s="24"/>
      <c r="T19044" s="24"/>
      <c r="W19044" s="24"/>
      <c r="Z19044" s="24"/>
      <c r="AC19044" s="24"/>
      <c r="AI19044" s="24"/>
      <c r="AL19044" s="24"/>
      <c r="AO19044" s="24"/>
      <c r="AR19044" s="24"/>
      <c r="AU19044" s="24"/>
    </row>
    <row r="19045">
      <c r="J19045" s="18"/>
      <c r="N19045" s="24"/>
      <c r="Q19045" s="24"/>
      <c r="T19045" s="24"/>
      <c r="W19045" s="24"/>
      <c r="Z19045" s="24"/>
      <c r="AC19045" s="24"/>
      <c r="AI19045" s="24"/>
      <c r="AL19045" s="24"/>
      <c r="AO19045" s="24"/>
      <c r="AR19045" s="24"/>
      <c r="AU19045" s="24"/>
    </row>
    <row r="19046">
      <c r="J19046" s="18"/>
      <c r="N19046" s="24"/>
      <c r="Q19046" s="24"/>
      <c r="T19046" s="24"/>
      <c r="W19046" s="24"/>
      <c r="Z19046" s="24"/>
      <c r="AC19046" s="24"/>
      <c r="AI19046" s="24"/>
      <c r="AL19046" s="24"/>
      <c r="AO19046" s="24"/>
      <c r="AR19046" s="24"/>
      <c r="AU19046" s="24"/>
    </row>
    <row r="19047">
      <c r="J19047" s="18"/>
      <c r="N19047" s="24"/>
      <c r="Q19047" s="24"/>
      <c r="T19047" s="24"/>
      <c r="W19047" s="24"/>
      <c r="Z19047" s="24"/>
      <c r="AC19047" s="24"/>
      <c r="AI19047" s="24"/>
      <c r="AL19047" s="24"/>
      <c r="AO19047" s="24"/>
      <c r="AR19047" s="24"/>
      <c r="AU19047" s="24"/>
    </row>
    <row r="19048">
      <c r="J19048" s="18"/>
      <c r="N19048" s="24"/>
      <c r="Q19048" s="24"/>
      <c r="T19048" s="24"/>
      <c r="W19048" s="24"/>
      <c r="Z19048" s="24"/>
      <c r="AC19048" s="24"/>
      <c r="AI19048" s="24"/>
      <c r="AL19048" s="24"/>
      <c r="AO19048" s="24"/>
      <c r="AR19048" s="24"/>
      <c r="AU19048" s="24"/>
    </row>
    <row r="19049">
      <c r="J19049" s="18"/>
      <c r="N19049" s="24"/>
      <c r="Q19049" s="24"/>
      <c r="T19049" s="24"/>
      <c r="W19049" s="24"/>
      <c r="Z19049" s="24"/>
      <c r="AC19049" s="24"/>
      <c r="AI19049" s="24"/>
      <c r="AL19049" s="24"/>
      <c r="AO19049" s="24"/>
      <c r="AR19049" s="24"/>
      <c r="AU19049" s="24"/>
    </row>
    <row r="19050">
      <c r="J19050" s="18"/>
      <c r="N19050" s="24"/>
      <c r="Q19050" s="24"/>
      <c r="T19050" s="24"/>
      <c r="W19050" s="24"/>
      <c r="Z19050" s="24"/>
      <c r="AC19050" s="24"/>
      <c r="AI19050" s="24"/>
      <c r="AL19050" s="24"/>
      <c r="AO19050" s="24"/>
      <c r="AR19050" s="24"/>
      <c r="AU19050" s="24"/>
    </row>
    <row r="19051">
      <c r="J19051" s="18"/>
      <c r="N19051" s="24"/>
      <c r="Q19051" s="24"/>
      <c r="T19051" s="24"/>
      <c r="W19051" s="24"/>
      <c r="Z19051" s="24"/>
      <c r="AC19051" s="24"/>
      <c r="AI19051" s="24"/>
      <c r="AL19051" s="24"/>
      <c r="AO19051" s="24"/>
      <c r="AR19051" s="24"/>
      <c r="AU19051" s="24"/>
    </row>
    <row r="19052">
      <c r="J19052" s="18"/>
      <c r="N19052" s="24"/>
      <c r="Q19052" s="24"/>
      <c r="T19052" s="24"/>
      <c r="W19052" s="24"/>
      <c r="Z19052" s="24"/>
      <c r="AC19052" s="24"/>
      <c r="AI19052" s="24"/>
      <c r="AL19052" s="24"/>
      <c r="AO19052" s="24"/>
      <c r="AR19052" s="24"/>
      <c r="AU19052" s="24"/>
    </row>
    <row r="19053">
      <c r="J19053" s="18"/>
      <c r="N19053" s="24"/>
      <c r="Q19053" s="24"/>
      <c r="T19053" s="24"/>
      <c r="W19053" s="24"/>
      <c r="Z19053" s="24"/>
      <c r="AC19053" s="24"/>
      <c r="AI19053" s="24"/>
      <c r="AL19053" s="24"/>
      <c r="AO19053" s="24"/>
      <c r="AR19053" s="24"/>
      <c r="AU19053" s="24"/>
    </row>
    <row r="19054">
      <c r="J19054" s="18"/>
      <c r="N19054" s="24"/>
      <c r="Q19054" s="24"/>
      <c r="T19054" s="24"/>
      <c r="W19054" s="24"/>
      <c r="Z19054" s="24"/>
      <c r="AC19054" s="24"/>
      <c r="AI19054" s="24"/>
      <c r="AL19054" s="24"/>
      <c r="AO19054" s="24"/>
      <c r="AR19054" s="24"/>
      <c r="AU19054" s="24"/>
    </row>
    <row r="19055">
      <c r="J19055" s="18"/>
      <c r="N19055" s="24"/>
      <c r="Q19055" s="24"/>
      <c r="T19055" s="24"/>
      <c r="W19055" s="24"/>
      <c r="Z19055" s="24"/>
      <c r="AC19055" s="24"/>
      <c r="AI19055" s="24"/>
      <c r="AL19055" s="24"/>
      <c r="AO19055" s="24"/>
      <c r="AR19055" s="24"/>
      <c r="AU19055" s="24"/>
    </row>
    <row r="19056">
      <c r="J19056" s="18"/>
      <c r="N19056" s="24"/>
      <c r="Q19056" s="24"/>
      <c r="T19056" s="24"/>
      <c r="W19056" s="24"/>
      <c r="Z19056" s="24"/>
      <c r="AC19056" s="24"/>
      <c r="AI19056" s="24"/>
      <c r="AL19056" s="24"/>
      <c r="AO19056" s="24"/>
      <c r="AR19056" s="24"/>
      <c r="AU19056" s="24"/>
    </row>
    <row r="19057">
      <c r="J19057" s="18"/>
      <c r="N19057" s="24"/>
      <c r="Q19057" s="24"/>
      <c r="T19057" s="24"/>
      <c r="W19057" s="24"/>
      <c r="Z19057" s="24"/>
      <c r="AC19057" s="24"/>
      <c r="AI19057" s="24"/>
      <c r="AL19057" s="24"/>
      <c r="AO19057" s="24"/>
      <c r="AR19057" s="24"/>
      <c r="AU19057" s="24"/>
    </row>
    <row r="19058">
      <c r="J19058" s="18"/>
      <c r="N19058" s="24"/>
      <c r="Q19058" s="24"/>
      <c r="T19058" s="24"/>
      <c r="W19058" s="24"/>
      <c r="Z19058" s="24"/>
      <c r="AC19058" s="24"/>
      <c r="AI19058" s="24"/>
      <c r="AL19058" s="24"/>
      <c r="AO19058" s="24"/>
      <c r="AR19058" s="24"/>
      <c r="AU19058" s="24"/>
    </row>
    <row r="19059">
      <c r="J19059" s="18"/>
      <c r="N19059" s="24"/>
      <c r="Q19059" s="24"/>
      <c r="T19059" s="24"/>
      <c r="W19059" s="24"/>
      <c r="Z19059" s="24"/>
      <c r="AC19059" s="24"/>
      <c r="AI19059" s="24"/>
      <c r="AL19059" s="24"/>
      <c r="AO19059" s="24"/>
      <c r="AR19059" s="24"/>
      <c r="AU19059" s="24"/>
    </row>
    <row r="19060">
      <c r="J19060" s="18"/>
      <c r="N19060" s="24"/>
      <c r="Q19060" s="24"/>
      <c r="T19060" s="24"/>
      <c r="W19060" s="24"/>
      <c r="Z19060" s="24"/>
      <c r="AC19060" s="24"/>
      <c r="AI19060" s="24"/>
      <c r="AL19060" s="24"/>
      <c r="AO19060" s="24"/>
      <c r="AR19060" s="24"/>
      <c r="AU19060" s="24"/>
    </row>
    <row r="19061">
      <c r="J19061" s="18"/>
      <c r="N19061" s="24"/>
      <c r="Q19061" s="24"/>
      <c r="T19061" s="24"/>
      <c r="W19061" s="24"/>
      <c r="Z19061" s="24"/>
      <c r="AC19061" s="24"/>
      <c r="AI19061" s="24"/>
      <c r="AL19061" s="24"/>
      <c r="AO19061" s="24"/>
      <c r="AR19061" s="24"/>
      <c r="AU19061" s="24"/>
    </row>
    <row r="19062">
      <c r="J19062" s="18"/>
      <c r="N19062" s="24"/>
      <c r="Q19062" s="24"/>
      <c r="T19062" s="24"/>
      <c r="W19062" s="24"/>
      <c r="Z19062" s="24"/>
      <c r="AC19062" s="24"/>
      <c r="AI19062" s="24"/>
      <c r="AL19062" s="24"/>
      <c r="AO19062" s="24"/>
      <c r="AR19062" s="24"/>
      <c r="AU19062" s="24"/>
    </row>
    <row r="19063">
      <c r="J19063" s="18"/>
      <c r="N19063" s="24"/>
      <c r="Q19063" s="24"/>
      <c r="T19063" s="24"/>
      <c r="W19063" s="24"/>
      <c r="Z19063" s="24"/>
      <c r="AC19063" s="24"/>
      <c r="AI19063" s="24"/>
      <c r="AL19063" s="24"/>
      <c r="AO19063" s="24"/>
      <c r="AR19063" s="24"/>
      <c r="AU19063" s="24"/>
    </row>
    <row r="19064">
      <c r="J19064" s="18"/>
      <c r="N19064" s="24"/>
      <c r="Q19064" s="24"/>
      <c r="T19064" s="24"/>
      <c r="W19064" s="24"/>
      <c r="Z19064" s="24"/>
      <c r="AC19064" s="24"/>
      <c r="AI19064" s="24"/>
      <c r="AL19064" s="24"/>
      <c r="AO19064" s="24"/>
      <c r="AR19064" s="24"/>
      <c r="AU19064" s="24"/>
    </row>
    <row r="19065">
      <c r="J19065" s="18"/>
      <c r="N19065" s="24"/>
      <c r="Q19065" s="24"/>
      <c r="T19065" s="24"/>
      <c r="W19065" s="24"/>
      <c r="Z19065" s="24"/>
      <c r="AC19065" s="24"/>
      <c r="AI19065" s="24"/>
      <c r="AL19065" s="24"/>
      <c r="AO19065" s="24"/>
      <c r="AR19065" s="24"/>
      <c r="AU19065" s="24"/>
    </row>
    <row r="19066">
      <c r="J19066" s="18"/>
      <c r="N19066" s="24"/>
      <c r="Q19066" s="24"/>
      <c r="T19066" s="24"/>
      <c r="W19066" s="24"/>
      <c r="Z19066" s="24"/>
      <c r="AC19066" s="24"/>
      <c r="AI19066" s="24"/>
      <c r="AL19066" s="24"/>
      <c r="AO19066" s="24"/>
      <c r="AR19066" s="24"/>
      <c r="AU19066" s="24"/>
    </row>
    <row r="19067">
      <c r="J19067" s="18"/>
      <c r="N19067" s="24"/>
      <c r="Q19067" s="24"/>
      <c r="T19067" s="24"/>
      <c r="W19067" s="24"/>
      <c r="Z19067" s="24"/>
      <c r="AC19067" s="24"/>
      <c r="AI19067" s="24"/>
      <c r="AL19067" s="24"/>
      <c r="AO19067" s="24"/>
      <c r="AR19067" s="24"/>
      <c r="AU19067" s="24"/>
    </row>
    <row r="19068">
      <c r="J19068" s="18"/>
      <c r="N19068" s="24"/>
      <c r="Q19068" s="24"/>
      <c r="T19068" s="24"/>
      <c r="W19068" s="24"/>
      <c r="Z19068" s="24"/>
      <c r="AC19068" s="24"/>
      <c r="AI19068" s="24"/>
      <c r="AL19068" s="24"/>
      <c r="AO19068" s="24"/>
      <c r="AR19068" s="24"/>
      <c r="AU19068" s="24"/>
    </row>
    <row r="19069">
      <c r="J19069" s="18"/>
      <c r="N19069" s="24"/>
      <c r="Q19069" s="24"/>
      <c r="T19069" s="24"/>
      <c r="W19069" s="24"/>
      <c r="Z19069" s="24"/>
      <c r="AC19069" s="24"/>
      <c r="AI19069" s="24"/>
      <c r="AL19069" s="24"/>
      <c r="AO19069" s="24"/>
      <c r="AR19069" s="24"/>
      <c r="AU19069" s="24"/>
    </row>
    <row r="19070">
      <c r="J19070" s="18"/>
      <c r="N19070" s="24"/>
      <c r="Q19070" s="24"/>
      <c r="T19070" s="24"/>
      <c r="W19070" s="24"/>
      <c r="Z19070" s="24"/>
      <c r="AC19070" s="24"/>
      <c r="AI19070" s="24"/>
      <c r="AL19070" s="24"/>
      <c r="AO19070" s="24"/>
      <c r="AR19070" s="24"/>
      <c r="AU19070" s="24"/>
    </row>
    <row r="19071">
      <c r="J19071" s="18"/>
      <c r="N19071" s="24"/>
      <c r="Q19071" s="24"/>
      <c r="T19071" s="24"/>
      <c r="W19071" s="24"/>
      <c r="Z19071" s="24"/>
      <c r="AC19071" s="24"/>
      <c r="AI19071" s="24"/>
      <c r="AL19071" s="24"/>
      <c r="AO19071" s="24"/>
      <c r="AR19071" s="24"/>
      <c r="AU19071" s="24"/>
    </row>
    <row r="19072">
      <c r="J19072" s="18"/>
      <c r="N19072" s="24"/>
      <c r="Q19072" s="24"/>
      <c r="T19072" s="24"/>
      <c r="W19072" s="24"/>
      <c r="Z19072" s="24"/>
      <c r="AC19072" s="24"/>
      <c r="AI19072" s="24"/>
      <c r="AL19072" s="24"/>
      <c r="AO19072" s="24"/>
      <c r="AR19072" s="24"/>
      <c r="AU19072" s="24"/>
    </row>
    <row r="19073">
      <c r="J19073" s="18"/>
      <c r="N19073" s="24"/>
      <c r="Q19073" s="24"/>
      <c r="T19073" s="24"/>
      <c r="W19073" s="24"/>
      <c r="Z19073" s="24"/>
      <c r="AC19073" s="24"/>
      <c r="AI19073" s="24"/>
      <c r="AL19073" s="24"/>
      <c r="AO19073" s="24"/>
      <c r="AR19073" s="24"/>
      <c r="AU19073" s="24"/>
    </row>
    <row r="19074">
      <c r="J19074" s="18"/>
      <c r="N19074" s="24"/>
      <c r="Q19074" s="24"/>
      <c r="T19074" s="24"/>
      <c r="W19074" s="24"/>
      <c r="Z19074" s="24"/>
      <c r="AC19074" s="24"/>
      <c r="AI19074" s="24"/>
      <c r="AL19074" s="24"/>
      <c r="AO19074" s="24"/>
      <c r="AR19074" s="24"/>
      <c r="AU19074" s="24"/>
    </row>
    <row r="19075">
      <c r="J19075" s="18"/>
      <c r="N19075" s="24"/>
      <c r="Q19075" s="24"/>
      <c r="T19075" s="24"/>
      <c r="W19075" s="24"/>
      <c r="Z19075" s="24"/>
      <c r="AC19075" s="24"/>
      <c r="AI19075" s="24"/>
      <c r="AL19075" s="24"/>
      <c r="AO19075" s="24"/>
      <c r="AR19075" s="24"/>
      <c r="AU19075" s="24"/>
    </row>
    <row r="19076">
      <c r="J19076" s="18"/>
      <c r="N19076" s="24"/>
      <c r="Q19076" s="24"/>
      <c r="T19076" s="24"/>
      <c r="W19076" s="24"/>
      <c r="Z19076" s="24"/>
      <c r="AC19076" s="24"/>
      <c r="AI19076" s="24"/>
      <c r="AL19076" s="24"/>
      <c r="AO19076" s="24"/>
      <c r="AR19076" s="24"/>
      <c r="AU19076" s="24"/>
    </row>
    <row r="19077">
      <c r="J19077" s="18"/>
      <c r="N19077" s="24"/>
      <c r="Q19077" s="24"/>
      <c r="T19077" s="24"/>
      <c r="W19077" s="24"/>
      <c r="Z19077" s="24"/>
      <c r="AC19077" s="24"/>
      <c r="AI19077" s="24"/>
      <c r="AL19077" s="24"/>
      <c r="AO19077" s="24"/>
      <c r="AR19077" s="24"/>
      <c r="AU19077" s="24"/>
    </row>
    <row r="19078">
      <c r="J19078" s="18"/>
      <c r="N19078" s="24"/>
      <c r="Q19078" s="24"/>
      <c r="T19078" s="24"/>
      <c r="W19078" s="24"/>
      <c r="Z19078" s="24"/>
      <c r="AC19078" s="24"/>
      <c r="AI19078" s="24"/>
      <c r="AL19078" s="24"/>
      <c r="AO19078" s="24"/>
      <c r="AR19078" s="24"/>
      <c r="AU19078" s="24"/>
    </row>
    <row r="19079">
      <c r="J19079" s="18"/>
      <c r="N19079" s="24"/>
      <c r="Q19079" s="24"/>
      <c r="T19079" s="24"/>
      <c r="W19079" s="24"/>
      <c r="Z19079" s="24"/>
      <c r="AC19079" s="24"/>
      <c r="AI19079" s="24"/>
      <c r="AL19079" s="24"/>
      <c r="AO19079" s="24"/>
      <c r="AR19079" s="24"/>
      <c r="AU19079" s="24"/>
    </row>
    <row r="19080">
      <c r="J19080" s="18"/>
      <c r="N19080" s="24"/>
      <c r="Q19080" s="24"/>
      <c r="T19080" s="24"/>
      <c r="W19080" s="24"/>
      <c r="Z19080" s="24"/>
      <c r="AC19080" s="24"/>
      <c r="AI19080" s="24"/>
      <c r="AL19080" s="24"/>
      <c r="AO19080" s="24"/>
      <c r="AR19080" s="24"/>
      <c r="AU19080" s="24"/>
    </row>
    <row r="19081">
      <c r="J19081" s="18"/>
      <c r="N19081" s="24"/>
      <c r="Q19081" s="24"/>
      <c r="T19081" s="24"/>
      <c r="W19081" s="24"/>
      <c r="Z19081" s="24"/>
      <c r="AC19081" s="24"/>
      <c r="AI19081" s="24"/>
      <c r="AL19081" s="24"/>
      <c r="AO19081" s="24"/>
      <c r="AR19081" s="24"/>
      <c r="AU19081" s="24"/>
    </row>
    <row r="19082">
      <c r="J19082" s="18"/>
      <c r="N19082" s="24"/>
      <c r="Q19082" s="24"/>
      <c r="T19082" s="24"/>
      <c r="W19082" s="24"/>
      <c r="Z19082" s="24"/>
      <c r="AC19082" s="24"/>
      <c r="AI19082" s="24"/>
      <c r="AL19082" s="24"/>
      <c r="AO19082" s="24"/>
      <c r="AR19082" s="24"/>
      <c r="AU19082" s="24"/>
    </row>
    <row r="19083">
      <c r="J19083" s="18"/>
      <c r="N19083" s="24"/>
      <c r="Q19083" s="24"/>
      <c r="T19083" s="24"/>
      <c r="W19083" s="24"/>
      <c r="Z19083" s="24"/>
      <c r="AC19083" s="24"/>
      <c r="AI19083" s="24"/>
      <c r="AL19083" s="24"/>
      <c r="AO19083" s="24"/>
      <c r="AR19083" s="24"/>
      <c r="AU19083" s="24"/>
    </row>
    <row r="19084">
      <c r="J19084" s="18"/>
      <c r="N19084" s="24"/>
      <c r="Q19084" s="24"/>
      <c r="T19084" s="24"/>
      <c r="W19084" s="24"/>
      <c r="Z19084" s="24"/>
      <c r="AC19084" s="24"/>
      <c r="AI19084" s="24"/>
      <c r="AL19084" s="24"/>
      <c r="AO19084" s="24"/>
      <c r="AR19084" s="24"/>
      <c r="AU19084" s="24"/>
    </row>
    <row r="19085">
      <c r="J19085" s="18"/>
      <c r="N19085" s="24"/>
      <c r="Q19085" s="24"/>
      <c r="T19085" s="24"/>
      <c r="W19085" s="24"/>
      <c r="Z19085" s="24"/>
      <c r="AC19085" s="24"/>
      <c r="AI19085" s="24"/>
      <c r="AL19085" s="24"/>
      <c r="AO19085" s="24"/>
      <c r="AR19085" s="24"/>
      <c r="AU19085" s="24"/>
    </row>
    <row r="19086">
      <c r="J19086" s="18"/>
      <c r="N19086" s="24"/>
      <c r="Q19086" s="24"/>
      <c r="T19086" s="24"/>
      <c r="W19086" s="24"/>
      <c r="Z19086" s="24"/>
      <c r="AC19086" s="24"/>
      <c r="AI19086" s="24"/>
      <c r="AL19086" s="24"/>
      <c r="AO19086" s="24"/>
      <c r="AR19086" s="24"/>
      <c r="AU19086" s="24"/>
    </row>
    <row r="19087">
      <c r="J19087" s="18"/>
      <c r="N19087" s="24"/>
      <c r="Q19087" s="24"/>
      <c r="T19087" s="24"/>
      <c r="W19087" s="24"/>
      <c r="Z19087" s="24"/>
      <c r="AC19087" s="24"/>
      <c r="AI19087" s="24"/>
      <c r="AL19087" s="24"/>
      <c r="AO19087" s="24"/>
      <c r="AR19087" s="24"/>
      <c r="AU19087" s="24"/>
    </row>
    <row r="19088">
      <c r="J19088" s="18"/>
      <c r="N19088" s="24"/>
      <c r="Q19088" s="24"/>
      <c r="T19088" s="24"/>
      <c r="W19088" s="24"/>
      <c r="Z19088" s="24"/>
      <c r="AC19088" s="24"/>
      <c r="AI19088" s="24"/>
      <c r="AL19088" s="24"/>
      <c r="AO19088" s="24"/>
      <c r="AR19088" s="24"/>
      <c r="AU19088" s="24"/>
    </row>
    <row r="19089">
      <c r="J19089" s="18"/>
      <c r="N19089" s="24"/>
      <c r="Q19089" s="24"/>
      <c r="T19089" s="24"/>
      <c r="W19089" s="24"/>
      <c r="Z19089" s="24"/>
      <c r="AC19089" s="24"/>
      <c r="AI19089" s="24"/>
      <c r="AL19089" s="24"/>
      <c r="AO19089" s="24"/>
      <c r="AR19089" s="24"/>
      <c r="AU19089" s="24"/>
    </row>
    <row r="19090">
      <c r="J19090" s="18"/>
      <c r="N19090" s="24"/>
      <c r="Q19090" s="24"/>
      <c r="T19090" s="24"/>
      <c r="W19090" s="24"/>
      <c r="Z19090" s="24"/>
      <c r="AC19090" s="24"/>
      <c r="AI19090" s="24"/>
      <c r="AL19090" s="24"/>
      <c r="AO19090" s="24"/>
      <c r="AR19090" s="24"/>
      <c r="AU19090" s="24"/>
    </row>
    <row r="19091">
      <c r="J19091" s="18"/>
      <c r="N19091" s="24"/>
      <c r="Q19091" s="24"/>
      <c r="T19091" s="24"/>
      <c r="W19091" s="24"/>
      <c r="Z19091" s="24"/>
      <c r="AC19091" s="24"/>
      <c r="AI19091" s="24"/>
      <c r="AL19091" s="24"/>
      <c r="AO19091" s="24"/>
      <c r="AR19091" s="24"/>
      <c r="AU19091" s="24"/>
    </row>
    <row r="19092">
      <c r="J19092" s="18"/>
      <c r="N19092" s="24"/>
      <c r="Q19092" s="24"/>
      <c r="T19092" s="24"/>
      <c r="W19092" s="24"/>
      <c r="Z19092" s="24"/>
      <c r="AC19092" s="24"/>
      <c r="AI19092" s="24"/>
      <c r="AL19092" s="24"/>
      <c r="AO19092" s="24"/>
      <c r="AR19092" s="24"/>
      <c r="AU19092" s="24"/>
    </row>
    <row r="19093">
      <c r="J19093" s="18"/>
      <c r="N19093" s="24"/>
      <c r="Q19093" s="24"/>
      <c r="T19093" s="24"/>
      <c r="W19093" s="24"/>
      <c r="Z19093" s="24"/>
      <c r="AC19093" s="24"/>
      <c r="AI19093" s="24"/>
      <c r="AL19093" s="24"/>
      <c r="AO19093" s="24"/>
      <c r="AR19093" s="24"/>
      <c r="AU19093" s="24"/>
    </row>
    <row r="19094">
      <c r="J19094" s="18"/>
      <c r="N19094" s="24"/>
      <c r="Q19094" s="24"/>
      <c r="T19094" s="24"/>
      <c r="W19094" s="24"/>
      <c r="Z19094" s="24"/>
      <c r="AC19094" s="24"/>
      <c r="AI19094" s="24"/>
      <c r="AL19094" s="24"/>
      <c r="AO19094" s="24"/>
      <c r="AR19094" s="24"/>
      <c r="AU19094" s="24"/>
    </row>
    <row r="19095">
      <c r="J19095" s="18"/>
      <c r="N19095" s="24"/>
      <c r="Q19095" s="24"/>
      <c r="T19095" s="24"/>
      <c r="W19095" s="24"/>
      <c r="Z19095" s="24"/>
      <c r="AC19095" s="24"/>
      <c r="AI19095" s="24"/>
      <c r="AL19095" s="24"/>
      <c r="AO19095" s="24"/>
      <c r="AR19095" s="24"/>
      <c r="AU19095" s="24"/>
    </row>
    <row r="19096">
      <c r="J19096" s="18"/>
      <c r="N19096" s="24"/>
      <c r="Q19096" s="24"/>
      <c r="T19096" s="24"/>
      <c r="W19096" s="24"/>
      <c r="Z19096" s="24"/>
      <c r="AC19096" s="24"/>
      <c r="AI19096" s="24"/>
      <c r="AL19096" s="24"/>
      <c r="AO19096" s="24"/>
      <c r="AR19096" s="24"/>
      <c r="AU19096" s="24"/>
    </row>
    <row r="19097">
      <c r="J19097" s="18"/>
      <c r="N19097" s="24"/>
      <c r="Q19097" s="24"/>
      <c r="T19097" s="24"/>
      <c r="W19097" s="24"/>
      <c r="Z19097" s="24"/>
      <c r="AC19097" s="24"/>
      <c r="AI19097" s="24"/>
      <c r="AL19097" s="24"/>
      <c r="AO19097" s="24"/>
      <c r="AR19097" s="24"/>
      <c r="AU19097" s="24"/>
    </row>
    <row r="19098">
      <c r="J19098" s="18"/>
      <c r="N19098" s="24"/>
      <c r="Q19098" s="24"/>
      <c r="T19098" s="24"/>
      <c r="W19098" s="24"/>
      <c r="Z19098" s="24"/>
      <c r="AC19098" s="24"/>
      <c r="AI19098" s="24"/>
      <c r="AL19098" s="24"/>
      <c r="AO19098" s="24"/>
      <c r="AR19098" s="24"/>
      <c r="AU19098" s="24"/>
    </row>
    <row r="19099">
      <c r="J19099" s="18"/>
      <c r="N19099" s="24"/>
      <c r="Q19099" s="24"/>
      <c r="T19099" s="24"/>
      <c r="W19099" s="24"/>
      <c r="Z19099" s="24"/>
      <c r="AC19099" s="24"/>
      <c r="AI19099" s="24"/>
      <c r="AL19099" s="24"/>
      <c r="AO19099" s="24"/>
      <c r="AR19099" s="24"/>
      <c r="AU19099" s="24"/>
    </row>
    <row r="19100">
      <c r="J19100" s="18"/>
      <c r="N19100" s="24"/>
      <c r="Q19100" s="24"/>
      <c r="T19100" s="24"/>
      <c r="W19100" s="24"/>
      <c r="Z19100" s="24"/>
      <c r="AC19100" s="24"/>
      <c r="AI19100" s="24"/>
      <c r="AL19100" s="24"/>
      <c r="AO19100" s="24"/>
      <c r="AR19100" s="24"/>
      <c r="AU19100" s="24"/>
    </row>
    <row r="19101">
      <c r="J19101" s="18"/>
      <c r="N19101" s="24"/>
      <c r="Q19101" s="24"/>
      <c r="T19101" s="24"/>
      <c r="W19101" s="24"/>
      <c r="Z19101" s="24"/>
      <c r="AC19101" s="24"/>
      <c r="AI19101" s="24"/>
      <c r="AL19101" s="24"/>
      <c r="AO19101" s="24"/>
      <c r="AR19101" s="24"/>
      <c r="AU19101" s="24"/>
    </row>
    <row r="19102">
      <c r="J19102" s="18"/>
      <c r="N19102" s="24"/>
      <c r="Q19102" s="24"/>
      <c r="T19102" s="24"/>
      <c r="W19102" s="24"/>
      <c r="Z19102" s="24"/>
      <c r="AC19102" s="24"/>
      <c r="AI19102" s="24"/>
      <c r="AL19102" s="24"/>
      <c r="AO19102" s="24"/>
      <c r="AR19102" s="24"/>
      <c r="AU19102" s="24"/>
    </row>
    <row r="19103">
      <c r="J19103" s="18"/>
      <c r="N19103" s="24"/>
      <c r="Q19103" s="24"/>
      <c r="T19103" s="24"/>
      <c r="W19103" s="24"/>
      <c r="Z19103" s="24"/>
      <c r="AC19103" s="24"/>
      <c r="AI19103" s="24"/>
      <c r="AL19103" s="24"/>
      <c r="AO19103" s="24"/>
      <c r="AR19103" s="24"/>
      <c r="AU19103" s="24"/>
    </row>
    <row r="19104">
      <c r="J19104" s="18"/>
      <c r="N19104" s="24"/>
      <c r="Q19104" s="24"/>
      <c r="T19104" s="24"/>
      <c r="W19104" s="24"/>
      <c r="Z19104" s="24"/>
      <c r="AC19104" s="24"/>
      <c r="AI19104" s="24"/>
      <c r="AL19104" s="24"/>
      <c r="AO19104" s="24"/>
      <c r="AR19104" s="24"/>
      <c r="AU19104" s="24"/>
    </row>
    <row r="19105">
      <c r="J19105" s="18"/>
      <c r="N19105" s="24"/>
      <c r="Q19105" s="24"/>
      <c r="T19105" s="24"/>
      <c r="W19105" s="24"/>
      <c r="Z19105" s="24"/>
      <c r="AC19105" s="24"/>
      <c r="AI19105" s="24"/>
      <c r="AL19105" s="24"/>
      <c r="AO19105" s="24"/>
      <c r="AR19105" s="24"/>
      <c r="AU19105" s="24"/>
    </row>
    <row r="19106">
      <c r="J19106" s="18"/>
      <c r="N19106" s="24"/>
      <c r="Q19106" s="24"/>
      <c r="T19106" s="24"/>
      <c r="W19106" s="24"/>
      <c r="Z19106" s="24"/>
      <c r="AC19106" s="24"/>
      <c r="AI19106" s="24"/>
      <c r="AL19106" s="24"/>
      <c r="AO19106" s="24"/>
      <c r="AR19106" s="24"/>
      <c r="AU19106" s="24"/>
    </row>
    <row r="19107">
      <c r="J19107" s="18"/>
      <c r="N19107" s="24"/>
      <c r="Q19107" s="24"/>
      <c r="T19107" s="24"/>
      <c r="W19107" s="24"/>
      <c r="Z19107" s="24"/>
      <c r="AC19107" s="24"/>
      <c r="AI19107" s="24"/>
      <c r="AL19107" s="24"/>
      <c r="AO19107" s="24"/>
      <c r="AR19107" s="24"/>
      <c r="AU19107" s="24"/>
    </row>
    <row r="19108">
      <c r="J19108" s="18"/>
      <c r="N19108" s="24"/>
      <c r="Q19108" s="24"/>
      <c r="T19108" s="24"/>
      <c r="W19108" s="24"/>
      <c r="Z19108" s="24"/>
      <c r="AC19108" s="24"/>
      <c r="AI19108" s="24"/>
      <c r="AL19108" s="24"/>
      <c r="AO19108" s="24"/>
      <c r="AR19108" s="24"/>
      <c r="AU19108" s="24"/>
    </row>
    <row r="19109">
      <c r="J19109" s="18"/>
      <c r="N19109" s="24"/>
      <c r="Q19109" s="24"/>
      <c r="T19109" s="24"/>
      <c r="W19109" s="24"/>
      <c r="Z19109" s="24"/>
      <c r="AC19109" s="24"/>
      <c r="AI19109" s="24"/>
      <c r="AL19109" s="24"/>
      <c r="AO19109" s="24"/>
      <c r="AR19109" s="24"/>
      <c r="AU19109" s="24"/>
    </row>
    <row r="19110">
      <c r="J19110" s="18"/>
      <c r="N19110" s="24"/>
      <c r="Q19110" s="24"/>
      <c r="T19110" s="24"/>
      <c r="W19110" s="24"/>
      <c r="Z19110" s="24"/>
      <c r="AC19110" s="24"/>
      <c r="AI19110" s="24"/>
      <c r="AL19110" s="24"/>
      <c r="AO19110" s="24"/>
      <c r="AR19110" s="24"/>
      <c r="AU19110" s="24"/>
    </row>
    <row r="19111">
      <c r="J19111" s="18"/>
      <c r="N19111" s="24"/>
      <c r="Q19111" s="24"/>
      <c r="T19111" s="24"/>
      <c r="W19111" s="24"/>
      <c r="Z19111" s="24"/>
      <c r="AC19111" s="24"/>
      <c r="AI19111" s="24"/>
      <c r="AL19111" s="24"/>
      <c r="AO19111" s="24"/>
      <c r="AR19111" s="24"/>
      <c r="AU19111" s="24"/>
    </row>
    <row r="19112">
      <c r="J19112" s="18"/>
      <c r="N19112" s="24"/>
      <c r="Q19112" s="24"/>
      <c r="T19112" s="24"/>
      <c r="W19112" s="24"/>
      <c r="Z19112" s="24"/>
      <c r="AC19112" s="24"/>
      <c r="AI19112" s="24"/>
      <c r="AL19112" s="24"/>
      <c r="AO19112" s="24"/>
      <c r="AR19112" s="24"/>
      <c r="AU19112" s="24"/>
    </row>
    <row r="19113">
      <c r="J19113" s="18"/>
      <c r="N19113" s="24"/>
      <c r="Q19113" s="24"/>
      <c r="T19113" s="24"/>
      <c r="W19113" s="24"/>
      <c r="Z19113" s="24"/>
      <c r="AC19113" s="24"/>
      <c r="AI19113" s="24"/>
      <c r="AL19113" s="24"/>
      <c r="AO19113" s="24"/>
      <c r="AR19113" s="24"/>
      <c r="AU19113" s="24"/>
    </row>
    <row r="19114">
      <c r="J19114" s="18"/>
      <c r="N19114" s="24"/>
      <c r="Q19114" s="24"/>
      <c r="T19114" s="24"/>
      <c r="W19114" s="24"/>
      <c r="Z19114" s="24"/>
      <c r="AC19114" s="24"/>
      <c r="AI19114" s="24"/>
      <c r="AL19114" s="24"/>
      <c r="AO19114" s="24"/>
      <c r="AR19114" s="24"/>
      <c r="AU19114" s="24"/>
    </row>
    <row r="19115">
      <c r="J19115" s="18"/>
      <c r="N19115" s="24"/>
      <c r="Q19115" s="24"/>
      <c r="T19115" s="24"/>
      <c r="W19115" s="24"/>
      <c r="Z19115" s="24"/>
      <c r="AC19115" s="24"/>
      <c r="AI19115" s="24"/>
      <c r="AL19115" s="24"/>
      <c r="AO19115" s="24"/>
      <c r="AR19115" s="24"/>
      <c r="AU19115" s="24"/>
    </row>
    <row r="19116">
      <c r="J19116" s="18"/>
      <c r="N19116" s="24"/>
      <c r="Q19116" s="24"/>
      <c r="T19116" s="24"/>
      <c r="W19116" s="24"/>
      <c r="Z19116" s="24"/>
      <c r="AC19116" s="24"/>
      <c r="AI19116" s="24"/>
      <c r="AL19116" s="24"/>
      <c r="AO19116" s="24"/>
      <c r="AR19116" s="24"/>
      <c r="AU19116" s="24"/>
    </row>
    <row r="19117">
      <c r="J19117" s="18"/>
      <c r="N19117" s="24"/>
      <c r="Q19117" s="24"/>
      <c r="T19117" s="24"/>
      <c r="W19117" s="24"/>
      <c r="Z19117" s="24"/>
      <c r="AC19117" s="24"/>
      <c r="AI19117" s="24"/>
      <c r="AL19117" s="24"/>
      <c r="AO19117" s="24"/>
      <c r="AR19117" s="24"/>
      <c r="AU19117" s="24"/>
    </row>
    <row r="19118">
      <c r="J19118" s="18"/>
      <c r="N19118" s="24"/>
      <c r="Q19118" s="24"/>
      <c r="T19118" s="24"/>
      <c r="W19118" s="24"/>
      <c r="Z19118" s="24"/>
      <c r="AC19118" s="24"/>
      <c r="AI19118" s="24"/>
      <c r="AL19118" s="24"/>
      <c r="AO19118" s="24"/>
      <c r="AR19118" s="24"/>
      <c r="AU19118" s="24"/>
    </row>
    <row r="19119">
      <c r="J19119" s="18"/>
      <c r="N19119" s="24"/>
      <c r="Q19119" s="24"/>
      <c r="T19119" s="24"/>
      <c r="W19119" s="24"/>
      <c r="Z19119" s="24"/>
      <c r="AC19119" s="24"/>
      <c r="AI19119" s="24"/>
      <c r="AL19119" s="24"/>
      <c r="AO19119" s="24"/>
      <c r="AR19119" s="24"/>
      <c r="AU19119" s="24"/>
    </row>
    <row r="19120">
      <c r="J19120" s="18"/>
      <c r="N19120" s="24"/>
      <c r="Q19120" s="24"/>
      <c r="T19120" s="24"/>
      <c r="W19120" s="24"/>
      <c r="Z19120" s="24"/>
      <c r="AC19120" s="24"/>
      <c r="AI19120" s="24"/>
      <c r="AL19120" s="24"/>
      <c r="AO19120" s="24"/>
      <c r="AR19120" s="24"/>
      <c r="AU19120" s="24"/>
    </row>
    <row r="19121">
      <c r="J19121" s="18"/>
      <c r="N19121" s="24"/>
      <c r="Q19121" s="24"/>
      <c r="T19121" s="24"/>
      <c r="W19121" s="24"/>
      <c r="Z19121" s="24"/>
      <c r="AC19121" s="24"/>
      <c r="AI19121" s="24"/>
      <c r="AL19121" s="24"/>
      <c r="AO19121" s="24"/>
      <c r="AR19121" s="24"/>
      <c r="AU19121" s="24"/>
    </row>
    <row r="19122">
      <c r="J19122" s="18"/>
      <c r="N19122" s="24"/>
      <c r="Q19122" s="24"/>
      <c r="T19122" s="24"/>
      <c r="W19122" s="24"/>
      <c r="Z19122" s="24"/>
      <c r="AC19122" s="24"/>
      <c r="AI19122" s="24"/>
      <c r="AL19122" s="24"/>
      <c r="AO19122" s="24"/>
      <c r="AR19122" s="24"/>
      <c r="AU19122" s="24"/>
    </row>
    <row r="19123">
      <c r="J19123" s="18"/>
      <c r="N19123" s="24"/>
      <c r="Q19123" s="24"/>
      <c r="T19123" s="24"/>
      <c r="W19123" s="24"/>
      <c r="Z19123" s="24"/>
      <c r="AC19123" s="24"/>
      <c r="AI19123" s="24"/>
      <c r="AL19123" s="24"/>
      <c r="AO19123" s="24"/>
      <c r="AR19123" s="24"/>
      <c r="AU19123" s="24"/>
    </row>
    <row r="19124">
      <c r="J19124" s="18"/>
      <c r="N19124" s="24"/>
      <c r="Q19124" s="24"/>
      <c r="T19124" s="24"/>
      <c r="W19124" s="24"/>
      <c r="Z19124" s="24"/>
      <c r="AC19124" s="24"/>
      <c r="AI19124" s="24"/>
      <c r="AL19124" s="24"/>
      <c r="AO19124" s="24"/>
      <c r="AR19124" s="24"/>
      <c r="AU19124" s="24"/>
    </row>
    <row r="19125">
      <c r="J19125" s="18"/>
      <c r="N19125" s="24"/>
      <c r="Q19125" s="24"/>
      <c r="T19125" s="24"/>
      <c r="W19125" s="24"/>
      <c r="Z19125" s="24"/>
      <c r="AC19125" s="24"/>
      <c r="AI19125" s="24"/>
      <c r="AL19125" s="24"/>
      <c r="AO19125" s="24"/>
      <c r="AR19125" s="24"/>
      <c r="AU19125" s="24"/>
    </row>
    <row r="19126">
      <c r="J19126" s="18"/>
      <c r="N19126" s="24"/>
      <c r="Q19126" s="24"/>
      <c r="T19126" s="24"/>
      <c r="W19126" s="24"/>
      <c r="Z19126" s="24"/>
      <c r="AC19126" s="24"/>
      <c r="AI19126" s="24"/>
      <c r="AL19126" s="24"/>
      <c r="AO19126" s="24"/>
      <c r="AR19126" s="24"/>
      <c r="AU19126" s="24"/>
    </row>
    <row r="19127">
      <c r="J19127" s="18"/>
      <c r="N19127" s="24"/>
      <c r="Q19127" s="24"/>
      <c r="T19127" s="24"/>
      <c r="W19127" s="24"/>
      <c r="Z19127" s="24"/>
      <c r="AC19127" s="24"/>
      <c r="AI19127" s="24"/>
      <c r="AL19127" s="24"/>
      <c r="AO19127" s="24"/>
      <c r="AR19127" s="24"/>
      <c r="AU19127" s="24"/>
    </row>
    <row r="19128">
      <c r="J19128" s="18"/>
      <c r="N19128" s="24"/>
      <c r="Q19128" s="24"/>
      <c r="T19128" s="24"/>
      <c r="W19128" s="24"/>
      <c r="Z19128" s="24"/>
      <c r="AC19128" s="24"/>
      <c r="AI19128" s="24"/>
      <c r="AL19128" s="24"/>
      <c r="AO19128" s="24"/>
      <c r="AR19128" s="24"/>
      <c r="AU19128" s="24"/>
    </row>
    <row r="19129">
      <c r="J19129" s="18"/>
      <c r="N19129" s="24"/>
      <c r="Q19129" s="24"/>
      <c r="T19129" s="24"/>
      <c r="W19129" s="24"/>
      <c r="Z19129" s="24"/>
      <c r="AC19129" s="24"/>
      <c r="AI19129" s="24"/>
      <c r="AL19129" s="24"/>
      <c r="AO19129" s="24"/>
      <c r="AR19129" s="24"/>
      <c r="AU19129" s="24"/>
    </row>
    <row r="19130">
      <c r="J19130" s="18"/>
      <c r="N19130" s="24"/>
      <c r="Q19130" s="24"/>
      <c r="T19130" s="24"/>
      <c r="W19130" s="24"/>
      <c r="Z19130" s="24"/>
      <c r="AC19130" s="24"/>
      <c r="AI19130" s="24"/>
      <c r="AL19130" s="24"/>
      <c r="AO19130" s="24"/>
      <c r="AR19130" s="24"/>
      <c r="AU19130" s="24"/>
    </row>
    <row r="19131">
      <c r="J19131" s="18"/>
      <c r="N19131" s="24"/>
      <c r="Q19131" s="24"/>
      <c r="T19131" s="24"/>
      <c r="W19131" s="24"/>
      <c r="Z19131" s="24"/>
      <c r="AC19131" s="24"/>
      <c r="AI19131" s="24"/>
      <c r="AL19131" s="24"/>
      <c r="AO19131" s="24"/>
      <c r="AR19131" s="24"/>
      <c r="AU19131" s="24"/>
    </row>
    <row r="19132">
      <c r="J19132" s="18"/>
      <c r="N19132" s="24"/>
      <c r="Q19132" s="24"/>
      <c r="T19132" s="24"/>
      <c r="W19132" s="24"/>
      <c r="Z19132" s="24"/>
      <c r="AC19132" s="24"/>
      <c r="AI19132" s="24"/>
      <c r="AL19132" s="24"/>
      <c r="AO19132" s="24"/>
      <c r="AR19132" s="24"/>
      <c r="AU19132" s="24"/>
    </row>
    <row r="19133">
      <c r="J19133" s="18"/>
      <c r="N19133" s="24"/>
      <c r="Q19133" s="24"/>
      <c r="T19133" s="24"/>
      <c r="W19133" s="24"/>
      <c r="Z19133" s="24"/>
      <c r="AC19133" s="24"/>
      <c r="AI19133" s="24"/>
      <c r="AL19133" s="24"/>
      <c r="AO19133" s="24"/>
      <c r="AR19133" s="24"/>
      <c r="AU19133" s="24"/>
    </row>
    <row r="19134">
      <c r="J19134" s="18"/>
      <c r="N19134" s="24"/>
      <c r="Q19134" s="24"/>
      <c r="T19134" s="24"/>
      <c r="W19134" s="24"/>
      <c r="Z19134" s="24"/>
      <c r="AC19134" s="24"/>
      <c r="AI19134" s="24"/>
      <c r="AL19134" s="24"/>
      <c r="AO19134" s="24"/>
      <c r="AR19134" s="24"/>
      <c r="AU19134" s="24"/>
    </row>
    <row r="19135">
      <c r="J19135" s="18"/>
      <c r="N19135" s="24"/>
      <c r="Q19135" s="24"/>
      <c r="T19135" s="24"/>
      <c r="W19135" s="24"/>
      <c r="Z19135" s="24"/>
      <c r="AC19135" s="24"/>
      <c r="AI19135" s="24"/>
      <c r="AL19135" s="24"/>
      <c r="AO19135" s="24"/>
      <c r="AR19135" s="24"/>
      <c r="AU19135" s="24"/>
    </row>
    <row r="19136">
      <c r="J19136" s="18"/>
      <c r="N19136" s="24"/>
      <c r="Q19136" s="24"/>
      <c r="T19136" s="24"/>
      <c r="W19136" s="24"/>
      <c r="Z19136" s="24"/>
      <c r="AC19136" s="24"/>
      <c r="AI19136" s="24"/>
      <c r="AL19136" s="24"/>
      <c r="AO19136" s="24"/>
      <c r="AR19136" s="24"/>
      <c r="AU19136" s="24"/>
    </row>
    <row r="19137">
      <c r="J19137" s="18"/>
      <c r="N19137" s="24"/>
      <c r="Q19137" s="24"/>
      <c r="T19137" s="24"/>
      <c r="W19137" s="24"/>
      <c r="Z19137" s="24"/>
      <c r="AC19137" s="24"/>
      <c r="AI19137" s="24"/>
      <c r="AL19137" s="24"/>
      <c r="AO19137" s="24"/>
      <c r="AR19137" s="24"/>
      <c r="AU19137" s="24"/>
    </row>
    <row r="19138">
      <c r="J19138" s="18"/>
      <c r="N19138" s="24"/>
      <c r="Q19138" s="24"/>
      <c r="T19138" s="24"/>
      <c r="W19138" s="24"/>
      <c r="Z19138" s="24"/>
      <c r="AC19138" s="24"/>
      <c r="AI19138" s="24"/>
      <c r="AL19138" s="24"/>
      <c r="AO19138" s="24"/>
      <c r="AR19138" s="24"/>
      <c r="AU19138" s="24"/>
    </row>
    <row r="19139">
      <c r="J19139" s="18"/>
      <c r="N19139" s="24"/>
      <c r="Q19139" s="24"/>
      <c r="T19139" s="24"/>
      <c r="W19139" s="24"/>
      <c r="Z19139" s="24"/>
      <c r="AC19139" s="24"/>
      <c r="AI19139" s="24"/>
      <c r="AL19139" s="24"/>
      <c r="AO19139" s="24"/>
      <c r="AR19139" s="24"/>
      <c r="AU19139" s="24"/>
    </row>
    <row r="19140">
      <c r="J19140" s="18"/>
      <c r="N19140" s="24"/>
      <c r="Q19140" s="24"/>
      <c r="T19140" s="24"/>
      <c r="W19140" s="24"/>
      <c r="Z19140" s="24"/>
      <c r="AC19140" s="24"/>
      <c r="AI19140" s="24"/>
      <c r="AL19140" s="24"/>
      <c r="AO19140" s="24"/>
      <c r="AR19140" s="24"/>
      <c r="AU19140" s="24"/>
    </row>
    <row r="19141">
      <c r="J19141" s="18"/>
      <c r="N19141" s="24"/>
      <c r="Q19141" s="24"/>
      <c r="T19141" s="24"/>
      <c r="W19141" s="24"/>
      <c r="Z19141" s="24"/>
      <c r="AC19141" s="24"/>
      <c r="AI19141" s="24"/>
      <c r="AL19141" s="24"/>
      <c r="AO19141" s="24"/>
      <c r="AR19141" s="24"/>
      <c r="AU19141" s="24"/>
    </row>
    <row r="19142">
      <c r="J19142" s="18"/>
      <c r="N19142" s="24"/>
      <c r="Q19142" s="24"/>
      <c r="T19142" s="24"/>
      <c r="W19142" s="24"/>
      <c r="Z19142" s="24"/>
      <c r="AC19142" s="24"/>
      <c r="AI19142" s="24"/>
      <c r="AL19142" s="24"/>
      <c r="AO19142" s="24"/>
      <c r="AR19142" s="24"/>
      <c r="AU19142" s="24"/>
    </row>
    <row r="19143">
      <c r="J19143" s="18"/>
      <c r="N19143" s="24"/>
      <c r="Q19143" s="24"/>
      <c r="T19143" s="24"/>
      <c r="W19143" s="24"/>
      <c r="Z19143" s="24"/>
      <c r="AC19143" s="24"/>
      <c r="AI19143" s="24"/>
      <c r="AL19143" s="24"/>
      <c r="AO19143" s="24"/>
      <c r="AR19143" s="24"/>
      <c r="AU19143" s="24"/>
    </row>
    <row r="19144">
      <c r="J19144" s="18"/>
      <c r="N19144" s="24"/>
      <c r="Q19144" s="24"/>
      <c r="T19144" s="24"/>
      <c r="W19144" s="24"/>
      <c r="Z19144" s="24"/>
      <c r="AC19144" s="24"/>
      <c r="AI19144" s="24"/>
      <c r="AL19144" s="24"/>
      <c r="AO19144" s="24"/>
      <c r="AR19144" s="24"/>
      <c r="AU19144" s="24"/>
    </row>
    <row r="19145">
      <c r="J19145" s="18"/>
      <c r="N19145" s="24"/>
      <c r="Q19145" s="24"/>
      <c r="T19145" s="24"/>
      <c r="W19145" s="24"/>
      <c r="Z19145" s="24"/>
      <c r="AC19145" s="24"/>
      <c r="AI19145" s="24"/>
      <c r="AL19145" s="24"/>
      <c r="AO19145" s="24"/>
      <c r="AR19145" s="24"/>
      <c r="AU19145" s="24"/>
    </row>
    <row r="19146">
      <c r="J19146" s="18"/>
      <c r="N19146" s="24"/>
      <c r="Q19146" s="24"/>
      <c r="T19146" s="24"/>
      <c r="W19146" s="24"/>
      <c r="Z19146" s="24"/>
      <c r="AC19146" s="24"/>
      <c r="AI19146" s="24"/>
      <c r="AL19146" s="24"/>
      <c r="AO19146" s="24"/>
      <c r="AR19146" s="24"/>
      <c r="AU19146" s="24"/>
    </row>
    <row r="19147">
      <c r="J19147" s="18"/>
      <c r="N19147" s="24"/>
      <c r="Q19147" s="24"/>
      <c r="T19147" s="24"/>
      <c r="W19147" s="24"/>
      <c r="Z19147" s="24"/>
      <c r="AC19147" s="24"/>
      <c r="AI19147" s="24"/>
      <c r="AL19147" s="24"/>
      <c r="AO19147" s="24"/>
      <c r="AR19147" s="24"/>
      <c r="AU19147" s="24"/>
    </row>
    <row r="19148">
      <c r="J19148" s="18"/>
      <c r="N19148" s="24"/>
      <c r="Q19148" s="24"/>
      <c r="T19148" s="24"/>
      <c r="W19148" s="24"/>
      <c r="Z19148" s="24"/>
      <c r="AC19148" s="24"/>
      <c r="AI19148" s="24"/>
      <c r="AL19148" s="24"/>
      <c r="AO19148" s="24"/>
      <c r="AR19148" s="24"/>
      <c r="AU19148" s="24"/>
    </row>
    <row r="19149">
      <c r="J19149" s="18"/>
      <c r="N19149" s="24"/>
      <c r="Q19149" s="24"/>
      <c r="T19149" s="24"/>
      <c r="W19149" s="24"/>
      <c r="Z19149" s="24"/>
      <c r="AC19149" s="24"/>
      <c r="AI19149" s="24"/>
      <c r="AL19149" s="24"/>
      <c r="AO19149" s="24"/>
      <c r="AR19149" s="24"/>
      <c r="AU19149" s="24"/>
    </row>
    <row r="19150">
      <c r="J19150" s="18"/>
      <c r="N19150" s="24"/>
      <c r="Q19150" s="24"/>
      <c r="T19150" s="24"/>
      <c r="W19150" s="24"/>
      <c r="Z19150" s="24"/>
      <c r="AC19150" s="24"/>
      <c r="AI19150" s="24"/>
      <c r="AL19150" s="24"/>
      <c r="AO19150" s="24"/>
      <c r="AR19150" s="24"/>
      <c r="AU19150" s="24"/>
    </row>
    <row r="19151">
      <c r="J19151" s="18"/>
      <c r="N19151" s="24"/>
      <c r="Q19151" s="24"/>
      <c r="T19151" s="24"/>
      <c r="W19151" s="24"/>
      <c r="Z19151" s="24"/>
      <c r="AC19151" s="24"/>
      <c r="AI19151" s="24"/>
      <c r="AL19151" s="24"/>
      <c r="AO19151" s="24"/>
      <c r="AR19151" s="24"/>
      <c r="AU19151" s="24"/>
    </row>
    <row r="19152">
      <c r="J19152" s="18"/>
      <c r="N19152" s="24"/>
      <c r="Q19152" s="24"/>
      <c r="T19152" s="24"/>
      <c r="W19152" s="24"/>
      <c r="Z19152" s="24"/>
      <c r="AC19152" s="24"/>
      <c r="AI19152" s="24"/>
      <c r="AL19152" s="24"/>
      <c r="AO19152" s="24"/>
      <c r="AR19152" s="24"/>
      <c r="AU19152" s="24"/>
    </row>
    <row r="19153">
      <c r="J19153" s="18"/>
      <c r="N19153" s="24"/>
      <c r="Q19153" s="24"/>
      <c r="T19153" s="24"/>
      <c r="W19153" s="24"/>
      <c r="Z19153" s="24"/>
      <c r="AC19153" s="24"/>
      <c r="AI19153" s="24"/>
      <c r="AL19153" s="24"/>
      <c r="AO19153" s="24"/>
      <c r="AR19153" s="24"/>
      <c r="AU19153" s="24"/>
    </row>
    <row r="19154">
      <c r="J19154" s="18"/>
      <c r="N19154" s="24"/>
      <c r="Q19154" s="24"/>
      <c r="T19154" s="24"/>
      <c r="W19154" s="24"/>
      <c r="Z19154" s="24"/>
      <c r="AC19154" s="24"/>
      <c r="AI19154" s="24"/>
      <c r="AL19154" s="24"/>
      <c r="AO19154" s="24"/>
      <c r="AR19154" s="24"/>
      <c r="AU19154" s="24"/>
    </row>
    <row r="19155">
      <c r="J19155" s="18"/>
      <c r="N19155" s="24"/>
      <c r="Q19155" s="24"/>
      <c r="T19155" s="24"/>
      <c r="W19155" s="24"/>
      <c r="Z19155" s="24"/>
      <c r="AC19155" s="24"/>
      <c r="AI19155" s="24"/>
      <c r="AL19155" s="24"/>
      <c r="AO19155" s="24"/>
      <c r="AR19155" s="24"/>
      <c r="AU19155" s="24"/>
    </row>
    <row r="19156">
      <c r="J19156" s="18"/>
      <c r="N19156" s="24"/>
      <c r="Q19156" s="24"/>
      <c r="T19156" s="24"/>
      <c r="W19156" s="24"/>
      <c r="Z19156" s="24"/>
      <c r="AC19156" s="24"/>
      <c r="AI19156" s="24"/>
      <c r="AL19156" s="24"/>
      <c r="AO19156" s="24"/>
      <c r="AR19156" s="24"/>
      <c r="AU19156" s="24"/>
    </row>
    <row r="19157">
      <c r="J19157" s="18"/>
      <c r="N19157" s="24"/>
      <c r="Q19157" s="24"/>
      <c r="T19157" s="24"/>
      <c r="W19157" s="24"/>
      <c r="Z19157" s="24"/>
      <c r="AC19157" s="24"/>
      <c r="AI19157" s="24"/>
      <c r="AL19157" s="24"/>
      <c r="AO19157" s="24"/>
      <c r="AR19157" s="24"/>
      <c r="AU19157" s="24"/>
    </row>
    <row r="19158">
      <c r="J19158" s="18"/>
      <c r="N19158" s="24"/>
      <c r="Q19158" s="24"/>
      <c r="T19158" s="24"/>
      <c r="W19158" s="24"/>
      <c r="Z19158" s="24"/>
      <c r="AC19158" s="24"/>
      <c r="AI19158" s="24"/>
      <c r="AL19158" s="24"/>
      <c r="AO19158" s="24"/>
      <c r="AR19158" s="24"/>
      <c r="AU19158" s="24"/>
    </row>
    <row r="19159">
      <c r="J19159" s="18"/>
      <c r="N19159" s="24"/>
      <c r="Q19159" s="24"/>
      <c r="T19159" s="24"/>
      <c r="W19159" s="24"/>
      <c r="Z19159" s="24"/>
      <c r="AC19159" s="24"/>
      <c r="AI19159" s="24"/>
      <c r="AL19159" s="24"/>
      <c r="AO19159" s="24"/>
      <c r="AR19159" s="24"/>
      <c r="AU19159" s="24"/>
    </row>
    <row r="19160">
      <c r="J19160" s="18"/>
      <c r="N19160" s="24"/>
      <c r="Q19160" s="24"/>
      <c r="T19160" s="24"/>
      <c r="W19160" s="24"/>
      <c r="Z19160" s="24"/>
      <c r="AC19160" s="24"/>
      <c r="AI19160" s="24"/>
      <c r="AL19160" s="24"/>
      <c r="AO19160" s="24"/>
      <c r="AR19160" s="24"/>
      <c r="AU19160" s="24"/>
    </row>
    <row r="19161">
      <c r="J19161" s="18"/>
      <c r="N19161" s="24"/>
      <c r="Q19161" s="24"/>
      <c r="T19161" s="24"/>
      <c r="W19161" s="24"/>
      <c r="Z19161" s="24"/>
      <c r="AC19161" s="24"/>
      <c r="AI19161" s="24"/>
      <c r="AL19161" s="24"/>
      <c r="AO19161" s="24"/>
      <c r="AR19161" s="24"/>
      <c r="AU19161" s="24"/>
    </row>
    <row r="19162">
      <c r="J19162" s="18"/>
      <c r="N19162" s="24"/>
      <c r="Q19162" s="24"/>
      <c r="T19162" s="24"/>
      <c r="W19162" s="24"/>
      <c r="Z19162" s="24"/>
      <c r="AC19162" s="24"/>
      <c r="AI19162" s="24"/>
      <c r="AL19162" s="24"/>
      <c r="AO19162" s="24"/>
      <c r="AR19162" s="24"/>
      <c r="AU19162" s="24"/>
    </row>
    <row r="19163">
      <c r="J19163" s="18"/>
      <c r="N19163" s="24"/>
      <c r="Q19163" s="24"/>
      <c r="T19163" s="24"/>
      <c r="W19163" s="24"/>
      <c r="Z19163" s="24"/>
      <c r="AC19163" s="24"/>
      <c r="AI19163" s="24"/>
      <c r="AL19163" s="24"/>
      <c r="AO19163" s="24"/>
      <c r="AR19163" s="24"/>
      <c r="AU19163" s="24"/>
    </row>
    <row r="19164">
      <c r="J19164" s="18"/>
      <c r="N19164" s="24"/>
      <c r="Q19164" s="24"/>
      <c r="T19164" s="24"/>
      <c r="W19164" s="24"/>
      <c r="Z19164" s="24"/>
      <c r="AC19164" s="24"/>
      <c r="AI19164" s="24"/>
      <c r="AL19164" s="24"/>
      <c r="AO19164" s="24"/>
      <c r="AR19164" s="24"/>
      <c r="AU19164" s="24"/>
    </row>
    <row r="19165">
      <c r="J19165" s="18"/>
      <c r="N19165" s="24"/>
      <c r="Q19165" s="24"/>
      <c r="T19165" s="24"/>
      <c r="W19165" s="24"/>
      <c r="Z19165" s="24"/>
      <c r="AC19165" s="24"/>
      <c r="AI19165" s="24"/>
      <c r="AL19165" s="24"/>
      <c r="AO19165" s="24"/>
      <c r="AR19165" s="24"/>
      <c r="AU19165" s="24"/>
    </row>
    <row r="19166">
      <c r="J19166" s="18"/>
      <c r="N19166" s="24"/>
      <c r="Q19166" s="24"/>
      <c r="T19166" s="24"/>
      <c r="W19166" s="24"/>
      <c r="Z19166" s="24"/>
      <c r="AC19166" s="24"/>
      <c r="AI19166" s="24"/>
      <c r="AL19166" s="24"/>
      <c r="AO19166" s="24"/>
      <c r="AR19166" s="24"/>
      <c r="AU19166" s="24"/>
    </row>
    <row r="19167">
      <c r="J19167" s="18"/>
      <c r="N19167" s="24"/>
      <c r="Q19167" s="24"/>
      <c r="T19167" s="24"/>
      <c r="W19167" s="24"/>
      <c r="Z19167" s="24"/>
      <c r="AC19167" s="24"/>
      <c r="AI19167" s="24"/>
      <c r="AL19167" s="24"/>
      <c r="AO19167" s="24"/>
      <c r="AR19167" s="24"/>
      <c r="AU19167" s="24"/>
    </row>
    <row r="19168">
      <c r="J19168" s="18"/>
      <c r="N19168" s="24"/>
      <c r="Q19168" s="24"/>
      <c r="T19168" s="24"/>
      <c r="W19168" s="24"/>
      <c r="Z19168" s="24"/>
      <c r="AC19168" s="24"/>
      <c r="AI19168" s="24"/>
      <c r="AL19168" s="24"/>
      <c r="AO19168" s="24"/>
      <c r="AR19168" s="24"/>
      <c r="AU19168" s="24"/>
    </row>
    <row r="19169">
      <c r="J19169" s="18"/>
      <c r="N19169" s="24"/>
      <c r="Q19169" s="24"/>
      <c r="T19169" s="24"/>
      <c r="W19169" s="24"/>
      <c r="Z19169" s="24"/>
      <c r="AC19169" s="24"/>
      <c r="AI19169" s="24"/>
      <c r="AL19169" s="24"/>
      <c r="AO19169" s="24"/>
      <c r="AR19169" s="24"/>
      <c r="AU19169" s="24"/>
    </row>
    <row r="19170">
      <c r="J19170" s="18"/>
      <c r="N19170" s="24"/>
      <c r="Q19170" s="24"/>
      <c r="T19170" s="24"/>
      <c r="W19170" s="24"/>
      <c r="Z19170" s="24"/>
      <c r="AC19170" s="24"/>
      <c r="AI19170" s="24"/>
      <c r="AL19170" s="24"/>
      <c r="AO19170" s="24"/>
      <c r="AR19170" s="24"/>
      <c r="AU19170" s="24"/>
    </row>
    <row r="19171">
      <c r="J19171" s="18"/>
      <c r="N19171" s="24"/>
      <c r="Q19171" s="24"/>
      <c r="T19171" s="24"/>
      <c r="W19171" s="24"/>
      <c r="Z19171" s="24"/>
      <c r="AC19171" s="24"/>
      <c r="AI19171" s="24"/>
      <c r="AL19171" s="24"/>
      <c r="AO19171" s="24"/>
      <c r="AR19171" s="24"/>
      <c r="AU19171" s="24"/>
    </row>
    <row r="19172">
      <c r="J19172" s="18"/>
      <c r="N19172" s="24"/>
      <c r="Q19172" s="24"/>
      <c r="T19172" s="24"/>
      <c r="W19172" s="24"/>
      <c r="Z19172" s="24"/>
      <c r="AC19172" s="24"/>
      <c r="AI19172" s="24"/>
      <c r="AL19172" s="24"/>
      <c r="AO19172" s="24"/>
      <c r="AR19172" s="24"/>
      <c r="AU19172" s="24"/>
    </row>
    <row r="19173">
      <c r="J19173" s="18"/>
      <c r="N19173" s="24"/>
      <c r="Q19173" s="24"/>
      <c r="T19173" s="24"/>
      <c r="W19173" s="24"/>
      <c r="Z19173" s="24"/>
      <c r="AC19173" s="24"/>
      <c r="AI19173" s="24"/>
      <c r="AL19173" s="24"/>
      <c r="AO19173" s="24"/>
      <c r="AR19173" s="24"/>
      <c r="AU19173" s="24"/>
    </row>
    <row r="19174">
      <c r="J19174" s="18"/>
      <c r="N19174" s="24"/>
      <c r="Q19174" s="24"/>
      <c r="T19174" s="24"/>
      <c r="W19174" s="24"/>
      <c r="Z19174" s="24"/>
      <c r="AC19174" s="24"/>
      <c r="AI19174" s="24"/>
      <c r="AL19174" s="24"/>
      <c r="AO19174" s="24"/>
      <c r="AR19174" s="24"/>
      <c r="AU19174" s="24"/>
    </row>
    <row r="19175">
      <c r="J19175" s="18"/>
      <c r="N19175" s="24"/>
      <c r="Q19175" s="24"/>
      <c r="T19175" s="24"/>
      <c r="W19175" s="24"/>
      <c r="Z19175" s="24"/>
      <c r="AC19175" s="24"/>
      <c r="AI19175" s="24"/>
      <c r="AL19175" s="24"/>
      <c r="AO19175" s="24"/>
      <c r="AR19175" s="24"/>
      <c r="AU19175" s="24"/>
    </row>
    <row r="19176">
      <c r="J19176" s="18"/>
      <c r="N19176" s="24"/>
      <c r="Q19176" s="24"/>
      <c r="T19176" s="24"/>
      <c r="W19176" s="24"/>
      <c r="Z19176" s="24"/>
      <c r="AC19176" s="24"/>
      <c r="AI19176" s="24"/>
      <c r="AL19176" s="24"/>
      <c r="AO19176" s="24"/>
      <c r="AR19176" s="24"/>
      <c r="AU19176" s="24"/>
    </row>
    <row r="19177">
      <c r="J19177" s="18"/>
      <c r="N19177" s="24"/>
      <c r="Q19177" s="24"/>
      <c r="T19177" s="24"/>
      <c r="W19177" s="24"/>
      <c r="Z19177" s="24"/>
      <c r="AC19177" s="24"/>
      <c r="AI19177" s="24"/>
      <c r="AL19177" s="24"/>
      <c r="AO19177" s="24"/>
      <c r="AR19177" s="24"/>
      <c r="AU19177" s="24"/>
    </row>
    <row r="19178">
      <c r="J19178" s="18"/>
      <c r="N19178" s="24"/>
      <c r="Q19178" s="24"/>
      <c r="T19178" s="24"/>
      <c r="W19178" s="24"/>
      <c r="Z19178" s="24"/>
      <c r="AC19178" s="24"/>
      <c r="AI19178" s="24"/>
      <c r="AL19178" s="24"/>
      <c r="AO19178" s="24"/>
      <c r="AR19178" s="24"/>
      <c r="AU19178" s="24"/>
    </row>
    <row r="19179">
      <c r="J19179" s="18"/>
      <c r="N19179" s="24"/>
      <c r="Q19179" s="24"/>
      <c r="T19179" s="24"/>
      <c r="W19179" s="24"/>
      <c r="Z19179" s="24"/>
      <c r="AC19179" s="24"/>
      <c r="AI19179" s="24"/>
      <c r="AL19179" s="24"/>
      <c r="AO19179" s="24"/>
      <c r="AR19179" s="24"/>
      <c r="AU19179" s="24"/>
    </row>
    <row r="19180">
      <c r="J19180" s="18"/>
      <c r="N19180" s="24"/>
      <c r="Q19180" s="24"/>
      <c r="T19180" s="24"/>
      <c r="W19180" s="24"/>
      <c r="Z19180" s="24"/>
      <c r="AC19180" s="24"/>
      <c r="AI19180" s="24"/>
      <c r="AL19180" s="24"/>
      <c r="AO19180" s="24"/>
      <c r="AR19180" s="24"/>
      <c r="AU19180" s="24"/>
    </row>
    <row r="19181">
      <c r="J19181" s="18"/>
      <c r="N19181" s="24"/>
      <c r="Q19181" s="24"/>
      <c r="T19181" s="24"/>
      <c r="W19181" s="24"/>
      <c r="Z19181" s="24"/>
      <c r="AC19181" s="24"/>
      <c r="AI19181" s="24"/>
      <c r="AL19181" s="24"/>
      <c r="AO19181" s="24"/>
      <c r="AR19181" s="24"/>
      <c r="AU19181" s="24"/>
    </row>
    <row r="19182">
      <c r="J19182" s="18"/>
      <c r="N19182" s="24"/>
      <c r="Q19182" s="24"/>
      <c r="T19182" s="24"/>
      <c r="W19182" s="24"/>
      <c r="Z19182" s="24"/>
      <c r="AC19182" s="24"/>
      <c r="AI19182" s="24"/>
      <c r="AL19182" s="24"/>
      <c r="AO19182" s="24"/>
      <c r="AR19182" s="24"/>
      <c r="AU19182" s="24"/>
    </row>
    <row r="19183">
      <c r="J19183" s="18"/>
      <c r="N19183" s="24"/>
      <c r="Q19183" s="24"/>
      <c r="T19183" s="24"/>
      <c r="W19183" s="24"/>
      <c r="Z19183" s="24"/>
      <c r="AC19183" s="24"/>
      <c r="AI19183" s="24"/>
      <c r="AL19183" s="24"/>
      <c r="AO19183" s="24"/>
      <c r="AR19183" s="24"/>
      <c r="AU19183" s="24"/>
    </row>
    <row r="19184">
      <c r="J19184" s="18"/>
      <c r="N19184" s="24"/>
      <c r="Q19184" s="24"/>
      <c r="T19184" s="24"/>
      <c r="W19184" s="24"/>
      <c r="Z19184" s="24"/>
      <c r="AC19184" s="24"/>
      <c r="AI19184" s="24"/>
      <c r="AL19184" s="24"/>
      <c r="AO19184" s="24"/>
      <c r="AR19184" s="24"/>
      <c r="AU19184" s="24"/>
    </row>
    <row r="19185">
      <c r="J19185" s="18"/>
      <c r="N19185" s="24"/>
      <c r="Q19185" s="24"/>
      <c r="T19185" s="24"/>
      <c r="W19185" s="24"/>
      <c r="Z19185" s="24"/>
      <c r="AC19185" s="24"/>
      <c r="AI19185" s="24"/>
      <c r="AL19185" s="24"/>
      <c r="AO19185" s="24"/>
      <c r="AR19185" s="24"/>
      <c r="AU19185" s="24"/>
    </row>
    <row r="19186">
      <c r="J19186" s="18"/>
      <c r="N19186" s="24"/>
      <c r="Q19186" s="24"/>
      <c r="T19186" s="24"/>
      <c r="W19186" s="24"/>
      <c r="Z19186" s="24"/>
      <c r="AC19186" s="24"/>
      <c r="AI19186" s="24"/>
      <c r="AL19186" s="24"/>
      <c r="AO19186" s="24"/>
      <c r="AR19186" s="24"/>
      <c r="AU19186" s="24"/>
    </row>
    <row r="19187">
      <c r="J19187" s="18"/>
      <c r="N19187" s="24"/>
      <c r="Q19187" s="24"/>
      <c r="T19187" s="24"/>
      <c r="W19187" s="24"/>
      <c r="Z19187" s="24"/>
      <c r="AC19187" s="24"/>
      <c r="AI19187" s="24"/>
      <c r="AL19187" s="24"/>
      <c r="AO19187" s="24"/>
      <c r="AR19187" s="24"/>
      <c r="AU19187" s="24"/>
    </row>
    <row r="19188">
      <c r="J19188" s="18"/>
      <c r="N19188" s="24"/>
      <c r="Q19188" s="24"/>
      <c r="T19188" s="24"/>
      <c r="W19188" s="24"/>
      <c r="Z19188" s="24"/>
      <c r="AC19188" s="24"/>
      <c r="AI19188" s="24"/>
      <c r="AL19188" s="24"/>
      <c r="AO19188" s="24"/>
      <c r="AR19188" s="24"/>
      <c r="AU19188" s="24"/>
    </row>
    <row r="19189">
      <c r="J19189" s="18"/>
      <c r="N19189" s="24"/>
      <c r="Q19189" s="24"/>
      <c r="T19189" s="24"/>
      <c r="W19189" s="24"/>
      <c r="Z19189" s="24"/>
      <c r="AC19189" s="24"/>
      <c r="AI19189" s="24"/>
      <c r="AL19189" s="24"/>
      <c r="AO19189" s="24"/>
      <c r="AR19189" s="24"/>
      <c r="AU19189" s="24"/>
    </row>
    <row r="19190">
      <c r="J19190" s="18"/>
      <c r="N19190" s="24"/>
      <c r="Q19190" s="24"/>
      <c r="T19190" s="24"/>
      <c r="W19190" s="24"/>
      <c r="Z19190" s="24"/>
      <c r="AC19190" s="24"/>
      <c r="AI19190" s="24"/>
      <c r="AL19190" s="24"/>
      <c r="AO19190" s="24"/>
      <c r="AR19190" s="24"/>
      <c r="AU19190" s="24"/>
    </row>
    <row r="19191">
      <c r="J19191" s="18"/>
      <c r="N19191" s="24"/>
      <c r="Q19191" s="24"/>
      <c r="T19191" s="24"/>
      <c r="W19191" s="24"/>
      <c r="Z19191" s="24"/>
      <c r="AC19191" s="24"/>
      <c r="AI19191" s="24"/>
      <c r="AL19191" s="24"/>
      <c r="AO19191" s="24"/>
      <c r="AR19191" s="24"/>
      <c r="AU19191" s="24"/>
    </row>
    <row r="19192">
      <c r="J19192" s="18"/>
      <c r="N19192" s="24"/>
      <c r="Q19192" s="24"/>
      <c r="T19192" s="24"/>
      <c r="W19192" s="24"/>
      <c r="Z19192" s="24"/>
      <c r="AC19192" s="24"/>
      <c r="AI19192" s="24"/>
      <c r="AL19192" s="24"/>
      <c r="AO19192" s="24"/>
      <c r="AR19192" s="24"/>
      <c r="AU19192" s="24"/>
    </row>
    <row r="19193">
      <c r="J19193" s="18"/>
      <c r="N19193" s="24"/>
      <c r="Q19193" s="24"/>
      <c r="T19193" s="24"/>
      <c r="W19193" s="24"/>
      <c r="Z19193" s="24"/>
      <c r="AC19193" s="24"/>
      <c r="AI19193" s="24"/>
      <c r="AL19193" s="24"/>
      <c r="AO19193" s="24"/>
      <c r="AR19193" s="24"/>
      <c r="AU19193" s="24"/>
    </row>
    <row r="19194">
      <c r="J19194" s="18"/>
      <c r="N19194" s="24"/>
      <c r="Q19194" s="24"/>
      <c r="T19194" s="24"/>
      <c r="W19194" s="24"/>
      <c r="Z19194" s="24"/>
      <c r="AC19194" s="24"/>
      <c r="AI19194" s="24"/>
      <c r="AL19194" s="24"/>
      <c r="AO19194" s="24"/>
      <c r="AR19194" s="24"/>
      <c r="AU19194" s="24"/>
    </row>
    <row r="19195">
      <c r="J19195" s="18"/>
      <c r="N19195" s="24"/>
      <c r="Q19195" s="24"/>
      <c r="T19195" s="24"/>
      <c r="W19195" s="24"/>
      <c r="Z19195" s="24"/>
      <c r="AC19195" s="24"/>
      <c r="AI19195" s="24"/>
      <c r="AL19195" s="24"/>
      <c r="AO19195" s="24"/>
      <c r="AR19195" s="24"/>
      <c r="AU19195" s="24"/>
    </row>
    <row r="19196">
      <c r="J19196" s="18"/>
      <c r="N19196" s="24"/>
      <c r="Q19196" s="24"/>
      <c r="T19196" s="24"/>
      <c r="W19196" s="24"/>
      <c r="Z19196" s="24"/>
      <c r="AC19196" s="24"/>
      <c r="AI19196" s="24"/>
      <c r="AL19196" s="24"/>
      <c r="AO19196" s="24"/>
      <c r="AR19196" s="24"/>
      <c r="AU19196" s="24"/>
    </row>
    <row r="19197">
      <c r="J19197" s="18"/>
      <c r="N19197" s="24"/>
      <c r="Q19197" s="24"/>
      <c r="T19197" s="24"/>
      <c r="W19197" s="24"/>
      <c r="Z19197" s="24"/>
      <c r="AC19197" s="24"/>
      <c r="AI19197" s="24"/>
      <c r="AL19197" s="24"/>
      <c r="AO19197" s="24"/>
      <c r="AR19197" s="24"/>
      <c r="AU19197" s="24"/>
    </row>
    <row r="19198">
      <c r="J19198" s="18"/>
      <c r="N19198" s="24"/>
      <c r="Q19198" s="24"/>
      <c r="T19198" s="24"/>
      <c r="W19198" s="24"/>
      <c r="Z19198" s="24"/>
      <c r="AC19198" s="24"/>
      <c r="AI19198" s="24"/>
      <c r="AL19198" s="24"/>
      <c r="AO19198" s="24"/>
      <c r="AR19198" s="24"/>
      <c r="AU19198" s="24"/>
    </row>
    <row r="19199">
      <c r="J19199" s="18"/>
      <c r="N19199" s="24"/>
      <c r="Q19199" s="24"/>
      <c r="T19199" s="24"/>
      <c r="W19199" s="24"/>
      <c r="Z19199" s="24"/>
      <c r="AC19199" s="24"/>
      <c r="AI19199" s="24"/>
      <c r="AL19199" s="24"/>
      <c r="AO19199" s="24"/>
      <c r="AR19199" s="24"/>
      <c r="AU19199" s="24"/>
    </row>
    <row r="19200">
      <c r="J19200" s="18"/>
      <c r="N19200" s="24"/>
      <c r="Q19200" s="24"/>
      <c r="T19200" s="24"/>
      <c r="W19200" s="24"/>
      <c r="Z19200" s="24"/>
      <c r="AC19200" s="24"/>
      <c r="AI19200" s="24"/>
      <c r="AL19200" s="24"/>
      <c r="AO19200" s="24"/>
      <c r="AR19200" s="24"/>
      <c r="AU19200" s="24"/>
    </row>
    <row r="19201">
      <c r="J19201" s="18"/>
      <c r="N19201" s="24"/>
      <c r="Q19201" s="24"/>
      <c r="T19201" s="24"/>
      <c r="W19201" s="24"/>
      <c r="Z19201" s="24"/>
      <c r="AC19201" s="24"/>
      <c r="AI19201" s="24"/>
      <c r="AL19201" s="24"/>
      <c r="AO19201" s="24"/>
      <c r="AR19201" s="24"/>
      <c r="AU19201" s="24"/>
    </row>
    <row r="19202">
      <c r="J19202" s="18"/>
      <c r="N19202" s="24"/>
      <c r="Q19202" s="24"/>
      <c r="T19202" s="24"/>
      <c r="W19202" s="24"/>
      <c r="Z19202" s="24"/>
      <c r="AC19202" s="24"/>
      <c r="AI19202" s="24"/>
      <c r="AL19202" s="24"/>
      <c r="AO19202" s="24"/>
      <c r="AR19202" s="24"/>
      <c r="AU19202" s="24"/>
    </row>
    <row r="19203">
      <c r="J19203" s="18"/>
      <c r="N19203" s="24"/>
      <c r="Q19203" s="24"/>
      <c r="T19203" s="24"/>
      <c r="W19203" s="24"/>
      <c r="Z19203" s="24"/>
      <c r="AC19203" s="24"/>
      <c r="AI19203" s="24"/>
      <c r="AL19203" s="24"/>
      <c r="AO19203" s="24"/>
      <c r="AR19203" s="24"/>
      <c r="AU19203" s="24"/>
    </row>
    <row r="19204">
      <c r="J19204" s="18"/>
      <c r="N19204" s="24"/>
      <c r="Q19204" s="24"/>
      <c r="T19204" s="24"/>
      <c r="W19204" s="24"/>
      <c r="Z19204" s="24"/>
      <c r="AC19204" s="24"/>
      <c r="AI19204" s="24"/>
      <c r="AL19204" s="24"/>
      <c r="AO19204" s="24"/>
      <c r="AR19204" s="24"/>
      <c r="AU19204" s="24"/>
    </row>
    <row r="19205">
      <c r="J19205" s="18"/>
      <c r="N19205" s="24"/>
      <c r="Q19205" s="24"/>
      <c r="T19205" s="24"/>
      <c r="W19205" s="24"/>
      <c r="Z19205" s="24"/>
      <c r="AC19205" s="24"/>
      <c r="AI19205" s="24"/>
      <c r="AL19205" s="24"/>
      <c r="AO19205" s="24"/>
      <c r="AR19205" s="24"/>
      <c r="AU19205" s="24"/>
    </row>
    <row r="19206">
      <c r="J19206" s="18"/>
      <c r="N19206" s="24"/>
      <c r="Q19206" s="24"/>
      <c r="T19206" s="24"/>
      <c r="W19206" s="24"/>
      <c r="Z19206" s="24"/>
      <c r="AC19206" s="24"/>
      <c r="AI19206" s="24"/>
      <c r="AL19206" s="24"/>
      <c r="AO19206" s="24"/>
      <c r="AR19206" s="24"/>
      <c r="AU19206" s="24"/>
    </row>
    <row r="19207">
      <c r="J19207" s="18"/>
      <c r="N19207" s="24"/>
      <c r="Q19207" s="24"/>
      <c r="T19207" s="24"/>
      <c r="W19207" s="24"/>
      <c r="Z19207" s="24"/>
      <c r="AC19207" s="24"/>
      <c r="AI19207" s="24"/>
      <c r="AL19207" s="24"/>
      <c r="AO19207" s="24"/>
      <c r="AR19207" s="24"/>
      <c r="AU19207" s="24"/>
    </row>
    <row r="19208">
      <c r="J19208" s="18"/>
      <c r="N19208" s="24"/>
      <c r="Q19208" s="24"/>
      <c r="T19208" s="24"/>
      <c r="W19208" s="24"/>
      <c r="Z19208" s="24"/>
      <c r="AC19208" s="24"/>
      <c r="AI19208" s="24"/>
      <c r="AL19208" s="24"/>
      <c r="AO19208" s="24"/>
      <c r="AR19208" s="24"/>
      <c r="AU19208" s="24"/>
    </row>
    <row r="19209">
      <c r="J19209" s="18"/>
      <c r="N19209" s="24"/>
      <c r="Q19209" s="24"/>
      <c r="T19209" s="24"/>
      <c r="W19209" s="24"/>
      <c r="Z19209" s="24"/>
      <c r="AC19209" s="24"/>
      <c r="AI19209" s="24"/>
      <c r="AL19209" s="24"/>
      <c r="AO19209" s="24"/>
      <c r="AR19209" s="24"/>
      <c r="AU19209" s="24"/>
    </row>
    <row r="19210">
      <c r="J19210" s="18"/>
      <c r="N19210" s="24"/>
      <c r="Q19210" s="24"/>
      <c r="T19210" s="24"/>
      <c r="W19210" s="24"/>
      <c r="Z19210" s="24"/>
      <c r="AC19210" s="24"/>
      <c r="AI19210" s="24"/>
      <c r="AL19210" s="24"/>
      <c r="AO19210" s="24"/>
      <c r="AR19210" s="24"/>
      <c r="AU19210" s="24"/>
    </row>
    <row r="19211">
      <c r="J19211" s="18"/>
      <c r="N19211" s="24"/>
      <c r="Q19211" s="24"/>
      <c r="T19211" s="24"/>
      <c r="W19211" s="24"/>
      <c r="Z19211" s="24"/>
      <c r="AC19211" s="24"/>
      <c r="AI19211" s="24"/>
      <c r="AL19211" s="24"/>
      <c r="AO19211" s="24"/>
      <c r="AR19211" s="24"/>
      <c r="AU19211" s="24"/>
    </row>
    <row r="19212">
      <c r="J19212" s="18"/>
      <c r="N19212" s="24"/>
      <c r="Q19212" s="24"/>
      <c r="T19212" s="24"/>
      <c r="W19212" s="24"/>
      <c r="Z19212" s="24"/>
      <c r="AC19212" s="24"/>
      <c r="AI19212" s="24"/>
      <c r="AL19212" s="24"/>
      <c r="AO19212" s="24"/>
      <c r="AR19212" s="24"/>
      <c r="AU19212" s="24"/>
    </row>
    <row r="19213">
      <c r="J19213" s="18"/>
      <c r="N19213" s="24"/>
      <c r="Q19213" s="24"/>
      <c r="T19213" s="24"/>
      <c r="W19213" s="24"/>
      <c r="Z19213" s="24"/>
      <c r="AC19213" s="24"/>
      <c r="AI19213" s="24"/>
      <c r="AL19213" s="24"/>
      <c r="AO19213" s="24"/>
      <c r="AR19213" s="24"/>
      <c r="AU19213" s="24"/>
    </row>
    <row r="19214">
      <c r="J19214" s="18"/>
      <c r="N19214" s="24"/>
      <c r="Q19214" s="24"/>
      <c r="T19214" s="24"/>
      <c r="W19214" s="24"/>
      <c r="Z19214" s="24"/>
      <c r="AC19214" s="24"/>
      <c r="AI19214" s="24"/>
      <c r="AL19214" s="24"/>
      <c r="AO19214" s="24"/>
      <c r="AR19214" s="24"/>
      <c r="AU19214" s="24"/>
    </row>
    <row r="19215">
      <c r="J19215" s="18"/>
      <c r="N19215" s="24"/>
      <c r="Q19215" s="24"/>
      <c r="T19215" s="24"/>
      <c r="W19215" s="24"/>
      <c r="Z19215" s="24"/>
      <c r="AC19215" s="24"/>
      <c r="AI19215" s="24"/>
      <c r="AL19215" s="24"/>
      <c r="AO19215" s="24"/>
      <c r="AR19215" s="24"/>
      <c r="AU19215" s="24"/>
    </row>
    <row r="19216">
      <c r="J19216" s="18"/>
      <c r="N19216" s="24"/>
      <c r="Q19216" s="24"/>
      <c r="T19216" s="24"/>
      <c r="W19216" s="24"/>
      <c r="Z19216" s="24"/>
      <c r="AC19216" s="24"/>
      <c r="AI19216" s="24"/>
      <c r="AL19216" s="24"/>
      <c r="AO19216" s="24"/>
      <c r="AR19216" s="24"/>
      <c r="AU19216" s="24"/>
    </row>
    <row r="19217">
      <c r="J19217" s="18"/>
      <c r="N19217" s="24"/>
      <c r="Q19217" s="24"/>
      <c r="T19217" s="24"/>
      <c r="W19217" s="24"/>
      <c r="Z19217" s="24"/>
      <c r="AC19217" s="24"/>
      <c r="AI19217" s="24"/>
      <c r="AL19217" s="24"/>
      <c r="AO19217" s="24"/>
      <c r="AR19217" s="24"/>
      <c r="AU19217" s="24"/>
    </row>
    <row r="19218">
      <c r="J19218" s="18"/>
      <c r="N19218" s="24"/>
      <c r="Q19218" s="24"/>
      <c r="T19218" s="24"/>
      <c r="W19218" s="24"/>
      <c r="Z19218" s="24"/>
      <c r="AC19218" s="24"/>
      <c r="AI19218" s="24"/>
      <c r="AL19218" s="24"/>
      <c r="AO19218" s="24"/>
      <c r="AR19218" s="24"/>
      <c r="AU19218" s="24"/>
    </row>
    <row r="19219">
      <c r="J19219" s="18"/>
      <c r="N19219" s="24"/>
      <c r="Q19219" s="24"/>
      <c r="T19219" s="24"/>
      <c r="W19219" s="24"/>
      <c r="Z19219" s="24"/>
      <c r="AC19219" s="24"/>
      <c r="AI19219" s="24"/>
      <c r="AL19219" s="24"/>
      <c r="AO19219" s="24"/>
      <c r="AR19219" s="24"/>
      <c r="AU19219" s="24"/>
    </row>
    <row r="19220">
      <c r="J19220" s="18"/>
      <c r="N19220" s="24"/>
      <c r="Q19220" s="24"/>
      <c r="T19220" s="24"/>
      <c r="W19220" s="24"/>
      <c r="Z19220" s="24"/>
      <c r="AC19220" s="24"/>
      <c r="AI19220" s="24"/>
      <c r="AL19220" s="24"/>
      <c r="AO19220" s="24"/>
      <c r="AR19220" s="24"/>
      <c r="AU19220" s="24"/>
    </row>
    <row r="19221">
      <c r="J19221" s="18"/>
      <c r="N19221" s="24"/>
      <c r="Q19221" s="24"/>
      <c r="T19221" s="24"/>
      <c r="W19221" s="24"/>
      <c r="Z19221" s="24"/>
      <c r="AC19221" s="24"/>
      <c r="AI19221" s="24"/>
      <c r="AL19221" s="24"/>
      <c r="AO19221" s="24"/>
      <c r="AR19221" s="24"/>
      <c r="AU19221" s="24"/>
    </row>
    <row r="19222">
      <c r="J19222" s="18"/>
      <c r="N19222" s="24"/>
      <c r="Q19222" s="24"/>
      <c r="T19222" s="24"/>
      <c r="W19222" s="24"/>
      <c r="Z19222" s="24"/>
      <c r="AC19222" s="24"/>
      <c r="AI19222" s="24"/>
      <c r="AL19222" s="24"/>
      <c r="AO19222" s="24"/>
      <c r="AR19222" s="24"/>
      <c r="AU19222" s="24"/>
    </row>
    <row r="19223">
      <c r="J19223" s="18"/>
      <c r="N19223" s="24"/>
      <c r="Q19223" s="24"/>
      <c r="T19223" s="24"/>
      <c r="W19223" s="24"/>
      <c r="Z19223" s="24"/>
      <c r="AC19223" s="24"/>
      <c r="AI19223" s="24"/>
      <c r="AL19223" s="24"/>
      <c r="AO19223" s="24"/>
      <c r="AR19223" s="24"/>
      <c r="AU19223" s="24"/>
    </row>
    <row r="19224">
      <c r="J19224" s="18"/>
      <c r="N19224" s="24"/>
      <c r="Q19224" s="24"/>
      <c r="T19224" s="24"/>
      <c r="W19224" s="24"/>
      <c r="Z19224" s="24"/>
      <c r="AC19224" s="24"/>
      <c r="AI19224" s="24"/>
      <c r="AL19224" s="24"/>
      <c r="AO19224" s="24"/>
      <c r="AR19224" s="24"/>
      <c r="AU19224" s="24"/>
    </row>
    <row r="19225">
      <c r="J19225" s="18"/>
      <c r="N19225" s="24"/>
      <c r="Q19225" s="24"/>
      <c r="T19225" s="24"/>
      <c r="W19225" s="24"/>
      <c r="Z19225" s="24"/>
      <c r="AC19225" s="24"/>
      <c r="AI19225" s="24"/>
      <c r="AL19225" s="24"/>
      <c r="AO19225" s="24"/>
      <c r="AR19225" s="24"/>
      <c r="AU19225" s="24"/>
    </row>
    <row r="19226">
      <c r="J19226" s="18"/>
      <c r="N19226" s="24"/>
      <c r="Q19226" s="24"/>
      <c r="T19226" s="24"/>
      <c r="W19226" s="24"/>
      <c r="Z19226" s="24"/>
      <c r="AC19226" s="24"/>
      <c r="AI19226" s="24"/>
      <c r="AL19226" s="24"/>
      <c r="AO19226" s="24"/>
      <c r="AR19226" s="24"/>
      <c r="AU19226" s="24"/>
    </row>
    <row r="19227">
      <c r="J19227" s="18"/>
      <c r="N19227" s="24"/>
      <c r="Q19227" s="24"/>
      <c r="T19227" s="24"/>
      <c r="W19227" s="24"/>
      <c r="Z19227" s="24"/>
      <c r="AC19227" s="24"/>
      <c r="AI19227" s="24"/>
      <c r="AL19227" s="24"/>
      <c r="AO19227" s="24"/>
      <c r="AR19227" s="24"/>
      <c r="AU19227" s="24"/>
    </row>
    <row r="19228">
      <c r="J19228" s="18"/>
      <c r="N19228" s="24"/>
      <c r="Q19228" s="24"/>
      <c r="T19228" s="24"/>
      <c r="W19228" s="24"/>
      <c r="Z19228" s="24"/>
      <c r="AC19228" s="24"/>
      <c r="AI19228" s="24"/>
      <c r="AL19228" s="24"/>
      <c r="AO19228" s="24"/>
      <c r="AR19228" s="24"/>
      <c r="AU19228" s="24"/>
    </row>
    <row r="19229">
      <c r="J19229" s="18"/>
      <c r="N19229" s="24"/>
      <c r="Q19229" s="24"/>
      <c r="T19229" s="24"/>
      <c r="W19229" s="24"/>
      <c r="Z19229" s="24"/>
      <c r="AC19229" s="24"/>
      <c r="AI19229" s="24"/>
      <c r="AL19229" s="24"/>
      <c r="AO19229" s="24"/>
      <c r="AR19229" s="24"/>
      <c r="AU19229" s="24"/>
    </row>
    <row r="19230">
      <c r="J19230" s="18"/>
      <c r="N19230" s="24"/>
      <c r="Q19230" s="24"/>
      <c r="T19230" s="24"/>
      <c r="W19230" s="24"/>
      <c r="Z19230" s="24"/>
      <c r="AC19230" s="24"/>
      <c r="AI19230" s="24"/>
      <c r="AL19230" s="24"/>
      <c r="AO19230" s="24"/>
      <c r="AR19230" s="24"/>
      <c r="AU19230" s="24"/>
    </row>
    <row r="19231">
      <c r="J19231" s="18"/>
      <c r="N19231" s="24"/>
      <c r="Q19231" s="24"/>
      <c r="T19231" s="24"/>
      <c r="W19231" s="24"/>
      <c r="Z19231" s="24"/>
      <c r="AC19231" s="24"/>
      <c r="AI19231" s="24"/>
      <c r="AL19231" s="24"/>
      <c r="AO19231" s="24"/>
      <c r="AR19231" s="24"/>
      <c r="AU19231" s="24"/>
    </row>
    <row r="19232">
      <c r="J19232" s="18"/>
      <c r="N19232" s="24"/>
      <c r="Q19232" s="24"/>
      <c r="T19232" s="24"/>
      <c r="W19232" s="24"/>
      <c r="Z19232" s="24"/>
      <c r="AC19232" s="24"/>
      <c r="AI19232" s="24"/>
      <c r="AL19232" s="24"/>
      <c r="AO19232" s="24"/>
      <c r="AR19232" s="24"/>
      <c r="AU19232" s="24"/>
    </row>
    <row r="19233">
      <c r="J19233" s="18"/>
      <c r="N19233" s="24"/>
      <c r="Q19233" s="24"/>
      <c r="T19233" s="24"/>
      <c r="W19233" s="24"/>
      <c r="Z19233" s="24"/>
      <c r="AC19233" s="24"/>
      <c r="AI19233" s="24"/>
      <c r="AL19233" s="24"/>
      <c r="AO19233" s="24"/>
      <c r="AR19233" s="24"/>
      <c r="AU19233" s="24"/>
    </row>
    <row r="19234">
      <c r="J19234" s="18"/>
      <c r="N19234" s="24"/>
      <c r="Q19234" s="24"/>
      <c r="T19234" s="24"/>
      <c r="W19234" s="24"/>
      <c r="Z19234" s="24"/>
      <c r="AC19234" s="24"/>
      <c r="AI19234" s="24"/>
      <c r="AL19234" s="24"/>
      <c r="AO19234" s="24"/>
      <c r="AR19234" s="24"/>
      <c r="AU19234" s="24"/>
    </row>
    <row r="19235">
      <c r="J19235" s="18"/>
      <c r="N19235" s="24"/>
      <c r="Q19235" s="24"/>
      <c r="T19235" s="24"/>
      <c r="W19235" s="24"/>
      <c r="Z19235" s="24"/>
      <c r="AC19235" s="24"/>
      <c r="AI19235" s="24"/>
      <c r="AL19235" s="24"/>
      <c r="AO19235" s="24"/>
      <c r="AR19235" s="24"/>
      <c r="AU19235" s="24"/>
    </row>
    <row r="19236">
      <c r="J19236" s="18"/>
      <c r="N19236" s="24"/>
      <c r="Q19236" s="24"/>
      <c r="T19236" s="24"/>
      <c r="W19236" s="24"/>
      <c r="Z19236" s="24"/>
      <c r="AC19236" s="24"/>
      <c r="AI19236" s="24"/>
      <c r="AL19236" s="24"/>
      <c r="AO19236" s="24"/>
      <c r="AR19236" s="24"/>
      <c r="AU19236" s="24"/>
    </row>
    <row r="19237">
      <c r="J19237" s="18"/>
      <c r="N19237" s="24"/>
      <c r="Q19237" s="24"/>
      <c r="T19237" s="24"/>
      <c r="W19237" s="24"/>
      <c r="Z19237" s="24"/>
      <c r="AC19237" s="24"/>
      <c r="AI19237" s="24"/>
      <c r="AL19237" s="24"/>
      <c r="AO19237" s="24"/>
      <c r="AR19237" s="24"/>
      <c r="AU19237" s="24"/>
    </row>
    <row r="19238">
      <c r="J19238" s="18"/>
      <c r="N19238" s="24"/>
      <c r="Q19238" s="24"/>
      <c r="T19238" s="24"/>
      <c r="W19238" s="24"/>
      <c r="Z19238" s="24"/>
      <c r="AC19238" s="24"/>
      <c r="AI19238" s="24"/>
      <c r="AL19238" s="24"/>
      <c r="AO19238" s="24"/>
      <c r="AR19238" s="24"/>
      <c r="AU19238" s="24"/>
    </row>
    <row r="19239">
      <c r="J19239" s="18"/>
      <c r="N19239" s="24"/>
      <c r="Q19239" s="24"/>
      <c r="T19239" s="24"/>
      <c r="W19239" s="24"/>
      <c r="Z19239" s="24"/>
      <c r="AC19239" s="24"/>
      <c r="AI19239" s="24"/>
      <c r="AL19239" s="24"/>
      <c r="AO19239" s="24"/>
      <c r="AR19239" s="24"/>
      <c r="AU19239" s="24"/>
    </row>
    <row r="19240">
      <c r="J19240" s="18"/>
      <c r="N19240" s="24"/>
      <c r="Q19240" s="24"/>
      <c r="T19240" s="24"/>
      <c r="W19240" s="24"/>
      <c r="Z19240" s="24"/>
      <c r="AC19240" s="24"/>
      <c r="AI19240" s="24"/>
      <c r="AL19240" s="24"/>
      <c r="AO19240" s="24"/>
      <c r="AR19240" s="24"/>
      <c r="AU19240" s="24"/>
    </row>
    <row r="19241">
      <c r="J19241" s="18"/>
      <c r="N19241" s="24"/>
      <c r="Q19241" s="24"/>
      <c r="T19241" s="24"/>
      <c r="W19241" s="24"/>
      <c r="Z19241" s="24"/>
      <c r="AC19241" s="24"/>
      <c r="AI19241" s="24"/>
      <c r="AL19241" s="24"/>
      <c r="AO19241" s="24"/>
      <c r="AR19241" s="24"/>
      <c r="AU19241" s="24"/>
    </row>
    <row r="19242">
      <c r="J19242" s="18"/>
      <c r="N19242" s="24"/>
      <c r="Q19242" s="24"/>
      <c r="T19242" s="24"/>
      <c r="W19242" s="24"/>
      <c r="Z19242" s="24"/>
      <c r="AC19242" s="24"/>
      <c r="AI19242" s="24"/>
      <c r="AL19242" s="24"/>
      <c r="AO19242" s="24"/>
      <c r="AR19242" s="24"/>
      <c r="AU19242" s="24"/>
    </row>
    <row r="19243">
      <c r="J19243" s="18"/>
      <c r="N19243" s="24"/>
      <c r="Q19243" s="24"/>
      <c r="T19243" s="24"/>
      <c r="W19243" s="24"/>
      <c r="Z19243" s="24"/>
      <c r="AC19243" s="24"/>
      <c r="AI19243" s="24"/>
      <c r="AL19243" s="24"/>
      <c r="AO19243" s="24"/>
      <c r="AR19243" s="24"/>
      <c r="AU19243" s="24"/>
    </row>
    <row r="19244">
      <c r="J19244" s="18"/>
      <c r="N19244" s="24"/>
      <c r="Q19244" s="24"/>
      <c r="T19244" s="24"/>
      <c r="W19244" s="24"/>
      <c r="Z19244" s="24"/>
      <c r="AC19244" s="24"/>
      <c r="AI19244" s="24"/>
      <c r="AL19244" s="24"/>
      <c r="AO19244" s="24"/>
      <c r="AR19244" s="24"/>
      <c r="AU19244" s="24"/>
    </row>
    <row r="19245">
      <c r="J19245" s="18"/>
      <c r="N19245" s="24"/>
      <c r="Q19245" s="24"/>
      <c r="T19245" s="24"/>
      <c r="W19245" s="24"/>
      <c r="Z19245" s="24"/>
      <c r="AC19245" s="24"/>
      <c r="AI19245" s="24"/>
      <c r="AL19245" s="24"/>
      <c r="AO19245" s="24"/>
      <c r="AR19245" s="24"/>
      <c r="AU19245" s="24"/>
    </row>
    <row r="19246">
      <c r="J19246" s="18"/>
      <c r="N19246" s="24"/>
      <c r="Q19246" s="24"/>
      <c r="T19246" s="24"/>
      <c r="W19246" s="24"/>
      <c r="Z19246" s="24"/>
      <c r="AC19246" s="24"/>
      <c r="AI19246" s="24"/>
      <c r="AL19246" s="24"/>
      <c r="AO19246" s="24"/>
      <c r="AR19246" s="24"/>
      <c r="AU19246" s="24"/>
    </row>
    <row r="19247">
      <c r="J19247" s="18"/>
      <c r="N19247" s="24"/>
      <c r="Q19247" s="24"/>
      <c r="T19247" s="24"/>
      <c r="W19247" s="24"/>
      <c r="Z19247" s="24"/>
      <c r="AC19247" s="24"/>
      <c r="AI19247" s="24"/>
      <c r="AL19247" s="24"/>
      <c r="AO19247" s="24"/>
      <c r="AR19247" s="24"/>
      <c r="AU19247" s="24"/>
    </row>
    <row r="19248">
      <c r="J19248" s="18"/>
      <c r="N19248" s="24"/>
      <c r="Q19248" s="24"/>
      <c r="T19248" s="24"/>
      <c r="W19248" s="24"/>
      <c r="Z19248" s="24"/>
      <c r="AC19248" s="24"/>
      <c r="AI19248" s="24"/>
      <c r="AL19248" s="24"/>
      <c r="AO19248" s="24"/>
      <c r="AR19248" s="24"/>
      <c r="AU19248" s="24"/>
    </row>
    <row r="19249">
      <c r="J19249" s="18"/>
      <c r="N19249" s="24"/>
      <c r="Q19249" s="24"/>
      <c r="T19249" s="24"/>
      <c r="W19249" s="24"/>
      <c r="Z19249" s="24"/>
      <c r="AC19249" s="24"/>
      <c r="AI19249" s="24"/>
      <c r="AL19249" s="24"/>
      <c r="AO19249" s="24"/>
      <c r="AR19249" s="24"/>
      <c r="AU19249" s="24"/>
    </row>
    <row r="19250">
      <c r="J19250" s="18"/>
      <c r="N19250" s="24"/>
      <c r="Q19250" s="24"/>
      <c r="T19250" s="24"/>
      <c r="W19250" s="24"/>
      <c r="Z19250" s="24"/>
      <c r="AC19250" s="24"/>
      <c r="AI19250" s="24"/>
      <c r="AL19250" s="24"/>
      <c r="AO19250" s="24"/>
      <c r="AR19250" s="24"/>
      <c r="AU19250" s="24"/>
    </row>
    <row r="19251">
      <c r="J19251" s="18"/>
      <c r="N19251" s="24"/>
      <c r="Q19251" s="24"/>
      <c r="T19251" s="24"/>
      <c r="W19251" s="24"/>
      <c r="Z19251" s="24"/>
      <c r="AC19251" s="24"/>
      <c r="AI19251" s="24"/>
      <c r="AL19251" s="24"/>
      <c r="AO19251" s="24"/>
      <c r="AR19251" s="24"/>
      <c r="AU19251" s="24"/>
    </row>
    <row r="19252">
      <c r="J19252" s="18"/>
      <c r="N19252" s="24"/>
      <c r="Q19252" s="24"/>
      <c r="T19252" s="24"/>
      <c r="W19252" s="24"/>
      <c r="Z19252" s="24"/>
      <c r="AC19252" s="24"/>
      <c r="AI19252" s="24"/>
      <c r="AL19252" s="24"/>
      <c r="AO19252" s="24"/>
      <c r="AR19252" s="24"/>
      <c r="AU19252" s="24"/>
    </row>
    <row r="19253">
      <c r="J19253" s="18"/>
      <c r="N19253" s="24"/>
      <c r="Q19253" s="24"/>
      <c r="T19253" s="24"/>
      <c r="W19253" s="24"/>
      <c r="Z19253" s="24"/>
      <c r="AC19253" s="24"/>
      <c r="AI19253" s="24"/>
      <c r="AL19253" s="24"/>
      <c r="AO19253" s="24"/>
      <c r="AR19253" s="24"/>
      <c r="AU19253" s="24"/>
    </row>
    <row r="19254">
      <c r="J19254" s="18"/>
      <c r="N19254" s="24"/>
      <c r="Q19254" s="24"/>
      <c r="T19254" s="24"/>
      <c r="W19254" s="24"/>
      <c r="Z19254" s="24"/>
      <c r="AC19254" s="24"/>
      <c r="AI19254" s="24"/>
      <c r="AL19254" s="24"/>
      <c r="AO19254" s="24"/>
      <c r="AR19254" s="24"/>
      <c r="AU19254" s="24"/>
    </row>
    <row r="19255">
      <c r="J19255" s="18"/>
      <c r="N19255" s="24"/>
      <c r="Q19255" s="24"/>
      <c r="T19255" s="24"/>
      <c r="W19255" s="24"/>
      <c r="Z19255" s="24"/>
      <c r="AC19255" s="24"/>
      <c r="AI19255" s="24"/>
      <c r="AL19255" s="24"/>
      <c r="AO19255" s="24"/>
      <c r="AR19255" s="24"/>
      <c r="AU19255" s="24"/>
    </row>
    <row r="19256">
      <c r="J19256" s="18"/>
      <c r="N19256" s="24"/>
      <c r="Q19256" s="24"/>
      <c r="T19256" s="24"/>
      <c r="W19256" s="24"/>
      <c r="Z19256" s="24"/>
      <c r="AC19256" s="24"/>
      <c r="AI19256" s="24"/>
      <c r="AL19256" s="24"/>
      <c r="AO19256" s="24"/>
      <c r="AR19256" s="24"/>
      <c r="AU19256" s="24"/>
    </row>
    <row r="19257">
      <c r="J19257" s="18"/>
      <c r="N19257" s="24"/>
      <c r="Q19257" s="24"/>
      <c r="T19257" s="24"/>
      <c r="W19257" s="24"/>
      <c r="Z19257" s="24"/>
      <c r="AC19257" s="24"/>
      <c r="AI19257" s="24"/>
      <c r="AL19257" s="24"/>
      <c r="AO19257" s="24"/>
      <c r="AR19257" s="24"/>
      <c r="AU19257" s="24"/>
    </row>
    <row r="19258">
      <c r="J19258" s="18"/>
      <c r="N19258" s="24"/>
      <c r="Q19258" s="24"/>
      <c r="T19258" s="24"/>
      <c r="W19258" s="24"/>
      <c r="Z19258" s="24"/>
      <c r="AC19258" s="24"/>
      <c r="AI19258" s="24"/>
      <c r="AL19258" s="24"/>
      <c r="AO19258" s="24"/>
      <c r="AR19258" s="24"/>
      <c r="AU19258" s="24"/>
    </row>
    <row r="19259">
      <c r="J19259" s="18"/>
      <c r="N19259" s="24"/>
      <c r="Q19259" s="24"/>
      <c r="T19259" s="24"/>
      <c r="W19259" s="24"/>
      <c r="Z19259" s="24"/>
      <c r="AC19259" s="24"/>
      <c r="AI19259" s="24"/>
      <c r="AL19259" s="24"/>
      <c r="AO19259" s="24"/>
      <c r="AR19259" s="24"/>
      <c r="AU19259" s="24"/>
    </row>
    <row r="19260">
      <c r="J19260" s="18"/>
      <c r="N19260" s="24"/>
      <c r="Q19260" s="24"/>
      <c r="T19260" s="24"/>
      <c r="W19260" s="24"/>
      <c r="Z19260" s="24"/>
      <c r="AC19260" s="24"/>
      <c r="AI19260" s="24"/>
      <c r="AL19260" s="24"/>
      <c r="AO19260" s="24"/>
      <c r="AR19260" s="24"/>
      <c r="AU19260" s="24"/>
    </row>
    <row r="19261">
      <c r="J19261" s="18"/>
      <c r="N19261" s="24"/>
      <c r="Q19261" s="24"/>
      <c r="T19261" s="24"/>
      <c r="W19261" s="24"/>
      <c r="Z19261" s="24"/>
      <c r="AC19261" s="24"/>
      <c r="AI19261" s="24"/>
      <c r="AL19261" s="24"/>
      <c r="AO19261" s="24"/>
      <c r="AR19261" s="24"/>
      <c r="AU19261" s="24"/>
    </row>
    <row r="19262">
      <c r="J19262" s="18"/>
      <c r="N19262" s="24"/>
      <c r="Q19262" s="24"/>
      <c r="T19262" s="24"/>
      <c r="W19262" s="24"/>
      <c r="Z19262" s="24"/>
      <c r="AC19262" s="24"/>
      <c r="AI19262" s="24"/>
      <c r="AL19262" s="24"/>
      <c r="AO19262" s="24"/>
      <c r="AR19262" s="24"/>
      <c r="AU19262" s="24"/>
    </row>
    <row r="19263">
      <c r="J19263" s="18"/>
      <c r="N19263" s="24"/>
      <c r="Q19263" s="24"/>
      <c r="T19263" s="24"/>
      <c r="W19263" s="24"/>
      <c r="Z19263" s="24"/>
      <c r="AC19263" s="24"/>
      <c r="AI19263" s="24"/>
      <c r="AL19263" s="24"/>
      <c r="AO19263" s="24"/>
      <c r="AR19263" s="24"/>
      <c r="AU19263" s="24"/>
    </row>
    <row r="19264">
      <c r="J19264" s="18"/>
      <c r="N19264" s="24"/>
      <c r="Q19264" s="24"/>
      <c r="T19264" s="24"/>
      <c r="W19264" s="24"/>
      <c r="Z19264" s="24"/>
      <c r="AC19264" s="24"/>
      <c r="AI19264" s="24"/>
      <c r="AL19264" s="24"/>
      <c r="AO19264" s="24"/>
      <c r="AR19264" s="24"/>
      <c r="AU19264" s="24"/>
    </row>
    <row r="19265">
      <c r="J19265" s="18"/>
      <c r="N19265" s="24"/>
      <c r="Q19265" s="24"/>
      <c r="T19265" s="24"/>
      <c r="W19265" s="24"/>
      <c r="Z19265" s="24"/>
      <c r="AC19265" s="24"/>
      <c r="AI19265" s="24"/>
      <c r="AL19265" s="24"/>
      <c r="AO19265" s="24"/>
      <c r="AR19265" s="24"/>
      <c r="AU19265" s="24"/>
    </row>
    <row r="19266">
      <c r="J19266" s="18"/>
      <c r="N19266" s="24"/>
      <c r="Q19266" s="24"/>
      <c r="T19266" s="24"/>
      <c r="W19266" s="24"/>
      <c r="Z19266" s="24"/>
      <c r="AC19266" s="24"/>
      <c r="AI19266" s="24"/>
      <c r="AL19266" s="24"/>
      <c r="AO19266" s="24"/>
      <c r="AR19266" s="24"/>
      <c r="AU19266" s="24"/>
    </row>
    <row r="19267">
      <c r="J19267" s="18"/>
      <c r="N19267" s="24"/>
      <c r="Q19267" s="24"/>
      <c r="T19267" s="24"/>
      <c r="W19267" s="24"/>
      <c r="Z19267" s="24"/>
      <c r="AC19267" s="24"/>
      <c r="AI19267" s="24"/>
      <c r="AL19267" s="24"/>
      <c r="AO19267" s="24"/>
      <c r="AR19267" s="24"/>
      <c r="AU19267" s="24"/>
    </row>
    <row r="19268">
      <c r="J19268" s="18"/>
      <c r="N19268" s="24"/>
      <c r="Q19268" s="24"/>
      <c r="T19268" s="24"/>
      <c r="W19268" s="24"/>
      <c r="Z19268" s="24"/>
      <c r="AC19268" s="24"/>
      <c r="AI19268" s="24"/>
      <c r="AL19268" s="24"/>
      <c r="AO19268" s="24"/>
      <c r="AR19268" s="24"/>
      <c r="AU19268" s="24"/>
    </row>
    <row r="19269">
      <c r="J19269" s="18"/>
      <c r="N19269" s="24"/>
      <c r="Q19269" s="24"/>
      <c r="T19269" s="24"/>
      <c r="W19269" s="24"/>
      <c r="Z19269" s="24"/>
      <c r="AC19269" s="24"/>
      <c r="AI19269" s="24"/>
      <c r="AL19269" s="24"/>
      <c r="AO19269" s="24"/>
      <c r="AR19269" s="24"/>
      <c r="AU19269" s="24"/>
    </row>
    <row r="19270">
      <c r="J19270" s="18"/>
      <c r="N19270" s="24"/>
      <c r="Q19270" s="24"/>
      <c r="T19270" s="24"/>
      <c r="W19270" s="24"/>
      <c r="Z19270" s="24"/>
      <c r="AC19270" s="24"/>
      <c r="AI19270" s="24"/>
      <c r="AL19270" s="24"/>
      <c r="AO19270" s="24"/>
      <c r="AR19270" s="24"/>
      <c r="AU19270" s="24"/>
    </row>
    <row r="19271">
      <c r="J19271" s="18"/>
      <c r="N19271" s="24"/>
      <c r="Q19271" s="24"/>
      <c r="T19271" s="24"/>
      <c r="W19271" s="24"/>
      <c r="Z19271" s="24"/>
      <c r="AC19271" s="24"/>
      <c r="AI19271" s="24"/>
      <c r="AL19271" s="24"/>
      <c r="AO19271" s="24"/>
      <c r="AR19271" s="24"/>
      <c r="AU19271" s="24"/>
    </row>
    <row r="19272">
      <c r="J19272" s="18"/>
      <c r="N19272" s="24"/>
      <c r="Q19272" s="24"/>
      <c r="T19272" s="24"/>
      <c r="W19272" s="24"/>
      <c r="Z19272" s="24"/>
      <c r="AC19272" s="24"/>
      <c r="AI19272" s="24"/>
      <c r="AL19272" s="24"/>
      <c r="AO19272" s="24"/>
      <c r="AR19272" s="24"/>
      <c r="AU19272" s="24"/>
    </row>
    <row r="19273">
      <c r="J19273" s="18"/>
      <c r="N19273" s="24"/>
      <c r="Q19273" s="24"/>
      <c r="T19273" s="24"/>
      <c r="W19273" s="24"/>
      <c r="Z19273" s="24"/>
      <c r="AC19273" s="24"/>
      <c r="AI19273" s="24"/>
      <c r="AL19273" s="24"/>
      <c r="AO19273" s="24"/>
      <c r="AR19273" s="24"/>
      <c r="AU19273" s="24"/>
    </row>
    <row r="19274">
      <c r="J19274" s="18"/>
      <c r="N19274" s="24"/>
      <c r="Q19274" s="24"/>
      <c r="T19274" s="24"/>
      <c r="W19274" s="24"/>
      <c r="Z19274" s="24"/>
      <c r="AC19274" s="24"/>
      <c r="AI19274" s="24"/>
      <c r="AL19274" s="24"/>
      <c r="AO19274" s="24"/>
      <c r="AR19274" s="24"/>
      <c r="AU19274" s="24"/>
    </row>
    <row r="19275">
      <c r="J19275" s="18"/>
      <c r="N19275" s="24"/>
      <c r="Q19275" s="24"/>
      <c r="T19275" s="24"/>
      <c r="W19275" s="24"/>
      <c r="Z19275" s="24"/>
      <c r="AC19275" s="24"/>
      <c r="AI19275" s="24"/>
      <c r="AL19275" s="24"/>
      <c r="AO19275" s="24"/>
      <c r="AR19275" s="24"/>
      <c r="AU19275" s="24"/>
    </row>
    <row r="19276">
      <c r="J19276" s="18"/>
      <c r="N19276" s="24"/>
      <c r="Q19276" s="24"/>
      <c r="T19276" s="24"/>
      <c r="W19276" s="24"/>
      <c r="Z19276" s="24"/>
      <c r="AC19276" s="24"/>
      <c r="AI19276" s="24"/>
      <c r="AL19276" s="24"/>
      <c r="AO19276" s="24"/>
      <c r="AR19276" s="24"/>
      <c r="AU19276" s="24"/>
    </row>
    <row r="19277">
      <c r="J19277" s="18"/>
      <c r="N19277" s="24"/>
      <c r="Q19277" s="24"/>
      <c r="T19277" s="24"/>
      <c r="W19277" s="24"/>
      <c r="Z19277" s="24"/>
      <c r="AC19277" s="24"/>
      <c r="AI19277" s="24"/>
      <c r="AL19277" s="24"/>
      <c r="AO19277" s="24"/>
      <c r="AR19277" s="24"/>
      <c r="AU19277" s="24"/>
    </row>
    <row r="19278">
      <c r="J19278" s="18"/>
      <c r="N19278" s="24"/>
      <c r="Q19278" s="24"/>
      <c r="T19278" s="24"/>
      <c r="W19278" s="24"/>
      <c r="Z19278" s="24"/>
      <c r="AC19278" s="24"/>
      <c r="AI19278" s="24"/>
      <c r="AL19278" s="24"/>
      <c r="AO19278" s="24"/>
      <c r="AR19278" s="24"/>
      <c r="AU19278" s="24"/>
    </row>
    <row r="19279">
      <c r="J19279" s="18"/>
      <c r="N19279" s="24"/>
      <c r="Q19279" s="24"/>
      <c r="T19279" s="24"/>
      <c r="W19279" s="24"/>
      <c r="Z19279" s="24"/>
      <c r="AC19279" s="24"/>
      <c r="AI19279" s="24"/>
      <c r="AL19279" s="24"/>
      <c r="AO19279" s="24"/>
      <c r="AR19279" s="24"/>
      <c r="AU19279" s="24"/>
    </row>
    <row r="19280">
      <c r="J19280" s="18"/>
      <c r="N19280" s="24"/>
      <c r="Q19280" s="24"/>
      <c r="T19280" s="24"/>
      <c r="W19280" s="24"/>
      <c r="Z19280" s="24"/>
      <c r="AC19280" s="24"/>
      <c r="AI19280" s="24"/>
      <c r="AL19280" s="24"/>
      <c r="AO19280" s="24"/>
      <c r="AR19280" s="24"/>
      <c r="AU19280" s="24"/>
    </row>
    <row r="19281">
      <c r="J19281" s="18"/>
      <c r="N19281" s="24"/>
      <c r="Q19281" s="24"/>
      <c r="T19281" s="24"/>
      <c r="W19281" s="24"/>
      <c r="Z19281" s="24"/>
      <c r="AC19281" s="24"/>
      <c r="AI19281" s="24"/>
      <c r="AL19281" s="24"/>
      <c r="AO19281" s="24"/>
      <c r="AR19281" s="24"/>
      <c r="AU19281" s="24"/>
    </row>
    <row r="19282">
      <c r="J19282" s="18"/>
      <c r="N19282" s="24"/>
      <c r="Q19282" s="24"/>
      <c r="T19282" s="24"/>
      <c r="W19282" s="24"/>
      <c r="Z19282" s="24"/>
      <c r="AC19282" s="24"/>
      <c r="AI19282" s="24"/>
      <c r="AL19282" s="24"/>
      <c r="AO19282" s="24"/>
      <c r="AR19282" s="24"/>
      <c r="AU19282" s="24"/>
    </row>
    <row r="19283">
      <c r="J19283" s="18"/>
      <c r="N19283" s="24"/>
      <c r="Q19283" s="24"/>
      <c r="T19283" s="24"/>
      <c r="W19283" s="24"/>
      <c r="Z19283" s="24"/>
      <c r="AC19283" s="24"/>
      <c r="AI19283" s="24"/>
      <c r="AL19283" s="24"/>
      <c r="AO19283" s="24"/>
      <c r="AR19283" s="24"/>
      <c r="AU19283" s="24"/>
    </row>
    <row r="19284">
      <c r="J19284" s="18"/>
      <c r="N19284" s="24"/>
      <c r="Q19284" s="24"/>
      <c r="T19284" s="24"/>
      <c r="W19284" s="24"/>
      <c r="Z19284" s="24"/>
      <c r="AC19284" s="24"/>
      <c r="AI19284" s="24"/>
      <c r="AL19284" s="24"/>
      <c r="AO19284" s="24"/>
      <c r="AR19284" s="24"/>
      <c r="AU19284" s="24"/>
    </row>
    <row r="19285">
      <c r="J19285" s="18"/>
      <c r="N19285" s="24"/>
      <c r="Q19285" s="24"/>
      <c r="T19285" s="24"/>
      <c r="W19285" s="24"/>
      <c r="Z19285" s="24"/>
      <c r="AC19285" s="24"/>
      <c r="AI19285" s="24"/>
      <c r="AL19285" s="24"/>
      <c r="AO19285" s="24"/>
      <c r="AR19285" s="24"/>
      <c r="AU19285" s="24"/>
    </row>
    <row r="19286">
      <c r="J19286" s="18"/>
      <c r="N19286" s="24"/>
      <c r="Q19286" s="24"/>
      <c r="T19286" s="24"/>
      <c r="W19286" s="24"/>
      <c r="Z19286" s="24"/>
      <c r="AC19286" s="24"/>
      <c r="AI19286" s="24"/>
      <c r="AL19286" s="24"/>
      <c r="AO19286" s="24"/>
      <c r="AR19286" s="24"/>
      <c r="AU19286" s="24"/>
    </row>
    <row r="19287">
      <c r="J19287" s="18"/>
      <c r="N19287" s="24"/>
      <c r="Q19287" s="24"/>
      <c r="T19287" s="24"/>
      <c r="W19287" s="24"/>
      <c r="Z19287" s="24"/>
      <c r="AC19287" s="24"/>
      <c r="AI19287" s="24"/>
      <c r="AL19287" s="24"/>
      <c r="AO19287" s="24"/>
      <c r="AR19287" s="24"/>
      <c r="AU19287" s="24"/>
    </row>
    <row r="19288">
      <c r="J19288" s="18"/>
      <c r="N19288" s="24"/>
      <c r="Q19288" s="24"/>
      <c r="T19288" s="24"/>
      <c r="W19288" s="24"/>
      <c r="Z19288" s="24"/>
      <c r="AC19288" s="24"/>
      <c r="AI19288" s="24"/>
      <c r="AL19288" s="24"/>
      <c r="AO19288" s="24"/>
      <c r="AR19288" s="24"/>
      <c r="AU19288" s="24"/>
    </row>
    <row r="19289">
      <c r="J19289" s="18"/>
      <c r="N19289" s="24"/>
      <c r="Q19289" s="24"/>
      <c r="T19289" s="24"/>
      <c r="W19289" s="24"/>
      <c r="Z19289" s="24"/>
      <c r="AC19289" s="24"/>
      <c r="AI19289" s="24"/>
      <c r="AL19289" s="24"/>
      <c r="AO19289" s="24"/>
      <c r="AR19289" s="24"/>
      <c r="AU19289" s="24"/>
    </row>
    <row r="19290">
      <c r="J19290" s="18"/>
      <c r="N19290" s="24"/>
      <c r="Q19290" s="24"/>
      <c r="T19290" s="24"/>
      <c r="W19290" s="24"/>
      <c r="Z19290" s="24"/>
      <c r="AC19290" s="24"/>
      <c r="AI19290" s="24"/>
      <c r="AL19290" s="24"/>
      <c r="AO19290" s="24"/>
      <c r="AR19290" s="24"/>
      <c r="AU19290" s="24"/>
    </row>
    <row r="19291">
      <c r="J19291" s="18"/>
      <c r="N19291" s="24"/>
      <c r="Q19291" s="24"/>
      <c r="T19291" s="24"/>
      <c r="W19291" s="24"/>
      <c r="Z19291" s="24"/>
      <c r="AC19291" s="24"/>
      <c r="AI19291" s="24"/>
      <c r="AL19291" s="24"/>
      <c r="AO19291" s="24"/>
      <c r="AR19291" s="24"/>
      <c r="AU19291" s="24"/>
    </row>
    <row r="19292">
      <c r="J19292" s="18"/>
      <c r="N19292" s="24"/>
      <c r="Q19292" s="24"/>
      <c r="T19292" s="24"/>
      <c r="W19292" s="24"/>
      <c r="Z19292" s="24"/>
      <c r="AC19292" s="24"/>
      <c r="AI19292" s="24"/>
      <c r="AL19292" s="24"/>
      <c r="AO19292" s="24"/>
      <c r="AR19292" s="24"/>
      <c r="AU19292" s="24"/>
    </row>
    <row r="19293">
      <c r="J19293" s="18"/>
      <c r="N19293" s="24"/>
      <c r="Q19293" s="24"/>
      <c r="T19293" s="24"/>
      <c r="W19293" s="24"/>
      <c r="Z19293" s="24"/>
      <c r="AC19293" s="24"/>
      <c r="AI19293" s="24"/>
      <c r="AL19293" s="24"/>
      <c r="AO19293" s="24"/>
      <c r="AR19293" s="24"/>
      <c r="AU19293" s="24"/>
    </row>
    <row r="19294">
      <c r="J19294" s="18"/>
      <c r="N19294" s="24"/>
      <c r="Q19294" s="24"/>
      <c r="T19294" s="24"/>
      <c r="W19294" s="24"/>
      <c r="Z19294" s="24"/>
      <c r="AC19294" s="24"/>
      <c r="AI19294" s="24"/>
      <c r="AL19294" s="24"/>
      <c r="AO19294" s="24"/>
      <c r="AR19294" s="24"/>
      <c r="AU19294" s="24"/>
    </row>
    <row r="19295">
      <c r="J19295" s="18"/>
      <c r="N19295" s="24"/>
      <c r="Q19295" s="24"/>
      <c r="T19295" s="24"/>
      <c r="W19295" s="24"/>
      <c r="Z19295" s="24"/>
      <c r="AC19295" s="24"/>
      <c r="AI19295" s="24"/>
      <c r="AL19295" s="24"/>
      <c r="AO19295" s="24"/>
      <c r="AR19295" s="24"/>
      <c r="AU19295" s="24"/>
    </row>
    <row r="19296">
      <c r="J19296" s="18"/>
      <c r="N19296" s="24"/>
      <c r="Q19296" s="24"/>
      <c r="T19296" s="24"/>
      <c r="W19296" s="24"/>
      <c r="Z19296" s="24"/>
      <c r="AC19296" s="24"/>
      <c r="AI19296" s="24"/>
      <c r="AL19296" s="24"/>
      <c r="AO19296" s="24"/>
      <c r="AR19296" s="24"/>
      <c r="AU19296" s="24"/>
    </row>
    <row r="19297">
      <c r="J19297" s="18"/>
      <c r="N19297" s="24"/>
      <c r="Q19297" s="24"/>
      <c r="T19297" s="24"/>
      <c r="W19297" s="24"/>
      <c r="Z19297" s="24"/>
      <c r="AC19297" s="24"/>
      <c r="AI19297" s="24"/>
      <c r="AL19297" s="24"/>
      <c r="AO19297" s="24"/>
      <c r="AR19297" s="24"/>
      <c r="AU19297" s="24"/>
    </row>
    <row r="19298">
      <c r="J19298" s="18"/>
      <c r="N19298" s="24"/>
      <c r="Q19298" s="24"/>
      <c r="T19298" s="24"/>
      <c r="W19298" s="24"/>
      <c r="Z19298" s="24"/>
      <c r="AC19298" s="24"/>
      <c r="AI19298" s="24"/>
      <c r="AL19298" s="24"/>
      <c r="AO19298" s="24"/>
      <c r="AR19298" s="24"/>
      <c r="AU19298" s="24"/>
    </row>
    <row r="19299">
      <c r="J19299" s="18"/>
      <c r="N19299" s="24"/>
      <c r="Q19299" s="24"/>
      <c r="T19299" s="24"/>
      <c r="W19299" s="24"/>
      <c r="Z19299" s="24"/>
      <c r="AC19299" s="24"/>
      <c r="AI19299" s="24"/>
      <c r="AL19299" s="24"/>
      <c r="AO19299" s="24"/>
      <c r="AR19299" s="24"/>
      <c r="AU19299" s="24"/>
    </row>
    <row r="19300">
      <c r="J19300" s="18"/>
      <c r="N19300" s="24"/>
      <c r="Q19300" s="24"/>
      <c r="T19300" s="24"/>
      <c r="W19300" s="24"/>
      <c r="Z19300" s="24"/>
      <c r="AC19300" s="24"/>
      <c r="AI19300" s="24"/>
      <c r="AL19300" s="24"/>
      <c r="AO19300" s="24"/>
      <c r="AR19300" s="24"/>
      <c r="AU19300" s="24"/>
    </row>
    <row r="19301">
      <c r="J19301" s="18"/>
      <c r="N19301" s="24"/>
      <c r="Q19301" s="24"/>
      <c r="T19301" s="24"/>
      <c r="W19301" s="24"/>
      <c r="Z19301" s="24"/>
      <c r="AC19301" s="24"/>
      <c r="AI19301" s="24"/>
      <c r="AL19301" s="24"/>
      <c r="AO19301" s="24"/>
      <c r="AR19301" s="24"/>
      <c r="AU19301" s="24"/>
    </row>
    <row r="19302">
      <c r="J19302" s="18"/>
      <c r="N19302" s="24"/>
      <c r="Q19302" s="24"/>
      <c r="T19302" s="24"/>
      <c r="W19302" s="24"/>
      <c r="Z19302" s="24"/>
      <c r="AC19302" s="24"/>
      <c r="AI19302" s="24"/>
      <c r="AL19302" s="24"/>
      <c r="AO19302" s="24"/>
      <c r="AR19302" s="24"/>
      <c r="AU19302" s="24"/>
    </row>
    <row r="19303">
      <c r="J19303" s="18"/>
      <c r="N19303" s="24"/>
      <c r="Q19303" s="24"/>
      <c r="T19303" s="24"/>
      <c r="W19303" s="24"/>
      <c r="Z19303" s="24"/>
      <c r="AC19303" s="24"/>
      <c r="AI19303" s="24"/>
      <c r="AL19303" s="24"/>
      <c r="AO19303" s="24"/>
      <c r="AR19303" s="24"/>
      <c r="AU19303" s="24"/>
    </row>
    <row r="19304">
      <c r="J19304" s="18"/>
      <c r="N19304" s="24"/>
      <c r="Q19304" s="24"/>
      <c r="T19304" s="24"/>
      <c r="W19304" s="24"/>
      <c r="Z19304" s="24"/>
      <c r="AC19304" s="24"/>
      <c r="AI19304" s="24"/>
      <c r="AL19304" s="24"/>
      <c r="AO19304" s="24"/>
      <c r="AR19304" s="24"/>
      <c r="AU19304" s="24"/>
    </row>
    <row r="19305">
      <c r="J19305" s="18"/>
      <c r="N19305" s="24"/>
      <c r="Q19305" s="24"/>
      <c r="T19305" s="24"/>
      <c r="W19305" s="24"/>
      <c r="Z19305" s="24"/>
      <c r="AC19305" s="24"/>
      <c r="AI19305" s="24"/>
      <c r="AL19305" s="24"/>
      <c r="AO19305" s="24"/>
      <c r="AR19305" s="24"/>
      <c r="AU19305" s="24"/>
    </row>
    <row r="19306">
      <c r="J19306" s="18"/>
      <c r="N19306" s="24"/>
      <c r="Q19306" s="24"/>
      <c r="T19306" s="24"/>
      <c r="W19306" s="24"/>
      <c r="Z19306" s="24"/>
      <c r="AC19306" s="24"/>
      <c r="AI19306" s="24"/>
      <c r="AL19306" s="24"/>
      <c r="AO19306" s="24"/>
      <c r="AR19306" s="24"/>
      <c r="AU19306" s="24"/>
    </row>
    <row r="19307">
      <c r="J19307" s="18"/>
      <c r="N19307" s="24"/>
      <c r="Q19307" s="24"/>
      <c r="T19307" s="24"/>
      <c r="W19307" s="24"/>
      <c r="Z19307" s="24"/>
      <c r="AC19307" s="24"/>
      <c r="AI19307" s="24"/>
      <c r="AL19307" s="24"/>
      <c r="AO19307" s="24"/>
      <c r="AR19307" s="24"/>
      <c r="AU19307" s="24"/>
    </row>
    <row r="19308">
      <c r="J19308" s="18"/>
      <c r="N19308" s="24"/>
      <c r="Q19308" s="24"/>
      <c r="T19308" s="24"/>
      <c r="W19308" s="24"/>
      <c r="Z19308" s="24"/>
      <c r="AC19308" s="24"/>
      <c r="AI19308" s="24"/>
      <c r="AL19308" s="24"/>
      <c r="AO19308" s="24"/>
      <c r="AR19308" s="24"/>
      <c r="AU19308" s="24"/>
    </row>
    <row r="19309">
      <c r="J19309" s="18"/>
      <c r="N19309" s="24"/>
      <c r="Q19309" s="24"/>
      <c r="T19309" s="24"/>
      <c r="W19309" s="24"/>
      <c r="Z19309" s="24"/>
      <c r="AC19309" s="24"/>
      <c r="AI19309" s="24"/>
      <c r="AL19309" s="24"/>
      <c r="AO19309" s="24"/>
      <c r="AR19309" s="24"/>
      <c r="AU19309" s="24"/>
    </row>
    <row r="19310">
      <c r="J19310" s="18"/>
      <c r="N19310" s="24"/>
      <c r="Q19310" s="24"/>
      <c r="T19310" s="24"/>
      <c r="W19310" s="24"/>
      <c r="Z19310" s="24"/>
      <c r="AC19310" s="24"/>
      <c r="AI19310" s="24"/>
      <c r="AL19310" s="24"/>
      <c r="AO19310" s="24"/>
      <c r="AR19310" s="24"/>
      <c r="AU19310" s="24"/>
    </row>
    <row r="19311">
      <c r="J19311" s="18"/>
      <c r="N19311" s="24"/>
      <c r="Q19311" s="24"/>
      <c r="T19311" s="24"/>
      <c r="W19311" s="24"/>
      <c r="Z19311" s="24"/>
      <c r="AC19311" s="24"/>
      <c r="AI19311" s="24"/>
      <c r="AL19311" s="24"/>
      <c r="AO19311" s="24"/>
      <c r="AR19311" s="24"/>
      <c r="AU19311" s="24"/>
    </row>
    <row r="19312">
      <c r="J19312" s="18"/>
      <c r="N19312" s="24"/>
      <c r="Q19312" s="24"/>
      <c r="T19312" s="24"/>
      <c r="W19312" s="24"/>
      <c r="Z19312" s="24"/>
      <c r="AC19312" s="24"/>
      <c r="AI19312" s="24"/>
      <c r="AL19312" s="24"/>
      <c r="AO19312" s="24"/>
      <c r="AR19312" s="24"/>
      <c r="AU19312" s="24"/>
    </row>
    <row r="19313">
      <c r="J19313" s="18"/>
      <c r="N19313" s="24"/>
      <c r="Q19313" s="24"/>
      <c r="T19313" s="24"/>
      <c r="W19313" s="24"/>
      <c r="Z19313" s="24"/>
      <c r="AC19313" s="24"/>
      <c r="AI19313" s="24"/>
      <c r="AL19313" s="24"/>
      <c r="AO19313" s="24"/>
      <c r="AR19313" s="24"/>
      <c r="AU19313" s="24"/>
    </row>
    <row r="19314">
      <c r="J19314" s="18"/>
      <c r="N19314" s="24"/>
      <c r="Q19314" s="24"/>
      <c r="T19314" s="24"/>
      <c r="W19314" s="24"/>
      <c r="Z19314" s="24"/>
      <c r="AC19314" s="24"/>
      <c r="AI19314" s="24"/>
      <c r="AL19314" s="24"/>
      <c r="AO19314" s="24"/>
      <c r="AR19314" s="24"/>
      <c r="AU19314" s="24"/>
    </row>
    <row r="19315">
      <c r="J19315" s="18"/>
      <c r="N19315" s="24"/>
      <c r="Q19315" s="24"/>
      <c r="T19315" s="24"/>
      <c r="W19315" s="24"/>
      <c r="Z19315" s="24"/>
      <c r="AC19315" s="24"/>
      <c r="AI19315" s="24"/>
      <c r="AL19315" s="24"/>
      <c r="AO19315" s="24"/>
      <c r="AR19315" s="24"/>
      <c r="AU19315" s="24"/>
    </row>
    <row r="19316">
      <c r="J19316" s="18"/>
      <c r="N19316" s="24"/>
      <c r="Q19316" s="24"/>
      <c r="T19316" s="24"/>
      <c r="W19316" s="24"/>
      <c r="Z19316" s="24"/>
      <c r="AC19316" s="24"/>
      <c r="AI19316" s="24"/>
      <c r="AL19316" s="24"/>
      <c r="AO19316" s="24"/>
      <c r="AR19316" s="24"/>
      <c r="AU19316" s="24"/>
    </row>
    <row r="19317">
      <c r="J19317" s="18"/>
      <c r="N19317" s="24"/>
      <c r="Q19317" s="24"/>
      <c r="T19317" s="24"/>
      <c r="W19317" s="24"/>
      <c r="Z19317" s="24"/>
      <c r="AC19317" s="24"/>
      <c r="AI19317" s="24"/>
      <c r="AL19317" s="24"/>
      <c r="AO19317" s="24"/>
      <c r="AR19317" s="24"/>
      <c r="AU19317" s="24"/>
    </row>
    <row r="19318">
      <c r="J19318" s="18"/>
      <c r="N19318" s="24"/>
      <c r="Q19318" s="24"/>
      <c r="T19318" s="24"/>
      <c r="W19318" s="24"/>
      <c r="Z19318" s="24"/>
      <c r="AC19318" s="24"/>
      <c r="AI19318" s="24"/>
      <c r="AL19318" s="24"/>
      <c r="AO19318" s="24"/>
      <c r="AR19318" s="24"/>
      <c r="AU19318" s="24"/>
    </row>
    <row r="19319">
      <c r="J19319" s="18"/>
      <c r="N19319" s="24"/>
      <c r="Q19319" s="24"/>
      <c r="T19319" s="24"/>
      <c r="W19319" s="24"/>
      <c r="Z19319" s="24"/>
      <c r="AC19319" s="24"/>
      <c r="AI19319" s="24"/>
      <c r="AL19319" s="24"/>
      <c r="AO19319" s="24"/>
      <c r="AR19319" s="24"/>
      <c r="AU19319" s="24"/>
    </row>
    <row r="19320">
      <c r="J19320" s="18"/>
      <c r="N19320" s="24"/>
      <c r="Q19320" s="24"/>
      <c r="T19320" s="24"/>
      <c r="W19320" s="24"/>
      <c r="Z19320" s="24"/>
      <c r="AC19320" s="24"/>
      <c r="AI19320" s="24"/>
      <c r="AL19320" s="24"/>
      <c r="AO19320" s="24"/>
      <c r="AR19320" s="24"/>
      <c r="AU19320" s="24"/>
    </row>
    <row r="19321">
      <c r="J19321" s="18"/>
      <c r="N19321" s="24"/>
      <c r="Q19321" s="24"/>
      <c r="T19321" s="24"/>
      <c r="W19321" s="24"/>
      <c r="Z19321" s="24"/>
      <c r="AC19321" s="24"/>
      <c r="AI19321" s="24"/>
      <c r="AL19321" s="24"/>
      <c r="AO19321" s="24"/>
      <c r="AR19321" s="24"/>
      <c r="AU19321" s="24"/>
    </row>
    <row r="19322">
      <c r="J19322" s="18"/>
      <c r="N19322" s="24"/>
      <c r="Q19322" s="24"/>
      <c r="T19322" s="24"/>
      <c r="W19322" s="24"/>
      <c r="Z19322" s="24"/>
      <c r="AC19322" s="24"/>
      <c r="AI19322" s="24"/>
      <c r="AL19322" s="24"/>
      <c r="AO19322" s="24"/>
      <c r="AR19322" s="24"/>
      <c r="AU19322" s="24"/>
    </row>
    <row r="19323">
      <c r="J19323" s="18"/>
      <c r="N19323" s="24"/>
      <c r="Q19323" s="24"/>
      <c r="T19323" s="24"/>
      <c r="W19323" s="24"/>
      <c r="Z19323" s="24"/>
      <c r="AC19323" s="24"/>
      <c r="AI19323" s="24"/>
      <c r="AL19323" s="24"/>
      <c r="AO19323" s="24"/>
      <c r="AR19323" s="24"/>
      <c r="AU19323" s="24"/>
    </row>
    <row r="19324">
      <c r="J19324" s="18"/>
      <c r="N19324" s="24"/>
      <c r="Q19324" s="24"/>
      <c r="T19324" s="24"/>
      <c r="W19324" s="24"/>
      <c r="Z19324" s="24"/>
      <c r="AC19324" s="24"/>
      <c r="AI19324" s="24"/>
      <c r="AL19324" s="24"/>
      <c r="AO19324" s="24"/>
      <c r="AR19324" s="24"/>
      <c r="AU19324" s="24"/>
    </row>
    <row r="19325">
      <c r="J19325" s="18"/>
      <c r="N19325" s="24"/>
      <c r="Q19325" s="24"/>
      <c r="T19325" s="24"/>
      <c r="W19325" s="24"/>
      <c r="Z19325" s="24"/>
      <c r="AC19325" s="24"/>
      <c r="AI19325" s="24"/>
      <c r="AL19325" s="24"/>
      <c r="AO19325" s="24"/>
      <c r="AR19325" s="24"/>
      <c r="AU19325" s="24"/>
    </row>
    <row r="19326">
      <c r="J19326" s="18"/>
      <c r="N19326" s="24"/>
      <c r="Q19326" s="24"/>
      <c r="T19326" s="24"/>
      <c r="W19326" s="24"/>
      <c r="Z19326" s="24"/>
      <c r="AC19326" s="24"/>
      <c r="AI19326" s="24"/>
      <c r="AL19326" s="24"/>
      <c r="AO19326" s="24"/>
      <c r="AR19326" s="24"/>
      <c r="AU19326" s="24"/>
    </row>
    <row r="19327">
      <c r="J19327" s="18"/>
      <c r="N19327" s="24"/>
      <c r="Q19327" s="24"/>
      <c r="T19327" s="24"/>
      <c r="W19327" s="24"/>
      <c r="Z19327" s="24"/>
      <c r="AC19327" s="24"/>
      <c r="AI19327" s="24"/>
      <c r="AL19327" s="24"/>
      <c r="AO19327" s="24"/>
      <c r="AR19327" s="24"/>
      <c r="AU19327" s="24"/>
    </row>
    <row r="19328">
      <c r="J19328" s="18"/>
      <c r="N19328" s="24"/>
      <c r="Q19328" s="24"/>
      <c r="T19328" s="24"/>
      <c r="W19328" s="24"/>
      <c r="Z19328" s="24"/>
      <c r="AC19328" s="24"/>
      <c r="AI19328" s="24"/>
      <c r="AL19328" s="24"/>
      <c r="AO19328" s="24"/>
      <c r="AR19328" s="24"/>
      <c r="AU19328" s="24"/>
    </row>
    <row r="19329">
      <c r="J19329" s="18"/>
      <c r="N19329" s="24"/>
      <c r="Q19329" s="24"/>
      <c r="T19329" s="24"/>
      <c r="W19329" s="24"/>
      <c r="Z19329" s="24"/>
      <c r="AC19329" s="24"/>
      <c r="AI19329" s="24"/>
      <c r="AL19329" s="24"/>
      <c r="AO19329" s="24"/>
      <c r="AR19329" s="24"/>
      <c r="AU19329" s="24"/>
    </row>
    <row r="19330">
      <c r="J19330" s="18"/>
      <c r="N19330" s="24"/>
      <c r="Q19330" s="24"/>
      <c r="T19330" s="24"/>
      <c r="W19330" s="24"/>
      <c r="Z19330" s="24"/>
      <c r="AC19330" s="24"/>
      <c r="AI19330" s="24"/>
      <c r="AL19330" s="24"/>
      <c r="AO19330" s="24"/>
      <c r="AR19330" s="24"/>
      <c r="AU19330" s="24"/>
    </row>
    <row r="19331">
      <c r="J19331" s="18"/>
      <c r="N19331" s="24"/>
      <c r="Q19331" s="24"/>
      <c r="T19331" s="24"/>
      <c r="W19331" s="24"/>
      <c r="Z19331" s="24"/>
      <c r="AC19331" s="24"/>
      <c r="AI19331" s="24"/>
      <c r="AL19331" s="24"/>
      <c r="AO19331" s="24"/>
      <c r="AR19331" s="24"/>
      <c r="AU19331" s="24"/>
    </row>
    <row r="19332">
      <c r="J19332" s="18"/>
      <c r="N19332" s="24"/>
      <c r="Q19332" s="24"/>
      <c r="T19332" s="24"/>
      <c r="W19332" s="24"/>
      <c r="Z19332" s="24"/>
      <c r="AC19332" s="24"/>
      <c r="AI19332" s="24"/>
      <c r="AL19332" s="24"/>
      <c r="AO19332" s="24"/>
      <c r="AR19332" s="24"/>
      <c r="AU19332" s="24"/>
    </row>
    <row r="19333">
      <c r="J19333" s="18"/>
      <c r="N19333" s="24"/>
      <c r="Q19333" s="24"/>
      <c r="T19333" s="24"/>
      <c r="W19333" s="24"/>
      <c r="Z19333" s="24"/>
      <c r="AC19333" s="24"/>
      <c r="AI19333" s="24"/>
      <c r="AL19333" s="24"/>
      <c r="AO19333" s="24"/>
      <c r="AR19333" s="24"/>
      <c r="AU19333" s="24"/>
    </row>
    <row r="19334">
      <c r="J19334" s="18"/>
      <c r="N19334" s="24"/>
      <c r="Q19334" s="24"/>
      <c r="T19334" s="24"/>
      <c r="W19334" s="24"/>
      <c r="Z19334" s="24"/>
      <c r="AC19334" s="24"/>
      <c r="AI19334" s="24"/>
      <c r="AL19334" s="24"/>
      <c r="AO19334" s="24"/>
      <c r="AR19334" s="24"/>
      <c r="AU19334" s="24"/>
    </row>
    <row r="19335">
      <c r="J19335" s="18"/>
      <c r="N19335" s="24"/>
      <c r="Q19335" s="24"/>
      <c r="T19335" s="24"/>
      <c r="W19335" s="24"/>
      <c r="Z19335" s="24"/>
      <c r="AC19335" s="24"/>
      <c r="AI19335" s="24"/>
      <c r="AL19335" s="24"/>
      <c r="AO19335" s="24"/>
      <c r="AR19335" s="24"/>
      <c r="AU19335" s="24"/>
    </row>
    <row r="19336">
      <c r="J19336" s="18"/>
      <c r="N19336" s="24"/>
      <c r="Q19336" s="24"/>
      <c r="T19336" s="24"/>
      <c r="W19336" s="24"/>
      <c r="Z19336" s="24"/>
      <c r="AC19336" s="24"/>
      <c r="AI19336" s="24"/>
      <c r="AL19336" s="24"/>
      <c r="AO19336" s="24"/>
      <c r="AR19336" s="24"/>
      <c r="AU19336" s="24"/>
    </row>
    <row r="19337">
      <c r="J19337" s="18"/>
      <c r="N19337" s="24"/>
      <c r="Q19337" s="24"/>
      <c r="T19337" s="24"/>
      <c r="W19337" s="24"/>
      <c r="Z19337" s="24"/>
      <c r="AC19337" s="24"/>
      <c r="AI19337" s="24"/>
      <c r="AL19337" s="24"/>
      <c r="AO19337" s="24"/>
      <c r="AR19337" s="24"/>
      <c r="AU19337" s="24"/>
    </row>
    <row r="19338">
      <c r="J19338" s="18"/>
      <c r="N19338" s="24"/>
      <c r="Q19338" s="24"/>
      <c r="T19338" s="24"/>
      <c r="W19338" s="24"/>
      <c r="Z19338" s="24"/>
      <c r="AC19338" s="24"/>
      <c r="AI19338" s="24"/>
      <c r="AL19338" s="24"/>
      <c r="AO19338" s="24"/>
      <c r="AR19338" s="24"/>
      <c r="AU19338" s="24"/>
    </row>
    <row r="19339">
      <c r="J19339" s="18"/>
      <c r="N19339" s="24"/>
      <c r="Q19339" s="24"/>
      <c r="T19339" s="24"/>
      <c r="W19339" s="24"/>
      <c r="Z19339" s="24"/>
      <c r="AC19339" s="24"/>
      <c r="AI19339" s="24"/>
      <c r="AL19339" s="24"/>
      <c r="AO19339" s="24"/>
      <c r="AR19339" s="24"/>
      <c r="AU19339" s="24"/>
    </row>
    <row r="19340">
      <c r="J19340" s="18"/>
      <c r="N19340" s="24"/>
      <c r="Q19340" s="24"/>
      <c r="T19340" s="24"/>
      <c r="W19340" s="24"/>
      <c r="Z19340" s="24"/>
      <c r="AC19340" s="24"/>
      <c r="AI19340" s="24"/>
      <c r="AL19340" s="24"/>
      <c r="AO19340" s="24"/>
      <c r="AR19340" s="24"/>
      <c r="AU19340" s="24"/>
    </row>
    <row r="19341">
      <c r="J19341" s="18"/>
      <c r="N19341" s="24"/>
      <c r="Q19341" s="24"/>
      <c r="T19341" s="24"/>
      <c r="W19341" s="24"/>
      <c r="Z19341" s="24"/>
      <c r="AC19341" s="24"/>
      <c r="AI19341" s="24"/>
      <c r="AL19341" s="24"/>
      <c r="AO19341" s="24"/>
      <c r="AR19341" s="24"/>
      <c r="AU19341" s="24"/>
    </row>
    <row r="19342">
      <c r="J19342" s="18"/>
      <c r="N19342" s="24"/>
      <c r="Q19342" s="24"/>
      <c r="T19342" s="24"/>
      <c r="W19342" s="24"/>
      <c r="Z19342" s="24"/>
      <c r="AC19342" s="24"/>
      <c r="AI19342" s="24"/>
      <c r="AL19342" s="24"/>
      <c r="AO19342" s="24"/>
      <c r="AR19342" s="24"/>
      <c r="AU19342" s="24"/>
    </row>
    <row r="19343">
      <c r="J19343" s="18"/>
      <c r="N19343" s="24"/>
      <c r="Q19343" s="24"/>
      <c r="T19343" s="24"/>
      <c r="W19343" s="24"/>
      <c r="Z19343" s="24"/>
      <c r="AC19343" s="24"/>
      <c r="AI19343" s="24"/>
      <c r="AL19343" s="24"/>
      <c r="AO19343" s="24"/>
      <c r="AR19343" s="24"/>
      <c r="AU19343" s="24"/>
    </row>
    <row r="19344">
      <c r="J19344" s="18"/>
      <c r="N19344" s="24"/>
      <c r="Q19344" s="24"/>
      <c r="T19344" s="24"/>
      <c r="W19344" s="24"/>
      <c r="Z19344" s="24"/>
      <c r="AC19344" s="24"/>
      <c r="AI19344" s="24"/>
      <c r="AL19344" s="24"/>
      <c r="AO19344" s="24"/>
      <c r="AR19344" s="24"/>
      <c r="AU19344" s="24"/>
    </row>
    <row r="19345">
      <c r="J19345" s="18"/>
      <c r="N19345" s="24"/>
      <c r="Q19345" s="24"/>
      <c r="T19345" s="24"/>
      <c r="W19345" s="24"/>
      <c r="Z19345" s="24"/>
      <c r="AC19345" s="24"/>
      <c r="AI19345" s="24"/>
      <c r="AL19345" s="24"/>
      <c r="AO19345" s="24"/>
      <c r="AR19345" s="24"/>
      <c r="AU19345" s="24"/>
    </row>
    <row r="19346">
      <c r="J19346" s="18"/>
      <c r="N19346" s="24"/>
      <c r="Q19346" s="24"/>
      <c r="T19346" s="24"/>
      <c r="W19346" s="24"/>
      <c r="Z19346" s="24"/>
      <c r="AC19346" s="24"/>
      <c r="AI19346" s="24"/>
      <c r="AL19346" s="24"/>
      <c r="AO19346" s="24"/>
      <c r="AR19346" s="24"/>
      <c r="AU19346" s="24"/>
    </row>
    <row r="19347">
      <c r="J19347" s="18"/>
      <c r="N19347" s="24"/>
      <c r="Q19347" s="24"/>
      <c r="T19347" s="24"/>
      <c r="W19347" s="24"/>
      <c r="Z19347" s="24"/>
      <c r="AC19347" s="24"/>
      <c r="AI19347" s="24"/>
      <c r="AL19347" s="24"/>
      <c r="AO19347" s="24"/>
      <c r="AR19347" s="24"/>
      <c r="AU19347" s="24"/>
    </row>
    <row r="19348">
      <c r="J19348" s="18"/>
      <c r="N19348" s="24"/>
      <c r="Q19348" s="24"/>
      <c r="T19348" s="24"/>
      <c r="W19348" s="24"/>
      <c r="Z19348" s="24"/>
      <c r="AC19348" s="24"/>
      <c r="AI19348" s="24"/>
      <c r="AL19348" s="24"/>
      <c r="AO19348" s="24"/>
      <c r="AR19348" s="24"/>
      <c r="AU19348" s="24"/>
    </row>
    <row r="19349">
      <c r="J19349" s="18"/>
      <c r="N19349" s="24"/>
      <c r="Q19349" s="24"/>
      <c r="T19349" s="24"/>
      <c r="W19349" s="24"/>
      <c r="Z19349" s="24"/>
      <c r="AC19349" s="24"/>
      <c r="AI19349" s="24"/>
      <c r="AL19349" s="24"/>
      <c r="AO19349" s="24"/>
      <c r="AR19349" s="24"/>
      <c r="AU19349" s="24"/>
    </row>
    <row r="19350">
      <c r="J19350" s="18"/>
      <c r="N19350" s="24"/>
      <c r="Q19350" s="24"/>
      <c r="T19350" s="24"/>
      <c r="W19350" s="24"/>
      <c r="Z19350" s="24"/>
      <c r="AC19350" s="24"/>
      <c r="AI19350" s="24"/>
      <c r="AL19350" s="24"/>
      <c r="AO19350" s="24"/>
      <c r="AR19350" s="24"/>
      <c r="AU19350" s="24"/>
    </row>
    <row r="19351">
      <c r="J19351" s="18"/>
      <c r="N19351" s="24"/>
      <c r="Q19351" s="24"/>
      <c r="T19351" s="24"/>
      <c r="W19351" s="24"/>
      <c r="Z19351" s="24"/>
      <c r="AC19351" s="24"/>
      <c r="AI19351" s="24"/>
      <c r="AL19351" s="24"/>
      <c r="AO19351" s="24"/>
      <c r="AR19351" s="24"/>
      <c r="AU19351" s="24"/>
    </row>
    <row r="19352">
      <c r="J19352" s="18"/>
      <c r="N19352" s="24"/>
      <c r="Q19352" s="24"/>
      <c r="T19352" s="24"/>
      <c r="W19352" s="24"/>
      <c r="Z19352" s="24"/>
      <c r="AC19352" s="24"/>
      <c r="AI19352" s="24"/>
      <c r="AL19352" s="24"/>
      <c r="AO19352" s="24"/>
      <c r="AR19352" s="24"/>
      <c r="AU19352" s="24"/>
    </row>
    <row r="19353">
      <c r="J19353" s="18"/>
      <c r="N19353" s="24"/>
      <c r="Q19353" s="24"/>
      <c r="T19353" s="24"/>
      <c r="W19353" s="24"/>
      <c r="Z19353" s="24"/>
      <c r="AC19353" s="24"/>
      <c r="AI19353" s="24"/>
      <c r="AL19353" s="24"/>
      <c r="AO19353" s="24"/>
      <c r="AR19353" s="24"/>
      <c r="AU19353" s="24"/>
    </row>
    <row r="19354">
      <c r="J19354" s="18"/>
      <c r="N19354" s="24"/>
      <c r="Q19354" s="24"/>
      <c r="T19354" s="24"/>
      <c r="W19354" s="24"/>
      <c r="Z19354" s="24"/>
      <c r="AC19354" s="24"/>
      <c r="AI19354" s="24"/>
      <c r="AL19354" s="24"/>
      <c r="AO19354" s="24"/>
      <c r="AR19354" s="24"/>
      <c r="AU19354" s="24"/>
    </row>
    <row r="19355">
      <c r="J19355" s="18"/>
      <c r="N19355" s="24"/>
      <c r="Q19355" s="24"/>
      <c r="T19355" s="24"/>
      <c r="W19355" s="24"/>
      <c r="Z19355" s="24"/>
      <c r="AC19355" s="24"/>
      <c r="AI19355" s="24"/>
      <c r="AL19355" s="24"/>
      <c r="AO19355" s="24"/>
      <c r="AR19355" s="24"/>
      <c r="AU19355" s="24"/>
    </row>
    <row r="19356">
      <c r="J19356" s="18"/>
      <c r="N19356" s="24"/>
      <c r="Q19356" s="24"/>
      <c r="T19356" s="24"/>
      <c r="W19356" s="24"/>
      <c r="Z19356" s="24"/>
      <c r="AC19356" s="24"/>
      <c r="AI19356" s="24"/>
      <c r="AL19356" s="24"/>
      <c r="AO19356" s="24"/>
      <c r="AR19356" s="24"/>
      <c r="AU19356" s="24"/>
    </row>
    <row r="19357">
      <c r="J19357" s="18"/>
      <c r="N19357" s="24"/>
      <c r="Q19357" s="24"/>
      <c r="T19357" s="24"/>
      <c r="W19357" s="24"/>
      <c r="Z19357" s="24"/>
      <c r="AC19357" s="24"/>
      <c r="AI19357" s="24"/>
      <c r="AL19357" s="24"/>
      <c r="AO19357" s="24"/>
      <c r="AR19357" s="24"/>
      <c r="AU19357" s="24"/>
    </row>
    <row r="19358">
      <c r="J19358" s="18"/>
      <c r="N19358" s="24"/>
      <c r="Q19358" s="24"/>
      <c r="T19358" s="24"/>
      <c r="W19358" s="24"/>
      <c r="Z19358" s="24"/>
      <c r="AC19358" s="24"/>
      <c r="AI19358" s="24"/>
      <c r="AL19358" s="24"/>
      <c r="AO19358" s="24"/>
      <c r="AR19358" s="24"/>
      <c r="AU19358" s="24"/>
    </row>
    <row r="19359">
      <c r="J19359" s="18"/>
      <c r="N19359" s="24"/>
      <c r="Q19359" s="24"/>
      <c r="T19359" s="24"/>
      <c r="W19359" s="24"/>
      <c r="Z19359" s="24"/>
      <c r="AC19359" s="24"/>
      <c r="AI19359" s="24"/>
      <c r="AL19359" s="24"/>
      <c r="AO19359" s="24"/>
      <c r="AR19359" s="24"/>
      <c r="AU19359" s="24"/>
    </row>
    <row r="19360">
      <c r="J19360" s="18"/>
      <c r="N19360" s="24"/>
      <c r="Q19360" s="24"/>
      <c r="T19360" s="24"/>
      <c r="W19360" s="24"/>
      <c r="Z19360" s="24"/>
      <c r="AC19360" s="24"/>
      <c r="AI19360" s="24"/>
      <c r="AL19360" s="24"/>
      <c r="AO19360" s="24"/>
      <c r="AR19360" s="24"/>
      <c r="AU19360" s="24"/>
    </row>
    <row r="19361">
      <c r="J19361" s="18"/>
      <c r="N19361" s="24"/>
      <c r="Q19361" s="24"/>
      <c r="T19361" s="24"/>
      <c r="W19361" s="24"/>
      <c r="Z19361" s="24"/>
      <c r="AC19361" s="24"/>
      <c r="AI19361" s="24"/>
      <c r="AL19361" s="24"/>
      <c r="AO19361" s="24"/>
      <c r="AR19361" s="24"/>
      <c r="AU19361" s="24"/>
    </row>
    <row r="19362">
      <c r="J19362" s="18"/>
      <c r="N19362" s="24"/>
      <c r="Q19362" s="24"/>
      <c r="T19362" s="24"/>
      <c r="W19362" s="24"/>
      <c r="Z19362" s="24"/>
      <c r="AC19362" s="24"/>
      <c r="AI19362" s="24"/>
      <c r="AL19362" s="24"/>
      <c r="AO19362" s="24"/>
      <c r="AR19362" s="24"/>
      <c r="AU19362" s="24"/>
    </row>
    <row r="19363">
      <c r="J19363" s="18"/>
      <c r="N19363" s="24"/>
      <c r="Q19363" s="24"/>
      <c r="T19363" s="24"/>
      <c r="W19363" s="24"/>
      <c r="Z19363" s="24"/>
      <c r="AC19363" s="24"/>
      <c r="AI19363" s="24"/>
      <c r="AL19363" s="24"/>
      <c r="AO19363" s="24"/>
      <c r="AR19363" s="24"/>
      <c r="AU19363" s="24"/>
    </row>
    <row r="19364">
      <c r="J19364" s="18"/>
      <c r="N19364" s="24"/>
      <c r="Q19364" s="24"/>
      <c r="T19364" s="24"/>
      <c r="W19364" s="24"/>
      <c r="Z19364" s="24"/>
      <c r="AC19364" s="24"/>
      <c r="AI19364" s="24"/>
      <c r="AL19364" s="24"/>
      <c r="AO19364" s="24"/>
      <c r="AR19364" s="24"/>
      <c r="AU19364" s="24"/>
    </row>
    <row r="19365">
      <c r="J19365" s="18"/>
      <c r="N19365" s="24"/>
      <c r="Q19365" s="24"/>
      <c r="T19365" s="24"/>
      <c r="W19365" s="24"/>
      <c r="Z19365" s="24"/>
      <c r="AC19365" s="24"/>
      <c r="AI19365" s="24"/>
      <c r="AL19365" s="24"/>
      <c r="AO19365" s="24"/>
      <c r="AR19365" s="24"/>
      <c r="AU19365" s="24"/>
    </row>
    <row r="19366">
      <c r="J19366" s="18"/>
      <c r="N19366" s="24"/>
      <c r="Q19366" s="24"/>
      <c r="T19366" s="24"/>
      <c r="W19366" s="24"/>
      <c r="Z19366" s="24"/>
      <c r="AC19366" s="24"/>
      <c r="AI19366" s="24"/>
      <c r="AL19366" s="24"/>
      <c r="AO19366" s="24"/>
      <c r="AR19366" s="24"/>
      <c r="AU19366" s="24"/>
    </row>
    <row r="19367">
      <c r="J19367" s="18"/>
      <c r="N19367" s="24"/>
      <c r="Q19367" s="24"/>
      <c r="T19367" s="24"/>
      <c r="W19367" s="24"/>
      <c r="Z19367" s="24"/>
      <c r="AC19367" s="24"/>
      <c r="AI19367" s="24"/>
      <c r="AL19367" s="24"/>
      <c r="AO19367" s="24"/>
      <c r="AR19367" s="24"/>
      <c r="AU19367" s="24"/>
    </row>
    <row r="19368">
      <c r="J19368" s="18"/>
      <c r="N19368" s="24"/>
      <c r="Q19368" s="24"/>
      <c r="T19368" s="24"/>
      <c r="W19368" s="24"/>
      <c r="Z19368" s="24"/>
      <c r="AC19368" s="24"/>
      <c r="AI19368" s="24"/>
      <c r="AL19368" s="24"/>
      <c r="AO19368" s="24"/>
      <c r="AR19368" s="24"/>
      <c r="AU19368" s="24"/>
    </row>
    <row r="19369">
      <c r="J19369" s="18"/>
      <c r="N19369" s="24"/>
      <c r="Q19369" s="24"/>
      <c r="T19369" s="24"/>
      <c r="W19369" s="24"/>
      <c r="Z19369" s="24"/>
      <c r="AC19369" s="24"/>
      <c r="AI19369" s="24"/>
      <c r="AL19369" s="24"/>
      <c r="AO19369" s="24"/>
      <c r="AR19369" s="24"/>
      <c r="AU19369" s="24"/>
    </row>
    <row r="19370">
      <c r="J19370" s="18"/>
      <c r="N19370" s="24"/>
      <c r="Q19370" s="24"/>
      <c r="T19370" s="24"/>
      <c r="W19370" s="24"/>
      <c r="Z19370" s="24"/>
      <c r="AC19370" s="24"/>
      <c r="AI19370" s="24"/>
      <c r="AL19370" s="24"/>
      <c r="AO19370" s="24"/>
      <c r="AR19370" s="24"/>
      <c r="AU19370" s="24"/>
    </row>
    <row r="19371">
      <c r="J19371" s="18"/>
      <c r="N19371" s="24"/>
      <c r="Q19371" s="24"/>
      <c r="T19371" s="24"/>
      <c r="W19371" s="24"/>
      <c r="Z19371" s="24"/>
      <c r="AC19371" s="24"/>
      <c r="AI19371" s="24"/>
      <c r="AL19371" s="24"/>
      <c r="AO19371" s="24"/>
      <c r="AR19371" s="24"/>
      <c r="AU19371" s="24"/>
    </row>
    <row r="19372">
      <c r="J19372" s="18"/>
      <c r="N19372" s="24"/>
      <c r="Q19372" s="24"/>
      <c r="T19372" s="24"/>
      <c r="W19372" s="24"/>
      <c r="Z19372" s="24"/>
      <c r="AC19372" s="24"/>
      <c r="AI19372" s="24"/>
      <c r="AL19372" s="24"/>
      <c r="AO19372" s="24"/>
      <c r="AR19372" s="24"/>
      <c r="AU19372" s="24"/>
    </row>
    <row r="19373">
      <c r="J19373" s="18"/>
      <c r="N19373" s="24"/>
      <c r="Q19373" s="24"/>
      <c r="T19373" s="24"/>
      <c r="W19373" s="24"/>
      <c r="Z19373" s="24"/>
      <c r="AC19373" s="24"/>
      <c r="AI19373" s="24"/>
      <c r="AL19373" s="24"/>
      <c r="AO19373" s="24"/>
      <c r="AR19373" s="24"/>
      <c r="AU19373" s="24"/>
    </row>
    <row r="19374">
      <c r="J19374" s="18"/>
      <c r="N19374" s="24"/>
      <c r="Q19374" s="24"/>
      <c r="T19374" s="24"/>
      <c r="W19374" s="24"/>
      <c r="Z19374" s="24"/>
      <c r="AC19374" s="24"/>
      <c r="AI19374" s="24"/>
      <c r="AL19374" s="24"/>
      <c r="AO19374" s="24"/>
      <c r="AR19374" s="24"/>
      <c r="AU19374" s="24"/>
    </row>
    <row r="19375">
      <c r="J19375" s="18"/>
      <c r="N19375" s="24"/>
      <c r="Q19375" s="24"/>
      <c r="T19375" s="24"/>
      <c r="W19375" s="24"/>
      <c r="Z19375" s="24"/>
      <c r="AC19375" s="24"/>
      <c r="AI19375" s="24"/>
      <c r="AL19375" s="24"/>
      <c r="AO19375" s="24"/>
      <c r="AR19375" s="24"/>
      <c r="AU19375" s="24"/>
    </row>
    <row r="19376">
      <c r="J19376" s="18"/>
      <c r="N19376" s="24"/>
      <c r="Q19376" s="24"/>
      <c r="T19376" s="24"/>
      <c r="W19376" s="24"/>
      <c r="Z19376" s="24"/>
      <c r="AC19376" s="24"/>
      <c r="AI19376" s="24"/>
      <c r="AL19376" s="24"/>
      <c r="AO19376" s="24"/>
      <c r="AR19376" s="24"/>
      <c r="AU19376" s="24"/>
    </row>
    <row r="19377">
      <c r="J19377" s="18"/>
      <c r="N19377" s="24"/>
      <c r="Q19377" s="24"/>
      <c r="T19377" s="24"/>
      <c r="W19377" s="24"/>
      <c r="Z19377" s="24"/>
      <c r="AC19377" s="24"/>
      <c r="AI19377" s="24"/>
      <c r="AL19377" s="24"/>
      <c r="AO19377" s="24"/>
      <c r="AR19377" s="24"/>
      <c r="AU19377" s="24"/>
    </row>
    <row r="19378">
      <c r="J19378" s="18"/>
      <c r="N19378" s="24"/>
      <c r="Q19378" s="24"/>
      <c r="T19378" s="24"/>
      <c r="W19378" s="24"/>
      <c r="Z19378" s="24"/>
      <c r="AC19378" s="24"/>
      <c r="AI19378" s="24"/>
      <c r="AL19378" s="24"/>
      <c r="AO19378" s="24"/>
      <c r="AR19378" s="24"/>
      <c r="AU19378" s="24"/>
    </row>
    <row r="19379">
      <c r="J19379" s="18"/>
      <c r="N19379" s="24"/>
      <c r="Q19379" s="24"/>
      <c r="T19379" s="24"/>
      <c r="W19379" s="24"/>
      <c r="Z19379" s="24"/>
      <c r="AC19379" s="24"/>
      <c r="AI19379" s="24"/>
      <c r="AL19379" s="24"/>
      <c r="AO19379" s="24"/>
      <c r="AR19379" s="24"/>
      <c r="AU19379" s="24"/>
    </row>
    <row r="19380">
      <c r="J19380" s="18"/>
      <c r="N19380" s="24"/>
      <c r="Q19380" s="24"/>
      <c r="T19380" s="24"/>
      <c r="W19380" s="24"/>
      <c r="Z19380" s="24"/>
      <c r="AC19380" s="24"/>
      <c r="AI19380" s="24"/>
      <c r="AL19380" s="24"/>
      <c r="AO19380" s="24"/>
      <c r="AR19380" s="24"/>
      <c r="AU19380" s="24"/>
    </row>
    <row r="19381">
      <c r="J19381" s="18"/>
      <c r="N19381" s="24"/>
      <c r="Q19381" s="24"/>
      <c r="T19381" s="24"/>
      <c r="W19381" s="24"/>
      <c r="Z19381" s="24"/>
      <c r="AC19381" s="24"/>
      <c r="AI19381" s="24"/>
      <c r="AL19381" s="24"/>
      <c r="AO19381" s="24"/>
      <c r="AR19381" s="24"/>
      <c r="AU19381" s="24"/>
    </row>
    <row r="19382">
      <c r="J19382" s="18"/>
      <c r="N19382" s="24"/>
      <c r="Q19382" s="24"/>
      <c r="T19382" s="24"/>
      <c r="W19382" s="24"/>
      <c r="Z19382" s="24"/>
      <c r="AC19382" s="24"/>
      <c r="AI19382" s="24"/>
      <c r="AL19382" s="24"/>
      <c r="AO19382" s="24"/>
      <c r="AR19382" s="24"/>
      <c r="AU19382" s="24"/>
    </row>
    <row r="19383">
      <c r="J19383" s="18"/>
      <c r="N19383" s="24"/>
      <c r="Q19383" s="24"/>
      <c r="T19383" s="24"/>
      <c r="W19383" s="24"/>
      <c r="Z19383" s="24"/>
      <c r="AC19383" s="24"/>
      <c r="AI19383" s="24"/>
      <c r="AL19383" s="24"/>
      <c r="AO19383" s="24"/>
      <c r="AR19383" s="24"/>
      <c r="AU19383" s="24"/>
    </row>
    <row r="19384">
      <c r="J19384" s="18"/>
      <c r="N19384" s="24"/>
      <c r="Q19384" s="24"/>
      <c r="T19384" s="24"/>
      <c r="W19384" s="24"/>
      <c r="Z19384" s="24"/>
      <c r="AC19384" s="24"/>
      <c r="AI19384" s="24"/>
      <c r="AL19384" s="24"/>
      <c r="AO19384" s="24"/>
      <c r="AR19384" s="24"/>
      <c r="AU19384" s="24"/>
    </row>
    <row r="19385">
      <c r="J19385" s="18"/>
      <c r="N19385" s="24"/>
      <c r="Q19385" s="24"/>
      <c r="T19385" s="24"/>
      <c r="W19385" s="24"/>
      <c r="Z19385" s="24"/>
      <c r="AC19385" s="24"/>
      <c r="AI19385" s="24"/>
      <c r="AL19385" s="24"/>
      <c r="AO19385" s="24"/>
      <c r="AR19385" s="24"/>
      <c r="AU19385" s="24"/>
    </row>
    <row r="19386">
      <c r="J19386" s="18"/>
      <c r="N19386" s="24"/>
      <c r="Q19386" s="24"/>
      <c r="T19386" s="24"/>
      <c r="W19386" s="24"/>
      <c r="Z19386" s="24"/>
      <c r="AC19386" s="24"/>
      <c r="AI19386" s="24"/>
      <c r="AL19386" s="24"/>
      <c r="AO19386" s="24"/>
      <c r="AR19386" s="24"/>
      <c r="AU19386" s="24"/>
    </row>
    <row r="19387">
      <c r="J19387" s="18"/>
      <c r="N19387" s="24"/>
      <c r="Q19387" s="24"/>
      <c r="T19387" s="24"/>
      <c r="W19387" s="24"/>
      <c r="Z19387" s="24"/>
      <c r="AC19387" s="24"/>
      <c r="AI19387" s="24"/>
      <c r="AL19387" s="24"/>
      <c r="AO19387" s="24"/>
      <c r="AR19387" s="24"/>
      <c r="AU19387" s="24"/>
    </row>
    <row r="19388">
      <c r="J19388" s="18"/>
      <c r="N19388" s="24"/>
      <c r="Q19388" s="24"/>
      <c r="T19388" s="24"/>
      <c r="W19388" s="24"/>
      <c r="Z19388" s="24"/>
      <c r="AC19388" s="24"/>
      <c r="AI19388" s="24"/>
      <c r="AL19388" s="24"/>
      <c r="AO19388" s="24"/>
      <c r="AR19388" s="24"/>
      <c r="AU19388" s="24"/>
    </row>
    <row r="19389">
      <c r="J19389" s="18"/>
      <c r="N19389" s="24"/>
      <c r="Q19389" s="24"/>
      <c r="T19389" s="24"/>
      <c r="W19389" s="24"/>
      <c r="Z19389" s="24"/>
      <c r="AC19389" s="24"/>
      <c r="AI19389" s="24"/>
      <c r="AL19389" s="24"/>
      <c r="AO19389" s="24"/>
      <c r="AR19389" s="24"/>
      <c r="AU19389" s="24"/>
    </row>
    <row r="19390">
      <c r="J19390" s="18"/>
      <c r="N19390" s="24"/>
      <c r="Q19390" s="24"/>
      <c r="T19390" s="24"/>
      <c r="W19390" s="24"/>
      <c r="Z19390" s="24"/>
      <c r="AC19390" s="24"/>
      <c r="AI19390" s="24"/>
      <c r="AL19390" s="24"/>
      <c r="AO19390" s="24"/>
      <c r="AR19390" s="24"/>
      <c r="AU19390" s="24"/>
    </row>
    <row r="19391">
      <c r="J19391" s="18"/>
      <c r="N19391" s="24"/>
      <c r="Q19391" s="24"/>
      <c r="T19391" s="24"/>
      <c r="W19391" s="24"/>
      <c r="Z19391" s="24"/>
      <c r="AC19391" s="24"/>
      <c r="AI19391" s="24"/>
      <c r="AL19391" s="24"/>
      <c r="AO19391" s="24"/>
      <c r="AR19391" s="24"/>
      <c r="AU19391" s="24"/>
    </row>
    <row r="19392">
      <c r="J19392" s="18"/>
      <c r="N19392" s="24"/>
      <c r="Q19392" s="24"/>
      <c r="T19392" s="24"/>
      <c r="W19392" s="24"/>
      <c r="Z19392" s="24"/>
      <c r="AC19392" s="24"/>
      <c r="AI19392" s="24"/>
      <c r="AL19392" s="24"/>
      <c r="AO19392" s="24"/>
      <c r="AR19392" s="24"/>
      <c r="AU19392" s="24"/>
    </row>
    <row r="19393">
      <c r="J19393" s="18"/>
      <c r="N19393" s="24"/>
      <c r="Q19393" s="24"/>
      <c r="T19393" s="24"/>
      <c r="W19393" s="24"/>
      <c r="Z19393" s="24"/>
      <c r="AC19393" s="24"/>
      <c r="AI19393" s="24"/>
      <c r="AL19393" s="24"/>
      <c r="AO19393" s="24"/>
      <c r="AR19393" s="24"/>
      <c r="AU19393" s="24"/>
    </row>
    <row r="19394">
      <c r="J19394" s="18"/>
      <c r="N19394" s="24"/>
      <c r="Q19394" s="24"/>
      <c r="T19394" s="24"/>
      <c r="W19394" s="24"/>
      <c r="Z19394" s="24"/>
      <c r="AC19394" s="24"/>
      <c r="AI19394" s="24"/>
      <c r="AL19394" s="24"/>
      <c r="AO19394" s="24"/>
      <c r="AR19394" s="24"/>
      <c r="AU19394" s="24"/>
    </row>
    <row r="19395">
      <c r="J19395" s="18"/>
      <c r="N19395" s="24"/>
      <c r="Q19395" s="24"/>
      <c r="T19395" s="24"/>
      <c r="W19395" s="24"/>
      <c r="Z19395" s="24"/>
      <c r="AC19395" s="24"/>
      <c r="AI19395" s="24"/>
      <c r="AL19395" s="24"/>
      <c r="AO19395" s="24"/>
      <c r="AR19395" s="24"/>
      <c r="AU19395" s="24"/>
    </row>
    <row r="19396">
      <c r="J19396" s="18"/>
      <c r="N19396" s="24"/>
      <c r="Q19396" s="24"/>
      <c r="T19396" s="24"/>
      <c r="W19396" s="24"/>
      <c r="Z19396" s="24"/>
      <c r="AC19396" s="24"/>
      <c r="AI19396" s="24"/>
      <c r="AL19396" s="24"/>
      <c r="AO19396" s="24"/>
      <c r="AR19396" s="24"/>
      <c r="AU19396" s="24"/>
    </row>
    <row r="19397">
      <c r="J19397" s="18"/>
      <c r="N19397" s="24"/>
      <c r="Q19397" s="24"/>
      <c r="T19397" s="24"/>
      <c r="W19397" s="24"/>
      <c r="Z19397" s="24"/>
      <c r="AC19397" s="24"/>
      <c r="AI19397" s="24"/>
      <c r="AL19397" s="24"/>
      <c r="AO19397" s="24"/>
      <c r="AR19397" s="24"/>
      <c r="AU19397" s="24"/>
    </row>
    <row r="19398">
      <c r="J19398" s="18"/>
      <c r="N19398" s="24"/>
      <c r="Q19398" s="24"/>
      <c r="T19398" s="24"/>
      <c r="W19398" s="24"/>
      <c r="Z19398" s="24"/>
      <c r="AC19398" s="24"/>
      <c r="AI19398" s="24"/>
      <c r="AL19398" s="24"/>
      <c r="AO19398" s="24"/>
      <c r="AR19398" s="24"/>
      <c r="AU19398" s="24"/>
    </row>
    <row r="19399">
      <c r="J19399" s="18"/>
      <c r="N19399" s="24"/>
      <c r="Q19399" s="24"/>
      <c r="T19399" s="24"/>
      <c r="W19399" s="24"/>
      <c r="Z19399" s="24"/>
      <c r="AC19399" s="24"/>
      <c r="AI19399" s="24"/>
      <c r="AL19399" s="24"/>
      <c r="AO19399" s="24"/>
      <c r="AR19399" s="24"/>
      <c r="AU19399" s="24"/>
    </row>
    <row r="19400">
      <c r="J19400" s="18"/>
      <c r="N19400" s="24"/>
      <c r="Q19400" s="24"/>
      <c r="T19400" s="24"/>
      <c r="W19400" s="24"/>
      <c r="Z19400" s="24"/>
      <c r="AC19400" s="24"/>
      <c r="AI19400" s="24"/>
      <c r="AL19400" s="24"/>
      <c r="AO19400" s="24"/>
      <c r="AR19400" s="24"/>
      <c r="AU19400" s="24"/>
    </row>
    <row r="19401">
      <c r="J19401" s="18"/>
      <c r="N19401" s="24"/>
      <c r="Q19401" s="24"/>
      <c r="T19401" s="24"/>
      <c r="W19401" s="24"/>
      <c r="Z19401" s="24"/>
      <c r="AC19401" s="24"/>
      <c r="AI19401" s="24"/>
      <c r="AL19401" s="24"/>
      <c r="AO19401" s="24"/>
      <c r="AR19401" s="24"/>
      <c r="AU19401" s="24"/>
    </row>
    <row r="19402">
      <c r="J19402" s="18"/>
      <c r="N19402" s="24"/>
      <c r="Q19402" s="24"/>
      <c r="T19402" s="24"/>
      <c r="W19402" s="24"/>
      <c r="Z19402" s="24"/>
      <c r="AC19402" s="24"/>
      <c r="AI19402" s="24"/>
      <c r="AL19402" s="24"/>
      <c r="AO19402" s="24"/>
      <c r="AR19402" s="24"/>
      <c r="AU19402" s="24"/>
    </row>
    <row r="19403">
      <c r="J19403" s="18"/>
      <c r="N19403" s="24"/>
      <c r="Q19403" s="24"/>
      <c r="T19403" s="24"/>
      <c r="W19403" s="24"/>
      <c r="Z19403" s="24"/>
      <c r="AC19403" s="24"/>
      <c r="AI19403" s="24"/>
      <c r="AL19403" s="24"/>
      <c r="AO19403" s="24"/>
      <c r="AR19403" s="24"/>
      <c r="AU19403" s="24"/>
    </row>
    <row r="19404">
      <c r="J19404" s="18"/>
      <c r="N19404" s="24"/>
      <c r="Q19404" s="24"/>
      <c r="T19404" s="24"/>
      <c r="W19404" s="24"/>
      <c r="Z19404" s="24"/>
      <c r="AC19404" s="24"/>
      <c r="AI19404" s="24"/>
      <c r="AL19404" s="24"/>
      <c r="AO19404" s="24"/>
      <c r="AR19404" s="24"/>
      <c r="AU19404" s="24"/>
    </row>
    <row r="19405">
      <c r="J19405" s="18"/>
      <c r="N19405" s="24"/>
      <c r="Q19405" s="24"/>
      <c r="T19405" s="24"/>
      <c r="W19405" s="24"/>
      <c r="Z19405" s="24"/>
      <c r="AC19405" s="24"/>
      <c r="AI19405" s="24"/>
      <c r="AL19405" s="24"/>
      <c r="AO19405" s="24"/>
      <c r="AR19405" s="24"/>
      <c r="AU19405" s="24"/>
    </row>
    <row r="19406">
      <c r="J19406" s="18"/>
      <c r="N19406" s="24"/>
      <c r="Q19406" s="24"/>
      <c r="T19406" s="24"/>
      <c r="W19406" s="24"/>
      <c r="Z19406" s="24"/>
      <c r="AC19406" s="24"/>
      <c r="AI19406" s="24"/>
      <c r="AL19406" s="24"/>
      <c r="AO19406" s="24"/>
      <c r="AR19406" s="24"/>
      <c r="AU19406" s="24"/>
    </row>
    <row r="19407">
      <c r="J19407" s="18"/>
      <c r="N19407" s="24"/>
      <c r="Q19407" s="24"/>
      <c r="T19407" s="24"/>
      <c r="W19407" s="24"/>
      <c r="Z19407" s="24"/>
      <c r="AC19407" s="24"/>
      <c r="AI19407" s="24"/>
      <c r="AL19407" s="24"/>
      <c r="AO19407" s="24"/>
      <c r="AR19407" s="24"/>
      <c r="AU19407" s="24"/>
    </row>
    <row r="19408">
      <c r="J19408" s="18"/>
      <c r="N19408" s="24"/>
      <c r="Q19408" s="24"/>
      <c r="T19408" s="24"/>
      <c r="W19408" s="24"/>
      <c r="Z19408" s="24"/>
      <c r="AC19408" s="24"/>
      <c r="AI19408" s="24"/>
      <c r="AL19408" s="24"/>
      <c r="AO19408" s="24"/>
      <c r="AR19408" s="24"/>
      <c r="AU19408" s="24"/>
    </row>
    <row r="19409">
      <c r="J19409" s="18"/>
      <c r="N19409" s="24"/>
      <c r="Q19409" s="24"/>
      <c r="T19409" s="24"/>
      <c r="W19409" s="24"/>
      <c r="Z19409" s="24"/>
      <c r="AC19409" s="24"/>
      <c r="AI19409" s="24"/>
      <c r="AL19409" s="24"/>
      <c r="AO19409" s="24"/>
      <c r="AR19409" s="24"/>
      <c r="AU19409" s="24"/>
    </row>
    <row r="19410">
      <c r="J19410" s="18"/>
      <c r="N19410" s="24"/>
      <c r="Q19410" s="24"/>
      <c r="T19410" s="24"/>
      <c r="W19410" s="24"/>
      <c r="Z19410" s="24"/>
      <c r="AC19410" s="24"/>
      <c r="AI19410" s="24"/>
      <c r="AL19410" s="24"/>
      <c r="AO19410" s="24"/>
      <c r="AR19410" s="24"/>
      <c r="AU19410" s="24"/>
    </row>
    <row r="19411">
      <c r="J19411" s="18"/>
      <c r="N19411" s="24"/>
      <c r="Q19411" s="24"/>
      <c r="T19411" s="24"/>
      <c r="W19411" s="24"/>
      <c r="Z19411" s="24"/>
      <c r="AC19411" s="24"/>
      <c r="AI19411" s="24"/>
      <c r="AL19411" s="24"/>
      <c r="AO19411" s="24"/>
      <c r="AR19411" s="24"/>
      <c r="AU19411" s="24"/>
    </row>
    <row r="19412">
      <c r="J19412" s="18"/>
      <c r="N19412" s="24"/>
      <c r="Q19412" s="24"/>
      <c r="T19412" s="24"/>
      <c r="W19412" s="24"/>
      <c r="Z19412" s="24"/>
      <c r="AC19412" s="24"/>
      <c r="AI19412" s="24"/>
      <c r="AL19412" s="24"/>
      <c r="AO19412" s="24"/>
      <c r="AR19412" s="24"/>
      <c r="AU19412" s="24"/>
    </row>
    <row r="19413">
      <c r="J19413" s="18"/>
      <c r="N19413" s="24"/>
      <c r="Q19413" s="24"/>
      <c r="T19413" s="24"/>
      <c r="W19413" s="24"/>
      <c r="Z19413" s="24"/>
      <c r="AC19413" s="24"/>
      <c r="AI19413" s="24"/>
      <c r="AL19413" s="24"/>
      <c r="AO19413" s="24"/>
      <c r="AR19413" s="24"/>
      <c r="AU19413" s="24"/>
    </row>
    <row r="19414">
      <c r="J19414" s="18"/>
      <c r="N19414" s="24"/>
      <c r="Q19414" s="24"/>
      <c r="T19414" s="24"/>
      <c r="W19414" s="24"/>
      <c r="Z19414" s="24"/>
      <c r="AC19414" s="24"/>
      <c r="AI19414" s="24"/>
      <c r="AL19414" s="24"/>
      <c r="AO19414" s="24"/>
      <c r="AR19414" s="24"/>
      <c r="AU19414" s="24"/>
    </row>
    <row r="19415">
      <c r="J19415" s="18"/>
      <c r="N19415" s="24"/>
      <c r="Q19415" s="24"/>
      <c r="T19415" s="24"/>
      <c r="W19415" s="24"/>
      <c r="Z19415" s="24"/>
      <c r="AC19415" s="24"/>
      <c r="AI19415" s="24"/>
      <c r="AL19415" s="24"/>
      <c r="AO19415" s="24"/>
      <c r="AR19415" s="24"/>
      <c r="AU19415" s="24"/>
    </row>
    <row r="19416">
      <c r="J19416" s="18"/>
      <c r="N19416" s="24"/>
      <c r="Q19416" s="24"/>
      <c r="T19416" s="24"/>
      <c r="W19416" s="24"/>
      <c r="Z19416" s="24"/>
      <c r="AC19416" s="24"/>
      <c r="AI19416" s="24"/>
      <c r="AL19416" s="24"/>
      <c r="AO19416" s="24"/>
      <c r="AR19416" s="24"/>
      <c r="AU19416" s="24"/>
    </row>
    <row r="19417">
      <c r="J19417" s="18"/>
      <c r="N19417" s="24"/>
      <c r="Q19417" s="24"/>
      <c r="T19417" s="24"/>
      <c r="W19417" s="24"/>
      <c r="Z19417" s="24"/>
      <c r="AC19417" s="24"/>
      <c r="AI19417" s="24"/>
      <c r="AL19417" s="24"/>
      <c r="AO19417" s="24"/>
      <c r="AR19417" s="24"/>
      <c r="AU19417" s="24"/>
    </row>
    <row r="19418">
      <c r="J19418" s="18"/>
      <c r="N19418" s="24"/>
      <c r="Q19418" s="24"/>
      <c r="T19418" s="24"/>
      <c r="W19418" s="24"/>
      <c r="Z19418" s="24"/>
      <c r="AC19418" s="24"/>
      <c r="AI19418" s="24"/>
      <c r="AL19418" s="24"/>
      <c r="AO19418" s="24"/>
      <c r="AR19418" s="24"/>
      <c r="AU19418" s="24"/>
    </row>
    <row r="19419">
      <c r="J19419" s="18"/>
      <c r="N19419" s="24"/>
      <c r="Q19419" s="24"/>
      <c r="T19419" s="24"/>
      <c r="W19419" s="24"/>
      <c r="Z19419" s="24"/>
      <c r="AC19419" s="24"/>
      <c r="AI19419" s="24"/>
      <c r="AL19419" s="24"/>
      <c r="AO19419" s="24"/>
      <c r="AR19419" s="24"/>
      <c r="AU19419" s="24"/>
    </row>
    <row r="19420">
      <c r="J19420" s="18"/>
      <c r="N19420" s="24"/>
      <c r="Q19420" s="24"/>
      <c r="T19420" s="24"/>
      <c r="W19420" s="24"/>
      <c r="Z19420" s="24"/>
      <c r="AC19420" s="24"/>
      <c r="AI19420" s="24"/>
      <c r="AL19420" s="24"/>
      <c r="AO19420" s="24"/>
      <c r="AR19420" s="24"/>
      <c r="AU19420" s="24"/>
    </row>
    <row r="19421">
      <c r="J19421" s="18"/>
      <c r="N19421" s="24"/>
      <c r="Q19421" s="24"/>
      <c r="T19421" s="24"/>
      <c r="W19421" s="24"/>
      <c r="Z19421" s="24"/>
      <c r="AC19421" s="24"/>
      <c r="AI19421" s="24"/>
      <c r="AL19421" s="24"/>
      <c r="AO19421" s="24"/>
      <c r="AR19421" s="24"/>
      <c r="AU19421" s="24"/>
    </row>
    <row r="19422">
      <c r="J19422" s="18"/>
      <c r="N19422" s="24"/>
      <c r="Q19422" s="24"/>
      <c r="T19422" s="24"/>
      <c r="W19422" s="24"/>
      <c r="Z19422" s="24"/>
      <c r="AC19422" s="24"/>
      <c r="AI19422" s="24"/>
      <c r="AL19422" s="24"/>
      <c r="AO19422" s="24"/>
      <c r="AR19422" s="24"/>
      <c r="AU19422" s="24"/>
    </row>
    <row r="19423">
      <c r="J19423" s="18"/>
      <c r="N19423" s="24"/>
      <c r="Q19423" s="24"/>
      <c r="T19423" s="24"/>
      <c r="W19423" s="24"/>
      <c r="Z19423" s="24"/>
      <c r="AC19423" s="24"/>
      <c r="AI19423" s="24"/>
      <c r="AL19423" s="24"/>
      <c r="AO19423" s="24"/>
      <c r="AR19423" s="24"/>
      <c r="AU19423" s="24"/>
    </row>
    <row r="19424">
      <c r="J19424" s="18"/>
      <c r="N19424" s="24"/>
      <c r="Q19424" s="24"/>
      <c r="T19424" s="24"/>
      <c r="W19424" s="24"/>
      <c r="Z19424" s="24"/>
      <c r="AC19424" s="24"/>
      <c r="AI19424" s="24"/>
      <c r="AL19424" s="24"/>
      <c r="AO19424" s="24"/>
      <c r="AR19424" s="24"/>
      <c r="AU19424" s="24"/>
    </row>
    <row r="19425">
      <c r="J19425" s="18"/>
      <c r="N19425" s="24"/>
      <c r="Q19425" s="24"/>
      <c r="T19425" s="24"/>
      <c r="W19425" s="24"/>
      <c r="Z19425" s="24"/>
      <c r="AC19425" s="24"/>
      <c r="AI19425" s="24"/>
      <c r="AL19425" s="24"/>
      <c r="AO19425" s="24"/>
      <c r="AR19425" s="24"/>
      <c r="AU19425" s="24"/>
    </row>
    <row r="19426">
      <c r="J19426" s="18"/>
      <c r="N19426" s="24"/>
      <c r="Q19426" s="24"/>
      <c r="T19426" s="24"/>
      <c r="W19426" s="24"/>
      <c r="Z19426" s="24"/>
      <c r="AC19426" s="24"/>
      <c r="AI19426" s="24"/>
      <c r="AL19426" s="24"/>
      <c r="AO19426" s="24"/>
      <c r="AR19426" s="24"/>
      <c r="AU19426" s="24"/>
    </row>
    <row r="19427">
      <c r="J19427" s="18"/>
      <c r="N19427" s="24"/>
      <c r="Q19427" s="24"/>
      <c r="T19427" s="24"/>
      <c r="W19427" s="24"/>
      <c r="Z19427" s="24"/>
      <c r="AC19427" s="24"/>
      <c r="AI19427" s="24"/>
      <c r="AL19427" s="24"/>
      <c r="AO19427" s="24"/>
      <c r="AR19427" s="24"/>
      <c r="AU19427" s="24"/>
    </row>
    <row r="19428">
      <c r="J19428" s="18"/>
      <c r="N19428" s="24"/>
      <c r="Q19428" s="24"/>
      <c r="T19428" s="24"/>
      <c r="W19428" s="24"/>
      <c r="Z19428" s="24"/>
      <c r="AC19428" s="24"/>
      <c r="AI19428" s="24"/>
      <c r="AL19428" s="24"/>
      <c r="AO19428" s="24"/>
      <c r="AR19428" s="24"/>
      <c r="AU19428" s="24"/>
    </row>
    <row r="19429">
      <c r="J19429" s="18"/>
      <c r="N19429" s="24"/>
      <c r="Q19429" s="24"/>
      <c r="T19429" s="24"/>
      <c r="W19429" s="24"/>
      <c r="Z19429" s="24"/>
      <c r="AC19429" s="24"/>
      <c r="AI19429" s="24"/>
      <c r="AL19429" s="24"/>
      <c r="AO19429" s="24"/>
      <c r="AR19429" s="24"/>
      <c r="AU19429" s="24"/>
    </row>
    <row r="19430">
      <c r="J19430" s="18"/>
      <c r="N19430" s="24"/>
      <c r="Q19430" s="24"/>
      <c r="T19430" s="24"/>
      <c r="W19430" s="24"/>
      <c r="Z19430" s="24"/>
      <c r="AC19430" s="24"/>
      <c r="AI19430" s="24"/>
      <c r="AL19430" s="24"/>
      <c r="AO19430" s="24"/>
      <c r="AR19430" s="24"/>
      <c r="AU19430" s="24"/>
    </row>
    <row r="19431">
      <c r="J19431" s="18"/>
      <c r="N19431" s="24"/>
      <c r="Q19431" s="24"/>
      <c r="T19431" s="24"/>
      <c r="W19431" s="24"/>
      <c r="Z19431" s="24"/>
      <c r="AC19431" s="24"/>
      <c r="AI19431" s="24"/>
      <c r="AL19431" s="24"/>
      <c r="AO19431" s="24"/>
      <c r="AR19431" s="24"/>
      <c r="AU19431" s="24"/>
    </row>
    <row r="19432">
      <c r="J19432" s="18"/>
      <c r="N19432" s="24"/>
      <c r="Q19432" s="24"/>
      <c r="T19432" s="24"/>
      <c r="W19432" s="24"/>
      <c r="Z19432" s="24"/>
      <c r="AC19432" s="24"/>
      <c r="AI19432" s="24"/>
      <c r="AL19432" s="24"/>
      <c r="AO19432" s="24"/>
      <c r="AR19432" s="24"/>
      <c r="AU19432" s="24"/>
    </row>
    <row r="19433">
      <c r="J19433" s="18"/>
      <c r="N19433" s="24"/>
      <c r="Q19433" s="24"/>
      <c r="T19433" s="24"/>
      <c r="W19433" s="24"/>
      <c r="Z19433" s="24"/>
      <c r="AC19433" s="24"/>
      <c r="AI19433" s="24"/>
      <c r="AL19433" s="24"/>
      <c r="AO19433" s="24"/>
      <c r="AR19433" s="24"/>
      <c r="AU19433" s="24"/>
    </row>
    <row r="19434">
      <c r="J19434" s="18"/>
      <c r="N19434" s="24"/>
      <c r="Q19434" s="24"/>
      <c r="T19434" s="24"/>
      <c r="W19434" s="24"/>
      <c r="Z19434" s="24"/>
      <c r="AC19434" s="24"/>
      <c r="AI19434" s="24"/>
      <c r="AL19434" s="24"/>
      <c r="AO19434" s="24"/>
      <c r="AR19434" s="24"/>
      <c r="AU19434" s="24"/>
    </row>
    <row r="19435">
      <c r="J19435" s="18"/>
      <c r="N19435" s="24"/>
      <c r="Q19435" s="24"/>
      <c r="T19435" s="24"/>
      <c r="W19435" s="24"/>
      <c r="Z19435" s="24"/>
      <c r="AC19435" s="24"/>
      <c r="AI19435" s="24"/>
      <c r="AL19435" s="24"/>
      <c r="AO19435" s="24"/>
      <c r="AR19435" s="24"/>
      <c r="AU19435" s="24"/>
    </row>
    <row r="19436">
      <c r="J19436" s="18"/>
      <c r="N19436" s="24"/>
      <c r="Q19436" s="24"/>
      <c r="T19436" s="24"/>
      <c r="W19436" s="24"/>
      <c r="Z19436" s="24"/>
      <c r="AC19436" s="24"/>
      <c r="AI19436" s="24"/>
      <c r="AL19436" s="24"/>
      <c r="AO19436" s="24"/>
      <c r="AR19436" s="24"/>
      <c r="AU19436" s="24"/>
    </row>
    <row r="19437">
      <c r="J19437" s="18"/>
      <c r="N19437" s="24"/>
      <c r="Q19437" s="24"/>
      <c r="T19437" s="24"/>
      <c r="W19437" s="24"/>
      <c r="Z19437" s="24"/>
      <c r="AC19437" s="24"/>
      <c r="AI19437" s="24"/>
      <c r="AL19437" s="24"/>
      <c r="AO19437" s="24"/>
      <c r="AR19437" s="24"/>
      <c r="AU19437" s="24"/>
    </row>
    <row r="19438">
      <c r="J19438" s="18"/>
      <c r="N19438" s="24"/>
      <c r="Q19438" s="24"/>
      <c r="T19438" s="24"/>
      <c r="W19438" s="24"/>
      <c r="Z19438" s="24"/>
      <c r="AC19438" s="24"/>
      <c r="AI19438" s="24"/>
      <c r="AL19438" s="24"/>
      <c r="AO19438" s="24"/>
      <c r="AR19438" s="24"/>
      <c r="AU19438" s="24"/>
    </row>
    <row r="19439">
      <c r="J19439" s="18"/>
      <c r="N19439" s="24"/>
      <c r="Q19439" s="24"/>
      <c r="T19439" s="24"/>
      <c r="W19439" s="24"/>
      <c r="Z19439" s="24"/>
      <c r="AC19439" s="24"/>
      <c r="AI19439" s="24"/>
      <c r="AL19439" s="24"/>
      <c r="AO19439" s="24"/>
      <c r="AR19439" s="24"/>
      <c r="AU19439" s="24"/>
    </row>
    <row r="19440">
      <c r="J19440" s="18"/>
      <c r="N19440" s="24"/>
      <c r="Q19440" s="24"/>
      <c r="T19440" s="24"/>
      <c r="W19440" s="24"/>
      <c r="Z19440" s="24"/>
      <c r="AC19440" s="24"/>
      <c r="AI19440" s="24"/>
      <c r="AL19440" s="24"/>
      <c r="AO19440" s="24"/>
      <c r="AR19440" s="24"/>
      <c r="AU19440" s="24"/>
    </row>
    <row r="19441">
      <c r="J19441" s="18"/>
      <c r="N19441" s="24"/>
      <c r="Q19441" s="24"/>
      <c r="T19441" s="24"/>
      <c r="W19441" s="24"/>
      <c r="Z19441" s="24"/>
      <c r="AC19441" s="24"/>
      <c r="AI19441" s="24"/>
      <c r="AL19441" s="24"/>
      <c r="AO19441" s="24"/>
      <c r="AR19441" s="24"/>
      <c r="AU19441" s="24"/>
    </row>
    <row r="19442">
      <c r="J19442" s="18"/>
      <c r="N19442" s="24"/>
      <c r="Q19442" s="24"/>
      <c r="T19442" s="24"/>
      <c r="W19442" s="24"/>
      <c r="Z19442" s="24"/>
      <c r="AC19442" s="24"/>
      <c r="AI19442" s="24"/>
      <c r="AL19442" s="24"/>
      <c r="AO19442" s="24"/>
      <c r="AR19442" s="24"/>
      <c r="AU19442" s="24"/>
    </row>
    <row r="19443">
      <c r="J19443" s="18"/>
      <c r="N19443" s="24"/>
      <c r="Q19443" s="24"/>
      <c r="T19443" s="24"/>
      <c r="W19443" s="24"/>
      <c r="Z19443" s="24"/>
      <c r="AC19443" s="24"/>
      <c r="AI19443" s="24"/>
      <c r="AL19443" s="24"/>
      <c r="AO19443" s="24"/>
      <c r="AR19443" s="24"/>
      <c r="AU19443" s="24"/>
    </row>
    <row r="19444">
      <c r="J19444" s="18"/>
      <c r="N19444" s="24"/>
      <c r="Q19444" s="24"/>
      <c r="T19444" s="24"/>
      <c r="W19444" s="24"/>
      <c r="Z19444" s="24"/>
      <c r="AC19444" s="24"/>
      <c r="AI19444" s="24"/>
      <c r="AL19444" s="24"/>
      <c r="AO19444" s="24"/>
      <c r="AR19444" s="24"/>
      <c r="AU19444" s="24"/>
    </row>
    <row r="19445">
      <c r="J19445" s="18"/>
      <c r="N19445" s="24"/>
      <c r="Q19445" s="24"/>
      <c r="T19445" s="24"/>
      <c r="W19445" s="24"/>
      <c r="Z19445" s="24"/>
      <c r="AC19445" s="24"/>
      <c r="AI19445" s="24"/>
      <c r="AL19445" s="24"/>
      <c r="AO19445" s="24"/>
      <c r="AR19445" s="24"/>
      <c r="AU19445" s="24"/>
    </row>
    <row r="19446">
      <c r="J19446" s="18"/>
      <c r="N19446" s="24"/>
      <c r="Q19446" s="24"/>
      <c r="T19446" s="24"/>
      <c r="W19446" s="24"/>
      <c r="Z19446" s="24"/>
      <c r="AC19446" s="24"/>
      <c r="AI19446" s="24"/>
      <c r="AL19446" s="24"/>
      <c r="AO19446" s="24"/>
      <c r="AR19446" s="24"/>
      <c r="AU19446" s="24"/>
    </row>
    <row r="19447">
      <c r="J19447" s="18"/>
      <c r="N19447" s="24"/>
      <c r="Q19447" s="24"/>
      <c r="T19447" s="24"/>
      <c r="W19447" s="24"/>
      <c r="Z19447" s="24"/>
      <c r="AC19447" s="24"/>
      <c r="AI19447" s="24"/>
      <c r="AL19447" s="24"/>
      <c r="AO19447" s="24"/>
      <c r="AR19447" s="24"/>
      <c r="AU19447" s="24"/>
    </row>
    <row r="19448">
      <c r="J19448" s="18"/>
      <c r="N19448" s="24"/>
      <c r="Q19448" s="24"/>
      <c r="T19448" s="24"/>
      <c r="W19448" s="24"/>
      <c r="Z19448" s="24"/>
      <c r="AC19448" s="24"/>
      <c r="AI19448" s="24"/>
      <c r="AL19448" s="24"/>
      <c r="AO19448" s="24"/>
      <c r="AR19448" s="24"/>
      <c r="AU19448" s="24"/>
    </row>
    <row r="19449">
      <c r="J19449" s="18"/>
      <c r="N19449" s="24"/>
      <c r="Q19449" s="24"/>
      <c r="T19449" s="24"/>
      <c r="W19449" s="24"/>
      <c r="Z19449" s="24"/>
      <c r="AC19449" s="24"/>
      <c r="AI19449" s="24"/>
      <c r="AL19449" s="24"/>
      <c r="AO19449" s="24"/>
      <c r="AR19449" s="24"/>
      <c r="AU19449" s="24"/>
    </row>
    <row r="19450">
      <c r="J19450" s="18"/>
      <c r="N19450" s="24"/>
      <c r="Q19450" s="24"/>
      <c r="T19450" s="24"/>
      <c r="W19450" s="24"/>
      <c r="Z19450" s="24"/>
      <c r="AC19450" s="24"/>
      <c r="AI19450" s="24"/>
      <c r="AL19450" s="24"/>
      <c r="AO19450" s="24"/>
      <c r="AR19450" s="24"/>
      <c r="AU19450" s="24"/>
    </row>
    <row r="19451">
      <c r="J19451" s="18"/>
      <c r="N19451" s="24"/>
      <c r="Q19451" s="24"/>
      <c r="T19451" s="24"/>
      <c r="W19451" s="24"/>
      <c r="Z19451" s="24"/>
      <c r="AC19451" s="24"/>
      <c r="AI19451" s="24"/>
      <c r="AL19451" s="24"/>
      <c r="AO19451" s="24"/>
      <c r="AR19451" s="24"/>
      <c r="AU19451" s="24"/>
    </row>
    <row r="19452">
      <c r="J19452" s="18"/>
      <c r="N19452" s="24"/>
      <c r="Q19452" s="24"/>
      <c r="T19452" s="24"/>
      <c r="W19452" s="24"/>
      <c r="Z19452" s="24"/>
      <c r="AC19452" s="24"/>
      <c r="AI19452" s="24"/>
      <c r="AL19452" s="24"/>
      <c r="AO19452" s="24"/>
      <c r="AR19452" s="24"/>
      <c r="AU19452" s="24"/>
    </row>
    <row r="19453">
      <c r="J19453" s="18"/>
      <c r="N19453" s="24"/>
      <c r="Q19453" s="24"/>
      <c r="T19453" s="24"/>
      <c r="W19453" s="24"/>
      <c r="Z19453" s="24"/>
      <c r="AC19453" s="24"/>
      <c r="AI19453" s="24"/>
      <c r="AL19453" s="24"/>
      <c r="AO19453" s="24"/>
      <c r="AR19453" s="24"/>
      <c r="AU19453" s="24"/>
    </row>
    <row r="19454">
      <c r="J19454" s="18"/>
      <c r="N19454" s="24"/>
      <c r="Q19454" s="24"/>
      <c r="T19454" s="24"/>
      <c r="W19454" s="24"/>
      <c r="Z19454" s="24"/>
      <c r="AC19454" s="24"/>
      <c r="AI19454" s="24"/>
      <c r="AL19454" s="24"/>
      <c r="AO19454" s="24"/>
      <c r="AR19454" s="24"/>
      <c r="AU19454" s="24"/>
    </row>
    <row r="19455">
      <c r="J19455" s="18"/>
      <c r="N19455" s="24"/>
      <c r="Q19455" s="24"/>
      <c r="T19455" s="24"/>
      <c r="W19455" s="24"/>
      <c r="Z19455" s="24"/>
      <c r="AC19455" s="24"/>
      <c r="AI19455" s="24"/>
      <c r="AL19455" s="24"/>
      <c r="AO19455" s="24"/>
      <c r="AR19455" s="24"/>
      <c r="AU19455" s="24"/>
    </row>
    <row r="19456">
      <c r="J19456" s="18"/>
      <c r="N19456" s="24"/>
      <c r="Q19456" s="24"/>
      <c r="T19456" s="24"/>
      <c r="W19456" s="24"/>
      <c r="Z19456" s="24"/>
      <c r="AC19456" s="24"/>
      <c r="AI19456" s="24"/>
      <c r="AL19456" s="24"/>
      <c r="AO19456" s="24"/>
      <c r="AR19456" s="24"/>
      <c r="AU19456" s="24"/>
    </row>
    <row r="19457">
      <c r="J19457" s="18"/>
      <c r="N19457" s="24"/>
      <c r="Q19457" s="24"/>
      <c r="T19457" s="24"/>
      <c r="W19457" s="24"/>
      <c r="Z19457" s="24"/>
      <c r="AC19457" s="24"/>
      <c r="AI19457" s="24"/>
      <c r="AL19457" s="24"/>
      <c r="AO19457" s="24"/>
      <c r="AR19457" s="24"/>
      <c r="AU19457" s="24"/>
    </row>
    <row r="19458">
      <c r="J19458" s="18"/>
      <c r="N19458" s="24"/>
      <c r="Q19458" s="24"/>
      <c r="T19458" s="24"/>
      <c r="W19458" s="24"/>
      <c r="Z19458" s="24"/>
      <c r="AC19458" s="24"/>
      <c r="AI19458" s="24"/>
      <c r="AL19458" s="24"/>
      <c r="AO19458" s="24"/>
      <c r="AR19458" s="24"/>
      <c r="AU19458" s="24"/>
    </row>
    <row r="19459">
      <c r="J19459" s="18"/>
      <c r="N19459" s="24"/>
      <c r="Q19459" s="24"/>
      <c r="T19459" s="24"/>
      <c r="W19459" s="24"/>
      <c r="Z19459" s="24"/>
      <c r="AC19459" s="24"/>
      <c r="AI19459" s="24"/>
      <c r="AL19459" s="24"/>
      <c r="AO19459" s="24"/>
      <c r="AR19459" s="24"/>
      <c r="AU19459" s="24"/>
    </row>
    <row r="19460">
      <c r="J19460" s="18"/>
      <c r="N19460" s="24"/>
      <c r="Q19460" s="24"/>
      <c r="T19460" s="24"/>
      <c r="W19460" s="24"/>
      <c r="Z19460" s="24"/>
      <c r="AC19460" s="24"/>
      <c r="AI19460" s="24"/>
      <c r="AL19460" s="24"/>
      <c r="AO19460" s="24"/>
      <c r="AR19460" s="24"/>
      <c r="AU19460" s="24"/>
    </row>
    <row r="19461">
      <c r="J19461" s="18"/>
      <c r="N19461" s="24"/>
      <c r="Q19461" s="24"/>
      <c r="T19461" s="24"/>
      <c r="W19461" s="24"/>
      <c r="Z19461" s="24"/>
      <c r="AC19461" s="24"/>
      <c r="AI19461" s="24"/>
      <c r="AL19461" s="24"/>
      <c r="AO19461" s="24"/>
      <c r="AR19461" s="24"/>
      <c r="AU19461" s="24"/>
    </row>
    <row r="19462">
      <c r="J19462" s="18"/>
      <c r="N19462" s="24"/>
      <c r="Q19462" s="24"/>
      <c r="T19462" s="24"/>
      <c r="W19462" s="24"/>
      <c r="Z19462" s="24"/>
      <c r="AC19462" s="24"/>
      <c r="AI19462" s="24"/>
      <c r="AL19462" s="24"/>
      <c r="AO19462" s="24"/>
      <c r="AR19462" s="24"/>
      <c r="AU19462" s="24"/>
    </row>
    <row r="19463">
      <c r="J19463" s="18"/>
      <c r="N19463" s="24"/>
      <c r="Q19463" s="24"/>
      <c r="T19463" s="24"/>
      <c r="W19463" s="24"/>
      <c r="Z19463" s="24"/>
      <c r="AC19463" s="24"/>
      <c r="AI19463" s="24"/>
      <c r="AL19463" s="24"/>
      <c r="AO19463" s="24"/>
      <c r="AR19463" s="24"/>
      <c r="AU19463" s="24"/>
    </row>
    <row r="19464">
      <c r="J19464" s="18"/>
      <c r="N19464" s="24"/>
      <c r="Q19464" s="24"/>
      <c r="T19464" s="24"/>
      <c r="W19464" s="24"/>
      <c r="Z19464" s="24"/>
      <c r="AC19464" s="24"/>
      <c r="AI19464" s="24"/>
      <c r="AL19464" s="24"/>
      <c r="AO19464" s="24"/>
      <c r="AR19464" s="24"/>
      <c r="AU19464" s="24"/>
    </row>
    <row r="19465">
      <c r="J19465" s="18"/>
      <c r="N19465" s="24"/>
      <c r="Q19465" s="24"/>
      <c r="T19465" s="24"/>
      <c r="W19465" s="24"/>
      <c r="Z19465" s="24"/>
      <c r="AC19465" s="24"/>
      <c r="AI19465" s="24"/>
      <c r="AL19465" s="24"/>
      <c r="AO19465" s="24"/>
      <c r="AR19465" s="24"/>
      <c r="AU19465" s="24"/>
    </row>
    <row r="19466">
      <c r="J19466" s="18"/>
      <c r="N19466" s="24"/>
      <c r="Q19466" s="24"/>
      <c r="T19466" s="24"/>
      <c r="W19466" s="24"/>
      <c r="Z19466" s="24"/>
      <c r="AC19466" s="24"/>
      <c r="AI19466" s="24"/>
      <c r="AL19466" s="24"/>
      <c r="AO19466" s="24"/>
      <c r="AR19466" s="24"/>
      <c r="AU19466" s="24"/>
    </row>
    <row r="19467">
      <c r="J19467" s="18"/>
      <c r="N19467" s="24"/>
      <c r="Q19467" s="24"/>
      <c r="T19467" s="24"/>
      <c r="W19467" s="24"/>
      <c r="Z19467" s="24"/>
      <c r="AC19467" s="24"/>
      <c r="AI19467" s="24"/>
      <c r="AL19467" s="24"/>
      <c r="AO19467" s="24"/>
      <c r="AR19467" s="24"/>
      <c r="AU19467" s="24"/>
    </row>
    <row r="19468">
      <c r="J19468" s="18"/>
      <c r="N19468" s="24"/>
      <c r="Q19468" s="24"/>
      <c r="T19468" s="24"/>
      <c r="W19468" s="24"/>
      <c r="Z19468" s="24"/>
      <c r="AC19468" s="24"/>
      <c r="AI19468" s="24"/>
      <c r="AL19468" s="24"/>
      <c r="AO19468" s="24"/>
      <c r="AR19468" s="24"/>
      <c r="AU19468" s="24"/>
    </row>
    <row r="19469">
      <c r="J19469" s="18"/>
      <c r="N19469" s="24"/>
      <c r="Q19469" s="24"/>
      <c r="T19469" s="24"/>
      <c r="W19469" s="24"/>
      <c r="Z19469" s="24"/>
      <c r="AC19469" s="24"/>
      <c r="AI19469" s="24"/>
      <c r="AL19469" s="24"/>
      <c r="AO19469" s="24"/>
      <c r="AR19469" s="24"/>
      <c r="AU19469" s="24"/>
    </row>
    <row r="19470">
      <c r="J19470" s="18"/>
      <c r="N19470" s="24"/>
      <c r="Q19470" s="24"/>
      <c r="T19470" s="24"/>
      <c r="W19470" s="24"/>
      <c r="Z19470" s="24"/>
      <c r="AC19470" s="24"/>
      <c r="AI19470" s="24"/>
      <c r="AL19470" s="24"/>
      <c r="AO19470" s="24"/>
      <c r="AR19470" s="24"/>
      <c r="AU19470" s="24"/>
    </row>
    <row r="19471">
      <c r="J19471" s="18"/>
      <c r="N19471" s="24"/>
      <c r="Q19471" s="24"/>
      <c r="T19471" s="24"/>
      <c r="W19471" s="24"/>
      <c r="Z19471" s="24"/>
      <c r="AC19471" s="24"/>
      <c r="AI19471" s="24"/>
      <c r="AL19471" s="24"/>
      <c r="AO19471" s="24"/>
      <c r="AR19471" s="24"/>
      <c r="AU19471" s="24"/>
    </row>
    <row r="19472">
      <c r="J19472" s="18"/>
      <c r="N19472" s="24"/>
      <c r="Q19472" s="24"/>
      <c r="T19472" s="24"/>
      <c r="W19472" s="24"/>
      <c r="Z19472" s="24"/>
      <c r="AC19472" s="24"/>
      <c r="AI19472" s="24"/>
      <c r="AL19472" s="24"/>
      <c r="AO19472" s="24"/>
      <c r="AR19472" s="24"/>
      <c r="AU19472" s="24"/>
    </row>
    <row r="19473">
      <c r="J19473" s="18"/>
      <c r="N19473" s="24"/>
      <c r="Q19473" s="24"/>
      <c r="T19473" s="24"/>
      <c r="W19473" s="24"/>
      <c r="Z19473" s="24"/>
      <c r="AC19473" s="24"/>
      <c r="AI19473" s="24"/>
      <c r="AL19473" s="24"/>
      <c r="AO19473" s="24"/>
      <c r="AR19473" s="24"/>
      <c r="AU19473" s="24"/>
    </row>
    <row r="19474">
      <c r="J19474" s="18"/>
      <c r="N19474" s="24"/>
      <c r="Q19474" s="24"/>
      <c r="T19474" s="24"/>
      <c r="W19474" s="24"/>
      <c r="Z19474" s="24"/>
      <c r="AC19474" s="24"/>
      <c r="AI19474" s="24"/>
      <c r="AL19474" s="24"/>
      <c r="AO19474" s="24"/>
      <c r="AR19474" s="24"/>
      <c r="AU19474" s="24"/>
    </row>
    <row r="19475">
      <c r="J19475" s="18"/>
      <c r="N19475" s="24"/>
      <c r="Q19475" s="24"/>
      <c r="T19475" s="24"/>
      <c r="W19475" s="24"/>
      <c r="Z19475" s="24"/>
      <c r="AC19475" s="24"/>
      <c r="AI19475" s="24"/>
      <c r="AL19475" s="24"/>
      <c r="AO19475" s="24"/>
      <c r="AR19475" s="24"/>
      <c r="AU19475" s="24"/>
    </row>
    <row r="19476">
      <c r="J19476" s="18"/>
      <c r="N19476" s="24"/>
      <c r="Q19476" s="24"/>
      <c r="T19476" s="24"/>
      <c r="W19476" s="24"/>
      <c r="Z19476" s="24"/>
      <c r="AC19476" s="24"/>
      <c r="AI19476" s="24"/>
      <c r="AL19476" s="24"/>
      <c r="AO19476" s="24"/>
      <c r="AR19476" s="24"/>
      <c r="AU19476" s="24"/>
    </row>
    <row r="19477">
      <c r="J19477" s="18"/>
      <c r="N19477" s="24"/>
      <c r="Q19477" s="24"/>
      <c r="T19477" s="24"/>
      <c r="W19477" s="24"/>
      <c r="Z19477" s="24"/>
      <c r="AC19477" s="24"/>
      <c r="AI19477" s="24"/>
      <c r="AL19477" s="24"/>
      <c r="AO19477" s="24"/>
      <c r="AR19477" s="24"/>
      <c r="AU19477" s="24"/>
    </row>
    <row r="19478">
      <c r="J19478" s="18"/>
      <c r="N19478" s="24"/>
      <c r="Q19478" s="24"/>
      <c r="T19478" s="24"/>
      <c r="W19478" s="24"/>
      <c r="Z19478" s="24"/>
      <c r="AC19478" s="24"/>
      <c r="AI19478" s="24"/>
      <c r="AL19478" s="24"/>
      <c r="AO19478" s="24"/>
      <c r="AR19478" s="24"/>
      <c r="AU19478" s="24"/>
    </row>
    <row r="19479">
      <c r="J19479" s="18"/>
      <c r="N19479" s="24"/>
      <c r="Q19479" s="24"/>
      <c r="T19479" s="24"/>
      <c r="W19479" s="24"/>
      <c r="Z19479" s="24"/>
      <c r="AC19479" s="24"/>
      <c r="AI19479" s="24"/>
      <c r="AL19479" s="24"/>
      <c r="AO19479" s="24"/>
      <c r="AR19479" s="24"/>
      <c r="AU19479" s="24"/>
    </row>
    <row r="19480">
      <c r="J19480" s="18"/>
      <c r="N19480" s="24"/>
      <c r="Q19480" s="24"/>
      <c r="T19480" s="24"/>
      <c r="W19480" s="24"/>
      <c r="Z19480" s="24"/>
      <c r="AC19480" s="24"/>
      <c r="AI19480" s="24"/>
      <c r="AL19480" s="24"/>
      <c r="AO19480" s="24"/>
      <c r="AR19480" s="24"/>
      <c r="AU19480" s="24"/>
    </row>
    <row r="19481">
      <c r="J19481" s="18"/>
      <c r="N19481" s="24"/>
      <c r="Q19481" s="24"/>
      <c r="T19481" s="24"/>
      <c r="W19481" s="24"/>
      <c r="Z19481" s="24"/>
      <c r="AC19481" s="24"/>
      <c r="AI19481" s="24"/>
      <c r="AL19481" s="24"/>
      <c r="AO19481" s="24"/>
      <c r="AR19481" s="24"/>
      <c r="AU19481" s="24"/>
    </row>
    <row r="19482">
      <c r="J19482" s="18"/>
      <c r="N19482" s="24"/>
      <c r="Q19482" s="24"/>
      <c r="T19482" s="24"/>
      <c r="W19482" s="24"/>
      <c r="Z19482" s="24"/>
      <c r="AC19482" s="24"/>
      <c r="AI19482" s="24"/>
      <c r="AL19482" s="24"/>
      <c r="AO19482" s="24"/>
      <c r="AR19482" s="24"/>
      <c r="AU19482" s="24"/>
    </row>
    <row r="19483">
      <c r="J19483" s="18"/>
      <c r="N19483" s="24"/>
      <c r="Q19483" s="24"/>
      <c r="T19483" s="24"/>
      <c r="W19483" s="24"/>
      <c r="Z19483" s="24"/>
      <c r="AC19483" s="24"/>
      <c r="AI19483" s="24"/>
      <c r="AL19483" s="24"/>
      <c r="AO19483" s="24"/>
      <c r="AR19483" s="24"/>
      <c r="AU19483" s="24"/>
    </row>
    <row r="19484">
      <c r="J19484" s="18"/>
      <c r="N19484" s="24"/>
      <c r="Q19484" s="24"/>
      <c r="T19484" s="24"/>
      <c r="W19484" s="24"/>
      <c r="Z19484" s="24"/>
      <c r="AC19484" s="24"/>
      <c r="AI19484" s="24"/>
      <c r="AL19484" s="24"/>
      <c r="AO19484" s="24"/>
      <c r="AR19484" s="24"/>
      <c r="AU19484" s="24"/>
    </row>
    <row r="19485">
      <c r="J19485" s="18"/>
      <c r="N19485" s="24"/>
      <c r="Q19485" s="24"/>
      <c r="T19485" s="24"/>
      <c r="W19485" s="24"/>
      <c r="Z19485" s="24"/>
      <c r="AC19485" s="24"/>
      <c r="AI19485" s="24"/>
      <c r="AL19485" s="24"/>
      <c r="AO19485" s="24"/>
      <c r="AR19485" s="24"/>
      <c r="AU19485" s="24"/>
    </row>
    <row r="19486">
      <c r="J19486" s="18"/>
      <c r="N19486" s="24"/>
      <c r="Q19486" s="24"/>
      <c r="T19486" s="24"/>
      <c r="W19486" s="24"/>
      <c r="Z19486" s="24"/>
      <c r="AC19486" s="24"/>
      <c r="AI19486" s="24"/>
      <c r="AL19486" s="24"/>
      <c r="AO19486" s="24"/>
      <c r="AR19486" s="24"/>
      <c r="AU19486" s="24"/>
    </row>
    <row r="19487">
      <c r="J19487" s="18"/>
      <c r="N19487" s="24"/>
      <c r="Q19487" s="24"/>
      <c r="T19487" s="24"/>
      <c r="W19487" s="24"/>
      <c r="Z19487" s="24"/>
      <c r="AC19487" s="24"/>
      <c r="AI19487" s="24"/>
      <c r="AL19487" s="24"/>
      <c r="AO19487" s="24"/>
      <c r="AR19487" s="24"/>
      <c r="AU19487" s="24"/>
    </row>
    <row r="19488">
      <c r="J19488" s="18"/>
      <c r="N19488" s="24"/>
      <c r="Q19488" s="24"/>
      <c r="T19488" s="24"/>
      <c r="W19488" s="24"/>
      <c r="Z19488" s="24"/>
      <c r="AC19488" s="24"/>
      <c r="AI19488" s="24"/>
      <c r="AL19488" s="24"/>
      <c r="AO19488" s="24"/>
      <c r="AR19488" s="24"/>
      <c r="AU19488" s="24"/>
    </row>
    <row r="19489">
      <c r="J19489" s="18"/>
      <c r="N19489" s="24"/>
      <c r="Q19489" s="24"/>
      <c r="T19489" s="24"/>
      <c r="W19489" s="24"/>
      <c r="Z19489" s="24"/>
      <c r="AC19489" s="24"/>
      <c r="AI19489" s="24"/>
      <c r="AL19489" s="24"/>
      <c r="AO19489" s="24"/>
      <c r="AR19489" s="24"/>
      <c r="AU19489" s="24"/>
    </row>
    <row r="19490">
      <c r="J19490" s="18"/>
      <c r="N19490" s="24"/>
      <c r="Q19490" s="24"/>
      <c r="T19490" s="24"/>
      <c r="W19490" s="24"/>
      <c r="Z19490" s="24"/>
      <c r="AC19490" s="24"/>
      <c r="AI19490" s="24"/>
      <c r="AL19490" s="24"/>
      <c r="AO19490" s="24"/>
      <c r="AR19490" s="24"/>
      <c r="AU19490" s="24"/>
    </row>
    <row r="19491">
      <c r="J19491" s="18"/>
      <c r="N19491" s="24"/>
      <c r="Q19491" s="24"/>
      <c r="T19491" s="24"/>
      <c r="W19491" s="24"/>
      <c r="Z19491" s="24"/>
      <c r="AC19491" s="24"/>
      <c r="AI19491" s="24"/>
      <c r="AL19491" s="24"/>
      <c r="AO19491" s="24"/>
      <c r="AR19491" s="24"/>
      <c r="AU19491" s="24"/>
    </row>
    <row r="19492">
      <c r="J19492" s="18"/>
      <c r="N19492" s="24"/>
      <c r="Q19492" s="24"/>
      <c r="T19492" s="24"/>
      <c r="W19492" s="24"/>
      <c r="Z19492" s="24"/>
      <c r="AC19492" s="24"/>
      <c r="AI19492" s="24"/>
      <c r="AL19492" s="24"/>
      <c r="AO19492" s="24"/>
      <c r="AR19492" s="24"/>
      <c r="AU19492" s="24"/>
    </row>
    <row r="19493">
      <c r="J19493" s="18"/>
      <c r="N19493" s="24"/>
      <c r="Q19493" s="24"/>
      <c r="T19493" s="24"/>
      <c r="W19493" s="24"/>
      <c r="Z19493" s="24"/>
      <c r="AC19493" s="24"/>
      <c r="AI19493" s="24"/>
      <c r="AL19493" s="24"/>
      <c r="AO19493" s="24"/>
      <c r="AR19493" s="24"/>
      <c r="AU19493" s="24"/>
    </row>
    <row r="19494">
      <c r="J19494" s="18"/>
      <c r="N19494" s="24"/>
      <c r="Q19494" s="24"/>
      <c r="T19494" s="24"/>
      <c r="W19494" s="24"/>
      <c r="Z19494" s="24"/>
      <c r="AC19494" s="24"/>
      <c r="AI19494" s="24"/>
      <c r="AL19494" s="24"/>
      <c r="AO19494" s="24"/>
      <c r="AR19494" s="24"/>
      <c r="AU19494" s="24"/>
    </row>
    <row r="19495">
      <c r="J19495" s="18"/>
      <c r="N19495" s="24"/>
      <c r="Q19495" s="24"/>
      <c r="T19495" s="24"/>
      <c r="W19495" s="24"/>
      <c r="Z19495" s="24"/>
      <c r="AC19495" s="24"/>
      <c r="AI19495" s="24"/>
      <c r="AL19495" s="24"/>
      <c r="AO19495" s="24"/>
      <c r="AR19495" s="24"/>
      <c r="AU19495" s="24"/>
    </row>
    <row r="19496">
      <c r="J19496" s="18"/>
      <c r="N19496" s="24"/>
      <c r="Q19496" s="24"/>
      <c r="T19496" s="24"/>
      <c r="W19496" s="24"/>
      <c r="Z19496" s="24"/>
      <c r="AC19496" s="24"/>
      <c r="AI19496" s="24"/>
      <c r="AL19496" s="24"/>
      <c r="AO19496" s="24"/>
      <c r="AR19496" s="24"/>
      <c r="AU19496" s="24"/>
    </row>
    <row r="19497">
      <c r="J19497" s="18"/>
      <c r="N19497" s="24"/>
      <c r="Q19497" s="24"/>
      <c r="T19497" s="24"/>
      <c r="W19497" s="24"/>
      <c r="Z19497" s="24"/>
      <c r="AC19497" s="24"/>
      <c r="AI19497" s="24"/>
      <c r="AL19497" s="24"/>
      <c r="AO19497" s="24"/>
      <c r="AR19497" s="24"/>
      <c r="AU19497" s="24"/>
    </row>
    <row r="19498">
      <c r="J19498" s="18"/>
      <c r="N19498" s="24"/>
      <c r="Q19498" s="24"/>
      <c r="T19498" s="24"/>
      <c r="W19498" s="24"/>
      <c r="Z19498" s="24"/>
      <c r="AC19498" s="24"/>
      <c r="AI19498" s="24"/>
      <c r="AL19498" s="24"/>
      <c r="AO19498" s="24"/>
      <c r="AR19498" s="24"/>
      <c r="AU19498" s="24"/>
    </row>
    <row r="19499">
      <c r="J19499" s="18"/>
      <c r="N19499" s="24"/>
      <c r="Q19499" s="24"/>
      <c r="T19499" s="24"/>
      <c r="W19499" s="24"/>
      <c r="Z19499" s="24"/>
      <c r="AC19499" s="24"/>
      <c r="AI19499" s="24"/>
      <c r="AL19499" s="24"/>
      <c r="AO19499" s="24"/>
      <c r="AR19499" s="24"/>
      <c r="AU19499" s="24"/>
    </row>
    <row r="19500">
      <c r="J19500" s="18"/>
      <c r="N19500" s="24"/>
      <c r="Q19500" s="24"/>
      <c r="T19500" s="24"/>
      <c r="W19500" s="24"/>
      <c r="Z19500" s="24"/>
      <c r="AC19500" s="24"/>
      <c r="AI19500" s="24"/>
      <c r="AL19500" s="24"/>
      <c r="AO19500" s="24"/>
      <c r="AR19500" s="24"/>
      <c r="AU19500" s="24"/>
    </row>
    <row r="19501">
      <c r="J19501" s="18"/>
      <c r="N19501" s="24"/>
      <c r="Q19501" s="24"/>
      <c r="T19501" s="24"/>
      <c r="W19501" s="24"/>
      <c r="Z19501" s="24"/>
      <c r="AC19501" s="24"/>
      <c r="AI19501" s="24"/>
      <c r="AL19501" s="24"/>
      <c r="AO19501" s="24"/>
      <c r="AR19501" s="24"/>
      <c r="AU19501" s="24"/>
    </row>
    <row r="19502">
      <c r="J19502" s="18"/>
      <c r="N19502" s="24"/>
      <c r="Q19502" s="24"/>
      <c r="T19502" s="24"/>
      <c r="W19502" s="24"/>
      <c r="Z19502" s="24"/>
      <c r="AC19502" s="24"/>
      <c r="AI19502" s="24"/>
      <c r="AL19502" s="24"/>
      <c r="AO19502" s="24"/>
      <c r="AR19502" s="24"/>
      <c r="AU19502" s="24"/>
    </row>
    <row r="19503">
      <c r="J19503" s="18"/>
      <c r="N19503" s="24"/>
      <c r="Q19503" s="24"/>
      <c r="T19503" s="24"/>
      <c r="W19503" s="24"/>
      <c r="Z19503" s="24"/>
      <c r="AC19503" s="24"/>
      <c r="AI19503" s="24"/>
      <c r="AL19503" s="24"/>
      <c r="AO19503" s="24"/>
      <c r="AR19503" s="24"/>
      <c r="AU19503" s="24"/>
    </row>
    <row r="19504">
      <c r="J19504" s="18"/>
      <c r="N19504" s="24"/>
      <c r="Q19504" s="24"/>
      <c r="T19504" s="24"/>
      <c r="W19504" s="24"/>
      <c r="Z19504" s="24"/>
      <c r="AC19504" s="24"/>
      <c r="AI19504" s="24"/>
      <c r="AL19504" s="24"/>
      <c r="AO19504" s="24"/>
      <c r="AR19504" s="24"/>
      <c r="AU19504" s="24"/>
    </row>
    <row r="19505">
      <c r="J19505" s="18"/>
      <c r="N19505" s="24"/>
      <c r="Q19505" s="24"/>
      <c r="T19505" s="24"/>
      <c r="W19505" s="24"/>
      <c r="Z19505" s="24"/>
      <c r="AC19505" s="24"/>
      <c r="AI19505" s="24"/>
      <c r="AL19505" s="24"/>
      <c r="AO19505" s="24"/>
      <c r="AR19505" s="24"/>
      <c r="AU19505" s="24"/>
    </row>
    <row r="19506">
      <c r="J19506" s="18"/>
      <c r="N19506" s="24"/>
      <c r="Q19506" s="24"/>
      <c r="T19506" s="24"/>
      <c r="W19506" s="24"/>
      <c r="Z19506" s="24"/>
      <c r="AC19506" s="24"/>
      <c r="AI19506" s="24"/>
      <c r="AL19506" s="24"/>
      <c r="AO19506" s="24"/>
      <c r="AR19506" s="24"/>
      <c r="AU19506" s="24"/>
    </row>
    <row r="19507">
      <c r="J19507" s="18"/>
      <c r="N19507" s="24"/>
      <c r="Q19507" s="24"/>
      <c r="T19507" s="24"/>
      <c r="W19507" s="24"/>
      <c r="Z19507" s="24"/>
      <c r="AC19507" s="24"/>
      <c r="AI19507" s="24"/>
      <c r="AL19507" s="24"/>
      <c r="AO19507" s="24"/>
      <c r="AR19507" s="24"/>
      <c r="AU19507" s="24"/>
    </row>
    <row r="19508">
      <c r="J19508" s="18"/>
      <c r="N19508" s="24"/>
      <c r="Q19508" s="24"/>
      <c r="T19508" s="24"/>
      <c r="W19508" s="24"/>
      <c r="Z19508" s="24"/>
      <c r="AC19508" s="24"/>
      <c r="AI19508" s="24"/>
      <c r="AL19508" s="24"/>
      <c r="AO19508" s="24"/>
      <c r="AR19508" s="24"/>
      <c r="AU19508" s="24"/>
    </row>
    <row r="19509">
      <c r="J19509" s="18"/>
      <c r="N19509" s="24"/>
      <c r="Q19509" s="24"/>
      <c r="T19509" s="24"/>
      <c r="W19509" s="24"/>
      <c r="Z19509" s="24"/>
      <c r="AC19509" s="24"/>
      <c r="AI19509" s="24"/>
      <c r="AL19509" s="24"/>
      <c r="AO19509" s="24"/>
      <c r="AR19509" s="24"/>
      <c r="AU19509" s="24"/>
    </row>
    <row r="19510">
      <c r="J19510" s="18"/>
      <c r="N19510" s="24"/>
      <c r="Q19510" s="24"/>
      <c r="T19510" s="24"/>
      <c r="W19510" s="24"/>
      <c r="Z19510" s="24"/>
      <c r="AC19510" s="24"/>
      <c r="AI19510" s="24"/>
      <c r="AL19510" s="24"/>
      <c r="AO19510" s="24"/>
      <c r="AR19510" s="24"/>
      <c r="AU19510" s="24"/>
    </row>
    <row r="19511">
      <c r="J19511" s="18"/>
      <c r="N19511" s="24"/>
      <c r="Q19511" s="24"/>
      <c r="T19511" s="24"/>
      <c r="W19511" s="24"/>
      <c r="Z19511" s="24"/>
      <c r="AC19511" s="24"/>
      <c r="AI19511" s="24"/>
      <c r="AL19511" s="24"/>
      <c r="AO19511" s="24"/>
      <c r="AR19511" s="24"/>
      <c r="AU19511" s="24"/>
    </row>
    <row r="19512">
      <c r="J19512" s="18"/>
      <c r="N19512" s="24"/>
      <c r="Q19512" s="24"/>
      <c r="T19512" s="24"/>
      <c r="W19512" s="24"/>
      <c r="Z19512" s="24"/>
      <c r="AC19512" s="24"/>
      <c r="AI19512" s="24"/>
      <c r="AL19512" s="24"/>
      <c r="AO19512" s="24"/>
      <c r="AR19512" s="24"/>
      <c r="AU19512" s="24"/>
    </row>
    <row r="19513">
      <c r="J19513" s="18"/>
      <c r="N19513" s="24"/>
      <c r="Q19513" s="24"/>
      <c r="T19513" s="24"/>
      <c r="W19513" s="24"/>
      <c r="Z19513" s="24"/>
      <c r="AC19513" s="24"/>
      <c r="AI19513" s="24"/>
      <c r="AL19513" s="24"/>
      <c r="AO19513" s="24"/>
      <c r="AR19513" s="24"/>
      <c r="AU19513" s="24"/>
    </row>
    <row r="19514">
      <c r="J19514" s="18"/>
      <c r="N19514" s="24"/>
      <c r="Q19514" s="24"/>
      <c r="T19514" s="24"/>
      <c r="W19514" s="24"/>
      <c r="Z19514" s="24"/>
      <c r="AC19514" s="24"/>
      <c r="AI19514" s="24"/>
      <c r="AL19514" s="24"/>
      <c r="AO19514" s="24"/>
      <c r="AR19514" s="24"/>
      <c r="AU19514" s="24"/>
    </row>
    <row r="19515">
      <c r="J19515" s="18"/>
      <c r="N19515" s="24"/>
      <c r="Q19515" s="24"/>
      <c r="T19515" s="24"/>
      <c r="W19515" s="24"/>
      <c r="Z19515" s="24"/>
      <c r="AC19515" s="24"/>
      <c r="AI19515" s="24"/>
      <c r="AL19515" s="24"/>
      <c r="AO19515" s="24"/>
      <c r="AR19515" s="24"/>
      <c r="AU19515" s="24"/>
    </row>
    <row r="19516">
      <c r="J19516" s="18"/>
      <c r="N19516" s="24"/>
      <c r="Q19516" s="24"/>
      <c r="T19516" s="24"/>
      <c r="W19516" s="24"/>
      <c r="Z19516" s="24"/>
      <c r="AC19516" s="24"/>
      <c r="AI19516" s="24"/>
      <c r="AL19516" s="24"/>
      <c r="AO19516" s="24"/>
      <c r="AR19516" s="24"/>
      <c r="AU19516" s="24"/>
    </row>
    <row r="19517">
      <c r="J19517" s="18"/>
      <c r="N19517" s="24"/>
      <c r="Q19517" s="24"/>
      <c r="T19517" s="24"/>
      <c r="W19517" s="24"/>
      <c r="Z19517" s="24"/>
      <c r="AC19517" s="24"/>
      <c r="AI19517" s="24"/>
      <c r="AL19517" s="24"/>
      <c r="AO19517" s="24"/>
      <c r="AR19517" s="24"/>
      <c r="AU19517" s="24"/>
    </row>
    <row r="19518">
      <c r="J19518" s="18"/>
      <c r="N19518" s="24"/>
      <c r="Q19518" s="24"/>
      <c r="T19518" s="24"/>
      <c r="W19518" s="24"/>
      <c r="Z19518" s="24"/>
      <c r="AC19518" s="24"/>
      <c r="AI19518" s="24"/>
      <c r="AL19518" s="24"/>
      <c r="AO19518" s="24"/>
      <c r="AR19518" s="24"/>
      <c r="AU19518" s="24"/>
    </row>
    <row r="19519">
      <c r="J19519" s="18"/>
      <c r="N19519" s="24"/>
      <c r="Q19519" s="24"/>
      <c r="T19519" s="24"/>
      <c r="W19519" s="24"/>
      <c r="Z19519" s="24"/>
      <c r="AC19519" s="24"/>
      <c r="AI19519" s="24"/>
      <c r="AL19519" s="24"/>
      <c r="AO19519" s="24"/>
      <c r="AR19519" s="24"/>
      <c r="AU19519" s="24"/>
    </row>
    <row r="19520">
      <c r="J19520" s="18"/>
      <c r="N19520" s="24"/>
      <c r="Q19520" s="24"/>
      <c r="T19520" s="24"/>
      <c r="W19520" s="24"/>
      <c r="Z19520" s="24"/>
      <c r="AC19520" s="24"/>
      <c r="AI19520" s="24"/>
      <c r="AL19520" s="24"/>
      <c r="AO19520" s="24"/>
      <c r="AR19520" s="24"/>
      <c r="AU19520" s="24"/>
    </row>
    <row r="19521">
      <c r="J19521" s="18"/>
      <c r="N19521" s="24"/>
      <c r="Q19521" s="24"/>
      <c r="T19521" s="24"/>
      <c r="W19521" s="24"/>
      <c r="Z19521" s="24"/>
      <c r="AC19521" s="24"/>
      <c r="AI19521" s="24"/>
      <c r="AL19521" s="24"/>
      <c r="AO19521" s="24"/>
      <c r="AR19521" s="24"/>
      <c r="AU19521" s="24"/>
    </row>
    <row r="19522">
      <c r="J19522" s="18"/>
      <c r="N19522" s="24"/>
      <c r="Q19522" s="24"/>
      <c r="T19522" s="24"/>
      <c r="W19522" s="24"/>
      <c r="Z19522" s="24"/>
      <c r="AC19522" s="24"/>
      <c r="AI19522" s="24"/>
      <c r="AL19522" s="24"/>
      <c r="AO19522" s="24"/>
      <c r="AR19522" s="24"/>
      <c r="AU19522" s="24"/>
    </row>
    <row r="19523">
      <c r="J19523" s="18"/>
      <c r="N19523" s="24"/>
      <c r="Q19523" s="24"/>
      <c r="T19523" s="24"/>
      <c r="W19523" s="24"/>
      <c r="Z19523" s="24"/>
      <c r="AC19523" s="24"/>
      <c r="AI19523" s="24"/>
      <c r="AL19523" s="24"/>
      <c r="AO19523" s="24"/>
      <c r="AR19523" s="24"/>
      <c r="AU19523" s="24"/>
    </row>
    <row r="19524">
      <c r="J19524" s="18"/>
      <c r="N19524" s="24"/>
      <c r="Q19524" s="24"/>
      <c r="T19524" s="24"/>
      <c r="W19524" s="24"/>
      <c r="Z19524" s="24"/>
      <c r="AC19524" s="24"/>
      <c r="AI19524" s="24"/>
      <c r="AL19524" s="24"/>
      <c r="AO19524" s="24"/>
      <c r="AR19524" s="24"/>
      <c r="AU19524" s="24"/>
    </row>
    <row r="19525">
      <c r="J19525" s="18"/>
      <c r="N19525" s="24"/>
      <c r="Q19525" s="24"/>
      <c r="T19525" s="24"/>
      <c r="W19525" s="24"/>
      <c r="Z19525" s="24"/>
      <c r="AC19525" s="24"/>
      <c r="AI19525" s="24"/>
      <c r="AL19525" s="24"/>
      <c r="AO19525" s="24"/>
      <c r="AR19525" s="24"/>
      <c r="AU19525" s="24"/>
    </row>
    <row r="19526">
      <c r="J19526" s="18"/>
      <c r="N19526" s="24"/>
      <c r="Q19526" s="24"/>
      <c r="T19526" s="24"/>
      <c r="W19526" s="24"/>
      <c r="Z19526" s="24"/>
      <c r="AC19526" s="24"/>
      <c r="AI19526" s="24"/>
      <c r="AL19526" s="24"/>
      <c r="AO19526" s="24"/>
      <c r="AR19526" s="24"/>
      <c r="AU19526" s="24"/>
    </row>
    <row r="19527">
      <c r="J19527" s="18"/>
      <c r="N19527" s="24"/>
      <c r="Q19527" s="24"/>
      <c r="T19527" s="24"/>
      <c r="W19527" s="24"/>
      <c r="Z19527" s="24"/>
      <c r="AC19527" s="24"/>
      <c r="AI19527" s="24"/>
      <c r="AL19527" s="24"/>
      <c r="AO19527" s="24"/>
      <c r="AR19527" s="24"/>
      <c r="AU19527" s="24"/>
    </row>
    <row r="19528">
      <c r="J19528" s="18"/>
      <c r="N19528" s="24"/>
      <c r="Q19528" s="24"/>
      <c r="T19528" s="24"/>
      <c r="W19528" s="24"/>
      <c r="Z19528" s="24"/>
      <c r="AC19528" s="24"/>
      <c r="AI19528" s="24"/>
      <c r="AL19528" s="24"/>
      <c r="AO19528" s="24"/>
      <c r="AR19528" s="24"/>
      <c r="AU19528" s="24"/>
    </row>
    <row r="19529">
      <c r="J19529" s="18"/>
      <c r="N19529" s="24"/>
      <c r="Q19529" s="24"/>
      <c r="T19529" s="24"/>
      <c r="W19529" s="24"/>
      <c r="Z19529" s="24"/>
      <c r="AC19529" s="24"/>
      <c r="AI19529" s="24"/>
      <c r="AL19529" s="24"/>
      <c r="AO19529" s="24"/>
      <c r="AR19529" s="24"/>
      <c r="AU19529" s="24"/>
    </row>
    <row r="19530">
      <c r="J19530" s="18"/>
      <c r="N19530" s="24"/>
      <c r="Q19530" s="24"/>
      <c r="T19530" s="24"/>
      <c r="W19530" s="24"/>
      <c r="Z19530" s="24"/>
      <c r="AC19530" s="24"/>
      <c r="AI19530" s="24"/>
      <c r="AL19530" s="24"/>
      <c r="AO19530" s="24"/>
      <c r="AR19530" s="24"/>
      <c r="AU19530" s="24"/>
    </row>
    <row r="19531">
      <c r="J19531" s="18"/>
      <c r="N19531" s="24"/>
      <c r="Q19531" s="24"/>
      <c r="T19531" s="24"/>
      <c r="W19531" s="24"/>
      <c r="Z19531" s="24"/>
      <c r="AC19531" s="24"/>
      <c r="AI19531" s="24"/>
      <c r="AL19531" s="24"/>
      <c r="AO19531" s="24"/>
      <c r="AR19531" s="24"/>
      <c r="AU19531" s="24"/>
    </row>
    <row r="19532">
      <c r="J19532" s="18"/>
      <c r="N19532" s="24"/>
      <c r="Q19532" s="24"/>
      <c r="T19532" s="24"/>
      <c r="W19532" s="24"/>
      <c r="Z19532" s="24"/>
      <c r="AC19532" s="24"/>
      <c r="AI19532" s="24"/>
      <c r="AL19532" s="24"/>
      <c r="AO19532" s="24"/>
      <c r="AR19532" s="24"/>
      <c r="AU19532" s="24"/>
    </row>
    <row r="19533">
      <c r="J19533" s="18"/>
      <c r="N19533" s="24"/>
      <c r="Q19533" s="24"/>
      <c r="T19533" s="24"/>
      <c r="W19533" s="24"/>
      <c r="Z19533" s="24"/>
      <c r="AC19533" s="24"/>
      <c r="AI19533" s="24"/>
      <c r="AL19533" s="24"/>
      <c r="AO19533" s="24"/>
      <c r="AR19533" s="24"/>
      <c r="AU19533" s="24"/>
    </row>
    <row r="19534">
      <c r="J19534" s="18"/>
      <c r="N19534" s="24"/>
      <c r="Q19534" s="24"/>
      <c r="T19534" s="24"/>
      <c r="W19534" s="24"/>
      <c r="Z19534" s="24"/>
      <c r="AC19534" s="24"/>
      <c r="AI19534" s="24"/>
      <c r="AL19534" s="24"/>
      <c r="AO19534" s="24"/>
      <c r="AR19534" s="24"/>
      <c r="AU19534" s="24"/>
    </row>
    <row r="19535">
      <c r="J19535" s="18"/>
      <c r="N19535" s="24"/>
      <c r="Q19535" s="24"/>
      <c r="T19535" s="24"/>
      <c r="W19535" s="24"/>
      <c r="Z19535" s="24"/>
      <c r="AC19535" s="24"/>
      <c r="AI19535" s="24"/>
      <c r="AL19535" s="24"/>
      <c r="AO19535" s="24"/>
      <c r="AR19535" s="24"/>
      <c r="AU19535" s="24"/>
    </row>
    <row r="19536">
      <c r="J19536" s="18"/>
      <c r="N19536" s="24"/>
      <c r="Q19536" s="24"/>
      <c r="T19536" s="24"/>
      <c r="W19536" s="24"/>
      <c r="Z19536" s="24"/>
      <c r="AC19536" s="24"/>
      <c r="AI19536" s="24"/>
      <c r="AL19536" s="24"/>
      <c r="AO19536" s="24"/>
      <c r="AR19536" s="24"/>
      <c r="AU19536" s="24"/>
    </row>
    <row r="19537">
      <c r="J19537" s="18"/>
      <c r="N19537" s="24"/>
      <c r="Q19537" s="24"/>
      <c r="T19537" s="24"/>
      <c r="W19537" s="24"/>
      <c r="Z19537" s="24"/>
      <c r="AC19537" s="24"/>
      <c r="AI19537" s="24"/>
      <c r="AL19537" s="24"/>
      <c r="AO19537" s="24"/>
      <c r="AR19537" s="24"/>
      <c r="AU19537" s="24"/>
    </row>
    <row r="19538">
      <c r="J19538" s="18"/>
      <c r="N19538" s="24"/>
      <c r="Q19538" s="24"/>
      <c r="T19538" s="24"/>
      <c r="W19538" s="24"/>
      <c r="Z19538" s="24"/>
      <c r="AC19538" s="24"/>
      <c r="AI19538" s="24"/>
      <c r="AL19538" s="24"/>
      <c r="AO19538" s="24"/>
      <c r="AR19538" s="24"/>
      <c r="AU19538" s="24"/>
    </row>
    <row r="19539">
      <c r="J19539" s="18"/>
      <c r="N19539" s="24"/>
      <c r="Q19539" s="24"/>
      <c r="T19539" s="24"/>
      <c r="W19539" s="24"/>
      <c r="Z19539" s="24"/>
      <c r="AC19539" s="24"/>
      <c r="AI19539" s="24"/>
      <c r="AL19539" s="24"/>
      <c r="AO19539" s="24"/>
      <c r="AR19539" s="24"/>
      <c r="AU19539" s="24"/>
    </row>
    <row r="19540">
      <c r="J19540" s="18"/>
      <c r="N19540" s="24"/>
      <c r="Q19540" s="24"/>
      <c r="T19540" s="24"/>
      <c r="W19540" s="24"/>
      <c r="Z19540" s="24"/>
      <c r="AC19540" s="24"/>
      <c r="AI19540" s="24"/>
      <c r="AL19540" s="24"/>
      <c r="AO19540" s="24"/>
      <c r="AR19540" s="24"/>
      <c r="AU19540" s="24"/>
    </row>
    <row r="19541">
      <c r="J19541" s="18"/>
      <c r="N19541" s="24"/>
      <c r="Q19541" s="24"/>
      <c r="T19541" s="24"/>
      <c r="W19541" s="24"/>
      <c r="Z19541" s="24"/>
      <c r="AC19541" s="24"/>
      <c r="AI19541" s="24"/>
      <c r="AL19541" s="24"/>
      <c r="AO19541" s="24"/>
      <c r="AR19541" s="24"/>
      <c r="AU19541" s="24"/>
    </row>
    <row r="19542">
      <c r="J19542" s="18"/>
      <c r="N19542" s="24"/>
      <c r="Q19542" s="24"/>
      <c r="T19542" s="24"/>
      <c r="W19542" s="24"/>
      <c r="Z19542" s="24"/>
      <c r="AC19542" s="24"/>
      <c r="AI19542" s="24"/>
      <c r="AL19542" s="24"/>
      <c r="AO19542" s="24"/>
      <c r="AR19542" s="24"/>
      <c r="AU19542" s="24"/>
    </row>
    <row r="19543">
      <c r="J19543" s="18"/>
      <c r="N19543" s="24"/>
      <c r="Q19543" s="24"/>
      <c r="T19543" s="24"/>
      <c r="W19543" s="24"/>
      <c r="Z19543" s="24"/>
      <c r="AC19543" s="24"/>
      <c r="AI19543" s="24"/>
      <c r="AL19543" s="24"/>
      <c r="AO19543" s="24"/>
      <c r="AR19543" s="24"/>
      <c r="AU19543" s="24"/>
    </row>
    <row r="19544">
      <c r="J19544" s="18"/>
      <c r="N19544" s="24"/>
      <c r="Q19544" s="24"/>
      <c r="T19544" s="24"/>
      <c r="W19544" s="24"/>
      <c r="Z19544" s="24"/>
      <c r="AC19544" s="24"/>
      <c r="AI19544" s="24"/>
      <c r="AL19544" s="24"/>
      <c r="AO19544" s="24"/>
      <c r="AR19544" s="24"/>
      <c r="AU19544" s="24"/>
    </row>
    <row r="19545">
      <c r="J19545" s="18"/>
      <c r="N19545" s="24"/>
      <c r="Q19545" s="24"/>
      <c r="T19545" s="24"/>
      <c r="W19545" s="24"/>
      <c r="Z19545" s="24"/>
      <c r="AC19545" s="24"/>
      <c r="AI19545" s="24"/>
      <c r="AL19545" s="24"/>
      <c r="AO19545" s="24"/>
      <c r="AR19545" s="24"/>
      <c r="AU19545" s="24"/>
    </row>
    <row r="19546">
      <c r="J19546" s="18"/>
      <c r="N19546" s="24"/>
      <c r="Q19546" s="24"/>
      <c r="T19546" s="24"/>
      <c r="W19546" s="24"/>
      <c r="Z19546" s="24"/>
      <c r="AC19546" s="24"/>
      <c r="AI19546" s="24"/>
      <c r="AL19546" s="24"/>
      <c r="AO19546" s="24"/>
      <c r="AR19546" s="24"/>
      <c r="AU19546" s="24"/>
    </row>
    <row r="19547">
      <c r="J19547" s="18"/>
      <c r="N19547" s="24"/>
      <c r="Q19547" s="24"/>
      <c r="T19547" s="24"/>
      <c r="W19547" s="24"/>
      <c r="Z19547" s="24"/>
      <c r="AC19547" s="24"/>
      <c r="AI19547" s="24"/>
      <c r="AL19547" s="24"/>
      <c r="AO19547" s="24"/>
      <c r="AR19547" s="24"/>
      <c r="AU19547" s="24"/>
    </row>
    <row r="19548">
      <c r="J19548" s="18"/>
      <c r="N19548" s="24"/>
      <c r="Q19548" s="24"/>
      <c r="T19548" s="24"/>
      <c r="W19548" s="24"/>
      <c r="Z19548" s="24"/>
      <c r="AC19548" s="24"/>
      <c r="AI19548" s="24"/>
      <c r="AL19548" s="24"/>
      <c r="AO19548" s="24"/>
      <c r="AR19548" s="24"/>
      <c r="AU19548" s="24"/>
    </row>
    <row r="19549">
      <c r="J19549" s="18"/>
      <c r="N19549" s="24"/>
      <c r="Q19549" s="24"/>
      <c r="T19549" s="24"/>
      <c r="W19549" s="24"/>
      <c r="Z19549" s="24"/>
      <c r="AC19549" s="24"/>
      <c r="AI19549" s="24"/>
      <c r="AL19549" s="24"/>
      <c r="AO19549" s="24"/>
      <c r="AR19549" s="24"/>
      <c r="AU19549" s="24"/>
    </row>
    <row r="19550">
      <c r="J19550" s="18"/>
      <c r="N19550" s="24"/>
      <c r="Q19550" s="24"/>
      <c r="T19550" s="24"/>
      <c r="W19550" s="24"/>
      <c r="Z19550" s="24"/>
      <c r="AC19550" s="24"/>
      <c r="AI19550" s="24"/>
      <c r="AL19550" s="24"/>
      <c r="AO19550" s="24"/>
      <c r="AR19550" s="24"/>
      <c r="AU19550" s="24"/>
    </row>
    <row r="19551">
      <c r="J19551" s="18"/>
      <c r="N19551" s="24"/>
      <c r="Q19551" s="24"/>
      <c r="T19551" s="24"/>
      <c r="W19551" s="24"/>
      <c r="Z19551" s="24"/>
      <c r="AC19551" s="24"/>
      <c r="AI19551" s="24"/>
      <c r="AL19551" s="24"/>
      <c r="AO19551" s="24"/>
      <c r="AR19551" s="24"/>
      <c r="AU19551" s="24"/>
    </row>
    <row r="19552">
      <c r="J19552" s="18"/>
      <c r="N19552" s="24"/>
      <c r="Q19552" s="24"/>
      <c r="T19552" s="24"/>
      <c r="W19552" s="24"/>
      <c r="Z19552" s="24"/>
      <c r="AC19552" s="24"/>
      <c r="AI19552" s="24"/>
      <c r="AL19552" s="24"/>
      <c r="AO19552" s="24"/>
      <c r="AR19552" s="24"/>
      <c r="AU19552" s="24"/>
    </row>
    <row r="19553">
      <c r="J19553" s="18"/>
      <c r="N19553" s="24"/>
      <c r="Q19553" s="24"/>
      <c r="T19553" s="24"/>
      <c r="W19553" s="24"/>
      <c r="Z19553" s="24"/>
      <c r="AC19553" s="24"/>
      <c r="AI19553" s="24"/>
      <c r="AL19553" s="24"/>
      <c r="AO19553" s="24"/>
      <c r="AR19553" s="24"/>
      <c r="AU19553" s="24"/>
    </row>
    <row r="19554">
      <c r="J19554" s="18"/>
      <c r="N19554" s="24"/>
      <c r="Q19554" s="24"/>
      <c r="T19554" s="24"/>
      <c r="W19554" s="24"/>
      <c r="Z19554" s="24"/>
      <c r="AC19554" s="24"/>
      <c r="AI19554" s="24"/>
      <c r="AL19554" s="24"/>
      <c r="AO19554" s="24"/>
      <c r="AR19554" s="24"/>
      <c r="AU19554" s="24"/>
    </row>
    <row r="19555">
      <c r="J19555" s="18"/>
      <c r="N19555" s="24"/>
      <c r="Q19555" s="24"/>
      <c r="T19555" s="24"/>
      <c r="W19555" s="24"/>
      <c r="Z19555" s="24"/>
      <c r="AC19555" s="24"/>
      <c r="AI19555" s="24"/>
      <c r="AL19555" s="24"/>
      <c r="AO19555" s="24"/>
      <c r="AR19555" s="24"/>
      <c r="AU19555" s="24"/>
    </row>
    <row r="19556">
      <c r="J19556" s="18"/>
      <c r="N19556" s="24"/>
      <c r="Q19556" s="24"/>
      <c r="T19556" s="24"/>
      <c r="W19556" s="24"/>
      <c r="Z19556" s="24"/>
      <c r="AC19556" s="24"/>
      <c r="AI19556" s="24"/>
      <c r="AL19556" s="24"/>
      <c r="AO19556" s="24"/>
      <c r="AR19556" s="24"/>
      <c r="AU19556" s="24"/>
    </row>
    <row r="19557">
      <c r="J19557" s="18"/>
      <c r="N19557" s="24"/>
      <c r="Q19557" s="24"/>
      <c r="T19557" s="24"/>
      <c r="W19557" s="24"/>
      <c r="Z19557" s="24"/>
      <c r="AC19557" s="24"/>
      <c r="AI19557" s="24"/>
      <c r="AL19557" s="24"/>
      <c r="AO19557" s="24"/>
      <c r="AR19557" s="24"/>
      <c r="AU19557" s="24"/>
    </row>
    <row r="19558">
      <c r="J19558" s="18"/>
      <c r="N19558" s="24"/>
      <c r="Q19558" s="24"/>
      <c r="T19558" s="24"/>
      <c r="W19558" s="24"/>
      <c r="Z19558" s="24"/>
      <c r="AC19558" s="24"/>
      <c r="AI19558" s="24"/>
      <c r="AL19558" s="24"/>
      <c r="AO19558" s="24"/>
      <c r="AR19558" s="24"/>
      <c r="AU19558" s="24"/>
    </row>
    <row r="19559">
      <c r="J19559" s="18"/>
      <c r="N19559" s="24"/>
      <c r="Q19559" s="24"/>
      <c r="T19559" s="24"/>
      <c r="W19559" s="24"/>
      <c r="Z19559" s="24"/>
      <c r="AC19559" s="24"/>
      <c r="AI19559" s="24"/>
      <c r="AL19559" s="24"/>
      <c r="AO19559" s="24"/>
      <c r="AR19559" s="24"/>
      <c r="AU19559" s="24"/>
    </row>
    <row r="19560">
      <c r="J19560" s="18"/>
      <c r="N19560" s="24"/>
      <c r="Q19560" s="24"/>
      <c r="T19560" s="24"/>
      <c r="W19560" s="24"/>
      <c r="Z19560" s="24"/>
      <c r="AC19560" s="24"/>
      <c r="AI19560" s="24"/>
      <c r="AL19560" s="24"/>
      <c r="AO19560" s="24"/>
      <c r="AR19560" s="24"/>
      <c r="AU19560" s="24"/>
    </row>
    <row r="19561">
      <c r="J19561" s="18"/>
      <c r="N19561" s="24"/>
      <c r="Q19561" s="24"/>
      <c r="T19561" s="24"/>
      <c r="W19561" s="24"/>
      <c r="Z19561" s="24"/>
      <c r="AC19561" s="24"/>
      <c r="AI19561" s="24"/>
      <c r="AL19561" s="24"/>
      <c r="AO19561" s="24"/>
      <c r="AR19561" s="24"/>
      <c r="AU19561" s="24"/>
    </row>
    <row r="19562">
      <c r="J19562" s="18"/>
      <c r="N19562" s="24"/>
      <c r="Q19562" s="24"/>
      <c r="T19562" s="24"/>
      <c r="W19562" s="24"/>
      <c r="Z19562" s="24"/>
      <c r="AC19562" s="24"/>
      <c r="AI19562" s="24"/>
      <c r="AL19562" s="24"/>
      <c r="AO19562" s="24"/>
      <c r="AR19562" s="24"/>
      <c r="AU19562" s="24"/>
    </row>
    <row r="19563">
      <c r="J19563" s="18"/>
      <c r="N19563" s="24"/>
      <c r="Q19563" s="24"/>
      <c r="T19563" s="24"/>
      <c r="W19563" s="24"/>
      <c r="Z19563" s="24"/>
      <c r="AC19563" s="24"/>
      <c r="AI19563" s="24"/>
      <c r="AL19563" s="24"/>
      <c r="AO19563" s="24"/>
      <c r="AR19563" s="24"/>
      <c r="AU19563" s="24"/>
    </row>
    <row r="19564">
      <c r="J19564" s="18"/>
      <c r="N19564" s="24"/>
      <c r="Q19564" s="24"/>
      <c r="T19564" s="24"/>
      <c r="W19564" s="24"/>
      <c r="Z19564" s="24"/>
      <c r="AC19564" s="24"/>
      <c r="AI19564" s="24"/>
      <c r="AL19564" s="24"/>
      <c r="AO19564" s="24"/>
      <c r="AR19564" s="24"/>
      <c r="AU19564" s="24"/>
    </row>
    <row r="19565">
      <c r="J19565" s="18"/>
      <c r="N19565" s="24"/>
      <c r="Q19565" s="24"/>
      <c r="T19565" s="24"/>
      <c r="W19565" s="24"/>
      <c r="Z19565" s="24"/>
      <c r="AC19565" s="24"/>
      <c r="AI19565" s="24"/>
      <c r="AL19565" s="24"/>
      <c r="AO19565" s="24"/>
      <c r="AR19565" s="24"/>
      <c r="AU19565" s="24"/>
    </row>
    <row r="19566">
      <c r="J19566" s="18"/>
      <c r="N19566" s="24"/>
      <c r="Q19566" s="24"/>
      <c r="T19566" s="24"/>
      <c r="W19566" s="24"/>
      <c r="Z19566" s="24"/>
      <c r="AC19566" s="24"/>
      <c r="AI19566" s="24"/>
      <c r="AL19566" s="24"/>
      <c r="AO19566" s="24"/>
      <c r="AR19566" s="24"/>
      <c r="AU19566" s="24"/>
    </row>
    <row r="19567">
      <c r="J19567" s="18"/>
      <c r="N19567" s="24"/>
      <c r="Q19567" s="24"/>
      <c r="T19567" s="24"/>
      <c r="W19567" s="24"/>
      <c r="Z19567" s="24"/>
      <c r="AC19567" s="24"/>
      <c r="AI19567" s="24"/>
      <c r="AL19567" s="24"/>
      <c r="AO19567" s="24"/>
      <c r="AR19567" s="24"/>
      <c r="AU19567" s="24"/>
    </row>
    <row r="19568">
      <c r="J19568" s="18"/>
      <c r="N19568" s="24"/>
      <c r="Q19568" s="24"/>
      <c r="T19568" s="24"/>
      <c r="W19568" s="24"/>
      <c r="Z19568" s="24"/>
      <c r="AC19568" s="24"/>
      <c r="AI19568" s="24"/>
      <c r="AL19568" s="24"/>
      <c r="AO19568" s="24"/>
      <c r="AR19568" s="24"/>
      <c r="AU19568" s="24"/>
    </row>
    <row r="19569">
      <c r="J19569" s="18"/>
      <c r="N19569" s="24"/>
      <c r="Q19569" s="24"/>
      <c r="T19569" s="24"/>
      <c r="W19569" s="24"/>
      <c r="Z19569" s="24"/>
      <c r="AC19569" s="24"/>
      <c r="AI19569" s="24"/>
      <c r="AL19569" s="24"/>
      <c r="AO19569" s="24"/>
      <c r="AR19569" s="24"/>
      <c r="AU19569" s="24"/>
    </row>
    <row r="19570">
      <c r="J19570" s="18"/>
      <c r="N19570" s="24"/>
      <c r="Q19570" s="24"/>
      <c r="T19570" s="24"/>
      <c r="W19570" s="24"/>
      <c r="Z19570" s="24"/>
      <c r="AC19570" s="24"/>
      <c r="AI19570" s="24"/>
      <c r="AL19570" s="24"/>
      <c r="AO19570" s="24"/>
      <c r="AR19570" s="24"/>
      <c r="AU19570" s="24"/>
    </row>
    <row r="19571">
      <c r="J19571" s="18"/>
      <c r="N19571" s="24"/>
      <c r="Q19571" s="24"/>
      <c r="T19571" s="24"/>
      <c r="W19571" s="24"/>
      <c r="Z19571" s="24"/>
      <c r="AC19571" s="24"/>
      <c r="AI19571" s="24"/>
      <c r="AL19571" s="24"/>
      <c r="AO19571" s="24"/>
      <c r="AR19571" s="24"/>
      <c r="AU19571" s="24"/>
    </row>
    <row r="19572">
      <c r="J19572" s="18"/>
      <c r="N19572" s="24"/>
      <c r="Q19572" s="24"/>
      <c r="T19572" s="24"/>
      <c r="W19572" s="24"/>
      <c r="Z19572" s="24"/>
      <c r="AC19572" s="24"/>
      <c r="AI19572" s="24"/>
      <c r="AL19572" s="24"/>
      <c r="AO19572" s="24"/>
      <c r="AR19572" s="24"/>
      <c r="AU19572" s="24"/>
    </row>
    <row r="19573">
      <c r="J19573" s="18"/>
      <c r="N19573" s="24"/>
      <c r="Q19573" s="24"/>
      <c r="T19573" s="24"/>
      <c r="W19573" s="24"/>
      <c r="Z19573" s="24"/>
      <c r="AC19573" s="24"/>
      <c r="AI19573" s="24"/>
      <c r="AL19573" s="24"/>
      <c r="AO19573" s="24"/>
      <c r="AR19573" s="24"/>
      <c r="AU19573" s="24"/>
    </row>
    <row r="19574">
      <c r="J19574" s="18"/>
      <c r="N19574" s="24"/>
      <c r="Q19574" s="24"/>
      <c r="T19574" s="24"/>
      <c r="W19574" s="24"/>
      <c r="Z19574" s="24"/>
      <c r="AC19574" s="24"/>
      <c r="AI19574" s="24"/>
      <c r="AL19574" s="24"/>
      <c r="AO19574" s="24"/>
      <c r="AR19574" s="24"/>
      <c r="AU19574" s="24"/>
    </row>
    <row r="19575">
      <c r="J19575" s="18"/>
      <c r="N19575" s="24"/>
      <c r="Q19575" s="24"/>
      <c r="T19575" s="24"/>
      <c r="W19575" s="24"/>
      <c r="Z19575" s="24"/>
      <c r="AC19575" s="24"/>
      <c r="AI19575" s="24"/>
      <c r="AL19575" s="24"/>
      <c r="AO19575" s="24"/>
      <c r="AR19575" s="24"/>
      <c r="AU19575" s="24"/>
    </row>
    <row r="19576">
      <c r="J19576" s="18"/>
      <c r="N19576" s="24"/>
      <c r="Q19576" s="24"/>
      <c r="T19576" s="24"/>
      <c r="W19576" s="24"/>
      <c r="Z19576" s="24"/>
      <c r="AC19576" s="24"/>
      <c r="AI19576" s="24"/>
      <c r="AL19576" s="24"/>
      <c r="AO19576" s="24"/>
      <c r="AR19576" s="24"/>
      <c r="AU19576" s="24"/>
    </row>
    <row r="19577">
      <c r="J19577" s="18"/>
      <c r="N19577" s="24"/>
      <c r="Q19577" s="24"/>
      <c r="T19577" s="24"/>
      <c r="W19577" s="24"/>
      <c r="Z19577" s="24"/>
      <c r="AC19577" s="24"/>
      <c r="AI19577" s="24"/>
      <c r="AL19577" s="24"/>
      <c r="AO19577" s="24"/>
      <c r="AR19577" s="24"/>
      <c r="AU19577" s="24"/>
    </row>
    <row r="19578">
      <c r="J19578" s="18"/>
      <c r="N19578" s="24"/>
      <c r="Q19578" s="24"/>
      <c r="T19578" s="24"/>
      <c r="W19578" s="24"/>
      <c r="Z19578" s="24"/>
      <c r="AC19578" s="24"/>
      <c r="AI19578" s="24"/>
      <c r="AL19578" s="24"/>
      <c r="AO19578" s="24"/>
      <c r="AR19578" s="24"/>
      <c r="AU19578" s="24"/>
    </row>
    <row r="19579">
      <c r="J19579" s="18"/>
      <c r="N19579" s="24"/>
      <c r="Q19579" s="24"/>
      <c r="T19579" s="24"/>
      <c r="W19579" s="24"/>
      <c r="Z19579" s="24"/>
      <c r="AC19579" s="24"/>
      <c r="AI19579" s="24"/>
      <c r="AL19579" s="24"/>
      <c r="AO19579" s="24"/>
      <c r="AR19579" s="24"/>
      <c r="AU19579" s="24"/>
    </row>
    <row r="19580">
      <c r="J19580" s="18"/>
      <c r="N19580" s="24"/>
      <c r="Q19580" s="24"/>
      <c r="T19580" s="24"/>
      <c r="W19580" s="24"/>
      <c r="Z19580" s="24"/>
      <c r="AC19580" s="24"/>
      <c r="AI19580" s="24"/>
      <c r="AL19580" s="24"/>
      <c r="AO19580" s="24"/>
      <c r="AR19580" s="24"/>
      <c r="AU19580" s="24"/>
    </row>
    <row r="19581">
      <c r="J19581" s="18"/>
      <c r="N19581" s="24"/>
      <c r="Q19581" s="24"/>
      <c r="T19581" s="24"/>
      <c r="W19581" s="24"/>
      <c r="Z19581" s="24"/>
      <c r="AC19581" s="24"/>
      <c r="AI19581" s="24"/>
      <c r="AL19581" s="24"/>
      <c r="AO19581" s="24"/>
      <c r="AR19581" s="24"/>
      <c r="AU19581" s="24"/>
    </row>
    <row r="19582">
      <c r="J19582" s="18"/>
      <c r="N19582" s="24"/>
      <c r="Q19582" s="24"/>
      <c r="T19582" s="24"/>
      <c r="W19582" s="24"/>
      <c r="Z19582" s="24"/>
      <c r="AC19582" s="24"/>
      <c r="AI19582" s="24"/>
      <c r="AL19582" s="24"/>
      <c r="AO19582" s="24"/>
      <c r="AR19582" s="24"/>
      <c r="AU19582" s="24"/>
    </row>
    <row r="19583">
      <c r="J19583" s="18"/>
      <c r="N19583" s="24"/>
      <c r="Q19583" s="24"/>
      <c r="T19583" s="24"/>
      <c r="W19583" s="24"/>
      <c r="Z19583" s="24"/>
      <c r="AC19583" s="24"/>
      <c r="AI19583" s="24"/>
      <c r="AL19583" s="24"/>
      <c r="AO19583" s="24"/>
      <c r="AR19583" s="24"/>
      <c r="AU19583" s="24"/>
    </row>
    <row r="19584">
      <c r="J19584" s="18"/>
      <c r="N19584" s="24"/>
      <c r="Q19584" s="24"/>
      <c r="T19584" s="24"/>
      <c r="W19584" s="24"/>
      <c r="Z19584" s="24"/>
      <c r="AC19584" s="24"/>
      <c r="AI19584" s="24"/>
      <c r="AL19584" s="24"/>
      <c r="AO19584" s="24"/>
      <c r="AR19584" s="24"/>
      <c r="AU19584" s="24"/>
    </row>
    <row r="19585">
      <c r="J19585" s="18"/>
      <c r="N19585" s="24"/>
      <c r="Q19585" s="24"/>
      <c r="T19585" s="24"/>
      <c r="W19585" s="24"/>
      <c r="Z19585" s="24"/>
      <c r="AC19585" s="24"/>
      <c r="AI19585" s="24"/>
      <c r="AL19585" s="24"/>
      <c r="AO19585" s="24"/>
      <c r="AR19585" s="24"/>
      <c r="AU19585" s="24"/>
    </row>
    <row r="19586">
      <c r="J19586" s="18"/>
      <c r="N19586" s="24"/>
      <c r="Q19586" s="24"/>
      <c r="T19586" s="24"/>
      <c r="W19586" s="24"/>
      <c r="Z19586" s="24"/>
      <c r="AC19586" s="24"/>
      <c r="AI19586" s="24"/>
      <c r="AL19586" s="24"/>
      <c r="AO19586" s="24"/>
      <c r="AR19586" s="24"/>
      <c r="AU19586" s="24"/>
    </row>
    <row r="19587">
      <c r="J19587" s="18"/>
      <c r="N19587" s="24"/>
      <c r="Q19587" s="24"/>
      <c r="T19587" s="24"/>
      <c r="W19587" s="24"/>
      <c r="Z19587" s="24"/>
      <c r="AC19587" s="24"/>
      <c r="AI19587" s="24"/>
      <c r="AL19587" s="24"/>
      <c r="AO19587" s="24"/>
      <c r="AR19587" s="24"/>
      <c r="AU19587" s="24"/>
    </row>
    <row r="19588">
      <c r="J19588" s="18"/>
      <c r="N19588" s="24"/>
      <c r="Q19588" s="24"/>
      <c r="T19588" s="24"/>
      <c r="W19588" s="24"/>
      <c r="Z19588" s="24"/>
      <c r="AC19588" s="24"/>
      <c r="AI19588" s="24"/>
      <c r="AL19588" s="24"/>
      <c r="AO19588" s="24"/>
      <c r="AR19588" s="24"/>
      <c r="AU19588" s="24"/>
    </row>
    <row r="19589">
      <c r="J19589" s="18"/>
      <c r="N19589" s="24"/>
      <c r="Q19589" s="24"/>
      <c r="T19589" s="24"/>
      <c r="W19589" s="24"/>
      <c r="Z19589" s="24"/>
      <c r="AC19589" s="24"/>
      <c r="AI19589" s="24"/>
      <c r="AL19589" s="24"/>
      <c r="AO19589" s="24"/>
      <c r="AR19589" s="24"/>
      <c r="AU19589" s="24"/>
    </row>
    <row r="19590">
      <c r="J19590" s="18"/>
      <c r="N19590" s="24"/>
      <c r="Q19590" s="24"/>
      <c r="T19590" s="24"/>
      <c r="W19590" s="24"/>
      <c r="Z19590" s="24"/>
      <c r="AC19590" s="24"/>
      <c r="AI19590" s="24"/>
      <c r="AL19590" s="24"/>
      <c r="AO19590" s="24"/>
      <c r="AR19590" s="24"/>
      <c r="AU19590" s="24"/>
    </row>
    <row r="19591">
      <c r="J19591" s="18"/>
      <c r="N19591" s="24"/>
      <c r="Q19591" s="24"/>
      <c r="T19591" s="24"/>
      <c r="W19591" s="24"/>
      <c r="Z19591" s="24"/>
      <c r="AC19591" s="24"/>
      <c r="AI19591" s="24"/>
      <c r="AL19591" s="24"/>
      <c r="AO19591" s="24"/>
      <c r="AR19591" s="24"/>
      <c r="AU19591" s="24"/>
    </row>
    <row r="19592">
      <c r="J19592" s="18"/>
      <c r="N19592" s="24"/>
      <c r="Q19592" s="24"/>
      <c r="T19592" s="24"/>
      <c r="W19592" s="24"/>
      <c r="Z19592" s="24"/>
      <c r="AC19592" s="24"/>
      <c r="AI19592" s="24"/>
      <c r="AL19592" s="24"/>
      <c r="AO19592" s="24"/>
      <c r="AR19592" s="24"/>
      <c r="AU19592" s="24"/>
    </row>
    <row r="19593">
      <c r="J19593" s="18"/>
      <c r="N19593" s="24"/>
      <c r="Q19593" s="24"/>
      <c r="T19593" s="24"/>
      <c r="W19593" s="24"/>
      <c r="Z19593" s="24"/>
      <c r="AC19593" s="24"/>
      <c r="AI19593" s="24"/>
      <c r="AL19593" s="24"/>
      <c r="AO19593" s="24"/>
      <c r="AR19593" s="24"/>
      <c r="AU19593" s="24"/>
    </row>
    <row r="19594">
      <c r="J19594" s="18"/>
      <c r="N19594" s="24"/>
      <c r="Q19594" s="24"/>
      <c r="T19594" s="24"/>
      <c r="W19594" s="24"/>
      <c r="Z19594" s="24"/>
      <c r="AC19594" s="24"/>
      <c r="AI19594" s="24"/>
      <c r="AL19594" s="24"/>
      <c r="AO19594" s="24"/>
      <c r="AR19594" s="24"/>
      <c r="AU19594" s="24"/>
    </row>
    <row r="19595">
      <c r="J19595" s="18"/>
      <c r="N19595" s="24"/>
      <c r="Q19595" s="24"/>
      <c r="T19595" s="24"/>
      <c r="W19595" s="24"/>
      <c r="Z19595" s="24"/>
      <c r="AC19595" s="24"/>
      <c r="AI19595" s="24"/>
      <c r="AL19595" s="24"/>
      <c r="AO19595" s="24"/>
      <c r="AR19595" s="24"/>
      <c r="AU19595" s="24"/>
    </row>
    <row r="19596">
      <c r="J19596" s="18"/>
      <c r="N19596" s="24"/>
      <c r="Q19596" s="24"/>
      <c r="T19596" s="24"/>
      <c r="W19596" s="24"/>
      <c r="Z19596" s="24"/>
      <c r="AC19596" s="24"/>
      <c r="AI19596" s="24"/>
      <c r="AL19596" s="24"/>
      <c r="AO19596" s="24"/>
      <c r="AR19596" s="24"/>
      <c r="AU19596" s="24"/>
    </row>
    <row r="19597">
      <c r="J19597" s="18"/>
      <c r="N19597" s="24"/>
      <c r="Q19597" s="24"/>
      <c r="T19597" s="24"/>
      <c r="W19597" s="24"/>
      <c r="Z19597" s="24"/>
      <c r="AC19597" s="24"/>
      <c r="AI19597" s="24"/>
      <c r="AL19597" s="24"/>
      <c r="AO19597" s="24"/>
      <c r="AR19597" s="24"/>
      <c r="AU19597" s="24"/>
    </row>
    <row r="19598">
      <c r="J19598" s="18"/>
      <c r="N19598" s="24"/>
      <c r="Q19598" s="24"/>
      <c r="T19598" s="24"/>
      <c r="W19598" s="24"/>
      <c r="Z19598" s="24"/>
      <c r="AC19598" s="24"/>
      <c r="AI19598" s="24"/>
      <c r="AL19598" s="24"/>
      <c r="AO19598" s="24"/>
      <c r="AR19598" s="24"/>
      <c r="AU19598" s="24"/>
    </row>
    <row r="19599">
      <c r="J19599" s="18"/>
      <c r="N19599" s="24"/>
      <c r="Q19599" s="24"/>
      <c r="T19599" s="24"/>
      <c r="W19599" s="24"/>
      <c r="Z19599" s="24"/>
      <c r="AC19599" s="24"/>
      <c r="AI19599" s="24"/>
      <c r="AL19599" s="24"/>
      <c r="AO19599" s="24"/>
      <c r="AR19599" s="24"/>
      <c r="AU19599" s="24"/>
    </row>
    <row r="19600">
      <c r="J19600" s="18"/>
      <c r="N19600" s="24"/>
      <c r="Q19600" s="24"/>
      <c r="T19600" s="24"/>
      <c r="W19600" s="24"/>
      <c r="Z19600" s="24"/>
      <c r="AC19600" s="24"/>
      <c r="AI19600" s="24"/>
      <c r="AL19600" s="24"/>
      <c r="AO19600" s="24"/>
      <c r="AR19600" s="24"/>
      <c r="AU19600" s="24"/>
    </row>
    <row r="19601">
      <c r="J19601" s="18"/>
      <c r="N19601" s="24"/>
      <c r="Q19601" s="24"/>
      <c r="T19601" s="24"/>
      <c r="W19601" s="24"/>
      <c r="Z19601" s="24"/>
      <c r="AC19601" s="24"/>
      <c r="AI19601" s="24"/>
      <c r="AL19601" s="24"/>
      <c r="AO19601" s="24"/>
      <c r="AR19601" s="24"/>
      <c r="AU19601" s="24"/>
    </row>
    <row r="19602">
      <c r="J19602" s="18"/>
      <c r="N19602" s="24"/>
      <c r="Q19602" s="24"/>
      <c r="T19602" s="24"/>
      <c r="W19602" s="24"/>
      <c r="Z19602" s="24"/>
      <c r="AC19602" s="24"/>
      <c r="AI19602" s="24"/>
      <c r="AL19602" s="24"/>
      <c r="AO19602" s="24"/>
      <c r="AR19602" s="24"/>
      <c r="AU19602" s="24"/>
    </row>
    <row r="19603">
      <c r="J19603" s="18"/>
      <c r="N19603" s="24"/>
      <c r="Q19603" s="24"/>
      <c r="T19603" s="24"/>
      <c r="W19603" s="24"/>
      <c r="Z19603" s="24"/>
      <c r="AC19603" s="24"/>
      <c r="AI19603" s="24"/>
      <c r="AL19603" s="24"/>
      <c r="AO19603" s="24"/>
      <c r="AR19603" s="24"/>
      <c r="AU19603" s="24"/>
    </row>
    <row r="19604">
      <c r="J19604" s="18"/>
      <c r="N19604" s="24"/>
      <c r="Q19604" s="24"/>
      <c r="T19604" s="24"/>
      <c r="W19604" s="24"/>
      <c r="Z19604" s="24"/>
      <c r="AC19604" s="24"/>
      <c r="AI19604" s="24"/>
      <c r="AL19604" s="24"/>
      <c r="AO19604" s="24"/>
      <c r="AR19604" s="24"/>
      <c r="AU19604" s="24"/>
    </row>
    <row r="19605">
      <c r="J19605" s="18"/>
      <c r="N19605" s="24"/>
      <c r="Q19605" s="24"/>
      <c r="T19605" s="24"/>
      <c r="W19605" s="24"/>
      <c r="Z19605" s="24"/>
      <c r="AC19605" s="24"/>
      <c r="AI19605" s="24"/>
      <c r="AL19605" s="24"/>
      <c r="AO19605" s="24"/>
      <c r="AR19605" s="24"/>
      <c r="AU19605" s="24"/>
    </row>
    <row r="19606">
      <c r="J19606" s="18"/>
      <c r="N19606" s="24"/>
      <c r="Q19606" s="24"/>
      <c r="T19606" s="24"/>
      <c r="W19606" s="24"/>
      <c r="Z19606" s="24"/>
      <c r="AC19606" s="24"/>
      <c r="AI19606" s="24"/>
      <c r="AL19606" s="24"/>
      <c r="AO19606" s="24"/>
      <c r="AR19606" s="24"/>
      <c r="AU19606" s="24"/>
    </row>
    <row r="19607">
      <c r="J19607" s="18"/>
      <c r="N19607" s="24"/>
      <c r="Q19607" s="24"/>
      <c r="T19607" s="24"/>
      <c r="W19607" s="24"/>
      <c r="Z19607" s="24"/>
      <c r="AC19607" s="24"/>
      <c r="AI19607" s="24"/>
      <c r="AL19607" s="24"/>
      <c r="AO19607" s="24"/>
      <c r="AR19607" s="24"/>
      <c r="AU19607" s="24"/>
    </row>
    <row r="19608">
      <c r="J19608" s="18"/>
      <c r="N19608" s="24"/>
      <c r="Q19608" s="24"/>
      <c r="T19608" s="24"/>
      <c r="W19608" s="24"/>
      <c r="Z19608" s="24"/>
      <c r="AC19608" s="24"/>
      <c r="AI19608" s="24"/>
      <c r="AL19608" s="24"/>
      <c r="AO19608" s="24"/>
      <c r="AR19608" s="24"/>
      <c r="AU19608" s="24"/>
    </row>
    <row r="19609">
      <c r="J19609" s="18"/>
      <c r="N19609" s="24"/>
      <c r="Q19609" s="24"/>
      <c r="T19609" s="24"/>
      <c r="W19609" s="24"/>
      <c r="Z19609" s="24"/>
      <c r="AC19609" s="24"/>
      <c r="AI19609" s="24"/>
      <c r="AL19609" s="24"/>
      <c r="AO19609" s="24"/>
      <c r="AR19609" s="24"/>
      <c r="AU19609" s="24"/>
    </row>
    <row r="19610">
      <c r="J19610" s="18"/>
      <c r="N19610" s="24"/>
      <c r="Q19610" s="24"/>
      <c r="T19610" s="24"/>
      <c r="W19610" s="24"/>
      <c r="Z19610" s="24"/>
      <c r="AC19610" s="24"/>
      <c r="AI19610" s="24"/>
      <c r="AL19610" s="24"/>
      <c r="AO19610" s="24"/>
      <c r="AR19610" s="24"/>
      <c r="AU19610" s="24"/>
    </row>
    <row r="19611">
      <c r="J19611" s="18"/>
      <c r="N19611" s="24"/>
      <c r="Q19611" s="24"/>
      <c r="T19611" s="24"/>
      <c r="W19611" s="24"/>
      <c r="Z19611" s="24"/>
      <c r="AC19611" s="24"/>
      <c r="AI19611" s="24"/>
      <c r="AL19611" s="24"/>
      <c r="AO19611" s="24"/>
      <c r="AR19611" s="24"/>
      <c r="AU19611" s="24"/>
    </row>
    <row r="19612">
      <c r="J19612" s="18"/>
      <c r="N19612" s="24"/>
      <c r="Q19612" s="24"/>
      <c r="T19612" s="24"/>
      <c r="W19612" s="24"/>
      <c r="Z19612" s="24"/>
      <c r="AC19612" s="24"/>
      <c r="AI19612" s="24"/>
      <c r="AL19612" s="24"/>
      <c r="AO19612" s="24"/>
      <c r="AR19612" s="24"/>
      <c r="AU19612" s="24"/>
    </row>
    <row r="19613">
      <c r="J19613" s="18"/>
      <c r="N19613" s="24"/>
      <c r="Q19613" s="24"/>
      <c r="T19613" s="24"/>
      <c r="W19613" s="24"/>
      <c r="Z19613" s="24"/>
      <c r="AC19613" s="24"/>
      <c r="AI19613" s="24"/>
      <c r="AL19613" s="24"/>
      <c r="AO19613" s="24"/>
      <c r="AR19613" s="24"/>
      <c r="AU19613" s="24"/>
    </row>
    <row r="19614">
      <c r="J19614" s="18"/>
      <c r="N19614" s="24"/>
      <c r="Q19614" s="24"/>
      <c r="T19614" s="24"/>
      <c r="W19614" s="24"/>
      <c r="Z19614" s="24"/>
      <c r="AC19614" s="24"/>
      <c r="AI19614" s="24"/>
      <c r="AL19614" s="24"/>
      <c r="AO19614" s="24"/>
      <c r="AR19614" s="24"/>
      <c r="AU19614" s="24"/>
    </row>
    <row r="19615">
      <c r="J19615" s="18"/>
      <c r="N19615" s="24"/>
      <c r="Q19615" s="24"/>
      <c r="T19615" s="24"/>
      <c r="W19615" s="24"/>
      <c r="Z19615" s="24"/>
      <c r="AC19615" s="24"/>
      <c r="AI19615" s="24"/>
      <c r="AL19615" s="24"/>
      <c r="AO19615" s="24"/>
      <c r="AR19615" s="24"/>
      <c r="AU19615" s="24"/>
    </row>
    <row r="19616">
      <c r="J19616" s="18"/>
      <c r="N19616" s="24"/>
      <c r="Q19616" s="24"/>
      <c r="T19616" s="24"/>
      <c r="W19616" s="24"/>
      <c r="Z19616" s="24"/>
      <c r="AC19616" s="24"/>
      <c r="AI19616" s="24"/>
      <c r="AL19616" s="24"/>
      <c r="AO19616" s="24"/>
      <c r="AR19616" s="24"/>
      <c r="AU19616" s="24"/>
    </row>
    <row r="19617">
      <c r="J19617" s="18"/>
      <c r="N19617" s="24"/>
      <c r="Q19617" s="24"/>
      <c r="T19617" s="24"/>
      <c r="W19617" s="24"/>
      <c r="Z19617" s="24"/>
      <c r="AC19617" s="24"/>
      <c r="AI19617" s="24"/>
      <c r="AL19617" s="24"/>
      <c r="AO19617" s="24"/>
      <c r="AR19617" s="24"/>
      <c r="AU19617" s="24"/>
    </row>
    <row r="19618">
      <c r="J19618" s="18"/>
      <c r="N19618" s="24"/>
      <c r="Q19618" s="24"/>
      <c r="T19618" s="24"/>
      <c r="W19618" s="24"/>
      <c r="Z19618" s="24"/>
      <c r="AC19618" s="24"/>
      <c r="AI19618" s="24"/>
      <c r="AL19618" s="24"/>
      <c r="AO19618" s="24"/>
      <c r="AR19618" s="24"/>
      <c r="AU19618" s="24"/>
    </row>
    <row r="19619">
      <c r="J19619" s="18"/>
      <c r="N19619" s="24"/>
      <c r="Q19619" s="24"/>
      <c r="T19619" s="24"/>
      <c r="W19619" s="24"/>
      <c r="Z19619" s="24"/>
      <c r="AC19619" s="24"/>
      <c r="AI19619" s="24"/>
      <c r="AL19619" s="24"/>
      <c r="AO19619" s="24"/>
      <c r="AR19619" s="24"/>
      <c r="AU19619" s="24"/>
    </row>
    <row r="19620">
      <c r="J19620" s="18"/>
      <c r="N19620" s="24"/>
      <c r="Q19620" s="24"/>
      <c r="T19620" s="24"/>
      <c r="W19620" s="24"/>
      <c r="Z19620" s="24"/>
      <c r="AC19620" s="24"/>
      <c r="AI19620" s="24"/>
      <c r="AL19620" s="24"/>
      <c r="AO19620" s="24"/>
      <c r="AR19620" s="24"/>
      <c r="AU19620" s="24"/>
    </row>
    <row r="19621">
      <c r="J19621" s="18"/>
      <c r="N19621" s="24"/>
      <c r="Q19621" s="24"/>
      <c r="T19621" s="24"/>
      <c r="W19621" s="24"/>
      <c r="Z19621" s="24"/>
      <c r="AC19621" s="24"/>
      <c r="AI19621" s="24"/>
      <c r="AL19621" s="24"/>
      <c r="AO19621" s="24"/>
      <c r="AR19621" s="24"/>
      <c r="AU19621" s="24"/>
    </row>
    <row r="19622">
      <c r="J19622" s="18"/>
      <c r="N19622" s="24"/>
      <c r="Q19622" s="24"/>
      <c r="T19622" s="24"/>
      <c r="W19622" s="24"/>
      <c r="Z19622" s="24"/>
      <c r="AC19622" s="24"/>
      <c r="AI19622" s="24"/>
      <c r="AL19622" s="24"/>
      <c r="AO19622" s="24"/>
      <c r="AR19622" s="24"/>
      <c r="AU19622" s="24"/>
    </row>
    <row r="19623">
      <c r="J19623" s="18"/>
      <c r="N19623" s="24"/>
      <c r="Q19623" s="24"/>
      <c r="T19623" s="24"/>
      <c r="W19623" s="24"/>
      <c r="Z19623" s="24"/>
      <c r="AC19623" s="24"/>
      <c r="AI19623" s="24"/>
      <c r="AL19623" s="24"/>
      <c r="AO19623" s="24"/>
      <c r="AR19623" s="24"/>
      <c r="AU19623" s="24"/>
    </row>
    <row r="19624">
      <c r="J19624" s="18"/>
      <c r="N19624" s="24"/>
      <c r="Q19624" s="24"/>
      <c r="T19624" s="24"/>
      <c r="W19624" s="24"/>
      <c r="Z19624" s="24"/>
      <c r="AC19624" s="24"/>
      <c r="AI19624" s="24"/>
      <c r="AL19624" s="24"/>
      <c r="AO19624" s="24"/>
      <c r="AR19624" s="24"/>
      <c r="AU19624" s="24"/>
    </row>
    <row r="19625">
      <c r="J19625" s="18"/>
      <c r="N19625" s="24"/>
      <c r="Q19625" s="24"/>
      <c r="T19625" s="24"/>
      <c r="W19625" s="24"/>
      <c r="Z19625" s="24"/>
      <c r="AC19625" s="24"/>
      <c r="AI19625" s="24"/>
      <c r="AL19625" s="24"/>
      <c r="AO19625" s="24"/>
      <c r="AR19625" s="24"/>
      <c r="AU19625" s="24"/>
    </row>
    <row r="19626">
      <c r="J19626" s="18"/>
      <c r="N19626" s="24"/>
      <c r="Q19626" s="24"/>
      <c r="T19626" s="24"/>
      <c r="W19626" s="24"/>
      <c r="Z19626" s="24"/>
      <c r="AC19626" s="24"/>
      <c r="AI19626" s="24"/>
      <c r="AL19626" s="24"/>
      <c r="AO19626" s="24"/>
      <c r="AR19626" s="24"/>
      <c r="AU19626" s="24"/>
    </row>
    <row r="19627">
      <c r="J19627" s="18"/>
      <c r="N19627" s="24"/>
      <c r="Q19627" s="24"/>
      <c r="T19627" s="24"/>
      <c r="W19627" s="24"/>
      <c r="Z19627" s="24"/>
      <c r="AC19627" s="24"/>
      <c r="AI19627" s="24"/>
      <c r="AL19627" s="24"/>
      <c r="AO19627" s="24"/>
      <c r="AR19627" s="24"/>
      <c r="AU19627" s="24"/>
    </row>
    <row r="19628">
      <c r="J19628" s="18"/>
      <c r="N19628" s="24"/>
      <c r="Q19628" s="24"/>
      <c r="T19628" s="24"/>
      <c r="W19628" s="24"/>
      <c r="Z19628" s="24"/>
      <c r="AC19628" s="24"/>
      <c r="AI19628" s="24"/>
      <c r="AL19628" s="24"/>
      <c r="AO19628" s="24"/>
      <c r="AR19628" s="24"/>
      <c r="AU19628" s="24"/>
    </row>
    <row r="19629">
      <c r="J19629" s="18"/>
      <c r="N19629" s="24"/>
      <c r="Q19629" s="24"/>
      <c r="T19629" s="24"/>
      <c r="W19629" s="24"/>
      <c r="Z19629" s="24"/>
      <c r="AC19629" s="24"/>
      <c r="AI19629" s="24"/>
      <c r="AL19629" s="24"/>
      <c r="AO19629" s="24"/>
      <c r="AR19629" s="24"/>
      <c r="AU19629" s="24"/>
    </row>
    <row r="19630">
      <c r="J19630" s="18"/>
      <c r="N19630" s="24"/>
      <c r="Q19630" s="24"/>
      <c r="T19630" s="24"/>
      <c r="W19630" s="24"/>
      <c r="Z19630" s="24"/>
      <c r="AC19630" s="24"/>
      <c r="AI19630" s="24"/>
      <c r="AL19630" s="24"/>
      <c r="AO19630" s="24"/>
      <c r="AR19630" s="24"/>
      <c r="AU19630" s="24"/>
    </row>
    <row r="19631">
      <c r="J19631" s="18"/>
      <c r="N19631" s="24"/>
      <c r="Q19631" s="24"/>
      <c r="T19631" s="24"/>
      <c r="W19631" s="24"/>
      <c r="Z19631" s="24"/>
      <c r="AC19631" s="24"/>
      <c r="AI19631" s="24"/>
      <c r="AL19631" s="24"/>
      <c r="AO19631" s="24"/>
      <c r="AR19631" s="24"/>
      <c r="AU19631" s="24"/>
    </row>
    <row r="19632">
      <c r="J19632" s="18"/>
      <c r="N19632" s="24"/>
      <c r="Q19632" s="24"/>
      <c r="T19632" s="24"/>
      <c r="W19632" s="24"/>
      <c r="Z19632" s="24"/>
      <c r="AC19632" s="24"/>
      <c r="AI19632" s="24"/>
      <c r="AL19632" s="24"/>
      <c r="AO19632" s="24"/>
      <c r="AR19632" s="24"/>
      <c r="AU19632" s="24"/>
    </row>
    <row r="19633">
      <c r="J19633" s="18"/>
      <c r="N19633" s="24"/>
      <c r="Q19633" s="24"/>
      <c r="T19633" s="24"/>
      <c r="W19633" s="24"/>
      <c r="Z19633" s="24"/>
      <c r="AC19633" s="24"/>
      <c r="AI19633" s="24"/>
      <c r="AL19633" s="24"/>
      <c r="AO19633" s="24"/>
      <c r="AR19633" s="24"/>
      <c r="AU19633" s="24"/>
    </row>
    <row r="19634">
      <c r="J19634" s="18"/>
      <c r="N19634" s="24"/>
      <c r="Q19634" s="24"/>
      <c r="T19634" s="24"/>
      <c r="W19634" s="24"/>
      <c r="Z19634" s="24"/>
      <c r="AC19634" s="24"/>
      <c r="AI19634" s="24"/>
      <c r="AL19634" s="24"/>
      <c r="AO19634" s="24"/>
      <c r="AR19634" s="24"/>
      <c r="AU19634" s="24"/>
    </row>
    <row r="19635">
      <c r="J19635" s="18"/>
      <c r="N19635" s="24"/>
      <c r="Q19635" s="24"/>
      <c r="T19635" s="24"/>
      <c r="W19635" s="24"/>
      <c r="Z19635" s="24"/>
      <c r="AC19635" s="24"/>
      <c r="AI19635" s="24"/>
      <c r="AL19635" s="24"/>
      <c r="AO19635" s="24"/>
      <c r="AR19635" s="24"/>
      <c r="AU19635" s="24"/>
    </row>
    <row r="19636">
      <c r="J19636" s="18"/>
      <c r="N19636" s="24"/>
      <c r="Q19636" s="24"/>
      <c r="T19636" s="24"/>
      <c r="W19636" s="24"/>
      <c r="Z19636" s="24"/>
      <c r="AC19636" s="24"/>
      <c r="AI19636" s="24"/>
      <c r="AL19636" s="24"/>
      <c r="AO19636" s="24"/>
      <c r="AR19636" s="24"/>
      <c r="AU19636" s="24"/>
    </row>
    <row r="19637">
      <c r="J19637" s="18"/>
      <c r="N19637" s="24"/>
      <c r="Q19637" s="24"/>
      <c r="T19637" s="24"/>
      <c r="W19637" s="24"/>
      <c r="Z19637" s="24"/>
      <c r="AC19637" s="24"/>
      <c r="AI19637" s="24"/>
      <c r="AL19637" s="24"/>
      <c r="AO19637" s="24"/>
      <c r="AR19637" s="24"/>
      <c r="AU19637" s="24"/>
    </row>
    <row r="19638">
      <c r="J19638" s="18"/>
      <c r="N19638" s="24"/>
      <c r="Q19638" s="24"/>
      <c r="T19638" s="24"/>
      <c r="W19638" s="24"/>
      <c r="Z19638" s="24"/>
      <c r="AC19638" s="24"/>
      <c r="AI19638" s="24"/>
      <c r="AL19638" s="24"/>
      <c r="AO19638" s="24"/>
      <c r="AR19638" s="24"/>
      <c r="AU19638" s="24"/>
    </row>
    <row r="19639">
      <c r="J19639" s="18"/>
      <c r="N19639" s="24"/>
      <c r="Q19639" s="24"/>
      <c r="T19639" s="24"/>
      <c r="W19639" s="24"/>
      <c r="Z19639" s="24"/>
      <c r="AC19639" s="24"/>
      <c r="AI19639" s="24"/>
      <c r="AL19639" s="24"/>
      <c r="AO19639" s="24"/>
      <c r="AR19639" s="24"/>
      <c r="AU19639" s="24"/>
    </row>
    <row r="19640">
      <c r="J19640" s="18"/>
      <c r="N19640" s="24"/>
      <c r="Q19640" s="24"/>
      <c r="T19640" s="24"/>
      <c r="W19640" s="24"/>
      <c r="Z19640" s="24"/>
      <c r="AC19640" s="24"/>
      <c r="AI19640" s="24"/>
      <c r="AL19640" s="24"/>
      <c r="AO19640" s="24"/>
      <c r="AR19640" s="24"/>
      <c r="AU19640" s="24"/>
    </row>
    <row r="19641">
      <c r="J19641" s="18"/>
      <c r="N19641" s="24"/>
      <c r="Q19641" s="24"/>
      <c r="T19641" s="24"/>
      <c r="W19641" s="24"/>
      <c r="Z19641" s="24"/>
      <c r="AC19641" s="24"/>
      <c r="AI19641" s="24"/>
      <c r="AL19641" s="24"/>
      <c r="AO19641" s="24"/>
      <c r="AR19641" s="24"/>
      <c r="AU19641" s="24"/>
    </row>
    <row r="19642">
      <c r="J19642" s="18"/>
      <c r="N19642" s="24"/>
      <c r="Q19642" s="24"/>
      <c r="T19642" s="24"/>
      <c r="W19642" s="24"/>
      <c r="Z19642" s="24"/>
      <c r="AC19642" s="24"/>
      <c r="AI19642" s="24"/>
      <c r="AL19642" s="24"/>
      <c r="AO19642" s="24"/>
      <c r="AR19642" s="24"/>
      <c r="AU19642" s="24"/>
    </row>
    <row r="19643">
      <c r="J19643" s="18"/>
      <c r="N19643" s="24"/>
      <c r="Q19643" s="24"/>
      <c r="T19643" s="24"/>
      <c r="W19643" s="24"/>
      <c r="Z19643" s="24"/>
      <c r="AC19643" s="24"/>
      <c r="AI19643" s="24"/>
      <c r="AL19643" s="24"/>
      <c r="AO19643" s="24"/>
      <c r="AR19643" s="24"/>
      <c r="AU19643" s="24"/>
    </row>
    <row r="19644">
      <c r="J19644" s="18"/>
      <c r="N19644" s="24"/>
      <c r="Q19644" s="24"/>
      <c r="T19644" s="24"/>
      <c r="W19644" s="24"/>
      <c r="Z19644" s="24"/>
      <c r="AC19644" s="24"/>
      <c r="AI19644" s="24"/>
      <c r="AL19644" s="24"/>
      <c r="AO19644" s="24"/>
      <c r="AR19644" s="24"/>
      <c r="AU19644" s="24"/>
    </row>
    <row r="19645">
      <c r="J19645" s="18"/>
      <c r="N19645" s="24"/>
      <c r="Q19645" s="24"/>
      <c r="T19645" s="24"/>
      <c r="W19645" s="24"/>
      <c r="Z19645" s="24"/>
      <c r="AC19645" s="24"/>
      <c r="AI19645" s="24"/>
      <c r="AL19645" s="24"/>
      <c r="AO19645" s="24"/>
      <c r="AR19645" s="24"/>
      <c r="AU19645" s="24"/>
    </row>
    <row r="19646">
      <c r="J19646" s="18"/>
      <c r="N19646" s="24"/>
      <c r="Q19646" s="24"/>
      <c r="T19646" s="24"/>
      <c r="W19646" s="24"/>
      <c r="Z19646" s="24"/>
      <c r="AC19646" s="24"/>
      <c r="AI19646" s="24"/>
      <c r="AL19646" s="24"/>
      <c r="AO19646" s="24"/>
      <c r="AR19646" s="24"/>
      <c r="AU19646" s="24"/>
    </row>
    <row r="19647">
      <c r="J19647" s="18"/>
      <c r="N19647" s="24"/>
      <c r="Q19647" s="24"/>
      <c r="T19647" s="24"/>
      <c r="W19647" s="24"/>
      <c r="Z19647" s="24"/>
      <c r="AC19647" s="24"/>
      <c r="AI19647" s="24"/>
      <c r="AL19647" s="24"/>
      <c r="AO19647" s="24"/>
      <c r="AR19647" s="24"/>
      <c r="AU19647" s="24"/>
    </row>
    <row r="19648">
      <c r="J19648" s="18"/>
      <c r="N19648" s="24"/>
      <c r="Q19648" s="24"/>
      <c r="T19648" s="24"/>
      <c r="W19648" s="24"/>
      <c r="Z19648" s="24"/>
      <c r="AC19648" s="24"/>
      <c r="AI19648" s="24"/>
      <c r="AL19648" s="24"/>
      <c r="AO19648" s="24"/>
      <c r="AR19648" s="24"/>
      <c r="AU19648" s="24"/>
    </row>
    <row r="19649">
      <c r="J19649" s="18"/>
      <c r="N19649" s="24"/>
      <c r="Q19649" s="24"/>
      <c r="T19649" s="24"/>
      <c r="W19649" s="24"/>
      <c r="Z19649" s="24"/>
      <c r="AC19649" s="24"/>
      <c r="AI19649" s="24"/>
      <c r="AL19649" s="24"/>
      <c r="AO19649" s="24"/>
      <c r="AR19649" s="24"/>
      <c r="AU19649" s="24"/>
    </row>
    <row r="19650">
      <c r="J19650" s="18"/>
      <c r="N19650" s="24"/>
      <c r="Q19650" s="24"/>
      <c r="T19650" s="24"/>
      <c r="W19650" s="24"/>
      <c r="Z19650" s="24"/>
      <c r="AC19650" s="24"/>
      <c r="AI19650" s="24"/>
      <c r="AL19650" s="24"/>
      <c r="AO19650" s="24"/>
      <c r="AR19650" s="24"/>
      <c r="AU19650" s="24"/>
    </row>
    <row r="19651">
      <c r="J19651" s="18"/>
      <c r="N19651" s="24"/>
      <c r="Q19651" s="24"/>
      <c r="T19651" s="24"/>
      <c r="W19651" s="24"/>
      <c r="Z19651" s="24"/>
      <c r="AC19651" s="24"/>
      <c r="AI19651" s="24"/>
      <c r="AL19651" s="24"/>
      <c r="AO19651" s="24"/>
      <c r="AR19651" s="24"/>
      <c r="AU19651" s="24"/>
    </row>
    <row r="19652">
      <c r="J19652" s="18"/>
      <c r="N19652" s="24"/>
      <c r="Q19652" s="24"/>
      <c r="T19652" s="24"/>
      <c r="W19652" s="24"/>
      <c r="Z19652" s="24"/>
      <c r="AC19652" s="24"/>
      <c r="AI19652" s="24"/>
      <c r="AL19652" s="24"/>
      <c r="AO19652" s="24"/>
      <c r="AR19652" s="24"/>
      <c r="AU19652" s="24"/>
    </row>
    <row r="19653">
      <c r="J19653" s="18"/>
      <c r="N19653" s="24"/>
      <c r="Q19653" s="24"/>
      <c r="T19653" s="24"/>
      <c r="W19653" s="24"/>
      <c r="Z19653" s="24"/>
      <c r="AC19653" s="24"/>
      <c r="AI19653" s="24"/>
      <c r="AL19653" s="24"/>
      <c r="AO19653" s="24"/>
      <c r="AR19653" s="24"/>
      <c r="AU19653" s="24"/>
    </row>
    <row r="19654">
      <c r="J19654" s="18"/>
      <c r="N19654" s="24"/>
      <c r="Q19654" s="24"/>
      <c r="T19654" s="24"/>
      <c r="W19654" s="24"/>
      <c r="Z19654" s="24"/>
      <c r="AC19654" s="24"/>
      <c r="AI19654" s="24"/>
      <c r="AL19654" s="24"/>
      <c r="AO19654" s="24"/>
      <c r="AR19654" s="24"/>
      <c r="AU19654" s="24"/>
    </row>
    <row r="19655">
      <c r="J19655" s="18"/>
      <c r="N19655" s="24"/>
      <c r="Q19655" s="24"/>
      <c r="T19655" s="24"/>
      <c r="W19655" s="24"/>
      <c r="Z19655" s="24"/>
      <c r="AC19655" s="24"/>
      <c r="AI19655" s="24"/>
      <c r="AL19655" s="24"/>
      <c r="AO19655" s="24"/>
      <c r="AR19655" s="24"/>
      <c r="AU19655" s="24"/>
    </row>
    <row r="19656">
      <c r="J19656" s="18"/>
      <c r="N19656" s="24"/>
      <c r="Q19656" s="24"/>
      <c r="T19656" s="24"/>
      <c r="W19656" s="24"/>
      <c r="Z19656" s="24"/>
      <c r="AC19656" s="24"/>
      <c r="AI19656" s="24"/>
      <c r="AL19656" s="24"/>
      <c r="AO19656" s="24"/>
      <c r="AR19656" s="24"/>
      <c r="AU19656" s="24"/>
    </row>
    <row r="19657">
      <c r="J19657" s="18"/>
      <c r="N19657" s="24"/>
      <c r="Q19657" s="24"/>
      <c r="T19657" s="24"/>
      <c r="W19657" s="24"/>
      <c r="Z19657" s="24"/>
      <c r="AC19657" s="24"/>
      <c r="AI19657" s="24"/>
      <c r="AL19657" s="24"/>
      <c r="AO19657" s="24"/>
      <c r="AR19657" s="24"/>
      <c r="AU19657" s="24"/>
    </row>
    <row r="19658">
      <c r="J19658" s="18"/>
      <c r="N19658" s="24"/>
      <c r="Q19658" s="24"/>
      <c r="T19658" s="24"/>
      <c r="W19658" s="24"/>
      <c r="Z19658" s="24"/>
      <c r="AC19658" s="24"/>
      <c r="AI19658" s="24"/>
      <c r="AL19658" s="24"/>
      <c r="AO19658" s="24"/>
      <c r="AR19658" s="24"/>
      <c r="AU19658" s="24"/>
    </row>
    <row r="19659">
      <c r="J19659" s="18"/>
      <c r="N19659" s="24"/>
      <c r="Q19659" s="24"/>
      <c r="T19659" s="24"/>
      <c r="W19659" s="24"/>
      <c r="Z19659" s="24"/>
      <c r="AC19659" s="24"/>
      <c r="AI19659" s="24"/>
      <c r="AL19659" s="24"/>
      <c r="AO19659" s="24"/>
      <c r="AR19659" s="24"/>
      <c r="AU19659" s="24"/>
    </row>
    <row r="19660">
      <c r="J19660" s="18"/>
      <c r="N19660" s="24"/>
      <c r="Q19660" s="24"/>
      <c r="T19660" s="24"/>
      <c r="W19660" s="24"/>
      <c r="Z19660" s="24"/>
      <c r="AC19660" s="24"/>
      <c r="AI19660" s="24"/>
      <c r="AL19660" s="24"/>
      <c r="AO19660" s="24"/>
      <c r="AR19660" s="24"/>
      <c r="AU19660" s="24"/>
    </row>
    <row r="19661">
      <c r="J19661" s="18"/>
      <c r="N19661" s="24"/>
      <c r="Q19661" s="24"/>
      <c r="T19661" s="24"/>
      <c r="W19661" s="24"/>
      <c r="Z19661" s="24"/>
      <c r="AC19661" s="24"/>
      <c r="AI19661" s="24"/>
      <c r="AL19661" s="24"/>
      <c r="AO19661" s="24"/>
      <c r="AR19661" s="24"/>
      <c r="AU19661" s="24"/>
    </row>
    <row r="19662">
      <c r="J19662" s="18"/>
      <c r="N19662" s="24"/>
      <c r="Q19662" s="24"/>
      <c r="T19662" s="24"/>
      <c r="W19662" s="24"/>
      <c r="Z19662" s="24"/>
      <c r="AC19662" s="24"/>
      <c r="AI19662" s="24"/>
      <c r="AL19662" s="24"/>
      <c r="AO19662" s="24"/>
      <c r="AR19662" s="24"/>
      <c r="AU19662" s="24"/>
    </row>
    <row r="19663">
      <c r="J19663" s="18"/>
      <c r="N19663" s="24"/>
      <c r="Q19663" s="24"/>
      <c r="T19663" s="24"/>
      <c r="W19663" s="24"/>
      <c r="Z19663" s="24"/>
      <c r="AC19663" s="24"/>
      <c r="AI19663" s="24"/>
      <c r="AL19663" s="24"/>
      <c r="AO19663" s="24"/>
      <c r="AR19663" s="24"/>
      <c r="AU19663" s="24"/>
    </row>
    <row r="19664">
      <c r="J19664" s="18"/>
      <c r="N19664" s="24"/>
      <c r="Q19664" s="24"/>
      <c r="T19664" s="24"/>
      <c r="W19664" s="24"/>
      <c r="Z19664" s="24"/>
      <c r="AC19664" s="24"/>
      <c r="AI19664" s="24"/>
      <c r="AL19664" s="24"/>
      <c r="AO19664" s="24"/>
      <c r="AR19664" s="24"/>
      <c r="AU19664" s="24"/>
    </row>
    <row r="19665">
      <c r="J19665" s="18"/>
      <c r="N19665" s="24"/>
      <c r="Q19665" s="24"/>
      <c r="T19665" s="24"/>
      <c r="W19665" s="24"/>
      <c r="Z19665" s="24"/>
      <c r="AC19665" s="24"/>
      <c r="AI19665" s="24"/>
      <c r="AL19665" s="24"/>
      <c r="AO19665" s="24"/>
      <c r="AR19665" s="24"/>
      <c r="AU19665" s="24"/>
    </row>
    <row r="19666">
      <c r="J19666" s="18"/>
      <c r="N19666" s="24"/>
      <c r="Q19666" s="24"/>
      <c r="T19666" s="24"/>
      <c r="W19666" s="24"/>
      <c r="Z19666" s="24"/>
      <c r="AC19666" s="24"/>
      <c r="AI19666" s="24"/>
      <c r="AL19666" s="24"/>
      <c r="AO19666" s="24"/>
      <c r="AR19666" s="24"/>
      <c r="AU19666" s="24"/>
    </row>
    <row r="19667">
      <c r="J19667" s="18"/>
      <c r="N19667" s="24"/>
      <c r="Q19667" s="24"/>
      <c r="T19667" s="24"/>
      <c r="W19667" s="24"/>
      <c r="Z19667" s="24"/>
      <c r="AC19667" s="24"/>
      <c r="AI19667" s="24"/>
      <c r="AL19667" s="24"/>
      <c r="AO19667" s="24"/>
      <c r="AR19667" s="24"/>
      <c r="AU19667" s="24"/>
    </row>
    <row r="19668">
      <c r="J19668" s="18"/>
      <c r="N19668" s="24"/>
      <c r="Q19668" s="24"/>
      <c r="T19668" s="24"/>
      <c r="W19668" s="24"/>
      <c r="Z19668" s="24"/>
      <c r="AC19668" s="24"/>
      <c r="AI19668" s="24"/>
      <c r="AL19668" s="24"/>
      <c r="AO19668" s="24"/>
      <c r="AR19668" s="24"/>
      <c r="AU19668" s="24"/>
    </row>
    <row r="19669">
      <c r="J19669" s="18"/>
      <c r="N19669" s="24"/>
      <c r="Q19669" s="24"/>
      <c r="T19669" s="24"/>
      <c r="W19669" s="24"/>
      <c r="Z19669" s="24"/>
      <c r="AC19669" s="24"/>
      <c r="AI19669" s="24"/>
      <c r="AL19669" s="24"/>
      <c r="AO19669" s="24"/>
      <c r="AR19669" s="24"/>
      <c r="AU19669" s="24"/>
    </row>
    <row r="19670">
      <c r="J19670" s="18"/>
      <c r="N19670" s="24"/>
      <c r="Q19670" s="24"/>
      <c r="T19670" s="24"/>
      <c r="W19670" s="24"/>
      <c r="Z19670" s="24"/>
      <c r="AC19670" s="24"/>
      <c r="AI19670" s="24"/>
      <c r="AL19670" s="24"/>
      <c r="AO19670" s="24"/>
      <c r="AR19670" s="24"/>
      <c r="AU19670" s="24"/>
    </row>
    <row r="19671">
      <c r="J19671" s="18"/>
      <c r="N19671" s="24"/>
      <c r="Q19671" s="24"/>
      <c r="T19671" s="24"/>
      <c r="W19671" s="24"/>
      <c r="Z19671" s="24"/>
      <c r="AC19671" s="24"/>
      <c r="AI19671" s="24"/>
      <c r="AL19671" s="24"/>
      <c r="AO19671" s="24"/>
      <c r="AR19671" s="24"/>
      <c r="AU19671" s="24"/>
    </row>
    <row r="19672">
      <c r="J19672" s="18"/>
      <c r="N19672" s="24"/>
      <c r="Q19672" s="24"/>
      <c r="T19672" s="24"/>
      <c r="W19672" s="24"/>
      <c r="Z19672" s="24"/>
      <c r="AC19672" s="24"/>
      <c r="AI19672" s="24"/>
      <c r="AL19672" s="24"/>
      <c r="AO19672" s="24"/>
      <c r="AR19672" s="24"/>
      <c r="AU19672" s="24"/>
    </row>
    <row r="19673">
      <c r="J19673" s="18"/>
      <c r="N19673" s="24"/>
      <c r="Q19673" s="24"/>
      <c r="T19673" s="24"/>
      <c r="W19673" s="24"/>
      <c r="Z19673" s="24"/>
      <c r="AC19673" s="24"/>
      <c r="AI19673" s="24"/>
      <c r="AL19673" s="24"/>
      <c r="AO19673" s="24"/>
      <c r="AR19673" s="24"/>
      <c r="AU19673" s="24"/>
    </row>
    <row r="19674">
      <c r="J19674" s="18"/>
      <c r="N19674" s="24"/>
      <c r="Q19674" s="24"/>
      <c r="T19674" s="24"/>
      <c r="W19674" s="24"/>
      <c r="Z19674" s="24"/>
      <c r="AC19674" s="24"/>
      <c r="AI19674" s="24"/>
      <c r="AL19674" s="24"/>
      <c r="AO19674" s="24"/>
      <c r="AR19674" s="24"/>
      <c r="AU19674" s="24"/>
    </row>
    <row r="19675">
      <c r="J19675" s="18"/>
      <c r="N19675" s="24"/>
      <c r="Q19675" s="24"/>
      <c r="T19675" s="24"/>
      <c r="W19675" s="24"/>
      <c r="Z19675" s="24"/>
      <c r="AC19675" s="24"/>
      <c r="AI19675" s="24"/>
      <c r="AL19675" s="24"/>
      <c r="AO19675" s="24"/>
      <c r="AR19675" s="24"/>
      <c r="AU19675" s="24"/>
    </row>
    <row r="19676">
      <c r="J19676" s="18"/>
      <c r="N19676" s="24"/>
      <c r="Q19676" s="24"/>
      <c r="T19676" s="24"/>
      <c r="W19676" s="24"/>
      <c r="Z19676" s="24"/>
      <c r="AC19676" s="24"/>
      <c r="AI19676" s="24"/>
      <c r="AL19676" s="24"/>
      <c r="AO19676" s="24"/>
      <c r="AR19676" s="24"/>
      <c r="AU19676" s="24"/>
    </row>
    <row r="19677">
      <c r="J19677" s="18"/>
      <c r="N19677" s="24"/>
      <c r="Q19677" s="24"/>
      <c r="T19677" s="24"/>
      <c r="W19677" s="24"/>
      <c r="Z19677" s="24"/>
      <c r="AC19677" s="24"/>
      <c r="AI19677" s="24"/>
      <c r="AL19677" s="24"/>
      <c r="AO19677" s="24"/>
      <c r="AR19677" s="24"/>
      <c r="AU19677" s="24"/>
    </row>
    <row r="19678">
      <c r="J19678" s="18"/>
      <c r="N19678" s="24"/>
      <c r="Q19678" s="24"/>
      <c r="T19678" s="24"/>
      <c r="W19678" s="24"/>
      <c r="Z19678" s="24"/>
      <c r="AC19678" s="24"/>
      <c r="AI19678" s="24"/>
      <c r="AL19678" s="24"/>
      <c r="AO19678" s="24"/>
      <c r="AR19678" s="24"/>
      <c r="AU19678" s="24"/>
    </row>
    <row r="19679">
      <c r="J19679" s="18"/>
      <c r="N19679" s="24"/>
      <c r="Q19679" s="24"/>
      <c r="T19679" s="24"/>
      <c r="W19679" s="24"/>
      <c r="Z19679" s="24"/>
      <c r="AC19679" s="24"/>
      <c r="AI19679" s="24"/>
      <c r="AL19679" s="24"/>
      <c r="AO19679" s="24"/>
      <c r="AR19679" s="24"/>
      <c r="AU19679" s="24"/>
    </row>
    <row r="19680">
      <c r="J19680" s="18"/>
      <c r="N19680" s="24"/>
      <c r="Q19680" s="24"/>
      <c r="T19680" s="24"/>
      <c r="W19680" s="24"/>
      <c r="Z19680" s="24"/>
      <c r="AC19680" s="24"/>
      <c r="AI19680" s="24"/>
      <c r="AL19680" s="24"/>
      <c r="AO19680" s="24"/>
      <c r="AR19680" s="24"/>
      <c r="AU19680" s="24"/>
    </row>
    <row r="19681">
      <c r="J19681" s="18"/>
      <c r="N19681" s="24"/>
      <c r="Q19681" s="24"/>
      <c r="T19681" s="24"/>
      <c r="W19681" s="24"/>
      <c r="Z19681" s="24"/>
      <c r="AC19681" s="24"/>
      <c r="AI19681" s="24"/>
      <c r="AL19681" s="24"/>
      <c r="AO19681" s="24"/>
      <c r="AR19681" s="24"/>
      <c r="AU19681" s="24"/>
    </row>
    <row r="19682">
      <c r="J19682" s="18"/>
      <c r="N19682" s="24"/>
      <c r="Q19682" s="24"/>
      <c r="T19682" s="24"/>
      <c r="W19682" s="24"/>
      <c r="Z19682" s="24"/>
      <c r="AC19682" s="24"/>
      <c r="AI19682" s="24"/>
      <c r="AL19682" s="24"/>
      <c r="AO19682" s="24"/>
      <c r="AR19682" s="24"/>
      <c r="AU19682" s="24"/>
    </row>
    <row r="19683">
      <c r="J19683" s="18"/>
      <c r="N19683" s="24"/>
      <c r="Q19683" s="24"/>
      <c r="T19683" s="24"/>
      <c r="W19683" s="24"/>
      <c r="Z19683" s="24"/>
      <c r="AC19683" s="24"/>
      <c r="AI19683" s="24"/>
      <c r="AL19683" s="24"/>
      <c r="AO19683" s="24"/>
      <c r="AR19683" s="24"/>
      <c r="AU19683" s="24"/>
    </row>
    <row r="19684">
      <c r="J19684" s="18"/>
      <c r="N19684" s="24"/>
      <c r="Q19684" s="24"/>
      <c r="T19684" s="24"/>
      <c r="W19684" s="24"/>
      <c r="Z19684" s="24"/>
      <c r="AC19684" s="24"/>
      <c r="AI19684" s="24"/>
      <c r="AL19684" s="24"/>
      <c r="AO19684" s="24"/>
      <c r="AR19684" s="24"/>
      <c r="AU19684" s="24"/>
    </row>
    <row r="19685">
      <c r="J19685" s="18"/>
      <c r="N19685" s="24"/>
      <c r="Q19685" s="24"/>
      <c r="T19685" s="24"/>
      <c r="W19685" s="24"/>
      <c r="Z19685" s="24"/>
      <c r="AC19685" s="24"/>
      <c r="AI19685" s="24"/>
      <c r="AL19685" s="24"/>
      <c r="AO19685" s="24"/>
      <c r="AR19685" s="24"/>
      <c r="AU19685" s="24"/>
    </row>
    <row r="19686">
      <c r="J19686" s="18"/>
      <c r="N19686" s="24"/>
      <c r="Q19686" s="24"/>
      <c r="T19686" s="24"/>
      <c r="W19686" s="24"/>
      <c r="Z19686" s="24"/>
      <c r="AC19686" s="24"/>
      <c r="AI19686" s="24"/>
      <c r="AL19686" s="24"/>
      <c r="AO19686" s="24"/>
      <c r="AR19686" s="24"/>
      <c r="AU19686" s="24"/>
    </row>
    <row r="19687">
      <c r="J19687" s="18"/>
      <c r="N19687" s="24"/>
      <c r="Q19687" s="24"/>
      <c r="T19687" s="24"/>
      <c r="W19687" s="24"/>
      <c r="Z19687" s="24"/>
      <c r="AC19687" s="24"/>
      <c r="AI19687" s="24"/>
      <c r="AL19687" s="24"/>
      <c r="AO19687" s="24"/>
      <c r="AR19687" s="24"/>
      <c r="AU19687" s="24"/>
    </row>
    <row r="19688">
      <c r="J19688" s="18"/>
      <c r="N19688" s="24"/>
      <c r="Q19688" s="24"/>
      <c r="T19688" s="24"/>
      <c r="W19688" s="24"/>
      <c r="Z19688" s="24"/>
      <c r="AC19688" s="24"/>
      <c r="AI19688" s="24"/>
      <c r="AL19688" s="24"/>
      <c r="AO19688" s="24"/>
      <c r="AR19688" s="24"/>
      <c r="AU19688" s="24"/>
    </row>
    <row r="19689">
      <c r="J19689" s="18"/>
      <c r="N19689" s="24"/>
      <c r="Q19689" s="24"/>
      <c r="T19689" s="24"/>
      <c r="W19689" s="24"/>
      <c r="Z19689" s="24"/>
      <c r="AC19689" s="24"/>
      <c r="AI19689" s="24"/>
      <c r="AL19689" s="24"/>
      <c r="AO19689" s="24"/>
      <c r="AR19689" s="24"/>
      <c r="AU19689" s="24"/>
    </row>
    <row r="19690">
      <c r="J19690" s="18"/>
      <c r="N19690" s="24"/>
      <c r="Q19690" s="24"/>
      <c r="T19690" s="24"/>
      <c r="W19690" s="24"/>
      <c r="Z19690" s="24"/>
      <c r="AC19690" s="24"/>
      <c r="AI19690" s="24"/>
      <c r="AL19690" s="24"/>
      <c r="AO19690" s="24"/>
      <c r="AR19690" s="24"/>
      <c r="AU19690" s="24"/>
    </row>
    <row r="19691">
      <c r="J19691" s="18"/>
      <c r="N19691" s="24"/>
      <c r="Q19691" s="24"/>
      <c r="T19691" s="24"/>
      <c r="W19691" s="24"/>
      <c r="Z19691" s="24"/>
      <c r="AC19691" s="24"/>
      <c r="AI19691" s="24"/>
      <c r="AL19691" s="24"/>
      <c r="AO19691" s="24"/>
      <c r="AR19691" s="24"/>
      <c r="AU19691" s="24"/>
    </row>
    <row r="19692">
      <c r="J19692" s="18"/>
      <c r="N19692" s="24"/>
      <c r="Q19692" s="24"/>
      <c r="T19692" s="24"/>
      <c r="W19692" s="24"/>
      <c r="Z19692" s="24"/>
      <c r="AC19692" s="24"/>
      <c r="AI19692" s="24"/>
      <c r="AL19692" s="24"/>
      <c r="AO19692" s="24"/>
      <c r="AR19692" s="24"/>
      <c r="AU19692" s="24"/>
    </row>
    <row r="19693">
      <c r="J19693" s="18"/>
      <c r="N19693" s="24"/>
      <c r="Q19693" s="24"/>
      <c r="T19693" s="24"/>
      <c r="W19693" s="24"/>
      <c r="Z19693" s="24"/>
      <c r="AC19693" s="24"/>
      <c r="AI19693" s="24"/>
      <c r="AL19693" s="24"/>
      <c r="AO19693" s="24"/>
      <c r="AR19693" s="24"/>
      <c r="AU19693" s="24"/>
    </row>
    <row r="19694">
      <c r="J19694" s="18"/>
      <c r="N19694" s="24"/>
      <c r="Q19694" s="24"/>
      <c r="T19694" s="24"/>
      <c r="W19694" s="24"/>
      <c r="Z19694" s="24"/>
      <c r="AC19694" s="24"/>
      <c r="AI19694" s="24"/>
      <c r="AL19694" s="24"/>
      <c r="AO19694" s="24"/>
      <c r="AR19694" s="24"/>
      <c r="AU19694" s="24"/>
    </row>
    <row r="19695">
      <c r="J19695" s="18"/>
      <c r="N19695" s="24"/>
      <c r="Q19695" s="24"/>
      <c r="T19695" s="24"/>
      <c r="W19695" s="24"/>
      <c r="Z19695" s="24"/>
      <c r="AC19695" s="24"/>
      <c r="AI19695" s="24"/>
      <c r="AL19695" s="24"/>
      <c r="AO19695" s="24"/>
      <c r="AR19695" s="24"/>
      <c r="AU19695" s="24"/>
    </row>
    <row r="19696">
      <c r="J19696" s="18"/>
      <c r="N19696" s="24"/>
      <c r="Q19696" s="24"/>
      <c r="T19696" s="24"/>
      <c r="W19696" s="24"/>
      <c r="Z19696" s="24"/>
      <c r="AC19696" s="24"/>
      <c r="AI19696" s="24"/>
      <c r="AL19696" s="24"/>
      <c r="AO19696" s="24"/>
      <c r="AR19696" s="24"/>
      <c r="AU19696" s="24"/>
    </row>
    <row r="19697">
      <c r="J19697" s="18"/>
      <c r="N19697" s="24"/>
      <c r="Q19697" s="24"/>
      <c r="T19697" s="24"/>
      <c r="W19697" s="24"/>
      <c r="Z19697" s="24"/>
      <c r="AC19697" s="24"/>
      <c r="AI19697" s="24"/>
      <c r="AL19697" s="24"/>
      <c r="AO19697" s="24"/>
      <c r="AR19697" s="24"/>
      <c r="AU19697" s="24"/>
    </row>
    <row r="19698">
      <c r="J19698" s="18"/>
      <c r="N19698" s="24"/>
      <c r="Q19698" s="24"/>
      <c r="T19698" s="24"/>
      <c r="W19698" s="24"/>
      <c r="Z19698" s="24"/>
      <c r="AC19698" s="24"/>
      <c r="AI19698" s="24"/>
      <c r="AL19698" s="24"/>
      <c r="AO19698" s="24"/>
      <c r="AR19698" s="24"/>
      <c r="AU19698" s="24"/>
    </row>
    <row r="19699">
      <c r="J19699" s="18"/>
      <c r="N19699" s="24"/>
      <c r="Q19699" s="24"/>
      <c r="T19699" s="24"/>
      <c r="W19699" s="24"/>
      <c r="Z19699" s="24"/>
      <c r="AC19699" s="24"/>
      <c r="AI19699" s="24"/>
      <c r="AL19699" s="24"/>
      <c r="AO19699" s="24"/>
      <c r="AR19699" s="24"/>
      <c r="AU19699" s="24"/>
    </row>
    <row r="19700">
      <c r="J19700" s="18"/>
      <c r="N19700" s="24"/>
      <c r="Q19700" s="24"/>
      <c r="T19700" s="24"/>
      <c r="W19700" s="24"/>
      <c r="Z19700" s="24"/>
      <c r="AC19700" s="24"/>
      <c r="AI19700" s="24"/>
      <c r="AL19700" s="24"/>
      <c r="AO19700" s="24"/>
      <c r="AR19700" s="24"/>
      <c r="AU19700" s="24"/>
    </row>
    <row r="19701">
      <c r="J19701" s="18"/>
      <c r="N19701" s="24"/>
      <c r="Q19701" s="24"/>
      <c r="T19701" s="24"/>
      <c r="W19701" s="24"/>
      <c r="Z19701" s="24"/>
      <c r="AC19701" s="24"/>
      <c r="AI19701" s="24"/>
      <c r="AL19701" s="24"/>
      <c r="AO19701" s="24"/>
      <c r="AR19701" s="24"/>
      <c r="AU19701" s="24"/>
    </row>
    <row r="19702">
      <c r="J19702" s="18"/>
      <c r="N19702" s="24"/>
      <c r="Q19702" s="24"/>
      <c r="T19702" s="24"/>
      <c r="W19702" s="24"/>
      <c r="Z19702" s="24"/>
      <c r="AC19702" s="24"/>
      <c r="AI19702" s="24"/>
      <c r="AL19702" s="24"/>
      <c r="AO19702" s="24"/>
      <c r="AR19702" s="24"/>
      <c r="AU19702" s="24"/>
    </row>
    <row r="19703">
      <c r="J19703" s="18"/>
      <c r="N19703" s="24"/>
      <c r="Q19703" s="24"/>
      <c r="T19703" s="24"/>
      <c r="W19703" s="24"/>
      <c r="Z19703" s="24"/>
      <c r="AC19703" s="24"/>
      <c r="AI19703" s="24"/>
      <c r="AL19703" s="24"/>
      <c r="AO19703" s="24"/>
      <c r="AR19703" s="24"/>
      <c r="AU19703" s="24"/>
    </row>
    <row r="19704">
      <c r="J19704" s="18"/>
      <c r="N19704" s="24"/>
      <c r="Q19704" s="24"/>
      <c r="T19704" s="24"/>
      <c r="W19704" s="24"/>
      <c r="Z19704" s="24"/>
      <c r="AC19704" s="24"/>
      <c r="AI19704" s="24"/>
      <c r="AL19704" s="24"/>
      <c r="AO19704" s="24"/>
      <c r="AR19704" s="24"/>
      <c r="AU19704" s="24"/>
    </row>
    <row r="19705">
      <c r="J19705" s="18"/>
      <c r="N19705" s="24"/>
      <c r="Q19705" s="24"/>
      <c r="T19705" s="24"/>
      <c r="W19705" s="24"/>
      <c r="Z19705" s="24"/>
      <c r="AC19705" s="24"/>
      <c r="AI19705" s="24"/>
      <c r="AL19705" s="24"/>
      <c r="AO19705" s="24"/>
      <c r="AR19705" s="24"/>
      <c r="AU19705" s="24"/>
    </row>
    <row r="19706">
      <c r="J19706" s="18"/>
      <c r="N19706" s="24"/>
      <c r="Q19706" s="24"/>
      <c r="T19706" s="24"/>
      <c r="W19706" s="24"/>
      <c r="Z19706" s="24"/>
      <c r="AC19706" s="24"/>
      <c r="AI19706" s="24"/>
      <c r="AL19706" s="24"/>
      <c r="AO19706" s="24"/>
      <c r="AR19706" s="24"/>
      <c r="AU19706" s="24"/>
    </row>
    <row r="19707">
      <c r="J19707" s="18"/>
      <c r="N19707" s="24"/>
      <c r="Q19707" s="24"/>
      <c r="T19707" s="24"/>
      <c r="W19707" s="24"/>
      <c r="Z19707" s="24"/>
      <c r="AC19707" s="24"/>
      <c r="AI19707" s="24"/>
      <c r="AL19707" s="24"/>
      <c r="AO19707" s="24"/>
      <c r="AR19707" s="24"/>
      <c r="AU19707" s="24"/>
    </row>
    <row r="19708">
      <c r="J19708" s="18"/>
      <c r="N19708" s="24"/>
      <c r="Q19708" s="24"/>
      <c r="T19708" s="24"/>
      <c r="W19708" s="24"/>
      <c r="Z19708" s="24"/>
      <c r="AC19708" s="24"/>
      <c r="AI19708" s="24"/>
      <c r="AL19708" s="24"/>
      <c r="AO19708" s="24"/>
      <c r="AR19708" s="24"/>
      <c r="AU19708" s="24"/>
    </row>
    <row r="19709">
      <c r="J19709" s="18"/>
      <c r="N19709" s="24"/>
      <c r="Q19709" s="24"/>
      <c r="T19709" s="24"/>
      <c r="W19709" s="24"/>
      <c r="Z19709" s="24"/>
      <c r="AC19709" s="24"/>
      <c r="AI19709" s="24"/>
      <c r="AL19709" s="24"/>
      <c r="AO19709" s="24"/>
      <c r="AR19709" s="24"/>
      <c r="AU19709" s="24"/>
    </row>
    <row r="19710">
      <c r="J19710" s="18"/>
      <c r="N19710" s="24"/>
      <c r="Q19710" s="24"/>
      <c r="T19710" s="24"/>
      <c r="W19710" s="24"/>
      <c r="Z19710" s="24"/>
      <c r="AC19710" s="24"/>
      <c r="AI19710" s="24"/>
      <c r="AL19710" s="24"/>
      <c r="AO19710" s="24"/>
      <c r="AR19710" s="24"/>
      <c r="AU19710" s="24"/>
    </row>
    <row r="19711">
      <c r="J19711" s="18"/>
      <c r="N19711" s="24"/>
      <c r="Q19711" s="24"/>
      <c r="T19711" s="24"/>
      <c r="W19711" s="24"/>
      <c r="Z19711" s="24"/>
      <c r="AC19711" s="24"/>
      <c r="AI19711" s="24"/>
      <c r="AL19711" s="24"/>
      <c r="AO19711" s="24"/>
      <c r="AR19711" s="24"/>
      <c r="AU19711" s="24"/>
    </row>
    <row r="19712">
      <c r="J19712" s="18"/>
      <c r="N19712" s="24"/>
      <c r="Q19712" s="24"/>
      <c r="T19712" s="24"/>
      <c r="W19712" s="24"/>
      <c r="Z19712" s="24"/>
      <c r="AC19712" s="24"/>
      <c r="AI19712" s="24"/>
      <c r="AL19712" s="24"/>
      <c r="AO19712" s="24"/>
      <c r="AR19712" s="24"/>
      <c r="AU19712" s="24"/>
    </row>
    <row r="19713">
      <c r="J19713" s="18"/>
      <c r="N19713" s="24"/>
      <c r="Q19713" s="24"/>
      <c r="T19713" s="24"/>
      <c r="W19713" s="24"/>
      <c r="Z19713" s="24"/>
      <c r="AC19713" s="24"/>
      <c r="AI19713" s="24"/>
      <c r="AL19713" s="24"/>
      <c r="AO19713" s="24"/>
      <c r="AR19713" s="24"/>
      <c r="AU19713" s="24"/>
    </row>
    <row r="19714">
      <c r="J19714" s="18"/>
      <c r="N19714" s="24"/>
      <c r="Q19714" s="24"/>
      <c r="T19714" s="24"/>
      <c r="W19714" s="24"/>
      <c r="Z19714" s="24"/>
      <c r="AC19714" s="24"/>
      <c r="AI19714" s="24"/>
      <c r="AL19714" s="24"/>
      <c r="AO19714" s="24"/>
      <c r="AR19714" s="24"/>
      <c r="AU19714" s="24"/>
    </row>
    <row r="19715">
      <c r="J19715" s="18"/>
      <c r="N19715" s="24"/>
      <c r="Q19715" s="24"/>
      <c r="T19715" s="24"/>
      <c r="W19715" s="24"/>
      <c r="Z19715" s="24"/>
      <c r="AC19715" s="24"/>
      <c r="AI19715" s="24"/>
      <c r="AL19715" s="24"/>
      <c r="AO19715" s="24"/>
      <c r="AR19715" s="24"/>
      <c r="AU19715" s="24"/>
    </row>
    <row r="19716">
      <c r="J19716" s="18"/>
      <c r="N19716" s="24"/>
      <c r="Q19716" s="24"/>
      <c r="T19716" s="24"/>
      <c r="W19716" s="24"/>
      <c r="Z19716" s="24"/>
      <c r="AC19716" s="24"/>
      <c r="AI19716" s="24"/>
      <c r="AL19716" s="24"/>
      <c r="AO19716" s="24"/>
      <c r="AR19716" s="24"/>
      <c r="AU19716" s="24"/>
    </row>
    <row r="19717">
      <c r="J19717" s="18"/>
      <c r="N19717" s="24"/>
      <c r="Q19717" s="24"/>
      <c r="T19717" s="24"/>
      <c r="W19717" s="24"/>
      <c r="Z19717" s="24"/>
      <c r="AC19717" s="24"/>
      <c r="AI19717" s="24"/>
      <c r="AL19717" s="24"/>
      <c r="AO19717" s="24"/>
      <c r="AR19717" s="24"/>
      <c r="AU19717" s="24"/>
    </row>
    <row r="19718">
      <c r="J19718" s="18"/>
      <c r="N19718" s="24"/>
      <c r="Q19718" s="24"/>
      <c r="T19718" s="24"/>
      <c r="W19718" s="24"/>
      <c r="Z19718" s="24"/>
      <c r="AC19718" s="24"/>
      <c r="AI19718" s="24"/>
      <c r="AL19718" s="24"/>
      <c r="AO19718" s="24"/>
      <c r="AR19718" s="24"/>
      <c r="AU19718" s="24"/>
    </row>
    <row r="19719">
      <c r="J19719" s="18"/>
      <c r="N19719" s="24"/>
      <c r="Q19719" s="24"/>
      <c r="T19719" s="24"/>
      <c r="W19719" s="24"/>
      <c r="Z19719" s="24"/>
      <c r="AC19719" s="24"/>
      <c r="AI19719" s="24"/>
      <c r="AL19719" s="24"/>
      <c r="AO19719" s="24"/>
      <c r="AR19719" s="24"/>
      <c r="AU19719" s="24"/>
    </row>
    <row r="19720">
      <c r="J19720" s="18"/>
      <c r="N19720" s="24"/>
      <c r="Q19720" s="24"/>
      <c r="T19720" s="24"/>
      <c r="W19720" s="24"/>
      <c r="Z19720" s="24"/>
      <c r="AC19720" s="24"/>
      <c r="AI19720" s="24"/>
      <c r="AL19720" s="24"/>
      <c r="AO19720" s="24"/>
      <c r="AR19720" s="24"/>
      <c r="AU19720" s="24"/>
    </row>
    <row r="19721">
      <c r="J19721" s="18"/>
      <c r="N19721" s="24"/>
      <c r="Q19721" s="24"/>
      <c r="T19721" s="24"/>
      <c r="W19721" s="24"/>
      <c r="Z19721" s="24"/>
      <c r="AC19721" s="24"/>
      <c r="AI19721" s="24"/>
      <c r="AL19721" s="24"/>
      <c r="AO19721" s="24"/>
      <c r="AR19721" s="24"/>
      <c r="AU19721" s="24"/>
    </row>
    <row r="19722">
      <c r="J19722" s="18"/>
      <c r="N19722" s="24"/>
      <c r="Q19722" s="24"/>
      <c r="T19722" s="24"/>
      <c r="W19722" s="24"/>
      <c r="Z19722" s="24"/>
      <c r="AC19722" s="24"/>
      <c r="AI19722" s="24"/>
      <c r="AL19722" s="24"/>
      <c r="AO19722" s="24"/>
      <c r="AR19722" s="24"/>
      <c r="AU19722" s="24"/>
    </row>
    <row r="19723">
      <c r="J19723" s="18"/>
      <c r="N19723" s="24"/>
      <c r="Q19723" s="24"/>
      <c r="T19723" s="24"/>
      <c r="W19723" s="24"/>
      <c r="Z19723" s="24"/>
      <c r="AC19723" s="24"/>
      <c r="AI19723" s="24"/>
      <c r="AL19723" s="24"/>
      <c r="AO19723" s="24"/>
      <c r="AR19723" s="24"/>
      <c r="AU19723" s="24"/>
    </row>
    <row r="19724">
      <c r="J19724" s="18"/>
      <c r="N19724" s="24"/>
      <c r="Q19724" s="24"/>
      <c r="T19724" s="24"/>
      <c r="W19724" s="24"/>
      <c r="Z19724" s="24"/>
      <c r="AC19724" s="24"/>
      <c r="AI19724" s="24"/>
      <c r="AL19724" s="24"/>
      <c r="AO19724" s="24"/>
      <c r="AR19724" s="24"/>
      <c r="AU19724" s="24"/>
    </row>
    <row r="19725">
      <c r="J19725" s="18"/>
      <c r="N19725" s="24"/>
      <c r="Q19725" s="24"/>
      <c r="T19725" s="24"/>
      <c r="W19725" s="24"/>
      <c r="Z19725" s="24"/>
      <c r="AC19725" s="24"/>
      <c r="AI19725" s="24"/>
      <c r="AL19725" s="24"/>
      <c r="AO19725" s="24"/>
      <c r="AR19725" s="24"/>
      <c r="AU19725" s="24"/>
    </row>
    <row r="19726">
      <c r="J19726" s="18"/>
      <c r="N19726" s="24"/>
      <c r="Q19726" s="24"/>
      <c r="T19726" s="24"/>
      <c r="W19726" s="24"/>
      <c r="Z19726" s="24"/>
      <c r="AC19726" s="24"/>
      <c r="AI19726" s="24"/>
      <c r="AL19726" s="24"/>
      <c r="AO19726" s="24"/>
      <c r="AR19726" s="24"/>
      <c r="AU19726" s="24"/>
    </row>
    <row r="19727">
      <c r="J19727" s="18"/>
      <c r="N19727" s="24"/>
      <c r="Q19727" s="24"/>
      <c r="T19727" s="24"/>
      <c r="W19727" s="24"/>
      <c r="Z19727" s="24"/>
      <c r="AC19727" s="24"/>
      <c r="AI19727" s="24"/>
      <c r="AL19727" s="24"/>
      <c r="AO19727" s="24"/>
      <c r="AR19727" s="24"/>
      <c r="AU19727" s="24"/>
    </row>
    <row r="19728">
      <c r="J19728" s="18"/>
      <c r="N19728" s="24"/>
      <c r="Q19728" s="24"/>
      <c r="T19728" s="24"/>
      <c r="W19728" s="24"/>
      <c r="Z19728" s="24"/>
      <c r="AC19728" s="24"/>
      <c r="AI19728" s="24"/>
      <c r="AL19728" s="24"/>
      <c r="AO19728" s="24"/>
      <c r="AR19728" s="24"/>
      <c r="AU19728" s="24"/>
    </row>
    <row r="19729">
      <c r="J19729" s="18"/>
      <c r="N19729" s="24"/>
      <c r="Q19729" s="24"/>
      <c r="T19729" s="24"/>
      <c r="W19729" s="24"/>
      <c r="Z19729" s="24"/>
      <c r="AC19729" s="24"/>
      <c r="AI19729" s="24"/>
      <c r="AL19729" s="24"/>
      <c r="AO19729" s="24"/>
      <c r="AR19729" s="24"/>
      <c r="AU19729" s="24"/>
    </row>
    <row r="19730">
      <c r="J19730" s="18"/>
      <c r="N19730" s="24"/>
      <c r="Q19730" s="24"/>
      <c r="T19730" s="24"/>
      <c r="W19730" s="24"/>
      <c r="Z19730" s="24"/>
      <c r="AC19730" s="24"/>
      <c r="AI19730" s="24"/>
      <c r="AL19730" s="24"/>
      <c r="AO19730" s="24"/>
      <c r="AR19730" s="24"/>
      <c r="AU19730" s="24"/>
    </row>
    <row r="19731">
      <c r="J19731" s="18"/>
      <c r="N19731" s="24"/>
      <c r="Q19731" s="24"/>
      <c r="T19731" s="24"/>
      <c r="W19731" s="24"/>
      <c r="Z19731" s="24"/>
      <c r="AC19731" s="24"/>
      <c r="AI19731" s="24"/>
      <c r="AL19731" s="24"/>
      <c r="AO19731" s="24"/>
      <c r="AR19731" s="24"/>
      <c r="AU19731" s="24"/>
    </row>
    <row r="19732">
      <c r="J19732" s="18"/>
      <c r="N19732" s="24"/>
      <c r="Q19732" s="24"/>
      <c r="T19732" s="24"/>
      <c r="W19732" s="24"/>
      <c r="Z19732" s="24"/>
      <c r="AC19732" s="24"/>
      <c r="AI19732" s="24"/>
      <c r="AL19732" s="24"/>
      <c r="AO19732" s="24"/>
      <c r="AR19732" s="24"/>
      <c r="AU19732" s="24"/>
    </row>
    <row r="19733">
      <c r="J19733" s="18"/>
      <c r="N19733" s="24"/>
      <c r="Q19733" s="24"/>
      <c r="T19733" s="24"/>
      <c r="W19733" s="24"/>
      <c r="Z19733" s="24"/>
      <c r="AC19733" s="24"/>
      <c r="AI19733" s="24"/>
      <c r="AL19733" s="24"/>
      <c r="AO19733" s="24"/>
      <c r="AR19733" s="24"/>
      <c r="AU19733" s="24"/>
    </row>
    <row r="19734">
      <c r="J19734" s="18"/>
      <c r="N19734" s="24"/>
      <c r="Q19734" s="24"/>
      <c r="T19734" s="24"/>
      <c r="W19734" s="24"/>
      <c r="Z19734" s="24"/>
      <c r="AC19734" s="24"/>
      <c r="AI19734" s="24"/>
      <c r="AL19734" s="24"/>
      <c r="AO19734" s="24"/>
      <c r="AR19734" s="24"/>
      <c r="AU19734" s="24"/>
    </row>
    <row r="19735">
      <c r="J19735" s="18"/>
      <c r="N19735" s="24"/>
      <c r="Q19735" s="24"/>
      <c r="T19735" s="24"/>
      <c r="W19735" s="24"/>
      <c r="Z19735" s="24"/>
      <c r="AC19735" s="24"/>
      <c r="AI19735" s="24"/>
      <c r="AL19735" s="24"/>
      <c r="AO19735" s="24"/>
      <c r="AR19735" s="24"/>
      <c r="AU19735" s="24"/>
    </row>
    <row r="19736">
      <c r="J19736" s="18"/>
      <c r="N19736" s="24"/>
      <c r="Q19736" s="24"/>
      <c r="T19736" s="24"/>
      <c r="W19736" s="24"/>
      <c r="Z19736" s="24"/>
      <c r="AC19736" s="24"/>
      <c r="AI19736" s="24"/>
      <c r="AL19736" s="24"/>
      <c r="AO19736" s="24"/>
      <c r="AR19736" s="24"/>
      <c r="AU19736" s="24"/>
    </row>
    <row r="19737">
      <c r="J19737" s="18"/>
      <c r="N19737" s="24"/>
      <c r="Q19737" s="24"/>
      <c r="T19737" s="24"/>
      <c r="W19737" s="24"/>
      <c r="Z19737" s="24"/>
      <c r="AC19737" s="24"/>
      <c r="AI19737" s="24"/>
      <c r="AL19737" s="24"/>
      <c r="AO19737" s="24"/>
      <c r="AR19737" s="24"/>
      <c r="AU19737" s="24"/>
    </row>
    <row r="19738">
      <c r="J19738" s="18"/>
      <c r="N19738" s="24"/>
      <c r="Q19738" s="24"/>
      <c r="T19738" s="24"/>
      <c r="W19738" s="24"/>
      <c r="Z19738" s="24"/>
      <c r="AC19738" s="24"/>
      <c r="AI19738" s="24"/>
      <c r="AL19738" s="24"/>
      <c r="AO19738" s="24"/>
      <c r="AR19738" s="24"/>
      <c r="AU19738" s="24"/>
    </row>
    <row r="19739">
      <c r="J19739" s="18"/>
      <c r="N19739" s="24"/>
      <c r="Q19739" s="24"/>
      <c r="T19739" s="24"/>
      <c r="W19739" s="24"/>
      <c r="Z19739" s="24"/>
      <c r="AC19739" s="24"/>
      <c r="AI19739" s="24"/>
      <c r="AL19739" s="24"/>
      <c r="AO19739" s="24"/>
      <c r="AR19739" s="24"/>
      <c r="AU19739" s="24"/>
    </row>
    <row r="19740">
      <c r="J19740" s="18"/>
      <c r="N19740" s="24"/>
      <c r="Q19740" s="24"/>
      <c r="T19740" s="24"/>
      <c r="W19740" s="24"/>
      <c r="Z19740" s="24"/>
      <c r="AC19740" s="24"/>
      <c r="AI19740" s="24"/>
      <c r="AL19740" s="24"/>
      <c r="AO19740" s="24"/>
      <c r="AR19740" s="24"/>
      <c r="AU19740" s="24"/>
    </row>
    <row r="19741">
      <c r="J19741" s="18"/>
      <c r="N19741" s="24"/>
      <c r="Q19741" s="24"/>
      <c r="T19741" s="24"/>
      <c r="W19741" s="24"/>
      <c r="Z19741" s="24"/>
      <c r="AC19741" s="24"/>
      <c r="AI19741" s="24"/>
      <c r="AL19741" s="24"/>
      <c r="AO19741" s="24"/>
      <c r="AR19741" s="24"/>
      <c r="AU19741" s="24"/>
    </row>
    <row r="19742">
      <c r="J19742" s="18"/>
      <c r="N19742" s="24"/>
      <c r="Q19742" s="24"/>
      <c r="T19742" s="24"/>
      <c r="W19742" s="24"/>
      <c r="Z19742" s="24"/>
      <c r="AC19742" s="24"/>
      <c r="AI19742" s="24"/>
      <c r="AL19742" s="24"/>
      <c r="AO19742" s="24"/>
      <c r="AR19742" s="24"/>
      <c r="AU19742" s="24"/>
    </row>
    <row r="19743">
      <c r="J19743" s="18"/>
      <c r="N19743" s="24"/>
      <c r="Q19743" s="24"/>
      <c r="T19743" s="24"/>
      <c r="W19743" s="24"/>
      <c r="Z19743" s="24"/>
      <c r="AC19743" s="24"/>
      <c r="AI19743" s="24"/>
      <c r="AL19743" s="24"/>
      <c r="AO19743" s="24"/>
      <c r="AR19743" s="24"/>
      <c r="AU19743" s="24"/>
    </row>
    <row r="19744">
      <c r="J19744" s="18"/>
      <c r="N19744" s="24"/>
      <c r="Q19744" s="24"/>
      <c r="T19744" s="24"/>
      <c r="W19744" s="24"/>
      <c r="Z19744" s="24"/>
      <c r="AC19744" s="24"/>
      <c r="AI19744" s="24"/>
      <c r="AL19744" s="24"/>
      <c r="AO19744" s="24"/>
      <c r="AR19744" s="24"/>
      <c r="AU19744" s="24"/>
    </row>
    <row r="19745">
      <c r="J19745" s="18"/>
      <c r="N19745" s="24"/>
      <c r="Q19745" s="24"/>
      <c r="T19745" s="24"/>
      <c r="W19745" s="24"/>
      <c r="Z19745" s="24"/>
      <c r="AC19745" s="24"/>
      <c r="AI19745" s="24"/>
      <c r="AL19745" s="24"/>
      <c r="AO19745" s="24"/>
      <c r="AR19745" s="24"/>
      <c r="AU19745" s="24"/>
    </row>
    <row r="19746">
      <c r="J19746" s="18"/>
      <c r="N19746" s="24"/>
      <c r="Q19746" s="24"/>
      <c r="T19746" s="24"/>
      <c r="W19746" s="24"/>
      <c r="Z19746" s="24"/>
      <c r="AC19746" s="24"/>
      <c r="AI19746" s="24"/>
      <c r="AL19746" s="24"/>
      <c r="AO19746" s="24"/>
      <c r="AR19746" s="24"/>
      <c r="AU19746" s="24"/>
    </row>
    <row r="19747">
      <c r="J19747" s="18"/>
      <c r="N19747" s="24"/>
      <c r="Q19747" s="24"/>
      <c r="T19747" s="24"/>
      <c r="W19747" s="24"/>
      <c r="Z19747" s="24"/>
      <c r="AC19747" s="24"/>
      <c r="AI19747" s="24"/>
      <c r="AL19747" s="24"/>
      <c r="AO19747" s="24"/>
      <c r="AR19747" s="24"/>
      <c r="AU19747" s="24"/>
    </row>
    <row r="19748">
      <c r="J19748" s="18"/>
      <c r="N19748" s="24"/>
      <c r="Q19748" s="24"/>
      <c r="T19748" s="24"/>
      <c r="W19748" s="24"/>
      <c r="Z19748" s="24"/>
      <c r="AC19748" s="24"/>
      <c r="AI19748" s="24"/>
      <c r="AL19748" s="24"/>
      <c r="AO19748" s="24"/>
      <c r="AR19748" s="24"/>
      <c r="AU19748" s="24"/>
    </row>
    <row r="19749">
      <c r="J19749" s="18"/>
      <c r="N19749" s="24"/>
      <c r="Q19749" s="24"/>
      <c r="T19749" s="24"/>
      <c r="W19749" s="24"/>
      <c r="Z19749" s="24"/>
      <c r="AC19749" s="24"/>
      <c r="AI19749" s="24"/>
      <c r="AL19749" s="24"/>
      <c r="AO19749" s="24"/>
      <c r="AR19749" s="24"/>
      <c r="AU19749" s="24"/>
    </row>
    <row r="19750">
      <c r="J19750" s="18"/>
      <c r="N19750" s="24"/>
      <c r="Q19750" s="24"/>
      <c r="T19750" s="24"/>
      <c r="W19750" s="24"/>
      <c r="Z19750" s="24"/>
      <c r="AC19750" s="24"/>
      <c r="AI19750" s="24"/>
      <c r="AL19750" s="24"/>
      <c r="AO19750" s="24"/>
      <c r="AR19750" s="24"/>
      <c r="AU19750" s="24"/>
    </row>
    <row r="19751">
      <c r="J19751" s="18"/>
      <c r="N19751" s="24"/>
      <c r="Q19751" s="24"/>
      <c r="T19751" s="24"/>
      <c r="W19751" s="24"/>
      <c r="Z19751" s="24"/>
      <c r="AC19751" s="24"/>
      <c r="AI19751" s="24"/>
      <c r="AL19751" s="24"/>
      <c r="AO19751" s="24"/>
      <c r="AR19751" s="24"/>
      <c r="AU19751" s="24"/>
    </row>
    <row r="19752">
      <c r="J19752" s="18"/>
      <c r="N19752" s="24"/>
      <c r="Q19752" s="24"/>
      <c r="T19752" s="24"/>
      <c r="W19752" s="24"/>
      <c r="Z19752" s="24"/>
      <c r="AC19752" s="24"/>
      <c r="AI19752" s="24"/>
      <c r="AL19752" s="24"/>
      <c r="AO19752" s="24"/>
      <c r="AR19752" s="24"/>
      <c r="AU19752" s="24"/>
    </row>
    <row r="19753">
      <c r="J19753" s="18"/>
      <c r="N19753" s="24"/>
      <c r="Q19753" s="24"/>
      <c r="T19753" s="24"/>
      <c r="W19753" s="24"/>
      <c r="Z19753" s="24"/>
      <c r="AC19753" s="24"/>
      <c r="AI19753" s="24"/>
      <c r="AL19753" s="24"/>
      <c r="AO19753" s="24"/>
      <c r="AR19753" s="24"/>
      <c r="AU19753" s="24"/>
    </row>
    <row r="19754">
      <c r="J19754" s="18"/>
      <c r="N19754" s="24"/>
      <c r="Q19754" s="24"/>
      <c r="T19754" s="24"/>
      <c r="W19754" s="24"/>
      <c r="Z19754" s="24"/>
      <c r="AC19754" s="24"/>
      <c r="AI19754" s="24"/>
      <c r="AL19754" s="24"/>
      <c r="AO19754" s="24"/>
      <c r="AR19754" s="24"/>
      <c r="AU19754" s="24"/>
    </row>
    <row r="19755">
      <c r="J19755" s="18"/>
      <c r="N19755" s="24"/>
      <c r="Q19755" s="24"/>
      <c r="T19755" s="24"/>
      <c r="W19755" s="24"/>
      <c r="Z19755" s="24"/>
      <c r="AC19755" s="24"/>
      <c r="AI19755" s="24"/>
      <c r="AL19755" s="24"/>
      <c r="AO19755" s="24"/>
      <c r="AR19755" s="24"/>
      <c r="AU19755" s="24"/>
    </row>
    <row r="19756">
      <c r="J19756" s="18"/>
      <c r="N19756" s="24"/>
      <c r="Q19756" s="24"/>
      <c r="T19756" s="24"/>
      <c r="W19756" s="24"/>
      <c r="Z19756" s="24"/>
      <c r="AC19756" s="24"/>
      <c r="AI19756" s="24"/>
      <c r="AL19756" s="24"/>
      <c r="AO19756" s="24"/>
      <c r="AR19756" s="24"/>
      <c r="AU19756" s="24"/>
    </row>
    <row r="19757">
      <c r="J19757" s="18"/>
      <c r="N19757" s="24"/>
      <c r="Q19757" s="24"/>
      <c r="T19757" s="24"/>
      <c r="W19757" s="24"/>
      <c r="Z19757" s="24"/>
      <c r="AC19757" s="24"/>
      <c r="AI19757" s="24"/>
      <c r="AL19757" s="24"/>
      <c r="AO19757" s="24"/>
      <c r="AR19757" s="24"/>
      <c r="AU19757" s="24"/>
    </row>
    <row r="19758">
      <c r="J19758" s="18"/>
      <c r="N19758" s="24"/>
      <c r="Q19758" s="24"/>
      <c r="T19758" s="24"/>
      <c r="W19758" s="24"/>
      <c r="Z19758" s="24"/>
      <c r="AC19758" s="24"/>
      <c r="AI19758" s="24"/>
      <c r="AL19758" s="24"/>
      <c r="AO19758" s="24"/>
      <c r="AR19758" s="24"/>
      <c r="AU19758" s="24"/>
    </row>
    <row r="19759">
      <c r="J19759" s="18"/>
      <c r="N19759" s="24"/>
      <c r="Q19759" s="24"/>
      <c r="T19759" s="24"/>
      <c r="W19759" s="24"/>
      <c r="Z19759" s="24"/>
      <c r="AC19759" s="24"/>
      <c r="AI19759" s="24"/>
      <c r="AL19759" s="24"/>
      <c r="AO19759" s="24"/>
      <c r="AR19759" s="24"/>
      <c r="AU19759" s="24"/>
    </row>
    <row r="19760">
      <c r="J19760" s="18"/>
      <c r="N19760" s="24"/>
      <c r="Q19760" s="24"/>
      <c r="T19760" s="24"/>
      <c r="W19760" s="24"/>
      <c r="Z19760" s="24"/>
      <c r="AC19760" s="24"/>
      <c r="AI19760" s="24"/>
      <c r="AL19760" s="24"/>
      <c r="AO19760" s="24"/>
      <c r="AR19760" s="24"/>
      <c r="AU19760" s="24"/>
    </row>
    <row r="19761">
      <c r="J19761" s="18"/>
      <c r="N19761" s="24"/>
      <c r="Q19761" s="24"/>
      <c r="T19761" s="24"/>
      <c r="W19761" s="24"/>
      <c r="Z19761" s="24"/>
      <c r="AC19761" s="24"/>
      <c r="AI19761" s="24"/>
      <c r="AL19761" s="24"/>
      <c r="AO19761" s="24"/>
      <c r="AR19761" s="24"/>
      <c r="AU19761" s="24"/>
    </row>
    <row r="19762">
      <c r="J19762" s="18"/>
      <c r="N19762" s="24"/>
      <c r="Q19762" s="24"/>
      <c r="T19762" s="24"/>
      <c r="W19762" s="24"/>
      <c r="Z19762" s="24"/>
      <c r="AC19762" s="24"/>
      <c r="AI19762" s="24"/>
      <c r="AL19762" s="24"/>
      <c r="AO19762" s="24"/>
      <c r="AR19762" s="24"/>
      <c r="AU19762" s="24"/>
    </row>
    <row r="19763">
      <c r="J19763" s="18"/>
      <c r="N19763" s="24"/>
      <c r="Q19763" s="24"/>
      <c r="T19763" s="24"/>
      <c r="W19763" s="24"/>
      <c r="Z19763" s="24"/>
      <c r="AC19763" s="24"/>
      <c r="AI19763" s="24"/>
      <c r="AL19763" s="24"/>
      <c r="AO19763" s="24"/>
      <c r="AR19763" s="24"/>
      <c r="AU19763" s="24"/>
    </row>
    <row r="19764">
      <c r="J19764" s="18"/>
      <c r="N19764" s="24"/>
      <c r="Q19764" s="24"/>
      <c r="T19764" s="24"/>
      <c r="W19764" s="24"/>
      <c r="Z19764" s="24"/>
      <c r="AC19764" s="24"/>
      <c r="AI19764" s="24"/>
      <c r="AL19764" s="24"/>
      <c r="AO19764" s="24"/>
      <c r="AR19764" s="24"/>
      <c r="AU19764" s="24"/>
    </row>
    <row r="19765">
      <c r="J19765" s="18"/>
      <c r="N19765" s="24"/>
      <c r="Q19765" s="24"/>
      <c r="T19765" s="24"/>
      <c r="W19765" s="24"/>
      <c r="Z19765" s="24"/>
      <c r="AC19765" s="24"/>
      <c r="AI19765" s="24"/>
      <c r="AL19765" s="24"/>
      <c r="AO19765" s="24"/>
      <c r="AR19765" s="24"/>
      <c r="AU19765" s="24"/>
    </row>
    <row r="19766">
      <c r="J19766" s="18"/>
      <c r="N19766" s="24"/>
      <c r="Q19766" s="24"/>
      <c r="T19766" s="24"/>
      <c r="W19766" s="24"/>
      <c r="Z19766" s="24"/>
      <c r="AC19766" s="24"/>
      <c r="AI19766" s="24"/>
      <c r="AL19766" s="24"/>
      <c r="AO19766" s="24"/>
      <c r="AR19766" s="24"/>
      <c r="AU19766" s="24"/>
    </row>
    <row r="19767">
      <c r="J19767" s="18"/>
      <c r="N19767" s="24"/>
      <c r="Q19767" s="24"/>
      <c r="T19767" s="24"/>
      <c r="W19767" s="24"/>
      <c r="Z19767" s="24"/>
      <c r="AC19767" s="24"/>
      <c r="AI19767" s="24"/>
      <c r="AL19767" s="24"/>
      <c r="AO19767" s="24"/>
      <c r="AR19767" s="24"/>
      <c r="AU19767" s="24"/>
    </row>
    <row r="19768">
      <c r="J19768" s="18"/>
      <c r="N19768" s="24"/>
      <c r="Q19768" s="24"/>
      <c r="T19768" s="24"/>
      <c r="W19768" s="24"/>
      <c r="Z19768" s="24"/>
      <c r="AC19768" s="24"/>
      <c r="AI19768" s="24"/>
      <c r="AL19768" s="24"/>
      <c r="AO19768" s="24"/>
      <c r="AR19768" s="24"/>
      <c r="AU19768" s="24"/>
    </row>
    <row r="19769">
      <c r="J19769" s="18"/>
      <c r="N19769" s="24"/>
      <c r="Q19769" s="24"/>
      <c r="T19769" s="24"/>
      <c r="W19769" s="24"/>
      <c r="Z19769" s="24"/>
      <c r="AC19769" s="24"/>
      <c r="AI19769" s="24"/>
      <c r="AL19769" s="24"/>
      <c r="AO19769" s="24"/>
      <c r="AR19769" s="24"/>
      <c r="AU19769" s="24"/>
    </row>
    <row r="19770">
      <c r="J19770" s="18"/>
      <c r="N19770" s="24"/>
      <c r="Q19770" s="24"/>
      <c r="T19770" s="24"/>
      <c r="W19770" s="24"/>
      <c r="Z19770" s="24"/>
      <c r="AC19770" s="24"/>
      <c r="AI19770" s="24"/>
      <c r="AL19770" s="24"/>
      <c r="AO19770" s="24"/>
      <c r="AR19770" s="24"/>
      <c r="AU19770" s="24"/>
    </row>
    <row r="19771">
      <c r="J19771" s="18"/>
      <c r="N19771" s="24"/>
      <c r="Q19771" s="24"/>
      <c r="T19771" s="24"/>
      <c r="W19771" s="24"/>
      <c r="Z19771" s="24"/>
      <c r="AC19771" s="24"/>
      <c r="AI19771" s="24"/>
      <c r="AL19771" s="24"/>
      <c r="AO19771" s="24"/>
      <c r="AR19771" s="24"/>
      <c r="AU19771" s="24"/>
    </row>
    <row r="19772">
      <c r="J19772" s="18"/>
      <c r="N19772" s="24"/>
      <c r="Q19772" s="24"/>
      <c r="T19772" s="24"/>
      <c r="W19772" s="24"/>
      <c r="Z19772" s="24"/>
      <c r="AC19772" s="24"/>
      <c r="AI19772" s="24"/>
      <c r="AL19772" s="24"/>
      <c r="AO19772" s="24"/>
      <c r="AR19772" s="24"/>
      <c r="AU19772" s="24"/>
    </row>
    <row r="19773">
      <c r="J19773" s="18"/>
      <c r="N19773" s="24"/>
      <c r="Q19773" s="24"/>
      <c r="T19773" s="24"/>
      <c r="W19773" s="24"/>
      <c r="Z19773" s="24"/>
      <c r="AC19773" s="24"/>
      <c r="AI19773" s="24"/>
      <c r="AL19773" s="24"/>
      <c r="AO19773" s="24"/>
      <c r="AR19773" s="24"/>
      <c r="AU19773" s="24"/>
    </row>
    <row r="19774">
      <c r="J19774" s="18"/>
      <c r="N19774" s="24"/>
      <c r="Q19774" s="24"/>
      <c r="T19774" s="24"/>
      <c r="W19774" s="24"/>
      <c r="Z19774" s="24"/>
      <c r="AC19774" s="24"/>
      <c r="AI19774" s="24"/>
      <c r="AL19774" s="24"/>
      <c r="AO19774" s="24"/>
      <c r="AR19774" s="24"/>
      <c r="AU19774" s="24"/>
    </row>
    <row r="19775">
      <c r="J19775" s="18"/>
      <c r="N19775" s="24"/>
      <c r="Q19775" s="24"/>
      <c r="T19775" s="24"/>
      <c r="W19775" s="24"/>
      <c r="Z19775" s="24"/>
      <c r="AC19775" s="24"/>
      <c r="AI19775" s="24"/>
      <c r="AL19775" s="24"/>
      <c r="AO19775" s="24"/>
      <c r="AR19775" s="24"/>
      <c r="AU19775" s="24"/>
    </row>
    <row r="19776">
      <c r="J19776" s="18"/>
      <c r="N19776" s="24"/>
      <c r="Q19776" s="24"/>
      <c r="T19776" s="24"/>
      <c r="W19776" s="24"/>
      <c r="Z19776" s="24"/>
      <c r="AC19776" s="24"/>
      <c r="AI19776" s="24"/>
      <c r="AL19776" s="24"/>
      <c r="AO19776" s="24"/>
      <c r="AR19776" s="24"/>
      <c r="AU19776" s="24"/>
    </row>
    <row r="19777">
      <c r="J19777" s="18"/>
      <c r="N19777" s="24"/>
      <c r="Q19777" s="24"/>
      <c r="T19777" s="24"/>
      <c r="W19777" s="24"/>
      <c r="Z19777" s="24"/>
      <c r="AC19777" s="24"/>
      <c r="AI19777" s="24"/>
      <c r="AL19777" s="24"/>
      <c r="AO19777" s="24"/>
      <c r="AR19777" s="24"/>
      <c r="AU19777" s="24"/>
    </row>
    <row r="19778">
      <c r="J19778" s="18"/>
      <c r="N19778" s="24"/>
      <c r="Q19778" s="24"/>
      <c r="T19778" s="24"/>
      <c r="W19778" s="24"/>
      <c r="Z19778" s="24"/>
      <c r="AC19778" s="24"/>
      <c r="AI19778" s="24"/>
      <c r="AL19778" s="24"/>
      <c r="AO19778" s="24"/>
      <c r="AR19778" s="24"/>
      <c r="AU19778" s="24"/>
    </row>
    <row r="19779">
      <c r="J19779" s="18"/>
      <c r="N19779" s="24"/>
      <c r="Q19779" s="24"/>
      <c r="T19779" s="24"/>
      <c r="W19779" s="24"/>
      <c r="Z19779" s="24"/>
      <c r="AC19779" s="24"/>
      <c r="AI19779" s="24"/>
      <c r="AL19779" s="24"/>
      <c r="AO19779" s="24"/>
      <c r="AR19779" s="24"/>
      <c r="AU19779" s="24"/>
    </row>
    <row r="19780">
      <c r="J19780" s="18"/>
      <c r="N19780" s="24"/>
      <c r="Q19780" s="24"/>
      <c r="T19780" s="24"/>
      <c r="W19780" s="24"/>
      <c r="Z19780" s="24"/>
      <c r="AC19780" s="24"/>
      <c r="AI19780" s="24"/>
      <c r="AL19780" s="24"/>
      <c r="AO19780" s="24"/>
      <c r="AR19780" s="24"/>
      <c r="AU19780" s="24"/>
    </row>
    <row r="19781">
      <c r="J19781" s="18"/>
      <c r="N19781" s="24"/>
      <c r="Q19781" s="24"/>
      <c r="T19781" s="24"/>
      <c r="W19781" s="24"/>
      <c r="Z19781" s="24"/>
      <c r="AC19781" s="24"/>
      <c r="AI19781" s="24"/>
      <c r="AL19781" s="24"/>
      <c r="AO19781" s="24"/>
      <c r="AR19781" s="24"/>
      <c r="AU19781" s="24"/>
    </row>
    <row r="19782">
      <c r="J19782" s="18"/>
      <c r="N19782" s="24"/>
      <c r="Q19782" s="24"/>
      <c r="T19782" s="24"/>
      <c r="W19782" s="24"/>
      <c r="Z19782" s="24"/>
      <c r="AC19782" s="24"/>
      <c r="AI19782" s="24"/>
      <c r="AL19782" s="24"/>
      <c r="AO19782" s="24"/>
      <c r="AR19782" s="24"/>
      <c r="AU19782" s="24"/>
    </row>
    <row r="19783">
      <c r="J19783" s="18"/>
      <c r="N19783" s="24"/>
      <c r="Q19783" s="24"/>
      <c r="T19783" s="24"/>
      <c r="W19783" s="24"/>
      <c r="Z19783" s="24"/>
      <c r="AC19783" s="24"/>
      <c r="AI19783" s="24"/>
      <c r="AL19783" s="24"/>
      <c r="AO19783" s="24"/>
      <c r="AR19783" s="24"/>
      <c r="AU19783" s="24"/>
    </row>
    <row r="19784">
      <c r="J19784" s="18"/>
      <c r="N19784" s="24"/>
      <c r="Q19784" s="24"/>
      <c r="T19784" s="24"/>
      <c r="W19784" s="24"/>
      <c r="Z19784" s="24"/>
      <c r="AC19784" s="24"/>
      <c r="AI19784" s="24"/>
      <c r="AL19784" s="24"/>
      <c r="AO19784" s="24"/>
      <c r="AR19784" s="24"/>
      <c r="AU19784" s="24"/>
    </row>
    <row r="19785">
      <c r="J19785" s="18"/>
      <c r="N19785" s="24"/>
      <c r="Q19785" s="24"/>
      <c r="T19785" s="24"/>
      <c r="W19785" s="24"/>
      <c r="Z19785" s="24"/>
      <c r="AC19785" s="24"/>
      <c r="AI19785" s="24"/>
      <c r="AL19785" s="24"/>
      <c r="AO19785" s="24"/>
      <c r="AR19785" s="24"/>
      <c r="AU19785" s="24"/>
    </row>
    <row r="19786">
      <c r="J19786" s="18"/>
      <c r="N19786" s="24"/>
      <c r="Q19786" s="24"/>
      <c r="T19786" s="24"/>
      <c r="W19786" s="24"/>
      <c r="Z19786" s="24"/>
      <c r="AC19786" s="24"/>
      <c r="AI19786" s="24"/>
      <c r="AL19786" s="24"/>
      <c r="AO19786" s="24"/>
      <c r="AR19786" s="24"/>
      <c r="AU19786" s="24"/>
    </row>
    <row r="19787">
      <c r="J19787" s="18"/>
      <c r="N19787" s="24"/>
      <c r="Q19787" s="24"/>
      <c r="T19787" s="24"/>
      <c r="W19787" s="24"/>
      <c r="Z19787" s="24"/>
      <c r="AC19787" s="24"/>
      <c r="AI19787" s="24"/>
      <c r="AL19787" s="24"/>
      <c r="AO19787" s="24"/>
      <c r="AR19787" s="24"/>
      <c r="AU19787" s="24"/>
    </row>
    <row r="19788">
      <c r="J19788" s="18"/>
      <c r="N19788" s="24"/>
      <c r="Q19788" s="24"/>
      <c r="T19788" s="24"/>
      <c r="W19788" s="24"/>
      <c r="Z19788" s="24"/>
      <c r="AC19788" s="24"/>
      <c r="AI19788" s="24"/>
      <c r="AL19788" s="24"/>
      <c r="AO19788" s="24"/>
      <c r="AR19788" s="24"/>
      <c r="AU19788" s="24"/>
    </row>
    <row r="19789">
      <c r="J19789" s="18"/>
      <c r="N19789" s="24"/>
      <c r="Q19789" s="24"/>
      <c r="T19789" s="24"/>
      <c r="W19789" s="24"/>
      <c r="Z19789" s="24"/>
      <c r="AC19789" s="24"/>
      <c r="AI19789" s="24"/>
      <c r="AL19789" s="24"/>
      <c r="AO19789" s="24"/>
      <c r="AR19789" s="24"/>
      <c r="AU19789" s="24"/>
    </row>
    <row r="19790">
      <c r="J19790" s="18"/>
      <c r="N19790" s="24"/>
      <c r="Q19790" s="24"/>
      <c r="T19790" s="24"/>
      <c r="W19790" s="24"/>
      <c r="Z19790" s="24"/>
      <c r="AC19790" s="24"/>
      <c r="AI19790" s="24"/>
      <c r="AL19790" s="24"/>
      <c r="AO19790" s="24"/>
      <c r="AR19790" s="24"/>
      <c r="AU19790" s="24"/>
    </row>
    <row r="19791">
      <c r="J19791" s="18"/>
      <c r="N19791" s="24"/>
      <c r="Q19791" s="24"/>
      <c r="T19791" s="24"/>
      <c r="W19791" s="24"/>
      <c r="Z19791" s="24"/>
      <c r="AC19791" s="24"/>
      <c r="AI19791" s="24"/>
      <c r="AL19791" s="24"/>
      <c r="AO19791" s="24"/>
      <c r="AR19791" s="24"/>
      <c r="AU19791" s="24"/>
    </row>
    <row r="19792">
      <c r="J19792" s="18"/>
      <c r="N19792" s="24"/>
      <c r="Q19792" s="24"/>
      <c r="T19792" s="24"/>
      <c r="W19792" s="24"/>
      <c r="Z19792" s="24"/>
      <c r="AC19792" s="24"/>
      <c r="AI19792" s="24"/>
      <c r="AL19792" s="24"/>
      <c r="AO19792" s="24"/>
      <c r="AR19792" s="24"/>
      <c r="AU19792" s="24"/>
    </row>
    <row r="19793">
      <c r="J19793" s="18"/>
      <c r="N19793" s="24"/>
      <c r="Q19793" s="24"/>
      <c r="T19793" s="24"/>
      <c r="W19793" s="24"/>
      <c r="Z19793" s="24"/>
      <c r="AC19793" s="24"/>
      <c r="AI19793" s="24"/>
      <c r="AL19793" s="24"/>
      <c r="AO19793" s="24"/>
      <c r="AR19793" s="24"/>
      <c r="AU19793" s="24"/>
    </row>
    <row r="19794">
      <c r="J19794" s="18"/>
      <c r="N19794" s="24"/>
      <c r="Q19794" s="24"/>
      <c r="T19794" s="24"/>
      <c r="W19794" s="24"/>
      <c r="Z19794" s="24"/>
      <c r="AC19794" s="24"/>
      <c r="AI19794" s="24"/>
      <c r="AL19794" s="24"/>
      <c r="AO19794" s="24"/>
      <c r="AR19794" s="24"/>
      <c r="AU19794" s="24"/>
    </row>
    <row r="19795">
      <c r="J19795" s="18"/>
      <c r="N19795" s="24"/>
      <c r="Q19795" s="24"/>
      <c r="T19795" s="24"/>
      <c r="W19795" s="24"/>
      <c r="Z19795" s="24"/>
      <c r="AC19795" s="24"/>
      <c r="AI19795" s="24"/>
      <c r="AL19795" s="24"/>
      <c r="AO19795" s="24"/>
      <c r="AR19795" s="24"/>
      <c r="AU19795" s="24"/>
    </row>
    <row r="19796">
      <c r="J19796" s="18"/>
      <c r="N19796" s="24"/>
      <c r="Q19796" s="24"/>
      <c r="T19796" s="24"/>
      <c r="W19796" s="24"/>
      <c r="Z19796" s="24"/>
      <c r="AC19796" s="24"/>
      <c r="AI19796" s="24"/>
      <c r="AL19796" s="24"/>
      <c r="AO19796" s="24"/>
      <c r="AR19796" s="24"/>
      <c r="AU19796" s="24"/>
    </row>
    <row r="19797">
      <c r="J19797" s="18"/>
      <c r="N19797" s="24"/>
      <c r="Q19797" s="24"/>
      <c r="T19797" s="24"/>
      <c r="W19797" s="24"/>
      <c r="Z19797" s="24"/>
      <c r="AC19797" s="24"/>
      <c r="AI19797" s="24"/>
      <c r="AL19797" s="24"/>
      <c r="AO19797" s="24"/>
      <c r="AR19797" s="24"/>
      <c r="AU19797" s="24"/>
    </row>
    <row r="19798">
      <c r="J19798" s="18"/>
      <c r="N19798" s="24"/>
      <c r="Q19798" s="24"/>
      <c r="T19798" s="24"/>
      <c r="W19798" s="24"/>
      <c r="Z19798" s="24"/>
      <c r="AC19798" s="24"/>
      <c r="AI19798" s="24"/>
      <c r="AL19798" s="24"/>
      <c r="AO19798" s="24"/>
      <c r="AR19798" s="24"/>
      <c r="AU19798" s="24"/>
    </row>
    <row r="19799">
      <c r="J19799" s="18"/>
      <c r="N19799" s="24"/>
      <c r="Q19799" s="24"/>
      <c r="T19799" s="24"/>
      <c r="W19799" s="24"/>
      <c r="Z19799" s="24"/>
      <c r="AC19799" s="24"/>
      <c r="AI19799" s="24"/>
      <c r="AL19799" s="24"/>
      <c r="AO19799" s="24"/>
      <c r="AR19799" s="24"/>
      <c r="AU19799" s="24"/>
    </row>
    <row r="19800">
      <c r="J19800" s="18"/>
      <c r="N19800" s="24"/>
      <c r="Q19800" s="24"/>
      <c r="T19800" s="24"/>
      <c r="W19800" s="24"/>
      <c r="Z19800" s="24"/>
      <c r="AC19800" s="24"/>
      <c r="AI19800" s="24"/>
      <c r="AL19800" s="24"/>
      <c r="AO19800" s="24"/>
      <c r="AR19800" s="24"/>
      <c r="AU19800" s="24"/>
    </row>
    <row r="19801">
      <c r="J19801" s="18"/>
      <c r="N19801" s="24"/>
      <c r="Q19801" s="24"/>
      <c r="T19801" s="24"/>
      <c r="W19801" s="24"/>
      <c r="Z19801" s="24"/>
      <c r="AC19801" s="24"/>
      <c r="AI19801" s="24"/>
      <c r="AL19801" s="24"/>
      <c r="AO19801" s="24"/>
      <c r="AR19801" s="24"/>
      <c r="AU19801" s="24"/>
    </row>
    <row r="19802">
      <c r="J19802" s="18"/>
      <c r="N19802" s="24"/>
      <c r="Q19802" s="24"/>
      <c r="T19802" s="24"/>
      <c r="W19802" s="24"/>
      <c r="Z19802" s="24"/>
      <c r="AC19802" s="24"/>
      <c r="AI19802" s="24"/>
      <c r="AL19802" s="24"/>
      <c r="AO19802" s="24"/>
      <c r="AR19802" s="24"/>
      <c r="AU19802" s="24"/>
    </row>
    <row r="19803">
      <c r="J19803" s="18"/>
      <c r="N19803" s="24"/>
      <c r="Q19803" s="24"/>
      <c r="T19803" s="24"/>
      <c r="W19803" s="24"/>
      <c r="Z19803" s="24"/>
      <c r="AC19803" s="24"/>
      <c r="AI19803" s="24"/>
      <c r="AL19803" s="24"/>
      <c r="AO19803" s="24"/>
      <c r="AR19803" s="24"/>
      <c r="AU19803" s="24"/>
    </row>
    <row r="19804">
      <c r="J19804" s="18"/>
      <c r="N19804" s="24"/>
      <c r="Q19804" s="24"/>
      <c r="T19804" s="24"/>
      <c r="W19804" s="24"/>
      <c r="Z19804" s="24"/>
      <c r="AC19804" s="24"/>
      <c r="AI19804" s="24"/>
      <c r="AL19804" s="24"/>
      <c r="AO19804" s="24"/>
      <c r="AR19804" s="24"/>
      <c r="AU19804" s="24"/>
    </row>
    <row r="19805">
      <c r="J19805" s="18"/>
      <c r="N19805" s="24"/>
      <c r="Q19805" s="24"/>
      <c r="T19805" s="24"/>
      <c r="W19805" s="24"/>
      <c r="Z19805" s="24"/>
      <c r="AC19805" s="24"/>
      <c r="AI19805" s="24"/>
      <c r="AL19805" s="24"/>
      <c r="AO19805" s="24"/>
      <c r="AR19805" s="24"/>
      <c r="AU19805" s="24"/>
    </row>
    <row r="19806">
      <c r="J19806" s="18"/>
      <c r="N19806" s="24"/>
      <c r="Q19806" s="24"/>
      <c r="T19806" s="24"/>
      <c r="W19806" s="24"/>
      <c r="Z19806" s="24"/>
      <c r="AC19806" s="24"/>
      <c r="AI19806" s="24"/>
      <c r="AL19806" s="24"/>
      <c r="AO19806" s="24"/>
      <c r="AR19806" s="24"/>
      <c r="AU19806" s="24"/>
    </row>
    <row r="19807">
      <c r="J19807" s="18"/>
      <c r="N19807" s="24"/>
      <c r="Q19807" s="24"/>
      <c r="T19807" s="24"/>
      <c r="W19807" s="24"/>
      <c r="Z19807" s="24"/>
      <c r="AC19807" s="24"/>
      <c r="AI19807" s="24"/>
      <c r="AL19807" s="24"/>
      <c r="AO19807" s="24"/>
      <c r="AR19807" s="24"/>
      <c r="AU19807" s="24"/>
    </row>
    <row r="19808">
      <c r="J19808" s="18"/>
      <c r="N19808" s="24"/>
      <c r="Q19808" s="24"/>
      <c r="T19808" s="24"/>
      <c r="W19808" s="24"/>
      <c r="Z19808" s="24"/>
      <c r="AC19808" s="24"/>
      <c r="AI19808" s="24"/>
      <c r="AL19808" s="24"/>
      <c r="AO19808" s="24"/>
      <c r="AR19808" s="24"/>
      <c r="AU19808" s="24"/>
    </row>
    <row r="19809">
      <c r="J19809" s="18"/>
      <c r="N19809" s="24"/>
      <c r="Q19809" s="24"/>
      <c r="T19809" s="24"/>
      <c r="W19809" s="24"/>
      <c r="Z19809" s="24"/>
      <c r="AC19809" s="24"/>
      <c r="AI19809" s="24"/>
      <c r="AL19809" s="24"/>
      <c r="AO19809" s="24"/>
      <c r="AR19809" s="24"/>
      <c r="AU19809" s="24"/>
    </row>
    <row r="19810">
      <c r="J19810" s="18"/>
      <c r="N19810" s="24"/>
      <c r="Q19810" s="24"/>
      <c r="T19810" s="24"/>
      <c r="W19810" s="24"/>
      <c r="Z19810" s="24"/>
      <c r="AC19810" s="24"/>
      <c r="AI19810" s="24"/>
      <c r="AL19810" s="24"/>
      <c r="AO19810" s="24"/>
      <c r="AR19810" s="24"/>
      <c r="AU19810" s="24"/>
    </row>
    <row r="19811">
      <c r="J19811" s="18"/>
      <c r="N19811" s="24"/>
      <c r="Q19811" s="24"/>
      <c r="T19811" s="24"/>
      <c r="W19811" s="24"/>
      <c r="Z19811" s="24"/>
      <c r="AC19811" s="24"/>
      <c r="AI19811" s="24"/>
      <c r="AL19811" s="24"/>
      <c r="AO19811" s="24"/>
      <c r="AR19811" s="24"/>
      <c r="AU19811" s="24"/>
    </row>
    <row r="19812">
      <c r="J19812" s="18"/>
      <c r="N19812" s="24"/>
      <c r="Q19812" s="24"/>
      <c r="T19812" s="24"/>
      <c r="W19812" s="24"/>
      <c r="Z19812" s="24"/>
      <c r="AC19812" s="24"/>
      <c r="AI19812" s="24"/>
      <c r="AL19812" s="24"/>
      <c r="AO19812" s="24"/>
      <c r="AR19812" s="24"/>
      <c r="AU19812" s="24"/>
    </row>
    <row r="19813">
      <c r="J19813" s="18"/>
      <c r="N19813" s="24"/>
      <c r="Q19813" s="24"/>
      <c r="T19813" s="24"/>
      <c r="W19813" s="24"/>
      <c r="Z19813" s="24"/>
      <c r="AC19813" s="24"/>
      <c r="AI19813" s="24"/>
      <c r="AL19813" s="24"/>
      <c r="AO19813" s="24"/>
      <c r="AR19813" s="24"/>
      <c r="AU19813" s="24"/>
    </row>
    <row r="19814">
      <c r="J19814" s="18"/>
      <c r="N19814" s="24"/>
      <c r="Q19814" s="24"/>
      <c r="T19814" s="24"/>
      <c r="W19814" s="24"/>
      <c r="Z19814" s="24"/>
      <c r="AC19814" s="24"/>
      <c r="AI19814" s="24"/>
      <c r="AL19814" s="24"/>
      <c r="AO19814" s="24"/>
      <c r="AR19814" s="24"/>
      <c r="AU19814" s="24"/>
    </row>
    <row r="19815">
      <c r="J19815" s="18"/>
      <c r="N19815" s="24"/>
      <c r="Q19815" s="24"/>
      <c r="T19815" s="24"/>
      <c r="W19815" s="24"/>
      <c r="Z19815" s="24"/>
      <c r="AC19815" s="24"/>
      <c r="AI19815" s="24"/>
      <c r="AL19815" s="24"/>
      <c r="AO19815" s="24"/>
      <c r="AR19815" s="24"/>
      <c r="AU19815" s="24"/>
    </row>
    <row r="19816">
      <c r="J19816" s="18"/>
      <c r="N19816" s="24"/>
      <c r="Q19816" s="24"/>
      <c r="T19816" s="24"/>
      <c r="W19816" s="24"/>
      <c r="Z19816" s="24"/>
      <c r="AC19816" s="24"/>
      <c r="AI19816" s="24"/>
      <c r="AL19816" s="24"/>
      <c r="AO19816" s="24"/>
      <c r="AR19816" s="24"/>
      <c r="AU19816" s="24"/>
    </row>
    <row r="19817">
      <c r="J19817" s="18"/>
      <c r="N19817" s="24"/>
      <c r="Q19817" s="24"/>
      <c r="T19817" s="24"/>
      <c r="W19817" s="24"/>
      <c r="Z19817" s="24"/>
      <c r="AC19817" s="24"/>
      <c r="AI19817" s="24"/>
      <c r="AL19817" s="24"/>
      <c r="AO19817" s="24"/>
      <c r="AR19817" s="24"/>
      <c r="AU19817" s="24"/>
    </row>
    <row r="19818">
      <c r="J19818" s="18"/>
      <c r="N19818" s="24"/>
      <c r="Q19818" s="24"/>
      <c r="T19818" s="24"/>
      <c r="W19818" s="24"/>
      <c r="Z19818" s="24"/>
      <c r="AC19818" s="24"/>
      <c r="AI19818" s="24"/>
      <c r="AL19818" s="24"/>
      <c r="AO19818" s="24"/>
      <c r="AR19818" s="24"/>
      <c r="AU19818" s="24"/>
    </row>
    <row r="19819">
      <c r="J19819" s="18"/>
      <c r="N19819" s="24"/>
      <c r="Q19819" s="24"/>
      <c r="T19819" s="24"/>
      <c r="W19819" s="24"/>
      <c r="Z19819" s="24"/>
      <c r="AC19819" s="24"/>
      <c r="AI19819" s="24"/>
      <c r="AL19819" s="24"/>
      <c r="AO19819" s="24"/>
      <c r="AR19819" s="24"/>
      <c r="AU19819" s="24"/>
    </row>
    <row r="19820">
      <c r="J19820" s="18"/>
      <c r="N19820" s="24"/>
      <c r="Q19820" s="24"/>
      <c r="T19820" s="24"/>
      <c r="W19820" s="24"/>
      <c r="Z19820" s="24"/>
      <c r="AC19820" s="24"/>
      <c r="AI19820" s="24"/>
      <c r="AL19820" s="24"/>
      <c r="AO19820" s="24"/>
      <c r="AR19820" s="24"/>
      <c r="AU19820" s="24"/>
    </row>
    <row r="19821">
      <c r="J19821" s="18"/>
      <c r="N19821" s="24"/>
      <c r="Q19821" s="24"/>
      <c r="T19821" s="24"/>
      <c r="W19821" s="24"/>
      <c r="Z19821" s="24"/>
      <c r="AC19821" s="24"/>
      <c r="AI19821" s="24"/>
      <c r="AL19821" s="24"/>
      <c r="AO19821" s="24"/>
      <c r="AR19821" s="24"/>
      <c r="AU19821" s="24"/>
    </row>
    <row r="19822">
      <c r="J19822" s="18"/>
      <c r="N19822" s="24"/>
      <c r="Q19822" s="24"/>
      <c r="T19822" s="24"/>
      <c r="W19822" s="24"/>
      <c r="Z19822" s="24"/>
      <c r="AC19822" s="24"/>
      <c r="AI19822" s="24"/>
      <c r="AL19822" s="24"/>
      <c r="AO19822" s="24"/>
      <c r="AR19822" s="24"/>
      <c r="AU19822" s="24"/>
    </row>
    <row r="19823">
      <c r="J19823" s="18"/>
      <c r="N19823" s="24"/>
      <c r="Q19823" s="24"/>
      <c r="T19823" s="24"/>
      <c r="W19823" s="24"/>
      <c r="Z19823" s="24"/>
      <c r="AC19823" s="24"/>
      <c r="AI19823" s="24"/>
      <c r="AL19823" s="24"/>
      <c r="AO19823" s="24"/>
      <c r="AR19823" s="24"/>
      <c r="AU19823" s="24"/>
    </row>
    <row r="19824">
      <c r="J19824" s="18"/>
      <c r="N19824" s="24"/>
      <c r="Q19824" s="24"/>
      <c r="T19824" s="24"/>
      <c r="W19824" s="24"/>
      <c r="Z19824" s="24"/>
      <c r="AC19824" s="24"/>
      <c r="AI19824" s="24"/>
      <c r="AL19824" s="24"/>
      <c r="AO19824" s="24"/>
      <c r="AR19824" s="24"/>
      <c r="AU19824" s="24"/>
    </row>
    <row r="19825">
      <c r="J19825" s="18"/>
      <c r="N19825" s="24"/>
      <c r="Q19825" s="24"/>
      <c r="T19825" s="24"/>
      <c r="W19825" s="24"/>
      <c r="Z19825" s="24"/>
      <c r="AC19825" s="24"/>
      <c r="AI19825" s="24"/>
      <c r="AL19825" s="24"/>
      <c r="AO19825" s="24"/>
      <c r="AR19825" s="24"/>
      <c r="AU19825" s="24"/>
    </row>
    <row r="19826">
      <c r="J19826" s="18"/>
      <c r="N19826" s="24"/>
      <c r="Q19826" s="24"/>
      <c r="T19826" s="24"/>
      <c r="W19826" s="24"/>
      <c r="Z19826" s="24"/>
      <c r="AC19826" s="24"/>
      <c r="AI19826" s="24"/>
      <c r="AL19826" s="24"/>
      <c r="AO19826" s="24"/>
      <c r="AR19826" s="24"/>
      <c r="AU19826" s="24"/>
    </row>
    <row r="19827">
      <c r="J19827" s="18"/>
      <c r="N19827" s="24"/>
      <c r="Q19827" s="24"/>
      <c r="T19827" s="24"/>
      <c r="W19827" s="24"/>
      <c r="Z19827" s="24"/>
      <c r="AC19827" s="24"/>
      <c r="AI19827" s="24"/>
      <c r="AL19827" s="24"/>
      <c r="AO19827" s="24"/>
      <c r="AR19827" s="24"/>
      <c r="AU19827" s="24"/>
    </row>
    <row r="19828">
      <c r="J19828" s="18"/>
      <c r="N19828" s="24"/>
      <c r="Q19828" s="24"/>
      <c r="T19828" s="24"/>
      <c r="W19828" s="24"/>
      <c r="Z19828" s="24"/>
      <c r="AC19828" s="24"/>
      <c r="AI19828" s="24"/>
      <c r="AL19828" s="24"/>
      <c r="AO19828" s="24"/>
      <c r="AR19828" s="24"/>
      <c r="AU19828" s="24"/>
    </row>
    <row r="19829">
      <c r="J19829" s="18"/>
      <c r="N19829" s="24"/>
      <c r="Q19829" s="24"/>
      <c r="T19829" s="24"/>
      <c r="W19829" s="24"/>
      <c r="Z19829" s="24"/>
      <c r="AC19829" s="24"/>
      <c r="AI19829" s="24"/>
      <c r="AL19829" s="24"/>
      <c r="AO19829" s="24"/>
      <c r="AR19829" s="24"/>
      <c r="AU19829" s="24"/>
    </row>
    <row r="19830">
      <c r="J19830" s="18"/>
      <c r="N19830" s="24"/>
      <c r="Q19830" s="24"/>
      <c r="T19830" s="24"/>
      <c r="W19830" s="24"/>
      <c r="Z19830" s="24"/>
      <c r="AC19830" s="24"/>
      <c r="AI19830" s="24"/>
      <c r="AL19830" s="24"/>
      <c r="AO19830" s="24"/>
      <c r="AR19830" s="24"/>
      <c r="AU19830" s="24"/>
    </row>
    <row r="19831">
      <c r="J19831" s="18"/>
      <c r="N19831" s="24"/>
      <c r="Q19831" s="24"/>
      <c r="T19831" s="24"/>
      <c r="W19831" s="24"/>
      <c r="Z19831" s="24"/>
      <c r="AC19831" s="24"/>
      <c r="AI19831" s="24"/>
      <c r="AL19831" s="24"/>
      <c r="AO19831" s="24"/>
      <c r="AR19831" s="24"/>
      <c r="AU19831" s="24"/>
    </row>
    <row r="19832">
      <c r="J19832" s="18"/>
      <c r="N19832" s="24"/>
      <c r="Q19832" s="24"/>
      <c r="T19832" s="24"/>
      <c r="W19832" s="24"/>
      <c r="Z19832" s="24"/>
      <c r="AC19832" s="24"/>
      <c r="AI19832" s="24"/>
      <c r="AL19832" s="24"/>
      <c r="AO19832" s="24"/>
      <c r="AR19832" s="24"/>
      <c r="AU19832" s="24"/>
    </row>
    <row r="19833">
      <c r="J19833" s="18"/>
      <c r="N19833" s="24"/>
      <c r="Q19833" s="24"/>
      <c r="T19833" s="24"/>
      <c r="W19833" s="24"/>
      <c r="Z19833" s="24"/>
      <c r="AC19833" s="24"/>
      <c r="AI19833" s="24"/>
      <c r="AL19833" s="24"/>
      <c r="AO19833" s="24"/>
      <c r="AR19833" s="24"/>
      <c r="AU19833" s="24"/>
    </row>
    <row r="19834">
      <c r="J19834" s="18"/>
      <c r="N19834" s="24"/>
      <c r="Q19834" s="24"/>
      <c r="T19834" s="24"/>
      <c r="W19834" s="24"/>
      <c r="Z19834" s="24"/>
      <c r="AC19834" s="24"/>
      <c r="AI19834" s="24"/>
      <c r="AL19834" s="24"/>
      <c r="AO19834" s="24"/>
      <c r="AR19834" s="24"/>
      <c r="AU19834" s="24"/>
    </row>
    <row r="19835">
      <c r="J19835" s="18"/>
      <c r="N19835" s="24"/>
      <c r="Q19835" s="24"/>
      <c r="T19835" s="24"/>
      <c r="W19835" s="24"/>
      <c r="Z19835" s="24"/>
      <c r="AC19835" s="24"/>
      <c r="AI19835" s="24"/>
      <c r="AL19835" s="24"/>
      <c r="AO19835" s="24"/>
      <c r="AR19835" s="24"/>
      <c r="AU19835" s="24"/>
    </row>
    <row r="19836">
      <c r="J19836" s="18"/>
      <c r="N19836" s="24"/>
      <c r="Q19836" s="24"/>
      <c r="T19836" s="24"/>
      <c r="W19836" s="24"/>
      <c r="Z19836" s="24"/>
      <c r="AC19836" s="24"/>
      <c r="AI19836" s="24"/>
      <c r="AL19836" s="24"/>
      <c r="AO19836" s="24"/>
      <c r="AR19836" s="24"/>
      <c r="AU19836" s="24"/>
    </row>
    <row r="19837">
      <c r="J19837" s="18"/>
      <c r="N19837" s="24"/>
      <c r="Q19837" s="24"/>
      <c r="T19837" s="24"/>
      <c r="W19837" s="24"/>
      <c r="Z19837" s="24"/>
      <c r="AC19837" s="24"/>
      <c r="AI19837" s="24"/>
      <c r="AL19837" s="24"/>
      <c r="AO19837" s="24"/>
      <c r="AR19837" s="24"/>
      <c r="AU19837" s="24"/>
    </row>
    <row r="19838">
      <c r="J19838" s="18"/>
      <c r="N19838" s="24"/>
      <c r="Q19838" s="24"/>
      <c r="T19838" s="24"/>
      <c r="W19838" s="24"/>
      <c r="Z19838" s="24"/>
      <c r="AC19838" s="24"/>
      <c r="AI19838" s="24"/>
      <c r="AL19838" s="24"/>
      <c r="AO19838" s="24"/>
      <c r="AR19838" s="24"/>
      <c r="AU19838" s="24"/>
    </row>
    <row r="19839">
      <c r="J19839" s="18"/>
      <c r="N19839" s="24"/>
      <c r="Q19839" s="24"/>
      <c r="T19839" s="24"/>
      <c r="W19839" s="24"/>
      <c r="Z19839" s="24"/>
      <c r="AC19839" s="24"/>
      <c r="AI19839" s="24"/>
      <c r="AL19839" s="24"/>
      <c r="AO19839" s="24"/>
      <c r="AR19839" s="24"/>
      <c r="AU19839" s="24"/>
    </row>
    <row r="19840">
      <c r="J19840" s="18"/>
      <c r="N19840" s="24"/>
      <c r="Q19840" s="24"/>
      <c r="T19840" s="24"/>
      <c r="W19840" s="24"/>
      <c r="Z19840" s="24"/>
      <c r="AC19840" s="24"/>
      <c r="AI19840" s="24"/>
      <c r="AL19840" s="24"/>
      <c r="AO19840" s="24"/>
      <c r="AR19840" s="24"/>
      <c r="AU19840" s="24"/>
    </row>
    <row r="19841">
      <c r="J19841" s="18"/>
      <c r="N19841" s="24"/>
      <c r="Q19841" s="24"/>
      <c r="T19841" s="24"/>
      <c r="W19841" s="24"/>
      <c r="Z19841" s="24"/>
      <c r="AC19841" s="24"/>
      <c r="AI19841" s="24"/>
      <c r="AL19841" s="24"/>
      <c r="AO19841" s="24"/>
      <c r="AR19841" s="24"/>
      <c r="AU19841" s="24"/>
    </row>
    <row r="19842">
      <c r="J19842" s="18"/>
      <c r="N19842" s="24"/>
      <c r="Q19842" s="24"/>
      <c r="T19842" s="24"/>
      <c r="W19842" s="24"/>
      <c r="Z19842" s="24"/>
      <c r="AC19842" s="24"/>
      <c r="AI19842" s="24"/>
      <c r="AL19842" s="24"/>
      <c r="AO19842" s="24"/>
      <c r="AR19842" s="24"/>
      <c r="AU19842" s="24"/>
    </row>
    <row r="19843">
      <c r="J19843" s="18"/>
      <c r="N19843" s="24"/>
      <c r="Q19843" s="24"/>
      <c r="T19843" s="24"/>
      <c r="W19843" s="24"/>
      <c r="Z19843" s="24"/>
      <c r="AC19843" s="24"/>
      <c r="AI19843" s="24"/>
      <c r="AL19843" s="24"/>
      <c r="AO19843" s="24"/>
      <c r="AR19843" s="24"/>
      <c r="AU19843" s="24"/>
    </row>
    <row r="19844">
      <c r="J19844" s="18"/>
      <c r="N19844" s="24"/>
      <c r="Q19844" s="24"/>
      <c r="T19844" s="24"/>
      <c r="W19844" s="24"/>
      <c r="Z19844" s="24"/>
      <c r="AC19844" s="24"/>
      <c r="AI19844" s="24"/>
      <c r="AL19844" s="24"/>
      <c r="AO19844" s="24"/>
      <c r="AR19844" s="24"/>
      <c r="AU19844" s="24"/>
    </row>
    <row r="19845">
      <c r="J19845" s="18"/>
      <c r="N19845" s="24"/>
      <c r="Q19845" s="24"/>
      <c r="T19845" s="24"/>
      <c r="W19845" s="24"/>
      <c r="Z19845" s="24"/>
      <c r="AC19845" s="24"/>
      <c r="AI19845" s="24"/>
      <c r="AL19845" s="24"/>
      <c r="AO19845" s="24"/>
      <c r="AR19845" s="24"/>
      <c r="AU19845" s="24"/>
    </row>
    <row r="19846">
      <c r="J19846" s="18"/>
      <c r="N19846" s="24"/>
      <c r="Q19846" s="24"/>
      <c r="T19846" s="24"/>
      <c r="W19846" s="24"/>
      <c r="Z19846" s="24"/>
      <c r="AC19846" s="24"/>
      <c r="AI19846" s="24"/>
      <c r="AL19846" s="24"/>
      <c r="AO19846" s="24"/>
      <c r="AR19846" s="24"/>
      <c r="AU19846" s="24"/>
    </row>
    <row r="19847">
      <c r="J19847" s="18"/>
      <c r="N19847" s="24"/>
      <c r="Q19847" s="24"/>
      <c r="T19847" s="24"/>
      <c r="W19847" s="24"/>
      <c r="Z19847" s="24"/>
      <c r="AC19847" s="24"/>
      <c r="AI19847" s="24"/>
      <c r="AL19847" s="24"/>
      <c r="AO19847" s="24"/>
      <c r="AR19847" s="24"/>
      <c r="AU19847" s="24"/>
    </row>
    <row r="19848">
      <c r="J19848" s="18"/>
      <c r="N19848" s="24"/>
      <c r="Q19848" s="24"/>
      <c r="T19848" s="24"/>
      <c r="W19848" s="24"/>
      <c r="Z19848" s="24"/>
      <c r="AC19848" s="24"/>
      <c r="AI19848" s="24"/>
      <c r="AL19848" s="24"/>
      <c r="AO19848" s="24"/>
      <c r="AR19848" s="24"/>
      <c r="AU19848" s="24"/>
    </row>
    <row r="19849">
      <c r="J19849" s="18"/>
      <c r="N19849" s="24"/>
      <c r="Q19849" s="24"/>
      <c r="T19849" s="24"/>
      <c r="W19849" s="24"/>
      <c r="Z19849" s="24"/>
      <c r="AC19849" s="24"/>
      <c r="AI19849" s="24"/>
      <c r="AL19849" s="24"/>
      <c r="AO19849" s="24"/>
      <c r="AR19849" s="24"/>
      <c r="AU19849" s="24"/>
    </row>
    <row r="19850">
      <c r="J19850" s="18"/>
      <c r="N19850" s="24"/>
      <c r="Q19850" s="24"/>
      <c r="T19850" s="24"/>
      <c r="W19850" s="24"/>
      <c r="Z19850" s="24"/>
      <c r="AC19850" s="24"/>
      <c r="AI19850" s="24"/>
      <c r="AL19850" s="24"/>
      <c r="AO19850" s="24"/>
      <c r="AR19850" s="24"/>
      <c r="AU19850" s="24"/>
    </row>
    <row r="19851">
      <c r="J19851" s="18"/>
      <c r="N19851" s="24"/>
      <c r="Q19851" s="24"/>
      <c r="T19851" s="24"/>
      <c r="W19851" s="24"/>
      <c r="Z19851" s="24"/>
      <c r="AC19851" s="24"/>
      <c r="AI19851" s="24"/>
      <c r="AL19851" s="24"/>
      <c r="AO19851" s="24"/>
      <c r="AR19851" s="24"/>
      <c r="AU19851" s="24"/>
    </row>
    <row r="19852">
      <c r="J19852" s="18"/>
      <c r="N19852" s="24"/>
      <c r="Q19852" s="24"/>
      <c r="T19852" s="24"/>
      <c r="W19852" s="24"/>
      <c r="Z19852" s="24"/>
      <c r="AC19852" s="24"/>
      <c r="AI19852" s="24"/>
      <c r="AL19852" s="24"/>
      <c r="AO19852" s="24"/>
      <c r="AR19852" s="24"/>
      <c r="AU19852" s="24"/>
    </row>
    <row r="19853">
      <c r="J19853" s="18"/>
      <c r="N19853" s="24"/>
      <c r="Q19853" s="24"/>
      <c r="T19853" s="24"/>
      <c r="W19853" s="24"/>
      <c r="Z19853" s="24"/>
      <c r="AC19853" s="24"/>
      <c r="AI19853" s="24"/>
      <c r="AL19853" s="24"/>
      <c r="AO19853" s="24"/>
      <c r="AR19853" s="24"/>
      <c r="AU19853" s="24"/>
    </row>
    <row r="19854">
      <c r="J19854" s="18"/>
      <c r="N19854" s="24"/>
      <c r="Q19854" s="24"/>
      <c r="T19854" s="24"/>
      <c r="W19854" s="24"/>
      <c r="Z19854" s="24"/>
      <c r="AC19854" s="24"/>
      <c r="AI19854" s="24"/>
      <c r="AL19854" s="24"/>
      <c r="AO19854" s="24"/>
      <c r="AR19854" s="24"/>
      <c r="AU19854" s="24"/>
    </row>
    <row r="19855">
      <c r="J19855" s="18"/>
      <c r="N19855" s="24"/>
      <c r="Q19855" s="24"/>
      <c r="T19855" s="24"/>
      <c r="W19855" s="24"/>
      <c r="Z19855" s="24"/>
      <c r="AC19855" s="24"/>
      <c r="AI19855" s="24"/>
      <c r="AL19855" s="24"/>
      <c r="AO19855" s="24"/>
      <c r="AR19855" s="24"/>
      <c r="AU19855" s="24"/>
    </row>
    <row r="19856">
      <c r="J19856" s="18"/>
      <c r="N19856" s="24"/>
      <c r="Q19856" s="24"/>
      <c r="T19856" s="24"/>
      <c r="W19856" s="24"/>
      <c r="Z19856" s="24"/>
      <c r="AC19856" s="24"/>
      <c r="AI19856" s="24"/>
      <c r="AL19856" s="24"/>
      <c r="AO19856" s="24"/>
      <c r="AR19856" s="24"/>
      <c r="AU19856" s="24"/>
    </row>
    <row r="19857">
      <c r="J19857" s="18"/>
      <c r="N19857" s="24"/>
      <c r="Q19857" s="24"/>
      <c r="T19857" s="24"/>
      <c r="W19857" s="24"/>
      <c r="Z19857" s="24"/>
      <c r="AC19857" s="24"/>
      <c r="AI19857" s="24"/>
      <c r="AL19857" s="24"/>
      <c r="AO19857" s="24"/>
      <c r="AR19857" s="24"/>
      <c r="AU19857" s="24"/>
    </row>
    <row r="19858">
      <c r="J19858" s="18"/>
      <c r="N19858" s="24"/>
      <c r="Q19858" s="24"/>
      <c r="T19858" s="24"/>
      <c r="W19858" s="24"/>
      <c r="Z19858" s="24"/>
      <c r="AC19858" s="24"/>
      <c r="AI19858" s="24"/>
      <c r="AL19858" s="24"/>
      <c r="AO19858" s="24"/>
      <c r="AR19858" s="24"/>
      <c r="AU19858" s="24"/>
    </row>
    <row r="19859">
      <c r="J19859" s="18"/>
      <c r="N19859" s="24"/>
      <c r="Q19859" s="24"/>
      <c r="T19859" s="24"/>
      <c r="W19859" s="24"/>
      <c r="Z19859" s="24"/>
      <c r="AC19859" s="24"/>
      <c r="AI19859" s="24"/>
      <c r="AL19859" s="24"/>
      <c r="AO19859" s="24"/>
      <c r="AR19859" s="24"/>
      <c r="AU19859" s="24"/>
    </row>
    <row r="19860">
      <c r="J19860" s="18"/>
      <c r="N19860" s="24"/>
      <c r="Q19860" s="24"/>
      <c r="T19860" s="24"/>
      <c r="W19860" s="24"/>
      <c r="Z19860" s="24"/>
      <c r="AC19860" s="24"/>
      <c r="AI19860" s="24"/>
      <c r="AL19860" s="24"/>
      <c r="AO19860" s="24"/>
      <c r="AR19860" s="24"/>
      <c r="AU19860" s="24"/>
    </row>
    <row r="19861">
      <c r="J19861" s="18"/>
      <c r="N19861" s="24"/>
      <c r="Q19861" s="24"/>
      <c r="T19861" s="24"/>
      <c r="W19861" s="24"/>
      <c r="Z19861" s="24"/>
      <c r="AC19861" s="24"/>
      <c r="AI19861" s="24"/>
      <c r="AL19861" s="24"/>
      <c r="AO19861" s="24"/>
      <c r="AR19861" s="24"/>
      <c r="AU19861" s="24"/>
    </row>
    <row r="19862">
      <c r="J19862" s="18"/>
      <c r="N19862" s="24"/>
      <c r="Q19862" s="24"/>
      <c r="T19862" s="24"/>
      <c r="W19862" s="24"/>
      <c r="Z19862" s="24"/>
      <c r="AC19862" s="24"/>
      <c r="AI19862" s="24"/>
      <c r="AL19862" s="24"/>
      <c r="AO19862" s="24"/>
      <c r="AR19862" s="24"/>
      <c r="AU19862" s="24"/>
    </row>
    <row r="19863">
      <c r="J19863" s="18"/>
      <c r="N19863" s="24"/>
      <c r="Q19863" s="24"/>
      <c r="T19863" s="24"/>
      <c r="W19863" s="24"/>
      <c r="Z19863" s="24"/>
      <c r="AC19863" s="24"/>
      <c r="AI19863" s="24"/>
      <c r="AL19863" s="24"/>
      <c r="AO19863" s="24"/>
      <c r="AR19863" s="24"/>
      <c r="AU19863" s="24"/>
    </row>
    <row r="19864">
      <c r="J19864" s="18"/>
      <c r="N19864" s="24"/>
      <c r="Q19864" s="24"/>
      <c r="T19864" s="24"/>
      <c r="W19864" s="24"/>
      <c r="Z19864" s="24"/>
      <c r="AC19864" s="24"/>
      <c r="AI19864" s="24"/>
      <c r="AL19864" s="24"/>
      <c r="AO19864" s="24"/>
      <c r="AR19864" s="24"/>
      <c r="AU19864" s="24"/>
    </row>
    <row r="19865">
      <c r="J19865" s="18"/>
      <c r="N19865" s="24"/>
      <c r="Q19865" s="24"/>
      <c r="T19865" s="24"/>
      <c r="W19865" s="24"/>
      <c r="Z19865" s="24"/>
      <c r="AC19865" s="24"/>
      <c r="AI19865" s="24"/>
      <c r="AL19865" s="24"/>
      <c r="AO19865" s="24"/>
      <c r="AR19865" s="24"/>
      <c r="AU19865" s="24"/>
    </row>
    <row r="19866">
      <c r="J19866" s="18"/>
      <c r="N19866" s="24"/>
      <c r="Q19866" s="24"/>
      <c r="T19866" s="24"/>
      <c r="W19866" s="24"/>
      <c r="Z19866" s="24"/>
      <c r="AC19866" s="24"/>
      <c r="AI19866" s="24"/>
      <c r="AL19866" s="24"/>
      <c r="AO19866" s="24"/>
      <c r="AR19866" s="24"/>
      <c r="AU19866" s="24"/>
    </row>
    <row r="19867">
      <c r="J19867" s="18"/>
      <c r="N19867" s="24"/>
      <c r="Q19867" s="24"/>
      <c r="T19867" s="24"/>
      <c r="W19867" s="24"/>
      <c r="Z19867" s="24"/>
      <c r="AC19867" s="24"/>
      <c r="AI19867" s="24"/>
      <c r="AL19867" s="24"/>
      <c r="AO19867" s="24"/>
      <c r="AR19867" s="24"/>
      <c r="AU19867" s="24"/>
    </row>
    <row r="19868">
      <c r="J19868" s="18"/>
      <c r="N19868" s="24"/>
      <c r="Q19868" s="24"/>
      <c r="T19868" s="24"/>
      <c r="W19868" s="24"/>
      <c r="Z19868" s="24"/>
      <c r="AC19868" s="24"/>
      <c r="AI19868" s="24"/>
      <c r="AL19868" s="24"/>
      <c r="AO19868" s="24"/>
      <c r="AR19868" s="24"/>
      <c r="AU19868" s="24"/>
    </row>
    <row r="19869">
      <c r="J19869" s="18"/>
      <c r="N19869" s="24"/>
      <c r="Q19869" s="24"/>
      <c r="T19869" s="24"/>
      <c r="W19869" s="24"/>
      <c r="Z19869" s="24"/>
      <c r="AC19869" s="24"/>
      <c r="AI19869" s="24"/>
      <c r="AL19869" s="24"/>
      <c r="AO19869" s="24"/>
      <c r="AR19869" s="24"/>
      <c r="AU19869" s="24"/>
    </row>
    <row r="19870">
      <c r="J19870" s="18"/>
      <c r="N19870" s="24"/>
      <c r="Q19870" s="24"/>
      <c r="T19870" s="24"/>
      <c r="W19870" s="24"/>
      <c r="Z19870" s="24"/>
      <c r="AC19870" s="24"/>
      <c r="AI19870" s="24"/>
      <c r="AL19870" s="24"/>
      <c r="AO19870" s="24"/>
      <c r="AR19870" s="24"/>
      <c r="AU19870" s="24"/>
    </row>
    <row r="19871">
      <c r="J19871" s="18"/>
      <c r="N19871" s="24"/>
      <c r="Q19871" s="24"/>
      <c r="T19871" s="24"/>
      <c r="W19871" s="24"/>
      <c r="Z19871" s="24"/>
      <c r="AC19871" s="24"/>
      <c r="AI19871" s="24"/>
      <c r="AL19871" s="24"/>
      <c r="AO19871" s="24"/>
      <c r="AR19871" s="24"/>
      <c r="AU19871" s="24"/>
    </row>
    <row r="19872">
      <c r="J19872" s="18"/>
      <c r="N19872" s="24"/>
      <c r="Q19872" s="24"/>
      <c r="T19872" s="24"/>
      <c r="W19872" s="24"/>
      <c r="Z19872" s="24"/>
      <c r="AC19872" s="24"/>
      <c r="AI19872" s="24"/>
      <c r="AL19872" s="24"/>
      <c r="AO19872" s="24"/>
      <c r="AR19872" s="24"/>
      <c r="AU19872" s="24"/>
    </row>
    <row r="19873">
      <c r="J19873" s="18"/>
      <c r="N19873" s="24"/>
      <c r="Q19873" s="24"/>
      <c r="T19873" s="24"/>
      <c r="W19873" s="24"/>
      <c r="Z19873" s="24"/>
      <c r="AC19873" s="24"/>
      <c r="AI19873" s="24"/>
      <c r="AL19873" s="24"/>
      <c r="AO19873" s="24"/>
      <c r="AR19873" s="24"/>
      <c r="AU19873" s="24"/>
    </row>
    <row r="19874">
      <c r="J19874" s="18"/>
      <c r="N19874" s="24"/>
      <c r="Q19874" s="24"/>
      <c r="T19874" s="24"/>
      <c r="W19874" s="24"/>
      <c r="Z19874" s="24"/>
      <c r="AC19874" s="24"/>
      <c r="AI19874" s="24"/>
      <c r="AL19874" s="24"/>
      <c r="AO19874" s="24"/>
      <c r="AR19874" s="24"/>
      <c r="AU19874" s="24"/>
    </row>
    <row r="19875">
      <c r="J19875" s="18"/>
      <c r="N19875" s="24"/>
      <c r="Q19875" s="24"/>
      <c r="T19875" s="24"/>
      <c r="W19875" s="24"/>
      <c r="Z19875" s="24"/>
      <c r="AC19875" s="24"/>
      <c r="AI19875" s="24"/>
      <c r="AL19875" s="24"/>
      <c r="AO19875" s="24"/>
      <c r="AR19875" s="24"/>
      <c r="AU19875" s="24"/>
    </row>
    <row r="19876">
      <c r="J19876" s="18"/>
      <c r="N19876" s="24"/>
      <c r="Q19876" s="24"/>
      <c r="T19876" s="24"/>
      <c r="W19876" s="24"/>
      <c r="Z19876" s="24"/>
      <c r="AC19876" s="24"/>
      <c r="AI19876" s="24"/>
      <c r="AL19876" s="24"/>
      <c r="AO19876" s="24"/>
      <c r="AR19876" s="24"/>
      <c r="AU19876" s="24"/>
    </row>
    <row r="19877">
      <c r="J19877" s="18"/>
      <c r="N19877" s="24"/>
      <c r="Q19877" s="24"/>
      <c r="T19877" s="24"/>
      <c r="W19877" s="24"/>
      <c r="Z19877" s="24"/>
      <c r="AC19877" s="24"/>
      <c r="AI19877" s="24"/>
      <c r="AL19877" s="24"/>
      <c r="AO19877" s="24"/>
      <c r="AR19877" s="24"/>
      <c r="AU19877" s="24"/>
    </row>
    <row r="19878">
      <c r="J19878" s="18"/>
      <c r="N19878" s="24"/>
      <c r="Q19878" s="24"/>
      <c r="T19878" s="24"/>
      <c r="W19878" s="24"/>
      <c r="Z19878" s="24"/>
      <c r="AC19878" s="24"/>
      <c r="AI19878" s="24"/>
      <c r="AL19878" s="24"/>
      <c r="AO19878" s="24"/>
      <c r="AR19878" s="24"/>
      <c r="AU19878" s="24"/>
    </row>
    <row r="19879">
      <c r="J19879" s="18"/>
      <c r="N19879" s="24"/>
      <c r="Q19879" s="24"/>
      <c r="T19879" s="24"/>
      <c r="W19879" s="24"/>
      <c r="Z19879" s="24"/>
      <c r="AC19879" s="24"/>
      <c r="AI19879" s="24"/>
      <c r="AL19879" s="24"/>
      <c r="AO19879" s="24"/>
      <c r="AR19879" s="24"/>
      <c r="AU19879" s="24"/>
    </row>
    <row r="19880">
      <c r="J19880" s="18"/>
      <c r="N19880" s="24"/>
      <c r="Q19880" s="24"/>
      <c r="T19880" s="24"/>
      <c r="W19880" s="24"/>
      <c r="Z19880" s="24"/>
      <c r="AC19880" s="24"/>
      <c r="AI19880" s="24"/>
      <c r="AL19880" s="24"/>
      <c r="AO19880" s="24"/>
      <c r="AR19880" s="24"/>
      <c r="AU19880" s="24"/>
    </row>
    <row r="19881">
      <c r="J19881" s="18"/>
      <c r="N19881" s="24"/>
      <c r="Q19881" s="24"/>
      <c r="T19881" s="24"/>
      <c r="W19881" s="24"/>
      <c r="Z19881" s="24"/>
      <c r="AC19881" s="24"/>
      <c r="AI19881" s="24"/>
      <c r="AL19881" s="24"/>
      <c r="AO19881" s="24"/>
      <c r="AR19881" s="24"/>
      <c r="AU19881" s="24"/>
    </row>
    <row r="19882">
      <c r="J19882" s="18"/>
      <c r="N19882" s="24"/>
      <c r="Q19882" s="24"/>
      <c r="T19882" s="24"/>
      <c r="W19882" s="24"/>
      <c r="Z19882" s="24"/>
      <c r="AC19882" s="24"/>
      <c r="AI19882" s="24"/>
      <c r="AL19882" s="24"/>
      <c r="AO19882" s="24"/>
      <c r="AR19882" s="24"/>
      <c r="AU19882" s="24"/>
    </row>
    <row r="19883">
      <c r="J19883" s="18"/>
      <c r="N19883" s="24"/>
      <c r="Q19883" s="24"/>
      <c r="T19883" s="24"/>
      <c r="W19883" s="24"/>
      <c r="Z19883" s="24"/>
      <c r="AC19883" s="24"/>
      <c r="AI19883" s="24"/>
      <c r="AL19883" s="24"/>
      <c r="AO19883" s="24"/>
      <c r="AR19883" s="24"/>
      <c r="AU19883" s="24"/>
    </row>
    <row r="19884">
      <c r="J19884" s="18"/>
      <c r="N19884" s="24"/>
      <c r="Q19884" s="24"/>
      <c r="T19884" s="24"/>
      <c r="W19884" s="24"/>
      <c r="Z19884" s="24"/>
      <c r="AC19884" s="24"/>
      <c r="AI19884" s="24"/>
      <c r="AL19884" s="24"/>
      <c r="AO19884" s="24"/>
      <c r="AR19884" s="24"/>
      <c r="AU19884" s="24"/>
    </row>
    <row r="19885">
      <c r="J19885" s="18"/>
      <c r="N19885" s="24"/>
      <c r="Q19885" s="24"/>
      <c r="T19885" s="24"/>
      <c r="W19885" s="24"/>
      <c r="Z19885" s="24"/>
      <c r="AC19885" s="24"/>
      <c r="AI19885" s="24"/>
      <c r="AL19885" s="24"/>
      <c r="AO19885" s="24"/>
      <c r="AR19885" s="24"/>
      <c r="AU19885" s="24"/>
    </row>
    <row r="19886">
      <c r="J19886" s="18"/>
      <c r="N19886" s="24"/>
      <c r="Q19886" s="24"/>
      <c r="T19886" s="24"/>
      <c r="W19886" s="24"/>
      <c r="Z19886" s="24"/>
      <c r="AC19886" s="24"/>
      <c r="AI19886" s="24"/>
      <c r="AL19886" s="24"/>
      <c r="AO19886" s="24"/>
      <c r="AR19886" s="24"/>
      <c r="AU19886" s="24"/>
    </row>
    <row r="19887">
      <c r="J19887" s="18"/>
      <c r="N19887" s="24"/>
      <c r="Q19887" s="24"/>
      <c r="T19887" s="24"/>
      <c r="W19887" s="24"/>
      <c r="Z19887" s="24"/>
      <c r="AC19887" s="24"/>
      <c r="AI19887" s="24"/>
      <c r="AL19887" s="24"/>
      <c r="AO19887" s="24"/>
      <c r="AR19887" s="24"/>
      <c r="AU19887" s="24"/>
    </row>
    <row r="19888">
      <c r="J19888" s="18"/>
      <c r="N19888" s="24"/>
      <c r="Q19888" s="24"/>
      <c r="T19888" s="24"/>
      <c r="W19888" s="24"/>
      <c r="Z19888" s="24"/>
      <c r="AC19888" s="24"/>
      <c r="AI19888" s="24"/>
      <c r="AL19888" s="24"/>
      <c r="AO19888" s="24"/>
      <c r="AR19888" s="24"/>
      <c r="AU19888" s="24"/>
    </row>
    <row r="19889">
      <c r="J19889" s="18"/>
      <c r="N19889" s="24"/>
      <c r="Q19889" s="24"/>
      <c r="T19889" s="24"/>
      <c r="W19889" s="24"/>
      <c r="Z19889" s="24"/>
      <c r="AC19889" s="24"/>
      <c r="AI19889" s="24"/>
      <c r="AL19889" s="24"/>
      <c r="AO19889" s="24"/>
      <c r="AR19889" s="24"/>
      <c r="AU19889" s="24"/>
    </row>
    <row r="19890">
      <c r="J19890" s="18"/>
      <c r="N19890" s="24"/>
      <c r="Q19890" s="24"/>
      <c r="T19890" s="24"/>
      <c r="W19890" s="24"/>
      <c r="Z19890" s="24"/>
      <c r="AC19890" s="24"/>
      <c r="AI19890" s="24"/>
      <c r="AL19890" s="24"/>
      <c r="AO19890" s="24"/>
      <c r="AR19890" s="24"/>
      <c r="AU19890" s="24"/>
    </row>
    <row r="19891">
      <c r="J19891" s="18"/>
      <c r="N19891" s="24"/>
      <c r="Q19891" s="24"/>
      <c r="T19891" s="24"/>
      <c r="W19891" s="24"/>
      <c r="Z19891" s="24"/>
      <c r="AC19891" s="24"/>
      <c r="AI19891" s="24"/>
      <c r="AL19891" s="24"/>
      <c r="AO19891" s="24"/>
      <c r="AR19891" s="24"/>
      <c r="AU19891" s="24"/>
    </row>
    <row r="19892">
      <c r="J19892" s="18"/>
      <c r="N19892" s="24"/>
      <c r="Q19892" s="24"/>
      <c r="T19892" s="24"/>
      <c r="W19892" s="24"/>
      <c r="Z19892" s="24"/>
      <c r="AC19892" s="24"/>
      <c r="AI19892" s="24"/>
      <c r="AL19892" s="24"/>
      <c r="AO19892" s="24"/>
      <c r="AR19892" s="24"/>
      <c r="AU19892" s="24"/>
    </row>
    <row r="19893">
      <c r="J19893" s="18"/>
      <c r="N19893" s="24"/>
      <c r="Q19893" s="24"/>
      <c r="T19893" s="24"/>
      <c r="W19893" s="24"/>
      <c r="Z19893" s="24"/>
      <c r="AC19893" s="24"/>
      <c r="AI19893" s="24"/>
      <c r="AL19893" s="24"/>
      <c r="AO19893" s="24"/>
      <c r="AR19893" s="24"/>
      <c r="AU19893" s="24"/>
    </row>
    <row r="19894">
      <c r="J19894" s="18"/>
      <c r="N19894" s="24"/>
      <c r="Q19894" s="24"/>
      <c r="T19894" s="24"/>
      <c r="W19894" s="24"/>
      <c r="Z19894" s="24"/>
      <c r="AC19894" s="24"/>
      <c r="AI19894" s="24"/>
      <c r="AL19894" s="24"/>
      <c r="AO19894" s="24"/>
      <c r="AR19894" s="24"/>
      <c r="AU19894" s="24"/>
    </row>
    <row r="19895">
      <c r="J19895" s="18"/>
      <c r="N19895" s="24"/>
      <c r="Q19895" s="24"/>
      <c r="T19895" s="24"/>
      <c r="W19895" s="24"/>
      <c r="Z19895" s="24"/>
      <c r="AC19895" s="24"/>
      <c r="AI19895" s="24"/>
      <c r="AL19895" s="24"/>
      <c r="AO19895" s="24"/>
      <c r="AR19895" s="24"/>
      <c r="AU19895" s="24"/>
    </row>
    <row r="19896">
      <c r="J19896" s="18"/>
      <c r="N19896" s="24"/>
      <c r="Q19896" s="24"/>
      <c r="T19896" s="24"/>
      <c r="W19896" s="24"/>
      <c r="Z19896" s="24"/>
      <c r="AC19896" s="24"/>
      <c r="AI19896" s="24"/>
      <c r="AL19896" s="24"/>
      <c r="AO19896" s="24"/>
      <c r="AR19896" s="24"/>
      <c r="AU19896" s="24"/>
    </row>
    <row r="19897">
      <c r="J19897" s="18"/>
      <c r="N19897" s="24"/>
      <c r="Q19897" s="24"/>
      <c r="T19897" s="24"/>
      <c r="W19897" s="24"/>
      <c r="Z19897" s="24"/>
      <c r="AC19897" s="24"/>
      <c r="AI19897" s="24"/>
      <c r="AL19897" s="24"/>
      <c r="AO19897" s="24"/>
      <c r="AR19897" s="24"/>
      <c r="AU19897" s="24"/>
    </row>
    <row r="19898">
      <c r="J19898" s="18"/>
      <c r="N19898" s="24"/>
      <c r="Q19898" s="24"/>
      <c r="T19898" s="24"/>
      <c r="W19898" s="24"/>
      <c r="Z19898" s="24"/>
      <c r="AC19898" s="24"/>
      <c r="AI19898" s="24"/>
      <c r="AL19898" s="24"/>
      <c r="AO19898" s="24"/>
      <c r="AR19898" s="24"/>
      <c r="AU19898" s="24"/>
    </row>
    <row r="19899">
      <c r="J19899" s="18"/>
      <c r="N19899" s="24"/>
      <c r="Q19899" s="24"/>
      <c r="T19899" s="24"/>
      <c r="W19899" s="24"/>
      <c r="Z19899" s="24"/>
      <c r="AC19899" s="24"/>
      <c r="AI19899" s="24"/>
      <c r="AL19899" s="24"/>
      <c r="AO19899" s="24"/>
      <c r="AR19899" s="24"/>
      <c r="AU19899" s="24"/>
    </row>
    <row r="19900">
      <c r="J19900" s="18"/>
      <c r="N19900" s="24"/>
      <c r="Q19900" s="24"/>
      <c r="T19900" s="24"/>
      <c r="W19900" s="24"/>
      <c r="Z19900" s="24"/>
      <c r="AC19900" s="24"/>
      <c r="AI19900" s="24"/>
      <c r="AL19900" s="24"/>
      <c r="AO19900" s="24"/>
      <c r="AR19900" s="24"/>
      <c r="AU19900" s="24"/>
    </row>
    <row r="19901">
      <c r="J19901" s="18"/>
      <c r="N19901" s="24"/>
      <c r="Q19901" s="24"/>
      <c r="T19901" s="24"/>
      <c r="W19901" s="24"/>
      <c r="Z19901" s="24"/>
      <c r="AC19901" s="24"/>
      <c r="AI19901" s="24"/>
      <c r="AL19901" s="24"/>
      <c r="AO19901" s="24"/>
      <c r="AR19901" s="24"/>
      <c r="AU19901" s="24"/>
    </row>
    <row r="19902">
      <c r="J19902" s="18"/>
      <c r="N19902" s="24"/>
      <c r="Q19902" s="24"/>
      <c r="T19902" s="24"/>
      <c r="W19902" s="24"/>
      <c r="Z19902" s="24"/>
      <c r="AC19902" s="24"/>
      <c r="AI19902" s="24"/>
      <c r="AL19902" s="24"/>
      <c r="AO19902" s="24"/>
      <c r="AR19902" s="24"/>
      <c r="AU19902" s="24"/>
    </row>
    <row r="19903">
      <c r="J19903" s="18"/>
      <c r="N19903" s="24"/>
      <c r="Q19903" s="24"/>
      <c r="T19903" s="24"/>
      <c r="W19903" s="24"/>
      <c r="Z19903" s="24"/>
      <c r="AC19903" s="24"/>
      <c r="AI19903" s="24"/>
      <c r="AL19903" s="24"/>
      <c r="AO19903" s="24"/>
      <c r="AR19903" s="24"/>
      <c r="AU19903" s="24"/>
    </row>
    <row r="19904">
      <c r="J19904" s="18"/>
      <c r="N19904" s="24"/>
      <c r="Q19904" s="24"/>
      <c r="T19904" s="24"/>
      <c r="W19904" s="24"/>
      <c r="Z19904" s="24"/>
      <c r="AC19904" s="24"/>
      <c r="AI19904" s="24"/>
      <c r="AL19904" s="24"/>
      <c r="AO19904" s="24"/>
      <c r="AR19904" s="24"/>
      <c r="AU19904" s="24"/>
    </row>
    <row r="19905">
      <c r="J19905" s="18"/>
      <c r="N19905" s="24"/>
      <c r="Q19905" s="24"/>
      <c r="T19905" s="24"/>
      <c r="W19905" s="24"/>
      <c r="Z19905" s="24"/>
      <c r="AC19905" s="24"/>
      <c r="AI19905" s="24"/>
      <c r="AL19905" s="24"/>
      <c r="AO19905" s="24"/>
      <c r="AR19905" s="24"/>
      <c r="AU19905" s="24"/>
    </row>
    <row r="19906">
      <c r="J19906" s="18"/>
      <c r="N19906" s="24"/>
      <c r="Q19906" s="24"/>
      <c r="T19906" s="24"/>
      <c r="W19906" s="24"/>
      <c r="Z19906" s="24"/>
      <c r="AC19906" s="24"/>
      <c r="AI19906" s="24"/>
      <c r="AL19906" s="24"/>
      <c r="AO19906" s="24"/>
      <c r="AR19906" s="24"/>
      <c r="AU19906" s="24"/>
    </row>
    <row r="19907">
      <c r="J19907" s="18"/>
      <c r="N19907" s="24"/>
      <c r="Q19907" s="24"/>
      <c r="T19907" s="24"/>
      <c r="W19907" s="24"/>
      <c r="Z19907" s="24"/>
      <c r="AC19907" s="24"/>
      <c r="AI19907" s="24"/>
      <c r="AL19907" s="24"/>
      <c r="AO19907" s="24"/>
      <c r="AR19907" s="24"/>
      <c r="AU19907" s="24"/>
    </row>
    <row r="19908">
      <c r="J19908" s="18"/>
      <c r="N19908" s="24"/>
      <c r="Q19908" s="24"/>
      <c r="T19908" s="24"/>
      <c r="W19908" s="24"/>
      <c r="Z19908" s="24"/>
      <c r="AC19908" s="24"/>
      <c r="AI19908" s="24"/>
      <c r="AL19908" s="24"/>
      <c r="AO19908" s="24"/>
      <c r="AR19908" s="24"/>
      <c r="AU19908" s="24"/>
    </row>
    <row r="19909">
      <c r="J19909" s="18"/>
      <c r="N19909" s="24"/>
      <c r="Q19909" s="24"/>
      <c r="T19909" s="24"/>
      <c r="W19909" s="24"/>
      <c r="Z19909" s="24"/>
      <c r="AC19909" s="24"/>
      <c r="AI19909" s="24"/>
      <c r="AL19909" s="24"/>
      <c r="AO19909" s="24"/>
      <c r="AR19909" s="24"/>
      <c r="AU19909" s="24"/>
    </row>
    <row r="19910">
      <c r="J19910" s="18"/>
      <c r="N19910" s="24"/>
      <c r="Q19910" s="24"/>
      <c r="T19910" s="24"/>
      <c r="W19910" s="24"/>
      <c r="Z19910" s="24"/>
      <c r="AC19910" s="24"/>
      <c r="AI19910" s="24"/>
      <c r="AL19910" s="24"/>
      <c r="AO19910" s="24"/>
      <c r="AR19910" s="24"/>
      <c r="AU19910" s="24"/>
    </row>
    <row r="19911">
      <c r="J19911" s="18"/>
      <c r="N19911" s="24"/>
      <c r="Q19911" s="24"/>
      <c r="T19911" s="24"/>
      <c r="W19911" s="24"/>
      <c r="Z19911" s="24"/>
      <c r="AC19911" s="24"/>
      <c r="AI19911" s="24"/>
      <c r="AL19911" s="24"/>
      <c r="AO19911" s="24"/>
      <c r="AR19911" s="24"/>
      <c r="AU19911" s="24"/>
    </row>
    <row r="19912">
      <c r="J19912" s="18"/>
      <c r="N19912" s="24"/>
      <c r="Q19912" s="24"/>
      <c r="T19912" s="24"/>
      <c r="W19912" s="24"/>
      <c r="Z19912" s="24"/>
      <c r="AC19912" s="24"/>
      <c r="AI19912" s="24"/>
      <c r="AL19912" s="24"/>
      <c r="AO19912" s="24"/>
      <c r="AR19912" s="24"/>
      <c r="AU19912" s="24"/>
    </row>
    <row r="19913">
      <c r="J19913" s="18"/>
      <c r="N19913" s="24"/>
      <c r="Q19913" s="24"/>
      <c r="T19913" s="24"/>
      <c r="W19913" s="24"/>
      <c r="Z19913" s="24"/>
      <c r="AC19913" s="24"/>
      <c r="AI19913" s="24"/>
      <c r="AL19913" s="24"/>
      <c r="AO19913" s="24"/>
      <c r="AR19913" s="24"/>
      <c r="AU19913" s="24"/>
    </row>
    <row r="19914">
      <c r="J19914" s="18"/>
      <c r="N19914" s="24"/>
      <c r="Q19914" s="24"/>
      <c r="T19914" s="24"/>
      <c r="W19914" s="24"/>
      <c r="Z19914" s="24"/>
      <c r="AC19914" s="24"/>
      <c r="AI19914" s="24"/>
      <c r="AL19914" s="24"/>
      <c r="AO19914" s="24"/>
      <c r="AR19914" s="24"/>
      <c r="AU19914" s="24"/>
    </row>
    <row r="19915">
      <c r="J19915" s="18"/>
      <c r="N19915" s="24"/>
      <c r="Q19915" s="24"/>
      <c r="T19915" s="24"/>
      <c r="W19915" s="24"/>
      <c r="Z19915" s="24"/>
      <c r="AC19915" s="24"/>
      <c r="AI19915" s="24"/>
      <c r="AL19915" s="24"/>
      <c r="AO19915" s="24"/>
      <c r="AR19915" s="24"/>
      <c r="AU19915" s="24"/>
    </row>
    <row r="19916">
      <c r="J19916" s="18"/>
      <c r="N19916" s="24"/>
      <c r="Q19916" s="24"/>
      <c r="T19916" s="24"/>
      <c r="W19916" s="24"/>
      <c r="Z19916" s="24"/>
      <c r="AC19916" s="24"/>
      <c r="AI19916" s="24"/>
      <c r="AL19916" s="24"/>
      <c r="AO19916" s="24"/>
      <c r="AR19916" s="24"/>
      <c r="AU19916" s="24"/>
    </row>
    <row r="19917">
      <c r="J19917" s="18"/>
      <c r="N19917" s="24"/>
      <c r="Q19917" s="24"/>
      <c r="T19917" s="24"/>
      <c r="W19917" s="24"/>
      <c r="Z19917" s="24"/>
      <c r="AC19917" s="24"/>
      <c r="AI19917" s="24"/>
      <c r="AL19917" s="24"/>
      <c r="AO19917" s="24"/>
      <c r="AR19917" s="24"/>
      <c r="AU19917" s="24"/>
    </row>
    <row r="19918">
      <c r="J19918" s="18"/>
      <c r="N19918" s="24"/>
      <c r="Q19918" s="24"/>
      <c r="T19918" s="24"/>
      <c r="W19918" s="24"/>
      <c r="Z19918" s="24"/>
      <c r="AC19918" s="24"/>
      <c r="AI19918" s="24"/>
      <c r="AL19918" s="24"/>
      <c r="AO19918" s="24"/>
      <c r="AR19918" s="24"/>
      <c r="AU19918" s="24"/>
    </row>
    <row r="19919">
      <c r="J19919" s="18"/>
      <c r="N19919" s="24"/>
      <c r="Q19919" s="24"/>
      <c r="T19919" s="24"/>
      <c r="W19919" s="24"/>
      <c r="Z19919" s="24"/>
      <c r="AC19919" s="24"/>
      <c r="AI19919" s="24"/>
      <c r="AL19919" s="24"/>
      <c r="AO19919" s="24"/>
      <c r="AR19919" s="24"/>
      <c r="AU19919" s="24"/>
    </row>
    <row r="19920">
      <c r="J19920" s="18"/>
      <c r="N19920" s="24"/>
      <c r="Q19920" s="24"/>
      <c r="T19920" s="24"/>
      <c r="W19920" s="24"/>
      <c r="Z19920" s="24"/>
      <c r="AC19920" s="24"/>
      <c r="AI19920" s="24"/>
      <c r="AL19920" s="24"/>
      <c r="AO19920" s="24"/>
      <c r="AR19920" s="24"/>
      <c r="AU19920" s="24"/>
    </row>
    <row r="19921">
      <c r="J19921" s="18"/>
      <c r="N19921" s="24"/>
      <c r="Q19921" s="24"/>
      <c r="T19921" s="24"/>
      <c r="W19921" s="24"/>
      <c r="Z19921" s="24"/>
      <c r="AC19921" s="24"/>
      <c r="AI19921" s="24"/>
      <c r="AL19921" s="24"/>
      <c r="AO19921" s="24"/>
      <c r="AR19921" s="24"/>
      <c r="AU19921" s="24"/>
    </row>
    <row r="19922">
      <c r="J19922" s="18"/>
      <c r="N19922" s="24"/>
      <c r="Q19922" s="24"/>
      <c r="T19922" s="24"/>
      <c r="W19922" s="24"/>
      <c r="Z19922" s="24"/>
      <c r="AC19922" s="24"/>
      <c r="AI19922" s="24"/>
      <c r="AL19922" s="24"/>
      <c r="AO19922" s="24"/>
      <c r="AR19922" s="24"/>
      <c r="AU19922" s="24"/>
    </row>
    <row r="19923">
      <c r="J19923" s="18"/>
      <c r="N19923" s="24"/>
      <c r="Q19923" s="24"/>
      <c r="T19923" s="24"/>
      <c r="W19923" s="24"/>
      <c r="Z19923" s="24"/>
      <c r="AC19923" s="24"/>
      <c r="AI19923" s="24"/>
      <c r="AL19923" s="24"/>
      <c r="AO19923" s="24"/>
      <c r="AR19923" s="24"/>
      <c r="AU19923" s="24"/>
    </row>
    <row r="19924">
      <c r="J19924" s="18"/>
      <c r="N19924" s="24"/>
      <c r="Q19924" s="24"/>
      <c r="T19924" s="24"/>
      <c r="W19924" s="24"/>
      <c r="Z19924" s="24"/>
      <c r="AC19924" s="24"/>
      <c r="AI19924" s="24"/>
      <c r="AL19924" s="24"/>
      <c r="AO19924" s="24"/>
      <c r="AR19924" s="24"/>
      <c r="AU19924" s="24"/>
    </row>
    <row r="19925">
      <c r="J19925" s="18"/>
      <c r="N19925" s="24"/>
      <c r="Q19925" s="24"/>
      <c r="T19925" s="24"/>
      <c r="W19925" s="24"/>
      <c r="Z19925" s="24"/>
      <c r="AC19925" s="24"/>
      <c r="AI19925" s="24"/>
      <c r="AL19925" s="24"/>
      <c r="AO19925" s="24"/>
      <c r="AR19925" s="24"/>
      <c r="AU19925" s="24"/>
    </row>
    <row r="19926">
      <c r="J19926" s="18"/>
      <c r="N19926" s="24"/>
      <c r="Q19926" s="24"/>
      <c r="T19926" s="24"/>
      <c r="W19926" s="24"/>
      <c r="Z19926" s="24"/>
      <c r="AC19926" s="24"/>
      <c r="AI19926" s="24"/>
      <c r="AL19926" s="24"/>
      <c r="AO19926" s="24"/>
      <c r="AR19926" s="24"/>
      <c r="AU19926" s="24"/>
    </row>
    <row r="19927">
      <c r="J19927" s="18"/>
      <c r="N19927" s="24"/>
      <c r="Q19927" s="24"/>
      <c r="T19927" s="24"/>
      <c r="W19927" s="24"/>
      <c r="Z19927" s="24"/>
      <c r="AC19927" s="24"/>
      <c r="AI19927" s="24"/>
      <c r="AL19927" s="24"/>
      <c r="AO19927" s="24"/>
      <c r="AR19927" s="24"/>
      <c r="AU19927" s="24"/>
    </row>
    <row r="19928">
      <c r="J19928" s="18"/>
      <c r="N19928" s="24"/>
      <c r="Q19928" s="24"/>
      <c r="T19928" s="24"/>
      <c r="W19928" s="24"/>
      <c r="Z19928" s="24"/>
      <c r="AC19928" s="24"/>
      <c r="AI19928" s="24"/>
      <c r="AL19928" s="24"/>
      <c r="AO19928" s="24"/>
      <c r="AR19928" s="24"/>
      <c r="AU19928" s="24"/>
    </row>
    <row r="19929">
      <c r="J19929" s="18"/>
      <c r="N19929" s="24"/>
      <c r="Q19929" s="24"/>
      <c r="T19929" s="24"/>
      <c r="W19929" s="24"/>
      <c r="Z19929" s="24"/>
      <c r="AC19929" s="24"/>
      <c r="AI19929" s="24"/>
      <c r="AL19929" s="24"/>
      <c r="AO19929" s="24"/>
      <c r="AR19929" s="24"/>
      <c r="AU19929" s="24"/>
    </row>
    <row r="19930">
      <c r="J19930" s="18"/>
      <c r="N19930" s="24"/>
      <c r="Q19930" s="24"/>
      <c r="T19930" s="24"/>
      <c r="W19930" s="24"/>
      <c r="Z19930" s="24"/>
      <c r="AC19930" s="24"/>
      <c r="AI19930" s="24"/>
      <c r="AL19930" s="24"/>
      <c r="AO19930" s="24"/>
      <c r="AR19930" s="24"/>
      <c r="AU19930" s="24"/>
    </row>
    <row r="19931">
      <c r="J19931" s="18"/>
      <c r="N19931" s="24"/>
      <c r="Q19931" s="24"/>
      <c r="T19931" s="24"/>
      <c r="W19931" s="24"/>
      <c r="Z19931" s="24"/>
      <c r="AC19931" s="24"/>
      <c r="AI19931" s="24"/>
      <c r="AL19931" s="24"/>
      <c r="AO19931" s="24"/>
      <c r="AR19931" s="24"/>
      <c r="AU19931" s="24"/>
    </row>
    <row r="19932">
      <c r="J19932" s="18"/>
      <c r="N19932" s="24"/>
      <c r="Q19932" s="24"/>
      <c r="T19932" s="24"/>
      <c r="W19932" s="24"/>
      <c r="Z19932" s="24"/>
      <c r="AC19932" s="24"/>
      <c r="AI19932" s="24"/>
      <c r="AL19932" s="24"/>
      <c r="AO19932" s="24"/>
      <c r="AR19932" s="24"/>
      <c r="AU19932" s="24"/>
    </row>
    <row r="19933">
      <c r="J19933" s="18"/>
      <c r="N19933" s="24"/>
      <c r="Q19933" s="24"/>
      <c r="T19933" s="24"/>
      <c r="W19933" s="24"/>
      <c r="Z19933" s="24"/>
      <c r="AC19933" s="24"/>
      <c r="AI19933" s="24"/>
      <c r="AL19933" s="24"/>
      <c r="AO19933" s="24"/>
      <c r="AR19933" s="24"/>
      <c r="AU19933" s="24"/>
    </row>
    <row r="19934">
      <c r="J19934" s="18"/>
      <c r="N19934" s="24"/>
      <c r="Q19934" s="24"/>
      <c r="T19934" s="24"/>
      <c r="W19934" s="24"/>
      <c r="Z19934" s="24"/>
      <c r="AC19934" s="24"/>
      <c r="AI19934" s="24"/>
      <c r="AL19934" s="24"/>
      <c r="AO19934" s="24"/>
      <c r="AR19934" s="24"/>
      <c r="AU19934" s="24"/>
    </row>
    <row r="19935">
      <c r="J19935" s="18"/>
      <c r="N19935" s="24"/>
      <c r="Q19935" s="24"/>
      <c r="T19935" s="24"/>
      <c r="W19935" s="24"/>
      <c r="Z19935" s="24"/>
      <c r="AC19935" s="24"/>
      <c r="AI19935" s="24"/>
      <c r="AL19935" s="24"/>
      <c r="AO19935" s="24"/>
      <c r="AR19935" s="24"/>
      <c r="AU19935" s="24"/>
    </row>
    <row r="19936">
      <c r="J19936" s="18"/>
      <c r="N19936" s="24"/>
      <c r="Q19936" s="24"/>
      <c r="T19936" s="24"/>
      <c r="W19936" s="24"/>
      <c r="Z19936" s="24"/>
      <c r="AC19936" s="24"/>
      <c r="AI19936" s="24"/>
      <c r="AL19936" s="24"/>
      <c r="AO19936" s="24"/>
      <c r="AR19936" s="24"/>
      <c r="AU19936" s="24"/>
    </row>
    <row r="19937">
      <c r="J19937" s="18"/>
      <c r="N19937" s="24"/>
      <c r="Q19937" s="24"/>
      <c r="T19937" s="24"/>
      <c r="W19937" s="24"/>
      <c r="Z19937" s="24"/>
      <c r="AC19937" s="24"/>
      <c r="AI19937" s="24"/>
      <c r="AL19937" s="24"/>
      <c r="AO19937" s="24"/>
      <c r="AR19937" s="24"/>
      <c r="AU19937" s="24"/>
    </row>
    <row r="19938">
      <c r="J19938" s="18"/>
      <c r="N19938" s="24"/>
      <c r="Q19938" s="24"/>
      <c r="T19938" s="24"/>
      <c r="W19938" s="24"/>
      <c r="Z19938" s="24"/>
      <c r="AC19938" s="24"/>
      <c r="AI19938" s="24"/>
      <c r="AL19938" s="24"/>
      <c r="AO19938" s="24"/>
      <c r="AR19938" s="24"/>
      <c r="AU19938" s="24"/>
    </row>
    <row r="19939">
      <c r="J19939" s="18"/>
      <c r="N19939" s="24"/>
      <c r="Q19939" s="24"/>
      <c r="T19939" s="24"/>
      <c r="W19939" s="24"/>
      <c r="Z19939" s="24"/>
      <c r="AC19939" s="24"/>
      <c r="AI19939" s="24"/>
      <c r="AL19939" s="24"/>
      <c r="AO19939" s="24"/>
      <c r="AR19939" s="24"/>
      <c r="AU19939" s="24"/>
    </row>
    <row r="19940">
      <c r="J19940" s="18"/>
      <c r="N19940" s="24"/>
      <c r="Q19940" s="24"/>
      <c r="T19940" s="24"/>
      <c r="W19940" s="24"/>
      <c r="Z19940" s="24"/>
      <c r="AC19940" s="24"/>
      <c r="AI19940" s="24"/>
      <c r="AL19940" s="24"/>
      <c r="AO19940" s="24"/>
      <c r="AR19940" s="24"/>
      <c r="AU19940" s="24"/>
    </row>
    <row r="19941">
      <c r="J19941" s="18"/>
      <c r="N19941" s="24"/>
      <c r="Q19941" s="24"/>
      <c r="T19941" s="24"/>
      <c r="W19941" s="24"/>
      <c r="Z19941" s="24"/>
      <c r="AC19941" s="24"/>
      <c r="AI19941" s="24"/>
      <c r="AL19941" s="24"/>
      <c r="AO19941" s="24"/>
      <c r="AR19941" s="24"/>
      <c r="AU19941" s="24"/>
    </row>
    <row r="19942">
      <c r="J19942" s="18"/>
      <c r="N19942" s="24"/>
      <c r="Q19942" s="24"/>
      <c r="T19942" s="24"/>
      <c r="W19942" s="24"/>
      <c r="Z19942" s="24"/>
      <c r="AC19942" s="24"/>
      <c r="AI19942" s="24"/>
      <c r="AL19942" s="24"/>
      <c r="AO19942" s="24"/>
      <c r="AR19942" s="24"/>
      <c r="AU19942" s="24"/>
    </row>
    <row r="19943">
      <c r="J19943" s="18"/>
      <c r="N19943" s="24"/>
      <c r="Q19943" s="24"/>
      <c r="T19943" s="24"/>
      <c r="W19943" s="24"/>
      <c r="Z19943" s="24"/>
      <c r="AC19943" s="24"/>
      <c r="AI19943" s="24"/>
      <c r="AL19943" s="24"/>
      <c r="AO19943" s="24"/>
      <c r="AR19943" s="24"/>
      <c r="AU19943" s="24"/>
    </row>
    <row r="19944">
      <c r="J19944" s="18"/>
      <c r="N19944" s="24"/>
      <c r="Q19944" s="24"/>
      <c r="T19944" s="24"/>
      <c r="W19944" s="24"/>
      <c r="Z19944" s="24"/>
      <c r="AC19944" s="24"/>
      <c r="AI19944" s="24"/>
      <c r="AL19944" s="24"/>
      <c r="AO19944" s="24"/>
      <c r="AR19944" s="24"/>
      <c r="AU19944" s="24"/>
    </row>
    <row r="19945">
      <c r="J19945" s="18"/>
      <c r="N19945" s="24"/>
      <c r="Q19945" s="24"/>
      <c r="T19945" s="24"/>
      <c r="W19945" s="24"/>
      <c r="Z19945" s="24"/>
      <c r="AC19945" s="24"/>
      <c r="AI19945" s="24"/>
      <c r="AL19945" s="24"/>
      <c r="AO19945" s="24"/>
      <c r="AR19945" s="24"/>
      <c r="AU19945" s="24"/>
    </row>
    <row r="19946">
      <c r="J19946" s="18"/>
      <c r="N19946" s="24"/>
      <c r="Q19946" s="24"/>
      <c r="T19946" s="24"/>
      <c r="W19946" s="24"/>
      <c r="Z19946" s="24"/>
      <c r="AC19946" s="24"/>
      <c r="AI19946" s="24"/>
      <c r="AL19946" s="24"/>
      <c r="AO19946" s="24"/>
      <c r="AR19946" s="24"/>
      <c r="AU19946" s="24"/>
    </row>
    <row r="19947">
      <c r="J19947" s="18"/>
      <c r="N19947" s="24"/>
      <c r="Q19947" s="24"/>
      <c r="T19947" s="24"/>
      <c r="W19947" s="24"/>
      <c r="Z19947" s="24"/>
      <c r="AC19947" s="24"/>
      <c r="AI19947" s="24"/>
      <c r="AL19947" s="24"/>
      <c r="AO19947" s="24"/>
      <c r="AR19947" s="24"/>
      <c r="AU19947" s="24"/>
    </row>
    <row r="19948">
      <c r="J19948" s="18"/>
      <c r="N19948" s="24"/>
      <c r="Q19948" s="24"/>
      <c r="T19948" s="24"/>
      <c r="W19948" s="24"/>
      <c r="Z19948" s="24"/>
      <c r="AC19948" s="24"/>
      <c r="AI19948" s="24"/>
      <c r="AL19948" s="24"/>
      <c r="AO19948" s="24"/>
      <c r="AR19948" s="24"/>
      <c r="AU19948" s="24"/>
    </row>
    <row r="19949">
      <c r="J19949" s="18"/>
      <c r="N19949" s="24"/>
      <c r="Q19949" s="24"/>
      <c r="T19949" s="24"/>
      <c r="W19949" s="24"/>
      <c r="Z19949" s="24"/>
      <c r="AC19949" s="24"/>
      <c r="AI19949" s="24"/>
      <c r="AL19949" s="24"/>
      <c r="AO19949" s="24"/>
      <c r="AR19949" s="24"/>
      <c r="AU19949" s="24"/>
    </row>
    <row r="19950">
      <c r="J19950" s="18"/>
      <c r="N19950" s="24"/>
      <c r="Q19950" s="24"/>
      <c r="T19950" s="24"/>
      <c r="W19950" s="24"/>
      <c r="Z19950" s="24"/>
      <c r="AC19950" s="24"/>
      <c r="AI19950" s="24"/>
      <c r="AL19950" s="24"/>
      <c r="AO19950" s="24"/>
      <c r="AR19950" s="24"/>
      <c r="AU19950" s="24"/>
    </row>
    <row r="19951">
      <c r="J19951" s="18"/>
      <c r="N19951" s="24"/>
      <c r="Q19951" s="24"/>
      <c r="T19951" s="24"/>
      <c r="W19951" s="24"/>
      <c r="Z19951" s="24"/>
      <c r="AC19951" s="24"/>
      <c r="AI19951" s="24"/>
      <c r="AL19951" s="24"/>
      <c r="AO19951" s="24"/>
      <c r="AR19951" s="24"/>
      <c r="AU19951" s="24"/>
    </row>
    <row r="19952">
      <c r="J19952" s="18"/>
      <c r="N19952" s="24"/>
      <c r="Q19952" s="24"/>
      <c r="T19952" s="24"/>
      <c r="W19952" s="24"/>
      <c r="Z19952" s="24"/>
      <c r="AC19952" s="24"/>
      <c r="AI19952" s="24"/>
      <c r="AL19952" s="24"/>
      <c r="AO19952" s="24"/>
      <c r="AR19952" s="24"/>
      <c r="AU19952" s="24"/>
    </row>
    <row r="19953">
      <c r="J19953" s="18"/>
      <c r="N19953" s="24"/>
      <c r="Q19953" s="24"/>
      <c r="T19953" s="24"/>
      <c r="W19953" s="24"/>
      <c r="Z19953" s="24"/>
      <c r="AC19953" s="24"/>
      <c r="AI19953" s="24"/>
      <c r="AL19953" s="24"/>
      <c r="AO19953" s="24"/>
      <c r="AR19953" s="24"/>
      <c r="AU19953" s="24"/>
    </row>
    <row r="19954">
      <c r="J19954" s="18"/>
      <c r="N19954" s="24"/>
      <c r="Q19954" s="24"/>
      <c r="T19954" s="24"/>
      <c r="W19954" s="24"/>
      <c r="Z19954" s="24"/>
      <c r="AC19954" s="24"/>
      <c r="AI19954" s="24"/>
      <c r="AL19954" s="24"/>
      <c r="AO19954" s="24"/>
      <c r="AR19954" s="24"/>
      <c r="AU19954" s="24"/>
    </row>
    <row r="19955">
      <c r="J19955" s="18"/>
      <c r="N19955" s="24"/>
      <c r="Q19955" s="24"/>
      <c r="T19955" s="24"/>
      <c r="W19955" s="24"/>
      <c r="Z19955" s="24"/>
      <c r="AC19955" s="24"/>
      <c r="AI19955" s="24"/>
      <c r="AL19955" s="24"/>
      <c r="AO19955" s="24"/>
      <c r="AR19955" s="24"/>
      <c r="AU19955" s="24"/>
    </row>
    <row r="19956">
      <c r="J19956" s="18"/>
      <c r="N19956" s="24"/>
      <c r="Q19956" s="24"/>
      <c r="T19956" s="24"/>
      <c r="W19956" s="24"/>
      <c r="Z19956" s="24"/>
      <c r="AC19956" s="24"/>
      <c r="AI19956" s="24"/>
      <c r="AL19956" s="24"/>
      <c r="AO19956" s="24"/>
      <c r="AR19956" s="24"/>
      <c r="AU19956" s="24"/>
    </row>
    <row r="19957">
      <c r="J19957" s="18"/>
      <c r="N19957" s="24"/>
      <c r="Q19957" s="24"/>
      <c r="T19957" s="24"/>
      <c r="W19957" s="24"/>
      <c r="Z19957" s="24"/>
      <c r="AC19957" s="24"/>
      <c r="AI19957" s="24"/>
      <c r="AL19957" s="24"/>
      <c r="AO19957" s="24"/>
      <c r="AR19957" s="24"/>
      <c r="AU19957" s="24"/>
    </row>
    <row r="19958">
      <c r="J19958" s="18"/>
      <c r="N19958" s="24"/>
      <c r="Q19958" s="24"/>
      <c r="T19958" s="24"/>
      <c r="W19958" s="24"/>
      <c r="Z19958" s="24"/>
      <c r="AC19958" s="24"/>
      <c r="AI19958" s="24"/>
      <c r="AL19958" s="24"/>
      <c r="AO19958" s="24"/>
      <c r="AR19958" s="24"/>
      <c r="AU19958" s="24"/>
    </row>
    <row r="19959">
      <c r="J19959" s="18"/>
      <c r="N19959" s="24"/>
      <c r="Q19959" s="24"/>
      <c r="T19959" s="24"/>
      <c r="W19959" s="24"/>
      <c r="Z19959" s="24"/>
      <c r="AC19959" s="24"/>
      <c r="AI19959" s="24"/>
      <c r="AL19959" s="24"/>
      <c r="AO19959" s="24"/>
      <c r="AR19959" s="24"/>
      <c r="AU19959" s="24"/>
    </row>
    <row r="19960">
      <c r="J19960" s="18"/>
      <c r="N19960" s="24"/>
      <c r="Q19960" s="24"/>
      <c r="T19960" s="24"/>
      <c r="W19960" s="24"/>
      <c r="Z19960" s="24"/>
      <c r="AC19960" s="24"/>
      <c r="AI19960" s="24"/>
      <c r="AL19960" s="24"/>
      <c r="AO19960" s="24"/>
      <c r="AR19960" s="24"/>
      <c r="AU19960" s="24"/>
    </row>
    <row r="19961">
      <c r="J19961" s="18"/>
      <c r="N19961" s="24"/>
      <c r="Q19961" s="24"/>
      <c r="T19961" s="24"/>
      <c r="W19961" s="24"/>
      <c r="Z19961" s="24"/>
      <c r="AC19961" s="24"/>
      <c r="AI19961" s="24"/>
      <c r="AL19961" s="24"/>
      <c r="AO19961" s="24"/>
      <c r="AR19961" s="24"/>
      <c r="AU19961" s="24"/>
    </row>
    <row r="19962">
      <c r="J19962" s="18"/>
      <c r="N19962" s="24"/>
      <c r="Q19962" s="24"/>
      <c r="T19962" s="24"/>
      <c r="W19962" s="24"/>
      <c r="Z19962" s="24"/>
      <c r="AC19962" s="24"/>
      <c r="AI19962" s="24"/>
      <c r="AL19962" s="24"/>
      <c r="AO19962" s="24"/>
      <c r="AR19962" s="24"/>
      <c r="AU19962" s="24"/>
    </row>
    <row r="19963">
      <c r="J19963" s="18"/>
      <c r="N19963" s="24"/>
      <c r="Q19963" s="24"/>
      <c r="T19963" s="24"/>
      <c r="W19963" s="24"/>
      <c r="Z19963" s="24"/>
      <c r="AC19963" s="24"/>
      <c r="AI19963" s="24"/>
      <c r="AL19963" s="24"/>
      <c r="AO19963" s="24"/>
      <c r="AR19963" s="24"/>
      <c r="AU19963" s="24"/>
    </row>
    <row r="19964">
      <c r="J19964" s="18"/>
      <c r="N19964" s="24"/>
      <c r="Q19964" s="24"/>
      <c r="T19964" s="24"/>
      <c r="W19964" s="24"/>
      <c r="Z19964" s="24"/>
      <c r="AC19964" s="24"/>
      <c r="AI19964" s="24"/>
      <c r="AL19964" s="24"/>
      <c r="AO19964" s="24"/>
      <c r="AR19964" s="24"/>
      <c r="AU19964" s="24"/>
    </row>
    <row r="19965">
      <c r="J19965" s="18"/>
      <c r="N19965" s="24"/>
      <c r="Q19965" s="24"/>
      <c r="T19965" s="24"/>
      <c r="W19965" s="24"/>
      <c r="Z19965" s="24"/>
      <c r="AC19965" s="24"/>
      <c r="AI19965" s="24"/>
      <c r="AL19965" s="24"/>
      <c r="AO19965" s="24"/>
      <c r="AR19965" s="24"/>
      <c r="AU19965" s="24"/>
    </row>
    <row r="19966">
      <c r="J19966" s="18"/>
      <c r="N19966" s="24"/>
      <c r="Q19966" s="24"/>
      <c r="T19966" s="24"/>
      <c r="W19966" s="24"/>
      <c r="Z19966" s="24"/>
      <c r="AC19966" s="24"/>
      <c r="AI19966" s="24"/>
      <c r="AL19966" s="24"/>
      <c r="AO19966" s="24"/>
      <c r="AR19966" s="24"/>
      <c r="AU19966" s="24"/>
    </row>
    <row r="19967">
      <c r="J19967" s="18"/>
      <c r="N19967" s="24"/>
      <c r="Q19967" s="24"/>
      <c r="T19967" s="24"/>
      <c r="W19967" s="24"/>
      <c r="Z19967" s="24"/>
      <c r="AC19967" s="24"/>
      <c r="AI19967" s="24"/>
      <c r="AL19967" s="24"/>
      <c r="AO19967" s="24"/>
      <c r="AR19967" s="24"/>
      <c r="AU19967" s="24"/>
    </row>
    <row r="19968">
      <c r="J19968" s="18"/>
      <c r="N19968" s="24"/>
      <c r="Q19968" s="24"/>
      <c r="T19968" s="24"/>
      <c r="W19968" s="24"/>
      <c r="Z19968" s="24"/>
      <c r="AC19968" s="24"/>
      <c r="AI19968" s="24"/>
      <c r="AL19968" s="24"/>
      <c r="AO19968" s="24"/>
      <c r="AR19968" s="24"/>
      <c r="AU19968" s="24"/>
    </row>
    <row r="19969">
      <c r="J19969" s="18"/>
      <c r="N19969" s="24"/>
      <c r="Q19969" s="24"/>
      <c r="T19969" s="24"/>
      <c r="W19969" s="24"/>
      <c r="Z19969" s="24"/>
      <c r="AC19969" s="24"/>
      <c r="AI19969" s="24"/>
      <c r="AL19969" s="24"/>
      <c r="AO19969" s="24"/>
      <c r="AR19969" s="24"/>
      <c r="AU19969" s="24"/>
    </row>
    <row r="19970">
      <c r="J19970" s="18"/>
      <c r="N19970" s="24"/>
      <c r="Q19970" s="24"/>
      <c r="T19970" s="24"/>
      <c r="W19970" s="24"/>
      <c r="Z19970" s="24"/>
      <c r="AC19970" s="24"/>
      <c r="AI19970" s="24"/>
      <c r="AL19970" s="24"/>
      <c r="AO19970" s="24"/>
      <c r="AR19970" s="24"/>
      <c r="AU19970" s="24"/>
    </row>
    <row r="19971">
      <c r="J19971" s="18"/>
      <c r="N19971" s="24"/>
      <c r="Q19971" s="24"/>
      <c r="T19971" s="24"/>
      <c r="W19971" s="24"/>
      <c r="Z19971" s="24"/>
      <c r="AC19971" s="24"/>
      <c r="AI19971" s="24"/>
      <c r="AL19971" s="24"/>
      <c r="AO19971" s="24"/>
      <c r="AR19971" s="24"/>
      <c r="AU19971" s="24"/>
    </row>
    <row r="19972">
      <c r="J19972" s="18"/>
      <c r="N19972" s="24"/>
      <c r="Q19972" s="24"/>
      <c r="T19972" s="24"/>
      <c r="W19972" s="24"/>
      <c r="Z19972" s="24"/>
      <c r="AC19972" s="24"/>
      <c r="AI19972" s="24"/>
      <c r="AL19972" s="24"/>
      <c r="AO19972" s="24"/>
      <c r="AR19972" s="24"/>
      <c r="AU19972" s="24"/>
    </row>
    <row r="19973">
      <c r="J19973" s="18"/>
      <c r="N19973" s="24"/>
      <c r="Q19973" s="24"/>
      <c r="T19973" s="24"/>
      <c r="W19973" s="24"/>
      <c r="Z19973" s="24"/>
      <c r="AC19973" s="24"/>
      <c r="AI19973" s="24"/>
      <c r="AL19973" s="24"/>
      <c r="AO19973" s="24"/>
      <c r="AR19973" s="24"/>
      <c r="AU19973" s="24"/>
    </row>
    <row r="19974">
      <c r="J19974" s="18"/>
      <c r="N19974" s="24"/>
      <c r="Q19974" s="24"/>
      <c r="T19974" s="24"/>
      <c r="W19974" s="24"/>
      <c r="Z19974" s="24"/>
      <c r="AC19974" s="24"/>
      <c r="AI19974" s="24"/>
      <c r="AL19974" s="24"/>
      <c r="AO19974" s="24"/>
      <c r="AR19974" s="24"/>
      <c r="AU19974" s="24"/>
    </row>
    <row r="19975">
      <c r="J19975" s="18"/>
      <c r="N19975" s="24"/>
      <c r="Q19975" s="24"/>
      <c r="T19975" s="24"/>
      <c r="W19975" s="24"/>
      <c r="Z19975" s="24"/>
      <c r="AC19975" s="24"/>
      <c r="AI19975" s="24"/>
      <c r="AL19975" s="24"/>
      <c r="AO19975" s="24"/>
      <c r="AR19975" s="24"/>
      <c r="AU19975" s="24"/>
    </row>
    <row r="19976">
      <c r="J19976" s="18"/>
      <c r="N19976" s="24"/>
      <c r="Q19976" s="24"/>
      <c r="T19976" s="24"/>
      <c r="W19976" s="24"/>
      <c r="Z19976" s="24"/>
      <c r="AC19976" s="24"/>
      <c r="AI19976" s="24"/>
      <c r="AL19976" s="24"/>
      <c r="AO19976" s="24"/>
      <c r="AR19976" s="24"/>
      <c r="AU19976" s="24"/>
    </row>
    <row r="19977">
      <c r="J19977" s="18"/>
      <c r="N19977" s="24"/>
      <c r="Q19977" s="24"/>
      <c r="T19977" s="24"/>
      <c r="W19977" s="24"/>
      <c r="Z19977" s="24"/>
      <c r="AC19977" s="24"/>
      <c r="AI19977" s="24"/>
      <c r="AL19977" s="24"/>
      <c r="AO19977" s="24"/>
      <c r="AR19977" s="24"/>
      <c r="AU19977" s="24"/>
    </row>
    <row r="19978">
      <c r="J19978" s="18"/>
      <c r="N19978" s="24"/>
      <c r="Q19978" s="24"/>
      <c r="T19978" s="24"/>
      <c r="W19978" s="24"/>
      <c r="Z19978" s="24"/>
      <c r="AC19978" s="24"/>
      <c r="AI19978" s="24"/>
      <c r="AL19978" s="24"/>
      <c r="AO19978" s="24"/>
      <c r="AR19978" s="24"/>
      <c r="AU19978" s="24"/>
    </row>
    <row r="19979">
      <c r="J19979" s="18"/>
      <c r="N19979" s="24"/>
      <c r="Q19979" s="24"/>
      <c r="T19979" s="24"/>
      <c r="W19979" s="24"/>
      <c r="Z19979" s="24"/>
      <c r="AC19979" s="24"/>
      <c r="AI19979" s="24"/>
      <c r="AL19979" s="24"/>
      <c r="AO19979" s="24"/>
      <c r="AR19979" s="24"/>
      <c r="AU19979" s="24"/>
    </row>
    <row r="19980">
      <c r="J19980" s="18"/>
      <c r="N19980" s="24"/>
      <c r="Q19980" s="24"/>
      <c r="T19980" s="24"/>
      <c r="W19980" s="24"/>
      <c r="Z19980" s="24"/>
      <c r="AC19980" s="24"/>
      <c r="AI19980" s="24"/>
      <c r="AL19980" s="24"/>
      <c r="AO19980" s="24"/>
      <c r="AR19980" s="24"/>
      <c r="AU19980" s="24"/>
    </row>
    <row r="19981">
      <c r="J19981" s="18"/>
      <c r="N19981" s="24"/>
      <c r="Q19981" s="24"/>
      <c r="T19981" s="24"/>
      <c r="W19981" s="24"/>
      <c r="Z19981" s="24"/>
      <c r="AC19981" s="24"/>
      <c r="AI19981" s="24"/>
      <c r="AL19981" s="24"/>
      <c r="AO19981" s="24"/>
      <c r="AR19981" s="24"/>
      <c r="AU19981" s="24"/>
    </row>
    <row r="19982">
      <c r="J19982" s="18"/>
      <c r="N19982" s="24"/>
      <c r="Q19982" s="24"/>
      <c r="T19982" s="24"/>
      <c r="W19982" s="24"/>
      <c r="Z19982" s="24"/>
      <c r="AC19982" s="24"/>
      <c r="AI19982" s="24"/>
      <c r="AL19982" s="24"/>
      <c r="AO19982" s="24"/>
      <c r="AR19982" s="24"/>
      <c r="AU19982" s="24"/>
    </row>
    <row r="19983">
      <c r="J19983" s="18"/>
      <c r="N19983" s="24"/>
      <c r="Q19983" s="24"/>
      <c r="T19983" s="24"/>
      <c r="W19983" s="24"/>
      <c r="Z19983" s="24"/>
      <c r="AC19983" s="24"/>
      <c r="AI19983" s="24"/>
      <c r="AL19983" s="24"/>
      <c r="AO19983" s="24"/>
      <c r="AR19983" s="24"/>
      <c r="AU19983" s="24"/>
    </row>
    <row r="19984">
      <c r="J19984" s="18"/>
      <c r="N19984" s="24"/>
      <c r="Q19984" s="24"/>
      <c r="T19984" s="24"/>
      <c r="W19984" s="24"/>
      <c r="Z19984" s="24"/>
      <c r="AC19984" s="24"/>
      <c r="AI19984" s="24"/>
      <c r="AL19984" s="24"/>
      <c r="AO19984" s="24"/>
      <c r="AR19984" s="24"/>
      <c r="AU19984" s="24"/>
    </row>
    <row r="19985">
      <c r="J19985" s="18"/>
      <c r="N19985" s="24"/>
      <c r="Q19985" s="24"/>
      <c r="T19985" s="24"/>
      <c r="W19985" s="24"/>
      <c r="Z19985" s="24"/>
      <c r="AC19985" s="24"/>
      <c r="AI19985" s="24"/>
      <c r="AL19985" s="24"/>
      <c r="AO19985" s="24"/>
      <c r="AR19985" s="24"/>
      <c r="AU19985" s="24"/>
    </row>
    <row r="19986">
      <c r="J19986" s="18"/>
      <c r="N19986" s="24"/>
      <c r="Q19986" s="24"/>
      <c r="T19986" s="24"/>
      <c r="W19986" s="24"/>
      <c r="Z19986" s="24"/>
      <c r="AC19986" s="24"/>
      <c r="AI19986" s="24"/>
      <c r="AL19986" s="24"/>
      <c r="AO19986" s="24"/>
      <c r="AR19986" s="24"/>
      <c r="AU19986" s="24"/>
    </row>
    <row r="19987">
      <c r="J19987" s="18"/>
      <c r="N19987" s="24"/>
      <c r="Q19987" s="24"/>
      <c r="T19987" s="24"/>
      <c r="W19987" s="24"/>
      <c r="Z19987" s="24"/>
      <c r="AC19987" s="24"/>
      <c r="AI19987" s="24"/>
      <c r="AL19987" s="24"/>
      <c r="AO19987" s="24"/>
      <c r="AR19987" s="24"/>
      <c r="AU19987" s="24"/>
    </row>
    <row r="19988">
      <c r="J19988" s="18"/>
      <c r="N19988" s="24"/>
      <c r="Q19988" s="24"/>
      <c r="T19988" s="24"/>
      <c r="W19988" s="24"/>
      <c r="Z19988" s="24"/>
      <c r="AC19988" s="24"/>
      <c r="AI19988" s="24"/>
      <c r="AL19988" s="24"/>
      <c r="AO19988" s="24"/>
      <c r="AR19988" s="24"/>
      <c r="AU19988" s="24"/>
    </row>
    <row r="19989">
      <c r="J19989" s="18"/>
      <c r="N19989" s="24"/>
      <c r="Q19989" s="24"/>
      <c r="T19989" s="24"/>
      <c r="W19989" s="24"/>
      <c r="Z19989" s="24"/>
      <c r="AC19989" s="24"/>
      <c r="AI19989" s="24"/>
      <c r="AL19989" s="24"/>
      <c r="AO19989" s="24"/>
      <c r="AR19989" s="24"/>
      <c r="AU19989" s="24"/>
    </row>
    <row r="19990">
      <c r="J19990" s="18"/>
      <c r="N19990" s="24"/>
      <c r="Q19990" s="24"/>
      <c r="T19990" s="24"/>
      <c r="W19990" s="24"/>
      <c r="Z19990" s="24"/>
      <c r="AC19990" s="24"/>
      <c r="AI19990" s="24"/>
      <c r="AL19990" s="24"/>
      <c r="AO19990" s="24"/>
      <c r="AR19990" s="24"/>
      <c r="AU19990" s="24"/>
    </row>
    <row r="19991">
      <c r="J19991" s="18"/>
      <c r="N19991" s="24"/>
      <c r="Q19991" s="24"/>
      <c r="T19991" s="24"/>
      <c r="W19991" s="24"/>
      <c r="Z19991" s="24"/>
      <c r="AC19991" s="24"/>
      <c r="AI19991" s="24"/>
      <c r="AL19991" s="24"/>
      <c r="AO19991" s="24"/>
      <c r="AR19991" s="24"/>
      <c r="AU19991" s="24"/>
    </row>
    <row r="19992">
      <c r="J19992" s="18"/>
      <c r="N19992" s="24"/>
      <c r="Q19992" s="24"/>
      <c r="T19992" s="24"/>
      <c r="W19992" s="24"/>
      <c r="Z19992" s="24"/>
      <c r="AC19992" s="24"/>
      <c r="AI19992" s="24"/>
      <c r="AL19992" s="24"/>
      <c r="AO19992" s="24"/>
      <c r="AR19992" s="24"/>
      <c r="AU19992" s="24"/>
    </row>
    <row r="19993">
      <c r="J19993" s="18"/>
      <c r="N19993" s="24"/>
      <c r="Q19993" s="24"/>
      <c r="T19993" s="24"/>
      <c r="W19993" s="24"/>
      <c r="Z19993" s="24"/>
      <c r="AC19993" s="24"/>
      <c r="AI19993" s="24"/>
      <c r="AL19993" s="24"/>
      <c r="AO19993" s="24"/>
      <c r="AR19993" s="24"/>
      <c r="AU19993" s="24"/>
    </row>
    <row r="19994">
      <c r="J19994" s="18"/>
      <c r="N19994" s="24"/>
      <c r="Q19994" s="24"/>
      <c r="T19994" s="24"/>
      <c r="W19994" s="24"/>
      <c r="Z19994" s="24"/>
      <c r="AC19994" s="24"/>
      <c r="AI19994" s="24"/>
      <c r="AL19994" s="24"/>
      <c r="AO19994" s="24"/>
      <c r="AR19994" s="24"/>
      <c r="AU19994" s="24"/>
    </row>
    <row r="19995">
      <c r="J19995" s="18"/>
      <c r="N19995" s="24"/>
      <c r="Q19995" s="24"/>
      <c r="T19995" s="24"/>
      <c r="W19995" s="24"/>
      <c r="Z19995" s="24"/>
      <c r="AC19995" s="24"/>
      <c r="AI19995" s="24"/>
      <c r="AL19995" s="24"/>
      <c r="AO19995" s="24"/>
      <c r="AR19995" s="24"/>
      <c r="AU19995" s="24"/>
    </row>
    <row r="19996">
      <c r="J19996" s="18"/>
      <c r="N19996" s="24"/>
      <c r="Q19996" s="24"/>
      <c r="T19996" s="24"/>
      <c r="W19996" s="24"/>
      <c r="Z19996" s="24"/>
      <c r="AC19996" s="24"/>
      <c r="AI19996" s="24"/>
      <c r="AL19996" s="24"/>
      <c r="AO19996" s="24"/>
      <c r="AR19996" s="24"/>
      <c r="AU19996" s="24"/>
    </row>
    <row r="19997">
      <c r="J19997" s="18"/>
      <c r="N19997" s="24"/>
      <c r="Q19997" s="24"/>
      <c r="T19997" s="24"/>
      <c r="W19997" s="24"/>
      <c r="Z19997" s="24"/>
      <c r="AC19997" s="24"/>
      <c r="AI19997" s="24"/>
      <c r="AL19997" s="24"/>
      <c r="AO19997" s="24"/>
      <c r="AR19997" s="24"/>
      <c r="AU19997" s="24"/>
    </row>
    <row r="19998">
      <c r="J19998" s="18"/>
      <c r="N19998" s="24"/>
      <c r="Q19998" s="24"/>
      <c r="T19998" s="24"/>
      <c r="W19998" s="24"/>
      <c r="Z19998" s="24"/>
      <c r="AC19998" s="24"/>
      <c r="AI19998" s="24"/>
      <c r="AL19998" s="24"/>
      <c r="AO19998" s="24"/>
      <c r="AR19998" s="24"/>
      <c r="AU19998" s="24"/>
    </row>
    <row r="19999">
      <c r="J19999" s="18"/>
      <c r="N19999" s="24"/>
      <c r="Q19999" s="24"/>
      <c r="T19999" s="24"/>
      <c r="W19999" s="24"/>
      <c r="Z19999" s="24"/>
      <c r="AC19999" s="24"/>
      <c r="AI19999" s="24"/>
      <c r="AL19999" s="24"/>
      <c r="AO19999" s="24"/>
      <c r="AR19999" s="24"/>
      <c r="AU19999" s="24"/>
    </row>
    <row r="20000">
      <c r="J20000" s="18"/>
      <c r="N20000" s="24"/>
      <c r="Q20000" s="24"/>
      <c r="T20000" s="24"/>
      <c r="W20000" s="24"/>
      <c r="Z20000" s="24"/>
      <c r="AC20000" s="24"/>
      <c r="AI20000" s="24"/>
      <c r="AL20000" s="24"/>
      <c r="AO20000" s="24"/>
      <c r="AR20000" s="24"/>
      <c r="AU20000" s="24"/>
    </row>
    <row r="20001">
      <c r="J20001" s="18"/>
      <c r="N20001" s="24"/>
      <c r="Q20001" s="24"/>
      <c r="T20001" s="24"/>
      <c r="W20001" s="24"/>
      <c r="Z20001" s="24"/>
      <c r="AC20001" s="24"/>
      <c r="AI20001" s="24"/>
      <c r="AL20001" s="24"/>
      <c r="AO20001" s="24"/>
      <c r="AR20001" s="24"/>
      <c r="AU20001" s="24"/>
    </row>
    <row r="20002">
      <c r="J20002" s="18"/>
      <c r="N20002" s="24"/>
      <c r="Q20002" s="24"/>
      <c r="T20002" s="24"/>
      <c r="W20002" s="24"/>
      <c r="Z20002" s="24"/>
      <c r="AC20002" s="24"/>
      <c r="AI20002" s="24"/>
      <c r="AL20002" s="24"/>
      <c r="AO20002" s="24"/>
      <c r="AR20002" s="24"/>
      <c r="AU20002" s="24"/>
    </row>
    <row r="20003">
      <c r="J20003" s="18"/>
      <c r="N20003" s="24"/>
      <c r="Q20003" s="24"/>
      <c r="T20003" s="24"/>
      <c r="W20003" s="24"/>
      <c r="Z20003" s="24"/>
      <c r="AC20003" s="24"/>
      <c r="AI20003" s="24"/>
      <c r="AL20003" s="24"/>
      <c r="AO20003" s="24"/>
      <c r="AR20003" s="24"/>
      <c r="AU20003" s="24"/>
    </row>
    <row r="20004">
      <c r="J20004" s="18"/>
      <c r="N20004" s="24"/>
      <c r="Q20004" s="24"/>
      <c r="T20004" s="24"/>
      <c r="W20004" s="24"/>
      <c r="Z20004" s="24"/>
      <c r="AC20004" s="24"/>
      <c r="AI20004" s="24"/>
      <c r="AL20004" s="24"/>
      <c r="AO20004" s="24"/>
      <c r="AR20004" s="24"/>
      <c r="AU20004" s="24"/>
    </row>
    <row r="20005">
      <c r="J20005" s="18"/>
      <c r="N20005" s="24"/>
      <c r="Q20005" s="24"/>
      <c r="T20005" s="24"/>
      <c r="W20005" s="24"/>
      <c r="Z20005" s="24"/>
      <c r="AC20005" s="24"/>
      <c r="AI20005" s="24"/>
      <c r="AL20005" s="24"/>
      <c r="AO20005" s="24"/>
      <c r="AR20005" s="24"/>
      <c r="AU20005" s="24"/>
    </row>
    <row r="20006">
      <c r="J20006" s="18"/>
      <c r="N20006" s="24"/>
      <c r="Q20006" s="24"/>
      <c r="T20006" s="24"/>
      <c r="W20006" s="24"/>
      <c r="Z20006" s="24"/>
      <c r="AC20006" s="24"/>
      <c r="AI20006" s="24"/>
      <c r="AL20006" s="24"/>
      <c r="AO20006" s="24"/>
      <c r="AR20006" s="24"/>
      <c r="AU20006" s="24"/>
    </row>
    <row r="20007">
      <c r="J20007" s="18"/>
      <c r="N20007" s="24"/>
      <c r="Q20007" s="24"/>
      <c r="T20007" s="24"/>
      <c r="W20007" s="24"/>
      <c r="Z20007" s="24"/>
      <c r="AC20007" s="24"/>
      <c r="AI20007" s="24"/>
      <c r="AL20007" s="24"/>
      <c r="AO20007" s="24"/>
      <c r="AR20007" s="24"/>
      <c r="AU20007" s="24"/>
    </row>
    <row r="20008">
      <c r="J20008" s="18"/>
      <c r="N20008" s="24"/>
      <c r="Q20008" s="24"/>
      <c r="T20008" s="24"/>
      <c r="W20008" s="24"/>
      <c r="Z20008" s="24"/>
      <c r="AC20008" s="24"/>
      <c r="AI20008" s="24"/>
      <c r="AL20008" s="24"/>
      <c r="AO20008" s="24"/>
      <c r="AR20008" s="24"/>
      <c r="AU20008" s="24"/>
    </row>
    <row r="20009">
      <c r="J20009" s="18"/>
      <c r="N20009" s="24"/>
      <c r="Q20009" s="24"/>
      <c r="T20009" s="24"/>
      <c r="W20009" s="24"/>
      <c r="Z20009" s="24"/>
      <c r="AC20009" s="24"/>
      <c r="AI20009" s="24"/>
      <c r="AL20009" s="24"/>
      <c r="AO20009" s="24"/>
      <c r="AR20009" s="24"/>
      <c r="AU20009" s="24"/>
    </row>
    <row r="20010">
      <c r="J20010" s="18"/>
      <c r="N20010" s="24"/>
      <c r="Q20010" s="24"/>
      <c r="T20010" s="24"/>
      <c r="W20010" s="24"/>
      <c r="Z20010" s="24"/>
      <c r="AC20010" s="24"/>
      <c r="AI20010" s="24"/>
      <c r="AL20010" s="24"/>
      <c r="AO20010" s="24"/>
      <c r="AR20010" s="24"/>
      <c r="AU20010" s="24"/>
    </row>
    <row r="20011">
      <c r="J20011" s="18"/>
      <c r="N20011" s="24"/>
      <c r="Q20011" s="24"/>
      <c r="T20011" s="24"/>
      <c r="W20011" s="24"/>
      <c r="Z20011" s="24"/>
      <c r="AC20011" s="24"/>
      <c r="AI20011" s="24"/>
      <c r="AL20011" s="24"/>
      <c r="AO20011" s="24"/>
      <c r="AR20011" s="24"/>
      <c r="AU20011" s="24"/>
    </row>
    <row r="20012">
      <c r="J20012" s="18"/>
      <c r="N20012" s="24"/>
      <c r="Q20012" s="24"/>
      <c r="T20012" s="24"/>
      <c r="W20012" s="24"/>
      <c r="Z20012" s="24"/>
      <c r="AC20012" s="24"/>
      <c r="AI20012" s="24"/>
      <c r="AL20012" s="24"/>
      <c r="AO20012" s="24"/>
      <c r="AR20012" s="24"/>
      <c r="AU20012" s="24"/>
    </row>
    <row r="20013">
      <c r="J20013" s="18"/>
      <c r="N20013" s="24"/>
      <c r="Q20013" s="24"/>
      <c r="T20013" s="24"/>
      <c r="W20013" s="24"/>
      <c r="Z20013" s="24"/>
      <c r="AC20013" s="24"/>
      <c r="AI20013" s="24"/>
      <c r="AL20013" s="24"/>
      <c r="AO20013" s="24"/>
      <c r="AR20013" s="24"/>
      <c r="AU20013" s="24"/>
    </row>
    <row r="20014">
      <c r="J20014" s="18"/>
      <c r="N20014" s="24"/>
      <c r="Q20014" s="24"/>
      <c r="T20014" s="24"/>
      <c r="W20014" s="24"/>
      <c r="Z20014" s="24"/>
      <c r="AC20014" s="24"/>
      <c r="AI20014" s="24"/>
      <c r="AL20014" s="24"/>
      <c r="AO20014" s="24"/>
      <c r="AR20014" s="24"/>
      <c r="AU20014" s="24"/>
    </row>
    <row r="20015">
      <c r="J20015" s="18"/>
      <c r="N20015" s="24"/>
      <c r="Q20015" s="24"/>
      <c r="T20015" s="24"/>
      <c r="W20015" s="24"/>
      <c r="Z20015" s="24"/>
      <c r="AC20015" s="24"/>
      <c r="AI20015" s="24"/>
      <c r="AL20015" s="24"/>
      <c r="AO20015" s="24"/>
      <c r="AR20015" s="24"/>
      <c r="AU20015" s="24"/>
    </row>
    <row r="20016">
      <c r="J20016" s="18"/>
      <c r="N20016" s="24"/>
      <c r="Q20016" s="24"/>
      <c r="T20016" s="24"/>
      <c r="W20016" s="24"/>
      <c r="Z20016" s="24"/>
      <c r="AC20016" s="24"/>
      <c r="AI20016" s="24"/>
      <c r="AL20016" s="24"/>
      <c r="AO20016" s="24"/>
      <c r="AR20016" s="24"/>
      <c r="AU20016" s="24"/>
    </row>
    <row r="20017">
      <c r="J20017" s="18"/>
      <c r="N20017" s="24"/>
      <c r="Q20017" s="24"/>
      <c r="T20017" s="24"/>
      <c r="W20017" s="24"/>
      <c r="Z20017" s="24"/>
      <c r="AC20017" s="24"/>
      <c r="AI20017" s="24"/>
      <c r="AL20017" s="24"/>
      <c r="AO20017" s="24"/>
      <c r="AR20017" s="24"/>
      <c r="AU20017" s="24"/>
    </row>
    <row r="20018">
      <c r="J20018" s="18"/>
      <c r="N20018" s="24"/>
      <c r="Q20018" s="24"/>
      <c r="T20018" s="24"/>
      <c r="W20018" s="24"/>
      <c r="Z20018" s="24"/>
      <c r="AC20018" s="24"/>
      <c r="AI20018" s="24"/>
      <c r="AL20018" s="24"/>
      <c r="AO20018" s="24"/>
      <c r="AR20018" s="24"/>
      <c r="AU20018" s="24"/>
    </row>
    <row r="20019">
      <c r="J20019" s="18"/>
      <c r="N20019" s="24"/>
      <c r="Q20019" s="24"/>
      <c r="T20019" s="24"/>
      <c r="W20019" s="24"/>
      <c r="Z20019" s="24"/>
      <c r="AC20019" s="24"/>
      <c r="AI20019" s="24"/>
      <c r="AL20019" s="24"/>
      <c r="AO20019" s="24"/>
      <c r="AR20019" s="24"/>
      <c r="AU20019" s="24"/>
    </row>
    <row r="20020">
      <c r="J20020" s="18"/>
      <c r="N20020" s="24"/>
      <c r="Q20020" s="24"/>
      <c r="T20020" s="24"/>
      <c r="W20020" s="24"/>
      <c r="Z20020" s="24"/>
      <c r="AC20020" s="24"/>
      <c r="AI20020" s="24"/>
      <c r="AL20020" s="24"/>
      <c r="AO20020" s="24"/>
      <c r="AR20020" s="24"/>
      <c r="AU20020" s="24"/>
    </row>
    <row r="20021">
      <c r="J20021" s="18"/>
      <c r="N20021" s="24"/>
      <c r="Q20021" s="24"/>
      <c r="T20021" s="24"/>
      <c r="W20021" s="24"/>
      <c r="Z20021" s="24"/>
      <c r="AC20021" s="24"/>
      <c r="AI20021" s="24"/>
      <c r="AL20021" s="24"/>
      <c r="AO20021" s="24"/>
      <c r="AR20021" s="24"/>
      <c r="AU20021" s="24"/>
    </row>
    <row r="20022">
      <c r="J20022" s="18"/>
      <c r="N20022" s="24"/>
      <c r="Q20022" s="24"/>
      <c r="T20022" s="24"/>
      <c r="W20022" s="24"/>
      <c r="Z20022" s="24"/>
      <c r="AC20022" s="24"/>
      <c r="AI20022" s="24"/>
      <c r="AL20022" s="24"/>
      <c r="AO20022" s="24"/>
      <c r="AR20022" s="24"/>
      <c r="AU20022" s="24"/>
    </row>
    <row r="20023">
      <c r="J20023" s="18"/>
      <c r="N20023" s="24"/>
      <c r="Q20023" s="24"/>
      <c r="T20023" s="24"/>
      <c r="W20023" s="24"/>
      <c r="Z20023" s="24"/>
      <c r="AC20023" s="24"/>
      <c r="AI20023" s="24"/>
      <c r="AL20023" s="24"/>
      <c r="AO20023" s="24"/>
      <c r="AR20023" s="24"/>
      <c r="AU20023" s="24"/>
    </row>
    <row r="20024">
      <c r="J20024" s="18"/>
      <c r="N20024" s="24"/>
      <c r="Q20024" s="24"/>
      <c r="T20024" s="24"/>
      <c r="W20024" s="24"/>
      <c r="Z20024" s="24"/>
      <c r="AC20024" s="24"/>
      <c r="AI20024" s="24"/>
      <c r="AL20024" s="24"/>
      <c r="AO20024" s="24"/>
      <c r="AR20024" s="24"/>
      <c r="AU20024" s="24"/>
    </row>
    <row r="20025">
      <c r="J20025" s="18"/>
      <c r="N20025" s="24"/>
      <c r="Q20025" s="24"/>
      <c r="T20025" s="24"/>
      <c r="W20025" s="24"/>
      <c r="Z20025" s="24"/>
      <c r="AC20025" s="24"/>
      <c r="AI20025" s="24"/>
      <c r="AL20025" s="24"/>
      <c r="AO20025" s="24"/>
      <c r="AR20025" s="24"/>
      <c r="AU20025" s="24"/>
    </row>
    <row r="20026">
      <c r="J20026" s="18"/>
      <c r="N20026" s="24"/>
      <c r="Q20026" s="24"/>
      <c r="T20026" s="24"/>
      <c r="W20026" s="24"/>
      <c r="Z20026" s="24"/>
      <c r="AC20026" s="24"/>
      <c r="AI20026" s="24"/>
      <c r="AL20026" s="24"/>
      <c r="AO20026" s="24"/>
      <c r="AR20026" s="24"/>
      <c r="AU20026" s="24"/>
    </row>
    <row r="20027">
      <c r="J20027" s="18"/>
      <c r="N20027" s="24"/>
      <c r="Q20027" s="24"/>
      <c r="T20027" s="24"/>
      <c r="W20027" s="24"/>
      <c r="Z20027" s="24"/>
      <c r="AC20027" s="24"/>
      <c r="AI20027" s="24"/>
      <c r="AL20027" s="24"/>
      <c r="AO20027" s="24"/>
      <c r="AR20027" s="24"/>
      <c r="AU20027" s="24"/>
    </row>
    <row r="20028">
      <c r="J20028" s="18"/>
      <c r="N20028" s="24"/>
      <c r="Q20028" s="24"/>
      <c r="T20028" s="24"/>
      <c r="W20028" s="24"/>
      <c r="Z20028" s="24"/>
      <c r="AC20028" s="24"/>
      <c r="AI20028" s="24"/>
      <c r="AL20028" s="24"/>
      <c r="AO20028" s="24"/>
      <c r="AR20028" s="24"/>
      <c r="AU20028" s="24"/>
    </row>
    <row r="20029">
      <c r="J20029" s="18"/>
      <c r="N20029" s="24"/>
      <c r="Q20029" s="24"/>
      <c r="T20029" s="24"/>
      <c r="W20029" s="24"/>
      <c r="Z20029" s="24"/>
      <c r="AC20029" s="24"/>
      <c r="AI20029" s="24"/>
      <c r="AL20029" s="24"/>
      <c r="AO20029" s="24"/>
      <c r="AR20029" s="24"/>
      <c r="AU20029" s="24"/>
    </row>
    <row r="20030">
      <c r="J20030" s="18"/>
      <c r="N20030" s="24"/>
      <c r="Q20030" s="24"/>
      <c r="T20030" s="24"/>
      <c r="W20030" s="24"/>
      <c r="Z20030" s="24"/>
      <c r="AC20030" s="24"/>
      <c r="AI20030" s="24"/>
      <c r="AL20030" s="24"/>
      <c r="AO20030" s="24"/>
      <c r="AR20030" s="24"/>
      <c r="AU20030" s="24"/>
    </row>
    <row r="20031">
      <c r="J20031" s="18"/>
      <c r="N20031" s="24"/>
      <c r="Q20031" s="24"/>
      <c r="T20031" s="24"/>
      <c r="W20031" s="24"/>
      <c r="Z20031" s="24"/>
      <c r="AC20031" s="24"/>
      <c r="AI20031" s="24"/>
      <c r="AL20031" s="24"/>
      <c r="AO20031" s="24"/>
      <c r="AR20031" s="24"/>
      <c r="AU20031" s="24"/>
    </row>
    <row r="20032">
      <c r="J20032" s="18"/>
      <c r="N20032" s="24"/>
      <c r="Q20032" s="24"/>
      <c r="T20032" s="24"/>
      <c r="W20032" s="24"/>
      <c r="Z20032" s="24"/>
      <c r="AC20032" s="24"/>
      <c r="AI20032" s="24"/>
      <c r="AL20032" s="24"/>
      <c r="AO20032" s="24"/>
      <c r="AR20032" s="24"/>
      <c r="AU20032" s="24"/>
    </row>
    <row r="20033">
      <c r="J20033" s="18"/>
      <c r="N20033" s="24"/>
      <c r="Q20033" s="24"/>
      <c r="T20033" s="24"/>
      <c r="W20033" s="24"/>
      <c r="Z20033" s="24"/>
      <c r="AC20033" s="24"/>
      <c r="AI20033" s="24"/>
      <c r="AL20033" s="24"/>
      <c r="AO20033" s="24"/>
      <c r="AR20033" s="24"/>
      <c r="AU20033" s="24"/>
    </row>
    <row r="20034">
      <c r="J20034" s="18"/>
      <c r="N20034" s="24"/>
      <c r="Q20034" s="24"/>
      <c r="T20034" s="24"/>
      <c r="W20034" s="24"/>
      <c r="Z20034" s="24"/>
      <c r="AC20034" s="24"/>
      <c r="AI20034" s="24"/>
      <c r="AL20034" s="24"/>
      <c r="AO20034" s="24"/>
      <c r="AR20034" s="24"/>
      <c r="AU20034" s="24"/>
    </row>
    <row r="20035">
      <c r="J20035" s="18"/>
      <c r="N20035" s="24"/>
      <c r="Q20035" s="24"/>
      <c r="T20035" s="24"/>
      <c r="W20035" s="24"/>
      <c r="Z20035" s="24"/>
      <c r="AC20035" s="24"/>
      <c r="AI20035" s="24"/>
      <c r="AL20035" s="24"/>
      <c r="AO20035" s="24"/>
      <c r="AR20035" s="24"/>
      <c r="AU20035" s="24"/>
    </row>
    <row r="20036">
      <c r="J20036" s="18"/>
      <c r="N20036" s="24"/>
      <c r="Q20036" s="24"/>
      <c r="T20036" s="24"/>
      <c r="W20036" s="24"/>
      <c r="Z20036" s="24"/>
      <c r="AC20036" s="24"/>
      <c r="AI20036" s="24"/>
      <c r="AL20036" s="24"/>
      <c r="AO20036" s="24"/>
      <c r="AR20036" s="24"/>
      <c r="AU20036" s="24"/>
    </row>
    <row r="20037">
      <c r="J20037" s="18"/>
      <c r="N20037" s="24"/>
      <c r="Q20037" s="24"/>
      <c r="T20037" s="24"/>
      <c r="W20037" s="24"/>
      <c r="Z20037" s="24"/>
      <c r="AC20037" s="24"/>
      <c r="AI20037" s="24"/>
      <c r="AL20037" s="24"/>
      <c r="AO20037" s="24"/>
      <c r="AR20037" s="24"/>
      <c r="AU20037" s="24"/>
    </row>
    <row r="20038">
      <c r="J20038" s="18"/>
      <c r="N20038" s="24"/>
      <c r="Q20038" s="24"/>
      <c r="T20038" s="24"/>
      <c r="W20038" s="24"/>
      <c r="Z20038" s="24"/>
      <c r="AC20038" s="24"/>
      <c r="AI20038" s="24"/>
      <c r="AL20038" s="24"/>
      <c r="AO20038" s="24"/>
      <c r="AR20038" s="24"/>
      <c r="AU20038" s="24"/>
    </row>
    <row r="20039">
      <c r="J20039" s="18"/>
      <c r="N20039" s="24"/>
      <c r="Q20039" s="24"/>
      <c r="T20039" s="24"/>
      <c r="W20039" s="24"/>
      <c r="Z20039" s="24"/>
      <c r="AC20039" s="24"/>
      <c r="AI20039" s="24"/>
      <c r="AL20039" s="24"/>
      <c r="AO20039" s="24"/>
      <c r="AR20039" s="24"/>
      <c r="AU20039" s="24"/>
    </row>
    <row r="20040">
      <c r="J20040" s="18"/>
      <c r="N20040" s="24"/>
      <c r="Q20040" s="24"/>
      <c r="T20040" s="24"/>
      <c r="W20040" s="24"/>
      <c r="Z20040" s="24"/>
      <c r="AC20040" s="24"/>
      <c r="AI20040" s="24"/>
      <c r="AL20040" s="24"/>
      <c r="AO20040" s="24"/>
      <c r="AR20040" s="24"/>
      <c r="AU20040" s="24"/>
    </row>
    <row r="20041">
      <c r="J20041" s="18"/>
      <c r="N20041" s="24"/>
      <c r="Q20041" s="24"/>
      <c r="T20041" s="24"/>
      <c r="W20041" s="24"/>
      <c r="Z20041" s="24"/>
      <c r="AC20041" s="24"/>
      <c r="AI20041" s="24"/>
      <c r="AL20041" s="24"/>
      <c r="AO20041" s="24"/>
      <c r="AR20041" s="24"/>
      <c r="AU20041" s="24"/>
    </row>
    <row r="20042">
      <c r="J20042" s="18"/>
      <c r="N20042" s="24"/>
      <c r="Q20042" s="24"/>
      <c r="T20042" s="24"/>
      <c r="W20042" s="24"/>
      <c r="Z20042" s="24"/>
      <c r="AC20042" s="24"/>
      <c r="AI20042" s="24"/>
      <c r="AL20042" s="24"/>
      <c r="AO20042" s="24"/>
      <c r="AR20042" s="24"/>
      <c r="AU20042" s="24"/>
    </row>
    <row r="20043">
      <c r="J20043" s="18"/>
      <c r="N20043" s="24"/>
      <c r="Q20043" s="24"/>
      <c r="T20043" s="24"/>
      <c r="W20043" s="24"/>
      <c r="Z20043" s="24"/>
      <c r="AC20043" s="24"/>
      <c r="AI20043" s="24"/>
      <c r="AL20043" s="24"/>
      <c r="AO20043" s="24"/>
      <c r="AR20043" s="24"/>
      <c r="AU20043" s="24"/>
    </row>
    <row r="20044">
      <c r="J20044" s="18"/>
      <c r="N20044" s="24"/>
      <c r="Q20044" s="24"/>
      <c r="T20044" s="24"/>
      <c r="W20044" s="24"/>
      <c r="Z20044" s="24"/>
      <c r="AC20044" s="24"/>
      <c r="AI20044" s="24"/>
      <c r="AL20044" s="24"/>
      <c r="AO20044" s="24"/>
      <c r="AR20044" s="24"/>
      <c r="AU20044" s="24"/>
    </row>
    <row r="20045">
      <c r="J20045" s="18"/>
      <c r="N20045" s="24"/>
      <c r="Q20045" s="24"/>
      <c r="T20045" s="24"/>
      <c r="W20045" s="24"/>
      <c r="Z20045" s="24"/>
      <c r="AC20045" s="24"/>
      <c r="AI20045" s="24"/>
      <c r="AL20045" s="24"/>
      <c r="AO20045" s="24"/>
      <c r="AR20045" s="24"/>
      <c r="AU20045" s="24"/>
    </row>
    <row r="20046">
      <c r="J20046" s="18"/>
      <c r="N20046" s="24"/>
      <c r="Q20046" s="24"/>
      <c r="T20046" s="24"/>
      <c r="W20046" s="24"/>
      <c r="Z20046" s="24"/>
      <c r="AC20046" s="24"/>
      <c r="AI20046" s="24"/>
      <c r="AL20046" s="24"/>
      <c r="AO20046" s="24"/>
      <c r="AR20046" s="24"/>
      <c r="AU20046" s="24"/>
    </row>
    <row r="20047">
      <c r="J20047" s="18"/>
      <c r="N20047" s="24"/>
      <c r="Q20047" s="24"/>
      <c r="T20047" s="24"/>
      <c r="W20047" s="24"/>
      <c r="Z20047" s="24"/>
      <c r="AC20047" s="24"/>
      <c r="AI20047" s="24"/>
      <c r="AL20047" s="24"/>
      <c r="AO20047" s="24"/>
      <c r="AR20047" s="24"/>
      <c r="AU20047" s="24"/>
    </row>
    <row r="20048">
      <c r="J20048" s="18"/>
      <c r="N20048" s="24"/>
      <c r="Q20048" s="24"/>
      <c r="T20048" s="24"/>
      <c r="W20048" s="24"/>
      <c r="Z20048" s="24"/>
      <c r="AC20048" s="24"/>
      <c r="AI20048" s="24"/>
      <c r="AL20048" s="24"/>
      <c r="AO20048" s="24"/>
      <c r="AR20048" s="24"/>
      <c r="AU20048" s="24"/>
    </row>
    <row r="20049">
      <c r="J20049" s="18"/>
      <c r="N20049" s="24"/>
      <c r="Q20049" s="24"/>
      <c r="T20049" s="24"/>
      <c r="W20049" s="24"/>
      <c r="Z20049" s="24"/>
      <c r="AC20049" s="24"/>
      <c r="AI20049" s="24"/>
      <c r="AL20049" s="24"/>
      <c r="AO20049" s="24"/>
      <c r="AR20049" s="24"/>
      <c r="AU20049" s="24"/>
    </row>
    <row r="20050">
      <c r="J20050" s="18"/>
      <c r="N20050" s="24"/>
      <c r="Q20050" s="24"/>
      <c r="T20050" s="24"/>
      <c r="W20050" s="24"/>
      <c r="Z20050" s="24"/>
      <c r="AC20050" s="24"/>
      <c r="AI20050" s="24"/>
      <c r="AL20050" s="24"/>
      <c r="AO20050" s="24"/>
      <c r="AR20050" s="24"/>
      <c r="AU20050" s="24"/>
    </row>
    <row r="20051">
      <c r="J20051" s="18"/>
      <c r="N20051" s="24"/>
      <c r="Q20051" s="24"/>
      <c r="T20051" s="24"/>
      <c r="W20051" s="24"/>
      <c r="Z20051" s="24"/>
      <c r="AC20051" s="24"/>
      <c r="AI20051" s="24"/>
      <c r="AL20051" s="24"/>
      <c r="AO20051" s="24"/>
      <c r="AR20051" s="24"/>
      <c r="AU20051" s="24"/>
    </row>
    <row r="20052">
      <c r="J20052" s="18"/>
      <c r="N20052" s="24"/>
      <c r="Q20052" s="24"/>
      <c r="T20052" s="24"/>
      <c r="W20052" s="24"/>
      <c r="Z20052" s="24"/>
      <c r="AC20052" s="24"/>
      <c r="AI20052" s="24"/>
      <c r="AL20052" s="24"/>
      <c r="AO20052" s="24"/>
      <c r="AR20052" s="24"/>
      <c r="AU20052" s="24"/>
    </row>
    <row r="20053">
      <c r="J20053" s="18"/>
      <c r="N20053" s="24"/>
      <c r="Q20053" s="24"/>
      <c r="T20053" s="24"/>
      <c r="W20053" s="24"/>
      <c r="Z20053" s="24"/>
      <c r="AC20053" s="24"/>
      <c r="AI20053" s="24"/>
      <c r="AL20053" s="24"/>
      <c r="AO20053" s="24"/>
      <c r="AR20053" s="24"/>
      <c r="AU20053" s="24"/>
    </row>
    <row r="20054">
      <c r="J20054" s="18"/>
      <c r="N20054" s="24"/>
      <c r="Q20054" s="24"/>
      <c r="T20054" s="24"/>
      <c r="W20054" s="24"/>
      <c r="Z20054" s="24"/>
      <c r="AC20054" s="24"/>
      <c r="AI20054" s="24"/>
      <c r="AL20054" s="24"/>
      <c r="AO20054" s="24"/>
      <c r="AR20054" s="24"/>
      <c r="AU20054" s="24"/>
    </row>
    <row r="20055">
      <c r="J20055" s="18"/>
      <c r="N20055" s="24"/>
      <c r="Q20055" s="24"/>
      <c r="T20055" s="24"/>
      <c r="W20055" s="24"/>
      <c r="Z20055" s="24"/>
      <c r="AC20055" s="24"/>
      <c r="AI20055" s="24"/>
      <c r="AL20055" s="24"/>
      <c r="AO20055" s="24"/>
      <c r="AR20055" s="24"/>
      <c r="AU20055" s="24"/>
    </row>
    <row r="20056">
      <c r="J20056" s="18"/>
      <c r="N20056" s="24"/>
      <c r="Q20056" s="24"/>
      <c r="T20056" s="24"/>
      <c r="W20056" s="24"/>
      <c r="Z20056" s="24"/>
      <c r="AC20056" s="24"/>
      <c r="AI20056" s="24"/>
      <c r="AL20056" s="24"/>
      <c r="AO20056" s="24"/>
      <c r="AR20056" s="24"/>
      <c r="AU20056" s="24"/>
    </row>
    <row r="20057">
      <c r="J20057" s="18"/>
      <c r="N20057" s="24"/>
      <c r="Q20057" s="24"/>
      <c r="T20057" s="24"/>
      <c r="W20057" s="24"/>
      <c r="Z20057" s="24"/>
      <c r="AC20057" s="24"/>
      <c r="AI20057" s="24"/>
      <c r="AL20057" s="24"/>
      <c r="AO20057" s="24"/>
      <c r="AR20057" s="24"/>
      <c r="AU20057" s="24"/>
    </row>
    <row r="20058">
      <c r="J20058" s="18"/>
      <c r="N20058" s="24"/>
      <c r="Q20058" s="24"/>
      <c r="T20058" s="24"/>
      <c r="W20058" s="24"/>
      <c r="Z20058" s="24"/>
      <c r="AC20058" s="24"/>
      <c r="AI20058" s="24"/>
      <c r="AL20058" s="24"/>
      <c r="AO20058" s="24"/>
      <c r="AR20058" s="24"/>
      <c r="AU20058" s="24"/>
    </row>
    <row r="20059">
      <c r="J20059" s="18"/>
      <c r="N20059" s="24"/>
      <c r="Q20059" s="24"/>
      <c r="T20059" s="24"/>
      <c r="W20059" s="24"/>
      <c r="Z20059" s="24"/>
      <c r="AC20059" s="24"/>
      <c r="AI20059" s="24"/>
      <c r="AL20059" s="24"/>
      <c r="AO20059" s="24"/>
      <c r="AR20059" s="24"/>
      <c r="AU20059" s="24"/>
    </row>
    <row r="20060">
      <c r="J20060" s="18"/>
      <c r="N20060" s="24"/>
      <c r="Q20060" s="24"/>
      <c r="T20060" s="24"/>
      <c r="W20060" s="24"/>
      <c r="Z20060" s="24"/>
      <c r="AC20060" s="24"/>
      <c r="AI20060" s="24"/>
      <c r="AL20060" s="24"/>
      <c r="AO20060" s="24"/>
      <c r="AR20060" s="24"/>
      <c r="AU20060" s="24"/>
    </row>
    <row r="20061">
      <c r="J20061" s="18"/>
      <c r="N20061" s="24"/>
      <c r="Q20061" s="24"/>
      <c r="T20061" s="24"/>
      <c r="W20061" s="24"/>
      <c r="Z20061" s="24"/>
      <c r="AC20061" s="24"/>
      <c r="AI20061" s="24"/>
      <c r="AL20061" s="24"/>
      <c r="AO20061" s="24"/>
      <c r="AR20061" s="24"/>
      <c r="AU20061" s="24"/>
    </row>
    <row r="20062">
      <c r="J20062" s="18"/>
      <c r="N20062" s="24"/>
      <c r="Q20062" s="24"/>
      <c r="T20062" s="24"/>
      <c r="W20062" s="24"/>
      <c r="Z20062" s="24"/>
      <c r="AC20062" s="24"/>
      <c r="AI20062" s="24"/>
      <c r="AL20062" s="24"/>
      <c r="AO20062" s="24"/>
      <c r="AR20062" s="24"/>
      <c r="AU20062" s="24"/>
    </row>
    <row r="20063">
      <c r="J20063" s="18"/>
      <c r="N20063" s="24"/>
      <c r="Q20063" s="24"/>
      <c r="T20063" s="24"/>
      <c r="W20063" s="24"/>
      <c r="Z20063" s="24"/>
      <c r="AC20063" s="24"/>
      <c r="AI20063" s="24"/>
      <c r="AL20063" s="24"/>
      <c r="AO20063" s="24"/>
      <c r="AR20063" s="24"/>
      <c r="AU20063" s="24"/>
    </row>
    <row r="20064">
      <c r="J20064" s="18"/>
      <c r="N20064" s="24"/>
      <c r="Q20064" s="24"/>
      <c r="T20064" s="24"/>
      <c r="W20064" s="24"/>
      <c r="Z20064" s="24"/>
      <c r="AC20064" s="24"/>
      <c r="AI20064" s="24"/>
      <c r="AL20064" s="24"/>
      <c r="AO20064" s="24"/>
      <c r="AR20064" s="24"/>
      <c r="AU20064" s="24"/>
    </row>
    <row r="20065">
      <c r="J20065" s="18"/>
      <c r="N20065" s="24"/>
      <c r="Q20065" s="24"/>
      <c r="T20065" s="24"/>
      <c r="W20065" s="24"/>
      <c r="Z20065" s="24"/>
      <c r="AC20065" s="24"/>
      <c r="AI20065" s="24"/>
      <c r="AL20065" s="24"/>
      <c r="AO20065" s="24"/>
      <c r="AR20065" s="24"/>
      <c r="AU20065" s="24"/>
    </row>
    <row r="20066">
      <c r="J20066" s="18"/>
      <c r="N20066" s="24"/>
      <c r="Q20066" s="24"/>
      <c r="T20066" s="24"/>
      <c r="W20066" s="24"/>
      <c r="Z20066" s="24"/>
      <c r="AC20066" s="24"/>
      <c r="AI20066" s="24"/>
      <c r="AL20066" s="24"/>
      <c r="AO20066" s="24"/>
      <c r="AR20066" s="24"/>
      <c r="AU20066" s="24"/>
    </row>
    <row r="20067">
      <c r="J20067" s="18"/>
      <c r="N20067" s="24"/>
      <c r="Q20067" s="24"/>
      <c r="T20067" s="24"/>
      <c r="W20067" s="24"/>
      <c r="Z20067" s="24"/>
      <c r="AC20067" s="24"/>
      <c r="AI20067" s="24"/>
      <c r="AL20067" s="24"/>
      <c r="AO20067" s="24"/>
      <c r="AR20067" s="24"/>
      <c r="AU20067" s="24"/>
    </row>
    <row r="20068">
      <c r="J20068" s="18"/>
      <c r="N20068" s="24"/>
      <c r="Q20068" s="24"/>
      <c r="T20068" s="24"/>
      <c r="W20068" s="24"/>
      <c r="Z20068" s="24"/>
      <c r="AC20068" s="24"/>
      <c r="AI20068" s="24"/>
      <c r="AL20068" s="24"/>
      <c r="AO20068" s="24"/>
      <c r="AR20068" s="24"/>
      <c r="AU20068" s="24"/>
    </row>
    <row r="20069">
      <c r="J20069" s="18"/>
      <c r="N20069" s="24"/>
      <c r="Q20069" s="24"/>
      <c r="T20069" s="24"/>
      <c r="W20069" s="24"/>
      <c r="Z20069" s="24"/>
      <c r="AC20069" s="24"/>
      <c r="AI20069" s="24"/>
      <c r="AL20069" s="24"/>
      <c r="AO20069" s="24"/>
      <c r="AR20069" s="24"/>
      <c r="AU20069" s="24"/>
    </row>
    <row r="20070">
      <c r="J20070" s="18"/>
      <c r="N20070" s="24"/>
      <c r="Q20070" s="24"/>
      <c r="T20070" s="24"/>
      <c r="W20070" s="24"/>
      <c r="Z20070" s="24"/>
      <c r="AC20070" s="24"/>
      <c r="AI20070" s="24"/>
      <c r="AL20070" s="24"/>
      <c r="AO20070" s="24"/>
      <c r="AR20070" s="24"/>
      <c r="AU20070" s="24"/>
    </row>
    <row r="20071">
      <c r="J20071" s="18"/>
      <c r="N20071" s="24"/>
      <c r="Q20071" s="24"/>
      <c r="T20071" s="24"/>
      <c r="W20071" s="24"/>
      <c r="Z20071" s="24"/>
      <c r="AC20071" s="24"/>
      <c r="AI20071" s="24"/>
      <c r="AL20071" s="24"/>
      <c r="AO20071" s="24"/>
      <c r="AR20071" s="24"/>
      <c r="AU20071" s="24"/>
    </row>
    <row r="20072">
      <c r="J20072" s="18"/>
      <c r="N20072" s="24"/>
      <c r="Q20072" s="24"/>
      <c r="T20072" s="24"/>
      <c r="W20072" s="24"/>
      <c r="Z20072" s="24"/>
      <c r="AC20072" s="24"/>
      <c r="AI20072" s="24"/>
      <c r="AL20072" s="24"/>
      <c r="AO20072" s="24"/>
      <c r="AR20072" s="24"/>
      <c r="AU20072" s="24"/>
    </row>
    <row r="20073">
      <c r="J20073" s="18"/>
      <c r="N20073" s="24"/>
      <c r="Q20073" s="24"/>
      <c r="T20073" s="24"/>
      <c r="W20073" s="24"/>
      <c r="Z20073" s="24"/>
      <c r="AC20073" s="24"/>
      <c r="AI20073" s="24"/>
      <c r="AL20073" s="24"/>
      <c r="AO20073" s="24"/>
      <c r="AR20073" s="24"/>
      <c r="AU20073" s="24"/>
    </row>
    <row r="20074">
      <c r="J20074" s="18"/>
      <c r="N20074" s="24"/>
      <c r="Q20074" s="24"/>
      <c r="T20074" s="24"/>
      <c r="W20074" s="24"/>
      <c r="Z20074" s="24"/>
      <c r="AC20074" s="24"/>
      <c r="AI20074" s="24"/>
      <c r="AL20074" s="24"/>
      <c r="AO20074" s="24"/>
      <c r="AR20074" s="24"/>
      <c r="AU20074" s="24"/>
    </row>
    <row r="20075">
      <c r="J20075" s="18"/>
      <c r="N20075" s="24"/>
      <c r="Q20075" s="24"/>
      <c r="T20075" s="24"/>
      <c r="W20075" s="24"/>
      <c r="Z20075" s="24"/>
      <c r="AC20075" s="24"/>
      <c r="AI20075" s="24"/>
      <c r="AL20075" s="24"/>
      <c r="AO20075" s="24"/>
      <c r="AR20075" s="24"/>
      <c r="AU20075" s="24"/>
    </row>
    <row r="20076">
      <c r="J20076" s="18"/>
      <c r="N20076" s="24"/>
      <c r="Q20076" s="24"/>
      <c r="T20076" s="24"/>
      <c r="W20076" s="24"/>
      <c r="Z20076" s="24"/>
      <c r="AC20076" s="24"/>
      <c r="AI20076" s="24"/>
      <c r="AL20076" s="24"/>
      <c r="AO20076" s="24"/>
      <c r="AR20076" s="24"/>
      <c r="AU20076" s="24"/>
    </row>
    <row r="20077">
      <c r="J20077" s="18"/>
      <c r="N20077" s="24"/>
      <c r="Q20077" s="24"/>
      <c r="T20077" s="24"/>
      <c r="W20077" s="24"/>
      <c r="Z20077" s="24"/>
      <c r="AC20077" s="24"/>
      <c r="AI20077" s="24"/>
      <c r="AL20077" s="24"/>
      <c r="AO20077" s="24"/>
      <c r="AR20077" s="24"/>
      <c r="AU20077" s="24"/>
    </row>
    <row r="20078">
      <c r="J20078" s="18"/>
      <c r="N20078" s="24"/>
      <c r="Q20078" s="24"/>
      <c r="T20078" s="24"/>
      <c r="W20078" s="24"/>
      <c r="Z20078" s="24"/>
      <c r="AC20078" s="24"/>
      <c r="AI20078" s="24"/>
      <c r="AL20078" s="24"/>
      <c r="AO20078" s="24"/>
      <c r="AR20078" s="24"/>
      <c r="AU20078" s="24"/>
    </row>
    <row r="20079">
      <c r="J20079" s="18"/>
      <c r="N20079" s="24"/>
      <c r="Q20079" s="24"/>
      <c r="T20079" s="24"/>
      <c r="W20079" s="24"/>
      <c r="Z20079" s="24"/>
      <c r="AC20079" s="24"/>
      <c r="AI20079" s="24"/>
      <c r="AL20079" s="24"/>
      <c r="AO20079" s="24"/>
      <c r="AR20079" s="24"/>
      <c r="AU20079" s="24"/>
    </row>
    <row r="20080">
      <c r="J20080" s="18"/>
      <c r="N20080" s="24"/>
      <c r="Q20080" s="24"/>
      <c r="T20080" s="24"/>
      <c r="W20080" s="24"/>
      <c r="Z20080" s="24"/>
      <c r="AC20080" s="24"/>
      <c r="AI20080" s="24"/>
      <c r="AL20080" s="24"/>
      <c r="AO20080" s="24"/>
      <c r="AR20080" s="24"/>
      <c r="AU20080" s="24"/>
    </row>
    <row r="20081">
      <c r="J20081" s="18"/>
      <c r="N20081" s="24"/>
      <c r="Q20081" s="24"/>
      <c r="T20081" s="24"/>
      <c r="W20081" s="24"/>
      <c r="Z20081" s="24"/>
      <c r="AC20081" s="24"/>
      <c r="AI20081" s="24"/>
      <c r="AL20081" s="24"/>
      <c r="AO20081" s="24"/>
      <c r="AR20081" s="24"/>
      <c r="AU20081" s="24"/>
    </row>
    <row r="20082">
      <c r="J20082" s="18"/>
      <c r="N20082" s="24"/>
      <c r="Q20082" s="24"/>
      <c r="T20082" s="24"/>
      <c r="W20082" s="24"/>
      <c r="Z20082" s="24"/>
      <c r="AC20082" s="24"/>
      <c r="AI20082" s="24"/>
      <c r="AL20082" s="24"/>
      <c r="AO20082" s="24"/>
      <c r="AR20082" s="24"/>
      <c r="AU20082" s="24"/>
    </row>
    <row r="20083">
      <c r="J20083" s="18"/>
      <c r="N20083" s="24"/>
      <c r="Q20083" s="24"/>
      <c r="T20083" s="24"/>
      <c r="W20083" s="24"/>
      <c r="Z20083" s="24"/>
      <c r="AC20083" s="24"/>
      <c r="AI20083" s="24"/>
      <c r="AL20083" s="24"/>
      <c r="AO20083" s="24"/>
      <c r="AR20083" s="24"/>
      <c r="AU20083" s="24"/>
    </row>
    <row r="20084">
      <c r="J20084" s="18"/>
      <c r="N20084" s="24"/>
      <c r="Q20084" s="24"/>
      <c r="T20084" s="24"/>
      <c r="W20084" s="24"/>
      <c r="Z20084" s="24"/>
      <c r="AC20084" s="24"/>
      <c r="AI20084" s="24"/>
      <c r="AL20084" s="24"/>
      <c r="AO20084" s="24"/>
      <c r="AR20084" s="24"/>
      <c r="AU20084" s="24"/>
    </row>
    <row r="20085">
      <c r="J20085" s="18"/>
      <c r="N20085" s="24"/>
      <c r="Q20085" s="24"/>
      <c r="T20085" s="24"/>
      <c r="W20085" s="24"/>
      <c r="Z20085" s="24"/>
      <c r="AC20085" s="24"/>
      <c r="AI20085" s="24"/>
      <c r="AL20085" s="24"/>
      <c r="AO20085" s="24"/>
      <c r="AR20085" s="24"/>
      <c r="AU20085" s="24"/>
    </row>
    <row r="20086">
      <c r="J20086" s="18"/>
      <c r="N20086" s="24"/>
      <c r="Q20086" s="24"/>
      <c r="T20086" s="24"/>
      <c r="W20086" s="24"/>
      <c r="Z20086" s="24"/>
      <c r="AC20086" s="24"/>
      <c r="AI20086" s="24"/>
      <c r="AL20086" s="24"/>
      <c r="AO20086" s="24"/>
      <c r="AR20086" s="24"/>
      <c r="AU20086" s="24"/>
    </row>
    <row r="20087">
      <c r="J20087" s="18"/>
      <c r="N20087" s="24"/>
      <c r="Q20087" s="24"/>
      <c r="T20087" s="24"/>
      <c r="W20087" s="24"/>
      <c r="Z20087" s="24"/>
      <c r="AC20087" s="24"/>
      <c r="AI20087" s="24"/>
      <c r="AL20087" s="24"/>
      <c r="AO20087" s="24"/>
      <c r="AR20087" s="24"/>
      <c r="AU20087" s="24"/>
    </row>
    <row r="20088">
      <c r="J20088" s="18"/>
      <c r="N20088" s="24"/>
      <c r="Q20088" s="24"/>
      <c r="T20088" s="24"/>
      <c r="W20088" s="24"/>
      <c r="Z20088" s="24"/>
      <c r="AC20088" s="24"/>
      <c r="AI20088" s="24"/>
      <c r="AL20088" s="24"/>
      <c r="AO20088" s="24"/>
      <c r="AR20088" s="24"/>
      <c r="AU20088" s="24"/>
    </row>
    <row r="20089">
      <c r="J20089" s="18"/>
      <c r="N20089" s="24"/>
      <c r="Q20089" s="24"/>
      <c r="T20089" s="24"/>
      <c r="W20089" s="24"/>
      <c r="Z20089" s="24"/>
      <c r="AC20089" s="24"/>
      <c r="AI20089" s="24"/>
      <c r="AL20089" s="24"/>
      <c r="AO20089" s="24"/>
      <c r="AR20089" s="24"/>
      <c r="AU20089" s="24"/>
    </row>
    <row r="20090">
      <c r="J20090" s="18"/>
      <c r="N20090" s="24"/>
      <c r="Q20090" s="24"/>
      <c r="T20090" s="24"/>
      <c r="W20090" s="24"/>
      <c r="Z20090" s="24"/>
      <c r="AC20090" s="24"/>
      <c r="AI20090" s="24"/>
      <c r="AL20090" s="24"/>
      <c r="AO20090" s="24"/>
      <c r="AR20090" s="24"/>
      <c r="AU20090" s="24"/>
    </row>
    <row r="20091">
      <c r="J20091" s="18"/>
      <c r="N20091" s="24"/>
      <c r="Q20091" s="24"/>
      <c r="T20091" s="24"/>
      <c r="W20091" s="24"/>
      <c r="Z20091" s="24"/>
      <c r="AC20091" s="24"/>
      <c r="AI20091" s="24"/>
      <c r="AL20091" s="24"/>
      <c r="AO20091" s="24"/>
      <c r="AR20091" s="24"/>
      <c r="AU20091" s="24"/>
    </row>
    <row r="20092">
      <c r="J20092" s="18"/>
      <c r="N20092" s="24"/>
      <c r="Q20092" s="24"/>
      <c r="T20092" s="24"/>
      <c r="W20092" s="24"/>
      <c r="Z20092" s="24"/>
      <c r="AC20092" s="24"/>
      <c r="AI20092" s="24"/>
      <c r="AL20092" s="24"/>
      <c r="AO20092" s="24"/>
      <c r="AR20092" s="24"/>
      <c r="AU20092" s="24"/>
    </row>
    <row r="20093">
      <c r="J20093" s="18"/>
      <c r="N20093" s="24"/>
      <c r="Q20093" s="24"/>
      <c r="T20093" s="24"/>
      <c r="W20093" s="24"/>
      <c r="Z20093" s="24"/>
      <c r="AC20093" s="24"/>
      <c r="AI20093" s="24"/>
      <c r="AL20093" s="24"/>
      <c r="AO20093" s="24"/>
      <c r="AR20093" s="24"/>
      <c r="AU20093" s="24"/>
    </row>
    <row r="20094">
      <c r="J20094" s="18"/>
      <c r="N20094" s="24"/>
      <c r="Q20094" s="24"/>
      <c r="T20094" s="24"/>
      <c r="W20094" s="24"/>
      <c r="Z20094" s="24"/>
      <c r="AC20094" s="24"/>
      <c r="AI20094" s="24"/>
      <c r="AL20094" s="24"/>
      <c r="AO20094" s="24"/>
      <c r="AR20094" s="24"/>
      <c r="AU20094" s="24"/>
    </row>
    <row r="20095">
      <c r="J20095" s="18"/>
      <c r="N20095" s="24"/>
      <c r="Q20095" s="24"/>
      <c r="T20095" s="24"/>
      <c r="W20095" s="24"/>
      <c r="Z20095" s="24"/>
      <c r="AC20095" s="24"/>
      <c r="AI20095" s="24"/>
      <c r="AL20095" s="24"/>
      <c r="AO20095" s="24"/>
      <c r="AR20095" s="24"/>
      <c r="AU20095" s="24"/>
    </row>
    <row r="20096">
      <c r="J20096" s="18"/>
      <c r="N20096" s="24"/>
      <c r="Q20096" s="24"/>
      <c r="T20096" s="24"/>
      <c r="W20096" s="24"/>
      <c r="Z20096" s="24"/>
      <c r="AC20096" s="24"/>
      <c r="AI20096" s="24"/>
      <c r="AL20096" s="24"/>
      <c r="AO20096" s="24"/>
      <c r="AR20096" s="24"/>
      <c r="AU20096" s="24"/>
    </row>
    <row r="20097">
      <c r="J20097" s="18"/>
      <c r="N20097" s="24"/>
      <c r="Q20097" s="24"/>
      <c r="T20097" s="24"/>
      <c r="W20097" s="24"/>
      <c r="Z20097" s="24"/>
      <c r="AC20097" s="24"/>
      <c r="AI20097" s="24"/>
      <c r="AL20097" s="24"/>
      <c r="AO20097" s="24"/>
      <c r="AR20097" s="24"/>
      <c r="AU20097" s="24"/>
    </row>
    <row r="20098">
      <c r="J20098" s="18"/>
      <c r="N20098" s="24"/>
      <c r="Q20098" s="24"/>
      <c r="T20098" s="24"/>
      <c r="W20098" s="24"/>
      <c r="Z20098" s="24"/>
      <c r="AC20098" s="24"/>
      <c r="AI20098" s="24"/>
      <c r="AL20098" s="24"/>
      <c r="AO20098" s="24"/>
      <c r="AR20098" s="24"/>
      <c r="AU20098" s="24"/>
    </row>
    <row r="20099">
      <c r="J20099" s="18"/>
      <c r="N20099" s="24"/>
      <c r="Q20099" s="24"/>
      <c r="T20099" s="24"/>
      <c r="W20099" s="24"/>
      <c r="Z20099" s="24"/>
      <c r="AC20099" s="24"/>
      <c r="AI20099" s="24"/>
      <c r="AL20099" s="24"/>
      <c r="AO20099" s="24"/>
      <c r="AR20099" s="24"/>
      <c r="AU20099" s="24"/>
    </row>
    <row r="20100">
      <c r="J20100" s="18"/>
      <c r="N20100" s="24"/>
      <c r="Q20100" s="24"/>
      <c r="T20100" s="24"/>
      <c r="W20100" s="24"/>
      <c r="Z20100" s="24"/>
      <c r="AC20100" s="24"/>
      <c r="AI20100" s="24"/>
      <c r="AL20100" s="24"/>
      <c r="AO20100" s="24"/>
      <c r="AR20100" s="24"/>
      <c r="AU20100" s="24"/>
    </row>
    <row r="20101">
      <c r="J20101" s="18"/>
      <c r="N20101" s="24"/>
      <c r="Q20101" s="24"/>
      <c r="T20101" s="24"/>
      <c r="W20101" s="24"/>
      <c r="Z20101" s="24"/>
      <c r="AC20101" s="24"/>
      <c r="AI20101" s="24"/>
      <c r="AL20101" s="24"/>
      <c r="AO20101" s="24"/>
      <c r="AR20101" s="24"/>
      <c r="AU20101" s="24"/>
    </row>
    <row r="20102">
      <c r="J20102" s="18"/>
      <c r="N20102" s="24"/>
      <c r="Q20102" s="24"/>
      <c r="T20102" s="24"/>
      <c r="W20102" s="24"/>
      <c r="Z20102" s="24"/>
      <c r="AC20102" s="24"/>
      <c r="AI20102" s="24"/>
      <c r="AL20102" s="24"/>
      <c r="AO20102" s="24"/>
      <c r="AR20102" s="24"/>
      <c r="AU20102" s="24"/>
    </row>
    <row r="20103">
      <c r="J20103" s="18"/>
      <c r="N20103" s="24"/>
      <c r="Q20103" s="24"/>
      <c r="T20103" s="24"/>
      <c r="W20103" s="24"/>
      <c r="Z20103" s="24"/>
      <c r="AC20103" s="24"/>
      <c r="AI20103" s="24"/>
      <c r="AL20103" s="24"/>
      <c r="AO20103" s="24"/>
      <c r="AR20103" s="24"/>
      <c r="AU20103" s="24"/>
    </row>
    <row r="20104">
      <c r="J20104" s="18"/>
      <c r="N20104" s="24"/>
      <c r="Q20104" s="24"/>
      <c r="T20104" s="24"/>
      <c r="W20104" s="24"/>
      <c r="Z20104" s="24"/>
      <c r="AC20104" s="24"/>
      <c r="AI20104" s="24"/>
      <c r="AL20104" s="24"/>
      <c r="AO20104" s="24"/>
      <c r="AR20104" s="24"/>
      <c r="AU20104" s="24"/>
    </row>
    <row r="20105">
      <c r="J20105" s="18"/>
      <c r="N20105" s="24"/>
      <c r="Q20105" s="24"/>
      <c r="T20105" s="24"/>
      <c r="W20105" s="24"/>
      <c r="Z20105" s="24"/>
      <c r="AC20105" s="24"/>
      <c r="AI20105" s="24"/>
      <c r="AL20105" s="24"/>
      <c r="AO20105" s="24"/>
      <c r="AR20105" s="24"/>
      <c r="AU20105" s="24"/>
    </row>
    <row r="20106">
      <c r="J20106" s="18"/>
      <c r="N20106" s="24"/>
      <c r="Q20106" s="24"/>
      <c r="T20106" s="24"/>
      <c r="W20106" s="24"/>
      <c r="Z20106" s="24"/>
      <c r="AC20106" s="24"/>
      <c r="AI20106" s="24"/>
      <c r="AL20106" s="24"/>
      <c r="AO20106" s="24"/>
      <c r="AR20106" s="24"/>
      <c r="AU20106" s="24"/>
    </row>
    <row r="20107">
      <c r="J20107" s="18"/>
      <c r="N20107" s="24"/>
      <c r="Q20107" s="24"/>
      <c r="T20107" s="24"/>
      <c r="W20107" s="24"/>
      <c r="Z20107" s="24"/>
      <c r="AC20107" s="24"/>
      <c r="AI20107" s="24"/>
      <c r="AL20107" s="24"/>
      <c r="AO20107" s="24"/>
      <c r="AR20107" s="24"/>
      <c r="AU20107" s="24"/>
    </row>
    <row r="20108">
      <c r="J20108" s="18"/>
      <c r="N20108" s="24"/>
      <c r="Q20108" s="24"/>
      <c r="T20108" s="24"/>
      <c r="W20108" s="24"/>
      <c r="Z20108" s="24"/>
      <c r="AC20108" s="24"/>
      <c r="AI20108" s="24"/>
      <c r="AL20108" s="24"/>
      <c r="AO20108" s="24"/>
      <c r="AR20108" s="24"/>
      <c r="AU20108" s="24"/>
    </row>
    <row r="20109">
      <c r="J20109" s="18"/>
      <c r="N20109" s="24"/>
      <c r="Q20109" s="24"/>
      <c r="T20109" s="24"/>
      <c r="W20109" s="24"/>
      <c r="Z20109" s="24"/>
      <c r="AC20109" s="24"/>
      <c r="AI20109" s="24"/>
      <c r="AL20109" s="24"/>
      <c r="AO20109" s="24"/>
      <c r="AR20109" s="24"/>
      <c r="AU20109" s="24"/>
    </row>
    <row r="20110">
      <c r="J20110" s="18"/>
      <c r="N20110" s="24"/>
      <c r="Q20110" s="24"/>
      <c r="T20110" s="24"/>
      <c r="W20110" s="24"/>
      <c r="Z20110" s="24"/>
      <c r="AC20110" s="24"/>
      <c r="AI20110" s="24"/>
      <c r="AL20110" s="24"/>
      <c r="AO20110" s="24"/>
      <c r="AR20110" s="24"/>
      <c r="AU20110" s="24"/>
    </row>
    <row r="20111">
      <c r="J20111" s="18"/>
      <c r="N20111" s="24"/>
      <c r="Q20111" s="24"/>
      <c r="T20111" s="24"/>
      <c r="W20111" s="24"/>
      <c r="Z20111" s="24"/>
      <c r="AC20111" s="24"/>
      <c r="AI20111" s="24"/>
      <c r="AL20111" s="24"/>
      <c r="AO20111" s="24"/>
      <c r="AR20111" s="24"/>
      <c r="AU20111" s="24"/>
    </row>
    <row r="20112">
      <c r="J20112" s="18"/>
      <c r="N20112" s="24"/>
      <c r="Q20112" s="24"/>
      <c r="T20112" s="24"/>
      <c r="W20112" s="24"/>
      <c r="Z20112" s="24"/>
      <c r="AC20112" s="24"/>
      <c r="AI20112" s="24"/>
      <c r="AL20112" s="24"/>
      <c r="AO20112" s="24"/>
      <c r="AR20112" s="24"/>
      <c r="AU20112" s="24"/>
    </row>
    <row r="20113">
      <c r="J20113" s="18"/>
      <c r="N20113" s="24"/>
      <c r="Q20113" s="24"/>
      <c r="T20113" s="24"/>
      <c r="W20113" s="24"/>
      <c r="Z20113" s="24"/>
      <c r="AC20113" s="24"/>
      <c r="AI20113" s="24"/>
      <c r="AL20113" s="24"/>
      <c r="AO20113" s="24"/>
      <c r="AR20113" s="24"/>
      <c r="AU20113" s="24"/>
    </row>
    <row r="20114">
      <c r="J20114" s="18"/>
      <c r="N20114" s="24"/>
      <c r="Q20114" s="24"/>
      <c r="T20114" s="24"/>
      <c r="W20114" s="24"/>
      <c r="Z20114" s="24"/>
      <c r="AC20114" s="24"/>
      <c r="AI20114" s="24"/>
      <c r="AL20114" s="24"/>
      <c r="AO20114" s="24"/>
      <c r="AR20114" s="24"/>
      <c r="AU20114" s="24"/>
    </row>
    <row r="20115">
      <c r="J20115" s="18"/>
      <c r="N20115" s="24"/>
      <c r="Q20115" s="24"/>
      <c r="T20115" s="24"/>
      <c r="W20115" s="24"/>
      <c r="Z20115" s="24"/>
      <c r="AC20115" s="24"/>
      <c r="AI20115" s="24"/>
      <c r="AL20115" s="24"/>
      <c r="AO20115" s="24"/>
      <c r="AR20115" s="24"/>
      <c r="AU20115" s="24"/>
    </row>
    <row r="20116">
      <c r="J20116" s="18"/>
      <c r="N20116" s="24"/>
      <c r="Q20116" s="24"/>
      <c r="T20116" s="24"/>
      <c r="W20116" s="24"/>
      <c r="Z20116" s="24"/>
      <c r="AC20116" s="24"/>
      <c r="AI20116" s="24"/>
      <c r="AL20116" s="24"/>
      <c r="AO20116" s="24"/>
      <c r="AR20116" s="24"/>
      <c r="AU20116" s="24"/>
    </row>
    <row r="20117">
      <c r="J20117" s="18"/>
      <c r="N20117" s="24"/>
      <c r="Q20117" s="24"/>
      <c r="T20117" s="24"/>
      <c r="W20117" s="24"/>
      <c r="Z20117" s="24"/>
      <c r="AC20117" s="24"/>
      <c r="AI20117" s="24"/>
      <c r="AL20117" s="24"/>
      <c r="AO20117" s="24"/>
      <c r="AR20117" s="24"/>
      <c r="AU20117" s="24"/>
    </row>
    <row r="20118">
      <c r="J20118" s="18"/>
      <c r="N20118" s="24"/>
      <c r="Q20118" s="24"/>
      <c r="T20118" s="24"/>
      <c r="W20118" s="24"/>
      <c r="Z20118" s="24"/>
      <c r="AC20118" s="24"/>
      <c r="AI20118" s="24"/>
      <c r="AL20118" s="24"/>
      <c r="AO20118" s="24"/>
      <c r="AR20118" s="24"/>
      <c r="AU20118" s="24"/>
    </row>
    <row r="20119">
      <c r="J20119" s="18"/>
      <c r="N20119" s="24"/>
      <c r="Q20119" s="24"/>
      <c r="T20119" s="24"/>
      <c r="W20119" s="24"/>
      <c r="Z20119" s="24"/>
      <c r="AC20119" s="24"/>
      <c r="AI20119" s="24"/>
      <c r="AL20119" s="24"/>
      <c r="AO20119" s="24"/>
      <c r="AR20119" s="24"/>
      <c r="AU20119" s="24"/>
    </row>
    <row r="20120">
      <c r="J20120" s="18"/>
      <c r="N20120" s="24"/>
      <c r="Q20120" s="24"/>
      <c r="T20120" s="24"/>
      <c r="W20120" s="24"/>
      <c r="Z20120" s="24"/>
      <c r="AC20120" s="24"/>
      <c r="AI20120" s="24"/>
      <c r="AL20120" s="24"/>
      <c r="AO20120" s="24"/>
      <c r="AR20120" s="24"/>
      <c r="AU20120" s="24"/>
    </row>
    <row r="20121">
      <c r="J20121" s="18"/>
      <c r="N20121" s="24"/>
      <c r="Q20121" s="24"/>
      <c r="T20121" s="24"/>
      <c r="W20121" s="24"/>
      <c r="Z20121" s="24"/>
      <c r="AC20121" s="24"/>
      <c r="AI20121" s="24"/>
      <c r="AL20121" s="24"/>
      <c r="AO20121" s="24"/>
      <c r="AR20121" s="24"/>
      <c r="AU20121" s="24"/>
    </row>
    <row r="20122">
      <c r="J20122" s="18"/>
      <c r="N20122" s="24"/>
      <c r="Q20122" s="24"/>
      <c r="T20122" s="24"/>
      <c r="W20122" s="24"/>
      <c r="Z20122" s="24"/>
      <c r="AC20122" s="24"/>
      <c r="AI20122" s="24"/>
      <c r="AL20122" s="24"/>
      <c r="AO20122" s="24"/>
      <c r="AR20122" s="24"/>
      <c r="AU20122" s="24"/>
    </row>
    <row r="20123">
      <c r="J20123" s="18"/>
      <c r="N20123" s="24"/>
      <c r="Q20123" s="24"/>
      <c r="T20123" s="24"/>
      <c r="W20123" s="24"/>
      <c r="Z20123" s="24"/>
      <c r="AC20123" s="24"/>
      <c r="AI20123" s="24"/>
      <c r="AL20123" s="24"/>
      <c r="AO20123" s="24"/>
      <c r="AR20123" s="24"/>
      <c r="AU20123" s="24"/>
    </row>
    <row r="20124">
      <c r="J20124" s="18"/>
      <c r="N20124" s="24"/>
      <c r="Q20124" s="24"/>
      <c r="T20124" s="24"/>
      <c r="W20124" s="24"/>
      <c r="Z20124" s="24"/>
      <c r="AC20124" s="24"/>
      <c r="AI20124" s="24"/>
      <c r="AL20124" s="24"/>
      <c r="AO20124" s="24"/>
      <c r="AR20124" s="24"/>
      <c r="AU20124" s="24"/>
    </row>
    <row r="20125">
      <c r="J20125" s="18"/>
      <c r="N20125" s="24"/>
      <c r="Q20125" s="24"/>
      <c r="T20125" s="24"/>
      <c r="W20125" s="24"/>
      <c r="Z20125" s="24"/>
      <c r="AC20125" s="24"/>
      <c r="AI20125" s="24"/>
      <c r="AL20125" s="24"/>
      <c r="AO20125" s="24"/>
      <c r="AR20125" s="24"/>
      <c r="AU20125" s="24"/>
    </row>
    <row r="20126">
      <c r="J20126" s="18"/>
      <c r="N20126" s="24"/>
      <c r="Q20126" s="24"/>
      <c r="T20126" s="24"/>
      <c r="W20126" s="24"/>
      <c r="Z20126" s="24"/>
      <c r="AC20126" s="24"/>
      <c r="AI20126" s="24"/>
      <c r="AL20126" s="24"/>
      <c r="AO20126" s="24"/>
      <c r="AR20126" s="24"/>
      <c r="AU20126" s="24"/>
    </row>
    <row r="20127">
      <c r="J20127" s="18"/>
      <c r="N20127" s="24"/>
      <c r="Q20127" s="24"/>
      <c r="T20127" s="24"/>
      <c r="W20127" s="24"/>
      <c r="Z20127" s="24"/>
      <c r="AC20127" s="24"/>
      <c r="AI20127" s="24"/>
      <c r="AL20127" s="24"/>
      <c r="AO20127" s="24"/>
      <c r="AR20127" s="24"/>
      <c r="AU20127" s="24"/>
    </row>
    <row r="20128">
      <c r="J20128" s="18"/>
      <c r="N20128" s="24"/>
      <c r="Q20128" s="24"/>
      <c r="T20128" s="24"/>
      <c r="W20128" s="24"/>
      <c r="Z20128" s="24"/>
      <c r="AC20128" s="24"/>
      <c r="AI20128" s="24"/>
      <c r="AL20128" s="24"/>
      <c r="AO20128" s="24"/>
      <c r="AR20128" s="24"/>
      <c r="AU20128" s="24"/>
    </row>
    <row r="20129">
      <c r="J20129" s="18"/>
      <c r="N20129" s="24"/>
      <c r="Q20129" s="24"/>
      <c r="T20129" s="24"/>
      <c r="W20129" s="24"/>
      <c r="Z20129" s="24"/>
      <c r="AC20129" s="24"/>
      <c r="AI20129" s="24"/>
      <c r="AL20129" s="24"/>
      <c r="AO20129" s="24"/>
      <c r="AR20129" s="24"/>
      <c r="AU20129" s="24"/>
    </row>
    <row r="20130">
      <c r="J20130" s="18"/>
      <c r="N20130" s="24"/>
      <c r="Q20130" s="24"/>
      <c r="T20130" s="24"/>
      <c r="W20130" s="24"/>
      <c r="Z20130" s="24"/>
      <c r="AC20130" s="24"/>
      <c r="AI20130" s="24"/>
      <c r="AL20130" s="24"/>
      <c r="AO20130" s="24"/>
      <c r="AR20130" s="24"/>
      <c r="AU20130" s="24"/>
    </row>
    <row r="20131">
      <c r="J20131" s="18"/>
      <c r="N20131" s="24"/>
      <c r="Q20131" s="24"/>
      <c r="T20131" s="24"/>
      <c r="W20131" s="24"/>
      <c r="Z20131" s="24"/>
      <c r="AC20131" s="24"/>
      <c r="AI20131" s="24"/>
      <c r="AL20131" s="24"/>
      <c r="AO20131" s="24"/>
      <c r="AR20131" s="24"/>
      <c r="AU20131" s="24"/>
    </row>
    <row r="20132">
      <c r="J20132" s="18"/>
      <c r="N20132" s="24"/>
      <c r="Q20132" s="24"/>
      <c r="T20132" s="24"/>
      <c r="W20132" s="24"/>
      <c r="Z20132" s="24"/>
      <c r="AC20132" s="24"/>
      <c r="AI20132" s="24"/>
      <c r="AL20132" s="24"/>
      <c r="AO20132" s="24"/>
      <c r="AR20132" s="24"/>
      <c r="AU20132" s="24"/>
    </row>
    <row r="20133">
      <c r="J20133" s="18"/>
      <c r="N20133" s="24"/>
      <c r="Q20133" s="24"/>
      <c r="T20133" s="24"/>
      <c r="W20133" s="24"/>
      <c r="Z20133" s="24"/>
      <c r="AC20133" s="24"/>
      <c r="AI20133" s="24"/>
      <c r="AL20133" s="24"/>
      <c r="AO20133" s="24"/>
      <c r="AR20133" s="24"/>
      <c r="AU20133" s="24"/>
    </row>
    <row r="20134">
      <c r="J20134" s="18"/>
      <c r="N20134" s="24"/>
      <c r="Q20134" s="24"/>
      <c r="T20134" s="24"/>
      <c r="W20134" s="24"/>
      <c r="Z20134" s="24"/>
      <c r="AC20134" s="24"/>
      <c r="AI20134" s="24"/>
      <c r="AL20134" s="24"/>
      <c r="AO20134" s="24"/>
      <c r="AR20134" s="24"/>
      <c r="AU20134" s="24"/>
    </row>
    <row r="20135">
      <c r="J20135" s="18"/>
      <c r="N20135" s="24"/>
      <c r="Q20135" s="24"/>
      <c r="T20135" s="24"/>
      <c r="W20135" s="24"/>
      <c r="Z20135" s="24"/>
      <c r="AC20135" s="24"/>
      <c r="AI20135" s="24"/>
      <c r="AL20135" s="24"/>
      <c r="AO20135" s="24"/>
      <c r="AR20135" s="24"/>
      <c r="AU20135" s="24"/>
    </row>
    <row r="20136">
      <c r="J20136" s="18"/>
      <c r="N20136" s="24"/>
      <c r="Q20136" s="24"/>
      <c r="T20136" s="24"/>
      <c r="W20136" s="24"/>
      <c r="Z20136" s="24"/>
      <c r="AC20136" s="24"/>
      <c r="AI20136" s="24"/>
      <c r="AL20136" s="24"/>
      <c r="AO20136" s="24"/>
      <c r="AR20136" s="24"/>
      <c r="AU20136" s="24"/>
    </row>
    <row r="20137">
      <c r="J20137" s="18"/>
      <c r="N20137" s="24"/>
      <c r="Q20137" s="24"/>
      <c r="T20137" s="24"/>
      <c r="W20137" s="24"/>
      <c r="Z20137" s="24"/>
      <c r="AC20137" s="24"/>
      <c r="AI20137" s="24"/>
      <c r="AL20137" s="24"/>
      <c r="AO20137" s="24"/>
      <c r="AR20137" s="24"/>
      <c r="AU20137" s="24"/>
    </row>
    <row r="20138">
      <c r="J20138" s="18"/>
      <c r="N20138" s="24"/>
      <c r="Q20138" s="24"/>
      <c r="T20138" s="24"/>
      <c r="W20138" s="24"/>
      <c r="Z20138" s="24"/>
      <c r="AC20138" s="24"/>
      <c r="AI20138" s="24"/>
      <c r="AL20138" s="24"/>
      <c r="AO20138" s="24"/>
      <c r="AR20138" s="24"/>
      <c r="AU20138" s="24"/>
    </row>
    <row r="20139">
      <c r="J20139" s="18"/>
      <c r="N20139" s="24"/>
      <c r="Q20139" s="24"/>
      <c r="T20139" s="24"/>
      <c r="W20139" s="24"/>
      <c r="Z20139" s="24"/>
      <c r="AC20139" s="24"/>
      <c r="AI20139" s="24"/>
      <c r="AL20139" s="24"/>
      <c r="AO20139" s="24"/>
      <c r="AR20139" s="24"/>
      <c r="AU20139" s="24"/>
    </row>
    <row r="20140">
      <c r="J20140" s="18"/>
      <c r="N20140" s="24"/>
      <c r="Q20140" s="24"/>
      <c r="T20140" s="24"/>
      <c r="W20140" s="24"/>
      <c r="Z20140" s="24"/>
      <c r="AC20140" s="24"/>
      <c r="AI20140" s="24"/>
      <c r="AL20140" s="24"/>
      <c r="AO20140" s="24"/>
      <c r="AR20140" s="24"/>
      <c r="AU20140" s="24"/>
    </row>
    <row r="20141">
      <c r="J20141" s="18"/>
      <c r="N20141" s="24"/>
      <c r="Q20141" s="24"/>
      <c r="T20141" s="24"/>
      <c r="W20141" s="24"/>
      <c r="Z20141" s="24"/>
      <c r="AC20141" s="24"/>
      <c r="AI20141" s="24"/>
      <c r="AL20141" s="24"/>
      <c r="AO20141" s="24"/>
      <c r="AR20141" s="24"/>
      <c r="AU20141" s="24"/>
    </row>
    <row r="20142">
      <c r="J20142" s="18"/>
      <c r="N20142" s="24"/>
      <c r="Q20142" s="24"/>
      <c r="T20142" s="24"/>
      <c r="W20142" s="24"/>
      <c r="Z20142" s="24"/>
      <c r="AC20142" s="24"/>
      <c r="AI20142" s="24"/>
      <c r="AL20142" s="24"/>
      <c r="AO20142" s="24"/>
      <c r="AR20142" s="24"/>
      <c r="AU20142" s="24"/>
    </row>
    <row r="20143">
      <c r="J20143" s="18"/>
      <c r="N20143" s="24"/>
      <c r="Q20143" s="24"/>
      <c r="T20143" s="24"/>
      <c r="W20143" s="24"/>
      <c r="Z20143" s="24"/>
      <c r="AC20143" s="24"/>
      <c r="AI20143" s="24"/>
      <c r="AL20143" s="24"/>
      <c r="AO20143" s="24"/>
      <c r="AR20143" s="24"/>
      <c r="AU20143" s="24"/>
    </row>
    <row r="20144">
      <c r="J20144" s="18"/>
      <c r="N20144" s="24"/>
      <c r="Q20144" s="24"/>
      <c r="T20144" s="24"/>
      <c r="W20144" s="24"/>
      <c r="Z20144" s="24"/>
      <c r="AC20144" s="24"/>
      <c r="AI20144" s="24"/>
      <c r="AL20144" s="24"/>
      <c r="AO20144" s="24"/>
      <c r="AR20144" s="24"/>
      <c r="AU20144" s="24"/>
    </row>
    <row r="20145">
      <c r="J20145" s="18"/>
      <c r="N20145" s="24"/>
      <c r="Q20145" s="24"/>
      <c r="T20145" s="24"/>
      <c r="W20145" s="24"/>
      <c r="Z20145" s="24"/>
      <c r="AC20145" s="24"/>
      <c r="AI20145" s="24"/>
      <c r="AL20145" s="24"/>
      <c r="AO20145" s="24"/>
      <c r="AR20145" s="24"/>
      <c r="AU20145" s="24"/>
    </row>
    <row r="20146">
      <c r="J20146" s="18"/>
      <c r="N20146" s="24"/>
      <c r="Q20146" s="24"/>
      <c r="T20146" s="24"/>
      <c r="W20146" s="24"/>
      <c r="Z20146" s="24"/>
      <c r="AC20146" s="24"/>
      <c r="AI20146" s="24"/>
      <c r="AL20146" s="24"/>
      <c r="AO20146" s="24"/>
      <c r="AR20146" s="24"/>
      <c r="AU20146" s="24"/>
    </row>
    <row r="20147">
      <c r="J20147" s="18"/>
      <c r="N20147" s="24"/>
      <c r="Q20147" s="24"/>
      <c r="T20147" s="24"/>
      <c r="W20147" s="24"/>
      <c r="Z20147" s="24"/>
      <c r="AC20147" s="24"/>
      <c r="AI20147" s="24"/>
      <c r="AL20147" s="24"/>
      <c r="AO20147" s="24"/>
      <c r="AR20147" s="24"/>
      <c r="AU20147" s="24"/>
    </row>
    <row r="20148">
      <c r="J20148" s="18"/>
      <c r="N20148" s="24"/>
      <c r="Q20148" s="24"/>
      <c r="T20148" s="24"/>
      <c r="W20148" s="24"/>
      <c r="Z20148" s="24"/>
      <c r="AC20148" s="24"/>
      <c r="AI20148" s="24"/>
      <c r="AL20148" s="24"/>
      <c r="AO20148" s="24"/>
      <c r="AR20148" s="24"/>
      <c r="AU20148" s="24"/>
    </row>
    <row r="20149">
      <c r="J20149" s="18"/>
      <c r="N20149" s="24"/>
      <c r="Q20149" s="24"/>
      <c r="T20149" s="24"/>
      <c r="W20149" s="24"/>
      <c r="Z20149" s="24"/>
      <c r="AC20149" s="24"/>
      <c r="AI20149" s="24"/>
      <c r="AL20149" s="24"/>
      <c r="AO20149" s="24"/>
      <c r="AR20149" s="24"/>
      <c r="AU20149" s="24"/>
    </row>
    <row r="20150">
      <c r="J20150" s="18"/>
      <c r="N20150" s="24"/>
      <c r="Q20150" s="24"/>
      <c r="T20150" s="24"/>
      <c r="W20150" s="24"/>
      <c r="Z20150" s="24"/>
      <c r="AC20150" s="24"/>
      <c r="AI20150" s="24"/>
      <c r="AL20150" s="24"/>
      <c r="AO20150" s="24"/>
      <c r="AR20150" s="24"/>
      <c r="AU20150" s="24"/>
    </row>
    <row r="20151">
      <c r="J20151" s="18"/>
      <c r="N20151" s="24"/>
      <c r="Q20151" s="24"/>
      <c r="T20151" s="24"/>
      <c r="W20151" s="24"/>
      <c r="Z20151" s="24"/>
      <c r="AC20151" s="24"/>
      <c r="AI20151" s="24"/>
      <c r="AL20151" s="24"/>
      <c r="AO20151" s="24"/>
      <c r="AR20151" s="24"/>
      <c r="AU20151" s="24"/>
    </row>
    <row r="20152">
      <c r="J20152" s="18"/>
      <c r="N20152" s="24"/>
      <c r="Q20152" s="24"/>
      <c r="T20152" s="24"/>
      <c r="W20152" s="24"/>
      <c r="Z20152" s="24"/>
      <c r="AC20152" s="24"/>
      <c r="AI20152" s="24"/>
      <c r="AL20152" s="24"/>
      <c r="AO20152" s="24"/>
      <c r="AR20152" s="24"/>
      <c r="AU20152" s="24"/>
    </row>
    <row r="20153">
      <c r="J20153" s="18"/>
      <c r="N20153" s="24"/>
      <c r="Q20153" s="24"/>
      <c r="T20153" s="24"/>
      <c r="W20153" s="24"/>
      <c r="Z20153" s="24"/>
      <c r="AC20153" s="24"/>
      <c r="AI20153" s="24"/>
      <c r="AL20153" s="24"/>
      <c r="AO20153" s="24"/>
      <c r="AR20153" s="24"/>
      <c r="AU20153" s="24"/>
    </row>
    <row r="20154">
      <c r="J20154" s="18"/>
      <c r="N20154" s="24"/>
      <c r="Q20154" s="24"/>
      <c r="T20154" s="24"/>
      <c r="W20154" s="24"/>
      <c r="Z20154" s="24"/>
      <c r="AC20154" s="24"/>
      <c r="AI20154" s="24"/>
      <c r="AL20154" s="24"/>
      <c r="AO20154" s="24"/>
      <c r="AR20154" s="24"/>
      <c r="AU20154" s="24"/>
    </row>
    <row r="20155">
      <c r="J20155" s="18"/>
      <c r="N20155" s="24"/>
      <c r="Q20155" s="24"/>
      <c r="T20155" s="24"/>
      <c r="W20155" s="24"/>
      <c r="Z20155" s="24"/>
      <c r="AC20155" s="24"/>
      <c r="AI20155" s="24"/>
      <c r="AL20155" s="24"/>
      <c r="AO20155" s="24"/>
      <c r="AR20155" s="24"/>
      <c r="AU20155" s="24"/>
    </row>
    <row r="20156">
      <c r="J20156" s="18"/>
      <c r="N20156" s="24"/>
      <c r="Q20156" s="24"/>
      <c r="T20156" s="24"/>
      <c r="W20156" s="24"/>
      <c r="Z20156" s="24"/>
      <c r="AC20156" s="24"/>
      <c r="AI20156" s="24"/>
      <c r="AL20156" s="24"/>
      <c r="AO20156" s="24"/>
      <c r="AR20156" s="24"/>
      <c r="AU20156" s="24"/>
    </row>
    <row r="20157">
      <c r="J20157" s="18"/>
      <c r="N20157" s="24"/>
      <c r="Q20157" s="24"/>
      <c r="T20157" s="24"/>
      <c r="W20157" s="24"/>
      <c r="Z20157" s="24"/>
      <c r="AC20157" s="24"/>
      <c r="AI20157" s="24"/>
      <c r="AL20157" s="24"/>
      <c r="AO20157" s="24"/>
      <c r="AR20157" s="24"/>
      <c r="AU20157" s="24"/>
    </row>
    <row r="20158">
      <c r="J20158" s="18"/>
      <c r="N20158" s="24"/>
      <c r="Q20158" s="24"/>
      <c r="T20158" s="24"/>
      <c r="W20158" s="24"/>
      <c r="Z20158" s="24"/>
      <c r="AC20158" s="24"/>
      <c r="AI20158" s="24"/>
      <c r="AL20158" s="24"/>
      <c r="AO20158" s="24"/>
      <c r="AR20158" s="24"/>
      <c r="AU20158" s="24"/>
    </row>
    <row r="20159">
      <c r="J20159" s="18"/>
      <c r="N20159" s="24"/>
      <c r="Q20159" s="24"/>
      <c r="T20159" s="24"/>
      <c r="W20159" s="24"/>
      <c r="Z20159" s="24"/>
      <c r="AC20159" s="24"/>
      <c r="AI20159" s="24"/>
      <c r="AL20159" s="24"/>
      <c r="AO20159" s="24"/>
      <c r="AR20159" s="24"/>
      <c r="AU20159" s="24"/>
    </row>
    <row r="20160">
      <c r="J20160" s="18"/>
      <c r="N20160" s="24"/>
      <c r="Q20160" s="24"/>
      <c r="T20160" s="24"/>
      <c r="W20160" s="24"/>
      <c r="Z20160" s="24"/>
      <c r="AC20160" s="24"/>
      <c r="AI20160" s="24"/>
      <c r="AL20160" s="24"/>
      <c r="AO20160" s="24"/>
      <c r="AR20160" s="24"/>
      <c r="AU20160" s="24"/>
    </row>
    <row r="20161">
      <c r="J20161" s="18"/>
      <c r="N20161" s="24"/>
      <c r="Q20161" s="24"/>
      <c r="T20161" s="24"/>
      <c r="W20161" s="24"/>
      <c r="Z20161" s="24"/>
      <c r="AC20161" s="24"/>
      <c r="AI20161" s="24"/>
      <c r="AL20161" s="24"/>
      <c r="AO20161" s="24"/>
      <c r="AR20161" s="24"/>
      <c r="AU20161" s="24"/>
    </row>
    <row r="20162">
      <c r="J20162" s="18"/>
      <c r="N20162" s="24"/>
      <c r="Q20162" s="24"/>
      <c r="T20162" s="24"/>
      <c r="W20162" s="24"/>
      <c r="Z20162" s="24"/>
      <c r="AC20162" s="24"/>
      <c r="AI20162" s="24"/>
      <c r="AL20162" s="24"/>
      <c r="AO20162" s="24"/>
      <c r="AR20162" s="24"/>
      <c r="AU20162" s="24"/>
    </row>
    <row r="20163">
      <c r="J20163" s="18"/>
      <c r="N20163" s="24"/>
      <c r="Q20163" s="24"/>
      <c r="T20163" s="24"/>
      <c r="W20163" s="24"/>
      <c r="Z20163" s="24"/>
      <c r="AC20163" s="24"/>
      <c r="AI20163" s="24"/>
      <c r="AL20163" s="24"/>
      <c r="AO20163" s="24"/>
      <c r="AR20163" s="24"/>
      <c r="AU20163" s="24"/>
    </row>
    <row r="20164">
      <c r="J20164" s="18"/>
      <c r="N20164" s="24"/>
      <c r="Q20164" s="24"/>
      <c r="T20164" s="24"/>
      <c r="W20164" s="24"/>
      <c r="Z20164" s="24"/>
      <c r="AC20164" s="24"/>
      <c r="AI20164" s="24"/>
      <c r="AL20164" s="24"/>
      <c r="AO20164" s="24"/>
      <c r="AR20164" s="24"/>
      <c r="AU20164" s="24"/>
    </row>
    <row r="20165">
      <c r="J20165" s="18"/>
      <c r="N20165" s="24"/>
      <c r="Q20165" s="24"/>
      <c r="T20165" s="24"/>
      <c r="W20165" s="24"/>
      <c r="Z20165" s="24"/>
      <c r="AC20165" s="24"/>
      <c r="AI20165" s="24"/>
      <c r="AL20165" s="24"/>
      <c r="AO20165" s="24"/>
      <c r="AR20165" s="24"/>
      <c r="AU20165" s="24"/>
    </row>
    <row r="20166">
      <c r="J20166" s="18"/>
      <c r="N20166" s="24"/>
      <c r="Q20166" s="24"/>
      <c r="T20166" s="24"/>
      <c r="W20166" s="24"/>
      <c r="Z20166" s="24"/>
      <c r="AC20166" s="24"/>
      <c r="AI20166" s="24"/>
      <c r="AL20166" s="24"/>
      <c r="AO20166" s="24"/>
      <c r="AR20166" s="24"/>
      <c r="AU20166" s="24"/>
    </row>
    <row r="20167">
      <c r="J20167" s="18"/>
      <c r="N20167" s="24"/>
      <c r="Q20167" s="24"/>
      <c r="T20167" s="24"/>
      <c r="W20167" s="24"/>
      <c r="Z20167" s="24"/>
      <c r="AC20167" s="24"/>
      <c r="AI20167" s="24"/>
      <c r="AL20167" s="24"/>
      <c r="AO20167" s="24"/>
      <c r="AR20167" s="24"/>
      <c r="AU20167" s="24"/>
    </row>
    <row r="20168">
      <c r="J20168" s="18"/>
      <c r="N20168" s="24"/>
      <c r="Q20168" s="24"/>
      <c r="T20168" s="24"/>
      <c r="W20168" s="24"/>
      <c r="Z20168" s="24"/>
      <c r="AC20168" s="24"/>
      <c r="AI20168" s="24"/>
      <c r="AL20168" s="24"/>
      <c r="AO20168" s="24"/>
      <c r="AR20168" s="24"/>
      <c r="AU20168" s="24"/>
    </row>
    <row r="20169">
      <c r="J20169" s="18"/>
      <c r="N20169" s="24"/>
      <c r="Q20169" s="24"/>
      <c r="T20169" s="24"/>
      <c r="W20169" s="24"/>
      <c r="Z20169" s="24"/>
      <c r="AC20169" s="24"/>
      <c r="AI20169" s="24"/>
      <c r="AL20169" s="24"/>
      <c r="AO20169" s="24"/>
      <c r="AR20169" s="24"/>
      <c r="AU20169" s="24"/>
    </row>
    <row r="20170">
      <c r="J20170" s="18"/>
      <c r="N20170" s="24"/>
      <c r="Q20170" s="24"/>
      <c r="T20170" s="24"/>
      <c r="W20170" s="24"/>
      <c r="Z20170" s="24"/>
      <c r="AC20170" s="24"/>
      <c r="AI20170" s="24"/>
      <c r="AL20170" s="24"/>
      <c r="AO20170" s="24"/>
      <c r="AR20170" s="24"/>
      <c r="AU20170" s="24"/>
    </row>
    <row r="20171">
      <c r="J20171" s="18"/>
      <c r="N20171" s="24"/>
      <c r="Q20171" s="24"/>
      <c r="T20171" s="24"/>
      <c r="W20171" s="24"/>
      <c r="Z20171" s="24"/>
      <c r="AC20171" s="24"/>
      <c r="AI20171" s="24"/>
      <c r="AL20171" s="24"/>
      <c r="AO20171" s="24"/>
      <c r="AR20171" s="24"/>
      <c r="AU20171" s="24"/>
    </row>
    <row r="20172">
      <c r="J20172" s="18"/>
      <c r="N20172" s="24"/>
      <c r="Q20172" s="24"/>
      <c r="T20172" s="24"/>
      <c r="W20172" s="24"/>
      <c r="Z20172" s="24"/>
      <c r="AC20172" s="24"/>
      <c r="AI20172" s="24"/>
      <c r="AL20172" s="24"/>
      <c r="AO20172" s="24"/>
      <c r="AR20172" s="24"/>
      <c r="AU20172" s="24"/>
    </row>
    <row r="20173">
      <c r="J20173" s="18"/>
      <c r="N20173" s="24"/>
      <c r="Q20173" s="24"/>
      <c r="T20173" s="24"/>
      <c r="W20173" s="24"/>
      <c r="Z20173" s="24"/>
      <c r="AC20173" s="24"/>
      <c r="AI20173" s="24"/>
      <c r="AL20173" s="24"/>
      <c r="AO20173" s="24"/>
      <c r="AR20173" s="24"/>
      <c r="AU20173" s="24"/>
    </row>
    <row r="20174">
      <c r="J20174" s="18"/>
      <c r="N20174" s="24"/>
      <c r="Q20174" s="24"/>
      <c r="T20174" s="24"/>
      <c r="W20174" s="24"/>
      <c r="Z20174" s="24"/>
      <c r="AC20174" s="24"/>
      <c r="AI20174" s="24"/>
      <c r="AL20174" s="24"/>
      <c r="AO20174" s="24"/>
      <c r="AR20174" s="24"/>
      <c r="AU20174" s="24"/>
    </row>
    <row r="20175">
      <c r="J20175" s="18"/>
      <c r="N20175" s="24"/>
      <c r="Q20175" s="24"/>
      <c r="T20175" s="24"/>
      <c r="W20175" s="24"/>
      <c r="Z20175" s="24"/>
      <c r="AC20175" s="24"/>
      <c r="AI20175" s="24"/>
      <c r="AL20175" s="24"/>
      <c r="AO20175" s="24"/>
      <c r="AR20175" s="24"/>
      <c r="AU20175" s="24"/>
    </row>
    <row r="20176">
      <c r="J20176" s="18"/>
      <c r="N20176" s="24"/>
      <c r="Q20176" s="24"/>
      <c r="T20176" s="24"/>
      <c r="W20176" s="24"/>
      <c r="Z20176" s="24"/>
      <c r="AC20176" s="24"/>
      <c r="AI20176" s="24"/>
      <c r="AL20176" s="24"/>
      <c r="AO20176" s="24"/>
      <c r="AR20176" s="24"/>
      <c r="AU20176" s="24"/>
    </row>
    <row r="20177">
      <c r="J20177" s="18"/>
      <c r="N20177" s="24"/>
      <c r="Q20177" s="24"/>
      <c r="T20177" s="24"/>
      <c r="W20177" s="24"/>
      <c r="Z20177" s="24"/>
      <c r="AC20177" s="24"/>
      <c r="AI20177" s="24"/>
      <c r="AL20177" s="24"/>
      <c r="AO20177" s="24"/>
      <c r="AR20177" s="24"/>
      <c r="AU20177" s="24"/>
    </row>
    <row r="20178">
      <c r="J20178" s="18"/>
      <c r="N20178" s="24"/>
      <c r="Q20178" s="24"/>
      <c r="T20178" s="24"/>
      <c r="W20178" s="24"/>
      <c r="Z20178" s="24"/>
      <c r="AC20178" s="24"/>
      <c r="AI20178" s="24"/>
      <c r="AL20178" s="24"/>
      <c r="AO20178" s="24"/>
      <c r="AR20178" s="24"/>
      <c r="AU20178" s="24"/>
    </row>
    <row r="20179">
      <c r="J20179" s="18"/>
      <c r="N20179" s="24"/>
      <c r="Q20179" s="24"/>
      <c r="T20179" s="24"/>
      <c r="W20179" s="24"/>
      <c r="Z20179" s="24"/>
      <c r="AC20179" s="24"/>
      <c r="AI20179" s="24"/>
      <c r="AL20179" s="24"/>
      <c r="AO20179" s="24"/>
      <c r="AR20179" s="24"/>
      <c r="AU20179" s="24"/>
    </row>
    <row r="20180">
      <c r="J20180" s="18"/>
      <c r="N20180" s="24"/>
      <c r="Q20180" s="24"/>
      <c r="T20180" s="24"/>
      <c r="W20180" s="24"/>
      <c r="Z20180" s="24"/>
      <c r="AC20180" s="24"/>
      <c r="AI20180" s="24"/>
      <c r="AL20180" s="24"/>
      <c r="AO20180" s="24"/>
      <c r="AR20180" s="24"/>
      <c r="AU20180" s="24"/>
    </row>
    <row r="20181">
      <c r="J20181" s="18"/>
      <c r="N20181" s="24"/>
      <c r="Q20181" s="24"/>
      <c r="T20181" s="24"/>
      <c r="W20181" s="24"/>
      <c r="Z20181" s="24"/>
      <c r="AC20181" s="24"/>
      <c r="AI20181" s="24"/>
      <c r="AL20181" s="24"/>
      <c r="AO20181" s="24"/>
      <c r="AR20181" s="24"/>
      <c r="AU20181" s="24"/>
    </row>
    <row r="20182">
      <c r="J20182" s="18"/>
      <c r="N20182" s="24"/>
      <c r="Q20182" s="24"/>
      <c r="T20182" s="24"/>
      <c r="W20182" s="24"/>
      <c r="Z20182" s="24"/>
      <c r="AC20182" s="24"/>
      <c r="AI20182" s="24"/>
      <c r="AL20182" s="24"/>
      <c r="AO20182" s="24"/>
      <c r="AR20182" s="24"/>
      <c r="AU20182" s="24"/>
    </row>
    <row r="20183">
      <c r="J20183" s="18"/>
      <c r="N20183" s="24"/>
      <c r="Q20183" s="24"/>
      <c r="T20183" s="24"/>
      <c r="W20183" s="24"/>
      <c r="Z20183" s="24"/>
      <c r="AC20183" s="24"/>
      <c r="AI20183" s="24"/>
      <c r="AL20183" s="24"/>
      <c r="AO20183" s="24"/>
      <c r="AR20183" s="24"/>
      <c r="AU20183" s="24"/>
    </row>
    <row r="20184">
      <c r="J20184" s="18"/>
      <c r="N20184" s="24"/>
      <c r="Q20184" s="24"/>
      <c r="T20184" s="24"/>
      <c r="W20184" s="24"/>
      <c r="Z20184" s="24"/>
      <c r="AC20184" s="24"/>
      <c r="AI20184" s="24"/>
      <c r="AL20184" s="24"/>
      <c r="AO20184" s="24"/>
      <c r="AR20184" s="24"/>
      <c r="AU20184" s="24"/>
    </row>
    <row r="20185">
      <c r="J20185" s="18"/>
      <c r="N20185" s="24"/>
      <c r="Q20185" s="24"/>
      <c r="T20185" s="24"/>
      <c r="W20185" s="24"/>
      <c r="Z20185" s="24"/>
      <c r="AC20185" s="24"/>
      <c r="AI20185" s="24"/>
      <c r="AL20185" s="24"/>
      <c r="AO20185" s="24"/>
      <c r="AR20185" s="24"/>
      <c r="AU20185" s="24"/>
    </row>
    <row r="20186">
      <c r="J20186" s="18"/>
      <c r="N20186" s="24"/>
      <c r="Q20186" s="24"/>
      <c r="T20186" s="24"/>
      <c r="W20186" s="24"/>
      <c r="Z20186" s="24"/>
      <c r="AC20186" s="24"/>
      <c r="AI20186" s="24"/>
      <c r="AL20186" s="24"/>
      <c r="AO20186" s="24"/>
      <c r="AR20186" s="24"/>
      <c r="AU20186" s="24"/>
    </row>
    <row r="20187">
      <c r="J20187" s="18"/>
      <c r="N20187" s="24"/>
      <c r="Q20187" s="24"/>
      <c r="T20187" s="24"/>
      <c r="W20187" s="24"/>
      <c r="Z20187" s="24"/>
      <c r="AC20187" s="24"/>
      <c r="AI20187" s="24"/>
      <c r="AL20187" s="24"/>
      <c r="AO20187" s="24"/>
      <c r="AR20187" s="24"/>
      <c r="AU20187" s="24"/>
    </row>
    <row r="20188">
      <c r="J20188" s="18"/>
      <c r="N20188" s="24"/>
      <c r="Q20188" s="24"/>
      <c r="T20188" s="24"/>
      <c r="W20188" s="24"/>
      <c r="Z20188" s="24"/>
      <c r="AC20188" s="24"/>
      <c r="AI20188" s="24"/>
      <c r="AL20188" s="24"/>
      <c r="AO20188" s="24"/>
      <c r="AR20188" s="24"/>
      <c r="AU20188" s="24"/>
    </row>
    <row r="20189">
      <c r="J20189" s="18"/>
      <c r="N20189" s="24"/>
      <c r="Q20189" s="24"/>
      <c r="T20189" s="24"/>
      <c r="W20189" s="24"/>
      <c r="Z20189" s="24"/>
      <c r="AC20189" s="24"/>
      <c r="AI20189" s="24"/>
      <c r="AL20189" s="24"/>
      <c r="AO20189" s="24"/>
      <c r="AR20189" s="24"/>
      <c r="AU20189" s="24"/>
    </row>
    <row r="20190">
      <c r="J20190" s="18"/>
      <c r="N20190" s="24"/>
      <c r="Q20190" s="24"/>
      <c r="T20190" s="24"/>
      <c r="W20190" s="24"/>
      <c r="Z20190" s="24"/>
      <c r="AC20190" s="24"/>
      <c r="AI20190" s="24"/>
      <c r="AL20190" s="24"/>
      <c r="AO20190" s="24"/>
      <c r="AR20190" s="24"/>
      <c r="AU20190" s="24"/>
    </row>
    <row r="20191">
      <c r="J20191" s="18"/>
      <c r="N20191" s="24"/>
      <c r="Q20191" s="24"/>
      <c r="T20191" s="24"/>
      <c r="W20191" s="24"/>
      <c r="Z20191" s="24"/>
      <c r="AC20191" s="24"/>
      <c r="AI20191" s="24"/>
      <c r="AL20191" s="24"/>
      <c r="AO20191" s="24"/>
      <c r="AR20191" s="24"/>
      <c r="AU20191" s="24"/>
    </row>
    <row r="20192">
      <c r="J20192" s="18"/>
      <c r="N20192" s="24"/>
      <c r="Q20192" s="24"/>
      <c r="T20192" s="24"/>
      <c r="W20192" s="24"/>
      <c r="Z20192" s="24"/>
      <c r="AC20192" s="24"/>
      <c r="AI20192" s="24"/>
      <c r="AL20192" s="24"/>
      <c r="AO20192" s="24"/>
      <c r="AR20192" s="24"/>
      <c r="AU20192" s="24"/>
    </row>
    <row r="20193">
      <c r="J20193" s="18"/>
      <c r="N20193" s="24"/>
      <c r="Q20193" s="24"/>
      <c r="T20193" s="24"/>
      <c r="W20193" s="24"/>
      <c r="Z20193" s="24"/>
      <c r="AC20193" s="24"/>
      <c r="AI20193" s="24"/>
      <c r="AL20193" s="24"/>
      <c r="AO20193" s="24"/>
      <c r="AR20193" s="24"/>
      <c r="AU20193" s="24"/>
    </row>
    <row r="20194">
      <c r="J20194" s="18"/>
      <c r="N20194" s="24"/>
      <c r="Q20194" s="24"/>
      <c r="T20194" s="24"/>
      <c r="W20194" s="24"/>
      <c r="Z20194" s="24"/>
      <c r="AC20194" s="24"/>
      <c r="AI20194" s="24"/>
      <c r="AL20194" s="24"/>
      <c r="AO20194" s="24"/>
      <c r="AR20194" s="24"/>
      <c r="AU20194" s="24"/>
    </row>
    <row r="20195">
      <c r="J20195" s="18"/>
      <c r="N20195" s="24"/>
      <c r="Q20195" s="24"/>
      <c r="T20195" s="24"/>
      <c r="W20195" s="24"/>
      <c r="Z20195" s="24"/>
      <c r="AC20195" s="24"/>
      <c r="AI20195" s="24"/>
      <c r="AL20195" s="24"/>
      <c r="AO20195" s="24"/>
      <c r="AR20195" s="24"/>
      <c r="AU20195" s="24"/>
    </row>
    <row r="20196">
      <c r="J20196" s="18"/>
      <c r="N20196" s="24"/>
      <c r="Q20196" s="24"/>
      <c r="T20196" s="24"/>
      <c r="W20196" s="24"/>
      <c r="Z20196" s="24"/>
      <c r="AC20196" s="24"/>
      <c r="AI20196" s="24"/>
      <c r="AL20196" s="24"/>
      <c r="AO20196" s="24"/>
      <c r="AR20196" s="24"/>
      <c r="AU20196" s="24"/>
    </row>
    <row r="20197">
      <c r="J20197" s="18"/>
      <c r="N20197" s="24"/>
      <c r="Q20197" s="24"/>
      <c r="T20197" s="24"/>
      <c r="W20197" s="24"/>
      <c r="Z20197" s="24"/>
      <c r="AC20197" s="24"/>
      <c r="AI20197" s="24"/>
      <c r="AL20197" s="24"/>
      <c r="AO20197" s="24"/>
      <c r="AR20197" s="24"/>
      <c r="AU20197" s="24"/>
    </row>
    <row r="20198">
      <c r="J20198" s="18"/>
      <c r="N20198" s="24"/>
      <c r="Q20198" s="24"/>
      <c r="T20198" s="24"/>
      <c r="W20198" s="24"/>
      <c r="Z20198" s="24"/>
      <c r="AC20198" s="24"/>
      <c r="AI20198" s="24"/>
      <c r="AL20198" s="24"/>
      <c r="AO20198" s="24"/>
      <c r="AR20198" s="24"/>
      <c r="AU20198" s="24"/>
    </row>
    <row r="20199">
      <c r="J20199" s="18"/>
      <c r="N20199" s="24"/>
      <c r="Q20199" s="24"/>
      <c r="T20199" s="24"/>
      <c r="W20199" s="24"/>
      <c r="Z20199" s="24"/>
      <c r="AC20199" s="24"/>
      <c r="AI20199" s="24"/>
      <c r="AL20199" s="24"/>
      <c r="AO20199" s="24"/>
      <c r="AR20199" s="24"/>
      <c r="AU20199" s="24"/>
    </row>
    <row r="20200">
      <c r="J20200" s="18"/>
      <c r="N20200" s="24"/>
      <c r="Q20200" s="24"/>
      <c r="T20200" s="24"/>
      <c r="W20200" s="24"/>
      <c r="Z20200" s="24"/>
      <c r="AC20200" s="24"/>
      <c r="AI20200" s="24"/>
      <c r="AL20200" s="24"/>
      <c r="AO20200" s="24"/>
      <c r="AR20200" s="24"/>
      <c r="AU20200" s="24"/>
    </row>
    <row r="20201">
      <c r="J20201" s="18"/>
      <c r="N20201" s="24"/>
      <c r="Q20201" s="24"/>
      <c r="T20201" s="24"/>
      <c r="W20201" s="24"/>
      <c r="Z20201" s="24"/>
      <c r="AC20201" s="24"/>
      <c r="AI20201" s="24"/>
      <c r="AL20201" s="24"/>
      <c r="AO20201" s="24"/>
      <c r="AR20201" s="24"/>
      <c r="AU20201" s="24"/>
    </row>
    <row r="20202">
      <c r="J20202" s="18"/>
      <c r="N20202" s="24"/>
      <c r="Q20202" s="24"/>
      <c r="T20202" s="24"/>
      <c r="W20202" s="24"/>
      <c r="Z20202" s="24"/>
      <c r="AC20202" s="24"/>
      <c r="AI20202" s="24"/>
      <c r="AL20202" s="24"/>
      <c r="AO20202" s="24"/>
      <c r="AR20202" s="24"/>
      <c r="AU20202" s="24"/>
    </row>
    <row r="20203">
      <c r="J20203" s="18"/>
      <c r="N20203" s="24"/>
      <c r="Q20203" s="24"/>
      <c r="T20203" s="24"/>
      <c r="W20203" s="24"/>
      <c r="Z20203" s="24"/>
      <c r="AC20203" s="24"/>
      <c r="AI20203" s="24"/>
      <c r="AL20203" s="24"/>
      <c r="AO20203" s="24"/>
      <c r="AR20203" s="24"/>
      <c r="AU20203" s="24"/>
    </row>
    <row r="20204">
      <c r="J20204" s="18"/>
      <c r="N20204" s="24"/>
      <c r="Q20204" s="24"/>
      <c r="T20204" s="24"/>
      <c r="W20204" s="24"/>
      <c r="Z20204" s="24"/>
      <c r="AC20204" s="24"/>
      <c r="AI20204" s="24"/>
      <c r="AL20204" s="24"/>
      <c r="AO20204" s="24"/>
      <c r="AR20204" s="24"/>
      <c r="AU20204" s="24"/>
    </row>
    <row r="20205">
      <c r="J20205" s="18"/>
      <c r="N20205" s="24"/>
      <c r="Q20205" s="24"/>
      <c r="T20205" s="24"/>
      <c r="W20205" s="24"/>
      <c r="Z20205" s="24"/>
      <c r="AC20205" s="24"/>
      <c r="AI20205" s="24"/>
      <c r="AL20205" s="24"/>
      <c r="AO20205" s="24"/>
      <c r="AR20205" s="24"/>
      <c r="AU20205" s="24"/>
    </row>
    <row r="20206">
      <c r="J20206" s="18"/>
      <c r="N20206" s="24"/>
      <c r="Q20206" s="24"/>
      <c r="T20206" s="24"/>
      <c r="W20206" s="24"/>
      <c r="Z20206" s="24"/>
      <c r="AC20206" s="24"/>
      <c r="AI20206" s="24"/>
      <c r="AL20206" s="24"/>
      <c r="AO20206" s="24"/>
      <c r="AR20206" s="24"/>
      <c r="AU20206" s="24"/>
    </row>
    <row r="20207">
      <c r="J20207" s="18"/>
      <c r="N20207" s="24"/>
      <c r="Q20207" s="24"/>
      <c r="T20207" s="24"/>
      <c r="W20207" s="24"/>
      <c r="Z20207" s="24"/>
      <c r="AC20207" s="24"/>
      <c r="AI20207" s="24"/>
      <c r="AL20207" s="24"/>
      <c r="AO20207" s="24"/>
      <c r="AR20207" s="24"/>
      <c r="AU20207" s="24"/>
    </row>
    <row r="20208">
      <c r="J20208" s="18"/>
      <c r="N20208" s="24"/>
      <c r="Q20208" s="24"/>
      <c r="T20208" s="24"/>
      <c r="W20208" s="24"/>
      <c r="Z20208" s="24"/>
      <c r="AC20208" s="24"/>
      <c r="AI20208" s="24"/>
      <c r="AL20208" s="24"/>
      <c r="AO20208" s="24"/>
      <c r="AR20208" s="24"/>
      <c r="AU20208" s="24"/>
    </row>
    <row r="20209">
      <c r="J20209" s="18"/>
      <c r="N20209" s="24"/>
      <c r="Q20209" s="24"/>
      <c r="T20209" s="24"/>
      <c r="W20209" s="24"/>
      <c r="Z20209" s="24"/>
      <c r="AC20209" s="24"/>
      <c r="AI20209" s="24"/>
      <c r="AL20209" s="24"/>
      <c r="AO20209" s="24"/>
      <c r="AR20209" s="24"/>
      <c r="AU20209" s="24"/>
    </row>
    <row r="20210">
      <c r="J20210" s="18"/>
      <c r="N20210" s="24"/>
      <c r="Q20210" s="24"/>
      <c r="T20210" s="24"/>
      <c r="W20210" s="24"/>
      <c r="Z20210" s="24"/>
      <c r="AC20210" s="24"/>
      <c r="AI20210" s="24"/>
      <c r="AL20210" s="24"/>
      <c r="AO20210" s="24"/>
      <c r="AR20210" s="24"/>
      <c r="AU20210" s="24"/>
    </row>
    <row r="20211">
      <c r="J20211" s="18"/>
      <c r="N20211" s="24"/>
      <c r="Q20211" s="24"/>
      <c r="T20211" s="24"/>
      <c r="W20211" s="24"/>
      <c r="Z20211" s="24"/>
      <c r="AC20211" s="24"/>
      <c r="AI20211" s="24"/>
      <c r="AL20211" s="24"/>
      <c r="AO20211" s="24"/>
      <c r="AR20211" s="24"/>
      <c r="AU20211" s="24"/>
    </row>
    <row r="20212">
      <c r="J20212" s="18"/>
      <c r="N20212" s="24"/>
      <c r="Q20212" s="24"/>
      <c r="T20212" s="24"/>
      <c r="W20212" s="24"/>
      <c r="Z20212" s="24"/>
      <c r="AC20212" s="24"/>
      <c r="AI20212" s="24"/>
      <c r="AL20212" s="24"/>
      <c r="AO20212" s="24"/>
      <c r="AR20212" s="24"/>
      <c r="AU20212" s="24"/>
    </row>
    <row r="20213">
      <c r="J20213" s="18"/>
      <c r="N20213" s="24"/>
      <c r="Q20213" s="24"/>
      <c r="T20213" s="24"/>
      <c r="W20213" s="24"/>
      <c r="Z20213" s="24"/>
      <c r="AC20213" s="24"/>
      <c r="AI20213" s="24"/>
      <c r="AL20213" s="24"/>
      <c r="AO20213" s="24"/>
      <c r="AR20213" s="24"/>
      <c r="AU20213" s="24"/>
    </row>
    <row r="20214">
      <c r="J20214" s="18"/>
      <c r="N20214" s="24"/>
      <c r="Q20214" s="24"/>
      <c r="T20214" s="24"/>
      <c r="W20214" s="24"/>
      <c r="Z20214" s="24"/>
      <c r="AC20214" s="24"/>
      <c r="AI20214" s="24"/>
      <c r="AL20214" s="24"/>
      <c r="AO20214" s="24"/>
      <c r="AR20214" s="24"/>
      <c r="AU20214" s="24"/>
    </row>
    <row r="20215">
      <c r="J20215" s="18"/>
      <c r="N20215" s="24"/>
      <c r="Q20215" s="24"/>
      <c r="T20215" s="24"/>
      <c r="W20215" s="24"/>
      <c r="Z20215" s="24"/>
      <c r="AC20215" s="24"/>
      <c r="AI20215" s="24"/>
      <c r="AL20215" s="24"/>
      <c r="AO20215" s="24"/>
      <c r="AR20215" s="24"/>
      <c r="AU20215" s="24"/>
    </row>
    <row r="20216">
      <c r="J20216" s="18"/>
      <c r="N20216" s="24"/>
      <c r="Q20216" s="24"/>
      <c r="T20216" s="24"/>
      <c r="W20216" s="24"/>
      <c r="Z20216" s="24"/>
      <c r="AC20216" s="24"/>
      <c r="AI20216" s="24"/>
      <c r="AL20216" s="24"/>
      <c r="AO20216" s="24"/>
      <c r="AR20216" s="24"/>
      <c r="AU20216" s="24"/>
    </row>
    <row r="20217">
      <c r="J20217" s="18"/>
      <c r="N20217" s="24"/>
      <c r="Q20217" s="24"/>
      <c r="T20217" s="24"/>
      <c r="W20217" s="24"/>
      <c r="Z20217" s="24"/>
      <c r="AC20217" s="24"/>
      <c r="AI20217" s="24"/>
      <c r="AL20217" s="24"/>
      <c r="AO20217" s="24"/>
      <c r="AR20217" s="24"/>
      <c r="AU20217" s="24"/>
    </row>
    <row r="20218">
      <c r="J20218" s="18"/>
      <c r="N20218" s="24"/>
      <c r="Q20218" s="24"/>
      <c r="T20218" s="24"/>
      <c r="W20218" s="24"/>
      <c r="Z20218" s="24"/>
      <c r="AC20218" s="24"/>
      <c r="AI20218" s="24"/>
      <c r="AL20218" s="24"/>
      <c r="AO20218" s="24"/>
      <c r="AR20218" s="24"/>
      <c r="AU20218" s="24"/>
    </row>
    <row r="20219">
      <c r="J20219" s="18"/>
      <c r="N20219" s="24"/>
      <c r="Q20219" s="24"/>
      <c r="T20219" s="24"/>
      <c r="W20219" s="24"/>
      <c r="Z20219" s="24"/>
      <c r="AC20219" s="24"/>
      <c r="AI20219" s="24"/>
      <c r="AL20219" s="24"/>
      <c r="AO20219" s="24"/>
      <c r="AR20219" s="24"/>
      <c r="AU20219" s="24"/>
    </row>
    <row r="20220">
      <c r="J20220" s="18"/>
      <c r="N20220" s="24"/>
      <c r="Q20220" s="24"/>
      <c r="T20220" s="24"/>
      <c r="W20220" s="24"/>
      <c r="Z20220" s="24"/>
      <c r="AC20220" s="24"/>
      <c r="AI20220" s="24"/>
      <c r="AL20220" s="24"/>
      <c r="AO20220" s="24"/>
      <c r="AR20220" s="24"/>
      <c r="AU20220" s="24"/>
    </row>
    <row r="20221">
      <c r="J20221" s="18"/>
      <c r="N20221" s="24"/>
      <c r="Q20221" s="24"/>
      <c r="T20221" s="24"/>
      <c r="W20221" s="24"/>
      <c r="Z20221" s="24"/>
      <c r="AC20221" s="24"/>
      <c r="AI20221" s="24"/>
      <c r="AL20221" s="24"/>
      <c r="AO20221" s="24"/>
      <c r="AR20221" s="24"/>
      <c r="AU20221" s="24"/>
    </row>
    <row r="20222">
      <c r="J20222" s="18"/>
      <c r="N20222" s="24"/>
      <c r="Q20222" s="24"/>
      <c r="T20222" s="24"/>
      <c r="W20222" s="24"/>
      <c r="Z20222" s="24"/>
      <c r="AC20222" s="24"/>
      <c r="AI20222" s="24"/>
      <c r="AL20222" s="24"/>
      <c r="AO20222" s="24"/>
      <c r="AR20222" s="24"/>
      <c r="AU20222" s="24"/>
    </row>
    <row r="20223">
      <c r="J20223" s="18"/>
      <c r="N20223" s="24"/>
      <c r="Q20223" s="24"/>
      <c r="T20223" s="24"/>
      <c r="W20223" s="24"/>
      <c r="Z20223" s="24"/>
      <c r="AC20223" s="24"/>
      <c r="AI20223" s="24"/>
      <c r="AL20223" s="24"/>
      <c r="AO20223" s="24"/>
      <c r="AR20223" s="24"/>
      <c r="AU20223" s="24"/>
    </row>
    <row r="20224">
      <c r="J20224" s="18"/>
      <c r="N20224" s="24"/>
      <c r="Q20224" s="24"/>
      <c r="T20224" s="24"/>
      <c r="W20224" s="24"/>
      <c r="Z20224" s="24"/>
      <c r="AC20224" s="24"/>
      <c r="AI20224" s="24"/>
      <c r="AL20224" s="24"/>
      <c r="AO20224" s="24"/>
      <c r="AR20224" s="24"/>
      <c r="AU20224" s="24"/>
    </row>
    <row r="20225">
      <c r="J20225" s="18"/>
      <c r="N20225" s="24"/>
      <c r="Q20225" s="24"/>
      <c r="T20225" s="24"/>
      <c r="W20225" s="24"/>
      <c r="Z20225" s="24"/>
      <c r="AC20225" s="24"/>
      <c r="AI20225" s="24"/>
      <c r="AL20225" s="24"/>
      <c r="AO20225" s="24"/>
      <c r="AR20225" s="24"/>
      <c r="AU20225" s="24"/>
    </row>
    <row r="20226">
      <c r="J20226" s="18"/>
      <c r="N20226" s="24"/>
      <c r="Q20226" s="24"/>
      <c r="T20226" s="24"/>
      <c r="W20226" s="24"/>
      <c r="Z20226" s="24"/>
      <c r="AC20226" s="24"/>
      <c r="AI20226" s="24"/>
      <c r="AL20226" s="24"/>
      <c r="AO20226" s="24"/>
      <c r="AR20226" s="24"/>
      <c r="AU20226" s="24"/>
    </row>
    <row r="20227">
      <c r="J20227" s="18"/>
      <c r="N20227" s="24"/>
      <c r="Q20227" s="24"/>
      <c r="T20227" s="24"/>
      <c r="W20227" s="24"/>
      <c r="Z20227" s="24"/>
      <c r="AC20227" s="24"/>
      <c r="AI20227" s="24"/>
      <c r="AL20227" s="24"/>
      <c r="AO20227" s="24"/>
      <c r="AR20227" s="24"/>
      <c r="AU20227" s="24"/>
    </row>
    <row r="20228">
      <c r="J20228" s="18"/>
      <c r="N20228" s="24"/>
      <c r="Q20228" s="24"/>
      <c r="T20228" s="24"/>
      <c r="W20228" s="24"/>
      <c r="Z20228" s="24"/>
      <c r="AC20228" s="24"/>
      <c r="AI20228" s="24"/>
      <c r="AL20228" s="24"/>
      <c r="AO20228" s="24"/>
      <c r="AR20228" s="24"/>
      <c r="AU20228" s="24"/>
    </row>
    <row r="20229">
      <c r="J20229" s="18"/>
      <c r="N20229" s="24"/>
      <c r="Q20229" s="24"/>
      <c r="T20229" s="24"/>
      <c r="W20229" s="24"/>
      <c r="Z20229" s="24"/>
      <c r="AC20229" s="24"/>
      <c r="AI20229" s="24"/>
      <c r="AL20229" s="24"/>
      <c r="AO20229" s="24"/>
      <c r="AR20229" s="24"/>
      <c r="AU20229" s="24"/>
    </row>
    <row r="20230">
      <c r="J20230" s="18"/>
      <c r="N20230" s="24"/>
      <c r="Q20230" s="24"/>
      <c r="T20230" s="24"/>
      <c r="W20230" s="24"/>
      <c r="Z20230" s="24"/>
      <c r="AC20230" s="24"/>
      <c r="AI20230" s="24"/>
      <c r="AL20230" s="24"/>
      <c r="AO20230" s="24"/>
      <c r="AR20230" s="24"/>
      <c r="AU20230" s="24"/>
    </row>
    <row r="20231">
      <c r="J20231" s="18"/>
      <c r="N20231" s="24"/>
      <c r="Q20231" s="24"/>
      <c r="T20231" s="24"/>
      <c r="W20231" s="24"/>
      <c r="Z20231" s="24"/>
      <c r="AC20231" s="24"/>
      <c r="AI20231" s="24"/>
      <c r="AL20231" s="24"/>
      <c r="AO20231" s="24"/>
      <c r="AR20231" s="24"/>
      <c r="AU20231" s="24"/>
    </row>
    <row r="20232">
      <c r="J20232" s="18"/>
      <c r="N20232" s="24"/>
      <c r="Q20232" s="24"/>
      <c r="T20232" s="24"/>
      <c r="W20232" s="24"/>
      <c r="Z20232" s="24"/>
      <c r="AC20232" s="24"/>
      <c r="AI20232" s="24"/>
      <c r="AL20232" s="24"/>
      <c r="AO20232" s="24"/>
      <c r="AR20232" s="24"/>
      <c r="AU20232" s="24"/>
    </row>
    <row r="20233">
      <c r="J20233" s="18"/>
      <c r="N20233" s="24"/>
      <c r="Q20233" s="24"/>
      <c r="T20233" s="24"/>
      <c r="W20233" s="24"/>
      <c r="Z20233" s="24"/>
      <c r="AC20233" s="24"/>
      <c r="AI20233" s="24"/>
      <c r="AL20233" s="24"/>
      <c r="AO20233" s="24"/>
      <c r="AR20233" s="24"/>
      <c r="AU20233" s="24"/>
    </row>
    <row r="20234">
      <c r="J20234" s="18"/>
      <c r="N20234" s="24"/>
      <c r="Q20234" s="24"/>
      <c r="T20234" s="24"/>
      <c r="W20234" s="24"/>
      <c r="Z20234" s="24"/>
      <c r="AC20234" s="24"/>
      <c r="AI20234" s="24"/>
      <c r="AL20234" s="24"/>
      <c r="AO20234" s="24"/>
      <c r="AR20234" s="24"/>
      <c r="AU20234" s="24"/>
    </row>
    <row r="20235">
      <c r="J20235" s="18"/>
      <c r="N20235" s="24"/>
      <c r="Q20235" s="24"/>
      <c r="T20235" s="24"/>
      <c r="W20235" s="24"/>
      <c r="Z20235" s="24"/>
      <c r="AC20235" s="24"/>
      <c r="AI20235" s="24"/>
      <c r="AL20235" s="24"/>
      <c r="AO20235" s="24"/>
      <c r="AR20235" s="24"/>
      <c r="AU20235" s="24"/>
    </row>
    <row r="20236">
      <c r="J20236" s="18"/>
      <c r="N20236" s="24"/>
      <c r="Q20236" s="24"/>
      <c r="T20236" s="24"/>
      <c r="W20236" s="24"/>
      <c r="Z20236" s="24"/>
      <c r="AC20236" s="24"/>
      <c r="AI20236" s="24"/>
      <c r="AL20236" s="24"/>
      <c r="AO20236" s="24"/>
      <c r="AR20236" s="24"/>
      <c r="AU20236" s="24"/>
    </row>
    <row r="20237">
      <c r="J20237" s="18"/>
      <c r="N20237" s="24"/>
      <c r="Q20237" s="24"/>
      <c r="T20237" s="24"/>
      <c r="W20237" s="24"/>
      <c r="Z20237" s="24"/>
      <c r="AC20237" s="24"/>
      <c r="AI20237" s="24"/>
      <c r="AL20237" s="24"/>
      <c r="AO20237" s="24"/>
      <c r="AR20237" s="24"/>
      <c r="AU20237" s="24"/>
    </row>
    <row r="20238">
      <c r="J20238" s="18"/>
      <c r="N20238" s="24"/>
      <c r="Q20238" s="24"/>
      <c r="T20238" s="24"/>
      <c r="W20238" s="24"/>
      <c r="Z20238" s="24"/>
      <c r="AC20238" s="24"/>
      <c r="AI20238" s="24"/>
      <c r="AL20238" s="24"/>
      <c r="AO20238" s="24"/>
      <c r="AR20238" s="24"/>
      <c r="AU20238" s="24"/>
    </row>
    <row r="20239">
      <c r="J20239" s="18"/>
      <c r="N20239" s="24"/>
      <c r="Q20239" s="24"/>
      <c r="T20239" s="24"/>
      <c r="W20239" s="24"/>
      <c r="Z20239" s="24"/>
      <c r="AC20239" s="24"/>
      <c r="AI20239" s="24"/>
      <c r="AL20239" s="24"/>
      <c r="AO20239" s="24"/>
      <c r="AR20239" s="24"/>
      <c r="AU20239" s="24"/>
    </row>
    <row r="20240">
      <c r="J20240" s="18"/>
      <c r="N20240" s="24"/>
      <c r="Q20240" s="24"/>
      <c r="T20240" s="24"/>
      <c r="W20240" s="24"/>
      <c r="Z20240" s="24"/>
      <c r="AC20240" s="24"/>
      <c r="AI20240" s="24"/>
      <c r="AL20240" s="24"/>
      <c r="AO20240" s="24"/>
      <c r="AR20240" s="24"/>
      <c r="AU20240" s="24"/>
    </row>
    <row r="20241">
      <c r="J20241" s="18"/>
      <c r="N20241" s="24"/>
      <c r="Q20241" s="24"/>
      <c r="T20241" s="24"/>
      <c r="W20241" s="24"/>
      <c r="Z20241" s="24"/>
      <c r="AC20241" s="24"/>
      <c r="AI20241" s="24"/>
      <c r="AL20241" s="24"/>
      <c r="AO20241" s="24"/>
      <c r="AR20241" s="24"/>
      <c r="AU20241" s="24"/>
    </row>
    <row r="20242">
      <c r="J20242" s="18"/>
      <c r="N20242" s="24"/>
      <c r="Q20242" s="24"/>
      <c r="T20242" s="24"/>
      <c r="W20242" s="24"/>
      <c r="Z20242" s="24"/>
      <c r="AC20242" s="24"/>
      <c r="AI20242" s="24"/>
      <c r="AL20242" s="24"/>
      <c r="AO20242" s="24"/>
      <c r="AR20242" s="24"/>
      <c r="AU20242" s="24"/>
    </row>
    <row r="20243">
      <c r="J20243" s="18"/>
      <c r="N20243" s="24"/>
      <c r="Q20243" s="24"/>
      <c r="T20243" s="24"/>
      <c r="W20243" s="24"/>
      <c r="Z20243" s="24"/>
      <c r="AC20243" s="24"/>
      <c r="AI20243" s="24"/>
      <c r="AL20243" s="24"/>
      <c r="AO20243" s="24"/>
      <c r="AR20243" s="24"/>
      <c r="AU20243" s="24"/>
    </row>
    <row r="20244">
      <c r="J20244" s="18"/>
      <c r="N20244" s="24"/>
      <c r="Q20244" s="24"/>
      <c r="T20244" s="24"/>
      <c r="W20244" s="24"/>
      <c r="Z20244" s="24"/>
      <c r="AC20244" s="24"/>
      <c r="AI20244" s="24"/>
      <c r="AL20244" s="24"/>
      <c r="AO20244" s="24"/>
      <c r="AR20244" s="24"/>
      <c r="AU20244" s="24"/>
    </row>
    <row r="20245">
      <c r="J20245" s="18"/>
      <c r="N20245" s="24"/>
      <c r="Q20245" s="24"/>
      <c r="T20245" s="24"/>
      <c r="W20245" s="24"/>
      <c r="Z20245" s="24"/>
      <c r="AC20245" s="24"/>
      <c r="AI20245" s="24"/>
      <c r="AL20245" s="24"/>
      <c r="AO20245" s="24"/>
      <c r="AR20245" s="24"/>
      <c r="AU20245" s="24"/>
    </row>
    <row r="20246">
      <c r="J20246" s="18"/>
      <c r="N20246" s="24"/>
      <c r="Q20246" s="24"/>
      <c r="T20246" s="24"/>
      <c r="W20246" s="24"/>
      <c r="Z20246" s="24"/>
      <c r="AC20246" s="24"/>
      <c r="AI20246" s="24"/>
      <c r="AL20246" s="24"/>
      <c r="AO20246" s="24"/>
      <c r="AR20246" s="24"/>
      <c r="AU20246" s="24"/>
    </row>
    <row r="20247">
      <c r="J20247" s="18"/>
      <c r="N20247" s="24"/>
      <c r="Q20247" s="24"/>
      <c r="T20247" s="24"/>
      <c r="W20247" s="24"/>
      <c r="Z20247" s="24"/>
      <c r="AC20247" s="24"/>
      <c r="AI20247" s="24"/>
      <c r="AL20247" s="24"/>
      <c r="AO20247" s="24"/>
      <c r="AR20247" s="24"/>
      <c r="AU20247" s="24"/>
    </row>
    <row r="20248">
      <c r="J20248" s="18"/>
      <c r="N20248" s="24"/>
      <c r="Q20248" s="24"/>
      <c r="T20248" s="24"/>
      <c r="W20248" s="24"/>
      <c r="Z20248" s="24"/>
      <c r="AC20248" s="24"/>
      <c r="AI20248" s="24"/>
      <c r="AL20248" s="24"/>
      <c r="AO20248" s="24"/>
      <c r="AR20248" s="24"/>
      <c r="AU20248" s="24"/>
    </row>
    <row r="20249">
      <c r="J20249" s="18"/>
      <c r="N20249" s="24"/>
      <c r="Q20249" s="24"/>
      <c r="T20249" s="24"/>
      <c r="W20249" s="24"/>
      <c r="Z20249" s="24"/>
      <c r="AC20249" s="24"/>
      <c r="AI20249" s="24"/>
      <c r="AL20249" s="24"/>
      <c r="AO20249" s="24"/>
      <c r="AR20249" s="24"/>
      <c r="AU20249" s="24"/>
    </row>
    <row r="20250">
      <c r="J20250" s="18"/>
      <c r="N20250" s="24"/>
      <c r="Q20250" s="24"/>
      <c r="T20250" s="24"/>
      <c r="W20250" s="24"/>
      <c r="Z20250" s="24"/>
      <c r="AC20250" s="24"/>
      <c r="AI20250" s="24"/>
      <c r="AL20250" s="24"/>
      <c r="AO20250" s="24"/>
      <c r="AR20250" s="24"/>
      <c r="AU20250" s="24"/>
    </row>
    <row r="20251">
      <c r="J20251" s="18"/>
      <c r="N20251" s="24"/>
      <c r="Q20251" s="24"/>
      <c r="T20251" s="24"/>
      <c r="W20251" s="24"/>
      <c r="Z20251" s="24"/>
      <c r="AC20251" s="24"/>
      <c r="AI20251" s="24"/>
      <c r="AL20251" s="24"/>
      <c r="AO20251" s="24"/>
      <c r="AR20251" s="24"/>
      <c r="AU20251" s="24"/>
    </row>
    <row r="20252">
      <c r="J20252" s="18"/>
      <c r="N20252" s="24"/>
      <c r="Q20252" s="24"/>
      <c r="T20252" s="24"/>
      <c r="W20252" s="24"/>
      <c r="Z20252" s="24"/>
      <c r="AC20252" s="24"/>
      <c r="AI20252" s="24"/>
      <c r="AL20252" s="24"/>
      <c r="AO20252" s="24"/>
      <c r="AR20252" s="24"/>
      <c r="AU20252" s="24"/>
    </row>
    <row r="20253">
      <c r="J20253" s="18"/>
      <c r="N20253" s="24"/>
      <c r="Q20253" s="24"/>
      <c r="T20253" s="24"/>
      <c r="W20253" s="24"/>
      <c r="Z20253" s="24"/>
      <c r="AC20253" s="24"/>
      <c r="AI20253" s="24"/>
      <c r="AL20253" s="24"/>
      <c r="AO20253" s="24"/>
      <c r="AR20253" s="24"/>
      <c r="AU20253" s="24"/>
    </row>
    <row r="20254">
      <c r="J20254" s="18"/>
      <c r="N20254" s="24"/>
      <c r="Q20254" s="24"/>
      <c r="T20254" s="24"/>
      <c r="W20254" s="24"/>
      <c r="Z20254" s="24"/>
      <c r="AC20254" s="24"/>
      <c r="AI20254" s="24"/>
      <c r="AL20254" s="24"/>
      <c r="AO20254" s="24"/>
      <c r="AR20254" s="24"/>
      <c r="AU20254" s="24"/>
    </row>
    <row r="20255">
      <c r="J20255" s="18"/>
      <c r="N20255" s="24"/>
      <c r="Q20255" s="24"/>
      <c r="T20255" s="24"/>
      <c r="W20255" s="24"/>
      <c r="Z20255" s="24"/>
      <c r="AC20255" s="24"/>
      <c r="AI20255" s="24"/>
      <c r="AL20255" s="24"/>
      <c r="AO20255" s="24"/>
      <c r="AR20255" s="24"/>
      <c r="AU20255" s="24"/>
    </row>
    <row r="20256">
      <c r="J20256" s="18"/>
      <c r="N20256" s="24"/>
      <c r="Q20256" s="24"/>
      <c r="T20256" s="24"/>
      <c r="W20256" s="24"/>
      <c r="Z20256" s="24"/>
      <c r="AC20256" s="24"/>
      <c r="AI20256" s="24"/>
      <c r="AL20256" s="24"/>
      <c r="AO20256" s="24"/>
      <c r="AR20256" s="24"/>
      <c r="AU20256" s="24"/>
    </row>
    <row r="20257">
      <c r="J20257" s="18"/>
      <c r="N20257" s="24"/>
      <c r="Q20257" s="24"/>
      <c r="T20257" s="24"/>
      <c r="W20257" s="24"/>
      <c r="Z20257" s="24"/>
      <c r="AC20257" s="24"/>
      <c r="AI20257" s="24"/>
      <c r="AL20257" s="24"/>
      <c r="AO20257" s="24"/>
      <c r="AR20257" s="24"/>
      <c r="AU20257" s="24"/>
    </row>
    <row r="20258">
      <c r="J20258" s="18"/>
      <c r="N20258" s="24"/>
      <c r="Q20258" s="24"/>
      <c r="T20258" s="24"/>
      <c r="W20258" s="24"/>
      <c r="Z20258" s="24"/>
      <c r="AC20258" s="24"/>
      <c r="AI20258" s="24"/>
      <c r="AL20258" s="24"/>
      <c r="AO20258" s="24"/>
      <c r="AR20258" s="24"/>
      <c r="AU20258" s="24"/>
    </row>
    <row r="20259">
      <c r="J20259" s="18"/>
      <c r="N20259" s="24"/>
      <c r="Q20259" s="24"/>
      <c r="T20259" s="24"/>
      <c r="W20259" s="24"/>
      <c r="Z20259" s="24"/>
      <c r="AC20259" s="24"/>
      <c r="AI20259" s="24"/>
      <c r="AL20259" s="24"/>
      <c r="AO20259" s="24"/>
      <c r="AR20259" s="24"/>
      <c r="AU20259" s="24"/>
    </row>
    <row r="20260">
      <c r="J20260" s="18"/>
      <c r="N20260" s="24"/>
      <c r="Q20260" s="24"/>
      <c r="T20260" s="24"/>
      <c r="W20260" s="24"/>
      <c r="Z20260" s="24"/>
      <c r="AC20260" s="24"/>
      <c r="AI20260" s="24"/>
      <c r="AL20260" s="24"/>
      <c r="AO20260" s="24"/>
      <c r="AR20260" s="24"/>
      <c r="AU20260" s="24"/>
    </row>
    <row r="20261">
      <c r="J20261" s="18"/>
      <c r="N20261" s="24"/>
      <c r="Q20261" s="24"/>
      <c r="T20261" s="24"/>
      <c r="W20261" s="24"/>
      <c r="Z20261" s="24"/>
      <c r="AC20261" s="24"/>
      <c r="AI20261" s="24"/>
      <c r="AL20261" s="24"/>
      <c r="AO20261" s="24"/>
      <c r="AR20261" s="24"/>
      <c r="AU20261" s="24"/>
    </row>
    <row r="20262">
      <c r="J20262" s="18"/>
      <c r="N20262" s="24"/>
      <c r="Q20262" s="24"/>
      <c r="T20262" s="24"/>
      <c r="W20262" s="24"/>
      <c r="Z20262" s="24"/>
      <c r="AC20262" s="24"/>
      <c r="AI20262" s="24"/>
      <c r="AL20262" s="24"/>
      <c r="AO20262" s="24"/>
      <c r="AR20262" s="24"/>
      <c r="AU20262" s="24"/>
    </row>
    <row r="20263">
      <c r="J20263" s="18"/>
      <c r="N20263" s="24"/>
      <c r="Q20263" s="24"/>
      <c r="T20263" s="24"/>
      <c r="W20263" s="24"/>
      <c r="Z20263" s="24"/>
      <c r="AC20263" s="24"/>
      <c r="AI20263" s="24"/>
      <c r="AL20263" s="24"/>
      <c r="AO20263" s="24"/>
      <c r="AR20263" s="24"/>
      <c r="AU20263" s="24"/>
    </row>
    <row r="20264">
      <c r="J20264" s="18"/>
      <c r="N20264" s="24"/>
      <c r="Q20264" s="24"/>
      <c r="T20264" s="24"/>
      <c r="W20264" s="24"/>
      <c r="Z20264" s="24"/>
      <c r="AC20264" s="24"/>
      <c r="AI20264" s="24"/>
      <c r="AL20264" s="24"/>
      <c r="AO20264" s="24"/>
      <c r="AR20264" s="24"/>
      <c r="AU20264" s="24"/>
    </row>
    <row r="20265">
      <c r="J20265" s="18"/>
      <c r="N20265" s="24"/>
      <c r="Q20265" s="24"/>
      <c r="T20265" s="24"/>
      <c r="W20265" s="24"/>
      <c r="Z20265" s="24"/>
      <c r="AC20265" s="24"/>
      <c r="AI20265" s="24"/>
      <c r="AL20265" s="24"/>
      <c r="AO20265" s="24"/>
      <c r="AR20265" s="24"/>
      <c r="AU20265" s="24"/>
    </row>
    <row r="20266">
      <c r="J20266" s="18"/>
      <c r="N20266" s="24"/>
      <c r="Q20266" s="24"/>
      <c r="T20266" s="24"/>
      <c r="W20266" s="24"/>
      <c r="Z20266" s="24"/>
      <c r="AC20266" s="24"/>
      <c r="AI20266" s="24"/>
      <c r="AL20266" s="24"/>
      <c r="AO20266" s="24"/>
      <c r="AR20266" s="24"/>
      <c r="AU20266" s="24"/>
    </row>
    <row r="20267">
      <c r="J20267" s="18"/>
      <c r="N20267" s="24"/>
      <c r="Q20267" s="24"/>
      <c r="T20267" s="24"/>
      <c r="W20267" s="24"/>
      <c r="Z20267" s="24"/>
      <c r="AC20267" s="24"/>
      <c r="AI20267" s="24"/>
      <c r="AL20267" s="24"/>
      <c r="AO20267" s="24"/>
      <c r="AR20267" s="24"/>
      <c r="AU20267" s="24"/>
    </row>
    <row r="20268">
      <c r="J20268" s="18"/>
      <c r="N20268" s="24"/>
      <c r="Q20268" s="24"/>
      <c r="T20268" s="24"/>
      <c r="W20268" s="24"/>
      <c r="Z20268" s="24"/>
      <c r="AC20268" s="24"/>
      <c r="AI20268" s="24"/>
      <c r="AL20268" s="24"/>
      <c r="AO20268" s="24"/>
      <c r="AR20268" s="24"/>
      <c r="AU20268" s="24"/>
    </row>
    <row r="20269">
      <c r="J20269" s="18"/>
      <c r="N20269" s="24"/>
      <c r="Q20269" s="24"/>
      <c r="T20269" s="24"/>
      <c r="W20269" s="24"/>
      <c r="Z20269" s="24"/>
      <c r="AC20269" s="24"/>
      <c r="AI20269" s="24"/>
      <c r="AL20269" s="24"/>
      <c r="AO20269" s="24"/>
      <c r="AR20269" s="24"/>
      <c r="AU20269" s="24"/>
    </row>
    <row r="20270">
      <c r="J20270" s="18"/>
      <c r="N20270" s="24"/>
      <c r="Q20270" s="24"/>
      <c r="T20270" s="24"/>
      <c r="W20270" s="24"/>
      <c r="Z20270" s="24"/>
      <c r="AC20270" s="24"/>
      <c r="AI20270" s="24"/>
      <c r="AL20270" s="24"/>
      <c r="AO20270" s="24"/>
      <c r="AR20270" s="24"/>
      <c r="AU20270" s="24"/>
    </row>
    <row r="20271">
      <c r="J20271" s="18"/>
      <c r="N20271" s="24"/>
      <c r="Q20271" s="24"/>
      <c r="T20271" s="24"/>
      <c r="W20271" s="24"/>
      <c r="Z20271" s="24"/>
      <c r="AC20271" s="24"/>
      <c r="AI20271" s="24"/>
      <c r="AL20271" s="24"/>
      <c r="AO20271" s="24"/>
      <c r="AR20271" s="24"/>
      <c r="AU20271" s="24"/>
    </row>
    <row r="20272">
      <c r="J20272" s="18"/>
      <c r="N20272" s="24"/>
      <c r="Q20272" s="24"/>
      <c r="T20272" s="24"/>
      <c r="W20272" s="24"/>
      <c r="Z20272" s="24"/>
      <c r="AC20272" s="24"/>
      <c r="AI20272" s="24"/>
      <c r="AL20272" s="24"/>
      <c r="AO20272" s="24"/>
      <c r="AR20272" s="24"/>
      <c r="AU20272" s="24"/>
    </row>
    <row r="20273">
      <c r="J20273" s="18"/>
      <c r="N20273" s="24"/>
      <c r="Q20273" s="24"/>
      <c r="T20273" s="24"/>
      <c r="W20273" s="24"/>
      <c r="Z20273" s="24"/>
      <c r="AC20273" s="24"/>
      <c r="AI20273" s="24"/>
      <c r="AL20273" s="24"/>
      <c r="AO20273" s="24"/>
      <c r="AR20273" s="24"/>
      <c r="AU20273" s="24"/>
    </row>
    <row r="20274">
      <c r="J20274" s="18"/>
      <c r="N20274" s="24"/>
      <c r="Q20274" s="24"/>
      <c r="T20274" s="24"/>
      <c r="W20274" s="24"/>
      <c r="Z20274" s="24"/>
      <c r="AC20274" s="24"/>
      <c r="AI20274" s="24"/>
      <c r="AL20274" s="24"/>
      <c r="AO20274" s="24"/>
      <c r="AR20274" s="24"/>
      <c r="AU20274" s="24"/>
    </row>
    <row r="20275">
      <c r="J20275" s="18"/>
      <c r="N20275" s="24"/>
      <c r="Q20275" s="24"/>
      <c r="T20275" s="24"/>
      <c r="W20275" s="24"/>
      <c r="Z20275" s="24"/>
      <c r="AC20275" s="24"/>
      <c r="AI20275" s="24"/>
      <c r="AL20275" s="24"/>
      <c r="AO20275" s="24"/>
      <c r="AR20275" s="24"/>
      <c r="AU20275" s="24"/>
    </row>
    <row r="20276">
      <c r="J20276" s="18"/>
      <c r="N20276" s="24"/>
      <c r="Q20276" s="24"/>
      <c r="T20276" s="24"/>
      <c r="W20276" s="24"/>
      <c r="Z20276" s="24"/>
      <c r="AC20276" s="24"/>
      <c r="AI20276" s="24"/>
      <c r="AL20276" s="24"/>
      <c r="AO20276" s="24"/>
      <c r="AR20276" s="24"/>
      <c r="AU20276" s="24"/>
    </row>
    <row r="20277">
      <c r="J20277" s="18"/>
      <c r="N20277" s="24"/>
      <c r="Q20277" s="24"/>
      <c r="T20277" s="24"/>
      <c r="W20277" s="24"/>
      <c r="Z20277" s="24"/>
      <c r="AC20277" s="24"/>
      <c r="AI20277" s="24"/>
      <c r="AL20277" s="24"/>
      <c r="AO20277" s="24"/>
      <c r="AR20277" s="24"/>
      <c r="AU20277" s="24"/>
    </row>
    <row r="20278">
      <c r="J20278" s="18"/>
      <c r="N20278" s="24"/>
      <c r="Q20278" s="24"/>
      <c r="T20278" s="24"/>
      <c r="W20278" s="24"/>
      <c r="Z20278" s="24"/>
      <c r="AC20278" s="24"/>
      <c r="AI20278" s="24"/>
      <c r="AL20278" s="24"/>
      <c r="AO20278" s="24"/>
      <c r="AR20278" s="24"/>
      <c r="AU20278" s="24"/>
    </row>
    <row r="20279">
      <c r="J20279" s="18"/>
      <c r="N20279" s="24"/>
      <c r="Q20279" s="24"/>
      <c r="T20279" s="24"/>
      <c r="W20279" s="24"/>
      <c r="Z20279" s="24"/>
      <c r="AC20279" s="24"/>
      <c r="AI20279" s="24"/>
      <c r="AL20279" s="24"/>
      <c r="AO20279" s="24"/>
      <c r="AR20279" s="24"/>
      <c r="AU20279" s="24"/>
    </row>
    <row r="20280">
      <c r="J20280" s="18"/>
      <c r="N20280" s="24"/>
      <c r="Q20280" s="24"/>
      <c r="T20280" s="24"/>
      <c r="W20280" s="24"/>
      <c r="Z20280" s="24"/>
      <c r="AC20280" s="24"/>
      <c r="AI20280" s="24"/>
      <c r="AL20280" s="24"/>
      <c r="AO20280" s="24"/>
      <c r="AR20280" s="24"/>
      <c r="AU20280" s="24"/>
    </row>
    <row r="20281">
      <c r="J20281" s="18"/>
      <c r="N20281" s="24"/>
      <c r="Q20281" s="24"/>
      <c r="T20281" s="24"/>
      <c r="W20281" s="24"/>
      <c r="Z20281" s="24"/>
      <c r="AC20281" s="24"/>
      <c r="AI20281" s="24"/>
      <c r="AL20281" s="24"/>
      <c r="AO20281" s="24"/>
      <c r="AR20281" s="24"/>
      <c r="AU20281" s="24"/>
    </row>
    <row r="20282">
      <c r="J20282" s="18"/>
      <c r="N20282" s="24"/>
      <c r="Q20282" s="24"/>
      <c r="T20282" s="24"/>
      <c r="W20282" s="24"/>
      <c r="Z20282" s="24"/>
      <c r="AC20282" s="24"/>
      <c r="AI20282" s="24"/>
      <c r="AL20282" s="24"/>
      <c r="AO20282" s="24"/>
      <c r="AR20282" s="24"/>
      <c r="AU20282" s="24"/>
    </row>
    <row r="20283">
      <c r="J20283" s="18"/>
      <c r="N20283" s="24"/>
      <c r="Q20283" s="24"/>
      <c r="T20283" s="24"/>
      <c r="W20283" s="24"/>
      <c r="Z20283" s="24"/>
      <c r="AC20283" s="24"/>
      <c r="AI20283" s="24"/>
      <c r="AL20283" s="24"/>
      <c r="AO20283" s="24"/>
      <c r="AR20283" s="24"/>
      <c r="AU20283" s="24"/>
    </row>
    <row r="20284">
      <c r="J20284" s="18"/>
      <c r="N20284" s="24"/>
      <c r="Q20284" s="24"/>
      <c r="T20284" s="24"/>
      <c r="W20284" s="24"/>
      <c r="Z20284" s="24"/>
      <c r="AC20284" s="24"/>
      <c r="AI20284" s="24"/>
      <c r="AL20284" s="24"/>
      <c r="AO20284" s="24"/>
      <c r="AR20284" s="24"/>
      <c r="AU20284" s="24"/>
    </row>
    <row r="20285">
      <c r="J20285" s="18"/>
      <c r="N20285" s="24"/>
      <c r="Q20285" s="24"/>
      <c r="T20285" s="24"/>
      <c r="W20285" s="24"/>
      <c r="Z20285" s="24"/>
      <c r="AC20285" s="24"/>
      <c r="AI20285" s="24"/>
      <c r="AL20285" s="24"/>
      <c r="AO20285" s="24"/>
      <c r="AR20285" s="24"/>
      <c r="AU20285" s="24"/>
    </row>
    <row r="20286">
      <c r="J20286" s="18"/>
      <c r="N20286" s="24"/>
      <c r="Q20286" s="24"/>
      <c r="T20286" s="24"/>
      <c r="W20286" s="24"/>
      <c r="Z20286" s="24"/>
      <c r="AC20286" s="24"/>
      <c r="AI20286" s="24"/>
      <c r="AL20286" s="24"/>
      <c r="AO20286" s="24"/>
      <c r="AR20286" s="24"/>
      <c r="AU20286" s="24"/>
    </row>
    <row r="20287">
      <c r="J20287" s="18"/>
      <c r="N20287" s="24"/>
      <c r="Q20287" s="24"/>
      <c r="T20287" s="24"/>
      <c r="W20287" s="24"/>
      <c r="Z20287" s="24"/>
      <c r="AC20287" s="24"/>
      <c r="AI20287" s="24"/>
      <c r="AL20287" s="24"/>
      <c r="AO20287" s="24"/>
      <c r="AR20287" s="24"/>
      <c r="AU20287" s="24"/>
    </row>
    <row r="20288">
      <c r="J20288" s="18"/>
      <c r="N20288" s="24"/>
      <c r="Q20288" s="24"/>
      <c r="T20288" s="24"/>
      <c r="W20288" s="24"/>
      <c r="Z20288" s="24"/>
      <c r="AC20288" s="24"/>
      <c r="AI20288" s="24"/>
      <c r="AL20288" s="24"/>
      <c r="AO20288" s="24"/>
      <c r="AR20288" s="24"/>
      <c r="AU20288" s="24"/>
    </row>
    <row r="20289">
      <c r="J20289" s="18"/>
      <c r="N20289" s="24"/>
      <c r="Q20289" s="24"/>
      <c r="T20289" s="24"/>
      <c r="W20289" s="24"/>
      <c r="Z20289" s="24"/>
      <c r="AC20289" s="24"/>
      <c r="AI20289" s="24"/>
      <c r="AL20289" s="24"/>
      <c r="AO20289" s="24"/>
      <c r="AR20289" s="24"/>
      <c r="AU20289" s="24"/>
    </row>
    <row r="20290">
      <c r="J20290" s="18"/>
      <c r="N20290" s="24"/>
      <c r="Q20290" s="24"/>
      <c r="T20290" s="24"/>
      <c r="W20290" s="24"/>
      <c r="Z20290" s="24"/>
      <c r="AC20290" s="24"/>
      <c r="AI20290" s="24"/>
      <c r="AL20290" s="24"/>
      <c r="AO20290" s="24"/>
      <c r="AR20290" s="24"/>
      <c r="AU20290" s="24"/>
    </row>
    <row r="20291">
      <c r="J20291" s="18"/>
      <c r="N20291" s="24"/>
      <c r="Q20291" s="24"/>
      <c r="T20291" s="24"/>
      <c r="W20291" s="24"/>
      <c r="Z20291" s="24"/>
      <c r="AC20291" s="24"/>
      <c r="AI20291" s="24"/>
      <c r="AL20291" s="24"/>
      <c r="AO20291" s="24"/>
      <c r="AR20291" s="24"/>
      <c r="AU20291" s="24"/>
    </row>
    <row r="20292">
      <c r="J20292" s="18"/>
      <c r="N20292" s="24"/>
      <c r="Q20292" s="24"/>
      <c r="T20292" s="24"/>
      <c r="W20292" s="24"/>
      <c r="Z20292" s="24"/>
      <c r="AC20292" s="24"/>
      <c r="AI20292" s="24"/>
      <c r="AL20292" s="24"/>
      <c r="AO20292" s="24"/>
      <c r="AR20292" s="24"/>
      <c r="AU20292" s="24"/>
    </row>
    <row r="20293">
      <c r="J20293" s="18"/>
      <c r="N20293" s="24"/>
      <c r="Q20293" s="24"/>
      <c r="T20293" s="24"/>
      <c r="W20293" s="24"/>
      <c r="Z20293" s="24"/>
      <c r="AC20293" s="24"/>
      <c r="AI20293" s="24"/>
      <c r="AL20293" s="24"/>
      <c r="AO20293" s="24"/>
      <c r="AR20293" s="24"/>
      <c r="AU20293" s="24"/>
    </row>
    <row r="20294">
      <c r="J20294" s="18"/>
      <c r="N20294" s="24"/>
      <c r="Q20294" s="24"/>
      <c r="T20294" s="24"/>
      <c r="W20294" s="24"/>
      <c r="Z20294" s="24"/>
      <c r="AC20294" s="24"/>
      <c r="AI20294" s="24"/>
      <c r="AL20294" s="24"/>
      <c r="AO20294" s="24"/>
      <c r="AR20294" s="24"/>
      <c r="AU20294" s="24"/>
    </row>
    <row r="20295">
      <c r="J20295" s="18"/>
      <c r="N20295" s="24"/>
      <c r="Q20295" s="24"/>
      <c r="T20295" s="24"/>
      <c r="W20295" s="24"/>
      <c r="Z20295" s="24"/>
      <c r="AC20295" s="24"/>
      <c r="AI20295" s="24"/>
      <c r="AL20295" s="24"/>
      <c r="AO20295" s="24"/>
      <c r="AR20295" s="24"/>
      <c r="AU20295" s="24"/>
    </row>
    <row r="20296">
      <c r="J20296" s="18"/>
      <c r="N20296" s="24"/>
      <c r="Q20296" s="24"/>
      <c r="T20296" s="24"/>
      <c r="W20296" s="24"/>
      <c r="Z20296" s="24"/>
      <c r="AC20296" s="24"/>
      <c r="AI20296" s="24"/>
      <c r="AL20296" s="24"/>
      <c r="AO20296" s="24"/>
      <c r="AR20296" s="24"/>
      <c r="AU20296" s="24"/>
    </row>
    <row r="20297">
      <c r="J20297" s="18"/>
      <c r="N20297" s="24"/>
      <c r="Q20297" s="24"/>
      <c r="T20297" s="24"/>
      <c r="W20297" s="24"/>
      <c r="Z20297" s="24"/>
      <c r="AC20297" s="24"/>
      <c r="AI20297" s="24"/>
      <c r="AL20297" s="24"/>
      <c r="AO20297" s="24"/>
      <c r="AR20297" s="24"/>
      <c r="AU20297" s="24"/>
    </row>
    <row r="20298">
      <c r="J20298" s="18"/>
      <c r="N20298" s="24"/>
      <c r="Q20298" s="24"/>
      <c r="T20298" s="24"/>
      <c r="W20298" s="24"/>
      <c r="Z20298" s="24"/>
      <c r="AC20298" s="24"/>
      <c r="AI20298" s="24"/>
      <c r="AL20298" s="24"/>
      <c r="AO20298" s="24"/>
      <c r="AR20298" s="24"/>
      <c r="AU20298" s="24"/>
    </row>
    <row r="20299">
      <c r="J20299" s="18"/>
      <c r="N20299" s="24"/>
      <c r="Q20299" s="24"/>
      <c r="T20299" s="24"/>
      <c r="W20299" s="24"/>
      <c r="Z20299" s="24"/>
      <c r="AC20299" s="24"/>
      <c r="AI20299" s="24"/>
      <c r="AL20299" s="24"/>
      <c r="AO20299" s="24"/>
      <c r="AR20299" s="24"/>
      <c r="AU20299" s="24"/>
    </row>
    <row r="20300">
      <c r="J20300" s="18"/>
      <c r="N20300" s="24"/>
      <c r="Q20300" s="24"/>
      <c r="T20300" s="24"/>
      <c r="W20300" s="24"/>
      <c r="Z20300" s="24"/>
      <c r="AC20300" s="24"/>
      <c r="AI20300" s="24"/>
      <c r="AL20300" s="24"/>
      <c r="AO20300" s="24"/>
      <c r="AR20300" s="24"/>
      <c r="AU20300" s="24"/>
    </row>
    <row r="20301">
      <c r="J20301" s="18"/>
      <c r="N20301" s="24"/>
      <c r="Q20301" s="24"/>
      <c r="T20301" s="24"/>
      <c r="W20301" s="24"/>
      <c r="Z20301" s="24"/>
      <c r="AC20301" s="24"/>
      <c r="AI20301" s="24"/>
      <c r="AL20301" s="24"/>
      <c r="AO20301" s="24"/>
      <c r="AR20301" s="24"/>
      <c r="AU20301" s="24"/>
    </row>
    <row r="20302">
      <c r="J20302" s="18"/>
      <c r="N20302" s="24"/>
      <c r="Q20302" s="24"/>
      <c r="T20302" s="24"/>
      <c r="W20302" s="24"/>
      <c r="Z20302" s="24"/>
      <c r="AC20302" s="24"/>
      <c r="AI20302" s="24"/>
      <c r="AL20302" s="24"/>
      <c r="AO20302" s="24"/>
      <c r="AR20302" s="24"/>
      <c r="AU20302" s="24"/>
    </row>
    <row r="20303">
      <c r="J20303" s="18"/>
      <c r="N20303" s="24"/>
      <c r="Q20303" s="24"/>
      <c r="T20303" s="24"/>
      <c r="W20303" s="24"/>
      <c r="Z20303" s="24"/>
      <c r="AC20303" s="24"/>
      <c r="AI20303" s="24"/>
      <c r="AL20303" s="24"/>
      <c r="AO20303" s="24"/>
      <c r="AR20303" s="24"/>
      <c r="AU20303" s="24"/>
    </row>
    <row r="20304">
      <c r="J20304" s="18"/>
      <c r="N20304" s="24"/>
      <c r="Q20304" s="24"/>
      <c r="T20304" s="24"/>
      <c r="W20304" s="24"/>
      <c r="Z20304" s="24"/>
      <c r="AC20304" s="24"/>
      <c r="AI20304" s="24"/>
      <c r="AL20304" s="24"/>
      <c r="AO20304" s="24"/>
      <c r="AR20304" s="24"/>
      <c r="AU20304" s="24"/>
    </row>
    <row r="20305">
      <c r="J20305" s="18"/>
      <c r="N20305" s="24"/>
      <c r="Q20305" s="24"/>
      <c r="T20305" s="24"/>
      <c r="W20305" s="24"/>
      <c r="Z20305" s="24"/>
      <c r="AC20305" s="24"/>
      <c r="AI20305" s="24"/>
      <c r="AL20305" s="24"/>
      <c r="AO20305" s="24"/>
      <c r="AR20305" s="24"/>
      <c r="AU20305" s="24"/>
    </row>
    <row r="20306">
      <c r="J20306" s="18"/>
      <c r="N20306" s="24"/>
      <c r="Q20306" s="24"/>
      <c r="T20306" s="24"/>
      <c r="W20306" s="24"/>
      <c r="Z20306" s="24"/>
      <c r="AC20306" s="24"/>
      <c r="AI20306" s="24"/>
      <c r="AL20306" s="24"/>
      <c r="AO20306" s="24"/>
      <c r="AR20306" s="24"/>
      <c r="AU20306" s="24"/>
    </row>
    <row r="20307">
      <c r="J20307" s="18"/>
      <c r="N20307" s="24"/>
      <c r="Q20307" s="24"/>
      <c r="T20307" s="24"/>
      <c r="W20307" s="24"/>
      <c r="Z20307" s="24"/>
      <c r="AC20307" s="24"/>
      <c r="AI20307" s="24"/>
      <c r="AL20307" s="24"/>
      <c r="AO20307" s="24"/>
      <c r="AR20307" s="24"/>
      <c r="AU20307" s="24"/>
    </row>
    <row r="20308">
      <c r="J20308" s="18"/>
      <c r="N20308" s="24"/>
      <c r="Q20308" s="24"/>
      <c r="T20308" s="24"/>
      <c r="W20308" s="24"/>
      <c r="Z20308" s="24"/>
      <c r="AC20308" s="24"/>
      <c r="AI20308" s="24"/>
      <c r="AL20308" s="24"/>
      <c r="AO20308" s="24"/>
      <c r="AR20308" s="24"/>
      <c r="AU20308" s="24"/>
    </row>
    <row r="20309">
      <c r="J20309" s="18"/>
      <c r="N20309" s="24"/>
      <c r="Q20309" s="24"/>
      <c r="T20309" s="24"/>
      <c r="W20309" s="24"/>
      <c r="Z20309" s="24"/>
      <c r="AC20309" s="24"/>
      <c r="AI20309" s="24"/>
      <c r="AL20309" s="24"/>
      <c r="AO20309" s="24"/>
      <c r="AR20309" s="24"/>
      <c r="AU20309" s="24"/>
    </row>
    <row r="20310">
      <c r="J20310" s="18"/>
      <c r="N20310" s="24"/>
      <c r="Q20310" s="24"/>
      <c r="T20310" s="24"/>
      <c r="W20310" s="24"/>
      <c r="Z20310" s="24"/>
      <c r="AC20310" s="24"/>
      <c r="AI20310" s="24"/>
      <c r="AL20310" s="24"/>
      <c r="AO20310" s="24"/>
      <c r="AR20310" s="24"/>
      <c r="AU20310" s="24"/>
    </row>
    <row r="20311">
      <c r="J20311" s="18"/>
      <c r="N20311" s="24"/>
      <c r="Q20311" s="24"/>
      <c r="T20311" s="24"/>
      <c r="W20311" s="24"/>
      <c r="Z20311" s="24"/>
      <c r="AC20311" s="24"/>
      <c r="AI20311" s="24"/>
      <c r="AL20311" s="24"/>
      <c r="AO20311" s="24"/>
      <c r="AR20311" s="24"/>
      <c r="AU20311" s="24"/>
    </row>
    <row r="20312">
      <c r="J20312" s="18"/>
      <c r="N20312" s="24"/>
      <c r="Q20312" s="24"/>
      <c r="T20312" s="24"/>
      <c r="W20312" s="24"/>
      <c r="Z20312" s="24"/>
      <c r="AC20312" s="24"/>
      <c r="AI20312" s="24"/>
      <c r="AL20312" s="24"/>
      <c r="AO20312" s="24"/>
      <c r="AR20312" s="24"/>
      <c r="AU20312" s="24"/>
    </row>
    <row r="20313">
      <c r="J20313" s="18"/>
      <c r="N20313" s="24"/>
      <c r="Q20313" s="24"/>
      <c r="T20313" s="24"/>
      <c r="W20313" s="24"/>
      <c r="Z20313" s="24"/>
      <c r="AC20313" s="24"/>
      <c r="AI20313" s="24"/>
      <c r="AL20313" s="24"/>
      <c r="AO20313" s="24"/>
      <c r="AR20313" s="24"/>
      <c r="AU20313" s="24"/>
    </row>
    <row r="20314">
      <c r="J20314" s="18"/>
      <c r="N20314" s="24"/>
      <c r="Q20314" s="24"/>
      <c r="T20314" s="24"/>
      <c r="W20314" s="24"/>
      <c r="Z20314" s="24"/>
      <c r="AC20314" s="24"/>
      <c r="AI20314" s="24"/>
      <c r="AL20314" s="24"/>
      <c r="AO20314" s="24"/>
      <c r="AR20314" s="24"/>
      <c r="AU20314" s="24"/>
    </row>
    <row r="20315">
      <c r="J20315" s="18"/>
      <c r="N20315" s="24"/>
      <c r="Q20315" s="24"/>
      <c r="T20315" s="24"/>
      <c r="W20315" s="24"/>
      <c r="Z20315" s="24"/>
      <c r="AC20315" s="24"/>
      <c r="AI20315" s="24"/>
      <c r="AL20315" s="24"/>
      <c r="AO20315" s="24"/>
      <c r="AR20315" s="24"/>
      <c r="AU20315" s="24"/>
    </row>
    <row r="20316">
      <c r="J20316" s="18"/>
      <c r="N20316" s="24"/>
      <c r="Q20316" s="24"/>
      <c r="T20316" s="24"/>
      <c r="W20316" s="24"/>
      <c r="Z20316" s="24"/>
      <c r="AC20316" s="24"/>
      <c r="AI20316" s="24"/>
      <c r="AL20316" s="24"/>
      <c r="AO20316" s="24"/>
      <c r="AR20316" s="24"/>
      <c r="AU20316" s="24"/>
    </row>
    <row r="20317">
      <c r="J20317" s="18"/>
      <c r="N20317" s="24"/>
      <c r="Q20317" s="24"/>
      <c r="T20317" s="24"/>
      <c r="W20317" s="24"/>
      <c r="Z20317" s="24"/>
      <c r="AC20317" s="24"/>
      <c r="AI20317" s="24"/>
      <c r="AL20317" s="24"/>
      <c r="AO20317" s="24"/>
      <c r="AR20317" s="24"/>
      <c r="AU20317" s="24"/>
    </row>
    <row r="20318">
      <c r="J20318" s="18"/>
      <c r="N20318" s="24"/>
      <c r="Q20318" s="24"/>
      <c r="T20318" s="24"/>
      <c r="W20318" s="24"/>
      <c r="Z20318" s="24"/>
      <c r="AC20318" s="24"/>
      <c r="AI20318" s="24"/>
      <c r="AL20318" s="24"/>
      <c r="AO20318" s="24"/>
      <c r="AR20318" s="24"/>
      <c r="AU20318" s="24"/>
    </row>
    <row r="20319">
      <c r="J20319" s="18"/>
      <c r="N20319" s="24"/>
      <c r="Q20319" s="24"/>
      <c r="T20319" s="24"/>
      <c r="W20319" s="24"/>
      <c r="Z20319" s="24"/>
      <c r="AC20319" s="24"/>
      <c r="AI20319" s="24"/>
      <c r="AL20319" s="24"/>
      <c r="AO20319" s="24"/>
      <c r="AR20319" s="24"/>
      <c r="AU20319" s="24"/>
    </row>
    <row r="20320">
      <c r="J20320" s="18"/>
      <c r="N20320" s="24"/>
      <c r="Q20320" s="24"/>
      <c r="T20320" s="24"/>
      <c r="W20320" s="24"/>
      <c r="Z20320" s="24"/>
      <c r="AC20320" s="24"/>
      <c r="AI20320" s="24"/>
      <c r="AL20320" s="24"/>
      <c r="AO20320" s="24"/>
      <c r="AR20320" s="24"/>
      <c r="AU20320" s="24"/>
    </row>
    <row r="20321">
      <c r="J20321" s="18"/>
      <c r="N20321" s="24"/>
      <c r="Q20321" s="24"/>
      <c r="T20321" s="24"/>
      <c r="W20321" s="24"/>
      <c r="Z20321" s="24"/>
      <c r="AC20321" s="24"/>
      <c r="AI20321" s="24"/>
      <c r="AL20321" s="24"/>
      <c r="AO20321" s="24"/>
      <c r="AR20321" s="24"/>
      <c r="AU20321" s="24"/>
    </row>
    <row r="20322">
      <c r="J20322" s="18"/>
      <c r="N20322" s="24"/>
      <c r="Q20322" s="24"/>
      <c r="T20322" s="24"/>
      <c r="W20322" s="24"/>
      <c r="Z20322" s="24"/>
      <c r="AC20322" s="24"/>
      <c r="AI20322" s="24"/>
      <c r="AL20322" s="24"/>
      <c r="AO20322" s="24"/>
      <c r="AR20322" s="24"/>
      <c r="AU20322" s="24"/>
    </row>
    <row r="20323">
      <c r="J20323" s="18"/>
      <c r="N20323" s="24"/>
      <c r="Q20323" s="24"/>
      <c r="T20323" s="24"/>
      <c r="W20323" s="24"/>
      <c r="Z20323" s="24"/>
      <c r="AC20323" s="24"/>
      <c r="AI20323" s="24"/>
      <c r="AL20323" s="24"/>
      <c r="AO20323" s="24"/>
      <c r="AR20323" s="24"/>
      <c r="AU20323" s="24"/>
    </row>
    <row r="20324">
      <c r="J20324" s="18"/>
      <c r="N20324" s="24"/>
      <c r="Q20324" s="24"/>
      <c r="T20324" s="24"/>
      <c r="W20324" s="24"/>
      <c r="Z20324" s="24"/>
      <c r="AC20324" s="24"/>
      <c r="AI20324" s="24"/>
      <c r="AL20324" s="24"/>
      <c r="AO20324" s="24"/>
      <c r="AR20324" s="24"/>
      <c r="AU20324" s="24"/>
    </row>
    <row r="20325">
      <c r="J20325" s="18"/>
      <c r="N20325" s="24"/>
      <c r="Q20325" s="24"/>
      <c r="T20325" s="24"/>
      <c r="W20325" s="24"/>
      <c r="Z20325" s="24"/>
      <c r="AC20325" s="24"/>
      <c r="AI20325" s="24"/>
      <c r="AL20325" s="24"/>
      <c r="AO20325" s="24"/>
      <c r="AR20325" s="24"/>
      <c r="AU20325" s="24"/>
    </row>
    <row r="20326">
      <c r="J20326" s="18"/>
      <c r="N20326" s="24"/>
      <c r="Q20326" s="24"/>
      <c r="T20326" s="24"/>
      <c r="W20326" s="24"/>
      <c r="Z20326" s="24"/>
      <c r="AC20326" s="24"/>
      <c r="AI20326" s="24"/>
      <c r="AL20326" s="24"/>
      <c r="AO20326" s="24"/>
      <c r="AR20326" s="24"/>
      <c r="AU20326" s="24"/>
    </row>
    <row r="20327">
      <c r="J20327" s="18"/>
      <c r="N20327" s="24"/>
      <c r="Q20327" s="24"/>
      <c r="T20327" s="24"/>
      <c r="W20327" s="24"/>
      <c r="Z20327" s="24"/>
      <c r="AC20327" s="24"/>
      <c r="AI20327" s="24"/>
      <c r="AL20327" s="24"/>
      <c r="AO20327" s="24"/>
      <c r="AR20327" s="24"/>
      <c r="AU20327" s="24"/>
    </row>
    <row r="20328">
      <c r="J20328" s="18"/>
      <c r="N20328" s="24"/>
      <c r="Q20328" s="24"/>
      <c r="T20328" s="24"/>
      <c r="W20328" s="24"/>
      <c r="Z20328" s="24"/>
      <c r="AC20328" s="24"/>
      <c r="AI20328" s="24"/>
      <c r="AL20328" s="24"/>
      <c r="AO20328" s="24"/>
      <c r="AR20328" s="24"/>
      <c r="AU20328" s="24"/>
    </row>
    <row r="20329">
      <c r="J20329" s="18"/>
      <c r="N20329" s="24"/>
      <c r="Q20329" s="24"/>
      <c r="T20329" s="24"/>
      <c r="W20329" s="24"/>
      <c r="Z20329" s="24"/>
      <c r="AC20329" s="24"/>
      <c r="AI20329" s="24"/>
      <c r="AL20329" s="24"/>
      <c r="AO20329" s="24"/>
      <c r="AR20329" s="24"/>
      <c r="AU20329" s="24"/>
    </row>
    <row r="20330">
      <c r="J20330" s="18"/>
      <c r="N20330" s="24"/>
      <c r="Q20330" s="24"/>
      <c r="T20330" s="24"/>
      <c r="W20330" s="24"/>
      <c r="Z20330" s="24"/>
      <c r="AC20330" s="24"/>
      <c r="AI20330" s="24"/>
      <c r="AL20330" s="24"/>
      <c r="AO20330" s="24"/>
      <c r="AR20330" s="24"/>
      <c r="AU20330" s="24"/>
    </row>
    <row r="20331">
      <c r="J20331" s="18"/>
      <c r="N20331" s="24"/>
      <c r="Q20331" s="24"/>
      <c r="T20331" s="24"/>
      <c r="W20331" s="24"/>
      <c r="Z20331" s="24"/>
      <c r="AC20331" s="24"/>
      <c r="AI20331" s="24"/>
      <c r="AL20331" s="24"/>
      <c r="AO20331" s="24"/>
      <c r="AR20331" s="24"/>
      <c r="AU20331" s="24"/>
    </row>
    <row r="20332">
      <c r="J20332" s="18"/>
      <c r="N20332" s="24"/>
      <c r="Q20332" s="24"/>
      <c r="T20332" s="24"/>
      <c r="W20332" s="24"/>
      <c r="Z20332" s="24"/>
      <c r="AC20332" s="24"/>
      <c r="AI20332" s="24"/>
      <c r="AL20332" s="24"/>
      <c r="AO20332" s="24"/>
      <c r="AR20332" s="24"/>
      <c r="AU20332" s="24"/>
    </row>
    <row r="20333">
      <c r="J20333" s="18"/>
      <c r="N20333" s="24"/>
      <c r="Q20333" s="24"/>
      <c r="T20333" s="24"/>
      <c r="W20333" s="24"/>
      <c r="Z20333" s="24"/>
      <c r="AC20333" s="24"/>
      <c r="AI20333" s="24"/>
      <c r="AL20333" s="24"/>
      <c r="AO20333" s="24"/>
      <c r="AR20333" s="24"/>
      <c r="AU20333" s="24"/>
    </row>
    <row r="20334">
      <c r="J20334" s="18"/>
      <c r="N20334" s="24"/>
      <c r="Q20334" s="24"/>
      <c r="T20334" s="24"/>
      <c r="W20334" s="24"/>
      <c r="Z20334" s="24"/>
      <c r="AC20334" s="24"/>
      <c r="AI20334" s="24"/>
      <c r="AL20334" s="24"/>
      <c r="AO20334" s="24"/>
      <c r="AR20334" s="24"/>
      <c r="AU20334" s="24"/>
    </row>
    <row r="20335">
      <c r="J20335" s="18"/>
      <c r="N20335" s="24"/>
      <c r="Q20335" s="24"/>
      <c r="T20335" s="24"/>
      <c r="W20335" s="24"/>
      <c r="Z20335" s="24"/>
      <c r="AC20335" s="24"/>
      <c r="AI20335" s="24"/>
      <c r="AL20335" s="24"/>
      <c r="AO20335" s="24"/>
      <c r="AR20335" s="24"/>
      <c r="AU20335" s="24"/>
    </row>
    <row r="20336">
      <c r="J20336" s="18"/>
      <c r="N20336" s="24"/>
      <c r="Q20336" s="24"/>
      <c r="T20336" s="24"/>
      <c r="W20336" s="24"/>
      <c r="Z20336" s="24"/>
      <c r="AC20336" s="24"/>
      <c r="AI20336" s="24"/>
      <c r="AL20336" s="24"/>
      <c r="AO20336" s="24"/>
      <c r="AR20336" s="24"/>
      <c r="AU20336" s="24"/>
    </row>
    <row r="20337">
      <c r="J20337" s="18"/>
      <c r="N20337" s="24"/>
      <c r="Q20337" s="24"/>
      <c r="T20337" s="24"/>
      <c r="W20337" s="24"/>
      <c r="Z20337" s="24"/>
      <c r="AC20337" s="24"/>
      <c r="AI20337" s="24"/>
      <c r="AL20337" s="24"/>
      <c r="AO20337" s="24"/>
      <c r="AR20337" s="24"/>
      <c r="AU20337" s="24"/>
    </row>
    <row r="20338">
      <c r="J20338" s="18"/>
      <c r="N20338" s="24"/>
      <c r="Q20338" s="24"/>
      <c r="T20338" s="24"/>
      <c r="W20338" s="24"/>
      <c r="Z20338" s="24"/>
      <c r="AC20338" s="24"/>
      <c r="AI20338" s="24"/>
      <c r="AL20338" s="24"/>
      <c r="AO20338" s="24"/>
      <c r="AR20338" s="24"/>
      <c r="AU20338" s="24"/>
    </row>
    <row r="20339">
      <c r="J20339" s="18"/>
      <c r="N20339" s="24"/>
      <c r="Q20339" s="24"/>
      <c r="T20339" s="24"/>
      <c r="W20339" s="24"/>
      <c r="Z20339" s="24"/>
      <c r="AC20339" s="24"/>
      <c r="AI20339" s="24"/>
      <c r="AL20339" s="24"/>
      <c r="AO20339" s="24"/>
      <c r="AR20339" s="24"/>
      <c r="AU20339" s="24"/>
    </row>
    <row r="20340">
      <c r="J20340" s="18"/>
      <c r="N20340" s="24"/>
      <c r="Q20340" s="24"/>
      <c r="T20340" s="24"/>
      <c r="W20340" s="24"/>
      <c r="Z20340" s="24"/>
      <c r="AC20340" s="24"/>
      <c r="AI20340" s="24"/>
      <c r="AL20340" s="24"/>
      <c r="AO20340" s="24"/>
      <c r="AR20340" s="24"/>
      <c r="AU20340" s="24"/>
    </row>
    <row r="20341">
      <c r="J20341" s="18"/>
      <c r="N20341" s="24"/>
      <c r="Q20341" s="24"/>
      <c r="T20341" s="24"/>
      <c r="W20341" s="24"/>
      <c r="Z20341" s="24"/>
      <c r="AC20341" s="24"/>
      <c r="AI20341" s="24"/>
      <c r="AL20341" s="24"/>
      <c r="AO20341" s="24"/>
      <c r="AR20341" s="24"/>
      <c r="AU20341" s="24"/>
    </row>
    <row r="20342">
      <c r="J20342" s="18"/>
      <c r="N20342" s="24"/>
      <c r="Q20342" s="24"/>
      <c r="T20342" s="24"/>
      <c r="W20342" s="24"/>
      <c r="Z20342" s="24"/>
      <c r="AC20342" s="24"/>
      <c r="AI20342" s="24"/>
      <c r="AL20342" s="24"/>
      <c r="AO20342" s="24"/>
      <c r="AR20342" s="24"/>
      <c r="AU20342" s="24"/>
    </row>
    <row r="20343">
      <c r="J20343" s="18"/>
      <c r="N20343" s="24"/>
      <c r="Q20343" s="24"/>
      <c r="T20343" s="24"/>
      <c r="W20343" s="24"/>
      <c r="Z20343" s="24"/>
      <c r="AC20343" s="24"/>
      <c r="AI20343" s="24"/>
      <c r="AL20343" s="24"/>
      <c r="AO20343" s="24"/>
      <c r="AR20343" s="24"/>
      <c r="AU20343" s="24"/>
    </row>
    <row r="20344">
      <c r="J20344" s="18"/>
      <c r="N20344" s="24"/>
      <c r="Q20344" s="24"/>
      <c r="T20344" s="24"/>
      <c r="W20344" s="24"/>
      <c r="Z20344" s="24"/>
      <c r="AC20344" s="24"/>
      <c r="AI20344" s="24"/>
      <c r="AL20344" s="24"/>
      <c r="AO20344" s="24"/>
      <c r="AR20344" s="24"/>
      <c r="AU20344" s="24"/>
    </row>
    <row r="20345">
      <c r="J20345" s="18"/>
      <c r="N20345" s="24"/>
      <c r="Q20345" s="24"/>
      <c r="T20345" s="24"/>
      <c r="W20345" s="24"/>
      <c r="Z20345" s="24"/>
      <c r="AC20345" s="24"/>
      <c r="AI20345" s="24"/>
      <c r="AL20345" s="24"/>
      <c r="AO20345" s="24"/>
      <c r="AR20345" s="24"/>
      <c r="AU20345" s="24"/>
    </row>
    <row r="20346">
      <c r="J20346" s="18"/>
      <c r="N20346" s="24"/>
      <c r="Q20346" s="24"/>
      <c r="T20346" s="24"/>
      <c r="W20346" s="24"/>
      <c r="Z20346" s="24"/>
      <c r="AC20346" s="24"/>
      <c r="AI20346" s="24"/>
      <c r="AL20346" s="24"/>
      <c r="AO20346" s="24"/>
      <c r="AR20346" s="24"/>
      <c r="AU20346" s="24"/>
    </row>
    <row r="20347">
      <c r="J20347" s="18"/>
      <c r="N20347" s="24"/>
      <c r="Q20347" s="24"/>
      <c r="T20347" s="24"/>
      <c r="W20347" s="24"/>
      <c r="Z20347" s="24"/>
      <c r="AC20347" s="24"/>
      <c r="AI20347" s="24"/>
      <c r="AL20347" s="24"/>
      <c r="AO20347" s="24"/>
      <c r="AR20347" s="24"/>
      <c r="AU20347" s="24"/>
    </row>
    <row r="20348">
      <c r="J20348" s="18"/>
      <c r="N20348" s="24"/>
      <c r="Q20348" s="24"/>
      <c r="T20348" s="24"/>
      <c r="W20348" s="24"/>
      <c r="Z20348" s="24"/>
      <c r="AC20348" s="24"/>
      <c r="AI20348" s="24"/>
      <c r="AL20348" s="24"/>
      <c r="AO20348" s="24"/>
      <c r="AR20348" s="24"/>
      <c r="AU20348" s="24"/>
    </row>
    <row r="20349">
      <c r="J20349" s="18"/>
      <c r="N20349" s="24"/>
      <c r="Q20349" s="24"/>
      <c r="T20349" s="24"/>
      <c r="W20349" s="24"/>
      <c r="Z20349" s="24"/>
      <c r="AC20349" s="24"/>
      <c r="AI20349" s="24"/>
      <c r="AL20349" s="24"/>
      <c r="AO20349" s="24"/>
      <c r="AR20349" s="24"/>
      <c r="AU20349" s="24"/>
    </row>
    <row r="20350">
      <c r="J20350" s="18"/>
      <c r="N20350" s="24"/>
      <c r="Q20350" s="24"/>
      <c r="T20350" s="24"/>
      <c r="W20350" s="24"/>
      <c r="Z20350" s="24"/>
      <c r="AC20350" s="24"/>
      <c r="AI20350" s="24"/>
      <c r="AL20350" s="24"/>
      <c r="AO20350" s="24"/>
      <c r="AR20350" s="24"/>
      <c r="AU20350" s="24"/>
    </row>
    <row r="20351">
      <c r="J20351" s="18"/>
      <c r="N20351" s="24"/>
      <c r="Q20351" s="24"/>
      <c r="T20351" s="24"/>
      <c r="W20351" s="24"/>
      <c r="Z20351" s="24"/>
      <c r="AC20351" s="24"/>
      <c r="AI20351" s="24"/>
      <c r="AL20351" s="24"/>
      <c r="AO20351" s="24"/>
      <c r="AR20351" s="24"/>
      <c r="AU20351" s="24"/>
    </row>
    <row r="20352">
      <c r="J20352" s="18"/>
      <c r="N20352" s="24"/>
      <c r="Q20352" s="24"/>
      <c r="T20352" s="24"/>
      <c r="W20352" s="24"/>
      <c r="Z20352" s="24"/>
      <c r="AC20352" s="24"/>
      <c r="AI20352" s="24"/>
      <c r="AL20352" s="24"/>
      <c r="AO20352" s="24"/>
      <c r="AR20352" s="24"/>
      <c r="AU20352" s="24"/>
    </row>
    <row r="20353">
      <c r="J20353" s="18"/>
      <c r="N20353" s="24"/>
      <c r="Q20353" s="24"/>
      <c r="T20353" s="24"/>
      <c r="W20353" s="24"/>
      <c r="Z20353" s="24"/>
      <c r="AC20353" s="24"/>
      <c r="AI20353" s="24"/>
      <c r="AL20353" s="24"/>
      <c r="AO20353" s="24"/>
      <c r="AR20353" s="24"/>
      <c r="AU20353" s="24"/>
    </row>
    <row r="20354">
      <c r="J20354" s="18"/>
      <c r="N20354" s="24"/>
      <c r="Q20354" s="24"/>
      <c r="T20354" s="24"/>
      <c r="W20354" s="24"/>
      <c r="Z20354" s="24"/>
      <c r="AC20354" s="24"/>
      <c r="AI20354" s="24"/>
      <c r="AL20354" s="24"/>
      <c r="AO20354" s="24"/>
      <c r="AR20354" s="24"/>
      <c r="AU20354" s="24"/>
    </row>
    <row r="20355">
      <c r="J20355" s="18"/>
      <c r="N20355" s="24"/>
      <c r="Q20355" s="24"/>
      <c r="T20355" s="24"/>
      <c r="W20355" s="24"/>
      <c r="Z20355" s="24"/>
      <c r="AC20355" s="24"/>
      <c r="AI20355" s="24"/>
      <c r="AL20355" s="24"/>
      <c r="AO20355" s="24"/>
      <c r="AR20355" s="24"/>
      <c r="AU20355" s="24"/>
    </row>
    <row r="20356">
      <c r="J20356" s="18"/>
      <c r="N20356" s="24"/>
      <c r="Q20356" s="24"/>
      <c r="T20356" s="24"/>
      <c r="W20356" s="24"/>
      <c r="Z20356" s="24"/>
      <c r="AC20356" s="24"/>
      <c r="AI20356" s="24"/>
      <c r="AL20356" s="24"/>
      <c r="AO20356" s="24"/>
      <c r="AR20356" s="24"/>
      <c r="AU20356" s="24"/>
    </row>
    <row r="20357">
      <c r="J20357" s="18"/>
      <c r="N20357" s="24"/>
      <c r="Q20357" s="24"/>
      <c r="T20357" s="24"/>
      <c r="W20357" s="24"/>
      <c r="Z20357" s="24"/>
      <c r="AC20357" s="24"/>
      <c r="AI20357" s="24"/>
      <c r="AL20357" s="24"/>
      <c r="AO20357" s="24"/>
      <c r="AR20357" s="24"/>
      <c r="AU20357" s="24"/>
    </row>
    <row r="20358">
      <c r="J20358" s="18"/>
      <c r="N20358" s="24"/>
      <c r="Q20358" s="24"/>
      <c r="T20358" s="24"/>
      <c r="W20358" s="24"/>
      <c r="Z20358" s="24"/>
      <c r="AC20358" s="24"/>
      <c r="AI20358" s="24"/>
      <c r="AL20358" s="24"/>
      <c r="AO20358" s="24"/>
      <c r="AR20358" s="24"/>
      <c r="AU20358" s="24"/>
    </row>
    <row r="20359">
      <c r="J20359" s="18"/>
      <c r="N20359" s="24"/>
      <c r="Q20359" s="24"/>
      <c r="T20359" s="24"/>
      <c r="W20359" s="24"/>
      <c r="Z20359" s="24"/>
      <c r="AC20359" s="24"/>
      <c r="AI20359" s="24"/>
      <c r="AL20359" s="24"/>
      <c r="AO20359" s="24"/>
      <c r="AR20359" s="24"/>
      <c r="AU20359" s="24"/>
    </row>
    <row r="20360">
      <c r="J20360" s="18"/>
      <c r="N20360" s="24"/>
      <c r="Q20360" s="24"/>
      <c r="T20360" s="24"/>
      <c r="W20360" s="24"/>
      <c r="Z20360" s="24"/>
      <c r="AC20360" s="24"/>
      <c r="AI20360" s="24"/>
      <c r="AL20360" s="24"/>
      <c r="AO20360" s="24"/>
      <c r="AR20360" s="24"/>
      <c r="AU20360" s="24"/>
    </row>
    <row r="20361">
      <c r="J20361" s="18"/>
      <c r="N20361" s="24"/>
      <c r="Q20361" s="24"/>
      <c r="T20361" s="24"/>
      <c r="W20361" s="24"/>
      <c r="Z20361" s="24"/>
      <c r="AC20361" s="24"/>
      <c r="AI20361" s="24"/>
      <c r="AL20361" s="24"/>
      <c r="AO20361" s="24"/>
      <c r="AR20361" s="24"/>
      <c r="AU20361" s="24"/>
    </row>
    <row r="20362">
      <c r="J20362" s="18"/>
      <c r="N20362" s="24"/>
      <c r="Q20362" s="24"/>
      <c r="T20362" s="24"/>
      <c r="W20362" s="24"/>
      <c r="Z20362" s="24"/>
      <c r="AC20362" s="24"/>
      <c r="AI20362" s="24"/>
      <c r="AL20362" s="24"/>
      <c r="AO20362" s="24"/>
      <c r="AR20362" s="24"/>
      <c r="AU20362" s="24"/>
    </row>
    <row r="20363">
      <c r="J20363" s="18"/>
      <c r="N20363" s="24"/>
      <c r="Q20363" s="24"/>
      <c r="T20363" s="24"/>
      <c r="W20363" s="24"/>
      <c r="Z20363" s="24"/>
      <c r="AC20363" s="24"/>
      <c r="AI20363" s="24"/>
      <c r="AL20363" s="24"/>
      <c r="AO20363" s="24"/>
      <c r="AR20363" s="24"/>
      <c r="AU20363" s="24"/>
    </row>
    <row r="20364">
      <c r="J20364" s="18"/>
      <c r="N20364" s="24"/>
      <c r="Q20364" s="24"/>
      <c r="T20364" s="24"/>
      <c r="W20364" s="24"/>
      <c r="Z20364" s="24"/>
      <c r="AC20364" s="24"/>
      <c r="AI20364" s="24"/>
      <c r="AL20364" s="24"/>
      <c r="AO20364" s="24"/>
      <c r="AR20364" s="24"/>
      <c r="AU20364" s="24"/>
    </row>
    <row r="20365">
      <c r="J20365" s="18"/>
      <c r="N20365" s="24"/>
      <c r="Q20365" s="24"/>
      <c r="T20365" s="24"/>
      <c r="W20365" s="24"/>
      <c r="Z20365" s="24"/>
      <c r="AC20365" s="24"/>
      <c r="AI20365" s="24"/>
      <c r="AL20365" s="24"/>
      <c r="AO20365" s="24"/>
      <c r="AR20365" s="24"/>
      <c r="AU20365" s="24"/>
    </row>
    <row r="20366">
      <c r="J20366" s="18"/>
      <c r="N20366" s="24"/>
      <c r="Q20366" s="24"/>
      <c r="T20366" s="24"/>
      <c r="W20366" s="24"/>
      <c r="Z20366" s="24"/>
      <c r="AC20366" s="24"/>
      <c r="AI20366" s="24"/>
      <c r="AL20366" s="24"/>
      <c r="AO20366" s="24"/>
      <c r="AR20366" s="24"/>
      <c r="AU20366" s="24"/>
    </row>
    <row r="20367">
      <c r="J20367" s="18"/>
      <c r="N20367" s="24"/>
      <c r="Q20367" s="24"/>
      <c r="T20367" s="24"/>
      <c r="W20367" s="24"/>
      <c r="Z20367" s="24"/>
      <c r="AC20367" s="24"/>
      <c r="AI20367" s="24"/>
      <c r="AL20367" s="24"/>
      <c r="AO20367" s="24"/>
      <c r="AR20367" s="24"/>
      <c r="AU20367" s="24"/>
    </row>
    <row r="20368">
      <c r="J20368" s="18"/>
      <c r="N20368" s="24"/>
      <c r="Q20368" s="24"/>
      <c r="T20368" s="24"/>
      <c r="W20368" s="24"/>
      <c r="Z20368" s="24"/>
      <c r="AC20368" s="24"/>
      <c r="AI20368" s="24"/>
      <c r="AL20368" s="24"/>
      <c r="AO20368" s="24"/>
      <c r="AR20368" s="24"/>
      <c r="AU20368" s="24"/>
    </row>
    <row r="20369">
      <c r="J20369" s="18"/>
      <c r="N20369" s="24"/>
      <c r="Q20369" s="24"/>
      <c r="T20369" s="24"/>
      <c r="W20369" s="24"/>
      <c r="Z20369" s="24"/>
      <c r="AC20369" s="24"/>
      <c r="AI20369" s="24"/>
      <c r="AL20369" s="24"/>
      <c r="AO20369" s="24"/>
      <c r="AR20369" s="24"/>
      <c r="AU20369" s="24"/>
    </row>
    <row r="20370">
      <c r="J20370" s="18"/>
      <c r="N20370" s="24"/>
      <c r="Q20370" s="24"/>
      <c r="T20370" s="24"/>
      <c r="W20370" s="24"/>
      <c r="Z20370" s="24"/>
      <c r="AC20370" s="24"/>
      <c r="AI20370" s="24"/>
      <c r="AL20370" s="24"/>
      <c r="AO20370" s="24"/>
      <c r="AR20370" s="24"/>
      <c r="AU20370" s="24"/>
    </row>
    <row r="20371">
      <c r="J20371" s="18"/>
      <c r="N20371" s="24"/>
      <c r="Q20371" s="24"/>
      <c r="T20371" s="24"/>
      <c r="W20371" s="24"/>
      <c r="Z20371" s="24"/>
      <c r="AC20371" s="24"/>
      <c r="AI20371" s="24"/>
      <c r="AL20371" s="24"/>
      <c r="AO20371" s="24"/>
      <c r="AR20371" s="24"/>
      <c r="AU20371" s="24"/>
    </row>
    <row r="20372">
      <c r="J20372" s="18"/>
      <c r="N20372" s="24"/>
      <c r="Q20372" s="24"/>
      <c r="T20372" s="24"/>
      <c r="W20372" s="24"/>
      <c r="Z20372" s="24"/>
      <c r="AC20372" s="24"/>
      <c r="AI20372" s="24"/>
      <c r="AL20372" s="24"/>
      <c r="AO20372" s="24"/>
      <c r="AR20372" s="24"/>
      <c r="AU20372" s="24"/>
    </row>
    <row r="20373">
      <c r="J20373" s="18"/>
      <c r="N20373" s="24"/>
      <c r="Q20373" s="24"/>
      <c r="T20373" s="24"/>
      <c r="W20373" s="24"/>
      <c r="Z20373" s="24"/>
      <c r="AC20373" s="24"/>
      <c r="AI20373" s="24"/>
      <c r="AL20373" s="24"/>
      <c r="AO20373" s="24"/>
      <c r="AR20373" s="24"/>
      <c r="AU20373" s="24"/>
    </row>
    <row r="20374">
      <c r="J20374" s="18"/>
      <c r="N20374" s="24"/>
      <c r="Q20374" s="24"/>
      <c r="T20374" s="24"/>
      <c r="W20374" s="24"/>
      <c r="Z20374" s="24"/>
      <c r="AC20374" s="24"/>
      <c r="AI20374" s="24"/>
      <c r="AL20374" s="24"/>
      <c r="AO20374" s="24"/>
      <c r="AR20374" s="24"/>
      <c r="AU20374" s="24"/>
    </row>
    <row r="20375">
      <c r="J20375" s="18"/>
      <c r="N20375" s="24"/>
      <c r="Q20375" s="24"/>
      <c r="T20375" s="24"/>
      <c r="W20375" s="24"/>
      <c r="Z20375" s="24"/>
      <c r="AC20375" s="24"/>
      <c r="AI20375" s="24"/>
      <c r="AL20375" s="24"/>
      <c r="AO20375" s="24"/>
      <c r="AR20375" s="24"/>
      <c r="AU20375" s="24"/>
    </row>
    <row r="20376">
      <c r="J20376" s="18"/>
      <c r="N20376" s="24"/>
      <c r="Q20376" s="24"/>
      <c r="T20376" s="24"/>
      <c r="W20376" s="24"/>
      <c r="Z20376" s="24"/>
      <c r="AC20376" s="24"/>
      <c r="AI20376" s="24"/>
      <c r="AL20376" s="24"/>
      <c r="AO20376" s="24"/>
      <c r="AR20376" s="24"/>
      <c r="AU20376" s="24"/>
    </row>
    <row r="20377">
      <c r="J20377" s="18"/>
      <c r="N20377" s="24"/>
      <c r="Q20377" s="24"/>
      <c r="T20377" s="24"/>
      <c r="W20377" s="24"/>
      <c r="Z20377" s="24"/>
      <c r="AC20377" s="24"/>
      <c r="AI20377" s="24"/>
      <c r="AL20377" s="24"/>
      <c r="AO20377" s="24"/>
      <c r="AR20377" s="24"/>
      <c r="AU20377" s="24"/>
    </row>
    <row r="20378">
      <c r="J20378" s="18"/>
      <c r="N20378" s="24"/>
      <c r="Q20378" s="24"/>
      <c r="T20378" s="24"/>
      <c r="W20378" s="24"/>
      <c r="Z20378" s="24"/>
      <c r="AC20378" s="24"/>
      <c r="AI20378" s="24"/>
      <c r="AL20378" s="24"/>
      <c r="AO20378" s="24"/>
      <c r="AR20378" s="24"/>
      <c r="AU20378" s="24"/>
    </row>
    <row r="20379">
      <c r="J20379" s="18"/>
      <c r="N20379" s="24"/>
      <c r="Q20379" s="24"/>
      <c r="T20379" s="24"/>
      <c r="W20379" s="24"/>
      <c r="Z20379" s="24"/>
      <c r="AC20379" s="24"/>
      <c r="AI20379" s="24"/>
      <c r="AL20379" s="24"/>
      <c r="AO20379" s="24"/>
      <c r="AR20379" s="24"/>
      <c r="AU20379" s="24"/>
    </row>
    <row r="20380">
      <c r="J20380" s="18"/>
      <c r="N20380" s="24"/>
      <c r="Q20380" s="24"/>
      <c r="T20380" s="24"/>
      <c r="W20380" s="24"/>
      <c r="Z20380" s="24"/>
      <c r="AC20380" s="24"/>
      <c r="AI20380" s="24"/>
      <c r="AL20380" s="24"/>
      <c r="AO20380" s="24"/>
      <c r="AR20380" s="24"/>
      <c r="AU20380" s="24"/>
    </row>
    <row r="20381">
      <c r="J20381" s="18"/>
      <c r="N20381" s="24"/>
      <c r="Q20381" s="24"/>
      <c r="T20381" s="24"/>
      <c r="W20381" s="24"/>
      <c r="Z20381" s="24"/>
      <c r="AC20381" s="24"/>
      <c r="AI20381" s="24"/>
      <c r="AL20381" s="24"/>
      <c r="AO20381" s="24"/>
      <c r="AR20381" s="24"/>
      <c r="AU20381" s="24"/>
    </row>
    <row r="20382">
      <c r="J20382" s="18"/>
      <c r="N20382" s="24"/>
      <c r="Q20382" s="24"/>
      <c r="T20382" s="24"/>
      <c r="W20382" s="24"/>
      <c r="Z20382" s="24"/>
      <c r="AC20382" s="24"/>
      <c r="AI20382" s="24"/>
      <c r="AL20382" s="24"/>
      <c r="AO20382" s="24"/>
      <c r="AR20382" s="24"/>
      <c r="AU20382" s="24"/>
    </row>
    <row r="20383">
      <c r="J20383" s="18"/>
      <c r="N20383" s="24"/>
      <c r="Q20383" s="24"/>
      <c r="T20383" s="24"/>
      <c r="W20383" s="24"/>
      <c r="Z20383" s="24"/>
      <c r="AC20383" s="24"/>
      <c r="AI20383" s="24"/>
      <c r="AL20383" s="24"/>
      <c r="AO20383" s="24"/>
      <c r="AR20383" s="24"/>
      <c r="AU20383" s="24"/>
    </row>
    <row r="20384">
      <c r="J20384" s="18"/>
      <c r="N20384" s="24"/>
      <c r="Q20384" s="24"/>
      <c r="T20384" s="24"/>
      <c r="W20384" s="24"/>
      <c r="Z20384" s="24"/>
      <c r="AC20384" s="24"/>
      <c r="AI20384" s="24"/>
      <c r="AL20384" s="24"/>
      <c r="AO20384" s="24"/>
      <c r="AR20384" s="24"/>
      <c r="AU20384" s="24"/>
    </row>
    <row r="20385">
      <c r="J20385" s="18"/>
      <c r="N20385" s="24"/>
      <c r="Q20385" s="24"/>
      <c r="T20385" s="24"/>
      <c r="W20385" s="24"/>
      <c r="Z20385" s="24"/>
      <c r="AC20385" s="24"/>
      <c r="AI20385" s="24"/>
      <c r="AL20385" s="24"/>
      <c r="AO20385" s="24"/>
      <c r="AR20385" s="24"/>
      <c r="AU20385" s="24"/>
    </row>
    <row r="20386">
      <c r="J20386" s="18"/>
      <c r="N20386" s="24"/>
      <c r="Q20386" s="24"/>
      <c r="T20386" s="24"/>
      <c r="W20386" s="24"/>
      <c r="Z20386" s="24"/>
      <c r="AC20386" s="24"/>
      <c r="AI20386" s="24"/>
      <c r="AL20386" s="24"/>
      <c r="AO20386" s="24"/>
      <c r="AR20386" s="24"/>
      <c r="AU20386" s="24"/>
    </row>
    <row r="20387">
      <c r="J20387" s="18"/>
      <c r="N20387" s="24"/>
      <c r="Q20387" s="24"/>
      <c r="T20387" s="24"/>
      <c r="W20387" s="24"/>
      <c r="Z20387" s="24"/>
      <c r="AC20387" s="24"/>
      <c r="AI20387" s="24"/>
      <c r="AL20387" s="24"/>
      <c r="AO20387" s="24"/>
      <c r="AR20387" s="24"/>
      <c r="AU20387" s="24"/>
    </row>
    <row r="20388">
      <c r="J20388" s="18"/>
      <c r="N20388" s="24"/>
      <c r="Q20388" s="24"/>
      <c r="T20388" s="24"/>
      <c r="W20388" s="24"/>
      <c r="Z20388" s="24"/>
      <c r="AC20388" s="24"/>
      <c r="AI20388" s="24"/>
      <c r="AL20388" s="24"/>
      <c r="AO20388" s="24"/>
      <c r="AR20388" s="24"/>
      <c r="AU20388" s="24"/>
    </row>
    <row r="20389">
      <c r="J20389" s="18"/>
      <c r="N20389" s="24"/>
      <c r="Q20389" s="24"/>
      <c r="T20389" s="24"/>
      <c r="W20389" s="24"/>
      <c r="Z20389" s="24"/>
      <c r="AC20389" s="24"/>
      <c r="AI20389" s="24"/>
      <c r="AL20389" s="24"/>
      <c r="AO20389" s="24"/>
      <c r="AR20389" s="24"/>
      <c r="AU20389" s="24"/>
    </row>
    <row r="20390">
      <c r="J20390" s="18"/>
      <c r="N20390" s="24"/>
      <c r="Q20390" s="24"/>
      <c r="T20390" s="24"/>
      <c r="W20390" s="24"/>
      <c r="Z20390" s="24"/>
      <c r="AC20390" s="24"/>
      <c r="AI20390" s="24"/>
      <c r="AL20390" s="24"/>
      <c r="AO20390" s="24"/>
      <c r="AR20390" s="24"/>
      <c r="AU20390" s="24"/>
    </row>
    <row r="20391">
      <c r="J20391" s="18"/>
      <c r="N20391" s="24"/>
      <c r="Q20391" s="24"/>
      <c r="T20391" s="24"/>
      <c r="W20391" s="24"/>
      <c r="Z20391" s="24"/>
      <c r="AC20391" s="24"/>
      <c r="AI20391" s="24"/>
      <c r="AL20391" s="24"/>
      <c r="AO20391" s="24"/>
      <c r="AR20391" s="24"/>
      <c r="AU20391" s="24"/>
    </row>
    <row r="20392">
      <c r="J20392" s="18"/>
      <c r="N20392" s="24"/>
      <c r="Q20392" s="24"/>
      <c r="T20392" s="24"/>
      <c r="W20392" s="24"/>
      <c r="Z20392" s="24"/>
      <c r="AC20392" s="24"/>
      <c r="AI20392" s="24"/>
      <c r="AL20392" s="24"/>
      <c r="AO20392" s="24"/>
      <c r="AR20392" s="24"/>
      <c r="AU20392" s="24"/>
    </row>
    <row r="20393">
      <c r="J20393" s="18"/>
      <c r="N20393" s="24"/>
      <c r="Q20393" s="24"/>
      <c r="T20393" s="24"/>
      <c r="W20393" s="24"/>
      <c r="Z20393" s="24"/>
      <c r="AC20393" s="24"/>
      <c r="AI20393" s="24"/>
      <c r="AL20393" s="24"/>
      <c r="AO20393" s="24"/>
      <c r="AR20393" s="24"/>
      <c r="AU20393" s="24"/>
    </row>
    <row r="20394">
      <c r="J20394" s="18"/>
      <c r="N20394" s="24"/>
      <c r="Q20394" s="24"/>
      <c r="T20394" s="24"/>
      <c r="W20394" s="24"/>
      <c r="Z20394" s="24"/>
      <c r="AC20394" s="24"/>
      <c r="AI20394" s="24"/>
      <c r="AL20394" s="24"/>
      <c r="AO20394" s="24"/>
      <c r="AR20394" s="24"/>
      <c r="AU20394" s="24"/>
    </row>
    <row r="20395">
      <c r="J20395" s="18"/>
      <c r="N20395" s="24"/>
      <c r="Q20395" s="24"/>
      <c r="T20395" s="24"/>
      <c r="W20395" s="24"/>
      <c r="Z20395" s="24"/>
      <c r="AC20395" s="24"/>
      <c r="AI20395" s="24"/>
      <c r="AL20395" s="24"/>
      <c r="AO20395" s="24"/>
      <c r="AR20395" s="24"/>
      <c r="AU20395" s="24"/>
    </row>
    <row r="20396">
      <c r="J20396" s="18"/>
      <c r="N20396" s="24"/>
      <c r="Q20396" s="24"/>
      <c r="T20396" s="24"/>
      <c r="W20396" s="24"/>
      <c r="Z20396" s="24"/>
      <c r="AC20396" s="24"/>
      <c r="AI20396" s="24"/>
      <c r="AL20396" s="24"/>
      <c r="AO20396" s="24"/>
      <c r="AR20396" s="24"/>
      <c r="AU20396" s="24"/>
    </row>
    <row r="20397">
      <c r="J20397" s="18"/>
      <c r="N20397" s="24"/>
      <c r="Q20397" s="24"/>
      <c r="T20397" s="24"/>
      <c r="W20397" s="24"/>
      <c r="Z20397" s="24"/>
      <c r="AC20397" s="24"/>
      <c r="AI20397" s="24"/>
      <c r="AL20397" s="24"/>
      <c r="AO20397" s="24"/>
      <c r="AR20397" s="24"/>
      <c r="AU20397" s="24"/>
    </row>
    <row r="20398">
      <c r="J20398" s="18"/>
      <c r="N20398" s="24"/>
      <c r="Q20398" s="24"/>
      <c r="T20398" s="24"/>
      <c r="W20398" s="24"/>
      <c r="Z20398" s="24"/>
      <c r="AC20398" s="24"/>
      <c r="AI20398" s="24"/>
      <c r="AL20398" s="24"/>
      <c r="AO20398" s="24"/>
      <c r="AR20398" s="24"/>
      <c r="AU20398" s="24"/>
    </row>
    <row r="20399">
      <c r="J20399" s="18"/>
      <c r="N20399" s="24"/>
      <c r="Q20399" s="24"/>
      <c r="T20399" s="24"/>
      <c r="W20399" s="24"/>
      <c r="Z20399" s="24"/>
      <c r="AC20399" s="24"/>
      <c r="AI20399" s="24"/>
      <c r="AL20399" s="24"/>
      <c r="AO20399" s="24"/>
      <c r="AR20399" s="24"/>
      <c r="AU20399" s="24"/>
    </row>
    <row r="20400">
      <c r="J20400" s="18"/>
      <c r="N20400" s="24"/>
      <c r="Q20400" s="24"/>
      <c r="T20400" s="24"/>
      <c r="W20400" s="24"/>
      <c r="Z20400" s="24"/>
      <c r="AC20400" s="24"/>
      <c r="AI20400" s="24"/>
      <c r="AL20400" s="24"/>
      <c r="AO20400" s="24"/>
      <c r="AR20400" s="24"/>
      <c r="AU20400" s="24"/>
    </row>
    <row r="20401">
      <c r="J20401" s="18"/>
      <c r="N20401" s="24"/>
      <c r="Q20401" s="24"/>
      <c r="T20401" s="24"/>
      <c r="W20401" s="24"/>
      <c r="Z20401" s="24"/>
      <c r="AC20401" s="24"/>
      <c r="AI20401" s="24"/>
      <c r="AL20401" s="24"/>
      <c r="AO20401" s="24"/>
      <c r="AR20401" s="24"/>
      <c r="AU20401" s="24"/>
    </row>
    <row r="20402">
      <c r="J20402" s="18"/>
      <c r="N20402" s="24"/>
      <c r="Q20402" s="24"/>
      <c r="T20402" s="24"/>
      <c r="W20402" s="24"/>
      <c r="Z20402" s="24"/>
      <c r="AC20402" s="24"/>
      <c r="AI20402" s="24"/>
      <c r="AL20402" s="24"/>
      <c r="AO20402" s="24"/>
      <c r="AR20402" s="24"/>
      <c r="AU20402" s="24"/>
    </row>
    <row r="20403">
      <c r="J20403" s="18"/>
      <c r="N20403" s="24"/>
      <c r="Q20403" s="24"/>
      <c r="T20403" s="24"/>
      <c r="W20403" s="24"/>
      <c r="Z20403" s="24"/>
      <c r="AC20403" s="24"/>
      <c r="AI20403" s="24"/>
      <c r="AL20403" s="24"/>
      <c r="AO20403" s="24"/>
      <c r="AR20403" s="24"/>
      <c r="AU20403" s="24"/>
    </row>
    <row r="20404">
      <c r="J20404" s="18"/>
      <c r="N20404" s="24"/>
      <c r="Q20404" s="24"/>
      <c r="T20404" s="24"/>
      <c r="W20404" s="24"/>
      <c r="Z20404" s="24"/>
      <c r="AC20404" s="24"/>
      <c r="AI20404" s="24"/>
      <c r="AL20404" s="24"/>
      <c r="AO20404" s="24"/>
      <c r="AR20404" s="24"/>
      <c r="AU20404" s="24"/>
    </row>
    <row r="20405">
      <c r="J20405" s="18"/>
      <c r="N20405" s="24"/>
      <c r="Q20405" s="24"/>
      <c r="T20405" s="24"/>
      <c r="W20405" s="24"/>
      <c r="Z20405" s="24"/>
      <c r="AC20405" s="24"/>
      <c r="AI20405" s="24"/>
      <c r="AL20405" s="24"/>
      <c r="AO20405" s="24"/>
      <c r="AR20405" s="24"/>
      <c r="AU20405" s="24"/>
    </row>
    <row r="20406">
      <c r="J20406" s="18"/>
      <c r="N20406" s="24"/>
      <c r="Q20406" s="24"/>
      <c r="T20406" s="24"/>
      <c r="W20406" s="24"/>
      <c r="Z20406" s="24"/>
      <c r="AC20406" s="24"/>
      <c r="AI20406" s="24"/>
      <c r="AL20406" s="24"/>
      <c r="AO20406" s="24"/>
      <c r="AR20406" s="24"/>
      <c r="AU20406" s="24"/>
    </row>
    <row r="20407">
      <c r="J20407" s="18"/>
      <c r="N20407" s="24"/>
      <c r="Q20407" s="24"/>
      <c r="T20407" s="24"/>
      <c r="W20407" s="24"/>
      <c r="Z20407" s="24"/>
      <c r="AC20407" s="24"/>
      <c r="AI20407" s="24"/>
      <c r="AL20407" s="24"/>
      <c r="AO20407" s="24"/>
      <c r="AR20407" s="24"/>
      <c r="AU20407" s="24"/>
    </row>
    <row r="20408">
      <c r="J20408" s="18"/>
      <c r="N20408" s="24"/>
      <c r="Q20408" s="24"/>
      <c r="T20408" s="24"/>
      <c r="W20408" s="24"/>
      <c r="Z20408" s="24"/>
      <c r="AC20408" s="24"/>
      <c r="AI20408" s="24"/>
      <c r="AL20408" s="24"/>
      <c r="AO20408" s="24"/>
      <c r="AR20408" s="24"/>
      <c r="AU20408" s="24"/>
    </row>
    <row r="20409">
      <c r="J20409" s="18"/>
      <c r="N20409" s="24"/>
      <c r="Q20409" s="24"/>
      <c r="T20409" s="24"/>
      <c r="W20409" s="24"/>
      <c r="Z20409" s="24"/>
      <c r="AC20409" s="24"/>
      <c r="AI20409" s="24"/>
      <c r="AL20409" s="24"/>
      <c r="AO20409" s="24"/>
      <c r="AR20409" s="24"/>
      <c r="AU20409" s="24"/>
    </row>
    <row r="20410">
      <c r="J20410" s="18"/>
      <c r="N20410" s="24"/>
      <c r="Q20410" s="24"/>
      <c r="T20410" s="24"/>
      <c r="W20410" s="24"/>
      <c r="Z20410" s="24"/>
      <c r="AC20410" s="24"/>
      <c r="AI20410" s="24"/>
      <c r="AL20410" s="24"/>
      <c r="AO20410" s="24"/>
      <c r="AR20410" s="24"/>
      <c r="AU20410" s="24"/>
    </row>
    <row r="20411">
      <c r="J20411" s="18"/>
      <c r="N20411" s="24"/>
      <c r="Q20411" s="24"/>
      <c r="T20411" s="24"/>
      <c r="W20411" s="24"/>
      <c r="Z20411" s="24"/>
      <c r="AC20411" s="24"/>
      <c r="AI20411" s="24"/>
      <c r="AL20411" s="24"/>
      <c r="AO20411" s="24"/>
      <c r="AR20411" s="24"/>
      <c r="AU20411" s="24"/>
    </row>
    <row r="20412">
      <c r="J20412" s="18"/>
      <c r="N20412" s="24"/>
      <c r="Q20412" s="24"/>
      <c r="T20412" s="24"/>
      <c r="W20412" s="24"/>
      <c r="Z20412" s="24"/>
      <c r="AC20412" s="24"/>
      <c r="AI20412" s="24"/>
      <c r="AL20412" s="24"/>
      <c r="AO20412" s="24"/>
      <c r="AR20412" s="24"/>
      <c r="AU20412" s="24"/>
    </row>
    <row r="20413">
      <c r="J20413" s="18"/>
      <c r="N20413" s="24"/>
      <c r="Q20413" s="24"/>
      <c r="T20413" s="24"/>
      <c r="W20413" s="24"/>
      <c r="Z20413" s="24"/>
      <c r="AC20413" s="24"/>
      <c r="AI20413" s="24"/>
      <c r="AL20413" s="24"/>
      <c r="AO20413" s="24"/>
      <c r="AR20413" s="24"/>
      <c r="AU20413" s="24"/>
    </row>
    <row r="20414">
      <c r="J20414" s="18"/>
      <c r="N20414" s="24"/>
      <c r="Q20414" s="24"/>
      <c r="T20414" s="24"/>
      <c r="W20414" s="24"/>
      <c r="Z20414" s="24"/>
      <c r="AC20414" s="24"/>
      <c r="AI20414" s="24"/>
      <c r="AL20414" s="24"/>
      <c r="AO20414" s="24"/>
      <c r="AR20414" s="24"/>
      <c r="AU20414" s="24"/>
    </row>
    <row r="20415">
      <c r="J20415" s="18"/>
      <c r="N20415" s="24"/>
      <c r="Q20415" s="24"/>
      <c r="T20415" s="24"/>
      <c r="W20415" s="24"/>
      <c r="Z20415" s="24"/>
      <c r="AC20415" s="24"/>
      <c r="AI20415" s="24"/>
      <c r="AL20415" s="24"/>
      <c r="AO20415" s="24"/>
      <c r="AR20415" s="24"/>
      <c r="AU20415" s="24"/>
    </row>
    <row r="20416">
      <c r="J20416" s="18"/>
      <c r="N20416" s="24"/>
      <c r="Q20416" s="24"/>
      <c r="T20416" s="24"/>
      <c r="W20416" s="24"/>
      <c r="Z20416" s="24"/>
      <c r="AC20416" s="24"/>
      <c r="AI20416" s="24"/>
      <c r="AL20416" s="24"/>
      <c r="AO20416" s="24"/>
      <c r="AR20416" s="24"/>
      <c r="AU20416" s="24"/>
    </row>
    <row r="20417">
      <c r="J20417" s="18"/>
      <c r="N20417" s="24"/>
      <c r="Q20417" s="24"/>
      <c r="T20417" s="24"/>
      <c r="W20417" s="24"/>
      <c r="Z20417" s="24"/>
      <c r="AC20417" s="24"/>
      <c r="AI20417" s="24"/>
      <c r="AL20417" s="24"/>
      <c r="AO20417" s="24"/>
      <c r="AR20417" s="24"/>
      <c r="AU20417" s="24"/>
    </row>
    <row r="20418">
      <c r="J20418" s="18"/>
      <c r="N20418" s="24"/>
      <c r="Q20418" s="24"/>
      <c r="T20418" s="24"/>
      <c r="W20418" s="24"/>
      <c r="Z20418" s="24"/>
      <c r="AC20418" s="24"/>
      <c r="AI20418" s="24"/>
      <c r="AL20418" s="24"/>
      <c r="AO20418" s="24"/>
      <c r="AR20418" s="24"/>
      <c r="AU20418" s="24"/>
    </row>
    <row r="20419">
      <c r="J20419" s="18"/>
      <c r="N20419" s="24"/>
      <c r="Q20419" s="24"/>
      <c r="T20419" s="24"/>
      <c r="W20419" s="24"/>
      <c r="Z20419" s="24"/>
      <c r="AC20419" s="24"/>
      <c r="AI20419" s="24"/>
      <c r="AL20419" s="24"/>
      <c r="AO20419" s="24"/>
      <c r="AR20419" s="24"/>
      <c r="AU20419" s="24"/>
    </row>
    <row r="20420">
      <c r="J20420" s="18"/>
      <c r="N20420" s="24"/>
      <c r="Q20420" s="24"/>
      <c r="T20420" s="24"/>
      <c r="W20420" s="24"/>
      <c r="Z20420" s="24"/>
      <c r="AC20420" s="24"/>
      <c r="AI20420" s="24"/>
      <c r="AL20420" s="24"/>
      <c r="AO20420" s="24"/>
      <c r="AR20420" s="24"/>
      <c r="AU20420" s="24"/>
    </row>
    <row r="20421">
      <c r="J20421" s="18"/>
      <c r="N20421" s="24"/>
      <c r="Q20421" s="24"/>
      <c r="T20421" s="24"/>
      <c r="W20421" s="24"/>
      <c r="Z20421" s="24"/>
      <c r="AC20421" s="24"/>
      <c r="AI20421" s="24"/>
      <c r="AL20421" s="24"/>
      <c r="AO20421" s="24"/>
      <c r="AR20421" s="24"/>
      <c r="AU20421" s="24"/>
    </row>
    <row r="20422">
      <c r="J20422" s="18"/>
      <c r="N20422" s="24"/>
      <c r="Q20422" s="24"/>
      <c r="T20422" s="24"/>
      <c r="W20422" s="24"/>
      <c r="Z20422" s="24"/>
      <c r="AC20422" s="24"/>
      <c r="AI20422" s="24"/>
      <c r="AL20422" s="24"/>
      <c r="AO20422" s="24"/>
      <c r="AR20422" s="24"/>
      <c r="AU20422" s="24"/>
    </row>
    <row r="20423">
      <c r="J20423" s="18"/>
      <c r="N20423" s="24"/>
      <c r="Q20423" s="24"/>
      <c r="T20423" s="24"/>
      <c r="W20423" s="24"/>
      <c r="Z20423" s="24"/>
      <c r="AC20423" s="24"/>
      <c r="AI20423" s="24"/>
      <c r="AL20423" s="24"/>
      <c r="AO20423" s="24"/>
      <c r="AR20423" s="24"/>
      <c r="AU20423" s="24"/>
    </row>
    <row r="20424">
      <c r="J20424" s="18"/>
      <c r="N20424" s="24"/>
      <c r="Q20424" s="24"/>
      <c r="T20424" s="24"/>
      <c r="W20424" s="24"/>
      <c r="Z20424" s="24"/>
      <c r="AC20424" s="24"/>
      <c r="AI20424" s="24"/>
      <c r="AL20424" s="24"/>
      <c r="AO20424" s="24"/>
      <c r="AR20424" s="24"/>
      <c r="AU20424" s="24"/>
    </row>
    <row r="20425">
      <c r="J20425" s="18"/>
      <c r="N20425" s="24"/>
      <c r="Q20425" s="24"/>
      <c r="T20425" s="24"/>
      <c r="W20425" s="24"/>
      <c r="Z20425" s="24"/>
      <c r="AC20425" s="24"/>
      <c r="AI20425" s="24"/>
      <c r="AL20425" s="24"/>
      <c r="AO20425" s="24"/>
      <c r="AR20425" s="24"/>
      <c r="AU20425" s="24"/>
    </row>
    <row r="20426">
      <c r="J20426" s="18"/>
      <c r="N20426" s="24"/>
      <c r="Q20426" s="24"/>
      <c r="T20426" s="24"/>
      <c r="W20426" s="24"/>
      <c r="Z20426" s="24"/>
      <c r="AC20426" s="24"/>
      <c r="AI20426" s="24"/>
      <c r="AL20426" s="24"/>
      <c r="AO20426" s="24"/>
      <c r="AR20426" s="24"/>
      <c r="AU20426" s="24"/>
    </row>
    <row r="20427">
      <c r="J20427" s="18"/>
      <c r="N20427" s="24"/>
      <c r="Q20427" s="24"/>
      <c r="T20427" s="24"/>
      <c r="W20427" s="24"/>
      <c r="Z20427" s="24"/>
      <c r="AC20427" s="24"/>
      <c r="AI20427" s="24"/>
      <c r="AL20427" s="24"/>
      <c r="AO20427" s="24"/>
      <c r="AR20427" s="24"/>
      <c r="AU20427" s="24"/>
    </row>
    <row r="20428">
      <c r="J20428" s="18"/>
      <c r="N20428" s="24"/>
      <c r="Q20428" s="24"/>
      <c r="T20428" s="24"/>
      <c r="W20428" s="24"/>
      <c r="Z20428" s="24"/>
      <c r="AC20428" s="24"/>
      <c r="AI20428" s="24"/>
      <c r="AL20428" s="24"/>
      <c r="AO20428" s="24"/>
      <c r="AR20428" s="24"/>
      <c r="AU20428" s="24"/>
    </row>
    <row r="20429">
      <c r="J20429" s="18"/>
      <c r="N20429" s="24"/>
      <c r="Q20429" s="24"/>
      <c r="T20429" s="24"/>
      <c r="W20429" s="24"/>
      <c r="Z20429" s="24"/>
      <c r="AC20429" s="24"/>
      <c r="AI20429" s="24"/>
      <c r="AL20429" s="24"/>
      <c r="AO20429" s="24"/>
      <c r="AR20429" s="24"/>
      <c r="AU20429" s="24"/>
    </row>
    <row r="20430">
      <c r="J20430" s="18"/>
      <c r="N20430" s="24"/>
      <c r="Q20430" s="24"/>
      <c r="T20430" s="24"/>
      <c r="W20430" s="24"/>
      <c r="Z20430" s="24"/>
      <c r="AC20430" s="24"/>
      <c r="AI20430" s="24"/>
      <c r="AL20430" s="24"/>
      <c r="AO20430" s="24"/>
      <c r="AR20430" s="24"/>
      <c r="AU20430" s="24"/>
    </row>
    <row r="20431">
      <c r="J20431" s="18"/>
      <c r="N20431" s="24"/>
      <c r="Q20431" s="24"/>
      <c r="T20431" s="24"/>
      <c r="W20431" s="24"/>
      <c r="Z20431" s="24"/>
      <c r="AC20431" s="24"/>
      <c r="AI20431" s="24"/>
      <c r="AL20431" s="24"/>
      <c r="AO20431" s="24"/>
      <c r="AR20431" s="24"/>
      <c r="AU20431" s="24"/>
    </row>
    <row r="20432">
      <c r="J20432" s="18"/>
      <c r="N20432" s="24"/>
      <c r="Q20432" s="24"/>
      <c r="T20432" s="24"/>
      <c r="W20432" s="24"/>
      <c r="Z20432" s="24"/>
      <c r="AC20432" s="24"/>
      <c r="AI20432" s="24"/>
      <c r="AL20432" s="24"/>
      <c r="AO20432" s="24"/>
      <c r="AR20432" s="24"/>
      <c r="AU20432" s="24"/>
    </row>
    <row r="20433">
      <c r="J20433" s="18"/>
      <c r="N20433" s="24"/>
      <c r="Q20433" s="24"/>
      <c r="T20433" s="24"/>
      <c r="W20433" s="24"/>
      <c r="Z20433" s="24"/>
      <c r="AC20433" s="24"/>
      <c r="AI20433" s="24"/>
      <c r="AL20433" s="24"/>
      <c r="AO20433" s="24"/>
      <c r="AR20433" s="24"/>
      <c r="AU20433" s="24"/>
    </row>
    <row r="20434">
      <c r="J20434" s="18"/>
      <c r="N20434" s="24"/>
      <c r="Q20434" s="24"/>
      <c r="T20434" s="24"/>
      <c r="W20434" s="24"/>
      <c r="Z20434" s="24"/>
      <c r="AC20434" s="24"/>
      <c r="AI20434" s="24"/>
      <c r="AL20434" s="24"/>
      <c r="AO20434" s="24"/>
      <c r="AR20434" s="24"/>
      <c r="AU20434" s="24"/>
    </row>
    <row r="20435">
      <c r="J20435" s="18"/>
      <c r="N20435" s="24"/>
      <c r="Q20435" s="24"/>
      <c r="T20435" s="24"/>
      <c r="W20435" s="24"/>
      <c r="Z20435" s="24"/>
      <c r="AC20435" s="24"/>
      <c r="AI20435" s="24"/>
      <c r="AL20435" s="24"/>
      <c r="AO20435" s="24"/>
      <c r="AR20435" s="24"/>
      <c r="AU20435" s="24"/>
    </row>
    <row r="20436">
      <c r="J20436" s="18"/>
      <c r="N20436" s="24"/>
      <c r="Q20436" s="24"/>
      <c r="T20436" s="24"/>
      <c r="W20436" s="24"/>
      <c r="Z20436" s="24"/>
      <c r="AC20436" s="24"/>
      <c r="AI20436" s="24"/>
      <c r="AL20436" s="24"/>
      <c r="AO20436" s="24"/>
      <c r="AR20436" s="24"/>
      <c r="AU20436" s="24"/>
    </row>
    <row r="20437">
      <c r="J20437" s="18"/>
      <c r="N20437" s="24"/>
      <c r="Q20437" s="24"/>
      <c r="T20437" s="24"/>
      <c r="W20437" s="24"/>
      <c r="Z20437" s="24"/>
      <c r="AC20437" s="24"/>
      <c r="AI20437" s="24"/>
      <c r="AL20437" s="24"/>
      <c r="AO20437" s="24"/>
      <c r="AR20437" s="24"/>
      <c r="AU20437" s="24"/>
    </row>
    <row r="20438">
      <c r="J20438" s="18"/>
      <c r="N20438" s="24"/>
      <c r="Q20438" s="24"/>
      <c r="T20438" s="24"/>
      <c r="W20438" s="24"/>
      <c r="Z20438" s="24"/>
      <c r="AC20438" s="24"/>
      <c r="AI20438" s="24"/>
      <c r="AL20438" s="24"/>
      <c r="AO20438" s="24"/>
      <c r="AR20438" s="24"/>
      <c r="AU20438" s="24"/>
    </row>
    <row r="20439">
      <c r="J20439" s="18"/>
      <c r="N20439" s="24"/>
      <c r="Q20439" s="24"/>
      <c r="T20439" s="24"/>
      <c r="W20439" s="24"/>
      <c r="Z20439" s="24"/>
      <c r="AC20439" s="24"/>
      <c r="AI20439" s="24"/>
      <c r="AL20439" s="24"/>
      <c r="AO20439" s="24"/>
      <c r="AR20439" s="24"/>
      <c r="AU20439" s="24"/>
    </row>
    <row r="20440">
      <c r="J20440" s="18"/>
      <c r="N20440" s="24"/>
      <c r="Q20440" s="24"/>
      <c r="T20440" s="24"/>
      <c r="W20440" s="24"/>
      <c r="Z20440" s="24"/>
      <c r="AC20440" s="24"/>
      <c r="AI20440" s="24"/>
      <c r="AL20440" s="24"/>
      <c r="AO20440" s="24"/>
      <c r="AR20440" s="24"/>
      <c r="AU20440" s="24"/>
    </row>
    <row r="20441">
      <c r="J20441" s="18"/>
      <c r="N20441" s="24"/>
      <c r="Q20441" s="24"/>
      <c r="T20441" s="24"/>
      <c r="W20441" s="24"/>
      <c r="Z20441" s="24"/>
      <c r="AC20441" s="24"/>
      <c r="AI20441" s="24"/>
      <c r="AL20441" s="24"/>
      <c r="AO20441" s="24"/>
      <c r="AR20441" s="24"/>
      <c r="AU20441" s="24"/>
    </row>
    <row r="20442">
      <c r="J20442" s="18"/>
      <c r="N20442" s="24"/>
      <c r="Q20442" s="24"/>
      <c r="T20442" s="24"/>
      <c r="W20442" s="24"/>
      <c r="Z20442" s="24"/>
      <c r="AC20442" s="24"/>
      <c r="AI20442" s="24"/>
      <c r="AL20442" s="24"/>
      <c r="AO20442" s="24"/>
      <c r="AR20442" s="24"/>
      <c r="AU20442" s="24"/>
    </row>
    <row r="20443">
      <c r="J20443" s="18"/>
      <c r="N20443" s="24"/>
      <c r="Q20443" s="24"/>
      <c r="T20443" s="24"/>
      <c r="W20443" s="24"/>
      <c r="Z20443" s="24"/>
      <c r="AC20443" s="24"/>
      <c r="AI20443" s="24"/>
      <c r="AL20443" s="24"/>
      <c r="AO20443" s="24"/>
      <c r="AR20443" s="24"/>
      <c r="AU20443" s="24"/>
    </row>
    <row r="20444">
      <c r="J20444" s="18"/>
      <c r="N20444" s="24"/>
      <c r="Q20444" s="24"/>
      <c r="T20444" s="24"/>
      <c r="W20444" s="24"/>
      <c r="Z20444" s="24"/>
      <c r="AC20444" s="24"/>
      <c r="AI20444" s="24"/>
      <c r="AL20444" s="24"/>
      <c r="AO20444" s="24"/>
      <c r="AR20444" s="24"/>
      <c r="AU20444" s="24"/>
    </row>
    <row r="20445">
      <c r="J20445" s="18"/>
      <c r="N20445" s="24"/>
      <c r="Q20445" s="24"/>
      <c r="T20445" s="24"/>
      <c r="W20445" s="24"/>
      <c r="Z20445" s="24"/>
      <c r="AC20445" s="24"/>
      <c r="AI20445" s="24"/>
      <c r="AL20445" s="24"/>
      <c r="AO20445" s="24"/>
      <c r="AR20445" s="24"/>
      <c r="AU20445" s="24"/>
    </row>
    <row r="20446">
      <c r="J20446" s="18"/>
      <c r="N20446" s="24"/>
      <c r="Q20446" s="24"/>
      <c r="T20446" s="24"/>
      <c r="W20446" s="24"/>
      <c r="Z20446" s="24"/>
      <c r="AC20446" s="24"/>
      <c r="AI20446" s="24"/>
      <c r="AL20446" s="24"/>
      <c r="AO20446" s="24"/>
      <c r="AR20446" s="24"/>
      <c r="AU20446" s="24"/>
    </row>
    <row r="20447">
      <c r="J20447" s="18"/>
      <c r="N20447" s="24"/>
      <c r="Q20447" s="24"/>
      <c r="T20447" s="24"/>
      <c r="W20447" s="24"/>
      <c r="Z20447" s="24"/>
      <c r="AC20447" s="24"/>
      <c r="AI20447" s="24"/>
      <c r="AL20447" s="24"/>
      <c r="AO20447" s="24"/>
      <c r="AR20447" s="24"/>
      <c r="AU20447" s="24"/>
    </row>
    <row r="20448">
      <c r="J20448" s="18"/>
      <c r="N20448" s="24"/>
      <c r="Q20448" s="24"/>
      <c r="T20448" s="24"/>
      <c r="W20448" s="24"/>
      <c r="Z20448" s="24"/>
      <c r="AC20448" s="24"/>
      <c r="AI20448" s="24"/>
      <c r="AL20448" s="24"/>
      <c r="AO20448" s="24"/>
      <c r="AR20448" s="24"/>
      <c r="AU20448" s="24"/>
    </row>
    <row r="20449">
      <c r="J20449" s="18"/>
      <c r="N20449" s="24"/>
      <c r="Q20449" s="24"/>
      <c r="T20449" s="24"/>
      <c r="W20449" s="24"/>
      <c r="Z20449" s="24"/>
      <c r="AC20449" s="24"/>
      <c r="AI20449" s="24"/>
      <c r="AL20449" s="24"/>
      <c r="AO20449" s="24"/>
      <c r="AR20449" s="24"/>
      <c r="AU20449" s="24"/>
    </row>
    <row r="20450">
      <c r="J20450" s="18"/>
      <c r="N20450" s="24"/>
      <c r="Q20450" s="24"/>
      <c r="T20450" s="24"/>
      <c r="W20450" s="24"/>
      <c r="Z20450" s="24"/>
      <c r="AC20450" s="24"/>
      <c r="AI20450" s="24"/>
      <c r="AL20450" s="24"/>
      <c r="AO20450" s="24"/>
      <c r="AR20450" s="24"/>
      <c r="AU20450" s="24"/>
    </row>
    <row r="20451">
      <c r="J20451" s="18"/>
      <c r="N20451" s="24"/>
      <c r="Q20451" s="24"/>
      <c r="T20451" s="24"/>
      <c r="W20451" s="24"/>
      <c r="Z20451" s="24"/>
      <c r="AC20451" s="24"/>
      <c r="AI20451" s="24"/>
      <c r="AL20451" s="24"/>
      <c r="AO20451" s="24"/>
      <c r="AR20451" s="24"/>
      <c r="AU20451" s="24"/>
    </row>
    <row r="20452">
      <c r="J20452" s="18"/>
      <c r="N20452" s="24"/>
      <c r="Q20452" s="24"/>
      <c r="T20452" s="24"/>
      <c r="W20452" s="24"/>
      <c r="Z20452" s="24"/>
      <c r="AC20452" s="24"/>
      <c r="AI20452" s="24"/>
      <c r="AL20452" s="24"/>
      <c r="AO20452" s="24"/>
      <c r="AR20452" s="24"/>
      <c r="AU20452" s="24"/>
    </row>
    <row r="20453">
      <c r="J20453" s="18"/>
      <c r="N20453" s="24"/>
      <c r="Q20453" s="24"/>
      <c r="T20453" s="24"/>
      <c r="W20453" s="24"/>
      <c r="Z20453" s="24"/>
      <c r="AC20453" s="24"/>
      <c r="AI20453" s="24"/>
      <c r="AL20453" s="24"/>
      <c r="AO20453" s="24"/>
      <c r="AR20453" s="24"/>
      <c r="AU20453" s="24"/>
    </row>
    <row r="20454">
      <c r="J20454" s="18"/>
      <c r="N20454" s="24"/>
      <c r="Q20454" s="24"/>
      <c r="T20454" s="24"/>
      <c r="W20454" s="24"/>
      <c r="Z20454" s="24"/>
      <c r="AC20454" s="24"/>
      <c r="AI20454" s="24"/>
      <c r="AL20454" s="24"/>
      <c r="AO20454" s="24"/>
      <c r="AR20454" s="24"/>
      <c r="AU20454" s="24"/>
    </row>
    <row r="20455">
      <c r="J20455" s="18"/>
      <c r="N20455" s="24"/>
      <c r="Q20455" s="24"/>
      <c r="T20455" s="24"/>
      <c r="W20455" s="24"/>
      <c r="Z20455" s="24"/>
      <c r="AC20455" s="24"/>
      <c r="AI20455" s="24"/>
      <c r="AL20455" s="24"/>
      <c r="AO20455" s="24"/>
      <c r="AR20455" s="24"/>
      <c r="AU20455" s="24"/>
    </row>
    <row r="20456">
      <c r="J20456" s="18"/>
      <c r="N20456" s="24"/>
      <c r="Q20456" s="24"/>
      <c r="T20456" s="24"/>
      <c r="W20456" s="24"/>
      <c r="Z20456" s="24"/>
      <c r="AC20456" s="24"/>
      <c r="AI20456" s="24"/>
      <c r="AL20456" s="24"/>
      <c r="AO20456" s="24"/>
      <c r="AR20456" s="24"/>
      <c r="AU20456" s="24"/>
    </row>
    <row r="20457">
      <c r="J20457" s="18"/>
      <c r="N20457" s="24"/>
      <c r="Q20457" s="24"/>
      <c r="T20457" s="24"/>
      <c r="W20457" s="24"/>
      <c r="Z20457" s="24"/>
      <c r="AC20457" s="24"/>
      <c r="AI20457" s="24"/>
      <c r="AL20457" s="24"/>
      <c r="AO20457" s="24"/>
      <c r="AR20457" s="24"/>
      <c r="AU20457" s="24"/>
    </row>
    <row r="20458">
      <c r="J20458" s="18"/>
      <c r="N20458" s="24"/>
      <c r="Q20458" s="24"/>
      <c r="T20458" s="24"/>
      <c r="W20458" s="24"/>
      <c r="Z20458" s="24"/>
      <c r="AC20458" s="24"/>
      <c r="AI20458" s="24"/>
      <c r="AL20458" s="24"/>
      <c r="AO20458" s="24"/>
      <c r="AR20458" s="24"/>
      <c r="AU20458" s="24"/>
    </row>
    <row r="20459">
      <c r="J20459" s="18"/>
      <c r="N20459" s="24"/>
      <c r="Q20459" s="24"/>
      <c r="T20459" s="24"/>
      <c r="W20459" s="24"/>
      <c r="Z20459" s="24"/>
      <c r="AC20459" s="24"/>
      <c r="AI20459" s="24"/>
      <c r="AL20459" s="24"/>
      <c r="AO20459" s="24"/>
      <c r="AR20459" s="24"/>
      <c r="AU20459" s="24"/>
    </row>
    <row r="20460">
      <c r="J20460" s="18"/>
      <c r="N20460" s="24"/>
      <c r="Q20460" s="24"/>
      <c r="T20460" s="24"/>
      <c r="W20460" s="24"/>
      <c r="Z20460" s="24"/>
      <c r="AC20460" s="24"/>
      <c r="AI20460" s="24"/>
      <c r="AL20460" s="24"/>
      <c r="AO20460" s="24"/>
      <c r="AR20460" s="24"/>
      <c r="AU20460" s="24"/>
    </row>
    <row r="20461">
      <c r="J20461" s="18"/>
      <c r="N20461" s="24"/>
      <c r="Q20461" s="24"/>
      <c r="T20461" s="24"/>
      <c r="W20461" s="24"/>
      <c r="Z20461" s="24"/>
      <c r="AC20461" s="24"/>
      <c r="AI20461" s="24"/>
      <c r="AL20461" s="24"/>
      <c r="AO20461" s="24"/>
      <c r="AR20461" s="24"/>
      <c r="AU20461" s="24"/>
    </row>
    <row r="20462">
      <c r="J20462" s="18"/>
      <c r="N20462" s="24"/>
      <c r="Q20462" s="24"/>
      <c r="T20462" s="24"/>
      <c r="W20462" s="24"/>
      <c r="Z20462" s="24"/>
      <c r="AC20462" s="24"/>
      <c r="AI20462" s="24"/>
      <c r="AL20462" s="24"/>
      <c r="AO20462" s="24"/>
      <c r="AR20462" s="24"/>
      <c r="AU20462" s="24"/>
    </row>
    <row r="20463">
      <c r="J20463" s="18"/>
      <c r="N20463" s="24"/>
      <c r="Q20463" s="24"/>
      <c r="T20463" s="24"/>
      <c r="W20463" s="24"/>
      <c r="Z20463" s="24"/>
      <c r="AC20463" s="24"/>
      <c r="AI20463" s="24"/>
      <c r="AL20463" s="24"/>
      <c r="AO20463" s="24"/>
      <c r="AR20463" s="24"/>
      <c r="AU20463" s="24"/>
    </row>
    <row r="20464">
      <c r="J20464" s="18"/>
      <c r="N20464" s="24"/>
      <c r="Q20464" s="24"/>
      <c r="T20464" s="24"/>
      <c r="W20464" s="24"/>
      <c r="Z20464" s="24"/>
      <c r="AC20464" s="24"/>
      <c r="AI20464" s="24"/>
      <c r="AL20464" s="24"/>
      <c r="AO20464" s="24"/>
      <c r="AR20464" s="24"/>
      <c r="AU20464" s="24"/>
    </row>
    <row r="20465">
      <c r="J20465" s="18"/>
      <c r="N20465" s="24"/>
      <c r="Q20465" s="24"/>
      <c r="T20465" s="24"/>
      <c r="W20465" s="24"/>
      <c r="Z20465" s="24"/>
      <c r="AC20465" s="24"/>
      <c r="AI20465" s="24"/>
      <c r="AL20465" s="24"/>
      <c r="AO20465" s="24"/>
      <c r="AR20465" s="24"/>
      <c r="AU20465" s="24"/>
    </row>
    <row r="20466">
      <c r="J20466" s="18"/>
      <c r="N20466" s="24"/>
      <c r="Q20466" s="24"/>
      <c r="T20466" s="24"/>
      <c r="W20466" s="24"/>
      <c r="Z20466" s="24"/>
      <c r="AC20466" s="24"/>
      <c r="AI20466" s="24"/>
      <c r="AL20466" s="24"/>
      <c r="AO20466" s="24"/>
      <c r="AR20466" s="24"/>
      <c r="AU20466" s="24"/>
    </row>
    <row r="20467">
      <c r="J20467" s="18"/>
      <c r="N20467" s="24"/>
      <c r="Q20467" s="24"/>
      <c r="T20467" s="24"/>
      <c r="W20467" s="24"/>
      <c r="Z20467" s="24"/>
      <c r="AC20467" s="24"/>
      <c r="AI20467" s="24"/>
      <c r="AL20467" s="24"/>
      <c r="AO20467" s="24"/>
      <c r="AR20467" s="24"/>
      <c r="AU20467" s="24"/>
    </row>
    <row r="20468">
      <c r="J20468" s="18"/>
      <c r="N20468" s="24"/>
      <c r="Q20468" s="24"/>
      <c r="T20468" s="24"/>
      <c r="W20468" s="24"/>
      <c r="Z20468" s="24"/>
      <c r="AC20468" s="24"/>
      <c r="AI20468" s="24"/>
      <c r="AL20468" s="24"/>
      <c r="AO20468" s="24"/>
      <c r="AR20468" s="24"/>
      <c r="AU20468" s="24"/>
    </row>
    <row r="20469">
      <c r="J20469" s="18"/>
      <c r="N20469" s="24"/>
      <c r="Q20469" s="24"/>
      <c r="T20469" s="24"/>
      <c r="W20469" s="24"/>
      <c r="Z20469" s="24"/>
      <c r="AC20469" s="24"/>
      <c r="AI20469" s="24"/>
      <c r="AL20469" s="24"/>
      <c r="AO20469" s="24"/>
      <c r="AR20469" s="24"/>
      <c r="AU20469" s="24"/>
    </row>
    <row r="20470">
      <c r="J20470" s="18"/>
      <c r="N20470" s="24"/>
      <c r="Q20470" s="24"/>
      <c r="T20470" s="24"/>
      <c r="W20470" s="24"/>
      <c r="Z20470" s="24"/>
      <c r="AC20470" s="24"/>
      <c r="AI20470" s="24"/>
      <c r="AL20470" s="24"/>
      <c r="AO20470" s="24"/>
      <c r="AR20470" s="24"/>
      <c r="AU20470" s="24"/>
    </row>
    <row r="20471">
      <c r="J20471" s="18"/>
      <c r="N20471" s="24"/>
      <c r="Q20471" s="24"/>
      <c r="T20471" s="24"/>
      <c r="W20471" s="24"/>
      <c r="Z20471" s="24"/>
      <c r="AC20471" s="24"/>
      <c r="AI20471" s="24"/>
      <c r="AL20471" s="24"/>
      <c r="AO20471" s="24"/>
      <c r="AR20471" s="24"/>
      <c r="AU20471" s="24"/>
    </row>
    <row r="20472">
      <c r="J20472" s="18"/>
      <c r="N20472" s="24"/>
      <c r="Q20472" s="24"/>
      <c r="T20472" s="24"/>
      <c r="W20472" s="24"/>
      <c r="Z20472" s="24"/>
      <c r="AC20472" s="24"/>
      <c r="AI20472" s="24"/>
      <c r="AL20472" s="24"/>
      <c r="AO20472" s="24"/>
      <c r="AR20472" s="24"/>
      <c r="AU20472" s="24"/>
    </row>
    <row r="20473">
      <c r="J20473" s="18"/>
      <c r="N20473" s="24"/>
      <c r="Q20473" s="24"/>
      <c r="T20473" s="24"/>
      <c r="W20473" s="24"/>
      <c r="Z20473" s="24"/>
      <c r="AC20473" s="24"/>
      <c r="AI20473" s="24"/>
      <c r="AL20473" s="24"/>
      <c r="AO20473" s="24"/>
      <c r="AR20473" s="24"/>
      <c r="AU20473" s="24"/>
    </row>
    <row r="20474">
      <c r="J20474" s="18"/>
      <c r="N20474" s="24"/>
      <c r="Q20474" s="24"/>
      <c r="T20474" s="24"/>
      <c r="W20474" s="24"/>
      <c r="Z20474" s="24"/>
      <c r="AC20474" s="24"/>
      <c r="AI20474" s="24"/>
      <c r="AL20474" s="24"/>
      <c r="AO20474" s="24"/>
      <c r="AR20474" s="24"/>
      <c r="AU20474" s="24"/>
    </row>
    <row r="20475">
      <c r="J20475" s="18"/>
      <c r="N20475" s="24"/>
      <c r="Q20475" s="24"/>
      <c r="T20475" s="24"/>
      <c r="W20475" s="24"/>
      <c r="Z20475" s="24"/>
      <c r="AC20475" s="24"/>
      <c r="AI20475" s="24"/>
      <c r="AL20475" s="24"/>
      <c r="AO20475" s="24"/>
      <c r="AR20475" s="24"/>
      <c r="AU20475" s="24"/>
    </row>
    <row r="20476">
      <c r="J20476" s="18"/>
      <c r="N20476" s="24"/>
      <c r="Q20476" s="24"/>
      <c r="T20476" s="24"/>
      <c r="W20476" s="24"/>
      <c r="Z20476" s="24"/>
      <c r="AC20476" s="24"/>
      <c r="AI20476" s="24"/>
      <c r="AL20476" s="24"/>
      <c r="AO20476" s="24"/>
      <c r="AR20476" s="24"/>
      <c r="AU20476" s="24"/>
    </row>
    <row r="20477">
      <c r="J20477" s="18"/>
      <c r="N20477" s="24"/>
      <c r="Q20477" s="24"/>
      <c r="T20477" s="24"/>
      <c r="W20477" s="24"/>
      <c r="Z20477" s="24"/>
      <c r="AC20477" s="24"/>
      <c r="AI20477" s="24"/>
      <c r="AL20477" s="24"/>
      <c r="AO20477" s="24"/>
      <c r="AR20477" s="24"/>
      <c r="AU20477" s="24"/>
    </row>
    <row r="20478">
      <c r="J20478" s="18"/>
      <c r="N20478" s="24"/>
      <c r="Q20478" s="24"/>
      <c r="T20478" s="24"/>
      <c r="W20478" s="24"/>
      <c r="Z20478" s="24"/>
      <c r="AC20478" s="24"/>
      <c r="AI20478" s="24"/>
      <c r="AL20478" s="24"/>
      <c r="AO20478" s="24"/>
      <c r="AR20478" s="24"/>
      <c r="AU20478" s="24"/>
    </row>
    <row r="20479">
      <c r="J20479" s="18"/>
      <c r="N20479" s="24"/>
      <c r="Q20479" s="24"/>
      <c r="T20479" s="24"/>
      <c r="W20479" s="24"/>
      <c r="Z20479" s="24"/>
      <c r="AC20479" s="24"/>
      <c r="AI20479" s="24"/>
      <c r="AL20479" s="24"/>
      <c r="AO20479" s="24"/>
      <c r="AR20479" s="24"/>
      <c r="AU20479" s="24"/>
    </row>
    <row r="20480">
      <c r="J20480" s="18"/>
      <c r="N20480" s="24"/>
      <c r="Q20480" s="24"/>
      <c r="T20480" s="24"/>
      <c r="W20480" s="24"/>
      <c r="Z20480" s="24"/>
      <c r="AC20480" s="24"/>
      <c r="AI20480" s="24"/>
      <c r="AL20480" s="24"/>
      <c r="AO20480" s="24"/>
      <c r="AR20480" s="24"/>
      <c r="AU20480" s="24"/>
    </row>
    <row r="20481">
      <c r="J20481" s="18"/>
      <c r="N20481" s="24"/>
      <c r="Q20481" s="24"/>
      <c r="T20481" s="24"/>
      <c r="W20481" s="24"/>
      <c r="Z20481" s="24"/>
      <c r="AC20481" s="24"/>
      <c r="AI20481" s="24"/>
      <c r="AL20481" s="24"/>
      <c r="AO20481" s="24"/>
      <c r="AR20481" s="24"/>
      <c r="AU20481" s="24"/>
    </row>
    <row r="20482">
      <c r="J20482" s="18"/>
      <c r="N20482" s="24"/>
      <c r="Q20482" s="24"/>
      <c r="T20482" s="24"/>
      <c r="W20482" s="24"/>
      <c r="Z20482" s="24"/>
      <c r="AC20482" s="24"/>
      <c r="AI20482" s="24"/>
      <c r="AL20482" s="24"/>
      <c r="AO20482" s="24"/>
      <c r="AR20482" s="24"/>
      <c r="AU20482" s="24"/>
    </row>
    <row r="20483">
      <c r="J20483" s="18"/>
      <c r="N20483" s="24"/>
      <c r="Q20483" s="24"/>
      <c r="T20483" s="24"/>
      <c r="W20483" s="24"/>
      <c r="Z20483" s="24"/>
      <c r="AC20483" s="24"/>
      <c r="AI20483" s="24"/>
      <c r="AL20483" s="24"/>
      <c r="AO20483" s="24"/>
      <c r="AR20483" s="24"/>
      <c r="AU20483" s="24"/>
    </row>
    <row r="20484">
      <c r="J20484" s="18"/>
      <c r="N20484" s="24"/>
      <c r="Q20484" s="24"/>
      <c r="T20484" s="24"/>
      <c r="W20484" s="24"/>
      <c r="Z20484" s="24"/>
      <c r="AC20484" s="24"/>
      <c r="AI20484" s="24"/>
      <c r="AL20484" s="24"/>
      <c r="AO20484" s="24"/>
      <c r="AR20484" s="24"/>
      <c r="AU20484" s="24"/>
    </row>
    <row r="20485">
      <c r="J20485" s="18"/>
      <c r="N20485" s="24"/>
      <c r="Q20485" s="24"/>
      <c r="T20485" s="24"/>
      <c r="W20485" s="24"/>
      <c r="Z20485" s="24"/>
      <c r="AC20485" s="24"/>
      <c r="AI20485" s="24"/>
      <c r="AL20485" s="24"/>
      <c r="AO20485" s="24"/>
      <c r="AR20485" s="24"/>
      <c r="AU20485" s="24"/>
    </row>
    <row r="20486">
      <c r="J20486" s="18"/>
      <c r="N20486" s="24"/>
      <c r="Q20486" s="24"/>
      <c r="T20486" s="24"/>
      <c r="W20486" s="24"/>
      <c r="Z20486" s="24"/>
      <c r="AC20486" s="24"/>
      <c r="AI20486" s="24"/>
      <c r="AL20486" s="24"/>
      <c r="AO20486" s="24"/>
      <c r="AR20486" s="24"/>
      <c r="AU20486" s="24"/>
    </row>
    <row r="20487">
      <c r="J20487" s="18"/>
      <c r="N20487" s="24"/>
      <c r="Q20487" s="24"/>
      <c r="T20487" s="24"/>
      <c r="W20487" s="24"/>
      <c r="Z20487" s="24"/>
      <c r="AC20487" s="24"/>
      <c r="AI20487" s="24"/>
      <c r="AL20487" s="24"/>
      <c r="AO20487" s="24"/>
      <c r="AR20487" s="24"/>
      <c r="AU20487" s="24"/>
    </row>
    <row r="20488">
      <c r="J20488" s="18"/>
      <c r="N20488" s="24"/>
      <c r="Q20488" s="24"/>
      <c r="T20488" s="24"/>
      <c r="W20488" s="24"/>
      <c r="Z20488" s="24"/>
      <c r="AC20488" s="24"/>
      <c r="AI20488" s="24"/>
      <c r="AL20488" s="24"/>
      <c r="AO20488" s="24"/>
      <c r="AR20488" s="24"/>
      <c r="AU20488" s="24"/>
    </row>
    <row r="20489">
      <c r="J20489" s="18"/>
      <c r="N20489" s="24"/>
      <c r="Q20489" s="24"/>
      <c r="T20489" s="24"/>
      <c r="W20489" s="24"/>
      <c r="Z20489" s="24"/>
      <c r="AC20489" s="24"/>
      <c r="AI20489" s="24"/>
      <c r="AL20489" s="24"/>
      <c r="AO20489" s="24"/>
      <c r="AR20489" s="24"/>
      <c r="AU20489" s="24"/>
    </row>
    <row r="20490">
      <c r="J20490" s="18"/>
      <c r="N20490" s="24"/>
      <c r="Q20490" s="24"/>
      <c r="T20490" s="24"/>
      <c r="W20490" s="24"/>
      <c r="Z20490" s="24"/>
      <c r="AC20490" s="24"/>
      <c r="AI20490" s="24"/>
      <c r="AL20490" s="24"/>
      <c r="AO20490" s="24"/>
      <c r="AR20490" s="24"/>
      <c r="AU20490" s="24"/>
    </row>
    <row r="20491">
      <c r="J20491" s="18"/>
      <c r="N20491" s="24"/>
      <c r="Q20491" s="24"/>
      <c r="T20491" s="24"/>
      <c r="W20491" s="24"/>
      <c r="Z20491" s="24"/>
      <c r="AC20491" s="24"/>
      <c r="AI20491" s="24"/>
      <c r="AL20491" s="24"/>
      <c r="AO20491" s="24"/>
      <c r="AR20491" s="24"/>
      <c r="AU20491" s="24"/>
    </row>
    <row r="20492">
      <c r="J20492" s="18"/>
      <c r="N20492" s="24"/>
      <c r="Q20492" s="24"/>
      <c r="T20492" s="24"/>
      <c r="W20492" s="24"/>
      <c r="Z20492" s="24"/>
      <c r="AC20492" s="24"/>
      <c r="AI20492" s="24"/>
      <c r="AL20492" s="24"/>
      <c r="AO20492" s="24"/>
      <c r="AR20492" s="24"/>
      <c r="AU20492" s="24"/>
    </row>
    <row r="20493">
      <c r="J20493" s="18"/>
      <c r="N20493" s="24"/>
      <c r="Q20493" s="24"/>
      <c r="T20493" s="24"/>
      <c r="W20493" s="24"/>
      <c r="Z20493" s="24"/>
      <c r="AC20493" s="24"/>
      <c r="AI20493" s="24"/>
      <c r="AL20493" s="24"/>
      <c r="AO20493" s="24"/>
      <c r="AR20493" s="24"/>
      <c r="AU20493" s="24"/>
    </row>
    <row r="20494">
      <c r="J20494" s="18"/>
      <c r="N20494" s="24"/>
      <c r="Q20494" s="24"/>
      <c r="T20494" s="24"/>
      <c r="W20494" s="24"/>
      <c r="Z20494" s="24"/>
      <c r="AC20494" s="24"/>
      <c r="AI20494" s="24"/>
      <c r="AL20494" s="24"/>
      <c r="AO20494" s="24"/>
      <c r="AR20494" s="24"/>
      <c r="AU20494" s="24"/>
    </row>
    <row r="20495">
      <c r="J20495" s="18"/>
      <c r="N20495" s="24"/>
      <c r="Q20495" s="24"/>
      <c r="T20495" s="24"/>
      <c r="W20495" s="24"/>
      <c r="Z20495" s="24"/>
      <c r="AC20495" s="24"/>
      <c r="AI20495" s="24"/>
      <c r="AL20495" s="24"/>
      <c r="AO20495" s="24"/>
      <c r="AR20495" s="24"/>
      <c r="AU20495" s="24"/>
    </row>
    <row r="20496">
      <c r="J20496" s="18"/>
      <c r="N20496" s="24"/>
      <c r="Q20496" s="24"/>
      <c r="T20496" s="24"/>
      <c r="W20496" s="24"/>
      <c r="Z20496" s="24"/>
      <c r="AC20496" s="24"/>
      <c r="AI20496" s="24"/>
      <c r="AL20496" s="24"/>
      <c r="AO20496" s="24"/>
      <c r="AR20496" s="24"/>
      <c r="AU20496" s="24"/>
    </row>
    <row r="20497">
      <c r="J20497" s="18"/>
      <c r="N20497" s="24"/>
      <c r="Q20497" s="24"/>
      <c r="T20497" s="24"/>
      <c r="W20497" s="24"/>
      <c r="Z20497" s="24"/>
      <c r="AC20497" s="24"/>
      <c r="AI20497" s="24"/>
      <c r="AL20497" s="24"/>
      <c r="AO20497" s="24"/>
      <c r="AR20497" s="24"/>
      <c r="AU20497" s="24"/>
    </row>
    <row r="20498">
      <c r="J20498" s="18"/>
      <c r="N20498" s="24"/>
      <c r="Q20498" s="24"/>
      <c r="T20498" s="24"/>
      <c r="W20498" s="24"/>
      <c r="Z20498" s="24"/>
      <c r="AC20498" s="24"/>
      <c r="AI20498" s="24"/>
      <c r="AL20498" s="24"/>
      <c r="AO20498" s="24"/>
      <c r="AR20498" s="24"/>
      <c r="AU20498" s="24"/>
    </row>
    <row r="20499">
      <c r="J20499" s="18"/>
      <c r="N20499" s="24"/>
      <c r="Q20499" s="24"/>
      <c r="T20499" s="24"/>
      <c r="W20499" s="24"/>
      <c r="Z20499" s="24"/>
      <c r="AC20499" s="24"/>
      <c r="AI20499" s="24"/>
      <c r="AL20499" s="24"/>
      <c r="AO20499" s="24"/>
      <c r="AR20499" s="24"/>
      <c r="AU20499" s="24"/>
    </row>
    <row r="20500">
      <c r="J20500" s="18"/>
      <c r="N20500" s="24"/>
      <c r="Q20500" s="24"/>
      <c r="T20500" s="24"/>
      <c r="W20500" s="24"/>
      <c r="Z20500" s="24"/>
      <c r="AC20500" s="24"/>
      <c r="AI20500" s="24"/>
      <c r="AL20500" s="24"/>
      <c r="AO20500" s="24"/>
      <c r="AR20500" s="24"/>
      <c r="AU20500" s="24"/>
    </row>
    <row r="20501">
      <c r="J20501" s="18"/>
      <c r="N20501" s="24"/>
      <c r="Q20501" s="24"/>
      <c r="T20501" s="24"/>
      <c r="W20501" s="24"/>
      <c r="Z20501" s="24"/>
      <c r="AC20501" s="24"/>
      <c r="AI20501" s="24"/>
      <c r="AL20501" s="24"/>
      <c r="AO20501" s="24"/>
      <c r="AR20501" s="24"/>
      <c r="AU20501" s="24"/>
    </row>
    <row r="20502">
      <c r="J20502" s="18"/>
      <c r="N20502" s="24"/>
      <c r="Q20502" s="24"/>
      <c r="T20502" s="24"/>
      <c r="W20502" s="24"/>
      <c r="Z20502" s="24"/>
      <c r="AC20502" s="24"/>
      <c r="AI20502" s="24"/>
      <c r="AL20502" s="24"/>
      <c r="AO20502" s="24"/>
      <c r="AR20502" s="24"/>
      <c r="AU20502" s="24"/>
    </row>
    <row r="20503">
      <c r="J20503" s="18"/>
      <c r="N20503" s="24"/>
      <c r="Q20503" s="24"/>
      <c r="T20503" s="24"/>
      <c r="W20503" s="24"/>
      <c r="Z20503" s="24"/>
      <c r="AC20503" s="24"/>
      <c r="AI20503" s="24"/>
      <c r="AL20503" s="24"/>
      <c r="AO20503" s="24"/>
      <c r="AR20503" s="24"/>
      <c r="AU20503" s="24"/>
    </row>
    <row r="20504">
      <c r="J20504" s="18"/>
      <c r="N20504" s="24"/>
      <c r="Q20504" s="24"/>
      <c r="T20504" s="24"/>
      <c r="W20504" s="24"/>
      <c r="Z20504" s="24"/>
      <c r="AC20504" s="24"/>
      <c r="AI20504" s="24"/>
      <c r="AL20504" s="24"/>
      <c r="AO20504" s="24"/>
      <c r="AR20504" s="24"/>
      <c r="AU20504" s="24"/>
    </row>
    <row r="20505">
      <c r="J20505" s="18"/>
      <c r="N20505" s="24"/>
      <c r="Q20505" s="24"/>
      <c r="T20505" s="24"/>
      <c r="W20505" s="24"/>
      <c r="Z20505" s="24"/>
      <c r="AC20505" s="24"/>
      <c r="AI20505" s="24"/>
      <c r="AL20505" s="24"/>
      <c r="AO20505" s="24"/>
      <c r="AR20505" s="24"/>
      <c r="AU20505" s="24"/>
    </row>
    <row r="20506">
      <c r="J20506" s="18"/>
      <c r="N20506" s="24"/>
      <c r="Q20506" s="24"/>
      <c r="T20506" s="24"/>
      <c r="W20506" s="24"/>
      <c r="Z20506" s="24"/>
      <c r="AC20506" s="24"/>
      <c r="AI20506" s="24"/>
      <c r="AL20506" s="24"/>
      <c r="AO20506" s="24"/>
      <c r="AR20506" s="24"/>
      <c r="AU20506" s="24"/>
    </row>
    <row r="20507">
      <c r="J20507" s="18"/>
      <c r="N20507" s="24"/>
      <c r="Q20507" s="24"/>
      <c r="T20507" s="24"/>
      <c r="W20507" s="24"/>
      <c r="Z20507" s="24"/>
      <c r="AC20507" s="24"/>
      <c r="AI20507" s="24"/>
      <c r="AL20507" s="24"/>
      <c r="AO20507" s="24"/>
      <c r="AR20507" s="24"/>
      <c r="AU20507" s="24"/>
    </row>
    <row r="20508">
      <c r="J20508" s="18"/>
      <c r="N20508" s="24"/>
      <c r="Q20508" s="24"/>
      <c r="T20508" s="24"/>
      <c r="W20508" s="24"/>
      <c r="Z20508" s="24"/>
      <c r="AC20508" s="24"/>
      <c r="AI20508" s="24"/>
      <c r="AL20508" s="24"/>
      <c r="AO20508" s="24"/>
      <c r="AR20508" s="24"/>
      <c r="AU20508" s="24"/>
    </row>
    <row r="20509">
      <c r="J20509" s="18"/>
      <c r="N20509" s="24"/>
      <c r="Q20509" s="24"/>
      <c r="T20509" s="24"/>
      <c r="W20509" s="24"/>
      <c r="Z20509" s="24"/>
      <c r="AC20509" s="24"/>
      <c r="AI20509" s="24"/>
      <c r="AL20509" s="24"/>
      <c r="AO20509" s="24"/>
      <c r="AR20509" s="24"/>
      <c r="AU20509" s="24"/>
    </row>
    <row r="20510">
      <c r="J20510" s="18"/>
      <c r="N20510" s="24"/>
      <c r="Q20510" s="24"/>
      <c r="T20510" s="24"/>
      <c r="W20510" s="24"/>
      <c r="Z20510" s="24"/>
      <c r="AC20510" s="24"/>
      <c r="AI20510" s="24"/>
      <c r="AL20510" s="24"/>
      <c r="AO20510" s="24"/>
      <c r="AR20510" s="24"/>
      <c r="AU20510" s="24"/>
    </row>
    <row r="20511">
      <c r="J20511" s="18"/>
      <c r="N20511" s="24"/>
      <c r="Q20511" s="24"/>
      <c r="T20511" s="24"/>
      <c r="W20511" s="24"/>
      <c r="Z20511" s="24"/>
      <c r="AC20511" s="24"/>
      <c r="AI20511" s="24"/>
      <c r="AL20511" s="24"/>
      <c r="AO20511" s="24"/>
      <c r="AR20511" s="24"/>
      <c r="AU20511" s="24"/>
    </row>
    <row r="20512">
      <c r="J20512" s="18"/>
      <c r="N20512" s="24"/>
      <c r="Q20512" s="24"/>
      <c r="T20512" s="24"/>
      <c r="W20512" s="24"/>
      <c r="Z20512" s="24"/>
      <c r="AC20512" s="24"/>
      <c r="AI20512" s="24"/>
      <c r="AL20512" s="24"/>
      <c r="AO20512" s="24"/>
      <c r="AR20512" s="24"/>
      <c r="AU20512" s="24"/>
    </row>
    <row r="20513">
      <c r="J20513" s="18"/>
      <c r="N20513" s="24"/>
      <c r="Q20513" s="24"/>
      <c r="T20513" s="24"/>
      <c r="W20513" s="24"/>
      <c r="Z20513" s="24"/>
      <c r="AC20513" s="24"/>
      <c r="AI20513" s="24"/>
      <c r="AL20513" s="24"/>
      <c r="AO20513" s="24"/>
      <c r="AR20513" s="24"/>
      <c r="AU20513" s="24"/>
    </row>
    <row r="20514">
      <c r="J20514" s="18"/>
      <c r="N20514" s="24"/>
      <c r="Q20514" s="24"/>
      <c r="T20514" s="24"/>
      <c r="W20514" s="24"/>
      <c r="Z20514" s="24"/>
      <c r="AC20514" s="24"/>
      <c r="AI20514" s="24"/>
      <c r="AL20514" s="24"/>
      <c r="AO20514" s="24"/>
      <c r="AR20514" s="24"/>
      <c r="AU20514" s="24"/>
    </row>
    <row r="20515">
      <c r="J20515" s="18"/>
      <c r="N20515" s="24"/>
      <c r="Q20515" s="24"/>
      <c r="T20515" s="24"/>
      <c r="W20515" s="24"/>
      <c r="Z20515" s="24"/>
      <c r="AC20515" s="24"/>
      <c r="AI20515" s="24"/>
      <c r="AL20515" s="24"/>
      <c r="AO20515" s="24"/>
      <c r="AR20515" s="24"/>
      <c r="AU20515" s="24"/>
    </row>
    <row r="20516">
      <c r="J20516" s="18"/>
      <c r="N20516" s="24"/>
      <c r="Q20516" s="24"/>
      <c r="T20516" s="24"/>
      <c r="W20516" s="24"/>
      <c r="Z20516" s="24"/>
      <c r="AC20516" s="24"/>
      <c r="AI20516" s="24"/>
      <c r="AL20516" s="24"/>
      <c r="AO20516" s="24"/>
      <c r="AR20516" s="24"/>
      <c r="AU20516" s="24"/>
    </row>
    <row r="20517">
      <c r="J20517" s="18"/>
      <c r="N20517" s="24"/>
      <c r="Q20517" s="24"/>
      <c r="T20517" s="24"/>
      <c r="W20517" s="24"/>
      <c r="Z20517" s="24"/>
      <c r="AC20517" s="24"/>
      <c r="AI20517" s="24"/>
      <c r="AL20517" s="24"/>
      <c r="AO20517" s="24"/>
      <c r="AR20517" s="24"/>
      <c r="AU20517" s="24"/>
    </row>
    <row r="20518">
      <c r="J20518" s="18"/>
      <c r="N20518" s="24"/>
      <c r="Q20518" s="24"/>
      <c r="T20518" s="24"/>
      <c r="W20518" s="24"/>
      <c r="Z20518" s="24"/>
      <c r="AC20518" s="24"/>
      <c r="AI20518" s="24"/>
      <c r="AL20518" s="24"/>
      <c r="AO20518" s="24"/>
      <c r="AR20518" s="24"/>
      <c r="AU20518" s="24"/>
    </row>
    <row r="20519">
      <c r="J20519" s="18"/>
      <c r="N20519" s="24"/>
      <c r="Q20519" s="24"/>
      <c r="T20519" s="24"/>
      <c r="W20519" s="24"/>
      <c r="Z20519" s="24"/>
      <c r="AC20519" s="24"/>
      <c r="AI20519" s="24"/>
      <c r="AL20519" s="24"/>
      <c r="AO20519" s="24"/>
      <c r="AR20519" s="24"/>
      <c r="AU20519" s="24"/>
    </row>
    <row r="20520">
      <c r="J20520" s="18"/>
      <c r="N20520" s="24"/>
      <c r="Q20520" s="24"/>
      <c r="T20520" s="24"/>
      <c r="W20520" s="24"/>
      <c r="Z20520" s="24"/>
      <c r="AC20520" s="24"/>
      <c r="AI20520" s="24"/>
      <c r="AL20520" s="24"/>
      <c r="AO20520" s="24"/>
      <c r="AR20520" s="24"/>
      <c r="AU20520" s="24"/>
    </row>
    <row r="20521">
      <c r="J20521" s="18"/>
      <c r="N20521" s="24"/>
      <c r="Q20521" s="24"/>
      <c r="T20521" s="24"/>
      <c r="W20521" s="24"/>
      <c r="Z20521" s="24"/>
      <c r="AC20521" s="24"/>
      <c r="AI20521" s="24"/>
      <c r="AL20521" s="24"/>
      <c r="AO20521" s="24"/>
      <c r="AR20521" s="24"/>
      <c r="AU20521" s="24"/>
    </row>
    <row r="20522">
      <c r="J20522" s="18"/>
      <c r="N20522" s="24"/>
      <c r="Q20522" s="24"/>
      <c r="T20522" s="24"/>
      <c r="W20522" s="24"/>
      <c r="Z20522" s="24"/>
      <c r="AC20522" s="24"/>
      <c r="AI20522" s="24"/>
      <c r="AL20522" s="24"/>
      <c r="AO20522" s="24"/>
      <c r="AR20522" s="24"/>
      <c r="AU20522" s="24"/>
    </row>
    <row r="20523">
      <c r="J20523" s="18"/>
      <c r="N20523" s="24"/>
      <c r="Q20523" s="24"/>
      <c r="T20523" s="24"/>
      <c r="W20523" s="24"/>
      <c r="Z20523" s="24"/>
      <c r="AC20523" s="24"/>
      <c r="AI20523" s="24"/>
      <c r="AL20523" s="24"/>
      <c r="AO20523" s="24"/>
      <c r="AR20523" s="24"/>
      <c r="AU20523" s="24"/>
    </row>
    <row r="20524">
      <c r="J20524" s="18"/>
      <c r="N20524" s="24"/>
      <c r="Q20524" s="24"/>
      <c r="T20524" s="24"/>
      <c r="W20524" s="24"/>
      <c r="Z20524" s="24"/>
      <c r="AC20524" s="24"/>
      <c r="AI20524" s="24"/>
      <c r="AL20524" s="24"/>
      <c r="AO20524" s="24"/>
      <c r="AR20524" s="24"/>
      <c r="AU20524" s="24"/>
    </row>
    <row r="20525">
      <c r="J20525" s="18"/>
      <c r="N20525" s="24"/>
      <c r="Q20525" s="24"/>
      <c r="T20525" s="24"/>
      <c r="W20525" s="24"/>
      <c r="Z20525" s="24"/>
      <c r="AC20525" s="24"/>
      <c r="AI20525" s="24"/>
      <c r="AL20525" s="24"/>
      <c r="AO20525" s="24"/>
      <c r="AR20525" s="24"/>
      <c r="AU20525" s="24"/>
    </row>
    <row r="20526">
      <c r="J20526" s="18"/>
      <c r="N20526" s="24"/>
      <c r="Q20526" s="24"/>
      <c r="T20526" s="24"/>
      <c r="W20526" s="24"/>
      <c r="Z20526" s="24"/>
      <c r="AC20526" s="24"/>
      <c r="AI20526" s="24"/>
      <c r="AL20526" s="24"/>
      <c r="AO20526" s="24"/>
      <c r="AR20526" s="24"/>
      <c r="AU20526" s="24"/>
    </row>
    <row r="20527">
      <c r="J20527" s="18"/>
      <c r="N20527" s="24"/>
      <c r="Q20527" s="24"/>
      <c r="T20527" s="24"/>
      <c r="W20527" s="24"/>
      <c r="Z20527" s="24"/>
      <c r="AC20527" s="24"/>
      <c r="AI20527" s="24"/>
      <c r="AL20527" s="24"/>
      <c r="AO20527" s="24"/>
      <c r="AR20527" s="24"/>
      <c r="AU20527" s="24"/>
    </row>
    <row r="20528">
      <c r="J20528" s="18"/>
      <c r="N20528" s="24"/>
      <c r="Q20528" s="24"/>
      <c r="T20528" s="24"/>
      <c r="W20528" s="24"/>
      <c r="Z20528" s="24"/>
      <c r="AC20528" s="24"/>
      <c r="AI20528" s="24"/>
      <c r="AL20528" s="24"/>
      <c r="AO20528" s="24"/>
      <c r="AR20528" s="24"/>
      <c r="AU20528" s="24"/>
    </row>
    <row r="20529">
      <c r="J20529" s="18"/>
      <c r="N20529" s="24"/>
      <c r="Q20529" s="24"/>
      <c r="T20529" s="24"/>
      <c r="W20529" s="24"/>
      <c r="Z20529" s="24"/>
      <c r="AC20529" s="24"/>
      <c r="AI20529" s="24"/>
      <c r="AL20529" s="24"/>
      <c r="AO20529" s="24"/>
      <c r="AR20529" s="24"/>
      <c r="AU20529" s="24"/>
    </row>
    <row r="20530">
      <c r="J20530" s="18"/>
      <c r="N20530" s="24"/>
      <c r="Q20530" s="24"/>
      <c r="T20530" s="24"/>
      <c r="W20530" s="24"/>
      <c r="Z20530" s="24"/>
      <c r="AC20530" s="24"/>
      <c r="AI20530" s="24"/>
      <c r="AL20530" s="24"/>
      <c r="AO20530" s="24"/>
      <c r="AR20530" s="24"/>
      <c r="AU20530" s="24"/>
    </row>
    <row r="20531">
      <c r="J20531" s="18"/>
      <c r="N20531" s="24"/>
      <c r="Q20531" s="24"/>
      <c r="T20531" s="24"/>
      <c r="W20531" s="24"/>
      <c r="Z20531" s="24"/>
      <c r="AC20531" s="24"/>
      <c r="AI20531" s="24"/>
      <c r="AL20531" s="24"/>
      <c r="AO20531" s="24"/>
      <c r="AR20531" s="24"/>
      <c r="AU20531" s="24"/>
    </row>
    <row r="20532">
      <c r="J20532" s="18"/>
      <c r="N20532" s="24"/>
      <c r="Q20532" s="24"/>
      <c r="T20532" s="24"/>
      <c r="W20532" s="24"/>
      <c r="Z20532" s="24"/>
      <c r="AC20532" s="24"/>
      <c r="AI20532" s="24"/>
      <c r="AL20532" s="24"/>
      <c r="AO20532" s="24"/>
      <c r="AR20532" s="24"/>
      <c r="AU20532" s="24"/>
    </row>
    <row r="20533">
      <c r="J20533" s="18"/>
      <c r="N20533" s="24"/>
      <c r="Q20533" s="24"/>
      <c r="T20533" s="24"/>
      <c r="W20533" s="24"/>
      <c r="Z20533" s="24"/>
      <c r="AC20533" s="24"/>
      <c r="AI20533" s="24"/>
      <c r="AL20533" s="24"/>
      <c r="AO20533" s="24"/>
      <c r="AR20533" s="24"/>
      <c r="AU20533" s="24"/>
    </row>
    <row r="20534">
      <c r="J20534" s="18"/>
      <c r="N20534" s="24"/>
      <c r="Q20534" s="24"/>
      <c r="T20534" s="24"/>
      <c r="W20534" s="24"/>
      <c r="Z20534" s="24"/>
      <c r="AC20534" s="24"/>
      <c r="AI20534" s="24"/>
      <c r="AL20534" s="24"/>
      <c r="AO20534" s="24"/>
      <c r="AR20534" s="24"/>
      <c r="AU20534" s="24"/>
    </row>
    <row r="20535">
      <c r="J20535" s="18"/>
      <c r="N20535" s="24"/>
      <c r="Q20535" s="24"/>
      <c r="T20535" s="24"/>
      <c r="W20535" s="24"/>
      <c r="Z20535" s="24"/>
      <c r="AC20535" s="24"/>
      <c r="AI20535" s="24"/>
      <c r="AL20535" s="24"/>
      <c r="AO20535" s="24"/>
      <c r="AR20535" s="24"/>
      <c r="AU20535" s="24"/>
    </row>
    <row r="20536">
      <c r="J20536" s="18"/>
      <c r="N20536" s="24"/>
      <c r="Q20536" s="24"/>
      <c r="T20536" s="24"/>
      <c r="W20536" s="24"/>
      <c r="Z20536" s="24"/>
      <c r="AC20536" s="24"/>
      <c r="AI20536" s="24"/>
      <c r="AL20536" s="24"/>
      <c r="AO20536" s="24"/>
      <c r="AR20536" s="24"/>
      <c r="AU20536" s="24"/>
    </row>
    <row r="20537">
      <c r="J20537" s="18"/>
      <c r="N20537" s="24"/>
      <c r="Q20537" s="24"/>
      <c r="T20537" s="24"/>
      <c r="W20537" s="24"/>
      <c r="Z20537" s="24"/>
      <c r="AC20537" s="24"/>
      <c r="AI20537" s="24"/>
      <c r="AL20537" s="24"/>
      <c r="AO20537" s="24"/>
      <c r="AR20537" s="24"/>
      <c r="AU20537" s="24"/>
    </row>
    <row r="20538">
      <c r="J20538" s="18"/>
      <c r="N20538" s="24"/>
      <c r="Q20538" s="24"/>
      <c r="T20538" s="24"/>
      <c r="W20538" s="24"/>
      <c r="Z20538" s="24"/>
      <c r="AC20538" s="24"/>
      <c r="AI20538" s="24"/>
      <c r="AL20538" s="24"/>
      <c r="AO20538" s="24"/>
      <c r="AR20538" s="24"/>
      <c r="AU20538" s="24"/>
    </row>
    <row r="20539">
      <c r="J20539" s="18"/>
      <c r="N20539" s="24"/>
      <c r="Q20539" s="24"/>
      <c r="T20539" s="24"/>
      <c r="W20539" s="24"/>
      <c r="Z20539" s="24"/>
      <c r="AC20539" s="24"/>
      <c r="AI20539" s="24"/>
      <c r="AL20539" s="24"/>
      <c r="AO20539" s="24"/>
      <c r="AR20539" s="24"/>
      <c r="AU20539" s="24"/>
    </row>
    <row r="20540">
      <c r="J20540" s="18"/>
      <c r="N20540" s="24"/>
      <c r="Q20540" s="24"/>
      <c r="T20540" s="24"/>
      <c r="W20540" s="24"/>
      <c r="Z20540" s="24"/>
      <c r="AC20540" s="24"/>
      <c r="AI20540" s="24"/>
      <c r="AL20540" s="24"/>
      <c r="AO20540" s="24"/>
      <c r="AR20540" s="24"/>
      <c r="AU20540" s="24"/>
    </row>
    <row r="20541">
      <c r="J20541" s="18"/>
      <c r="N20541" s="24"/>
      <c r="Q20541" s="24"/>
      <c r="T20541" s="24"/>
      <c r="W20541" s="24"/>
      <c r="Z20541" s="24"/>
      <c r="AC20541" s="24"/>
      <c r="AI20541" s="24"/>
      <c r="AL20541" s="24"/>
      <c r="AO20541" s="24"/>
      <c r="AR20541" s="24"/>
      <c r="AU20541" s="24"/>
    </row>
    <row r="20542">
      <c r="J20542" s="18"/>
      <c r="N20542" s="24"/>
      <c r="Q20542" s="24"/>
      <c r="T20542" s="24"/>
      <c r="W20542" s="24"/>
      <c r="Z20542" s="24"/>
      <c r="AC20542" s="24"/>
      <c r="AI20542" s="24"/>
      <c r="AL20542" s="24"/>
      <c r="AO20542" s="24"/>
      <c r="AR20542" s="24"/>
      <c r="AU20542" s="24"/>
    </row>
    <row r="20543">
      <c r="J20543" s="18"/>
      <c r="N20543" s="24"/>
      <c r="Q20543" s="24"/>
      <c r="T20543" s="24"/>
      <c r="W20543" s="24"/>
      <c r="Z20543" s="24"/>
      <c r="AC20543" s="24"/>
      <c r="AI20543" s="24"/>
      <c r="AL20543" s="24"/>
      <c r="AO20543" s="24"/>
      <c r="AR20543" s="24"/>
      <c r="AU20543" s="24"/>
    </row>
    <row r="20544">
      <c r="J20544" s="18"/>
      <c r="N20544" s="24"/>
      <c r="Q20544" s="24"/>
      <c r="T20544" s="24"/>
      <c r="W20544" s="24"/>
      <c r="Z20544" s="24"/>
      <c r="AC20544" s="24"/>
      <c r="AI20544" s="24"/>
      <c r="AL20544" s="24"/>
      <c r="AO20544" s="24"/>
      <c r="AR20544" s="24"/>
      <c r="AU20544" s="24"/>
    </row>
    <row r="20545">
      <c r="J20545" s="18"/>
      <c r="N20545" s="24"/>
      <c r="Q20545" s="24"/>
      <c r="T20545" s="24"/>
      <c r="W20545" s="24"/>
      <c r="Z20545" s="24"/>
      <c r="AC20545" s="24"/>
      <c r="AI20545" s="24"/>
      <c r="AL20545" s="24"/>
      <c r="AO20545" s="24"/>
      <c r="AR20545" s="24"/>
      <c r="AU20545" s="24"/>
    </row>
    <row r="20546">
      <c r="J20546" s="18"/>
      <c r="N20546" s="24"/>
      <c r="Q20546" s="24"/>
      <c r="T20546" s="24"/>
      <c r="W20546" s="24"/>
      <c r="Z20546" s="24"/>
      <c r="AC20546" s="24"/>
      <c r="AI20546" s="24"/>
      <c r="AL20546" s="24"/>
      <c r="AO20546" s="24"/>
      <c r="AR20546" s="24"/>
      <c r="AU20546" s="24"/>
    </row>
    <row r="20547">
      <c r="J20547" s="18"/>
      <c r="N20547" s="24"/>
      <c r="Q20547" s="24"/>
      <c r="T20547" s="24"/>
      <c r="W20547" s="24"/>
      <c r="Z20547" s="24"/>
      <c r="AC20547" s="24"/>
      <c r="AI20547" s="24"/>
      <c r="AL20547" s="24"/>
      <c r="AO20547" s="24"/>
      <c r="AR20547" s="24"/>
      <c r="AU20547" s="24"/>
    </row>
    <row r="20548">
      <c r="J20548" s="18"/>
      <c r="N20548" s="24"/>
      <c r="Q20548" s="24"/>
      <c r="T20548" s="24"/>
      <c r="W20548" s="24"/>
      <c r="Z20548" s="24"/>
      <c r="AC20548" s="24"/>
      <c r="AI20548" s="24"/>
      <c r="AL20548" s="24"/>
      <c r="AO20548" s="24"/>
      <c r="AR20548" s="24"/>
      <c r="AU20548" s="24"/>
    </row>
    <row r="20549">
      <c r="J20549" s="18"/>
      <c r="N20549" s="24"/>
      <c r="Q20549" s="24"/>
      <c r="T20549" s="24"/>
      <c r="W20549" s="24"/>
      <c r="Z20549" s="24"/>
      <c r="AC20549" s="24"/>
      <c r="AI20549" s="24"/>
      <c r="AL20549" s="24"/>
      <c r="AO20549" s="24"/>
      <c r="AR20549" s="24"/>
      <c r="AU20549" s="24"/>
    </row>
    <row r="20550">
      <c r="J20550" s="18"/>
      <c r="N20550" s="24"/>
      <c r="Q20550" s="24"/>
      <c r="T20550" s="24"/>
      <c r="W20550" s="24"/>
      <c r="Z20550" s="24"/>
      <c r="AC20550" s="24"/>
      <c r="AI20550" s="24"/>
      <c r="AL20550" s="24"/>
      <c r="AO20550" s="24"/>
      <c r="AR20550" s="24"/>
      <c r="AU20550" s="24"/>
    </row>
    <row r="20551">
      <c r="J20551" s="18"/>
      <c r="N20551" s="24"/>
      <c r="Q20551" s="24"/>
      <c r="T20551" s="24"/>
      <c r="W20551" s="24"/>
      <c r="Z20551" s="24"/>
      <c r="AC20551" s="24"/>
      <c r="AI20551" s="24"/>
      <c r="AL20551" s="24"/>
      <c r="AO20551" s="24"/>
      <c r="AR20551" s="24"/>
      <c r="AU20551" s="24"/>
    </row>
    <row r="20552">
      <c r="J20552" s="18"/>
      <c r="N20552" s="24"/>
      <c r="Q20552" s="24"/>
      <c r="T20552" s="24"/>
      <c r="W20552" s="24"/>
      <c r="Z20552" s="24"/>
      <c r="AC20552" s="24"/>
      <c r="AI20552" s="24"/>
      <c r="AL20552" s="24"/>
      <c r="AO20552" s="24"/>
      <c r="AR20552" s="24"/>
      <c r="AU20552" s="24"/>
    </row>
    <row r="20553">
      <c r="J20553" s="18"/>
      <c r="N20553" s="24"/>
      <c r="Q20553" s="24"/>
      <c r="T20553" s="24"/>
      <c r="W20553" s="24"/>
      <c r="Z20553" s="24"/>
      <c r="AC20553" s="24"/>
      <c r="AI20553" s="24"/>
      <c r="AL20553" s="24"/>
      <c r="AO20553" s="24"/>
      <c r="AR20553" s="24"/>
      <c r="AU20553" s="24"/>
    </row>
    <row r="20554">
      <c r="J20554" s="18"/>
      <c r="N20554" s="24"/>
      <c r="Q20554" s="24"/>
      <c r="T20554" s="24"/>
      <c r="W20554" s="24"/>
      <c r="Z20554" s="24"/>
      <c r="AC20554" s="24"/>
      <c r="AI20554" s="24"/>
      <c r="AL20554" s="24"/>
      <c r="AO20554" s="24"/>
      <c r="AR20554" s="24"/>
      <c r="AU20554" s="24"/>
    </row>
    <row r="20555">
      <c r="J20555" s="18"/>
      <c r="N20555" s="24"/>
      <c r="Q20555" s="24"/>
      <c r="T20555" s="24"/>
      <c r="W20555" s="24"/>
      <c r="Z20555" s="24"/>
      <c r="AC20555" s="24"/>
      <c r="AI20555" s="24"/>
      <c r="AL20555" s="24"/>
      <c r="AO20555" s="24"/>
      <c r="AR20555" s="24"/>
      <c r="AU20555" s="24"/>
    </row>
    <row r="20556">
      <c r="J20556" s="18"/>
      <c r="N20556" s="24"/>
      <c r="Q20556" s="24"/>
      <c r="T20556" s="24"/>
      <c r="W20556" s="24"/>
      <c r="Z20556" s="24"/>
      <c r="AC20556" s="24"/>
      <c r="AI20556" s="24"/>
      <c r="AL20556" s="24"/>
      <c r="AO20556" s="24"/>
      <c r="AR20556" s="24"/>
      <c r="AU20556" s="24"/>
    </row>
    <row r="20557">
      <c r="J20557" s="18"/>
      <c r="N20557" s="24"/>
      <c r="Q20557" s="24"/>
      <c r="T20557" s="24"/>
      <c r="W20557" s="24"/>
      <c r="Z20557" s="24"/>
      <c r="AC20557" s="24"/>
      <c r="AI20557" s="24"/>
      <c r="AL20557" s="24"/>
      <c r="AO20557" s="24"/>
      <c r="AR20557" s="24"/>
      <c r="AU20557" s="24"/>
    </row>
    <row r="20558">
      <c r="J20558" s="18"/>
      <c r="N20558" s="24"/>
      <c r="Q20558" s="24"/>
      <c r="T20558" s="24"/>
      <c r="W20558" s="24"/>
      <c r="Z20558" s="24"/>
      <c r="AC20558" s="24"/>
      <c r="AI20558" s="24"/>
      <c r="AL20558" s="24"/>
      <c r="AO20558" s="24"/>
      <c r="AR20558" s="24"/>
      <c r="AU20558" s="24"/>
    </row>
    <row r="20559">
      <c r="J20559" s="18"/>
      <c r="N20559" s="24"/>
      <c r="Q20559" s="24"/>
      <c r="T20559" s="24"/>
      <c r="W20559" s="24"/>
      <c r="Z20559" s="24"/>
      <c r="AC20559" s="24"/>
      <c r="AI20559" s="24"/>
      <c r="AL20559" s="24"/>
      <c r="AO20559" s="24"/>
      <c r="AR20559" s="24"/>
      <c r="AU20559" s="24"/>
    </row>
    <row r="20560">
      <c r="J20560" s="18"/>
      <c r="N20560" s="24"/>
      <c r="Q20560" s="24"/>
      <c r="T20560" s="24"/>
      <c r="W20560" s="24"/>
      <c r="Z20560" s="24"/>
      <c r="AC20560" s="24"/>
      <c r="AI20560" s="24"/>
      <c r="AL20560" s="24"/>
      <c r="AO20560" s="24"/>
      <c r="AR20560" s="24"/>
      <c r="AU20560" s="24"/>
    </row>
    <row r="20561">
      <c r="J20561" s="18"/>
      <c r="N20561" s="24"/>
      <c r="Q20561" s="24"/>
      <c r="T20561" s="24"/>
      <c r="W20561" s="24"/>
      <c r="Z20561" s="24"/>
      <c r="AC20561" s="24"/>
      <c r="AI20561" s="24"/>
      <c r="AL20561" s="24"/>
      <c r="AO20561" s="24"/>
      <c r="AR20561" s="24"/>
      <c r="AU20561" s="24"/>
    </row>
    <row r="20562">
      <c r="J20562" s="18"/>
      <c r="N20562" s="24"/>
      <c r="Q20562" s="24"/>
      <c r="T20562" s="24"/>
      <c r="W20562" s="24"/>
      <c r="Z20562" s="24"/>
      <c r="AC20562" s="24"/>
      <c r="AI20562" s="24"/>
      <c r="AL20562" s="24"/>
      <c r="AO20562" s="24"/>
      <c r="AR20562" s="24"/>
      <c r="AU20562" s="24"/>
    </row>
    <row r="20563">
      <c r="J20563" s="18"/>
      <c r="N20563" s="24"/>
      <c r="Q20563" s="24"/>
      <c r="T20563" s="24"/>
      <c r="W20563" s="24"/>
      <c r="Z20563" s="24"/>
      <c r="AC20563" s="24"/>
      <c r="AI20563" s="24"/>
      <c r="AL20563" s="24"/>
      <c r="AO20563" s="24"/>
      <c r="AR20563" s="24"/>
      <c r="AU20563" s="24"/>
    </row>
    <row r="20564">
      <c r="J20564" s="18"/>
      <c r="N20564" s="24"/>
      <c r="Q20564" s="24"/>
      <c r="T20564" s="24"/>
      <c r="W20564" s="24"/>
      <c r="Z20564" s="24"/>
      <c r="AC20564" s="24"/>
      <c r="AI20564" s="24"/>
      <c r="AL20564" s="24"/>
      <c r="AO20564" s="24"/>
      <c r="AR20564" s="24"/>
      <c r="AU20564" s="24"/>
    </row>
    <row r="20565">
      <c r="J20565" s="18"/>
      <c r="N20565" s="24"/>
      <c r="Q20565" s="24"/>
      <c r="T20565" s="24"/>
      <c r="W20565" s="24"/>
      <c r="Z20565" s="24"/>
      <c r="AC20565" s="24"/>
      <c r="AI20565" s="24"/>
      <c r="AL20565" s="24"/>
      <c r="AO20565" s="24"/>
      <c r="AR20565" s="24"/>
      <c r="AU20565" s="24"/>
    </row>
    <row r="20566">
      <c r="J20566" s="18"/>
      <c r="N20566" s="24"/>
      <c r="Q20566" s="24"/>
      <c r="T20566" s="24"/>
      <c r="W20566" s="24"/>
      <c r="Z20566" s="24"/>
      <c r="AC20566" s="24"/>
      <c r="AI20566" s="24"/>
      <c r="AL20566" s="24"/>
      <c r="AO20566" s="24"/>
      <c r="AR20566" s="24"/>
      <c r="AU20566" s="24"/>
    </row>
    <row r="20567">
      <c r="J20567" s="18"/>
      <c r="N20567" s="24"/>
      <c r="Q20567" s="24"/>
      <c r="T20567" s="24"/>
      <c r="W20567" s="24"/>
      <c r="Z20567" s="24"/>
      <c r="AC20567" s="24"/>
      <c r="AI20567" s="24"/>
      <c r="AL20567" s="24"/>
      <c r="AO20567" s="24"/>
      <c r="AR20567" s="24"/>
      <c r="AU20567" s="24"/>
    </row>
    <row r="20568">
      <c r="J20568" s="18"/>
      <c r="N20568" s="24"/>
      <c r="Q20568" s="24"/>
      <c r="T20568" s="24"/>
      <c r="W20568" s="24"/>
      <c r="Z20568" s="24"/>
      <c r="AC20568" s="24"/>
      <c r="AI20568" s="24"/>
      <c r="AL20568" s="24"/>
      <c r="AO20568" s="24"/>
      <c r="AR20568" s="24"/>
      <c r="AU20568" s="24"/>
    </row>
    <row r="20569">
      <c r="J20569" s="18"/>
      <c r="N20569" s="24"/>
      <c r="Q20569" s="24"/>
      <c r="T20569" s="24"/>
      <c r="W20569" s="24"/>
      <c r="Z20569" s="24"/>
      <c r="AC20569" s="24"/>
      <c r="AI20569" s="24"/>
      <c r="AL20569" s="24"/>
      <c r="AO20569" s="24"/>
      <c r="AR20569" s="24"/>
      <c r="AU20569" s="24"/>
    </row>
    <row r="20570">
      <c r="J20570" s="18"/>
      <c r="N20570" s="24"/>
      <c r="Q20570" s="24"/>
      <c r="T20570" s="24"/>
      <c r="W20570" s="24"/>
      <c r="Z20570" s="24"/>
      <c r="AC20570" s="24"/>
      <c r="AI20570" s="24"/>
      <c r="AL20570" s="24"/>
      <c r="AO20570" s="24"/>
      <c r="AR20570" s="24"/>
      <c r="AU20570" s="24"/>
    </row>
    <row r="20571">
      <c r="J20571" s="18"/>
      <c r="N20571" s="24"/>
      <c r="Q20571" s="24"/>
      <c r="T20571" s="24"/>
      <c r="W20571" s="24"/>
      <c r="Z20571" s="24"/>
      <c r="AC20571" s="24"/>
      <c r="AI20571" s="24"/>
      <c r="AL20571" s="24"/>
      <c r="AO20571" s="24"/>
      <c r="AR20571" s="24"/>
      <c r="AU20571" s="24"/>
    </row>
    <row r="20572">
      <c r="J20572" s="18"/>
      <c r="N20572" s="24"/>
      <c r="Q20572" s="24"/>
      <c r="T20572" s="24"/>
      <c r="W20572" s="24"/>
      <c r="Z20572" s="24"/>
      <c r="AC20572" s="24"/>
      <c r="AI20572" s="24"/>
      <c r="AL20572" s="24"/>
      <c r="AO20572" s="24"/>
      <c r="AR20572" s="24"/>
      <c r="AU20572" s="24"/>
    </row>
    <row r="20573">
      <c r="J20573" s="18"/>
      <c r="N20573" s="24"/>
      <c r="Q20573" s="24"/>
      <c r="T20573" s="24"/>
      <c r="W20573" s="24"/>
      <c r="Z20573" s="24"/>
      <c r="AC20573" s="24"/>
      <c r="AI20573" s="24"/>
      <c r="AL20573" s="24"/>
      <c r="AO20573" s="24"/>
      <c r="AR20573" s="24"/>
      <c r="AU20573" s="24"/>
    </row>
    <row r="20574">
      <c r="J20574" s="18"/>
      <c r="N20574" s="24"/>
      <c r="Q20574" s="24"/>
      <c r="T20574" s="24"/>
      <c r="W20574" s="24"/>
      <c r="Z20574" s="24"/>
      <c r="AC20574" s="24"/>
      <c r="AI20574" s="24"/>
      <c r="AL20574" s="24"/>
      <c r="AO20574" s="24"/>
      <c r="AR20574" s="24"/>
      <c r="AU20574" s="24"/>
    </row>
    <row r="20575">
      <c r="J20575" s="18"/>
      <c r="N20575" s="24"/>
      <c r="Q20575" s="24"/>
      <c r="T20575" s="24"/>
      <c r="W20575" s="24"/>
      <c r="Z20575" s="24"/>
      <c r="AC20575" s="24"/>
      <c r="AI20575" s="24"/>
      <c r="AL20575" s="24"/>
      <c r="AO20575" s="24"/>
      <c r="AR20575" s="24"/>
      <c r="AU20575" s="24"/>
    </row>
    <row r="20576">
      <c r="J20576" s="18"/>
      <c r="N20576" s="24"/>
      <c r="Q20576" s="24"/>
      <c r="T20576" s="24"/>
      <c r="W20576" s="24"/>
      <c r="Z20576" s="24"/>
      <c r="AC20576" s="24"/>
      <c r="AI20576" s="24"/>
      <c r="AL20576" s="24"/>
      <c r="AO20576" s="24"/>
      <c r="AR20576" s="24"/>
      <c r="AU20576" s="24"/>
    </row>
    <row r="20577">
      <c r="J20577" s="18"/>
      <c r="N20577" s="24"/>
      <c r="Q20577" s="24"/>
      <c r="T20577" s="24"/>
      <c r="W20577" s="24"/>
      <c r="Z20577" s="24"/>
      <c r="AC20577" s="24"/>
      <c r="AI20577" s="24"/>
      <c r="AL20577" s="24"/>
      <c r="AO20577" s="24"/>
      <c r="AR20577" s="24"/>
      <c r="AU20577" s="24"/>
    </row>
    <row r="20578">
      <c r="J20578" s="18"/>
      <c r="N20578" s="24"/>
      <c r="Q20578" s="24"/>
      <c r="T20578" s="24"/>
      <c r="W20578" s="24"/>
      <c r="Z20578" s="24"/>
      <c r="AC20578" s="24"/>
      <c r="AI20578" s="24"/>
      <c r="AL20578" s="24"/>
      <c r="AO20578" s="24"/>
      <c r="AR20578" s="24"/>
      <c r="AU20578" s="24"/>
    </row>
    <row r="20579">
      <c r="J20579" s="18"/>
      <c r="N20579" s="24"/>
      <c r="Q20579" s="24"/>
      <c r="T20579" s="24"/>
      <c r="W20579" s="24"/>
      <c r="Z20579" s="24"/>
      <c r="AC20579" s="24"/>
      <c r="AI20579" s="24"/>
      <c r="AL20579" s="24"/>
      <c r="AO20579" s="24"/>
      <c r="AR20579" s="24"/>
      <c r="AU20579" s="24"/>
    </row>
    <row r="20580">
      <c r="J20580" s="18"/>
      <c r="N20580" s="24"/>
      <c r="Q20580" s="24"/>
      <c r="T20580" s="24"/>
      <c r="W20580" s="24"/>
      <c r="Z20580" s="24"/>
      <c r="AC20580" s="24"/>
      <c r="AI20580" s="24"/>
      <c r="AL20580" s="24"/>
      <c r="AO20580" s="24"/>
      <c r="AR20580" s="24"/>
      <c r="AU20580" s="24"/>
    </row>
    <row r="20581">
      <c r="J20581" s="18"/>
      <c r="N20581" s="24"/>
      <c r="Q20581" s="24"/>
      <c r="T20581" s="24"/>
      <c r="W20581" s="24"/>
      <c r="Z20581" s="24"/>
      <c r="AC20581" s="24"/>
      <c r="AI20581" s="24"/>
      <c r="AL20581" s="24"/>
      <c r="AO20581" s="24"/>
      <c r="AR20581" s="24"/>
      <c r="AU20581" s="24"/>
    </row>
    <row r="20582">
      <c r="J20582" s="18"/>
      <c r="N20582" s="24"/>
      <c r="Q20582" s="24"/>
      <c r="T20582" s="24"/>
      <c r="W20582" s="24"/>
      <c r="Z20582" s="24"/>
      <c r="AC20582" s="24"/>
      <c r="AI20582" s="24"/>
      <c r="AL20582" s="24"/>
      <c r="AO20582" s="24"/>
      <c r="AR20582" s="24"/>
      <c r="AU20582" s="24"/>
    </row>
    <row r="20583">
      <c r="J20583" s="18"/>
      <c r="N20583" s="24"/>
      <c r="Q20583" s="24"/>
      <c r="T20583" s="24"/>
      <c r="W20583" s="24"/>
      <c r="Z20583" s="24"/>
      <c r="AC20583" s="24"/>
      <c r="AI20583" s="24"/>
      <c r="AL20583" s="24"/>
      <c r="AO20583" s="24"/>
      <c r="AR20583" s="24"/>
      <c r="AU20583" s="24"/>
    </row>
    <row r="20584">
      <c r="J20584" s="18"/>
      <c r="N20584" s="24"/>
      <c r="Q20584" s="24"/>
      <c r="T20584" s="24"/>
      <c r="W20584" s="24"/>
      <c r="Z20584" s="24"/>
      <c r="AC20584" s="24"/>
      <c r="AI20584" s="24"/>
      <c r="AL20584" s="24"/>
      <c r="AO20584" s="24"/>
      <c r="AR20584" s="24"/>
      <c r="AU20584" s="24"/>
    </row>
    <row r="20585">
      <c r="J20585" s="18"/>
      <c r="N20585" s="24"/>
      <c r="Q20585" s="24"/>
      <c r="T20585" s="24"/>
      <c r="W20585" s="24"/>
      <c r="Z20585" s="24"/>
      <c r="AC20585" s="24"/>
      <c r="AI20585" s="24"/>
      <c r="AL20585" s="24"/>
      <c r="AO20585" s="24"/>
      <c r="AR20585" s="24"/>
      <c r="AU20585" s="24"/>
    </row>
    <row r="20586">
      <c r="J20586" s="18"/>
      <c r="N20586" s="24"/>
      <c r="Q20586" s="24"/>
      <c r="T20586" s="24"/>
      <c r="W20586" s="24"/>
      <c r="Z20586" s="24"/>
      <c r="AC20586" s="24"/>
      <c r="AI20586" s="24"/>
      <c r="AL20586" s="24"/>
      <c r="AO20586" s="24"/>
      <c r="AR20586" s="24"/>
      <c r="AU20586" s="24"/>
    </row>
    <row r="20587">
      <c r="J20587" s="18"/>
      <c r="N20587" s="24"/>
      <c r="Q20587" s="24"/>
      <c r="T20587" s="24"/>
      <c r="W20587" s="24"/>
      <c r="Z20587" s="24"/>
      <c r="AC20587" s="24"/>
      <c r="AI20587" s="24"/>
      <c r="AL20587" s="24"/>
      <c r="AO20587" s="24"/>
      <c r="AR20587" s="24"/>
      <c r="AU20587" s="24"/>
    </row>
    <row r="20588">
      <c r="J20588" s="18"/>
      <c r="N20588" s="24"/>
      <c r="Q20588" s="24"/>
      <c r="T20588" s="24"/>
      <c r="W20588" s="24"/>
      <c r="Z20588" s="24"/>
      <c r="AC20588" s="24"/>
      <c r="AI20588" s="24"/>
      <c r="AL20588" s="24"/>
      <c r="AO20588" s="24"/>
      <c r="AR20588" s="24"/>
      <c r="AU20588" s="24"/>
    </row>
    <row r="20589">
      <c r="J20589" s="18"/>
      <c r="N20589" s="24"/>
      <c r="Q20589" s="24"/>
      <c r="T20589" s="24"/>
      <c r="W20589" s="24"/>
      <c r="Z20589" s="24"/>
      <c r="AC20589" s="24"/>
      <c r="AI20589" s="24"/>
      <c r="AL20589" s="24"/>
      <c r="AO20589" s="24"/>
      <c r="AR20589" s="24"/>
      <c r="AU20589" s="24"/>
    </row>
    <row r="20590">
      <c r="J20590" s="18"/>
      <c r="N20590" s="24"/>
      <c r="Q20590" s="24"/>
      <c r="T20590" s="24"/>
      <c r="W20590" s="24"/>
      <c r="Z20590" s="24"/>
      <c r="AC20590" s="24"/>
      <c r="AI20590" s="24"/>
      <c r="AL20590" s="24"/>
      <c r="AO20590" s="24"/>
      <c r="AR20590" s="24"/>
      <c r="AU20590" s="24"/>
    </row>
    <row r="20591">
      <c r="J20591" s="18"/>
      <c r="N20591" s="24"/>
      <c r="Q20591" s="24"/>
      <c r="T20591" s="24"/>
      <c r="W20591" s="24"/>
      <c r="Z20591" s="24"/>
      <c r="AC20591" s="24"/>
      <c r="AI20591" s="24"/>
      <c r="AL20591" s="24"/>
      <c r="AO20591" s="24"/>
      <c r="AR20591" s="24"/>
      <c r="AU20591" s="24"/>
    </row>
    <row r="20592">
      <c r="J20592" s="18"/>
      <c r="N20592" s="24"/>
      <c r="Q20592" s="24"/>
      <c r="T20592" s="24"/>
      <c r="W20592" s="24"/>
      <c r="Z20592" s="24"/>
      <c r="AC20592" s="24"/>
      <c r="AI20592" s="24"/>
      <c r="AL20592" s="24"/>
      <c r="AO20592" s="24"/>
      <c r="AR20592" s="24"/>
      <c r="AU20592" s="24"/>
    </row>
    <row r="20593">
      <c r="J20593" s="18"/>
      <c r="N20593" s="24"/>
      <c r="Q20593" s="24"/>
      <c r="T20593" s="24"/>
      <c r="W20593" s="24"/>
      <c r="Z20593" s="24"/>
      <c r="AC20593" s="24"/>
      <c r="AI20593" s="24"/>
      <c r="AL20593" s="24"/>
      <c r="AO20593" s="24"/>
      <c r="AR20593" s="24"/>
      <c r="AU20593" s="24"/>
    </row>
    <row r="20594">
      <c r="J20594" s="18"/>
      <c r="N20594" s="24"/>
      <c r="Q20594" s="24"/>
      <c r="T20594" s="24"/>
      <c r="W20594" s="24"/>
      <c r="Z20594" s="24"/>
      <c r="AC20594" s="24"/>
      <c r="AI20594" s="24"/>
      <c r="AL20594" s="24"/>
      <c r="AO20594" s="24"/>
      <c r="AR20594" s="24"/>
      <c r="AU20594" s="24"/>
    </row>
    <row r="20595">
      <c r="J20595" s="18"/>
      <c r="N20595" s="24"/>
      <c r="Q20595" s="24"/>
      <c r="T20595" s="24"/>
      <c r="W20595" s="24"/>
      <c r="Z20595" s="24"/>
      <c r="AC20595" s="24"/>
      <c r="AI20595" s="24"/>
      <c r="AL20595" s="24"/>
      <c r="AO20595" s="24"/>
      <c r="AR20595" s="24"/>
      <c r="AU20595" s="24"/>
    </row>
    <row r="20596">
      <c r="J20596" s="18"/>
      <c r="N20596" s="24"/>
      <c r="Q20596" s="24"/>
      <c r="T20596" s="24"/>
      <c r="W20596" s="24"/>
      <c r="Z20596" s="24"/>
      <c r="AC20596" s="24"/>
      <c r="AI20596" s="24"/>
      <c r="AL20596" s="24"/>
      <c r="AO20596" s="24"/>
      <c r="AR20596" s="24"/>
      <c r="AU20596" s="24"/>
    </row>
    <row r="20597">
      <c r="J20597" s="18"/>
      <c r="N20597" s="24"/>
      <c r="Q20597" s="24"/>
      <c r="T20597" s="24"/>
      <c r="W20597" s="24"/>
      <c r="Z20597" s="24"/>
      <c r="AC20597" s="24"/>
      <c r="AI20597" s="24"/>
      <c r="AL20597" s="24"/>
      <c r="AO20597" s="24"/>
      <c r="AR20597" s="24"/>
      <c r="AU20597" s="24"/>
    </row>
    <row r="20598">
      <c r="J20598" s="18"/>
      <c r="N20598" s="24"/>
      <c r="Q20598" s="24"/>
      <c r="T20598" s="24"/>
      <c r="W20598" s="24"/>
      <c r="Z20598" s="24"/>
      <c r="AC20598" s="24"/>
      <c r="AI20598" s="24"/>
      <c r="AL20598" s="24"/>
      <c r="AO20598" s="24"/>
      <c r="AR20598" s="24"/>
      <c r="AU20598" s="24"/>
    </row>
    <row r="20599">
      <c r="J20599" s="18"/>
      <c r="N20599" s="24"/>
      <c r="Q20599" s="24"/>
      <c r="T20599" s="24"/>
      <c r="W20599" s="24"/>
      <c r="Z20599" s="24"/>
      <c r="AC20599" s="24"/>
      <c r="AI20599" s="24"/>
      <c r="AL20599" s="24"/>
      <c r="AO20599" s="24"/>
      <c r="AR20599" s="24"/>
      <c r="AU20599" s="24"/>
    </row>
    <row r="20600">
      <c r="J20600" s="18"/>
      <c r="N20600" s="24"/>
      <c r="Q20600" s="24"/>
      <c r="T20600" s="24"/>
      <c r="W20600" s="24"/>
      <c r="Z20600" s="24"/>
      <c r="AC20600" s="24"/>
      <c r="AI20600" s="24"/>
      <c r="AL20600" s="24"/>
      <c r="AO20600" s="24"/>
      <c r="AR20600" s="24"/>
      <c r="AU20600" s="24"/>
    </row>
    <row r="20601">
      <c r="J20601" s="18"/>
      <c r="N20601" s="24"/>
      <c r="Q20601" s="24"/>
      <c r="T20601" s="24"/>
      <c r="W20601" s="24"/>
      <c r="Z20601" s="24"/>
      <c r="AC20601" s="24"/>
      <c r="AI20601" s="24"/>
      <c r="AL20601" s="24"/>
      <c r="AO20601" s="24"/>
      <c r="AR20601" s="24"/>
      <c r="AU20601" s="24"/>
    </row>
    <row r="20602">
      <c r="J20602" s="18"/>
      <c r="N20602" s="24"/>
      <c r="Q20602" s="24"/>
      <c r="T20602" s="24"/>
      <c r="W20602" s="24"/>
      <c r="Z20602" s="24"/>
      <c r="AC20602" s="24"/>
      <c r="AI20602" s="24"/>
      <c r="AL20602" s="24"/>
      <c r="AO20602" s="24"/>
      <c r="AR20602" s="24"/>
      <c r="AU20602" s="24"/>
    </row>
    <row r="20603">
      <c r="J20603" s="18"/>
      <c r="N20603" s="24"/>
      <c r="Q20603" s="24"/>
      <c r="T20603" s="24"/>
      <c r="W20603" s="24"/>
      <c r="Z20603" s="24"/>
      <c r="AC20603" s="24"/>
      <c r="AI20603" s="24"/>
      <c r="AL20603" s="24"/>
      <c r="AO20603" s="24"/>
      <c r="AR20603" s="24"/>
      <c r="AU20603" s="24"/>
    </row>
    <row r="20604">
      <c r="J20604" s="18"/>
      <c r="N20604" s="24"/>
      <c r="Q20604" s="24"/>
      <c r="T20604" s="24"/>
      <c r="W20604" s="24"/>
      <c r="Z20604" s="24"/>
      <c r="AC20604" s="24"/>
      <c r="AI20604" s="24"/>
      <c r="AL20604" s="24"/>
      <c r="AO20604" s="24"/>
      <c r="AR20604" s="24"/>
      <c r="AU20604" s="24"/>
    </row>
    <row r="20605">
      <c r="J20605" s="18"/>
      <c r="N20605" s="24"/>
      <c r="Q20605" s="24"/>
      <c r="T20605" s="24"/>
      <c r="W20605" s="24"/>
      <c r="Z20605" s="24"/>
      <c r="AC20605" s="24"/>
      <c r="AI20605" s="24"/>
      <c r="AL20605" s="24"/>
      <c r="AO20605" s="24"/>
      <c r="AR20605" s="24"/>
      <c r="AU20605" s="24"/>
    </row>
    <row r="20606">
      <c r="J20606" s="18"/>
      <c r="N20606" s="24"/>
      <c r="Q20606" s="24"/>
      <c r="T20606" s="24"/>
      <c r="W20606" s="24"/>
      <c r="Z20606" s="24"/>
      <c r="AC20606" s="24"/>
      <c r="AI20606" s="24"/>
      <c r="AL20606" s="24"/>
      <c r="AO20606" s="24"/>
      <c r="AR20606" s="24"/>
      <c r="AU20606" s="24"/>
    </row>
    <row r="20607">
      <c r="J20607" s="18"/>
      <c r="N20607" s="24"/>
      <c r="Q20607" s="24"/>
      <c r="T20607" s="24"/>
      <c r="W20607" s="24"/>
      <c r="Z20607" s="24"/>
      <c r="AC20607" s="24"/>
      <c r="AI20607" s="24"/>
      <c r="AL20607" s="24"/>
      <c r="AO20607" s="24"/>
      <c r="AR20607" s="24"/>
      <c r="AU20607" s="24"/>
    </row>
    <row r="20608">
      <c r="J20608" s="18"/>
      <c r="N20608" s="24"/>
      <c r="Q20608" s="24"/>
      <c r="T20608" s="24"/>
      <c r="W20608" s="24"/>
      <c r="Z20608" s="24"/>
      <c r="AC20608" s="24"/>
      <c r="AI20608" s="24"/>
      <c r="AL20608" s="24"/>
      <c r="AO20608" s="24"/>
      <c r="AR20608" s="24"/>
      <c r="AU20608" s="24"/>
    </row>
    <row r="20609">
      <c r="J20609" s="18"/>
      <c r="N20609" s="24"/>
      <c r="Q20609" s="24"/>
      <c r="T20609" s="24"/>
      <c r="W20609" s="24"/>
      <c r="Z20609" s="24"/>
      <c r="AC20609" s="24"/>
      <c r="AI20609" s="24"/>
      <c r="AL20609" s="24"/>
      <c r="AO20609" s="24"/>
      <c r="AR20609" s="24"/>
      <c r="AU20609" s="24"/>
    </row>
    <row r="20610">
      <c r="J20610" s="18"/>
      <c r="N20610" s="24"/>
      <c r="Q20610" s="24"/>
      <c r="T20610" s="24"/>
      <c r="W20610" s="24"/>
      <c r="Z20610" s="24"/>
      <c r="AC20610" s="24"/>
      <c r="AI20610" s="24"/>
      <c r="AL20610" s="24"/>
      <c r="AO20610" s="24"/>
      <c r="AR20610" s="24"/>
      <c r="AU20610" s="24"/>
    </row>
    <row r="20611">
      <c r="J20611" s="18"/>
      <c r="N20611" s="24"/>
      <c r="Q20611" s="24"/>
      <c r="T20611" s="24"/>
      <c r="W20611" s="24"/>
      <c r="Z20611" s="24"/>
      <c r="AC20611" s="24"/>
      <c r="AI20611" s="24"/>
      <c r="AL20611" s="24"/>
      <c r="AO20611" s="24"/>
      <c r="AR20611" s="24"/>
      <c r="AU20611" s="24"/>
    </row>
    <row r="20612">
      <c r="J20612" s="18"/>
      <c r="N20612" s="24"/>
      <c r="Q20612" s="24"/>
      <c r="T20612" s="24"/>
      <c r="W20612" s="24"/>
      <c r="Z20612" s="24"/>
      <c r="AC20612" s="24"/>
      <c r="AI20612" s="24"/>
      <c r="AL20612" s="24"/>
      <c r="AO20612" s="24"/>
      <c r="AR20612" s="24"/>
      <c r="AU20612" s="24"/>
    </row>
    <row r="20613">
      <c r="J20613" s="18"/>
      <c r="N20613" s="24"/>
      <c r="Q20613" s="24"/>
      <c r="T20613" s="24"/>
      <c r="W20613" s="24"/>
      <c r="Z20613" s="24"/>
      <c r="AC20613" s="24"/>
      <c r="AI20613" s="24"/>
      <c r="AL20613" s="24"/>
      <c r="AO20613" s="24"/>
      <c r="AR20613" s="24"/>
      <c r="AU20613" s="24"/>
    </row>
    <row r="20614">
      <c r="J20614" s="18"/>
      <c r="N20614" s="24"/>
      <c r="Q20614" s="24"/>
      <c r="T20614" s="24"/>
      <c r="W20614" s="24"/>
      <c r="Z20614" s="24"/>
      <c r="AC20614" s="24"/>
      <c r="AI20614" s="24"/>
      <c r="AL20614" s="24"/>
      <c r="AO20614" s="24"/>
      <c r="AR20614" s="24"/>
      <c r="AU20614" s="24"/>
    </row>
    <row r="20615">
      <c r="J20615" s="18"/>
      <c r="N20615" s="24"/>
      <c r="Q20615" s="24"/>
      <c r="T20615" s="24"/>
      <c r="W20615" s="24"/>
      <c r="Z20615" s="24"/>
      <c r="AC20615" s="24"/>
      <c r="AI20615" s="24"/>
      <c r="AL20615" s="24"/>
      <c r="AO20615" s="24"/>
      <c r="AR20615" s="24"/>
      <c r="AU20615" s="24"/>
    </row>
    <row r="20616">
      <c r="J20616" s="18"/>
      <c r="N20616" s="24"/>
      <c r="Q20616" s="24"/>
      <c r="T20616" s="24"/>
      <c r="W20616" s="24"/>
      <c r="Z20616" s="24"/>
      <c r="AC20616" s="24"/>
      <c r="AI20616" s="24"/>
      <c r="AL20616" s="24"/>
      <c r="AO20616" s="24"/>
      <c r="AR20616" s="24"/>
      <c r="AU20616" s="24"/>
    </row>
    <row r="20617">
      <c r="J20617" s="18"/>
      <c r="N20617" s="24"/>
      <c r="Q20617" s="24"/>
      <c r="T20617" s="24"/>
      <c r="W20617" s="24"/>
      <c r="Z20617" s="24"/>
      <c r="AC20617" s="24"/>
      <c r="AI20617" s="24"/>
      <c r="AL20617" s="24"/>
      <c r="AO20617" s="24"/>
      <c r="AR20617" s="24"/>
      <c r="AU20617" s="24"/>
    </row>
    <row r="20618">
      <c r="J20618" s="18"/>
      <c r="N20618" s="24"/>
      <c r="Q20618" s="24"/>
      <c r="T20618" s="24"/>
      <c r="W20618" s="24"/>
      <c r="Z20618" s="24"/>
      <c r="AC20618" s="24"/>
      <c r="AI20618" s="24"/>
      <c r="AL20618" s="24"/>
      <c r="AO20618" s="24"/>
      <c r="AR20618" s="24"/>
      <c r="AU20618" s="24"/>
    </row>
    <row r="20619">
      <c r="J20619" s="18"/>
      <c r="N20619" s="24"/>
      <c r="Q20619" s="24"/>
      <c r="T20619" s="24"/>
      <c r="W20619" s="24"/>
      <c r="Z20619" s="24"/>
      <c r="AC20619" s="24"/>
      <c r="AI20619" s="24"/>
      <c r="AL20619" s="24"/>
      <c r="AO20619" s="24"/>
      <c r="AR20619" s="24"/>
      <c r="AU20619" s="24"/>
    </row>
    <row r="20620">
      <c r="J20620" s="18"/>
      <c r="N20620" s="24"/>
      <c r="Q20620" s="24"/>
      <c r="T20620" s="24"/>
      <c r="W20620" s="24"/>
      <c r="Z20620" s="24"/>
      <c r="AC20620" s="24"/>
      <c r="AI20620" s="24"/>
      <c r="AL20620" s="24"/>
      <c r="AO20620" s="24"/>
      <c r="AR20620" s="24"/>
      <c r="AU20620" s="24"/>
    </row>
    <row r="20621">
      <c r="J20621" s="18"/>
      <c r="N20621" s="24"/>
      <c r="Q20621" s="24"/>
      <c r="T20621" s="24"/>
      <c r="W20621" s="24"/>
      <c r="Z20621" s="24"/>
      <c r="AC20621" s="24"/>
      <c r="AI20621" s="24"/>
      <c r="AL20621" s="24"/>
      <c r="AO20621" s="24"/>
      <c r="AR20621" s="24"/>
      <c r="AU20621" s="24"/>
    </row>
    <row r="20622">
      <c r="J20622" s="18"/>
      <c r="N20622" s="24"/>
      <c r="Q20622" s="24"/>
      <c r="T20622" s="24"/>
      <c r="W20622" s="24"/>
      <c r="Z20622" s="24"/>
      <c r="AC20622" s="24"/>
      <c r="AI20622" s="24"/>
      <c r="AL20622" s="24"/>
      <c r="AO20622" s="24"/>
      <c r="AR20622" s="24"/>
      <c r="AU20622" s="24"/>
    </row>
    <row r="20623">
      <c r="J20623" s="18"/>
      <c r="N20623" s="24"/>
      <c r="Q20623" s="24"/>
      <c r="T20623" s="24"/>
      <c r="W20623" s="24"/>
      <c r="Z20623" s="24"/>
      <c r="AC20623" s="24"/>
      <c r="AI20623" s="24"/>
      <c r="AL20623" s="24"/>
      <c r="AO20623" s="24"/>
      <c r="AR20623" s="24"/>
      <c r="AU20623" s="24"/>
    </row>
    <row r="20624">
      <c r="J20624" s="18"/>
      <c r="N20624" s="24"/>
      <c r="Q20624" s="24"/>
      <c r="T20624" s="24"/>
      <c r="W20624" s="24"/>
      <c r="Z20624" s="24"/>
      <c r="AC20624" s="24"/>
      <c r="AI20624" s="24"/>
      <c r="AL20624" s="24"/>
      <c r="AO20624" s="24"/>
      <c r="AR20624" s="24"/>
      <c r="AU20624" s="24"/>
    </row>
    <row r="20625">
      <c r="J20625" s="18"/>
      <c r="N20625" s="24"/>
      <c r="Q20625" s="24"/>
      <c r="T20625" s="24"/>
      <c r="W20625" s="24"/>
      <c r="Z20625" s="24"/>
      <c r="AC20625" s="24"/>
      <c r="AI20625" s="24"/>
      <c r="AL20625" s="24"/>
      <c r="AO20625" s="24"/>
      <c r="AR20625" s="24"/>
      <c r="AU20625" s="24"/>
    </row>
    <row r="20626">
      <c r="J20626" s="18"/>
      <c r="N20626" s="24"/>
      <c r="Q20626" s="24"/>
      <c r="T20626" s="24"/>
      <c r="W20626" s="24"/>
      <c r="Z20626" s="24"/>
      <c r="AC20626" s="24"/>
      <c r="AI20626" s="24"/>
      <c r="AL20626" s="24"/>
      <c r="AO20626" s="24"/>
      <c r="AR20626" s="24"/>
      <c r="AU20626" s="24"/>
    </row>
    <row r="20627">
      <c r="J20627" s="18"/>
      <c r="N20627" s="24"/>
      <c r="Q20627" s="24"/>
      <c r="T20627" s="24"/>
      <c r="W20627" s="24"/>
      <c r="Z20627" s="24"/>
      <c r="AC20627" s="24"/>
      <c r="AI20627" s="24"/>
      <c r="AL20627" s="24"/>
      <c r="AO20627" s="24"/>
      <c r="AR20627" s="24"/>
      <c r="AU20627" s="24"/>
    </row>
    <row r="20628">
      <c r="J20628" s="18"/>
      <c r="N20628" s="24"/>
      <c r="Q20628" s="24"/>
      <c r="T20628" s="24"/>
      <c r="W20628" s="24"/>
      <c r="Z20628" s="24"/>
      <c r="AC20628" s="24"/>
      <c r="AI20628" s="24"/>
      <c r="AL20628" s="24"/>
      <c r="AO20628" s="24"/>
      <c r="AR20628" s="24"/>
      <c r="AU20628" s="24"/>
    </row>
    <row r="20629">
      <c r="J20629" s="18"/>
      <c r="N20629" s="24"/>
      <c r="Q20629" s="24"/>
      <c r="T20629" s="24"/>
      <c r="W20629" s="24"/>
      <c r="Z20629" s="24"/>
      <c r="AC20629" s="24"/>
      <c r="AI20629" s="24"/>
      <c r="AL20629" s="24"/>
      <c r="AO20629" s="24"/>
      <c r="AR20629" s="24"/>
      <c r="AU20629" s="24"/>
    </row>
    <row r="20630">
      <c r="J20630" s="18"/>
      <c r="N20630" s="24"/>
      <c r="Q20630" s="24"/>
      <c r="T20630" s="24"/>
      <c r="W20630" s="24"/>
      <c r="Z20630" s="24"/>
      <c r="AC20630" s="24"/>
      <c r="AI20630" s="24"/>
      <c r="AL20630" s="24"/>
      <c r="AO20630" s="24"/>
      <c r="AR20630" s="24"/>
      <c r="AU20630" s="24"/>
    </row>
    <row r="20631">
      <c r="J20631" s="18"/>
      <c r="N20631" s="24"/>
      <c r="Q20631" s="24"/>
      <c r="T20631" s="24"/>
      <c r="W20631" s="24"/>
      <c r="Z20631" s="24"/>
      <c r="AC20631" s="24"/>
      <c r="AI20631" s="24"/>
      <c r="AL20631" s="24"/>
      <c r="AO20631" s="24"/>
      <c r="AR20631" s="24"/>
      <c r="AU20631" s="24"/>
    </row>
    <row r="20632">
      <c r="J20632" s="18"/>
      <c r="N20632" s="24"/>
      <c r="Q20632" s="24"/>
      <c r="T20632" s="24"/>
      <c r="W20632" s="24"/>
      <c r="Z20632" s="24"/>
      <c r="AC20632" s="24"/>
      <c r="AI20632" s="24"/>
      <c r="AL20632" s="24"/>
      <c r="AO20632" s="24"/>
      <c r="AR20632" s="24"/>
      <c r="AU20632" s="24"/>
    </row>
    <row r="20633">
      <c r="J20633" s="18"/>
      <c r="N20633" s="24"/>
      <c r="Q20633" s="24"/>
      <c r="T20633" s="24"/>
      <c r="W20633" s="24"/>
      <c r="Z20633" s="24"/>
      <c r="AC20633" s="24"/>
      <c r="AI20633" s="24"/>
      <c r="AL20633" s="24"/>
      <c r="AO20633" s="24"/>
      <c r="AR20633" s="24"/>
      <c r="AU20633" s="24"/>
    </row>
    <row r="20634">
      <c r="J20634" s="18"/>
      <c r="N20634" s="24"/>
      <c r="Q20634" s="24"/>
      <c r="T20634" s="24"/>
      <c r="W20634" s="24"/>
      <c r="Z20634" s="24"/>
      <c r="AC20634" s="24"/>
      <c r="AI20634" s="24"/>
      <c r="AL20634" s="24"/>
      <c r="AO20634" s="24"/>
      <c r="AR20634" s="24"/>
      <c r="AU20634" s="24"/>
    </row>
    <row r="20635">
      <c r="J20635" s="18"/>
      <c r="N20635" s="24"/>
      <c r="Q20635" s="24"/>
      <c r="T20635" s="24"/>
      <c r="W20635" s="24"/>
      <c r="Z20635" s="24"/>
      <c r="AC20635" s="24"/>
      <c r="AI20635" s="24"/>
      <c r="AL20635" s="24"/>
      <c r="AO20635" s="24"/>
      <c r="AR20635" s="24"/>
      <c r="AU20635" s="24"/>
    </row>
    <row r="20636">
      <c r="J20636" s="18"/>
      <c r="N20636" s="24"/>
      <c r="Q20636" s="24"/>
      <c r="T20636" s="24"/>
      <c r="W20636" s="24"/>
      <c r="Z20636" s="24"/>
      <c r="AC20636" s="24"/>
      <c r="AI20636" s="24"/>
      <c r="AL20636" s="24"/>
      <c r="AO20636" s="24"/>
      <c r="AR20636" s="24"/>
      <c r="AU20636" s="24"/>
    </row>
    <row r="20637">
      <c r="J20637" s="18"/>
      <c r="N20637" s="24"/>
      <c r="Q20637" s="24"/>
      <c r="T20637" s="24"/>
      <c r="W20637" s="24"/>
      <c r="Z20637" s="24"/>
      <c r="AC20637" s="24"/>
      <c r="AI20637" s="24"/>
      <c r="AL20637" s="24"/>
      <c r="AO20637" s="24"/>
      <c r="AR20637" s="24"/>
      <c r="AU20637" s="24"/>
    </row>
    <row r="20638">
      <c r="J20638" s="18"/>
      <c r="N20638" s="24"/>
      <c r="Q20638" s="24"/>
      <c r="T20638" s="24"/>
      <c r="W20638" s="24"/>
      <c r="Z20638" s="24"/>
      <c r="AC20638" s="24"/>
      <c r="AI20638" s="24"/>
      <c r="AL20638" s="24"/>
      <c r="AO20638" s="24"/>
      <c r="AR20638" s="24"/>
      <c r="AU20638" s="24"/>
    </row>
    <row r="20639">
      <c r="J20639" s="18"/>
      <c r="N20639" s="24"/>
      <c r="Q20639" s="24"/>
      <c r="T20639" s="24"/>
      <c r="W20639" s="24"/>
      <c r="Z20639" s="24"/>
      <c r="AC20639" s="24"/>
      <c r="AI20639" s="24"/>
      <c r="AL20639" s="24"/>
      <c r="AO20639" s="24"/>
      <c r="AR20639" s="24"/>
      <c r="AU20639" s="24"/>
    </row>
    <row r="20640">
      <c r="J20640" s="18"/>
      <c r="N20640" s="24"/>
      <c r="Q20640" s="24"/>
      <c r="T20640" s="24"/>
      <c r="W20640" s="24"/>
      <c r="Z20640" s="24"/>
      <c r="AC20640" s="24"/>
      <c r="AI20640" s="24"/>
      <c r="AL20640" s="24"/>
      <c r="AO20640" s="24"/>
      <c r="AR20640" s="24"/>
      <c r="AU20640" s="24"/>
    </row>
    <row r="20641">
      <c r="J20641" s="18"/>
      <c r="N20641" s="24"/>
      <c r="Q20641" s="24"/>
      <c r="T20641" s="24"/>
      <c r="W20641" s="24"/>
      <c r="Z20641" s="24"/>
      <c r="AC20641" s="24"/>
      <c r="AI20641" s="24"/>
      <c r="AL20641" s="24"/>
      <c r="AO20641" s="24"/>
      <c r="AR20641" s="24"/>
      <c r="AU20641" s="24"/>
    </row>
    <row r="20642">
      <c r="J20642" s="18"/>
      <c r="N20642" s="24"/>
      <c r="Q20642" s="24"/>
      <c r="T20642" s="24"/>
      <c r="W20642" s="24"/>
      <c r="Z20642" s="24"/>
      <c r="AC20642" s="24"/>
      <c r="AI20642" s="24"/>
      <c r="AL20642" s="24"/>
      <c r="AO20642" s="24"/>
      <c r="AR20642" s="24"/>
      <c r="AU20642" s="24"/>
    </row>
    <row r="20643">
      <c r="J20643" s="18"/>
      <c r="N20643" s="24"/>
      <c r="Q20643" s="24"/>
      <c r="T20643" s="24"/>
      <c r="W20643" s="24"/>
      <c r="Z20643" s="24"/>
      <c r="AC20643" s="24"/>
      <c r="AI20643" s="24"/>
      <c r="AL20643" s="24"/>
      <c r="AO20643" s="24"/>
      <c r="AR20643" s="24"/>
      <c r="AU20643" s="24"/>
    </row>
    <row r="20644">
      <c r="J20644" s="18"/>
      <c r="N20644" s="24"/>
      <c r="Q20644" s="24"/>
      <c r="T20644" s="24"/>
      <c r="W20644" s="24"/>
      <c r="Z20644" s="24"/>
      <c r="AC20644" s="24"/>
      <c r="AI20644" s="24"/>
      <c r="AL20644" s="24"/>
      <c r="AO20644" s="24"/>
      <c r="AR20644" s="24"/>
      <c r="AU20644" s="24"/>
    </row>
    <row r="20645">
      <c r="J20645" s="18"/>
      <c r="N20645" s="24"/>
      <c r="Q20645" s="24"/>
      <c r="T20645" s="24"/>
      <c r="W20645" s="24"/>
      <c r="Z20645" s="24"/>
      <c r="AC20645" s="24"/>
      <c r="AI20645" s="24"/>
      <c r="AL20645" s="24"/>
      <c r="AO20645" s="24"/>
      <c r="AR20645" s="24"/>
      <c r="AU20645" s="24"/>
    </row>
    <row r="20646">
      <c r="J20646" s="18"/>
      <c r="N20646" s="24"/>
      <c r="Q20646" s="24"/>
      <c r="T20646" s="24"/>
      <c r="W20646" s="24"/>
      <c r="Z20646" s="24"/>
      <c r="AC20646" s="24"/>
      <c r="AI20646" s="24"/>
      <c r="AL20646" s="24"/>
      <c r="AO20646" s="24"/>
      <c r="AR20646" s="24"/>
      <c r="AU20646" s="24"/>
    </row>
    <row r="20647">
      <c r="J20647" s="18"/>
      <c r="N20647" s="24"/>
      <c r="Q20647" s="24"/>
      <c r="T20647" s="24"/>
      <c r="W20647" s="24"/>
      <c r="Z20647" s="24"/>
      <c r="AC20647" s="24"/>
      <c r="AI20647" s="24"/>
      <c r="AL20647" s="24"/>
      <c r="AO20647" s="24"/>
      <c r="AR20647" s="24"/>
      <c r="AU20647" s="24"/>
    </row>
    <row r="20648">
      <c r="J20648" s="18"/>
      <c r="N20648" s="24"/>
      <c r="Q20648" s="24"/>
      <c r="T20648" s="24"/>
      <c r="W20648" s="24"/>
      <c r="Z20648" s="24"/>
      <c r="AC20648" s="24"/>
      <c r="AI20648" s="24"/>
      <c r="AL20648" s="24"/>
      <c r="AO20648" s="24"/>
      <c r="AR20648" s="24"/>
      <c r="AU20648" s="24"/>
    </row>
    <row r="20649">
      <c r="J20649" s="18"/>
      <c r="N20649" s="24"/>
      <c r="Q20649" s="24"/>
      <c r="T20649" s="24"/>
      <c r="W20649" s="24"/>
      <c r="Z20649" s="24"/>
      <c r="AC20649" s="24"/>
      <c r="AI20649" s="24"/>
      <c r="AL20649" s="24"/>
      <c r="AO20649" s="24"/>
      <c r="AR20649" s="24"/>
      <c r="AU20649" s="24"/>
    </row>
    <row r="20650">
      <c r="J20650" s="18"/>
      <c r="N20650" s="24"/>
      <c r="Q20650" s="24"/>
      <c r="T20650" s="24"/>
      <c r="W20650" s="24"/>
      <c r="Z20650" s="24"/>
      <c r="AC20650" s="24"/>
      <c r="AI20650" s="24"/>
      <c r="AL20650" s="24"/>
      <c r="AO20650" s="24"/>
      <c r="AR20650" s="24"/>
      <c r="AU20650" s="24"/>
    </row>
    <row r="20651">
      <c r="J20651" s="18"/>
      <c r="N20651" s="24"/>
      <c r="Q20651" s="24"/>
      <c r="T20651" s="24"/>
      <c r="W20651" s="24"/>
      <c r="Z20651" s="24"/>
      <c r="AC20651" s="24"/>
      <c r="AI20651" s="24"/>
      <c r="AL20651" s="24"/>
      <c r="AO20651" s="24"/>
      <c r="AR20651" s="24"/>
      <c r="AU20651" s="24"/>
    </row>
    <row r="20652">
      <c r="J20652" s="18"/>
      <c r="N20652" s="24"/>
      <c r="Q20652" s="24"/>
      <c r="T20652" s="24"/>
      <c r="W20652" s="24"/>
      <c r="Z20652" s="24"/>
      <c r="AC20652" s="24"/>
      <c r="AI20652" s="24"/>
      <c r="AL20652" s="24"/>
      <c r="AO20652" s="24"/>
      <c r="AR20652" s="24"/>
      <c r="AU20652" s="24"/>
    </row>
    <row r="20653">
      <c r="J20653" s="18"/>
      <c r="N20653" s="24"/>
      <c r="Q20653" s="24"/>
      <c r="T20653" s="24"/>
      <c r="W20653" s="24"/>
      <c r="Z20653" s="24"/>
      <c r="AC20653" s="24"/>
      <c r="AI20653" s="24"/>
      <c r="AL20653" s="24"/>
      <c r="AO20653" s="24"/>
      <c r="AR20653" s="24"/>
      <c r="AU20653" s="24"/>
    </row>
    <row r="20654">
      <c r="J20654" s="18"/>
      <c r="N20654" s="24"/>
      <c r="Q20654" s="24"/>
      <c r="T20654" s="24"/>
      <c r="W20654" s="24"/>
      <c r="Z20654" s="24"/>
      <c r="AC20654" s="24"/>
      <c r="AI20654" s="24"/>
      <c r="AL20654" s="24"/>
      <c r="AO20654" s="24"/>
      <c r="AR20654" s="24"/>
      <c r="AU20654" s="24"/>
    </row>
    <row r="20655">
      <c r="J20655" s="18"/>
      <c r="N20655" s="24"/>
      <c r="Q20655" s="24"/>
      <c r="T20655" s="24"/>
      <c r="W20655" s="24"/>
      <c r="Z20655" s="24"/>
      <c r="AC20655" s="24"/>
      <c r="AI20655" s="24"/>
      <c r="AL20655" s="24"/>
      <c r="AO20655" s="24"/>
      <c r="AR20655" s="24"/>
      <c r="AU20655" s="24"/>
    </row>
    <row r="20656">
      <c r="J20656" s="18"/>
      <c r="N20656" s="24"/>
      <c r="Q20656" s="24"/>
      <c r="T20656" s="24"/>
      <c r="W20656" s="24"/>
      <c r="Z20656" s="24"/>
      <c r="AC20656" s="24"/>
      <c r="AI20656" s="24"/>
      <c r="AL20656" s="24"/>
      <c r="AO20656" s="24"/>
      <c r="AR20656" s="24"/>
      <c r="AU20656" s="24"/>
    </row>
    <row r="20657">
      <c r="J20657" s="18"/>
      <c r="N20657" s="24"/>
      <c r="Q20657" s="24"/>
      <c r="T20657" s="24"/>
      <c r="W20657" s="24"/>
      <c r="Z20657" s="24"/>
      <c r="AC20657" s="24"/>
      <c r="AI20657" s="24"/>
      <c r="AL20657" s="24"/>
      <c r="AO20657" s="24"/>
      <c r="AR20657" s="24"/>
      <c r="AU20657" s="24"/>
    </row>
    <row r="20658">
      <c r="J20658" s="18"/>
      <c r="N20658" s="24"/>
      <c r="Q20658" s="24"/>
      <c r="T20658" s="24"/>
      <c r="W20658" s="24"/>
      <c r="Z20658" s="24"/>
      <c r="AC20658" s="24"/>
      <c r="AI20658" s="24"/>
      <c r="AL20658" s="24"/>
      <c r="AO20658" s="24"/>
      <c r="AR20658" s="24"/>
      <c r="AU20658" s="24"/>
    </row>
    <row r="20659">
      <c r="J20659" s="18"/>
      <c r="N20659" s="24"/>
      <c r="Q20659" s="24"/>
      <c r="T20659" s="24"/>
      <c r="W20659" s="24"/>
      <c r="Z20659" s="24"/>
      <c r="AC20659" s="24"/>
      <c r="AI20659" s="24"/>
      <c r="AL20659" s="24"/>
      <c r="AO20659" s="24"/>
      <c r="AR20659" s="24"/>
      <c r="AU20659" s="24"/>
    </row>
    <row r="20660">
      <c r="J20660" s="18"/>
      <c r="N20660" s="24"/>
      <c r="Q20660" s="24"/>
      <c r="T20660" s="24"/>
      <c r="W20660" s="24"/>
      <c r="Z20660" s="24"/>
      <c r="AC20660" s="24"/>
      <c r="AI20660" s="24"/>
      <c r="AL20660" s="24"/>
      <c r="AO20660" s="24"/>
      <c r="AR20660" s="24"/>
      <c r="AU20660" s="24"/>
    </row>
    <row r="20661">
      <c r="J20661" s="18"/>
      <c r="N20661" s="24"/>
      <c r="Q20661" s="24"/>
      <c r="T20661" s="24"/>
      <c r="W20661" s="24"/>
      <c r="Z20661" s="24"/>
      <c r="AC20661" s="24"/>
      <c r="AI20661" s="24"/>
      <c r="AL20661" s="24"/>
      <c r="AO20661" s="24"/>
      <c r="AR20661" s="24"/>
      <c r="AU20661" s="24"/>
    </row>
    <row r="20662">
      <c r="J20662" s="18"/>
      <c r="N20662" s="24"/>
      <c r="Q20662" s="24"/>
      <c r="T20662" s="24"/>
      <c r="W20662" s="24"/>
      <c r="Z20662" s="24"/>
      <c r="AC20662" s="24"/>
      <c r="AI20662" s="24"/>
      <c r="AL20662" s="24"/>
      <c r="AO20662" s="24"/>
      <c r="AR20662" s="24"/>
      <c r="AU20662" s="24"/>
    </row>
    <row r="20663">
      <c r="J20663" s="18"/>
      <c r="N20663" s="24"/>
      <c r="Q20663" s="24"/>
      <c r="T20663" s="24"/>
      <c r="W20663" s="24"/>
      <c r="Z20663" s="24"/>
      <c r="AC20663" s="24"/>
      <c r="AI20663" s="24"/>
      <c r="AL20663" s="24"/>
      <c r="AO20663" s="24"/>
      <c r="AR20663" s="24"/>
      <c r="AU20663" s="24"/>
    </row>
    <row r="20664">
      <c r="J20664" s="18"/>
      <c r="N20664" s="24"/>
      <c r="Q20664" s="24"/>
      <c r="T20664" s="24"/>
      <c r="W20664" s="24"/>
      <c r="Z20664" s="24"/>
      <c r="AC20664" s="24"/>
      <c r="AI20664" s="24"/>
      <c r="AL20664" s="24"/>
      <c r="AO20664" s="24"/>
      <c r="AR20664" s="24"/>
      <c r="AU20664" s="24"/>
    </row>
    <row r="20665">
      <c r="J20665" s="18"/>
      <c r="N20665" s="24"/>
      <c r="Q20665" s="24"/>
      <c r="T20665" s="24"/>
      <c r="W20665" s="24"/>
      <c r="Z20665" s="24"/>
      <c r="AC20665" s="24"/>
      <c r="AI20665" s="24"/>
      <c r="AL20665" s="24"/>
      <c r="AO20665" s="24"/>
      <c r="AR20665" s="24"/>
      <c r="AU20665" s="24"/>
    </row>
    <row r="20666">
      <c r="J20666" s="18"/>
      <c r="N20666" s="24"/>
      <c r="Q20666" s="24"/>
      <c r="T20666" s="24"/>
      <c r="W20666" s="24"/>
      <c r="Z20666" s="24"/>
      <c r="AC20666" s="24"/>
      <c r="AI20666" s="24"/>
      <c r="AL20666" s="24"/>
      <c r="AO20666" s="24"/>
      <c r="AR20666" s="24"/>
      <c r="AU20666" s="24"/>
    </row>
    <row r="20667">
      <c r="J20667" s="18"/>
      <c r="N20667" s="24"/>
      <c r="Q20667" s="24"/>
      <c r="T20667" s="24"/>
      <c r="W20667" s="24"/>
      <c r="Z20667" s="24"/>
      <c r="AC20667" s="24"/>
      <c r="AI20667" s="24"/>
      <c r="AL20667" s="24"/>
      <c r="AO20667" s="24"/>
      <c r="AR20667" s="24"/>
      <c r="AU20667" s="24"/>
    </row>
    <row r="20668">
      <c r="J20668" s="18"/>
      <c r="N20668" s="24"/>
      <c r="Q20668" s="24"/>
      <c r="T20668" s="24"/>
      <c r="W20668" s="24"/>
      <c r="Z20668" s="24"/>
      <c r="AC20668" s="24"/>
      <c r="AI20668" s="24"/>
      <c r="AL20668" s="24"/>
      <c r="AO20668" s="24"/>
      <c r="AR20668" s="24"/>
      <c r="AU20668" s="24"/>
    </row>
    <row r="20669">
      <c r="J20669" s="18"/>
      <c r="N20669" s="24"/>
      <c r="Q20669" s="24"/>
      <c r="T20669" s="24"/>
      <c r="W20669" s="24"/>
      <c r="Z20669" s="24"/>
      <c r="AC20669" s="24"/>
      <c r="AI20669" s="24"/>
      <c r="AL20669" s="24"/>
      <c r="AO20669" s="24"/>
      <c r="AR20669" s="24"/>
      <c r="AU20669" s="24"/>
    </row>
    <row r="20670">
      <c r="J20670" s="18"/>
      <c r="N20670" s="24"/>
      <c r="Q20670" s="24"/>
      <c r="T20670" s="24"/>
      <c r="W20670" s="24"/>
      <c r="Z20670" s="24"/>
      <c r="AC20670" s="24"/>
      <c r="AI20670" s="24"/>
      <c r="AL20670" s="24"/>
      <c r="AO20670" s="24"/>
      <c r="AR20670" s="24"/>
      <c r="AU20670" s="24"/>
    </row>
    <row r="20671">
      <c r="J20671" s="18"/>
      <c r="N20671" s="24"/>
      <c r="Q20671" s="24"/>
      <c r="T20671" s="24"/>
      <c r="W20671" s="24"/>
      <c r="Z20671" s="24"/>
      <c r="AC20671" s="24"/>
      <c r="AI20671" s="24"/>
      <c r="AL20671" s="24"/>
      <c r="AO20671" s="24"/>
      <c r="AR20671" s="24"/>
      <c r="AU20671" s="24"/>
    </row>
    <row r="20672">
      <c r="J20672" s="18"/>
      <c r="N20672" s="24"/>
      <c r="Q20672" s="24"/>
      <c r="T20672" s="24"/>
      <c r="W20672" s="24"/>
      <c r="Z20672" s="24"/>
      <c r="AC20672" s="24"/>
      <c r="AI20672" s="24"/>
      <c r="AL20672" s="24"/>
      <c r="AO20672" s="24"/>
      <c r="AR20672" s="24"/>
      <c r="AU20672" s="24"/>
    </row>
    <row r="20673">
      <c r="J20673" s="18"/>
      <c r="N20673" s="24"/>
      <c r="Q20673" s="24"/>
      <c r="T20673" s="24"/>
      <c r="W20673" s="24"/>
      <c r="Z20673" s="24"/>
      <c r="AC20673" s="24"/>
      <c r="AI20673" s="24"/>
      <c r="AL20673" s="24"/>
      <c r="AO20673" s="24"/>
      <c r="AR20673" s="24"/>
      <c r="AU20673" s="24"/>
    </row>
    <row r="20674">
      <c r="J20674" s="18"/>
      <c r="N20674" s="24"/>
      <c r="Q20674" s="24"/>
      <c r="T20674" s="24"/>
      <c r="W20674" s="24"/>
      <c r="Z20674" s="24"/>
      <c r="AC20674" s="24"/>
      <c r="AI20674" s="24"/>
      <c r="AL20674" s="24"/>
      <c r="AO20674" s="24"/>
      <c r="AR20674" s="24"/>
      <c r="AU20674" s="24"/>
    </row>
    <row r="20675">
      <c r="J20675" s="18"/>
      <c r="N20675" s="24"/>
      <c r="Q20675" s="24"/>
      <c r="T20675" s="24"/>
      <c r="W20675" s="24"/>
      <c r="Z20675" s="24"/>
      <c r="AC20675" s="24"/>
      <c r="AI20675" s="24"/>
      <c r="AL20675" s="24"/>
      <c r="AO20675" s="24"/>
      <c r="AR20675" s="24"/>
      <c r="AU20675" s="24"/>
    </row>
    <row r="20676">
      <c r="J20676" s="18"/>
      <c r="N20676" s="24"/>
      <c r="Q20676" s="24"/>
      <c r="T20676" s="24"/>
      <c r="W20676" s="24"/>
      <c r="Z20676" s="24"/>
      <c r="AC20676" s="24"/>
      <c r="AI20676" s="24"/>
      <c r="AL20676" s="24"/>
      <c r="AO20676" s="24"/>
      <c r="AR20676" s="24"/>
      <c r="AU20676" s="24"/>
    </row>
    <row r="20677">
      <c r="J20677" s="18"/>
      <c r="N20677" s="24"/>
      <c r="Q20677" s="24"/>
      <c r="T20677" s="24"/>
      <c r="W20677" s="24"/>
      <c r="Z20677" s="24"/>
      <c r="AC20677" s="24"/>
      <c r="AI20677" s="24"/>
      <c r="AL20677" s="24"/>
      <c r="AO20677" s="24"/>
      <c r="AR20677" s="24"/>
      <c r="AU20677" s="24"/>
    </row>
    <row r="20678">
      <c r="J20678" s="18"/>
      <c r="N20678" s="24"/>
      <c r="Q20678" s="24"/>
      <c r="T20678" s="24"/>
      <c r="W20678" s="24"/>
      <c r="Z20678" s="24"/>
      <c r="AC20678" s="24"/>
      <c r="AI20678" s="24"/>
      <c r="AL20678" s="24"/>
      <c r="AO20678" s="24"/>
      <c r="AR20678" s="24"/>
      <c r="AU20678" s="24"/>
    </row>
    <row r="20679">
      <c r="J20679" s="18"/>
      <c r="N20679" s="24"/>
      <c r="Q20679" s="24"/>
      <c r="T20679" s="24"/>
      <c r="W20679" s="24"/>
      <c r="Z20679" s="24"/>
      <c r="AC20679" s="24"/>
      <c r="AI20679" s="24"/>
      <c r="AL20679" s="24"/>
      <c r="AO20679" s="24"/>
      <c r="AR20679" s="24"/>
      <c r="AU20679" s="24"/>
    </row>
    <row r="20680">
      <c r="J20680" s="18"/>
      <c r="N20680" s="24"/>
      <c r="Q20680" s="24"/>
      <c r="T20680" s="24"/>
      <c r="W20680" s="24"/>
      <c r="Z20680" s="24"/>
      <c r="AC20680" s="24"/>
      <c r="AI20680" s="24"/>
      <c r="AL20680" s="24"/>
      <c r="AO20680" s="24"/>
      <c r="AR20680" s="24"/>
      <c r="AU20680" s="24"/>
    </row>
    <row r="20681">
      <c r="J20681" s="18"/>
      <c r="N20681" s="24"/>
      <c r="Q20681" s="24"/>
      <c r="T20681" s="24"/>
      <c r="W20681" s="24"/>
      <c r="Z20681" s="24"/>
      <c r="AC20681" s="24"/>
      <c r="AI20681" s="24"/>
      <c r="AL20681" s="24"/>
      <c r="AO20681" s="24"/>
      <c r="AR20681" s="24"/>
      <c r="AU20681" s="24"/>
    </row>
    <row r="20682">
      <c r="J20682" s="18"/>
      <c r="N20682" s="24"/>
      <c r="Q20682" s="24"/>
      <c r="T20682" s="24"/>
      <c r="W20682" s="24"/>
      <c r="Z20682" s="24"/>
      <c r="AC20682" s="24"/>
      <c r="AI20682" s="24"/>
      <c r="AL20682" s="24"/>
      <c r="AO20682" s="24"/>
      <c r="AR20682" s="24"/>
      <c r="AU20682" s="24"/>
    </row>
    <row r="20683">
      <c r="J20683" s="18"/>
      <c r="N20683" s="24"/>
      <c r="Q20683" s="24"/>
      <c r="T20683" s="24"/>
      <c r="W20683" s="24"/>
      <c r="Z20683" s="24"/>
      <c r="AC20683" s="24"/>
      <c r="AI20683" s="24"/>
      <c r="AL20683" s="24"/>
      <c r="AO20683" s="24"/>
      <c r="AR20683" s="24"/>
      <c r="AU20683" s="24"/>
    </row>
    <row r="20684">
      <c r="J20684" s="18"/>
      <c r="N20684" s="24"/>
      <c r="Q20684" s="24"/>
      <c r="T20684" s="24"/>
      <c r="W20684" s="24"/>
      <c r="Z20684" s="24"/>
      <c r="AC20684" s="24"/>
      <c r="AI20684" s="24"/>
      <c r="AL20684" s="24"/>
      <c r="AO20684" s="24"/>
      <c r="AR20684" s="24"/>
      <c r="AU20684" s="24"/>
    </row>
    <row r="20685">
      <c r="J20685" s="18"/>
      <c r="N20685" s="24"/>
      <c r="Q20685" s="24"/>
      <c r="T20685" s="24"/>
      <c r="W20685" s="24"/>
      <c r="Z20685" s="24"/>
      <c r="AC20685" s="24"/>
      <c r="AI20685" s="24"/>
      <c r="AL20685" s="24"/>
      <c r="AO20685" s="24"/>
      <c r="AR20685" s="24"/>
      <c r="AU20685" s="24"/>
    </row>
    <row r="20686">
      <c r="J20686" s="18"/>
      <c r="N20686" s="24"/>
      <c r="Q20686" s="24"/>
      <c r="T20686" s="24"/>
      <c r="W20686" s="24"/>
      <c r="Z20686" s="24"/>
      <c r="AC20686" s="24"/>
      <c r="AI20686" s="24"/>
      <c r="AL20686" s="24"/>
      <c r="AO20686" s="24"/>
      <c r="AR20686" s="24"/>
      <c r="AU20686" s="24"/>
    </row>
    <row r="20687">
      <c r="J20687" s="18"/>
      <c r="N20687" s="24"/>
      <c r="Q20687" s="24"/>
      <c r="T20687" s="24"/>
      <c r="W20687" s="24"/>
      <c r="Z20687" s="24"/>
      <c r="AC20687" s="24"/>
      <c r="AI20687" s="24"/>
      <c r="AL20687" s="24"/>
      <c r="AO20687" s="24"/>
      <c r="AR20687" s="24"/>
      <c r="AU20687" s="24"/>
    </row>
    <row r="20688">
      <c r="J20688" s="18"/>
      <c r="N20688" s="24"/>
      <c r="Q20688" s="24"/>
      <c r="T20688" s="24"/>
      <c r="W20688" s="24"/>
      <c r="Z20688" s="24"/>
      <c r="AC20688" s="24"/>
      <c r="AI20688" s="24"/>
      <c r="AL20688" s="24"/>
      <c r="AO20688" s="24"/>
      <c r="AR20688" s="24"/>
      <c r="AU20688" s="24"/>
    </row>
    <row r="20689">
      <c r="J20689" s="18"/>
      <c r="N20689" s="24"/>
      <c r="Q20689" s="24"/>
      <c r="T20689" s="24"/>
      <c r="W20689" s="24"/>
      <c r="Z20689" s="24"/>
      <c r="AC20689" s="24"/>
      <c r="AI20689" s="24"/>
      <c r="AL20689" s="24"/>
      <c r="AO20689" s="24"/>
      <c r="AR20689" s="24"/>
      <c r="AU20689" s="24"/>
    </row>
    <row r="20690">
      <c r="J20690" s="18"/>
      <c r="N20690" s="24"/>
      <c r="Q20690" s="24"/>
      <c r="T20690" s="24"/>
      <c r="W20690" s="24"/>
      <c r="Z20690" s="24"/>
      <c r="AC20690" s="24"/>
      <c r="AI20690" s="24"/>
      <c r="AL20690" s="24"/>
      <c r="AO20690" s="24"/>
      <c r="AR20690" s="24"/>
      <c r="AU20690" s="24"/>
    </row>
    <row r="20691">
      <c r="J20691" s="18"/>
      <c r="N20691" s="24"/>
      <c r="Q20691" s="24"/>
      <c r="T20691" s="24"/>
      <c r="W20691" s="24"/>
      <c r="Z20691" s="24"/>
      <c r="AC20691" s="24"/>
      <c r="AI20691" s="24"/>
      <c r="AL20691" s="24"/>
      <c r="AO20691" s="24"/>
      <c r="AR20691" s="24"/>
      <c r="AU20691" s="24"/>
    </row>
    <row r="20692">
      <c r="J20692" s="18"/>
      <c r="N20692" s="24"/>
      <c r="Q20692" s="24"/>
      <c r="T20692" s="24"/>
      <c r="W20692" s="24"/>
      <c r="Z20692" s="24"/>
      <c r="AC20692" s="24"/>
      <c r="AI20692" s="24"/>
      <c r="AL20692" s="24"/>
      <c r="AO20692" s="24"/>
      <c r="AR20692" s="24"/>
      <c r="AU20692" s="24"/>
    </row>
    <row r="20693">
      <c r="J20693" s="18"/>
      <c r="N20693" s="24"/>
      <c r="Q20693" s="24"/>
      <c r="T20693" s="24"/>
      <c r="W20693" s="24"/>
      <c r="Z20693" s="24"/>
      <c r="AC20693" s="24"/>
      <c r="AI20693" s="24"/>
      <c r="AL20693" s="24"/>
      <c r="AO20693" s="24"/>
      <c r="AR20693" s="24"/>
      <c r="AU20693" s="24"/>
    </row>
    <row r="20694">
      <c r="J20694" s="18"/>
      <c r="N20694" s="24"/>
      <c r="Q20694" s="24"/>
      <c r="T20694" s="24"/>
      <c r="W20694" s="24"/>
      <c r="Z20694" s="24"/>
      <c r="AC20694" s="24"/>
      <c r="AI20694" s="24"/>
      <c r="AL20694" s="24"/>
      <c r="AO20694" s="24"/>
      <c r="AR20694" s="24"/>
      <c r="AU20694" s="24"/>
    </row>
    <row r="20695">
      <c r="J20695" s="18"/>
      <c r="N20695" s="24"/>
      <c r="Q20695" s="24"/>
      <c r="T20695" s="24"/>
      <c r="W20695" s="24"/>
      <c r="Z20695" s="24"/>
      <c r="AC20695" s="24"/>
      <c r="AI20695" s="24"/>
      <c r="AL20695" s="24"/>
      <c r="AO20695" s="24"/>
      <c r="AR20695" s="24"/>
      <c r="AU20695" s="24"/>
    </row>
    <row r="20696">
      <c r="J20696" s="18"/>
      <c r="N20696" s="24"/>
      <c r="Q20696" s="24"/>
      <c r="T20696" s="24"/>
      <c r="W20696" s="24"/>
      <c r="Z20696" s="24"/>
      <c r="AC20696" s="24"/>
      <c r="AI20696" s="24"/>
      <c r="AL20696" s="24"/>
      <c r="AO20696" s="24"/>
      <c r="AR20696" s="24"/>
      <c r="AU20696" s="24"/>
    </row>
    <row r="20697">
      <c r="J20697" s="18"/>
      <c r="N20697" s="24"/>
      <c r="Q20697" s="24"/>
      <c r="T20697" s="24"/>
      <c r="W20697" s="24"/>
      <c r="Z20697" s="24"/>
      <c r="AC20697" s="24"/>
      <c r="AI20697" s="24"/>
      <c r="AL20697" s="24"/>
      <c r="AO20697" s="24"/>
      <c r="AR20697" s="24"/>
      <c r="AU20697" s="24"/>
    </row>
    <row r="20698">
      <c r="J20698" s="18"/>
      <c r="N20698" s="24"/>
      <c r="Q20698" s="24"/>
      <c r="T20698" s="24"/>
      <c r="W20698" s="24"/>
      <c r="Z20698" s="24"/>
      <c r="AC20698" s="24"/>
      <c r="AI20698" s="24"/>
      <c r="AL20698" s="24"/>
      <c r="AO20698" s="24"/>
      <c r="AR20698" s="24"/>
      <c r="AU20698" s="24"/>
    </row>
    <row r="20699">
      <c r="J20699" s="18"/>
      <c r="N20699" s="24"/>
      <c r="Q20699" s="24"/>
      <c r="T20699" s="24"/>
      <c r="W20699" s="24"/>
      <c r="Z20699" s="24"/>
      <c r="AC20699" s="24"/>
      <c r="AI20699" s="24"/>
      <c r="AL20699" s="24"/>
      <c r="AO20699" s="24"/>
      <c r="AR20699" s="24"/>
      <c r="AU20699" s="24"/>
    </row>
    <row r="20700">
      <c r="J20700" s="18"/>
      <c r="N20700" s="24"/>
      <c r="Q20700" s="24"/>
      <c r="T20700" s="24"/>
      <c r="W20700" s="24"/>
      <c r="Z20700" s="24"/>
      <c r="AC20700" s="24"/>
      <c r="AI20700" s="24"/>
      <c r="AL20700" s="24"/>
      <c r="AO20700" s="24"/>
      <c r="AR20700" s="24"/>
      <c r="AU20700" s="24"/>
    </row>
    <row r="20701">
      <c r="J20701" s="18"/>
      <c r="N20701" s="24"/>
      <c r="Q20701" s="24"/>
      <c r="T20701" s="24"/>
      <c r="W20701" s="24"/>
      <c r="Z20701" s="24"/>
      <c r="AC20701" s="24"/>
      <c r="AI20701" s="24"/>
      <c r="AL20701" s="24"/>
      <c r="AO20701" s="24"/>
      <c r="AR20701" s="24"/>
      <c r="AU20701" s="24"/>
    </row>
    <row r="20702">
      <c r="J20702" s="18"/>
      <c r="N20702" s="24"/>
      <c r="Q20702" s="24"/>
      <c r="T20702" s="24"/>
      <c r="W20702" s="24"/>
      <c r="Z20702" s="24"/>
      <c r="AC20702" s="24"/>
      <c r="AI20702" s="24"/>
      <c r="AL20702" s="24"/>
      <c r="AO20702" s="24"/>
      <c r="AR20702" s="24"/>
      <c r="AU20702" s="24"/>
    </row>
    <row r="20703">
      <c r="J20703" s="18"/>
      <c r="N20703" s="24"/>
      <c r="Q20703" s="24"/>
      <c r="T20703" s="24"/>
      <c r="W20703" s="24"/>
      <c r="Z20703" s="24"/>
      <c r="AC20703" s="24"/>
      <c r="AI20703" s="24"/>
      <c r="AL20703" s="24"/>
      <c r="AO20703" s="24"/>
      <c r="AR20703" s="24"/>
      <c r="AU20703" s="24"/>
    </row>
    <row r="20704">
      <c r="J20704" s="18"/>
      <c r="N20704" s="24"/>
      <c r="Q20704" s="24"/>
      <c r="T20704" s="24"/>
      <c r="W20704" s="24"/>
      <c r="Z20704" s="24"/>
      <c r="AC20704" s="24"/>
      <c r="AI20704" s="24"/>
      <c r="AL20704" s="24"/>
      <c r="AO20704" s="24"/>
      <c r="AR20704" s="24"/>
      <c r="AU20704" s="24"/>
    </row>
    <row r="20705">
      <c r="J20705" s="18"/>
      <c r="N20705" s="24"/>
      <c r="Q20705" s="24"/>
      <c r="T20705" s="24"/>
      <c r="W20705" s="24"/>
      <c r="Z20705" s="24"/>
      <c r="AC20705" s="24"/>
      <c r="AI20705" s="24"/>
      <c r="AL20705" s="24"/>
      <c r="AO20705" s="24"/>
      <c r="AR20705" s="24"/>
      <c r="AU20705" s="24"/>
    </row>
    <row r="20706">
      <c r="J20706" s="18"/>
      <c r="N20706" s="24"/>
      <c r="Q20706" s="24"/>
      <c r="T20706" s="24"/>
      <c r="W20706" s="24"/>
      <c r="Z20706" s="24"/>
      <c r="AC20706" s="24"/>
      <c r="AI20706" s="24"/>
      <c r="AL20706" s="24"/>
      <c r="AO20706" s="24"/>
      <c r="AR20706" s="24"/>
      <c r="AU20706" s="24"/>
    </row>
    <row r="20707">
      <c r="J20707" s="18"/>
      <c r="N20707" s="24"/>
      <c r="Q20707" s="24"/>
      <c r="T20707" s="24"/>
      <c r="W20707" s="24"/>
      <c r="Z20707" s="24"/>
      <c r="AC20707" s="24"/>
      <c r="AI20707" s="24"/>
      <c r="AL20707" s="24"/>
      <c r="AO20707" s="24"/>
      <c r="AR20707" s="24"/>
      <c r="AU20707" s="24"/>
    </row>
    <row r="20708">
      <c r="J20708" s="18"/>
      <c r="N20708" s="24"/>
      <c r="Q20708" s="24"/>
      <c r="T20708" s="24"/>
      <c r="W20708" s="24"/>
      <c r="Z20708" s="24"/>
      <c r="AC20708" s="24"/>
      <c r="AI20708" s="24"/>
      <c r="AL20708" s="24"/>
      <c r="AO20708" s="24"/>
      <c r="AR20708" s="24"/>
      <c r="AU20708" s="24"/>
    </row>
    <row r="20709">
      <c r="J20709" s="18"/>
      <c r="N20709" s="24"/>
      <c r="Q20709" s="24"/>
      <c r="T20709" s="24"/>
      <c r="W20709" s="24"/>
      <c r="Z20709" s="24"/>
      <c r="AC20709" s="24"/>
      <c r="AI20709" s="24"/>
      <c r="AL20709" s="24"/>
      <c r="AO20709" s="24"/>
      <c r="AR20709" s="24"/>
      <c r="AU20709" s="24"/>
    </row>
    <row r="20710">
      <c r="J20710" s="18"/>
      <c r="N20710" s="24"/>
      <c r="Q20710" s="24"/>
      <c r="T20710" s="24"/>
      <c r="W20710" s="24"/>
      <c r="Z20710" s="24"/>
      <c r="AC20710" s="24"/>
      <c r="AI20710" s="24"/>
      <c r="AL20710" s="24"/>
      <c r="AO20710" s="24"/>
      <c r="AR20710" s="24"/>
      <c r="AU20710" s="24"/>
    </row>
    <row r="20711">
      <c r="J20711" s="18"/>
      <c r="N20711" s="24"/>
      <c r="Q20711" s="24"/>
      <c r="T20711" s="24"/>
      <c r="W20711" s="24"/>
      <c r="Z20711" s="24"/>
      <c r="AC20711" s="24"/>
      <c r="AI20711" s="24"/>
      <c r="AL20711" s="24"/>
      <c r="AO20711" s="24"/>
      <c r="AR20711" s="24"/>
      <c r="AU20711" s="24"/>
    </row>
    <row r="20712">
      <c r="J20712" s="18"/>
      <c r="N20712" s="24"/>
      <c r="Q20712" s="24"/>
      <c r="T20712" s="24"/>
      <c r="W20712" s="24"/>
      <c r="Z20712" s="24"/>
      <c r="AC20712" s="24"/>
      <c r="AI20712" s="24"/>
      <c r="AL20712" s="24"/>
      <c r="AO20712" s="24"/>
      <c r="AR20712" s="24"/>
      <c r="AU20712" s="24"/>
    </row>
    <row r="20713">
      <c r="J20713" s="18"/>
      <c r="N20713" s="24"/>
      <c r="Q20713" s="24"/>
      <c r="T20713" s="24"/>
      <c r="W20713" s="24"/>
      <c r="Z20713" s="24"/>
      <c r="AC20713" s="24"/>
      <c r="AI20713" s="24"/>
      <c r="AL20713" s="24"/>
      <c r="AO20713" s="24"/>
      <c r="AR20713" s="24"/>
      <c r="AU20713" s="24"/>
    </row>
    <row r="20714">
      <c r="J20714" s="18"/>
      <c r="N20714" s="24"/>
      <c r="Q20714" s="24"/>
      <c r="T20714" s="24"/>
      <c r="W20714" s="24"/>
      <c r="Z20714" s="24"/>
      <c r="AC20714" s="24"/>
      <c r="AI20714" s="24"/>
      <c r="AL20714" s="24"/>
      <c r="AO20714" s="24"/>
      <c r="AR20714" s="24"/>
      <c r="AU20714" s="24"/>
    </row>
    <row r="20715">
      <c r="J20715" s="18"/>
      <c r="N20715" s="24"/>
      <c r="Q20715" s="24"/>
      <c r="T20715" s="24"/>
      <c r="W20715" s="24"/>
      <c r="Z20715" s="24"/>
      <c r="AC20715" s="24"/>
      <c r="AI20715" s="24"/>
      <c r="AL20715" s="24"/>
      <c r="AO20715" s="24"/>
      <c r="AR20715" s="24"/>
      <c r="AU20715" s="24"/>
    </row>
    <row r="20716">
      <c r="J20716" s="18"/>
      <c r="N20716" s="24"/>
      <c r="Q20716" s="24"/>
      <c r="T20716" s="24"/>
      <c r="W20716" s="24"/>
      <c r="Z20716" s="24"/>
      <c r="AC20716" s="24"/>
      <c r="AI20716" s="24"/>
      <c r="AL20716" s="24"/>
      <c r="AO20716" s="24"/>
      <c r="AR20716" s="24"/>
      <c r="AU20716" s="24"/>
    </row>
    <row r="20717">
      <c r="J20717" s="18"/>
      <c r="N20717" s="24"/>
      <c r="Q20717" s="24"/>
      <c r="T20717" s="24"/>
      <c r="W20717" s="24"/>
      <c r="Z20717" s="24"/>
      <c r="AC20717" s="24"/>
      <c r="AI20717" s="24"/>
      <c r="AL20717" s="24"/>
      <c r="AO20717" s="24"/>
      <c r="AR20717" s="24"/>
      <c r="AU20717" s="24"/>
    </row>
    <row r="20718">
      <c r="J20718" s="18"/>
      <c r="N20718" s="24"/>
      <c r="Q20718" s="24"/>
      <c r="T20718" s="24"/>
      <c r="W20718" s="24"/>
      <c r="Z20718" s="24"/>
      <c r="AC20718" s="24"/>
      <c r="AI20718" s="24"/>
      <c r="AL20718" s="24"/>
      <c r="AO20718" s="24"/>
      <c r="AR20718" s="24"/>
      <c r="AU20718" s="24"/>
    </row>
    <row r="20719">
      <c r="J20719" s="18"/>
      <c r="N20719" s="24"/>
      <c r="Q20719" s="24"/>
      <c r="T20719" s="24"/>
      <c r="W20719" s="24"/>
      <c r="Z20719" s="24"/>
      <c r="AC20719" s="24"/>
      <c r="AI20719" s="24"/>
      <c r="AL20719" s="24"/>
      <c r="AO20719" s="24"/>
      <c r="AR20719" s="24"/>
      <c r="AU20719" s="24"/>
    </row>
    <row r="20720">
      <c r="J20720" s="18"/>
      <c r="N20720" s="24"/>
      <c r="Q20720" s="24"/>
      <c r="T20720" s="24"/>
      <c r="W20720" s="24"/>
      <c r="Z20720" s="24"/>
      <c r="AC20720" s="24"/>
      <c r="AI20720" s="24"/>
      <c r="AL20720" s="24"/>
      <c r="AO20720" s="24"/>
      <c r="AR20720" s="24"/>
      <c r="AU20720" s="24"/>
    </row>
    <row r="20721">
      <c r="J20721" s="18"/>
      <c r="N20721" s="24"/>
      <c r="Q20721" s="24"/>
      <c r="T20721" s="24"/>
      <c r="W20721" s="24"/>
      <c r="Z20721" s="24"/>
      <c r="AC20721" s="24"/>
      <c r="AI20721" s="24"/>
      <c r="AL20721" s="24"/>
      <c r="AO20721" s="24"/>
      <c r="AR20721" s="24"/>
      <c r="AU20721" s="24"/>
    </row>
    <row r="20722">
      <c r="J20722" s="18"/>
      <c r="N20722" s="24"/>
      <c r="Q20722" s="24"/>
      <c r="T20722" s="24"/>
      <c r="W20722" s="24"/>
      <c r="Z20722" s="24"/>
      <c r="AC20722" s="24"/>
      <c r="AI20722" s="24"/>
      <c r="AL20722" s="24"/>
      <c r="AO20722" s="24"/>
      <c r="AR20722" s="24"/>
      <c r="AU20722" s="24"/>
    </row>
    <row r="20723">
      <c r="J20723" s="18"/>
      <c r="N20723" s="24"/>
      <c r="Q20723" s="24"/>
      <c r="T20723" s="24"/>
      <c r="W20723" s="24"/>
      <c r="Z20723" s="24"/>
      <c r="AC20723" s="24"/>
      <c r="AI20723" s="24"/>
      <c r="AL20723" s="24"/>
      <c r="AO20723" s="24"/>
      <c r="AR20723" s="24"/>
      <c r="AU20723" s="24"/>
    </row>
    <row r="20724">
      <c r="J20724" s="18"/>
      <c r="N20724" s="24"/>
      <c r="Q20724" s="24"/>
      <c r="T20724" s="24"/>
      <c r="W20724" s="24"/>
      <c r="Z20724" s="24"/>
      <c r="AC20724" s="24"/>
      <c r="AI20724" s="24"/>
      <c r="AL20724" s="24"/>
      <c r="AO20724" s="24"/>
      <c r="AR20724" s="24"/>
      <c r="AU20724" s="24"/>
    </row>
    <row r="20725">
      <c r="J20725" s="18"/>
      <c r="N20725" s="24"/>
      <c r="Q20725" s="24"/>
      <c r="T20725" s="24"/>
      <c r="W20725" s="24"/>
      <c r="Z20725" s="24"/>
      <c r="AC20725" s="24"/>
      <c r="AI20725" s="24"/>
      <c r="AL20725" s="24"/>
      <c r="AO20725" s="24"/>
      <c r="AR20725" s="24"/>
      <c r="AU20725" s="24"/>
    </row>
    <row r="20726">
      <c r="J20726" s="18"/>
      <c r="N20726" s="24"/>
      <c r="Q20726" s="24"/>
      <c r="T20726" s="24"/>
      <c r="W20726" s="24"/>
      <c r="Z20726" s="24"/>
      <c r="AC20726" s="24"/>
      <c r="AI20726" s="24"/>
      <c r="AL20726" s="24"/>
      <c r="AO20726" s="24"/>
      <c r="AR20726" s="24"/>
      <c r="AU20726" s="24"/>
    </row>
    <row r="20727">
      <c r="J20727" s="18"/>
      <c r="N20727" s="24"/>
      <c r="Q20727" s="24"/>
      <c r="T20727" s="24"/>
      <c r="W20727" s="24"/>
      <c r="Z20727" s="24"/>
      <c r="AC20727" s="24"/>
      <c r="AI20727" s="24"/>
      <c r="AL20727" s="24"/>
      <c r="AO20727" s="24"/>
      <c r="AR20727" s="24"/>
      <c r="AU20727" s="24"/>
    </row>
    <row r="20728">
      <c r="J20728" s="18"/>
      <c r="N20728" s="24"/>
      <c r="Q20728" s="24"/>
      <c r="T20728" s="24"/>
      <c r="W20728" s="24"/>
      <c r="Z20728" s="24"/>
      <c r="AC20728" s="24"/>
      <c r="AI20728" s="24"/>
      <c r="AL20728" s="24"/>
      <c r="AO20728" s="24"/>
      <c r="AR20728" s="24"/>
      <c r="AU20728" s="24"/>
    </row>
    <row r="20729">
      <c r="J20729" s="18"/>
      <c r="N20729" s="24"/>
      <c r="Q20729" s="24"/>
      <c r="T20729" s="24"/>
      <c r="W20729" s="24"/>
      <c r="Z20729" s="24"/>
      <c r="AC20729" s="24"/>
      <c r="AI20729" s="24"/>
      <c r="AL20729" s="24"/>
      <c r="AO20729" s="24"/>
      <c r="AR20729" s="24"/>
      <c r="AU20729" s="24"/>
    </row>
    <row r="20730">
      <c r="J20730" s="18"/>
      <c r="N20730" s="24"/>
      <c r="Q20730" s="24"/>
      <c r="T20730" s="24"/>
      <c r="W20730" s="24"/>
      <c r="Z20730" s="24"/>
      <c r="AC20730" s="24"/>
      <c r="AI20730" s="24"/>
      <c r="AL20730" s="24"/>
      <c r="AO20730" s="24"/>
      <c r="AR20730" s="24"/>
      <c r="AU20730" s="24"/>
    </row>
    <row r="20731">
      <c r="J20731" s="18"/>
      <c r="N20731" s="24"/>
      <c r="Q20731" s="24"/>
      <c r="T20731" s="24"/>
      <c r="W20731" s="24"/>
      <c r="Z20731" s="24"/>
      <c r="AC20731" s="24"/>
      <c r="AI20731" s="24"/>
      <c r="AL20731" s="24"/>
      <c r="AO20731" s="24"/>
      <c r="AR20731" s="24"/>
      <c r="AU20731" s="24"/>
    </row>
    <row r="20732">
      <c r="J20732" s="18"/>
      <c r="N20732" s="24"/>
      <c r="Q20732" s="24"/>
      <c r="T20732" s="24"/>
      <c r="W20732" s="24"/>
      <c r="Z20732" s="24"/>
      <c r="AC20732" s="24"/>
      <c r="AI20732" s="24"/>
      <c r="AL20732" s="24"/>
      <c r="AO20732" s="24"/>
      <c r="AR20732" s="24"/>
      <c r="AU20732" s="24"/>
    </row>
    <row r="20733">
      <c r="J20733" s="18"/>
      <c r="N20733" s="24"/>
      <c r="Q20733" s="24"/>
      <c r="T20733" s="24"/>
      <c r="W20733" s="24"/>
      <c r="Z20733" s="24"/>
      <c r="AC20733" s="24"/>
      <c r="AI20733" s="24"/>
      <c r="AL20733" s="24"/>
      <c r="AO20733" s="24"/>
      <c r="AR20733" s="24"/>
      <c r="AU20733" s="24"/>
    </row>
    <row r="20734">
      <c r="J20734" s="18"/>
      <c r="N20734" s="24"/>
      <c r="Q20734" s="24"/>
      <c r="T20734" s="24"/>
      <c r="W20734" s="24"/>
      <c r="Z20734" s="24"/>
      <c r="AC20734" s="24"/>
      <c r="AI20734" s="24"/>
      <c r="AL20734" s="24"/>
      <c r="AO20734" s="24"/>
      <c r="AR20734" s="24"/>
      <c r="AU20734" s="24"/>
    </row>
    <row r="20735">
      <c r="J20735" s="18"/>
      <c r="N20735" s="24"/>
      <c r="Q20735" s="24"/>
      <c r="T20735" s="24"/>
      <c r="W20735" s="24"/>
      <c r="Z20735" s="24"/>
      <c r="AC20735" s="24"/>
      <c r="AI20735" s="24"/>
      <c r="AL20735" s="24"/>
      <c r="AO20735" s="24"/>
      <c r="AR20735" s="24"/>
      <c r="AU20735" s="24"/>
    </row>
    <row r="20736">
      <c r="J20736" s="18"/>
      <c r="N20736" s="24"/>
      <c r="Q20736" s="24"/>
      <c r="T20736" s="24"/>
      <c r="W20736" s="24"/>
      <c r="Z20736" s="24"/>
      <c r="AC20736" s="24"/>
      <c r="AI20736" s="24"/>
      <c r="AL20736" s="24"/>
      <c r="AO20736" s="24"/>
      <c r="AR20736" s="24"/>
      <c r="AU20736" s="24"/>
    </row>
    <row r="20737">
      <c r="J20737" s="18"/>
      <c r="N20737" s="24"/>
      <c r="Q20737" s="24"/>
      <c r="T20737" s="24"/>
      <c r="W20737" s="24"/>
      <c r="Z20737" s="24"/>
      <c r="AC20737" s="24"/>
      <c r="AI20737" s="24"/>
      <c r="AL20737" s="24"/>
      <c r="AO20737" s="24"/>
      <c r="AR20737" s="24"/>
      <c r="AU20737" s="24"/>
    </row>
    <row r="20738">
      <c r="J20738" s="18"/>
      <c r="N20738" s="24"/>
      <c r="Q20738" s="24"/>
      <c r="T20738" s="24"/>
      <c r="W20738" s="24"/>
      <c r="Z20738" s="24"/>
      <c r="AC20738" s="24"/>
      <c r="AI20738" s="24"/>
      <c r="AL20738" s="24"/>
      <c r="AO20738" s="24"/>
      <c r="AR20738" s="24"/>
      <c r="AU20738" s="24"/>
    </row>
    <row r="20739">
      <c r="J20739" s="18"/>
      <c r="N20739" s="24"/>
      <c r="Q20739" s="24"/>
      <c r="T20739" s="24"/>
      <c r="W20739" s="24"/>
      <c r="Z20739" s="24"/>
      <c r="AC20739" s="24"/>
      <c r="AI20739" s="24"/>
      <c r="AL20739" s="24"/>
      <c r="AO20739" s="24"/>
      <c r="AR20739" s="24"/>
      <c r="AU20739" s="24"/>
    </row>
    <row r="20740">
      <c r="J20740" s="18"/>
      <c r="N20740" s="24"/>
      <c r="Q20740" s="24"/>
      <c r="T20740" s="24"/>
      <c r="W20740" s="24"/>
      <c r="Z20740" s="24"/>
      <c r="AC20740" s="24"/>
      <c r="AI20740" s="24"/>
      <c r="AL20740" s="24"/>
      <c r="AO20740" s="24"/>
      <c r="AR20740" s="24"/>
      <c r="AU20740" s="24"/>
    </row>
    <row r="20741">
      <c r="J20741" s="18"/>
      <c r="N20741" s="24"/>
      <c r="Q20741" s="24"/>
      <c r="T20741" s="24"/>
      <c r="W20741" s="24"/>
      <c r="Z20741" s="24"/>
      <c r="AC20741" s="24"/>
      <c r="AI20741" s="24"/>
      <c r="AL20741" s="24"/>
      <c r="AO20741" s="24"/>
      <c r="AR20741" s="24"/>
      <c r="AU20741" s="24"/>
    </row>
    <row r="20742">
      <c r="J20742" s="18"/>
      <c r="N20742" s="24"/>
      <c r="Q20742" s="24"/>
      <c r="T20742" s="24"/>
      <c r="W20742" s="24"/>
      <c r="Z20742" s="24"/>
      <c r="AC20742" s="24"/>
      <c r="AI20742" s="24"/>
      <c r="AL20742" s="24"/>
      <c r="AO20742" s="24"/>
      <c r="AR20742" s="24"/>
      <c r="AU20742" s="24"/>
    </row>
    <row r="20743">
      <c r="J20743" s="18"/>
      <c r="N20743" s="24"/>
      <c r="Q20743" s="24"/>
      <c r="T20743" s="24"/>
      <c r="W20743" s="24"/>
      <c r="Z20743" s="24"/>
      <c r="AC20743" s="24"/>
      <c r="AI20743" s="24"/>
      <c r="AL20743" s="24"/>
      <c r="AO20743" s="24"/>
      <c r="AR20743" s="24"/>
      <c r="AU20743" s="24"/>
    </row>
    <row r="20744">
      <c r="J20744" s="18"/>
      <c r="N20744" s="24"/>
      <c r="Q20744" s="24"/>
      <c r="T20744" s="24"/>
      <c r="W20744" s="24"/>
      <c r="Z20744" s="24"/>
      <c r="AC20744" s="24"/>
      <c r="AI20744" s="24"/>
      <c r="AL20744" s="24"/>
      <c r="AO20744" s="24"/>
      <c r="AR20744" s="24"/>
      <c r="AU20744" s="24"/>
    </row>
    <row r="20745">
      <c r="J20745" s="18"/>
      <c r="N20745" s="24"/>
      <c r="Q20745" s="24"/>
      <c r="T20745" s="24"/>
      <c r="W20745" s="24"/>
      <c r="Z20745" s="24"/>
      <c r="AC20745" s="24"/>
      <c r="AI20745" s="24"/>
      <c r="AL20745" s="24"/>
      <c r="AO20745" s="24"/>
      <c r="AR20745" s="24"/>
      <c r="AU20745" s="24"/>
    </row>
    <row r="20746">
      <c r="J20746" s="18"/>
      <c r="N20746" s="24"/>
      <c r="Q20746" s="24"/>
      <c r="T20746" s="24"/>
      <c r="W20746" s="24"/>
      <c r="Z20746" s="24"/>
      <c r="AC20746" s="24"/>
      <c r="AI20746" s="24"/>
      <c r="AL20746" s="24"/>
      <c r="AO20746" s="24"/>
      <c r="AR20746" s="24"/>
      <c r="AU20746" s="24"/>
    </row>
    <row r="20747">
      <c r="J20747" s="18"/>
      <c r="N20747" s="24"/>
      <c r="Q20747" s="24"/>
      <c r="T20747" s="24"/>
      <c r="W20747" s="24"/>
      <c r="Z20747" s="24"/>
      <c r="AC20747" s="24"/>
      <c r="AI20747" s="24"/>
      <c r="AL20747" s="24"/>
      <c r="AO20747" s="24"/>
      <c r="AR20747" s="24"/>
      <c r="AU20747" s="24"/>
    </row>
    <row r="20748">
      <c r="J20748" s="18"/>
      <c r="N20748" s="24"/>
      <c r="Q20748" s="24"/>
      <c r="T20748" s="24"/>
      <c r="W20748" s="24"/>
      <c r="Z20748" s="24"/>
      <c r="AC20748" s="24"/>
      <c r="AI20748" s="24"/>
      <c r="AL20748" s="24"/>
      <c r="AO20748" s="24"/>
      <c r="AR20748" s="24"/>
      <c r="AU20748" s="24"/>
    </row>
    <row r="20749">
      <c r="J20749" s="18"/>
      <c r="N20749" s="24"/>
      <c r="Q20749" s="24"/>
      <c r="T20749" s="24"/>
      <c r="W20749" s="24"/>
      <c r="Z20749" s="24"/>
      <c r="AC20749" s="24"/>
      <c r="AI20749" s="24"/>
      <c r="AL20749" s="24"/>
      <c r="AO20749" s="24"/>
      <c r="AR20749" s="24"/>
      <c r="AU20749" s="24"/>
    </row>
    <row r="20750">
      <c r="J20750" s="18"/>
      <c r="N20750" s="24"/>
      <c r="Q20750" s="24"/>
      <c r="T20750" s="24"/>
      <c r="W20750" s="24"/>
      <c r="Z20750" s="24"/>
      <c r="AC20750" s="24"/>
      <c r="AI20750" s="24"/>
      <c r="AL20750" s="24"/>
      <c r="AO20750" s="24"/>
      <c r="AR20750" s="24"/>
      <c r="AU20750" s="24"/>
    </row>
    <row r="20751">
      <c r="J20751" s="18"/>
      <c r="N20751" s="24"/>
      <c r="Q20751" s="24"/>
      <c r="T20751" s="24"/>
      <c r="W20751" s="24"/>
      <c r="Z20751" s="24"/>
      <c r="AC20751" s="24"/>
      <c r="AI20751" s="24"/>
      <c r="AL20751" s="24"/>
      <c r="AO20751" s="24"/>
      <c r="AR20751" s="24"/>
      <c r="AU20751" s="24"/>
    </row>
    <row r="20752">
      <c r="J20752" s="18"/>
      <c r="N20752" s="24"/>
      <c r="Q20752" s="24"/>
      <c r="T20752" s="24"/>
      <c r="W20752" s="24"/>
      <c r="Z20752" s="24"/>
      <c r="AC20752" s="24"/>
      <c r="AI20752" s="24"/>
      <c r="AL20752" s="24"/>
      <c r="AO20752" s="24"/>
      <c r="AR20752" s="24"/>
      <c r="AU20752" s="24"/>
    </row>
    <row r="20753">
      <c r="J20753" s="18"/>
      <c r="N20753" s="24"/>
      <c r="Q20753" s="24"/>
      <c r="T20753" s="24"/>
      <c r="W20753" s="24"/>
      <c r="Z20753" s="24"/>
      <c r="AC20753" s="24"/>
      <c r="AI20753" s="24"/>
      <c r="AL20753" s="24"/>
      <c r="AO20753" s="24"/>
      <c r="AR20753" s="24"/>
      <c r="AU20753" s="24"/>
    </row>
    <row r="20754">
      <c r="J20754" s="18"/>
      <c r="N20754" s="24"/>
      <c r="Q20754" s="24"/>
      <c r="T20754" s="24"/>
      <c r="W20754" s="24"/>
      <c r="Z20754" s="24"/>
      <c r="AC20754" s="24"/>
      <c r="AI20754" s="24"/>
      <c r="AL20754" s="24"/>
      <c r="AO20754" s="24"/>
      <c r="AR20754" s="24"/>
      <c r="AU20754" s="24"/>
    </row>
    <row r="20755">
      <c r="J20755" s="18"/>
      <c r="N20755" s="24"/>
      <c r="Q20755" s="24"/>
      <c r="T20755" s="24"/>
      <c r="W20755" s="24"/>
      <c r="Z20755" s="24"/>
      <c r="AC20755" s="24"/>
      <c r="AI20755" s="24"/>
      <c r="AL20755" s="24"/>
      <c r="AO20755" s="24"/>
      <c r="AR20755" s="24"/>
      <c r="AU20755" s="24"/>
    </row>
    <row r="20756">
      <c r="J20756" s="18"/>
      <c r="N20756" s="24"/>
      <c r="Q20756" s="24"/>
      <c r="T20756" s="24"/>
      <c r="W20756" s="24"/>
      <c r="Z20756" s="24"/>
      <c r="AC20756" s="24"/>
      <c r="AI20756" s="24"/>
      <c r="AL20756" s="24"/>
      <c r="AO20756" s="24"/>
      <c r="AR20756" s="24"/>
      <c r="AU20756" s="24"/>
    </row>
    <row r="20757">
      <c r="J20757" s="18"/>
      <c r="N20757" s="24"/>
      <c r="Q20757" s="24"/>
      <c r="T20757" s="24"/>
      <c r="W20757" s="24"/>
      <c r="Z20757" s="24"/>
      <c r="AC20757" s="24"/>
      <c r="AI20757" s="24"/>
      <c r="AL20757" s="24"/>
      <c r="AO20757" s="24"/>
      <c r="AR20757" s="24"/>
      <c r="AU20757" s="24"/>
    </row>
    <row r="20758">
      <c r="J20758" s="18"/>
      <c r="N20758" s="24"/>
      <c r="Q20758" s="24"/>
      <c r="T20758" s="24"/>
      <c r="W20758" s="24"/>
      <c r="Z20758" s="24"/>
      <c r="AC20758" s="24"/>
      <c r="AI20758" s="24"/>
      <c r="AL20758" s="24"/>
      <c r="AO20758" s="24"/>
      <c r="AR20758" s="24"/>
      <c r="AU20758" s="24"/>
    </row>
    <row r="20759">
      <c r="J20759" s="18"/>
      <c r="N20759" s="24"/>
      <c r="Q20759" s="24"/>
      <c r="T20759" s="24"/>
      <c r="W20759" s="24"/>
      <c r="Z20759" s="24"/>
      <c r="AC20759" s="24"/>
      <c r="AI20759" s="24"/>
      <c r="AL20759" s="24"/>
      <c r="AO20759" s="24"/>
      <c r="AR20759" s="24"/>
      <c r="AU20759" s="24"/>
    </row>
    <row r="20760">
      <c r="J20760" s="18"/>
      <c r="N20760" s="24"/>
      <c r="Q20760" s="24"/>
      <c r="T20760" s="24"/>
      <c r="W20760" s="24"/>
      <c r="Z20760" s="24"/>
      <c r="AC20760" s="24"/>
      <c r="AI20760" s="24"/>
      <c r="AL20760" s="24"/>
      <c r="AO20760" s="24"/>
      <c r="AR20760" s="24"/>
      <c r="AU20760" s="24"/>
    </row>
    <row r="20761">
      <c r="J20761" s="18"/>
      <c r="N20761" s="24"/>
      <c r="Q20761" s="24"/>
      <c r="T20761" s="24"/>
      <c r="W20761" s="24"/>
      <c r="Z20761" s="24"/>
      <c r="AC20761" s="24"/>
      <c r="AI20761" s="24"/>
      <c r="AL20761" s="24"/>
      <c r="AO20761" s="24"/>
      <c r="AR20761" s="24"/>
      <c r="AU20761" s="24"/>
    </row>
    <row r="20762">
      <c r="J20762" s="18"/>
      <c r="N20762" s="24"/>
      <c r="Q20762" s="24"/>
      <c r="T20762" s="24"/>
      <c r="W20762" s="24"/>
      <c r="Z20762" s="24"/>
      <c r="AC20762" s="24"/>
      <c r="AI20762" s="24"/>
      <c r="AL20762" s="24"/>
      <c r="AO20762" s="24"/>
      <c r="AR20762" s="24"/>
      <c r="AU20762" s="24"/>
    </row>
    <row r="20763">
      <c r="J20763" s="18"/>
      <c r="N20763" s="24"/>
      <c r="Q20763" s="24"/>
      <c r="T20763" s="24"/>
      <c r="W20763" s="24"/>
      <c r="Z20763" s="24"/>
      <c r="AC20763" s="24"/>
      <c r="AI20763" s="24"/>
      <c r="AL20763" s="24"/>
      <c r="AO20763" s="24"/>
      <c r="AR20763" s="24"/>
      <c r="AU20763" s="24"/>
    </row>
    <row r="20764">
      <c r="J20764" s="18"/>
      <c r="N20764" s="24"/>
      <c r="Q20764" s="24"/>
      <c r="T20764" s="24"/>
      <c r="W20764" s="24"/>
      <c r="Z20764" s="24"/>
      <c r="AC20764" s="24"/>
      <c r="AI20764" s="24"/>
      <c r="AL20764" s="24"/>
      <c r="AO20764" s="24"/>
      <c r="AR20764" s="24"/>
      <c r="AU20764" s="24"/>
    </row>
    <row r="20765">
      <c r="J20765" s="18"/>
      <c r="N20765" s="24"/>
      <c r="Q20765" s="24"/>
      <c r="T20765" s="24"/>
      <c r="W20765" s="24"/>
      <c r="Z20765" s="24"/>
      <c r="AC20765" s="24"/>
      <c r="AI20765" s="24"/>
      <c r="AL20765" s="24"/>
      <c r="AO20765" s="24"/>
      <c r="AR20765" s="24"/>
      <c r="AU20765" s="24"/>
    </row>
    <row r="20766">
      <c r="J20766" s="18"/>
      <c r="N20766" s="24"/>
      <c r="Q20766" s="24"/>
      <c r="T20766" s="24"/>
      <c r="W20766" s="24"/>
      <c r="Z20766" s="24"/>
      <c r="AC20766" s="24"/>
      <c r="AI20766" s="24"/>
      <c r="AL20766" s="24"/>
      <c r="AO20766" s="24"/>
      <c r="AR20766" s="24"/>
      <c r="AU20766" s="24"/>
    </row>
    <row r="20767">
      <c r="J20767" s="18"/>
      <c r="N20767" s="24"/>
      <c r="Q20767" s="24"/>
      <c r="T20767" s="24"/>
      <c r="W20767" s="24"/>
      <c r="Z20767" s="24"/>
      <c r="AC20767" s="24"/>
      <c r="AI20767" s="24"/>
      <c r="AL20767" s="24"/>
      <c r="AO20767" s="24"/>
      <c r="AR20767" s="24"/>
      <c r="AU20767" s="24"/>
    </row>
    <row r="20768">
      <c r="J20768" s="18"/>
      <c r="N20768" s="24"/>
      <c r="Q20768" s="24"/>
      <c r="T20768" s="24"/>
      <c r="W20768" s="24"/>
      <c r="Z20768" s="24"/>
      <c r="AC20768" s="24"/>
      <c r="AI20768" s="24"/>
      <c r="AL20768" s="24"/>
      <c r="AO20768" s="24"/>
      <c r="AR20768" s="24"/>
      <c r="AU20768" s="24"/>
    </row>
    <row r="20769">
      <c r="J20769" s="18"/>
      <c r="N20769" s="24"/>
      <c r="Q20769" s="24"/>
      <c r="T20769" s="24"/>
      <c r="W20769" s="24"/>
      <c r="Z20769" s="24"/>
      <c r="AC20769" s="24"/>
      <c r="AI20769" s="24"/>
      <c r="AL20769" s="24"/>
      <c r="AO20769" s="24"/>
      <c r="AR20769" s="24"/>
      <c r="AU20769" s="24"/>
    </row>
    <row r="20770">
      <c r="J20770" s="18"/>
      <c r="N20770" s="24"/>
      <c r="Q20770" s="24"/>
      <c r="T20770" s="24"/>
      <c r="W20770" s="24"/>
      <c r="Z20770" s="24"/>
      <c r="AC20770" s="24"/>
      <c r="AI20770" s="24"/>
      <c r="AL20770" s="24"/>
      <c r="AO20770" s="24"/>
      <c r="AR20770" s="24"/>
      <c r="AU20770" s="24"/>
    </row>
    <row r="20771">
      <c r="J20771" s="18"/>
      <c r="N20771" s="24"/>
      <c r="Q20771" s="24"/>
      <c r="T20771" s="24"/>
      <c r="W20771" s="24"/>
      <c r="Z20771" s="24"/>
      <c r="AC20771" s="24"/>
      <c r="AI20771" s="24"/>
      <c r="AL20771" s="24"/>
      <c r="AO20771" s="24"/>
      <c r="AR20771" s="24"/>
      <c r="AU20771" s="24"/>
    </row>
    <row r="20772">
      <c r="J20772" s="18"/>
      <c r="N20772" s="24"/>
      <c r="Q20772" s="24"/>
      <c r="T20772" s="24"/>
      <c r="W20772" s="24"/>
      <c r="Z20772" s="24"/>
      <c r="AC20772" s="24"/>
      <c r="AI20772" s="24"/>
      <c r="AL20772" s="24"/>
      <c r="AO20772" s="24"/>
      <c r="AR20772" s="24"/>
      <c r="AU20772" s="24"/>
    </row>
    <row r="20773">
      <c r="J20773" s="18"/>
      <c r="N20773" s="24"/>
      <c r="Q20773" s="24"/>
      <c r="T20773" s="24"/>
      <c r="W20773" s="24"/>
      <c r="Z20773" s="24"/>
      <c r="AC20773" s="24"/>
      <c r="AI20773" s="24"/>
      <c r="AL20773" s="24"/>
      <c r="AO20773" s="24"/>
      <c r="AR20773" s="24"/>
      <c r="AU20773" s="24"/>
    </row>
    <row r="20774">
      <c r="J20774" s="18"/>
      <c r="N20774" s="24"/>
      <c r="Q20774" s="24"/>
      <c r="T20774" s="24"/>
      <c r="W20774" s="24"/>
      <c r="Z20774" s="24"/>
      <c r="AC20774" s="24"/>
      <c r="AI20774" s="24"/>
      <c r="AL20774" s="24"/>
      <c r="AO20774" s="24"/>
      <c r="AR20774" s="24"/>
      <c r="AU20774" s="24"/>
    </row>
    <row r="20775">
      <c r="J20775" s="18"/>
      <c r="N20775" s="24"/>
      <c r="Q20775" s="24"/>
      <c r="T20775" s="24"/>
      <c r="W20775" s="24"/>
      <c r="Z20775" s="24"/>
      <c r="AC20775" s="24"/>
      <c r="AI20775" s="24"/>
      <c r="AL20775" s="24"/>
      <c r="AO20775" s="24"/>
      <c r="AR20775" s="24"/>
      <c r="AU20775" s="24"/>
    </row>
    <row r="20776">
      <c r="J20776" s="18"/>
      <c r="N20776" s="24"/>
      <c r="Q20776" s="24"/>
      <c r="T20776" s="24"/>
      <c r="W20776" s="24"/>
      <c r="Z20776" s="24"/>
      <c r="AC20776" s="24"/>
      <c r="AI20776" s="24"/>
      <c r="AL20776" s="24"/>
      <c r="AO20776" s="24"/>
      <c r="AR20776" s="24"/>
      <c r="AU20776" s="24"/>
    </row>
    <row r="20777">
      <c r="J20777" s="18"/>
      <c r="N20777" s="24"/>
      <c r="Q20777" s="24"/>
      <c r="T20777" s="24"/>
      <c r="W20777" s="24"/>
      <c r="Z20777" s="24"/>
      <c r="AC20777" s="24"/>
      <c r="AI20777" s="24"/>
      <c r="AL20777" s="24"/>
      <c r="AO20777" s="24"/>
      <c r="AR20777" s="24"/>
      <c r="AU20777" s="24"/>
    </row>
    <row r="20778">
      <c r="J20778" s="18"/>
      <c r="N20778" s="24"/>
      <c r="Q20778" s="24"/>
      <c r="T20778" s="24"/>
      <c r="W20778" s="24"/>
      <c r="Z20778" s="24"/>
      <c r="AC20778" s="24"/>
      <c r="AI20778" s="24"/>
      <c r="AL20778" s="24"/>
      <c r="AO20778" s="24"/>
      <c r="AR20778" s="24"/>
      <c r="AU20778" s="24"/>
    </row>
    <row r="20779">
      <c r="J20779" s="18"/>
      <c r="N20779" s="24"/>
      <c r="Q20779" s="24"/>
      <c r="T20779" s="24"/>
      <c r="W20779" s="24"/>
      <c r="Z20779" s="24"/>
      <c r="AC20779" s="24"/>
      <c r="AI20779" s="24"/>
      <c r="AL20779" s="24"/>
      <c r="AO20779" s="24"/>
      <c r="AR20779" s="24"/>
      <c r="AU20779" s="24"/>
    </row>
    <row r="20780">
      <c r="J20780" s="18"/>
      <c r="N20780" s="24"/>
      <c r="Q20780" s="24"/>
      <c r="T20780" s="24"/>
      <c r="W20780" s="24"/>
      <c r="Z20780" s="24"/>
      <c r="AC20780" s="24"/>
      <c r="AI20780" s="24"/>
      <c r="AL20780" s="24"/>
      <c r="AO20780" s="24"/>
      <c r="AR20780" s="24"/>
      <c r="AU20780" s="24"/>
    </row>
    <row r="20781">
      <c r="J20781" s="18"/>
      <c r="N20781" s="24"/>
      <c r="Q20781" s="24"/>
      <c r="T20781" s="24"/>
      <c r="W20781" s="24"/>
      <c r="Z20781" s="24"/>
      <c r="AC20781" s="24"/>
      <c r="AI20781" s="24"/>
      <c r="AL20781" s="24"/>
      <c r="AO20781" s="24"/>
      <c r="AR20781" s="24"/>
      <c r="AU20781" s="24"/>
    </row>
    <row r="20782">
      <c r="J20782" s="18"/>
      <c r="N20782" s="24"/>
      <c r="Q20782" s="24"/>
      <c r="T20782" s="24"/>
      <c r="W20782" s="24"/>
      <c r="Z20782" s="24"/>
      <c r="AC20782" s="24"/>
      <c r="AI20782" s="24"/>
      <c r="AL20782" s="24"/>
      <c r="AO20782" s="24"/>
      <c r="AR20782" s="24"/>
      <c r="AU20782" s="24"/>
    </row>
    <row r="20783">
      <c r="J20783" s="18"/>
      <c r="N20783" s="24"/>
      <c r="Q20783" s="24"/>
      <c r="T20783" s="24"/>
      <c r="W20783" s="24"/>
      <c r="Z20783" s="24"/>
      <c r="AC20783" s="24"/>
      <c r="AI20783" s="24"/>
      <c r="AL20783" s="24"/>
      <c r="AO20783" s="24"/>
      <c r="AR20783" s="24"/>
      <c r="AU20783" s="24"/>
    </row>
    <row r="20784">
      <c r="J20784" s="18"/>
      <c r="N20784" s="24"/>
      <c r="Q20784" s="24"/>
      <c r="T20784" s="24"/>
      <c r="W20784" s="24"/>
      <c r="Z20784" s="24"/>
      <c r="AC20784" s="24"/>
      <c r="AI20784" s="24"/>
      <c r="AL20784" s="24"/>
      <c r="AO20784" s="24"/>
      <c r="AR20784" s="24"/>
      <c r="AU20784" s="24"/>
    </row>
    <row r="20785">
      <c r="J20785" s="18"/>
      <c r="N20785" s="24"/>
      <c r="Q20785" s="24"/>
      <c r="T20785" s="24"/>
      <c r="W20785" s="24"/>
      <c r="Z20785" s="24"/>
      <c r="AC20785" s="24"/>
      <c r="AI20785" s="24"/>
      <c r="AL20785" s="24"/>
      <c r="AO20785" s="24"/>
      <c r="AR20785" s="24"/>
      <c r="AU20785" s="24"/>
    </row>
    <row r="20786">
      <c r="J20786" s="18"/>
      <c r="N20786" s="24"/>
      <c r="Q20786" s="24"/>
      <c r="T20786" s="24"/>
      <c r="W20786" s="24"/>
      <c r="Z20786" s="24"/>
      <c r="AC20786" s="24"/>
      <c r="AI20786" s="24"/>
      <c r="AL20786" s="24"/>
      <c r="AO20786" s="24"/>
      <c r="AR20786" s="24"/>
      <c r="AU20786" s="24"/>
    </row>
    <row r="20787">
      <c r="J20787" s="18"/>
      <c r="N20787" s="24"/>
      <c r="Q20787" s="24"/>
      <c r="T20787" s="24"/>
      <c r="W20787" s="24"/>
      <c r="Z20787" s="24"/>
      <c r="AC20787" s="24"/>
      <c r="AI20787" s="24"/>
      <c r="AL20787" s="24"/>
      <c r="AO20787" s="24"/>
      <c r="AR20787" s="24"/>
      <c r="AU20787" s="24"/>
    </row>
    <row r="20788">
      <c r="J20788" s="18"/>
      <c r="N20788" s="24"/>
      <c r="Q20788" s="24"/>
      <c r="T20788" s="24"/>
      <c r="W20788" s="24"/>
      <c r="Z20788" s="24"/>
      <c r="AC20788" s="24"/>
      <c r="AI20788" s="24"/>
      <c r="AL20788" s="24"/>
      <c r="AO20788" s="24"/>
      <c r="AR20788" s="24"/>
      <c r="AU20788" s="24"/>
    </row>
    <row r="20789">
      <c r="J20789" s="18"/>
      <c r="N20789" s="24"/>
      <c r="Q20789" s="24"/>
      <c r="T20789" s="24"/>
      <c r="W20789" s="24"/>
      <c r="Z20789" s="24"/>
      <c r="AC20789" s="24"/>
      <c r="AI20789" s="24"/>
      <c r="AL20789" s="24"/>
      <c r="AO20789" s="24"/>
      <c r="AR20789" s="24"/>
      <c r="AU20789" s="24"/>
    </row>
    <row r="20790">
      <c r="J20790" s="18"/>
      <c r="N20790" s="24"/>
      <c r="Q20790" s="24"/>
      <c r="T20790" s="24"/>
      <c r="W20790" s="24"/>
      <c r="Z20790" s="24"/>
      <c r="AC20790" s="24"/>
      <c r="AI20790" s="24"/>
      <c r="AL20790" s="24"/>
      <c r="AO20790" s="24"/>
      <c r="AR20790" s="24"/>
      <c r="AU20790" s="24"/>
    </row>
    <row r="20791">
      <c r="J20791" s="18"/>
      <c r="N20791" s="24"/>
      <c r="Q20791" s="24"/>
      <c r="T20791" s="24"/>
      <c r="W20791" s="24"/>
      <c r="Z20791" s="24"/>
      <c r="AC20791" s="24"/>
      <c r="AI20791" s="24"/>
      <c r="AL20791" s="24"/>
      <c r="AO20791" s="24"/>
      <c r="AR20791" s="24"/>
      <c r="AU20791" s="24"/>
    </row>
    <row r="20792">
      <c r="J20792" s="18"/>
      <c r="N20792" s="24"/>
      <c r="Q20792" s="24"/>
      <c r="T20792" s="24"/>
      <c r="W20792" s="24"/>
      <c r="Z20792" s="24"/>
      <c r="AC20792" s="24"/>
      <c r="AI20792" s="24"/>
      <c r="AL20792" s="24"/>
      <c r="AO20792" s="24"/>
      <c r="AR20792" s="24"/>
      <c r="AU20792" s="24"/>
    </row>
    <row r="20793">
      <c r="J20793" s="18"/>
      <c r="N20793" s="24"/>
      <c r="Q20793" s="24"/>
      <c r="T20793" s="24"/>
      <c r="W20793" s="24"/>
      <c r="Z20793" s="24"/>
      <c r="AC20793" s="24"/>
      <c r="AI20793" s="24"/>
      <c r="AL20793" s="24"/>
      <c r="AO20793" s="24"/>
      <c r="AR20793" s="24"/>
      <c r="AU20793" s="24"/>
    </row>
    <row r="20794">
      <c r="J20794" s="18"/>
      <c r="N20794" s="24"/>
      <c r="Q20794" s="24"/>
      <c r="T20794" s="24"/>
      <c r="W20794" s="24"/>
      <c r="Z20794" s="24"/>
      <c r="AC20794" s="24"/>
      <c r="AI20794" s="24"/>
      <c r="AL20794" s="24"/>
      <c r="AO20794" s="24"/>
      <c r="AR20794" s="24"/>
      <c r="AU20794" s="24"/>
    </row>
    <row r="20795">
      <c r="J20795" s="18"/>
      <c r="N20795" s="24"/>
      <c r="Q20795" s="24"/>
      <c r="T20795" s="24"/>
      <c r="W20795" s="24"/>
      <c r="Z20795" s="24"/>
      <c r="AC20795" s="24"/>
      <c r="AI20795" s="24"/>
      <c r="AL20795" s="24"/>
      <c r="AO20795" s="24"/>
      <c r="AR20795" s="24"/>
      <c r="AU20795" s="24"/>
    </row>
    <row r="20796">
      <c r="J20796" s="18"/>
      <c r="N20796" s="24"/>
      <c r="Q20796" s="24"/>
      <c r="T20796" s="24"/>
      <c r="W20796" s="24"/>
      <c r="Z20796" s="24"/>
      <c r="AC20796" s="24"/>
      <c r="AI20796" s="24"/>
      <c r="AL20796" s="24"/>
      <c r="AO20796" s="24"/>
      <c r="AR20796" s="24"/>
      <c r="AU20796" s="24"/>
    </row>
    <row r="20797">
      <c r="J20797" s="18"/>
      <c r="N20797" s="24"/>
      <c r="Q20797" s="24"/>
      <c r="T20797" s="24"/>
      <c r="W20797" s="24"/>
      <c r="Z20797" s="24"/>
      <c r="AC20797" s="24"/>
      <c r="AI20797" s="24"/>
      <c r="AL20797" s="24"/>
      <c r="AO20797" s="24"/>
      <c r="AR20797" s="24"/>
      <c r="AU20797" s="24"/>
    </row>
    <row r="20798">
      <c r="J20798" s="18"/>
      <c r="N20798" s="24"/>
      <c r="Q20798" s="24"/>
      <c r="T20798" s="24"/>
      <c r="W20798" s="24"/>
      <c r="Z20798" s="24"/>
      <c r="AC20798" s="24"/>
      <c r="AI20798" s="24"/>
      <c r="AL20798" s="24"/>
      <c r="AO20798" s="24"/>
      <c r="AR20798" s="24"/>
      <c r="AU20798" s="24"/>
    </row>
    <row r="20799">
      <c r="J20799" s="18"/>
      <c r="N20799" s="24"/>
      <c r="Q20799" s="24"/>
      <c r="T20799" s="24"/>
      <c r="W20799" s="24"/>
      <c r="Z20799" s="24"/>
      <c r="AC20799" s="24"/>
      <c r="AI20799" s="24"/>
      <c r="AL20799" s="24"/>
      <c r="AO20799" s="24"/>
      <c r="AR20799" s="24"/>
      <c r="AU20799" s="24"/>
    </row>
    <row r="20800">
      <c r="J20800" s="18"/>
      <c r="N20800" s="24"/>
      <c r="Q20800" s="24"/>
      <c r="T20800" s="24"/>
      <c r="W20800" s="24"/>
      <c r="Z20800" s="24"/>
      <c r="AC20800" s="24"/>
      <c r="AI20800" s="24"/>
      <c r="AL20800" s="24"/>
      <c r="AO20800" s="24"/>
      <c r="AR20800" s="24"/>
      <c r="AU20800" s="24"/>
    </row>
    <row r="20801">
      <c r="J20801" s="18"/>
      <c r="N20801" s="24"/>
      <c r="Q20801" s="24"/>
      <c r="T20801" s="24"/>
      <c r="W20801" s="24"/>
      <c r="Z20801" s="24"/>
      <c r="AC20801" s="24"/>
      <c r="AI20801" s="24"/>
      <c r="AL20801" s="24"/>
      <c r="AO20801" s="24"/>
      <c r="AR20801" s="24"/>
      <c r="AU20801" s="24"/>
    </row>
    <row r="20802">
      <c r="J20802" s="18"/>
      <c r="N20802" s="24"/>
      <c r="Q20802" s="24"/>
      <c r="T20802" s="24"/>
      <c r="W20802" s="24"/>
      <c r="Z20802" s="24"/>
      <c r="AC20802" s="24"/>
      <c r="AI20802" s="24"/>
      <c r="AL20802" s="24"/>
      <c r="AO20802" s="24"/>
      <c r="AR20802" s="24"/>
      <c r="AU20802" s="24"/>
    </row>
    <row r="20803">
      <c r="J20803" s="18"/>
      <c r="N20803" s="24"/>
      <c r="Q20803" s="24"/>
      <c r="T20803" s="24"/>
      <c r="W20803" s="24"/>
      <c r="Z20803" s="24"/>
      <c r="AC20803" s="24"/>
      <c r="AI20803" s="24"/>
      <c r="AL20803" s="24"/>
      <c r="AO20803" s="24"/>
      <c r="AR20803" s="24"/>
      <c r="AU20803" s="24"/>
    </row>
    <row r="20804">
      <c r="J20804" s="18"/>
      <c r="N20804" s="24"/>
      <c r="Q20804" s="24"/>
      <c r="T20804" s="24"/>
      <c r="W20804" s="24"/>
      <c r="Z20804" s="24"/>
      <c r="AC20804" s="24"/>
      <c r="AI20804" s="24"/>
      <c r="AL20804" s="24"/>
      <c r="AO20804" s="24"/>
      <c r="AR20804" s="24"/>
      <c r="AU20804" s="24"/>
    </row>
    <row r="20805">
      <c r="J20805" s="18"/>
      <c r="N20805" s="24"/>
      <c r="Q20805" s="24"/>
      <c r="T20805" s="24"/>
      <c r="W20805" s="24"/>
      <c r="Z20805" s="24"/>
      <c r="AC20805" s="24"/>
      <c r="AI20805" s="24"/>
      <c r="AL20805" s="24"/>
      <c r="AO20805" s="24"/>
      <c r="AR20805" s="24"/>
      <c r="AU20805" s="24"/>
    </row>
    <row r="20806">
      <c r="J20806" s="18"/>
      <c r="N20806" s="24"/>
      <c r="Q20806" s="24"/>
      <c r="T20806" s="24"/>
      <c r="W20806" s="24"/>
      <c r="Z20806" s="24"/>
      <c r="AC20806" s="24"/>
      <c r="AI20806" s="24"/>
      <c r="AL20806" s="24"/>
      <c r="AO20806" s="24"/>
      <c r="AR20806" s="24"/>
      <c r="AU20806" s="24"/>
    </row>
    <row r="20807">
      <c r="J20807" s="18"/>
      <c r="N20807" s="24"/>
      <c r="Q20807" s="24"/>
      <c r="T20807" s="24"/>
      <c r="W20807" s="24"/>
      <c r="Z20807" s="24"/>
      <c r="AC20807" s="24"/>
      <c r="AI20807" s="24"/>
      <c r="AL20807" s="24"/>
      <c r="AO20807" s="24"/>
      <c r="AR20807" s="24"/>
      <c r="AU20807" s="24"/>
    </row>
    <row r="20808">
      <c r="J20808" s="18"/>
      <c r="N20808" s="24"/>
      <c r="Q20808" s="24"/>
      <c r="T20808" s="24"/>
      <c r="W20808" s="24"/>
      <c r="Z20808" s="24"/>
      <c r="AC20808" s="24"/>
      <c r="AI20808" s="24"/>
      <c r="AL20808" s="24"/>
      <c r="AO20808" s="24"/>
      <c r="AR20808" s="24"/>
      <c r="AU20808" s="24"/>
    </row>
    <row r="20809">
      <c r="J20809" s="18"/>
      <c r="N20809" s="24"/>
      <c r="Q20809" s="24"/>
      <c r="T20809" s="24"/>
      <c r="W20809" s="24"/>
      <c r="Z20809" s="24"/>
      <c r="AC20809" s="24"/>
      <c r="AI20809" s="24"/>
      <c r="AL20809" s="24"/>
      <c r="AO20809" s="24"/>
      <c r="AR20809" s="24"/>
      <c r="AU20809" s="24"/>
    </row>
    <row r="20810">
      <c r="J20810" s="18"/>
      <c r="N20810" s="24"/>
      <c r="Q20810" s="24"/>
      <c r="T20810" s="24"/>
      <c r="W20810" s="24"/>
      <c r="Z20810" s="24"/>
      <c r="AC20810" s="24"/>
      <c r="AI20810" s="24"/>
      <c r="AL20810" s="24"/>
      <c r="AO20810" s="24"/>
      <c r="AR20810" s="24"/>
      <c r="AU20810" s="24"/>
    </row>
    <row r="20811">
      <c r="J20811" s="18"/>
      <c r="N20811" s="24"/>
      <c r="Q20811" s="24"/>
      <c r="T20811" s="24"/>
      <c r="W20811" s="24"/>
      <c r="Z20811" s="24"/>
      <c r="AC20811" s="24"/>
      <c r="AI20811" s="24"/>
      <c r="AL20811" s="24"/>
      <c r="AO20811" s="24"/>
      <c r="AR20811" s="24"/>
      <c r="AU20811" s="24"/>
    </row>
    <row r="20812">
      <c r="J20812" s="18"/>
      <c r="N20812" s="24"/>
      <c r="Q20812" s="24"/>
      <c r="T20812" s="24"/>
      <c r="W20812" s="24"/>
      <c r="Z20812" s="24"/>
      <c r="AC20812" s="24"/>
      <c r="AI20812" s="24"/>
      <c r="AL20812" s="24"/>
      <c r="AO20812" s="24"/>
      <c r="AR20812" s="24"/>
      <c r="AU20812" s="24"/>
    </row>
    <row r="20813">
      <c r="J20813" s="18"/>
      <c r="N20813" s="24"/>
      <c r="Q20813" s="24"/>
      <c r="T20813" s="24"/>
      <c r="W20813" s="24"/>
      <c r="Z20813" s="24"/>
      <c r="AC20813" s="24"/>
      <c r="AI20813" s="24"/>
      <c r="AL20813" s="24"/>
      <c r="AO20813" s="24"/>
      <c r="AR20813" s="24"/>
      <c r="AU20813" s="24"/>
    </row>
    <row r="20814">
      <c r="J20814" s="18"/>
      <c r="N20814" s="24"/>
      <c r="Q20814" s="24"/>
      <c r="T20814" s="24"/>
      <c r="W20814" s="24"/>
      <c r="Z20814" s="24"/>
      <c r="AC20814" s="24"/>
      <c r="AI20814" s="24"/>
      <c r="AL20814" s="24"/>
      <c r="AO20814" s="24"/>
      <c r="AR20814" s="24"/>
      <c r="AU20814" s="24"/>
    </row>
    <row r="20815">
      <c r="J20815" s="18"/>
      <c r="N20815" s="24"/>
      <c r="Q20815" s="24"/>
      <c r="T20815" s="24"/>
      <c r="W20815" s="24"/>
      <c r="Z20815" s="24"/>
      <c r="AC20815" s="24"/>
      <c r="AI20815" s="24"/>
      <c r="AL20815" s="24"/>
      <c r="AO20815" s="24"/>
      <c r="AR20815" s="24"/>
      <c r="AU20815" s="24"/>
    </row>
    <row r="20816">
      <c r="J20816" s="18"/>
      <c r="N20816" s="24"/>
      <c r="Q20816" s="24"/>
      <c r="T20816" s="24"/>
      <c r="W20816" s="24"/>
      <c r="Z20816" s="24"/>
      <c r="AC20816" s="24"/>
      <c r="AI20816" s="24"/>
      <c r="AL20816" s="24"/>
      <c r="AO20816" s="24"/>
      <c r="AR20816" s="24"/>
      <c r="AU20816" s="24"/>
    </row>
    <row r="20817">
      <c r="J20817" s="18"/>
      <c r="N20817" s="24"/>
      <c r="Q20817" s="24"/>
      <c r="T20817" s="24"/>
      <c r="W20817" s="24"/>
      <c r="Z20817" s="24"/>
      <c r="AC20817" s="24"/>
      <c r="AI20817" s="24"/>
      <c r="AL20817" s="24"/>
      <c r="AO20817" s="24"/>
      <c r="AR20817" s="24"/>
      <c r="AU20817" s="24"/>
    </row>
    <row r="20818">
      <c r="J20818" s="18"/>
      <c r="N20818" s="24"/>
      <c r="Q20818" s="24"/>
      <c r="T20818" s="24"/>
      <c r="W20818" s="24"/>
      <c r="Z20818" s="24"/>
      <c r="AC20818" s="24"/>
      <c r="AI20818" s="24"/>
      <c r="AL20818" s="24"/>
      <c r="AO20818" s="24"/>
      <c r="AR20818" s="24"/>
      <c r="AU20818" s="24"/>
    </row>
    <row r="20819">
      <c r="J20819" s="18"/>
      <c r="N20819" s="24"/>
      <c r="Q20819" s="24"/>
      <c r="T20819" s="24"/>
      <c r="W20819" s="24"/>
      <c r="Z20819" s="24"/>
      <c r="AC20819" s="24"/>
      <c r="AI20819" s="24"/>
      <c r="AL20819" s="24"/>
      <c r="AO20819" s="24"/>
      <c r="AR20819" s="24"/>
      <c r="AU20819" s="24"/>
    </row>
    <row r="20820">
      <c r="J20820" s="18"/>
      <c r="N20820" s="24"/>
      <c r="Q20820" s="24"/>
      <c r="T20820" s="24"/>
      <c r="W20820" s="24"/>
      <c r="Z20820" s="24"/>
      <c r="AC20820" s="24"/>
      <c r="AI20820" s="24"/>
      <c r="AL20820" s="24"/>
      <c r="AO20820" s="24"/>
      <c r="AR20820" s="24"/>
      <c r="AU20820" s="24"/>
    </row>
    <row r="20821">
      <c r="J20821" s="18"/>
      <c r="N20821" s="24"/>
      <c r="Q20821" s="24"/>
      <c r="T20821" s="24"/>
      <c r="W20821" s="24"/>
      <c r="Z20821" s="24"/>
      <c r="AC20821" s="24"/>
      <c r="AI20821" s="24"/>
      <c r="AL20821" s="24"/>
      <c r="AO20821" s="24"/>
      <c r="AR20821" s="24"/>
      <c r="AU20821" s="24"/>
    </row>
    <row r="20822">
      <c r="J20822" s="18"/>
      <c r="N20822" s="24"/>
      <c r="Q20822" s="24"/>
      <c r="T20822" s="24"/>
      <c r="W20822" s="24"/>
      <c r="Z20822" s="24"/>
      <c r="AC20822" s="24"/>
      <c r="AI20822" s="24"/>
      <c r="AL20822" s="24"/>
      <c r="AO20822" s="24"/>
      <c r="AR20822" s="24"/>
      <c r="AU20822" s="24"/>
    </row>
    <row r="20823">
      <c r="J20823" s="18"/>
      <c r="N20823" s="24"/>
      <c r="Q20823" s="24"/>
      <c r="T20823" s="24"/>
      <c r="W20823" s="24"/>
      <c r="Z20823" s="24"/>
      <c r="AC20823" s="24"/>
      <c r="AI20823" s="24"/>
      <c r="AL20823" s="24"/>
      <c r="AO20823" s="24"/>
      <c r="AR20823" s="24"/>
      <c r="AU20823" s="24"/>
    </row>
    <row r="20824">
      <c r="J20824" s="18"/>
      <c r="N20824" s="24"/>
      <c r="Q20824" s="24"/>
      <c r="T20824" s="24"/>
      <c r="W20824" s="24"/>
      <c r="Z20824" s="24"/>
      <c r="AC20824" s="24"/>
      <c r="AI20824" s="24"/>
      <c r="AL20824" s="24"/>
      <c r="AO20824" s="24"/>
      <c r="AR20824" s="24"/>
      <c r="AU20824" s="24"/>
    </row>
    <row r="20825">
      <c r="J20825" s="18"/>
      <c r="N20825" s="24"/>
      <c r="Q20825" s="24"/>
      <c r="T20825" s="24"/>
      <c r="W20825" s="24"/>
      <c r="Z20825" s="24"/>
      <c r="AC20825" s="24"/>
      <c r="AI20825" s="24"/>
      <c r="AL20825" s="24"/>
      <c r="AO20825" s="24"/>
      <c r="AR20825" s="24"/>
      <c r="AU20825" s="24"/>
    </row>
    <row r="20826">
      <c r="J20826" s="18"/>
      <c r="N20826" s="24"/>
      <c r="Q20826" s="24"/>
      <c r="T20826" s="24"/>
      <c r="W20826" s="24"/>
      <c r="Z20826" s="24"/>
      <c r="AC20826" s="24"/>
      <c r="AI20826" s="24"/>
      <c r="AL20826" s="24"/>
      <c r="AO20826" s="24"/>
      <c r="AR20826" s="24"/>
      <c r="AU20826" s="24"/>
    </row>
    <row r="20827">
      <c r="J20827" s="18"/>
      <c r="N20827" s="24"/>
      <c r="Q20827" s="24"/>
      <c r="T20827" s="24"/>
      <c r="W20827" s="24"/>
      <c r="Z20827" s="24"/>
      <c r="AC20827" s="24"/>
      <c r="AI20827" s="24"/>
      <c r="AL20827" s="24"/>
      <c r="AO20827" s="24"/>
      <c r="AR20827" s="24"/>
      <c r="AU20827" s="24"/>
    </row>
    <row r="20828">
      <c r="J20828" s="18"/>
      <c r="N20828" s="24"/>
      <c r="Q20828" s="24"/>
      <c r="T20828" s="24"/>
      <c r="W20828" s="24"/>
      <c r="Z20828" s="24"/>
      <c r="AC20828" s="24"/>
      <c r="AI20828" s="24"/>
      <c r="AL20828" s="24"/>
      <c r="AO20828" s="24"/>
      <c r="AR20828" s="24"/>
      <c r="AU20828" s="24"/>
    </row>
    <row r="20829">
      <c r="J20829" s="18"/>
      <c r="N20829" s="24"/>
      <c r="Q20829" s="24"/>
      <c r="T20829" s="24"/>
      <c r="W20829" s="24"/>
      <c r="Z20829" s="24"/>
      <c r="AC20829" s="24"/>
      <c r="AI20829" s="24"/>
      <c r="AL20829" s="24"/>
      <c r="AO20829" s="24"/>
      <c r="AR20829" s="24"/>
      <c r="AU20829" s="24"/>
    </row>
    <row r="20830">
      <c r="J20830" s="18"/>
      <c r="N20830" s="24"/>
      <c r="Q20830" s="24"/>
      <c r="T20830" s="24"/>
      <c r="W20830" s="24"/>
      <c r="Z20830" s="24"/>
      <c r="AC20830" s="24"/>
      <c r="AI20830" s="24"/>
      <c r="AL20830" s="24"/>
      <c r="AO20830" s="24"/>
      <c r="AR20830" s="24"/>
      <c r="AU20830" s="24"/>
    </row>
    <row r="20831">
      <c r="J20831" s="18"/>
      <c r="N20831" s="24"/>
      <c r="Q20831" s="24"/>
      <c r="T20831" s="24"/>
      <c r="W20831" s="24"/>
      <c r="Z20831" s="24"/>
      <c r="AC20831" s="24"/>
      <c r="AI20831" s="24"/>
      <c r="AL20831" s="24"/>
      <c r="AO20831" s="24"/>
      <c r="AR20831" s="24"/>
      <c r="AU20831" s="24"/>
    </row>
    <row r="20832">
      <c r="J20832" s="18"/>
      <c r="N20832" s="24"/>
      <c r="Q20832" s="24"/>
      <c r="T20832" s="24"/>
      <c r="W20832" s="24"/>
      <c r="Z20832" s="24"/>
      <c r="AC20832" s="24"/>
      <c r="AI20832" s="24"/>
      <c r="AL20832" s="24"/>
      <c r="AO20832" s="24"/>
      <c r="AR20832" s="24"/>
      <c r="AU20832" s="24"/>
    </row>
    <row r="20833">
      <c r="J20833" s="18"/>
      <c r="N20833" s="24"/>
      <c r="Q20833" s="24"/>
      <c r="T20833" s="24"/>
      <c r="W20833" s="24"/>
      <c r="Z20833" s="24"/>
      <c r="AC20833" s="24"/>
      <c r="AI20833" s="24"/>
      <c r="AL20833" s="24"/>
      <c r="AO20833" s="24"/>
      <c r="AR20833" s="24"/>
      <c r="AU20833" s="24"/>
    </row>
    <row r="20834">
      <c r="J20834" s="18"/>
      <c r="N20834" s="24"/>
      <c r="Q20834" s="24"/>
      <c r="T20834" s="24"/>
      <c r="W20834" s="24"/>
      <c r="Z20834" s="24"/>
      <c r="AC20834" s="24"/>
      <c r="AI20834" s="24"/>
      <c r="AL20834" s="24"/>
      <c r="AO20834" s="24"/>
      <c r="AR20834" s="24"/>
      <c r="AU20834" s="24"/>
    </row>
    <row r="20835">
      <c r="J20835" s="18"/>
      <c r="N20835" s="24"/>
      <c r="Q20835" s="24"/>
      <c r="T20835" s="24"/>
      <c r="W20835" s="24"/>
      <c r="Z20835" s="24"/>
      <c r="AC20835" s="24"/>
      <c r="AI20835" s="24"/>
      <c r="AL20835" s="24"/>
      <c r="AO20835" s="24"/>
      <c r="AR20835" s="24"/>
      <c r="AU20835" s="24"/>
    </row>
    <row r="20836">
      <c r="J20836" s="18"/>
      <c r="N20836" s="24"/>
      <c r="Q20836" s="24"/>
      <c r="T20836" s="24"/>
      <c r="W20836" s="24"/>
      <c r="Z20836" s="24"/>
      <c r="AC20836" s="24"/>
      <c r="AI20836" s="24"/>
      <c r="AL20836" s="24"/>
      <c r="AO20836" s="24"/>
      <c r="AR20836" s="24"/>
      <c r="AU20836" s="24"/>
    </row>
    <row r="20837">
      <c r="J20837" s="18"/>
      <c r="N20837" s="24"/>
      <c r="Q20837" s="24"/>
      <c r="T20837" s="24"/>
      <c r="W20837" s="24"/>
      <c r="Z20837" s="24"/>
      <c r="AC20837" s="24"/>
      <c r="AI20837" s="24"/>
      <c r="AL20837" s="24"/>
      <c r="AO20837" s="24"/>
      <c r="AR20837" s="24"/>
      <c r="AU20837" s="24"/>
    </row>
    <row r="20838">
      <c r="J20838" s="18"/>
      <c r="N20838" s="24"/>
      <c r="Q20838" s="24"/>
      <c r="T20838" s="24"/>
      <c r="W20838" s="24"/>
      <c r="Z20838" s="24"/>
      <c r="AC20838" s="24"/>
      <c r="AI20838" s="24"/>
      <c r="AL20838" s="24"/>
      <c r="AO20838" s="24"/>
      <c r="AR20838" s="24"/>
      <c r="AU20838" s="24"/>
    </row>
    <row r="20839">
      <c r="J20839" s="18"/>
      <c r="N20839" s="24"/>
      <c r="Q20839" s="24"/>
      <c r="T20839" s="24"/>
      <c r="W20839" s="24"/>
      <c r="Z20839" s="24"/>
      <c r="AC20839" s="24"/>
      <c r="AI20839" s="24"/>
      <c r="AL20839" s="24"/>
      <c r="AO20839" s="24"/>
      <c r="AR20839" s="24"/>
      <c r="AU20839" s="24"/>
    </row>
    <row r="20840">
      <c r="J20840" s="18"/>
      <c r="N20840" s="24"/>
      <c r="Q20840" s="24"/>
      <c r="T20840" s="24"/>
      <c r="W20840" s="24"/>
      <c r="Z20840" s="24"/>
      <c r="AC20840" s="24"/>
      <c r="AI20840" s="24"/>
      <c r="AL20840" s="24"/>
      <c r="AO20840" s="24"/>
      <c r="AR20840" s="24"/>
      <c r="AU20840" s="24"/>
    </row>
    <row r="20841">
      <c r="J20841" s="18"/>
      <c r="N20841" s="24"/>
      <c r="Q20841" s="24"/>
      <c r="T20841" s="24"/>
      <c r="W20841" s="24"/>
      <c r="Z20841" s="24"/>
      <c r="AC20841" s="24"/>
      <c r="AI20841" s="24"/>
      <c r="AL20841" s="24"/>
      <c r="AO20841" s="24"/>
      <c r="AR20841" s="24"/>
      <c r="AU20841" s="24"/>
    </row>
    <row r="20842">
      <c r="J20842" s="18"/>
      <c r="N20842" s="24"/>
      <c r="Q20842" s="24"/>
      <c r="T20842" s="24"/>
      <c r="W20842" s="24"/>
      <c r="Z20842" s="24"/>
      <c r="AC20842" s="24"/>
      <c r="AI20842" s="24"/>
      <c r="AL20842" s="24"/>
      <c r="AO20842" s="24"/>
      <c r="AR20842" s="24"/>
      <c r="AU20842" s="24"/>
    </row>
    <row r="20843">
      <c r="J20843" s="18"/>
      <c r="N20843" s="24"/>
      <c r="Q20843" s="24"/>
      <c r="T20843" s="24"/>
      <c r="W20843" s="24"/>
      <c r="Z20843" s="24"/>
      <c r="AC20843" s="24"/>
      <c r="AI20843" s="24"/>
      <c r="AL20843" s="24"/>
      <c r="AO20843" s="24"/>
      <c r="AR20843" s="24"/>
      <c r="AU20843" s="24"/>
    </row>
    <row r="20844">
      <c r="J20844" s="18"/>
      <c r="N20844" s="24"/>
      <c r="Q20844" s="24"/>
      <c r="T20844" s="24"/>
      <c r="W20844" s="24"/>
      <c r="Z20844" s="24"/>
      <c r="AC20844" s="24"/>
      <c r="AI20844" s="24"/>
      <c r="AL20844" s="24"/>
      <c r="AO20844" s="24"/>
      <c r="AR20844" s="24"/>
      <c r="AU20844" s="24"/>
    </row>
    <row r="20845">
      <c r="J20845" s="18"/>
      <c r="N20845" s="24"/>
      <c r="Q20845" s="24"/>
      <c r="T20845" s="24"/>
      <c r="W20845" s="24"/>
      <c r="Z20845" s="24"/>
      <c r="AC20845" s="24"/>
      <c r="AI20845" s="24"/>
      <c r="AL20845" s="24"/>
      <c r="AO20845" s="24"/>
      <c r="AR20845" s="24"/>
      <c r="AU20845" s="24"/>
    </row>
    <row r="20846">
      <c r="J20846" s="18"/>
      <c r="N20846" s="24"/>
      <c r="Q20846" s="24"/>
      <c r="T20846" s="24"/>
      <c r="W20846" s="24"/>
      <c r="Z20846" s="24"/>
      <c r="AC20846" s="24"/>
      <c r="AI20846" s="24"/>
      <c r="AL20846" s="24"/>
      <c r="AO20846" s="24"/>
      <c r="AR20846" s="24"/>
      <c r="AU20846" s="24"/>
    </row>
    <row r="20847">
      <c r="J20847" s="18"/>
      <c r="N20847" s="24"/>
      <c r="Q20847" s="24"/>
      <c r="T20847" s="24"/>
      <c r="W20847" s="24"/>
      <c r="Z20847" s="24"/>
      <c r="AC20847" s="24"/>
      <c r="AI20847" s="24"/>
      <c r="AL20847" s="24"/>
      <c r="AO20847" s="24"/>
      <c r="AR20847" s="24"/>
      <c r="AU20847" s="24"/>
    </row>
    <row r="20848">
      <c r="J20848" s="18"/>
      <c r="N20848" s="24"/>
      <c r="Q20848" s="24"/>
      <c r="T20848" s="24"/>
      <c r="W20848" s="24"/>
      <c r="Z20848" s="24"/>
      <c r="AC20848" s="24"/>
      <c r="AI20848" s="24"/>
      <c r="AL20848" s="24"/>
      <c r="AO20848" s="24"/>
      <c r="AR20848" s="24"/>
      <c r="AU20848" s="24"/>
    </row>
    <row r="20849">
      <c r="J20849" s="18"/>
      <c r="N20849" s="24"/>
      <c r="Q20849" s="24"/>
      <c r="T20849" s="24"/>
      <c r="W20849" s="24"/>
      <c r="Z20849" s="24"/>
      <c r="AC20849" s="24"/>
      <c r="AI20849" s="24"/>
      <c r="AL20849" s="24"/>
      <c r="AO20849" s="24"/>
      <c r="AR20849" s="24"/>
      <c r="AU20849" s="24"/>
    </row>
    <row r="20850">
      <c r="J20850" s="18"/>
      <c r="N20850" s="24"/>
      <c r="Q20850" s="24"/>
      <c r="T20850" s="24"/>
      <c r="W20850" s="24"/>
      <c r="Z20850" s="24"/>
      <c r="AC20850" s="24"/>
      <c r="AI20850" s="24"/>
      <c r="AL20850" s="24"/>
      <c r="AO20850" s="24"/>
      <c r="AR20850" s="24"/>
      <c r="AU20850" s="24"/>
    </row>
    <row r="20851">
      <c r="J20851" s="18"/>
      <c r="N20851" s="24"/>
      <c r="Q20851" s="24"/>
      <c r="T20851" s="24"/>
      <c r="W20851" s="24"/>
      <c r="Z20851" s="24"/>
      <c r="AC20851" s="24"/>
      <c r="AI20851" s="24"/>
      <c r="AL20851" s="24"/>
      <c r="AO20851" s="24"/>
      <c r="AR20851" s="24"/>
      <c r="AU20851" s="24"/>
    </row>
    <row r="20852">
      <c r="J20852" s="18"/>
      <c r="N20852" s="24"/>
      <c r="Q20852" s="24"/>
      <c r="T20852" s="24"/>
      <c r="W20852" s="24"/>
      <c r="Z20852" s="24"/>
      <c r="AC20852" s="24"/>
      <c r="AI20852" s="24"/>
      <c r="AL20852" s="24"/>
      <c r="AO20852" s="24"/>
      <c r="AR20852" s="24"/>
      <c r="AU20852" s="24"/>
    </row>
    <row r="20853">
      <c r="J20853" s="18"/>
      <c r="N20853" s="24"/>
      <c r="Q20853" s="24"/>
      <c r="T20853" s="24"/>
      <c r="W20853" s="24"/>
      <c r="Z20853" s="24"/>
      <c r="AC20853" s="24"/>
      <c r="AI20853" s="24"/>
      <c r="AL20853" s="24"/>
      <c r="AO20853" s="24"/>
      <c r="AR20853" s="24"/>
      <c r="AU20853" s="24"/>
    </row>
    <row r="20854">
      <c r="J20854" s="18"/>
      <c r="N20854" s="24"/>
      <c r="Q20854" s="24"/>
      <c r="T20854" s="24"/>
      <c r="W20854" s="24"/>
      <c r="Z20854" s="24"/>
      <c r="AC20854" s="24"/>
      <c r="AI20854" s="24"/>
      <c r="AL20854" s="24"/>
      <c r="AO20854" s="24"/>
      <c r="AR20854" s="24"/>
      <c r="AU20854" s="24"/>
    </row>
    <row r="20855">
      <c r="J20855" s="18"/>
      <c r="N20855" s="24"/>
      <c r="Q20855" s="24"/>
      <c r="T20855" s="24"/>
      <c r="W20855" s="24"/>
      <c r="Z20855" s="24"/>
      <c r="AC20855" s="24"/>
      <c r="AI20855" s="24"/>
      <c r="AL20855" s="24"/>
      <c r="AO20855" s="24"/>
      <c r="AR20855" s="24"/>
      <c r="AU20855" s="24"/>
    </row>
    <row r="20856">
      <c r="J20856" s="18"/>
      <c r="N20856" s="24"/>
      <c r="Q20856" s="24"/>
      <c r="T20856" s="24"/>
      <c r="W20856" s="24"/>
      <c r="Z20856" s="24"/>
      <c r="AC20856" s="24"/>
      <c r="AI20856" s="24"/>
      <c r="AL20856" s="24"/>
      <c r="AO20856" s="24"/>
      <c r="AR20856" s="24"/>
      <c r="AU20856" s="24"/>
    </row>
    <row r="20857">
      <c r="J20857" s="18"/>
      <c r="N20857" s="24"/>
      <c r="Q20857" s="24"/>
      <c r="T20857" s="24"/>
      <c r="W20857" s="24"/>
      <c r="Z20857" s="24"/>
      <c r="AC20857" s="24"/>
      <c r="AI20857" s="24"/>
      <c r="AL20857" s="24"/>
      <c r="AO20857" s="24"/>
      <c r="AR20857" s="24"/>
      <c r="AU20857" s="24"/>
    </row>
    <row r="20858">
      <c r="J20858" s="18"/>
      <c r="N20858" s="24"/>
      <c r="Q20858" s="24"/>
      <c r="T20858" s="24"/>
      <c r="W20858" s="24"/>
      <c r="Z20858" s="24"/>
      <c r="AC20858" s="24"/>
      <c r="AI20858" s="24"/>
      <c r="AL20858" s="24"/>
      <c r="AO20858" s="24"/>
      <c r="AR20858" s="24"/>
      <c r="AU20858" s="24"/>
    </row>
    <row r="20859">
      <c r="J20859" s="18"/>
      <c r="N20859" s="24"/>
      <c r="Q20859" s="24"/>
      <c r="T20859" s="24"/>
      <c r="W20859" s="24"/>
      <c r="Z20859" s="24"/>
      <c r="AC20859" s="24"/>
      <c r="AI20859" s="24"/>
      <c r="AL20859" s="24"/>
      <c r="AO20859" s="24"/>
      <c r="AR20859" s="24"/>
      <c r="AU20859" s="24"/>
    </row>
    <row r="20860">
      <c r="J20860" s="18"/>
      <c r="N20860" s="24"/>
      <c r="Q20860" s="24"/>
      <c r="T20860" s="24"/>
      <c r="W20860" s="24"/>
      <c r="Z20860" s="24"/>
      <c r="AC20860" s="24"/>
      <c r="AI20860" s="24"/>
      <c r="AL20860" s="24"/>
      <c r="AO20860" s="24"/>
      <c r="AR20860" s="24"/>
      <c r="AU20860" s="24"/>
    </row>
    <row r="20861">
      <c r="J20861" s="18"/>
      <c r="N20861" s="24"/>
      <c r="Q20861" s="24"/>
      <c r="T20861" s="24"/>
      <c r="W20861" s="24"/>
      <c r="Z20861" s="24"/>
      <c r="AC20861" s="24"/>
      <c r="AI20861" s="24"/>
      <c r="AL20861" s="24"/>
      <c r="AO20861" s="24"/>
      <c r="AR20861" s="24"/>
      <c r="AU20861" s="24"/>
    </row>
    <row r="20862">
      <c r="J20862" s="18"/>
      <c r="N20862" s="24"/>
      <c r="Q20862" s="24"/>
      <c r="T20862" s="24"/>
      <c r="W20862" s="24"/>
      <c r="Z20862" s="24"/>
      <c r="AC20862" s="24"/>
      <c r="AI20862" s="24"/>
      <c r="AL20862" s="24"/>
      <c r="AO20862" s="24"/>
      <c r="AR20862" s="24"/>
      <c r="AU20862" s="24"/>
    </row>
    <row r="20863">
      <c r="J20863" s="18"/>
      <c r="N20863" s="24"/>
      <c r="Q20863" s="24"/>
      <c r="T20863" s="24"/>
      <c r="W20863" s="24"/>
      <c r="Z20863" s="24"/>
      <c r="AC20863" s="24"/>
      <c r="AI20863" s="24"/>
      <c r="AL20863" s="24"/>
      <c r="AO20863" s="24"/>
      <c r="AR20863" s="24"/>
      <c r="AU20863" s="24"/>
    </row>
    <row r="20864">
      <c r="J20864" s="18"/>
      <c r="N20864" s="24"/>
      <c r="Q20864" s="24"/>
      <c r="T20864" s="24"/>
      <c r="W20864" s="24"/>
      <c r="Z20864" s="24"/>
      <c r="AC20864" s="24"/>
      <c r="AI20864" s="24"/>
      <c r="AL20864" s="24"/>
      <c r="AO20864" s="24"/>
      <c r="AR20864" s="24"/>
      <c r="AU20864" s="24"/>
    </row>
    <row r="20865">
      <c r="J20865" s="18"/>
      <c r="N20865" s="24"/>
      <c r="Q20865" s="24"/>
      <c r="T20865" s="24"/>
      <c r="W20865" s="24"/>
      <c r="Z20865" s="24"/>
      <c r="AC20865" s="24"/>
      <c r="AI20865" s="24"/>
      <c r="AL20865" s="24"/>
      <c r="AO20865" s="24"/>
      <c r="AR20865" s="24"/>
      <c r="AU20865" s="24"/>
    </row>
    <row r="20866">
      <c r="J20866" s="18"/>
      <c r="N20866" s="24"/>
      <c r="Q20866" s="24"/>
      <c r="T20866" s="24"/>
      <c r="W20866" s="24"/>
      <c r="Z20866" s="24"/>
      <c r="AC20866" s="24"/>
      <c r="AI20866" s="24"/>
      <c r="AL20866" s="24"/>
      <c r="AO20866" s="24"/>
      <c r="AR20866" s="24"/>
      <c r="AU20866" s="24"/>
    </row>
    <row r="20867">
      <c r="J20867" s="18"/>
      <c r="N20867" s="24"/>
      <c r="Q20867" s="24"/>
      <c r="T20867" s="24"/>
      <c r="W20867" s="24"/>
      <c r="Z20867" s="24"/>
      <c r="AC20867" s="24"/>
      <c r="AI20867" s="24"/>
      <c r="AL20867" s="24"/>
      <c r="AO20867" s="24"/>
      <c r="AR20867" s="24"/>
      <c r="AU20867" s="24"/>
    </row>
    <row r="20868">
      <c r="J20868" s="18"/>
      <c r="N20868" s="24"/>
      <c r="Q20868" s="24"/>
      <c r="T20868" s="24"/>
      <c r="W20868" s="24"/>
      <c r="Z20868" s="24"/>
      <c r="AC20868" s="24"/>
      <c r="AI20868" s="24"/>
      <c r="AL20868" s="24"/>
      <c r="AO20868" s="24"/>
      <c r="AR20868" s="24"/>
      <c r="AU20868" s="24"/>
    </row>
    <row r="20869">
      <c r="J20869" s="18"/>
      <c r="N20869" s="24"/>
      <c r="Q20869" s="24"/>
      <c r="T20869" s="24"/>
      <c r="W20869" s="24"/>
      <c r="Z20869" s="24"/>
      <c r="AC20869" s="24"/>
      <c r="AI20869" s="24"/>
      <c r="AL20869" s="24"/>
      <c r="AO20869" s="24"/>
      <c r="AR20869" s="24"/>
      <c r="AU20869" s="24"/>
    </row>
    <row r="20870">
      <c r="J20870" s="18"/>
      <c r="N20870" s="24"/>
      <c r="Q20870" s="24"/>
      <c r="T20870" s="24"/>
      <c r="W20870" s="24"/>
      <c r="Z20870" s="24"/>
      <c r="AC20870" s="24"/>
      <c r="AI20870" s="24"/>
      <c r="AL20870" s="24"/>
      <c r="AO20870" s="24"/>
      <c r="AR20870" s="24"/>
      <c r="AU20870" s="24"/>
    </row>
    <row r="20871">
      <c r="J20871" s="18"/>
      <c r="N20871" s="24"/>
      <c r="Q20871" s="24"/>
      <c r="T20871" s="24"/>
      <c r="W20871" s="24"/>
      <c r="Z20871" s="24"/>
      <c r="AC20871" s="24"/>
      <c r="AI20871" s="24"/>
      <c r="AL20871" s="24"/>
      <c r="AO20871" s="24"/>
      <c r="AR20871" s="24"/>
      <c r="AU20871" s="24"/>
    </row>
    <row r="20872">
      <c r="J20872" s="18"/>
      <c r="N20872" s="24"/>
      <c r="Q20872" s="24"/>
      <c r="T20872" s="24"/>
      <c r="W20872" s="24"/>
      <c r="Z20872" s="24"/>
      <c r="AC20872" s="24"/>
      <c r="AI20872" s="24"/>
      <c r="AL20872" s="24"/>
      <c r="AO20872" s="24"/>
      <c r="AR20872" s="24"/>
      <c r="AU20872" s="24"/>
    </row>
    <row r="20873">
      <c r="J20873" s="18"/>
      <c r="N20873" s="24"/>
      <c r="Q20873" s="24"/>
      <c r="T20873" s="24"/>
      <c r="W20873" s="24"/>
      <c r="Z20873" s="24"/>
      <c r="AC20873" s="24"/>
      <c r="AI20873" s="24"/>
      <c r="AL20873" s="24"/>
      <c r="AO20873" s="24"/>
      <c r="AR20873" s="24"/>
      <c r="AU20873" s="24"/>
    </row>
    <row r="20874">
      <c r="J20874" s="18"/>
      <c r="N20874" s="24"/>
      <c r="Q20874" s="24"/>
      <c r="T20874" s="24"/>
      <c r="W20874" s="24"/>
      <c r="Z20874" s="24"/>
      <c r="AC20874" s="24"/>
      <c r="AI20874" s="24"/>
      <c r="AL20874" s="24"/>
      <c r="AO20874" s="24"/>
      <c r="AR20874" s="24"/>
      <c r="AU20874" s="24"/>
    </row>
    <row r="20875">
      <c r="J20875" s="18"/>
      <c r="N20875" s="24"/>
      <c r="Q20875" s="24"/>
      <c r="T20875" s="24"/>
      <c r="W20875" s="24"/>
      <c r="Z20875" s="24"/>
      <c r="AC20875" s="24"/>
      <c r="AI20875" s="24"/>
      <c r="AL20875" s="24"/>
      <c r="AO20875" s="24"/>
      <c r="AR20875" s="24"/>
      <c r="AU20875" s="24"/>
    </row>
    <row r="20876">
      <c r="J20876" s="18"/>
      <c r="N20876" s="24"/>
      <c r="Q20876" s="24"/>
      <c r="T20876" s="24"/>
      <c r="W20876" s="24"/>
      <c r="Z20876" s="24"/>
      <c r="AC20876" s="24"/>
      <c r="AI20876" s="24"/>
      <c r="AL20876" s="24"/>
      <c r="AO20876" s="24"/>
      <c r="AR20876" s="24"/>
      <c r="AU20876" s="24"/>
    </row>
    <row r="20877">
      <c r="J20877" s="18"/>
      <c r="N20877" s="24"/>
      <c r="Q20877" s="24"/>
      <c r="T20877" s="24"/>
      <c r="W20877" s="24"/>
      <c r="Z20877" s="24"/>
      <c r="AC20877" s="24"/>
      <c r="AI20877" s="24"/>
      <c r="AL20877" s="24"/>
      <c r="AO20877" s="24"/>
      <c r="AR20877" s="24"/>
      <c r="AU20877" s="24"/>
    </row>
    <row r="20878">
      <c r="J20878" s="18"/>
      <c r="N20878" s="24"/>
      <c r="Q20878" s="24"/>
      <c r="T20878" s="24"/>
      <c r="W20878" s="24"/>
      <c r="Z20878" s="24"/>
      <c r="AC20878" s="24"/>
      <c r="AI20878" s="24"/>
      <c r="AL20878" s="24"/>
      <c r="AO20878" s="24"/>
      <c r="AR20878" s="24"/>
      <c r="AU20878" s="24"/>
    </row>
    <row r="20879">
      <c r="J20879" s="18"/>
      <c r="N20879" s="24"/>
      <c r="Q20879" s="24"/>
      <c r="T20879" s="24"/>
      <c r="W20879" s="24"/>
      <c r="Z20879" s="24"/>
      <c r="AC20879" s="24"/>
      <c r="AI20879" s="24"/>
      <c r="AL20879" s="24"/>
      <c r="AO20879" s="24"/>
      <c r="AR20879" s="24"/>
      <c r="AU20879" s="24"/>
    </row>
    <row r="20880">
      <c r="J20880" s="18"/>
      <c r="N20880" s="24"/>
      <c r="Q20880" s="24"/>
      <c r="T20880" s="24"/>
      <c r="W20880" s="24"/>
      <c r="Z20880" s="24"/>
      <c r="AC20880" s="24"/>
      <c r="AI20880" s="24"/>
      <c r="AL20880" s="24"/>
      <c r="AO20880" s="24"/>
      <c r="AR20880" s="24"/>
      <c r="AU20880" s="24"/>
    </row>
    <row r="20881">
      <c r="J20881" s="18"/>
      <c r="N20881" s="24"/>
      <c r="Q20881" s="24"/>
      <c r="T20881" s="24"/>
      <c r="W20881" s="24"/>
      <c r="Z20881" s="24"/>
      <c r="AC20881" s="24"/>
      <c r="AI20881" s="24"/>
      <c r="AL20881" s="24"/>
      <c r="AO20881" s="24"/>
      <c r="AR20881" s="24"/>
      <c r="AU20881" s="24"/>
    </row>
    <row r="20882">
      <c r="J20882" s="18"/>
      <c r="N20882" s="24"/>
      <c r="Q20882" s="24"/>
      <c r="T20882" s="24"/>
      <c r="W20882" s="24"/>
      <c r="Z20882" s="24"/>
      <c r="AC20882" s="24"/>
      <c r="AI20882" s="24"/>
      <c r="AL20882" s="24"/>
      <c r="AO20882" s="24"/>
      <c r="AR20882" s="24"/>
      <c r="AU20882" s="24"/>
    </row>
    <row r="20883">
      <c r="J20883" s="18"/>
      <c r="N20883" s="24"/>
      <c r="Q20883" s="24"/>
      <c r="T20883" s="24"/>
      <c r="W20883" s="24"/>
      <c r="Z20883" s="24"/>
      <c r="AC20883" s="24"/>
      <c r="AI20883" s="24"/>
      <c r="AL20883" s="24"/>
      <c r="AO20883" s="24"/>
      <c r="AR20883" s="24"/>
      <c r="AU20883" s="24"/>
    </row>
    <row r="20884">
      <c r="J20884" s="18"/>
      <c r="N20884" s="24"/>
      <c r="Q20884" s="24"/>
      <c r="T20884" s="24"/>
      <c r="W20884" s="24"/>
      <c r="Z20884" s="24"/>
      <c r="AC20884" s="24"/>
      <c r="AI20884" s="24"/>
      <c r="AL20884" s="24"/>
      <c r="AO20884" s="24"/>
      <c r="AR20884" s="24"/>
      <c r="AU20884" s="24"/>
    </row>
    <row r="20885">
      <c r="J20885" s="18"/>
      <c r="N20885" s="24"/>
      <c r="Q20885" s="24"/>
      <c r="T20885" s="24"/>
      <c r="W20885" s="24"/>
      <c r="Z20885" s="24"/>
      <c r="AC20885" s="24"/>
      <c r="AI20885" s="24"/>
      <c r="AL20885" s="24"/>
      <c r="AO20885" s="24"/>
      <c r="AR20885" s="24"/>
      <c r="AU20885" s="24"/>
    </row>
    <row r="20886">
      <c r="J20886" s="18"/>
      <c r="N20886" s="24"/>
      <c r="Q20886" s="24"/>
      <c r="T20886" s="24"/>
      <c r="W20886" s="24"/>
      <c r="Z20886" s="24"/>
      <c r="AC20886" s="24"/>
      <c r="AI20886" s="24"/>
      <c r="AL20886" s="24"/>
      <c r="AO20886" s="24"/>
      <c r="AR20886" s="24"/>
      <c r="AU20886" s="24"/>
    </row>
    <row r="20887">
      <c r="J20887" s="18"/>
      <c r="N20887" s="24"/>
      <c r="Q20887" s="24"/>
      <c r="T20887" s="24"/>
      <c r="W20887" s="24"/>
      <c r="Z20887" s="24"/>
      <c r="AC20887" s="24"/>
      <c r="AI20887" s="24"/>
      <c r="AL20887" s="24"/>
      <c r="AO20887" s="24"/>
      <c r="AR20887" s="24"/>
      <c r="AU20887" s="24"/>
    </row>
    <row r="20888">
      <c r="J20888" s="18"/>
      <c r="N20888" s="24"/>
      <c r="Q20888" s="24"/>
      <c r="T20888" s="24"/>
      <c r="W20888" s="24"/>
      <c r="Z20888" s="24"/>
      <c r="AC20888" s="24"/>
      <c r="AI20888" s="24"/>
      <c r="AL20888" s="24"/>
      <c r="AO20888" s="24"/>
      <c r="AR20888" s="24"/>
      <c r="AU20888" s="24"/>
    </row>
    <row r="20889">
      <c r="J20889" s="18"/>
      <c r="N20889" s="24"/>
      <c r="Q20889" s="24"/>
      <c r="T20889" s="24"/>
      <c r="W20889" s="24"/>
      <c r="Z20889" s="24"/>
      <c r="AC20889" s="24"/>
      <c r="AI20889" s="24"/>
      <c r="AL20889" s="24"/>
      <c r="AO20889" s="24"/>
      <c r="AR20889" s="24"/>
      <c r="AU20889" s="24"/>
    </row>
    <row r="20890">
      <c r="J20890" s="18"/>
      <c r="N20890" s="24"/>
      <c r="Q20890" s="24"/>
      <c r="T20890" s="24"/>
      <c r="W20890" s="24"/>
      <c r="Z20890" s="24"/>
      <c r="AC20890" s="24"/>
      <c r="AI20890" s="24"/>
      <c r="AL20890" s="24"/>
      <c r="AO20890" s="24"/>
      <c r="AR20890" s="24"/>
      <c r="AU20890" s="24"/>
    </row>
    <row r="20891">
      <c r="J20891" s="18"/>
      <c r="N20891" s="24"/>
      <c r="Q20891" s="24"/>
      <c r="T20891" s="24"/>
      <c r="W20891" s="24"/>
      <c r="Z20891" s="24"/>
      <c r="AC20891" s="24"/>
      <c r="AI20891" s="24"/>
      <c r="AL20891" s="24"/>
      <c r="AO20891" s="24"/>
      <c r="AR20891" s="24"/>
      <c r="AU20891" s="24"/>
    </row>
    <row r="20892">
      <c r="J20892" s="18"/>
      <c r="N20892" s="24"/>
      <c r="Q20892" s="24"/>
      <c r="T20892" s="24"/>
      <c r="W20892" s="24"/>
      <c r="Z20892" s="24"/>
      <c r="AC20892" s="24"/>
      <c r="AI20892" s="24"/>
      <c r="AL20892" s="24"/>
      <c r="AO20892" s="24"/>
      <c r="AR20892" s="24"/>
      <c r="AU20892" s="24"/>
    </row>
    <row r="20893">
      <c r="J20893" s="18"/>
      <c r="N20893" s="24"/>
      <c r="Q20893" s="24"/>
      <c r="T20893" s="24"/>
      <c r="W20893" s="24"/>
      <c r="Z20893" s="24"/>
      <c r="AC20893" s="24"/>
      <c r="AI20893" s="24"/>
      <c r="AL20893" s="24"/>
      <c r="AO20893" s="24"/>
      <c r="AR20893" s="24"/>
      <c r="AU20893" s="24"/>
    </row>
    <row r="20894">
      <c r="J20894" s="18"/>
      <c r="N20894" s="24"/>
      <c r="Q20894" s="24"/>
      <c r="T20894" s="24"/>
      <c r="W20894" s="24"/>
      <c r="Z20894" s="24"/>
      <c r="AC20894" s="24"/>
      <c r="AI20894" s="24"/>
      <c r="AL20894" s="24"/>
      <c r="AO20894" s="24"/>
      <c r="AR20894" s="24"/>
      <c r="AU20894" s="24"/>
    </row>
    <row r="20895">
      <c r="J20895" s="18"/>
      <c r="N20895" s="24"/>
      <c r="Q20895" s="24"/>
      <c r="T20895" s="24"/>
      <c r="W20895" s="24"/>
      <c r="Z20895" s="24"/>
      <c r="AC20895" s="24"/>
      <c r="AI20895" s="24"/>
      <c r="AL20895" s="24"/>
      <c r="AO20895" s="24"/>
      <c r="AR20895" s="24"/>
      <c r="AU20895" s="24"/>
    </row>
    <row r="20896">
      <c r="J20896" s="18"/>
      <c r="N20896" s="24"/>
      <c r="Q20896" s="24"/>
      <c r="T20896" s="24"/>
      <c r="W20896" s="24"/>
      <c r="Z20896" s="24"/>
      <c r="AC20896" s="24"/>
      <c r="AI20896" s="24"/>
      <c r="AL20896" s="24"/>
      <c r="AO20896" s="24"/>
      <c r="AR20896" s="24"/>
      <c r="AU20896" s="24"/>
    </row>
    <row r="20897">
      <c r="J20897" s="18"/>
      <c r="N20897" s="24"/>
      <c r="Q20897" s="24"/>
      <c r="T20897" s="24"/>
      <c r="W20897" s="24"/>
      <c r="Z20897" s="24"/>
      <c r="AC20897" s="24"/>
      <c r="AI20897" s="24"/>
      <c r="AL20897" s="24"/>
      <c r="AO20897" s="24"/>
      <c r="AR20897" s="24"/>
      <c r="AU20897" s="24"/>
    </row>
    <row r="20898">
      <c r="J20898" s="18"/>
      <c r="N20898" s="24"/>
      <c r="Q20898" s="24"/>
      <c r="T20898" s="24"/>
      <c r="W20898" s="24"/>
      <c r="Z20898" s="24"/>
      <c r="AC20898" s="24"/>
      <c r="AI20898" s="24"/>
      <c r="AL20898" s="24"/>
      <c r="AO20898" s="24"/>
      <c r="AR20898" s="24"/>
      <c r="AU20898" s="24"/>
    </row>
    <row r="20899">
      <c r="J20899" s="18"/>
      <c r="N20899" s="24"/>
      <c r="Q20899" s="24"/>
      <c r="T20899" s="24"/>
      <c r="W20899" s="24"/>
      <c r="Z20899" s="24"/>
      <c r="AC20899" s="24"/>
      <c r="AI20899" s="24"/>
      <c r="AL20899" s="24"/>
      <c r="AO20899" s="24"/>
      <c r="AR20899" s="24"/>
      <c r="AU20899" s="24"/>
    </row>
    <row r="20900">
      <c r="J20900" s="18"/>
      <c r="N20900" s="24"/>
      <c r="Q20900" s="24"/>
      <c r="T20900" s="24"/>
      <c r="W20900" s="24"/>
      <c r="Z20900" s="24"/>
      <c r="AC20900" s="24"/>
      <c r="AI20900" s="24"/>
      <c r="AL20900" s="24"/>
      <c r="AO20900" s="24"/>
      <c r="AR20900" s="24"/>
      <c r="AU20900" s="24"/>
    </row>
    <row r="20901">
      <c r="J20901" s="18"/>
      <c r="N20901" s="24"/>
      <c r="Q20901" s="24"/>
      <c r="T20901" s="24"/>
      <c r="W20901" s="24"/>
      <c r="Z20901" s="24"/>
      <c r="AC20901" s="24"/>
      <c r="AI20901" s="24"/>
      <c r="AL20901" s="24"/>
      <c r="AO20901" s="24"/>
      <c r="AR20901" s="24"/>
      <c r="AU20901" s="24"/>
    </row>
    <row r="20902">
      <c r="J20902" s="18"/>
      <c r="N20902" s="24"/>
      <c r="Q20902" s="24"/>
      <c r="T20902" s="24"/>
      <c r="W20902" s="24"/>
      <c r="Z20902" s="24"/>
      <c r="AC20902" s="24"/>
      <c r="AI20902" s="24"/>
      <c r="AL20902" s="24"/>
      <c r="AO20902" s="24"/>
      <c r="AR20902" s="24"/>
      <c r="AU20902" s="24"/>
    </row>
    <row r="20903">
      <c r="J20903" s="18"/>
      <c r="N20903" s="24"/>
      <c r="Q20903" s="24"/>
      <c r="T20903" s="24"/>
      <c r="W20903" s="24"/>
      <c r="Z20903" s="24"/>
      <c r="AC20903" s="24"/>
      <c r="AI20903" s="24"/>
      <c r="AL20903" s="24"/>
      <c r="AO20903" s="24"/>
      <c r="AR20903" s="24"/>
      <c r="AU20903" s="24"/>
    </row>
    <row r="20904">
      <c r="J20904" s="18"/>
      <c r="N20904" s="24"/>
      <c r="Q20904" s="24"/>
      <c r="T20904" s="24"/>
      <c r="W20904" s="24"/>
      <c r="Z20904" s="24"/>
      <c r="AC20904" s="24"/>
      <c r="AI20904" s="24"/>
      <c r="AL20904" s="24"/>
      <c r="AO20904" s="24"/>
      <c r="AR20904" s="24"/>
      <c r="AU20904" s="24"/>
    </row>
    <row r="20905">
      <c r="J20905" s="18"/>
      <c r="N20905" s="24"/>
      <c r="Q20905" s="24"/>
      <c r="T20905" s="24"/>
      <c r="W20905" s="24"/>
      <c r="Z20905" s="24"/>
      <c r="AC20905" s="24"/>
      <c r="AI20905" s="24"/>
      <c r="AL20905" s="24"/>
      <c r="AO20905" s="24"/>
      <c r="AR20905" s="24"/>
      <c r="AU20905" s="24"/>
    </row>
    <row r="20906">
      <c r="J20906" s="18"/>
      <c r="N20906" s="24"/>
      <c r="Q20906" s="24"/>
      <c r="T20906" s="24"/>
      <c r="W20906" s="24"/>
      <c r="Z20906" s="24"/>
      <c r="AC20906" s="24"/>
      <c r="AI20906" s="24"/>
      <c r="AL20906" s="24"/>
      <c r="AO20906" s="24"/>
      <c r="AR20906" s="24"/>
      <c r="AU20906" s="24"/>
    </row>
    <row r="20907">
      <c r="J20907" s="18"/>
      <c r="N20907" s="24"/>
      <c r="Q20907" s="24"/>
      <c r="T20907" s="24"/>
      <c r="W20907" s="24"/>
      <c r="Z20907" s="24"/>
      <c r="AC20907" s="24"/>
      <c r="AI20907" s="24"/>
      <c r="AL20907" s="24"/>
      <c r="AO20907" s="24"/>
      <c r="AR20907" s="24"/>
      <c r="AU20907" s="24"/>
    </row>
    <row r="20908">
      <c r="J20908" s="18"/>
      <c r="N20908" s="24"/>
      <c r="Q20908" s="24"/>
      <c r="T20908" s="24"/>
      <c r="W20908" s="24"/>
      <c r="Z20908" s="24"/>
      <c r="AC20908" s="24"/>
      <c r="AI20908" s="24"/>
      <c r="AL20908" s="24"/>
      <c r="AO20908" s="24"/>
      <c r="AR20908" s="24"/>
      <c r="AU20908" s="24"/>
    </row>
    <row r="20909">
      <c r="J20909" s="18"/>
      <c r="N20909" s="24"/>
      <c r="Q20909" s="24"/>
      <c r="T20909" s="24"/>
      <c r="W20909" s="24"/>
      <c r="Z20909" s="24"/>
      <c r="AC20909" s="24"/>
      <c r="AI20909" s="24"/>
      <c r="AL20909" s="24"/>
      <c r="AO20909" s="24"/>
      <c r="AR20909" s="24"/>
      <c r="AU20909" s="24"/>
    </row>
    <row r="20910">
      <c r="J20910" s="18"/>
      <c r="N20910" s="24"/>
      <c r="Q20910" s="24"/>
      <c r="T20910" s="24"/>
      <c r="W20910" s="24"/>
      <c r="Z20910" s="24"/>
      <c r="AC20910" s="24"/>
      <c r="AI20910" s="24"/>
      <c r="AL20910" s="24"/>
      <c r="AO20910" s="24"/>
      <c r="AR20910" s="24"/>
      <c r="AU20910" s="24"/>
    </row>
    <row r="20911">
      <c r="J20911" s="18"/>
      <c r="N20911" s="24"/>
      <c r="Q20911" s="24"/>
      <c r="T20911" s="24"/>
      <c r="W20911" s="24"/>
      <c r="Z20911" s="24"/>
      <c r="AC20911" s="24"/>
      <c r="AI20911" s="24"/>
      <c r="AL20911" s="24"/>
      <c r="AO20911" s="24"/>
      <c r="AR20911" s="24"/>
      <c r="AU20911" s="24"/>
    </row>
    <row r="20912">
      <c r="J20912" s="18"/>
      <c r="N20912" s="24"/>
      <c r="Q20912" s="24"/>
      <c r="T20912" s="24"/>
      <c r="W20912" s="24"/>
      <c r="Z20912" s="24"/>
      <c r="AC20912" s="24"/>
      <c r="AI20912" s="24"/>
      <c r="AL20912" s="24"/>
      <c r="AO20912" s="24"/>
      <c r="AR20912" s="24"/>
      <c r="AU20912" s="24"/>
    </row>
    <row r="20913">
      <c r="J20913" s="18"/>
      <c r="N20913" s="24"/>
      <c r="Q20913" s="24"/>
      <c r="T20913" s="24"/>
      <c r="W20913" s="24"/>
      <c r="Z20913" s="24"/>
      <c r="AC20913" s="24"/>
      <c r="AI20913" s="24"/>
      <c r="AL20913" s="24"/>
      <c r="AO20913" s="24"/>
      <c r="AR20913" s="24"/>
      <c r="AU20913" s="24"/>
    </row>
    <row r="20914">
      <c r="J20914" s="18"/>
      <c r="N20914" s="24"/>
      <c r="Q20914" s="24"/>
      <c r="T20914" s="24"/>
      <c r="W20914" s="24"/>
      <c r="Z20914" s="24"/>
      <c r="AC20914" s="24"/>
      <c r="AI20914" s="24"/>
      <c r="AL20914" s="24"/>
      <c r="AO20914" s="24"/>
      <c r="AR20914" s="24"/>
      <c r="AU20914" s="24"/>
    </row>
    <row r="20915">
      <c r="J20915" s="18"/>
      <c r="N20915" s="24"/>
      <c r="Q20915" s="24"/>
      <c r="T20915" s="24"/>
      <c r="W20915" s="24"/>
      <c r="Z20915" s="24"/>
      <c r="AC20915" s="24"/>
      <c r="AI20915" s="24"/>
      <c r="AL20915" s="24"/>
      <c r="AO20915" s="24"/>
      <c r="AR20915" s="24"/>
      <c r="AU20915" s="24"/>
    </row>
    <row r="20916">
      <c r="J20916" s="18"/>
      <c r="N20916" s="24"/>
      <c r="Q20916" s="24"/>
      <c r="T20916" s="24"/>
      <c r="W20916" s="24"/>
      <c r="Z20916" s="24"/>
      <c r="AC20916" s="24"/>
      <c r="AI20916" s="24"/>
      <c r="AL20916" s="24"/>
      <c r="AO20916" s="24"/>
      <c r="AR20916" s="24"/>
      <c r="AU20916" s="24"/>
    </row>
    <row r="20917">
      <c r="J20917" s="18"/>
      <c r="N20917" s="24"/>
      <c r="Q20917" s="24"/>
      <c r="T20917" s="24"/>
      <c r="W20917" s="24"/>
      <c r="Z20917" s="24"/>
      <c r="AC20917" s="24"/>
      <c r="AI20917" s="24"/>
      <c r="AL20917" s="24"/>
      <c r="AO20917" s="24"/>
      <c r="AR20917" s="24"/>
      <c r="AU20917" s="24"/>
    </row>
    <row r="20918">
      <c r="J20918" s="18"/>
      <c r="N20918" s="24"/>
      <c r="Q20918" s="24"/>
      <c r="T20918" s="24"/>
      <c r="W20918" s="24"/>
      <c r="Z20918" s="24"/>
      <c r="AC20918" s="24"/>
      <c r="AI20918" s="24"/>
      <c r="AL20918" s="24"/>
      <c r="AO20918" s="24"/>
      <c r="AR20918" s="24"/>
      <c r="AU20918" s="24"/>
    </row>
    <row r="20919">
      <c r="J20919" s="18"/>
      <c r="N20919" s="24"/>
      <c r="Q20919" s="24"/>
      <c r="T20919" s="24"/>
      <c r="W20919" s="24"/>
      <c r="Z20919" s="24"/>
      <c r="AC20919" s="24"/>
      <c r="AI20919" s="24"/>
      <c r="AL20919" s="24"/>
      <c r="AO20919" s="24"/>
      <c r="AR20919" s="24"/>
      <c r="AU20919" s="24"/>
    </row>
    <row r="20920">
      <c r="J20920" s="18"/>
      <c r="N20920" s="24"/>
      <c r="Q20920" s="24"/>
      <c r="T20920" s="24"/>
      <c r="W20920" s="24"/>
      <c r="Z20920" s="24"/>
      <c r="AC20920" s="24"/>
      <c r="AI20920" s="24"/>
      <c r="AL20920" s="24"/>
      <c r="AO20920" s="24"/>
      <c r="AR20920" s="24"/>
      <c r="AU20920" s="24"/>
    </row>
    <row r="20921">
      <c r="J20921" s="18"/>
      <c r="N20921" s="24"/>
      <c r="Q20921" s="24"/>
      <c r="T20921" s="24"/>
      <c r="W20921" s="24"/>
      <c r="Z20921" s="24"/>
      <c r="AC20921" s="24"/>
      <c r="AI20921" s="24"/>
      <c r="AL20921" s="24"/>
      <c r="AO20921" s="24"/>
      <c r="AR20921" s="24"/>
      <c r="AU20921" s="24"/>
    </row>
    <row r="20922">
      <c r="J20922" s="18"/>
      <c r="N20922" s="24"/>
      <c r="Q20922" s="24"/>
      <c r="T20922" s="24"/>
      <c r="W20922" s="24"/>
      <c r="Z20922" s="24"/>
      <c r="AC20922" s="24"/>
      <c r="AI20922" s="24"/>
      <c r="AL20922" s="24"/>
      <c r="AO20922" s="24"/>
      <c r="AR20922" s="24"/>
      <c r="AU20922" s="24"/>
    </row>
    <row r="20923">
      <c r="J20923" s="18"/>
      <c r="N20923" s="24"/>
      <c r="Q20923" s="24"/>
      <c r="T20923" s="24"/>
      <c r="W20923" s="24"/>
      <c r="Z20923" s="24"/>
      <c r="AC20923" s="24"/>
      <c r="AI20923" s="24"/>
      <c r="AL20923" s="24"/>
      <c r="AO20923" s="24"/>
      <c r="AR20923" s="24"/>
      <c r="AU20923" s="24"/>
    </row>
    <row r="20924">
      <c r="J20924" s="18"/>
      <c r="N20924" s="24"/>
      <c r="Q20924" s="24"/>
      <c r="T20924" s="24"/>
      <c r="W20924" s="24"/>
      <c r="Z20924" s="24"/>
      <c r="AC20924" s="24"/>
      <c r="AI20924" s="24"/>
      <c r="AL20924" s="24"/>
      <c r="AO20924" s="24"/>
      <c r="AR20924" s="24"/>
      <c r="AU20924" s="24"/>
    </row>
    <row r="20925">
      <c r="J20925" s="18"/>
      <c r="N20925" s="24"/>
      <c r="Q20925" s="24"/>
      <c r="T20925" s="24"/>
      <c r="W20925" s="24"/>
      <c r="Z20925" s="24"/>
      <c r="AC20925" s="24"/>
      <c r="AI20925" s="24"/>
      <c r="AL20925" s="24"/>
      <c r="AO20925" s="24"/>
      <c r="AR20925" s="24"/>
      <c r="AU20925" s="24"/>
    </row>
    <row r="20926">
      <c r="J20926" s="18"/>
      <c r="N20926" s="24"/>
      <c r="Q20926" s="24"/>
      <c r="T20926" s="24"/>
      <c r="W20926" s="24"/>
      <c r="Z20926" s="24"/>
      <c r="AC20926" s="24"/>
      <c r="AI20926" s="24"/>
      <c r="AL20926" s="24"/>
      <c r="AO20926" s="24"/>
      <c r="AR20926" s="24"/>
      <c r="AU20926" s="24"/>
    </row>
    <row r="20927">
      <c r="J20927" s="18"/>
      <c r="N20927" s="24"/>
      <c r="Q20927" s="24"/>
      <c r="T20927" s="24"/>
      <c r="W20927" s="24"/>
      <c r="Z20927" s="24"/>
      <c r="AC20927" s="24"/>
      <c r="AI20927" s="24"/>
      <c r="AL20927" s="24"/>
      <c r="AO20927" s="24"/>
      <c r="AR20927" s="24"/>
      <c r="AU20927" s="24"/>
    </row>
    <row r="20928">
      <c r="J20928" s="18"/>
      <c r="N20928" s="24"/>
      <c r="Q20928" s="24"/>
      <c r="T20928" s="24"/>
      <c r="W20928" s="24"/>
      <c r="Z20928" s="24"/>
      <c r="AC20928" s="24"/>
      <c r="AI20928" s="24"/>
      <c r="AL20928" s="24"/>
      <c r="AO20928" s="24"/>
      <c r="AR20928" s="24"/>
      <c r="AU20928" s="24"/>
    </row>
    <row r="20929">
      <c r="J20929" s="18"/>
      <c r="N20929" s="24"/>
      <c r="Q20929" s="24"/>
      <c r="T20929" s="24"/>
      <c r="W20929" s="24"/>
      <c r="Z20929" s="24"/>
      <c r="AC20929" s="24"/>
      <c r="AI20929" s="24"/>
      <c r="AL20929" s="24"/>
      <c r="AO20929" s="24"/>
      <c r="AR20929" s="24"/>
      <c r="AU20929" s="24"/>
    </row>
    <row r="20930">
      <c r="J20930" s="18"/>
      <c r="N20930" s="24"/>
      <c r="Q20930" s="24"/>
      <c r="T20930" s="24"/>
      <c r="W20930" s="24"/>
      <c r="Z20930" s="24"/>
      <c r="AC20930" s="24"/>
      <c r="AI20930" s="24"/>
      <c r="AL20930" s="24"/>
      <c r="AO20930" s="24"/>
      <c r="AR20930" s="24"/>
      <c r="AU20930" s="24"/>
    </row>
    <row r="20931">
      <c r="J20931" s="18"/>
      <c r="N20931" s="24"/>
      <c r="Q20931" s="24"/>
      <c r="T20931" s="24"/>
      <c r="W20931" s="24"/>
      <c r="Z20931" s="24"/>
      <c r="AC20931" s="24"/>
      <c r="AI20931" s="24"/>
      <c r="AL20931" s="24"/>
      <c r="AO20931" s="24"/>
      <c r="AR20931" s="24"/>
      <c r="AU20931" s="24"/>
    </row>
    <row r="20932">
      <c r="J20932" s="18"/>
      <c r="N20932" s="24"/>
      <c r="Q20932" s="24"/>
      <c r="T20932" s="24"/>
      <c r="W20932" s="24"/>
      <c r="Z20932" s="24"/>
      <c r="AC20932" s="24"/>
      <c r="AI20932" s="24"/>
      <c r="AL20932" s="24"/>
      <c r="AO20932" s="24"/>
      <c r="AR20932" s="24"/>
      <c r="AU20932" s="24"/>
    </row>
    <row r="20933">
      <c r="J20933" s="18"/>
      <c r="N20933" s="24"/>
      <c r="Q20933" s="24"/>
      <c r="T20933" s="24"/>
      <c r="W20933" s="24"/>
      <c r="Z20933" s="24"/>
      <c r="AC20933" s="24"/>
      <c r="AI20933" s="24"/>
      <c r="AL20933" s="24"/>
      <c r="AO20933" s="24"/>
      <c r="AR20933" s="24"/>
      <c r="AU20933" s="24"/>
    </row>
    <row r="20934">
      <c r="J20934" s="18"/>
      <c r="N20934" s="24"/>
      <c r="Q20934" s="24"/>
      <c r="T20934" s="24"/>
      <c r="W20934" s="24"/>
      <c r="Z20934" s="24"/>
      <c r="AC20934" s="24"/>
      <c r="AI20934" s="24"/>
      <c r="AL20934" s="24"/>
      <c r="AO20934" s="24"/>
      <c r="AR20934" s="24"/>
      <c r="AU20934" s="24"/>
    </row>
    <row r="20935">
      <c r="J20935" s="18"/>
      <c r="N20935" s="24"/>
      <c r="Q20935" s="24"/>
      <c r="T20935" s="24"/>
      <c r="W20935" s="24"/>
      <c r="Z20935" s="24"/>
      <c r="AC20935" s="24"/>
      <c r="AI20935" s="24"/>
      <c r="AL20935" s="24"/>
      <c r="AO20935" s="24"/>
      <c r="AR20935" s="24"/>
      <c r="AU20935" s="24"/>
    </row>
    <row r="20936">
      <c r="J20936" s="18"/>
      <c r="N20936" s="24"/>
      <c r="Q20936" s="24"/>
      <c r="T20936" s="24"/>
      <c r="W20936" s="24"/>
      <c r="Z20936" s="24"/>
      <c r="AC20936" s="24"/>
      <c r="AI20936" s="24"/>
      <c r="AL20936" s="24"/>
      <c r="AO20936" s="24"/>
      <c r="AR20936" s="24"/>
      <c r="AU20936" s="24"/>
    </row>
    <row r="20937">
      <c r="J20937" s="18"/>
      <c r="N20937" s="24"/>
      <c r="Q20937" s="24"/>
      <c r="T20937" s="24"/>
      <c r="W20937" s="24"/>
      <c r="Z20937" s="24"/>
      <c r="AC20937" s="24"/>
      <c r="AI20937" s="24"/>
      <c r="AL20937" s="24"/>
      <c r="AO20937" s="24"/>
      <c r="AR20937" s="24"/>
      <c r="AU20937" s="24"/>
    </row>
    <row r="20938">
      <c r="J20938" s="18"/>
      <c r="N20938" s="24"/>
      <c r="Q20938" s="24"/>
      <c r="T20938" s="24"/>
      <c r="W20938" s="24"/>
      <c r="Z20938" s="24"/>
      <c r="AC20938" s="24"/>
      <c r="AI20938" s="24"/>
      <c r="AL20938" s="24"/>
      <c r="AO20938" s="24"/>
      <c r="AR20938" s="24"/>
      <c r="AU20938" s="24"/>
    </row>
    <row r="20939">
      <c r="J20939" s="18"/>
      <c r="N20939" s="24"/>
      <c r="Q20939" s="24"/>
      <c r="T20939" s="24"/>
      <c r="W20939" s="24"/>
      <c r="Z20939" s="24"/>
      <c r="AC20939" s="24"/>
      <c r="AI20939" s="24"/>
      <c r="AL20939" s="24"/>
      <c r="AO20939" s="24"/>
      <c r="AR20939" s="24"/>
      <c r="AU20939" s="24"/>
    </row>
    <row r="20940">
      <c r="J20940" s="18"/>
      <c r="N20940" s="24"/>
      <c r="Q20940" s="24"/>
      <c r="T20940" s="24"/>
      <c r="W20940" s="24"/>
      <c r="Z20940" s="24"/>
      <c r="AC20940" s="24"/>
      <c r="AI20940" s="24"/>
      <c r="AL20940" s="24"/>
      <c r="AO20940" s="24"/>
      <c r="AR20940" s="24"/>
      <c r="AU20940" s="24"/>
    </row>
    <row r="20941">
      <c r="J20941" s="18"/>
      <c r="N20941" s="24"/>
      <c r="Q20941" s="24"/>
      <c r="T20941" s="24"/>
      <c r="W20941" s="24"/>
      <c r="Z20941" s="24"/>
      <c r="AC20941" s="24"/>
      <c r="AI20941" s="24"/>
      <c r="AL20941" s="24"/>
      <c r="AO20941" s="24"/>
      <c r="AR20941" s="24"/>
      <c r="AU20941" s="24"/>
    </row>
    <row r="20942">
      <c r="J20942" s="18"/>
      <c r="N20942" s="24"/>
      <c r="Q20942" s="24"/>
      <c r="T20942" s="24"/>
      <c r="W20942" s="24"/>
      <c r="Z20942" s="24"/>
      <c r="AC20942" s="24"/>
      <c r="AI20942" s="24"/>
      <c r="AL20942" s="24"/>
      <c r="AO20942" s="24"/>
      <c r="AR20942" s="24"/>
      <c r="AU20942" s="24"/>
    </row>
    <row r="20943">
      <c r="J20943" s="18"/>
      <c r="N20943" s="24"/>
      <c r="Q20943" s="24"/>
      <c r="T20943" s="24"/>
      <c r="W20943" s="24"/>
      <c r="Z20943" s="24"/>
      <c r="AC20943" s="24"/>
      <c r="AI20943" s="24"/>
      <c r="AL20943" s="24"/>
      <c r="AO20943" s="24"/>
      <c r="AR20943" s="24"/>
      <c r="AU20943" s="24"/>
    </row>
    <row r="20944">
      <c r="J20944" s="18"/>
      <c r="N20944" s="24"/>
      <c r="Q20944" s="24"/>
      <c r="T20944" s="24"/>
      <c r="W20944" s="24"/>
      <c r="Z20944" s="24"/>
      <c r="AC20944" s="24"/>
      <c r="AI20944" s="24"/>
      <c r="AL20944" s="24"/>
      <c r="AO20944" s="24"/>
      <c r="AR20944" s="24"/>
      <c r="AU20944" s="24"/>
    </row>
    <row r="20945">
      <c r="J20945" s="18"/>
      <c r="N20945" s="24"/>
      <c r="Q20945" s="24"/>
      <c r="T20945" s="24"/>
      <c r="W20945" s="24"/>
      <c r="Z20945" s="24"/>
      <c r="AC20945" s="24"/>
      <c r="AI20945" s="24"/>
      <c r="AL20945" s="24"/>
      <c r="AO20945" s="24"/>
      <c r="AR20945" s="24"/>
      <c r="AU20945" s="24"/>
    </row>
    <row r="20946">
      <c r="J20946" s="18"/>
      <c r="N20946" s="24"/>
      <c r="Q20946" s="24"/>
      <c r="T20946" s="24"/>
      <c r="W20946" s="24"/>
      <c r="Z20946" s="24"/>
      <c r="AC20946" s="24"/>
      <c r="AI20946" s="24"/>
      <c r="AL20946" s="24"/>
      <c r="AO20946" s="24"/>
      <c r="AR20946" s="24"/>
      <c r="AU20946" s="24"/>
    </row>
    <row r="20947">
      <c r="J20947" s="18"/>
      <c r="N20947" s="24"/>
      <c r="Q20947" s="24"/>
      <c r="T20947" s="24"/>
      <c r="W20947" s="24"/>
      <c r="Z20947" s="24"/>
      <c r="AC20947" s="24"/>
      <c r="AI20947" s="24"/>
      <c r="AL20947" s="24"/>
      <c r="AO20947" s="24"/>
      <c r="AR20947" s="24"/>
      <c r="AU20947" s="24"/>
    </row>
    <row r="20948">
      <c r="J20948" s="18"/>
      <c r="N20948" s="24"/>
      <c r="Q20948" s="24"/>
      <c r="T20948" s="24"/>
      <c r="W20948" s="24"/>
      <c r="Z20948" s="24"/>
      <c r="AC20948" s="24"/>
      <c r="AI20948" s="24"/>
      <c r="AL20948" s="24"/>
      <c r="AO20948" s="24"/>
      <c r="AR20948" s="24"/>
      <c r="AU20948" s="24"/>
    </row>
    <row r="20949">
      <c r="J20949" s="18"/>
      <c r="N20949" s="24"/>
      <c r="Q20949" s="24"/>
      <c r="T20949" s="24"/>
      <c r="W20949" s="24"/>
      <c r="Z20949" s="24"/>
      <c r="AC20949" s="24"/>
      <c r="AI20949" s="24"/>
      <c r="AL20949" s="24"/>
      <c r="AO20949" s="24"/>
      <c r="AR20949" s="24"/>
      <c r="AU20949" s="24"/>
    </row>
    <row r="20950">
      <c r="J20950" s="18"/>
      <c r="N20950" s="24"/>
      <c r="Q20950" s="24"/>
      <c r="T20950" s="24"/>
      <c r="W20950" s="24"/>
      <c r="Z20950" s="24"/>
      <c r="AC20950" s="24"/>
      <c r="AI20950" s="24"/>
      <c r="AL20950" s="24"/>
      <c r="AO20950" s="24"/>
      <c r="AR20950" s="24"/>
      <c r="AU20950" s="24"/>
    </row>
    <row r="20951">
      <c r="J20951" s="18"/>
      <c r="N20951" s="24"/>
      <c r="Q20951" s="24"/>
      <c r="T20951" s="24"/>
      <c r="W20951" s="24"/>
      <c r="Z20951" s="24"/>
      <c r="AC20951" s="24"/>
      <c r="AI20951" s="24"/>
      <c r="AL20951" s="24"/>
      <c r="AO20951" s="24"/>
      <c r="AR20951" s="24"/>
      <c r="AU20951" s="24"/>
    </row>
    <row r="20952">
      <c r="J20952" s="18"/>
      <c r="N20952" s="24"/>
      <c r="Q20952" s="24"/>
      <c r="T20952" s="24"/>
      <c r="W20952" s="24"/>
      <c r="Z20952" s="24"/>
      <c r="AC20952" s="24"/>
      <c r="AI20952" s="24"/>
      <c r="AL20952" s="24"/>
      <c r="AO20952" s="24"/>
      <c r="AR20952" s="24"/>
      <c r="AU20952" s="24"/>
    </row>
    <row r="20953">
      <c r="J20953" s="18"/>
      <c r="N20953" s="24"/>
      <c r="Q20953" s="24"/>
      <c r="T20953" s="24"/>
      <c r="W20953" s="24"/>
      <c r="Z20953" s="24"/>
      <c r="AC20953" s="24"/>
      <c r="AI20953" s="24"/>
      <c r="AL20953" s="24"/>
      <c r="AO20953" s="24"/>
      <c r="AR20953" s="24"/>
      <c r="AU20953" s="24"/>
    </row>
    <row r="20954">
      <c r="J20954" s="18"/>
      <c r="N20954" s="24"/>
      <c r="Q20954" s="24"/>
      <c r="T20954" s="24"/>
      <c r="W20954" s="24"/>
      <c r="Z20954" s="24"/>
      <c r="AC20954" s="24"/>
      <c r="AI20954" s="24"/>
      <c r="AL20954" s="24"/>
      <c r="AO20954" s="24"/>
      <c r="AR20954" s="24"/>
      <c r="AU20954" s="24"/>
    </row>
    <row r="20955">
      <c r="J20955" s="18"/>
      <c r="N20955" s="24"/>
      <c r="Q20955" s="24"/>
      <c r="T20955" s="24"/>
      <c r="W20955" s="24"/>
      <c r="Z20955" s="24"/>
      <c r="AC20955" s="24"/>
      <c r="AI20955" s="24"/>
      <c r="AL20955" s="24"/>
      <c r="AO20955" s="24"/>
      <c r="AR20955" s="24"/>
      <c r="AU20955" s="24"/>
    </row>
    <row r="20956">
      <c r="J20956" s="18"/>
      <c r="N20956" s="24"/>
      <c r="Q20956" s="24"/>
      <c r="T20956" s="24"/>
      <c r="W20956" s="24"/>
      <c r="Z20956" s="24"/>
      <c r="AC20956" s="24"/>
      <c r="AI20956" s="24"/>
      <c r="AL20956" s="24"/>
      <c r="AO20956" s="24"/>
      <c r="AR20956" s="24"/>
      <c r="AU20956" s="24"/>
    </row>
    <row r="20957">
      <c r="J20957" s="18"/>
      <c r="N20957" s="24"/>
      <c r="Q20957" s="24"/>
      <c r="T20957" s="24"/>
      <c r="W20957" s="24"/>
      <c r="Z20957" s="24"/>
      <c r="AC20957" s="24"/>
      <c r="AI20957" s="24"/>
      <c r="AL20957" s="24"/>
      <c r="AO20957" s="24"/>
      <c r="AR20957" s="24"/>
      <c r="AU20957" s="24"/>
    </row>
    <row r="20958">
      <c r="J20958" s="18"/>
      <c r="N20958" s="24"/>
      <c r="Q20958" s="24"/>
      <c r="T20958" s="24"/>
      <c r="W20958" s="24"/>
      <c r="Z20958" s="24"/>
      <c r="AC20958" s="24"/>
      <c r="AI20958" s="24"/>
      <c r="AL20958" s="24"/>
      <c r="AO20958" s="24"/>
      <c r="AR20958" s="24"/>
      <c r="AU20958" s="24"/>
    </row>
    <row r="20959">
      <c r="J20959" s="18"/>
      <c r="N20959" s="24"/>
      <c r="Q20959" s="24"/>
      <c r="T20959" s="24"/>
      <c r="W20959" s="24"/>
      <c r="Z20959" s="24"/>
      <c r="AC20959" s="24"/>
      <c r="AI20959" s="24"/>
      <c r="AL20959" s="24"/>
      <c r="AO20959" s="24"/>
      <c r="AR20959" s="24"/>
      <c r="AU20959" s="24"/>
    </row>
    <row r="20960">
      <c r="J20960" s="18"/>
      <c r="N20960" s="24"/>
      <c r="Q20960" s="24"/>
      <c r="T20960" s="24"/>
      <c r="W20960" s="24"/>
      <c r="Z20960" s="24"/>
      <c r="AC20960" s="24"/>
      <c r="AI20960" s="24"/>
      <c r="AL20960" s="24"/>
      <c r="AO20960" s="24"/>
      <c r="AR20960" s="24"/>
      <c r="AU20960" s="24"/>
    </row>
    <row r="20961">
      <c r="J20961" s="18"/>
      <c r="N20961" s="24"/>
      <c r="Q20961" s="24"/>
      <c r="T20961" s="24"/>
      <c r="W20961" s="24"/>
      <c r="Z20961" s="24"/>
      <c r="AC20961" s="24"/>
      <c r="AI20961" s="24"/>
      <c r="AL20961" s="24"/>
      <c r="AO20961" s="24"/>
      <c r="AR20961" s="24"/>
      <c r="AU20961" s="24"/>
    </row>
    <row r="20962">
      <c r="J20962" s="18"/>
      <c r="N20962" s="24"/>
      <c r="Q20962" s="24"/>
      <c r="T20962" s="24"/>
      <c r="W20962" s="24"/>
      <c r="Z20962" s="24"/>
      <c r="AC20962" s="24"/>
      <c r="AI20962" s="24"/>
      <c r="AL20962" s="24"/>
      <c r="AO20962" s="24"/>
      <c r="AR20962" s="24"/>
      <c r="AU20962" s="24"/>
    </row>
    <row r="20963">
      <c r="J20963" s="18"/>
      <c r="N20963" s="24"/>
      <c r="Q20963" s="24"/>
      <c r="T20963" s="24"/>
      <c r="W20963" s="24"/>
      <c r="Z20963" s="24"/>
      <c r="AC20963" s="24"/>
      <c r="AI20963" s="24"/>
      <c r="AL20963" s="24"/>
      <c r="AO20963" s="24"/>
      <c r="AR20963" s="24"/>
      <c r="AU20963" s="24"/>
    </row>
    <row r="20964">
      <c r="J20964" s="18"/>
      <c r="N20964" s="24"/>
      <c r="Q20964" s="24"/>
      <c r="T20964" s="24"/>
      <c r="W20964" s="24"/>
      <c r="Z20964" s="24"/>
      <c r="AC20964" s="24"/>
      <c r="AI20964" s="24"/>
      <c r="AL20964" s="24"/>
      <c r="AO20964" s="24"/>
      <c r="AR20964" s="24"/>
      <c r="AU20964" s="24"/>
    </row>
    <row r="20965">
      <c r="J20965" s="18"/>
      <c r="N20965" s="24"/>
      <c r="Q20965" s="24"/>
      <c r="T20965" s="24"/>
      <c r="W20965" s="24"/>
      <c r="Z20965" s="24"/>
      <c r="AC20965" s="24"/>
      <c r="AI20965" s="24"/>
      <c r="AL20965" s="24"/>
      <c r="AO20965" s="24"/>
      <c r="AR20965" s="24"/>
      <c r="AU20965" s="24"/>
    </row>
    <row r="20966">
      <c r="J20966" s="18"/>
      <c r="N20966" s="24"/>
      <c r="Q20966" s="24"/>
      <c r="T20966" s="24"/>
      <c r="W20966" s="24"/>
      <c r="Z20966" s="24"/>
      <c r="AC20966" s="24"/>
      <c r="AI20966" s="24"/>
      <c r="AL20966" s="24"/>
      <c r="AO20966" s="24"/>
      <c r="AR20966" s="24"/>
      <c r="AU20966" s="24"/>
    </row>
    <row r="20967">
      <c r="J20967" s="18"/>
      <c r="N20967" s="24"/>
      <c r="Q20967" s="24"/>
      <c r="T20967" s="24"/>
      <c r="W20967" s="24"/>
      <c r="Z20967" s="24"/>
      <c r="AC20967" s="24"/>
      <c r="AI20967" s="24"/>
      <c r="AL20967" s="24"/>
      <c r="AO20967" s="24"/>
      <c r="AR20967" s="24"/>
      <c r="AU20967" s="24"/>
    </row>
    <row r="20968">
      <c r="J20968" s="18"/>
      <c r="N20968" s="24"/>
      <c r="Q20968" s="24"/>
      <c r="T20968" s="24"/>
      <c r="W20968" s="24"/>
      <c r="Z20968" s="24"/>
      <c r="AC20968" s="24"/>
      <c r="AI20968" s="24"/>
      <c r="AL20968" s="24"/>
      <c r="AO20968" s="24"/>
      <c r="AR20968" s="24"/>
      <c r="AU20968" s="24"/>
    </row>
    <row r="20969">
      <c r="J20969" s="18"/>
      <c r="N20969" s="24"/>
      <c r="Q20969" s="24"/>
      <c r="T20969" s="24"/>
      <c r="W20969" s="24"/>
      <c r="Z20969" s="24"/>
      <c r="AC20969" s="24"/>
      <c r="AI20969" s="24"/>
      <c r="AL20969" s="24"/>
      <c r="AO20969" s="24"/>
      <c r="AR20969" s="24"/>
      <c r="AU20969" s="24"/>
    </row>
    <row r="20970">
      <c r="J20970" s="18"/>
      <c r="N20970" s="24"/>
      <c r="Q20970" s="24"/>
      <c r="T20970" s="24"/>
      <c r="W20970" s="24"/>
      <c r="Z20970" s="24"/>
      <c r="AC20970" s="24"/>
      <c r="AI20970" s="24"/>
      <c r="AL20970" s="24"/>
      <c r="AO20970" s="24"/>
      <c r="AR20970" s="24"/>
      <c r="AU20970" s="24"/>
    </row>
    <row r="20971">
      <c r="J20971" s="18"/>
      <c r="N20971" s="24"/>
      <c r="Q20971" s="24"/>
      <c r="T20971" s="24"/>
      <c r="W20971" s="24"/>
      <c r="Z20971" s="24"/>
      <c r="AC20971" s="24"/>
      <c r="AI20971" s="24"/>
      <c r="AL20971" s="24"/>
      <c r="AO20971" s="24"/>
      <c r="AR20971" s="24"/>
      <c r="AU20971" s="24"/>
    </row>
    <row r="20972">
      <c r="J20972" s="18"/>
      <c r="N20972" s="24"/>
      <c r="Q20972" s="24"/>
      <c r="T20972" s="24"/>
      <c r="W20972" s="24"/>
      <c r="Z20972" s="24"/>
      <c r="AC20972" s="24"/>
      <c r="AI20972" s="24"/>
      <c r="AL20972" s="24"/>
      <c r="AO20972" s="24"/>
      <c r="AR20972" s="24"/>
      <c r="AU20972" s="24"/>
    </row>
    <row r="20973">
      <c r="J20973" s="18"/>
      <c r="N20973" s="24"/>
      <c r="Q20973" s="24"/>
      <c r="T20973" s="24"/>
      <c r="W20973" s="24"/>
      <c r="Z20973" s="24"/>
      <c r="AC20973" s="24"/>
      <c r="AI20973" s="24"/>
      <c r="AL20973" s="24"/>
      <c r="AO20973" s="24"/>
      <c r="AR20973" s="24"/>
      <c r="AU20973" s="24"/>
    </row>
    <row r="20974">
      <c r="J20974" s="18"/>
      <c r="N20974" s="24"/>
      <c r="Q20974" s="24"/>
      <c r="T20974" s="24"/>
      <c r="W20974" s="24"/>
      <c r="Z20974" s="24"/>
      <c r="AC20974" s="24"/>
      <c r="AI20974" s="24"/>
      <c r="AL20974" s="24"/>
      <c r="AO20974" s="24"/>
      <c r="AR20974" s="24"/>
      <c r="AU20974" s="24"/>
    </row>
    <row r="20975">
      <c r="J20975" s="18"/>
      <c r="N20975" s="24"/>
      <c r="Q20975" s="24"/>
      <c r="T20975" s="24"/>
      <c r="W20975" s="24"/>
      <c r="Z20975" s="24"/>
      <c r="AC20975" s="24"/>
      <c r="AI20975" s="24"/>
      <c r="AL20975" s="24"/>
      <c r="AO20975" s="24"/>
      <c r="AR20975" s="24"/>
      <c r="AU20975" s="24"/>
    </row>
    <row r="20976">
      <c r="J20976" s="18"/>
      <c r="N20976" s="24"/>
      <c r="Q20976" s="24"/>
      <c r="T20976" s="24"/>
      <c r="W20976" s="24"/>
      <c r="Z20976" s="24"/>
      <c r="AC20976" s="24"/>
      <c r="AI20976" s="24"/>
      <c r="AL20976" s="24"/>
      <c r="AO20976" s="24"/>
      <c r="AR20976" s="24"/>
      <c r="AU20976" s="24"/>
    </row>
    <row r="20977">
      <c r="J20977" s="18"/>
      <c r="N20977" s="24"/>
      <c r="Q20977" s="24"/>
      <c r="T20977" s="24"/>
      <c r="W20977" s="24"/>
      <c r="Z20977" s="24"/>
      <c r="AC20977" s="24"/>
      <c r="AI20977" s="24"/>
      <c r="AL20977" s="24"/>
      <c r="AO20977" s="24"/>
      <c r="AR20977" s="24"/>
      <c r="AU20977" s="24"/>
    </row>
    <row r="20978">
      <c r="J20978" s="18"/>
      <c r="N20978" s="24"/>
      <c r="Q20978" s="24"/>
      <c r="T20978" s="24"/>
      <c r="W20978" s="24"/>
      <c r="Z20978" s="24"/>
      <c r="AC20978" s="24"/>
      <c r="AI20978" s="24"/>
      <c r="AL20978" s="24"/>
      <c r="AO20978" s="24"/>
      <c r="AR20978" s="24"/>
      <c r="AU20978" s="24"/>
    </row>
    <row r="20979">
      <c r="J20979" s="18"/>
      <c r="N20979" s="24"/>
      <c r="Q20979" s="24"/>
      <c r="T20979" s="24"/>
      <c r="W20979" s="24"/>
      <c r="Z20979" s="24"/>
      <c r="AC20979" s="24"/>
      <c r="AI20979" s="24"/>
      <c r="AL20979" s="24"/>
      <c r="AO20979" s="24"/>
      <c r="AR20979" s="24"/>
      <c r="AU20979" s="24"/>
    </row>
    <row r="20980">
      <c r="J20980" s="18"/>
      <c r="N20980" s="24"/>
      <c r="Q20980" s="24"/>
      <c r="T20980" s="24"/>
      <c r="W20980" s="24"/>
      <c r="Z20980" s="24"/>
      <c r="AC20980" s="24"/>
      <c r="AI20980" s="24"/>
      <c r="AL20980" s="24"/>
      <c r="AO20980" s="24"/>
      <c r="AR20980" s="24"/>
      <c r="AU20980" s="24"/>
    </row>
    <row r="20981">
      <c r="J20981" s="18"/>
      <c r="N20981" s="24"/>
      <c r="Q20981" s="24"/>
      <c r="T20981" s="24"/>
      <c r="W20981" s="24"/>
      <c r="Z20981" s="24"/>
      <c r="AC20981" s="24"/>
      <c r="AI20981" s="24"/>
      <c r="AL20981" s="24"/>
      <c r="AO20981" s="24"/>
      <c r="AR20981" s="24"/>
      <c r="AU20981" s="24"/>
    </row>
    <row r="20982">
      <c r="J20982" s="18"/>
      <c r="N20982" s="24"/>
      <c r="Q20982" s="24"/>
      <c r="T20982" s="24"/>
      <c r="W20982" s="24"/>
      <c r="Z20982" s="24"/>
      <c r="AC20982" s="24"/>
      <c r="AI20982" s="24"/>
      <c r="AL20982" s="24"/>
      <c r="AO20982" s="24"/>
      <c r="AR20982" s="24"/>
      <c r="AU20982" s="24"/>
    </row>
    <row r="20983">
      <c r="J20983" s="18"/>
      <c r="N20983" s="24"/>
      <c r="Q20983" s="24"/>
      <c r="T20983" s="24"/>
      <c r="W20983" s="24"/>
      <c r="Z20983" s="24"/>
      <c r="AC20983" s="24"/>
      <c r="AI20983" s="24"/>
      <c r="AL20983" s="24"/>
      <c r="AO20983" s="24"/>
      <c r="AR20983" s="24"/>
      <c r="AU20983" s="24"/>
    </row>
    <row r="20984">
      <c r="J20984" s="18"/>
      <c r="N20984" s="24"/>
      <c r="Q20984" s="24"/>
      <c r="T20984" s="24"/>
      <c r="W20984" s="24"/>
      <c r="Z20984" s="24"/>
      <c r="AC20984" s="24"/>
      <c r="AI20984" s="24"/>
      <c r="AL20984" s="24"/>
      <c r="AO20984" s="24"/>
      <c r="AR20984" s="24"/>
      <c r="AU20984" s="24"/>
    </row>
    <row r="20985">
      <c r="J20985" s="18"/>
      <c r="N20985" s="24"/>
      <c r="Q20985" s="24"/>
      <c r="T20985" s="24"/>
      <c r="W20985" s="24"/>
      <c r="Z20985" s="24"/>
      <c r="AC20985" s="24"/>
      <c r="AI20985" s="24"/>
      <c r="AL20985" s="24"/>
      <c r="AO20985" s="24"/>
      <c r="AR20985" s="24"/>
      <c r="AU20985" s="24"/>
    </row>
    <row r="20986">
      <c r="J20986" s="18"/>
      <c r="N20986" s="24"/>
      <c r="Q20986" s="24"/>
      <c r="T20986" s="24"/>
      <c r="W20986" s="24"/>
      <c r="Z20986" s="24"/>
      <c r="AC20986" s="24"/>
      <c r="AI20986" s="24"/>
      <c r="AL20986" s="24"/>
      <c r="AO20986" s="24"/>
      <c r="AR20986" s="24"/>
      <c r="AU20986" s="24"/>
    </row>
    <row r="20987">
      <c r="J20987" s="18"/>
      <c r="N20987" s="24"/>
      <c r="Q20987" s="24"/>
      <c r="T20987" s="24"/>
      <c r="W20987" s="24"/>
      <c r="Z20987" s="24"/>
      <c r="AC20987" s="24"/>
      <c r="AI20987" s="24"/>
      <c r="AL20987" s="24"/>
      <c r="AO20987" s="24"/>
      <c r="AR20987" s="24"/>
      <c r="AU20987" s="24"/>
    </row>
    <row r="20988">
      <c r="J20988" s="18"/>
      <c r="N20988" s="24"/>
      <c r="Q20988" s="24"/>
      <c r="T20988" s="24"/>
      <c r="W20988" s="24"/>
      <c r="Z20988" s="24"/>
      <c r="AC20988" s="24"/>
      <c r="AI20988" s="24"/>
      <c r="AL20988" s="24"/>
      <c r="AO20988" s="24"/>
      <c r="AR20988" s="24"/>
      <c r="AU20988" s="24"/>
    </row>
    <row r="20989">
      <c r="J20989" s="18"/>
      <c r="N20989" s="24"/>
      <c r="Q20989" s="24"/>
      <c r="T20989" s="24"/>
      <c r="W20989" s="24"/>
      <c r="Z20989" s="24"/>
      <c r="AC20989" s="24"/>
      <c r="AI20989" s="24"/>
      <c r="AL20989" s="24"/>
      <c r="AO20989" s="24"/>
      <c r="AR20989" s="24"/>
      <c r="AU20989" s="24"/>
    </row>
    <row r="20990">
      <c r="J20990" s="18"/>
      <c r="N20990" s="24"/>
      <c r="Q20990" s="24"/>
      <c r="T20990" s="24"/>
      <c r="W20990" s="24"/>
      <c r="Z20990" s="24"/>
      <c r="AC20990" s="24"/>
      <c r="AI20990" s="24"/>
      <c r="AL20990" s="24"/>
      <c r="AO20990" s="24"/>
      <c r="AR20990" s="24"/>
      <c r="AU20990" s="24"/>
    </row>
    <row r="20991">
      <c r="J20991" s="18"/>
      <c r="N20991" s="24"/>
      <c r="Q20991" s="24"/>
      <c r="T20991" s="24"/>
      <c r="W20991" s="24"/>
      <c r="Z20991" s="24"/>
      <c r="AC20991" s="24"/>
      <c r="AI20991" s="24"/>
      <c r="AL20991" s="24"/>
      <c r="AO20991" s="24"/>
      <c r="AR20991" s="24"/>
      <c r="AU20991" s="24"/>
    </row>
    <row r="20992">
      <c r="J20992" s="18"/>
      <c r="N20992" s="24"/>
      <c r="Q20992" s="24"/>
      <c r="T20992" s="24"/>
      <c r="W20992" s="24"/>
      <c r="Z20992" s="24"/>
      <c r="AC20992" s="24"/>
      <c r="AI20992" s="24"/>
      <c r="AL20992" s="24"/>
      <c r="AO20992" s="24"/>
      <c r="AR20992" s="24"/>
      <c r="AU20992" s="24"/>
    </row>
    <row r="20993">
      <c r="J20993" s="18"/>
      <c r="N20993" s="24"/>
      <c r="Q20993" s="24"/>
      <c r="T20993" s="24"/>
      <c r="W20993" s="24"/>
      <c r="Z20993" s="24"/>
      <c r="AC20993" s="24"/>
      <c r="AI20993" s="24"/>
      <c r="AL20993" s="24"/>
      <c r="AO20993" s="24"/>
      <c r="AR20993" s="24"/>
      <c r="AU20993" s="24"/>
    </row>
    <row r="20994">
      <c r="J20994" s="18"/>
      <c r="N20994" s="24"/>
      <c r="Q20994" s="24"/>
      <c r="T20994" s="24"/>
      <c r="W20994" s="24"/>
      <c r="Z20994" s="24"/>
      <c r="AC20994" s="24"/>
      <c r="AI20994" s="24"/>
      <c r="AL20994" s="24"/>
      <c r="AO20994" s="24"/>
      <c r="AR20994" s="24"/>
      <c r="AU20994" s="24"/>
    </row>
    <row r="20995">
      <c r="J20995" s="18"/>
      <c r="N20995" s="24"/>
      <c r="Q20995" s="24"/>
      <c r="T20995" s="24"/>
      <c r="W20995" s="24"/>
      <c r="Z20995" s="24"/>
      <c r="AC20995" s="24"/>
      <c r="AI20995" s="24"/>
      <c r="AL20995" s="24"/>
      <c r="AO20995" s="24"/>
      <c r="AR20995" s="24"/>
      <c r="AU20995" s="24"/>
    </row>
    <row r="20996">
      <c r="J20996" s="18"/>
      <c r="N20996" s="24"/>
      <c r="Q20996" s="24"/>
      <c r="T20996" s="24"/>
      <c r="W20996" s="24"/>
      <c r="Z20996" s="24"/>
      <c r="AC20996" s="24"/>
      <c r="AI20996" s="24"/>
      <c r="AL20996" s="24"/>
      <c r="AO20996" s="24"/>
      <c r="AR20996" s="24"/>
      <c r="AU20996" s="24"/>
    </row>
    <row r="20997">
      <c r="J20997" s="18"/>
      <c r="N20997" s="24"/>
      <c r="Q20997" s="24"/>
      <c r="T20997" s="24"/>
      <c r="W20997" s="24"/>
      <c r="Z20997" s="24"/>
      <c r="AC20997" s="24"/>
      <c r="AI20997" s="24"/>
      <c r="AL20997" s="24"/>
      <c r="AO20997" s="24"/>
      <c r="AR20997" s="24"/>
      <c r="AU20997" s="24"/>
    </row>
    <row r="20998">
      <c r="J20998" s="18"/>
      <c r="N20998" s="24"/>
      <c r="Q20998" s="24"/>
      <c r="T20998" s="24"/>
      <c r="W20998" s="24"/>
      <c r="Z20998" s="24"/>
      <c r="AC20998" s="24"/>
      <c r="AI20998" s="24"/>
      <c r="AL20998" s="24"/>
      <c r="AO20998" s="24"/>
      <c r="AR20998" s="24"/>
      <c r="AU20998" s="24"/>
    </row>
    <row r="20999">
      <c r="J20999" s="18"/>
      <c r="N20999" s="24"/>
      <c r="Q20999" s="24"/>
      <c r="T20999" s="24"/>
      <c r="W20999" s="24"/>
      <c r="Z20999" s="24"/>
      <c r="AC20999" s="24"/>
      <c r="AI20999" s="24"/>
      <c r="AL20999" s="24"/>
      <c r="AO20999" s="24"/>
      <c r="AR20999" s="24"/>
      <c r="AU20999" s="24"/>
    </row>
    <row r="21000">
      <c r="J21000" s="18"/>
      <c r="N21000" s="24"/>
      <c r="Q21000" s="24"/>
      <c r="T21000" s="24"/>
      <c r="W21000" s="24"/>
      <c r="Z21000" s="24"/>
      <c r="AC21000" s="24"/>
      <c r="AI21000" s="24"/>
      <c r="AL21000" s="24"/>
      <c r="AO21000" s="24"/>
      <c r="AR21000" s="24"/>
      <c r="AU21000" s="24"/>
    </row>
    <row r="21001">
      <c r="J21001" s="18"/>
      <c r="N21001" s="24"/>
      <c r="Q21001" s="24"/>
      <c r="T21001" s="24"/>
      <c r="W21001" s="24"/>
      <c r="Z21001" s="24"/>
      <c r="AC21001" s="24"/>
      <c r="AI21001" s="24"/>
      <c r="AL21001" s="24"/>
      <c r="AO21001" s="24"/>
      <c r="AR21001" s="24"/>
      <c r="AU21001" s="24"/>
    </row>
    <row r="21002">
      <c r="J21002" s="18"/>
      <c r="N21002" s="24"/>
      <c r="Q21002" s="24"/>
      <c r="T21002" s="24"/>
      <c r="W21002" s="24"/>
      <c r="Z21002" s="24"/>
      <c r="AC21002" s="24"/>
      <c r="AI21002" s="24"/>
      <c r="AL21002" s="24"/>
      <c r="AO21002" s="24"/>
      <c r="AR21002" s="24"/>
      <c r="AU21002" s="24"/>
    </row>
    <row r="21003">
      <c r="J21003" s="18"/>
      <c r="N21003" s="24"/>
      <c r="Q21003" s="24"/>
      <c r="T21003" s="24"/>
      <c r="W21003" s="24"/>
      <c r="Z21003" s="24"/>
      <c r="AC21003" s="24"/>
      <c r="AI21003" s="24"/>
      <c r="AL21003" s="24"/>
      <c r="AO21003" s="24"/>
      <c r="AR21003" s="24"/>
      <c r="AU21003" s="24"/>
    </row>
    <row r="21004">
      <c r="J21004" s="18"/>
      <c r="N21004" s="24"/>
      <c r="Q21004" s="24"/>
      <c r="T21004" s="24"/>
      <c r="W21004" s="24"/>
      <c r="Z21004" s="24"/>
      <c r="AC21004" s="24"/>
      <c r="AI21004" s="24"/>
      <c r="AL21004" s="24"/>
      <c r="AO21004" s="24"/>
      <c r="AR21004" s="24"/>
      <c r="AU21004" s="24"/>
    </row>
    <row r="21005">
      <c r="J21005" s="18"/>
      <c r="N21005" s="24"/>
      <c r="Q21005" s="24"/>
      <c r="T21005" s="24"/>
      <c r="W21005" s="24"/>
      <c r="Z21005" s="24"/>
      <c r="AC21005" s="24"/>
      <c r="AI21005" s="24"/>
      <c r="AL21005" s="24"/>
      <c r="AO21005" s="24"/>
      <c r="AR21005" s="24"/>
      <c r="AU21005" s="24"/>
    </row>
    <row r="21006">
      <c r="J21006" s="18"/>
      <c r="N21006" s="24"/>
      <c r="Q21006" s="24"/>
      <c r="T21006" s="24"/>
      <c r="W21006" s="24"/>
      <c r="Z21006" s="24"/>
      <c r="AC21006" s="24"/>
      <c r="AI21006" s="24"/>
      <c r="AL21006" s="24"/>
      <c r="AO21006" s="24"/>
      <c r="AR21006" s="24"/>
      <c r="AU21006" s="24"/>
    </row>
    <row r="21007">
      <c r="J21007" s="18"/>
      <c r="N21007" s="24"/>
      <c r="Q21007" s="24"/>
      <c r="T21007" s="24"/>
      <c r="W21007" s="24"/>
      <c r="Z21007" s="24"/>
      <c r="AC21007" s="24"/>
      <c r="AI21007" s="24"/>
      <c r="AL21007" s="24"/>
      <c r="AO21007" s="24"/>
      <c r="AR21007" s="24"/>
      <c r="AU21007" s="24"/>
    </row>
    <row r="21008">
      <c r="J21008" s="18"/>
      <c r="N21008" s="24"/>
      <c r="Q21008" s="24"/>
      <c r="T21008" s="24"/>
      <c r="W21008" s="24"/>
      <c r="Z21008" s="24"/>
      <c r="AC21008" s="24"/>
      <c r="AI21008" s="24"/>
      <c r="AL21008" s="24"/>
      <c r="AO21008" s="24"/>
      <c r="AR21008" s="24"/>
      <c r="AU21008" s="24"/>
    </row>
    <row r="21009">
      <c r="J21009" s="18"/>
      <c r="N21009" s="24"/>
      <c r="Q21009" s="24"/>
      <c r="T21009" s="24"/>
      <c r="W21009" s="24"/>
      <c r="Z21009" s="24"/>
      <c r="AC21009" s="24"/>
      <c r="AI21009" s="24"/>
      <c r="AL21009" s="24"/>
      <c r="AO21009" s="24"/>
      <c r="AR21009" s="24"/>
      <c r="AU21009" s="24"/>
    </row>
    <row r="21010">
      <c r="J21010" s="18"/>
      <c r="N21010" s="24"/>
      <c r="Q21010" s="24"/>
      <c r="T21010" s="24"/>
      <c r="W21010" s="24"/>
      <c r="Z21010" s="24"/>
      <c r="AC21010" s="24"/>
      <c r="AI21010" s="24"/>
      <c r="AL21010" s="24"/>
      <c r="AO21010" s="24"/>
      <c r="AR21010" s="24"/>
      <c r="AU21010" s="24"/>
    </row>
    <row r="21011">
      <c r="J21011" s="18"/>
      <c r="N21011" s="24"/>
      <c r="Q21011" s="24"/>
      <c r="T21011" s="24"/>
      <c r="W21011" s="24"/>
      <c r="Z21011" s="24"/>
      <c r="AC21011" s="24"/>
      <c r="AI21011" s="24"/>
      <c r="AL21011" s="24"/>
      <c r="AO21011" s="24"/>
      <c r="AR21011" s="24"/>
      <c r="AU21011" s="24"/>
    </row>
    <row r="21012">
      <c r="J21012" s="18"/>
      <c r="N21012" s="24"/>
      <c r="Q21012" s="24"/>
      <c r="T21012" s="24"/>
      <c r="W21012" s="24"/>
      <c r="Z21012" s="24"/>
      <c r="AC21012" s="24"/>
      <c r="AI21012" s="24"/>
      <c r="AL21012" s="24"/>
      <c r="AO21012" s="24"/>
      <c r="AR21012" s="24"/>
      <c r="AU21012" s="24"/>
    </row>
    <row r="21013">
      <c r="J21013" s="18"/>
      <c r="N21013" s="24"/>
      <c r="Q21013" s="24"/>
      <c r="T21013" s="24"/>
      <c r="W21013" s="24"/>
      <c r="Z21013" s="24"/>
      <c r="AC21013" s="24"/>
      <c r="AI21013" s="24"/>
      <c r="AL21013" s="24"/>
      <c r="AO21013" s="24"/>
      <c r="AR21013" s="24"/>
      <c r="AU21013" s="24"/>
    </row>
    <row r="21014">
      <c r="J21014" s="18"/>
      <c r="N21014" s="24"/>
      <c r="Q21014" s="24"/>
      <c r="T21014" s="24"/>
      <c r="W21014" s="24"/>
      <c r="Z21014" s="24"/>
      <c r="AC21014" s="24"/>
      <c r="AI21014" s="24"/>
      <c r="AL21014" s="24"/>
      <c r="AO21014" s="24"/>
      <c r="AR21014" s="24"/>
      <c r="AU21014" s="24"/>
    </row>
    <row r="21015">
      <c r="J21015" s="18"/>
      <c r="N21015" s="24"/>
      <c r="Q21015" s="24"/>
      <c r="T21015" s="24"/>
      <c r="W21015" s="24"/>
      <c r="Z21015" s="24"/>
      <c r="AC21015" s="24"/>
      <c r="AI21015" s="24"/>
      <c r="AL21015" s="24"/>
      <c r="AO21015" s="24"/>
      <c r="AR21015" s="24"/>
      <c r="AU21015" s="24"/>
    </row>
    <row r="21016">
      <c r="J21016" s="18"/>
      <c r="N21016" s="24"/>
      <c r="Q21016" s="24"/>
      <c r="T21016" s="24"/>
      <c r="W21016" s="24"/>
      <c r="Z21016" s="24"/>
      <c r="AC21016" s="24"/>
      <c r="AI21016" s="24"/>
      <c r="AL21016" s="24"/>
      <c r="AO21016" s="24"/>
      <c r="AR21016" s="24"/>
      <c r="AU21016" s="24"/>
    </row>
    <row r="21017">
      <c r="J21017" s="18"/>
      <c r="N21017" s="24"/>
      <c r="Q21017" s="24"/>
      <c r="T21017" s="24"/>
      <c r="W21017" s="24"/>
      <c r="Z21017" s="24"/>
      <c r="AC21017" s="24"/>
      <c r="AI21017" s="24"/>
      <c r="AL21017" s="24"/>
      <c r="AO21017" s="24"/>
      <c r="AR21017" s="24"/>
      <c r="AU21017" s="24"/>
    </row>
    <row r="21018">
      <c r="J21018" s="18"/>
      <c r="N21018" s="24"/>
      <c r="Q21018" s="24"/>
      <c r="T21018" s="24"/>
      <c r="W21018" s="24"/>
      <c r="Z21018" s="24"/>
      <c r="AC21018" s="24"/>
      <c r="AI21018" s="24"/>
      <c r="AL21018" s="24"/>
      <c r="AO21018" s="24"/>
      <c r="AR21018" s="24"/>
      <c r="AU21018" s="24"/>
    </row>
    <row r="21019">
      <c r="J21019" s="18"/>
      <c r="N21019" s="24"/>
      <c r="Q21019" s="24"/>
      <c r="T21019" s="24"/>
      <c r="W21019" s="24"/>
      <c r="Z21019" s="24"/>
      <c r="AC21019" s="24"/>
      <c r="AI21019" s="24"/>
      <c r="AL21019" s="24"/>
      <c r="AO21019" s="24"/>
      <c r="AR21019" s="24"/>
      <c r="AU21019" s="24"/>
    </row>
    <row r="21020">
      <c r="J21020" s="18"/>
      <c r="N21020" s="24"/>
      <c r="Q21020" s="24"/>
      <c r="T21020" s="24"/>
      <c r="W21020" s="24"/>
      <c r="Z21020" s="24"/>
      <c r="AC21020" s="24"/>
      <c r="AI21020" s="24"/>
      <c r="AL21020" s="24"/>
      <c r="AO21020" s="24"/>
      <c r="AR21020" s="24"/>
      <c r="AU21020" s="24"/>
    </row>
    <row r="21021">
      <c r="J21021" s="18"/>
      <c r="N21021" s="24"/>
      <c r="Q21021" s="24"/>
      <c r="T21021" s="24"/>
      <c r="W21021" s="24"/>
      <c r="Z21021" s="24"/>
      <c r="AC21021" s="24"/>
      <c r="AI21021" s="24"/>
      <c r="AL21021" s="24"/>
      <c r="AO21021" s="24"/>
      <c r="AR21021" s="24"/>
      <c r="AU21021" s="24"/>
    </row>
    <row r="21022">
      <c r="J21022" s="18"/>
      <c r="N21022" s="24"/>
      <c r="Q21022" s="24"/>
      <c r="T21022" s="24"/>
      <c r="W21022" s="24"/>
      <c r="Z21022" s="24"/>
      <c r="AC21022" s="24"/>
      <c r="AI21022" s="24"/>
      <c r="AL21022" s="24"/>
      <c r="AO21022" s="24"/>
      <c r="AR21022" s="24"/>
      <c r="AU21022" s="24"/>
    </row>
    <row r="21023">
      <c r="J21023" s="18"/>
      <c r="N21023" s="24"/>
      <c r="Q21023" s="24"/>
      <c r="T21023" s="24"/>
      <c r="W21023" s="24"/>
      <c r="Z21023" s="24"/>
      <c r="AC21023" s="24"/>
      <c r="AI21023" s="24"/>
      <c r="AL21023" s="24"/>
      <c r="AO21023" s="24"/>
      <c r="AR21023" s="24"/>
      <c r="AU21023" s="24"/>
    </row>
    <row r="21024">
      <c r="J21024" s="18"/>
      <c r="N21024" s="24"/>
      <c r="Q21024" s="24"/>
      <c r="T21024" s="24"/>
      <c r="W21024" s="24"/>
      <c r="Z21024" s="24"/>
      <c r="AC21024" s="24"/>
      <c r="AI21024" s="24"/>
      <c r="AL21024" s="24"/>
      <c r="AO21024" s="24"/>
      <c r="AR21024" s="24"/>
      <c r="AU21024" s="24"/>
    </row>
    <row r="21025">
      <c r="J21025" s="18"/>
      <c r="N21025" s="24"/>
      <c r="Q21025" s="24"/>
      <c r="T21025" s="24"/>
      <c r="W21025" s="24"/>
      <c r="Z21025" s="24"/>
      <c r="AC21025" s="24"/>
      <c r="AI21025" s="24"/>
      <c r="AL21025" s="24"/>
      <c r="AO21025" s="24"/>
      <c r="AR21025" s="24"/>
      <c r="AU21025" s="24"/>
    </row>
    <row r="21026">
      <c r="J21026" s="18"/>
      <c r="N21026" s="24"/>
      <c r="Q21026" s="24"/>
      <c r="T21026" s="24"/>
      <c r="W21026" s="24"/>
      <c r="Z21026" s="24"/>
      <c r="AC21026" s="24"/>
      <c r="AI21026" s="24"/>
      <c r="AL21026" s="24"/>
      <c r="AO21026" s="24"/>
      <c r="AR21026" s="24"/>
      <c r="AU21026" s="24"/>
    </row>
    <row r="21027">
      <c r="J21027" s="18"/>
      <c r="N21027" s="24"/>
      <c r="Q21027" s="24"/>
      <c r="T21027" s="24"/>
      <c r="W21027" s="24"/>
      <c r="Z21027" s="24"/>
      <c r="AC21027" s="24"/>
      <c r="AI21027" s="24"/>
      <c r="AL21027" s="24"/>
      <c r="AO21027" s="24"/>
      <c r="AR21027" s="24"/>
      <c r="AU21027" s="24"/>
    </row>
    <row r="21028">
      <c r="J21028" s="18"/>
      <c r="N21028" s="24"/>
      <c r="Q21028" s="24"/>
      <c r="T21028" s="24"/>
      <c r="W21028" s="24"/>
      <c r="Z21028" s="24"/>
      <c r="AC21028" s="24"/>
      <c r="AI21028" s="24"/>
      <c r="AL21028" s="24"/>
      <c r="AO21028" s="24"/>
      <c r="AR21028" s="24"/>
      <c r="AU21028" s="24"/>
    </row>
    <row r="21029">
      <c r="J21029" s="18"/>
      <c r="N21029" s="24"/>
      <c r="Q21029" s="24"/>
      <c r="T21029" s="24"/>
      <c r="W21029" s="24"/>
      <c r="Z21029" s="24"/>
      <c r="AC21029" s="24"/>
      <c r="AI21029" s="24"/>
      <c r="AL21029" s="24"/>
      <c r="AO21029" s="24"/>
      <c r="AR21029" s="24"/>
      <c r="AU21029" s="24"/>
    </row>
    <row r="21030">
      <c r="J21030" s="18"/>
      <c r="N21030" s="24"/>
      <c r="Q21030" s="24"/>
      <c r="T21030" s="24"/>
      <c r="W21030" s="24"/>
      <c r="Z21030" s="24"/>
      <c r="AC21030" s="24"/>
      <c r="AI21030" s="24"/>
      <c r="AL21030" s="24"/>
      <c r="AO21030" s="24"/>
      <c r="AR21030" s="24"/>
      <c r="AU21030" s="24"/>
    </row>
    <row r="21031">
      <c r="J21031" s="18"/>
      <c r="N21031" s="24"/>
      <c r="Q21031" s="24"/>
      <c r="T21031" s="24"/>
      <c r="W21031" s="24"/>
      <c r="Z21031" s="24"/>
      <c r="AC21031" s="24"/>
      <c r="AI21031" s="24"/>
      <c r="AL21031" s="24"/>
      <c r="AO21031" s="24"/>
      <c r="AR21031" s="24"/>
      <c r="AU21031" s="24"/>
    </row>
    <row r="21032">
      <c r="J21032" s="18"/>
      <c r="N21032" s="24"/>
      <c r="Q21032" s="24"/>
      <c r="T21032" s="24"/>
      <c r="W21032" s="24"/>
      <c r="Z21032" s="24"/>
      <c r="AC21032" s="24"/>
      <c r="AI21032" s="24"/>
      <c r="AL21032" s="24"/>
      <c r="AO21032" s="24"/>
      <c r="AR21032" s="24"/>
      <c r="AU21032" s="24"/>
    </row>
    <row r="21033">
      <c r="J21033" s="18"/>
      <c r="N21033" s="24"/>
      <c r="Q21033" s="24"/>
      <c r="T21033" s="24"/>
      <c r="W21033" s="24"/>
      <c r="Z21033" s="24"/>
      <c r="AC21033" s="24"/>
      <c r="AI21033" s="24"/>
      <c r="AL21033" s="24"/>
      <c r="AO21033" s="24"/>
      <c r="AR21033" s="24"/>
      <c r="AU21033" s="24"/>
    </row>
    <row r="21034">
      <c r="J21034" s="18"/>
      <c r="N21034" s="24"/>
      <c r="Q21034" s="24"/>
      <c r="T21034" s="24"/>
      <c r="W21034" s="24"/>
      <c r="Z21034" s="24"/>
      <c r="AC21034" s="24"/>
      <c r="AI21034" s="24"/>
      <c r="AL21034" s="24"/>
      <c r="AO21034" s="24"/>
      <c r="AR21034" s="24"/>
      <c r="AU21034" s="24"/>
    </row>
    <row r="21035">
      <c r="J21035" s="18"/>
      <c r="N21035" s="24"/>
      <c r="Q21035" s="24"/>
      <c r="T21035" s="24"/>
      <c r="W21035" s="24"/>
      <c r="Z21035" s="24"/>
      <c r="AC21035" s="24"/>
      <c r="AI21035" s="24"/>
      <c r="AL21035" s="24"/>
      <c r="AO21035" s="24"/>
      <c r="AR21035" s="24"/>
      <c r="AU21035" s="24"/>
    </row>
    <row r="21036">
      <c r="J21036" s="18"/>
      <c r="N21036" s="24"/>
      <c r="Q21036" s="24"/>
      <c r="T21036" s="24"/>
      <c r="W21036" s="24"/>
      <c r="Z21036" s="24"/>
      <c r="AC21036" s="24"/>
      <c r="AI21036" s="24"/>
      <c r="AL21036" s="24"/>
      <c r="AO21036" s="24"/>
      <c r="AR21036" s="24"/>
      <c r="AU21036" s="24"/>
    </row>
    <row r="21037">
      <c r="J21037" s="18"/>
      <c r="N21037" s="24"/>
      <c r="Q21037" s="24"/>
      <c r="T21037" s="24"/>
      <c r="W21037" s="24"/>
      <c r="Z21037" s="24"/>
      <c r="AC21037" s="24"/>
      <c r="AI21037" s="24"/>
      <c r="AL21037" s="24"/>
      <c r="AO21037" s="24"/>
      <c r="AR21037" s="24"/>
      <c r="AU21037" s="24"/>
    </row>
    <row r="21038">
      <c r="J21038" s="18"/>
      <c r="N21038" s="24"/>
      <c r="Q21038" s="24"/>
      <c r="T21038" s="24"/>
      <c r="W21038" s="24"/>
      <c r="Z21038" s="24"/>
      <c r="AC21038" s="24"/>
      <c r="AI21038" s="24"/>
      <c r="AL21038" s="24"/>
      <c r="AO21038" s="24"/>
      <c r="AR21038" s="24"/>
      <c r="AU21038" s="24"/>
    </row>
    <row r="21039">
      <c r="J21039" s="18"/>
      <c r="N21039" s="24"/>
      <c r="Q21039" s="24"/>
      <c r="T21039" s="24"/>
      <c r="W21039" s="24"/>
      <c r="Z21039" s="24"/>
      <c r="AC21039" s="24"/>
      <c r="AI21039" s="24"/>
      <c r="AL21039" s="24"/>
      <c r="AO21039" s="24"/>
      <c r="AR21039" s="24"/>
      <c r="AU21039" s="24"/>
    </row>
    <row r="21040">
      <c r="J21040" s="18"/>
      <c r="N21040" s="24"/>
      <c r="Q21040" s="24"/>
      <c r="T21040" s="24"/>
      <c r="W21040" s="24"/>
      <c r="Z21040" s="24"/>
      <c r="AC21040" s="24"/>
      <c r="AI21040" s="24"/>
      <c r="AL21040" s="24"/>
      <c r="AO21040" s="24"/>
      <c r="AR21040" s="24"/>
      <c r="AU21040" s="24"/>
    </row>
    <row r="21041">
      <c r="J21041" s="18"/>
      <c r="N21041" s="24"/>
      <c r="Q21041" s="24"/>
      <c r="T21041" s="24"/>
      <c r="W21041" s="24"/>
      <c r="Z21041" s="24"/>
      <c r="AC21041" s="24"/>
      <c r="AI21041" s="24"/>
      <c r="AL21041" s="24"/>
      <c r="AO21041" s="24"/>
      <c r="AR21041" s="24"/>
      <c r="AU21041" s="24"/>
    </row>
    <row r="21042">
      <c r="J21042" s="18"/>
      <c r="N21042" s="24"/>
      <c r="Q21042" s="24"/>
      <c r="T21042" s="24"/>
      <c r="W21042" s="24"/>
      <c r="Z21042" s="24"/>
      <c r="AC21042" s="24"/>
      <c r="AI21042" s="24"/>
      <c r="AL21042" s="24"/>
      <c r="AO21042" s="24"/>
      <c r="AR21042" s="24"/>
      <c r="AU21042" s="24"/>
    </row>
    <row r="21043">
      <c r="J21043" s="18"/>
      <c r="N21043" s="24"/>
      <c r="Q21043" s="24"/>
      <c r="T21043" s="24"/>
      <c r="W21043" s="24"/>
      <c r="Z21043" s="24"/>
      <c r="AC21043" s="24"/>
      <c r="AI21043" s="24"/>
      <c r="AL21043" s="24"/>
      <c r="AO21043" s="24"/>
      <c r="AR21043" s="24"/>
      <c r="AU21043" s="24"/>
    </row>
    <row r="21044">
      <c r="J21044" s="18"/>
      <c r="N21044" s="24"/>
      <c r="Q21044" s="24"/>
      <c r="T21044" s="24"/>
      <c r="W21044" s="24"/>
      <c r="Z21044" s="24"/>
      <c r="AC21044" s="24"/>
      <c r="AI21044" s="24"/>
      <c r="AL21044" s="24"/>
      <c r="AO21044" s="24"/>
      <c r="AR21044" s="24"/>
      <c r="AU21044" s="24"/>
    </row>
    <row r="21045">
      <c r="J21045" s="18"/>
      <c r="N21045" s="24"/>
      <c r="Q21045" s="24"/>
      <c r="T21045" s="24"/>
      <c r="W21045" s="24"/>
      <c r="Z21045" s="24"/>
      <c r="AC21045" s="24"/>
      <c r="AI21045" s="24"/>
      <c r="AL21045" s="24"/>
      <c r="AO21045" s="24"/>
      <c r="AR21045" s="24"/>
      <c r="AU21045" s="24"/>
    </row>
    <row r="21046">
      <c r="J21046" s="18"/>
      <c r="N21046" s="24"/>
      <c r="Q21046" s="24"/>
      <c r="T21046" s="24"/>
      <c r="W21046" s="24"/>
      <c r="Z21046" s="24"/>
      <c r="AC21046" s="24"/>
      <c r="AI21046" s="24"/>
      <c r="AL21046" s="24"/>
      <c r="AO21046" s="24"/>
      <c r="AR21046" s="24"/>
      <c r="AU21046" s="24"/>
    </row>
    <row r="21047">
      <c r="J21047" s="18"/>
      <c r="N21047" s="24"/>
      <c r="Q21047" s="24"/>
      <c r="T21047" s="24"/>
      <c r="W21047" s="24"/>
      <c r="Z21047" s="24"/>
      <c r="AC21047" s="24"/>
      <c r="AI21047" s="24"/>
      <c r="AL21047" s="24"/>
      <c r="AO21047" s="24"/>
      <c r="AR21047" s="24"/>
      <c r="AU21047" s="24"/>
    </row>
    <row r="21048">
      <c r="J21048" s="18"/>
      <c r="N21048" s="24"/>
      <c r="Q21048" s="24"/>
      <c r="T21048" s="24"/>
      <c r="W21048" s="24"/>
      <c r="Z21048" s="24"/>
      <c r="AC21048" s="24"/>
      <c r="AI21048" s="24"/>
      <c r="AL21048" s="24"/>
      <c r="AO21048" s="24"/>
      <c r="AR21048" s="24"/>
      <c r="AU21048" s="24"/>
    </row>
    <row r="21049">
      <c r="J21049" s="18"/>
      <c r="N21049" s="24"/>
      <c r="Q21049" s="24"/>
      <c r="T21049" s="24"/>
      <c r="W21049" s="24"/>
      <c r="Z21049" s="24"/>
      <c r="AC21049" s="24"/>
      <c r="AI21049" s="24"/>
      <c r="AL21049" s="24"/>
      <c r="AO21049" s="24"/>
      <c r="AR21049" s="24"/>
      <c r="AU21049" s="24"/>
    </row>
    <row r="21050">
      <c r="J21050" s="18"/>
      <c r="N21050" s="24"/>
      <c r="Q21050" s="24"/>
      <c r="T21050" s="24"/>
      <c r="W21050" s="24"/>
      <c r="Z21050" s="24"/>
      <c r="AC21050" s="24"/>
      <c r="AI21050" s="24"/>
      <c r="AL21050" s="24"/>
      <c r="AO21050" s="24"/>
      <c r="AR21050" s="24"/>
      <c r="AU21050" s="24"/>
    </row>
    <row r="21051">
      <c r="J21051" s="18"/>
      <c r="N21051" s="24"/>
      <c r="Q21051" s="24"/>
      <c r="T21051" s="24"/>
      <c r="W21051" s="24"/>
      <c r="Z21051" s="24"/>
      <c r="AC21051" s="24"/>
      <c r="AI21051" s="24"/>
      <c r="AL21051" s="24"/>
      <c r="AO21051" s="24"/>
      <c r="AR21051" s="24"/>
      <c r="AU21051" s="24"/>
    </row>
    <row r="21052">
      <c r="J21052" s="18"/>
      <c r="N21052" s="24"/>
      <c r="Q21052" s="24"/>
      <c r="T21052" s="24"/>
      <c r="W21052" s="24"/>
      <c r="Z21052" s="24"/>
      <c r="AC21052" s="24"/>
      <c r="AI21052" s="24"/>
      <c r="AL21052" s="24"/>
      <c r="AO21052" s="24"/>
      <c r="AR21052" s="24"/>
      <c r="AU21052" s="24"/>
    </row>
    <row r="21053">
      <c r="J21053" s="18"/>
      <c r="N21053" s="24"/>
      <c r="Q21053" s="24"/>
      <c r="T21053" s="24"/>
      <c r="W21053" s="24"/>
      <c r="Z21053" s="24"/>
      <c r="AC21053" s="24"/>
      <c r="AI21053" s="24"/>
      <c r="AL21053" s="24"/>
      <c r="AO21053" s="24"/>
      <c r="AR21053" s="24"/>
      <c r="AU21053" s="24"/>
    </row>
    <row r="21054">
      <c r="J21054" s="18"/>
      <c r="N21054" s="24"/>
      <c r="Q21054" s="24"/>
      <c r="T21054" s="24"/>
      <c r="W21054" s="24"/>
      <c r="Z21054" s="24"/>
      <c r="AC21054" s="24"/>
      <c r="AI21054" s="24"/>
      <c r="AL21054" s="24"/>
      <c r="AO21054" s="24"/>
      <c r="AR21054" s="24"/>
      <c r="AU21054" s="24"/>
    </row>
    <row r="21055">
      <c r="J21055" s="18"/>
      <c r="N21055" s="24"/>
      <c r="Q21055" s="24"/>
      <c r="T21055" s="24"/>
      <c r="W21055" s="24"/>
      <c r="Z21055" s="24"/>
      <c r="AC21055" s="24"/>
      <c r="AI21055" s="24"/>
      <c r="AL21055" s="24"/>
      <c r="AO21055" s="24"/>
      <c r="AR21055" s="24"/>
      <c r="AU21055" s="24"/>
    </row>
    <row r="21056">
      <c r="J21056" s="18"/>
      <c r="N21056" s="24"/>
      <c r="Q21056" s="24"/>
      <c r="T21056" s="24"/>
      <c r="W21056" s="24"/>
      <c r="Z21056" s="24"/>
      <c r="AC21056" s="24"/>
      <c r="AI21056" s="24"/>
      <c r="AL21056" s="24"/>
      <c r="AO21056" s="24"/>
      <c r="AR21056" s="24"/>
      <c r="AU21056" s="24"/>
    </row>
    <row r="21057">
      <c r="J21057" s="18"/>
      <c r="N21057" s="24"/>
      <c r="Q21057" s="24"/>
      <c r="T21057" s="24"/>
      <c r="W21057" s="24"/>
      <c r="Z21057" s="24"/>
      <c r="AC21057" s="24"/>
      <c r="AI21057" s="24"/>
      <c r="AL21057" s="24"/>
      <c r="AO21057" s="24"/>
      <c r="AR21057" s="24"/>
      <c r="AU21057" s="24"/>
    </row>
    <row r="21058">
      <c r="J21058" s="18"/>
      <c r="N21058" s="24"/>
      <c r="Q21058" s="24"/>
      <c r="T21058" s="24"/>
      <c r="W21058" s="24"/>
      <c r="Z21058" s="24"/>
      <c r="AC21058" s="24"/>
      <c r="AI21058" s="24"/>
      <c r="AL21058" s="24"/>
      <c r="AO21058" s="24"/>
      <c r="AR21058" s="24"/>
      <c r="AU21058" s="24"/>
    </row>
    <row r="21059">
      <c r="J21059" s="18"/>
      <c r="N21059" s="24"/>
      <c r="Q21059" s="24"/>
      <c r="T21059" s="24"/>
      <c r="W21059" s="24"/>
      <c r="Z21059" s="24"/>
      <c r="AC21059" s="24"/>
      <c r="AI21059" s="24"/>
      <c r="AL21059" s="24"/>
      <c r="AO21059" s="24"/>
      <c r="AR21059" s="24"/>
      <c r="AU21059" s="24"/>
    </row>
    <row r="21060">
      <c r="J21060" s="18"/>
      <c r="N21060" s="24"/>
      <c r="Q21060" s="24"/>
      <c r="T21060" s="24"/>
      <c r="W21060" s="24"/>
      <c r="Z21060" s="24"/>
      <c r="AC21060" s="24"/>
      <c r="AI21060" s="24"/>
      <c r="AL21060" s="24"/>
      <c r="AO21060" s="24"/>
      <c r="AR21060" s="24"/>
      <c r="AU21060" s="24"/>
    </row>
    <row r="21061">
      <c r="J21061" s="18"/>
      <c r="N21061" s="24"/>
      <c r="Q21061" s="24"/>
      <c r="T21061" s="24"/>
      <c r="W21061" s="24"/>
      <c r="Z21061" s="24"/>
      <c r="AC21061" s="24"/>
      <c r="AI21061" s="24"/>
      <c r="AL21061" s="24"/>
      <c r="AO21061" s="24"/>
      <c r="AR21061" s="24"/>
      <c r="AU21061" s="24"/>
    </row>
    <row r="21062">
      <c r="J21062" s="18"/>
      <c r="N21062" s="24"/>
      <c r="Q21062" s="24"/>
      <c r="T21062" s="24"/>
      <c r="W21062" s="24"/>
      <c r="Z21062" s="24"/>
      <c r="AC21062" s="24"/>
      <c r="AI21062" s="24"/>
      <c r="AL21062" s="24"/>
      <c r="AO21062" s="24"/>
      <c r="AR21062" s="24"/>
      <c r="AU21062" s="24"/>
    </row>
    <row r="21063">
      <c r="J21063" s="18"/>
      <c r="N21063" s="24"/>
      <c r="Q21063" s="24"/>
      <c r="T21063" s="24"/>
      <c r="W21063" s="24"/>
      <c r="Z21063" s="24"/>
      <c r="AC21063" s="24"/>
      <c r="AI21063" s="24"/>
      <c r="AL21063" s="24"/>
      <c r="AO21063" s="24"/>
      <c r="AR21063" s="24"/>
      <c r="AU21063" s="24"/>
    </row>
    <row r="21064">
      <c r="J21064" s="18"/>
      <c r="N21064" s="24"/>
      <c r="Q21064" s="24"/>
      <c r="T21064" s="24"/>
      <c r="W21064" s="24"/>
      <c r="Z21064" s="24"/>
      <c r="AC21064" s="24"/>
      <c r="AI21064" s="24"/>
      <c r="AL21064" s="24"/>
      <c r="AO21064" s="24"/>
      <c r="AR21064" s="24"/>
      <c r="AU21064" s="24"/>
    </row>
    <row r="21065">
      <c r="J21065" s="18"/>
      <c r="N21065" s="24"/>
      <c r="Q21065" s="24"/>
      <c r="T21065" s="24"/>
      <c r="W21065" s="24"/>
      <c r="Z21065" s="24"/>
      <c r="AC21065" s="24"/>
      <c r="AI21065" s="24"/>
      <c r="AL21065" s="24"/>
      <c r="AO21065" s="24"/>
      <c r="AR21065" s="24"/>
      <c r="AU21065" s="24"/>
    </row>
    <row r="21066">
      <c r="J21066" s="18"/>
      <c r="N21066" s="24"/>
      <c r="Q21066" s="24"/>
      <c r="T21066" s="24"/>
      <c r="W21066" s="24"/>
      <c r="Z21066" s="24"/>
      <c r="AC21066" s="24"/>
      <c r="AI21066" s="24"/>
      <c r="AL21066" s="24"/>
      <c r="AO21066" s="24"/>
      <c r="AR21066" s="24"/>
      <c r="AU21066" s="24"/>
    </row>
    <row r="21067">
      <c r="J21067" s="18"/>
      <c r="N21067" s="24"/>
      <c r="Q21067" s="24"/>
      <c r="T21067" s="24"/>
      <c r="W21067" s="24"/>
      <c r="Z21067" s="24"/>
      <c r="AC21067" s="24"/>
      <c r="AI21067" s="24"/>
      <c r="AL21067" s="24"/>
      <c r="AO21067" s="24"/>
      <c r="AR21067" s="24"/>
      <c r="AU21067" s="24"/>
    </row>
    <row r="21068">
      <c r="J21068" s="18"/>
      <c r="N21068" s="24"/>
      <c r="Q21068" s="24"/>
      <c r="T21068" s="24"/>
      <c r="W21068" s="24"/>
      <c r="Z21068" s="24"/>
      <c r="AC21068" s="24"/>
      <c r="AI21068" s="24"/>
      <c r="AL21068" s="24"/>
      <c r="AO21068" s="24"/>
      <c r="AR21068" s="24"/>
      <c r="AU21068" s="24"/>
    </row>
    <row r="21069">
      <c r="J21069" s="18"/>
      <c r="N21069" s="24"/>
      <c r="Q21069" s="24"/>
      <c r="T21069" s="24"/>
      <c r="W21069" s="24"/>
      <c r="Z21069" s="24"/>
      <c r="AC21069" s="24"/>
      <c r="AI21069" s="24"/>
      <c r="AL21069" s="24"/>
      <c r="AO21069" s="24"/>
      <c r="AR21069" s="24"/>
      <c r="AU21069" s="24"/>
    </row>
    <row r="21070">
      <c r="J21070" s="18"/>
      <c r="N21070" s="24"/>
      <c r="Q21070" s="24"/>
      <c r="T21070" s="24"/>
      <c r="W21070" s="24"/>
      <c r="Z21070" s="24"/>
      <c r="AC21070" s="24"/>
      <c r="AI21070" s="24"/>
      <c r="AL21070" s="24"/>
      <c r="AO21070" s="24"/>
      <c r="AR21070" s="24"/>
      <c r="AU21070" s="24"/>
    </row>
    <row r="21071">
      <c r="J21071" s="18"/>
      <c r="N21071" s="24"/>
      <c r="Q21071" s="24"/>
      <c r="T21071" s="24"/>
      <c r="W21071" s="24"/>
      <c r="Z21071" s="24"/>
      <c r="AC21071" s="24"/>
      <c r="AI21071" s="24"/>
      <c r="AL21071" s="24"/>
      <c r="AO21071" s="24"/>
      <c r="AR21071" s="24"/>
      <c r="AU21071" s="24"/>
    </row>
    <row r="21072">
      <c r="J21072" s="18"/>
      <c r="N21072" s="24"/>
      <c r="Q21072" s="24"/>
      <c r="T21072" s="24"/>
      <c r="W21072" s="24"/>
      <c r="Z21072" s="24"/>
      <c r="AC21072" s="24"/>
      <c r="AI21072" s="24"/>
      <c r="AL21072" s="24"/>
      <c r="AO21072" s="24"/>
      <c r="AR21072" s="24"/>
      <c r="AU21072" s="24"/>
    </row>
    <row r="21073">
      <c r="J21073" s="18"/>
      <c r="N21073" s="24"/>
      <c r="Q21073" s="24"/>
      <c r="T21073" s="24"/>
      <c r="W21073" s="24"/>
      <c r="Z21073" s="24"/>
      <c r="AC21073" s="24"/>
      <c r="AI21073" s="24"/>
      <c r="AL21073" s="24"/>
      <c r="AO21073" s="24"/>
      <c r="AR21073" s="24"/>
      <c r="AU21073" s="24"/>
    </row>
    <row r="21074">
      <c r="J21074" s="18"/>
      <c r="N21074" s="24"/>
      <c r="Q21074" s="24"/>
      <c r="T21074" s="24"/>
      <c r="W21074" s="24"/>
      <c r="Z21074" s="24"/>
      <c r="AC21074" s="24"/>
      <c r="AI21074" s="24"/>
      <c r="AL21074" s="24"/>
      <c r="AO21074" s="24"/>
      <c r="AR21074" s="24"/>
      <c r="AU21074" s="24"/>
    </row>
    <row r="21075">
      <c r="J21075" s="18"/>
      <c r="N21075" s="24"/>
      <c r="Q21075" s="24"/>
      <c r="T21075" s="24"/>
      <c r="W21075" s="24"/>
      <c r="Z21075" s="24"/>
      <c r="AC21075" s="24"/>
      <c r="AI21075" s="24"/>
      <c r="AL21075" s="24"/>
      <c r="AO21075" s="24"/>
      <c r="AR21075" s="24"/>
      <c r="AU21075" s="24"/>
    </row>
    <row r="21076">
      <c r="J21076" s="18"/>
      <c r="N21076" s="24"/>
      <c r="Q21076" s="24"/>
      <c r="T21076" s="24"/>
      <c r="W21076" s="24"/>
      <c r="Z21076" s="24"/>
      <c r="AC21076" s="24"/>
      <c r="AI21076" s="24"/>
      <c r="AL21076" s="24"/>
      <c r="AO21076" s="24"/>
      <c r="AR21076" s="24"/>
      <c r="AU21076" s="24"/>
    </row>
    <row r="21077">
      <c r="J21077" s="18"/>
      <c r="N21077" s="24"/>
      <c r="Q21077" s="24"/>
      <c r="T21077" s="24"/>
      <c r="W21077" s="24"/>
      <c r="Z21077" s="24"/>
      <c r="AC21077" s="24"/>
      <c r="AI21077" s="24"/>
      <c r="AL21077" s="24"/>
      <c r="AO21077" s="24"/>
      <c r="AR21077" s="24"/>
      <c r="AU21077" s="24"/>
    </row>
    <row r="21078">
      <c r="J21078" s="18"/>
      <c r="N21078" s="24"/>
      <c r="Q21078" s="24"/>
      <c r="T21078" s="24"/>
      <c r="W21078" s="24"/>
      <c r="Z21078" s="24"/>
      <c r="AC21078" s="24"/>
      <c r="AI21078" s="24"/>
      <c r="AL21078" s="24"/>
      <c r="AO21078" s="24"/>
      <c r="AR21078" s="24"/>
      <c r="AU21078" s="24"/>
    </row>
    <row r="21079">
      <c r="J21079" s="18"/>
      <c r="N21079" s="24"/>
      <c r="Q21079" s="24"/>
      <c r="T21079" s="24"/>
      <c r="W21079" s="24"/>
      <c r="Z21079" s="24"/>
      <c r="AC21079" s="24"/>
      <c r="AI21079" s="24"/>
      <c r="AL21079" s="24"/>
      <c r="AO21079" s="24"/>
      <c r="AR21079" s="24"/>
      <c r="AU21079" s="24"/>
    </row>
    <row r="21080">
      <c r="J21080" s="18"/>
      <c r="N21080" s="24"/>
      <c r="Q21080" s="24"/>
      <c r="T21080" s="24"/>
      <c r="W21080" s="24"/>
      <c r="Z21080" s="24"/>
      <c r="AC21080" s="24"/>
      <c r="AI21080" s="24"/>
      <c r="AL21080" s="24"/>
      <c r="AO21080" s="24"/>
      <c r="AR21080" s="24"/>
      <c r="AU21080" s="24"/>
    </row>
    <row r="21081">
      <c r="J21081" s="18"/>
      <c r="N21081" s="24"/>
      <c r="Q21081" s="24"/>
      <c r="T21081" s="24"/>
      <c r="W21081" s="24"/>
      <c r="Z21081" s="24"/>
      <c r="AC21081" s="24"/>
      <c r="AI21081" s="24"/>
      <c r="AL21081" s="24"/>
      <c r="AO21081" s="24"/>
      <c r="AR21081" s="24"/>
      <c r="AU21081" s="24"/>
    </row>
    <row r="21082">
      <c r="J21082" s="18"/>
      <c r="N21082" s="24"/>
      <c r="Q21082" s="24"/>
      <c r="T21082" s="24"/>
      <c r="W21082" s="24"/>
      <c r="Z21082" s="24"/>
      <c r="AC21082" s="24"/>
      <c r="AI21082" s="24"/>
      <c r="AL21082" s="24"/>
      <c r="AO21082" s="24"/>
      <c r="AR21082" s="24"/>
      <c r="AU21082" s="24"/>
    </row>
    <row r="21083">
      <c r="J21083" s="18"/>
      <c r="N21083" s="24"/>
      <c r="Q21083" s="24"/>
      <c r="T21083" s="24"/>
      <c r="W21083" s="24"/>
      <c r="Z21083" s="24"/>
      <c r="AC21083" s="24"/>
      <c r="AI21083" s="24"/>
      <c r="AL21083" s="24"/>
      <c r="AO21083" s="24"/>
      <c r="AR21083" s="24"/>
      <c r="AU21083" s="24"/>
    </row>
    <row r="21084">
      <c r="J21084" s="18"/>
      <c r="N21084" s="24"/>
      <c r="Q21084" s="24"/>
      <c r="T21084" s="24"/>
      <c r="W21084" s="24"/>
      <c r="Z21084" s="24"/>
      <c r="AC21084" s="24"/>
      <c r="AI21084" s="24"/>
      <c r="AL21084" s="24"/>
      <c r="AO21084" s="24"/>
      <c r="AR21084" s="24"/>
      <c r="AU21084" s="24"/>
    </row>
    <row r="21085">
      <c r="J21085" s="18"/>
      <c r="N21085" s="24"/>
      <c r="Q21085" s="24"/>
      <c r="T21085" s="24"/>
      <c r="W21085" s="24"/>
      <c r="Z21085" s="24"/>
      <c r="AC21085" s="24"/>
      <c r="AI21085" s="24"/>
      <c r="AL21085" s="24"/>
      <c r="AO21085" s="24"/>
      <c r="AR21085" s="24"/>
      <c r="AU21085" s="24"/>
    </row>
    <row r="21086">
      <c r="J21086" s="18"/>
      <c r="N21086" s="24"/>
      <c r="Q21086" s="24"/>
      <c r="T21086" s="24"/>
      <c r="W21086" s="24"/>
      <c r="Z21086" s="24"/>
      <c r="AC21086" s="24"/>
      <c r="AI21086" s="24"/>
      <c r="AL21086" s="24"/>
      <c r="AO21086" s="24"/>
      <c r="AR21086" s="24"/>
      <c r="AU21086" s="24"/>
    </row>
    <row r="21087">
      <c r="J21087" s="18"/>
      <c r="N21087" s="24"/>
      <c r="Q21087" s="24"/>
      <c r="T21087" s="24"/>
      <c r="W21087" s="24"/>
      <c r="Z21087" s="24"/>
      <c r="AC21087" s="24"/>
      <c r="AI21087" s="24"/>
      <c r="AL21087" s="24"/>
      <c r="AO21087" s="24"/>
      <c r="AR21087" s="24"/>
      <c r="AU21087" s="24"/>
    </row>
    <row r="21088">
      <c r="J21088" s="18"/>
      <c r="N21088" s="24"/>
      <c r="Q21088" s="24"/>
      <c r="T21088" s="24"/>
      <c r="W21088" s="24"/>
      <c r="Z21088" s="24"/>
      <c r="AC21088" s="24"/>
      <c r="AI21088" s="24"/>
      <c r="AL21088" s="24"/>
      <c r="AO21088" s="24"/>
      <c r="AR21088" s="24"/>
      <c r="AU21088" s="24"/>
    </row>
    <row r="21089">
      <c r="J21089" s="18"/>
      <c r="N21089" s="24"/>
      <c r="Q21089" s="24"/>
      <c r="T21089" s="24"/>
      <c r="W21089" s="24"/>
      <c r="Z21089" s="24"/>
      <c r="AC21089" s="24"/>
      <c r="AI21089" s="24"/>
      <c r="AL21089" s="24"/>
      <c r="AO21089" s="24"/>
      <c r="AR21089" s="24"/>
      <c r="AU21089" s="24"/>
    </row>
    <row r="21090">
      <c r="J21090" s="18"/>
      <c r="N21090" s="24"/>
      <c r="Q21090" s="24"/>
      <c r="T21090" s="24"/>
      <c r="W21090" s="24"/>
      <c r="Z21090" s="24"/>
      <c r="AC21090" s="24"/>
      <c r="AI21090" s="24"/>
      <c r="AL21090" s="24"/>
      <c r="AO21090" s="24"/>
      <c r="AR21090" s="24"/>
      <c r="AU21090" s="24"/>
    </row>
    <row r="21091">
      <c r="J21091" s="18"/>
      <c r="N21091" s="24"/>
      <c r="Q21091" s="24"/>
      <c r="T21091" s="24"/>
      <c r="W21091" s="24"/>
      <c r="Z21091" s="24"/>
      <c r="AC21091" s="24"/>
      <c r="AI21091" s="24"/>
      <c r="AL21091" s="24"/>
      <c r="AO21091" s="24"/>
      <c r="AR21091" s="24"/>
      <c r="AU21091" s="24"/>
    </row>
    <row r="21092">
      <c r="J21092" s="18"/>
      <c r="N21092" s="24"/>
      <c r="Q21092" s="24"/>
      <c r="T21092" s="24"/>
      <c r="W21092" s="24"/>
      <c r="Z21092" s="24"/>
      <c r="AC21092" s="24"/>
      <c r="AI21092" s="24"/>
      <c r="AL21092" s="24"/>
      <c r="AO21092" s="24"/>
      <c r="AR21092" s="24"/>
      <c r="AU21092" s="24"/>
    </row>
    <row r="21093">
      <c r="J21093" s="18"/>
      <c r="N21093" s="24"/>
      <c r="Q21093" s="24"/>
      <c r="T21093" s="24"/>
      <c r="W21093" s="24"/>
      <c r="Z21093" s="24"/>
      <c r="AC21093" s="24"/>
      <c r="AI21093" s="24"/>
      <c r="AL21093" s="24"/>
      <c r="AO21093" s="24"/>
      <c r="AR21093" s="24"/>
      <c r="AU21093" s="24"/>
    </row>
    <row r="21094">
      <c r="J21094" s="18"/>
      <c r="N21094" s="24"/>
      <c r="Q21094" s="24"/>
      <c r="T21094" s="24"/>
      <c r="W21094" s="24"/>
      <c r="Z21094" s="24"/>
      <c r="AC21094" s="24"/>
      <c r="AI21094" s="24"/>
      <c r="AL21094" s="24"/>
      <c r="AO21094" s="24"/>
      <c r="AR21094" s="24"/>
      <c r="AU21094" s="24"/>
    </row>
    <row r="21095">
      <c r="J21095" s="18"/>
      <c r="N21095" s="24"/>
      <c r="Q21095" s="24"/>
      <c r="T21095" s="24"/>
      <c r="W21095" s="24"/>
      <c r="Z21095" s="24"/>
      <c r="AC21095" s="24"/>
      <c r="AI21095" s="24"/>
      <c r="AL21095" s="24"/>
      <c r="AO21095" s="24"/>
      <c r="AR21095" s="24"/>
      <c r="AU21095" s="24"/>
    </row>
    <row r="21096">
      <c r="J21096" s="18"/>
      <c r="N21096" s="24"/>
      <c r="Q21096" s="24"/>
      <c r="T21096" s="24"/>
      <c r="W21096" s="24"/>
      <c r="Z21096" s="24"/>
      <c r="AC21096" s="24"/>
      <c r="AI21096" s="24"/>
      <c r="AL21096" s="24"/>
      <c r="AO21096" s="24"/>
      <c r="AR21096" s="24"/>
      <c r="AU21096" s="24"/>
    </row>
    <row r="21097">
      <c r="J21097" s="18"/>
      <c r="N21097" s="24"/>
      <c r="Q21097" s="24"/>
      <c r="T21097" s="24"/>
      <c r="W21097" s="24"/>
      <c r="Z21097" s="24"/>
      <c r="AC21097" s="24"/>
      <c r="AI21097" s="24"/>
      <c r="AL21097" s="24"/>
      <c r="AO21097" s="24"/>
      <c r="AR21097" s="24"/>
      <c r="AU21097" s="24"/>
    </row>
    <row r="21098">
      <c r="J21098" s="18"/>
      <c r="N21098" s="24"/>
      <c r="Q21098" s="24"/>
      <c r="T21098" s="24"/>
      <c r="W21098" s="24"/>
      <c r="Z21098" s="24"/>
      <c r="AC21098" s="24"/>
      <c r="AI21098" s="24"/>
      <c r="AL21098" s="24"/>
      <c r="AO21098" s="24"/>
      <c r="AR21098" s="24"/>
      <c r="AU21098" s="24"/>
    </row>
    <row r="21099">
      <c r="J21099" s="18"/>
      <c r="N21099" s="24"/>
      <c r="Q21099" s="24"/>
      <c r="T21099" s="24"/>
      <c r="W21099" s="24"/>
      <c r="Z21099" s="24"/>
      <c r="AC21099" s="24"/>
      <c r="AI21099" s="24"/>
      <c r="AL21099" s="24"/>
      <c r="AO21099" s="24"/>
      <c r="AR21099" s="24"/>
      <c r="AU21099" s="24"/>
    </row>
    <row r="21100">
      <c r="J21100" s="18"/>
      <c r="N21100" s="24"/>
      <c r="Q21100" s="24"/>
      <c r="T21100" s="24"/>
      <c r="W21100" s="24"/>
      <c r="Z21100" s="24"/>
      <c r="AC21100" s="24"/>
      <c r="AI21100" s="24"/>
      <c r="AL21100" s="24"/>
      <c r="AO21100" s="24"/>
      <c r="AR21100" s="24"/>
      <c r="AU21100" s="24"/>
    </row>
    <row r="21101">
      <c r="J21101" s="18"/>
      <c r="N21101" s="24"/>
      <c r="Q21101" s="24"/>
      <c r="T21101" s="24"/>
      <c r="W21101" s="24"/>
      <c r="Z21101" s="24"/>
      <c r="AC21101" s="24"/>
      <c r="AI21101" s="24"/>
      <c r="AL21101" s="24"/>
      <c r="AO21101" s="24"/>
      <c r="AR21101" s="24"/>
      <c r="AU21101" s="24"/>
    </row>
    <row r="21102">
      <c r="J21102" s="18"/>
      <c r="N21102" s="24"/>
      <c r="Q21102" s="24"/>
      <c r="T21102" s="24"/>
      <c r="W21102" s="24"/>
      <c r="Z21102" s="24"/>
      <c r="AC21102" s="24"/>
      <c r="AI21102" s="24"/>
      <c r="AL21102" s="24"/>
      <c r="AO21102" s="24"/>
      <c r="AR21102" s="24"/>
      <c r="AU21102" s="24"/>
    </row>
    <row r="21103">
      <c r="J21103" s="18"/>
      <c r="N21103" s="24"/>
      <c r="Q21103" s="24"/>
      <c r="T21103" s="24"/>
      <c r="W21103" s="24"/>
      <c r="Z21103" s="24"/>
      <c r="AC21103" s="24"/>
      <c r="AI21103" s="24"/>
      <c r="AL21103" s="24"/>
      <c r="AO21103" s="24"/>
      <c r="AR21103" s="24"/>
      <c r="AU21103" s="24"/>
    </row>
    <row r="21104">
      <c r="J21104" s="18"/>
      <c r="N21104" s="24"/>
      <c r="Q21104" s="24"/>
      <c r="T21104" s="24"/>
      <c r="W21104" s="24"/>
      <c r="Z21104" s="24"/>
      <c r="AC21104" s="24"/>
      <c r="AI21104" s="24"/>
      <c r="AL21104" s="24"/>
      <c r="AO21104" s="24"/>
      <c r="AR21104" s="24"/>
      <c r="AU21104" s="24"/>
    </row>
    <row r="21105">
      <c r="J21105" s="18"/>
      <c r="N21105" s="24"/>
      <c r="Q21105" s="24"/>
      <c r="T21105" s="24"/>
      <c r="W21105" s="24"/>
      <c r="Z21105" s="24"/>
      <c r="AC21105" s="24"/>
      <c r="AI21105" s="24"/>
      <c r="AL21105" s="24"/>
      <c r="AO21105" s="24"/>
      <c r="AR21105" s="24"/>
      <c r="AU21105" s="24"/>
    </row>
    <row r="21106">
      <c r="J21106" s="18"/>
      <c r="N21106" s="24"/>
      <c r="Q21106" s="24"/>
      <c r="T21106" s="24"/>
      <c r="W21106" s="24"/>
      <c r="Z21106" s="24"/>
      <c r="AC21106" s="24"/>
      <c r="AI21106" s="24"/>
      <c r="AL21106" s="24"/>
      <c r="AO21106" s="24"/>
      <c r="AR21106" s="24"/>
      <c r="AU21106" s="24"/>
    </row>
    <row r="21107">
      <c r="J21107" s="18"/>
      <c r="N21107" s="24"/>
      <c r="Q21107" s="24"/>
      <c r="T21107" s="24"/>
      <c r="W21107" s="24"/>
      <c r="Z21107" s="24"/>
      <c r="AC21107" s="24"/>
      <c r="AI21107" s="24"/>
      <c r="AL21107" s="24"/>
      <c r="AO21107" s="24"/>
      <c r="AR21107" s="24"/>
      <c r="AU21107" s="24"/>
    </row>
    <row r="21108">
      <c r="J21108" s="18"/>
      <c r="N21108" s="24"/>
      <c r="Q21108" s="24"/>
      <c r="T21108" s="24"/>
      <c r="W21108" s="24"/>
      <c r="Z21108" s="24"/>
      <c r="AC21108" s="24"/>
      <c r="AI21108" s="24"/>
      <c r="AL21108" s="24"/>
      <c r="AO21108" s="24"/>
      <c r="AR21108" s="24"/>
      <c r="AU21108" s="24"/>
    </row>
    <row r="21109">
      <c r="J21109" s="18"/>
      <c r="N21109" s="24"/>
      <c r="Q21109" s="24"/>
      <c r="T21109" s="24"/>
      <c r="W21109" s="24"/>
      <c r="Z21109" s="24"/>
      <c r="AC21109" s="24"/>
      <c r="AI21109" s="24"/>
      <c r="AL21109" s="24"/>
      <c r="AO21109" s="24"/>
      <c r="AR21109" s="24"/>
      <c r="AU21109" s="24"/>
    </row>
    <row r="21110">
      <c r="J21110" s="18"/>
      <c r="N21110" s="24"/>
      <c r="Q21110" s="24"/>
      <c r="T21110" s="24"/>
      <c r="W21110" s="24"/>
      <c r="Z21110" s="24"/>
      <c r="AC21110" s="24"/>
      <c r="AI21110" s="24"/>
      <c r="AL21110" s="24"/>
      <c r="AO21110" s="24"/>
      <c r="AR21110" s="24"/>
      <c r="AU21110" s="24"/>
    </row>
    <row r="21111">
      <c r="J21111" s="18"/>
      <c r="N21111" s="24"/>
      <c r="Q21111" s="24"/>
      <c r="T21111" s="24"/>
      <c r="W21111" s="24"/>
      <c r="Z21111" s="24"/>
      <c r="AC21111" s="24"/>
      <c r="AI21111" s="24"/>
      <c r="AL21111" s="24"/>
      <c r="AO21111" s="24"/>
      <c r="AR21111" s="24"/>
      <c r="AU21111" s="24"/>
    </row>
    <row r="21112">
      <c r="J21112" s="18"/>
      <c r="N21112" s="24"/>
      <c r="Q21112" s="24"/>
      <c r="T21112" s="24"/>
      <c r="W21112" s="24"/>
      <c r="Z21112" s="24"/>
      <c r="AC21112" s="24"/>
      <c r="AI21112" s="24"/>
      <c r="AL21112" s="24"/>
      <c r="AO21112" s="24"/>
      <c r="AR21112" s="24"/>
      <c r="AU21112" s="24"/>
    </row>
    <row r="21113">
      <c r="J21113" s="18"/>
      <c r="N21113" s="24"/>
      <c r="Q21113" s="24"/>
      <c r="T21113" s="24"/>
      <c r="W21113" s="24"/>
      <c r="Z21113" s="24"/>
      <c r="AC21113" s="24"/>
      <c r="AI21113" s="24"/>
      <c r="AL21113" s="24"/>
      <c r="AO21113" s="24"/>
      <c r="AR21113" s="24"/>
      <c r="AU21113" s="24"/>
    </row>
    <row r="21114">
      <c r="J21114" s="18"/>
      <c r="N21114" s="24"/>
      <c r="Q21114" s="24"/>
      <c r="T21114" s="24"/>
      <c r="W21114" s="24"/>
      <c r="Z21114" s="24"/>
      <c r="AC21114" s="24"/>
      <c r="AI21114" s="24"/>
      <c r="AL21114" s="24"/>
      <c r="AO21114" s="24"/>
      <c r="AR21114" s="24"/>
      <c r="AU21114" s="24"/>
    </row>
    <row r="21115">
      <c r="J21115" s="18"/>
      <c r="N21115" s="24"/>
      <c r="Q21115" s="24"/>
      <c r="T21115" s="24"/>
      <c r="W21115" s="24"/>
      <c r="Z21115" s="24"/>
      <c r="AC21115" s="24"/>
      <c r="AI21115" s="24"/>
      <c r="AL21115" s="24"/>
      <c r="AO21115" s="24"/>
      <c r="AR21115" s="24"/>
      <c r="AU21115" s="24"/>
    </row>
    <row r="21116">
      <c r="J21116" s="18"/>
      <c r="N21116" s="24"/>
      <c r="Q21116" s="24"/>
      <c r="T21116" s="24"/>
      <c r="W21116" s="24"/>
      <c r="Z21116" s="24"/>
      <c r="AC21116" s="24"/>
      <c r="AI21116" s="24"/>
      <c r="AL21116" s="24"/>
      <c r="AO21116" s="24"/>
      <c r="AR21116" s="24"/>
      <c r="AU21116" s="24"/>
    </row>
    <row r="21117">
      <c r="J21117" s="18"/>
      <c r="N21117" s="24"/>
      <c r="Q21117" s="24"/>
      <c r="T21117" s="24"/>
      <c r="W21117" s="24"/>
      <c r="Z21117" s="24"/>
      <c r="AC21117" s="24"/>
      <c r="AI21117" s="24"/>
      <c r="AL21117" s="24"/>
      <c r="AO21117" s="24"/>
      <c r="AR21117" s="24"/>
      <c r="AU21117" s="24"/>
    </row>
    <row r="21118">
      <c r="J21118" s="18"/>
      <c r="N21118" s="24"/>
      <c r="Q21118" s="24"/>
      <c r="T21118" s="24"/>
      <c r="W21118" s="24"/>
      <c r="Z21118" s="24"/>
      <c r="AC21118" s="24"/>
      <c r="AI21118" s="24"/>
      <c r="AL21118" s="24"/>
      <c r="AO21118" s="24"/>
      <c r="AR21118" s="24"/>
      <c r="AU21118" s="24"/>
    </row>
    <row r="21119">
      <c r="J21119" s="18"/>
      <c r="N21119" s="24"/>
      <c r="Q21119" s="24"/>
      <c r="T21119" s="24"/>
      <c r="W21119" s="24"/>
      <c r="Z21119" s="24"/>
      <c r="AC21119" s="24"/>
      <c r="AI21119" s="24"/>
      <c r="AL21119" s="24"/>
      <c r="AO21119" s="24"/>
      <c r="AR21119" s="24"/>
      <c r="AU21119" s="24"/>
    </row>
    <row r="21120">
      <c r="J21120" s="18"/>
      <c r="N21120" s="24"/>
      <c r="Q21120" s="24"/>
      <c r="T21120" s="24"/>
      <c r="W21120" s="24"/>
      <c r="Z21120" s="24"/>
      <c r="AC21120" s="24"/>
      <c r="AI21120" s="24"/>
      <c r="AL21120" s="24"/>
      <c r="AO21120" s="24"/>
      <c r="AR21120" s="24"/>
      <c r="AU21120" s="24"/>
    </row>
    <row r="21121">
      <c r="J21121" s="18"/>
      <c r="N21121" s="24"/>
      <c r="Q21121" s="24"/>
      <c r="T21121" s="24"/>
      <c r="W21121" s="24"/>
      <c r="Z21121" s="24"/>
      <c r="AC21121" s="24"/>
      <c r="AI21121" s="24"/>
      <c r="AL21121" s="24"/>
      <c r="AO21121" s="24"/>
      <c r="AR21121" s="24"/>
      <c r="AU21121" s="24"/>
    </row>
    <row r="21122">
      <c r="J21122" s="18"/>
      <c r="N21122" s="24"/>
      <c r="Q21122" s="24"/>
      <c r="T21122" s="24"/>
      <c r="W21122" s="24"/>
      <c r="Z21122" s="24"/>
      <c r="AC21122" s="24"/>
      <c r="AI21122" s="24"/>
      <c r="AL21122" s="24"/>
      <c r="AO21122" s="24"/>
      <c r="AR21122" s="24"/>
      <c r="AU21122" s="24"/>
    </row>
    <row r="21123">
      <c r="J21123" s="18"/>
      <c r="N21123" s="24"/>
      <c r="Q21123" s="24"/>
      <c r="T21123" s="24"/>
      <c r="W21123" s="24"/>
      <c r="Z21123" s="24"/>
      <c r="AC21123" s="24"/>
      <c r="AI21123" s="24"/>
      <c r="AL21123" s="24"/>
      <c r="AO21123" s="24"/>
      <c r="AR21123" s="24"/>
      <c r="AU21123" s="24"/>
    </row>
    <row r="21124">
      <c r="J21124" s="18"/>
      <c r="N21124" s="24"/>
      <c r="Q21124" s="24"/>
      <c r="T21124" s="24"/>
      <c r="W21124" s="24"/>
      <c r="Z21124" s="24"/>
      <c r="AC21124" s="24"/>
      <c r="AI21124" s="24"/>
      <c r="AL21124" s="24"/>
      <c r="AO21124" s="24"/>
      <c r="AR21124" s="24"/>
      <c r="AU21124" s="24"/>
    </row>
    <row r="21125">
      <c r="J21125" s="18"/>
      <c r="N21125" s="24"/>
      <c r="Q21125" s="24"/>
      <c r="T21125" s="24"/>
      <c r="W21125" s="24"/>
      <c r="Z21125" s="24"/>
      <c r="AC21125" s="24"/>
      <c r="AI21125" s="24"/>
      <c r="AL21125" s="24"/>
      <c r="AO21125" s="24"/>
      <c r="AR21125" s="24"/>
      <c r="AU21125" s="24"/>
    </row>
    <row r="21126">
      <c r="J21126" s="18"/>
      <c r="N21126" s="24"/>
      <c r="Q21126" s="24"/>
      <c r="T21126" s="24"/>
      <c r="W21126" s="24"/>
      <c r="Z21126" s="24"/>
      <c r="AC21126" s="24"/>
      <c r="AI21126" s="24"/>
      <c r="AL21126" s="24"/>
      <c r="AO21126" s="24"/>
      <c r="AR21126" s="24"/>
      <c r="AU21126" s="24"/>
    </row>
    <row r="21127">
      <c r="J21127" s="18"/>
      <c r="N21127" s="24"/>
      <c r="Q21127" s="24"/>
      <c r="T21127" s="24"/>
      <c r="W21127" s="24"/>
      <c r="Z21127" s="24"/>
      <c r="AC21127" s="24"/>
      <c r="AI21127" s="24"/>
      <c r="AL21127" s="24"/>
      <c r="AO21127" s="24"/>
      <c r="AR21127" s="24"/>
      <c r="AU21127" s="24"/>
    </row>
    <row r="21128">
      <c r="J21128" s="18"/>
      <c r="N21128" s="24"/>
      <c r="Q21128" s="24"/>
      <c r="T21128" s="24"/>
      <c r="W21128" s="24"/>
      <c r="Z21128" s="24"/>
      <c r="AC21128" s="24"/>
      <c r="AI21128" s="24"/>
      <c r="AL21128" s="24"/>
      <c r="AO21128" s="24"/>
      <c r="AR21128" s="24"/>
      <c r="AU21128" s="24"/>
    </row>
    <row r="21129">
      <c r="J21129" s="18"/>
      <c r="N21129" s="24"/>
      <c r="Q21129" s="24"/>
      <c r="T21129" s="24"/>
      <c r="W21129" s="24"/>
      <c r="Z21129" s="24"/>
      <c r="AC21129" s="24"/>
      <c r="AI21129" s="24"/>
      <c r="AL21129" s="24"/>
      <c r="AO21129" s="24"/>
      <c r="AR21129" s="24"/>
      <c r="AU21129" s="24"/>
    </row>
    <row r="21130">
      <c r="J21130" s="18"/>
      <c r="N21130" s="24"/>
      <c r="Q21130" s="24"/>
      <c r="T21130" s="24"/>
      <c r="W21130" s="24"/>
      <c r="Z21130" s="24"/>
      <c r="AC21130" s="24"/>
      <c r="AI21130" s="24"/>
      <c r="AL21130" s="24"/>
      <c r="AO21130" s="24"/>
      <c r="AR21130" s="24"/>
      <c r="AU21130" s="24"/>
    </row>
    <row r="21131">
      <c r="J21131" s="18"/>
      <c r="N21131" s="24"/>
      <c r="Q21131" s="24"/>
      <c r="T21131" s="24"/>
      <c r="W21131" s="24"/>
      <c r="Z21131" s="24"/>
      <c r="AC21131" s="24"/>
      <c r="AI21131" s="24"/>
      <c r="AL21131" s="24"/>
      <c r="AO21131" s="24"/>
      <c r="AR21131" s="24"/>
      <c r="AU21131" s="24"/>
    </row>
    <row r="21132">
      <c r="J21132" s="18"/>
      <c r="N21132" s="24"/>
      <c r="Q21132" s="24"/>
      <c r="T21132" s="24"/>
      <c r="W21132" s="24"/>
      <c r="Z21132" s="24"/>
      <c r="AC21132" s="24"/>
      <c r="AI21132" s="24"/>
      <c r="AL21132" s="24"/>
      <c r="AO21132" s="24"/>
      <c r="AR21132" s="24"/>
      <c r="AU21132" s="24"/>
    </row>
    <row r="21133">
      <c r="J21133" s="18"/>
      <c r="N21133" s="24"/>
      <c r="Q21133" s="24"/>
      <c r="T21133" s="24"/>
      <c r="W21133" s="24"/>
      <c r="Z21133" s="24"/>
      <c r="AC21133" s="24"/>
      <c r="AI21133" s="24"/>
      <c r="AL21133" s="24"/>
      <c r="AO21133" s="24"/>
      <c r="AR21133" s="24"/>
      <c r="AU21133" s="24"/>
    </row>
    <row r="21134">
      <c r="J21134" s="18"/>
      <c r="N21134" s="24"/>
      <c r="Q21134" s="24"/>
      <c r="T21134" s="24"/>
      <c r="W21134" s="24"/>
      <c r="Z21134" s="24"/>
      <c r="AC21134" s="24"/>
      <c r="AI21134" s="24"/>
      <c r="AL21134" s="24"/>
      <c r="AO21134" s="24"/>
      <c r="AR21134" s="24"/>
      <c r="AU21134" s="24"/>
    </row>
    <row r="21135">
      <c r="J21135" s="18"/>
      <c r="N21135" s="24"/>
      <c r="Q21135" s="24"/>
      <c r="T21135" s="24"/>
      <c r="W21135" s="24"/>
      <c r="Z21135" s="24"/>
      <c r="AC21135" s="24"/>
      <c r="AI21135" s="24"/>
      <c r="AL21135" s="24"/>
      <c r="AO21135" s="24"/>
      <c r="AR21135" s="24"/>
      <c r="AU21135" s="24"/>
    </row>
    <row r="21136">
      <c r="J21136" s="18"/>
      <c r="N21136" s="24"/>
      <c r="Q21136" s="24"/>
      <c r="T21136" s="24"/>
      <c r="W21136" s="24"/>
      <c r="Z21136" s="24"/>
      <c r="AC21136" s="24"/>
      <c r="AI21136" s="24"/>
      <c r="AL21136" s="24"/>
      <c r="AO21136" s="24"/>
      <c r="AR21136" s="24"/>
      <c r="AU21136" s="24"/>
    </row>
    <row r="21137">
      <c r="J21137" s="18"/>
      <c r="N21137" s="24"/>
      <c r="Q21137" s="24"/>
      <c r="T21137" s="24"/>
      <c r="W21137" s="24"/>
      <c r="Z21137" s="24"/>
      <c r="AC21137" s="24"/>
      <c r="AI21137" s="24"/>
      <c r="AL21137" s="24"/>
      <c r="AO21137" s="24"/>
      <c r="AR21137" s="24"/>
      <c r="AU21137" s="24"/>
    </row>
    <row r="21138">
      <c r="J21138" s="18"/>
      <c r="N21138" s="24"/>
      <c r="Q21138" s="24"/>
      <c r="T21138" s="24"/>
      <c r="W21138" s="24"/>
      <c r="Z21138" s="24"/>
      <c r="AC21138" s="24"/>
      <c r="AI21138" s="24"/>
      <c r="AL21138" s="24"/>
      <c r="AO21138" s="24"/>
      <c r="AR21138" s="24"/>
      <c r="AU21138" s="24"/>
    </row>
    <row r="21139">
      <c r="J21139" s="18"/>
      <c r="N21139" s="24"/>
      <c r="Q21139" s="24"/>
      <c r="T21139" s="24"/>
      <c r="W21139" s="24"/>
      <c r="Z21139" s="24"/>
      <c r="AC21139" s="24"/>
      <c r="AI21139" s="24"/>
      <c r="AL21139" s="24"/>
      <c r="AO21139" s="24"/>
      <c r="AR21139" s="24"/>
      <c r="AU21139" s="24"/>
    </row>
    <row r="21140">
      <c r="J21140" s="18"/>
      <c r="N21140" s="24"/>
      <c r="Q21140" s="24"/>
      <c r="T21140" s="24"/>
      <c r="W21140" s="24"/>
      <c r="Z21140" s="24"/>
      <c r="AC21140" s="24"/>
      <c r="AI21140" s="24"/>
      <c r="AL21140" s="24"/>
      <c r="AO21140" s="24"/>
      <c r="AR21140" s="24"/>
      <c r="AU21140" s="24"/>
    </row>
    <row r="21141">
      <c r="J21141" s="18"/>
      <c r="N21141" s="24"/>
      <c r="Q21141" s="24"/>
      <c r="T21141" s="24"/>
      <c r="W21141" s="24"/>
      <c r="Z21141" s="24"/>
      <c r="AC21141" s="24"/>
      <c r="AI21141" s="24"/>
      <c r="AL21141" s="24"/>
      <c r="AO21141" s="24"/>
      <c r="AR21141" s="24"/>
      <c r="AU21141" s="24"/>
    </row>
    <row r="21142">
      <c r="J21142" s="18"/>
      <c r="N21142" s="24"/>
      <c r="Q21142" s="24"/>
      <c r="T21142" s="24"/>
      <c r="W21142" s="24"/>
      <c r="Z21142" s="24"/>
      <c r="AC21142" s="24"/>
      <c r="AI21142" s="24"/>
      <c r="AL21142" s="24"/>
      <c r="AO21142" s="24"/>
      <c r="AR21142" s="24"/>
      <c r="AU21142" s="24"/>
    </row>
    <row r="21143">
      <c r="J21143" s="18"/>
      <c r="N21143" s="24"/>
      <c r="Q21143" s="24"/>
      <c r="T21143" s="24"/>
      <c r="W21143" s="24"/>
      <c r="Z21143" s="24"/>
      <c r="AC21143" s="24"/>
      <c r="AI21143" s="24"/>
      <c r="AL21143" s="24"/>
      <c r="AO21143" s="24"/>
      <c r="AR21143" s="24"/>
      <c r="AU21143" s="24"/>
    </row>
    <row r="21144">
      <c r="J21144" s="18"/>
      <c r="N21144" s="24"/>
      <c r="Q21144" s="24"/>
      <c r="T21144" s="24"/>
      <c r="W21144" s="24"/>
      <c r="Z21144" s="24"/>
      <c r="AC21144" s="24"/>
      <c r="AI21144" s="24"/>
      <c r="AL21144" s="24"/>
      <c r="AO21144" s="24"/>
      <c r="AR21144" s="24"/>
      <c r="AU21144" s="24"/>
    </row>
    <row r="21145">
      <c r="J21145" s="18"/>
      <c r="N21145" s="24"/>
      <c r="Q21145" s="24"/>
      <c r="T21145" s="24"/>
      <c r="W21145" s="24"/>
      <c r="Z21145" s="24"/>
      <c r="AC21145" s="24"/>
      <c r="AI21145" s="24"/>
      <c r="AL21145" s="24"/>
      <c r="AO21145" s="24"/>
      <c r="AR21145" s="24"/>
      <c r="AU21145" s="24"/>
    </row>
    <row r="21146">
      <c r="J21146" s="18"/>
      <c r="N21146" s="24"/>
      <c r="Q21146" s="24"/>
      <c r="T21146" s="24"/>
      <c r="W21146" s="24"/>
      <c r="Z21146" s="24"/>
      <c r="AC21146" s="24"/>
      <c r="AI21146" s="24"/>
      <c r="AL21146" s="24"/>
      <c r="AO21146" s="24"/>
      <c r="AR21146" s="24"/>
      <c r="AU21146" s="24"/>
    </row>
    <row r="21147">
      <c r="J21147" s="18"/>
      <c r="N21147" s="24"/>
      <c r="Q21147" s="24"/>
      <c r="T21147" s="24"/>
      <c r="W21147" s="24"/>
      <c r="Z21147" s="24"/>
      <c r="AC21147" s="24"/>
      <c r="AI21147" s="24"/>
      <c r="AL21147" s="24"/>
      <c r="AO21147" s="24"/>
      <c r="AR21147" s="24"/>
      <c r="AU21147" s="24"/>
    </row>
    <row r="21148">
      <c r="J21148" s="18"/>
      <c r="N21148" s="24"/>
      <c r="Q21148" s="24"/>
      <c r="T21148" s="24"/>
      <c r="W21148" s="24"/>
      <c r="Z21148" s="24"/>
      <c r="AC21148" s="24"/>
      <c r="AI21148" s="24"/>
      <c r="AL21148" s="24"/>
      <c r="AO21148" s="24"/>
      <c r="AR21148" s="24"/>
      <c r="AU21148" s="24"/>
    </row>
    <row r="21149">
      <c r="J21149" s="18"/>
      <c r="N21149" s="24"/>
      <c r="Q21149" s="24"/>
      <c r="T21149" s="24"/>
      <c r="W21149" s="24"/>
      <c r="Z21149" s="24"/>
      <c r="AC21149" s="24"/>
      <c r="AI21149" s="24"/>
      <c r="AL21149" s="24"/>
      <c r="AO21149" s="24"/>
      <c r="AR21149" s="24"/>
      <c r="AU21149" s="24"/>
    </row>
    <row r="21150">
      <c r="J21150" s="18"/>
      <c r="N21150" s="24"/>
      <c r="Q21150" s="24"/>
      <c r="T21150" s="24"/>
      <c r="W21150" s="24"/>
      <c r="Z21150" s="24"/>
      <c r="AC21150" s="24"/>
      <c r="AI21150" s="24"/>
      <c r="AL21150" s="24"/>
      <c r="AO21150" s="24"/>
      <c r="AR21150" s="24"/>
      <c r="AU21150" s="24"/>
    </row>
    <row r="21151">
      <c r="J21151" s="18"/>
      <c r="N21151" s="24"/>
      <c r="Q21151" s="24"/>
      <c r="T21151" s="24"/>
      <c r="W21151" s="24"/>
      <c r="Z21151" s="24"/>
      <c r="AC21151" s="24"/>
      <c r="AI21151" s="24"/>
      <c r="AL21151" s="24"/>
      <c r="AO21151" s="24"/>
      <c r="AR21151" s="24"/>
      <c r="AU21151" s="24"/>
    </row>
    <row r="21152">
      <c r="J21152" s="18"/>
      <c r="N21152" s="24"/>
      <c r="Q21152" s="24"/>
      <c r="T21152" s="24"/>
      <c r="W21152" s="24"/>
      <c r="Z21152" s="24"/>
      <c r="AC21152" s="24"/>
      <c r="AI21152" s="24"/>
      <c r="AL21152" s="24"/>
      <c r="AO21152" s="24"/>
      <c r="AR21152" s="24"/>
      <c r="AU21152" s="24"/>
    </row>
    <row r="21153">
      <c r="J21153" s="18"/>
      <c r="N21153" s="24"/>
      <c r="Q21153" s="24"/>
      <c r="T21153" s="24"/>
      <c r="W21153" s="24"/>
      <c r="Z21153" s="24"/>
      <c r="AC21153" s="24"/>
      <c r="AI21153" s="24"/>
      <c r="AL21153" s="24"/>
      <c r="AO21153" s="24"/>
      <c r="AR21153" s="24"/>
      <c r="AU21153" s="24"/>
    </row>
    <row r="21154">
      <c r="J21154" s="18"/>
      <c r="N21154" s="24"/>
      <c r="Q21154" s="24"/>
      <c r="T21154" s="24"/>
      <c r="W21154" s="24"/>
      <c r="Z21154" s="24"/>
      <c r="AC21154" s="24"/>
      <c r="AI21154" s="24"/>
      <c r="AL21154" s="24"/>
      <c r="AO21154" s="24"/>
      <c r="AR21154" s="24"/>
      <c r="AU21154" s="24"/>
    </row>
    <row r="21155">
      <c r="J21155" s="18"/>
      <c r="N21155" s="24"/>
      <c r="Q21155" s="24"/>
      <c r="T21155" s="24"/>
      <c r="W21155" s="24"/>
      <c r="Z21155" s="24"/>
      <c r="AC21155" s="24"/>
      <c r="AI21155" s="24"/>
      <c r="AL21155" s="24"/>
      <c r="AO21155" s="24"/>
      <c r="AR21155" s="24"/>
      <c r="AU21155" s="24"/>
    </row>
    <row r="21156">
      <c r="J21156" s="18"/>
      <c r="N21156" s="24"/>
      <c r="Q21156" s="24"/>
      <c r="T21156" s="24"/>
      <c r="W21156" s="24"/>
      <c r="Z21156" s="24"/>
      <c r="AC21156" s="24"/>
      <c r="AI21156" s="24"/>
      <c r="AL21156" s="24"/>
      <c r="AO21156" s="24"/>
      <c r="AR21156" s="24"/>
      <c r="AU21156" s="24"/>
    </row>
    <row r="21157">
      <c r="J21157" s="18"/>
      <c r="N21157" s="24"/>
      <c r="Q21157" s="24"/>
      <c r="T21157" s="24"/>
      <c r="W21157" s="24"/>
      <c r="Z21157" s="24"/>
      <c r="AC21157" s="24"/>
      <c r="AI21157" s="24"/>
      <c r="AL21157" s="24"/>
      <c r="AO21157" s="24"/>
      <c r="AR21157" s="24"/>
      <c r="AU21157" s="24"/>
    </row>
    <row r="21158">
      <c r="J21158" s="18"/>
      <c r="N21158" s="24"/>
      <c r="Q21158" s="24"/>
      <c r="T21158" s="24"/>
      <c r="W21158" s="24"/>
      <c r="Z21158" s="24"/>
      <c r="AC21158" s="24"/>
      <c r="AI21158" s="24"/>
      <c r="AL21158" s="24"/>
      <c r="AO21158" s="24"/>
      <c r="AR21158" s="24"/>
      <c r="AU21158" s="24"/>
    </row>
    <row r="21159">
      <c r="J21159" s="18"/>
      <c r="N21159" s="24"/>
      <c r="Q21159" s="24"/>
      <c r="T21159" s="24"/>
      <c r="W21159" s="24"/>
      <c r="Z21159" s="24"/>
      <c r="AC21159" s="24"/>
      <c r="AI21159" s="24"/>
      <c r="AL21159" s="24"/>
      <c r="AO21159" s="24"/>
      <c r="AR21159" s="24"/>
      <c r="AU21159" s="24"/>
    </row>
    <row r="21160">
      <c r="J21160" s="18"/>
      <c r="N21160" s="24"/>
      <c r="Q21160" s="24"/>
      <c r="T21160" s="24"/>
      <c r="W21160" s="24"/>
      <c r="Z21160" s="24"/>
      <c r="AC21160" s="24"/>
      <c r="AI21160" s="24"/>
      <c r="AL21160" s="24"/>
      <c r="AO21160" s="24"/>
      <c r="AR21160" s="24"/>
      <c r="AU21160" s="24"/>
    </row>
    <row r="21161">
      <c r="J21161" s="18"/>
      <c r="N21161" s="24"/>
      <c r="Q21161" s="24"/>
      <c r="T21161" s="24"/>
      <c r="W21161" s="24"/>
      <c r="Z21161" s="24"/>
      <c r="AC21161" s="24"/>
      <c r="AI21161" s="24"/>
      <c r="AL21161" s="24"/>
      <c r="AO21161" s="24"/>
      <c r="AR21161" s="24"/>
      <c r="AU21161" s="24"/>
    </row>
    <row r="21162">
      <c r="J21162" s="18"/>
      <c r="N21162" s="24"/>
      <c r="Q21162" s="24"/>
      <c r="T21162" s="24"/>
      <c r="W21162" s="24"/>
      <c r="Z21162" s="24"/>
      <c r="AC21162" s="24"/>
      <c r="AI21162" s="24"/>
      <c r="AL21162" s="24"/>
      <c r="AO21162" s="24"/>
      <c r="AR21162" s="24"/>
      <c r="AU21162" s="24"/>
    </row>
    <row r="21163">
      <c r="J21163" s="18"/>
      <c r="N21163" s="24"/>
      <c r="Q21163" s="24"/>
      <c r="T21163" s="24"/>
      <c r="W21163" s="24"/>
      <c r="Z21163" s="24"/>
      <c r="AC21163" s="24"/>
      <c r="AI21163" s="24"/>
      <c r="AL21163" s="24"/>
      <c r="AO21163" s="24"/>
      <c r="AR21163" s="24"/>
      <c r="AU21163" s="24"/>
    </row>
    <row r="21164">
      <c r="J21164" s="18"/>
      <c r="N21164" s="24"/>
      <c r="Q21164" s="24"/>
      <c r="T21164" s="24"/>
      <c r="W21164" s="24"/>
      <c r="Z21164" s="24"/>
      <c r="AC21164" s="24"/>
      <c r="AI21164" s="24"/>
      <c r="AL21164" s="24"/>
      <c r="AO21164" s="24"/>
      <c r="AR21164" s="24"/>
      <c r="AU21164" s="24"/>
    </row>
    <row r="21165">
      <c r="J21165" s="18"/>
      <c r="N21165" s="24"/>
      <c r="Q21165" s="24"/>
      <c r="T21165" s="24"/>
      <c r="W21165" s="24"/>
      <c r="Z21165" s="24"/>
      <c r="AC21165" s="24"/>
      <c r="AI21165" s="24"/>
      <c r="AL21165" s="24"/>
      <c r="AO21165" s="24"/>
      <c r="AR21165" s="24"/>
      <c r="AU21165" s="24"/>
    </row>
    <row r="21166">
      <c r="J21166" s="18"/>
      <c r="N21166" s="24"/>
      <c r="Q21166" s="24"/>
      <c r="T21166" s="24"/>
      <c r="W21166" s="24"/>
      <c r="Z21166" s="24"/>
      <c r="AC21166" s="24"/>
      <c r="AI21166" s="24"/>
      <c r="AL21166" s="24"/>
      <c r="AO21166" s="24"/>
      <c r="AR21166" s="24"/>
      <c r="AU21166" s="24"/>
    </row>
    <row r="21167">
      <c r="J21167" s="18"/>
      <c r="N21167" s="24"/>
      <c r="Q21167" s="24"/>
      <c r="T21167" s="24"/>
      <c r="W21167" s="24"/>
      <c r="Z21167" s="24"/>
      <c r="AC21167" s="24"/>
      <c r="AI21167" s="24"/>
      <c r="AL21167" s="24"/>
      <c r="AO21167" s="24"/>
      <c r="AR21167" s="24"/>
      <c r="AU21167" s="24"/>
    </row>
    <row r="21168">
      <c r="J21168" s="18"/>
      <c r="N21168" s="24"/>
      <c r="Q21168" s="24"/>
      <c r="T21168" s="24"/>
      <c r="W21168" s="24"/>
      <c r="Z21168" s="24"/>
      <c r="AC21168" s="24"/>
      <c r="AI21168" s="24"/>
      <c r="AL21168" s="24"/>
      <c r="AO21168" s="24"/>
      <c r="AR21168" s="24"/>
      <c r="AU21168" s="24"/>
    </row>
    <row r="21169">
      <c r="J21169" s="18"/>
      <c r="N21169" s="24"/>
      <c r="Q21169" s="24"/>
      <c r="T21169" s="24"/>
      <c r="W21169" s="24"/>
      <c r="Z21169" s="24"/>
      <c r="AC21169" s="24"/>
      <c r="AI21169" s="24"/>
      <c r="AL21169" s="24"/>
      <c r="AO21169" s="24"/>
      <c r="AR21169" s="24"/>
      <c r="AU21169" s="24"/>
    </row>
    <row r="21170">
      <c r="J21170" s="18"/>
      <c r="N21170" s="24"/>
      <c r="Q21170" s="24"/>
      <c r="T21170" s="24"/>
      <c r="W21170" s="24"/>
      <c r="Z21170" s="24"/>
      <c r="AC21170" s="24"/>
      <c r="AI21170" s="24"/>
      <c r="AL21170" s="24"/>
      <c r="AO21170" s="24"/>
      <c r="AR21170" s="24"/>
      <c r="AU21170" s="24"/>
    </row>
    <row r="21171">
      <c r="J21171" s="18"/>
      <c r="N21171" s="24"/>
      <c r="Q21171" s="24"/>
      <c r="T21171" s="24"/>
      <c r="W21171" s="24"/>
      <c r="Z21171" s="24"/>
      <c r="AC21171" s="24"/>
      <c r="AI21171" s="24"/>
      <c r="AL21171" s="24"/>
      <c r="AO21171" s="24"/>
      <c r="AR21171" s="24"/>
      <c r="AU21171" s="24"/>
    </row>
    <row r="21172">
      <c r="J21172" s="18"/>
      <c r="N21172" s="24"/>
      <c r="Q21172" s="24"/>
      <c r="T21172" s="24"/>
      <c r="W21172" s="24"/>
      <c r="Z21172" s="24"/>
      <c r="AC21172" s="24"/>
      <c r="AI21172" s="24"/>
      <c r="AL21172" s="24"/>
      <c r="AO21172" s="24"/>
      <c r="AR21172" s="24"/>
      <c r="AU21172" s="24"/>
    </row>
    <row r="21173">
      <c r="J21173" s="18"/>
      <c r="N21173" s="24"/>
      <c r="Q21173" s="24"/>
      <c r="T21173" s="24"/>
      <c r="W21173" s="24"/>
      <c r="Z21173" s="24"/>
      <c r="AC21173" s="24"/>
      <c r="AI21173" s="24"/>
      <c r="AL21173" s="24"/>
      <c r="AO21173" s="24"/>
      <c r="AR21173" s="24"/>
      <c r="AU21173" s="24"/>
    </row>
    <row r="21174">
      <c r="J21174" s="18"/>
      <c r="N21174" s="24"/>
      <c r="Q21174" s="24"/>
      <c r="T21174" s="24"/>
      <c r="W21174" s="24"/>
      <c r="Z21174" s="24"/>
      <c r="AC21174" s="24"/>
      <c r="AI21174" s="24"/>
      <c r="AL21174" s="24"/>
      <c r="AO21174" s="24"/>
      <c r="AR21174" s="24"/>
      <c r="AU21174" s="24"/>
    </row>
    <row r="21175">
      <c r="J21175" s="18"/>
      <c r="N21175" s="24"/>
      <c r="Q21175" s="24"/>
      <c r="T21175" s="24"/>
      <c r="W21175" s="24"/>
      <c r="Z21175" s="24"/>
      <c r="AC21175" s="24"/>
      <c r="AI21175" s="24"/>
      <c r="AL21175" s="24"/>
      <c r="AO21175" s="24"/>
      <c r="AR21175" s="24"/>
      <c r="AU21175" s="24"/>
    </row>
    <row r="21176">
      <c r="J21176" s="18"/>
      <c r="N21176" s="24"/>
      <c r="Q21176" s="24"/>
      <c r="T21176" s="24"/>
      <c r="W21176" s="24"/>
      <c r="Z21176" s="24"/>
      <c r="AC21176" s="24"/>
      <c r="AI21176" s="24"/>
      <c r="AL21176" s="24"/>
      <c r="AO21176" s="24"/>
      <c r="AR21176" s="24"/>
      <c r="AU21176" s="24"/>
    </row>
    <row r="21177">
      <c r="J21177" s="18"/>
      <c r="N21177" s="24"/>
      <c r="Q21177" s="24"/>
      <c r="T21177" s="24"/>
      <c r="W21177" s="24"/>
      <c r="Z21177" s="24"/>
      <c r="AC21177" s="24"/>
      <c r="AI21177" s="24"/>
      <c r="AL21177" s="24"/>
      <c r="AO21177" s="24"/>
      <c r="AR21177" s="24"/>
      <c r="AU21177" s="24"/>
    </row>
    <row r="21178">
      <c r="J21178" s="18"/>
      <c r="N21178" s="24"/>
      <c r="Q21178" s="24"/>
      <c r="T21178" s="24"/>
      <c r="W21178" s="24"/>
      <c r="Z21178" s="24"/>
      <c r="AC21178" s="24"/>
      <c r="AI21178" s="24"/>
      <c r="AL21178" s="24"/>
      <c r="AO21178" s="24"/>
      <c r="AR21178" s="24"/>
      <c r="AU21178" s="24"/>
    </row>
    <row r="21179">
      <c r="J21179" s="18"/>
      <c r="N21179" s="24"/>
      <c r="Q21179" s="24"/>
      <c r="T21179" s="24"/>
      <c r="W21179" s="24"/>
      <c r="Z21179" s="24"/>
      <c r="AC21179" s="24"/>
      <c r="AI21179" s="24"/>
      <c r="AL21179" s="24"/>
      <c r="AO21179" s="24"/>
      <c r="AR21179" s="24"/>
      <c r="AU21179" s="24"/>
    </row>
    <row r="21180">
      <c r="J21180" s="18"/>
      <c r="N21180" s="24"/>
      <c r="Q21180" s="24"/>
      <c r="T21180" s="24"/>
      <c r="W21180" s="24"/>
      <c r="Z21180" s="24"/>
      <c r="AC21180" s="24"/>
      <c r="AI21180" s="24"/>
      <c r="AL21180" s="24"/>
      <c r="AO21180" s="24"/>
      <c r="AR21180" s="24"/>
      <c r="AU21180" s="24"/>
    </row>
    <row r="21181">
      <c r="J21181" s="18"/>
      <c r="N21181" s="24"/>
      <c r="Q21181" s="24"/>
      <c r="T21181" s="24"/>
      <c r="W21181" s="24"/>
      <c r="Z21181" s="24"/>
      <c r="AC21181" s="24"/>
      <c r="AI21181" s="24"/>
      <c r="AL21181" s="24"/>
      <c r="AO21181" s="24"/>
      <c r="AR21181" s="24"/>
      <c r="AU21181" s="24"/>
    </row>
    <row r="21182">
      <c r="J21182" s="18"/>
      <c r="N21182" s="24"/>
      <c r="Q21182" s="24"/>
      <c r="T21182" s="24"/>
      <c r="W21182" s="24"/>
      <c r="Z21182" s="24"/>
      <c r="AC21182" s="24"/>
      <c r="AI21182" s="24"/>
      <c r="AL21182" s="24"/>
      <c r="AO21182" s="24"/>
      <c r="AR21182" s="24"/>
      <c r="AU21182" s="24"/>
    </row>
    <row r="21183">
      <c r="J21183" s="18"/>
      <c r="N21183" s="24"/>
      <c r="Q21183" s="24"/>
      <c r="T21183" s="24"/>
      <c r="W21183" s="24"/>
      <c r="Z21183" s="24"/>
      <c r="AC21183" s="24"/>
      <c r="AI21183" s="24"/>
      <c r="AL21183" s="24"/>
      <c r="AO21183" s="24"/>
      <c r="AR21183" s="24"/>
      <c r="AU21183" s="24"/>
    </row>
    <row r="21184">
      <c r="J21184" s="18"/>
      <c r="N21184" s="24"/>
      <c r="Q21184" s="24"/>
      <c r="T21184" s="24"/>
      <c r="W21184" s="24"/>
      <c r="Z21184" s="24"/>
      <c r="AC21184" s="24"/>
      <c r="AI21184" s="24"/>
      <c r="AL21184" s="24"/>
      <c r="AO21184" s="24"/>
      <c r="AR21184" s="24"/>
      <c r="AU21184" s="24"/>
    </row>
    <row r="21185">
      <c r="J21185" s="18"/>
      <c r="N21185" s="24"/>
      <c r="Q21185" s="24"/>
      <c r="T21185" s="24"/>
      <c r="W21185" s="24"/>
      <c r="Z21185" s="24"/>
      <c r="AC21185" s="24"/>
      <c r="AI21185" s="24"/>
      <c r="AL21185" s="24"/>
      <c r="AO21185" s="24"/>
      <c r="AR21185" s="24"/>
      <c r="AU21185" s="24"/>
    </row>
    <row r="21186">
      <c r="J21186" s="18"/>
      <c r="N21186" s="24"/>
      <c r="Q21186" s="24"/>
      <c r="T21186" s="24"/>
      <c r="W21186" s="24"/>
      <c r="Z21186" s="24"/>
      <c r="AC21186" s="24"/>
      <c r="AI21186" s="24"/>
      <c r="AL21186" s="24"/>
      <c r="AO21186" s="24"/>
      <c r="AR21186" s="24"/>
      <c r="AU21186" s="24"/>
    </row>
    <row r="21187">
      <c r="J21187" s="18"/>
      <c r="N21187" s="24"/>
      <c r="Q21187" s="24"/>
      <c r="T21187" s="24"/>
      <c r="W21187" s="24"/>
      <c r="Z21187" s="24"/>
      <c r="AC21187" s="24"/>
      <c r="AI21187" s="24"/>
      <c r="AL21187" s="24"/>
      <c r="AO21187" s="24"/>
      <c r="AR21187" s="24"/>
      <c r="AU21187" s="24"/>
    </row>
    <row r="21188">
      <c r="J21188" s="18"/>
      <c r="N21188" s="24"/>
      <c r="Q21188" s="24"/>
      <c r="T21188" s="24"/>
      <c r="W21188" s="24"/>
      <c r="Z21188" s="24"/>
      <c r="AC21188" s="24"/>
      <c r="AI21188" s="24"/>
      <c r="AL21188" s="24"/>
      <c r="AO21188" s="24"/>
      <c r="AR21188" s="24"/>
      <c r="AU21188" s="24"/>
    </row>
    <row r="21189">
      <c r="J21189" s="18"/>
      <c r="N21189" s="24"/>
      <c r="Q21189" s="24"/>
      <c r="T21189" s="24"/>
      <c r="W21189" s="24"/>
      <c r="Z21189" s="24"/>
      <c r="AC21189" s="24"/>
      <c r="AI21189" s="24"/>
      <c r="AL21189" s="24"/>
      <c r="AO21189" s="24"/>
      <c r="AR21189" s="24"/>
      <c r="AU21189" s="24"/>
    </row>
    <row r="21190">
      <c r="J21190" s="18"/>
      <c r="N21190" s="24"/>
      <c r="Q21190" s="24"/>
      <c r="T21190" s="24"/>
      <c r="W21190" s="24"/>
      <c r="Z21190" s="24"/>
      <c r="AC21190" s="24"/>
      <c r="AI21190" s="24"/>
      <c r="AL21190" s="24"/>
      <c r="AO21190" s="24"/>
      <c r="AR21190" s="24"/>
      <c r="AU21190" s="24"/>
    </row>
    <row r="21191">
      <c r="J21191" s="18"/>
      <c r="N21191" s="24"/>
      <c r="Q21191" s="24"/>
      <c r="T21191" s="24"/>
      <c r="W21191" s="24"/>
      <c r="Z21191" s="24"/>
      <c r="AC21191" s="24"/>
      <c r="AI21191" s="24"/>
      <c r="AL21191" s="24"/>
      <c r="AO21191" s="24"/>
      <c r="AR21191" s="24"/>
      <c r="AU21191" s="24"/>
    </row>
    <row r="21192">
      <c r="J21192" s="18"/>
      <c r="N21192" s="24"/>
      <c r="Q21192" s="24"/>
      <c r="T21192" s="24"/>
      <c r="W21192" s="24"/>
      <c r="Z21192" s="24"/>
      <c r="AC21192" s="24"/>
      <c r="AI21192" s="24"/>
      <c r="AL21192" s="24"/>
      <c r="AO21192" s="24"/>
      <c r="AR21192" s="24"/>
      <c r="AU21192" s="24"/>
    </row>
    <row r="21193">
      <c r="J21193" s="18"/>
      <c r="N21193" s="24"/>
      <c r="Q21193" s="24"/>
      <c r="T21193" s="24"/>
      <c r="W21193" s="24"/>
      <c r="Z21193" s="24"/>
      <c r="AC21193" s="24"/>
      <c r="AI21193" s="24"/>
      <c r="AL21193" s="24"/>
      <c r="AO21193" s="24"/>
      <c r="AR21193" s="24"/>
      <c r="AU21193" s="24"/>
    </row>
    <row r="21194">
      <c r="J21194" s="18"/>
      <c r="N21194" s="24"/>
      <c r="Q21194" s="24"/>
      <c r="T21194" s="24"/>
      <c r="W21194" s="24"/>
      <c r="Z21194" s="24"/>
      <c r="AC21194" s="24"/>
      <c r="AI21194" s="24"/>
      <c r="AL21194" s="24"/>
      <c r="AO21194" s="24"/>
      <c r="AR21194" s="24"/>
      <c r="AU21194" s="24"/>
    </row>
    <row r="21195">
      <c r="J21195" s="18"/>
      <c r="N21195" s="24"/>
      <c r="Q21195" s="24"/>
      <c r="T21195" s="24"/>
      <c r="W21195" s="24"/>
      <c r="Z21195" s="24"/>
      <c r="AC21195" s="24"/>
      <c r="AI21195" s="24"/>
      <c r="AL21195" s="24"/>
      <c r="AO21195" s="24"/>
      <c r="AR21195" s="24"/>
      <c r="AU21195" s="24"/>
    </row>
    <row r="21196">
      <c r="J21196" s="18"/>
      <c r="N21196" s="24"/>
      <c r="Q21196" s="24"/>
      <c r="T21196" s="24"/>
      <c r="W21196" s="24"/>
      <c r="Z21196" s="24"/>
      <c r="AC21196" s="24"/>
      <c r="AI21196" s="24"/>
      <c r="AL21196" s="24"/>
      <c r="AO21196" s="24"/>
      <c r="AR21196" s="24"/>
      <c r="AU21196" s="24"/>
    </row>
    <row r="21197">
      <c r="J21197" s="18"/>
      <c r="N21197" s="24"/>
      <c r="Q21197" s="24"/>
      <c r="T21197" s="24"/>
      <c r="W21197" s="24"/>
      <c r="Z21197" s="24"/>
      <c r="AC21197" s="24"/>
      <c r="AI21197" s="24"/>
      <c r="AL21197" s="24"/>
      <c r="AO21197" s="24"/>
      <c r="AR21197" s="24"/>
      <c r="AU21197" s="24"/>
    </row>
    <row r="21198">
      <c r="J21198" s="18"/>
      <c r="N21198" s="24"/>
      <c r="Q21198" s="24"/>
      <c r="T21198" s="24"/>
      <c r="W21198" s="24"/>
      <c r="Z21198" s="24"/>
      <c r="AC21198" s="24"/>
      <c r="AI21198" s="24"/>
      <c r="AL21198" s="24"/>
      <c r="AO21198" s="24"/>
      <c r="AR21198" s="24"/>
      <c r="AU21198" s="24"/>
    </row>
    <row r="21199">
      <c r="J21199" s="18"/>
      <c r="N21199" s="24"/>
      <c r="Q21199" s="24"/>
      <c r="T21199" s="24"/>
      <c r="W21199" s="24"/>
      <c r="Z21199" s="24"/>
      <c r="AC21199" s="24"/>
      <c r="AI21199" s="24"/>
      <c r="AL21199" s="24"/>
      <c r="AO21199" s="24"/>
      <c r="AR21199" s="24"/>
      <c r="AU21199" s="24"/>
    </row>
    <row r="21200">
      <c r="J21200" s="18"/>
      <c r="N21200" s="24"/>
      <c r="Q21200" s="24"/>
      <c r="T21200" s="24"/>
      <c r="W21200" s="24"/>
      <c r="Z21200" s="24"/>
      <c r="AC21200" s="24"/>
      <c r="AI21200" s="24"/>
      <c r="AL21200" s="24"/>
      <c r="AO21200" s="24"/>
      <c r="AR21200" s="24"/>
      <c r="AU21200" s="24"/>
    </row>
    <row r="21201">
      <c r="J21201" s="18"/>
      <c r="N21201" s="24"/>
      <c r="Q21201" s="24"/>
      <c r="T21201" s="24"/>
      <c r="W21201" s="24"/>
      <c r="Z21201" s="24"/>
      <c r="AC21201" s="24"/>
      <c r="AI21201" s="24"/>
      <c r="AL21201" s="24"/>
      <c r="AO21201" s="24"/>
      <c r="AR21201" s="24"/>
      <c r="AU21201" s="24"/>
    </row>
    <row r="21202">
      <c r="J21202" s="18"/>
      <c r="N21202" s="24"/>
      <c r="Q21202" s="24"/>
      <c r="T21202" s="24"/>
      <c r="W21202" s="24"/>
      <c r="Z21202" s="24"/>
      <c r="AC21202" s="24"/>
      <c r="AI21202" s="24"/>
      <c r="AL21202" s="24"/>
      <c r="AO21202" s="24"/>
      <c r="AR21202" s="24"/>
      <c r="AU21202" s="24"/>
    </row>
    <row r="21203">
      <c r="J21203" s="18"/>
      <c r="N21203" s="24"/>
      <c r="Q21203" s="24"/>
      <c r="T21203" s="24"/>
      <c r="W21203" s="24"/>
      <c r="Z21203" s="24"/>
      <c r="AC21203" s="24"/>
      <c r="AI21203" s="24"/>
      <c r="AL21203" s="24"/>
      <c r="AO21203" s="24"/>
      <c r="AR21203" s="24"/>
      <c r="AU21203" s="24"/>
    </row>
    <row r="21204">
      <c r="J21204" s="18"/>
      <c r="N21204" s="24"/>
      <c r="Q21204" s="24"/>
      <c r="T21204" s="24"/>
      <c r="W21204" s="24"/>
      <c r="Z21204" s="24"/>
      <c r="AC21204" s="24"/>
      <c r="AI21204" s="24"/>
      <c r="AL21204" s="24"/>
      <c r="AO21204" s="24"/>
      <c r="AR21204" s="24"/>
      <c r="AU21204" s="24"/>
    </row>
    <row r="21205">
      <c r="J21205" s="18"/>
      <c r="N21205" s="24"/>
      <c r="Q21205" s="24"/>
      <c r="T21205" s="24"/>
      <c r="W21205" s="24"/>
      <c r="Z21205" s="24"/>
      <c r="AC21205" s="24"/>
      <c r="AI21205" s="24"/>
      <c r="AL21205" s="24"/>
      <c r="AO21205" s="24"/>
      <c r="AR21205" s="24"/>
      <c r="AU21205" s="24"/>
    </row>
    <row r="21206">
      <c r="J21206" s="18"/>
      <c r="N21206" s="24"/>
      <c r="Q21206" s="24"/>
      <c r="T21206" s="24"/>
      <c r="W21206" s="24"/>
      <c r="Z21206" s="24"/>
      <c r="AC21206" s="24"/>
      <c r="AI21206" s="24"/>
      <c r="AL21206" s="24"/>
      <c r="AO21206" s="24"/>
      <c r="AR21206" s="24"/>
      <c r="AU21206" s="24"/>
    </row>
    <row r="21207">
      <c r="J21207" s="18"/>
      <c r="N21207" s="24"/>
      <c r="Q21207" s="24"/>
      <c r="T21207" s="24"/>
      <c r="W21207" s="24"/>
      <c r="Z21207" s="24"/>
      <c r="AC21207" s="24"/>
      <c r="AI21207" s="24"/>
      <c r="AL21207" s="24"/>
      <c r="AO21207" s="24"/>
      <c r="AR21207" s="24"/>
      <c r="AU21207" s="24"/>
    </row>
    <row r="21208">
      <c r="J21208" s="18"/>
      <c r="N21208" s="24"/>
      <c r="Q21208" s="24"/>
      <c r="T21208" s="24"/>
      <c r="W21208" s="24"/>
      <c r="Z21208" s="24"/>
      <c r="AC21208" s="24"/>
      <c r="AI21208" s="24"/>
      <c r="AL21208" s="24"/>
      <c r="AO21208" s="24"/>
      <c r="AR21208" s="24"/>
      <c r="AU21208" s="24"/>
    </row>
    <row r="21209">
      <c r="J21209" s="18"/>
      <c r="N21209" s="24"/>
      <c r="Q21209" s="24"/>
      <c r="T21209" s="24"/>
      <c r="W21209" s="24"/>
      <c r="Z21209" s="24"/>
      <c r="AC21209" s="24"/>
      <c r="AI21209" s="24"/>
      <c r="AL21209" s="24"/>
      <c r="AO21209" s="24"/>
      <c r="AR21209" s="24"/>
      <c r="AU21209" s="24"/>
    </row>
    <row r="21210">
      <c r="J21210" s="18"/>
      <c r="N21210" s="24"/>
      <c r="Q21210" s="24"/>
      <c r="T21210" s="24"/>
      <c r="W21210" s="24"/>
      <c r="Z21210" s="24"/>
      <c r="AC21210" s="24"/>
      <c r="AI21210" s="24"/>
      <c r="AL21210" s="24"/>
      <c r="AO21210" s="24"/>
      <c r="AR21210" s="24"/>
      <c r="AU21210" s="24"/>
    </row>
    <row r="21211">
      <c r="J21211" s="18"/>
      <c r="N21211" s="24"/>
      <c r="Q21211" s="24"/>
      <c r="T21211" s="24"/>
      <c r="W21211" s="24"/>
      <c r="Z21211" s="24"/>
      <c r="AC21211" s="24"/>
      <c r="AI21211" s="24"/>
      <c r="AL21211" s="24"/>
      <c r="AO21211" s="24"/>
      <c r="AR21211" s="24"/>
      <c r="AU21211" s="24"/>
    </row>
    <row r="21212">
      <c r="J21212" s="18"/>
      <c r="N21212" s="24"/>
      <c r="Q21212" s="24"/>
      <c r="T21212" s="24"/>
      <c r="W21212" s="24"/>
      <c r="Z21212" s="24"/>
      <c r="AC21212" s="24"/>
      <c r="AI21212" s="24"/>
      <c r="AL21212" s="24"/>
      <c r="AO21212" s="24"/>
      <c r="AR21212" s="24"/>
      <c r="AU21212" s="24"/>
    </row>
    <row r="21213">
      <c r="J21213" s="18"/>
      <c r="N21213" s="24"/>
      <c r="Q21213" s="24"/>
      <c r="T21213" s="24"/>
      <c r="W21213" s="24"/>
      <c r="Z21213" s="24"/>
      <c r="AC21213" s="24"/>
      <c r="AI21213" s="24"/>
      <c r="AL21213" s="24"/>
      <c r="AO21213" s="24"/>
      <c r="AR21213" s="24"/>
      <c r="AU21213" s="24"/>
    </row>
    <row r="21214">
      <c r="J21214" s="18"/>
      <c r="N21214" s="24"/>
      <c r="Q21214" s="24"/>
      <c r="T21214" s="24"/>
      <c r="W21214" s="24"/>
      <c r="Z21214" s="24"/>
      <c r="AC21214" s="24"/>
      <c r="AI21214" s="24"/>
      <c r="AL21214" s="24"/>
      <c r="AO21214" s="24"/>
      <c r="AR21214" s="24"/>
      <c r="AU21214" s="24"/>
    </row>
    <row r="21215">
      <c r="J21215" s="18"/>
      <c r="N21215" s="24"/>
      <c r="Q21215" s="24"/>
      <c r="T21215" s="24"/>
      <c r="W21215" s="24"/>
      <c r="Z21215" s="24"/>
      <c r="AC21215" s="24"/>
      <c r="AI21215" s="24"/>
      <c r="AL21215" s="24"/>
      <c r="AO21215" s="24"/>
      <c r="AR21215" s="24"/>
      <c r="AU21215" s="24"/>
    </row>
    <row r="21216">
      <c r="J21216" s="18"/>
      <c r="N21216" s="24"/>
      <c r="Q21216" s="24"/>
      <c r="T21216" s="24"/>
      <c r="W21216" s="24"/>
      <c r="Z21216" s="24"/>
      <c r="AC21216" s="24"/>
      <c r="AI21216" s="24"/>
      <c r="AL21216" s="24"/>
      <c r="AO21216" s="24"/>
      <c r="AR21216" s="24"/>
      <c r="AU21216" s="24"/>
    </row>
    <row r="21217">
      <c r="J21217" s="18"/>
      <c r="N21217" s="24"/>
      <c r="Q21217" s="24"/>
      <c r="T21217" s="24"/>
      <c r="W21217" s="24"/>
      <c r="Z21217" s="24"/>
      <c r="AC21217" s="24"/>
      <c r="AI21217" s="24"/>
      <c r="AL21217" s="24"/>
      <c r="AO21217" s="24"/>
      <c r="AR21217" s="24"/>
      <c r="AU21217" s="24"/>
    </row>
    <row r="21218">
      <c r="J21218" s="18"/>
      <c r="N21218" s="24"/>
      <c r="Q21218" s="24"/>
      <c r="T21218" s="24"/>
      <c r="W21218" s="24"/>
      <c r="Z21218" s="24"/>
      <c r="AC21218" s="24"/>
      <c r="AI21218" s="24"/>
      <c r="AL21218" s="24"/>
      <c r="AO21218" s="24"/>
      <c r="AR21218" s="24"/>
      <c r="AU21218" s="24"/>
    </row>
    <row r="21219">
      <c r="J21219" s="18"/>
      <c r="N21219" s="24"/>
      <c r="Q21219" s="24"/>
      <c r="T21219" s="24"/>
      <c r="W21219" s="24"/>
      <c r="Z21219" s="24"/>
      <c r="AC21219" s="24"/>
      <c r="AI21219" s="24"/>
      <c r="AL21219" s="24"/>
      <c r="AO21219" s="24"/>
      <c r="AR21219" s="24"/>
      <c r="AU21219" s="24"/>
    </row>
    <row r="21220">
      <c r="J21220" s="18"/>
      <c r="N21220" s="24"/>
      <c r="Q21220" s="24"/>
      <c r="T21220" s="24"/>
      <c r="W21220" s="24"/>
      <c r="Z21220" s="24"/>
      <c r="AC21220" s="24"/>
      <c r="AI21220" s="24"/>
      <c r="AL21220" s="24"/>
      <c r="AO21220" s="24"/>
      <c r="AR21220" s="24"/>
      <c r="AU21220" s="24"/>
    </row>
    <row r="21221">
      <c r="J21221" s="18"/>
      <c r="N21221" s="24"/>
      <c r="Q21221" s="24"/>
      <c r="T21221" s="24"/>
      <c r="W21221" s="24"/>
      <c r="Z21221" s="24"/>
      <c r="AC21221" s="24"/>
      <c r="AI21221" s="24"/>
      <c r="AL21221" s="24"/>
      <c r="AO21221" s="24"/>
      <c r="AR21221" s="24"/>
      <c r="AU21221" s="24"/>
    </row>
    <row r="21222">
      <c r="J21222" s="18"/>
      <c r="N21222" s="24"/>
      <c r="Q21222" s="24"/>
      <c r="T21222" s="24"/>
      <c r="W21222" s="24"/>
      <c r="Z21222" s="24"/>
      <c r="AC21222" s="24"/>
      <c r="AI21222" s="24"/>
      <c r="AL21222" s="24"/>
      <c r="AO21222" s="24"/>
      <c r="AR21222" s="24"/>
      <c r="AU21222" s="24"/>
    </row>
    <row r="21223">
      <c r="J21223" s="18"/>
      <c r="N21223" s="24"/>
      <c r="Q21223" s="24"/>
      <c r="T21223" s="24"/>
      <c r="W21223" s="24"/>
      <c r="Z21223" s="24"/>
      <c r="AC21223" s="24"/>
      <c r="AI21223" s="24"/>
      <c r="AL21223" s="24"/>
      <c r="AO21223" s="24"/>
      <c r="AR21223" s="24"/>
      <c r="AU21223" s="24"/>
    </row>
    <row r="21224">
      <c r="J21224" s="18"/>
      <c r="N21224" s="24"/>
      <c r="Q21224" s="24"/>
      <c r="T21224" s="24"/>
      <c r="W21224" s="24"/>
      <c r="Z21224" s="24"/>
      <c r="AC21224" s="24"/>
      <c r="AI21224" s="24"/>
      <c r="AL21224" s="24"/>
      <c r="AO21224" s="24"/>
      <c r="AR21224" s="24"/>
      <c r="AU21224" s="24"/>
    </row>
    <row r="21225">
      <c r="J21225" s="18"/>
      <c r="N21225" s="24"/>
      <c r="Q21225" s="24"/>
      <c r="T21225" s="24"/>
      <c r="W21225" s="24"/>
      <c r="Z21225" s="24"/>
      <c r="AC21225" s="24"/>
      <c r="AI21225" s="24"/>
      <c r="AL21225" s="24"/>
      <c r="AO21225" s="24"/>
      <c r="AR21225" s="24"/>
      <c r="AU21225" s="24"/>
    </row>
    <row r="21226">
      <c r="J21226" s="18"/>
      <c r="N21226" s="24"/>
      <c r="Q21226" s="24"/>
      <c r="T21226" s="24"/>
      <c r="W21226" s="24"/>
      <c r="Z21226" s="24"/>
      <c r="AC21226" s="24"/>
      <c r="AI21226" s="24"/>
      <c r="AL21226" s="24"/>
      <c r="AO21226" s="24"/>
      <c r="AR21226" s="24"/>
      <c r="AU21226" s="24"/>
    </row>
    <row r="21227">
      <c r="J21227" s="18"/>
      <c r="N21227" s="24"/>
      <c r="Q21227" s="24"/>
      <c r="T21227" s="24"/>
      <c r="W21227" s="24"/>
      <c r="Z21227" s="24"/>
      <c r="AC21227" s="24"/>
      <c r="AI21227" s="24"/>
      <c r="AL21227" s="24"/>
      <c r="AO21227" s="24"/>
      <c r="AR21227" s="24"/>
      <c r="AU21227" s="24"/>
    </row>
    <row r="21228">
      <c r="J21228" s="18"/>
      <c r="N21228" s="24"/>
      <c r="Q21228" s="24"/>
      <c r="T21228" s="24"/>
      <c r="W21228" s="24"/>
      <c r="Z21228" s="24"/>
      <c r="AC21228" s="24"/>
      <c r="AI21228" s="24"/>
      <c r="AL21228" s="24"/>
      <c r="AO21228" s="24"/>
      <c r="AR21228" s="24"/>
      <c r="AU21228" s="24"/>
    </row>
    <row r="21229">
      <c r="J21229" s="18"/>
      <c r="N21229" s="24"/>
      <c r="Q21229" s="24"/>
      <c r="T21229" s="24"/>
      <c r="W21229" s="24"/>
      <c r="Z21229" s="24"/>
      <c r="AC21229" s="24"/>
      <c r="AI21229" s="24"/>
      <c r="AL21229" s="24"/>
      <c r="AO21229" s="24"/>
      <c r="AR21229" s="24"/>
      <c r="AU21229" s="24"/>
    </row>
    <row r="21230">
      <c r="J21230" s="18"/>
      <c r="N21230" s="24"/>
      <c r="Q21230" s="24"/>
      <c r="T21230" s="24"/>
      <c r="W21230" s="24"/>
      <c r="Z21230" s="24"/>
      <c r="AC21230" s="24"/>
      <c r="AI21230" s="24"/>
      <c r="AL21230" s="24"/>
      <c r="AO21230" s="24"/>
      <c r="AR21230" s="24"/>
      <c r="AU21230" s="24"/>
    </row>
    <row r="21231">
      <c r="J21231" s="18"/>
      <c r="N21231" s="24"/>
      <c r="Q21231" s="24"/>
      <c r="T21231" s="24"/>
      <c r="W21231" s="24"/>
      <c r="Z21231" s="24"/>
      <c r="AC21231" s="24"/>
      <c r="AI21231" s="24"/>
      <c r="AL21231" s="24"/>
      <c r="AO21231" s="24"/>
      <c r="AR21231" s="24"/>
      <c r="AU21231" s="24"/>
    </row>
    <row r="21232">
      <c r="J21232" s="18"/>
      <c r="N21232" s="24"/>
      <c r="Q21232" s="24"/>
      <c r="T21232" s="24"/>
      <c r="W21232" s="24"/>
      <c r="Z21232" s="24"/>
      <c r="AC21232" s="24"/>
      <c r="AI21232" s="24"/>
      <c r="AL21232" s="24"/>
      <c r="AO21232" s="24"/>
      <c r="AR21232" s="24"/>
      <c r="AU21232" s="24"/>
    </row>
    <row r="21233">
      <c r="J21233" s="18"/>
      <c r="N21233" s="24"/>
      <c r="Q21233" s="24"/>
      <c r="T21233" s="24"/>
      <c r="W21233" s="24"/>
      <c r="Z21233" s="24"/>
      <c r="AC21233" s="24"/>
      <c r="AI21233" s="24"/>
      <c r="AL21233" s="24"/>
      <c r="AO21233" s="24"/>
      <c r="AR21233" s="24"/>
      <c r="AU21233" s="24"/>
    </row>
    <row r="21234">
      <c r="J21234" s="18"/>
      <c r="N21234" s="24"/>
      <c r="Q21234" s="24"/>
      <c r="T21234" s="24"/>
      <c r="W21234" s="24"/>
      <c r="Z21234" s="24"/>
      <c r="AC21234" s="24"/>
      <c r="AI21234" s="24"/>
      <c r="AL21234" s="24"/>
      <c r="AO21234" s="24"/>
      <c r="AR21234" s="24"/>
      <c r="AU21234" s="24"/>
    </row>
    <row r="21235">
      <c r="J21235" s="18"/>
      <c r="N21235" s="24"/>
      <c r="Q21235" s="24"/>
      <c r="T21235" s="24"/>
      <c r="W21235" s="24"/>
      <c r="Z21235" s="24"/>
      <c r="AC21235" s="24"/>
      <c r="AI21235" s="24"/>
      <c r="AL21235" s="24"/>
      <c r="AO21235" s="24"/>
      <c r="AR21235" s="24"/>
      <c r="AU21235" s="24"/>
    </row>
    <row r="21236">
      <c r="J21236" s="18"/>
      <c r="N21236" s="24"/>
      <c r="Q21236" s="24"/>
      <c r="T21236" s="24"/>
      <c r="W21236" s="24"/>
      <c r="Z21236" s="24"/>
      <c r="AC21236" s="24"/>
      <c r="AI21236" s="24"/>
      <c r="AL21236" s="24"/>
      <c r="AO21236" s="24"/>
      <c r="AR21236" s="24"/>
      <c r="AU21236" s="24"/>
    </row>
    <row r="21237">
      <c r="J21237" s="18"/>
      <c r="N21237" s="24"/>
      <c r="Q21237" s="24"/>
      <c r="T21237" s="24"/>
      <c r="W21237" s="24"/>
      <c r="Z21237" s="24"/>
      <c r="AC21237" s="24"/>
      <c r="AI21237" s="24"/>
      <c r="AL21237" s="24"/>
      <c r="AO21237" s="24"/>
      <c r="AR21237" s="24"/>
      <c r="AU21237" s="24"/>
    </row>
    <row r="21238">
      <c r="J21238" s="18"/>
      <c r="N21238" s="24"/>
      <c r="Q21238" s="24"/>
      <c r="T21238" s="24"/>
      <c r="W21238" s="24"/>
      <c r="Z21238" s="24"/>
      <c r="AC21238" s="24"/>
      <c r="AI21238" s="24"/>
      <c r="AL21238" s="24"/>
      <c r="AO21238" s="24"/>
      <c r="AR21238" s="24"/>
      <c r="AU21238" s="24"/>
    </row>
    <row r="21239">
      <c r="J21239" s="18"/>
      <c r="N21239" s="24"/>
      <c r="Q21239" s="24"/>
      <c r="T21239" s="24"/>
      <c r="W21239" s="24"/>
      <c r="Z21239" s="24"/>
      <c r="AC21239" s="24"/>
      <c r="AI21239" s="24"/>
      <c r="AL21239" s="24"/>
      <c r="AO21239" s="24"/>
      <c r="AR21239" s="24"/>
      <c r="AU21239" s="24"/>
    </row>
    <row r="21240">
      <c r="J21240" s="18"/>
      <c r="N21240" s="24"/>
      <c r="Q21240" s="24"/>
      <c r="T21240" s="24"/>
      <c r="W21240" s="24"/>
      <c r="Z21240" s="24"/>
      <c r="AC21240" s="24"/>
      <c r="AI21240" s="24"/>
      <c r="AL21240" s="24"/>
      <c r="AO21240" s="24"/>
      <c r="AR21240" s="24"/>
      <c r="AU21240" s="24"/>
    </row>
    <row r="21241">
      <c r="J21241" s="18"/>
      <c r="N21241" s="24"/>
      <c r="Q21241" s="24"/>
      <c r="T21241" s="24"/>
      <c r="W21241" s="24"/>
      <c r="Z21241" s="24"/>
      <c r="AC21241" s="24"/>
      <c r="AI21241" s="24"/>
      <c r="AL21241" s="24"/>
      <c r="AO21241" s="24"/>
      <c r="AR21241" s="24"/>
      <c r="AU21241" s="24"/>
    </row>
    <row r="21242">
      <c r="J21242" s="18"/>
      <c r="N21242" s="24"/>
      <c r="Q21242" s="24"/>
      <c r="T21242" s="24"/>
      <c r="W21242" s="24"/>
      <c r="Z21242" s="24"/>
      <c r="AC21242" s="24"/>
      <c r="AI21242" s="24"/>
      <c r="AL21242" s="24"/>
      <c r="AO21242" s="24"/>
      <c r="AR21242" s="24"/>
      <c r="AU21242" s="24"/>
    </row>
    <row r="21243">
      <c r="J21243" s="18"/>
      <c r="N21243" s="24"/>
      <c r="Q21243" s="24"/>
      <c r="T21243" s="24"/>
      <c r="W21243" s="24"/>
      <c r="Z21243" s="24"/>
      <c r="AC21243" s="24"/>
      <c r="AI21243" s="24"/>
      <c r="AL21243" s="24"/>
      <c r="AO21243" s="24"/>
      <c r="AR21243" s="24"/>
      <c r="AU21243" s="24"/>
    </row>
    <row r="21244">
      <c r="J21244" s="18"/>
      <c r="N21244" s="24"/>
      <c r="Q21244" s="24"/>
      <c r="T21244" s="24"/>
      <c r="W21244" s="24"/>
      <c r="Z21244" s="24"/>
      <c r="AC21244" s="24"/>
      <c r="AI21244" s="24"/>
      <c r="AL21244" s="24"/>
      <c r="AO21244" s="24"/>
      <c r="AR21244" s="24"/>
      <c r="AU21244" s="24"/>
    </row>
    <row r="21245">
      <c r="J21245" s="18"/>
      <c r="N21245" s="24"/>
      <c r="Q21245" s="24"/>
      <c r="T21245" s="24"/>
      <c r="W21245" s="24"/>
      <c r="Z21245" s="24"/>
      <c r="AC21245" s="24"/>
      <c r="AI21245" s="24"/>
      <c r="AL21245" s="24"/>
      <c r="AO21245" s="24"/>
      <c r="AR21245" s="24"/>
      <c r="AU21245" s="24"/>
    </row>
    <row r="21246">
      <c r="J21246" s="18"/>
      <c r="N21246" s="24"/>
      <c r="Q21246" s="24"/>
      <c r="T21246" s="24"/>
      <c r="W21246" s="24"/>
      <c r="Z21246" s="24"/>
      <c r="AC21246" s="24"/>
      <c r="AI21246" s="24"/>
      <c r="AL21246" s="24"/>
      <c r="AO21246" s="24"/>
      <c r="AR21246" s="24"/>
      <c r="AU21246" s="24"/>
    </row>
    <row r="21247">
      <c r="J21247" s="18"/>
      <c r="N21247" s="24"/>
      <c r="Q21247" s="24"/>
      <c r="T21247" s="24"/>
      <c r="W21247" s="24"/>
      <c r="Z21247" s="24"/>
      <c r="AC21247" s="24"/>
      <c r="AI21247" s="24"/>
      <c r="AL21247" s="24"/>
      <c r="AO21247" s="24"/>
      <c r="AR21247" s="24"/>
      <c r="AU21247" s="24"/>
    </row>
    <row r="21248">
      <c r="J21248" s="18"/>
      <c r="N21248" s="24"/>
      <c r="Q21248" s="24"/>
      <c r="T21248" s="24"/>
      <c r="W21248" s="24"/>
      <c r="Z21248" s="24"/>
      <c r="AC21248" s="24"/>
      <c r="AI21248" s="24"/>
      <c r="AL21248" s="24"/>
      <c r="AO21248" s="24"/>
      <c r="AR21248" s="24"/>
      <c r="AU21248" s="24"/>
    </row>
    <row r="21249">
      <c r="J21249" s="18"/>
      <c r="N21249" s="24"/>
      <c r="Q21249" s="24"/>
      <c r="T21249" s="24"/>
      <c r="W21249" s="24"/>
      <c r="Z21249" s="24"/>
      <c r="AC21249" s="24"/>
      <c r="AI21249" s="24"/>
      <c r="AL21249" s="24"/>
      <c r="AO21249" s="24"/>
      <c r="AR21249" s="24"/>
      <c r="AU21249" s="24"/>
    </row>
    <row r="21250">
      <c r="J21250" s="18"/>
      <c r="N21250" s="24"/>
      <c r="Q21250" s="24"/>
      <c r="T21250" s="24"/>
      <c r="W21250" s="24"/>
      <c r="Z21250" s="24"/>
      <c r="AC21250" s="24"/>
      <c r="AI21250" s="24"/>
      <c r="AL21250" s="24"/>
      <c r="AO21250" s="24"/>
      <c r="AR21250" s="24"/>
      <c r="AU21250" s="24"/>
    </row>
    <row r="21251">
      <c r="J21251" s="18"/>
      <c r="N21251" s="24"/>
      <c r="Q21251" s="24"/>
      <c r="T21251" s="24"/>
      <c r="W21251" s="24"/>
      <c r="Z21251" s="24"/>
      <c r="AC21251" s="24"/>
      <c r="AI21251" s="24"/>
      <c r="AL21251" s="24"/>
      <c r="AO21251" s="24"/>
      <c r="AR21251" s="24"/>
      <c r="AU21251" s="24"/>
    </row>
    <row r="21252">
      <c r="J21252" s="18"/>
      <c r="N21252" s="24"/>
      <c r="Q21252" s="24"/>
      <c r="T21252" s="24"/>
      <c r="W21252" s="24"/>
      <c r="Z21252" s="24"/>
      <c r="AC21252" s="24"/>
      <c r="AI21252" s="24"/>
      <c r="AL21252" s="24"/>
      <c r="AO21252" s="24"/>
      <c r="AR21252" s="24"/>
      <c r="AU21252" s="24"/>
    </row>
    <row r="21253">
      <c r="J21253" s="18"/>
      <c r="N21253" s="24"/>
      <c r="Q21253" s="24"/>
      <c r="T21253" s="24"/>
      <c r="W21253" s="24"/>
      <c r="Z21253" s="24"/>
      <c r="AC21253" s="24"/>
      <c r="AI21253" s="24"/>
      <c r="AL21253" s="24"/>
      <c r="AO21253" s="24"/>
      <c r="AR21253" s="24"/>
      <c r="AU21253" s="24"/>
    </row>
    <row r="21254">
      <c r="J21254" s="18"/>
      <c r="N21254" s="24"/>
      <c r="Q21254" s="24"/>
      <c r="T21254" s="24"/>
      <c r="W21254" s="24"/>
      <c r="Z21254" s="24"/>
      <c r="AC21254" s="24"/>
      <c r="AI21254" s="24"/>
      <c r="AL21254" s="24"/>
      <c r="AO21254" s="24"/>
      <c r="AR21254" s="24"/>
      <c r="AU21254" s="24"/>
    </row>
    <row r="21255">
      <c r="J21255" s="18"/>
      <c r="N21255" s="24"/>
      <c r="Q21255" s="24"/>
      <c r="T21255" s="24"/>
      <c r="W21255" s="24"/>
      <c r="Z21255" s="24"/>
      <c r="AC21255" s="24"/>
      <c r="AI21255" s="24"/>
      <c r="AL21255" s="24"/>
      <c r="AO21255" s="24"/>
      <c r="AR21255" s="24"/>
      <c r="AU21255" s="24"/>
    </row>
    <row r="21256">
      <c r="J21256" s="18"/>
      <c r="N21256" s="24"/>
      <c r="Q21256" s="24"/>
      <c r="T21256" s="24"/>
      <c r="W21256" s="24"/>
      <c r="Z21256" s="24"/>
      <c r="AC21256" s="24"/>
      <c r="AI21256" s="24"/>
      <c r="AL21256" s="24"/>
      <c r="AO21256" s="24"/>
      <c r="AR21256" s="24"/>
      <c r="AU21256" s="24"/>
    </row>
    <row r="21257">
      <c r="J21257" s="18"/>
      <c r="N21257" s="24"/>
      <c r="Q21257" s="24"/>
      <c r="T21257" s="24"/>
      <c r="W21257" s="24"/>
      <c r="Z21257" s="24"/>
      <c r="AC21257" s="24"/>
      <c r="AI21257" s="24"/>
      <c r="AL21257" s="24"/>
      <c r="AO21257" s="24"/>
      <c r="AR21257" s="24"/>
      <c r="AU21257" s="24"/>
    </row>
    <row r="21258">
      <c r="J21258" s="18"/>
      <c r="N21258" s="24"/>
      <c r="Q21258" s="24"/>
      <c r="T21258" s="24"/>
      <c r="W21258" s="24"/>
      <c r="Z21258" s="24"/>
      <c r="AC21258" s="24"/>
      <c r="AI21258" s="24"/>
      <c r="AL21258" s="24"/>
      <c r="AO21258" s="24"/>
      <c r="AR21258" s="24"/>
      <c r="AU21258" s="24"/>
    </row>
    <row r="21259">
      <c r="J21259" s="18"/>
      <c r="N21259" s="24"/>
      <c r="Q21259" s="24"/>
      <c r="T21259" s="24"/>
      <c r="W21259" s="24"/>
      <c r="Z21259" s="24"/>
      <c r="AC21259" s="24"/>
      <c r="AI21259" s="24"/>
      <c r="AL21259" s="24"/>
      <c r="AO21259" s="24"/>
      <c r="AR21259" s="24"/>
      <c r="AU21259" s="24"/>
    </row>
    <row r="21260">
      <c r="J21260" s="18"/>
      <c r="N21260" s="24"/>
      <c r="Q21260" s="24"/>
      <c r="T21260" s="24"/>
      <c r="W21260" s="24"/>
      <c r="Z21260" s="24"/>
      <c r="AC21260" s="24"/>
      <c r="AI21260" s="24"/>
      <c r="AL21260" s="24"/>
      <c r="AO21260" s="24"/>
      <c r="AR21260" s="24"/>
      <c r="AU21260" s="24"/>
    </row>
    <row r="21261">
      <c r="J21261" s="18"/>
      <c r="N21261" s="24"/>
      <c r="Q21261" s="24"/>
      <c r="T21261" s="24"/>
      <c r="W21261" s="24"/>
      <c r="Z21261" s="24"/>
      <c r="AC21261" s="24"/>
      <c r="AI21261" s="24"/>
      <c r="AL21261" s="24"/>
      <c r="AO21261" s="24"/>
      <c r="AR21261" s="24"/>
      <c r="AU21261" s="24"/>
    </row>
    <row r="21262">
      <c r="J21262" s="18"/>
      <c r="N21262" s="24"/>
      <c r="Q21262" s="24"/>
      <c r="T21262" s="24"/>
      <c r="W21262" s="24"/>
      <c r="Z21262" s="24"/>
      <c r="AC21262" s="24"/>
      <c r="AI21262" s="24"/>
      <c r="AL21262" s="24"/>
      <c r="AO21262" s="24"/>
      <c r="AR21262" s="24"/>
      <c r="AU21262" s="24"/>
    </row>
    <row r="21263">
      <c r="J21263" s="18"/>
      <c r="N21263" s="24"/>
      <c r="Q21263" s="24"/>
      <c r="T21263" s="24"/>
      <c r="W21263" s="24"/>
      <c r="Z21263" s="24"/>
      <c r="AC21263" s="24"/>
      <c r="AI21263" s="24"/>
      <c r="AL21263" s="24"/>
      <c r="AO21263" s="24"/>
      <c r="AR21263" s="24"/>
      <c r="AU21263" s="24"/>
    </row>
    <row r="21264">
      <c r="J21264" s="18"/>
      <c r="N21264" s="24"/>
      <c r="Q21264" s="24"/>
      <c r="T21264" s="24"/>
      <c r="W21264" s="24"/>
      <c r="Z21264" s="24"/>
      <c r="AC21264" s="24"/>
      <c r="AI21264" s="24"/>
      <c r="AL21264" s="24"/>
      <c r="AO21264" s="24"/>
      <c r="AR21264" s="24"/>
      <c r="AU21264" s="24"/>
    </row>
    <row r="21265">
      <c r="J21265" s="18"/>
      <c r="N21265" s="24"/>
      <c r="Q21265" s="24"/>
      <c r="T21265" s="24"/>
      <c r="W21265" s="24"/>
      <c r="Z21265" s="24"/>
      <c r="AC21265" s="24"/>
      <c r="AI21265" s="24"/>
      <c r="AL21265" s="24"/>
      <c r="AO21265" s="24"/>
      <c r="AR21265" s="24"/>
      <c r="AU21265" s="24"/>
    </row>
    <row r="21266">
      <c r="J21266" s="18"/>
      <c r="N21266" s="24"/>
      <c r="Q21266" s="24"/>
      <c r="T21266" s="24"/>
      <c r="W21266" s="24"/>
      <c r="Z21266" s="24"/>
      <c r="AC21266" s="24"/>
      <c r="AI21266" s="24"/>
      <c r="AL21266" s="24"/>
      <c r="AO21266" s="24"/>
      <c r="AR21266" s="24"/>
      <c r="AU21266" s="24"/>
    </row>
    <row r="21267">
      <c r="J21267" s="18"/>
      <c r="N21267" s="24"/>
      <c r="Q21267" s="24"/>
      <c r="T21267" s="24"/>
      <c r="W21267" s="24"/>
      <c r="Z21267" s="24"/>
      <c r="AC21267" s="24"/>
      <c r="AI21267" s="24"/>
      <c r="AL21267" s="24"/>
      <c r="AO21267" s="24"/>
      <c r="AR21267" s="24"/>
      <c r="AU21267" s="24"/>
    </row>
    <row r="21268">
      <c r="J21268" s="18"/>
      <c r="N21268" s="24"/>
      <c r="Q21268" s="24"/>
      <c r="T21268" s="24"/>
      <c r="W21268" s="24"/>
      <c r="Z21268" s="24"/>
      <c r="AC21268" s="24"/>
      <c r="AI21268" s="24"/>
      <c r="AL21268" s="24"/>
      <c r="AO21268" s="24"/>
      <c r="AR21268" s="24"/>
      <c r="AU21268" s="24"/>
    </row>
    <row r="21269">
      <c r="J21269" s="18"/>
      <c r="N21269" s="24"/>
      <c r="Q21269" s="24"/>
      <c r="T21269" s="24"/>
      <c r="W21269" s="24"/>
      <c r="Z21269" s="24"/>
      <c r="AC21269" s="24"/>
      <c r="AI21269" s="24"/>
      <c r="AL21269" s="24"/>
      <c r="AO21269" s="24"/>
      <c r="AR21269" s="24"/>
      <c r="AU21269" s="24"/>
    </row>
    <row r="21270">
      <c r="J21270" s="18"/>
      <c r="N21270" s="24"/>
      <c r="Q21270" s="24"/>
      <c r="T21270" s="24"/>
      <c r="W21270" s="24"/>
      <c r="Z21270" s="24"/>
      <c r="AC21270" s="24"/>
      <c r="AI21270" s="24"/>
      <c r="AL21270" s="24"/>
      <c r="AO21270" s="24"/>
      <c r="AR21270" s="24"/>
      <c r="AU21270" s="24"/>
    </row>
    <row r="21271">
      <c r="J21271" s="18"/>
      <c r="N21271" s="24"/>
      <c r="Q21271" s="24"/>
      <c r="T21271" s="24"/>
      <c r="W21271" s="24"/>
      <c r="Z21271" s="24"/>
      <c r="AC21271" s="24"/>
      <c r="AI21271" s="24"/>
      <c r="AL21271" s="24"/>
      <c r="AO21271" s="24"/>
      <c r="AR21271" s="24"/>
      <c r="AU21271" s="24"/>
    </row>
    <row r="21272">
      <c r="J21272" s="18"/>
      <c r="N21272" s="24"/>
      <c r="Q21272" s="24"/>
      <c r="T21272" s="24"/>
      <c r="W21272" s="24"/>
      <c r="Z21272" s="24"/>
      <c r="AC21272" s="24"/>
      <c r="AI21272" s="24"/>
      <c r="AL21272" s="24"/>
      <c r="AO21272" s="24"/>
      <c r="AR21272" s="24"/>
      <c r="AU21272" s="24"/>
    </row>
    <row r="21273">
      <c r="J21273" s="18"/>
      <c r="N21273" s="24"/>
      <c r="Q21273" s="24"/>
      <c r="T21273" s="24"/>
      <c r="W21273" s="24"/>
      <c r="Z21273" s="24"/>
      <c r="AC21273" s="24"/>
      <c r="AI21273" s="24"/>
      <c r="AL21273" s="24"/>
      <c r="AO21273" s="24"/>
      <c r="AR21273" s="24"/>
      <c r="AU21273" s="24"/>
    </row>
    <row r="21274">
      <c r="J21274" s="18"/>
      <c r="N21274" s="24"/>
      <c r="Q21274" s="24"/>
      <c r="T21274" s="24"/>
      <c r="W21274" s="24"/>
      <c r="Z21274" s="24"/>
      <c r="AC21274" s="24"/>
      <c r="AI21274" s="24"/>
      <c r="AL21274" s="24"/>
      <c r="AO21274" s="24"/>
      <c r="AR21274" s="24"/>
      <c r="AU21274" s="24"/>
    </row>
    <row r="21275">
      <c r="J21275" s="18"/>
      <c r="N21275" s="24"/>
      <c r="Q21275" s="24"/>
      <c r="T21275" s="24"/>
      <c r="W21275" s="24"/>
      <c r="Z21275" s="24"/>
      <c r="AC21275" s="24"/>
      <c r="AI21275" s="24"/>
      <c r="AL21275" s="24"/>
      <c r="AO21275" s="24"/>
      <c r="AR21275" s="24"/>
      <c r="AU21275" s="24"/>
    </row>
    <row r="21276">
      <c r="J21276" s="18"/>
      <c r="N21276" s="24"/>
      <c r="Q21276" s="24"/>
      <c r="T21276" s="24"/>
      <c r="W21276" s="24"/>
      <c r="Z21276" s="24"/>
      <c r="AC21276" s="24"/>
      <c r="AI21276" s="24"/>
      <c r="AL21276" s="24"/>
      <c r="AO21276" s="24"/>
      <c r="AR21276" s="24"/>
      <c r="AU21276" s="24"/>
    </row>
    <row r="21277">
      <c r="J21277" s="18"/>
      <c r="N21277" s="24"/>
      <c r="Q21277" s="24"/>
      <c r="T21277" s="24"/>
      <c r="W21277" s="24"/>
      <c r="Z21277" s="24"/>
      <c r="AC21277" s="24"/>
      <c r="AI21277" s="24"/>
      <c r="AL21277" s="24"/>
      <c r="AO21277" s="24"/>
      <c r="AR21277" s="24"/>
      <c r="AU21277" s="24"/>
    </row>
    <row r="21278">
      <c r="J21278" s="18"/>
      <c r="N21278" s="24"/>
      <c r="Q21278" s="24"/>
      <c r="T21278" s="24"/>
      <c r="W21278" s="24"/>
      <c r="Z21278" s="24"/>
      <c r="AC21278" s="24"/>
      <c r="AI21278" s="24"/>
      <c r="AL21278" s="24"/>
      <c r="AO21278" s="24"/>
      <c r="AR21278" s="24"/>
      <c r="AU21278" s="24"/>
    </row>
    <row r="21279">
      <c r="J21279" s="18"/>
      <c r="N21279" s="24"/>
      <c r="Q21279" s="24"/>
      <c r="T21279" s="24"/>
      <c r="W21279" s="24"/>
      <c r="Z21279" s="24"/>
      <c r="AC21279" s="24"/>
      <c r="AI21279" s="24"/>
      <c r="AL21279" s="24"/>
      <c r="AO21279" s="24"/>
      <c r="AR21279" s="24"/>
      <c r="AU21279" s="24"/>
    </row>
    <row r="21280">
      <c r="J21280" s="18"/>
      <c r="N21280" s="24"/>
      <c r="Q21280" s="24"/>
      <c r="T21280" s="24"/>
      <c r="W21280" s="24"/>
      <c r="Z21280" s="24"/>
      <c r="AC21280" s="24"/>
      <c r="AI21280" s="24"/>
      <c r="AL21280" s="24"/>
      <c r="AO21280" s="24"/>
      <c r="AR21280" s="24"/>
      <c r="AU21280" s="24"/>
    </row>
    <row r="21281">
      <c r="J21281" s="18"/>
      <c r="N21281" s="24"/>
      <c r="Q21281" s="24"/>
      <c r="T21281" s="24"/>
      <c r="W21281" s="24"/>
      <c r="Z21281" s="24"/>
      <c r="AC21281" s="24"/>
      <c r="AI21281" s="24"/>
      <c r="AL21281" s="24"/>
      <c r="AO21281" s="24"/>
      <c r="AR21281" s="24"/>
      <c r="AU21281" s="24"/>
    </row>
    <row r="21282">
      <c r="J21282" s="18"/>
      <c r="N21282" s="24"/>
      <c r="Q21282" s="24"/>
      <c r="T21282" s="24"/>
      <c r="W21282" s="24"/>
      <c r="Z21282" s="24"/>
      <c r="AC21282" s="24"/>
      <c r="AI21282" s="24"/>
      <c r="AL21282" s="24"/>
      <c r="AO21282" s="24"/>
      <c r="AR21282" s="24"/>
      <c r="AU21282" s="24"/>
    </row>
    <row r="21283">
      <c r="J21283" s="18"/>
      <c r="N21283" s="24"/>
      <c r="Q21283" s="24"/>
      <c r="T21283" s="24"/>
      <c r="W21283" s="24"/>
      <c r="Z21283" s="24"/>
      <c r="AC21283" s="24"/>
      <c r="AI21283" s="24"/>
      <c r="AL21283" s="24"/>
      <c r="AO21283" s="24"/>
      <c r="AR21283" s="24"/>
      <c r="AU21283" s="24"/>
    </row>
    <row r="21284">
      <c r="J21284" s="18"/>
      <c r="N21284" s="24"/>
      <c r="Q21284" s="24"/>
      <c r="T21284" s="24"/>
      <c r="W21284" s="24"/>
      <c r="Z21284" s="24"/>
      <c r="AC21284" s="24"/>
      <c r="AI21284" s="24"/>
      <c r="AL21284" s="24"/>
      <c r="AO21284" s="24"/>
      <c r="AR21284" s="24"/>
      <c r="AU21284" s="24"/>
    </row>
    <row r="21285">
      <c r="J21285" s="18"/>
      <c r="N21285" s="24"/>
      <c r="Q21285" s="24"/>
      <c r="T21285" s="24"/>
      <c r="W21285" s="24"/>
      <c r="Z21285" s="24"/>
      <c r="AC21285" s="24"/>
      <c r="AI21285" s="24"/>
      <c r="AL21285" s="24"/>
      <c r="AO21285" s="24"/>
      <c r="AR21285" s="24"/>
      <c r="AU21285" s="24"/>
    </row>
    <row r="21286">
      <c r="J21286" s="18"/>
      <c r="N21286" s="24"/>
      <c r="Q21286" s="24"/>
      <c r="T21286" s="24"/>
      <c r="W21286" s="24"/>
      <c r="Z21286" s="24"/>
      <c r="AC21286" s="24"/>
      <c r="AI21286" s="24"/>
      <c r="AL21286" s="24"/>
      <c r="AO21286" s="24"/>
      <c r="AR21286" s="24"/>
      <c r="AU21286" s="24"/>
    </row>
    <row r="21287">
      <c r="J21287" s="18"/>
      <c r="N21287" s="24"/>
      <c r="Q21287" s="24"/>
      <c r="T21287" s="24"/>
      <c r="W21287" s="24"/>
      <c r="Z21287" s="24"/>
      <c r="AC21287" s="24"/>
      <c r="AI21287" s="24"/>
      <c r="AL21287" s="24"/>
      <c r="AO21287" s="24"/>
      <c r="AR21287" s="24"/>
      <c r="AU21287" s="24"/>
    </row>
    <row r="21288">
      <c r="J21288" s="18"/>
      <c r="N21288" s="24"/>
      <c r="Q21288" s="24"/>
      <c r="T21288" s="24"/>
      <c r="W21288" s="24"/>
      <c r="Z21288" s="24"/>
      <c r="AC21288" s="24"/>
      <c r="AI21288" s="24"/>
      <c r="AL21288" s="24"/>
      <c r="AO21288" s="24"/>
      <c r="AR21288" s="24"/>
      <c r="AU21288" s="24"/>
    </row>
    <row r="21289">
      <c r="J21289" s="18"/>
      <c r="N21289" s="24"/>
      <c r="Q21289" s="24"/>
      <c r="T21289" s="24"/>
      <c r="W21289" s="24"/>
      <c r="Z21289" s="24"/>
      <c r="AC21289" s="24"/>
      <c r="AI21289" s="24"/>
      <c r="AL21289" s="24"/>
      <c r="AO21289" s="24"/>
      <c r="AR21289" s="24"/>
      <c r="AU21289" s="24"/>
    </row>
    <row r="21290">
      <c r="J21290" s="18"/>
      <c r="N21290" s="24"/>
      <c r="Q21290" s="24"/>
      <c r="T21290" s="24"/>
      <c r="W21290" s="24"/>
      <c r="Z21290" s="24"/>
      <c r="AC21290" s="24"/>
      <c r="AI21290" s="24"/>
      <c r="AL21290" s="24"/>
      <c r="AO21290" s="24"/>
      <c r="AR21290" s="24"/>
      <c r="AU21290" s="24"/>
    </row>
    <row r="21291">
      <c r="J21291" s="18"/>
      <c r="N21291" s="24"/>
      <c r="Q21291" s="24"/>
      <c r="T21291" s="24"/>
      <c r="W21291" s="24"/>
      <c r="Z21291" s="24"/>
      <c r="AC21291" s="24"/>
      <c r="AI21291" s="24"/>
      <c r="AL21291" s="24"/>
      <c r="AO21291" s="24"/>
      <c r="AR21291" s="24"/>
      <c r="AU21291" s="24"/>
    </row>
    <row r="21292">
      <c r="J21292" s="18"/>
      <c r="N21292" s="24"/>
      <c r="Q21292" s="24"/>
      <c r="T21292" s="24"/>
      <c r="W21292" s="24"/>
      <c r="Z21292" s="24"/>
      <c r="AC21292" s="24"/>
      <c r="AI21292" s="24"/>
      <c r="AL21292" s="24"/>
      <c r="AO21292" s="24"/>
      <c r="AR21292" s="24"/>
      <c r="AU21292" s="24"/>
    </row>
    <row r="21293">
      <c r="J21293" s="18"/>
      <c r="N21293" s="24"/>
      <c r="Q21293" s="24"/>
      <c r="T21293" s="24"/>
      <c r="W21293" s="24"/>
      <c r="Z21293" s="24"/>
      <c r="AC21293" s="24"/>
      <c r="AI21293" s="24"/>
      <c r="AL21293" s="24"/>
      <c r="AO21293" s="24"/>
      <c r="AR21293" s="24"/>
      <c r="AU21293" s="24"/>
    </row>
    <row r="21294">
      <c r="J21294" s="18"/>
      <c r="N21294" s="24"/>
      <c r="Q21294" s="24"/>
      <c r="T21294" s="24"/>
      <c r="W21294" s="24"/>
      <c r="Z21294" s="24"/>
      <c r="AC21294" s="24"/>
      <c r="AI21294" s="24"/>
      <c r="AL21294" s="24"/>
      <c r="AO21294" s="24"/>
      <c r="AR21294" s="24"/>
      <c r="AU21294" s="24"/>
    </row>
    <row r="21295">
      <c r="J21295" s="18"/>
      <c r="N21295" s="24"/>
      <c r="Q21295" s="24"/>
      <c r="T21295" s="24"/>
      <c r="W21295" s="24"/>
      <c r="Z21295" s="24"/>
      <c r="AC21295" s="24"/>
      <c r="AI21295" s="24"/>
      <c r="AL21295" s="24"/>
      <c r="AO21295" s="24"/>
      <c r="AR21295" s="24"/>
      <c r="AU21295" s="24"/>
    </row>
    <row r="21296">
      <c r="J21296" s="18"/>
      <c r="N21296" s="24"/>
      <c r="Q21296" s="24"/>
      <c r="T21296" s="24"/>
      <c r="W21296" s="24"/>
      <c r="Z21296" s="24"/>
      <c r="AC21296" s="24"/>
      <c r="AI21296" s="24"/>
      <c r="AL21296" s="24"/>
      <c r="AO21296" s="24"/>
      <c r="AR21296" s="24"/>
      <c r="AU21296" s="24"/>
    </row>
    <row r="21297">
      <c r="J21297" s="18"/>
      <c r="N21297" s="24"/>
      <c r="Q21297" s="24"/>
      <c r="T21297" s="24"/>
      <c r="W21297" s="24"/>
      <c r="Z21297" s="24"/>
      <c r="AC21297" s="24"/>
      <c r="AI21297" s="24"/>
      <c r="AL21297" s="24"/>
      <c r="AO21297" s="24"/>
      <c r="AR21297" s="24"/>
      <c r="AU21297" s="24"/>
    </row>
    <row r="21298">
      <c r="J21298" s="18"/>
      <c r="N21298" s="24"/>
      <c r="Q21298" s="24"/>
      <c r="T21298" s="24"/>
      <c r="W21298" s="24"/>
      <c r="Z21298" s="24"/>
      <c r="AC21298" s="24"/>
      <c r="AI21298" s="24"/>
      <c r="AL21298" s="24"/>
      <c r="AO21298" s="24"/>
      <c r="AR21298" s="24"/>
      <c r="AU21298" s="24"/>
    </row>
    <row r="21299">
      <c r="J21299" s="18"/>
      <c r="N21299" s="24"/>
      <c r="Q21299" s="24"/>
      <c r="T21299" s="24"/>
      <c r="W21299" s="24"/>
      <c r="Z21299" s="24"/>
      <c r="AC21299" s="24"/>
      <c r="AI21299" s="24"/>
      <c r="AL21299" s="24"/>
      <c r="AO21299" s="24"/>
      <c r="AR21299" s="24"/>
      <c r="AU21299" s="24"/>
    </row>
    <row r="21300">
      <c r="J21300" s="18"/>
      <c r="N21300" s="24"/>
      <c r="Q21300" s="24"/>
      <c r="T21300" s="24"/>
      <c r="W21300" s="24"/>
      <c r="Z21300" s="24"/>
      <c r="AC21300" s="24"/>
      <c r="AI21300" s="24"/>
      <c r="AL21300" s="24"/>
      <c r="AO21300" s="24"/>
      <c r="AR21300" s="24"/>
      <c r="AU21300" s="24"/>
    </row>
    <row r="21301">
      <c r="J21301" s="18"/>
      <c r="N21301" s="24"/>
      <c r="Q21301" s="24"/>
      <c r="T21301" s="24"/>
      <c r="W21301" s="24"/>
      <c r="Z21301" s="24"/>
      <c r="AC21301" s="24"/>
      <c r="AI21301" s="24"/>
      <c r="AL21301" s="24"/>
      <c r="AO21301" s="24"/>
      <c r="AR21301" s="24"/>
      <c r="AU21301" s="24"/>
    </row>
    <row r="21302">
      <c r="J21302" s="18"/>
      <c r="N21302" s="24"/>
      <c r="Q21302" s="24"/>
      <c r="T21302" s="24"/>
      <c r="W21302" s="24"/>
      <c r="Z21302" s="24"/>
      <c r="AC21302" s="24"/>
      <c r="AI21302" s="24"/>
      <c r="AL21302" s="24"/>
      <c r="AO21302" s="24"/>
      <c r="AR21302" s="24"/>
      <c r="AU21302" s="24"/>
    </row>
    <row r="21303">
      <c r="J21303" s="18"/>
      <c r="N21303" s="24"/>
      <c r="Q21303" s="24"/>
      <c r="T21303" s="24"/>
      <c r="W21303" s="24"/>
      <c r="Z21303" s="24"/>
      <c r="AC21303" s="24"/>
      <c r="AI21303" s="24"/>
      <c r="AL21303" s="24"/>
      <c r="AO21303" s="24"/>
      <c r="AR21303" s="24"/>
      <c r="AU21303" s="24"/>
    </row>
    <row r="21304">
      <c r="J21304" s="18"/>
      <c r="N21304" s="24"/>
      <c r="Q21304" s="24"/>
      <c r="T21304" s="24"/>
      <c r="W21304" s="24"/>
      <c r="Z21304" s="24"/>
      <c r="AC21304" s="24"/>
      <c r="AI21304" s="24"/>
      <c r="AL21304" s="24"/>
      <c r="AO21304" s="24"/>
      <c r="AR21304" s="24"/>
      <c r="AU21304" s="24"/>
    </row>
    <row r="21305">
      <c r="J21305" s="18"/>
      <c r="N21305" s="24"/>
      <c r="Q21305" s="24"/>
      <c r="T21305" s="24"/>
      <c r="W21305" s="24"/>
      <c r="Z21305" s="24"/>
      <c r="AC21305" s="24"/>
      <c r="AI21305" s="24"/>
      <c r="AL21305" s="24"/>
      <c r="AO21305" s="24"/>
      <c r="AR21305" s="24"/>
      <c r="AU21305" s="24"/>
    </row>
    <row r="21306">
      <c r="J21306" s="18"/>
      <c r="N21306" s="24"/>
      <c r="Q21306" s="24"/>
      <c r="T21306" s="24"/>
      <c r="W21306" s="24"/>
      <c r="Z21306" s="24"/>
      <c r="AC21306" s="24"/>
      <c r="AI21306" s="24"/>
      <c r="AL21306" s="24"/>
      <c r="AO21306" s="24"/>
      <c r="AR21306" s="24"/>
      <c r="AU21306" s="24"/>
    </row>
    <row r="21307">
      <c r="J21307" s="18"/>
      <c r="N21307" s="24"/>
      <c r="Q21307" s="24"/>
      <c r="T21307" s="24"/>
      <c r="W21307" s="24"/>
      <c r="Z21307" s="24"/>
      <c r="AC21307" s="24"/>
      <c r="AI21307" s="24"/>
      <c r="AL21307" s="24"/>
      <c r="AO21307" s="24"/>
      <c r="AR21307" s="24"/>
      <c r="AU21307" s="24"/>
    </row>
    <row r="21308">
      <c r="J21308" s="18"/>
      <c r="N21308" s="24"/>
      <c r="Q21308" s="24"/>
      <c r="T21308" s="24"/>
      <c r="W21308" s="24"/>
      <c r="Z21308" s="24"/>
      <c r="AC21308" s="24"/>
      <c r="AI21308" s="24"/>
      <c r="AL21308" s="24"/>
      <c r="AO21308" s="24"/>
      <c r="AR21308" s="24"/>
      <c r="AU21308" s="24"/>
    </row>
    <row r="21309">
      <c r="J21309" s="18"/>
      <c r="N21309" s="24"/>
      <c r="Q21309" s="24"/>
      <c r="T21309" s="24"/>
      <c r="W21309" s="24"/>
      <c r="Z21309" s="24"/>
      <c r="AC21309" s="24"/>
      <c r="AI21309" s="24"/>
      <c r="AL21309" s="24"/>
      <c r="AO21309" s="24"/>
      <c r="AR21309" s="24"/>
      <c r="AU21309" s="24"/>
    </row>
    <row r="21310">
      <c r="J21310" s="18"/>
      <c r="N21310" s="24"/>
      <c r="Q21310" s="24"/>
      <c r="T21310" s="24"/>
      <c r="W21310" s="24"/>
      <c r="Z21310" s="24"/>
      <c r="AC21310" s="24"/>
      <c r="AI21310" s="24"/>
      <c r="AL21310" s="24"/>
      <c r="AO21310" s="24"/>
      <c r="AR21310" s="24"/>
      <c r="AU21310" s="24"/>
    </row>
    <row r="21311">
      <c r="J21311" s="18"/>
      <c r="N21311" s="24"/>
      <c r="Q21311" s="24"/>
      <c r="T21311" s="24"/>
      <c r="W21311" s="24"/>
      <c r="Z21311" s="24"/>
      <c r="AC21311" s="24"/>
      <c r="AI21311" s="24"/>
      <c r="AL21311" s="24"/>
      <c r="AO21311" s="24"/>
      <c r="AR21311" s="24"/>
      <c r="AU21311" s="24"/>
    </row>
    <row r="21312">
      <c r="J21312" s="18"/>
      <c r="N21312" s="24"/>
      <c r="Q21312" s="24"/>
      <c r="T21312" s="24"/>
      <c r="W21312" s="24"/>
      <c r="Z21312" s="24"/>
      <c r="AC21312" s="24"/>
      <c r="AI21312" s="24"/>
      <c r="AL21312" s="24"/>
      <c r="AO21312" s="24"/>
      <c r="AR21312" s="24"/>
      <c r="AU21312" s="24"/>
    </row>
    <row r="21313">
      <c r="J21313" s="18"/>
      <c r="N21313" s="24"/>
      <c r="Q21313" s="24"/>
      <c r="T21313" s="24"/>
      <c r="W21313" s="24"/>
      <c r="Z21313" s="24"/>
      <c r="AC21313" s="24"/>
      <c r="AI21313" s="24"/>
      <c r="AL21313" s="24"/>
      <c r="AO21313" s="24"/>
      <c r="AR21313" s="24"/>
      <c r="AU21313" s="24"/>
    </row>
    <row r="21314">
      <c r="J21314" s="18"/>
      <c r="N21314" s="24"/>
      <c r="Q21314" s="24"/>
      <c r="T21314" s="24"/>
      <c r="W21314" s="24"/>
      <c r="Z21314" s="24"/>
      <c r="AC21314" s="24"/>
      <c r="AI21314" s="24"/>
      <c r="AL21314" s="24"/>
      <c r="AO21314" s="24"/>
      <c r="AR21314" s="24"/>
      <c r="AU21314" s="24"/>
    </row>
    <row r="21315">
      <c r="J21315" s="18"/>
      <c r="N21315" s="24"/>
      <c r="Q21315" s="24"/>
      <c r="T21315" s="24"/>
      <c r="W21315" s="24"/>
      <c r="Z21315" s="24"/>
      <c r="AC21315" s="24"/>
      <c r="AI21315" s="24"/>
      <c r="AL21315" s="24"/>
      <c r="AO21315" s="24"/>
      <c r="AR21315" s="24"/>
      <c r="AU21315" s="24"/>
    </row>
    <row r="21316">
      <c r="J21316" s="18"/>
      <c r="N21316" s="24"/>
      <c r="Q21316" s="24"/>
      <c r="T21316" s="24"/>
      <c r="W21316" s="24"/>
      <c r="Z21316" s="24"/>
      <c r="AC21316" s="24"/>
      <c r="AI21316" s="24"/>
      <c r="AL21316" s="24"/>
      <c r="AO21316" s="24"/>
      <c r="AR21316" s="24"/>
      <c r="AU21316" s="24"/>
    </row>
    <row r="21317">
      <c r="J21317" s="18"/>
      <c r="N21317" s="24"/>
      <c r="Q21317" s="24"/>
      <c r="T21317" s="24"/>
      <c r="W21317" s="24"/>
      <c r="Z21317" s="24"/>
      <c r="AC21317" s="24"/>
      <c r="AI21317" s="24"/>
      <c r="AL21317" s="24"/>
      <c r="AO21317" s="24"/>
      <c r="AR21317" s="24"/>
      <c r="AU21317" s="24"/>
    </row>
    <row r="21318">
      <c r="J21318" s="18"/>
      <c r="N21318" s="24"/>
      <c r="Q21318" s="24"/>
      <c r="T21318" s="24"/>
      <c r="W21318" s="24"/>
      <c r="Z21318" s="24"/>
      <c r="AC21318" s="24"/>
      <c r="AI21318" s="24"/>
      <c r="AL21318" s="24"/>
      <c r="AO21318" s="24"/>
      <c r="AR21318" s="24"/>
      <c r="AU21318" s="24"/>
    </row>
    <row r="21319">
      <c r="J21319" s="18"/>
      <c r="N21319" s="24"/>
      <c r="Q21319" s="24"/>
      <c r="T21319" s="24"/>
      <c r="W21319" s="24"/>
      <c r="Z21319" s="24"/>
      <c r="AC21319" s="24"/>
      <c r="AI21319" s="24"/>
      <c r="AL21319" s="24"/>
      <c r="AO21319" s="24"/>
      <c r="AR21319" s="24"/>
      <c r="AU21319" s="24"/>
    </row>
    <row r="21320">
      <c r="J21320" s="18"/>
      <c r="N21320" s="24"/>
      <c r="Q21320" s="24"/>
      <c r="T21320" s="24"/>
      <c r="W21320" s="24"/>
      <c r="Z21320" s="24"/>
      <c r="AC21320" s="24"/>
      <c r="AI21320" s="24"/>
      <c r="AL21320" s="24"/>
      <c r="AO21320" s="24"/>
      <c r="AR21320" s="24"/>
      <c r="AU21320" s="24"/>
    </row>
    <row r="21321">
      <c r="J21321" s="18"/>
      <c r="N21321" s="24"/>
      <c r="Q21321" s="24"/>
      <c r="T21321" s="24"/>
      <c r="W21321" s="24"/>
      <c r="Z21321" s="24"/>
      <c r="AC21321" s="24"/>
      <c r="AI21321" s="24"/>
      <c r="AL21321" s="24"/>
      <c r="AO21321" s="24"/>
      <c r="AR21321" s="24"/>
      <c r="AU21321" s="24"/>
    </row>
    <row r="21322">
      <c r="J21322" s="18"/>
      <c r="N21322" s="24"/>
      <c r="Q21322" s="24"/>
      <c r="T21322" s="24"/>
      <c r="W21322" s="24"/>
      <c r="Z21322" s="24"/>
      <c r="AC21322" s="24"/>
      <c r="AI21322" s="24"/>
      <c r="AL21322" s="24"/>
      <c r="AO21322" s="24"/>
      <c r="AR21322" s="24"/>
      <c r="AU21322" s="24"/>
    </row>
    <row r="21323">
      <c r="J21323" s="18"/>
      <c r="N21323" s="24"/>
      <c r="Q21323" s="24"/>
      <c r="T21323" s="24"/>
      <c r="W21323" s="24"/>
      <c r="Z21323" s="24"/>
      <c r="AC21323" s="24"/>
      <c r="AI21323" s="24"/>
      <c r="AL21323" s="24"/>
      <c r="AO21323" s="24"/>
      <c r="AR21323" s="24"/>
      <c r="AU21323" s="24"/>
    </row>
    <row r="21324">
      <c r="J21324" s="18"/>
      <c r="N21324" s="24"/>
      <c r="Q21324" s="24"/>
      <c r="T21324" s="24"/>
      <c r="W21324" s="24"/>
      <c r="Z21324" s="24"/>
      <c r="AC21324" s="24"/>
      <c r="AI21324" s="24"/>
      <c r="AL21324" s="24"/>
      <c r="AO21324" s="24"/>
      <c r="AR21324" s="24"/>
      <c r="AU21324" s="24"/>
    </row>
    <row r="21325">
      <c r="J21325" s="18"/>
      <c r="N21325" s="24"/>
      <c r="Q21325" s="24"/>
      <c r="T21325" s="24"/>
      <c r="W21325" s="24"/>
      <c r="Z21325" s="24"/>
      <c r="AC21325" s="24"/>
      <c r="AI21325" s="24"/>
      <c r="AL21325" s="24"/>
      <c r="AO21325" s="24"/>
      <c r="AR21325" s="24"/>
      <c r="AU21325" s="24"/>
    </row>
    <row r="21326">
      <c r="J21326" s="18"/>
      <c r="N21326" s="24"/>
      <c r="Q21326" s="24"/>
      <c r="T21326" s="24"/>
      <c r="W21326" s="24"/>
      <c r="Z21326" s="24"/>
      <c r="AC21326" s="24"/>
      <c r="AI21326" s="24"/>
      <c r="AL21326" s="24"/>
      <c r="AO21326" s="24"/>
      <c r="AR21326" s="24"/>
      <c r="AU21326" s="24"/>
    </row>
    <row r="21327">
      <c r="J21327" s="18"/>
      <c r="N21327" s="24"/>
      <c r="Q21327" s="24"/>
      <c r="T21327" s="24"/>
      <c r="W21327" s="24"/>
      <c r="Z21327" s="24"/>
      <c r="AC21327" s="24"/>
      <c r="AI21327" s="24"/>
      <c r="AL21327" s="24"/>
      <c r="AO21327" s="24"/>
      <c r="AR21327" s="24"/>
      <c r="AU21327" s="24"/>
    </row>
    <row r="21328">
      <c r="J21328" s="18"/>
      <c r="N21328" s="24"/>
      <c r="Q21328" s="24"/>
      <c r="T21328" s="24"/>
      <c r="W21328" s="24"/>
      <c r="Z21328" s="24"/>
      <c r="AC21328" s="24"/>
      <c r="AI21328" s="24"/>
      <c r="AL21328" s="24"/>
      <c r="AO21328" s="24"/>
      <c r="AR21328" s="24"/>
      <c r="AU21328" s="24"/>
    </row>
    <row r="21329">
      <c r="J21329" s="18"/>
      <c r="N21329" s="24"/>
      <c r="Q21329" s="24"/>
      <c r="T21329" s="24"/>
      <c r="W21329" s="24"/>
      <c r="Z21329" s="24"/>
      <c r="AC21329" s="24"/>
      <c r="AI21329" s="24"/>
      <c r="AL21329" s="24"/>
      <c r="AO21329" s="24"/>
      <c r="AR21329" s="24"/>
      <c r="AU21329" s="24"/>
    </row>
    <row r="21330">
      <c r="J21330" s="18"/>
      <c r="N21330" s="24"/>
      <c r="Q21330" s="24"/>
      <c r="T21330" s="24"/>
      <c r="W21330" s="24"/>
      <c r="Z21330" s="24"/>
      <c r="AC21330" s="24"/>
      <c r="AI21330" s="24"/>
      <c r="AL21330" s="24"/>
      <c r="AO21330" s="24"/>
      <c r="AR21330" s="24"/>
      <c r="AU21330" s="24"/>
    </row>
    <row r="21331">
      <c r="J21331" s="18"/>
      <c r="N21331" s="24"/>
      <c r="Q21331" s="24"/>
      <c r="T21331" s="24"/>
      <c r="W21331" s="24"/>
      <c r="Z21331" s="24"/>
      <c r="AC21331" s="24"/>
      <c r="AI21331" s="24"/>
      <c r="AL21331" s="24"/>
      <c r="AO21331" s="24"/>
      <c r="AR21331" s="24"/>
      <c r="AU21331" s="24"/>
    </row>
    <row r="21332">
      <c r="J21332" s="18"/>
      <c r="N21332" s="24"/>
      <c r="Q21332" s="24"/>
      <c r="T21332" s="24"/>
      <c r="W21332" s="24"/>
      <c r="Z21332" s="24"/>
      <c r="AC21332" s="24"/>
      <c r="AI21332" s="24"/>
      <c r="AL21332" s="24"/>
      <c r="AO21332" s="24"/>
      <c r="AR21332" s="24"/>
      <c r="AU21332" s="24"/>
    </row>
    <row r="21333">
      <c r="J21333" s="18"/>
      <c r="N21333" s="24"/>
      <c r="Q21333" s="24"/>
      <c r="T21333" s="24"/>
      <c r="W21333" s="24"/>
      <c r="Z21333" s="24"/>
      <c r="AC21333" s="24"/>
      <c r="AI21333" s="24"/>
      <c r="AL21333" s="24"/>
      <c r="AO21333" s="24"/>
      <c r="AR21333" s="24"/>
      <c r="AU21333" s="24"/>
    </row>
    <row r="21334">
      <c r="J21334" s="18"/>
      <c r="N21334" s="24"/>
      <c r="Q21334" s="24"/>
      <c r="T21334" s="24"/>
      <c r="W21334" s="24"/>
      <c r="Z21334" s="24"/>
      <c r="AC21334" s="24"/>
      <c r="AI21334" s="24"/>
      <c r="AL21334" s="24"/>
      <c r="AO21334" s="24"/>
      <c r="AR21334" s="24"/>
      <c r="AU21334" s="24"/>
    </row>
    <row r="21335">
      <c r="J21335" s="18"/>
      <c r="N21335" s="24"/>
      <c r="Q21335" s="24"/>
      <c r="T21335" s="24"/>
      <c r="W21335" s="24"/>
      <c r="Z21335" s="24"/>
      <c r="AC21335" s="24"/>
      <c r="AI21335" s="24"/>
      <c r="AL21335" s="24"/>
      <c r="AO21335" s="24"/>
      <c r="AR21335" s="24"/>
      <c r="AU21335" s="24"/>
    </row>
    <row r="21336">
      <c r="J21336" s="18"/>
      <c r="N21336" s="24"/>
      <c r="Q21336" s="24"/>
      <c r="T21336" s="24"/>
      <c r="W21336" s="24"/>
      <c r="Z21336" s="24"/>
      <c r="AC21336" s="24"/>
      <c r="AI21336" s="24"/>
      <c r="AL21336" s="24"/>
      <c r="AO21336" s="24"/>
      <c r="AR21336" s="24"/>
      <c r="AU21336" s="24"/>
    </row>
    <row r="21337">
      <c r="J21337" s="18"/>
      <c r="N21337" s="24"/>
      <c r="Q21337" s="24"/>
      <c r="T21337" s="24"/>
      <c r="W21337" s="24"/>
      <c r="Z21337" s="24"/>
      <c r="AC21337" s="24"/>
      <c r="AI21337" s="24"/>
      <c r="AL21337" s="24"/>
      <c r="AO21337" s="24"/>
      <c r="AR21337" s="24"/>
      <c r="AU21337" s="24"/>
    </row>
    <row r="21338">
      <c r="J21338" s="18"/>
      <c r="N21338" s="24"/>
      <c r="Q21338" s="24"/>
      <c r="T21338" s="24"/>
      <c r="W21338" s="24"/>
      <c r="Z21338" s="24"/>
      <c r="AC21338" s="24"/>
      <c r="AI21338" s="24"/>
      <c r="AL21338" s="24"/>
      <c r="AO21338" s="24"/>
      <c r="AR21338" s="24"/>
      <c r="AU21338" s="24"/>
    </row>
    <row r="21339">
      <c r="J21339" s="18"/>
      <c r="N21339" s="24"/>
      <c r="Q21339" s="24"/>
      <c r="T21339" s="24"/>
      <c r="W21339" s="24"/>
      <c r="Z21339" s="24"/>
      <c r="AC21339" s="24"/>
      <c r="AI21339" s="24"/>
      <c r="AL21339" s="24"/>
      <c r="AO21339" s="24"/>
      <c r="AR21339" s="24"/>
      <c r="AU21339" s="24"/>
    </row>
    <row r="21340">
      <c r="J21340" s="18"/>
      <c r="N21340" s="24"/>
      <c r="Q21340" s="24"/>
      <c r="T21340" s="24"/>
      <c r="W21340" s="24"/>
      <c r="Z21340" s="24"/>
      <c r="AC21340" s="24"/>
      <c r="AI21340" s="24"/>
      <c r="AL21340" s="24"/>
      <c r="AO21340" s="24"/>
      <c r="AR21340" s="24"/>
      <c r="AU21340" s="24"/>
    </row>
    <row r="21341">
      <c r="J21341" s="18"/>
      <c r="N21341" s="24"/>
      <c r="Q21341" s="24"/>
      <c r="T21341" s="24"/>
      <c r="W21341" s="24"/>
      <c r="Z21341" s="24"/>
      <c r="AC21341" s="24"/>
      <c r="AI21341" s="24"/>
      <c r="AL21341" s="24"/>
      <c r="AO21341" s="24"/>
      <c r="AR21341" s="24"/>
      <c r="AU21341" s="24"/>
    </row>
    <row r="21342">
      <c r="J21342" s="18"/>
      <c r="N21342" s="24"/>
      <c r="Q21342" s="24"/>
      <c r="T21342" s="24"/>
      <c r="W21342" s="24"/>
      <c r="Z21342" s="24"/>
      <c r="AC21342" s="24"/>
      <c r="AI21342" s="24"/>
      <c r="AL21342" s="24"/>
      <c r="AO21342" s="24"/>
      <c r="AR21342" s="24"/>
      <c r="AU21342" s="24"/>
    </row>
    <row r="21343">
      <c r="J21343" s="18"/>
      <c r="N21343" s="24"/>
      <c r="Q21343" s="24"/>
      <c r="T21343" s="24"/>
      <c r="W21343" s="24"/>
      <c r="Z21343" s="24"/>
      <c r="AC21343" s="24"/>
      <c r="AI21343" s="24"/>
      <c r="AL21343" s="24"/>
      <c r="AO21343" s="24"/>
      <c r="AR21343" s="24"/>
      <c r="AU21343" s="24"/>
    </row>
    <row r="21344">
      <c r="J21344" s="18"/>
      <c r="N21344" s="24"/>
      <c r="Q21344" s="24"/>
      <c r="T21344" s="24"/>
      <c r="W21344" s="24"/>
      <c r="Z21344" s="24"/>
      <c r="AC21344" s="24"/>
      <c r="AI21344" s="24"/>
      <c r="AL21344" s="24"/>
      <c r="AO21344" s="24"/>
      <c r="AR21344" s="24"/>
      <c r="AU21344" s="24"/>
    </row>
    <row r="21345">
      <c r="J21345" s="18"/>
      <c r="N21345" s="24"/>
      <c r="Q21345" s="24"/>
      <c r="T21345" s="24"/>
      <c r="W21345" s="24"/>
      <c r="Z21345" s="24"/>
      <c r="AC21345" s="24"/>
      <c r="AI21345" s="24"/>
      <c r="AL21345" s="24"/>
      <c r="AO21345" s="24"/>
      <c r="AR21345" s="24"/>
      <c r="AU21345" s="24"/>
    </row>
    <row r="21346">
      <c r="J21346" s="18"/>
      <c r="N21346" s="24"/>
      <c r="Q21346" s="24"/>
      <c r="T21346" s="24"/>
      <c r="W21346" s="24"/>
      <c r="Z21346" s="24"/>
      <c r="AC21346" s="24"/>
      <c r="AI21346" s="24"/>
      <c r="AL21346" s="24"/>
      <c r="AO21346" s="24"/>
      <c r="AR21346" s="24"/>
      <c r="AU21346" s="24"/>
    </row>
    <row r="21347">
      <c r="J21347" s="18"/>
      <c r="N21347" s="24"/>
      <c r="Q21347" s="24"/>
      <c r="T21347" s="24"/>
      <c r="W21347" s="24"/>
      <c r="Z21347" s="24"/>
      <c r="AC21347" s="24"/>
      <c r="AI21347" s="24"/>
      <c r="AL21347" s="24"/>
      <c r="AO21347" s="24"/>
      <c r="AR21347" s="24"/>
      <c r="AU21347" s="24"/>
    </row>
    <row r="21348">
      <c r="J21348" s="18"/>
      <c r="N21348" s="24"/>
      <c r="Q21348" s="24"/>
      <c r="T21348" s="24"/>
      <c r="W21348" s="24"/>
      <c r="Z21348" s="24"/>
      <c r="AC21348" s="24"/>
      <c r="AI21348" s="24"/>
      <c r="AL21348" s="24"/>
      <c r="AO21348" s="24"/>
      <c r="AR21348" s="24"/>
      <c r="AU21348" s="24"/>
    </row>
    <row r="21349">
      <c r="J21349" s="18"/>
      <c r="N21349" s="24"/>
      <c r="Q21349" s="24"/>
      <c r="T21349" s="24"/>
      <c r="W21349" s="24"/>
      <c r="Z21349" s="24"/>
      <c r="AC21349" s="24"/>
      <c r="AI21349" s="24"/>
      <c r="AL21349" s="24"/>
      <c r="AO21349" s="24"/>
      <c r="AR21349" s="24"/>
      <c r="AU21349" s="24"/>
    </row>
    <row r="21350">
      <c r="J21350" s="18"/>
      <c r="N21350" s="24"/>
      <c r="Q21350" s="24"/>
      <c r="T21350" s="24"/>
      <c r="W21350" s="24"/>
      <c r="Z21350" s="24"/>
      <c r="AC21350" s="24"/>
      <c r="AI21350" s="24"/>
      <c r="AL21350" s="24"/>
      <c r="AO21350" s="24"/>
      <c r="AR21350" s="24"/>
      <c r="AU21350" s="24"/>
    </row>
    <row r="21351">
      <c r="J21351" s="18"/>
      <c r="N21351" s="24"/>
      <c r="Q21351" s="24"/>
      <c r="T21351" s="24"/>
      <c r="W21351" s="24"/>
      <c r="Z21351" s="24"/>
      <c r="AC21351" s="24"/>
      <c r="AI21351" s="24"/>
      <c r="AL21351" s="24"/>
      <c r="AO21351" s="24"/>
      <c r="AR21351" s="24"/>
      <c r="AU21351" s="24"/>
    </row>
    <row r="21352">
      <c r="J21352" s="18"/>
      <c r="N21352" s="24"/>
      <c r="Q21352" s="24"/>
      <c r="T21352" s="24"/>
      <c r="W21352" s="24"/>
      <c r="Z21352" s="24"/>
      <c r="AC21352" s="24"/>
      <c r="AI21352" s="24"/>
      <c r="AL21352" s="24"/>
      <c r="AO21352" s="24"/>
      <c r="AR21352" s="24"/>
      <c r="AU21352" s="24"/>
    </row>
    <row r="21353">
      <c r="J21353" s="18"/>
      <c r="N21353" s="24"/>
      <c r="Q21353" s="24"/>
      <c r="T21353" s="24"/>
      <c r="W21353" s="24"/>
      <c r="Z21353" s="24"/>
      <c r="AC21353" s="24"/>
      <c r="AI21353" s="24"/>
      <c r="AL21353" s="24"/>
      <c r="AO21353" s="24"/>
      <c r="AR21353" s="24"/>
      <c r="AU21353" s="24"/>
    </row>
    <row r="21354">
      <c r="J21354" s="18"/>
      <c r="N21354" s="24"/>
      <c r="Q21354" s="24"/>
      <c r="T21354" s="24"/>
      <c r="W21354" s="24"/>
      <c r="Z21354" s="24"/>
      <c r="AC21354" s="24"/>
      <c r="AI21354" s="24"/>
      <c r="AL21354" s="24"/>
      <c r="AO21354" s="24"/>
      <c r="AR21354" s="24"/>
      <c r="AU21354" s="24"/>
    </row>
    <row r="21355">
      <c r="J21355" s="18"/>
      <c r="N21355" s="24"/>
      <c r="Q21355" s="24"/>
      <c r="T21355" s="24"/>
      <c r="W21355" s="24"/>
      <c r="Z21355" s="24"/>
      <c r="AC21355" s="24"/>
      <c r="AI21355" s="24"/>
      <c r="AL21355" s="24"/>
      <c r="AO21355" s="24"/>
      <c r="AR21355" s="24"/>
      <c r="AU21355" s="24"/>
    </row>
    <row r="21356">
      <c r="J21356" s="18"/>
      <c r="N21356" s="24"/>
      <c r="Q21356" s="24"/>
      <c r="T21356" s="24"/>
      <c r="W21356" s="24"/>
      <c r="Z21356" s="24"/>
      <c r="AC21356" s="24"/>
      <c r="AI21356" s="24"/>
      <c r="AL21356" s="24"/>
      <c r="AO21356" s="24"/>
      <c r="AR21356" s="24"/>
      <c r="AU21356" s="24"/>
    </row>
    <row r="21357">
      <c r="J21357" s="18"/>
      <c r="N21357" s="24"/>
      <c r="Q21357" s="24"/>
      <c r="T21357" s="24"/>
      <c r="W21357" s="24"/>
      <c r="Z21357" s="24"/>
      <c r="AC21357" s="24"/>
      <c r="AI21357" s="24"/>
      <c r="AL21357" s="24"/>
      <c r="AO21357" s="24"/>
      <c r="AR21357" s="24"/>
      <c r="AU21357" s="24"/>
    </row>
    <row r="21358">
      <c r="J21358" s="18"/>
      <c r="N21358" s="24"/>
      <c r="Q21358" s="24"/>
      <c r="T21358" s="24"/>
      <c r="W21358" s="24"/>
      <c r="Z21358" s="24"/>
      <c r="AC21358" s="24"/>
      <c r="AI21358" s="24"/>
      <c r="AL21358" s="24"/>
      <c r="AO21358" s="24"/>
      <c r="AR21358" s="24"/>
      <c r="AU21358" s="24"/>
    </row>
    <row r="21359">
      <c r="J21359" s="18"/>
      <c r="N21359" s="24"/>
      <c r="Q21359" s="24"/>
      <c r="T21359" s="24"/>
      <c r="W21359" s="24"/>
      <c r="Z21359" s="24"/>
      <c r="AC21359" s="24"/>
      <c r="AI21359" s="24"/>
      <c r="AL21359" s="24"/>
      <c r="AO21359" s="24"/>
      <c r="AR21359" s="24"/>
      <c r="AU21359" s="24"/>
    </row>
    <row r="21360">
      <c r="J21360" s="18"/>
      <c r="N21360" s="24"/>
      <c r="Q21360" s="24"/>
      <c r="T21360" s="24"/>
      <c r="W21360" s="24"/>
      <c r="Z21360" s="24"/>
      <c r="AC21360" s="24"/>
      <c r="AI21360" s="24"/>
      <c r="AL21360" s="24"/>
      <c r="AO21360" s="24"/>
      <c r="AR21360" s="24"/>
      <c r="AU21360" s="24"/>
    </row>
    <row r="21361">
      <c r="J21361" s="18"/>
      <c r="N21361" s="24"/>
      <c r="Q21361" s="24"/>
      <c r="T21361" s="24"/>
      <c r="W21361" s="24"/>
      <c r="Z21361" s="24"/>
      <c r="AC21361" s="24"/>
      <c r="AI21361" s="24"/>
      <c r="AL21361" s="24"/>
      <c r="AO21361" s="24"/>
      <c r="AR21361" s="24"/>
      <c r="AU21361" s="24"/>
    </row>
    <row r="21362">
      <c r="J21362" s="18"/>
      <c r="N21362" s="24"/>
      <c r="Q21362" s="24"/>
      <c r="T21362" s="24"/>
      <c r="W21362" s="24"/>
      <c r="Z21362" s="24"/>
      <c r="AC21362" s="24"/>
      <c r="AI21362" s="24"/>
      <c r="AL21362" s="24"/>
      <c r="AO21362" s="24"/>
      <c r="AR21362" s="24"/>
      <c r="AU21362" s="24"/>
    </row>
    <row r="21363">
      <c r="J21363" s="18"/>
      <c r="N21363" s="24"/>
      <c r="Q21363" s="24"/>
      <c r="T21363" s="24"/>
      <c r="W21363" s="24"/>
      <c r="Z21363" s="24"/>
      <c r="AC21363" s="24"/>
      <c r="AI21363" s="24"/>
      <c r="AL21363" s="24"/>
      <c r="AO21363" s="24"/>
      <c r="AR21363" s="24"/>
      <c r="AU21363" s="24"/>
    </row>
    <row r="21364">
      <c r="J21364" s="18"/>
      <c r="N21364" s="24"/>
      <c r="Q21364" s="24"/>
      <c r="T21364" s="24"/>
      <c r="W21364" s="24"/>
      <c r="Z21364" s="24"/>
      <c r="AC21364" s="24"/>
      <c r="AI21364" s="24"/>
      <c r="AL21364" s="24"/>
      <c r="AO21364" s="24"/>
      <c r="AR21364" s="24"/>
      <c r="AU21364" s="24"/>
    </row>
    <row r="21365">
      <c r="J21365" s="18"/>
      <c r="N21365" s="24"/>
      <c r="Q21365" s="24"/>
      <c r="T21365" s="24"/>
      <c r="W21365" s="24"/>
      <c r="Z21365" s="24"/>
      <c r="AC21365" s="24"/>
      <c r="AI21365" s="24"/>
      <c r="AL21365" s="24"/>
      <c r="AO21365" s="24"/>
      <c r="AR21365" s="24"/>
      <c r="AU21365" s="24"/>
    </row>
    <row r="21366">
      <c r="J21366" s="18"/>
      <c r="N21366" s="24"/>
      <c r="Q21366" s="24"/>
      <c r="T21366" s="24"/>
      <c r="W21366" s="24"/>
      <c r="Z21366" s="24"/>
      <c r="AC21366" s="24"/>
      <c r="AI21366" s="24"/>
      <c r="AL21366" s="24"/>
      <c r="AO21366" s="24"/>
      <c r="AR21366" s="24"/>
      <c r="AU21366" s="24"/>
    </row>
    <row r="21367">
      <c r="J21367" s="18"/>
      <c r="N21367" s="24"/>
      <c r="Q21367" s="24"/>
      <c r="T21367" s="24"/>
      <c r="W21367" s="24"/>
      <c r="Z21367" s="24"/>
      <c r="AC21367" s="24"/>
      <c r="AI21367" s="24"/>
      <c r="AL21367" s="24"/>
      <c r="AO21367" s="24"/>
      <c r="AR21367" s="24"/>
      <c r="AU21367" s="24"/>
    </row>
    <row r="21368">
      <c r="J21368" s="18"/>
      <c r="N21368" s="24"/>
      <c r="Q21368" s="24"/>
      <c r="T21368" s="24"/>
      <c r="W21368" s="24"/>
      <c r="Z21368" s="24"/>
      <c r="AC21368" s="24"/>
      <c r="AI21368" s="24"/>
      <c r="AL21368" s="24"/>
      <c r="AO21368" s="24"/>
      <c r="AR21368" s="24"/>
      <c r="AU21368" s="24"/>
    </row>
    <row r="21369">
      <c r="J21369" s="18"/>
      <c r="N21369" s="24"/>
      <c r="Q21369" s="24"/>
      <c r="T21369" s="24"/>
      <c r="W21369" s="24"/>
      <c r="Z21369" s="24"/>
      <c r="AC21369" s="24"/>
      <c r="AI21369" s="24"/>
      <c r="AL21369" s="24"/>
      <c r="AO21369" s="24"/>
      <c r="AR21369" s="24"/>
      <c r="AU21369" s="24"/>
    </row>
    <row r="21370">
      <c r="J21370" s="18"/>
      <c r="N21370" s="24"/>
      <c r="Q21370" s="24"/>
      <c r="T21370" s="24"/>
      <c r="W21370" s="24"/>
      <c r="Z21370" s="24"/>
      <c r="AC21370" s="24"/>
      <c r="AI21370" s="24"/>
      <c r="AL21370" s="24"/>
      <c r="AO21370" s="24"/>
      <c r="AR21370" s="24"/>
      <c r="AU21370" s="24"/>
    </row>
    <row r="21371">
      <c r="J21371" s="18"/>
      <c r="N21371" s="24"/>
      <c r="Q21371" s="24"/>
      <c r="T21371" s="24"/>
      <c r="W21371" s="24"/>
      <c r="Z21371" s="24"/>
      <c r="AC21371" s="24"/>
      <c r="AI21371" s="24"/>
      <c r="AL21371" s="24"/>
      <c r="AO21371" s="24"/>
      <c r="AR21371" s="24"/>
      <c r="AU21371" s="24"/>
    </row>
    <row r="21372">
      <c r="J21372" s="18"/>
      <c r="N21372" s="24"/>
      <c r="Q21372" s="24"/>
      <c r="T21372" s="24"/>
      <c r="W21372" s="24"/>
      <c r="Z21372" s="24"/>
      <c r="AC21372" s="24"/>
      <c r="AI21372" s="24"/>
      <c r="AL21372" s="24"/>
      <c r="AO21372" s="24"/>
      <c r="AR21372" s="24"/>
      <c r="AU21372" s="24"/>
    </row>
    <row r="21373">
      <c r="J21373" s="18"/>
      <c r="N21373" s="24"/>
      <c r="Q21373" s="24"/>
      <c r="T21373" s="24"/>
      <c r="W21373" s="24"/>
      <c r="Z21373" s="24"/>
      <c r="AC21373" s="24"/>
      <c r="AI21373" s="24"/>
      <c r="AL21373" s="24"/>
      <c r="AO21373" s="24"/>
      <c r="AR21373" s="24"/>
      <c r="AU21373" s="24"/>
    </row>
    <row r="21374">
      <c r="J21374" s="18"/>
      <c r="N21374" s="24"/>
      <c r="Q21374" s="24"/>
      <c r="T21374" s="24"/>
      <c r="W21374" s="24"/>
      <c r="Z21374" s="24"/>
      <c r="AC21374" s="24"/>
      <c r="AI21374" s="24"/>
      <c r="AL21374" s="24"/>
      <c r="AO21374" s="24"/>
      <c r="AR21374" s="24"/>
      <c r="AU21374" s="24"/>
    </row>
    <row r="21375">
      <c r="J21375" s="18"/>
      <c r="N21375" s="24"/>
      <c r="Q21375" s="24"/>
      <c r="T21375" s="24"/>
      <c r="W21375" s="24"/>
      <c r="Z21375" s="24"/>
      <c r="AC21375" s="24"/>
      <c r="AI21375" s="24"/>
      <c r="AL21375" s="24"/>
      <c r="AO21375" s="24"/>
      <c r="AR21375" s="24"/>
      <c r="AU21375" s="24"/>
    </row>
    <row r="21376">
      <c r="J21376" s="18"/>
      <c r="N21376" s="24"/>
      <c r="Q21376" s="24"/>
      <c r="T21376" s="24"/>
      <c r="W21376" s="24"/>
      <c r="Z21376" s="24"/>
      <c r="AC21376" s="24"/>
      <c r="AI21376" s="24"/>
      <c r="AL21376" s="24"/>
      <c r="AO21376" s="24"/>
      <c r="AR21376" s="24"/>
      <c r="AU21376" s="24"/>
    </row>
    <row r="21377">
      <c r="J21377" s="18"/>
      <c r="N21377" s="24"/>
      <c r="Q21377" s="24"/>
      <c r="T21377" s="24"/>
      <c r="W21377" s="24"/>
      <c r="Z21377" s="24"/>
      <c r="AC21377" s="24"/>
      <c r="AI21377" s="24"/>
      <c r="AL21377" s="24"/>
      <c r="AO21377" s="24"/>
      <c r="AR21377" s="24"/>
      <c r="AU21377" s="24"/>
    </row>
    <row r="21378">
      <c r="J21378" s="18"/>
      <c r="N21378" s="24"/>
      <c r="Q21378" s="24"/>
      <c r="T21378" s="24"/>
      <c r="W21378" s="24"/>
      <c r="Z21378" s="24"/>
      <c r="AC21378" s="24"/>
      <c r="AI21378" s="24"/>
      <c r="AL21378" s="24"/>
      <c r="AO21378" s="24"/>
      <c r="AR21378" s="24"/>
      <c r="AU21378" s="24"/>
    </row>
    <row r="21379">
      <c r="J21379" s="18"/>
      <c r="N21379" s="24"/>
      <c r="Q21379" s="24"/>
      <c r="T21379" s="24"/>
      <c r="W21379" s="24"/>
      <c r="Z21379" s="24"/>
      <c r="AC21379" s="24"/>
      <c r="AI21379" s="24"/>
      <c r="AL21379" s="24"/>
      <c r="AO21379" s="24"/>
      <c r="AR21379" s="24"/>
      <c r="AU21379" s="24"/>
    </row>
    <row r="21380">
      <c r="J21380" s="18"/>
      <c r="N21380" s="24"/>
      <c r="Q21380" s="24"/>
      <c r="T21380" s="24"/>
      <c r="W21380" s="24"/>
      <c r="Z21380" s="24"/>
      <c r="AC21380" s="24"/>
      <c r="AI21380" s="24"/>
      <c r="AL21380" s="24"/>
      <c r="AO21380" s="24"/>
      <c r="AR21380" s="24"/>
      <c r="AU21380" s="24"/>
    </row>
    <row r="21381">
      <c r="J21381" s="18"/>
      <c r="N21381" s="24"/>
      <c r="Q21381" s="24"/>
      <c r="T21381" s="24"/>
      <c r="W21381" s="24"/>
      <c r="Z21381" s="24"/>
      <c r="AC21381" s="24"/>
      <c r="AI21381" s="24"/>
      <c r="AL21381" s="24"/>
      <c r="AO21381" s="24"/>
      <c r="AR21381" s="24"/>
      <c r="AU21381" s="24"/>
    </row>
    <row r="21382">
      <c r="J21382" s="18"/>
      <c r="N21382" s="24"/>
      <c r="Q21382" s="24"/>
      <c r="T21382" s="24"/>
      <c r="W21382" s="24"/>
      <c r="Z21382" s="24"/>
      <c r="AC21382" s="24"/>
      <c r="AI21382" s="24"/>
      <c r="AL21382" s="24"/>
      <c r="AO21382" s="24"/>
      <c r="AR21382" s="24"/>
      <c r="AU21382" s="24"/>
    </row>
    <row r="21383">
      <c r="J21383" s="18"/>
      <c r="N21383" s="24"/>
      <c r="Q21383" s="24"/>
      <c r="T21383" s="24"/>
      <c r="W21383" s="24"/>
      <c r="Z21383" s="24"/>
      <c r="AC21383" s="24"/>
      <c r="AI21383" s="24"/>
      <c r="AL21383" s="24"/>
      <c r="AO21383" s="24"/>
      <c r="AR21383" s="24"/>
      <c r="AU21383" s="24"/>
    </row>
    <row r="21384">
      <c r="J21384" s="18"/>
      <c r="N21384" s="24"/>
      <c r="Q21384" s="24"/>
      <c r="T21384" s="24"/>
      <c r="W21384" s="24"/>
      <c r="Z21384" s="24"/>
      <c r="AC21384" s="24"/>
      <c r="AI21384" s="24"/>
      <c r="AL21384" s="24"/>
      <c r="AO21384" s="24"/>
      <c r="AR21384" s="24"/>
      <c r="AU21384" s="24"/>
    </row>
    <row r="21385">
      <c r="J21385" s="18"/>
      <c r="N21385" s="24"/>
      <c r="Q21385" s="24"/>
      <c r="T21385" s="24"/>
      <c r="W21385" s="24"/>
      <c r="Z21385" s="24"/>
      <c r="AC21385" s="24"/>
      <c r="AI21385" s="24"/>
      <c r="AL21385" s="24"/>
      <c r="AO21385" s="24"/>
      <c r="AR21385" s="24"/>
      <c r="AU21385" s="24"/>
    </row>
    <row r="21386">
      <c r="J21386" s="18"/>
      <c r="N21386" s="24"/>
      <c r="Q21386" s="24"/>
      <c r="T21386" s="24"/>
      <c r="W21386" s="24"/>
      <c r="Z21386" s="24"/>
      <c r="AC21386" s="24"/>
      <c r="AI21386" s="24"/>
      <c r="AL21386" s="24"/>
      <c r="AO21386" s="24"/>
      <c r="AR21386" s="24"/>
      <c r="AU21386" s="24"/>
    </row>
    <row r="21387">
      <c r="J21387" s="18"/>
      <c r="N21387" s="24"/>
      <c r="Q21387" s="24"/>
      <c r="T21387" s="24"/>
      <c r="W21387" s="24"/>
      <c r="Z21387" s="24"/>
      <c r="AC21387" s="24"/>
      <c r="AI21387" s="24"/>
      <c r="AL21387" s="24"/>
      <c r="AO21387" s="24"/>
      <c r="AR21387" s="24"/>
      <c r="AU21387" s="24"/>
    </row>
    <row r="21388">
      <c r="J21388" s="18"/>
      <c r="N21388" s="24"/>
      <c r="Q21388" s="24"/>
      <c r="T21388" s="24"/>
      <c r="W21388" s="24"/>
      <c r="Z21388" s="24"/>
      <c r="AC21388" s="24"/>
      <c r="AI21388" s="24"/>
      <c r="AL21388" s="24"/>
      <c r="AO21388" s="24"/>
      <c r="AR21388" s="24"/>
      <c r="AU21388" s="24"/>
    </row>
    <row r="21389">
      <c r="J21389" s="18"/>
      <c r="N21389" s="24"/>
      <c r="Q21389" s="24"/>
      <c r="T21389" s="24"/>
      <c r="W21389" s="24"/>
      <c r="Z21389" s="24"/>
      <c r="AC21389" s="24"/>
      <c r="AI21389" s="24"/>
      <c r="AL21389" s="24"/>
      <c r="AO21389" s="24"/>
      <c r="AR21389" s="24"/>
      <c r="AU21389" s="24"/>
    </row>
    <row r="21390">
      <c r="J21390" s="18"/>
      <c r="N21390" s="24"/>
      <c r="Q21390" s="24"/>
      <c r="T21390" s="24"/>
      <c r="W21390" s="24"/>
      <c r="Z21390" s="24"/>
      <c r="AC21390" s="24"/>
      <c r="AI21390" s="24"/>
      <c r="AL21390" s="24"/>
      <c r="AO21390" s="24"/>
      <c r="AR21390" s="24"/>
      <c r="AU21390" s="24"/>
    </row>
    <row r="21391">
      <c r="J21391" s="18"/>
      <c r="N21391" s="24"/>
      <c r="Q21391" s="24"/>
      <c r="T21391" s="24"/>
      <c r="W21391" s="24"/>
      <c r="Z21391" s="24"/>
      <c r="AC21391" s="24"/>
      <c r="AI21391" s="24"/>
      <c r="AL21391" s="24"/>
      <c r="AO21391" s="24"/>
      <c r="AR21391" s="24"/>
      <c r="AU21391" s="24"/>
    </row>
    <row r="21392">
      <c r="J21392" s="18"/>
      <c r="N21392" s="24"/>
      <c r="Q21392" s="24"/>
      <c r="T21392" s="24"/>
      <c r="W21392" s="24"/>
      <c r="Z21392" s="24"/>
      <c r="AC21392" s="24"/>
      <c r="AI21392" s="24"/>
      <c r="AL21392" s="24"/>
      <c r="AO21392" s="24"/>
      <c r="AR21392" s="24"/>
      <c r="AU21392" s="24"/>
    </row>
    <row r="21393">
      <c r="J21393" s="18"/>
      <c r="N21393" s="24"/>
      <c r="Q21393" s="24"/>
      <c r="T21393" s="24"/>
      <c r="W21393" s="24"/>
      <c r="Z21393" s="24"/>
      <c r="AC21393" s="24"/>
      <c r="AI21393" s="24"/>
      <c r="AL21393" s="24"/>
      <c r="AO21393" s="24"/>
      <c r="AR21393" s="24"/>
      <c r="AU21393" s="24"/>
    </row>
    <row r="21394">
      <c r="J21394" s="18"/>
      <c r="N21394" s="24"/>
      <c r="Q21394" s="24"/>
      <c r="T21394" s="24"/>
      <c r="W21394" s="24"/>
      <c r="Z21394" s="24"/>
      <c r="AC21394" s="24"/>
      <c r="AI21394" s="24"/>
      <c r="AL21394" s="24"/>
      <c r="AO21394" s="24"/>
      <c r="AR21394" s="24"/>
      <c r="AU21394" s="24"/>
    </row>
    <row r="21395">
      <c r="J21395" s="18"/>
      <c r="N21395" s="24"/>
      <c r="Q21395" s="24"/>
      <c r="T21395" s="24"/>
      <c r="W21395" s="24"/>
      <c r="Z21395" s="24"/>
      <c r="AC21395" s="24"/>
      <c r="AI21395" s="24"/>
      <c r="AL21395" s="24"/>
      <c r="AO21395" s="24"/>
      <c r="AR21395" s="24"/>
      <c r="AU21395" s="24"/>
    </row>
    <row r="21396">
      <c r="J21396" s="18"/>
      <c r="N21396" s="24"/>
      <c r="Q21396" s="24"/>
      <c r="T21396" s="24"/>
      <c r="W21396" s="24"/>
      <c r="Z21396" s="24"/>
      <c r="AC21396" s="24"/>
      <c r="AI21396" s="24"/>
      <c r="AL21396" s="24"/>
      <c r="AO21396" s="24"/>
      <c r="AR21396" s="24"/>
      <c r="AU21396" s="24"/>
    </row>
    <row r="21397">
      <c r="J21397" s="18"/>
      <c r="N21397" s="24"/>
      <c r="Q21397" s="24"/>
      <c r="T21397" s="24"/>
      <c r="W21397" s="24"/>
      <c r="Z21397" s="24"/>
      <c r="AC21397" s="24"/>
      <c r="AI21397" s="24"/>
      <c r="AL21397" s="24"/>
      <c r="AO21397" s="24"/>
      <c r="AR21397" s="24"/>
      <c r="AU21397" s="24"/>
    </row>
    <row r="21398">
      <c r="J21398" s="18"/>
      <c r="N21398" s="24"/>
      <c r="Q21398" s="24"/>
      <c r="T21398" s="24"/>
      <c r="W21398" s="24"/>
      <c r="Z21398" s="24"/>
      <c r="AC21398" s="24"/>
      <c r="AI21398" s="24"/>
      <c r="AL21398" s="24"/>
      <c r="AO21398" s="24"/>
      <c r="AR21398" s="24"/>
      <c r="AU21398" s="24"/>
    </row>
    <row r="21399">
      <c r="J21399" s="18"/>
      <c r="N21399" s="24"/>
      <c r="Q21399" s="24"/>
      <c r="T21399" s="24"/>
      <c r="W21399" s="24"/>
      <c r="Z21399" s="24"/>
      <c r="AC21399" s="24"/>
      <c r="AI21399" s="24"/>
      <c r="AL21399" s="24"/>
      <c r="AO21399" s="24"/>
      <c r="AR21399" s="24"/>
      <c r="AU21399" s="24"/>
    </row>
    <row r="21400">
      <c r="J21400" s="18"/>
      <c r="N21400" s="24"/>
      <c r="Q21400" s="24"/>
      <c r="T21400" s="24"/>
      <c r="W21400" s="24"/>
      <c r="Z21400" s="24"/>
      <c r="AC21400" s="24"/>
      <c r="AI21400" s="24"/>
      <c r="AL21400" s="24"/>
      <c r="AO21400" s="24"/>
      <c r="AR21400" s="24"/>
      <c r="AU21400" s="24"/>
    </row>
    <row r="21401">
      <c r="J21401" s="18"/>
      <c r="N21401" s="24"/>
      <c r="Q21401" s="24"/>
      <c r="T21401" s="24"/>
      <c r="W21401" s="24"/>
      <c r="Z21401" s="24"/>
      <c r="AC21401" s="24"/>
      <c r="AI21401" s="24"/>
      <c r="AL21401" s="24"/>
      <c r="AO21401" s="24"/>
      <c r="AR21401" s="24"/>
      <c r="AU21401" s="24"/>
    </row>
    <row r="21402">
      <c r="J21402" s="18"/>
      <c r="N21402" s="24"/>
      <c r="Q21402" s="24"/>
      <c r="T21402" s="24"/>
      <c r="W21402" s="24"/>
      <c r="Z21402" s="24"/>
      <c r="AC21402" s="24"/>
      <c r="AI21402" s="24"/>
      <c r="AL21402" s="24"/>
      <c r="AO21402" s="24"/>
      <c r="AR21402" s="24"/>
      <c r="AU21402" s="24"/>
    </row>
    <row r="21403">
      <c r="J21403" s="18"/>
      <c r="N21403" s="24"/>
      <c r="Q21403" s="24"/>
      <c r="T21403" s="24"/>
      <c r="W21403" s="24"/>
      <c r="Z21403" s="24"/>
      <c r="AC21403" s="24"/>
      <c r="AI21403" s="24"/>
      <c r="AL21403" s="24"/>
      <c r="AO21403" s="24"/>
      <c r="AR21403" s="24"/>
      <c r="AU21403" s="24"/>
    </row>
    <row r="21404">
      <c r="J21404" s="18"/>
      <c r="N21404" s="24"/>
      <c r="Q21404" s="24"/>
      <c r="T21404" s="24"/>
      <c r="W21404" s="24"/>
      <c r="Z21404" s="24"/>
      <c r="AC21404" s="24"/>
      <c r="AI21404" s="24"/>
      <c r="AL21404" s="24"/>
      <c r="AO21404" s="24"/>
      <c r="AR21404" s="24"/>
      <c r="AU21404" s="24"/>
    </row>
    <row r="21405">
      <c r="J21405" s="18"/>
      <c r="N21405" s="24"/>
      <c r="Q21405" s="24"/>
      <c r="T21405" s="24"/>
      <c r="W21405" s="24"/>
      <c r="Z21405" s="24"/>
      <c r="AC21405" s="24"/>
      <c r="AI21405" s="24"/>
      <c r="AL21405" s="24"/>
      <c r="AO21405" s="24"/>
      <c r="AR21405" s="24"/>
      <c r="AU21405" s="24"/>
    </row>
    <row r="21406">
      <c r="J21406" s="18"/>
      <c r="N21406" s="24"/>
      <c r="Q21406" s="24"/>
      <c r="T21406" s="24"/>
      <c r="W21406" s="24"/>
      <c r="Z21406" s="24"/>
      <c r="AC21406" s="24"/>
      <c r="AI21406" s="24"/>
      <c r="AL21406" s="24"/>
      <c r="AO21406" s="24"/>
      <c r="AR21406" s="24"/>
      <c r="AU21406" s="24"/>
    </row>
    <row r="21407">
      <c r="J21407" s="18"/>
      <c r="N21407" s="24"/>
      <c r="Q21407" s="24"/>
      <c r="T21407" s="24"/>
      <c r="W21407" s="24"/>
      <c r="Z21407" s="24"/>
      <c r="AC21407" s="24"/>
      <c r="AI21407" s="24"/>
      <c r="AL21407" s="24"/>
      <c r="AO21407" s="24"/>
      <c r="AR21407" s="24"/>
      <c r="AU21407" s="24"/>
    </row>
    <row r="21408">
      <c r="J21408" s="18"/>
      <c r="N21408" s="24"/>
      <c r="Q21408" s="24"/>
      <c r="T21408" s="24"/>
      <c r="W21408" s="24"/>
      <c r="Z21408" s="24"/>
      <c r="AC21408" s="24"/>
      <c r="AI21408" s="24"/>
      <c r="AL21408" s="24"/>
      <c r="AO21408" s="24"/>
      <c r="AR21408" s="24"/>
      <c r="AU21408" s="24"/>
    </row>
    <row r="21409">
      <c r="J21409" s="18"/>
      <c r="N21409" s="24"/>
      <c r="Q21409" s="24"/>
      <c r="T21409" s="24"/>
      <c r="W21409" s="24"/>
      <c r="Z21409" s="24"/>
      <c r="AC21409" s="24"/>
      <c r="AI21409" s="24"/>
      <c r="AL21409" s="24"/>
      <c r="AO21409" s="24"/>
      <c r="AR21409" s="24"/>
      <c r="AU21409" s="24"/>
    </row>
    <row r="21410">
      <c r="J21410" s="18"/>
      <c r="N21410" s="24"/>
      <c r="Q21410" s="24"/>
      <c r="T21410" s="24"/>
      <c r="W21410" s="24"/>
      <c r="Z21410" s="24"/>
      <c r="AC21410" s="24"/>
      <c r="AI21410" s="24"/>
      <c r="AL21410" s="24"/>
      <c r="AO21410" s="24"/>
      <c r="AR21410" s="24"/>
      <c r="AU21410" s="24"/>
    </row>
    <row r="21411">
      <c r="J21411" s="18"/>
      <c r="N21411" s="24"/>
      <c r="Q21411" s="24"/>
      <c r="T21411" s="24"/>
      <c r="W21411" s="24"/>
      <c r="Z21411" s="24"/>
      <c r="AC21411" s="24"/>
      <c r="AI21411" s="24"/>
      <c r="AL21411" s="24"/>
      <c r="AO21411" s="24"/>
      <c r="AR21411" s="24"/>
      <c r="AU21411" s="24"/>
    </row>
    <row r="21412">
      <c r="J21412" s="18"/>
      <c r="N21412" s="24"/>
      <c r="Q21412" s="24"/>
      <c r="T21412" s="24"/>
      <c r="W21412" s="24"/>
      <c r="Z21412" s="24"/>
      <c r="AC21412" s="24"/>
      <c r="AI21412" s="24"/>
      <c r="AL21412" s="24"/>
      <c r="AO21412" s="24"/>
      <c r="AR21412" s="24"/>
      <c r="AU21412" s="24"/>
    </row>
    <row r="21413">
      <c r="J21413" s="18"/>
      <c r="N21413" s="24"/>
      <c r="Q21413" s="24"/>
      <c r="T21413" s="24"/>
      <c r="W21413" s="24"/>
      <c r="Z21413" s="24"/>
      <c r="AC21413" s="24"/>
      <c r="AI21413" s="24"/>
      <c r="AL21413" s="24"/>
      <c r="AO21413" s="24"/>
      <c r="AR21413" s="24"/>
      <c r="AU21413" s="24"/>
    </row>
    <row r="21414">
      <c r="J21414" s="18"/>
      <c r="N21414" s="24"/>
      <c r="Q21414" s="24"/>
      <c r="T21414" s="24"/>
      <c r="W21414" s="24"/>
      <c r="Z21414" s="24"/>
      <c r="AC21414" s="24"/>
      <c r="AI21414" s="24"/>
      <c r="AL21414" s="24"/>
      <c r="AO21414" s="24"/>
      <c r="AR21414" s="24"/>
      <c r="AU21414" s="24"/>
    </row>
    <row r="21415">
      <c r="J21415" s="18"/>
      <c r="N21415" s="24"/>
      <c r="Q21415" s="24"/>
      <c r="T21415" s="24"/>
      <c r="W21415" s="24"/>
      <c r="Z21415" s="24"/>
      <c r="AC21415" s="24"/>
      <c r="AI21415" s="24"/>
      <c r="AL21415" s="24"/>
      <c r="AO21415" s="24"/>
      <c r="AR21415" s="24"/>
      <c r="AU21415" s="24"/>
    </row>
    <row r="21416">
      <c r="J21416" s="18"/>
      <c r="N21416" s="24"/>
      <c r="Q21416" s="24"/>
      <c r="T21416" s="24"/>
      <c r="W21416" s="24"/>
      <c r="Z21416" s="24"/>
      <c r="AC21416" s="24"/>
      <c r="AI21416" s="24"/>
      <c r="AL21416" s="24"/>
      <c r="AO21416" s="24"/>
      <c r="AR21416" s="24"/>
      <c r="AU21416" s="24"/>
    </row>
    <row r="21417">
      <c r="J21417" s="18"/>
      <c r="N21417" s="24"/>
      <c r="Q21417" s="24"/>
      <c r="T21417" s="24"/>
      <c r="W21417" s="24"/>
      <c r="Z21417" s="24"/>
      <c r="AC21417" s="24"/>
      <c r="AI21417" s="24"/>
      <c r="AL21417" s="24"/>
      <c r="AO21417" s="24"/>
      <c r="AR21417" s="24"/>
      <c r="AU21417" s="24"/>
    </row>
    <row r="21418">
      <c r="J21418" s="18"/>
      <c r="N21418" s="24"/>
      <c r="Q21418" s="24"/>
      <c r="T21418" s="24"/>
      <c r="W21418" s="24"/>
      <c r="Z21418" s="24"/>
      <c r="AC21418" s="24"/>
      <c r="AI21418" s="24"/>
      <c r="AL21418" s="24"/>
      <c r="AO21418" s="24"/>
      <c r="AR21418" s="24"/>
      <c r="AU21418" s="24"/>
    </row>
    <row r="21419">
      <c r="J21419" s="18"/>
      <c r="N21419" s="24"/>
      <c r="Q21419" s="24"/>
      <c r="T21419" s="24"/>
      <c r="W21419" s="24"/>
      <c r="Z21419" s="24"/>
      <c r="AC21419" s="24"/>
      <c r="AI21419" s="24"/>
      <c r="AL21419" s="24"/>
      <c r="AO21419" s="24"/>
      <c r="AR21419" s="24"/>
      <c r="AU21419" s="24"/>
    </row>
    <row r="21420">
      <c r="J21420" s="18"/>
      <c r="N21420" s="24"/>
      <c r="Q21420" s="24"/>
      <c r="T21420" s="24"/>
      <c r="W21420" s="24"/>
      <c r="Z21420" s="24"/>
      <c r="AC21420" s="24"/>
      <c r="AI21420" s="24"/>
      <c r="AL21420" s="24"/>
      <c r="AO21420" s="24"/>
      <c r="AR21420" s="24"/>
      <c r="AU21420" s="24"/>
    </row>
    <row r="21421">
      <c r="J21421" s="18"/>
      <c r="N21421" s="24"/>
      <c r="Q21421" s="24"/>
      <c r="T21421" s="24"/>
      <c r="W21421" s="24"/>
      <c r="Z21421" s="24"/>
      <c r="AC21421" s="24"/>
      <c r="AI21421" s="24"/>
      <c r="AL21421" s="24"/>
      <c r="AO21421" s="24"/>
      <c r="AR21421" s="24"/>
      <c r="AU21421" s="24"/>
    </row>
    <row r="21422">
      <c r="J21422" s="18"/>
      <c r="N21422" s="24"/>
      <c r="Q21422" s="24"/>
      <c r="T21422" s="24"/>
      <c r="W21422" s="24"/>
      <c r="Z21422" s="24"/>
      <c r="AC21422" s="24"/>
      <c r="AI21422" s="24"/>
      <c r="AL21422" s="24"/>
      <c r="AO21422" s="24"/>
      <c r="AR21422" s="24"/>
      <c r="AU21422" s="24"/>
    </row>
    <row r="21423">
      <c r="J21423" s="18"/>
      <c r="N21423" s="24"/>
      <c r="Q21423" s="24"/>
      <c r="T21423" s="24"/>
      <c r="W21423" s="24"/>
      <c r="Z21423" s="24"/>
      <c r="AC21423" s="24"/>
      <c r="AI21423" s="24"/>
      <c r="AL21423" s="24"/>
      <c r="AO21423" s="24"/>
      <c r="AR21423" s="24"/>
      <c r="AU21423" s="24"/>
    </row>
    <row r="21424">
      <c r="J21424" s="18"/>
      <c r="N21424" s="24"/>
      <c r="Q21424" s="24"/>
      <c r="T21424" s="24"/>
      <c r="W21424" s="24"/>
      <c r="Z21424" s="24"/>
      <c r="AC21424" s="24"/>
      <c r="AI21424" s="24"/>
      <c r="AL21424" s="24"/>
      <c r="AO21424" s="24"/>
      <c r="AR21424" s="24"/>
      <c r="AU21424" s="24"/>
    </row>
    <row r="21425">
      <c r="J21425" s="18"/>
      <c r="N21425" s="24"/>
      <c r="Q21425" s="24"/>
      <c r="T21425" s="24"/>
      <c r="W21425" s="24"/>
      <c r="Z21425" s="24"/>
      <c r="AC21425" s="24"/>
      <c r="AI21425" s="24"/>
      <c r="AL21425" s="24"/>
      <c r="AO21425" s="24"/>
      <c r="AR21425" s="24"/>
      <c r="AU21425" s="24"/>
    </row>
    <row r="21426">
      <c r="J21426" s="18"/>
      <c r="N21426" s="24"/>
      <c r="Q21426" s="24"/>
      <c r="T21426" s="24"/>
      <c r="W21426" s="24"/>
      <c r="Z21426" s="24"/>
      <c r="AC21426" s="24"/>
      <c r="AI21426" s="24"/>
      <c r="AL21426" s="24"/>
      <c r="AO21426" s="24"/>
      <c r="AR21426" s="24"/>
      <c r="AU21426" s="24"/>
    </row>
    <row r="21427">
      <c r="J21427" s="18"/>
      <c r="N21427" s="24"/>
      <c r="Q21427" s="24"/>
      <c r="T21427" s="24"/>
      <c r="W21427" s="24"/>
      <c r="Z21427" s="24"/>
      <c r="AC21427" s="24"/>
      <c r="AI21427" s="24"/>
      <c r="AL21427" s="24"/>
      <c r="AO21427" s="24"/>
      <c r="AR21427" s="24"/>
      <c r="AU21427" s="24"/>
    </row>
    <row r="21428">
      <c r="J21428" s="18"/>
      <c r="N21428" s="24"/>
      <c r="Q21428" s="24"/>
      <c r="T21428" s="24"/>
      <c r="W21428" s="24"/>
      <c r="Z21428" s="24"/>
      <c r="AC21428" s="24"/>
      <c r="AI21428" s="24"/>
      <c r="AL21428" s="24"/>
      <c r="AO21428" s="24"/>
      <c r="AR21428" s="24"/>
      <c r="AU21428" s="24"/>
    </row>
    <row r="21429">
      <c r="J21429" s="18"/>
      <c r="N21429" s="24"/>
      <c r="Q21429" s="24"/>
      <c r="T21429" s="24"/>
      <c r="W21429" s="24"/>
      <c r="Z21429" s="24"/>
      <c r="AC21429" s="24"/>
      <c r="AI21429" s="24"/>
      <c r="AL21429" s="24"/>
      <c r="AO21429" s="24"/>
      <c r="AR21429" s="24"/>
      <c r="AU21429" s="24"/>
    </row>
    <row r="21430">
      <c r="J21430" s="18"/>
      <c r="N21430" s="24"/>
      <c r="Q21430" s="24"/>
      <c r="T21430" s="24"/>
      <c r="W21430" s="24"/>
      <c r="Z21430" s="24"/>
      <c r="AC21430" s="24"/>
      <c r="AI21430" s="24"/>
      <c r="AL21430" s="24"/>
      <c r="AO21430" s="24"/>
      <c r="AR21430" s="24"/>
      <c r="AU21430" s="24"/>
    </row>
    <row r="21431">
      <c r="J21431" s="18"/>
      <c r="N21431" s="24"/>
      <c r="Q21431" s="24"/>
      <c r="T21431" s="24"/>
      <c r="W21431" s="24"/>
      <c r="Z21431" s="24"/>
      <c r="AC21431" s="24"/>
      <c r="AI21431" s="24"/>
      <c r="AL21431" s="24"/>
      <c r="AO21431" s="24"/>
      <c r="AR21431" s="24"/>
      <c r="AU21431" s="24"/>
    </row>
    <row r="21432">
      <c r="J21432" s="18"/>
      <c r="N21432" s="24"/>
      <c r="Q21432" s="24"/>
      <c r="T21432" s="24"/>
      <c r="W21432" s="24"/>
      <c r="Z21432" s="24"/>
      <c r="AC21432" s="24"/>
      <c r="AI21432" s="24"/>
      <c r="AL21432" s="24"/>
      <c r="AO21432" s="24"/>
      <c r="AR21432" s="24"/>
      <c r="AU21432" s="24"/>
    </row>
    <row r="21433">
      <c r="J21433" s="18"/>
      <c r="N21433" s="24"/>
      <c r="Q21433" s="24"/>
      <c r="T21433" s="24"/>
      <c r="W21433" s="24"/>
      <c r="Z21433" s="24"/>
      <c r="AC21433" s="24"/>
      <c r="AI21433" s="24"/>
      <c r="AL21433" s="24"/>
      <c r="AO21433" s="24"/>
      <c r="AR21433" s="24"/>
      <c r="AU21433" s="24"/>
    </row>
    <row r="21434">
      <c r="J21434" s="18"/>
      <c r="N21434" s="24"/>
      <c r="Q21434" s="24"/>
      <c r="T21434" s="24"/>
      <c r="W21434" s="24"/>
      <c r="Z21434" s="24"/>
      <c r="AC21434" s="24"/>
      <c r="AI21434" s="24"/>
      <c r="AL21434" s="24"/>
      <c r="AO21434" s="24"/>
      <c r="AR21434" s="24"/>
      <c r="AU21434" s="24"/>
    </row>
    <row r="21435">
      <c r="J21435" s="18"/>
      <c r="N21435" s="24"/>
      <c r="Q21435" s="24"/>
      <c r="T21435" s="24"/>
      <c r="W21435" s="24"/>
      <c r="Z21435" s="24"/>
      <c r="AC21435" s="24"/>
      <c r="AI21435" s="24"/>
      <c r="AL21435" s="24"/>
      <c r="AO21435" s="24"/>
      <c r="AR21435" s="24"/>
      <c r="AU21435" s="24"/>
    </row>
    <row r="21436">
      <c r="J21436" s="18"/>
      <c r="N21436" s="24"/>
      <c r="Q21436" s="24"/>
      <c r="T21436" s="24"/>
      <c r="W21436" s="24"/>
      <c r="Z21436" s="24"/>
      <c r="AC21436" s="24"/>
      <c r="AI21436" s="24"/>
      <c r="AL21436" s="24"/>
      <c r="AO21436" s="24"/>
      <c r="AR21436" s="24"/>
      <c r="AU21436" s="24"/>
    </row>
    <row r="21437">
      <c r="J21437" s="18"/>
      <c r="N21437" s="24"/>
      <c r="Q21437" s="24"/>
      <c r="T21437" s="24"/>
      <c r="W21437" s="24"/>
      <c r="Z21437" s="24"/>
      <c r="AC21437" s="24"/>
      <c r="AI21437" s="24"/>
      <c r="AL21437" s="24"/>
      <c r="AO21437" s="24"/>
      <c r="AR21437" s="24"/>
      <c r="AU21437" s="24"/>
    </row>
    <row r="21438">
      <c r="J21438" s="18"/>
      <c r="N21438" s="24"/>
      <c r="Q21438" s="24"/>
      <c r="T21438" s="24"/>
      <c r="W21438" s="24"/>
      <c r="Z21438" s="24"/>
      <c r="AC21438" s="24"/>
      <c r="AI21438" s="24"/>
      <c r="AL21438" s="24"/>
      <c r="AO21438" s="24"/>
      <c r="AR21438" s="24"/>
      <c r="AU21438" s="24"/>
    </row>
    <row r="21439">
      <c r="J21439" s="18"/>
      <c r="N21439" s="24"/>
      <c r="Q21439" s="24"/>
      <c r="T21439" s="24"/>
      <c r="W21439" s="24"/>
      <c r="Z21439" s="24"/>
      <c r="AC21439" s="24"/>
      <c r="AI21439" s="24"/>
      <c r="AL21439" s="24"/>
      <c r="AO21439" s="24"/>
      <c r="AR21439" s="24"/>
      <c r="AU21439" s="24"/>
    </row>
    <row r="21440">
      <c r="J21440" s="18"/>
      <c r="N21440" s="24"/>
      <c r="Q21440" s="24"/>
      <c r="T21440" s="24"/>
      <c r="W21440" s="24"/>
      <c r="Z21440" s="24"/>
      <c r="AC21440" s="24"/>
      <c r="AI21440" s="24"/>
      <c r="AL21440" s="24"/>
      <c r="AO21440" s="24"/>
      <c r="AR21440" s="24"/>
      <c r="AU21440" s="24"/>
    </row>
    <row r="21441">
      <c r="J21441" s="18"/>
      <c r="N21441" s="24"/>
      <c r="Q21441" s="24"/>
      <c r="T21441" s="24"/>
      <c r="W21441" s="24"/>
      <c r="Z21441" s="24"/>
      <c r="AC21441" s="24"/>
      <c r="AI21441" s="24"/>
      <c r="AL21441" s="24"/>
      <c r="AO21441" s="24"/>
      <c r="AR21441" s="24"/>
      <c r="AU21441" s="24"/>
    </row>
    <row r="21442">
      <c r="J21442" s="18"/>
      <c r="N21442" s="24"/>
      <c r="Q21442" s="24"/>
      <c r="T21442" s="24"/>
      <c r="W21442" s="24"/>
      <c r="Z21442" s="24"/>
      <c r="AC21442" s="24"/>
      <c r="AI21442" s="24"/>
      <c r="AL21442" s="24"/>
      <c r="AO21442" s="24"/>
      <c r="AR21442" s="24"/>
      <c r="AU21442" s="24"/>
    </row>
    <row r="21443">
      <c r="J21443" s="18"/>
      <c r="N21443" s="24"/>
      <c r="Q21443" s="24"/>
      <c r="T21443" s="24"/>
      <c r="W21443" s="24"/>
      <c r="Z21443" s="24"/>
      <c r="AC21443" s="24"/>
      <c r="AI21443" s="24"/>
      <c r="AL21443" s="24"/>
      <c r="AO21443" s="24"/>
      <c r="AR21443" s="24"/>
      <c r="AU21443" s="24"/>
    </row>
    <row r="21444">
      <c r="J21444" s="18"/>
      <c r="N21444" s="24"/>
      <c r="Q21444" s="24"/>
      <c r="T21444" s="24"/>
      <c r="W21444" s="24"/>
      <c r="Z21444" s="24"/>
      <c r="AC21444" s="24"/>
      <c r="AI21444" s="24"/>
      <c r="AL21444" s="24"/>
      <c r="AO21444" s="24"/>
      <c r="AR21444" s="24"/>
      <c r="AU21444" s="24"/>
    </row>
    <row r="21445">
      <c r="J21445" s="18"/>
      <c r="N21445" s="24"/>
      <c r="Q21445" s="24"/>
      <c r="T21445" s="24"/>
      <c r="W21445" s="24"/>
      <c r="Z21445" s="24"/>
      <c r="AC21445" s="24"/>
      <c r="AI21445" s="24"/>
      <c r="AL21445" s="24"/>
      <c r="AO21445" s="24"/>
      <c r="AR21445" s="24"/>
      <c r="AU21445" s="24"/>
    </row>
    <row r="21446">
      <c r="J21446" s="18"/>
      <c r="N21446" s="24"/>
      <c r="Q21446" s="24"/>
      <c r="T21446" s="24"/>
      <c r="W21446" s="24"/>
      <c r="Z21446" s="24"/>
      <c r="AC21446" s="24"/>
      <c r="AI21446" s="24"/>
      <c r="AL21446" s="24"/>
      <c r="AO21446" s="24"/>
      <c r="AR21446" s="24"/>
      <c r="AU21446" s="24"/>
    </row>
    <row r="21447">
      <c r="J21447" s="18"/>
      <c r="N21447" s="24"/>
      <c r="Q21447" s="24"/>
      <c r="T21447" s="24"/>
      <c r="W21447" s="24"/>
      <c r="Z21447" s="24"/>
      <c r="AC21447" s="24"/>
      <c r="AI21447" s="24"/>
      <c r="AL21447" s="24"/>
      <c r="AO21447" s="24"/>
      <c r="AR21447" s="24"/>
      <c r="AU21447" s="24"/>
    </row>
    <row r="21448">
      <c r="J21448" s="18"/>
      <c r="N21448" s="24"/>
      <c r="Q21448" s="24"/>
      <c r="T21448" s="24"/>
      <c r="W21448" s="24"/>
      <c r="Z21448" s="24"/>
      <c r="AC21448" s="24"/>
      <c r="AI21448" s="24"/>
      <c r="AL21448" s="24"/>
      <c r="AO21448" s="24"/>
      <c r="AR21448" s="24"/>
      <c r="AU21448" s="24"/>
    </row>
    <row r="21449">
      <c r="J21449" s="18"/>
      <c r="N21449" s="24"/>
      <c r="Q21449" s="24"/>
      <c r="T21449" s="24"/>
      <c r="W21449" s="24"/>
      <c r="Z21449" s="24"/>
      <c r="AC21449" s="24"/>
      <c r="AI21449" s="24"/>
      <c r="AL21449" s="24"/>
      <c r="AO21449" s="24"/>
      <c r="AR21449" s="24"/>
      <c r="AU21449" s="24"/>
    </row>
    <row r="21450">
      <c r="J21450" s="18"/>
      <c r="N21450" s="24"/>
      <c r="Q21450" s="24"/>
      <c r="T21450" s="24"/>
      <c r="W21450" s="24"/>
      <c r="Z21450" s="24"/>
      <c r="AC21450" s="24"/>
      <c r="AI21450" s="24"/>
      <c r="AL21450" s="24"/>
      <c r="AO21450" s="24"/>
      <c r="AR21450" s="24"/>
      <c r="AU21450" s="24"/>
    </row>
    <row r="21451">
      <c r="J21451" s="18"/>
      <c r="N21451" s="24"/>
      <c r="Q21451" s="24"/>
      <c r="T21451" s="24"/>
      <c r="W21451" s="24"/>
      <c r="Z21451" s="24"/>
      <c r="AC21451" s="24"/>
      <c r="AI21451" s="24"/>
      <c r="AL21451" s="24"/>
      <c r="AO21451" s="24"/>
      <c r="AR21451" s="24"/>
      <c r="AU21451" s="24"/>
    </row>
    <row r="21452">
      <c r="J21452" s="18"/>
      <c r="N21452" s="24"/>
      <c r="Q21452" s="24"/>
      <c r="T21452" s="24"/>
      <c r="W21452" s="24"/>
      <c r="Z21452" s="24"/>
      <c r="AC21452" s="24"/>
      <c r="AI21452" s="24"/>
      <c r="AL21452" s="24"/>
      <c r="AO21452" s="24"/>
      <c r="AR21452" s="24"/>
      <c r="AU21452" s="24"/>
    </row>
    <row r="21453">
      <c r="J21453" s="18"/>
      <c r="N21453" s="24"/>
      <c r="Q21453" s="24"/>
      <c r="T21453" s="24"/>
      <c r="W21453" s="24"/>
      <c r="Z21453" s="24"/>
      <c r="AC21453" s="24"/>
      <c r="AI21453" s="24"/>
      <c r="AL21453" s="24"/>
      <c r="AO21453" s="24"/>
      <c r="AR21453" s="24"/>
      <c r="AU21453" s="24"/>
    </row>
    <row r="21454">
      <c r="J21454" s="18"/>
      <c r="N21454" s="24"/>
      <c r="Q21454" s="24"/>
      <c r="T21454" s="24"/>
      <c r="W21454" s="24"/>
      <c r="Z21454" s="24"/>
      <c r="AC21454" s="24"/>
      <c r="AI21454" s="24"/>
      <c r="AL21454" s="24"/>
      <c r="AO21454" s="24"/>
      <c r="AR21454" s="24"/>
      <c r="AU21454" s="24"/>
    </row>
    <row r="21455">
      <c r="J21455" s="18"/>
      <c r="N21455" s="24"/>
      <c r="Q21455" s="24"/>
      <c r="T21455" s="24"/>
      <c r="W21455" s="24"/>
      <c r="Z21455" s="24"/>
      <c r="AC21455" s="24"/>
      <c r="AI21455" s="24"/>
      <c r="AL21455" s="24"/>
      <c r="AO21455" s="24"/>
      <c r="AR21455" s="24"/>
      <c r="AU21455" s="24"/>
    </row>
    <row r="21456">
      <c r="J21456" s="18"/>
      <c r="N21456" s="24"/>
      <c r="Q21456" s="24"/>
      <c r="T21456" s="24"/>
      <c r="W21456" s="24"/>
      <c r="Z21456" s="24"/>
      <c r="AC21456" s="24"/>
      <c r="AI21456" s="24"/>
      <c r="AL21456" s="24"/>
      <c r="AO21456" s="24"/>
      <c r="AR21456" s="24"/>
      <c r="AU21456" s="24"/>
    </row>
    <row r="21457">
      <c r="J21457" s="18"/>
      <c r="N21457" s="24"/>
      <c r="Q21457" s="24"/>
      <c r="T21457" s="24"/>
      <c r="W21457" s="24"/>
      <c r="Z21457" s="24"/>
      <c r="AC21457" s="24"/>
      <c r="AI21457" s="24"/>
      <c r="AL21457" s="24"/>
      <c r="AO21457" s="24"/>
      <c r="AR21457" s="24"/>
      <c r="AU21457" s="24"/>
    </row>
    <row r="21458">
      <c r="J21458" s="18"/>
      <c r="N21458" s="24"/>
      <c r="Q21458" s="24"/>
      <c r="T21458" s="24"/>
      <c r="W21458" s="24"/>
      <c r="Z21458" s="24"/>
      <c r="AC21458" s="24"/>
      <c r="AI21458" s="24"/>
      <c r="AL21458" s="24"/>
      <c r="AO21458" s="24"/>
      <c r="AR21458" s="24"/>
      <c r="AU21458" s="24"/>
    </row>
    <row r="21459">
      <c r="J21459" s="18"/>
      <c r="N21459" s="24"/>
      <c r="Q21459" s="24"/>
      <c r="T21459" s="24"/>
      <c r="W21459" s="24"/>
      <c r="Z21459" s="24"/>
      <c r="AC21459" s="24"/>
      <c r="AI21459" s="24"/>
      <c r="AL21459" s="24"/>
      <c r="AO21459" s="24"/>
      <c r="AR21459" s="24"/>
      <c r="AU21459" s="24"/>
    </row>
    <row r="21460">
      <c r="J21460" s="18"/>
      <c r="N21460" s="24"/>
      <c r="Q21460" s="24"/>
      <c r="T21460" s="24"/>
      <c r="W21460" s="24"/>
      <c r="Z21460" s="24"/>
      <c r="AC21460" s="24"/>
      <c r="AI21460" s="24"/>
      <c r="AL21460" s="24"/>
      <c r="AO21460" s="24"/>
      <c r="AR21460" s="24"/>
      <c r="AU21460" s="24"/>
    </row>
    <row r="21461">
      <c r="J21461" s="18"/>
      <c r="N21461" s="24"/>
      <c r="Q21461" s="24"/>
      <c r="T21461" s="24"/>
      <c r="W21461" s="24"/>
      <c r="Z21461" s="24"/>
      <c r="AC21461" s="24"/>
      <c r="AI21461" s="24"/>
      <c r="AL21461" s="24"/>
      <c r="AO21461" s="24"/>
      <c r="AR21461" s="24"/>
      <c r="AU21461" s="24"/>
    </row>
    <row r="21462">
      <c r="J21462" s="18"/>
      <c r="N21462" s="24"/>
      <c r="Q21462" s="24"/>
      <c r="T21462" s="24"/>
      <c r="W21462" s="24"/>
      <c r="Z21462" s="24"/>
      <c r="AC21462" s="24"/>
      <c r="AI21462" s="24"/>
      <c r="AL21462" s="24"/>
      <c r="AO21462" s="24"/>
      <c r="AR21462" s="24"/>
      <c r="AU21462" s="24"/>
    </row>
    <row r="21463">
      <c r="J21463" s="18"/>
      <c r="N21463" s="24"/>
      <c r="Q21463" s="24"/>
      <c r="T21463" s="24"/>
      <c r="W21463" s="24"/>
      <c r="Z21463" s="24"/>
      <c r="AC21463" s="24"/>
      <c r="AI21463" s="24"/>
      <c r="AL21463" s="24"/>
      <c r="AO21463" s="24"/>
      <c r="AR21463" s="24"/>
      <c r="AU21463" s="24"/>
    </row>
    <row r="21464">
      <c r="J21464" s="18"/>
      <c r="N21464" s="24"/>
      <c r="Q21464" s="24"/>
      <c r="T21464" s="24"/>
      <c r="W21464" s="24"/>
      <c r="Z21464" s="24"/>
      <c r="AC21464" s="24"/>
      <c r="AI21464" s="24"/>
      <c r="AL21464" s="24"/>
      <c r="AO21464" s="24"/>
      <c r="AR21464" s="24"/>
      <c r="AU21464" s="24"/>
    </row>
    <row r="21465">
      <c r="J21465" s="18"/>
      <c r="N21465" s="24"/>
      <c r="Q21465" s="24"/>
      <c r="T21465" s="24"/>
      <c r="W21465" s="24"/>
      <c r="Z21465" s="24"/>
      <c r="AC21465" s="24"/>
      <c r="AI21465" s="24"/>
      <c r="AL21465" s="24"/>
      <c r="AO21465" s="24"/>
      <c r="AR21465" s="24"/>
      <c r="AU21465" s="24"/>
    </row>
    <row r="21466">
      <c r="J21466" s="18"/>
      <c r="N21466" s="24"/>
      <c r="Q21466" s="24"/>
      <c r="T21466" s="24"/>
      <c r="W21466" s="24"/>
      <c r="Z21466" s="24"/>
      <c r="AC21466" s="24"/>
      <c r="AI21466" s="24"/>
      <c r="AL21466" s="24"/>
      <c r="AO21466" s="24"/>
      <c r="AR21466" s="24"/>
      <c r="AU21466" s="24"/>
    </row>
    <row r="21467">
      <c r="J21467" s="18"/>
      <c r="N21467" s="24"/>
      <c r="Q21467" s="24"/>
      <c r="T21467" s="24"/>
      <c r="W21467" s="24"/>
      <c r="Z21467" s="24"/>
      <c r="AC21467" s="24"/>
      <c r="AI21467" s="24"/>
      <c r="AL21467" s="24"/>
      <c r="AO21467" s="24"/>
      <c r="AR21467" s="24"/>
      <c r="AU21467" s="24"/>
    </row>
    <row r="21468">
      <c r="J21468" s="18"/>
      <c r="N21468" s="24"/>
      <c r="Q21468" s="24"/>
      <c r="T21468" s="24"/>
      <c r="W21468" s="24"/>
      <c r="Z21468" s="24"/>
      <c r="AC21468" s="24"/>
      <c r="AI21468" s="24"/>
      <c r="AL21468" s="24"/>
      <c r="AO21468" s="24"/>
      <c r="AR21468" s="24"/>
      <c r="AU21468" s="24"/>
    </row>
    <row r="21469">
      <c r="J21469" s="18"/>
      <c r="N21469" s="24"/>
      <c r="Q21469" s="24"/>
      <c r="T21469" s="24"/>
      <c r="W21469" s="24"/>
      <c r="Z21469" s="24"/>
      <c r="AC21469" s="24"/>
      <c r="AI21469" s="24"/>
      <c r="AL21469" s="24"/>
      <c r="AO21469" s="24"/>
      <c r="AR21469" s="24"/>
      <c r="AU21469" s="24"/>
    </row>
    <row r="21470">
      <c r="J21470" s="18"/>
      <c r="N21470" s="24"/>
      <c r="Q21470" s="24"/>
      <c r="T21470" s="24"/>
      <c r="W21470" s="24"/>
      <c r="Z21470" s="24"/>
      <c r="AC21470" s="24"/>
      <c r="AI21470" s="24"/>
      <c r="AL21470" s="24"/>
      <c r="AO21470" s="24"/>
      <c r="AR21470" s="24"/>
      <c r="AU21470" s="24"/>
    </row>
    <row r="21471">
      <c r="J21471" s="18"/>
      <c r="N21471" s="24"/>
      <c r="Q21471" s="24"/>
      <c r="T21471" s="24"/>
      <c r="W21471" s="24"/>
      <c r="Z21471" s="24"/>
      <c r="AC21471" s="24"/>
      <c r="AI21471" s="24"/>
      <c r="AL21471" s="24"/>
      <c r="AO21471" s="24"/>
      <c r="AR21471" s="24"/>
      <c r="AU21471" s="24"/>
    </row>
    <row r="21472">
      <c r="J21472" s="18"/>
      <c r="N21472" s="24"/>
      <c r="Q21472" s="24"/>
      <c r="T21472" s="24"/>
      <c r="W21472" s="24"/>
      <c r="Z21472" s="24"/>
      <c r="AC21472" s="24"/>
      <c r="AI21472" s="24"/>
      <c r="AL21472" s="24"/>
      <c r="AO21472" s="24"/>
      <c r="AR21472" s="24"/>
      <c r="AU21472" s="24"/>
    </row>
    <row r="21473">
      <c r="J21473" s="18"/>
      <c r="N21473" s="24"/>
      <c r="Q21473" s="24"/>
      <c r="T21473" s="24"/>
      <c r="W21473" s="24"/>
      <c r="Z21473" s="24"/>
      <c r="AC21473" s="24"/>
      <c r="AI21473" s="24"/>
      <c r="AL21473" s="24"/>
      <c r="AO21473" s="24"/>
      <c r="AR21473" s="24"/>
      <c r="AU21473" s="24"/>
    </row>
    <row r="21474">
      <c r="J21474" s="18"/>
      <c r="N21474" s="24"/>
      <c r="Q21474" s="24"/>
      <c r="T21474" s="24"/>
      <c r="W21474" s="24"/>
      <c r="Z21474" s="24"/>
      <c r="AC21474" s="24"/>
      <c r="AI21474" s="24"/>
      <c r="AL21474" s="24"/>
      <c r="AO21474" s="24"/>
      <c r="AR21474" s="24"/>
      <c r="AU21474" s="24"/>
    </row>
    <row r="21475">
      <c r="J21475" s="18"/>
      <c r="N21475" s="24"/>
      <c r="Q21475" s="24"/>
      <c r="T21475" s="24"/>
      <c r="W21475" s="24"/>
      <c r="Z21475" s="24"/>
      <c r="AC21475" s="24"/>
      <c r="AI21475" s="24"/>
      <c r="AL21475" s="24"/>
      <c r="AO21475" s="24"/>
      <c r="AR21475" s="24"/>
      <c r="AU21475" s="24"/>
    </row>
    <row r="21476">
      <c r="J21476" s="18"/>
      <c r="N21476" s="24"/>
      <c r="Q21476" s="24"/>
      <c r="T21476" s="24"/>
      <c r="W21476" s="24"/>
      <c r="Z21476" s="24"/>
      <c r="AC21476" s="24"/>
      <c r="AI21476" s="24"/>
      <c r="AL21476" s="24"/>
      <c r="AO21476" s="24"/>
      <c r="AR21476" s="24"/>
      <c r="AU21476" s="24"/>
    </row>
    <row r="21477">
      <c r="J21477" s="18"/>
      <c r="N21477" s="24"/>
      <c r="Q21477" s="24"/>
      <c r="T21477" s="24"/>
      <c r="W21477" s="24"/>
      <c r="Z21477" s="24"/>
      <c r="AC21477" s="24"/>
      <c r="AI21477" s="24"/>
      <c r="AL21477" s="24"/>
      <c r="AO21477" s="24"/>
      <c r="AR21477" s="24"/>
      <c r="AU21477" s="24"/>
    </row>
    <row r="21478">
      <c r="J21478" s="18"/>
      <c r="N21478" s="24"/>
      <c r="Q21478" s="24"/>
      <c r="T21478" s="24"/>
      <c r="W21478" s="24"/>
      <c r="Z21478" s="24"/>
      <c r="AC21478" s="24"/>
      <c r="AI21478" s="24"/>
      <c r="AL21478" s="24"/>
      <c r="AO21478" s="24"/>
      <c r="AR21478" s="24"/>
      <c r="AU21478" s="24"/>
    </row>
    <row r="21479">
      <c r="J21479" s="18"/>
      <c r="N21479" s="24"/>
      <c r="Q21479" s="24"/>
      <c r="T21479" s="24"/>
      <c r="W21479" s="24"/>
      <c r="Z21479" s="24"/>
      <c r="AC21479" s="24"/>
      <c r="AI21479" s="24"/>
      <c r="AL21479" s="24"/>
      <c r="AO21479" s="24"/>
      <c r="AR21479" s="24"/>
      <c r="AU21479" s="24"/>
    </row>
    <row r="21480">
      <c r="J21480" s="18"/>
      <c r="N21480" s="24"/>
      <c r="Q21480" s="24"/>
      <c r="T21480" s="24"/>
      <c r="W21480" s="24"/>
      <c r="Z21480" s="24"/>
      <c r="AC21480" s="24"/>
      <c r="AI21480" s="24"/>
      <c r="AL21480" s="24"/>
      <c r="AO21480" s="24"/>
      <c r="AR21480" s="24"/>
      <c r="AU21480" s="24"/>
    </row>
    <row r="21481">
      <c r="J21481" s="18"/>
      <c r="N21481" s="24"/>
      <c r="Q21481" s="24"/>
      <c r="T21481" s="24"/>
      <c r="W21481" s="24"/>
      <c r="Z21481" s="24"/>
      <c r="AC21481" s="24"/>
      <c r="AI21481" s="24"/>
      <c r="AL21481" s="24"/>
      <c r="AO21481" s="24"/>
      <c r="AR21481" s="24"/>
      <c r="AU21481" s="24"/>
    </row>
    <row r="21482">
      <c r="J21482" s="18"/>
      <c r="N21482" s="24"/>
      <c r="Q21482" s="24"/>
      <c r="T21482" s="24"/>
      <c r="W21482" s="24"/>
      <c r="Z21482" s="24"/>
      <c r="AC21482" s="24"/>
      <c r="AI21482" s="24"/>
      <c r="AL21482" s="24"/>
      <c r="AO21482" s="24"/>
      <c r="AR21482" s="24"/>
      <c r="AU21482" s="24"/>
    </row>
    <row r="21483">
      <c r="J21483" s="18"/>
      <c r="N21483" s="24"/>
      <c r="Q21483" s="24"/>
      <c r="T21483" s="24"/>
      <c r="W21483" s="24"/>
      <c r="Z21483" s="24"/>
      <c r="AC21483" s="24"/>
      <c r="AI21483" s="24"/>
      <c r="AL21483" s="24"/>
      <c r="AO21483" s="24"/>
      <c r="AR21483" s="24"/>
      <c r="AU21483" s="24"/>
    </row>
    <row r="21484">
      <c r="J21484" s="18"/>
      <c r="N21484" s="24"/>
      <c r="Q21484" s="24"/>
      <c r="T21484" s="24"/>
      <c r="W21484" s="24"/>
      <c r="Z21484" s="24"/>
      <c r="AC21484" s="24"/>
      <c r="AI21484" s="24"/>
      <c r="AL21484" s="24"/>
      <c r="AO21484" s="24"/>
      <c r="AR21484" s="24"/>
      <c r="AU21484" s="24"/>
    </row>
    <row r="21485">
      <c r="J21485" s="18"/>
      <c r="N21485" s="24"/>
      <c r="Q21485" s="24"/>
      <c r="T21485" s="24"/>
      <c r="W21485" s="24"/>
      <c r="Z21485" s="24"/>
      <c r="AC21485" s="24"/>
      <c r="AI21485" s="24"/>
      <c r="AL21485" s="24"/>
      <c r="AO21485" s="24"/>
      <c r="AR21485" s="24"/>
      <c r="AU21485" s="24"/>
    </row>
    <row r="21486">
      <c r="J21486" s="18"/>
      <c r="N21486" s="24"/>
      <c r="Q21486" s="24"/>
      <c r="T21486" s="24"/>
      <c r="W21486" s="24"/>
      <c r="Z21486" s="24"/>
      <c r="AC21486" s="24"/>
      <c r="AI21486" s="24"/>
      <c r="AL21486" s="24"/>
      <c r="AO21486" s="24"/>
      <c r="AR21486" s="24"/>
      <c r="AU21486" s="24"/>
    </row>
    <row r="21487">
      <c r="J21487" s="18"/>
      <c r="N21487" s="24"/>
      <c r="Q21487" s="24"/>
      <c r="T21487" s="24"/>
      <c r="W21487" s="24"/>
      <c r="Z21487" s="24"/>
      <c r="AC21487" s="24"/>
      <c r="AI21487" s="24"/>
      <c r="AL21487" s="24"/>
      <c r="AO21487" s="24"/>
      <c r="AR21487" s="24"/>
      <c r="AU21487" s="24"/>
    </row>
    <row r="21488">
      <c r="J21488" s="18"/>
      <c r="N21488" s="24"/>
      <c r="Q21488" s="24"/>
      <c r="T21488" s="24"/>
      <c r="W21488" s="24"/>
      <c r="Z21488" s="24"/>
      <c r="AC21488" s="24"/>
      <c r="AI21488" s="24"/>
      <c r="AL21488" s="24"/>
      <c r="AO21488" s="24"/>
      <c r="AR21488" s="24"/>
      <c r="AU21488" s="24"/>
    </row>
    <row r="21489">
      <c r="J21489" s="18"/>
      <c r="N21489" s="24"/>
      <c r="Q21489" s="24"/>
      <c r="T21489" s="24"/>
      <c r="W21489" s="24"/>
      <c r="Z21489" s="24"/>
      <c r="AC21489" s="24"/>
      <c r="AI21489" s="24"/>
      <c r="AL21489" s="24"/>
      <c r="AO21489" s="24"/>
      <c r="AR21489" s="24"/>
      <c r="AU21489" s="24"/>
    </row>
    <row r="21490">
      <c r="J21490" s="18"/>
      <c r="N21490" s="24"/>
      <c r="Q21490" s="24"/>
      <c r="T21490" s="24"/>
      <c r="W21490" s="24"/>
      <c r="Z21490" s="24"/>
      <c r="AC21490" s="24"/>
      <c r="AI21490" s="24"/>
      <c r="AL21490" s="24"/>
      <c r="AO21490" s="24"/>
      <c r="AR21490" s="24"/>
      <c r="AU21490" s="24"/>
    </row>
    <row r="21491">
      <c r="J21491" s="18"/>
      <c r="N21491" s="24"/>
      <c r="Q21491" s="24"/>
      <c r="T21491" s="24"/>
      <c r="W21491" s="24"/>
      <c r="Z21491" s="24"/>
      <c r="AC21491" s="24"/>
      <c r="AI21491" s="24"/>
      <c r="AL21491" s="24"/>
      <c r="AO21491" s="24"/>
      <c r="AR21491" s="24"/>
      <c r="AU21491" s="24"/>
    </row>
    <row r="21492">
      <c r="J21492" s="18"/>
      <c r="N21492" s="24"/>
      <c r="Q21492" s="24"/>
      <c r="T21492" s="24"/>
      <c r="W21492" s="24"/>
      <c r="Z21492" s="24"/>
      <c r="AC21492" s="24"/>
      <c r="AI21492" s="24"/>
      <c r="AL21492" s="24"/>
      <c r="AO21492" s="24"/>
      <c r="AR21492" s="24"/>
      <c r="AU21492" s="24"/>
    </row>
    <row r="21493">
      <c r="J21493" s="18"/>
      <c r="N21493" s="24"/>
      <c r="Q21493" s="24"/>
      <c r="T21493" s="24"/>
      <c r="W21493" s="24"/>
      <c r="Z21493" s="24"/>
      <c r="AC21493" s="24"/>
      <c r="AI21493" s="24"/>
      <c r="AL21493" s="24"/>
      <c r="AO21493" s="24"/>
      <c r="AR21493" s="24"/>
      <c r="AU21493" s="24"/>
    </row>
    <row r="21494">
      <c r="J21494" s="18"/>
      <c r="N21494" s="24"/>
      <c r="Q21494" s="24"/>
      <c r="T21494" s="24"/>
      <c r="W21494" s="24"/>
      <c r="Z21494" s="24"/>
      <c r="AC21494" s="24"/>
      <c r="AI21494" s="24"/>
      <c r="AL21494" s="24"/>
      <c r="AO21494" s="24"/>
      <c r="AR21494" s="24"/>
      <c r="AU21494" s="24"/>
    </row>
    <row r="21495">
      <c r="J21495" s="18"/>
      <c r="N21495" s="24"/>
      <c r="Q21495" s="24"/>
      <c r="T21495" s="24"/>
      <c r="W21495" s="24"/>
      <c r="Z21495" s="24"/>
      <c r="AC21495" s="24"/>
      <c r="AI21495" s="24"/>
      <c r="AL21495" s="24"/>
      <c r="AO21495" s="24"/>
      <c r="AR21495" s="24"/>
      <c r="AU21495" s="24"/>
    </row>
    <row r="21496">
      <c r="J21496" s="18"/>
      <c r="N21496" s="24"/>
      <c r="Q21496" s="24"/>
      <c r="T21496" s="24"/>
      <c r="W21496" s="24"/>
      <c r="Z21496" s="24"/>
      <c r="AC21496" s="24"/>
      <c r="AI21496" s="24"/>
      <c r="AL21496" s="24"/>
      <c r="AO21496" s="24"/>
      <c r="AR21496" s="24"/>
      <c r="AU21496" s="24"/>
    </row>
    <row r="21497">
      <c r="J21497" s="18"/>
      <c r="N21497" s="24"/>
      <c r="Q21497" s="24"/>
      <c r="T21497" s="24"/>
      <c r="W21497" s="24"/>
      <c r="Z21497" s="24"/>
      <c r="AC21497" s="24"/>
      <c r="AI21497" s="24"/>
      <c r="AL21497" s="24"/>
      <c r="AO21497" s="24"/>
      <c r="AR21497" s="24"/>
      <c r="AU21497" s="24"/>
    </row>
    <row r="21498">
      <c r="J21498" s="18"/>
      <c r="N21498" s="24"/>
      <c r="Q21498" s="24"/>
      <c r="T21498" s="24"/>
      <c r="W21498" s="24"/>
      <c r="Z21498" s="24"/>
      <c r="AC21498" s="24"/>
      <c r="AI21498" s="24"/>
      <c r="AL21498" s="24"/>
      <c r="AO21498" s="24"/>
      <c r="AR21498" s="24"/>
      <c r="AU21498" s="24"/>
    </row>
    <row r="21499">
      <c r="J21499" s="18"/>
      <c r="N21499" s="24"/>
      <c r="Q21499" s="24"/>
      <c r="T21499" s="24"/>
      <c r="W21499" s="24"/>
      <c r="Z21499" s="24"/>
      <c r="AC21499" s="24"/>
      <c r="AI21499" s="24"/>
      <c r="AL21499" s="24"/>
      <c r="AO21499" s="24"/>
      <c r="AR21499" s="24"/>
      <c r="AU21499" s="24"/>
    </row>
    <row r="21500">
      <c r="J21500" s="18"/>
      <c r="N21500" s="24"/>
      <c r="Q21500" s="24"/>
      <c r="T21500" s="24"/>
      <c r="W21500" s="24"/>
      <c r="Z21500" s="24"/>
      <c r="AC21500" s="24"/>
      <c r="AI21500" s="24"/>
      <c r="AL21500" s="24"/>
      <c r="AO21500" s="24"/>
      <c r="AR21500" s="24"/>
      <c r="AU21500" s="24"/>
    </row>
    <row r="21501">
      <c r="J21501" s="18"/>
      <c r="N21501" s="24"/>
      <c r="Q21501" s="24"/>
      <c r="T21501" s="24"/>
      <c r="W21501" s="24"/>
      <c r="Z21501" s="24"/>
      <c r="AC21501" s="24"/>
      <c r="AI21501" s="24"/>
      <c r="AL21501" s="24"/>
      <c r="AO21501" s="24"/>
      <c r="AR21501" s="24"/>
      <c r="AU21501" s="24"/>
    </row>
    <row r="21502">
      <c r="J21502" s="18"/>
      <c r="N21502" s="24"/>
      <c r="Q21502" s="24"/>
      <c r="T21502" s="24"/>
      <c r="W21502" s="24"/>
      <c r="Z21502" s="24"/>
      <c r="AC21502" s="24"/>
      <c r="AI21502" s="24"/>
      <c r="AL21502" s="24"/>
      <c r="AO21502" s="24"/>
      <c r="AR21502" s="24"/>
      <c r="AU21502" s="24"/>
    </row>
    <row r="21503">
      <c r="J21503" s="18"/>
      <c r="N21503" s="24"/>
      <c r="Q21503" s="24"/>
      <c r="T21503" s="24"/>
      <c r="W21503" s="24"/>
      <c r="Z21503" s="24"/>
      <c r="AC21503" s="24"/>
      <c r="AI21503" s="24"/>
      <c r="AL21503" s="24"/>
      <c r="AO21503" s="24"/>
      <c r="AR21503" s="24"/>
      <c r="AU21503" s="24"/>
    </row>
    <row r="21504">
      <c r="J21504" s="18"/>
      <c r="N21504" s="24"/>
      <c r="Q21504" s="24"/>
      <c r="T21504" s="24"/>
      <c r="W21504" s="24"/>
      <c r="Z21504" s="24"/>
      <c r="AC21504" s="24"/>
      <c r="AI21504" s="24"/>
      <c r="AL21504" s="24"/>
      <c r="AO21504" s="24"/>
      <c r="AR21504" s="24"/>
      <c r="AU21504" s="24"/>
    </row>
    <row r="21505">
      <c r="J21505" s="18"/>
      <c r="N21505" s="24"/>
      <c r="Q21505" s="24"/>
      <c r="T21505" s="24"/>
      <c r="W21505" s="24"/>
      <c r="Z21505" s="24"/>
      <c r="AC21505" s="24"/>
      <c r="AI21505" s="24"/>
      <c r="AL21505" s="24"/>
      <c r="AO21505" s="24"/>
      <c r="AR21505" s="24"/>
      <c r="AU21505" s="24"/>
    </row>
    <row r="21506">
      <c r="J21506" s="18"/>
      <c r="N21506" s="24"/>
      <c r="Q21506" s="24"/>
      <c r="T21506" s="24"/>
      <c r="W21506" s="24"/>
      <c r="Z21506" s="24"/>
      <c r="AC21506" s="24"/>
      <c r="AI21506" s="24"/>
      <c r="AL21506" s="24"/>
      <c r="AO21506" s="24"/>
      <c r="AR21506" s="24"/>
      <c r="AU21506" s="24"/>
    </row>
    <row r="21507">
      <c r="J21507" s="18"/>
      <c r="N21507" s="24"/>
      <c r="Q21507" s="24"/>
      <c r="T21507" s="24"/>
      <c r="W21507" s="24"/>
      <c r="Z21507" s="24"/>
      <c r="AC21507" s="24"/>
      <c r="AI21507" s="24"/>
      <c r="AL21507" s="24"/>
      <c r="AO21507" s="24"/>
      <c r="AR21507" s="24"/>
      <c r="AU21507" s="24"/>
    </row>
    <row r="21508">
      <c r="J21508" s="18"/>
      <c r="N21508" s="24"/>
      <c r="Q21508" s="24"/>
      <c r="T21508" s="24"/>
      <c r="W21508" s="24"/>
      <c r="Z21508" s="24"/>
      <c r="AC21508" s="24"/>
      <c r="AI21508" s="24"/>
      <c r="AL21508" s="24"/>
      <c r="AO21508" s="24"/>
      <c r="AR21508" s="24"/>
      <c r="AU21508" s="24"/>
    </row>
    <row r="21509">
      <c r="J21509" s="18"/>
      <c r="N21509" s="24"/>
      <c r="Q21509" s="24"/>
      <c r="T21509" s="24"/>
      <c r="W21509" s="24"/>
      <c r="Z21509" s="24"/>
      <c r="AC21509" s="24"/>
      <c r="AI21509" s="24"/>
      <c r="AL21509" s="24"/>
      <c r="AO21509" s="24"/>
      <c r="AR21509" s="24"/>
      <c r="AU21509" s="24"/>
    </row>
    <row r="21510">
      <c r="J21510" s="18"/>
      <c r="N21510" s="24"/>
      <c r="Q21510" s="24"/>
      <c r="T21510" s="24"/>
      <c r="W21510" s="24"/>
      <c r="Z21510" s="24"/>
      <c r="AC21510" s="24"/>
      <c r="AI21510" s="24"/>
      <c r="AL21510" s="24"/>
      <c r="AO21510" s="24"/>
      <c r="AR21510" s="24"/>
      <c r="AU21510" s="24"/>
    </row>
    <row r="21511">
      <c r="J21511" s="18"/>
      <c r="N21511" s="24"/>
      <c r="Q21511" s="24"/>
      <c r="T21511" s="24"/>
      <c r="W21511" s="24"/>
      <c r="Z21511" s="24"/>
      <c r="AC21511" s="24"/>
      <c r="AI21511" s="24"/>
      <c r="AL21511" s="24"/>
      <c r="AO21511" s="24"/>
      <c r="AR21511" s="24"/>
      <c r="AU21511" s="24"/>
    </row>
    <row r="21512">
      <c r="J21512" s="18"/>
      <c r="N21512" s="24"/>
      <c r="Q21512" s="24"/>
      <c r="T21512" s="24"/>
      <c r="W21512" s="24"/>
      <c r="Z21512" s="24"/>
      <c r="AC21512" s="24"/>
      <c r="AI21512" s="24"/>
      <c r="AL21512" s="24"/>
      <c r="AO21512" s="24"/>
      <c r="AR21512" s="24"/>
      <c r="AU21512" s="24"/>
    </row>
    <row r="21513">
      <c r="J21513" s="18"/>
      <c r="N21513" s="24"/>
      <c r="Q21513" s="24"/>
      <c r="T21513" s="24"/>
      <c r="W21513" s="24"/>
      <c r="Z21513" s="24"/>
      <c r="AC21513" s="24"/>
      <c r="AI21513" s="24"/>
      <c r="AL21513" s="24"/>
      <c r="AO21513" s="24"/>
      <c r="AR21513" s="24"/>
      <c r="AU21513" s="24"/>
    </row>
    <row r="21514">
      <c r="J21514" s="18"/>
      <c r="N21514" s="24"/>
      <c r="Q21514" s="24"/>
      <c r="T21514" s="24"/>
      <c r="W21514" s="24"/>
      <c r="Z21514" s="24"/>
      <c r="AC21514" s="24"/>
      <c r="AI21514" s="24"/>
      <c r="AL21514" s="24"/>
      <c r="AO21514" s="24"/>
      <c r="AR21514" s="24"/>
      <c r="AU21514" s="24"/>
    </row>
    <row r="21515">
      <c r="J21515" s="18"/>
      <c r="N21515" s="24"/>
      <c r="Q21515" s="24"/>
      <c r="T21515" s="24"/>
      <c r="W21515" s="24"/>
      <c r="Z21515" s="24"/>
      <c r="AC21515" s="24"/>
      <c r="AI21515" s="24"/>
      <c r="AL21515" s="24"/>
      <c r="AO21515" s="24"/>
      <c r="AR21515" s="24"/>
      <c r="AU21515" s="24"/>
    </row>
    <row r="21516">
      <c r="J21516" s="18"/>
      <c r="N21516" s="24"/>
      <c r="Q21516" s="24"/>
      <c r="T21516" s="24"/>
      <c r="W21516" s="24"/>
      <c r="Z21516" s="24"/>
      <c r="AC21516" s="24"/>
      <c r="AI21516" s="24"/>
      <c r="AL21516" s="24"/>
      <c r="AO21516" s="24"/>
      <c r="AR21516" s="24"/>
      <c r="AU21516" s="24"/>
    </row>
    <row r="21517">
      <c r="J21517" s="18"/>
      <c r="N21517" s="24"/>
      <c r="Q21517" s="24"/>
      <c r="T21517" s="24"/>
      <c r="W21517" s="24"/>
      <c r="Z21517" s="24"/>
      <c r="AC21517" s="24"/>
      <c r="AI21517" s="24"/>
      <c r="AL21517" s="24"/>
      <c r="AO21517" s="24"/>
      <c r="AR21517" s="24"/>
      <c r="AU21517" s="24"/>
    </row>
    <row r="21518">
      <c r="J21518" s="18"/>
      <c r="N21518" s="24"/>
      <c r="Q21518" s="24"/>
      <c r="T21518" s="24"/>
      <c r="W21518" s="24"/>
      <c r="Z21518" s="24"/>
      <c r="AC21518" s="24"/>
      <c r="AI21518" s="24"/>
      <c r="AL21518" s="24"/>
      <c r="AO21518" s="24"/>
      <c r="AR21518" s="24"/>
      <c r="AU21518" s="24"/>
    </row>
    <row r="21519">
      <c r="J21519" s="18"/>
      <c r="N21519" s="24"/>
      <c r="Q21519" s="24"/>
      <c r="T21519" s="24"/>
      <c r="W21519" s="24"/>
      <c r="Z21519" s="24"/>
      <c r="AC21519" s="24"/>
      <c r="AI21519" s="24"/>
      <c r="AL21519" s="24"/>
      <c r="AO21519" s="24"/>
      <c r="AR21519" s="24"/>
      <c r="AU21519" s="24"/>
    </row>
    <row r="21520">
      <c r="J21520" s="18"/>
      <c r="N21520" s="24"/>
      <c r="Q21520" s="24"/>
      <c r="T21520" s="24"/>
      <c r="W21520" s="24"/>
      <c r="Z21520" s="24"/>
      <c r="AC21520" s="24"/>
      <c r="AI21520" s="24"/>
      <c r="AL21520" s="24"/>
      <c r="AO21520" s="24"/>
      <c r="AR21520" s="24"/>
      <c r="AU21520" s="24"/>
    </row>
    <row r="21521">
      <c r="J21521" s="18"/>
      <c r="N21521" s="24"/>
      <c r="Q21521" s="24"/>
      <c r="T21521" s="24"/>
      <c r="W21521" s="24"/>
      <c r="Z21521" s="24"/>
      <c r="AC21521" s="24"/>
      <c r="AI21521" s="24"/>
      <c r="AL21521" s="24"/>
      <c r="AO21521" s="24"/>
      <c r="AR21521" s="24"/>
      <c r="AU21521" s="24"/>
    </row>
    <row r="21522">
      <c r="J21522" s="18"/>
      <c r="N21522" s="24"/>
      <c r="Q21522" s="24"/>
      <c r="T21522" s="24"/>
      <c r="W21522" s="24"/>
      <c r="Z21522" s="24"/>
      <c r="AC21522" s="24"/>
      <c r="AI21522" s="24"/>
      <c r="AL21522" s="24"/>
      <c r="AO21522" s="24"/>
      <c r="AR21522" s="24"/>
      <c r="AU21522" s="24"/>
    </row>
    <row r="21523">
      <c r="J21523" s="18"/>
      <c r="N21523" s="24"/>
      <c r="Q21523" s="24"/>
      <c r="T21523" s="24"/>
      <c r="W21523" s="24"/>
      <c r="Z21523" s="24"/>
      <c r="AC21523" s="24"/>
      <c r="AI21523" s="24"/>
      <c r="AL21523" s="24"/>
      <c r="AO21523" s="24"/>
      <c r="AR21523" s="24"/>
      <c r="AU21523" s="24"/>
    </row>
    <row r="21524">
      <c r="J21524" s="18"/>
      <c r="N21524" s="24"/>
      <c r="Q21524" s="24"/>
      <c r="T21524" s="24"/>
      <c r="W21524" s="24"/>
      <c r="Z21524" s="24"/>
      <c r="AC21524" s="24"/>
      <c r="AI21524" s="24"/>
      <c r="AL21524" s="24"/>
      <c r="AO21524" s="24"/>
      <c r="AR21524" s="24"/>
      <c r="AU21524" s="24"/>
    </row>
    <row r="21525">
      <c r="J21525" s="18"/>
      <c r="N21525" s="24"/>
      <c r="Q21525" s="24"/>
      <c r="T21525" s="24"/>
      <c r="W21525" s="24"/>
      <c r="Z21525" s="24"/>
      <c r="AC21525" s="24"/>
      <c r="AI21525" s="24"/>
      <c r="AL21525" s="24"/>
      <c r="AO21525" s="24"/>
      <c r="AR21525" s="24"/>
      <c r="AU21525" s="24"/>
    </row>
    <row r="21526">
      <c r="J21526" s="18"/>
      <c r="N21526" s="24"/>
      <c r="Q21526" s="24"/>
      <c r="T21526" s="24"/>
      <c r="W21526" s="24"/>
      <c r="Z21526" s="24"/>
      <c r="AC21526" s="24"/>
      <c r="AI21526" s="24"/>
      <c r="AL21526" s="24"/>
      <c r="AO21526" s="24"/>
      <c r="AR21526" s="24"/>
      <c r="AU21526" s="24"/>
    </row>
    <row r="21527">
      <c r="J21527" s="18"/>
      <c r="N21527" s="24"/>
      <c r="Q21527" s="24"/>
      <c r="T21527" s="24"/>
      <c r="W21527" s="24"/>
      <c r="Z21527" s="24"/>
      <c r="AC21527" s="24"/>
      <c r="AI21527" s="24"/>
      <c r="AL21527" s="24"/>
      <c r="AO21527" s="24"/>
      <c r="AR21527" s="24"/>
      <c r="AU21527" s="24"/>
    </row>
    <row r="21528">
      <c r="J21528" s="18"/>
      <c r="N21528" s="24"/>
      <c r="Q21528" s="24"/>
      <c r="T21528" s="24"/>
      <c r="W21528" s="24"/>
      <c r="Z21528" s="24"/>
      <c r="AC21528" s="24"/>
      <c r="AI21528" s="24"/>
      <c r="AL21528" s="24"/>
      <c r="AO21528" s="24"/>
      <c r="AR21528" s="24"/>
      <c r="AU21528" s="24"/>
    </row>
    <row r="21529">
      <c r="J21529" s="18"/>
      <c r="N21529" s="24"/>
      <c r="Q21529" s="24"/>
      <c r="T21529" s="24"/>
      <c r="W21529" s="24"/>
      <c r="Z21529" s="24"/>
      <c r="AC21529" s="24"/>
      <c r="AI21529" s="24"/>
      <c r="AL21529" s="24"/>
      <c r="AO21529" s="24"/>
      <c r="AR21529" s="24"/>
      <c r="AU21529" s="24"/>
    </row>
    <row r="21530">
      <c r="J21530" s="18"/>
      <c r="N21530" s="24"/>
      <c r="Q21530" s="24"/>
      <c r="T21530" s="24"/>
      <c r="W21530" s="24"/>
      <c r="Z21530" s="24"/>
      <c r="AC21530" s="24"/>
      <c r="AI21530" s="24"/>
      <c r="AL21530" s="24"/>
      <c r="AO21530" s="24"/>
      <c r="AR21530" s="24"/>
      <c r="AU21530" s="24"/>
    </row>
    <row r="21531">
      <c r="J21531" s="18"/>
      <c r="N21531" s="24"/>
      <c r="Q21531" s="24"/>
      <c r="T21531" s="24"/>
      <c r="W21531" s="24"/>
      <c r="Z21531" s="24"/>
      <c r="AC21531" s="24"/>
      <c r="AI21531" s="24"/>
      <c r="AL21531" s="24"/>
      <c r="AO21531" s="24"/>
      <c r="AR21531" s="24"/>
      <c r="AU21531" s="24"/>
    </row>
    <row r="21532">
      <c r="J21532" s="18"/>
      <c r="N21532" s="24"/>
      <c r="Q21532" s="24"/>
      <c r="T21532" s="24"/>
      <c r="W21532" s="24"/>
      <c r="Z21532" s="24"/>
      <c r="AC21532" s="24"/>
      <c r="AI21532" s="24"/>
      <c r="AL21532" s="24"/>
      <c r="AO21532" s="24"/>
      <c r="AR21532" s="24"/>
      <c r="AU21532" s="24"/>
    </row>
    <row r="21533">
      <c r="J21533" s="18"/>
      <c r="N21533" s="24"/>
      <c r="Q21533" s="24"/>
      <c r="T21533" s="24"/>
      <c r="W21533" s="24"/>
      <c r="Z21533" s="24"/>
      <c r="AC21533" s="24"/>
      <c r="AI21533" s="24"/>
      <c r="AL21533" s="24"/>
      <c r="AO21533" s="24"/>
      <c r="AR21533" s="24"/>
      <c r="AU21533" s="24"/>
    </row>
    <row r="21534">
      <c r="J21534" s="18"/>
      <c r="N21534" s="24"/>
      <c r="Q21534" s="24"/>
      <c r="T21534" s="24"/>
      <c r="W21534" s="24"/>
      <c r="Z21534" s="24"/>
      <c r="AC21534" s="24"/>
      <c r="AI21534" s="24"/>
      <c r="AL21534" s="24"/>
      <c r="AO21534" s="24"/>
      <c r="AR21534" s="24"/>
      <c r="AU21534" s="24"/>
    </row>
    <row r="21535">
      <c r="J21535" s="18"/>
      <c r="N21535" s="24"/>
      <c r="Q21535" s="24"/>
      <c r="T21535" s="24"/>
      <c r="W21535" s="24"/>
      <c r="Z21535" s="24"/>
      <c r="AC21535" s="24"/>
      <c r="AI21535" s="24"/>
      <c r="AL21535" s="24"/>
      <c r="AO21535" s="24"/>
      <c r="AR21535" s="24"/>
      <c r="AU21535" s="24"/>
    </row>
    <row r="21536">
      <c r="J21536" s="18"/>
      <c r="N21536" s="24"/>
      <c r="Q21536" s="24"/>
      <c r="T21536" s="24"/>
      <c r="W21536" s="24"/>
      <c r="Z21536" s="24"/>
      <c r="AC21536" s="24"/>
      <c r="AI21536" s="24"/>
      <c r="AL21536" s="24"/>
      <c r="AO21536" s="24"/>
      <c r="AR21536" s="24"/>
      <c r="AU21536" s="24"/>
    </row>
    <row r="21537">
      <c r="J21537" s="18"/>
      <c r="N21537" s="24"/>
      <c r="Q21537" s="24"/>
      <c r="T21537" s="24"/>
      <c r="W21537" s="24"/>
      <c r="Z21537" s="24"/>
      <c r="AC21537" s="24"/>
      <c r="AI21537" s="24"/>
      <c r="AL21537" s="24"/>
      <c r="AO21537" s="24"/>
      <c r="AR21537" s="24"/>
      <c r="AU21537" s="24"/>
    </row>
    <row r="21538">
      <c r="J21538" s="18"/>
      <c r="N21538" s="24"/>
      <c r="Q21538" s="24"/>
      <c r="T21538" s="24"/>
      <c r="W21538" s="24"/>
      <c r="Z21538" s="24"/>
      <c r="AC21538" s="24"/>
      <c r="AI21538" s="24"/>
      <c r="AL21538" s="24"/>
      <c r="AO21538" s="24"/>
      <c r="AR21538" s="24"/>
      <c r="AU21538" s="24"/>
    </row>
    <row r="21539">
      <c r="J21539" s="18"/>
      <c r="N21539" s="24"/>
      <c r="Q21539" s="24"/>
      <c r="T21539" s="24"/>
      <c r="W21539" s="24"/>
      <c r="Z21539" s="24"/>
      <c r="AC21539" s="24"/>
      <c r="AI21539" s="24"/>
      <c r="AL21539" s="24"/>
      <c r="AO21539" s="24"/>
      <c r="AR21539" s="24"/>
      <c r="AU21539" s="24"/>
    </row>
    <row r="21540">
      <c r="J21540" s="18"/>
      <c r="N21540" s="24"/>
      <c r="Q21540" s="24"/>
      <c r="T21540" s="24"/>
      <c r="W21540" s="24"/>
      <c r="Z21540" s="24"/>
      <c r="AC21540" s="24"/>
      <c r="AI21540" s="24"/>
      <c r="AL21540" s="24"/>
      <c r="AO21540" s="24"/>
      <c r="AR21540" s="24"/>
      <c r="AU21540" s="24"/>
    </row>
    <row r="21541">
      <c r="J21541" s="18"/>
      <c r="N21541" s="24"/>
      <c r="Q21541" s="24"/>
      <c r="T21541" s="24"/>
      <c r="W21541" s="24"/>
      <c r="Z21541" s="24"/>
      <c r="AC21541" s="24"/>
      <c r="AI21541" s="24"/>
      <c r="AL21541" s="24"/>
      <c r="AO21541" s="24"/>
      <c r="AR21541" s="24"/>
      <c r="AU21541" s="24"/>
    </row>
    <row r="21542">
      <c r="J21542" s="18"/>
      <c r="N21542" s="24"/>
      <c r="Q21542" s="24"/>
      <c r="T21542" s="24"/>
      <c r="W21542" s="24"/>
      <c r="Z21542" s="24"/>
      <c r="AC21542" s="24"/>
      <c r="AI21542" s="24"/>
      <c r="AL21542" s="24"/>
      <c r="AO21542" s="24"/>
      <c r="AR21542" s="24"/>
      <c r="AU21542" s="24"/>
    </row>
    <row r="21543">
      <c r="J21543" s="18"/>
      <c r="N21543" s="24"/>
      <c r="Q21543" s="24"/>
      <c r="T21543" s="24"/>
      <c r="W21543" s="24"/>
      <c r="Z21543" s="24"/>
      <c r="AC21543" s="24"/>
      <c r="AI21543" s="24"/>
      <c r="AL21543" s="24"/>
      <c r="AO21543" s="24"/>
      <c r="AR21543" s="24"/>
      <c r="AU21543" s="24"/>
    </row>
    <row r="21544">
      <c r="J21544" s="18"/>
      <c r="N21544" s="24"/>
      <c r="Q21544" s="24"/>
      <c r="T21544" s="24"/>
      <c r="W21544" s="24"/>
      <c r="Z21544" s="24"/>
      <c r="AC21544" s="24"/>
      <c r="AI21544" s="24"/>
      <c r="AL21544" s="24"/>
      <c r="AO21544" s="24"/>
      <c r="AR21544" s="24"/>
      <c r="AU21544" s="24"/>
    </row>
    <row r="21545">
      <c r="J21545" s="18"/>
      <c r="N21545" s="24"/>
      <c r="Q21545" s="24"/>
      <c r="T21545" s="24"/>
      <c r="W21545" s="24"/>
      <c r="Z21545" s="24"/>
      <c r="AC21545" s="24"/>
      <c r="AI21545" s="24"/>
      <c r="AL21545" s="24"/>
      <c r="AO21545" s="24"/>
      <c r="AR21545" s="24"/>
      <c r="AU21545" s="24"/>
    </row>
    <row r="21546">
      <c r="J21546" s="18"/>
      <c r="N21546" s="24"/>
      <c r="Q21546" s="24"/>
      <c r="T21546" s="24"/>
      <c r="W21546" s="24"/>
      <c r="Z21546" s="24"/>
      <c r="AC21546" s="24"/>
      <c r="AI21546" s="24"/>
      <c r="AL21546" s="24"/>
      <c r="AO21546" s="24"/>
      <c r="AR21546" s="24"/>
      <c r="AU21546" s="24"/>
    </row>
    <row r="21547">
      <c r="J21547" s="18"/>
      <c r="N21547" s="24"/>
      <c r="Q21547" s="24"/>
      <c r="T21547" s="24"/>
      <c r="W21547" s="24"/>
      <c r="Z21547" s="24"/>
      <c r="AC21547" s="24"/>
      <c r="AI21547" s="24"/>
      <c r="AL21547" s="24"/>
      <c r="AO21547" s="24"/>
      <c r="AR21547" s="24"/>
      <c r="AU21547" s="24"/>
    </row>
    <row r="21548">
      <c r="J21548" s="18"/>
      <c r="N21548" s="24"/>
      <c r="Q21548" s="24"/>
      <c r="T21548" s="24"/>
      <c r="W21548" s="24"/>
      <c r="Z21548" s="24"/>
      <c r="AC21548" s="24"/>
      <c r="AI21548" s="24"/>
      <c r="AL21548" s="24"/>
      <c r="AO21548" s="24"/>
      <c r="AR21548" s="24"/>
      <c r="AU21548" s="24"/>
    </row>
    <row r="21549">
      <c r="J21549" s="18"/>
      <c r="N21549" s="24"/>
      <c r="Q21549" s="24"/>
      <c r="T21549" s="24"/>
      <c r="W21549" s="24"/>
      <c r="Z21549" s="24"/>
      <c r="AC21549" s="24"/>
      <c r="AI21549" s="24"/>
      <c r="AL21549" s="24"/>
      <c r="AO21549" s="24"/>
      <c r="AR21549" s="24"/>
      <c r="AU21549" s="24"/>
    </row>
    <row r="21550">
      <c r="J21550" s="18"/>
      <c r="N21550" s="24"/>
      <c r="Q21550" s="24"/>
      <c r="T21550" s="24"/>
      <c r="W21550" s="24"/>
      <c r="Z21550" s="24"/>
      <c r="AC21550" s="24"/>
      <c r="AI21550" s="24"/>
      <c r="AL21550" s="24"/>
      <c r="AO21550" s="24"/>
      <c r="AR21550" s="24"/>
      <c r="AU21550" s="24"/>
    </row>
    <row r="21551">
      <c r="J21551" s="18"/>
      <c r="N21551" s="24"/>
      <c r="Q21551" s="24"/>
      <c r="T21551" s="24"/>
      <c r="W21551" s="24"/>
      <c r="Z21551" s="24"/>
      <c r="AC21551" s="24"/>
      <c r="AI21551" s="24"/>
      <c r="AL21551" s="24"/>
      <c r="AO21551" s="24"/>
      <c r="AR21551" s="24"/>
      <c r="AU21551" s="24"/>
    </row>
    <row r="21552">
      <c r="J21552" s="18"/>
      <c r="N21552" s="24"/>
      <c r="Q21552" s="24"/>
      <c r="T21552" s="24"/>
      <c r="W21552" s="24"/>
      <c r="Z21552" s="24"/>
      <c r="AC21552" s="24"/>
      <c r="AI21552" s="24"/>
      <c r="AL21552" s="24"/>
      <c r="AO21552" s="24"/>
      <c r="AR21552" s="24"/>
      <c r="AU21552" s="24"/>
    </row>
    <row r="21553">
      <c r="J21553" s="18"/>
      <c r="N21553" s="24"/>
      <c r="Q21553" s="24"/>
      <c r="T21553" s="24"/>
      <c r="W21553" s="24"/>
      <c r="Z21553" s="24"/>
      <c r="AC21553" s="24"/>
      <c r="AI21553" s="24"/>
      <c r="AL21553" s="24"/>
      <c r="AO21553" s="24"/>
      <c r="AR21553" s="24"/>
      <c r="AU21553" s="24"/>
    </row>
    <row r="21554">
      <c r="J21554" s="18"/>
      <c r="N21554" s="24"/>
      <c r="Q21554" s="24"/>
      <c r="T21554" s="24"/>
      <c r="W21554" s="24"/>
      <c r="Z21554" s="24"/>
      <c r="AC21554" s="24"/>
      <c r="AI21554" s="24"/>
      <c r="AL21554" s="24"/>
      <c r="AO21554" s="24"/>
      <c r="AR21554" s="24"/>
      <c r="AU21554" s="24"/>
    </row>
    <row r="21555">
      <c r="J21555" s="18"/>
      <c r="N21555" s="24"/>
      <c r="Q21555" s="24"/>
      <c r="T21555" s="24"/>
      <c r="W21555" s="24"/>
      <c r="Z21555" s="24"/>
      <c r="AC21555" s="24"/>
      <c r="AI21555" s="24"/>
      <c r="AL21555" s="24"/>
      <c r="AO21555" s="24"/>
      <c r="AR21555" s="24"/>
      <c r="AU21555" s="24"/>
    </row>
    <row r="21556">
      <c r="J21556" s="18"/>
      <c r="N21556" s="24"/>
      <c r="Q21556" s="24"/>
      <c r="T21556" s="24"/>
      <c r="W21556" s="24"/>
      <c r="Z21556" s="24"/>
      <c r="AC21556" s="24"/>
      <c r="AI21556" s="24"/>
      <c r="AL21556" s="24"/>
      <c r="AO21556" s="24"/>
      <c r="AR21556" s="24"/>
      <c r="AU21556" s="24"/>
    </row>
    <row r="21557">
      <c r="J21557" s="18"/>
      <c r="N21557" s="24"/>
      <c r="Q21557" s="24"/>
      <c r="T21557" s="24"/>
      <c r="W21557" s="24"/>
      <c r="Z21557" s="24"/>
      <c r="AC21557" s="24"/>
      <c r="AI21557" s="24"/>
      <c r="AL21557" s="24"/>
      <c r="AO21557" s="24"/>
      <c r="AR21557" s="24"/>
      <c r="AU21557" s="24"/>
    </row>
    <row r="21558">
      <c r="J21558" s="18"/>
      <c r="N21558" s="24"/>
      <c r="Q21558" s="24"/>
      <c r="T21558" s="24"/>
      <c r="W21558" s="24"/>
      <c r="Z21558" s="24"/>
      <c r="AC21558" s="24"/>
      <c r="AI21558" s="24"/>
      <c r="AL21558" s="24"/>
      <c r="AO21558" s="24"/>
      <c r="AR21558" s="24"/>
      <c r="AU21558" s="24"/>
    </row>
    <row r="21559">
      <c r="J21559" s="18"/>
      <c r="N21559" s="24"/>
      <c r="Q21559" s="24"/>
      <c r="T21559" s="24"/>
      <c r="W21559" s="24"/>
      <c r="Z21559" s="24"/>
      <c r="AC21559" s="24"/>
      <c r="AI21559" s="24"/>
      <c r="AL21559" s="24"/>
      <c r="AO21559" s="24"/>
      <c r="AR21559" s="24"/>
      <c r="AU21559" s="24"/>
    </row>
    <row r="21560">
      <c r="J21560" s="18"/>
      <c r="N21560" s="24"/>
      <c r="Q21560" s="24"/>
      <c r="T21560" s="24"/>
      <c r="W21560" s="24"/>
      <c r="Z21560" s="24"/>
      <c r="AC21560" s="24"/>
      <c r="AI21560" s="24"/>
      <c r="AL21560" s="24"/>
      <c r="AO21560" s="24"/>
      <c r="AR21560" s="24"/>
      <c r="AU21560" s="24"/>
    </row>
    <row r="21561">
      <c r="J21561" s="18"/>
      <c r="N21561" s="24"/>
      <c r="Q21561" s="24"/>
      <c r="T21561" s="24"/>
      <c r="W21561" s="24"/>
      <c r="Z21561" s="24"/>
      <c r="AC21561" s="24"/>
      <c r="AI21561" s="24"/>
      <c r="AL21561" s="24"/>
      <c r="AO21561" s="24"/>
      <c r="AR21561" s="24"/>
      <c r="AU21561" s="24"/>
    </row>
    <row r="21562">
      <c r="J21562" s="18"/>
      <c r="N21562" s="24"/>
      <c r="Q21562" s="24"/>
      <c r="T21562" s="24"/>
      <c r="W21562" s="24"/>
      <c r="Z21562" s="24"/>
      <c r="AC21562" s="24"/>
      <c r="AI21562" s="24"/>
      <c r="AL21562" s="24"/>
      <c r="AO21562" s="24"/>
      <c r="AR21562" s="24"/>
      <c r="AU21562" s="24"/>
    </row>
    <row r="21563">
      <c r="J21563" s="18"/>
      <c r="N21563" s="24"/>
      <c r="Q21563" s="24"/>
      <c r="T21563" s="24"/>
      <c r="W21563" s="24"/>
      <c r="Z21563" s="24"/>
      <c r="AC21563" s="24"/>
      <c r="AI21563" s="24"/>
      <c r="AL21563" s="24"/>
      <c r="AO21563" s="24"/>
      <c r="AR21563" s="24"/>
      <c r="AU21563" s="24"/>
    </row>
    <row r="21564">
      <c r="J21564" s="18"/>
      <c r="N21564" s="24"/>
      <c r="Q21564" s="24"/>
      <c r="T21564" s="24"/>
      <c r="W21564" s="24"/>
      <c r="Z21564" s="24"/>
      <c r="AC21564" s="24"/>
      <c r="AI21564" s="24"/>
      <c r="AL21564" s="24"/>
      <c r="AO21564" s="24"/>
      <c r="AR21564" s="24"/>
      <c r="AU21564" s="24"/>
    </row>
    <row r="21565">
      <c r="J21565" s="18"/>
      <c r="N21565" s="24"/>
      <c r="Q21565" s="24"/>
      <c r="T21565" s="24"/>
      <c r="W21565" s="24"/>
      <c r="Z21565" s="24"/>
      <c r="AC21565" s="24"/>
      <c r="AI21565" s="24"/>
      <c r="AL21565" s="24"/>
      <c r="AO21565" s="24"/>
      <c r="AR21565" s="24"/>
      <c r="AU21565" s="24"/>
    </row>
    <row r="21566">
      <c r="J21566" s="18"/>
      <c r="N21566" s="24"/>
      <c r="Q21566" s="24"/>
      <c r="T21566" s="24"/>
      <c r="W21566" s="24"/>
      <c r="Z21566" s="24"/>
      <c r="AC21566" s="24"/>
      <c r="AI21566" s="24"/>
      <c r="AL21566" s="24"/>
      <c r="AO21566" s="24"/>
      <c r="AR21566" s="24"/>
      <c r="AU21566" s="24"/>
    </row>
    <row r="21567">
      <c r="J21567" s="18"/>
      <c r="N21567" s="24"/>
      <c r="Q21567" s="24"/>
      <c r="T21567" s="24"/>
      <c r="W21567" s="24"/>
      <c r="Z21567" s="24"/>
      <c r="AC21567" s="24"/>
      <c r="AI21567" s="24"/>
      <c r="AL21567" s="24"/>
      <c r="AO21567" s="24"/>
      <c r="AR21567" s="24"/>
      <c r="AU21567" s="24"/>
    </row>
    <row r="21568">
      <c r="J21568" s="18"/>
      <c r="N21568" s="24"/>
      <c r="Q21568" s="24"/>
      <c r="T21568" s="24"/>
      <c r="W21568" s="24"/>
      <c r="Z21568" s="24"/>
      <c r="AC21568" s="24"/>
      <c r="AI21568" s="24"/>
      <c r="AL21568" s="24"/>
      <c r="AO21568" s="24"/>
      <c r="AR21568" s="24"/>
      <c r="AU21568" s="24"/>
    </row>
    <row r="21569">
      <c r="J21569" s="18"/>
      <c r="N21569" s="24"/>
      <c r="Q21569" s="24"/>
      <c r="T21569" s="24"/>
      <c r="W21569" s="24"/>
      <c r="Z21569" s="24"/>
      <c r="AC21569" s="24"/>
      <c r="AI21569" s="24"/>
      <c r="AL21569" s="24"/>
      <c r="AO21569" s="24"/>
      <c r="AR21569" s="24"/>
      <c r="AU21569" s="24"/>
    </row>
    <row r="21570">
      <c r="J21570" s="18"/>
      <c r="N21570" s="24"/>
      <c r="Q21570" s="24"/>
      <c r="T21570" s="24"/>
      <c r="W21570" s="24"/>
      <c r="Z21570" s="24"/>
      <c r="AC21570" s="24"/>
      <c r="AI21570" s="24"/>
      <c r="AL21570" s="24"/>
      <c r="AO21570" s="24"/>
      <c r="AR21570" s="24"/>
      <c r="AU21570" s="24"/>
    </row>
    <row r="21571">
      <c r="J21571" s="18"/>
      <c r="N21571" s="24"/>
      <c r="Q21571" s="24"/>
      <c r="T21571" s="24"/>
      <c r="W21571" s="24"/>
      <c r="Z21571" s="24"/>
      <c r="AC21571" s="24"/>
      <c r="AI21571" s="24"/>
      <c r="AL21571" s="24"/>
      <c r="AO21571" s="24"/>
      <c r="AR21571" s="24"/>
      <c r="AU21571" s="24"/>
    </row>
    <row r="21572">
      <c r="J21572" s="18"/>
      <c r="N21572" s="24"/>
      <c r="Q21572" s="24"/>
      <c r="T21572" s="24"/>
      <c r="W21572" s="24"/>
      <c r="Z21572" s="24"/>
      <c r="AC21572" s="24"/>
      <c r="AI21572" s="24"/>
      <c r="AL21572" s="24"/>
      <c r="AO21572" s="24"/>
      <c r="AR21572" s="24"/>
      <c r="AU21572" s="24"/>
    </row>
    <row r="21573">
      <c r="J21573" s="18"/>
      <c r="N21573" s="24"/>
      <c r="Q21573" s="24"/>
      <c r="T21573" s="24"/>
      <c r="W21573" s="24"/>
      <c r="Z21573" s="24"/>
      <c r="AC21573" s="24"/>
      <c r="AI21573" s="24"/>
      <c r="AL21573" s="24"/>
      <c r="AO21573" s="24"/>
      <c r="AR21573" s="24"/>
      <c r="AU21573" s="24"/>
    </row>
    <row r="21574">
      <c r="J21574" s="18"/>
      <c r="N21574" s="24"/>
      <c r="Q21574" s="24"/>
      <c r="T21574" s="24"/>
      <c r="W21574" s="24"/>
      <c r="Z21574" s="24"/>
      <c r="AC21574" s="24"/>
      <c r="AI21574" s="24"/>
      <c r="AL21574" s="24"/>
      <c r="AO21574" s="24"/>
      <c r="AR21574" s="24"/>
      <c r="AU21574" s="24"/>
    </row>
    <row r="21575">
      <c r="J21575" s="18"/>
      <c r="N21575" s="24"/>
      <c r="Q21575" s="24"/>
      <c r="T21575" s="24"/>
      <c r="W21575" s="24"/>
      <c r="Z21575" s="24"/>
      <c r="AC21575" s="24"/>
      <c r="AI21575" s="24"/>
      <c r="AL21575" s="24"/>
      <c r="AO21575" s="24"/>
      <c r="AR21575" s="24"/>
      <c r="AU21575" s="24"/>
    </row>
    <row r="21576">
      <c r="J21576" s="18"/>
      <c r="N21576" s="24"/>
      <c r="Q21576" s="24"/>
      <c r="T21576" s="24"/>
      <c r="W21576" s="24"/>
      <c r="Z21576" s="24"/>
      <c r="AC21576" s="24"/>
      <c r="AI21576" s="24"/>
      <c r="AL21576" s="24"/>
      <c r="AO21576" s="24"/>
      <c r="AR21576" s="24"/>
      <c r="AU21576" s="24"/>
    </row>
    <row r="21577">
      <c r="J21577" s="18"/>
      <c r="N21577" s="24"/>
      <c r="Q21577" s="24"/>
      <c r="T21577" s="24"/>
      <c r="W21577" s="24"/>
      <c r="Z21577" s="24"/>
      <c r="AC21577" s="24"/>
      <c r="AI21577" s="24"/>
      <c r="AL21577" s="24"/>
      <c r="AO21577" s="24"/>
      <c r="AR21577" s="24"/>
      <c r="AU21577" s="24"/>
    </row>
    <row r="21578">
      <c r="J21578" s="18"/>
      <c r="N21578" s="24"/>
      <c r="Q21578" s="24"/>
      <c r="T21578" s="24"/>
      <c r="W21578" s="24"/>
      <c r="Z21578" s="24"/>
      <c r="AC21578" s="24"/>
      <c r="AI21578" s="24"/>
      <c r="AL21578" s="24"/>
      <c r="AO21578" s="24"/>
      <c r="AR21578" s="24"/>
      <c r="AU21578" s="24"/>
    </row>
    <row r="21579">
      <c r="J21579" s="18"/>
      <c r="N21579" s="24"/>
      <c r="Q21579" s="24"/>
      <c r="T21579" s="24"/>
      <c r="W21579" s="24"/>
      <c r="Z21579" s="24"/>
      <c r="AC21579" s="24"/>
      <c r="AI21579" s="24"/>
      <c r="AL21579" s="24"/>
      <c r="AO21579" s="24"/>
      <c r="AR21579" s="24"/>
      <c r="AU21579" s="24"/>
    </row>
    <row r="21580">
      <c r="J21580" s="18"/>
      <c r="N21580" s="24"/>
      <c r="Q21580" s="24"/>
      <c r="T21580" s="24"/>
      <c r="W21580" s="24"/>
      <c r="Z21580" s="24"/>
      <c r="AC21580" s="24"/>
      <c r="AI21580" s="24"/>
      <c r="AL21580" s="24"/>
      <c r="AO21580" s="24"/>
      <c r="AR21580" s="24"/>
      <c r="AU21580" s="24"/>
    </row>
    <row r="21581">
      <c r="J21581" s="18"/>
      <c r="N21581" s="24"/>
      <c r="Q21581" s="24"/>
      <c r="T21581" s="24"/>
      <c r="W21581" s="24"/>
      <c r="Z21581" s="24"/>
      <c r="AC21581" s="24"/>
      <c r="AI21581" s="24"/>
      <c r="AL21581" s="24"/>
      <c r="AO21581" s="24"/>
      <c r="AR21581" s="24"/>
      <c r="AU21581" s="24"/>
    </row>
    <row r="21582">
      <c r="J21582" s="18"/>
      <c r="N21582" s="24"/>
      <c r="Q21582" s="24"/>
      <c r="T21582" s="24"/>
      <c r="W21582" s="24"/>
      <c r="Z21582" s="24"/>
      <c r="AC21582" s="24"/>
      <c r="AI21582" s="24"/>
      <c r="AL21582" s="24"/>
      <c r="AO21582" s="24"/>
      <c r="AR21582" s="24"/>
      <c r="AU21582" s="24"/>
    </row>
    <row r="21583">
      <c r="J21583" s="18"/>
      <c r="N21583" s="24"/>
      <c r="Q21583" s="24"/>
      <c r="T21583" s="24"/>
      <c r="W21583" s="24"/>
      <c r="Z21583" s="24"/>
      <c r="AC21583" s="24"/>
      <c r="AI21583" s="24"/>
      <c r="AL21583" s="24"/>
      <c r="AO21583" s="24"/>
      <c r="AR21583" s="24"/>
      <c r="AU21583" s="24"/>
    </row>
    <row r="21584">
      <c r="J21584" s="18"/>
      <c r="N21584" s="24"/>
      <c r="Q21584" s="24"/>
      <c r="T21584" s="24"/>
      <c r="W21584" s="24"/>
      <c r="Z21584" s="24"/>
      <c r="AC21584" s="24"/>
      <c r="AI21584" s="24"/>
      <c r="AL21584" s="24"/>
      <c r="AO21584" s="24"/>
      <c r="AR21584" s="24"/>
      <c r="AU21584" s="24"/>
    </row>
    <row r="21585">
      <c r="J21585" s="18"/>
      <c r="N21585" s="24"/>
      <c r="Q21585" s="24"/>
      <c r="T21585" s="24"/>
      <c r="W21585" s="24"/>
      <c r="Z21585" s="24"/>
      <c r="AC21585" s="24"/>
      <c r="AI21585" s="24"/>
      <c r="AL21585" s="24"/>
      <c r="AO21585" s="24"/>
      <c r="AR21585" s="24"/>
      <c r="AU21585" s="24"/>
    </row>
    <row r="21586">
      <c r="J21586" s="18"/>
      <c r="N21586" s="24"/>
      <c r="Q21586" s="24"/>
      <c r="T21586" s="24"/>
      <c r="W21586" s="24"/>
      <c r="Z21586" s="24"/>
      <c r="AC21586" s="24"/>
      <c r="AI21586" s="24"/>
      <c r="AL21586" s="24"/>
      <c r="AO21586" s="24"/>
      <c r="AR21586" s="24"/>
      <c r="AU21586" s="24"/>
    </row>
    <row r="21587">
      <c r="J21587" s="18"/>
      <c r="N21587" s="24"/>
      <c r="Q21587" s="24"/>
      <c r="T21587" s="24"/>
      <c r="W21587" s="24"/>
      <c r="Z21587" s="24"/>
      <c r="AC21587" s="24"/>
      <c r="AI21587" s="24"/>
      <c r="AL21587" s="24"/>
      <c r="AO21587" s="24"/>
      <c r="AR21587" s="24"/>
      <c r="AU21587" s="24"/>
    </row>
    <row r="21588">
      <c r="J21588" s="18"/>
      <c r="N21588" s="24"/>
      <c r="Q21588" s="24"/>
      <c r="T21588" s="24"/>
      <c r="W21588" s="24"/>
      <c r="Z21588" s="24"/>
      <c r="AC21588" s="24"/>
      <c r="AI21588" s="24"/>
      <c r="AL21588" s="24"/>
      <c r="AO21588" s="24"/>
      <c r="AR21588" s="24"/>
      <c r="AU21588" s="24"/>
    </row>
    <row r="21589">
      <c r="J21589" s="18"/>
      <c r="N21589" s="24"/>
      <c r="Q21589" s="24"/>
      <c r="T21589" s="24"/>
      <c r="W21589" s="24"/>
      <c r="Z21589" s="24"/>
      <c r="AC21589" s="24"/>
      <c r="AI21589" s="24"/>
      <c r="AL21589" s="24"/>
      <c r="AO21589" s="24"/>
      <c r="AR21589" s="24"/>
      <c r="AU21589" s="24"/>
    </row>
    <row r="21590">
      <c r="J21590" s="18"/>
      <c r="N21590" s="24"/>
      <c r="Q21590" s="24"/>
      <c r="T21590" s="24"/>
      <c r="W21590" s="24"/>
      <c r="Z21590" s="24"/>
      <c r="AC21590" s="24"/>
      <c r="AI21590" s="24"/>
      <c r="AL21590" s="24"/>
      <c r="AO21590" s="24"/>
      <c r="AR21590" s="24"/>
      <c r="AU21590" s="24"/>
    </row>
    <row r="21591">
      <c r="J21591" s="18"/>
      <c r="N21591" s="24"/>
      <c r="Q21591" s="24"/>
      <c r="T21591" s="24"/>
      <c r="W21591" s="24"/>
      <c r="Z21591" s="24"/>
      <c r="AC21591" s="24"/>
      <c r="AI21591" s="24"/>
      <c r="AL21591" s="24"/>
      <c r="AO21591" s="24"/>
      <c r="AR21591" s="24"/>
      <c r="AU21591" s="24"/>
    </row>
    <row r="21592">
      <c r="J21592" s="18"/>
      <c r="N21592" s="24"/>
      <c r="Q21592" s="24"/>
      <c r="T21592" s="24"/>
      <c r="W21592" s="24"/>
      <c r="Z21592" s="24"/>
      <c r="AC21592" s="24"/>
      <c r="AI21592" s="24"/>
      <c r="AL21592" s="24"/>
      <c r="AO21592" s="24"/>
      <c r="AR21592" s="24"/>
      <c r="AU21592" s="24"/>
    </row>
    <row r="21593">
      <c r="J21593" s="18"/>
      <c r="N21593" s="24"/>
      <c r="Q21593" s="24"/>
      <c r="T21593" s="24"/>
      <c r="W21593" s="24"/>
      <c r="Z21593" s="24"/>
      <c r="AC21593" s="24"/>
      <c r="AI21593" s="24"/>
      <c r="AL21593" s="24"/>
      <c r="AO21593" s="24"/>
      <c r="AR21593" s="24"/>
      <c r="AU21593" s="24"/>
    </row>
    <row r="21594">
      <c r="J21594" s="18"/>
      <c r="N21594" s="24"/>
      <c r="Q21594" s="24"/>
      <c r="T21594" s="24"/>
      <c r="W21594" s="24"/>
      <c r="Z21594" s="24"/>
      <c r="AC21594" s="24"/>
      <c r="AI21594" s="24"/>
      <c r="AL21594" s="24"/>
      <c r="AO21594" s="24"/>
      <c r="AR21594" s="24"/>
      <c r="AU21594" s="24"/>
    </row>
    <row r="21595">
      <c r="J21595" s="18"/>
      <c r="N21595" s="24"/>
      <c r="Q21595" s="24"/>
      <c r="T21595" s="24"/>
      <c r="W21595" s="24"/>
      <c r="Z21595" s="24"/>
      <c r="AC21595" s="24"/>
      <c r="AI21595" s="24"/>
      <c r="AL21595" s="24"/>
      <c r="AO21595" s="24"/>
      <c r="AR21595" s="24"/>
      <c r="AU21595" s="24"/>
    </row>
    <row r="21596">
      <c r="J21596" s="18"/>
      <c r="N21596" s="24"/>
      <c r="Q21596" s="24"/>
      <c r="T21596" s="24"/>
      <c r="W21596" s="24"/>
      <c r="Z21596" s="24"/>
      <c r="AC21596" s="24"/>
      <c r="AI21596" s="24"/>
      <c r="AL21596" s="24"/>
      <c r="AO21596" s="24"/>
      <c r="AR21596" s="24"/>
      <c r="AU21596" s="24"/>
    </row>
    <row r="21597">
      <c r="J21597" s="18"/>
      <c r="N21597" s="24"/>
      <c r="Q21597" s="24"/>
      <c r="T21597" s="24"/>
      <c r="W21597" s="24"/>
      <c r="Z21597" s="24"/>
      <c r="AC21597" s="24"/>
      <c r="AI21597" s="24"/>
      <c r="AL21597" s="24"/>
      <c r="AO21597" s="24"/>
      <c r="AR21597" s="24"/>
      <c r="AU21597" s="24"/>
    </row>
    <row r="21598">
      <c r="J21598" s="18"/>
      <c r="N21598" s="24"/>
      <c r="Q21598" s="24"/>
      <c r="T21598" s="24"/>
      <c r="W21598" s="24"/>
      <c r="Z21598" s="24"/>
      <c r="AC21598" s="24"/>
      <c r="AI21598" s="24"/>
      <c r="AL21598" s="24"/>
      <c r="AO21598" s="24"/>
      <c r="AR21598" s="24"/>
      <c r="AU21598" s="24"/>
    </row>
    <row r="21599">
      <c r="J21599" s="18"/>
      <c r="N21599" s="24"/>
      <c r="Q21599" s="24"/>
      <c r="T21599" s="24"/>
      <c r="W21599" s="24"/>
      <c r="Z21599" s="24"/>
      <c r="AC21599" s="24"/>
      <c r="AI21599" s="24"/>
      <c r="AL21599" s="24"/>
      <c r="AO21599" s="24"/>
      <c r="AR21599" s="24"/>
      <c r="AU21599" s="24"/>
    </row>
    <row r="21600">
      <c r="J21600" s="18"/>
      <c r="N21600" s="24"/>
      <c r="Q21600" s="24"/>
      <c r="T21600" s="24"/>
      <c r="W21600" s="24"/>
      <c r="Z21600" s="24"/>
      <c r="AC21600" s="24"/>
      <c r="AI21600" s="24"/>
      <c r="AL21600" s="24"/>
      <c r="AO21600" s="24"/>
      <c r="AR21600" s="24"/>
      <c r="AU21600" s="24"/>
    </row>
    <row r="21601">
      <c r="J21601" s="18"/>
      <c r="N21601" s="24"/>
      <c r="Q21601" s="24"/>
      <c r="T21601" s="24"/>
      <c r="W21601" s="24"/>
      <c r="Z21601" s="24"/>
      <c r="AC21601" s="24"/>
      <c r="AI21601" s="24"/>
      <c r="AL21601" s="24"/>
      <c r="AO21601" s="24"/>
      <c r="AR21601" s="24"/>
      <c r="AU21601" s="24"/>
    </row>
    <row r="21602">
      <c r="J21602" s="18"/>
      <c r="N21602" s="24"/>
      <c r="Q21602" s="24"/>
      <c r="T21602" s="24"/>
      <c r="W21602" s="24"/>
      <c r="Z21602" s="24"/>
      <c r="AC21602" s="24"/>
      <c r="AI21602" s="24"/>
      <c r="AL21602" s="24"/>
      <c r="AO21602" s="24"/>
      <c r="AR21602" s="24"/>
      <c r="AU21602" s="24"/>
    </row>
    <row r="21603">
      <c r="J21603" s="18"/>
      <c r="N21603" s="24"/>
      <c r="Q21603" s="24"/>
      <c r="T21603" s="24"/>
      <c r="W21603" s="24"/>
      <c r="Z21603" s="24"/>
      <c r="AC21603" s="24"/>
      <c r="AI21603" s="24"/>
      <c r="AL21603" s="24"/>
      <c r="AO21603" s="24"/>
      <c r="AR21603" s="24"/>
      <c r="AU21603" s="24"/>
    </row>
    <row r="21604">
      <c r="J21604" s="18"/>
      <c r="N21604" s="24"/>
      <c r="Q21604" s="24"/>
      <c r="T21604" s="24"/>
      <c r="W21604" s="24"/>
      <c r="Z21604" s="24"/>
      <c r="AC21604" s="24"/>
      <c r="AI21604" s="24"/>
      <c r="AL21604" s="24"/>
      <c r="AO21604" s="24"/>
      <c r="AR21604" s="24"/>
      <c r="AU21604" s="24"/>
    </row>
    <row r="21605">
      <c r="J21605" s="18"/>
      <c r="N21605" s="24"/>
      <c r="Q21605" s="24"/>
      <c r="T21605" s="24"/>
      <c r="W21605" s="24"/>
      <c r="Z21605" s="24"/>
      <c r="AC21605" s="24"/>
      <c r="AI21605" s="24"/>
      <c r="AL21605" s="24"/>
      <c r="AO21605" s="24"/>
      <c r="AR21605" s="24"/>
      <c r="AU21605" s="24"/>
    </row>
    <row r="21606">
      <c r="J21606" s="18"/>
      <c r="N21606" s="24"/>
      <c r="Q21606" s="24"/>
      <c r="T21606" s="24"/>
      <c r="W21606" s="24"/>
      <c r="Z21606" s="24"/>
      <c r="AC21606" s="24"/>
      <c r="AI21606" s="24"/>
      <c r="AL21606" s="24"/>
      <c r="AO21606" s="24"/>
      <c r="AR21606" s="24"/>
      <c r="AU21606" s="24"/>
    </row>
    <row r="21607">
      <c r="J21607" s="18"/>
      <c r="N21607" s="24"/>
      <c r="Q21607" s="24"/>
      <c r="T21607" s="24"/>
      <c r="W21607" s="24"/>
      <c r="Z21607" s="24"/>
      <c r="AC21607" s="24"/>
      <c r="AI21607" s="24"/>
      <c r="AL21607" s="24"/>
      <c r="AO21607" s="24"/>
      <c r="AR21607" s="24"/>
      <c r="AU21607" s="24"/>
    </row>
    <row r="21608">
      <c r="J21608" s="18"/>
      <c r="N21608" s="24"/>
      <c r="Q21608" s="24"/>
      <c r="T21608" s="24"/>
      <c r="W21608" s="24"/>
      <c r="Z21608" s="24"/>
      <c r="AC21608" s="24"/>
      <c r="AI21608" s="24"/>
      <c r="AL21608" s="24"/>
      <c r="AO21608" s="24"/>
      <c r="AR21608" s="24"/>
      <c r="AU21608" s="24"/>
    </row>
    <row r="21609">
      <c r="J21609" s="18"/>
      <c r="N21609" s="24"/>
      <c r="Q21609" s="24"/>
      <c r="T21609" s="24"/>
      <c r="W21609" s="24"/>
      <c r="Z21609" s="24"/>
      <c r="AC21609" s="24"/>
      <c r="AI21609" s="24"/>
      <c r="AL21609" s="24"/>
      <c r="AO21609" s="24"/>
      <c r="AR21609" s="24"/>
      <c r="AU21609" s="24"/>
    </row>
    <row r="21610">
      <c r="J21610" s="18"/>
      <c r="N21610" s="24"/>
      <c r="Q21610" s="24"/>
      <c r="T21610" s="24"/>
      <c r="W21610" s="24"/>
      <c r="Z21610" s="24"/>
      <c r="AC21610" s="24"/>
      <c r="AI21610" s="24"/>
      <c r="AL21610" s="24"/>
      <c r="AO21610" s="24"/>
      <c r="AR21610" s="24"/>
      <c r="AU21610" s="24"/>
    </row>
    <row r="21611">
      <c r="J21611" s="18"/>
      <c r="N21611" s="24"/>
      <c r="Q21611" s="24"/>
      <c r="T21611" s="24"/>
      <c r="W21611" s="24"/>
      <c r="Z21611" s="24"/>
      <c r="AC21611" s="24"/>
      <c r="AI21611" s="24"/>
      <c r="AL21611" s="24"/>
      <c r="AO21611" s="24"/>
      <c r="AR21611" s="24"/>
      <c r="AU21611" s="24"/>
    </row>
    <row r="21612">
      <c r="J21612" s="18"/>
      <c r="N21612" s="24"/>
      <c r="Q21612" s="24"/>
      <c r="T21612" s="24"/>
      <c r="W21612" s="24"/>
      <c r="Z21612" s="24"/>
      <c r="AC21612" s="24"/>
      <c r="AI21612" s="24"/>
      <c r="AL21612" s="24"/>
      <c r="AO21612" s="24"/>
      <c r="AR21612" s="24"/>
      <c r="AU21612" s="24"/>
    </row>
    <row r="21613">
      <c r="J21613" s="18"/>
      <c r="N21613" s="24"/>
      <c r="Q21613" s="24"/>
      <c r="T21613" s="24"/>
      <c r="W21613" s="24"/>
      <c r="Z21613" s="24"/>
      <c r="AC21613" s="24"/>
      <c r="AI21613" s="24"/>
      <c r="AL21613" s="24"/>
      <c r="AO21613" s="24"/>
      <c r="AR21613" s="24"/>
      <c r="AU21613" s="24"/>
    </row>
    <row r="21614">
      <c r="J21614" s="18"/>
      <c r="N21614" s="24"/>
      <c r="Q21614" s="24"/>
      <c r="T21614" s="24"/>
      <c r="W21614" s="24"/>
      <c r="Z21614" s="24"/>
      <c r="AC21614" s="24"/>
      <c r="AI21614" s="24"/>
      <c r="AL21614" s="24"/>
      <c r="AO21614" s="24"/>
      <c r="AR21614" s="24"/>
      <c r="AU21614" s="24"/>
    </row>
    <row r="21615">
      <c r="J21615" s="18"/>
      <c r="N21615" s="24"/>
      <c r="Q21615" s="24"/>
      <c r="T21615" s="24"/>
      <c r="W21615" s="24"/>
      <c r="Z21615" s="24"/>
      <c r="AC21615" s="24"/>
      <c r="AI21615" s="24"/>
      <c r="AL21615" s="24"/>
      <c r="AO21615" s="24"/>
      <c r="AR21615" s="24"/>
      <c r="AU21615" s="24"/>
    </row>
    <row r="21616">
      <c r="J21616" s="18"/>
      <c r="N21616" s="24"/>
      <c r="Q21616" s="24"/>
      <c r="T21616" s="24"/>
      <c r="W21616" s="24"/>
      <c r="Z21616" s="24"/>
      <c r="AC21616" s="24"/>
      <c r="AI21616" s="24"/>
      <c r="AL21616" s="24"/>
      <c r="AO21616" s="24"/>
      <c r="AR21616" s="24"/>
      <c r="AU21616" s="24"/>
    </row>
    <row r="21617">
      <c r="J21617" s="18"/>
      <c r="N21617" s="24"/>
      <c r="Q21617" s="24"/>
      <c r="T21617" s="24"/>
      <c r="W21617" s="24"/>
      <c r="Z21617" s="24"/>
      <c r="AC21617" s="24"/>
      <c r="AI21617" s="24"/>
      <c r="AL21617" s="24"/>
      <c r="AO21617" s="24"/>
      <c r="AR21617" s="24"/>
      <c r="AU21617" s="24"/>
    </row>
    <row r="21618">
      <c r="J21618" s="18"/>
      <c r="N21618" s="24"/>
      <c r="Q21618" s="24"/>
      <c r="T21618" s="24"/>
      <c r="W21618" s="24"/>
      <c r="Z21618" s="24"/>
      <c r="AC21618" s="24"/>
      <c r="AI21618" s="24"/>
      <c r="AL21618" s="24"/>
      <c r="AO21618" s="24"/>
      <c r="AR21618" s="24"/>
      <c r="AU21618" s="24"/>
    </row>
    <row r="21619">
      <c r="J21619" s="18"/>
      <c r="N21619" s="24"/>
      <c r="Q21619" s="24"/>
      <c r="T21619" s="24"/>
      <c r="W21619" s="24"/>
      <c r="Z21619" s="24"/>
      <c r="AC21619" s="24"/>
      <c r="AI21619" s="24"/>
      <c r="AL21619" s="24"/>
      <c r="AO21619" s="24"/>
      <c r="AR21619" s="24"/>
      <c r="AU21619" s="24"/>
    </row>
    <row r="21620">
      <c r="J21620" s="18"/>
      <c r="N21620" s="24"/>
      <c r="Q21620" s="24"/>
      <c r="T21620" s="24"/>
      <c r="W21620" s="24"/>
      <c r="Z21620" s="24"/>
      <c r="AC21620" s="24"/>
      <c r="AI21620" s="24"/>
      <c r="AL21620" s="24"/>
      <c r="AO21620" s="24"/>
      <c r="AR21620" s="24"/>
      <c r="AU21620" s="24"/>
    </row>
    <row r="21621">
      <c r="J21621" s="18"/>
      <c r="N21621" s="24"/>
      <c r="Q21621" s="24"/>
      <c r="T21621" s="24"/>
      <c r="W21621" s="24"/>
      <c r="Z21621" s="24"/>
      <c r="AC21621" s="24"/>
      <c r="AI21621" s="24"/>
      <c r="AL21621" s="24"/>
      <c r="AO21621" s="24"/>
      <c r="AR21621" s="24"/>
      <c r="AU21621" s="24"/>
    </row>
    <row r="21622">
      <c r="J21622" s="18"/>
      <c r="N21622" s="24"/>
      <c r="Q21622" s="24"/>
      <c r="T21622" s="24"/>
      <c r="W21622" s="24"/>
      <c r="Z21622" s="24"/>
      <c r="AC21622" s="24"/>
      <c r="AI21622" s="24"/>
      <c r="AL21622" s="24"/>
      <c r="AO21622" s="24"/>
      <c r="AR21622" s="24"/>
      <c r="AU21622" s="24"/>
    </row>
    <row r="21623">
      <c r="J21623" s="18"/>
      <c r="N21623" s="24"/>
      <c r="Q21623" s="24"/>
      <c r="T21623" s="24"/>
      <c r="W21623" s="24"/>
      <c r="Z21623" s="24"/>
      <c r="AC21623" s="24"/>
      <c r="AI21623" s="24"/>
      <c r="AL21623" s="24"/>
      <c r="AO21623" s="24"/>
      <c r="AR21623" s="24"/>
      <c r="AU21623" s="24"/>
    </row>
    <row r="21624">
      <c r="J21624" s="18"/>
      <c r="N21624" s="24"/>
      <c r="Q21624" s="24"/>
      <c r="T21624" s="24"/>
      <c r="W21624" s="24"/>
      <c r="Z21624" s="24"/>
      <c r="AC21624" s="24"/>
      <c r="AI21624" s="24"/>
      <c r="AL21624" s="24"/>
      <c r="AO21624" s="24"/>
      <c r="AR21624" s="24"/>
      <c r="AU21624" s="24"/>
    </row>
    <row r="21625">
      <c r="J21625" s="18"/>
      <c r="N21625" s="24"/>
      <c r="Q21625" s="24"/>
      <c r="T21625" s="24"/>
      <c r="W21625" s="24"/>
      <c r="Z21625" s="24"/>
      <c r="AC21625" s="24"/>
      <c r="AI21625" s="24"/>
      <c r="AL21625" s="24"/>
      <c r="AO21625" s="24"/>
      <c r="AR21625" s="24"/>
      <c r="AU21625" s="24"/>
    </row>
    <row r="21626">
      <c r="J21626" s="18"/>
      <c r="N21626" s="24"/>
      <c r="Q21626" s="24"/>
      <c r="T21626" s="24"/>
      <c r="W21626" s="24"/>
      <c r="Z21626" s="24"/>
      <c r="AC21626" s="24"/>
      <c r="AI21626" s="24"/>
      <c r="AL21626" s="24"/>
      <c r="AO21626" s="24"/>
      <c r="AR21626" s="24"/>
      <c r="AU21626" s="24"/>
    </row>
    <row r="21627">
      <c r="J21627" s="18"/>
      <c r="N21627" s="24"/>
      <c r="Q21627" s="24"/>
      <c r="T21627" s="24"/>
      <c r="W21627" s="24"/>
      <c r="Z21627" s="24"/>
      <c r="AC21627" s="24"/>
      <c r="AI21627" s="24"/>
      <c r="AL21627" s="24"/>
      <c r="AO21627" s="24"/>
      <c r="AR21627" s="24"/>
      <c r="AU21627" s="24"/>
    </row>
    <row r="21628">
      <c r="J21628" s="18"/>
      <c r="N21628" s="24"/>
      <c r="Q21628" s="24"/>
      <c r="T21628" s="24"/>
      <c r="W21628" s="24"/>
      <c r="Z21628" s="24"/>
      <c r="AC21628" s="24"/>
      <c r="AI21628" s="24"/>
      <c r="AL21628" s="24"/>
      <c r="AO21628" s="24"/>
      <c r="AR21628" s="24"/>
      <c r="AU21628" s="24"/>
    </row>
    <row r="21629">
      <c r="J21629" s="18"/>
      <c r="N21629" s="24"/>
      <c r="Q21629" s="24"/>
      <c r="T21629" s="24"/>
      <c r="W21629" s="24"/>
      <c r="Z21629" s="24"/>
      <c r="AC21629" s="24"/>
      <c r="AI21629" s="24"/>
      <c r="AL21629" s="24"/>
      <c r="AO21629" s="24"/>
      <c r="AR21629" s="24"/>
      <c r="AU21629" s="24"/>
    </row>
    <row r="21630">
      <c r="J21630" s="18"/>
      <c r="N21630" s="24"/>
      <c r="Q21630" s="24"/>
      <c r="T21630" s="24"/>
      <c r="W21630" s="24"/>
      <c r="Z21630" s="24"/>
      <c r="AC21630" s="24"/>
      <c r="AI21630" s="24"/>
      <c r="AL21630" s="24"/>
      <c r="AO21630" s="24"/>
      <c r="AR21630" s="24"/>
      <c r="AU21630" s="24"/>
    </row>
    <row r="21631">
      <c r="J21631" s="18"/>
      <c r="N21631" s="24"/>
      <c r="Q21631" s="24"/>
      <c r="T21631" s="24"/>
      <c r="W21631" s="24"/>
      <c r="Z21631" s="24"/>
      <c r="AC21631" s="24"/>
      <c r="AI21631" s="24"/>
      <c r="AL21631" s="24"/>
      <c r="AO21631" s="24"/>
      <c r="AR21631" s="24"/>
      <c r="AU21631" s="24"/>
    </row>
    <row r="21632">
      <c r="J21632" s="18"/>
      <c r="N21632" s="24"/>
      <c r="Q21632" s="24"/>
      <c r="T21632" s="24"/>
      <c r="W21632" s="24"/>
      <c r="Z21632" s="24"/>
      <c r="AC21632" s="24"/>
      <c r="AI21632" s="24"/>
      <c r="AL21632" s="24"/>
      <c r="AO21632" s="24"/>
      <c r="AR21632" s="24"/>
      <c r="AU21632" s="24"/>
    </row>
    <row r="21633">
      <c r="J21633" s="18"/>
      <c r="N21633" s="24"/>
      <c r="Q21633" s="24"/>
      <c r="T21633" s="24"/>
      <c r="W21633" s="24"/>
      <c r="Z21633" s="24"/>
      <c r="AC21633" s="24"/>
      <c r="AI21633" s="24"/>
      <c r="AL21633" s="24"/>
      <c r="AO21633" s="24"/>
      <c r="AR21633" s="24"/>
      <c r="AU21633" s="24"/>
    </row>
    <row r="21634">
      <c r="J21634" s="18"/>
      <c r="N21634" s="24"/>
      <c r="Q21634" s="24"/>
      <c r="T21634" s="24"/>
      <c r="W21634" s="24"/>
      <c r="Z21634" s="24"/>
      <c r="AC21634" s="24"/>
      <c r="AI21634" s="24"/>
      <c r="AL21634" s="24"/>
      <c r="AO21634" s="24"/>
      <c r="AR21634" s="24"/>
      <c r="AU21634" s="24"/>
    </row>
    <row r="21635">
      <c r="J21635" s="18"/>
      <c r="N21635" s="24"/>
      <c r="Q21635" s="24"/>
      <c r="T21635" s="24"/>
      <c r="W21635" s="24"/>
      <c r="Z21635" s="24"/>
      <c r="AC21635" s="24"/>
      <c r="AI21635" s="24"/>
      <c r="AL21635" s="24"/>
      <c r="AO21635" s="24"/>
      <c r="AR21635" s="24"/>
      <c r="AU21635" s="24"/>
    </row>
    <row r="21636">
      <c r="J21636" s="18"/>
      <c r="N21636" s="24"/>
      <c r="Q21636" s="24"/>
      <c r="T21636" s="24"/>
      <c r="W21636" s="24"/>
      <c r="Z21636" s="24"/>
      <c r="AC21636" s="24"/>
      <c r="AI21636" s="24"/>
      <c r="AL21636" s="24"/>
      <c r="AO21636" s="24"/>
      <c r="AR21636" s="24"/>
      <c r="AU21636" s="24"/>
    </row>
    <row r="21637">
      <c r="J21637" s="18"/>
      <c r="N21637" s="24"/>
      <c r="Q21637" s="24"/>
      <c r="T21637" s="24"/>
      <c r="W21637" s="24"/>
      <c r="Z21637" s="24"/>
      <c r="AC21637" s="24"/>
      <c r="AI21637" s="24"/>
      <c r="AL21637" s="24"/>
      <c r="AO21637" s="24"/>
      <c r="AR21637" s="24"/>
      <c r="AU21637" s="24"/>
    </row>
    <row r="21638">
      <c r="J21638" s="18"/>
      <c r="N21638" s="24"/>
      <c r="Q21638" s="24"/>
      <c r="T21638" s="24"/>
      <c r="W21638" s="24"/>
      <c r="Z21638" s="24"/>
      <c r="AC21638" s="24"/>
      <c r="AI21638" s="24"/>
      <c r="AL21638" s="24"/>
      <c r="AO21638" s="24"/>
      <c r="AR21638" s="24"/>
      <c r="AU21638" s="24"/>
    </row>
    <row r="21639">
      <c r="J21639" s="18"/>
      <c r="N21639" s="24"/>
      <c r="Q21639" s="24"/>
      <c r="T21639" s="24"/>
      <c r="W21639" s="24"/>
      <c r="Z21639" s="24"/>
      <c r="AC21639" s="24"/>
      <c r="AI21639" s="24"/>
      <c r="AL21639" s="24"/>
      <c r="AO21639" s="24"/>
      <c r="AR21639" s="24"/>
      <c r="AU21639" s="24"/>
    </row>
    <row r="21640">
      <c r="J21640" s="18"/>
      <c r="N21640" s="24"/>
      <c r="Q21640" s="24"/>
      <c r="T21640" s="24"/>
      <c r="W21640" s="24"/>
      <c r="Z21640" s="24"/>
      <c r="AC21640" s="24"/>
      <c r="AI21640" s="24"/>
      <c r="AL21640" s="24"/>
      <c r="AO21640" s="24"/>
      <c r="AR21640" s="24"/>
      <c r="AU21640" s="24"/>
    </row>
    <row r="21641">
      <c r="J21641" s="18"/>
      <c r="N21641" s="24"/>
      <c r="Q21641" s="24"/>
      <c r="T21641" s="24"/>
      <c r="W21641" s="24"/>
      <c r="Z21641" s="24"/>
      <c r="AC21641" s="24"/>
      <c r="AI21641" s="24"/>
      <c r="AL21641" s="24"/>
      <c r="AO21641" s="24"/>
      <c r="AR21641" s="24"/>
      <c r="AU21641" s="24"/>
    </row>
    <row r="21642">
      <c r="J21642" s="18"/>
      <c r="N21642" s="24"/>
      <c r="Q21642" s="24"/>
      <c r="T21642" s="24"/>
      <c r="W21642" s="24"/>
      <c r="Z21642" s="24"/>
      <c r="AC21642" s="24"/>
      <c r="AI21642" s="24"/>
      <c r="AL21642" s="24"/>
      <c r="AO21642" s="24"/>
      <c r="AR21642" s="24"/>
      <c r="AU21642" s="24"/>
    </row>
    <row r="21643">
      <c r="J21643" s="18"/>
      <c r="N21643" s="24"/>
      <c r="Q21643" s="24"/>
      <c r="T21643" s="24"/>
      <c r="W21643" s="24"/>
      <c r="Z21643" s="24"/>
      <c r="AC21643" s="24"/>
      <c r="AI21643" s="24"/>
      <c r="AL21643" s="24"/>
      <c r="AO21643" s="24"/>
      <c r="AR21643" s="24"/>
      <c r="AU21643" s="24"/>
    </row>
    <row r="21644">
      <c r="J21644" s="18"/>
      <c r="N21644" s="24"/>
      <c r="Q21644" s="24"/>
      <c r="T21644" s="24"/>
      <c r="W21644" s="24"/>
      <c r="Z21644" s="24"/>
      <c r="AC21644" s="24"/>
      <c r="AI21644" s="24"/>
      <c r="AL21644" s="24"/>
      <c r="AO21644" s="24"/>
      <c r="AR21644" s="24"/>
      <c r="AU21644" s="24"/>
    </row>
    <row r="21645">
      <c r="J21645" s="18"/>
      <c r="N21645" s="24"/>
      <c r="Q21645" s="24"/>
      <c r="T21645" s="24"/>
      <c r="W21645" s="24"/>
      <c r="Z21645" s="24"/>
      <c r="AC21645" s="24"/>
      <c r="AI21645" s="24"/>
      <c r="AL21645" s="24"/>
      <c r="AO21645" s="24"/>
      <c r="AR21645" s="24"/>
      <c r="AU21645" s="24"/>
    </row>
    <row r="21646">
      <c r="J21646" s="18"/>
      <c r="N21646" s="24"/>
      <c r="Q21646" s="24"/>
      <c r="T21646" s="24"/>
      <c r="W21646" s="24"/>
      <c r="Z21646" s="24"/>
      <c r="AC21646" s="24"/>
      <c r="AI21646" s="24"/>
      <c r="AL21646" s="24"/>
      <c r="AO21646" s="24"/>
      <c r="AR21646" s="24"/>
      <c r="AU21646" s="24"/>
    </row>
    <row r="21647">
      <c r="J21647" s="18"/>
      <c r="N21647" s="24"/>
      <c r="Q21647" s="24"/>
      <c r="T21647" s="24"/>
      <c r="W21647" s="24"/>
      <c r="Z21647" s="24"/>
      <c r="AC21647" s="24"/>
      <c r="AI21647" s="24"/>
      <c r="AL21647" s="24"/>
      <c r="AO21647" s="24"/>
      <c r="AR21647" s="24"/>
      <c r="AU21647" s="24"/>
    </row>
    <row r="21648">
      <c r="J21648" s="18"/>
      <c r="N21648" s="24"/>
      <c r="Q21648" s="24"/>
      <c r="T21648" s="24"/>
      <c r="W21648" s="24"/>
      <c r="Z21648" s="24"/>
      <c r="AC21648" s="24"/>
      <c r="AI21648" s="24"/>
      <c r="AL21648" s="24"/>
      <c r="AO21648" s="24"/>
      <c r="AR21648" s="24"/>
      <c r="AU21648" s="24"/>
    </row>
    <row r="21649">
      <c r="J21649" s="18"/>
      <c r="N21649" s="24"/>
      <c r="Q21649" s="24"/>
      <c r="T21649" s="24"/>
      <c r="W21649" s="24"/>
      <c r="Z21649" s="24"/>
      <c r="AC21649" s="24"/>
      <c r="AI21649" s="24"/>
      <c r="AL21649" s="24"/>
      <c r="AO21649" s="24"/>
      <c r="AR21649" s="24"/>
      <c r="AU21649" s="24"/>
    </row>
    <row r="21650">
      <c r="J21650" s="18"/>
      <c r="N21650" s="24"/>
      <c r="Q21650" s="24"/>
      <c r="T21650" s="24"/>
      <c r="W21650" s="24"/>
      <c r="Z21650" s="24"/>
      <c r="AC21650" s="24"/>
      <c r="AI21650" s="24"/>
      <c r="AL21650" s="24"/>
      <c r="AO21650" s="24"/>
      <c r="AR21650" s="24"/>
      <c r="AU21650" s="24"/>
    </row>
    <row r="21651">
      <c r="J21651" s="18"/>
      <c r="N21651" s="24"/>
      <c r="Q21651" s="24"/>
      <c r="T21651" s="24"/>
      <c r="W21651" s="24"/>
      <c r="Z21651" s="24"/>
      <c r="AC21651" s="24"/>
      <c r="AI21651" s="24"/>
      <c r="AL21651" s="24"/>
      <c r="AO21651" s="24"/>
      <c r="AR21651" s="24"/>
      <c r="AU21651" s="24"/>
    </row>
    <row r="21652">
      <c r="J21652" s="18"/>
      <c r="N21652" s="24"/>
      <c r="Q21652" s="24"/>
      <c r="T21652" s="24"/>
      <c r="W21652" s="24"/>
      <c r="Z21652" s="24"/>
      <c r="AC21652" s="24"/>
      <c r="AI21652" s="24"/>
      <c r="AL21652" s="24"/>
      <c r="AO21652" s="24"/>
      <c r="AR21652" s="24"/>
      <c r="AU21652" s="24"/>
    </row>
    <row r="21653">
      <c r="J21653" s="18"/>
      <c r="N21653" s="24"/>
      <c r="Q21653" s="24"/>
      <c r="T21653" s="24"/>
      <c r="W21653" s="24"/>
      <c r="Z21653" s="24"/>
      <c r="AC21653" s="24"/>
      <c r="AI21653" s="24"/>
      <c r="AL21653" s="24"/>
      <c r="AO21653" s="24"/>
      <c r="AR21653" s="24"/>
      <c r="AU21653" s="24"/>
    </row>
    <row r="21654">
      <c r="J21654" s="18"/>
      <c r="N21654" s="24"/>
      <c r="Q21654" s="24"/>
      <c r="T21654" s="24"/>
      <c r="W21654" s="24"/>
      <c r="Z21654" s="24"/>
      <c r="AC21654" s="24"/>
      <c r="AI21654" s="24"/>
      <c r="AL21654" s="24"/>
      <c r="AO21654" s="24"/>
      <c r="AR21654" s="24"/>
      <c r="AU21654" s="24"/>
    </row>
    <row r="21655">
      <c r="J21655" s="18"/>
      <c r="N21655" s="24"/>
      <c r="Q21655" s="24"/>
      <c r="T21655" s="24"/>
      <c r="W21655" s="24"/>
      <c r="Z21655" s="24"/>
      <c r="AC21655" s="24"/>
      <c r="AI21655" s="24"/>
      <c r="AL21655" s="24"/>
      <c r="AO21655" s="24"/>
      <c r="AR21655" s="24"/>
      <c r="AU21655" s="24"/>
    </row>
    <row r="21656">
      <c r="J21656" s="18"/>
      <c r="N21656" s="24"/>
      <c r="Q21656" s="24"/>
      <c r="T21656" s="24"/>
      <c r="W21656" s="24"/>
      <c r="Z21656" s="24"/>
      <c r="AC21656" s="24"/>
      <c r="AI21656" s="24"/>
      <c r="AL21656" s="24"/>
      <c r="AO21656" s="24"/>
      <c r="AR21656" s="24"/>
      <c r="AU21656" s="24"/>
    </row>
    <row r="21657">
      <c r="J21657" s="18"/>
      <c r="N21657" s="24"/>
      <c r="Q21657" s="24"/>
      <c r="T21657" s="24"/>
      <c r="W21657" s="24"/>
      <c r="Z21657" s="24"/>
      <c r="AC21657" s="24"/>
      <c r="AI21657" s="24"/>
      <c r="AL21657" s="24"/>
      <c r="AO21657" s="24"/>
      <c r="AR21657" s="24"/>
      <c r="AU21657" s="24"/>
    </row>
    <row r="21658">
      <c r="J21658" s="18"/>
      <c r="N21658" s="24"/>
      <c r="Q21658" s="24"/>
      <c r="T21658" s="24"/>
      <c r="W21658" s="24"/>
      <c r="Z21658" s="24"/>
      <c r="AC21658" s="24"/>
      <c r="AI21658" s="24"/>
      <c r="AL21658" s="24"/>
      <c r="AO21658" s="24"/>
      <c r="AR21658" s="24"/>
      <c r="AU21658" s="24"/>
    </row>
    <row r="21659">
      <c r="J21659" s="18"/>
      <c r="N21659" s="24"/>
      <c r="Q21659" s="24"/>
      <c r="T21659" s="24"/>
      <c r="W21659" s="24"/>
      <c r="Z21659" s="24"/>
      <c r="AC21659" s="24"/>
      <c r="AI21659" s="24"/>
      <c r="AL21659" s="24"/>
      <c r="AO21659" s="24"/>
      <c r="AR21659" s="24"/>
      <c r="AU21659" s="24"/>
    </row>
    <row r="21660">
      <c r="J21660" s="18"/>
      <c r="N21660" s="24"/>
      <c r="Q21660" s="24"/>
      <c r="T21660" s="24"/>
      <c r="W21660" s="24"/>
      <c r="Z21660" s="24"/>
      <c r="AC21660" s="24"/>
      <c r="AI21660" s="24"/>
      <c r="AL21660" s="24"/>
      <c r="AO21660" s="24"/>
      <c r="AR21660" s="24"/>
      <c r="AU21660" s="24"/>
    </row>
    <row r="21661">
      <c r="J21661" s="18"/>
      <c r="N21661" s="24"/>
      <c r="Q21661" s="24"/>
      <c r="T21661" s="24"/>
      <c r="W21661" s="24"/>
      <c r="Z21661" s="24"/>
      <c r="AC21661" s="24"/>
      <c r="AI21661" s="24"/>
      <c r="AL21661" s="24"/>
      <c r="AO21661" s="24"/>
      <c r="AR21661" s="24"/>
      <c r="AU21661" s="24"/>
    </row>
    <row r="21662">
      <c r="J21662" s="18"/>
      <c r="N21662" s="24"/>
      <c r="Q21662" s="24"/>
      <c r="T21662" s="24"/>
      <c r="W21662" s="24"/>
      <c r="Z21662" s="24"/>
      <c r="AC21662" s="24"/>
      <c r="AI21662" s="24"/>
      <c r="AL21662" s="24"/>
      <c r="AO21662" s="24"/>
      <c r="AR21662" s="24"/>
      <c r="AU21662" s="24"/>
    </row>
    <row r="21663">
      <c r="J21663" s="18"/>
      <c r="N21663" s="24"/>
      <c r="Q21663" s="24"/>
      <c r="T21663" s="24"/>
      <c r="W21663" s="24"/>
      <c r="Z21663" s="24"/>
      <c r="AC21663" s="24"/>
      <c r="AI21663" s="24"/>
      <c r="AL21663" s="24"/>
      <c r="AO21663" s="24"/>
      <c r="AR21663" s="24"/>
      <c r="AU21663" s="24"/>
    </row>
    <row r="21664">
      <c r="J21664" s="18"/>
      <c r="N21664" s="24"/>
      <c r="Q21664" s="24"/>
      <c r="T21664" s="24"/>
      <c r="W21664" s="24"/>
      <c r="Z21664" s="24"/>
      <c r="AC21664" s="24"/>
      <c r="AI21664" s="24"/>
      <c r="AL21664" s="24"/>
      <c r="AO21664" s="24"/>
      <c r="AR21664" s="24"/>
      <c r="AU21664" s="24"/>
    </row>
    <row r="21665">
      <c r="J21665" s="18"/>
      <c r="N21665" s="24"/>
      <c r="Q21665" s="24"/>
      <c r="T21665" s="24"/>
      <c r="W21665" s="24"/>
      <c r="Z21665" s="24"/>
      <c r="AC21665" s="24"/>
      <c r="AI21665" s="24"/>
      <c r="AL21665" s="24"/>
      <c r="AO21665" s="24"/>
      <c r="AR21665" s="24"/>
      <c r="AU21665" s="24"/>
    </row>
    <row r="21666">
      <c r="J21666" s="18"/>
      <c r="N21666" s="24"/>
      <c r="Q21666" s="24"/>
      <c r="T21666" s="24"/>
      <c r="W21666" s="24"/>
      <c r="Z21666" s="24"/>
      <c r="AC21666" s="24"/>
      <c r="AI21666" s="24"/>
      <c r="AL21666" s="24"/>
      <c r="AO21666" s="24"/>
      <c r="AR21666" s="24"/>
      <c r="AU21666" s="24"/>
    </row>
    <row r="21667">
      <c r="J21667" s="18"/>
      <c r="N21667" s="24"/>
      <c r="Q21667" s="24"/>
      <c r="T21667" s="24"/>
      <c r="W21667" s="24"/>
      <c r="Z21667" s="24"/>
      <c r="AC21667" s="24"/>
      <c r="AI21667" s="24"/>
      <c r="AL21667" s="24"/>
      <c r="AO21667" s="24"/>
      <c r="AR21667" s="24"/>
      <c r="AU21667" s="24"/>
    </row>
    <row r="21668">
      <c r="J21668" s="18"/>
      <c r="N21668" s="24"/>
      <c r="Q21668" s="24"/>
      <c r="T21668" s="24"/>
      <c r="W21668" s="24"/>
      <c r="Z21668" s="24"/>
      <c r="AC21668" s="24"/>
      <c r="AI21668" s="24"/>
      <c r="AL21668" s="24"/>
      <c r="AO21668" s="24"/>
      <c r="AR21668" s="24"/>
      <c r="AU21668" s="24"/>
    </row>
    <row r="21669">
      <c r="J21669" s="18"/>
      <c r="N21669" s="24"/>
      <c r="Q21669" s="24"/>
      <c r="T21669" s="24"/>
      <c r="W21669" s="24"/>
      <c r="Z21669" s="24"/>
      <c r="AC21669" s="24"/>
      <c r="AI21669" s="24"/>
      <c r="AL21669" s="24"/>
      <c r="AO21669" s="24"/>
      <c r="AR21669" s="24"/>
      <c r="AU21669" s="24"/>
    </row>
    <row r="21670">
      <c r="J21670" s="18"/>
      <c r="N21670" s="24"/>
      <c r="Q21670" s="24"/>
      <c r="T21670" s="24"/>
      <c r="W21670" s="24"/>
      <c r="Z21670" s="24"/>
      <c r="AC21670" s="24"/>
      <c r="AI21670" s="24"/>
      <c r="AL21670" s="24"/>
      <c r="AO21670" s="24"/>
      <c r="AR21670" s="24"/>
      <c r="AU21670" s="24"/>
    </row>
    <row r="21671">
      <c r="J21671" s="18"/>
      <c r="N21671" s="24"/>
      <c r="Q21671" s="24"/>
      <c r="T21671" s="24"/>
      <c r="W21671" s="24"/>
      <c r="Z21671" s="24"/>
      <c r="AC21671" s="24"/>
      <c r="AI21671" s="24"/>
      <c r="AL21671" s="24"/>
      <c r="AO21671" s="24"/>
      <c r="AR21671" s="24"/>
      <c r="AU21671" s="24"/>
    </row>
    <row r="21672">
      <c r="J21672" s="18"/>
      <c r="N21672" s="24"/>
      <c r="Q21672" s="24"/>
      <c r="T21672" s="24"/>
      <c r="W21672" s="24"/>
      <c r="Z21672" s="24"/>
      <c r="AC21672" s="24"/>
      <c r="AI21672" s="24"/>
      <c r="AL21672" s="24"/>
      <c r="AO21672" s="24"/>
      <c r="AR21672" s="24"/>
      <c r="AU21672" s="24"/>
    </row>
    <row r="21673">
      <c r="J21673" s="18"/>
      <c r="N21673" s="24"/>
      <c r="Q21673" s="24"/>
      <c r="T21673" s="24"/>
      <c r="W21673" s="24"/>
      <c r="Z21673" s="24"/>
      <c r="AC21673" s="24"/>
      <c r="AI21673" s="24"/>
      <c r="AL21673" s="24"/>
      <c r="AO21673" s="24"/>
      <c r="AR21673" s="24"/>
      <c r="AU21673" s="24"/>
    </row>
    <row r="21674">
      <c r="J21674" s="18"/>
      <c r="N21674" s="24"/>
      <c r="Q21674" s="24"/>
      <c r="T21674" s="24"/>
      <c r="W21674" s="24"/>
      <c r="Z21674" s="24"/>
      <c r="AC21674" s="24"/>
      <c r="AI21674" s="24"/>
      <c r="AL21674" s="24"/>
      <c r="AO21674" s="24"/>
      <c r="AR21674" s="24"/>
      <c r="AU21674" s="24"/>
    </row>
    <row r="21675">
      <c r="J21675" s="18"/>
      <c r="N21675" s="24"/>
      <c r="Q21675" s="24"/>
      <c r="T21675" s="24"/>
      <c r="W21675" s="24"/>
      <c r="Z21675" s="24"/>
      <c r="AC21675" s="24"/>
      <c r="AI21675" s="24"/>
      <c r="AL21675" s="24"/>
      <c r="AO21675" s="24"/>
      <c r="AR21675" s="24"/>
      <c r="AU21675" s="24"/>
    </row>
    <row r="21676">
      <c r="J21676" s="18"/>
      <c r="N21676" s="24"/>
      <c r="Q21676" s="24"/>
      <c r="T21676" s="24"/>
      <c r="W21676" s="24"/>
      <c r="Z21676" s="24"/>
      <c r="AC21676" s="24"/>
      <c r="AI21676" s="24"/>
      <c r="AL21676" s="24"/>
      <c r="AO21676" s="24"/>
      <c r="AR21676" s="24"/>
      <c r="AU21676" s="24"/>
    </row>
    <row r="21677">
      <c r="J21677" s="18"/>
      <c r="N21677" s="24"/>
      <c r="Q21677" s="24"/>
      <c r="T21677" s="24"/>
      <c r="W21677" s="24"/>
      <c r="Z21677" s="24"/>
      <c r="AC21677" s="24"/>
      <c r="AI21677" s="24"/>
      <c r="AL21677" s="24"/>
      <c r="AO21677" s="24"/>
      <c r="AR21677" s="24"/>
      <c r="AU21677" s="24"/>
    </row>
    <row r="21678">
      <c r="J21678" s="18"/>
      <c r="N21678" s="24"/>
      <c r="Q21678" s="24"/>
      <c r="T21678" s="24"/>
      <c r="W21678" s="24"/>
      <c r="Z21678" s="24"/>
      <c r="AC21678" s="24"/>
      <c r="AI21678" s="24"/>
      <c r="AL21678" s="24"/>
      <c r="AO21678" s="24"/>
      <c r="AR21678" s="24"/>
      <c r="AU21678" s="24"/>
    </row>
    <row r="21679">
      <c r="J21679" s="18"/>
      <c r="N21679" s="24"/>
      <c r="Q21679" s="24"/>
      <c r="T21679" s="24"/>
      <c r="W21679" s="24"/>
      <c r="Z21679" s="24"/>
      <c r="AC21679" s="24"/>
      <c r="AI21679" s="24"/>
      <c r="AL21679" s="24"/>
      <c r="AO21679" s="24"/>
      <c r="AR21679" s="24"/>
      <c r="AU21679" s="24"/>
    </row>
    <row r="21680">
      <c r="J21680" s="18"/>
      <c r="N21680" s="24"/>
      <c r="Q21680" s="24"/>
      <c r="T21680" s="24"/>
      <c r="W21680" s="24"/>
      <c r="Z21680" s="24"/>
      <c r="AC21680" s="24"/>
      <c r="AI21680" s="24"/>
      <c r="AL21680" s="24"/>
      <c r="AO21680" s="24"/>
      <c r="AR21680" s="24"/>
      <c r="AU21680" s="24"/>
    </row>
    <row r="21681">
      <c r="J21681" s="18"/>
      <c r="N21681" s="24"/>
      <c r="Q21681" s="24"/>
      <c r="T21681" s="24"/>
      <c r="W21681" s="24"/>
      <c r="Z21681" s="24"/>
      <c r="AC21681" s="24"/>
      <c r="AI21681" s="24"/>
      <c r="AL21681" s="24"/>
      <c r="AO21681" s="24"/>
      <c r="AR21681" s="24"/>
      <c r="AU21681" s="24"/>
    </row>
    <row r="21682">
      <c r="J21682" s="18"/>
      <c r="N21682" s="24"/>
      <c r="Q21682" s="24"/>
      <c r="T21682" s="24"/>
      <c r="W21682" s="24"/>
      <c r="Z21682" s="24"/>
      <c r="AC21682" s="24"/>
      <c r="AI21682" s="24"/>
      <c r="AL21682" s="24"/>
      <c r="AO21682" s="24"/>
      <c r="AR21682" s="24"/>
      <c r="AU21682" s="24"/>
    </row>
    <row r="21683">
      <c r="J21683" s="18"/>
      <c r="N21683" s="24"/>
      <c r="Q21683" s="24"/>
      <c r="T21683" s="24"/>
      <c r="W21683" s="24"/>
      <c r="Z21683" s="24"/>
      <c r="AC21683" s="24"/>
      <c r="AI21683" s="24"/>
      <c r="AL21683" s="24"/>
      <c r="AO21683" s="24"/>
      <c r="AR21683" s="24"/>
      <c r="AU21683" s="24"/>
    </row>
    <row r="21684">
      <c r="J21684" s="18"/>
      <c r="N21684" s="24"/>
      <c r="Q21684" s="24"/>
      <c r="T21684" s="24"/>
      <c r="W21684" s="24"/>
      <c r="Z21684" s="24"/>
      <c r="AC21684" s="24"/>
      <c r="AI21684" s="24"/>
      <c r="AL21684" s="24"/>
      <c r="AO21684" s="24"/>
      <c r="AR21684" s="24"/>
      <c r="AU21684" s="24"/>
    </row>
    <row r="21685">
      <c r="J21685" s="18"/>
      <c r="N21685" s="24"/>
      <c r="Q21685" s="24"/>
      <c r="T21685" s="24"/>
      <c r="W21685" s="24"/>
      <c r="Z21685" s="24"/>
      <c r="AC21685" s="24"/>
      <c r="AI21685" s="24"/>
      <c r="AL21685" s="24"/>
      <c r="AO21685" s="24"/>
      <c r="AR21685" s="24"/>
      <c r="AU21685" s="24"/>
    </row>
    <row r="21686">
      <c r="J21686" s="18"/>
      <c r="N21686" s="24"/>
      <c r="Q21686" s="24"/>
      <c r="T21686" s="24"/>
      <c r="W21686" s="24"/>
      <c r="Z21686" s="24"/>
      <c r="AC21686" s="24"/>
      <c r="AI21686" s="24"/>
      <c r="AL21686" s="24"/>
      <c r="AO21686" s="24"/>
      <c r="AR21686" s="24"/>
      <c r="AU21686" s="24"/>
    </row>
    <row r="21687">
      <c r="J21687" s="18"/>
      <c r="N21687" s="24"/>
      <c r="Q21687" s="24"/>
      <c r="T21687" s="24"/>
      <c r="W21687" s="24"/>
      <c r="Z21687" s="24"/>
      <c r="AC21687" s="24"/>
      <c r="AI21687" s="24"/>
      <c r="AL21687" s="24"/>
      <c r="AO21687" s="24"/>
      <c r="AR21687" s="24"/>
      <c r="AU21687" s="24"/>
    </row>
    <row r="21688">
      <c r="J21688" s="18"/>
      <c r="N21688" s="24"/>
      <c r="Q21688" s="24"/>
      <c r="T21688" s="24"/>
      <c r="W21688" s="24"/>
      <c r="Z21688" s="24"/>
      <c r="AC21688" s="24"/>
      <c r="AI21688" s="24"/>
      <c r="AL21688" s="24"/>
      <c r="AO21688" s="24"/>
      <c r="AR21688" s="24"/>
      <c r="AU21688" s="24"/>
    </row>
    <row r="21689">
      <c r="J21689" s="18"/>
      <c r="N21689" s="24"/>
      <c r="Q21689" s="24"/>
      <c r="T21689" s="24"/>
      <c r="W21689" s="24"/>
      <c r="Z21689" s="24"/>
      <c r="AC21689" s="24"/>
      <c r="AI21689" s="24"/>
      <c r="AL21689" s="24"/>
      <c r="AO21689" s="24"/>
      <c r="AR21689" s="24"/>
      <c r="AU21689" s="24"/>
    </row>
    <row r="21690">
      <c r="J21690" s="18"/>
      <c r="N21690" s="24"/>
      <c r="Q21690" s="24"/>
      <c r="T21690" s="24"/>
      <c r="W21690" s="24"/>
      <c r="Z21690" s="24"/>
      <c r="AC21690" s="24"/>
      <c r="AI21690" s="24"/>
      <c r="AL21690" s="24"/>
      <c r="AO21690" s="24"/>
      <c r="AR21690" s="24"/>
      <c r="AU21690" s="24"/>
    </row>
    <row r="21691">
      <c r="J21691" s="18"/>
      <c r="N21691" s="24"/>
      <c r="Q21691" s="24"/>
      <c r="T21691" s="24"/>
      <c r="W21691" s="24"/>
      <c r="Z21691" s="24"/>
      <c r="AC21691" s="24"/>
      <c r="AI21691" s="24"/>
      <c r="AL21691" s="24"/>
      <c r="AO21691" s="24"/>
      <c r="AR21691" s="24"/>
      <c r="AU21691" s="24"/>
    </row>
    <row r="21692">
      <c r="J21692" s="18"/>
      <c r="N21692" s="24"/>
      <c r="Q21692" s="24"/>
      <c r="T21692" s="24"/>
      <c r="W21692" s="24"/>
      <c r="Z21692" s="24"/>
      <c r="AC21692" s="24"/>
      <c r="AI21692" s="24"/>
      <c r="AL21692" s="24"/>
      <c r="AO21692" s="24"/>
      <c r="AR21692" s="24"/>
      <c r="AU21692" s="24"/>
    </row>
    <row r="21693">
      <c r="J21693" s="18"/>
      <c r="N21693" s="24"/>
      <c r="Q21693" s="24"/>
      <c r="T21693" s="24"/>
      <c r="W21693" s="24"/>
      <c r="Z21693" s="24"/>
      <c r="AC21693" s="24"/>
      <c r="AI21693" s="24"/>
      <c r="AL21693" s="24"/>
      <c r="AO21693" s="24"/>
      <c r="AR21693" s="24"/>
      <c r="AU21693" s="24"/>
    </row>
    <row r="21694">
      <c r="J21694" s="18"/>
      <c r="N21694" s="24"/>
      <c r="Q21694" s="24"/>
      <c r="T21694" s="24"/>
      <c r="W21694" s="24"/>
      <c r="Z21694" s="24"/>
      <c r="AC21694" s="24"/>
      <c r="AI21694" s="24"/>
      <c r="AL21694" s="24"/>
      <c r="AO21694" s="24"/>
      <c r="AR21694" s="24"/>
      <c r="AU21694" s="24"/>
    </row>
    <row r="21695">
      <c r="J21695" s="18"/>
      <c r="N21695" s="24"/>
      <c r="Q21695" s="24"/>
      <c r="T21695" s="24"/>
      <c r="W21695" s="24"/>
      <c r="Z21695" s="24"/>
      <c r="AC21695" s="24"/>
      <c r="AI21695" s="24"/>
      <c r="AL21695" s="24"/>
      <c r="AO21695" s="24"/>
      <c r="AR21695" s="24"/>
      <c r="AU21695" s="24"/>
    </row>
    <row r="21696">
      <c r="J21696" s="18"/>
      <c r="N21696" s="24"/>
      <c r="Q21696" s="24"/>
      <c r="T21696" s="24"/>
      <c r="W21696" s="24"/>
      <c r="Z21696" s="24"/>
      <c r="AC21696" s="24"/>
      <c r="AI21696" s="24"/>
      <c r="AL21696" s="24"/>
      <c r="AO21696" s="24"/>
      <c r="AR21696" s="24"/>
      <c r="AU21696" s="24"/>
    </row>
    <row r="21697">
      <c r="J21697" s="18"/>
      <c r="N21697" s="24"/>
      <c r="Q21697" s="24"/>
      <c r="T21697" s="24"/>
      <c r="W21697" s="24"/>
      <c r="Z21697" s="24"/>
      <c r="AC21697" s="24"/>
      <c r="AI21697" s="24"/>
      <c r="AL21697" s="24"/>
      <c r="AO21697" s="24"/>
      <c r="AR21697" s="24"/>
      <c r="AU21697" s="24"/>
    </row>
    <row r="21698">
      <c r="J21698" s="18"/>
      <c r="N21698" s="24"/>
      <c r="Q21698" s="24"/>
      <c r="T21698" s="24"/>
      <c r="W21698" s="24"/>
      <c r="Z21698" s="24"/>
      <c r="AC21698" s="24"/>
      <c r="AI21698" s="24"/>
      <c r="AL21698" s="24"/>
      <c r="AO21698" s="24"/>
      <c r="AR21698" s="24"/>
      <c r="AU21698" s="24"/>
    </row>
    <row r="21699">
      <c r="J21699" s="18"/>
      <c r="N21699" s="24"/>
      <c r="Q21699" s="24"/>
      <c r="T21699" s="24"/>
      <c r="W21699" s="24"/>
      <c r="Z21699" s="24"/>
      <c r="AC21699" s="24"/>
      <c r="AI21699" s="24"/>
      <c r="AL21699" s="24"/>
      <c r="AO21699" s="24"/>
      <c r="AR21699" s="24"/>
      <c r="AU21699" s="24"/>
    </row>
    <row r="21700">
      <c r="J21700" s="18"/>
      <c r="N21700" s="24"/>
      <c r="Q21700" s="24"/>
      <c r="T21700" s="24"/>
      <c r="W21700" s="24"/>
      <c r="Z21700" s="24"/>
      <c r="AC21700" s="24"/>
      <c r="AI21700" s="24"/>
      <c r="AL21700" s="24"/>
      <c r="AO21700" s="24"/>
      <c r="AR21700" s="24"/>
      <c r="AU21700" s="24"/>
    </row>
    <row r="21701">
      <c r="J21701" s="18"/>
      <c r="N21701" s="24"/>
      <c r="Q21701" s="24"/>
      <c r="T21701" s="24"/>
      <c r="W21701" s="24"/>
      <c r="Z21701" s="24"/>
      <c r="AC21701" s="24"/>
      <c r="AI21701" s="24"/>
      <c r="AL21701" s="24"/>
      <c r="AO21701" s="24"/>
      <c r="AR21701" s="24"/>
      <c r="AU21701" s="24"/>
    </row>
    <row r="21702">
      <c r="J21702" s="18"/>
      <c r="N21702" s="24"/>
      <c r="Q21702" s="24"/>
      <c r="T21702" s="24"/>
      <c r="W21702" s="24"/>
      <c r="Z21702" s="24"/>
      <c r="AC21702" s="24"/>
      <c r="AI21702" s="24"/>
      <c r="AL21702" s="24"/>
      <c r="AO21702" s="24"/>
      <c r="AR21702" s="24"/>
      <c r="AU21702" s="24"/>
    </row>
    <row r="21703">
      <c r="J21703" s="18"/>
      <c r="N21703" s="24"/>
      <c r="Q21703" s="24"/>
      <c r="T21703" s="24"/>
      <c r="W21703" s="24"/>
      <c r="Z21703" s="24"/>
      <c r="AC21703" s="24"/>
      <c r="AI21703" s="24"/>
      <c r="AL21703" s="24"/>
      <c r="AO21703" s="24"/>
      <c r="AR21703" s="24"/>
      <c r="AU21703" s="24"/>
    </row>
    <row r="21704">
      <c r="J21704" s="18"/>
      <c r="N21704" s="24"/>
      <c r="Q21704" s="24"/>
      <c r="T21704" s="24"/>
      <c r="W21704" s="24"/>
      <c r="Z21704" s="24"/>
      <c r="AC21704" s="24"/>
      <c r="AI21704" s="24"/>
      <c r="AL21704" s="24"/>
      <c r="AO21704" s="24"/>
      <c r="AR21704" s="24"/>
      <c r="AU21704" s="24"/>
    </row>
    <row r="21705">
      <c r="J21705" s="18"/>
      <c r="N21705" s="24"/>
      <c r="Q21705" s="24"/>
      <c r="T21705" s="24"/>
      <c r="W21705" s="24"/>
      <c r="Z21705" s="24"/>
      <c r="AC21705" s="24"/>
      <c r="AI21705" s="24"/>
      <c r="AL21705" s="24"/>
      <c r="AO21705" s="24"/>
      <c r="AR21705" s="24"/>
      <c r="AU21705" s="24"/>
    </row>
    <row r="21706">
      <c r="J21706" s="18"/>
      <c r="N21706" s="24"/>
      <c r="Q21706" s="24"/>
      <c r="T21706" s="24"/>
      <c r="W21706" s="24"/>
      <c r="Z21706" s="24"/>
      <c r="AC21706" s="24"/>
      <c r="AI21706" s="24"/>
      <c r="AL21706" s="24"/>
      <c r="AO21706" s="24"/>
      <c r="AR21706" s="24"/>
      <c r="AU21706" s="24"/>
    </row>
    <row r="21707">
      <c r="J21707" s="18"/>
      <c r="N21707" s="24"/>
      <c r="Q21707" s="24"/>
      <c r="T21707" s="24"/>
      <c r="W21707" s="24"/>
      <c r="Z21707" s="24"/>
      <c r="AC21707" s="24"/>
      <c r="AI21707" s="24"/>
      <c r="AL21707" s="24"/>
      <c r="AO21707" s="24"/>
      <c r="AR21707" s="24"/>
      <c r="AU21707" s="24"/>
    </row>
    <row r="21708">
      <c r="J21708" s="18"/>
      <c r="N21708" s="24"/>
      <c r="Q21708" s="24"/>
      <c r="T21708" s="24"/>
      <c r="W21708" s="24"/>
      <c r="Z21708" s="24"/>
      <c r="AC21708" s="24"/>
      <c r="AI21708" s="24"/>
      <c r="AL21708" s="24"/>
      <c r="AO21708" s="24"/>
      <c r="AR21708" s="24"/>
      <c r="AU21708" s="24"/>
    </row>
    <row r="21709">
      <c r="J21709" s="18"/>
      <c r="N21709" s="24"/>
      <c r="Q21709" s="24"/>
      <c r="T21709" s="24"/>
      <c r="W21709" s="24"/>
      <c r="Z21709" s="24"/>
      <c r="AC21709" s="24"/>
      <c r="AI21709" s="24"/>
      <c r="AL21709" s="24"/>
      <c r="AO21709" s="24"/>
      <c r="AR21709" s="24"/>
      <c r="AU21709" s="24"/>
    </row>
    <row r="21710">
      <c r="J21710" s="18"/>
      <c r="N21710" s="24"/>
      <c r="Q21710" s="24"/>
      <c r="T21710" s="24"/>
      <c r="W21710" s="24"/>
      <c r="Z21710" s="24"/>
      <c r="AC21710" s="24"/>
      <c r="AI21710" s="24"/>
      <c r="AL21710" s="24"/>
      <c r="AO21710" s="24"/>
      <c r="AR21710" s="24"/>
      <c r="AU21710" s="24"/>
    </row>
    <row r="21711">
      <c r="J21711" s="18"/>
      <c r="N21711" s="24"/>
      <c r="Q21711" s="24"/>
      <c r="T21711" s="24"/>
      <c r="W21711" s="24"/>
      <c r="Z21711" s="24"/>
      <c r="AC21711" s="24"/>
      <c r="AI21711" s="24"/>
      <c r="AL21711" s="24"/>
      <c r="AO21711" s="24"/>
      <c r="AR21711" s="24"/>
      <c r="AU21711" s="24"/>
    </row>
    <row r="21712">
      <c r="J21712" s="18"/>
      <c r="N21712" s="24"/>
      <c r="Q21712" s="24"/>
      <c r="T21712" s="24"/>
      <c r="W21712" s="24"/>
      <c r="Z21712" s="24"/>
      <c r="AC21712" s="24"/>
      <c r="AI21712" s="24"/>
      <c r="AL21712" s="24"/>
      <c r="AO21712" s="24"/>
      <c r="AR21712" s="24"/>
      <c r="AU21712" s="24"/>
    </row>
    <row r="21713">
      <c r="J21713" s="18"/>
      <c r="N21713" s="24"/>
      <c r="Q21713" s="24"/>
      <c r="T21713" s="24"/>
      <c r="W21713" s="24"/>
      <c r="Z21713" s="24"/>
      <c r="AC21713" s="24"/>
      <c r="AI21713" s="24"/>
      <c r="AL21713" s="24"/>
      <c r="AO21713" s="24"/>
      <c r="AR21713" s="24"/>
      <c r="AU21713" s="24"/>
    </row>
    <row r="21714">
      <c r="J21714" s="18"/>
      <c r="N21714" s="24"/>
      <c r="Q21714" s="24"/>
      <c r="T21714" s="24"/>
      <c r="W21714" s="24"/>
      <c r="Z21714" s="24"/>
      <c r="AC21714" s="24"/>
      <c r="AI21714" s="24"/>
      <c r="AL21714" s="24"/>
      <c r="AO21714" s="24"/>
      <c r="AR21714" s="24"/>
      <c r="AU21714" s="24"/>
    </row>
    <row r="21715">
      <c r="J21715" s="18"/>
      <c r="N21715" s="24"/>
      <c r="Q21715" s="24"/>
      <c r="T21715" s="24"/>
      <c r="W21715" s="24"/>
      <c r="Z21715" s="24"/>
      <c r="AC21715" s="24"/>
      <c r="AI21715" s="24"/>
      <c r="AL21715" s="24"/>
      <c r="AO21715" s="24"/>
      <c r="AR21715" s="24"/>
      <c r="AU21715" s="24"/>
    </row>
    <row r="21716">
      <c r="J21716" s="18"/>
      <c r="N21716" s="24"/>
      <c r="Q21716" s="24"/>
      <c r="T21716" s="24"/>
      <c r="W21716" s="24"/>
      <c r="Z21716" s="24"/>
      <c r="AC21716" s="24"/>
      <c r="AI21716" s="24"/>
      <c r="AL21716" s="24"/>
      <c r="AO21716" s="24"/>
      <c r="AR21716" s="24"/>
      <c r="AU21716" s="24"/>
    </row>
    <row r="21717">
      <c r="J21717" s="18"/>
      <c r="N21717" s="24"/>
      <c r="Q21717" s="24"/>
      <c r="T21717" s="24"/>
      <c r="W21717" s="24"/>
      <c r="Z21717" s="24"/>
      <c r="AC21717" s="24"/>
      <c r="AI21717" s="24"/>
      <c r="AL21717" s="24"/>
      <c r="AO21717" s="24"/>
      <c r="AR21717" s="24"/>
      <c r="AU21717" s="24"/>
    </row>
    <row r="21718">
      <c r="J21718" s="18"/>
      <c r="N21718" s="24"/>
      <c r="Q21718" s="24"/>
      <c r="T21718" s="24"/>
      <c r="W21718" s="24"/>
      <c r="Z21718" s="24"/>
      <c r="AC21718" s="24"/>
      <c r="AI21718" s="24"/>
      <c r="AL21718" s="24"/>
      <c r="AO21718" s="24"/>
      <c r="AR21718" s="24"/>
      <c r="AU21718" s="24"/>
    </row>
    <row r="21719">
      <c r="J21719" s="18"/>
      <c r="N21719" s="24"/>
      <c r="Q21719" s="24"/>
      <c r="T21719" s="24"/>
      <c r="W21719" s="24"/>
      <c r="Z21719" s="24"/>
      <c r="AC21719" s="24"/>
      <c r="AI21719" s="24"/>
      <c r="AL21719" s="24"/>
      <c r="AO21719" s="24"/>
      <c r="AR21719" s="24"/>
      <c r="AU21719" s="24"/>
    </row>
    <row r="21720">
      <c r="J21720" s="18"/>
      <c r="N21720" s="24"/>
      <c r="Q21720" s="24"/>
      <c r="T21720" s="24"/>
      <c r="W21720" s="24"/>
      <c r="Z21720" s="24"/>
      <c r="AC21720" s="24"/>
      <c r="AI21720" s="24"/>
      <c r="AL21720" s="24"/>
      <c r="AO21720" s="24"/>
      <c r="AR21720" s="24"/>
      <c r="AU21720" s="24"/>
    </row>
    <row r="21721">
      <c r="J21721" s="18"/>
      <c r="N21721" s="24"/>
      <c r="Q21721" s="24"/>
      <c r="T21721" s="24"/>
      <c r="W21721" s="24"/>
      <c r="Z21721" s="24"/>
      <c r="AC21721" s="24"/>
      <c r="AI21721" s="24"/>
      <c r="AL21721" s="24"/>
      <c r="AO21721" s="24"/>
      <c r="AR21721" s="24"/>
      <c r="AU21721" s="24"/>
    </row>
    <row r="21722">
      <c r="J21722" s="18"/>
      <c r="N21722" s="24"/>
      <c r="Q21722" s="24"/>
      <c r="T21722" s="24"/>
      <c r="W21722" s="24"/>
      <c r="Z21722" s="24"/>
      <c r="AC21722" s="24"/>
      <c r="AI21722" s="24"/>
      <c r="AL21722" s="24"/>
      <c r="AO21722" s="24"/>
      <c r="AR21722" s="24"/>
      <c r="AU21722" s="24"/>
    </row>
    <row r="21723">
      <c r="J21723" s="18"/>
      <c r="N21723" s="24"/>
      <c r="Q21723" s="24"/>
      <c r="T21723" s="24"/>
      <c r="W21723" s="24"/>
      <c r="Z21723" s="24"/>
      <c r="AC21723" s="24"/>
      <c r="AI21723" s="24"/>
      <c r="AL21723" s="24"/>
      <c r="AO21723" s="24"/>
      <c r="AR21723" s="24"/>
      <c r="AU21723" s="24"/>
    </row>
    <row r="21724">
      <c r="J21724" s="18"/>
      <c r="N21724" s="24"/>
      <c r="Q21724" s="24"/>
      <c r="T21724" s="24"/>
      <c r="W21724" s="24"/>
      <c r="Z21724" s="24"/>
      <c r="AC21724" s="24"/>
      <c r="AI21724" s="24"/>
      <c r="AL21724" s="24"/>
      <c r="AO21724" s="24"/>
      <c r="AR21724" s="24"/>
      <c r="AU21724" s="24"/>
    </row>
    <row r="21725">
      <c r="J21725" s="18"/>
      <c r="N21725" s="24"/>
      <c r="Q21725" s="24"/>
      <c r="T21725" s="24"/>
      <c r="W21725" s="24"/>
      <c r="Z21725" s="24"/>
      <c r="AC21725" s="24"/>
      <c r="AI21725" s="24"/>
      <c r="AL21725" s="24"/>
      <c r="AO21725" s="24"/>
      <c r="AR21725" s="24"/>
      <c r="AU21725" s="24"/>
    </row>
    <row r="21726">
      <c r="J21726" s="18"/>
      <c r="N21726" s="24"/>
      <c r="Q21726" s="24"/>
      <c r="T21726" s="24"/>
      <c r="W21726" s="24"/>
      <c r="Z21726" s="24"/>
      <c r="AC21726" s="24"/>
      <c r="AI21726" s="24"/>
      <c r="AL21726" s="24"/>
      <c r="AO21726" s="24"/>
      <c r="AR21726" s="24"/>
      <c r="AU21726" s="24"/>
    </row>
    <row r="21727">
      <c r="J21727" s="18"/>
      <c r="N21727" s="24"/>
      <c r="Q21727" s="24"/>
      <c r="T21727" s="24"/>
      <c r="W21727" s="24"/>
      <c r="Z21727" s="24"/>
      <c r="AC21727" s="24"/>
      <c r="AI21727" s="24"/>
      <c r="AL21727" s="24"/>
      <c r="AO21727" s="24"/>
      <c r="AR21727" s="24"/>
      <c r="AU21727" s="24"/>
    </row>
    <row r="21728">
      <c r="J21728" s="18"/>
      <c r="N21728" s="24"/>
      <c r="Q21728" s="24"/>
      <c r="T21728" s="24"/>
      <c r="W21728" s="24"/>
      <c r="Z21728" s="24"/>
      <c r="AC21728" s="24"/>
      <c r="AI21728" s="24"/>
      <c r="AL21728" s="24"/>
      <c r="AO21728" s="24"/>
      <c r="AR21728" s="24"/>
      <c r="AU21728" s="24"/>
    </row>
    <row r="21729">
      <c r="J21729" s="18"/>
      <c r="N21729" s="24"/>
      <c r="Q21729" s="24"/>
      <c r="T21729" s="24"/>
      <c r="W21729" s="24"/>
      <c r="Z21729" s="24"/>
      <c r="AC21729" s="24"/>
      <c r="AI21729" s="24"/>
      <c r="AL21729" s="24"/>
      <c r="AO21729" s="24"/>
      <c r="AR21729" s="24"/>
      <c r="AU21729" s="24"/>
    </row>
    <row r="21730">
      <c r="J21730" s="18"/>
      <c r="N21730" s="24"/>
      <c r="Q21730" s="24"/>
      <c r="T21730" s="24"/>
      <c r="W21730" s="24"/>
      <c r="Z21730" s="24"/>
      <c r="AC21730" s="24"/>
      <c r="AI21730" s="24"/>
      <c r="AL21730" s="24"/>
      <c r="AO21730" s="24"/>
      <c r="AR21730" s="24"/>
      <c r="AU21730" s="24"/>
    </row>
    <row r="21731">
      <c r="J21731" s="18"/>
      <c r="N21731" s="24"/>
      <c r="Q21731" s="24"/>
      <c r="T21731" s="24"/>
      <c r="W21731" s="24"/>
      <c r="Z21731" s="24"/>
      <c r="AC21731" s="24"/>
      <c r="AI21731" s="24"/>
      <c r="AL21731" s="24"/>
      <c r="AO21731" s="24"/>
      <c r="AR21731" s="24"/>
      <c r="AU21731" s="24"/>
    </row>
    <row r="21732">
      <c r="J21732" s="18"/>
      <c r="N21732" s="24"/>
      <c r="Q21732" s="24"/>
      <c r="T21732" s="24"/>
      <c r="W21732" s="24"/>
      <c r="Z21732" s="24"/>
      <c r="AC21732" s="24"/>
      <c r="AI21732" s="24"/>
      <c r="AL21732" s="24"/>
      <c r="AO21732" s="24"/>
      <c r="AR21732" s="24"/>
      <c r="AU21732" s="24"/>
    </row>
    <row r="21733">
      <c r="J21733" s="18"/>
      <c r="N21733" s="24"/>
      <c r="Q21733" s="24"/>
      <c r="T21733" s="24"/>
      <c r="W21733" s="24"/>
      <c r="Z21733" s="24"/>
      <c r="AC21733" s="24"/>
      <c r="AI21733" s="24"/>
      <c r="AL21733" s="24"/>
      <c r="AO21733" s="24"/>
      <c r="AR21733" s="24"/>
      <c r="AU21733" s="24"/>
    </row>
    <row r="21734">
      <c r="J21734" s="18"/>
      <c r="N21734" s="24"/>
      <c r="Q21734" s="24"/>
      <c r="T21734" s="24"/>
      <c r="W21734" s="24"/>
      <c r="Z21734" s="24"/>
      <c r="AC21734" s="24"/>
      <c r="AI21734" s="24"/>
      <c r="AL21734" s="24"/>
      <c r="AO21734" s="24"/>
      <c r="AR21734" s="24"/>
      <c r="AU21734" s="24"/>
    </row>
    <row r="21735">
      <c r="J21735" s="18"/>
      <c r="N21735" s="24"/>
      <c r="Q21735" s="24"/>
      <c r="T21735" s="24"/>
      <c r="W21735" s="24"/>
      <c r="Z21735" s="24"/>
      <c r="AC21735" s="24"/>
      <c r="AI21735" s="24"/>
      <c r="AL21735" s="24"/>
      <c r="AO21735" s="24"/>
      <c r="AR21735" s="24"/>
      <c r="AU21735" s="24"/>
    </row>
    <row r="21736">
      <c r="J21736" s="18"/>
      <c r="N21736" s="24"/>
      <c r="Q21736" s="24"/>
      <c r="T21736" s="24"/>
      <c r="W21736" s="24"/>
      <c r="Z21736" s="24"/>
      <c r="AC21736" s="24"/>
      <c r="AI21736" s="24"/>
      <c r="AL21736" s="24"/>
      <c r="AO21736" s="24"/>
      <c r="AR21736" s="24"/>
      <c r="AU21736" s="24"/>
    </row>
    <row r="21737">
      <c r="J21737" s="18"/>
      <c r="N21737" s="24"/>
      <c r="Q21737" s="24"/>
      <c r="T21737" s="24"/>
      <c r="W21737" s="24"/>
      <c r="Z21737" s="24"/>
      <c r="AC21737" s="24"/>
      <c r="AI21737" s="24"/>
      <c r="AL21737" s="24"/>
      <c r="AO21737" s="24"/>
      <c r="AR21737" s="24"/>
      <c r="AU21737" s="24"/>
    </row>
    <row r="21738">
      <c r="J21738" s="18"/>
      <c r="N21738" s="24"/>
      <c r="Q21738" s="24"/>
      <c r="T21738" s="24"/>
      <c r="W21738" s="24"/>
      <c r="Z21738" s="24"/>
      <c r="AC21738" s="24"/>
      <c r="AI21738" s="24"/>
      <c r="AL21738" s="24"/>
      <c r="AO21738" s="24"/>
      <c r="AR21738" s="24"/>
      <c r="AU21738" s="24"/>
    </row>
    <row r="21739">
      <c r="J21739" s="18"/>
      <c r="N21739" s="24"/>
      <c r="Q21739" s="24"/>
      <c r="T21739" s="24"/>
      <c r="W21739" s="24"/>
      <c r="Z21739" s="24"/>
      <c r="AC21739" s="24"/>
      <c r="AI21739" s="24"/>
      <c r="AL21739" s="24"/>
      <c r="AO21739" s="24"/>
      <c r="AR21739" s="24"/>
      <c r="AU21739" s="24"/>
    </row>
    <row r="21740">
      <c r="J21740" s="18"/>
      <c r="N21740" s="24"/>
      <c r="Q21740" s="24"/>
      <c r="T21740" s="24"/>
      <c r="W21740" s="24"/>
      <c r="Z21740" s="24"/>
      <c r="AC21740" s="24"/>
      <c r="AI21740" s="24"/>
      <c r="AL21740" s="24"/>
      <c r="AO21740" s="24"/>
      <c r="AR21740" s="24"/>
      <c r="AU21740" s="24"/>
    </row>
    <row r="21741">
      <c r="J21741" s="18"/>
      <c r="N21741" s="24"/>
      <c r="Q21741" s="24"/>
      <c r="T21741" s="24"/>
      <c r="W21741" s="24"/>
      <c r="Z21741" s="24"/>
      <c r="AC21741" s="24"/>
      <c r="AI21741" s="24"/>
      <c r="AL21741" s="24"/>
      <c r="AO21741" s="24"/>
      <c r="AR21741" s="24"/>
      <c r="AU21741" s="24"/>
    </row>
    <row r="21742">
      <c r="J21742" s="18"/>
      <c r="N21742" s="24"/>
      <c r="Q21742" s="24"/>
      <c r="T21742" s="24"/>
      <c r="W21742" s="24"/>
      <c r="Z21742" s="24"/>
      <c r="AC21742" s="24"/>
      <c r="AI21742" s="24"/>
      <c r="AL21742" s="24"/>
      <c r="AO21742" s="24"/>
      <c r="AR21742" s="24"/>
      <c r="AU21742" s="24"/>
    </row>
    <row r="21743">
      <c r="J21743" s="18"/>
      <c r="N21743" s="24"/>
      <c r="Q21743" s="24"/>
      <c r="T21743" s="24"/>
      <c r="W21743" s="24"/>
      <c r="Z21743" s="24"/>
      <c r="AC21743" s="24"/>
      <c r="AI21743" s="24"/>
      <c r="AL21743" s="24"/>
      <c r="AO21743" s="24"/>
      <c r="AR21743" s="24"/>
      <c r="AU21743" s="24"/>
    </row>
    <row r="21744">
      <c r="J21744" s="18"/>
      <c r="N21744" s="24"/>
      <c r="Q21744" s="24"/>
      <c r="T21744" s="24"/>
      <c r="W21744" s="24"/>
      <c r="Z21744" s="24"/>
      <c r="AC21744" s="24"/>
      <c r="AI21744" s="24"/>
      <c r="AL21744" s="24"/>
      <c r="AO21744" s="24"/>
      <c r="AR21744" s="24"/>
      <c r="AU21744" s="24"/>
    </row>
    <row r="21745">
      <c r="J21745" s="18"/>
      <c r="N21745" s="24"/>
      <c r="Q21745" s="24"/>
      <c r="T21745" s="24"/>
      <c r="W21745" s="24"/>
      <c r="Z21745" s="24"/>
      <c r="AC21745" s="24"/>
      <c r="AI21745" s="24"/>
      <c r="AL21745" s="24"/>
      <c r="AO21745" s="24"/>
      <c r="AR21745" s="24"/>
      <c r="AU21745" s="24"/>
    </row>
    <row r="21746">
      <c r="J21746" s="18"/>
      <c r="N21746" s="24"/>
      <c r="Q21746" s="24"/>
      <c r="T21746" s="24"/>
      <c r="W21746" s="24"/>
      <c r="Z21746" s="24"/>
      <c r="AC21746" s="24"/>
      <c r="AI21746" s="24"/>
      <c r="AL21746" s="24"/>
      <c r="AO21746" s="24"/>
      <c r="AR21746" s="24"/>
      <c r="AU21746" s="24"/>
    </row>
    <row r="21747">
      <c r="J21747" s="18"/>
      <c r="N21747" s="24"/>
      <c r="Q21747" s="24"/>
      <c r="T21747" s="24"/>
      <c r="W21747" s="24"/>
      <c r="Z21747" s="24"/>
      <c r="AC21747" s="24"/>
      <c r="AI21747" s="24"/>
      <c r="AL21747" s="24"/>
      <c r="AO21747" s="24"/>
      <c r="AR21747" s="24"/>
      <c r="AU21747" s="24"/>
    </row>
    <row r="21748">
      <c r="J21748" s="18"/>
      <c r="N21748" s="24"/>
      <c r="Q21748" s="24"/>
      <c r="T21748" s="24"/>
      <c r="W21748" s="24"/>
      <c r="Z21748" s="24"/>
      <c r="AC21748" s="24"/>
      <c r="AI21748" s="24"/>
      <c r="AL21748" s="24"/>
      <c r="AO21748" s="24"/>
      <c r="AR21748" s="24"/>
      <c r="AU21748" s="24"/>
    </row>
    <row r="21749">
      <c r="J21749" s="18"/>
      <c r="N21749" s="24"/>
      <c r="Q21749" s="24"/>
      <c r="T21749" s="24"/>
      <c r="W21749" s="24"/>
      <c r="Z21749" s="24"/>
      <c r="AC21749" s="24"/>
      <c r="AI21749" s="24"/>
      <c r="AL21749" s="24"/>
      <c r="AO21749" s="24"/>
      <c r="AR21749" s="24"/>
      <c r="AU21749" s="24"/>
    </row>
    <row r="21750">
      <c r="J21750" s="18"/>
      <c r="N21750" s="24"/>
      <c r="Q21750" s="24"/>
      <c r="T21750" s="24"/>
      <c r="W21750" s="24"/>
      <c r="Z21750" s="24"/>
      <c r="AC21750" s="24"/>
      <c r="AI21750" s="24"/>
      <c r="AL21750" s="24"/>
      <c r="AO21750" s="24"/>
      <c r="AR21750" s="24"/>
      <c r="AU21750" s="24"/>
    </row>
    <row r="21751">
      <c r="J21751" s="18"/>
      <c r="N21751" s="24"/>
      <c r="Q21751" s="24"/>
      <c r="T21751" s="24"/>
      <c r="W21751" s="24"/>
      <c r="Z21751" s="24"/>
      <c r="AC21751" s="24"/>
      <c r="AI21751" s="24"/>
      <c r="AL21751" s="24"/>
      <c r="AO21751" s="24"/>
      <c r="AR21751" s="24"/>
      <c r="AU21751" s="24"/>
    </row>
    <row r="21752">
      <c r="J21752" s="18"/>
      <c r="N21752" s="24"/>
      <c r="Q21752" s="24"/>
      <c r="T21752" s="24"/>
      <c r="W21752" s="24"/>
      <c r="Z21752" s="24"/>
      <c r="AC21752" s="24"/>
      <c r="AI21752" s="24"/>
      <c r="AL21752" s="24"/>
      <c r="AO21752" s="24"/>
      <c r="AR21752" s="24"/>
      <c r="AU21752" s="24"/>
    </row>
    <row r="21753">
      <c r="J21753" s="18"/>
      <c r="N21753" s="24"/>
      <c r="Q21753" s="24"/>
      <c r="T21753" s="24"/>
      <c r="W21753" s="24"/>
      <c r="Z21753" s="24"/>
      <c r="AC21753" s="24"/>
      <c r="AI21753" s="24"/>
      <c r="AL21753" s="24"/>
      <c r="AO21753" s="24"/>
      <c r="AR21753" s="24"/>
      <c r="AU21753" s="24"/>
    </row>
    <row r="21754">
      <c r="J21754" s="18"/>
      <c r="N21754" s="24"/>
      <c r="Q21754" s="24"/>
      <c r="T21754" s="24"/>
      <c r="W21754" s="24"/>
      <c r="Z21754" s="24"/>
      <c r="AC21754" s="24"/>
      <c r="AI21754" s="24"/>
      <c r="AL21754" s="24"/>
      <c r="AO21754" s="24"/>
      <c r="AR21754" s="24"/>
      <c r="AU21754" s="24"/>
    </row>
    <row r="21755">
      <c r="J21755" s="18"/>
      <c r="N21755" s="24"/>
      <c r="Q21755" s="24"/>
      <c r="T21755" s="24"/>
      <c r="W21755" s="24"/>
      <c r="Z21755" s="24"/>
      <c r="AC21755" s="24"/>
      <c r="AI21755" s="24"/>
      <c r="AL21755" s="24"/>
      <c r="AO21755" s="24"/>
      <c r="AR21755" s="24"/>
      <c r="AU21755" s="24"/>
    </row>
    <row r="21756">
      <c r="J21756" s="18"/>
      <c r="N21756" s="24"/>
      <c r="Q21756" s="24"/>
      <c r="T21756" s="24"/>
      <c r="W21756" s="24"/>
      <c r="Z21756" s="24"/>
      <c r="AC21756" s="24"/>
      <c r="AI21756" s="24"/>
      <c r="AL21756" s="24"/>
      <c r="AO21756" s="24"/>
      <c r="AR21756" s="24"/>
      <c r="AU21756" s="24"/>
    </row>
    <row r="21757">
      <c r="J21757" s="18"/>
      <c r="N21757" s="24"/>
      <c r="Q21757" s="24"/>
      <c r="T21757" s="24"/>
      <c r="W21757" s="24"/>
      <c r="Z21757" s="24"/>
      <c r="AC21757" s="24"/>
      <c r="AI21757" s="24"/>
      <c r="AL21757" s="24"/>
      <c r="AO21757" s="24"/>
      <c r="AR21757" s="24"/>
      <c r="AU21757" s="24"/>
    </row>
    <row r="21758">
      <c r="J21758" s="18"/>
      <c r="N21758" s="24"/>
      <c r="Q21758" s="24"/>
      <c r="T21758" s="24"/>
      <c r="W21758" s="24"/>
      <c r="Z21758" s="24"/>
      <c r="AC21758" s="24"/>
      <c r="AI21758" s="24"/>
      <c r="AL21758" s="24"/>
      <c r="AO21758" s="24"/>
      <c r="AR21758" s="24"/>
      <c r="AU21758" s="24"/>
    </row>
    <row r="21759">
      <c r="J21759" s="18"/>
      <c r="N21759" s="24"/>
      <c r="Q21759" s="24"/>
      <c r="T21759" s="24"/>
      <c r="W21759" s="24"/>
      <c r="Z21759" s="24"/>
      <c r="AC21759" s="24"/>
      <c r="AI21759" s="24"/>
      <c r="AL21759" s="24"/>
      <c r="AO21759" s="24"/>
      <c r="AR21759" s="24"/>
      <c r="AU21759" s="24"/>
    </row>
    <row r="21760">
      <c r="J21760" s="18"/>
      <c r="N21760" s="24"/>
      <c r="Q21760" s="24"/>
      <c r="T21760" s="24"/>
      <c r="W21760" s="24"/>
      <c r="Z21760" s="24"/>
      <c r="AC21760" s="24"/>
      <c r="AI21760" s="24"/>
      <c r="AL21760" s="24"/>
      <c r="AO21760" s="24"/>
      <c r="AR21760" s="24"/>
      <c r="AU21760" s="24"/>
    </row>
    <row r="21761">
      <c r="J21761" s="18"/>
      <c r="N21761" s="24"/>
      <c r="Q21761" s="24"/>
      <c r="T21761" s="24"/>
      <c r="W21761" s="24"/>
      <c r="Z21761" s="24"/>
      <c r="AC21761" s="24"/>
      <c r="AI21761" s="24"/>
      <c r="AL21761" s="24"/>
      <c r="AO21761" s="24"/>
      <c r="AR21761" s="24"/>
      <c r="AU21761" s="24"/>
    </row>
    <row r="21762">
      <c r="J21762" s="18"/>
      <c r="N21762" s="24"/>
      <c r="Q21762" s="24"/>
      <c r="T21762" s="24"/>
      <c r="W21762" s="24"/>
      <c r="Z21762" s="24"/>
      <c r="AC21762" s="24"/>
      <c r="AI21762" s="24"/>
      <c r="AL21762" s="24"/>
      <c r="AO21762" s="24"/>
      <c r="AR21762" s="24"/>
      <c r="AU21762" s="24"/>
    </row>
    <row r="21763">
      <c r="J21763" s="18"/>
      <c r="N21763" s="24"/>
      <c r="Q21763" s="24"/>
      <c r="T21763" s="24"/>
      <c r="W21763" s="24"/>
      <c r="Z21763" s="24"/>
      <c r="AC21763" s="24"/>
      <c r="AI21763" s="24"/>
      <c r="AL21763" s="24"/>
      <c r="AO21763" s="24"/>
      <c r="AR21763" s="24"/>
      <c r="AU21763" s="24"/>
    </row>
    <row r="21764">
      <c r="J21764" s="18"/>
      <c r="N21764" s="24"/>
      <c r="Q21764" s="24"/>
      <c r="T21764" s="24"/>
      <c r="W21764" s="24"/>
      <c r="Z21764" s="24"/>
      <c r="AC21764" s="24"/>
      <c r="AI21764" s="24"/>
      <c r="AL21764" s="24"/>
      <c r="AO21764" s="24"/>
      <c r="AR21764" s="24"/>
      <c r="AU21764" s="24"/>
    </row>
    <row r="21765">
      <c r="J21765" s="18"/>
      <c r="N21765" s="24"/>
      <c r="Q21765" s="24"/>
      <c r="T21765" s="24"/>
      <c r="W21765" s="24"/>
      <c r="Z21765" s="24"/>
      <c r="AC21765" s="24"/>
      <c r="AI21765" s="24"/>
      <c r="AL21765" s="24"/>
      <c r="AO21765" s="24"/>
      <c r="AR21765" s="24"/>
      <c r="AU21765" s="24"/>
    </row>
    <row r="21766">
      <c r="J21766" s="18"/>
      <c r="N21766" s="24"/>
      <c r="Q21766" s="24"/>
      <c r="T21766" s="24"/>
      <c r="W21766" s="24"/>
      <c r="Z21766" s="24"/>
      <c r="AC21766" s="24"/>
      <c r="AI21766" s="24"/>
      <c r="AL21766" s="24"/>
      <c r="AO21766" s="24"/>
      <c r="AR21766" s="24"/>
      <c r="AU21766" s="24"/>
    </row>
    <row r="21767">
      <c r="J21767" s="18"/>
      <c r="N21767" s="24"/>
      <c r="Q21767" s="24"/>
      <c r="T21767" s="24"/>
      <c r="W21767" s="24"/>
      <c r="Z21767" s="24"/>
      <c r="AC21767" s="24"/>
      <c r="AI21767" s="24"/>
      <c r="AL21767" s="24"/>
      <c r="AO21767" s="24"/>
      <c r="AR21767" s="24"/>
      <c r="AU21767" s="24"/>
    </row>
    <row r="21768">
      <c r="J21768" s="18"/>
      <c r="N21768" s="24"/>
      <c r="Q21768" s="24"/>
      <c r="T21768" s="24"/>
      <c r="W21768" s="24"/>
      <c r="Z21768" s="24"/>
      <c r="AC21768" s="24"/>
      <c r="AI21768" s="24"/>
      <c r="AL21768" s="24"/>
      <c r="AO21768" s="24"/>
      <c r="AR21768" s="24"/>
      <c r="AU21768" s="24"/>
    </row>
    <row r="21769">
      <c r="J21769" s="18"/>
      <c r="N21769" s="24"/>
      <c r="Q21769" s="24"/>
      <c r="T21769" s="24"/>
      <c r="W21769" s="24"/>
      <c r="Z21769" s="24"/>
      <c r="AC21769" s="24"/>
      <c r="AI21769" s="24"/>
      <c r="AL21769" s="24"/>
      <c r="AO21769" s="24"/>
      <c r="AR21769" s="24"/>
      <c r="AU21769" s="24"/>
    </row>
    <row r="21770">
      <c r="J21770" s="18"/>
      <c r="N21770" s="24"/>
      <c r="Q21770" s="24"/>
      <c r="T21770" s="24"/>
      <c r="W21770" s="24"/>
      <c r="Z21770" s="24"/>
      <c r="AC21770" s="24"/>
      <c r="AI21770" s="24"/>
      <c r="AL21770" s="24"/>
      <c r="AO21770" s="24"/>
      <c r="AR21770" s="24"/>
      <c r="AU21770" s="24"/>
    </row>
    <row r="21771">
      <c r="J21771" s="18"/>
      <c r="N21771" s="24"/>
      <c r="Q21771" s="24"/>
      <c r="T21771" s="24"/>
      <c r="W21771" s="24"/>
      <c r="Z21771" s="24"/>
      <c r="AC21771" s="24"/>
      <c r="AI21771" s="24"/>
      <c r="AL21771" s="24"/>
      <c r="AO21771" s="24"/>
      <c r="AR21771" s="24"/>
      <c r="AU21771" s="24"/>
    </row>
    <row r="21772">
      <c r="J21772" s="18"/>
      <c r="N21772" s="24"/>
      <c r="Q21772" s="24"/>
      <c r="T21772" s="24"/>
      <c r="W21772" s="24"/>
      <c r="Z21772" s="24"/>
      <c r="AC21772" s="24"/>
      <c r="AI21772" s="24"/>
      <c r="AL21772" s="24"/>
      <c r="AO21772" s="24"/>
      <c r="AR21772" s="24"/>
      <c r="AU21772" s="24"/>
    </row>
    <row r="21773">
      <c r="J21773" s="18"/>
      <c r="N21773" s="24"/>
      <c r="Q21773" s="24"/>
      <c r="T21773" s="24"/>
      <c r="W21773" s="24"/>
      <c r="Z21773" s="24"/>
      <c r="AC21773" s="24"/>
      <c r="AI21773" s="24"/>
      <c r="AL21773" s="24"/>
      <c r="AO21773" s="24"/>
      <c r="AR21773" s="24"/>
      <c r="AU21773" s="24"/>
    </row>
    <row r="21774">
      <c r="J21774" s="18"/>
      <c r="N21774" s="24"/>
      <c r="Q21774" s="24"/>
      <c r="T21774" s="24"/>
      <c r="W21774" s="24"/>
      <c r="Z21774" s="24"/>
      <c r="AC21774" s="24"/>
      <c r="AI21774" s="24"/>
      <c r="AL21774" s="24"/>
      <c r="AO21774" s="24"/>
      <c r="AR21774" s="24"/>
      <c r="AU21774" s="24"/>
    </row>
    <row r="21775">
      <c r="J21775" s="18"/>
      <c r="N21775" s="24"/>
      <c r="Q21775" s="24"/>
      <c r="T21775" s="24"/>
      <c r="W21775" s="24"/>
      <c r="Z21775" s="24"/>
      <c r="AC21775" s="24"/>
      <c r="AI21775" s="24"/>
      <c r="AL21775" s="24"/>
      <c r="AO21775" s="24"/>
      <c r="AR21775" s="24"/>
      <c r="AU21775" s="24"/>
    </row>
    <row r="21776">
      <c r="J21776" s="18"/>
      <c r="N21776" s="24"/>
      <c r="Q21776" s="24"/>
      <c r="T21776" s="24"/>
      <c r="W21776" s="24"/>
      <c r="Z21776" s="24"/>
      <c r="AC21776" s="24"/>
      <c r="AI21776" s="24"/>
      <c r="AL21776" s="24"/>
      <c r="AO21776" s="24"/>
      <c r="AR21776" s="24"/>
      <c r="AU21776" s="24"/>
    </row>
    <row r="21777">
      <c r="J21777" s="18"/>
      <c r="N21777" s="24"/>
      <c r="Q21777" s="24"/>
      <c r="T21777" s="24"/>
      <c r="W21777" s="24"/>
      <c r="Z21777" s="24"/>
      <c r="AC21777" s="24"/>
      <c r="AI21777" s="24"/>
      <c r="AL21777" s="24"/>
      <c r="AO21777" s="24"/>
      <c r="AR21777" s="24"/>
      <c r="AU21777" s="24"/>
    </row>
    <row r="21778">
      <c r="J21778" s="18"/>
      <c r="N21778" s="24"/>
      <c r="Q21778" s="24"/>
      <c r="T21778" s="24"/>
      <c r="W21778" s="24"/>
      <c r="Z21778" s="24"/>
      <c r="AC21778" s="24"/>
      <c r="AI21778" s="24"/>
      <c r="AL21778" s="24"/>
      <c r="AO21778" s="24"/>
      <c r="AR21778" s="24"/>
      <c r="AU21778" s="24"/>
    </row>
    <row r="21779">
      <c r="J21779" s="18"/>
      <c r="N21779" s="24"/>
      <c r="Q21779" s="24"/>
      <c r="T21779" s="24"/>
      <c r="W21779" s="24"/>
      <c r="Z21779" s="24"/>
      <c r="AC21779" s="24"/>
      <c r="AI21779" s="24"/>
      <c r="AL21779" s="24"/>
      <c r="AO21779" s="24"/>
      <c r="AR21779" s="24"/>
      <c r="AU21779" s="24"/>
    </row>
    <row r="21780">
      <c r="J21780" s="18"/>
      <c r="N21780" s="24"/>
      <c r="Q21780" s="24"/>
      <c r="T21780" s="24"/>
      <c r="W21780" s="24"/>
      <c r="Z21780" s="24"/>
      <c r="AC21780" s="24"/>
      <c r="AI21780" s="24"/>
      <c r="AL21780" s="24"/>
      <c r="AO21780" s="24"/>
      <c r="AR21780" s="24"/>
      <c r="AU21780" s="24"/>
    </row>
    <row r="21781">
      <c r="J21781" s="18"/>
      <c r="N21781" s="24"/>
      <c r="Q21781" s="24"/>
      <c r="T21781" s="24"/>
      <c r="W21781" s="24"/>
      <c r="Z21781" s="24"/>
      <c r="AC21781" s="24"/>
      <c r="AI21781" s="24"/>
      <c r="AL21781" s="24"/>
      <c r="AO21781" s="24"/>
      <c r="AR21781" s="24"/>
      <c r="AU21781" s="24"/>
    </row>
    <row r="21782">
      <c r="J21782" s="18"/>
      <c r="N21782" s="24"/>
      <c r="Q21782" s="24"/>
      <c r="T21782" s="24"/>
      <c r="W21782" s="24"/>
      <c r="Z21782" s="24"/>
      <c r="AC21782" s="24"/>
      <c r="AI21782" s="24"/>
      <c r="AL21782" s="24"/>
      <c r="AO21782" s="24"/>
      <c r="AR21782" s="24"/>
      <c r="AU21782" s="24"/>
    </row>
    <row r="21783">
      <c r="J21783" s="18"/>
      <c r="N21783" s="24"/>
      <c r="Q21783" s="24"/>
      <c r="T21783" s="24"/>
      <c r="W21783" s="24"/>
      <c r="Z21783" s="24"/>
      <c r="AC21783" s="24"/>
      <c r="AI21783" s="24"/>
      <c r="AL21783" s="24"/>
      <c r="AO21783" s="24"/>
      <c r="AR21783" s="24"/>
      <c r="AU21783" s="24"/>
    </row>
    <row r="21784">
      <c r="J21784" s="18"/>
      <c r="N21784" s="24"/>
      <c r="Q21784" s="24"/>
      <c r="T21784" s="24"/>
      <c r="W21784" s="24"/>
      <c r="Z21784" s="24"/>
      <c r="AC21784" s="24"/>
      <c r="AI21784" s="24"/>
      <c r="AL21784" s="24"/>
      <c r="AO21784" s="24"/>
      <c r="AR21784" s="24"/>
      <c r="AU21784" s="24"/>
    </row>
    <row r="21785">
      <c r="J21785" s="18"/>
      <c r="N21785" s="24"/>
      <c r="Q21785" s="24"/>
      <c r="T21785" s="24"/>
      <c r="W21785" s="24"/>
      <c r="Z21785" s="24"/>
      <c r="AC21785" s="24"/>
      <c r="AI21785" s="24"/>
      <c r="AL21785" s="24"/>
      <c r="AO21785" s="24"/>
      <c r="AR21785" s="24"/>
      <c r="AU21785" s="24"/>
    </row>
    <row r="21786">
      <c r="J21786" s="18"/>
      <c r="N21786" s="24"/>
      <c r="Q21786" s="24"/>
      <c r="T21786" s="24"/>
      <c r="W21786" s="24"/>
      <c r="Z21786" s="24"/>
      <c r="AC21786" s="24"/>
      <c r="AI21786" s="24"/>
      <c r="AL21786" s="24"/>
      <c r="AO21786" s="24"/>
      <c r="AR21786" s="24"/>
      <c r="AU21786" s="24"/>
    </row>
    <row r="21787">
      <c r="J21787" s="18"/>
      <c r="N21787" s="24"/>
      <c r="Q21787" s="24"/>
      <c r="T21787" s="24"/>
      <c r="W21787" s="24"/>
      <c r="Z21787" s="24"/>
      <c r="AC21787" s="24"/>
      <c r="AI21787" s="24"/>
      <c r="AL21787" s="24"/>
      <c r="AO21787" s="24"/>
      <c r="AR21787" s="24"/>
      <c r="AU21787" s="24"/>
    </row>
    <row r="21788">
      <c r="J21788" s="18"/>
      <c r="N21788" s="24"/>
      <c r="Q21788" s="24"/>
      <c r="T21788" s="24"/>
      <c r="W21788" s="24"/>
      <c r="Z21788" s="24"/>
      <c r="AC21788" s="24"/>
      <c r="AI21788" s="24"/>
      <c r="AL21788" s="24"/>
      <c r="AO21788" s="24"/>
      <c r="AR21788" s="24"/>
      <c r="AU21788" s="24"/>
    </row>
    <row r="21789">
      <c r="J21789" s="18"/>
      <c r="N21789" s="24"/>
      <c r="Q21789" s="24"/>
      <c r="T21789" s="24"/>
      <c r="W21789" s="24"/>
      <c r="Z21789" s="24"/>
      <c r="AC21789" s="24"/>
      <c r="AI21789" s="24"/>
      <c r="AL21789" s="24"/>
      <c r="AO21789" s="24"/>
      <c r="AR21789" s="24"/>
      <c r="AU21789" s="24"/>
    </row>
    <row r="21790">
      <c r="J21790" s="18"/>
      <c r="N21790" s="24"/>
      <c r="Q21790" s="24"/>
      <c r="T21790" s="24"/>
      <c r="W21790" s="24"/>
      <c r="Z21790" s="24"/>
      <c r="AC21790" s="24"/>
      <c r="AI21790" s="24"/>
      <c r="AL21790" s="24"/>
      <c r="AO21790" s="24"/>
      <c r="AR21790" s="24"/>
      <c r="AU21790" s="24"/>
    </row>
    <row r="21791">
      <c r="J21791" s="18"/>
      <c r="N21791" s="24"/>
      <c r="Q21791" s="24"/>
      <c r="T21791" s="24"/>
      <c r="W21791" s="24"/>
      <c r="Z21791" s="24"/>
      <c r="AC21791" s="24"/>
      <c r="AI21791" s="24"/>
      <c r="AL21791" s="24"/>
      <c r="AO21791" s="24"/>
      <c r="AR21791" s="24"/>
      <c r="AU21791" s="24"/>
    </row>
    <row r="21792">
      <c r="J21792" s="18"/>
      <c r="N21792" s="24"/>
      <c r="Q21792" s="24"/>
      <c r="T21792" s="24"/>
      <c r="W21792" s="24"/>
      <c r="Z21792" s="24"/>
      <c r="AC21792" s="24"/>
      <c r="AI21792" s="24"/>
      <c r="AL21792" s="24"/>
      <c r="AO21792" s="24"/>
      <c r="AR21792" s="24"/>
      <c r="AU21792" s="24"/>
    </row>
    <row r="21793">
      <c r="J21793" s="18"/>
      <c r="N21793" s="24"/>
      <c r="Q21793" s="24"/>
      <c r="T21793" s="24"/>
      <c r="W21793" s="24"/>
      <c r="Z21793" s="24"/>
      <c r="AC21793" s="24"/>
      <c r="AI21793" s="24"/>
      <c r="AL21793" s="24"/>
      <c r="AO21793" s="24"/>
      <c r="AR21793" s="24"/>
      <c r="AU21793" s="24"/>
    </row>
    <row r="21794">
      <c r="J21794" s="18"/>
      <c r="N21794" s="24"/>
      <c r="Q21794" s="24"/>
      <c r="T21794" s="24"/>
      <c r="W21794" s="24"/>
      <c r="Z21794" s="24"/>
      <c r="AC21794" s="24"/>
      <c r="AI21794" s="24"/>
      <c r="AL21794" s="24"/>
      <c r="AO21794" s="24"/>
      <c r="AR21794" s="24"/>
      <c r="AU21794" s="24"/>
    </row>
    <row r="21795">
      <c r="J21795" s="18"/>
      <c r="N21795" s="24"/>
      <c r="Q21795" s="24"/>
      <c r="T21795" s="24"/>
      <c r="W21795" s="24"/>
      <c r="Z21795" s="24"/>
      <c r="AC21795" s="24"/>
      <c r="AI21795" s="24"/>
      <c r="AL21795" s="24"/>
      <c r="AO21795" s="24"/>
      <c r="AR21795" s="24"/>
      <c r="AU21795" s="24"/>
    </row>
    <row r="21796">
      <c r="J21796" s="18"/>
      <c r="N21796" s="24"/>
      <c r="Q21796" s="24"/>
      <c r="T21796" s="24"/>
      <c r="W21796" s="24"/>
      <c r="Z21796" s="24"/>
      <c r="AC21796" s="24"/>
      <c r="AI21796" s="24"/>
      <c r="AL21796" s="24"/>
      <c r="AO21796" s="24"/>
      <c r="AR21796" s="24"/>
      <c r="AU21796" s="24"/>
    </row>
    <row r="21797">
      <c r="J21797" s="18"/>
      <c r="N21797" s="24"/>
      <c r="Q21797" s="24"/>
      <c r="T21797" s="24"/>
      <c r="W21797" s="24"/>
      <c r="Z21797" s="24"/>
      <c r="AC21797" s="24"/>
      <c r="AI21797" s="24"/>
      <c r="AL21797" s="24"/>
      <c r="AO21797" s="24"/>
      <c r="AR21797" s="24"/>
      <c r="AU21797" s="24"/>
    </row>
    <row r="21798">
      <c r="J21798" s="18"/>
      <c r="N21798" s="24"/>
      <c r="Q21798" s="24"/>
      <c r="T21798" s="24"/>
      <c r="W21798" s="24"/>
      <c r="Z21798" s="24"/>
      <c r="AC21798" s="24"/>
      <c r="AI21798" s="24"/>
      <c r="AL21798" s="24"/>
      <c r="AO21798" s="24"/>
      <c r="AR21798" s="24"/>
      <c r="AU21798" s="24"/>
    </row>
    <row r="21799">
      <c r="J21799" s="18"/>
      <c r="N21799" s="24"/>
      <c r="Q21799" s="24"/>
      <c r="T21799" s="24"/>
      <c r="W21799" s="24"/>
      <c r="Z21799" s="24"/>
      <c r="AC21799" s="24"/>
      <c r="AI21799" s="24"/>
      <c r="AL21799" s="24"/>
      <c r="AO21799" s="24"/>
      <c r="AR21799" s="24"/>
      <c r="AU21799" s="24"/>
    </row>
    <row r="21800">
      <c r="J21800" s="18"/>
      <c r="N21800" s="24"/>
      <c r="Q21800" s="24"/>
      <c r="T21800" s="24"/>
      <c r="W21800" s="24"/>
      <c r="Z21800" s="24"/>
      <c r="AC21800" s="24"/>
      <c r="AI21800" s="24"/>
      <c r="AL21800" s="24"/>
      <c r="AO21800" s="24"/>
      <c r="AR21800" s="24"/>
      <c r="AU21800" s="24"/>
    </row>
    <row r="21801">
      <c r="J21801" s="18"/>
      <c r="N21801" s="24"/>
      <c r="Q21801" s="24"/>
      <c r="T21801" s="24"/>
      <c r="W21801" s="24"/>
      <c r="Z21801" s="24"/>
      <c r="AC21801" s="24"/>
      <c r="AI21801" s="24"/>
      <c r="AL21801" s="24"/>
      <c r="AO21801" s="24"/>
      <c r="AR21801" s="24"/>
      <c r="AU21801" s="24"/>
    </row>
    <row r="21802">
      <c r="J21802" s="18"/>
      <c r="N21802" s="24"/>
      <c r="Q21802" s="24"/>
      <c r="T21802" s="24"/>
      <c r="W21802" s="24"/>
      <c r="Z21802" s="24"/>
      <c r="AC21802" s="24"/>
      <c r="AI21802" s="24"/>
      <c r="AL21802" s="24"/>
      <c r="AO21802" s="24"/>
      <c r="AR21802" s="24"/>
      <c r="AU21802" s="24"/>
    </row>
    <row r="21803">
      <c r="J21803" s="18"/>
      <c r="N21803" s="24"/>
      <c r="Q21803" s="24"/>
      <c r="T21803" s="24"/>
      <c r="W21803" s="24"/>
      <c r="Z21803" s="24"/>
      <c r="AC21803" s="24"/>
      <c r="AI21803" s="24"/>
      <c r="AL21803" s="24"/>
      <c r="AO21803" s="24"/>
      <c r="AR21803" s="24"/>
      <c r="AU21803" s="24"/>
    </row>
    <row r="21804">
      <c r="J21804" s="18"/>
      <c r="N21804" s="24"/>
      <c r="Q21804" s="24"/>
      <c r="T21804" s="24"/>
      <c r="W21804" s="24"/>
      <c r="Z21804" s="24"/>
      <c r="AC21804" s="24"/>
      <c r="AI21804" s="24"/>
      <c r="AL21804" s="24"/>
      <c r="AO21804" s="24"/>
      <c r="AR21804" s="24"/>
      <c r="AU21804" s="24"/>
    </row>
    <row r="21805">
      <c r="J21805" s="18"/>
      <c r="N21805" s="24"/>
      <c r="Q21805" s="24"/>
      <c r="T21805" s="24"/>
      <c r="W21805" s="24"/>
      <c r="Z21805" s="24"/>
      <c r="AC21805" s="24"/>
      <c r="AI21805" s="24"/>
      <c r="AL21805" s="24"/>
      <c r="AO21805" s="24"/>
      <c r="AR21805" s="24"/>
      <c r="AU21805" s="24"/>
    </row>
    <row r="21806">
      <c r="J21806" s="18"/>
      <c r="N21806" s="24"/>
      <c r="Q21806" s="24"/>
      <c r="T21806" s="24"/>
      <c r="W21806" s="24"/>
      <c r="Z21806" s="24"/>
      <c r="AC21806" s="24"/>
      <c r="AI21806" s="24"/>
      <c r="AL21806" s="24"/>
      <c r="AO21806" s="24"/>
      <c r="AR21806" s="24"/>
      <c r="AU21806" s="24"/>
    </row>
    <row r="21807">
      <c r="J21807" s="18"/>
      <c r="N21807" s="24"/>
      <c r="Q21807" s="24"/>
      <c r="T21807" s="24"/>
      <c r="W21807" s="24"/>
      <c r="Z21807" s="24"/>
      <c r="AC21807" s="24"/>
      <c r="AI21807" s="24"/>
      <c r="AL21807" s="24"/>
      <c r="AO21807" s="24"/>
      <c r="AR21807" s="24"/>
      <c r="AU21807" s="24"/>
    </row>
    <row r="21808">
      <c r="J21808" s="18"/>
      <c r="N21808" s="24"/>
      <c r="Q21808" s="24"/>
      <c r="T21808" s="24"/>
      <c r="W21808" s="24"/>
      <c r="Z21808" s="24"/>
      <c r="AC21808" s="24"/>
      <c r="AI21808" s="24"/>
      <c r="AL21808" s="24"/>
      <c r="AO21808" s="24"/>
      <c r="AR21808" s="24"/>
      <c r="AU21808" s="24"/>
    </row>
    <row r="21809">
      <c r="J21809" s="18"/>
      <c r="N21809" s="24"/>
      <c r="Q21809" s="24"/>
      <c r="T21809" s="24"/>
      <c r="W21809" s="24"/>
      <c r="Z21809" s="24"/>
      <c r="AC21809" s="24"/>
      <c r="AI21809" s="24"/>
      <c r="AL21809" s="24"/>
      <c r="AO21809" s="24"/>
      <c r="AR21809" s="24"/>
      <c r="AU21809" s="24"/>
    </row>
    <row r="21810">
      <c r="J21810" s="18"/>
      <c r="N21810" s="24"/>
      <c r="Q21810" s="24"/>
      <c r="T21810" s="24"/>
      <c r="W21810" s="24"/>
      <c r="Z21810" s="24"/>
      <c r="AC21810" s="24"/>
      <c r="AI21810" s="24"/>
      <c r="AL21810" s="24"/>
      <c r="AO21810" s="24"/>
      <c r="AR21810" s="24"/>
      <c r="AU21810" s="24"/>
    </row>
    <row r="21811">
      <c r="J21811" s="18"/>
      <c r="N21811" s="24"/>
      <c r="Q21811" s="24"/>
      <c r="T21811" s="24"/>
      <c r="W21811" s="24"/>
      <c r="Z21811" s="24"/>
      <c r="AC21811" s="24"/>
      <c r="AI21811" s="24"/>
      <c r="AL21811" s="24"/>
      <c r="AO21811" s="24"/>
      <c r="AR21811" s="24"/>
      <c r="AU21811" s="24"/>
    </row>
    <row r="21812">
      <c r="J21812" s="18"/>
      <c r="N21812" s="24"/>
      <c r="Q21812" s="24"/>
      <c r="T21812" s="24"/>
      <c r="W21812" s="24"/>
      <c r="Z21812" s="24"/>
      <c r="AC21812" s="24"/>
      <c r="AI21812" s="24"/>
      <c r="AL21812" s="24"/>
      <c r="AO21812" s="24"/>
      <c r="AR21812" s="24"/>
      <c r="AU21812" s="24"/>
    </row>
    <row r="21813">
      <c r="J21813" s="18"/>
      <c r="N21813" s="24"/>
      <c r="Q21813" s="24"/>
      <c r="T21813" s="24"/>
      <c r="W21813" s="24"/>
      <c r="Z21813" s="24"/>
      <c r="AC21813" s="24"/>
      <c r="AI21813" s="24"/>
      <c r="AL21813" s="24"/>
      <c r="AO21813" s="24"/>
      <c r="AR21813" s="24"/>
      <c r="AU21813" s="24"/>
    </row>
    <row r="21814">
      <c r="J21814" s="18"/>
      <c r="N21814" s="24"/>
      <c r="Q21814" s="24"/>
      <c r="T21814" s="24"/>
      <c r="W21814" s="24"/>
      <c r="Z21814" s="24"/>
      <c r="AC21814" s="24"/>
      <c r="AI21814" s="24"/>
      <c r="AL21814" s="24"/>
      <c r="AO21814" s="24"/>
      <c r="AR21814" s="24"/>
      <c r="AU21814" s="24"/>
    </row>
    <row r="21815">
      <c r="J21815" s="18"/>
      <c r="N21815" s="24"/>
      <c r="Q21815" s="24"/>
      <c r="T21815" s="24"/>
      <c r="W21815" s="24"/>
      <c r="Z21815" s="24"/>
      <c r="AC21815" s="24"/>
      <c r="AI21815" s="24"/>
      <c r="AL21815" s="24"/>
      <c r="AO21815" s="24"/>
      <c r="AR21815" s="24"/>
      <c r="AU21815" s="24"/>
    </row>
    <row r="21816">
      <c r="J21816" s="18"/>
      <c r="N21816" s="24"/>
      <c r="Q21816" s="24"/>
      <c r="T21816" s="24"/>
      <c r="W21816" s="24"/>
      <c r="Z21816" s="24"/>
      <c r="AC21816" s="24"/>
      <c r="AI21816" s="24"/>
      <c r="AL21816" s="24"/>
      <c r="AO21816" s="24"/>
      <c r="AR21816" s="24"/>
      <c r="AU21816" s="24"/>
    </row>
    <row r="21817">
      <c r="J21817" s="18"/>
      <c r="N21817" s="24"/>
      <c r="Q21817" s="24"/>
      <c r="T21817" s="24"/>
      <c r="W21817" s="24"/>
      <c r="Z21817" s="24"/>
      <c r="AC21817" s="24"/>
      <c r="AI21817" s="24"/>
      <c r="AL21817" s="24"/>
      <c r="AO21817" s="24"/>
      <c r="AR21817" s="24"/>
      <c r="AU21817" s="24"/>
    </row>
    <row r="21818">
      <c r="J21818" s="18"/>
      <c r="N21818" s="24"/>
      <c r="Q21818" s="24"/>
      <c r="T21818" s="24"/>
      <c r="W21818" s="24"/>
      <c r="Z21818" s="24"/>
      <c r="AC21818" s="24"/>
      <c r="AI21818" s="24"/>
      <c r="AL21818" s="24"/>
      <c r="AO21818" s="24"/>
      <c r="AR21818" s="24"/>
      <c r="AU21818" s="24"/>
    </row>
    <row r="21819">
      <c r="J21819" s="18"/>
      <c r="N21819" s="24"/>
      <c r="Q21819" s="24"/>
      <c r="T21819" s="24"/>
      <c r="W21819" s="24"/>
      <c r="Z21819" s="24"/>
      <c r="AC21819" s="24"/>
      <c r="AI21819" s="24"/>
      <c r="AL21819" s="24"/>
      <c r="AO21819" s="24"/>
      <c r="AR21819" s="24"/>
      <c r="AU21819" s="24"/>
    </row>
    <row r="21820">
      <c r="J21820" s="18"/>
      <c r="N21820" s="24"/>
      <c r="Q21820" s="24"/>
      <c r="T21820" s="24"/>
      <c r="W21820" s="24"/>
      <c r="Z21820" s="24"/>
      <c r="AC21820" s="24"/>
      <c r="AI21820" s="24"/>
      <c r="AL21820" s="24"/>
      <c r="AO21820" s="24"/>
      <c r="AR21820" s="24"/>
      <c r="AU21820" s="24"/>
    </row>
    <row r="21821">
      <c r="J21821" s="18"/>
      <c r="N21821" s="24"/>
      <c r="Q21821" s="24"/>
      <c r="T21821" s="24"/>
      <c r="W21821" s="24"/>
      <c r="Z21821" s="24"/>
      <c r="AC21821" s="24"/>
      <c r="AI21821" s="24"/>
      <c r="AL21821" s="24"/>
      <c r="AO21821" s="24"/>
      <c r="AR21821" s="24"/>
      <c r="AU21821" s="24"/>
    </row>
    <row r="21822">
      <c r="J21822" s="18"/>
      <c r="N21822" s="24"/>
      <c r="Q21822" s="24"/>
      <c r="T21822" s="24"/>
      <c r="W21822" s="24"/>
      <c r="Z21822" s="24"/>
      <c r="AC21822" s="24"/>
      <c r="AI21822" s="24"/>
      <c r="AL21822" s="24"/>
      <c r="AO21822" s="24"/>
      <c r="AR21822" s="24"/>
      <c r="AU21822" s="24"/>
    </row>
    <row r="21823">
      <c r="J21823" s="18"/>
      <c r="N21823" s="24"/>
      <c r="Q21823" s="24"/>
      <c r="T21823" s="24"/>
      <c r="W21823" s="24"/>
      <c r="Z21823" s="24"/>
      <c r="AC21823" s="24"/>
      <c r="AI21823" s="24"/>
      <c r="AL21823" s="24"/>
      <c r="AO21823" s="24"/>
      <c r="AR21823" s="24"/>
      <c r="AU21823" s="24"/>
    </row>
    <row r="21824">
      <c r="J21824" s="18"/>
      <c r="N21824" s="24"/>
      <c r="Q21824" s="24"/>
      <c r="T21824" s="24"/>
      <c r="W21824" s="24"/>
      <c r="Z21824" s="24"/>
      <c r="AC21824" s="24"/>
      <c r="AI21824" s="24"/>
      <c r="AL21824" s="24"/>
      <c r="AO21824" s="24"/>
      <c r="AR21824" s="24"/>
      <c r="AU21824" s="24"/>
    </row>
    <row r="21825">
      <c r="J21825" s="18"/>
      <c r="N21825" s="24"/>
      <c r="Q21825" s="24"/>
      <c r="T21825" s="24"/>
      <c r="W21825" s="24"/>
      <c r="Z21825" s="24"/>
      <c r="AC21825" s="24"/>
      <c r="AI21825" s="24"/>
      <c r="AL21825" s="24"/>
      <c r="AO21825" s="24"/>
      <c r="AR21825" s="24"/>
      <c r="AU21825" s="24"/>
    </row>
    <row r="21826">
      <c r="J21826" s="18"/>
      <c r="N21826" s="24"/>
      <c r="Q21826" s="24"/>
      <c r="T21826" s="24"/>
      <c r="W21826" s="24"/>
      <c r="Z21826" s="24"/>
      <c r="AC21826" s="24"/>
      <c r="AI21826" s="24"/>
      <c r="AL21826" s="24"/>
      <c r="AO21826" s="24"/>
      <c r="AR21826" s="24"/>
      <c r="AU21826" s="24"/>
    </row>
    <row r="21827">
      <c r="J21827" s="18"/>
      <c r="N21827" s="24"/>
      <c r="Q21827" s="24"/>
      <c r="T21827" s="24"/>
      <c r="W21827" s="24"/>
      <c r="Z21827" s="24"/>
      <c r="AC21827" s="24"/>
      <c r="AI21827" s="24"/>
      <c r="AL21827" s="24"/>
      <c r="AO21827" s="24"/>
      <c r="AR21827" s="24"/>
      <c r="AU21827" s="24"/>
    </row>
    <row r="21828">
      <c r="J21828" s="18"/>
      <c r="N21828" s="24"/>
      <c r="Q21828" s="24"/>
      <c r="T21828" s="24"/>
      <c r="W21828" s="24"/>
      <c r="Z21828" s="24"/>
      <c r="AC21828" s="24"/>
      <c r="AI21828" s="24"/>
      <c r="AL21828" s="24"/>
      <c r="AO21828" s="24"/>
      <c r="AR21828" s="24"/>
      <c r="AU21828" s="24"/>
    </row>
    <row r="21829">
      <c r="J21829" s="18"/>
      <c r="N21829" s="24"/>
      <c r="Q21829" s="24"/>
      <c r="T21829" s="24"/>
      <c r="W21829" s="24"/>
      <c r="Z21829" s="24"/>
      <c r="AC21829" s="24"/>
      <c r="AI21829" s="24"/>
      <c r="AL21829" s="24"/>
      <c r="AO21829" s="24"/>
      <c r="AR21829" s="24"/>
      <c r="AU21829" s="24"/>
    </row>
    <row r="21830">
      <c r="J21830" s="18"/>
      <c r="N21830" s="24"/>
      <c r="Q21830" s="24"/>
      <c r="T21830" s="24"/>
      <c r="W21830" s="24"/>
      <c r="Z21830" s="24"/>
      <c r="AC21830" s="24"/>
      <c r="AI21830" s="24"/>
      <c r="AL21830" s="24"/>
      <c r="AO21830" s="24"/>
      <c r="AR21830" s="24"/>
      <c r="AU21830" s="24"/>
    </row>
    <row r="21831">
      <c r="J21831" s="18"/>
      <c r="N21831" s="24"/>
      <c r="Q21831" s="24"/>
      <c r="T21831" s="24"/>
      <c r="W21831" s="24"/>
      <c r="Z21831" s="24"/>
      <c r="AC21831" s="24"/>
      <c r="AI21831" s="24"/>
      <c r="AL21831" s="24"/>
      <c r="AO21831" s="24"/>
      <c r="AR21831" s="24"/>
      <c r="AU21831" s="24"/>
    </row>
    <row r="21832">
      <c r="J21832" s="18"/>
      <c r="N21832" s="24"/>
      <c r="Q21832" s="24"/>
      <c r="T21832" s="24"/>
      <c r="W21832" s="24"/>
      <c r="Z21832" s="24"/>
      <c r="AC21832" s="24"/>
      <c r="AI21832" s="24"/>
      <c r="AL21832" s="24"/>
      <c r="AO21832" s="24"/>
      <c r="AR21832" s="24"/>
      <c r="AU21832" s="24"/>
    </row>
    <row r="21833">
      <c r="J21833" s="18"/>
      <c r="N21833" s="24"/>
      <c r="Q21833" s="24"/>
      <c r="T21833" s="24"/>
      <c r="W21833" s="24"/>
      <c r="Z21833" s="24"/>
      <c r="AC21833" s="24"/>
      <c r="AI21833" s="24"/>
      <c r="AL21833" s="24"/>
      <c r="AO21833" s="24"/>
      <c r="AR21833" s="24"/>
      <c r="AU21833" s="24"/>
    </row>
    <row r="21834">
      <c r="J21834" s="18"/>
      <c r="N21834" s="24"/>
      <c r="Q21834" s="24"/>
      <c r="T21834" s="24"/>
      <c r="W21834" s="24"/>
      <c r="Z21834" s="24"/>
      <c r="AC21834" s="24"/>
      <c r="AI21834" s="24"/>
      <c r="AL21834" s="24"/>
      <c r="AO21834" s="24"/>
      <c r="AR21834" s="24"/>
      <c r="AU21834" s="24"/>
    </row>
    <row r="21835">
      <c r="J21835" s="18"/>
      <c r="N21835" s="24"/>
      <c r="Q21835" s="24"/>
      <c r="T21835" s="24"/>
      <c r="W21835" s="24"/>
      <c r="Z21835" s="24"/>
      <c r="AC21835" s="24"/>
      <c r="AI21835" s="24"/>
      <c r="AL21835" s="24"/>
      <c r="AO21835" s="24"/>
      <c r="AR21835" s="24"/>
      <c r="AU21835" s="24"/>
    </row>
    <row r="21836">
      <c r="J21836" s="18"/>
      <c r="N21836" s="24"/>
      <c r="Q21836" s="24"/>
      <c r="T21836" s="24"/>
      <c r="W21836" s="24"/>
      <c r="Z21836" s="24"/>
      <c r="AC21836" s="24"/>
      <c r="AI21836" s="24"/>
      <c r="AL21836" s="24"/>
      <c r="AO21836" s="24"/>
      <c r="AR21836" s="24"/>
      <c r="AU21836" s="24"/>
    </row>
    <row r="21837">
      <c r="J21837" s="18"/>
      <c r="N21837" s="24"/>
      <c r="Q21837" s="24"/>
      <c r="T21837" s="24"/>
      <c r="W21837" s="24"/>
      <c r="Z21837" s="24"/>
      <c r="AC21837" s="24"/>
      <c r="AI21837" s="24"/>
      <c r="AL21837" s="24"/>
      <c r="AO21837" s="24"/>
      <c r="AR21837" s="24"/>
      <c r="AU21837" s="24"/>
    </row>
    <row r="21838">
      <c r="J21838" s="18"/>
      <c r="N21838" s="24"/>
      <c r="Q21838" s="24"/>
      <c r="T21838" s="24"/>
      <c r="W21838" s="24"/>
      <c r="Z21838" s="24"/>
      <c r="AC21838" s="24"/>
      <c r="AI21838" s="24"/>
      <c r="AL21838" s="24"/>
      <c r="AO21838" s="24"/>
      <c r="AR21838" s="24"/>
      <c r="AU21838" s="24"/>
    </row>
    <row r="21839">
      <c r="J21839" s="18"/>
      <c r="N21839" s="24"/>
      <c r="Q21839" s="24"/>
      <c r="T21839" s="24"/>
      <c r="W21839" s="24"/>
      <c r="Z21839" s="24"/>
      <c r="AC21839" s="24"/>
      <c r="AI21839" s="24"/>
      <c r="AL21839" s="24"/>
      <c r="AO21839" s="24"/>
      <c r="AR21839" s="24"/>
      <c r="AU21839" s="24"/>
    </row>
    <row r="21840">
      <c r="J21840" s="18"/>
      <c r="N21840" s="24"/>
      <c r="Q21840" s="24"/>
      <c r="T21840" s="24"/>
      <c r="W21840" s="24"/>
      <c r="Z21840" s="24"/>
      <c r="AC21840" s="24"/>
      <c r="AI21840" s="24"/>
      <c r="AL21840" s="24"/>
      <c r="AO21840" s="24"/>
      <c r="AR21840" s="24"/>
      <c r="AU21840" s="24"/>
    </row>
    <row r="21841">
      <c r="J21841" s="18"/>
      <c r="N21841" s="24"/>
      <c r="Q21841" s="24"/>
      <c r="T21841" s="24"/>
      <c r="W21841" s="24"/>
      <c r="Z21841" s="24"/>
      <c r="AC21841" s="24"/>
      <c r="AI21841" s="24"/>
      <c r="AL21841" s="24"/>
      <c r="AO21841" s="24"/>
      <c r="AR21841" s="24"/>
      <c r="AU21841" s="24"/>
    </row>
    <row r="21842">
      <c r="J21842" s="18"/>
      <c r="N21842" s="24"/>
      <c r="Q21842" s="24"/>
      <c r="T21842" s="24"/>
      <c r="W21842" s="24"/>
      <c r="Z21842" s="24"/>
      <c r="AC21842" s="24"/>
      <c r="AI21842" s="24"/>
      <c r="AL21842" s="24"/>
      <c r="AO21842" s="24"/>
      <c r="AR21842" s="24"/>
      <c r="AU21842" s="24"/>
    </row>
    <row r="21843">
      <c r="J21843" s="18"/>
      <c r="N21843" s="24"/>
      <c r="Q21843" s="24"/>
      <c r="T21843" s="24"/>
      <c r="W21843" s="24"/>
      <c r="Z21843" s="24"/>
      <c r="AC21843" s="24"/>
      <c r="AI21843" s="24"/>
      <c r="AL21843" s="24"/>
      <c r="AO21843" s="24"/>
      <c r="AR21843" s="24"/>
      <c r="AU21843" s="24"/>
    </row>
    <row r="21844">
      <c r="J21844" s="18"/>
      <c r="N21844" s="24"/>
      <c r="Q21844" s="24"/>
      <c r="T21844" s="24"/>
      <c r="W21844" s="24"/>
      <c r="Z21844" s="24"/>
      <c r="AC21844" s="24"/>
      <c r="AI21844" s="24"/>
      <c r="AL21844" s="24"/>
      <c r="AO21844" s="24"/>
      <c r="AR21844" s="24"/>
      <c r="AU21844" s="24"/>
    </row>
    <row r="21845">
      <c r="J21845" s="18"/>
      <c r="N21845" s="24"/>
      <c r="Q21845" s="24"/>
      <c r="T21845" s="24"/>
      <c r="W21845" s="24"/>
      <c r="Z21845" s="24"/>
      <c r="AC21845" s="24"/>
      <c r="AI21845" s="24"/>
      <c r="AL21845" s="24"/>
      <c r="AO21845" s="24"/>
      <c r="AR21845" s="24"/>
      <c r="AU21845" s="24"/>
    </row>
    <row r="21846">
      <c r="J21846" s="18"/>
      <c r="N21846" s="24"/>
      <c r="Q21846" s="24"/>
      <c r="T21846" s="24"/>
      <c r="W21846" s="24"/>
      <c r="Z21846" s="24"/>
      <c r="AC21846" s="24"/>
      <c r="AI21846" s="24"/>
      <c r="AL21846" s="24"/>
      <c r="AO21846" s="24"/>
      <c r="AR21846" s="24"/>
      <c r="AU21846" s="24"/>
    </row>
    <row r="21847">
      <c r="J21847" s="18"/>
      <c r="N21847" s="24"/>
      <c r="Q21847" s="24"/>
      <c r="T21847" s="24"/>
      <c r="W21847" s="24"/>
      <c r="Z21847" s="24"/>
      <c r="AC21847" s="24"/>
      <c r="AI21847" s="24"/>
      <c r="AL21847" s="24"/>
      <c r="AO21847" s="24"/>
      <c r="AR21847" s="24"/>
      <c r="AU21847" s="24"/>
    </row>
    <row r="21848">
      <c r="J21848" s="18"/>
      <c r="N21848" s="24"/>
      <c r="Q21848" s="24"/>
      <c r="T21848" s="24"/>
      <c r="W21848" s="24"/>
      <c r="Z21848" s="24"/>
      <c r="AC21848" s="24"/>
      <c r="AI21848" s="24"/>
      <c r="AL21848" s="24"/>
      <c r="AO21848" s="24"/>
      <c r="AR21848" s="24"/>
      <c r="AU21848" s="24"/>
    </row>
    <row r="21849">
      <c r="J21849" s="18"/>
      <c r="N21849" s="24"/>
      <c r="Q21849" s="24"/>
      <c r="T21849" s="24"/>
      <c r="W21849" s="24"/>
      <c r="Z21849" s="24"/>
      <c r="AC21849" s="24"/>
      <c r="AI21849" s="24"/>
      <c r="AL21849" s="24"/>
      <c r="AO21849" s="24"/>
      <c r="AR21849" s="24"/>
      <c r="AU21849" s="24"/>
    </row>
    <row r="21850">
      <c r="J21850" s="18"/>
      <c r="N21850" s="24"/>
      <c r="Q21850" s="24"/>
      <c r="T21850" s="24"/>
      <c r="W21850" s="24"/>
      <c r="Z21850" s="24"/>
      <c r="AC21850" s="24"/>
      <c r="AI21850" s="24"/>
      <c r="AL21850" s="24"/>
      <c r="AO21850" s="24"/>
      <c r="AR21850" s="24"/>
      <c r="AU21850" s="24"/>
    </row>
    <row r="21851">
      <c r="J21851" s="18"/>
      <c r="N21851" s="24"/>
      <c r="Q21851" s="24"/>
      <c r="T21851" s="24"/>
      <c r="W21851" s="24"/>
      <c r="Z21851" s="24"/>
      <c r="AC21851" s="24"/>
      <c r="AI21851" s="24"/>
      <c r="AL21851" s="24"/>
      <c r="AO21851" s="24"/>
      <c r="AR21851" s="24"/>
      <c r="AU21851" s="24"/>
    </row>
    <row r="21852">
      <c r="J21852" s="18"/>
      <c r="N21852" s="24"/>
      <c r="Q21852" s="24"/>
      <c r="T21852" s="24"/>
      <c r="W21852" s="24"/>
      <c r="Z21852" s="24"/>
      <c r="AC21852" s="24"/>
      <c r="AI21852" s="24"/>
      <c r="AL21852" s="24"/>
      <c r="AO21852" s="24"/>
      <c r="AR21852" s="24"/>
      <c r="AU21852" s="24"/>
    </row>
    <row r="21853">
      <c r="J21853" s="18"/>
      <c r="N21853" s="24"/>
      <c r="Q21853" s="24"/>
      <c r="T21853" s="24"/>
      <c r="W21853" s="24"/>
      <c r="Z21853" s="24"/>
      <c r="AC21853" s="24"/>
      <c r="AI21853" s="24"/>
      <c r="AL21853" s="24"/>
      <c r="AO21853" s="24"/>
      <c r="AR21853" s="24"/>
      <c r="AU21853" s="24"/>
    </row>
    <row r="21854">
      <c r="J21854" s="18"/>
      <c r="N21854" s="24"/>
      <c r="Q21854" s="24"/>
      <c r="T21854" s="24"/>
      <c r="W21854" s="24"/>
      <c r="Z21854" s="24"/>
      <c r="AC21854" s="24"/>
      <c r="AI21854" s="24"/>
      <c r="AL21854" s="24"/>
      <c r="AO21854" s="24"/>
      <c r="AR21854" s="24"/>
      <c r="AU21854" s="24"/>
    </row>
    <row r="21855">
      <c r="J21855" s="18"/>
      <c r="N21855" s="24"/>
      <c r="Q21855" s="24"/>
      <c r="T21855" s="24"/>
      <c r="W21855" s="24"/>
      <c r="Z21855" s="24"/>
      <c r="AC21855" s="24"/>
      <c r="AI21855" s="24"/>
      <c r="AL21855" s="24"/>
      <c r="AO21855" s="24"/>
      <c r="AR21855" s="24"/>
      <c r="AU21855" s="24"/>
    </row>
    <row r="21856">
      <c r="J21856" s="18"/>
      <c r="N21856" s="24"/>
      <c r="Q21856" s="24"/>
      <c r="T21856" s="24"/>
      <c r="W21856" s="24"/>
      <c r="Z21856" s="24"/>
      <c r="AC21856" s="24"/>
      <c r="AI21856" s="24"/>
      <c r="AL21856" s="24"/>
      <c r="AO21856" s="24"/>
      <c r="AR21856" s="24"/>
      <c r="AU21856" s="24"/>
    </row>
    <row r="21857">
      <c r="J21857" s="18"/>
      <c r="N21857" s="24"/>
      <c r="Q21857" s="24"/>
      <c r="T21857" s="24"/>
      <c r="W21857" s="24"/>
      <c r="Z21857" s="24"/>
      <c r="AC21857" s="24"/>
      <c r="AI21857" s="24"/>
      <c r="AL21857" s="24"/>
      <c r="AO21857" s="24"/>
      <c r="AR21857" s="24"/>
      <c r="AU21857" s="24"/>
    </row>
    <row r="21858">
      <c r="J21858" s="18"/>
      <c r="N21858" s="24"/>
      <c r="Q21858" s="24"/>
      <c r="T21858" s="24"/>
      <c r="W21858" s="24"/>
      <c r="Z21858" s="24"/>
      <c r="AC21858" s="24"/>
      <c r="AI21858" s="24"/>
      <c r="AL21858" s="24"/>
      <c r="AO21858" s="24"/>
      <c r="AR21858" s="24"/>
      <c r="AU21858" s="24"/>
    </row>
    <row r="21859">
      <c r="J21859" s="18"/>
      <c r="N21859" s="24"/>
      <c r="Q21859" s="24"/>
      <c r="T21859" s="24"/>
      <c r="W21859" s="24"/>
      <c r="Z21859" s="24"/>
      <c r="AC21859" s="24"/>
      <c r="AI21859" s="24"/>
      <c r="AL21859" s="24"/>
      <c r="AO21859" s="24"/>
      <c r="AR21859" s="24"/>
      <c r="AU21859" s="24"/>
    </row>
    <row r="21860">
      <c r="J21860" s="18"/>
      <c r="N21860" s="24"/>
      <c r="Q21860" s="24"/>
      <c r="T21860" s="24"/>
      <c r="W21860" s="24"/>
      <c r="Z21860" s="24"/>
      <c r="AC21860" s="24"/>
      <c r="AI21860" s="24"/>
      <c r="AL21860" s="24"/>
      <c r="AO21860" s="24"/>
      <c r="AR21860" s="24"/>
      <c r="AU21860" s="24"/>
    </row>
    <row r="21861">
      <c r="J21861" s="18"/>
      <c r="N21861" s="24"/>
      <c r="Q21861" s="24"/>
      <c r="T21861" s="24"/>
      <c r="W21861" s="24"/>
      <c r="Z21861" s="24"/>
      <c r="AC21861" s="24"/>
      <c r="AI21861" s="24"/>
      <c r="AL21861" s="24"/>
      <c r="AO21861" s="24"/>
      <c r="AR21861" s="24"/>
      <c r="AU21861" s="24"/>
    </row>
    <row r="21862">
      <c r="J21862" s="18"/>
      <c r="N21862" s="24"/>
      <c r="Q21862" s="24"/>
      <c r="T21862" s="24"/>
      <c r="W21862" s="24"/>
      <c r="Z21862" s="24"/>
      <c r="AC21862" s="24"/>
      <c r="AI21862" s="24"/>
      <c r="AL21862" s="24"/>
      <c r="AO21862" s="24"/>
      <c r="AR21862" s="24"/>
      <c r="AU21862" s="24"/>
    </row>
    <row r="21863">
      <c r="J21863" s="18"/>
      <c r="N21863" s="24"/>
      <c r="Q21863" s="24"/>
      <c r="T21863" s="24"/>
      <c r="W21863" s="24"/>
      <c r="Z21863" s="24"/>
      <c r="AC21863" s="24"/>
      <c r="AI21863" s="24"/>
      <c r="AL21863" s="24"/>
      <c r="AO21863" s="24"/>
      <c r="AR21863" s="24"/>
      <c r="AU21863" s="24"/>
    </row>
    <row r="21864">
      <c r="J21864" s="18"/>
      <c r="N21864" s="24"/>
      <c r="Q21864" s="24"/>
      <c r="T21864" s="24"/>
      <c r="W21864" s="24"/>
      <c r="Z21864" s="24"/>
      <c r="AC21864" s="24"/>
      <c r="AI21864" s="24"/>
      <c r="AL21864" s="24"/>
      <c r="AO21864" s="24"/>
      <c r="AR21864" s="24"/>
      <c r="AU21864" s="24"/>
    </row>
    <row r="21865">
      <c r="J21865" s="18"/>
      <c r="N21865" s="24"/>
      <c r="Q21865" s="24"/>
      <c r="T21865" s="24"/>
      <c r="W21865" s="24"/>
      <c r="Z21865" s="24"/>
      <c r="AC21865" s="24"/>
      <c r="AI21865" s="24"/>
      <c r="AL21865" s="24"/>
      <c r="AO21865" s="24"/>
      <c r="AR21865" s="24"/>
      <c r="AU21865" s="24"/>
    </row>
    <row r="21866">
      <c r="J21866" s="18"/>
      <c r="N21866" s="24"/>
      <c r="Q21866" s="24"/>
      <c r="T21866" s="24"/>
      <c r="W21866" s="24"/>
      <c r="Z21866" s="24"/>
      <c r="AC21866" s="24"/>
      <c r="AI21866" s="24"/>
      <c r="AL21866" s="24"/>
      <c r="AO21866" s="24"/>
      <c r="AR21866" s="24"/>
      <c r="AU21866" s="24"/>
    </row>
    <row r="21867">
      <c r="J21867" s="18"/>
      <c r="N21867" s="24"/>
      <c r="Q21867" s="24"/>
      <c r="T21867" s="24"/>
      <c r="W21867" s="24"/>
      <c r="Z21867" s="24"/>
      <c r="AC21867" s="24"/>
      <c r="AI21867" s="24"/>
      <c r="AL21867" s="24"/>
      <c r="AO21867" s="24"/>
      <c r="AR21867" s="24"/>
      <c r="AU21867" s="24"/>
    </row>
    <row r="21868">
      <c r="J21868" s="18"/>
      <c r="N21868" s="24"/>
      <c r="Q21868" s="24"/>
      <c r="T21868" s="24"/>
      <c r="W21868" s="24"/>
      <c r="Z21868" s="24"/>
      <c r="AC21868" s="24"/>
      <c r="AI21868" s="24"/>
      <c r="AL21868" s="24"/>
      <c r="AO21868" s="24"/>
      <c r="AR21868" s="24"/>
      <c r="AU21868" s="24"/>
    </row>
    <row r="21869">
      <c r="J21869" s="18"/>
      <c r="N21869" s="24"/>
      <c r="Q21869" s="24"/>
      <c r="T21869" s="24"/>
      <c r="W21869" s="24"/>
      <c r="Z21869" s="24"/>
      <c r="AC21869" s="24"/>
      <c r="AI21869" s="24"/>
      <c r="AL21869" s="24"/>
      <c r="AO21869" s="24"/>
      <c r="AR21869" s="24"/>
      <c r="AU21869" s="24"/>
    </row>
    <row r="21870">
      <c r="J21870" s="18"/>
      <c r="N21870" s="24"/>
      <c r="Q21870" s="24"/>
      <c r="T21870" s="24"/>
      <c r="W21870" s="24"/>
      <c r="Z21870" s="24"/>
      <c r="AC21870" s="24"/>
      <c r="AI21870" s="24"/>
      <c r="AL21870" s="24"/>
      <c r="AO21870" s="24"/>
      <c r="AR21870" s="24"/>
      <c r="AU21870" s="24"/>
    </row>
    <row r="21871">
      <c r="J21871" s="18"/>
      <c r="N21871" s="24"/>
      <c r="Q21871" s="24"/>
      <c r="T21871" s="24"/>
      <c r="W21871" s="24"/>
      <c r="Z21871" s="24"/>
      <c r="AC21871" s="24"/>
      <c r="AI21871" s="24"/>
      <c r="AL21871" s="24"/>
      <c r="AO21871" s="24"/>
      <c r="AR21871" s="24"/>
      <c r="AU21871" s="24"/>
    </row>
    <row r="21872">
      <c r="J21872" s="18"/>
      <c r="N21872" s="24"/>
      <c r="Q21872" s="24"/>
      <c r="T21872" s="24"/>
      <c r="W21872" s="24"/>
      <c r="Z21872" s="24"/>
      <c r="AC21872" s="24"/>
      <c r="AI21872" s="24"/>
      <c r="AL21872" s="24"/>
      <c r="AO21872" s="24"/>
      <c r="AR21872" s="24"/>
      <c r="AU21872" s="24"/>
    </row>
    <row r="21873">
      <c r="J21873" s="18"/>
      <c r="N21873" s="24"/>
      <c r="Q21873" s="24"/>
      <c r="T21873" s="24"/>
      <c r="W21873" s="24"/>
      <c r="Z21873" s="24"/>
      <c r="AC21873" s="24"/>
      <c r="AI21873" s="24"/>
      <c r="AL21873" s="24"/>
      <c r="AO21873" s="24"/>
      <c r="AR21873" s="24"/>
      <c r="AU21873" s="24"/>
    </row>
    <row r="21874">
      <c r="J21874" s="18"/>
      <c r="N21874" s="24"/>
      <c r="Q21874" s="24"/>
      <c r="T21874" s="24"/>
      <c r="W21874" s="24"/>
      <c r="Z21874" s="24"/>
      <c r="AC21874" s="24"/>
      <c r="AI21874" s="24"/>
      <c r="AL21874" s="24"/>
      <c r="AO21874" s="24"/>
      <c r="AR21874" s="24"/>
      <c r="AU21874" s="24"/>
    </row>
    <row r="21875">
      <c r="J21875" s="18"/>
      <c r="N21875" s="24"/>
      <c r="Q21875" s="24"/>
      <c r="T21875" s="24"/>
      <c r="W21875" s="24"/>
      <c r="Z21875" s="24"/>
      <c r="AC21875" s="24"/>
      <c r="AI21875" s="24"/>
      <c r="AL21875" s="24"/>
      <c r="AO21875" s="24"/>
      <c r="AR21875" s="24"/>
      <c r="AU21875" s="24"/>
    </row>
    <row r="21876">
      <c r="J21876" s="18"/>
      <c r="N21876" s="24"/>
      <c r="Q21876" s="24"/>
      <c r="T21876" s="24"/>
      <c r="W21876" s="24"/>
      <c r="Z21876" s="24"/>
      <c r="AC21876" s="24"/>
      <c r="AI21876" s="24"/>
      <c r="AL21876" s="24"/>
      <c r="AO21876" s="24"/>
      <c r="AR21876" s="24"/>
      <c r="AU21876" s="24"/>
    </row>
    <row r="21877">
      <c r="J21877" s="18"/>
      <c r="N21877" s="24"/>
      <c r="Q21877" s="24"/>
      <c r="T21877" s="24"/>
      <c r="W21877" s="24"/>
      <c r="Z21877" s="24"/>
      <c r="AC21877" s="24"/>
      <c r="AI21877" s="24"/>
      <c r="AL21877" s="24"/>
      <c r="AO21877" s="24"/>
      <c r="AR21877" s="24"/>
      <c r="AU21877" s="24"/>
    </row>
    <row r="21878">
      <c r="J21878" s="18"/>
      <c r="N21878" s="24"/>
      <c r="Q21878" s="24"/>
      <c r="T21878" s="24"/>
      <c r="W21878" s="24"/>
      <c r="Z21878" s="24"/>
      <c r="AC21878" s="24"/>
      <c r="AI21878" s="24"/>
      <c r="AL21878" s="24"/>
      <c r="AO21878" s="24"/>
      <c r="AR21878" s="24"/>
      <c r="AU21878" s="24"/>
    </row>
    <row r="21879">
      <c r="J21879" s="18"/>
      <c r="N21879" s="24"/>
      <c r="Q21879" s="24"/>
      <c r="T21879" s="24"/>
      <c r="W21879" s="24"/>
      <c r="Z21879" s="24"/>
      <c r="AC21879" s="24"/>
      <c r="AI21879" s="24"/>
      <c r="AL21879" s="24"/>
      <c r="AO21879" s="24"/>
      <c r="AR21879" s="24"/>
      <c r="AU21879" s="24"/>
    </row>
    <row r="21880">
      <c r="J21880" s="18"/>
      <c r="N21880" s="24"/>
      <c r="Q21880" s="24"/>
      <c r="T21880" s="24"/>
      <c r="W21880" s="24"/>
      <c r="Z21880" s="24"/>
      <c r="AC21880" s="24"/>
      <c r="AI21880" s="24"/>
      <c r="AL21880" s="24"/>
      <c r="AO21880" s="24"/>
      <c r="AR21880" s="24"/>
      <c r="AU21880" s="24"/>
    </row>
    <row r="21881">
      <c r="J21881" s="18"/>
      <c r="N21881" s="24"/>
      <c r="Q21881" s="24"/>
      <c r="T21881" s="24"/>
      <c r="W21881" s="24"/>
      <c r="Z21881" s="24"/>
      <c r="AC21881" s="24"/>
      <c r="AI21881" s="24"/>
      <c r="AL21881" s="24"/>
      <c r="AO21881" s="24"/>
      <c r="AR21881" s="24"/>
      <c r="AU21881" s="24"/>
    </row>
    <row r="21882">
      <c r="J21882" s="18"/>
      <c r="N21882" s="24"/>
      <c r="Q21882" s="24"/>
      <c r="T21882" s="24"/>
      <c r="W21882" s="24"/>
      <c r="Z21882" s="24"/>
      <c r="AC21882" s="24"/>
      <c r="AI21882" s="24"/>
      <c r="AL21882" s="24"/>
      <c r="AO21882" s="24"/>
      <c r="AR21882" s="24"/>
      <c r="AU21882" s="24"/>
    </row>
    <row r="21883">
      <c r="J21883" s="18"/>
      <c r="N21883" s="24"/>
      <c r="Q21883" s="24"/>
      <c r="T21883" s="24"/>
      <c r="W21883" s="24"/>
      <c r="Z21883" s="24"/>
      <c r="AC21883" s="24"/>
      <c r="AI21883" s="24"/>
      <c r="AL21883" s="24"/>
      <c r="AO21883" s="24"/>
      <c r="AR21883" s="24"/>
      <c r="AU21883" s="24"/>
    </row>
    <row r="21884">
      <c r="J21884" s="18"/>
      <c r="N21884" s="24"/>
      <c r="Q21884" s="24"/>
      <c r="T21884" s="24"/>
      <c r="W21884" s="24"/>
      <c r="Z21884" s="24"/>
      <c r="AC21884" s="24"/>
      <c r="AI21884" s="24"/>
      <c r="AL21884" s="24"/>
      <c r="AO21884" s="24"/>
      <c r="AR21884" s="24"/>
      <c r="AU21884" s="24"/>
    </row>
    <row r="21885">
      <c r="J21885" s="18"/>
      <c r="N21885" s="24"/>
      <c r="Q21885" s="24"/>
      <c r="T21885" s="24"/>
      <c r="W21885" s="24"/>
      <c r="Z21885" s="24"/>
      <c r="AC21885" s="24"/>
      <c r="AI21885" s="24"/>
      <c r="AL21885" s="24"/>
      <c r="AO21885" s="24"/>
      <c r="AR21885" s="24"/>
      <c r="AU21885" s="24"/>
    </row>
    <row r="21886">
      <c r="J21886" s="18"/>
      <c r="N21886" s="24"/>
      <c r="Q21886" s="24"/>
      <c r="T21886" s="24"/>
      <c r="W21886" s="24"/>
      <c r="Z21886" s="24"/>
      <c r="AC21886" s="24"/>
      <c r="AI21886" s="24"/>
      <c r="AL21886" s="24"/>
      <c r="AO21886" s="24"/>
      <c r="AR21886" s="24"/>
      <c r="AU21886" s="24"/>
    </row>
    <row r="21887">
      <c r="J21887" s="18"/>
      <c r="N21887" s="24"/>
      <c r="Q21887" s="24"/>
      <c r="T21887" s="24"/>
      <c r="W21887" s="24"/>
      <c r="Z21887" s="24"/>
      <c r="AC21887" s="24"/>
      <c r="AI21887" s="24"/>
      <c r="AL21887" s="24"/>
      <c r="AO21887" s="24"/>
      <c r="AR21887" s="24"/>
      <c r="AU21887" s="24"/>
    </row>
    <row r="21888">
      <c r="J21888" s="18"/>
      <c r="N21888" s="24"/>
      <c r="Q21888" s="24"/>
      <c r="T21888" s="24"/>
      <c r="W21888" s="24"/>
      <c r="Z21888" s="24"/>
      <c r="AC21888" s="24"/>
      <c r="AI21888" s="24"/>
      <c r="AL21888" s="24"/>
      <c r="AO21888" s="24"/>
      <c r="AR21888" s="24"/>
      <c r="AU21888" s="24"/>
    </row>
    <row r="21889">
      <c r="J21889" s="18"/>
      <c r="N21889" s="24"/>
      <c r="Q21889" s="24"/>
      <c r="T21889" s="24"/>
      <c r="W21889" s="24"/>
      <c r="Z21889" s="24"/>
      <c r="AC21889" s="24"/>
      <c r="AI21889" s="24"/>
      <c r="AL21889" s="24"/>
      <c r="AO21889" s="24"/>
      <c r="AR21889" s="24"/>
      <c r="AU21889" s="24"/>
    </row>
    <row r="21890">
      <c r="J21890" s="18"/>
      <c r="N21890" s="24"/>
      <c r="Q21890" s="24"/>
      <c r="T21890" s="24"/>
      <c r="W21890" s="24"/>
      <c r="Z21890" s="24"/>
      <c r="AC21890" s="24"/>
      <c r="AI21890" s="24"/>
      <c r="AL21890" s="24"/>
      <c r="AO21890" s="24"/>
      <c r="AR21890" s="24"/>
      <c r="AU21890" s="24"/>
    </row>
    <row r="21891">
      <c r="J21891" s="18"/>
      <c r="N21891" s="24"/>
      <c r="Q21891" s="24"/>
      <c r="T21891" s="24"/>
      <c r="W21891" s="24"/>
      <c r="Z21891" s="24"/>
      <c r="AC21891" s="24"/>
      <c r="AI21891" s="24"/>
      <c r="AL21891" s="24"/>
      <c r="AO21891" s="24"/>
      <c r="AR21891" s="24"/>
      <c r="AU21891" s="24"/>
    </row>
    <row r="21892">
      <c r="J21892" s="18"/>
      <c r="N21892" s="24"/>
      <c r="Q21892" s="24"/>
      <c r="T21892" s="24"/>
      <c r="W21892" s="24"/>
      <c r="Z21892" s="24"/>
      <c r="AC21892" s="24"/>
      <c r="AI21892" s="24"/>
      <c r="AL21892" s="24"/>
      <c r="AO21892" s="24"/>
      <c r="AR21892" s="24"/>
      <c r="AU21892" s="24"/>
    </row>
    <row r="21893">
      <c r="J21893" s="18"/>
      <c r="N21893" s="24"/>
      <c r="Q21893" s="24"/>
      <c r="T21893" s="24"/>
      <c r="W21893" s="24"/>
      <c r="Z21893" s="24"/>
      <c r="AC21893" s="24"/>
      <c r="AI21893" s="24"/>
      <c r="AL21893" s="24"/>
      <c r="AO21893" s="24"/>
      <c r="AR21893" s="24"/>
      <c r="AU21893" s="24"/>
    </row>
    <row r="21894">
      <c r="J21894" s="18"/>
      <c r="N21894" s="24"/>
      <c r="Q21894" s="24"/>
      <c r="T21894" s="24"/>
      <c r="W21894" s="24"/>
      <c r="Z21894" s="24"/>
      <c r="AC21894" s="24"/>
      <c r="AI21894" s="24"/>
      <c r="AL21894" s="24"/>
      <c r="AO21894" s="24"/>
      <c r="AR21894" s="24"/>
      <c r="AU21894" s="24"/>
    </row>
    <row r="21895">
      <c r="J21895" s="18"/>
      <c r="N21895" s="24"/>
      <c r="Q21895" s="24"/>
      <c r="T21895" s="24"/>
      <c r="W21895" s="24"/>
      <c r="Z21895" s="24"/>
      <c r="AC21895" s="24"/>
      <c r="AI21895" s="24"/>
      <c r="AL21895" s="24"/>
      <c r="AO21895" s="24"/>
      <c r="AR21895" s="24"/>
      <c r="AU21895" s="24"/>
    </row>
    <row r="21896">
      <c r="J21896" s="18"/>
      <c r="N21896" s="24"/>
      <c r="Q21896" s="24"/>
      <c r="T21896" s="24"/>
      <c r="W21896" s="24"/>
      <c r="Z21896" s="24"/>
      <c r="AC21896" s="24"/>
      <c r="AI21896" s="24"/>
      <c r="AL21896" s="24"/>
      <c r="AO21896" s="24"/>
      <c r="AR21896" s="24"/>
      <c r="AU21896" s="24"/>
    </row>
    <row r="21897">
      <c r="J21897" s="18"/>
      <c r="N21897" s="24"/>
      <c r="Q21897" s="24"/>
      <c r="T21897" s="24"/>
      <c r="W21897" s="24"/>
      <c r="Z21897" s="24"/>
      <c r="AC21897" s="24"/>
      <c r="AI21897" s="24"/>
      <c r="AL21897" s="24"/>
      <c r="AO21897" s="24"/>
      <c r="AR21897" s="24"/>
      <c r="AU21897" s="24"/>
    </row>
    <row r="21898">
      <c r="J21898" s="18"/>
      <c r="N21898" s="24"/>
      <c r="Q21898" s="24"/>
      <c r="T21898" s="24"/>
      <c r="W21898" s="24"/>
      <c r="Z21898" s="24"/>
      <c r="AC21898" s="24"/>
      <c r="AI21898" s="24"/>
      <c r="AL21898" s="24"/>
      <c r="AO21898" s="24"/>
      <c r="AR21898" s="24"/>
      <c r="AU21898" s="24"/>
    </row>
    <row r="21899">
      <c r="J21899" s="18"/>
      <c r="N21899" s="24"/>
      <c r="Q21899" s="24"/>
      <c r="T21899" s="24"/>
      <c r="W21899" s="24"/>
      <c r="Z21899" s="24"/>
      <c r="AC21899" s="24"/>
      <c r="AI21899" s="24"/>
      <c r="AL21899" s="24"/>
      <c r="AO21899" s="24"/>
      <c r="AR21899" s="24"/>
      <c r="AU21899" s="24"/>
    </row>
    <row r="21900">
      <c r="J21900" s="18"/>
      <c r="N21900" s="24"/>
      <c r="Q21900" s="24"/>
      <c r="T21900" s="24"/>
      <c r="W21900" s="24"/>
      <c r="Z21900" s="24"/>
      <c r="AC21900" s="24"/>
      <c r="AI21900" s="24"/>
      <c r="AL21900" s="24"/>
      <c r="AO21900" s="24"/>
      <c r="AR21900" s="24"/>
      <c r="AU21900" s="24"/>
    </row>
    <row r="21901">
      <c r="J21901" s="18"/>
      <c r="N21901" s="24"/>
      <c r="Q21901" s="24"/>
      <c r="T21901" s="24"/>
      <c r="W21901" s="24"/>
      <c r="Z21901" s="24"/>
      <c r="AC21901" s="24"/>
      <c r="AI21901" s="24"/>
      <c r="AL21901" s="24"/>
      <c r="AO21901" s="24"/>
      <c r="AR21901" s="24"/>
      <c r="AU21901" s="24"/>
    </row>
    <row r="21902">
      <c r="J21902" s="18"/>
      <c r="N21902" s="24"/>
      <c r="Q21902" s="24"/>
      <c r="T21902" s="24"/>
      <c r="W21902" s="24"/>
      <c r="Z21902" s="24"/>
      <c r="AC21902" s="24"/>
      <c r="AI21902" s="24"/>
      <c r="AL21902" s="24"/>
      <c r="AO21902" s="24"/>
      <c r="AR21902" s="24"/>
      <c r="AU21902" s="24"/>
    </row>
    <row r="21903">
      <c r="J21903" s="18"/>
      <c r="N21903" s="24"/>
      <c r="Q21903" s="24"/>
      <c r="T21903" s="24"/>
      <c r="W21903" s="24"/>
      <c r="Z21903" s="24"/>
      <c r="AC21903" s="24"/>
      <c r="AI21903" s="24"/>
      <c r="AL21903" s="24"/>
      <c r="AO21903" s="24"/>
      <c r="AR21903" s="24"/>
      <c r="AU21903" s="24"/>
    </row>
    <row r="21904">
      <c r="J21904" s="18"/>
      <c r="N21904" s="24"/>
      <c r="Q21904" s="24"/>
      <c r="T21904" s="24"/>
      <c r="W21904" s="24"/>
      <c r="Z21904" s="24"/>
      <c r="AC21904" s="24"/>
      <c r="AI21904" s="24"/>
      <c r="AL21904" s="24"/>
      <c r="AO21904" s="24"/>
      <c r="AR21904" s="24"/>
      <c r="AU21904" s="24"/>
    </row>
    <row r="21905">
      <c r="J21905" s="18"/>
      <c r="N21905" s="24"/>
      <c r="Q21905" s="24"/>
      <c r="T21905" s="24"/>
      <c r="W21905" s="24"/>
      <c r="Z21905" s="24"/>
      <c r="AC21905" s="24"/>
      <c r="AI21905" s="24"/>
      <c r="AL21905" s="24"/>
      <c r="AO21905" s="24"/>
      <c r="AR21905" s="24"/>
      <c r="AU21905" s="24"/>
    </row>
    <row r="21906">
      <c r="J21906" s="18"/>
      <c r="N21906" s="24"/>
      <c r="Q21906" s="24"/>
      <c r="T21906" s="24"/>
      <c r="W21906" s="24"/>
      <c r="Z21906" s="24"/>
      <c r="AC21906" s="24"/>
      <c r="AI21906" s="24"/>
      <c r="AL21906" s="24"/>
      <c r="AO21906" s="24"/>
      <c r="AR21906" s="24"/>
      <c r="AU21906" s="24"/>
    </row>
    <row r="21907">
      <c r="J21907" s="18"/>
      <c r="N21907" s="24"/>
      <c r="Q21907" s="24"/>
      <c r="T21907" s="24"/>
      <c r="W21907" s="24"/>
      <c r="Z21907" s="24"/>
      <c r="AC21907" s="24"/>
      <c r="AI21907" s="24"/>
      <c r="AL21907" s="24"/>
      <c r="AO21907" s="24"/>
      <c r="AR21907" s="24"/>
      <c r="AU21907" s="24"/>
    </row>
    <row r="21908">
      <c r="J21908" s="18"/>
      <c r="N21908" s="24"/>
      <c r="Q21908" s="24"/>
      <c r="T21908" s="24"/>
      <c r="W21908" s="24"/>
      <c r="Z21908" s="24"/>
      <c r="AC21908" s="24"/>
      <c r="AI21908" s="24"/>
      <c r="AL21908" s="24"/>
      <c r="AO21908" s="24"/>
      <c r="AR21908" s="24"/>
      <c r="AU21908" s="24"/>
    </row>
    <row r="21909">
      <c r="J21909" s="18"/>
      <c r="N21909" s="24"/>
      <c r="Q21909" s="24"/>
      <c r="T21909" s="24"/>
      <c r="W21909" s="24"/>
      <c r="Z21909" s="24"/>
      <c r="AC21909" s="24"/>
      <c r="AI21909" s="24"/>
      <c r="AL21909" s="24"/>
      <c r="AO21909" s="24"/>
      <c r="AR21909" s="24"/>
      <c r="AU21909" s="24"/>
    </row>
    <row r="21910">
      <c r="J21910" s="18"/>
      <c r="N21910" s="24"/>
      <c r="Q21910" s="24"/>
      <c r="T21910" s="24"/>
      <c r="W21910" s="24"/>
      <c r="Z21910" s="24"/>
      <c r="AC21910" s="24"/>
      <c r="AI21910" s="24"/>
      <c r="AL21910" s="24"/>
      <c r="AO21910" s="24"/>
      <c r="AR21910" s="24"/>
      <c r="AU21910" s="24"/>
    </row>
    <row r="21911">
      <c r="J21911" s="18"/>
      <c r="N21911" s="24"/>
      <c r="Q21911" s="24"/>
      <c r="T21911" s="24"/>
      <c r="W21911" s="24"/>
      <c r="Z21911" s="24"/>
      <c r="AC21911" s="24"/>
      <c r="AI21911" s="24"/>
      <c r="AL21911" s="24"/>
      <c r="AO21911" s="24"/>
      <c r="AR21911" s="24"/>
      <c r="AU21911" s="24"/>
    </row>
    <row r="21912">
      <c r="J21912" s="18"/>
      <c r="N21912" s="24"/>
      <c r="Q21912" s="24"/>
      <c r="T21912" s="24"/>
      <c r="W21912" s="24"/>
      <c r="Z21912" s="24"/>
      <c r="AC21912" s="24"/>
      <c r="AI21912" s="24"/>
      <c r="AL21912" s="24"/>
      <c r="AO21912" s="24"/>
      <c r="AR21912" s="24"/>
      <c r="AU21912" s="24"/>
    </row>
    <row r="21913">
      <c r="J21913" s="18"/>
      <c r="N21913" s="24"/>
      <c r="Q21913" s="24"/>
      <c r="T21913" s="24"/>
      <c r="W21913" s="24"/>
      <c r="Z21913" s="24"/>
      <c r="AC21913" s="24"/>
      <c r="AI21913" s="24"/>
      <c r="AL21913" s="24"/>
      <c r="AO21913" s="24"/>
      <c r="AR21913" s="24"/>
      <c r="AU21913" s="24"/>
    </row>
    <row r="21914">
      <c r="J21914" s="18"/>
      <c r="N21914" s="24"/>
      <c r="Q21914" s="24"/>
      <c r="T21914" s="24"/>
      <c r="W21914" s="24"/>
      <c r="Z21914" s="24"/>
      <c r="AC21914" s="24"/>
      <c r="AI21914" s="24"/>
      <c r="AL21914" s="24"/>
      <c r="AO21914" s="24"/>
      <c r="AR21914" s="24"/>
      <c r="AU21914" s="24"/>
    </row>
    <row r="21915">
      <c r="J21915" s="18"/>
      <c r="N21915" s="24"/>
      <c r="Q21915" s="24"/>
      <c r="T21915" s="24"/>
      <c r="W21915" s="24"/>
      <c r="Z21915" s="24"/>
      <c r="AC21915" s="24"/>
      <c r="AI21915" s="24"/>
      <c r="AL21915" s="24"/>
      <c r="AO21915" s="24"/>
      <c r="AR21915" s="24"/>
      <c r="AU21915" s="24"/>
    </row>
    <row r="21916">
      <c r="J21916" s="18"/>
      <c r="N21916" s="24"/>
      <c r="Q21916" s="24"/>
      <c r="T21916" s="24"/>
      <c r="W21916" s="24"/>
      <c r="Z21916" s="24"/>
      <c r="AC21916" s="24"/>
      <c r="AI21916" s="24"/>
      <c r="AL21916" s="24"/>
      <c r="AO21916" s="24"/>
      <c r="AR21916" s="24"/>
      <c r="AU21916" s="24"/>
    </row>
    <row r="21917">
      <c r="J21917" s="18"/>
      <c r="N21917" s="24"/>
      <c r="Q21917" s="24"/>
      <c r="T21917" s="24"/>
      <c r="W21917" s="24"/>
      <c r="Z21917" s="24"/>
      <c r="AC21917" s="24"/>
      <c r="AI21917" s="24"/>
      <c r="AL21917" s="24"/>
      <c r="AO21917" s="24"/>
      <c r="AR21917" s="24"/>
      <c r="AU21917" s="24"/>
    </row>
    <row r="21918">
      <c r="J21918" s="18"/>
      <c r="N21918" s="24"/>
      <c r="Q21918" s="24"/>
      <c r="T21918" s="24"/>
      <c r="W21918" s="24"/>
      <c r="Z21918" s="24"/>
      <c r="AC21918" s="24"/>
      <c r="AI21918" s="24"/>
      <c r="AL21918" s="24"/>
      <c r="AO21918" s="24"/>
      <c r="AR21918" s="24"/>
      <c r="AU21918" s="24"/>
    </row>
    <row r="21919">
      <c r="J21919" s="18"/>
      <c r="N21919" s="24"/>
      <c r="Q21919" s="24"/>
      <c r="T21919" s="24"/>
      <c r="W21919" s="24"/>
      <c r="Z21919" s="24"/>
      <c r="AC21919" s="24"/>
      <c r="AI21919" s="24"/>
      <c r="AL21919" s="24"/>
      <c r="AO21919" s="24"/>
      <c r="AR21919" s="24"/>
      <c r="AU21919" s="24"/>
    </row>
    <row r="21920">
      <c r="J21920" s="18"/>
      <c r="N21920" s="24"/>
      <c r="Q21920" s="24"/>
      <c r="T21920" s="24"/>
      <c r="W21920" s="24"/>
      <c r="Z21920" s="24"/>
      <c r="AC21920" s="24"/>
      <c r="AI21920" s="24"/>
      <c r="AL21920" s="24"/>
      <c r="AO21920" s="24"/>
      <c r="AR21920" s="24"/>
      <c r="AU21920" s="24"/>
    </row>
    <row r="21921">
      <c r="J21921" s="18"/>
      <c r="N21921" s="24"/>
      <c r="Q21921" s="24"/>
      <c r="T21921" s="24"/>
      <c r="W21921" s="24"/>
      <c r="Z21921" s="24"/>
      <c r="AC21921" s="24"/>
      <c r="AI21921" s="24"/>
      <c r="AL21921" s="24"/>
      <c r="AO21921" s="24"/>
      <c r="AR21921" s="24"/>
      <c r="AU21921" s="24"/>
    </row>
    <row r="21922">
      <c r="J21922" s="18"/>
      <c r="N21922" s="24"/>
      <c r="Q21922" s="24"/>
      <c r="T21922" s="24"/>
      <c r="W21922" s="24"/>
      <c r="Z21922" s="24"/>
      <c r="AC21922" s="24"/>
      <c r="AI21922" s="24"/>
      <c r="AL21922" s="24"/>
      <c r="AO21922" s="24"/>
      <c r="AR21922" s="24"/>
      <c r="AU21922" s="24"/>
    </row>
    <row r="21923">
      <c r="J21923" s="18"/>
      <c r="N21923" s="24"/>
      <c r="Q21923" s="24"/>
      <c r="T21923" s="24"/>
      <c r="W21923" s="24"/>
      <c r="Z21923" s="24"/>
      <c r="AC21923" s="24"/>
      <c r="AI21923" s="24"/>
      <c r="AL21923" s="24"/>
      <c r="AO21923" s="24"/>
      <c r="AR21923" s="24"/>
      <c r="AU21923" s="24"/>
    </row>
    <row r="21924">
      <c r="J21924" s="18"/>
      <c r="N21924" s="24"/>
      <c r="Q21924" s="24"/>
      <c r="T21924" s="24"/>
      <c r="W21924" s="24"/>
      <c r="Z21924" s="24"/>
      <c r="AC21924" s="24"/>
      <c r="AI21924" s="24"/>
      <c r="AL21924" s="24"/>
      <c r="AO21924" s="24"/>
      <c r="AR21924" s="24"/>
      <c r="AU21924" s="24"/>
    </row>
    <row r="21925">
      <c r="J21925" s="18"/>
      <c r="N21925" s="24"/>
      <c r="Q21925" s="24"/>
      <c r="T21925" s="24"/>
      <c r="W21925" s="24"/>
      <c r="Z21925" s="24"/>
      <c r="AC21925" s="24"/>
      <c r="AI21925" s="24"/>
      <c r="AL21925" s="24"/>
      <c r="AO21925" s="24"/>
      <c r="AR21925" s="24"/>
      <c r="AU21925" s="24"/>
    </row>
    <row r="21926">
      <c r="J21926" s="18"/>
      <c r="N21926" s="24"/>
      <c r="Q21926" s="24"/>
      <c r="T21926" s="24"/>
      <c r="W21926" s="24"/>
      <c r="Z21926" s="24"/>
      <c r="AC21926" s="24"/>
      <c r="AI21926" s="24"/>
      <c r="AL21926" s="24"/>
      <c r="AO21926" s="24"/>
      <c r="AR21926" s="24"/>
      <c r="AU21926" s="24"/>
    </row>
    <row r="21927">
      <c r="J21927" s="18"/>
      <c r="N21927" s="24"/>
      <c r="Q21927" s="24"/>
      <c r="T21927" s="24"/>
      <c r="W21927" s="24"/>
      <c r="Z21927" s="24"/>
      <c r="AC21927" s="24"/>
      <c r="AI21927" s="24"/>
      <c r="AL21927" s="24"/>
      <c r="AO21927" s="24"/>
      <c r="AR21927" s="24"/>
      <c r="AU21927" s="24"/>
    </row>
    <row r="21928">
      <c r="J21928" s="18"/>
      <c r="N21928" s="24"/>
      <c r="Q21928" s="24"/>
      <c r="T21928" s="24"/>
      <c r="W21928" s="24"/>
      <c r="Z21928" s="24"/>
      <c r="AC21928" s="24"/>
      <c r="AI21928" s="24"/>
      <c r="AL21928" s="24"/>
      <c r="AO21928" s="24"/>
      <c r="AR21928" s="24"/>
      <c r="AU21928" s="24"/>
    </row>
    <row r="21929">
      <c r="J21929" s="18"/>
      <c r="N21929" s="24"/>
      <c r="Q21929" s="24"/>
      <c r="T21929" s="24"/>
      <c r="W21929" s="24"/>
      <c r="Z21929" s="24"/>
      <c r="AC21929" s="24"/>
      <c r="AI21929" s="24"/>
      <c r="AL21929" s="24"/>
      <c r="AO21929" s="24"/>
      <c r="AR21929" s="24"/>
      <c r="AU21929" s="24"/>
    </row>
    <row r="21930">
      <c r="J21930" s="18"/>
      <c r="N21930" s="24"/>
      <c r="Q21930" s="24"/>
      <c r="T21930" s="24"/>
      <c r="W21930" s="24"/>
      <c r="Z21930" s="24"/>
      <c r="AC21930" s="24"/>
      <c r="AI21930" s="24"/>
      <c r="AL21930" s="24"/>
      <c r="AO21930" s="24"/>
      <c r="AR21930" s="24"/>
      <c r="AU21930" s="24"/>
    </row>
    <row r="21931">
      <c r="J21931" s="18"/>
      <c r="N21931" s="24"/>
      <c r="Q21931" s="24"/>
      <c r="T21931" s="24"/>
      <c r="W21931" s="24"/>
      <c r="Z21931" s="24"/>
      <c r="AC21931" s="24"/>
      <c r="AI21931" s="24"/>
      <c r="AL21931" s="24"/>
      <c r="AO21931" s="24"/>
      <c r="AR21931" s="24"/>
      <c r="AU21931" s="24"/>
    </row>
    <row r="21932">
      <c r="J21932" s="18"/>
      <c r="N21932" s="24"/>
      <c r="Q21932" s="24"/>
      <c r="T21932" s="24"/>
      <c r="W21932" s="24"/>
      <c r="Z21932" s="24"/>
      <c r="AC21932" s="24"/>
      <c r="AI21932" s="24"/>
      <c r="AL21932" s="24"/>
      <c r="AO21932" s="24"/>
      <c r="AR21932" s="24"/>
      <c r="AU21932" s="24"/>
    </row>
    <row r="21933">
      <c r="J21933" s="18"/>
      <c r="N21933" s="24"/>
      <c r="Q21933" s="24"/>
      <c r="T21933" s="24"/>
      <c r="W21933" s="24"/>
      <c r="Z21933" s="24"/>
      <c r="AC21933" s="24"/>
      <c r="AI21933" s="24"/>
      <c r="AL21933" s="24"/>
      <c r="AO21933" s="24"/>
      <c r="AR21933" s="24"/>
      <c r="AU21933" s="24"/>
    </row>
    <row r="21934">
      <c r="J21934" s="18"/>
      <c r="N21934" s="24"/>
      <c r="Q21934" s="24"/>
      <c r="T21934" s="24"/>
      <c r="W21934" s="24"/>
      <c r="Z21934" s="24"/>
      <c r="AC21934" s="24"/>
      <c r="AI21934" s="24"/>
      <c r="AL21934" s="24"/>
      <c r="AO21934" s="24"/>
      <c r="AR21934" s="24"/>
      <c r="AU21934" s="24"/>
    </row>
    <row r="21935">
      <c r="J21935" s="18"/>
      <c r="N21935" s="24"/>
      <c r="Q21935" s="24"/>
      <c r="T21935" s="24"/>
      <c r="W21935" s="24"/>
      <c r="Z21935" s="24"/>
      <c r="AC21935" s="24"/>
      <c r="AI21935" s="24"/>
      <c r="AL21935" s="24"/>
      <c r="AO21935" s="24"/>
      <c r="AR21935" s="24"/>
      <c r="AU21935" s="24"/>
    </row>
    <row r="21936">
      <c r="J21936" s="18"/>
      <c r="N21936" s="24"/>
      <c r="Q21936" s="24"/>
      <c r="T21936" s="24"/>
      <c r="W21936" s="24"/>
      <c r="Z21936" s="24"/>
      <c r="AC21936" s="24"/>
      <c r="AI21936" s="24"/>
      <c r="AL21936" s="24"/>
      <c r="AO21936" s="24"/>
      <c r="AR21936" s="24"/>
      <c r="AU21936" s="24"/>
    </row>
    <row r="21937">
      <c r="J21937" s="18"/>
      <c r="N21937" s="24"/>
      <c r="Q21937" s="24"/>
      <c r="T21937" s="24"/>
      <c r="W21937" s="24"/>
      <c r="Z21937" s="24"/>
      <c r="AC21937" s="24"/>
      <c r="AI21937" s="24"/>
      <c r="AL21937" s="24"/>
      <c r="AO21937" s="24"/>
      <c r="AR21937" s="24"/>
      <c r="AU21937" s="24"/>
    </row>
    <row r="21938">
      <c r="J21938" s="18"/>
      <c r="N21938" s="24"/>
      <c r="Q21938" s="24"/>
      <c r="T21938" s="24"/>
      <c r="W21938" s="24"/>
      <c r="Z21938" s="24"/>
      <c r="AC21938" s="24"/>
      <c r="AI21938" s="24"/>
      <c r="AL21938" s="24"/>
      <c r="AO21938" s="24"/>
      <c r="AR21938" s="24"/>
      <c r="AU21938" s="24"/>
    </row>
    <row r="21939">
      <c r="J21939" s="18"/>
      <c r="N21939" s="24"/>
      <c r="Q21939" s="24"/>
      <c r="T21939" s="24"/>
      <c r="W21939" s="24"/>
      <c r="Z21939" s="24"/>
      <c r="AC21939" s="24"/>
      <c r="AI21939" s="24"/>
      <c r="AL21939" s="24"/>
      <c r="AO21939" s="24"/>
      <c r="AR21939" s="24"/>
      <c r="AU21939" s="24"/>
    </row>
    <row r="21940">
      <c r="J21940" s="18"/>
      <c r="N21940" s="24"/>
      <c r="Q21940" s="24"/>
      <c r="T21940" s="24"/>
      <c r="W21940" s="24"/>
      <c r="Z21940" s="24"/>
      <c r="AC21940" s="24"/>
      <c r="AI21940" s="24"/>
      <c r="AL21940" s="24"/>
      <c r="AO21940" s="24"/>
      <c r="AR21940" s="24"/>
      <c r="AU21940" s="24"/>
    </row>
    <row r="21941">
      <c r="J21941" s="18"/>
      <c r="N21941" s="24"/>
      <c r="Q21941" s="24"/>
      <c r="T21941" s="24"/>
      <c r="W21941" s="24"/>
      <c r="Z21941" s="24"/>
      <c r="AC21941" s="24"/>
      <c r="AI21941" s="24"/>
      <c r="AL21941" s="24"/>
      <c r="AO21941" s="24"/>
      <c r="AR21941" s="24"/>
      <c r="AU21941" s="24"/>
    </row>
    <row r="21942">
      <c r="J21942" s="18"/>
      <c r="N21942" s="24"/>
      <c r="Q21942" s="24"/>
      <c r="T21942" s="24"/>
      <c r="W21942" s="24"/>
      <c r="Z21942" s="24"/>
      <c r="AC21942" s="24"/>
      <c r="AI21942" s="24"/>
      <c r="AL21942" s="24"/>
      <c r="AO21942" s="24"/>
      <c r="AR21942" s="24"/>
      <c r="AU21942" s="24"/>
    </row>
    <row r="21943">
      <c r="J21943" s="18"/>
      <c r="N21943" s="24"/>
      <c r="Q21943" s="24"/>
      <c r="T21943" s="24"/>
      <c r="W21943" s="24"/>
      <c r="Z21943" s="24"/>
      <c r="AC21943" s="24"/>
      <c r="AI21943" s="24"/>
      <c r="AL21943" s="24"/>
      <c r="AO21943" s="24"/>
      <c r="AR21943" s="24"/>
      <c r="AU21943" s="24"/>
    </row>
    <row r="21944">
      <c r="J21944" s="18"/>
      <c r="N21944" s="24"/>
      <c r="Q21944" s="24"/>
      <c r="T21944" s="24"/>
      <c r="W21944" s="24"/>
      <c r="Z21944" s="24"/>
      <c r="AC21944" s="24"/>
      <c r="AI21944" s="24"/>
      <c r="AL21944" s="24"/>
      <c r="AO21944" s="24"/>
      <c r="AR21944" s="24"/>
      <c r="AU21944" s="24"/>
    </row>
    <row r="21945">
      <c r="J21945" s="18"/>
      <c r="N21945" s="24"/>
      <c r="Q21945" s="24"/>
      <c r="T21945" s="24"/>
      <c r="W21945" s="24"/>
      <c r="Z21945" s="24"/>
      <c r="AC21945" s="24"/>
      <c r="AI21945" s="24"/>
      <c r="AL21945" s="24"/>
      <c r="AO21945" s="24"/>
      <c r="AR21945" s="24"/>
      <c r="AU21945" s="24"/>
    </row>
    <row r="21946">
      <c r="J21946" s="18"/>
      <c r="N21946" s="24"/>
      <c r="Q21946" s="24"/>
      <c r="T21946" s="24"/>
      <c r="W21946" s="24"/>
      <c r="Z21946" s="24"/>
      <c r="AC21946" s="24"/>
      <c r="AI21946" s="24"/>
      <c r="AL21946" s="24"/>
      <c r="AO21946" s="24"/>
      <c r="AR21946" s="24"/>
      <c r="AU21946" s="24"/>
    </row>
    <row r="21947">
      <c r="J21947" s="18"/>
      <c r="N21947" s="24"/>
      <c r="Q21947" s="24"/>
      <c r="T21947" s="24"/>
      <c r="W21947" s="24"/>
      <c r="Z21947" s="24"/>
      <c r="AC21947" s="24"/>
      <c r="AI21947" s="24"/>
      <c r="AL21947" s="24"/>
      <c r="AO21947" s="24"/>
      <c r="AR21947" s="24"/>
      <c r="AU21947" s="24"/>
    </row>
    <row r="21948">
      <c r="J21948" s="18"/>
      <c r="N21948" s="24"/>
      <c r="Q21948" s="24"/>
      <c r="T21948" s="24"/>
      <c r="W21948" s="24"/>
      <c r="Z21948" s="24"/>
      <c r="AC21948" s="24"/>
      <c r="AI21948" s="24"/>
      <c r="AL21948" s="24"/>
      <c r="AO21948" s="24"/>
      <c r="AR21948" s="24"/>
      <c r="AU21948" s="24"/>
    </row>
    <row r="21949">
      <c r="J21949" s="18"/>
      <c r="N21949" s="24"/>
      <c r="Q21949" s="24"/>
      <c r="T21949" s="24"/>
      <c r="W21949" s="24"/>
      <c r="Z21949" s="24"/>
      <c r="AC21949" s="24"/>
      <c r="AI21949" s="24"/>
      <c r="AL21949" s="24"/>
      <c r="AO21949" s="24"/>
      <c r="AR21949" s="24"/>
      <c r="AU21949" s="24"/>
    </row>
    <row r="21950">
      <c r="J21950" s="18"/>
      <c r="N21950" s="24"/>
      <c r="Q21950" s="24"/>
      <c r="T21950" s="24"/>
      <c r="W21950" s="24"/>
      <c r="Z21950" s="24"/>
      <c r="AC21950" s="24"/>
      <c r="AI21950" s="24"/>
      <c r="AL21950" s="24"/>
      <c r="AO21950" s="24"/>
      <c r="AR21950" s="24"/>
      <c r="AU21950" s="24"/>
    </row>
    <row r="21951">
      <c r="J21951" s="18"/>
      <c r="N21951" s="24"/>
      <c r="Q21951" s="24"/>
      <c r="T21951" s="24"/>
      <c r="W21951" s="24"/>
      <c r="Z21951" s="24"/>
      <c r="AC21951" s="24"/>
      <c r="AI21951" s="24"/>
      <c r="AL21951" s="24"/>
      <c r="AO21951" s="24"/>
      <c r="AR21951" s="24"/>
      <c r="AU21951" s="24"/>
    </row>
    <row r="21952">
      <c r="J21952" s="18"/>
      <c r="N21952" s="24"/>
      <c r="Q21952" s="24"/>
      <c r="T21952" s="24"/>
      <c r="W21952" s="24"/>
      <c r="Z21952" s="24"/>
      <c r="AC21952" s="24"/>
      <c r="AI21952" s="24"/>
      <c r="AL21952" s="24"/>
      <c r="AO21952" s="24"/>
      <c r="AR21952" s="24"/>
      <c r="AU21952" s="24"/>
    </row>
    <row r="21953">
      <c r="J21953" s="18"/>
      <c r="N21953" s="24"/>
      <c r="Q21953" s="24"/>
      <c r="T21953" s="24"/>
      <c r="W21953" s="24"/>
      <c r="Z21953" s="24"/>
      <c r="AC21953" s="24"/>
      <c r="AI21953" s="24"/>
      <c r="AL21953" s="24"/>
      <c r="AO21953" s="24"/>
      <c r="AR21953" s="24"/>
      <c r="AU21953" s="24"/>
    </row>
    <row r="21954">
      <c r="J21954" s="18"/>
      <c r="N21954" s="24"/>
      <c r="Q21954" s="24"/>
      <c r="T21954" s="24"/>
      <c r="W21954" s="24"/>
      <c r="Z21954" s="24"/>
      <c r="AC21954" s="24"/>
      <c r="AI21954" s="24"/>
      <c r="AL21954" s="24"/>
      <c r="AO21954" s="24"/>
      <c r="AR21954" s="24"/>
      <c r="AU21954" s="24"/>
    </row>
    <row r="21955">
      <c r="J21955" s="18"/>
      <c r="N21955" s="24"/>
      <c r="Q21955" s="24"/>
      <c r="T21955" s="24"/>
      <c r="W21955" s="24"/>
      <c r="Z21955" s="24"/>
      <c r="AC21955" s="24"/>
      <c r="AI21955" s="24"/>
      <c r="AL21955" s="24"/>
      <c r="AO21955" s="24"/>
      <c r="AR21955" s="24"/>
      <c r="AU21955" s="24"/>
    </row>
    <row r="21956">
      <c r="J21956" s="18"/>
      <c r="N21956" s="24"/>
      <c r="Q21956" s="24"/>
      <c r="T21956" s="24"/>
      <c r="W21956" s="24"/>
      <c r="Z21956" s="24"/>
      <c r="AC21956" s="24"/>
      <c r="AI21956" s="24"/>
      <c r="AL21956" s="24"/>
      <c r="AO21956" s="24"/>
      <c r="AR21956" s="24"/>
      <c r="AU21956" s="24"/>
    </row>
    <row r="21957">
      <c r="J21957" s="18"/>
      <c r="N21957" s="24"/>
      <c r="Q21957" s="24"/>
      <c r="T21957" s="24"/>
      <c r="W21957" s="24"/>
      <c r="Z21957" s="24"/>
      <c r="AC21957" s="24"/>
      <c r="AI21957" s="24"/>
      <c r="AL21957" s="24"/>
      <c r="AO21957" s="24"/>
      <c r="AR21957" s="24"/>
      <c r="AU21957" s="24"/>
    </row>
    <row r="21958">
      <c r="J21958" s="18"/>
      <c r="N21958" s="24"/>
      <c r="Q21958" s="24"/>
      <c r="T21958" s="24"/>
      <c r="W21958" s="24"/>
      <c r="Z21958" s="24"/>
      <c r="AC21958" s="24"/>
      <c r="AI21958" s="24"/>
      <c r="AL21958" s="24"/>
      <c r="AO21958" s="24"/>
      <c r="AR21958" s="24"/>
      <c r="AU21958" s="24"/>
    </row>
    <row r="21959">
      <c r="J21959" s="18"/>
      <c r="N21959" s="24"/>
      <c r="Q21959" s="24"/>
      <c r="T21959" s="24"/>
      <c r="W21959" s="24"/>
      <c r="Z21959" s="24"/>
      <c r="AC21959" s="24"/>
      <c r="AI21959" s="24"/>
      <c r="AL21959" s="24"/>
      <c r="AO21959" s="24"/>
      <c r="AR21959" s="24"/>
      <c r="AU21959" s="24"/>
    </row>
    <row r="21960">
      <c r="J21960" s="18"/>
      <c r="N21960" s="24"/>
      <c r="Q21960" s="24"/>
      <c r="T21960" s="24"/>
      <c r="W21960" s="24"/>
      <c r="Z21960" s="24"/>
      <c r="AC21960" s="24"/>
      <c r="AI21960" s="24"/>
      <c r="AL21960" s="24"/>
      <c r="AO21960" s="24"/>
      <c r="AR21960" s="24"/>
      <c r="AU21960" s="24"/>
    </row>
    <row r="21961">
      <c r="J21961" s="18"/>
      <c r="N21961" s="24"/>
      <c r="Q21961" s="24"/>
      <c r="T21961" s="24"/>
      <c r="W21961" s="24"/>
      <c r="Z21961" s="24"/>
      <c r="AC21961" s="24"/>
      <c r="AI21961" s="24"/>
      <c r="AL21961" s="24"/>
      <c r="AO21961" s="24"/>
      <c r="AR21961" s="24"/>
      <c r="AU21961" s="24"/>
    </row>
    <row r="21962">
      <c r="J21962" s="18"/>
      <c r="N21962" s="24"/>
      <c r="Q21962" s="24"/>
      <c r="T21962" s="24"/>
      <c r="W21962" s="24"/>
      <c r="Z21962" s="24"/>
      <c r="AC21962" s="24"/>
      <c r="AI21962" s="24"/>
      <c r="AL21962" s="24"/>
      <c r="AO21962" s="24"/>
      <c r="AR21962" s="24"/>
      <c r="AU21962" s="24"/>
    </row>
    <row r="21963">
      <c r="J21963" s="18"/>
      <c r="N21963" s="24"/>
      <c r="Q21963" s="24"/>
      <c r="T21963" s="24"/>
      <c r="W21963" s="24"/>
      <c r="Z21963" s="24"/>
      <c r="AC21963" s="24"/>
      <c r="AI21963" s="24"/>
      <c r="AL21963" s="24"/>
      <c r="AO21963" s="24"/>
      <c r="AR21963" s="24"/>
      <c r="AU21963" s="24"/>
    </row>
    <row r="21964">
      <c r="J21964" s="18"/>
      <c r="N21964" s="24"/>
      <c r="Q21964" s="24"/>
      <c r="T21964" s="24"/>
      <c r="W21964" s="24"/>
      <c r="Z21964" s="24"/>
      <c r="AC21964" s="24"/>
      <c r="AI21964" s="24"/>
      <c r="AL21964" s="24"/>
      <c r="AO21964" s="24"/>
      <c r="AR21964" s="24"/>
      <c r="AU21964" s="24"/>
    </row>
    <row r="21965">
      <c r="J21965" s="18"/>
      <c r="N21965" s="24"/>
      <c r="Q21965" s="24"/>
      <c r="T21965" s="24"/>
      <c r="W21965" s="24"/>
      <c r="Z21965" s="24"/>
      <c r="AC21965" s="24"/>
      <c r="AI21965" s="24"/>
      <c r="AL21965" s="24"/>
      <c r="AO21965" s="24"/>
      <c r="AR21965" s="24"/>
      <c r="AU21965" s="24"/>
    </row>
    <row r="21966">
      <c r="J21966" s="18"/>
      <c r="N21966" s="24"/>
      <c r="Q21966" s="24"/>
      <c r="T21966" s="24"/>
      <c r="W21966" s="24"/>
      <c r="Z21966" s="24"/>
      <c r="AC21966" s="24"/>
      <c r="AI21966" s="24"/>
      <c r="AL21966" s="24"/>
      <c r="AO21966" s="24"/>
      <c r="AR21966" s="24"/>
      <c r="AU21966" s="24"/>
    </row>
    <row r="21967">
      <c r="J21967" s="18"/>
      <c r="N21967" s="24"/>
      <c r="Q21967" s="24"/>
      <c r="T21967" s="24"/>
      <c r="W21967" s="24"/>
      <c r="Z21967" s="24"/>
      <c r="AC21967" s="24"/>
      <c r="AI21967" s="24"/>
      <c r="AL21967" s="24"/>
      <c r="AO21967" s="24"/>
      <c r="AR21967" s="24"/>
      <c r="AU21967" s="24"/>
    </row>
    <row r="21968">
      <c r="J21968" s="18"/>
      <c r="N21968" s="24"/>
      <c r="Q21968" s="24"/>
      <c r="T21968" s="24"/>
      <c r="W21968" s="24"/>
      <c r="Z21968" s="24"/>
      <c r="AC21968" s="24"/>
      <c r="AI21968" s="24"/>
      <c r="AL21968" s="24"/>
      <c r="AO21968" s="24"/>
      <c r="AR21968" s="24"/>
      <c r="AU21968" s="24"/>
    </row>
    <row r="21969">
      <c r="J21969" s="18"/>
      <c r="N21969" s="24"/>
      <c r="Q21969" s="24"/>
      <c r="T21969" s="24"/>
      <c r="W21969" s="24"/>
      <c r="Z21969" s="24"/>
      <c r="AC21969" s="24"/>
      <c r="AI21969" s="24"/>
      <c r="AL21969" s="24"/>
      <c r="AO21969" s="24"/>
      <c r="AR21969" s="24"/>
      <c r="AU21969" s="24"/>
    </row>
    <row r="21970">
      <c r="J21970" s="18"/>
      <c r="N21970" s="24"/>
      <c r="Q21970" s="24"/>
      <c r="T21970" s="24"/>
      <c r="W21970" s="24"/>
      <c r="Z21970" s="24"/>
      <c r="AC21970" s="24"/>
      <c r="AI21970" s="24"/>
      <c r="AL21970" s="24"/>
      <c r="AO21970" s="24"/>
      <c r="AR21970" s="24"/>
      <c r="AU21970" s="24"/>
    </row>
    <row r="21971">
      <c r="J21971" s="18"/>
      <c r="N21971" s="24"/>
      <c r="Q21971" s="24"/>
      <c r="T21971" s="24"/>
      <c r="W21971" s="24"/>
      <c r="Z21971" s="24"/>
      <c r="AC21971" s="24"/>
      <c r="AI21971" s="24"/>
      <c r="AL21971" s="24"/>
      <c r="AO21971" s="24"/>
      <c r="AR21971" s="24"/>
      <c r="AU21971" s="24"/>
    </row>
    <row r="21972">
      <c r="J21972" s="18"/>
      <c r="N21972" s="24"/>
      <c r="Q21972" s="24"/>
      <c r="T21972" s="24"/>
      <c r="W21972" s="24"/>
      <c r="Z21972" s="24"/>
      <c r="AC21972" s="24"/>
      <c r="AI21972" s="24"/>
      <c r="AL21972" s="24"/>
      <c r="AO21972" s="24"/>
      <c r="AR21972" s="24"/>
      <c r="AU21972" s="24"/>
    </row>
    <row r="21973">
      <c r="J21973" s="18"/>
      <c r="N21973" s="24"/>
      <c r="Q21973" s="24"/>
      <c r="T21973" s="24"/>
      <c r="W21973" s="24"/>
      <c r="Z21973" s="24"/>
      <c r="AC21973" s="24"/>
      <c r="AI21973" s="24"/>
      <c r="AL21973" s="24"/>
      <c r="AO21973" s="24"/>
      <c r="AR21973" s="24"/>
      <c r="AU21973" s="24"/>
    </row>
    <row r="21974">
      <c r="J21974" s="18"/>
      <c r="N21974" s="24"/>
      <c r="Q21974" s="24"/>
      <c r="T21974" s="24"/>
      <c r="W21974" s="24"/>
      <c r="Z21974" s="24"/>
      <c r="AC21974" s="24"/>
      <c r="AI21974" s="24"/>
      <c r="AL21974" s="24"/>
      <c r="AO21974" s="24"/>
      <c r="AR21974" s="24"/>
      <c r="AU21974" s="24"/>
    </row>
    <row r="21975">
      <c r="J21975" s="18"/>
      <c r="N21975" s="24"/>
      <c r="Q21975" s="24"/>
      <c r="T21975" s="24"/>
      <c r="W21975" s="24"/>
      <c r="Z21975" s="24"/>
      <c r="AC21975" s="24"/>
      <c r="AI21975" s="24"/>
      <c r="AL21975" s="24"/>
      <c r="AO21975" s="24"/>
      <c r="AR21975" s="24"/>
      <c r="AU21975" s="24"/>
    </row>
    <row r="21976">
      <c r="J21976" s="18"/>
      <c r="N21976" s="24"/>
      <c r="Q21976" s="24"/>
      <c r="T21976" s="24"/>
      <c r="W21976" s="24"/>
      <c r="Z21976" s="24"/>
      <c r="AC21976" s="24"/>
      <c r="AI21976" s="24"/>
      <c r="AL21976" s="24"/>
      <c r="AO21976" s="24"/>
      <c r="AR21976" s="24"/>
      <c r="AU21976" s="24"/>
    </row>
    <row r="21977">
      <c r="J21977" s="18"/>
      <c r="N21977" s="24"/>
      <c r="Q21977" s="24"/>
      <c r="T21977" s="24"/>
      <c r="W21977" s="24"/>
      <c r="Z21977" s="24"/>
      <c r="AC21977" s="24"/>
      <c r="AI21977" s="24"/>
      <c r="AL21977" s="24"/>
      <c r="AO21977" s="24"/>
      <c r="AR21977" s="24"/>
      <c r="AU21977" s="24"/>
    </row>
    <row r="21978">
      <c r="J21978" s="18"/>
      <c r="N21978" s="24"/>
      <c r="Q21978" s="24"/>
      <c r="T21978" s="24"/>
      <c r="W21978" s="24"/>
      <c r="Z21978" s="24"/>
      <c r="AC21978" s="24"/>
      <c r="AI21978" s="24"/>
      <c r="AL21978" s="24"/>
      <c r="AO21978" s="24"/>
      <c r="AR21978" s="24"/>
      <c r="AU21978" s="24"/>
    </row>
    <row r="21979">
      <c r="J21979" s="18"/>
      <c r="N21979" s="24"/>
      <c r="Q21979" s="24"/>
      <c r="T21979" s="24"/>
      <c r="W21979" s="24"/>
      <c r="Z21979" s="24"/>
      <c r="AC21979" s="24"/>
      <c r="AI21979" s="24"/>
      <c r="AL21979" s="24"/>
      <c r="AO21979" s="24"/>
      <c r="AR21979" s="24"/>
      <c r="AU21979" s="24"/>
    </row>
    <row r="21980">
      <c r="J21980" s="18"/>
      <c r="N21980" s="24"/>
      <c r="Q21980" s="24"/>
      <c r="T21980" s="24"/>
      <c r="W21980" s="24"/>
      <c r="Z21980" s="24"/>
      <c r="AC21980" s="24"/>
      <c r="AI21980" s="24"/>
      <c r="AL21980" s="24"/>
      <c r="AO21980" s="24"/>
      <c r="AR21980" s="24"/>
      <c r="AU21980" s="24"/>
    </row>
    <row r="21981">
      <c r="J21981" s="18"/>
      <c r="N21981" s="24"/>
      <c r="Q21981" s="24"/>
      <c r="T21981" s="24"/>
      <c r="W21981" s="24"/>
      <c r="Z21981" s="24"/>
      <c r="AC21981" s="24"/>
      <c r="AI21981" s="24"/>
      <c r="AL21981" s="24"/>
      <c r="AO21981" s="24"/>
      <c r="AR21981" s="24"/>
      <c r="AU21981" s="24"/>
    </row>
    <row r="21982">
      <c r="J21982" s="18"/>
      <c r="N21982" s="24"/>
      <c r="Q21982" s="24"/>
      <c r="T21982" s="24"/>
      <c r="W21982" s="24"/>
      <c r="Z21982" s="24"/>
      <c r="AC21982" s="24"/>
      <c r="AI21982" s="24"/>
      <c r="AL21982" s="24"/>
      <c r="AO21982" s="24"/>
      <c r="AR21982" s="24"/>
      <c r="AU21982" s="24"/>
    </row>
    <row r="21983">
      <c r="J21983" s="18"/>
      <c r="N21983" s="24"/>
      <c r="Q21983" s="24"/>
      <c r="T21983" s="24"/>
      <c r="W21983" s="24"/>
      <c r="Z21983" s="24"/>
      <c r="AC21983" s="24"/>
      <c r="AI21983" s="24"/>
      <c r="AL21983" s="24"/>
      <c r="AO21983" s="24"/>
      <c r="AR21983" s="24"/>
      <c r="AU21983" s="24"/>
    </row>
    <row r="21984">
      <c r="J21984" s="18"/>
      <c r="N21984" s="24"/>
      <c r="Q21984" s="24"/>
      <c r="T21984" s="24"/>
      <c r="W21984" s="24"/>
      <c r="Z21984" s="24"/>
      <c r="AC21984" s="24"/>
      <c r="AI21984" s="24"/>
      <c r="AL21984" s="24"/>
      <c r="AO21984" s="24"/>
      <c r="AR21984" s="24"/>
      <c r="AU21984" s="24"/>
    </row>
    <row r="21985">
      <c r="J21985" s="18"/>
      <c r="N21985" s="24"/>
      <c r="Q21985" s="24"/>
      <c r="T21985" s="24"/>
      <c r="W21985" s="24"/>
      <c r="Z21985" s="24"/>
      <c r="AC21985" s="24"/>
      <c r="AI21985" s="24"/>
      <c r="AL21985" s="24"/>
      <c r="AO21985" s="24"/>
      <c r="AR21985" s="24"/>
      <c r="AU21985" s="24"/>
    </row>
    <row r="21986">
      <c r="J21986" s="18"/>
      <c r="N21986" s="24"/>
      <c r="Q21986" s="24"/>
      <c r="T21986" s="24"/>
      <c r="W21986" s="24"/>
      <c r="Z21986" s="24"/>
      <c r="AC21986" s="24"/>
      <c r="AI21986" s="24"/>
      <c r="AL21986" s="24"/>
      <c r="AO21986" s="24"/>
      <c r="AR21986" s="24"/>
      <c r="AU21986" s="24"/>
    </row>
    <row r="21987">
      <c r="J21987" s="18"/>
      <c r="N21987" s="24"/>
      <c r="Q21987" s="24"/>
      <c r="T21987" s="24"/>
      <c r="W21987" s="24"/>
      <c r="Z21987" s="24"/>
      <c r="AC21987" s="24"/>
      <c r="AI21987" s="24"/>
      <c r="AL21987" s="24"/>
      <c r="AO21987" s="24"/>
      <c r="AR21987" s="24"/>
      <c r="AU21987" s="24"/>
    </row>
    <row r="21988">
      <c r="J21988" s="18"/>
      <c r="N21988" s="24"/>
      <c r="Q21988" s="24"/>
      <c r="T21988" s="24"/>
      <c r="W21988" s="24"/>
      <c r="Z21988" s="24"/>
      <c r="AC21988" s="24"/>
      <c r="AI21988" s="24"/>
      <c r="AL21988" s="24"/>
      <c r="AO21988" s="24"/>
      <c r="AR21988" s="24"/>
      <c r="AU21988" s="24"/>
    </row>
    <row r="21989">
      <c r="J21989" s="18"/>
      <c r="N21989" s="24"/>
      <c r="Q21989" s="24"/>
      <c r="T21989" s="24"/>
      <c r="W21989" s="24"/>
      <c r="Z21989" s="24"/>
      <c r="AC21989" s="24"/>
      <c r="AI21989" s="24"/>
      <c r="AL21989" s="24"/>
      <c r="AO21989" s="24"/>
      <c r="AR21989" s="24"/>
      <c r="AU21989" s="24"/>
    </row>
    <row r="21990">
      <c r="J21990" s="18"/>
      <c r="N21990" s="24"/>
      <c r="Q21990" s="24"/>
      <c r="T21990" s="24"/>
      <c r="W21990" s="24"/>
      <c r="Z21990" s="24"/>
      <c r="AC21990" s="24"/>
      <c r="AI21990" s="24"/>
      <c r="AL21990" s="24"/>
      <c r="AO21990" s="24"/>
      <c r="AR21990" s="24"/>
      <c r="AU21990" s="24"/>
    </row>
    <row r="21991">
      <c r="J21991" s="18"/>
      <c r="N21991" s="24"/>
      <c r="Q21991" s="24"/>
      <c r="T21991" s="24"/>
      <c r="W21991" s="24"/>
      <c r="Z21991" s="24"/>
      <c r="AC21991" s="24"/>
      <c r="AI21991" s="24"/>
      <c r="AL21991" s="24"/>
      <c r="AO21991" s="24"/>
      <c r="AR21991" s="24"/>
      <c r="AU21991" s="24"/>
    </row>
    <row r="21992">
      <c r="J21992" s="18"/>
      <c r="N21992" s="24"/>
      <c r="Q21992" s="24"/>
      <c r="T21992" s="24"/>
      <c r="W21992" s="24"/>
      <c r="Z21992" s="24"/>
      <c r="AC21992" s="24"/>
      <c r="AI21992" s="24"/>
      <c r="AL21992" s="24"/>
      <c r="AO21992" s="24"/>
      <c r="AR21992" s="24"/>
      <c r="AU21992" s="24"/>
    </row>
    <row r="21993">
      <c r="J21993" s="18"/>
      <c r="N21993" s="24"/>
      <c r="Q21993" s="24"/>
      <c r="T21993" s="24"/>
      <c r="W21993" s="24"/>
      <c r="Z21993" s="24"/>
      <c r="AC21993" s="24"/>
      <c r="AI21993" s="24"/>
      <c r="AL21993" s="24"/>
      <c r="AO21993" s="24"/>
      <c r="AR21993" s="24"/>
      <c r="AU21993" s="24"/>
    </row>
    <row r="21994">
      <c r="J21994" s="18"/>
      <c r="N21994" s="24"/>
      <c r="Q21994" s="24"/>
      <c r="T21994" s="24"/>
      <c r="W21994" s="24"/>
      <c r="Z21994" s="24"/>
      <c r="AC21994" s="24"/>
      <c r="AI21994" s="24"/>
      <c r="AL21994" s="24"/>
      <c r="AO21994" s="24"/>
      <c r="AR21994" s="24"/>
      <c r="AU21994" s="24"/>
    </row>
    <row r="21995">
      <c r="J21995" s="18"/>
      <c r="N21995" s="24"/>
      <c r="Q21995" s="24"/>
      <c r="T21995" s="24"/>
      <c r="W21995" s="24"/>
      <c r="Z21995" s="24"/>
      <c r="AC21995" s="24"/>
      <c r="AI21995" s="24"/>
      <c r="AL21995" s="24"/>
      <c r="AO21995" s="24"/>
      <c r="AR21995" s="24"/>
      <c r="AU21995" s="24"/>
    </row>
    <row r="21996">
      <c r="J21996" s="18"/>
      <c r="N21996" s="24"/>
      <c r="Q21996" s="24"/>
      <c r="T21996" s="24"/>
      <c r="W21996" s="24"/>
      <c r="Z21996" s="24"/>
      <c r="AC21996" s="24"/>
      <c r="AI21996" s="24"/>
      <c r="AL21996" s="24"/>
      <c r="AO21996" s="24"/>
      <c r="AR21996" s="24"/>
      <c r="AU21996" s="24"/>
    </row>
    <row r="21997">
      <c r="J21997" s="18"/>
      <c r="N21997" s="24"/>
      <c r="Q21997" s="24"/>
      <c r="T21997" s="24"/>
      <c r="W21997" s="24"/>
      <c r="Z21997" s="24"/>
      <c r="AC21997" s="24"/>
      <c r="AI21997" s="24"/>
      <c r="AL21997" s="24"/>
      <c r="AO21997" s="24"/>
      <c r="AR21997" s="24"/>
      <c r="AU21997" s="24"/>
    </row>
    <row r="21998">
      <c r="J21998" s="18"/>
      <c r="N21998" s="24"/>
      <c r="Q21998" s="24"/>
      <c r="T21998" s="24"/>
      <c r="W21998" s="24"/>
      <c r="Z21998" s="24"/>
      <c r="AC21998" s="24"/>
      <c r="AI21998" s="24"/>
      <c r="AL21998" s="24"/>
      <c r="AO21998" s="24"/>
      <c r="AR21998" s="24"/>
      <c r="AU21998" s="24"/>
    </row>
    <row r="21999">
      <c r="J21999" s="18"/>
      <c r="N21999" s="24"/>
      <c r="Q21999" s="24"/>
      <c r="T21999" s="24"/>
      <c r="W21999" s="24"/>
      <c r="Z21999" s="24"/>
      <c r="AC21999" s="24"/>
      <c r="AI21999" s="24"/>
      <c r="AL21999" s="24"/>
      <c r="AO21999" s="24"/>
      <c r="AR21999" s="24"/>
      <c r="AU21999" s="24"/>
    </row>
    <row r="22000">
      <c r="J22000" s="18"/>
      <c r="N22000" s="24"/>
      <c r="Q22000" s="24"/>
      <c r="T22000" s="24"/>
      <c r="W22000" s="24"/>
      <c r="Z22000" s="24"/>
      <c r="AC22000" s="24"/>
      <c r="AI22000" s="24"/>
      <c r="AL22000" s="24"/>
      <c r="AO22000" s="24"/>
      <c r="AR22000" s="24"/>
      <c r="AU22000" s="24"/>
    </row>
    <row r="22001">
      <c r="J22001" s="18"/>
      <c r="N22001" s="24"/>
      <c r="Q22001" s="24"/>
      <c r="T22001" s="24"/>
      <c r="W22001" s="24"/>
      <c r="Z22001" s="24"/>
      <c r="AC22001" s="24"/>
      <c r="AI22001" s="24"/>
      <c r="AL22001" s="24"/>
      <c r="AO22001" s="24"/>
      <c r="AR22001" s="24"/>
      <c r="AU22001" s="24"/>
    </row>
    <row r="22002">
      <c r="J22002" s="18"/>
      <c r="N22002" s="24"/>
      <c r="Q22002" s="24"/>
      <c r="T22002" s="24"/>
      <c r="W22002" s="24"/>
      <c r="Z22002" s="24"/>
      <c r="AC22002" s="24"/>
      <c r="AI22002" s="24"/>
      <c r="AL22002" s="24"/>
      <c r="AO22002" s="24"/>
      <c r="AR22002" s="24"/>
      <c r="AU22002" s="24"/>
    </row>
    <row r="22003">
      <c r="J22003" s="18"/>
      <c r="N22003" s="24"/>
      <c r="Q22003" s="24"/>
      <c r="T22003" s="24"/>
      <c r="W22003" s="24"/>
      <c r="Z22003" s="24"/>
      <c r="AC22003" s="24"/>
      <c r="AI22003" s="24"/>
      <c r="AL22003" s="24"/>
      <c r="AO22003" s="24"/>
      <c r="AR22003" s="24"/>
      <c r="AU22003" s="24"/>
    </row>
    <row r="22004">
      <c r="J22004" s="18"/>
      <c r="N22004" s="24"/>
      <c r="Q22004" s="24"/>
      <c r="T22004" s="24"/>
      <c r="W22004" s="24"/>
      <c r="Z22004" s="24"/>
      <c r="AC22004" s="24"/>
      <c r="AI22004" s="24"/>
      <c r="AL22004" s="24"/>
      <c r="AO22004" s="24"/>
      <c r="AR22004" s="24"/>
      <c r="AU22004" s="24"/>
    </row>
    <row r="22005">
      <c r="J22005" s="18"/>
      <c r="N22005" s="24"/>
      <c r="Q22005" s="24"/>
      <c r="T22005" s="24"/>
      <c r="W22005" s="24"/>
      <c r="Z22005" s="24"/>
      <c r="AC22005" s="24"/>
      <c r="AI22005" s="24"/>
      <c r="AL22005" s="24"/>
      <c r="AO22005" s="24"/>
      <c r="AR22005" s="24"/>
      <c r="AU22005" s="24"/>
    </row>
    <row r="22006">
      <c r="J22006" s="18"/>
      <c r="N22006" s="24"/>
      <c r="Q22006" s="24"/>
      <c r="T22006" s="24"/>
      <c r="W22006" s="24"/>
      <c r="Z22006" s="24"/>
      <c r="AC22006" s="24"/>
      <c r="AI22006" s="24"/>
      <c r="AL22006" s="24"/>
      <c r="AO22006" s="24"/>
      <c r="AR22006" s="24"/>
      <c r="AU22006" s="24"/>
    </row>
    <row r="22007">
      <c r="J22007" s="18"/>
      <c r="N22007" s="24"/>
      <c r="Q22007" s="24"/>
      <c r="T22007" s="24"/>
      <c r="W22007" s="24"/>
      <c r="Z22007" s="24"/>
      <c r="AC22007" s="24"/>
      <c r="AI22007" s="24"/>
      <c r="AL22007" s="24"/>
      <c r="AO22007" s="24"/>
      <c r="AR22007" s="24"/>
      <c r="AU22007" s="24"/>
    </row>
    <row r="22008">
      <c r="J22008" s="18"/>
      <c r="N22008" s="24"/>
      <c r="Q22008" s="24"/>
      <c r="T22008" s="24"/>
      <c r="W22008" s="24"/>
      <c r="Z22008" s="24"/>
      <c r="AC22008" s="24"/>
      <c r="AI22008" s="24"/>
      <c r="AL22008" s="24"/>
      <c r="AO22008" s="24"/>
      <c r="AR22008" s="24"/>
      <c r="AU22008" s="24"/>
    </row>
    <row r="22009">
      <c r="J22009" s="18"/>
      <c r="N22009" s="24"/>
      <c r="Q22009" s="24"/>
      <c r="T22009" s="24"/>
      <c r="W22009" s="24"/>
      <c r="Z22009" s="24"/>
      <c r="AC22009" s="24"/>
      <c r="AI22009" s="24"/>
      <c r="AL22009" s="24"/>
      <c r="AO22009" s="24"/>
      <c r="AR22009" s="24"/>
      <c r="AU22009" s="24"/>
    </row>
    <row r="22010">
      <c r="J22010" s="18"/>
      <c r="N22010" s="24"/>
      <c r="Q22010" s="24"/>
      <c r="T22010" s="24"/>
      <c r="W22010" s="24"/>
      <c r="Z22010" s="24"/>
      <c r="AC22010" s="24"/>
      <c r="AI22010" s="24"/>
      <c r="AL22010" s="24"/>
      <c r="AO22010" s="24"/>
      <c r="AR22010" s="24"/>
      <c r="AU22010" s="24"/>
    </row>
    <row r="22011">
      <c r="J22011" s="18"/>
      <c r="N22011" s="24"/>
      <c r="Q22011" s="24"/>
      <c r="T22011" s="24"/>
      <c r="W22011" s="24"/>
      <c r="Z22011" s="24"/>
      <c r="AC22011" s="24"/>
      <c r="AI22011" s="24"/>
      <c r="AL22011" s="24"/>
      <c r="AO22011" s="24"/>
      <c r="AR22011" s="24"/>
      <c r="AU22011" s="24"/>
    </row>
    <row r="22012">
      <c r="J22012" s="18"/>
      <c r="N22012" s="24"/>
      <c r="Q22012" s="24"/>
      <c r="T22012" s="24"/>
      <c r="W22012" s="24"/>
      <c r="Z22012" s="24"/>
      <c r="AC22012" s="24"/>
      <c r="AI22012" s="24"/>
      <c r="AL22012" s="24"/>
      <c r="AO22012" s="24"/>
      <c r="AR22012" s="24"/>
      <c r="AU22012" s="24"/>
    </row>
    <row r="22013">
      <c r="J22013" s="18"/>
      <c r="N22013" s="24"/>
      <c r="Q22013" s="24"/>
      <c r="T22013" s="24"/>
      <c r="W22013" s="24"/>
      <c r="Z22013" s="24"/>
      <c r="AC22013" s="24"/>
      <c r="AI22013" s="24"/>
      <c r="AL22013" s="24"/>
      <c r="AO22013" s="24"/>
      <c r="AR22013" s="24"/>
      <c r="AU22013" s="24"/>
    </row>
    <row r="22014">
      <c r="J22014" s="18"/>
      <c r="N22014" s="24"/>
      <c r="Q22014" s="24"/>
      <c r="T22014" s="24"/>
      <c r="W22014" s="24"/>
      <c r="Z22014" s="24"/>
      <c r="AC22014" s="24"/>
      <c r="AI22014" s="24"/>
      <c r="AL22014" s="24"/>
      <c r="AO22014" s="24"/>
      <c r="AR22014" s="24"/>
      <c r="AU22014" s="24"/>
    </row>
    <row r="22015">
      <c r="J22015" s="18"/>
      <c r="N22015" s="24"/>
      <c r="Q22015" s="24"/>
      <c r="T22015" s="24"/>
      <c r="W22015" s="24"/>
      <c r="Z22015" s="24"/>
      <c r="AC22015" s="24"/>
      <c r="AI22015" s="24"/>
      <c r="AL22015" s="24"/>
      <c r="AO22015" s="24"/>
      <c r="AR22015" s="24"/>
      <c r="AU22015" s="24"/>
    </row>
    <row r="22016">
      <c r="J22016" s="18"/>
      <c r="N22016" s="24"/>
      <c r="Q22016" s="24"/>
      <c r="T22016" s="24"/>
      <c r="W22016" s="24"/>
      <c r="Z22016" s="24"/>
      <c r="AC22016" s="24"/>
      <c r="AI22016" s="24"/>
      <c r="AL22016" s="24"/>
      <c r="AO22016" s="24"/>
      <c r="AR22016" s="24"/>
      <c r="AU22016" s="24"/>
    </row>
    <row r="22017">
      <c r="J22017" s="18"/>
      <c r="N22017" s="24"/>
      <c r="Q22017" s="24"/>
      <c r="T22017" s="24"/>
      <c r="W22017" s="24"/>
      <c r="Z22017" s="24"/>
      <c r="AC22017" s="24"/>
      <c r="AI22017" s="24"/>
      <c r="AL22017" s="24"/>
      <c r="AO22017" s="24"/>
      <c r="AR22017" s="24"/>
      <c r="AU22017" s="24"/>
    </row>
    <row r="22018">
      <c r="J22018" s="18"/>
      <c r="N22018" s="24"/>
      <c r="Q22018" s="24"/>
      <c r="T22018" s="24"/>
      <c r="W22018" s="24"/>
      <c r="Z22018" s="24"/>
      <c r="AC22018" s="24"/>
      <c r="AI22018" s="24"/>
      <c r="AL22018" s="24"/>
      <c r="AO22018" s="24"/>
      <c r="AR22018" s="24"/>
      <c r="AU22018" s="24"/>
    </row>
    <row r="22019">
      <c r="J22019" s="18"/>
      <c r="N22019" s="24"/>
      <c r="Q22019" s="24"/>
      <c r="T22019" s="24"/>
      <c r="W22019" s="24"/>
      <c r="Z22019" s="24"/>
      <c r="AC22019" s="24"/>
      <c r="AI22019" s="24"/>
      <c r="AL22019" s="24"/>
      <c r="AO22019" s="24"/>
      <c r="AR22019" s="24"/>
      <c r="AU22019" s="24"/>
    </row>
    <row r="22020">
      <c r="J22020" s="18"/>
      <c r="N22020" s="24"/>
      <c r="Q22020" s="24"/>
      <c r="T22020" s="24"/>
      <c r="W22020" s="24"/>
      <c r="Z22020" s="24"/>
      <c r="AC22020" s="24"/>
      <c r="AI22020" s="24"/>
      <c r="AL22020" s="24"/>
      <c r="AO22020" s="24"/>
      <c r="AR22020" s="24"/>
      <c r="AU22020" s="24"/>
    </row>
    <row r="22021">
      <c r="J22021" s="18"/>
      <c r="N22021" s="24"/>
      <c r="Q22021" s="24"/>
      <c r="T22021" s="24"/>
      <c r="W22021" s="24"/>
      <c r="Z22021" s="24"/>
      <c r="AC22021" s="24"/>
      <c r="AI22021" s="24"/>
      <c r="AL22021" s="24"/>
      <c r="AO22021" s="24"/>
      <c r="AR22021" s="24"/>
      <c r="AU22021" s="24"/>
    </row>
    <row r="22022">
      <c r="J22022" s="18"/>
      <c r="N22022" s="24"/>
      <c r="Q22022" s="24"/>
      <c r="T22022" s="24"/>
      <c r="W22022" s="24"/>
      <c r="Z22022" s="24"/>
      <c r="AC22022" s="24"/>
      <c r="AI22022" s="24"/>
      <c r="AL22022" s="24"/>
      <c r="AO22022" s="24"/>
      <c r="AR22022" s="24"/>
      <c r="AU22022" s="24"/>
    </row>
    <row r="22023">
      <c r="J22023" s="18"/>
      <c r="N22023" s="24"/>
      <c r="Q22023" s="24"/>
      <c r="T22023" s="24"/>
      <c r="W22023" s="24"/>
      <c r="Z22023" s="24"/>
      <c r="AC22023" s="24"/>
      <c r="AI22023" s="24"/>
      <c r="AL22023" s="24"/>
      <c r="AO22023" s="24"/>
      <c r="AR22023" s="24"/>
      <c r="AU22023" s="24"/>
    </row>
    <row r="22024">
      <c r="J22024" s="18"/>
      <c r="N22024" s="24"/>
      <c r="Q22024" s="24"/>
      <c r="T22024" s="24"/>
      <c r="W22024" s="24"/>
      <c r="Z22024" s="24"/>
      <c r="AC22024" s="24"/>
      <c r="AI22024" s="24"/>
      <c r="AL22024" s="24"/>
      <c r="AO22024" s="24"/>
      <c r="AR22024" s="24"/>
      <c r="AU22024" s="24"/>
    </row>
    <row r="22025">
      <c r="J22025" s="18"/>
      <c r="N22025" s="24"/>
      <c r="Q22025" s="24"/>
      <c r="T22025" s="24"/>
      <c r="W22025" s="24"/>
      <c r="Z22025" s="24"/>
      <c r="AC22025" s="24"/>
      <c r="AI22025" s="24"/>
      <c r="AL22025" s="24"/>
      <c r="AO22025" s="24"/>
      <c r="AR22025" s="24"/>
      <c r="AU22025" s="24"/>
    </row>
    <row r="22026">
      <c r="J22026" s="18"/>
      <c r="N22026" s="24"/>
      <c r="Q22026" s="24"/>
      <c r="T22026" s="24"/>
      <c r="W22026" s="24"/>
      <c r="Z22026" s="24"/>
      <c r="AC22026" s="24"/>
      <c r="AI22026" s="24"/>
      <c r="AL22026" s="24"/>
      <c r="AO22026" s="24"/>
      <c r="AR22026" s="24"/>
      <c r="AU22026" s="24"/>
    </row>
    <row r="22027">
      <c r="J22027" s="18"/>
      <c r="N22027" s="24"/>
      <c r="Q22027" s="24"/>
      <c r="T22027" s="24"/>
      <c r="W22027" s="24"/>
      <c r="Z22027" s="24"/>
      <c r="AC22027" s="24"/>
      <c r="AI22027" s="24"/>
      <c r="AL22027" s="24"/>
      <c r="AO22027" s="24"/>
      <c r="AR22027" s="24"/>
      <c r="AU22027" s="24"/>
    </row>
    <row r="22028">
      <c r="J22028" s="18"/>
      <c r="N22028" s="24"/>
      <c r="Q22028" s="24"/>
      <c r="T22028" s="24"/>
      <c r="W22028" s="24"/>
      <c r="Z22028" s="24"/>
      <c r="AC22028" s="24"/>
      <c r="AI22028" s="24"/>
      <c r="AL22028" s="24"/>
      <c r="AO22028" s="24"/>
      <c r="AR22028" s="24"/>
      <c r="AU22028" s="24"/>
    </row>
    <row r="22029">
      <c r="J22029" s="18"/>
      <c r="N22029" s="24"/>
      <c r="Q22029" s="24"/>
      <c r="T22029" s="24"/>
      <c r="W22029" s="24"/>
      <c r="Z22029" s="24"/>
      <c r="AC22029" s="24"/>
      <c r="AI22029" s="24"/>
      <c r="AL22029" s="24"/>
      <c r="AO22029" s="24"/>
      <c r="AR22029" s="24"/>
      <c r="AU22029" s="24"/>
    </row>
    <row r="22030">
      <c r="J22030" s="18"/>
      <c r="N22030" s="24"/>
      <c r="Q22030" s="24"/>
      <c r="T22030" s="24"/>
      <c r="W22030" s="24"/>
      <c r="Z22030" s="24"/>
      <c r="AC22030" s="24"/>
      <c r="AI22030" s="24"/>
      <c r="AL22030" s="24"/>
      <c r="AO22030" s="24"/>
      <c r="AR22030" s="24"/>
      <c r="AU22030" s="24"/>
    </row>
    <row r="22031">
      <c r="J22031" s="18"/>
      <c r="N22031" s="24"/>
      <c r="Q22031" s="24"/>
      <c r="T22031" s="24"/>
      <c r="W22031" s="24"/>
      <c r="Z22031" s="24"/>
      <c r="AC22031" s="24"/>
      <c r="AI22031" s="24"/>
      <c r="AL22031" s="24"/>
      <c r="AO22031" s="24"/>
      <c r="AR22031" s="24"/>
      <c r="AU22031" s="24"/>
    </row>
    <row r="22032">
      <c r="J22032" s="18"/>
      <c r="N22032" s="24"/>
      <c r="Q22032" s="24"/>
      <c r="T22032" s="24"/>
      <c r="W22032" s="24"/>
      <c r="Z22032" s="24"/>
      <c r="AC22032" s="24"/>
      <c r="AI22032" s="24"/>
      <c r="AL22032" s="24"/>
      <c r="AO22032" s="24"/>
      <c r="AR22032" s="24"/>
      <c r="AU22032" s="24"/>
    </row>
    <row r="22033">
      <c r="J22033" s="18"/>
      <c r="N22033" s="24"/>
      <c r="Q22033" s="24"/>
      <c r="T22033" s="24"/>
      <c r="W22033" s="24"/>
      <c r="Z22033" s="24"/>
      <c r="AC22033" s="24"/>
      <c r="AI22033" s="24"/>
      <c r="AL22033" s="24"/>
      <c r="AO22033" s="24"/>
      <c r="AR22033" s="24"/>
      <c r="AU22033" s="24"/>
    </row>
    <row r="22034">
      <c r="J22034" s="18"/>
      <c r="N22034" s="24"/>
      <c r="Q22034" s="24"/>
      <c r="T22034" s="24"/>
      <c r="W22034" s="24"/>
      <c r="Z22034" s="24"/>
      <c r="AC22034" s="24"/>
      <c r="AI22034" s="24"/>
      <c r="AL22034" s="24"/>
      <c r="AO22034" s="24"/>
      <c r="AR22034" s="24"/>
      <c r="AU22034" s="24"/>
    </row>
    <row r="22035">
      <c r="J22035" s="18"/>
      <c r="N22035" s="24"/>
      <c r="Q22035" s="24"/>
      <c r="T22035" s="24"/>
      <c r="W22035" s="24"/>
      <c r="Z22035" s="24"/>
      <c r="AC22035" s="24"/>
      <c r="AI22035" s="24"/>
      <c r="AL22035" s="24"/>
      <c r="AO22035" s="24"/>
      <c r="AR22035" s="24"/>
      <c r="AU22035" s="24"/>
    </row>
    <row r="22036">
      <c r="J22036" s="18"/>
      <c r="N22036" s="24"/>
      <c r="Q22036" s="24"/>
      <c r="T22036" s="24"/>
      <c r="W22036" s="24"/>
      <c r="Z22036" s="24"/>
      <c r="AC22036" s="24"/>
      <c r="AI22036" s="24"/>
      <c r="AL22036" s="24"/>
      <c r="AO22036" s="24"/>
      <c r="AR22036" s="24"/>
      <c r="AU22036" s="24"/>
    </row>
    <row r="22037">
      <c r="J22037" s="18"/>
      <c r="N22037" s="24"/>
      <c r="Q22037" s="24"/>
      <c r="T22037" s="24"/>
      <c r="W22037" s="24"/>
      <c r="Z22037" s="24"/>
      <c r="AC22037" s="24"/>
      <c r="AI22037" s="24"/>
      <c r="AL22037" s="24"/>
      <c r="AO22037" s="24"/>
      <c r="AR22037" s="24"/>
      <c r="AU22037" s="24"/>
    </row>
    <row r="22038">
      <c r="J22038" s="18"/>
      <c r="N22038" s="24"/>
      <c r="Q22038" s="24"/>
      <c r="T22038" s="24"/>
      <c r="W22038" s="24"/>
      <c r="Z22038" s="24"/>
      <c r="AC22038" s="24"/>
      <c r="AI22038" s="24"/>
      <c r="AL22038" s="24"/>
      <c r="AO22038" s="24"/>
      <c r="AR22038" s="24"/>
      <c r="AU22038" s="24"/>
    </row>
    <row r="22039">
      <c r="J22039" s="18"/>
      <c r="N22039" s="24"/>
      <c r="Q22039" s="24"/>
      <c r="T22039" s="24"/>
      <c r="W22039" s="24"/>
      <c r="Z22039" s="24"/>
      <c r="AC22039" s="24"/>
      <c r="AI22039" s="24"/>
      <c r="AL22039" s="24"/>
      <c r="AO22039" s="24"/>
      <c r="AR22039" s="24"/>
      <c r="AU22039" s="24"/>
    </row>
    <row r="22040">
      <c r="J22040" s="18"/>
      <c r="N22040" s="24"/>
      <c r="Q22040" s="24"/>
      <c r="T22040" s="24"/>
      <c r="W22040" s="24"/>
      <c r="Z22040" s="24"/>
      <c r="AC22040" s="24"/>
      <c r="AI22040" s="24"/>
      <c r="AL22040" s="24"/>
      <c r="AO22040" s="24"/>
      <c r="AR22040" s="24"/>
      <c r="AU22040" s="24"/>
    </row>
    <row r="22041">
      <c r="J22041" s="18"/>
      <c r="N22041" s="24"/>
      <c r="Q22041" s="24"/>
      <c r="T22041" s="24"/>
      <c r="W22041" s="24"/>
      <c r="Z22041" s="24"/>
      <c r="AC22041" s="24"/>
      <c r="AI22041" s="24"/>
      <c r="AL22041" s="24"/>
      <c r="AO22041" s="24"/>
      <c r="AR22041" s="24"/>
      <c r="AU22041" s="24"/>
    </row>
    <row r="22042">
      <c r="J22042" s="18"/>
      <c r="N22042" s="24"/>
      <c r="Q22042" s="24"/>
      <c r="T22042" s="24"/>
      <c r="W22042" s="24"/>
      <c r="Z22042" s="24"/>
      <c r="AC22042" s="24"/>
      <c r="AI22042" s="24"/>
      <c r="AL22042" s="24"/>
      <c r="AO22042" s="24"/>
      <c r="AR22042" s="24"/>
      <c r="AU22042" s="24"/>
    </row>
    <row r="22043">
      <c r="J22043" s="18"/>
      <c r="N22043" s="24"/>
      <c r="Q22043" s="24"/>
      <c r="T22043" s="24"/>
      <c r="W22043" s="24"/>
      <c r="Z22043" s="24"/>
      <c r="AC22043" s="24"/>
      <c r="AI22043" s="24"/>
      <c r="AL22043" s="24"/>
      <c r="AO22043" s="24"/>
      <c r="AR22043" s="24"/>
      <c r="AU22043" s="24"/>
    </row>
    <row r="22044">
      <c r="J22044" s="18"/>
      <c r="N22044" s="24"/>
      <c r="Q22044" s="24"/>
      <c r="T22044" s="24"/>
      <c r="W22044" s="24"/>
      <c r="Z22044" s="24"/>
      <c r="AC22044" s="24"/>
      <c r="AI22044" s="24"/>
      <c r="AL22044" s="24"/>
      <c r="AO22044" s="24"/>
      <c r="AR22044" s="24"/>
      <c r="AU22044" s="24"/>
    </row>
    <row r="22045">
      <c r="J22045" s="18"/>
      <c r="N22045" s="24"/>
      <c r="Q22045" s="24"/>
      <c r="T22045" s="24"/>
      <c r="W22045" s="24"/>
      <c r="Z22045" s="24"/>
      <c r="AC22045" s="24"/>
      <c r="AI22045" s="24"/>
      <c r="AL22045" s="24"/>
      <c r="AO22045" s="24"/>
      <c r="AR22045" s="24"/>
      <c r="AU22045" s="24"/>
    </row>
    <row r="22046">
      <c r="J22046" s="18"/>
      <c r="N22046" s="24"/>
      <c r="Q22046" s="24"/>
      <c r="T22046" s="24"/>
      <c r="W22046" s="24"/>
      <c r="Z22046" s="24"/>
      <c r="AC22046" s="24"/>
      <c r="AI22046" s="24"/>
      <c r="AL22046" s="24"/>
      <c r="AO22046" s="24"/>
      <c r="AR22046" s="24"/>
      <c r="AU22046" s="24"/>
    </row>
    <row r="22047">
      <c r="J22047" s="18"/>
      <c r="N22047" s="24"/>
      <c r="Q22047" s="24"/>
      <c r="T22047" s="24"/>
      <c r="W22047" s="24"/>
      <c r="Z22047" s="24"/>
      <c r="AC22047" s="24"/>
      <c r="AI22047" s="24"/>
      <c r="AL22047" s="24"/>
      <c r="AO22047" s="24"/>
      <c r="AR22047" s="24"/>
      <c r="AU22047" s="24"/>
    </row>
    <row r="22048">
      <c r="J22048" s="18"/>
      <c r="N22048" s="24"/>
      <c r="Q22048" s="24"/>
      <c r="T22048" s="24"/>
      <c r="W22048" s="24"/>
      <c r="Z22048" s="24"/>
      <c r="AC22048" s="24"/>
      <c r="AI22048" s="24"/>
      <c r="AL22048" s="24"/>
      <c r="AO22048" s="24"/>
      <c r="AR22048" s="24"/>
      <c r="AU22048" s="24"/>
    </row>
    <row r="22049">
      <c r="J22049" s="18"/>
      <c r="N22049" s="24"/>
      <c r="Q22049" s="24"/>
      <c r="T22049" s="24"/>
      <c r="W22049" s="24"/>
      <c r="Z22049" s="24"/>
      <c r="AC22049" s="24"/>
      <c r="AI22049" s="24"/>
      <c r="AL22049" s="24"/>
      <c r="AO22049" s="24"/>
      <c r="AR22049" s="24"/>
      <c r="AU22049" s="24"/>
    </row>
    <row r="22050">
      <c r="J22050" s="18"/>
      <c r="N22050" s="24"/>
      <c r="Q22050" s="24"/>
      <c r="T22050" s="24"/>
      <c r="W22050" s="24"/>
      <c r="Z22050" s="24"/>
      <c r="AC22050" s="24"/>
      <c r="AI22050" s="24"/>
      <c r="AL22050" s="24"/>
      <c r="AO22050" s="24"/>
      <c r="AR22050" s="24"/>
      <c r="AU22050" s="24"/>
    </row>
    <row r="22051">
      <c r="J22051" s="18"/>
      <c r="N22051" s="24"/>
      <c r="Q22051" s="24"/>
      <c r="T22051" s="24"/>
      <c r="W22051" s="24"/>
      <c r="Z22051" s="24"/>
      <c r="AC22051" s="24"/>
      <c r="AI22051" s="24"/>
      <c r="AL22051" s="24"/>
      <c r="AO22051" s="24"/>
      <c r="AR22051" s="24"/>
      <c r="AU22051" s="24"/>
    </row>
    <row r="22052">
      <c r="J22052" s="18"/>
      <c r="N22052" s="24"/>
      <c r="Q22052" s="24"/>
      <c r="T22052" s="24"/>
      <c r="W22052" s="24"/>
      <c r="Z22052" s="24"/>
      <c r="AC22052" s="24"/>
      <c r="AI22052" s="24"/>
      <c r="AL22052" s="24"/>
      <c r="AO22052" s="24"/>
      <c r="AR22052" s="24"/>
      <c r="AU22052" s="24"/>
    </row>
    <row r="22053">
      <c r="J22053" s="18"/>
      <c r="N22053" s="24"/>
      <c r="Q22053" s="24"/>
      <c r="T22053" s="24"/>
      <c r="W22053" s="24"/>
      <c r="Z22053" s="24"/>
      <c r="AC22053" s="24"/>
      <c r="AI22053" s="24"/>
      <c r="AL22053" s="24"/>
      <c r="AO22053" s="24"/>
      <c r="AR22053" s="24"/>
      <c r="AU22053" s="24"/>
    </row>
    <row r="22054">
      <c r="J22054" s="18"/>
      <c r="N22054" s="24"/>
      <c r="Q22054" s="24"/>
      <c r="T22054" s="24"/>
      <c r="W22054" s="24"/>
      <c r="Z22054" s="24"/>
      <c r="AC22054" s="24"/>
      <c r="AI22054" s="24"/>
      <c r="AL22054" s="24"/>
      <c r="AO22054" s="24"/>
      <c r="AR22054" s="24"/>
      <c r="AU22054" s="24"/>
    </row>
    <row r="22055">
      <c r="J22055" s="18"/>
      <c r="N22055" s="24"/>
      <c r="Q22055" s="24"/>
      <c r="T22055" s="24"/>
      <c r="W22055" s="24"/>
      <c r="Z22055" s="24"/>
      <c r="AC22055" s="24"/>
      <c r="AI22055" s="24"/>
      <c r="AL22055" s="24"/>
      <c r="AO22055" s="24"/>
      <c r="AR22055" s="24"/>
      <c r="AU22055" s="24"/>
    </row>
    <row r="22056">
      <c r="J22056" s="18"/>
      <c r="N22056" s="24"/>
      <c r="Q22056" s="24"/>
      <c r="T22056" s="24"/>
      <c r="W22056" s="24"/>
      <c r="Z22056" s="24"/>
      <c r="AC22056" s="24"/>
      <c r="AI22056" s="24"/>
      <c r="AL22056" s="24"/>
      <c r="AO22056" s="24"/>
      <c r="AR22056" s="24"/>
      <c r="AU22056" s="24"/>
    </row>
    <row r="22057">
      <c r="J22057" s="18"/>
      <c r="N22057" s="24"/>
      <c r="Q22057" s="24"/>
      <c r="T22057" s="24"/>
      <c r="W22057" s="24"/>
      <c r="Z22057" s="24"/>
      <c r="AC22057" s="24"/>
      <c r="AI22057" s="24"/>
      <c r="AL22057" s="24"/>
      <c r="AO22057" s="24"/>
      <c r="AR22057" s="24"/>
      <c r="AU22057" s="24"/>
    </row>
    <row r="22058">
      <c r="J22058" s="18"/>
      <c r="N22058" s="24"/>
      <c r="Q22058" s="24"/>
      <c r="T22058" s="24"/>
      <c r="W22058" s="24"/>
      <c r="Z22058" s="24"/>
      <c r="AC22058" s="24"/>
      <c r="AI22058" s="24"/>
      <c r="AL22058" s="24"/>
      <c r="AO22058" s="24"/>
      <c r="AR22058" s="24"/>
      <c r="AU22058" s="24"/>
    </row>
    <row r="22059">
      <c r="J22059" s="18"/>
      <c r="N22059" s="24"/>
      <c r="Q22059" s="24"/>
      <c r="T22059" s="24"/>
      <c r="W22059" s="24"/>
      <c r="Z22059" s="24"/>
      <c r="AC22059" s="24"/>
      <c r="AI22059" s="24"/>
      <c r="AL22059" s="24"/>
      <c r="AO22059" s="24"/>
      <c r="AR22059" s="24"/>
      <c r="AU22059" s="24"/>
    </row>
    <row r="22060">
      <c r="J22060" s="18"/>
      <c r="N22060" s="24"/>
      <c r="Q22060" s="24"/>
      <c r="T22060" s="24"/>
      <c r="W22060" s="24"/>
      <c r="Z22060" s="24"/>
      <c r="AC22060" s="24"/>
      <c r="AI22060" s="24"/>
      <c r="AL22060" s="24"/>
      <c r="AO22060" s="24"/>
      <c r="AR22060" s="24"/>
      <c r="AU22060" s="24"/>
    </row>
    <row r="22061">
      <c r="J22061" s="18"/>
      <c r="N22061" s="24"/>
      <c r="Q22061" s="24"/>
      <c r="T22061" s="24"/>
      <c r="W22061" s="24"/>
      <c r="Z22061" s="24"/>
      <c r="AC22061" s="24"/>
      <c r="AI22061" s="24"/>
      <c r="AL22061" s="24"/>
      <c r="AO22061" s="24"/>
      <c r="AR22061" s="24"/>
      <c r="AU22061" s="24"/>
    </row>
    <row r="22062">
      <c r="J22062" s="18"/>
      <c r="N22062" s="24"/>
      <c r="Q22062" s="24"/>
      <c r="T22062" s="24"/>
      <c r="W22062" s="24"/>
      <c r="Z22062" s="24"/>
      <c r="AC22062" s="24"/>
      <c r="AI22062" s="24"/>
      <c r="AL22062" s="24"/>
      <c r="AO22062" s="24"/>
      <c r="AR22062" s="24"/>
      <c r="AU22062" s="24"/>
    </row>
    <row r="22063">
      <c r="J22063" s="18"/>
      <c r="N22063" s="24"/>
      <c r="Q22063" s="24"/>
      <c r="T22063" s="24"/>
      <c r="W22063" s="24"/>
      <c r="Z22063" s="24"/>
      <c r="AC22063" s="24"/>
      <c r="AI22063" s="24"/>
      <c r="AL22063" s="24"/>
      <c r="AO22063" s="24"/>
      <c r="AR22063" s="24"/>
      <c r="AU22063" s="24"/>
    </row>
    <row r="22064">
      <c r="J22064" s="18"/>
      <c r="N22064" s="24"/>
      <c r="Q22064" s="24"/>
      <c r="T22064" s="24"/>
      <c r="W22064" s="24"/>
      <c r="Z22064" s="24"/>
      <c r="AC22064" s="24"/>
      <c r="AI22064" s="24"/>
      <c r="AL22064" s="24"/>
      <c r="AO22064" s="24"/>
      <c r="AR22064" s="24"/>
      <c r="AU22064" s="24"/>
    </row>
    <row r="22065">
      <c r="J22065" s="18"/>
      <c r="N22065" s="24"/>
      <c r="Q22065" s="24"/>
      <c r="T22065" s="24"/>
      <c r="W22065" s="24"/>
      <c r="Z22065" s="24"/>
      <c r="AC22065" s="24"/>
      <c r="AI22065" s="24"/>
      <c r="AL22065" s="24"/>
      <c r="AO22065" s="24"/>
      <c r="AR22065" s="24"/>
      <c r="AU22065" s="24"/>
    </row>
    <row r="22066">
      <c r="J22066" s="18"/>
      <c r="N22066" s="24"/>
      <c r="Q22066" s="24"/>
      <c r="T22066" s="24"/>
      <c r="W22066" s="24"/>
      <c r="Z22066" s="24"/>
      <c r="AC22066" s="24"/>
      <c r="AI22066" s="24"/>
      <c r="AL22066" s="24"/>
      <c r="AO22066" s="24"/>
      <c r="AR22066" s="24"/>
      <c r="AU22066" s="24"/>
    </row>
    <row r="22067">
      <c r="J22067" s="18"/>
      <c r="N22067" s="24"/>
      <c r="Q22067" s="24"/>
      <c r="T22067" s="24"/>
      <c r="W22067" s="24"/>
      <c r="Z22067" s="24"/>
      <c r="AC22067" s="24"/>
      <c r="AI22067" s="24"/>
      <c r="AL22067" s="24"/>
      <c r="AO22067" s="24"/>
      <c r="AR22067" s="24"/>
      <c r="AU22067" s="24"/>
    </row>
    <row r="22068">
      <c r="J22068" s="18"/>
      <c r="N22068" s="24"/>
      <c r="Q22068" s="24"/>
      <c r="T22068" s="24"/>
      <c r="W22068" s="24"/>
      <c r="Z22068" s="24"/>
      <c r="AC22068" s="24"/>
      <c r="AI22068" s="24"/>
      <c r="AL22068" s="24"/>
      <c r="AO22068" s="24"/>
      <c r="AR22068" s="24"/>
      <c r="AU22068" s="24"/>
    </row>
    <row r="22069">
      <c r="J22069" s="18"/>
      <c r="N22069" s="24"/>
      <c r="Q22069" s="24"/>
      <c r="T22069" s="24"/>
      <c r="W22069" s="24"/>
      <c r="Z22069" s="24"/>
      <c r="AC22069" s="24"/>
      <c r="AI22069" s="24"/>
      <c r="AL22069" s="24"/>
      <c r="AO22069" s="24"/>
      <c r="AR22069" s="24"/>
      <c r="AU22069" s="24"/>
    </row>
    <row r="22070">
      <c r="J22070" s="18"/>
      <c r="N22070" s="24"/>
      <c r="Q22070" s="24"/>
      <c r="T22070" s="24"/>
      <c r="W22070" s="24"/>
      <c r="Z22070" s="24"/>
      <c r="AC22070" s="24"/>
      <c r="AI22070" s="24"/>
      <c r="AL22070" s="24"/>
      <c r="AO22070" s="24"/>
      <c r="AR22070" s="24"/>
      <c r="AU22070" s="24"/>
    </row>
    <row r="22071">
      <c r="J22071" s="18"/>
      <c r="N22071" s="24"/>
      <c r="Q22071" s="24"/>
      <c r="T22071" s="24"/>
      <c r="W22071" s="24"/>
      <c r="Z22071" s="24"/>
      <c r="AC22071" s="24"/>
      <c r="AI22071" s="24"/>
      <c r="AL22071" s="24"/>
      <c r="AO22071" s="24"/>
      <c r="AR22071" s="24"/>
      <c r="AU22071" s="24"/>
    </row>
    <row r="22072">
      <c r="J22072" s="18"/>
      <c r="N22072" s="24"/>
      <c r="Q22072" s="24"/>
      <c r="T22072" s="24"/>
      <c r="W22072" s="24"/>
      <c r="Z22072" s="24"/>
      <c r="AC22072" s="24"/>
      <c r="AI22072" s="24"/>
      <c r="AL22072" s="24"/>
      <c r="AO22072" s="24"/>
      <c r="AR22072" s="24"/>
      <c r="AU22072" s="24"/>
    </row>
    <row r="22073">
      <c r="J22073" s="18"/>
      <c r="N22073" s="24"/>
      <c r="Q22073" s="24"/>
      <c r="T22073" s="24"/>
      <c r="W22073" s="24"/>
      <c r="Z22073" s="24"/>
      <c r="AC22073" s="24"/>
      <c r="AI22073" s="24"/>
      <c r="AL22073" s="24"/>
      <c r="AO22073" s="24"/>
      <c r="AR22073" s="24"/>
      <c r="AU22073" s="24"/>
    </row>
    <row r="22074">
      <c r="J22074" s="18"/>
      <c r="N22074" s="24"/>
      <c r="Q22074" s="24"/>
      <c r="T22074" s="24"/>
      <c r="W22074" s="24"/>
      <c r="Z22074" s="24"/>
      <c r="AC22074" s="24"/>
      <c r="AI22074" s="24"/>
      <c r="AL22074" s="24"/>
      <c r="AO22074" s="24"/>
      <c r="AR22074" s="24"/>
      <c r="AU22074" s="24"/>
    </row>
    <row r="22075">
      <c r="J22075" s="18"/>
      <c r="N22075" s="24"/>
      <c r="Q22075" s="24"/>
      <c r="T22075" s="24"/>
      <c r="W22075" s="24"/>
      <c r="Z22075" s="24"/>
      <c r="AC22075" s="24"/>
      <c r="AI22075" s="24"/>
      <c r="AL22075" s="24"/>
      <c r="AO22075" s="24"/>
      <c r="AR22075" s="24"/>
      <c r="AU22075" s="24"/>
    </row>
    <row r="22076">
      <c r="J22076" s="18"/>
      <c r="N22076" s="24"/>
      <c r="Q22076" s="24"/>
      <c r="T22076" s="24"/>
      <c r="W22076" s="24"/>
      <c r="Z22076" s="24"/>
      <c r="AC22076" s="24"/>
      <c r="AI22076" s="24"/>
      <c r="AL22076" s="24"/>
      <c r="AO22076" s="24"/>
      <c r="AR22076" s="24"/>
      <c r="AU22076" s="24"/>
    </row>
    <row r="22077">
      <c r="J22077" s="18"/>
      <c r="N22077" s="24"/>
      <c r="Q22077" s="24"/>
      <c r="T22077" s="24"/>
      <c r="W22077" s="24"/>
      <c r="Z22077" s="24"/>
      <c r="AC22077" s="24"/>
      <c r="AI22077" s="24"/>
      <c r="AL22077" s="24"/>
      <c r="AO22077" s="24"/>
      <c r="AR22077" s="24"/>
      <c r="AU22077" s="24"/>
    </row>
    <row r="22078">
      <c r="J22078" s="18"/>
      <c r="N22078" s="24"/>
      <c r="Q22078" s="24"/>
      <c r="T22078" s="24"/>
      <c r="W22078" s="24"/>
      <c r="Z22078" s="24"/>
      <c r="AC22078" s="24"/>
      <c r="AI22078" s="24"/>
      <c r="AL22078" s="24"/>
      <c r="AO22078" s="24"/>
      <c r="AR22078" s="24"/>
      <c r="AU22078" s="24"/>
    </row>
    <row r="22079">
      <c r="J22079" s="18"/>
      <c r="N22079" s="24"/>
      <c r="Q22079" s="24"/>
      <c r="T22079" s="24"/>
      <c r="W22079" s="24"/>
      <c r="Z22079" s="24"/>
      <c r="AC22079" s="24"/>
      <c r="AI22079" s="24"/>
      <c r="AL22079" s="24"/>
      <c r="AO22079" s="24"/>
      <c r="AR22079" s="24"/>
      <c r="AU22079" s="24"/>
    </row>
    <row r="22080">
      <c r="J22080" s="18"/>
      <c r="N22080" s="24"/>
      <c r="Q22080" s="24"/>
      <c r="T22080" s="24"/>
      <c r="W22080" s="24"/>
      <c r="Z22080" s="24"/>
      <c r="AC22080" s="24"/>
      <c r="AI22080" s="24"/>
      <c r="AL22080" s="24"/>
      <c r="AO22080" s="24"/>
      <c r="AR22080" s="24"/>
      <c r="AU22080" s="24"/>
    </row>
    <row r="22081">
      <c r="J22081" s="18"/>
      <c r="N22081" s="24"/>
      <c r="Q22081" s="24"/>
      <c r="T22081" s="24"/>
      <c r="W22081" s="24"/>
      <c r="Z22081" s="24"/>
      <c r="AC22081" s="24"/>
      <c r="AI22081" s="24"/>
      <c r="AL22081" s="24"/>
      <c r="AO22081" s="24"/>
      <c r="AR22081" s="24"/>
      <c r="AU22081" s="24"/>
    </row>
    <row r="22082">
      <c r="J22082" s="18"/>
      <c r="N22082" s="24"/>
      <c r="Q22082" s="24"/>
      <c r="T22082" s="24"/>
      <c r="W22082" s="24"/>
      <c r="Z22082" s="24"/>
      <c r="AC22082" s="24"/>
      <c r="AI22082" s="24"/>
      <c r="AL22082" s="24"/>
      <c r="AO22082" s="24"/>
      <c r="AR22082" s="24"/>
      <c r="AU22082" s="24"/>
    </row>
    <row r="22083">
      <c r="J22083" s="18"/>
      <c r="N22083" s="24"/>
      <c r="Q22083" s="24"/>
      <c r="T22083" s="24"/>
      <c r="W22083" s="24"/>
      <c r="Z22083" s="24"/>
      <c r="AC22083" s="24"/>
      <c r="AI22083" s="24"/>
      <c r="AL22083" s="24"/>
      <c r="AO22083" s="24"/>
      <c r="AR22083" s="24"/>
      <c r="AU22083" s="24"/>
    </row>
    <row r="22084">
      <c r="J22084" s="18"/>
      <c r="N22084" s="24"/>
      <c r="Q22084" s="24"/>
      <c r="T22084" s="24"/>
      <c r="W22084" s="24"/>
      <c r="Z22084" s="24"/>
      <c r="AC22084" s="24"/>
      <c r="AI22084" s="24"/>
      <c r="AL22084" s="24"/>
      <c r="AO22084" s="24"/>
      <c r="AR22084" s="24"/>
      <c r="AU22084" s="24"/>
    </row>
    <row r="22085">
      <c r="J22085" s="18"/>
      <c r="N22085" s="24"/>
      <c r="Q22085" s="24"/>
      <c r="T22085" s="24"/>
      <c r="W22085" s="24"/>
      <c r="Z22085" s="24"/>
      <c r="AC22085" s="24"/>
      <c r="AI22085" s="24"/>
      <c r="AL22085" s="24"/>
      <c r="AO22085" s="24"/>
      <c r="AR22085" s="24"/>
      <c r="AU22085" s="24"/>
    </row>
    <row r="22086">
      <c r="J22086" s="18"/>
      <c r="N22086" s="24"/>
      <c r="Q22086" s="24"/>
      <c r="T22086" s="24"/>
      <c r="W22086" s="24"/>
      <c r="Z22086" s="24"/>
      <c r="AC22086" s="24"/>
      <c r="AI22086" s="24"/>
      <c r="AL22086" s="24"/>
      <c r="AO22086" s="24"/>
      <c r="AR22086" s="24"/>
      <c r="AU22086" s="24"/>
    </row>
    <row r="22087">
      <c r="J22087" s="18"/>
      <c r="N22087" s="24"/>
      <c r="Q22087" s="24"/>
      <c r="T22087" s="24"/>
      <c r="W22087" s="24"/>
      <c r="Z22087" s="24"/>
      <c r="AC22087" s="24"/>
      <c r="AI22087" s="24"/>
      <c r="AL22087" s="24"/>
      <c r="AO22087" s="24"/>
      <c r="AR22087" s="24"/>
      <c r="AU22087" s="24"/>
    </row>
    <row r="22088">
      <c r="J22088" s="18"/>
      <c r="N22088" s="24"/>
      <c r="Q22088" s="24"/>
      <c r="T22088" s="24"/>
      <c r="W22088" s="24"/>
      <c r="Z22088" s="24"/>
      <c r="AC22088" s="24"/>
      <c r="AI22088" s="24"/>
      <c r="AL22088" s="24"/>
      <c r="AO22088" s="24"/>
      <c r="AR22088" s="24"/>
      <c r="AU22088" s="24"/>
    </row>
    <row r="22089">
      <c r="J22089" s="18"/>
      <c r="N22089" s="24"/>
      <c r="Q22089" s="24"/>
      <c r="T22089" s="24"/>
      <c r="W22089" s="24"/>
      <c r="Z22089" s="24"/>
      <c r="AC22089" s="24"/>
      <c r="AI22089" s="24"/>
      <c r="AL22089" s="24"/>
      <c r="AO22089" s="24"/>
      <c r="AR22089" s="24"/>
      <c r="AU22089" s="24"/>
    </row>
    <row r="22090">
      <c r="J22090" s="18"/>
      <c r="N22090" s="24"/>
      <c r="Q22090" s="24"/>
      <c r="T22090" s="24"/>
      <c r="W22090" s="24"/>
      <c r="Z22090" s="24"/>
      <c r="AC22090" s="24"/>
      <c r="AI22090" s="24"/>
      <c r="AL22090" s="24"/>
      <c r="AO22090" s="24"/>
      <c r="AR22090" s="24"/>
      <c r="AU22090" s="24"/>
    </row>
    <row r="22091">
      <c r="J22091" s="18"/>
      <c r="N22091" s="24"/>
      <c r="Q22091" s="24"/>
      <c r="T22091" s="24"/>
      <c r="W22091" s="24"/>
      <c r="Z22091" s="24"/>
      <c r="AC22091" s="24"/>
      <c r="AI22091" s="24"/>
      <c r="AL22091" s="24"/>
      <c r="AO22091" s="24"/>
      <c r="AR22091" s="24"/>
      <c r="AU22091" s="24"/>
    </row>
    <row r="22092">
      <c r="J22092" s="18"/>
      <c r="N22092" s="24"/>
      <c r="Q22092" s="24"/>
      <c r="T22092" s="24"/>
      <c r="W22092" s="24"/>
      <c r="Z22092" s="24"/>
      <c r="AC22092" s="24"/>
      <c r="AI22092" s="24"/>
      <c r="AL22092" s="24"/>
      <c r="AO22092" s="24"/>
      <c r="AR22092" s="24"/>
      <c r="AU22092" s="24"/>
    </row>
    <row r="22093">
      <c r="J22093" s="18"/>
      <c r="N22093" s="24"/>
      <c r="Q22093" s="24"/>
      <c r="T22093" s="24"/>
      <c r="W22093" s="24"/>
      <c r="Z22093" s="24"/>
      <c r="AC22093" s="24"/>
      <c r="AI22093" s="24"/>
      <c r="AL22093" s="24"/>
      <c r="AO22093" s="24"/>
      <c r="AR22093" s="24"/>
      <c r="AU22093" s="24"/>
    </row>
    <row r="22094">
      <c r="J22094" s="18"/>
      <c r="N22094" s="24"/>
      <c r="Q22094" s="24"/>
      <c r="T22094" s="24"/>
      <c r="W22094" s="24"/>
      <c r="Z22094" s="24"/>
      <c r="AC22094" s="24"/>
      <c r="AI22094" s="24"/>
      <c r="AL22094" s="24"/>
      <c r="AO22094" s="24"/>
      <c r="AR22094" s="24"/>
      <c r="AU22094" s="24"/>
    </row>
    <row r="22095">
      <c r="J22095" s="18"/>
      <c r="N22095" s="24"/>
      <c r="Q22095" s="24"/>
      <c r="T22095" s="24"/>
      <c r="W22095" s="24"/>
      <c r="Z22095" s="24"/>
      <c r="AC22095" s="24"/>
      <c r="AI22095" s="24"/>
      <c r="AL22095" s="24"/>
      <c r="AO22095" s="24"/>
      <c r="AR22095" s="24"/>
      <c r="AU22095" s="24"/>
    </row>
    <row r="22096">
      <c r="J22096" s="18"/>
      <c r="N22096" s="24"/>
      <c r="Q22096" s="24"/>
      <c r="T22096" s="24"/>
      <c r="W22096" s="24"/>
      <c r="Z22096" s="24"/>
      <c r="AC22096" s="24"/>
      <c r="AI22096" s="24"/>
      <c r="AL22096" s="24"/>
      <c r="AO22096" s="24"/>
      <c r="AR22096" s="24"/>
      <c r="AU22096" s="24"/>
    </row>
    <row r="22097">
      <c r="J22097" s="18"/>
      <c r="N22097" s="24"/>
      <c r="Q22097" s="24"/>
      <c r="T22097" s="24"/>
      <c r="W22097" s="24"/>
      <c r="Z22097" s="24"/>
      <c r="AC22097" s="24"/>
      <c r="AI22097" s="24"/>
      <c r="AL22097" s="24"/>
      <c r="AO22097" s="24"/>
      <c r="AR22097" s="24"/>
      <c r="AU22097" s="24"/>
    </row>
    <row r="22098">
      <c r="J22098" s="18"/>
      <c r="N22098" s="24"/>
      <c r="Q22098" s="24"/>
      <c r="T22098" s="24"/>
      <c r="W22098" s="24"/>
      <c r="Z22098" s="24"/>
      <c r="AC22098" s="24"/>
      <c r="AI22098" s="24"/>
      <c r="AL22098" s="24"/>
      <c r="AO22098" s="24"/>
      <c r="AR22098" s="24"/>
      <c r="AU22098" s="24"/>
    </row>
    <row r="22099">
      <c r="J22099" s="18"/>
      <c r="N22099" s="24"/>
      <c r="Q22099" s="24"/>
      <c r="T22099" s="24"/>
      <c r="W22099" s="24"/>
      <c r="Z22099" s="24"/>
      <c r="AC22099" s="24"/>
      <c r="AI22099" s="24"/>
      <c r="AL22099" s="24"/>
      <c r="AO22099" s="24"/>
      <c r="AR22099" s="24"/>
      <c r="AU22099" s="24"/>
    </row>
    <row r="22100">
      <c r="J22100" s="18"/>
      <c r="N22100" s="24"/>
      <c r="Q22100" s="24"/>
      <c r="T22100" s="24"/>
      <c r="W22100" s="24"/>
      <c r="Z22100" s="24"/>
      <c r="AC22100" s="24"/>
      <c r="AI22100" s="24"/>
      <c r="AL22100" s="24"/>
      <c r="AO22100" s="24"/>
      <c r="AR22100" s="24"/>
      <c r="AU22100" s="24"/>
    </row>
    <row r="22101">
      <c r="J22101" s="18"/>
      <c r="N22101" s="24"/>
      <c r="Q22101" s="24"/>
      <c r="T22101" s="24"/>
      <c r="W22101" s="24"/>
      <c r="Z22101" s="24"/>
      <c r="AC22101" s="24"/>
      <c r="AI22101" s="24"/>
      <c r="AL22101" s="24"/>
      <c r="AO22101" s="24"/>
      <c r="AR22101" s="24"/>
      <c r="AU22101" s="24"/>
    </row>
    <row r="22102">
      <c r="J22102" s="18"/>
      <c r="N22102" s="24"/>
      <c r="Q22102" s="24"/>
      <c r="T22102" s="24"/>
      <c r="W22102" s="24"/>
      <c r="Z22102" s="24"/>
      <c r="AC22102" s="24"/>
      <c r="AI22102" s="24"/>
      <c r="AL22102" s="24"/>
      <c r="AO22102" s="24"/>
      <c r="AR22102" s="24"/>
      <c r="AU22102" s="24"/>
    </row>
    <row r="22103">
      <c r="J22103" s="18"/>
      <c r="N22103" s="24"/>
      <c r="Q22103" s="24"/>
      <c r="T22103" s="24"/>
      <c r="W22103" s="24"/>
      <c r="Z22103" s="24"/>
      <c r="AC22103" s="24"/>
      <c r="AI22103" s="24"/>
      <c r="AL22103" s="24"/>
      <c r="AO22103" s="24"/>
      <c r="AR22103" s="24"/>
      <c r="AU22103" s="24"/>
    </row>
    <row r="22104">
      <c r="J22104" s="18"/>
      <c r="N22104" s="24"/>
      <c r="Q22104" s="24"/>
      <c r="T22104" s="24"/>
      <c r="W22104" s="24"/>
      <c r="Z22104" s="24"/>
      <c r="AC22104" s="24"/>
      <c r="AI22104" s="24"/>
      <c r="AL22104" s="24"/>
      <c r="AO22104" s="24"/>
      <c r="AR22104" s="24"/>
      <c r="AU22104" s="24"/>
    </row>
    <row r="22105">
      <c r="J22105" s="18"/>
      <c r="N22105" s="24"/>
      <c r="Q22105" s="24"/>
      <c r="T22105" s="24"/>
      <c r="W22105" s="24"/>
      <c r="Z22105" s="24"/>
      <c r="AC22105" s="24"/>
      <c r="AI22105" s="24"/>
      <c r="AL22105" s="24"/>
      <c r="AO22105" s="24"/>
      <c r="AR22105" s="24"/>
      <c r="AU22105" s="24"/>
    </row>
    <row r="22106">
      <c r="J22106" s="18"/>
      <c r="N22106" s="24"/>
      <c r="Q22106" s="24"/>
      <c r="T22106" s="24"/>
      <c r="W22106" s="24"/>
      <c r="Z22106" s="24"/>
      <c r="AC22106" s="24"/>
      <c r="AI22106" s="24"/>
      <c r="AL22106" s="24"/>
      <c r="AO22106" s="24"/>
      <c r="AR22106" s="24"/>
      <c r="AU22106" s="24"/>
    </row>
    <row r="22107">
      <c r="J22107" s="18"/>
      <c r="N22107" s="24"/>
      <c r="Q22107" s="24"/>
      <c r="T22107" s="24"/>
      <c r="W22107" s="24"/>
      <c r="Z22107" s="24"/>
      <c r="AC22107" s="24"/>
      <c r="AI22107" s="24"/>
      <c r="AL22107" s="24"/>
      <c r="AO22107" s="24"/>
      <c r="AR22107" s="24"/>
      <c r="AU22107" s="24"/>
    </row>
    <row r="22108">
      <c r="J22108" s="18"/>
      <c r="N22108" s="24"/>
      <c r="Q22108" s="24"/>
      <c r="T22108" s="24"/>
      <c r="W22108" s="24"/>
      <c r="Z22108" s="24"/>
      <c r="AC22108" s="24"/>
      <c r="AI22108" s="24"/>
      <c r="AL22108" s="24"/>
      <c r="AO22108" s="24"/>
      <c r="AR22108" s="24"/>
      <c r="AU22108" s="24"/>
    </row>
    <row r="22109">
      <c r="J22109" s="18"/>
      <c r="N22109" s="24"/>
      <c r="Q22109" s="24"/>
      <c r="T22109" s="24"/>
      <c r="W22109" s="24"/>
      <c r="Z22109" s="24"/>
      <c r="AC22109" s="24"/>
      <c r="AI22109" s="24"/>
      <c r="AL22109" s="24"/>
      <c r="AO22109" s="24"/>
      <c r="AR22109" s="24"/>
      <c r="AU22109" s="24"/>
    </row>
    <row r="22110">
      <c r="J22110" s="18"/>
      <c r="N22110" s="24"/>
      <c r="Q22110" s="24"/>
      <c r="T22110" s="24"/>
      <c r="W22110" s="24"/>
      <c r="Z22110" s="24"/>
      <c r="AC22110" s="24"/>
      <c r="AI22110" s="24"/>
      <c r="AL22110" s="24"/>
      <c r="AO22110" s="24"/>
      <c r="AR22110" s="24"/>
      <c r="AU22110" s="24"/>
    </row>
    <row r="22111">
      <c r="J22111" s="18"/>
      <c r="N22111" s="24"/>
      <c r="Q22111" s="24"/>
      <c r="T22111" s="24"/>
      <c r="W22111" s="24"/>
      <c r="Z22111" s="24"/>
      <c r="AC22111" s="24"/>
      <c r="AI22111" s="24"/>
      <c r="AL22111" s="24"/>
      <c r="AO22111" s="24"/>
      <c r="AR22111" s="24"/>
      <c r="AU22111" s="24"/>
    </row>
    <row r="22112">
      <c r="J22112" s="18"/>
      <c r="N22112" s="24"/>
      <c r="Q22112" s="24"/>
      <c r="T22112" s="24"/>
      <c r="W22112" s="24"/>
      <c r="Z22112" s="24"/>
      <c r="AC22112" s="24"/>
      <c r="AI22112" s="24"/>
      <c r="AL22112" s="24"/>
      <c r="AO22112" s="24"/>
      <c r="AR22112" s="24"/>
      <c r="AU22112" s="24"/>
    </row>
    <row r="22113">
      <c r="J22113" s="18"/>
      <c r="N22113" s="24"/>
      <c r="Q22113" s="24"/>
      <c r="T22113" s="24"/>
      <c r="W22113" s="24"/>
      <c r="Z22113" s="24"/>
      <c r="AC22113" s="24"/>
      <c r="AI22113" s="24"/>
      <c r="AL22113" s="24"/>
      <c r="AO22113" s="24"/>
      <c r="AR22113" s="24"/>
      <c r="AU22113" s="24"/>
    </row>
    <row r="22114">
      <c r="J22114" s="18"/>
      <c r="N22114" s="24"/>
      <c r="Q22114" s="24"/>
      <c r="T22114" s="24"/>
      <c r="W22114" s="24"/>
      <c r="Z22114" s="24"/>
      <c r="AC22114" s="24"/>
      <c r="AI22114" s="24"/>
      <c r="AL22114" s="24"/>
      <c r="AO22114" s="24"/>
      <c r="AR22114" s="24"/>
      <c r="AU22114" s="24"/>
    </row>
    <row r="22115">
      <c r="J22115" s="18"/>
      <c r="N22115" s="24"/>
      <c r="Q22115" s="24"/>
      <c r="T22115" s="24"/>
      <c r="W22115" s="24"/>
      <c r="Z22115" s="24"/>
      <c r="AC22115" s="24"/>
      <c r="AI22115" s="24"/>
      <c r="AL22115" s="24"/>
      <c r="AO22115" s="24"/>
      <c r="AR22115" s="24"/>
      <c r="AU22115" s="24"/>
    </row>
    <row r="22116">
      <c r="J22116" s="18"/>
      <c r="N22116" s="24"/>
      <c r="Q22116" s="24"/>
      <c r="T22116" s="24"/>
      <c r="W22116" s="24"/>
      <c r="Z22116" s="24"/>
      <c r="AC22116" s="24"/>
      <c r="AI22116" s="24"/>
      <c r="AL22116" s="24"/>
      <c r="AO22116" s="24"/>
      <c r="AR22116" s="24"/>
      <c r="AU22116" s="24"/>
    </row>
    <row r="22117">
      <c r="J22117" s="18"/>
      <c r="N22117" s="24"/>
      <c r="Q22117" s="24"/>
      <c r="T22117" s="24"/>
      <c r="W22117" s="24"/>
      <c r="Z22117" s="24"/>
      <c r="AC22117" s="24"/>
      <c r="AI22117" s="24"/>
      <c r="AL22117" s="24"/>
      <c r="AO22117" s="24"/>
      <c r="AR22117" s="24"/>
      <c r="AU22117" s="24"/>
    </row>
    <row r="22118">
      <c r="J22118" s="18"/>
      <c r="N22118" s="24"/>
      <c r="Q22118" s="24"/>
      <c r="T22118" s="24"/>
      <c r="W22118" s="24"/>
      <c r="Z22118" s="24"/>
      <c r="AC22118" s="24"/>
      <c r="AI22118" s="24"/>
      <c r="AL22118" s="24"/>
      <c r="AO22118" s="24"/>
      <c r="AR22118" s="24"/>
      <c r="AU22118" s="24"/>
    </row>
    <row r="22119">
      <c r="J22119" s="18"/>
      <c r="N22119" s="24"/>
      <c r="Q22119" s="24"/>
      <c r="T22119" s="24"/>
      <c r="W22119" s="24"/>
      <c r="Z22119" s="24"/>
      <c r="AC22119" s="24"/>
      <c r="AI22119" s="24"/>
      <c r="AL22119" s="24"/>
      <c r="AO22119" s="24"/>
      <c r="AR22119" s="24"/>
      <c r="AU22119" s="24"/>
    </row>
    <row r="22120">
      <c r="J22120" s="18"/>
      <c r="N22120" s="24"/>
      <c r="Q22120" s="24"/>
      <c r="T22120" s="24"/>
      <c r="W22120" s="24"/>
      <c r="Z22120" s="24"/>
      <c r="AC22120" s="24"/>
      <c r="AI22120" s="24"/>
      <c r="AL22120" s="24"/>
      <c r="AO22120" s="24"/>
      <c r="AR22120" s="24"/>
      <c r="AU22120" s="24"/>
    </row>
    <row r="22121">
      <c r="J22121" s="18"/>
      <c r="N22121" s="24"/>
      <c r="Q22121" s="24"/>
      <c r="T22121" s="24"/>
      <c r="W22121" s="24"/>
      <c r="Z22121" s="24"/>
      <c r="AC22121" s="24"/>
      <c r="AI22121" s="24"/>
      <c r="AL22121" s="24"/>
      <c r="AO22121" s="24"/>
      <c r="AR22121" s="24"/>
      <c r="AU22121" s="24"/>
    </row>
    <row r="22122">
      <c r="J22122" s="18"/>
      <c r="N22122" s="24"/>
      <c r="Q22122" s="24"/>
      <c r="T22122" s="24"/>
      <c r="W22122" s="24"/>
      <c r="Z22122" s="24"/>
      <c r="AC22122" s="24"/>
      <c r="AI22122" s="24"/>
      <c r="AL22122" s="24"/>
      <c r="AO22122" s="24"/>
      <c r="AR22122" s="24"/>
      <c r="AU22122" s="24"/>
    </row>
    <row r="22123">
      <c r="J22123" s="18"/>
      <c r="N22123" s="24"/>
      <c r="Q22123" s="24"/>
      <c r="T22123" s="24"/>
      <c r="W22123" s="24"/>
      <c r="Z22123" s="24"/>
      <c r="AC22123" s="24"/>
      <c r="AI22123" s="24"/>
      <c r="AL22123" s="24"/>
      <c r="AO22123" s="24"/>
      <c r="AR22123" s="24"/>
      <c r="AU22123" s="24"/>
    </row>
    <row r="22124">
      <c r="J22124" s="18"/>
      <c r="N22124" s="24"/>
      <c r="Q22124" s="24"/>
      <c r="T22124" s="24"/>
      <c r="W22124" s="24"/>
      <c r="Z22124" s="24"/>
      <c r="AC22124" s="24"/>
      <c r="AI22124" s="24"/>
      <c r="AL22124" s="24"/>
      <c r="AO22124" s="24"/>
      <c r="AR22124" s="24"/>
      <c r="AU22124" s="24"/>
    </row>
    <row r="22125">
      <c r="J22125" s="18"/>
      <c r="N22125" s="24"/>
      <c r="Q22125" s="24"/>
      <c r="T22125" s="24"/>
      <c r="W22125" s="24"/>
      <c r="Z22125" s="24"/>
      <c r="AC22125" s="24"/>
      <c r="AI22125" s="24"/>
      <c r="AL22125" s="24"/>
      <c r="AO22125" s="24"/>
      <c r="AR22125" s="24"/>
      <c r="AU22125" s="24"/>
    </row>
    <row r="22126">
      <c r="J22126" s="18"/>
      <c r="N22126" s="24"/>
      <c r="Q22126" s="24"/>
      <c r="T22126" s="24"/>
      <c r="W22126" s="24"/>
      <c r="Z22126" s="24"/>
      <c r="AC22126" s="24"/>
      <c r="AI22126" s="24"/>
      <c r="AL22126" s="24"/>
      <c r="AO22126" s="24"/>
      <c r="AR22126" s="24"/>
      <c r="AU22126" s="24"/>
    </row>
    <row r="22127">
      <c r="J22127" s="18"/>
      <c r="N22127" s="24"/>
      <c r="Q22127" s="24"/>
      <c r="T22127" s="24"/>
      <c r="W22127" s="24"/>
      <c r="Z22127" s="24"/>
      <c r="AC22127" s="24"/>
      <c r="AI22127" s="24"/>
      <c r="AL22127" s="24"/>
      <c r="AO22127" s="24"/>
      <c r="AR22127" s="24"/>
      <c r="AU22127" s="24"/>
    </row>
    <row r="22128">
      <c r="J22128" s="18"/>
      <c r="N22128" s="24"/>
      <c r="Q22128" s="24"/>
      <c r="T22128" s="24"/>
      <c r="W22128" s="24"/>
      <c r="Z22128" s="24"/>
      <c r="AC22128" s="24"/>
      <c r="AI22128" s="24"/>
      <c r="AL22128" s="24"/>
      <c r="AO22128" s="24"/>
      <c r="AR22128" s="24"/>
      <c r="AU22128" s="24"/>
    </row>
    <row r="22129">
      <c r="J22129" s="18"/>
      <c r="N22129" s="24"/>
      <c r="Q22129" s="24"/>
      <c r="T22129" s="24"/>
      <c r="W22129" s="24"/>
      <c r="Z22129" s="24"/>
      <c r="AC22129" s="24"/>
      <c r="AI22129" s="24"/>
      <c r="AL22129" s="24"/>
      <c r="AO22129" s="24"/>
      <c r="AR22129" s="24"/>
      <c r="AU22129" s="24"/>
    </row>
    <row r="22130">
      <c r="J22130" s="18"/>
      <c r="N22130" s="24"/>
      <c r="Q22130" s="24"/>
      <c r="T22130" s="24"/>
      <c r="W22130" s="24"/>
      <c r="Z22130" s="24"/>
      <c r="AC22130" s="24"/>
      <c r="AI22130" s="24"/>
      <c r="AL22130" s="24"/>
      <c r="AO22130" s="24"/>
      <c r="AR22130" s="24"/>
      <c r="AU22130" s="24"/>
    </row>
    <row r="22131">
      <c r="J22131" s="18"/>
      <c r="N22131" s="24"/>
      <c r="Q22131" s="24"/>
      <c r="T22131" s="24"/>
      <c r="W22131" s="24"/>
      <c r="Z22131" s="24"/>
      <c r="AC22131" s="24"/>
      <c r="AI22131" s="24"/>
      <c r="AL22131" s="24"/>
      <c r="AO22131" s="24"/>
      <c r="AR22131" s="24"/>
      <c r="AU22131" s="24"/>
    </row>
    <row r="22132">
      <c r="J22132" s="18"/>
      <c r="N22132" s="24"/>
      <c r="Q22132" s="24"/>
      <c r="T22132" s="24"/>
      <c r="W22132" s="24"/>
      <c r="Z22132" s="24"/>
      <c r="AC22132" s="24"/>
      <c r="AI22132" s="24"/>
      <c r="AL22132" s="24"/>
      <c r="AO22132" s="24"/>
      <c r="AR22132" s="24"/>
      <c r="AU22132" s="24"/>
    </row>
    <row r="22133">
      <c r="J22133" s="18"/>
      <c r="N22133" s="24"/>
      <c r="Q22133" s="24"/>
      <c r="T22133" s="24"/>
      <c r="W22133" s="24"/>
      <c r="Z22133" s="24"/>
      <c r="AC22133" s="24"/>
      <c r="AI22133" s="24"/>
      <c r="AL22133" s="24"/>
      <c r="AO22133" s="24"/>
      <c r="AR22133" s="24"/>
      <c r="AU22133" s="24"/>
    </row>
    <row r="22134">
      <c r="J22134" s="18"/>
      <c r="N22134" s="24"/>
      <c r="Q22134" s="24"/>
      <c r="T22134" s="24"/>
      <c r="W22134" s="24"/>
      <c r="Z22134" s="24"/>
      <c r="AC22134" s="24"/>
      <c r="AI22134" s="24"/>
      <c r="AL22134" s="24"/>
      <c r="AO22134" s="24"/>
      <c r="AR22134" s="24"/>
      <c r="AU22134" s="24"/>
    </row>
    <row r="22135">
      <c r="J22135" s="18"/>
      <c r="N22135" s="24"/>
      <c r="Q22135" s="24"/>
      <c r="T22135" s="24"/>
      <c r="W22135" s="24"/>
      <c r="Z22135" s="24"/>
      <c r="AC22135" s="24"/>
      <c r="AI22135" s="24"/>
      <c r="AL22135" s="24"/>
      <c r="AO22135" s="24"/>
      <c r="AR22135" s="24"/>
      <c r="AU22135" s="24"/>
    </row>
    <row r="22136">
      <c r="J22136" s="18"/>
      <c r="N22136" s="24"/>
      <c r="Q22136" s="24"/>
      <c r="T22136" s="24"/>
      <c r="W22136" s="24"/>
      <c r="Z22136" s="24"/>
      <c r="AC22136" s="24"/>
      <c r="AI22136" s="24"/>
      <c r="AL22136" s="24"/>
      <c r="AO22136" s="24"/>
      <c r="AR22136" s="24"/>
      <c r="AU22136" s="24"/>
    </row>
    <row r="22137">
      <c r="J22137" s="18"/>
      <c r="N22137" s="24"/>
      <c r="Q22137" s="24"/>
      <c r="T22137" s="24"/>
      <c r="W22137" s="24"/>
      <c r="Z22137" s="24"/>
      <c r="AC22137" s="24"/>
      <c r="AI22137" s="24"/>
      <c r="AL22137" s="24"/>
      <c r="AO22137" s="24"/>
      <c r="AR22137" s="24"/>
      <c r="AU22137" s="24"/>
    </row>
    <row r="22138">
      <c r="J22138" s="18"/>
      <c r="N22138" s="24"/>
      <c r="Q22138" s="24"/>
      <c r="T22138" s="24"/>
      <c r="W22138" s="24"/>
      <c r="Z22138" s="24"/>
      <c r="AC22138" s="24"/>
      <c r="AI22138" s="24"/>
      <c r="AL22138" s="24"/>
      <c r="AO22138" s="24"/>
      <c r="AR22138" s="24"/>
      <c r="AU22138" s="24"/>
    </row>
    <row r="22139">
      <c r="J22139" s="18"/>
      <c r="N22139" s="24"/>
      <c r="Q22139" s="24"/>
      <c r="T22139" s="24"/>
      <c r="W22139" s="24"/>
      <c r="Z22139" s="24"/>
      <c r="AC22139" s="24"/>
      <c r="AI22139" s="24"/>
      <c r="AL22139" s="24"/>
      <c r="AO22139" s="24"/>
      <c r="AR22139" s="24"/>
      <c r="AU22139" s="24"/>
    </row>
    <row r="22140">
      <c r="J22140" s="18"/>
      <c r="N22140" s="24"/>
      <c r="Q22140" s="24"/>
      <c r="T22140" s="24"/>
      <c r="W22140" s="24"/>
      <c r="Z22140" s="24"/>
      <c r="AC22140" s="24"/>
      <c r="AI22140" s="24"/>
      <c r="AL22140" s="24"/>
      <c r="AO22140" s="24"/>
      <c r="AR22140" s="24"/>
      <c r="AU22140" s="24"/>
    </row>
    <row r="22141">
      <c r="J22141" s="18"/>
      <c r="N22141" s="24"/>
      <c r="Q22141" s="24"/>
      <c r="T22141" s="24"/>
      <c r="W22141" s="24"/>
      <c r="Z22141" s="24"/>
      <c r="AC22141" s="24"/>
      <c r="AI22141" s="24"/>
      <c r="AL22141" s="24"/>
      <c r="AO22141" s="24"/>
      <c r="AR22141" s="24"/>
      <c r="AU22141" s="24"/>
    </row>
    <row r="22142">
      <c r="J22142" s="18"/>
      <c r="N22142" s="24"/>
      <c r="Q22142" s="24"/>
      <c r="T22142" s="24"/>
      <c r="W22142" s="24"/>
      <c r="Z22142" s="24"/>
      <c r="AC22142" s="24"/>
      <c r="AI22142" s="24"/>
      <c r="AL22142" s="24"/>
      <c r="AO22142" s="24"/>
      <c r="AR22142" s="24"/>
      <c r="AU22142" s="24"/>
    </row>
    <row r="22143">
      <c r="J22143" s="18"/>
      <c r="N22143" s="24"/>
      <c r="Q22143" s="24"/>
      <c r="T22143" s="24"/>
      <c r="W22143" s="24"/>
      <c r="Z22143" s="24"/>
      <c r="AC22143" s="24"/>
      <c r="AI22143" s="24"/>
      <c r="AL22143" s="24"/>
      <c r="AO22143" s="24"/>
      <c r="AR22143" s="24"/>
      <c r="AU22143" s="24"/>
    </row>
    <row r="22144">
      <c r="J22144" s="18"/>
      <c r="N22144" s="24"/>
      <c r="Q22144" s="24"/>
      <c r="T22144" s="24"/>
      <c r="W22144" s="24"/>
      <c r="Z22144" s="24"/>
      <c r="AC22144" s="24"/>
      <c r="AI22144" s="24"/>
      <c r="AL22144" s="24"/>
      <c r="AO22144" s="24"/>
      <c r="AR22144" s="24"/>
      <c r="AU22144" s="24"/>
    </row>
    <row r="22145">
      <c r="J22145" s="18"/>
      <c r="N22145" s="24"/>
      <c r="Q22145" s="24"/>
      <c r="T22145" s="24"/>
      <c r="W22145" s="24"/>
      <c r="Z22145" s="24"/>
      <c r="AC22145" s="24"/>
      <c r="AI22145" s="24"/>
      <c r="AL22145" s="24"/>
      <c r="AO22145" s="24"/>
      <c r="AR22145" s="24"/>
      <c r="AU22145" s="24"/>
    </row>
    <row r="22146">
      <c r="J22146" s="18"/>
      <c r="N22146" s="24"/>
      <c r="Q22146" s="24"/>
      <c r="T22146" s="24"/>
      <c r="W22146" s="24"/>
      <c r="Z22146" s="24"/>
      <c r="AC22146" s="24"/>
      <c r="AI22146" s="24"/>
      <c r="AL22146" s="24"/>
      <c r="AO22146" s="24"/>
      <c r="AR22146" s="24"/>
      <c r="AU22146" s="24"/>
    </row>
    <row r="22147">
      <c r="J22147" s="18"/>
      <c r="N22147" s="24"/>
      <c r="Q22147" s="24"/>
      <c r="T22147" s="24"/>
      <c r="W22147" s="24"/>
      <c r="Z22147" s="24"/>
      <c r="AC22147" s="24"/>
      <c r="AI22147" s="24"/>
      <c r="AL22147" s="24"/>
      <c r="AO22147" s="24"/>
      <c r="AR22147" s="24"/>
      <c r="AU22147" s="24"/>
    </row>
    <row r="22148">
      <c r="J22148" s="18"/>
      <c r="N22148" s="24"/>
      <c r="Q22148" s="24"/>
      <c r="T22148" s="24"/>
      <c r="W22148" s="24"/>
      <c r="Z22148" s="24"/>
      <c r="AC22148" s="24"/>
      <c r="AI22148" s="24"/>
      <c r="AL22148" s="24"/>
      <c r="AO22148" s="24"/>
      <c r="AR22148" s="24"/>
      <c r="AU22148" s="24"/>
    </row>
    <row r="22149">
      <c r="J22149" s="18"/>
      <c r="N22149" s="24"/>
      <c r="Q22149" s="24"/>
      <c r="T22149" s="24"/>
      <c r="W22149" s="24"/>
      <c r="Z22149" s="24"/>
      <c r="AC22149" s="24"/>
      <c r="AI22149" s="24"/>
      <c r="AL22149" s="24"/>
      <c r="AO22149" s="24"/>
      <c r="AR22149" s="24"/>
      <c r="AU22149" s="24"/>
    </row>
    <row r="22150">
      <c r="J22150" s="18"/>
      <c r="N22150" s="24"/>
      <c r="Q22150" s="24"/>
      <c r="T22150" s="24"/>
      <c r="W22150" s="24"/>
      <c r="Z22150" s="24"/>
      <c r="AC22150" s="24"/>
      <c r="AI22150" s="24"/>
      <c r="AL22150" s="24"/>
      <c r="AO22150" s="24"/>
      <c r="AR22150" s="24"/>
      <c r="AU22150" s="24"/>
    </row>
    <row r="22151">
      <c r="J22151" s="18"/>
      <c r="N22151" s="24"/>
      <c r="Q22151" s="24"/>
      <c r="T22151" s="24"/>
      <c r="W22151" s="24"/>
      <c r="Z22151" s="24"/>
      <c r="AC22151" s="24"/>
      <c r="AI22151" s="24"/>
      <c r="AL22151" s="24"/>
      <c r="AO22151" s="24"/>
      <c r="AR22151" s="24"/>
      <c r="AU22151" s="24"/>
    </row>
    <row r="22152">
      <c r="J22152" s="18"/>
      <c r="N22152" s="24"/>
      <c r="Q22152" s="24"/>
      <c r="T22152" s="24"/>
      <c r="W22152" s="24"/>
      <c r="Z22152" s="24"/>
      <c r="AC22152" s="24"/>
      <c r="AI22152" s="24"/>
      <c r="AL22152" s="24"/>
      <c r="AO22152" s="24"/>
      <c r="AR22152" s="24"/>
      <c r="AU22152" s="24"/>
    </row>
    <row r="22153">
      <c r="J22153" s="18"/>
      <c r="N22153" s="24"/>
      <c r="Q22153" s="24"/>
      <c r="T22153" s="24"/>
      <c r="W22153" s="24"/>
      <c r="Z22153" s="24"/>
      <c r="AC22153" s="24"/>
      <c r="AI22153" s="24"/>
      <c r="AL22153" s="24"/>
      <c r="AO22153" s="24"/>
      <c r="AR22153" s="24"/>
      <c r="AU22153" s="24"/>
    </row>
    <row r="22154">
      <c r="J22154" s="18"/>
      <c r="N22154" s="24"/>
      <c r="Q22154" s="24"/>
      <c r="T22154" s="24"/>
      <c r="W22154" s="24"/>
      <c r="Z22154" s="24"/>
      <c r="AC22154" s="24"/>
      <c r="AI22154" s="24"/>
      <c r="AL22154" s="24"/>
      <c r="AO22154" s="24"/>
      <c r="AR22154" s="24"/>
      <c r="AU22154" s="24"/>
    </row>
    <row r="22155">
      <c r="J22155" s="18"/>
      <c r="N22155" s="24"/>
      <c r="Q22155" s="24"/>
      <c r="T22155" s="24"/>
      <c r="W22155" s="24"/>
      <c r="Z22155" s="24"/>
      <c r="AC22155" s="24"/>
      <c r="AI22155" s="24"/>
      <c r="AL22155" s="24"/>
      <c r="AO22155" s="24"/>
      <c r="AR22155" s="24"/>
      <c r="AU22155" s="24"/>
    </row>
    <row r="22156">
      <c r="J22156" s="18"/>
      <c r="N22156" s="24"/>
      <c r="Q22156" s="24"/>
      <c r="T22156" s="24"/>
      <c r="W22156" s="24"/>
      <c r="Z22156" s="24"/>
      <c r="AC22156" s="24"/>
      <c r="AI22156" s="24"/>
      <c r="AL22156" s="24"/>
      <c r="AO22156" s="24"/>
      <c r="AR22156" s="24"/>
      <c r="AU22156" s="24"/>
    </row>
    <row r="22157">
      <c r="J22157" s="18"/>
      <c r="N22157" s="24"/>
      <c r="Q22157" s="24"/>
      <c r="T22157" s="24"/>
      <c r="W22157" s="24"/>
      <c r="Z22157" s="24"/>
      <c r="AC22157" s="24"/>
      <c r="AI22157" s="24"/>
      <c r="AL22157" s="24"/>
      <c r="AO22157" s="24"/>
      <c r="AR22157" s="24"/>
      <c r="AU22157" s="24"/>
    </row>
    <row r="22158">
      <c r="J22158" s="18"/>
      <c r="N22158" s="24"/>
      <c r="Q22158" s="24"/>
      <c r="T22158" s="24"/>
      <c r="W22158" s="24"/>
      <c r="Z22158" s="24"/>
      <c r="AC22158" s="24"/>
      <c r="AI22158" s="24"/>
      <c r="AL22158" s="24"/>
      <c r="AO22158" s="24"/>
      <c r="AR22158" s="24"/>
      <c r="AU22158" s="24"/>
    </row>
    <row r="22159">
      <c r="J22159" s="18"/>
      <c r="N22159" s="24"/>
      <c r="Q22159" s="24"/>
      <c r="T22159" s="24"/>
      <c r="W22159" s="24"/>
      <c r="Z22159" s="24"/>
      <c r="AC22159" s="24"/>
      <c r="AI22159" s="24"/>
      <c r="AL22159" s="24"/>
      <c r="AO22159" s="24"/>
      <c r="AR22159" s="24"/>
      <c r="AU22159" s="24"/>
    </row>
    <row r="22160">
      <c r="J22160" s="18"/>
      <c r="N22160" s="24"/>
      <c r="Q22160" s="24"/>
      <c r="T22160" s="24"/>
      <c r="W22160" s="24"/>
      <c r="Z22160" s="24"/>
      <c r="AC22160" s="24"/>
      <c r="AI22160" s="24"/>
      <c r="AL22160" s="24"/>
      <c r="AO22160" s="24"/>
      <c r="AR22160" s="24"/>
      <c r="AU22160" s="24"/>
    </row>
    <row r="22161">
      <c r="J22161" s="18"/>
      <c r="N22161" s="24"/>
      <c r="Q22161" s="24"/>
      <c r="T22161" s="24"/>
      <c r="W22161" s="24"/>
      <c r="Z22161" s="24"/>
      <c r="AC22161" s="24"/>
      <c r="AI22161" s="24"/>
      <c r="AL22161" s="24"/>
      <c r="AO22161" s="24"/>
      <c r="AR22161" s="24"/>
      <c r="AU22161" s="24"/>
    </row>
    <row r="22162">
      <c r="J22162" s="18"/>
      <c r="N22162" s="24"/>
      <c r="Q22162" s="24"/>
      <c r="T22162" s="24"/>
      <c r="W22162" s="24"/>
      <c r="Z22162" s="24"/>
      <c r="AC22162" s="24"/>
      <c r="AI22162" s="24"/>
      <c r="AL22162" s="24"/>
      <c r="AO22162" s="24"/>
      <c r="AR22162" s="24"/>
      <c r="AU22162" s="24"/>
    </row>
    <row r="22163">
      <c r="J22163" s="18"/>
      <c r="N22163" s="24"/>
      <c r="Q22163" s="24"/>
      <c r="T22163" s="24"/>
      <c r="W22163" s="24"/>
      <c r="Z22163" s="24"/>
      <c r="AC22163" s="24"/>
      <c r="AI22163" s="24"/>
      <c r="AL22163" s="24"/>
      <c r="AO22163" s="24"/>
      <c r="AR22163" s="24"/>
      <c r="AU22163" s="24"/>
    </row>
    <row r="22164">
      <c r="J22164" s="18"/>
      <c r="N22164" s="24"/>
      <c r="Q22164" s="24"/>
      <c r="T22164" s="24"/>
      <c r="W22164" s="24"/>
      <c r="Z22164" s="24"/>
      <c r="AC22164" s="24"/>
      <c r="AI22164" s="24"/>
      <c r="AL22164" s="24"/>
      <c r="AO22164" s="24"/>
      <c r="AR22164" s="24"/>
      <c r="AU22164" s="24"/>
    </row>
    <row r="22165">
      <c r="J22165" s="18"/>
      <c r="N22165" s="24"/>
      <c r="Q22165" s="24"/>
      <c r="T22165" s="24"/>
      <c r="W22165" s="24"/>
      <c r="Z22165" s="24"/>
      <c r="AC22165" s="24"/>
      <c r="AI22165" s="24"/>
      <c r="AL22165" s="24"/>
      <c r="AO22165" s="24"/>
      <c r="AR22165" s="24"/>
      <c r="AU22165" s="24"/>
    </row>
    <row r="22166">
      <c r="J22166" s="18"/>
      <c r="N22166" s="24"/>
      <c r="Q22166" s="24"/>
      <c r="T22166" s="24"/>
      <c r="W22166" s="24"/>
      <c r="Z22166" s="24"/>
      <c r="AC22166" s="24"/>
      <c r="AI22166" s="24"/>
      <c r="AL22166" s="24"/>
      <c r="AO22166" s="24"/>
      <c r="AR22166" s="24"/>
      <c r="AU22166" s="24"/>
    </row>
    <row r="22167">
      <c r="J22167" s="18"/>
      <c r="N22167" s="24"/>
      <c r="Q22167" s="24"/>
      <c r="T22167" s="24"/>
      <c r="W22167" s="24"/>
      <c r="Z22167" s="24"/>
      <c r="AC22167" s="24"/>
      <c r="AI22167" s="24"/>
      <c r="AL22167" s="24"/>
      <c r="AO22167" s="24"/>
      <c r="AR22167" s="24"/>
      <c r="AU22167" s="24"/>
    </row>
    <row r="22168">
      <c r="J22168" s="18"/>
      <c r="N22168" s="24"/>
      <c r="Q22168" s="24"/>
      <c r="T22168" s="24"/>
      <c r="W22168" s="24"/>
      <c r="Z22168" s="24"/>
      <c r="AC22168" s="24"/>
      <c r="AI22168" s="24"/>
      <c r="AL22168" s="24"/>
      <c r="AO22168" s="24"/>
      <c r="AR22168" s="24"/>
      <c r="AU22168" s="24"/>
    </row>
    <row r="22169">
      <c r="J22169" s="18"/>
      <c r="N22169" s="24"/>
      <c r="Q22169" s="24"/>
      <c r="T22169" s="24"/>
      <c r="W22169" s="24"/>
      <c r="Z22169" s="24"/>
      <c r="AC22169" s="24"/>
      <c r="AI22169" s="24"/>
      <c r="AL22169" s="24"/>
      <c r="AO22169" s="24"/>
      <c r="AR22169" s="24"/>
      <c r="AU22169" s="24"/>
    </row>
    <row r="22170">
      <c r="J22170" s="18"/>
      <c r="N22170" s="24"/>
      <c r="Q22170" s="24"/>
      <c r="T22170" s="24"/>
      <c r="W22170" s="24"/>
      <c r="Z22170" s="24"/>
      <c r="AC22170" s="24"/>
      <c r="AI22170" s="24"/>
      <c r="AL22170" s="24"/>
      <c r="AO22170" s="24"/>
      <c r="AR22170" s="24"/>
      <c r="AU22170" s="24"/>
    </row>
    <row r="22171">
      <c r="J22171" s="18"/>
      <c r="N22171" s="24"/>
      <c r="Q22171" s="24"/>
      <c r="T22171" s="24"/>
      <c r="W22171" s="24"/>
      <c r="Z22171" s="24"/>
      <c r="AC22171" s="24"/>
      <c r="AI22171" s="24"/>
      <c r="AL22171" s="24"/>
      <c r="AO22171" s="24"/>
      <c r="AR22171" s="24"/>
      <c r="AU22171" s="24"/>
    </row>
    <row r="22172">
      <c r="J22172" s="18"/>
      <c r="N22172" s="24"/>
      <c r="Q22172" s="24"/>
      <c r="T22172" s="24"/>
      <c r="W22172" s="24"/>
      <c r="Z22172" s="24"/>
      <c r="AC22172" s="24"/>
      <c r="AI22172" s="24"/>
      <c r="AL22172" s="24"/>
      <c r="AO22172" s="24"/>
      <c r="AR22172" s="24"/>
      <c r="AU22172" s="24"/>
    </row>
    <row r="22173">
      <c r="J22173" s="18"/>
      <c r="N22173" s="24"/>
      <c r="Q22173" s="24"/>
      <c r="T22173" s="24"/>
      <c r="W22173" s="24"/>
      <c r="Z22173" s="24"/>
      <c r="AC22173" s="24"/>
      <c r="AI22173" s="24"/>
      <c r="AL22173" s="24"/>
      <c r="AO22173" s="24"/>
      <c r="AR22173" s="24"/>
      <c r="AU22173" s="24"/>
    </row>
    <row r="22174">
      <c r="J22174" s="18"/>
      <c r="N22174" s="24"/>
      <c r="Q22174" s="24"/>
      <c r="T22174" s="24"/>
      <c r="W22174" s="24"/>
      <c r="Z22174" s="24"/>
      <c r="AC22174" s="24"/>
      <c r="AI22174" s="24"/>
      <c r="AL22174" s="24"/>
      <c r="AO22174" s="24"/>
      <c r="AR22174" s="24"/>
      <c r="AU22174" s="24"/>
    </row>
    <row r="22175">
      <c r="J22175" s="18"/>
      <c r="N22175" s="24"/>
      <c r="Q22175" s="24"/>
      <c r="T22175" s="24"/>
      <c r="W22175" s="24"/>
      <c r="Z22175" s="24"/>
      <c r="AC22175" s="24"/>
      <c r="AI22175" s="24"/>
      <c r="AL22175" s="24"/>
      <c r="AO22175" s="24"/>
      <c r="AR22175" s="24"/>
      <c r="AU22175" s="24"/>
    </row>
    <row r="22176">
      <c r="J22176" s="18"/>
      <c r="N22176" s="24"/>
      <c r="Q22176" s="24"/>
      <c r="T22176" s="24"/>
      <c r="W22176" s="24"/>
      <c r="Z22176" s="24"/>
      <c r="AC22176" s="24"/>
      <c r="AI22176" s="24"/>
      <c r="AL22176" s="24"/>
      <c r="AO22176" s="24"/>
      <c r="AR22176" s="24"/>
      <c r="AU22176" s="24"/>
    </row>
    <row r="22177">
      <c r="J22177" s="18"/>
      <c r="N22177" s="24"/>
      <c r="Q22177" s="24"/>
      <c r="T22177" s="24"/>
      <c r="W22177" s="24"/>
      <c r="Z22177" s="24"/>
      <c r="AC22177" s="24"/>
      <c r="AI22177" s="24"/>
      <c r="AL22177" s="24"/>
      <c r="AO22177" s="24"/>
      <c r="AR22177" s="24"/>
      <c r="AU22177" s="24"/>
    </row>
    <row r="22178">
      <c r="J22178" s="18"/>
      <c r="N22178" s="24"/>
      <c r="Q22178" s="24"/>
      <c r="T22178" s="24"/>
      <c r="W22178" s="24"/>
      <c r="Z22178" s="24"/>
      <c r="AC22178" s="24"/>
      <c r="AI22178" s="24"/>
      <c r="AL22178" s="24"/>
      <c r="AO22178" s="24"/>
      <c r="AR22178" s="24"/>
      <c r="AU22178" s="24"/>
    </row>
    <row r="22179">
      <c r="J22179" s="18"/>
      <c r="N22179" s="24"/>
      <c r="Q22179" s="24"/>
      <c r="T22179" s="24"/>
      <c r="W22179" s="24"/>
      <c r="Z22179" s="24"/>
      <c r="AC22179" s="24"/>
      <c r="AI22179" s="24"/>
      <c r="AL22179" s="24"/>
      <c r="AO22179" s="24"/>
      <c r="AR22179" s="24"/>
      <c r="AU22179" s="24"/>
    </row>
    <row r="22180">
      <c r="J22180" s="18"/>
      <c r="N22180" s="24"/>
      <c r="Q22180" s="24"/>
      <c r="T22180" s="24"/>
      <c r="W22180" s="24"/>
      <c r="Z22180" s="24"/>
      <c r="AC22180" s="24"/>
      <c r="AI22180" s="24"/>
      <c r="AL22180" s="24"/>
      <c r="AO22180" s="24"/>
      <c r="AR22180" s="24"/>
      <c r="AU22180" s="24"/>
    </row>
    <row r="22181">
      <c r="J22181" s="18"/>
      <c r="N22181" s="24"/>
      <c r="Q22181" s="24"/>
      <c r="T22181" s="24"/>
      <c r="W22181" s="24"/>
      <c r="Z22181" s="24"/>
      <c r="AC22181" s="24"/>
      <c r="AI22181" s="24"/>
      <c r="AL22181" s="24"/>
      <c r="AO22181" s="24"/>
      <c r="AR22181" s="24"/>
      <c r="AU22181" s="24"/>
    </row>
    <row r="22182">
      <c r="J22182" s="18"/>
      <c r="N22182" s="24"/>
      <c r="Q22182" s="24"/>
      <c r="T22182" s="24"/>
      <c r="W22182" s="24"/>
      <c r="Z22182" s="24"/>
      <c r="AC22182" s="24"/>
      <c r="AI22182" s="24"/>
      <c r="AL22182" s="24"/>
      <c r="AO22182" s="24"/>
      <c r="AR22182" s="24"/>
      <c r="AU22182" s="24"/>
    </row>
    <row r="22183">
      <c r="J22183" s="18"/>
      <c r="N22183" s="24"/>
      <c r="Q22183" s="24"/>
      <c r="T22183" s="24"/>
      <c r="W22183" s="24"/>
      <c r="Z22183" s="24"/>
      <c r="AC22183" s="24"/>
      <c r="AI22183" s="24"/>
      <c r="AL22183" s="24"/>
      <c r="AO22183" s="24"/>
      <c r="AR22183" s="24"/>
      <c r="AU22183" s="24"/>
    </row>
    <row r="22184">
      <c r="J22184" s="18"/>
      <c r="N22184" s="24"/>
      <c r="Q22184" s="24"/>
      <c r="T22184" s="24"/>
      <c r="W22184" s="24"/>
      <c r="Z22184" s="24"/>
      <c r="AC22184" s="24"/>
      <c r="AI22184" s="24"/>
      <c r="AL22184" s="24"/>
      <c r="AO22184" s="24"/>
      <c r="AR22184" s="24"/>
      <c r="AU22184" s="24"/>
    </row>
    <row r="22185">
      <c r="J22185" s="18"/>
      <c r="N22185" s="24"/>
      <c r="Q22185" s="24"/>
      <c r="T22185" s="24"/>
      <c r="W22185" s="24"/>
      <c r="Z22185" s="24"/>
      <c r="AC22185" s="24"/>
      <c r="AI22185" s="24"/>
      <c r="AL22185" s="24"/>
      <c r="AO22185" s="24"/>
      <c r="AR22185" s="24"/>
      <c r="AU22185" s="24"/>
    </row>
    <row r="22186">
      <c r="J22186" s="18"/>
      <c r="N22186" s="24"/>
      <c r="Q22186" s="24"/>
      <c r="T22186" s="24"/>
      <c r="W22186" s="24"/>
      <c r="Z22186" s="24"/>
      <c r="AC22186" s="24"/>
      <c r="AI22186" s="24"/>
      <c r="AL22186" s="24"/>
      <c r="AO22186" s="24"/>
      <c r="AR22186" s="24"/>
      <c r="AU22186" s="24"/>
    </row>
    <row r="22187">
      <c r="J22187" s="18"/>
      <c r="N22187" s="24"/>
      <c r="Q22187" s="24"/>
      <c r="T22187" s="24"/>
      <c r="W22187" s="24"/>
      <c r="Z22187" s="24"/>
      <c r="AC22187" s="24"/>
      <c r="AI22187" s="24"/>
      <c r="AL22187" s="24"/>
      <c r="AO22187" s="24"/>
      <c r="AR22187" s="24"/>
      <c r="AU22187" s="24"/>
    </row>
    <row r="22188">
      <c r="J22188" s="18"/>
      <c r="N22188" s="24"/>
      <c r="Q22188" s="24"/>
      <c r="T22188" s="24"/>
      <c r="W22188" s="24"/>
      <c r="Z22188" s="24"/>
      <c r="AC22188" s="24"/>
      <c r="AI22188" s="24"/>
      <c r="AL22188" s="24"/>
      <c r="AO22188" s="24"/>
      <c r="AR22188" s="24"/>
      <c r="AU22188" s="24"/>
    </row>
    <row r="22189">
      <c r="J22189" s="18"/>
      <c r="N22189" s="24"/>
      <c r="Q22189" s="24"/>
      <c r="T22189" s="24"/>
      <c r="W22189" s="24"/>
      <c r="Z22189" s="24"/>
      <c r="AC22189" s="24"/>
      <c r="AI22189" s="24"/>
      <c r="AL22189" s="24"/>
      <c r="AO22189" s="24"/>
      <c r="AR22189" s="24"/>
      <c r="AU22189" s="24"/>
    </row>
    <row r="22190">
      <c r="J22190" s="18"/>
      <c r="N22190" s="24"/>
      <c r="Q22190" s="24"/>
      <c r="T22190" s="24"/>
      <c r="W22190" s="24"/>
      <c r="Z22190" s="24"/>
      <c r="AC22190" s="24"/>
      <c r="AI22190" s="24"/>
      <c r="AL22190" s="24"/>
      <c r="AO22190" s="24"/>
      <c r="AR22190" s="24"/>
      <c r="AU22190" s="24"/>
    </row>
    <row r="22191">
      <c r="J22191" s="18"/>
      <c r="N22191" s="24"/>
      <c r="Q22191" s="24"/>
      <c r="T22191" s="24"/>
      <c r="W22191" s="24"/>
      <c r="Z22191" s="24"/>
      <c r="AC22191" s="24"/>
      <c r="AI22191" s="24"/>
      <c r="AL22191" s="24"/>
      <c r="AO22191" s="24"/>
      <c r="AR22191" s="24"/>
      <c r="AU22191" s="24"/>
    </row>
    <row r="22192">
      <c r="J22192" s="18"/>
      <c r="N22192" s="24"/>
      <c r="Q22192" s="24"/>
      <c r="T22192" s="24"/>
      <c r="W22192" s="24"/>
      <c r="Z22192" s="24"/>
      <c r="AC22192" s="24"/>
      <c r="AI22192" s="24"/>
      <c r="AL22192" s="24"/>
      <c r="AO22192" s="24"/>
      <c r="AR22192" s="24"/>
      <c r="AU22192" s="24"/>
    </row>
    <row r="22193">
      <c r="J22193" s="18"/>
      <c r="N22193" s="24"/>
      <c r="Q22193" s="24"/>
      <c r="T22193" s="24"/>
      <c r="W22193" s="24"/>
      <c r="Z22193" s="24"/>
      <c r="AC22193" s="24"/>
      <c r="AI22193" s="24"/>
      <c r="AL22193" s="24"/>
      <c r="AO22193" s="24"/>
      <c r="AR22193" s="24"/>
      <c r="AU22193" s="24"/>
    </row>
    <row r="22194">
      <c r="J22194" s="18"/>
      <c r="N22194" s="24"/>
      <c r="Q22194" s="24"/>
      <c r="T22194" s="24"/>
      <c r="W22194" s="24"/>
      <c r="Z22194" s="24"/>
      <c r="AC22194" s="24"/>
      <c r="AI22194" s="24"/>
      <c r="AL22194" s="24"/>
      <c r="AO22194" s="24"/>
      <c r="AR22194" s="24"/>
      <c r="AU22194" s="24"/>
    </row>
    <row r="22195">
      <c r="J22195" s="18"/>
      <c r="N22195" s="24"/>
      <c r="Q22195" s="24"/>
      <c r="T22195" s="24"/>
      <c r="W22195" s="24"/>
      <c r="Z22195" s="24"/>
      <c r="AC22195" s="24"/>
      <c r="AI22195" s="24"/>
      <c r="AL22195" s="24"/>
      <c r="AO22195" s="24"/>
      <c r="AR22195" s="24"/>
      <c r="AU22195" s="24"/>
    </row>
    <row r="22196">
      <c r="J22196" s="18"/>
      <c r="N22196" s="24"/>
      <c r="Q22196" s="24"/>
      <c r="T22196" s="24"/>
      <c r="W22196" s="24"/>
      <c r="Z22196" s="24"/>
      <c r="AC22196" s="24"/>
      <c r="AI22196" s="24"/>
      <c r="AL22196" s="24"/>
      <c r="AO22196" s="24"/>
      <c r="AR22196" s="24"/>
      <c r="AU22196" s="24"/>
    </row>
    <row r="22197">
      <c r="J22197" s="18"/>
      <c r="N22197" s="24"/>
      <c r="Q22197" s="24"/>
      <c r="T22197" s="24"/>
      <c r="W22197" s="24"/>
      <c r="Z22197" s="24"/>
      <c r="AC22197" s="24"/>
      <c r="AI22197" s="24"/>
      <c r="AL22197" s="24"/>
      <c r="AO22197" s="24"/>
      <c r="AR22197" s="24"/>
      <c r="AU22197" s="24"/>
    </row>
    <row r="22198">
      <c r="J22198" s="18"/>
      <c r="N22198" s="24"/>
      <c r="Q22198" s="24"/>
      <c r="T22198" s="24"/>
      <c r="W22198" s="24"/>
      <c r="Z22198" s="24"/>
      <c r="AC22198" s="24"/>
      <c r="AI22198" s="24"/>
      <c r="AL22198" s="24"/>
      <c r="AO22198" s="24"/>
      <c r="AR22198" s="24"/>
      <c r="AU22198" s="24"/>
    </row>
    <row r="22199">
      <c r="J22199" s="18"/>
      <c r="N22199" s="24"/>
      <c r="Q22199" s="24"/>
      <c r="T22199" s="24"/>
      <c r="W22199" s="24"/>
      <c r="Z22199" s="24"/>
      <c r="AC22199" s="24"/>
      <c r="AI22199" s="24"/>
      <c r="AL22199" s="24"/>
      <c r="AO22199" s="24"/>
      <c r="AR22199" s="24"/>
      <c r="AU22199" s="24"/>
    </row>
    <row r="22200">
      <c r="J22200" s="18"/>
      <c r="N22200" s="24"/>
      <c r="Q22200" s="24"/>
      <c r="T22200" s="24"/>
      <c r="W22200" s="24"/>
      <c r="Z22200" s="24"/>
      <c r="AC22200" s="24"/>
      <c r="AI22200" s="24"/>
      <c r="AL22200" s="24"/>
      <c r="AO22200" s="24"/>
      <c r="AR22200" s="24"/>
      <c r="AU22200" s="24"/>
    </row>
    <row r="22201">
      <c r="J22201" s="18"/>
      <c r="N22201" s="24"/>
      <c r="Q22201" s="24"/>
      <c r="T22201" s="24"/>
      <c r="W22201" s="24"/>
      <c r="Z22201" s="24"/>
      <c r="AC22201" s="24"/>
      <c r="AI22201" s="24"/>
      <c r="AL22201" s="24"/>
      <c r="AO22201" s="24"/>
      <c r="AR22201" s="24"/>
      <c r="AU22201" s="24"/>
    </row>
    <row r="22202">
      <c r="J22202" s="18"/>
      <c r="N22202" s="24"/>
      <c r="Q22202" s="24"/>
      <c r="T22202" s="24"/>
      <c r="W22202" s="24"/>
      <c r="Z22202" s="24"/>
      <c r="AC22202" s="24"/>
      <c r="AI22202" s="24"/>
      <c r="AL22202" s="24"/>
      <c r="AO22202" s="24"/>
      <c r="AR22202" s="24"/>
      <c r="AU22202" s="24"/>
    </row>
    <row r="22203">
      <c r="J22203" s="18"/>
      <c r="N22203" s="24"/>
      <c r="Q22203" s="24"/>
      <c r="T22203" s="24"/>
      <c r="W22203" s="24"/>
      <c r="Z22203" s="24"/>
      <c r="AC22203" s="24"/>
      <c r="AI22203" s="24"/>
      <c r="AL22203" s="24"/>
      <c r="AO22203" s="24"/>
      <c r="AR22203" s="24"/>
      <c r="AU22203" s="24"/>
    </row>
    <row r="22204">
      <c r="J22204" s="18"/>
      <c r="N22204" s="24"/>
      <c r="Q22204" s="24"/>
      <c r="T22204" s="24"/>
      <c r="W22204" s="24"/>
      <c r="Z22204" s="24"/>
      <c r="AC22204" s="24"/>
      <c r="AI22204" s="24"/>
      <c r="AL22204" s="24"/>
      <c r="AO22204" s="24"/>
      <c r="AR22204" s="24"/>
      <c r="AU22204" s="24"/>
    </row>
    <row r="22205">
      <c r="J22205" s="18"/>
      <c r="N22205" s="24"/>
      <c r="Q22205" s="24"/>
      <c r="T22205" s="24"/>
      <c r="W22205" s="24"/>
      <c r="Z22205" s="24"/>
      <c r="AC22205" s="24"/>
      <c r="AI22205" s="24"/>
      <c r="AL22205" s="24"/>
      <c r="AO22205" s="24"/>
      <c r="AR22205" s="24"/>
      <c r="AU22205" s="24"/>
    </row>
    <row r="22206">
      <c r="J22206" s="18"/>
      <c r="N22206" s="24"/>
      <c r="Q22206" s="24"/>
      <c r="T22206" s="24"/>
      <c r="W22206" s="24"/>
      <c r="Z22206" s="24"/>
      <c r="AC22206" s="24"/>
      <c r="AI22206" s="24"/>
      <c r="AL22206" s="24"/>
      <c r="AO22206" s="24"/>
      <c r="AR22206" s="24"/>
      <c r="AU22206" s="24"/>
    </row>
    <row r="22207">
      <c r="J22207" s="18"/>
      <c r="N22207" s="24"/>
      <c r="Q22207" s="24"/>
      <c r="T22207" s="24"/>
      <c r="W22207" s="24"/>
      <c r="Z22207" s="24"/>
      <c r="AC22207" s="24"/>
      <c r="AI22207" s="24"/>
      <c r="AL22207" s="24"/>
      <c r="AO22207" s="24"/>
      <c r="AR22207" s="24"/>
      <c r="AU22207" s="24"/>
    </row>
    <row r="22208">
      <c r="J22208" s="18"/>
      <c r="N22208" s="24"/>
      <c r="Q22208" s="24"/>
      <c r="T22208" s="24"/>
      <c r="W22208" s="24"/>
      <c r="Z22208" s="24"/>
      <c r="AC22208" s="24"/>
      <c r="AI22208" s="24"/>
      <c r="AL22208" s="24"/>
      <c r="AO22208" s="24"/>
      <c r="AR22208" s="24"/>
      <c r="AU22208" s="24"/>
    </row>
    <row r="22209">
      <c r="J22209" s="18"/>
      <c r="N22209" s="24"/>
      <c r="Q22209" s="24"/>
      <c r="T22209" s="24"/>
      <c r="W22209" s="24"/>
      <c r="Z22209" s="24"/>
      <c r="AC22209" s="24"/>
      <c r="AI22209" s="24"/>
      <c r="AL22209" s="24"/>
      <c r="AO22209" s="24"/>
      <c r="AR22209" s="24"/>
      <c r="AU22209" s="24"/>
    </row>
    <row r="22210">
      <c r="J22210" s="18"/>
      <c r="N22210" s="24"/>
      <c r="Q22210" s="24"/>
      <c r="T22210" s="24"/>
      <c r="W22210" s="24"/>
      <c r="Z22210" s="24"/>
      <c r="AC22210" s="24"/>
      <c r="AI22210" s="24"/>
      <c r="AL22210" s="24"/>
      <c r="AO22210" s="24"/>
      <c r="AR22210" s="24"/>
      <c r="AU22210" s="24"/>
    </row>
    <row r="22211">
      <c r="J22211" s="18"/>
      <c r="N22211" s="24"/>
      <c r="Q22211" s="24"/>
      <c r="T22211" s="24"/>
      <c r="W22211" s="24"/>
      <c r="Z22211" s="24"/>
      <c r="AC22211" s="24"/>
      <c r="AI22211" s="24"/>
      <c r="AL22211" s="24"/>
      <c r="AO22211" s="24"/>
      <c r="AR22211" s="24"/>
      <c r="AU22211" s="24"/>
    </row>
    <row r="22212">
      <c r="J22212" s="18"/>
      <c r="N22212" s="24"/>
      <c r="Q22212" s="24"/>
      <c r="T22212" s="24"/>
      <c r="W22212" s="24"/>
      <c r="Z22212" s="24"/>
      <c r="AC22212" s="24"/>
      <c r="AI22212" s="24"/>
      <c r="AL22212" s="24"/>
      <c r="AO22212" s="24"/>
      <c r="AR22212" s="24"/>
      <c r="AU22212" s="24"/>
    </row>
    <row r="22213">
      <c r="J22213" s="18"/>
      <c r="N22213" s="24"/>
      <c r="Q22213" s="24"/>
      <c r="T22213" s="24"/>
      <c r="W22213" s="24"/>
      <c r="Z22213" s="24"/>
      <c r="AC22213" s="24"/>
      <c r="AI22213" s="24"/>
      <c r="AL22213" s="24"/>
      <c r="AO22213" s="24"/>
      <c r="AR22213" s="24"/>
      <c r="AU22213" s="24"/>
    </row>
    <row r="22214">
      <c r="J22214" s="18"/>
      <c r="N22214" s="24"/>
      <c r="Q22214" s="24"/>
      <c r="T22214" s="24"/>
      <c r="W22214" s="24"/>
      <c r="Z22214" s="24"/>
      <c r="AC22214" s="24"/>
      <c r="AI22214" s="24"/>
      <c r="AL22214" s="24"/>
      <c r="AO22214" s="24"/>
      <c r="AR22214" s="24"/>
      <c r="AU22214" s="24"/>
    </row>
    <row r="22215">
      <c r="J22215" s="18"/>
      <c r="N22215" s="24"/>
      <c r="Q22215" s="24"/>
      <c r="T22215" s="24"/>
      <c r="W22215" s="24"/>
      <c r="Z22215" s="24"/>
      <c r="AC22215" s="24"/>
      <c r="AI22215" s="24"/>
      <c r="AL22215" s="24"/>
      <c r="AO22215" s="24"/>
      <c r="AR22215" s="24"/>
      <c r="AU22215" s="24"/>
    </row>
    <row r="22216">
      <c r="J22216" s="18"/>
      <c r="N22216" s="24"/>
      <c r="Q22216" s="24"/>
      <c r="T22216" s="24"/>
      <c r="W22216" s="24"/>
      <c r="Z22216" s="24"/>
      <c r="AC22216" s="24"/>
      <c r="AI22216" s="24"/>
      <c r="AL22216" s="24"/>
      <c r="AO22216" s="24"/>
      <c r="AR22216" s="24"/>
      <c r="AU22216" s="24"/>
    </row>
    <row r="22217">
      <c r="J22217" s="18"/>
      <c r="N22217" s="24"/>
      <c r="Q22217" s="24"/>
      <c r="T22217" s="24"/>
      <c r="W22217" s="24"/>
      <c r="Z22217" s="24"/>
      <c r="AC22217" s="24"/>
      <c r="AI22217" s="24"/>
      <c r="AL22217" s="24"/>
      <c r="AO22217" s="24"/>
      <c r="AR22217" s="24"/>
      <c r="AU22217" s="24"/>
    </row>
    <row r="22218">
      <c r="J22218" s="18"/>
      <c r="N22218" s="24"/>
      <c r="Q22218" s="24"/>
      <c r="T22218" s="24"/>
      <c r="W22218" s="24"/>
      <c r="Z22218" s="24"/>
      <c r="AC22218" s="24"/>
      <c r="AI22218" s="24"/>
      <c r="AL22218" s="24"/>
      <c r="AO22218" s="24"/>
      <c r="AR22218" s="24"/>
      <c r="AU22218" s="24"/>
    </row>
    <row r="22219">
      <c r="J22219" s="18"/>
      <c r="N22219" s="24"/>
      <c r="Q22219" s="24"/>
      <c r="T22219" s="24"/>
      <c r="W22219" s="24"/>
      <c r="Z22219" s="24"/>
      <c r="AC22219" s="24"/>
      <c r="AI22219" s="24"/>
      <c r="AL22219" s="24"/>
      <c r="AO22219" s="24"/>
      <c r="AR22219" s="24"/>
      <c r="AU22219" s="24"/>
    </row>
    <row r="22220">
      <c r="J22220" s="18"/>
      <c r="N22220" s="24"/>
      <c r="Q22220" s="24"/>
      <c r="T22220" s="24"/>
      <c r="W22220" s="24"/>
      <c r="Z22220" s="24"/>
      <c r="AC22220" s="24"/>
      <c r="AI22220" s="24"/>
      <c r="AL22220" s="24"/>
      <c r="AO22220" s="24"/>
      <c r="AR22220" s="24"/>
      <c r="AU22220" s="24"/>
    </row>
    <row r="22221">
      <c r="J22221" s="18"/>
      <c r="N22221" s="24"/>
      <c r="Q22221" s="24"/>
      <c r="T22221" s="24"/>
      <c r="W22221" s="24"/>
      <c r="Z22221" s="24"/>
      <c r="AC22221" s="24"/>
      <c r="AI22221" s="24"/>
      <c r="AL22221" s="24"/>
      <c r="AO22221" s="24"/>
      <c r="AR22221" s="24"/>
      <c r="AU22221" s="24"/>
    </row>
    <row r="22222">
      <c r="J22222" s="18"/>
      <c r="N22222" s="24"/>
      <c r="Q22222" s="24"/>
      <c r="T22222" s="24"/>
      <c r="W22222" s="24"/>
      <c r="Z22222" s="24"/>
      <c r="AC22222" s="24"/>
      <c r="AI22222" s="24"/>
      <c r="AL22222" s="24"/>
      <c r="AO22222" s="24"/>
      <c r="AR22222" s="24"/>
      <c r="AU22222" s="24"/>
    </row>
    <row r="22223">
      <c r="J22223" s="18"/>
      <c r="N22223" s="24"/>
      <c r="Q22223" s="24"/>
      <c r="T22223" s="24"/>
      <c r="W22223" s="24"/>
      <c r="Z22223" s="24"/>
      <c r="AC22223" s="24"/>
      <c r="AI22223" s="24"/>
      <c r="AL22223" s="24"/>
      <c r="AO22223" s="24"/>
      <c r="AR22223" s="24"/>
      <c r="AU22223" s="24"/>
    </row>
    <row r="22224">
      <c r="J22224" s="18"/>
      <c r="N22224" s="24"/>
      <c r="Q22224" s="24"/>
      <c r="T22224" s="24"/>
      <c r="W22224" s="24"/>
      <c r="Z22224" s="24"/>
      <c r="AC22224" s="24"/>
      <c r="AI22224" s="24"/>
      <c r="AL22224" s="24"/>
      <c r="AO22224" s="24"/>
      <c r="AR22224" s="24"/>
      <c r="AU22224" s="24"/>
    </row>
    <row r="22225">
      <c r="J22225" s="18"/>
      <c r="N22225" s="24"/>
      <c r="Q22225" s="24"/>
      <c r="T22225" s="24"/>
      <c r="W22225" s="24"/>
      <c r="Z22225" s="24"/>
      <c r="AC22225" s="24"/>
      <c r="AI22225" s="24"/>
      <c r="AL22225" s="24"/>
      <c r="AO22225" s="24"/>
      <c r="AR22225" s="24"/>
      <c r="AU22225" s="24"/>
    </row>
    <row r="22226">
      <c r="J22226" s="18"/>
      <c r="N22226" s="24"/>
      <c r="Q22226" s="24"/>
      <c r="T22226" s="24"/>
      <c r="W22226" s="24"/>
      <c r="Z22226" s="24"/>
      <c r="AC22226" s="24"/>
      <c r="AI22226" s="24"/>
      <c r="AL22226" s="24"/>
      <c r="AO22226" s="24"/>
      <c r="AR22226" s="24"/>
      <c r="AU22226" s="24"/>
    </row>
    <row r="22227">
      <c r="J22227" s="18"/>
      <c r="N22227" s="24"/>
      <c r="Q22227" s="24"/>
      <c r="T22227" s="24"/>
      <c r="W22227" s="24"/>
      <c r="Z22227" s="24"/>
      <c r="AC22227" s="24"/>
      <c r="AI22227" s="24"/>
      <c r="AL22227" s="24"/>
      <c r="AO22227" s="24"/>
      <c r="AR22227" s="24"/>
      <c r="AU22227" s="24"/>
    </row>
    <row r="22228">
      <c r="J22228" s="18"/>
      <c r="N22228" s="24"/>
      <c r="Q22228" s="24"/>
      <c r="T22228" s="24"/>
      <c r="W22228" s="24"/>
      <c r="Z22228" s="24"/>
      <c r="AC22228" s="24"/>
      <c r="AI22228" s="24"/>
      <c r="AL22228" s="24"/>
      <c r="AO22228" s="24"/>
      <c r="AR22228" s="24"/>
      <c r="AU22228" s="24"/>
    </row>
    <row r="22229">
      <c r="J22229" s="18"/>
      <c r="N22229" s="24"/>
      <c r="Q22229" s="24"/>
      <c r="T22229" s="24"/>
      <c r="W22229" s="24"/>
      <c r="Z22229" s="24"/>
      <c r="AC22229" s="24"/>
      <c r="AI22229" s="24"/>
      <c r="AL22229" s="24"/>
      <c r="AO22229" s="24"/>
      <c r="AR22229" s="24"/>
      <c r="AU22229" s="24"/>
    </row>
    <row r="22230">
      <c r="J22230" s="18"/>
      <c r="N22230" s="24"/>
      <c r="Q22230" s="24"/>
      <c r="T22230" s="24"/>
      <c r="W22230" s="24"/>
      <c r="Z22230" s="24"/>
      <c r="AC22230" s="24"/>
      <c r="AI22230" s="24"/>
      <c r="AL22230" s="24"/>
      <c r="AO22230" s="24"/>
      <c r="AR22230" s="24"/>
      <c r="AU22230" s="24"/>
    </row>
    <row r="22231">
      <c r="J22231" s="18"/>
      <c r="N22231" s="24"/>
      <c r="Q22231" s="24"/>
      <c r="T22231" s="24"/>
      <c r="W22231" s="24"/>
      <c r="Z22231" s="24"/>
      <c r="AC22231" s="24"/>
      <c r="AI22231" s="24"/>
      <c r="AL22231" s="24"/>
      <c r="AO22231" s="24"/>
      <c r="AR22231" s="24"/>
      <c r="AU22231" s="24"/>
    </row>
    <row r="22232">
      <c r="J22232" s="18"/>
      <c r="N22232" s="24"/>
      <c r="Q22232" s="24"/>
      <c r="T22232" s="24"/>
      <c r="W22232" s="24"/>
      <c r="Z22232" s="24"/>
      <c r="AC22232" s="24"/>
      <c r="AI22232" s="24"/>
      <c r="AL22232" s="24"/>
      <c r="AO22232" s="24"/>
      <c r="AR22232" s="24"/>
      <c r="AU22232" s="24"/>
    </row>
    <row r="22233">
      <c r="J22233" s="18"/>
      <c r="N22233" s="24"/>
      <c r="Q22233" s="24"/>
      <c r="T22233" s="24"/>
      <c r="W22233" s="24"/>
      <c r="Z22233" s="24"/>
      <c r="AC22233" s="24"/>
      <c r="AI22233" s="24"/>
      <c r="AL22233" s="24"/>
      <c r="AO22233" s="24"/>
      <c r="AR22233" s="24"/>
      <c r="AU22233" s="24"/>
    </row>
    <row r="22234">
      <c r="J22234" s="18"/>
      <c r="N22234" s="24"/>
      <c r="Q22234" s="24"/>
      <c r="T22234" s="24"/>
      <c r="W22234" s="24"/>
      <c r="Z22234" s="24"/>
      <c r="AC22234" s="24"/>
      <c r="AI22234" s="24"/>
      <c r="AL22234" s="24"/>
      <c r="AO22234" s="24"/>
      <c r="AR22234" s="24"/>
      <c r="AU22234" s="24"/>
    </row>
    <row r="22235">
      <c r="J22235" s="18"/>
      <c r="N22235" s="24"/>
      <c r="Q22235" s="24"/>
      <c r="T22235" s="24"/>
      <c r="W22235" s="24"/>
      <c r="Z22235" s="24"/>
      <c r="AC22235" s="24"/>
      <c r="AI22235" s="24"/>
      <c r="AL22235" s="24"/>
      <c r="AO22235" s="24"/>
      <c r="AR22235" s="24"/>
      <c r="AU22235" s="24"/>
    </row>
    <row r="22236">
      <c r="J22236" s="18"/>
      <c r="N22236" s="24"/>
      <c r="Q22236" s="24"/>
      <c r="T22236" s="24"/>
      <c r="W22236" s="24"/>
      <c r="Z22236" s="24"/>
      <c r="AC22236" s="24"/>
      <c r="AI22236" s="24"/>
      <c r="AL22236" s="24"/>
      <c r="AO22236" s="24"/>
      <c r="AR22236" s="24"/>
      <c r="AU22236" s="24"/>
    </row>
    <row r="22237">
      <c r="J22237" s="18"/>
      <c r="N22237" s="24"/>
      <c r="Q22237" s="24"/>
      <c r="T22237" s="24"/>
      <c r="W22237" s="24"/>
      <c r="Z22237" s="24"/>
      <c r="AC22237" s="24"/>
      <c r="AI22237" s="24"/>
      <c r="AL22237" s="24"/>
      <c r="AO22237" s="24"/>
      <c r="AR22237" s="24"/>
      <c r="AU22237" s="24"/>
    </row>
    <row r="22238">
      <c r="J22238" s="18"/>
      <c r="N22238" s="24"/>
      <c r="Q22238" s="24"/>
      <c r="T22238" s="24"/>
      <c r="W22238" s="24"/>
      <c r="Z22238" s="24"/>
      <c r="AC22238" s="24"/>
      <c r="AI22238" s="24"/>
      <c r="AL22238" s="24"/>
      <c r="AO22238" s="24"/>
      <c r="AR22238" s="24"/>
      <c r="AU22238" s="24"/>
    </row>
    <row r="22239">
      <c r="J22239" s="18"/>
      <c r="N22239" s="24"/>
      <c r="Q22239" s="24"/>
      <c r="T22239" s="24"/>
      <c r="W22239" s="24"/>
      <c r="Z22239" s="24"/>
      <c r="AC22239" s="24"/>
      <c r="AI22239" s="24"/>
      <c r="AL22239" s="24"/>
      <c r="AO22239" s="24"/>
      <c r="AR22239" s="24"/>
      <c r="AU22239" s="24"/>
    </row>
    <row r="22240">
      <c r="J22240" s="18"/>
      <c r="N22240" s="24"/>
      <c r="Q22240" s="24"/>
      <c r="T22240" s="24"/>
      <c r="W22240" s="24"/>
      <c r="Z22240" s="24"/>
      <c r="AC22240" s="24"/>
      <c r="AI22240" s="24"/>
      <c r="AL22240" s="24"/>
      <c r="AO22240" s="24"/>
      <c r="AR22240" s="24"/>
      <c r="AU22240" s="24"/>
    </row>
    <row r="22241">
      <c r="J22241" s="18"/>
      <c r="N22241" s="24"/>
      <c r="Q22241" s="24"/>
      <c r="T22241" s="24"/>
      <c r="W22241" s="24"/>
      <c r="Z22241" s="24"/>
      <c r="AC22241" s="24"/>
      <c r="AI22241" s="24"/>
      <c r="AL22241" s="24"/>
      <c r="AO22241" s="24"/>
      <c r="AR22241" s="24"/>
      <c r="AU22241" s="24"/>
    </row>
    <row r="22242">
      <c r="J22242" s="18"/>
      <c r="N22242" s="24"/>
      <c r="Q22242" s="24"/>
      <c r="T22242" s="24"/>
      <c r="W22242" s="24"/>
      <c r="Z22242" s="24"/>
      <c r="AC22242" s="24"/>
      <c r="AI22242" s="24"/>
      <c r="AL22242" s="24"/>
      <c r="AO22242" s="24"/>
      <c r="AR22242" s="24"/>
      <c r="AU22242" s="24"/>
    </row>
    <row r="22243">
      <c r="J22243" s="18"/>
      <c r="N22243" s="24"/>
      <c r="Q22243" s="24"/>
      <c r="T22243" s="24"/>
      <c r="W22243" s="24"/>
      <c r="Z22243" s="24"/>
      <c r="AC22243" s="24"/>
      <c r="AI22243" s="24"/>
      <c r="AL22243" s="24"/>
      <c r="AO22243" s="24"/>
      <c r="AR22243" s="24"/>
      <c r="AU22243" s="24"/>
    </row>
    <row r="22244">
      <c r="J22244" s="18"/>
      <c r="N22244" s="24"/>
      <c r="Q22244" s="24"/>
      <c r="T22244" s="24"/>
      <c r="W22244" s="24"/>
      <c r="Z22244" s="24"/>
      <c r="AC22244" s="24"/>
      <c r="AI22244" s="24"/>
      <c r="AL22244" s="24"/>
      <c r="AO22244" s="24"/>
      <c r="AR22244" s="24"/>
      <c r="AU22244" s="24"/>
    </row>
    <row r="22245">
      <c r="J22245" s="18"/>
      <c r="N22245" s="24"/>
      <c r="Q22245" s="24"/>
      <c r="T22245" s="24"/>
      <c r="W22245" s="24"/>
      <c r="Z22245" s="24"/>
      <c r="AC22245" s="24"/>
      <c r="AI22245" s="24"/>
      <c r="AL22245" s="24"/>
      <c r="AO22245" s="24"/>
      <c r="AR22245" s="24"/>
      <c r="AU22245" s="24"/>
    </row>
    <row r="22246">
      <c r="J22246" s="18"/>
      <c r="N22246" s="24"/>
      <c r="Q22246" s="24"/>
      <c r="T22246" s="24"/>
      <c r="W22246" s="24"/>
      <c r="Z22246" s="24"/>
      <c r="AC22246" s="24"/>
      <c r="AI22246" s="24"/>
      <c r="AL22246" s="24"/>
      <c r="AO22246" s="24"/>
      <c r="AR22246" s="24"/>
      <c r="AU22246" s="24"/>
    </row>
    <row r="22247">
      <c r="J22247" s="18"/>
      <c r="N22247" s="24"/>
      <c r="Q22247" s="24"/>
      <c r="T22247" s="24"/>
      <c r="W22247" s="24"/>
      <c r="Z22247" s="24"/>
      <c r="AC22247" s="24"/>
      <c r="AI22247" s="24"/>
      <c r="AL22247" s="24"/>
      <c r="AO22247" s="24"/>
      <c r="AR22247" s="24"/>
      <c r="AU22247" s="24"/>
    </row>
    <row r="22248">
      <c r="J22248" s="18"/>
      <c r="N22248" s="24"/>
      <c r="Q22248" s="24"/>
      <c r="T22248" s="24"/>
      <c r="W22248" s="24"/>
      <c r="Z22248" s="24"/>
      <c r="AC22248" s="24"/>
      <c r="AI22248" s="24"/>
      <c r="AL22248" s="24"/>
      <c r="AO22248" s="24"/>
      <c r="AR22248" s="24"/>
      <c r="AU22248" s="24"/>
    </row>
    <row r="22249">
      <c r="J22249" s="18"/>
      <c r="N22249" s="24"/>
      <c r="Q22249" s="24"/>
      <c r="T22249" s="24"/>
      <c r="W22249" s="24"/>
      <c r="Z22249" s="24"/>
      <c r="AC22249" s="24"/>
      <c r="AI22249" s="24"/>
      <c r="AL22249" s="24"/>
      <c r="AO22249" s="24"/>
      <c r="AR22249" s="24"/>
      <c r="AU22249" s="24"/>
    </row>
    <row r="22250">
      <c r="J22250" s="18"/>
      <c r="N22250" s="24"/>
      <c r="Q22250" s="24"/>
      <c r="T22250" s="24"/>
      <c r="W22250" s="24"/>
      <c r="Z22250" s="24"/>
      <c r="AC22250" s="24"/>
      <c r="AI22250" s="24"/>
      <c r="AL22250" s="24"/>
      <c r="AO22250" s="24"/>
      <c r="AR22250" s="24"/>
      <c r="AU22250" s="24"/>
    </row>
    <row r="22251">
      <c r="J22251" s="18"/>
      <c r="N22251" s="24"/>
      <c r="Q22251" s="24"/>
      <c r="T22251" s="24"/>
      <c r="W22251" s="24"/>
      <c r="Z22251" s="24"/>
      <c r="AC22251" s="24"/>
      <c r="AI22251" s="24"/>
      <c r="AL22251" s="24"/>
      <c r="AO22251" s="24"/>
      <c r="AR22251" s="24"/>
      <c r="AU22251" s="24"/>
    </row>
    <row r="22252">
      <c r="J22252" s="18"/>
      <c r="N22252" s="24"/>
      <c r="Q22252" s="24"/>
      <c r="T22252" s="24"/>
      <c r="W22252" s="24"/>
      <c r="Z22252" s="24"/>
      <c r="AC22252" s="24"/>
      <c r="AI22252" s="24"/>
      <c r="AL22252" s="24"/>
      <c r="AO22252" s="24"/>
      <c r="AR22252" s="24"/>
      <c r="AU22252" s="24"/>
    </row>
    <row r="22253">
      <c r="J22253" s="18"/>
      <c r="N22253" s="24"/>
      <c r="Q22253" s="24"/>
      <c r="T22253" s="24"/>
      <c r="W22253" s="24"/>
      <c r="Z22253" s="24"/>
      <c r="AC22253" s="24"/>
      <c r="AI22253" s="24"/>
      <c r="AL22253" s="24"/>
      <c r="AO22253" s="24"/>
      <c r="AR22253" s="24"/>
      <c r="AU22253" s="24"/>
    </row>
    <row r="22254">
      <c r="J22254" s="18"/>
      <c r="N22254" s="24"/>
      <c r="Q22254" s="24"/>
      <c r="T22254" s="24"/>
      <c r="W22254" s="24"/>
      <c r="Z22254" s="24"/>
      <c r="AC22254" s="24"/>
      <c r="AI22254" s="24"/>
      <c r="AL22254" s="24"/>
      <c r="AO22254" s="24"/>
      <c r="AR22254" s="24"/>
      <c r="AU22254" s="24"/>
    </row>
    <row r="22255">
      <c r="J22255" s="18"/>
      <c r="N22255" s="24"/>
      <c r="Q22255" s="24"/>
      <c r="T22255" s="24"/>
      <c r="W22255" s="24"/>
      <c r="Z22255" s="24"/>
      <c r="AC22255" s="24"/>
      <c r="AI22255" s="24"/>
      <c r="AL22255" s="24"/>
      <c r="AO22255" s="24"/>
      <c r="AR22255" s="24"/>
      <c r="AU22255" s="24"/>
    </row>
    <row r="22256">
      <c r="J22256" s="18"/>
      <c r="N22256" s="24"/>
      <c r="Q22256" s="24"/>
      <c r="T22256" s="24"/>
      <c r="W22256" s="24"/>
      <c r="Z22256" s="24"/>
      <c r="AC22256" s="24"/>
      <c r="AI22256" s="24"/>
      <c r="AL22256" s="24"/>
      <c r="AO22256" s="24"/>
      <c r="AR22256" s="24"/>
      <c r="AU22256" s="24"/>
    </row>
    <row r="22257">
      <c r="J22257" s="18"/>
      <c r="N22257" s="24"/>
      <c r="Q22257" s="24"/>
      <c r="T22257" s="24"/>
      <c r="W22257" s="24"/>
      <c r="Z22257" s="24"/>
      <c r="AC22257" s="24"/>
      <c r="AI22257" s="24"/>
      <c r="AL22257" s="24"/>
      <c r="AO22257" s="24"/>
      <c r="AR22257" s="24"/>
      <c r="AU22257" s="24"/>
    </row>
    <row r="22258">
      <c r="J22258" s="18"/>
      <c r="N22258" s="24"/>
      <c r="Q22258" s="24"/>
      <c r="T22258" s="24"/>
      <c r="W22258" s="24"/>
      <c r="Z22258" s="24"/>
      <c r="AC22258" s="24"/>
      <c r="AI22258" s="24"/>
      <c r="AL22258" s="24"/>
      <c r="AO22258" s="24"/>
      <c r="AR22258" s="24"/>
      <c r="AU22258" s="24"/>
    </row>
    <row r="22259">
      <c r="J22259" s="18"/>
      <c r="N22259" s="24"/>
      <c r="Q22259" s="24"/>
      <c r="T22259" s="24"/>
      <c r="W22259" s="24"/>
      <c r="Z22259" s="24"/>
      <c r="AC22259" s="24"/>
      <c r="AI22259" s="24"/>
      <c r="AL22259" s="24"/>
      <c r="AO22259" s="24"/>
      <c r="AR22259" s="24"/>
      <c r="AU22259" s="24"/>
    </row>
    <row r="22260">
      <c r="J22260" s="18"/>
      <c r="N22260" s="24"/>
      <c r="Q22260" s="24"/>
      <c r="T22260" s="24"/>
      <c r="W22260" s="24"/>
      <c r="Z22260" s="24"/>
      <c r="AC22260" s="24"/>
      <c r="AI22260" s="24"/>
      <c r="AL22260" s="24"/>
      <c r="AO22260" s="24"/>
      <c r="AR22260" s="24"/>
      <c r="AU22260" s="24"/>
    </row>
    <row r="22261">
      <c r="J22261" s="18"/>
      <c r="N22261" s="24"/>
      <c r="Q22261" s="24"/>
      <c r="T22261" s="24"/>
      <c r="W22261" s="24"/>
      <c r="Z22261" s="24"/>
      <c r="AC22261" s="24"/>
      <c r="AI22261" s="24"/>
      <c r="AL22261" s="24"/>
      <c r="AO22261" s="24"/>
      <c r="AR22261" s="24"/>
      <c r="AU22261" s="24"/>
    </row>
    <row r="22262">
      <c r="J22262" s="18"/>
      <c r="N22262" s="24"/>
      <c r="Q22262" s="24"/>
      <c r="T22262" s="24"/>
      <c r="W22262" s="24"/>
      <c r="Z22262" s="24"/>
      <c r="AC22262" s="24"/>
      <c r="AI22262" s="24"/>
      <c r="AL22262" s="24"/>
      <c r="AO22262" s="24"/>
      <c r="AR22262" s="24"/>
      <c r="AU22262" s="24"/>
    </row>
    <row r="22263">
      <c r="J22263" s="18"/>
      <c r="N22263" s="24"/>
      <c r="Q22263" s="24"/>
      <c r="T22263" s="24"/>
      <c r="W22263" s="24"/>
      <c r="Z22263" s="24"/>
      <c r="AC22263" s="24"/>
      <c r="AI22263" s="24"/>
      <c r="AL22263" s="24"/>
      <c r="AO22263" s="24"/>
      <c r="AR22263" s="24"/>
      <c r="AU22263" s="24"/>
    </row>
    <row r="22264">
      <c r="J22264" s="18"/>
      <c r="N22264" s="24"/>
      <c r="Q22264" s="24"/>
      <c r="T22264" s="24"/>
      <c r="W22264" s="24"/>
      <c r="Z22264" s="24"/>
      <c r="AC22264" s="24"/>
      <c r="AI22264" s="24"/>
      <c r="AL22264" s="24"/>
      <c r="AO22264" s="24"/>
      <c r="AR22264" s="24"/>
      <c r="AU22264" s="24"/>
    </row>
    <row r="22265">
      <c r="J22265" s="18"/>
      <c r="N22265" s="24"/>
      <c r="Q22265" s="24"/>
      <c r="T22265" s="24"/>
      <c r="W22265" s="24"/>
      <c r="Z22265" s="24"/>
      <c r="AC22265" s="24"/>
      <c r="AI22265" s="24"/>
      <c r="AL22265" s="24"/>
      <c r="AO22265" s="24"/>
      <c r="AR22265" s="24"/>
      <c r="AU22265" s="24"/>
    </row>
    <row r="22266">
      <c r="J22266" s="18"/>
      <c r="N22266" s="24"/>
      <c r="Q22266" s="24"/>
      <c r="T22266" s="24"/>
      <c r="W22266" s="24"/>
      <c r="Z22266" s="24"/>
      <c r="AC22266" s="24"/>
      <c r="AI22266" s="24"/>
      <c r="AL22266" s="24"/>
      <c r="AO22266" s="24"/>
      <c r="AR22266" s="24"/>
      <c r="AU22266" s="24"/>
    </row>
    <row r="22267">
      <c r="J22267" s="18"/>
      <c r="N22267" s="24"/>
      <c r="Q22267" s="24"/>
      <c r="T22267" s="24"/>
      <c r="W22267" s="24"/>
      <c r="Z22267" s="24"/>
      <c r="AC22267" s="24"/>
      <c r="AI22267" s="24"/>
      <c r="AL22267" s="24"/>
      <c r="AO22267" s="24"/>
      <c r="AR22267" s="24"/>
      <c r="AU22267" s="24"/>
    </row>
    <row r="22268">
      <c r="J22268" s="18"/>
      <c r="N22268" s="24"/>
      <c r="Q22268" s="24"/>
      <c r="T22268" s="24"/>
      <c r="W22268" s="24"/>
      <c r="Z22268" s="24"/>
      <c r="AC22268" s="24"/>
      <c r="AI22268" s="24"/>
      <c r="AL22268" s="24"/>
      <c r="AO22268" s="24"/>
      <c r="AR22268" s="24"/>
      <c r="AU22268" s="24"/>
    </row>
    <row r="22269">
      <c r="J22269" s="18"/>
      <c r="N22269" s="24"/>
      <c r="Q22269" s="24"/>
      <c r="T22269" s="24"/>
      <c r="W22269" s="24"/>
      <c r="Z22269" s="24"/>
      <c r="AC22269" s="24"/>
      <c r="AI22269" s="24"/>
      <c r="AL22269" s="24"/>
      <c r="AO22269" s="24"/>
      <c r="AR22269" s="24"/>
      <c r="AU22269" s="24"/>
    </row>
    <row r="22270">
      <c r="J22270" s="18"/>
      <c r="N22270" s="24"/>
      <c r="Q22270" s="24"/>
      <c r="T22270" s="24"/>
      <c r="W22270" s="24"/>
      <c r="Z22270" s="24"/>
      <c r="AC22270" s="24"/>
      <c r="AI22270" s="24"/>
      <c r="AL22270" s="24"/>
      <c r="AO22270" s="24"/>
      <c r="AR22270" s="24"/>
      <c r="AU22270" s="24"/>
    </row>
    <row r="22271">
      <c r="J22271" s="18"/>
      <c r="N22271" s="24"/>
      <c r="Q22271" s="24"/>
      <c r="T22271" s="24"/>
      <c r="W22271" s="24"/>
      <c r="Z22271" s="24"/>
      <c r="AC22271" s="24"/>
      <c r="AI22271" s="24"/>
      <c r="AL22271" s="24"/>
      <c r="AO22271" s="24"/>
      <c r="AR22271" s="24"/>
      <c r="AU22271" s="24"/>
    </row>
    <row r="22272">
      <c r="J22272" s="18"/>
      <c r="N22272" s="24"/>
      <c r="Q22272" s="24"/>
      <c r="T22272" s="24"/>
      <c r="W22272" s="24"/>
      <c r="Z22272" s="24"/>
      <c r="AC22272" s="24"/>
      <c r="AI22272" s="24"/>
      <c r="AL22272" s="24"/>
      <c r="AO22272" s="24"/>
      <c r="AR22272" s="24"/>
      <c r="AU22272" s="24"/>
    </row>
    <row r="22273">
      <c r="J22273" s="18"/>
      <c r="N22273" s="24"/>
      <c r="Q22273" s="24"/>
      <c r="T22273" s="24"/>
      <c r="W22273" s="24"/>
      <c r="Z22273" s="24"/>
      <c r="AC22273" s="24"/>
      <c r="AI22273" s="24"/>
      <c r="AL22273" s="24"/>
      <c r="AO22273" s="24"/>
      <c r="AR22273" s="24"/>
      <c r="AU22273" s="24"/>
    </row>
    <row r="22274">
      <c r="J22274" s="18"/>
      <c r="N22274" s="24"/>
      <c r="Q22274" s="24"/>
      <c r="T22274" s="24"/>
      <c r="W22274" s="24"/>
      <c r="Z22274" s="24"/>
      <c r="AC22274" s="24"/>
      <c r="AI22274" s="24"/>
      <c r="AL22274" s="24"/>
      <c r="AO22274" s="24"/>
      <c r="AR22274" s="24"/>
      <c r="AU22274" s="24"/>
    </row>
    <row r="22275">
      <c r="J22275" s="18"/>
      <c r="N22275" s="24"/>
      <c r="Q22275" s="24"/>
      <c r="T22275" s="24"/>
      <c r="W22275" s="24"/>
      <c r="Z22275" s="24"/>
      <c r="AC22275" s="24"/>
      <c r="AI22275" s="24"/>
      <c r="AL22275" s="24"/>
      <c r="AO22275" s="24"/>
      <c r="AR22275" s="24"/>
      <c r="AU22275" s="24"/>
    </row>
    <row r="22276">
      <c r="J22276" s="18"/>
      <c r="N22276" s="24"/>
      <c r="Q22276" s="24"/>
      <c r="T22276" s="24"/>
      <c r="W22276" s="24"/>
      <c r="Z22276" s="24"/>
      <c r="AC22276" s="24"/>
      <c r="AI22276" s="24"/>
      <c r="AL22276" s="24"/>
      <c r="AO22276" s="24"/>
      <c r="AR22276" s="24"/>
      <c r="AU22276" s="24"/>
    </row>
    <row r="22277">
      <c r="J22277" s="18"/>
      <c r="N22277" s="24"/>
      <c r="Q22277" s="24"/>
      <c r="T22277" s="24"/>
      <c r="W22277" s="24"/>
      <c r="Z22277" s="24"/>
      <c r="AC22277" s="24"/>
      <c r="AI22277" s="24"/>
      <c r="AL22277" s="24"/>
      <c r="AO22277" s="24"/>
      <c r="AR22277" s="24"/>
      <c r="AU22277" s="24"/>
    </row>
    <row r="22278">
      <c r="J22278" s="18"/>
      <c r="N22278" s="24"/>
      <c r="Q22278" s="24"/>
      <c r="T22278" s="24"/>
      <c r="W22278" s="24"/>
      <c r="Z22278" s="24"/>
      <c r="AC22278" s="24"/>
      <c r="AI22278" s="24"/>
      <c r="AL22278" s="24"/>
      <c r="AO22278" s="24"/>
      <c r="AR22278" s="24"/>
      <c r="AU22278" s="24"/>
    </row>
    <row r="22279">
      <c r="J22279" s="18"/>
      <c r="N22279" s="24"/>
      <c r="Q22279" s="24"/>
      <c r="T22279" s="24"/>
      <c r="W22279" s="24"/>
      <c r="Z22279" s="24"/>
      <c r="AC22279" s="24"/>
      <c r="AI22279" s="24"/>
      <c r="AL22279" s="24"/>
      <c r="AO22279" s="24"/>
      <c r="AR22279" s="24"/>
      <c r="AU22279" s="24"/>
    </row>
    <row r="22280">
      <c r="J22280" s="18"/>
      <c r="N22280" s="24"/>
      <c r="Q22280" s="24"/>
      <c r="T22280" s="24"/>
      <c r="W22280" s="24"/>
      <c r="Z22280" s="24"/>
      <c r="AC22280" s="24"/>
      <c r="AI22280" s="24"/>
      <c r="AL22280" s="24"/>
      <c r="AO22280" s="24"/>
      <c r="AR22280" s="24"/>
      <c r="AU22280" s="24"/>
    </row>
    <row r="22281">
      <c r="J22281" s="18"/>
      <c r="N22281" s="24"/>
      <c r="Q22281" s="24"/>
      <c r="T22281" s="24"/>
      <c r="W22281" s="24"/>
      <c r="Z22281" s="24"/>
      <c r="AC22281" s="24"/>
      <c r="AI22281" s="24"/>
      <c r="AL22281" s="24"/>
      <c r="AO22281" s="24"/>
      <c r="AR22281" s="24"/>
      <c r="AU22281" s="24"/>
    </row>
    <row r="22282">
      <c r="J22282" s="18"/>
      <c r="N22282" s="24"/>
      <c r="Q22282" s="24"/>
      <c r="T22282" s="24"/>
      <c r="W22282" s="24"/>
      <c r="Z22282" s="24"/>
      <c r="AC22282" s="24"/>
      <c r="AI22282" s="24"/>
      <c r="AL22282" s="24"/>
      <c r="AO22282" s="24"/>
      <c r="AR22282" s="24"/>
      <c r="AU22282" s="24"/>
    </row>
    <row r="22283">
      <c r="J22283" s="18"/>
      <c r="N22283" s="24"/>
      <c r="Q22283" s="24"/>
      <c r="T22283" s="24"/>
      <c r="W22283" s="24"/>
      <c r="Z22283" s="24"/>
      <c r="AC22283" s="24"/>
      <c r="AI22283" s="24"/>
      <c r="AL22283" s="24"/>
      <c r="AO22283" s="24"/>
      <c r="AR22283" s="24"/>
      <c r="AU22283" s="24"/>
    </row>
    <row r="22284">
      <c r="J22284" s="18"/>
      <c r="N22284" s="24"/>
      <c r="Q22284" s="24"/>
      <c r="T22284" s="24"/>
      <c r="W22284" s="24"/>
      <c r="Z22284" s="24"/>
      <c r="AC22284" s="24"/>
      <c r="AI22284" s="24"/>
      <c r="AL22284" s="24"/>
      <c r="AO22284" s="24"/>
      <c r="AR22284" s="24"/>
      <c r="AU22284" s="24"/>
    </row>
    <row r="22285">
      <c r="J22285" s="18"/>
      <c r="N22285" s="24"/>
      <c r="Q22285" s="24"/>
      <c r="T22285" s="24"/>
      <c r="W22285" s="24"/>
      <c r="Z22285" s="24"/>
      <c r="AC22285" s="24"/>
      <c r="AI22285" s="24"/>
      <c r="AL22285" s="24"/>
      <c r="AO22285" s="24"/>
      <c r="AR22285" s="24"/>
      <c r="AU22285" s="24"/>
    </row>
    <row r="22286">
      <c r="J22286" s="18"/>
      <c r="N22286" s="24"/>
      <c r="Q22286" s="24"/>
      <c r="T22286" s="24"/>
      <c r="W22286" s="24"/>
      <c r="Z22286" s="24"/>
      <c r="AC22286" s="24"/>
      <c r="AI22286" s="24"/>
      <c r="AL22286" s="24"/>
      <c r="AO22286" s="24"/>
      <c r="AR22286" s="24"/>
      <c r="AU22286" s="24"/>
    </row>
    <row r="22287">
      <c r="J22287" s="18"/>
      <c r="N22287" s="24"/>
      <c r="Q22287" s="24"/>
      <c r="T22287" s="24"/>
      <c r="W22287" s="24"/>
      <c r="Z22287" s="24"/>
      <c r="AC22287" s="24"/>
      <c r="AI22287" s="24"/>
      <c r="AL22287" s="24"/>
      <c r="AO22287" s="24"/>
      <c r="AR22287" s="24"/>
      <c r="AU22287" s="24"/>
    </row>
    <row r="22288">
      <c r="J22288" s="18"/>
      <c r="N22288" s="24"/>
      <c r="Q22288" s="24"/>
      <c r="T22288" s="24"/>
      <c r="W22288" s="24"/>
      <c r="Z22288" s="24"/>
      <c r="AC22288" s="24"/>
      <c r="AI22288" s="24"/>
      <c r="AL22288" s="24"/>
      <c r="AO22288" s="24"/>
      <c r="AR22288" s="24"/>
      <c r="AU22288" s="24"/>
    </row>
    <row r="22289">
      <c r="J22289" s="18"/>
      <c r="N22289" s="24"/>
      <c r="Q22289" s="24"/>
      <c r="T22289" s="24"/>
      <c r="W22289" s="24"/>
      <c r="Z22289" s="24"/>
      <c r="AC22289" s="24"/>
      <c r="AI22289" s="24"/>
      <c r="AL22289" s="24"/>
      <c r="AO22289" s="24"/>
      <c r="AR22289" s="24"/>
      <c r="AU22289" s="24"/>
    </row>
    <row r="22290">
      <c r="J22290" s="18"/>
      <c r="N22290" s="24"/>
      <c r="Q22290" s="24"/>
      <c r="T22290" s="24"/>
      <c r="W22290" s="24"/>
      <c r="Z22290" s="24"/>
      <c r="AC22290" s="24"/>
      <c r="AI22290" s="24"/>
      <c r="AL22290" s="24"/>
      <c r="AO22290" s="24"/>
      <c r="AR22290" s="24"/>
      <c r="AU22290" s="24"/>
    </row>
    <row r="22291">
      <c r="J22291" s="18"/>
      <c r="N22291" s="24"/>
      <c r="Q22291" s="24"/>
      <c r="T22291" s="24"/>
      <c r="W22291" s="24"/>
      <c r="Z22291" s="24"/>
      <c r="AC22291" s="24"/>
      <c r="AI22291" s="24"/>
      <c r="AL22291" s="24"/>
      <c r="AO22291" s="24"/>
      <c r="AR22291" s="24"/>
      <c r="AU22291" s="24"/>
    </row>
    <row r="22292">
      <c r="J22292" s="18"/>
      <c r="N22292" s="24"/>
      <c r="Q22292" s="24"/>
      <c r="T22292" s="24"/>
      <c r="W22292" s="24"/>
      <c r="Z22292" s="24"/>
      <c r="AC22292" s="24"/>
      <c r="AI22292" s="24"/>
      <c r="AL22292" s="24"/>
      <c r="AO22292" s="24"/>
      <c r="AR22292" s="24"/>
      <c r="AU22292" s="24"/>
    </row>
    <row r="22293">
      <c r="J22293" s="18"/>
      <c r="N22293" s="24"/>
      <c r="Q22293" s="24"/>
      <c r="T22293" s="24"/>
      <c r="W22293" s="24"/>
      <c r="Z22293" s="24"/>
      <c r="AC22293" s="24"/>
      <c r="AI22293" s="24"/>
      <c r="AL22293" s="24"/>
      <c r="AO22293" s="24"/>
      <c r="AR22293" s="24"/>
      <c r="AU22293" s="24"/>
    </row>
    <row r="22294">
      <c r="J22294" s="18"/>
      <c r="N22294" s="24"/>
      <c r="Q22294" s="24"/>
      <c r="T22294" s="24"/>
      <c r="W22294" s="24"/>
      <c r="Z22294" s="24"/>
      <c r="AC22294" s="24"/>
      <c r="AI22294" s="24"/>
      <c r="AL22294" s="24"/>
      <c r="AO22294" s="24"/>
      <c r="AR22294" s="24"/>
      <c r="AU22294" s="24"/>
    </row>
    <row r="22295">
      <c r="J22295" s="18"/>
      <c r="N22295" s="24"/>
      <c r="Q22295" s="24"/>
      <c r="T22295" s="24"/>
      <c r="W22295" s="24"/>
      <c r="Z22295" s="24"/>
      <c r="AC22295" s="24"/>
      <c r="AI22295" s="24"/>
      <c r="AL22295" s="24"/>
      <c r="AO22295" s="24"/>
      <c r="AR22295" s="24"/>
      <c r="AU22295" s="24"/>
    </row>
    <row r="22296">
      <c r="J22296" s="18"/>
      <c r="N22296" s="24"/>
      <c r="Q22296" s="24"/>
      <c r="T22296" s="24"/>
      <c r="W22296" s="24"/>
      <c r="Z22296" s="24"/>
      <c r="AC22296" s="24"/>
      <c r="AI22296" s="24"/>
      <c r="AL22296" s="24"/>
      <c r="AO22296" s="24"/>
      <c r="AR22296" s="24"/>
      <c r="AU22296" s="24"/>
    </row>
    <row r="22297">
      <c r="J22297" s="18"/>
      <c r="N22297" s="24"/>
      <c r="Q22297" s="24"/>
      <c r="T22297" s="24"/>
      <c r="W22297" s="24"/>
      <c r="Z22297" s="24"/>
      <c r="AC22297" s="24"/>
      <c r="AI22297" s="24"/>
      <c r="AL22297" s="24"/>
      <c r="AO22297" s="24"/>
      <c r="AR22297" s="24"/>
      <c r="AU22297" s="24"/>
    </row>
    <row r="22298">
      <c r="J22298" s="18"/>
      <c r="N22298" s="24"/>
      <c r="Q22298" s="24"/>
      <c r="T22298" s="24"/>
      <c r="W22298" s="24"/>
      <c r="Z22298" s="24"/>
      <c r="AC22298" s="24"/>
      <c r="AI22298" s="24"/>
      <c r="AL22298" s="24"/>
      <c r="AO22298" s="24"/>
      <c r="AR22298" s="24"/>
      <c r="AU22298" s="24"/>
    </row>
    <row r="22299">
      <c r="J22299" s="18"/>
      <c r="N22299" s="24"/>
      <c r="Q22299" s="24"/>
      <c r="T22299" s="24"/>
      <c r="W22299" s="24"/>
      <c r="Z22299" s="24"/>
      <c r="AC22299" s="24"/>
      <c r="AI22299" s="24"/>
      <c r="AL22299" s="24"/>
      <c r="AO22299" s="24"/>
      <c r="AR22299" s="24"/>
      <c r="AU22299" s="24"/>
    </row>
    <row r="22300">
      <c r="J22300" s="18"/>
      <c r="N22300" s="24"/>
      <c r="Q22300" s="24"/>
      <c r="T22300" s="24"/>
      <c r="W22300" s="24"/>
      <c r="Z22300" s="24"/>
      <c r="AC22300" s="24"/>
      <c r="AI22300" s="24"/>
      <c r="AL22300" s="24"/>
      <c r="AO22300" s="24"/>
      <c r="AR22300" s="24"/>
      <c r="AU22300" s="24"/>
    </row>
    <row r="22301">
      <c r="J22301" s="18"/>
      <c r="N22301" s="24"/>
      <c r="Q22301" s="24"/>
      <c r="T22301" s="24"/>
      <c r="W22301" s="24"/>
      <c r="Z22301" s="24"/>
      <c r="AC22301" s="24"/>
      <c r="AI22301" s="24"/>
      <c r="AL22301" s="24"/>
      <c r="AO22301" s="24"/>
      <c r="AR22301" s="24"/>
      <c r="AU22301" s="24"/>
    </row>
    <row r="22302">
      <c r="J22302" s="18"/>
      <c r="N22302" s="24"/>
      <c r="Q22302" s="24"/>
      <c r="T22302" s="24"/>
      <c r="W22302" s="24"/>
      <c r="Z22302" s="24"/>
      <c r="AC22302" s="24"/>
      <c r="AI22302" s="24"/>
      <c r="AL22302" s="24"/>
      <c r="AO22302" s="24"/>
      <c r="AR22302" s="24"/>
      <c r="AU22302" s="24"/>
    </row>
    <row r="22303">
      <c r="J22303" s="18"/>
      <c r="N22303" s="24"/>
      <c r="Q22303" s="24"/>
      <c r="T22303" s="24"/>
      <c r="W22303" s="24"/>
      <c r="Z22303" s="24"/>
      <c r="AC22303" s="24"/>
      <c r="AI22303" s="24"/>
      <c r="AL22303" s="24"/>
      <c r="AO22303" s="24"/>
      <c r="AR22303" s="24"/>
      <c r="AU22303" s="24"/>
    </row>
    <row r="22304">
      <c r="J22304" s="18"/>
      <c r="N22304" s="24"/>
      <c r="Q22304" s="24"/>
      <c r="T22304" s="24"/>
      <c r="W22304" s="24"/>
      <c r="Z22304" s="24"/>
      <c r="AC22304" s="24"/>
      <c r="AI22304" s="24"/>
      <c r="AL22304" s="24"/>
      <c r="AO22304" s="24"/>
      <c r="AR22304" s="24"/>
      <c r="AU22304" s="24"/>
    </row>
    <row r="22305">
      <c r="J22305" s="18"/>
      <c r="N22305" s="24"/>
      <c r="Q22305" s="24"/>
      <c r="T22305" s="24"/>
      <c r="W22305" s="24"/>
      <c r="Z22305" s="24"/>
      <c r="AC22305" s="24"/>
      <c r="AI22305" s="24"/>
      <c r="AL22305" s="24"/>
      <c r="AO22305" s="24"/>
      <c r="AR22305" s="24"/>
      <c r="AU22305" s="24"/>
    </row>
    <row r="22306">
      <c r="J22306" s="18"/>
      <c r="N22306" s="24"/>
      <c r="Q22306" s="24"/>
      <c r="T22306" s="24"/>
      <c r="W22306" s="24"/>
      <c r="Z22306" s="24"/>
      <c r="AC22306" s="24"/>
      <c r="AI22306" s="24"/>
      <c r="AL22306" s="24"/>
      <c r="AO22306" s="24"/>
      <c r="AR22306" s="24"/>
      <c r="AU22306" s="24"/>
    </row>
    <row r="22307">
      <c r="J22307" s="18"/>
      <c r="N22307" s="24"/>
      <c r="Q22307" s="24"/>
      <c r="T22307" s="24"/>
      <c r="W22307" s="24"/>
      <c r="Z22307" s="24"/>
      <c r="AC22307" s="24"/>
      <c r="AI22307" s="24"/>
      <c r="AL22307" s="24"/>
      <c r="AO22307" s="24"/>
      <c r="AR22307" s="24"/>
      <c r="AU22307" s="24"/>
    </row>
    <row r="22308">
      <c r="J22308" s="18"/>
      <c r="N22308" s="24"/>
      <c r="Q22308" s="24"/>
      <c r="T22308" s="24"/>
      <c r="W22308" s="24"/>
      <c r="Z22308" s="24"/>
      <c r="AC22308" s="24"/>
      <c r="AI22308" s="24"/>
      <c r="AL22308" s="24"/>
      <c r="AO22308" s="24"/>
      <c r="AR22308" s="24"/>
      <c r="AU22308" s="24"/>
    </row>
    <row r="22309">
      <c r="J22309" s="18"/>
      <c r="N22309" s="24"/>
      <c r="Q22309" s="24"/>
      <c r="T22309" s="24"/>
      <c r="W22309" s="24"/>
      <c r="Z22309" s="24"/>
      <c r="AC22309" s="24"/>
      <c r="AI22309" s="24"/>
      <c r="AL22309" s="24"/>
      <c r="AO22309" s="24"/>
      <c r="AR22309" s="24"/>
      <c r="AU22309" s="24"/>
    </row>
    <row r="22310">
      <c r="J22310" s="18"/>
      <c r="N22310" s="24"/>
      <c r="Q22310" s="24"/>
      <c r="T22310" s="24"/>
      <c r="W22310" s="24"/>
      <c r="Z22310" s="24"/>
      <c r="AC22310" s="24"/>
      <c r="AI22310" s="24"/>
      <c r="AL22310" s="24"/>
      <c r="AO22310" s="24"/>
      <c r="AR22310" s="24"/>
      <c r="AU22310" s="24"/>
    </row>
    <row r="22311">
      <c r="J22311" s="18"/>
      <c r="N22311" s="24"/>
      <c r="Q22311" s="24"/>
      <c r="T22311" s="24"/>
      <c r="W22311" s="24"/>
      <c r="Z22311" s="24"/>
      <c r="AC22311" s="24"/>
      <c r="AI22311" s="24"/>
      <c r="AL22311" s="24"/>
      <c r="AO22311" s="24"/>
      <c r="AR22311" s="24"/>
      <c r="AU22311" s="24"/>
    </row>
    <row r="22312">
      <c r="J22312" s="18"/>
      <c r="N22312" s="24"/>
      <c r="Q22312" s="24"/>
      <c r="T22312" s="24"/>
      <c r="W22312" s="24"/>
      <c r="Z22312" s="24"/>
      <c r="AC22312" s="24"/>
      <c r="AI22312" s="24"/>
      <c r="AL22312" s="24"/>
      <c r="AO22312" s="24"/>
      <c r="AR22312" s="24"/>
      <c r="AU22312" s="24"/>
    </row>
    <row r="22313">
      <c r="J22313" s="18"/>
      <c r="N22313" s="24"/>
      <c r="Q22313" s="24"/>
      <c r="T22313" s="24"/>
      <c r="W22313" s="24"/>
      <c r="Z22313" s="24"/>
      <c r="AC22313" s="24"/>
      <c r="AI22313" s="24"/>
      <c r="AL22313" s="24"/>
      <c r="AO22313" s="24"/>
      <c r="AR22313" s="24"/>
      <c r="AU22313" s="24"/>
    </row>
    <row r="22314">
      <c r="J22314" s="18"/>
      <c r="N22314" s="24"/>
      <c r="Q22314" s="24"/>
      <c r="T22314" s="24"/>
      <c r="W22314" s="24"/>
      <c r="Z22314" s="24"/>
      <c r="AC22314" s="24"/>
      <c r="AI22314" s="24"/>
      <c r="AL22314" s="24"/>
      <c r="AO22314" s="24"/>
      <c r="AR22314" s="24"/>
      <c r="AU22314" s="24"/>
    </row>
    <row r="22315">
      <c r="J22315" s="18"/>
      <c r="N22315" s="24"/>
      <c r="Q22315" s="24"/>
      <c r="T22315" s="24"/>
      <c r="W22315" s="24"/>
      <c r="Z22315" s="24"/>
      <c r="AC22315" s="24"/>
      <c r="AI22315" s="24"/>
      <c r="AL22315" s="24"/>
      <c r="AO22315" s="24"/>
      <c r="AR22315" s="24"/>
      <c r="AU22315" s="24"/>
    </row>
    <row r="22316">
      <c r="J22316" s="18"/>
      <c r="N22316" s="24"/>
      <c r="Q22316" s="24"/>
      <c r="T22316" s="24"/>
      <c r="W22316" s="24"/>
      <c r="Z22316" s="24"/>
      <c r="AC22316" s="24"/>
      <c r="AI22316" s="24"/>
      <c r="AL22316" s="24"/>
      <c r="AO22316" s="24"/>
      <c r="AR22316" s="24"/>
      <c r="AU22316" s="24"/>
    </row>
    <row r="22317">
      <c r="J22317" s="18"/>
      <c r="N22317" s="24"/>
      <c r="Q22317" s="24"/>
      <c r="T22317" s="24"/>
      <c r="W22317" s="24"/>
      <c r="Z22317" s="24"/>
      <c r="AC22317" s="24"/>
      <c r="AI22317" s="24"/>
      <c r="AL22317" s="24"/>
      <c r="AO22317" s="24"/>
      <c r="AR22317" s="24"/>
      <c r="AU22317" s="24"/>
    </row>
    <row r="22318">
      <c r="J22318" s="18"/>
      <c r="N22318" s="24"/>
      <c r="Q22318" s="24"/>
      <c r="T22318" s="24"/>
      <c r="W22318" s="24"/>
      <c r="Z22318" s="24"/>
      <c r="AC22318" s="24"/>
      <c r="AI22318" s="24"/>
      <c r="AL22318" s="24"/>
      <c r="AO22318" s="24"/>
      <c r="AR22318" s="24"/>
      <c r="AU22318" s="24"/>
    </row>
    <row r="22319">
      <c r="J22319" s="18"/>
      <c r="N22319" s="24"/>
      <c r="Q22319" s="24"/>
      <c r="T22319" s="24"/>
      <c r="W22319" s="24"/>
      <c r="Z22319" s="24"/>
      <c r="AC22319" s="24"/>
      <c r="AI22319" s="24"/>
      <c r="AL22319" s="24"/>
      <c r="AO22319" s="24"/>
      <c r="AR22319" s="24"/>
      <c r="AU22319" s="24"/>
    </row>
    <row r="22320">
      <c r="J22320" s="18"/>
      <c r="N22320" s="24"/>
      <c r="Q22320" s="24"/>
      <c r="T22320" s="24"/>
      <c r="W22320" s="24"/>
      <c r="Z22320" s="24"/>
      <c r="AC22320" s="24"/>
      <c r="AI22320" s="24"/>
      <c r="AL22320" s="24"/>
      <c r="AO22320" s="24"/>
      <c r="AR22320" s="24"/>
      <c r="AU22320" s="24"/>
    </row>
    <row r="22321">
      <c r="J22321" s="18"/>
      <c r="N22321" s="24"/>
      <c r="Q22321" s="24"/>
      <c r="T22321" s="24"/>
      <c r="W22321" s="24"/>
      <c r="Z22321" s="24"/>
      <c r="AC22321" s="24"/>
      <c r="AI22321" s="24"/>
      <c r="AL22321" s="24"/>
      <c r="AO22321" s="24"/>
      <c r="AR22321" s="24"/>
      <c r="AU22321" s="24"/>
    </row>
    <row r="22322">
      <c r="J22322" s="18"/>
      <c r="N22322" s="24"/>
      <c r="Q22322" s="24"/>
      <c r="T22322" s="24"/>
      <c r="W22322" s="24"/>
      <c r="Z22322" s="24"/>
      <c r="AC22322" s="24"/>
      <c r="AI22322" s="24"/>
      <c r="AL22322" s="24"/>
      <c r="AO22322" s="24"/>
      <c r="AR22322" s="24"/>
      <c r="AU22322" s="24"/>
    </row>
    <row r="22323">
      <c r="J22323" s="18"/>
      <c r="N22323" s="24"/>
      <c r="Q22323" s="24"/>
      <c r="T22323" s="24"/>
      <c r="W22323" s="24"/>
      <c r="Z22323" s="24"/>
      <c r="AC22323" s="24"/>
      <c r="AI22323" s="24"/>
      <c r="AL22323" s="24"/>
      <c r="AO22323" s="24"/>
      <c r="AR22323" s="24"/>
      <c r="AU22323" s="24"/>
    </row>
    <row r="22324">
      <c r="J22324" s="18"/>
      <c r="N22324" s="24"/>
      <c r="Q22324" s="24"/>
      <c r="T22324" s="24"/>
      <c r="W22324" s="24"/>
      <c r="Z22324" s="24"/>
      <c r="AC22324" s="24"/>
      <c r="AI22324" s="24"/>
      <c r="AL22324" s="24"/>
      <c r="AO22324" s="24"/>
      <c r="AR22324" s="24"/>
      <c r="AU22324" s="24"/>
    </row>
    <row r="22325">
      <c r="J22325" s="18"/>
      <c r="N22325" s="24"/>
      <c r="Q22325" s="24"/>
      <c r="T22325" s="24"/>
      <c r="W22325" s="24"/>
      <c r="Z22325" s="24"/>
      <c r="AC22325" s="24"/>
      <c r="AI22325" s="24"/>
      <c r="AL22325" s="24"/>
      <c r="AO22325" s="24"/>
      <c r="AR22325" s="24"/>
      <c r="AU22325" s="24"/>
    </row>
    <row r="22326">
      <c r="J22326" s="18"/>
      <c r="N22326" s="24"/>
      <c r="Q22326" s="24"/>
      <c r="T22326" s="24"/>
      <c r="W22326" s="24"/>
      <c r="Z22326" s="24"/>
      <c r="AC22326" s="24"/>
      <c r="AI22326" s="24"/>
      <c r="AL22326" s="24"/>
      <c r="AO22326" s="24"/>
      <c r="AR22326" s="24"/>
      <c r="AU22326" s="24"/>
    </row>
    <row r="22327">
      <c r="J22327" s="18"/>
      <c r="N22327" s="24"/>
      <c r="Q22327" s="24"/>
      <c r="T22327" s="24"/>
      <c r="W22327" s="24"/>
      <c r="Z22327" s="24"/>
      <c r="AC22327" s="24"/>
      <c r="AI22327" s="24"/>
      <c r="AL22327" s="24"/>
      <c r="AO22327" s="24"/>
      <c r="AR22327" s="24"/>
      <c r="AU22327" s="24"/>
    </row>
    <row r="22328">
      <c r="J22328" s="18"/>
      <c r="N22328" s="24"/>
      <c r="Q22328" s="24"/>
      <c r="T22328" s="24"/>
      <c r="W22328" s="24"/>
      <c r="Z22328" s="24"/>
      <c r="AC22328" s="24"/>
      <c r="AI22328" s="24"/>
      <c r="AL22328" s="24"/>
      <c r="AO22328" s="24"/>
      <c r="AR22328" s="24"/>
      <c r="AU22328" s="24"/>
    </row>
    <row r="22329">
      <c r="J22329" s="18"/>
      <c r="N22329" s="24"/>
      <c r="Q22329" s="24"/>
      <c r="T22329" s="24"/>
      <c r="W22329" s="24"/>
      <c r="Z22329" s="24"/>
      <c r="AC22329" s="24"/>
      <c r="AI22329" s="24"/>
      <c r="AL22329" s="24"/>
      <c r="AO22329" s="24"/>
      <c r="AR22329" s="24"/>
      <c r="AU22329" s="24"/>
    </row>
    <row r="22330">
      <c r="J22330" s="18"/>
      <c r="N22330" s="24"/>
      <c r="Q22330" s="24"/>
      <c r="T22330" s="24"/>
      <c r="W22330" s="24"/>
      <c r="Z22330" s="24"/>
      <c r="AC22330" s="24"/>
      <c r="AI22330" s="24"/>
      <c r="AL22330" s="24"/>
      <c r="AO22330" s="24"/>
      <c r="AR22330" s="24"/>
      <c r="AU22330" s="24"/>
    </row>
    <row r="22331">
      <c r="J22331" s="18"/>
      <c r="N22331" s="24"/>
      <c r="Q22331" s="24"/>
      <c r="T22331" s="24"/>
      <c r="W22331" s="24"/>
      <c r="Z22331" s="24"/>
      <c r="AC22331" s="24"/>
      <c r="AI22331" s="24"/>
      <c r="AL22331" s="24"/>
      <c r="AO22331" s="24"/>
      <c r="AR22331" s="24"/>
      <c r="AU22331" s="24"/>
    </row>
    <row r="22332">
      <c r="J22332" s="18"/>
      <c r="N22332" s="24"/>
      <c r="Q22332" s="24"/>
      <c r="T22332" s="24"/>
      <c r="W22332" s="24"/>
      <c r="Z22332" s="24"/>
      <c r="AC22332" s="24"/>
      <c r="AI22332" s="24"/>
      <c r="AL22332" s="24"/>
      <c r="AO22332" s="24"/>
      <c r="AR22332" s="24"/>
      <c r="AU22332" s="24"/>
    </row>
    <row r="22333">
      <c r="J22333" s="18"/>
      <c r="N22333" s="24"/>
      <c r="Q22333" s="24"/>
      <c r="T22333" s="24"/>
      <c r="W22333" s="24"/>
      <c r="Z22333" s="24"/>
      <c r="AC22333" s="24"/>
      <c r="AI22333" s="24"/>
      <c r="AL22333" s="24"/>
      <c r="AO22333" s="24"/>
      <c r="AR22333" s="24"/>
      <c r="AU22333" s="24"/>
    </row>
    <row r="22334">
      <c r="J22334" s="18"/>
      <c r="N22334" s="24"/>
      <c r="Q22334" s="24"/>
      <c r="T22334" s="24"/>
      <c r="W22334" s="24"/>
      <c r="Z22334" s="24"/>
      <c r="AC22334" s="24"/>
      <c r="AI22334" s="24"/>
      <c r="AL22334" s="24"/>
      <c r="AO22334" s="24"/>
      <c r="AR22334" s="24"/>
      <c r="AU22334" s="24"/>
    </row>
    <row r="22335">
      <c r="J22335" s="18"/>
      <c r="N22335" s="24"/>
      <c r="Q22335" s="24"/>
      <c r="T22335" s="24"/>
      <c r="W22335" s="24"/>
      <c r="Z22335" s="24"/>
      <c r="AC22335" s="24"/>
      <c r="AI22335" s="24"/>
      <c r="AL22335" s="24"/>
      <c r="AO22335" s="24"/>
      <c r="AR22335" s="24"/>
      <c r="AU22335" s="24"/>
    </row>
    <row r="22336">
      <c r="J22336" s="18"/>
      <c r="N22336" s="24"/>
      <c r="Q22336" s="24"/>
      <c r="T22336" s="24"/>
      <c r="W22336" s="24"/>
      <c r="Z22336" s="24"/>
      <c r="AC22336" s="24"/>
      <c r="AI22336" s="24"/>
      <c r="AL22336" s="24"/>
      <c r="AO22336" s="24"/>
      <c r="AR22336" s="24"/>
      <c r="AU22336" s="24"/>
    </row>
    <row r="22337">
      <c r="J22337" s="18"/>
      <c r="N22337" s="24"/>
      <c r="Q22337" s="24"/>
      <c r="T22337" s="24"/>
      <c r="W22337" s="24"/>
      <c r="Z22337" s="24"/>
      <c r="AC22337" s="24"/>
      <c r="AI22337" s="24"/>
      <c r="AL22337" s="24"/>
      <c r="AO22337" s="24"/>
      <c r="AR22337" s="24"/>
      <c r="AU22337" s="24"/>
    </row>
    <row r="22338">
      <c r="J22338" s="18"/>
      <c r="N22338" s="24"/>
      <c r="Q22338" s="24"/>
      <c r="T22338" s="24"/>
      <c r="W22338" s="24"/>
      <c r="Z22338" s="24"/>
      <c r="AC22338" s="24"/>
      <c r="AI22338" s="24"/>
      <c r="AL22338" s="24"/>
      <c r="AO22338" s="24"/>
      <c r="AR22338" s="24"/>
      <c r="AU22338" s="24"/>
    </row>
    <row r="22339">
      <c r="J22339" s="18"/>
      <c r="N22339" s="24"/>
      <c r="Q22339" s="24"/>
      <c r="T22339" s="24"/>
      <c r="W22339" s="24"/>
      <c r="Z22339" s="24"/>
      <c r="AC22339" s="24"/>
      <c r="AI22339" s="24"/>
      <c r="AL22339" s="24"/>
      <c r="AO22339" s="24"/>
      <c r="AR22339" s="24"/>
      <c r="AU22339" s="24"/>
    </row>
    <row r="22340">
      <c r="J22340" s="18"/>
      <c r="N22340" s="24"/>
      <c r="Q22340" s="24"/>
      <c r="T22340" s="24"/>
      <c r="W22340" s="24"/>
      <c r="Z22340" s="24"/>
      <c r="AC22340" s="24"/>
      <c r="AI22340" s="24"/>
      <c r="AL22340" s="24"/>
      <c r="AO22340" s="24"/>
      <c r="AR22340" s="24"/>
      <c r="AU22340" s="24"/>
    </row>
    <row r="22341">
      <c r="J22341" s="18"/>
      <c r="N22341" s="24"/>
      <c r="Q22341" s="24"/>
      <c r="T22341" s="24"/>
      <c r="W22341" s="24"/>
      <c r="Z22341" s="24"/>
      <c r="AC22341" s="24"/>
      <c r="AI22341" s="24"/>
      <c r="AL22341" s="24"/>
      <c r="AO22341" s="24"/>
      <c r="AR22341" s="24"/>
      <c r="AU22341" s="24"/>
    </row>
    <row r="22342">
      <c r="J22342" s="18"/>
      <c r="N22342" s="24"/>
      <c r="Q22342" s="24"/>
      <c r="T22342" s="24"/>
      <c r="W22342" s="24"/>
      <c r="Z22342" s="24"/>
      <c r="AC22342" s="24"/>
      <c r="AI22342" s="24"/>
      <c r="AL22342" s="24"/>
      <c r="AO22342" s="24"/>
      <c r="AR22342" s="24"/>
      <c r="AU22342" s="24"/>
    </row>
    <row r="22343">
      <c r="J22343" s="18"/>
      <c r="N22343" s="24"/>
      <c r="Q22343" s="24"/>
      <c r="T22343" s="24"/>
      <c r="W22343" s="24"/>
      <c r="Z22343" s="24"/>
      <c r="AC22343" s="24"/>
      <c r="AI22343" s="24"/>
      <c r="AL22343" s="24"/>
      <c r="AO22343" s="24"/>
      <c r="AR22343" s="24"/>
      <c r="AU22343" s="24"/>
    </row>
    <row r="22344">
      <c r="J22344" s="18"/>
      <c r="N22344" s="24"/>
      <c r="Q22344" s="24"/>
      <c r="T22344" s="24"/>
      <c r="W22344" s="24"/>
      <c r="Z22344" s="24"/>
      <c r="AC22344" s="24"/>
      <c r="AI22344" s="24"/>
      <c r="AL22344" s="24"/>
      <c r="AO22344" s="24"/>
      <c r="AR22344" s="24"/>
      <c r="AU22344" s="24"/>
    </row>
    <row r="22345">
      <c r="J22345" s="18"/>
      <c r="N22345" s="24"/>
      <c r="Q22345" s="24"/>
      <c r="T22345" s="24"/>
      <c r="W22345" s="24"/>
      <c r="Z22345" s="24"/>
      <c r="AC22345" s="24"/>
      <c r="AI22345" s="24"/>
      <c r="AL22345" s="24"/>
      <c r="AO22345" s="24"/>
      <c r="AR22345" s="24"/>
      <c r="AU22345" s="24"/>
    </row>
    <row r="22346">
      <c r="J22346" s="18"/>
      <c r="N22346" s="24"/>
      <c r="Q22346" s="24"/>
      <c r="T22346" s="24"/>
      <c r="W22346" s="24"/>
      <c r="Z22346" s="24"/>
      <c r="AC22346" s="24"/>
      <c r="AI22346" s="24"/>
      <c r="AL22346" s="24"/>
      <c r="AO22346" s="24"/>
      <c r="AR22346" s="24"/>
      <c r="AU22346" s="24"/>
    </row>
    <row r="22347">
      <c r="J22347" s="18"/>
      <c r="N22347" s="24"/>
      <c r="Q22347" s="24"/>
      <c r="T22347" s="24"/>
      <c r="W22347" s="24"/>
      <c r="Z22347" s="24"/>
      <c r="AC22347" s="24"/>
      <c r="AI22347" s="24"/>
      <c r="AL22347" s="24"/>
      <c r="AO22347" s="24"/>
      <c r="AR22347" s="24"/>
      <c r="AU22347" s="24"/>
    </row>
    <row r="22348">
      <c r="J22348" s="18"/>
      <c r="N22348" s="24"/>
      <c r="Q22348" s="24"/>
      <c r="T22348" s="24"/>
      <c r="W22348" s="24"/>
      <c r="Z22348" s="24"/>
      <c r="AC22348" s="24"/>
      <c r="AI22348" s="24"/>
      <c r="AL22348" s="24"/>
      <c r="AO22348" s="24"/>
      <c r="AR22348" s="24"/>
      <c r="AU22348" s="24"/>
    </row>
    <row r="22349">
      <c r="J22349" s="18"/>
      <c r="N22349" s="24"/>
      <c r="Q22349" s="24"/>
      <c r="T22349" s="24"/>
      <c r="W22349" s="24"/>
      <c r="Z22349" s="24"/>
      <c r="AC22349" s="24"/>
      <c r="AI22349" s="24"/>
      <c r="AL22349" s="24"/>
      <c r="AO22349" s="24"/>
      <c r="AR22349" s="24"/>
      <c r="AU22349" s="24"/>
    </row>
    <row r="22350">
      <c r="J22350" s="18"/>
      <c r="N22350" s="24"/>
      <c r="Q22350" s="24"/>
      <c r="T22350" s="24"/>
      <c r="W22350" s="24"/>
      <c r="Z22350" s="24"/>
      <c r="AC22350" s="24"/>
      <c r="AI22350" s="24"/>
      <c r="AL22350" s="24"/>
      <c r="AO22350" s="24"/>
      <c r="AR22350" s="24"/>
      <c r="AU22350" s="24"/>
    </row>
    <row r="22351">
      <c r="J22351" s="18"/>
      <c r="N22351" s="24"/>
      <c r="Q22351" s="24"/>
      <c r="T22351" s="24"/>
      <c r="W22351" s="24"/>
      <c r="Z22351" s="24"/>
      <c r="AC22351" s="24"/>
      <c r="AI22351" s="24"/>
      <c r="AL22351" s="24"/>
      <c r="AO22351" s="24"/>
      <c r="AR22351" s="24"/>
      <c r="AU22351" s="24"/>
    </row>
    <row r="22352">
      <c r="J22352" s="18"/>
      <c r="N22352" s="24"/>
      <c r="Q22352" s="24"/>
      <c r="T22352" s="24"/>
      <c r="W22352" s="24"/>
      <c r="Z22352" s="24"/>
      <c r="AC22352" s="24"/>
      <c r="AI22352" s="24"/>
      <c r="AL22352" s="24"/>
      <c r="AO22352" s="24"/>
      <c r="AR22352" s="24"/>
      <c r="AU22352" s="24"/>
    </row>
    <row r="22353">
      <c r="J22353" s="18"/>
      <c r="N22353" s="24"/>
      <c r="Q22353" s="24"/>
      <c r="T22353" s="24"/>
      <c r="W22353" s="24"/>
      <c r="Z22353" s="24"/>
      <c r="AC22353" s="24"/>
      <c r="AI22353" s="24"/>
      <c r="AL22353" s="24"/>
      <c r="AO22353" s="24"/>
      <c r="AR22353" s="24"/>
      <c r="AU22353" s="24"/>
    </row>
    <row r="22354">
      <c r="J22354" s="18"/>
      <c r="N22354" s="24"/>
      <c r="Q22354" s="24"/>
      <c r="T22354" s="24"/>
      <c r="W22354" s="24"/>
      <c r="Z22354" s="24"/>
      <c r="AC22354" s="24"/>
      <c r="AI22354" s="24"/>
      <c r="AL22354" s="24"/>
      <c r="AO22354" s="24"/>
      <c r="AR22354" s="24"/>
      <c r="AU22354" s="24"/>
    </row>
    <row r="22355">
      <c r="J22355" s="18"/>
      <c r="N22355" s="24"/>
      <c r="Q22355" s="24"/>
      <c r="T22355" s="24"/>
      <c r="W22355" s="24"/>
      <c r="Z22355" s="24"/>
      <c r="AC22355" s="24"/>
      <c r="AI22355" s="24"/>
      <c r="AL22355" s="24"/>
      <c r="AO22355" s="24"/>
      <c r="AR22355" s="24"/>
      <c r="AU22355" s="24"/>
    </row>
    <row r="22356">
      <c r="J22356" s="18"/>
      <c r="N22356" s="24"/>
      <c r="Q22356" s="24"/>
      <c r="T22356" s="24"/>
      <c r="W22356" s="24"/>
      <c r="Z22356" s="24"/>
      <c r="AC22356" s="24"/>
      <c r="AI22356" s="24"/>
      <c r="AL22356" s="24"/>
      <c r="AO22356" s="24"/>
      <c r="AR22356" s="24"/>
      <c r="AU22356" s="24"/>
    </row>
    <row r="22357">
      <c r="J22357" s="18"/>
      <c r="N22357" s="24"/>
      <c r="Q22357" s="24"/>
      <c r="T22357" s="24"/>
      <c r="W22357" s="24"/>
      <c r="Z22357" s="24"/>
      <c r="AC22357" s="24"/>
      <c r="AI22357" s="24"/>
      <c r="AL22357" s="24"/>
      <c r="AO22357" s="24"/>
      <c r="AR22357" s="24"/>
      <c r="AU22357" s="24"/>
    </row>
    <row r="22358">
      <c r="J22358" s="18"/>
      <c r="N22358" s="24"/>
      <c r="Q22358" s="24"/>
      <c r="T22358" s="24"/>
      <c r="W22358" s="24"/>
      <c r="Z22358" s="24"/>
      <c r="AC22358" s="24"/>
      <c r="AI22358" s="24"/>
      <c r="AL22358" s="24"/>
      <c r="AO22358" s="24"/>
      <c r="AR22358" s="24"/>
      <c r="AU22358" s="24"/>
    </row>
    <row r="22359">
      <c r="J22359" s="18"/>
      <c r="N22359" s="24"/>
      <c r="Q22359" s="24"/>
      <c r="T22359" s="24"/>
      <c r="W22359" s="24"/>
      <c r="Z22359" s="24"/>
      <c r="AC22359" s="24"/>
      <c r="AI22359" s="24"/>
      <c r="AL22359" s="24"/>
      <c r="AO22359" s="24"/>
      <c r="AR22359" s="24"/>
      <c r="AU22359" s="24"/>
    </row>
    <row r="22360">
      <c r="J22360" s="18"/>
      <c r="N22360" s="24"/>
      <c r="Q22360" s="24"/>
      <c r="T22360" s="24"/>
      <c r="W22360" s="24"/>
      <c r="Z22360" s="24"/>
      <c r="AC22360" s="24"/>
      <c r="AI22360" s="24"/>
      <c r="AL22360" s="24"/>
      <c r="AO22360" s="24"/>
      <c r="AR22360" s="24"/>
      <c r="AU22360" s="24"/>
    </row>
    <row r="22361">
      <c r="J22361" s="18"/>
      <c r="N22361" s="24"/>
      <c r="Q22361" s="24"/>
      <c r="T22361" s="24"/>
      <c r="W22361" s="24"/>
      <c r="Z22361" s="24"/>
      <c r="AC22361" s="24"/>
      <c r="AI22361" s="24"/>
      <c r="AL22361" s="24"/>
      <c r="AO22361" s="24"/>
      <c r="AR22361" s="24"/>
      <c r="AU22361" s="24"/>
    </row>
    <row r="22362">
      <c r="J22362" s="18"/>
      <c r="N22362" s="24"/>
      <c r="Q22362" s="24"/>
      <c r="T22362" s="24"/>
      <c r="W22362" s="24"/>
      <c r="Z22362" s="24"/>
      <c r="AC22362" s="24"/>
      <c r="AI22362" s="24"/>
      <c r="AL22362" s="24"/>
      <c r="AO22362" s="24"/>
      <c r="AR22362" s="24"/>
      <c r="AU22362" s="24"/>
    </row>
    <row r="22363">
      <c r="J22363" s="18"/>
      <c r="N22363" s="24"/>
      <c r="Q22363" s="24"/>
      <c r="T22363" s="24"/>
      <c r="W22363" s="24"/>
      <c r="Z22363" s="24"/>
      <c r="AC22363" s="24"/>
      <c r="AI22363" s="24"/>
      <c r="AL22363" s="24"/>
      <c r="AO22363" s="24"/>
      <c r="AR22363" s="24"/>
      <c r="AU22363" s="24"/>
    </row>
    <row r="22364">
      <c r="J22364" s="18"/>
      <c r="N22364" s="24"/>
      <c r="Q22364" s="24"/>
      <c r="T22364" s="24"/>
      <c r="W22364" s="24"/>
      <c r="Z22364" s="24"/>
      <c r="AC22364" s="24"/>
      <c r="AI22364" s="24"/>
      <c r="AL22364" s="24"/>
      <c r="AO22364" s="24"/>
      <c r="AR22364" s="24"/>
      <c r="AU22364" s="24"/>
    </row>
    <row r="22365">
      <c r="J22365" s="18"/>
      <c r="N22365" s="24"/>
      <c r="Q22365" s="24"/>
      <c r="T22365" s="24"/>
      <c r="W22365" s="24"/>
      <c r="Z22365" s="24"/>
      <c r="AC22365" s="24"/>
      <c r="AI22365" s="24"/>
      <c r="AL22365" s="24"/>
      <c r="AO22365" s="24"/>
      <c r="AR22365" s="24"/>
      <c r="AU22365" s="24"/>
    </row>
    <row r="22366">
      <c r="J22366" s="18"/>
      <c r="N22366" s="24"/>
      <c r="Q22366" s="24"/>
      <c r="T22366" s="24"/>
      <c r="W22366" s="24"/>
      <c r="Z22366" s="24"/>
      <c r="AC22366" s="24"/>
      <c r="AI22366" s="24"/>
      <c r="AL22366" s="24"/>
      <c r="AO22366" s="24"/>
      <c r="AR22366" s="24"/>
      <c r="AU22366" s="24"/>
    </row>
    <row r="22367">
      <c r="J22367" s="18"/>
      <c r="N22367" s="24"/>
      <c r="Q22367" s="24"/>
      <c r="T22367" s="24"/>
      <c r="W22367" s="24"/>
      <c r="Z22367" s="24"/>
      <c r="AC22367" s="24"/>
      <c r="AI22367" s="24"/>
      <c r="AL22367" s="24"/>
      <c r="AO22367" s="24"/>
      <c r="AR22367" s="24"/>
      <c r="AU22367" s="24"/>
    </row>
    <row r="22368">
      <c r="J22368" s="18"/>
      <c r="N22368" s="24"/>
      <c r="Q22368" s="24"/>
      <c r="T22368" s="24"/>
      <c r="W22368" s="24"/>
      <c r="Z22368" s="24"/>
      <c r="AC22368" s="24"/>
      <c r="AI22368" s="24"/>
      <c r="AL22368" s="24"/>
      <c r="AO22368" s="24"/>
      <c r="AR22368" s="24"/>
      <c r="AU22368" s="24"/>
    </row>
    <row r="22369">
      <c r="J22369" s="18"/>
      <c r="N22369" s="24"/>
      <c r="Q22369" s="24"/>
      <c r="T22369" s="24"/>
      <c r="W22369" s="24"/>
      <c r="Z22369" s="24"/>
      <c r="AC22369" s="24"/>
      <c r="AI22369" s="24"/>
      <c r="AL22369" s="24"/>
      <c r="AO22369" s="24"/>
      <c r="AR22369" s="24"/>
      <c r="AU22369" s="24"/>
    </row>
    <row r="22370">
      <c r="J22370" s="18"/>
      <c r="N22370" s="24"/>
      <c r="Q22370" s="24"/>
      <c r="T22370" s="24"/>
      <c r="W22370" s="24"/>
      <c r="Z22370" s="24"/>
      <c r="AC22370" s="24"/>
      <c r="AI22370" s="24"/>
      <c r="AL22370" s="24"/>
      <c r="AO22370" s="24"/>
      <c r="AR22370" s="24"/>
      <c r="AU22370" s="24"/>
    </row>
    <row r="22371">
      <c r="J22371" s="18"/>
      <c r="N22371" s="24"/>
      <c r="Q22371" s="24"/>
      <c r="T22371" s="24"/>
      <c r="W22371" s="24"/>
      <c r="Z22371" s="24"/>
      <c r="AC22371" s="24"/>
      <c r="AI22371" s="24"/>
      <c r="AL22371" s="24"/>
      <c r="AO22371" s="24"/>
      <c r="AR22371" s="24"/>
      <c r="AU22371" s="24"/>
    </row>
    <row r="22372">
      <c r="J22372" s="18"/>
      <c r="N22372" s="24"/>
      <c r="Q22372" s="24"/>
      <c r="T22372" s="24"/>
      <c r="W22372" s="24"/>
      <c r="Z22372" s="24"/>
      <c r="AC22372" s="24"/>
      <c r="AI22372" s="24"/>
      <c r="AL22372" s="24"/>
      <c r="AO22372" s="24"/>
      <c r="AR22372" s="24"/>
      <c r="AU22372" s="24"/>
    </row>
    <row r="22373">
      <c r="J22373" s="18"/>
      <c r="N22373" s="24"/>
      <c r="Q22373" s="24"/>
      <c r="T22373" s="24"/>
      <c r="W22373" s="24"/>
      <c r="Z22373" s="24"/>
      <c r="AC22373" s="24"/>
      <c r="AI22373" s="24"/>
      <c r="AL22373" s="24"/>
      <c r="AO22373" s="24"/>
      <c r="AR22373" s="24"/>
      <c r="AU22373" s="24"/>
    </row>
    <row r="22374">
      <c r="J22374" s="18"/>
      <c r="N22374" s="24"/>
      <c r="Q22374" s="24"/>
      <c r="T22374" s="24"/>
      <c r="W22374" s="24"/>
      <c r="Z22374" s="24"/>
      <c r="AC22374" s="24"/>
      <c r="AI22374" s="24"/>
      <c r="AL22374" s="24"/>
      <c r="AO22374" s="24"/>
      <c r="AR22374" s="24"/>
      <c r="AU22374" s="24"/>
    </row>
    <row r="22375">
      <c r="J22375" s="18"/>
      <c r="N22375" s="24"/>
      <c r="Q22375" s="24"/>
      <c r="T22375" s="24"/>
      <c r="W22375" s="24"/>
      <c r="Z22375" s="24"/>
      <c r="AC22375" s="24"/>
      <c r="AI22375" s="24"/>
      <c r="AL22375" s="24"/>
      <c r="AO22375" s="24"/>
      <c r="AR22375" s="24"/>
      <c r="AU22375" s="24"/>
    </row>
    <row r="22376">
      <c r="J22376" s="18"/>
      <c r="N22376" s="24"/>
      <c r="Q22376" s="24"/>
      <c r="T22376" s="24"/>
      <c r="W22376" s="24"/>
      <c r="Z22376" s="24"/>
      <c r="AC22376" s="24"/>
      <c r="AI22376" s="24"/>
      <c r="AL22376" s="24"/>
      <c r="AO22376" s="24"/>
      <c r="AR22376" s="24"/>
      <c r="AU22376" s="24"/>
    </row>
    <row r="22377">
      <c r="J22377" s="18"/>
      <c r="N22377" s="24"/>
      <c r="Q22377" s="24"/>
      <c r="T22377" s="24"/>
      <c r="W22377" s="24"/>
      <c r="Z22377" s="24"/>
      <c r="AC22377" s="24"/>
      <c r="AI22377" s="24"/>
      <c r="AL22377" s="24"/>
      <c r="AO22377" s="24"/>
      <c r="AR22377" s="24"/>
      <c r="AU22377" s="24"/>
    </row>
    <row r="22378">
      <c r="J22378" s="18"/>
      <c r="N22378" s="24"/>
      <c r="Q22378" s="24"/>
      <c r="T22378" s="24"/>
      <c r="W22378" s="24"/>
      <c r="Z22378" s="24"/>
      <c r="AC22378" s="24"/>
      <c r="AI22378" s="24"/>
      <c r="AL22378" s="24"/>
      <c r="AO22378" s="24"/>
      <c r="AR22378" s="24"/>
      <c r="AU22378" s="24"/>
    </row>
    <row r="22379">
      <c r="J22379" s="18"/>
      <c r="N22379" s="24"/>
      <c r="Q22379" s="24"/>
      <c r="T22379" s="24"/>
      <c r="W22379" s="24"/>
      <c r="Z22379" s="24"/>
      <c r="AC22379" s="24"/>
      <c r="AI22379" s="24"/>
      <c r="AL22379" s="24"/>
      <c r="AO22379" s="24"/>
      <c r="AR22379" s="24"/>
      <c r="AU22379" s="24"/>
    </row>
    <row r="22380">
      <c r="J22380" s="18"/>
      <c r="N22380" s="24"/>
      <c r="Q22380" s="24"/>
      <c r="T22380" s="24"/>
      <c r="W22380" s="24"/>
      <c r="Z22380" s="24"/>
      <c r="AC22380" s="24"/>
      <c r="AI22380" s="24"/>
      <c r="AL22380" s="24"/>
      <c r="AO22380" s="24"/>
      <c r="AR22380" s="24"/>
      <c r="AU22380" s="24"/>
    </row>
    <row r="22381">
      <c r="J22381" s="18"/>
      <c r="N22381" s="24"/>
      <c r="Q22381" s="24"/>
      <c r="T22381" s="24"/>
      <c r="W22381" s="24"/>
      <c r="Z22381" s="24"/>
      <c r="AC22381" s="24"/>
      <c r="AI22381" s="24"/>
      <c r="AL22381" s="24"/>
      <c r="AO22381" s="24"/>
      <c r="AR22381" s="24"/>
      <c r="AU22381" s="24"/>
    </row>
    <row r="22382">
      <c r="J22382" s="18"/>
      <c r="N22382" s="24"/>
      <c r="Q22382" s="24"/>
      <c r="T22382" s="24"/>
      <c r="W22382" s="24"/>
      <c r="Z22382" s="24"/>
      <c r="AC22382" s="24"/>
      <c r="AI22382" s="24"/>
      <c r="AL22382" s="24"/>
      <c r="AO22382" s="24"/>
      <c r="AR22382" s="24"/>
      <c r="AU22382" s="24"/>
    </row>
    <row r="22383">
      <c r="J22383" s="18"/>
      <c r="N22383" s="24"/>
      <c r="Q22383" s="24"/>
      <c r="T22383" s="24"/>
      <c r="W22383" s="24"/>
      <c r="Z22383" s="24"/>
      <c r="AC22383" s="24"/>
      <c r="AI22383" s="24"/>
      <c r="AL22383" s="24"/>
      <c r="AO22383" s="24"/>
      <c r="AR22383" s="24"/>
      <c r="AU22383" s="24"/>
    </row>
    <row r="22384">
      <c r="J22384" s="18"/>
      <c r="N22384" s="24"/>
      <c r="Q22384" s="24"/>
      <c r="T22384" s="24"/>
      <c r="W22384" s="24"/>
      <c r="Z22384" s="24"/>
      <c r="AC22384" s="24"/>
      <c r="AI22384" s="24"/>
      <c r="AL22384" s="24"/>
      <c r="AO22384" s="24"/>
      <c r="AR22384" s="24"/>
      <c r="AU22384" s="24"/>
    </row>
    <row r="22385">
      <c r="J22385" s="18"/>
      <c r="N22385" s="24"/>
      <c r="Q22385" s="24"/>
      <c r="T22385" s="24"/>
      <c r="W22385" s="24"/>
      <c r="Z22385" s="24"/>
      <c r="AC22385" s="24"/>
      <c r="AI22385" s="24"/>
      <c r="AL22385" s="24"/>
      <c r="AO22385" s="24"/>
      <c r="AR22385" s="24"/>
      <c r="AU22385" s="24"/>
    </row>
    <row r="22386">
      <c r="J22386" s="18"/>
      <c r="N22386" s="24"/>
      <c r="Q22386" s="24"/>
      <c r="T22386" s="24"/>
      <c r="W22386" s="24"/>
      <c r="Z22386" s="24"/>
      <c r="AC22386" s="24"/>
      <c r="AI22386" s="24"/>
      <c r="AL22386" s="24"/>
      <c r="AO22386" s="24"/>
      <c r="AR22386" s="24"/>
      <c r="AU22386" s="24"/>
    </row>
    <row r="22387">
      <c r="J22387" s="18"/>
      <c r="N22387" s="24"/>
      <c r="Q22387" s="24"/>
      <c r="T22387" s="24"/>
      <c r="W22387" s="24"/>
      <c r="Z22387" s="24"/>
      <c r="AC22387" s="24"/>
      <c r="AI22387" s="24"/>
      <c r="AL22387" s="24"/>
      <c r="AO22387" s="24"/>
      <c r="AR22387" s="24"/>
      <c r="AU22387" s="24"/>
    </row>
    <row r="22388">
      <c r="J22388" s="18"/>
      <c r="N22388" s="24"/>
      <c r="Q22388" s="24"/>
      <c r="T22388" s="24"/>
      <c r="W22388" s="24"/>
      <c r="Z22388" s="24"/>
      <c r="AC22388" s="24"/>
      <c r="AI22388" s="24"/>
      <c r="AL22388" s="24"/>
      <c r="AO22388" s="24"/>
      <c r="AR22388" s="24"/>
      <c r="AU22388" s="24"/>
    </row>
    <row r="22389">
      <c r="J22389" s="18"/>
      <c r="N22389" s="24"/>
      <c r="Q22389" s="24"/>
      <c r="T22389" s="24"/>
      <c r="W22389" s="24"/>
      <c r="Z22389" s="24"/>
      <c r="AC22389" s="24"/>
      <c r="AI22389" s="24"/>
      <c r="AL22389" s="24"/>
      <c r="AO22389" s="24"/>
      <c r="AR22389" s="24"/>
      <c r="AU22389" s="24"/>
    </row>
    <row r="22390">
      <c r="J22390" s="18"/>
      <c r="N22390" s="24"/>
      <c r="Q22390" s="24"/>
      <c r="T22390" s="24"/>
      <c r="W22390" s="24"/>
      <c r="Z22390" s="24"/>
      <c r="AC22390" s="24"/>
      <c r="AI22390" s="24"/>
      <c r="AL22390" s="24"/>
      <c r="AO22390" s="24"/>
      <c r="AR22390" s="24"/>
      <c r="AU22390" s="24"/>
    </row>
    <row r="22391">
      <c r="J22391" s="18"/>
      <c r="N22391" s="24"/>
      <c r="Q22391" s="24"/>
      <c r="T22391" s="24"/>
      <c r="W22391" s="24"/>
      <c r="Z22391" s="24"/>
      <c r="AC22391" s="24"/>
      <c r="AI22391" s="24"/>
      <c r="AL22391" s="24"/>
      <c r="AO22391" s="24"/>
      <c r="AR22391" s="24"/>
      <c r="AU22391" s="24"/>
    </row>
    <row r="22392">
      <c r="J22392" s="18"/>
      <c r="N22392" s="24"/>
      <c r="Q22392" s="24"/>
      <c r="T22392" s="24"/>
      <c r="W22392" s="24"/>
      <c r="Z22392" s="24"/>
      <c r="AC22392" s="24"/>
      <c r="AI22392" s="24"/>
      <c r="AL22392" s="24"/>
      <c r="AO22392" s="24"/>
      <c r="AR22392" s="24"/>
      <c r="AU22392" s="24"/>
    </row>
    <row r="22393">
      <c r="J22393" s="18"/>
      <c r="N22393" s="24"/>
      <c r="Q22393" s="24"/>
      <c r="T22393" s="24"/>
      <c r="W22393" s="24"/>
      <c r="Z22393" s="24"/>
      <c r="AC22393" s="24"/>
      <c r="AI22393" s="24"/>
      <c r="AL22393" s="24"/>
      <c r="AO22393" s="24"/>
      <c r="AR22393" s="24"/>
      <c r="AU22393" s="24"/>
    </row>
    <row r="22394">
      <c r="J22394" s="18"/>
      <c r="N22394" s="24"/>
      <c r="Q22394" s="24"/>
      <c r="T22394" s="24"/>
      <c r="W22394" s="24"/>
      <c r="Z22394" s="24"/>
      <c r="AC22394" s="24"/>
      <c r="AI22394" s="24"/>
      <c r="AL22394" s="24"/>
      <c r="AO22394" s="24"/>
      <c r="AR22394" s="24"/>
      <c r="AU22394" s="24"/>
    </row>
    <row r="22395">
      <c r="J22395" s="18"/>
      <c r="N22395" s="24"/>
      <c r="Q22395" s="24"/>
      <c r="T22395" s="24"/>
      <c r="W22395" s="24"/>
      <c r="Z22395" s="24"/>
      <c r="AC22395" s="24"/>
      <c r="AI22395" s="24"/>
      <c r="AL22395" s="24"/>
      <c r="AO22395" s="24"/>
      <c r="AR22395" s="24"/>
      <c r="AU22395" s="24"/>
    </row>
    <row r="22396">
      <c r="J22396" s="18"/>
      <c r="N22396" s="24"/>
      <c r="Q22396" s="24"/>
      <c r="T22396" s="24"/>
      <c r="W22396" s="24"/>
      <c r="Z22396" s="24"/>
      <c r="AC22396" s="24"/>
      <c r="AI22396" s="24"/>
      <c r="AL22396" s="24"/>
      <c r="AO22396" s="24"/>
      <c r="AR22396" s="24"/>
      <c r="AU22396" s="24"/>
    </row>
    <row r="22397">
      <c r="J22397" s="18"/>
      <c r="N22397" s="24"/>
      <c r="Q22397" s="24"/>
      <c r="T22397" s="24"/>
      <c r="W22397" s="24"/>
      <c r="Z22397" s="24"/>
      <c r="AC22397" s="24"/>
      <c r="AI22397" s="24"/>
      <c r="AL22397" s="24"/>
      <c r="AO22397" s="24"/>
      <c r="AR22397" s="24"/>
      <c r="AU22397" s="24"/>
    </row>
    <row r="22398">
      <c r="J22398" s="18"/>
      <c r="N22398" s="24"/>
      <c r="Q22398" s="24"/>
      <c r="T22398" s="24"/>
      <c r="W22398" s="24"/>
      <c r="Z22398" s="24"/>
      <c r="AC22398" s="24"/>
      <c r="AI22398" s="24"/>
      <c r="AL22398" s="24"/>
      <c r="AO22398" s="24"/>
      <c r="AR22398" s="24"/>
      <c r="AU22398" s="24"/>
    </row>
    <row r="22399">
      <c r="J22399" s="18"/>
      <c r="N22399" s="24"/>
      <c r="Q22399" s="24"/>
      <c r="T22399" s="24"/>
      <c r="W22399" s="24"/>
      <c r="Z22399" s="24"/>
      <c r="AC22399" s="24"/>
      <c r="AI22399" s="24"/>
      <c r="AL22399" s="24"/>
      <c r="AO22399" s="24"/>
      <c r="AR22399" s="24"/>
      <c r="AU22399" s="24"/>
    </row>
    <row r="22400">
      <c r="J22400" s="18"/>
      <c r="N22400" s="24"/>
      <c r="Q22400" s="24"/>
      <c r="T22400" s="24"/>
      <c r="W22400" s="24"/>
      <c r="Z22400" s="24"/>
      <c r="AC22400" s="24"/>
      <c r="AI22400" s="24"/>
      <c r="AL22400" s="24"/>
      <c r="AO22400" s="24"/>
      <c r="AR22400" s="24"/>
      <c r="AU22400" s="24"/>
    </row>
    <row r="22401">
      <c r="J22401" s="18"/>
      <c r="N22401" s="24"/>
      <c r="Q22401" s="24"/>
      <c r="T22401" s="24"/>
      <c r="W22401" s="24"/>
      <c r="Z22401" s="24"/>
      <c r="AC22401" s="24"/>
      <c r="AI22401" s="24"/>
      <c r="AL22401" s="24"/>
      <c r="AO22401" s="24"/>
      <c r="AR22401" s="24"/>
      <c r="AU22401" s="24"/>
    </row>
    <row r="22402">
      <c r="J22402" s="18"/>
      <c r="N22402" s="24"/>
      <c r="Q22402" s="24"/>
      <c r="T22402" s="24"/>
      <c r="W22402" s="24"/>
      <c r="Z22402" s="24"/>
      <c r="AC22402" s="24"/>
      <c r="AI22402" s="24"/>
      <c r="AL22402" s="24"/>
      <c r="AO22402" s="24"/>
      <c r="AR22402" s="24"/>
      <c r="AU22402" s="24"/>
    </row>
    <row r="22403">
      <c r="J22403" s="18"/>
      <c r="N22403" s="24"/>
      <c r="Q22403" s="24"/>
      <c r="T22403" s="24"/>
      <c r="W22403" s="24"/>
      <c r="Z22403" s="24"/>
      <c r="AC22403" s="24"/>
      <c r="AI22403" s="24"/>
      <c r="AL22403" s="24"/>
      <c r="AO22403" s="24"/>
      <c r="AR22403" s="24"/>
      <c r="AU22403" s="24"/>
    </row>
    <row r="22404">
      <c r="J22404" s="18"/>
      <c r="N22404" s="24"/>
      <c r="Q22404" s="24"/>
      <c r="T22404" s="24"/>
      <c r="W22404" s="24"/>
      <c r="Z22404" s="24"/>
      <c r="AC22404" s="24"/>
      <c r="AI22404" s="24"/>
      <c r="AL22404" s="24"/>
      <c r="AO22404" s="24"/>
      <c r="AR22404" s="24"/>
      <c r="AU22404" s="24"/>
    </row>
    <row r="22405">
      <c r="J22405" s="18"/>
      <c r="N22405" s="24"/>
      <c r="Q22405" s="24"/>
      <c r="T22405" s="24"/>
      <c r="W22405" s="24"/>
      <c r="Z22405" s="24"/>
      <c r="AC22405" s="24"/>
      <c r="AI22405" s="24"/>
      <c r="AL22405" s="24"/>
      <c r="AO22405" s="24"/>
      <c r="AR22405" s="24"/>
      <c r="AU22405" s="24"/>
    </row>
    <row r="22406">
      <c r="J22406" s="18"/>
      <c r="N22406" s="24"/>
      <c r="Q22406" s="24"/>
      <c r="T22406" s="24"/>
      <c r="W22406" s="24"/>
      <c r="Z22406" s="24"/>
      <c r="AC22406" s="24"/>
      <c r="AI22406" s="24"/>
      <c r="AL22406" s="24"/>
      <c r="AO22406" s="24"/>
      <c r="AR22406" s="24"/>
      <c r="AU22406" s="24"/>
    </row>
    <row r="22407">
      <c r="J22407" s="18"/>
      <c r="N22407" s="24"/>
      <c r="Q22407" s="24"/>
      <c r="T22407" s="24"/>
      <c r="W22407" s="24"/>
      <c r="Z22407" s="24"/>
      <c r="AC22407" s="24"/>
      <c r="AI22407" s="24"/>
      <c r="AL22407" s="24"/>
      <c r="AO22407" s="24"/>
      <c r="AR22407" s="24"/>
      <c r="AU22407" s="24"/>
    </row>
    <row r="22408">
      <c r="J22408" s="18"/>
      <c r="N22408" s="24"/>
      <c r="Q22408" s="24"/>
      <c r="T22408" s="24"/>
      <c r="W22408" s="24"/>
      <c r="Z22408" s="24"/>
      <c r="AC22408" s="24"/>
      <c r="AI22408" s="24"/>
      <c r="AL22408" s="24"/>
      <c r="AO22408" s="24"/>
      <c r="AR22408" s="24"/>
      <c r="AU22408" s="24"/>
    </row>
    <row r="22409">
      <c r="J22409" s="18"/>
      <c r="N22409" s="24"/>
      <c r="Q22409" s="24"/>
      <c r="T22409" s="24"/>
      <c r="W22409" s="24"/>
      <c r="Z22409" s="24"/>
      <c r="AC22409" s="24"/>
      <c r="AI22409" s="24"/>
      <c r="AL22409" s="24"/>
      <c r="AO22409" s="24"/>
      <c r="AR22409" s="24"/>
      <c r="AU22409" s="24"/>
    </row>
    <row r="22410">
      <c r="J22410" s="18"/>
      <c r="N22410" s="24"/>
      <c r="Q22410" s="24"/>
      <c r="T22410" s="24"/>
      <c r="W22410" s="24"/>
      <c r="Z22410" s="24"/>
      <c r="AC22410" s="24"/>
      <c r="AI22410" s="24"/>
      <c r="AL22410" s="24"/>
      <c r="AO22410" s="24"/>
      <c r="AR22410" s="24"/>
      <c r="AU22410" s="24"/>
    </row>
    <row r="22411">
      <c r="J22411" s="18"/>
      <c r="N22411" s="24"/>
      <c r="Q22411" s="24"/>
      <c r="T22411" s="24"/>
      <c r="W22411" s="24"/>
      <c r="Z22411" s="24"/>
      <c r="AC22411" s="24"/>
      <c r="AI22411" s="24"/>
      <c r="AL22411" s="24"/>
      <c r="AO22411" s="24"/>
      <c r="AR22411" s="24"/>
      <c r="AU22411" s="24"/>
    </row>
    <row r="22412">
      <c r="J22412" s="18"/>
      <c r="N22412" s="24"/>
      <c r="Q22412" s="24"/>
      <c r="T22412" s="24"/>
      <c r="W22412" s="24"/>
      <c r="Z22412" s="24"/>
      <c r="AC22412" s="24"/>
      <c r="AI22412" s="24"/>
      <c r="AL22412" s="24"/>
      <c r="AO22412" s="24"/>
      <c r="AR22412" s="24"/>
      <c r="AU22412" s="24"/>
    </row>
    <row r="22413">
      <c r="J22413" s="18"/>
      <c r="N22413" s="24"/>
      <c r="Q22413" s="24"/>
      <c r="T22413" s="24"/>
      <c r="W22413" s="24"/>
      <c r="Z22413" s="24"/>
      <c r="AC22413" s="24"/>
      <c r="AI22413" s="24"/>
      <c r="AL22413" s="24"/>
      <c r="AO22413" s="24"/>
      <c r="AR22413" s="24"/>
      <c r="AU22413" s="24"/>
    </row>
    <row r="22414">
      <c r="J22414" s="18"/>
      <c r="N22414" s="24"/>
      <c r="Q22414" s="24"/>
      <c r="T22414" s="24"/>
      <c r="W22414" s="24"/>
      <c r="Z22414" s="24"/>
      <c r="AC22414" s="24"/>
      <c r="AI22414" s="24"/>
      <c r="AL22414" s="24"/>
      <c r="AO22414" s="24"/>
      <c r="AR22414" s="24"/>
      <c r="AU22414" s="24"/>
    </row>
    <row r="22415">
      <c r="J22415" s="18"/>
      <c r="N22415" s="24"/>
      <c r="Q22415" s="24"/>
      <c r="T22415" s="24"/>
      <c r="W22415" s="24"/>
      <c r="Z22415" s="24"/>
      <c r="AC22415" s="24"/>
      <c r="AI22415" s="24"/>
      <c r="AL22415" s="24"/>
      <c r="AO22415" s="24"/>
      <c r="AR22415" s="24"/>
      <c r="AU22415" s="24"/>
    </row>
    <row r="22416">
      <c r="J22416" s="18"/>
      <c r="N22416" s="24"/>
      <c r="Q22416" s="24"/>
      <c r="T22416" s="24"/>
      <c r="W22416" s="24"/>
      <c r="Z22416" s="24"/>
      <c r="AC22416" s="24"/>
      <c r="AI22416" s="24"/>
      <c r="AL22416" s="24"/>
      <c r="AO22416" s="24"/>
      <c r="AR22416" s="24"/>
      <c r="AU22416" s="24"/>
    </row>
    <row r="22417">
      <c r="J22417" s="18"/>
      <c r="N22417" s="24"/>
      <c r="Q22417" s="24"/>
      <c r="T22417" s="24"/>
      <c r="W22417" s="24"/>
      <c r="Z22417" s="24"/>
      <c r="AC22417" s="24"/>
      <c r="AI22417" s="24"/>
      <c r="AL22417" s="24"/>
      <c r="AO22417" s="24"/>
      <c r="AR22417" s="24"/>
      <c r="AU22417" s="24"/>
    </row>
    <row r="22418">
      <c r="J22418" s="18"/>
      <c r="N22418" s="24"/>
      <c r="Q22418" s="24"/>
      <c r="T22418" s="24"/>
      <c r="W22418" s="24"/>
      <c r="Z22418" s="24"/>
      <c r="AC22418" s="24"/>
      <c r="AI22418" s="24"/>
      <c r="AL22418" s="24"/>
      <c r="AO22418" s="24"/>
      <c r="AR22418" s="24"/>
      <c r="AU22418" s="24"/>
    </row>
    <row r="22419">
      <c r="J22419" s="18"/>
      <c r="N22419" s="24"/>
      <c r="Q22419" s="24"/>
      <c r="T22419" s="24"/>
      <c r="W22419" s="24"/>
      <c r="Z22419" s="24"/>
      <c r="AC22419" s="24"/>
      <c r="AI22419" s="24"/>
      <c r="AL22419" s="24"/>
      <c r="AO22419" s="24"/>
      <c r="AR22419" s="24"/>
      <c r="AU22419" s="24"/>
    </row>
    <row r="22420">
      <c r="J22420" s="18"/>
      <c r="N22420" s="24"/>
      <c r="Q22420" s="24"/>
      <c r="T22420" s="24"/>
      <c r="W22420" s="24"/>
      <c r="Z22420" s="24"/>
      <c r="AC22420" s="24"/>
      <c r="AI22420" s="24"/>
      <c r="AL22420" s="24"/>
      <c r="AO22420" s="24"/>
      <c r="AR22420" s="24"/>
      <c r="AU22420" s="24"/>
    </row>
    <row r="22421">
      <c r="J22421" s="18"/>
      <c r="N22421" s="24"/>
      <c r="Q22421" s="24"/>
      <c r="T22421" s="24"/>
      <c r="W22421" s="24"/>
      <c r="Z22421" s="24"/>
      <c r="AC22421" s="24"/>
      <c r="AI22421" s="24"/>
      <c r="AL22421" s="24"/>
      <c r="AO22421" s="24"/>
      <c r="AR22421" s="24"/>
      <c r="AU22421" s="24"/>
    </row>
    <row r="22422">
      <c r="J22422" s="18"/>
      <c r="N22422" s="24"/>
      <c r="Q22422" s="24"/>
      <c r="T22422" s="24"/>
      <c r="W22422" s="24"/>
      <c r="Z22422" s="24"/>
      <c r="AC22422" s="24"/>
      <c r="AI22422" s="24"/>
      <c r="AL22422" s="24"/>
      <c r="AO22422" s="24"/>
      <c r="AR22422" s="24"/>
      <c r="AU22422" s="24"/>
    </row>
    <row r="22423">
      <c r="J22423" s="18"/>
      <c r="N22423" s="24"/>
      <c r="Q22423" s="24"/>
      <c r="T22423" s="24"/>
      <c r="W22423" s="24"/>
      <c r="Z22423" s="24"/>
      <c r="AC22423" s="24"/>
      <c r="AI22423" s="24"/>
      <c r="AL22423" s="24"/>
      <c r="AO22423" s="24"/>
      <c r="AR22423" s="24"/>
      <c r="AU22423" s="24"/>
    </row>
    <row r="22424">
      <c r="J22424" s="18"/>
      <c r="N22424" s="24"/>
      <c r="Q22424" s="24"/>
      <c r="T22424" s="24"/>
      <c r="W22424" s="24"/>
      <c r="Z22424" s="24"/>
      <c r="AC22424" s="24"/>
      <c r="AI22424" s="24"/>
      <c r="AL22424" s="24"/>
      <c r="AO22424" s="24"/>
      <c r="AR22424" s="24"/>
      <c r="AU22424" s="24"/>
    </row>
    <row r="22425">
      <c r="J22425" s="18"/>
      <c r="N22425" s="24"/>
      <c r="Q22425" s="24"/>
      <c r="T22425" s="24"/>
      <c r="W22425" s="24"/>
      <c r="Z22425" s="24"/>
      <c r="AC22425" s="24"/>
      <c r="AI22425" s="24"/>
      <c r="AL22425" s="24"/>
      <c r="AO22425" s="24"/>
      <c r="AR22425" s="24"/>
      <c r="AU22425" s="24"/>
    </row>
    <row r="22426">
      <c r="J22426" s="18"/>
      <c r="N22426" s="24"/>
      <c r="Q22426" s="24"/>
      <c r="T22426" s="24"/>
      <c r="W22426" s="24"/>
      <c r="Z22426" s="24"/>
      <c r="AC22426" s="24"/>
      <c r="AI22426" s="24"/>
      <c r="AL22426" s="24"/>
      <c r="AO22426" s="24"/>
      <c r="AR22426" s="24"/>
      <c r="AU22426" s="24"/>
    </row>
    <row r="22427">
      <c r="J22427" s="18"/>
      <c r="N22427" s="24"/>
      <c r="Q22427" s="24"/>
      <c r="T22427" s="24"/>
      <c r="W22427" s="24"/>
      <c r="Z22427" s="24"/>
      <c r="AC22427" s="24"/>
      <c r="AI22427" s="24"/>
      <c r="AL22427" s="24"/>
      <c r="AO22427" s="24"/>
      <c r="AR22427" s="24"/>
      <c r="AU22427" s="24"/>
    </row>
    <row r="22428">
      <c r="J22428" s="18"/>
      <c r="N22428" s="24"/>
      <c r="Q22428" s="24"/>
      <c r="T22428" s="24"/>
      <c r="W22428" s="24"/>
      <c r="Z22428" s="24"/>
      <c r="AC22428" s="24"/>
      <c r="AI22428" s="24"/>
      <c r="AL22428" s="24"/>
      <c r="AO22428" s="24"/>
      <c r="AR22428" s="24"/>
      <c r="AU22428" s="24"/>
    </row>
    <row r="22429">
      <c r="J22429" s="18"/>
      <c r="N22429" s="24"/>
      <c r="Q22429" s="24"/>
      <c r="T22429" s="24"/>
      <c r="W22429" s="24"/>
      <c r="Z22429" s="24"/>
      <c r="AC22429" s="24"/>
      <c r="AI22429" s="24"/>
      <c r="AL22429" s="24"/>
      <c r="AO22429" s="24"/>
      <c r="AR22429" s="24"/>
      <c r="AU22429" s="24"/>
    </row>
    <row r="22430">
      <c r="J22430" s="18"/>
      <c r="N22430" s="24"/>
      <c r="Q22430" s="24"/>
      <c r="T22430" s="24"/>
      <c r="W22430" s="24"/>
      <c r="Z22430" s="24"/>
      <c r="AC22430" s="24"/>
      <c r="AI22430" s="24"/>
      <c r="AL22430" s="24"/>
      <c r="AO22430" s="24"/>
      <c r="AR22430" s="24"/>
      <c r="AU22430" s="24"/>
    </row>
    <row r="22431">
      <c r="J22431" s="18"/>
      <c r="N22431" s="24"/>
      <c r="Q22431" s="24"/>
      <c r="T22431" s="24"/>
      <c r="W22431" s="24"/>
      <c r="Z22431" s="24"/>
      <c r="AC22431" s="24"/>
      <c r="AI22431" s="24"/>
      <c r="AL22431" s="24"/>
      <c r="AO22431" s="24"/>
      <c r="AR22431" s="24"/>
      <c r="AU22431" s="24"/>
    </row>
    <row r="22432">
      <c r="J22432" s="18"/>
      <c r="N22432" s="24"/>
      <c r="Q22432" s="24"/>
      <c r="T22432" s="24"/>
      <c r="W22432" s="24"/>
      <c r="Z22432" s="24"/>
      <c r="AC22432" s="24"/>
      <c r="AI22432" s="24"/>
      <c r="AL22432" s="24"/>
      <c r="AO22432" s="24"/>
      <c r="AR22432" s="24"/>
      <c r="AU22432" s="24"/>
    </row>
    <row r="22433">
      <c r="J22433" s="18"/>
      <c r="N22433" s="24"/>
      <c r="Q22433" s="24"/>
      <c r="T22433" s="24"/>
      <c r="W22433" s="24"/>
      <c r="Z22433" s="24"/>
      <c r="AC22433" s="24"/>
      <c r="AI22433" s="24"/>
      <c r="AL22433" s="24"/>
      <c r="AO22433" s="24"/>
      <c r="AR22433" s="24"/>
      <c r="AU22433" s="24"/>
    </row>
    <row r="22434">
      <c r="J22434" s="18"/>
      <c r="N22434" s="24"/>
      <c r="Q22434" s="24"/>
      <c r="T22434" s="24"/>
      <c r="W22434" s="24"/>
      <c r="Z22434" s="24"/>
      <c r="AC22434" s="24"/>
      <c r="AI22434" s="24"/>
      <c r="AL22434" s="24"/>
      <c r="AO22434" s="24"/>
      <c r="AR22434" s="24"/>
      <c r="AU22434" s="24"/>
    </row>
    <row r="22435">
      <c r="J22435" s="18"/>
      <c r="N22435" s="24"/>
      <c r="Q22435" s="24"/>
      <c r="T22435" s="24"/>
      <c r="W22435" s="24"/>
      <c r="Z22435" s="24"/>
      <c r="AC22435" s="24"/>
      <c r="AI22435" s="24"/>
      <c r="AL22435" s="24"/>
      <c r="AO22435" s="24"/>
      <c r="AR22435" s="24"/>
      <c r="AU22435" s="24"/>
    </row>
    <row r="22436">
      <c r="J22436" s="18"/>
      <c r="N22436" s="24"/>
      <c r="Q22436" s="24"/>
      <c r="T22436" s="24"/>
      <c r="W22436" s="24"/>
      <c r="Z22436" s="24"/>
      <c r="AC22436" s="24"/>
      <c r="AI22436" s="24"/>
      <c r="AL22436" s="24"/>
      <c r="AO22436" s="24"/>
      <c r="AR22436" s="24"/>
      <c r="AU22436" s="24"/>
    </row>
    <row r="22437">
      <c r="J22437" s="18"/>
      <c r="N22437" s="24"/>
      <c r="Q22437" s="24"/>
      <c r="T22437" s="24"/>
      <c r="W22437" s="24"/>
      <c r="Z22437" s="24"/>
      <c r="AC22437" s="24"/>
      <c r="AI22437" s="24"/>
      <c r="AL22437" s="24"/>
      <c r="AO22437" s="24"/>
      <c r="AR22437" s="24"/>
      <c r="AU22437" s="24"/>
    </row>
    <row r="22438">
      <c r="J22438" s="18"/>
      <c r="N22438" s="24"/>
      <c r="Q22438" s="24"/>
      <c r="T22438" s="24"/>
      <c r="W22438" s="24"/>
      <c r="Z22438" s="24"/>
      <c r="AC22438" s="24"/>
      <c r="AI22438" s="24"/>
      <c r="AL22438" s="24"/>
      <c r="AO22438" s="24"/>
      <c r="AR22438" s="24"/>
      <c r="AU22438" s="24"/>
    </row>
    <row r="22439">
      <c r="J22439" s="18"/>
      <c r="N22439" s="24"/>
      <c r="Q22439" s="24"/>
      <c r="T22439" s="24"/>
      <c r="W22439" s="24"/>
      <c r="Z22439" s="24"/>
      <c r="AC22439" s="24"/>
      <c r="AI22439" s="24"/>
      <c r="AL22439" s="24"/>
      <c r="AO22439" s="24"/>
      <c r="AR22439" s="24"/>
      <c r="AU22439" s="24"/>
    </row>
    <row r="22440">
      <c r="J22440" s="18"/>
      <c r="N22440" s="24"/>
      <c r="Q22440" s="24"/>
      <c r="T22440" s="24"/>
      <c r="W22440" s="24"/>
      <c r="Z22440" s="24"/>
      <c r="AC22440" s="24"/>
      <c r="AI22440" s="24"/>
      <c r="AL22440" s="24"/>
      <c r="AO22440" s="24"/>
      <c r="AR22440" s="24"/>
      <c r="AU22440" s="24"/>
    </row>
    <row r="22441">
      <c r="J22441" s="18"/>
      <c r="N22441" s="24"/>
      <c r="Q22441" s="24"/>
      <c r="T22441" s="24"/>
      <c r="W22441" s="24"/>
      <c r="Z22441" s="24"/>
      <c r="AC22441" s="24"/>
      <c r="AI22441" s="24"/>
      <c r="AL22441" s="24"/>
      <c r="AO22441" s="24"/>
      <c r="AR22441" s="24"/>
      <c r="AU22441" s="24"/>
    </row>
    <row r="22442">
      <c r="J22442" s="18"/>
      <c r="N22442" s="24"/>
      <c r="Q22442" s="24"/>
      <c r="T22442" s="24"/>
      <c r="W22442" s="24"/>
      <c r="Z22442" s="24"/>
      <c r="AC22442" s="24"/>
      <c r="AI22442" s="24"/>
      <c r="AL22442" s="24"/>
      <c r="AO22442" s="24"/>
      <c r="AR22442" s="24"/>
      <c r="AU22442" s="24"/>
    </row>
    <row r="22443">
      <c r="J22443" s="18"/>
      <c r="N22443" s="24"/>
      <c r="Q22443" s="24"/>
      <c r="T22443" s="24"/>
      <c r="W22443" s="24"/>
      <c r="Z22443" s="24"/>
      <c r="AC22443" s="24"/>
      <c r="AI22443" s="24"/>
      <c r="AL22443" s="24"/>
      <c r="AO22443" s="24"/>
      <c r="AR22443" s="24"/>
      <c r="AU22443" s="24"/>
    </row>
    <row r="22444">
      <c r="J22444" s="18"/>
      <c r="N22444" s="24"/>
      <c r="Q22444" s="24"/>
      <c r="T22444" s="24"/>
      <c r="W22444" s="24"/>
      <c r="Z22444" s="24"/>
      <c r="AC22444" s="24"/>
      <c r="AI22444" s="24"/>
      <c r="AL22444" s="24"/>
      <c r="AO22444" s="24"/>
      <c r="AR22444" s="24"/>
      <c r="AU22444" s="24"/>
    </row>
    <row r="22445">
      <c r="J22445" s="18"/>
      <c r="N22445" s="24"/>
      <c r="Q22445" s="24"/>
      <c r="T22445" s="24"/>
      <c r="W22445" s="24"/>
      <c r="Z22445" s="24"/>
      <c r="AC22445" s="24"/>
      <c r="AI22445" s="24"/>
      <c r="AL22445" s="24"/>
      <c r="AO22445" s="24"/>
      <c r="AR22445" s="24"/>
      <c r="AU22445" s="24"/>
    </row>
    <row r="22446">
      <c r="J22446" s="18"/>
      <c r="N22446" s="24"/>
      <c r="Q22446" s="24"/>
      <c r="T22446" s="24"/>
      <c r="W22446" s="24"/>
      <c r="Z22446" s="24"/>
      <c r="AC22446" s="24"/>
      <c r="AI22446" s="24"/>
      <c r="AL22446" s="24"/>
      <c r="AO22446" s="24"/>
      <c r="AR22446" s="24"/>
      <c r="AU22446" s="24"/>
    </row>
    <row r="22447">
      <c r="J22447" s="18"/>
      <c r="N22447" s="24"/>
      <c r="Q22447" s="24"/>
      <c r="T22447" s="24"/>
      <c r="W22447" s="24"/>
      <c r="Z22447" s="24"/>
      <c r="AC22447" s="24"/>
      <c r="AI22447" s="24"/>
      <c r="AL22447" s="24"/>
      <c r="AO22447" s="24"/>
      <c r="AR22447" s="24"/>
      <c r="AU22447" s="24"/>
    </row>
    <row r="22448">
      <c r="J22448" s="18"/>
      <c r="N22448" s="24"/>
      <c r="Q22448" s="24"/>
      <c r="T22448" s="24"/>
      <c r="W22448" s="24"/>
      <c r="Z22448" s="24"/>
      <c r="AC22448" s="24"/>
      <c r="AI22448" s="24"/>
      <c r="AL22448" s="24"/>
      <c r="AO22448" s="24"/>
      <c r="AR22448" s="24"/>
      <c r="AU22448" s="24"/>
    </row>
    <row r="22449">
      <c r="J22449" s="18"/>
      <c r="N22449" s="24"/>
      <c r="Q22449" s="24"/>
      <c r="T22449" s="24"/>
      <c r="W22449" s="24"/>
      <c r="Z22449" s="24"/>
      <c r="AC22449" s="24"/>
      <c r="AI22449" s="24"/>
      <c r="AL22449" s="24"/>
      <c r="AO22449" s="24"/>
      <c r="AR22449" s="24"/>
      <c r="AU22449" s="24"/>
    </row>
    <row r="22450">
      <c r="J22450" s="18"/>
      <c r="N22450" s="24"/>
      <c r="Q22450" s="24"/>
      <c r="T22450" s="24"/>
      <c r="W22450" s="24"/>
      <c r="Z22450" s="24"/>
      <c r="AC22450" s="24"/>
      <c r="AI22450" s="24"/>
      <c r="AL22450" s="24"/>
      <c r="AO22450" s="24"/>
      <c r="AR22450" s="24"/>
      <c r="AU22450" s="24"/>
    </row>
    <row r="22451">
      <c r="J22451" s="18"/>
      <c r="N22451" s="24"/>
      <c r="Q22451" s="24"/>
      <c r="T22451" s="24"/>
      <c r="W22451" s="24"/>
      <c r="Z22451" s="24"/>
      <c r="AC22451" s="24"/>
      <c r="AI22451" s="24"/>
      <c r="AL22451" s="24"/>
      <c r="AO22451" s="24"/>
      <c r="AR22451" s="24"/>
      <c r="AU22451" s="24"/>
    </row>
    <row r="22452">
      <c r="J22452" s="18"/>
      <c r="N22452" s="24"/>
      <c r="Q22452" s="24"/>
      <c r="T22452" s="24"/>
      <c r="W22452" s="24"/>
      <c r="Z22452" s="24"/>
      <c r="AC22452" s="24"/>
      <c r="AI22452" s="24"/>
      <c r="AL22452" s="24"/>
      <c r="AO22452" s="24"/>
      <c r="AR22452" s="24"/>
      <c r="AU22452" s="24"/>
    </row>
    <row r="22453">
      <c r="J22453" s="18"/>
      <c r="N22453" s="24"/>
      <c r="Q22453" s="24"/>
      <c r="T22453" s="24"/>
      <c r="W22453" s="24"/>
      <c r="Z22453" s="24"/>
      <c r="AC22453" s="24"/>
      <c r="AI22453" s="24"/>
      <c r="AL22453" s="24"/>
      <c r="AO22453" s="24"/>
      <c r="AR22453" s="24"/>
      <c r="AU22453" s="24"/>
    </row>
    <row r="22454">
      <c r="J22454" s="18"/>
      <c r="N22454" s="24"/>
      <c r="Q22454" s="24"/>
      <c r="T22454" s="24"/>
      <c r="W22454" s="24"/>
      <c r="Z22454" s="24"/>
      <c r="AC22454" s="24"/>
      <c r="AI22454" s="24"/>
      <c r="AL22454" s="24"/>
      <c r="AO22454" s="24"/>
      <c r="AR22454" s="24"/>
      <c r="AU22454" s="24"/>
    </row>
    <row r="22455">
      <c r="J22455" s="18"/>
      <c r="N22455" s="24"/>
      <c r="Q22455" s="24"/>
      <c r="T22455" s="24"/>
      <c r="W22455" s="24"/>
      <c r="Z22455" s="24"/>
      <c r="AC22455" s="24"/>
      <c r="AI22455" s="24"/>
      <c r="AL22455" s="24"/>
      <c r="AO22455" s="24"/>
      <c r="AR22455" s="24"/>
      <c r="AU22455" s="24"/>
    </row>
    <row r="22456">
      <c r="J22456" s="18"/>
      <c r="N22456" s="24"/>
      <c r="Q22456" s="24"/>
      <c r="T22456" s="24"/>
      <c r="W22456" s="24"/>
      <c r="Z22456" s="24"/>
      <c r="AC22456" s="24"/>
      <c r="AI22456" s="24"/>
      <c r="AL22456" s="24"/>
      <c r="AO22456" s="24"/>
      <c r="AR22456" s="24"/>
      <c r="AU22456" s="24"/>
    </row>
    <row r="22457">
      <c r="J22457" s="18"/>
      <c r="N22457" s="24"/>
      <c r="Q22457" s="24"/>
      <c r="T22457" s="24"/>
      <c r="W22457" s="24"/>
      <c r="Z22457" s="24"/>
      <c r="AC22457" s="24"/>
      <c r="AI22457" s="24"/>
      <c r="AL22457" s="24"/>
      <c r="AO22457" s="24"/>
      <c r="AR22457" s="24"/>
      <c r="AU22457" s="24"/>
    </row>
    <row r="22458">
      <c r="J22458" s="18"/>
      <c r="N22458" s="24"/>
      <c r="Q22458" s="24"/>
      <c r="T22458" s="24"/>
      <c r="W22458" s="24"/>
      <c r="Z22458" s="24"/>
      <c r="AC22458" s="24"/>
      <c r="AI22458" s="24"/>
      <c r="AL22458" s="24"/>
      <c r="AO22458" s="24"/>
      <c r="AR22458" s="24"/>
      <c r="AU22458" s="24"/>
    </row>
    <row r="22459">
      <c r="J22459" s="18"/>
      <c r="N22459" s="24"/>
      <c r="Q22459" s="24"/>
      <c r="T22459" s="24"/>
      <c r="W22459" s="24"/>
      <c r="Z22459" s="24"/>
      <c r="AC22459" s="24"/>
      <c r="AI22459" s="24"/>
      <c r="AL22459" s="24"/>
      <c r="AO22459" s="24"/>
      <c r="AR22459" s="24"/>
      <c r="AU22459" s="24"/>
    </row>
    <row r="22460">
      <c r="J22460" s="18"/>
      <c r="N22460" s="24"/>
      <c r="Q22460" s="24"/>
      <c r="T22460" s="24"/>
      <c r="W22460" s="24"/>
      <c r="Z22460" s="24"/>
      <c r="AC22460" s="24"/>
      <c r="AI22460" s="24"/>
      <c r="AL22460" s="24"/>
      <c r="AO22460" s="24"/>
      <c r="AR22460" s="24"/>
      <c r="AU22460" s="24"/>
    </row>
    <row r="22461">
      <c r="J22461" s="18"/>
      <c r="N22461" s="24"/>
      <c r="Q22461" s="24"/>
      <c r="T22461" s="24"/>
      <c r="W22461" s="24"/>
      <c r="Z22461" s="24"/>
      <c r="AC22461" s="24"/>
      <c r="AI22461" s="24"/>
      <c r="AL22461" s="24"/>
      <c r="AO22461" s="24"/>
      <c r="AR22461" s="24"/>
      <c r="AU22461" s="24"/>
    </row>
    <row r="22462">
      <c r="J22462" s="18"/>
      <c r="N22462" s="24"/>
      <c r="Q22462" s="24"/>
      <c r="T22462" s="24"/>
      <c r="W22462" s="24"/>
      <c r="Z22462" s="24"/>
      <c r="AC22462" s="24"/>
      <c r="AI22462" s="24"/>
      <c r="AL22462" s="24"/>
      <c r="AO22462" s="24"/>
      <c r="AR22462" s="24"/>
      <c r="AU22462" s="24"/>
    </row>
    <row r="22463">
      <c r="J22463" s="18"/>
      <c r="N22463" s="24"/>
      <c r="Q22463" s="24"/>
      <c r="T22463" s="24"/>
      <c r="W22463" s="24"/>
      <c r="Z22463" s="24"/>
      <c r="AC22463" s="24"/>
      <c r="AI22463" s="24"/>
      <c r="AL22463" s="24"/>
      <c r="AO22463" s="24"/>
      <c r="AR22463" s="24"/>
      <c r="AU22463" s="24"/>
    </row>
    <row r="22464">
      <c r="J22464" s="18"/>
      <c r="N22464" s="24"/>
      <c r="Q22464" s="24"/>
      <c r="T22464" s="24"/>
      <c r="W22464" s="24"/>
      <c r="Z22464" s="24"/>
      <c r="AC22464" s="24"/>
      <c r="AI22464" s="24"/>
      <c r="AL22464" s="24"/>
      <c r="AO22464" s="24"/>
      <c r="AR22464" s="24"/>
      <c r="AU22464" s="24"/>
    </row>
    <row r="22465">
      <c r="J22465" s="18"/>
      <c r="N22465" s="24"/>
      <c r="Q22465" s="24"/>
      <c r="T22465" s="24"/>
      <c r="W22465" s="24"/>
      <c r="Z22465" s="24"/>
      <c r="AC22465" s="24"/>
      <c r="AI22465" s="24"/>
      <c r="AL22465" s="24"/>
      <c r="AO22465" s="24"/>
      <c r="AR22465" s="24"/>
      <c r="AU22465" s="24"/>
    </row>
    <row r="22466">
      <c r="J22466" s="18"/>
      <c r="N22466" s="24"/>
      <c r="Q22466" s="24"/>
      <c r="T22466" s="24"/>
      <c r="W22466" s="24"/>
      <c r="Z22466" s="24"/>
      <c r="AC22466" s="24"/>
      <c r="AI22466" s="24"/>
      <c r="AL22466" s="24"/>
      <c r="AO22466" s="24"/>
      <c r="AR22466" s="24"/>
      <c r="AU22466" s="24"/>
    </row>
    <row r="22467">
      <c r="J22467" s="18"/>
      <c r="N22467" s="24"/>
      <c r="Q22467" s="24"/>
      <c r="T22467" s="24"/>
      <c r="W22467" s="24"/>
      <c r="Z22467" s="24"/>
      <c r="AC22467" s="24"/>
      <c r="AI22467" s="24"/>
      <c r="AL22467" s="24"/>
      <c r="AO22467" s="24"/>
      <c r="AR22467" s="24"/>
      <c r="AU22467" s="24"/>
    </row>
    <row r="22468">
      <c r="J22468" s="18"/>
      <c r="N22468" s="24"/>
      <c r="Q22468" s="24"/>
      <c r="T22468" s="24"/>
      <c r="W22468" s="24"/>
      <c r="Z22468" s="24"/>
      <c r="AC22468" s="24"/>
      <c r="AI22468" s="24"/>
      <c r="AL22468" s="24"/>
      <c r="AO22468" s="24"/>
      <c r="AR22468" s="24"/>
      <c r="AU22468" s="24"/>
    </row>
    <row r="22469">
      <c r="J22469" s="18"/>
      <c r="N22469" s="24"/>
      <c r="Q22469" s="24"/>
      <c r="T22469" s="24"/>
      <c r="W22469" s="24"/>
      <c r="Z22469" s="24"/>
      <c r="AC22469" s="24"/>
      <c r="AI22469" s="24"/>
      <c r="AL22469" s="24"/>
      <c r="AO22469" s="24"/>
      <c r="AR22469" s="24"/>
      <c r="AU22469" s="24"/>
    </row>
    <row r="22470">
      <c r="J22470" s="18"/>
      <c r="N22470" s="24"/>
      <c r="Q22470" s="24"/>
      <c r="T22470" s="24"/>
      <c r="W22470" s="24"/>
      <c r="Z22470" s="24"/>
      <c r="AC22470" s="24"/>
      <c r="AI22470" s="24"/>
      <c r="AL22470" s="24"/>
      <c r="AO22470" s="24"/>
      <c r="AR22470" s="24"/>
      <c r="AU22470" s="24"/>
    </row>
    <row r="22471">
      <c r="J22471" s="18"/>
      <c r="N22471" s="24"/>
      <c r="Q22471" s="24"/>
      <c r="T22471" s="24"/>
      <c r="W22471" s="24"/>
      <c r="Z22471" s="24"/>
      <c r="AC22471" s="24"/>
      <c r="AI22471" s="24"/>
      <c r="AL22471" s="24"/>
      <c r="AO22471" s="24"/>
      <c r="AR22471" s="24"/>
      <c r="AU22471" s="24"/>
    </row>
    <row r="22472">
      <c r="J22472" s="18"/>
      <c r="N22472" s="24"/>
      <c r="Q22472" s="24"/>
      <c r="T22472" s="24"/>
      <c r="W22472" s="24"/>
      <c r="Z22472" s="24"/>
      <c r="AC22472" s="24"/>
      <c r="AI22472" s="24"/>
      <c r="AL22472" s="24"/>
      <c r="AO22472" s="24"/>
      <c r="AR22472" s="24"/>
      <c r="AU22472" s="24"/>
    </row>
    <row r="22473">
      <c r="J22473" s="18"/>
      <c r="N22473" s="24"/>
      <c r="Q22473" s="24"/>
      <c r="T22473" s="24"/>
      <c r="W22473" s="24"/>
      <c r="Z22473" s="24"/>
      <c r="AC22473" s="24"/>
      <c r="AI22473" s="24"/>
      <c r="AL22473" s="24"/>
      <c r="AO22473" s="24"/>
      <c r="AR22473" s="24"/>
      <c r="AU22473" s="24"/>
    </row>
    <row r="22474">
      <c r="J22474" s="18"/>
      <c r="N22474" s="24"/>
      <c r="Q22474" s="24"/>
      <c r="T22474" s="24"/>
      <c r="W22474" s="24"/>
      <c r="Z22474" s="24"/>
      <c r="AC22474" s="24"/>
      <c r="AI22474" s="24"/>
      <c r="AL22474" s="24"/>
      <c r="AO22474" s="24"/>
      <c r="AR22474" s="24"/>
      <c r="AU22474" s="24"/>
    </row>
    <row r="22475">
      <c r="J22475" s="18"/>
      <c r="N22475" s="24"/>
      <c r="Q22475" s="24"/>
      <c r="T22475" s="24"/>
      <c r="W22475" s="24"/>
      <c r="Z22475" s="24"/>
      <c r="AC22475" s="24"/>
      <c r="AI22475" s="24"/>
      <c r="AL22475" s="24"/>
      <c r="AO22475" s="24"/>
      <c r="AR22475" s="24"/>
      <c r="AU22475" s="24"/>
    </row>
    <row r="22476">
      <c r="J22476" s="18"/>
      <c r="N22476" s="24"/>
      <c r="Q22476" s="24"/>
      <c r="T22476" s="24"/>
      <c r="W22476" s="24"/>
      <c r="Z22476" s="24"/>
      <c r="AC22476" s="24"/>
      <c r="AI22476" s="24"/>
      <c r="AL22476" s="24"/>
      <c r="AO22476" s="24"/>
      <c r="AR22476" s="24"/>
      <c r="AU22476" s="24"/>
    </row>
    <row r="22477">
      <c r="J22477" s="18"/>
      <c r="N22477" s="24"/>
      <c r="Q22477" s="24"/>
      <c r="T22477" s="24"/>
      <c r="W22477" s="24"/>
      <c r="Z22477" s="24"/>
      <c r="AC22477" s="24"/>
      <c r="AI22477" s="24"/>
      <c r="AL22477" s="24"/>
      <c r="AO22477" s="24"/>
      <c r="AR22477" s="24"/>
      <c r="AU22477" s="24"/>
    </row>
    <row r="22478">
      <c r="J22478" s="18"/>
      <c r="N22478" s="24"/>
      <c r="Q22478" s="24"/>
      <c r="T22478" s="24"/>
      <c r="W22478" s="24"/>
      <c r="Z22478" s="24"/>
      <c r="AC22478" s="24"/>
      <c r="AI22478" s="24"/>
      <c r="AL22478" s="24"/>
      <c r="AO22478" s="24"/>
      <c r="AR22478" s="24"/>
      <c r="AU22478" s="24"/>
    </row>
    <row r="22479">
      <c r="J22479" s="18"/>
      <c r="N22479" s="24"/>
      <c r="Q22479" s="24"/>
      <c r="T22479" s="24"/>
      <c r="W22479" s="24"/>
      <c r="Z22479" s="24"/>
      <c r="AC22479" s="24"/>
      <c r="AI22479" s="24"/>
      <c r="AL22479" s="24"/>
      <c r="AO22479" s="24"/>
      <c r="AR22479" s="24"/>
      <c r="AU22479" s="24"/>
    </row>
    <row r="22480">
      <c r="J22480" s="18"/>
      <c r="N22480" s="24"/>
      <c r="Q22480" s="24"/>
      <c r="T22480" s="24"/>
      <c r="W22480" s="24"/>
      <c r="Z22480" s="24"/>
      <c r="AC22480" s="24"/>
      <c r="AI22480" s="24"/>
      <c r="AL22480" s="24"/>
      <c r="AO22480" s="24"/>
      <c r="AR22480" s="24"/>
      <c r="AU22480" s="24"/>
    </row>
    <row r="22481">
      <c r="J22481" s="18"/>
      <c r="N22481" s="24"/>
      <c r="Q22481" s="24"/>
      <c r="T22481" s="24"/>
      <c r="W22481" s="24"/>
      <c r="Z22481" s="24"/>
      <c r="AC22481" s="24"/>
      <c r="AI22481" s="24"/>
      <c r="AL22481" s="24"/>
      <c r="AO22481" s="24"/>
      <c r="AR22481" s="24"/>
      <c r="AU22481" s="24"/>
    </row>
    <row r="22482">
      <c r="J22482" s="18"/>
      <c r="N22482" s="24"/>
      <c r="Q22482" s="24"/>
      <c r="T22482" s="24"/>
      <c r="W22482" s="24"/>
      <c r="Z22482" s="24"/>
      <c r="AC22482" s="24"/>
      <c r="AI22482" s="24"/>
      <c r="AL22482" s="24"/>
      <c r="AO22482" s="24"/>
      <c r="AR22482" s="24"/>
      <c r="AU22482" s="24"/>
    </row>
    <row r="22483">
      <c r="J22483" s="18"/>
      <c r="N22483" s="24"/>
      <c r="Q22483" s="24"/>
      <c r="T22483" s="24"/>
      <c r="W22483" s="24"/>
      <c r="Z22483" s="24"/>
      <c r="AC22483" s="24"/>
      <c r="AI22483" s="24"/>
      <c r="AL22483" s="24"/>
      <c r="AO22483" s="24"/>
      <c r="AR22483" s="24"/>
      <c r="AU22483" s="24"/>
    </row>
    <row r="22484">
      <c r="J22484" s="18"/>
      <c r="N22484" s="24"/>
      <c r="Q22484" s="24"/>
      <c r="T22484" s="24"/>
      <c r="W22484" s="24"/>
      <c r="Z22484" s="24"/>
      <c r="AC22484" s="24"/>
      <c r="AI22484" s="24"/>
      <c r="AL22484" s="24"/>
      <c r="AO22484" s="24"/>
      <c r="AR22484" s="24"/>
      <c r="AU22484" s="24"/>
    </row>
    <row r="22485">
      <c r="J22485" s="18"/>
      <c r="N22485" s="24"/>
      <c r="Q22485" s="24"/>
      <c r="T22485" s="24"/>
      <c r="W22485" s="24"/>
      <c r="Z22485" s="24"/>
      <c r="AC22485" s="24"/>
      <c r="AI22485" s="24"/>
      <c r="AL22485" s="24"/>
      <c r="AO22485" s="24"/>
      <c r="AR22485" s="24"/>
      <c r="AU22485" s="24"/>
    </row>
    <row r="22486">
      <c r="J22486" s="18"/>
      <c r="N22486" s="24"/>
      <c r="Q22486" s="24"/>
      <c r="T22486" s="24"/>
      <c r="W22486" s="24"/>
      <c r="Z22486" s="24"/>
      <c r="AC22486" s="24"/>
      <c r="AI22486" s="24"/>
      <c r="AL22486" s="24"/>
      <c r="AO22486" s="24"/>
      <c r="AR22486" s="24"/>
      <c r="AU22486" s="24"/>
    </row>
    <row r="22487">
      <c r="J22487" s="18"/>
      <c r="N22487" s="24"/>
      <c r="Q22487" s="24"/>
      <c r="T22487" s="24"/>
      <c r="W22487" s="24"/>
      <c r="Z22487" s="24"/>
      <c r="AC22487" s="24"/>
      <c r="AI22487" s="24"/>
      <c r="AL22487" s="24"/>
      <c r="AO22487" s="24"/>
      <c r="AR22487" s="24"/>
      <c r="AU22487" s="24"/>
    </row>
    <row r="22488">
      <c r="J22488" s="18"/>
      <c r="N22488" s="24"/>
      <c r="Q22488" s="24"/>
      <c r="T22488" s="24"/>
      <c r="W22488" s="24"/>
      <c r="Z22488" s="24"/>
      <c r="AC22488" s="24"/>
      <c r="AI22488" s="24"/>
      <c r="AL22488" s="24"/>
      <c r="AO22488" s="24"/>
      <c r="AR22488" s="24"/>
      <c r="AU22488" s="24"/>
    </row>
    <row r="22489">
      <c r="J22489" s="18"/>
      <c r="N22489" s="24"/>
      <c r="Q22489" s="24"/>
      <c r="T22489" s="24"/>
      <c r="W22489" s="24"/>
      <c r="Z22489" s="24"/>
      <c r="AC22489" s="24"/>
      <c r="AI22489" s="24"/>
      <c r="AL22489" s="24"/>
      <c r="AO22489" s="24"/>
      <c r="AR22489" s="24"/>
      <c r="AU22489" s="24"/>
    </row>
    <row r="22490">
      <c r="J22490" s="18"/>
      <c r="N22490" s="24"/>
      <c r="Q22490" s="24"/>
      <c r="T22490" s="24"/>
      <c r="W22490" s="24"/>
      <c r="Z22490" s="24"/>
      <c r="AC22490" s="24"/>
      <c r="AI22490" s="24"/>
      <c r="AL22490" s="24"/>
      <c r="AO22490" s="24"/>
      <c r="AR22490" s="24"/>
      <c r="AU22490" s="24"/>
    </row>
    <row r="22491">
      <c r="J22491" s="18"/>
      <c r="N22491" s="24"/>
      <c r="Q22491" s="24"/>
      <c r="T22491" s="24"/>
      <c r="W22491" s="24"/>
      <c r="Z22491" s="24"/>
      <c r="AC22491" s="24"/>
      <c r="AI22491" s="24"/>
      <c r="AL22491" s="24"/>
      <c r="AO22491" s="24"/>
      <c r="AR22491" s="24"/>
      <c r="AU22491" s="24"/>
    </row>
    <row r="22492">
      <c r="J22492" s="18"/>
      <c r="N22492" s="24"/>
      <c r="Q22492" s="24"/>
      <c r="T22492" s="24"/>
      <c r="W22492" s="24"/>
      <c r="Z22492" s="24"/>
      <c r="AC22492" s="24"/>
      <c r="AI22492" s="24"/>
      <c r="AL22492" s="24"/>
      <c r="AO22492" s="24"/>
      <c r="AR22492" s="24"/>
      <c r="AU22492" s="24"/>
    </row>
    <row r="22493">
      <c r="J22493" s="18"/>
      <c r="N22493" s="24"/>
      <c r="Q22493" s="24"/>
      <c r="T22493" s="24"/>
      <c r="W22493" s="24"/>
      <c r="Z22493" s="24"/>
      <c r="AC22493" s="24"/>
      <c r="AI22493" s="24"/>
      <c r="AL22493" s="24"/>
      <c r="AO22493" s="24"/>
      <c r="AR22493" s="24"/>
      <c r="AU22493" s="24"/>
    </row>
    <row r="22494">
      <c r="J22494" s="18"/>
      <c r="N22494" s="24"/>
      <c r="Q22494" s="24"/>
      <c r="T22494" s="24"/>
      <c r="W22494" s="24"/>
      <c r="Z22494" s="24"/>
      <c r="AC22494" s="24"/>
      <c r="AI22494" s="24"/>
      <c r="AL22494" s="24"/>
      <c r="AO22494" s="24"/>
      <c r="AR22494" s="24"/>
      <c r="AU22494" s="24"/>
    </row>
    <row r="22495">
      <c r="J22495" s="18"/>
      <c r="N22495" s="24"/>
      <c r="Q22495" s="24"/>
      <c r="T22495" s="24"/>
      <c r="W22495" s="24"/>
      <c r="Z22495" s="24"/>
      <c r="AC22495" s="24"/>
      <c r="AI22495" s="24"/>
      <c r="AL22495" s="24"/>
      <c r="AO22495" s="24"/>
      <c r="AR22495" s="24"/>
      <c r="AU22495" s="24"/>
    </row>
    <row r="22496">
      <c r="J22496" s="18"/>
      <c r="N22496" s="24"/>
      <c r="Q22496" s="24"/>
      <c r="T22496" s="24"/>
      <c r="W22496" s="24"/>
      <c r="Z22496" s="24"/>
      <c r="AC22496" s="24"/>
      <c r="AI22496" s="24"/>
      <c r="AL22496" s="24"/>
      <c r="AO22496" s="24"/>
      <c r="AR22496" s="24"/>
      <c r="AU22496" s="24"/>
    </row>
    <row r="22497">
      <c r="J22497" s="18"/>
      <c r="N22497" s="24"/>
      <c r="Q22497" s="24"/>
      <c r="T22497" s="24"/>
      <c r="W22497" s="24"/>
      <c r="Z22497" s="24"/>
      <c r="AC22497" s="24"/>
      <c r="AI22497" s="24"/>
      <c r="AL22497" s="24"/>
      <c r="AO22497" s="24"/>
      <c r="AR22497" s="24"/>
      <c r="AU22497" s="24"/>
    </row>
    <row r="22498">
      <c r="J22498" s="18"/>
      <c r="N22498" s="24"/>
      <c r="Q22498" s="24"/>
      <c r="T22498" s="24"/>
      <c r="W22498" s="24"/>
      <c r="Z22498" s="24"/>
      <c r="AC22498" s="24"/>
      <c r="AI22498" s="24"/>
      <c r="AL22498" s="24"/>
      <c r="AO22498" s="24"/>
      <c r="AR22498" s="24"/>
      <c r="AU22498" s="24"/>
    </row>
    <row r="22499">
      <c r="J22499" s="18"/>
      <c r="N22499" s="24"/>
      <c r="Q22499" s="24"/>
      <c r="T22499" s="24"/>
      <c r="W22499" s="24"/>
      <c r="Z22499" s="24"/>
      <c r="AC22499" s="24"/>
      <c r="AI22499" s="24"/>
      <c r="AL22499" s="24"/>
      <c r="AO22499" s="24"/>
      <c r="AR22499" s="24"/>
      <c r="AU22499" s="24"/>
    </row>
    <row r="22500">
      <c r="J22500" s="18"/>
      <c r="N22500" s="24"/>
      <c r="Q22500" s="24"/>
      <c r="T22500" s="24"/>
      <c r="W22500" s="24"/>
      <c r="Z22500" s="24"/>
      <c r="AC22500" s="24"/>
      <c r="AI22500" s="24"/>
      <c r="AL22500" s="24"/>
      <c r="AO22500" s="24"/>
      <c r="AR22500" s="24"/>
      <c r="AU22500" s="24"/>
    </row>
    <row r="22501">
      <c r="J22501" s="18"/>
      <c r="N22501" s="24"/>
      <c r="Q22501" s="24"/>
      <c r="T22501" s="24"/>
      <c r="W22501" s="24"/>
      <c r="Z22501" s="24"/>
      <c r="AC22501" s="24"/>
      <c r="AI22501" s="24"/>
      <c r="AL22501" s="24"/>
      <c r="AO22501" s="24"/>
      <c r="AR22501" s="24"/>
      <c r="AU22501" s="24"/>
    </row>
    <row r="22502">
      <c r="J22502" s="18"/>
      <c r="N22502" s="24"/>
      <c r="Q22502" s="24"/>
      <c r="T22502" s="24"/>
      <c r="W22502" s="24"/>
      <c r="Z22502" s="24"/>
      <c r="AC22502" s="24"/>
      <c r="AI22502" s="24"/>
      <c r="AL22502" s="24"/>
      <c r="AO22502" s="24"/>
      <c r="AR22502" s="24"/>
      <c r="AU22502" s="24"/>
    </row>
    <row r="22503">
      <c r="J22503" s="18"/>
      <c r="N22503" s="24"/>
      <c r="Q22503" s="24"/>
      <c r="T22503" s="24"/>
      <c r="W22503" s="24"/>
      <c r="Z22503" s="24"/>
      <c r="AC22503" s="24"/>
      <c r="AI22503" s="24"/>
      <c r="AL22503" s="24"/>
      <c r="AO22503" s="24"/>
      <c r="AR22503" s="24"/>
      <c r="AU22503" s="24"/>
    </row>
    <row r="22504">
      <c r="J22504" s="18"/>
      <c r="N22504" s="24"/>
      <c r="Q22504" s="24"/>
      <c r="T22504" s="24"/>
      <c r="W22504" s="24"/>
      <c r="Z22504" s="24"/>
      <c r="AC22504" s="24"/>
      <c r="AI22504" s="24"/>
      <c r="AL22504" s="24"/>
      <c r="AO22504" s="24"/>
      <c r="AR22504" s="24"/>
      <c r="AU22504" s="24"/>
    </row>
    <row r="22505">
      <c r="J22505" s="18"/>
      <c r="N22505" s="24"/>
      <c r="Q22505" s="24"/>
      <c r="T22505" s="24"/>
      <c r="W22505" s="24"/>
      <c r="Z22505" s="24"/>
      <c r="AC22505" s="24"/>
      <c r="AI22505" s="24"/>
      <c r="AL22505" s="24"/>
      <c r="AO22505" s="24"/>
      <c r="AR22505" s="24"/>
      <c r="AU22505" s="24"/>
    </row>
    <row r="22506">
      <c r="J22506" s="18"/>
      <c r="N22506" s="24"/>
      <c r="Q22506" s="24"/>
      <c r="T22506" s="24"/>
      <c r="W22506" s="24"/>
      <c r="Z22506" s="24"/>
      <c r="AC22506" s="24"/>
      <c r="AI22506" s="24"/>
      <c r="AL22506" s="24"/>
      <c r="AO22506" s="24"/>
      <c r="AR22506" s="24"/>
      <c r="AU22506" s="24"/>
    </row>
    <row r="22507">
      <c r="J22507" s="18"/>
      <c r="N22507" s="24"/>
      <c r="Q22507" s="24"/>
      <c r="T22507" s="24"/>
      <c r="W22507" s="24"/>
      <c r="Z22507" s="24"/>
      <c r="AC22507" s="24"/>
      <c r="AI22507" s="24"/>
      <c r="AL22507" s="24"/>
      <c r="AO22507" s="24"/>
      <c r="AR22507" s="24"/>
      <c r="AU22507" s="24"/>
    </row>
    <row r="22508">
      <c r="J22508" s="18"/>
      <c r="N22508" s="24"/>
      <c r="Q22508" s="24"/>
      <c r="T22508" s="24"/>
      <c r="W22508" s="24"/>
      <c r="Z22508" s="24"/>
      <c r="AC22508" s="24"/>
      <c r="AI22508" s="24"/>
      <c r="AL22508" s="24"/>
      <c r="AO22508" s="24"/>
      <c r="AR22508" s="24"/>
      <c r="AU22508" s="24"/>
    </row>
    <row r="22509">
      <c r="J22509" s="18"/>
      <c r="N22509" s="24"/>
      <c r="Q22509" s="24"/>
      <c r="T22509" s="24"/>
      <c r="W22509" s="24"/>
      <c r="Z22509" s="24"/>
      <c r="AC22509" s="24"/>
      <c r="AI22509" s="24"/>
      <c r="AL22509" s="24"/>
      <c r="AO22509" s="24"/>
      <c r="AR22509" s="24"/>
      <c r="AU22509" s="24"/>
    </row>
    <row r="22510">
      <c r="J22510" s="18"/>
      <c r="N22510" s="24"/>
      <c r="Q22510" s="24"/>
      <c r="T22510" s="24"/>
      <c r="W22510" s="24"/>
      <c r="Z22510" s="24"/>
      <c r="AC22510" s="24"/>
      <c r="AI22510" s="24"/>
      <c r="AL22510" s="24"/>
      <c r="AO22510" s="24"/>
      <c r="AR22510" s="24"/>
      <c r="AU22510" s="24"/>
    </row>
    <row r="22511">
      <c r="J22511" s="18"/>
      <c r="N22511" s="24"/>
      <c r="Q22511" s="24"/>
      <c r="T22511" s="24"/>
      <c r="W22511" s="24"/>
      <c r="Z22511" s="24"/>
      <c r="AC22511" s="24"/>
      <c r="AI22511" s="24"/>
      <c r="AL22511" s="24"/>
      <c r="AO22511" s="24"/>
      <c r="AR22511" s="24"/>
      <c r="AU22511" s="24"/>
    </row>
    <row r="22512">
      <c r="J22512" s="18"/>
      <c r="N22512" s="24"/>
      <c r="Q22512" s="24"/>
      <c r="T22512" s="24"/>
      <c r="W22512" s="24"/>
      <c r="Z22512" s="24"/>
      <c r="AC22512" s="24"/>
      <c r="AI22512" s="24"/>
      <c r="AL22512" s="24"/>
      <c r="AO22512" s="24"/>
      <c r="AR22512" s="24"/>
      <c r="AU22512" s="24"/>
    </row>
    <row r="22513">
      <c r="J22513" s="18"/>
      <c r="N22513" s="24"/>
      <c r="Q22513" s="24"/>
      <c r="T22513" s="24"/>
      <c r="W22513" s="24"/>
      <c r="Z22513" s="24"/>
      <c r="AC22513" s="24"/>
      <c r="AI22513" s="24"/>
      <c r="AL22513" s="24"/>
      <c r="AO22513" s="24"/>
      <c r="AR22513" s="24"/>
      <c r="AU22513" s="24"/>
    </row>
    <row r="22514">
      <c r="J22514" s="18"/>
      <c r="N22514" s="24"/>
      <c r="Q22514" s="24"/>
      <c r="T22514" s="24"/>
      <c r="W22514" s="24"/>
      <c r="Z22514" s="24"/>
      <c r="AC22514" s="24"/>
      <c r="AI22514" s="24"/>
      <c r="AL22514" s="24"/>
      <c r="AO22514" s="24"/>
      <c r="AR22514" s="24"/>
      <c r="AU22514" s="24"/>
    </row>
    <row r="22515">
      <c r="J22515" s="18"/>
      <c r="N22515" s="24"/>
      <c r="Q22515" s="24"/>
      <c r="T22515" s="24"/>
      <c r="W22515" s="24"/>
      <c r="Z22515" s="24"/>
      <c r="AC22515" s="24"/>
      <c r="AI22515" s="24"/>
      <c r="AL22515" s="24"/>
      <c r="AO22515" s="24"/>
      <c r="AR22515" s="24"/>
      <c r="AU22515" s="24"/>
    </row>
    <row r="22516">
      <c r="J22516" s="18"/>
      <c r="N22516" s="24"/>
      <c r="Q22516" s="24"/>
      <c r="T22516" s="24"/>
      <c r="W22516" s="24"/>
      <c r="Z22516" s="24"/>
      <c r="AC22516" s="24"/>
      <c r="AI22516" s="24"/>
      <c r="AL22516" s="24"/>
      <c r="AO22516" s="24"/>
      <c r="AR22516" s="24"/>
      <c r="AU22516" s="24"/>
    </row>
    <row r="22517">
      <c r="J22517" s="18"/>
      <c r="N22517" s="24"/>
      <c r="Q22517" s="24"/>
      <c r="T22517" s="24"/>
      <c r="W22517" s="24"/>
      <c r="Z22517" s="24"/>
      <c r="AC22517" s="24"/>
      <c r="AI22517" s="24"/>
      <c r="AL22517" s="24"/>
      <c r="AO22517" s="24"/>
      <c r="AR22517" s="24"/>
      <c r="AU22517" s="24"/>
    </row>
    <row r="22518">
      <c r="J22518" s="18"/>
      <c r="N22518" s="24"/>
      <c r="Q22518" s="24"/>
      <c r="T22518" s="24"/>
      <c r="W22518" s="24"/>
      <c r="Z22518" s="24"/>
      <c r="AC22518" s="24"/>
      <c r="AI22518" s="24"/>
      <c r="AL22518" s="24"/>
      <c r="AO22518" s="24"/>
      <c r="AR22518" s="24"/>
      <c r="AU22518" s="24"/>
    </row>
    <row r="22519">
      <c r="J22519" s="18"/>
      <c r="N22519" s="24"/>
      <c r="Q22519" s="24"/>
      <c r="T22519" s="24"/>
      <c r="W22519" s="24"/>
      <c r="Z22519" s="24"/>
      <c r="AC22519" s="24"/>
      <c r="AI22519" s="24"/>
      <c r="AL22519" s="24"/>
      <c r="AO22519" s="24"/>
      <c r="AR22519" s="24"/>
      <c r="AU22519" s="24"/>
    </row>
    <row r="22520">
      <c r="J22520" s="18"/>
      <c r="N22520" s="24"/>
      <c r="Q22520" s="24"/>
      <c r="T22520" s="24"/>
      <c r="W22520" s="24"/>
      <c r="Z22520" s="24"/>
      <c r="AC22520" s="24"/>
      <c r="AI22520" s="24"/>
      <c r="AL22520" s="24"/>
      <c r="AO22520" s="24"/>
      <c r="AR22520" s="24"/>
      <c r="AU22520" s="24"/>
    </row>
    <row r="22521">
      <c r="J22521" s="18"/>
      <c r="N22521" s="24"/>
      <c r="Q22521" s="24"/>
      <c r="T22521" s="24"/>
      <c r="W22521" s="24"/>
      <c r="Z22521" s="24"/>
      <c r="AC22521" s="24"/>
      <c r="AI22521" s="24"/>
      <c r="AL22521" s="24"/>
      <c r="AO22521" s="24"/>
      <c r="AR22521" s="24"/>
      <c r="AU22521" s="24"/>
    </row>
    <row r="22522">
      <c r="J22522" s="18"/>
      <c r="N22522" s="24"/>
      <c r="Q22522" s="24"/>
      <c r="T22522" s="24"/>
      <c r="W22522" s="24"/>
      <c r="Z22522" s="24"/>
      <c r="AC22522" s="24"/>
      <c r="AI22522" s="24"/>
      <c r="AL22522" s="24"/>
      <c r="AO22522" s="24"/>
      <c r="AR22522" s="24"/>
      <c r="AU22522" s="24"/>
    </row>
    <row r="22523">
      <c r="J22523" s="18"/>
      <c r="N22523" s="24"/>
      <c r="Q22523" s="24"/>
      <c r="T22523" s="24"/>
      <c r="W22523" s="24"/>
      <c r="Z22523" s="24"/>
      <c r="AC22523" s="24"/>
      <c r="AI22523" s="24"/>
      <c r="AL22523" s="24"/>
      <c r="AO22523" s="24"/>
      <c r="AR22523" s="24"/>
      <c r="AU22523" s="24"/>
    </row>
    <row r="22524">
      <c r="J22524" s="18"/>
      <c r="N22524" s="24"/>
      <c r="Q22524" s="24"/>
      <c r="T22524" s="24"/>
      <c r="W22524" s="24"/>
      <c r="Z22524" s="24"/>
      <c r="AC22524" s="24"/>
      <c r="AI22524" s="24"/>
      <c r="AL22524" s="24"/>
      <c r="AO22524" s="24"/>
      <c r="AR22524" s="24"/>
      <c r="AU22524" s="24"/>
    </row>
    <row r="22525">
      <c r="J22525" s="18"/>
      <c r="N22525" s="24"/>
      <c r="Q22525" s="24"/>
      <c r="T22525" s="24"/>
      <c r="W22525" s="24"/>
      <c r="Z22525" s="24"/>
      <c r="AC22525" s="24"/>
      <c r="AI22525" s="24"/>
      <c r="AL22525" s="24"/>
      <c r="AO22525" s="24"/>
      <c r="AR22525" s="24"/>
      <c r="AU22525" s="24"/>
    </row>
    <row r="22526">
      <c r="J22526" s="18"/>
      <c r="N22526" s="24"/>
      <c r="Q22526" s="24"/>
      <c r="T22526" s="24"/>
      <c r="W22526" s="24"/>
      <c r="Z22526" s="24"/>
      <c r="AC22526" s="24"/>
      <c r="AI22526" s="24"/>
      <c r="AL22526" s="24"/>
      <c r="AO22526" s="24"/>
      <c r="AR22526" s="24"/>
      <c r="AU22526" s="24"/>
    </row>
    <row r="22527">
      <c r="J22527" s="18"/>
      <c r="N22527" s="24"/>
      <c r="Q22527" s="24"/>
      <c r="T22527" s="24"/>
      <c r="W22527" s="24"/>
      <c r="Z22527" s="24"/>
      <c r="AC22527" s="24"/>
      <c r="AI22527" s="24"/>
      <c r="AL22527" s="24"/>
      <c r="AO22527" s="24"/>
      <c r="AR22527" s="24"/>
      <c r="AU22527" s="24"/>
    </row>
    <row r="22528">
      <c r="J22528" s="18"/>
      <c r="N22528" s="24"/>
      <c r="Q22528" s="24"/>
      <c r="T22528" s="24"/>
      <c r="W22528" s="24"/>
      <c r="Z22528" s="24"/>
      <c r="AC22528" s="24"/>
      <c r="AI22528" s="24"/>
      <c r="AL22528" s="24"/>
      <c r="AO22528" s="24"/>
      <c r="AR22528" s="24"/>
      <c r="AU22528" s="24"/>
    </row>
    <row r="22529">
      <c r="J22529" s="18"/>
      <c r="N22529" s="24"/>
      <c r="Q22529" s="24"/>
      <c r="T22529" s="24"/>
      <c r="W22529" s="24"/>
      <c r="Z22529" s="24"/>
      <c r="AC22529" s="24"/>
      <c r="AI22529" s="24"/>
      <c r="AL22529" s="24"/>
      <c r="AO22529" s="24"/>
      <c r="AR22529" s="24"/>
      <c r="AU22529" s="24"/>
    </row>
    <row r="22530">
      <c r="J22530" s="18"/>
      <c r="N22530" s="24"/>
      <c r="Q22530" s="24"/>
      <c r="T22530" s="24"/>
      <c r="W22530" s="24"/>
      <c r="Z22530" s="24"/>
      <c r="AC22530" s="24"/>
      <c r="AI22530" s="24"/>
      <c r="AL22530" s="24"/>
      <c r="AO22530" s="24"/>
      <c r="AR22530" s="24"/>
      <c r="AU22530" s="24"/>
    </row>
    <row r="22531">
      <c r="J22531" s="18"/>
      <c r="N22531" s="24"/>
      <c r="Q22531" s="24"/>
      <c r="T22531" s="24"/>
      <c r="W22531" s="24"/>
      <c r="Z22531" s="24"/>
      <c r="AC22531" s="24"/>
      <c r="AI22531" s="24"/>
      <c r="AL22531" s="24"/>
      <c r="AO22531" s="24"/>
      <c r="AR22531" s="24"/>
      <c r="AU22531" s="24"/>
    </row>
    <row r="22532">
      <c r="J22532" s="18"/>
      <c r="N22532" s="24"/>
      <c r="Q22532" s="24"/>
      <c r="T22532" s="24"/>
      <c r="W22532" s="24"/>
      <c r="Z22532" s="24"/>
      <c r="AC22532" s="24"/>
      <c r="AI22532" s="24"/>
      <c r="AL22532" s="24"/>
      <c r="AO22532" s="24"/>
      <c r="AR22532" s="24"/>
      <c r="AU22532" s="24"/>
    </row>
    <row r="22533">
      <c r="J22533" s="18"/>
      <c r="N22533" s="24"/>
      <c r="Q22533" s="24"/>
      <c r="T22533" s="24"/>
      <c r="W22533" s="24"/>
      <c r="Z22533" s="24"/>
      <c r="AC22533" s="24"/>
      <c r="AI22533" s="24"/>
      <c r="AL22533" s="24"/>
      <c r="AO22533" s="24"/>
      <c r="AR22533" s="24"/>
      <c r="AU22533" s="24"/>
    </row>
    <row r="22534">
      <c r="J22534" s="18"/>
      <c r="N22534" s="24"/>
      <c r="Q22534" s="24"/>
      <c r="T22534" s="24"/>
      <c r="W22534" s="24"/>
      <c r="Z22534" s="24"/>
      <c r="AC22534" s="24"/>
      <c r="AI22534" s="24"/>
      <c r="AL22534" s="24"/>
      <c r="AO22534" s="24"/>
      <c r="AR22534" s="24"/>
      <c r="AU22534" s="24"/>
    </row>
    <row r="22535">
      <c r="J22535" s="18"/>
      <c r="N22535" s="24"/>
      <c r="Q22535" s="24"/>
      <c r="T22535" s="24"/>
      <c r="W22535" s="24"/>
      <c r="Z22535" s="24"/>
      <c r="AC22535" s="24"/>
      <c r="AI22535" s="24"/>
      <c r="AL22535" s="24"/>
      <c r="AO22535" s="24"/>
      <c r="AR22535" s="24"/>
      <c r="AU22535" s="24"/>
    </row>
    <row r="22536">
      <c r="J22536" s="18"/>
      <c r="N22536" s="24"/>
      <c r="Q22536" s="24"/>
      <c r="T22536" s="24"/>
      <c r="W22536" s="24"/>
      <c r="Z22536" s="24"/>
      <c r="AC22536" s="24"/>
      <c r="AI22536" s="24"/>
      <c r="AL22536" s="24"/>
      <c r="AO22536" s="24"/>
      <c r="AR22536" s="24"/>
      <c r="AU22536" s="24"/>
    </row>
    <row r="22537">
      <c r="J22537" s="18"/>
      <c r="N22537" s="24"/>
      <c r="Q22537" s="24"/>
      <c r="T22537" s="24"/>
      <c r="W22537" s="24"/>
      <c r="Z22537" s="24"/>
      <c r="AC22537" s="24"/>
      <c r="AI22537" s="24"/>
      <c r="AL22537" s="24"/>
      <c r="AO22537" s="24"/>
      <c r="AR22537" s="24"/>
      <c r="AU22537" s="24"/>
    </row>
    <row r="22538">
      <c r="J22538" s="18"/>
      <c r="N22538" s="24"/>
      <c r="Q22538" s="24"/>
      <c r="T22538" s="24"/>
      <c r="W22538" s="24"/>
      <c r="Z22538" s="24"/>
      <c r="AC22538" s="24"/>
      <c r="AI22538" s="24"/>
      <c r="AL22538" s="24"/>
      <c r="AO22538" s="24"/>
      <c r="AR22538" s="24"/>
      <c r="AU22538" s="24"/>
    </row>
    <row r="22539">
      <c r="J22539" s="18"/>
      <c r="N22539" s="24"/>
      <c r="Q22539" s="24"/>
      <c r="T22539" s="24"/>
      <c r="W22539" s="24"/>
      <c r="Z22539" s="24"/>
      <c r="AC22539" s="24"/>
      <c r="AI22539" s="24"/>
      <c r="AL22539" s="24"/>
      <c r="AO22539" s="24"/>
      <c r="AR22539" s="24"/>
      <c r="AU22539" s="24"/>
    </row>
    <row r="22540">
      <c r="J22540" s="18"/>
      <c r="N22540" s="24"/>
      <c r="Q22540" s="24"/>
      <c r="T22540" s="24"/>
      <c r="W22540" s="24"/>
      <c r="Z22540" s="24"/>
      <c r="AC22540" s="24"/>
      <c r="AI22540" s="24"/>
      <c r="AL22540" s="24"/>
      <c r="AO22540" s="24"/>
      <c r="AR22540" s="24"/>
      <c r="AU22540" s="24"/>
    </row>
    <row r="22541">
      <c r="J22541" s="18"/>
      <c r="N22541" s="24"/>
      <c r="Q22541" s="24"/>
      <c r="T22541" s="24"/>
      <c r="W22541" s="24"/>
      <c r="Z22541" s="24"/>
      <c r="AC22541" s="24"/>
      <c r="AI22541" s="24"/>
      <c r="AL22541" s="24"/>
      <c r="AO22541" s="24"/>
      <c r="AR22541" s="24"/>
      <c r="AU22541" s="24"/>
    </row>
    <row r="22542">
      <c r="J22542" s="18"/>
      <c r="N22542" s="24"/>
      <c r="Q22542" s="24"/>
      <c r="T22542" s="24"/>
      <c r="W22542" s="24"/>
      <c r="Z22542" s="24"/>
      <c r="AC22542" s="24"/>
      <c r="AI22542" s="24"/>
      <c r="AL22542" s="24"/>
      <c r="AO22542" s="24"/>
      <c r="AR22542" s="24"/>
      <c r="AU22542" s="24"/>
    </row>
    <row r="22543">
      <c r="J22543" s="18"/>
      <c r="N22543" s="24"/>
      <c r="Q22543" s="24"/>
      <c r="T22543" s="24"/>
      <c r="W22543" s="24"/>
      <c r="Z22543" s="24"/>
      <c r="AC22543" s="24"/>
      <c r="AI22543" s="24"/>
      <c r="AL22543" s="24"/>
      <c r="AO22543" s="24"/>
      <c r="AR22543" s="24"/>
      <c r="AU22543" s="24"/>
    </row>
    <row r="22544">
      <c r="J22544" s="18"/>
      <c r="N22544" s="24"/>
      <c r="Q22544" s="24"/>
      <c r="T22544" s="24"/>
      <c r="W22544" s="24"/>
      <c r="Z22544" s="24"/>
      <c r="AC22544" s="24"/>
      <c r="AI22544" s="24"/>
      <c r="AL22544" s="24"/>
      <c r="AO22544" s="24"/>
      <c r="AR22544" s="24"/>
      <c r="AU22544" s="24"/>
    </row>
    <row r="22545">
      <c r="J22545" s="18"/>
      <c r="N22545" s="24"/>
      <c r="Q22545" s="24"/>
      <c r="T22545" s="24"/>
      <c r="W22545" s="24"/>
      <c r="Z22545" s="24"/>
      <c r="AC22545" s="24"/>
      <c r="AI22545" s="24"/>
      <c r="AL22545" s="24"/>
      <c r="AO22545" s="24"/>
      <c r="AR22545" s="24"/>
      <c r="AU22545" s="24"/>
    </row>
    <row r="22546">
      <c r="J22546" s="18"/>
      <c r="N22546" s="24"/>
      <c r="Q22546" s="24"/>
      <c r="T22546" s="24"/>
      <c r="W22546" s="24"/>
      <c r="Z22546" s="24"/>
      <c r="AC22546" s="24"/>
      <c r="AI22546" s="24"/>
      <c r="AL22546" s="24"/>
      <c r="AO22546" s="24"/>
      <c r="AR22546" s="24"/>
      <c r="AU22546" s="24"/>
    </row>
    <row r="22547">
      <c r="J22547" s="18"/>
      <c r="N22547" s="24"/>
      <c r="Q22547" s="24"/>
      <c r="T22547" s="24"/>
      <c r="W22547" s="24"/>
      <c r="Z22547" s="24"/>
      <c r="AC22547" s="24"/>
      <c r="AI22547" s="24"/>
      <c r="AL22547" s="24"/>
      <c r="AO22547" s="24"/>
      <c r="AR22547" s="24"/>
      <c r="AU22547" s="24"/>
    </row>
    <row r="22548">
      <c r="J22548" s="18"/>
      <c r="N22548" s="24"/>
      <c r="Q22548" s="24"/>
      <c r="T22548" s="24"/>
      <c r="W22548" s="24"/>
      <c r="Z22548" s="24"/>
      <c r="AC22548" s="24"/>
      <c r="AI22548" s="24"/>
      <c r="AL22548" s="24"/>
      <c r="AO22548" s="24"/>
      <c r="AR22548" s="24"/>
      <c r="AU22548" s="24"/>
    </row>
    <row r="22549">
      <c r="J22549" s="18"/>
      <c r="N22549" s="24"/>
      <c r="Q22549" s="24"/>
      <c r="T22549" s="24"/>
      <c r="W22549" s="24"/>
      <c r="Z22549" s="24"/>
      <c r="AC22549" s="24"/>
      <c r="AI22549" s="24"/>
      <c r="AL22549" s="24"/>
      <c r="AO22549" s="24"/>
      <c r="AR22549" s="24"/>
      <c r="AU22549" s="24"/>
    </row>
    <row r="22550">
      <c r="J22550" s="18"/>
      <c r="N22550" s="24"/>
      <c r="Q22550" s="24"/>
      <c r="T22550" s="24"/>
      <c r="W22550" s="24"/>
      <c r="Z22550" s="24"/>
      <c r="AC22550" s="24"/>
      <c r="AI22550" s="24"/>
      <c r="AL22550" s="24"/>
      <c r="AO22550" s="24"/>
      <c r="AR22550" s="24"/>
      <c r="AU22550" s="24"/>
    </row>
    <row r="22551">
      <c r="J22551" s="18"/>
      <c r="N22551" s="24"/>
      <c r="Q22551" s="24"/>
      <c r="T22551" s="24"/>
      <c r="W22551" s="24"/>
      <c r="Z22551" s="24"/>
      <c r="AC22551" s="24"/>
      <c r="AI22551" s="24"/>
      <c r="AL22551" s="24"/>
      <c r="AO22551" s="24"/>
      <c r="AR22551" s="24"/>
      <c r="AU22551" s="24"/>
    </row>
    <row r="22552">
      <c r="J22552" s="18"/>
      <c r="N22552" s="24"/>
      <c r="Q22552" s="24"/>
      <c r="T22552" s="24"/>
      <c r="W22552" s="24"/>
      <c r="Z22552" s="24"/>
      <c r="AC22552" s="24"/>
      <c r="AI22552" s="24"/>
      <c r="AL22552" s="24"/>
      <c r="AO22552" s="24"/>
      <c r="AR22552" s="24"/>
      <c r="AU22552" s="24"/>
    </row>
    <row r="22553">
      <c r="J22553" s="18"/>
      <c r="N22553" s="24"/>
      <c r="Q22553" s="24"/>
      <c r="T22553" s="24"/>
      <c r="W22553" s="24"/>
      <c r="Z22553" s="24"/>
      <c r="AC22553" s="24"/>
      <c r="AI22553" s="24"/>
      <c r="AL22553" s="24"/>
      <c r="AO22553" s="24"/>
      <c r="AR22553" s="24"/>
      <c r="AU22553" s="24"/>
    </row>
    <row r="22554">
      <c r="J22554" s="18"/>
      <c r="N22554" s="24"/>
      <c r="Q22554" s="24"/>
      <c r="T22554" s="24"/>
      <c r="W22554" s="24"/>
      <c r="Z22554" s="24"/>
      <c r="AC22554" s="24"/>
      <c r="AI22554" s="24"/>
      <c r="AL22554" s="24"/>
      <c r="AO22554" s="24"/>
      <c r="AR22554" s="24"/>
      <c r="AU22554" s="24"/>
    </row>
    <row r="22555">
      <c r="J22555" s="18"/>
      <c r="N22555" s="24"/>
      <c r="Q22555" s="24"/>
      <c r="T22555" s="24"/>
      <c r="W22555" s="24"/>
      <c r="Z22555" s="24"/>
      <c r="AC22555" s="24"/>
      <c r="AI22555" s="24"/>
      <c r="AL22555" s="24"/>
      <c r="AO22555" s="24"/>
      <c r="AR22555" s="24"/>
      <c r="AU22555" s="24"/>
    </row>
    <row r="22556">
      <c r="J22556" s="18"/>
      <c r="N22556" s="24"/>
      <c r="Q22556" s="24"/>
      <c r="T22556" s="24"/>
      <c r="W22556" s="24"/>
      <c r="Z22556" s="24"/>
      <c r="AC22556" s="24"/>
      <c r="AI22556" s="24"/>
      <c r="AL22556" s="24"/>
      <c r="AO22556" s="24"/>
      <c r="AR22556" s="24"/>
      <c r="AU22556" s="24"/>
    </row>
    <row r="22557">
      <c r="J22557" s="18"/>
      <c r="N22557" s="24"/>
      <c r="Q22557" s="24"/>
      <c r="T22557" s="24"/>
      <c r="W22557" s="24"/>
      <c r="Z22557" s="24"/>
      <c r="AC22557" s="24"/>
      <c r="AI22557" s="24"/>
      <c r="AL22557" s="24"/>
      <c r="AO22557" s="24"/>
      <c r="AR22557" s="24"/>
      <c r="AU22557" s="24"/>
    </row>
    <row r="22558">
      <c r="J22558" s="18"/>
      <c r="N22558" s="24"/>
      <c r="Q22558" s="24"/>
      <c r="T22558" s="24"/>
      <c r="W22558" s="24"/>
      <c r="Z22558" s="24"/>
      <c r="AC22558" s="24"/>
      <c r="AI22558" s="24"/>
      <c r="AL22558" s="24"/>
      <c r="AO22558" s="24"/>
      <c r="AR22558" s="24"/>
      <c r="AU22558" s="24"/>
    </row>
    <row r="22559">
      <c r="J22559" s="18"/>
      <c r="N22559" s="24"/>
      <c r="Q22559" s="24"/>
      <c r="T22559" s="24"/>
      <c r="W22559" s="24"/>
      <c r="Z22559" s="24"/>
      <c r="AC22559" s="24"/>
      <c r="AI22559" s="24"/>
      <c r="AL22559" s="24"/>
      <c r="AO22559" s="24"/>
      <c r="AR22559" s="24"/>
      <c r="AU22559" s="24"/>
    </row>
    <row r="22560">
      <c r="J22560" s="18"/>
      <c r="N22560" s="24"/>
      <c r="Q22560" s="24"/>
      <c r="T22560" s="24"/>
      <c r="W22560" s="24"/>
      <c r="Z22560" s="24"/>
      <c r="AC22560" s="24"/>
      <c r="AI22560" s="24"/>
      <c r="AL22560" s="24"/>
      <c r="AO22560" s="24"/>
      <c r="AR22560" s="24"/>
      <c r="AU22560" s="24"/>
    </row>
    <row r="22561">
      <c r="J22561" s="18"/>
      <c r="N22561" s="24"/>
      <c r="Q22561" s="24"/>
      <c r="T22561" s="24"/>
      <c r="W22561" s="24"/>
      <c r="Z22561" s="24"/>
      <c r="AC22561" s="24"/>
      <c r="AI22561" s="24"/>
      <c r="AL22561" s="24"/>
      <c r="AO22561" s="24"/>
      <c r="AR22561" s="24"/>
      <c r="AU22561" s="24"/>
    </row>
    <row r="22562">
      <c r="J22562" s="18"/>
      <c r="N22562" s="24"/>
      <c r="Q22562" s="24"/>
      <c r="T22562" s="24"/>
      <c r="W22562" s="24"/>
      <c r="Z22562" s="24"/>
      <c r="AC22562" s="24"/>
      <c r="AI22562" s="24"/>
      <c r="AL22562" s="24"/>
      <c r="AO22562" s="24"/>
      <c r="AR22562" s="24"/>
      <c r="AU22562" s="24"/>
    </row>
    <row r="22563">
      <c r="J22563" s="18"/>
      <c r="N22563" s="24"/>
      <c r="Q22563" s="24"/>
      <c r="T22563" s="24"/>
      <c r="W22563" s="24"/>
      <c r="Z22563" s="24"/>
      <c r="AC22563" s="24"/>
      <c r="AI22563" s="24"/>
      <c r="AL22563" s="24"/>
      <c r="AO22563" s="24"/>
      <c r="AR22563" s="24"/>
      <c r="AU22563" s="24"/>
    </row>
    <row r="22564">
      <c r="J22564" s="18"/>
      <c r="N22564" s="24"/>
      <c r="Q22564" s="24"/>
      <c r="T22564" s="24"/>
      <c r="W22564" s="24"/>
      <c r="Z22564" s="24"/>
      <c r="AC22564" s="24"/>
      <c r="AI22564" s="24"/>
      <c r="AL22564" s="24"/>
      <c r="AO22564" s="24"/>
      <c r="AR22564" s="24"/>
      <c r="AU22564" s="24"/>
    </row>
    <row r="22565">
      <c r="J22565" s="18"/>
      <c r="N22565" s="24"/>
      <c r="Q22565" s="24"/>
      <c r="T22565" s="24"/>
      <c r="W22565" s="24"/>
      <c r="Z22565" s="24"/>
      <c r="AC22565" s="24"/>
      <c r="AI22565" s="24"/>
      <c r="AL22565" s="24"/>
      <c r="AO22565" s="24"/>
      <c r="AR22565" s="24"/>
      <c r="AU22565" s="24"/>
    </row>
    <row r="22566">
      <c r="J22566" s="18"/>
      <c r="N22566" s="24"/>
      <c r="Q22566" s="24"/>
      <c r="T22566" s="24"/>
      <c r="W22566" s="24"/>
      <c r="Z22566" s="24"/>
      <c r="AC22566" s="24"/>
      <c r="AI22566" s="24"/>
      <c r="AL22566" s="24"/>
      <c r="AO22566" s="24"/>
      <c r="AR22566" s="24"/>
      <c r="AU22566" s="24"/>
    </row>
    <row r="22567">
      <c r="J22567" s="18"/>
      <c r="N22567" s="24"/>
      <c r="Q22567" s="24"/>
      <c r="T22567" s="24"/>
      <c r="W22567" s="24"/>
      <c r="Z22567" s="24"/>
      <c r="AC22567" s="24"/>
      <c r="AI22567" s="24"/>
      <c r="AL22567" s="24"/>
      <c r="AO22567" s="24"/>
      <c r="AR22567" s="24"/>
      <c r="AU22567" s="24"/>
    </row>
    <row r="22568">
      <c r="J22568" s="18"/>
      <c r="N22568" s="24"/>
      <c r="Q22568" s="24"/>
      <c r="T22568" s="24"/>
      <c r="W22568" s="24"/>
      <c r="Z22568" s="24"/>
      <c r="AC22568" s="24"/>
      <c r="AI22568" s="24"/>
      <c r="AL22568" s="24"/>
      <c r="AO22568" s="24"/>
      <c r="AR22568" s="24"/>
      <c r="AU22568" s="24"/>
    </row>
    <row r="22569">
      <c r="J22569" s="18"/>
      <c r="N22569" s="24"/>
      <c r="Q22569" s="24"/>
      <c r="T22569" s="24"/>
      <c r="W22569" s="24"/>
      <c r="Z22569" s="24"/>
      <c r="AC22569" s="24"/>
      <c r="AI22569" s="24"/>
      <c r="AL22569" s="24"/>
      <c r="AO22569" s="24"/>
      <c r="AR22569" s="24"/>
      <c r="AU22569" s="24"/>
    </row>
    <row r="22570">
      <c r="J22570" s="18"/>
      <c r="N22570" s="24"/>
      <c r="Q22570" s="24"/>
      <c r="T22570" s="24"/>
      <c r="W22570" s="24"/>
      <c r="Z22570" s="24"/>
      <c r="AC22570" s="24"/>
      <c r="AI22570" s="24"/>
      <c r="AL22570" s="24"/>
      <c r="AO22570" s="24"/>
      <c r="AR22570" s="24"/>
      <c r="AU22570" s="24"/>
    </row>
    <row r="22571">
      <c r="J22571" s="18"/>
      <c r="N22571" s="24"/>
      <c r="Q22571" s="24"/>
      <c r="T22571" s="24"/>
      <c r="W22571" s="24"/>
      <c r="Z22571" s="24"/>
      <c r="AC22571" s="24"/>
      <c r="AI22571" s="24"/>
      <c r="AL22571" s="24"/>
      <c r="AO22571" s="24"/>
      <c r="AR22571" s="24"/>
      <c r="AU22571" s="24"/>
    </row>
    <row r="22572">
      <c r="J22572" s="18"/>
      <c r="N22572" s="24"/>
      <c r="Q22572" s="24"/>
      <c r="T22572" s="24"/>
      <c r="W22572" s="24"/>
      <c r="Z22572" s="24"/>
      <c r="AC22572" s="24"/>
      <c r="AI22572" s="24"/>
      <c r="AL22572" s="24"/>
      <c r="AO22572" s="24"/>
      <c r="AR22572" s="24"/>
      <c r="AU22572" s="24"/>
    </row>
    <row r="22573">
      <c r="J22573" s="18"/>
      <c r="N22573" s="24"/>
      <c r="Q22573" s="24"/>
      <c r="T22573" s="24"/>
      <c r="W22573" s="24"/>
      <c r="Z22573" s="24"/>
      <c r="AC22573" s="24"/>
      <c r="AI22573" s="24"/>
      <c r="AL22573" s="24"/>
      <c r="AO22573" s="24"/>
      <c r="AR22573" s="24"/>
      <c r="AU22573" s="24"/>
    </row>
    <row r="22574">
      <c r="J22574" s="18"/>
      <c r="N22574" s="24"/>
      <c r="Q22574" s="24"/>
      <c r="T22574" s="24"/>
      <c r="W22574" s="24"/>
      <c r="Z22574" s="24"/>
      <c r="AC22574" s="24"/>
      <c r="AI22574" s="24"/>
      <c r="AL22574" s="24"/>
      <c r="AO22574" s="24"/>
      <c r="AR22574" s="24"/>
      <c r="AU22574" s="24"/>
    </row>
    <row r="22575">
      <c r="J22575" s="18"/>
      <c r="N22575" s="24"/>
      <c r="Q22575" s="24"/>
      <c r="T22575" s="24"/>
      <c r="W22575" s="24"/>
      <c r="Z22575" s="24"/>
      <c r="AC22575" s="24"/>
      <c r="AI22575" s="24"/>
      <c r="AL22575" s="24"/>
      <c r="AO22575" s="24"/>
      <c r="AR22575" s="24"/>
      <c r="AU22575" s="24"/>
    </row>
    <row r="22576">
      <c r="J22576" s="18"/>
      <c r="N22576" s="24"/>
      <c r="Q22576" s="24"/>
      <c r="T22576" s="24"/>
      <c r="W22576" s="24"/>
      <c r="Z22576" s="24"/>
      <c r="AC22576" s="24"/>
      <c r="AI22576" s="24"/>
      <c r="AL22576" s="24"/>
      <c r="AO22576" s="24"/>
      <c r="AR22576" s="24"/>
      <c r="AU22576" s="24"/>
    </row>
    <row r="22577">
      <c r="J22577" s="18"/>
      <c r="N22577" s="24"/>
      <c r="Q22577" s="24"/>
      <c r="T22577" s="24"/>
      <c r="W22577" s="24"/>
      <c r="Z22577" s="24"/>
      <c r="AC22577" s="24"/>
      <c r="AI22577" s="24"/>
      <c r="AL22577" s="24"/>
      <c r="AO22577" s="24"/>
      <c r="AR22577" s="24"/>
      <c r="AU22577" s="24"/>
    </row>
    <row r="22578">
      <c r="J22578" s="18"/>
      <c r="N22578" s="24"/>
      <c r="Q22578" s="24"/>
      <c r="T22578" s="24"/>
      <c r="W22578" s="24"/>
      <c r="Z22578" s="24"/>
      <c r="AC22578" s="24"/>
      <c r="AI22578" s="24"/>
      <c r="AL22578" s="24"/>
      <c r="AO22578" s="24"/>
      <c r="AR22578" s="24"/>
      <c r="AU22578" s="24"/>
    </row>
    <row r="22579">
      <c r="J22579" s="18"/>
      <c r="N22579" s="24"/>
      <c r="Q22579" s="24"/>
      <c r="T22579" s="24"/>
      <c r="W22579" s="24"/>
      <c r="Z22579" s="24"/>
      <c r="AC22579" s="24"/>
      <c r="AI22579" s="24"/>
      <c r="AL22579" s="24"/>
      <c r="AO22579" s="24"/>
      <c r="AR22579" s="24"/>
      <c r="AU22579" s="24"/>
    </row>
    <row r="22580">
      <c r="J22580" s="18"/>
      <c r="N22580" s="24"/>
      <c r="Q22580" s="24"/>
      <c r="T22580" s="24"/>
      <c r="W22580" s="24"/>
      <c r="Z22580" s="24"/>
      <c r="AC22580" s="24"/>
      <c r="AI22580" s="24"/>
      <c r="AL22580" s="24"/>
      <c r="AO22580" s="24"/>
      <c r="AR22580" s="24"/>
      <c r="AU22580" s="24"/>
    </row>
    <row r="22581">
      <c r="J22581" s="18"/>
      <c r="N22581" s="24"/>
      <c r="Q22581" s="24"/>
      <c r="T22581" s="24"/>
      <c r="W22581" s="24"/>
      <c r="Z22581" s="24"/>
      <c r="AC22581" s="24"/>
      <c r="AI22581" s="24"/>
      <c r="AL22581" s="24"/>
      <c r="AO22581" s="24"/>
      <c r="AR22581" s="24"/>
      <c r="AU22581" s="24"/>
    </row>
    <row r="22582">
      <c r="J22582" s="18"/>
      <c r="N22582" s="24"/>
      <c r="Q22582" s="24"/>
      <c r="T22582" s="24"/>
      <c r="W22582" s="24"/>
      <c r="Z22582" s="24"/>
      <c r="AC22582" s="24"/>
      <c r="AI22582" s="24"/>
      <c r="AL22582" s="24"/>
      <c r="AO22582" s="24"/>
      <c r="AR22582" s="24"/>
      <c r="AU22582" s="24"/>
    </row>
    <row r="22583">
      <c r="J22583" s="18"/>
      <c r="N22583" s="24"/>
      <c r="Q22583" s="24"/>
      <c r="T22583" s="24"/>
      <c r="W22583" s="24"/>
      <c r="Z22583" s="24"/>
      <c r="AC22583" s="24"/>
      <c r="AI22583" s="24"/>
      <c r="AL22583" s="24"/>
      <c r="AO22583" s="24"/>
      <c r="AR22583" s="24"/>
      <c r="AU22583" s="24"/>
    </row>
    <row r="22584">
      <c r="J22584" s="18"/>
      <c r="N22584" s="24"/>
      <c r="Q22584" s="24"/>
      <c r="T22584" s="24"/>
      <c r="W22584" s="24"/>
      <c r="Z22584" s="24"/>
      <c r="AC22584" s="24"/>
      <c r="AI22584" s="24"/>
      <c r="AL22584" s="24"/>
      <c r="AO22584" s="24"/>
      <c r="AR22584" s="24"/>
      <c r="AU22584" s="24"/>
    </row>
    <row r="22585">
      <c r="J22585" s="18"/>
      <c r="N22585" s="24"/>
      <c r="Q22585" s="24"/>
      <c r="T22585" s="24"/>
      <c r="W22585" s="24"/>
      <c r="Z22585" s="24"/>
      <c r="AC22585" s="24"/>
      <c r="AI22585" s="24"/>
      <c r="AL22585" s="24"/>
      <c r="AO22585" s="24"/>
      <c r="AR22585" s="24"/>
      <c r="AU22585" s="24"/>
    </row>
    <row r="22586">
      <c r="J22586" s="18"/>
      <c r="N22586" s="24"/>
      <c r="Q22586" s="24"/>
      <c r="T22586" s="24"/>
      <c r="W22586" s="24"/>
      <c r="Z22586" s="24"/>
      <c r="AC22586" s="24"/>
      <c r="AI22586" s="24"/>
      <c r="AL22586" s="24"/>
      <c r="AO22586" s="24"/>
      <c r="AR22586" s="24"/>
      <c r="AU22586" s="24"/>
    </row>
    <row r="22587">
      <c r="J22587" s="18"/>
      <c r="N22587" s="24"/>
      <c r="Q22587" s="24"/>
      <c r="T22587" s="24"/>
      <c r="W22587" s="24"/>
      <c r="Z22587" s="24"/>
      <c r="AC22587" s="24"/>
      <c r="AI22587" s="24"/>
      <c r="AL22587" s="24"/>
      <c r="AO22587" s="24"/>
      <c r="AR22587" s="24"/>
      <c r="AU22587" s="24"/>
    </row>
    <row r="22588">
      <c r="J22588" s="18"/>
      <c r="N22588" s="24"/>
      <c r="Q22588" s="24"/>
      <c r="T22588" s="24"/>
      <c r="W22588" s="24"/>
      <c r="Z22588" s="24"/>
      <c r="AC22588" s="24"/>
      <c r="AI22588" s="24"/>
      <c r="AL22588" s="24"/>
      <c r="AO22588" s="24"/>
      <c r="AR22588" s="24"/>
      <c r="AU22588" s="24"/>
    </row>
    <row r="22589">
      <c r="J22589" s="18"/>
      <c r="N22589" s="24"/>
      <c r="Q22589" s="24"/>
      <c r="T22589" s="24"/>
      <c r="W22589" s="24"/>
      <c r="Z22589" s="24"/>
      <c r="AC22589" s="24"/>
      <c r="AI22589" s="24"/>
      <c r="AL22589" s="24"/>
      <c r="AO22589" s="24"/>
      <c r="AR22589" s="24"/>
      <c r="AU22589" s="24"/>
    </row>
    <row r="22590">
      <c r="J22590" s="18"/>
      <c r="N22590" s="24"/>
      <c r="Q22590" s="24"/>
      <c r="T22590" s="24"/>
      <c r="W22590" s="24"/>
      <c r="Z22590" s="24"/>
      <c r="AC22590" s="24"/>
      <c r="AI22590" s="24"/>
      <c r="AL22590" s="24"/>
      <c r="AO22590" s="24"/>
      <c r="AR22590" s="24"/>
      <c r="AU22590" s="24"/>
    </row>
    <row r="22591">
      <c r="J22591" s="18"/>
      <c r="N22591" s="24"/>
      <c r="Q22591" s="24"/>
      <c r="T22591" s="24"/>
      <c r="W22591" s="24"/>
      <c r="Z22591" s="24"/>
      <c r="AC22591" s="24"/>
      <c r="AI22591" s="24"/>
      <c r="AL22591" s="24"/>
      <c r="AO22591" s="24"/>
      <c r="AR22591" s="24"/>
      <c r="AU22591" s="24"/>
    </row>
    <row r="22592">
      <c r="J22592" s="18"/>
      <c r="N22592" s="24"/>
      <c r="Q22592" s="24"/>
      <c r="T22592" s="24"/>
      <c r="W22592" s="24"/>
      <c r="Z22592" s="24"/>
      <c r="AC22592" s="24"/>
      <c r="AI22592" s="24"/>
      <c r="AL22592" s="24"/>
      <c r="AO22592" s="24"/>
      <c r="AR22592" s="24"/>
      <c r="AU22592" s="24"/>
    </row>
    <row r="22593">
      <c r="J22593" s="18"/>
      <c r="N22593" s="24"/>
      <c r="Q22593" s="24"/>
      <c r="T22593" s="24"/>
      <c r="W22593" s="24"/>
      <c r="Z22593" s="24"/>
      <c r="AC22593" s="24"/>
      <c r="AI22593" s="24"/>
      <c r="AL22593" s="24"/>
      <c r="AO22593" s="24"/>
      <c r="AR22593" s="24"/>
      <c r="AU22593" s="24"/>
    </row>
    <row r="22594">
      <c r="J22594" s="18"/>
      <c r="N22594" s="24"/>
      <c r="Q22594" s="24"/>
      <c r="T22594" s="24"/>
      <c r="W22594" s="24"/>
      <c r="Z22594" s="24"/>
      <c r="AC22594" s="24"/>
      <c r="AI22594" s="24"/>
      <c r="AL22594" s="24"/>
      <c r="AO22594" s="24"/>
      <c r="AR22594" s="24"/>
      <c r="AU22594" s="24"/>
    </row>
    <row r="22595">
      <c r="J22595" s="18"/>
      <c r="N22595" s="24"/>
      <c r="Q22595" s="24"/>
      <c r="T22595" s="24"/>
      <c r="W22595" s="24"/>
      <c r="Z22595" s="24"/>
      <c r="AC22595" s="24"/>
      <c r="AI22595" s="24"/>
      <c r="AL22595" s="24"/>
      <c r="AO22595" s="24"/>
      <c r="AR22595" s="24"/>
      <c r="AU22595" s="24"/>
    </row>
    <row r="22596">
      <c r="J22596" s="18"/>
      <c r="N22596" s="24"/>
      <c r="Q22596" s="24"/>
      <c r="T22596" s="24"/>
      <c r="W22596" s="24"/>
      <c r="Z22596" s="24"/>
      <c r="AC22596" s="24"/>
      <c r="AI22596" s="24"/>
      <c r="AL22596" s="24"/>
      <c r="AO22596" s="24"/>
      <c r="AR22596" s="24"/>
      <c r="AU22596" s="24"/>
    </row>
    <row r="22597">
      <c r="J22597" s="18"/>
      <c r="N22597" s="24"/>
      <c r="Q22597" s="24"/>
      <c r="T22597" s="24"/>
      <c r="W22597" s="24"/>
      <c r="Z22597" s="24"/>
      <c r="AC22597" s="24"/>
      <c r="AI22597" s="24"/>
      <c r="AL22597" s="24"/>
      <c r="AO22597" s="24"/>
      <c r="AR22597" s="24"/>
      <c r="AU22597" s="24"/>
    </row>
    <row r="22598">
      <c r="J22598" s="18"/>
      <c r="N22598" s="24"/>
      <c r="Q22598" s="24"/>
      <c r="T22598" s="24"/>
      <c r="W22598" s="24"/>
      <c r="Z22598" s="24"/>
      <c r="AC22598" s="24"/>
      <c r="AI22598" s="24"/>
      <c r="AL22598" s="24"/>
      <c r="AO22598" s="24"/>
      <c r="AR22598" s="24"/>
      <c r="AU22598" s="24"/>
    </row>
    <row r="22599">
      <c r="J22599" s="18"/>
      <c r="N22599" s="24"/>
      <c r="Q22599" s="24"/>
      <c r="T22599" s="24"/>
      <c r="W22599" s="24"/>
      <c r="Z22599" s="24"/>
      <c r="AC22599" s="24"/>
      <c r="AI22599" s="24"/>
      <c r="AL22599" s="24"/>
      <c r="AO22599" s="24"/>
      <c r="AR22599" s="24"/>
      <c r="AU22599" s="24"/>
    </row>
    <row r="22600">
      <c r="J22600" s="18"/>
      <c r="N22600" s="24"/>
      <c r="Q22600" s="24"/>
      <c r="T22600" s="24"/>
      <c r="W22600" s="24"/>
      <c r="Z22600" s="24"/>
      <c r="AC22600" s="24"/>
      <c r="AI22600" s="24"/>
      <c r="AL22600" s="24"/>
      <c r="AO22600" s="24"/>
      <c r="AR22600" s="24"/>
      <c r="AU22600" s="24"/>
    </row>
    <row r="22601">
      <c r="J22601" s="18"/>
      <c r="N22601" s="24"/>
      <c r="Q22601" s="24"/>
      <c r="T22601" s="24"/>
      <c r="W22601" s="24"/>
      <c r="Z22601" s="24"/>
      <c r="AC22601" s="24"/>
      <c r="AI22601" s="24"/>
      <c r="AL22601" s="24"/>
      <c r="AO22601" s="24"/>
      <c r="AR22601" s="24"/>
      <c r="AU22601" s="24"/>
    </row>
    <row r="22602">
      <c r="J22602" s="18"/>
      <c r="N22602" s="24"/>
      <c r="Q22602" s="24"/>
      <c r="T22602" s="24"/>
      <c r="W22602" s="24"/>
      <c r="Z22602" s="24"/>
      <c r="AC22602" s="24"/>
      <c r="AI22602" s="24"/>
      <c r="AL22602" s="24"/>
      <c r="AO22602" s="24"/>
      <c r="AR22602" s="24"/>
      <c r="AU22602" s="24"/>
    </row>
    <row r="22603">
      <c r="J22603" s="18"/>
      <c r="N22603" s="24"/>
      <c r="Q22603" s="24"/>
      <c r="T22603" s="24"/>
      <c r="W22603" s="24"/>
      <c r="Z22603" s="24"/>
      <c r="AC22603" s="24"/>
      <c r="AI22603" s="24"/>
      <c r="AL22603" s="24"/>
      <c r="AO22603" s="24"/>
      <c r="AR22603" s="24"/>
      <c r="AU22603" s="24"/>
    </row>
    <row r="22604">
      <c r="J22604" s="18"/>
      <c r="N22604" s="24"/>
      <c r="Q22604" s="24"/>
      <c r="T22604" s="24"/>
      <c r="W22604" s="24"/>
      <c r="Z22604" s="24"/>
      <c r="AC22604" s="24"/>
      <c r="AI22604" s="24"/>
      <c r="AL22604" s="24"/>
      <c r="AO22604" s="24"/>
      <c r="AR22604" s="24"/>
      <c r="AU22604" s="24"/>
    </row>
    <row r="22605">
      <c r="J22605" s="18"/>
      <c r="N22605" s="24"/>
      <c r="Q22605" s="24"/>
      <c r="T22605" s="24"/>
      <c r="W22605" s="24"/>
      <c r="Z22605" s="24"/>
      <c r="AC22605" s="24"/>
      <c r="AI22605" s="24"/>
      <c r="AL22605" s="24"/>
      <c r="AO22605" s="24"/>
      <c r="AR22605" s="24"/>
      <c r="AU22605" s="24"/>
    </row>
    <row r="22606">
      <c r="J22606" s="18"/>
      <c r="N22606" s="24"/>
      <c r="Q22606" s="24"/>
      <c r="T22606" s="24"/>
      <c r="W22606" s="24"/>
      <c r="Z22606" s="24"/>
      <c r="AC22606" s="24"/>
      <c r="AI22606" s="24"/>
      <c r="AL22606" s="24"/>
      <c r="AO22606" s="24"/>
      <c r="AR22606" s="24"/>
      <c r="AU22606" s="24"/>
    </row>
    <row r="22607">
      <c r="J22607" s="18"/>
      <c r="N22607" s="24"/>
      <c r="Q22607" s="24"/>
      <c r="T22607" s="24"/>
      <c r="W22607" s="24"/>
      <c r="Z22607" s="24"/>
      <c r="AC22607" s="24"/>
      <c r="AI22607" s="24"/>
      <c r="AL22607" s="24"/>
      <c r="AO22607" s="24"/>
      <c r="AR22607" s="24"/>
      <c r="AU22607" s="24"/>
    </row>
    <row r="22608">
      <c r="J22608" s="18"/>
      <c r="N22608" s="24"/>
      <c r="Q22608" s="24"/>
      <c r="T22608" s="24"/>
      <c r="W22608" s="24"/>
      <c r="Z22608" s="24"/>
      <c r="AC22608" s="24"/>
      <c r="AI22608" s="24"/>
      <c r="AL22608" s="24"/>
      <c r="AO22608" s="24"/>
      <c r="AR22608" s="24"/>
      <c r="AU22608" s="24"/>
    </row>
    <row r="22609">
      <c r="J22609" s="18"/>
      <c r="N22609" s="24"/>
      <c r="Q22609" s="24"/>
      <c r="T22609" s="24"/>
      <c r="W22609" s="24"/>
      <c r="Z22609" s="24"/>
      <c r="AC22609" s="24"/>
      <c r="AI22609" s="24"/>
      <c r="AL22609" s="24"/>
      <c r="AO22609" s="24"/>
      <c r="AR22609" s="24"/>
      <c r="AU22609" s="24"/>
    </row>
    <row r="22610">
      <c r="J22610" s="18"/>
      <c r="N22610" s="24"/>
      <c r="Q22610" s="24"/>
      <c r="T22610" s="24"/>
      <c r="W22610" s="24"/>
      <c r="Z22610" s="24"/>
      <c r="AC22610" s="24"/>
      <c r="AI22610" s="24"/>
      <c r="AL22610" s="24"/>
      <c r="AO22610" s="24"/>
      <c r="AR22610" s="24"/>
      <c r="AU22610" s="24"/>
    </row>
    <row r="22611">
      <c r="J22611" s="18"/>
      <c r="N22611" s="24"/>
      <c r="Q22611" s="24"/>
      <c r="T22611" s="24"/>
      <c r="W22611" s="24"/>
      <c r="Z22611" s="24"/>
      <c r="AC22611" s="24"/>
      <c r="AI22611" s="24"/>
      <c r="AL22611" s="24"/>
      <c r="AO22611" s="24"/>
      <c r="AR22611" s="24"/>
      <c r="AU22611" s="24"/>
    </row>
    <row r="22612">
      <c r="J22612" s="18"/>
      <c r="N22612" s="24"/>
      <c r="Q22612" s="24"/>
      <c r="T22612" s="24"/>
      <c r="W22612" s="24"/>
      <c r="Z22612" s="24"/>
      <c r="AC22612" s="24"/>
      <c r="AI22612" s="24"/>
      <c r="AL22612" s="24"/>
      <c r="AO22612" s="24"/>
      <c r="AR22612" s="24"/>
      <c r="AU22612" s="24"/>
    </row>
    <row r="22613">
      <c r="J22613" s="18"/>
      <c r="N22613" s="24"/>
      <c r="Q22613" s="24"/>
      <c r="T22613" s="24"/>
      <c r="W22613" s="24"/>
      <c r="Z22613" s="24"/>
      <c r="AC22613" s="24"/>
      <c r="AI22613" s="24"/>
      <c r="AL22613" s="24"/>
      <c r="AO22613" s="24"/>
      <c r="AR22613" s="24"/>
      <c r="AU22613" s="24"/>
    </row>
    <row r="22614">
      <c r="J22614" s="18"/>
      <c r="N22614" s="24"/>
      <c r="Q22614" s="24"/>
      <c r="T22614" s="24"/>
      <c r="W22614" s="24"/>
      <c r="Z22614" s="24"/>
      <c r="AC22614" s="24"/>
      <c r="AI22614" s="24"/>
      <c r="AL22614" s="24"/>
      <c r="AO22614" s="24"/>
      <c r="AR22614" s="24"/>
      <c r="AU22614" s="24"/>
    </row>
    <row r="22615">
      <c r="J22615" s="18"/>
      <c r="N22615" s="24"/>
      <c r="Q22615" s="24"/>
      <c r="T22615" s="24"/>
      <c r="W22615" s="24"/>
      <c r="Z22615" s="24"/>
      <c r="AC22615" s="24"/>
      <c r="AI22615" s="24"/>
      <c r="AL22615" s="24"/>
      <c r="AO22615" s="24"/>
      <c r="AR22615" s="24"/>
      <c r="AU22615" s="24"/>
    </row>
    <row r="22616">
      <c r="J22616" s="18"/>
      <c r="N22616" s="24"/>
      <c r="Q22616" s="24"/>
      <c r="T22616" s="24"/>
      <c r="W22616" s="24"/>
      <c r="Z22616" s="24"/>
      <c r="AC22616" s="24"/>
      <c r="AI22616" s="24"/>
      <c r="AL22616" s="24"/>
      <c r="AO22616" s="24"/>
      <c r="AR22616" s="24"/>
      <c r="AU22616" s="24"/>
    </row>
    <row r="22617">
      <c r="J22617" s="18"/>
      <c r="N22617" s="24"/>
      <c r="Q22617" s="24"/>
      <c r="T22617" s="24"/>
      <c r="W22617" s="24"/>
      <c r="Z22617" s="24"/>
      <c r="AC22617" s="24"/>
      <c r="AI22617" s="24"/>
      <c r="AL22617" s="24"/>
      <c r="AO22617" s="24"/>
      <c r="AR22617" s="24"/>
      <c r="AU22617" s="24"/>
    </row>
    <row r="22618">
      <c r="J22618" s="18"/>
      <c r="N22618" s="24"/>
      <c r="Q22618" s="24"/>
      <c r="T22618" s="24"/>
      <c r="W22618" s="24"/>
      <c r="Z22618" s="24"/>
      <c r="AC22618" s="24"/>
      <c r="AI22618" s="24"/>
      <c r="AL22618" s="24"/>
      <c r="AO22618" s="24"/>
      <c r="AR22618" s="24"/>
      <c r="AU22618" s="24"/>
    </row>
    <row r="22619">
      <c r="J22619" s="18"/>
      <c r="N22619" s="24"/>
      <c r="Q22619" s="24"/>
      <c r="T22619" s="24"/>
      <c r="W22619" s="24"/>
      <c r="Z22619" s="24"/>
      <c r="AC22619" s="24"/>
      <c r="AI22619" s="24"/>
      <c r="AL22619" s="24"/>
      <c r="AO22619" s="24"/>
      <c r="AR22619" s="24"/>
      <c r="AU22619" s="24"/>
    </row>
    <row r="22620">
      <c r="J22620" s="18"/>
      <c r="N22620" s="24"/>
      <c r="Q22620" s="24"/>
      <c r="T22620" s="24"/>
      <c r="W22620" s="24"/>
      <c r="Z22620" s="24"/>
      <c r="AC22620" s="24"/>
      <c r="AI22620" s="24"/>
      <c r="AL22620" s="24"/>
      <c r="AO22620" s="24"/>
      <c r="AR22620" s="24"/>
      <c r="AU22620" s="24"/>
    </row>
    <row r="22621">
      <c r="J22621" s="18"/>
      <c r="N22621" s="24"/>
      <c r="Q22621" s="24"/>
      <c r="T22621" s="24"/>
      <c r="W22621" s="24"/>
      <c r="Z22621" s="24"/>
      <c r="AC22621" s="24"/>
      <c r="AI22621" s="24"/>
      <c r="AL22621" s="24"/>
      <c r="AO22621" s="24"/>
      <c r="AR22621" s="24"/>
      <c r="AU22621" s="24"/>
    </row>
    <row r="22622">
      <c r="J22622" s="18"/>
      <c r="N22622" s="24"/>
      <c r="Q22622" s="24"/>
      <c r="T22622" s="24"/>
      <c r="W22622" s="24"/>
      <c r="Z22622" s="24"/>
      <c r="AC22622" s="24"/>
      <c r="AI22622" s="24"/>
      <c r="AL22622" s="24"/>
      <c r="AO22622" s="24"/>
      <c r="AR22622" s="24"/>
      <c r="AU22622" s="24"/>
    </row>
    <row r="22623">
      <c r="J22623" s="18"/>
      <c r="N22623" s="24"/>
      <c r="Q22623" s="24"/>
      <c r="T22623" s="24"/>
      <c r="W22623" s="24"/>
      <c r="Z22623" s="24"/>
      <c r="AC22623" s="24"/>
      <c r="AI22623" s="24"/>
      <c r="AL22623" s="24"/>
      <c r="AO22623" s="24"/>
      <c r="AR22623" s="24"/>
      <c r="AU22623" s="24"/>
    </row>
    <row r="22624">
      <c r="J22624" s="18"/>
      <c r="N22624" s="24"/>
      <c r="Q22624" s="24"/>
      <c r="T22624" s="24"/>
      <c r="W22624" s="24"/>
      <c r="Z22624" s="24"/>
      <c r="AC22624" s="24"/>
      <c r="AI22624" s="24"/>
      <c r="AL22624" s="24"/>
      <c r="AO22624" s="24"/>
      <c r="AR22624" s="24"/>
      <c r="AU22624" s="24"/>
    </row>
    <row r="22625">
      <c r="J22625" s="18"/>
      <c r="N22625" s="24"/>
      <c r="Q22625" s="24"/>
      <c r="T22625" s="24"/>
      <c r="W22625" s="24"/>
      <c r="Z22625" s="24"/>
      <c r="AC22625" s="24"/>
      <c r="AI22625" s="24"/>
      <c r="AL22625" s="24"/>
      <c r="AO22625" s="24"/>
      <c r="AR22625" s="24"/>
      <c r="AU22625" s="24"/>
    </row>
    <row r="22626">
      <c r="J22626" s="18"/>
      <c r="N22626" s="24"/>
      <c r="Q22626" s="24"/>
      <c r="T22626" s="24"/>
      <c r="W22626" s="24"/>
      <c r="Z22626" s="24"/>
      <c r="AC22626" s="24"/>
      <c r="AI22626" s="24"/>
      <c r="AL22626" s="24"/>
      <c r="AO22626" s="24"/>
      <c r="AR22626" s="24"/>
      <c r="AU22626" s="24"/>
    </row>
    <row r="22627">
      <c r="J22627" s="18"/>
      <c r="N22627" s="24"/>
      <c r="Q22627" s="24"/>
      <c r="T22627" s="24"/>
      <c r="W22627" s="24"/>
      <c r="Z22627" s="24"/>
      <c r="AC22627" s="24"/>
      <c r="AI22627" s="24"/>
      <c r="AL22627" s="24"/>
      <c r="AO22627" s="24"/>
      <c r="AR22627" s="24"/>
      <c r="AU22627" s="24"/>
    </row>
    <row r="22628">
      <c r="J22628" s="18"/>
      <c r="N22628" s="24"/>
      <c r="Q22628" s="24"/>
      <c r="T22628" s="24"/>
      <c r="W22628" s="24"/>
      <c r="Z22628" s="24"/>
      <c r="AC22628" s="24"/>
      <c r="AI22628" s="24"/>
      <c r="AL22628" s="24"/>
      <c r="AO22628" s="24"/>
      <c r="AR22628" s="24"/>
      <c r="AU22628" s="24"/>
    </row>
    <row r="22629">
      <c r="J22629" s="18"/>
      <c r="N22629" s="24"/>
      <c r="Q22629" s="24"/>
      <c r="T22629" s="24"/>
      <c r="W22629" s="24"/>
      <c r="Z22629" s="24"/>
      <c r="AC22629" s="24"/>
      <c r="AI22629" s="24"/>
      <c r="AL22629" s="24"/>
      <c r="AO22629" s="24"/>
      <c r="AR22629" s="24"/>
      <c r="AU22629" s="24"/>
    </row>
    <row r="22630">
      <c r="J22630" s="18"/>
      <c r="N22630" s="24"/>
      <c r="Q22630" s="24"/>
      <c r="T22630" s="24"/>
      <c r="W22630" s="24"/>
      <c r="Z22630" s="24"/>
      <c r="AC22630" s="24"/>
      <c r="AI22630" s="24"/>
      <c r="AL22630" s="24"/>
      <c r="AO22630" s="24"/>
      <c r="AR22630" s="24"/>
      <c r="AU22630" s="24"/>
    </row>
    <row r="22631">
      <c r="J22631" s="18"/>
      <c r="N22631" s="24"/>
      <c r="Q22631" s="24"/>
      <c r="T22631" s="24"/>
      <c r="W22631" s="24"/>
      <c r="Z22631" s="24"/>
      <c r="AC22631" s="24"/>
      <c r="AI22631" s="24"/>
      <c r="AL22631" s="24"/>
      <c r="AO22631" s="24"/>
      <c r="AR22631" s="24"/>
      <c r="AU22631" s="24"/>
    </row>
    <row r="22632">
      <c r="J22632" s="18"/>
      <c r="N22632" s="24"/>
      <c r="Q22632" s="24"/>
      <c r="T22632" s="24"/>
      <c r="W22632" s="24"/>
      <c r="Z22632" s="24"/>
      <c r="AC22632" s="24"/>
      <c r="AI22632" s="24"/>
      <c r="AL22632" s="24"/>
      <c r="AO22632" s="24"/>
      <c r="AR22632" s="24"/>
      <c r="AU22632" s="24"/>
    </row>
    <row r="22633">
      <c r="J22633" s="18"/>
      <c r="N22633" s="24"/>
      <c r="Q22633" s="24"/>
      <c r="T22633" s="24"/>
      <c r="W22633" s="24"/>
      <c r="Z22633" s="24"/>
      <c r="AC22633" s="24"/>
      <c r="AI22633" s="24"/>
      <c r="AL22633" s="24"/>
      <c r="AO22633" s="24"/>
      <c r="AR22633" s="24"/>
      <c r="AU22633" s="24"/>
    </row>
    <row r="22634">
      <c r="J22634" s="18"/>
      <c r="N22634" s="24"/>
      <c r="Q22634" s="24"/>
      <c r="T22634" s="24"/>
      <c r="W22634" s="24"/>
      <c r="Z22634" s="24"/>
      <c r="AC22634" s="24"/>
      <c r="AI22634" s="24"/>
      <c r="AL22634" s="24"/>
      <c r="AO22634" s="24"/>
      <c r="AR22634" s="24"/>
      <c r="AU22634" s="24"/>
    </row>
    <row r="22635">
      <c r="J22635" s="18"/>
      <c r="N22635" s="24"/>
      <c r="Q22635" s="24"/>
      <c r="T22635" s="24"/>
      <c r="W22635" s="24"/>
      <c r="Z22635" s="24"/>
      <c r="AC22635" s="24"/>
      <c r="AI22635" s="24"/>
      <c r="AL22635" s="24"/>
      <c r="AO22635" s="24"/>
      <c r="AR22635" s="24"/>
      <c r="AU22635" s="24"/>
    </row>
    <row r="22636">
      <c r="J22636" s="18"/>
      <c r="N22636" s="24"/>
      <c r="Q22636" s="24"/>
      <c r="T22636" s="24"/>
      <c r="W22636" s="24"/>
      <c r="Z22636" s="24"/>
      <c r="AC22636" s="24"/>
      <c r="AI22636" s="24"/>
      <c r="AL22636" s="24"/>
      <c r="AO22636" s="24"/>
      <c r="AR22636" s="24"/>
      <c r="AU22636" s="24"/>
    </row>
    <row r="22637">
      <c r="J22637" s="18"/>
      <c r="N22637" s="24"/>
      <c r="Q22637" s="24"/>
      <c r="T22637" s="24"/>
      <c r="W22637" s="24"/>
      <c r="Z22637" s="24"/>
      <c r="AC22637" s="24"/>
      <c r="AI22637" s="24"/>
      <c r="AL22637" s="24"/>
      <c r="AO22637" s="24"/>
      <c r="AR22637" s="24"/>
      <c r="AU22637" s="24"/>
    </row>
    <row r="22638">
      <c r="J22638" s="18"/>
      <c r="N22638" s="24"/>
      <c r="Q22638" s="24"/>
      <c r="T22638" s="24"/>
      <c r="W22638" s="24"/>
      <c r="Z22638" s="24"/>
      <c r="AC22638" s="24"/>
      <c r="AI22638" s="24"/>
      <c r="AL22638" s="24"/>
      <c r="AO22638" s="24"/>
      <c r="AR22638" s="24"/>
      <c r="AU22638" s="24"/>
    </row>
    <row r="22639">
      <c r="J22639" s="18"/>
      <c r="N22639" s="24"/>
      <c r="Q22639" s="24"/>
      <c r="T22639" s="24"/>
      <c r="W22639" s="24"/>
      <c r="Z22639" s="24"/>
      <c r="AC22639" s="24"/>
      <c r="AI22639" s="24"/>
      <c r="AL22639" s="24"/>
      <c r="AO22639" s="24"/>
      <c r="AR22639" s="24"/>
      <c r="AU22639" s="24"/>
    </row>
    <row r="22640">
      <c r="J22640" s="18"/>
      <c r="N22640" s="24"/>
      <c r="Q22640" s="24"/>
      <c r="T22640" s="24"/>
      <c r="W22640" s="24"/>
      <c r="Z22640" s="24"/>
      <c r="AC22640" s="24"/>
      <c r="AI22640" s="24"/>
      <c r="AL22640" s="24"/>
      <c r="AO22640" s="24"/>
      <c r="AR22640" s="24"/>
      <c r="AU22640" s="24"/>
    </row>
    <row r="22641">
      <c r="J22641" s="18"/>
      <c r="N22641" s="24"/>
      <c r="Q22641" s="24"/>
      <c r="T22641" s="24"/>
      <c r="W22641" s="24"/>
      <c r="Z22641" s="24"/>
      <c r="AC22641" s="24"/>
      <c r="AI22641" s="24"/>
      <c r="AL22641" s="24"/>
      <c r="AO22641" s="24"/>
      <c r="AR22641" s="24"/>
      <c r="AU22641" s="24"/>
    </row>
    <row r="22642">
      <c r="J22642" s="18"/>
      <c r="N22642" s="24"/>
      <c r="Q22642" s="24"/>
      <c r="T22642" s="24"/>
      <c r="W22642" s="24"/>
      <c r="Z22642" s="24"/>
      <c r="AC22642" s="24"/>
      <c r="AI22642" s="24"/>
      <c r="AL22642" s="24"/>
      <c r="AO22642" s="24"/>
      <c r="AR22642" s="24"/>
      <c r="AU22642" s="24"/>
    </row>
    <row r="22643">
      <c r="J22643" s="18"/>
      <c r="N22643" s="24"/>
      <c r="Q22643" s="24"/>
      <c r="T22643" s="24"/>
      <c r="W22643" s="24"/>
      <c r="Z22643" s="24"/>
      <c r="AC22643" s="24"/>
      <c r="AI22643" s="24"/>
      <c r="AL22643" s="24"/>
      <c r="AO22643" s="24"/>
      <c r="AR22643" s="24"/>
      <c r="AU22643" s="24"/>
    </row>
    <row r="22644">
      <c r="J22644" s="18"/>
      <c r="N22644" s="24"/>
      <c r="Q22644" s="24"/>
      <c r="T22644" s="24"/>
      <c r="W22644" s="24"/>
      <c r="Z22644" s="24"/>
      <c r="AC22644" s="24"/>
      <c r="AI22644" s="24"/>
      <c r="AL22644" s="24"/>
      <c r="AO22644" s="24"/>
      <c r="AR22644" s="24"/>
      <c r="AU22644" s="24"/>
    </row>
    <row r="22645">
      <c r="J22645" s="18"/>
      <c r="N22645" s="24"/>
      <c r="Q22645" s="24"/>
      <c r="T22645" s="24"/>
      <c r="W22645" s="24"/>
      <c r="Z22645" s="24"/>
      <c r="AC22645" s="24"/>
      <c r="AI22645" s="24"/>
      <c r="AL22645" s="24"/>
      <c r="AO22645" s="24"/>
      <c r="AR22645" s="24"/>
      <c r="AU22645" s="24"/>
    </row>
    <row r="22646">
      <c r="J22646" s="18"/>
      <c r="N22646" s="24"/>
      <c r="Q22646" s="24"/>
      <c r="T22646" s="24"/>
      <c r="W22646" s="24"/>
      <c r="Z22646" s="24"/>
      <c r="AC22646" s="24"/>
      <c r="AI22646" s="24"/>
      <c r="AL22646" s="24"/>
      <c r="AO22646" s="24"/>
      <c r="AR22646" s="24"/>
      <c r="AU22646" s="24"/>
    </row>
    <row r="22647">
      <c r="J22647" s="18"/>
      <c r="N22647" s="24"/>
      <c r="Q22647" s="24"/>
      <c r="T22647" s="24"/>
      <c r="W22647" s="24"/>
      <c r="Z22647" s="24"/>
      <c r="AC22647" s="24"/>
      <c r="AI22647" s="24"/>
      <c r="AL22647" s="24"/>
      <c r="AO22647" s="24"/>
      <c r="AR22647" s="24"/>
      <c r="AU22647" s="24"/>
    </row>
    <row r="22648">
      <c r="J22648" s="18"/>
      <c r="N22648" s="24"/>
      <c r="Q22648" s="24"/>
      <c r="T22648" s="24"/>
      <c r="W22648" s="24"/>
      <c r="Z22648" s="24"/>
      <c r="AC22648" s="24"/>
      <c r="AI22648" s="24"/>
      <c r="AL22648" s="24"/>
      <c r="AO22648" s="24"/>
      <c r="AR22648" s="24"/>
      <c r="AU22648" s="24"/>
    </row>
    <row r="22649">
      <c r="J22649" s="18"/>
      <c r="N22649" s="24"/>
      <c r="Q22649" s="24"/>
      <c r="T22649" s="24"/>
      <c r="W22649" s="24"/>
      <c r="Z22649" s="24"/>
      <c r="AC22649" s="24"/>
      <c r="AI22649" s="24"/>
      <c r="AL22649" s="24"/>
      <c r="AO22649" s="24"/>
      <c r="AR22649" s="24"/>
      <c r="AU22649" s="24"/>
    </row>
    <row r="22650">
      <c r="J22650" s="18"/>
      <c r="N22650" s="24"/>
      <c r="Q22650" s="24"/>
      <c r="T22650" s="24"/>
      <c r="W22650" s="24"/>
      <c r="Z22650" s="24"/>
      <c r="AC22650" s="24"/>
      <c r="AI22650" s="24"/>
      <c r="AL22650" s="24"/>
      <c r="AO22650" s="24"/>
      <c r="AR22650" s="24"/>
      <c r="AU22650" s="24"/>
    </row>
    <row r="22651">
      <c r="J22651" s="18"/>
      <c r="N22651" s="24"/>
      <c r="Q22651" s="24"/>
      <c r="T22651" s="24"/>
      <c r="W22651" s="24"/>
      <c r="Z22651" s="24"/>
      <c r="AC22651" s="24"/>
      <c r="AI22651" s="24"/>
      <c r="AL22651" s="24"/>
      <c r="AO22651" s="24"/>
      <c r="AR22651" s="24"/>
      <c r="AU22651" s="24"/>
    </row>
    <row r="22652">
      <c r="J22652" s="18"/>
      <c r="N22652" s="24"/>
      <c r="Q22652" s="24"/>
      <c r="T22652" s="24"/>
      <c r="W22652" s="24"/>
      <c r="Z22652" s="24"/>
      <c r="AC22652" s="24"/>
      <c r="AI22652" s="24"/>
      <c r="AL22652" s="24"/>
      <c r="AO22652" s="24"/>
      <c r="AR22652" s="24"/>
      <c r="AU22652" s="24"/>
    </row>
    <row r="22653">
      <c r="J22653" s="18"/>
      <c r="N22653" s="24"/>
      <c r="Q22653" s="24"/>
      <c r="T22653" s="24"/>
      <c r="W22653" s="24"/>
      <c r="Z22653" s="24"/>
      <c r="AC22653" s="24"/>
      <c r="AI22653" s="24"/>
      <c r="AL22653" s="24"/>
      <c r="AO22653" s="24"/>
      <c r="AR22653" s="24"/>
      <c r="AU22653" s="24"/>
    </row>
    <row r="22654">
      <c r="J22654" s="18"/>
      <c r="N22654" s="24"/>
      <c r="Q22654" s="24"/>
      <c r="T22654" s="24"/>
      <c r="W22654" s="24"/>
      <c r="Z22654" s="24"/>
      <c r="AC22654" s="24"/>
      <c r="AI22654" s="24"/>
      <c r="AL22654" s="24"/>
      <c r="AO22654" s="24"/>
      <c r="AR22654" s="24"/>
      <c r="AU22654" s="24"/>
    </row>
    <row r="22655">
      <c r="J22655" s="18"/>
      <c r="N22655" s="24"/>
      <c r="Q22655" s="24"/>
      <c r="T22655" s="24"/>
      <c r="W22655" s="24"/>
      <c r="Z22655" s="24"/>
      <c r="AC22655" s="24"/>
      <c r="AI22655" s="24"/>
      <c r="AL22655" s="24"/>
      <c r="AO22655" s="24"/>
      <c r="AR22655" s="24"/>
      <c r="AU22655" s="24"/>
    </row>
    <row r="22656">
      <c r="J22656" s="18"/>
      <c r="N22656" s="24"/>
      <c r="Q22656" s="24"/>
      <c r="T22656" s="24"/>
      <c r="W22656" s="24"/>
      <c r="Z22656" s="24"/>
      <c r="AC22656" s="24"/>
      <c r="AI22656" s="24"/>
      <c r="AL22656" s="24"/>
      <c r="AO22656" s="24"/>
      <c r="AR22656" s="24"/>
      <c r="AU22656" s="24"/>
    </row>
    <row r="22657">
      <c r="J22657" s="18"/>
      <c r="N22657" s="24"/>
      <c r="Q22657" s="24"/>
      <c r="T22657" s="24"/>
      <c r="W22657" s="24"/>
      <c r="Z22657" s="24"/>
      <c r="AC22657" s="24"/>
      <c r="AI22657" s="24"/>
      <c r="AL22657" s="24"/>
      <c r="AO22657" s="24"/>
      <c r="AR22657" s="24"/>
      <c r="AU22657" s="24"/>
    </row>
    <row r="22658">
      <c r="J22658" s="18"/>
      <c r="N22658" s="24"/>
      <c r="Q22658" s="24"/>
      <c r="T22658" s="24"/>
      <c r="W22658" s="24"/>
      <c r="Z22658" s="24"/>
      <c r="AC22658" s="24"/>
      <c r="AI22658" s="24"/>
      <c r="AL22658" s="24"/>
      <c r="AO22658" s="24"/>
      <c r="AR22658" s="24"/>
      <c r="AU22658" s="24"/>
    </row>
    <row r="22659">
      <c r="J22659" s="18"/>
      <c r="N22659" s="24"/>
      <c r="Q22659" s="24"/>
      <c r="T22659" s="24"/>
      <c r="W22659" s="24"/>
      <c r="Z22659" s="24"/>
      <c r="AC22659" s="24"/>
      <c r="AI22659" s="24"/>
      <c r="AL22659" s="24"/>
      <c r="AO22659" s="24"/>
      <c r="AR22659" s="24"/>
      <c r="AU22659" s="24"/>
    </row>
    <row r="22660">
      <c r="J22660" s="18"/>
      <c r="N22660" s="24"/>
      <c r="Q22660" s="24"/>
      <c r="T22660" s="24"/>
      <c r="W22660" s="24"/>
      <c r="Z22660" s="24"/>
      <c r="AC22660" s="24"/>
      <c r="AI22660" s="24"/>
      <c r="AL22660" s="24"/>
      <c r="AO22660" s="24"/>
      <c r="AR22660" s="24"/>
      <c r="AU22660" s="24"/>
    </row>
    <row r="22661">
      <c r="J22661" s="18"/>
      <c r="N22661" s="24"/>
      <c r="Q22661" s="24"/>
      <c r="T22661" s="24"/>
      <c r="W22661" s="24"/>
      <c r="Z22661" s="24"/>
      <c r="AC22661" s="24"/>
      <c r="AI22661" s="24"/>
      <c r="AL22661" s="24"/>
      <c r="AO22661" s="24"/>
      <c r="AR22661" s="24"/>
      <c r="AU22661" s="24"/>
    </row>
    <row r="22662">
      <c r="J22662" s="18"/>
      <c r="N22662" s="24"/>
      <c r="Q22662" s="24"/>
      <c r="T22662" s="24"/>
      <c r="W22662" s="24"/>
      <c r="Z22662" s="24"/>
      <c r="AC22662" s="24"/>
      <c r="AI22662" s="24"/>
      <c r="AL22662" s="24"/>
      <c r="AO22662" s="24"/>
      <c r="AR22662" s="24"/>
      <c r="AU22662" s="24"/>
    </row>
    <row r="22663">
      <c r="J22663" s="18"/>
      <c r="N22663" s="24"/>
      <c r="Q22663" s="24"/>
      <c r="T22663" s="24"/>
      <c r="W22663" s="24"/>
      <c r="Z22663" s="24"/>
      <c r="AC22663" s="24"/>
      <c r="AI22663" s="24"/>
      <c r="AL22663" s="24"/>
      <c r="AO22663" s="24"/>
      <c r="AR22663" s="24"/>
      <c r="AU22663" s="24"/>
    </row>
    <row r="22664">
      <c r="J22664" s="18"/>
      <c r="N22664" s="24"/>
      <c r="Q22664" s="24"/>
      <c r="T22664" s="24"/>
      <c r="W22664" s="24"/>
      <c r="Z22664" s="24"/>
      <c r="AC22664" s="24"/>
      <c r="AI22664" s="24"/>
      <c r="AL22664" s="24"/>
      <c r="AO22664" s="24"/>
      <c r="AR22664" s="24"/>
      <c r="AU22664" s="24"/>
    </row>
    <row r="22665">
      <c r="J22665" s="18"/>
      <c r="N22665" s="24"/>
      <c r="Q22665" s="24"/>
      <c r="T22665" s="24"/>
      <c r="W22665" s="24"/>
      <c r="Z22665" s="24"/>
      <c r="AC22665" s="24"/>
      <c r="AI22665" s="24"/>
      <c r="AL22665" s="24"/>
      <c r="AO22665" s="24"/>
      <c r="AR22665" s="24"/>
      <c r="AU22665" s="24"/>
    </row>
    <row r="22666">
      <c r="J22666" s="18"/>
      <c r="N22666" s="24"/>
      <c r="Q22666" s="24"/>
      <c r="T22666" s="24"/>
      <c r="W22666" s="24"/>
      <c r="Z22666" s="24"/>
      <c r="AC22666" s="24"/>
      <c r="AI22666" s="24"/>
      <c r="AL22666" s="24"/>
      <c r="AO22666" s="24"/>
      <c r="AR22666" s="24"/>
      <c r="AU22666" s="24"/>
    </row>
    <row r="22667">
      <c r="J22667" s="18"/>
      <c r="N22667" s="24"/>
      <c r="Q22667" s="24"/>
      <c r="T22667" s="24"/>
      <c r="W22667" s="24"/>
      <c r="Z22667" s="24"/>
      <c r="AC22667" s="24"/>
      <c r="AI22667" s="24"/>
      <c r="AL22667" s="24"/>
      <c r="AO22667" s="24"/>
      <c r="AR22667" s="24"/>
      <c r="AU22667" s="24"/>
    </row>
    <row r="22668">
      <c r="J22668" s="18"/>
      <c r="N22668" s="24"/>
      <c r="Q22668" s="24"/>
      <c r="T22668" s="24"/>
      <c r="W22668" s="24"/>
      <c r="Z22668" s="24"/>
      <c r="AC22668" s="24"/>
      <c r="AI22668" s="24"/>
      <c r="AL22668" s="24"/>
      <c r="AO22668" s="24"/>
      <c r="AR22668" s="24"/>
      <c r="AU22668" s="24"/>
    </row>
    <row r="22669">
      <c r="J22669" s="18"/>
      <c r="N22669" s="24"/>
      <c r="Q22669" s="24"/>
      <c r="T22669" s="24"/>
      <c r="W22669" s="24"/>
      <c r="Z22669" s="24"/>
      <c r="AC22669" s="24"/>
      <c r="AI22669" s="24"/>
      <c r="AL22669" s="24"/>
      <c r="AO22669" s="24"/>
      <c r="AR22669" s="24"/>
      <c r="AU22669" s="24"/>
    </row>
    <row r="22670">
      <c r="J22670" s="18"/>
      <c r="N22670" s="24"/>
      <c r="Q22670" s="24"/>
      <c r="T22670" s="24"/>
      <c r="W22670" s="24"/>
      <c r="Z22670" s="24"/>
      <c r="AC22670" s="24"/>
      <c r="AI22670" s="24"/>
      <c r="AL22670" s="24"/>
      <c r="AO22670" s="24"/>
      <c r="AR22670" s="24"/>
      <c r="AU22670" s="24"/>
    </row>
    <row r="22671">
      <c r="J22671" s="18"/>
      <c r="N22671" s="24"/>
      <c r="Q22671" s="24"/>
      <c r="T22671" s="24"/>
      <c r="W22671" s="24"/>
      <c r="Z22671" s="24"/>
      <c r="AC22671" s="24"/>
      <c r="AI22671" s="24"/>
      <c r="AL22671" s="24"/>
      <c r="AO22671" s="24"/>
      <c r="AR22671" s="24"/>
      <c r="AU22671" s="24"/>
    </row>
    <row r="22672">
      <c r="J22672" s="18"/>
      <c r="N22672" s="24"/>
      <c r="Q22672" s="24"/>
      <c r="T22672" s="24"/>
      <c r="W22672" s="24"/>
      <c r="Z22672" s="24"/>
      <c r="AC22672" s="24"/>
      <c r="AI22672" s="24"/>
      <c r="AL22672" s="24"/>
      <c r="AO22672" s="24"/>
      <c r="AR22672" s="24"/>
      <c r="AU22672" s="24"/>
    </row>
    <row r="22673">
      <c r="J22673" s="18"/>
      <c r="N22673" s="24"/>
      <c r="Q22673" s="24"/>
      <c r="T22673" s="24"/>
      <c r="W22673" s="24"/>
      <c r="Z22673" s="24"/>
      <c r="AC22673" s="24"/>
      <c r="AI22673" s="24"/>
      <c r="AL22673" s="24"/>
      <c r="AO22673" s="24"/>
      <c r="AR22673" s="24"/>
      <c r="AU22673" s="24"/>
    </row>
    <row r="22674">
      <c r="J22674" s="18"/>
      <c r="N22674" s="24"/>
      <c r="Q22674" s="24"/>
      <c r="T22674" s="24"/>
      <c r="W22674" s="24"/>
      <c r="Z22674" s="24"/>
      <c r="AC22674" s="24"/>
      <c r="AI22674" s="24"/>
      <c r="AL22674" s="24"/>
      <c r="AO22674" s="24"/>
      <c r="AR22674" s="24"/>
      <c r="AU22674" s="24"/>
    </row>
    <row r="22675">
      <c r="J22675" s="18"/>
      <c r="N22675" s="24"/>
      <c r="Q22675" s="24"/>
      <c r="T22675" s="24"/>
      <c r="W22675" s="24"/>
      <c r="Z22675" s="24"/>
      <c r="AC22675" s="24"/>
      <c r="AI22675" s="24"/>
      <c r="AL22675" s="24"/>
      <c r="AO22675" s="24"/>
      <c r="AR22675" s="24"/>
      <c r="AU22675" s="24"/>
    </row>
    <row r="22676">
      <c r="J22676" s="18"/>
      <c r="N22676" s="24"/>
      <c r="Q22676" s="24"/>
      <c r="T22676" s="24"/>
      <c r="W22676" s="24"/>
      <c r="Z22676" s="24"/>
      <c r="AC22676" s="24"/>
      <c r="AI22676" s="24"/>
      <c r="AL22676" s="24"/>
      <c r="AO22676" s="24"/>
      <c r="AR22676" s="24"/>
      <c r="AU22676" s="24"/>
    </row>
    <row r="22677">
      <c r="J22677" s="18"/>
      <c r="N22677" s="24"/>
      <c r="Q22677" s="24"/>
      <c r="T22677" s="24"/>
      <c r="W22677" s="24"/>
      <c r="Z22677" s="24"/>
      <c r="AC22677" s="24"/>
      <c r="AI22677" s="24"/>
      <c r="AL22677" s="24"/>
      <c r="AO22677" s="24"/>
      <c r="AR22677" s="24"/>
      <c r="AU22677" s="24"/>
    </row>
    <row r="22678">
      <c r="J22678" s="18"/>
      <c r="N22678" s="24"/>
      <c r="Q22678" s="24"/>
      <c r="T22678" s="24"/>
      <c r="W22678" s="24"/>
      <c r="Z22678" s="24"/>
      <c r="AC22678" s="24"/>
      <c r="AI22678" s="24"/>
      <c r="AL22678" s="24"/>
      <c r="AO22678" s="24"/>
      <c r="AR22678" s="24"/>
      <c r="AU22678" s="24"/>
    </row>
    <row r="22679">
      <c r="J22679" s="18"/>
      <c r="N22679" s="24"/>
      <c r="Q22679" s="24"/>
      <c r="T22679" s="24"/>
      <c r="W22679" s="24"/>
      <c r="Z22679" s="24"/>
      <c r="AC22679" s="24"/>
      <c r="AI22679" s="24"/>
      <c r="AL22679" s="24"/>
      <c r="AO22679" s="24"/>
      <c r="AR22679" s="24"/>
      <c r="AU22679" s="24"/>
    </row>
    <row r="22680">
      <c r="J22680" s="18"/>
      <c r="N22680" s="24"/>
      <c r="Q22680" s="24"/>
      <c r="T22680" s="24"/>
      <c r="W22680" s="24"/>
      <c r="Z22680" s="24"/>
      <c r="AC22680" s="24"/>
      <c r="AI22680" s="24"/>
      <c r="AL22680" s="24"/>
      <c r="AO22680" s="24"/>
      <c r="AR22680" s="24"/>
      <c r="AU22680" s="24"/>
    </row>
    <row r="22681">
      <c r="J22681" s="18"/>
      <c r="N22681" s="24"/>
      <c r="Q22681" s="24"/>
      <c r="T22681" s="24"/>
      <c r="W22681" s="24"/>
      <c r="Z22681" s="24"/>
      <c r="AC22681" s="24"/>
      <c r="AI22681" s="24"/>
      <c r="AL22681" s="24"/>
      <c r="AO22681" s="24"/>
      <c r="AR22681" s="24"/>
      <c r="AU22681" s="24"/>
    </row>
    <row r="22682">
      <c r="J22682" s="18"/>
      <c r="N22682" s="24"/>
      <c r="Q22682" s="24"/>
      <c r="T22682" s="24"/>
      <c r="W22682" s="24"/>
      <c r="Z22682" s="24"/>
      <c r="AC22682" s="24"/>
      <c r="AI22682" s="24"/>
      <c r="AL22682" s="24"/>
      <c r="AO22682" s="24"/>
      <c r="AR22682" s="24"/>
      <c r="AU22682" s="24"/>
    </row>
    <row r="22683">
      <c r="J22683" s="18"/>
      <c r="N22683" s="24"/>
      <c r="Q22683" s="24"/>
      <c r="T22683" s="24"/>
      <c r="W22683" s="24"/>
      <c r="Z22683" s="24"/>
      <c r="AC22683" s="24"/>
      <c r="AI22683" s="24"/>
      <c r="AL22683" s="24"/>
      <c r="AO22683" s="24"/>
      <c r="AR22683" s="24"/>
      <c r="AU22683" s="24"/>
    </row>
    <row r="22684">
      <c r="J22684" s="18"/>
      <c r="N22684" s="24"/>
      <c r="Q22684" s="24"/>
      <c r="T22684" s="24"/>
      <c r="W22684" s="24"/>
      <c r="Z22684" s="24"/>
      <c r="AC22684" s="24"/>
      <c r="AI22684" s="24"/>
      <c r="AL22684" s="24"/>
      <c r="AO22684" s="24"/>
      <c r="AR22684" s="24"/>
      <c r="AU22684" s="24"/>
    </row>
    <row r="22685">
      <c r="J22685" s="18"/>
      <c r="N22685" s="24"/>
      <c r="Q22685" s="24"/>
      <c r="T22685" s="24"/>
      <c r="W22685" s="24"/>
      <c r="Z22685" s="24"/>
      <c r="AC22685" s="24"/>
      <c r="AI22685" s="24"/>
      <c r="AL22685" s="24"/>
      <c r="AO22685" s="24"/>
      <c r="AR22685" s="24"/>
      <c r="AU22685" s="24"/>
    </row>
    <row r="22686">
      <c r="J22686" s="18"/>
      <c r="N22686" s="24"/>
      <c r="Q22686" s="24"/>
      <c r="T22686" s="24"/>
      <c r="W22686" s="24"/>
      <c r="Z22686" s="24"/>
      <c r="AC22686" s="24"/>
      <c r="AI22686" s="24"/>
      <c r="AL22686" s="24"/>
      <c r="AO22686" s="24"/>
      <c r="AR22686" s="24"/>
      <c r="AU22686" s="24"/>
    </row>
    <row r="22687">
      <c r="J22687" s="18"/>
      <c r="N22687" s="24"/>
      <c r="Q22687" s="24"/>
      <c r="T22687" s="24"/>
      <c r="W22687" s="24"/>
      <c r="Z22687" s="24"/>
      <c r="AC22687" s="24"/>
      <c r="AI22687" s="24"/>
      <c r="AL22687" s="24"/>
      <c r="AO22687" s="24"/>
      <c r="AR22687" s="24"/>
      <c r="AU22687" s="24"/>
    </row>
    <row r="22688">
      <c r="J22688" s="18"/>
      <c r="N22688" s="24"/>
      <c r="Q22688" s="24"/>
      <c r="T22688" s="24"/>
      <c r="W22688" s="24"/>
      <c r="Z22688" s="24"/>
      <c r="AC22688" s="24"/>
      <c r="AI22688" s="24"/>
      <c r="AL22688" s="24"/>
      <c r="AO22688" s="24"/>
      <c r="AR22688" s="24"/>
      <c r="AU22688" s="24"/>
    </row>
    <row r="22689">
      <c r="J22689" s="18"/>
      <c r="N22689" s="24"/>
      <c r="Q22689" s="24"/>
      <c r="T22689" s="24"/>
      <c r="W22689" s="24"/>
      <c r="Z22689" s="24"/>
      <c r="AC22689" s="24"/>
      <c r="AI22689" s="24"/>
      <c r="AL22689" s="24"/>
      <c r="AO22689" s="24"/>
      <c r="AR22689" s="24"/>
      <c r="AU22689" s="24"/>
    </row>
    <row r="22690">
      <c r="J22690" s="18"/>
      <c r="N22690" s="24"/>
      <c r="Q22690" s="24"/>
      <c r="T22690" s="24"/>
      <c r="W22690" s="24"/>
      <c r="Z22690" s="24"/>
      <c r="AC22690" s="24"/>
      <c r="AI22690" s="24"/>
      <c r="AL22690" s="24"/>
      <c r="AO22690" s="24"/>
      <c r="AR22690" s="24"/>
      <c r="AU22690" s="24"/>
    </row>
    <row r="22691">
      <c r="J22691" s="18"/>
      <c r="N22691" s="24"/>
      <c r="Q22691" s="24"/>
      <c r="T22691" s="24"/>
      <c r="W22691" s="24"/>
      <c r="Z22691" s="24"/>
      <c r="AC22691" s="24"/>
      <c r="AI22691" s="24"/>
      <c r="AL22691" s="24"/>
      <c r="AO22691" s="24"/>
      <c r="AR22691" s="24"/>
      <c r="AU22691" s="24"/>
    </row>
    <row r="22692">
      <c r="J22692" s="18"/>
      <c r="N22692" s="24"/>
      <c r="Q22692" s="24"/>
      <c r="T22692" s="24"/>
      <c r="W22692" s="24"/>
      <c r="Z22692" s="24"/>
      <c r="AC22692" s="24"/>
      <c r="AI22692" s="24"/>
      <c r="AL22692" s="24"/>
      <c r="AO22692" s="24"/>
      <c r="AR22692" s="24"/>
      <c r="AU22692" s="24"/>
    </row>
    <row r="22693">
      <c r="J22693" s="18"/>
      <c r="N22693" s="24"/>
      <c r="Q22693" s="24"/>
      <c r="T22693" s="24"/>
      <c r="W22693" s="24"/>
      <c r="Z22693" s="24"/>
      <c r="AC22693" s="24"/>
      <c r="AI22693" s="24"/>
      <c r="AL22693" s="24"/>
      <c r="AO22693" s="24"/>
      <c r="AR22693" s="24"/>
      <c r="AU22693" s="24"/>
    </row>
    <row r="22694">
      <c r="J22694" s="18"/>
      <c r="N22694" s="24"/>
      <c r="Q22694" s="24"/>
      <c r="T22694" s="24"/>
      <c r="W22694" s="24"/>
      <c r="Z22694" s="24"/>
      <c r="AC22694" s="24"/>
      <c r="AI22694" s="24"/>
      <c r="AL22694" s="24"/>
      <c r="AO22694" s="24"/>
      <c r="AR22694" s="24"/>
      <c r="AU22694" s="24"/>
    </row>
    <row r="22695">
      <c r="J22695" s="18"/>
      <c r="N22695" s="24"/>
      <c r="Q22695" s="24"/>
      <c r="T22695" s="24"/>
      <c r="W22695" s="24"/>
      <c r="Z22695" s="24"/>
      <c r="AC22695" s="24"/>
      <c r="AI22695" s="24"/>
      <c r="AL22695" s="24"/>
      <c r="AO22695" s="24"/>
      <c r="AR22695" s="24"/>
      <c r="AU22695" s="24"/>
    </row>
    <row r="22696">
      <c r="J22696" s="18"/>
      <c r="N22696" s="24"/>
      <c r="Q22696" s="24"/>
      <c r="T22696" s="24"/>
      <c r="W22696" s="24"/>
      <c r="Z22696" s="24"/>
      <c r="AC22696" s="24"/>
      <c r="AI22696" s="24"/>
      <c r="AL22696" s="24"/>
      <c r="AO22696" s="24"/>
      <c r="AR22696" s="24"/>
      <c r="AU22696" s="24"/>
    </row>
    <row r="22697">
      <c r="J22697" s="18"/>
      <c r="N22697" s="24"/>
      <c r="Q22697" s="24"/>
      <c r="T22697" s="24"/>
      <c r="W22697" s="24"/>
      <c r="Z22697" s="24"/>
      <c r="AC22697" s="24"/>
      <c r="AI22697" s="24"/>
      <c r="AL22697" s="24"/>
      <c r="AO22697" s="24"/>
      <c r="AR22697" s="24"/>
      <c r="AU22697" s="24"/>
    </row>
    <row r="22698">
      <c r="J22698" s="18"/>
      <c r="N22698" s="24"/>
      <c r="Q22698" s="24"/>
      <c r="T22698" s="24"/>
      <c r="W22698" s="24"/>
      <c r="Z22698" s="24"/>
      <c r="AC22698" s="24"/>
      <c r="AI22698" s="24"/>
      <c r="AL22698" s="24"/>
      <c r="AO22698" s="24"/>
      <c r="AR22698" s="24"/>
      <c r="AU22698" s="24"/>
    </row>
    <row r="22699">
      <c r="J22699" s="18"/>
      <c r="N22699" s="24"/>
      <c r="Q22699" s="24"/>
      <c r="T22699" s="24"/>
      <c r="W22699" s="24"/>
      <c r="Z22699" s="24"/>
      <c r="AC22699" s="24"/>
      <c r="AI22699" s="24"/>
      <c r="AL22699" s="24"/>
      <c r="AO22699" s="24"/>
      <c r="AR22699" s="24"/>
      <c r="AU22699" s="24"/>
    </row>
    <row r="22700">
      <c r="J22700" s="18"/>
      <c r="N22700" s="24"/>
      <c r="Q22700" s="24"/>
      <c r="T22700" s="24"/>
      <c r="W22700" s="24"/>
      <c r="Z22700" s="24"/>
      <c r="AC22700" s="24"/>
      <c r="AI22700" s="24"/>
      <c r="AL22700" s="24"/>
      <c r="AO22700" s="24"/>
      <c r="AR22700" s="24"/>
      <c r="AU22700" s="24"/>
    </row>
    <row r="22701">
      <c r="J22701" s="18"/>
      <c r="N22701" s="24"/>
      <c r="Q22701" s="24"/>
      <c r="T22701" s="24"/>
      <c r="W22701" s="24"/>
      <c r="Z22701" s="24"/>
      <c r="AC22701" s="24"/>
      <c r="AI22701" s="24"/>
      <c r="AL22701" s="24"/>
      <c r="AO22701" s="24"/>
      <c r="AR22701" s="24"/>
      <c r="AU22701" s="24"/>
    </row>
    <row r="22702">
      <c r="J22702" s="18"/>
      <c r="N22702" s="24"/>
      <c r="Q22702" s="24"/>
      <c r="T22702" s="24"/>
      <c r="W22702" s="24"/>
      <c r="Z22702" s="24"/>
      <c r="AC22702" s="24"/>
      <c r="AI22702" s="24"/>
      <c r="AL22702" s="24"/>
      <c r="AO22702" s="24"/>
      <c r="AR22702" s="24"/>
      <c r="AU22702" s="24"/>
    </row>
    <row r="22703">
      <c r="J22703" s="18"/>
      <c r="N22703" s="24"/>
      <c r="Q22703" s="24"/>
      <c r="T22703" s="24"/>
      <c r="W22703" s="24"/>
      <c r="Z22703" s="24"/>
      <c r="AC22703" s="24"/>
      <c r="AI22703" s="24"/>
      <c r="AL22703" s="24"/>
      <c r="AO22703" s="24"/>
      <c r="AR22703" s="24"/>
      <c r="AU22703" s="24"/>
    </row>
    <row r="22704">
      <c r="J22704" s="18"/>
      <c r="N22704" s="24"/>
      <c r="Q22704" s="24"/>
      <c r="T22704" s="24"/>
      <c r="W22704" s="24"/>
      <c r="Z22704" s="24"/>
      <c r="AC22704" s="24"/>
      <c r="AI22704" s="24"/>
      <c r="AL22704" s="24"/>
      <c r="AO22704" s="24"/>
      <c r="AR22704" s="24"/>
      <c r="AU22704" s="24"/>
    </row>
    <row r="22705">
      <c r="J22705" s="18"/>
      <c r="N22705" s="24"/>
      <c r="Q22705" s="24"/>
      <c r="T22705" s="24"/>
      <c r="W22705" s="24"/>
      <c r="Z22705" s="24"/>
      <c r="AC22705" s="24"/>
      <c r="AI22705" s="24"/>
      <c r="AL22705" s="24"/>
      <c r="AO22705" s="24"/>
      <c r="AR22705" s="24"/>
      <c r="AU22705" s="24"/>
    </row>
    <row r="22706">
      <c r="J22706" s="18"/>
      <c r="N22706" s="24"/>
      <c r="Q22706" s="24"/>
      <c r="T22706" s="24"/>
      <c r="W22706" s="24"/>
      <c r="Z22706" s="24"/>
      <c r="AC22706" s="24"/>
      <c r="AI22706" s="24"/>
      <c r="AL22706" s="24"/>
      <c r="AO22706" s="24"/>
      <c r="AR22706" s="24"/>
      <c r="AU22706" s="24"/>
    </row>
    <row r="22707">
      <c r="J22707" s="18"/>
      <c r="N22707" s="24"/>
      <c r="Q22707" s="24"/>
      <c r="T22707" s="24"/>
      <c r="W22707" s="24"/>
      <c r="Z22707" s="24"/>
      <c r="AC22707" s="24"/>
      <c r="AI22707" s="24"/>
      <c r="AL22707" s="24"/>
      <c r="AO22707" s="24"/>
      <c r="AR22707" s="24"/>
      <c r="AU22707" s="24"/>
    </row>
    <row r="22708">
      <c r="J22708" s="18"/>
      <c r="N22708" s="24"/>
      <c r="Q22708" s="24"/>
      <c r="T22708" s="24"/>
      <c r="W22708" s="24"/>
      <c r="Z22708" s="24"/>
      <c r="AC22708" s="24"/>
      <c r="AI22708" s="24"/>
      <c r="AL22708" s="24"/>
      <c r="AO22708" s="24"/>
      <c r="AR22708" s="24"/>
      <c r="AU22708" s="24"/>
    </row>
    <row r="22709">
      <c r="J22709" s="18"/>
      <c r="N22709" s="24"/>
      <c r="Q22709" s="24"/>
      <c r="T22709" s="24"/>
      <c r="W22709" s="24"/>
      <c r="Z22709" s="24"/>
      <c r="AC22709" s="24"/>
      <c r="AI22709" s="24"/>
      <c r="AL22709" s="24"/>
      <c r="AO22709" s="24"/>
      <c r="AR22709" s="24"/>
      <c r="AU22709" s="24"/>
    </row>
    <row r="22710">
      <c r="J22710" s="18"/>
      <c r="N22710" s="24"/>
      <c r="Q22710" s="24"/>
      <c r="T22710" s="24"/>
      <c r="W22710" s="24"/>
      <c r="Z22710" s="24"/>
      <c r="AC22710" s="24"/>
      <c r="AI22710" s="24"/>
      <c r="AL22710" s="24"/>
      <c r="AO22710" s="24"/>
      <c r="AR22710" s="24"/>
      <c r="AU22710" s="24"/>
    </row>
    <row r="22711">
      <c r="J22711" s="18"/>
      <c r="N22711" s="24"/>
      <c r="Q22711" s="24"/>
      <c r="T22711" s="24"/>
      <c r="W22711" s="24"/>
      <c r="Z22711" s="24"/>
      <c r="AC22711" s="24"/>
      <c r="AI22711" s="24"/>
      <c r="AL22711" s="24"/>
      <c r="AO22711" s="24"/>
      <c r="AR22711" s="24"/>
      <c r="AU22711" s="24"/>
    </row>
    <row r="22712">
      <c r="J22712" s="18"/>
      <c r="N22712" s="24"/>
      <c r="Q22712" s="24"/>
      <c r="T22712" s="24"/>
      <c r="W22712" s="24"/>
      <c r="Z22712" s="24"/>
      <c r="AC22712" s="24"/>
      <c r="AI22712" s="24"/>
      <c r="AL22712" s="24"/>
      <c r="AO22712" s="24"/>
      <c r="AR22712" s="24"/>
      <c r="AU22712" s="24"/>
    </row>
    <row r="22713">
      <c r="J22713" s="18"/>
      <c r="N22713" s="24"/>
      <c r="Q22713" s="24"/>
      <c r="T22713" s="24"/>
      <c r="W22713" s="24"/>
      <c r="Z22713" s="24"/>
      <c r="AC22713" s="24"/>
      <c r="AI22713" s="24"/>
      <c r="AL22713" s="24"/>
      <c r="AO22713" s="24"/>
      <c r="AR22713" s="24"/>
      <c r="AU22713" s="24"/>
    </row>
    <row r="22714">
      <c r="J22714" s="18"/>
      <c r="N22714" s="24"/>
      <c r="Q22714" s="24"/>
      <c r="T22714" s="24"/>
      <c r="W22714" s="24"/>
      <c r="Z22714" s="24"/>
      <c r="AC22714" s="24"/>
      <c r="AI22714" s="24"/>
      <c r="AL22714" s="24"/>
      <c r="AO22714" s="24"/>
      <c r="AR22714" s="24"/>
      <c r="AU22714" s="24"/>
    </row>
    <row r="22715">
      <c r="J22715" s="18"/>
      <c r="N22715" s="24"/>
      <c r="Q22715" s="24"/>
      <c r="T22715" s="24"/>
      <c r="W22715" s="24"/>
      <c r="Z22715" s="24"/>
      <c r="AC22715" s="24"/>
      <c r="AI22715" s="24"/>
      <c r="AL22715" s="24"/>
      <c r="AO22715" s="24"/>
      <c r="AR22715" s="24"/>
      <c r="AU22715" s="24"/>
    </row>
    <row r="22716">
      <c r="J22716" s="18"/>
      <c r="N22716" s="24"/>
      <c r="Q22716" s="24"/>
      <c r="T22716" s="24"/>
      <c r="W22716" s="24"/>
      <c r="Z22716" s="24"/>
      <c r="AC22716" s="24"/>
      <c r="AI22716" s="24"/>
      <c r="AL22716" s="24"/>
      <c r="AO22716" s="24"/>
      <c r="AR22716" s="24"/>
      <c r="AU22716" s="24"/>
    </row>
    <row r="22717">
      <c r="J22717" s="18"/>
      <c r="N22717" s="24"/>
      <c r="Q22717" s="24"/>
      <c r="T22717" s="24"/>
      <c r="W22717" s="24"/>
      <c r="Z22717" s="24"/>
      <c r="AC22717" s="24"/>
      <c r="AI22717" s="24"/>
      <c r="AL22717" s="24"/>
      <c r="AO22717" s="24"/>
      <c r="AR22717" s="24"/>
      <c r="AU22717" s="24"/>
    </row>
    <row r="22718">
      <c r="J22718" s="18"/>
      <c r="N22718" s="24"/>
      <c r="Q22718" s="24"/>
      <c r="T22718" s="24"/>
      <c r="W22718" s="24"/>
      <c r="Z22718" s="24"/>
      <c r="AC22718" s="24"/>
      <c r="AI22718" s="24"/>
      <c r="AL22718" s="24"/>
      <c r="AO22718" s="24"/>
      <c r="AR22718" s="24"/>
      <c r="AU22718" s="24"/>
    </row>
    <row r="22719">
      <c r="J22719" s="18"/>
      <c r="N22719" s="24"/>
      <c r="Q22719" s="24"/>
      <c r="T22719" s="24"/>
      <c r="W22719" s="24"/>
      <c r="Z22719" s="24"/>
      <c r="AC22719" s="24"/>
      <c r="AI22719" s="24"/>
      <c r="AL22719" s="24"/>
      <c r="AO22719" s="24"/>
      <c r="AR22719" s="24"/>
      <c r="AU22719" s="24"/>
    </row>
    <row r="22720">
      <c r="J22720" s="18"/>
      <c r="N22720" s="24"/>
      <c r="Q22720" s="24"/>
      <c r="T22720" s="24"/>
      <c r="W22720" s="24"/>
      <c r="Z22720" s="24"/>
      <c r="AC22720" s="24"/>
      <c r="AI22720" s="24"/>
      <c r="AL22720" s="24"/>
      <c r="AO22720" s="24"/>
      <c r="AR22720" s="24"/>
      <c r="AU22720" s="24"/>
    </row>
    <row r="22721">
      <c r="J22721" s="18"/>
      <c r="N22721" s="24"/>
      <c r="Q22721" s="24"/>
      <c r="T22721" s="24"/>
      <c r="W22721" s="24"/>
      <c r="Z22721" s="24"/>
      <c r="AC22721" s="24"/>
      <c r="AI22721" s="24"/>
      <c r="AL22721" s="24"/>
      <c r="AO22721" s="24"/>
      <c r="AR22721" s="24"/>
      <c r="AU22721" s="24"/>
    </row>
    <row r="22722">
      <c r="J22722" s="18"/>
      <c r="N22722" s="24"/>
      <c r="Q22722" s="24"/>
      <c r="T22722" s="24"/>
      <c r="W22722" s="24"/>
      <c r="Z22722" s="24"/>
      <c r="AC22722" s="24"/>
      <c r="AI22722" s="24"/>
      <c r="AL22722" s="24"/>
      <c r="AO22722" s="24"/>
      <c r="AR22722" s="24"/>
      <c r="AU22722" s="24"/>
    </row>
    <row r="22723">
      <c r="J22723" s="18"/>
      <c r="N22723" s="24"/>
      <c r="Q22723" s="24"/>
      <c r="T22723" s="24"/>
      <c r="W22723" s="24"/>
      <c r="Z22723" s="24"/>
      <c r="AC22723" s="24"/>
      <c r="AI22723" s="24"/>
      <c r="AL22723" s="24"/>
      <c r="AO22723" s="24"/>
      <c r="AR22723" s="24"/>
      <c r="AU22723" s="24"/>
    </row>
    <row r="22724">
      <c r="J22724" s="18"/>
      <c r="N22724" s="24"/>
      <c r="Q22724" s="24"/>
      <c r="T22724" s="24"/>
      <c r="W22724" s="24"/>
      <c r="Z22724" s="24"/>
      <c r="AC22724" s="24"/>
      <c r="AI22724" s="24"/>
      <c r="AL22724" s="24"/>
      <c r="AO22724" s="24"/>
      <c r="AR22724" s="24"/>
      <c r="AU22724" s="24"/>
    </row>
    <row r="22725">
      <c r="J22725" s="18"/>
      <c r="N22725" s="24"/>
      <c r="Q22725" s="24"/>
      <c r="T22725" s="24"/>
      <c r="W22725" s="24"/>
      <c r="Z22725" s="24"/>
      <c r="AC22725" s="24"/>
      <c r="AI22725" s="24"/>
      <c r="AL22725" s="24"/>
      <c r="AO22725" s="24"/>
      <c r="AR22725" s="24"/>
      <c r="AU22725" s="24"/>
    </row>
    <row r="22726">
      <c r="J22726" s="18"/>
      <c r="N22726" s="24"/>
      <c r="Q22726" s="24"/>
      <c r="T22726" s="24"/>
      <c r="W22726" s="24"/>
      <c r="Z22726" s="24"/>
      <c r="AC22726" s="24"/>
      <c r="AI22726" s="24"/>
      <c r="AL22726" s="24"/>
      <c r="AO22726" s="24"/>
      <c r="AR22726" s="24"/>
      <c r="AU22726" s="24"/>
    </row>
    <row r="22727">
      <c r="J22727" s="18"/>
      <c r="N22727" s="24"/>
      <c r="Q22727" s="24"/>
      <c r="T22727" s="24"/>
      <c r="W22727" s="24"/>
      <c r="Z22727" s="24"/>
      <c r="AC22727" s="24"/>
      <c r="AI22727" s="24"/>
      <c r="AL22727" s="24"/>
      <c r="AO22727" s="24"/>
      <c r="AR22727" s="24"/>
      <c r="AU22727" s="24"/>
    </row>
    <row r="22728">
      <c r="J22728" s="18"/>
      <c r="N22728" s="24"/>
      <c r="Q22728" s="24"/>
      <c r="T22728" s="24"/>
      <c r="W22728" s="24"/>
      <c r="Z22728" s="24"/>
      <c r="AC22728" s="24"/>
      <c r="AI22728" s="24"/>
      <c r="AL22728" s="24"/>
      <c r="AO22728" s="24"/>
      <c r="AR22728" s="24"/>
      <c r="AU22728" s="24"/>
    </row>
    <row r="22729">
      <c r="J22729" s="18"/>
      <c r="N22729" s="24"/>
      <c r="Q22729" s="24"/>
      <c r="T22729" s="24"/>
      <c r="W22729" s="24"/>
      <c r="Z22729" s="24"/>
      <c r="AC22729" s="24"/>
      <c r="AI22729" s="24"/>
      <c r="AL22729" s="24"/>
      <c r="AO22729" s="24"/>
      <c r="AR22729" s="24"/>
      <c r="AU22729" s="24"/>
    </row>
    <row r="22730">
      <c r="J22730" s="18"/>
      <c r="N22730" s="24"/>
      <c r="Q22730" s="24"/>
      <c r="T22730" s="24"/>
      <c r="W22730" s="24"/>
      <c r="Z22730" s="24"/>
      <c r="AC22730" s="24"/>
      <c r="AI22730" s="24"/>
      <c r="AL22730" s="24"/>
      <c r="AO22730" s="24"/>
      <c r="AR22730" s="24"/>
      <c r="AU22730" s="24"/>
    </row>
    <row r="22731">
      <c r="J22731" s="18"/>
      <c r="N22731" s="24"/>
      <c r="Q22731" s="24"/>
      <c r="T22731" s="24"/>
      <c r="W22731" s="24"/>
      <c r="Z22731" s="24"/>
      <c r="AC22731" s="24"/>
      <c r="AI22731" s="24"/>
      <c r="AL22731" s="24"/>
      <c r="AO22731" s="24"/>
      <c r="AR22731" s="24"/>
      <c r="AU22731" s="24"/>
    </row>
    <row r="22732">
      <c r="J22732" s="18"/>
      <c r="N22732" s="24"/>
      <c r="Q22732" s="24"/>
      <c r="T22732" s="24"/>
      <c r="W22732" s="24"/>
      <c r="Z22732" s="24"/>
      <c r="AC22732" s="24"/>
      <c r="AI22732" s="24"/>
      <c r="AL22732" s="24"/>
      <c r="AO22732" s="24"/>
      <c r="AR22732" s="24"/>
      <c r="AU22732" s="24"/>
    </row>
    <row r="22733">
      <c r="J22733" s="18"/>
      <c r="N22733" s="24"/>
      <c r="Q22733" s="24"/>
      <c r="T22733" s="24"/>
      <c r="W22733" s="24"/>
      <c r="Z22733" s="24"/>
      <c r="AC22733" s="24"/>
      <c r="AI22733" s="24"/>
      <c r="AL22733" s="24"/>
      <c r="AO22733" s="24"/>
      <c r="AR22733" s="24"/>
      <c r="AU22733" s="24"/>
    </row>
    <row r="22734">
      <c r="J22734" s="18"/>
      <c r="N22734" s="24"/>
      <c r="Q22734" s="24"/>
      <c r="T22734" s="24"/>
      <c r="W22734" s="24"/>
      <c r="Z22734" s="24"/>
      <c r="AC22734" s="24"/>
      <c r="AI22734" s="24"/>
      <c r="AL22734" s="24"/>
      <c r="AO22734" s="24"/>
      <c r="AR22734" s="24"/>
      <c r="AU22734" s="24"/>
    </row>
    <row r="22735">
      <c r="J22735" s="18"/>
      <c r="N22735" s="24"/>
      <c r="Q22735" s="24"/>
      <c r="T22735" s="24"/>
      <c r="W22735" s="24"/>
      <c r="Z22735" s="24"/>
      <c r="AC22735" s="24"/>
      <c r="AI22735" s="24"/>
      <c r="AL22735" s="24"/>
      <c r="AO22735" s="24"/>
      <c r="AR22735" s="24"/>
      <c r="AU22735" s="24"/>
    </row>
    <row r="22736">
      <c r="J22736" s="18"/>
      <c r="N22736" s="24"/>
      <c r="Q22736" s="24"/>
      <c r="T22736" s="24"/>
      <c r="W22736" s="24"/>
      <c r="Z22736" s="24"/>
      <c r="AC22736" s="24"/>
      <c r="AI22736" s="24"/>
      <c r="AL22736" s="24"/>
      <c r="AO22736" s="24"/>
      <c r="AR22736" s="24"/>
      <c r="AU22736" s="24"/>
    </row>
    <row r="22737">
      <c r="J22737" s="18"/>
      <c r="N22737" s="24"/>
      <c r="Q22737" s="24"/>
      <c r="T22737" s="24"/>
      <c r="W22737" s="24"/>
      <c r="Z22737" s="24"/>
      <c r="AC22737" s="24"/>
      <c r="AI22737" s="24"/>
      <c r="AL22737" s="24"/>
      <c r="AO22737" s="24"/>
      <c r="AR22737" s="24"/>
      <c r="AU22737" s="24"/>
    </row>
    <row r="22738">
      <c r="J22738" s="18"/>
      <c r="N22738" s="24"/>
      <c r="Q22738" s="24"/>
      <c r="T22738" s="24"/>
      <c r="W22738" s="24"/>
      <c r="Z22738" s="24"/>
      <c r="AC22738" s="24"/>
      <c r="AI22738" s="24"/>
      <c r="AL22738" s="24"/>
      <c r="AO22738" s="24"/>
      <c r="AR22738" s="24"/>
      <c r="AU22738" s="24"/>
    </row>
    <row r="22739">
      <c r="J22739" s="18"/>
      <c r="N22739" s="24"/>
      <c r="Q22739" s="24"/>
      <c r="T22739" s="24"/>
      <c r="W22739" s="24"/>
      <c r="Z22739" s="24"/>
      <c r="AC22739" s="24"/>
      <c r="AI22739" s="24"/>
      <c r="AL22739" s="24"/>
      <c r="AO22739" s="24"/>
      <c r="AR22739" s="24"/>
      <c r="AU22739" s="24"/>
    </row>
    <row r="22740">
      <c r="J22740" s="18"/>
      <c r="N22740" s="24"/>
      <c r="Q22740" s="24"/>
      <c r="T22740" s="24"/>
      <c r="W22740" s="24"/>
      <c r="Z22740" s="24"/>
      <c r="AC22740" s="24"/>
      <c r="AI22740" s="24"/>
      <c r="AL22740" s="24"/>
      <c r="AO22740" s="24"/>
      <c r="AR22740" s="24"/>
      <c r="AU22740" s="24"/>
    </row>
    <row r="22741">
      <c r="J22741" s="18"/>
      <c r="N22741" s="24"/>
      <c r="Q22741" s="24"/>
      <c r="T22741" s="24"/>
      <c r="W22741" s="24"/>
      <c r="Z22741" s="24"/>
      <c r="AC22741" s="24"/>
      <c r="AI22741" s="24"/>
      <c r="AL22741" s="24"/>
      <c r="AO22741" s="24"/>
      <c r="AR22741" s="24"/>
      <c r="AU22741" s="24"/>
    </row>
    <row r="22742">
      <c r="J22742" s="18"/>
      <c r="N22742" s="24"/>
      <c r="Q22742" s="24"/>
      <c r="T22742" s="24"/>
      <c r="W22742" s="24"/>
      <c r="Z22742" s="24"/>
      <c r="AC22742" s="24"/>
      <c r="AI22742" s="24"/>
      <c r="AL22742" s="24"/>
      <c r="AO22742" s="24"/>
      <c r="AR22742" s="24"/>
      <c r="AU22742" s="24"/>
    </row>
    <row r="22743">
      <c r="J22743" s="18"/>
      <c r="N22743" s="24"/>
      <c r="Q22743" s="24"/>
      <c r="T22743" s="24"/>
      <c r="W22743" s="24"/>
      <c r="Z22743" s="24"/>
      <c r="AC22743" s="24"/>
      <c r="AI22743" s="24"/>
      <c r="AL22743" s="24"/>
      <c r="AO22743" s="24"/>
      <c r="AR22743" s="24"/>
      <c r="AU22743" s="24"/>
    </row>
    <row r="22744">
      <c r="J22744" s="18"/>
      <c r="N22744" s="24"/>
      <c r="Q22744" s="24"/>
      <c r="T22744" s="24"/>
      <c r="W22744" s="24"/>
      <c r="Z22744" s="24"/>
      <c r="AC22744" s="24"/>
      <c r="AI22744" s="24"/>
      <c r="AL22744" s="24"/>
      <c r="AO22744" s="24"/>
      <c r="AR22744" s="24"/>
      <c r="AU22744" s="24"/>
    </row>
    <row r="22745">
      <c r="J22745" s="18"/>
      <c r="N22745" s="24"/>
      <c r="Q22745" s="24"/>
      <c r="T22745" s="24"/>
      <c r="W22745" s="24"/>
      <c r="Z22745" s="24"/>
      <c r="AC22745" s="24"/>
      <c r="AI22745" s="24"/>
      <c r="AL22745" s="24"/>
      <c r="AO22745" s="24"/>
      <c r="AR22745" s="24"/>
      <c r="AU22745" s="24"/>
    </row>
    <row r="22746">
      <c r="J22746" s="18"/>
      <c r="N22746" s="24"/>
      <c r="Q22746" s="24"/>
      <c r="T22746" s="24"/>
      <c r="W22746" s="24"/>
      <c r="Z22746" s="24"/>
      <c r="AC22746" s="24"/>
      <c r="AI22746" s="24"/>
      <c r="AL22746" s="24"/>
      <c r="AO22746" s="24"/>
      <c r="AR22746" s="24"/>
      <c r="AU22746" s="24"/>
    </row>
    <row r="22747">
      <c r="J22747" s="18"/>
      <c r="N22747" s="24"/>
      <c r="Q22747" s="24"/>
      <c r="T22747" s="24"/>
      <c r="W22747" s="24"/>
      <c r="Z22747" s="24"/>
      <c r="AC22747" s="24"/>
      <c r="AI22747" s="24"/>
      <c r="AL22747" s="24"/>
      <c r="AO22747" s="24"/>
      <c r="AR22747" s="24"/>
      <c r="AU22747" s="24"/>
    </row>
    <row r="22748">
      <c r="J22748" s="18"/>
      <c r="N22748" s="24"/>
      <c r="Q22748" s="24"/>
      <c r="T22748" s="24"/>
      <c r="W22748" s="24"/>
      <c r="Z22748" s="24"/>
      <c r="AC22748" s="24"/>
      <c r="AI22748" s="24"/>
      <c r="AL22748" s="24"/>
      <c r="AO22748" s="24"/>
      <c r="AR22748" s="24"/>
      <c r="AU22748" s="24"/>
    </row>
    <row r="22749">
      <c r="J22749" s="18"/>
      <c r="N22749" s="24"/>
      <c r="Q22749" s="24"/>
      <c r="T22749" s="24"/>
      <c r="W22749" s="24"/>
      <c r="Z22749" s="24"/>
      <c r="AC22749" s="24"/>
      <c r="AI22749" s="24"/>
      <c r="AL22749" s="24"/>
      <c r="AO22749" s="24"/>
      <c r="AR22749" s="24"/>
      <c r="AU22749" s="24"/>
    </row>
    <row r="22750">
      <c r="J22750" s="18"/>
      <c r="N22750" s="24"/>
      <c r="Q22750" s="24"/>
      <c r="T22750" s="24"/>
      <c r="W22750" s="24"/>
      <c r="Z22750" s="24"/>
      <c r="AC22750" s="24"/>
      <c r="AI22750" s="24"/>
      <c r="AL22750" s="24"/>
      <c r="AO22750" s="24"/>
      <c r="AR22750" s="24"/>
      <c r="AU22750" s="24"/>
    </row>
    <row r="22751">
      <c r="J22751" s="18"/>
      <c r="N22751" s="24"/>
      <c r="Q22751" s="24"/>
      <c r="T22751" s="24"/>
      <c r="W22751" s="24"/>
      <c r="Z22751" s="24"/>
      <c r="AC22751" s="24"/>
      <c r="AI22751" s="24"/>
      <c r="AL22751" s="24"/>
      <c r="AO22751" s="24"/>
      <c r="AR22751" s="24"/>
      <c r="AU22751" s="24"/>
    </row>
    <row r="22752">
      <c r="J22752" s="18"/>
      <c r="N22752" s="24"/>
      <c r="Q22752" s="24"/>
      <c r="T22752" s="24"/>
      <c r="W22752" s="24"/>
      <c r="Z22752" s="24"/>
      <c r="AC22752" s="24"/>
      <c r="AI22752" s="24"/>
      <c r="AL22752" s="24"/>
      <c r="AO22752" s="24"/>
      <c r="AR22752" s="24"/>
      <c r="AU22752" s="24"/>
    </row>
    <row r="22753">
      <c r="J22753" s="18"/>
      <c r="N22753" s="24"/>
      <c r="Q22753" s="24"/>
      <c r="T22753" s="24"/>
      <c r="W22753" s="24"/>
      <c r="Z22753" s="24"/>
      <c r="AC22753" s="24"/>
      <c r="AI22753" s="24"/>
      <c r="AL22753" s="24"/>
      <c r="AO22753" s="24"/>
      <c r="AR22753" s="24"/>
      <c r="AU22753" s="24"/>
    </row>
    <row r="22754">
      <c r="J22754" s="18"/>
      <c r="N22754" s="24"/>
      <c r="Q22754" s="24"/>
      <c r="T22754" s="24"/>
      <c r="W22754" s="24"/>
      <c r="Z22754" s="24"/>
      <c r="AC22754" s="24"/>
      <c r="AI22754" s="24"/>
      <c r="AL22754" s="24"/>
      <c r="AO22754" s="24"/>
      <c r="AR22754" s="24"/>
      <c r="AU22754" s="24"/>
    </row>
    <row r="22755">
      <c r="J22755" s="18"/>
      <c r="N22755" s="24"/>
      <c r="Q22755" s="24"/>
      <c r="T22755" s="24"/>
      <c r="W22755" s="24"/>
      <c r="Z22755" s="24"/>
      <c r="AC22755" s="24"/>
      <c r="AI22755" s="24"/>
      <c r="AL22755" s="24"/>
      <c r="AO22755" s="24"/>
      <c r="AR22755" s="24"/>
      <c r="AU22755" s="24"/>
    </row>
    <row r="22756">
      <c r="J22756" s="18"/>
      <c r="N22756" s="24"/>
      <c r="Q22756" s="24"/>
      <c r="T22756" s="24"/>
      <c r="W22756" s="24"/>
      <c r="Z22756" s="24"/>
      <c r="AC22756" s="24"/>
      <c r="AI22756" s="24"/>
      <c r="AL22756" s="24"/>
      <c r="AO22756" s="24"/>
      <c r="AR22756" s="24"/>
      <c r="AU22756" s="24"/>
    </row>
    <row r="22757">
      <c r="J22757" s="18"/>
      <c r="N22757" s="24"/>
      <c r="Q22757" s="24"/>
      <c r="T22757" s="24"/>
      <c r="W22757" s="24"/>
      <c r="Z22757" s="24"/>
      <c r="AC22757" s="24"/>
      <c r="AI22757" s="24"/>
      <c r="AL22757" s="24"/>
      <c r="AO22757" s="24"/>
      <c r="AR22757" s="24"/>
      <c r="AU22757" s="24"/>
    </row>
    <row r="22758">
      <c r="J22758" s="18"/>
      <c r="N22758" s="24"/>
      <c r="Q22758" s="24"/>
      <c r="T22758" s="24"/>
      <c r="W22758" s="24"/>
      <c r="Z22758" s="24"/>
      <c r="AC22758" s="24"/>
      <c r="AI22758" s="24"/>
      <c r="AL22758" s="24"/>
      <c r="AO22758" s="24"/>
      <c r="AR22758" s="24"/>
      <c r="AU22758" s="24"/>
    </row>
    <row r="22759">
      <c r="J22759" s="18"/>
      <c r="N22759" s="24"/>
      <c r="Q22759" s="24"/>
      <c r="T22759" s="24"/>
      <c r="W22759" s="24"/>
      <c r="Z22759" s="24"/>
      <c r="AC22759" s="24"/>
      <c r="AI22759" s="24"/>
      <c r="AL22759" s="24"/>
      <c r="AO22759" s="24"/>
      <c r="AR22759" s="24"/>
      <c r="AU22759" s="24"/>
    </row>
    <row r="22760">
      <c r="J22760" s="18"/>
      <c r="N22760" s="24"/>
      <c r="Q22760" s="24"/>
      <c r="T22760" s="24"/>
      <c r="W22760" s="24"/>
      <c r="Z22760" s="24"/>
      <c r="AC22760" s="24"/>
      <c r="AI22760" s="24"/>
      <c r="AL22760" s="24"/>
      <c r="AO22760" s="24"/>
      <c r="AR22760" s="24"/>
      <c r="AU22760" s="24"/>
    </row>
    <row r="22761">
      <c r="J22761" s="18"/>
      <c r="N22761" s="24"/>
      <c r="Q22761" s="24"/>
      <c r="T22761" s="24"/>
      <c r="W22761" s="24"/>
      <c r="Z22761" s="24"/>
      <c r="AC22761" s="24"/>
      <c r="AI22761" s="24"/>
      <c r="AL22761" s="24"/>
      <c r="AO22761" s="24"/>
      <c r="AR22761" s="24"/>
      <c r="AU22761" s="24"/>
    </row>
    <row r="22762">
      <c r="J22762" s="18"/>
      <c r="N22762" s="24"/>
      <c r="Q22762" s="24"/>
      <c r="T22762" s="24"/>
      <c r="W22762" s="24"/>
      <c r="Z22762" s="24"/>
      <c r="AC22762" s="24"/>
      <c r="AI22762" s="24"/>
      <c r="AL22762" s="24"/>
      <c r="AO22762" s="24"/>
      <c r="AR22762" s="24"/>
      <c r="AU22762" s="24"/>
    </row>
    <row r="22763">
      <c r="J22763" s="18"/>
      <c r="N22763" s="24"/>
      <c r="Q22763" s="24"/>
      <c r="T22763" s="24"/>
      <c r="W22763" s="24"/>
      <c r="Z22763" s="24"/>
      <c r="AC22763" s="24"/>
      <c r="AI22763" s="24"/>
      <c r="AL22763" s="24"/>
      <c r="AO22763" s="24"/>
      <c r="AR22763" s="24"/>
      <c r="AU22763" s="24"/>
    </row>
    <row r="22764">
      <c r="J22764" s="18"/>
      <c r="N22764" s="24"/>
      <c r="Q22764" s="24"/>
      <c r="T22764" s="24"/>
      <c r="W22764" s="24"/>
      <c r="Z22764" s="24"/>
      <c r="AC22764" s="24"/>
      <c r="AI22764" s="24"/>
      <c r="AL22764" s="24"/>
      <c r="AO22764" s="24"/>
      <c r="AR22764" s="24"/>
      <c r="AU22764" s="24"/>
    </row>
    <row r="22765">
      <c r="J22765" s="18"/>
      <c r="N22765" s="24"/>
      <c r="Q22765" s="24"/>
      <c r="T22765" s="24"/>
      <c r="W22765" s="24"/>
      <c r="Z22765" s="24"/>
      <c r="AC22765" s="24"/>
      <c r="AI22765" s="24"/>
      <c r="AL22765" s="24"/>
      <c r="AO22765" s="24"/>
      <c r="AR22765" s="24"/>
      <c r="AU22765" s="24"/>
    </row>
    <row r="22766">
      <c r="J22766" s="18"/>
      <c r="N22766" s="24"/>
      <c r="Q22766" s="24"/>
      <c r="T22766" s="24"/>
      <c r="W22766" s="24"/>
      <c r="Z22766" s="24"/>
      <c r="AC22766" s="24"/>
      <c r="AI22766" s="24"/>
      <c r="AL22766" s="24"/>
      <c r="AO22766" s="24"/>
      <c r="AR22766" s="24"/>
      <c r="AU22766" s="24"/>
    </row>
    <row r="22767">
      <c r="J22767" s="18"/>
      <c r="N22767" s="24"/>
      <c r="Q22767" s="24"/>
      <c r="T22767" s="24"/>
      <c r="W22767" s="24"/>
      <c r="Z22767" s="24"/>
      <c r="AC22767" s="24"/>
      <c r="AI22767" s="24"/>
      <c r="AL22767" s="24"/>
      <c r="AO22767" s="24"/>
      <c r="AR22767" s="24"/>
      <c r="AU22767" s="24"/>
    </row>
    <row r="22768">
      <c r="J22768" s="18"/>
      <c r="N22768" s="24"/>
      <c r="Q22768" s="24"/>
      <c r="T22768" s="24"/>
      <c r="W22768" s="24"/>
      <c r="Z22768" s="24"/>
      <c r="AC22768" s="24"/>
      <c r="AI22768" s="24"/>
      <c r="AL22768" s="24"/>
      <c r="AO22768" s="24"/>
      <c r="AR22768" s="24"/>
      <c r="AU22768" s="24"/>
    </row>
    <row r="22769">
      <c r="J22769" s="18"/>
      <c r="N22769" s="24"/>
      <c r="Q22769" s="24"/>
      <c r="T22769" s="24"/>
      <c r="W22769" s="24"/>
      <c r="Z22769" s="24"/>
      <c r="AC22769" s="24"/>
      <c r="AI22769" s="24"/>
      <c r="AL22769" s="24"/>
      <c r="AO22769" s="24"/>
      <c r="AR22769" s="24"/>
      <c r="AU22769" s="24"/>
    </row>
    <row r="22770">
      <c r="J22770" s="18"/>
      <c r="N22770" s="24"/>
      <c r="Q22770" s="24"/>
      <c r="T22770" s="24"/>
      <c r="W22770" s="24"/>
      <c r="Z22770" s="24"/>
      <c r="AC22770" s="24"/>
      <c r="AI22770" s="24"/>
      <c r="AL22770" s="24"/>
      <c r="AO22770" s="24"/>
      <c r="AR22770" s="24"/>
      <c r="AU22770" s="24"/>
    </row>
    <row r="22771">
      <c r="J22771" s="18"/>
      <c r="N22771" s="24"/>
      <c r="Q22771" s="24"/>
      <c r="T22771" s="24"/>
      <c r="W22771" s="24"/>
      <c r="Z22771" s="24"/>
      <c r="AC22771" s="24"/>
      <c r="AI22771" s="24"/>
      <c r="AL22771" s="24"/>
      <c r="AO22771" s="24"/>
      <c r="AR22771" s="24"/>
      <c r="AU22771" s="24"/>
    </row>
    <row r="22772">
      <c r="J22772" s="18"/>
      <c r="N22772" s="24"/>
      <c r="Q22772" s="24"/>
      <c r="T22772" s="24"/>
      <c r="W22772" s="24"/>
      <c r="Z22772" s="24"/>
      <c r="AC22772" s="24"/>
      <c r="AI22772" s="24"/>
      <c r="AL22772" s="24"/>
      <c r="AO22772" s="24"/>
      <c r="AR22772" s="24"/>
      <c r="AU22772" s="24"/>
    </row>
    <row r="22773">
      <c r="J22773" s="18"/>
      <c r="N22773" s="24"/>
      <c r="Q22773" s="24"/>
      <c r="T22773" s="24"/>
      <c r="W22773" s="24"/>
      <c r="Z22773" s="24"/>
      <c r="AC22773" s="24"/>
      <c r="AI22773" s="24"/>
      <c r="AL22773" s="24"/>
      <c r="AO22773" s="24"/>
      <c r="AR22773" s="24"/>
      <c r="AU22773" s="24"/>
    </row>
    <row r="22774">
      <c r="J22774" s="18"/>
      <c r="N22774" s="24"/>
      <c r="Q22774" s="24"/>
      <c r="T22774" s="24"/>
      <c r="W22774" s="24"/>
      <c r="Z22774" s="24"/>
      <c r="AC22774" s="24"/>
      <c r="AI22774" s="24"/>
      <c r="AL22774" s="24"/>
      <c r="AO22774" s="24"/>
      <c r="AR22774" s="24"/>
      <c r="AU22774" s="24"/>
    </row>
    <row r="22775">
      <c r="J22775" s="18"/>
      <c r="N22775" s="24"/>
      <c r="Q22775" s="24"/>
      <c r="T22775" s="24"/>
      <c r="W22775" s="24"/>
      <c r="Z22775" s="24"/>
      <c r="AC22775" s="24"/>
      <c r="AI22775" s="24"/>
      <c r="AL22775" s="24"/>
      <c r="AO22775" s="24"/>
      <c r="AR22775" s="24"/>
      <c r="AU22775" s="24"/>
    </row>
    <row r="22776">
      <c r="J22776" s="18"/>
      <c r="N22776" s="24"/>
      <c r="Q22776" s="24"/>
      <c r="T22776" s="24"/>
      <c r="W22776" s="24"/>
      <c r="Z22776" s="24"/>
      <c r="AC22776" s="24"/>
      <c r="AI22776" s="24"/>
      <c r="AL22776" s="24"/>
      <c r="AO22776" s="24"/>
      <c r="AR22776" s="24"/>
      <c r="AU22776" s="24"/>
    </row>
    <row r="22777">
      <c r="J22777" s="18"/>
      <c r="N22777" s="24"/>
      <c r="Q22777" s="24"/>
      <c r="T22777" s="24"/>
      <c r="W22777" s="24"/>
      <c r="Z22777" s="24"/>
      <c r="AC22777" s="24"/>
      <c r="AI22777" s="24"/>
      <c r="AL22777" s="24"/>
      <c r="AO22777" s="24"/>
      <c r="AR22777" s="24"/>
      <c r="AU22777" s="24"/>
    </row>
    <row r="22778">
      <c r="J22778" s="18"/>
      <c r="N22778" s="24"/>
      <c r="Q22778" s="24"/>
      <c r="T22778" s="24"/>
      <c r="W22778" s="24"/>
      <c r="Z22778" s="24"/>
      <c r="AC22778" s="24"/>
      <c r="AI22778" s="24"/>
      <c r="AL22778" s="24"/>
      <c r="AO22778" s="24"/>
      <c r="AR22778" s="24"/>
      <c r="AU22778" s="24"/>
    </row>
    <row r="22779">
      <c r="J22779" s="18"/>
      <c r="N22779" s="24"/>
      <c r="Q22779" s="24"/>
      <c r="T22779" s="24"/>
      <c r="W22779" s="24"/>
      <c r="Z22779" s="24"/>
      <c r="AC22779" s="24"/>
      <c r="AI22779" s="24"/>
      <c r="AL22779" s="24"/>
      <c r="AO22779" s="24"/>
      <c r="AR22779" s="24"/>
      <c r="AU22779" s="24"/>
    </row>
    <row r="22780">
      <c r="J22780" s="18"/>
      <c r="N22780" s="24"/>
      <c r="Q22780" s="24"/>
      <c r="T22780" s="24"/>
      <c r="W22780" s="24"/>
      <c r="Z22780" s="24"/>
      <c r="AC22780" s="24"/>
      <c r="AI22780" s="24"/>
      <c r="AL22780" s="24"/>
      <c r="AO22780" s="24"/>
      <c r="AR22780" s="24"/>
      <c r="AU22780" s="24"/>
    </row>
    <row r="22781">
      <c r="J22781" s="18"/>
      <c r="N22781" s="24"/>
      <c r="Q22781" s="24"/>
      <c r="T22781" s="24"/>
      <c r="W22781" s="24"/>
      <c r="Z22781" s="24"/>
      <c r="AC22781" s="24"/>
      <c r="AI22781" s="24"/>
      <c r="AL22781" s="24"/>
      <c r="AO22781" s="24"/>
      <c r="AR22781" s="24"/>
      <c r="AU22781" s="24"/>
    </row>
    <row r="22782">
      <c r="J22782" s="18"/>
      <c r="N22782" s="24"/>
      <c r="Q22782" s="24"/>
      <c r="T22782" s="24"/>
      <c r="W22782" s="24"/>
      <c r="Z22782" s="24"/>
      <c r="AC22782" s="24"/>
      <c r="AI22782" s="24"/>
      <c r="AL22782" s="24"/>
      <c r="AO22782" s="24"/>
      <c r="AR22782" s="24"/>
      <c r="AU22782" s="24"/>
    </row>
    <row r="22783">
      <c r="J22783" s="18"/>
      <c r="N22783" s="24"/>
      <c r="Q22783" s="24"/>
      <c r="T22783" s="24"/>
      <c r="W22783" s="24"/>
      <c r="Z22783" s="24"/>
      <c r="AC22783" s="24"/>
      <c r="AI22783" s="24"/>
      <c r="AL22783" s="24"/>
      <c r="AO22783" s="24"/>
      <c r="AR22783" s="24"/>
      <c r="AU22783" s="24"/>
    </row>
    <row r="22784">
      <c r="J22784" s="18"/>
      <c r="N22784" s="24"/>
      <c r="Q22784" s="24"/>
      <c r="T22784" s="24"/>
      <c r="W22784" s="24"/>
      <c r="Z22784" s="24"/>
      <c r="AC22784" s="24"/>
      <c r="AI22784" s="24"/>
      <c r="AL22784" s="24"/>
      <c r="AO22784" s="24"/>
      <c r="AR22784" s="24"/>
      <c r="AU22784" s="24"/>
    </row>
    <row r="22785">
      <c r="J22785" s="18"/>
      <c r="N22785" s="24"/>
      <c r="Q22785" s="24"/>
      <c r="T22785" s="24"/>
      <c r="W22785" s="24"/>
      <c r="Z22785" s="24"/>
      <c r="AC22785" s="24"/>
      <c r="AI22785" s="24"/>
      <c r="AL22785" s="24"/>
      <c r="AO22785" s="24"/>
      <c r="AR22785" s="24"/>
      <c r="AU22785" s="24"/>
    </row>
    <row r="22786">
      <c r="J22786" s="18"/>
      <c r="N22786" s="24"/>
      <c r="Q22786" s="24"/>
      <c r="T22786" s="24"/>
      <c r="W22786" s="24"/>
      <c r="Z22786" s="24"/>
      <c r="AC22786" s="24"/>
      <c r="AI22786" s="24"/>
      <c r="AL22786" s="24"/>
      <c r="AO22786" s="24"/>
      <c r="AR22786" s="24"/>
      <c r="AU22786" s="24"/>
    </row>
    <row r="22787">
      <c r="J22787" s="18"/>
      <c r="N22787" s="24"/>
      <c r="Q22787" s="24"/>
      <c r="T22787" s="24"/>
      <c r="W22787" s="24"/>
      <c r="Z22787" s="24"/>
      <c r="AC22787" s="24"/>
      <c r="AI22787" s="24"/>
      <c r="AL22787" s="24"/>
      <c r="AO22787" s="24"/>
      <c r="AR22787" s="24"/>
      <c r="AU22787" s="24"/>
    </row>
    <row r="22788">
      <c r="J22788" s="18"/>
      <c r="N22788" s="24"/>
      <c r="Q22788" s="24"/>
      <c r="T22788" s="24"/>
      <c r="W22788" s="24"/>
      <c r="Z22788" s="24"/>
      <c r="AC22788" s="24"/>
      <c r="AI22788" s="24"/>
      <c r="AL22788" s="24"/>
      <c r="AO22788" s="24"/>
      <c r="AR22788" s="24"/>
      <c r="AU22788" s="24"/>
    </row>
    <row r="22789">
      <c r="J22789" s="18"/>
      <c r="N22789" s="24"/>
      <c r="Q22789" s="24"/>
      <c r="T22789" s="24"/>
      <c r="W22789" s="24"/>
      <c r="Z22789" s="24"/>
      <c r="AC22789" s="24"/>
      <c r="AI22789" s="24"/>
      <c r="AL22789" s="24"/>
      <c r="AO22789" s="24"/>
      <c r="AR22789" s="24"/>
      <c r="AU22789" s="24"/>
    </row>
    <row r="22790">
      <c r="J22790" s="18"/>
      <c r="N22790" s="24"/>
      <c r="Q22790" s="24"/>
      <c r="T22790" s="24"/>
      <c r="W22790" s="24"/>
      <c r="Z22790" s="24"/>
      <c r="AC22790" s="24"/>
      <c r="AI22790" s="24"/>
      <c r="AL22790" s="24"/>
      <c r="AO22790" s="24"/>
      <c r="AR22790" s="24"/>
      <c r="AU22790" s="24"/>
    </row>
    <row r="22791">
      <c r="J22791" s="18"/>
      <c r="N22791" s="24"/>
      <c r="Q22791" s="24"/>
      <c r="T22791" s="24"/>
      <c r="W22791" s="24"/>
      <c r="Z22791" s="24"/>
      <c r="AC22791" s="24"/>
      <c r="AI22791" s="24"/>
      <c r="AL22791" s="24"/>
      <c r="AO22791" s="24"/>
      <c r="AR22791" s="24"/>
      <c r="AU22791" s="24"/>
    </row>
    <row r="22792">
      <c r="J22792" s="18"/>
      <c r="N22792" s="24"/>
      <c r="Q22792" s="24"/>
      <c r="T22792" s="24"/>
      <c r="W22792" s="24"/>
      <c r="Z22792" s="24"/>
      <c r="AC22792" s="24"/>
      <c r="AI22792" s="24"/>
      <c r="AL22792" s="24"/>
      <c r="AO22792" s="24"/>
      <c r="AR22792" s="24"/>
      <c r="AU22792" s="24"/>
    </row>
    <row r="22793">
      <c r="J22793" s="18"/>
      <c r="N22793" s="24"/>
      <c r="Q22793" s="24"/>
      <c r="T22793" s="24"/>
      <c r="W22793" s="24"/>
      <c r="Z22793" s="24"/>
      <c r="AC22793" s="24"/>
      <c r="AI22793" s="24"/>
      <c r="AL22793" s="24"/>
      <c r="AO22793" s="24"/>
      <c r="AR22793" s="24"/>
      <c r="AU22793" s="24"/>
    </row>
    <row r="22794">
      <c r="J22794" s="18"/>
      <c r="N22794" s="24"/>
      <c r="Q22794" s="24"/>
      <c r="T22794" s="24"/>
      <c r="W22794" s="24"/>
      <c r="Z22794" s="24"/>
      <c r="AC22794" s="24"/>
      <c r="AI22794" s="24"/>
      <c r="AL22794" s="24"/>
      <c r="AO22794" s="24"/>
      <c r="AR22794" s="24"/>
      <c r="AU22794" s="24"/>
    </row>
    <row r="22795">
      <c r="J22795" s="18"/>
      <c r="N22795" s="24"/>
      <c r="Q22795" s="24"/>
      <c r="T22795" s="24"/>
      <c r="W22795" s="24"/>
      <c r="Z22795" s="24"/>
      <c r="AC22795" s="24"/>
      <c r="AI22795" s="24"/>
      <c r="AL22795" s="24"/>
      <c r="AO22795" s="24"/>
      <c r="AR22795" s="24"/>
      <c r="AU22795" s="24"/>
    </row>
    <row r="22796">
      <c r="J22796" s="18"/>
      <c r="N22796" s="24"/>
      <c r="Q22796" s="24"/>
      <c r="T22796" s="24"/>
      <c r="W22796" s="24"/>
      <c r="Z22796" s="24"/>
      <c r="AC22796" s="24"/>
      <c r="AI22796" s="24"/>
      <c r="AL22796" s="24"/>
      <c r="AO22796" s="24"/>
      <c r="AR22796" s="24"/>
      <c r="AU22796" s="24"/>
    </row>
    <row r="22797">
      <c r="J22797" s="18"/>
      <c r="N22797" s="24"/>
      <c r="Q22797" s="24"/>
      <c r="T22797" s="24"/>
      <c r="W22797" s="24"/>
      <c r="Z22797" s="24"/>
      <c r="AC22797" s="24"/>
      <c r="AI22797" s="24"/>
      <c r="AL22797" s="24"/>
      <c r="AO22797" s="24"/>
      <c r="AR22797" s="24"/>
      <c r="AU22797" s="24"/>
    </row>
    <row r="22798">
      <c r="J22798" s="18"/>
      <c r="N22798" s="24"/>
      <c r="Q22798" s="24"/>
      <c r="T22798" s="24"/>
      <c r="W22798" s="24"/>
      <c r="Z22798" s="24"/>
      <c r="AC22798" s="24"/>
      <c r="AI22798" s="24"/>
      <c r="AL22798" s="24"/>
      <c r="AO22798" s="24"/>
      <c r="AR22798" s="24"/>
      <c r="AU22798" s="24"/>
    </row>
    <row r="22799">
      <c r="J22799" s="18"/>
      <c r="N22799" s="24"/>
      <c r="Q22799" s="24"/>
      <c r="T22799" s="24"/>
      <c r="W22799" s="24"/>
      <c r="Z22799" s="24"/>
      <c r="AC22799" s="24"/>
      <c r="AI22799" s="24"/>
      <c r="AL22799" s="24"/>
      <c r="AO22799" s="24"/>
      <c r="AR22799" s="24"/>
      <c r="AU22799" s="24"/>
    </row>
    <row r="22800">
      <c r="J22800" s="18"/>
      <c r="N22800" s="24"/>
      <c r="Q22800" s="24"/>
      <c r="T22800" s="24"/>
      <c r="W22800" s="24"/>
      <c r="Z22800" s="24"/>
      <c r="AC22800" s="24"/>
      <c r="AI22800" s="24"/>
      <c r="AL22800" s="24"/>
      <c r="AO22800" s="24"/>
      <c r="AR22800" s="24"/>
      <c r="AU22800" s="24"/>
    </row>
    <row r="22801">
      <c r="J22801" s="18"/>
      <c r="N22801" s="24"/>
      <c r="Q22801" s="24"/>
      <c r="T22801" s="24"/>
      <c r="W22801" s="24"/>
      <c r="Z22801" s="24"/>
      <c r="AC22801" s="24"/>
      <c r="AI22801" s="24"/>
      <c r="AL22801" s="24"/>
      <c r="AO22801" s="24"/>
      <c r="AR22801" s="24"/>
      <c r="AU22801" s="24"/>
    </row>
    <row r="22802">
      <c r="J22802" s="18"/>
      <c r="N22802" s="24"/>
      <c r="Q22802" s="24"/>
      <c r="T22802" s="24"/>
      <c r="W22802" s="24"/>
      <c r="Z22802" s="24"/>
      <c r="AC22802" s="24"/>
      <c r="AI22802" s="24"/>
      <c r="AL22802" s="24"/>
      <c r="AO22802" s="24"/>
      <c r="AR22802" s="24"/>
      <c r="AU22802" s="24"/>
    </row>
    <row r="22803">
      <c r="J22803" s="18"/>
      <c r="N22803" s="24"/>
      <c r="Q22803" s="24"/>
      <c r="T22803" s="24"/>
      <c r="W22803" s="24"/>
      <c r="Z22803" s="24"/>
      <c r="AC22803" s="24"/>
      <c r="AI22803" s="24"/>
      <c r="AL22803" s="24"/>
      <c r="AO22803" s="24"/>
      <c r="AR22803" s="24"/>
      <c r="AU22803" s="24"/>
    </row>
    <row r="22804">
      <c r="J22804" s="18"/>
      <c r="N22804" s="24"/>
      <c r="Q22804" s="24"/>
      <c r="T22804" s="24"/>
      <c r="W22804" s="24"/>
      <c r="Z22804" s="24"/>
      <c r="AC22804" s="24"/>
      <c r="AI22804" s="24"/>
      <c r="AL22804" s="24"/>
      <c r="AO22804" s="24"/>
      <c r="AR22804" s="24"/>
      <c r="AU22804" s="24"/>
    </row>
    <row r="22805">
      <c r="J22805" s="18"/>
      <c r="N22805" s="24"/>
      <c r="Q22805" s="24"/>
      <c r="T22805" s="24"/>
      <c r="W22805" s="24"/>
      <c r="Z22805" s="24"/>
      <c r="AC22805" s="24"/>
      <c r="AI22805" s="24"/>
      <c r="AL22805" s="24"/>
      <c r="AO22805" s="24"/>
      <c r="AR22805" s="24"/>
      <c r="AU22805" s="24"/>
    </row>
    <row r="22806">
      <c r="J22806" s="18"/>
      <c r="N22806" s="24"/>
      <c r="Q22806" s="24"/>
      <c r="T22806" s="24"/>
      <c r="W22806" s="24"/>
      <c r="Z22806" s="24"/>
      <c r="AC22806" s="24"/>
      <c r="AI22806" s="24"/>
      <c r="AL22806" s="24"/>
      <c r="AO22806" s="24"/>
      <c r="AR22806" s="24"/>
      <c r="AU22806" s="24"/>
    </row>
    <row r="22807">
      <c r="J22807" s="18"/>
      <c r="N22807" s="24"/>
      <c r="Q22807" s="24"/>
      <c r="T22807" s="24"/>
      <c r="W22807" s="24"/>
      <c r="Z22807" s="24"/>
      <c r="AC22807" s="24"/>
      <c r="AI22807" s="24"/>
      <c r="AL22807" s="24"/>
      <c r="AO22807" s="24"/>
      <c r="AR22807" s="24"/>
      <c r="AU22807" s="24"/>
    </row>
    <row r="22808">
      <c r="J22808" s="18"/>
      <c r="N22808" s="24"/>
      <c r="Q22808" s="24"/>
      <c r="T22808" s="24"/>
      <c r="W22808" s="24"/>
      <c r="Z22808" s="24"/>
      <c r="AC22808" s="24"/>
      <c r="AI22808" s="24"/>
      <c r="AL22808" s="24"/>
      <c r="AO22808" s="24"/>
      <c r="AR22808" s="24"/>
      <c r="AU22808" s="24"/>
    </row>
    <row r="22809">
      <c r="J22809" s="18"/>
      <c r="N22809" s="24"/>
      <c r="Q22809" s="24"/>
      <c r="T22809" s="24"/>
      <c r="W22809" s="24"/>
      <c r="Z22809" s="24"/>
      <c r="AC22809" s="24"/>
      <c r="AI22809" s="24"/>
      <c r="AL22809" s="24"/>
      <c r="AO22809" s="24"/>
      <c r="AR22809" s="24"/>
      <c r="AU22809" s="24"/>
    </row>
    <row r="22810">
      <c r="J22810" s="18"/>
      <c r="N22810" s="24"/>
      <c r="Q22810" s="24"/>
      <c r="T22810" s="24"/>
      <c r="W22810" s="24"/>
      <c r="Z22810" s="24"/>
      <c r="AC22810" s="24"/>
      <c r="AI22810" s="24"/>
      <c r="AL22810" s="24"/>
      <c r="AO22810" s="24"/>
      <c r="AR22810" s="24"/>
      <c r="AU22810" s="24"/>
    </row>
    <row r="22811">
      <c r="J22811" s="18"/>
      <c r="N22811" s="24"/>
      <c r="Q22811" s="24"/>
      <c r="T22811" s="24"/>
      <c r="W22811" s="24"/>
      <c r="Z22811" s="24"/>
      <c r="AC22811" s="24"/>
      <c r="AI22811" s="24"/>
      <c r="AL22811" s="24"/>
      <c r="AO22811" s="24"/>
      <c r="AR22811" s="24"/>
      <c r="AU22811" s="24"/>
    </row>
    <row r="22812">
      <c r="J22812" s="18"/>
      <c r="N22812" s="24"/>
      <c r="Q22812" s="24"/>
      <c r="T22812" s="24"/>
      <c r="W22812" s="24"/>
      <c r="Z22812" s="24"/>
      <c r="AC22812" s="24"/>
      <c r="AI22812" s="24"/>
      <c r="AL22812" s="24"/>
      <c r="AO22812" s="24"/>
      <c r="AR22812" s="24"/>
      <c r="AU22812" s="24"/>
    </row>
    <row r="22813">
      <c r="J22813" s="18"/>
      <c r="N22813" s="24"/>
      <c r="Q22813" s="24"/>
      <c r="T22813" s="24"/>
      <c r="W22813" s="24"/>
      <c r="Z22813" s="24"/>
      <c r="AC22813" s="24"/>
      <c r="AI22813" s="24"/>
      <c r="AL22813" s="24"/>
      <c r="AO22813" s="24"/>
      <c r="AR22813" s="24"/>
      <c r="AU22813" s="24"/>
    </row>
    <row r="22814">
      <c r="J22814" s="18"/>
      <c r="N22814" s="24"/>
      <c r="Q22814" s="24"/>
      <c r="T22814" s="24"/>
      <c r="W22814" s="24"/>
      <c r="Z22814" s="24"/>
      <c r="AC22814" s="24"/>
      <c r="AI22814" s="24"/>
      <c r="AL22814" s="24"/>
      <c r="AO22814" s="24"/>
      <c r="AR22814" s="24"/>
      <c r="AU22814" s="24"/>
    </row>
    <row r="22815">
      <c r="J22815" s="18"/>
      <c r="N22815" s="24"/>
      <c r="Q22815" s="24"/>
      <c r="T22815" s="24"/>
      <c r="W22815" s="24"/>
      <c r="Z22815" s="24"/>
      <c r="AC22815" s="24"/>
      <c r="AI22815" s="24"/>
      <c r="AL22815" s="24"/>
      <c r="AO22815" s="24"/>
      <c r="AR22815" s="24"/>
      <c r="AU22815" s="24"/>
    </row>
    <row r="22816">
      <c r="J22816" s="18"/>
      <c r="N22816" s="24"/>
      <c r="Q22816" s="24"/>
      <c r="T22816" s="24"/>
      <c r="W22816" s="24"/>
      <c r="Z22816" s="24"/>
      <c r="AC22816" s="24"/>
      <c r="AI22816" s="24"/>
      <c r="AL22816" s="24"/>
      <c r="AO22816" s="24"/>
      <c r="AR22816" s="24"/>
      <c r="AU22816" s="24"/>
    </row>
    <row r="22817">
      <c r="J22817" s="18"/>
      <c r="N22817" s="24"/>
      <c r="Q22817" s="24"/>
      <c r="T22817" s="24"/>
      <c r="W22817" s="24"/>
      <c r="Z22817" s="24"/>
      <c r="AC22817" s="24"/>
      <c r="AI22817" s="24"/>
      <c r="AL22817" s="24"/>
      <c r="AO22817" s="24"/>
      <c r="AR22817" s="24"/>
      <c r="AU22817" s="24"/>
    </row>
    <row r="22818">
      <c r="J22818" s="18"/>
      <c r="N22818" s="24"/>
      <c r="Q22818" s="24"/>
      <c r="T22818" s="24"/>
      <c r="W22818" s="24"/>
      <c r="Z22818" s="24"/>
      <c r="AC22818" s="24"/>
      <c r="AI22818" s="24"/>
      <c r="AL22818" s="24"/>
      <c r="AO22818" s="24"/>
      <c r="AR22818" s="24"/>
      <c r="AU22818" s="24"/>
    </row>
    <row r="22819">
      <c r="J22819" s="18"/>
      <c r="N22819" s="24"/>
      <c r="Q22819" s="24"/>
      <c r="T22819" s="24"/>
      <c r="W22819" s="24"/>
      <c r="Z22819" s="24"/>
      <c r="AC22819" s="24"/>
      <c r="AI22819" s="24"/>
      <c r="AL22819" s="24"/>
      <c r="AO22819" s="24"/>
      <c r="AR22819" s="24"/>
      <c r="AU22819" s="24"/>
    </row>
    <row r="22820">
      <c r="J22820" s="18"/>
      <c r="N22820" s="24"/>
      <c r="Q22820" s="24"/>
      <c r="T22820" s="24"/>
      <c r="W22820" s="24"/>
      <c r="Z22820" s="24"/>
      <c r="AC22820" s="24"/>
      <c r="AI22820" s="24"/>
      <c r="AL22820" s="24"/>
      <c r="AO22820" s="24"/>
      <c r="AR22820" s="24"/>
      <c r="AU22820" s="24"/>
    </row>
    <row r="22821">
      <c r="J22821" s="18"/>
      <c r="N22821" s="24"/>
      <c r="Q22821" s="24"/>
      <c r="T22821" s="24"/>
      <c r="W22821" s="24"/>
      <c r="Z22821" s="24"/>
      <c r="AC22821" s="24"/>
      <c r="AI22821" s="24"/>
      <c r="AL22821" s="24"/>
      <c r="AO22821" s="24"/>
      <c r="AR22821" s="24"/>
      <c r="AU22821" s="24"/>
    </row>
    <row r="22822">
      <c r="J22822" s="18"/>
      <c r="N22822" s="24"/>
      <c r="Q22822" s="24"/>
      <c r="T22822" s="24"/>
      <c r="W22822" s="24"/>
      <c r="Z22822" s="24"/>
      <c r="AC22822" s="24"/>
      <c r="AI22822" s="24"/>
      <c r="AL22822" s="24"/>
      <c r="AO22822" s="24"/>
      <c r="AR22822" s="24"/>
      <c r="AU22822" s="24"/>
    </row>
    <row r="22823">
      <c r="J22823" s="18"/>
      <c r="N22823" s="24"/>
      <c r="Q22823" s="24"/>
      <c r="T22823" s="24"/>
      <c r="W22823" s="24"/>
      <c r="Z22823" s="24"/>
      <c r="AC22823" s="24"/>
      <c r="AI22823" s="24"/>
      <c r="AL22823" s="24"/>
      <c r="AO22823" s="24"/>
      <c r="AR22823" s="24"/>
      <c r="AU22823" s="24"/>
    </row>
    <row r="22824">
      <c r="J22824" s="18"/>
      <c r="N22824" s="24"/>
      <c r="Q22824" s="24"/>
      <c r="T22824" s="24"/>
      <c r="W22824" s="24"/>
      <c r="Z22824" s="24"/>
      <c r="AC22824" s="24"/>
      <c r="AI22824" s="24"/>
      <c r="AL22824" s="24"/>
      <c r="AO22824" s="24"/>
      <c r="AR22824" s="24"/>
      <c r="AU22824" s="24"/>
    </row>
    <row r="22825">
      <c r="J22825" s="18"/>
      <c r="N22825" s="24"/>
      <c r="Q22825" s="24"/>
      <c r="T22825" s="24"/>
      <c r="W22825" s="24"/>
      <c r="Z22825" s="24"/>
      <c r="AC22825" s="24"/>
      <c r="AI22825" s="24"/>
      <c r="AL22825" s="24"/>
      <c r="AO22825" s="24"/>
      <c r="AR22825" s="24"/>
      <c r="AU22825" s="24"/>
    </row>
    <row r="22826">
      <c r="J22826" s="18"/>
      <c r="N22826" s="24"/>
      <c r="Q22826" s="24"/>
      <c r="T22826" s="24"/>
      <c r="W22826" s="24"/>
      <c r="Z22826" s="24"/>
      <c r="AC22826" s="24"/>
      <c r="AI22826" s="24"/>
      <c r="AL22826" s="24"/>
      <c r="AO22826" s="24"/>
      <c r="AR22826" s="24"/>
      <c r="AU22826" s="24"/>
    </row>
    <row r="22827">
      <c r="J22827" s="18"/>
      <c r="N22827" s="24"/>
      <c r="Q22827" s="24"/>
      <c r="T22827" s="24"/>
      <c r="W22827" s="24"/>
      <c r="Z22827" s="24"/>
      <c r="AC22827" s="24"/>
      <c r="AI22827" s="24"/>
      <c r="AL22827" s="24"/>
      <c r="AO22827" s="24"/>
      <c r="AR22827" s="24"/>
      <c r="AU22827" s="24"/>
    </row>
    <row r="22828">
      <c r="J22828" s="18"/>
      <c r="N22828" s="24"/>
      <c r="Q22828" s="24"/>
      <c r="T22828" s="24"/>
      <c r="W22828" s="24"/>
      <c r="Z22828" s="24"/>
      <c r="AC22828" s="24"/>
      <c r="AI22828" s="24"/>
      <c r="AL22828" s="24"/>
      <c r="AO22828" s="24"/>
      <c r="AR22828" s="24"/>
      <c r="AU22828" s="24"/>
    </row>
    <row r="22829">
      <c r="J22829" s="18"/>
      <c r="N22829" s="24"/>
      <c r="Q22829" s="24"/>
      <c r="T22829" s="24"/>
      <c r="W22829" s="24"/>
      <c r="Z22829" s="24"/>
      <c r="AC22829" s="24"/>
      <c r="AI22829" s="24"/>
      <c r="AL22829" s="24"/>
      <c r="AO22829" s="24"/>
      <c r="AR22829" s="24"/>
      <c r="AU22829" s="24"/>
    </row>
    <row r="22830">
      <c r="J22830" s="18"/>
      <c r="N22830" s="24"/>
      <c r="Q22830" s="24"/>
      <c r="T22830" s="24"/>
      <c r="W22830" s="24"/>
      <c r="Z22830" s="24"/>
      <c r="AC22830" s="24"/>
      <c r="AI22830" s="24"/>
      <c r="AL22830" s="24"/>
      <c r="AO22830" s="24"/>
      <c r="AR22830" s="24"/>
      <c r="AU22830" s="24"/>
    </row>
    <row r="22831">
      <c r="J22831" s="18"/>
      <c r="N22831" s="24"/>
      <c r="Q22831" s="24"/>
      <c r="T22831" s="24"/>
      <c r="W22831" s="24"/>
      <c r="Z22831" s="24"/>
      <c r="AC22831" s="24"/>
      <c r="AI22831" s="24"/>
      <c r="AL22831" s="24"/>
      <c r="AO22831" s="24"/>
      <c r="AR22831" s="24"/>
      <c r="AU22831" s="24"/>
    </row>
    <row r="22832">
      <c r="J22832" s="18"/>
      <c r="N22832" s="24"/>
      <c r="Q22832" s="24"/>
      <c r="T22832" s="24"/>
      <c r="W22832" s="24"/>
      <c r="Z22832" s="24"/>
      <c r="AC22832" s="24"/>
      <c r="AI22832" s="24"/>
      <c r="AL22832" s="24"/>
      <c r="AO22832" s="24"/>
      <c r="AR22832" s="24"/>
      <c r="AU22832" s="24"/>
    </row>
    <row r="22833">
      <c r="J22833" s="18"/>
      <c r="N22833" s="24"/>
      <c r="Q22833" s="24"/>
      <c r="T22833" s="24"/>
      <c r="W22833" s="24"/>
      <c r="Z22833" s="24"/>
      <c r="AC22833" s="24"/>
      <c r="AI22833" s="24"/>
      <c r="AL22833" s="24"/>
      <c r="AO22833" s="24"/>
      <c r="AR22833" s="24"/>
      <c r="AU22833" s="24"/>
    </row>
    <row r="22834">
      <c r="J22834" s="18"/>
      <c r="N22834" s="24"/>
      <c r="Q22834" s="24"/>
      <c r="T22834" s="24"/>
      <c r="W22834" s="24"/>
      <c r="Z22834" s="24"/>
      <c r="AC22834" s="24"/>
      <c r="AI22834" s="24"/>
      <c r="AL22834" s="24"/>
      <c r="AO22834" s="24"/>
      <c r="AR22834" s="24"/>
      <c r="AU22834" s="24"/>
    </row>
    <row r="22835">
      <c r="J22835" s="18"/>
      <c r="N22835" s="24"/>
      <c r="Q22835" s="24"/>
      <c r="T22835" s="24"/>
      <c r="W22835" s="24"/>
      <c r="Z22835" s="24"/>
      <c r="AC22835" s="24"/>
      <c r="AI22835" s="24"/>
      <c r="AL22835" s="24"/>
      <c r="AO22835" s="24"/>
      <c r="AR22835" s="24"/>
      <c r="AU22835" s="24"/>
    </row>
    <row r="22836">
      <c r="J22836" s="18"/>
      <c r="N22836" s="24"/>
      <c r="Q22836" s="24"/>
      <c r="T22836" s="24"/>
      <c r="W22836" s="24"/>
      <c r="Z22836" s="24"/>
      <c r="AC22836" s="24"/>
      <c r="AI22836" s="24"/>
      <c r="AL22836" s="24"/>
      <c r="AO22836" s="24"/>
      <c r="AR22836" s="24"/>
      <c r="AU22836" s="24"/>
    </row>
    <row r="22837">
      <c r="J22837" s="18"/>
      <c r="N22837" s="24"/>
      <c r="Q22837" s="24"/>
      <c r="T22837" s="24"/>
      <c r="W22837" s="24"/>
      <c r="Z22837" s="24"/>
      <c r="AC22837" s="24"/>
      <c r="AI22837" s="24"/>
      <c r="AL22837" s="24"/>
      <c r="AO22837" s="24"/>
      <c r="AR22837" s="24"/>
      <c r="AU22837" s="24"/>
    </row>
    <row r="22838">
      <c r="J22838" s="18"/>
      <c r="N22838" s="24"/>
      <c r="Q22838" s="24"/>
      <c r="T22838" s="24"/>
      <c r="W22838" s="24"/>
      <c r="Z22838" s="24"/>
      <c r="AC22838" s="24"/>
      <c r="AI22838" s="24"/>
      <c r="AL22838" s="24"/>
      <c r="AO22838" s="24"/>
      <c r="AR22838" s="24"/>
      <c r="AU22838" s="24"/>
    </row>
    <row r="22839">
      <c r="J22839" s="18"/>
      <c r="N22839" s="24"/>
      <c r="Q22839" s="24"/>
      <c r="T22839" s="24"/>
      <c r="W22839" s="24"/>
      <c r="Z22839" s="24"/>
      <c r="AC22839" s="24"/>
      <c r="AI22839" s="24"/>
      <c r="AL22839" s="24"/>
      <c r="AO22839" s="24"/>
      <c r="AR22839" s="24"/>
      <c r="AU22839" s="24"/>
    </row>
    <row r="22840">
      <c r="J22840" s="18"/>
      <c r="N22840" s="24"/>
      <c r="Q22840" s="24"/>
      <c r="T22840" s="24"/>
      <c r="W22840" s="24"/>
      <c r="Z22840" s="24"/>
      <c r="AC22840" s="24"/>
      <c r="AI22840" s="24"/>
      <c r="AL22840" s="24"/>
      <c r="AO22840" s="24"/>
      <c r="AR22840" s="24"/>
      <c r="AU22840" s="24"/>
    </row>
    <row r="22841">
      <c r="J22841" s="18"/>
      <c r="N22841" s="24"/>
      <c r="Q22841" s="24"/>
      <c r="T22841" s="24"/>
      <c r="W22841" s="24"/>
      <c r="Z22841" s="24"/>
      <c r="AC22841" s="24"/>
      <c r="AI22841" s="24"/>
      <c r="AL22841" s="24"/>
      <c r="AO22841" s="24"/>
      <c r="AR22841" s="24"/>
      <c r="AU22841" s="24"/>
    </row>
    <row r="22842">
      <c r="J22842" s="18"/>
      <c r="N22842" s="24"/>
      <c r="Q22842" s="24"/>
      <c r="T22842" s="24"/>
      <c r="W22842" s="24"/>
      <c r="Z22842" s="24"/>
      <c r="AC22842" s="24"/>
      <c r="AI22842" s="24"/>
      <c r="AL22842" s="24"/>
      <c r="AO22842" s="24"/>
      <c r="AR22842" s="24"/>
      <c r="AU22842" s="24"/>
    </row>
    <row r="22843">
      <c r="J22843" s="18"/>
      <c r="N22843" s="24"/>
      <c r="Q22843" s="24"/>
      <c r="T22843" s="24"/>
      <c r="W22843" s="24"/>
      <c r="Z22843" s="24"/>
      <c r="AC22843" s="24"/>
      <c r="AI22843" s="24"/>
      <c r="AL22843" s="24"/>
      <c r="AO22843" s="24"/>
      <c r="AR22843" s="24"/>
      <c r="AU22843" s="24"/>
    </row>
    <row r="22844">
      <c r="J22844" s="18"/>
      <c r="N22844" s="24"/>
      <c r="Q22844" s="24"/>
      <c r="T22844" s="24"/>
      <c r="W22844" s="24"/>
      <c r="Z22844" s="24"/>
      <c r="AC22844" s="24"/>
      <c r="AI22844" s="24"/>
      <c r="AL22844" s="24"/>
      <c r="AO22844" s="24"/>
      <c r="AR22844" s="24"/>
      <c r="AU22844" s="24"/>
    </row>
    <row r="22845">
      <c r="J22845" s="18"/>
      <c r="N22845" s="24"/>
      <c r="Q22845" s="24"/>
      <c r="T22845" s="24"/>
      <c r="W22845" s="24"/>
      <c r="Z22845" s="24"/>
      <c r="AC22845" s="24"/>
      <c r="AI22845" s="24"/>
      <c r="AL22845" s="24"/>
      <c r="AO22845" s="24"/>
      <c r="AR22845" s="24"/>
      <c r="AU22845" s="24"/>
    </row>
    <row r="22846">
      <c r="J22846" s="18"/>
      <c r="N22846" s="24"/>
      <c r="Q22846" s="24"/>
      <c r="T22846" s="24"/>
      <c r="W22846" s="24"/>
      <c r="Z22846" s="24"/>
      <c r="AC22846" s="24"/>
      <c r="AI22846" s="24"/>
      <c r="AL22846" s="24"/>
      <c r="AO22846" s="24"/>
      <c r="AR22846" s="24"/>
      <c r="AU22846" s="24"/>
    </row>
    <row r="22847">
      <c r="J22847" s="18"/>
      <c r="N22847" s="24"/>
      <c r="Q22847" s="24"/>
      <c r="T22847" s="24"/>
      <c r="W22847" s="24"/>
      <c r="Z22847" s="24"/>
      <c r="AC22847" s="24"/>
      <c r="AI22847" s="24"/>
      <c r="AL22847" s="24"/>
      <c r="AO22847" s="24"/>
      <c r="AR22847" s="24"/>
      <c r="AU22847" s="24"/>
    </row>
    <row r="22848">
      <c r="J22848" s="18"/>
      <c r="N22848" s="24"/>
      <c r="Q22848" s="24"/>
      <c r="T22848" s="24"/>
      <c r="W22848" s="24"/>
      <c r="Z22848" s="24"/>
      <c r="AC22848" s="24"/>
      <c r="AI22848" s="24"/>
      <c r="AL22848" s="24"/>
      <c r="AO22848" s="24"/>
      <c r="AR22848" s="24"/>
      <c r="AU22848" s="24"/>
    </row>
    <row r="22849">
      <c r="J22849" s="18"/>
      <c r="N22849" s="24"/>
      <c r="Q22849" s="24"/>
      <c r="T22849" s="24"/>
      <c r="W22849" s="24"/>
      <c r="Z22849" s="24"/>
      <c r="AC22849" s="24"/>
      <c r="AI22849" s="24"/>
      <c r="AL22849" s="24"/>
      <c r="AO22849" s="24"/>
      <c r="AR22849" s="24"/>
      <c r="AU22849" s="24"/>
    </row>
    <row r="22850">
      <c r="J22850" s="18"/>
      <c r="N22850" s="24"/>
      <c r="Q22850" s="24"/>
      <c r="T22850" s="24"/>
      <c r="W22850" s="24"/>
      <c r="Z22850" s="24"/>
      <c r="AC22850" s="24"/>
      <c r="AI22850" s="24"/>
      <c r="AL22850" s="24"/>
      <c r="AO22850" s="24"/>
      <c r="AR22850" s="24"/>
      <c r="AU22850" s="24"/>
    </row>
    <row r="22851">
      <c r="J22851" s="18"/>
      <c r="N22851" s="24"/>
      <c r="Q22851" s="24"/>
      <c r="T22851" s="24"/>
      <c r="W22851" s="24"/>
      <c r="Z22851" s="24"/>
      <c r="AC22851" s="24"/>
      <c r="AI22851" s="24"/>
      <c r="AL22851" s="24"/>
      <c r="AO22851" s="24"/>
      <c r="AR22851" s="24"/>
      <c r="AU22851" s="24"/>
    </row>
    <row r="22852">
      <c r="J22852" s="18"/>
      <c r="N22852" s="24"/>
      <c r="Q22852" s="24"/>
      <c r="T22852" s="24"/>
      <c r="W22852" s="24"/>
      <c r="Z22852" s="24"/>
      <c r="AC22852" s="24"/>
      <c r="AI22852" s="24"/>
      <c r="AL22852" s="24"/>
      <c r="AO22852" s="24"/>
      <c r="AR22852" s="24"/>
      <c r="AU22852" s="24"/>
    </row>
    <row r="22853">
      <c r="J22853" s="18"/>
      <c r="N22853" s="24"/>
      <c r="Q22853" s="24"/>
      <c r="T22853" s="24"/>
      <c r="W22853" s="24"/>
      <c r="Z22853" s="24"/>
      <c r="AC22853" s="24"/>
      <c r="AI22853" s="24"/>
      <c r="AL22853" s="24"/>
      <c r="AO22853" s="24"/>
      <c r="AR22853" s="24"/>
      <c r="AU22853" s="24"/>
    </row>
    <row r="22854">
      <c r="J22854" s="18"/>
      <c r="N22854" s="24"/>
      <c r="Q22854" s="24"/>
      <c r="T22854" s="24"/>
      <c r="W22854" s="24"/>
      <c r="Z22854" s="24"/>
      <c r="AC22854" s="24"/>
      <c r="AI22854" s="24"/>
      <c r="AL22854" s="24"/>
      <c r="AO22854" s="24"/>
      <c r="AR22854" s="24"/>
      <c r="AU22854" s="24"/>
    </row>
    <row r="22855">
      <c r="J22855" s="18"/>
      <c r="N22855" s="24"/>
      <c r="Q22855" s="24"/>
      <c r="T22855" s="24"/>
      <c r="W22855" s="24"/>
      <c r="Z22855" s="24"/>
      <c r="AC22855" s="24"/>
      <c r="AI22855" s="24"/>
      <c r="AL22855" s="24"/>
      <c r="AO22855" s="24"/>
      <c r="AR22855" s="24"/>
      <c r="AU22855" s="24"/>
    </row>
    <row r="22856">
      <c r="J22856" s="18"/>
      <c r="N22856" s="24"/>
      <c r="Q22856" s="24"/>
      <c r="T22856" s="24"/>
      <c r="W22856" s="24"/>
      <c r="Z22856" s="24"/>
      <c r="AC22856" s="24"/>
      <c r="AI22856" s="24"/>
      <c r="AL22856" s="24"/>
      <c r="AO22856" s="24"/>
      <c r="AR22856" s="24"/>
      <c r="AU22856" s="24"/>
    </row>
    <row r="22857">
      <c r="J22857" s="18"/>
      <c r="N22857" s="24"/>
      <c r="Q22857" s="24"/>
      <c r="T22857" s="24"/>
      <c r="W22857" s="24"/>
      <c r="Z22857" s="24"/>
      <c r="AC22857" s="24"/>
      <c r="AI22857" s="24"/>
      <c r="AL22857" s="24"/>
      <c r="AO22857" s="24"/>
      <c r="AR22857" s="24"/>
      <c r="AU22857" s="24"/>
    </row>
    <row r="22858">
      <c r="J22858" s="18"/>
      <c r="N22858" s="24"/>
      <c r="Q22858" s="24"/>
      <c r="T22858" s="24"/>
      <c r="W22858" s="24"/>
      <c r="Z22858" s="24"/>
      <c r="AC22858" s="24"/>
      <c r="AI22858" s="24"/>
      <c r="AL22858" s="24"/>
      <c r="AO22858" s="24"/>
      <c r="AR22858" s="24"/>
      <c r="AU22858" s="24"/>
    </row>
    <row r="22859">
      <c r="J22859" s="18"/>
      <c r="N22859" s="24"/>
      <c r="Q22859" s="24"/>
      <c r="T22859" s="24"/>
      <c r="W22859" s="24"/>
      <c r="Z22859" s="24"/>
      <c r="AC22859" s="24"/>
      <c r="AI22859" s="24"/>
      <c r="AL22859" s="24"/>
      <c r="AO22859" s="24"/>
      <c r="AR22859" s="24"/>
      <c r="AU22859" s="24"/>
    </row>
    <row r="22860">
      <c r="J22860" s="18"/>
      <c r="N22860" s="24"/>
      <c r="Q22860" s="24"/>
      <c r="T22860" s="24"/>
      <c r="W22860" s="24"/>
      <c r="Z22860" s="24"/>
      <c r="AC22860" s="24"/>
      <c r="AI22860" s="24"/>
      <c r="AL22860" s="24"/>
      <c r="AO22860" s="24"/>
      <c r="AR22860" s="24"/>
      <c r="AU22860" s="24"/>
    </row>
    <row r="22861">
      <c r="J22861" s="18"/>
      <c r="N22861" s="24"/>
      <c r="Q22861" s="24"/>
      <c r="T22861" s="24"/>
      <c r="W22861" s="24"/>
      <c r="Z22861" s="24"/>
      <c r="AC22861" s="24"/>
      <c r="AI22861" s="24"/>
      <c r="AL22861" s="24"/>
      <c r="AO22861" s="24"/>
      <c r="AR22861" s="24"/>
      <c r="AU22861" s="24"/>
    </row>
    <row r="22862">
      <c r="J22862" s="18"/>
      <c r="N22862" s="24"/>
      <c r="Q22862" s="24"/>
      <c r="T22862" s="24"/>
      <c r="W22862" s="24"/>
      <c r="Z22862" s="24"/>
      <c r="AC22862" s="24"/>
      <c r="AI22862" s="24"/>
      <c r="AL22862" s="24"/>
      <c r="AO22862" s="24"/>
      <c r="AR22862" s="24"/>
      <c r="AU22862" s="24"/>
    </row>
    <row r="22863">
      <c r="J22863" s="18"/>
      <c r="N22863" s="24"/>
      <c r="Q22863" s="24"/>
      <c r="T22863" s="24"/>
      <c r="W22863" s="24"/>
      <c r="Z22863" s="24"/>
      <c r="AC22863" s="24"/>
      <c r="AI22863" s="24"/>
      <c r="AL22863" s="24"/>
      <c r="AO22863" s="24"/>
      <c r="AR22863" s="24"/>
      <c r="AU22863" s="24"/>
    </row>
    <row r="22864">
      <c r="J22864" s="18"/>
      <c r="N22864" s="24"/>
      <c r="Q22864" s="24"/>
      <c r="T22864" s="24"/>
      <c r="W22864" s="24"/>
      <c r="Z22864" s="24"/>
      <c r="AC22864" s="24"/>
      <c r="AI22864" s="24"/>
      <c r="AL22864" s="24"/>
      <c r="AO22864" s="24"/>
      <c r="AR22864" s="24"/>
      <c r="AU22864" s="24"/>
    </row>
    <row r="22865">
      <c r="J22865" s="18"/>
      <c r="N22865" s="24"/>
      <c r="Q22865" s="24"/>
      <c r="T22865" s="24"/>
      <c r="W22865" s="24"/>
      <c r="Z22865" s="24"/>
      <c r="AC22865" s="24"/>
      <c r="AI22865" s="24"/>
      <c r="AL22865" s="24"/>
      <c r="AO22865" s="24"/>
      <c r="AR22865" s="24"/>
      <c r="AU22865" s="24"/>
    </row>
    <row r="22866">
      <c r="J22866" s="18"/>
      <c r="N22866" s="24"/>
      <c r="Q22866" s="24"/>
      <c r="T22866" s="24"/>
      <c r="W22866" s="24"/>
      <c r="Z22866" s="24"/>
      <c r="AC22866" s="24"/>
      <c r="AI22866" s="24"/>
      <c r="AL22866" s="24"/>
      <c r="AO22866" s="24"/>
      <c r="AR22866" s="24"/>
      <c r="AU22866" s="24"/>
    </row>
    <row r="22867">
      <c r="J22867" s="18"/>
      <c r="N22867" s="24"/>
      <c r="Q22867" s="24"/>
      <c r="T22867" s="24"/>
      <c r="W22867" s="24"/>
      <c r="Z22867" s="24"/>
      <c r="AC22867" s="24"/>
      <c r="AI22867" s="24"/>
      <c r="AL22867" s="24"/>
      <c r="AO22867" s="24"/>
      <c r="AR22867" s="24"/>
      <c r="AU22867" s="24"/>
    </row>
    <row r="22868">
      <c r="J22868" s="18"/>
      <c r="N22868" s="24"/>
      <c r="Q22868" s="24"/>
      <c r="T22868" s="24"/>
      <c r="W22868" s="24"/>
      <c r="Z22868" s="24"/>
      <c r="AC22868" s="24"/>
      <c r="AI22868" s="24"/>
      <c r="AL22868" s="24"/>
      <c r="AO22868" s="24"/>
      <c r="AR22868" s="24"/>
      <c r="AU22868" s="24"/>
    </row>
    <row r="22869">
      <c r="J22869" s="18"/>
      <c r="N22869" s="24"/>
      <c r="Q22869" s="24"/>
      <c r="T22869" s="24"/>
      <c r="W22869" s="24"/>
      <c r="Z22869" s="24"/>
      <c r="AC22869" s="24"/>
      <c r="AI22869" s="24"/>
      <c r="AL22869" s="24"/>
      <c r="AO22869" s="24"/>
      <c r="AR22869" s="24"/>
      <c r="AU22869" s="24"/>
    </row>
    <row r="22870">
      <c r="J22870" s="18"/>
      <c r="N22870" s="24"/>
      <c r="Q22870" s="24"/>
      <c r="T22870" s="24"/>
      <c r="W22870" s="24"/>
      <c r="Z22870" s="24"/>
      <c r="AC22870" s="24"/>
      <c r="AI22870" s="24"/>
      <c r="AL22870" s="24"/>
      <c r="AO22870" s="24"/>
      <c r="AR22870" s="24"/>
      <c r="AU22870" s="24"/>
    </row>
    <row r="22871">
      <c r="J22871" s="18"/>
      <c r="N22871" s="24"/>
      <c r="Q22871" s="24"/>
      <c r="T22871" s="24"/>
      <c r="W22871" s="24"/>
      <c r="Z22871" s="24"/>
      <c r="AC22871" s="24"/>
      <c r="AI22871" s="24"/>
      <c r="AL22871" s="24"/>
      <c r="AO22871" s="24"/>
      <c r="AR22871" s="24"/>
      <c r="AU22871" s="24"/>
    </row>
    <row r="22872">
      <c r="J22872" s="18"/>
      <c r="N22872" s="24"/>
      <c r="Q22872" s="24"/>
      <c r="T22872" s="24"/>
      <c r="W22872" s="24"/>
      <c r="Z22872" s="24"/>
      <c r="AC22872" s="24"/>
      <c r="AI22872" s="24"/>
      <c r="AL22872" s="24"/>
      <c r="AO22872" s="24"/>
      <c r="AR22872" s="24"/>
      <c r="AU22872" s="24"/>
    </row>
    <row r="22873">
      <c r="J22873" s="18"/>
      <c r="N22873" s="24"/>
      <c r="Q22873" s="24"/>
      <c r="T22873" s="24"/>
      <c r="W22873" s="24"/>
      <c r="Z22873" s="24"/>
      <c r="AC22873" s="24"/>
      <c r="AI22873" s="24"/>
      <c r="AL22873" s="24"/>
      <c r="AO22873" s="24"/>
      <c r="AR22873" s="24"/>
      <c r="AU22873" s="24"/>
    </row>
    <row r="22874">
      <c r="J22874" s="18"/>
      <c r="N22874" s="24"/>
      <c r="Q22874" s="24"/>
      <c r="T22874" s="24"/>
      <c r="W22874" s="24"/>
      <c r="Z22874" s="24"/>
      <c r="AC22874" s="24"/>
      <c r="AI22874" s="24"/>
      <c r="AL22874" s="24"/>
      <c r="AO22874" s="24"/>
      <c r="AR22874" s="24"/>
      <c r="AU22874" s="24"/>
    </row>
    <row r="22875">
      <c r="J22875" s="18"/>
      <c r="N22875" s="24"/>
      <c r="Q22875" s="24"/>
      <c r="T22875" s="24"/>
      <c r="W22875" s="24"/>
      <c r="Z22875" s="24"/>
      <c r="AC22875" s="24"/>
      <c r="AI22875" s="24"/>
      <c r="AL22875" s="24"/>
      <c r="AO22875" s="24"/>
      <c r="AR22875" s="24"/>
      <c r="AU22875" s="24"/>
    </row>
    <row r="22876">
      <c r="J22876" s="18"/>
      <c r="N22876" s="24"/>
      <c r="Q22876" s="24"/>
      <c r="T22876" s="24"/>
      <c r="W22876" s="24"/>
      <c r="Z22876" s="24"/>
      <c r="AC22876" s="24"/>
      <c r="AI22876" s="24"/>
      <c r="AL22876" s="24"/>
      <c r="AO22876" s="24"/>
      <c r="AR22876" s="24"/>
      <c r="AU22876" s="24"/>
    </row>
    <row r="22877">
      <c r="J22877" s="18"/>
      <c r="N22877" s="24"/>
      <c r="Q22877" s="24"/>
      <c r="T22877" s="24"/>
      <c r="W22877" s="24"/>
      <c r="Z22877" s="24"/>
      <c r="AC22877" s="24"/>
      <c r="AI22877" s="24"/>
      <c r="AL22877" s="24"/>
      <c r="AO22877" s="24"/>
      <c r="AR22877" s="24"/>
      <c r="AU22877" s="24"/>
    </row>
    <row r="22878">
      <c r="J22878" s="18"/>
      <c r="N22878" s="24"/>
      <c r="Q22878" s="24"/>
      <c r="T22878" s="24"/>
      <c r="W22878" s="24"/>
      <c r="Z22878" s="24"/>
      <c r="AC22878" s="24"/>
      <c r="AI22878" s="24"/>
      <c r="AL22878" s="24"/>
      <c r="AO22878" s="24"/>
      <c r="AR22878" s="24"/>
      <c r="AU22878" s="24"/>
    </row>
    <row r="22879">
      <c r="J22879" s="18"/>
      <c r="N22879" s="24"/>
      <c r="Q22879" s="24"/>
      <c r="T22879" s="24"/>
      <c r="W22879" s="24"/>
      <c r="Z22879" s="24"/>
      <c r="AC22879" s="24"/>
      <c r="AI22879" s="24"/>
      <c r="AL22879" s="24"/>
      <c r="AO22879" s="24"/>
      <c r="AR22879" s="24"/>
      <c r="AU22879" s="24"/>
    </row>
    <row r="22880">
      <c r="J22880" s="18"/>
      <c r="N22880" s="24"/>
      <c r="Q22880" s="24"/>
      <c r="T22880" s="24"/>
      <c r="W22880" s="24"/>
      <c r="Z22880" s="24"/>
      <c r="AC22880" s="24"/>
      <c r="AI22880" s="24"/>
      <c r="AL22880" s="24"/>
      <c r="AO22880" s="24"/>
      <c r="AR22880" s="24"/>
      <c r="AU22880" s="24"/>
    </row>
    <row r="22881">
      <c r="J22881" s="18"/>
      <c r="N22881" s="24"/>
      <c r="Q22881" s="24"/>
      <c r="T22881" s="24"/>
      <c r="W22881" s="24"/>
      <c r="Z22881" s="24"/>
      <c r="AC22881" s="24"/>
      <c r="AI22881" s="24"/>
      <c r="AL22881" s="24"/>
      <c r="AO22881" s="24"/>
      <c r="AR22881" s="24"/>
      <c r="AU22881" s="24"/>
    </row>
    <row r="22882">
      <c r="J22882" s="18"/>
      <c r="N22882" s="24"/>
      <c r="Q22882" s="24"/>
      <c r="T22882" s="24"/>
      <c r="W22882" s="24"/>
      <c r="Z22882" s="24"/>
      <c r="AC22882" s="24"/>
      <c r="AI22882" s="24"/>
      <c r="AL22882" s="24"/>
      <c r="AO22882" s="24"/>
      <c r="AR22882" s="24"/>
      <c r="AU22882" s="24"/>
    </row>
    <row r="22883">
      <c r="J22883" s="18"/>
      <c r="N22883" s="24"/>
      <c r="Q22883" s="24"/>
      <c r="T22883" s="24"/>
      <c r="W22883" s="24"/>
      <c r="Z22883" s="24"/>
      <c r="AC22883" s="24"/>
      <c r="AI22883" s="24"/>
      <c r="AL22883" s="24"/>
      <c r="AO22883" s="24"/>
      <c r="AR22883" s="24"/>
      <c r="AU22883" s="24"/>
    </row>
    <row r="22884">
      <c r="J22884" s="18"/>
      <c r="N22884" s="24"/>
      <c r="Q22884" s="24"/>
      <c r="T22884" s="24"/>
      <c r="W22884" s="24"/>
      <c r="Z22884" s="24"/>
      <c r="AC22884" s="24"/>
      <c r="AI22884" s="24"/>
      <c r="AL22884" s="24"/>
      <c r="AO22884" s="24"/>
      <c r="AR22884" s="24"/>
      <c r="AU22884" s="24"/>
    </row>
    <row r="22885">
      <c r="J22885" s="18"/>
      <c r="N22885" s="24"/>
      <c r="Q22885" s="24"/>
      <c r="T22885" s="24"/>
      <c r="W22885" s="24"/>
      <c r="Z22885" s="24"/>
      <c r="AC22885" s="24"/>
      <c r="AI22885" s="24"/>
      <c r="AL22885" s="24"/>
      <c r="AO22885" s="24"/>
      <c r="AR22885" s="24"/>
      <c r="AU22885" s="24"/>
    </row>
    <row r="22886">
      <c r="J22886" s="18"/>
      <c r="N22886" s="24"/>
      <c r="Q22886" s="24"/>
      <c r="T22886" s="24"/>
      <c r="W22886" s="24"/>
      <c r="Z22886" s="24"/>
      <c r="AC22886" s="24"/>
      <c r="AI22886" s="24"/>
      <c r="AL22886" s="24"/>
      <c r="AO22886" s="24"/>
      <c r="AR22886" s="24"/>
      <c r="AU22886" s="24"/>
    </row>
    <row r="22887">
      <c r="J22887" s="18"/>
      <c r="N22887" s="24"/>
      <c r="Q22887" s="24"/>
      <c r="T22887" s="24"/>
      <c r="W22887" s="24"/>
      <c r="Z22887" s="24"/>
      <c r="AC22887" s="24"/>
      <c r="AI22887" s="24"/>
      <c r="AL22887" s="24"/>
      <c r="AO22887" s="24"/>
      <c r="AR22887" s="24"/>
      <c r="AU22887" s="24"/>
    </row>
    <row r="22888">
      <c r="J22888" s="18"/>
      <c r="N22888" s="24"/>
      <c r="Q22888" s="24"/>
      <c r="T22888" s="24"/>
      <c r="W22888" s="24"/>
      <c r="Z22888" s="24"/>
      <c r="AC22888" s="24"/>
      <c r="AI22888" s="24"/>
      <c r="AL22888" s="24"/>
      <c r="AO22888" s="24"/>
      <c r="AR22888" s="24"/>
      <c r="AU22888" s="24"/>
    </row>
    <row r="22889">
      <c r="J22889" s="18"/>
      <c r="N22889" s="24"/>
      <c r="Q22889" s="24"/>
      <c r="T22889" s="24"/>
      <c r="W22889" s="24"/>
      <c r="Z22889" s="24"/>
      <c r="AC22889" s="24"/>
      <c r="AI22889" s="24"/>
      <c r="AL22889" s="24"/>
      <c r="AO22889" s="24"/>
      <c r="AR22889" s="24"/>
      <c r="AU22889" s="24"/>
    </row>
    <row r="22890">
      <c r="J22890" s="18"/>
      <c r="N22890" s="24"/>
      <c r="Q22890" s="24"/>
      <c r="T22890" s="24"/>
      <c r="W22890" s="24"/>
      <c r="Z22890" s="24"/>
      <c r="AC22890" s="24"/>
      <c r="AI22890" s="24"/>
      <c r="AL22890" s="24"/>
      <c r="AO22890" s="24"/>
      <c r="AR22890" s="24"/>
      <c r="AU22890" s="24"/>
    </row>
    <row r="22891">
      <c r="J22891" s="18"/>
      <c r="N22891" s="24"/>
      <c r="Q22891" s="24"/>
      <c r="T22891" s="24"/>
      <c r="W22891" s="24"/>
      <c r="Z22891" s="24"/>
      <c r="AC22891" s="24"/>
      <c r="AI22891" s="24"/>
      <c r="AL22891" s="24"/>
      <c r="AO22891" s="24"/>
      <c r="AR22891" s="24"/>
      <c r="AU22891" s="24"/>
    </row>
    <row r="22892">
      <c r="J22892" s="18"/>
      <c r="N22892" s="24"/>
      <c r="Q22892" s="24"/>
      <c r="T22892" s="24"/>
      <c r="W22892" s="24"/>
      <c r="Z22892" s="24"/>
      <c r="AC22892" s="24"/>
      <c r="AI22892" s="24"/>
      <c r="AL22892" s="24"/>
      <c r="AO22892" s="24"/>
      <c r="AR22892" s="24"/>
      <c r="AU22892" s="24"/>
    </row>
    <row r="22893">
      <c r="J22893" s="18"/>
      <c r="N22893" s="24"/>
      <c r="Q22893" s="24"/>
      <c r="T22893" s="24"/>
      <c r="W22893" s="24"/>
      <c r="Z22893" s="24"/>
      <c r="AC22893" s="24"/>
      <c r="AI22893" s="24"/>
      <c r="AL22893" s="24"/>
      <c r="AO22893" s="24"/>
      <c r="AR22893" s="24"/>
      <c r="AU22893" s="24"/>
    </row>
    <row r="22894">
      <c r="J22894" s="18"/>
      <c r="N22894" s="24"/>
      <c r="Q22894" s="24"/>
      <c r="T22894" s="24"/>
      <c r="W22894" s="24"/>
      <c r="Z22894" s="24"/>
      <c r="AC22894" s="24"/>
      <c r="AI22894" s="24"/>
      <c r="AL22894" s="24"/>
      <c r="AO22894" s="24"/>
      <c r="AR22894" s="24"/>
      <c r="AU22894" s="24"/>
    </row>
    <row r="22895">
      <c r="J22895" s="18"/>
      <c r="N22895" s="24"/>
      <c r="Q22895" s="24"/>
      <c r="T22895" s="24"/>
      <c r="W22895" s="24"/>
      <c r="Z22895" s="24"/>
      <c r="AC22895" s="24"/>
      <c r="AI22895" s="24"/>
      <c r="AL22895" s="24"/>
      <c r="AO22895" s="24"/>
      <c r="AR22895" s="24"/>
      <c r="AU22895" s="24"/>
    </row>
    <row r="22896">
      <c r="J22896" s="18"/>
      <c r="N22896" s="24"/>
      <c r="Q22896" s="24"/>
      <c r="T22896" s="24"/>
      <c r="W22896" s="24"/>
      <c r="Z22896" s="24"/>
      <c r="AC22896" s="24"/>
      <c r="AI22896" s="24"/>
      <c r="AL22896" s="24"/>
      <c r="AO22896" s="24"/>
      <c r="AR22896" s="24"/>
      <c r="AU22896" s="24"/>
    </row>
    <row r="22897">
      <c r="J22897" s="18"/>
      <c r="N22897" s="24"/>
      <c r="Q22897" s="24"/>
      <c r="T22897" s="24"/>
      <c r="W22897" s="24"/>
      <c r="Z22897" s="24"/>
      <c r="AC22897" s="24"/>
      <c r="AI22897" s="24"/>
      <c r="AL22897" s="24"/>
      <c r="AO22897" s="24"/>
      <c r="AR22897" s="24"/>
      <c r="AU22897" s="24"/>
    </row>
    <row r="22898">
      <c r="J22898" s="18"/>
      <c r="N22898" s="24"/>
      <c r="Q22898" s="24"/>
      <c r="T22898" s="24"/>
      <c r="W22898" s="24"/>
      <c r="Z22898" s="24"/>
      <c r="AC22898" s="24"/>
      <c r="AI22898" s="24"/>
      <c r="AL22898" s="24"/>
      <c r="AO22898" s="24"/>
      <c r="AR22898" s="24"/>
      <c r="AU22898" s="24"/>
    </row>
    <row r="22899">
      <c r="J22899" s="18"/>
      <c r="N22899" s="24"/>
      <c r="Q22899" s="24"/>
      <c r="T22899" s="24"/>
      <c r="W22899" s="24"/>
      <c r="Z22899" s="24"/>
      <c r="AC22899" s="24"/>
      <c r="AI22899" s="24"/>
      <c r="AL22899" s="24"/>
      <c r="AO22899" s="24"/>
      <c r="AR22899" s="24"/>
      <c r="AU22899" s="24"/>
    </row>
    <row r="22900">
      <c r="J22900" s="18"/>
      <c r="N22900" s="24"/>
      <c r="Q22900" s="24"/>
      <c r="T22900" s="24"/>
      <c r="W22900" s="24"/>
      <c r="Z22900" s="24"/>
      <c r="AC22900" s="24"/>
      <c r="AI22900" s="24"/>
      <c r="AL22900" s="24"/>
      <c r="AO22900" s="24"/>
      <c r="AR22900" s="24"/>
      <c r="AU22900" s="24"/>
    </row>
    <row r="22901">
      <c r="J22901" s="18"/>
      <c r="N22901" s="24"/>
      <c r="Q22901" s="24"/>
      <c r="T22901" s="24"/>
      <c r="W22901" s="24"/>
      <c r="Z22901" s="24"/>
      <c r="AC22901" s="24"/>
      <c r="AI22901" s="24"/>
      <c r="AL22901" s="24"/>
      <c r="AO22901" s="24"/>
      <c r="AR22901" s="24"/>
      <c r="AU22901" s="24"/>
    </row>
    <row r="22902">
      <c r="J22902" s="18"/>
      <c r="N22902" s="24"/>
      <c r="Q22902" s="24"/>
      <c r="T22902" s="24"/>
      <c r="W22902" s="24"/>
      <c r="Z22902" s="24"/>
      <c r="AC22902" s="24"/>
      <c r="AI22902" s="24"/>
      <c r="AL22902" s="24"/>
      <c r="AO22902" s="24"/>
      <c r="AR22902" s="24"/>
      <c r="AU22902" s="24"/>
    </row>
    <row r="22903">
      <c r="J22903" s="18"/>
      <c r="N22903" s="24"/>
      <c r="Q22903" s="24"/>
      <c r="T22903" s="24"/>
      <c r="W22903" s="24"/>
      <c r="Z22903" s="24"/>
      <c r="AC22903" s="24"/>
      <c r="AI22903" s="24"/>
      <c r="AL22903" s="24"/>
      <c r="AO22903" s="24"/>
      <c r="AR22903" s="24"/>
      <c r="AU22903" s="24"/>
    </row>
    <row r="22904">
      <c r="J22904" s="18"/>
      <c r="N22904" s="24"/>
      <c r="Q22904" s="24"/>
      <c r="T22904" s="24"/>
      <c r="W22904" s="24"/>
      <c r="Z22904" s="24"/>
      <c r="AC22904" s="24"/>
      <c r="AI22904" s="24"/>
      <c r="AL22904" s="24"/>
      <c r="AO22904" s="24"/>
      <c r="AR22904" s="24"/>
      <c r="AU22904" s="24"/>
    </row>
    <row r="22905">
      <c r="J22905" s="18"/>
      <c r="N22905" s="24"/>
      <c r="Q22905" s="24"/>
      <c r="T22905" s="24"/>
      <c r="W22905" s="24"/>
      <c r="Z22905" s="24"/>
      <c r="AC22905" s="24"/>
      <c r="AI22905" s="24"/>
      <c r="AL22905" s="24"/>
      <c r="AO22905" s="24"/>
      <c r="AR22905" s="24"/>
      <c r="AU22905" s="24"/>
    </row>
    <row r="22906">
      <c r="J22906" s="18"/>
      <c r="N22906" s="24"/>
      <c r="Q22906" s="24"/>
      <c r="T22906" s="24"/>
      <c r="W22906" s="24"/>
      <c r="Z22906" s="24"/>
      <c r="AC22906" s="24"/>
      <c r="AI22906" s="24"/>
      <c r="AL22906" s="24"/>
      <c r="AO22906" s="24"/>
      <c r="AR22906" s="24"/>
      <c r="AU22906" s="24"/>
    </row>
    <row r="22907">
      <c r="J22907" s="18"/>
      <c r="N22907" s="24"/>
      <c r="Q22907" s="24"/>
      <c r="T22907" s="24"/>
      <c r="W22907" s="24"/>
      <c r="Z22907" s="24"/>
      <c r="AC22907" s="24"/>
      <c r="AI22907" s="24"/>
      <c r="AL22907" s="24"/>
      <c r="AO22907" s="24"/>
      <c r="AR22907" s="24"/>
      <c r="AU22907" s="24"/>
    </row>
    <row r="22908">
      <c r="J22908" s="18"/>
      <c r="N22908" s="24"/>
      <c r="Q22908" s="24"/>
      <c r="T22908" s="24"/>
      <c r="W22908" s="24"/>
      <c r="Z22908" s="24"/>
      <c r="AC22908" s="24"/>
      <c r="AI22908" s="24"/>
      <c r="AL22908" s="24"/>
      <c r="AO22908" s="24"/>
      <c r="AR22908" s="24"/>
      <c r="AU22908" s="24"/>
    </row>
    <row r="22909">
      <c r="J22909" s="18"/>
      <c r="N22909" s="24"/>
      <c r="Q22909" s="24"/>
      <c r="T22909" s="24"/>
      <c r="W22909" s="24"/>
      <c r="Z22909" s="24"/>
      <c r="AC22909" s="24"/>
      <c r="AI22909" s="24"/>
      <c r="AL22909" s="24"/>
      <c r="AO22909" s="24"/>
      <c r="AR22909" s="24"/>
      <c r="AU22909" s="24"/>
    </row>
    <row r="22910">
      <c r="J22910" s="18"/>
      <c r="N22910" s="24"/>
      <c r="Q22910" s="24"/>
      <c r="T22910" s="24"/>
      <c r="W22910" s="24"/>
      <c r="Z22910" s="24"/>
      <c r="AC22910" s="24"/>
      <c r="AI22910" s="24"/>
      <c r="AL22910" s="24"/>
      <c r="AO22910" s="24"/>
      <c r="AR22910" s="24"/>
      <c r="AU22910" s="24"/>
    </row>
    <row r="22911">
      <c r="J22911" s="18"/>
      <c r="N22911" s="24"/>
      <c r="Q22911" s="24"/>
      <c r="T22911" s="24"/>
      <c r="W22911" s="24"/>
      <c r="Z22911" s="24"/>
      <c r="AC22911" s="24"/>
      <c r="AI22911" s="24"/>
      <c r="AL22911" s="24"/>
      <c r="AO22911" s="24"/>
      <c r="AR22911" s="24"/>
      <c r="AU22911" s="24"/>
    </row>
    <row r="22912">
      <c r="J22912" s="18"/>
      <c r="N22912" s="24"/>
      <c r="Q22912" s="24"/>
      <c r="T22912" s="24"/>
      <c r="W22912" s="24"/>
      <c r="Z22912" s="24"/>
      <c r="AC22912" s="24"/>
      <c r="AI22912" s="24"/>
      <c r="AL22912" s="24"/>
      <c r="AO22912" s="24"/>
      <c r="AR22912" s="24"/>
      <c r="AU22912" s="24"/>
    </row>
    <row r="22913">
      <c r="J22913" s="18"/>
      <c r="N22913" s="24"/>
      <c r="Q22913" s="24"/>
      <c r="T22913" s="24"/>
      <c r="W22913" s="24"/>
      <c r="Z22913" s="24"/>
      <c r="AC22913" s="24"/>
      <c r="AI22913" s="24"/>
      <c r="AL22913" s="24"/>
      <c r="AO22913" s="24"/>
      <c r="AR22913" s="24"/>
      <c r="AU22913" s="24"/>
    </row>
    <row r="22914">
      <c r="J22914" s="18"/>
      <c r="N22914" s="24"/>
      <c r="Q22914" s="24"/>
      <c r="T22914" s="24"/>
      <c r="W22914" s="24"/>
      <c r="Z22914" s="24"/>
      <c r="AC22914" s="24"/>
      <c r="AI22914" s="24"/>
      <c r="AL22914" s="24"/>
      <c r="AO22914" s="24"/>
      <c r="AR22914" s="24"/>
      <c r="AU22914" s="24"/>
    </row>
    <row r="22915">
      <c r="J22915" s="18"/>
      <c r="N22915" s="24"/>
      <c r="Q22915" s="24"/>
      <c r="T22915" s="24"/>
      <c r="W22915" s="24"/>
      <c r="Z22915" s="24"/>
      <c r="AC22915" s="24"/>
      <c r="AI22915" s="24"/>
      <c r="AL22915" s="24"/>
      <c r="AO22915" s="24"/>
      <c r="AR22915" s="24"/>
      <c r="AU22915" s="24"/>
    </row>
    <row r="22916">
      <c r="J22916" s="18"/>
      <c r="N22916" s="24"/>
      <c r="Q22916" s="24"/>
      <c r="T22916" s="24"/>
      <c r="W22916" s="24"/>
      <c r="Z22916" s="24"/>
      <c r="AC22916" s="24"/>
      <c r="AI22916" s="24"/>
      <c r="AL22916" s="24"/>
      <c r="AO22916" s="24"/>
      <c r="AR22916" s="24"/>
      <c r="AU22916" s="24"/>
    </row>
    <row r="22917">
      <c r="J22917" s="18"/>
      <c r="N22917" s="24"/>
      <c r="Q22917" s="24"/>
      <c r="T22917" s="24"/>
      <c r="W22917" s="24"/>
      <c r="Z22917" s="24"/>
      <c r="AC22917" s="24"/>
      <c r="AI22917" s="24"/>
      <c r="AL22917" s="24"/>
      <c r="AO22917" s="24"/>
      <c r="AR22917" s="24"/>
      <c r="AU22917" s="24"/>
    </row>
    <row r="22918">
      <c r="J22918" s="18"/>
      <c r="N22918" s="24"/>
      <c r="Q22918" s="24"/>
      <c r="T22918" s="24"/>
      <c r="W22918" s="24"/>
      <c r="Z22918" s="24"/>
      <c r="AC22918" s="24"/>
      <c r="AI22918" s="24"/>
      <c r="AL22918" s="24"/>
      <c r="AO22918" s="24"/>
      <c r="AR22918" s="24"/>
      <c r="AU22918" s="24"/>
    </row>
    <row r="22919">
      <c r="J22919" s="18"/>
      <c r="N22919" s="24"/>
      <c r="Q22919" s="24"/>
      <c r="T22919" s="24"/>
      <c r="W22919" s="24"/>
      <c r="Z22919" s="24"/>
      <c r="AC22919" s="24"/>
      <c r="AI22919" s="24"/>
      <c r="AL22919" s="24"/>
      <c r="AO22919" s="24"/>
      <c r="AR22919" s="24"/>
      <c r="AU22919" s="24"/>
    </row>
    <row r="22920">
      <c r="J22920" s="18"/>
      <c r="N22920" s="24"/>
      <c r="Q22920" s="24"/>
      <c r="T22920" s="24"/>
      <c r="W22920" s="24"/>
      <c r="Z22920" s="24"/>
      <c r="AC22920" s="24"/>
      <c r="AI22920" s="24"/>
      <c r="AL22920" s="24"/>
      <c r="AO22920" s="24"/>
      <c r="AR22920" s="24"/>
      <c r="AU22920" s="24"/>
    </row>
    <row r="22921">
      <c r="J22921" s="18"/>
      <c r="N22921" s="24"/>
      <c r="Q22921" s="24"/>
      <c r="T22921" s="24"/>
      <c r="W22921" s="24"/>
      <c r="Z22921" s="24"/>
      <c r="AC22921" s="24"/>
      <c r="AI22921" s="24"/>
      <c r="AL22921" s="24"/>
      <c r="AO22921" s="24"/>
      <c r="AR22921" s="24"/>
      <c r="AU22921" s="24"/>
    </row>
    <row r="22922">
      <c r="J22922" s="18"/>
      <c r="N22922" s="24"/>
      <c r="Q22922" s="24"/>
      <c r="T22922" s="24"/>
      <c r="W22922" s="24"/>
      <c r="Z22922" s="24"/>
      <c r="AC22922" s="24"/>
      <c r="AI22922" s="24"/>
      <c r="AL22922" s="24"/>
      <c r="AO22922" s="24"/>
      <c r="AR22922" s="24"/>
      <c r="AU22922" s="24"/>
    </row>
    <row r="22923">
      <c r="J22923" s="18"/>
      <c r="N22923" s="24"/>
      <c r="Q22923" s="24"/>
      <c r="T22923" s="24"/>
      <c r="W22923" s="24"/>
      <c r="Z22923" s="24"/>
      <c r="AC22923" s="24"/>
      <c r="AI22923" s="24"/>
      <c r="AL22923" s="24"/>
      <c r="AO22923" s="24"/>
      <c r="AR22923" s="24"/>
      <c r="AU22923" s="24"/>
    </row>
    <row r="22924">
      <c r="J22924" s="18"/>
      <c r="N22924" s="24"/>
      <c r="Q22924" s="24"/>
      <c r="T22924" s="24"/>
      <c r="W22924" s="24"/>
      <c r="Z22924" s="24"/>
      <c r="AC22924" s="24"/>
      <c r="AI22924" s="24"/>
      <c r="AL22924" s="24"/>
      <c r="AO22924" s="24"/>
      <c r="AR22924" s="24"/>
      <c r="AU22924" s="24"/>
    </row>
    <row r="22925">
      <c r="J22925" s="18"/>
      <c r="N22925" s="24"/>
      <c r="Q22925" s="24"/>
      <c r="T22925" s="24"/>
      <c r="W22925" s="24"/>
      <c r="Z22925" s="24"/>
      <c r="AC22925" s="24"/>
      <c r="AI22925" s="24"/>
      <c r="AL22925" s="24"/>
      <c r="AO22925" s="24"/>
      <c r="AR22925" s="24"/>
      <c r="AU22925" s="24"/>
    </row>
    <row r="22926">
      <c r="J22926" s="18"/>
      <c r="N22926" s="24"/>
      <c r="Q22926" s="24"/>
      <c r="T22926" s="24"/>
      <c r="W22926" s="24"/>
      <c r="Z22926" s="24"/>
      <c r="AC22926" s="24"/>
      <c r="AI22926" s="24"/>
      <c r="AL22926" s="24"/>
      <c r="AO22926" s="24"/>
      <c r="AR22926" s="24"/>
      <c r="AU22926" s="24"/>
    </row>
    <row r="22927">
      <c r="J22927" s="18"/>
      <c r="N22927" s="24"/>
      <c r="Q22927" s="24"/>
      <c r="T22927" s="24"/>
      <c r="W22927" s="24"/>
      <c r="Z22927" s="24"/>
      <c r="AC22927" s="24"/>
      <c r="AI22927" s="24"/>
      <c r="AL22927" s="24"/>
      <c r="AO22927" s="24"/>
      <c r="AR22927" s="24"/>
      <c r="AU22927" s="24"/>
    </row>
    <row r="22928">
      <c r="J22928" s="18"/>
      <c r="N22928" s="24"/>
      <c r="Q22928" s="24"/>
      <c r="T22928" s="24"/>
      <c r="W22928" s="24"/>
      <c r="Z22928" s="24"/>
      <c r="AC22928" s="24"/>
      <c r="AI22928" s="24"/>
      <c r="AL22928" s="24"/>
      <c r="AO22928" s="24"/>
      <c r="AR22928" s="24"/>
      <c r="AU22928" s="24"/>
    </row>
    <row r="22929">
      <c r="J22929" s="18"/>
      <c r="N22929" s="24"/>
      <c r="Q22929" s="24"/>
      <c r="T22929" s="24"/>
      <c r="W22929" s="24"/>
      <c r="Z22929" s="24"/>
      <c r="AC22929" s="24"/>
      <c r="AI22929" s="24"/>
      <c r="AL22929" s="24"/>
      <c r="AO22929" s="24"/>
      <c r="AR22929" s="24"/>
      <c r="AU22929" s="24"/>
    </row>
    <row r="22930">
      <c r="J22930" s="18"/>
      <c r="N22930" s="24"/>
      <c r="Q22930" s="24"/>
      <c r="T22930" s="24"/>
      <c r="W22930" s="24"/>
      <c r="Z22930" s="24"/>
      <c r="AC22930" s="24"/>
      <c r="AI22930" s="24"/>
      <c r="AL22930" s="24"/>
      <c r="AO22930" s="24"/>
      <c r="AR22930" s="24"/>
      <c r="AU22930" s="24"/>
    </row>
    <row r="22931">
      <c r="J22931" s="18"/>
      <c r="N22931" s="24"/>
      <c r="Q22931" s="24"/>
      <c r="T22931" s="24"/>
      <c r="W22931" s="24"/>
      <c r="Z22931" s="24"/>
      <c r="AC22931" s="24"/>
      <c r="AI22931" s="24"/>
      <c r="AL22931" s="24"/>
      <c r="AO22931" s="24"/>
      <c r="AR22931" s="24"/>
      <c r="AU22931" s="24"/>
    </row>
    <row r="22932">
      <c r="J22932" s="18"/>
      <c r="N22932" s="24"/>
      <c r="Q22932" s="24"/>
      <c r="T22932" s="24"/>
      <c r="W22932" s="24"/>
      <c r="Z22932" s="24"/>
      <c r="AC22932" s="24"/>
      <c r="AI22932" s="24"/>
      <c r="AL22932" s="24"/>
      <c r="AO22932" s="24"/>
      <c r="AR22932" s="24"/>
      <c r="AU22932" s="24"/>
    </row>
    <row r="22933">
      <c r="J22933" s="18"/>
      <c r="N22933" s="24"/>
      <c r="Q22933" s="24"/>
      <c r="T22933" s="24"/>
      <c r="W22933" s="24"/>
      <c r="Z22933" s="24"/>
      <c r="AC22933" s="24"/>
      <c r="AI22933" s="24"/>
      <c r="AL22933" s="24"/>
      <c r="AO22933" s="24"/>
      <c r="AR22933" s="24"/>
      <c r="AU22933" s="24"/>
    </row>
    <row r="22934">
      <c r="J22934" s="18"/>
      <c r="N22934" s="24"/>
      <c r="Q22934" s="24"/>
      <c r="T22934" s="24"/>
      <c r="W22934" s="24"/>
      <c r="Z22934" s="24"/>
      <c r="AC22934" s="24"/>
      <c r="AI22934" s="24"/>
      <c r="AL22934" s="24"/>
      <c r="AO22934" s="24"/>
      <c r="AR22934" s="24"/>
      <c r="AU22934" s="24"/>
    </row>
    <row r="22935">
      <c r="J22935" s="18"/>
      <c r="N22935" s="24"/>
      <c r="Q22935" s="24"/>
      <c r="T22935" s="24"/>
      <c r="W22935" s="24"/>
      <c r="Z22935" s="24"/>
      <c r="AC22935" s="24"/>
      <c r="AI22935" s="24"/>
      <c r="AL22935" s="24"/>
      <c r="AO22935" s="24"/>
      <c r="AR22935" s="24"/>
      <c r="AU22935" s="24"/>
    </row>
    <row r="22936">
      <c r="J22936" s="18"/>
      <c r="N22936" s="24"/>
      <c r="Q22936" s="24"/>
      <c r="T22936" s="24"/>
      <c r="W22936" s="24"/>
      <c r="Z22936" s="24"/>
      <c r="AC22936" s="24"/>
      <c r="AI22936" s="24"/>
      <c r="AL22936" s="24"/>
      <c r="AO22936" s="24"/>
      <c r="AR22936" s="24"/>
      <c r="AU22936" s="24"/>
    </row>
    <row r="22937">
      <c r="J22937" s="18"/>
      <c r="N22937" s="24"/>
      <c r="Q22937" s="24"/>
      <c r="T22937" s="24"/>
      <c r="W22937" s="24"/>
      <c r="Z22937" s="24"/>
      <c r="AC22937" s="24"/>
      <c r="AI22937" s="24"/>
      <c r="AL22937" s="24"/>
      <c r="AO22937" s="24"/>
      <c r="AR22937" s="24"/>
      <c r="AU22937" s="24"/>
    </row>
    <row r="22938">
      <c r="J22938" s="18"/>
      <c r="N22938" s="24"/>
      <c r="Q22938" s="24"/>
      <c r="T22938" s="24"/>
      <c r="W22938" s="24"/>
      <c r="Z22938" s="24"/>
      <c r="AC22938" s="24"/>
      <c r="AI22938" s="24"/>
      <c r="AL22938" s="24"/>
      <c r="AO22938" s="24"/>
      <c r="AR22938" s="24"/>
      <c r="AU22938" s="24"/>
    </row>
    <row r="22939">
      <c r="J22939" s="18"/>
      <c r="N22939" s="24"/>
      <c r="Q22939" s="24"/>
      <c r="T22939" s="24"/>
      <c r="W22939" s="24"/>
      <c r="Z22939" s="24"/>
      <c r="AC22939" s="24"/>
      <c r="AI22939" s="24"/>
      <c r="AL22939" s="24"/>
      <c r="AO22939" s="24"/>
      <c r="AR22939" s="24"/>
      <c r="AU22939" s="24"/>
    </row>
    <row r="22940">
      <c r="J22940" s="18"/>
      <c r="N22940" s="24"/>
      <c r="Q22940" s="24"/>
      <c r="T22940" s="24"/>
      <c r="W22940" s="24"/>
      <c r="Z22940" s="24"/>
      <c r="AC22940" s="24"/>
      <c r="AI22940" s="24"/>
      <c r="AL22940" s="24"/>
      <c r="AO22940" s="24"/>
      <c r="AR22940" s="24"/>
      <c r="AU22940" s="24"/>
    </row>
    <row r="22941">
      <c r="J22941" s="18"/>
      <c r="N22941" s="24"/>
      <c r="Q22941" s="24"/>
      <c r="T22941" s="24"/>
      <c r="W22941" s="24"/>
      <c r="Z22941" s="24"/>
      <c r="AC22941" s="24"/>
      <c r="AI22941" s="24"/>
      <c r="AL22941" s="24"/>
      <c r="AO22941" s="24"/>
      <c r="AR22941" s="24"/>
      <c r="AU22941" s="24"/>
    </row>
    <row r="22942">
      <c r="J22942" s="18"/>
      <c r="N22942" s="24"/>
      <c r="Q22942" s="24"/>
      <c r="T22942" s="24"/>
      <c r="W22942" s="24"/>
      <c r="Z22942" s="24"/>
      <c r="AC22942" s="24"/>
      <c r="AI22942" s="24"/>
      <c r="AL22942" s="24"/>
      <c r="AO22942" s="24"/>
      <c r="AR22942" s="24"/>
      <c r="AU22942" s="24"/>
    </row>
    <row r="22943">
      <c r="J22943" s="18"/>
      <c r="N22943" s="24"/>
      <c r="Q22943" s="24"/>
      <c r="T22943" s="24"/>
      <c r="W22943" s="24"/>
      <c r="Z22943" s="24"/>
      <c r="AC22943" s="24"/>
      <c r="AI22943" s="24"/>
      <c r="AL22943" s="24"/>
      <c r="AO22943" s="24"/>
      <c r="AR22943" s="24"/>
      <c r="AU22943" s="24"/>
    </row>
    <row r="22944">
      <c r="J22944" s="18"/>
      <c r="N22944" s="24"/>
      <c r="Q22944" s="24"/>
      <c r="T22944" s="24"/>
      <c r="W22944" s="24"/>
      <c r="Z22944" s="24"/>
      <c r="AC22944" s="24"/>
      <c r="AI22944" s="24"/>
      <c r="AL22944" s="24"/>
      <c r="AO22944" s="24"/>
      <c r="AR22944" s="24"/>
      <c r="AU22944" s="24"/>
    </row>
    <row r="22945">
      <c r="J22945" s="18"/>
      <c r="N22945" s="24"/>
      <c r="Q22945" s="24"/>
      <c r="T22945" s="24"/>
      <c r="W22945" s="24"/>
      <c r="Z22945" s="24"/>
      <c r="AC22945" s="24"/>
      <c r="AI22945" s="24"/>
      <c r="AL22945" s="24"/>
      <c r="AO22945" s="24"/>
      <c r="AR22945" s="24"/>
      <c r="AU22945" s="24"/>
    </row>
    <row r="22946">
      <c r="J22946" s="18"/>
      <c r="N22946" s="24"/>
      <c r="Q22946" s="24"/>
      <c r="T22946" s="24"/>
      <c r="W22946" s="24"/>
      <c r="Z22946" s="24"/>
      <c r="AC22946" s="24"/>
      <c r="AI22946" s="24"/>
      <c r="AL22946" s="24"/>
      <c r="AO22946" s="24"/>
      <c r="AR22946" s="24"/>
      <c r="AU22946" s="24"/>
    </row>
    <row r="22947">
      <c r="J22947" s="18"/>
      <c r="N22947" s="24"/>
      <c r="Q22947" s="24"/>
      <c r="T22947" s="24"/>
      <c r="W22947" s="24"/>
      <c r="Z22947" s="24"/>
      <c r="AC22947" s="24"/>
      <c r="AI22947" s="24"/>
      <c r="AL22947" s="24"/>
      <c r="AO22947" s="24"/>
      <c r="AR22947" s="24"/>
      <c r="AU22947" s="24"/>
    </row>
    <row r="22948">
      <c r="J22948" s="18"/>
      <c r="N22948" s="24"/>
      <c r="Q22948" s="24"/>
      <c r="T22948" s="24"/>
      <c r="W22948" s="24"/>
      <c r="Z22948" s="24"/>
      <c r="AC22948" s="24"/>
      <c r="AI22948" s="24"/>
      <c r="AL22948" s="24"/>
      <c r="AO22948" s="24"/>
      <c r="AR22948" s="24"/>
      <c r="AU22948" s="24"/>
    </row>
    <row r="22949">
      <c r="J22949" s="18"/>
      <c r="N22949" s="24"/>
      <c r="Q22949" s="24"/>
      <c r="T22949" s="24"/>
      <c r="W22949" s="24"/>
      <c r="Z22949" s="24"/>
      <c r="AC22949" s="24"/>
      <c r="AI22949" s="24"/>
      <c r="AL22949" s="24"/>
      <c r="AO22949" s="24"/>
      <c r="AR22949" s="24"/>
      <c r="AU22949" s="24"/>
    </row>
    <row r="22950">
      <c r="J22950" s="18"/>
      <c r="N22950" s="24"/>
      <c r="Q22950" s="24"/>
      <c r="T22950" s="24"/>
      <c r="W22950" s="24"/>
      <c r="Z22950" s="24"/>
      <c r="AC22950" s="24"/>
      <c r="AI22950" s="24"/>
      <c r="AL22950" s="24"/>
      <c r="AO22950" s="24"/>
      <c r="AR22950" s="24"/>
      <c r="AU22950" s="24"/>
    </row>
    <row r="22951">
      <c r="J22951" s="18"/>
      <c r="N22951" s="24"/>
      <c r="Q22951" s="24"/>
      <c r="T22951" s="24"/>
      <c r="W22951" s="24"/>
      <c r="Z22951" s="24"/>
      <c r="AC22951" s="24"/>
      <c r="AI22951" s="24"/>
      <c r="AL22951" s="24"/>
      <c r="AO22951" s="24"/>
      <c r="AR22951" s="24"/>
      <c r="AU22951" s="24"/>
    </row>
    <row r="22952">
      <c r="J22952" s="18"/>
      <c r="N22952" s="24"/>
      <c r="Q22952" s="24"/>
      <c r="T22952" s="24"/>
      <c r="W22952" s="24"/>
      <c r="Z22952" s="24"/>
      <c r="AC22952" s="24"/>
      <c r="AI22952" s="24"/>
      <c r="AL22952" s="24"/>
      <c r="AO22952" s="24"/>
      <c r="AR22952" s="24"/>
      <c r="AU22952" s="24"/>
    </row>
    <row r="22953">
      <c r="J22953" s="18"/>
      <c r="N22953" s="24"/>
      <c r="Q22953" s="24"/>
      <c r="T22953" s="24"/>
      <c r="W22953" s="24"/>
      <c r="Z22953" s="24"/>
      <c r="AC22953" s="24"/>
      <c r="AI22953" s="24"/>
      <c r="AL22953" s="24"/>
      <c r="AO22953" s="24"/>
      <c r="AR22953" s="24"/>
      <c r="AU22953" s="24"/>
    </row>
    <row r="22954">
      <c r="J22954" s="18"/>
      <c r="N22954" s="24"/>
      <c r="Q22954" s="24"/>
      <c r="T22954" s="24"/>
      <c r="W22954" s="24"/>
      <c r="Z22954" s="24"/>
      <c r="AC22954" s="24"/>
      <c r="AI22954" s="24"/>
      <c r="AL22954" s="24"/>
      <c r="AO22954" s="24"/>
      <c r="AR22954" s="24"/>
      <c r="AU22954" s="24"/>
    </row>
    <row r="22955">
      <c r="J22955" s="18"/>
      <c r="N22955" s="24"/>
      <c r="Q22955" s="24"/>
      <c r="T22955" s="24"/>
      <c r="W22955" s="24"/>
      <c r="Z22955" s="24"/>
      <c r="AC22955" s="24"/>
      <c r="AI22955" s="24"/>
      <c r="AL22955" s="24"/>
      <c r="AO22955" s="24"/>
      <c r="AR22955" s="24"/>
      <c r="AU22955" s="24"/>
    </row>
    <row r="22956">
      <c r="J22956" s="18"/>
      <c r="N22956" s="24"/>
      <c r="Q22956" s="24"/>
      <c r="T22956" s="24"/>
      <c r="W22956" s="24"/>
      <c r="Z22956" s="24"/>
      <c r="AC22956" s="24"/>
      <c r="AI22956" s="24"/>
      <c r="AL22956" s="24"/>
      <c r="AO22956" s="24"/>
      <c r="AR22956" s="24"/>
      <c r="AU22956" s="24"/>
    </row>
    <row r="22957">
      <c r="J22957" s="18"/>
      <c r="N22957" s="24"/>
      <c r="Q22957" s="24"/>
      <c r="T22957" s="24"/>
      <c r="W22957" s="24"/>
      <c r="Z22957" s="24"/>
      <c r="AC22957" s="24"/>
      <c r="AI22957" s="24"/>
      <c r="AL22957" s="24"/>
      <c r="AO22957" s="24"/>
      <c r="AR22957" s="24"/>
      <c r="AU22957" s="24"/>
    </row>
    <row r="22958">
      <c r="J22958" s="18"/>
      <c r="N22958" s="24"/>
      <c r="Q22958" s="24"/>
      <c r="T22958" s="24"/>
      <c r="W22958" s="24"/>
      <c r="Z22958" s="24"/>
      <c r="AC22958" s="24"/>
      <c r="AI22958" s="24"/>
      <c r="AL22958" s="24"/>
      <c r="AO22958" s="24"/>
      <c r="AR22958" s="24"/>
      <c r="AU22958" s="24"/>
    </row>
    <row r="22959">
      <c r="J22959" s="18"/>
      <c r="N22959" s="24"/>
      <c r="Q22959" s="24"/>
      <c r="T22959" s="24"/>
      <c r="W22959" s="24"/>
      <c r="Z22959" s="24"/>
      <c r="AC22959" s="24"/>
      <c r="AI22959" s="24"/>
      <c r="AL22959" s="24"/>
      <c r="AO22959" s="24"/>
      <c r="AR22959" s="24"/>
      <c r="AU22959" s="24"/>
    </row>
    <row r="22960">
      <c r="J22960" s="18"/>
      <c r="N22960" s="24"/>
      <c r="Q22960" s="24"/>
      <c r="T22960" s="24"/>
      <c r="W22960" s="24"/>
      <c r="Z22960" s="24"/>
      <c r="AC22960" s="24"/>
      <c r="AI22960" s="24"/>
      <c r="AL22960" s="24"/>
      <c r="AO22960" s="24"/>
      <c r="AR22960" s="24"/>
      <c r="AU22960" s="24"/>
    </row>
    <row r="22961">
      <c r="J22961" s="18"/>
      <c r="N22961" s="24"/>
      <c r="Q22961" s="24"/>
      <c r="T22961" s="24"/>
      <c r="W22961" s="24"/>
      <c r="Z22961" s="24"/>
      <c r="AC22961" s="24"/>
      <c r="AI22961" s="24"/>
      <c r="AL22961" s="24"/>
      <c r="AO22961" s="24"/>
      <c r="AR22961" s="24"/>
      <c r="AU22961" s="24"/>
    </row>
    <row r="22962">
      <c r="J22962" s="18"/>
      <c r="N22962" s="24"/>
      <c r="Q22962" s="24"/>
      <c r="T22962" s="24"/>
      <c r="W22962" s="24"/>
      <c r="Z22962" s="24"/>
      <c r="AC22962" s="24"/>
      <c r="AI22962" s="24"/>
      <c r="AL22962" s="24"/>
      <c r="AO22962" s="24"/>
      <c r="AR22962" s="24"/>
      <c r="AU22962" s="24"/>
    </row>
    <row r="22963">
      <c r="J22963" s="18"/>
      <c r="N22963" s="24"/>
      <c r="Q22963" s="24"/>
      <c r="T22963" s="24"/>
      <c r="W22963" s="24"/>
      <c r="Z22963" s="24"/>
      <c r="AC22963" s="24"/>
      <c r="AI22963" s="24"/>
      <c r="AL22963" s="24"/>
      <c r="AO22963" s="24"/>
      <c r="AR22963" s="24"/>
      <c r="AU22963" s="24"/>
    </row>
    <row r="22964">
      <c r="J22964" s="18"/>
      <c r="N22964" s="24"/>
      <c r="Q22964" s="24"/>
      <c r="T22964" s="24"/>
      <c r="W22964" s="24"/>
      <c r="Z22964" s="24"/>
      <c r="AC22964" s="24"/>
      <c r="AI22964" s="24"/>
      <c r="AL22964" s="24"/>
      <c r="AO22964" s="24"/>
      <c r="AR22964" s="24"/>
      <c r="AU22964" s="24"/>
    </row>
    <row r="22965">
      <c r="J22965" s="18"/>
      <c r="N22965" s="24"/>
      <c r="Q22965" s="24"/>
      <c r="T22965" s="24"/>
      <c r="W22965" s="24"/>
      <c r="Z22965" s="24"/>
      <c r="AC22965" s="24"/>
      <c r="AI22965" s="24"/>
      <c r="AL22965" s="24"/>
      <c r="AO22965" s="24"/>
      <c r="AR22965" s="24"/>
      <c r="AU22965" s="24"/>
    </row>
    <row r="22966">
      <c r="J22966" s="18"/>
      <c r="N22966" s="24"/>
      <c r="Q22966" s="24"/>
      <c r="T22966" s="24"/>
      <c r="W22966" s="24"/>
      <c r="Z22966" s="24"/>
      <c r="AC22966" s="24"/>
      <c r="AI22966" s="24"/>
      <c r="AL22966" s="24"/>
      <c r="AO22966" s="24"/>
      <c r="AR22966" s="24"/>
      <c r="AU22966" s="24"/>
    </row>
    <row r="22967">
      <c r="J22967" s="18"/>
      <c r="N22967" s="24"/>
      <c r="Q22967" s="24"/>
      <c r="T22967" s="24"/>
      <c r="W22967" s="24"/>
      <c r="Z22967" s="24"/>
      <c r="AC22967" s="24"/>
      <c r="AI22967" s="24"/>
      <c r="AL22967" s="24"/>
      <c r="AO22967" s="24"/>
      <c r="AR22967" s="24"/>
      <c r="AU22967" s="24"/>
    </row>
    <row r="22968">
      <c r="J22968" s="18"/>
      <c r="N22968" s="24"/>
      <c r="Q22968" s="24"/>
      <c r="T22968" s="24"/>
      <c r="W22968" s="24"/>
      <c r="Z22968" s="24"/>
      <c r="AC22968" s="24"/>
      <c r="AI22968" s="24"/>
      <c r="AL22968" s="24"/>
      <c r="AO22968" s="24"/>
      <c r="AR22968" s="24"/>
      <c r="AU22968" s="24"/>
    </row>
    <row r="22969">
      <c r="J22969" s="18"/>
      <c r="N22969" s="24"/>
      <c r="Q22969" s="24"/>
      <c r="T22969" s="24"/>
      <c r="W22969" s="24"/>
      <c r="Z22969" s="24"/>
      <c r="AC22969" s="24"/>
      <c r="AI22969" s="24"/>
      <c r="AL22969" s="24"/>
      <c r="AO22969" s="24"/>
      <c r="AR22969" s="24"/>
      <c r="AU22969" s="24"/>
    </row>
    <row r="22970">
      <c r="J22970" s="18"/>
      <c r="N22970" s="24"/>
      <c r="Q22970" s="24"/>
      <c r="T22970" s="24"/>
      <c r="W22970" s="24"/>
      <c r="Z22970" s="24"/>
      <c r="AC22970" s="24"/>
      <c r="AI22970" s="24"/>
      <c r="AL22970" s="24"/>
      <c r="AO22970" s="24"/>
      <c r="AR22970" s="24"/>
      <c r="AU22970" s="24"/>
    </row>
    <row r="22971">
      <c r="J22971" s="18"/>
      <c r="N22971" s="24"/>
      <c r="Q22971" s="24"/>
      <c r="T22971" s="24"/>
      <c r="W22971" s="24"/>
      <c r="Z22971" s="24"/>
      <c r="AC22971" s="24"/>
      <c r="AI22971" s="24"/>
      <c r="AL22971" s="24"/>
      <c r="AO22971" s="24"/>
      <c r="AR22971" s="24"/>
      <c r="AU22971" s="24"/>
    </row>
    <row r="22972">
      <c r="J22972" s="18"/>
      <c r="N22972" s="24"/>
      <c r="Q22972" s="24"/>
      <c r="T22972" s="24"/>
      <c r="W22972" s="24"/>
      <c r="Z22972" s="24"/>
      <c r="AC22972" s="24"/>
      <c r="AI22972" s="24"/>
      <c r="AL22972" s="24"/>
      <c r="AO22972" s="24"/>
      <c r="AR22972" s="24"/>
      <c r="AU22972" s="24"/>
    </row>
    <row r="22973">
      <c r="J22973" s="18"/>
      <c r="N22973" s="24"/>
      <c r="Q22973" s="24"/>
      <c r="T22973" s="24"/>
      <c r="W22973" s="24"/>
      <c r="Z22973" s="24"/>
      <c r="AC22973" s="24"/>
      <c r="AI22973" s="24"/>
      <c r="AL22973" s="24"/>
      <c r="AO22973" s="24"/>
      <c r="AR22973" s="24"/>
      <c r="AU22973" s="24"/>
    </row>
    <row r="22974">
      <c r="J22974" s="18"/>
      <c r="N22974" s="24"/>
      <c r="Q22974" s="24"/>
      <c r="T22974" s="24"/>
      <c r="W22974" s="24"/>
      <c r="Z22974" s="24"/>
      <c r="AC22974" s="24"/>
      <c r="AI22974" s="24"/>
      <c r="AL22974" s="24"/>
      <c r="AO22974" s="24"/>
      <c r="AR22974" s="24"/>
      <c r="AU22974" s="24"/>
    </row>
    <row r="22975">
      <c r="J22975" s="18"/>
      <c r="N22975" s="24"/>
      <c r="Q22975" s="24"/>
      <c r="T22975" s="24"/>
      <c r="W22975" s="24"/>
      <c r="Z22975" s="24"/>
      <c r="AC22975" s="24"/>
      <c r="AI22975" s="24"/>
      <c r="AL22975" s="24"/>
      <c r="AO22975" s="24"/>
      <c r="AR22975" s="24"/>
      <c r="AU22975" s="24"/>
    </row>
    <row r="22976">
      <c r="J22976" s="18"/>
      <c r="N22976" s="24"/>
      <c r="Q22976" s="24"/>
      <c r="T22976" s="24"/>
      <c r="W22976" s="24"/>
      <c r="Z22976" s="24"/>
      <c r="AC22976" s="24"/>
      <c r="AI22976" s="24"/>
      <c r="AL22976" s="24"/>
      <c r="AO22976" s="24"/>
      <c r="AR22976" s="24"/>
      <c r="AU22976" s="24"/>
    </row>
    <row r="22977">
      <c r="J22977" s="18"/>
      <c r="N22977" s="24"/>
      <c r="Q22977" s="24"/>
      <c r="T22977" s="24"/>
      <c r="W22977" s="24"/>
      <c r="Z22977" s="24"/>
      <c r="AC22977" s="24"/>
      <c r="AI22977" s="24"/>
      <c r="AL22977" s="24"/>
      <c r="AO22977" s="24"/>
      <c r="AR22977" s="24"/>
      <c r="AU22977" s="24"/>
    </row>
    <row r="22978">
      <c r="J22978" s="18"/>
      <c r="N22978" s="24"/>
      <c r="Q22978" s="24"/>
      <c r="T22978" s="24"/>
      <c r="W22978" s="24"/>
      <c r="Z22978" s="24"/>
      <c r="AC22978" s="24"/>
      <c r="AI22978" s="24"/>
      <c r="AL22978" s="24"/>
      <c r="AO22978" s="24"/>
      <c r="AR22978" s="24"/>
      <c r="AU22978" s="24"/>
    </row>
    <row r="22979">
      <c r="J22979" s="18"/>
      <c r="N22979" s="24"/>
      <c r="Q22979" s="24"/>
      <c r="T22979" s="24"/>
      <c r="W22979" s="24"/>
      <c r="Z22979" s="24"/>
      <c r="AC22979" s="24"/>
      <c r="AI22979" s="24"/>
      <c r="AL22979" s="24"/>
      <c r="AO22979" s="24"/>
      <c r="AR22979" s="24"/>
      <c r="AU22979" s="24"/>
    </row>
    <row r="22980">
      <c r="J22980" s="18"/>
      <c r="N22980" s="24"/>
      <c r="Q22980" s="24"/>
      <c r="T22980" s="24"/>
      <c r="W22980" s="24"/>
      <c r="Z22980" s="24"/>
      <c r="AC22980" s="24"/>
      <c r="AI22980" s="24"/>
      <c r="AL22980" s="24"/>
      <c r="AO22980" s="24"/>
      <c r="AR22980" s="24"/>
      <c r="AU22980" s="24"/>
    </row>
    <row r="22981">
      <c r="J22981" s="18"/>
      <c r="N22981" s="24"/>
      <c r="Q22981" s="24"/>
      <c r="T22981" s="24"/>
      <c r="W22981" s="24"/>
      <c r="Z22981" s="24"/>
      <c r="AC22981" s="24"/>
      <c r="AI22981" s="24"/>
      <c r="AL22981" s="24"/>
      <c r="AO22981" s="24"/>
      <c r="AR22981" s="24"/>
      <c r="AU22981" s="24"/>
    </row>
    <row r="22982">
      <c r="J22982" s="18"/>
      <c r="N22982" s="24"/>
      <c r="Q22982" s="24"/>
      <c r="T22982" s="24"/>
      <c r="W22982" s="24"/>
      <c r="Z22982" s="24"/>
      <c r="AC22982" s="24"/>
      <c r="AI22982" s="24"/>
      <c r="AL22982" s="24"/>
      <c r="AO22982" s="24"/>
      <c r="AR22982" s="24"/>
      <c r="AU22982" s="24"/>
    </row>
    <row r="22983">
      <c r="J22983" s="18"/>
      <c r="N22983" s="24"/>
      <c r="Q22983" s="24"/>
      <c r="T22983" s="24"/>
      <c r="W22983" s="24"/>
      <c r="Z22983" s="24"/>
      <c r="AC22983" s="24"/>
      <c r="AI22983" s="24"/>
      <c r="AL22983" s="24"/>
      <c r="AO22983" s="24"/>
      <c r="AR22983" s="24"/>
      <c r="AU22983" s="24"/>
    </row>
    <row r="22984">
      <c r="J22984" s="18"/>
      <c r="N22984" s="24"/>
      <c r="Q22984" s="24"/>
      <c r="T22984" s="24"/>
      <c r="W22984" s="24"/>
      <c r="Z22984" s="24"/>
      <c r="AC22984" s="24"/>
      <c r="AI22984" s="24"/>
      <c r="AL22984" s="24"/>
      <c r="AO22984" s="24"/>
      <c r="AR22984" s="24"/>
      <c r="AU22984" s="24"/>
    </row>
    <row r="22985">
      <c r="J22985" s="18"/>
      <c r="N22985" s="24"/>
      <c r="Q22985" s="24"/>
      <c r="T22985" s="24"/>
      <c r="W22985" s="24"/>
      <c r="Z22985" s="24"/>
      <c r="AC22985" s="24"/>
      <c r="AI22985" s="24"/>
      <c r="AL22985" s="24"/>
      <c r="AO22985" s="24"/>
      <c r="AR22985" s="24"/>
      <c r="AU22985" s="24"/>
    </row>
    <row r="22986">
      <c r="J22986" s="18"/>
      <c r="N22986" s="24"/>
      <c r="Q22986" s="24"/>
      <c r="T22986" s="24"/>
      <c r="W22986" s="24"/>
      <c r="Z22986" s="24"/>
      <c r="AC22986" s="24"/>
      <c r="AI22986" s="24"/>
      <c r="AL22986" s="24"/>
      <c r="AO22986" s="24"/>
      <c r="AR22986" s="24"/>
      <c r="AU22986" s="24"/>
    </row>
    <row r="22987">
      <c r="J22987" s="18"/>
      <c r="N22987" s="24"/>
      <c r="Q22987" s="24"/>
      <c r="T22987" s="24"/>
      <c r="W22987" s="24"/>
      <c r="Z22987" s="24"/>
      <c r="AC22987" s="24"/>
      <c r="AI22987" s="24"/>
      <c r="AL22987" s="24"/>
      <c r="AO22987" s="24"/>
      <c r="AR22987" s="24"/>
      <c r="AU22987" s="24"/>
    </row>
    <row r="22988">
      <c r="J22988" s="18"/>
      <c r="N22988" s="24"/>
      <c r="Q22988" s="24"/>
      <c r="T22988" s="24"/>
      <c r="W22988" s="24"/>
      <c r="Z22988" s="24"/>
      <c r="AC22988" s="24"/>
      <c r="AI22988" s="24"/>
      <c r="AL22988" s="24"/>
      <c r="AO22988" s="24"/>
      <c r="AR22988" s="24"/>
      <c r="AU22988" s="24"/>
    </row>
    <row r="22989">
      <c r="J22989" s="18"/>
      <c r="N22989" s="24"/>
      <c r="Q22989" s="24"/>
      <c r="T22989" s="24"/>
      <c r="W22989" s="24"/>
      <c r="Z22989" s="24"/>
      <c r="AC22989" s="24"/>
      <c r="AI22989" s="24"/>
      <c r="AL22989" s="24"/>
      <c r="AO22989" s="24"/>
      <c r="AR22989" s="24"/>
      <c r="AU22989" s="24"/>
    </row>
    <row r="22990">
      <c r="J22990" s="18"/>
      <c r="N22990" s="24"/>
      <c r="Q22990" s="24"/>
      <c r="T22990" s="24"/>
      <c r="W22990" s="24"/>
      <c r="Z22990" s="24"/>
      <c r="AC22990" s="24"/>
      <c r="AI22990" s="24"/>
      <c r="AL22990" s="24"/>
      <c r="AO22990" s="24"/>
      <c r="AR22990" s="24"/>
      <c r="AU22990" s="24"/>
    </row>
    <row r="22991">
      <c r="J22991" s="18"/>
      <c r="N22991" s="24"/>
      <c r="Q22991" s="24"/>
      <c r="T22991" s="24"/>
      <c r="W22991" s="24"/>
      <c r="Z22991" s="24"/>
      <c r="AC22991" s="24"/>
      <c r="AI22991" s="24"/>
      <c r="AL22991" s="24"/>
      <c r="AO22991" s="24"/>
      <c r="AR22991" s="24"/>
      <c r="AU22991" s="24"/>
    </row>
    <row r="22992">
      <c r="J22992" s="18"/>
      <c r="N22992" s="24"/>
      <c r="Q22992" s="24"/>
      <c r="T22992" s="24"/>
      <c r="W22992" s="24"/>
      <c r="Z22992" s="24"/>
      <c r="AC22992" s="24"/>
      <c r="AI22992" s="24"/>
      <c r="AL22992" s="24"/>
      <c r="AO22992" s="24"/>
      <c r="AR22992" s="24"/>
      <c r="AU22992" s="24"/>
    </row>
    <row r="22993">
      <c r="J22993" s="18"/>
      <c r="N22993" s="24"/>
      <c r="Q22993" s="24"/>
      <c r="T22993" s="24"/>
      <c r="W22993" s="24"/>
      <c r="Z22993" s="24"/>
      <c r="AC22993" s="24"/>
      <c r="AI22993" s="24"/>
      <c r="AL22993" s="24"/>
      <c r="AO22993" s="24"/>
      <c r="AR22993" s="24"/>
      <c r="AU22993" s="24"/>
    </row>
    <row r="22994">
      <c r="J22994" s="18"/>
      <c r="N22994" s="24"/>
      <c r="Q22994" s="24"/>
      <c r="T22994" s="24"/>
      <c r="W22994" s="24"/>
      <c r="Z22994" s="24"/>
      <c r="AC22994" s="24"/>
      <c r="AI22994" s="24"/>
      <c r="AL22994" s="24"/>
      <c r="AO22994" s="24"/>
      <c r="AR22994" s="24"/>
      <c r="AU22994" s="24"/>
    </row>
    <row r="22995">
      <c r="J22995" s="18"/>
      <c r="N22995" s="24"/>
      <c r="Q22995" s="24"/>
      <c r="T22995" s="24"/>
      <c r="W22995" s="24"/>
      <c r="Z22995" s="24"/>
      <c r="AC22995" s="24"/>
      <c r="AI22995" s="24"/>
      <c r="AL22995" s="24"/>
      <c r="AO22995" s="24"/>
      <c r="AR22995" s="24"/>
      <c r="AU22995" s="24"/>
    </row>
    <row r="22996">
      <c r="J22996" s="18"/>
      <c r="N22996" s="24"/>
      <c r="Q22996" s="24"/>
      <c r="T22996" s="24"/>
      <c r="W22996" s="24"/>
      <c r="Z22996" s="24"/>
      <c r="AC22996" s="24"/>
      <c r="AI22996" s="24"/>
      <c r="AL22996" s="24"/>
      <c r="AO22996" s="24"/>
      <c r="AR22996" s="24"/>
      <c r="AU22996" s="24"/>
    </row>
    <row r="22997">
      <c r="J22997" s="18"/>
      <c r="N22997" s="24"/>
      <c r="Q22997" s="24"/>
      <c r="T22997" s="24"/>
      <c r="W22997" s="24"/>
      <c r="Z22997" s="24"/>
      <c r="AC22997" s="24"/>
      <c r="AI22997" s="24"/>
      <c r="AL22997" s="24"/>
      <c r="AO22997" s="24"/>
      <c r="AR22997" s="24"/>
      <c r="AU22997" s="24"/>
    </row>
    <row r="22998">
      <c r="J22998" s="18"/>
      <c r="N22998" s="24"/>
      <c r="Q22998" s="24"/>
      <c r="T22998" s="24"/>
      <c r="W22998" s="24"/>
      <c r="Z22998" s="24"/>
      <c r="AC22998" s="24"/>
      <c r="AI22998" s="24"/>
      <c r="AL22998" s="24"/>
      <c r="AO22998" s="24"/>
      <c r="AR22998" s="24"/>
      <c r="AU22998" s="24"/>
    </row>
    <row r="22999">
      <c r="J22999" s="18"/>
      <c r="N22999" s="24"/>
      <c r="Q22999" s="24"/>
      <c r="T22999" s="24"/>
      <c r="W22999" s="24"/>
      <c r="Z22999" s="24"/>
      <c r="AC22999" s="24"/>
      <c r="AI22999" s="24"/>
      <c r="AL22999" s="24"/>
      <c r="AO22999" s="24"/>
      <c r="AR22999" s="24"/>
      <c r="AU22999" s="24"/>
    </row>
    <row r="23000">
      <c r="J23000" s="18"/>
      <c r="N23000" s="24"/>
      <c r="Q23000" s="24"/>
      <c r="T23000" s="24"/>
      <c r="W23000" s="24"/>
      <c r="Z23000" s="24"/>
      <c r="AC23000" s="24"/>
      <c r="AI23000" s="24"/>
      <c r="AL23000" s="24"/>
      <c r="AO23000" s="24"/>
      <c r="AR23000" s="24"/>
      <c r="AU23000" s="24"/>
    </row>
    <row r="23001">
      <c r="J23001" s="18"/>
      <c r="N23001" s="24"/>
      <c r="Q23001" s="24"/>
      <c r="T23001" s="24"/>
      <c r="W23001" s="24"/>
      <c r="Z23001" s="24"/>
      <c r="AC23001" s="24"/>
      <c r="AI23001" s="24"/>
      <c r="AL23001" s="24"/>
      <c r="AO23001" s="24"/>
      <c r="AR23001" s="24"/>
      <c r="AU23001" s="24"/>
    </row>
    <row r="23002">
      <c r="J23002" s="18"/>
      <c r="N23002" s="24"/>
      <c r="Q23002" s="24"/>
      <c r="T23002" s="24"/>
      <c r="W23002" s="24"/>
      <c r="Z23002" s="24"/>
      <c r="AC23002" s="24"/>
      <c r="AI23002" s="24"/>
      <c r="AL23002" s="24"/>
      <c r="AO23002" s="24"/>
      <c r="AR23002" s="24"/>
      <c r="AU23002" s="24"/>
    </row>
    <row r="23003">
      <c r="J23003" s="18"/>
      <c r="N23003" s="24"/>
      <c r="Q23003" s="24"/>
      <c r="T23003" s="24"/>
      <c r="W23003" s="24"/>
      <c r="Z23003" s="24"/>
      <c r="AC23003" s="24"/>
      <c r="AI23003" s="24"/>
      <c r="AL23003" s="24"/>
      <c r="AO23003" s="24"/>
      <c r="AR23003" s="24"/>
      <c r="AU23003" s="24"/>
    </row>
    <row r="23004">
      <c r="J23004" s="18"/>
      <c r="N23004" s="24"/>
      <c r="Q23004" s="24"/>
      <c r="T23004" s="24"/>
      <c r="W23004" s="24"/>
      <c r="Z23004" s="24"/>
      <c r="AC23004" s="24"/>
      <c r="AI23004" s="24"/>
      <c r="AL23004" s="24"/>
      <c r="AO23004" s="24"/>
      <c r="AR23004" s="24"/>
      <c r="AU23004" s="24"/>
    </row>
    <row r="23005">
      <c r="J23005" s="18"/>
      <c r="N23005" s="24"/>
      <c r="Q23005" s="24"/>
      <c r="T23005" s="24"/>
      <c r="W23005" s="24"/>
      <c r="Z23005" s="24"/>
      <c r="AC23005" s="24"/>
      <c r="AI23005" s="24"/>
      <c r="AL23005" s="24"/>
      <c r="AO23005" s="24"/>
      <c r="AR23005" s="24"/>
      <c r="AU23005" s="24"/>
    </row>
    <row r="23006">
      <c r="J23006" s="18"/>
      <c r="N23006" s="24"/>
      <c r="Q23006" s="24"/>
      <c r="T23006" s="24"/>
      <c r="W23006" s="24"/>
      <c r="Z23006" s="24"/>
      <c r="AC23006" s="24"/>
      <c r="AI23006" s="24"/>
      <c r="AL23006" s="24"/>
      <c r="AO23006" s="24"/>
      <c r="AR23006" s="24"/>
      <c r="AU23006" s="24"/>
    </row>
    <row r="23007">
      <c r="J23007" s="18"/>
      <c r="N23007" s="24"/>
      <c r="Q23007" s="24"/>
      <c r="T23007" s="24"/>
      <c r="W23007" s="24"/>
      <c r="Z23007" s="24"/>
      <c r="AC23007" s="24"/>
      <c r="AI23007" s="24"/>
      <c r="AL23007" s="24"/>
      <c r="AO23007" s="24"/>
      <c r="AR23007" s="24"/>
      <c r="AU23007" s="24"/>
    </row>
    <row r="23008">
      <c r="J23008" s="18"/>
      <c r="N23008" s="24"/>
      <c r="Q23008" s="24"/>
      <c r="T23008" s="24"/>
      <c r="W23008" s="24"/>
      <c r="Z23008" s="24"/>
      <c r="AC23008" s="24"/>
      <c r="AI23008" s="24"/>
      <c r="AL23008" s="24"/>
      <c r="AO23008" s="24"/>
      <c r="AR23008" s="24"/>
      <c r="AU23008" s="24"/>
    </row>
    <row r="23009">
      <c r="J23009" s="18"/>
      <c r="N23009" s="24"/>
      <c r="Q23009" s="24"/>
      <c r="T23009" s="24"/>
      <c r="W23009" s="24"/>
      <c r="Z23009" s="24"/>
      <c r="AC23009" s="24"/>
      <c r="AI23009" s="24"/>
      <c r="AL23009" s="24"/>
      <c r="AO23009" s="24"/>
      <c r="AR23009" s="24"/>
      <c r="AU23009" s="24"/>
    </row>
    <row r="23010">
      <c r="J23010" s="18"/>
      <c r="N23010" s="24"/>
      <c r="Q23010" s="24"/>
      <c r="T23010" s="24"/>
      <c r="W23010" s="24"/>
      <c r="Z23010" s="24"/>
      <c r="AC23010" s="24"/>
      <c r="AI23010" s="24"/>
      <c r="AL23010" s="24"/>
      <c r="AO23010" s="24"/>
      <c r="AR23010" s="24"/>
      <c r="AU23010" s="24"/>
    </row>
    <row r="23011">
      <c r="J23011" s="18"/>
      <c r="N23011" s="24"/>
      <c r="Q23011" s="24"/>
      <c r="T23011" s="24"/>
      <c r="W23011" s="24"/>
      <c r="Z23011" s="24"/>
      <c r="AC23011" s="24"/>
      <c r="AI23011" s="24"/>
      <c r="AL23011" s="24"/>
      <c r="AO23011" s="24"/>
      <c r="AR23011" s="24"/>
      <c r="AU23011" s="24"/>
    </row>
    <row r="23012">
      <c r="J23012" s="18"/>
      <c r="N23012" s="24"/>
      <c r="Q23012" s="24"/>
      <c r="T23012" s="24"/>
      <c r="W23012" s="24"/>
      <c r="Z23012" s="24"/>
      <c r="AC23012" s="24"/>
      <c r="AI23012" s="24"/>
      <c r="AL23012" s="24"/>
      <c r="AO23012" s="24"/>
      <c r="AR23012" s="24"/>
      <c r="AU23012" s="24"/>
    </row>
    <row r="23013">
      <c r="J23013" s="18"/>
      <c r="N23013" s="24"/>
      <c r="Q23013" s="24"/>
      <c r="T23013" s="24"/>
      <c r="W23013" s="24"/>
      <c r="Z23013" s="24"/>
      <c r="AC23013" s="24"/>
      <c r="AI23013" s="24"/>
      <c r="AL23013" s="24"/>
      <c r="AO23013" s="24"/>
      <c r="AR23013" s="24"/>
      <c r="AU23013" s="24"/>
    </row>
    <row r="23014">
      <c r="J23014" s="18"/>
      <c r="N23014" s="24"/>
      <c r="Q23014" s="24"/>
      <c r="T23014" s="24"/>
      <c r="W23014" s="24"/>
      <c r="Z23014" s="24"/>
      <c r="AC23014" s="24"/>
      <c r="AI23014" s="24"/>
      <c r="AL23014" s="24"/>
      <c r="AO23014" s="24"/>
      <c r="AR23014" s="24"/>
      <c r="AU23014" s="24"/>
    </row>
    <row r="23015">
      <c r="J23015" s="18"/>
      <c r="N23015" s="24"/>
      <c r="Q23015" s="24"/>
      <c r="T23015" s="24"/>
      <c r="W23015" s="24"/>
      <c r="Z23015" s="24"/>
      <c r="AC23015" s="24"/>
      <c r="AI23015" s="24"/>
      <c r="AL23015" s="24"/>
      <c r="AO23015" s="24"/>
      <c r="AR23015" s="24"/>
      <c r="AU23015" s="24"/>
    </row>
    <row r="23016">
      <c r="J23016" s="18"/>
      <c r="N23016" s="24"/>
      <c r="Q23016" s="24"/>
      <c r="T23016" s="24"/>
      <c r="W23016" s="24"/>
      <c r="Z23016" s="24"/>
      <c r="AC23016" s="24"/>
      <c r="AI23016" s="24"/>
      <c r="AL23016" s="24"/>
      <c r="AO23016" s="24"/>
      <c r="AR23016" s="24"/>
      <c r="AU23016" s="24"/>
    </row>
    <row r="23017">
      <c r="J23017" s="18"/>
      <c r="N23017" s="24"/>
      <c r="Q23017" s="24"/>
      <c r="T23017" s="24"/>
      <c r="W23017" s="24"/>
      <c r="Z23017" s="24"/>
      <c r="AC23017" s="24"/>
      <c r="AI23017" s="24"/>
      <c r="AL23017" s="24"/>
      <c r="AO23017" s="24"/>
      <c r="AR23017" s="24"/>
      <c r="AU23017" s="24"/>
    </row>
    <row r="23018">
      <c r="J23018" s="18"/>
      <c r="N23018" s="24"/>
      <c r="Q23018" s="24"/>
      <c r="T23018" s="24"/>
      <c r="W23018" s="24"/>
      <c r="Z23018" s="24"/>
      <c r="AC23018" s="24"/>
      <c r="AI23018" s="24"/>
      <c r="AL23018" s="24"/>
      <c r="AO23018" s="24"/>
      <c r="AR23018" s="24"/>
      <c r="AU23018" s="24"/>
    </row>
    <row r="23019">
      <c r="J23019" s="18"/>
      <c r="N23019" s="24"/>
      <c r="Q23019" s="24"/>
      <c r="T23019" s="24"/>
      <c r="W23019" s="24"/>
      <c r="Z23019" s="24"/>
      <c r="AC23019" s="24"/>
      <c r="AI23019" s="24"/>
      <c r="AL23019" s="24"/>
      <c r="AO23019" s="24"/>
      <c r="AR23019" s="24"/>
      <c r="AU23019" s="24"/>
    </row>
    <row r="23020">
      <c r="J23020" s="18"/>
      <c r="N23020" s="24"/>
      <c r="Q23020" s="24"/>
      <c r="T23020" s="24"/>
      <c r="W23020" s="24"/>
      <c r="Z23020" s="24"/>
      <c r="AC23020" s="24"/>
      <c r="AI23020" s="24"/>
      <c r="AL23020" s="24"/>
      <c r="AO23020" s="24"/>
      <c r="AR23020" s="24"/>
      <c r="AU23020" s="24"/>
    </row>
    <row r="23021">
      <c r="J23021" s="18"/>
      <c r="N23021" s="24"/>
      <c r="Q23021" s="24"/>
      <c r="T23021" s="24"/>
      <c r="W23021" s="24"/>
      <c r="Z23021" s="24"/>
      <c r="AC23021" s="24"/>
      <c r="AI23021" s="24"/>
      <c r="AL23021" s="24"/>
      <c r="AO23021" s="24"/>
      <c r="AR23021" s="24"/>
      <c r="AU23021" s="24"/>
    </row>
    <row r="23022">
      <c r="J23022" s="18"/>
      <c r="N23022" s="24"/>
      <c r="Q23022" s="24"/>
      <c r="T23022" s="24"/>
      <c r="W23022" s="24"/>
      <c r="Z23022" s="24"/>
      <c r="AC23022" s="24"/>
      <c r="AI23022" s="24"/>
      <c r="AL23022" s="24"/>
      <c r="AO23022" s="24"/>
      <c r="AR23022" s="24"/>
      <c r="AU23022" s="24"/>
    </row>
    <row r="23023">
      <c r="J23023" s="18"/>
      <c r="N23023" s="24"/>
      <c r="Q23023" s="24"/>
      <c r="T23023" s="24"/>
      <c r="W23023" s="24"/>
      <c r="Z23023" s="24"/>
      <c r="AC23023" s="24"/>
      <c r="AI23023" s="24"/>
      <c r="AL23023" s="24"/>
      <c r="AO23023" s="24"/>
      <c r="AR23023" s="24"/>
      <c r="AU23023" s="24"/>
    </row>
    <row r="23024">
      <c r="J23024" s="18"/>
      <c r="N23024" s="24"/>
      <c r="Q23024" s="24"/>
      <c r="T23024" s="24"/>
      <c r="W23024" s="24"/>
      <c r="Z23024" s="24"/>
      <c r="AC23024" s="24"/>
      <c r="AI23024" s="24"/>
      <c r="AL23024" s="24"/>
      <c r="AO23024" s="24"/>
      <c r="AR23024" s="24"/>
      <c r="AU23024" s="24"/>
    </row>
    <row r="23025">
      <c r="J23025" s="18"/>
      <c r="N23025" s="24"/>
      <c r="Q23025" s="24"/>
      <c r="T23025" s="24"/>
      <c r="W23025" s="24"/>
      <c r="Z23025" s="24"/>
      <c r="AC23025" s="24"/>
      <c r="AI23025" s="24"/>
      <c r="AL23025" s="24"/>
      <c r="AO23025" s="24"/>
      <c r="AR23025" s="24"/>
      <c r="AU23025" s="24"/>
    </row>
    <row r="23026">
      <c r="J23026" s="18"/>
      <c r="N23026" s="24"/>
      <c r="Q23026" s="24"/>
      <c r="T23026" s="24"/>
      <c r="W23026" s="24"/>
      <c r="Z23026" s="24"/>
      <c r="AC23026" s="24"/>
      <c r="AI23026" s="24"/>
      <c r="AL23026" s="24"/>
      <c r="AO23026" s="24"/>
      <c r="AR23026" s="24"/>
      <c r="AU23026" s="24"/>
    </row>
    <row r="23027">
      <c r="J23027" s="18"/>
      <c r="N23027" s="24"/>
      <c r="Q23027" s="24"/>
      <c r="T23027" s="24"/>
      <c r="W23027" s="24"/>
      <c r="Z23027" s="24"/>
      <c r="AC23027" s="24"/>
      <c r="AI23027" s="24"/>
      <c r="AL23027" s="24"/>
      <c r="AO23027" s="24"/>
      <c r="AR23027" s="24"/>
      <c r="AU23027" s="24"/>
    </row>
    <row r="23028">
      <c r="J23028" s="18"/>
      <c r="N23028" s="24"/>
      <c r="Q23028" s="24"/>
      <c r="T23028" s="24"/>
      <c r="W23028" s="24"/>
      <c r="Z23028" s="24"/>
      <c r="AC23028" s="24"/>
      <c r="AI23028" s="24"/>
      <c r="AL23028" s="24"/>
      <c r="AO23028" s="24"/>
      <c r="AR23028" s="24"/>
      <c r="AU23028" s="24"/>
    </row>
    <row r="23029">
      <c r="J23029" s="18"/>
      <c r="N23029" s="24"/>
      <c r="Q23029" s="24"/>
      <c r="T23029" s="24"/>
      <c r="W23029" s="24"/>
      <c r="Z23029" s="24"/>
      <c r="AC23029" s="24"/>
      <c r="AI23029" s="24"/>
      <c r="AL23029" s="24"/>
      <c r="AO23029" s="24"/>
      <c r="AR23029" s="24"/>
      <c r="AU23029" s="24"/>
    </row>
    <row r="23030">
      <c r="J23030" s="18"/>
      <c r="N23030" s="24"/>
      <c r="Q23030" s="24"/>
      <c r="T23030" s="24"/>
      <c r="W23030" s="24"/>
      <c r="Z23030" s="24"/>
      <c r="AC23030" s="24"/>
      <c r="AI23030" s="24"/>
      <c r="AL23030" s="24"/>
      <c r="AO23030" s="24"/>
      <c r="AR23030" s="24"/>
      <c r="AU23030" s="24"/>
    </row>
    <row r="23031">
      <c r="J23031" s="18"/>
      <c r="N23031" s="24"/>
      <c r="Q23031" s="24"/>
      <c r="T23031" s="24"/>
      <c r="W23031" s="24"/>
      <c r="Z23031" s="24"/>
      <c r="AC23031" s="24"/>
      <c r="AI23031" s="24"/>
      <c r="AL23031" s="24"/>
      <c r="AO23031" s="24"/>
      <c r="AR23031" s="24"/>
      <c r="AU23031" s="24"/>
    </row>
    <row r="23032">
      <c r="J23032" s="18"/>
      <c r="N23032" s="24"/>
      <c r="Q23032" s="24"/>
      <c r="T23032" s="24"/>
      <c r="W23032" s="24"/>
      <c r="Z23032" s="24"/>
      <c r="AC23032" s="24"/>
      <c r="AI23032" s="24"/>
      <c r="AL23032" s="24"/>
      <c r="AO23032" s="24"/>
      <c r="AR23032" s="24"/>
      <c r="AU23032" s="24"/>
    </row>
    <row r="23033">
      <c r="J23033" s="18"/>
      <c r="N23033" s="24"/>
      <c r="Q23033" s="24"/>
      <c r="T23033" s="24"/>
      <c r="W23033" s="24"/>
      <c r="Z23033" s="24"/>
      <c r="AC23033" s="24"/>
      <c r="AI23033" s="24"/>
      <c r="AL23033" s="24"/>
      <c r="AO23033" s="24"/>
      <c r="AR23033" s="24"/>
      <c r="AU23033" s="24"/>
    </row>
    <row r="23034">
      <c r="J23034" s="18"/>
      <c r="N23034" s="24"/>
      <c r="Q23034" s="24"/>
      <c r="T23034" s="24"/>
      <c r="W23034" s="24"/>
      <c r="Z23034" s="24"/>
      <c r="AC23034" s="24"/>
      <c r="AI23034" s="24"/>
      <c r="AL23034" s="24"/>
      <c r="AO23034" s="24"/>
      <c r="AR23034" s="24"/>
      <c r="AU23034" s="24"/>
    </row>
    <row r="23035">
      <c r="J23035" s="18"/>
      <c r="N23035" s="24"/>
      <c r="Q23035" s="24"/>
      <c r="T23035" s="24"/>
      <c r="W23035" s="24"/>
      <c r="Z23035" s="24"/>
      <c r="AC23035" s="24"/>
      <c r="AI23035" s="24"/>
      <c r="AL23035" s="24"/>
      <c r="AO23035" s="24"/>
      <c r="AR23035" s="24"/>
      <c r="AU23035" s="24"/>
    </row>
    <row r="23036">
      <c r="J23036" s="18"/>
      <c r="N23036" s="24"/>
      <c r="Q23036" s="24"/>
      <c r="T23036" s="24"/>
      <c r="W23036" s="24"/>
      <c r="Z23036" s="24"/>
      <c r="AC23036" s="24"/>
      <c r="AI23036" s="24"/>
      <c r="AL23036" s="24"/>
      <c r="AO23036" s="24"/>
      <c r="AR23036" s="24"/>
      <c r="AU23036" s="24"/>
    </row>
    <row r="23037">
      <c r="J23037" s="18"/>
      <c r="N23037" s="24"/>
      <c r="Q23037" s="24"/>
      <c r="T23037" s="24"/>
      <c r="W23037" s="24"/>
      <c r="Z23037" s="24"/>
      <c r="AC23037" s="24"/>
      <c r="AI23037" s="24"/>
      <c r="AL23037" s="24"/>
      <c r="AO23037" s="24"/>
      <c r="AR23037" s="24"/>
      <c r="AU23037" s="24"/>
    </row>
    <row r="23038">
      <c r="J23038" s="18"/>
      <c r="N23038" s="24"/>
      <c r="Q23038" s="24"/>
      <c r="T23038" s="24"/>
      <c r="W23038" s="24"/>
      <c r="Z23038" s="24"/>
      <c r="AC23038" s="24"/>
      <c r="AI23038" s="24"/>
      <c r="AL23038" s="24"/>
      <c r="AO23038" s="24"/>
      <c r="AR23038" s="24"/>
      <c r="AU23038" s="24"/>
    </row>
    <row r="23039">
      <c r="J23039" s="18"/>
      <c r="N23039" s="24"/>
      <c r="Q23039" s="24"/>
      <c r="T23039" s="24"/>
      <c r="W23039" s="24"/>
      <c r="Z23039" s="24"/>
      <c r="AC23039" s="24"/>
      <c r="AI23039" s="24"/>
      <c r="AL23039" s="24"/>
      <c r="AO23039" s="24"/>
      <c r="AR23039" s="24"/>
      <c r="AU23039" s="24"/>
    </row>
    <row r="23040">
      <c r="J23040" s="18"/>
      <c r="N23040" s="24"/>
      <c r="Q23040" s="24"/>
      <c r="T23040" s="24"/>
      <c r="W23040" s="24"/>
      <c r="Z23040" s="24"/>
      <c r="AC23040" s="24"/>
      <c r="AI23040" s="24"/>
      <c r="AL23040" s="24"/>
      <c r="AO23040" s="24"/>
      <c r="AR23040" s="24"/>
      <c r="AU23040" s="24"/>
    </row>
    <row r="23041">
      <c r="J23041" s="18"/>
      <c r="N23041" s="24"/>
      <c r="Q23041" s="24"/>
      <c r="T23041" s="24"/>
      <c r="W23041" s="24"/>
      <c r="Z23041" s="24"/>
      <c r="AC23041" s="24"/>
      <c r="AI23041" s="24"/>
      <c r="AL23041" s="24"/>
      <c r="AO23041" s="24"/>
      <c r="AR23041" s="24"/>
      <c r="AU23041" s="24"/>
    </row>
    <row r="23042">
      <c r="J23042" s="18"/>
      <c r="N23042" s="24"/>
      <c r="Q23042" s="24"/>
      <c r="T23042" s="24"/>
      <c r="W23042" s="24"/>
      <c r="Z23042" s="24"/>
      <c r="AC23042" s="24"/>
      <c r="AI23042" s="24"/>
      <c r="AL23042" s="24"/>
      <c r="AO23042" s="24"/>
      <c r="AR23042" s="24"/>
      <c r="AU23042" s="24"/>
    </row>
    <row r="23043">
      <c r="J23043" s="18"/>
      <c r="N23043" s="24"/>
      <c r="Q23043" s="24"/>
      <c r="T23043" s="24"/>
      <c r="W23043" s="24"/>
      <c r="Z23043" s="24"/>
      <c r="AC23043" s="24"/>
      <c r="AI23043" s="24"/>
      <c r="AL23043" s="24"/>
      <c r="AO23043" s="24"/>
      <c r="AR23043" s="24"/>
      <c r="AU23043" s="24"/>
    </row>
    <row r="23044">
      <c r="J23044" s="18"/>
      <c r="N23044" s="24"/>
      <c r="Q23044" s="24"/>
      <c r="T23044" s="24"/>
      <c r="W23044" s="24"/>
      <c r="Z23044" s="24"/>
      <c r="AC23044" s="24"/>
      <c r="AI23044" s="24"/>
      <c r="AL23044" s="24"/>
      <c r="AO23044" s="24"/>
      <c r="AR23044" s="24"/>
      <c r="AU23044" s="24"/>
    </row>
    <row r="23045">
      <c r="J23045" s="18"/>
      <c r="N23045" s="24"/>
      <c r="Q23045" s="24"/>
      <c r="T23045" s="24"/>
      <c r="W23045" s="24"/>
      <c r="Z23045" s="24"/>
      <c r="AC23045" s="24"/>
      <c r="AI23045" s="24"/>
      <c r="AL23045" s="24"/>
      <c r="AO23045" s="24"/>
      <c r="AR23045" s="24"/>
      <c r="AU23045" s="24"/>
    </row>
    <row r="23046">
      <c r="J23046" s="18"/>
      <c r="N23046" s="24"/>
      <c r="Q23046" s="24"/>
      <c r="T23046" s="24"/>
      <c r="W23046" s="24"/>
      <c r="Z23046" s="24"/>
      <c r="AC23046" s="24"/>
      <c r="AI23046" s="24"/>
      <c r="AL23046" s="24"/>
      <c r="AO23046" s="24"/>
      <c r="AR23046" s="24"/>
      <c r="AU23046" s="24"/>
    </row>
    <row r="23047">
      <c r="J23047" s="18"/>
      <c r="N23047" s="24"/>
      <c r="Q23047" s="24"/>
      <c r="T23047" s="24"/>
      <c r="W23047" s="24"/>
      <c r="Z23047" s="24"/>
      <c r="AC23047" s="24"/>
      <c r="AI23047" s="24"/>
      <c r="AL23047" s="24"/>
      <c r="AO23047" s="24"/>
      <c r="AR23047" s="24"/>
      <c r="AU23047" s="24"/>
    </row>
    <row r="23048">
      <c r="J23048" s="18"/>
      <c r="N23048" s="24"/>
      <c r="Q23048" s="24"/>
      <c r="T23048" s="24"/>
      <c r="W23048" s="24"/>
      <c r="Z23048" s="24"/>
      <c r="AC23048" s="24"/>
      <c r="AI23048" s="24"/>
      <c r="AL23048" s="24"/>
      <c r="AO23048" s="24"/>
      <c r="AR23048" s="24"/>
      <c r="AU23048" s="24"/>
    </row>
    <row r="23049">
      <c r="J23049" s="18"/>
      <c r="N23049" s="24"/>
      <c r="Q23049" s="24"/>
      <c r="T23049" s="24"/>
      <c r="W23049" s="24"/>
      <c r="Z23049" s="24"/>
      <c r="AC23049" s="24"/>
      <c r="AI23049" s="24"/>
      <c r="AL23049" s="24"/>
      <c r="AO23049" s="24"/>
      <c r="AR23049" s="24"/>
      <c r="AU23049" s="24"/>
    </row>
    <row r="23050">
      <c r="J23050" s="18"/>
      <c r="N23050" s="24"/>
      <c r="Q23050" s="24"/>
      <c r="T23050" s="24"/>
      <c r="W23050" s="24"/>
      <c r="Z23050" s="24"/>
      <c r="AC23050" s="24"/>
      <c r="AI23050" s="24"/>
      <c r="AL23050" s="24"/>
      <c r="AO23050" s="24"/>
      <c r="AR23050" s="24"/>
      <c r="AU23050" s="24"/>
    </row>
    <row r="23051">
      <c r="J23051" s="18"/>
      <c r="N23051" s="24"/>
      <c r="Q23051" s="24"/>
      <c r="T23051" s="24"/>
      <c r="W23051" s="24"/>
      <c r="Z23051" s="24"/>
      <c r="AC23051" s="24"/>
      <c r="AI23051" s="24"/>
      <c r="AL23051" s="24"/>
      <c r="AO23051" s="24"/>
      <c r="AR23051" s="24"/>
      <c r="AU23051" s="24"/>
    </row>
    <row r="23052">
      <c r="J23052" s="18"/>
      <c r="N23052" s="24"/>
      <c r="Q23052" s="24"/>
      <c r="T23052" s="24"/>
      <c r="W23052" s="24"/>
      <c r="Z23052" s="24"/>
      <c r="AC23052" s="24"/>
      <c r="AI23052" s="24"/>
      <c r="AL23052" s="24"/>
      <c r="AO23052" s="24"/>
      <c r="AR23052" s="24"/>
      <c r="AU23052" s="24"/>
    </row>
    <row r="23053">
      <c r="J23053" s="18"/>
      <c r="N23053" s="24"/>
      <c r="Q23053" s="24"/>
      <c r="T23053" s="24"/>
      <c r="W23053" s="24"/>
      <c r="Z23053" s="24"/>
      <c r="AC23053" s="24"/>
      <c r="AI23053" s="24"/>
      <c r="AL23053" s="24"/>
      <c r="AO23053" s="24"/>
      <c r="AR23053" s="24"/>
      <c r="AU23053" s="24"/>
    </row>
    <row r="23054">
      <c r="J23054" s="18"/>
      <c r="N23054" s="24"/>
      <c r="Q23054" s="24"/>
      <c r="T23054" s="24"/>
      <c r="W23054" s="24"/>
      <c r="Z23054" s="24"/>
      <c r="AC23054" s="24"/>
      <c r="AI23054" s="24"/>
      <c r="AL23054" s="24"/>
      <c r="AO23054" s="24"/>
      <c r="AR23054" s="24"/>
      <c r="AU23054" s="24"/>
    </row>
    <row r="23055">
      <c r="J23055" s="18"/>
      <c r="N23055" s="24"/>
      <c r="Q23055" s="24"/>
      <c r="T23055" s="24"/>
      <c r="W23055" s="24"/>
      <c r="Z23055" s="24"/>
      <c r="AC23055" s="24"/>
      <c r="AI23055" s="24"/>
      <c r="AL23055" s="24"/>
      <c r="AO23055" s="24"/>
      <c r="AR23055" s="24"/>
      <c r="AU23055" s="24"/>
    </row>
    <row r="23056">
      <c r="J23056" s="18"/>
      <c r="N23056" s="24"/>
      <c r="Q23056" s="24"/>
      <c r="T23056" s="24"/>
      <c r="W23056" s="24"/>
      <c r="Z23056" s="24"/>
      <c r="AC23056" s="24"/>
      <c r="AI23056" s="24"/>
      <c r="AL23056" s="24"/>
      <c r="AO23056" s="24"/>
      <c r="AR23056" s="24"/>
      <c r="AU23056" s="24"/>
    </row>
    <row r="23057">
      <c r="J23057" s="18"/>
      <c r="N23057" s="24"/>
      <c r="Q23057" s="24"/>
      <c r="T23057" s="24"/>
      <c r="W23057" s="24"/>
      <c r="Z23057" s="24"/>
      <c r="AC23057" s="24"/>
      <c r="AI23057" s="24"/>
      <c r="AL23057" s="24"/>
      <c r="AO23057" s="24"/>
      <c r="AR23057" s="24"/>
      <c r="AU23057" s="24"/>
    </row>
    <row r="23058">
      <c r="J23058" s="18"/>
      <c r="N23058" s="24"/>
      <c r="Q23058" s="24"/>
      <c r="T23058" s="24"/>
      <c r="W23058" s="24"/>
      <c r="Z23058" s="24"/>
      <c r="AC23058" s="24"/>
      <c r="AI23058" s="24"/>
      <c r="AL23058" s="24"/>
      <c r="AO23058" s="24"/>
      <c r="AR23058" s="24"/>
      <c r="AU23058" s="24"/>
    </row>
    <row r="23059">
      <c r="J23059" s="18"/>
      <c r="N23059" s="24"/>
      <c r="Q23059" s="24"/>
      <c r="T23059" s="24"/>
      <c r="W23059" s="24"/>
      <c r="Z23059" s="24"/>
      <c r="AC23059" s="24"/>
      <c r="AI23059" s="24"/>
      <c r="AL23059" s="24"/>
      <c r="AO23059" s="24"/>
      <c r="AR23059" s="24"/>
      <c r="AU23059" s="24"/>
    </row>
    <row r="23060">
      <c r="J23060" s="18"/>
      <c r="N23060" s="24"/>
      <c r="Q23060" s="24"/>
      <c r="T23060" s="24"/>
      <c r="W23060" s="24"/>
      <c r="Z23060" s="24"/>
      <c r="AC23060" s="24"/>
      <c r="AI23060" s="24"/>
      <c r="AL23060" s="24"/>
      <c r="AO23060" s="24"/>
      <c r="AR23060" s="24"/>
      <c r="AU23060" s="24"/>
    </row>
    <row r="23061">
      <c r="J23061" s="18"/>
      <c r="N23061" s="24"/>
      <c r="Q23061" s="24"/>
      <c r="T23061" s="24"/>
      <c r="W23061" s="24"/>
      <c r="Z23061" s="24"/>
      <c r="AC23061" s="24"/>
      <c r="AI23061" s="24"/>
      <c r="AL23061" s="24"/>
      <c r="AO23061" s="24"/>
      <c r="AR23061" s="24"/>
      <c r="AU23061" s="24"/>
    </row>
    <row r="23062">
      <c r="J23062" s="18"/>
      <c r="N23062" s="24"/>
      <c r="Q23062" s="24"/>
      <c r="T23062" s="24"/>
      <c r="W23062" s="24"/>
      <c r="Z23062" s="24"/>
      <c r="AC23062" s="24"/>
      <c r="AI23062" s="24"/>
      <c r="AL23062" s="24"/>
      <c r="AO23062" s="24"/>
      <c r="AR23062" s="24"/>
      <c r="AU23062" s="24"/>
    </row>
    <row r="23063">
      <c r="J23063" s="18"/>
      <c r="N23063" s="24"/>
      <c r="Q23063" s="24"/>
      <c r="T23063" s="24"/>
      <c r="W23063" s="24"/>
      <c r="Z23063" s="24"/>
      <c r="AC23063" s="24"/>
      <c r="AI23063" s="24"/>
      <c r="AL23063" s="24"/>
      <c r="AO23063" s="24"/>
      <c r="AR23063" s="24"/>
      <c r="AU23063" s="24"/>
    </row>
    <row r="23064">
      <c r="J23064" s="18"/>
      <c r="N23064" s="24"/>
      <c r="Q23064" s="24"/>
      <c r="T23064" s="24"/>
      <c r="W23064" s="24"/>
      <c r="Z23064" s="24"/>
      <c r="AC23064" s="24"/>
      <c r="AI23064" s="24"/>
      <c r="AL23064" s="24"/>
      <c r="AO23064" s="24"/>
      <c r="AR23064" s="24"/>
      <c r="AU23064" s="24"/>
    </row>
    <row r="23065">
      <c r="J23065" s="18"/>
      <c r="N23065" s="24"/>
      <c r="Q23065" s="24"/>
      <c r="T23065" s="24"/>
      <c r="W23065" s="24"/>
      <c r="Z23065" s="24"/>
      <c r="AC23065" s="24"/>
      <c r="AI23065" s="24"/>
      <c r="AL23065" s="24"/>
      <c r="AO23065" s="24"/>
      <c r="AR23065" s="24"/>
      <c r="AU23065" s="24"/>
    </row>
    <row r="23066">
      <c r="J23066" s="18"/>
      <c r="N23066" s="24"/>
      <c r="Q23066" s="24"/>
      <c r="T23066" s="24"/>
      <c r="W23066" s="24"/>
      <c r="Z23066" s="24"/>
      <c r="AC23066" s="24"/>
      <c r="AI23066" s="24"/>
      <c r="AL23066" s="24"/>
      <c r="AO23066" s="24"/>
      <c r="AR23066" s="24"/>
      <c r="AU23066" s="24"/>
    </row>
    <row r="23067">
      <c r="J23067" s="18"/>
      <c r="N23067" s="24"/>
      <c r="Q23067" s="24"/>
      <c r="T23067" s="24"/>
      <c r="W23067" s="24"/>
      <c r="Z23067" s="24"/>
      <c r="AC23067" s="24"/>
      <c r="AI23067" s="24"/>
      <c r="AL23067" s="24"/>
      <c r="AO23067" s="24"/>
      <c r="AR23067" s="24"/>
      <c r="AU23067" s="24"/>
    </row>
    <row r="23068">
      <c r="J23068" s="18"/>
      <c r="N23068" s="24"/>
      <c r="Q23068" s="24"/>
      <c r="T23068" s="24"/>
      <c r="W23068" s="24"/>
      <c r="Z23068" s="24"/>
      <c r="AC23068" s="24"/>
      <c r="AI23068" s="24"/>
      <c r="AL23068" s="24"/>
      <c r="AO23068" s="24"/>
      <c r="AR23068" s="24"/>
      <c r="AU23068" s="24"/>
    </row>
    <row r="23069">
      <c r="J23069" s="18"/>
      <c r="N23069" s="24"/>
      <c r="Q23069" s="24"/>
      <c r="T23069" s="24"/>
      <c r="W23069" s="24"/>
      <c r="Z23069" s="24"/>
      <c r="AC23069" s="24"/>
      <c r="AI23069" s="24"/>
      <c r="AL23069" s="24"/>
      <c r="AO23069" s="24"/>
      <c r="AR23069" s="24"/>
      <c r="AU23069" s="24"/>
    </row>
    <row r="23070">
      <c r="J23070" s="18"/>
      <c r="N23070" s="24"/>
      <c r="Q23070" s="24"/>
      <c r="T23070" s="24"/>
      <c r="W23070" s="24"/>
      <c r="Z23070" s="24"/>
      <c r="AC23070" s="24"/>
      <c r="AI23070" s="24"/>
      <c r="AL23070" s="24"/>
      <c r="AO23070" s="24"/>
      <c r="AR23070" s="24"/>
      <c r="AU23070" s="24"/>
    </row>
    <row r="23071">
      <c r="J23071" s="18"/>
      <c r="N23071" s="24"/>
      <c r="Q23071" s="24"/>
      <c r="T23071" s="24"/>
      <c r="W23071" s="24"/>
      <c r="Z23071" s="24"/>
      <c r="AC23071" s="24"/>
      <c r="AI23071" s="24"/>
      <c r="AL23071" s="24"/>
      <c r="AO23071" s="24"/>
      <c r="AR23071" s="24"/>
      <c r="AU23071" s="24"/>
    </row>
    <row r="23072">
      <c r="J23072" s="18"/>
      <c r="N23072" s="24"/>
      <c r="Q23072" s="24"/>
      <c r="T23072" s="24"/>
      <c r="W23072" s="24"/>
      <c r="Z23072" s="24"/>
      <c r="AC23072" s="24"/>
      <c r="AI23072" s="24"/>
      <c r="AL23072" s="24"/>
      <c r="AO23072" s="24"/>
      <c r="AR23072" s="24"/>
      <c r="AU23072" s="24"/>
    </row>
    <row r="23073">
      <c r="J23073" s="18"/>
      <c r="N23073" s="24"/>
      <c r="Q23073" s="24"/>
      <c r="T23073" s="24"/>
      <c r="W23073" s="24"/>
      <c r="Z23073" s="24"/>
      <c r="AC23073" s="24"/>
      <c r="AI23073" s="24"/>
      <c r="AL23073" s="24"/>
      <c r="AO23073" s="24"/>
      <c r="AR23073" s="24"/>
      <c r="AU23073" s="24"/>
    </row>
    <row r="23074">
      <c r="J23074" s="18"/>
      <c r="N23074" s="24"/>
      <c r="Q23074" s="24"/>
      <c r="T23074" s="24"/>
      <c r="W23074" s="24"/>
      <c r="Z23074" s="24"/>
      <c r="AC23074" s="24"/>
      <c r="AI23074" s="24"/>
      <c r="AL23074" s="24"/>
      <c r="AO23074" s="24"/>
      <c r="AR23074" s="24"/>
      <c r="AU23074" s="24"/>
    </row>
    <row r="23075">
      <c r="J23075" s="18"/>
      <c r="N23075" s="24"/>
      <c r="Q23075" s="24"/>
      <c r="T23075" s="24"/>
      <c r="W23075" s="24"/>
      <c r="Z23075" s="24"/>
      <c r="AC23075" s="24"/>
      <c r="AI23075" s="24"/>
      <c r="AL23075" s="24"/>
      <c r="AO23075" s="24"/>
      <c r="AR23075" s="24"/>
      <c r="AU23075" s="24"/>
    </row>
    <row r="23076">
      <c r="J23076" s="18"/>
      <c r="N23076" s="24"/>
      <c r="Q23076" s="24"/>
      <c r="T23076" s="24"/>
      <c r="W23076" s="24"/>
      <c r="Z23076" s="24"/>
      <c r="AC23076" s="24"/>
      <c r="AI23076" s="24"/>
      <c r="AL23076" s="24"/>
      <c r="AO23076" s="24"/>
      <c r="AR23076" s="24"/>
      <c r="AU23076" s="24"/>
    </row>
    <row r="23077">
      <c r="J23077" s="18"/>
      <c r="N23077" s="24"/>
      <c r="Q23077" s="24"/>
      <c r="T23077" s="24"/>
      <c r="W23077" s="24"/>
      <c r="Z23077" s="24"/>
      <c r="AC23077" s="24"/>
      <c r="AI23077" s="24"/>
      <c r="AL23077" s="24"/>
      <c r="AO23077" s="24"/>
      <c r="AR23077" s="24"/>
      <c r="AU23077" s="24"/>
    </row>
    <row r="23078">
      <c r="J23078" s="18"/>
      <c r="N23078" s="24"/>
      <c r="Q23078" s="24"/>
      <c r="T23078" s="24"/>
      <c r="W23078" s="24"/>
      <c r="Z23078" s="24"/>
      <c r="AC23078" s="24"/>
      <c r="AI23078" s="24"/>
      <c r="AL23078" s="24"/>
      <c r="AO23078" s="24"/>
      <c r="AR23078" s="24"/>
      <c r="AU23078" s="24"/>
    </row>
    <row r="23079">
      <c r="J23079" s="18"/>
      <c r="N23079" s="24"/>
      <c r="Q23079" s="24"/>
      <c r="T23079" s="24"/>
      <c r="W23079" s="24"/>
      <c r="Z23079" s="24"/>
      <c r="AC23079" s="24"/>
      <c r="AI23079" s="24"/>
      <c r="AL23079" s="24"/>
      <c r="AO23079" s="24"/>
      <c r="AR23079" s="24"/>
      <c r="AU23079" s="24"/>
    </row>
    <row r="23080">
      <c r="J23080" s="18"/>
      <c r="N23080" s="24"/>
      <c r="Q23080" s="24"/>
      <c r="T23080" s="24"/>
      <c r="W23080" s="24"/>
      <c r="Z23080" s="24"/>
      <c r="AC23080" s="24"/>
      <c r="AI23080" s="24"/>
      <c r="AL23080" s="24"/>
      <c r="AO23080" s="24"/>
      <c r="AR23080" s="24"/>
      <c r="AU23080" s="24"/>
    </row>
    <row r="23081">
      <c r="J23081" s="18"/>
      <c r="N23081" s="24"/>
      <c r="Q23081" s="24"/>
      <c r="T23081" s="24"/>
      <c r="W23081" s="24"/>
      <c r="Z23081" s="24"/>
      <c r="AC23081" s="24"/>
      <c r="AI23081" s="24"/>
      <c r="AL23081" s="24"/>
      <c r="AO23081" s="24"/>
      <c r="AR23081" s="24"/>
      <c r="AU23081" s="24"/>
    </row>
    <row r="23082">
      <c r="J23082" s="18"/>
      <c r="N23082" s="24"/>
      <c r="Q23082" s="24"/>
      <c r="T23082" s="24"/>
      <c r="W23082" s="24"/>
      <c r="Z23082" s="24"/>
      <c r="AC23082" s="24"/>
      <c r="AI23082" s="24"/>
      <c r="AL23082" s="24"/>
      <c r="AO23082" s="24"/>
      <c r="AR23082" s="24"/>
      <c r="AU23082" s="24"/>
    </row>
    <row r="23083">
      <c r="J23083" s="18"/>
      <c r="N23083" s="24"/>
      <c r="Q23083" s="24"/>
      <c r="T23083" s="24"/>
      <c r="W23083" s="24"/>
      <c r="Z23083" s="24"/>
      <c r="AC23083" s="24"/>
      <c r="AI23083" s="24"/>
      <c r="AL23083" s="24"/>
      <c r="AO23083" s="24"/>
      <c r="AR23083" s="24"/>
      <c r="AU23083" s="24"/>
    </row>
    <row r="23084">
      <c r="J23084" s="18"/>
      <c r="N23084" s="24"/>
      <c r="Q23084" s="24"/>
      <c r="T23084" s="24"/>
      <c r="W23084" s="24"/>
      <c r="Z23084" s="24"/>
      <c r="AC23084" s="24"/>
      <c r="AI23084" s="24"/>
      <c r="AL23084" s="24"/>
      <c r="AO23084" s="24"/>
      <c r="AR23084" s="24"/>
      <c r="AU23084" s="24"/>
    </row>
    <row r="23085">
      <c r="J23085" s="18"/>
      <c r="N23085" s="24"/>
      <c r="Q23085" s="24"/>
      <c r="T23085" s="24"/>
      <c r="W23085" s="24"/>
      <c r="Z23085" s="24"/>
      <c r="AC23085" s="24"/>
      <c r="AI23085" s="24"/>
      <c r="AL23085" s="24"/>
      <c r="AO23085" s="24"/>
      <c r="AR23085" s="24"/>
      <c r="AU23085" s="24"/>
    </row>
    <row r="23086">
      <c r="J23086" s="18"/>
      <c r="N23086" s="24"/>
      <c r="Q23086" s="24"/>
      <c r="T23086" s="24"/>
      <c r="W23086" s="24"/>
      <c r="Z23086" s="24"/>
      <c r="AC23086" s="24"/>
      <c r="AI23086" s="24"/>
      <c r="AL23086" s="24"/>
      <c r="AO23086" s="24"/>
      <c r="AR23086" s="24"/>
      <c r="AU23086" s="24"/>
    </row>
    <row r="23087">
      <c r="J23087" s="18"/>
      <c r="N23087" s="24"/>
      <c r="Q23087" s="24"/>
      <c r="T23087" s="24"/>
      <c r="W23087" s="24"/>
      <c r="Z23087" s="24"/>
      <c r="AC23087" s="24"/>
      <c r="AI23087" s="24"/>
      <c r="AL23087" s="24"/>
      <c r="AO23087" s="24"/>
      <c r="AR23087" s="24"/>
      <c r="AU23087" s="24"/>
    </row>
    <row r="23088">
      <c r="J23088" s="18"/>
      <c r="N23088" s="24"/>
      <c r="Q23088" s="24"/>
      <c r="T23088" s="24"/>
      <c r="W23088" s="24"/>
      <c r="Z23088" s="24"/>
      <c r="AC23088" s="24"/>
      <c r="AI23088" s="24"/>
      <c r="AL23088" s="24"/>
      <c r="AO23088" s="24"/>
      <c r="AR23088" s="24"/>
      <c r="AU23088" s="24"/>
    </row>
    <row r="23089">
      <c r="J23089" s="18"/>
      <c r="N23089" s="24"/>
      <c r="Q23089" s="24"/>
      <c r="T23089" s="24"/>
      <c r="W23089" s="24"/>
      <c r="Z23089" s="24"/>
      <c r="AC23089" s="24"/>
      <c r="AI23089" s="24"/>
      <c r="AL23089" s="24"/>
      <c r="AO23089" s="24"/>
      <c r="AR23089" s="24"/>
      <c r="AU23089" s="24"/>
    </row>
    <row r="23090">
      <c r="J23090" s="18"/>
      <c r="N23090" s="24"/>
      <c r="Q23090" s="24"/>
      <c r="T23090" s="24"/>
      <c r="W23090" s="24"/>
      <c r="Z23090" s="24"/>
      <c r="AC23090" s="24"/>
      <c r="AI23090" s="24"/>
      <c r="AL23090" s="24"/>
      <c r="AO23090" s="24"/>
      <c r="AR23090" s="24"/>
      <c r="AU23090" s="24"/>
    </row>
    <row r="23091">
      <c r="J23091" s="18"/>
      <c r="N23091" s="24"/>
      <c r="Q23091" s="24"/>
      <c r="T23091" s="24"/>
      <c r="W23091" s="24"/>
      <c r="Z23091" s="24"/>
      <c r="AC23091" s="24"/>
      <c r="AI23091" s="24"/>
      <c r="AL23091" s="24"/>
      <c r="AO23091" s="24"/>
      <c r="AR23091" s="24"/>
      <c r="AU23091" s="24"/>
    </row>
    <row r="23092">
      <c r="J23092" s="18"/>
      <c r="N23092" s="24"/>
      <c r="Q23092" s="24"/>
      <c r="T23092" s="24"/>
      <c r="W23092" s="24"/>
      <c r="Z23092" s="24"/>
      <c r="AC23092" s="24"/>
      <c r="AI23092" s="24"/>
      <c r="AL23092" s="24"/>
      <c r="AO23092" s="24"/>
      <c r="AR23092" s="24"/>
      <c r="AU23092" s="24"/>
    </row>
    <row r="23093">
      <c r="J23093" s="18"/>
      <c r="N23093" s="24"/>
      <c r="Q23093" s="24"/>
      <c r="T23093" s="24"/>
      <c r="W23093" s="24"/>
      <c r="Z23093" s="24"/>
      <c r="AC23093" s="24"/>
      <c r="AI23093" s="24"/>
      <c r="AL23093" s="24"/>
      <c r="AO23093" s="24"/>
      <c r="AR23093" s="24"/>
      <c r="AU23093" s="24"/>
    </row>
    <row r="23094">
      <c r="J23094" s="18"/>
      <c r="N23094" s="24"/>
      <c r="Q23094" s="24"/>
      <c r="T23094" s="24"/>
      <c r="W23094" s="24"/>
      <c r="Z23094" s="24"/>
      <c r="AC23094" s="24"/>
      <c r="AI23094" s="24"/>
      <c r="AL23094" s="24"/>
      <c r="AO23094" s="24"/>
      <c r="AR23094" s="24"/>
      <c r="AU23094" s="24"/>
    </row>
    <row r="23095">
      <c r="J23095" s="18"/>
      <c r="N23095" s="24"/>
      <c r="Q23095" s="24"/>
      <c r="T23095" s="24"/>
      <c r="W23095" s="24"/>
      <c r="Z23095" s="24"/>
      <c r="AC23095" s="24"/>
      <c r="AI23095" s="24"/>
      <c r="AL23095" s="24"/>
      <c r="AO23095" s="24"/>
      <c r="AR23095" s="24"/>
      <c r="AU23095" s="24"/>
    </row>
    <row r="23096">
      <c r="J23096" s="18"/>
      <c r="N23096" s="24"/>
      <c r="Q23096" s="24"/>
      <c r="T23096" s="24"/>
      <c r="W23096" s="24"/>
      <c r="Z23096" s="24"/>
      <c r="AC23096" s="24"/>
      <c r="AI23096" s="24"/>
      <c r="AL23096" s="24"/>
      <c r="AO23096" s="24"/>
      <c r="AR23096" s="24"/>
      <c r="AU23096" s="24"/>
    </row>
    <row r="23097">
      <c r="J23097" s="18"/>
      <c r="N23097" s="24"/>
      <c r="Q23097" s="24"/>
      <c r="T23097" s="24"/>
      <c r="W23097" s="24"/>
      <c r="Z23097" s="24"/>
      <c r="AC23097" s="24"/>
      <c r="AI23097" s="24"/>
      <c r="AL23097" s="24"/>
      <c r="AO23097" s="24"/>
      <c r="AR23097" s="24"/>
      <c r="AU23097" s="24"/>
    </row>
    <row r="23098">
      <c r="J23098" s="18"/>
      <c r="N23098" s="24"/>
      <c r="Q23098" s="24"/>
      <c r="T23098" s="24"/>
      <c r="W23098" s="24"/>
      <c r="Z23098" s="24"/>
      <c r="AC23098" s="24"/>
      <c r="AI23098" s="24"/>
      <c r="AL23098" s="24"/>
      <c r="AO23098" s="24"/>
      <c r="AR23098" s="24"/>
      <c r="AU23098" s="24"/>
    </row>
    <row r="23099">
      <c r="J23099" s="18"/>
      <c r="N23099" s="24"/>
      <c r="Q23099" s="24"/>
      <c r="T23099" s="24"/>
      <c r="W23099" s="24"/>
      <c r="Z23099" s="24"/>
      <c r="AC23099" s="24"/>
      <c r="AI23099" s="24"/>
      <c r="AL23099" s="24"/>
      <c r="AO23099" s="24"/>
      <c r="AR23099" s="24"/>
      <c r="AU23099" s="24"/>
    </row>
    <row r="23100">
      <c r="J23100" s="18"/>
      <c r="N23100" s="24"/>
      <c r="Q23100" s="24"/>
      <c r="T23100" s="24"/>
      <c r="W23100" s="24"/>
      <c r="Z23100" s="24"/>
      <c r="AC23100" s="24"/>
      <c r="AI23100" s="24"/>
      <c r="AL23100" s="24"/>
      <c r="AO23100" s="24"/>
      <c r="AR23100" s="24"/>
      <c r="AU23100" s="24"/>
    </row>
    <row r="23101">
      <c r="J23101" s="18"/>
      <c r="N23101" s="24"/>
      <c r="Q23101" s="24"/>
      <c r="T23101" s="24"/>
      <c r="W23101" s="24"/>
      <c r="Z23101" s="24"/>
      <c r="AC23101" s="24"/>
      <c r="AI23101" s="24"/>
      <c r="AL23101" s="24"/>
      <c r="AO23101" s="24"/>
      <c r="AR23101" s="24"/>
      <c r="AU23101" s="24"/>
    </row>
    <row r="23102">
      <c r="J23102" s="18"/>
      <c r="N23102" s="24"/>
      <c r="Q23102" s="24"/>
      <c r="T23102" s="24"/>
      <c r="W23102" s="24"/>
      <c r="Z23102" s="24"/>
      <c r="AC23102" s="24"/>
      <c r="AI23102" s="24"/>
      <c r="AL23102" s="24"/>
      <c r="AO23102" s="24"/>
      <c r="AR23102" s="24"/>
      <c r="AU23102" s="24"/>
    </row>
    <row r="23103">
      <c r="J23103" s="18"/>
      <c r="N23103" s="24"/>
      <c r="Q23103" s="24"/>
      <c r="T23103" s="24"/>
      <c r="W23103" s="24"/>
      <c r="Z23103" s="24"/>
      <c r="AC23103" s="24"/>
      <c r="AI23103" s="24"/>
      <c r="AL23103" s="24"/>
      <c r="AO23103" s="24"/>
      <c r="AR23103" s="24"/>
      <c r="AU23103" s="24"/>
    </row>
    <row r="23104">
      <c r="J23104" s="18"/>
      <c r="N23104" s="24"/>
      <c r="Q23104" s="24"/>
      <c r="T23104" s="24"/>
      <c r="W23104" s="24"/>
      <c r="Z23104" s="24"/>
      <c r="AC23104" s="24"/>
      <c r="AI23104" s="24"/>
      <c r="AL23104" s="24"/>
      <c r="AO23104" s="24"/>
      <c r="AR23104" s="24"/>
      <c r="AU23104" s="24"/>
    </row>
    <row r="23105">
      <c r="J23105" s="18"/>
      <c r="N23105" s="24"/>
      <c r="Q23105" s="24"/>
      <c r="T23105" s="24"/>
      <c r="W23105" s="24"/>
      <c r="Z23105" s="24"/>
      <c r="AC23105" s="24"/>
      <c r="AI23105" s="24"/>
      <c r="AL23105" s="24"/>
      <c r="AO23105" s="24"/>
      <c r="AR23105" s="24"/>
      <c r="AU23105" s="24"/>
    </row>
    <row r="23106">
      <c r="J23106" s="18"/>
      <c r="N23106" s="24"/>
      <c r="Q23106" s="24"/>
      <c r="T23106" s="24"/>
      <c r="W23106" s="24"/>
      <c r="Z23106" s="24"/>
      <c r="AC23106" s="24"/>
      <c r="AI23106" s="24"/>
      <c r="AL23106" s="24"/>
      <c r="AO23106" s="24"/>
      <c r="AR23106" s="24"/>
      <c r="AU23106" s="24"/>
    </row>
    <row r="23107">
      <c r="J23107" s="18"/>
      <c r="N23107" s="24"/>
      <c r="Q23107" s="24"/>
      <c r="T23107" s="24"/>
      <c r="W23107" s="24"/>
      <c r="Z23107" s="24"/>
      <c r="AC23107" s="24"/>
      <c r="AI23107" s="24"/>
      <c r="AL23107" s="24"/>
      <c r="AO23107" s="24"/>
      <c r="AR23107" s="24"/>
      <c r="AU23107" s="24"/>
    </row>
    <row r="23108">
      <c r="J23108" s="18"/>
      <c r="N23108" s="24"/>
      <c r="Q23108" s="24"/>
      <c r="T23108" s="24"/>
      <c r="W23108" s="24"/>
      <c r="Z23108" s="24"/>
      <c r="AC23108" s="24"/>
      <c r="AI23108" s="24"/>
      <c r="AL23108" s="24"/>
      <c r="AO23108" s="24"/>
      <c r="AR23108" s="24"/>
      <c r="AU23108" s="24"/>
    </row>
    <row r="23109">
      <c r="J23109" s="18"/>
      <c r="N23109" s="24"/>
      <c r="Q23109" s="24"/>
      <c r="T23109" s="24"/>
      <c r="W23109" s="24"/>
      <c r="Z23109" s="24"/>
      <c r="AC23109" s="24"/>
      <c r="AI23109" s="24"/>
      <c r="AL23109" s="24"/>
      <c r="AO23109" s="24"/>
      <c r="AR23109" s="24"/>
      <c r="AU23109" s="24"/>
    </row>
    <row r="23110">
      <c r="J23110" s="18"/>
      <c r="N23110" s="24"/>
      <c r="Q23110" s="24"/>
      <c r="T23110" s="24"/>
      <c r="W23110" s="24"/>
      <c r="Z23110" s="24"/>
      <c r="AC23110" s="24"/>
      <c r="AI23110" s="24"/>
      <c r="AL23110" s="24"/>
      <c r="AO23110" s="24"/>
      <c r="AR23110" s="24"/>
      <c r="AU23110" s="24"/>
    </row>
    <row r="23111">
      <c r="J23111" s="18"/>
      <c r="N23111" s="24"/>
      <c r="Q23111" s="24"/>
      <c r="T23111" s="24"/>
      <c r="W23111" s="24"/>
      <c r="Z23111" s="24"/>
      <c r="AC23111" s="24"/>
      <c r="AI23111" s="24"/>
      <c r="AL23111" s="24"/>
      <c r="AO23111" s="24"/>
      <c r="AR23111" s="24"/>
      <c r="AU23111" s="24"/>
    </row>
    <row r="23112">
      <c r="J23112" s="18"/>
      <c r="N23112" s="24"/>
      <c r="Q23112" s="24"/>
      <c r="T23112" s="24"/>
      <c r="W23112" s="24"/>
      <c r="Z23112" s="24"/>
      <c r="AC23112" s="24"/>
      <c r="AI23112" s="24"/>
      <c r="AL23112" s="24"/>
      <c r="AO23112" s="24"/>
      <c r="AR23112" s="24"/>
      <c r="AU23112" s="24"/>
    </row>
    <row r="23113">
      <c r="J23113" s="18"/>
      <c r="N23113" s="24"/>
      <c r="Q23113" s="24"/>
      <c r="T23113" s="24"/>
      <c r="W23113" s="24"/>
      <c r="Z23113" s="24"/>
      <c r="AC23113" s="24"/>
      <c r="AI23113" s="24"/>
      <c r="AL23113" s="24"/>
      <c r="AO23113" s="24"/>
      <c r="AR23113" s="24"/>
      <c r="AU23113" s="24"/>
    </row>
    <row r="23114">
      <c r="J23114" s="18"/>
      <c r="N23114" s="24"/>
      <c r="Q23114" s="24"/>
      <c r="T23114" s="24"/>
      <c r="W23114" s="24"/>
      <c r="Z23114" s="24"/>
      <c r="AC23114" s="24"/>
      <c r="AI23114" s="24"/>
      <c r="AL23114" s="24"/>
      <c r="AO23114" s="24"/>
      <c r="AR23114" s="24"/>
      <c r="AU23114" s="24"/>
    </row>
    <row r="23115">
      <c r="J23115" s="18"/>
      <c r="N23115" s="24"/>
      <c r="Q23115" s="24"/>
      <c r="T23115" s="24"/>
      <c r="W23115" s="24"/>
      <c r="Z23115" s="24"/>
      <c r="AC23115" s="24"/>
      <c r="AI23115" s="24"/>
      <c r="AL23115" s="24"/>
      <c r="AO23115" s="24"/>
      <c r="AR23115" s="24"/>
      <c r="AU23115" s="24"/>
    </row>
    <row r="23116">
      <c r="J23116" s="18"/>
      <c r="N23116" s="24"/>
      <c r="Q23116" s="24"/>
      <c r="T23116" s="24"/>
      <c r="W23116" s="24"/>
      <c r="Z23116" s="24"/>
      <c r="AC23116" s="24"/>
      <c r="AI23116" s="24"/>
      <c r="AL23116" s="24"/>
      <c r="AO23116" s="24"/>
      <c r="AR23116" s="24"/>
      <c r="AU23116" s="24"/>
    </row>
    <row r="23117">
      <c r="J23117" s="18"/>
      <c r="N23117" s="24"/>
      <c r="Q23117" s="24"/>
      <c r="T23117" s="24"/>
      <c r="W23117" s="24"/>
      <c r="Z23117" s="24"/>
      <c r="AC23117" s="24"/>
      <c r="AI23117" s="24"/>
      <c r="AL23117" s="24"/>
      <c r="AO23117" s="24"/>
      <c r="AR23117" s="24"/>
      <c r="AU23117" s="24"/>
    </row>
    <row r="23118">
      <c r="J23118" s="18"/>
      <c r="N23118" s="24"/>
      <c r="Q23118" s="24"/>
      <c r="T23118" s="24"/>
      <c r="W23118" s="24"/>
      <c r="Z23118" s="24"/>
      <c r="AC23118" s="24"/>
      <c r="AI23118" s="24"/>
      <c r="AL23118" s="24"/>
      <c r="AO23118" s="24"/>
      <c r="AR23118" s="24"/>
      <c r="AU23118" s="24"/>
    </row>
    <row r="23119">
      <c r="J23119" s="18"/>
      <c r="N23119" s="24"/>
      <c r="Q23119" s="24"/>
      <c r="T23119" s="24"/>
      <c r="W23119" s="24"/>
      <c r="Z23119" s="24"/>
      <c r="AC23119" s="24"/>
      <c r="AI23119" s="24"/>
      <c r="AL23119" s="24"/>
      <c r="AO23119" s="24"/>
      <c r="AR23119" s="24"/>
      <c r="AU23119" s="24"/>
    </row>
    <row r="23120">
      <c r="J23120" s="18"/>
      <c r="N23120" s="24"/>
      <c r="Q23120" s="24"/>
      <c r="T23120" s="24"/>
      <c r="W23120" s="24"/>
      <c r="Z23120" s="24"/>
      <c r="AC23120" s="24"/>
      <c r="AI23120" s="24"/>
      <c r="AL23120" s="24"/>
      <c r="AO23120" s="24"/>
      <c r="AR23120" s="24"/>
      <c r="AU23120" s="24"/>
    </row>
    <row r="23121">
      <c r="J23121" s="18"/>
      <c r="N23121" s="24"/>
      <c r="Q23121" s="24"/>
      <c r="T23121" s="24"/>
      <c r="W23121" s="24"/>
      <c r="Z23121" s="24"/>
      <c r="AC23121" s="24"/>
      <c r="AI23121" s="24"/>
      <c r="AL23121" s="24"/>
      <c r="AO23121" s="24"/>
      <c r="AR23121" s="24"/>
      <c r="AU23121" s="24"/>
    </row>
    <row r="23122">
      <c r="J23122" s="18"/>
      <c r="N23122" s="24"/>
      <c r="Q23122" s="24"/>
      <c r="T23122" s="24"/>
      <c r="W23122" s="24"/>
      <c r="Z23122" s="24"/>
      <c r="AC23122" s="24"/>
      <c r="AI23122" s="24"/>
      <c r="AL23122" s="24"/>
      <c r="AO23122" s="24"/>
      <c r="AR23122" s="24"/>
      <c r="AU23122" s="24"/>
    </row>
    <row r="23123">
      <c r="J23123" s="18"/>
      <c r="N23123" s="24"/>
      <c r="Q23123" s="24"/>
      <c r="T23123" s="24"/>
      <c r="W23123" s="24"/>
      <c r="Z23123" s="24"/>
      <c r="AC23123" s="24"/>
      <c r="AI23123" s="24"/>
      <c r="AL23123" s="24"/>
      <c r="AO23123" s="24"/>
      <c r="AR23123" s="24"/>
      <c r="AU23123" s="24"/>
    </row>
    <row r="23124">
      <c r="J23124" s="18"/>
      <c r="N23124" s="24"/>
      <c r="Q23124" s="24"/>
      <c r="T23124" s="24"/>
      <c r="W23124" s="24"/>
      <c r="Z23124" s="24"/>
      <c r="AC23124" s="24"/>
      <c r="AI23124" s="24"/>
      <c r="AL23124" s="24"/>
      <c r="AO23124" s="24"/>
      <c r="AR23124" s="24"/>
      <c r="AU23124" s="24"/>
    </row>
    <row r="23125">
      <c r="J23125" s="18"/>
      <c r="N23125" s="24"/>
      <c r="Q23125" s="24"/>
      <c r="T23125" s="24"/>
      <c r="W23125" s="24"/>
      <c r="Z23125" s="24"/>
      <c r="AC23125" s="24"/>
      <c r="AI23125" s="24"/>
      <c r="AL23125" s="24"/>
      <c r="AO23125" s="24"/>
      <c r="AR23125" s="24"/>
      <c r="AU23125" s="24"/>
    </row>
    <row r="23126">
      <c r="J23126" s="18"/>
      <c r="N23126" s="24"/>
      <c r="Q23126" s="24"/>
      <c r="T23126" s="24"/>
      <c r="W23126" s="24"/>
      <c r="Z23126" s="24"/>
      <c r="AC23126" s="24"/>
      <c r="AI23126" s="24"/>
      <c r="AL23126" s="24"/>
      <c r="AO23126" s="24"/>
      <c r="AR23126" s="24"/>
      <c r="AU23126" s="24"/>
    </row>
    <row r="23127">
      <c r="J23127" s="18"/>
      <c r="N23127" s="24"/>
      <c r="Q23127" s="24"/>
      <c r="T23127" s="24"/>
      <c r="W23127" s="24"/>
      <c r="Z23127" s="24"/>
      <c r="AC23127" s="24"/>
      <c r="AI23127" s="24"/>
      <c r="AL23127" s="24"/>
      <c r="AO23127" s="24"/>
      <c r="AR23127" s="24"/>
      <c r="AU23127" s="24"/>
    </row>
    <row r="23128">
      <c r="J23128" s="18"/>
      <c r="N23128" s="24"/>
      <c r="Q23128" s="24"/>
      <c r="T23128" s="24"/>
      <c r="W23128" s="24"/>
      <c r="Z23128" s="24"/>
      <c r="AC23128" s="24"/>
      <c r="AI23128" s="24"/>
      <c r="AL23128" s="24"/>
      <c r="AO23128" s="24"/>
      <c r="AR23128" s="24"/>
      <c r="AU23128" s="24"/>
    </row>
    <row r="23129">
      <c r="J23129" s="18"/>
      <c r="N23129" s="24"/>
      <c r="Q23129" s="24"/>
      <c r="T23129" s="24"/>
      <c r="W23129" s="24"/>
      <c r="Z23129" s="24"/>
      <c r="AC23129" s="24"/>
      <c r="AI23129" s="24"/>
      <c r="AL23129" s="24"/>
      <c r="AO23129" s="24"/>
      <c r="AR23129" s="24"/>
      <c r="AU23129" s="24"/>
    </row>
    <row r="23130">
      <c r="J23130" s="18"/>
      <c r="N23130" s="24"/>
      <c r="Q23130" s="24"/>
      <c r="T23130" s="24"/>
      <c r="W23130" s="24"/>
      <c r="Z23130" s="24"/>
      <c r="AC23130" s="24"/>
      <c r="AI23130" s="24"/>
      <c r="AL23130" s="24"/>
      <c r="AO23130" s="24"/>
      <c r="AR23130" s="24"/>
      <c r="AU23130" s="24"/>
    </row>
    <row r="23131">
      <c r="J23131" s="18"/>
      <c r="N23131" s="24"/>
      <c r="Q23131" s="24"/>
      <c r="T23131" s="24"/>
      <c r="W23131" s="24"/>
      <c r="Z23131" s="24"/>
      <c r="AC23131" s="24"/>
      <c r="AI23131" s="24"/>
      <c r="AL23131" s="24"/>
      <c r="AO23131" s="24"/>
      <c r="AR23131" s="24"/>
      <c r="AU23131" s="24"/>
    </row>
    <row r="23132">
      <c r="J23132" s="18"/>
      <c r="N23132" s="24"/>
      <c r="Q23132" s="24"/>
      <c r="T23132" s="24"/>
      <c r="W23132" s="24"/>
      <c r="Z23132" s="24"/>
      <c r="AC23132" s="24"/>
      <c r="AI23132" s="24"/>
      <c r="AL23132" s="24"/>
      <c r="AO23132" s="24"/>
      <c r="AR23132" s="24"/>
      <c r="AU23132" s="24"/>
    </row>
    <row r="23133">
      <c r="J23133" s="18"/>
      <c r="N23133" s="24"/>
      <c r="Q23133" s="24"/>
      <c r="T23133" s="24"/>
      <c r="W23133" s="24"/>
      <c r="Z23133" s="24"/>
      <c r="AC23133" s="24"/>
      <c r="AI23133" s="24"/>
      <c r="AL23133" s="24"/>
      <c r="AO23133" s="24"/>
      <c r="AR23133" s="24"/>
      <c r="AU23133" s="24"/>
    </row>
    <row r="23134">
      <c r="J23134" s="18"/>
      <c r="N23134" s="24"/>
      <c r="Q23134" s="24"/>
      <c r="T23134" s="24"/>
      <c r="W23134" s="24"/>
      <c r="Z23134" s="24"/>
      <c r="AC23134" s="24"/>
      <c r="AI23134" s="24"/>
      <c r="AL23134" s="24"/>
      <c r="AO23134" s="24"/>
      <c r="AR23134" s="24"/>
      <c r="AU23134" s="24"/>
    </row>
    <row r="23135">
      <c r="J23135" s="18"/>
      <c r="N23135" s="24"/>
      <c r="Q23135" s="24"/>
      <c r="T23135" s="24"/>
      <c r="W23135" s="24"/>
      <c r="Z23135" s="24"/>
      <c r="AC23135" s="24"/>
      <c r="AI23135" s="24"/>
      <c r="AL23135" s="24"/>
      <c r="AO23135" s="24"/>
      <c r="AR23135" s="24"/>
      <c r="AU23135" s="24"/>
    </row>
    <row r="23136">
      <c r="J23136" s="18"/>
      <c r="N23136" s="24"/>
      <c r="Q23136" s="24"/>
      <c r="T23136" s="24"/>
      <c r="W23136" s="24"/>
      <c r="Z23136" s="24"/>
      <c r="AC23136" s="24"/>
      <c r="AI23136" s="24"/>
      <c r="AL23136" s="24"/>
      <c r="AO23136" s="24"/>
      <c r="AR23136" s="24"/>
      <c r="AU23136" s="24"/>
    </row>
    <row r="23137">
      <c r="J23137" s="18"/>
      <c r="N23137" s="24"/>
      <c r="Q23137" s="24"/>
      <c r="T23137" s="24"/>
      <c r="W23137" s="24"/>
      <c r="Z23137" s="24"/>
      <c r="AC23137" s="24"/>
      <c r="AI23137" s="24"/>
      <c r="AL23137" s="24"/>
      <c r="AO23137" s="24"/>
      <c r="AR23137" s="24"/>
      <c r="AU23137" s="24"/>
    </row>
    <row r="23138">
      <c r="J23138" s="18"/>
      <c r="N23138" s="24"/>
      <c r="Q23138" s="24"/>
      <c r="T23138" s="24"/>
      <c r="W23138" s="24"/>
      <c r="Z23138" s="24"/>
      <c r="AC23138" s="24"/>
      <c r="AI23138" s="24"/>
      <c r="AL23138" s="24"/>
      <c r="AO23138" s="24"/>
      <c r="AR23138" s="24"/>
      <c r="AU23138" s="24"/>
    </row>
    <row r="23139">
      <c r="J23139" s="18"/>
      <c r="N23139" s="24"/>
      <c r="Q23139" s="24"/>
      <c r="T23139" s="24"/>
      <c r="W23139" s="24"/>
      <c r="Z23139" s="24"/>
      <c r="AC23139" s="24"/>
      <c r="AI23139" s="24"/>
      <c r="AL23139" s="24"/>
      <c r="AO23139" s="24"/>
      <c r="AR23139" s="24"/>
      <c r="AU23139" s="24"/>
    </row>
    <row r="23140">
      <c r="J23140" s="18"/>
      <c r="N23140" s="24"/>
      <c r="Q23140" s="24"/>
      <c r="T23140" s="24"/>
      <c r="W23140" s="24"/>
      <c r="Z23140" s="24"/>
      <c r="AC23140" s="24"/>
      <c r="AI23140" s="24"/>
      <c r="AL23140" s="24"/>
      <c r="AO23140" s="24"/>
      <c r="AR23140" s="24"/>
      <c r="AU23140" s="24"/>
    </row>
    <row r="23141">
      <c r="J23141" s="18"/>
      <c r="N23141" s="24"/>
      <c r="Q23141" s="24"/>
      <c r="T23141" s="24"/>
      <c r="W23141" s="24"/>
      <c r="Z23141" s="24"/>
      <c r="AC23141" s="24"/>
      <c r="AI23141" s="24"/>
      <c r="AL23141" s="24"/>
      <c r="AO23141" s="24"/>
      <c r="AR23141" s="24"/>
      <c r="AU23141" s="24"/>
    </row>
    <row r="23142">
      <c r="J23142" s="18"/>
      <c r="N23142" s="24"/>
      <c r="Q23142" s="24"/>
      <c r="T23142" s="24"/>
      <c r="W23142" s="24"/>
      <c r="Z23142" s="24"/>
      <c r="AC23142" s="24"/>
      <c r="AI23142" s="24"/>
      <c r="AL23142" s="24"/>
      <c r="AO23142" s="24"/>
      <c r="AR23142" s="24"/>
      <c r="AU23142" s="24"/>
    </row>
    <row r="23143">
      <c r="J23143" s="18"/>
      <c r="N23143" s="24"/>
      <c r="Q23143" s="24"/>
      <c r="T23143" s="24"/>
      <c r="W23143" s="24"/>
      <c r="Z23143" s="24"/>
      <c r="AC23143" s="24"/>
      <c r="AI23143" s="24"/>
      <c r="AL23143" s="24"/>
      <c r="AO23143" s="24"/>
      <c r="AR23143" s="24"/>
      <c r="AU23143" s="24"/>
    </row>
    <row r="23144">
      <c r="J23144" s="18"/>
      <c r="N23144" s="24"/>
      <c r="Q23144" s="24"/>
      <c r="T23144" s="24"/>
      <c r="W23144" s="24"/>
      <c r="Z23144" s="24"/>
      <c r="AC23144" s="24"/>
      <c r="AI23144" s="24"/>
      <c r="AL23144" s="24"/>
      <c r="AO23144" s="24"/>
      <c r="AR23144" s="24"/>
      <c r="AU23144" s="24"/>
    </row>
    <row r="23145">
      <c r="J23145" s="18"/>
      <c r="N23145" s="24"/>
      <c r="Q23145" s="24"/>
      <c r="T23145" s="24"/>
      <c r="W23145" s="24"/>
      <c r="Z23145" s="24"/>
      <c r="AC23145" s="24"/>
      <c r="AI23145" s="24"/>
      <c r="AL23145" s="24"/>
      <c r="AO23145" s="24"/>
      <c r="AR23145" s="24"/>
      <c r="AU23145" s="24"/>
    </row>
    <row r="23146">
      <c r="J23146" s="18"/>
      <c r="N23146" s="24"/>
      <c r="Q23146" s="24"/>
      <c r="T23146" s="24"/>
      <c r="W23146" s="24"/>
      <c r="Z23146" s="24"/>
      <c r="AC23146" s="24"/>
      <c r="AI23146" s="24"/>
      <c r="AL23146" s="24"/>
      <c r="AO23146" s="24"/>
      <c r="AR23146" s="24"/>
      <c r="AU23146" s="24"/>
    </row>
    <row r="23147">
      <c r="J23147" s="18"/>
      <c r="N23147" s="24"/>
      <c r="Q23147" s="24"/>
      <c r="T23147" s="24"/>
      <c r="W23147" s="24"/>
      <c r="Z23147" s="24"/>
      <c r="AC23147" s="24"/>
      <c r="AI23147" s="24"/>
      <c r="AL23147" s="24"/>
      <c r="AO23147" s="24"/>
      <c r="AR23147" s="24"/>
      <c r="AU23147" s="24"/>
    </row>
    <row r="23148">
      <c r="J23148" s="18"/>
      <c r="N23148" s="24"/>
      <c r="Q23148" s="24"/>
      <c r="T23148" s="24"/>
      <c r="W23148" s="24"/>
      <c r="Z23148" s="24"/>
      <c r="AC23148" s="24"/>
      <c r="AI23148" s="24"/>
      <c r="AL23148" s="24"/>
      <c r="AO23148" s="24"/>
      <c r="AR23148" s="24"/>
      <c r="AU23148" s="24"/>
    </row>
    <row r="23149">
      <c r="J23149" s="18"/>
      <c r="N23149" s="24"/>
      <c r="Q23149" s="24"/>
      <c r="T23149" s="24"/>
      <c r="W23149" s="24"/>
      <c r="Z23149" s="24"/>
      <c r="AC23149" s="24"/>
      <c r="AI23149" s="24"/>
      <c r="AL23149" s="24"/>
      <c r="AO23149" s="24"/>
      <c r="AR23149" s="24"/>
      <c r="AU23149" s="24"/>
    </row>
    <row r="23150">
      <c r="J23150" s="18"/>
      <c r="N23150" s="24"/>
      <c r="Q23150" s="24"/>
      <c r="T23150" s="24"/>
      <c r="W23150" s="24"/>
      <c r="Z23150" s="24"/>
      <c r="AC23150" s="24"/>
      <c r="AI23150" s="24"/>
      <c r="AL23150" s="24"/>
      <c r="AO23150" s="24"/>
      <c r="AR23150" s="24"/>
      <c r="AU23150" s="24"/>
    </row>
    <row r="23151">
      <c r="J23151" s="18"/>
      <c r="N23151" s="24"/>
      <c r="Q23151" s="24"/>
      <c r="T23151" s="24"/>
      <c r="W23151" s="24"/>
      <c r="Z23151" s="24"/>
      <c r="AC23151" s="24"/>
      <c r="AI23151" s="24"/>
      <c r="AL23151" s="24"/>
      <c r="AO23151" s="24"/>
      <c r="AR23151" s="24"/>
      <c r="AU23151" s="24"/>
    </row>
    <row r="23152">
      <c r="J23152" s="18"/>
      <c r="N23152" s="24"/>
      <c r="Q23152" s="24"/>
      <c r="T23152" s="24"/>
      <c r="W23152" s="24"/>
      <c r="Z23152" s="24"/>
      <c r="AC23152" s="24"/>
      <c r="AI23152" s="24"/>
      <c r="AL23152" s="24"/>
      <c r="AO23152" s="24"/>
      <c r="AR23152" s="24"/>
      <c r="AU23152" s="24"/>
    </row>
    <row r="23153">
      <c r="J23153" s="18"/>
      <c r="N23153" s="24"/>
      <c r="Q23153" s="24"/>
      <c r="T23153" s="24"/>
      <c r="W23153" s="24"/>
      <c r="Z23153" s="24"/>
      <c r="AC23153" s="24"/>
      <c r="AI23153" s="24"/>
      <c r="AL23153" s="24"/>
      <c r="AO23153" s="24"/>
      <c r="AR23153" s="24"/>
      <c r="AU23153" s="24"/>
    </row>
    <row r="23154">
      <c r="J23154" s="18"/>
      <c r="N23154" s="24"/>
      <c r="Q23154" s="24"/>
      <c r="T23154" s="24"/>
      <c r="W23154" s="24"/>
      <c r="Z23154" s="24"/>
      <c r="AC23154" s="24"/>
      <c r="AI23154" s="24"/>
      <c r="AL23154" s="24"/>
      <c r="AO23154" s="24"/>
      <c r="AR23154" s="24"/>
      <c r="AU23154" s="24"/>
    </row>
    <row r="23155">
      <c r="J23155" s="18"/>
      <c r="N23155" s="24"/>
      <c r="Q23155" s="24"/>
      <c r="T23155" s="24"/>
      <c r="W23155" s="24"/>
      <c r="Z23155" s="24"/>
      <c r="AC23155" s="24"/>
      <c r="AI23155" s="24"/>
      <c r="AL23155" s="24"/>
      <c r="AO23155" s="24"/>
      <c r="AR23155" s="24"/>
      <c r="AU23155" s="24"/>
    </row>
    <row r="23156">
      <c r="J23156" s="18"/>
      <c r="N23156" s="24"/>
      <c r="Q23156" s="24"/>
      <c r="T23156" s="24"/>
      <c r="W23156" s="24"/>
      <c r="Z23156" s="24"/>
      <c r="AC23156" s="24"/>
      <c r="AI23156" s="24"/>
      <c r="AL23156" s="24"/>
      <c r="AO23156" s="24"/>
      <c r="AR23156" s="24"/>
      <c r="AU23156" s="24"/>
    </row>
    <row r="23157">
      <c r="J23157" s="18"/>
      <c r="N23157" s="24"/>
      <c r="Q23157" s="24"/>
      <c r="T23157" s="24"/>
      <c r="W23157" s="24"/>
      <c r="Z23157" s="24"/>
      <c r="AC23157" s="24"/>
      <c r="AI23157" s="24"/>
      <c r="AL23157" s="24"/>
      <c r="AO23157" s="24"/>
      <c r="AR23157" s="24"/>
      <c r="AU23157" s="24"/>
    </row>
    <row r="23158">
      <c r="J23158" s="18"/>
      <c r="N23158" s="24"/>
      <c r="Q23158" s="24"/>
      <c r="T23158" s="24"/>
      <c r="W23158" s="24"/>
      <c r="Z23158" s="24"/>
      <c r="AC23158" s="24"/>
      <c r="AI23158" s="24"/>
      <c r="AL23158" s="24"/>
      <c r="AO23158" s="24"/>
      <c r="AR23158" s="24"/>
      <c r="AU23158" s="24"/>
    </row>
    <row r="23159">
      <c r="J23159" s="18"/>
      <c r="N23159" s="24"/>
      <c r="Q23159" s="24"/>
      <c r="T23159" s="24"/>
      <c r="W23159" s="24"/>
      <c r="Z23159" s="24"/>
      <c r="AC23159" s="24"/>
      <c r="AI23159" s="24"/>
      <c r="AL23159" s="24"/>
      <c r="AO23159" s="24"/>
      <c r="AR23159" s="24"/>
      <c r="AU23159" s="24"/>
    </row>
    <row r="23160">
      <c r="J23160" s="18"/>
      <c r="N23160" s="24"/>
      <c r="Q23160" s="24"/>
      <c r="T23160" s="24"/>
      <c r="W23160" s="24"/>
      <c r="Z23160" s="24"/>
      <c r="AC23160" s="24"/>
      <c r="AI23160" s="24"/>
      <c r="AL23160" s="24"/>
      <c r="AO23160" s="24"/>
      <c r="AR23160" s="24"/>
      <c r="AU23160" s="24"/>
    </row>
    <row r="23161">
      <c r="J23161" s="18"/>
      <c r="N23161" s="24"/>
      <c r="Q23161" s="24"/>
      <c r="T23161" s="24"/>
      <c r="W23161" s="24"/>
      <c r="Z23161" s="24"/>
      <c r="AC23161" s="24"/>
      <c r="AI23161" s="24"/>
      <c r="AL23161" s="24"/>
      <c r="AO23161" s="24"/>
      <c r="AR23161" s="24"/>
      <c r="AU23161" s="24"/>
    </row>
    <row r="23162">
      <c r="J23162" s="18"/>
      <c r="N23162" s="24"/>
      <c r="Q23162" s="24"/>
      <c r="T23162" s="24"/>
      <c r="W23162" s="24"/>
      <c r="Z23162" s="24"/>
      <c r="AC23162" s="24"/>
      <c r="AI23162" s="24"/>
      <c r="AL23162" s="24"/>
      <c r="AO23162" s="24"/>
      <c r="AR23162" s="24"/>
      <c r="AU23162" s="24"/>
    </row>
    <row r="23163">
      <c r="J23163" s="18"/>
      <c r="N23163" s="24"/>
      <c r="Q23163" s="24"/>
      <c r="T23163" s="24"/>
      <c r="W23163" s="24"/>
      <c r="Z23163" s="24"/>
      <c r="AC23163" s="24"/>
      <c r="AI23163" s="24"/>
      <c r="AL23163" s="24"/>
      <c r="AO23163" s="24"/>
      <c r="AR23163" s="24"/>
      <c r="AU23163" s="24"/>
    </row>
    <row r="23164">
      <c r="J23164" s="18"/>
      <c r="N23164" s="24"/>
      <c r="Q23164" s="24"/>
      <c r="T23164" s="24"/>
      <c r="W23164" s="24"/>
      <c r="Z23164" s="24"/>
      <c r="AC23164" s="24"/>
      <c r="AI23164" s="24"/>
      <c r="AL23164" s="24"/>
      <c r="AO23164" s="24"/>
      <c r="AR23164" s="24"/>
      <c r="AU23164" s="24"/>
    </row>
    <row r="23165">
      <c r="J23165" s="18"/>
      <c r="N23165" s="24"/>
      <c r="Q23165" s="24"/>
      <c r="T23165" s="24"/>
      <c r="W23165" s="24"/>
      <c r="Z23165" s="24"/>
      <c r="AC23165" s="24"/>
      <c r="AI23165" s="24"/>
      <c r="AL23165" s="24"/>
      <c r="AO23165" s="24"/>
      <c r="AR23165" s="24"/>
      <c r="AU23165" s="24"/>
    </row>
    <row r="23166">
      <c r="J23166" s="18"/>
      <c r="N23166" s="24"/>
      <c r="Q23166" s="24"/>
      <c r="T23166" s="24"/>
      <c r="W23166" s="24"/>
      <c r="Z23166" s="24"/>
      <c r="AC23166" s="24"/>
      <c r="AI23166" s="24"/>
      <c r="AL23166" s="24"/>
      <c r="AO23166" s="24"/>
      <c r="AR23166" s="24"/>
      <c r="AU23166" s="24"/>
    </row>
    <row r="23167">
      <c r="J23167" s="18"/>
      <c r="N23167" s="24"/>
      <c r="Q23167" s="24"/>
      <c r="T23167" s="24"/>
      <c r="W23167" s="24"/>
      <c r="Z23167" s="24"/>
      <c r="AC23167" s="24"/>
      <c r="AI23167" s="24"/>
      <c r="AL23167" s="24"/>
      <c r="AO23167" s="24"/>
      <c r="AR23167" s="24"/>
      <c r="AU23167" s="24"/>
    </row>
    <row r="23168">
      <c r="J23168" s="18"/>
      <c r="N23168" s="24"/>
      <c r="Q23168" s="24"/>
      <c r="T23168" s="24"/>
      <c r="W23168" s="24"/>
      <c r="Z23168" s="24"/>
      <c r="AC23168" s="24"/>
      <c r="AI23168" s="24"/>
      <c r="AL23168" s="24"/>
      <c r="AO23168" s="24"/>
      <c r="AR23168" s="24"/>
      <c r="AU23168" s="24"/>
    </row>
    <row r="23169">
      <c r="J23169" s="18"/>
      <c r="N23169" s="24"/>
      <c r="Q23169" s="24"/>
      <c r="T23169" s="24"/>
      <c r="W23169" s="24"/>
      <c r="Z23169" s="24"/>
      <c r="AC23169" s="24"/>
      <c r="AI23169" s="24"/>
      <c r="AL23169" s="24"/>
      <c r="AO23169" s="24"/>
      <c r="AR23169" s="24"/>
      <c r="AU23169" s="24"/>
    </row>
    <row r="23170">
      <c r="J23170" s="18"/>
      <c r="N23170" s="24"/>
      <c r="Q23170" s="24"/>
      <c r="T23170" s="24"/>
      <c r="W23170" s="24"/>
      <c r="Z23170" s="24"/>
      <c r="AC23170" s="24"/>
      <c r="AI23170" s="24"/>
      <c r="AL23170" s="24"/>
      <c r="AO23170" s="24"/>
      <c r="AR23170" s="24"/>
      <c r="AU23170" s="24"/>
    </row>
    <row r="23171">
      <c r="J23171" s="18"/>
      <c r="N23171" s="24"/>
      <c r="Q23171" s="24"/>
      <c r="T23171" s="24"/>
      <c r="W23171" s="24"/>
      <c r="Z23171" s="24"/>
      <c r="AC23171" s="24"/>
      <c r="AI23171" s="24"/>
      <c r="AL23171" s="24"/>
      <c r="AO23171" s="24"/>
      <c r="AR23171" s="24"/>
      <c r="AU23171" s="24"/>
    </row>
    <row r="23172">
      <c r="J23172" s="18"/>
      <c r="N23172" s="24"/>
      <c r="Q23172" s="24"/>
      <c r="T23172" s="24"/>
      <c r="W23172" s="24"/>
      <c r="Z23172" s="24"/>
      <c r="AC23172" s="24"/>
      <c r="AI23172" s="24"/>
      <c r="AL23172" s="24"/>
      <c r="AO23172" s="24"/>
      <c r="AR23172" s="24"/>
      <c r="AU23172" s="24"/>
    </row>
    <row r="23173">
      <c r="J23173" s="18"/>
      <c r="N23173" s="24"/>
      <c r="Q23173" s="24"/>
      <c r="T23173" s="24"/>
      <c r="W23173" s="24"/>
      <c r="Z23173" s="24"/>
      <c r="AC23173" s="24"/>
      <c r="AI23173" s="24"/>
      <c r="AL23173" s="24"/>
      <c r="AO23173" s="24"/>
      <c r="AR23173" s="24"/>
      <c r="AU23173" s="24"/>
    </row>
    <row r="23174">
      <c r="J23174" s="18"/>
      <c r="N23174" s="24"/>
      <c r="Q23174" s="24"/>
      <c r="T23174" s="24"/>
      <c r="W23174" s="24"/>
      <c r="Z23174" s="24"/>
      <c r="AC23174" s="24"/>
      <c r="AI23174" s="24"/>
      <c r="AL23174" s="24"/>
      <c r="AO23174" s="24"/>
      <c r="AR23174" s="24"/>
      <c r="AU23174" s="24"/>
    </row>
    <row r="23175">
      <c r="J23175" s="18"/>
      <c r="N23175" s="24"/>
      <c r="Q23175" s="24"/>
      <c r="T23175" s="24"/>
      <c r="W23175" s="24"/>
      <c r="Z23175" s="24"/>
      <c r="AC23175" s="24"/>
      <c r="AI23175" s="24"/>
      <c r="AL23175" s="24"/>
      <c r="AO23175" s="24"/>
      <c r="AR23175" s="24"/>
      <c r="AU23175" s="24"/>
    </row>
    <row r="23176">
      <c r="J23176" s="18"/>
      <c r="N23176" s="24"/>
      <c r="Q23176" s="24"/>
      <c r="T23176" s="24"/>
      <c r="W23176" s="24"/>
      <c r="Z23176" s="24"/>
      <c r="AC23176" s="24"/>
      <c r="AI23176" s="24"/>
      <c r="AL23176" s="24"/>
      <c r="AO23176" s="24"/>
      <c r="AR23176" s="24"/>
      <c r="AU23176" s="24"/>
    </row>
    <row r="23177">
      <c r="J23177" s="18"/>
      <c r="N23177" s="24"/>
      <c r="Q23177" s="24"/>
      <c r="T23177" s="24"/>
      <c r="W23177" s="24"/>
      <c r="Z23177" s="24"/>
      <c r="AC23177" s="24"/>
      <c r="AI23177" s="24"/>
      <c r="AL23177" s="24"/>
      <c r="AO23177" s="24"/>
      <c r="AR23177" s="24"/>
      <c r="AU23177" s="24"/>
    </row>
    <row r="23178">
      <c r="J23178" s="18"/>
      <c r="N23178" s="24"/>
      <c r="Q23178" s="24"/>
      <c r="T23178" s="24"/>
      <c r="W23178" s="24"/>
      <c r="Z23178" s="24"/>
      <c r="AC23178" s="24"/>
      <c r="AI23178" s="24"/>
      <c r="AL23178" s="24"/>
      <c r="AO23178" s="24"/>
      <c r="AR23178" s="24"/>
      <c r="AU23178" s="24"/>
    </row>
    <row r="23179">
      <c r="J23179" s="18"/>
      <c r="N23179" s="24"/>
      <c r="Q23179" s="24"/>
      <c r="T23179" s="24"/>
      <c r="W23179" s="24"/>
      <c r="Z23179" s="24"/>
      <c r="AC23179" s="24"/>
      <c r="AI23179" s="24"/>
      <c r="AL23179" s="24"/>
      <c r="AO23179" s="24"/>
      <c r="AR23179" s="24"/>
      <c r="AU23179" s="24"/>
    </row>
    <row r="23180">
      <c r="J23180" s="18"/>
      <c r="N23180" s="24"/>
      <c r="Q23180" s="24"/>
      <c r="T23180" s="24"/>
      <c r="W23180" s="24"/>
      <c r="Z23180" s="24"/>
      <c r="AC23180" s="24"/>
      <c r="AI23180" s="24"/>
      <c r="AL23180" s="24"/>
      <c r="AO23180" s="24"/>
      <c r="AR23180" s="24"/>
      <c r="AU23180" s="24"/>
    </row>
    <row r="23181">
      <c r="J23181" s="18"/>
      <c r="N23181" s="24"/>
      <c r="Q23181" s="24"/>
      <c r="T23181" s="24"/>
      <c r="W23181" s="24"/>
      <c r="Z23181" s="24"/>
      <c r="AC23181" s="24"/>
      <c r="AI23181" s="24"/>
      <c r="AL23181" s="24"/>
      <c r="AO23181" s="24"/>
      <c r="AR23181" s="24"/>
      <c r="AU23181" s="24"/>
    </row>
    <row r="23182">
      <c r="J23182" s="18"/>
      <c r="N23182" s="24"/>
      <c r="Q23182" s="24"/>
      <c r="T23182" s="24"/>
      <c r="W23182" s="24"/>
      <c r="Z23182" s="24"/>
      <c r="AC23182" s="24"/>
      <c r="AI23182" s="24"/>
      <c r="AL23182" s="24"/>
      <c r="AO23182" s="24"/>
      <c r="AR23182" s="24"/>
      <c r="AU23182" s="24"/>
    </row>
    <row r="23183">
      <c r="J23183" s="18"/>
      <c r="N23183" s="24"/>
      <c r="Q23183" s="24"/>
      <c r="T23183" s="24"/>
      <c r="W23183" s="24"/>
      <c r="Z23183" s="24"/>
      <c r="AC23183" s="24"/>
      <c r="AI23183" s="24"/>
      <c r="AL23183" s="24"/>
      <c r="AO23183" s="24"/>
      <c r="AR23183" s="24"/>
      <c r="AU23183" s="24"/>
    </row>
    <row r="23184">
      <c r="J23184" s="18"/>
      <c r="N23184" s="24"/>
      <c r="Q23184" s="24"/>
      <c r="T23184" s="24"/>
      <c r="W23184" s="24"/>
      <c r="Z23184" s="24"/>
      <c r="AC23184" s="24"/>
      <c r="AI23184" s="24"/>
      <c r="AL23184" s="24"/>
      <c r="AO23184" s="24"/>
      <c r="AR23184" s="24"/>
      <c r="AU23184" s="24"/>
    </row>
    <row r="23185">
      <c r="J23185" s="18"/>
      <c r="N23185" s="24"/>
      <c r="Q23185" s="24"/>
      <c r="T23185" s="24"/>
      <c r="W23185" s="24"/>
      <c r="Z23185" s="24"/>
      <c r="AC23185" s="24"/>
      <c r="AI23185" s="24"/>
      <c r="AL23185" s="24"/>
      <c r="AO23185" s="24"/>
      <c r="AR23185" s="24"/>
      <c r="AU23185" s="24"/>
    </row>
    <row r="23186">
      <c r="J23186" s="18"/>
      <c r="N23186" s="24"/>
      <c r="Q23186" s="24"/>
      <c r="T23186" s="24"/>
      <c r="W23186" s="24"/>
      <c r="Z23186" s="24"/>
      <c r="AC23186" s="24"/>
      <c r="AI23186" s="24"/>
      <c r="AL23186" s="24"/>
      <c r="AO23186" s="24"/>
      <c r="AR23186" s="24"/>
      <c r="AU23186" s="24"/>
    </row>
    <row r="23187">
      <c r="J23187" s="18"/>
      <c r="N23187" s="24"/>
      <c r="Q23187" s="24"/>
      <c r="T23187" s="24"/>
      <c r="W23187" s="24"/>
      <c r="Z23187" s="24"/>
      <c r="AC23187" s="24"/>
      <c r="AI23187" s="24"/>
      <c r="AL23187" s="24"/>
      <c r="AO23187" s="24"/>
      <c r="AR23187" s="24"/>
      <c r="AU23187" s="24"/>
    </row>
    <row r="23188">
      <c r="J23188" s="18"/>
      <c r="N23188" s="24"/>
      <c r="Q23188" s="24"/>
      <c r="T23188" s="24"/>
      <c r="W23188" s="24"/>
      <c r="Z23188" s="24"/>
      <c r="AC23188" s="24"/>
      <c r="AI23188" s="24"/>
      <c r="AL23188" s="24"/>
      <c r="AO23188" s="24"/>
      <c r="AR23188" s="24"/>
      <c r="AU23188" s="24"/>
    </row>
    <row r="23189">
      <c r="J23189" s="18"/>
      <c r="N23189" s="24"/>
      <c r="Q23189" s="24"/>
      <c r="T23189" s="24"/>
      <c r="W23189" s="24"/>
      <c r="Z23189" s="24"/>
      <c r="AC23189" s="24"/>
      <c r="AI23189" s="24"/>
      <c r="AL23189" s="24"/>
      <c r="AO23189" s="24"/>
      <c r="AR23189" s="24"/>
      <c r="AU23189" s="24"/>
    </row>
    <row r="23190">
      <c r="J23190" s="18"/>
      <c r="N23190" s="24"/>
      <c r="Q23190" s="24"/>
      <c r="T23190" s="24"/>
      <c r="W23190" s="24"/>
      <c r="Z23190" s="24"/>
      <c r="AC23190" s="24"/>
      <c r="AI23190" s="24"/>
      <c r="AL23190" s="24"/>
      <c r="AO23190" s="24"/>
      <c r="AR23190" s="24"/>
      <c r="AU23190" s="24"/>
    </row>
    <row r="23191">
      <c r="J23191" s="18"/>
      <c r="N23191" s="24"/>
      <c r="Q23191" s="24"/>
      <c r="T23191" s="24"/>
      <c r="W23191" s="24"/>
      <c r="Z23191" s="24"/>
      <c r="AC23191" s="24"/>
      <c r="AI23191" s="24"/>
      <c r="AL23191" s="24"/>
      <c r="AO23191" s="24"/>
      <c r="AR23191" s="24"/>
      <c r="AU23191" s="24"/>
    </row>
    <row r="23192">
      <c r="J23192" s="18"/>
      <c r="N23192" s="24"/>
      <c r="Q23192" s="24"/>
      <c r="T23192" s="24"/>
      <c r="W23192" s="24"/>
      <c r="Z23192" s="24"/>
      <c r="AC23192" s="24"/>
      <c r="AI23192" s="24"/>
      <c r="AL23192" s="24"/>
      <c r="AO23192" s="24"/>
      <c r="AR23192" s="24"/>
      <c r="AU23192" s="24"/>
    </row>
    <row r="23193">
      <c r="J23193" s="18"/>
      <c r="N23193" s="24"/>
      <c r="Q23193" s="24"/>
      <c r="T23193" s="24"/>
      <c r="W23193" s="24"/>
      <c r="Z23193" s="24"/>
      <c r="AC23193" s="24"/>
      <c r="AI23193" s="24"/>
      <c r="AL23193" s="24"/>
      <c r="AO23193" s="24"/>
      <c r="AR23193" s="24"/>
      <c r="AU23193" s="24"/>
    </row>
    <row r="23194">
      <c r="J23194" s="18"/>
      <c r="N23194" s="24"/>
      <c r="Q23194" s="24"/>
      <c r="T23194" s="24"/>
      <c r="W23194" s="24"/>
      <c r="Z23194" s="24"/>
      <c r="AC23194" s="24"/>
      <c r="AI23194" s="24"/>
      <c r="AL23194" s="24"/>
      <c r="AO23194" s="24"/>
      <c r="AR23194" s="24"/>
      <c r="AU23194" s="24"/>
    </row>
    <row r="23195">
      <c r="J23195" s="18"/>
      <c r="N23195" s="24"/>
      <c r="Q23195" s="24"/>
      <c r="T23195" s="24"/>
      <c r="W23195" s="24"/>
      <c r="Z23195" s="24"/>
      <c r="AC23195" s="24"/>
      <c r="AI23195" s="24"/>
      <c r="AL23195" s="24"/>
      <c r="AO23195" s="24"/>
      <c r="AR23195" s="24"/>
      <c r="AU23195" s="24"/>
    </row>
    <row r="23196">
      <c r="J23196" s="18"/>
      <c r="N23196" s="24"/>
      <c r="Q23196" s="24"/>
      <c r="T23196" s="24"/>
      <c r="W23196" s="24"/>
      <c r="Z23196" s="24"/>
      <c r="AC23196" s="24"/>
      <c r="AI23196" s="24"/>
      <c r="AL23196" s="24"/>
      <c r="AO23196" s="24"/>
      <c r="AR23196" s="24"/>
      <c r="AU23196" s="24"/>
    </row>
    <row r="23197">
      <c r="J23197" s="18"/>
      <c r="N23197" s="24"/>
      <c r="Q23197" s="24"/>
      <c r="T23197" s="24"/>
      <c r="W23197" s="24"/>
      <c r="Z23197" s="24"/>
      <c r="AC23197" s="24"/>
      <c r="AI23197" s="24"/>
      <c r="AL23197" s="24"/>
      <c r="AO23197" s="24"/>
      <c r="AR23197" s="24"/>
      <c r="AU23197" s="24"/>
    </row>
    <row r="23198">
      <c r="J23198" s="18"/>
      <c r="N23198" s="24"/>
      <c r="Q23198" s="24"/>
      <c r="T23198" s="24"/>
      <c r="W23198" s="24"/>
      <c r="Z23198" s="24"/>
      <c r="AC23198" s="24"/>
      <c r="AI23198" s="24"/>
      <c r="AL23198" s="24"/>
      <c r="AO23198" s="24"/>
      <c r="AR23198" s="24"/>
      <c r="AU23198" s="24"/>
    </row>
    <row r="23199">
      <c r="J23199" s="18"/>
      <c r="N23199" s="24"/>
      <c r="Q23199" s="24"/>
      <c r="T23199" s="24"/>
      <c r="W23199" s="24"/>
      <c r="Z23199" s="24"/>
      <c r="AC23199" s="24"/>
      <c r="AI23199" s="24"/>
      <c r="AL23199" s="24"/>
      <c r="AO23199" s="24"/>
      <c r="AR23199" s="24"/>
      <c r="AU23199" s="24"/>
    </row>
    <row r="23200">
      <c r="J23200" s="18"/>
      <c r="N23200" s="24"/>
      <c r="Q23200" s="24"/>
      <c r="T23200" s="24"/>
      <c r="W23200" s="24"/>
      <c r="Z23200" s="24"/>
      <c r="AC23200" s="24"/>
      <c r="AI23200" s="24"/>
      <c r="AL23200" s="24"/>
      <c r="AO23200" s="24"/>
      <c r="AR23200" s="24"/>
      <c r="AU23200" s="24"/>
    </row>
    <row r="23201">
      <c r="J23201" s="18"/>
      <c r="N23201" s="24"/>
      <c r="Q23201" s="24"/>
      <c r="T23201" s="24"/>
      <c r="W23201" s="24"/>
      <c r="Z23201" s="24"/>
      <c r="AC23201" s="24"/>
      <c r="AI23201" s="24"/>
      <c r="AL23201" s="24"/>
      <c r="AO23201" s="24"/>
      <c r="AR23201" s="24"/>
      <c r="AU23201" s="24"/>
    </row>
    <row r="23202">
      <c r="J23202" s="18"/>
      <c r="N23202" s="24"/>
      <c r="Q23202" s="24"/>
      <c r="T23202" s="24"/>
      <c r="W23202" s="24"/>
      <c r="Z23202" s="24"/>
      <c r="AC23202" s="24"/>
      <c r="AI23202" s="24"/>
      <c r="AL23202" s="24"/>
      <c r="AO23202" s="24"/>
      <c r="AR23202" s="24"/>
      <c r="AU23202" s="24"/>
    </row>
    <row r="23203">
      <c r="J23203" s="18"/>
      <c r="N23203" s="24"/>
      <c r="Q23203" s="24"/>
      <c r="T23203" s="24"/>
      <c r="W23203" s="24"/>
      <c r="Z23203" s="24"/>
      <c r="AC23203" s="24"/>
      <c r="AI23203" s="24"/>
      <c r="AL23203" s="24"/>
      <c r="AO23203" s="24"/>
      <c r="AR23203" s="24"/>
      <c r="AU23203" s="24"/>
    </row>
    <row r="23204">
      <c r="J23204" s="18"/>
      <c r="N23204" s="24"/>
      <c r="Q23204" s="24"/>
      <c r="T23204" s="24"/>
      <c r="W23204" s="24"/>
      <c r="Z23204" s="24"/>
      <c r="AC23204" s="24"/>
      <c r="AI23204" s="24"/>
      <c r="AL23204" s="24"/>
      <c r="AO23204" s="24"/>
      <c r="AR23204" s="24"/>
      <c r="AU23204" s="24"/>
    </row>
    <row r="23205">
      <c r="J23205" s="18"/>
      <c r="N23205" s="24"/>
      <c r="Q23205" s="24"/>
      <c r="T23205" s="24"/>
      <c r="W23205" s="24"/>
      <c r="Z23205" s="24"/>
      <c r="AC23205" s="24"/>
      <c r="AI23205" s="24"/>
      <c r="AL23205" s="24"/>
      <c r="AO23205" s="24"/>
      <c r="AR23205" s="24"/>
      <c r="AU23205" s="24"/>
    </row>
    <row r="23206">
      <c r="J23206" s="18"/>
      <c r="N23206" s="24"/>
      <c r="Q23206" s="24"/>
      <c r="T23206" s="24"/>
      <c r="W23206" s="24"/>
      <c r="Z23206" s="24"/>
      <c r="AC23206" s="24"/>
      <c r="AI23206" s="24"/>
      <c r="AL23206" s="24"/>
      <c r="AO23206" s="24"/>
      <c r="AR23206" s="24"/>
      <c r="AU23206" s="24"/>
    </row>
    <row r="23207">
      <c r="J23207" s="18"/>
      <c r="N23207" s="24"/>
      <c r="Q23207" s="24"/>
      <c r="T23207" s="24"/>
      <c r="W23207" s="24"/>
      <c r="Z23207" s="24"/>
      <c r="AC23207" s="24"/>
      <c r="AI23207" s="24"/>
      <c r="AL23207" s="24"/>
      <c r="AO23207" s="24"/>
      <c r="AR23207" s="24"/>
      <c r="AU23207" s="24"/>
    </row>
    <row r="23208">
      <c r="J23208" s="18"/>
      <c r="N23208" s="24"/>
      <c r="Q23208" s="24"/>
      <c r="T23208" s="24"/>
      <c r="W23208" s="24"/>
      <c r="Z23208" s="24"/>
      <c r="AC23208" s="24"/>
      <c r="AI23208" s="24"/>
      <c r="AL23208" s="24"/>
      <c r="AO23208" s="24"/>
      <c r="AR23208" s="24"/>
      <c r="AU23208" s="24"/>
    </row>
    <row r="23209">
      <c r="J23209" s="18"/>
      <c r="N23209" s="24"/>
      <c r="Q23209" s="24"/>
      <c r="T23209" s="24"/>
      <c r="W23209" s="24"/>
      <c r="Z23209" s="24"/>
      <c r="AC23209" s="24"/>
      <c r="AI23209" s="24"/>
      <c r="AL23209" s="24"/>
      <c r="AO23209" s="24"/>
      <c r="AR23209" s="24"/>
      <c r="AU23209" s="24"/>
    </row>
    <row r="23210">
      <c r="J23210" s="18"/>
      <c r="N23210" s="24"/>
      <c r="Q23210" s="24"/>
      <c r="T23210" s="24"/>
      <c r="W23210" s="24"/>
      <c r="Z23210" s="24"/>
      <c r="AC23210" s="24"/>
      <c r="AI23210" s="24"/>
      <c r="AL23210" s="24"/>
      <c r="AO23210" s="24"/>
      <c r="AR23210" s="24"/>
      <c r="AU23210" s="24"/>
    </row>
    <row r="23211">
      <c r="J23211" s="18"/>
      <c r="N23211" s="24"/>
      <c r="Q23211" s="24"/>
      <c r="T23211" s="24"/>
      <c r="W23211" s="24"/>
      <c r="Z23211" s="24"/>
      <c r="AC23211" s="24"/>
      <c r="AI23211" s="24"/>
      <c r="AL23211" s="24"/>
      <c r="AO23211" s="24"/>
      <c r="AR23211" s="24"/>
      <c r="AU23211" s="24"/>
    </row>
    <row r="23212">
      <c r="J23212" s="18"/>
      <c r="N23212" s="24"/>
      <c r="Q23212" s="24"/>
      <c r="T23212" s="24"/>
      <c r="W23212" s="24"/>
      <c r="Z23212" s="24"/>
      <c r="AC23212" s="24"/>
      <c r="AI23212" s="24"/>
      <c r="AL23212" s="24"/>
      <c r="AO23212" s="24"/>
      <c r="AR23212" s="24"/>
      <c r="AU23212" s="24"/>
    </row>
    <row r="23213">
      <c r="J23213" s="18"/>
      <c r="N23213" s="24"/>
      <c r="Q23213" s="24"/>
      <c r="T23213" s="24"/>
      <c r="W23213" s="24"/>
      <c r="Z23213" s="24"/>
      <c r="AC23213" s="24"/>
      <c r="AI23213" s="24"/>
      <c r="AL23213" s="24"/>
      <c r="AO23213" s="24"/>
      <c r="AR23213" s="24"/>
      <c r="AU23213" s="24"/>
    </row>
    <row r="23214">
      <c r="J23214" s="18"/>
      <c r="N23214" s="24"/>
      <c r="Q23214" s="24"/>
      <c r="T23214" s="24"/>
      <c r="W23214" s="24"/>
      <c r="Z23214" s="24"/>
      <c r="AC23214" s="24"/>
      <c r="AI23214" s="24"/>
      <c r="AL23214" s="24"/>
      <c r="AO23214" s="24"/>
      <c r="AR23214" s="24"/>
      <c r="AU23214" s="24"/>
    </row>
    <row r="23215">
      <c r="J23215" s="18"/>
      <c r="N23215" s="24"/>
      <c r="Q23215" s="24"/>
      <c r="T23215" s="24"/>
      <c r="W23215" s="24"/>
      <c r="Z23215" s="24"/>
      <c r="AC23215" s="24"/>
      <c r="AI23215" s="24"/>
      <c r="AL23215" s="24"/>
      <c r="AO23215" s="24"/>
      <c r="AR23215" s="24"/>
      <c r="AU23215" s="24"/>
    </row>
    <row r="23216">
      <c r="J23216" s="18"/>
      <c r="N23216" s="24"/>
      <c r="Q23216" s="24"/>
      <c r="T23216" s="24"/>
      <c r="W23216" s="24"/>
      <c r="Z23216" s="24"/>
      <c r="AC23216" s="24"/>
      <c r="AI23216" s="24"/>
      <c r="AL23216" s="24"/>
      <c r="AO23216" s="24"/>
      <c r="AR23216" s="24"/>
      <c r="AU23216" s="24"/>
    </row>
    <row r="23217">
      <c r="J23217" s="18"/>
      <c r="N23217" s="24"/>
      <c r="Q23217" s="24"/>
      <c r="T23217" s="24"/>
      <c r="W23217" s="24"/>
      <c r="Z23217" s="24"/>
      <c r="AC23217" s="24"/>
      <c r="AI23217" s="24"/>
      <c r="AL23217" s="24"/>
      <c r="AO23217" s="24"/>
      <c r="AR23217" s="24"/>
      <c r="AU23217" s="24"/>
    </row>
    <row r="23218">
      <c r="J23218" s="18"/>
      <c r="N23218" s="24"/>
      <c r="Q23218" s="24"/>
      <c r="T23218" s="24"/>
      <c r="W23218" s="24"/>
      <c r="Z23218" s="24"/>
      <c r="AC23218" s="24"/>
      <c r="AI23218" s="24"/>
      <c r="AL23218" s="24"/>
      <c r="AO23218" s="24"/>
      <c r="AR23218" s="24"/>
      <c r="AU23218" s="24"/>
    </row>
    <row r="23219">
      <c r="J23219" s="18"/>
      <c r="N23219" s="24"/>
      <c r="Q23219" s="24"/>
      <c r="T23219" s="24"/>
      <c r="W23219" s="24"/>
      <c r="Z23219" s="24"/>
      <c r="AC23219" s="24"/>
      <c r="AI23219" s="24"/>
      <c r="AL23219" s="24"/>
      <c r="AO23219" s="24"/>
      <c r="AR23219" s="24"/>
      <c r="AU23219" s="24"/>
    </row>
    <row r="23220">
      <c r="J23220" s="18"/>
      <c r="N23220" s="24"/>
      <c r="Q23220" s="24"/>
      <c r="T23220" s="24"/>
      <c r="W23220" s="24"/>
      <c r="Z23220" s="24"/>
      <c r="AC23220" s="24"/>
      <c r="AI23220" s="24"/>
      <c r="AL23220" s="24"/>
      <c r="AO23220" s="24"/>
      <c r="AR23220" s="24"/>
      <c r="AU23220" s="24"/>
    </row>
    <row r="23221">
      <c r="J23221" s="18"/>
      <c r="N23221" s="24"/>
      <c r="Q23221" s="24"/>
      <c r="T23221" s="24"/>
      <c r="W23221" s="24"/>
      <c r="Z23221" s="24"/>
      <c r="AC23221" s="24"/>
      <c r="AI23221" s="24"/>
      <c r="AL23221" s="24"/>
      <c r="AO23221" s="24"/>
      <c r="AR23221" s="24"/>
      <c r="AU23221" s="24"/>
    </row>
    <row r="23222">
      <c r="J23222" s="18"/>
      <c r="N23222" s="24"/>
      <c r="Q23222" s="24"/>
      <c r="T23222" s="24"/>
      <c r="W23222" s="24"/>
      <c r="Z23222" s="24"/>
      <c r="AC23222" s="24"/>
      <c r="AI23222" s="24"/>
      <c r="AL23222" s="24"/>
      <c r="AO23222" s="24"/>
      <c r="AR23222" s="24"/>
      <c r="AU23222" s="24"/>
    </row>
    <row r="23223">
      <c r="J23223" s="18"/>
      <c r="N23223" s="24"/>
      <c r="Q23223" s="24"/>
      <c r="T23223" s="24"/>
      <c r="W23223" s="24"/>
      <c r="Z23223" s="24"/>
      <c r="AC23223" s="24"/>
      <c r="AI23223" s="24"/>
      <c r="AL23223" s="24"/>
      <c r="AO23223" s="24"/>
      <c r="AR23223" s="24"/>
      <c r="AU23223" s="24"/>
    </row>
    <row r="23224">
      <c r="J23224" s="18"/>
      <c r="N23224" s="24"/>
      <c r="Q23224" s="24"/>
      <c r="T23224" s="24"/>
      <c r="W23224" s="24"/>
      <c r="Z23224" s="24"/>
      <c r="AC23224" s="24"/>
      <c r="AI23224" s="24"/>
      <c r="AL23224" s="24"/>
      <c r="AO23224" s="24"/>
      <c r="AR23224" s="24"/>
      <c r="AU23224" s="24"/>
    </row>
    <row r="23225">
      <c r="J23225" s="18"/>
      <c r="N23225" s="24"/>
      <c r="Q23225" s="24"/>
      <c r="T23225" s="24"/>
      <c r="W23225" s="24"/>
      <c r="Z23225" s="24"/>
      <c r="AC23225" s="24"/>
      <c r="AI23225" s="24"/>
      <c r="AL23225" s="24"/>
      <c r="AO23225" s="24"/>
      <c r="AR23225" s="24"/>
      <c r="AU23225" s="24"/>
    </row>
    <row r="23226">
      <c r="J23226" s="18"/>
      <c r="N23226" s="24"/>
      <c r="Q23226" s="24"/>
      <c r="T23226" s="24"/>
      <c r="W23226" s="24"/>
      <c r="Z23226" s="24"/>
      <c r="AC23226" s="24"/>
      <c r="AI23226" s="24"/>
      <c r="AL23226" s="24"/>
      <c r="AO23226" s="24"/>
      <c r="AR23226" s="24"/>
      <c r="AU23226" s="24"/>
    </row>
    <row r="23227">
      <c r="J23227" s="18"/>
      <c r="N23227" s="24"/>
      <c r="Q23227" s="24"/>
      <c r="T23227" s="24"/>
      <c r="W23227" s="24"/>
      <c r="Z23227" s="24"/>
      <c r="AC23227" s="24"/>
      <c r="AI23227" s="24"/>
      <c r="AL23227" s="24"/>
      <c r="AO23227" s="24"/>
      <c r="AR23227" s="24"/>
      <c r="AU23227" s="24"/>
    </row>
    <row r="23228">
      <c r="J23228" s="18"/>
      <c r="N23228" s="24"/>
      <c r="Q23228" s="24"/>
      <c r="T23228" s="24"/>
      <c r="W23228" s="24"/>
      <c r="Z23228" s="24"/>
      <c r="AC23228" s="24"/>
      <c r="AI23228" s="24"/>
      <c r="AL23228" s="24"/>
      <c r="AO23228" s="24"/>
      <c r="AR23228" s="24"/>
      <c r="AU23228" s="24"/>
    </row>
    <row r="23229">
      <c r="J23229" s="18"/>
      <c r="N23229" s="24"/>
      <c r="Q23229" s="24"/>
      <c r="T23229" s="24"/>
      <c r="W23229" s="24"/>
      <c r="Z23229" s="24"/>
      <c r="AC23229" s="24"/>
      <c r="AI23229" s="24"/>
      <c r="AL23229" s="24"/>
      <c r="AO23229" s="24"/>
      <c r="AR23229" s="24"/>
      <c r="AU23229" s="24"/>
    </row>
    <row r="23230">
      <c r="J23230" s="18"/>
      <c r="N23230" s="24"/>
      <c r="Q23230" s="24"/>
      <c r="T23230" s="24"/>
      <c r="W23230" s="24"/>
      <c r="Z23230" s="24"/>
      <c r="AC23230" s="24"/>
      <c r="AI23230" s="24"/>
      <c r="AL23230" s="24"/>
      <c r="AO23230" s="24"/>
      <c r="AR23230" s="24"/>
      <c r="AU23230" s="24"/>
    </row>
    <row r="23231">
      <c r="J23231" s="18"/>
      <c r="N23231" s="24"/>
      <c r="Q23231" s="24"/>
      <c r="T23231" s="24"/>
      <c r="W23231" s="24"/>
      <c r="Z23231" s="24"/>
      <c r="AC23231" s="24"/>
      <c r="AI23231" s="24"/>
      <c r="AL23231" s="24"/>
      <c r="AO23231" s="24"/>
      <c r="AR23231" s="24"/>
      <c r="AU23231" s="24"/>
    </row>
    <row r="23232">
      <c r="J23232" s="18"/>
      <c r="N23232" s="24"/>
      <c r="Q23232" s="24"/>
      <c r="T23232" s="24"/>
      <c r="W23232" s="24"/>
      <c r="Z23232" s="24"/>
      <c r="AC23232" s="24"/>
      <c r="AI23232" s="24"/>
      <c r="AL23232" s="24"/>
      <c r="AO23232" s="24"/>
      <c r="AR23232" s="24"/>
      <c r="AU23232" s="24"/>
    </row>
    <row r="23233">
      <c r="J23233" s="18"/>
      <c r="N23233" s="24"/>
      <c r="Q23233" s="24"/>
      <c r="T23233" s="24"/>
      <c r="W23233" s="24"/>
      <c r="Z23233" s="24"/>
      <c r="AC23233" s="24"/>
      <c r="AI23233" s="24"/>
      <c r="AL23233" s="24"/>
      <c r="AO23233" s="24"/>
      <c r="AR23233" s="24"/>
      <c r="AU23233" s="24"/>
    </row>
    <row r="23234">
      <c r="J23234" s="18"/>
      <c r="N23234" s="24"/>
      <c r="Q23234" s="24"/>
      <c r="T23234" s="24"/>
      <c r="W23234" s="24"/>
      <c r="Z23234" s="24"/>
      <c r="AC23234" s="24"/>
      <c r="AI23234" s="24"/>
      <c r="AL23234" s="24"/>
      <c r="AO23234" s="24"/>
      <c r="AR23234" s="24"/>
      <c r="AU23234" s="24"/>
    </row>
    <row r="23235">
      <c r="J23235" s="18"/>
      <c r="N23235" s="24"/>
      <c r="Q23235" s="24"/>
      <c r="T23235" s="24"/>
      <c r="W23235" s="24"/>
      <c r="Z23235" s="24"/>
      <c r="AC23235" s="24"/>
      <c r="AI23235" s="24"/>
      <c r="AL23235" s="24"/>
      <c r="AO23235" s="24"/>
      <c r="AR23235" s="24"/>
      <c r="AU23235" s="24"/>
    </row>
    <row r="23236">
      <c r="J23236" s="18"/>
      <c r="N23236" s="24"/>
      <c r="Q23236" s="24"/>
      <c r="T23236" s="24"/>
      <c r="W23236" s="24"/>
      <c r="Z23236" s="24"/>
      <c r="AC23236" s="24"/>
      <c r="AI23236" s="24"/>
      <c r="AL23236" s="24"/>
      <c r="AO23236" s="24"/>
      <c r="AR23236" s="24"/>
      <c r="AU23236" s="24"/>
    </row>
    <row r="23237">
      <c r="J23237" s="18"/>
      <c r="N23237" s="24"/>
      <c r="Q23237" s="24"/>
      <c r="T23237" s="24"/>
      <c r="W23237" s="24"/>
      <c r="Z23237" s="24"/>
      <c r="AC23237" s="24"/>
      <c r="AI23237" s="24"/>
      <c r="AL23237" s="24"/>
      <c r="AO23237" s="24"/>
      <c r="AR23237" s="24"/>
      <c r="AU23237" s="24"/>
    </row>
    <row r="23238">
      <c r="J23238" s="18"/>
      <c r="N23238" s="24"/>
      <c r="Q23238" s="24"/>
      <c r="T23238" s="24"/>
      <c r="W23238" s="24"/>
      <c r="Z23238" s="24"/>
      <c r="AC23238" s="24"/>
      <c r="AI23238" s="24"/>
      <c r="AL23238" s="24"/>
      <c r="AO23238" s="24"/>
      <c r="AR23238" s="24"/>
      <c r="AU23238" s="24"/>
    </row>
    <row r="23239">
      <c r="J23239" s="18"/>
      <c r="N23239" s="24"/>
      <c r="Q23239" s="24"/>
      <c r="T23239" s="24"/>
      <c r="W23239" s="24"/>
      <c r="Z23239" s="24"/>
      <c r="AC23239" s="24"/>
      <c r="AI23239" s="24"/>
      <c r="AL23239" s="24"/>
      <c r="AO23239" s="24"/>
      <c r="AR23239" s="24"/>
      <c r="AU23239" s="24"/>
    </row>
    <row r="23240">
      <c r="J23240" s="18"/>
      <c r="N23240" s="24"/>
      <c r="Q23240" s="24"/>
      <c r="T23240" s="24"/>
      <c r="W23240" s="24"/>
      <c r="Z23240" s="24"/>
      <c r="AC23240" s="24"/>
      <c r="AI23240" s="24"/>
      <c r="AL23240" s="24"/>
      <c r="AO23240" s="24"/>
      <c r="AR23240" s="24"/>
      <c r="AU23240" s="24"/>
    </row>
    <row r="23241">
      <c r="J23241" s="18"/>
      <c r="N23241" s="24"/>
      <c r="Q23241" s="24"/>
      <c r="T23241" s="24"/>
      <c r="W23241" s="24"/>
      <c r="Z23241" s="24"/>
      <c r="AC23241" s="24"/>
      <c r="AI23241" s="24"/>
      <c r="AL23241" s="24"/>
      <c r="AO23241" s="24"/>
      <c r="AR23241" s="24"/>
      <c r="AU23241" s="24"/>
    </row>
    <row r="23242">
      <c r="J23242" s="18"/>
      <c r="N23242" s="24"/>
      <c r="Q23242" s="24"/>
      <c r="T23242" s="24"/>
      <c r="W23242" s="24"/>
      <c r="Z23242" s="24"/>
      <c r="AC23242" s="24"/>
      <c r="AI23242" s="24"/>
      <c r="AL23242" s="24"/>
      <c r="AO23242" s="24"/>
      <c r="AR23242" s="24"/>
      <c r="AU23242" s="24"/>
    </row>
    <row r="23243">
      <c r="J23243" s="18"/>
      <c r="N23243" s="24"/>
      <c r="Q23243" s="24"/>
      <c r="T23243" s="24"/>
      <c r="W23243" s="24"/>
      <c r="Z23243" s="24"/>
      <c r="AC23243" s="24"/>
      <c r="AI23243" s="24"/>
      <c r="AL23243" s="24"/>
      <c r="AO23243" s="24"/>
      <c r="AR23243" s="24"/>
      <c r="AU23243" s="24"/>
    </row>
    <row r="23244">
      <c r="J23244" s="18"/>
      <c r="N23244" s="24"/>
      <c r="Q23244" s="24"/>
      <c r="T23244" s="24"/>
      <c r="W23244" s="24"/>
      <c r="Z23244" s="24"/>
      <c r="AC23244" s="24"/>
      <c r="AI23244" s="24"/>
      <c r="AL23244" s="24"/>
      <c r="AO23244" s="24"/>
      <c r="AR23244" s="24"/>
      <c r="AU23244" s="24"/>
    </row>
    <row r="23245">
      <c r="J23245" s="18"/>
      <c r="N23245" s="24"/>
      <c r="Q23245" s="24"/>
      <c r="T23245" s="24"/>
      <c r="W23245" s="24"/>
      <c r="Z23245" s="24"/>
      <c r="AC23245" s="24"/>
      <c r="AI23245" s="24"/>
      <c r="AL23245" s="24"/>
      <c r="AO23245" s="24"/>
      <c r="AR23245" s="24"/>
      <c r="AU23245" s="24"/>
    </row>
    <row r="23246">
      <c r="J23246" s="18"/>
      <c r="N23246" s="24"/>
      <c r="Q23246" s="24"/>
      <c r="T23246" s="24"/>
      <c r="W23246" s="24"/>
      <c r="Z23246" s="24"/>
      <c r="AC23246" s="24"/>
      <c r="AI23246" s="24"/>
      <c r="AL23246" s="24"/>
      <c r="AO23246" s="24"/>
      <c r="AR23246" s="24"/>
      <c r="AU23246" s="24"/>
    </row>
    <row r="23247">
      <c r="J23247" s="18"/>
      <c r="N23247" s="24"/>
      <c r="Q23247" s="24"/>
      <c r="T23247" s="24"/>
      <c r="W23247" s="24"/>
      <c r="Z23247" s="24"/>
      <c r="AC23247" s="24"/>
      <c r="AI23247" s="24"/>
      <c r="AL23247" s="24"/>
      <c r="AO23247" s="24"/>
      <c r="AR23247" s="24"/>
      <c r="AU23247" s="24"/>
    </row>
    <row r="23248">
      <c r="J23248" s="18"/>
      <c r="N23248" s="24"/>
      <c r="Q23248" s="24"/>
      <c r="T23248" s="24"/>
      <c r="W23248" s="24"/>
      <c r="Z23248" s="24"/>
      <c r="AC23248" s="24"/>
      <c r="AI23248" s="24"/>
      <c r="AL23248" s="24"/>
      <c r="AO23248" s="24"/>
      <c r="AR23248" s="24"/>
      <c r="AU23248" s="24"/>
    </row>
    <row r="23249">
      <c r="J23249" s="18"/>
      <c r="N23249" s="24"/>
      <c r="Q23249" s="24"/>
      <c r="T23249" s="24"/>
      <c r="W23249" s="24"/>
      <c r="Z23249" s="24"/>
      <c r="AC23249" s="24"/>
      <c r="AI23249" s="24"/>
      <c r="AL23249" s="24"/>
      <c r="AO23249" s="24"/>
      <c r="AR23249" s="24"/>
      <c r="AU23249" s="24"/>
    </row>
    <row r="23250">
      <c r="J23250" s="18"/>
      <c r="N23250" s="24"/>
      <c r="Q23250" s="24"/>
      <c r="T23250" s="24"/>
      <c r="W23250" s="24"/>
      <c r="Z23250" s="24"/>
      <c r="AC23250" s="24"/>
      <c r="AI23250" s="24"/>
      <c r="AL23250" s="24"/>
      <c r="AO23250" s="24"/>
      <c r="AR23250" s="24"/>
      <c r="AU23250" s="24"/>
    </row>
    <row r="23251">
      <c r="J23251" s="18"/>
      <c r="N23251" s="24"/>
      <c r="Q23251" s="24"/>
      <c r="T23251" s="24"/>
      <c r="W23251" s="24"/>
      <c r="Z23251" s="24"/>
      <c r="AC23251" s="24"/>
      <c r="AI23251" s="24"/>
      <c r="AL23251" s="24"/>
      <c r="AO23251" s="24"/>
      <c r="AR23251" s="24"/>
      <c r="AU23251" s="24"/>
    </row>
    <row r="23252">
      <c r="J23252" s="18"/>
      <c r="N23252" s="24"/>
      <c r="Q23252" s="24"/>
      <c r="T23252" s="24"/>
      <c r="W23252" s="24"/>
      <c r="Z23252" s="24"/>
      <c r="AC23252" s="24"/>
      <c r="AI23252" s="24"/>
      <c r="AL23252" s="24"/>
      <c r="AO23252" s="24"/>
      <c r="AR23252" s="24"/>
      <c r="AU23252" s="24"/>
    </row>
    <row r="23253">
      <c r="J23253" s="18"/>
      <c r="N23253" s="24"/>
      <c r="Q23253" s="24"/>
      <c r="T23253" s="24"/>
      <c r="W23253" s="24"/>
      <c r="Z23253" s="24"/>
      <c r="AC23253" s="24"/>
      <c r="AI23253" s="24"/>
      <c r="AL23253" s="24"/>
      <c r="AO23253" s="24"/>
      <c r="AR23253" s="24"/>
      <c r="AU23253" s="24"/>
    </row>
    <row r="23254">
      <c r="J23254" s="18"/>
      <c r="N23254" s="24"/>
      <c r="Q23254" s="24"/>
      <c r="T23254" s="24"/>
      <c r="W23254" s="24"/>
      <c r="Z23254" s="24"/>
      <c r="AC23254" s="24"/>
      <c r="AI23254" s="24"/>
      <c r="AL23254" s="24"/>
      <c r="AO23254" s="24"/>
      <c r="AR23254" s="24"/>
      <c r="AU23254" s="24"/>
    </row>
    <row r="23255">
      <c r="J23255" s="18"/>
      <c r="N23255" s="24"/>
      <c r="Q23255" s="24"/>
      <c r="T23255" s="24"/>
      <c r="W23255" s="24"/>
      <c r="Z23255" s="24"/>
      <c r="AC23255" s="24"/>
      <c r="AI23255" s="24"/>
      <c r="AL23255" s="24"/>
      <c r="AO23255" s="24"/>
      <c r="AR23255" s="24"/>
      <c r="AU23255" s="24"/>
    </row>
    <row r="23256">
      <c r="J23256" s="18"/>
      <c r="N23256" s="24"/>
      <c r="Q23256" s="24"/>
      <c r="T23256" s="24"/>
      <c r="W23256" s="24"/>
      <c r="Z23256" s="24"/>
      <c r="AC23256" s="24"/>
      <c r="AI23256" s="24"/>
      <c r="AL23256" s="24"/>
      <c r="AO23256" s="24"/>
      <c r="AR23256" s="24"/>
      <c r="AU23256" s="24"/>
    </row>
    <row r="23257">
      <c r="J23257" s="18"/>
      <c r="N23257" s="24"/>
      <c r="Q23257" s="24"/>
      <c r="T23257" s="24"/>
      <c r="W23257" s="24"/>
      <c r="Z23257" s="24"/>
      <c r="AC23257" s="24"/>
      <c r="AI23257" s="24"/>
      <c r="AL23257" s="24"/>
      <c r="AO23257" s="24"/>
      <c r="AR23257" s="24"/>
      <c r="AU23257" s="24"/>
    </row>
    <row r="23258">
      <c r="J23258" s="18"/>
      <c r="N23258" s="24"/>
      <c r="Q23258" s="24"/>
      <c r="T23258" s="24"/>
      <c r="W23258" s="24"/>
      <c r="Z23258" s="24"/>
      <c r="AC23258" s="24"/>
      <c r="AI23258" s="24"/>
      <c r="AL23258" s="24"/>
      <c r="AO23258" s="24"/>
      <c r="AR23258" s="24"/>
      <c r="AU23258" s="24"/>
    </row>
    <row r="23259">
      <c r="J23259" s="18"/>
      <c r="N23259" s="24"/>
      <c r="Q23259" s="24"/>
      <c r="T23259" s="24"/>
      <c r="W23259" s="24"/>
      <c r="Z23259" s="24"/>
      <c r="AC23259" s="24"/>
      <c r="AI23259" s="24"/>
      <c r="AL23259" s="24"/>
      <c r="AO23259" s="24"/>
      <c r="AR23259" s="24"/>
      <c r="AU23259" s="24"/>
    </row>
    <row r="23260">
      <c r="J23260" s="18"/>
      <c r="N23260" s="24"/>
      <c r="Q23260" s="24"/>
      <c r="T23260" s="24"/>
      <c r="W23260" s="24"/>
      <c r="Z23260" s="24"/>
      <c r="AC23260" s="24"/>
      <c r="AI23260" s="24"/>
      <c r="AL23260" s="24"/>
      <c r="AO23260" s="24"/>
      <c r="AR23260" s="24"/>
      <c r="AU23260" s="24"/>
    </row>
    <row r="23261">
      <c r="J23261" s="18"/>
      <c r="N23261" s="24"/>
      <c r="Q23261" s="24"/>
      <c r="T23261" s="24"/>
      <c r="W23261" s="24"/>
      <c r="Z23261" s="24"/>
      <c r="AC23261" s="24"/>
      <c r="AI23261" s="24"/>
      <c r="AL23261" s="24"/>
      <c r="AO23261" s="24"/>
      <c r="AR23261" s="24"/>
      <c r="AU23261" s="24"/>
    </row>
    <row r="23262">
      <c r="J23262" s="18"/>
      <c r="N23262" s="24"/>
      <c r="Q23262" s="24"/>
      <c r="T23262" s="24"/>
      <c r="W23262" s="24"/>
      <c r="Z23262" s="24"/>
      <c r="AC23262" s="24"/>
      <c r="AI23262" s="24"/>
      <c r="AL23262" s="24"/>
      <c r="AO23262" s="24"/>
      <c r="AR23262" s="24"/>
      <c r="AU23262" s="24"/>
    </row>
    <row r="23263">
      <c r="J23263" s="18"/>
      <c r="N23263" s="24"/>
      <c r="Q23263" s="24"/>
      <c r="T23263" s="24"/>
      <c r="W23263" s="24"/>
      <c r="Z23263" s="24"/>
      <c r="AC23263" s="24"/>
      <c r="AI23263" s="24"/>
      <c r="AL23263" s="24"/>
      <c r="AO23263" s="24"/>
      <c r="AR23263" s="24"/>
      <c r="AU23263" s="24"/>
    </row>
    <row r="23264">
      <c r="J23264" s="18"/>
      <c r="N23264" s="24"/>
      <c r="Q23264" s="24"/>
      <c r="T23264" s="24"/>
      <c r="W23264" s="24"/>
      <c r="Z23264" s="24"/>
      <c r="AC23264" s="24"/>
      <c r="AI23264" s="24"/>
      <c r="AL23264" s="24"/>
      <c r="AO23264" s="24"/>
      <c r="AR23264" s="24"/>
      <c r="AU23264" s="24"/>
    </row>
    <row r="23265">
      <c r="J23265" s="18"/>
      <c r="N23265" s="24"/>
      <c r="Q23265" s="24"/>
      <c r="T23265" s="24"/>
      <c r="W23265" s="24"/>
      <c r="Z23265" s="24"/>
      <c r="AC23265" s="24"/>
      <c r="AI23265" s="24"/>
      <c r="AL23265" s="24"/>
      <c r="AO23265" s="24"/>
      <c r="AR23265" s="24"/>
      <c r="AU23265" s="24"/>
    </row>
    <row r="23266">
      <c r="J23266" s="18"/>
      <c r="N23266" s="24"/>
      <c r="Q23266" s="24"/>
      <c r="T23266" s="24"/>
      <c r="W23266" s="24"/>
      <c r="Z23266" s="24"/>
      <c r="AC23266" s="24"/>
      <c r="AI23266" s="24"/>
      <c r="AL23266" s="24"/>
      <c r="AO23266" s="24"/>
      <c r="AR23266" s="24"/>
      <c r="AU23266" s="24"/>
    </row>
    <row r="23267">
      <c r="J23267" s="18"/>
      <c r="N23267" s="24"/>
      <c r="Q23267" s="24"/>
      <c r="T23267" s="24"/>
      <c r="W23267" s="24"/>
      <c r="Z23267" s="24"/>
      <c r="AC23267" s="24"/>
      <c r="AI23267" s="24"/>
      <c r="AL23267" s="24"/>
      <c r="AO23267" s="24"/>
      <c r="AR23267" s="24"/>
      <c r="AU23267" s="24"/>
    </row>
    <row r="23268">
      <c r="J23268" s="18"/>
      <c r="N23268" s="24"/>
      <c r="Q23268" s="24"/>
      <c r="T23268" s="24"/>
      <c r="W23268" s="24"/>
      <c r="Z23268" s="24"/>
      <c r="AC23268" s="24"/>
      <c r="AI23268" s="24"/>
      <c r="AL23268" s="24"/>
      <c r="AO23268" s="24"/>
      <c r="AR23268" s="24"/>
      <c r="AU23268" s="24"/>
    </row>
    <row r="23269">
      <c r="J23269" s="18"/>
      <c r="N23269" s="24"/>
      <c r="Q23269" s="24"/>
      <c r="T23269" s="24"/>
      <c r="W23269" s="24"/>
      <c r="Z23269" s="24"/>
      <c r="AC23269" s="24"/>
      <c r="AI23269" s="24"/>
      <c r="AL23269" s="24"/>
      <c r="AO23269" s="24"/>
      <c r="AR23269" s="24"/>
      <c r="AU23269" s="24"/>
    </row>
    <row r="23270">
      <c r="J23270" s="18"/>
      <c r="N23270" s="24"/>
      <c r="Q23270" s="24"/>
      <c r="T23270" s="24"/>
      <c r="W23270" s="24"/>
      <c r="Z23270" s="24"/>
      <c r="AC23270" s="24"/>
      <c r="AI23270" s="24"/>
      <c r="AL23270" s="24"/>
      <c r="AO23270" s="24"/>
      <c r="AR23270" s="24"/>
      <c r="AU23270" s="24"/>
    </row>
    <row r="23271">
      <c r="J23271" s="18"/>
      <c r="N23271" s="24"/>
      <c r="Q23271" s="24"/>
      <c r="T23271" s="24"/>
      <c r="W23271" s="24"/>
      <c r="Z23271" s="24"/>
      <c r="AC23271" s="24"/>
      <c r="AI23271" s="24"/>
      <c r="AL23271" s="24"/>
      <c r="AO23271" s="24"/>
      <c r="AR23271" s="24"/>
      <c r="AU23271" s="24"/>
    </row>
    <row r="23272">
      <c r="J23272" s="18"/>
      <c r="N23272" s="24"/>
      <c r="Q23272" s="24"/>
      <c r="T23272" s="24"/>
      <c r="W23272" s="24"/>
      <c r="Z23272" s="24"/>
      <c r="AC23272" s="24"/>
      <c r="AI23272" s="24"/>
      <c r="AL23272" s="24"/>
      <c r="AO23272" s="24"/>
      <c r="AR23272" s="24"/>
      <c r="AU23272" s="24"/>
    </row>
    <row r="23273">
      <c r="J23273" s="18"/>
      <c r="N23273" s="24"/>
      <c r="Q23273" s="24"/>
      <c r="T23273" s="24"/>
      <c r="W23273" s="24"/>
      <c r="Z23273" s="24"/>
      <c r="AC23273" s="24"/>
      <c r="AI23273" s="24"/>
      <c r="AL23273" s="24"/>
      <c r="AO23273" s="24"/>
      <c r="AR23273" s="24"/>
      <c r="AU23273" s="24"/>
    </row>
    <row r="23274">
      <c r="J23274" s="18"/>
      <c r="N23274" s="24"/>
      <c r="Q23274" s="24"/>
      <c r="T23274" s="24"/>
      <c r="W23274" s="24"/>
      <c r="Z23274" s="24"/>
      <c r="AC23274" s="24"/>
      <c r="AI23274" s="24"/>
      <c r="AL23274" s="24"/>
      <c r="AO23274" s="24"/>
      <c r="AR23274" s="24"/>
      <c r="AU23274" s="24"/>
    </row>
    <row r="23275">
      <c r="J23275" s="18"/>
      <c r="N23275" s="24"/>
      <c r="Q23275" s="24"/>
      <c r="T23275" s="24"/>
      <c r="W23275" s="24"/>
      <c r="Z23275" s="24"/>
      <c r="AC23275" s="24"/>
      <c r="AI23275" s="24"/>
      <c r="AL23275" s="24"/>
      <c r="AO23275" s="24"/>
      <c r="AR23275" s="24"/>
      <c r="AU23275" s="24"/>
    </row>
    <row r="23276">
      <c r="J23276" s="18"/>
      <c r="N23276" s="24"/>
      <c r="Q23276" s="24"/>
      <c r="T23276" s="24"/>
      <c r="W23276" s="24"/>
      <c r="Z23276" s="24"/>
      <c r="AC23276" s="24"/>
      <c r="AI23276" s="24"/>
      <c r="AL23276" s="24"/>
      <c r="AO23276" s="24"/>
      <c r="AR23276" s="24"/>
      <c r="AU23276" s="24"/>
    </row>
    <row r="23277">
      <c r="J23277" s="18"/>
      <c r="N23277" s="24"/>
      <c r="Q23277" s="24"/>
      <c r="T23277" s="24"/>
      <c r="W23277" s="24"/>
      <c r="Z23277" s="24"/>
      <c r="AC23277" s="24"/>
      <c r="AI23277" s="24"/>
      <c r="AL23277" s="24"/>
      <c r="AO23277" s="24"/>
      <c r="AR23277" s="24"/>
      <c r="AU23277" s="24"/>
    </row>
    <row r="23278">
      <c r="J23278" s="18"/>
      <c r="N23278" s="24"/>
      <c r="Q23278" s="24"/>
      <c r="T23278" s="24"/>
      <c r="W23278" s="24"/>
      <c r="Z23278" s="24"/>
      <c r="AC23278" s="24"/>
      <c r="AI23278" s="24"/>
      <c r="AL23278" s="24"/>
      <c r="AO23278" s="24"/>
      <c r="AR23278" s="24"/>
      <c r="AU23278" s="24"/>
    </row>
    <row r="23279">
      <c r="J23279" s="18"/>
      <c r="N23279" s="24"/>
      <c r="Q23279" s="24"/>
      <c r="T23279" s="24"/>
      <c r="W23279" s="24"/>
      <c r="Z23279" s="24"/>
      <c r="AC23279" s="24"/>
      <c r="AI23279" s="24"/>
      <c r="AL23279" s="24"/>
      <c r="AO23279" s="24"/>
      <c r="AR23279" s="24"/>
      <c r="AU23279" s="24"/>
    </row>
    <row r="23280">
      <c r="J23280" s="18"/>
      <c r="N23280" s="24"/>
      <c r="Q23280" s="24"/>
      <c r="T23280" s="24"/>
      <c r="W23280" s="24"/>
      <c r="Z23280" s="24"/>
      <c r="AC23280" s="24"/>
      <c r="AI23280" s="24"/>
      <c r="AL23280" s="24"/>
      <c r="AO23280" s="24"/>
      <c r="AR23280" s="24"/>
      <c r="AU23280" s="24"/>
    </row>
    <row r="23281">
      <c r="J23281" s="18"/>
      <c r="N23281" s="24"/>
      <c r="Q23281" s="24"/>
      <c r="T23281" s="24"/>
      <c r="W23281" s="24"/>
      <c r="Z23281" s="24"/>
      <c r="AC23281" s="24"/>
      <c r="AI23281" s="24"/>
      <c r="AL23281" s="24"/>
      <c r="AO23281" s="24"/>
      <c r="AR23281" s="24"/>
      <c r="AU23281" s="24"/>
    </row>
    <row r="23282">
      <c r="J23282" s="18"/>
      <c r="N23282" s="24"/>
      <c r="Q23282" s="24"/>
      <c r="T23282" s="24"/>
      <c r="W23282" s="24"/>
      <c r="Z23282" s="24"/>
      <c r="AC23282" s="24"/>
      <c r="AI23282" s="24"/>
      <c r="AL23282" s="24"/>
      <c r="AO23282" s="24"/>
      <c r="AR23282" s="24"/>
      <c r="AU23282" s="24"/>
    </row>
    <row r="23283">
      <c r="J23283" s="18"/>
      <c r="N23283" s="24"/>
      <c r="Q23283" s="24"/>
      <c r="T23283" s="24"/>
      <c r="W23283" s="24"/>
      <c r="Z23283" s="24"/>
      <c r="AC23283" s="24"/>
      <c r="AI23283" s="24"/>
      <c r="AL23283" s="24"/>
      <c r="AO23283" s="24"/>
      <c r="AR23283" s="24"/>
      <c r="AU23283" s="24"/>
    </row>
    <row r="23284">
      <c r="J23284" s="18"/>
      <c r="N23284" s="24"/>
      <c r="Q23284" s="24"/>
      <c r="T23284" s="24"/>
      <c r="W23284" s="24"/>
      <c r="Z23284" s="24"/>
      <c r="AC23284" s="24"/>
      <c r="AI23284" s="24"/>
      <c r="AL23284" s="24"/>
      <c r="AO23284" s="24"/>
      <c r="AR23284" s="24"/>
      <c r="AU23284" s="24"/>
    </row>
    <row r="23285">
      <c r="J23285" s="18"/>
      <c r="N23285" s="24"/>
      <c r="Q23285" s="24"/>
      <c r="T23285" s="24"/>
      <c r="W23285" s="24"/>
      <c r="Z23285" s="24"/>
      <c r="AC23285" s="24"/>
      <c r="AI23285" s="24"/>
      <c r="AL23285" s="24"/>
      <c r="AO23285" s="24"/>
      <c r="AR23285" s="24"/>
      <c r="AU23285" s="24"/>
    </row>
    <row r="23286">
      <c r="J23286" s="18"/>
      <c r="N23286" s="24"/>
      <c r="Q23286" s="24"/>
      <c r="T23286" s="24"/>
      <c r="W23286" s="24"/>
      <c r="Z23286" s="24"/>
      <c r="AC23286" s="24"/>
      <c r="AI23286" s="24"/>
      <c r="AL23286" s="24"/>
      <c r="AO23286" s="24"/>
      <c r="AR23286" s="24"/>
      <c r="AU23286" s="24"/>
    </row>
    <row r="23287">
      <c r="J23287" s="18"/>
      <c r="N23287" s="24"/>
      <c r="Q23287" s="24"/>
      <c r="T23287" s="24"/>
      <c r="W23287" s="24"/>
      <c r="Z23287" s="24"/>
      <c r="AC23287" s="24"/>
      <c r="AI23287" s="24"/>
      <c r="AL23287" s="24"/>
      <c r="AO23287" s="24"/>
      <c r="AR23287" s="24"/>
      <c r="AU23287" s="24"/>
    </row>
    <row r="23288">
      <c r="J23288" s="18"/>
      <c r="N23288" s="24"/>
      <c r="Q23288" s="24"/>
      <c r="T23288" s="24"/>
      <c r="W23288" s="24"/>
      <c r="Z23288" s="24"/>
      <c r="AC23288" s="24"/>
      <c r="AI23288" s="24"/>
      <c r="AL23288" s="24"/>
      <c r="AO23288" s="24"/>
      <c r="AR23288" s="24"/>
      <c r="AU23288" s="24"/>
    </row>
    <row r="23289">
      <c r="J23289" s="18"/>
      <c r="N23289" s="24"/>
      <c r="Q23289" s="24"/>
      <c r="T23289" s="24"/>
      <c r="W23289" s="24"/>
      <c r="Z23289" s="24"/>
      <c r="AC23289" s="24"/>
      <c r="AI23289" s="24"/>
      <c r="AL23289" s="24"/>
      <c r="AO23289" s="24"/>
      <c r="AR23289" s="24"/>
      <c r="AU23289" s="24"/>
    </row>
    <row r="23290">
      <c r="J23290" s="18"/>
      <c r="N23290" s="24"/>
      <c r="Q23290" s="24"/>
      <c r="T23290" s="24"/>
      <c r="W23290" s="24"/>
      <c r="Z23290" s="24"/>
      <c r="AC23290" s="24"/>
      <c r="AI23290" s="24"/>
      <c r="AL23290" s="24"/>
      <c r="AO23290" s="24"/>
      <c r="AR23290" s="24"/>
      <c r="AU23290" s="24"/>
    </row>
    <row r="23291">
      <c r="J23291" s="18"/>
      <c r="N23291" s="24"/>
      <c r="Q23291" s="24"/>
      <c r="T23291" s="24"/>
      <c r="W23291" s="24"/>
      <c r="Z23291" s="24"/>
      <c r="AC23291" s="24"/>
      <c r="AI23291" s="24"/>
      <c r="AL23291" s="24"/>
      <c r="AO23291" s="24"/>
      <c r="AR23291" s="24"/>
      <c r="AU23291" s="24"/>
    </row>
    <row r="23292">
      <c r="J23292" s="18"/>
      <c r="N23292" s="24"/>
      <c r="Q23292" s="24"/>
      <c r="T23292" s="24"/>
      <c r="W23292" s="24"/>
      <c r="Z23292" s="24"/>
      <c r="AC23292" s="24"/>
      <c r="AI23292" s="24"/>
      <c r="AL23292" s="24"/>
      <c r="AO23292" s="24"/>
      <c r="AR23292" s="24"/>
      <c r="AU23292" s="24"/>
    </row>
    <row r="23293">
      <c r="J23293" s="18"/>
      <c r="N23293" s="24"/>
      <c r="Q23293" s="24"/>
      <c r="T23293" s="24"/>
      <c r="W23293" s="24"/>
      <c r="Z23293" s="24"/>
      <c r="AC23293" s="24"/>
      <c r="AI23293" s="24"/>
      <c r="AL23293" s="24"/>
      <c r="AO23293" s="24"/>
      <c r="AR23293" s="24"/>
      <c r="AU23293" s="24"/>
    </row>
    <row r="23294">
      <c r="J23294" s="18"/>
      <c r="N23294" s="24"/>
      <c r="Q23294" s="24"/>
      <c r="T23294" s="24"/>
      <c r="W23294" s="24"/>
      <c r="Z23294" s="24"/>
      <c r="AC23294" s="24"/>
      <c r="AI23294" s="24"/>
      <c r="AL23294" s="24"/>
      <c r="AO23294" s="24"/>
      <c r="AR23294" s="24"/>
      <c r="AU23294" s="24"/>
    </row>
    <row r="23295">
      <c r="J23295" s="18"/>
      <c r="N23295" s="24"/>
      <c r="Q23295" s="24"/>
      <c r="T23295" s="24"/>
      <c r="W23295" s="24"/>
      <c r="Z23295" s="24"/>
      <c r="AC23295" s="24"/>
      <c r="AI23295" s="24"/>
      <c r="AL23295" s="24"/>
      <c r="AO23295" s="24"/>
      <c r="AR23295" s="24"/>
      <c r="AU23295" s="24"/>
    </row>
    <row r="23296">
      <c r="J23296" s="18"/>
      <c r="N23296" s="24"/>
      <c r="Q23296" s="24"/>
      <c r="T23296" s="24"/>
      <c r="W23296" s="24"/>
      <c r="Z23296" s="24"/>
      <c r="AC23296" s="24"/>
      <c r="AI23296" s="24"/>
      <c r="AL23296" s="24"/>
      <c r="AO23296" s="24"/>
      <c r="AR23296" s="24"/>
      <c r="AU23296" s="24"/>
    </row>
    <row r="23297">
      <c r="J23297" s="18"/>
      <c r="N23297" s="24"/>
      <c r="Q23297" s="24"/>
      <c r="T23297" s="24"/>
      <c r="W23297" s="24"/>
      <c r="Z23297" s="24"/>
      <c r="AC23297" s="24"/>
      <c r="AI23297" s="24"/>
      <c r="AL23297" s="24"/>
      <c r="AO23297" s="24"/>
      <c r="AR23297" s="24"/>
      <c r="AU23297" s="24"/>
    </row>
    <row r="23298">
      <c r="J23298" s="18"/>
      <c r="N23298" s="24"/>
      <c r="Q23298" s="24"/>
      <c r="T23298" s="24"/>
      <c r="W23298" s="24"/>
      <c r="Z23298" s="24"/>
      <c r="AC23298" s="24"/>
      <c r="AI23298" s="24"/>
      <c r="AL23298" s="24"/>
      <c r="AO23298" s="24"/>
      <c r="AR23298" s="24"/>
      <c r="AU23298" s="24"/>
    </row>
    <row r="23299">
      <c r="J23299" s="18"/>
      <c r="N23299" s="24"/>
      <c r="Q23299" s="24"/>
      <c r="T23299" s="24"/>
      <c r="W23299" s="24"/>
      <c r="Z23299" s="24"/>
      <c r="AC23299" s="24"/>
      <c r="AI23299" s="24"/>
      <c r="AL23299" s="24"/>
      <c r="AO23299" s="24"/>
      <c r="AR23299" s="24"/>
      <c r="AU23299" s="24"/>
    </row>
    <row r="23300">
      <c r="J23300" s="18"/>
      <c r="N23300" s="24"/>
      <c r="Q23300" s="24"/>
      <c r="T23300" s="24"/>
      <c r="W23300" s="24"/>
      <c r="Z23300" s="24"/>
      <c r="AC23300" s="24"/>
      <c r="AI23300" s="24"/>
      <c r="AL23300" s="24"/>
      <c r="AO23300" s="24"/>
      <c r="AR23300" s="24"/>
      <c r="AU23300" s="24"/>
    </row>
    <row r="23301">
      <c r="J23301" s="18"/>
      <c r="N23301" s="24"/>
      <c r="Q23301" s="24"/>
      <c r="T23301" s="24"/>
      <c r="W23301" s="24"/>
      <c r="Z23301" s="24"/>
      <c r="AC23301" s="24"/>
      <c r="AI23301" s="24"/>
      <c r="AL23301" s="24"/>
      <c r="AO23301" s="24"/>
      <c r="AR23301" s="24"/>
      <c r="AU23301" s="24"/>
    </row>
    <row r="23302">
      <c r="J23302" s="18"/>
      <c r="N23302" s="24"/>
      <c r="Q23302" s="24"/>
      <c r="T23302" s="24"/>
      <c r="W23302" s="24"/>
      <c r="Z23302" s="24"/>
      <c r="AC23302" s="24"/>
      <c r="AI23302" s="24"/>
      <c r="AL23302" s="24"/>
      <c r="AO23302" s="24"/>
      <c r="AR23302" s="24"/>
      <c r="AU23302" s="24"/>
    </row>
    <row r="23303">
      <c r="J23303" s="18"/>
      <c r="N23303" s="24"/>
      <c r="Q23303" s="24"/>
      <c r="T23303" s="24"/>
      <c r="W23303" s="24"/>
      <c r="Z23303" s="24"/>
      <c r="AC23303" s="24"/>
      <c r="AI23303" s="24"/>
      <c r="AL23303" s="24"/>
      <c r="AO23303" s="24"/>
      <c r="AR23303" s="24"/>
      <c r="AU23303" s="24"/>
    </row>
    <row r="23304">
      <c r="J23304" s="18"/>
      <c r="N23304" s="24"/>
      <c r="Q23304" s="24"/>
      <c r="T23304" s="24"/>
      <c r="W23304" s="24"/>
      <c r="Z23304" s="24"/>
      <c r="AC23304" s="24"/>
      <c r="AI23304" s="24"/>
      <c r="AL23304" s="24"/>
      <c r="AO23304" s="24"/>
      <c r="AR23304" s="24"/>
      <c r="AU23304" s="24"/>
    </row>
    <row r="23305">
      <c r="J23305" s="18"/>
      <c r="N23305" s="24"/>
      <c r="Q23305" s="24"/>
      <c r="T23305" s="24"/>
      <c r="W23305" s="24"/>
      <c r="Z23305" s="24"/>
      <c r="AC23305" s="24"/>
      <c r="AI23305" s="24"/>
      <c r="AL23305" s="24"/>
      <c r="AO23305" s="24"/>
      <c r="AR23305" s="24"/>
      <c r="AU23305" s="24"/>
    </row>
    <row r="23306">
      <c r="J23306" s="18"/>
      <c r="N23306" s="24"/>
      <c r="Q23306" s="24"/>
      <c r="T23306" s="24"/>
      <c r="W23306" s="24"/>
      <c r="Z23306" s="24"/>
      <c r="AC23306" s="24"/>
      <c r="AI23306" s="24"/>
      <c r="AL23306" s="24"/>
      <c r="AO23306" s="24"/>
      <c r="AR23306" s="24"/>
      <c r="AU23306" s="24"/>
    </row>
    <row r="23307">
      <c r="J23307" s="18"/>
      <c r="N23307" s="24"/>
      <c r="Q23307" s="24"/>
      <c r="T23307" s="24"/>
      <c r="W23307" s="24"/>
      <c r="Z23307" s="24"/>
      <c r="AC23307" s="24"/>
      <c r="AI23307" s="24"/>
      <c r="AL23307" s="24"/>
      <c r="AO23307" s="24"/>
      <c r="AR23307" s="24"/>
      <c r="AU23307" s="24"/>
    </row>
    <row r="23308">
      <c r="J23308" s="18"/>
      <c r="N23308" s="24"/>
      <c r="Q23308" s="24"/>
      <c r="T23308" s="24"/>
      <c r="W23308" s="24"/>
      <c r="Z23308" s="24"/>
      <c r="AC23308" s="24"/>
      <c r="AI23308" s="24"/>
      <c r="AL23308" s="24"/>
      <c r="AO23308" s="24"/>
      <c r="AR23308" s="24"/>
      <c r="AU23308" s="24"/>
    </row>
    <row r="23309">
      <c r="J23309" s="18"/>
      <c r="N23309" s="24"/>
      <c r="Q23309" s="24"/>
      <c r="T23309" s="24"/>
      <c r="W23309" s="24"/>
      <c r="Z23309" s="24"/>
      <c r="AC23309" s="24"/>
      <c r="AI23309" s="24"/>
      <c r="AL23309" s="24"/>
      <c r="AO23309" s="24"/>
      <c r="AR23309" s="24"/>
      <c r="AU23309" s="24"/>
    </row>
    <row r="23310">
      <c r="J23310" s="18"/>
      <c r="N23310" s="24"/>
      <c r="Q23310" s="24"/>
      <c r="T23310" s="24"/>
      <c r="W23310" s="24"/>
      <c r="Z23310" s="24"/>
      <c r="AC23310" s="24"/>
      <c r="AI23310" s="24"/>
      <c r="AL23310" s="24"/>
      <c r="AO23310" s="24"/>
      <c r="AR23310" s="24"/>
      <c r="AU23310" s="24"/>
    </row>
    <row r="23311">
      <c r="J23311" s="18"/>
      <c r="N23311" s="24"/>
      <c r="Q23311" s="24"/>
      <c r="T23311" s="24"/>
      <c r="W23311" s="24"/>
      <c r="Z23311" s="24"/>
      <c r="AC23311" s="24"/>
      <c r="AI23311" s="24"/>
      <c r="AL23311" s="24"/>
      <c r="AO23311" s="24"/>
      <c r="AR23311" s="24"/>
      <c r="AU23311" s="24"/>
    </row>
    <row r="23312">
      <c r="J23312" s="18"/>
      <c r="N23312" s="24"/>
      <c r="Q23312" s="24"/>
      <c r="T23312" s="24"/>
      <c r="W23312" s="24"/>
      <c r="Z23312" s="24"/>
      <c r="AC23312" s="24"/>
      <c r="AI23312" s="24"/>
      <c r="AL23312" s="24"/>
      <c r="AO23312" s="24"/>
      <c r="AR23312" s="24"/>
      <c r="AU23312" s="24"/>
    </row>
    <row r="23313">
      <c r="J23313" s="18"/>
      <c r="N23313" s="24"/>
      <c r="Q23313" s="24"/>
      <c r="T23313" s="24"/>
      <c r="W23313" s="24"/>
      <c r="Z23313" s="24"/>
      <c r="AC23313" s="24"/>
      <c r="AI23313" s="24"/>
      <c r="AL23313" s="24"/>
      <c r="AO23313" s="24"/>
      <c r="AR23313" s="24"/>
      <c r="AU23313" s="24"/>
    </row>
    <row r="23314">
      <c r="J23314" s="18"/>
      <c r="N23314" s="24"/>
      <c r="Q23314" s="24"/>
      <c r="T23314" s="24"/>
      <c r="W23314" s="24"/>
      <c r="Z23314" s="24"/>
      <c r="AC23314" s="24"/>
      <c r="AI23314" s="24"/>
      <c r="AL23314" s="24"/>
      <c r="AO23314" s="24"/>
      <c r="AR23314" s="24"/>
      <c r="AU23314" s="24"/>
    </row>
    <row r="23315">
      <c r="J23315" s="18"/>
      <c r="N23315" s="24"/>
      <c r="Q23315" s="24"/>
      <c r="T23315" s="24"/>
      <c r="W23315" s="24"/>
      <c r="Z23315" s="24"/>
      <c r="AC23315" s="24"/>
      <c r="AI23315" s="24"/>
      <c r="AL23315" s="24"/>
      <c r="AO23315" s="24"/>
      <c r="AR23315" s="24"/>
      <c r="AU23315" s="24"/>
    </row>
    <row r="23316">
      <c r="J23316" s="18"/>
      <c r="N23316" s="24"/>
      <c r="Q23316" s="24"/>
      <c r="T23316" s="24"/>
      <c r="W23316" s="24"/>
      <c r="Z23316" s="24"/>
      <c r="AC23316" s="24"/>
      <c r="AI23316" s="24"/>
      <c r="AL23316" s="24"/>
      <c r="AO23316" s="24"/>
      <c r="AR23316" s="24"/>
      <c r="AU23316" s="24"/>
    </row>
    <row r="23317">
      <c r="J23317" s="18"/>
      <c r="N23317" s="24"/>
      <c r="Q23317" s="24"/>
      <c r="T23317" s="24"/>
      <c r="W23317" s="24"/>
      <c r="Z23317" s="24"/>
      <c r="AC23317" s="24"/>
      <c r="AI23317" s="24"/>
      <c r="AL23317" s="24"/>
      <c r="AO23317" s="24"/>
      <c r="AR23317" s="24"/>
      <c r="AU23317" s="24"/>
    </row>
    <row r="23318">
      <c r="J23318" s="18"/>
      <c r="N23318" s="24"/>
      <c r="Q23318" s="24"/>
      <c r="T23318" s="24"/>
      <c r="W23318" s="24"/>
      <c r="Z23318" s="24"/>
      <c r="AC23318" s="24"/>
      <c r="AI23318" s="24"/>
      <c r="AL23318" s="24"/>
      <c r="AO23318" s="24"/>
      <c r="AR23318" s="24"/>
      <c r="AU23318" s="24"/>
    </row>
    <row r="23319">
      <c r="J23319" s="18"/>
      <c r="N23319" s="24"/>
      <c r="Q23319" s="24"/>
      <c r="T23319" s="24"/>
      <c r="W23319" s="24"/>
      <c r="Z23319" s="24"/>
      <c r="AC23319" s="24"/>
      <c r="AI23319" s="24"/>
      <c r="AL23319" s="24"/>
      <c r="AO23319" s="24"/>
      <c r="AR23319" s="24"/>
      <c r="AU23319" s="24"/>
    </row>
    <row r="23320">
      <c r="J23320" s="18"/>
      <c r="N23320" s="24"/>
      <c r="Q23320" s="24"/>
      <c r="T23320" s="24"/>
      <c r="W23320" s="24"/>
      <c r="Z23320" s="24"/>
      <c r="AC23320" s="24"/>
      <c r="AI23320" s="24"/>
      <c r="AL23320" s="24"/>
      <c r="AO23320" s="24"/>
      <c r="AR23320" s="24"/>
      <c r="AU23320" s="24"/>
    </row>
    <row r="23321">
      <c r="J23321" s="18"/>
      <c r="N23321" s="24"/>
      <c r="Q23321" s="24"/>
      <c r="T23321" s="24"/>
      <c r="W23321" s="24"/>
      <c r="Z23321" s="24"/>
      <c r="AC23321" s="24"/>
      <c r="AI23321" s="24"/>
      <c r="AL23321" s="24"/>
      <c r="AO23321" s="24"/>
      <c r="AR23321" s="24"/>
      <c r="AU23321" s="24"/>
    </row>
    <row r="23322">
      <c r="J23322" s="18"/>
      <c r="N23322" s="24"/>
      <c r="Q23322" s="24"/>
      <c r="T23322" s="24"/>
      <c r="W23322" s="24"/>
      <c r="Z23322" s="24"/>
      <c r="AC23322" s="24"/>
      <c r="AI23322" s="24"/>
      <c r="AL23322" s="24"/>
      <c r="AO23322" s="24"/>
      <c r="AR23322" s="24"/>
      <c r="AU23322" s="24"/>
    </row>
    <row r="23323">
      <c r="J23323" s="18"/>
      <c r="N23323" s="24"/>
      <c r="Q23323" s="24"/>
      <c r="T23323" s="24"/>
      <c r="W23323" s="24"/>
      <c r="Z23323" s="24"/>
      <c r="AC23323" s="24"/>
      <c r="AI23323" s="24"/>
      <c r="AL23323" s="24"/>
      <c r="AO23323" s="24"/>
      <c r="AR23323" s="24"/>
      <c r="AU23323" s="24"/>
    </row>
    <row r="23324">
      <c r="J23324" s="18"/>
      <c r="N23324" s="24"/>
      <c r="Q23324" s="24"/>
      <c r="T23324" s="24"/>
      <c r="W23324" s="24"/>
      <c r="Z23324" s="24"/>
      <c r="AC23324" s="24"/>
      <c r="AI23324" s="24"/>
      <c r="AL23324" s="24"/>
      <c r="AO23324" s="24"/>
      <c r="AR23324" s="24"/>
      <c r="AU23324" s="24"/>
    </row>
    <row r="23325">
      <c r="J23325" s="18"/>
      <c r="N23325" s="24"/>
      <c r="Q23325" s="24"/>
      <c r="T23325" s="24"/>
      <c r="W23325" s="24"/>
      <c r="Z23325" s="24"/>
      <c r="AC23325" s="24"/>
      <c r="AI23325" s="24"/>
      <c r="AL23325" s="24"/>
      <c r="AO23325" s="24"/>
      <c r="AR23325" s="24"/>
      <c r="AU23325" s="24"/>
    </row>
    <row r="23326">
      <c r="J23326" s="18"/>
      <c r="N23326" s="24"/>
      <c r="Q23326" s="24"/>
      <c r="T23326" s="24"/>
      <c r="W23326" s="24"/>
      <c r="Z23326" s="24"/>
      <c r="AC23326" s="24"/>
      <c r="AI23326" s="24"/>
      <c r="AL23326" s="24"/>
      <c r="AO23326" s="24"/>
      <c r="AR23326" s="24"/>
      <c r="AU23326" s="24"/>
    </row>
    <row r="23327">
      <c r="J23327" s="18"/>
      <c r="N23327" s="24"/>
      <c r="Q23327" s="24"/>
      <c r="T23327" s="24"/>
      <c r="W23327" s="24"/>
      <c r="Z23327" s="24"/>
      <c r="AC23327" s="24"/>
      <c r="AI23327" s="24"/>
      <c r="AL23327" s="24"/>
      <c r="AO23327" s="24"/>
      <c r="AR23327" s="24"/>
      <c r="AU23327" s="24"/>
    </row>
    <row r="23328">
      <c r="J23328" s="18"/>
      <c r="N23328" s="24"/>
      <c r="Q23328" s="24"/>
      <c r="T23328" s="24"/>
      <c r="W23328" s="24"/>
      <c r="Z23328" s="24"/>
      <c r="AC23328" s="24"/>
      <c r="AI23328" s="24"/>
      <c r="AL23328" s="24"/>
      <c r="AO23328" s="24"/>
      <c r="AR23328" s="24"/>
      <c r="AU23328" s="24"/>
    </row>
    <row r="23329">
      <c r="J23329" s="18"/>
      <c r="N23329" s="24"/>
      <c r="Q23329" s="24"/>
      <c r="T23329" s="24"/>
      <c r="W23329" s="24"/>
      <c r="Z23329" s="24"/>
      <c r="AC23329" s="24"/>
      <c r="AI23329" s="24"/>
      <c r="AL23329" s="24"/>
      <c r="AO23329" s="24"/>
      <c r="AR23329" s="24"/>
      <c r="AU23329" s="24"/>
    </row>
    <row r="23330">
      <c r="J23330" s="18"/>
      <c r="N23330" s="24"/>
      <c r="Q23330" s="24"/>
      <c r="T23330" s="24"/>
      <c r="W23330" s="24"/>
      <c r="Z23330" s="24"/>
      <c r="AC23330" s="24"/>
      <c r="AI23330" s="24"/>
      <c r="AL23330" s="24"/>
      <c r="AO23330" s="24"/>
      <c r="AR23330" s="24"/>
      <c r="AU23330" s="24"/>
    </row>
    <row r="23331">
      <c r="J23331" s="18"/>
      <c r="N23331" s="24"/>
      <c r="Q23331" s="24"/>
      <c r="T23331" s="24"/>
      <c r="W23331" s="24"/>
      <c r="Z23331" s="24"/>
      <c r="AC23331" s="24"/>
      <c r="AI23331" s="24"/>
      <c r="AL23331" s="24"/>
      <c r="AO23331" s="24"/>
      <c r="AR23331" s="24"/>
      <c r="AU23331" s="24"/>
    </row>
    <row r="23332">
      <c r="J23332" s="18"/>
      <c r="N23332" s="24"/>
      <c r="Q23332" s="24"/>
      <c r="T23332" s="24"/>
      <c r="W23332" s="24"/>
      <c r="Z23332" s="24"/>
      <c r="AC23332" s="24"/>
      <c r="AI23332" s="24"/>
      <c r="AL23332" s="24"/>
      <c r="AO23332" s="24"/>
      <c r="AR23332" s="24"/>
      <c r="AU23332" s="24"/>
    </row>
    <row r="23333">
      <c r="J23333" s="18"/>
      <c r="N23333" s="24"/>
      <c r="Q23333" s="24"/>
      <c r="T23333" s="24"/>
      <c r="W23333" s="24"/>
      <c r="Z23333" s="24"/>
      <c r="AC23333" s="24"/>
      <c r="AI23333" s="24"/>
      <c r="AL23333" s="24"/>
      <c r="AO23333" s="24"/>
      <c r="AR23333" s="24"/>
      <c r="AU23333" s="24"/>
    </row>
    <row r="23334">
      <c r="J23334" s="18"/>
      <c r="N23334" s="24"/>
      <c r="Q23334" s="24"/>
      <c r="T23334" s="24"/>
      <c r="W23334" s="24"/>
      <c r="Z23334" s="24"/>
      <c r="AC23334" s="24"/>
      <c r="AI23334" s="24"/>
      <c r="AL23334" s="24"/>
      <c r="AO23334" s="24"/>
      <c r="AR23334" s="24"/>
      <c r="AU23334" s="24"/>
    </row>
    <row r="23335">
      <c r="J23335" s="18"/>
      <c r="N23335" s="24"/>
      <c r="Q23335" s="24"/>
      <c r="T23335" s="24"/>
      <c r="W23335" s="24"/>
      <c r="Z23335" s="24"/>
      <c r="AC23335" s="24"/>
      <c r="AI23335" s="24"/>
      <c r="AL23335" s="24"/>
      <c r="AO23335" s="24"/>
      <c r="AR23335" s="24"/>
      <c r="AU23335" s="24"/>
    </row>
    <row r="23336">
      <c r="J23336" s="18"/>
      <c r="N23336" s="24"/>
      <c r="Q23336" s="24"/>
      <c r="T23336" s="24"/>
      <c r="W23336" s="24"/>
      <c r="Z23336" s="24"/>
      <c r="AC23336" s="24"/>
      <c r="AI23336" s="24"/>
      <c r="AL23336" s="24"/>
      <c r="AO23336" s="24"/>
      <c r="AR23336" s="24"/>
      <c r="AU23336" s="24"/>
    </row>
    <row r="23337">
      <c r="J23337" s="18"/>
      <c r="N23337" s="24"/>
      <c r="Q23337" s="24"/>
      <c r="T23337" s="24"/>
      <c r="W23337" s="24"/>
      <c r="Z23337" s="24"/>
      <c r="AC23337" s="24"/>
      <c r="AI23337" s="24"/>
      <c r="AL23337" s="24"/>
      <c r="AO23337" s="24"/>
      <c r="AR23337" s="24"/>
      <c r="AU23337" s="24"/>
    </row>
    <row r="23338">
      <c r="J23338" s="18"/>
      <c r="N23338" s="24"/>
      <c r="Q23338" s="24"/>
      <c r="T23338" s="24"/>
      <c r="W23338" s="24"/>
      <c r="Z23338" s="24"/>
      <c r="AC23338" s="24"/>
      <c r="AI23338" s="24"/>
      <c r="AL23338" s="24"/>
      <c r="AO23338" s="24"/>
      <c r="AR23338" s="24"/>
      <c r="AU23338" s="24"/>
    </row>
    <row r="23339">
      <c r="J23339" s="18"/>
      <c r="N23339" s="24"/>
      <c r="Q23339" s="24"/>
      <c r="T23339" s="24"/>
      <c r="W23339" s="24"/>
      <c r="Z23339" s="24"/>
      <c r="AC23339" s="24"/>
      <c r="AI23339" s="24"/>
      <c r="AL23339" s="24"/>
      <c r="AO23339" s="24"/>
      <c r="AR23339" s="24"/>
      <c r="AU23339" s="24"/>
    </row>
    <row r="23340">
      <c r="J23340" s="18"/>
      <c r="N23340" s="24"/>
      <c r="Q23340" s="24"/>
      <c r="T23340" s="24"/>
      <c r="W23340" s="24"/>
      <c r="Z23340" s="24"/>
      <c r="AC23340" s="24"/>
      <c r="AI23340" s="24"/>
      <c r="AL23340" s="24"/>
      <c r="AO23340" s="24"/>
      <c r="AR23340" s="24"/>
      <c r="AU23340" s="24"/>
    </row>
    <row r="23341">
      <c r="J23341" s="18"/>
      <c r="N23341" s="24"/>
      <c r="Q23341" s="24"/>
      <c r="T23341" s="24"/>
      <c r="W23341" s="24"/>
      <c r="Z23341" s="24"/>
      <c r="AC23341" s="24"/>
      <c r="AI23341" s="24"/>
      <c r="AL23341" s="24"/>
      <c r="AO23341" s="24"/>
      <c r="AR23341" s="24"/>
      <c r="AU23341" s="24"/>
    </row>
    <row r="23342">
      <c r="J23342" s="18"/>
      <c r="N23342" s="24"/>
      <c r="Q23342" s="24"/>
      <c r="T23342" s="24"/>
      <c r="W23342" s="24"/>
      <c r="Z23342" s="24"/>
      <c r="AC23342" s="24"/>
      <c r="AI23342" s="24"/>
      <c r="AL23342" s="24"/>
      <c r="AO23342" s="24"/>
      <c r="AR23342" s="24"/>
      <c r="AU23342" s="24"/>
    </row>
    <row r="23343">
      <c r="J23343" s="18"/>
      <c r="N23343" s="24"/>
      <c r="Q23343" s="24"/>
      <c r="T23343" s="24"/>
      <c r="W23343" s="24"/>
      <c r="Z23343" s="24"/>
      <c r="AC23343" s="24"/>
      <c r="AI23343" s="24"/>
      <c r="AL23343" s="24"/>
      <c r="AO23343" s="24"/>
      <c r="AR23343" s="24"/>
      <c r="AU23343" s="24"/>
    </row>
    <row r="23344">
      <c r="J23344" s="18"/>
      <c r="N23344" s="24"/>
      <c r="Q23344" s="24"/>
      <c r="T23344" s="24"/>
      <c r="W23344" s="24"/>
      <c r="Z23344" s="24"/>
      <c r="AC23344" s="24"/>
      <c r="AI23344" s="24"/>
      <c r="AL23344" s="24"/>
      <c r="AO23344" s="24"/>
      <c r="AR23344" s="24"/>
      <c r="AU23344" s="24"/>
    </row>
    <row r="23345">
      <c r="J23345" s="18"/>
      <c r="N23345" s="24"/>
      <c r="Q23345" s="24"/>
      <c r="T23345" s="24"/>
      <c r="W23345" s="24"/>
      <c r="Z23345" s="24"/>
      <c r="AC23345" s="24"/>
      <c r="AI23345" s="24"/>
      <c r="AL23345" s="24"/>
      <c r="AO23345" s="24"/>
      <c r="AR23345" s="24"/>
      <c r="AU23345" s="24"/>
    </row>
    <row r="23346">
      <c r="J23346" s="18"/>
      <c r="N23346" s="24"/>
      <c r="Q23346" s="24"/>
      <c r="T23346" s="24"/>
      <c r="W23346" s="24"/>
      <c r="Z23346" s="24"/>
      <c r="AC23346" s="24"/>
      <c r="AI23346" s="24"/>
      <c r="AL23346" s="24"/>
      <c r="AO23346" s="24"/>
      <c r="AR23346" s="24"/>
      <c r="AU23346" s="24"/>
    </row>
    <row r="23347">
      <c r="J23347" s="18"/>
      <c r="N23347" s="24"/>
      <c r="Q23347" s="24"/>
      <c r="T23347" s="24"/>
      <c r="W23347" s="24"/>
      <c r="Z23347" s="24"/>
      <c r="AC23347" s="24"/>
      <c r="AI23347" s="24"/>
      <c r="AL23347" s="24"/>
      <c r="AO23347" s="24"/>
      <c r="AR23347" s="24"/>
      <c r="AU23347" s="24"/>
    </row>
    <row r="23348">
      <c r="J23348" s="18"/>
      <c r="N23348" s="24"/>
      <c r="Q23348" s="24"/>
      <c r="T23348" s="24"/>
      <c r="W23348" s="24"/>
      <c r="Z23348" s="24"/>
      <c r="AC23348" s="24"/>
      <c r="AI23348" s="24"/>
      <c r="AL23348" s="24"/>
      <c r="AO23348" s="24"/>
      <c r="AR23348" s="24"/>
      <c r="AU23348" s="24"/>
    </row>
    <row r="23349">
      <c r="J23349" s="18"/>
      <c r="N23349" s="24"/>
      <c r="Q23349" s="24"/>
      <c r="T23349" s="24"/>
      <c r="W23349" s="24"/>
      <c r="Z23349" s="24"/>
      <c r="AC23349" s="24"/>
      <c r="AI23349" s="24"/>
      <c r="AL23349" s="24"/>
      <c r="AO23349" s="24"/>
      <c r="AR23349" s="24"/>
      <c r="AU23349" s="24"/>
    </row>
    <row r="23350">
      <c r="J23350" s="18"/>
      <c r="N23350" s="24"/>
      <c r="Q23350" s="24"/>
      <c r="T23350" s="24"/>
      <c r="W23350" s="24"/>
      <c r="Z23350" s="24"/>
      <c r="AC23350" s="24"/>
      <c r="AI23350" s="24"/>
      <c r="AL23350" s="24"/>
      <c r="AO23350" s="24"/>
      <c r="AR23350" s="24"/>
      <c r="AU23350" s="24"/>
    </row>
    <row r="23351">
      <c r="J23351" s="18"/>
      <c r="N23351" s="24"/>
      <c r="Q23351" s="24"/>
      <c r="T23351" s="24"/>
      <c r="W23351" s="24"/>
      <c r="Z23351" s="24"/>
      <c r="AC23351" s="24"/>
      <c r="AI23351" s="24"/>
      <c r="AL23351" s="24"/>
      <c r="AO23351" s="24"/>
      <c r="AR23351" s="24"/>
      <c r="AU23351" s="24"/>
    </row>
    <row r="23352">
      <c r="J23352" s="18"/>
      <c r="N23352" s="24"/>
      <c r="Q23352" s="24"/>
      <c r="T23352" s="24"/>
      <c r="W23352" s="24"/>
      <c r="Z23352" s="24"/>
      <c r="AC23352" s="24"/>
      <c r="AI23352" s="24"/>
      <c r="AL23352" s="24"/>
      <c r="AO23352" s="24"/>
      <c r="AR23352" s="24"/>
      <c r="AU23352" s="24"/>
    </row>
    <row r="23353">
      <c r="J23353" s="18"/>
      <c r="N23353" s="24"/>
      <c r="Q23353" s="24"/>
      <c r="T23353" s="24"/>
      <c r="W23353" s="24"/>
      <c r="Z23353" s="24"/>
      <c r="AC23353" s="24"/>
      <c r="AI23353" s="24"/>
      <c r="AL23353" s="24"/>
      <c r="AO23353" s="24"/>
      <c r="AR23353" s="24"/>
      <c r="AU23353" s="24"/>
    </row>
    <row r="23354">
      <c r="J23354" s="18"/>
      <c r="N23354" s="24"/>
      <c r="Q23354" s="24"/>
      <c r="T23354" s="24"/>
      <c r="W23354" s="24"/>
      <c r="Z23354" s="24"/>
      <c r="AC23354" s="24"/>
      <c r="AI23354" s="24"/>
      <c r="AL23354" s="24"/>
      <c r="AO23354" s="24"/>
      <c r="AR23354" s="24"/>
      <c r="AU23354" s="24"/>
    </row>
    <row r="23355">
      <c r="J23355" s="18"/>
      <c r="N23355" s="24"/>
      <c r="Q23355" s="24"/>
      <c r="T23355" s="24"/>
      <c r="W23355" s="24"/>
      <c r="Z23355" s="24"/>
      <c r="AC23355" s="24"/>
      <c r="AI23355" s="24"/>
      <c r="AL23355" s="24"/>
      <c r="AO23355" s="24"/>
      <c r="AR23355" s="24"/>
      <c r="AU23355" s="24"/>
    </row>
    <row r="23356">
      <c r="J23356" s="18"/>
      <c r="N23356" s="24"/>
      <c r="Q23356" s="24"/>
      <c r="T23356" s="24"/>
      <c r="W23356" s="24"/>
      <c r="Z23356" s="24"/>
      <c r="AC23356" s="24"/>
      <c r="AI23356" s="24"/>
      <c r="AL23356" s="24"/>
      <c r="AO23356" s="24"/>
      <c r="AR23356" s="24"/>
      <c r="AU23356" s="24"/>
    </row>
    <row r="23357">
      <c r="J23357" s="18"/>
      <c r="N23357" s="24"/>
      <c r="Q23357" s="24"/>
      <c r="T23357" s="24"/>
      <c r="W23357" s="24"/>
      <c r="Z23357" s="24"/>
      <c r="AC23357" s="24"/>
      <c r="AI23357" s="24"/>
      <c r="AL23357" s="24"/>
      <c r="AO23357" s="24"/>
      <c r="AR23357" s="24"/>
      <c r="AU23357" s="24"/>
    </row>
    <row r="23358">
      <c r="J23358" s="18"/>
      <c r="N23358" s="24"/>
      <c r="Q23358" s="24"/>
      <c r="T23358" s="24"/>
      <c r="W23358" s="24"/>
      <c r="Z23358" s="24"/>
      <c r="AC23358" s="24"/>
      <c r="AI23358" s="24"/>
      <c r="AL23358" s="24"/>
      <c r="AO23358" s="24"/>
      <c r="AR23358" s="24"/>
      <c r="AU23358" s="24"/>
    </row>
    <row r="23359">
      <c r="J23359" s="18"/>
      <c r="N23359" s="24"/>
      <c r="Q23359" s="24"/>
      <c r="T23359" s="24"/>
      <c r="W23359" s="24"/>
      <c r="Z23359" s="24"/>
      <c r="AC23359" s="24"/>
      <c r="AI23359" s="24"/>
      <c r="AL23359" s="24"/>
      <c r="AO23359" s="24"/>
      <c r="AR23359" s="24"/>
      <c r="AU23359" s="24"/>
    </row>
    <row r="23360">
      <c r="J23360" s="18"/>
      <c r="N23360" s="24"/>
      <c r="Q23360" s="24"/>
      <c r="T23360" s="24"/>
      <c r="W23360" s="24"/>
      <c r="Z23360" s="24"/>
      <c r="AC23360" s="24"/>
      <c r="AI23360" s="24"/>
      <c r="AL23360" s="24"/>
      <c r="AO23360" s="24"/>
      <c r="AR23360" s="24"/>
      <c r="AU23360" s="24"/>
    </row>
    <row r="23361">
      <c r="J23361" s="18"/>
      <c r="N23361" s="24"/>
      <c r="Q23361" s="24"/>
      <c r="T23361" s="24"/>
      <c r="W23361" s="24"/>
      <c r="Z23361" s="24"/>
      <c r="AC23361" s="24"/>
      <c r="AI23361" s="24"/>
      <c r="AL23361" s="24"/>
      <c r="AO23361" s="24"/>
      <c r="AR23361" s="24"/>
      <c r="AU23361" s="24"/>
    </row>
    <row r="23362">
      <c r="J23362" s="18"/>
      <c r="N23362" s="24"/>
      <c r="Q23362" s="24"/>
      <c r="T23362" s="24"/>
      <c r="W23362" s="24"/>
      <c r="Z23362" s="24"/>
      <c r="AC23362" s="24"/>
      <c r="AI23362" s="24"/>
      <c r="AL23362" s="24"/>
      <c r="AO23362" s="24"/>
      <c r="AR23362" s="24"/>
      <c r="AU23362" s="24"/>
    </row>
    <row r="23363">
      <c r="J23363" s="18"/>
      <c r="N23363" s="24"/>
      <c r="Q23363" s="24"/>
      <c r="T23363" s="24"/>
      <c r="W23363" s="24"/>
      <c r="Z23363" s="24"/>
      <c r="AC23363" s="24"/>
      <c r="AI23363" s="24"/>
      <c r="AL23363" s="24"/>
      <c r="AO23363" s="24"/>
      <c r="AR23363" s="24"/>
      <c r="AU23363" s="24"/>
    </row>
    <row r="23364">
      <c r="J23364" s="18"/>
      <c r="N23364" s="24"/>
      <c r="Q23364" s="24"/>
      <c r="T23364" s="24"/>
      <c r="W23364" s="24"/>
      <c r="Z23364" s="24"/>
      <c r="AC23364" s="24"/>
      <c r="AI23364" s="24"/>
      <c r="AL23364" s="24"/>
      <c r="AO23364" s="24"/>
      <c r="AR23364" s="24"/>
      <c r="AU23364" s="24"/>
    </row>
    <row r="23365">
      <c r="J23365" s="18"/>
      <c r="N23365" s="24"/>
      <c r="Q23365" s="24"/>
      <c r="T23365" s="24"/>
      <c r="W23365" s="24"/>
      <c r="Z23365" s="24"/>
      <c r="AC23365" s="24"/>
      <c r="AI23365" s="24"/>
      <c r="AL23365" s="24"/>
      <c r="AO23365" s="24"/>
      <c r="AR23365" s="24"/>
      <c r="AU23365" s="24"/>
    </row>
    <row r="23366">
      <c r="J23366" s="18"/>
      <c r="N23366" s="24"/>
      <c r="Q23366" s="24"/>
      <c r="T23366" s="24"/>
      <c r="W23366" s="24"/>
      <c r="Z23366" s="24"/>
      <c r="AC23366" s="24"/>
      <c r="AI23366" s="24"/>
      <c r="AL23366" s="24"/>
      <c r="AO23366" s="24"/>
      <c r="AR23366" s="24"/>
      <c r="AU23366" s="24"/>
    </row>
    <row r="23367">
      <c r="J23367" s="18"/>
      <c r="N23367" s="24"/>
      <c r="Q23367" s="24"/>
      <c r="T23367" s="24"/>
      <c r="W23367" s="24"/>
      <c r="Z23367" s="24"/>
      <c r="AC23367" s="24"/>
      <c r="AI23367" s="24"/>
      <c r="AL23367" s="24"/>
      <c r="AO23367" s="24"/>
      <c r="AR23367" s="24"/>
      <c r="AU23367" s="24"/>
    </row>
    <row r="23368">
      <c r="J23368" s="18"/>
      <c r="N23368" s="24"/>
      <c r="Q23368" s="24"/>
      <c r="T23368" s="24"/>
      <c r="W23368" s="24"/>
      <c r="Z23368" s="24"/>
      <c r="AC23368" s="24"/>
      <c r="AI23368" s="24"/>
      <c r="AL23368" s="24"/>
      <c r="AO23368" s="24"/>
      <c r="AR23368" s="24"/>
      <c r="AU23368" s="24"/>
    </row>
    <row r="23369">
      <c r="J23369" s="18"/>
      <c r="N23369" s="24"/>
      <c r="Q23369" s="24"/>
      <c r="T23369" s="24"/>
      <c r="W23369" s="24"/>
      <c r="Z23369" s="24"/>
      <c r="AC23369" s="24"/>
      <c r="AI23369" s="24"/>
      <c r="AL23369" s="24"/>
      <c r="AO23369" s="24"/>
      <c r="AR23369" s="24"/>
      <c r="AU23369" s="24"/>
    </row>
    <row r="23370">
      <c r="J23370" s="18"/>
      <c r="N23370" s="24"/>
      <c r="Q23370" s="24"/>
      <c r="T23370" s="24"/>
      <c r="W23370" s="24"/>
      <c r="Z23370" s="24"/>
      <c r="AC23370" s="24"/>
      <c r="AI23370" s="24"/>
      <c r="AL23370" s="24"/>
      <c r="AO23370" s="24"/>
      <c r="AR23370" s="24"/>
      <c r="AU23370" s="24"/>
    </row>
    <row r="23371">
      <c r="J23371" s="18"/>
      <c r="N23371" s="24"/>
      <c r="Q23371" s="24"/>
      <c r="T23371" s="24"/>
      <c r="W23371" s="24"/>
      <c r="Z23371" s="24"/>
      <c r="AC23371" s="24"/>
      <c r="AI23371" s="24"/>
      <c r="AL23371" s="24"/>
      <c r="AO23371" s="24"/>
      <c r="AR23371" s="24"/>
      <c r="AU23371" s="24"/>
    </row>
    <row r="23372">
      <c r="J23372" s="18"/>
      <c r="N23372" s="24"/>
      <c r="Q23372" s="24"/>
      <c r="T23372" s="24"/>
      <c r="W23372" s="24"/>
      <c r="Z23372" s="24"/>
      <c r="AC23372" s="24"/>
      <c r="AI23372" s="24"/>
      <c r="AL23372" s="24"/>
      <c r="AO23372" s="24"/>
      <c r="AR23372" s="24"/>
      <c r="AU23372" s="24"/>
    </row>
    <row r="23373">
      <c r="J23373" s="18"/>
      <c r="N23373" s="24"/>
      <c r="Q23373" s="24"/>
      <c r="T23373" s="24"/>
      <c r="W23373" s="24"/>
      <c r="Z23373" s="24"/>
      <c r="AC23373" s="24"/>
      <c r="AI23373" s="24"/>
      <c r="AL23373" s="24"/>
      <c r="AO23373" s="24"/>
      <c r="AR23373" s="24"/>
      <c r="AU23373" s="24"/>
    </row>
    <row r="23374">
      <c r="J23374" s="18"/>
      <c r="N23374" s="24"/>
      <c r="Q23374" s="24"/>
      <c r="T23374" s="24"/>
      <c r="W23374" s="24"/>
      <c r="Z23374" s="24"/>
      <c r="AC23374" s="24"/>
      <c r="AI23374" s="24"/>
      <c r="AL23374" s="24"/>
      <c r="AO23374" s="24"/>
      <c r="AR23374" s="24"/>
      <c r="AU23374" s="24"/>
    </row>
    <row r="23375">
      <c r="J23375" s="18"/>
      <c r="N23375" s="24"/>
      <c r="Q23375" s="24"/>
      <c r="T23375" s="24"/>
      <c r="W23375" s="24"/>
      <c r="Z23375" s="24"/>
      <c r="AC23375" s="24"/>
      <c r="AI23375" s="24"/>
      <c r="AL23375" s="24"/>
      <c r="AO23375" s="24"/>
      <c r="AR23375" s="24"/>
      <c r="AU23375" s="24"/>
    </row>
    <row r="23376">
      <c r="J23376" s="18"/>
      <c r="N23376" s="24"/>
      <c r="Q23376" s="24"/>
      <c r="T23376" s="24"/>
      <c r="W23376" s="24"/>
      <c r="Z23376" s="24"/>
      <c r="AC23376" s="24"/>
      <c r="AI23376" s="24"/>
      <c r="AL23376" s="24"/>
      <c r="AO23376" s="24"/>
      <c r="AR23376" s="24"/>
      <c r="AU23376" s="24"/>
    </row>
    <row r="23377">
      <c r="J23377" s="18"/>
      <c r="N23377" s="24"/>
      <c r="Q23377" s="24"/>
      <c r="T23377" s="24"/>
      <c r="W23377" s="24"/>
      <c r="Z23377" s="24"/>
      <c r="AC23377" s="24"/>
      <c r="AI23377" s="24"/>
      <c r="AL23377" s="24"/>
      <c r="AO23377" s="24"/>
      <c r="AR23377" s="24"/>
      <c r="AU23377" s="24"/>
    </row>
    <row r="23378">
      <c r="J23378" s="18"/>
      <c r="N23378" s="24"/>
      <c r="Q23378" s="24"/>
      <c r="T23378" s="24"/>
      <c r="W23378" s="24"/>
      <c r="Z23378" s="24"/>
      <c r="AC23378" s="24"/>
      <c r="AI23378" s="24"/>
      <c r="AL23378" s="24"/>
      <c r="AO23378" s="24"/>
      <c r="AR23378" s="24"/>
      <c r="AU23378" s="24"/>
    </row>
    <row r="23379">
      <c r="J23379" s="18"/>
      <c r="N23379" s="24"/>
      <c r="Q23379" s="24"/>
      <c r="T23379" s="24"/>
      <c r="W23379" s="24"/>
      <c r="Z23379" s="24"/>
      <c r="AC23379" s="24"/>
      <c r="AI23379" s="24"/>
      <c r="AL23379" s="24"/>
      <c r="AO23379" s="24"/>
      <c r="AR23379" s="24"/>
      <c r="AU23379" s="24"/>
    </row>
    <row r="23380">
      <c r="J23380" s="18"/>
      <c r="N23380" s="24"/>
      <c r="Q23380" s="24"/>
      <c r="T23380" s="24"/>
      <c r="W23380" s="24"/>
      <c r="Z23380" s="24"/>
      <c r="AC23380" s="24"/>
      <c r="AI23380" s="24"/>
      <c r="AL23380" s="24"/>
      <c r="AO23380" s="24"/>
      <c r="AR23380" s="24"/>
      <c r="AU23380" s="24"/>
    </row>
    <row r="23381">
      <c r="J23381" s="18"/>
      <c r="N23381" s="24"/>
      <c r="Q23381" s="24"/>
      <c r="T23381" s="24"/>
      <c r="W23381" s="24"/>
      <c r="Z23381" s="24"/>
      <c r="AC23381" s="24"/>
      <c r="AI23381" s="24"/>
      <c r="AL23381" s="24"/>
      <c r="AO23381" s="24"/>
      <c r="AR23381" s="24"/>
      <c r="AU23381" s="24"/>
    </row>
    <row r="23382">
      <c r="J23382" s="18"/>
      <c r="N23382" s="24"/>
      <c r="Q23382" s="24"/>
      <c r="T23382" s="24"/>
      <c r="W23382" s="24"/>
      <c r="Z23382" s="24"/>
      <c r="AC23382" s="24"/>
      <c r="AI23382" s="24"/>
      <c r="AL23382" s="24"/>
      <c r="AO23382" s="24"/>
      <c r="AR23382" s="24"/>
      <c r="AU23382" s="24"/>
    </row>
    <row r="23383">
      <c r="J23383" s="18"/>
      <c r="N23383" s="24"/>
      <c r="Q23383" s="24"/>
      <c r="T23383" s="24"/>
      <c r="W23383" s="24"/>
      <c r="Z23383" s="24"/>
      <c r="AC23383" s="24"/>
      <c r="AI23383" s="24"/>
      <c r="AL23383" s="24"/>
      <c r="AO23383" s="24"/>
      <c r="AR23383" s="24"/>
      <c r="AU23383" s="24"/>
    </row>
    <row r="23384">
      <c r="J23384" s="18"/>
      <c r="N23384" s="24"/>
      <c r="Q23384" s="24"/>
      <c r="T23384" s="24"/>
      <c r="W23384" s="24"/>
      <c r="Z23384" s="24"/>
      <c r="AC23384" s="24"/>
      <c r="AI23384" s="24"/>
      <c r="AL23384" s="24"/>
      <c r="AO23384" s="24"/>
      <c r="AR23384" s="24"/>
      <c r="AU23384" s="24"/>
    </row>
    <row r="23385">
      <c r="J23385" s="18"/>
      <c r="N23385" s="24"/>
      <c r="Q23385" s="24"/>
      <c r="T23385" s="24"/>
      <c r="W23385" s="24"/>
      <c r="Z23385" s="24"/>
      <c r="AC23385" s="24"/>
      <c r="AI23385" s="24"/>
      <c r="AL23385" s="24"/>
      <c r="AO23385" s="24"/>
      <c r="AR23385" s="24"/>
      <c r="AU23385" s="24"/>
    </row>
    <row r="23386">
      <c r="J23386" s="18"/>
      <c r="N23386" s="24"/>
      <c r="Q23386" s="24"/>
      <c r="T23386" s="24"/>
      <c r="W23386" s="24"/>
      <c r="Z23386" s="24"/>
      <c r="AC23386" s="24"/>
      <c r="AI23386" s="24"/>
      <c r="AL23386" s="24"/>
      <c r="AO23386" s="24"/>
      <c r="AR23386" s="24"/>
      <c r="AU23386" s="24"/>
    </row>
    <row r="23387">
      <c r="J23387" s="18"/>
      <c r="N23387" s="24"/>
      <c r="Q23387" s="24"/>
      <c r="T23387" s="24"/>
      <c r="W23387" s="24"/>
      <c r="Z23387" s="24"/>
      <c r="AC23387" s="24"/>
      <c r="AI23387" s="24"/>
      <c r="AL23387" s="24"/>
      <c r="AO23387" s="24"/>
      <c r="AR23387" s="24"/>
      <c r="AU23387" s="24"/>
    </row>
    <row r="23388">
      <c r="J23388" s="18"/>
      <c r="N23388" s="24"/>
      <c r="Q23388" s="24"/>
      <c r="T23388" s="24"/>
      <c r="W23388" s="24"/>
      <c r="Z23388" s="24"/>
      <c r="AC23388" s="24"/>
      <c r="AI23388" s="24"/>
      <c r="AL23388" s="24"/>
      <c r="AO23388" s="24"/>
      <c r="AR23388" s="24"/>
      <c r="AU23388" s="24"/>
    </row>
    <row r="23389">
      <c r="J23389" s="18"/>
      <c r="N23389" s="24"/>
      <c r="Q23389" s="24"/>
      <c r="T23389" s="24"/>
      <c r="W23389" s="24"/>
      <c r="Z23389" s="24"/>
      <c r="AC23389" s="24"/>
      <c r="AI23389" s="24"/>
      <c r="AL23389" s="24"/>
      <c r="AO23389" s="24"/>
      <c r="AR23389" s="24"/>
      <c r="AU23389" s="24"/>
    </row>
    <row r="23390">
      <c r="J23390" s="18"/>
      <c r="N23390" s="24"/>
      <c r="Q23390" s="24"/>
      <c r="T23390" s="24"/>
      <c r="W23390" s="24"/>
      <c r="Z23390" s="24"/>
      <c r="AC23390" s="24"/>
      <c r="AI23390" s="24"/>
      <c r="AL23390" s="24"/>
      <c r="AO23390" s="24"/>
      <c r="AR23390" s="24"/>
      <c r="AU23390" s="24"/>
    </row>
    <row r="23391">
      <c r="J23391" s="18"/>
      <c r="N23391" s="24"/>
      <c r="Q23391" s="24"/>
      <c r="T23391" s="24"/>
      <c r="W23391" s="24"/>
      <c r="Z23391" s="24"/>
      <c r="AC23391" s="24"/>
      <c r="AI23391" s="24"/>
      <c r="AL23391" s="24"/>
      <c r="AO23391" s="24"/>
      <c r="AR23391" s="24"/>
      <c r="AU23391" s="24"/>
    </row>
    <row r="23392">
      <c r="J23392" s="18"/>
      <c r="N23392" s="24"/>
      <c r="Q23392" s="24"/>
      <c r="T23392" s="24"/>
      <c r="W23392" s="24"/>
      <c r="Z23392" s="24"/>
      <c r="AC23392" s="24"/>
      <c r="AI23392" s="24"/>
      <c r="AL23392" s="24"/>
      <c r="AO23392" s="24"/>
      <c r="AR23392" s="24"/>
      <c r="AU23392" s="24"/>
    </row>
    <row r="23393">
      <c r="J23393" s="18"/>
      <c r="N23393" s="24"/>
      <c r="Q23393" s="24"/>
      <c r="T23393" s="24"/>
      <c r="W23393" s="24"/>
      <c r="Z23393" s="24"/>
      <c r="AC23393" s="24"/>
      <c r="AI23393" s="24"/>
      <c r="AL23393" s="24"/>
      <c r="AO23393" s="24"/>
      <c r="AR23393" s="24"/>
      <c r="AU23393" s="24"/>
    </row>
    <row r="23394">
      <c r="J23394" s="18"/>
      <c r="N23394" s="24"/>
      <c r="Q23394" s="24"/>
      <c r="T23394" s="24"/>
      <c r="W23394" s="24"/>
      <c r="Z23394" s="24"/>
      <c r="AC23394" s="24"/>
      <c r="AI23394" s="24"/>
      <c r="AL23394" s="24"/>
      <c r="AO23394" s="24"/>
      <c r="AR23394" s="24"/>
      <c r="AU23394" s="24"/>
    </row>
    <row r="23395">
      <c r="J23395" s="18"/>
      <c r="N23395" s="24"/>
      <c r="Q23395" s="24"/>
      <c r="T23395" s="24"/>
      <c r="W23395" s="24"/>
      <c r="Z23395" s="24"/>
      <c r="AC23395" s="24"/>
      <c r="AI23395" s="24"/>
      <c r="AL23395" s="24"/>
      <c r="AO23395" s="24"/>
      <c r="AR23395" s="24"/>
      <c r="AU23395" s="24"/>
    </row>
    <row r="23396">
      <c r="J23396" s="18"/>
      <c r="N23396" s="24"/>
      <c r="Q23396" s="24"/>
      <c r="T23396" s="24"/>
      <c r="W23396" s="24"/>
      <c r="Z23396" s="24"/>
      <c r="AC23396" s="24"/>
      <c r="AI23396" s="24"/>
      <c r="AL23396" s="24"/>
      <c r="AO23396" s="24"/>
      <c r="AR23396" s="24"/>
      <c r="AU23396" s="24"/>
    </row>
    <row r="23397">
      <c r="J23397" s="18"/>
      <c r="N23397" s="24"/>
      <c r="Q23397" s="24"/>
      <c r="T23397" s="24"/>
      <c r="W23397" s="24"/>
      <c r="Z23397" s="24"/>
      <c r="AC23397" s="24"/>
      <c r="AI23397" s="24"/>
      <c r="AL23397" s="24"/>
      <c r="AO23397" s="24"/>
      <c r="AR23397" s="24"/>
      <c r="AU23397" s="24"/>
    </row>
    <row r="23398">
      <c r="J23398" s="18"/>
      <c r="N23398" s="24"/>
      <c r="Q23398" s="24"/>
      <c r="T23398" s="24"/>
      <c r="W23398" s="24"/>
      <c r="Z23398" s="24"/>
      <c r="AC23398" s="24"/>
      <c r="AI23398" s="24"/>
      <c r="AL23398" s="24"/>
      <c r="AO23398" s="24"/>
      <c r="AR23398" s="24"/>
      <c r="AU23398" s="24"/>
    </row>
    <row r="23399">
      <c r="J23399" s="18"/>
      <c r="N23399" s="24"/>
      <c r="Q23399" s="24"/>
      <c r="T23399" s="24"/>
      <c r="W23399" s="24"/>
      <c r="Z23399" s="24"/>
      <c r="AC23399" s="24"/>
      <c r="AI23399" s="24"/>
      <c r="AL23399" s="24"/>
      <c r="AO23399" s="24"/>
      <c r="AR23399" s="24"/>
      <c r="AU23399" s="24"/>
    </row>
    <row r="23400">
      <c r="J23400" s="18"/>
      <c r="N23400" s="24"/>
      <c r="Q23400" s="24"/>
      <c r="T23400" s="24"/>
      <c r="W23400" s="24"/>
      <c r="Z23400" s="24"/>
      <c r="AC23400" s="24"/>
      <c r="AI23400" s="24"/>
      <c r="AL23400" s="24"/>
      <c r="AO23400" s="24"/>
      <c r="AR23400" s="24"/>
      <c r="AU23400" s="24"/>
    </row>
    <row r="23401">
      <c r="J23401" s="18"/>
      <c r="N23401" s="24"/>
      <c r="Q23401" s="24"/>
      <c r="T23401" s="24"/>
      <c r="W23401" s="24"/>
      <c r="Z23401" s="24"/>
      <c r="AC23401" s="24"/>
      <c r="AI23401" s="24"/>
      <c r="AL23401" s="24"/>
      <c r="AO23401" s="24"/>
      <c r="AR23401" s="24"/>
      <c r="AU23401" s="24"/>
    </row>
    <row r="23402">
      <c r="J23402" s="18"/>
      <c r="N23402" s="24"/>
      <c r="Q23402" s="24"/>
      <c r="T23402" s="24"/>
      <c r="W23402" s="24"/>
      <c r="Z23402" s="24"/>
      <c r="AC23402" s="24"/>
      <c r="AI23402" s="24"/>
      <c r="AL23402" s="24"/>
      <c r="AO23402" s="24"/>
      <c r="AR23402" s="24"/>
      <c r="AU23402" s="24"/>
    </row>
    <row r="23403">
      <c r="J23403" s="18"/>
      <c r="N23403" s="24"/>
      <c r="Q23403" s="24"/>
      <c r="T23403" s="24"/>
      <c r="W23403" s="24"/>
      <c r="Z23403" s="24"/>
      <c r="AC23403" s="24"/>
      <c r="AI23403" s="24"/>
      <c r="AL23403" s="24"/>
      <c r="AO23403" s="24"/>
      <c r="AR23403" s="24"/>
      <c r="AU23403" s="24"/>
    </row>
    <row r="23404">
      <c r="J23404" s="18"/>
      <c r="N23404" s="24"/>
      <c r="Q23404" s="24"/>
      <c r="T23404" s="24"/>
      <c r="W23404" s="24"/>
      <c r="Z23404" s="24"/>
      <c r="AC23404" s="24"/>
      <c r="AI23404" s="24"/>
      <c r="AL23404" s="24"/>
      <c r="AO23404" s="24"/>
      <c r="AR23404" s="24"/>
      <c r="AU23404" s="24"/>
    </row>
    <row r="23405">
      <c r="J23405" s="18"/>
      <c r="N23405" s="24"/>
      <c r="Q23405" s="24"/>
      <c r="T23405" s="24"/>
      <c r="W23405" s="24"/>
      <c r="Z23405" s="24"/>
      <c r="AC23405" s="24"/>
      <c r="AI23405" s="24"/>
      <c r="AL23405" s="24"/>
      <c r="AO23405" s="24"/>
      <c r="AR23405" s="24"/>
      <c r="AU23405" s="24"/>
    </row>
    <row r="23406">
      <c r="J23406" s="18"/>
      <c r="N23406" s="24"/>
      <c r="Q23406" s="24"/>
      <c r="T23406" s="24"/>
      <c r="W23406" s="24"/>
      <c r="Z23406" s="24"/>
      <c r="AC23406" s="24"/>
      <c r="AI23406" s="24"/>
      <c r="AL23406" s="24"/>
      <c r="AO23406" s="24"/>
      <c r="AR23406" s="24"/>
      <c r="AU23406" s="24"/>
    </row>
    <row r="23407">
      <c r="J23407" s="18"/>
      <c r="N23407" s="24"/>
      <c r="Q23407" s="24"/>
      <c r="T23407" s="24"/>
      <c r="W23407" s="24"/>
      <c r="Z23407" s="24"/>
      <c r="AC23407" s="24"/>
      <c r="AI23407" s="24"/>
      <c r="AL23407" s="24"/>
      <c r="AO23407" s="24"/>
      <c r="AR23407" s="24"/>
      <c r="AU23407" s="24"/>
    </row>
    <row r="23408">
      <c r="J23408" s="18"/>
      <c r="N23408" s="24"/>
      <c r="Q23408" s="24"/>
      <c r="T23408" s="24"/>
      <c r="W23408" s="24"/>
      <c r="Z23408" s="24"/>
      <c r="AC23408" s="24"/>
      <c r="AI23408" s="24"/>
      <c r="AL23408" s="24"/>
      <c r="AO23408" s="24"/>
      <c r="AR23408" s="24"/>
      <c r="AU23408" s="24"/>
    </row>
    <row r="23409">
      <c r="J23409" s="18"/>
      <c r="N23409" s="24"/>
      <c r="Q23409" s="24"/>
      <c r="T23409" s="24"/>
      <c r="W23409" s="24"/>
      <c r="Z23409" s="24"/>
      <c r="AC23409" s="24"/>
      <c r="AI23409" s="24"/>
      <c r="AL23409" s="24"/>
      <c r="AO23409" s="24"/>
      <c r="AR23409" s="24"/>
      <c r="AU23409" s="24"/>
    </row>
    <row r="23410">
      <c r="J23410" s="18"/>
      <c r="N23410" s="24"/>
      <c r="Q23410" s="24"/>
      <c r="T23410" s="24"/>
      <c r="W23410" s="24"/>
      <c r="Z23410" s="24"/>
      <c r="AC23410" s="24"/>
      <c r="AI23410" s="24"/>
      <c r="AL23410" s="24"/>
      <c r="AO23410" s="24"/>
      <c r="AR23410" s="24"/>
      <c r="AU23410" s="24"/>
    </row>
    <row r="23411">
      <c r="J23411" s="18"/>
      <c r="N23411" s="24"/>
      <c r="Q23411" s="24"/>
      <c r="T23411" s="24"/>
      <c r="W23411" s="24"/>
      <c r="Z23411" s="24"/>
      <c r="AC23411" s="24"/>
      <c r="AI23411" s="24"/>
      <c r="AL23411" s="24"/>
      <c r="AO23411" s="24"/>
      <c r="AR23411" s="24"/>
      <c r="AU23411" s="24"/>
    </row>
    <row r="23412">
      <c r="J23412" s="18"/>
      <c r="N23412" s="24"/>
      <c r="Q23412" s="24"/>
      <c r="T23412" s="24"/>
      <c r="W23412" s="24"/>
      <c r="Z23412" s="24"/>
      <c r="AC23412" s="24"/>
      <c r="AI23412" s="24"/>
      <c r="AL23412" s="24"/>
      <c r="AO23412" s="24"/>
      <c r="AR23412" s="24"/>
      <c r="AU23412" s="24"/>
    </row>
    <row r="23413">
      <c r="J23413" s="18"/>
      <c r="N23413" s="24"/>
      <c r="Q23413" s="24"/>
      <c r="T23413" s="24"/>
      <c r="W23413" s="24"/>
      <c r="Z23413" s="24"/>
      <c r="AC23413" s="24"/>
      <c r="AI23413" s="24"/>
      <c r="AL23413" s="24"/>
      <c r="AO23413" s="24"/>
      <c r="AR23413" s="24"/>
      <c r="AU23413" s="24"/>
    </row>
    <row r="23414">
      <c r="J23414" s="18"/>
      <c r="N23414" s="24"/>
      <c r="Q23414" s="24"/>
      <c r="T23414" s="24"/>
      <c r="W23414" s="24"/>
      <c r="Z23414" s="24"/>
      <c r="AC23414" s="24"/>
      <c r="AI23414" s="24"/>
      <c r="AL23414" s="24"/>
      <c r="AO23414" s="24"/>
      <c r="AR23414" s="24"/>
      <c r="AU23414" s="24"/>
    </row>
    <row r="23415">
      <c r="J23415" s="18"/>
      <c r="N23415" s="24"/>
      <c r="Q23415" s="24"/>
      <c r="T23415" s="24"/>
      <c r="W23415" s="24"/>
      <c r="Z23415" s="24"/>
      <c r="AC23415" s="24"/>
      <c r="AI23415" s="24"/>
      <c r="AL23415" s="24"/>
      <c r="AO23415" s="24"/>
      <c r="AR23415" s="24"/>
      <c r="AU23415" s="24"/>
    </row>
    <row r="23416">
      <c r="J23416" s="18"/>
      <c r="N23416" s="24"/>
      <c r="Q23416" s="24"/>
      <c r="T23416" s="24"/>
      <c r="W23416" s="24"/>
      <c r="Z23416" s="24"/>
      <c r="AC23416" s="24"/>
      <c r="AI23416" s="24"/>
      <c r="AL23416" s="24"/>
      <c r="AO23416" s="24"/>
      <c r="AR23416" s="24"/>
      <c r="AU23416" s="24"/>
    </row>
    <row r="23417">
      <c r="J23417" s="18"/>
      <c r="N23417" s="24"/>
      <c r="Q23417" s="24"/>
      <c r="T23417" s="24"/>
      <c r="W23417" s="24"/>
      <c r="Z23417" s="24"/>
      <c r="AC23417" s="24"/>
      <c r="AI23417" s="24"/>
      <c r="AL23417" s="24"/>
      <c r="AO23417" s="24"/>
      <c r="AR23417" s="24"/>
      <c r="AU23417" s="24"/>
    </row>
    <row r="23418">
      <c r="J23418" s="18"/>
      <c r="N23418" s="24"/>
      <c r="Q23418" s="24"/>
      <c r="T23418" s="24"/>
      <c r="W23418" s="24"/>
      <c r="Z23418" s="24"/>
      <c r="AC23418" s="24"/>
      <c r="AI23418" s="24"/>
      <c r="AL23418" s="24"/>
      <c r="AO23418" s="24"/>
      <c r="AR23418" s="24"/>
      <c r="AU23418" s="24"/>
    </row>
    <row r="23419">
      <c r="J23419" s="18"/>
      <c r="N23419" s="24"/>
      <c r="Q23419" s="24"/>
      <c r="T23419" s="24"/>
      <c r="W23419" s="24"/>
      <c r="Z23419" s="24"/>
      <c r="AC23419" s="24"/>
      <c r="AI23419" s="24"/>
      <c r="AL23419" s="24"/>
      <c r="AO23419" s="24"/>
      <c r="AR23419" s="24"/>
      <c r="AU23419" s="24"/>
    </row>
    <row r="23420">
      <c r="J23420" s="18"/>
      <c r="N23420" s="24"/>
      <c r="Q23420" s="24"/>
      <c r="T23420" s="24"/>
      <c r="W23420" s="24"/>
      <c r="Z23420" s="24"/>
      <c r="AC23420" s="24"/>
      <c r="AI23420" s="24"/>
      <c r="AL23420" s="24"/>
      <c r="AO23420" s="24"/>
      <c r="AR23420" s="24"/>
      <c r="AU23420" s="24"/>
    </row>
    <row r="23421">
      <c r="J23421" s="18"/>
      <c r="N23421" s="24"/>
      <c r="Q23421" s="24"/>
      <c r="T23421" s="24"/>
      <c r="W23421" s="24"/>
      <c r="Z23421" s="24"/>
      <c r="AC23421" s="24"/>
      <c r="AI23421" s="24"/>
      <c r="AL23421" s="24"/>
      <c r="AO23421" s="24"/>
      <c r="AR23421" s="24"/>
      <c r="AU23421" s="24"/>
    </row>
    <row r="23422">
      <c r="J23422" s="18"/>
      <c r="N23422" s="24"/>
      <c r="Q23422" s="24"/>
      <c r="T23422" s="24"/>
      <c r="W23422" s="24"/>
      <c r="Z23422" s="24"/>
      <c r="AC23422" s="24"/>
      <c r="AI23422" s="24"/>
      <c r="AL23422" s="24"/>
      <c r="AO23422" s="24"/>
      <c r="AR23422" s="24"/>
      <c r="AU23422" s="24"/>
    </row>
    <row r="23423">
      <c r="J23423" s="18"/>
      <c r="N23423" s="24"/>
      <c r="Q23423" s="24"/>
      <c r="T23423" s="24"/>
      <c r="W23423" s="24"/>
      <c r="Z23423" s="24"/>
      <c r="AC23423" s="24"/>
      <c r="AI23423" s="24"/>
      <c r="AL23423" s="24"/>
      <c r="AO23423" s="24"/>
      <c r="AR23423" s="24"/>
      <c r="AU23423" s="24"/>
    </row>
    <row r="23424">
      <c r="J23424" s="18"/>
      <c r="N23424" s="24"/>
      <c r="Q23424" s="24"/>
      <c r="T23424" s="24"/>
      <c r="W23424" s="24"/>
      <c r="Z23424" s="24"/>
      <c r="AC23424" s="24"/>
      <c r="AI23424" s="24"/>
      <c r="AL23424" s="24"/>
      <c r="AO23424" s="24"/>
      <c r="AR23424" s="24"/>
      <c r="AU23424" s="24"/>
    </row>
    <row r="23425">
      <c r="J23425" s="18"/>
      <c r="N23425" s="24"/>
      <c r="Q23425" s="24"/>
      <c r="T23425" s="24"/>
      <c r="W23425" s="24"/>
      <c r="Z23425" s="24"/>
      <c r="AC23425" s="24"/>
      <c r="AI23425" s="24"/>
      <c r="AL23425" s="24"/>
      <c r="AO23425" s="24"/>
      <c r="AR23425" s="24"/>
      <c r="AU23425" s="24"/>
    </row>
    <row r="23426">
      <c r="J23426" s="18"/>
      <c r="N23426" s="24"/>
      <c r="Q23426" s="24"/>
      <c r="T23426" s="24"/>
      <c r="W23426" s="24"/>
      <c r="Z23426" s="24"/>
      <c r="AC23426" s="24"/>
      <c r="AI23426" s="24"/>
      <c r="AL23426" s="24"/>
      <c r="AO23426" s="24"/>
      <c r="AR23426" s="24"/>
      <c r="AU23426" s="24"/>
    </row>
    <row r="23427">
      <c r="J23427" s="18"/>
      <c r="N23427" s="24"/>
      <c r="Q23427" s="24"/>
      <c r="T23427" s="24"/>
      <c r="W23427" s="24"/>
      <c r="Z23427" s="24"/>
      <c r="AC23427" s="24"/>
      <c r="AI23427" s="24"/>
      <c r="AL23427" s="24"/>
      <c r="AO23427" s="24"/>
      <c r="AR23427" s="24"/>
      <c r="AU23427" s="24"/>
    </row>
    <row r="23428">
      <c r="J23428" s="18"/>
      <c r="N23428" s="24"/>
      <c r="Q23428" s="24"/>
      <c r="T23428" s="24"/>
      <c r="W23428" s="24"/>
      <c r="Z23428" s="24"/>
      <c r="AC23428" s="24"/>
      <c r="AI23428" s="24"/>
      <c r="AL23428" s="24"/>
      <c r="AO23428" s="24"/>
      <c r="AR23428" s="24"/>
      <c r="AU23428" s="24"/>
    </row>
    <row r="23429">
      <c r="J23429" s="18"/>
      <c r="N23429" s="24"/>
      <c r="Q23429" s="24"/>
      <c r="T23429" s="24"/>
      <c r="W23429" s="24"/>
      <c r="Z23429" s="24"/>
      <c r="AC23429" s="24"/>
      <c r="AI23429" s="24"/>
      <c r="AL23429" s="24"/>
      <c r="AO23429" s="24"/>
      <c r="AR23429" s="24"/>
      <c r="AU23429" s="24"/>
    </row>
    <row r="23430">
      <c r="J23430" s="18"/>
      <c r="N23430" s="24"/>
      <c r="Q23430" s="24"/>
      <c r="T23430" s="24"/>
      <c r="W23430" s="24"/>
      <c r="Z23430" s="24"/>
      <c r="AC23430" s="24"/>
      <c r="AI23430" s="24"/>
      <c r="AL23430" s="24"/>
      <c r="AO23430" s="24"/>
      <c r="AR23430" s="24"/>
      <c r="AU23430" s="24"/>
    </row>
    <row r="23431">
      <c r="J23431" s="18"/>
      <c r="N23431" s="24"/>
      <c r="Q23431" s="24"/>
      <c r="T23431" s="24"/>
      <c r="W23431" s="24"/>
      <c r="Z23431" s="24"/>
      <c r="AC23431" s="24"/>
      <c r="AI23431" s="24"/>
      <c r="AL23431" s="24"/>
      <c r="AO23431" s="24"/>
      <c r="AR23431" s="24"/>
      <c r="AU23431" s="24"/>
    </row>
    <row r="23432">
      <c r="J23432" s="18"/>
      <c r="N23432" s="24"/>
      <c r="Q23432" s="24"/>
      <c r="T23432" s="24"/>
      <c r="W23432" s="24"/>
      <c r="Z23432" s="24"/>
      <c r="AC23432" s="24"/>
      <c r="AI23432" s="24"/>
      <c r="AL23432" s="24"/>
      <c r="AO23432" s="24"/>
      <c r="AR23432" s="24"/>
      <c r="AU23432" s="24"/>
    </row>
    <row r="23433">
      <c r="J23433" s="18"/>
      <c r="N23433" s="24"/>
      <c r="Q23433" s="24"/>
      <c r="T23433" s="24"/>
      <c r="W23433" s="24"/>
      <c r="Z23433" s="24"/>
      <c r="AC23433" s="24"/>
      <c r="AI23433" s="24"/>
      <c r="AL23433" s="24"/>
      <c r="AO23433" s="24"/>
      <c r="AR23433" s="24"/>
      <c r="AU23433" s="24"/>
    </row>
    <row r="23434">
      <c r="J23434" s="18"/>
      <c r="N23434" s="24"/>
      <c r="Q23434" s="24"/>
      <c r="T23434" s="24"/>
      <c r="W23434" s="24"/>
      <c r="Z23434" s="24"/>
      <c r="AC23434" s="24"/>
      <c r="AI23434" s="24"/>
      <c r="AL23434" s="24"/>
      <c r="AO23434" s="24"/>
      <c r="AR23434" s="24"/>
      <c r="AU23434" s="24"/>
    </row>
    <row r="23435">
      <c r="J23435" s="18"/>
      <c r="N23435" s="24"/>
      <c r="Q23435" s="24"/>
      <c r="T23435" s="24"/>
      <c r="W23435" s="24"/>
      <c r="Z23435" s="24"/>
      <c r="AC23435" s="24"/>
      <c r="AI23435" s="24"/>
      <c r="AL23435" s="24"/>
      <c r="AO23435" s="24"/>
      <c r="AR23435" s="24"/>
      <c r="AU23435" s="24"/>
    </row>
    <row r="23436">
      <c r="J23436" s="18"/>
      <c r="N23436" s="24"/>
      <c r="Q23436" s="24"/>
      <c r="T23436" s="24"/>
      <c r="W23436" s="24"/>
      <c r="Z23436" s="24"/>
      <c r="AC23436" s="24"/>
      <c r="AI23436" s="24"/>
      <c r="AL23436" s="24"/>
      <c r="AO23436" s="24"/>
      <c r="AR23436" s="24"/>
      <c r="AU23436" s="24"/>
    </row>
    <row r="23437">
      <c r="J23437" s="18"/>
      <c r="N23437" s="24"/>
      <c r="Q23437" s="24"/>
      <c r="T23437" s="24"/>
      <c r="W23437" s="24"/>
      <c r="Z23437" s="24"/>
      <c r="AC23437" s="24"/>
      <c r="AI23437" s="24"/>
      <c r="AL23437" s="24"/>
      <c r="AO23437" s="24"/>
      <c r="AR23437" s="24"/>
      <c r="AU23437" s="24"/>
    </row>
    <row r="23438">
      <c r="J23438" s="18"/>
      <c r="N23438" s="24"/>
      <c r="Q23438" s="24"/>
      <c r="T23438" s="24"/>
      <c r="W23438" s="24"/>
      <c r="Z23438" s="24"/>
      <c r="AC23438" s="24"/>
      <c r="AI23438" s="24"/>
      <c r="AL23438" s="24"/>
      <c r="AO23438" s="24"/>
      <c r="AR23438" s="24"/>
      <c r="AU23438" s="24"/>
    </row>
    <row r="23439">
      <c r="J23439" s="18"/>
      <c r="N23439" s="24"/>
      <c r="Q23439" s="24"/>
      <c r="T23439" s="24"/>
      <c r="W23439" s="24"/>
      <c r="Z23439" s="24"/>
      <c r="AC23439" s="24"/>
      <c r="AI23439" s="24"/>
      <c r="AL23439" s="24"/>
      <c r="AO23439" s="24"/>
      <c r="AR23439" s="24"/>
      <c r="AU23439" s="24"/>
    </row>
    <row r="23440">
      <c r="J23440" s="18"/>
      <c r="N23440" s="24"/>
      <c r="Q23440" s="24"/>
      <c r="T23440" s="24"/>
      <c r="W23440" s="24"/>
      <c r="Z23440" s="24"/>
      <c r="AC23440" s="24"/>
      <c r="AI23440" s="24"/>
      <c r="AL23440" s="24"/>
      <c r="AO23440" s="24"/>
      <c r="AR23440" s="24"/>
      <c r="AU23440" s="24"/>
    </row>
    <row r="23441">
      <c r="J23441" s="18"/>
      <c r="N23441" s="24"/>
      <c r="Q23441" s="24"/>
      <c r="T23441" s="24"/>
      <c r="W23441" s="24"/>
      <c r="Z23441" s="24"/>
      <c r="AC23441" s="24"/>
      <c r="AI23441" s="24"/>
      <c r="AL23441" s="24"/>
      <c r="AO23441" s="24"/>
      <c r="AR23441" s="24"/>
      <c r="AU23441" s="24"/>
    </row>
    <row r="23442">
      <c r="J23442" s="18"/>
      <c r="N23442" s="24"/>
      <c r="Q23442" s="24"/>
      <c r="T23442" s="24"/>
      <c r="W23442" s="24"/>
      <c r="Z23442" s="24"/>
      <c r="AC23442" s="24"/>
      <c r="AI23442" s="24"/>
      <c r="AL23442" s="24"/>
      <c r="AO23442" s="24"/>
      <c r="AR23442" s="24"/>
      <c r="AU23442" s="24"/>
    </row>
    <row r="23443">
      <c r="J23443" s="18"/>
      <c r="N23443" s="24"/>
      <c r="Q23443" s="24"/>
      <c r="T23443" s="24"/>
      <c r="W23443" s="24"/>
      <c r="Z23443" s="24"/>
      <c r="AC23443" s="24"/>
      <c r="AI23443" s="24"/>
      <c r="AL23443" s="24"/>
      <c r="AO23443" s="24"/>
      <c r="AR23443" s="24"/>
      <c r="AU23443" s="24"/>
    </row>
    <row r="23444">
      <c r="J23444" s="18"/>
      <c r="N23444" s="24"/>
      <c r="Q23444" s="24"/>
      <c r="T23444" s="24"/>
      <c r="W23444" s="24"/>
      <c r="Z23444" s="24"/>
      <c r="AC23444" s="24"/>
      <c r="AI23444" s="24"/>
      <c r="AL23444" s="24"/>
      <c r="AO23444" s="24"/>
      <c r="AR23444" s="24"/>
      <c r="AU23444" s="24"/>
    </row>
    <row r="23445">
      <c r="J23445" s="18"/>
      <c r="N23445" s="24"/>
      <c r="Q23445" s="24"/>
      <c r="T23445" s="24"/>
      <c r="W23445" s="24"/>
      <c r="Z23445" s="24"/>
      <c r="AC23445" s="24"/>
      <c r="AI23445" s="24"/>
      <c r="AL23445" s="24"/>
      <c r="AO23445" s="24"/>
      <c r="AR23445" s="24"/>
      <c r="AU23445" s="24"/>
    </row>
    <row r="23446">
      <c r="J23446" s="18"/>
      <c r="N23446" s="24"/>
      <c r="Q23446" s="24"/>
      <c r="T23446" s="24"/>
      <c r="W23446" s="24"/>
      <c r="Z23446" s="24"/>
      <c r="AC23446" s="24"/>
      <c r="AI23446" s="24"/>
      <c r="AL23446" s="24"/>
      <c r="AO23446" s="24"/>
      <c r="AR23446" s="24"/>
      <c r="AU23446" s="24"/>
    </row>
    <row r="23447">
      <c r="J23447" s="18"/>
      <c r="N23447" s="24"/>
      <c r="Q23447" s="24"/>
      <c r="T23447" s="24"/>
      <c r="W23447" s="24"/>
      <c r="Z23447" s="24"/>
      <c r="AC23447" s="24"/>
      <c r="AI23447" s="24"/>
      <c r="AL23447" s="24"/>
      <c r="AO23447" s="24"/>
      <c r="AR23447" s="24"/>
      <c r="AU23447" s="24"/>
    </row>
    <row r="23448">
      <c r="J23448" s="18"/>
      <c r="N23448" s="24"/>
      <c r="Q23448" s="24"/>
      <c r="T23448" s="24"/>
      <c r="W23448" s="24"/>
      <c r="Z23448" s="24"/>
      <c r="AC23448" s="24"/>
      <c r="AI23448" s="24"/>
      <c r="AL23448" s="24"/>
      <c r="AO23448" s="24"/>
      <c r="AR23448" s="24"/>
      <c r="AU23448" s="24"/>
    </row>
    <row r="23449">
      <c r="J23449" s="18"/>
      <c r="N23449" s="24"/>
      <c r="Q23449" s="24"/>
      <c r="T23449" s="24"/>
      <c r="W23449" s="24"/>
      <c r="Z23449" s="24"/>
      <c r="AC23449" s="24"/>
      <c r="AI23449" s="24"/>
      <c r="AL23449" s="24"/>
      <c r="AO23449" s="24"/>
      <c r="AR23449" s="24"/>
      <c r="AU23449" s="24"/>
    </row>
    <row r="23450">
      <c r="J23450" s="18"/>
      <c r="N23450" s="24"/>
      <c r="Q23450" s="24"/>
      <c r="T23450" s="24"/>
      <c r="W23450" s="24"/>
      <c r="Z23450" s="24"/>
      <c r="AC23450" s="24"/>
      <c r="AI23450" s="24"/>
      <c r="AL23450" s="24"/>
      <c r="AO23450" s="24"/>
      <c r="AR23450" s="24"/>
      <c r="AU23450" s="24"/>
    </row>
    <row r="23451">
      <c r="J23451" s="18"/>
      <c r="N23451" s="24"/>
      <c r="Q23451" s="24"/>
      <c r="T23451" s="24"/>
      <c r="W23451" s="24"/>
      <c r="Z23451" s="24"/>
      <c r="AC23451" s="24"/>
      <c r="AI23451" s="24"/>
      <c r="AL23451" s="24"/>
      <c r="AO23451" s="24"/>
      <c r="AR23451" s="24"/>
      <c r="AU23451" s="24"/>
    </row>
    <row r="23452">
      <c r="J23452" s="18"/>
      <c r="N23452" s="24"/>
      <c r="Q23452" s="24"/>
      <c r="T23452" s="24"/>
      <c r="W23452" s="24"/>
      <c r="Z23452" s="24"/>
      <c r="AC23452" s="24"/>
      <c r="AI23452" s="24"/>
      <c r="AL23452" s="24"/>
      <c r="AO23452" s="24"/>
      <c r="AR23452" s="24"/>
      <c r="AU23452" s="24"/>
    </row>
    <row r="23453">
      <c r="J23453" s="18"/>
      <c r="N23453" s="24"/>
      <c r="Q23453" s="24"/>
      <c r="T23453" s="24"/>
      <c r="W23453" s="24"/>
      <c r="Z23453" s="24"/>
      <c r="AC23453" s="24"/>
      <c r="AI23453" s="24"/>
      <c r="AL23453" s="24"/>
      <c r="AO23453" s="24"/>
      <c r="AR23453" s="24"/>
      <c r="AU23453" s="24"/>
    </row>
    <row r="23454">
      <c r="J23454" s="18"/>
      <c r="N23454" s="24"/>
      <c r="Q23454" s="24"/>
      <c r="T23454" s="24"/>
      <c r="W23454" s="24"/>
      <c r="Z23454" s="24"/>
      <c r="AC23454" s="24"/>
      <c r="AI23454" s="24"/>
      <c r="AL23454" s="24"/>
      <c r="AO23454" s="24"/>
      <c r="AR23454" s="24"/>
      <c r="AU23454" s="24"/>
    </row>
    <row r="23455">
      <c r="J23455" s="18"/>
      <c r="N23455" s="24"/>
      <c r="Q23455" s="24"/>
      <c r="T23455" s="24"/>
      <c r="W23455" s="24"/>
      <c r="Z23455" s="24"/>
      <c r="AC23455" s="24"/>
      <c r="AI23455" s="24"/>
      <c r="AL23455" s="24"/>
      <c r="AO23455" s="24"/>
      <c r="AR23455" s="24"/>
      <c r="AU23455" s="24"/>
    </row>
    <row r="23456">
      <c r="J23456" s="18"/>
      <c r="N23456" s="24"/>
      <c r="Q23456" s="24"/>
      <c r="T23456" s="24"/>
      <c r="W23456" s="24"/>
      <c r="Z23456" s="24"/>
      <c r="AC23456" s="24"/>
      <c r="AI23456" s="24"/>
      <c r="AL23456" s="24"/>
      <c r="AO23456" s="24"/>
      <c r="AR23456" s="24"/>
      <c r="AU23456" s="24"/>
    </row>
    <row r="23457">
      <c r="J23457" s="18"/>
      <c r="N23457" s="24"/>
      <c r="Q23457" s="24"/>
      <c r="T23457" s="24"/>
      <c r="W23457" s="24"/>
      <c r="Z23457" s="24"/>
      <c r="AC23457" s="24"/>
      <c r="AI23457" s="24"/>
      <c r="AL23457" s="24"/>
      <c r="AO23457" s="24"/>
      <c r="AR23457" s="24"/>
      <c r="AU23457" s="24"/>
    </row>
    <row r="23458">
      <c r="J23458" s="18"/>
      <c r="N23458" s="24"/>
      <c r="Q23458" s="24"/>
      <c r="T23458" s="24"/>
      <c r="W23458" s="24"/>
      <c r="Z23458" s="24"/>
      <c r="AC23458" s="24"/>
      <c r="AI23458" s="24"/>
      <c r="AL23458" s="24"/>
      <c r="AO23458" s="24"/>
      <c r="AR23458" s="24"/>
      <c r="AU23458" s="24"/>
    </row>
    <row r="23459">
      <c r="J23459" s="18"/>
      <c r="N23459" s="24"/>
      <c r="Q23459" s="24"/>
      <c r="T23459" s="24"/>
      <c r="W23459" s="24"/>
      <c r="Z23459" s="24"/>
      <c r="AC23459" s="24"/>
      <c r="AI23459" s="24"/>
      <c r="AL23459" s="24"/>
      <c r="AO23459" s="24"/>
      <c r="AR23459" s="24"/>
      <c r="AU23459" s="24"/>
    </row>
    <row r="23460">
      <c r="J23460" s="18"/>
      <c r="N23460" s="24"/>
      <c r="Q23460" s="24"/>
      <c r="T23460" s="24"/>
      <c r="W23460" s="24"/>
      <c r="Z23460" s="24"/>
      <c r="AC23460" s="24"/>
      <c r="AI23460" s="24"/>
      <c r="AL23460" s="24"/>
      <c r="AO23460" s="24"/>
      <c r="AR23460" s="24"/>
      <c r="AU23460" s="24"/>
    </row>
    <row r="23461">
      <c r="J23461" s="18"/>
      <c r="N23461" s="24"/>
      <c r="Q23461" s="24"/>
      <c r="T23461" s="24"/>
      <c r="W23461" s="24"/>
      <c r="Z23461" s="24"/>
      <c r="AC23461" s="24"/>
      <c r="AI23461" s="24"/>
      <c r="AL23461" s="24"/>
      <c r="AO23461" s="24"/>
      <c r="AR23461" s="24"/>
      <c r="AU23461" s="24"/>
    </row>
    <row r="23462">
      <c r="J23462" s="18"/>
      <c r="N23462" s="24"/>
      <c r="Q23462" s="24"/>
      <c r="T23462" s="24"/>
      <c r="W23462" s="24"/>
      <c r="Z23462" s="24"/>
      <c r="AC23462" s="24"/>
      <c r="AI23462" s="24"/>
      <c r="AL23462" s="24"/>
      <c r="AO23462" s="24"/>
      <c r="AR23462" s="24"/>
      <c r="AU23462" s="24"/>
    </row>
    <row r="23463">
      <c r="J23463" s="18"/>
      <c r="N23463" s="24"/>
      <c r="Q23463" s="24"/>
      <c r="T23463" s="24"/>
      <c r="W23463" s="24"/>
      <c r="Z23463" s="24"/>
      <c r="AC23463" s="24"/>
      <c r="AI23463" s="24"/>
      <c r="AL23463" s="24"/>
      <c r="AO23463" s="24"/>
      <c r="AR23463" s="24"/>
      <c r="AU23463" s="24"/>
    </row>
    <row r="23464">
      <c r="J23464" s="18"/>
      <c r="N23464" s="24"/>
      <c r="Q23464" s="24"/>
      <c r="T23464" s="24"/>
      <c r="W23464" s="24"/>
      <c r="Z23464" s="24"/>
      <c r="AC23464" s="24"/>
      <c r="AI23464" s="24"/>
      <c r="AL23464" s="24"/>
      <c r="AO23464" s="24"/>
      <c r="AR23464" s="24"/>
      <c r="AU23464" s="24"/>
    </row>
    <row r="23465">
      <c r="J23465" s="18"/>
      <c r="N23465" s="24"/>
      <c r="Q23465" s="24"/>
      <c r="T23465" s="24"/>
      <c r="W23465" s="24"/>
      <c r="Z23465" s="24"/>
      <c r="AC23465" s="24"/>
      <c r="AI23465" s="24"/>
      <c r="AL23465" s="24"/>
      <c r="AO23465" s="24"/>
      <c r="AR23465" s="24"/>
      <c r="AU23465" s="24"/>
    </row>
    <row r="23466">
      <c r="J23466" s="18"/>
      <c r="N23466" s="24"/>
      <c r="Q23466" s="24"/>
      <c r="T23466" s="24"/>
      <c r="W23466" s="24"/>
      <c r="Z23466" s="24"/>
      <c r="AC23466" s="24"/>
      <c r="AI23466" s="24"/>
      <c r="AL23466" s="24"/>
      <c r="AO23466" s="24"/>
      <c r="AR23466" s="24"/>
      <c r="AU23466" s="24"/>
    </row>
    <row r="23467">
      <c r="J23467" s="18"/>
      <c r="N23467" s="24"/>
      <c r="Q23467" s="24"/>
      <c r="T23467" s="24"/>
      <c r="W23467" s="24"/>
      <c r="Z23467" s="24"/>
      <c r="AC23467" s="24"/>
      <c r="AI23467" s="24"/>
      <c r="AL23467" s="24"/>
      <c r="AO23467" s="24"/>
      <c r="AR23467" s="24"/>
      <c r="AU23467" s="24"/>
    </row>
    <row r="23468">
      <c r="J23468" s="18"/>
      <c r="N23468" s="24"/>
      <c r="Q23468" s="24"/>
      <c r="T23468" s="24"/>
      <c r="W23468" s="24"/>
      <c r="Z23468" s="24"/>
      <c r="AC23468" s="24"/>
      <c r="AI23468" s="24"/>
      <c r="AL23468" s="24"/>
      <c r="AO23468" s="24"/>
      <c r="AR23468" s="24"/>
      <c r="AU23468" s="24"/>
    </row>
    <row r="23469">
      <c r="J23469" s="18"/>
      <c r="N23469" s="24"/>
      <c r="Q23469" s="24"/>
      <c r="T23469" s="24"/>
      <c r="W23469" s="24"/>
      <c r="Z23469" s="24"/>
      <c r="AC23469" s="24"/>
      <c r="AI23469" s="24"/>
      <c r="AL23469" s="24"/>
      <c r="AO23469" s="24"/>
      <c r="AR23469" s="24"/>
      <c r="AU23469" s="24"/>
    </row>
    <row r="23470">
      <c r="J23470" s="18"/>
      <c r="N23470" s="24"/>
      <c r="Q23470" s="24"/>
      <c r="T23470" s="24"/>
      <c r="W23470" s="24"/>
      <c r="Z23470" s="24"/>
      <c r="AC23470" s="24"/>
      <c r="AI23470" s="24"/>
      <c r="AL23470" s="24"/>
      <c r="AO23470" s="24"/>
      <c r="AR23470" s="24"/>
      <c r="AU23470" s="24"/>
    </row>
    <row r="23471">
      <c r="J23471" s="18"/>
      <c r="N23471" s="24"/>
      <c r="Q23471" s="24"/>
      <c r="T23471" s="24"/>
      <c r="W23471" s="24"/>
      <c r="Z23471" s="24"/>
      <c r="AC23471" s="24"/>
      <c r="AI23471" s="24"/>
      <c r="AL23471" s="24"/>
      <c r="AO23471" s="24"/>
      <c r="AR23471" s="24"/>
      <c r="AU23471" s="24"/>
    </row>
    <row r="23472">
      <c r="J23472" s="18"/>
      <c r="N23472" s="24"/>
      <c r="Q23472" s="24"/>
      <c r="T23472" s="24"/>
      <c r="W23472" s="24"/>
      <c r="Z23472" s="24"/>
      <c r="AC23472" s="24"/>
      <c r="AI23472" s="24"/>
      <c r="AL23472" s="24"/>
      <c r="AO23472" s="24"/>
      <c r="AR23472" s="24"/>
      <c r="AU23472" s="24"/>
    </row>
    <row r="23473">
      <c r="J23473" s="18"/>
      <c r="N23473" s="24"/>
      <c r="Q23473" s="24"/>
      <c r="T23473" s="24"/>
      <c r="W23473" s="24"/>
      <c r="Z23473" s="24"/>
      <c r="AC23473" s="24"/>
      <c r="AI23473" s="24"/>
      <c r="AL23473" s="24"/>
      <c r="AO23473" s="24"/>
      <c r="AR23473" s="24"/>
      <c r="AU23473" s="24"/>
    </row>
    <row r="23474">
      <c r="J23474" s="18"/>
      <c r="N23474" s="24"/>
      <c r="Q23474" s="24"/>
      <c r="T23474" s="24"/>
      <c r="W23474" s="24"/>
      <c r="Z23474" s="24"/>
      <c r="AC23474" s="24"/>
      <c r="AI23474" s="24"/>
      <c r="AL23474" s="24"/>
      <c r="AO23474" s="24"/>
      <c r="AR23474" s="24"/>
      <c r="AU23474" s="24"/>
    </row>
    <row r="23475">
      <c r="J23475" s="18"/>
      <c r="N23475" s="24"/>
      <c r="Q23475" s="24"/>
      <c r="T23475" s="24"/>
      <c r="W23475" s="24"/>
      <c r="Z23475" s="24"/>
      <c r="AC23475" s="24"/>
      <c r="AI23475" s="24"/>
      <c r="AL23475" s="24"/>
      <c r="AO23475" s="24"/>
      <c r="AR23475" s="24"/>
      <c r="AU23475" s="24"/>
    </row>
    <row r="23476">
      <c r="J23476" s="18"/>
      <c r="N23476" s="24"/>
      <c r="Q23476" s="24"/>
      <c r="T23476" s="24"/>
      <c r="W23476" s="24"/>
      <c r="Z23476" s="24"/>
      <c r="AC23476" s="24"/>
      <c r="AI23476" s="24"/>
      <c r="AL23476" s="24"/>
      <c r="AO23476" s="24"/>
      <c r="AR23476" s="24"/>
      <c r="AU23476" s="24"/>
    </row>
    <row r="23477">
      <c r="J23477" s="18"/>
      <c r="N23477" s="24"/>
      <c r="Q23477" s="24"/>
      <c r="T23477" s="24"/>
      <c r="W23477" s="24"/>
      <c r="Z23477" s="24"/>
      <c r="AC23477" s="24"/>
      <c r="AI23477" s="24"/>
      <c r="AL23477" s="24"/>
      <c r="AO23477" s="24"/>
      <c r="AR23477" s="24"/>
      <c r="AU23477" s="24"/>
    </row>
    <row r="23478">
      <c r="J23478" s="18"/>
      <c r="N23478" s="24"/>
      <c r="Q23478" s="24"/>
      <c r="T23478" s="24"/>
      <c r="W23478" s="24"/>
      <c r="Z23478" s="24"/>
      <c r="AC23478" s="24"/>
      <c r="AI23478" s="24"/>
      <c r="AL23478" s="24"/>
      <c r="AO23478" s="24"/>
      <c r="AR23478" s="24"/>
      <c r="AU23478" s="24"/>
    </row>
    <row r="23479">
      <c r="J23479" s="18"/>
      <c r="N23479" s="24"/>
      <c r="Q23479" s="24"/>
      <c r="T23479" s="24"/>
      <c r="W23479" s="24"/>
      <c r="Z23479" s="24"/>
      <c r="AC23479" s="24"/>
      <c r="AI23479" s="24"/>
      <c r="AL23479" s="24"/>
      <c r="AO23479" s="24"/>
      <c r="AR23479" s="24"/>
      <c r="AU23479" s="24"/>
    </row>
    <row r="23480">
      <c r="J23480" s="18"/>
      <c r="N23480" s="24"/>
      <c r="Q23480" s="24"/>
      <c r="T23480" s="24"/>
      <c r="W23480" s="24"/>
      <c r="Z23480" s="24"/>
      <c r="AC23480" s="24"/>
      <c r="AI23480" s="24"/>
      <c r="AL23480" s="24"/>
      <c r="AO23480" s="24"/>
      <c r="AR23480" s="24"/>
      <c r="AU23480" s="24"/>
    </row>
    <row r="23481">
      <c r="J23481" s="18"/>
      <c r="N23481" s="24"/>
      <c r="Q23481" s="24"/>
      <c r="T23481" s="24"/>
      <c r="W23481" s="24"/>
      <c r="Z23481" s="24"/>
      <c r="AC23481" s="24"/>
      <c r="AI23481" s="24"/>
      <c r="AL23481" s="24"/>
      <c r="AO23481" s="24"/>
      <c r="AR23481" s="24"/>
      <c r="AU23481" s="24"/>
    </row>
    <row r="23482">
      <c r="J23482" s="18"/>
      <c r="N23482" s="24"/>
      <c r="Q23482" s="24"/>
      <c r="T23482" s="24"/>
      <c r="W23482" s="24"/>
      <c r="Z23482" s="24"/>
      <c r="AC23482" s="24"/>
      <c r="AI23482" s="24"/>
      <c r="AL23482" s="24"/>
      <c r="AO23482" s="24"/>
      <c r="AR23482" s="24"/>
      <c r="AU23482" s="24"/>
    </row>
    <row r="23483">
      <c r="J23483" s="18"/>
      <c r="N23483" s="24"/>
      <c r="Q23483" s="24"/>
      <c r="T23483" s="24"/>
      <c r="W23483" s="24"/>
      <c r="Z23483" s="24"/>
      <c r="AC23483" s="24"/>
      <c r="AI23483" s="24"/>
      <c r="AL23483" s="24"/>
      <c r="AO23483" s="24"/>
      <c r="AR23483" s="24"/>
      <c r="AU23483" s="24"/>
    </row>
    <row r="23484">
      <c r="J23484" s="18"/>
      <c r="N23484" s="24"/>
      <c r="Q23484" s="24"/>
      <c r="T23484" s="24"/>
      <c r="W23484" s="24"/>
      <c r="Z23484" s="24"/>
      <c r="AC23484" s="24"/>
      <c r="AI23484" s="24"/>
      <c r="AL23484" s="24"/>
      <c r="AO23484" s="24"/>
      <c r="AR23484" s="24"/>
      <c r="AU23484" s="24"/>
    </row>
    <row r="23485">
      <c r="J23485" s="18"/>
      <c r="N23485" s="24"/>
      <c r="Q23485" s="24"/>
      <c r="T23485" s="24"/>
      <c r="W23485" s="24"/>
      <c r="Z23485" s="24"/>
      <c r="AC23485" s="24"/>
      <c r="AI23485" s="24"/>
      <c r="AL23485" s="24"/>
      <c r="AO23485" s="24"/>
      <c r="AR23485" s="24"/>
      <c r="AU23485" s="24"/>
    </row>
    <row r="23486">
      <c r="J23486" s="18"/>
      <c r="N23486" s="24"/>
      <c r="Q23486" s="24"/>
      <c r="T23486" s="24"/>
      <c r="W23486" s="24"/>
      <c r="Z23486" s="24"/>
      <c r="AC23486" s="24"/>
      <c r="AI23486" s="24"/>
      <c r="AL23486" s="24"/>
      <c r="AO23486" s="24"/>
      <c r="AR23486" s="24"/>
      <c r="AU23486" s="24"/>
    </row>
    <row r="23487">
      <c r="J23487" s="18"/>
      <c r="N23487" s="24"/>
      <c r="Q23487" s="24"/>
      <c r="T23487" s="24"/>
      <c r="W23487" s="24"/>
      <c r="Z23487" s="24"/>
      <c r="AC23487" s="24"/>
      <c r="AI23487" s="24"/>
      <c r="AL23487" s="24"/>
      <c r="AO23487" s="24"/>
      <c r="AR23487" s="24"/>
      <c r="AU23487" s="24"/>
    </row>
    <row r="23488">
      <c r="J23488" s="18"/>
      <c r="N23488" s="24"/>
      <c r="Q23488" s="24"/>
      <c r="T23488" s="24"/>
      <c r="W23488" s="24"/>
      <c r="Z23488" s="24"/>
      <c r="AC23488" s="24"/>
      <c r="AI23488" s="24"/>
      <c r="AL23488" s="24"/>
      <c r="AO23488" s="24"/>
      <c r="AR23488" s="24"/>
      <c r="AU23488" s="24"/>
    </row>
    <row r="23489">
      <c r="J23489" s="18"/>
      <c r="N23489" s="24"/>
      <c r="Q23489" s="24"/>
      <c r="T23489" s="24"/>
      <c r="W23489" s="24"/>
      <c r="Z23489" s="24"/>
      <c r="AC23489" s="24"/>
      <c r="AI23489" s="24"/>
      <c r="AL23489" s="24"/>
      <c r="AO23489" s="24"/>
      <c r="AR23489" s="24"/>
      <c r="AU23489" s="24"/>
    </row>
    <row r="23490">
      <c r="J23490" s="18"/>
      <c r="N23490" s="24"/>
      <c r="Q23490" s="24"/>
      <c r="T23490" s="24"/>
      <c r="W23490" s="24"/>
      <c r="Z23490" s="24"/>
      <c r="AC23490" s="24"/>
      <c r="AI23490" s="24"/>
      <c r="AL23490" s="24"/>
      <c r="AO23490" s="24"/>
      <c r="AR23490" s="24"/>
      <c r="AU23490" s="24"/>
    </row>
    <row r="23491">
      <c r="J23491" s="18"/>
      <c r="N23491" s="24"/>
      <c r="Q23491" s="24"/>
      <c r="T23491" s="24"/>
      <c r="W23491" s="24"/>
      <c r="Z23491" s="24"/>
      <c r="AC23491" s="24"/>
      <c r="AI23491" s="24"/>
      <c r="AL23491" s="24"/>
      <c r="AO23491" s="24"/>
      <c r="AR23491" s="24"/>
      <c r="AU23491" s="24"/>
    </row>
    <row r="23492">
      <c r="J23492" s="18"/>
      <c r="N23492" s="24"/>
      <c r="Q23492" s="24"/>
      <c r="T23492" s="24"/>
      <c r="W23492" s="24"/>
      <c r="Z23492" s="24"/>
      <c r="AC23492" s="24"/>
      <c r="AI23492" s="24"/>
      <c r="AL23492" s="24"/>
      <c r="AO23492" s="24"/>
      <c r="AR23492" s="24"/>
      <c r="AU23492" s="24"/>
    </row>
    <row r="23493">
      <c r="J23493" s="18"/>
      <c r="N23493" s="24"/>
      <c r="Q23493" s="24"/>
      <c r="T23493" s="24"/>
      <c r="W23493" s="24"/>
      <c r="Z23493" s="24"/>
      <c r="AC23493" s="24"/>
      <c r="AI23493" s="24"/>
      <c r="AL23493" s="24"/>
      <c r="AO23493" s="24"/>
      <c r="AR23493" s="24"/>
      <c r="AU23493" s="24"/>
    </row>
    <row r="23494">
      <c r="J23494" s="18"/>
      <c r="N23494" s="24"/>
      <c r="Q23494" s="24"/>
      <c r="T23494" s="24"/>
      <c r="W23494" s="24"/>
      <c r="Z23494" s="24"/>
      <c r="AC23494" s="24"/>
      <c r="AI23494" s="24"/>
      <c r="AL23494" s="24"/>
      <c r="AO23494" s="24"/>
      <c r="AR23494" s="24"/>
      <c r="AU23494" s="24"/>
    </row>
    <row r="23495">
      <c r="J23495" s="18"/>
      <c r="N23495" s="24"/>
      <c r="Q23495" s="24"/>
      <c r="T23495" s="24"/>
      <c r="W23495" s="24"/>
      <c r="Z23495" s="24"/>
      <c r="AC23495" s="24"/>
      <c r="AI23495" s="24"/>
      <c r="AL23495" s="24"/>
      <c r="AO23495" s="24"/>
      <c r="AR23495" s="24"/>
      <c r="AU23495" s="24"/>
    </row>
    <row r="23496">
      <c r="J23496" s="18"/>
      <c r="N23496" s="24"/>
      <c r="Q23496" s="24"/>
      <c r="T23496" s="24"/>
      <c r="W23496" s="24"/>
      <c r="Z23496" s="24"/>
      <c r="AC23496" s="24"/>
      <c r="AI23496" s="24"/>
      <c r="AL23496" s="24"/>
      <c r="AO23496" s="24"/>
      <c r="AR23496" s="24"/>
      <c r="AU23496" s="24"/>
    </row>
    <row r="23497">
      <c r="J23497" s="18"/>
      <c r="N23497" s="24"/>
      <c r="Q23497" s="24"/>
      <c r="T23497" s="24"/>
      <c r="W23497" s="24"/>
      <c r="Z23497" s="24"/>
      <c r="AC23497" s="24"/>
      <c r="AI23497" s="24"/>
      <c r="AL23497" s="24"/>
      <c r="AO23497" s="24"/>
      <c r="AR23497" s="24"/>
      <c r="AU23497" s="24"/>
    </row>
    <row r="23498">
      <c r="J23498" s="18"/>
      <c r="N23498" s="24"/>
      <c r="Q23498" s="24"/>
      <c r="T23498" s="24"/>
      <c r="W23498" s="24"/>
      <c r="Z23498" s="24"/>
      <c r="AC23498" s="24"/>
      <c r="AI23498" s="24"/>
      <c r="AL23498" s="24"/>
      <c r="AO23498" s="24"/>
      <c r="AR23498" s="24"/>
      <c r="AU23498" s="24"/>
    </row>
    <row r="23499">
      <c r="J23499" s="18"/>
      <c r="N23499" s="24"/>
      <c r="Q23499" s="24"/>
      <c r="T23499" s="24"/>
      <c r="W23499" s="24"/>
      <c r="Z23499" s="24"/>
      <c r="AC23499" s="24"/>
      <c r="AI23499" s="24"/>
      <c r="AL23499" s="24"/>
      <c r="AO23499" s="24"/>
      <c r="AR23499" s="24"/>
      <c r="AU23499" s="24"/>
    </row>
    <row r="23500">
      <c r="J23500" s="18"/>
      <c r="N23500" s="24"/>
      <c r="Q23500" s="24"/>
      <c r="T23500" s="24"/>
      <c r="W23500" s="24"/>
      <c r="Z23500" s="24"/>
      <c r="AC23500" s="24"/>
      <c r="AI23500" s="24"/>
      <c r="AL23500" s="24"/>
      <c r="AO23500" s="24"/>
      <c r="AR23500" s="24"/>
      <c r="AU23500" s="24"/>
    </row>
    <row r="23501">
      <c r="J23501" s="18"/>
      <c r="N23501" s="24"/>
      <c r="Q23501" s="24"/>
      <c r="T23501" s="24"/>
      <c r="W23501" s="24"/>
      <c r="Z23501" s="24"/>
      <c r="AC23501" s="24"/>
      <c r="AI23501" s="24"/>
      <c r="AL23501" s="24"/>
      <c r="AO23501" s="24"/>
      <c r="AR23501" s="24"/>
      <c r="AU23501" s="24"/>
    </row>
    <row r="23502">
      <c r="J23502" s="18"/>
      <c r="N23502" s="24"/>
      <c r="Q23502" s="24"/>
      <c r="T23502" s="24"/>
      <c r="W23502" s="24"/>
      <c r="Z23502" s="24"/>
      <c r="AC23502" s="24"/>
      <c r="AI23502" s="24"/>
      <c r="AL23502" s="24"/>
      <c r="AO23502" s="24"/>
      <c r="AR23502" s="24"/>
      <c r="AU23502" s="24"/>
    </row>
    <row r="23503">
      <c r="J23503" s="18"/>
      <c r="N23503" s="24"/>
      <c r="Q23503" s="24"/>
      <c r="T23503" s="24"/>
      <c r="W23503" s="24"/>
      <c r="Z23503" s="24"/>
      <c r="AC23503" s="24"/>
      <c r="AI23503" s="24"/>
      <c r="AL23503" s="24"/>
      <c r="AO23503" s="24"/>
      <c r="AR23503" s="24"/>
      <c r="AU23503" s="24"/>
    </row>
    <row r="23504">
      <c r="J23504" s="18"/>
      <c r="N23504" s="24"/>
      <c r="Q23504" s="24"/>
      <c r="T23504" s="24"/>
      <c r="W23504" s="24"/>
      <c r="Z23504" s="24"/>
      <c r="AC23504" s="24"/>
      <c r="AI23504" s="24"/>
      <c r="AL23504" s="24"/>
      <c r="AO23504" s="24"/>
      <c r="AR23504" s="24"/>
      <c r="AU23504" s="24"/>
    </row>
    <row r="23505">
      <c r="J23505" s="18"/>
      <c r="N23505" s="24"/>
      <c r="Q23505" s="24"/>
      <c r="T23505" s="24"/>
      <c r="W23505" s="24"/>
      <c r="Z23505" s="24"/>
      <c r="AC23505" s="24"/>
      <c r="AI23505" s="24"/>
      <c r="AL23505" s="24"/>
      <c r="AO23505" s="24"/>
      <c r="AR23505" s="24"/>
      <c r="AU23505" s="24"/>
    </row>
    <row r="23506">
      <c r="J23506" s="18"/>
      <c r="N23506" s="24"/>
      <c r="Q23506" s="24"/>
      <c r="T23506" s="24"/>
      <c r="W23506" s="24"/>
      <c r="Z23506" s="24"/>
      <c r="AC23506" s="24"/>
      <c r="AI23506" s="24"/>
      <c r="AL23506" s="24"/>
      <c r="AO23506" s="24"/>
      <c r="AR23506" s="24"/>
      <c r="AU23506" s="24"/>
    </row>
    <row r="23507">
      <c r="J23507" s="18"/>
      <c r="N23507" s="24"/>
      <c r="Q23507" s="24"/>
      <c r="T23507" s="24"/>
      <c r="W23507" s="24"/>
      <c r="Z23507" s="24"/>
      <c r="AC23507" s="24"/>
      <c r="AI23507" s="24"/>
      <c r="AL23507" s="24"/>
      <c r="AO23507" s="24"/>
      <c r="AR23507" s="24"/>
      <c r="AU23507" s="24"/>
    </row>
    <row r="23508">
      <c r="J23508" s="18"/>
      <c r="N23508" s="24"/>
      <c r="Q23508" s="24"/>
      <c r="T23508" s="24"/>
      <c r="W23508" s="24"/>
      <c r="Z23508" s="24"/>
      <c r="AC23508" s="24"/>
      <c r="AI23508" s="24"/>
      <c r="AL23508" s="24"/>
      <c r="AO23508" s="24"/>
      <c r="AR23508" s="24"/>
      <c r="AU23508" s="24"/>
    </row>
    <row r="23509">
      <c r="J23509" s="18"/>
      <c r="N23509" s="24"/>
      <c r="Q23509" s="24"/>
      <c r="T23509" s="24"/>
      <c r="W23509" s="24"/>
      <c r="Z23509" s="24"/>
      <c r="AC23509" s="24"/>
      <c r="AI23509" s="24"/>
      <c r="AL23509" s="24"/>
      <c r="AO23509" s="24"/>
      <c r="AR23509" s="24"/>
      <c r="AU23509" s="24"/>
    </row>
    <row r="23510">
      <c r="J23510" s="18"/>
      <c r="N23510" s="24"/>
      <c r="Q23510" s="24"/>
      <c r="T23510" s="24"/>
      <c r="W23510" s="24"/>
      <c r="Z23510" s="24"/>
      <c r="AC23510" s="24"/>
      <c r="AI23510" s="24"/>
      <c r="AL23510" s="24"/>
      <c r="AO23510" s="24"/>
      <c r="AR23510" s="24"/>
      <c r="AU23510" s="24"/>
    </row>
    <row r="23511">
      <c r="J23511" s="18"/>
      <c r="N23511" s="24"/>
      <c r="Q23511" s="24"/>
      <c r="T23511" s="24"/>
      <c r="W23511" s="24"/>
      <c r="Z23511" s="24"/>
      <c r="AC23511" s="24"/>
      <c r="AI23511" s="24"/>
      <c r="AL23511" s="24"/>
      <c r="AO23511" s="24"/>
      <c r="AR23511" s="24"/>
      <c r="AU23511" s="24"/>
    </row>
    <row r="23512">
      <c r="J23512" s="18"/>
      <c r="N23512" s="24"/>
      <c r="Q23512" s="24"/>
      <c r="T23512" s="24"/>
      <c r="W23512" s="24"/>
      <c r="Z23512" s="24"/>
      <c r="AC23512" s="24"/>
      <c r="AI23512" s="24"/>
      <c r="AL23512" s="24"/>
      <c r="AO23512" s="24"/>
      <c r="AR23512" s="24"/>
      <c r="AU23512" s="24"/>
    </row>
    <row r="23513">
      <c r="J23513" s="18"/>
      <c r="N23513" s="24"/>
      <c r="Q23513" s="24"/>
      <c r="T23513" s="24"/>
      <c r="W23513" s="24"/>
      <c r="Z23513" s="24"/>
      <c r="AC23513" s="24"/>
      <c r="AI23513" s="24"/>
      <c r="AL23513" s="24"/>
      <c r="AO23513" s="24"/>
      <c r="AR23513" s="24"/>
      <c r="AU23513" s="24"/>
    </row>
    <row r="23514">
      <c r="J23514" s="18"/>
      <c r="N23514" s="24"/>
      <c r="Q23514" s="24"/>
      <c r="T23514" s="24"/>
      <c r="W23514" s="24"/>
      <c r="Z23514" s="24"/>
      <c r="AC23514" s="24"/>
      <c r="AI23514" s="24"/>
      <c r="AL23514" s="24"/>
      <c r="AO23514" s="24"/>
      <c r="AR23514" s="24"/>
      <c r="AU23514" s="24"/>
    </row>
    <row r="23515">
      <c r="J23515" s="18"/>
      <c r="N23515" s="24"/>
      <c r="Q23515" s="24"/>
      <c r="T23515" s="24"/>
      <c r="W23515" s="24"/>
      <c r="Z23515" s="24"/>
      <c r="AC23515" s="24"/>
      <c r="AI23515" s="24"/>
      <c r="AL23515" s="24"/>
      <c r="AO23515" s="24"/>
      <c r="AR23515" s="24"/>
      <c r="AU23515" s="24"/>
    </row>
    <row r="23516">
      <c r="J23516" s="18"/>
      <c r="N23516" s="24"/>
      <c r="Q23516" s="24"/>
      <c r="T23516" s="24"/>
      <c r="W23516" s="24"/>
      <c r="Z23516" s="24"/>
      <c r="AC23516" s="24"/>
      <c r="AI23516" s="24"/>
      <c r="AL23516" s="24"/>
      <c r="AO23516" s="24"/>
      <c r="AR23516" s="24"/>
      <c r="AU23516" s="24"/>
    </row>
    <row r="23517">
      <c r="J23517" s="18"/>
      <c r="N23517" s="24"/>
      <c r="Q23517" s="24"/>
      <c r="T23517" s="24"/>
      <c r="W23517" s="24"/>
      <c r="Z23517" s="24"/>
      <c r="AC23517" s="24"/>
      <c r="AI23517" s="24"/>
      <c r="AL23517" s="24"/>
      <c r="AO23517" s="24"/>
      <c r="AR23517" s="24"/>
      <c r="AU23517" s="24"/>
    </row>
    <row r="23518">
      <c r="J23518" s="18"/>
      <c r="N23518" s="24"/>
      <c r="Q23518" s="24"/>
      <c r="T23518" s="24"/>
      <c r="W23518" s="24"/>
      <c r="Z23518" s="24"/>
      <c r="AC23518" s="24"/>
      <c r="AI23518" s="24"/>
      <c r="AL23518" s="24"/>
      <c r="AO23518" s="24"/>
      <c r="AR23518" s="24"/>
      <c r="AU23518" s="24"/>
    </row>
    <row r="23519">
      <c r="J23519" s="18"/>
      <c r="N23519" s="24"/>
      <c r="Q23519" s="24"/>
      <c r="T23519" s="24"/>
      <c r="W23519" s="24"/>
      <c r="Z23519" s="24"/>
      <c r="AC23519" s="24"/>
      <c r="AI23519" s="24"/>
      <c r="AL23519" s="24"/>
      <c r="AO23519" s="24"/>
      <c r="AR23519" s="24"/>
      <c r="AU23519" s="24"/>
    </row>
    <row r="23520">
      <c r="J23520" s="18"/>
      <c r="N23520" s="24"/>
      <c r="Q23520" s="24"/>
      <c r="T23520" s="24"/>
      <c r="W23520" s="24"/>
      <c r="Z23520" s="24"/>
      <c r="AC23520" s="24"/>
      <c r="AI23520" s="24"/>
      <c r="AL23520" s="24"/>
      <c r="AO23520" s="24"/>
      <c r="AR23520" s="24"/>
      <c r="AU23520" s="24"/>
    </row>
    <row r="23521">
      <c r="J23521" s="18"/>
      <c r="N23521" s="24"/>
      <c r="Q23521" s="24"/>
      <c r="T23521" s="24"/>
      <c r="W23521" s="24"/>
      <c r="Z23521" s="24"/>
      <c r="AC23521" s="24"/>
      <c r="AI23521" s="24"/>
      <c r="AL23521" s="24"/>
      <c r="AO23521" s="24"/>
      <c r="AR23521" s="24"/>
      <c r="AU23521" s="24"/>
    </row>
    <row r="23522">
      <c r="J23522" s="18"/>
      <c r="N23522" s="24"/>
      <c r="Q23522" s="24"/>
      <c r="T23522" s="24"/>
      <c r="W23522" s="24"/>
      <c r="Z23522" s="24"/>
      <c r="AC23522" s="24"/>
      <c r="AI23522" s="24"/>
      <c r="AL23522" s="24"/>
      <c r="AO23522" s="24"/>
      <c r="AR23522" s="24"/>
      <c r="AU23522" s="24"/>
    </row>
    <row r="23523">
      <c r="J23523" s="18"/>
      <c r="N23523" s="24"/>
      <c r="Q23523" s="24"/>
      <c r="T23523" s="24"/>
      <c r="W23523" s="24"/>
      <c r="Z23523" s="24"/>
      <c r="AC23523" s="24"/>
      <c r="AI23523" s="24"/>
      <c r="AL23523" s="24"/>
      <c r="AO23523" s="24"/>
      <c r="AR23523" s="24"/>
      <c r="AU23523" s="24"/>
    </row>
    <row r="23524">
      <c r="J23524" s="18"/>
      <c r="N23524" s="24"/>
      <c r="Q23524" s="24"/>
      <c r="T23524" s="24"/>
      <c r="W23524" s="24"/>
      <c r="Z23524" s="24"/>
      <c r="AC23524" s="24"/>
      <c r="AI23524" s="24"/>
      <c r="AL23524" s="24"/>
      <c r="AO23524" s="24"/>
      <c r="AR23524" s="24"/>
      <c r="AU23524" s="24"/>
    </row>
    <row r="23525">
      <c r="J23525" s="18"/>
      <c r="N23525" s="24"/>
      <c r="Q23525" s="24"/>
      <c r="T23525" s="24"/>
      <c r="W23525" s="24"/>
      <c r="Z23525" s="24"/>
      <c r="AC23525" s="24"/>
      <c r="AI23525" s="24"/>
      <c r="AL23525" s="24"/>
      <c r="AO23525" s="24"/>
      <c r="AR23525" s="24"/>
      <c r="AU23525" s="24"/>
    </row>
    <row r="23526">
      <c r="J23526" s="18"/>
      <c r="N23526" s="24"/>
      <c r="Q23526" s="24"/>
      <c r="T23526" s="24"/>
      <c r="W23526" s="24"/>
      <c r="Z23526" s="24"/>
      <c r="AC23526" s="24"/>
      <c r="AI23526" s="24"/>
      <c r="AL23526" s="24"/>
      <c r="AO23526" s="24"/>
      <c r="AR23526" s="24"/>
      <c r="AU23526" s="24"/>
    </row>
    <row r="23527">
      <c r="J23527" s="18"/>
      <c r="N23527" s="24"/>
      <c r="Q23527" s="24"/>
      <c r="T23527" s="24"/>
      <c r="W23527" s="24"/>
      <c r="Z23527" s="24"/>
      <c r="AC23527" s="24"/>
      <c r="AI23527" s="24"/>
      <c r="AL23527" s="24"/>
      <c r="AO23527" s="24"/>
      <c r="AR23527" s="24"/>
      <c r="AU23527" s="24"/>
    </row>
    <row r="23528">
      <c r="J23528" s="18"/>
      <c r="N23528" s="24"/>
      <c r="Q23528" s="24"/>
      <c r="T23528" s="24"/>
      <c r="W23528" s="24"/>
      <c r="Z23528" s="24"/>
      <c r="AC23528" s="24"/>
      <c r="AI23528" s="24"/>
      <c r="AL23528" s="24"/>
      <c r="AO23528" s="24"/>
      <c r="AR23528" s="24"/>
      <c r="AU23528" s="24"/>
    </row>
    <row r="23529">
      <c r="J23529" s="18"/>
      <c r="N23529" s="24"/>
      <c r="Q23529" s="24"/>
      <c r="T23529" s="24"/>
      <c r="W23529" s="24"/>
      <c r="Z23529" s="24"/>
      <c r="AC23529" s="24"/>
      <c r="AI23529" s="24"/>
      <c r="AL23529" s="24"/>
      <c r="AO23529" s="24"/>
      <c r="AR23529" s="24"/>
      <c r="AU23529" s="24"/>
    </row>
    <row r="23530">
      <c r="J23530" s="18"/>
      <c r="N23530" s="24"/>
      <c r="Q23530" s="24"/>
      <c r="T23530" s="24"/>
      <c r="W23530" s="24"/>
      <c r="Z23530" s="24"/>
      <c r="AC23530" s="24"/>
      <c r="AI23530" s="24"/>
      <c r="AL23530" s="24"/>
      <c r="AO23530" s="24"/>
      <c r="AR23530" s="24"/>
      <c r="AU23530" s="24"/>
    </row>
    <row r="23531">
      <c r="J23531" s="18"/>
      <c r="N23531" s="24"/>
      <c r="Q23531" s="24"/>
      <c r="T23531" s="24"/>
      <c r="W23531" s="24"/>
      <c r="Z23531" s="24"/>
      <c r="AC23531" s="24"/>
      <c r="AI23531" s="24"/>
      <c r="AL23531" s="24"/>
      <c r="AO23531" s="24"/>
      <c r="AR23531" s="24"/>
      <c r="AU23531" s="24"/>
    </row>
    <row r="23532">
      <c r="J23532" s="18"/>
      <c r="N23532" s="24"/>
      <c r="Q23532" s="24"/>
      <c r="T23532" s="24"/>
      <c r="W23532" s="24"/>
      <c r="Z23532" s="24"/>
      <c r="AC23532" s="24"/>
      <c r="AI23532" s="24"/>
      <c r="AL23532" s="24"/>
      <c r="AO23532" s="24"/>
      <c r="AR23532" s="24"/>
      <c r="AU23532" s="24"/>
    </row>
    <row r="23533">
      <c r="J23533" s="18"/>
      <c r="N23533" s="24"/>
      <c r="Q23533" s="24"/>
      <c r="T23533" s="24"/>
      <c r="W23533" s="24"/>
      <c r="Z23533" s="24"/>
      <c r="AC23533" s="24"/>
      <c r="AI23533" s="24"/>
      <c r="AL23533" s="24"/>
      <c r="AO23533" s="24"/>
      <c r="AR23533" s="24"/>
      <c r="AU23533" s="24"/>
    </row>
    <row r="23534">
      <c r="J23534" s="18"/>
      <c r="N23534" s="24"/>
      <c r="Q23534" s="24"/>
      <c r="T23534" s="24"/>
      <c r="W23534" s="24"/>
      <c r="Z23534" s="24"/>
      <c r="AC23534" s="24"/>
      <c r="AI23534" s="24"/>
      <c r="AL23534" s="24"/>
      <c r="AO23534" s="24"/>
      <c r="AR23534" s="24"/>
      <c r="AU23534" s="24"/>
    </row>
    <row r="23535">
      <c r="J23535" s="18"/>
      <c r="N23535" s="24"/>
      <c r="Q23535" s="24"/>
      <c r="T23535" s="24"/>
      <c r="W23535" s="24"/>
      <c r="Z23535" s="24"/>
      <c r="AC23535" s="24"/>
      <c r="AI23535" s="24"/>
      <c r="AL23535" s="24"/>
      <c r="AO23535" s="24"/>
      <c r="AR23535" s="24"/>
      <c r="AU23535" s="24"/>
    </row>
    <row r="23536">
      <c r="J23536" s="18"/>
      <c r="N23536" s="24"/>
      <c r="Q23536" s="24"/>
      <c r="T23536" s="24"/>
      <c r="W23536" s="24"/>
      <c r="Z23536" s="24"/>
      <c r="AC23536" s="24"/>
      <c r="AI23536" s="24"/>
      <c r="AL23536" s="24"/>
      <c r="AO23536" s="24"/>
      <c r="AR23536" s="24"/>
      <c r="AU23536" s="24"/>
    </row>
    <row r="23537">
      <c r="J23537" s="18"/>
      <c r="N23537" s="24"/>
      <c r="Q23537" s="24"/>
      <c r="T23537" s="24"/>
      <c r="W23537" s="24"/>
      <c r="Z23537" s="24"/>
      <c r="AC23537" s="24"/>
      <c r="AI23537" s="24"/>
      <c r="AL23537" s="24"/>
      <c r="AO23537" s="24"/>
      <c r="AR23537" s="24"/>
      <c r="AU23537" s="24"/>
    </row>
    <row r="23538">
      <c r="J23538" s="18"/>
      <c r="N23538" s="24"/>
      <c r="Q23538" s="24"/>
      <c r="T23538" s="24"/>
      <c r="W23538" s="24"/>
      <c r="Z23538" s="24"/>
      <c r="AC23538" s="24"/>
      <c r="AI23538" s="24"/>
      <c r="AL23538" s="24"/>
      <c r="AO23538" s="24"/>
      <c r="AR23538" s="24"/>
      <c r="AU23538" s="24"/>
    </row>
    <row r="23539">
      <c r="J23539" s="18"/>
      <c r="N23539" s="24"/>
      <c r="Q23539" s="24"/>
      <c r="T23539" s="24"/>
      <c r="W23539" s="24"/>
      <c r="Z23539" s="24"/>
      <c r="AC23539" s="24"/>
      <c r="AI23539" s="24"/>
      <c r="AL23539" s="24"/>
      <c r="AO23539" s="24"/>
      <c r="AR23539" s="24"/>
      <c r="AU23539" s="24"/>
    </row>
    <row r="23540">
      <c r="J23540" s="18"/>
      <c r="N23540" s="24"/>
      <c r="Q23540" s="24"/>
      <c r="T23540" s="24"/>
      <c r="W23540" s="24"/>
      <c r="Z23540" s="24"/>
      <c r="AC23540" s="24"/>
      <c r="AI23540" s="24"/>
      <c r="AL23540" s="24"/>
      <c r="AO23540" s="24"/>
      <c r="AR23540" s="24"/>
      <c r="AU23540" s="24"/>
    </row>
    <row r="23541">
      <c r="J23541" s="18"/>
      <c r="N23541" s="24"/>
      <c r="Q23541" s="24"/>
      <c r="T23541" s="24"/>
      <c r="W23541" s="24"/>
      <c r="Z23541" s="24"/>
      <c r="AC23541" s="24"/>
      <c r="AI23541" s="24"/>
      <c r="AL23541" s="24"/>
      <c r="AO23541" s="24"/>
      <c r="AR23541" s="24"/>
      <c r="AU23541" s="24"/>
    </row>
    <row r="23542">
      <c r="J23542" s="18"/>
      <c r="N23542" s="24"/>
      <c r="Q23542" s="24"/>
      <c r="T23542" s="24"/>
      <c r="W23542" s="24"/>
      <c r="Z23542" s="24"/>
      <c r="AC23542" s="24"/>
      <c r="AI23542" s="24"/>
      <c r="AL23542" s="24"/>
      <c r="AO23542" s="24"/>
      <c r="AR23542" s="24"/>
      <c r="AU23542" s="24"/>
    </row>
    <row r="23543">
      <c r="J23543" s="18"/>
      <c r="N23543" s="24"/>
      <c r="Q23543" s="24"/>
      <c r="T23543" s="24"/>
      <c r="W23543" s="24"/>
      <c r="Z23543" s="24"/>
      <c r="AC23543" s="24"/>
      <c r="AI23543" s="24"/>
      <c r="AL23543" s="24"/>
      <c r="AO23543" s="24"/>
      <c r="AR23543" s="24"/>
      <c r="AU23543" s="24"/>
    </row>
    <row r="23544">
      <c r="J23544" s="18"/>
      <c r="N23544" s="24"/>
      <c r="Q23544" s="24"/>
      <c r="T23544" s="24"/>
      <c r="W23544" s="24"/>
      <c r="Z23544" s="24"/>
      <c r="AC23544" s="24"/>
      <c r="AI23544" s="24"/>
      <c r="AL23544" s="24"/>
      <c r="AO23544" s="24"/>
      <c r="AR23544" s="24"/>
      <c r="AU23544" s="24"/>
    </row>
    <row r="23545">
      <c r="J23545" s="18"/>
      <c r="N23545" s="24"/>
      <c r="Q23545" s="24"/>
      <c r="T23545" s="24"/>
      <c r="W23545" s="24"/>
      <c r="Z23545" s="24"/>
      <c r="AC23545" s="24"/>
      <c r="AI23545" s="24"/>
      <c r="AL23545" s="24"/>
      <c r="AO23545" s="24"/>
      <c r="AR23545" s="24"/>
      <c r="AU23545" s="24"/>
    </row>
    <row r="23546">
      <c r="J23546" s="18"/>
      <c r="N23546" s="24"/>
      <c r="Q23546" s="24"/>
      <c r="T23546" s="24"/>
      <c r="W23546" s="24"/>
      <c r="Z23546" s="24"/>
      <c r="AC23546" s="24"/>
      <c r="AI23546" s="24"/>
      <c r="AL23546" s="24"/>
      <c r="AO23546" s="24"/>
      <c r="AR23546" s="24"/>
      <c r="AU23546" s="24"/>
    </row>
    <row r="23547">
      <c r="J23547" s="18"/>
      <c r="N23547" s="24"/>
      <c r="Q23547" s="24"/>
      <c r="T23547" s="24"/>
      <c r="W23547" s="24"/>
      <c r="Z23547" s="24"/>
      <c r="AC23547" s="24"/>
      <c r="AI23547" s="24"/>
      <c r="AL23547" s="24"/>
      <c r="AO23547" s="24"/>
      <c r="AR23547" s="24"/>
      <c r="AU23547" s="24"/>
    </row>
    <row r="23548">
      <c r="J23548" s="18"/>
      <c r="N23548" s="24"/>
      <c r="Q23548" s="24"/>
      <c r="T23548" s="24"/>
      <c r="W23548" s="24"/>
      <c r="Z23548" s="24"/>
      <c r="AC23548" s="24"/>
      <c r="AI23548" s="24"/>
      <c r="AL23548" s="24"/>
      <c r="AO23548" s="24"/>
      <c r="AR23548" s="24"/>
      <c r="AU23548" s="24"/>
    </row>
    <row r="23549">
      <c r="J23549" s="18"/>
      <c r="N23549" s="24"/>
      <c r="Q23549" s="24"/>
      <c r="T23549" s="24"/>
      <c r="W23549" s="24"/>
      <c r="Z23549" s="24"/>
      <c r="AC23549" s="24"/>
      <c r="AI23549" s="24"/>
      <c r="AL23549" s="24"/>
      <c r="AO23549" s="24"/>
      <c r="AR23549" s="24"/>
      <c r="AU23549" s="24"/>
    </row>
    <row r="23550">
      <c r="J23550" s="18"/>
      <c r="N23550" s="24"/>
      <c r="Q23550" s="24"/>
      <c r="T23550" s="24"/>
      <c r="W23550" s="24"/>
      <c r="Z23550" s="24"/>
      <c r="AC23550" s="24"/>
      <c r="AI23550" s="24"/>
      <c r="AL23550" s="24"/>
      <c r="AO23550" s="24"/>
      <c r="AR23550" s="24"/>
      <c r="AU23550" s="24"/>
    </row>
    <row r="23551">
      <c r="J23551" s="18"/>
      <c r="N23551" s="24"/>
      <c r="Q23551" s="24"/>
      <c r="T23551" s="24"/>
      <c r="W23551" s="24"/>
      <c r="Z23551" s="24"/>
      <c r="AC23551" s="24"/>
      <c r="AI23551" s="24"/>
      <c r="AL23551" s="24"/>
      <c r="AO23551" s="24"/>
      <c r="AR23551" s="24"/>
      <c r="AU23551" s="24"/>
    </row>
    <row r="23552">
      <c r="J23552" s="18"/>
      <c r="N23552" s="24"/>
      <c r="Q23552" s="24"/>
      <c r="T23552" s="24"/>
      <c r="W23552" s="24"/>
      <c r="Z23552" s="24"/>
      <c r="AC23552" s="24"/>
      <c r="AI23552" s="24"/>
      <c r="AL23552" s="24"/>
      <c r="AO23552" s="24"/>
      <c r="AR23552" s="24"/>
      <c r="AU23552" s="24"/>
    </row>
    <row r="23553">
      <c r="J23553" s="18"/>
      <c r="N23553" s="24"/>
      <c r="Q23553" s="24"/>
      <c r="T23553" s="24"/>
      <c r="W23553" s="24"/>
      <c r="Z23553" s="24"/>
      <c r="AC23553" s="24"/>
      <c r="AI23553" s="24"/>
      <c r="AL23553" s="24"/>
      <c r="AO23553" s="24"/>
      <c r="AR23553" s="24"/>
      <c r="AU23553" s="24"/>
    </row>
    <row r="23554">
      <c r="J23554" s="18"/>
      <c r="N23554" s="24"/>
      <c r="Q23554" s="24"/>
      <c r="T23554" s="24"/>
      <c r="W23554" s="24"/>
      <c r="Z23554" s="24"/>
      <c r="AC23554" s="24"/>
      <c r="AI23554" s="24"/>
      <c r="AL23554" s="24"/>
      <c r="AO23554" s="24"/>
      <c r="AR23554" s="24"/>
      <c r="AU23554" s="24"/>
    </row>
    <row r="23555">
      <c r="J23555" s="18"/>
      <c r="N23555" s="24"/>
      <c r="Q23555" s="24"/>
      <c r="T23555" s="24"/>
      <c r="W23555" s="24"/>
      <c r="Z23555" s="24"/>
      <c r="AC23555" s="24"/>
      <c r="AI23555" s="24"/>
      <c r="AL23555" s="24"/>
      <c r="AO23555" s="24"/>
      <c r="AR23555" s="24"/>
      <c r="AU23555" s="24"/>
    </row>
    <row r="23556">
      <c r="J23556" s="18"/>
      <c r="N23556" s="24"/>
      <c r="Q23556" s="24"/>
      <c r="T23556" s="24"/>
      <c r="W23556" s="24"/>
      <c r="Z23556" s="24"/>
      <c r="AC23556" s="24"/>
      <c r="AI23556" s="24"/>
      <c r="AL23556" s="24"/>
      <c r="AO23556" s="24"/>
      <c r="AR23556" s="24"/>
      <c r="AU23556" s="24"/>
    </row>
    <row r="23557">
      <c r="J23557" s="18"/>
      <c r="N23557" s="24"/>
      <c r="Q23557" s="24"/>
      <c r="T23557" s="24"/>
      <c r="W23557" s="24"/>
      <c r="Z23557" s="24"/>
      <c r="AC23557" s="24"/>
      <c r="AI23557" s="24"/>
      <c r="AL23557" s="24"/>
      <c r="AO23557" s="24"/>
      <c r="AR23557" s="24"/>
      <c r="AU23557" s="24"/>
    </row>
    <row r="23558">
      <c r="J23558" s="18"/>
      <c r="N23558" s="24"/>
      <c r="Q23558" s="24"/>
      <c r="T23558" s="24"/>
      <c r="W23558" s="24"/>
      <c r="Z23558" s="24"/>
      <c r="AC23558" s="24"/>
      <c r="AI23558" s="24"/>
      <c r="AL23558" s="24"/>
      <c r="AO23558" s="24"/>
      <c r="AR23558" s="24"/>
      <c r="AU23558" s="24"/>
    </row>
    <row r="23559">
      <c r="J23559" s="18"/>
      <c r="N23559" s="24"/>
      <c r="Q23559" s="24"/>
      <c r="T23559" s="24"/>
      <c r="W23559" s="24"/>
      <c r="Z23559" s="24"/>
      <c r="AC23559" s="24"/>
      <c r="AI23559" s="24"/>
      <c r="AL23559" s="24"/>
      <c r="AO23559" s="24"/>
      <c r="AR23559" s="24"/>
      <c r="AU23559" s="24"/>
    </row>
    <row r="23560">
      <c r="J23560" s="18"/>
      <c r="N23560" s="24"/>
      <c r="Q23560" s="24"/>
      <c r="T23560" s="24"/>
      <c r="W23560" s="24"/>
      <c r="Z23560" s="24"/>
      <c r="AC23560" s="24"/>
      <c r="AI23560" s="24"/>
      <c r="AL23560" s="24"/>
      <c r="AO23560" s="24"/>
      <c r="AR23560" s="24"/>
      <c r="AU23560" s="24"/>
    </row>
    <row r="23561">
      <c r="J23561" s="18"/>
      <c r="N23561" s="24"/>
      <c r="Q23561" s="24"/>
      <c r="T23561" s="24"/>
      <c r="W23561" s="24"/>
      <c r="Z23561" s="24"/>
      <c r="AC23561" s="24"/>
      <c r="AI23561" s="24"/>
      <c r="AL23561" s="24"/>
      <c r="AO23561" s="24"/>
      <c r="AR23561" s="24"/>
      <c r="AU23561" s="24"/>
    </row>
    <row r="23562">
      <c r="J23562" s="18"/>
      <c r="N23562" s="24"/>
      <c r="Q23562" s="24"/>
      <c r="T23562" s="24"/>
      <c r="W23562" s="24"/>
      <c r="Z23562" s="24"/>
      <c r="AC23562" s="24"/>
      <c r="AI23562" s="24"/>
      <c r="AL23562" s="24"/>
      <c r="AO23562" s="24"/>
      <c r="AR23562" s="24"/>
      <c r="AU23562" s="24"/>
    </row>
    <row r="23563">
      <c r="J23563" s="18"/>
      <c r="N23563" s="24"/>
      <c r="Q23563" s="24"/>
      <c r="T23563" s="24"/>
      <c r="W23563" s="24"/>
      <c r="Z23563" s="24"/>
      <c r="AC23563" s="24"/>
      <c r="AI23563" s="24"/>
      <c r="AL23563" s="24"/>
      <c r="AO23563" s="24"/>
      <c r="AR23563" s="24"/>
      <c r="AU23563" s="24"/>
    </row>
    <row r="23564">
      <c r="J23564" s="18"/>
      <c r="N23564" s="24"/>
      <c r="Q23564" s="24"/>
      <c r="T23564" s="24"/>
      <c r="W23564" s="24"/>
      <c r="Z23564" s="24"/>
      <c r="AC23564" s="24"/>
      <c r="AI23564" s="24"/>
      <c r="AL23564" s="24"/>
      <c r="AO23564" s="24"/>
      <c r="AR23564" s="24"/>
      <c r="AU23564" s="24"/>
    </row>
    <row r="23565">
      <c r="J23565" s="18"/>
      <c r="N23565" s="24"/>
      <c r="Q23565" s="24"/>
      <c r="T23565" s="24"/>
      <c r="W23565" s="24"/>
      <c r="Z23565" s="24"/>
      <c r="AC23565" s="24"/>
      <c r="AI23565" s="24"/>
      <c r="AL23565" s="24"/>
      <c r="AO23565" s="24"/>
      <c r="AR23565" s="24"/>
      <c r="AU23565" s="24"/>
    </row>
    <row r="23566">
      <c r="J23566" s="18"/>
      <c r="N23566" s="24"/>
      <c r="Q23566" s="24"/>
      <c r="T23566" s="24"/>
      <c r="W23566" s="24"/>
      <c r="Z23566" s="24"/>
      <c r="AC23566" s="24"/>
      <c r="AI23566" s="24"/>
      <c r="AL23566" s="24"/>
      <c r="AO23566" s="24"/>
      <c r="AR23566" s="24"/>
      <c r="AU23566" s="24"/>
    </row>
    <row r="23567">
      <c r="J23567" s="18"/>
      <c r="N23567" s="24"/>
      <c r="Q23567" s="24"/>
      <c r="T23567" s="24"/>
      <c r="W23567" s="24"/>
      <c r="Z23567" s="24"/>
      <c r="AC23567" s="24"/>
      <c r="AI23567" s="24"/>
      <c r="AL23567" s="24"/>
      <c r="AO23567" s="24"/>
      <c r="AR23567" s="24"/>
      <c r="AU23567" s="24"/>
    </row>
    <row r="23568">
      <c r="J23568" s="18"/>
      <c r="N23568" s="24"/>
      <c r="Q23568" s="24"/>
      <c r="T23568" s="24"/>
      <c r="W23568" s="24"/>
      <c r="Z23568" s="24"/>
      <c r="AC23568" s="24"/>
      <c r="AI23568" s="24"/>
      <c r="AL23568" s="24"/>
      <c r="AO23568" s="24"/>
      <c r="AR23568" s="24"/>
      <c r="AU23568" s="24"/>
    </row>
    <row r="23569">
      <c r="J23569" s="18"/>
      <c r="N23569" s="24"/>
      <c r="Q23569" s="24"/>
      <c r="T23569" s="24"/>
      <c r="W23569" s="24"/>
      <c r="Z23569" s="24"/>
      <c r="AC23569" s="24"/>
      <c r="AI23569" s="24"/>
      <c r="AL23569" s="24"/>
      <c r="AO23569" s="24"/>
      <c r="AR23569" s="24"/>
      <c r="AU23569" s="24"/>
    </row>
    <row r="23570">
      <c r="J23570" s="18"/>
      <c r="N23570" s="24"/>
      <c r="Q23570" s="24"/>
      <c r="T23570" s="24"/>
      <c r="W23570" s="24"/>
      <c r="Z23570" s="24"/>
      <c r="AC23570" s="24"/>
      <c r="AI23570" s="24"/>
      <c r="AL23570" s="24"/>
      <c r="AO23570" s="24"/>
      <c r="AR23570" s="24"/>
      <c r="AU23570" s="24"/>
    </row>
    <row r="23571">
      <c r="J23571" s="18"/>
      <c r="N23571" s="24"/>
      <c r="Q23571" s="24"/>
      <c r="T23571" s="24"/>
      <c r="W23571" s="24"/>
      <c r="Z23571" s="24"/>
      <c r="AC23571" s="24"/>
      <c r="AI23571" s="24"/>
      <c r="AL23571" s="24"/>
      <c r="AO23571" s="24"/>
      <c r="AR23571" s="24"/>
      <c r="AU23571" s="24"/>
    </row>
    <row r="23572">
      <c r="J23572" s="18"/>
      <c r="N23572" s="24"/>
      <c r="Q23572" s="24"/>
      <c r="T23572" s="24"/>
      <c r="W23572" s="24"/>
      <c r="Z23572" s="24"/>
      <c r="AC23572" s="24"/>
      <c r="AI23572" s="24"/>
      <c r="AL23572" s="24"/>
      <c r="AO23572" s="24"/>
      <c r="AR23572" s="24"/>
      <c r="AU23572" s="24"/>
    </row>
    <row r="23573">
      <c r="J23573" s="18"/>
      <c r="N23573" s="24"/>
      <c r="Q23573" s="24"/>
      <c r="T23573" s="24"/>
      <c r="W23573" s="24"/>
      <c r="Z23573" s="24"/>
      <c r="AC23573" s="24"/>
      <c r="AI23573" s="24"/>
      <c r="AL23573" s="24"/>
      <c r="AO23573" s="24"/>
      <c r="AR23573" s="24"/>
      <c r="AU23573" s="24"/>
    </row>
    <row r="23574">
      <c r="J23574" s="18"/>
      <c r="N23574" s="24"/>
      <c r="Q23574" s="24"/>
      <c r="T23574" s="24"/>
      <c r="W23574" s="24"/>
      <c r="Z23574" s="24"/>
      <c r="AC23574" s="24"/>
      <c r="AI23574" s="24"/>
      <c r="AL23574" s="24"/>
      <c r="AO23574" s="24"/>
      <c r="AR23574" s="24"/>
      <c r="AU23574" s="24"/>
    </row>
    <row r="23575">
      <c r="J23575" s="18"/>
      <c r="N23575" s="24"/>
      <c r="Q23575" s="24"/>
      <c r="T23575" s="24"/>
      <c r="W23575" s="24"/>
      <c r="Z23575" s="24"/>
      <c r="AC23575" s="24"/>
      <c r="AI23575" s="24"/>
      <c r="AL23575" s="24"/>
      <c r="AO23575" s="24"/>
      <c r="AR23575" s="24"/>
      <c r="AU23575" s="24"/>
    </row>
    <row r="23576">
      <c r="J23576" s="18"/>
      <c r="N23576" s="24"/>
      <c r="Q23576" s="24"/>
      <c r="T23576" s="24"/>
      <c r="W23576" s="24"/>
      <c r="Z23576" s="24"/>
      <c r="AC23576" s="24"/>
      <c r="AI23576" s="24"/>
      <c r="AL23576" s="24"/>
      <c r="AO23576" s="24"/>
      <c r="AR23576" s="24"/>
      <c r="AU23576" s="24"/>
    </row>
    <row r="23577">
      <c r="J23577" s="18"/>
      <c r="N23577" s="24"/>
      <c r="Q23577" s="24"/>
      <c r="T23577" s="24"/>
      <c r="W23577" s="24"/>
      <c r="Z23577" s="24"/>
      <c r="AC23577" s="24"/>
      <c r="AI23577" s="24"/>
      <c r="AL23577" s="24"/>
      <c r="AO23577" s="24"/>
      <c r="AR23577" s="24"/>
      <c r="AU23577" s="24"/>
    </row>
    <row r="23578">
      <c r="J23578" s="18"/>
      <c r="N23578" s="24"/>
      <c r="Q23578" s="24"/>
      <c r="T23578" s="24"/>
      <c r="W23578" s="24"/>
      <c r="Z23578" s="24"/>
      <c r="AC23578" s="24"/>
      <c r="AI23578" s="24"/>
      <c r="AL23578" s="24"/>
      <c r="AO23578" s="24"/>
      <c r="AR23578" s="24"/>
      <c r="AU23578" s="24"/>
    </row>
    <row r="23579">
      <c r="J23579" s="18"/>
      <c r="N23579" s="24"/>
      <c r="Q23579" s="24"/>
      <c r="T23579" s="24"/>
      <c r="W23579" s="24"/>
      <c r="Z23579" s="24"/>
      <c r="AC23579" s="24"/>
      <c r="AI23579" s="24"/>
      <c r="AL23579" s="24"/>
      <c r="AO23579" s="24"/>
      <c r="AR23579" s="24"/>
      <c r="AU23579" s="24"/>
    </row>
    <row r="23580">
      <c r="J23580" s="18"/>
      <c r="N23580" s="24"/>
      <c r="Q23580" s="24"/>
      <c r="T23580" s="24"/>
      <c r="W23580" s="24"/>
      <c r="Z23580" s="24"/>
      <c r="AC23580" s="24"/>
      <c r="AI23580" s="24"/>
      <c r="AL23580" s="24"/>
      <c r="AO23580" s="24"/>
      <c r="AR23580" s="24"/>
      <c r="AU23580" s="24"/>
    </row>
    <row r="23581">
      <c r="J23581" s="18"/>
      <c r="N23581" s="24"/>
      <c r="Q23581" s="24"/>
      <c r="T23581" s="24"/>
      <c r="W23581" s="24"/>
      <c r="Z23581" s="24"/>
      <c r="AC23581" s="24"/>
      <c r="AI23581" s="24"/>
      <c r="AL23581" s="24"/>
      <c r="AO23581" s="24"/>
      <c r="AR23581" s="24"/>
      <c r="AU23581" s="24"/>
    </row>
    <row r="23582">
      <c r="J23582" s="18"/>
      <c r="N23582" s="24"/>
      <c r="Q23582" s="24"/>
      <c r="T23582" s="24"/>
      <c r="W23582" s="24"/>
      <c r="Z23582" s="24"/>
      <c r="AC23582" s="24"/>
      <c r="AI23582" s="24"/>
      <c r="AL23582" s="24"/>
      <c r="AO23582" s="24"/>
      <c r="AR23582" s="24"/>
      <c r="AU23582" s="24"/>
    </row>
    <row r="23583">
      <c r="J23583" s="18"/>
      <c r="N23583" s="24"/>
      <c r="Q23583" s="24"/>
      <c r="T23583" s="24"/>
      <c r="W23583" s="24"/>
      <c r="Z23583" s="24"/>
      <c r="AC23583" s="24"/>
      <c r="AI23583" s="24"/>
      <c r="AL23583" s="24"/>
      <c r="AO23583" s="24"/>
      <c r="AR23583" s="24"/>
      <c r="AU23583" s="24"/>
    </row>
    <row r="23584">
      <c r="J23584" s="18"/>
      <c r="N23584" s="24"/>
      <c r="Q23584" s="24"/>
      <c r="T23584" s="24"/>
      <c r="W23584" s="24"/>
      <c r="Z23584" s="24"/>
      <c r="AC23584" s="24"/>
      <c r="AI23584" s="24"/>
      <c r="AL23584" s="24"/>
      <c r="AO23584" s="24"/>
      <c r="AR23584" s="24"/>
      <c r="AU23584" s="24"/>
    </row>
    <row r="23585">
      <c r="J23585" s="18"/>
      <c r="N23585" s="24"/>
      <c r="Q23585" s="24"/>
      <c r="T23585" s="24"/>
      <c r="W23585" s="24"/>
      <c r="Z23585" s="24"/>
      <c r="AC23585" s="24"/>
      <c r="AI23585" s="24"/>
      <c r="AL23585" s="24"/>
      <c r="AO23585" s="24"/>
      <c r="AR23585" s="24"/>
      <c r="AU23585" s="24"/>
    </row>
    <row r="23586">
      <c r="J23586" s="18"/>
      <c r="N23586" s="24"/>
      <c r="Q23586" s="24"/>
      <c r="T23586" s="24"/>
      <c r="W23586" s="24"/>
      <c r="Z23586" s="24"/>
      <c r="AC23586" s="24"/>
      <c r="AI23586" s="24"/>
      <c r="AL23586" s="24"/>
      <c r="AO23586" s="24"/>
      <c r="AR23586" s="24"/>
      <c r="AU23586" s="24"/>
    </row>
    <row r="23587">
      <c r="J23587" s="18"/>
      <c r="N23587" s="24"/>
      <c r="Q23587" s="24"/>
      <c r="T23587" s="24"/>
      <c r="W23587" s="24"/>
      <c r="Z23587" s="24"/>
      <c r="AC23587" s="24"/>
      <c r="AI23587" s="24"/>
      <c r="AL23587" s="24"/>
      <c r="AO23587" s="24"/>
      <c r="AR23587" s="24"/>
      <c r="AU23587" s="24"/>
    </row>
    <row r="23588">
      <c r="J23588" s="18"/>
      <c r="N23588" s="24"/>
      <c r="Q23588" s="24"/>
      <c r="T23588" s="24"/>
      <c r="W23588" s="24"/>
      <c r="Z23588" s="24"/>
      <c r="AC23588" s="24"/>
      <c r="AI23588" s="24"/>
      <c r="AL23588" s="24"/>
      <c r="AO23588" s="24"/>
      <c r="AR23588" s="24"/>
      <c r="AU23588" s="24"/>
    </row>
    <row r="23589">
      <c r="J23589" s="18"/>
      <c r="N23589" s="24"/>
      <c r="Q23589" s="24"/>
      <c r="T23589" s="24"/>
      <c r="W23589" s="24"/>
      <c r="Z23589" s="24"/>
      <c r="AC23589" s="24"/>
      <c r="AI23589" s="24"/>
      <c r="AL23589" s="24"/>
      <c r="AO23589" s="24"/>
      <c r="AR23589" s="24"/>
      <c r="AU23589" s="24"/>
    </row>
    <row r="23590">
      <c r="J23590" s="18"/>
      <c r="N23590" s="24"/>
      <c r="Q23590" s="24"/>
      <c r="T23590" s="24"/>
      <c r="W23590" s="24"/>
      <c r="Z23590" s="24"/>
      <c r="AC23590" s="24"/>
      <c r="AI23590" s="24"/>
      <c r="AL23590" s="24"/>
      <c r="AO23590" s="24"/>
      <c r="AR23590" s="24"/>
      <c r="AU23590" s="24"/>
    </row>
    <row r="23591">
      <c r="J23591" s="18"/>
      <c r="N23591" s="24"/>
      <c r="Q23591" s="24"/>
      <c r="T23591" s="24"/>
      <c r="W23591" s="24"/>
      <c r="Z23591" s="24"/>
      <c r="AC23591" s="24"/>
      <c r="AI23591" s="24"/>
      <c r="AL23591" s="24"/>
      <c r="AO23591" s="24"/>
      <c r="AR23591" s="24"/>
      <c r="AU23591" s="24"/>
    </row>
    <row r="23592">
      <c r="J23592" s="18"/>
      <c r="N23592" s="24"/>
      <c r="Q23592" s="24"/>
      <c r="T23592" s="24"/>
      <c r="W23592" s="24"/>
      <c r="Z23592" s="24"/>
      <c r="AC23592" s="24"/>
      <c r="AI23592" s="24"/>
      <c r="AL23592" s="24"/>
      <c r="AO23592" s="24"/>
      <c r="AR23592" s="24"/>
      <c r="AU23592" s="24"/>
    </row>
    <row r="23593">
      <c r="J23593" s="18"/>
      <c r="N23593" s="24"/>
      <c r="Q23593" s="24"/>
      <c r="T23593" s="24"/>
      <c r="W23593" s="24"/>
      <c r="Z23593" s="24"/>
      <c r="AC23593" s="24"/>
      <c r="AI23593" s="24"/>
      <c r="AL23593" s="24"/>
      <c r="AO23593" s="24"/>
      <c r="AR23593" s="24"/>
      <c r="AU23593" s="24"/>
    </row>
    <row r="23594">
      <c r="J23594" s="18"/>
      <c r="N23594" s="24"/>
      <c r="Q23594" s="24"/>
      <c r="T23594" s="24"/>
      <c r="W23594" s="24"/>
      <c r="Z23594" s="24"/>
      <c r="AC23594" s="24"/>
      <c r="AI23594" s="24"/>
      <c r="AL23594" s="24"/>
      <c r="AO23594" s="24"/>
      <c r="AR23594" s="24"/>
      <c r="AU23594" s="24"/>
    </row>
    <row r="23595">
      <c r="J23595" s="18"/>
      <c r="N23595" s="24"/>
      <c r="Q23595" s="24"/>
      <c r="T23595" s="24"/>
      <c r="W23595" s="24"/>
      <c r="Z23595" s="24"/>
      <c r="AC23595" s="24"/>
      <c r="AI23595" s="24"/>
      <c r="AL23595" s="24"/>
      <c r="AO23595" s="24"/>
      <c r="AR23595" s="24"/>
      <c r="AU23595" s="24"/>
    </row>
    <row r="23596">
      <c r="J23596" s="18"/>
      <c r="N23596" s="24"/>
      <c r="Q23596" s="24"/>
      <c r="T23596" s="24"/>
      <c r="W23596" s="24"/>
      <c r="Z23596" s="24"/>
      <c r="AC23596" s="24"/>
      <c r="AI23596" s="24"/>
      <c r="AL23596" s="24"/>
      <c r="AO23596" s="24"/>
      <c r="AR23596" s="24"/>
      <c r="AU23596" s="24"/>
    </row>
    <row r="23597">
      <c r="J23597" s="18"/>
      <c r="N23597" s="24"/>
      <c r="Q23597" s="24"/>
      <c r="T23597" s="24"/>
      <c r="W23597" s="24"/>
      <c r="Z23597" s="24"/>
      <c r="AC23597" s="24"/>
      <c r="AI23597" s="24"/>
      <c r="AL23597" s="24"/>
      <c r="AO23597" s="24"/>
      <c r="AR23597" s="24"/>
      <c r="AU23597" s="24"/>
    </row>
    <row r="23598">
      <c r="J23598" s="18"/>
      <c r="N23598" s="24"/>
      <c r="Q23598" s="24"/>
      <c r="T23598" s="24"/>
      <c r="W23598" s="24"/>
      <c r="Z23598" s="24"/>
      <c r="AC23598" s="24"/>
      <c r="AI23598" s="24"/>
      <c r="AL23598" s="24"/>
      <c r="AO23598" s="24"/>
      <c r="AR23598" s="24"/>
      <c r="AU23598" s="24"/>
    </row>
    <row r="23599">
      <c r="J23599" s="18"/>
      <c r="N23599" s="24"/>
      <c r="Q23599" s="24"/>
      <c r="T23599" s="24"/>
      <c r="W23599" s="24"/>
      <c r="Z23599" s="24"/>
      <c r="AC23599" s="24"/>
      <c r="AI23599" s="24"/>
      <c r="AL23599" s="24"/>
      <c r="AO23599" s="24"/>
      <c r="AR23599" s="24"/>
      <c r="AU23599" s="24"/>
    </row>
    <row r="23600">
      <c r="J23600" s="18"/>
      <c r="N23600" s="24"/>
      <c r="Q23600" s="24"/>
      <c r="T23600" s="24"/>
      <c r="W23600" s="24"/>
      <c r="Z23600" s="24"/>
      <c r="AC23600" s="24"/>
      <c r="AI23600" s="24"/>
      <c r="AL23600" s="24"/>
      <c r="AO23600" s="24"/>
      <c r="AR23600" s="24"/>
      <c r="AU23600" s="24"/>
    </row>
    <row r="23601">
      <c r="J23601" s="18"/>
      <c r="N23601" s="24"/>
      <c r="Q23601" s="24"/>
      <c r="T23601" s="24"/>
      <c r="W23601" s="24"/>
      <c r="Z23601" s="24"/>
      <c r="AC23601" s="24"/>
      <c r="AI23601" s="24"/>
      <c r="AL23601" s="24"/>
      <c r="AO23601" s="24"/>
      <c r="AR23601" s="24"/>
      <c r="AU23601" s="24"/>
    </row>
    <row r="23602">
      <c r="J23602" s="18"/>
      <c r="N23602" s="24"/>
      <c r="Q23602" s="24"/>
      <c r="T23602" s="24"/>
      <c r="W23602" s="24"/>
      <c r="Z23602" s="24"/>
      <c r="AC23602" s="24"/>
      <c r="AI23602" s="24"/>
      <c r="AL23602" s="24"/>
      <c r="AO23602" s="24"/>
      <c r="AR23602" s="24"/>
      <c r="AU23602" s="24"/>
    </row>
    <row r="23603">
      <c r="J23603" s="18"/>
      <c r="N23603" s="24"/>
      <c r="Q23603" s="24"/>
      <c r="T23603" s="24"/>
      <c r="W23603" s="24"/>
      <c r="Z23603" s="24"/>
      <c r="AC23603" s="24"/>
      <c r="AI23603" s="24"/>
      <c r="AL23603" s="24"/>
      <c r="AO23603" s="24"/>
      <c r="AR23603" s="24"/>
      <c r="AU23603" s="24"/>
    </row>
    <row r="23604">
      <c r="J23604" s="18"/>
      <c r="N23604" s="24"/>
      <c r="Q23604" s="24"/>
      <c r="T23604" s="24"/>
      <c r="W23604" s="24"/>
      <c r="Z23604" s="24"/>
      <c r="AC23604" s="24"/>
      <c r="AI23604" s="24"/>
      <c r="AL23604" s="24"/>
      <c r="AO23604" s="24"/>
      <c r="AR23604" s="24"/>
      <c r="AU23604" s="24"/>
    </row>
    <row r="23605">
      <c r="J23605" s="18"/>
      <c r="N23605" s="24"/>
      <c r="Q23605" s="24"/>
      <c r="T23605" s="24"/>
      <c r="W23605" s="24"/>
      <c r="Z23605" s="24"/>
      <c r="AC23605" s="24"/>
      <c r="AI23605" s="24"/>
      <c r="AL23605" s="24"/>
      <c r="AO23605" s="24"/>
      <c r="AR23605" s="24"/>
      <c r="AU23605" s="24"/>
    </row>
    <row r="23606">
      <c r="J23606" s="18"/>
      <c r="N23606" s="24"/>
      <c r="Q23606" s="24"/>
      <c r="T23606" s="24"/>
      <c r="W23606" s="24"/>
      <c r="Z23606" s="24"/>
      <c r="AC23606" s="24"/>
      <c r="AI23606" s="24"/>
      <c r="AL23606" s="24"/>
      <c r="AO23606" s="24"/>
      <c r="AR23606" s="24"/>
      <c r="AU23606" s="24"/>
    </row>
    <row r="23607">
      <c r="J23607" s="18"/>
      <c r="N23607" s="24"/>
      <c r="Q23607" s="24"/>
      <c r="T23607" s="24"/>
      <c r="W23607" s="24"/>
      <c r="Z23607" s="24"/>
      <c r="AC23607" s="24"/>
      <c r="AI23607" s="24"/>
      <c r="AL23607" s="24"/>
      <c r="AO23607" s="24"/>
      <c r="AR23607" s="24"/>
      <c r="AU23607" s="24"/>
    </row>
    <row r="23608">
      <c r="J23608" s="18"/>
      <c r="N23608" s="24"/>
      <c r="Q23608" s="24"/>
      <c r="T23608" s="24"/>
      <c r="W23608" s="24"/>
      <c r="Z23608" s="24"/>
      <c r="AC23608" s="24"/>
      <c r="AI23608" s="24"/>
      <c r="AL23608" s="24"/>
      <c r="AO23608" s="24"/>
      <c r="AR23608" s="24"/>
      <c r="AU23608" s="24"/>
    </row>
    <row r="23609">
      <c r="J23609" s="18"/>
      <c r="N23609" s="24"/>
      <c r="Q23609" s="24"/>
      <c r="T23609" s="24"/>
      <c r="W23609" s="24"/>
      <c r="Z23609" s="24"/>
      <c r="AC23609" s="24"/>
      <c r="AI23609" s="24"/>
      <c r="AL23609" s="24"/>
      <c r="AO23609" s="24"/>
      <c r="AR23609" s="24"/>
      <c r="AU23609" s="24"/>
    </row>
    <row r="23610">
      <c r="J23610" s="18"/>
      <c r="N23610" s="24"/>
      <c r="Q23610" s="24"/>
      <c r="T23610" s="24"/>
      <c r="W23610" s="24"/>
      <c r="Z23610" s="24"/>
      <c r="AC23610" s="24"/>
      <c r="AI23610" s="24"/>
      <c r="AL23610" s="24"/>
      <c r="AO23610" s="24"/>
      <c r="AR23610" s="24"/>
      <c r="AU23610" s="24"/>
    </row>
    <row r="23611">
      <c r="J23611" s="18"/>
      <c r="N23611" s="24"/>
      <c r="Q23611" s="24"/>
      <c r="T23611" s="24"/>
      <c r="W23611" s="24"/>
      <c r="Z23611" s="24"/>
      <c r="AC23611" s="24"/>
      <c r="AI23611" s="24"/>
      <c r="AL23611" s="24"/>
      <c r="AO23611" s="24"/>
      <c r="AR23611" s="24"/>
      <c r="AU23611" s="24"/>
    </row>
    <row r="23612">
      <c r="J23612" s="18"/>
      <c r="N23612" s="24"/>
      <c r="Q23612" s="24"/>
      <c r="T23612" s="24"/>
      <c r="W23612" s="24"/>
      <c r="Z23612" s="24"/>
      <c r="AC23612" s="24"/>
      <c r="AI23612" s="24"/>
      <c r="AL23612" s="24"/>
      <c r="AO23612" s="24"/>
      <c r="AR23612" s="24"/>
      <c r="AU23612" s="24"/>
    </row>
    <row r="23613">
      <c r="J23613" s="18"/>
      <c r="N23613" s="24"/>
      <c r="Q23613" s="24"/>
      <c r="T23613" s="24"/>
      <c r="W23613" s="24"/>
      <c r="Z23613" s="24"/>
      <c r="AC23613" s="24"/>
      <c r="AI23613" s="24"/>
      <c r="AL23613" s="24"/>
      <c r="AO23613" s="24"/>
      <c r="AR23613" s="24"/>
      <c r="AU23613" s="24"/>
    </row>
    <row r="23614">
      <c r="J23614" s="18"/>
      <c r="N23614" s="24"/>
      <c r="Q23614" s="24"/>
      <c r="T23614" s="24"/>
      <c r="W23614" s="24"/>
      <c r="Z23614" s="24"/>
      <c r="AC23614" s="24"/>
      <c r="AI23614" s="24"/>
      <c r="AL23614" s="24"/>
      <c r="AO23614" s="24"/>
      <c r="AR23614" s="24"/>
      <c r="AU23614" s="24"/>
    </row>
    <row r="23615">
      <c r="J23615" s="18"/>
      <c r="N23615" s="24"/>
      <c r="Q23615" s="24"/>
      <c r="T23615" s="24"/>
      <c r="W23615" s="24"/>
      <c r="Z23615" s="24"/>
      <c r="AC23615" s="24"/>
      <c r="AI23615" s="24"/>
      <c r="AL23615" s="24"/>
      <c r="AO23615" s="24"/>
      <c r="AR23615" s="24"/>
      <c r="AU23615" s="24"/>
    </row>
    <row r="23616">
      <c r="J23616" s="18"/>
      <c r="N23616" s="24"/>
      <c r="Q23616" s="24"/>
      <c r="T23616" s="24"/>
      <c r="W23616" s="24"/>
      <c r="Z23616" s="24"/>
      <c r="AC23616" s="24"/>
      <c r="AI23616" s="24"/>
      <c r="AL23616" s="24"/>
      <c r="AO23616" s="24"/>
      <c r="AR23616" s="24"/>
      <c r="AU23616" s="24"/>
    </row>
    <row r="23617">
      <c r="J23617" s="18"/>
      <c r="N23617" s="24"/>
      <c r="Q23617" s="24"/>
      <c r="T23617" s="24"/>
      <c r="W23617" s="24"/>
      <c r="Z23617" s="24"/>
      <c r="AC23617" s="24"/>
      <c r="AI23617" s="24"/>
      <c r="AL23617" s="24"/>
      <c r="AO23617" s="24"/>
      <c r="AR23617" s="24"/>
      <c r="AU23617" s="24"/>
    </row>
    <row r="23618">
      <c r="J23618" s="18"/>
      <c r="N23618" s="24"/>
      <c r="Q23618" s="24"/>
      <c r="T23618" s="24"/>
      <c r="W23618" s="24"/>
      <c r="Z23618" s="24"/>
      <c r="AC23618" s="24"/>
      <c r="AI23618" s="24"/>
      <c r="AL23618" s="24"/>
      <c r="AO23618" s="24"/>
      <c r="AR23618" s="24"/>
      <c r="AU23618" s="24"/>
    </row>
    <row r="23619">
      <c r="J23619" s="18"/>
      <c r="N23619" s="24"/>
      <c r="Q23619" s="24"/>
      <c r="T23619" s="24"/>
      <c r="W23619" s="24"/>
      <c r="Z23619" s="24"/>
      <c r="AC23619" s="24"/>
      <c r="AI23619" s="24"/>
      <c r="AL23619" s="24"/>
      <c r="AO23619" s="24"/>
      <c r="AR23619" s="24"/>
      <c r="AU23619" s="24"/>
    </row>
    <row r="23620">
      <c r="J23620" s="18"/>
      <c r="N23620" s="24"/>
      <c r="Q23620" s="24"/>
      <c r="T23620" s="24"/>
      <c r="W23620" s="24"/>
      <c r="Z23620" s="24"/>
      <c r="AC23620" s="24"/>
      <c r="AI23620" s="24"/>
      <c r="AL23620" s="24"/>
      <c r="AO23620" s="24"/>
      <c r="AR23620" s="24"/>
      <c r="AU23620" s="24"/>
    </row>
    <row r="23621">
      <c r="J23621" s="18"/>
      <c r="N23621" s="24"/>
      <c r="Q23621" s="24"/>
      <c r="T23621" s="24"/>
      <c r="W23621" s="24"/>
      <c r="Z23621" s="24"/>
      <c r="AC23621" s="24"/>
      <c r="AI23621" s="24"/>
      <c r="AL23621" s="24"/>
      <c r="AO23621" s="24"/>
      <c r="AR23621" s="24"/>
      <c r="AU23621" s="24"/>
    </row>
    <row r="23622">
      <c r="J23622" s="18"/>
      <c r="N23622" s="24"/>
      <c r="Q23622" s="24"/>
      <c r="T23622" s="24"/>
      <c r="W23622" s="24"/>
      <c r="Z23622" s="24"/>
      <c r="AC23622" s="24"/>
      <c r="AI23622" s="24"/>
      <c r="AL23622" s="24"/>
      <c r="AO23622" s="24"/>
      <c r="AR23622" s="24"/>
      <c r="AU23622" s="24"/>
    </row>
    <row r="23623">
      <c r="J23623" s="18"/>
      <c r="N23623" s="24"/>
      <c r="Q23623" s="24"/>
      <c r="T23623" s="24"/>
      <c r="W23623" s="24"/>
      <c r="Z23623" s="24"/>
      <c r="AC23623" s="24"/>
      <c r="AI23623" s="24"/>
      <c r="AL23623" s="24"/>
      <c r="AO23623" s="24"/>
      <c r="AR23623" s="24"/>
      <c r="AU23623" s="24"/>
    </row>
    <row r="23624">
      <c r="J23624" s="18"/>
      <c r="N23624" s="24"/>
      <c r="Q23624" s="24"/>
      <c r="T23624" s="24"/>
      <c r="W23624" s="24"/>
      <c r="Z23624" s="24"/>
      <c r="AC23624" s="24"/>
      <c r="AI23624" s="24"/>
      <c r="AL23624" s="24"/>
      <c r="AO23624" s="24"/>
      <c r="AR23624" s="24"/>
      <c r="AU23624" s="24"/>
    </row>
    <row r="23625">
      <c r="J23625" s="18"/>
      <c r="N23625" s="24"/>
      <c r="Q23625" s="24"/>
      <c r="T23625" s="24"/>
      <c r="W23625" s="24"/>
      <c r="Z23625" s="24"/>
      <c r="AC23625" s="24"/>
      <c r="AI23625" s="24"/>
      <c r="AL23625" s="24"/>
      <c r="AO23625" s="24"/>
      <c r="AR23625" s="24"/>
      <c r="AU23625" s="24"/>
    </row>
    <row r="23626">
      <c r="J23626" s="18"/>
      <c r="N23626" s="24"/>
      <c r="Q23626" s="24"/>
      <c r="T23626" s="24"/>
      <c r="W23626" s="24"/>
      <c r="Z23626" s="24"/>
      <c r="AC23626" s="24"/>
      <c r="AI23626" s="24"/>
      <c r="AL23626" s="24"/>
      <c r="AO23626" s="24"/>
      <c r="AR23626" s="24"/>
      <c r="AU23626" s="24"/>
    </row>
    <row r="23627">
      <c r="J23627" s="18"/>
      <c r="N23627" s="24"/>
      <c r="Q23627" s="24"/>
      <c r="T23627" s="24"/>
      <c r="W23627" s="24"/>
      <c r="Z23627" s="24"/>
      <c r="AC23627" s="24"/>
      <c r="AI23627" s="24"/>
      <c r="AL23627" s="24"/>
      <c r="AO23627" s="24"/>
      <c r="AR23627" s="24"/>
      <c r="AU23627" s="24"/>
    </row>
    <row r="23628">
      <c r="J23628" s="18"/>
      <c r="N23628" s="24"/>
      <c r="Q23628" s="24"/>
      <c r="T23628" s="24"/>
      <c r="W23628" s="24"/>
      <c r="Z23628" s="24"/>
      <c r="AC23628" s="24"/>
      <c r="AI23628" s="24"/>
      <c r="AL23628" s="24"/>
      <c r="AO23628" s="24"/>
      <c r="AR23628" s="24"/>
      <c r="AU23628" s="24"/>
    </row>
    <row r="23629">
      <c r="J23629" s="18"/>
      <c r="N23629" s="24"/>
      <c r="Q23629" s="24"/>
      <c r="T23629" s="24"/>
      <c r="W23629" s="24"/>
      <c r="Z23629" s="24"/>
      <c r="AC23629" s="24"/>
      <c r="AI23629" s="24"/>
      <c r="AL23629" s="24"/>
      <c r="AO23629" s="24"/>
      <c r="AR23629" s="24"/>
      <c r="AU23629" s="24"/>
    </row>
    <row r="23630">
      <c r="J23630" s="18"/>
      <c r="N23630" s="24"/>
      <c r="Q23630" s="24"/>
      <c r="T23630" s="24"/>
      <c r="W23630" s="24"/>
      <c r="Z23630" s="24"/>
      <c r="AC23630" s="24"/>
      <c r="AI23630" s="24"/>
      <c r="AL23630" s="24"/>
      <c r="AO23630" s="24"/>
      <c r="AR23630" s="24"/>
      <c r="AU23630" s="24"/>
    </row>
    <row r="23631">
      <c r="J23631" s="18"/>
      <c r="N23631" s="24"/>
      <c r="Q23631" s="24"/>
      <c r="T23631" s="24"/>
      <c r="W23631" s="24"/>
      <c r="Z23631" s="24"/>
      <c r="AC23631" s="24"/>
      <c r="AI23631" s="24"/>
      <c r="AL23631" s="24"/>
      <c r="AO23631" s="24"/>
      <c r="AR23631" s="24"/>
      <c r="AU23631" s="24"/>
    </row>
    <row r="23632">
      <c r="J23632" s="18"/>
      <c r="N23632" s="24"/>
      <c r="Q23632" s="24"/>
      <c r="T23632" s="24"/>
      <c r="W23632" s="24"/>
      <c r="Z23632" s="24"/>
      <c r="AC23632" s="24"/>
      <c r="AI23632" s="24"/>
      <c r="AL23632" s="24"/>
      <c r="AO23632" s="24"/>
      <c r="AR23632" s="24"/>
      <c r="AU23632" s="24"/>
    </row>
    <row r="23633">
      <c r="J23633" s="18"/>
      <c r="N23633" s="24"/>
      <c r="Q23633" s="24"/>
      <c r="T23633" s="24"/>
      <c r="W23633" s="24"/>
      <c r="Z23633" s="24"/>
      <c r="AC23633" s="24"/>
      <c r="AI23633" s="24"/>
      <c r="AL23633" s="24"/>
      <c r="AO23633" s="24"/>
      <c r="AR23633" s="24"/>
      <c r="AU23633" s="24"/>
    </row>
    <row r="23634">
      <c r="J23634" s="18"/>
      <c r="N23634" s="24"/>
      <c r="Q23634" s="24"/>
      <c r="T23634" s="24"/>
      <c r="W23634" s="24"/>
      <c r="Z23634" s="24"/>
      <c r="AC23634" s="24"/>
      <c r="AI23634" s="24"/>
      <c r="AL23634" s="24"/>
      <c r="AO23634" s="24"/>
      <c r="AR23634" s="24"/>
      <c r="AU23634" s="24"/>
    </row>
    <row r="23635">
      <c r="J23635" s="18"/>
      <c r="N23635" s="24"/>
      <c r="Q23635" s="24"/>
      <c r="T23635" s="24"/>
      <c r="W23635" s="24"/>
      <c r="Z23635" s="24"/>
      <c r="AC23635" s="24"/>
      <c r="AI23635" s="24"/>
      <c r="AL23635" s="24"/>
      <c r="AO23635" s="24"/>
      <c r="AR23635" s="24"/>
      <c r="AU23635" s="24"/>
    </row>
    <row r="23636">
      <c r="J23636" s="18"/>
      <c r="N23636" s="24"/>
      <c r="Q23636" s="24"/>
      <c r="T23636" s="24"/>
      <c r="W23636" s="24"/>
      <c r="Z23636" s="24"/>
      <c r="AC23636" s="24"/>
      <c r="AI23636" s="24"/>
      <c r="AL23636" s="24"/>
      <c r="AO23636" s="24"/>
      <c r="AR23636" s="24"/>
      <c r="AU23636" s="24"/>
    </row>
    <row r="23637">
      <c r="J23637" s="18"/>
      <c r="N23637" s="24"/>
      <c r="Q23637" s="24"/>
      <c r="T23637" s="24"/>
      <c r="W23637" s="24"/>
      <c r="Z23637" s="24"/>
      <c r="AC23637" s="24"/>
      <c r="AI23637" s="24"/>
      <c r="AL23637" s="24"/>
      <c r="AO23637" s="24"/>
      <c r="AR23637" s="24"/>
      <c r="AU23637" s="24"/>
    </row>
    <row r="23638">
      <c r="J23638" s="18"/>
      <c r="N23638" s="24"/>
      <c r="Q23638" s="24"/>
      <c r="T23638" s="24"/>
      <c r="W23638" s="24"/>
      <c r="Z23638" s="24"/>
      <c r="AC23638" s="24"/>
      <c r="AI23638" s="24"/>
      <c r="AL23638" s="24"/>
      <c r="AO23638" s="24"/>
      <c r="AR23638" s="24"/>
      <c r="AU23638" s="24"/>
    </row>
    <row r="23639">
      <c r="J23639" s="18"/>
      <c r="N23639" s="24"/>
      <c r="Q23639" s="24"/>
      <c r="T23639" s="24"/>
      <c r="W23639" s="24"/>
      <c r="Z23639" s="24"/>
      <c r="AC23639" s="24"/>
      <c r="AI23639" s="24"/>
      <c r="AL23639" s="24"/>
      <c r="AO23639" s="24"/>
      <c r="AR23639" s="24"/>
      <c r="AU23639" s="24"/>
    </row>
    <row r="23640">
      <c r="J23640" s="18"/>
      <c r="N23640" s="24"/>
      <c r="Q23640" s="24"/>
      <c r="T23640" s="24"/>
      <c r="W23640" s="24"/>
      <c r="Z23640" s="24"/>
      <c r="AC23640" s="24"/>
      <c r="AI23640" s="24"/>
      <c r="AL23640" s="24"/>
      <c r="AO23640" s="24"/>
      <c r="AR23640" s="24"/>
      <c r="AU23640" s="24"/>
    </row>
    <row r="23641">
      <c r="J23641" s="18"/>
      <c r="N23641" s="24"/>
      <c r="Q23641" s="24"/>
      <c r="T23641" s="24"/>
      <c r="W23641" s="24"/>
      <c r="Z23641" s="24"/>
      <c r="AC23641" s="24"/>
      <c r="AI23641" s="24"/>
      <c r="AL23641" s="24"/>
      <c r="AO23641" s="24"/>
      <c r="AR23641" s="24"/>
      <c r="AU23641" s="24"/>
    </row>
    <row r="23642">
      <c r="J23642" s="18"/>
      <c r="N23642" s="24"/>
      <c r="Q23642" s="24"/>
      <c r="T23642" s="24"/>
      <c r="W23642" s="24"/>
      <c r="Z23642" s="24"/>
      <c r="AC23642" s="24"/>
      <c r="AI23642" s="24"/>
      <c r="AL23642" s="24"/>
      <c r="AO23642" s="24"/>
      <c r="AR23642" s="24"/>
      <c r="AU23642" s="24"/>
    </row>
    <row r="23643">
      <c r="J23643" s="18"/>
      <c r="N23643" s="24"/>
      <c r="Q23643" s="24"/>
      <c r="T23643" s="24"/>
      <c r="W23643" s="24"/>
      <c r="Z23643" s="24"/>
      <c r="AC23643" s="24"/>
      <c r="AI23643" s="24"/>
      <c r="AL23643" s="24"/>
      <c r="AO23643" s="24"/>
      <c r="AR23643" s="24"/>
      <c r="AU23643" s="24"/>
    </row>
    <row r="23644">
      <c r="J23644" s="18"/>
      <c r="N23644" s="24"/>
      <c r="Q23644" s="24"/>
      <c r="T23644" s="24"/>
      <c r="W23644" s="24"/>
      <c r="Z23644" s="24"/>
      <c r="AC23644" s="24"/>
      <c r="AI23644" s="24"/>
      <c r="AL23644" s="24"/>
      <c r="AO23644" s="24"/>
      <c r="AR23644" s="24"/>
      <c r="AU23644" s="24"/>
    </row>
    <row r="23645">
      <c r="J23645" s="18"/>
      <c r="N23645" s="24"/>
      <c r="Q23645" s="24"/>
      <c r="T23645" s="24"/>
      <c r="W23645" s="24"/>
      <c r="Z23645" s="24"/>
      <c r="AC23645" s="24"/>
      <c r="AI23645" s="24"/>
      <c r="AL23645" s="24"/>
      <c r="AO23645" s="24"/>
      <c r="AR23645" s="24"/>
      <c r="AU23645" s="24"/>
    </row>
    <row r="23646">
      <c r="J23646" s="18"/>
      <c r="N23646" s="24"/>
      <c r="Q23646" s="24"/>
      <c r="T23646" s="24"/>
      <c r="W23646" s="24"/>
      <c r="Z23646" s="24"/>
      <c r="AC23646" s="24"/>
      <c r="AI23646" s="24"/>
      <c r="AL23646" s="24"/>
      <c r="AO23646" s="24"/>
      <c r="AR23646" s="24"/>
      <c r="AU23646" s="24"/>
    </row>
    <row r="23647">
      <c r="J23647" s="18"/>
      <c r="N23647" s="24"/>
      <c r="Q23647" s="24"/>
      <c r="T23647" s="24"/>
      <c r="W23647" s="24"/>
      <c r="Z23647" s="24"/>
      <c r="AC23647" s="24"/>
      <c r="AI23647" s="24"/>
      <c r="AL23647" s="24"/>
      <c r="AO23647" s="24"/>
      <c r="AR23647" s="24"/>
      <c r="AU23647" s="24"/>
    </row>
    <row r="23648">
      <c r="J23648" s="18"/>
      <c r="N23648" s="24"/>
      <c r="Q23648" s="24"/>
      <c r="T23648" s="24"/>
      <c r="W23648" s="24"/>
      <c r="Z23648" s="24"/>
      <c r="AC23648" s="24"/>
      <c r="AI23648" s="24"/>
      <c r="AL23648" s="24"/>
      <c r="AO23648" s="24"/>
      <c r="AR23648" s="24"/>
      <c r="AU23648" s="24"/>
    </row>
    <row r="23649">
      <c r="J23649" s="18"/>
      <c r="N23649" s="24"/>
      <c r="Q23649" s="24"/>
      <c r="T23649" s="24"/>
      <c r="W23649" s="24"/>
      <c r="Z23649" s="24"/>
      <c r="AC23649" s="24"/>
      <c r="AI23649" s="24"/>
      <c r="AL23649" s="24"/>
      <c r="AO23649" s="24"/>
      <c r="AR23649" s="24"/>
      <c r="AU23649" s="24"/>
    </row>
    <row r="23650">
      <c r="J23650" s="18"/>
      <c r="N23650" s="24"/>
      <c r="Q23650" s="24"/>
      <c r="T23650" s="24"/>
      <c r="W23650" s="24"/>
      <c r="Z23650" s="24"/>
      <c r="AC23650" s="24"/>
      <c r="AI23650" s="24"/>
      <c r="AL23650" s="24"/>
      <c r="AO23650" s="24"/>
      <c r="AR23650" s="24"/>
      <c r="AU23650" s="24"/>
    </row>
    <row r="23651">
      <c r="J23651" s="18"/>
      <c r="N23651" s="24"/>
      <c r="Q23651" s="24"/>
      <c r="T23651" s="24"/>
      <c r="W23651" s="24"/>
      <c r="Z23651" s="24"/>
      <c r="AC23651" s="24"/>
      <c r="AI23651" s="24"/>
      <c r="AL23651" s="24"/>
      <c r="AO23651" s="24"/>
      <c r="AR23651" s="24"/>
      <c r="AU23651" s="24"/>
    </row>
    <row r="23652">
      <c r="J23652" s="18"/>
      <c r="N23652" s="24"/>
      <c r="Q23652" s="24"/>
      <c r="T23652" s="24"/>
      <c r="W23652" s="24"/>
      <c r="Z23652" s="24"/>
      <c r="AC23652" s="24"/>
      <c r="AI23652" s="24"/>
      <c r="AL23652" s="24"/>
      <c r="AO23652" s="24"/>
      <c r="AR23652" s="24"/>
      <c r="AU23652" s="24"/>
    </row>
    <row r="23653">
      <c r="J23653" s="18"/>
      <c r="N23653" s="24"/>
      <c r="Q23653" s="24"/>
      <c r="T23653" s="24"/>
      <c r="W23653" s="24"/>
      <c r="Z23653" s="24"/>
      <c r="AC23653" s="24"/>
      <c r="AI23653" s="24"/>
      <c r="AL23653" s="24"/>
      <c r="AO23653" s="24"/>
      <c r="AR23653" s="24"/>
      <c r="AU23653" s="24"/>
    </row>
    <row r="23654">
      <c r="J23654" s="18"/>
      <c r="N23654" s="24"/>
      <c r="Q23654" s="24"/>
      <c r="T23654" s="24"/>
      <c r="W23654" s="24"/>
      <c r="Z23654" s="24"/>
      <c r="AC23654" s="24"/>
      <c r="AI23654" s="24"/>
      <c r="AL23654" s="24"/>
      <c r="AO23654" s="24"/>
      <c r="AR23654" s="24"/>
      <c r="AU23654" s="24"/>
    </row>
    <row r="23655">
      <c r="J23655" s="18"/>
      <c r="N23655" s="24"/>
      <c r="Q23655" s="24"/>
      <c r="T23655" s="24"/>
      <c r="W23655" s="24"/>
      <c r="Z23655" s="24"/>
      <c r="AC23655" s="24"/>
      <c r="AI23655" s="24"/>
      <c r="AL23655" s="24"/>
      <c r="AO23655" s="24"/>
      <c r="AR23655" s="24"/>
      <c r="AU23655" s="24"/>
    </row>
    <row r="23656">
      <c r="J23656" s="18"/>
      <c r="N23656" s="24"/>
      <c r="Q23656" s="24"/>
      <c r="T23656" s="24"/>
      <c r="W23656" s="24"/>
      <c r="Z23656" s="24"/>
      <c r="AC23656" s="24"/>
      <c r="AI23656" s="24"/>
      <c r="AL23656" s="24"/>
      <c r="AO23656" s="24"/>
      <c r="AR23656" s="24"/>
      <c r="AU23656" s="24"/>
    </row>
    <row r="23657">
      <c r="J23657" s="18"/>
      <c r="N23657" s="24"/>
      <c r="Q23657" s="24"/>
      <c r="T23657" s="24"/>
      <c r="W23657" s="24"/>
      <c r="Z23657" s="24"/>
      <c r="AC23657" s="24"/>
      <c r="AI23657" s="24"/>
      <c r="AL23657" s="24"/>
      <c r="AO23657" s="24"/>
      <c r="AR23657" s="24"/>
      <c r="AU23657" s="24"/>
    </row>
    <row r="23658">
      <c r="J23658" s="18"/>
      <c r="N23658" s="24"/>
      <c r="Q23658" s="24"/>
      <c r="T23658" s="24"/>
      <c r="W23658" s="24"/>
      <c r="Z23658" s="24"/>
      <c r="AC23658" s="24"/>
      <c r="AI23658" s="24"/>
      <c r="AL23658" s="24"/>
      <c r="AO23658" s="24"/>
      <c r="AR23658" s="24"/>
      <c r="AU23658" s="24"/>
    </row>
    <row r="23659">
      <c r="J23659" s="18"/>
      <c r="N23659" s="24"/>
      <c r="Q23659" s="24"/>
      <c r="T23659" s="24"/>
      <c r="W23659" s="24"/>
      <c r="Z23659" s="24"/>
      <c r="AC23659" s="24"/>
      <c r="AI23659" s="24"/>
      <c r="AL23659" s="24"/>
      <c r="AO23659" s="24"/>
      <c r="AR23659" s="24"/>
      <c r="AU23659" s="24"/>
    </row>
    <row r="23660">
      <c r="J23660" s="18"/>
      <c r="N23660" s="24"/>
      <c r="Q23660" s="24"/>
      <c r="T23660" s="24"/>
      <c r="W23660" s="24"/>
      <c r="Z23660" s="24"/>
      <c r="AC23660" s="24"/>
      <c r="AI23660" s="24"/>
      <c r="AL23660" s="24"/>
      <c r="AO23660" s="24"/>
      <c r="AR23660" s="24"/>
      <c r="AU23660" s="24"/>
    </row>
    <row r="23661">
      <c r="J23661" s="18"/>
      <c r="N23661" s="24"/>
      <c r="Q23661" s="24"/>
      <c r="T23661" s="24"/>
      <c r="W23661" s="24"/>
      <c r="Z23661" s="24"/>
      <c r="AC23661" s="24"/>
      <c r="AI23661" s="24"/>
      <c r="AL23661" s="24"/>
      <c r="AO23661" s="24"/>
      <c r="AR23661" s="24"/>
      <c r="AU23661" s="24"/>
    </row>
    <row r="23662">
      <c r="J23662" s="18"/>
      <c r="N23662" s="24"/>
      <c r="Q23662" s="24"/>
      <c r="T23662" s="24"/>
      <c r="W23662" s="24"/>
      <c r="Z23662" s="24"/>
      <c r="AC23662" s="24"/>
      <c r="AI23662" s="24"/>
      <c r="AL23662" s="24"/>
      <c r="AO23662" s="24"/>
      <c r="AR23662" s="24"/>
      <c r="AU23662" s="24"/>
    </row>
    <row r="23663">
      <c r="J23663" s="18"/>
      <c r="N23663" s="24"/>
      <c r="Q23663" s="24"/>
      <c r="T23663" s="24"/>
      <c r="W23663" s="24"/>
      <c r="Z23663" s="24"/>
      <c r="AC23663" s="24"/>
      <c r="AI23663" s="24"/>
      <c r="AL23663" s="24"/>
      <c r="AO23663" s="24"/>
      <c r="AR23663" s="24"/>
      <c r="AU23663" s="24"/>
    </row>
    <row r="23664">
      <c r="J23664" s="18"/>
      <c r="N23664" s="24"/>
      <c r="Q23664" s="24"/>
      <c r="T23664" s="24"/>
      <c r="W23664" s="24"/>
      <c r="Z23664" s="24"/>
      <c r="AC23664" s="24"/>
      <c r="AI23664" s="24"/>
      <c r="AL23664" s="24"/>
      <c r="AO23664" s="24"/>
      <c r="AR23664" s="24"/>
      <c r="AU23664" s="24"/>
    </row>
    <row r="23665">
      <c r="J23665" s="18"/>
      <c r="N23665" s="24"/>
      <c r="Q23665" s="24"/>
      <c r="T23665" s="24"/>
      <c r="W23665" s="24"/>
      <c r="Z23665" s="24"/>
      <c r="AC23665" s="24"/>
      <c r="AI23665" s="24"/>
      <c r="AL23665" s="24"/>
      <c r="AO23665" s="24"/>
      <c r="AR23665" s="24"/>
      <c r="AU23665" s="24"/>
    </row>
    <row r="23666">
      <c r="J23666" s="18"/>
      <c r="N23666" s="24"/>
      <c r="Q23666" s="24"/>
      <c r="T23666" s="24"/>
      <c r="W23666" s="24"/>
      <c r="Z23666" s="24"/>
      <c r="AC23666" s="24"/>
      <c r="AI23666" s="24"/>
      <c r="AL23666" s="24"/>
      <c r="AO23666" s="24"/>
      <c r="AR23666" s="24"/>
      <c r="AU23666" s="24"/>
    </row>
    <row r="23667">
      <c r="J23667" s="18"/>
      <c r="N23667" s="24"/>
      <c r="Q23667" s="24"/>
      <c r="T23667" s="24"/>
      <c r="W23667" s="24"/>
      <c r="Z23667" s="24"/>
      <c r="AC23667" s="24"/>
      <c r="AI23667" s="24"/>
      <c r="AL23667" s="24"/>
      <c r="AO23667" s="24"/>
      <c r="AR23667" s="24"/>
      <c r="AU23667" s="24"/>
    </row>
    <row r="23668">
      <c r="J23668" s="18"/>
      <c r="N23668" s="24"/>
      <c r="Q23668" s="24"/>
      <c r="T23668" s="24"/>
      <c r="W23668" s="24"/>
      <c r="Z23668" s="24"/>
      <c r="AC23668" s="24"/>
      <c r="AI23668" s="24"/>
      <c r="AL23668" s="24"/>
      <c r="AO23668" s="24"/>
      <c r="AR23668" s="24"/>
      <c r="AU23668" s="24"/>
    </row>
    <row r="23669">
      <c r="J23669" s="18"/>
      <c r="N23669" s="24"/>
      <c r="Q23669" s="24"/>
      <c r="T23669" s="24"/>
      <c r="W23669" s="24"/>
      <c r="Z23669" s="24"/>
      <c r="AC23669" s="24"/>
      <c r="AI23669" s="24"/>
      <c r="AL23669" s="24"/>
      <c r="AO23669" s="24"/>
      <c r="AR23669" s="24"/>
      <c r="AU23669" s="24"/>
    </row>
    <row r="23670">
      <c r="J23670" s="18"/>
      <c r="N23670" s="24"/>
      <c r="Q23670" s="24"/>
      <c r="T23670" s="24"/>
      <c r="W23670" s="24"/>
      <c r="Z23670" s="24"/>
      <c r="AC23670" s="24"/>
      <c r="AI23670" s="24"/>
      <c r="AL23670" s="24"/>
      <c r="AO23670" s="24"/>
      <c r="AR23670" s="24"/>
      <c r="AU23670" s="24"/>
    </row>
    <row r="23671">
      <c r="J23671" s="18"/>
      <c r="N23671" s="24"/>
      <c r="Q23671" s="24"/>
      <c r="T23671" s="24"/>
      <c r="W23671" s="24"/>
      <c r="Z23671" s="24"/>
      <c r="AC23671" s="24"/>
      <c r="AI23671" s="24"/>
      <c r="AL23671" s="24"/>
      <c r="AO23671" s="24"/>
      <c r="AR23671" s="24"/>
      <c r="AU23671" s="24"/>
    </row>
    <row r="23672">
      <c r="J23672" s="18"/>
      <c r="N23672" s="24"/>
      <c r="Q23672" s="24"/>
      <c r="T23672" s="24"/>
      <c r="W23672" s="24"/>
      <c r="Z23672" s="24"/>
      <c r="AC23672" s="24"/>
      <c r="AI23672" s="24"/>
      <c r="AL23672" s="24"/>
      <c r="AO23672" s="24"/>
      <c r="AR23672" s="24"/>
      <c r="AU23672" s="24"/>
    </row>
    <row r="23673">
      <c r="J23673" s="18"/>
      <c r="N23673" s="24"/>
      <c r="Q23673" s="24"/>
      <c r="T23673" s="24"/>
      <c r="W23673" s="24"/>
      <c r="Z23673" s="24"/>
      <c r="AC23673" s="24"/>
      <c r="AI23673" s="24"/>
      <c r="AL23673" s="24"/>
      <c r="AO23673" s="24"/>
      <c r="AR23673" s="24"/>
      <c r="AU23673" s="24"/>
    </row>
    <row r="23674">
      <c r="J23674" s="18"/>
      <c r="N23674" s="24"/>
      <c r="Q23674" s="24"/>
      <c r="T23674" s="24"/>
      <c r="W23674" s="24"/>
      <c r="Z23674" s="24"/>
      <c r="AC23674" s="24"/>
      <c r="AI23674" s="24"/>
      <c r="AL23674" s="24"/>
      <c r="AO23674" s="24"/>
      <c r="AR23674" s="24"/>
      <c r="AU23674" s="24"/>
    </row>
    <row r="23675">
      <c r="J23675" s="18"/>
      <c r="N23675" s="24"/>
      <c r="Q23675" s="24"/>
      <c r="T23675" s="24"/>
      <c r="W23675" s="24"/>
      <c r="Z23675" s="24"/>
      <c r="AC23675" s="24"/>
      <c r="AI23675" s="24"/>
      <c r="AL23675" s="24"/>
      <c r="AO23675" s="24"/>
      <c r="AR23675" s="24"/>
      <c r="AU23675" s="24"/>
    </row>
    <row r="23676">
      <c r="J23676" s="18"/>
      <c r="N23676" s="24"/>
      <c r="Q23676" s="24"/>
      <c r="T23676" s="24"/>
      <c r="W23676" s="24"/>
      <c r="Z23676" s="24"/>
      <c r="AC23676" s="24"/>
      <c r="AI23676" s="24"/>
      <c r="AL23676" s="24"/>
      <c r="AO23676" s="24"/>
      <c r="AR23676" s="24"/>
      <c r="AU23676" s="24"/>
    </row>
    <row r="23677">
      <c r="J23677" s="18"/>
      <c r="N23677" s="24"/>
      <c r="Q23677" s="24"/>
      <c r="T23677" s="24"/>
      <c r="W23677" s="24"/>
      <c r="Z23677" s="24"/>
      <c r="AC23677" s="24"/>
      <c r="AI23677" s="24"/>
      <c r="AL23677" s="24"/>
      <c r="AO23677" s="24"/>
      <c r="AR23677" s="24"/>
      <c r="AU23677" s="24"/>
    </row>
    <row r="23678">
      <c r="J23678" s="18"/>
      <c r="N23678" s="24"/>
      <c r="Q23678" s="24"/>
      <c r="T23678" s="24"/>
      <c r="W23678" s="24"/>
      <c r="Z23678" s="24"/>
      <c r="AC23678" s="24"/>
      <c r="AI23678" s="24"/>
      <c r="AL23678" s="24"/>
      <c r="AO23678" s="24"/>
      <c r="AR23678" s="24"/>
      <c r="AU23678" s="24"/>
    </row>
    <row r="23679">
      <c r="J23679" s="18"/>
      <c r="N23679" s="24"/>
      <c r="Q23679" s="24"/>
      <c r="T23679" s="24"/>
      <c r="W23679" s="24"/>
      <c r="Z23679" s="24"/>
      <c r="AC23679" s="24"/>
      <c r="AI23679" s="24"/>
      <c r="AL23679" s="24"/>
      <c r="AO23679" s="24"/>
      <c r="AR23679" s="24"/>
      <c r="AU23679" s="24"/>
    </row>
    <row r="23680">
      <c r="J23680" s="18"/>
      <c r="N23680" s="24"/>
      <c r="Q23680" s="24"/>
      <c r="T23680" s="24"/>
      <c r="W23680" s="24"/>
      <c r="Z23680" s="24"/>
      <c r="AC23680" s="24"/>
      <c r="AI23680" s="24"/>
      <c r="AL23680" s="24"/>
      <c r="AO23680" s="24"/>
      <c r="AR23680" s="24"/>
      <c r="AU23680" s="24"/>
    </row>
    <row r="23681">
      <c r="J23681" s="18"/>
      <c r="N23681" s="24"/>
      <c r="Q23681" s="24"/>
      <c r="T23681" s="24"/>
      <c r="W23681" s="24"/>
      <c r="Z23681" s="24"/>
      <c r="AC23681" s="24"/>
      <c r="AI23681" s="24"/>
      <c r="AL23681" s="24"/>
      <c r="AO23681" s="24"/>
      <c r="AR23681" s="24"/>
      <c r="AU23681" s="24"/>
    </row>
    <row r="23682">
      <c r="J23682" s="18"/>
      <c r="N23682" s="24"/>
      <c r="Q23682" s="24"/>
      <c r="T23682" s="24"/>
      <c r="W23682" s="24"/>
      <c r="Z23682" s="24"/>
      <c r="AC23682" s="24"/>
      <c r="AI23682" s="24"/>
      <c r="AL23682" s="24"/>
      <c r="AO23682" s="24"/>
      <c r="AR23682" s="24"/>
      <c r="AU23682" s="24"/>
    </row>
    <row r="23683">
      <c r="J23683" s="18"/>
      <c r="N23683" s="24"/>
      <c r="Q23683" s="24"/>
      <c r="T23683" s="24"/>
      <c r="W23683" s="24"/>
      <c r="Z23683" s="24"/>
      <c r="AC23683" s="24"/>
      <c r="AI23683" s="24"/>
      <c r="AL23683" s="24"/>
      <c r="AO23683" s="24"/>
      <c r="AR23683" s="24"/>
      <c r="AU23683" s="24"/>
    </row>
    <row r="23684">
      <c r="J23684" s="18"/>
      <c r="N23684" s="24"/>
      <c r="Q23684" s="24"/>
      <c r="T23684" s="24"/>
      <c r="W23684" s="24"/>
      <c r="Z23684" s="24"/>
      <c r="AC23684" s="24"/>
      <c r="AI23684" s="24"/>
      <c r="AL23684" s="24"/>
      <c r="AO23684" s="24"/>
      <c r="AR23684" s="24"/>
      <c r="AU23684" s="24"/>
    </row>
    <row r="23685">
      <c r="J23685" s="18"/>
      <c r="N23685" s="24"/>
      <c r="Q23685" s="24"/>
      <c r="T23685" s="24"/>
      <c r="W23685" s="24"/>
      <c r="Z23685" s="24"/>
      <c r="AC23685" s="24"/>
      <c r="AI23685" s="24"/>
      <c r="AL23685" s="24"/>
      <c r="AO23685" s="24"/>
      <c r="AR23685" s="24"/>
      <c r="AU23685" s="24"/>
    </row>
    <row r="23686">
      <c r="J23686" s="18"/>
      <c r="N23686" s="24"/>
      <c r="Q23686" s="24"/>
      <c r="T23686" s="24"/>
      <c r="W23686" s="24"/>
      <c r="Z23686" s="24"/>
      <c r="AC23686" s="24"/>
      <c r="AI23686" s="24"/>
      <c r="AL23686" s="24"/>
      <c r="AO23686" s="24"/>
      <c r="AR23686" s="24"/>
      <c r="AU23686" s="24"/>
    </row>
    <row r="23687">
      <c r="J23687" s="18"/>
      <c r="N23687" s="24"/>
      <c r="Q23687" s="24"/>
      <c r="T23687" s="24"/>
      <c r="W23687" s="24"/>
      <c r="Z23687" s="24"/>
      <c r="AC23687" s="24"/>
      <c r="AI23687" s="24"/>
      <c r="AL23687" s="24"/>
      <c r="AO23687" s="24"/>
      <c r="AR23687" s="24"/>
      <c r="AU23687" s="24"/>
    </row>
    <row r="23688">
      <c r="J23688" s="18"/>
      <c r="N23688" s="24"/>
      <c r="Q23688" s="24"/>
      <c r="T23688" s="24"/>
      <c r="W23688" s="24"/>
      <c r="Z23688" s="24"/>
      <c r="AC23688" s="24"/>
      <c r="AI23688" s="24"/>
      <c r="AL23688" s="24"/>
      <c r="AO23688" s="24"/>
      <c r="AR23688" s="24"/>
      <c r="AU23688" s="24"/>
    </row>
    <row r="23689">
      <c r="J23689" s="18"/>
      <c r="N23689" s="24"/>
      <c r="Q23689" s="24"/>
      <c r="T23689" s="24"/>
      <c r="W23689" s="24"/>
      <c r="Z23689" s="24"/>
      <c r="AC23689" s="24"/>
      <c r="AI23689" s="24"/>
      <c r="AL23689" s="24"/>
      <c r="AO23689" s="24"/>
      <c r="AR23689" s="24"/>
      <c r="AU23689" s="24"/>
    </row>
    <row r="23690">
      <c r="J23690" s="18"/>
      <c r="N23690" s="24"/>
      <c r="Q23690" s="24"/>
      <c r="T23690" s="24"/>
      <c r="W23690" s="24"/>
      <c r="Z23690" s="24"/>
      <c r="AC23690" s="24"/>
      <c r="AI23690" s="24"/>
      <c r="AL23690" s="24"/>
      <c r="AO23690" s="24"/>
      <c r="AR23690" s="24"/>
      <c r="AU23690" s="24"/>
    </row>
    <row r="23691">
      <c r="J23691" s="18"/>
      <c r="N23691" s="24"/>
      <c r="Q23691" s="24"/>
      <c r="T23691" s="24"/>
      <c r="W23691" s="24"/>
      <c r="Z23691" s="24"/>
      <c r="AC23691" s="24"/>
      <c r="AI23691" s="24"/>
      <c r="AL23691" s="24"/>
      <c r="AO23691" s="24"/>
      <c r="AR23691" s="24"/>
      <c r="AU23691" s="24"/>
    </row>
    <row r="23692">
      <c r="J23692" s="18"/>
      <c r="N23692" s="24"/>
      <c r="Q23692" s="24"/>
      <c r="T23692" s="24"/>
      <c r="W23692" s="24"/>
      <c r="Z23692" s="24"/>
      <c r="AC23692" s="24"/>
      <c r="AI23692" s="24"/>
      <c r="AL23692" s="24"/>
      <c r="AO23692" s="24"/>
      <c r="AR23692" s="24"/>
      <c r="AU23692" s="24"/>
    </row>
    <row r="23693">
      <c r="J23693" s="18"/>
      <c r="N23693" s="24"/>
      <c r="Q23693" s="24"/>
      <c r="T23693" s="24"/>
      <c r="W23693" s="24"/>
      <c r="Z23693" s="24"/>
      <c r="AC23693" s="24"/>
      <c r="AI23693" s="24"/>
      <c r="AL23693" s="24"/>
      <c r="AO23693" s="24"/>
      <c r="AR23693" s="24"/>
      <c r="AU23693" s="24"/>
    </row>
    <row r="23694">
      <c r="J23694" s="18"/>
      <c r="N23694" s="24"/>
      <c r="Q23694" s="24"/>
      <c r="T23694" s="24"/>
      <c r="W23694" s="24"/>
      <c r="Z23694" s="24"/>
      <c r="AC23694" s="24"/>
      <c r="AI23694" s="24"/>
      <c r="AL23694" s="24"/>
      <c r="AO23694" s="24"/>
      <c r="AR23694" s="24"/>
      <c r="AU23694" s="24"/>
    </row>
    <row r="23695">
      <c r="J23695" s="18"/>
      <c r="N23695" s="24"/>
      <c r="Q23695" s="24"/>
      <c r="T23695" s="24"/>
      <c r="W23695" s="24"/>
      <c r="Z23695" s="24"/>
      <c r="AC23695" s="24"/>
      <c r="AI23695" s="24"/>
      <c r="AL23695" s="24"/>
      <c r="AO23695" s="24"/>
      <c r="AR23695" s="24"/>
      <c r="AU23695" s="24"/>
    </row>
    <row r="23696">
      <c r="J23696" s="18"/>
      <c r="N23696" s="24"/>
      <c r="Q23696" s="24"/>
      <c r="T23696" s="24"/>
      <c r="W23696" s="24"/>
      <c r="Z23696" s="24"/>
      <c r="AC23696" s="24"/>
      <c r="AI23696" s="24"/>
      <c r="AL23696" s="24"/>
      <c r="AO23696" s="24"/>
      <c r="AR23696" s="24"/>
      <c r="AU23696" s="24"/>
    </row>
    <row r="23697">
      <c r="J23697" s="18"/>
      <c r="N23697" s="24"/>
      <c r="Q23697" s="24"/>
      <c r="T23697" s="24"/>
      <c r="W23697" s="24"/>
      <c r="Z23697" s="24"/>
      <c r="AC23697" s="24"/>
      <c r="AI23697" s="24"/>
      <c r="AL23697" s="24"/>
      <c r="AO23697" s="24"/>
      <c r="AR23697" s="24"/>
      <c r="AU23697" s="24"/>
    </row>
    <row r="23698">
      <c r="J23698" s="18"/>
      <c r="N23698" s="24"/>
      <c r="Q23698" s="24"/>
      <c r="T23698" s="24"/>
      <c r="W23698" s="24"/>
      <c r="Z23698" s="24"/>
      <c r="AC23698" s="24"/>
      <c r="AI23698" s="24"/>
      <c r="AL23698" s="24"/>
      <c r="AO23698" s="24"/>
      <c r="AR23698" s="24"/>
      <c r="AU23698" s="24"/>
    </row>
    <row r="23699">
      <c r="J23699" s="18"/>
      <c r="N23699" s="24"/>
      <c r="Q23699" s="24"/>
      <c r="T23699" s="24"/>
      <c r="W23699" s="24"/>
      <c r="Z23699" s="24"/>
      <c r="AC23699" s="24"/>
      <c r="AI23699" s="24"/>
      <c r="AL23699" s="24"/>
      <c r="AO23699" s="24"/>
      <c r="AR23699" s="24"/>
      <c r="AU23699" s="24"/>
    </row>
    <row r="23700">
      <c r="J23700" s="18"/>
      <c r="N23700" s="24"/>
      <c r="Q23700" s="24"/>
      <c r="T23700" s="24"/>
      <c r="W23700" s="24"/>
      <c r="Z23700" s="24"/>
      <c r="AC23700" s="24"/>
      <c r="AI23700" s="24"/>
      <c r="AL23700" s="24"/>
      <c r="AO23700" s="24"/>
      <c r="AR23700" s="24"/>
      <c r="AU23700" s="24"/>
    </row>
    <row r="23701">
      <c r="J23701" s="18"/>
      <c r="N23701" s="24"/>
      <c r="Q23701" s="24"/>
      <c r="T23701" s="24"/>
      <c r="W23701" s="24"/>
      <c r="Z23701" s="24"/>
      <c r="AC23701" s="24"/>
      <c r="AI23701" s="24"/>
      <c r="AL23701" s="24"/>
      <c r="AO23701" s="24"/>
      <c r="AR23701" s="24"/>
      <c r="AU23701" s="24"/>
    </row>
    <row r="23702">
      <c r="J23702" s="18"/>
      <c r="N23702" s="24"/>
      <c r="Q23702" s="24"/>
      <c r="T23702" s="24"/>
      <c r="W23702" s="24"/>
      <c r="Z23702" s="24"/>
      <c r="AC23702" s="24"/>
      <c r="AI23702" s="24"/>
      <c r="AL23702" s="24"/>
      <c r="AO23702" s="24"/>
      <c r="AR23702" s="24"/>
      <c r="AU23702" s="24"/>
    </row>
    <row r="23703">
      <c r="J23703" s="18"/>
      <c r="N23703" s="24"/>
      <c r="Q23703" s="24"/>
      <c r="T23703" s="24"/>
      <c r="W23703" s="24"/>
      <c r="Z23703" s="24"/>
      <c r="AC23703" s="24"/>
      <c r="AI23703" s="24"/>
      <c r="AL23703" s="24"/>
      <c r="AO23703" s="24"/>
      <c r="AR23703" s="24"/>
      <c r="AU23703" s="24"/>
    </row>
    <row r="23704">
      <c r="J23704" s="18"/>
      <c r="N23704" s="24"/>
      <c r="Q23704" s="24"/>
      <c r="T23704" s="24"/>
      <c r="W23704" s="24"/>
      <c r="Z23704" s="24"/>
      <c r="AC23704" s="24"/>
      <c r="AI23704" s="24"/>
      <c r="AL23704" s="24"/>
      <c r="AO23704" s="24"/>
      <c r="AR23704" s="24"/>
      <c r="AU23704" s="24"/>
    </row>
    <row r="23705">
      <c r="J23705" s="18"/>
      <c r="N23705" s="24"/>
      <c r="Q23705" s="24"/>
      <c r="T23705" s="24"/>
      <c r="W23705" s="24"/>
      <c r="Z23705" s="24"/>
      <c r="AC23705" s="24"/>
      <c r="AI23705" s="24"/>
      <c r="AL23705" s="24"/>
      <c r="AO23705" s="24"/>
      <c r="AR23705" s="24"/>
      <c r="AU23705" s="24"/>
    </row>
    <row r="23706">
      <c r="J23706" s="18"/>
      <c r="N23706" s="24"/>
      <c r="Q23706" s="24"/>
      <c r="T23706" s="24"/>
      <c r="W23706" s="24"/>
      <c r="Z23706" s="24"/>
      <c r="AC23706" s="24"/>
      <c r="AI23706" s="24"/>
      <c r="AL23706" s="24"/>
      <c r="AO23706" s="24"/>
      <c r="AR23706" s="24"/>
      <c r="AU23706" s="24"/>
    </row>
    <row r="23707">
      <c r="J23707" s="18"/>
      <c r="N23707" s="24"/>
      <c r="Q23707" s="24"/>
      <c r="T23707" s="24"/>
      <c r="W23707" s="24"/>
      <c r="Z23707" s="24"/>
      <c r="AC23707" s="24"/>
      <c r="AI23707" s="24"/>
      <c r="AL23707" s="24"/>
      <c r="AO23707" s="24"/>
      <c r="AR23707" s="24"/>
      <c r="AU23707" s="24"/>
    </row>
    <row r="23708">
      <c r="J23708" s="18"/>
      <c r="N23708" s="24"/>
      <c r="Q23708" s="24"/>
      <c r="T23708" s="24"/>
      <c r="W23708" s="24"/>
      <c r="Z23708" s="24"/>
      <c r="AC23708" s="24"/>
      <c r="AI23708" s="24"/>
      <c r="AL23708" s="24"/>
      <c r="AO23708" s="24"/>
      <c r="AR23708" s="24"/>
      <c r="AU23708" s="24"/>
    </row>
    <row r="23709">
      <c r="J23709" s="18"/>
      <c r="N23709" s="24"/>
      <c r="Q23709" s="24"/>
      <c r="T23709" s="24"/>
      <c r="W23709" s="24"/>
      <c r="Z23709" s="24"/>
      <c r="AC23709" s="24"/>
      <c r="AI23709" s="24"/>
      <c r="AL23709" s="24"/>
      <c r="AO23709" s="24"/>
      <c r="AR23709" s="24"/>
      <c r="AU23709" s="24"/>
    </row>
    <row r="23710">
      <c r="J23710" s="18"/>
      <c r="N23710" s="24"/>
      <c r="Q23710" s="24"/>
      <c r="T23710" s="24"/>
      <c r="W23710" s="24"/>
      <c r="Z23710" s="24"/>
      <c r="AC23710" s="24"/>
      <c r="AI23710" s="24"/>
      <c r="AL23710" s="24"/>
      <c r="AO23710" s="24"/>
      <c r="AR23710" s="24"/>
      <c r="AU23710" s="24"/>
    </row>
    <row r="23711">
      <c r="J23711" s="18"/>
      <c r="N23711" s="24"/>
      <c r="Q23711" s="24"/>
      <c r="T23711" s="24"/>
      <c r="W23711" s="24"/>
      <c r="Z23711" s="24"/>
      <c r="AC23711" s="24"/>
      <c r="AI23711" s="24"/>
      <c r="AL23711" s="24"/>
      <c r="AO23711" s="24"/>
      <c r="AR23711" s="24"/>
      <c r="AU23711" s="24"/>
    </row>
    <row r="23712">
      <c r="J23712" s="18"/>
      <c r="N23712" s="24"/>
      <c r="Q23712" s="24"/>
      <c r="T23712" s="24"/>
      <c r="W23712" s="24"/>
      <c r="Z23712" s="24"/>
      <c r="AC23712" s="24"/>
      <c r="AI23712" s="24"/>
      <c r="AL23712" s="24"/>
      <c r="AO23712" s="24"/>
      <c r="AR23712" s="24"/>
      <c r="AU23712" s="24"/>
    </row>
    <row r="23713">
      <c r="J23713" s="18"/>
      <c r="N23713" s="24"/>
      <c r="Q23713" s="24"/>
      <c r="T23713" s="24"/>
      <c r="W23713" s="24"/>
      <c r="Z23713" s="24"/>
      <c r="AC23713" s="24"/>
      <c r="AI23713" s="24"/>
      <c r="AL23713" s="24"/>
      <c r="AO23713" s="24"/>
      <c r="AR23713" s="24"/>
      <c r="AU23713" s="24"/>
    </row>
    <row r="23714">
      <c r="J23714" s="18"/>
      <c r="N23714" s="24"/>
      <c r="Q23714" s="24"/>
      <c r="T23714" s="24"/>
      <c r="W23714" s="24"/>
      <c r="Z23714" s="24"/>
      <c r="AC23714" s="24"/>
      <c r="AI23714" s="24"/>
      <c r="AL23714" s="24"/>
      <c r="AO23714" s="24"/>
      <c r="AR23714" s="24"/>
      <c r="AU23714" s="24"/>
    </row>
    <row r="23715">
      <c r="J23715" s="18"/>
      <c r="N23715" s="24"/>
      <c r="Q23715" s="24"/>
      <c r="T23715" s="24"/>
      <c r="W23715" s="24"/>
      <c r="Z23715" s="24"/>
      <c r="AC23715" s="24"/>
      <c r="AI23715" s="24"/>
      <c r="AL23715" s="24"/>
      <c r="AO23715" s="24"/>
      <c r="AR23715" s="24"/>
      <c r="AU23715" s="24"/>
    </row>
    <row r="23716">
      <c r="J23716" s="18"/>
      <c r="N23716" s="24"/>
      <c r="Q23716" s="24"/>
      <c r="T23716" s="24"/>
      <c r="W23716" s="24"/>
      <c r="Z23716" s="24"/>
      <c r="AC23716" s="24"/>
      <c r="AI23716" s="24"/>
      <c r="AL23716" s="24"/>
      <c r="AO23716" s="24"/>
      <c r="AR23716" s="24"/>
      <c r="AU23716" s="24"/>
    </row>
    <row r="23717">
      <c r="J23717" s="18"/>
      <c r="N23717" s="24"/>
      <c r="Q23717" s="24"/>
      <c r="T23717" s="24"/>
      <c r="W23717" s="24"/>
      <c r="Z23717" s="24"/>
      <c r="AC23717" s="24"/>
      <c r="AI23717" s="24"/>
      <c r="AL23717" s="24"/>
      <c r="AO23717" s="24"/>
      <c r="AR23717" s="24"/>
      <c r="AU23717" s="24"/>
    </row>
    <row r="23718">
      <c r="J23718" s="18"/>
      <c r="N23718" s="24"/>
      <c r="Q23718" s="24"/>
      <c r="T23718" s="24"/>
      <c r="W23718" s="24"/>
      <c r="Z23718" s="24"/>
      <c r="AC23718" s="24"/>
      <c r="AI23718" s="24"/>
      <c r="AL23718" s="24"/>
      <c r="AO23718" s="24"/>
      <c r="AR23718" s="24"/>
      <c r="AU23718" s="24"/>
    </row>
    <row r="23719">
      <c r="J23719" s="18"/>
      <c r="N23719" s="24"/>
      <c r="Q23719" s="24"/>
      <c r="T23719" s="24"/>
      <c r="W23719" s="24"/>
      <c r="Z23719" s="24"/>
      <c r="AC23719" s="24"/>
      <c r="AI23719" s="24"/>
      <c r="AL23719" s="24"/>
      <c r="AO23719" s="24"/>
      <c r="AR23719" s="24"/>
      <c r="AU23719" s="24"/>
    </row>
    <row r="23720">
      <c r="J23720" s="18"/>
      <c r="N23720" s="24"/>
      <c r="Q23720" s="24"/>
      <c r="T23720" s="24"/>
      <c r="W23720" s="24"/>
      <c r="Z23720" s="24"/>
      <c r="AC23720" s="24"/>
      <c r="AI23720" s="24"/>
      <c r="AL23720" s="24"/>
      <c r="AO23720" s="24"/>
      <c r="AR23720" s="24"/>
      <c r="AU23720" s="24"/>
    </row>
    <row r="23721">
      <c r="J23721" s="18"/>
      <c r="N23721" s="24"/>
      <c r="Q23721" s="24"/>
      <c r="T23721" s="24"/>
      <c r="W23721" s="24"/>
      <c r="Z23721" s="24"/>
      <c r="AC23721" s="24"/>
      <c r="AI23721" s="24"/>
      <c r="AL23721" s="24"/>
      <c r="AO23721" s="24"/>
      <c r="AR23721" s="24"/>
      <c r="AU23721" s="24"/>
    </row>
    <row r="23722">
      <c r="J23722" s="18"/>
      <c r="N23722" s="24"/>
      <c r="Q23722" s="24"/>
      <c r="T23722" s="24"/>
      <c r="W23722" s="24"/>
      <c r="Z23722" s="24"/>
      <c r="AC23722" s="24"/>
      <c r="AI23722" s="24"/>
      <c r="AL23722" s="24"/>
      <c r="AO23722" s="24"/>
      <c r="AR23722" s="24"/>
      <c r="AU23722" s="24"/>
    </row>
    <row r="23723">
      <c r="J23723" s="18"/>
      <c r="N23723" s="24"/>
      <c r="Q23723" s="24"/>
      <c r="T23723" s="24"/>
      <c r="W23723" s="24"/>
      <c r="Z23723" s="24"/>
      <c r="AC23723" s="24"/>
      <c r="AI23723" s="24"/>
      <c r="AL23723" s="24"/>
      <c r="AO23723" s="24"/>
      <c r="AR23723" s="24"/>
      <c r="AU23723" s="24"/>
    </row>
    <row r="23724">
      <c r="J23724" s="18"/>
      <c r="N23724" s="24"/>
      <c r="Q23724" s="24"/>
      <c r="T23724" s="24"/>
      <c r="W23724" s="24"/>
      <c r="Z23724" s="24"/>
      <c r="AC23724" s="24"/>
      <c r="AI23724" s="24"/>
      <c r="AL23724" s="24"/>
      <c r="AO23724" s="24"/>
      <c r="AR23724" s="24"/>
      <c r="AU23724" s="24"/>
    </row>
    <row r="23725">
      <c r="J23725" s="18"/>
      <c r="N23725" s="24"/>
      <c r="Q23725" s="24"/>
      <c r="T23725" s="24"/>
      <c r="W23725" s="24"/>
      <c r="Z23725" s="24"/>
      <c r="AC23725" s="24"/>
      <c r="AI23725" s="24"/>
      <c r="AL23725" s="24"/>
      <c r="AO23725" s="24"/>
      <c r="AR23725" s="24"/>
      <c r="AU23725" s="24"/>
    </row>
    <row r="23726">
      <c r="J23726" s="18"/>
      <c r="N23726" s="24"/>
      <c r="Q23726" s="24"/>
      <c r="T23726" s="24"/>
      <c r="W23726" s="24"/>
      <c r="Z23726" s="24"/>
      <c r="AC23726" s="24"/>
      <c r="AI23726" s="24"/>
      <c r="AL23726" s="24"/>
      <c r="AO23726" s="24"/>
      <c r="AR23726" s="24"/>
      <c r="AU23726" s="24"/>
    </row>
    <row r="23727">
      <c r="J23727" s="18"/>
      <c r="N23727" s="24"/>
      <c r="Q23727" s="24"/>
      <c r="T23727" s="24"/>
      <c r="W23727" s="24"/>
      <c r="Z23727" s="24"/>
      <c r="AC23727" s="24"/>
      <c r="AI23727" s="24"/>
      <c r="AL23727" s="24"/>
      <c r="AO23727" s="24"/>
      <c r="AR23727" s="24"/>
      <c r="AU23727" s="24"/>
    </row>
    <row r="23728">
      <c r="J23728" s="18"/>
      <c r="N23728" s="24"/>
      <c r="Q23728" s="24"/>
      <c r="T23728" s="24"/>
      <c r="W23728" s="24"/>
      <c r="Z23728" s="24"/>
      <c r="AC23728" s="24"/>
      <c r="AI23728" s="24"/>
      <c r="AL23728" s="24"/>
      <c r="AO23728" s="24"/>
      <c r="AR23728" s="24"/>
      <c r="AU23728" s="24"/>
    </row>
    <row r="23729">
      <c r="J23729" s="18"/>
      <c r="N23729" s="24"/>
      <c r="Q23729" s="24"/>
      <c r="T23729" s="24"/>
      <c r="W23729" s="24"/>
      <c r="Z23729" s="24"/>
      <c r="AC23729" s="24"/>
      <c r="AI23729" s="24"/>
      <c r="AL23729" s="24"/>
      <c r="AO23729" s="24"/>
      <c r="AR23729" s="24"/>
      <c r="AU23729" s="24"/>
    </row>
    <row r="23730">
      <c r="J23730" s="18"/>
      <c r="N23730" s="24"/>
      <c r="Q23730" s="24"/>
      <c r="T23730" s="24"/>
      <c r="W23730" s="24"/>
      <c r="Z23730" s="24"/>
      <c r="AC23730" s="24"/>
      <c r="AI23730" s="24"/>
      <c r="AL23730" s="24"/>
      <c r="AO23730" s="24"/>
      <c r="AR23730" s="24"/>
      <c r="AU23730" s="24"/>
    </row>
    <row r="23731">
      <c r="J23731" s="18"/>
      <c r="N23731" s="24"/>
      <c r="Q23731" s="24"/>
      <c r="T23731" s="24"/>
      <c r="W23731" s="24"/>
      <c r="Z23731" s="24"/>
      <c r="AC23731" s="24"/>
      <c r="AI23731" s="24"/>
      <c r="AL23731" s="24"/>
      <c r="AO23731" s="24"/>
      <c r="AR23731" s="24"/>
      <c r="AU23731" s="24"/>
    </row>
    <row r="23732">
      <c r="J23732" s="18"/>
      <c r="N23732" s="24"/>
      <c r="Q23732" s="24"/>
      <c r="T23732" s="24"/>
      <c r="W23732" s="24"/>
      <c r="Z23732" s="24"/>
      <c r="AC23732" s="24"/>
      <c r="AI23732" s="24"/>
      <c r="AL23732" s="24"/>
      <c r="AO23732" s="24"/>
      <c r="AR23732" s="24"/>
      <c r="AU23732" s="24"/>
    </row>
    <row r="23733">
      <c r="J23733" s="18"/>
      <c r="N23733" s="24"/>
      <c r="Q23733" s="24"/>
      <c r="T23733" s="24"/>
      <c r="W23733" s="24"/>
      <c r="Z23733" s="24"/>
      <c r="AC23733" s="24"/>
      <c r="AI23733" s="24"/>
      <c r="AL23733" s="24"/>
      <c r="AO23733" s="24"/>
      <c r="AR23733" s="24"/>
      <c r="AU23733" s="24"/>
    </row>
    <row r="23734">
      <c r="J23734" s="18"/>
      <c r="N23734" s="24"/>
      <c r="Q23734" s="24"/>
      <c r="T23734" s="24"/>
      <c r="W23734" s="24"/>
      <c r="Z23734" s="24"/>
      <c r="AC23734" s="24"/>
      <c r="AI23734" s="24"/>
      <c r="AL23734" s="24"/>
      <c r="AO23734" s="24"/>
      <c r="AR23734" s="24"/>
      <c r="AU23734" s="24"/>
    </row>
    <row r="23735">
      <c r="J23735" s="18"/>
      <c r="N23735" s="24"/>
      <c r="Q23735" s="24"/>
      <c r="T23735" s="24"/>
      <c r="W23735" s="24"/>
      <c r="Z23735" s="24"/>
      <c r="AC23735" s="24"/>
      <c r="AI23735" s="24"/>
      <c r="AL23735" s="24"/>
      <c r="AO23735" s="24"/>
      <c r="AR23735" s="24"/>
      <c r="AU23735" s="24"/>
    </row>
    <row r="23736">
      <c r="J23736" s="18"/>
      <c r="N23736" s="24"/>
      <c r="Q23736" s="24"/>
      <c r="T23736" s="24"/>
      <c r="W23736" s="24"/>
      <c r="Z23736" s="24"/>
      <c r="AC23736" s="24"/>
      <c r="AI23736" s="24"/>
      <c r="AL23736" s="24"/>
      <c r="AO23736" s="24"/>
      <c r="AR23736" s="24"/>
      <c r="AU23736" s="24"/>
    </row>
    <row r="23737">
      <c r="J23737" s="18"/>
      <c r="N23737" s="24"/>
      <c r="Q23737" s="24"/>
      <c r="T23737" s="24"/>
      <c r="W23737" s="24"/>
      <c r="Z23737" s="24"/>
      <c r="AC23737" s="24"/>
      <c r="AI23737" s="24"/>
      <c r="AL23737" s="24"/>
      <c r="AO23737" s="24"/>
      <c r="AR23737" s="24"/>
      <c r="AU23737" s="24"/>
    </row>
    <row r="23738">
      <c r="J23738" s="18"/>
      <c r="N23738" s="24"/>
      <c r="Q23738" s="24"/>
      <c r="T23738" s="24"/>
      <c r="W23738" s="24"/>
      <c r="Z23738" s="24"/>
      <c r="AC23738" s="24"/>
      <c r="AI23738" s="24"/>
      <c r="AL23738" s="24"/>
      <c r="AO23738" s="24"/>
      <c r="AR23738" s="24"/>
      <c r="AU23738" s="24"/>
    </row>
    <row r="23739">
      <c r="J23739" s="18"/>
      <c r="N23739" s="24"/>
      <c r="Q23739" s="24"/>
      <c r="T23739" s="24"/>
      <c r="W23739" s="24"/>
      <c r="Z23739" s="24"/>
      <c r="AC23739" s="24"/>
      <c r="AI23739" s="24"/>
      <c r="AL23739" s="24"/>
      <c r="AO23739" s="24"/>
      <c r="AR23739" s="24"/>
      <c r="AU23739" s="24"/>
    </row>
    <row r="23740">
      <c r="J23740" s="18"/>
      <c r="N23740" s="24"/>
      <c r="Q23740" s="24"/>
      <c r="T23740" s="24"/>
      <c r="W23740" s="24"/>
      <c r="Z23740" s="24"/>
      <c r="AC23740" s="24"/>
      <c r="AI23740" s="24"/>
      <c r="AL23740" s="24"/>
      <c r="AO23740" s="24"/>
      <c r="AR23740" s="24"/>
      <c r="AU23740" s="24"/>
    </row>
    <row r="23741">
      <c r="J23741" s="18"/>
      <c r="N23741" s="24"/>
      <c r="Q23741" s="24"/>
      <c r="T23741" s="24"/>
      <c r="W23741" s="24"/>
      <c r="Z23741" s="24"/>
      <c r="AC23741" s="24"/>
      <c r="AI23741" s="24"/>
      <c r="AL23741" s="24"/>
      <c r="AO23741" s="24"/>
      <c r="AR23741" s="24"/>
      <c r="AU23741" s="24"/>
    </row>
    <row r="23742">
      <c r="J23742" s="18"/>
      <c r="N23742" s="24"/>
      <c r="Q23742" s="24"/>
      <c r="T23742" s="24"/>
      <c r="W23742" s="24"/>
      <c r="Z23742" s="24"/>
      <c r="AC23742" s="24"/>
      <c r="AI23742" s="24"/>
      <c r="AL23742" s="24"/>
      <c r="AO23742" s="24"/>
      <c r="AR23742" s="24"/>
      <c r="AU23742" s="24"/>
    </row>
    <row r="23743">
      <c r="J23743" s="18"/>
      <c r="N23743" s="24"/>
      <c r="Q23743" s="24"/>
      <c r="T23743" s="24"/>
      <c r="W23743" s="24"/>
      <c r="Z23743" s="24"/>
      <c r="AC23743" s="24"/>
      <c r="AI23743" s="24"/>
      <c r="AL23743" s="24"/>
      <c r="AO23743" s="24"/>
      <c r="AR23743" s="24"/>
      <c r="AU23743" s="24"/>
    </row>
    <row r="23744">
      <c r="J23744" s="18"/>
      <c r="N23744" s="24"/>
      <c r="Q23744" s="24"/>
      <c r="T23744" s="24"/>
      <c r="W23744" s="24"/>
      <c r="Z23744" s="24"/>
      <c r="AC23744" s="24"/>
      <c r="AI23744" s="24"/>
      <c r="AL23744" s="24"/>
      <c r="AO23744" s="24"/>
      <c r="AR23744" s="24"/>
      <c r="AU23744" s="24"/>
    </row>
    <row r="23745">
      <c r="J23745" s="18"/>
      <c r="N23745" s="24"/>
      <c r="Q23745" s="24"/>
      <c r="T23745" s="24"/>
      <c r="W23745" s="24"/>
      <c r="Z23745" s="24"/>
      <c r="AC23745" s="24"/>
      <c r="AI23745" s="24"/>
      <c r="AL23745" s="24"/>
      <c r="AO23745" s="24"/>
      <c r="AR23745" s="24"/>
      <c r="AU23745" s="24"/>
    </row>
    <row r="23746">
      <c r="J23746" s="18"/>
      <c r="N23746" s="24"/>
      <c r="Q23746" s="24"/>
      <c r="T23746" s="24"/>
      <c r="W23746" s="24"/>
      <c r="Z23746" s="24"/>
      <c r="AC23746" s="24"/>
      <c r="AI23746" s="24"/>
      <c r="AL23746" s="24"/>
      <c r="AO23746" s="24"/>
      <c r="AR23746" s="24"/>
      <c r="AU23746" s="24"/>
    </row>
    <row r="23747">
      <c r="J23747" s="18"/>
      <c r="N23747" s="24"/>
      <c r="Q23747" s="24"/>
      <c r="T23747" s="24"/>
      <c r="W23747" s="24"/>
      <c r="Z23747" s="24"/>
      <c r="AC23747" s="24"/>
      <c r="AI23747" s="24"/>
      <c r="AL23747" s="24"/>
      <c r="AO23747" s="24"/>
      <c r="AR23747" s="24"/>
      <c r="AU23747" s="24"/>
    </row>
    <row r="23748">
      <c r="J23748" s="18"/>
      <c r="N23748" s="24"/>
      <c r="Q23748" s="24"/>
      <c r="T23748" s="24"/>
      <c r="W23748" s="24"/>
      <c r="Z23748" s="24"/>
      <c r="AC23748" s="24"/>
      <c r="AI23748" s="24"/>
      <c r="AL23748" s="24"/>
      <c r="AO23748" s="24"/>
      <c r="AR23748" s="24"/>
      <c r="AU23748" s="24"/>
    </row>
    <row r="23749">
      <c r="J23749" s="18"/>
      <c r="N23749" s="24"/>
      <c r="Q23749" s="24"/>
      <c r="T23749" s="24"/>
      <c r="W23749" s="24"/>
      <c r="Z23749" s="24"/>
      <c r="AC23749" s="24"/>
      <c r="AI23749" s="24"/>
      <c r="AL23749" s="24"/>
      <c r="AO23749" s="24"/>
      <c r="AR23749" s="24"/>
      <c r="AU23749" s="24"/>
    </row>
    <row r="23750">
      <c r="J23750" s="18"/>
      <c r="N23750" s="24"/>
      <c r="Q23750" s="24"/>
      <c r="T23750" s="24"/>
      <c r="W23750" s="24"/>
      <c r="Z23750" s="24"/>
      <c r="AC23750" s="24"/>
      <c r="AI23750" s="24"/>
      <c r="AL23750" s="24"/>
      <c r="AO23750" s="24"/>
      <c r="AR23750" s="24"/>
      <c r="AU23750" s="24"/>
    </row>
    <row r="23751">
      <c r="J23751" s="18"/>
      <c r="N23751" s="24"/>
      <c r="Q23751" s="24"/>
      <c r="T23751" s="24"/>
      <c r="W23751" s="24"/>
      <c r="Z23751" s="24"/>
      <c r="AC23751" s="24"/>
      <c r="AI23751" s="24"/>
      <c r="AL23751" s="24"/>
      <c r="AO23751" s="24"/>
      <c r="AR23751" s="24"/>
      <c r="AU23751" s="24"/>
    </row>
    <row r="23752">
      <c r="J23752" s="18"/>
      <c r="N23752" s="24"/>
      <c r="Q23752" s="24"/>
      <c r="T23752" s="24"/>
      <c r="W23752" s="24"/>
      <c r="Z23752" s="24"/>
      <c r="AC23752" s="24"/>
      <c r="AI23752" s="24"/>
      <c r="AL23752" s="24"/>
      <c r="AO23752" s="24"/>
      <c r="AR23752" s="24"/>
      <c r="AU23752" s="24"/>
    </row>
    <row r="23753">
      <c r="J23753" s="18"/>
      <c r="N23753" s="24"/>
      <c r="Q23753" s="24"/>
      <c r="T23753" s="24"/>
      <c r="W23753" s="24"/>
      <c r="Z23753" s="24"/>
      <c r="AC23753" s="24"/>
      <c r="AI23753" s="24"/>
      <c r="AL23753" s="24"/>
      <c r="AO23753" s="24"/>
      <c r="AR23753" s="24"/>
      <c r="AU23753" s="24"/>
    </row>
    <row r="23754">
      <c r="J23754" s="18"/>
      <c r="N23754" s="24"/>
      <c r="Q23754" s="24"/>
      <c r="T23754" s="24"/>
      <c r="W23754" s="24"/>
      <c r="Z23754" s="24"/>
      <c r="AC23754" s="24"/>
      <c r="AI23754" s="24"/>
      <c r="AL23754" s="24"/>
      <c r="AO23754" s="24"/>
      <c r="AR23754" s="24"/>
      <c r="AU23754" s="24"/>
    </row>
    <row r="23755">
      <c r="J23755" s="18"/>
      <c r="N23755" s="24"/>
      <c r="Q23755" s="24"/>
      <c r="T23755" s="24"/>
      <c r="W23755" s="24"/>
      <c r="Z23755" s="24"/>
      <c r="AC23755" s="24"/>
      <c r="AI23755" s="24"/>
      <c r="AL23755" s="24"/>
      <c r="AO23755" s="24"/>
      <c r="AR23755" s="24"/>
      <c r="AU23755" s="24"/>
    </row>
    <row r="23756">
      <c r="J23756" s="18"/>
      <c r="N23756" s="24"/>
      <c r="Q23756" s="24"/>
      <c r="T23756" s="24"/>
      <c r="W23756" s="24"/>
      <c r="Z23756" s="24"/>
      <c r="AC23756" s="24"/>
      <c r="AI23756" s="24"/>
      <c r="AL23756" s="24"/>
      <c r="AO23756" s="24"/>
      <c r="AR23756" s="24"/>
      <c r="AU23756" s="24"/>
    </row>
    <row r="23757">
      <c r="J23757" s="18"/>
      <c r="N23757" s="24"/>
      <c r="Q23757" s="24"/>
      <c r="T23757" s="24"/>
      <c r="W23757" s="24"/>
      <c r="Z23757" s="24"/>
      <c r="AC23757" s="24"/>
      <c r="AI23757" s="24"/>
      <c r="AL23757" s="24"/>
      <c r="AO23757" s="24"/>
      <c r="AR23757" s="24"/>
      <c r="AU23757" s="24"/>
    </row>
    <row r="23758">
      <c r="J23758" s="18"/>
      <c r="N23758" s="24"/>
      <c r="Q23758" s="24"/>
      <c r="T23758" s="24"/>
      <c r="W23758" s="24"/>
      <c r="Z23758" s="24"/>
      <c r="AC23758" s="24"/>
      <c r="AI23758" s="24"/>
      <c r="AL23758" s="24"/>
      <c r="AO23758" s="24"/>
      <c r="AR23758" s="24"/>
      <c r="AU23758" s="24"/>
    </row>
    <row r="23759">
      <c r="J23759" s="18"/>
      <c r="N23759" s="24"/>
      <c r="Q23759" s="24"/>
      <c r="T23759" s="24"/>
      <c r="W23759" s="24"/>
      <c r="Z23759" s="24"/>
      <c r="AC23759" s="24"/>
      <c r="AI23759" s="24"/>
      <c r="AL23759" s="24"/>
      <c r="AO23759" s="24"/>
      <c r="AR23759" s="24"/>
      <c r="AU23759" s="24"/>
    </row>
    <row r="23760">
      <c r="J23760" s="18"/>
      <c r="N23760" s="24"/>
      <c r="Q23760" s="24"/>
      <c r="T23760" s="24"/>
      <c r="W23760" s="24"/>
      <c r="Z23760" s="24"/>
      <c r="AC23760" s="24"/>
      <c r="AI23760" s="24"/>
      <c r="AL23760" s="24"/>
      <c r="AO23760" s="24"/>
      <c r="AR23760" s="24"/>
      <c r="AU23760" s="24"/>
    </row>
    <row r="23761">
      <c r="J23761" s="18"/>
      <c r="N23761" s="24"/>
      <c r="Q23761" s="24"/>
      <c r="T23761" s="24"/>
      <c r="W23761" s="24"/>
      <c r="Z23761" s="24"/>
      <c r="AC23761" s="24"/>
      <c r="AI23761" s="24"/>
      <c r="AL23761" s="24"/>
      <c r="AO23761" s="24"/>
      <c r="AR23761" s="24"/>
      <c r="AU23761" s="24"/>
    </row>
    <row r="23762">
      <c r="J23762" s="18"/>
      <c r="N23762" s="24"/>
      <c r="Q23762" s="24"/>
      <c r="T23762" s="24"/>
      <c r="W23762" s="24"/>
      <c r="Z23762" s="24"/>
      <c r="AC23762" s="24"/>
      <c r="AI23762" s="24"/>
      <c r="AL23762" s="24"/>
      <c r="AO23762" s="24"/>
      <c r="AR23762" s="24"/>
      <c r="AU23762" s="24"/>
    </row>
    <row r="23763">
      <c r="J23763" s="18"/>
      <c r="N23763" s="24"/>
      <c r="Q23763" s="24"/>
      <c r="T23763" s="24"/>
      <c r="W23763" s="24"/>
      <c r="Z23763" s="24"/>
      <c r="AC23763" s="24"/>
      <c r="AI23763" s="24"/>
      <c r="AL23763" s="24"/>
      <c r="AO23763" s="24"/>
      <c r="AR23763" s="24"/>
      <c r="AU23763" s="24"/>
    </row>
    <row r="23764">
      <c r="J23764" s="18"/>
      <c r="N23764" s="24"/>
      <c r="Q23764" s="24"/>
      <c r="T23764" s="24"/>
      <c r="W23764" s="24"/>
      <c r="Z23764" s="24"/>
      <c r="AC23764" s="24"/>
      <c r="AI23764" s="24"/>
      <c r="AL23764" s="24"/>
      <c r="AO23764" s="24"/>
      <c r="AR23764" s="24"/>
      <c r="AU23764" s="24"/>
    </row>
    <row r="23765">
      <c r="J23765" s="18"/>
      <c r="N23765" s="24"/>
      <c r="Q23765" s="24"/>
      <c r="T23765" s="24"/>
      <c r="W23765" s="24"/>
      <c r="Z23765" s="24"/>
      <c r="AC23765" s="24"/>
      <c r="AI23765" s="24"/>
      <c r="AL23765" s="24"/>
      <c r="AO23765" s="24"/>
      <c r="AR23765" s="24"/>
      <c r="AU23765" s="24"/>
    </row>
    <row r="23766">
      <c r="J23766" s="18"/>
      <c r="N23766" s="24"/>
      <c r="Q23766" s="24"/>
      <c r="T23766" s="24"/>
      <c r="W23766" s="24"/>
      <c r="Z23766" s="24"/>
      <c r="AC23766" s="24"/>
      <c r="AI23766" s="24"/>
      <c r="AL23766" s="24"/>
      <c r="AO23766" s="24"/>
      <c r="AR23766" s="24"/>
      <c r="AU23766" s="24"/>
    </row>
    <row r="23767">
      <c r="J23767" s="18"/>
      <c r="N23767" s="24"/>
      <c r="Q23767" s="24"/>
      <c r="T23767" s="24"/>
      <c r="W23767" s="24"/>
      <c r="Z23767" s="24"/>
      <c r="AC23767" s="24"/>
      <c r="AI23767" s="24"/>
      <c r="AL23767" s="24"/>
      <c r="AO23767" s="24"/>
      <c r="AR23767" s="24"/>
      <c r="AU23767" s="24"/>
    </row>
    <row r="23768">
      <c r="J23768" s="18"/>
      <c r="N23768" s="24"/>
      <c r="Q23768" s="24"/>
      <c r="T23768" s="24"/>
      <c r="W23768" s="24"/>
      <c r="Z23768" s="24"/>
      <c r="AC23768" s="24"/>
      <c r="AI23768" s="24"/>
      <c r="AL23768" s="24"/>
      <c r="AO23768" s="24"/>
      <c r="AR23768" s="24"/>
      <c r="AU23768" s="24"/>
    </row>
    <row r="23769">
      <c r="J23769" s="18"/>
      <c r="N23769" s="24"/>
      <c r="Q23769" s="24"/>
      <c r="T23769" s="24"/>
      <c r="W23769" s="24"/>
      <c r="Z23769" s="24"/>
      <c r="AC23769" s="24"/>
      <c r="AI23769" s="24"/>
      <c r="AL23769" s="24"/>
      <c r="AO23769" s="24"/>
      <c r="AR23769" s="24"/>
      <c r="AU23769" s="24"/>
    </row>
    <row r="23770">
      <c r="J23770" s="18"/>
      <c r="N23770" s="24"/>
      <c r="Q23770" s="24"/>
      <c r="T23770" s="24"/>
      <c r="W23770" s="24"/>
      <c r="Z23770" s="24"/>
      <c r="AC23770" s="24"/>
      <c r="AI23770" s="24"/>
      <c r="AL23770" s="24"/>
      <c r="AO23770" s="24"/>
      <c r="AR23770" s="24"/>
      <c r="AU23770" s="24"/>
    </row>
    <row r="23771">
      <c r="J23771" s="18"/>
      <c r="N23771" s="24"/>
      <c r="Q23771" s="24"/>
      <c r="T23771" s="24"/>
      <c r="W23771" s="24"/>
      <c r="Z23771" s="24"/>
      <c r="AC23771" s="24"/>
      <c r="AI23771" s="24"/>
      <c r="AL23771" s="24"/>
      <c r="AO23771" s="24"/>
      <c r="AR23771" s="24"/>
      <c r="AU23771" s="24"/>
    </row>
    <row r="23772">
      <c r="J23772" s="18"/>
      <c r="N23772" s="24"/>
      <c r="Q23772" s="24"/>
      <c r="T23772" s="24"/>
      <c r="W23772" s="24"/>
      <c r="Z23772" s="24"/>
      <c r="AC23772" s="24"/>
      <c r="AI23772" s="24"/>
      <c r="AL23772" s="24"/>
      <c r="AO23772" s="24"/>
      <c r="AR23772" s="24"/>
      <c r="AU23772" s="24"/>
    </row>
    <row r="23773">
      <c r="J23773" s="18"/>
      <c r="N23773" s="24"/>
      <c r="Q23773" s="24"/>
      <c r="T23773" s="24"/>
      <c r="W23773" s="24"/>
      <c r="Z23773" s="24"/>
      <c r="AC23773" s="24"/>
      <c r="AI23773" s="24"/>
      <c r="AL23773" s="24"/>
      <c r="AO23773" s="24"/>
      <c r="AR23773" s="24"/>
      <c r="AU23773" s="24"/>
    </row>
    <row r="23774">
      <c r="J23774" s="18"/>
      <c r="N23774" s="24"/>
      <c r="Q23774" s="24"/>
      <c r="T23774" s="24"/>
      <c r="W23774" s="24"/>
      <c r="Z23774" s="24"/>
      <c r="AC23774" s="24"/>
      <c r="AI23774" s="24"/>
      <c r="AL23774" s="24"/>
      <c r="AO23774" s="24"/>
      <c r="AR23774" s="24"/>
      <c r="AU23774" s="24"/>
    </row>
    <row r="23775">
      <c r="J23775" s="18"/>
      <c r="N23775" s="24"/>
      <c r="Q23775" s="24"/>
      <c r="T23775" s="24"/>
      <c r="W23775" s="24"/>
      <c r="Z23775" s="24"/>
      <c r="AC23775" s="24"/>
      <c r="AI23775" s="24"/>
      <c r="AL23775" s="24"/>
      <c r="AO23775" s="24"/>
      <c r="AR23775" s="24"/>
      <c r="AU23775" s="24"/>
    </row>
    <row r="23776">
      <c r="J23776" s="18"/>
      <c r="N23776" s="24"/>
      <c r="Q23776" s="24"/>
      <c r="T23776" s="24"/>
      <c r="W23776" s="24"/>
      <c r="Z23776" s="24"/>
      <c r="AC23776" s="24"/>
      <c r="AI23776" s="24"/>
      <c r="AL23776" s="24"/>
      <c r="AO23776" s="24"/>
      <c r="AR23776" s="24"/>
      <c r="AU23776" s="24"/>
    </row>
    <row r="23777">
      <c r="J23777" s="18"/>
      <c r="N23777" s="24"/>
      <c r="Q23777" s="24"/>
      <c r="T23777" s="24"/>
      <c r="W23777" s="24"/>
      <c r="Z23777" s="24"/>
      <c r="AC23777" s="24"/>
      <c r="AI23777" s="24"/>
      <c r="AL23777" s="24"/>
      <c r="AO23777" s="24"/>
      <c r="AR23777" s="24"/>
      <c r="AU23777" s="24"/>
    </row>
    <row r="23778">
      <c r="J23778" s="18"/>
      <c r="N23778" s="24"/>
      <c r="Q23778" s="24"/>
      <c r="T23778" s="24"/>
      <c r="W23778" s="24"/>
      <c r="Z23778" s="24"/>
      <c r="AC23778" s="24"/>
      <c r="AI23778" s="24"/>
      <c r="AL23778" s="24"/>
      <c r="AO23778" s="24"/>
      <c r="AR23778" s="24"/>
      <c r="AU23778" s="24"/>
    </row>
    <row r="23779">
      <c r="J23779" s="18"/>
      <c r="N23779" s="24"/>
      <c r="Q23779" s="24"/>
      <c r="T23779" s="24"/>
      <c r="W23779" s="24"/>
      <c r="Z23779" s="24"/>
      <c r="AC23779" s="24"/>
      <c r="AI23779" s="24"/>
      <c r="AL23779" s="24"/>
      <c r="AO23779" s="24"/>
      <c r="AR23779" s="24"/>
      <c r="AU23779" s="24"/>
    </row>
    <row r="23780">
      <c r="J23780" s="18"/>
      <c r="N23780" s="24"/>
      <c r="Q23780" s="24"/>
      <c r="T23780" s="24"/>
      <c r="W23780" s="24"/>
      <c r="Z23780" s="24"/>
      <c r="AC23780" s="24"/>
      <c r="AI23780" s="24"/>
      <c r="AL23780" s="24"/>
      <c r="AO23780" s="24"/>
      <c r="AR23780" s="24"/>
      <c r="AU23780" s="24"/>
    </row>
    <row r="23781">
      <c r="J23781" s="18"/>
      <c r="N23781" s="24"/>
      <c r="Q23781" s="24"/>
      <c r="T23781" s="24"/>
      <c r="W23781" s="24"/>
      <c r="Z23781" s="24"/>
      <c r="AC23781" s="24"/>
      <c r="AI23781" s="24"/>
      <c r="AL23781" s="24"/>
      <c r="AO23781" s="24"/>
      <c r="AR23781" s="24"/>
      <c r="AU23781" s="24"/>
    </row>
    <row r="23782">
      <c r="J23782" s="18"/>
      <c r="N23782" s="24"/>
      <c r="Q23782" s="24"/>
      <c r="T23782" s="24"/>
      <c r="W23782" s="24"/>
      <c r="Z23782" s="24"/>
      <c r="AC23782" s="24"/>
      <c r="AI23782" s="24"/>
      <c r="AL23782" s="24"/>
      <c r="AO23782" s="24"/>
      <c r="AR23782" s="24"/>
      <c r="AU23782" s="24"/>
    </row>
    <row r="23783">
      <c r="J23783" s="18"/>
      <c r="N23783" s="24"/>
      <c r="Q23783" s="24"/>
      <c r="T23783" s="24"/>
      <c r="W23783" s="24"/>
      <c r="Z23783" s="24"/>
      <c r="AC23783" s="24"/>
      <c r="AI23783" s="24"/>
      <c r="AL23783" s="24"/>
      <c r="AO23783" s="24"/>
      <c r="AR23783" s="24"/>
      <c r="AU23783" s="24"/>
    </row>
    <row r="23784">
      <c r="J23784" s="18"/>
      <c r="N23784" s="24"/>
      <c r="Q23784" s="24"/>
      <c r="T23784" s="24"/>
      <c r="W23784" s="24"/>
      <c r="Z23784" s="24"/>
      <c r="AC23784" s="24"/>
      <c r="AI23784" s="24"/>
      <c r="AL23784" s="24"/>
      <c r="AO23784" s="24"/>
      <c r="AR23784" s="24"/>
      <c r="AU23784" s="24"/>
    </row>
    <row r="23785">
      <c r="J23785" s="18"/>
      <c r="N23785" s="24"/>
      <c r="Q23785" s="24"/>
      <c r="T23785" s="24"/>
      <c r="W23785" s="24"/>
      <c r="Z23785" s="24"/>
      <c r="AC23785" s="24"/>
      <c r="AI23785" s="24"/>
      <c r="AL23785" s="24"/>
      <c r="AO23785" s="24"/>
      <c r="AR23785" s="24"/>
      <c r="AU23785" s="24"/>
    </row>
    <row r="23786">
      <c r="J23786" s="18"/>
      <c r="N23786" s="24"/>
      <c r="Q23786" s="24"/>
      <c r="T23786" s="24"/>
      <c r="W23786" s="24"/>
      <c r="Z23786" s="24"/>
      <c r="AC23786" s="24"/>
      <c r="AI23786" s="24"/>
      <c r="AL23786" s="24"/>
      <c r="AO23786" s="24"/>
      <c r="AR23786" s="24"/>
      <c r="AU23786" s="24"/>
    </row>
    <row r="23787">
      <c r="J23787" s="18"/>
      <c r="N23787" s="24"/>
      <c r="Q23787" s="24"/>
      <c r="T23787" s="24"/>
      <c r="W23787" s="24"/>
      <c r="Z23787" s="24"/>
      <c r="AC23787" s="24"/>
      <c r="AI23787" s="24"/>
      <c r="AL23787" s="24"/>
      <c r="AO23787" s="24"/>
      <c r="AR23787" s="24"/>
      <c r="AU23787" s="24"/>
    </row>
    <row r="23788">
      <c r="J23788" s="18"/>
      <c r="N23788" s="24"/>
      <c r="Q23788" s="24"/>
      <c r="T23788" s="24"/>
      <c r="W23788" s="24"/>
      <c r="Z23788" s="24"/>
      <c r="AC23788" s="24"/>
      <c r="AI23788" s="24"/>
      <c r="AL23788" s="24"/>
      <c r="AO23788" s="24"/>
      <c r="AR23788" s="24"/>
      <c r="AU23788" s="24"/>
    </row>
    <row r="23789">
      <c r="J23789" s="18"/>
      <c r="N23789" s="24"/>
      <c r="Q23789" s="24"/>
      <c r="T23789" s="24"/>
      <c r="W23789" s="24"/>
      <c r="Z23789" s="24"/>
      <c r="AC23789" s="24"/>
      <c r="AI23789" s="24"/>
      <c r="AL23789" s="24"/>
      <c r="AO23789" s="24"/>
      <c r="AR23789" s="24"/>
      <c r="AU23789" s="24"/>
    </row>
    <row r="23790">
      <c r="J23790" s="18"/>
      <c r="N23790" s="24"/>
      <c r="Q23790" s="24"/>
      <c r="T23790" s="24"/>
      <c r="W23790" s="24"/>
      <c r="Z23790" s="24"/>
      <c r="AC23790" s="24"/>
      <c r="AI23790" s="24"/>
      <c r="AL23790" s="24"/>
      <c r="AO23790" s="24"/>
      <c r="AR23790" s="24"/>
      <c r="AU23790" s="24"/>
    </row>
    <row r="23791">
      <c r="J23791" s="18"/>
      <c r="N23791" s="24"/>
      <c r="Q23791" s="24"/>
      <c r="T23791" s="24"/>
      <c r="W23791" s="24"/>
      <c r="Z23791" s="24"/>
      <c r="AC23791" s="24"/>
      <c r="AI23791" s="24"/>
      <c r="AL23791" s="24"/>
      <c r="AO23791" s="24"/>
      <c r="AR23791" s="24"/>
      <c r="AU23791" s="24"/>
    </row>
    <row r="23792">
      <c r="J23792" s="18"/>
      <c r="N23792" s="24"/>
      <c r="Q23792" s="24"/>
      <c r="T23792" s="24"/>
      <c r="W23792" s="24"/>
      <c r="Z23792" s="24"/>
      <c r="AC23792" s="24"/>
      <c r="AI23792" s="24"/>
      <c r="AL23792" s="24"/>
      <c r="AO23792" s="24"/>
      <c r="AR23792" s="24"/>
      <c r="AU23792" s="24"/>
    </row>
    <row r="23793">
      <c r="J23793" s="18"/>
      <c r="N23793" s="24"/>
      <c r="Q23793" s="24"/>
      <c r="T23793" s="24"/>
      <c r="W23793" s="24"/>
      <c r="Z23793" s="24"/>
      <c r="AC23793" s="24"/>
      <c r="AI23793" s="24"/>
      <c r="AL23793" s="24"/>
      <c r="AO23793" s="24"/>
      <c r="AR23793" s="24"/>
      <c r="AU23793" s="24"/>
    </row>
    <row r="23794">
      <c r="J23794" s="18"/>
      <c r="N23794" s="24"/>
      <c r="Q23794" s="24"/>
      <c r="T23794" s="24"/>
      <c r="W23794" s="24"/>
      <c r="Z23794" s="24"/>
      <c r="AC23794" s="24"/>
      <c r="AI23794" s="24"/>
      <c r="AL23794" s="24"/>
      <c r="AO23794" s="24"/>
      <c r="AR23794" s="24"/>
      <c r="AU23794" s="24"/>
    </row>
    <row r="23795">
      <c r="J23795" s="18"/>
      <c r="N23795" s="24"/>
      <c r="Q23795" s="24"/>
      <c r="T23795" s="24"/>
      <c r="W23795" s="24"/>
      <c r="Z23795" s="24"/>
      <c r="AC23795" s="24"/>
      <c r="AI23795" s="24"/>
      <c r="AL23795" s="24"/>
      <c r="AO23795" s="24"/>
      <c r="AR23795" s="24"/>
      <c r="AU23795" s="24"/>
    </row>
    <row r="23796">
      <c r="J23796" s="18"/>
      <c r="N23796" s="24"/>
      <c r="Q23796" s="24"/>
      <c r="T23796" s="24"/>
      <c r="W23796" s="24"/>
      <c r="Z23796" s="24"/>
      <c r="AC23796" s="24"/>
      <c r="AI23796" s="24"/>
      <c r="AL23796" s="24"/>
      <c r="AO23796" s="24"/>
      <c r="AR23796" s="24"/>
      <c r="AU23796" s="24"/>
    </row>
    <row r="23797">
      <c r="J23797" s="18"/>
      <c r="N23797" s="24"/>
      <c r="Q23797" s="24"/>
      <c r="T23797" s="24"/>
      <c r="W23797" s="24"/>
      <c r="Z23797" s="24"/>
      <c r="AC23797" s="24"/>
      <c r="AI23797" s="24"/>
      <c r="AL23797" s="24"/>
      <c r="AO23797" s="24"/>
      <c r="AR23797" s="24"/>
      <c r="AU23797" s="24"/>
    </row>
    <row r="23798">
      <c r="J23798" s="18"/>
      <c r="N23798" s="24"/>
      <c r="Q23798" s="24"/>
      <c r="T23798" s="24"/>
      <c r="W23798" s="24"/>
      <c r="Z23798" s="24"/>
      <c r="AC23798" s="24"/>
      <c r="AI23798" s="24"/>
      <c r="AL23798" s="24"/>
      <c r="AO23798" s="24"/>
      <c r="AR23798" s="24"/>
      <c r="AU23798" s="24"/>
    </row>
    <row r="23799">
      <c r="J23799" s="18"/>
      <c r="N23799" s="24"/>
      <c r="Q23799" s="24"/>
      <c r="T23799" s="24"/>
      <c r="W23799" s="24"/>
      <c r="Z23799" s="24"/>
      <c r="AC23799" s="24"/>
      <c r="AI23799" s="24"/>
      <c r="AL23799" s="24"/>
      <c r="AO23799" s="24"/>
      <c r="AR23799" s="24"/>
      <c r="AU23799" s="24"/>
    </row>
    <row r="23800">
      <c r="J23800" s="18"/>
      <c r="N23800" s="24"/>
      <c r="Q23800" s="24"/>
      <c r="T23800" s="24"/>
      <c r="W23800" s="24"/>
      <c r="Z23800" s="24"/>
      <c r="AC23800" s="24"/>
      <c r="AI23800" s="24"/>
      <c r="AL23800" s="24"/>
      <c r="AO23800" s="24"/>
      <c r="AR23800" s="24"/>
      <c r="AU23800" s="24"/>
    </row>
    <row r="23801">
      <c r="J23801" s="18"/>
      <c r="N23801" s="24"/>
      <c r="Q23801" s="24"/>
      <c r="T23801" s="24"/>
      <c r="W23801" s="24"/>
      <c r="Z23801" s="24"/>
      <c r="AC23801" s="24"/>
      <c r="AI23801" s="24"/>
      <c r="AL23801" s="24"/>
      <c r="AO23801" s="24"/>
      <c r="AR23801" s="24"/>
      <c r="AU23801" s="24"/>
    </row>
    <row r="23802">
      <c r="J23802" s="18"/>
      <c r="N23802" s="24"/>
      <c r="Q23802" s="24"/>
      <c r="T23802" s="24"/>
      <c r="W23802" s="24"/>
      <c r="Z23802" s="24"/>
      <c r="AC23802" s="24"/>
      <c r="AI23802" s="24"/>
      <c r="AL23802" s="24"/>
      <c r="AO23802" s="24"/>
      <c r="AR23802" s="24"/>
      <c r="AU23802" s="24"/>
    </row>
    <row r="23803">
      <c r="J23803" s="18"/>
      <c r="N23803" s="24"/>
      <c r="Q23803" s="24"/>
      <c r="T23803" s="24"/>
      <c r="W23803" s="24"/>
      <c r="Z23803" s="24"/>
      <c r="AC23803" s="24"/>
      <c r="AI23803" s="24"/>
      <c r="AL23803" s="24"/>
      <c r="AO23803" s="24"/>
      <c r="AR23803" s="24"/>
      <c r="AU23803" s="24"/>
    </row>
    <row r="23804">
      <c r="J23804" s="18"/>
      <c r="N23804" s="24"/>
      <c r="Q23804" s="24"/>
      <c r="T23804" s="24"/>
      <c r="W23804" s="24"/>
      <c r="Z23804" s="24"/>
      <c r="AC23804" s="24"/>
      <c r="AI23804" s="24"/>
      <c r="AL23804" s="24"/>
      <c r="AO23804" s="24"/>
      <c r="AR23804" s="24"/>
      <c r="AU23804" s="24"/>
    </row>
    <row r="23805">
      <c r="J23805" s="18"/>
      <c r="N23805" s="24"/>
      <c r="Q23805" s="24"/>
      <c r="T23805" s="24"/>
      <c r="W23805" s="24"/>
      <c r="Z23805" s="24"/>
      <c r="AC23805" s="24"/>
      <c r="AI23805" s="24"/>
      <c r="AL23805" s="24"/>
      <c r="AO23805" s="24"/>
      <c r="AR23805" s="24"/>
      <c r="AU23805" s="24"/>
    </row>
    <row r="23806">
      <c r="J23806" s="18"/>
      <c r="N23806" s="24"/>
      <c r="Q23806" s="24"/>
      <c r="T23806" s="24"/>
      <c r="W23806" s="24"/>
      <c r="Z23806" s="24"/>
      <c r="AC23806" s="24"/>
      <c r="AI23806" s="24"/>
      <c r="AL23806" s="24"/>
      <c r="AO23806" s="24"/>
      <c r="AR23806" s="24"/>
      <c r="AU23806" s="24"/>
    </row>
    <row r="23807">
      <c r="J23807" s="18"/>
      <c r="N23807" s="24"/>
      <c r="Q23807" s="24"/>
      <c r="T23807" s="24"/>
      <c r="W23807" s="24"/>
      <c r="Z23807" s="24"/>
      <c r="AC23807" s="24"/>
      <c r="AI23807" s="24"/>
      <c r="AL23807" s="24"/>
      <c r="AO23807" s="24"/>
      <c r="AR23807" s="24"/>
      <c r="AU23807" s="24"/>
    </row>
    <row r="23808">
      <c r="J23808" s="18"/>
      <c r="N23808" s="24"/>
      <c r="Q23808" s="24"/>
      <c r="T23808" s="24"/>
      <c r="W23808" s="24"/>
      <c r="Z23808" s="24"/>
      <c r="AC23808" s="24"/>
      <c r="AI23808" s="24"/>
      <c r="AL23808" s="24"/>
      <c r="AO23808" s="24"/>
      <c r="AR23808" s="24"/>
      <c r="AU23808" s="24"/>
    </row>
    <row r="23809">
      <c r="J23809" s="18"/>
      <c r="N23809" s="24"/>
      <c r="Q23809" s="24"/>
      <c r="T23809" s="24"/>
      <c r="W23809" s="24"/>
      <c r="Z23809" s="24"/>
      <c r="AC23809" s="24"/>
      <c r="AI23809" s="24"/>
      <c r="AL23809" s="24"/>
      <c r="AO23809" s="24"/>
      <c r="AR23809" s="24"/>
      <c r="AU23809" s="24"/>
    </row>
    <row r="23810">
      <c r="J23810" s="18"/>
      <c r="N23810" s="24"/>
      <c r="Q23810" s="24"/>
      <c r="T23810" s="24"/>
      <c r="W23810" s="24"/>
      <c r="Z23810" s="24"/>
      <c r="AC23810" s="24"/>
      <c r="AI23810" s="24"/>
      <c r="AL23810" s="24"/>
      <c r="AO23810" s="24"/>
      <c r="AR23810" s="24"/>
      <c r="AU23810" s="24"/>
    </row>
    <row r="23811">
      <c r="J23811" s="18"/>
      <c r="N23811" s="24"/>
      <c r="Q23811" s="24"/>
      <c r="T23811" s="24"/>
      <c r="W23811" s="24"/>
      <c r="Z23811" s="24"/>
      <c r="AC23811" s="24"/>
      <c r="AI23811" s="24"/>
      <c r="AL23811" s="24"/>
      <c r="AO23811" s="24"/>
      <c r="AR23811" s="24"/>
      <c r="AU23811" s="24"/>
    </row>
    <row r="23812">
      <c r="J23812" s="18"/>
      <c r="N23812" s="24"/>
      <c r="Q23812" s="24"/>
      <c r="T23812" s="24"/>
      <c r="W23812" s="24"/>
      <c r="Z23812" s="24"/>
      <c r="AC23812" s="24"/>
      <c r="AI23812" s="24"/>
      <c r="AL23812" s="24"/>
      <c r="AO23812" s="24"/>
      <c r="AR23812" s="24"/>
      <c r="AU23812" s="24"/>
    </row>
    <row r="23813">
      <c r="J23813" s="18"/>
      <c r="N23813" s="24"/>
      <c r="Q23813" s="24"/>
      <c r="T23813" s="24"/>
      <c r="W23813" s="24"/>
      <c r="Z23813" s="24"/>
      <c r="AC23813" s="24"/>
      <c r="AI23813" s="24"/>
      <c r="AL23813" s="24"/>
      <c r="AO23813" s="24"/>
      <c r="AR23813" s="24"/>
      <c r="AU23813" s="24"/>
    </row>
    <row r="23814">
      <c r="J23814" s="18"/>
      <c r="N23814" s="24"/>
      <c r="Q23814" s="24"/>
      <c r="T23814" s="24"/>
      <c r="W23814" s="24"/>
      <c r="Z23814" s="24"/>
      <c r="AC23814" s="24"/>
      <c r="AI23814" s="24"/>
      <c r="AL23814" s="24"/>
      <c r="AO23814" s="24"/>
      <c r="AR23814" s="24"/>
      <c r="AU23814" s="24"/>
    </row>
    <row r="23815">
      <c r="J23815" s="18"/>
      <c r="N23815" s="24"/>
      <c r="Q23815" s="24"/>
      <c r="T23815" s="24"/>
      <c r="W23815" s="24"/>
      <c r="Z23815" s="24"/>
      <c r="AC23815" s="24"/>
      <c r="AI23815" s="24"/>
      <c r="AL23815" s="24"/>
      <c r="AO23815" s="24"/>
      <c r="AR23815" s="24"/>
      <c r="AU23815" s="24"/>
    </row>
    <row r="23816">
      <c r="J23816" s="18"/>
      <c r="N23816" s="24"/>
      <c r="Q23816" s="24"/>
      <c r="T23816" s="24"/>
      <c r="W23816" s="24"/>
      <c r="Z23816" s="24"/>
      <c r="AC23816" s="24"/>
      <c r="AI23816" s="24"/>
      <c r="AL23816" s="24"/>
      <c r="AO23816" s="24"/>
      <c r="AR23816" s="24"/>
      <c r="AU23816" s="24"/>
    </row>
    <row r="23817">
      <c r="J23817" s="18"/>
      <c r="N23817" s="24"/>
      <c r="Q23817" s="24"/>
      <c r="T23817" s="24"/>
      <c r="W23817" s="24"/>
      <c r="Z23817" s="24"/>
      <c r="AC23817" s="24"/>
      <c r="AI23817" s="24"/>
      <c r="AL23817" s="24"/>
      <c r="AO23817" s="24"/>
      <c r="AR23817" s="24"/>
      <c r="AU23817" s="24"/>
    </row>
    <row r="23818">
      <c r="J23818" s="18"/>
      <c r="N23818" s="24"/>
      <c r="Q23818" s="24"/>
      <c r="T23818" s="24"/>
      <c r="W23818" s="24"/>
      <c r="Z23818" s="24"/>
      <c r="AC23818" s="24"/>
      <c r="AI23818" s="24"/>
      <c r="AL23818" s="24"/>
      <c r="AO23818" s="24"/>
      <c r="AR23818" s="24"/>
      <c r="AU23818" s="24"/>
    </row>
    <row r="23819">
      <c r="J23819" s="18"/>
      <c r="N23819" s="24"/>
      <c r="Q23819" s="24"/>
      <c r="T23819" s="24"/>
      <c r="W23819" s="24"/>
      <c r="Z23819" s="24"/>
      <c r="AC23819" s="24"/>
      <c r="AI23819" s="24"/>
      <c r="AL23819" s="24"/>
      <c r="AO23819" s="24"/>
      <c r="AR23819" s="24"/>
      <c r="AU23819" s="24"/>
    </row>
    <row r="23820">
      <c r="J23820" s="18"/>
      <c r="N23820" s="24"/>
      <c r="Q23820" s="24"/>
      <c r="T23820" s="24"/>
      <c r="W23820" s="24"/>
      <c r="Z23820" s="24"/>
      <c r="AC23820" s="24"/>
      <c r="AI23820" s="24"/>
      <c r="AL23820" s="24"/>
      <c r="AO23820" s="24"/>
      <c r="AR23820" s="24"/>
      <c r="AU23820" s="24"/>
    </row>
    <row r="23821">
      <c r="J23821" s="18"/>
      <c r="N23821" s="24"/>
      <c r="Q23821" s="24"/>
      <c r="T23821" s="24"/>
      <c r="W23821" s="24"/>
      <c r="Z23821" s="24"/>
      <c r="AC23821" s="24"/>
      <c r="AI23821" s="24"/>
      <c r="AL23821" s="24"/>
      <c r="AO23821" s="24"/>
      <c r="AR23821" s="24"/>
      <c r="AU23821" s="24"/>
    </row>
    <row r="23822">
      <c r="J23822" s="18"/>
      <c r="N23822" s="24"/>
      <c r="Q23822" s="24"/>
      <c r="T23822" s="24"/>
      <c r="W23822" s="24"/>
      <c r="Z23822" s="24"/>
      <c r="AC23822" s="24"/>
      <c r="AI23822" s="24"/>
      <c r="AL23822" s="24"/>
      <c r="AO23822" s="24"/>
      <c r="AR23822" s="24"/>
      <c r="AU23822" s="24"/>
    </row>
    <row r="23823">
      <c r="J23823" s="18"/>
      <c r="N23823" s="24"/>
      <c r="Q23823" s="24"/>
      <c r="T23823" s="24"/>
      <c r="W23823" s="24"/>
      <c r="Z23823" s="24"/>
      <c r="AC23823" s="24"/>
      <c r="AI23823" s="24"/>
      <c r="AL23823" s="24"/>
      <c r="AO23823" s="24"/>
      <c r="AR23823" s="24"/>
      <c r="AU23823" s="24"/>
    </row>
    <row r="23824">
      <c r="J23824" s="18"/>
      <c r="N23824" s="24"/>
      <c r="Q23824" s="24"/>
      <c r="T23824" s="24"/>
      <c r="W23824" s="24"/>
      <c r="Z23824" s="24"/>
      <c r="AC23824" s="24"/>
      <c r="AI23824" s="24"/>
      <c r="AL23824" s="24"/>
      <c r="AO23824" s="24"/>
      <c r="AR23824" s="24"/>
      <c r="AU23824" s="24"/>
    </row>
    <row r="23825">
      <c r="J23825" s="18"/>
      <c r="N23825" s="24"/>
      <c r="Q23825" s="24"/>
      <c r="T23825" s="24"/>
      <c r="W23825" s="24"/>
      <c r="Z23825" s="24"/>
      <c r="AC23825" s="24"/>
      <c r="AI23825" s="24"/>
      <c r="AL23825" s="24"/>
      <c r="AO23825" s="24"/>
      <c r="AR23825" s="24"/>
      <c r="AU23825" s="24"/>
    </row>
    <row r="23826">
      <c r="J23826" s="18"/>
      <c r="N23826" s="24"/>
      <c r="Q23826" s="24"/>
      <c r="T23826" s="24"/>
      <c r="W23826" s="24"/>
      <c r="Z23826" s="24"/>
      <c r="AC23826" s="24"/>
      <c r="AI23826" s="24"/>
      <c r="AL23826" s="24"/>
      <c r="AO23826" s="24"/>
      <c r="AR23826" s="24"/>
      <c r="AU23826" s="24"/>
    </row>
    <row r="23827">
      <c r="J23827" s="18"/>
      <c r="N23827" s="24"/>
      <c r="Q23827" s="24"/>
      <c r="T23827" s="24"/>
      <c r="W23827" s="24"/>
      <c r="Z23827" s="24"/>
      <c r="AC23827" s="24"/>
      <c r="AI23827" s="24"/>
      <c r="AL23827" s="24"/>
      <c r="AO23827" s="24"/>
      <c r="AR23827" s="24"/>
      <c r="AU23827" s="24"/>
    </row>
    <row r="23828">
      <c r="J23828" s="18"/>
      <c r="N23828" s="24"/>
      <c r="Q23828" s="24"/>
      <c r="T23828" s="24"/>
      <c r="W23828" s="24"/>
      <c r="Z23828" s="24"/>
      <c r="AC23828" s="24"/>
      <c r="AI23828" s="24"/>
      <c r="AL23828" s="24"/>
      <c r="AO23828" s="24"/>
      <c r="AR23828" s="24"/>
      <c r="AU23828" s="24"/>
    </row>
    <row r="23829">
      <c r="J23829" s="18"/>
      <c r="N23829" s="24"/>
      <c r="Q23829" s="24"/>
      <c r="T23829" s="24"/>
      <c r="W23829" s="24"/>
      <c r="Z23829" s="24"/>
      <c r="AC23829" s="24"/>
      <c r="AI23829" s="24"/>
      <c r="AL23829" s="24"/>
      <c r="AO23829" s="24"/>
      <c r="AR23829" s="24"/>
      <c r="AU23829" s="24"/>
    </row>
    <row r="23830">
      <c r="J23830" s="18"/>
      <c r="N23830" s="24"/>
      <c r="Q23830" s="24"/>
      <c r="T23830" s="24"/>
      <c r="W23830" s="24"/>
      <c r="Z23830" s="24"/>
      <c r="AC23830" s="24"/>
      <c r="AI23830" s="24"/>
      <c r="AL23830" s="24"/>
      <c r="AO23830" s="24"/>
      <c r="AR23830" s="24"/>
      <c r="AU23830" s="24"/>
    </row>
    <row r="23831">
      <c r="J23831" s="18"/>
      <c r="N23831" s="24"/>
      <c r="Q23831" s="24"/>
      <c r="T23831" s="24"/>
      <c r="W23831" s="24"/>
      <c r="Z23831" s="24"/>
      <c r="AC23831" s="24"/>
      <c r="AI23831" s="24"/>
      <c r="AL23831" s="24"/>
      <c r="AO23831" s="24"/>
      <c r="AR23831" s="24"/>
      <c r="AU23831" s="24"/>
    </row>
    <row r="23832">
      <c r="J23832" s="18"/>
      <c r="N23832" s="24"/>
      <c r="Q23832" s="24"/>
      <c r="T23832" s="24"/>
      <c r="W23832" s="24"/>
      <c r="Z23832" s="24"/>
      <c r="AC23832" s="24"/>
      <c r="AI23832" s="24"/>
      <c r="AL23832" s="24"/>
      <c r="AO23832" s="24"/>
      <c r="AR23832" s="24"/>
      <c r="AU23832" s="24"/>
    </row>
    <row r="23833">
      <c r="J23833" s="18"/>
      <c r="N23833" s="24"/>
      <c r="Q23833" s="24"/>
      <c r="T23833" s="24"/>
      <c r="W23833" s="24"/>
      <c r="Z23833" s="24"/>
      <c r="AC23833" s="24"/>
      <c r="AI23833" s="24"/>
      <c r="AL23833" s="24"/>
      <c r="AO23833" s="24"/>
      <c r="AR23833" s="24"/>
      <c r="AU23833" s="24"/>
    </row>
    <row r="23834">
      <c r="J23834" s="18"/>
      <c r="N23834" s="24"/>
      <c r="Q23834" s="24"/>
      <c r="T23834" s="24"/>
      <c r="W23834" s="24"/>
      <c r="Z23834" s="24"/>
      <c r="AC23834" s="24"/>
      <c r="AI23834" s="24"/>
      <c r="AL23834" s="24"/>
      <c r="AO23834" s="24"/>
      <c r="AR23834" s="24"/>
      <c r="AU23834" s="24"/>
    </row>
    <row r="23835">
      <c r="J23835" s="18"/>
      <c r="N23835" s="24"/>
      <c r="Q23835" s="24"/>
      <c r="T23835" s="24"/>
      <c r="W23835" s="24"/>
      <c r="Z23835" s="24"/>
      <c r="AC23835" s="24"/>
      <c r="AI23835" s="24"/>
      <c r="AL23835" s="24"/>
      <c r="AO23835" s="24"/>
      <c r="AR23835" s="24"/>
      <c r="AU23835" s="24"/>
    </row>
    <row r="23836">
      <c r="J23836" s="18"/>
      <c r="N23836" s="24"/>
      <c r="Q23836" s="24"/>
      <c r="T23836" s="24"/>
      <c r="W23836" s="24"/>
      <c r="Z23836" s="24"/>
      <c r="AC23836" s="24"/>
      <c r="AI23836" s="24"/>
      <c r="AL23836" s="24"/>
      <c r="AO23836" s="24"/>
      <c r="AR23836" s="24"/>
      <c r="AU23836" s="24"/>
    </row>
    <row r="23837">
      <c r="J23837" s="18"/>
      <c r="N23837" s="24"/>
      <c r="Q23837" s="24"/>
      <c r="T23837" s="24"/>
      <c r="W23837" s="24"/>
      <c r="Z23837" s="24"/>
      <c r="AC23837" s="24"/>
      <c r="AI23837" s="24"/>
      <c r="AL23837" s="24"/>
      <c r="AO23837" s="24"/>
      <c r="AR23837" s="24"/>
      <c r="AU23837" s="24"/>
    </row>
    <row r="23838">
      <c r="J23838" s="18"/>
      <c r="N23838" s="24"/>
      <c r="Q23838" s="24"/>
      <c r="T23838" s="24"/>
      <c r="W23838" s="24"/>
      <c r="Z23838" s="24"/>
      <c r="AC23838" s="24"/>
      <c r="AI23838" s="24"/>
      <c r="AL23838" s="24"/>
      <c r="AO23838" s="24"/>
      <c r="AR23838" s="24"/>
      <c r="AU23838" s="24"/>
    </row>
    <row r="23839">
      <c r="J23839" s="18"/>
      <c r="N23839" s="24"/>
      <c r="Q23839" s="24"/>
      <c r="T23839" s="24"/>
      <c r="W23839" s="24"/>
      <c r="Z23839" s="24"/>
      <c r="AC23839" s="24"/>
      <c r="AI23839" s="24"/>
      <c r="AL23839" s="24"/>
      <c r="AO23839" s="24"/>
      <c r="AR23839" s="24"/>
      <c r="AU23839" s="24"/>
    </row>
    <row r="23840">
      <c r="J23840" s="18"/>
      <c r="N23840" s="24"/>
      <c r="Q23840" s="24"/>
      <c r="T23840" s="24"/>
      <c r="W23840" s="24"/>
      <c r="Z23840" s="24"/>
      <c r="AC23840" s="24"/>
      <c r="AI23840" s="24"/>
      <c r="AL23840" s="24"/>
      <c r="AO23840" s="24"/>
      <c r="AR23840" s="24"/>
      <c r="AU23840" s="24"/>
    </row>
    <row r="23841">
      <c r="J23841" s="18"/>
      <c r="N23841" s="24"/>
      <c r="Q23841" s="24"/>
      <c r="T23841" s="24"/>
      <c r="W23841" s="24"/>
      <c r="Z23841" s="24"/>
      <c r="AC23841" s="24"/>
      <c r="AI23841" s="24"/>
      <c r="AL23841" s="24"/>
      <c r="AO23841" s="24"/>
      <c r="AR23841" s="24"/>
      <c r="AU23841" s="24"/>
    </row>
    <row r="23842">
      <c r="J23842" s="18"/>
      <c r="N23842" s="24"/>
      <c r="Q23842" s="24"/>
      <c r="T23842" s="24"/>
      <c r="W23842" s="24"/>
      <c r="Z23842" s="24"/>
      <c r="AC23842" s="24"/>
      <c r="AI23842" s="24"/>
      <c r="AL23842" s="24"/>
      <c r="AO23842" s="24"/>
      <c r="AR23842" s="24"/>
      <c r="AU23842" s="24"/>
    </row>
    <row r="23843">
      <c r="J23843" s="18"/>
      <c r="N23843" s="24"/>
      <c r="Q23843" s="24"/>
      <c r="T23843" s="24"/>
      <c r="W23843" s="24"/>
      <c r="Z23843" s="24"/>
      <c r="AC23843" s="24"/>
      <c r="AI23843" s="24"/>
      <c r="AL23843" s="24"/>
      <c r="AO23843" s="24"/>
      <c r="AR23843" s="24"/>
      <c r="AU23843" s="24"/>
    </row>
    <row r="23844">
      <c r="J23844" s="18"/>
      <c r="N23844" s="24"/>
      <c r="Q23844" s="24"/>
      <c r="T23844" s="24"/>
      <c r="W23844" s="24"/>
      <c r="Z23844" s="24"/>
      <c r="AC23844" s="24"/>
      <c r="AI23844" s="24"/>
      <c r="AL23844" s="24"/>
      <c r="AO23844" s="24"/>
      <c r="AR23844" s="24"/>
      <c r="AU23844" s="24"/>
    </row>
    <row r="23845">
      <c r="J23845" s="18"/>
      <c r="N23845" s="24"/>
      <c r="Q23845" s="24"/>
      <c r="T23845" s="24"/>
      <c r="W23845" s="24"/>
      <c r="Z23845" s="24"/>
      <c r="AC23845" s="24"/>
      <c r="AI23845" s="24"/>
      <c r="AL23845" s="24"/>
      <c r="AO23845" s="24"/>
      <c r="AR23845" s="24"/>
      <c r="AU23845" s="24"/>
    </row>
    <row r="23846">
      <c r="J23846" s="18"/>
      <c r="N23846" s="24"/>
      <c r="Q23846" s="24"/>
      <c r="T23846" s="24"/>
      <c r="W23846" s="24"/>
      <c r="Z23846" s="24"/>
      <c r="AC23846" s="24"/>
      <c r="AI23846" s="24"/>
      <c r="AL23846" s="24"/>
      <c r="AO23846" s="24"/>
      <c r="AR23846" s="24"/>
      <c r="AU23846" s="24"/>
    </row>
    <row r="23847">
      <c r="J23847" s="18"/>
      <c r="N23847" s="24"/>
      <c r="Q23847" s="24"/>
      <c r="T23847" s="24"/>
      <c r="W23847" s="24"/>
      <c r="Z23847" s="24"/>
      <c r="AC23847" s="24"/>
      <c r="AI23847" s="24"/>
      <c r="AL23847" s="24"/>
      <c r="AO23847" s="24"/>
      <c r="AR23847" s="24"/>
      <c r="AU23847" s="24"/>
    </row>
    <row r="23848">
      <c r="J23848" s="18"/>
      <c r="N23848" s="24"/>
      <c r="Q23848" s="24"/>
      <c r="T23848" s="24"/>
      <c r="W23848" s="24"/>
      <c r="Z23848" s="24"/>
      <c r="AC23848" s="24"/>
      <c r="AI23848" s="24"/>
      <c r="AL23848" s="24"/>
      <c r="AO23848" s="24"/>
      <c r="AR23848" s="24"/>
      <c r="AU23848" s="24"/>
    </row>
    <row r="23849">
      <c r="J23849" s="18"/>
      <c r="N23849" s="24"/>
      <c r="Q23849" s="24"/>
      <c r="T23849" s="24"/>
      <c r="W23849" s="24"/>
      <c r="Z23849" s="24"/>
      <c r="AC23849" s="24"/>
      <c r="AI23849" s="24"/>
      <c r="AL23849" s="24"/>
      <c r="AO23849" s="24"/>
      <c r="AR23849" s="24"/>
      <c r="AU23849" s="24"/>
    </row>
    <row r="23850">
      <c r="J23850" s="18"/>
      <c r="N23850" s="24"/>
      <c r="Q23850" s="24"/>
      <c r="T23850" s="24"/>
      <c r="W23850" s="24"/>
      <c r="Z23850" s="24"/>
      <c r="AC23850" s="24"/>
      <c r="AI23850" s="24"/>
      <c r="AL23850" s="24"/>
      <c r="AO23850" s="24"/>
      <c r="AR23850" s="24"/>
      <c r="AU23850" s="24"/>
    </row>
    <row r="23851">
      <c r="J23851" s="18"/>
      <c r="N23851" s="24"/>
      <c r="Q23851" s="24"/>
      <c r="T23851" s="24"/>
      <c r="W23851" s="24"/>
      <c r="Z23851" s="24"/>
      <c r="AC23851" s="24"/>
      <c r="AI23851" s="24"/>
      <c r="AL23851" s="24"/>
      <c r="AO23851" s="24"/>
      <c r="AR23851" s="24"/>
      <c r="AU23851" s="24"/>
    </row>
    <row r="23852">
      <c r="J23852" s="18"/>
      <c r="N23852" s="24"/>
      <c r="Q23852" s="24"/>
      <c r="T23852" s="24"/>
      <c r="W23852" s="24"/>
      <c r="Z23852" s="24"/>
      <c r="AC23852" s="24"/>
      <c r="AI23852" s="24"/>
      <c r="AL23852" s="24"/>
      <c r="AO23852" s="24"/>
      <c r="AR23852" s="24"/>
      <c r="AU23852" s="24"/>
    </row>
    <row r="23853">
      <c r="J23853" s="18"/>
      <c r="N23853" s="24"/>
      <c r="Q23853" s="24"/>
      <c r="T23853" s="24"/>
      <c r="W23853" s="24"/>
      <c r="Z23853" s="24"/>
      <c r="AC23853" s="24"/>
      <c r="AI23853" s="24"/>
      <c r="AL23853" s="24"/>
      <c r="AO23853" s="24"/>
      <c r="AR23853" s="24"/>
      <c r="AU23853" s="24"/>
    </row>
    <row r="23854">
      <c r="J23854" s="18"/>
      <c r="N23854" s="24"/>
      <c r="Q23854" s="24"/>
      <c r="T23854" s="24"/>
      <c r="W23854" s="24"/>
      <c r="Z23854" s="24"/>
      <c r="AC23854" s="24"/>
      <c r="AI23854" s="24"/>
      <c r="AL23854" s="24"/>
      <c r="AO23854" s="24"/>
      <c r="AR23854" s="24"/>
      <c r="AU23854" s="24"/>
    </row>
    <row r="23855">
      <c r="J23855" s="18"/>
      <c r="N23855" s="24"/>
      <c r="Q23855" s="24"/>
      <c r="T23855" s="24"/>
      <c r="W23855" s="24"/>
      <c r="Z23855" s="24"/>
      <c r="AC23855" s="24"/>
      <c r="AI23855" s="24"/>
      <c r="AL23855" s="24"/>
      <c r="AO23855" s="24"/>
      <c r="AR23855" s="24"/>
      <c r="AU23855" s="24"/>
    </row>
    <row r="23856">
      <c r="J23856" s="18"/>
      <c r="N23856" s="24"/>
      <c r="Q23856" s="24"/>
      <c r="T23856" s="24"/>
      <c r="W23856" s="24"/>
      <c r="Z23856" s="24"/>
      <c r="AC23856" s="24"/>
      <c r="AI23856" s="24"/>
      <c r="AL23856" s="24"/>
      <c r="AO23856" s="24"/>
      <c r="AR23856" s="24"/>
      <c r="AU23856" s="24"/>
    </row>
    <row r="23857">
      <c r="J23857" s="18"/>
      <c r="N23857" s="24"/>
      <c r="Q23857" s="24"/>
      <c r="T23857" s="24"/>
      <c r="W23857" s="24"/>
      <c r="Z23857" s="24"/>
      <c r="AC23857" s="24"/>
      <c r="AI23857" s="24"/>
      <c r="AL23857" s="24"/>
      <c r="AO23857" s="24"/>
      <c r="AR23857" s="24"/>
      <c r="AU23857" s="24"/>
    </row>
    <row r="23858">
      <c r="J23858" s="18"/>
      <c r="N23858" s="24"/>
      <c r="Q23858" s="24"/>
      <c r="T23858" s="24"/>
      <c r="W23858" s="24"/>
      <c r="Z23858" s="24"/>
      <c r="AC23858" s="24"/>
      <c r="AI23858" s="24"/>
      <c r="AL23858" s="24"/>
      <c r="AO23858" s="24"/>
      <c r="AR23858" s="24"/>
      <c r="AU23858" s="24"/>
    </row>
    <row r="23859">
      <c r="J23859" s="18"/>
      <c r="N23859" s="24"/>
      <c r="Q23859" s="24"/>
      <c r="T23859" s="24"/>
      <c r="W23859" s="24"/>
      <c r="Z23859" s="24"/>
      <c r="AC23859" s="24"/>
      <c r="AI23859" s="24"/>
      <c r="AL23859" s="24"/>
      <c r="AO23859" s="24"/>
      <c r="AR23859" s="24"/>
      <c r="AU23859" s="24"/>
    </row>
    <row r="23860">
      <c r="J23860" s="18"/>
      <c r="N23860" s="24"/>
      <c r="Q23860" s="24"/>
      <c r="T23860" s="24"/>
      <c r="W23860" s="24"/>
      <c r="Z23860" s="24"/>
      <c r="AC23860" s="24"/>
      <c r="AI23860" s="24"/>
      <c r="AL23860" s="24"/>
      <c r="AO23860" s="24"/>
      <c r="AR23860" s="24"/>
      <c r="AU23860" s="24"/>
    </row>
    <row r="23861">
      <c r="J23861" s="18"/>
      <c r="N23861" s="24"/>
      <c r="Q23861" s="24"/>
      <c r="T23861" s="24"/>
      <c r="W23861" s="24"/>
      <c r="Z23861" s="24"/>
      <c r="AC23861" s="24"/>
      <c r="AI23861" s="24"/>
      <c r="AL23861" s="24"/>
      <c r="AO23861" s="24"/>
      <c r="AR23861" s="24"/>
      <c r="AU23861" s="24"/>
    </row>
    <row r="23862">
      <c r="J23862" s="18"/>
      <c r="N23862" s="24"/>
      <c r="Q23862" s="24"/>
      <c r="T23862" s="24"/>
      <c r="W23862" s="24"/>
      <c r="Z23862" s="24"/>
      <c r="AC23862" s="24"/>
      <c r="AI23862" s="24"/>
      <c r="AL23862" s="24"/>
      <c r="AO23862" s="24"/>
      <c r="AR23862" s="24"/>
      <c r="AU23862" s="24"/>
    </row>
    <row r="23863">
      <c r="J23863" s="18"/>
      <c r="N23863" s="24"/>
      <c r="Q23863" s="24"/>
      <c r="T23863" s="24"/>
      <c r="W23863" s="24"/>
      <c r="Z23863" s="24"/>
      <c r="AC23863" s="24"/>
      <c r="AI23863" s="24"/>
      <c r="AL23863" s="24"/>
      <c r="AO23863" s="24"/>
      <c r="AR23863" s="24"/>
      <c r="AU23863" s="24"/>
    </row>
    <row r="23864">
      <c r="J23864" s="18"/>
      <c r="N23864" s="24"/>
      <c r="Q23864" s="24"/>
      <c r="T23864" s="24"/>
      <c r="W23864" s="24"/>
      <c r="Z23864" s="24"/>
      <c r="AC23864" s="24"/>
      <c r="AI23864" s="24"/>
      <c r="AL23864" s="24"/>
      <c r="AO23864" s="24"/>
      <c r="AR23864" s="24"/>
      <c r="AU23864" s="24"/>
    </row>
    <row r="23865">
      <c r="J23865" s="18"/>
      <c r="N23865" s="24"/>
      <c r="Q23865" s="24"/>
      <c r="T23865" s="24"/>
      <c r="W23865" s="24"/>
      <c r="Z23865" s="24"/>
      <c r="AC23865" s="24"/>
      <c r="AI23865" s="24"/>
      <c r="AL23865" s="24"/>
      <c r="AO23865" s="24"/>
      <c r="AR23865" s="24"/>
      <c r="AU23865" s="24"/>
    </row>
    <row r="23866">
      <c r="J23866" s="18"/>
      <c r="N23866" s="24"/>
      <c r="Q23866" s="24"/>
      <c r="T23866" s="24"/>
      <c r="W23866" s="24"/>
      <c r="Z23866" s="24"/>
      <c r="AC23866" s="24"/>
      <c r="AI23866" s="24"/>
      <c r="AL23866" s="24"/>
      <c r="AO23866" s="24"/>
      <c r="AR23866" s="24"/>
      <c r="AU23866" s="24"/>
    </row>
    <row r="23867">
      <c r="J23867" s="18"/>
      <c r="N23867" s="24"/>
      <c r="Q23867" s="24"/>
      <c r="T23867" s="24"/>
      <c r="W23867" s="24"/>
      <c r="Z23867" s="24"/>
      <c r="AC23867" s="24"/>
      <c r="AI23867" s="24"/>
      <c r="AL23867" s="24"/>
      <c r="AO23867" s="24"/>
      <c r="AR23867" s="24"/>
      <c r="AU23867" s="24"/>
    </row>
    <row r="23868">
      <c r="J23868" s="18"/>
      <c r="N23868" s="24"/>
      <c r="Q23868" s="24"/>
      <c r="T23868" s="24"/>
      <c r="W23868" s="24"/>
      <c r="Z23868" s="24"/>
      <c r="AC23868" s="24"/>
      <c r="AI23868" s="24"/>
      <c r="AL23868" s="24"/>
      <c r="AO23868" s="24"/>
      <c r="AR23868" s="24"/>
      <c r="AU23868" s="24"/>
    </row>
    <row r="23869">
      <c r="J23869" s="18"/>
      <c r="N23869" s="24"/>
      <c r="Q23869" s="24"/>
      <c r="T23869" s="24"/>
      <c r="W23869" s="24"/>
      <c r="Z23869" s="24"/>
      <c r="AC23869" s="24"/>
      <c r="AI23869" s="24"/>
      <c r="AL23869" s="24"/>
      <c r="AO23869" s="24"/>
      <c r="AR23869" s="24"/>
      <c r="AU23869" s="24"/>
    </row>
    <row r="23870">
      <c r="J23870" s="18"/>
      <c r="N23870" s="24"/>
      <c r="Q23870" s="24"/>
      <c r="T23870" s="24"/>
      <c r="W23870" s="24"/>
      <c r="Z23870" s="24"/>
      <c r="AC23870" s="24"/>
      <c r="AI23870" s="24"/>
      <c r="AL23870" s="24"/>
      <c r="AO23870" s="24"/>
      <c r="AR23870" s="24"/>
      <c r="AU23870" s="24"/>
    </row>
    <row r="23871">
      <c r="J23871" s="18"/>
      <c r="N23871" s="24"/>
      <c r="Q23871" s="24"/>
      <c r="T23871" s="24"/>
      <c r="W23871" s="24"/>
      <c r="Z23871" s="24"/>
      <c r="AC23871" s="24"/>
      <c r="AI23871" s="24"/>
      <c r="AL23871" s="24"/>
      <c r="AO23871" s="24"/>
      <c r="AR23871" s="24"/>
      <c r="AU23871" s="24"/>
    </row>
    <row r="23872">
      <c r="J23872" s="18"/>
      <c r="N23872" s="24"/>
      <c r="Q23872" s="24"/>
      <c r="T23872" s="24"/>
      <c r="W23872" s="24"/>
      <c r="Z23872" s="24"/>
      <c r="AC23872" s="24"/>
      <c r="AI23872" s="24"/>
      <c r="AL23872" s="24"/>
      <c r="AO23872" s="24"/>
      <c r="AR23872" s="24"/>
      <c r="AU23872" s="24"/>
    </row>
    <row r="23873">
      <c r="J23873" s="18"/>
      <c r="N23873" s="24"/>
      <c r="Q23873" s="24"/>
      <c r="T23873" s="24"/>
      <c r="W23873" s="24"/>
      <c r="Z23873" s="24"/>
      <c r="AC23873" s="24"/>
      <c r="AI23873" s="24"/>
      <c r="AL23873" s="24"/>
      <c r="AO23873" s="24"/>
      <c r="AR23873" s="24"/>
      <c r="AU23873" s="24"/>
    </row>
    <row r="23874">
      <c r="J23874" s="18"/>
      <c r="N23874" s="24"/>
      <c r="Q23874" s="24"/>
      <c r="T23874" s="24"/>
      <c r="W23874" s="24"/>
      <c r="Z23874" s="24"/>
      <c r="AC23874" s="24"/>
      <c r="AI23874" s="24"/>
      <c r="AL23874" s="24"/>
      <c r="AO23874" s="24"/>
      <c r="AR23874" s="24"/>
      <c r="AU23874" s="24"/>
    </row>
    <row r="23875">
      <c r="J23875" s="18"/>
      <c r="N23875" s="24"/>
      <c r="Q23875" s="24"/>
      <c r="T23875" s="24"/>
      <c r="W23875" s="24"/>
      <c r="Z23875" s="24"/>
      <c r="AC23875" s="24"/>
      <c r="AI23875" s="24"/>
      <c r="AL23875" s="24"/>
      <c r="AO23875" s="24"/>
      <c r="AR23875" s="24"/>
      <c r="AU23875" s="24"/>
    </row>
    <row r="23876">
      <c r="J23876" s="18"/>
      <c r="N23876" s="24"/>
      <c r="Q23876" s="24"/>
      <c r="T23876" s="24"/>
      <c r="W23876" s="24"/>
      <c r="Z23876" s="24"/>
      <c r="AC23876" s="24"/>
      <c r="AI23876" s="24"/>
      <c r="AL23876" s="24"/>
      <c r="AO23876" s="24"/>
      <c r="AR23876" s="24"/>
      <c r="AU23876" s="24"/>
    </row>
    <row r="23877">
      <c r="J23877" s="18"/>
      <c r="N23877" s="24"/>
      <c r="Q23877" s="24"/>
      <c r="T23877" s="24"/>
      <c r="W23877" s="24"/>
      <c r="Z23877" s="24"/>
      <c r="AC23877" s="24"/>
      <c r="AI23877" s="24"/>
      <c r="AL23877" s="24"/>
      <c r="AO23877" s="24"/>
      <c r="AR23877" s="24"/>
      <c r="AU23877" s="24"/>
    </row>
    <row r="23878">
      <c r="J23878" s="18"/>
      <c r="N23878" s="24"/>
      <c r="Q23878" s="24"/>
      <c r="T23878" s="24"/>
      <c r="W23878" s="24"/>
      <c r="Z23878" s="24"/>
      <c r="AC23878" s="24"/>
      <c r="AI23878" s="24"/>
      <c r="AL23878" s="24"/>
      <c r="AO23878" s="24"/>
      <c r="AR23878" s="24"/>
      <c r="AU23878" s="24"/>
    </row>
    <row r="23879">
      <c r="J23879" s="18"/>
      <c r="N23879" s="24"/>
      <c r="Q23879" s="24"/>
      <c r="T23879" s="24"/>
      <c r="W23879" s="24"/>
      <c r="Z23879" s="24"/>
      <c r="AC23879" s="24"/>
      <c r="AI23879" s="24"/>
      <c r="AL23879" s="24"/>
      <c r="AO23879" s="24"/>
      <c r="AR23879" s="24"/>
      <c r="AU23879" s="24"/>
    </row>
    <row r="23880">
      <c r="J23880" s="18"/>
      <c r="N23880" s="24"/>
      <c r="Q23880" s="24"/>
      <c r="T23880" s="24"/>
      <c r="W23880" s="24"/>
      <c r="Z23880" s="24"/>
      <c r="AC23880" s="24"/>
      <c r="AI23880" s="24"/>
      <c r="AL23880" s="24"/>
      <c r="AO23880" s="24"/>
      <c r="AR23880" s="24"/>
      <c r="AU23880" s="24"/>
    </row>
    <row r="23881">
      <c r="J23881" s="18"/>
      <c r="N23881" s="24"/>
      <c r="Q23881" s="24"/>
      <c r="T23881" s="24"/>
      <c r="W23881" s="24"/>
      <c r="Z23881" s="24"/>
      <c r="AC23881" s="24"/>
      <c r="AI23881" s="24"/>
      <c r="AL23881" s="24"/>
      <c r="AO23881" s="24"/>
      <c r="AR23881" s="24"/>
      <c r="AU23881" s="24"/>
    </row>
    <row r="23882">
      <c r="J23882" s="18"/>
      <c r="N23882" s="24"/>
      <c r="Q23882" s="24"/>
      <c r="T23882" s="24"/>
      <c r="W23882" s="24"/>
      <c r="Z23882" s="24"/>
      <c r="AC23882" s="24"/>
      <c r="AI23882" s="24"/>
      <c r="AL23882" s="24"/>
      <c r="AO23882" s="24"/>
      <c r="AR23882" s="24"/>
      <c r="AU23882" s="24"/>
    </row>
    <row r="23883">
      <c r="J23883" s="18"/>
      <c r="N23883" s="24"/>
      <c r="Q23883" s="24"/>
      <c r="T23883" s="24"/>
      <c r="W23883" s="24"/>
      <c r="Z23883" s="24"/>
      <c r="AC23883" s="24"/>
      <c r="AI23883" s="24"/>
      <c r="AL23883" s="24"/>
      <c r="AO23883" s="24"/>
      <c r="AR23883" s="24"/>
      <c r="AU23883" s="24"/>
    </row>
    <row r="23884">
      <c r="J23884" s="18"/>
      <c r="N23884" s="24"/>
      <c r="Q23884" s="24"/>
      <c r="T23884" s="24"/>
      <c r="W23884" s="24"/>
      <c r="Z23884" s="24"/>
      <c r="AC23884" s="24"/>
      <c r="AI23884" s="24"/>
      <c r="AL23884" s="24"/>
      <c r="AO23884" s="24"/>
      <c r="AR23884" s="24"/>
      <c r="AU23884" s="24"/>
    </row>
    <row r="23885">
      <c r="J23885" s="18"/>
      <c r="N23885" s="24"/>
      <c r="Q23885" s="24"/>
      <c r="T23885" s="24"/>
      <c r="W23885" s="24"/>
      <c r="Z23885" s="24"/>
      <c r="AC23885" s="24"/>
      <c r="AI23885" s="24"/>
      <c r="AL23885" s="24"/>
      <c r="AO23885" s="24"/>
      <c r="AR23885" s="24"/>
      <c r="AU23885" s="24"/>
    </row>
    <row r="23886">
      <c r="J23886" s="18"/>
      <c r="N23886" s="24"/>
      <c r="Q23886" s="24"/>
      <c r="T23886" s="24"/>
      <c r="W23886" s="24"/>
      <c r="Z23886" s="24"/>
      <c r="AC23886" s="24"/>
      <c r="AI23886" s="24"/>
      <c r="AL23886" s="24"/>
      <c r="AO23886" s="24"/>
      <c r="AR23886" s="24"/>
      <c r="AU23886" s="24"/>
    </row>
    <row r="23887">
      <c r="J23887" s="18"/>
      <c r="N23887" s="24"/>
      <c r="Q23887" s="24"/>
      <c r="T23887" s="24"/>
      <c r="W23887" s="24"/>
      <c r="Z23887" s="24"/>
      <c r="AC23887" s="24"/>
      <c r="AI23887" s="24"/>
      <c r="AL23887" s="24"/>
      <c r="AO23887" s="24"/>
      <c r="AR23887" s="24"/>
      <c r="AU23887" s="24"/>
    </row>
    <row r="23888">
      <c r="J23888" s="18"/>
      <c r="N23888" s="24"/>
      <c r="Q23888" s="24"/>
      <c r="T23888" s="24"/>
      <c r="W23888" s="24"/>
      <c r="Z23888" s="24"/>
      <c r="AC23888" s="24"/>
      <c r="AI23888" s="24"/>
      <c r="AL23888" s="24"/>
      <c r="AO23888" s="24"/>
      <c r="AR23888" s="24"/>
      <c r="AU23888" s="24"/>
    </row>
    <row r="23889">
      <c r="J23889" s="18"/>
      <c r="N23889" s="24"/>
      <c r="Q23889" s="24"/>
      <c r="T23889" s="24"/>
      <c r="W23889" s="24"/>
      <c r="Z23889" s="24"/>
      <c r="AC23889" s="24"/>
      <c r="AI23889" s="24"/>
      <c r="AL23889" s="24"/>
      <c r="AO23889" s="24"/>
      <c r="AR23889" s="24"/>
      <c r="AU23889" s="24"/>
    </row>
    <row r="23890">
      <c r="J23890" s="18"/>
      <c r="N23890" s="24"/>
      <c r="Q23890" s="24"/>
      <c r="T23890" s="24"/>
      <c r="W23890" s="24"/>
      <c r="Z23890" s="24"/>
      <c r="AC23890" s="24"/>
      <c r="AI23890" s="24"/>
      <c r="AL23890" s="24"/>
      <c r="AO23890" s="24"/>
      <c r="AR23890" s="24"/>
      <c r="AU23890" s="24"/>
    </row>
    <row r="23891">
      <c r="J23891" s="18"/>
      <c r="N23891" s="24"/>
      <c r="Q23891" s="24"/>
      <c r="T23891" s="24"/>
      <c r="W23891" s="24"/>
      <c r="Z23891" s="24"/>
      <c r="AC23891" s="24"/>
      <c r="AI23891" s="24"/>
      <c r="AL23891" s="24"/>
      <c r="AO23891" s="24"/>
      <c r="AR23891" s="24"/>
      <c r="AU23891" s="24"/>
    </row>
    <row r="23892">
      <c r="J23892" s="18"/>
      <c r="N23892" s="24"/>
      <c r="Q23892" s="24"/>
      <c r="T23892" s="24"/>
      <c r="W23892" s="24"/>
      <c r="Z23892" s="24"/>
      <c r="AC23892" s="24"/>
      <c r="AI23892" s="24"/>
      <c r="AL23892" s="24"/>
      <c r="AO23892" s="24"/>
      <c r="AR23892" s="24"/>
      <c r="AU23892" s="24"/>
    </row>
    <row r="23893">
      <c r="J23893" s="18"/>
      <c r="N23893" s="24"/>
      <c r="Q23893" s="24"/>
      <c r="T23893" s="24"/>
      <c r="W23893" s="24"/>
      <c r="Z23893" s="24"/>
      <c r="AC23893" s="24"/>
      <c r="AI23893" s="24"/>
      <c r="AL23893" s="24"/>
      <c r="AO23893" s="24"/>
      <c r="AR23893" s="24"/>
      <c r="AU23893" s="24"/>
    </row>
    <row r="23894">
      <c r="J23894" s="18"/>
      <c r="N23894" s="24"/>
      <c r="Q23894" s="24"/>
      <c r="T23894" s="24"/>
      <c r="W23894" s="24"/>
      <c r="Z23894" s="24"/>
      <c r="AC23894" s="24"/>
      <c r="AI23894" s="24"/>
      <c r="AL23894" s="24"/>
      <c r="AO23894" s="24"/>
      <c r="AR23894" s="24"/>
      <c r="AU23894" s="24"/>
    </row>
    <row r="23895">
      <c r="J23895" s="18"/>
      <c r="N23895" s="24"/>
      <c r="Q23895" s="24"/>
      <c r="T23895" s="24"/>
      <c r="W23895" s="24"/>
      <c r="Z23895" s="24"/>
      <c r="AC23895" s="24"/>
      <c r="AI23895" s="24"/>
      <c r="AL23895" s="24"/>
      <c r="AO23895" s="24"/>
      <c r="AR23895" s="24"/>
      <c r="AU23895" s="24"/>
    </row>
    <row r="23896">
      <c r="J23896" s="18"/>
      <c r="N23896" s="24"/>
      <c r="Q23896" s="24"/>
      <c r="T23896" s="24"/>
      <c r="W23896" s="24"/>
      <c r="Z23896" s="24"/>
      <c r="AC23896" s="24"/>
      <c r="AI23896" s="24"/>
      <c r="AL23896" s="24"/>
      <c r="AO23896" s="24"/>
      <c r="AR23896" s="24"/>
      <c r="AU23896" s="24"/>
    </row>
    <row r="23897">
      <c r="J23897" s="18"/>
      <c r="N23897" s="24"/>
      <c r="Q23897" s="24"/>
      <c r="T23897" s="24"/>
      <c r="W23897" s="24"/>
      <c r="Z23897" s="24"/>
      <c r="AC23897" s="24"/>
      <c r="AI23897" s="24"/>
      <c r="AL23897" s="24"/>
      <c r="AO23897" s="24"/>
      <c r="AR23897" s="24"/>
      <c r="AU23897" s="24"/>
    </row>
    <row r="23898">
      <c r="J23898" s="18"/>
      <c r="N23898" s="24"/>
      <c r="Q23898" s="24"/>
      <c r="T23898" s="24"/>
      <c r="W23898" s="24"/>
      <c r="Z23898" s="24"/>
      <c r="AC23898" s="24"/>
      <c r="AI23898" s="24"/>
      <c r="AL23898" s="24"/>
      <c r="AO23898" s="24"/>
      <c r="AR23898" s="24"/>
      <c r="AU23898" s="24"/>
    </row>
    <row r="23899">
      <c r="J23899" s="18"/>
      <c r="N23899" s="24"/>
      <c r="Q23899" s="24"/>
      <c r="T23899" s="24"/>
      <c r="W23899" s="24"/>
      <c r="Z23899" s="24"/>
      <c r="AC23899" s="24"/>
      <c r="AI23899" s="24"/>
      <c r="AL23899" s="24"/>
      <c r="AO23899" s="24"/>
      <c r="AR23899" s="24"/>
      <c r="AU23899" s="24"/>
    </row>
    <row r="23900">
      <c r="J23900" s="18"/>
      <c r="N23900" s="24"/>
      <c r="Q23900" s="24"/>
      <c r="T23900" s="24"/>
      <c r="W23900" s="24"/>
      <c r="Z23900" s="24"/>
      <c r="AC23900" s="24"/>
      <c r="AI23900" s="24"/>
      <c r="AL23900" s="24"/>
      <c r="AO23900" s="24"/>
      <c r="AR23900" s="24"/>
      <c r="AU23900" s="24"/>
    </row>
    <row r="23901">
      <c r="J23901" s="18"/>
      <c r="N23901" s="24"/>
      <c r="Q23901" s="24"/>
      <c r="T23901" s="24"/>
      <c r="W23901" s="24"/>
      <c r="Z23901" s="24"/>
      <c r="AC23901" s="24"/>
      <c r="AI23901" s="24"/>
      <c r="AL23901" s="24"/>
      <c r="AO23901" s="24"/>
      <c r="AR23901" s="24"/>
      <c r="AU23901" s="24"/>
    </row>
    <row r="23902">
      <c r="J23902" s="18"/>
      <c r="N23902" s="24"/>
      <c r="Q23902" s="24"/>
      <c r="T23902" s="24"/>
      <c r="W23902" s="24"/>
      <c r="Z23902" s="24"/>
      <c r="AC23902" s="24"/>
      <c r="AI23902" s="24"/>
      <c r="AL23902" s="24"/>
      <c r="AO23902" s="24"/>
      <c r="AR23902" s="24"/>
      <c r="AU23902" s="24"/>
    </row>
    <row r="23903">
      <c r="J23903" s="18"/>
      <c r="N23903" s="24"/>
      <c r="Q23903" s="24"/>
      <c r="T23903" s="24"/>
      <c r="W23903" s="24"/>
      <c r="Z23903" s="24"/>
      <c r="AC23903" s="24"/>
      <c r="AI23903" s="24"/>
      <c r="AL23903" s="24"/>
      <c r="AO23903" s="24"/>
      <c r="AR23903" s="24"/>
      <c r="AU23903" s="24"/>
    </row>
    <row r="23904">
      <c r="J23904" s="18"/>
      <c r="N23904" s="24"/>
      <c r="Q23904" s="24"/>
      <c r="T23904" s="24"/>
      <c r="W23904" s="24"/>
      <c r="Z23904" s="24"/>
      <c r="AC23904" s="24"/>
      <c r="AI23904" s="24"/>
      <c r="AL23904" s="24"/>
      <c r="AO23904" s="24"/>
      <c r="AR23904" s="24"/>
      <c r="AU23904" s="24"/>
    </row>
    <row r="23905">
      <c r="J23905" s="18"/>
      <c r="N23905" s="24"/>
      <c r="Q23905" s="24"/>
      <c r="T23905" s="24"/>
      <c r="W23905" s="24"/>
      <c r="Z23905" s="24"/>
      <c r="AC23905" s="24"/>
      <c r="AI23905" s="24"/>
      <c r="AL23905" s="24"/>
      <c r="AO23905" s="24"/>
      <c r="AR23905" s="24"/>
      <c r="AU23905" s="24"/>
    </row>
    <row r="23906">
      <c r="J23906" s="18"/>
      <c r="N23906" s="24"/>
      <c r="Q23906" s="24"/>
      <c r="T23906" s="24"/>
      <c r="W23906" s="24"/>
      <c r="Z23906" s="24"/>
      <c r="AC23906" s="24"/>
      <c r="AI23906" s="24"/>
      <c r="AL23906" s="24"/>
      <c r="AO23906" s="24"/>
      <c r="AR23906" s="24"/>
      <c r="AU23906" s="24"/>
    </row>
    <row r="23907">
      <c r="J23907" s="18"/>
      <c r="N23907" s="24"/>
      <c r="Q23907" s="24"/>
      <c r="T23907" s="24"/>
      <c r="W23907" s="24"/>
      <c r="Z23907" s="24"/>
      <c r="AC23907" s="24"/>
      <c r="AI23907" s="24"/>
      <c r="AL23907" s="24"/>
      <c r="AO23907" s="24"/>
      <c r="AR23907" s="24"/>
      <c r="AU23907" s="24"/>
    </row>
    <row r="23908">
      <c r="J23908" s="18"/>
      <c r="N23908" s="24"/>
      <c r="Q23908" s="24"/>
      <c r="T23908" s="24"/>
      <c r="W23908" s="24"/>
      <c r="Z23908" s="24"/>
      <c r="AC23908" s="24"/>
      <c r="AI23908" s="24"/>
      <c r="AL23908" s="24"/>
      <c r="AO23908" s="24"/>
      <c r="AR23908" s="24"/>
      <c r="AU23908" s="24"/>
    </row>
    <row r="23909">
      <c r="J23909" s="18"/>
      <c r="N23909" s="24"/>
      <c r="Q23909" s="24"/>
      <c r="T23909" s="24"/>
      <c r="W23909" s="24"/>
      <c r="Z23909" s="24"/>
      <c r="AC23909" s="24"/>
      <c r="AI23909" s="24"/>
      <c r="AL23909" s="24"/>
      <c r="AO23909" s="24"/>
      <c r="AR23909" s="24"/>
      <c r="AU23909" s="24"/>
    </row>
    <row r="23910">
      <c r="J23910" s="18"/>
      <c r="N23910" s="24"/>
      <c r="Q23910" s="24"/>
      <c r="T23910" s="24"/>
      <c r="W23910" s="24"/>
      <c r="Z23910" s="24"/>
      <c r="AC23910" s="24"/>
      <c r="AI23910" s="24"/>
      <c r="AL23910" s="24"/>
      <c r="AO23910" s="24"/>
      <c r="AR23910" s="24"/>
      <c r="AU23910" s="24"/>
    </row>
    <row r="23911">
      <c r="J23911" s="18"/>
      <c r="N23911" s="24"/>
      <c r="Q23911" s="24"/>
      <c r="T23911" s="24"/>
      <c r="W23911" s="24"/>
      <c r="Z23911" s="24"/>
      <c r="AC23911" s="24"/>
      <c r="AI23911" s="24"/>
      <c r="AL23911" s="24"/>
      <c r="AO23911" s="24"/>
      <c r="AR23911" s="24"/>
      <c r="AU23911" s="24"/>
    </row>
    <row r="23912">
      <c r="J23912" s="18"/>
      <c r="N23912" s="24"/>
      <c r="Q23912" s="24"/>
      <c r="T23912" s="24"/>
      <c r="W23912" s="24"/>
      <c r="Z23912" s="24"/>
      <c r="AC23912" s="24"/>
      <c r="AI23912" s="24"/>
      <c r="AL23912" s="24"/>
      <c r="AO23912" s="24"/>
      <c r="AR23912" s="24"/>
      <c r="AU23912" s="24"/>
    </row>
    <row r="23913">
      <c r="J23913" s="18"/>
      <c r="N23913" s="24"/>
      <c r="Q23913" s="24"/>
      <c r="T23913" s="24"/>
      <c r="W23913" s="24"/>
      <c r="Z23913" s="24"/>
      <c r="AC23913" s="24"/>
      <c r="AI23913" s="24"/>
      <c r="AL23913" s="24"/>
      <c r="AO23913" s="24"/>
      <c r="AR23913" s="24"/>
      <c r="AU23913" s="24"/>
    </row>
    <row r="23914">
      <c r="J23914" s="18"/>
      <c r="N23914" s="24"/>
      <c r="Q23914" s="24"/>
      <c r="T23914" s="24"/>
      <c r="W23914" s="24"/>
      <c r="Z23914" s="24"/>
      <c r="AC23914" s="24"/>
      <c r="AI23914" s="24"/>
      <c r="AL23914" s="24"/>
      <c r="AO23914" s="24"/>
      <c r="AR23914" s="24"/>
      <c r="AU23914" s="24"/>
    </row>
    <row r="23915">
      <c r="J23915" s="18"/>
      <c r="N23915" s="24"/>
      <c r="Q23915" s="24"/>
      <c r="T23915" s="24"/>
      <c r="W23915" s="24"/>
      <c r="Z23915" s="24"/>
      <c r="AC23915" s="24"/>
      <c r="AI23915" s="24"/>
      <c r="AL23915" s="24"/>
      <c r="AO23915" s="24"/>
      <c r="AR23915" s="24"/>
      <c r="AU23915" s="24"/>
    </row>
    <row r="23916">
      <c r="J23916" s="18"/>
      <c r="N23916" s="24"/>
      <c r="Q23916" s="24"/>
      <c r="T23916" s="24"/>
      <c r="W23916" s="24"/>
      <c r="Z23916" s="24"/>
      <c r="AC23916" s="24"/>
      <c r="AI23916" s="24"/>
      <c r="AL23916" s="24"/>
      <c r="AO23916" s="24"/>
      <c r="AR23916" s="24"/>
      <c r="AU23916" s="24"/>
    </row>
    <row r="23917">
      <c r="J23917" s="18"/>
      <c r="N23917" s="24"/>
      <c r="Q23917" s="24"/>
      <c r="T23917" s="24"/>
      <c r="W23917" s="24"/>
      <c r="Z23917" s="24"/>
      <c r="AC23917" s="24"/>
      <c r="AI23917" s="24"/>
      <c r="AL23917" s="24"/>
      <c r="AO23917" s="24"/>
      <c r="AR23917" s="24"/>
      <c r="AU23917" s="24"/>
    </row>
    <row r="23918">
      <c r="J23918" s="18"/>
      <c r="N23918" s="24"/>
      <c r="Q23918" s="24"/>
      <c r="T23918" s="24"/>
      <c r="W23918" s="24"/>
      <c r="Z23918" s="24"/>
      <c r="AC23918" s="24"/>
      <c r="AI23918" s="24"/>
      <c r="AL23918" s="24"/>
      <c r="AO23918" s="24"/>
      <c r="AR23918" s="24"/>
      <c r="AU23918" s="24"/>
    </row>
    <row r="23919">
      <c r="J23919" s="18"/>
      <c r="N23919" s="24"/>
      <c r="Q23919" s="24"/>
      <c r="T23919" s="24"/>
      <c r="W23919" s="24"/>
      <c r="Z23919" s="24"/>
      <c r="AC23919" s="24"/>
      <c r="AI23919" s="24"/>
      <c r="AL23919" s="24"/>
      <c r="AO23919" s="24"/>
      <c r="AR23919" s="24"/>
      <c r="AU23919" s="24"/>
    </row>
    <row r="23920">
      <c r="J23920" s="18"/>
      <c r="N23920" s="24"/>
      <c r="Q23920" s="24"/>
      <c r="T23920" s="24"/>
      <c r="W23920" s="24"/>
      <c r="Z23920" s="24"/>
      <c r="AC23920" s="24"/>
      <c r="AI23920" s="24"/>
      <c r="AL23920" s="24"/>
      <c r="AO23920" s="24"/>
      <c r="AR23920" s="24"/>
      <c r="AU23920" s="24"/>
    </row>
    <row r="23921">
      <c r="J23921" s="18"/>
      <c r="N23921" s="24"/>
      <c r="Q23921" s="24"/>
      <c r="T23921" s="24"/>
      <c r="W23921" s="24"/>
      <c r="Z23921" s="24"/>
      <c r="AC23921" s="24"/>
      <c r="AI23921" s="24"/>
      <c r="AL23921" s="24"/>
      <c r="AO23921" s="24"/>
      <c r="AR23921" s="24"/>
      <c r="AU23921" s="24"/>
    </row>
    <row r="23922">
      <c r="J23922" s="18"/>
      <c r="N23922" s="24"/>
      <c r="Q23922" s="24"/>
      <c r="T23922" s="24"/>
      <c r="W23922" s="24"/>
      <c r="Z23922" s="24"/>
      <c r="AC23922" s="24"/>
      <c r="AI23922" s="24"/>
      <c r="AL23922" s="24"/>
      <c r="AO23922" s="24"/>
      <c r="AR23922" s="24"/>
      <c r="AU23922" s="24"/>
    </row>
    <row r="23923">
      <c r="J23923" s="18"/>
      <c r="N23923" s="24"/>
      <c r="Q23923" s="24"/>
      <c r="T23923" s="24"/>
      <c r="W23923" s="24"/>
      <c r="Z23923" s="24"/>
      <c r="AC23923" s="24"/>
      <c r="AI23923" s="24"/>
      <c r="AL23923" s="24"/>
      <c r="AO23923" s="24"/>
      <c r="AR23923" s="24"/>
      <c r="AU23923" s="24"/>
    </row>
    <row r="23924">
      <c r="J23924" s="18"/>
      <c r="N23924" s="24"/>
      <c r="Q23924" s="24"/>
      <c r="T23924" s="24"/>
      <c r="W23924" s="24"/>
      <c r="Z23924" s="24"/>
      <c r="AC23924" s="24"/>
      <c r="AI23924" s="24"/>
      <c r="AL23924" s="24"/>
      <c r="AO23924" s="24"/>
      <c r="AR23924" s="24"/>
      <c r="AU23924" s="24"/>
    </row>
    <row r="23925">
      <c r="J23925" s="18"/>
      <c r="N23925" s="24"/>
      <c r="Q23925" s="24"/>
      <c r="T23925" s="24"/>
      <c r="W23925" s="24"/>
      <c r="Z23925" s="24"/>
      <c r="AC23925" s="24"/>
      <c r="AI23925" s="24"/>
      <c r="AL23925" s="24"/>
      <c r="AO23925" s="24"/>
      <c r="AR23925" s="24"/>
      <c r="AU23925" s="24"/>
    </row>
    <row r="23926">
      <c r="J23926" s="18"/>
      <c r="N23926" s="24"/>
      <c r="Q23926" s="24"/>
      <c r="T23926" s="24"/>
      <c r="W23926" s="24"/>
      <c r="Z23926" s="24"/>
      <c r="AC23926" s="24"/>
      <c r="AI23926" s="24"/>
      <c r="AL23926" s="24"/>
      <c r="AO23926" s="24"/>
      <c r="AR23926" s="24"/>
      <c r="AU23926" s="24"/>
    </row>
    <row r="23927">
      <c r="J23927" s="18"/>
      <c r="N23927" s="24"/>
      <c r="Q23927" s="24"/>
      <c r="T23927" s="24"/>
      <c r="W23927" s="24"/>
      <c r="Z23927" s="24"/>
      <c r="AC23927" s="24"/>
      <c r="AI23927" s="24"/>
      <c r="AL23927" s="24"/>
      <c r="AO23927" s="24"/>
      <c r="AR23927" s="24"/>
      <c r="AU23927" s="24"/>
    </row>
    <row r="23928">
      <c r="J23928" s="18"/>
      <c r="N23928" s="24"/>
      <c r="Q23928" s="24"/>
      <c r="T23928" s="24"/>
      <c r="W23928" s="24"/>
      <c r="Z23928" s="24"/>
      <c r="AC23928" s="24"/>
      <c r="AI23928" s="24"/>
      <c r="AL23928" s="24"/>
      <c r="AO23928" s="24"/>
      <c r="AR23928" s="24"/>
      <c r="AU23928" s="24"/>
    </row>
    <row r="23929">
      <c r="J23929" s="18"/>
      <c r="N23929" s="24"/>
      <c r="Q23929" s="24"/>
      <c r="T23929" s="24"/>
      <c r="W23929" s="24"/>
      <c r="Z23929" s="24"/>
      <c r="AC23929" s="24"/>
      <c r="AI23929" s="24"/>
      <c r="AL23929" s="24"/>
      <c r="AO23929" s="24"/>
      <c r="AR23929" s="24"/>
      <c r="AU23929" s="24"/>
    </row>
    <row r="23930">
      <c r="J23930" s="18"/>
      <c r="N23930" s="24"/>
      <c r="Q23930" s="24"/>
      <c r="T23930" s="24"/>
      <c r="W23930" s="24"/>
      <c r="Z23930" s="24"/>
      <c r="AC23930" s="24"/>
      <c r="AI23930" s="24"/>
      <c r="AL23930" s="24"/>
      <c r="AO23930" s="24"/>
      <c r="AR23930" s="24"/>
      <c r="AU23930" s="24"/>
    </row>
    <row r="23931">
      <c r="J23931" s="18"/>
      <c r="N23931" s="24"/>
      <c r="Q23931" s="24"/>
      <c r="T23931" s="24"/>
      <c r="W23931" s="24"/>
      <c r="Z23931" s="24"/>
      <c r="AC23931" s="24"/>
      <c r="AI23931" s="24"/>
      <c r="AL23931" s="24"/>
      <c r="AO23931" s="24"/>
      <c r="AR23931" s="24"/>
      <c r="AU23931" s="24"/>
    </row>
    <row r="23932">
      <c r="J23932" s="18"/>
      <c r="N23932" s="24"/>
      <c r="Q23932" s="24"/>
      <c r="T23932" s="24"/>
      <c r="W23932" s="24"/>
      <c r="Z23932" s="24"/>
      <c r="AC23932" s="24"/>
      <c r="AI23932" s="24"/>
      <c r="AL23932" s="24"/>
      <c r="AO23932" s="24"/>
      <c r="AR23932" s="24"/>
      <c r="AU23932" s="24"/>
    </row>
    <row r="23933">
      <c r="J23933" s="18"/>
      <c r="N23933" s="24"/>
      <c r="Q23933" s="24"/>
      <c r="T23933" s="24"/>
      <c r="W23933" s="24"/>
      <c r="Z23933" s="24"/>
      <c r="AC23933" s="24"/>
      <c r="AI23933" s="24"/>
      <c r="AL23933" s="24"/>
      <c r="AO23933" s="24"/>
      <c r="AR23933" s="24"/>
      <c r="AU23933" s="24"/>
    </row>
    <row r="23934">
      <c r="J23934" s="18"/>
      <c r="N23934" s="24"/>
      <c r="Q23934" s="24"/>
      <c r="T23934" s="24"/>
      <c r="W23934" s="24"/>
      <c r="Z23934" s="24"/>
      <c r="AC23934" s="24"/>
      <c r="AI23934" s="24"/>
      <c r="AL23934" s="24"/>
      <c r="AO23934" s="24"/>
      <c r="AR23934" s="24"/>
      <c r="AU23934" s="24"/>
    </row>
    <row r="23935">
      <c r="J23935" s="18"/>
      <c r="N23935" s="24"/>
      <c r="Q23935" s="24"/>
      <c r="T23935" s="24"/>
      <c r="W23935" s="24"/>
      <c r="Z23935" s="24"/>
      <c r="AC23935" s="24"/>
      <c r="AI23935" s="24"/>
      <c r="AL23935" s="24"/>
      <c r="AO23935" s="24"/>
      <c r="AR23935" s="24"/>
      <c r="AU23935" s="24"/>
    </row>
    <row r="23936">
      <c r="J23936" s="18"/>
      <c r="N23936" s="24"/>
      <c r="Q23936" s="24"/>
      <c r="T23936" s="24"/>
      <c r="W23936" s="24"/>
      <c r="Z23936" s="24"/>
      <c r="AC23936" s="24"/>
      <c r="AI23936" s="24"/>
      <c r="AL23936" s="24"/>
      <c r="AO23936" s="24"/>
      <c r="AR23936" s="24"/>
      <c r="AU23936" s="24"/>
    </row>
    <row r="23937">
      <c r="J23937" s="18"/>
      <c r="N23937" s="24"/>
      <c r="Q23937" s="24"/>
      <c r="T23937" s="24"/>
      <c r="W23937" s="24"/>
      <c r="Z23937" s="24"/>
      <c r="AC23937" s="24"/>
      <c r="AI23937" s="24"/>
      <c r="AL23937" s="24"/>
      <c r="AO23937" s="24"/>
      <c r="AR23937" s="24"/>
      <c r="AU23937" s="24"/>
    </row>
    <row r="23938">
      <c r="J23938" s="18"/>
      <c r="N23938" s="24"/>
      <c r="Q23938" s="24"/>
      <c r="T23938" s="24"/>
      <c r="W23938" s="24"/>
      <c r="Z23938" s="24"/>
      <c r="AC23938" s="24"/>
      <c r="AI23938" s="24"/>
      <c r="AL23938" s="24"/>
      <c r="AO23938" s="24"/>
      <c r="AR23938" s="24"/>
      <c r="AU23938" s="24"/>
    </row>
    <row r="23939">
      <c r="J23939" s="18"/>
      <c r="N23939" s="24"/>
      <c r="Q23939" s="24"/>
      <c r="T23939" s="24"/>
      <c r="W23939" s="24"/>
      <c r="Z23939" s="24"/>
      <c r="AC23939" s="24"/>
      <c r="AI23939" s="24"/>
      <c r="AL23939" s="24"/>
      <c r="AO23939" s="24"/>
      <c r="AR23939" s="24"/>
      <c r="AU23939" s="24"/>
    </row>
    <row r="23940">
      <c r="J23940" s="18"/>
      <c r="N23940" s="24"/>
      <c r="Q23940" s="24"/>
      <c r="T23940" s="24"/>
      <c r="W23940" s="24"/>
      <c r="Z23940" s="24"/>
      <c r="AC23940" s="24"/>
      <c r="AI23940" s="24"/>
      <c r="AL23940" s="24"/>
      <c r="AO23940" s="24"/>
      <c r="AR23940" s="24"/>
      <c r="AU23940" s="24"/>
    </row>
    <row r="23941">
      <c r="J23941" s="18"/>
      <c r="N23941" s="24"/>
      <c r="Q23941" s="24"/>
      <c r="T23941" s="24"/>
      <c r="W23941" s="24"/>
      <c r="Z23941" s="24"/>
      <c r="AC23941" s="24"/>
      <c r="AI23941" s="24"/>
      <c r="AL23941" s="24"/>
      <c r="AO23941" s="24"/>
      <c r="AR23941" s="24"/>
      <c r="AU23941" s="24"/>
    </row>
    <row r="23942">
      <c r="J23942" s="18"/>
      <c r="N23942" s="24"/>
      <c r="Q23942" s="24"/>
      <c r="T23942" s="24"/>
      <c r="W23942" s="24"/>
      <c r="Z23942" s="24"/>
      <c r="AC23942" s="24"/>
      <c r="AI23942" s="24"/>
      <c r="AL23942" s="24"/>
      <c r="AO23942" s="24"/>
      <c r="AR23942" s="24"/>
      <c r="AU23942" s="24"/>
    </row>
    <row r="23943">
      <c r="J23943" s="18"/>
      <c r="N23943" s="24"/>
      <c r="Q23943" s="24"/>
      <c r="T23943" s="24"/>
      <c r="W23943" s="24"/>
      <c r="Z23943" s="24"/>
      <c r="AC23943" s="24"/>
      <c r="AI23943" s="24"/>
      <c r="AL23943" s="24"/>
      <c r="AO23943" s="24"/>
      <c r="AR23943" s="24"/>
      <c r="AU23943" s="24"/>
    </row>
    <row r="23944">
      <c r="J23944" s="18"/>
      <c r="N23944" s="24"/>
      <c r="Q23944" s="24"/>
      <c r="T23944" s="24"/>
      <c r="W23944" s="24"/>
      <c r="Z23944" s="24"/>
      <c r="AC23944" s="24"/>
      <c r="AI23944" s="24"/>
      <c r="AL23944" s="24"/>
      <c r="AO23944" s="24"/>
      <c r="AR23944" s="24"/>
      <c r="AU23944" s="24"/>
    </row>
    <row r="23945">
      <c r="J23945" s="18"/>
      <c r="N23945" s="24"/>
      <c r="Q23945" s="24"/>
      <c r="T23945" s="24"/>
      <c r="W23945" s="24"/>
      <c r="Z23945" s="24"/>
      <c r="AC23945" s="24"/>
      <c r="AI23945" s="24"/>
      <c r="AL23945" s="24"/>
      <c r="AO23945" s="24"/>
      <c r="AR23945" s="24"/>
      <c r="AU23945" s="24"/>
    </row>
    <row r="23946">
      <c r="J23946" s="18"/>
      <c r="N23946" s="24"/>
      <c r="Q23946" s="24"/>
      <c r="T23946" s="24"/>
      <c r="W23946" s="24"/>
      <c r="Z23946" s="24"/>
      <c r="AC23946" s="24"/>
      <c r="AI23946" s="24"/>
      <c r="AL23946" s="24"/>
      <c r="AO23946" s="24"/>
      <c r="AR23946" s="24"/>
      <c r="AU23946" s="24"/>
    </row>
    <row r="23947">
      <c r="J23947" s="18"/>
      <c r="N23947" s="24"/>
      <c r="Q23947" s="24"/>
      <c r="T23947" s="24"/>
      <c r="W23947" s="24"/>
      <c r="Z23947" s="24"/>
      <c r="AC23947" s="24"/>
      <c r="AI23947" s="24"/>
      <c r="AL23947" s="24"/>
      <c r="AO23947" s="24"/>
      <c r="AR23947" s="24"/>
      <c r="AU23947" s="24"/>
    </row>
    <row r="23948">
      <c r="J23948" s="18"/>
      <c r="N23948" s="24"/>
      <c r="Q23948" s="24"/>
      <c r="T23948" s="24"/>
      <c r="W23948" s="24"/>
      <c r="Z23948" s="24"/>
      <c r="AC23948" s="24"/>
      <c r="AI23948" s="24"/>
      <c r="AL23948" s="24"/>
      <c r="AO23948" s="24"/>
      <c r="AR23948" s="24"/>
      <c r="AU23948" s="24"/>
    </row>
    <row r="23949">
      <c r="J23949" s="18"/>
      <c r="N23949" s="24"/>
      <c r="Q23949" s="24"/>
      <c r="T23949" s="24"/>
      <c r="W23949" s="24"/>
      <c r="Z23949" s="24"/>
      <c r="AC23949" s="24"/>
      <c r="AI23949" s="24"/>
      <c r="AL23949" s="24"/>
      <c r="AO23949" s="24"/>
      <c r="AR23949" s="24"/>
      <c r="AU23949" s="24"/>
    </row>
    <row r="23950">
      <c r="J23950" s="18"/>
      <c r="N23950" s="24"/>
      <c r="Q23950" s="24"/>
      <c r="T23950" s="24"/>
      <c r="W23950" s="24"/>
      <c r="Z23950" s="24"/>
      <c r="AC23950" s="24"/>
      <c r="AI23950" s="24"/>
      <c r="AL23950" s="24"/>
      <c r="AO23950" s="24"/>
      <c r="AR23950" s="24"/>
      <c r="AU23950" s="24"/>
    </row>
    <row r="23951">
      <c r="J23951" s="18"/>
      <c r="N23951" s="24"/>
      <c r="Q23951" s="24"/>
      <c r="T23951" s="24"/>
      <c r="W23951" s="24"/>
      <c r="Z23951" s="24"/>
      <c r="AC23951" s="24"/>
      <c r="AI23951" s="24"/>
      <c r="AL23951" s="24"/>
      <c r="AO23951" s="24"/>
      <c r="AR23951" s="24"/>
      <c r="AU23951" s="24"/>
    </row>
    <row r="23952">
      <c r="J23952" s="18"/>
      <c r="N23952" s="24"/>
      <c r="Q23952" s="24"/>
      <c r="T23952" s="24"/>
      <c r="W23952" s="24"/>
      <c r="Z23952" s="24"/>
      <c r="AC23952" s="24"/>
      <c r="AI23952" s="24"/>
      <c r="AL23952" s="24"/>
      <c r="AO23952" s="24"/>
      <c r="AR23952" s="24"/>
      <c r="AU23952" s="24"/>
    </row>
    <row r="23953">
      <c r="J23953" s="18"/>
      <c r="N23953" s="24"/>
      <c r="Q23953" s="24"/>
      <c r="T23953" s="24"/>
      <c r="W23953" s="24"/>
      <c r="Z23953" s="24"/>
      <c r="AC23953" s="24"/>
      <c r="AI23953" s="24"/>
      <c r="AL23953" s="24"/>
      <c r="AO23953" s="24"/>
      <c r="AR23953" s="24"/>
      <c r="AU23953" s="24"/>
    </row>
    <row r="23954">
      <c r="J23954" s="18"/>
      <c r="N23954" s="24"/>
      <c r="Q23954" s="24"/>
      <c r="T23954" s="24"/>
      <c r="W23954" s="24"/>
      <c r="Z23954" s="24"/>
      <c r="AC23954" s="24"/>
      <c r="AI23954" s="24"/>
      <c r="AL23954" s="24"/>
      <c r="AO23954" s="24"/>
      <c r="AR23954" s="24"/>
      <c r="AU23954" s="24"/>
    </row>
    <row r="23955">
      <c r="J23955" s="18"/>
      <c r="N23955" s="24"/>
      <c r="Q23955" s="24"/>
      <c r="T23955" s="24"/>
      <c r="W23955" s="24"/>
      <c r="Z23955" s="24"/>
      <c r="AC23955" s="24"/>
      <c r="AI23955" s="24"/>
      <c r="AL23955" s="24"/>
      <c r="AO23955" s="24"/>
      <c r="AR23955" s="24"/>
      <c r="AU23955" s="24"/>
    </row>
    <row r="23956">
      <c r="J23956" s="18"/>
      <c r="N23956" s="24"/>
      <c r="Q23956" s="24"/>
      <c r="T23956" s="24"/>
      <c r="W23956" s="24"/>
      <c r="Z23956" s="24"/>
      <c r="AC23956" s="24"/>
      <c r="AI23956" s="24"/>
      <c r="AL23956" s="24"/>
      <c r="AO23956" s="24"/>
      <c r="AR23956" s="24"/>
      <c r="AU23956" s="24"/>
    </row>
    <row r="23957">
      <c r="J23957" s="18"/>
      <c r="N23957" s="24"/>
      <c r="Q23957" s="24"/>
      <c r="T23957" s="24"/>
      <c r="W23957" s="24"/>
      <c r="Z23957" s="24"/>
      <c r="AC23957" s="24"/>
      <c r="AI23957" s="24"/>
      <c r="AL23957" s="24"/>
      <c r="AO23957" s="24"/>
      <c r="AR23957" s="24"/>
      <c r="AU23957" s="24"/>
    </row>
    <row r="23958">
      <c r="J23958" s="18"/>
      <c r="N23958" s="24"/>
      <c r="Q23958" s="24"/>
      <c r="T23958" s="24"/>
      <c r="W23958" s="24"/>
      <c r="Z23958" s="24"/>
      <c r="AC23958" s="24"/>
      <c r="AI23958" s="24"/>
      <c r="AL23958" s="24"/>
      <c r="AO23958" s="24"/>
      <c r="AR23958" s="24"/>
      <c r="AU23958" s="24"/>
    </row>
    <row r="23959">
      <c r="J23959" s="18"/>
      <c r="N23959" s="24"/>
      <c r="Q23959" s="24"/>
      <c r="T23959" s="24"/>
      <c r="W23959" s="24"/>
      <c r="Z23959" s="24"/>
      <c r="AC23959" s="24"/>
      <c r="AI23959" s="24"/>
      <c r="AL23959" s="24"/>
      <c r="AO23959" s="24"/>
      <c r="AR23959" s="24"/>
      <c r="AU23959" s="24"/>
    </row>
    <row r="23960">
      <c r="J23960" s="18"/>
      <c r="N23960" s="24"/>
      <c r="Q23960" s="24"/>
      <c r="T23960" s="24"/>
      <c r="W23960" s="24"/>
      <c r="Z23960" s="24"/>
      <c r="AC23960" s="24"/>
      <c r="AI23960" s="24"/>
      <c r="AL23960" s="24"/>
      <c r="AO23960" s="24"/>
      <c r="AR23960" s="24"/>
      <c r="AU23960" s="24"/>
    </row>
    <row r="23961">
      <c r="J23961" s="18"/>
      <c r="N23961" s="24"/>
      <c r="Q23961" s="24"/>
      <c r="T23961" s="24"/>
      <c r="W23961" s="24"/>
      <c r="Z23961" s="24"/>
      <c r="AC23961" s="24"/>
      <c r="AI23961" s="24"/>
      <c r="AL23961" s="24"/>
      <c r="AO23961" s="24"/>
      <c r="AR23961" s="24"/>
      <c r="AU23961" s="24"/>
    </row>
    <row r="23962">
      <c r="J23962" s="18"/>
      <c r="N23962" s="24"/>
      <c r="Q23962" s="24"/>
      <c r="T23962" s="24"/>
      <c r="W23962" s="24"/>
      <c r="Z23962" s="24"/>
      <c r="AC23962" s="24"/>
      <c r="AI23962" s="24"/>
      <c r="AL23962" s="24"/>
      <c r="AO23962" s="24"/>
      <c r="AR23962" s="24"/>
      <c r="AU23962" s="24"/>
    </row>
    <row r="23963">
      <c r="J23963" s="18"/>
      <c r="N23963" s="24"/>
      <c r="Q23963" s="24"/>
      <c r="T23963" s="24"/>
      <c r="W23963" s="24"/>
      <c r="Z23963" s="24"/>
      <c r="AC23963" s="24"/>
      <c r="AI23963" s="24"/>
      <c r="AL23963" s="24"/>
      <c r="AO23963" s="24"/>
      <c r="AR23963" s="24"/>
      <c r="AU23963" s="24"/>
    </row>
    <row r="23964">
      <c r="J23964" s="18"/>
      <c r="N23964" s="24"/>
      <c r="Q23964" s="24"/>
      <c r="T23964" s="24"/>
      <c r="W23964" s="24"/>
      <c r="Z23964" s="24"/>
      <c r="AC23964" s="24"/>
      <c r="AI23964" s="24"/>
      <c r="AL23964" s="24"/>
      <c r="AO23964" s="24"/>
      <c r="AR23964" s="24"/>
      <c r="AU23964" s="24"/>
    </row>
    <row r="23965">
      <c r="J23965" s="18"/>
      <c r="N23965" s="24"/>
      <c r="Q23965" s="24"/>
      <c r="T23965" s="24"/>
      <c r="W23965" s="24"/>
      <c r="Z23965" s="24"/>
      <c r="AC23965" s="24"/>
      <c r="AI23965" s="24"/>
      <c r="AL23965" s="24"/>
      <c r="AO23965" s="24"/>
      <c r="AR23965" s="24"/>
      <c r="AU23965" s="24"/>
    </row>
    <row r="23966">
      <c r="J23966" s="18"/>
      <c r="N23966" s="24"/>
      <c r="Q23966" s="24"/>
      <c r="T23966" s="24"/>
      <c r="W23966" s="24"/>
      <c r="Z23966" s="24"/>
      <c r="AC23966" s="24"/>
      <c r="AI23966" s="24"/>
      <c r="AL23966" s="24"/>
      <c r="AO23966" s="24"/>
      <c r="AR23966" s="24"/>
      <c r="AU23966" s="24"/>
    </row>
    <row r="23967">
      <c r="J23967" s="18"/>
      <c r="N23967" s="24"/>
      <c r="Q23967" s="24"/>
      <c r="T23967" s="24"/>
      <c r="W23967" s="24"/>
      <c r="Z23967" s="24"/>
      <c r="AC23967" s="24"/>
      <c r="AI23967" s="24"/>
      <c r="AL23967" s="24"/>
      <c r="AO23967" s="24"/>
      <c r="AR23967" s="24"/>
      <c r="AU23967" s="24"/>
    </row>
    <row r="23968">
      <c r="J23968" s="18"/>
      <c r="N23968" s="24"/>
      <c r="Q23968" s="24"/>
      <c r="T23968" s="24"/>
      <c r="W23968" s="24"/>
      <c r="Z23968" s="24"/>
      <c r="AC23968" s="24"/>
      <c r="AI23968" s="24"/>
      <c r="AL23968" s="24"/>
      <c r="AO23968" s="24"/>
      <c r="AR23968" s="24"/>
      <c r="AU23968" s="24"/>
    </row>
    <row r="23969">
      <c r="J23969" s="18"/>
      <c r="N23969" s="24"/>
      <c r="Q23969" s="24"/>
      <c r="T23969" s="24"/>
      <c r="W23969" s="24"/>
      <c r="Z23969" s="24"/>
      <c r="AC23969" s="24"/>
      <c r="AI23969" s="24"/>
      <c r="AL23969" s="24"/>
      <c r="AO23969" s="24"/>
      <c r="AR23969" s="24"/>
      <c r="AU23969" s="24"/>
    </row>
    <row r="23970">
      <c r="J23970" s="18"/>
      <c r="N23970" s="24"/>
      <c r="Q23970" s="24"/>
      <c r="T23970" s="24"/>
      <c r="W23970" s="24"/>
      <c r="Z23970" s="24"/>
      <c r="AC23970" s="24"/>
      <c r="AI23970" s="24"/>
      <c r="AL23970" s="24"/>
      <c r="AO23970" s="24"/>
      <c r="AR23970" s="24"/>
      <c r="AU23970" s="24"/>
    </row>
    <row r="23971">
      <c r="J23971" s="18"/>
      <c r="N23971" s="24"/>
      <c r="Q23971" s="24"/>
      <c r="T23971" s="24"/>
      <c r="W23971" s="24"/>
      <c r="Z23971" s="24"/>
      <c r="AC23971" s="24"/>
      <c r="AI23971" s="24"/>
      <c r="AL23971" s="24"/>
      <c r="AO23971" s="24"/>
      <c r="AR23971" s="24"/>
      <c r="AU23971" s="24"/>
    </row>
    <row r="23972">
      <c r="J23972" s="18"/>
      <c r="N23972" s="24"/>
      <c r="Q23972" s="24"/>
      <c r="T23972" s="24"/>
      <c r="W23972" s="24"/>
      <c r="Z23972" s="24"/>
      <c r="AC23972" s="24"/>
      <c r="AI23972" s="24"/>
      <c r="AL23972" s="24"/>
      <c r="AO23972" s="24"/>
      <c r="AR23972" s="24"/>
      <c r="AU23972" s="24"/>
    </row>
    <row r="23973">
      <c r="J23973" s="18"/>
      <c r="N23973" s="24"/>
      <c r="Q23973" s="24"/>
      <c r="T23973" s="24"/>
      <c r="W23973" s="24"/>
      <c r="Z23973" s="24"/>
      <c r="AC23973" s="24"/>
      <c r="AI23973" s="24"/>
      <c r="AL23973" s="24"/>
      <c r="AO23973" s="24"/>
      <c r="AR23973" s="24"/>
      <c r="AU23973" s="24"/>
    </row>
    <row r="23974">
      <c r="J23974" s="18"/>
      <c r="N23974" s="24"/>
      <c r="Q23974" s="24"/>
      <c r="T23974" s="24"/>
      <c r="W23974" s="24"/>
      <c r="Z23974" s="24"/>
      <c r="AC23974" s="24"/>
      <c r="AI23974" s="24"/>
      <c r="AL23974" s="24"/>
      <c r="AO23974" s="24"/>
      <c r="AR23974" s="24"/>
      <c r="AU23974" s="24"/>
    </row>
    <row r="23975">
      <c r="J23975" s="18"/>
      <c r="N23975" s="24"/>
      <c r="Q23975" s="24"/>
      <c r="T23975" s="24"/>
      <c r="W23975" s="24"/>
      <c r="Z23975" s="24"/>
      <c r="AC23975" s="24"/>
      <c r="AI23975" s="24"/>
      <c r="AL23975" s="24"/>
      <c r="AO23975" s="24"/>
      <c r="AR23975" s="24"/>
      <c r="AU23975" s="24"/>
    </row>
    <row r="23976">
      <c r="J23976" s="18"/>
      <c r="N23976" s="24"/>
      <c r="Q23976" s="24"/>
      <c r="T23976" s="24"/>
      <c r="W23976" s="24"/>
      <c r="Z23976" s="24"/>
      <c r="AC23976" s="24"/>
      <c r="AI23976" s="24"/>
      <c r="AL23976" s="24"/>
      <c r="AO23976" s="24"/>
      <c r="AR23976" s="24"/>
      <c r="AU23976" s="24"/>
    </row>
    <row r="23977">
      <c r="J23977" s="18"/>
      <c r="N23977" s="24"/>
      <c r="Q23977" s="24"/>
      <c r="T23977" s="24"/>
      <c r="W23977" s="24"/>
      <c r="Z23977" s="24"/>
      <c r="AC23977" s="24"/>
      <c r="AI23977" s="24"/>
      <c r="AL23977" s="24"/>
      <c r="AO23977" s="24"/>
      <c r="AR23977" s="24"/>
      <c r="AU23977" s="24"/>
    </row>
    <row r="23978">
      <c r="J23978" s="18"/>
      <c r="N23978" s="24"/>
      <c r="Q23978" s="24"/>
      <c r="T23978" s="24"/>
      <c r="W23978" s="24"/>
      <c r="Z23978" s="24"/>
      <c r="AC23978" s="24"/>
      <c r="AI23978" s="24"/>
      <c r="AL23978" s="24"/>
      <c r="AO23978" s="24"/>
      <c r="AR23978" s="24"/>
      <c r="AU23978" s="24"/>
    </row>
    <row r="23979">
      <c r="J23979" s="18"/>
      <c r="N23979" s="24"/>
      <c r="Q23979" s="24"/>
      <c r="T23979" s="24"/>
      <c r="W23979" s="24"/>
      <c r="Z23979" s="24"/>
      <c r="AC23979" s="24"/>
      <c r="AI23979" s="24"/>
      <c r="AL23979" s="24"/>
      <c r="AO23979" s="24"/>
      <c r="AR23979" s="24"/>
      <c r="AU23979" s="24"/>
    </row>
    <row r="23980">
      <c r="J23980" s="18"/>
      <c r="N23980" s="24"/>
      <c r="Q23980" s="24"/>
      <c r="T23980" s="24"/>
      <c r="W23980" s="24"/>
      <c r="Z23980" s="24"/>
      <c r="AC23980" s="24"/>
      <c r="AI23980" s="24"/>
      <c r="AL23980" s="24"/>
      <c r="AO23980" s="24"/>
      <c r="AR23980" s="24"/>
      <c r="AU23980" s="24"/>
    </row>
    <row r="23981">
      <c r="J23981" s="18"/>
      <c r="N23981" s="24"/>
      <c r="Q23981" s="24"/>
      <c r="T23981" s="24"/>
      <c r="W23981" s="24"/>
      <c r="Z23981" s="24"/>
      <c r="AC23981" s="24"/>
      <c r="AI23981" s="24"/>
      <c r="AL23981" s="24"/>
      <c r="AO23981" s="24"/>
      <c r="AR23981" s="24"/>
      <c r="AU23981" s="24"/>
    </row>
    <row r="23982">
      <c r="J23982" s="18"/>
      <c r="N23982" s="24"/>
      <c r="Q23982" s="24"/>
      <c r="T23982" s="24"/>
      <c r="W23982" s="24"/>
      <c r="Z23982" s="24"/>
      <c r="AC23982" s="24"/>
      <c r="AI23982" s="24"/>
      <c r="AL23982" s="24"/>
      <c r="AO23982" s="24"/>
      <c r="AR23982" s="24"/>
      <c r="AU23982" s="24"/>
    </row>
    <row r="23983">
      <c r="J23983" s="18"/>
      <c r="N23983" s="24"/>
      <c r="Q23983" s="24"/>
      <c r="T23983" s="24"/>
      <c r="W23983" s="24"/>
      <c r="Z23983" s="24"/>
      <c r="AC23983" s="24"/>
      <c r="AI23983" s="24"/>
      <c r="AL23983" s="24"/>
      <c r="AO23983" s="24"/>
      <c r="AR23983" s="24"/>
      <c r="AU23983" s="24"/>
    </row>
    <row r="23984">
      <c r="J23984" s="18"/>
      <c r="N23984" s="24"/>
      <c r="Q23984" s="24"/>
      <c r="T23984" s="24"/>
      <c r="W23984" s="24"/>
      <c r="Z23984" s="24"/>
      <c r="AC23984" s="24"/>
      <c r="AI23984" s="24"/>
      <c r="AL23984" s="24"/>
      <c r="AO23984" s="24"/>
      <c r="AR23984" s="24"/>
      <c r="AU23984" s="24"/>
    </row>
    <row r="23985">
      <c r="J23985" s="18"/>
      <c r="N23985" s="24"/>
      <c r="Q23985" s="24"/>
      <c r="T23985" s="24"/>
      <c r="W23985" s="24"/>
      <c r="Z23985" s="24"/>
      <c r="AC23985" s="24"/>
      <c r="AI23985" s="24"/>
      <c r="AL23985" s="24"/>
      <c r="AO23985" s="24"/>
      <c r="AR23985" s="24"/>
      <c r="AU23985" s="24"/>
    </row>
    <row r="23986">
      <c r="J23986" s="18"/>
      <c r="N23986" s="24"/>
      <c r="Q23986" s="24"/>
      <c r="T23986" s="24"/>
      <c r="W23986" s="24"/>
      <c r="Z23986" s="24"/>
      <c r="AC23986" s="24"/>
      <c r="AI23986" s="24"/>
      <c r="AL23986" s="24"/>
      <c r="AO23986" s="24"/>
      <c r="AR23986" s="24"/>
      <c r="AU23986" s="24"/>
    </row>
    <row r="23987">
      <c r="J23987" s="18"/>
      <c r="N23987" s="24"/>
      <c r="Q23987" s="24"/>
      <c r="T23987" s="24"/>
      <c r="W23987" s="24"/>
      <c r="Z23987" s="24"/>
      <c r="AC23987" s="24"/>
      <c r="AI23987" s="24"/>
      <c r="AL23987" s="24"/>
      <c r="AO23987" s="24"/>
      <c r="AR23987" s="24"/>
      <c r="AU23987" s="24"/>
    </row>
    <row r="23988">
      <c r="J23988" s="18"/>
      <c r="N23988" s="24"/>
      <c r="Q23988" s="24"/>
      <c r="T23988" s="24"/>
      <c r="W23988" s="24"/>
      <c r="Z23988" s="24"/>
      <c r="AC23988" s="24"/>
      <c r="AI23988" s="24"/>
      <c r="AL23988" s="24"/>
      <c r="AO23988" s="24"/>
      <c r="AR23988" s="24"/>
      <c r="AU23988" s="24"/>
    </row>
    <row r="23989">
      <c r="J23989" s="18"/>
      <c r="N23989" s="24"/>
      <c r="Q23989" s="24"/>
      <c r="T23989" s="24"/>
      <c r="W23989" s="24"/>
      <c r="Z23989" s="24"/>
      <c r="AC23989" s="24"/>
      <c r="AI23989" s="24"/>
      <c r="AL23989" s="24"/>
      <c r="AO23989" s="24"/>
      <c r="AR23989" s="24"/>
      <c r="AU23989" s="24"/>
    </row>
    <row r="23990">
      <c r="J23990" s="18"/>
      <c r="N23990" s="24"/>
      <c r="Q23990" s="24"/>
      <c r="T23990" s="24"/>
      <c r="W23990" s="24"/>
      <c r="Z23990" s="24"/>
      <c r="AC23990" s="24"/>
      <c r="AI23990" s="24"/>
      <c r="AL23990" s="24"/>
      <c r="AO23990" s="24"/>
      <c r="AR23990" s="24"/>
      <c r="AU23990" s="24"/>
    </row>
    <row r="23991">
      <c r="J23991" s="18"/>
      <c r="N23991" s="24"/>
      <c r="Q23991" s="24"/>
      <c r="T23991" s="24"/>
      <c r="W23991" s="24"/>
      <c r="Z23991" s="24"/>
      <c r="AC23991" s="24"/>
      <c r="AI23991" s="24"/>
      <c r="AL23991" s="24"/>
      <c r="AO23991" s="24"/>
      <c r="AR23991" s="24"/>
      <c r="AU23991" s="24"/>
    </row>
    <row r="23992">
      <c r="J23992" s="18"/>
      <c r="N23992" s="24"/>
      <c r="Q23992" s="24"/>
      <c r="T23992" s="24"/>
      <c r="W23992" s="24"/>
      <c r="Z23992" s="24"/>
      <c r="AC23992" s="24"/>
      <c r="AI23992" s="24"/>
      <c r="AL23992" s="24"/>
      <c r="AO23992" s="24"/>
      <c r="AR23992" s="24"/>
      <c r="AU23992" s="24"/>
    </row>
    <row r="23993">
      <c r="J23993" s="18"/>
      <c r="N23993" s="24"/>
      <c r="Q23993" s="24"/>
      <c r="T23993" s="24"/>
      <c r="W23993" s="24"/>
      <c r="Z23993" s="24"/>
      <c r="AC23993" s="24"/>
      <c r="AI23993" s="24"/>
      <c r="AL23993" s="24"/>
      <c r="AO23993" s="24"/>
      <c r="AR23993" s="24"/>
      <c r="AU23993" s="24"/>
    </row>
    <row r="23994">
      <c r="J23994" s="18"/>
      <c r="N23994" s="24"/>
      <c r="Q23994" s="24"/>
      <c r="T23994" s="24"/>
      <c r="W23994" s="24"/>
      <c r="Z23994" s="24"/>
      <c r="AC23994" s="24"/>
      <c r="AI23994" s="24"/>
      <c r="AL23994" s="24"/>
      <c r="AO23994" s="24"/>
      <c r="AR23994" s="24"/>
      <c r="AU23994" s="24"/>
    </row>
    <row r="23995">
      <c r="J23995" s="18"/>
      <c r="N23995" s="24"/>
      <c r="Q23995" s="24"/>
      <c r="T23995" s="24"/>
      <c r="W23995" s="24"/>
      <c r="Z23995" s="24"/>
      <c r="AC23995" s="24"/>
      <c r="AI23995" s="24"/>
      <c r="AL23995" s="24"/>
      <c r="AO23995" s="24"/>
      <c r="AR23995" s="24"/>
      <c r="AU23995" s="24"/>
    </row>
    <row r="23996">
      <c r="J23996" s="18"/>
      <c r="N23996" s="24"/>
      <c r="Q23996" s="24"/>
      <c r="T23996" s="24"/>
      <c r="W23996" s="24"/>
      <c r="Z23996" s="24"/>
      <c r="AC23996" s="24"/>
      <c r="AI23996" s="24"/>
      <c r="AL23996" s="24"/>
      <c r="AO23996" s="24"/>
      <c r="AR23996" s="24"/>
      <c r="AU23996" s="24"/>
    </row>
    <row r="23997">
      <c r="J23997" s="18"/>
      <c r="N23997" s="24"/>
      <c r="Q23997" s="24"/>
      <c r="T23997" s="24"/>
      <c r="W23997" s="24"/>
      <c r="Z23997" s="24"/>
      <c r="AC23997" s="24"/>
      <c r="AI23997" s="24"/>
      <c r="AL23997" s="24"/>
      <c r="AO23997" s="24"/>
      <c r="AR23997" s="24"/>
      <c r="AU23997" s="24"/>
    </row>
    <row r="23998">
      <c r="J23998" s="18"/>
      <c r="N23998" s="24"/>
      <c r="Q23998" s="24"/>
      <c r="T23998" s="24"/>
      <c r="W23998" s="24"/>
      <c r="Z23998" s="24"/>
      <c r="AC23998" s="24"/>
      <c r="AI23998" s="24"/>
      <c r="AL23998" s="24"/>
      <c r="AO23998" s="24"/>
      <c r="AR23998" s="24"/>
      <c r="AU23998" s="24"/>
    </row>
    <row r="23999">
      <c r="J23999" s="18"/>
      <c r="N23999" s="24"/>
      <c r="Q23999" s="24"/>
      <c r="T23999" s="24"/>
      <c r="W23999" s="24"/>
      <c r="Z23999" s="24"/>
      <c r="AC23999" s="24"/>
      <c r="AI23999" s="24"/>
      <c r="AL23999" s="24"/>
      <c r="AO23999" s="24"/>
      <c r="AR23999" s="24"/>
      <c r="AU23999" s="24"/>
    </row>
    <row r="24000">
      <c r="J24000" s="18"/>
      <c r="N24000" s="24"/>
      <c r="Q24000" s="24"/>
      <c r="T24000" s="24"/>
      <c r="W24000" s="24"/>
      <c r="Z24000" s="24"/>
      <c r="AC24000" s="24"/>
      <c r="AI24000" s="24"/>
      <c r="AL24000" s="24"/>
      <c r="AO24000" s="24"/>
      <c r="AR24000" s="24"/>
      <c r="AU24000" s="24"/>
    </row>
    <row r="24001">
      <c r="J24001" s="18"/>
      <c r="N24001" s="24"/>
      <c r="Q24001" s="24"/>
      <c r="T24001" s="24"/>
      <c r="W24001" s="24"/>
      <c r="Z24001" s="24"/>
      <c r="AC24001" s="24"/>
      <c r="AI24001" s="24"/>
      <c r="AL24001" s="24"/>
      <c r="AO24001" s="24"/>
      <c r="AR24001" s="24"/>
      <c r="AU24001" s="24"/>
    </row>
    <row r="24002">
      <c r="J24002" s="18"/>
      <c r="N24002" s="24"/>
      <c r="Q24002" s="24"/>
      <c r="T24002" s="24"/>
      <c r="W24002" s="24"/>
      <c r="Z24002" s="24"/>
      <c r="AC24002" s="24"/>
      <c r="AI24002" s="24"/>
      <c r="AL24002" s="24"/>
      <c r="AO24002" s="24"/>
      <c r="AR24002" s="24"/>
      <c r="AU24002" s="24"/>
    </row>
    <row r="24003">
      <c r="J24003" s="18"/>
      <c r="N24003" s="24"/>
      <c r="Q24003" s="24"/>
      <c r="T24003" s="24"/>
      <c r="W24003" s="24"/>
      <c r="Z24003" s="24"/>
      <c r="AC24003" s="24"/>
      <c r="AI24003" s="24"/>
      <c r="AL24003" s="24"/>
      <c r="AO24003" s="24"/>
      <c r="AR24003" s="24"/>
      <c r="AU24003" s="24"/>
    </row>
    <row r="24004">
      <c r="J24004" s="18"/>
      <c r="N24004" s="24"/>
      <c r="Q24004" s="24"/>
      <c r="T24004" s="24"/>
      <c r="W24004" s="24"/>
      <c r="Z24004" s="24"/>
      <c r="AC24004" s="24"/>
      <c r="AI24004" s="24"/>
      <c r="AL24004" s="24"/>
      <c r="AO24004" s="24"/>
      <c r="AR24004" s="24"/>
      <c r="AU24004" s="24"/>
    </row>
    <row r="24005">
      <c r="J24005" s="18"/>
      <c r="N24005" s="24"/>
      <c r="Q24005" s="24"/>
      <c r="T24005" s="24"/>
      <c r="W24005" s="24"/>
      <c r="Z24005" s="24"/>
      <c r="AC24005" s="24"/>
      <c r="AI24005" s="24"/>
      <c r="AL24005" s="24"/>
      <c r="AO24005" s="24"/>
      <c r="AR24005" s="24"/>
      <c r="AU24005" s="24"/>
    </row>
    <row r="24006">
      <c r="J24006" s="18"/>
      <c r="N24006" s="24"/>
      <c r="Q24006" s="24"/>
      <c r="T24006" s="24"/>
      <c r="W24006" s="24"/>
      <c r="Z24006" s="24"/>
      <c r="AC24006" s="24"/>
      <c r="AI24006" s="24"/>
      <c r="AL24006" s="24"/>
      <c r="AO24006" s="24"/>
      <c r="AR24006" s="24"/>
      <c r="AU24006" s="24"/>
    </row>
    <row r="24007">
      <c r="J24007" s="18"/>
      <c r="N24007" s="24"/>
      <c r="Q24007" s="24"/>
      <c r="T24007" s="24"/>
      <c r="W24007" s="24"/>
      <c r="Z24007" s="24"/>
      <c r="AC24007" s="24"/>
      <c r="AI24007" s="24"/>
      <c r="AL24007" s="24"/>
      <c r="AO24007" s="24"/>
      <c r="AR24007" s="24"/>
      <c r="AU24007" s="24"/>
    </row>
    <row r="24008">
      <c r="J24008" s="18"/>
      <c r="N24008" s="24"/>
      <c r="Q24008" s="24"/>
      <c r="T24008" s="24"/>
      <c r="W24008" s="24"/>
      <c r="Z24008" s="24"/>
      <c r="AC24008" s="24"/>
      <c r="AI24008" s="24"/>
      <c r="AL24008" s="24"/>
      <c r="AO24008" s="24"/>
      <c r="AR24008" s="24"/>
      <c r="AU24008" s="24"/>
    </row>
    <row r="24009">
      <c r="J24009" s="18"/>
      <c r="N24009" s="24"/>
      <c r="Q24009" s="24"/>
      <c r="T24009" s="24"/>
      <c r="W24009" s="24"/>
      <c r="Z24009" s="24"/>
      <c r="AC24009" s="24"/>
      <c r="AI24009" s="24"/>
      <c r="AL24009" s="24"/>
      <c r="AO24009" s="24"/>
      <c r="AR24009" s="24"/>
      <c r="AU24009" s="24"/>
    </row>
    <row r="24010">
      <c r="J24010" s="18"/>
      <c r="N24010" s="24"/>
      <c r="Q24010" s="24"/>
      <c r="T24010" s="24"/>
      <c r="W24010" s="24"/>
      <c r="Z24010" s="24"/>
      <c r="AC24010" s="24"/>
      <c r="AI24010" s="24"/>
      <c r="AL24010" s="24"/>
      <c r="AO24010" s="24"/>
      <c r="AR24010" s="24"/>
      <c r="AU24010" s="24"/>
    </row>
    <row r="24011">
      <c r="J24011" s="18"/>
      <c r="N24011" s="24"/>
      <c r="Q24011" s="24"/>
      <c r="T24011" s="24"/>
      <c r="W24011" s="24"/>
      <c r="Z24011" s="24"/>
      <c r="AC24011" s="24"/>
      <c r="AI24011" s="24"/>
      <c r="AL24011" s="24"/>
      <c r="AO24011" s="24"/>
      <c r="AR24011" s="24"/>
      <c r="AU24011" s="24"/>
    </row>
    <row r="24012">
      <c r="J24012" s="18"/>
      <c r="N24012" s="24"/>
      <c r="Q24012" s="24"/>
      <c r="T24012" s="24"/>
      <c r="W24012" s="24"/>
      <c r="Z24012" s="24"/>
      <c r="AC24012" s="24"/>
      <c r="AI24012" s="24"/>
      <c r="AL24012" s="24"/>
      <c r="AO24012" s="24"/>
      <c r="AR24012" s="24"/>
      <c r="AU24012" s="24"/>
    </row>
    <row r="24013">
      <c r="J24013" s="18"/>
      <c r="N24013" s="24"/>
      <c r="Q24013" s="24"/>
      <c r="T24013" s="24"/>
      <c r="W24013" s="24"/>
      <c r="Z24013" s="24"/>
      <c r="AC24013" s="24"/>
      <c r="AI24013" s="24"/>
      <c r="AL24013" s="24"/>
      <c r="AO24013" s="24"/>
      <c r="AR24013" s="24"/>
      <c r="AU24013" s="24"/>
    </row>
    <row r="24014">
      <c r="J24014" s="18"/>
      <c r="N24014" s="24"/>
      <c r="Q24014" s="24"/>
      <c r="T24014" s="24"/>
      <c r="W24014" s="24"/>
      <c r="Z24014" s="24"/>
      <c r="AC24014" s="24"/>
      <c r="AI24014" s="24"/>
      <c r="AL24014" s="24"/>
      <c r="AO24014" s="24"/>
      <c r="AR24014" s="24"/>
      <c r="AU24014" s="24"/>
    </row>
    <row r="24015">
      <c r="J24015" s="18"/>
      <c r="N24015" s="24"/>
      <c r="Q24015" s="24"/>
      <c r="T24015" s="24"/>
      <c r="W24015" s="24"/>
      <c r="Z24015" s="24"/>
      <c r="AC24015" s="24"/>
      <c r="AI24015" s="24"/>
      <c r="AL24015" s="24"/>
      <c r="AO24015" s="24"/>
      <c r="AR24015" s="24"/>
      <c r="AU24015" s="24"/>
    </row>
    <row r="24016">
      <c r="J24016" s="18"/>
      <c r="N24016" s="24"/>
      <c r="Q24016" s="24"/>
      <c r="T24016" s="24"/>
      <c r="W24016" s="24"/>
      <c r="Z24016" s="24"/>
      <c r="AC24016" s="24"/>
      <c r="AI24016" s="24"/>
      <c r="AL24016" s="24"/>
      <c r="AO24016" s="24"/>
      <c r="AR24016" s="24"/>
      <c r="AU24016" s="24"/>
    </row>
    <row r="24017">
      <c r="J24017" s="18"/>
      <c r="N24017" s="24"/>
      <c r="Q24017" s="24"/>
      <c r="T24017" s="24"/>
      <c r="W24017" s="24"/>
      <c r="Z24017" s="24"/>
      <c r="AC24017" s="24"/>
      <c r="AI24017" s="24"/>
      <c r="AL24017" s="24"/>
      <c r="AO24017" s="24"/>
      <c r="AR24017" s="24"/>
      <c r="AU24017" s="24"/>
    </row>
    <row r="24018">
      <c r="J24018" s="18"/>
      <c r="N24018" s="24"/>
      <c r="Q24018" s="24"/>
      <c r="T24018" s="24"/>
      <c r="W24018" s="24"/>
      <c r="Z24018" s="24"/>
      <c r="AC24018" s="24"/>
      <c r="AI24018" s="24"/>
      <c r="AL24018" s="24"/>
      <c r="AO24018" s="24"/>
      <c r="AR24018" s="24"/>
      <c r="AU24018" s="24"/>
    </row>
    <row r="24019">
      <c r="J24019" s="18"/>
      <c r="N24019" s="24"/>
      <c r="Q24019" s="24"/>
      <c r="T24019" s="24"/>
      <c r="W24019" s="24"/>
      <c r="Z24019" s="24"/>
      <c r="AC24019" s="24"/>
      <c r="AI24019" s="24"/>
      <c r="AL24019" s="24"/>
      <c r="AO24019" s="24"/>
      <c r="AR24019" s="24"/>
      <c r="AU24019" s="24"/>
    </row>
    <row r="24020">
      <c r="J24020" s="18"/>
      <c r="N24020" s="24"/>
      <c r="Q24020" s="24"/>
      <c r="T24020" s="24"/>
      <c r="W24020" s="24"/>
      <c r="Z24020" s="24"/>
      <c r="AC24020" s="24"/>
      <c r="AI24020" s="24"/>
      <c r="AL24020" s="24"/>
      <c r="AO24020" s="24"/>
      <c r="AR24020" s="24"/>
      <c r="AU24020" s="24"/>
    </row>
    <row r="24021">
      <c r="J24021" s="18"/>
      <c r="N24021" s="24"/>
      <c r="Q24021" s="24"/>
      <c r="T24021" s="24"/>
      <c r="W24021" s="24"/>
      <c r="Z24021" s="24"/>
      <c r="AC24021" s="24"/>
      <c r="AI24021" s="24"/>
      <c r="AL24021" s="24"/>
      <c r="AO24021" s="24"/>
      <c r="AR24021" s="24"/>
      <c r="AU24021" s="24"/>
    </row>
    <row r="24022">
      <c r="J24022" s="18"/>
      <c r="N24022" s="24"/>
      <c r="Q24022" s="24"/>
      <c r="T24022" s="24"/>
      <c r="W24022" s="24"/>
      <c r="Z24022" s="24"/>
      <c r="AC24022" s="24"/>
      <c r="AI24022" s="24"/>
      <c r="AL24022" s="24"/>
      <c r="AO24022" s="24"/>
      <c r="AR24022" s="24"/>
      <c r="AU24022" s="24"/>
    </row>
    <row r="24023">
      <c r="J24023" s="18"/>
      <c r="N24023" s="24"/>
      <c r="Q24023" s="24"/>
      <c r="T24023" s="24"/>
      <c r="W24023" s="24"/>
      <c r="Z24023" s="24"/>
      <c r="AC24023" s="24"/>
      <c r="AI24023" s="24"/>
      <c r="AL24023" s="24"/>
      <c r="AO24023" s="24"/>
      <c r="AR24023" s="24"/>
      <c r="AU24023" s="24"/>
    </row>
    <row r="24024">
      <c r="J24024" s="18"/>
      <c r="N24024" s="24"/>
      <c r="Q24024" s="24"/>
      <c r="T24024" s="24"/>
      <c r="W24024" s="24"/>
      <c r="Z24024" s="24"/>
      <c r="AC24024" s="24"/>
      <c r="AI24024" s="24"/>
      <c r="AL24024" s="24"/>
      <c r="AO24024" s="24"/>
      <c r="AR24024" s="24"/>
      <c r="AU24024" s="24"/>
    </row>
    <row r="24025">
      <c r="J24025" s="18"/>
      <c r="N24025" s="24"/>
      <c r="Q24025" s="24"/>
      <c r="T24025" s="24"/>
      <c r="W24025" s="24"/>
      <c r="Z24025" s="24"/>
      <c r="AC24025" s="24"/>
      <c r="AI24025" s="24"/>
      <c r="AL24025" s="24"/>
      <c r="AO24025" s="24"/>
      <c r="AR24025" s="24"/>
      <c r="AU24025" s="24"/>
    </row>
    <row r="24026">
      <c r="J24026" s="18"/>
      <c r="N24026" s="24"/>
      <c r="Q24026" s="24"/>
      <c r="T24026" s="24"/>
      <c r="W24026" s="24"/>
      <c r="Z24026" s="24"/>
      <c r="AC24026" s="24"/>
      <c r="AI24026" s="24"/>
      <c r="AL24026" s="24"/>
      <c r="AO24026" s="24"/>
      <c r="AR24026" s="24"/>
      <c r="AU24026" s="24"/>
    </row>
    <row r="24027">
      <c r="J24027" s="18"/>
      <c r="N24027" s="24"/>
      <c r="Q24027" s="24"/>
      <c r="T24027" s="24"/>
      <c r="W24027" s="24"/>
      <c r="Z24027" s="24"/>
      <c r="AC24027" s="24"/>
      <c r="AI24027" s="24"/>
      <c r="AL24027" s="24"/>
      <c r="AO24027" s="24"/>
      <c r="AR24027" s="24"/>
      <c r="AU24027" s="24"/>
    </row>
    <row r="24028">
      <c r="J24028" s="18"/>
      <c r="N24028" s="24"/>
      <c r="Q24028" s="24"/>
      <c r="T24028" s="24"/>
      <c r="W24028" s="24"/>
      <c r="Z24028" s="24"/>
      <c r="AC24028" s="24"/>
      <c r="AI24028" s="24"/>
      <c r="AL24028" s="24"/>
      <c r="AO24028" s="24"/>
      <c r="AR24028" s="24"/>
      <c r="AU24028" s="24"/>
    </row>
    <row r="24029">
      <c r="J24029" s="18"/>
      <c r="N24029" s="24"/>
      <c r="Q24029" s="24"/>
      <c r="T24029" s="24"/>
      <c r="W24029" s="24"/>
      <c r="Z24029" s="24"/>
      <c r="AC24029" s="24"/>
      <c r="AI24029" s="24"/>
      <c r="AL24029" s="24"/>
      <c r="AO24029" s="24"/>
      <c r="AR24029" s="24"/>
      <c r="AU24029" s="24"/>
    </row>
    <row r="24030">
      <c r="J24030" s="18"/>
      <c r="N24030" s="24"/>
      <c r="Q24030" s="24"/>
      <c r="T24030" s="24"/>
      <c r="W24030" s="24"/>
      <c r="Z24030" s="24"/>
      <c r="AC24030" s="24"/>
      <c r="AI24030" s="24"/>
      <c r="AL24030" s="24"/>
      <c r="AO24030" s="24"/>
      <c r="AR24030" s="24"/>
      <c r="AU24030" s="24"/>
    </row>
    <row r="24031">
      <c r="J24031" s="18"/>
      <c r="N24031" s="24"/>
      <c r="Q24031" s="24"/>
      <c r="T24031" s="24"/>
      <c r="W24031" s="24"/>
      <c r="Z24031" s="24"/>
      <c r="AC24031" s="24"/>
      <c r="AI24031" s="24"/>
      <c r="AL24031" s="24"/>
      <c r="AO24031" s="24"/>
      <c r="AR24031" s="24"/>
      <c r="AU24031" s="24"/>
    </row>
    <row r="24032">
      <c r="J24032" s="18"/>
      <c r="N24032" s="24"/>
      <c r="Q24032" s="24"/>
      <c r="T24032" s="24"/>
      <c r="W24032" s="24"/>
      <c r="Z24032" s="24"/>
      <c r="AC24032" s="24"/>
      <c r="AI24032" s="24"/>
      <c r="AL24032" s="24"/>
      <c r="AO24032" s="24"/>
      <c r="AR24032" s="24"/>
      <c r="AU24032" s="24"/>
    </row>
    <row r="24033">
      <c r="J24033" s="18"/>
      <c r="N24033" s="24"/>
      <c r="Q24033" s="24"/>
      <c r="T24033" s="24"/>
      <c r="W24033" s="24"/>
      <c r="Z24033" s="24"/>
      <c r="AC24033" s="24"/>
      <c r="AI24033" s="24"/>
      <c r="AL24033" s="24"/>
      <c r="AO24033" s="24"/>
      <c r="AR24033" s="24"/>
      <c r="AU24033" s="24"/>
    </row>
    <row r="24034">
      <c r="J24034" s="18"/>
      <c r="N24034" s="24"/>
      <c r="Q24034" s="24"/>
      <c r="T24034" s="24"/>
      <c r="W24034" s="24"/>
      <c r="Z24034" s="24"/>
      <c r="AC24034" s="24"/>
      <c r="AI24034" s="24"/>
      <c r="AL24034" s="24"/>
      <c r="AO24034" s="24"/>
      <c r="AR24034" s="24"/>
      <c r="AU24034" s="24"/>
    </row>
    <row r="24035">
      <c r="J24035" s="18"/>
      <c r="N24035" s="24"/>
      <c r="Q24035" s="24"/>
      <c r="T24035" s="24"/>
      <c r="W24035" s="24"/>
      <c r="Z24035" s="24"/>
      <c r="AC24035" s="24"/>
      <c r="AI24035" s="24"/>
      <c r="AL24035" s="24"/>
      <c r="AO24035" s="24"/>
      <c r="AR24035" s="24"/>
      <c r="AU24035" s="24"/>
    </row>
    <row r="24036">
      <c r="J24036" s="18"/>
      <c r="N24036" s="24"/>
      <c r="Q24036" s="24"/>
      <c r="T24036" s="24"/>
      <c r="W24036" s="24"/>
      <c r="Z24036" s="24"/>
      <c r="AC24036" s="24"/>
      <c r="AI24036" s="24"/>
      <c r="AL24036" s="24"/>
      <c r="AO24036" s="24"/>
      <c r="AR24036" s="24"/>
      <c r="AU24036" s="24"/>
    </row>
    <row r="24037">
      <c r="J24037" s="18"/>
      <c r="N24037" s="24"/>
      <c r="Q24037" s="24"/>
      <c r="T24037" s="24"/>
      <c r="W24037" s="24"/>
      <c r="Z24037" s="24"/>
      <c r="AC24037" s="24"/>
      <c r="AI24037" s="24"/>
      <c r="AL24037" s="24"/>
      <c r="AO24037" s="24"/>
      <c r="AR24037" s="24"/>
      <c r="AU24037" s="24"/>
    </row>
    <row r="24038">
      <c r="J24038" s="18"/>
      <c r="N24038" s="24"/>
      <c r="Q24038" s="24"/>
      <c r="T24038" s="24"/>
      <c r="W24038" s="24"/>
      <c r="Z24038" s="24"/>
      <c r="AC24038" s="24"/>
      <c r="AI24038" s="24"/>
      <c r="AL24038" s="24"/>
      <c r="AO24038" s="24"/>
      <c r="AR24038" s="24"/>
      <c r="AU24038" s="24"/>
    </row>
    <row r="24039">
      <c r="J24039" s="18"/>
      <c r="N24039" s="24"/>
      <c r="Q24039" s="24"/>
      <c r="T24039" s="24"/>
      <c r="W24039" s="24"/>
      <c r="Z24039" s="24"/>
      <c r="AC24039" s="24"/>
      <c r="AI24039" s="24"/>
      <c r="AL24039" s="24"/>
      <c r="AO24039" s="24"/>
      <c r="AR24039" s="24"/>
      <c r="AU24039" s="24"/>
    </row>
    <row r="24040">
      <c r="J24040" s="18"/>
      <c r="N24040" s="24"/>
      <c r="Q24040" s="24"/>
      <c r="T24040" s="24"/>
      <c r="W24040" s="24"/>
      <c r="Z24040" s="24"/>
      <c r="AC24040" s="24"/>
      <c r="AI24040" s="24"/>
      <c r="AL24040" s="24"/>
      <c r="AO24040" s="24"/>
      <c r="AR24040" s="24"/>
      <c r="AU24040" s="24"/>
    </row>
    <row r="24041">
      <c r="J24041" s="18"/>
      <c r="N24041" s="24"/>
      <c r="Q24041" s="24"/>
      <c r="T24041" s="24"/>
      <c r="W24041" s="24"/>
      <c r="Z24041" s="24"/>
      <c r="AC24041" s="24"/>
      <c r="AI24041" s="24"/>
      <c r="AL24041" s="24"/>
      <c r="AO24041" s="24"/>
      <c r="AR24041" s="24"/>
      <c r="AU24041" s="24"/>
    </row>
    <row r="24042">
      <c r="J24042" s="18"/>
      <c r="N24042" s="24"/>
      <c r="Q24042" s="24"/>
      <c r="T24042" s="24"/>
      <c r="W24042" s="24"/>
      <c r="Z24042" s="24"/>
      <c r="AC24042" s="24"/>
      <c r="AI24042" s="24"/>
      <c r="AL24042" s="24"/>
      <c r="AO24042" s="24"/>
      <c r="AR24042" s="24"/>
      <c r="AU24042" s="24"/>
    </row>
    <row r="24043">
      <c r="J24043" s="18"/>
      <c r="N24043" s="24"/>
      <c r="Q24043" s="24"/>
      <c r="T24043" s="24"/>
      <c r="W24043" s="24"/>
      <c r="Z24043" s="24"/>
      <c r="AC24043" s="24"/>
      <c r="AI24043" s="24"/>
      <c r="AL24043" s="24"/>
      <c r="AO24043" s="24"/>
      <c r="AR24043" s="24"/>
      <c r="AU24043" s="24"/>
    </row>
    <row r="24044">
      <c r="J24044" s="18"/>
      <c r="N24044" s="24"/>
      <c r="Q24044" s="24"/>
      <c r="T24044" s="24"/>
      <c r="W24044" s="24"/>
      <c r="Z24044" s="24"/>
      <c r="AC24044" s="24"/>
      <c r="AI24044" s="24"/>
      <c r="AL24044" s="24"/>
      <c r="AO24044" s="24"/>
      <c r="AR24044" s="24"/>
      <c r="AU24044" s="24"/>
    </row>
    <row r="24045">
      <c r="J24045" s="18"/>
      <c r="N24045" s="24"/>
      <c r="Q24045" s="24"/>
      <c r="T24045" s="24"/>
      <c r="W24045" s="24"/>
      <c r="Z24045" s="24"/>
      <c r="AC24045" s="24"/>
      <c r="AI24045" s="24"/>
      <c r="AL24045" s="24"/>
      <c r="AO24045" s="24"/>
      <c r="AR24045" s="24"/>
      <c r="AU24045" s="24"/>
    </row>
    <row r="24046">
      <c r="J24046" s="18"/>
      <c r="N24046" s="24"/>
      <c r="Q24046" s="24"/>
      <c r="T24046" s="24"/>
      <c r="W24046" s="24"/>
      <c r="Z24046" s="24"/>
      <c r="AC24046" s="24"/>
      <c r="AI24046" s="24"/>
      <c r="AL24046" s="24"/>
      <c r="AO24046" s="24"/>
      <c r="AR24046" s="24"/>
      <c r="AU24046" s="24"/>
    </row>
    <row r="24047">
      <c r="J24047" s="18"/>
      <c r="N24047" s="24"/>
      <c r="Q24047" s="24"/>
      <c r="T24047" s="24"/>
      <c r="W24047" s="24"/>
      <c r="Z24047" s="24"/>
      <c r="AC24047" s="24"/>
      <c r="AI24047" s="24"/>
      <c r="AL24047" s="24"/>
      <c r="AO24047" s="24"/>
      <c r="AR24047" s="24"/>
      <c r="AU24047" s="24"/>
    </row>
    <row r="24048">
      <c r="J24048" s="18"/>
      <c r="N24048" s="24"/>
      <c r="Q24048" s="24"/>
      <c r="T24048" s="24"/>
      <c r="W24048" s="24"/>
      <c r="Z24048" s="24"/>
      <c r="AC24048" s="24"/>
      <c r="AI24048" s="24"/>
      <c r="AL24048" s="24"/>
      <c r="AO24048" s="24"/>
      <c r="AR24048" s="24"/>
      <c r="AU24048" s="24"/>
    </row>
    <row r="24049">
      <c r="J24049" s="18"/>
      <c r="N24049" s="24"/>
      <c r="Q24049" s="24"/>
      <c r="T24049" s="24"/>
      <c r="W24049" s="24"/>
      <c r="Z24049" s="24"/>
      <c r="AC24049" s="24"/>
      <c r="AI24049" s="24"/>
      <c r="AL24049" s="24"/>
      <c r="AO24049" s="24"/>
      <c r="AR24049" s="24"/>
      <c r="AU24049" s="24"/>
    </row>
    <row r="24050">
      <c r="J24050" s="18"/>
      <c r="N24050" s="24"/>
      <c r="Q24050" s="24"/>
      <c r="T24050" s="24"/>
      <c r="W24050" s="24"/>
      <c r="Z24050" s="24"/>
      <c r="AC24050" s="24"/>
      <c r="AI24050" s="24"/>
      <c r="AL24050" s="24"/>
      <c r="AO24050" s="24"/>
      <c r="AR24050" s="24"/>
      <c r="AU24050" s="24"/>
    </row>
    <row r="24051">
      <c r="J24051" s="18"/>
      <c r="N24051" s="24"/>
      <c r="Q24051" s="24"/>
      <c r="T24051" s="24"/>
      <c r="W24051" s="24"/>
      <c r="Z24051" s="24"/>
      <c r="AC24051" s="24"/>
      <c r="AI24051" s="24"/>
      <c r="AL24051" s="24"/>
      <c r="AO24051" s="24"/>
      <c r="AR24051" s="24"/>
      <c r="AU24051" s="24"/>
    </row>
    <row r="24052">
      <c r="J24052" s="18"/>
      <c r="N24052" s="24"/>
      <c r="Q24052" s="24"/>
      <c r="T24052" s="24"/>
      <c r="W24052" s="24"/>
      <c r="Z24052" s="24"/>
      <c r="AC24052" s="24"/>
      <c r="AI24052" s="24"/>
      <c r="AL24052" s="24"/>
      <c r="AO24052" s="24"/>
      <c r="AR24052" s="24"/>
      <c r="AU24052" s="24"/>
    </row>
    <row r="24053">
      <c r="J24053" s="18"/>
      <c r="N24053" s="24"/>
      <c r="Q24053" s="24"/>
      <c r="T24053" s="24"/>
      <c r="W24053" s="24"/>
      <c r="Z24053" s="24"/>
      <c r="AC24053" s="24"/>
      <c r="AI24053" s="24"/>
      <c r="AL24053" s="24"/>
      <c r="AO24053" s="24"/>
      <c r="AR24053" s="24"/>
      <c r="AU24053" s="24"/>
    </row>
    <row r="24054">
      <c r="J24054" s="18"/>
      <c r="N24054" s="24"/>
      <c r="Q24054" s="24"/>
      <c r="T24054" s="24"/>
      <c r="W24054" s="24"/>
      <c r="Z24054" s="24"/>
      <c r="AC24054" s="24"/>
      <c r="AI24054" s="24"/>
      <c r="AL24054" s="24"/>
      <c r="AO24054" s="24"/>
      <c r="AR24054" s="24"/>
      <c r="AU24054" s="24"/>
    </row>
    <row r="24055">
      <c r="J24055" s="18"/>
      <c r="N24055" s="24"/>
      <c r="Q24055" s="24"/>
      <c r="T24055" s="24"/>
      <c r="W24055" s="24"/>
      <c r="Z24055" s="24"/>
      <c r="AC24055" s="24"/>
      <c r="AI24055" s="24"/>
      <c r="AL24055" s="24"/>
      <c r="AO24055" s="24"/>
      <c r="AR24055" s="24"/>
      <c r="AU24055" s="24"/>
    </row>
    <row r="24056">
      <c r="J24056" s="18"/>
      <c r="N24056" s="24"/>
      <c r="Q24056" s="24"/>
      <c r="T24056" s="24"/>
      <c r="W24056" s="24"/>
      <c r="Z24056" s="24"/>
      <c r="AC24056" s="24"/>
      <c r="AI24056" s="24"/>
      <c r="AL24056" s="24"/>
      <c r="AO24056" s="24"/>
      <c r="AR24056" s="24"/>
      <c r="AU24056" s="24"/>
    </row>
    <row r="24057">
      <c r="J24057" s="18"/>
      <c r="N24057" s="24"/>
      <c r="Q24057" s="24"/>
      <c r="T24057" s="24"/>
      <c r="W24057" s="24"/>
      <c r="Z24057" s="24"/>
      <c r="AC24057" s="24"/>
      <c r="AI24057" s="24"/>
      <c r="AL24057" s="24"/>
      <c r="AO24057" s="24"/>
      <c r="AR24057" s="24"/>
      <c r="AU24057" s="24"/>
    </row>
    <row r="24058">
      <c r="J24058" s="18"/>
      <c r="N24058" s="24"/>
      <c r="Q24058" s="24"/>
      <c r="T24058" s="24"/>
      <c r="W24058" s="24"/>
      <c r="Z24058" s="24"/>
      <c r="AC24058" s="24"/>
      <c r="AI24058" s="24"/>
      <c r="AL24058" s="24"/>
      <c r="AO24058" s="24"/>
      <c r="AR24058" s="24"/>
      <c r="AU24058" s="24"/>
    </row>
    <row r="24059">
      <c r="J24059" s="18"/>
      <c r="N24059" s="24"/>
      <c r="Q24059" s="24"/>
      <c r="T24059" s="24"/>
      <c r="W24059" s="24"/>
      <c r="Z24059" s="24"/>
      <c r="AC24059" s="24"/>
      <c r="AI24059" s="24"/>
      <c r="AL24059" s="24"/>
      <c r="AO24059" s="24"/>
      <c r="AR24059" s="24"/>
      <c r="AU24059" s="24"/>
    </row>
    <row r="24060">
      <c r="J24060" s="18"/>
      <c r="N24060" s="24"/>
      <c r="Q24060" s="24"/>
      <c r="T24060" s="24"/>
      <c r="W24060" s="24"/>
      <c r="Z24060" s="24"/>
      <c r="AC24060" s="24"/>
      <c r="AI24060" s="24"/>
      <c r="AL24060" s="24"/>
      <c r="AO24060" s="24"/>
      <c r="AR24060" s="24"/>
      <c r="AU24060" s="24"/>
    </row>
    <row r="24061">
      <c r="J24061" s="18"/>
      <c r="N24061" s="24"/>
      <c r="Q24061" s="24"/>
      <c r="T24061" s="24"/>
      <c r="W24061" s="24"/>
      <c r="Z24061" s="24"/>
      <c r="AC24061" s="24"/>
      <c r="AI24061" s="24"/>
      <c r="AL24061" s="24"/>
      <c r="AO24061" s="24"/>
      <c r="AR24061" s="24"/>
      <c r="AU24061" s="24"/>
    </row>
    <row r="24062">
      <c r="J24062" s="18"/>
      <c r="N24062" s="24"/>
      <c r="Q24062" s="24"/>
      <c r="T24062" s="24"/>
      <c r="W24062" s="24"/>
      <c r="Z24062" s="24"/>
      <c r="AC24062" s="24"/>
      <c r="AI24062" s="24"/>
      <c r="AL24062" s="24"/>
      <c r="AO24062" s="24"/>
      <c r="AR24062" s="24"/>
      <c r="AU24062" s="24"/>
    </row>
    <row r="24063">
      <c r="J24063" s="18"/>
      <c r="N24063" s="24"/>
      <c r="Q24063" s="24"/>
      <c r="T24063" s="24"/>
      <c r="W24063" s="24"/>
      <c r="Z24063" s="24"/>
      <c r="AC24063" s="24"/>
      <c r="AI24063" s="24"/>
      <c r="AL24063" s="24"/>
      <c r="AO24063" s="24"/>
      <c r="AR24063" s="24"/>
      <c r="AU24063" s="24"/>
    </row>
    <row r="24064">
      <c r="J24064" s="18"/>
      <c r="N24064" s="24"/>
      <c r="Q24064" s="24"/>
      <c r="T24064" s="24"/>
      <c r="W24064" s="24"/>
      <c r="Z24064" s="24"/>
      <c r="AC24064" s="24"/>
      <c r="AI24064" s="24"/>
      <c r="AL24064" s="24"/>
      <c r="AO24064" s="24"/>
      <c r="AR24064" s="24"/>
      <c r="AU24064" s="24"/>
    </row>
    <row r="24065">
      <c r="J24065" s="18"/>
      <c r="N24065" s="24"/>
      <c r="Q24065" s="24"/>
      <c r="T24065" s="24"/>
      <c r="W24065" s="24"/>
      <c r="Z24065" s="24"/>
      <c r="AC24065" s="24"/>
      <c r="AI24065" s="24"/>
      <c r="AL24065" s="24"/>
      <c r="AO24065" s="24"/>
      <c r="AR24065" s="24"/>
      <c r="AU24065" s="24"/>
    </row>
    <row r="24066">
      <c r="J24066" s="18"/>
      <c r="N24066" s="24"/>
      <c r="Q24066" s="24"/>
      <c r="T24066" s="24"/>
      <c r="W24066" s="24"/>
      <c r="Z24066" s="24"/>
      <c r="AC24066" s="24"/>
      <c r="AI24066" s="24"/>
      <c r="AL24066" s="24"/>
      <c r="AO24066" s="24"/>
      <c r="AR24066" s="24"/>
      <c r="AU24066" s="24"/>
    </row>
    <row r="24067">
      <c r="J24067" s="18"/>
      <c r="N24067" s="24"/>
      <c r="Q24067" s="24"/>
      <c r="T24067" s="24"/>
      <c r="W24067" s="24"/>
      <c r="Z24067" s="24"/>
      <c r="AC24067" s="24"/>
      <c r="AI24067" s="24"/>
      <c r="AL24067" s="24"/>
      <c r="AO24067" s="24"/>
      <c r="AR24067" s="24"/>
      <c r="AU24067" s="24"/>
    </row>
    <row r="24068">
      <c r="J24068" s="18"/>
      <c r="N24068" s="24"/>
      <c r="Q24068" s="24"/>
      <c r="T24068" s="24"/>
      <c r="W24068" s="24"/>
      <c r="Z24068" s="24"/>
      <c r="AC24068" s="24"/>
      <c r="AI24068" s="24"/>
      <c r="AL24068" s="24"/>
      <c r="AO24068" s="24"/>
      <c r="AR24068" s="24"/>
      <c r="AU24068" s="24"/>
    </row>
    <row r="24069">
      <c r="J24069" s="18"/>
      <c r="N24069" s="24"/>
      <c r="Q24069" s="24"/>
      <c r="T24069" s="24"/>
      <c r="W24069" s="24"/>
      <c r="Z24069" s="24"/>
      <c r="AC24069" s="24"/>
      <c r="AI24069" s="24"/>
      <c r="AL24069" s="24"/>
      <c r="AO24069" s="24"/>
      <c r="AR24069" s="24"/>
      <c r="AU24069" s="24"/>
    </row>
    <row r="24070">
      <c r="J24070" s="18"/>
      <c r="N24070" s="24"/>
      <c r="Q24070" s="24"/>
      <c r="T24070" s="24"/>
      <c r="W24070" s="24"/>
      <c r="Z24070" s="24"/>
      <c r="AC24070" s="24"/>
      <c r="AI24070" s="24"/>
      <c r="AL24070" s="24"/>
      <c r="AO24070" s="24"/>
      <c r="AR24070" s="24"/>
      <c r="AU24070" s="24"/>
    </row>
    <row r="24071">
      <c r="J24071" s="18"/>
      <c r="N24071" s="24"/>
      <c r="Q24071" s="24"/>
      <c r="T24071" s="24"/>
      <c r="W24071" s="24"/>
      <c r="Z24071" s="24"/>
      <c r="AC24071" s="24"/>
      <c r="AI24071" s="24"/>
      <c r="AL24071" s="24"/>
      <c r="AO24071" s="24"/>
      <c r="AR24071" s="24"/>
      <c r="AU24071" s="24"/>
    </row>
    <row r="24072">
      <c r="J24072" s="18"/>
      <c r="N24072" s="24"/>
      <c r="Q24072" s="24"/>
      <c r="T24072" s="24"/>
      <c r="W24072" s="24"/>
      <c r="Z24072" s="24"/>
      <c r="AC24072" s="24"/>
      <c r="AI24072" s="24"/>
      <c r="AL24072" s="24"/>
      <c r="AO24072" s="24"/>
      <c r="AR24072" s="24"/>
      <c r="AU24072" s="24"/>
    </row>
    <row r="24073">
      <c r="J24073" s="18"/>
      <c r="N24073" s="24"/>
      <c r="Q24073" s="24"/>
      <c r="T24073" s="24"/>
      <c r="W24073" s="24"/>
      <c r="Z24073" s="24"/>
      <c r="AC24073" s="24"/>
      <c r="AI24073" s="24"/>
      <c r="AL24073" s="24"/>
      <c r="AO24073" s="24"/>
      <c r="AR24073" s="24"/>
      <c r="AU24073" s="24"/>
    </row>
    <row r="24074">
      <c r="J24074" s="18"/>
      <c r="N24074" s="24"/>
      <c r="Q24074" s="24"/>
      <c r="T24074" s="24"/>
      <c r="W24074" s="24"/>
      <c r="Z24074" s="24"/>
      <c r="AC24074" s="24"/>
      <c r="AI24074" s="24"/>
      <c r="AL24074" s="24"/>
      <c r="AO24074" s="24"/>
      <c r="AR24074" s="24"/>
      <c r="AU24074" s="24"/>
    </row>
    <row r="24075">
      <c r="J24075" s="18"/>
      <c r="N24075" s="24"/>
      <c r="Q24075" s="24"/>
      <c r="T24075" s="24"/>
      <c r="W24075" s="24"/>
      <c r="Z24075" s="24"/>
      <c r="AC24075" s="24"/>
      <c r="AI24075" s="24"/>
      <c r="AL24075" s="24"/>
      <c r="AO24075" s="24"/>
      <c r="AR24075" s="24"/>
      <c r="AU24075" s="24"/>
    </row>
    <row r="24076">
      <c r="J24076" s="18"/>
      <c r="N24076" s="24"/>
      <c r="Q24076" s="24"/>
      <c r="T24076" s="24"/>
      <c r="W24076" s="24"/>
      <c r="Z24076" s="24"/>
      <c r="AC24076" s="24"/>
      <c r="AI24076" s="24"/>
      <c r="AL24076" s="24"/>
      <c r="AO24076" s="24"/>
      <c r="AR24076" s="24"/>
      <c r="AU24076" s="24"/>
    </row>
    <row r="24077">
      <c r="J24077" s="18"/>
      <c r="N24077" s="24"/>
      <c r="Q24077" s="24"/>
      <c r="T24077" s="24"/>
      <c r="W24077" s="24"/>
      <c r="Z24077" s="24"/>
      <c r="AC24077" s="24"/>
      <c r="AI24077" s="24"/>
      <c r="AL24077" s="24"/>
      <c r="AO24077" s="24"/>
      <c r="AR24077" s="24"/>
      <c r="AU24077" s="24"/>
    </row>
    <row r="24078">
      <c r="J24078" s="18"/>
      <c r="N24078" s="24"/>
      <c r="Q24078" s="24"/>
      <c r="T24078" s="24"/>
      <c r="W24078" s="24"/>
      <c r="Z24078" s="24"/>
      <c r="AC24078" s="24"/>
      <c r="AI24078" s="24"/>
      <c r="AL24078" s="24"/>
      <c r="AO24078" s="24"/>
      <c r="AR24078" s="24"/>
      <c r="AU24078" s="24"/>
    </row>
    <row r="24079">
      <c r="J24079" s="18"/>
      <c r="N24079" s="24"/>
      <c r="Q24079" s="24"/>
      <c r="T24079" s="24"/>
      <c r="W24079" s="24"/>
      <c r="Z24079" s="24"/>
      <c r="AC24079" s="24"/>
      <c r="AI24079" s="24"/>
      <c r="AL24079" s="24"/>
      <c r="AO24079" s="24"/>
      <c r="AR24079" s="24"/>
      <c r="AU24079" s="24"/>
    </row>
    <row r="24080">
      <c r="J24080" s="18"/>
      <c r="N24080" s="24"/>
      <c r="Q24080" s="24"/>
      <c r="T24080" s="24"/>
      <c r="W24080" s="24"/>
      <c r="Z24080" s="24"/>
      <c r="AC24080" s="24"/>
      <c r="AI24080" s="24"/>
      <c r="AL24080" s="24"/>
      <c r="AO24080" s="24"/>
      <c r="AR24080" s="24"/>
      <c r="AU24080" s="24"/>
    </row>
    <row r="24081">
      <c r="J24081" s="18"/>
      <c r="N24081" s="24"/>
      <c r="Q24081" s="24"/>
      <c r="T24081" s="24"/>
      <c r="W24081" s="24"/>
      <c r="Z24081" s="24"/>
      <c r="AC24081" s="24"/>
      <c r="AI24081" s="24"/>
      <c r="AL24081" s="24"/>
      <c r="AO24081" s="24"/>
      <c r="AR24081" s="24"/>
      <c r="AU24081" s="24"/>
    </row>
    <row r="24082">
      <c r="J24082" s="18"/>
      <c r="N24082" s="24"/>
      <c r="Q24082" s="24"/>
      <c r="T24082" s="24"/>
      <c r="W24082" s="24"/>
      <c r="Z24082" s="24"/>
      <c r="AC24082" s="24"/>
      <c r="AI24082" s="24"/>
      <c r="AL24082" s="24"/>
      <c r="AO24082" s="24"/>
      <c r="AR24082" s="24"/>
      <c r="AU24082" s="24"/>
    </row>
    <row r="24083">
      <c r="J24083" s="18"/>
      <c r="N24083" s="24"/>
      <c r="Q24083" s="24"/>
      <c r="T24083" s="24"/>
      <c r="W24083" s="24"/>
      <c r="Z24083" s="24"/>
      <c r="AC24083" s="24"/>
      <c r="AI24083" s="24"/>
      <c r="AL24083" s="24"/>
      <c r="AO24083" s="24"/>
      <c r="AR24083" s="24"/>
      <c r="AU24083" s="24"/>
    </row>
    <row r="24084">
      <c r="J24084" s="18"/>
      <c r="N24084" s="24"/>
      <c r="Q24084" s="24"/>
      <c r="T24084" s="24"/>
      <c r="W24084" s="24"/>
      <c r="Z24084" s="24"/>
      <c r="AC24084" s="24"/>
      <c r="AI24084" s="24"/>
      <c r="AL24084" s="24"/>
      <c r="AO24084" s="24"/>
      <c r="AR24084" s="24"/>
      <c r="AU24084" s="24"/>
    </row>
    <row r="24085">
      <c r="J24085" s="18"/>
      <c r="N24085" s="24"/>
      <c r="Q24085" s="24"/>
      <c r="T24085" s="24"/>
      <c r="W24085" s="24"/>
      <c r="Z24085" s="24"/>
      <c r="AC24085" s="24"/>
      <c r="AI24085" s="24"/>
      <c r="AL24085" s="24"/>
      <c r="AO24085" s="24"/>
      <c r="AR24085" s="24"/>
      <c r="AU24085" s="24"/>
    </row>
    <row r="24086">
      <c r="J24086" s="18"/>
      <c r="N24086" s="24"/>
      <c r="Q24086" s="24"/>
      <c r="T24086" s="24"/>
      <c r="W24086" s="24"/>
      <c r="Z24086" s="24"/>
      <c r="AC24086" s="24"/>
      <c r="AI24086" s="24"/>
      <c r="AL24086" s="24"/>
      <c r="AO24086" s="24"/>
      <c r="AR24086" s="24"/>
      <c r="AU24086" s="24"/>
    </row>
    <row r="24087">
      <c r="J24087" s="18"/>
      <c r="N24087" s="24"/>
      <c r="Q24087" s="24"/>
      <c r="T24087" s="24"/>
      <c r="W24087" s="24"/>
      <c r="Z24087" s="24"/>
      <c r="AC24087" s="24"/>
      <c r="AI24087" s="24"/>
      <c r="AL24087" s="24"/>
      <c r="AO24087" s="24"/>
      <c r="AR24087" s="24"/>
      <c r="AU24087" s="24"/>
    </row>
    <row r="24088">
      <c r="J24088" s="18"/>
      <c r="N24088" s="24"/>
      <c r="Q24088" s="24"/>
      <c r="T24088" s="24"/>
      <c r="W24088" s="24"/>
      <c r="Z24088" s="24"/>
      <c r="AC24088" s="24"/>
      <c r="AI24088" s="24"/>
      <c r="AL24088" s="24"/>
      <c r="AO24088" s="24"/>
      <c r="AR24088" s="24"/>
      <c r="AU24088" s="24"/>
    </row>
    <row r="24089">
      <c r="J24089" s="18"/>
      <c r="N24089" s="24"/>
      <c r="Q24089" s="24"/>
      <c r="T24089" s="24"/>
      <c r="W24089" s="24"/>
      <c r="Z24089" s="24"/>
      <c r="AC24089" s="24"/>
      <c r="AI24089" s="24"/>
      <c r="AL24089" s="24"/>
      <c r="AO24089" s="24"/>
      <c r="AR24089" s="24"/>
      <c r="AU24089" s="24"/>
    </row>
    <row r="24090">
      <c r="J24090" s="18"/>
      <c r="N24090" s="24"/>
      <c r="Q24090" s="24"/>
      <c r="T24090" s="24"/>
      <c r="W24090" s="24"/>
      <c r="Z24090" s="24"/>
      <c r="AC24090" s="24"/>
      <c r="AI24090" s="24"/>
      <c r="AL24090" s="24"/>
      <c r="AO24090" s="24"/>
      <c r="AR24090" s="24"/>
      <c r="AU24090" s="24"/>
    </row>
    <row r="24091">
      <c r="J24091" s="18"/>
      <c r="N24091" s="24"/>
      <c r="Q24091" s="24"/>
      <c r="T24091" s="24"/>
      <c r="W24091" s="24"/>
      <c r="Z24091" s="24"/>
      <c r="AC24091" s="24"/>
      <c r="AI24091" s="24"/>
      <c r="AL24091" s="24"/>
      <c r="AO24091" s="24"/>
      <c r="AR24091" s="24"/>
      <c r="AU24091" s="24"/>
    </row>
    <row r="24092">
      <c r="J24092" s="18"/>
      <c r="N24092" s="24"/>
      <c r="Q24092" s="24"/>
      <c r="T24092" s="24"/>
      <c r="W24092" s="24"/>
      <c r="Z24092" s="24"/>
      <c r="AC24092" s="24"/>
      <c r="AI24092" s="24"/>
      <c r="AL24092" s="24"/>
      <c r="AO24092" s="24"/>
      <c r="AR24092" s="24"/>
      <c r="AU24092" s="24"/>
    </row>
    <row r="24093">
      <c r="J24093" s="18"/>
      <c r="N24093" s="24"/>
      <c r="Q24093" s="24"/>
      <c r="T24093" s="24"/>
      <c r="W24093" s="24"/>
      <c r="Z24093" s="24"/>
      <c r="AC24093" s="24"/>
      <c r="AI24093" s="24"/>
      <c r="AL24093" s="24"/>
      <c r="AO24093" s="24"/>
      <c r="AR24093" s="24"/>
      <c r="AU24093" s="24"/>
    </row>
    <row r="24094">
      <c r="J24094" s="18"/>
      <c r="N24094" s="24"/>
      <c r="Q24094" s="24"/>
      <c r="T24094" s="24"/>
      <c r="W24094" s="24"/>
      <c r="Z24094" s="24"/>
      <c r="AC24094" s="24"/>
      <c r="AI24094" s="24"/>
      <c r="AL24094" s="24"/>
      <c r="AO24094" s="24"/>
      <c r="AR24094" s="24"/>
      <c r="AU24094" s="24"/>
    </row>
    <row r="24095">
      <c r="J24095" s="18"/>
      <c r="N24095" s="24"/>
      <c r="Q24095" s="24"/>
      <c r="T24095" s="24"/>
      <c r="W24095" s="24"/>
      <c r="Z24095" s="24"/>
      <c r="AC24095" s="24"/>
      <c r="AI24095" s="24"/>
      <c r="AL24095" s="24"/>
      <c r="AO24095" s="24"/>
      <c r="AR24095" s="24"/>
      <c r="AU24095" s="24"/>
    </row>
    <row r="24096">
      <c r="J24096" s="18"/>
      <c r="N24096" s="24"/>
      <c r="Q24096" s="24"/>
      <c r="T24096" s="24"/>
      <c r="W24096" s="24"/>
      <c r="Z24096" s="24"/>
      <c r="AC24096" s="24"/>
      <c r="AI24096" s="24"/>
      <c r="AL24096" s="24"/>
      <c r="AO24096" s="24"/>
      <c r="AR24096" s="24"/>
      <c r="AU24096" s="24"/>
    </row>
    <row r="24097">
      <c r="J24097" s="18"/>
      <c r="N24097" s="24"/>
      <c r="Q24097" s="24"/>
      <c r="T24097" s="24"/>
      <c r="W24097" s="24"/>
      <c r="Z24097" s="24"/>
      <c r="AC24097" s="24"/>
      <c r="AI24097" s="24"/>
      <c r="AL24097" s="24"/>
      <c r="AO24097" s="24"/>
      <c r="AR24097" s="24"/>
      <c r="AU24097" s="24"/>
    </row>
    <row r="24098">
      <c r="J24098" s="18"/>
      <c r="N24098" s="24"/>
      <c r="Q24098" s="24"/>
      <c r="T24098" s="24"/>
      <c r="W24098" s="24"/>
      <c r="Z24098" s="24"/>
      <c r="AC24098" s="24"/>
      <c r="AI24098" s="24"/>
      <c r="AL24098" s="24"/>
      <c r="AO24098" s="24"/>
      <c r="AR24098" s="24"/>
      <c r="AU24098" s="24"/>
    </row>
    <row r="24099">
      <c r="J24099" s="18"/>
      <c r="N24099" s="24"/>
      <c r="Q24099" s="24"/>
      <c r="T24099" s="24"/>
      <c r="W24099" s="24"/>
      <c r="Z24099" s="24"/>
      <c r="AC24099" s="24"/>
      <c r="AI24099" s="24"/>
      <c r="AL24099" s="24"/>
      <c r="AO24099" s="24"/>
      <c r="AR24099" s="24"/>
      <c r="AU24099" s="24"/>
    </row>
    <row r="24100">
      <c r="J24100" s="18"/>
      <c r="N24100" s="24"/>
      <c r="Q24100" s="24"/>
      <c r="T24100" s="24"/>
      <c r="W24100" s="24"/>
      <c r="Z24100" s="24"/>
      <c r="AC24100" s="24"/>
      <c r="AI24100" s="24"/>
      <c r="AL24100" s="24"/>
      <c r="AO24100" s="24"/>
      <c r="AR24100" s="24"/>
      <c r="AU24100" s="24"/>
    </row>
    <row r="24101">
      <c r="J24101" s="18"/>
      <c r="N24101" s="24"/>
      <c r="Q24101" s="24"/>
      <c r="T24101" s="24"/>
      <c r="W24101" s="24"/>
      <c r="Z24101" s="24"/>
      <c r="AC24101" s="24"/>
      <c r="AI24101" s="24"/>
      <c r="AL24101" s="24"/>
      <c r="AO24101" s="24"/>
      <c r="AR24101" s="24"/>
      <c r="AU24101" s="24"/>
    </row>
    <row r="24102">
      <c r="J24102" s="18"/>
      <c r="N24102" s="24"/>
      <c r="Q24102" s="24"/>
      <c r="T24102" s="24"/>
      <c r="W24102" s="24"/>
      <c r="Z24102" s="24"/>
      <c r="AC24102" s="24"/>
      <c r="AI24102" s="24"/>
      <c r="AL24102" s="24"/>
      <c r="AO24102" s="24"/>
      <c r="AR24102" s="24"/>
      <c r="AU24102" s="24"/>
    </row>
    <row r="24103">
      <c r="J24103" s="18"/>
      <c r="N24103" s="24"/>
      <c r="Q24103" s="24"/>
      <c r="T24103" s="24"/>
      <c r="W24103" s="24"/>
      <c r="Z24103" s="24"/>
      <c r="AC24103" s="24"/>
      <c r="AI24103" s="24"/>
      <c r="AL24103" s="24"/>
      <c r="AO24103" s="24"/>
      <c r="AR24103" s="24"/>
      <c r="AU24103" s="24"/>
    </row>
    <row r="24104">
      <c r="J24104" s="18"/>
      <c r="N24104" s="24"/>
      <c r="Q24104" s="24"/>
      <c r="T24104" s="24"/>
      <c r="W24104" s="24"/>
      <c r="Z24104" s="24"/>
      <c r="AC24104" s="24"/>
      <c r="AI24104" s="24"/>
      <c r="AL24104" s="24"/>
      <c r="AO24104" s="24"/>
      <c r="AR24104" s="24"/>
      <c r="AU24104" s="24"/>
    </row>
    <row r="24105">
      <c r="J24105" s="18"/>
      <c r="N24105" s="24"/>
      <c r="Q24105" s="24"/>
      <c r="T24105" s="24"/>
      <c r="W24105" s="24"/>
      <c r="Z24105" s="24"/>
      <c r="AC24105" s="24"/>
      <c r="AI24105" s="24"/>
      <c r="AL24105" s="24"/>
      <c r="AO24105" s="24"/>
      <c r="AR24105" s="24"/>
      <c r="AU24105" s="24"/>
    </row>
    <row r="24106">
      <c r="J24106" s="18"/>
      <c r="N24106" s="24"/>
      <c r="Q24106" s="24"/>
      <c r="T24106" s="24"/>
      <c r="W24106" s="24"/>
      <c r="Z24106" s="24"/>
      <c r="AC24106" s="24"/>
      <c r="AI24106" s="24"/>
      <c r="AL24106" s="24"/>
      <c r="AO24106" s="24"/>
      <c r="AR24106" s="24"/>
      <c r="AU24106" s="24"/>
    </row>
    <row r="24107">
      <c r="J24107" s="18"/>
      <c r="N24107" s="24"/>
      <c r="Q24107" s="24"/>
      <c r="T24107" s="24"/>
      <c r="W24107" s="24"/>
      <c r="Z24107" s="24"/>
      <c r="AC24107" s="24"/>
      <c r="AI24107" s="24"/>
      <c r="AL24107" s="24"/>
      <c r="AO24107" s="24"/>
      <c r="AR24107" s="24"/>
      <c r="AU24107" s="24"/>
    </row>
    <row r="24108">
      <c r="J24108" s="18"/>
      <c r="N24108" s="24"/>
      <c r="Q24108" s="24"/>
      <c r="T24108" s="24"/>
      <c r="W24108" s="24"/>
      <c r="Z24108" s="24"/>
      <c r="AC24108" s="24"/>
      <c r="AI24108" s="24"/>
      <c r="AL24108" s="24"/>
      <c r="AO24108" s="24"/>
      <c r="AR24108" s="24"/>
      <c r="AU24108" s="24"/>
    </row>
    <row r="24109">
      <c r="J24109" s="18"/>
      <c r="N24109" s="24"/>
      <c r="Q24109" s="24"/>
      <c r="T24109" s="24"/>
      <c r="W24109" s="24"/>
      <c r="Z24109" s="24"/>
      <c r="AC24109" s="24"/>
      <c r="AI24109" s="24"/>
      <c r="AL24109" s="24"/>
      <c r="AO24109" s="24"/>
      <c r="AR24109" s="24"/>
      <c r="AU24109" s="24"/>
    </row>
    <row r="24110">
      <c r="J24110" s="18"/>
      <c r="N24110" s="24"/>
      <c r="Q24110" s="24"/>
      <c r="T24110" s="24"/>
      <c r="W24110" s="24"/>
      <c r="Z24110" s="24"/>
      <c r="AC24110" s="24"/>
      <c r="AI24110" s="24"/>
      <c r="AL24110" s="24"/>
      <c r="AO24110" s="24"/>
      <c r="AR24110" s="24"/>
      <c r="AU24110" s="24"/>
    </row>
    <row r="24111">
      <c r="J24111" s="18"/>
      <c r="N24111" s="24"/>
      <c r="Q24111" s="24"/>
      <c r="T24111" s="24"/>
      <c r="W24111" s="24"/>
      <c r="Z24111" s="24"/>
      <c r="AC24111" s="24"/>
      <c r="AI24111" s="24"/>
      <c r="AL24111" s="24"/>
      <c r="AO24111" s="24"/>
      <c r="AR24111" s="24"/>
      <c r="AU24111" s="24"/>
    </row>
    <row r="24112">
      <c r="J24112" s="18"/>
      <c r="N24112" s="24"/>
      <c r="Q24112" s="24"/>
      <c r="T24112" s="24"/>
      <c r="W24112" s="24"/>
      <c r="Z24112" s="24"/>
      <c r="AC24112" s="24"/>
      <c r="AI24112" s="24"/>
      <c r="AL24112" s="24"/>
      <c r="AO24112" s="24"/>
      <c r="AR24112" s="24"/>
      <c r="AU24112" s="24"/>
    </row>
    <row r="24113">
      <c r="J24113" s="18"/>
      <c r="N24113" s="24"/>
      <c r="Q24113" s="24"/>
      <c r="T24113" s="24"/>
      <c r="W24113" s="24"/>
      <c r="Z24113" s="24"/>
      <c r="AC24113" s="24"/>
      <c r="AI24113" s="24"/>
      <c r="AL24113" s="24"/>
      <c r="AO24113" s="24"/>
      <c r="AR24113" s="24"/>
      <c r="AU24113" s="24"/>
    </row>
    <row r="24114">
      <c r="J24114" s="18"/>
      <c r="N24114" s="24"/>
      <c r="Q24114" s="24"/>
      <c r="T24114" s="24"/>
      <c r="W24114" s="24"/>
      <c r="Z24114" s="24"/>
      <c r="AC24114" s="24"/>
      <c r="AI24114" s="24"/>
      <c r="AL24114" s="24"/>
      <c r="AO24114" s="24"/>
      <c r="AR24114" s="24"/>
      <c r="AU24114" s="24"/>
    </row>
    <row r="24115">
      <c r="J24115" s="18"/>
      <c r="N24115" s="24"/>
      <c r="Q24115" s="24"/>
      <c r="T24115" s="24"/>
      <c r="W24115" s="24"/>
      <c r="Z24115" s="24"/>
      <c r="AC24115" s="24"/>
      <c r="AI24115" s="24"/>
      <c r="AL24115" s="24"/>
      <c r="AO24115" s="24"/>
      <c r="AR24115" s="24"/>
      <c r="AU24115" s="24"/>
    </row>
    <row r="24116">
      <c r="J24116" s="18"/>
      <c r="N24116" s="24"/>
      <c r="Q24116" s="24"/>
      <c r="T24116" s="24"/>
      <c r="W24116" s="24"/>
      <c r="Z24116" s="24"/>
      <c r="AC24116" s="24"/>
      <c r="AI24116" s="24"/>
      <c r="AL24116" s="24"/>
      <c r="AO24116" s="24"/>
      <c r="AR24116" s="24"/>
      <c r="AU24116" s="24"/>
    </row>
    <row r="24117">
      <c r="J24117" s="18"/>
      <c r="N24117" s="24"/>
      <c r="Q24117" s="24"/>
      <c r="T24117" s="24"/>
      <c r="W24117" s="24"/>
      <c r="Z24117" s="24"/>
      <c r="AC24117" s="24"/>
      <c r="AI24117" s="24"/>
      <c r="AL24117" s="24"/>
      <c r="AO24117" s="24"/>
      <c r="AR24117" s="24"/>
      <c r="AU24117" s="24"/>
    </row>
    <row r="24118">
      <c r="J24118" s="18"/>
      <c r="N24118" s="24"/>
      <c r="Q24118" s="24"/>
      <c r="T24118" s="24"/>
      <c r="W24118" s="24"/>
      <c r="Z24118" s="24"/>
      <c r="AC24118" s="24"/>
      <c r="AI24118" s="24"/>
      <c r="AL24118" s="24"/>
      <c r="AO24118" s="24"/>
      <c r="AR24118" s="24"/>
      <c r="AU24118" s="24"/>
    </row>
    <row r="24119">
      <c r="J24119" s="18"/>
      <c r="N24119" s="24"/>
      <c r="Q24119" s="24"/>
      <c r="T24119" s="24"/>
      <c r="W24119" s="24"/>
      <c r="Z24119" s="24"/>
      <c r="AC24119" s="24"/>
      <c r="AI24119" s="24"/>
      <c r="AL24119" s="24"/>
      <c r="AO24119" s="24"/>
      <c r="AR24119" s="24"/>
      <c r="AU24119" s="24"/>
    </row>
    <row r="24120">
      <c r="J24120" s="18"/>
      <c r="N24120" s="24"/>
      <c r="Q24120" s="24"/>
      <c r="T24120" s="24"/>
      <c r="W24120" s="24"/>
      <c r="Z24120" s="24"/>
      <c r="AC24120" s="24"/>
      <c r="AI24120" s="24"/>
      <c r="AL24120" s="24"/>
      <c r="AO24120" s="24"/>
      <c r="AR24120" s="24"/>
      <c r="AU24120" s="24"/>
    </row>
    <row r="24121">
      <c r="J24121" s="18"/>
      <c r="N24121" s="24"/>
      <c r="Q24121" s="24"/>
      <c r="T24121" s="24"/>
      <c r="W24121" s="24"/>
      <c r="Z24121" s="24"/>
      <c r="AC24121" s="24"/>
      <c r="AI24121" s="24"/>
      <c r="AL24121" s="24"/>
      <c r="AO24121" s="24"/>
      <c r="AR24121" s="24"/>
      <c r="AU24121" s="24"/>
    </row>
    <row r="24122">
      <c r="J24122" s="18"/>
      <c r="N24122" s="24"/>
      <c r="Q24122" s="24"/>
      <c r="T24122" s="24"/>
      <c r="W24122" s="24"/>
      <c r="Z24122" s="24"/>
      <c r="AC24122" s="24"/>
      <c r="AI24122" s="24"/>
      <c r="AL24122" s="24"/>
      <c r="AO24122" s="24"/>
      <c r="AR24122" s="24"/>
      <c r="AU24122" s="24"/>
    </row>
    <row r="24123">
      <c r="J24123" s="18"/>
      <c r="N24123" s="24"/>
      <c r="Q24123" s="24"/>
      <c r="T24123" s="24"/>
      <c r="W24123" s="24"/>
      <c r="Z24123" s="24"/>
      <c r="AC24123" s="24"/>
      <c r="AI24123" s="24"/>
      <c r="AL24123" s="24"/>
      <c r="AO24123" s="24"/>
      <c r="AR24123" s="24"/>
      <c r="AU24123" s="24"/>
    </row>
    <row r="24124">
      <c r="J24124" s="18"/>
      <c r="N24124" s="24"/>
      <c r="Q24124" s="24"/>
      <c r="T24124" s="24"/>
      <c r="W24124" s="24"/>
      <c r="Z24124" s="24"/>
      <c r="AC24124" s="24"/>
      <c r="AI24124" s="24"/>
      <c r="AL24124" s="24"/>
      <c r="AO24124" s="24"/>
      <c r="AR24124" s="24"/>
      <c r="AU24124" s="24"/>
    </row>
    <row r="24125">
      <c r="J24125" s="18"/>
      <c r="N24125" s="24"/>
      <c r="Q24125" s="24"/>
      <c r="T24125" s="24"/>
      <c r="W24125" s="24"/>
      <c r="Z24125" s="24"/>
      <c r="AC24125" s="24"/>
      <c r="AI24125" s="24"/>
      <c r="AL24125" s="24"/>
      <c r="AO24125" s="24"/>
      <c r="AR24125" s="24"/>
      <c r="AU24125" s="24"/>
    </row>
    <row r="24126">
      <c r="J24126" s="18"/>
      <c r="N24126" s="24"/>
      <c r="Q24126" s="24"/>
      <c r="T24126" s="24"/>
      <c r="W24126" s="24"/>
      <c r="Z24126" s="24"/>
      <c r="AC24126" s="24"/>
      <c r="AI24126" s="24"/>
      <c r="AL24126" s="24"/>
      <c r="AO24126" s="24"/>
      <c r="AR24126" s="24"/>
      <c r="AU24126" s="24"/>
    </row>
    <row r="24127">
      <c r="J24127" s="18"/>
      <c r="N24127" s="24"/>
      <c r="Q24127" s="24"/>
      <c r="T24127" s="24"/>
      <c r="W24127" s="24"/>
      <c r="Z24127" s="24"/>
      <c r="AC24127" s="24"/>
      <c r="AI24127" s="24"/>
      <c r="AL24127" s="24"/>
      <c r="AO24127" s="24"/>
      <c r="AR24127" s="24"/>
      <c r="AU24127" s="24"/>
    </row>
    <row r="24128">
      <c r="J24128" s="18"/>
      <c r="N24128" s="24"/>
      <c r="Q24128" s="24"/>
      <c r="T24128" s="24"/>
      <c r="W24128" s="24"/>
      <c r="Z24128" s="24"/>
      <c r="AC24128" s="24"/>
      <c r="AI24128" s="24"/>
      <c r="AL24128" s="24"/>
      <c r="AO24128" s="24"/>
      <c r="AR24128" s="24"/>
      <c r="AU24128" s="24"/>
    </row>
    <row r="24129">
      <c r="J24129" s="18"/>
      <c r="N24129" s="24"/>
      <c r="Q24129" s="24"/>
      <c r="T24129" s="24"/>
      <c r="W24129" s="24"/>
      <c r="Z24129" s="24"/>
      <c r="AC24129" s="24"/>
      <c r="AI24129" s="24"/>
      <c r="AL24129" s="24"/>
      <c r="AO24129" s="24"/>
      <c r="AR24129" s="24"/>
      <c r="AU24129" s="24"/>
    </row>
    <row r="24130">
      <c r="J24130" s="18"/>
      <c r="N24130" s="24"/>
      <c r="Q24130" s="24"/>
      <c r="T24130" s="24"/>
      <c r="W24130" s="24"/>
      <c r="Z24130" s="24"/>
      <c r="AC24130" s="24"/>
      <c r="AI24130" s="24"/>
      <c r="AL24130" s="24"/>
      <c r="AO24130" s="24"/>
      <c r="AR24130" s="24"/>
      <c r="AU24130" s="24"/>
    </row>
    <row r="24131">
      <c r="J24131" s="18"/>
      <c r="N24131" s="24"/>
      <c r="Q24131" s="24"/>
      <c r="T24131" s="24"/>
      <c r="W24131" s="24"/>
      <c r="Z24131" s="24"/>
      <c r="AC24131" s="24"/>
      <c r="AI24131" s="24"/>
      <c r="AL24131" s="24"/>
      <c r="AO24131" s="24"/>
      <c r="AR24131" s="24"/>
      <c r="AU24131" s="24"/>
    </row>
    <row r="24132">
      <c r="J24132" s="18"/>
      <c r="N24132" s="24"/>
      <c r="Q24132" s="24"/>
      <c r="T24132" s="24"/>
      <c r="W24132" s="24"/>
      <c r="Z24132" s="24"/>
      <c r="AC24132" s="24"/>
      <c r="AI24132" s="24"/>
      <c r="AL24132" s="24"/>
      <c r="AO24132" s="24"/>
      <c r="AR24132" s="24"/>
      <c r="AU24132" s="24"/>
    </row>
    <row r="24133">
      <c r="J24133" s="18"/>
      <c r="N24133" s="24"/>
      <c r="Q24133" s="24"/>
      <c r="T24133" s="24"/>
      <c r="W24133" s="24"/>
      <c r="Z24133" s="24"/>
      <c r="AC24133" s="24"/>
      <c r="AI24133" s="24"/>
      <c r="AL24133" s="24"/>
      <c r="AO24133" s="24"/>
      <c r="AR24133" s="24"/>
      <c r="AU24133" s="24"/>
    </row>
    <row r="24134">
      <c r="J24134" s="18"/>
      <c r="N24134" s="24"/>
      <c r="Q24134" s="24"/>
      <c r="T24134" s="24"/>
      <c r="W24134" s="24"/>
      <c r="Z24134" s="24"/>
      <c r="AC24134" s="24"/>
      <c r="AI24134" s="24"/>
      <c r="AL24134" s="24"/>
      <c r="AO24134" s="24"/>
      <c r="AR24134" s="24"/>
      <c r="AU24134" s="24"/>
    </row>
    <row r="24135">
      <c r="J24135" s="18"/>
      <c r="N24135" s="24"/>
      <c r="Q24135" s="24"/>
      <c r="T24135" s="24"/>
      <c r="W24135" s="24"/>
      <c r="Z24135" s="24"/>
      <c r="AC24135" s="24"/>
      <c r="AI24135" s="24"/>
      <c r="AL24135" s="24"/>
      <c r="AO24135" s="24"/>
      <c r="AR24135" s="24"/>
      <c r="AU24135" s="24"/>
    </row>
    <row r="24136">
      <c r="J24136" s="18"/>
      <c r="N24136" s="24"/>
      <c r="Q24136" s="24"/>
      <c r="T24136" s="24"/>
      <c r="W24136" s="24"/>
      <c r="Z24136" s="24"/>
      <c r="AC24136" s="24"/>
      <c r="AI24136" s="24"/>
      <c r="AL24136" s="24"/>
      <c r="AO24136" s="24"/>
      <c r="AR24136" s="24"/>
      <c r="AU24136" s="24"/>
    </row>
    <row r="24137">
      <c r="J24137" s="18"/>
      <c r="N24137" s="24"/>
      <c r="Q24137" s="24"/>
      <c r="T24137" s="24"/>
      <c r="W24137" s="24"/>
      <c r="Z24137" s="24"/>
      <c r="AC24137" s="24"/>
      <c r="AI24137" s="24"/>
      <c r="AL24137" s="24"/>
      <c r="AO24137" s="24"/>
      <c r="AR24137" s="24"/>
      <c r="AU24137" s="24"/>
    </row>
    <row r="24138">
      <c r="J24138" s="18"/>
      <c r="N24138" s="24"/>
      <c r="Q24138" s="24"/>
      <c r="T24138" s="24"/>
      <c r="W24138" s="24"/>
      <c r="Z24138" s="24"/>
      <c r="AC24138" s="24"/>
      <c r="AI24138" s="24"/>
      <c r="AL24138" s="24"/>
      <c r="AO24138" s="24"/>
      <c r="AR24138" s="24"/>
      <c r="AU24138" s="24"/>
    </row>
    <row r="24139">
      <c r="J24139" s="18"/>
      <c r="N24139" s="24"/>
      <c r="Q24139" s="24"/>
      <c r="T24139" s="24"/>
      <c r="W24139" s="24"/>
      <c r="Z24139" s="24"/>
      <c r="AC24139" s="24"/>
      <c r="AI24139" s="24"/>
      <c r="AL24139" s="24"/>
      <c r="AO24139" s="24"/>
      <c r="AR24139" s="24"/>
      <c r="AU24139" s="24"/>
    </row>
    <row r="24140">
      <c r="J24140" s="18"/>
      <c r="N24140" s="24"/>
      <c r="Q24140" s="24"/>
      <c r="T24140" s="24"/>
      <c r="W24140" s="24"/>
      <c r="Z24140" s="24"/>
      <c r="AC24140" s="24"/>
      <c r="AI24140" s="24"/>
      <c r="AL24140" s="24"/>
      <c r="AO24140" s="24"/>
      <c r="AR24140" s="24"/>
      <c r="AU24140" s="24"/>
    </row>
    <row r="24141">
      <c r="J24141" s="18"/>
      <c r="N24141" s="24"/>
      <c r="Q24141" s="24"/>
      <c r="T24141" s="24"/>
      <c r="W24141" s="24"/>
      <c r="Z24141" s="24"/>
      <c r="AC24141" s="24"/>
      <c r="AI24141" s="24"/>
      <c r="AL24141" s="24"/>
      <c r="AO24141" s="24"/>
      <c r="AR24141" s="24"/>
      <c r="AU24141" s="24"/>
    </row>
    <row r="24142">
      <c r="J24142" s="18"/>
      <c r="N24142" s="24"/>
      <c r="Q24142" s="24"/>
      <c r="T24142" s="24"/>
      <c r="W24142" s="24"/>
      <c r="Z24142" s="24"/>
      <c r="AC24142" s="24"/>
      <c r="AI24142" s="24"/>
      <c r="AL24142" s="24"/>
      <c r="AO24142" s="24"/>
      <c r="AR24142" s="24"/>
      <c r="AU24142" s="24"/>
    </row>
    <row r="24143">
      <c r="J24143" s="18"/>
      <c r="N24143" s="24"/>
      <c r="Q24143" s="24"/>
      <c r="T24143" s="24"/>
      <c r="W24143" s="24"/>
      <c r="Z24143" s="24"/>
      <c r="AC24143" s="24"/>
      <c r="AI24143" s="24"/>
      <c r="AL24143" s="24"/>
      <c r="AO24143" s="24"/>
      <c r="AR24143" s="24"/>
      <c r="AU24143" s="24"/>
    </row>
    <row r="24144">
      <c r="J24144" s="18"/>
      <c r="N24144" s="24"/>
      <c r="Q24144" s="24"/>
      <c r="T24144" s="24"/>
      <c r="W24144" s="24"/>
      <c r="Z24144" s="24"/>
      <c r="AC24144" s="24"/>
      <c r="AI24144" s="24"/>
      <c r="AL24144" s="24"/>
      <c r="AO24144" s="24"/>
      <c r="AR24144" s="24"/>
      <c r="AU24144" s="24"/>
    </row>
    <row r="24145">
      <c r="J24145" s="18"/>
      <c r="N24145" s="24"/>
      <c r="Q24145" s="24"/>
      <c r="T24145" s="24"/>
      <c r="W24145" s="24"/>
      <c r="Z24145" s="24"/>
      <c r="AC24145" s="24"/>
      <c r="AI24145" s="24"/>
      <c r="AL24145" s="24"/>
      <c r="AO24145" s="24"/>
      <c r="AR24145" s="24"/>
      <c r="AU24145" s="24"/>
    </row>
    <row r="24146">
      <c r="J24146" s="18"/>
      <c r="N24146" s="24"/>
      <c r="Q24146" s="24"/>
      <c r="T24146" s="24"/>
      <c r="W24146" s="24"/>
      <c r="Z24146" s="24"/>
      <c r="AC24146" s="24"/>
      <c r="AI24146" s="24"/>
      <c r="AL24146" s="24"/>
      <c r="AO24146" s="24"/>
      <c r="AR24146" s="24"/>
      <c r="AU24146" s="24"/>
    </row>
    <row r="24147">
      <c r="J24147" s="18"/>
      <c r="N24147" s="24"/>
      <c r="Q24147" s="24"/>
      <c r="T24147" s="24"/>
      <c r="W24147" s="24"/>
      <c r="Z24147" s="24"/>
      <c r="AC24147" s="24"/>
      <c r="AI24147" s="24"/>
      <c r="AL24147" s="24"/>
      <c r="AO24147" s="24"/>
      <c r="AR24147" s="24"/>
      <c r="AU24147" s="24"/>
    </row>
    <row r="24148">
      <c r="J24148" s="18"/>
      <c r="N24148" s="24"/>
      <c r="Q24148" s="24"/>
      <c r="T24148" s="24"/>
      <c r="W24148" s="24"/>
      <c r="Z24148" s="24"/>
      <c r="AC24148" s="24"/>
      <c r="AI24148" s="24"/>
      <c r="AL24148" s="24"/>
      <c r="AO24148" s="24"/>
      <c r="AR24148" s="24"/>
      <c r="AU24148" s="24"/>
    </row>
    <row r="24149">
      <c r="J24149" s="18"/>
      <c r="N24149" s="24"/>
      <c r="Q24149" s="24"/>
      <c r="T24149" s="24"/>
      <c r="W24149" s="24"/>
      <c r="Z24149" s="24"/>
      <c r="AC24149" s="24"/>
      <c r="AI24149" s="24"/>
      <c r="AL24149" s="24"/>
      <c r="AO24149" s="24"/>
      <c r="AR24149" s="24"/>
      <c r="AU24149" s="24"/>
    </row>
    <row r="24150">
      <c r="J24150" s="18"/>
      <c r="N24150" s="24"/>
      <c r="Q24150" s="24"/>
      <c r="T24150" s="24"/>
      <c r="W24150" s="24"/>
      <c r="Z24150" s="24"/>
      <c r="AC24150" s="24"/>
      <c r="AI24150" s="24"/>
      <c r="AL24150" s="24"/>
      <c r="AO24150" s="24"/>
      <c r="AR24150" s="24"/>
      <c r="AU24150" s="24"/>
    </row>
    <row r="24151">
      <c r="J24151" s="18"/>
      <c r="N24151" s="24"/>
      <c r="Q24151" s="24"/>
      <c r="T24151" s="24"/>
      <c r="W24151" s="24"/>
      <c r="Z24151" s="24"/>
      <c r="AC24151" s="24"/>
      <c r="AI24151" s="24"/>
      <c r="AL24151" s="24"/>
      <c r="AO24151" s="24"/>
      <c r="AR24151" s="24"/>
      <c r="AU24151" s="24"/>
    </row>
    <row r="24152">
      <c r="J24152" s="18"/>
      <c r="N24152" s="24"/>
      <c r="Q24152" s="24"/>
      <c r="T24152" s="24"/>
      <c r="W24152" s="24"/>
      <c r="Z24152" s="24"/>
      <c r="AC24152" s="24"/>
      <c r="AI24152" s="24"/>
      <c r="AL24152" s="24"/>
      <c r="AO24152" s="24"/>
      <c r="AR24152" s="24"/>
      <c r="AU24152" s="24"/>
    </row>
    <row r="24153">
      <c r="J24153" s="18"/>
      <c r="N24153" s="24"/>
      <c r="Q24153" s="24"/>
      <c r="T24153" s="24"/>
      <c r="W24153" s="24"/>
      <c r="Z24153" s="24"/>
      <c r="AC24153" s="24"/>
      <c r="AI24153" s="24"/>
      <c r="AL24153" s="24"/>
      <c r="AO24153" s="24"/>
      <c r="AR24153" s="24"/>
      <c r="AU24153" s="24"/>
    </row>
    <row r="24154">
      <c r="J24154" s="18"/>
      <c r="N24154" s="24"/>
      <c r="Q24154" s="24"/>
      <c r="T24154" s="24"/>
      <c r="W24154" s="24"/>
      <c r="Z24154" s="24"/>
      <c r="AC24154" s="24"/>
      <c r="AI24154" s="24"/>
      <c r="AL24154" s="24"/>
      <c r="AO24154" s="24"/>
      <c r="AR24154" s="24"/>
      <c r="AU24154" s="24"/>
    </row>
    <row r="24155">
      <c r="J24155" s="18"/>
      <c r="N24155" s="24"/>
      <c r="Q24155" s="24"/>
      <c r="T24155" s="24"/>
      <c r="W24155" s="24"/>
      <c r="Z24155" s="24"/>
      <c r="AC24155" s="24"/>
      <c r="AI24155" s="24"/>
      <c r="AL24155" s="24"/>
      <c r="AO24155" s="24"/>
      <c r="AR24155" s="24"/>
      <c r="AU24155" s="24"/>
    </row>
    <row r="24156">
      <c r="J24156" s="18"/>
      <c r="N24156" s="24"/>
      <c r="Q24156" s="24"/>
      <c r="T24156" s="24"/>
      <c r="W24156" s="24"/>
      <c r="Z24156" s="24"/>
      <c r="AC24156" s="24"/>
      <c r="AI24156" s="24"/>
      <c r="AL24156" s="24"/>
      <c r="AO24156" s="24"/>
      <c r="AR24156" s="24"/>
      <c r="AU24156" s="24"/>
    </row>
    <row r="24157">
      <c r="J24157" s="18"/>
      <c r="N24157" s="24"/>
      <c r="Q24157" s="24"/>
      <c r="T24157" s="24"/>
      <c r="W24157" s="24"/>
      <c r="Z24157" s="24"/>
      <c r="AC24157" s="24"/>
      <c r="AI24157" s="24"/>
      <c r="AL24157" s="24"/>
      <c r="AO24157" s="24"/>
      <c r="AR24157" s="24"/>
      <c r="AU24157" s="24"/>
    </row>
    <row r="24158">
      <c r="J24158" s="18"/>
      <c r="N24158" s="24"/>
      <c r="Q24158" s="24"/>
      <c r="T24158" s="24"/>
      <c r="W24158" s="24"/>
      <c r="Z24158" s="24"/>
      <c r="AC24158" s="24"/>
      <c r="AI24158" s="24"/>
      <c r="AL24158" s="24"/>
      <c r="AO24158" s="24"/>
      <c r="AR24158" s="24"/>
      <c r="AU24158" s="24"/>
    </row>
    <row r="24159">
      <c r="J24159" s="18"/>
      <c r="N24159" s="24"/>
      <c r="Q24159" s="24"/>
      <c r="T24159" s="24"/>
      <c r="W24159" s="24"/>
      <c r="Z24159" s="24"/>
      <c r="AC24159" s="24"/>
      <c r="AI24159" s="24"/>
      <c r="AL24159" s="24"/>
      <c r="AO24159" s="24"/>
      <c r="AR24159" s="24"/>
      <c r="AU24159" s="24"/>
    </row>
    <row r="24160">
      <c r="J24160" s="18"/>
      <c r="N24160" s="24"/>
      <c r="Q24160" s="24"/>
      <c r="T24160" s="24"/>
      <c r="W24160" s="24"/>
      <c r="Z24160" s="24"/>
      <c r="AC24160" s="24"/>
      <c r="AI24160" s="24"/>
      <c r="AL24160" s="24"/>
      <c r="AO24160" s="24"/>
      <c r="AR24160" s="24"/>
      <c r="AU24160" s="24"/>
    </row>
    <row r="24161">
      <c r="J24161" s="18"/>
      <c r="N24161" s="24"/>
      <c r="Q24161" s="24"/>
      <c r="T24161" s="24"/>
      <c r="W24161" s="24"/>
      <c r="Z24161" s="24"/>
      <c r="AC24161" s="24"/>
      <c r="AI24161" s="24"/>
      <c r="AL24161" s="24"/>
      <c r="AO24161" s="24"/>
      <c r="AR24161" s="24"/>
      <c r="AU24161" s="24"/>
    </row>
    <row r="24162">
      <c r="J24162" s="18"/>
      <c r="N24162" s="24"/>
      <c r="Q24162" s="24"/>
      <c r="T24162" s="24"/>
      <c r="W24162" s="24"/>
      <c r="Z24162" s="24"/>
      <c r="AC24162" s="24"/>
      <c r="AI24162" s="24"/>
      <c r="AL24162" s="24"/>
      <c r="AO24162" s="24"/>
      <c r="AR24162" s="24"/>
      <c r="AU24162" s="24"/>
    </row>
    <row r="24163">
      <c r="J24163" s="18"/>
      <c r="N24163" s="24"/>
      <c r="Q24163" s="24"/>
      <c r="T24163" s="24"/>
      <c r="W24163" s="24"/>
      <c r="Z24163" s="24"/>
      <c r="AC24163" s="24"/>
      <c r="AI24163" s="24"/>
      <c r="AL24163" s="24"/>
      <c r="AO24163" s="24"/>
      <c r="AR24163" s="24"/>
      <c r="AU24163" s="24"/>
    </row>
    <row r="24164">
      <c r="J24164" s="18"/>
      <c r="N24164" s="24"/>
      <c r="Q24164" s="24"/>
      <c r="T24164" s="24"/>
      <c r="W24164" s="24"/>
      <c r="Z24164" s="24"/>
      <c r="AC24164" s="24"/>
      <c r="AI24164" s="24"/>
      <c r="AL24164" s="24"/>
      <c r="AO24164" s="24"/>
      <c r="AR24164" s="24"/>
      <c r="AU24164" s="24"/>
    </row>
    <row r="24165">
      <c r="J24165" s="18"/>
      <c r="N24165" s="24"/>
      <c r="Q24165" s="24"/>
      <c r="T24165" s="24"/>
      <c r="W24165" s="24"/>
      <c r="Z24165" s="24"/>
      <c r="AC24165" s="24"/>
      <c r="AI24165" s="24"/>
      <c r="AL24165" s="24"/>
      <c r="AO24165" s="24"/>
      <c r="AR24165" s="24"/>
      <c r="AU24165" s="24"/>
    </row>
    <row r="24166">
      <c r="J24166" s="18"/>
      <c r="N24166" s="24"/>
      <c r="Q24166" s="24"/>
      <c r="T24166" s="24"/>
      <c r="W24166" s="24"/>
      <c r="Z24166" s="24"/>
      <c r="AC24166" s="24"/>
      <c r="AI24166" s="24"/>
      <c r="AL24166" s="24"/>
      <c r="AO24166" s="24"/>
      <c r="AR24166" s="24"/>
      <c r="AU24166" s="24"/>
    </row>
    <row r="24167">
      <c r="J24167" s="18"/>
      <c r="N24167" s="24"/>
      <c r="Q24167" s="24"/>
      <c r="T24167" s="24"/>
      <c r="W24167" s="24"/>
      <c r="Z24167" s="24"/>
      <c r="AC24167" s="24"/>
      <c r="AI24167" s="24"/>
      <c r="AL24167" s="24"/>
      <c r="AO24167" s="24"/>
      <c r="AR24167" s="24"/>
      <c r="AU24167" s="24"/>
    </row>
    <row r="24168">
      <c r="J24168" s="18"/>
      <c r="N24168" s="24"/>
      <c r="Q24168" s="24"/>
      <c r="T24168" s="24"/>
      <c r="W24168" s="24"/>
      <c r="Z24168" s="24"/>
      <c r="AC24168" s="24"/>
      <c r="AI24168" s="24"/>
      <c r="AL24168" s="24"/>
      <c r="AO24168" s="24"/>
      <c r="AR24168" s="24"/>
      <c r="AU24168" s="24"/>
    </row>
    <row r="24169">
      <c r="J24169" s="18"/>
      <c r="N24169" s="24"/>
      <c r="Q24169" s="24"/>
      <c r="T24169" s="24"/>
      <c r="W24169" s="24"/>
      <c r="Z24169" s="24"/>
      <c r="AC24169" s="24"/>
      <c r="AI24169" s="24"/>
      <c r="AL24169" s="24"/>
      <c r="AO24169" s="24"/>
      <c r="AR24169" s="24"/>
      <c r="AU24169" s="24"/>
    </row>
    <row r="24170">
      <c r="J24170" s="18"/>
      <c r="N24170" s="24"/>
      <c r="Q24170" s="24"/>
      <c r="T24170" s="24"/>
      <c r="W24170" s="24"/>
      <c r="Z24170" s="24"/>
      <c r="AC24170" s="24"/>
      <c r="AI24170" s="24"/>
      <c r="AL24170" s="24"/>
      <c r="AO24170" s="24"/>
      <c r="AR24170" s="24"/>
      <c r="AU24170" s="24"/>
    </row>
    <row r="24171">
      <c r="J24171" s="18"/>
      <c r="N24171" s="24"/>
      <c r="Q24171" s="24"/>
      <c r="T24171" s="24"/>
      <c r="W24171" s="24"/>
      <c r="Z24171" s="24"/>
      <c r="AC24171" s="24"/>
      <c r="AI24171" s="24"/>
      <c r="AL24171" s="24"/>
      <c r="AO24171" s="24"/>
      <c r="AR24171" s="24"/>
      <c r="AU24171" s="24"/>
    </row>
    <row r="24172">
      <c r="J24172" s="18"/>
      <c r="N24172" s="24"/>
      <c r="Q24172" s="24"/>
      <c r="T24172" s="24"/>
      <c r="W24172" s="24"/>
      <c r="Z24172" s="24"/>
      <c r="AC24172" s="24"/>
      <c r="AI24172" s="24"/>
      <c r="AL24172" s="24"/>
      <c r="AO24172" s="24"/>
      <c r="AR24172" s="24"/>
      <c r="AU24172" s="24"/>
    </row>
    <row r="24173">
      <c r="J24173" s="18"/>
      <c r="N24173" s="24"/>
      <c r="Q24173" s="24"/>
      <c r="T24173" s="24"/>
      <c r="W24173" s="24"/>
      <c r="Z24173" s="24"/>
      <c r="AC24173" s="24"/>
      <c r="AI24173" s="24"/>
      <c r="AL24173" s="24"/>
      <c r="AO24173" s="24"/>
      <c r="AR24173" s="24"/>
      <c r="AU24173" s="24"/>
    </row>
    <row r="24174">
      <c r="J24174" s="18"/>
      <c r="N24174" s="24"/>
      <c r="Q24174" s="24"/>
      <c r="T24174" s="24"/>
      <c r="W24174" s="24"/>
      <c r="Z24174" s="24"/>
      <c r="AC24174" s="24"/>
      <c r="AI24174" s="24"/>
      <c r="AL24174" s="24"/>
      <c r="AO24174" s="24"/>
      <c r="AR24174" s="24"/>
      <c r="AU24174" s="24"/>
    </row>
    <row r="24175">
      <c r="J24175" s="18"/>
      <c r="N24175" s="24"/>
      <c r="Q24175" s="24"/>
      <c r="T24175" s="24"/>
      <c r="W24175" s="24"/>
      <c r="Z24175" s="24"/>
      <c r="AC24175" s="24"/>
      <c r="AI24175" s="24"/>
      <c r="AL24175" s="24"/>
      <c r="AO24175" s="24"/>
      <c r="AR24175" s="24"/>
      <c r="AU24175" s="24"/>
    </row>
    <row r="24176">
      <c r="J24176" s="18"/>
      <c r="N24176" s="24"/>
      <c r="Q24176" s="24"/>
      <c r="T24176" s="24"/>
      <c r="W24176" s="24"/>
      <c r="Z24176" s="24"/>
      <c r="AC24176" s="24"/>
      <c r="AI24176" s="24"/>
      <c r="AL24176" s="24"/>
      <c r="AO24176" s="24"/>
      <c r="AR24176" s="24"/>
      <c r="AU24176" s="24"/>
    </row>
    <row r="24177">
      <c r="J24177" s="18"/>
      <c r="N24177" s="24"/>
      <c r="Q24177" s="24"/>
      <c r="T24177" s="24"/>
      <c r="W24177" s="24"/>
      <c r="Z24177" s="24"/>
      <c r="AC24177" s="24"/>
      <c r="AI24177" s="24"/>
      <c r="AL24177" s="24"/>
      <c r="AO24177" s="24"/>
      <c r="AR24177" s="24"/>
      <c r="AU24177" s="24"/>
    </row>
    <row r="24178">
      <c r="J24178" s="18"/>
      <c r="N24178" s="24"/>
      <c r="Q24178" s="24"/>
      <c r="T24178" s="24"/>
      <c r="W24178" s="24"/>
      <c r="Z24178" s="24"/>
      <c r="AC24178" s="24"/>
      <c r="AI24178" s="24"/>
      <c r="AL24178" s="24"/>
      <c r="AO24178" s="24"/>
      <c r="AR24178" s="24"/>
      <c r="AU24178" s="24"/>
    </row>
    <row r="24179">
      <c r="J24179" s="18"/>
      <c r="N24179" s="24"/>
      <c r="Q24179" s="24"/>
      <c r="T24179" s="24"/>
      <c r="W24179" s="24"/>
      <c r="Z24179" s="24"/>
      <c r="AC24179" s="24"/>
      <c r="AI24179" s="24"/>
      <c r="AL24179" s="24"/>
      <c r="AO24179" s="24"/>
      <c r="AR24179" s="24"/>
      <c r="AU24179" s="24"/>
    </row>
    <row r="24180">
      <c r="J24180" s="18"/>
      <c r="N24180" s="24"/>
      <c r="Q24180" s="24"/>
      <c r="T24180" s="24"/>
      <c r="W24180" s="24"/>
      <c r="Z24180" s="24"/>
      <c r="AC24180" s="24"/>
      <c r="AI24180" s="24"/>
      <c r="AL24180" s="24"/>
      <c r="AO24180" s="24"/>
      <c r="AR24180" s="24"/>
      <c r="AU24180" s="24"/>
    </row>
    <row r="24181">
      <c r="J24181" s="18"/>
      <c r="N24181" s="24"/>
      <c r="Q24181" s="24"/>
      <c r="T24181" s="24"/>
      <c r="W24181" s="24"/>
      <c r="Z24181" s="24"/>
      <c r="AC24181" s="24"/>
      <c r="AI24181" s="24"/>
      <c r="AL24181" s="24"/>
      <c r="AO24181" s="24"/>
      <c r="AR24181" s="24"/>
      <c r="AU24181" s="24"/>
    </row>
    <row r="24182">
      <c r="J24182" s="18"/>
      <c r="N24182" s="24"/>
      <c r="Q24182" s="24"/>
      <c r="T24182" s="24"/>
      <c r="W24182" s="24"/>
      <c r="Z24182" s="24"/>
      <c r="AC24182" s="24"/>
      <c r="AI24182" s="24"/>
      <c r="AL24182" s="24"/>
      <c r="AO24182" s="24"/>
      <c r="AR24182" s="24"/>
      <c r="AU24182" s="24"/>
    </row>
    <row r="24183">
      <c r="J24183" s="18"/>
      <c r="N24183" s="24"/>
      <c r="Q24183" s="24"/>
      <c r="T24183" s="24"/>
      <c r="W24183" s="24"/>
      <c r="Z24183" s="24"/>
      <c r="AC24183" s="24"/>
      <c r="AI24183" s="24"/>
      <c r="AL24183" s="24"/>
      <c r="AO24183" s="24"/>
      <c r="AR24183" s="24"/>
      <c r="AU24183" s="24"/>
    </row>
    <row r="24184">
      <c r="J24184" s="18"/>
      <c r="N24184" s="24"/>
      <c r="Q24184" s="24"/>
      <c r="T24184" s="24"/>
      <c r="W24184" s="24"/>
      <c r="Z24184" s="24"/>
      <c r="AC24184" s="24"/>
      <c r="AI24184" s="24"/>
      <c r="AL24184" s="24"/>
      <c r="AO24184" s="24"/>
      <c r="AR24184" s="24"/>
      <c r="AU24184" s="24"/>
    </row>
    <row r="24185">
      <c r="J24185" s="18"/>
      <c r="N24185" s="24"/>
      <c r="Q24185" s="24"/>
      <c r="T24185" s="24"/>
      <c r="W24185" s="24"/>
      <c r="Z24185" s="24"/>
      <c r="AC24185" s="24"/>
      <c r="AI24185" s="24"/>
      <c r="AL24185" s="24"/>
      <c r="AO24185" s="24"/>
      <c r="AR24185" s="24"/>
      <c r="AU24185" s="24"/>
    </row>
    <row r="24186">
      <c r="J24186" s="18"/>
      <c r="N24186" s="24"/>
      <c r="Q24186" s="24"/>
      <c r="T24186" s="24"/>
      <c r="W24186" s="24"/>
      <c r="Z24186" s="24"/>
      <c r="AC24186" s="24"/>
      <c r="AI24186" s="24"/>
      <c r="AL24186" s="24"/>
      <c r="AO24186" s="24"/>
      <c r="AR24186" s="24"/>
      <c r="AU24186" s="24"/>
    </row>
    <row r="24187">
      <c r="J24187" s="18"/>
      <c r="N24187" s="24"/>
      <c r="Q24187" s="24"/>
      <c r="T24187" s="24"/>
      <c r="W24187" s="24"/>
      <c r="Z24187" s="24"/>
      <c r="AC24187" s="24"/>
      <c r="AI24187" s="24"/>
      <c r="AL24187" s="24"/>
      <c r="AO24187" s="24"/>
      <c r="AR24187" s="24"/>
      <c r="AU24187" s="24"/>
    </row>
    <row r="24188">
      <c r="J24188" s="18"/>
      <c r="N24188" s="24"/>
      <c r="Q24188" s="24"/>
      <c r="T24188" s="24"/>
      <c r="W24188" s="24"/>
      <c r="Z24188" s="24"/>
      <c r="AC24188" s="24"/>
      <c r="AI24188" s="24"/>
      <c r="AL24188" s="24"/>
      <c r="AO24188" s="24"/>
      <c r="AR24188" s="24"/>
      <c r="AU24188" s="24"/>
    </row>
    <row r="24189">
      <c r="J24189" s="18"/>
      <c r="N24189" s="24"/>
      <c r="Q24189" s="24"/>
      <c r="T24189" s="24"/>
      <c r="W24189" s="24"/>
      <c r="Z24189" s="24"/>
      <c r="AC24189" s="24"/>
      <c r="AI24189" s="24"/>
      <c r="AL24189" s="24"/>
      <c r="AO24189" s="24"/>
      <c r="AR24189" s="24"/>
      <c r="AU24189" s="24"/>
    </row>
    <row r="24190">
      <c r="J24190" s="18"/>
      <c r="N24190" s="24"/>
      <c r="Q24190" s="24"/>
      <c r="T24190" s="24"/>
      <c r="W24190" s="24"/>
      <c r="Z24190" s="24"/>
      <c r="AC24190" s="24"/>
      <c r="AI24190" s="24"/>
      <c r="AL24190" s="24"/>
      <c r="AO24190" s="24"/>
      <c r="AR24190" s="24"/>
      <c r="AU24190" s="24"/>
    </row>
    <row r="24191">
      <c r="J24191" s="18"/>
      <c r="N24191" s="24"/>
      <c r="Q24191" s="24"/>
      <c r="T24191" s="24"/>
      <c r="W24191" s="24"/>
      <c r="Z24191" s="24"/>
      <c r="AC24191" s="24"/>
      <c r="AI24191" s="24"/>
      <c r="AL24191" s="24"/>
      <c r="AO24191" s="24"/>
      <c r="AR24191" s="24"/>
      <c r="AU24191" s="24"/>
    </row>
    <row r="24192">
      <c r="J24192" s="18"/>
      <c r="N24192" s="24"/>
      <c r="Q24192" s="24"/>
      <c r="T24192" s="24"/>
      <c r="W24192" s="24"/>
      <c r="Z24192" s="24"/>
      <c r="AC24192" s="24"/>
      <c r="AI24192" s="24"/>
      <c r="AL24192" s="24"/>
      <c r="AO24192" s="24"/>
      <c r="AR24192" s="24"/>
      <c r="AU24192" s="24"/>
    </row>
    <row r="24193">
      <c r="J24193" s="18"/>
      <c r="N24193" s="24"/>
      <c r="Q24193" s="24"/>
      <c r="T24193" s="24"/>
      <c r="W24193" s="24"/>
      <c r="Z24193" s="24"/>
      <c r="AC24193" s="24"/>
      <c r="AI24193" s="24"/>
      <c r="AL24193" s="24"/>
      <c r="AO24193" s="24"/>
      <c r="AR24193" s="24"/>
      <c r="AU24193" s="24"/>
    </row>
    <row r="24194">
      <c r="J24194" s="18"/>
      <c r="N24194" s="24"/>
      <c r="Q24194" s="24"/>
      <c r="T24194" s="24"/>
      <c r="W24194" s="24"/>
      <c r="Z24194" s="24"/>
      <c r="AC24194" s="24"/>
      <c r="AI24194" s="24"/>
      <c r="AL24194" s="24"/>
      <c r="AO24194" s="24"/>
      <c r="AR24194" s="24"/>
      <c r="AU24194" s="24"/>
    </row>
    <row r="24195">
      <c r="J24195" s="18"/>
      <c r="N24195" s="24"/>
      <c r="Q24195" s="24"/>
      <c r="T24195" s="24"/>
      <c r="W24195" s="24"/>
      <c r="Z24195" s="24"/>
      <c r="AC24195" s="24"/>
      <c r="AI24195" s="24"/>
      <c r="AL24195" s="24"/>
      <c r="AO24195" s="24"/>
      <c r="AR24195" s="24"/>
      <c r="AU24195" s="24"/>
    </row>
    <row r="24196">
      <c r="J24196" s="18"/>
      <c r="N24196" s="24"/>
      <c r="Q24196" s="24"/>
      <c r="T24196" s="24"/>
      <c r="W24196" s="24"/>
      <c r="Z24196" s="24"/>
      <c r="AC24196" s="24"/>
      <c r="AI24196" s="24"/>
      <c r="AL24196" s="24"/>
      <c r="AO24196" s="24"/>
      <c r="AR24196" s="24"/>
      <c r="AU24196" s="24"/>
    </row>
    <row r="24197">
      <c r="J24197" s="18"/>
      <c r="N24197" s="24"/>
      <c r="Q24197" s="24"/>
      <c r="T24197" s="24"/>
      <c r="W24197" s="24"/>
      <c r="Z24197" s="24"/>
      <c r="AC24197" s="24"/>
      <c r="AI24197" s="24"/>
      <c r="AL24197" s="24"/>
      <c r="AO24197" s="24"/>
      <c r="AR24197" s="24"/>
      <c r="AU24197" s="24"/>
    </row>
    <row r="24198">
      <c r="J24198" s="18"/>
      <c r="N24198" s="24"/>
      <c r="Q24198" s="24"/>
      <c r="T24198" s="24"/>
      <c r="W24198" s="24"/>
      <c r="Z24198" s="24"/>
      <c r="AC24198" s="24"/>
      <c r="AI24198" s="24"/>
      <c r="AL24198" s="24"/>
      <c r="AO24198" s="24"/>
      <c r="AR24198" s="24"/>
      <c r="AU24198" s="24"/>
    </row>
    <row r="24199">
      <c r="J24199" s="18"/>
      <c r="N24199" s="24"/>
      <c r="Q24199" s="24"/>
      <c r="T24199" s="24"/>
      <c r="W24199" s="24"/>
      <c r="Z24199" s="24"/>
      <c r="AC24199" s="24"/>
      <c r="AI24199" s="24"/>
      <c r="AL24199" s="24"/>
      <c r="AO24199" s="24"/>
      <c r="AR24199" s="24"/>
      <c r="AU24199" s="24"/>
    </row>
    <row r="24200">
      <c r="J24200" s="18"/>
      <c r="N24200" s="24"/>
      <c r="Q24200" s="24"/>
      <c r="T24200" s="24"/>
      <c r="W24200" s="24"/>
      <c r="Z24200" s="24"/>
      <c r="AC24200" s="24"/>
      <c r="AI24200" s="24"/>
      <c r="AL24200" s="24"/>
      <c r="AO24200" s="24"/>
      <c r="AR24200" s="24"/>
      <c r="AU24200" s="24"/>
    </row>
    <row r="24201">
      <c r="J24201" s="18"/>
      <c r="N24201" s="24"/>
      <c r="Q24201" s="24"/>
      <c r="T24201" s="24"/>
      <c r="W24201" s="24"/>
      <c r="Z24201" s="24"/>
      <c r="AC24201" s="24"/>
      <c r="AI24201" s="24"/>
      <c r="AL24201" s="24"/>
      <c r="AO24201" s="24"/>
      <c r="AR24201" s="24"/>
      <c r="AU24201" s="24"/>
    </row>
    <row r="24202">
      <c r="J24202" s="18"/>
      <c r="N24202" s="24"/>
      <c r="Q24202" s="24"/>
      <c r="T24202" s="24"/>
      <c r="W24202" s="24"/>
      <c r="Z24202" s="24"/>
      <c r="AC24202" s="24"/>
      <c r="AI24202" s="24"/>
      <c r="AL24202" s="24"/>
      <c r="AO24202" s="24"/>
      <c r="AR24202" s="24"/>
      <c r="AU24202" s="24"/>
    </row>
    <row r="24203">
      <c r="J24203" s="18"/>
      <c r="N24203" s="24"/>
      <c r="Q24203" s="24"/>
      <c r="T24203" s="24"/>
      <c r="W24203" s="24"/>
      <c r="Z24203" s="24"/>
      <c r="AC24203" s="24"/>
      <c r="AI24203" s="24"/>
      <c r="AL24203" s="24"/>
      <c r="AO24203" s="24"/>
      <c r="AR24203" s="24"/>
      <c r="AU24203" s="24"/>
    </row>
    <row r="24204">
      <c r="J24204" s="18"/>
      <c r="N24204" s="24"/>
      <c r="Q24204" s="24"/>
      <c r="T24204" s="24"/>
      <c r="W24204" s="24"/>
      <c r="Z24204" s="24"/>
      <c r="AC24204" s="24"/>
      <c r="AI24204" s="24"/>
      <c r="AL24204" s="24"/>
      <c r="AO24204" s="24"/>
      <c r="AR24204" s="24"/>
      <c r="AU24204" s="24"/>
    </row>
    <row r="24205">
      <c r="J24205" s="18"/>
      <c r="N24205" s="24"/>
      <c r="Q24205" s="24"/>
      <c r="T24205" s="24"/>
      <c r="W24205" s="24"/>
      <c r="Z24205" s="24"/>
      <c r="AC24205" s="24"/>
      <c r="AI24205" s="24"/>
      <c r="AL24205" s="24"/>
      <c r="AO24205" s="24"/>
      <c r="AR24205" s="24"/>
      <c r="AU24205" s="24"/>
    </row>
    <row r="24206">
      <c r="J24206" s="18"/>
      <c r="N24206" s="24"/>
      <c r="Q24206" s="24"/>
      <c r="T24206" s="24"/>
      <c r="W24206" s="24"/>
      <c r="Z24206" s="24"/>
      <c r="AC24206" s="24"/>
      <c r="AI24206" s="24"/>
      <c r="AL24206" s="24"/>
      <c r="AO24206" s="24"/>
      <c r="AR24206" s="24"/>
      <c r="AU24206" s="24"/>
    </row>
    <row r="24207">
      <c r="J24207" s="18"/>
      <c r="N24207" s="24"/>
      <c r="Q24207" s="24"/>
      <c r="T24207" s="24"/>
      <c r="W24207" s="24"/>
      <c r="Z24207" s="24"/>
      <c r="AC24207" s="24"/>
      <c r="AI24207" s="24"/>
      <c r="AL24207" s="24"/>
      <c r="AO24207" s="24"/>
      <c r="AR24207" s="24"/>
      <c r="AU24207" s="24"/>
    </row>
    <row r="24208">
      <c r="J24208" s="18"/>
      <c r="N24208" s="24"/>
      <c r="Q24208" s="24"/>
      <c r="T24208" s="24"/>
      <c r="W24208" s="24"/>
      <c r="Z24208" s="24"/>
      <c r="AC24208" s="24"/>
      <c r="AI24208" s="24"/>
      <c r="AL24208" s="24"/>
      <c r="AO24208" s="24"/>
      <c r="AR24208" s="24"/>
      <c r="AU24208" s="24"/>
    </row>
    <row r="24209">
      <c r="J24209" s="18"/>
      <c r="N24209" s="24"/>
      <c r="Q24209" s="24"/>
      <c r="T24209" s="24"/>
      <c r="W24209" s="24"/>
      <c r="Z24209" s="24"/>
      <c r="AC24209" s="24"/>
      <c r="AI24209" s="24"/>
      <c r="AL24209" s="24"/>
      <c r="AO24209" s="24"/>
      <c r="AR24209" s="24"/>
      <c r="AU24209" s="24"/>
    </row>
    <row r="24210">
      <c r="J24210" s="18"/>
      <c r="N24210" s="24"/>
      <c r="Q24210" s="24"/>
      <c r="T24210" s="24"/>
      <c r="W24210" s="24"/>
      <c r="Z24210" s="24"/>
      <c r="AC24210" s="24"/>
      <c r="AI24210" s="24"/>
      <c r="AL24210" s="24"/>
      <c r="AO24210" s="24"/>
      <c r="AR24210" s="24"/>
      <c r="AU24210" s="24"/>
    </row>
    <row r="24211">
      <c r="J24211" s="18"/>
      <c r="N24211" s="24"/>
      <c r="Q24211" s="24"/>
      <c r="T24211" s="24"/>
      <c r="W24211" s="24"/>
      <c r="Z24211" s="24"/>
      <c r="AC24211" s="24"/>
      <c r="AI24211" s="24"/>
      <c r="AL24211" s="24"/>
      <c r="AO24211" s="24"/>
      <c r="AR24211" s="24"/>
      <c r="AU24211" s="24"/>
    </row>
    <row r="24212">
      <c r="J24212" s="18"/>
      <c r="N24212" s="24"/>
      <c r="Q24212" s="24"/>
      <c r="T24212" s="24"/>
      <c r="W24212" s="24"/>
      <c r="Z24212" s="24"/>
      <c r="AC24212" s="24"/>
      <c r="AI24212" s="24"/>
      <c r="AL24212" s="24"/>
      <c r="AO24212" s="24"/>
      <c r="AR24212" s="24"/>
      <c r="AU24212" s="24"/>
    </row>
    <row r="24213">
      <c r="J24213" s="18"/>
      <c r="N24213" s="24"/>
      <c r="Q24213" s="24"/>
      <c r="T24213" s="24"/>
      <c r="W24213" s="24"/>
      <c r="Z24213" s="24"/>
      <c r="AC24213" s="24"/>
      <c r="AI24213" s="24"/>
      <c r="AL24213" s="24"/>
      <c r="AO24213" s="24"/>
      <c r="AR24213" s="24"/>
      <c r="AU24213" s="24"/>
    </row>
    <row r="24214">
      <c r="J24214" s="18"/>
      <c r="N24214" s="24"/>
      <c r="Q24214" s="24"/>
      <c r="T24214" s="24"/>
      <c r="W24214" s="24"/>
      <c r="Z24214" s="24"/>
      <c r="AC24214" s="24"/>
      <c r="AI24214" s="24"/>
      <c r="AL24214" s="24"/>
      <c r="AO24214" s="24"/>
      <c r="AR24214" s="24"/>
      <c r="AU24214" s="24"/>
    </row>
    <row r="24215">
      <c r="J24215" s="18"/>
      <c r="N24215" s="24"/>
      <c r="Q24215" s="24"/>
      <c r="T24215" s="24"/>
      <c r="W24215" s="24"/>
      <c r="Z24215" s="24"/>
      <c r="AC24215" s="24"/>
      <c r="AI24215" s="24"/>
      <c r="AL24215" s="24"/>
      <c r="AO24215" s="24"/>
      <c r="AR24215" s="24"/>
      <c r="AU24215" s="24"/>
    </row>
    <row r="24216">
      <c r="J24216" s="18"/>
      <c r="N24216" s="24"/>
      <c r="Q24216" s="24"/>
      <c r="T24216" s="24"/>
      <c r="W24216" s="24"/>
      <c r="Z24216" s="24"/>
      <c r="AC24216" s="24"/>
      <c r="AI24216" s="24"/>
      <c r="AL24216" s="24"/>
      <c r="AO24216" s="24"/>
      <c r="AR24216" s="24"/>
      <c r="AU24216" s="24"/>
    </row>
    <row r="24217">
      <c r="J24217" s="18"/>
      <c r="N24217" s="24"/>
      <c r="Q24217" s="24"/>
      <c r="T24217" s="24"/>
      <c r="W24217" s="24"/>
      <c r="Z24217" s="24"/>
      <c r="AC24217" s="24"/>
      <c r="AI24217" s="24"/>
      <c r="AL24217" s="24"/>
      <c r="AO24217" s="24"/>
      <c r="AR24217" s="24"/>
      <c r="AU24217" s="24"/>
    </row>
    <row r="24218">
      <c r="J24218" s="18"/>
      <c r="N24218" s="24"/>
      <c r="Q24218" s="24"/>
      <c r="T24218" s="24"/>
      <c r="W24218" s="24"/>
      <c r="Z24218" s="24"/>
      <c r="AC24218" s="24"/>
      <c r="AI24218" s="24"/>
      <c r="AL24218" s="24"/>
      <c r="AO24218" s="24"/>
      <c r="AR24218" s="24"/>
      <c r="AU24218" s="24"/>
    </row>
    <row r="24219">
      <c r="J24219" s="18"/>
      <c r="N24219" s="24"/>
      <c r="Q24219" s="24"/>
      <c r="T24219" s="24"/>
      <c r="W24219" s="24"/>
      <c r="Z24219" s="24"/>
      <c r="AC24219" s="24"/>
      <c r="AI24219" s="24"/>
      <c r="AL24219" s="24"/>
      <c r="AO24219" s="24"/>
      <c r="AR24219" s="24"/>
      <c r="AU24219" s="24"/>
    </row>
    <row r="24220">
      <c r="J24220" s="18"/>
      <c r="N24220" s="24"/>
      <c r="Q24220" s="24"/>
      <c r="T24220" s="24"/>
      <c r="W24220" s="24"/>
      <c r="Z24220" s="24"/>
      <c r="AC24220" s="24"/>
      <c r="AI24220" s="24"/>
      <c r="AL24220" s="24"/>
      <c r="AO24220" s="24"/>
      <c r="AR24220" s="24"/>
      <c r="AU24220" s="24"/>
    </row>
    <row r="24221">
      <c r="J24221" s="18"/>
      <c r="N24221" s="24"/>
      <c r="Q24221" s="24"/>
      <c r="T24221" s="24"/>
      <c r="W24221" s="24"/>
      <c r="Z24221" s="24"/>
      <c r="AC24221" s="24"/>
      <c r="AI24221" s="24"/>
      <c r="AL24221" s="24"/>
      <c r="AO24221" s="24"/>
      <c r="AR24221" s="24"/>
      <c r="AU24221" s="24"/>
    </row>
    <row r="24222">
      <c r="J24222" s="18"/>
      <c r="N24222" s="24"/>
      <c r="Q24222" s="24"/>
      <c r="T24222" s="24"/>
      <c r="W24222" s="24"/>
      <c r="Z24222" s="24"/>
      <c r="AC24222" s="24"/>
      <c r="AI24222" s="24"/>
      <c r="AL24222" s="24"/>
      <c r="AO24222" s="24"/>
      <c r="AR24222" s="24"/>
      <c r="AU24222" s="24"/>
    </row>
    <row r="24223">
      <c r="J24223" s="18"/>
      <c r="N24223" s="24"/>
      <c r="Q24223" s="24"/>
      <c r="T24223" s="24"/>
      <c r="W24223" s="24"/>
      <c r="Z24223" s="24"/>
      <c r="AC24223" s="24"/>
      <c r="AI24223" s="24"/>
      <c r="AL24223" s="24"/>
      <c r="AO24223" s="24"/>
      <c r="AR24223" s="24"/>
      <c r="AU24223" s="24"/>
    </row>
    <row r="24224">
      <c r="J24224" s="18"/>
      <c r="N24224" s="24"/>
      <c r="Q24224" s="24"/>
      <c r="T24224" s="24"/>
      <c r="W24224" s="24"/>
      <c r="Z24224" s="24"/>
      <c r="AC24224" s="24"/>
      <c r="AI24224" s="24"/>
      <c r="AL24224" s="24"/>
      <c r="AO24224" s="24"/>
      <c r="AR24224" s="24"/>
      <c r="AU24224" s="24"/>
    </row>
    <row r="24225">
      <c r="J24225" s="18"/>
      <c r="N24225" s="24"/>
      <c r="Q24225" s="24"/>
      <c r="T24225" s="24"/>
      <c r="W24225" s="24"/>
      <c r="Z24225" s="24"/>
      <c r="AC24225" s="24"/>
      <c r="AI24225" s="24"/>
      <c r="AL24225" s="24"/>
      <c r="AO24225" s="24"/>
      <c r="AR24225" s="24"/>
      <c r="AU24225" s="24"/>
    </row>
    <row r="24226">
      <c r="J24226" s="18"/>
      <c r="N24226" s="24"/>
      <c r="Q24226" s="24"/>
      <c r="T24226" s="24"/>
      <c r="W24226" s="24"/>
      <c r="Z24226" s="24"/>
      <c r="AC24226" s="24"/>
      <c r="AI24226" s="24"/>
      <c r="AL24226" s="24"/>
      <c r="AO24226" s="24"/>
      <c r="AR24226" s="24"/>
      <c r="AU24226" s="24"/>
    </row>
    <row r="24227">
      <c r="J24227" s="18"/>
      <c r="N24227" s="24"/>
      <c r="Q24227" s="24"/>
      <c r="T24227" s="24"/>
      <c r="W24227" s="24"/>
      <c r="Z24227" s="24"/>
      <c r="AC24227" s="24"/>
      <c r="AI24227" s="24"/>
      <c r="AL24227" s="24"/>
      <c r="AO24227" s="24"/>
      <c r="AR24227" s="24"/>
      <c r="AU24227" s="24"/>
    </row>
    <row r="24228">
      <c r="J24228" s="18"/>
      <c r="N24228" s="24"/>
      <c r="Q24228" s="24"/>
      <c r="T24228" s="24"/>
      <c r="W24228" s="24"/>
      <c r="Z24228" s="24"/>
      <c r="AC24228" s="24"/>
      <c r="AI24228" s="24"/>
      <c r="AL24228" s="24"/>
      <c r="AO24228" s="24"/>
      <c r="AR24228" s="24"/>
      <c r="AU24228" s="24"/>
    </row>
    <row r="24229">
      <c r="J24229" s="18"/>
      <c r="N24229" s="24"/>
      <c r="Q24229" s="24"/>
      <c r="T24229" s="24"/>
      <c r="W24229" s="24"/>
      <c r="Z24229" s="24"/>
      <c r="AC24229" s="24"/>
      <c r="AI24229" s="24"/>
      <c r="AL24229" s="24"/>
      <c r="AO24229" s="24"/>
      <c r="AR24229" s="24"/>
      <c r="AU24229" s="24"/>
    </row>
    <row r="24230">
      <c r="J24230" s="18"/>
      <c r="N24230" s="24"/>
      <c r="Q24230" s="24"/>
      <c r="T24230" s="24"/>
      <c r="W24230" s="24"/>
      <c r="Z24230" s="24"/>
      <c r="AC24230" s="24"/>
      <c r="AI24230" s="24"/>
      <c r="AL24230" s="24"/>
      <c r="AO24230" s="24"/>
      <c r="AR24230" s="24"/>
      <c r="AU24230" s="24"/>
    </row>
    <row r="24231">
      <c r="J24231" s="18"/>
      <c r="N24231" s="24"/>
      <c r="Q24231" s="24"/>
      <c r="T24231" s="24"/>
      <c r="W24231" s="24"/>
      <c r="Z24231" s="24"/>
      <c r="AC24231" s="24"/>
      <c r="AI24231" s="24"/>
      <c r="AL24231" s="24"/>
      <c r="AO24231" s="24"/>
      <c r="AR24231" s="24"/>
      <c r="AU24231" s="24"/>
    </row>
    <row r="24232">
      <c r="J24232" s="18"/>
      <c r="N24232" s="24"/>
      <c r="Q24232" s="24"/>
      <c r="T24232" s="24"/>
      <c r="W24232" s="24"/>
      <c r="Z24232" s="24"/>
      <c r="AC24232" s="24"/>
      <c r="AI24232" s="24"/>
      <c r="AL24232" s="24"/>
      <c r="AO24232" s="24"/>
      <c r="AR24232" s="24"/>
      <c r="AU24232" s="24"/>
    </row>
    <row r="24233">
      <c r="J24233" s="18"/>
      <c r="N24233" s="24"/>
      <c r="Q24233" s="24"/>
      <c r="T24233" s="24"/>
      <c r="W24233" s="24"/>
      <c r="Z24233" s="24"/>
      <c r="AC24233" s="24"/>
      <c r="AI24233" s="24"/>
      <c r="AL24233" s="24"/>
      <c r="AO24233" s="24"/>
      <c r="AR24233" s="24"/>
      <c r="AU24233" s="24"/>
    </row>
    <row r="24234">
      <c r="J24234" s="18"/>
      <c r="N24234" s="24"/>
      <c r="Q24234" s="24"/>
      <c r="T24234" s="24"/>
      <c r="W24234" s="24"/>
      <c r="Z24234" s="24"/>
      <c r="AC24234" s="24"/>
      <c r="AI24234" s="24"/>
      <c r="AL24234" s="24"/>
      <c r="AO24234" s="24"/>
      <c r="AR24234" s="24"/>
      <c r="AU24234" s="24"/>
    </row>
    <row r="24235">
      <c r="J24235" s="18"/>
      <c r="N24235" s="24"/>
      <c r="Q24235" s="24"/>
      <c r="T24235" s="24"/>
      <c r="W24235" s="24"/>
      <c r="Z24235" s="24"/>
      <c r="AC24235" s="24"/>
      <c r="AI24235" s="24"/>
      <c r="AL24235" s="24"/>
      <c r="AO24235" s="24"/>
      <c r="AR24235" s="24"/>
      <c r="AU24235" s="24"/>
    </row>
    <row r="24236">
      <c r="J24236" s="18"/>
      <c r="N24236" s="24"/>
      <c r="Q24236" s="24"/>
      <c r="T24236" s="24"/>
      <c r="W24236" s="24"/>
      <c r="Z24236" s="24"/>
      <c r="AC24236" s="24"/>
      <c r="AI24236" s="24"/>
      <c r="AL24236" s="24"/>
      <c r="AO24236" s="24"/>
      <c r="AR24236" s="24"/>
      <c r="AU24236" s="24"/>
    </row>
    <row r="24237">
      <c r="J24237" s="18"/>
      <c r="N24237" s="24"/>
      <c r="Q24237" s="24"/>
      <c r="T24237" s="24"/>
      <c r="W24237" s="24"/>
      <c r="Z24237" s="24"/>
      <c r="AC24237" s="24"/>
      <c r="AI24237" s="24"/>
      <c r="AL24237" s="24"/>
      <c r="AO24237" s="24"/>
      <c r="AR24237" s="24"/>
      <c r="AU24237" s="24"/>
    </row>
    <row r="24238">
      <c r="J24238" s="18"/>
      <c r="N24238" s="24"/>
      <c r="Q24238" s="24"/>
      <c r="T24238" s="24"/>
      <c r="W24238" s="24"/>
      <c r="Z24238" s="24"/>
      <c r="AC24238" s="24"/>
      <c r="AI24238" s="24"/>
      <c r="AL24238" s="24"/>
      <c r="AO24238" s="24"/>
      <c r="AR24238" s="24"/>
      <c r="AU24238" s="24"/>
    </row>
    <row r="24239">
      <c r="J24239" s="18"/>
      <c r="N24239" s="24"/>
      <c r="Q24239" s="24"/>
      <c r="T24239" s="24"/>
      <c r="W24239" s="24"/>
      <c r="Z24239" s="24"/>
      <c r="AC24239" s="24"/>
      <c r="AI24239" s="24"/>
      <c r="AL24239" s="24"/>
      <c r="AO24239" s="24"/>
      <c r="AR24239" s="24"/>
      <c r="AU24239" s="24"/>
    </row>
    <row r="24240">
      <c r="J24240" s="18"/>
      <c r="N24240" s="24"/>
      <c r="Q24240" s="24"/>
      <c r="T24240" s="24"/>
      <c r="W24240" s="24"/>
      <c r="Z24240" s="24"/>
      <c r="AC24240" s="24"/>
      <c r="AI24240" s="24"/>
      <c r="AL24240" s="24"/>
      <c r="AO24240" s="24"/>
      <c r="AR24240" s="24"/>
      <c r="AU24240" s="24"/>
    </row>
    <row r="24241">
      <c r="J24241" s="18"/>
      <c r="N24241" s="24"/>
      <c r="Q24241" s="24"/>
      <c r="T24241" s="24"/>
      <c r="W24241" s="24"/>
      <c r="Z24241" s="24"/>
      <c r="AC24241" s="24"/>
      <c r="AI24241" s="24"/>
      <c r="AL24241" s="24"/>
      <c r="AO24241" s="24"/>
      <c r="AR24241" s="24"/>
      <c r="AU24241" s="24"/>
    </row>
    <row r="24242">
      <c r="J24242" s="18"/>
      <c r="N24242" s="24"/>
      <c r="Q24242" s="24"/>
      <c r="T24242" s="24"/>
      <c r="W24242" s="24"/>
      <c r="Z24242" s="24"/>
      <c r="AC24242" s="24"/>
      <c r="AI24242" s="24"/>
      <c r="AL24242" s="24"/>
      <c r="AO24242" s="24"/>
      <c r="AR24242" s="24"/>
      <c r="AU24242" s="24"/>
    </row>
    <row r="24243">
      <c r="J24243" s="18"/>
      <c r="N24243" s="24"/>
      <c r="Q24243" s="24"/>
      <c r="T24243" s="24"/>
      <c r="W24243" s="24"/>
      <c r="Z24243" s="24"/>
      <c r="AC24243" s="24"/>
      <c r="AI24243" s="24"/>
      <c r="AL24243" s="24"/>
      <c r="AO24243" s="24"/>
      <c r="AR24243" s="24"/>
      <c r="AU24243" s="24"/>
    </row>
    <row r="24244">
      <c r="J24244" s="18"/>
      <c r="N24244" s="24"/>
      <c r="Q24244" s="24"/>
      <c r="T24244" s="24"/>
      <c r="W24244" s="24"/>
      <c r="Z24244" s="24"/>
      <c r="AC24244" s="24"/>
      <c r="AI24244" s="24"/>
      <c r="AL24244" s="24"/>
      <c r="AO24244" s="24"/>
      <c r="AR24244" s="24"/>
      <c r="AU24244" s="24"/>
    </row>
    <row r="24245">
      <c r="J24245" s="18"/>
      <c r="N24245" s="24"/>
      <c r="Q24245" s="24"/>
      <c r="T24245" s="24"/>
      <c r="W24245" s="24"/>
      <c r="Z24245" s="24"/>
      <c r="AC24245" s="24"/>
      <c r="AI24245" s="24"/>
      <c r="AL24245" s="24"/>
      <c r="AO24245" s="24"/>
      <c r="AR24245" s="24"/>
      <c r="AU24245" s="24"/>
    </row>
    <row r="24246">
      <c r="J24246" s="18"/>
      <c r="N24246" s="24"/>
      <c r="Q24246" s="24"/>
      <c r="T24246" s="24"/>
      <c r="W24246" s="24"/>
      <c r="Z24246" s="24"/>
      <c r="AC24246" s="24"/>
      <c r="AI24246" s="24"/>
      <c r="AL24246" s="24"/>
      <c r="AO24246" s="24"/>
      <c r="AR24246" s="24"/>
      <c r="AU24246" s="24"/>
    </row>
    <row r="24247">
      <c r="J24247" s="18"/>
      <c r="N24247" s="24"/>
      <c r="Q24247" s="24"/>
      <c r="T24247" s="24"/>
      <c r="W24247" s="24"/>
      <c r="Z24247" s="24"/>
      <c r="AC24247" s="24"/>
      <c r="AI24247" s="24"/>
      <c r="AL24247" s="24"/>
      <c r="AO24247" s="24"/>
      <c r="AR24247" s="24"/>
      <c r="AU24247" s="24"/>
    </row>
    <row r="24248">
      <c r="J24248" s="18"/>
      <c r="N24248" s="24"/>
      <c r="Q24248" s="24"/>
      <c r="T24248" s="24"/>
      <c r="W24248" s="24"/>
      <c r="Z24248" s="24"/>
      <c r="AC24248" s="24"/>
      <c r="AI24248" s="24"/>
      <c r="AL24248" s="24"/>
      <c r="AO24248" s="24"/>
      <c r="AR24248" s="24"/>
      <c r="AU24248" s="24"/>
    </row>
    <row r="24249">
      <c r="J24249" s="18"/>
      <c r="N24249" s="24"/>
      <c r="Q24249" s="24"/>
      <c r="T24249" s="24"/>
      <c r="W24249" s="24"/>
      <c r="Z24249" s="24"/>
      <c r="AC24249" s="24"/>
      <c r="AI24249" s="24"/>
      <c r="AL24249" s="24"/>
      <c r="AO24249" s="24"/>
      <c r="AR24249" s="24"/>
      <c r="AU24249" s="24"/>
    </row>
    <row r="24250">
      <c r="J24250" s="18"/>
      <c r="N24250" s="24"/>
      <c r="Q24250" s="24"/>
      <c r="T24250" s="24"/>
      <c r="W24250" s="24"/>
      <c r="Z24250" s="24"/>
      <c r="AC24250" s="24"/>
      <c r="AI24250" s="24"/>
      <c r="AL24250" s="24"/>
      <c r="AO24250" s="24"/>
      <c r="AR24250" s="24"/>
      <c r="AU24250" s="24"/>
    </row>
    <row r="24251">
      <c r="J24251" s="18"/>
      <c r="N24251" s="24"/>
      <c r="Q24251" s="24"/>
      <c r="T24251" s="24"/>
      <c r="W24251" s="24"/>
      <c r="Z24251" s="24"/>
      <c r="AC24251" s="24"/>
      <c r="AI24251" s="24"/>
      <c r="AL24251" s="24"/>
      <c r="AO24251" s="24"/>
      <c r="AR24251" s="24"/>
      <c r="AU24251" s="24"/>
    </row>
    <row r="24252">
      <c r="J24252" s="18"/>
      <c r="N24252" s="24"/>
      <c r="Q24252" s="24"/>
      <c r="T24252" s="24"/>
      <c r="W24252" s="24"/>
      <c r="Z24252" s="24"/>
      <c r="AC24252" s="24"/>
      <c r="AI24252" s="24"/>
      <c r="AL24252" s="24"/>
      <c r="AO24252" s="24"/>
      <c r="AR24252" s="24"/>
      <c r="AU24252" s="24"/>
    </row>
    <row r="24253">
      <c r="J24253" s="18"/>
      <c r="N24253" s="24"/>
      <c r="Q24253" s="24"/>
      <c r="T24253" s="24"/>
      <c r="W24253" s="24"/>
      <c r="Z24253" s="24"/>
      <c r="AC24253" s="24"/>
      <c r="AI24253" s="24"/>
      <c r="AL24253" s="24"/>
      <c r="AO24253" s="24"/>
      <c r="AR24253" s="24"/>
      <c r="AU24253" s="24"/>
    </row>
    <row r="24254">
      <c r="J24254" s="18"/>
      <c r="N24254" s="24"/>
      <c r="Q24254" s="24"/>
      <c r="T24254" s="24"/>
      <c r="W24254" s="24"/>
      <c r="Z24254" s="24"/>
      <c r="AC24254" s="24"/>
      <c r="AI24254" s="24"/>
      <c r="AL24254" s="24"/>
      <c r="AO24254" s="24"/>
      <c r="AR24254" s="24"/>
      <c r="AU24254" s="24"/>
    </row>
    <row r="24255">
      <c r="J24255" s="18"/>
      <c r="N24255" s="24"/>
      <c r="Q24255" s="24"/>
      <c r="T24255" s="24"/>
      <c r="W24255" s="24"/>
      <c r="Z24255" s="24"/>
      <c r="AC24255" s="24"/>
      <c r="AI24255" s="24"/>
      <c r="AL24255" s="24"/>
      <c r="AO24255" s="24"/>
      <c r="AR24255" s="24"/>
      <c r="AU24255" s="24"/>
    </row>
    <row r="24256">
      <c r="J24256" s="18"/>
      <c r="N24256" s="24"/>
      <c r="Q24256" s="24"/>
      <c r="T24256" s="24"/>
      <c r="W24256" s="24"/>
      <c r="Z24256" s="24"/>
      <c r="AC24256" s="24"/>
      <c r="AI24256" s="24"/>
      <c r="AL24256" s="24"/>
      <c r="AO24256" s="24"/>
      <c r="AR24256" s="24"/>
      <c r="AU24256" s="24"/>
    </row>
    <row r="24257">
      <c r="J24257" s="18"/>
      <c r="N24257" s="24"/>
      <c r="Q24257" s="24"/>
      <c r="T24257" s="24"/>
      <c r="W24257" s="24"/>
      <c r="Z24257" s="24"/>
      <c r="AC24257" s="24"/>
      <c r="AI24257" s="24"/>
      <c r="AL24257" s="24"/>
      <c r="AO24257" s="24"/>
      <c r="AR24257" s="24"/>
      <c r="AU24257" s="24"/>
    </row>
    <row r="24258">
      <c r="J24258" s="18"/>
      <c r="N24258" s="24"/>
      <c r="Q24258" s="24"/>
      <c r="T24258" s="24"/>
      <c r="W24258" s="24"/>
      <c r="Z24258" s="24"/>
      <c r="AC24258" s="24"/>
      <c r="AI24258" s="24"/>
      <c r="AL24258" s="24"/>
      <c r="AO24258" s="24"/>
      <c r="AR24258" s="24"/>
      <c r="AU24258" s="24"/>
    </row>
    <row r="24259">
      <c r="J24259" s="18"/>
      <c r="N24259" s="24"/>
      <c r="Q24259" s="24"/>
      <c r="T24259" s="24"/>
      <c r="W24259" s="24"/>
      <c r="Z24259" s="24"/>
      <c r="AC24259" s="24"/>
      <c r="AI24259" s="24"/>
      <c r="AL24259" s="24"/>
      <c r="AO24259" s="24"/>
      <c r="AR24259" s="24"/>
      <c r="AU24259" s="24"/>
    </row>
    <row r="24260">
      <c r="J24260" s="18"/>
      <c r="N24260" s="24"/>
      <c r="Q24260" s="24"/>
      <c r="T24260" s="24"/>
      <c r="W24260" s="24"/>
      <c r="Z24260" s="24"/>
      <c r="AC24260" s="24"/>
      <c r="AI24260" s="24"/>
      <c r="AL24260" s="24"/>
      <c r="AO24260" s="24"/>
      <c r="AR24260" s="24"/>
      <c r="AU24260" s="24"/>
    </row>
    <row r="24261">
      <c r="J24261" s="18"/>
      <c r="N24261" s="24"/>
      <c r="Q24261" s="24"/>
      <c r="T24261" s="24"/>
      <c r="W24261" s="24"/>
      <c r="Z24261" s="24"/>
      <c r="AC24261" s="24"/>
      <c r="AI24261" s="24"/>
      <c r="AL24261" s="24"/>
      <c r="AO24261" s="24"/>
      <c r="AR24261" s="24"/>
      <c r="AU24261" s="24"/>
    </row>
    <row r="24262">
      <c r="J24262" s="18"/>
      <c r="N24262" s="24"/>
      <c r="Q24262" s="24"/>
      <c r="T24262" s="24"/>
      <c r="W24262" s="24"/>
      <c r="Z24262" s="24"/>
      <c r="AC24262" s="24"/>
      <c r="AI24262" s="24"/>
      <c r="AL24262" s="24"/>
      <c r="AO24262" s="24"/>
      <c r="AR24262" s="24"/>
      <c r="AU24262" s="24"/>
    </row>
    <row r="24263">
      <c r="J24263" s="18"/>
      <c r="N24263" s="24"/>
      <c r="Q24263" s="24"/>
      <c r="T24263" s="24"/>
      <c r="W24263" s="24"/>
      <c r="Z24263" s="24"/>
      <c r="AC24263" s="24"/>
      <c r="AI24263" s="24"/>
      <c r="AL24263" s="24"/>
      <c r="AO24263" s="24"/>
      <c r="AR24263" s="24"/>
      <c r="AU24263" s="24"/>
    </row>
    <row r="24264">
      <c r="J24264" s="18"/>
      <c r="N24264" s="24"/>
      <c r="Q24264" s="24"/>
      <c r="T24264" s="24"/>
      <c r="W24264" s="24"/>
      <c r="Z24264" s="24"/>
      <c r="AC24264" s="24"/>
      <c r="AI24264" s="24"/>
      <c r="AL24264" s="24"/>
      <c r="AO24264" s="24"/>
      <c r="AR24264" s="24"/>
      <c r="AU24264" s="24"/>
    </row>
    <row r="24265">
      <c r="J24265" s="18"/>
      <c r="N24265" s="24"/>
      <c r="Q24265" s="24"/>
      <c r="T24265" s="24"/>
      <c r="W24265" s="24"/>
      <c r="Z24265" s="24"/>
      <c r="AC24265" s="24"/>
      <c r="AI24265" s="24"/>
      <c r="AL24265" s="24"/>
      <c r="AO24265" s="24"/>
      <c r="AR24265" s="24"/>
      <c r="AU24265" s="24"/>
    </row>
    <row r="24266">
      <c r="J24266" s="18"/>
      <c r="N24266" s="24"/>
      <c r="Q24266" s="24"/>
      <c r="T24266" s="24"/>
      <c r="W24266" s="24"/>
      <c r="Z24266" s="24"/>
      <c r="AC24266" s="24"/>
      <c r="AI24266" s="24"/>
      <c r="AL24266" s="24"/>
      <c r="AO24266" s="24"/>
      <c r="AR24266" s="24"/>
      <c r="AU24266" s="24"/>
    </row>
    <row r="24267">
      <c r="J24267" s="18"/>
      <c r="N24267" s="24"/>
      <c r="Q24267" s="24"/>
      <c r="T24267" s="24"/>
      <c r="W24267" s="24"/>
      <c r="Z24267" s="24"/>
      <c r="AC24267" s="24"/>
      <c r="AI24267" s="24"/>
      <c r="AL24267" s="24"/>
      <c r="AO24267" s="24"/>
      <c r="AR24267" s="24"/>
      <c r="AU24267" s="24"/>
    </row>
    <row r="24268">
      <c r="J24268" s="18"/>
      <c r="N24268" s="24"/>
      <c r="Q24268" s="24"/>
      <c r="T24268" s="24"/>
      <c r="W24268" s="24"/>
      <c r="Z24268" s="24"/>
      <c r="AC24268" s="24"/>
      <c r="AI24268" s="24"/>
      <c r="AL24268" s="24"/>
      <c r="AO24268" s="24"/>
      <c r="AR24268" s="24"/>
      <c r="AU24268" s="24"/>
    </row>
    <row r="24269">
      <c r="J24269" s="18"/>
      <c r="N24269" s="24"/>
      <c r="Q24269" s="24"/>
      <c r="T24269" s="24"/>
      <c r="W24269" s="24"/>
      <c r="Z24269" s="24"/>
      <c r="AC24269" s="24"/>
      <c r="AI24269" s="24"/>
      <c r="AL24269" s="24"/>
      <c r="AO24269" s="24"/>
      <c r="AR24269" s="24"/>
      <c r="AU24269" s="24"/>
    </row>
    <row r="24270">
      <c r="J24270" s="18"/>
      <c r="N24270" s="24"/>
      <c r="Q24270" s="24"/>
      <c r="T24270" s="24"/>
      <c r="W24270" s="24"/>
      <c r="Z24270" s="24"/>
      <c r="AC24270" s="24"/>
      <c r="AI24270" s="24"/>
      <c r="AL24270" s="24"/>
      <c r="AO24270" s="24"/>
      <c r="AR24270" s="24"/>
      <c r="AU24270" s="24"/>
    </row>
    <row r="24271">
      <c r="J24271" s="18"/>
      <c r="N24271" s="24"/>
      <c r="Q24271" s="24"/>
      <c r="T24271" s="24"/>
      <c r="W24271" s="24"/>
      <c r="Z24271" s="24"/>
      <c r="AC24271" s="24"/>
      <c r="AI24271" s="24"/>
      <c r="AL24271" s="24"/>
      <c r="AO24271" s="24"/>
      <c r="AR24271" s="24"/>
      <c r="AU24271" s="24"/>
    </row>
    <row r="24272">
      <c r="J24272" s="18"/>
      <c r="N24272" s="24"/>
      <c r="Q24272" s="24"/>
      <c r="T24272" s="24"/>
      <c r="W24272" s="24"/>
      <c r="Z24272" s="24"/>
      <c r="AC24272" s="24"/>
      <c r="AI24272" s="24"/>
      <c r="AL24272" s="24"/>
      <c r="AO24272" s="24"/>
      <c r="AR24272" s="24"/>
      <c r="AU24272" s="24"/>
    </row>
    <row r="24273">
      <c r="J24273" s="18"/>
      <c r="N24273" s="24"/>
      <c r="Q24273" s="24"/>
      <c r="T24273" s="24"/>
      <c r="W24273" s="24"/>
      <c r="Z24273" s="24"/>
      <c r="AC24273" s="24"/>
      <c r="AI24273" s="24"/>
      <c r="AL24273" s="24"/>
      <c r="AO24273" s="24"/>
      <c r="AR24273" s="24"/>
      <c r="AU24273" s="24"/>
    </row>
    <row r="24274">
      <c r="J24274" s="18"/>
      <c r="N24274" s="24"/>
      <c r="Q24274" s="24"/>
      <c r="T24274" s="24"/>
      <c r="W24274" s="24"/>
      <c r="Z24274" s="24"/>
      <c r="AC24274" s="24"/>
      <c r="AI24274" s="24"/>
      <c r="AL24274" s="24"/>
      <c r="AO24274" s="24"/>
      <c r="AR24274" s="24"/>
      <c r="AU24274" s="24"/>
    </row>
    <row r="24275">
      <c r="J24275" s="18"/>
      <c r="N24275" s="24"/>
      <c r="Q24275" s="24"/>
      <c r="T24275" s="24"/>
      <c r="W24275" s="24"/>
      <c r="Z24275" s="24"/>
      <c r="AC24275" s="24"/>
      <c r="AI24275" s="24"/>
      <c r="AL24275" s="24"/>
      <c r="AO24275" s="24"/>
      <c r="AR24275" s="24"/>
      <c r="AU24275" s="24"/>
    </row>
    <row r="24276">
      <c r="J24276" s="18"/>
      <c r="N24276" s="24"/>
      <c r="Q24276" s="24"/>
      <c r="T24276" s="24"/>
      <c r="W24276" s="24"/>
      <c r="Z24276" s="24"/>
      <c r="AC24276" s="24"/>
      <c r="AI24276" s="24"/>
      <c r="AL24276" s="24"/>
      <c r="AO24276" s="24"/>
      <c r="AR24276" s="24"/>
      <c r="AU24276" s="24"/>
    </row>
    <row r="24277">
      <c r="J24277" s="18"/>
      <c r="N24277" s="24"/>
      <c r="Q24277" s="24"/>
      <c r="T24277" s="24"/>
      <c r="W24277" s="24"/>
      <c r="Z24277" s="24"/>
      <c r="AC24277" s="24"/>
      <c r="AI24277" s="24"/>
      <c r="AL24277" s="24"/>
      <c r="AO24277" s="24"/>
      <c r="AR24277" s="24"/>
      <c r="AU24277" s="24"/>
    </row>
    <row r="24278">
      <c r="J24278" s="18"/>
      <c r="N24278" s="24"/>
      <c r="Q24278" s="24"/>
      <c r="T24278" s="24"/>
      <c r="W24278" s="24"/>
      <c r="Z24278" s="24"/>
      <c r="AC24278" s="24"/>
      <c r="AI24278" s="24"/>
      <c r="AL24278" s="24"/>
      <c r="AO24278" s="24"/>
      <c r="AR24278" s="24"/>
      <c r="AU24278" s="24"/>
    </row>
    <row r="24279">
      <c r="J24279" s="18"/>
      <c r="N24279" s="24"/>
      <c r="Q24279" s="24"/>
      <c r="T24279" s="24"/>
      <c r="W24279" s="24"/>
      <c r="Z24279" s="24"/>
      <c r="AC24279" s="24"/>
      <c r="AI24279" s="24"/>
      <c r="AL24279" s="24"/>
      <c r="AO24279" s="24"/>
      <c r="AR24279" s="24"/>
      <c r="AU24279" s="24"/>
    </row>
    <row r="24280">
      <c r="J24280" s="18"/>
      <c r="N24280" s="24"/>
      <c r="Q24280" s="24"/>
      <c r="T24280" s="24"/>
      <c r="W24280" s="24"/>
      <c r="Z24280" s="24"/>
      <c r="AC24280" s="24"/>
      <c r="AI24280" s="24"/>
      <c r="AL24280" s="24"/>
      <c r="AO24280" s="24"/>
      <c r="AR24280" s="24"/>
      <c r="AU24280" s="24"/>
    </row>
    <row r="24281">
      <c r="J24281" s="18"/>
      <c r="N24281" s="24"/>
      <c r="Q24281" s="24"/>
      <c r="T24281" s="24"/>
      <c r="W24281" s="24"/>
      <c r="Z24281" s="24"/>
      <c r="AC24281" s="24"/>
      <c r="AI24281" s="24"/>
      <c r="AL24281" s="24"/>
      <c r="AO24281" s="24"/>
      <c r="AR24281" s="24"/>
      <c r="AU24281" s="24"/>
    </row>
    <row r="24282">
      <c r="J24282" s="18"/>
      <c r="N24282" s="24"/>
      <c r="Q24282" s="24"/>
      <c r="T24282" s="24"/>
      <c r="W24282" s="24"/>
      <c r="Z24282" s="24"/>
      <c r="AC24282" s="24"/>
      <c r="AI24282" s="24"/>
      <c r="AL24282" s="24"/>
      <c r="AO24282" s="24"/>
      <c r="AR24282" s="24"/>
      <c r="AU24282" s="24"/>
    </row>
    <row r="24283">
      <c r="J24283" s="18"/>
      <c r="N24283" s="24"/>
      <c r="Q24283" s="24"/>
      <c r="T24283" s="24"/>
      <c r="W24283" s="24"/>
      <c r="Z24283" s="24"/>
      <c r="AC24283" s="24"/>
      <c r="AI24283" s="24"/>
      <c r="AL24283" s="24"/>
      <c r="AO24283" s="24"/>
      <c r="AR24283" s="24"/>
      <c r="AU24283" s="24"/>
    </row>
    <row r="24284">
      <c r="J24284" s="18"/>
      <c r="N24284" s="24"/>
      <c r="Q24284" s="24"/>
      <c r="T24284" s="24"/>
      <c r="W24284" s="24"/>
      <c r="Z24284" s="24"/>
      <c r="AC24284" s="24"/>
      <c r="AI24284" s="24"/>
      <c r="AL24284" s="24"/>
      <c r="AO24284" s="24"/>
      <c r="AR24284" s="24"/>
      <c r="AU24284" s="24"/>
    </row>
    <row r="24285">
      <c r="J24285" s="18"/>
      <c r="N24285" s="24"/>
      <c r="Q24285" s="24"/>
      <c r="T24285" s="24"/>
      <c r="W24285" s="24"/>
      <c r="Z24285" s="24"/>
      <c r="AC24285" s="24"/>
      <c r="AI24285" s="24"/>
      <c r="AL24285" s="24"/>
      <c r="AO24285" s="24"/>
      <c r="AR24285" s="24"/>
      <c r="AU24285" s="24"/>
    </row>
    <row r="24286">
      <c r="J24286" s="18"/>
      <c r="N24286" s="24"/>
      <c r="Q24286" s="24"/>
      <c r="T24286" s="24"/>
      <c r="W24286" s="24"/>
      <c r="Z24286" s="24"/>
      <c r="AC24286" s="24"/>
      <c r="AI24286" s="24"/>
      <c r="AL24286" s="24"/>
      <c r="AO24286" s="24"/>
      <c r="AR24286" s="24"/>
      <c r="AU24286" s="24"/>
    </row>
    <row r="24287">
      <c r="J24287" s="18"/>
      <c r="N24287" s="24"/>
      <c r="Q24287" s="24"/>
      <c r="T24287" s="24"/>
      <c r="W24287" s="24"/>
      <c r="Z24287" s="24"/>
      <c r="AC24287" s="24"/>
      <c r="AI24287" s="24"/>
      <c r="AL24287" s="24"/>
      <c r="AO24287" s="24"/>
      <c r="AR24287" s="24"/>
      <c r="AU24287" s="24"/>
    </row>
    <row r="24288">
      <c r="J24288" s="18"/>
      <c r="N24288" s="24"/>
      <c r="Q24288" s="24"/>
      <c r="T24288" s="24"/>
      <c r="W24288" s="24"/>
      <c r="Z24288" s="24"/>
      <c r="AC24288" s="24"/>
      <c r="AI24288" s="24"/>
      <c r="AL24288" s="24"/>
      <c r="AO24288" s="24"/>
      <c r="AR24288" s="24"/>
      <c r="AU24288" s="24"/>
    </row>
    <row r="24289">
      <c r="J24289" s="18"/>
      <c r="N24289" s="24"/>
      <c r="Q24289" s="24"/>
      <c r="T24289" s="24"/>
      <c r="W24289" s="24"/>
      <c r="Z24289" s="24"/>
      <c r="AC24289" s="24"/>
      <c r="AI24289" s="24"/>
      <c r="AL24289" s="24"/>
      <c r="AO24289" s="24"/>
      <c r="AR24289" s="24"/>
      <c r="AU24289" s="24"/>
    </row>
    <row r="24290">
      <c r="J24290" s="18"/>
      <c r="N24290" s="24"/>
      <c r="Q24290" s="24"/>
      <c r="T24290" s="24"/>
      <c r="W24290" s="24"/>
      <c r="Z24290" s="24"/>
      <c r="AC24290" s="24"/>
      <c r="AI24290" s="24"/>
      <c r="AL24290" s="24"/>
      <c r="AO24290" s="24"/>
      <c r="AR24290" s="24"/>
      <c r="AU24290" s="24"/>
    </row>
    <row r="24291">
      <c r="J24291" s="18"/>
      <c r="N24291" s="24"/>
      <c r="Q24291" s="24"/>
      <c r="T24291" s="24"/>
      <c r="W24291" s="24"/>
      <c r="Z24291" s="24"/>
      <c r="AC24291" s="24"/>
      <c r="AI24291" s="24"/>
      <c r="AL24291" s="24"/>
      <c r="AO24291" s="24"/>
      <c r="AR24291" s="24"/>
      <c r="AU24291" s="24"/>
    </row>
    <row r="24292">
      <c r="J24292" s="18"/>
      <c r="N24292" s="24"/>
      <c r="Q24292" s="24"/>
      <c r="T24292" s="24"/>
      <c r="W24292" s="24"/>
      <c r="Z24292" s="24"/>
      <c r="AC24292" s="24"/>
      <c r="AI24292" s="24"/>
      <c r="AL24292" s="24"/>
      <c r="AO24292" s="24"/>
      <c r="AR24292" s="24"/>
      <c r="AU24292" s="24"/>
    </row>
    <row r="24293">
      <c r="J24293" s="18"/>
      <c r="N24293" s="24"/>
      <c r="Q24293" s="24"/>
      <c r="T24293" s="24"/>
      <c r="W24293" s="24"/>
      <c r="Z24293" s="24"/>
      <c r="AC24293" s="24"/>
      <c r="AI24293" s="24"/>
      <c r="AL24293" s="24"/>
      <c r="AO24293" s="24"/>
      <c r="AR24293" s="24"/>
      <c r="AU24293" s="24"/>
    </row>
    <row r="24294">
      <c r="J24294" s="18"/>
      <c r="N24294" s="24"/>
      <c r="Q24294" s="24"/>
      <c r="T24294" s="24"/>
      <c r="W24294" s="24"/>
      <c r="Z24294" s="24"/>
      <c r="AC24294" s="24"/>
      <c r="AI24294" s="24"/>
      <c r="AL24294" s="24"/>
      <c r="AO24294" s="24"/>
      <c r="AR24294" s="24"/>
      <c r="AU24294" s="24"/>
    </row>
    <row r="24295">
      <c r="J24295" s="18"/>
      <c r="N24295" s="24"/>
      <c r="Q24295" s="24"/>
      <c r="T24295" s="24"/>
      <c r="W24295" s="24"/>
      <c r="Z24295" s="24"/>
      <c r="AC24295" s="24"/>
      <c r="AI24295" s="24"/>
      <c r="AL24295" s="24"/>
      <c r="AO24295" s="24"/>
      <c r="AR24295" s="24"/>
      <c r="AU24295" s="24"/>
    </row>
    <row r="24296">
      <c r="J24296" s="18"/>
      <c r="N24296" s="24"/>
      <c r="Q24296" s="24"/>
      <c r="T24296" s="24"/>
      <c r="W24296" s="24"/>
      <c r="Z24296" s="24"/>
      <c r="AC24296" s="24"/>
      <c r="AI24296" s="24"/>
      <c r="AL24296" s="24"/>
      <c r="AO24296" s="24"/>
      <c r="AR24296" s="24"/>
      <c r="AU24296" s="24"/>
    </row>
    <row r="24297">
      <c r="J24297" s="18"/>
      <c r="N24297" s="24"/>
      <c r="Q24297" s="24"/>
      <c r="T24297" s="24"/>
      <c r="W24297" s="24"/>
      <c r="Z24297" s="24"/>
      <c r="AC24297" s="24"/>
      <c r="AI24297" s="24"/>
      <c r="AL24297" s="24"/>
      <c r="AO24297" s="24"/>
      <c r="AR24297" s="24"/>
      <c r="AU24297" s="24"/>
    </row>
    <row r="24298">
      <c r="J24298" s="18"/>
      <c r="N24298" s="24"/>
      <c r="Q24298" s="24"/>
      <c r="T24298" s="24"/>
      <c r="W24298" s="24"/>
      <c r="Z24298" s="24"/>
      <c r="AC24298" s="24"/>
      <c r="AI24298" s="24"/>
      <c r="AL24298" s="24"/>
      <c r="AO24298" s="24"/>
      <c r="AR24298" s="24"/>
      <c r="AU24298" s="24"/>
    </row>
    <row r="24299">
      <c r="J24299" s="18"/>
      <c r="N24299" s="24"/>
      <c r="Q24299" s="24"/>
      <c r="T24299" s="24"/>
      <c r="W24299" s="24"/>
      <c r="Z24299" s="24"/>
      <c r="AC24299" s="24"/>
      <c r="AI24299" s="24"/>
      <c r="AL24299" s="24"/>
      <c r="AO24299" s="24"/>
      <c r="AR24299" s="24"/>
      <c r="AU24299" s="24"/>
    </row>
    <row r="24300">
      <c r="J24300" s="18"/>
      <c r="N24300" s="24"/>
      <c r="Q24300" s="24"/>
      <c r="T24300" s="24"/>
      <c r="W24300" s="24"/>
      <c r="Z24300" s="24"/>
      <c r="AC24300" s="24"/>
      <c r="AI24300" s="24"/>
      <c r="AL24300" s="24"/>
      <c r="AO24300" s="24"/>
      <c r="AR24300" s="24"/>
      <c r="AU24300" s="24"/>
    </row>
    <row r="24301">
      <c r="J24301" s="18"/>
      <c r="N24301" s="24"/>
      <c r="Q24301" s="24"/>
      <c r="T24301" s="24"/>
      <c r="W24301" s="24"/>
      <c r="Z24301" s="24"/>
      <c r="AC24301" s="24"/>
      <c r="AI24301" s="24"/>
      <c r="AL24301" s="24"/>
      <c r="AO24301" s="24"/>
      <c r="AR24301" s="24"/>
      <c r="AU24301" s="24"/>
    </row>
    <row r="24302">
      <c r="J24302" s="18"/>
      <c r="N24302" s="24"/>
      <c r="Q24302" s="24"/>
      <c r="T24302" s="24"/>
      <c r="W24302" s="24"/>
      <c r="Z24302" s="24"/>
      <c r="AC24302" s="24"/>
      <c r="AI24302" s="24"/>
      <c r="AL24302" s="24"/>
      <c r="AO24302" s="24"/>
      <c r="AR24302" s="24"/>
      <c r="AU24302" s="24"/>
    </row>
    <row r="24303">
      <c r="J24303" s="18"/>
      <c r="N24303" s="24"/>
      <c r="Q24303" s="24"/>
      <c r="T24303" s="24"/>
      <c r="W24303" s="24"/>
      <c r="Z24303" s="24"/>
      <c r="AC24303" s="24"/>
      <c r="AI24303" s="24"/>
      <c r="AL24303" s="24"/>
      <c r="AO24303" s="24"/>
      <c r="AR24303" s="24"/>
      <c r="AU24303" s="24"/>
    </row>
    <row r="24304">
      <c r="J24304" s="18"/>
      <c r="N24304" s="24"/>
      <c r="Q24304" s="24"/>
      <c r="T24304" s="24"/>
      <c r="W24304" s="24"/>
      <c r="Z24304" s="24"/>
      <c r="AC24304" s="24"/>
      <c r="AI24304" s="24"/>
      <c r="AL24304" s="24"/>
      <c r="AO24304" s="24"/>
      <c r="AR24304" s="24"/>
      <c r="AU24304" s="24"/>
    </row>
    <row r="24305">
      <c r="J24305" s="18"/>
      <c r="N24305" s="24"/>
      <c r="Q24305" s="24"/>
      <c r="T24305" s="24"/>
      <c r="W24305" s="24"/>
      <c r="Z24305" s="24"/>
      <c r="AC24305" s="24"/>
      <c r="AI24305" s="24"/>
      <c r="AL24305" s="24"/>
      <c r="AO24305" s="24"/>
      <c r="AR24305" s="24"/>
      <c r="AU24305" s="24"/>
    </row>
    <row r="24306">
      <c r="J24306" s="18"/>
      <c r="N24306" s="24"/>
      <c r="Q24306" s="24"/>
      <c r="T24306" s="24"/>
      <c r="W24306" s="24"/>
      <c r="Z24306" s="24"/>
      <c r="AC24306" s="24"/>
      <c r="AI24306" s="24"/>
      <c r="AL24306" s="24"/>
      <c r="AO24306" s="24"/>
      <c r="AR24306" s="24"/>
      <c r="AU24306" s="24"/>
    </row>
    <row r="24307">
      <c r="J24307" s="18"/>
      <c r="N24307" s="24"/>
      <c r="Q24307" s="24"/>
      <c r="T24307" s="24"/>
      <c r="W24307" s="24"/>
      <c r="Z24307" s="24"/>
      <c r="AC24307" s="24"/>
      <c r="AI24307" s="24"/>
      <c r="AL24307" s="24"/>
      <c r="AO24307" s="24"/>
      <c r="AR24307" s="24"/>
      <c r="AU24307" s="24"/>
    </row>
    <row r="24308">
      <c r="J24308" s="18"/>
      <c r="N24308" s="24"/>
      <c r="Q24308" s="24"/>
      <c r="T24308" s="24"/>
      <c r="W24308" s="24"/>
      <c r="Z24308" s="24"/>
      <c r="AC24308" s="24"/>
      <c r="AI24308" s="24"/>
      <c r="AL24308" s="24"/>
      <c r="AO24308" s="24"/>
      <c r="AR24308" s="24"/>
      <c r="AU24308" s="24"/>
    </row>
    <row r="24309">
      <c r="J24309" s="18"/>
      <c r="N24309" s="24"/>
      <c r="Q24309" s="24"/>
      <c r="T24309" s="24"/>
      <c r="W24309" s="24"/>
      <c r="Z24309" s="24"/>
      <c r="AC24309" s="24"/>
      <c r="AI24309" s="24"/>
      <c r="AL24309" s="24"/>
      <c r="AO24309" s="24"/>
      <c r="AR24309" s="24"/>
      <c r="AU24309" s="24"/>
    </row>
    <row r="24310">
      <c r="J24310" s="18"/>
      <c r="N24310" s="24"/>
      <c r="Q24310" s="24"/>
      <c r="T24310" s="24"/>
      <c r="W24310" s="24"/>
      <c r="Z24310" s="24"/>
      <c r="AC24310" s="24"/>
      <c r="AI24310" s="24"/>
      <c r="AL24310" s="24"/>
      <c r="AO24310" s="24"/>
      <c r="AR24310" s="24"/>
      <c r="AU24310" s="24"/>
    </row>
    <row r="24311">
      <c r="J24311" s="18"/>
      <c r="N24311" s="24"/>
      <c r="Q24311" s="24"/>
      <c r="T24311" s="24"/>
      <c r="W24311" s="24"/>
      <c r="Z24311" s="24"/>
      <c r="AC24311" s="24"/>
      <c r="AI24311" s="24"/>
      <c r="AL24311" s="24"/>
      <c r="AO24311" s="24"/>
      <c r="AR24311" s="24"/>
      <c r="AU24311" s="24"/>
    </row>
    <row r="24312">
      <c r="J24312" s="18"/>
      <c r="N24312" s="24"/>
      <c r="Q24312" s="24"/>
      <c r="T24312" s="24"/>
      <c r="W24312" s="24"/>
      <c r="Z24312" s="24"/>
      <c r="AC24312" s="24"/>
      <c r="AI24312" s="24"/>
      <c r="AL24312" s="24"/>
      <c r="AO24312" s="24"/>
      <c r="AR24312" s="24"/>
      <c r="AU24312" s="24"/>
    </row>
    <row r="24313">
      <c r="J24313" s="18"/>
      <c r="N24313" s="24"/>
      <c r="Q24313" s="24"/>
      <c r="T24313" s="24"/>
      <c r="W24313" s="24"/>
      <c r="Z24313" s="24"/>
      <c r="AC24313" s="24"/>
      <c r="AI24313" s="24"/>
      <c r="AL24313" s="24"/>
      <c r="AO24313" s="24"/>
      <c r="AR24313" s="24"/>
      <c r="AU24313" s="24"/>
    </row>
    <row r="24314">
      <c r="J24314" s="18"/>
      <c r="N24314" s="24"/>
      <c r="Q24314" s="24"/>
      <c r="T24314" s="24"/>
      <c r="W24314" s="24"/>
      <c r="Z24314" s="24"/>
      <c r="AC24314" s="24"/>
      <c r="AI24314" s="24"/>
      <c r="AL24314" s="24"/>
      <c r="AO24314" s="24"/>
      <c r="AR24314" s="24"/>
      <c r="AU24314" s="24"/>
    </row>
    <row r="24315">
      <c r="J24315" s="18"/>
      <c r="N24315" s="24"/>
      <c r="Q24315" s="24"/>
      <c r="T24315" s="24"/>
      <c r="W24315" s="24"/>
      <c r="Z24315" s="24"/>
      <c r="AC24315" s="24"/>
      <c r="AI24315" s="24"/>
      <c r="AL24315" s="24"/>
      <c r="AO24315" s="24"/>
      <c r="AR24315" s="24"/>
      <c r="AU24315" s="24"/>
    </row>
    <row r="24316">
      <c r="J24316" s="18"/>
      <c r="N24316" s="24"/>
      <c r="Q24316" s="24"/>
      <c r="T24316" s="24"/>
      <c r="W24316" s="24"/>
      <c r="Z24316" s="24"/>
      <c r="AC24316" s="24"/>
      <c r="AI24316" s="24"/>
      <c r="AL24316" s="24"/>
      <c r="AO24316" s="24"/>
      <c r="AR24316" s="24"/>
      <c r="AU24316" s="24"/>
    </row>
    <row r="24317">
      <c r="J24317" s="18"/>
      <c r="N24317" s="24"/>
      <c r="Q24317" s="24"/>
      <c r="T24317" s="24"/>
      <c r="W24317" s="24"/>
      <c r="Z24317" s="24"/>
      <c r="AC24317" s="24"/>
      <c r="AI24317" s="24"/>
      <c r="AL24317" s="24"/>
      <c r="AO24317" s="24"/>
      <c r="AR24317" s="24"/>
      <c r="AU24317" s="24"/>
    </row>
    <row r="24318">
      <c r="J24318" s="18"/>
      <c r="N24318" s="24"/>
      <c r="Q24318" s="24"/>
      <c r="T24318" s="24"/>
      <c r="W24318" s="24"/>
      <c r="Z24318" s="24"/>
      <c r="AC24318" s="24"/>
      <c r="AI24318" s="24"/>
      <c r="AL24318" s="24"/>
      <c r="AO24318" s="24"/>
      <c r="AR24318" s="24"/>
      <c r="AU24318" s="24"/>
    </row>
    <row r="24319">
      <c r="J24319" s="18"/>
      <c r="N24319" s="24"/>
      <c r="Q24319" s="24"/>
      <c r="T24319" s="24"/>
      <c r="W24319" s="24"/>
      <c r="Z24319" s="24"/>
      <c r="AC24319" s="24"/>
      <c r="AI24319" s="24"/>
      <c r="AL24319" s="24"/>
      <c r="AO24319" s="24"/>
      <c r="AR24319" s="24"/>
      <c r="AU24319" s="24"/>
    </row>
    <row r="24320">
      <c r="J24320" s="18"/>
      <c r="N24320" s="24"/>
      <c r="Q24320" s="24"/>
      <c r="T24320" s="24"/>
      <c r="W24320" s="24"/>
      <c r="Z24320" s="24"/>
      <c r="AC24320" s="24"/>
      <c r="AI24320" s="24"/>
      <c r="AL24320" s="24"/>
      <c r="AO24320" s="24"/>
      <c r="AR24320" s="24"/>
      <c r="AU24320" s="24"/>
    </row>
    <row r="24321">
      <c r="J24321" s="18"/>
      <c r="N24321" s="24"/>
      <c r="Q24321" s="24"/>
      <c r="T24321" s="24"/>
      <c r="W24321" s="24"/>
      <c r="Z24321" s="24"/>
      <c r="AC24321" s="24"/>
      <c r="AI24321" s="24"/>
      <c r="AL24321" s="24"/>
      <c r="AO24321" s="24"/>
      <c r="AR24321" s="24"/>
      <c r="AU24321" s="24"/>
    </row>
    <row r="24322">
      <c r="J24322" s="18"/>
      <c r="N24322" s="24"/>
      <c r="Q24322" s="24"/>
      <c r="T24322" s="24"/>
      <c r="W24322" s="24"/>
      <c r="Z24322" s="24"/>
      <c r="AC24322" s="24"/>
      <c r="AI24322" s="24"/>
      <c r="AL24322" s="24"/>
      <c r="AO24322" s="24"/>
      <c r="AR24322" s="24"/>
      <c r="AU24322" s="24"/>
    </row>
    <row r="24323">
      <c r="J24323" s="18"/>
      <c r="N24323" s="24"/>
      <c r="Q24323" s="24"/>
      <c r="T24323" s="24"/>
      <c r="W24323" s="24"/>
      <c r="Z24323" s="24"/>
      <c r="AC24323" s="24"/>
      <c r="AI24323" s="24"/>
      <c r="AL24323" s="24"/>
      <c r="AO24323" s="24"/>
      <c r="AR24323" s="24"/>
      <c r="AU24323" s="24"/>
    </row>
    <row r="24324">
      <c r="J24324" s="18"/>
      <c r="N24324" s="24"/>
      <c r="Q24324" s="24"/>
      <c r="T24324" s="24"/>
      <c r="W24324" s="24"/>
      <c r="Z24324" s="24"/>
      <c r="AC24324" s="24"/>
      <c r="AI24324" s="24"/>
      <c r="AL24324" s="24"/>
      <c r="AO24324" s="24"/>
      <c r="AR24324" s="24"/>
      <c r="AU24324" s="24"/>
    </row>
    <row r="24325">
      <c r="J24325" s="18"/>
      <c r="N24325" s="24"/>
      <c r="Q24325" s="24"/>
      <c r="T24325" s="24"/>
      <c r="W24325" s="24"/>
      <c r="Z24325" s="24"/>
      <c r="AC24325" s="24"/>
      <c r="AI24325" s="24"/>
      <c r="AL24325" s="24"/>
      <c r="AO24325" s="24"/>
      <c r="AR24325" s="24"/>
      <c r="AU24325" s="24"/>
    </row>
    <row r="24326">
      <c r="J24326" s="18"/>
      <c r="N24326" s="24"/>
      <c r="Q24326" s="24"/>
      <c r="T24326" s="24"/>
      <c r="W24326" s="24"/>
      <c r="Z24326" s="24"/>
      <c r="AC24326" s="24"/>
      <c r="AI24326" s="24"/>
      <c r="AL24326" s="24"/>
      <c r="AO24326" s="24"/>
      <c r="AR24326" s="24"/>
      <c r="AU24326" s="24"/>
    </row>
    <row r="24327">
      <c r="J24327" s="18"/>
      <c r="N24327" s="24"/>
      <c r="Q24327" s="24"/>
      <c r="T24327" s="24"/>
      <c r="W24327" s="24"/>
      <c r="Z24327" s="24"/>
      <c r="AC24327" s="24"/>
      <c r="AI24327" s="24"/>
      <c r="AL24327" s="24"/>
      <c r="AO24327" s="24"/>
      <c r="AR24327" s="24"/>
      <c r="AU24327" s="24"/>
    </row>
    <row r="24328">
      <c r="J24328" s="18"/>
      <c r="N24328" s="24"/>
      <c r="Q24328" s="24"/>
      <c r="T24328" s="24"/>
      <c r="W24328" s="24"/>
      <c r="Z24328" s="24"/>
      <c r="AC24328" s="24"/>
      <c r="AI24328" s="24"/>
      <c r="AL24328" s="24"/>
      <c r="AO24328" s="24"/>
      <c r="AR24328" s="24"/>
      <c r="AU24328" s="24"/>
    </row>
    <row r="24329">
      <c r="J24329" s="18"/>
      <c r="N24329" s="24"/>
      <c r="Q24329" s="24"/>
      <c r="T24329" s="24"/>
      <c r="W24329" s="24"/>
      <c r="Z24329" s="24"/>
      <c r="AC24329" s="24"/>
      <c r="AI24329" s="24"/>
      <c r="AL24329" s="24"/>
      <c r="AO24329" s="24"/>
      <c r="AR24329" s="24"/>
      <c r="AU24329" s="24"/>
    </row>
    <row r="24330">
      <c r="J24330" s="18"/>
      <c r="N24330" s="24"/>
      <c r="Q24330" s="24"/>
      <c r="T24330" s="24"/>
      <c r="W24330" s="24"/>
      <c r="Z24330" s="24"/>
      <c r="AC24330" s="24"/>
      <c r="AI24330" s="24"/>
      <c r="AL24330" s="24"/>
      <c r="AO24330" s="24"/>
      <c r="AR24330" s="24"/>
      <c r="AU24330" s="24"/>
    </row>
    <row r="24331">
      <c r="J24331" s="18"/>
      <c r="N24331" s="24"/>
      <c r="Q24331" s="24"/>
      <c r="T24331" s="24"/>
      <c r="W24331" s="24"/>
      <c r="Z24331" s="24"/>
      <c r="AC24331" s="24"/>
      <c r="AI24331" s="24"/>
      <c r="AL24331" s="24"/>
      <c r="AO24331" s="24"/>
      <c r="AR24331" s="24"/>
      <c r="AU24331" s="24"/>
    </row>
    <row r="24332">
      <c r="J24332" s="18"/>
      <c r="N24332" s="24"/>
      <c r="Q24332" s="24"/>
      <c r="T24332" s="24"/>
      <c r="W24332" s="24"/>
      <c r="Z24332" s="24"/>
      <c r="AC24332" s="24"/>
      <c r="AI24332" s="24"/>
      <c r="AL24332" s="24"/>
      <c r="AO24332" s="24"/>
      <c r="AR24332" s="24"/>
      <c r="AU24332" s="24"/>
    </row>
    <row r="24333">
      <c r="J24333" s="18"/>
      <c r="N24333" s="24"/>
      <c r="Q24333" s="24"/>
      <c r="T24333" s="24"/>
      <c r="W24333" s="24"/>
      <c r="Z24333" s="24"/>
      <c r="AC24333" s="24"/>
      <c r="AI24333" s="24"/>
      <c r="AL24333" s="24"/>
      <c r="AO24333" s="24"/>
      <c r="AR24333" s="24"/>
      <c r="AU24333" s="24"/>
    </row>
    <row r="24334">
      <c r="J24334" s="18"/>
      <c r="N24334" s="24"/>
      <c r="Q24334" s="24"/>
      <c r="T24334" s="24"/>
      <c r="W24334" s="24"/>
      <c r="Z24334" s="24"/>
      <c r="AC24334" s="24"/>
      <c r="AI24334" s="24"/>
      <c r="AL24334" s="24"/>
      <c r="AO24334" s="24"/>
      <c r="AR24334" s="24"/>
      <c r="AU24334" s="24"/>
    </row>
    <row r="24335">
      <c r="J24335" s="18"/>
      <c r="N24335" s="24"/>
      <c r="Q24335" s="24"/>
      <c r="T24335" s="24"/>
      <c r="W24335" s="24"/>
      <c r="Z24335" s="24"/>
      <c r="AC24335" s="24"/>
      <c r="AI24335" s="24"/>
      <c r="AL24335" s="24"/>
      <c r="AO24335" s="24"/>
      <c r="AR24335" s="24"/>
      <c r="AU24335" s="24"/>
    </row>
    <row r="24336">
      <c r="J24336" s="18"/>
      <c r="N24336" s="24"/>
      <c r="Q24336" s="24"/>
      <c r="T24336" s="24"/>
      <c r="W24336" s="24"/>
      <c r="Z24336" s="24"/>
      <c r="AC24336" s="24"/>
      <c r="AI24336" s="24"/>
      <c r="AL24336" s="24"/>
      <c r="AO24336" s="24"/>
      <c r="AR24336" s="24"/>
      <c r="AU24336" s="24"/>
    </row>
    <row r="24337">
      <c r="J24337" s="18"/>
      <c r="N24337" s="24"/>
      <c r="Q24337" s="24"/>
      <c r="T24337" s="24"/>
      <c r="W24337" s="24"/>
      <c r="Z24337" s="24"/>
      <c r="AC24337" s="24"/>
      <c r="AI24337" s="24"/>
      <c r="AL24337" s="24"/>
      <c r="AO24337" s="24"/>
      <c r="AR24337" s="24"/>
      <c r="AU24337" s="24"/>
    </row>
    <row r="24338">
      <c r="J24338" s="18"/>
      <c r="N24338" s="24"/>
      <c r="Q24338" s="24"/>
      <c r="T24338" s="24"/>
      <c r="W24338" s="24"/>
      <c r="Z24338" s="24"/>
      <c r="AC24338" s="24"/>
      <c r="AI24338" s="24"/>
      <c r="AL24338" s="24"/>
      <c r="AO24338" s="24"/>
      <c r="AR24338" s="24"/>
      <c r="AU24338" s="24"/>
    </row>
    <row r="24339">
      <c r="J24339" s="18"/>
      <c r="N24339" s="24"/>
      <c r="Q24339" s="24"/>
      <c r="T24339" s="24"/>
      <c r="W24339" s="24"/>
      <c r="Z24339" s="24"/>
      <c r="AC24339" s="24"/>
      <c r="AI24339" s="24"/>
      <c r="AL24339" s="24"/>
      <c r="AO24339" s="24"/>
      <c r="AR24339" s="24"/>
      <c r="AU24339" s="24"/>
    </row>
    <row r="24340">
      <c r="J24340" s="18"/>
      <c r="N24340" s="24"/>
      <c r="Q24340" s="24"/>
      <c r="T24340" s="24"/>
      <c r="W24340" s="24"/>
      <c r="Z24340" s="24"/>
      <c r="AC24340" s="24"/>
      <c r="AI24340" s="24"/>
      <c r="AL24340" s="24"/>
      <c r="AO24340" s="24"/>
      <c r="AR24340" s="24"/>
      <c r="AU24340" s="24"/>
    </row>
    <row r="24341">
      <c r="J24341" s="18"/>
      <c r="N24341" s="24"/>
      <c r="Q24341" s="24"/>
      <c r="T24341" s="24"/>
      <c r="W24341" s="24"/>
      <c r="Z24341" s="24"/>
      <c r="AC24341" s="24"/>
      <c r="AI24341" s="24"/>
      <c r="AL24341" s="24"/>
      <c r="AO24341" s="24"/>
      <c r="AR24341" s="24"/>
      <c r="AU24341" s="24"/>
    </row>
    <row r="24342">
      <c r="J24342" s="18"/>
      <c r="N24342" s="24"/>
      <c r="Q24342" s="24"/>
      <c r="T24342" s="24"/>
      <c r="W24342" s="24"/>
      <c r="Z24342" s="24"/>
      <c r="AC24342" s="24"/>
      <c r="AI24342" s="24"/>
      <c r="AL24342" s="24"/>
      <c r="AO24342" s="24"/>
      <c r="AR24342" s="24"/>
      <c r="AU24342" s="24"/>
    </row>
    <row r="24343">
      <c r="J24343" s="18"/>
      <c r="N24343" s="24"/>
      <c r="Q24343" s="24"/>
      <c r="T24343" s="24"/>
      <c r="W24343" s="24"/>
      <c r="Z24343" s="24"/>
      <c r="AC24343" s="24"/>
      <c r="AI24343" s="24"/>
      <c r="AL24343" s="24"/>
      <c r="AO24343" s="24"/>
      <c r="AR24343" s="24"/>
      <c r="AU24343" s="24"/>
    </row>
    <row r="24344">
      <c r="J24344" s="18"/>
      <c r="N24344" s="24"/>
      <c r="Q24344" s="24"/>
      <c r="T24344" s="24"/>
      <c r="W24344" s="24"/>
      <c r="Z24344" s="24"/>
      <c r="AC24344" s="24"/>
      <c r="AI24344" s="24"/>
      <c r="AL24344" s="24"/>
      <c r="AO24344" s="24"/>
      <c r="AR24344" s="24"/>
      <c r="AU24344" s="24"/>
    </row>
    <row r="24345">
      <c r="J24345" s="18"/>
      <c r="N24345" s="24"/>
      <c r="Q24345" s="24"/>
      <c r="T24345" s="24"/>
      <c r="W24345" s="24"/>
      <c r="Z24345" s="24"/>
      <c r="AC24345" s="24"/>
      <c r="AI24345" s="24"/>
      <c r="AL24345" s="24"/>
      <c r="AO24345" s="24"/>
      <c r="AR24345" s="24"/>
      <c r="AU24345" s="24"/>
    </row>
    <row r="24346">
      <c r="J24346" s="18"/>
      <c r="N24346" s="24"/>
      <c r="Q24346" s="24"/>
      <c r="T24346" s="24"/>
      <c r="W24346" s="24"/>
      <c r="Z24346" s="24"/>
      <c r="AC24346" s="24"/>
      <c r="AI24346" s="24"/>
      <c r="AL24346" s="24"/>
      <c r="AO24346" s="24"/>
      <c r="AR24346" s="24"/>
      <c r="AU24346" s="24"/>
    </row>
    <row r="24347">
      <c r="J24347" s="18"/>
      <c r="N24347" s="24"/>
      <c r="Q24347" s="24"/>
      <c r="T24347" s="24"/>
      <c r="W24347" s="24"/>
      <c r="Z24347" s="24"/>
      <c r="AC24347" s="24"/>
      <c r="AI24347" s="24"/>
      <c r="AL24347" s="24"/>
      <c r="AO24347" s="24"/>
      <c r="AR24347" s="24"/>
      <c r="AU24347" s="24"/>
    </row>
    <row r="24348">
      <c r="J24348" s="18"/>
      <c r="N24348" s="24"/>
      <c r="Q24348" s="24"/>
      <c r="T24348" s="24"/>
      <c r="W24348" s="24"/>
      <c r="Z24348" s="24"/>
      <c r="AC24348" s="24"/>
      <c r="AI24348" s="24"/>
      <c r="AL24348" s="24"/>
      <c r="AO24348" s="24"/>
      <c r="AR24348" s="24"/>
      <c r="AU24348" s="24"/>
    </row>
    <row r="24349">
      <c r="J24349" s="18"/>
      <c r="N24349" s="24"/>
      <c r="Q24349" s="24"/>
      <c r="T24349" s="24"/>
      <c r="W24349" s="24"/>
      <c r="Z24349" s="24"/>
      <c r="AC24349" s="24"/>
      <c r="AI24349" s="24"/>
      <c r="AL24349" s="24"/>
      <c r="AO24349" s="24"/>
      <c r="AR24349" s="24"/>
      <c r="AU24349" s="24"/>
    </row>
    <row r="24350">
      <c r="J24350" s="18"/>
      <c r="N24350" s="24"/>
      <c r="Q24350" s="24"/>
      <c r="T24350" s="24"/>
      <c r="W24350" s="24"/>
      <c r="Z24350" s="24"/>
      <c r="AC24350" s="24"/>
      <c r="AI24350" s="24"/>
      <c r="AL24350" s="24"/>
      <c r="AO24350" s="24"/>
      <c r="AR24350" s="24"/>
      <c r="AU24350" s="24"/>
    </row>
    <row r="24351">
      <c r="J24351" s="18"/>
      <c r="N24351" s="24"/>
      <c r="Q24351" s="24"/>
      <c r="T24351" s="24"/>
      <c r="W24351" s="24"/>
      <c r="Z24351" s="24"/>
      <c r="AC24351" s="24"/>
      <c r="AI24351" s="24"/>
      <c r="AL24351" s="24"/>
      <c r="AO24351" s="24"/>
      <c r="AR24351" s="24"/>
      <c r="AU24351" s="24"/>
    </row>
    <row r="24352">
      <c r="J24352" s="18"/>
      <c r="N24352" s="24"/>
      <c r="Q24352" s="24"/>
      <c r="T24352" s="24"/>
      <c r="W24352" s="24"/>
      <c r="Z24352" s="24"/>
      <c r="AC24352" s="24"/>
      <c r="AI24352" s="24"/>
      <c r="AL24352" s="24"/>
      <c r="AO24352" s="24"/>
      <c r="AR24352" s="24"/>
      <c r="AU24352" s="24"/>
    </row>
    <row r="24353">
      <c r="J24353" s="18"/>
      <c r="N24353" s="24"/>
      <c r="Q24353" s="24"/>
      <c r="T24353" s="24"/>
      <c r="W24353" s="24"/>
      <c r="Z24353" s="24"/>
      <c r="AC24353" s="24"/>
      <c r="AI24353" s="24"/>
      <c r="AL24353" s="24"/>
      <c r="AO24353" s="24"/>
      <c r="AR24353" s="24"/>
      <c r="AU24353" s="24"/>
    </row>
    <row r="24354">
      <c r="J24354" s="18"/>
      <c r="N24354" s="24"/>
      <c r="Q24354" s="24"/>
      <c r="T24354" s="24"/>
      <c r="W24354" s="24"/>
      <c r="Z24354" s="24"/>
      <c r="AC24354" s="24"/>
      <c r="AI24354" s="24"/>
      <c r="AL24354" s="24"/>
      <c r="AO24354" s="24"/>
      <c r="AR24354" s="24"/>
      <c r="AU24354" s="24"/>
    </row>
    <row r="24355">
      <c r="J24355" s="18"/>
      <c r="N24355" s="24"/>
      <c r="Q24355" s="24"/>
      <c r="T24355" s="24"/>
      <c r="W24355" s="24"/>
      <c r="Z24355" s="24"/>
      <c r="AC24355" s="24"/>
      <c r="AI24355" s="24"/>
      <c r="AL24355" s="24"/>
      <c r="AO24355" s="24"/>
      <c r="AR24355" s="24"/>
      <c r="AU24355" s="24"/>
    </row>
    <row r="24356">
      <c r="J24356" s="18"/>
      <c r="N24356" s="24"/>
      <c r="Q24356" s="24"/>
      <c r="T24356" s="24"/>
      <c r="W24356" s="24"/>
      <c r="Z24356" s="24"/>
      <c r="AC24356" s="24"/>
      <c r="AI24356" s="24"/>
      <c r="AL24356" s="24"/>
      <c r="AO24356" s="24"/>
      <c r="AR24356" s="24"/>
      <c r="AU24356" s="24"/>
    </row>
    <row r="24357">
      <c r="J24357" s="18"/>
      <c r="N24357" s="24"/>
      <c r="Q24357" s="24"/>
      <c r="T24357" s="24"/>
      <c r="W24357" s="24"/>
      <c r="Z24357" s="24"/>
      <c r="AC24357" s="24"/>
      <c r="AI24357" s="24"/>
      <c r="AL24357" s="24"/>
      <c r="AO24357" s="24"/>
      <c r="AR24357" s="24"/>
      <c r="AU24357" s="24"/>
    </row>
    <row r="24358">
      <c r="J24358" s="18"/>
      <c r="N24358" s="24"/>
      <c r="Q24358" s="24"/>
      <c r="T24358" s="24"/>
      <c r="W24358" s="24"/>
      <c r="Z24358" s="24"/>
      <c r="AC24358" s="24"/>
      <c r="AI24358" s="24"/>
      <c r="AL24358" s="24"/>
      <c r="AO24358" s="24"/>
      <c r="AR24358" s="24"/>
      <c r="AU24358" s="24"/>
    </row>
    <row r="24359">
      <c r="J24359" s="18"/>
      <c r="N24359" s="24"/>
      <c r="Q24359" s="24"/>
      <c r="T24359" s="24"/>
      <c r="W24359" s="24"/>
      <c r="Z24359" s="24"/>
      <c r="AC24359" s="24"/>
      <c r="AI24359" s="24"/>
      <c r="AL24359" s="24"/>
      <c r="AO24359" s="24"/>
      <c r="AR24359" s="24"/>
      <c r="AU24359" s="24"/>
    </row>
    <row r="24360">
      <c r="J24360" s="18"/>
      <c r="N24360" s="24"/>
      <c r="Q24360" s="24"/>
      <c r="T24360" s="24"/>
      <c r="W24360" s="24"/>
      <c r="Z24360" s="24"/>
      <c r="AC24360" s="24"/>
      <c r="AI24360" s="24"/>
      <c r="AL24360" s="24"/>
      <c r="AO24360" s="24"/>
      <c r="AR24360" s="24"/>
      <c r="AU24360" s="24"/>
    </row>
    <row r="24361">
      <c r="J24361" s="18"/>
      <c r="N24361" s="24"/>
      <c r="Q24361" s="24"/>
      <c r="T24361" s="24"/>
      <c r="W24361" s="24"/>
      <c r="Z24361" s="24"/>
      <c r="AC24361" s="24"/>
      <c r="AI24361" s="24"/>
      <c r="AL24361" s="24"/>
      <c r="AO24361" s="24"/>
      <c r="AR24361" s="24"/>
      <c r="AU24361" s="24"/>
    </row>
    <row r="24362">
      <c r="J24362" s="18"/>
      <c r="N24362" s="24"/>
      <c r="Q24362" s="24"/>
      <c r="T24362" s="24"/>
      <c r="W24362" s="24"/>
      <c r="Z24362" s="24"/>
      <c r="AC24362" s="24"/>
      <c r="AI24362" s="24"/>
      <c r="AL24362" s="24"/>
      <c r="AO24362" s="24"/>
      <c r="AR24362" s="24"/>
      <c r="AU24362" s="24"/>
    </row>
    <row r="24363">
      <c r="J24363" s="18"/>
      <c r="N24363" s="24"/>
      <c r="Q24363" s="24"/>
      <c r="T24363" s="24"/>
      <c r="W24363" s="24"/>
      <c r="Z24363" s="24"/>
      <c r="AC24363" s="24"/>
      <c r="AI24363" s="24"/>
      <c r="AL24363" s="24"/>
      <c r="AO24363" s="24"/>
      <c r="AR24363" s="24"/>
      <c r="AU24363" s="24"/>
    </row>
    <row r="24364">
      <c r="J24364" s="18"/>
      <c r="N24364" s="24"/>
      <c r="Q24364" s="24"/>
      <c r="T24364" s="24"/>
      <c r="W24364" s="24"/>
      <c r="Z24364" s="24"/>
      <c r="AC24364" s="24"/>
      <c r="AI24364" s="24"/>
      <c r="AL24364" s="24"/>
      <c r="AO24364" s="24"/>
      <c r="AR24364" s="24"/>
      <c r="AU24364" s="24"/>
    </row>
    <row r="24365">
      <c r="J24365" s="18"/>
      <c r="N24365" s="24"/>
      <c r="Q24365" s="24"/>
      <c r="T24365" s="24"/>
      <c r="W24365" s="24"/>
      <c r="Z24365" s="24"/>
      <c r="AC24365" s="24"/>
      <c r="AI24365" s="24"/>
      <c r="AL24365" s="24"/>
      <c r="AO24365" s="24"/>
      <c r="AR24365" s="24"/>
      <c r="AU24365" s="24"/>
    </row>
    <row r="24366">
      <c r="J24366" s="18"/>
      <c r="N24366" s="24"/>
      <c r="Q24366" s="24"/>
      <c r="T24366" s="24"/>
      <c r="W24366" s="24"/>
      <c r="Z24366" s="24"/>
      <c r="AC24366" s="24"/>
      <c r="AI24366" s="24"/>
      <c r="AL24366" s="24"/>
      <c r="AO24366" s="24"/>
      <c r="AR24366" s="24"/>
      <c r="AU24366" s="24"/>
    </row>
    <row r="24367">
      <c r="J24367" s="18"/>
      <c r="N24367" s="24"/>
      <c r="Q24367" s="24"/>
      <c r="T24367" s="24"/>
      <c r="W24367" s="24"/>
      <c r="Z24367" s="24"/>
      <c r="AC24367" s="24"/>
      <c r="AI24367" s="24"/>
      <c r="AL24367" s="24"/>
      <c r="AO24367" s="24"/>
      <c r="AR24367" s="24"/>
      <c r="AU24367" s="24"/>
    </row>
    <row r="24368">
      <c r="J24368" s="18"/>
      <c r="N24368" s="24"/>
      <c r="Q24368" s="24"/>
      <c r="T24368" s="24"/>
      <c r="W24368" s="24"/>
      <c r="Z24368" s="24"/>
      <c r="AC24368" s="24"/>
      <c r="AI24368" s="24"/>
      <c r="AL24368" s="24"/>
      <c r="AO24368" s="24"/>
      <c r="AR24368" s="24"/>
      <c r="AU24368" s="24"/>
    </row>
    <row r="24369">
      <c r="J24369" s="18"/>
      <c r="N24369" s="24"/>
      <c r="Q24369" s="24"/>
      <c r="T24369" s="24"/>
      <c r="W24369" s="24"/>
      <c r="Z24369" s="24"/>
      <c r="AC24369" s="24"/>
      <c r="AI24369" s="24"/>
      <c r="AL24369" s="24"/>
      <c r="AO24369" s="24"/>
      <c r="AR24369" s="24"/>
      <c r="AU24369" s="24"/>
    </row>
    <row r="24370">
      <c r="J24370" s="18"/>
      <c r="N24370" s="24"/>
      <c r="Q24370" s="24"/>
      <c r="T24370" s="24"/>
      <c r="W24370" s="24"/>
      <c r="Z24370" s="24"/>
      <c r="AC24370" s="24"/>
      <c r="AI24370" s="24"/>
      <c r="AL24370" s="24"/>
      <c r="AO24370" s="24"/>
      <c r="AR24370" s="24"/>
      <c r="AU24370" s="24"/>
    </row>
    <row r="24371">
      <c r="J24371" s="18"/>
      <c r="N24371" s="24"/>
      <c r="Q24371" s="24"/>
      <c r="T24371" s="24"/>
      <c r="W24371" s="24"/>
      <c r="Z24371" s="24"/>
      <c r="AC24371" s="24"/>
      <c r="AI24371" s="24"/>
      <c r="AL24371" s="24"/>
      <c r="AO24371" s="24"/>
      <c r="AR24371" s="24"/>
      <c r="AU24371" s="24"/>
    </row>
    <row r="24372">
      <c r="J24372" s="18"/>
      <c r="N24372" s="24"/>
      <c r="Q24372" s="24"/>
      <c r="T24372" s="24"/>
      <c r="W24372" s="24"/>
      <c r="Z24372" s="24"/>
      <c r="AC24372" s="24"/>
      <c r="AI24372" s="24"/>
      <c r="AL24372" s="24"/>
      <c r="AO24372" s="24"/>
      <c r="AR24372" s="24"/>
      <c r="AU24372" s="24"/>
    </row>
    <row r="24373">
      <c r="J24373" s="18"/>
      <c r="N24373" s="24"/>
      <c r="Q24373" s="24"/>
      <c r="T24373" s="24"/>
      <c r="W24373" s="24"/>
      <c r="Z24373" s="24"/>
      <c r="AC24373" s="24"/>
      <c r="AI24373" s="24"/>
      <c r="AL24373" s="24"/>
      <c r="AO24373" s="24"/>
      <c r="AR24373" s="24"/>
      <c r="AU24373" s="24"/>
    </row>
    <row r="24374">
      <c r="J24374" s="18"/>
      <c r="N24374" s="24"/>
      <c r="Q24374" s="24"/>
      <c r="T24374" s="24"/>
      <c r="W24374" s="24"/>
      <c r="Z24374" s="24"/>
      <c r="AC24374" s="24"/>
      <c r="AI24374" s="24"/>
      <c r="AL24374" s="24"/>
      <c r="AO24374" s="24"/>
      <c r="AR24374" s="24"/>
      <c r="AU24374" s="24"/>
    </row>
    <row r="24375">
      <c r="J24375" s="18"/>
      <c r="N24375" s="24"/>
      <c r="Q24375" s="24"/>
      <c r="T24375" s="24"/>
      <c r="W24375" s="24"/>
      <c r="Z24375" s="24"/>
      <c r="AC24375" s="24"/>
      <c r="AI24375" s="24"/>
      <c r="AL24375" s="24"/>
      <c r="AO24375" s="24"/>
      <c r="AR24375" s="24"/>
      <c r="AU24375" s="24"/>
    </row>
    <row r="24376">
      <c r="J24376" s="18"/>
      <c r="N24376" s="24"/>
      <c r="Q24376" s="24"/>
      <c r="T24376" s="24"/>
      <c r="W24376" s="24"/>
      <c r="Z24376" s="24"/>
      <c r="AC24376" s="24"/>
      <c r="AI24376" s="24"/>
      <c r="AL24376" s="24"/>
      <c r="AO24376" s="24"/>
      <c r="AR24376" s="24"/>
      <c r="AU24376" s="24"/>
    </row>
    <row r="24377">
      <c r="J24377" s="18"/>
      <c r="N24377" s="24"/>
      <c r="Q24377" s="24"/>
      <c r="T24377" s="24"/>
      <c r="W24377" s="24"/>
      <c r="Z24377" s="24"/>
      <c r="AC24377" s="24"/>
      <c r="AI24377" s="24"/>
      <c r="AL24377" s="24"/>
      <c r="AO24377" s="24"/>
      <c r="AR24377" s="24"/>
      <c r="AU24377" s="24"/>
    </row>
    <row r="24378">
      <c r="J24378" s="18"/>
      <c r="N24378" s="24"/>
      <c r="Q24378" s="24"/>
      <c r="T24378" s="24"/>
      <c r="W24378" s="24"/>
      <c r="Z24378" s="24"/>
      <c r="AC24378" s="24"/>
      <c r="AI24378" s="24"/>
      <c r="AL24378" s="24"/>
      <c r="AO24378" s="24"/>
      <c r="AR24378" s="24"/>
      <c r="AU24378" s="24"/>
    </row>
    <row r="24379">
      <c r="J24379" s="18"/>
      <c r="N24379" s="24"/>
      <c r="Q24379" s="24"/>
      <c r="T24379" s="24"/>
      <c r="W24379" s="24"/>
      <c r="Z24379" s="24"/>
      <c r="AC24379" s="24"/>
      <c r="AI24379" s="24"/>
      <c r="AL24379" s="24"/>
      <c r="AO24379" s="24"/>
      <c r="AR24379" s="24"/>
      <c r="AU24379" s="24"/>
    </row>
    <row r="24380">
      <c r="J24380" s="18"/>
      <c r="N24380" s="24"/>
      <c r="Q24380" s="24"/>
      <c r="T24380" s="24"/>
      <c r="W24380" s="24"/>
      <c r="Z24380" s="24"/>
      <c r="AC24380" s="24"/>
      <c r="AI24380" s="24"/>
      <c r="AL24380" s="24"/>
      <c r="AO24380" s="24"/>
      <c r="AR24380" s="24"/>
      <c r="AU24380" s="24"/>
    </row>
    <row r="24381">
      <c r="J24381" s="18"/>
      <c r="N24381" s="24"/>
      <c r="Q24381" s="24"/>
      <c r="T24381" s="24"/>
      <c r="W24381" s="24"/>
      <c r="Z24381" s="24"/>
      <c r="AC24381" s="24"/>
      <c r="AI24381" s="24"/>
      <c r="AL24381" s="24"/>
      <c r="AO24381" s="24"/>
      <c r="AR24381" s="24"/>
      <c r="AU24381" s="24"/>
    </row>
    <row r="24382">
      <c r="J24382" s="18"/>
      <c r="N24382" s="24"/>
      <c r="Q24382" s="24"/>
      <c r="T24382" s="24"/>
      <c r="W24382" s="24"/>
      <c r="Z24382" s="24"/>
      <c r="AC24382" s="24"/>
      <c r="AI24382" s="24"/>
      <c r="AL24382" s="24"/>
      <c r="AO24382" s="24"/>
      <c r="AR24382" s="24"/>
      <c r="AU24382" s="24"/>
    </row>
    <row r="24383">
      <c r="J24383" s="18"/>
      <c r="N24383" s="24"/>
      <c r="Q24383" s="24"/>
      <c r="T24383" s="24"/>
      <c r="W24383" s="24"/>
      <c r="Z24383" s="24"/>
      <c r="AC24383" s="24"/>
      <c r="AI24383" s="24"/>
      <c r="AL24383" s="24"/>
      <c r="AO24383" s="24"/>
      <c r="AR24383" s="24"/>
      <c r="AU24383" s="24"/>
    </row>
    <row r="24384">
      <c r="J24384" s="18"/>
      <c r="N24384" s="24"/>
      <c r="Q24384" s="24"/>
      <c r="T24384" s="24"/>
      <c r="W24384" s="24"/>
      <c r="Z24384" s="24"/>
      <c r="AC24384" s="24"/>
      <c r="AI24384" s="24"/>
      <c r="AL24384" s="24"/>
      <c r="AO24384" s="24"/>
      <c r="AR24384" s="24"/>
      <c r="AU24384" s="24"/>
    </row>
    <row r="24385">
      <c r="J24385" s="18"/>
      <c r="N24385" s="24"/>
      <c r="Q24385" s="24"/>
      <c r="T24385" s="24"/>
      <c r="W24385" s="24"/>
      <c r="Z24385" s="24"/>
      <c r="AC24385" s="24"/>
      <c r="AI24385" s="24"/>
      <c r="AL24385" s="24"/>
      <c r="AO24385" s="24"/>
      <c r="AR24385" s="24"/>
      <c r="AU24385" s="24"/>
    </row>
    <row r="24386">
      <c r="J24386" s="18"/>
      <c r="N24386" s="24"/>
      <c r="Q24386" s="24"/>
      <c r="T24386" s="24"/>
      <c r="W24386" s="24"/>
      <c r="Z24386" s="24"/>
      <c r="AC24386" s="24"/>
      <c r="AI24386" s="24"/>
      <c r="AL24386" s="24"/>
      <c r="AO24386" s="24"/>
      <c r="AR24386" s="24"/>
      <c r="AU24386" s="24"/>
    </row>
    <row r="24387">
      <c r="J24387" s="18"/>
      <c r="N24387" s="24"/>
      <c r="Q24387" s="24"/>
      <c r="T24387" s="24"/>
      <c r="W24387" s="24"/>
      <c r="Z24387" s="24"/>
      <c r="AC24387" s="24"/>
      <c r="AI24387" s="24"/>
      <c r="AL24387" s="24"/>
      <c r="AO24387" s="24"/>
      <c r="AR24387" s="24"/>
      <c r="AU24387" s="24"/>
    </row>
    <row r="24388">
      <c r="J24388" s="18"/>
      <c r="N24388" s="24"/>
      <c r="Q24388" s="24"/>
      <c r="T24388" s="24"/>
      <c r="W24388" s="24"/>
      <c r="Z24388" s="24"/>
      <c r="AC24388" s="24"/>
      <c r="AI24388" s="24"/>
      <c r="AL24388" s="24"/>
      <c r="AO24388" s="24"/>
      <c r="AR24388" s="24"/>
      <c r="AU24388" s="24"/>
    </row>
    <row r="24389">
      <c r="J24389" s="18"/>
      <c r="N24389" s="24"/>
      <c r="Q24389" s="24"/>
      <c r="T24389" s="24"/>
      <c r="W24389" s="24"/>
      <c r="Z24389" s="24"/>
      <c r="AC24389" s="24"/>
      <c r="AI24389" s="24"/>
      <c r="AL24389" s="24"/>
      <c r="AO24389" s="24"/>
      <c r="AR24389" s="24"/>
      <c r="AU24389" s="24"/>
    </row>
    <row r="24390">
      <c r="J24390" s="18"/>
      <c r="N24390" s="24"/>
      <c r="Q24390" s="24"/>
      <c r="T24390" s="24"/>
      <c r="W24390" s="24"/>
      <c r="Z24390" s="24"/>
      <c r="AC24390" s="24"/>
      <c r="AI24390" s="24"/>
      <c r="AL24390" s="24"/>
      <c r="AO24390" s="24"/>
      <c r="AR24390" s="24"/>
      <c r="AU24390" s="24"/>
    </row>
    <row r="24391">
      <c r="J24391" s="18"/>
      <c r="N24391" s="24"/>
      <c r="Q24391" s="24"/>
      <c r="T24391" s="24"/>
      <c r="W24391" s="24"/>
      <c r="Z24391" s="24"/>
      <c r="AC24391" s="24"/>
      <c r="AI24391" s="24"/>
      <c r="AL24391" s="24"/>
      <c r="AO24391" s="24"/>
      <c r="AR24391" s="24"/>
      <c r="AU24391" s="24"/>
    </row>
    <row r="24392">
      <c r="J24392" s="18"/>
      <c r="N24392" s="24"/>
      <c r="Q24392" s="24"/>
      <c r="T24392" s="24"/>
      <c r="W24392" s="24"/>
      <c r="Z24392" s="24"/>
      <c r="AC24392" s="24"/>
      <c r="AI24392" s="24"/>
      <c r="AL24392" s="24"/>
      <c r="AO24392" s="24"/>
      <c r="AR24392" s="24"/>
      <c r="AU24392" s="24"/>
    </row>
    <row r="24393">
      <c r="J24393" s="18"/>
      <c r="N24393" s="24"/>
      <c r="Q24393" s="24"/>
      <c r="T24393" s="24"/>
      <c r="W24393" s="24"/>
      <c r="Z24393" s="24"/>
      <c r="AC24393" s="24"/>
      <c r="AI24393" s="24"/>
      <c r="AL24393" s="24"/>
      <c r="AO24393" s="24"/>
      <c r="AR24393" s="24"/>
      <c r="AU24393" s="24"/>
    </row>
    <row r="24394">
      <c r="J24394" s="18"/>
      <c r="N24394" s="24"/>
      <c r="Q24394" s="24"/>
      <c r="T24394" s="24"/>
      <c r="W24394" s="24"/>
      <c r="Z24394" s="24"/>
      <c r="AC24394" s="24"/>
      <c r="AI24394" s="24"/>
      <c r="AL24394" s="24"/>
      <c r="AO24394" s="24"/>
      <c r="AR24394" s="24"/>
      <c r="AU24394" s="24"/>
    </row>
    <row r="24395">
      <c r="J24395" s="18"/>
      <c r="N24395" s="24"/>
      <c r="Q24395" s="24"/>
      <c r="T24395" s="24"/>
      <c r="W24395" s="24"/>
      <c r="Z24395" s="24"/>
      <c r="AC24395" s="24"/>
      <c r="AI24395" s="24"/>
      <c r="AL24395" s="24"/>
      <c r="AO24395" s="24"/>
      <c r="AR24395" s="24"/>
      <c r="AU24395" s="24"/>
    </row>
    <row r="24396">
      <c r="J24396" s="18"/>
      <c r="N24396" s="24"/>
      <c r="Q24396" s="24"/>
      <c r="T24396" s="24"/>
      <c r="W24396" s="24"/>
      <c r="Z24396" s="24"/>
      <c r="AC24396" s="24"/>
      <c r="AI24396" s="24"/>
      <c r="AL24396" s="24"/>
      <c r="AO24396" s="24"/>
      <c r="AR24396" s="24"/>
      <c r="AU24396" s="24"/>
    </row>
    <row r="24397">
      <c r="J24397" s="18"/>
      <c r="N24397" s="24"/>
      <c r="Q24397" s="24"/>
      <c r="T24397" s="24"/>
      <c r="W24397" s="24"/>
      <c r="Z24397" s="24"/>
      <c r="AC24397" s="24"/>
      <c r="AI24397" s="24"/>
      <c r="AL24397" s="24"/>
      <c r="AO24397" s="24"/>
      <c r="AR24397" s="24"/>
      <c r="AU24397" s="24"/>
    </row>
    <row r="24398">
      <c r="J24398" s="18"/>
      <c r="N24398" s="24"/>
      <c r="Q24398" s="24"/>
      <c r="T24398" s="24"/>
      <c r="W24398" s="24"/>
      <c r="Z24398" s="24"/>
      <c r="AC24398" s="24"/>
      <c r="AI24398" s="24"/>
      <c r="AL24398" s="24"/>
      <c r="AO24398" s="24"/>
      <c r="AR24398" s="24"/>
      <c r="AU24398" s="24"/>
    </row>
    <row r="24399">
      <c r="J24399" s="18"/>
      <c r="N24399" s="24"/>
      <c r="Q24399" s="24"/>
      <c r="T24399" s="24"/>
      <c r="W24399" s="24"/>
      <c r="Z24399" s="24"/>
      <c r="AC24399" s="24"/>
      <c r="AI24399" s="24"/>
      <c r="AL24399" s="24"/>
      <c r="AO24399" s="24"/>
      <c r="AR24399" s="24"/>
      <c r="AU24399" s="24"/>
    </row>
    <row r="24400">
      <c r="J24400" s="18"/>
      <c r="N24400" s="24"/>
      <c r="Q24400" s="24"/>
      <c r="T24400" s="24"/>
      <c r="W24400" s="24"/>
      <c r="Z24400" s="24"/>
      <c r="AC24400" s="24"/>
      <c r="AI24400" s="24"/>
      <c r="AL24400" s="24"/>
      <c r="AO24400" s="24"/>
      <c r="AR24400" s="24"/>
      <c r="AU24400" s="24"/>
    </row>
    <row r="24401">
      <c r="J24401" s="18"/>
      <c r="N24401" s="24"/>
      <c r="Q24401" s="24"/>
      <c r="T24401" s="24"/>
      <c r="W24401" s="24"/>
      <c r="Z24401" s="24"/>
      <c r="AC24401" s="24"/>
      <c r="AI24401" s="24"/>
      <c r="AL24401" s="24"/>
      <c r="AO24401" s="24"/>
      <c r="AR24401" s="24"/>
      <c r="AU24401" s="24"/>
    </row>
    <row r="24402">
      <c r="J24402" s="18"/>
      <c r="N24402" s="24"/>
      <c r="Q24402" s="24"/>
      <c r="T24402" s="24"/>
      <c r="W24402" s="24"/>
      <c r="Z24402" s="24"/>
      <c r="AC24402" s="24"/>
      <c r="AI24402" s="24"/>
      <c r="AL24402" s="24"/>
      <c r="AO24402" s="24"/>
      <c r="AR24402" s="24"/>
      <c r="AU24402" s="24"/>
    </row>
    <row r="24403">
      <c r="J24403" s="18"/>
      <c r="N24403" s="24"/>
      <c r="Q24403" s="24"/>
      <c r="T24403" s="24"/>
      <c r="W24403" s="24"/>
      <c r="Z24403" s="24"/>
      <c r="AC24403" s="24"/>
      <c r="AI24403" s="24"/>
      <c r="AL24403" s="24"/>
      <c r="AO24403" s="24"/>
      <c r="AR24403" s="24"/>
      <c r="AU24403" s="24"/>
    </row>
    <row r="24404">
      <c r="J24404" s="18"/>
      <c r="N24404" s="24"/>
      <c r="Q24404" s="24"/>
      <c r="T24404" s="24"/>
      <c r="W24404" s="24"/>
      <c r="Z24404" s="24"/>
      <c r="AC24404" s="24"/>
      <c r="AI24404" s="24"/>
      <c r="AL24404" s="24"/>
      <c r="AO24404" s="24"/>
      <c r="AR24404" s="24"/>
      <c r="AU24404" s="24"/>
    </row>
    <row r="24405">
      <c r="J24405" s="18"/>
      <c r="N24405" s="24"/>
      <c r="Q24405" s="24"/>
      <c r="T24405" s="24"/>
      <c r="W24405" s="24"/>
      <c r="Z24405" s="24"/>
      <c r="AC24405" s="24"/>
      <c r="AI24405" s="24"/>
      <c r="AL24405" s="24"/>
      <c r="AO24405" s="24"/>
      <c r="AR24405" s="24"/>
      <c r="AU24405" s="24"/>
    </row>
    <row r="24406">
      <c r="J24406" s="18"/>
      <c r="N24406" s="24"/>
      <c r="Q24406" s="24"/>
      <c r="T24406" s="24"/>
      <c r="W24406" s="24"/>
      <c r="Z24406" s="24"/>
      <c r="AC24406" s="24"/>
      <c r="AI24406" s="24"/>
      <c r="AL24406" s="24"/>
      <c r="AO24406" s="24"/>
      <c r="AR24406" s="24"/>
      <c r="AU24406" s="24"/>
    </row>
    <row r="24407">
      <c r="J24407" s="18"/>
      <c r="N24407" s="24"/>
      <c r="Q24407" s="24"/>
      <c r="T24407" s="24"/>
      <c r="W24407" s="24"/>
      <c r="Z24407" s="24"/>
      <c r="AC24407" s="24"/>
      <c r="AI24407" s="24"/>
      <c r="AL24407" s="24"/>
      <c r="AO24407" s="24"/>
      <c r="AR24407" s="24"/>
      <c r="AU24407" s="24"/>
    </row>
    <row r="24408">
      <c r="J24408" s="18"/>
      <c r="N24408" s="24"/>
      <c r="Q24408" s="24"/>
      <c r="T24408" s="24"/>
      <c r="W24408" s="24"/>
      <c r="Z24408" s="24"/>
      <c r="AC24408" s="24"/>
      <c r="AI24408" s="24"/>
      <c r="AL24408" s="24"/>
      <c r="AO24408" s="24"/>
      <c r="AR24408" s="24"/>
      <c r="AU24408" s="24"/>
    </row>
    <row r="24409">
      <c r="J24409" s="18"/>
      <c r="N24409" s="24"/>
      <c r="Q24409" s="24"/>
      <c r="T24409" s="24"/>
      <c r="W24409" s="24"/>
      <c r="Z24409" s="24"/>
      <c r="AC24409" s="24"/>
      <c r="AI24409" s="24"/>
      <c r="AL24409" s="24"/>
      <c r="AO24409" s="24"/>
      <c r="AR24409" s="24"/>
      <c r="AU24409" s="24"/>
    </row>
    <row r="24410">
      <c r="J24410" s="18"/>
      <c r="N24410" s="24"/>
      <c r="Q24410" s="24"/>
      <c r="T24410" s="24"/>
      <c r="W24410" s="24"/>
      <c r="Z24410" s="24"/>
      <c r="AC24410" s="24"/>
      <c r="AI24410" s="24"/>
      <c r="AL24410" s="24"/>
      <c r="AO24410" s="24"/>
      <c r="AR24410" s="24"/>
      <c r="AU24410" s="24"/>
    </row>
    <row r="24411">
      <c r="J24411" s="18"/>
      <c r="N24411" s="24"/>
      <c r="Q24411" s="24"/>
      <c r="T24411" s="24"/>
      <c r="W24411" s="24"/>
      <c r="Z24411" s="24"/>
      <c r="AC24411" s="24"/>
      <c r="AI24411" s="24"/>
      <c r="AL24411" s="24"/>
      <c r="AO24411" s="24"/>
      <c r="AR24411" s="24"/>
      <c r="AU24411" s="24"/>
    </row>
    <row r="24412">
      <c r="J24412" s="18"/>
      <c r="N24412" s="24"/>
      <c r="Q24412" s="24"/>
      <c r="T24412" s="24"/>
      <c r="W24412" s="24"/>
      <c r="Z24412" s="24"/>
      <c r="AC24412" s="24"/>
      <c r="AI24412" s="24"/>
      <c r="AL24412" s="24"/>
      <c r="AO24412" s="24"/>
      <c r="AR24412" s="24"/>
      <c r="AU24412" s="24"/>
    </row>
    <row r="24413">
      <c r="J24413" s="18"/>
      <c r="N24413" s="24"/>
      <c r="Q24413" s="24"/>
      <c r="T24413" s="24"/>
      <c r="W24413" s="24"/>
      <c r="Z24413" s="24"/>
      <c r="AC24413" s="24"/>
      <c r="AI24413" s="24"/>
      <c r="AL24413" s="24"/>
      <c r="AO24413" s="24"/>
      <c r="AR24413" s="24"/>
      <c r="AU24413" s="24"/>
    </row>
    <row r="24414">
      <c r="J24414" s="18"/>
      <c r="N24414" s="24"/>
      <c r="Q24414" s="24"/>
      <c r="T24414" s="24"/>
      <c r="W24414" s="24"/>
      <c r="Z24414" s="24"/>
      <c r="AC24414" s="24"/>
      <c r="AI24414" s="24"/>
      <c r="AL24414" s="24"/>
      <c r="AO24414" s="24"/>
      <c r="AR24414" s="24"/>
      <c r="AU24414" s="24"/>
    </row>
    <row r="24415">
      <c r="J24415" s="18"/>
      <c r="N24415" s="24"/>
      <c r="Q24415" s="24"/>
      <c r="T24415" s="24"/>
      <c r="W24415" s="24"/>
      <c r="Z24415" s="24"/>
      <c r="AC24415" s="24"/>
      <c r="AI24415" s="24"/>
      <c r="AL24415" s="24"/>
      <c r="AO24415" s="24"/>
      <c r="AR24415" s="24"/>
      <c r="AU24415" s="24"/>
    </row>
    <row r="24416">
      <c r="J24416" s="18"/>
      <c r="N24416" s="24"/>
      <c r="Q24416" s="24"/>
      <c r="T24416" s="24"/>
      <c r="W24416" s="24"/>
      <c r="Z24416" s="24"/>
      <c r="AC24416" s="24"/>
      <c r="AI24416" s="24"/>
      <c r="AL24416" s="24"/>
      <c r="AO24416" s="24"/>
      <c r="AR24416" s="24"/>
      <c r="AU24416" s="24"/>
    </row>
    <row r="24417">
      <c r="J24417" s="18"/>
      <c r="N24417" s="24"/>
      <c r="Q24417" s="24"/>
      <c r="T24417" s="24"/>
      <c r="W24417" s="24"/>
      <c r="Z24417" s="24"/>
      <c r="AC24417" s="24"/>
      <c r="AI24417" s="24"/>
      <c r="AL24417" s="24"/>
      <c r="AO24417" s="24"/>
      <c r="AR24417" s="24"/>
      <c r="AU24417" s="24"/>
    </row>
    <row r="24418">
      <c r="J24418" s="18"/>
      <c r="N24418" s="24"/>
      <c r="Q24418" s="24"/>
      <c r="T24418" s="24"/>
      <c r="W24418" s="24"/>
      <c r="Z24418" s="24"/>
      <c r="AC24418" s="24"/>
      <c r="AI24418" s="24"/>
      <c r="AL24418" s="24"/>
      <c r="AO24418" s="24"/>
      <c r="AR24418" s="24"/>
      <c r="AU24418" s="24"/>
    </row>
    <row r="24419">
      <c r="J24419" s="18"/>
      <c r="N24419" s="24"/>
      <c r="Q24419" s="24"/>
      <c r="T24419" s="24"/>
      <c r="W24419" s="24"/>
      <c r="Z24419" s="24"/>
      <c r="AC24419" s="24"/>
      <c r="AI24419" s="24"/>
      <c r="AL24419" s="24"/>
      <c r="AO24419" s="24"/>
      <c r="AR24419" s="24"/>
      <c r="AU24419" s="24"/>
    </row>
    <row r="24420">
      <c r="J24420" s="18"/>
      <c r="N24420" s="24"/>
      <c r="Q24420" s="24"/>
      <c r="T24420" s="24"/>
      <c r="W24420" s="24"/>
      <c r="Z24420" s="24"/>
      <c r="AC24420" s="24"/>
      <c r="AI24420" s="24"/>
      <c r="AL24420" s="24"/>
      <c r="AO24420" s="24"/>
      <c r="AR24420" s="24"/>
      <c r="AU24420" s="24"/>
    </row>
    <row r="24421">
      <c r="J24421" s="18"/>
      <c r="N24421" s="24"/>
      <c r="Q24421" s="24"/>
      <c r="T24421" s="24"/>
      <c r="W24421" s="24"/>
      <c r="Z24421" s="24"/>
      <c r="AC24421" s="24"/>
      <c r="AI24421" s="24"/>
      <c r="AL24421" s="24"/>
      <c r="AO24421" s="24"/>
      <c r="AR24421" s="24"/>
      <c r="AU24421" s="24"/>
    </row>
    <row r="24422">
      <c r="J24422" s="18"/>
      <c r="N24422" s="24"/>
      <c r="Q24422" s="24"/>
      <c r="T24422" s="24"/>
      <c r="W24422" s="24"/>
      <c r="Z24422" s="24"/>
      <c r="AC24422" s="24"/>
      <c r="AI24422" s="24"/>
      <c r="AL24422" s="24"/>
      <c r="AO24422" s="24"/>
      <c r="AR24422" s="24"/>
      <c r="AU24422" s="24"/>
    </row>
    <row r="24423">
      <c r="J24423" s="18"/>
      <c r="N24423" s="24"/>
      <c r="Q24423" s="24"/>
      <c r="T24423" s="24"/>
      <c r="W24423" s="24"/>
      <c r="Z24423" s="24"/>
      <c r="AC24423" s="24"/>
      <c r="AI24423" s="24"/>
      <c r="AL24423" s="24"/>
      <c r="AO24423" s="24"/>
      <c r="AR24423" s="24"/>
      <c r="AU24423" s="24"/>
    </row>
    <row r="24424">
      <c r="J24424" s="18"/>
      <c r="N24424" s="24"/>
      <c r="Q24424" s="24"/>
      <c r="T24424" s="24"/>
      <c r="W24424" s="24"/>
      <c r="Z24424" s="24"/>
      <c r="AC24424" s="24"/>
      <c r="AI24424" s="24"/>
      <c r="AL24424" s="24"/>
      <c r="AO24424" s="24"/>
      <c r="AR24424" s="24"/>
      <c r="AU24424" s="24"/>
    </row>
    <row r="24425">
      <c r="J24425" s="18"/>
      <c r="N24425" s="24"/>
      <c r="Q24425" s="24"/>
      <c r="T24425" s="24"/>
      <c r="W24425" s="24"/>
      <c r="Z24425" s="24"/>
      <c r="AC24425" s="24"/>
      <c r="AI24425" s="24"/>
      <c r="AL24425" s="24"/>
      <c r="AO24425" s="24"/>
      <c r="AR24425" s="24"/>
      <c r="AU24425" s="24"/>
    </row>
    <row r="24426">
      <c r="J24426" s="18"/>
      <c r="N24426" s="24"/>
      <c r="Q24426" s="24"/>
      <c r="T24426" s="24"/>
      <c r="W24426" s="24"/>
      <c r="Z24426" s="24"/>
      <c r="AC24426" s="24"/>
      <c r="AI24426" s="24"/>
      <c r="AL24426" s="24"/>
      <c r="AO24426" s="24"/>
      <c r="AR24426" s="24"/>
      <c r="AU24426" s="24"/>
    </row>
    <row r="24427">
      <c r="J24427" s="18"/>
      <c r="N24427" s="24"/>
      <c r="Q24427" s="24"/>
      <c r="T24427" s="24"/>
      <c r="W24427" s="24"/>
      <c r="Z24427" s="24"/>
      <c r="AC24427" s="24"/>
      <c r="AI24427" s="24"/>
      <c r="AL24427" s="24"/>
      <c r="AO24427" s="24"/>
      <c r="AR24427" s="24"/>
      <c r="AU24427" s="24"/>
    </row>
    <row r="24428">
      <c r="J24428" s="18"/>
      <c r="N24428" s="24"/>
      <c r="Q24428" s="24"/>
      <c r="T24428" s="24"/>
      <c r="W24428" s="24"/>
      <c r="Z24428" s="24"/>
      <c r="AC24428" s="24"/>
      <c r="AI24428" s="24"/>
      <c r="AL24428" s="24"/>
      <c r="AO24428" s="24"/>
      <c r="AR24428" s="24"/>
      <c r="AU24428" s="24"/>
    </row>
    <row r="24429">
      <c r="J24429" s="18"/>
      <c r="N24429" s="24"/>
      <c r="Q24429" s="24"/>
      <c r="T24429" s="24"/>
      <c r="W24429" s="24"/>
      <c r="Z24429" s="24"/>
      <c r="AC24429" s="24"/>
      <c r="AI24429" s="24"/>
      <c r="AL24429" s="24"/>
      <c r="AO24429" s="24"/>
      <c r="AR24429" s="24"/>
      <c r="AU24429" s="24"/>
    </row>
    <row r="24430">
      <c r="J24430" s="18"/>
      <c r="N24430" s="24"/>
      <c r="Q24430" s="24"/>
      <c r="T24430" s="24"/>
      <c r="W24430" s="24"/>
      <c r="Z24430" s="24"/>
      <c r="AC24430" s="24"/>
      <c r="AI24430" s="24"/>
      <c r="AL24430" s="24"/>
      <c r="AO24430" s="24"/>
      <c r="AR24430" s="24"/>
      <c r="AU24430" s="24"/>
    </row>
    <row r="24431">
      <c r="J24431" s="18"/>
      <c r="N24431" s="24"/>
      <c r="Q24431" s="24"/>
      <c r="T24431" s="24"/>
      <c r="W24431" s="24"/>
      <c r="Z24431" s="24"/>
      <c r="AC24431" s="24"/>
      <c r="AI24431" s="24"/>
      <c r="AL24431" s="24"/>
      <c r="AO24431" s="24"/>
      <c r="AR24431" s="24"/>
      <c r="AU24431" s="24"/>
    </row>
    <row r="24432">
      <c r="J24432" s="18"/>
      <c r="N24432" s="24"/>
      <c r="Q24432" s="24"/>
      <c r="T24432" s="24"/>
      <c r="W24432" s="24"/>
      <c r="Z24432" s="24"/>
      <c r="AC24432" s="24"/>
      <c r="AI24432" s="24"/>
      <c r="AL24432" s="24"/>
      <c r="AO24432" s="24"/>
      <c r="AR24432" s="24"/>
      <c r="AU24432" s="24"/>
    </row>
    <row r="24433">
      <c r="J24433" s="18"/>
      <c r="N24433" s="24"/>
      <c r="Q24433" s="24"/>
      <c r="T24433" s="24"/>
      <c r="W24433" s="24"/>
      <c r="Z24433" s="24"/>
      <c r="AC24433" s="24"/>
      <c r="AI24433" s="24"/>
      <c r="AL24433" s="24"/>
      <c r="AO24433" s="24"/>
      <c r="AR24433" s="24"/>
      <c r="AU24433" s="24"/>
    </row>
    <row r="24434">
      <c r="J24434" s="18"/>
      <c r="N24434" s="24"/>
      <c r="Q24434" s="24"/>
      <c r="T24434" s="24"/>
      <c r="W24434" s="24"/>
      <c r="Z24434" s="24"/>
      <c r="AC24434" s="24"/>
      <c r="AI24434" s="24"/>
      <c r="AL24434" s="24"/>
      <c r="AO24434" s="24"/>
      <c r="AR24434" s="24"/>
      <c r="AU24434" s="24"/>
    </row>
    <row r="24435">
      <c r="J24435" s="18"/>
      <c r="N24435" s="24"/>
      <c r="Q24435" s="24"/>
      <c r="T24435" s="24"/>
      <c r="W24435" s="24"/>
      <c r="Z24435" s="24"/>
      <c r="AC24435" s="24"/>
      <c r="AI24435" s="24"/>
      <c r="AL24435" s="24"/>
      <c r="AO24435" s="24"/>
      <c r="AR24435" s="24"/>
      <c r="AU24435" s="24"/>
    </row>
    <row r="24436">
      <c r="J24436" s="18"/>
      <c r="N24436" s="24"/>
      <c r="Q24436" s="24"/>
      <c r="T24436" s="24"/>
      <c r="W24436" s="24"/>
      <c r="Z24436" s="24"/>
      <c r="AC24436" s="24"/>
      <c r="AI24436" s="24"/>
      <c r="AL24436" s="24"/>
      <c r="AO24436" s="24"/>
      <c r="AR24436" s="24"/>
      <c r="AU24436" s="24"/>
    </row>
    <row r="24437">
      <c r="J24437" s="18"/>
      <c r="N24437" s="24"/>
      <c r="Q24437" s="24"/>
      <c r="T24437" s="24"/>
      <c r="W24437" s="24"/>
      <c r="Z24437" s="24"/>
      <c r="AC24437" s="24"/>
      <c r="AI24437" s="24"/>
      <c r="AL24437" s="24"/>
      <c r="AO24437" s="24"/>
      <c r="AR24437" s="24"/>
      <c r="AU24437" s="24"/>
    </row>
    <row r="24438">
      <c r="J24438" s="18"/>
      <c r="N24438" s="24"/>
      <c r="Q24438" s="24"/>
      <c r="T24438" s="24"/>
      <c r="W24438" s="24"/>
      <c r="Z24438" s="24"/>
      <c r="AC24438" s="24"/>
      <c r="AI24438" s="24"/>
      <c r="AL24438" s="24"/>
      <c r="AO24438" s="24"/>
      <c r="AR24438" s="24"/>
      <c r="AU24438" s="24"/>
    </row>
    <row r="24439">
      <c r="J24439" s="18"/>
      <c r="N24439" s="24"/>
      <c r="Q24439" s="24"/>
      <c r="T24439" s="24"/>
      <c r="W24439" s="24"/>
      <c r="Z24439" s="24"/>
      <c r="AC24439" s="24"/>
      <c r="AI24439" s="24"/>
      <c r="AL24439" s="24"/>
      <c r="AO24439" s="24"/>
      <c r="AR24439" s="24"/>
      <c r="AU24439" s="24"/>
    </row>
    <row r="24440">
      <c r="J24440" s="18"/>
      <c r="N24440" s="24"/>
      <c r="Q24440" s="24"/>
      <c r="T24440" s="24"/>
      <c r="W24440" s="24"/>
      <c r="Z24440" s="24"/>
      <c r="AC24440" s="24"/>
      <c r="AI24440" s="24"/>
      <c r="AL24440" s="24"/>
      <c r="AO24440" s="24"/>
      <c r="AR24440" s="24"/>
      <c r="AU24440" s="24"/>
    </row>
    <row r="24441">
      <c r="J24441" s="18"/>
      <c r="N24441" s="24"/>
      <c r="Q24441" s="24"/>
      <c r="T24441" s="24"/>
      <c r="W24441" s="24"/>
      <c r="Z24441" s="24"/>
      <c r="AC24441" s="24"/>
      <c r="AI24441" s="24"/>
      <c r="AL24441" s="24"/>
      <c r="AO24441" s="24"/>
      <c r="AR24441" s="24"/>
      <c r="AU24441" s="24"/>
    </row>
    <row r="24442">
      <c r="J24442" s="18"/>
      <c r="N24442" s="24"/>
      <c r="Q24442" s="24"/>
      <c r="T24442" s="24"/>
      <c r="W24442" s="24"/>
      <c r="Z24442" s="24"/>
      <c r="AC24442" s="24"/>
      <c r="AI24442" s="24"/>
      <c r="AL24442" s="24"/>
      <c r="AO24442" s="24"/>
      <c r="AR24442" s="24"/>
      <c r="AU24442" s="24"/>
    </row>
    <row r="24443">
      <c r="J24443" s="18"/>
      <c r="N24443" s="24"/>
      <c r="Q24443" s="24"/>
      <c r="T24443" s="24"/>
      <c r="W24443" s="24"/>
      <c r="Z24443" s="24"/>
      <c r="AC24443" s="24"/>
      <c r="AI24443" s="24"/>
      <c r="AL24443" s="24"/>
      <c r="AO24443" s="24"/>
      <c r="AR24443" s="24"/>
      <c r="AU24443" s="24"/>
    </row>
    <row r="24444">
      <c r="J24444" s="18"/>
      <c r="N24444" s="24"/>
      <c r="Q24444" s="24"/>
      <c r="T24444" s="24"/>
      <c r="W24444" s="24"/>
      <c r="Z24444" s="24"/>
      <c r="AC24444" s="24"/>
      <c r="AI24444" s="24"/>
      <c r="AL24444" s="24"/>
      <c r="AO24444" s="24"/>
      <c r="AR24444" s="24"/>
      <c r="AU24444" s="24"/>
    </row>
    <row r="24445">
      <c r="J24445" s="18"/>
      <c r="N24445" s="24"/>
      <c r="Q24445" s="24"/>
      <c r="T24445" s="24"/>
      <c r="W24445" s="24"/>
      <c r="Z24445" s="24"/>
      <c r="AC24445" s="24"/>
      <c r="AI24445" s="24"/>
      <c r="AL24445" s="24"/>
      <c r="AO24445" s="24"/>
      <c r="AR24445" s="24"/>
      <c r="AU24445" s="24"/>
    </row>
    <row r="24446">
      <c r="J24446" s="18"/>
      <c r="N24446" s="24"/>
      <c r="Q24446" s="24"/>
      <c r="T24446" s="24"/>
      <c r="W24446" s="24"/>
      <c r="Z24446" s="24"/>
      <c r="AC24446" s="24"/>
      <c r="AI24446" s="24"/>
      <c r="AL24446" s="24"/>
      <c r="AO24446" s="24"/>
      <c r="AR24446" s="24"/>
      <c r="AU24446" s="24"/>
    </row>
    <row r="24447">
      <c r="J24447" s="18"/>
      <c r="N24447" s="24"/>
      <c r="Q24447" s="24"/>
      <c r="T24447" s="24"/>
      <c r="W24447" s="24"/>
      <c r="Z24447" s="24"/>
      <c r="AC24447" s="24"/>
      <c r="AI24447" s="24"/>
      <c r="AL24447" s="24"/>
      <c r="AO24447" s="24"/>
      <c r="AR24447" s="24"/>
      <c r="AU24447" s="24"/>
    </row>
    <row r="24448">
      <c r="J24448" s="18"/>
      <c r="N24448" s="24"/>
      <c r="Q24448" s="24"/>
      <c r="T24448" s="24"/>
      <c r="W24448" s="24"/>
      <c r="Z24448" s="24"/>
      <c r="AC24448" s="24"/>
      <c r="AI24448" s="24"/>
      <c r="AL24448" s="24"/>
      <c r="AO24448" s="24"/>
      <c r="AR24448" s="24"/>
      <c r="AU24448" s="24"/>
    </row>
    <row r="24449">
      <c r="J24449" s="18"/>
      <c r="N24449" s="24"/>
      <c r="Q24449" s="24"/>
      <c r="T24449" s="24"/>
      <c r="W24449" s="24"/>
      <c r="Z24449" s="24"/>
      <c r="AC24449" s="24"/>
      <c r="AI24449" s="24"/>
      <c r="AL24449" s="24"/>
      <c r="AO24449" s="24"/>
      <c r="AR24449" s="24"/>
      <c r="AU24449" s="24"/>
    </row>
    <row r="24450">
      <c r="J24450" s="18"/>
      <c r="N24450" s="24"/>
      <c r="Q24450" s="24"/>
      <c r="T24450" s="24"/>
      <c r="W24450" s="24"/>
      <c r="Z24450" s="24"/>
      <c r="AC24450" s="24"/>
      <c r="AI24450" s="24"/>
      <c r="AL24450" s="24"/>
      <c r="AO24450" s="24"/>
      <c r="AR24450" s="24"/>
      <c r="AU24450" s="24"/>
    </row>
    <row r="24451">
      <c r="J24451" s="18"/>
      <c r="N24451" s="24"/>
      <c r="Q24451" s="24"/>
      <c r="T24451" s="24"/>
      <c r="W24451" s="24"/>
      <c r="Z24451" s="24"/>
      <c r="AC24451" s="24"/>
      <c r="AI24451" s="24"/>
      <c r="AL24451" s="24"/>
      <c r="AO24451" s="24"/>
      <c r="AR24451" s="24"/>
      <c r="AU24451" s="24"/>
    </row>
    <row r="24452">
      <c r="J24452" s="18"/>
      <c r="N24452" s="24"/>
      <c r="Q24452" s="24"/>
      <c r="T24452" s="24"/>
      <c r="W24452" s="24"/>
      <c r="Z24452" s="24"/>
      <c r="AC24452" s="24"/>
      <c r="AI24452" s="24"/>
      <c r="AL24452" s="24"/>
      <c r="AO24452" s="24"/>
      <c r="AR24452" s="24"/>
      <c r="AU24452" s="24"/>
    </row>
    <row r="24453">
      <c r="J24453" s="18"/>
      <c r="N24453" s="24"/>
      <c r="Q24453" s="24"/>
      <c r="T24453" s="24"/>
      <c r="W24453" s="24"/>
      <c r="Z24453" s="24"/>
      <c r="AC24453" s="24"/>
      <c r="AI24453" s="24"/>
      <c r="AL24453" s="24"/>
      <c r="AO24453" s="24"/>
      <c r="AR24453" s="24"/>
      <c r="AU24453" s="24"/>
    </row>
    <row r="24454">
      <c r="J24454" s="18"/>
      <c r="N24454" s="24"/>
      <c r="Q24454" s="24"/>
      <c r="T24454" s="24"/>
      <c r="W24454" s="24"/>
      <c r="Z24454" s="24"/>
      <c r="AC24454" s="24"/>
      <c r="AI24454" s="24"/>
      <c r="AL24454" s="24"/>
      <c r="AO24454" s="24"/>
      <c r="AR24454" s="24"/>
      <c r="AU24454" s="24"/>
    </row>
    <row r="24455">
      <c r="J24455" s="18"/>
      <c r="N24455" s="24"/>
      <c r="Q24455" s="24"/>
      <c r="T24455" s="24"/>
      <c r="W24455" s="24"/>
      <c r="Z24455" s="24"/>
      <c r="AC24455" s="24"/>
      <c r="AI24455" s="24"/>
      <c r="AL24455" s="24"/>
      <c r="AO24455" s="24"/>
      <c r="AR24455" s="24"/>
      <c r="AU24455" s="24"/>
    </row>
    <row r="24456">
      <c r="J24456" s="18"/>
      <c r="N24456" s="24"/>
      <c r="Q24456" s="24"/>
      <c r="T24456" s="24"/>
      <c r="W24456" s="24"/>
      <c r="Z24456" s="24"/>
      <c r="AC24456" s="24"/>
      <c r="AI24456" s="24"/>
      <c r="AL24456" s="24"/>
      <c r="AO24456" s="24"/>
      <c r="AR24456" s="24"/>
      <c r="AU24456" s="24"/>
    </row>
    <row r="24457">
      <c r="J24457" s="18"/>
      <c r="N24457" s="24"/>
      <c r="Q24457" s="24"/>
      <c r="T24457" s="24"/>
      <c r="W24457" s="24"/>
      <c r="Z24457" s="24"/>
      <c r="AC24457" s="24"/>
      <c r="AI24457" s="24"/>
      <c r="AL24457" s="24"/>
      <c r="AO24457" s="24"/>
      <c r="AR24457" s="24"/>
      <c r="AU24457" s="24"/>
    </row>
    <row r="24458">
      <c r="J24458" s="18"/>
      <c r="N24458" s="24"/>
      <c r="Q24458" s="24"/>
      <c r="T24458" s="24"/>
      <c r="W24458" s="24"/>
      <c r="Z24458" s="24"/>
      <c r="AC24458" s="24"/>
      <c r="AI24458" s="24"/>
      <c r="AL24458" s="24"/>
      <c r="AO24458" s="24"/>
      <c r="AR24458" s="24"/>
      <c r="AU24458" s="24"/>
    </row>
    <row r="24459">
      <c r="J24459" s="18"/>
      <c r="N24459" s="24"/>
      <c r="Q24459" s="24"/>
      <c r="T24459" s="24"/>
      <c r="W24459" s="24"/>
      <c r="Z24459" s="24"/>
      <c r="AC24459" s="24"/>
      <c r="AI24459" s="24"/>
      <c r="AL24459" s="24"/>
      <c r="AO24459" s="24"/>
      <c r="AR24459" s="24"/>
      <c r="AU24459" s="24"/>
    </row>
    <row r="24460">
      <c r="J24460" s="18"/>
      <c r="N24460" s="24"/>
      <c r="Q24460" s="24"/>
      <c r="T24460" s="24"/>
      <c r="W24460" s="24"/>
      <c r="Z24460" s="24"/>
      <c r="AC24460" s="24"/>
      <c r="AI24460" s="24"/>
      <c r="AL24460" s="24"/>
      <c r="AO24460" s="24"/>
      <c r="AR24460" s="24"/>
      <c r="AU24460" s="24"/>
    </row>
    <row r="24461">
      <c r="J24461" s="18"/>
      <c r="N24461" s="24"/>
      <c r="Q24461" s="24"/>
      <c r="T24461" s="24"/>
      <c r="W24461" s="24"/>
      <c r="Z24461" s="24"/>
      <c r="AC24461" s="24"/>
      <c r="AI24461" s="24"/>
      <c r="AL24461" s="24"/>
      <c r="AO24461" s="24"/>
      <c r="AR24461" s="24"/>
      <c r="AU24461" s="24"/>
    </row>
    <row r="24462">
      <c r="J24462" s="18"/>
      <c r="N24462" s="24"/>
      <c r="Q24462" s="24"/>
      <c r="T24462" s="24"/>
      <c r="W24462" s="24"/>
      <c r="Z24462" s="24"/>
      <c r="AC24462" s="24"/>
      <c r="AI24462" s="24"/>
      <c r="AL24462" s="24"/>
      <c r="AO24462" s="24"/>
      <c r="AR24462" s="24"/>
      <c r="AU24462" s="24"/>
    </row>
    <row r="24463">
      <c r="J24463" s="18"/>
      <c r="N24463" s="24"/>
      <c r="Q24463" s="24"/>
      <c r="T24463" s="24"/>
      <c r="W24463" s="24"/>
      <c r="Z24463" s="24"/>
      <c r="AC24463" s="24"/>
      <c r="AI24463" s="24"/>
      <c r="AL24463" s="24"/>
      <c r="AO24463" s="24"/>
      <c r="AR24463" s="24"/>
      <c r="AU24463" s="24"/>
    </row>
    <row r="24464">
      <c r="J24464" s="18"/>
      <c r="N24464" s="24"/>
      <c r="Q24464" s="24"/>
      <c r="T24464" s="24"/>
      <c r="W24464" s="24"/>
      <c r="Z24464" s="24"/>
      <c r="AC24464" s="24"/>
      <c r="AI24464" s="24"/>
      <c r="AL24464" s="24"/>
      <c r="AO24464" s="24"/>
      <c r="AR24464" s="24"/>
      <c r="AU24464" s="24"/>
    </row>
    <row r="24465">
      <c r="J24465" s="18"/>
      <c r="N24465" s="24"/>
      <c r="Q24465" s="24"/>
      <c r="T24465" s="24"/>
      <c r="W24465" s="24"/>
      <c r="Z24465" s="24"/>
      <c r="AC24465" s="24"/>
      <c r="AI24465" s="24"/>
      <c r="AL24465" s="24"/>
      <c r="AO24465" s="24"/>
      <c r="AR24465" s="24"/>
      <c r="AU24465" s="24"/>
    </row>
    <row r="24466">
      <c r="J24466" s="18"/>
      <c r="N24466" s="24"/>
      <c r="Q24466" s="24"/>
      <c r="T24466" s="24"/>
      <c r="W24466" s="24"/>
      <c r="Z24466" s="24"/>
      <c r="AC24466" s="24"/>
      <c r="AI24466" s="24"/>
      <c r="AL24466" s="24"/>
      <c r="AO24466" s="24"/>
      <c r="AR24466" s="24"/>
      <c r="AU24466" s="24"/>
    </row>
    <row r="24467">
      <c r="J24467" s="18"/>
      <c r="N24467" s="24"/>
      <c r="Q24467" s="24"/>
      <c r="T24467" s="24"/>
      <c r="W24467" s="24"/>
      <c r="Z24467" s="24"/>
      <c r="AC24467" s="24"/>
      <c r="AI24467" s="24"/>
      <c r="AL24467" s="24"/>
      <c r="AO24467" s="24"/>
      <c r="AR24467" s="24"/>
      <c r="AU24467" s="24"/>
    </row>
    <row r="24468">
      <c r="J24468" s="18"/>
      <c r="N24468" s="24"/>
      <c r="Q24468" s="24"/>
      <c r="T24468" s="24"/>
      <c r="W24468" s="24"/>
      <c r="Z24468" s="24"/>
      <c r="AC24468" s="24"/>
      <c r="AI24468" s="24"/>
      <c r="AL24468" s="24"/>
      <c r="AO24468" s="24"/>
      <c r="AR24468" s="24"/>
      <c r="AU24468" s="24"/>
    </row>
    <row r="24469">
      <c r="J24469" s="18"/>
      <c r="N24469" s="24"/>
      <c r="Q24469" s="24"/>
      <c r="T24469" s="24"/>
      <c r="W24469" s="24"/>
      <c r="Z24469" s="24"/>
      <c r="AC24469" s="24"/>
      <c r="AI24469" s="24"/>
      <c r="AL24469" s="24"/>
      <c r="AO24469" s="24"/>
      <c r="AR24469" s="24"/>
      <c r="AU24469" s="24"/>
    </row>
    <row r="24470">
      <c r="J24470" s="18"/>
      <c r="N24470" s="24"/>
      <c r="Q24470" s="24"/>
      <c r="T24470" s="24"/>
      <c r="W24470" s="24"/>
      <c r="Z24470" s="24"/>
      <c r="AC24470" s="24"/>
      <c r="AI24470" s="24"/>
      <c r="AL24470" s="24"/>
      <c r="AO24470" s="24"/>
      <c r="AR24470" s="24"/>
      <c r="AU24470" s="24"/>
    </row>
    <row r="24471">
      <c r="J24471" s="18"/>
      <c r="N24471" s="24"/>
      <c r="Q24471" s="24"/>
      <c r="T24471" s="24"/>
      <c r="W24471" s="24"/>
      <c r="Z24471" s="24"/>
      <c r="AC24471" s="24"/>
      <c r="AI24471" s="24"/>
      <c r="AL24471" s="24"/>
      <c r="AO24471" s="24"/>
      <c r="AR24471" s="24"/>
      <c r="AU24471" s="24"/>
    </row>
    <row r="24472">
      <c r="J24472" s="18"/>
      <c r="N24472" s="24"/>
      <c r="Q24472" s="24"/>
      <c r="T24472" s="24"/>
      <c r="W24472" s="24"/>
      <c r="Z24472" s="24"/>
      <c r="AC24472" s="24"/>
      <c r="AI24472" s="24"/>
      <c r="AL24472" s="24"/>
      <c r="AO24472" s="24"/>
      <c r="AR24472" s="24"/>
      <c r="AU24472" s="24"/>
    </row>
    <row r="24473">
      <c r="J24473" s="18"/>
      <c r="N24473" s="24"/>
      <c r="Q24473" s="24"/>
      <c r="T24473" s="24"/>
      <c r="W24473" s="24"/>
      <c r="Z24473" s="24"/>
      <c r="AC24473" s="24"/>
      <c r="AI24473" s="24"/>
      <c r="AL24473" s="24"/>
      <c r="AO24473" s="24"/>
      <c r="AR24473" s="24"/>
      <c r="AU24473" s="24"/>
    </row>
    <row r="24474">
      <c r="J24474" s="18"/>
      <c r="N24474" s="24"/>
      <c r="Q24474" s="24"/>
      <c r="T24474" s="24"/>
      <c r="W24474" s="24"/>
      <c r="Z24474" s="24"/>
      <c r="AC24474" s="24"/>
      <c r="AI24474" s="24"/>
      <c r="AL24474" s="24"/>
      <c r="AO24474" s="24"/>
      <c r="AR24474" s="24"/>
      <c r="AU24474" s="24"/>
    </row>
    <row r="24475">
      <c r="J24475" s="18"/>
      <c r="N24475" s="24"/>
      <c r="Q24475" s="24"/>
      <c r="T24475" s="24"/>
      <c r="W24475" s="24"/>
      <c r="Z24475" s="24"/>
      <c r="AC24475" s="24"/>
      <c r="AI24475" s="24"/>
      <c r="AL24475" s="24"/>
      <c r="AO24475" s="24"/>
      <c r="AR24475" s="24"/>
      <c r="AU24475" s="24"/>
    </row>
    <row r="24476">
      <c r="J24476" s="18"/>
      <c r="N24476" s="24"/>
      <c r="Q24476" s="24"/>
      <c r="T24476" s="24"/>
      <c r="W24476" s="24"/>
      <c r="Z24476" s="24"/>
      <c r="AC24476" s="24"/>
      <c r="AI24476" s="24"/>
      <c r="AL24476" s="24"/>
      <c r="AO24476" s="24"/>
      <c r="AR24476" s="24"/>
      <c r="AU24476" s="24"/>
    </row>
    <row r="24477">
      <c r="J24477" s="18"/>
      <c r="N24477" s="24"/>
      <c r="Q24477" s="24"/>
      <c r="T24477" s="24"/>
      <c r="W24477" s="24"/>
      <c r="Z24477" s="24"/>
      <c r="AC24477" s="24"/>
      <c r="AI24477" s="24"/>
      <c r="AL24477" s="24"/>
      <c r="AO24477" s="24"/>
      <c r="AR24477" s="24"/>
      <c r="AU24477" s="24"/>
    </row>
    <row r="24478">
      <c r="J24478" s="18"/>
      <c r="N24478" s="24"/>
      <c r="Q24478" s="24"/>
      <c r="T24478" s="24"/>
      <c r="W24478" s="24"/>
      <c r="Z24478" s="24"/>
      <c r="AC24478" s="24"/>
      <c r="AI24478" s="24"/>
      <c r="AL24478" s="24"/>
      <c r="AO24478" s="24"/>
      <c r="AR24478" s="24"/>
      <c r="AU24478" s="24"/>
    </row>
    <row r="24479">
      <c r="J24479" s="18"/>
      <c r="N24479" s="24"/>
      <c r="Q24479" s="24"/>
      <c r="T24479" s="24"/>
      <c r="W24479" s="24"/>
      <c r="Z24479" s="24"/>
      <c r="AC24479" s="24"/>
      <c r="AI24479" s="24"/>
      <c r="AL24479" s="24"/>
      <c r="AO24479" s="24"/>
      <c r="AR24479" s="24"/>
      <c r="AU24479" s="24"/>
    </row>
    <row r="24480">
      <c r="J24480" s="18"/>
      <c r="N24480" s="24"/>
      <c r="Q24480" s="24"/>
      <c r="T24480" s="24"/>
      <c r="W24480" s="24"/>
      <c r="Z24480" s="24"/>
      <c r="AC24480" s="24"/>
      <c r="AI24480" s="24"/>
      <c r="AL24480" s="24"/>
      <c r="AO24480" s="24"/>
      <c r="AR24480" s="24"/>
      <c r="AU24480" s="24"/>
    </row>
    <row r="24481">
      <c r="J24481" s="18"/>
      <c r="N24481" s="24"/>
      <c r="Q24481" s="24"/>
      <c r="T24481" s="24"/>
      <c r="W24481" s="24"/>
      <c r="Z24481" s="24"/>
      <c r="AC24481" s="24"/>
      <c r="AI24481" s="24"/>
      <c r="AL24481" s="24"/>
      <c r="AO24481" s="24"/>
      <c r="AR24481" s="24"/>
      <c r="AU24481" s="24"/>
    </row>
    <row r="24482">
      <c r="J24482" s="18"/>
      <c r="N24482" s="24"/>
      <c r="Q24482" s="24"/>
      <c r="T24482" s="24"/>
      <c r="W24482" s="24"/>
      <c r="Z24482" s="24"/>
      <c r="AC24482" s="24"/>
      <c r="AI24482" s="24"/>
      <c r="AL24482" s="24"/>
      <c r="AO24482" s="24"/>
      <c r="AR24482" s="24"/>
      <c r="AU24482" s="24"/>
    </row>
    <row r="24483">
      <c r="J24483" s="18"/>
      <c r="N24483" s="24"/>
      <c r="Q24483" s="24"/>
      <c r="T24483" s="24"/>
      <c r="W24483" s="24"/>
      <c r="Z24483" s="24"/>
      <c r="AC24483" s="24"/>
      <c r="AI24483" s="24"/>
      <c r="AL24483" s="24"/>
      <c r="AO24483" s="24"/>
      <c r="AR24483" s="24"/>
      <c r="AU24483" s="24"/>
    </row>
    <row r="24484">
      <c r="J24484" s="18"/>
      <c r="N24484" s="24"/>
      <c r="Q24484" s="24"/>
      <c r="T24484" s="24"/>
      <c r="W24484" s="24"/>
      <c r="Z24484" s="24"/>
      <c r="AC24484" s="24"/>
      <c r="AI24484" s="24"/>
      <c r="AL24484" s="24"/>
      <c r="AO24484" s="24"/>
      <c r="AR24484" s="24"/>
      <c r="AU24484" s="24"/>
    </row>
    <row r="24485">
      <c r="J24485" s="18"/>
      <c r="N24485" s="24"/>
      <c r="Q24485" s="24"/>
      <c r="T24485" s="24"/>
      <c r="W24485" s="24"/>
      <c r="Z24485" s="24"/>
      <c r="AC24485" s="24"/>
      <c r="AI24485" s="24"/>
      <c r="AL24485" s="24"/>
      <c r="AO24485" s="24"/>
      <c r="AR24485" s="24"/>
      <c r="AU24485" s="24"/>
    </row>
    <row r="24486">
      <c r="J24486" s="18"/>
      <c r="N24486" s="24"/>
      <c r="Q24486" s="24"/>
      <c r="T24486" s="24"/>
      <c r="W24486" s="24"/>
      <c r="Z24486" s="24"/>
      <c r="AC24486" s="24"/>
      <c r="AI24486" s="24"/>
      <c r="AL24486" s="24"/>
      <c r="AO24486" s="24"/>
      <c r="AR24486" s="24"/>
      <c r="AU24486" s="24"/>
    </row>
    <row r="24487">
      <c r="J24487" s="18"/>
      <c r="N24487" s="24"/>
      <c r="Q24487" s="24"/>
      <c r="T24487" s="24"/>
      <c r="W24487" s="24"/>
      <c r="Z24487" s="24"/>
      <c r="AC24487" s="24"/>
      <c r="AI24487" s="24"/>
      <c r="AL24487" s="24"/>
      <c r="AO24487" s="24"/>
      <c r="AR24487" s="24"/>
      <c r="AU24487" s="24"/>
    </row>
    <row r="24488">
      <c r="J24488" s="18"/>
      <c r="N24488" s="24"/>
      <c r="Q24488" s="24"/>
      <c r="T24488" s="24"/>
      <c r="W24488" s="24"/>
      <c r="Z24488" s="24"/>
      <c r="AC24488" s="24"/>
      <c r="AI24488" s="24"/>
      <c r="AL24488" s="24"/>
      <c r="AO24488" s="24"/>
      <c r="AR24488" s="24"/>
      <c r="AU24488" s="24"/>
    </row>
    <row r="24489">
      <c r="J24489" s="18"/>
      <c r="N24489" s="24"/>
      <c r="Q24489" s="24"/>
      <c r="T24489" s="24"/>
      <c r="W24489" s="24"/>
      <c r="Z24489" s="24"/>
      <c r="AC24489" s="24"/>
      <c r="AI24489" s="24"/>
      <c r="AL24489" s="24"/>
      <c r="AO24489" s="24"/>
      <c r="AR24489" s="24"/>
      <c r="AU24489" s="24"/>
    </row>
    <row r="24490">
      <c r="J24490" s="18"/>
      <c r="N24490" s="24"/>
      <c r="Q24490" s="24"/>
      <c r="T24490" s="24"/>
      <c r="W24490" s="24"/>
      <c r="Z24490" s="24"/>
      <c r="AC24490" s="24"/>
      <c r="AI24490" s="24"/>
      <c r="AL24490" s="24"/>
      <c r="AO24490" s="24"/>
      <c r="AR24490" s="24"/>
      <c r="AU24490" s="24"/>
    </row>
    <row r="24491">
      <c r="J24491" s="18"/>
      <c r="N24491" s="24"/>
      <c r="Q24491" s="24"/>
      <c r="T24491" s="24"/>
      <c r="W24491" s="24"/>
      <c r="Z24491" s="24"/>
      <c r="AC24491" s="24"/>
      <c r="AI24491" s="24"/>
      <c r="AL24491" s="24"/>
      <c r="AO24491" s="24"/>
      <c r="AR24491" s="24"/>
      <c r="AU24491" s="24"/>
    </row>
    <row r="24492">
      <c r="J24492" s="18"/>
      <c r="N24492" s="24"/>
      <c r="Q24492" s="24"/>
      <c r="T24492" s="24"/>
      <c r="W24492" s="24"/>
      <c r="Z24492" s="24"/>
      <c r="AC24492" s="24"/>
      <c r="AI24492" s="24"/>
      <c r="AL24492" s="24"/>
      <c r="AO24492" s="24"/>
      <c r="AR24492" s="24"/>
      <c r="AU24492" s="24"/>
    </row>
    <row r="24493">
      <c r="J24493" s="18"/>
      <c r="N24493" s="24"/>
      <c r="Q24493" s="24"/>
      <c r="T24493" s="24"/>
      <c r="W24493" s="24"/>
      <c r="Z24493" s="24"/>
      <c r="AC24493" s="24"/>
      <c r="AI24493" s="24"/>
      <c r="AL24493" s="24"/>
      <c r="AO24493" s="24"/>
      <c r="AR24493" s="24"/>
      <c r="AU24493" s="24"/>
    </row>
    <row r="24494">
      <c r="J24494" s="18"/>
      <c r="N24494" s="24"/>
      <c r="Q24494" s="24"/>
      <c r="T24494" s="24"/>
      <c r="W24494" s="24"/>
      <c r="Z24494" s="24"/>
      <c r="AC24494" s="24"/>
      <c r="AI24494" s="24"/>
      <c r="AL24494" s="24"/>
      <c r="AO24494" s="24"/>
      <c r="AR24494" s="24"/>
      <c r="AU24494" s="24"/>
    </row>
    <row r="24495">
      <c r="J24495" s="18"/>
      <c r="N24495" s="24"/>
      <c r="Q24495" s="24"/>
      <c r="T24495" s="24"/>
      <c r="W24495" s="24"/>
      <c r="Z24495" s="24"/>
      <c r="AC24495" s="24"/>
      <c r="AI24495" s="24"/>
      <c r="AL24495" s="24"/>
      <c r="AO24495" s="24"/>
      <c r="AR24495" s="24"/>
      <c r="AU24495" s="24"/>
    </row>
    <row r="24496">
      <c r="J24496" s="18"/>
      <c r="N24496" s="24"/>
      <c r="Q24496" s="24"/>
      <c r="T24496" s="24"/>
      <c r="W24496" s="24"/>
      <c r="Z24496" s="24"/>
      <c r="AC24496" s="24"/>
      <c r="AI24496" s="24"/>
      <c r="AL24496" s="24"/>
      <c r="AO24496" s="24"/>
      <c r="AR24496" s="24"/>
      <c r="AU24496" s="24"/>
    </row>
    <row r="24497">
      <c r="J24497" s="18"/>
      <c r="N24497" s="24"/>
      <c r="Q24497" s="24"/>
      <c r="T24497" s="24"/>
      <c r="W24497" s="24"/>
      <c r="Z24497" s="24"/>
      <c r="AC24497" s="24"/>
      <c r="AI24497" s="24"/>
      <c r="AL24497" s="24"/>
      <c r="AO24497" s="24"/>
      <c r="AR24497" s="24"/>
      <c r="AU24497" s="24"/>
    </row>
    <row r="24498">
      <c r="J24498" s="18"/>
      <c r="N24498" s="24"/>
      <c r="Q24498" s="24"/>
      <c r="T24498" s="24"/>
      <c r="W24498" s="24"/>
      <c r="Z24498" s="24"/>
      <c r="AC24498" s="24"/>
      <c r="AI24498" s="24"/>
      <c r="AL24498" s="24"/>
      <c r="AO24498" s="24"/>
      <c r="AR24498" s="24"/>
      <c r="AU24498" s="24"/>
    </row>
    <row r="24499">
      <c r="J24499" s="18"/>
      <c r="N24499" s="24"/>
      <c r="Q24499" s="24"/>
      <c r="T24499" s="24"/>
      <c r="W24499" s="24"/>
      <c r="Z24499" s="24"/>
      <c r="AC24499" s="24"/>
      <c r="AI24499" s="24"/>
      <c r="AL24499" s="24"/>
      <c r="AO24499" s="24"/>
      <c r="AR24499" s="24"/>
      <c r="AU24499" s="24"/>
    </row>
    <row r="24500">
      <c r="J24500" s="18"/>
      <c r="N24500" s="24"/>
      <c r="Q24500" s="24"/>
      <c r="T24500" s="24"/>
      <c r="W24500" s="24"/>
      <c r="Z24500" s="24"/>
      <c r="AC24500" s="24"/>
      <c r="AI24500" s="24"/>
      <c r="AL24500" s="24"/>
      <c r="AO24500" s="24"/>
      <c r="AR24500" s="24"/>
      <c r="AU24500" s="24"/>
    </row>
    <row r="24501">
      <c r="J24501" s="18"/>
      <c r="N24501" s="24"/>
      <c r="Q24501" s="24"/>
      <c r="T24501" s="24"/>
      <c r="W24501" s="24"/>
      <c r="Z24501" s="24"/>
      <c r="AC24501" s="24"/>
      <c r="AI24501" s="24"/>
      <c r="AL24501" s="24"/>
      <c r="AO24501" s="24"/>
      <c r="AR24501" s="24"/>
      <c r="AU24501" s="24"/>
    </row>
    <row r="24502">
      <c r="J24502" s="18"/>
      <c r="N24502" s="24"/>
      <c r="Q24502" s="24"/>
      <c r="T24502" s="24"/>
      <c r="W24502" s="24"/>
      <c r="Z24502" s="24"/>
      <c r="AC24502" s="24"/>
      <c r="AI24502" s="24"/>
      <c r="AL24502" s="24"/>
      <c r="AO24502" s="24"/>
      <c r="AR24502" s="24"/>
      <c r="AU24502" s="24"/>
    </row>
    <row r="24503">
      <c r="J24503" s="18"/>
      <c r="N24503" s="24"/>
      <c r="Q24503" s="24"/>
      <c r="T24503" s="24"/>
      <c r="W24503" s="24"/>
      <c r="Z24503" s="24"/>
      <c r="AC24503" s="24"/>
      <c r="AI24503" s="24"/>
      <c r="AL24503" s="24"/>
      <c r="AO24503" s="24"/>
      <c r="AR24503" s="24"/>
      <c r="AU24503" s="24"/>
    </row>
    <row r="24504">
      <c r="J24504" s="18"/>
      <c r="N24504" s="24"/>
      <c r="Q24504" s="24"/>
      <c r="T24504" s="24"/>
      <c r="W24504" s="24"/>
      <c r="Z24504" s="24"/>
      <c r="AC24504" s="24"/>
      <c r="AI24504" s="24"/>
      <c r="AL24504" s="24"/>
      <c r="AO24504" s="24"/>
      <c r="AR24504" s="24"/>
      <c r="AU24504" s="24"/>
    </row>
    <row r="24505">
      <c r="J24505" s="18"/>
      <c r="N24505" s="24"/>
      <c r="Q24505" s="24"/>
      <c r="T24505" s="24"/>
      <c r="W24505" s="24"/>
      <c r="Z24505" s="24"/>
      <c r="AC24505" s="24"/>
      <c r="AI24505" s="24"/>
      <c r="AL24505" s="24"/>
      <c r="AO24505" s="24"/>
      <c r="AR24505" s="24"/>
      <c r="AU24505" s="24"/>
    </row>
    <row r="24506">
      <c r="J24506" s="18"/>
      <c r="N24506" s="24"/>
      <c r="Q24506" s="24"/>
      <c r="T24506" s="24"/>
      <c r="W24506" s="24"/>
      <c r="Z24506" s="24"/>
      <c r="AC24506" s="24"/>
      <c r="AI24506" s="24"/>
      <c r="AL24506" s="24"/>
      <c r="AO24506" s="24"/>
      <c r="AR24506" s="24"/>
      <c r="AU24506" s="24"/>
    </row>
    <row r="24507">
      <c r="J24507" s="18"/>
      <c r="N24507" s="24"/>
      <c r="Q24507" s="24"/>
      <c r="T24507" s="24"/>
      <c r="W24507" s="24"/>
      <c r="Z24507" s="24"/>
      <c r="AC24507" s="24"/>
      <c r="AI24507" s="24"/>
      <c r="AL24507" s="24"/>
      <c r="AO24507" s="24"/>
      <c r="AR24507" s="24"/>
      <c r="AU24507" s="24"/>
    </row>
    <row r="24508">
      <c r="J24508" s="18"/>
      <c r="N24508" s="24"/>
      <c r="Q24508" s="24"/>
      <c r="T24508" s="24"/>
      <c r="W24508" s="24"/>
      <c r="Z24508" s="24"/>
      <c r="AC24508" s="24"/>
      <c r="AI24508" s="24"/>
      <c r="AL24508" s="24"/>
      <c r="AO24508" s="24"/>
      <c r="AR24508" s="24"/>
      <c r="AU24508" s="24"/>
    </row>
    <row r="24509">
      <c r="J24509" s="18"/>
      <c r="N24509" s="24"/>
      <c r="Q24509" s="24"/>
      <c r="T24509" s="24"/>
      <c r="W24509" s="24"/>
      <c r="Z24509" s="24"/>
      <c r="AC24509" s="24"/>
      <c r="AI24509" s="24"/>
      <c r="AL24509" s="24"/>
      <c r="AO24509" s="24"/>
      <c r="AR24509" s="24"/>
      <c r="AU24509" s="24"/>
    </row>
    <row r="24510">
      <c r="J24510" s="18"/>
      <c r="N24510" s="24"/>
      <c r="Q24510" s="24"/>
      <c r="T24510" s="24"/>
      <c r="W24510" s="24"/>
      <c r="Z24510" s="24"/>
      <c r="AC24510" s="24"/>
      <c r="AI24510" s="24"/>
      <c r="AL24510" s="24"/>
      <c r="AO24510" s="24"/>
      <c r="AR24510" s="24"/>
      <c r="AU24510" s="24"/>
    </row>
    <row r="24511">
      <c r="J24511" s="18"/>
      <c r="N24511" s="24"/>
      <c r="Q24511" s="24"/>
      <c r="T24511" s="24"/>
      <c r="W24511" s="24"/>
      <c r="Z24511" s="24"/>
      <c r="AC24511" s="24"/>
      <c r="AI24511" s="24"/>
      <c r="AL24511" s="24"/>
      <c r="AO24511" s="24"/>
      <c r="AR24511" s="24"/>
      <c r="AU24511" s="24"/>
    </row>
    <row r="24512">
      <c r="J24512" s="18"/>
      <c r="N24512" s="24"/>
      <c r="Q24512" s="24"/>
      <c r="T24512" s="24"/>
      <c r="W24512" s="24"/>
      <c r="Z24512" s="24"/>
      <c r="AC24512" s="24"/>
      <c r="AI24512" s="24"/>
      <c r="AL24512" s="24"/>
      <c r="AO24512" s="24"/>
      <c r="AR24512" s="24"/>
      <c r="AU24512" s="24"/>
    </row>
    <row r="24513">
      <c r="J24513" s="18"/>
      <c r="N24513" s="24"/>
      <c r="Q24513" s="24"/>
      <c r="T24513" s="24"/>
      <c r="W24513" s="24"/>
      <c r="Z24513" s="24"/>
      <c r="AC24513" s="24"/>
      <c r="AI24513" s="24"/>
      <c r="AL24513" s="24"/>
      <c r="AO24513" s="24"/>
      <c r="AR24513" s="24"/>
      <c r="AU24513" s="24"/>
    </row>
    <row r="24514">
      <c r="J24514" s="18"/>
      <c r="N24514" s="24"/>
      <c r="Q24514" s="24"/>
      <c r="T24514" s="24"/>
      <c r="W24514" s="24"/>
      <c r="Z24514" s="24"/>
      <c r="AC24514" s="24"/>
      <c r="AI24514" s="24"/>
      <c r="AL24514" s="24"/>
      <c r="AO24514" s="24"/>
      <c r="AR24514" s="24"/>
      <c r="AU24514" s="24"/>
    </row>
    <row r="24515">
      <c r="J24515" s="18"/>
      <c r="N24515" s="24"/>
      <c r="Q24515" s="24"/>
      <c r="T24515" s="24"/>
      <c r="W24515" s="24"/>
      <c r="Z24515" s="24"/>
      <c r="AC24515" s="24"/>
      <c r="AI24515" s="24"/>
      <c r="AL24515" s="24"/>
      <c r="AO24515" s="24"/>
      <c r="AR24515" s="24"/>
      <c r="AU24515" s="24"/>
    </row>
    <row r="24516">
      <c r="J24516" s="18"/>
      <c r="N24516" s="24"/>
      <c r="Q24516" s="24"/>
      <c r="T24516" s="24"/>
      <c r="W24516" s="24"/>
      <c r="Z24516" s="24"/>
      <c r="AC24516" s="24"/>
      <c r="AI24516" s="24"/>
      <c r="AL24516" s="24"/>
      <c r="AO24516" s="24"/>
      <c r="AR24516" s="24"/>
      <c r="AU24516" s="24"/>
    </row>
    <row r="24517">
      <c r="J24517" s="18"/>
      <c r="N24517" s="24"/>
      <c r="Q24517" s="24"/>
      <c r="T24517" s="24"/>
      <c r="W24517" s="24"/>
      <c r="Z24517" s="24"/>
      <c r="AC24517" s="24"/>
      <c r="AI24517" s="24"/>
      <c r="AL24517" s="24"/>
      <c r="AO24517" s="24"/>
      <c r="AR24517" s="24"/>
      <c r="AU24517" s="24"/>
    </row>
    <row r="24518">
      <c r="J24518" s="18"/>
      <c r="N24518" s="24"/>
      <c r="Q24518" s="24"/>
      <c r="T24518" s="24"/>
      <c r="W24518" s="24"/>
      <c r="Z24518" s="24"/>
      <c r="AC24518" s="24"/>
      <c r="AI24518" s="24"/>
      <c r="AL24518" s="24"/>
      <c r="AO24518" s="24"/>
      <c r="AR24518" s="24"/>
      <c r="AU24518" s="24"/>
    </row>
    <row r="24519">
      <c r="J24519" s="18"/>
      <c r="N24519" s="24"/>
      <c r="Q24519" s="24"/>
      <c r="T24519" s="24"/>
      <c r="W24519" s="24"/>
      <c r="Z24519" s="24"/>
      <c r="AC24519" s="24"/>
      <c r="AI24519" s="24"/>
      <c r="AL24519" s="24"/>
      <c r="AO24519" s="24"/>
      <c r="AR24519" s="24"/>
      <c r="AU24519" s="24"/>
    </row>
    <row r="24520">
      <c r="J24520" s="18"/>
      <c r="N24520" s="24"/>
      <c r="Q24520" s="24"/>
      <c r="T24520" s="24"/>
      <c r="W24520" s="24"/>
      <c r="Z24520" s="24"/>
      <c r="AC24520" s="24"/>
      <c r="AI24520" s="24"/>
      <c r="AL24520" s="24"/>
      <c r="AO24520" s="24"/>
      <c r="AR24520" s="24"/>
      <c r="AU24520" s="24"/>
    </row>
    <row r="24521">
      <c r="J24521" s="18"/>
      <c r="N24521" s="24"/>
      <c r="Q24521" s="24"/>
      <c r="T24521" s="24"/>
      <c r="W24521" s="24"/>
      <c r="Z24521" s="24"/>
      <c r="AC24521" s="24"/>
      <c r="AI24521" s="24"/>
      <c r="AL24521" s="24"/>
      <c r="AO24521" s="24"/>
      <c r="AR24521" s="24"/>
      <c r="AU24521" s="24"/>
    </row>
    <row r="24522">
      <c r="J24522" s="18"/>
      <c r="N24522" s="24"/>
      <c r="Q24522" s="24"/>
      <c r="T24522" s="24"/>
      <c r="W24522" s="24"/>
      <c r="Z24522" s="24"/>
      <c r="AC24522" s="24"/>
      <c r="AI24522" s="24"/>
      <c r="AL24522" s="24"/>
      <c r="AO24522" s="24"/>
      <c r="AR24522" s="24"/>
      <c r="AU24522" s="24"/>
    </row>
    <row r="24523">
      <c r="J24523" s="18"/>
      <c r="N24523" s="24"/>
      <c r="Q24523" s="24"/>
      <c r="T24523" s="24"/>
      <c r="W24523" s="24"/>
      <c r="Z24523" s="24"/>
      <c r="AC24523" s="24"/>
      <c r="AI24523" s="24"/>
      <c r="AL24523" s="24"/>
      <c r="AO24523" s="24"/>
      <c r="AR24523" s="24"/>
      <c r="AU24523" s="24"/>
    </row>
    <row r="24524">
      <c r="J24524" s="18"/>
      <c r="N24524" s="24"/>
      <c r="Q24524" s="24"/>
      <c r="T24524" s="24"/>
      <c r="W24524" s="24"/>
      <c r="Z24524" s="24"/>
      <c r="AC24524" s="24"/>
      <c r="AI24524" s="24"/>
      <c r="AL24524" s="24"/>
      <c r="AO24524" s="24"/>
      <c r="AR24524" s="24"/>
      <c r="AU24524" s="24"/>
    </row>
    <row r="24525">
      <c r="J24525" s="18"/>
      <c r="N24525" s="24"/>
      <c r="Q24525" s="24"/>
      <c r="T24525" s="24"/>
      <c r="W24525" s="24"/>
      <c r="Z24525" s="24"/>
      <c r="AC24525" s="24"/>
      <c r="AI24525" s="24"/>
      <c r="AL24525" s="24"/>
      <c r="AO24525" s="24"/>
      <c r="AR24525" s="24"/>
      <c r="AU24525" s="24"/>
    </row>
    <row r="24526">
      <c r="J24526" s="18"/>
      <c r="N24526" s="24"/>
      <c r="Q24526" s="24"/>
      <c r="T24526" s="24"/>
      <c r="W24526" s="24"/>
      <c r="Z24526" s="24"/>
      <c r="AC24526" s="24"/>
      <c r="AI24526" s="24"/>
      <c r="AL24526" s="24"/>
      <c r="AO24526" s="24"/>
      <c r="AR24526" s="24"/>
      <c r="AU24526" s="24"/>
    </row>
    <row r="24527">
      <c r="J24527" s="18"/>
      <c r="N24527" s="24"/>
      <c r="Q24527" s="24"/>
      <c r="T24527" s="24"/>
      <c r="W24527" s="24"/>
      <c r="Z24527" s="24"/>
      <c r="AC24527" s="24"/>
      <c r="AI24527" s="24"/>
      <c r="AL24527" s="24"/>
      <c r="AO24527" s="24"/>
      <c r="AR24527" s="24"/>
      <c r="AU24527" s="24"/>
    </row>
    <row r="24528">
      <c r="J24528" s="18"/>
      <c r="N24528" s="24"/>
      <c r="Q24528" s="24"/>
      <c r="T24528" s="24"/>
      <c r="W24528" s="24"/>
      <c r="Z24528" s="24"/>
      <c r="AC24528" s="24"/>
      <c r="AI24528" s="24"/>
      <c r="AL24528" s="24"/>
      <c r="AO24528" s="24"/>
      <c r="AR24528" s="24"/>
      <c r="AU24528" s="24"/>
    </row>
    <row r="24529">
      <c r="J24529" s="18"/>
      <c r="N24529" s="24"/>
      <c r="Q24529" s="24"/>
      <c r="T24529" s="24"/>
      <c r="W24529" s="24"/>
      <c r="Z24529" s="24"/>
      <c r="AC24529" s="24"/>
      <c r="AI24529" s="24"/>
      <c r="AL24529" s="24"/>
      <c r="AO24529" s="24"/>
      <c r="AR24529" s="24"/>
      <c r="AU24529" s="24"/>
    </row>
    <row r="24530">
      <c r="J24530" s="18"/>
      <c r="N24530" s="24"/>
      <c r="Q24530" s="24"/>
      <c r="T24530" s="24"/>
      <c r="W24530" s="24"/>
      <c r="Z24530" s="24"/>
      <c r="AC24530" s="24"/>
      <c r="AI24530" s="24"/>
      <c r="AL24530" s="24"/>
      <c r="AO24530" s="24"/>
      <c r="AR24530" s="24"/>
      <c r="AU24530" s="24"/>
    </row>
    <row r="24531">
      <c r="J24531" s="18"/>
      <c r="N24531" s="24"/>
      <c r="Q24531" s="24"/>
      <c r="T24531" s="24"/>
      <c r="W24531" s="24"/>
      <c r="Z24531" s="24"/>
      <c r="AC24531" s="24"/>
      <c r="AI24531" s="24"/>
      <c r="AL24531" s="24"/>
      <c r="AO24531" s="24"/>
      <c r="AR24531" s="24"/>
      <c r="AU24531" s="24"/>
    </row>
    <row r="24532">
      <c r="J24532" s="18"/>
      <c r="N24532" s="24"/>
      <c r="Q24532" s="24"/>
      <c r="T24532" s="24"/>
      <c r="W24532" s="24"/>
      <c r="Z24532" s="24"/>
      <c r="AC24532" s="24"/>
      <c r="AI24532" s="24"/>
      <c r="AL24532" s="24"/>
      <c r="AO24532" s="24"/>
      <c r="AR24532" s="24"/>
      <c r="AU24532" s="24"/>
    </row>
    <row r="24533">
      <c r="J24533" s="18"/>
      <c r="N24533" s="24"/>
      <c r="Q24533" s="24"/>
      <c r="T24533" s="24"/>
      <c r="W24533" s="24"/>
      <c r="Z24533" s="24"/>
      <c r="AC24533" s="24"/>
      <c r="AI24533" s="24"/>
      <c r="AL24533" s="24"/>
      <c r="AO24533" s="24"/>
      <c r="AR24533" s="24"/>
      <c r="AU24533" s="24"/>
    </row>
    <row r="24534">
      <c r="J24534" s="18"/>
      <c r="N24534" s="24"/>
      <c r="Q24534" s="24"/>
      <c r="T24534" s="24"/>
      <c r="W24534" s="24"/>
      <c r="Z24534" s="24"/>
      <c r="AC24534" s="24"/>
      <c r="AI24534" s="24"/>
      <c r="AL24534" s="24"/>
      <c r="AO24534" s="24"/>
      <c r="AR24534" s="24"/>
      <c r="AU24534" s="24"/>
    </row>
    <row r="24535">
      <c r="J24535" s="18"/>
      <c r="N24535" s="24"/>
      <c r="Q24535" s="24"/>
      <c r="T24535" s="24"/>
      <c r="W24535" s="24"/>
      <c r="Z24535" s="24"/>
      <c r="AC24535" s="24"/>
      <c r="AI24535" s="24"/>
      <c r="AL24535" s="24"/>
      <c r="AO24535" s="24"/>
      <c r="AR24535" s="24"/>
      <c r="AU24535" s="24"/>
    </row>
    <row r="24536">
      <c r="J24536" s="18"/>
      <c r="N24536" s="24"/>
      <c r="Q24536" s="24"/>
      <c r="T24536" s="24"/>
      <c r="W24536" s="24"/>
      <c r="Z24536" s="24"/>
      <c r="AC24536" s="24"/>
      <c r="AI24536" s="24"/>
      <c r="AL24536" s="24"/>
      <c r="AO24536" s="24"/>
      <c r="AR24536" s="24"/>
      <c r="AU24536" s="24"/>
    </row>
    <row r="24537">
      <c r="J24537" s="18"/>
      <c r="N24537" s="24"/>
      <c r="Q24537" s="24"/>
      <c r="T24537" s="24"/>
      <c r="W24537" s="24"/>
      <c r="Z24537" s="24"/>
      <c r="AC24537" s="24"/>
      <c r="AI24537" s="24"/>
      <c r="AL24537" s="24"/>
      <c r="AO24537" s="24"/>
      <c r="AR24537" s="24"/>
      <c r="AU24537" s="24"/>
    </row>
    <row r="24538">
      <c r="J24538" s="18"/>
      <c r="N24538" s="24"/>
      <c r="Q24538" s="24"/>
      <c r="T24538" s="24"/>
      <c r="W24538" s="24"/>
      <c r="Z24538" s="24"/>
      <c r="AC24538" s="24"/>
      <c r="AI24538" s="24"/>
      <c r="AL24538" s="24"/>
      <c r="AO24538" s="24"/>
      <c r="AR24538" s="24"/>
      <c r="AU24538" s="24"/>
    </row>
    <row r="24539">
      <c r="J24539" s="18"/>
      <c r="N24539" s="24"/>
      <c r="Q24539" s="24"/>
      <c r="T24539" s="24"/>
      <c r="W24539" s="24"/>
      <c r="Z24539" s="24"/>
      <c r="AC24539" s="24"/>
      <c r="AI24539" s="24"/>
      <c r="AL24539" s="24"/>
      <c r="AO24539" s="24"/>
      <c r="AR24539" s="24"/>
      <c r="AU24539" s="24"/>
    </row>
    <row r="24540">
      <c r="J24540" s="18"/>
      <c r="N24540" s="24"/>
      <c r="Q24540" s="24"/>
      <c r="T24540" s="24"/>
      <c r="W24540" s="24"/>
      <c r="Z24540" s="24"/>
      <c r="AC24540" s="24"/>
      <c r="AI24540" s="24"/>
      <c r="AL24540" s="24"/>
      <c r="AO24540" s="24"/>
      <c r="AR24540" s="24"/>
      <c r="AU24540" s="24"/>
    </row>
    <row r="24541">
      <c r="J24541" s="18"/>
      <c r="N24541" s="24"/>
      <c r="Q24541" s="24"/>
      <c r="T24541" s="24"/>
      <c r="W24541" s="24"/>
      <c r="Z24541" s="24"/>
      <c r="AC24541" s="24"/>
      <c r="AI24541" s="24"/>
      <c r="AL24541" s="24"/>
      <c r="AO24541" s="24"/>
      <c r="AR24541" s="24"/>
      <c r="AU24541" s="24"/>
    </row>
    <row r="24542">
      <c r="J24542" s="18"/>
      <c r="N24542" s="24"/>
      <c r="Q24542" s="24"/>
      <c r="T24542" s="24"/>
      <c r="W24542" s="24"/>
      <c r="Z24542" s="24"/>
      <c r="AC24542" s="24"/>
      <c r="AI24542" s="24"/>
      <c r="AL24542" s="24"/>
      <c r="AO24542" s="24"/>
      <c r="AR24542" s="24"/>
      <c r="AU24542" s="24"/>
    </row>
    <row r="24543">
      <c r="J24543" s="18"/>
      <c r="N24543" s="24"/>
      <c r="Q24543" s="24"/>
      <c r="T24543" s="24"/>
      <c r="W24543" s="24"/>
      <c r="Z24543" s="24"/>
      <c r="AC24543" s="24"/>
      <c r="AI24543" s="24"/>
      <c r="AL24543" s="24"/>
      <c r="AO24543" s="24"/>
      <c r="AR24543" s="24"/>
      <c r="AU24543" s="24"/>
    </row>
    <row r="24544">
      <c r="J24544" s="18"/>
      <c r="N24544" s="24"/>
      <c r="Q24544" s="24"/>
      <c r="T24544" s="24"/>
      <c r="W24544" s="24"/>
      <c r="Z24544" s="24"/>
      <c r="AC24544" s="24"/>
      <c r="AI24544" s="24"/>
      <c r="AL24544" s="24"/>
      <c r="AO24544" s="24"/>
      <c r="AR24544" s="24"/>
      <c r="AU24544" s="24"/>
    </row>
    <row r="24545">
      <c r="J24545" s="18"/>
      <c r="N24545" s="24"/>
      <c r="Q24545" s="24"/>
      <c r="T24545" s="24"/>
      <c r="W24545" s="24"/>
      <c r="Z24545" s="24"/>
      <c r="AC24545" s="24"/>
      <c r="AI24545" s="24"/>
      <c r="AL24545" s="24"/>
      <c r="AO24545" s="24"/>
      <c r="AR24545" s="24"/>
      <c r="AU24545" s="24"/>
    </row>
    <row r="24546">
      <c r="J24546" s="18"/>
      <c r="N24546" s="24"/>
      <c r="Q24546" s="24"/>
      <c r="T24546" s="24"/>
      <c r="W24546" s="24"/>
      <c r="Z24546" s="24"/>
      <c r="AC24546" s="24"/>
      <c r="AI24546" s="24"/>
      <c r="AL24546" s="24"/>
      <c r="AO24546" s="24"/>
      <c r="AR24546" s="24"/>
      <c r="AU24546" s="24"/>
    </row>
    <row r="24547">
      <c r="J24547" s="18"/>
      <c r="N24547" s="24"/>
      <c r="Q24547" s="24"/>
      <c r="T24547" s="24"/>
      <c r="W24547" s="24"/>
      <c r="Z24547" s="24"/>
      <c r="AC24547" s="24"/>
      <c r="AI24547" s="24"/>
      <c r="AL24547" s="24"/>
      <c r="AO24547" s="24"/>
      <c r="AR24547" s="24"/>
      <c r="AU24547" s="24"/>
    </row>
    <row r="24548">
      <c r="J24548" s="18"/>
      <c r="N24548" s="24"/>
      <c r="Q24548" s="24"/>
      <c r="T24548" s="24"/>
      <c r="W24548" s="24"/>
      <c r="Z24548" s="24"/>
      <c r="AC24548" s="24"/>
      <c r="AI24548" s="24"/>
      <c r="AL24548" s="24"/>
      <c r="AO24548" s="24"/>
      <c r="AR24548" s="24"/>
      <c r="AU24548" s="24"/>
    </row>
    <row r="24549">
      <c r="J24549" s="18"/>
      <c r="N24549" s="24"/>
      <c r="Q24549" s="24"/>
      <c r="T24549" s="24"/>
      <c r="W24549" s="24"/>
      <c r="Z24549" s="24"/>
      <c r="AC24549" s="24"/>
      <c r="AI24549" s="24"/>
      <c r="AL24549" s="24"/>
      <c r="AO24549" s="24"/>
      <c r="AR24549" s="24"/>
      <c r="AU24549" s="24"/>
    </row>
    <row r="24550">
      <c r="J24550" s="18"/>
      <c r="N24550" s="24"/>
      <c r="Q24550" s="24"/>
      <c r="T24550" s="24"/>
      <c r="W24550" s="24"/>
      <c r="Z24550" s="24"/>
      <c r="AC24550" s="24"/>
      <c r="AI24550" s="24"/>
      <c r="AL24550" s="24"/>
      <c r="AO24550" s="24"/>
      <c r="AR24550" s="24"/>
      <c r="AU24550" s="24"/>
    </row>
    <row r="24551">
      <c r="J24551" s="18"/>
      <c r="N24551" s="24"/>
      <c r="Q24551" s="24"/>
      <c r="T24551" s="24"/>
      <c r="W24551" s="24"/>
      <c r="Z24551" s="24"/>
      <c r="AC24551" s="24"/>
      <c r="AI24551" s="24"/>
      <c r="AL24551" s="24"/>
      <c r="AO24551" s="24"/>
      <c r="AR24551" s="24"/>
      <c r="AU24551" s="24"/>
    </row>
    <row r="24552">
      <c r="J24552" s="18"/>
      <c r="N24552" s="24"/>
      <c r="Q24552" s="24"/>
      <c r="T24552" s="24"/>
      <c r="W24552" s="24"/>
      <c r="Z24552" s="24"/>
      <c r="AC24552" s="24"/>
      <c r="AI24552" s="24"/>
      <c r="AL24552" s="24"/>
      <c r="AO24552" s="24"/>
      <c r="AR24552" s="24"/>
      <c r="AU24552" s="24"/>
    </row>
    <row r="24553">
      <c r="J24553" s="18"/>
      <c r="N24553" s="24"/>
      <c r="Q24553" s="24"/>
      <c r="T24553" s="24"/>
      <c r="W24553" s="24"/>
      <c r="Z24553" s="24"/>
      <c r="AC24553" s="24"/>
      <c r="AI24553" s="24"/>
      <c r="AL24553" s="24"/>
      <c r="AO24553" s="24"/>
      <c r="AR24553" s="24"/>
      <c r="AU24553" s="24"/>
    </row>
    <row r="24554">
      <c r="J24554" s="18"/>
      <c r="N24554" s="24"/>
      <c r="Q24554" s="24"/>
      <c r="T24554" s="24"/>
      <c r="W24554" s="24"/>
      <c r="Z24554" s="24"/>
      <c r="AC24554" s="24"/>
      <c r="AI24554" s="24"/>
      <c r="AL24554" s="24"/>
      <c r="AO24554" s="24"/>
      <c r="AR24554" s="24"/>
      <c r="AU24554" s="24"/>
    </row>
    <row r="24555">
      <c r="J24555" s="18"/>
      <c r="N24555" s="24"/>
      <c r="Q24555" s="24"/>
      <c r="T24555" s="24"/>
      <c r="W24555" s="24"/>
      <c r="Z24555" s="24"/>
      <c r="AC24555" s="24"/>
      <c r="AI24555" s="24"/>
      <c r="AL24555" s="24"/>
      <c r="AO24555" s="24"/>
      <c r="AR24555" s="24"/>
      <c r="AU24555" s="24"/>
    </row>
    <row r="24556">
      <c r="J24556" s="18"/>
      <c r="N24556" s="24"/>
      <c r="Q24556" s="24"/>
      <c r="T24556" s="24"/>
      <c r="W24556" s="24"/>
      <c r="Z24556" s="24"/>
      <c r="AC24556" s="24"/>
      <c r="AI24556" s="24"/>
      <c r="AL24556" s="24"/>
      <c r="AO24556" s="24"/>
      <c r="AR24556" s="24"/>
      <c r="AU24556" s="24"/>
    </row>
    <row r="24557">
      <c r="J24557" s="18"/>
      <c r="N24557" s="24"/>
      <c r="Q24557" s="24"/>
      <c r="T24557" s="24"/>
      <c r="W24557" s="24"/>
      <c r="Z24557" s="24"/>
      <c r="AC24557" s="24"/>
      <c r="AI24557" s="24"/>
      <c r="AL24557" s="24"/>
      <c r="AO24557" s="24"/>
      <c r="AR24557" s="24"/>
      <c r="AU24557" s="24"/>
    </row>
    <row r="24558">
      <c r="J24558" s="18"/>
      <c r="N24558" s="24"/>
      <c r="Q24558" s="24"/>
      <c r="T24558" s="24"/>
      <c r="W24558" s="24"/>
      <c r="Z24558" s="24"/>
      <c r="AC24558" s="24"/>
      <c r="AI24558" s="24"/>
      <c r="AL24558" s="24"/>
      <c r="AO24558" s="24"/>
      <c r="AR24558" s="24"/>
      <c r="AU24558" s="24"/>
    </row>
    <row r="24559">
      <c r="J24559" s="18"/>
      <c r="N24559" s="24"/>
      <c r="Q24559" s="24"/>
      <c r="T24559" s="24"/>
      <c r="W24559" s="24"/>
      <c r="Z24559" s="24"/>
      <c r="AC24559" s="24"/>
      <c r="AI24559" s="24"/>
      <c r="AL24559" s="24"/>
      <c r="AO24559" s="24"/>
      <c r="AR24559" s="24"/>
      <c r="AU24559" s="24"/>
    </row>
    <row r="24560">
      <c r="J24560" s="18"/>
      <c r="N24560" s="24"/>
      <c r="Q24560" s="24"/>
      <c r="T24560" s="24"/>
      <c r="W24560" s="24"/>
      <c r="Z24560" s="24"/>
      <c r="AC24560" s="24"/>
      <c r="AI24560" s="24"/>
      <c r="AL24560" s="24"/>
      <c r="AO24560" s="24"/>
      <c r="AR24560" s="24"/>
      <c r="AU24560" s="24"/>
    </row>
    <row r="24561">
      <c r="J24561" s="18"/>
      <c r="N24561" s="24"/>
      <c r="Q24561" s="24"/>
      <c r="T24561" s="24"/>
      <c r="W24561" s="24"/>
      <c r="Z24561" s="24"/>
      <c r="AC24561" s="24"/>
      <c r="AI24561" s="24"/>
      <c r="AL24561" s="24"/>
      <c r="AO24561" s="24"/>
      <c r="AR24561" s="24"/>
      <c r="AU24561" s="24"/>
    </row>
    <row r="24562">
      <c r="J24562" s="18"/>
      <c r="N24562" s="24"/>
      <c r="Q24562" s="24"/>
      <c r="T24562" s="24"/>
      <c r="W24562" s="24"/>
      <c r="Z24562" s="24"/>
      <c r="AC24562" s="24"/>
      <c r="AI24562" s="24"/>
      <c r="AL24562" s="24"/>
      <c r="AO24562" s="24"/>
      <c r="AR24562" s="24"/>
      <c r="AU24562" s="24"/>
    </row>
    <row r="24563">
      <c r="J24563" s="18"/>
      <c r="N24563" s="24"/>
      <c r="Q24563" s="24"/>
      <c r="T24563" s="24"/>
      <c r="W24563" s="24"/>
      <c r="Z24563" s="24"/>
      <c r="AC24563" s="24"/>
      <c r="AI24563" s="24"/>
      <c r="AL24563" s="24"/>
      <c r="AO24563" s="24"/>
      <c r="AR24563" s="24"/>
      <c r="AU24563" s="24"/>
    </row>
    <row r="24564">
      <c r="J24564" s="18"/>
      <c r="N24564" s="24"/>
      <c r="Q24564" s="24"/>
      <c r="T24564" s="24"/>
      <c r="W24564" s="24"/>
      <c r="Z24564" s="24"/>
      <c r="AC24564" s="24"/>
      <c r="AI24564" s="24"/>
      <c r="AL24564" s="24"/>
      <c r="AO24564" s="24"/>
      <c r="AR24564" s="24"/>
      <c r="AU24564" s="24"/>
    </row>
    <row r="24565">
      <c r="J24565" s="18"/>
      <c r="N24565" s="24"/>
      <c r="Q24565" s="24"/>
      <c r="T24565" s="24"/>
      <c r="W24565" s="24"/>
      <c r="Z24565" s="24"/>
      <c r="AC24565" s="24"/>
      <c r="AI24565" s="24"/>
      <c r="AL24565" s="24"/>
      <c r="AO24565" s="24"/>
      <c r="AR24565" s="24"/>
      <c r="AU24565" s="24"/>
    </row>
    <row r="24566">
      <c r="J24566" s="18"/>
      <c r="N24566" s="24"/>
      <c r="Q24566" s="24"/>
      <c r="T24566" s="24"/>
      <c r="W24566" s="24"/>
      <c r="Z24566" s="24"/>
      <c r="AC24566" s="24"/>
      <c r="AI24566" s="24"/>
      <c r="AL24566" s="24"/>
      <c r="AO24566" s="24"/>
      <c r="AR24566" s="24"/>
      <c r="AU24566" s="24"/>
    </row>
    <row r="24567">
      <c r="J24567" s="18"/>
      <c r="N24567" s="24"/>
      <c r="Q24567" s="24"/>
      <c r="T24567" s="24"/>
      <c r="W24567" s="24"/>
      <c r="Z24567" s="24"/>
      <c r="AC24567" s="24"/>
      <c r="AI24567" s="24"/>
      <c r="AL24567" s="24"/>
      <c r="AO24567" s="24"/>
      <c r="AR24567" s="24"/>
      <c r="AU24567" s="24"/>
    </row>
    <row r="24568">
      <c r="J24568" s="18"/>
      <c r="N24568" s="24"/>
      <c r="Q24568" s="24"/>
      <c r="T24568" s="24"/>
      <c r="W24568" s="24"/>
      <c r="Z24568" s="24"/>
      <c r="AC24568" s="24"/>
      <c r="AI24568" s="24"/>
      <c r="AL24568" s="24"/>
      <c r="AO24568" s="24"/>
      <c r="AR24568" s="24"/>
      <c r="AU24568" s="24"/>
    </row>
    <row r="24569">
      <c r="J24569" s="18"/>
      <c r="N24569" s="24"/>
      <c r="Q24569" s="24"/>
      <c r="T24569" s="24"/>
      <c r="W24569" s="24"/>
      <c r="Z24569" s="24"/>
      <c r="AC24569" s="24"/>
      <c r="AI24569" s="24"/>
      <c r="AL24569" s="24"/>
      <c r="AO24569" s="24"/>
      <c r="AR24569" s="24"/>
      <c r="AU24569" s="24"/>
    </row>
    <row r="24570">
      <c r="J24570" s="18"/>
      <c r="N24570" s="24"/>
      <c r="Q24570" s="24"/>
      <c r="T24570" s="24"/>
      <c r="W24570" s="24"/>
      <c r="Z24570" s="24"/>
      <c r="AC24570" s="24"/>
      <c r="AI24570" s="24"/>
      <c r="AL24570" s="24"/>
      <c r="AO24570" s="24"/>
      <c r="AR24570" s="24"/>
      <c r="AU24570" s="24"/>
    </row>
    <row r="24571">
      <c r="J24571" s="18"/>
      <c r="N24571" s="24"/>
      <c r="Q24571" s="24"/>
      <c r="T24571" s="24"/>
      <c r="W24571" s="24"/>
      <c r="Z24571" s="24"/>
      <c r="AC24571" s="24"/>
      <c r="AI24571" s="24"/>
      <c r="AL24571" s="24"/>
      <c r="AO24571" s="24"/>
      <c r="AR24571" s="24"/>
      <c r="AU24571" s="24"/>
    </row>
    <row r="24572">
      <c r="J24572" s="18"/>
      <c r="N24572" s="24"/>
      <c r="Q24572" s="24"/>
      <c r="T24572" s="24"/>
      <c r="W24572" s="24"/>
      <c r="Z24572" s="24"/>
      <c r="AC24572" s="24"/>
      <c r="AI24572" s="24"/>
      <c r="AL24572" s="24"/>
      <c r="AO24572" s="24"/>
      <c r="AR24572" s="24"/>
      <c r="AU24572" s="24"/>
    </row>
    <row r="24573">
      <c r="J24573" s="18"/>
      <c r="N24573" s="24"/>
      <c r="Q24573" s="24"/>
      <c r="T24573" s="24"/>
      <c r="W24573" s="24"/>
      <c r="Z24573" s="24"/>
      <c r="AC24573" s="24"/>
      <c r="AI24573" s="24"/>
      <c r="AL24573" s="24"/>
      <c r="AO24573" s="24"/>
      <c r="AR24573" s="24"/>
      <c r="AU24573" s="24"/>
    </row>
    <row r="24574">
      <c r="J24574" s="18"/>
      <c r="N24574" s="24"/>
      <c r="Q24574" s="24"/>
      <c r="T24574" s="24"/>
      <c r="W24574" s="24"/>
      <c r="Z24574" s="24"/>
      <c r="AC24574" s="24"/>
      <c r="AI24574" s="24"/>
      <c r="AL24574" s="24"/>
      <c r="AO24574" s="24"/>
      <c r="AR24574" s="24"/>
      <c r="AU24574" s="24"/>
    </row>
    <row r="24575">
      <c r="J24575" s="18"/>
      <c r="N24575" s="24"/>
      <c r="Q24575" s="24"/>
      <c r="T24575" s="24"/>
      <c r="W24575" s="24"/>
      <c r="Z24575" s="24"/>
      <c r="AC24575" s="24"/>
      <c r="AI24575" s="24"/>
      <c r="AL24575" s="24"/>
      <c r="AO24575" s="24"/>
      <c r="AR24575" s="24"/>
      <c r="AU24575" s="24"/>
    </row>
    <row r="24576">
      <c r="J24576" s="18"/>
      <c r="N24576" s="24"/>
      <c r="Q24576" s="24"/>
      <c r="T24576" s="24"/>
      <c r="W24576" s="24"/>
      <c r="Z24576" s="24"/>
      <c r="AC24576" s="24"/>
      <c r="AI24576" s="24"/>
      <c r="AL24576" s="24"/>
      <c r="AO24576" s="24"/>
      <c r="AR24576" s="24"/>
      <c r="AU24576" s="24"/>
    </row>
    <row r="24577">
      <c r="J24577" s="18"/>
      <c r="N24577" s="24"/>
      <c r="Q24577" s="24"/>
      <c r="T24577" s="24"/>
      <c r="W24577" s="24"/>
      <c r="Z24577" s="24"/>
      <c r="AC24577" s="24"/>
      <c r="AI24577" s="24"/>
      <c r="AL24577" s="24"/>
      <c r="AO24577" s="24"/>
      <c r="AR24577" s="24"/>
      <c r="AU24577" s="24"/>
    </row>
    <row r="24578">
      <c r="J24578" s="18"/>
      <c r="N24578" s="24"/>
      <c r="Q24578" s="24"/>
      <c r="T24578" s="24"/>
      <c r="W24578" s="24"/>
      <c r="Z24578" s="24"/>
      <c r="AC24578" s="24"/>
      <c r="AI24578" s="24"/>
      <c r="AL24578" s="24"/>
      <c r="AO24578" s="24"/>
      <c r="AR24578" s="24"/>
      <c r="AU24578" s="24"/>
    </row>
    <row r="24579">
      <c r="J24579" s="18"/>
      <c r="N24579" s="24"/>
      <c r="Q24579" s="24"/>
      <c r="T24579" s="24"/>
      <c r="W24579" s="24"/>
      <c r="Z24579" s="24"/>
      <c r="AC24579" s="24"/>
      <c r="AI24579" s="24"/>
      <c r="AL24579" s="24"/>
      <c r="AO24579" s="24"/>
      <c r="AR24579" s="24"/>
      <c r="AU24579" s="24"/>
    </row>
    <row r="24580">
      <c r="J24580" s="18"/>
      <c r="N24580" s="24"/>
      <c r="Q24580" s="24"/>
      <c r="T24580" s="24"/>
      <c r="W24580" s="24"/>
      <c r="Z24580" s="24"/>
      <c r="AC24580" s="24"/>
      <c r="AI24580" s="24"/>
      <c r="AL24580" s="24"/>
      <c r="AO24580" s="24"/>
      <c r="AR24580" s="24"/>
      <c r="AU24580" s="24"/>
    </row>
    <row r="24581">
      <c r="J24581" s="18"/>
      <c r="N24581" s="24"/>
      <c r="Q24581" s="24"/>
      <c r="T24581" s="24"/>
      <c r="W24581" s="24"/>
      <c r="Z24581" s="24"/>
      <c r="AC24581" s="24"/>
      <c r="AI24581" s="24"/>
      <c r="AL24581" s="24"/>
      <c r="AO24581" s="24"/>
      <c r="AR24581" s="24"/>
      <c r="AU24581" s="24"/>
    </row>
    <row r="24582">
      <c r="J24582" s="18"/>
      <c r="N24582" s="24"/>
      <c r="Q24582" s="24"/>
      <c r="T24582" s="24"/>
      <c r="W24582" s="24"/>
      <c r="Z24582" s="24"/>
      <c r="AC24582" s="24"/>
      <c r="AI24582" s="24"/>
      <c r="AL24582" s="24"/>
      <c r="AO24582" s="24"/>
      <c r="AR24582" s="24"/>
      <c r="AU24582" s="24"/>
    </row>
    <row r="24583">
      <c r="J24583" s="18"/>
      <c r="N24583" s="24"/>
      <c r="Q24583" s="24"/>
      <c r="T24583" s="24"/>
      <c r="W24583" s="24"/>
      <c r="Z24583" s="24"/>
      <c r="AC24583" s="24"/>
      <c r="AI24583" s="24"/>
      <c r="AL24583" s="24"/>
      <c r="AO24583" s="24"/>
      <c r="AR24583" s="24"/>
      <c r="AU24583" s="24"/>
    </row>
    <row r="24584">
      <c r="J24584" s="18"/>
      <c r="N24584" s="24"/>
      <c r="Q24584" s="24"/>
      <c r="T24584" s="24"/>
      <c r="W24584" s="24"/>
      <c r="Z24584" s="24"/>
      <c r="AC24584" s="24"/>
      <c r="AI24584" s="24"/>
      <c r="AL24584" s="24"/>
      <c r="AO24584" s="24"/>
      <c r="AR24584" s="24"/>
      <c r="AU24584" s="24"/>
    </row>
    <row r="24585">
      <c r="J24585" s="18"/>
      <c r="N24585" s="24"/>
      <c r="Q24585" s="24"/>
      <c r="T24585" s="24"/>
      <c r="W24585" s="24"/>
      <c r="Z24585" s="24"/>
      <c r="AC24585" s="24"/>
      <c r="AI24585" s="24"/>
      <c r="AL24585" s="24"/>
      <c r="AO24585" s="24"/>
      <c r="AR24585" s="24"/>
      <c r="AU24585" s="24"/>
    </row>
    <row r="24586">
      <c r="J24586" s="18"/>
      <c r="N24586" s="24"/>
      <c r="Q24586" s="24"/>
      <c r="T24586" s="24"/>
      <c r="W24586" s="24"/>
      <c r="Z24586" s="24"/>
      <c r="AC24586" s="24"/>
      <c r="AI24586" s="24"/>
      <c r="AL24586" s="24"/>
      <c r="AO24586" s="24"/>
      <c r="AR24586" s="24"/>
      <c r="AU24586" s="24"/>
    </row>
    <row r="24587">
      <c r="J24587" s="18"/>
      <c r="N24587" s="24"/>
      <c r="Q24587" s="24"/>
      <c r="T24587" s="24"/>
      <c r="W24587" s="24"/>
      <c r="Z24587" s="24"/>
      <c r="AC24587" s="24"/>
      <c r="AI24587" s="24"/>
      <c r="AL24587" s="24"/>
      <c r="AO24587" s="24"/>
      <c r="AR24587" s="24"/>
      <c r="AU24587" s="24"/>
    </row>
    <row r="24588">
      <c r="J24588" s="18"/>
      <c r="N24588" s="24"/>
      <c r="Q24588" s="24"/>
      <c r="T24588" s="24"/>
      <c r="W24588" s="24"/>
      <c r="Z24588" s="24"/>
      <c r="AC24588" s="24"/>
      <c r="AI24588" s="24"/>
      <c r="AL24588" s="24"/>
      <c r="AO24588" s="24"/>
      <c r="AR24588" s="24"/>
      <c r="AU24588" s="24"/>
    </row>
    <row r="24589">
      <c r="J24589" s="18"/>
      <c r="N24589" s="24"/>
      <c r="Q24589" s="24"/>
      <c r="T24589" s="24"/>
      <c r="W24589" s="24"/>
      <c r="Z24589" s="24"/>
      <c r="AC24589" s="24"/>
      <c r="AI24589" s="24"/>
      <c r="AL24589" s="24"/>
      <c r="AO24589" s="24"/>
      <c r="AR24589" s="24"/>
      <c r="AU24589" s="24"/>
    </row>
    <row r="24590">
      <c r="J24590" s="18"/>
      <c r="N24590" s="24"/>
      <c r="Q24590" s="24"/>
      <c r="T24590" s="24"/>
      <c r="W24590" s="24"/>
      <c r="Z24590" s="24"/>
      <c r="AC24590" s="24"/>
      <c r="AI24590" s="24"/>
      <c r="AL24590" s="24"/>
      <c r="AO24590" s="24"/>
      <c r="AR24590" s="24"/>
      <c r="AU24590" s="24"/>
    </row>
    <row r="24591">
      <c r="J24591" s="18"/>
      <c r="N24591" s="24"/>
      <c r="Q24591" s="24"/>
      <c r="T24591" s="24"/>
      <c r="W24591" s="24"/>
      <c r="Z24591" s="24"/>
      <c r="AC24591" s="24"/>
      <c r="AI24591" s="24"/>
      <c r="AL24591" s="24"/>
      <c r="AO24591" s="24"/>
      <c r="AR24591" s="24"/>
      <c r="AU24591" s="24"/>
    </row>
    <row r="24592">
      <c r="J24592" s="18"/>
      <c r="N24592" s="24"/>
      <c r="Q24592" s="24"/>
      <c r="T24592" s="24"/>
      <c r="W24592" s="24"/>
      <c r="Z24592" s="24"/>
      <c r="AC24592" s="24"/>
      <c r="AI24592" s="24"/>
      <c r="AL24592" s="24"/>
      <c r="AO24592" s="24"/>
      <c r="AR24592" s="24"/>
      <c r="AU24592" s="24"/>
    </row>
    <row r="24593">
      <c r="J24593" s="18"/>
      <c r="N24593" s="24"/>
      <c r="Q24593" s="24"/>
      <c r="T24593" s="24"/>
      <c r="W24593" s="24"/>
      <c r="Z24593" s="24"/>
      <c r="AC24593" s="24"/>
      <c r="AI24593" s="24"/>
      <c r="AL24593" s="24"/>
      <c r="AO24593" s="24"/>
      <c r="AR24593" s="24"/>
      <c r="AU24593" s="24"/>
    </row>
    <row r="24594">
      <c r="J24594" s="18"/>
      <c r="N24594" s="24"/>
      <c r="Q24594" s="24"/>
      <c r="T24594" s="24"/>
      <c r="W24594" s="24"/>
      <c r="Z24594" s="24"/>
      <c r="AC24594" s="24"/>
      <c r="AI24594" s="24"/>
      <c r="AL24594" s="24"/>
      <c r="AO24594" s="24"/>
      <c r="AR24594" s="24"/>
      <c r="AU24594" s="24"/>
    </row>
    <row r="24595">
      <c r="J24595" s="18"/>
      <c r="N24595" s="24"/>
      <c r="Q24595" s="24"/>
      <c r="T24595" s="24"/>
      <c r="W24595" s="24"/>
      <c r="Z24595" s="24"/>
      <c r="AC24595" s="24"/>
      <c r="AI24595" s="24"/>
      <c r="AL24595" s="24"/>
      <c r="AO24595" s="24"/>
      <c r="AR24595" s="24"/>
      <c r="AU24595" s="24"/>
    </row>
    <row r="24596">
      <c r="J24596" s="18"/>
      <c r="N24596" s="24"/>
      <c r="Q24596" s="24"/>
      <c r="T24596" s="24"/>
      <c r="W24596" s="24"/>
      <c r="Z24596" s="24"/>
      <c r="AC24596" s="24"/>
      <c r="AI24596" s="24"/>
      <c r="AL24596" s="24"/>
      <c r="AO24596" s="24"/>
      <c r="AR24596" s="24"/>
      <c r="AU24596" s="24"/>
    </row>
    <row r="24597">
      <c r="J24597" s="18"/>
      <c r="N24597" s="24"/>
      <c r="Q24597" s="24"/>
      <c r="T24597" s="24"/>
      <c r="W24597" s="24"/>
      <c r="Z24597" s="24"/>
      <c r="AC24597" s="24"/>
      <c r="AI24597" s="24"/>
      <c r="AL24597" s="24"/>
      <c r="AO24597" s="24"/>
      <c r="AR24597" s="24"/>
      <c r="AU24597" s="24"/>
    </row>
    <row r="24598">
      <c r="J24598" s="18"/>
      <c r="N24598" s="24"/>
      <c r="Q24598" s="24"/>
      <c r="T24598" s="24"/>
      <c r="W24598" s="24"/>
      <c r="Z24598" s="24"/>
      <c r="AC24598" s="24"/>
      <c r="AI24598" s="24"/>
      <c r="AL24598" s="24"/>
      <c r="AO24598" s="24"/>
      <c r="AR24598" s="24"/>
      <c r="AU24598" s="24"/>
    </row>
    <row r="24599">
      <c r="J24599" s="18"/>
      <c r="N24599" s="24"/>
      <c r="Q24599" s="24"/>
      <c r="T24599" s="24"/>
      <c r="W24599" s="24"/>
      <c r="Z24599" s="24"/>
      <c r="AC24599" s="24"/>
      <c r="AI24599" s="24"/>
      <c r="AL24599" s="24"/>
      <c r="AO24599" s="24"/>
      <c r="AR24599" s="24"/>
      <c r="AU24599" s="24"/>
    </row>
    <row r="24600">
      <c r="J24600" s="18"/>
      <c r="N24600" s="24"/>
      <c r="Q24600" s="24"/>
      <c r="T24600" s="24"/>
      <c r="W24600" s="24"/>
      <c r="Z24600" s="24"/>
      <c r="AC24600" s="24"/>
      <c r="AI24600" s="24"/>
      <c r="AL24600" s="24"/>
      <c r="AO24600" s="24"/>
      <c r="AR24600" s="24"/>
      <c r="AU24600" s="24"/>
    </row>
    <row r="24601">
      <c r="J24601" s="18"/>
      <c r="N24601" s="24"/>
      <c r="Q24601" s="24"/>
      <c r="T24601" s="24"/>
      <c r="W24601" s="24"/>
      <c r="Z24601" s="24"/>
      <c r="AC24601" s="24"/>
      <c r="AI24601" s="24"/>
      <c r="AL24601" s="24"/>
      <c r="AO24601" s="24"/>
      <c r="AR24601" s="24"/>
      <c r="AU24601" s="24"/>
    </row>
    <row r="24602">
      <c r="J24602" s="18"/>
      <c r="N24602" s="24"/>
      <c r="Q24602" s="24"/>
      <c r="T24602" s="24"/>
      <c r="W24602" s="24"/>
      <c r="Z24602" s="24"/>
      <c r="AC24602" s="24"/>
      <c r="AI24602" s="24"/>
      <c r="AL24602" s="24"/>
      <c r="AO24602" s="24"/>
      <c r="AR24602" s="24"/>
      <c r="AU24602" s="24"/>
    </row>
    <row r="24603">
      <c r="J24603" s="18"/>
      <c r="N24603" s="24"/>
      <c r="Q24603" s="24"/>
      <c r="T24603" s="24"/>
      <c r="W24603" s="24"/>
      <c r="Z24603" s="24"/>
      <c r="AC24603" s="24"/>
      <c r="AI24603" s="24"/>
      <c r="AL24603" s="24"/>
      <c r="AO24603" s="24"/>
      <c r="AR24603" s="24"/>
      <c r="AU24603" s="24"/>
    </row>
    <row r="24604">
      <c r="J24604" s="18"/>
      <c r="N24604" s="24"/>
      <c r="Q24604" s="24"/>
      <c r="T24604" s="24"/>
      <c r="W24604" s="24"/>
      <c r="Z24604" s="24"/>
      <c r="AC24604" s="24"/>
      <c r="AI24604" s="24"/>
      <c r="AL24604" s="24"/>
      <c r="AO24604" s="24"/>
      <c r="AR24604" s="24"/>
      <c r="AU24604" s="24"/>
    </row>
    <row r="24605">
      <c r="J24605" s="18"/>
      <c r="N24605" s="24"/>
      <c r="Q24605" s="24"/>
      <c r="T24605" s="24"/>
      <c r="W24605" s="24"/>
      <c r="Z24605" s="24"/>
      <c r="AC24605" s="24"/>
      <c r="AI24605" s="24"/>
      <c r="AL24605" s="24"/>
      <c r="AO24605" s="24"/>
      <c r="AR24605" s="24"/>
      <c r="AU24605" s="24"/>
    </row>
    <row r="24606">
      <c r="J24606" s="18"/>
      <c r="N24606" s="24"/>
      <c r="Q24606" s="24"/>
      <c r="T24606" s="24"/>
      <c r="W24606" s="24"/>
      <c r="Z24606" s="24"/>
      <c r="AC24606" s="24"/>
      <c r="AI24606" s="24"/>
      <c r="AL24606" s="24"/>
      <c r="AO24606" s="24"/>
      <c r="AR24606" s="24"/>
      <c r="AU24606" s="24"/>
    </row>
    <row r="24607">
      <c r="J24607" s="18"/>
      <c r="N24607" s="24"/>
      <c r="Q24607" s="24"/>
      <c r="T24607" s="24"/>
      <c r="W24607" s="24"/>
      <c r="Z24607" s="24"/>
      <c r="AC24607" s="24"/>
      <c r="AI24607" s="24"/>
      <c r="AL24607" s="24"/>
      <c r="AO24607" s="24"/>
      <c r="AR24607" s="24"/>
      <c r="AU24607" s="24"/>
    </row>
    <row r="24608">
      <c r="J24608" s="18"/>
      <c r="N24608" s="24"/>
      <c r="Q24608" s="24"/>
      <c r="T24608" s="24"/>
      <c r="W24608" s="24"/>
      <c r="Z24608" s="24"/>
      <c r="AC24608" s="24"/>
      <c r="AI24608" s="24"/>
      <c r="AL24608" s="24"/>
      <c r="AO24608" s="24"/>
      <c r="AR24608" s="24"/>
      <c r="AU24608" s="24"/>
    </row>
    <row r="24609">
      <c r="J24609" s="18"/>
      <c r="N24609" s="24"/>
      <c r="Q24609" s="24"/>
      <c r="T24609" s="24"/>
      <c r="W24609" s="24"/>
      <c r="Z24609" s="24"/>
      <c r="AC24609" s="24"/>
      <c r="AI24609" s="24"/>
      <c r="AL24609" s="24"/>
      <c r="AO24609" s="24"/>
      <c r="AR24609" s="24"/>
      <c r="AU24609" s="24"/>
    </row>
    <row r="24610">
      <c r="J24610" s="18"/>
      <c r="N24610" s="24"/>
      <c r="Q24610" s="24"/>
      <c r="T24610" s="24"/>
      <c r="W24610" s="24"/>
      <c r="Z24610" s="24"/>
      <c r="AC24610" s="24"/>
      <c r="AI24610" s="24"/>
      <c r="AL24610" s="24"/>
      <c r="AO24610" s="24"/>
      <c r="AR24610" s="24"/>
      <c r="AU24610" s="24"/>
    </row>
    <row r="24611">
      <c r="J24611" s="18"/>
      <c r="N24611" s="24"/>
      <c r="Q24611" s="24"/>
      <c r="T24611" s="24"/>
      <c r="W24611" s="24"/>
      <c r="Z24611" s="24"/>
      <c r="AC24611" s="24"/>
      <c r="AI24611" s="24"/>
      <c r="AL24611" s="24"/>
      <c r="AO24611" s="24"/>
      <c r="AR24611" s="24"/>
      <c r="AU24611" s="24"/>
    </row>
    <row r="24612">
      <c r="J24612" s="18"/>
      <c r="N24612" s="24"/>
      <c r="Q24612" s="24"/>
      <c r="T24612" s="24"/>
      <c r="W24612" s="24"/>
      <c r="Z24612" s="24"/>
      <c r="AC24612" s="24"/>
      <c r="AI24612" s="24"/>
      <c r="AL24612" s="24"/>
      <c r="AO24612" s="24"/>
      <c r="AR24612" s="24"/>
      <c r="AU24612" s="24"/>
    </row>
    <row r="24613">
      <c r="J24613" s="18"/>
      <c r="N24613" s="24"/>
      <c r="Q24613" s="24"/>
      <c r="T24613" s="24"/>
      <c r="W24613" s="24"/>
      <c r="Z24613" s="24"/>
      <c r="AC24613" s="24"/>
      <c r="AI24613" s="24"/>
      <c r="AL24613" s="24"/>
      <c r="AO24613" s="24"/>
      <c r="AR24613" s="24"/>
      <c r="AU24613" s="24"/>
    </row>
    <row r="24614">
      <c r="J24614" s="18"/>
      <c r="N24614" s="24"/>
      <c r="Q24614" s="24"/>
      <c r="T24614" s="24"/>
      <c r="W24614" s="24"/>
      <c r="Z24614" s="24"/>
      <c r="AC24614" s="24"/>
      <c r="AI24614" s="24"/>
      <c r="AL24614" s="24"/>
      <c r="AO24614" s="24"/>
      <c r="AR24614" s="24"/>
      <c r="AU24614" s="24"/>
    </row>
    <row r="24615">
      <c r="J24615" s="18"/>
      <c r="N24615" s="24"/>
      <c r="Q24615" s="24"/>
      <c r="T24615" s="24"/>
      <c r="W24615" s="24"/>
      <c r="Z24615" s="24"/>
      <c r="AC24615" s="24"/>
      <c r="AI24615" s="24"/>
      <c r="AL24615" s="24"/>
      <c r="AO24615" s="24"/>
      <c r="AR24615" s="24"/>
      <c r="AU24615" s="24"/>
    </row>
    <row r="24616">
      <c r="J24616" s="18"/>
      <c r="N24616" s="24"/>
      <c r="Q24616" s="24"/>
      <c r="T24616" s="24"/>
      <c r="W24616" s="24"/>
      <c r="Z24616" s="24"/>
      <c r="AC24616" s="24"/>
      <c r="AI24616" s="24"/>
      <c r="AL24616" s="24"/>
      <c r="AO24616" s="24"/>
      <c r="AR24616" s="24"/>
      <c r="AU24616" s="24"/>
    </row>
    <row r="24617">
      <c r="J24617" s="18"/>
      <c r="N24617" s="24"/>
      <c r="Q24617" s="24"/>
      <c r="T24617" s="24"/>
      <c r="W24617" s="24"/>
      <c r="Z24617" s="24"/>
      <c r="AC24617" s="24"/>
      <c r="AI24617" s="24"/>
      <c r="AL24617" s="24"/>
      <c r="AO24617" s="24"/>
      <c r="AR24617" s="24"/>
      <c r="AU24617" s="24"/>
    </row>
    <row r="24618">
      <c r="J24618" s="18"/>
      <c r="N24618" s="24"/>
      <c r="Q24618" s="24"/>
      <c r="T24618" s="24"/>
      <c r="W24618" s="24"/>
      <c r="Z24618" s="24"/>
      <c r="AC24618" s="24"/>
      <c r="AI24618" s="24"/>
      <c r="AL24618" s="24"/>
      <c r="AO24618" s="24"/>
      <c r="AR24618" s="24"/>
      <c r="AU24618" s="24"/>
    </row>
    <row r="24619">
      <c r="J24619" s="18"/>
      <c r="N24619" s="24"/>
      <c r="Q24619" s="24"/>
      <c r="T24619" s="24"/>
      <c r="W24619" s="24"/>
      <c r="Z24619" s="24"/>
      <c r="AC24619" s="24"/>
      <c r="AI24619" s="24"/>
      <c r="AL24619" s="24"/>
      <c r="AO24619" s="24"/>
      <c r="AR24619" s="24"/>
      <c r="AU24619" s="24"/>
    </row>
    <row r="24620">
      <c r="J24620" s="18"/>
      <c r="N24620" s="24"/>
      <c r="Q24620" s="24"/>
      <c r="T24620" s="24"/>
      <c r="W24620" s="24"/>
      <c r="Z24620" s="24"/>
      <c r="AC24620" s="24"/>
      <c r="AI24620" s="24"/>
      <c r="AL24620" s="24"/>
      <c r="AO24620" s="24"/>
      <c r="AR24620" s="24"/>
      <c r="AU24620" s="24"/>
    </row>
    <row r="24621">
      <c r="J24621" s="18"/>
      <c r="N24621" s="24"/>
      <c r="Q24621" s="24"/>
      <c r="T24621" s="24"/>
      <c r="W24621" s="24"/>
      <c r="Z24621" s="24"/>
      <c r="AC24621" s="24"/>
      <c r="AI24621" s="24"/>
      <c r="AL24621" s="24"/>
      <c r="AO24621" s="24"/>
      <c r="AR24621" s="24"/>
      <c r="AU24621" s="24"/>
    </row>
    <row r="24622">
      <c r="J24622" s="18"/>
      <c r="N24622" s="24"/>
      <c r="Q24622" s="24"/>
      <c r="T24622" s="24"/>
      <c r="W24622" s="24"/>
      <c r="Z24622" s="24"/>
      <c r="AC24622" s="24"/>
      <c r="AI24622" s="24"/>
      <c r="AL24622" s="24"/>
      <c r="AO24622" s="24"/>
      <c r="AR24622" s="24"/>
      <c r="AU24622" s="24"/>
    </row>
    <row r="24623">
      <c r="J24623" s="18"/>
      <c r="N24623" s="24"/>
      <c r="Q24623" s="24"/>
      <c r="T24623" s="24"/>
      <c r="W24623" s="24"/>
      <c r="Z24623" s="24"/>
      <c r="AC24623" s="24"/>
      <c r="AI24623" s="24"/>
      <c r="AL24623" s="24"/>
      <c r="AO24623" s="24"/>
      <c r="AR24623" s="24"/>
      <c r="AU24623" s="24"/>
    </row>
    <row r="24624">
      <c r="J24624" s="18"/>
      <c r="N24624" s="24"/>
      <c r="Q24624" s="24"/>
      <c r="T24624" s="24"/>
      <c r="W24624" s="24"/>
      <c r="Z24624" s="24"/>
      <c r="AC24624" s="24"/>
      <c r="AI24624" s="24"/>
      <c r="AL24624" s="24"/>
      <c r="AO24624" s="24"/>
      <c r="AR24624" s="24"/>
      <c r="AU24624" s="24"/>
    </row>
    <row r="24625">
      <c r="J24625" s="18"/>
      <c r="N24625" s="24"/>
      <c r="Q24625" s="24"/>
      <c r="T24625" s="24"/>
      <c r="W24625" s="24"/>
      <c r="Z24625" s="24"/>
      <c r="AC24625" s="24"/>
      <c r="AI24625" s="24"/>
      <c r="AL24625" s="24"/>
      <c r="AO24625" s="24"/>
      <c r="AR24625" s="24"/>
      <c r="AU24625" s="24"/>
    </row>
    <row r="24626">
      <c r="J24626" s="18"/>
      <c r="N24626" s="24"/>
      <c r="Q24626" s="24"/>
      <c r="T24626" s="24"/>
      <c r="W24626" s="24"/>
      <c r="Z24626" s="24"/>
      <c r="AC24626" s="24"/>
      <c r="AI24626" s="24"/>
      <c r="AL24626" s="24"/>
      <c r="AO24626" s="24"/>
      <c r="AR24626" s="24"/>
      <c r="AU24626" s="24"/>
    </row>
    <row r="24627">
      <c r="J24627" s="18"/>
      <c r="N24627" s="24"/>
      <c r="Q24627" s="24"/>
      <c r="T24627" s="24"/>
      <c r="W24627" s="24"/>
      <c r="Z24627" s="24"/>
      <c r="AC24627" s="24"/>
      <c r="AI24627" s="24"/>
      <c r="AL24627" s="24"/>
      <c r="AO24627" s="24"/>
      <c r="AR24627" s="24"/>
      <c r="AU24627" s="24"/>
    </row>
    <row r="24628">
      <c r="J24628" s="18"/>
      <c r="N24628" s="24"/>
      <c r="Q24628" s="24"/>
      <c r="T24628" s="24"/>
      <c r="W24628" s="24"/>
      <c r="Z24628" s="24"/>
      <c r="AC24628" s="24"/>
      <c r="AI24628" s="24"/>
      <c r="AL24628" s="24"/>
      <c r="AO24628" s="24"/>
      <c r="AR24628" s="24"/>
      <c r="AU24628" s="24"/>
    </row>
    <row r="24629">
      <c r="J24629" s="18"/>
      <c r="N24629" s="24"/>
      <c r="Q24629" s="24"/>
      <c r="T24629" s="24"/>
      <c r="W24629" s="24"/>
      <c r="Z24629" s="24"/>
      <c r="AC24629" s="24"/>
      <c r="AI24629" s="24"/>
      <c r="AL24629" s="24"/>
      <c r="AO24629" s="24"/>
      <c r="AR24629" s="24"/>
      <c r="AU24629" s="24"/>
    </row>
    <row r="24630">
      <c r="J24630" s="18"/>
      <c r="N24630" s="24"/>
      <c r="Q24630" s="24"/>
      <c r="T24630" s="24"/>
      <c r="W24630" s="24"/>
      <c r="Z24630" s="24"/>
      <c r="AC24630" s="24"/>
      <c r="AI24630" s="24"/>
      <c r="AL24630" s="24"/>
      <c r="AO24630" s="24"/>
      <c r="AR24630" s="24"/>
      <c r="AU24630" s="24"/>
    </row>
    <row r="24631">
      <c r="J24631" s="18"/>
      <c r="N24631" s="24"/>
      <c r="Q24631" s="24"/>
      <c r="T24631" s="24"/>
      <c r="W24631" s="24"/>
      <c r="Z24631" s="24"/>
      <c r="AC24631" s="24"/>
      <c r="AI24631" s="24"/>
      <c r="AL24631" s="24"/>
      <c r="AO24631" s="24"/>
      <c r="AR24631" s="24"/>
      <c r="AU24631" s="24"/>
    </row>
    <row r="24632">
      <c r="J24632" s="18"/>
      <c r="N24632" s="24"/>
      <c r="Q24632" s="24"/>
      <c r="T24632" s="24"/>
      <c r="W24632" s="24"/>
      <c r="Z24632" s="24"/>
      <c r="AC24632" s="24"/>
      <c r="AI24632" s="24"/>
      <c r="AL24632" s="24"/>
      <c r="AO24632" s="24"/>
      <c r="AR24632" s="24"/>
      <c r="AU24632" s="24"/>
    </row>
    <row r="24633">
      <c r="J24633" s="18"/>
      <c r="N24633" s="24"/>
      <c r="Q24633" s="24"/>
      <c r="T24633" s="24"/>
      <c r="W24633" s="24"/>
      <c r="Z24633" s="24"/>
      <c r="AC24633" s="24"/>
      <c r="AI24633" s="24"/>
      <c r="AL24633" s="24"/>
      <c r="AO24633" s="24"/>
      <c r="AR24633" s="24"/>
      <c r="AU24633" s="24"/>
    </row>
    <row r="24634">
      <c r="J24634" s="18"/>
      <c r="N24634" s="24"/>
      <c r="Q24634" s="24"/>
      <c r="T24634" s="24"/>
      <c r="W24634" s="24"/>
      <c r="Z24634" s="24"/>
      <c r="AC24634" s="24"/>
      <c r="AI24634" s="24"/>
      <c r="AL24634" s="24"/>
      <c r="AO24634" s="24"/>
      <c r="AR24634" s="24"/>
      <c r="AU24634" s="24"/>
    </row>
    <row r="24635">
      <c r="J24635" s="18"/>
      <c r="N24635" s="24"/>
      <c r="Q24635" s="24"/>
      <c r="T24635" s="24"/>
      <c r="W24635" s="24"/>
      <c r="Z24635" s="24"/>
      <c r="AC24635" s="24"/>
      <c r="AI24635" s="24"/>
      <c r="AL24635" s="24"/>
      <c r="AO24635" s="24"/>
      <c r="AR24635" s="24"/>
      <c r="AU24635" s="24"/>
    </row>
    <row r="24636">
      <c r="J24636" s="18"/>
      <c r="N24636" s="24"/>
      <c r="Q24636" s="24"/>
      <c r="T24636" s="24"/>
      <c r="W24636" s="24"/>
      <c r="Z24636" s="24"/>
      <c r="AC24636" s="24"/>
      <c r="AI24636" s="24"/>
      <c r="AL24636" s="24"/>
      <c r="AO24636" s="24"/>
      <c r="AR24636" s="24"/>
      <c r="AU24636" s="24"/>
    </row>
    <row r="24637">
      <c r="J24637" s="18"/>
      <c r="N24637" s="24"/>
      <c r="Q24637" s="24"/>
      <c r="T24637" s="24"/>
      <c r="W24637" s="24"/>
      <c r="Z24637" s="24"/>
      <c r="AC24637" s="24"/>
      <c r="AI24637" s="24"/>
      <c r="AL24637" s="24"/>
      <c r="AO24637" s="24"/>
      <c r="AR24637" s="24"/>
      <c r="AU24637" s="24"/>
    </row>
    <row r="24638">
      <c r="J24638" s="18"/>
      <c r="N24638" s="24"/>
      <c r="Q24638" s="24"/>
      <c r="T24638" s="24"/>
      <c r="W24638" s="24"/>
      <c r="Z24638" s="24"/>
      <c r="AC24638" s="24"/>
      <c r="AI24638" s="24"/>
      <c r="AL24638" s="24"/>
      <c r="AO24638" s="24"/>
      <c r="AR24638" s="24"/>
      <c r="AU24638" s="24"/>
    </row>
    <row r="24639">
      <c r="J24639" s="18"/>
      <c r="N24639" s="24"/>
      <c r="Q24639" s="24"/>
      <c r="T24639" s="24"/>
      <c r="W24639" s="24"/>
      <c r="Z24639" s="24"/>
      <c r="AC24639" s="24"/>
      <c r="AI24639" s="24"/>
      <c r="AL24639" s="24"/>
      <c r="AO24639" s="24"/>
      <c r="AR24639" s="24"/>
      <c r="AU24639" s="24"/>
    </row>
    <row r="24640">
      <c r="J24640" s="18"/>
      <c r="N24640" s="24"/>
      <c r="Q24640" s="24"/>
      <c r="T24640" s="24"/>
      <c r="W24640" s="24"/>
      <c r="Z24640" s="24"/>
      <c r="AC24640" s="24"/>
      <c r="AI24640" s="24"/>
      <c r="AL24640" s="24"/>
      <c r="AO24640" s="24"/>
      <c r="AR24640" s="24"/>
      <c r="AU24640" s="24"/>
    </row>
    <row r="24641">
      <c r="J24641" s="18"/>
      <c r="N24641" s="24"/>
      <c r="Q24641" s="24"/>
      <c r="T24641" s="24"/>
      <c r="W24641" s="24"/>
      <c r="Z24641" s="24"/>
      <c r="AC24641" s="24"/>
      <c r="AI24641" s="24"/>
      <c r="AL24641" s="24"/>
      <c r="AO24641" s="24"/>
      <c r="AR24641" s="24"/>
      <c r="AU24641" s="24"/>
    </row>
    <row r="24642">
      <c r="J24642" s="18"/>
      <c r="N24642" s="24"/>
      <c r="Q24642" s="24"/>
      <c r="T24642" s="24"/>
      <c r="W24642" s="24"/>
      <c r="Z24642" s="24"/>
      <c r="AC24642" s="24"/>
      <c r="AI24642" s="24"/>
      <c r="AL24642" s="24"/>
      <c r="AO24642" s="24"/>
      <c r="AR24642" s="24"/>
      <c r="AU24642" s="24"/>
    </row>
    <row r="24643">
      <c r="J24643" s="18"/>
      <c r="N24643" s="24"/>
      <c r="Q24643" s="24"/>
      <c r="T24643" s="24"/>
      <c r="W24643" s="24"/>
      <c r="Z24643" s="24"/>
      <c r="AC24643" s="24"/>
      <c r="AI24643" s="24"/>
      <c r="AL24643" s="24"/>
      <c r="AO24643" s="24"/>
      <c r="AR24643" s="24"/>
      <c r="AU24643" s="24"/>
    </row>
    <row r="24644">
      <c r="J24644" s="18"/>
      <c r="N24644" s="24"/>
      <c r="Q24644" s="24"/>
      <c r="T24644" s="24"/>
      <c r="W24644" s="24"/>
      <c r="Z24644" s="24"/>
      <c r="AC24644" s="24"/>
      <c r="AI24644" s="24"/>
      <c r="AL24644" s="24"/>
      <c r="AO24644" s="24"/>
      <c r="AR24644" s="24"/>
      <c r="AU24644" s="24"/>
    </row>
    <row r="24645">
      <c r="J24645" s="18"/>
      <c r="N24645" s="24"/>
      <c r="Q24645" s="24"/>
      <c r="T24645" s="24"/>
      <c r="W24645" s="24"/>
      <c r="Z24645" s="24"/>
      <c r="AC24645" s="24"/>
      <c r="AI24645" s="24"/>
      <c r="AL24645" s="24"/>
      <c r="AO24645" s="24"/>
      <c r="AR24645" s="24"/>
      <c r="AU24645" s="24"/>
    </row>
    <row r="24646">
      <c r="J24646" s="18"/>
      <c r="N24646" s="24"/>
      <c r="Q24646" s="24"/>
      <c r="T24646" s="24"/>
      <c r="W24646" s="24"/>
      <c r="Z24646" s="24"/>
      <c r="AC24646" s="24"/>
      <c r="AI24646" s="24"/>
      <c r="AL24646" s="24"/>
      <c r="AO24646" s="24"/>
      <c r="AR24646" s="24"/>
      <c r="AU24646" s="24"/>
    </row>
    <row r="24647">
      <c r="J24647" s="18"/>
      <c r="N24647" s="24"/>
      <c r="Q24647" s="24"/>
      <c r="T24647" s="24"/>
      <c r="W24647" s="24"/>
      <c r="Z24647" s="24"/>
      <c r="AC24647" s="24"/>
      <c r="AI24647" s="24"/>
      <c r="AL24647" s="24"/>
      <c r="AO24647" s="24"/>
      <c r="AR24647" s="24"/>
      <c r="AU24647" s="24"/>
    </row>
    <row r="24648">
      <c r="J24648" s="18"/>
      <c r="N24648" s="24"/>
      <c r="Q24648" s="24"/>
      <c r="T24648" s="24"/>
      <c r="W24648" s="24"/>
      <c r="Z24648" s="24"/>
      <c r="AC24648" s="24"/>
      <c r="AI24648" s="24"/>
      <c r="AL24648" s="24"/>
      <c r="AO24648" s="24"/>
      <c r="AR24648" s="24"/>
      <c r="AU24648" s="24"/>
    </row>
    <row r="24649">
      <c r="J24649" s="18"/>
      <c r="N24649" s="24"/>
      <c r="Q24649" s="24"/>
      <c r="T24649" s="24"/>
      <c r="W24649" s="24"/>
      <c r="Z24649" s="24"/>
      <c r="AC24649" s="24"/>
      <c r="AI24649" s="24"/>
      <c r="AL24649" s="24"/>
      <c r="AO24649" s="24"/>
      <c r="AR24649" s="24"/>
      <c r="AU24649" s="24"/>
    </row>
    <row r="24650">
      <c r="J24650" s="18"/>
      <c r="N24650" s="24"/>
      <c r="Q24650" s="24"/>
      <c r="T24650" s="24"/>
      <c r="W24650" s="24"/>
      <c r="Z24650" s="24"/>
      <c r="AC24650" s="24"/>
      <c r="AI24650" s="24"/>
      <c r="AL24650" s="24"/>
      <c r="AO24650" s="24"/>
      <c r="AR24650" s="24"/>
      <c r="AU24650" s="24"/>
    </row>
    <row r="24651">
      <c r="J24651" s="18"/>
      <c r="N24651" s="24"/>
      <c r="Q24651" s="24"/>
      <c r="T24651" s="24"/>
      <c r="W24651" s="24"/>
      <c r="Z24651" s="24"/>
      <c r="AC24651" s="24"/>
      <c r="AI24651" s="24"/>
      <c r="AL24651" s="24"/>
      <c r="AO24651" s="24"/>
      <c r="AR24651" s="24"/>
      <c r="AU24651" s="24"/>
    </row>
    <row r="24652">
      <c r="J24652" s="18"/>
      <c r="N24652" s="24"/>
      <c r="Q24652" s="24"/>
      <c r="T24652" s="24"/>
      <c r="W24652" s="24"/>
      <c r="Z24652" s="24"/>
      <c r="AC24652" s="24"/>
      <c r="AI24652" s="24"/>
      <c r="AL24652" s="24"/>
      <c r="AO24652" s="24"/>
      <c r="AR24652" s="24"/>
      <c r="AU24652" s="24"/>
    </row>
    <row r="24653">
      <c r="J24653" s="18"/>
      <c r="N24653" s="24"/>
      <c r="Q24653" s="24"/>
      <c r="T24653" s="24"/>
      <c r="W24653" s="24"/>
      <c r="Z24653" s="24"/>
      <c r="AC24653" s="24"/>
      <c r="AI24653" s="24"/>
      <c r="AL24653" s="24"/>
      <c r="AO24653" s="24"/>
      <c r="AR24653" s="24"/>
      <c r="AU24653" s="24"/>
    </row>
    <row r="24654">
      <c r="J24654" s="18"/>
      <c r="N24654" s="24"/>
      <c r="Q24654" s="24"/>
      <c r="T24654" s="24"/>
      <c r="W24654" s="24"/>
      <c r="Z24654" s="24"/>
      <c r="AC24654" s="24"/>
      <c r="AI24654" s="24"/>
      <c r="AL24654" s="24"/>
      <c r="AO24654" s="24"/>
      <c r="AR24654" s="24"/>
      <c r="AU24654" s="24"/>
    </row>
    <row r="24655">
      <c r="J24655" s="18"/>
      <c r="N24655" s="24"/>
      <c r="Q24655" s="24"/>
      <c r="T24655" s="24"/>
      <c r="W24655" s="24"/>
      <c r="Z24655" s="24"/>
      <c r="AC24655" s="24"/>
      <c r="AI24655" s="24"/>
      <c r="AL24655" s="24"/>
      <c r="AO24655" s="24"/>
      <c r="AR24655" s="24"/>
      <c r="AU24655" s="24"/>
    </row>
    <row r="24656">
      <c r="J24656" s="18"/>
      <c r="N24656" s="24"/>
      <c r="Q24656" s="24"/>
      <c r="T24656" s="24"/>
      <c r="W24656" s="24"/>
      <c r="Z24656" s="24"/>
      <c r="AC24656" s="24"/>
      <c r="AI24656" s="24"/>
      <c r="AL24656" s="24"/>
      <c r="AO24656" s="24"/>
      <c r="AR24656" s="24"/>
      <c r="AU24656" s="24"/>
    </row>
    <row r="24657">
      <c r="J24657" s="18"/>
      <c r="N24657" s="24"/>
      <c r="Q24657" s="24"/>
      <c r="T24657" s="24"/>
      <c r="W24657" s="24"/>
      <c r="Z24657" s="24"/>
      <c r="AC24657" s="24"/>
      <c r="AI24657" s="24"/>
      <c r="AL24657" s="24"/>
      <c r="AO24657" s="24"/>
      <c r="AR24657" s="24"/>
      <c r="AU24657" s="24"/>
    </row>
    <row r="24658">
      <c r="J24658" s="18"/>
      <c r="N24658" s="24"/>
      <c r="Q24658" s="24"/>
      <c r="T24658" s="24"/>
      <c r="W24658" s="24"/>
      <c r="Z24658" s="24"/>
      <c r="AC24658" s="24"/>
      <c r="AI24658" s="24"/>
      <c r="AL24658" s="24"/>
      <c r="AO24658" s="24"/>
      <c r="AR24658" s="24"/>
      <c r="AU24658" s="24"/>
    </row>
    <row r="24659">
      <c r="J24659" s="18"/>
      <c r="N24659" s="24"/>
      <c r="Q24659" s="24"/>
      <c r="T24659" s="24"/>
      <c r="W24659" s="24"/>
      <c r="Z24659" s="24"/>
      <c r="AC24659" s="24"/>
      <c r="AI24659" s="24"/>
      <c r="AL24659" s="24"/>
      <c r="AO24659" s="24"/>
      <c r="AR24659" s="24"/>
      <c r="AU24659" s="24"/>
    </row>
    <row r="24660">
      <c r="J24660" s="18"/>
      <c r="N24660" s="24"/>
      <c r="Q24660" s="24"/>
      <c r="T24660" s="24"/>
      <c r="W24660" s="24"/>
      <c r="Z24660" s="24"/>
      <c r="AC24660" s="24"/>
      <c r="AI24660" s="24"/>
      <c r="AL24660" s="24"/>
      <c r="AO24660" s="24"/>
      <c r="AR24660" s="24"/>
      <c r="AU24660" s="24"/>
    </row>
    <row r="24661">
      <c r="J24661" s="18"/>
      <c r="N24661" s="24"/>
      <c r="Q24661" s="24"/>
      <c r="T24661" s="24"/>
      <c r="W24661" s="24"/>
      <c r="Z24661" s="24"/>
      <c r="AC24661" s="24"/>
      <c r="AI24661" s="24"/>
      <c r="AL24661" s="24"/>
      <c r="AO24661" s="24"/>
      <c r="AR24661" s="24"/>
      <c r="AU24661" s="24"/>
    </row>
    <row r="24662">
      <c r="J24662" s="18"/>
      <c r="N24662" s="24"/>
      <c r="Q24662" s="24"/>
      <c r="T24662" s="24"/>
      <c r="W24662" s="24"/>
      <c r="Z24662" s="24"/>
      <c r="AC24662" s="24"/>
      <c r="AI24662" s="24"/>
      <c r="AL24662" s="24"/>
      <c r="AO24662" s="24"/>
      <c r="AR24662" s="24"/>
      <c r="AU24662" s="24"/>
    </row>
    <row r="24663">
      <c r="J24663" s="18"/>
      <c r="N24663" s="24"/>
      <c r="Q24663" s="24"/>
      <c r="T24663" s="24"/>
      <c r="W24663" s="24"/>
      <c r="Z24663" s="24"/>
      <c r="AC24663" s="24"/>
      <c r="AI24663" s="24"/>
      <c r="AL24663" s="24"/>
      <c r="AO24663" s="24"/>
      <c r="AR24663" s="24"/>
      <c r="AU24663" s="24"/>
    </row>
    <row r="24664">
      <c r="J24664" s="18"/>
      <c r="N24664" s="24"/>
      <c r="Q24664" s="24"/>
      <c r="T24664" s="24"/>
      <c r="W24664" s="24"/>
      <c r="Z24664" s="24"/>
      <c r="AC24664" s="24"/>
      <c r="AI24664" s="24"/>
      <c r="AL24664" s="24"/>
      <c r="AO24664" s="24"/>
      <c r="AR24664" s="24"/>
      <c r="AU24664" s="24"/>
    </row>
    <row r="24665">
      <c r="J24665" s="18"/>
      <c r="N24665" s="24"/>
      <c r="Q24665" s="24"/>
      <c r="T24665" s="24"/>
      <c r="W24665" s="24"/>
      <c r="Z24665" s="24"/>
      <c r="AC24665" s="24"/>
      <c r="AI24665" s="24"/>
      <c r="AL24665" s="24"/>
      <c r="AO24665" s="24"/>
      <c r="AR24665" s="24"/>
      <c r="AU24665" s="24"/>
    </row>
    <row r="24666">
      <c r="J24666" s="18"/>
      <c r="N24666" s="24"/>
      <c r="Q24666" s="24"/>
      <c r="T24666" s="24"/>
      <c r="W24666" s="24"/>
      <c r="Z24666" s="24"/>
      <c r="AC24666" s="24"/>
      <c r="AI24666" s="24"/>
      <c r="AL24666" s="24"/>
      <c r="AO24666" s="24"/>
      <c r="AR24666" s="24"/>
      <c r="AU24666" s="24"/>
    </row>
    <row r="24667">
      <c r="J24667" s="18"/>
      <c r="N24667" s="24"/>
      <c r="Q24667" s="24"/>
      <c r="T24667" s="24"/>
      <c r="W24667" s="24"/>
      <c r="Z24667" s="24"/>
      <c r="AC24667" s="24"/>
      <c r="AI24667" s="24"/>
      <c r="AL24667" s="24"/>
      <c r="AO24667" s="24"/>
      <c r="AR24667" s="24"/>
      <c r="AU24667" s="24"/>
    </row>
    <row r="24668">
      <c r="J24668" s="18"/>
      <c r="N24668" s="24"/>
      <c r="Q24668" s="24"/>
      <c r="T24668" s="24"/>
      <c r="W24668" s="24"/>
      <c r="Z24668" s="24"/>
      <c r="AC24668" s="24"/>
      <c r="AI24668" s="24"/>
      <c r="AL24668" s="24"/>
      <c r="AO24668" s="24"/>
      <c r="AR24668" s="24"/>
      <c r="AU24668" s="24"/>
    </row>
    <row r="24669">
      <c r="J24669" s="18"/>
      <c r="N24669" s="24"/>
      <c r="Q24669" s="24"/>
      <c r="T24669" s="24"/>
      <c r="W24669" s="24"/>
      <c r="Z24669" s="24"/>
      <c r="AC24669" s="24"/>
      <c r="AI24669" s="24"/>
      <c r="AL24669" s="24"/>
      <c r="AO24669" s="24"/>
      <c r="AR24669" s="24"/>
      <c r="AU24669" s="24"/>
    </row>
    <row r="24670">
      <c r="J24670" s="18"/>
      <c r="N24670" s="24"/>
      <c r="Q24670" s="24"/>
      <c r="T24670" s="24"/>
      <c r="W24670" s="24"/>
      <c r="Z24670" s="24"/>
      <c r="AC24670" s="24"/>
      <c r="AI24670" s="24"/>
      <c r="AL24670" s="24"/>
      <c r="AO24670" s="24"/>
      <c r="AR24670" s="24"/>
      <c r="AU24670" s="24"/>
    </row>
    <row r="24671">
      <c r="J24671" s="18"/>
      <c r="N24671" s="24"/>
      <c r="Q24671" s="24"/>
      <c r="T24671" s="24"/>
      <c r="W24671" s="24"/>
      <c r="Z24671" s="24"/>
      <c r="AC24671" s="24"/>
      <c r="AI24671" s="24"/>
      <c r="AL24671" s="24"/>
      <c r="AO24671" s="24"/>
      <c r="AR24671" s="24"/>
      <c r="AU24671" s="24"/>
    </row>
    <row r="24672">
      <c r="J24672" s="18"/>
      <c r="N24672" s="24"/>
      <c r="Q24672" s="24"/>
      <c r="T24672" s="24"/>
      <c r="W24672" s="24"/>
      <c r="Z24672" s="24"/>
      <c r="AC24672" s="24"/>
      <c r="AI24672" s="24"/>
      <c r="AL24672" s="24"/>
      <c r="AO24672" s="24"/>
      <c r="AR24672" s="24"/>
      <c r="AU24672" s="24"/>
    </row>
    <row r="24673">
      <c r="J24673" s="18"/>
      <c r="N24673" s="24"/>
      <c r="Q24673" s="24"/>
      <c r="T24673" s="24"/>
      <c r="W24673" s="24"/>
      <c r="Z24673" s="24"/>
      <c r="AC24673" s="24"/>
      <c r="AI24673" s="24"/>
      <c r="AL24673" s="24"/>
      <c r="AO24673" s="24"/>
      <c r="AR24673" s="24"/>
      <c r="AU24673" s="24"/>
    </row>
    <row r="24674">
      <c r="J24674" s="18"/>
      <c r="N24674" s="24"/>
      <c r="Q24674" s="24"/>
      <c r="T24674" s="24"/>
      <c r="W24674" s="24"/>
      <c r="Z24674" s="24"/>
      <c r="AC24674" s="24"/>
      <c r="AI24674" s="24"/>
      <c r="AL24674" s="24"/>
      <c r="AO24674" s="24"/>
      <c r="AR24674" s="24"/>
      <c r="AU24674" s="24"/>
    </row>
    <row r="24675">
      <c r="J24675" s="18"/>
      <c r="N24675" s="24"/>
      <c r="Q24675" s="24"/>
      <c r="T24675" s="24"/>
      <c r="W24675" s="24"/>
      <c r="Z24675" s="24"/>
      <c r="AC24675" s="24"/>
      <c r="AI24675" s="24"/>
      <c r="AL24675" s="24"/>
      <c r="AO24675" s="24"/>
      <c r="AR24675" s="24"/>
      <c r="AU24675" s="24"/>
    </row>
    <row r="24676">
      <c r="J24676" s="18"/>
      <c r="N24676" s="24"/>
      <c r="Q24676" s="24"/>
      <c r="T24676" s="24"/>
      <c r="W24676" s="24"/>
      <c r="Z24676" s="24"/>
      <c r="AC24676" s="24"/>
      <c r="AI24676" s="24"/>
      <c r="AL24676" s="24"/>
      <c r="AO24676" s="24"/>
      <c r="AR24676" s="24"/>
      <c r="AU24676" s="24"/>
    </row>
    <row r="24677">
      <c r="J24677" s="18"/>
      <c r="N24677" s="24"/>
      <c r="Q24677" s="24"/>
      <c r="T24677" s="24"/>
      <c r="W24677" s="24"/>
      <c r="Z24677" s="24"/>
      <c r="AC24677" s="24"/>
      <c r="AI24677" s="24"/>
      <c r="AL24677" s="24"/>
      <c r="AO24677" s="24"/>
      <c r="AR24677" s="24"/>
      <c r="AU24677" s="24"/>
    </row>
    <row r="24678">
      <c r="J24678" s="18"/>
      <c r="N24678" s="24"/>
      <c r="Q24678" s="24"/>
      <c r="T24678" s="24"/>
      <c r="W24678" s="24"/>
      <c r="Z24678" s="24"/>
      <c r="AC24678" s="24"/>
      <c r="AI24678" s="24"/>
      <c r="AL24678" s="24"/>
      <c r="AO24678" s="24"/>
      <c r="AR24678" s="24"/>
      <c r="AU24678" s="24"/>
    </row>
    <row r="24679">
      <c r="J24679" s="18"/>
      <c r="N24679" s="24"/>
      <c r="Q24679" s="24"/>
      <c r="T24679" s="24"/>
      <c r="W24679" s="24"/>
      <c r="Z24679" s="24"/>
      <c r="AC24679" s="24"/>
      <c r="AI24679" s="24"/>
      <c r="AL24679" s="24"/>
      <c r="AO24679" s="24"/>
      <c r="AR24679" s="24"/>
      <c r="AU24679" s="24"/>
    </row>
    <row r="24680">
      <c r="J24680" s="18"/>
      <c r="N24680" s="24"/>
      <c r="Q24680" s="24"/>
      <c r="T24680" s="24"/>
      <c r="W24680" s="24"/>
      <c r="Z24680" s="24"/>
      <c r="AC24680" s="24"/>
      <c r="AI24680" s="24"/>
      <c r="AL24680" s="24"/>
      <c r="AO24680" s="24"/>
      <c r="AR24680" s="24"/>
      <c r="AU24680" s="24"/>
    </row>
    <row r="24681">
      <c r="J24681" s="18"/>
      <c r="N24681" s="24"/>
      <c r="Q24681" s="24"/>
      <c r="T24681" s="24"/>
      <c r="W24681" s="24"/>
      <c r="Z24681" s="24"/>
      <c r="AC24681" s="24"/>
      <c r="AI24681" s="24"/>
      <c r="AL24681" s="24"/>
      <c r="AO24681" s="24"/>
      <c r="AR24681" s="24"/>
      <c r="AU24681" s="24"/>
    </row>
    <row r="24682">
      <c r="J24682" s="18"/>
      <c r="N24682" s="24"/>
      <c r="Q24682" s="24"/>
      <c r="T24682" s="24"/>
      <c r="W24682" s="24"/>
      <c r="Z24682" s="24"/>
      <c r="AC24682" s="24"/>
      <c r="AI24682" s="24"/>
      <c r="AL24682" s="24"/>
      <c r="AO24682" s="24"/>
      <c r="AR24682" s="24"/>
      <c r="AU24682" s="24"/>
    </row>
    <row r="24683">
      <c r="J24683" s="18"/>
      <c r="N24683" s="24"/>
      <c r="Q24683" s="24"/>
      <c r="T24683" s="24"/>
      <c r="W24683" s="24"/>
      <c r="Z24683" s="24"/>
      <c r="AC24683" s="24"/>
      <c r="AI24683" s="24"/>
      <c r="AL24683" s="24"/>
      <c r="AO24683" s="24"/>
      <c r="AR24683" s="24"/>
      <c r="AU24683" s="24"/>
    </row>
    <row r="24684">
      <c r="J24684" s="18"/>
      <c r="N24684" s="24"/>
      <c r="Q24684" s="24"/>
      <c r="T24684" s="24"/>
      <c r="W24684" s="24"/>
      <c r="Z24684" s="24"/>
      <c r="AC24684" s="24"/>
      <c r="AI24684" s="24"/>
      <c r="AL24684" s="24"/>
      <c r="AO24684" s="24"/>
      <c r="AR24684" s="24"/>
      <c r="AU24684" s="24"/>
    </row>
    <row r="24685">
      <c r="J24685" s="18"/>
      <c r="N24685" s="24"/>
      <c r="Q24685" s="24"/>
      <c r="T24685" s="24"/>
      <c r="W24685" s="24"/>
      <c r="Z24685" s="24"/>
      <c r="AC24685" s="24"/>
      <c r="AI24685" s="24"/>
      <c r="AL24685" s="24"/>
      <c r="AO24685" s="24"/>
      <c r="AR24685" s="24"/>
      <c r="AU24685" s="24"/>
    </row>
    <row r="24686">
      <c r="J24686" s="18"/>
      <c r="N24686" s="24"/>
      <c r="Q24686" s="24"/>
      <c r="T24686" s="24"/>
      <c r="W24686" s="24"/>
      <c r="Z24686" s="24"/>
      <c r="AC24686" s="24"/>
      <c r="AI24686" s="24"/>
      <c r="AL24686" s="24"/>
      <c r="AO24686" s="24"/>
      <c r="AR24686" s="24"/>
      <c r="AU24686" s="24"/>
    </row>
    <row r="24687">
      <c r="J24687" s="18"/>
      <c r="N24687" s="24"/>
      <c r="Q24687" s="24"/>
      <c r="T24687" s="24"/>
      <c r="W24687" s="24"/>
      <c r="Z24687" s="24"/>
      <c r="AC24687" s="24"/>
      <c r="AI24687" s="24"/>
      <c r="AL24687" s="24"/>
      <c r="AO24687" s="24"/>
      <c r="AR24687" s="24"/>
      <c r="AU24687" s="24"/>
    </row>
    <row r="24688">
      <c r="J24688" s="18"/>
      <c r="N24688" s="24"/>
      <c r="Q24688" s="24"/>
      <c r="T24688" s="24"/>
      <c r="W24688" s="24"/>
      <c r="Z24688" s="24"/>
      <c r="AC24688" s="24"/>
      <c r="AI24688" s="24"/>
      <c r="AL24688" s="24"/>
      <c r="AO24688" s="24"/>
      <c r="AR24688" s="24"/>
      <c r="AU24688" s="24"/>
    </row>
    <row r="24689">
      <c r="J24689" s="18"/>
      <c r="N24689" s="24"/>
      <c r="Q24689" s="24"/>
      <c r="T24689" s="24"/>
      <c r="W24689" s="24"/>
      <c r="Z24689" s="24"/>
      <c r="AC24689" s="24"/>
      <c r="AI24689" s="24"/>
      <c r="AL24689" s="24"/>
      <c r="AO24689" s="24"/>
      <c r="AR24689" s="24"/>
      <c r="AU24689" s="24"/>
    </row>
    <row r="24690">
      <c r="J24690" s="18"/>
      <c r="N24690" s="24"/>
      <c r="Q24690" s="24"/>
      <c r="T24690" s="24"/>
      <c r="W24690" s="24"/>
      <c r="Z24690" s="24"/>
      <c r="AC24690" s="24"/>
      <c r="AI24690" s="24"/>
      <c r="AL24690" s="24"/>
      <c r="AO24690" s="24"/>
      <c r="AR24690" s="24"/>
      <c r="AU24690" s="24"/>
    </row>
    <row r="24691">
      <c r="J24691" s="18"/>
      <c r="N24691" s="24"/>
      <c r="Q24691" s="24"/>
      <c r="T24691" s="24"/>
      <c r="W24691" s="24"/>
      <c r="Z24691" s="24"/>
      <c r="AC24691" s="24"/>
      <c r="AI24691" s="24"/>
      <c r="AL24691" s="24"/>
      <c r="AO24691" s="24"/>
      <c r="AR24691" s="24"/>
      <c r="AU24691" s="24"/>
    </row>
    <row r="24692">
      <c r="J24692" s="18"/>
      <c r="N24692" s="24"/>
      <c r="Q24692" s="24"/>
      <c r="T24692" s="24"/>
      <c r="W24692" s="24"/>
      <c r="Z24692" s="24"/>
      <c r="AC24692" s="24"/>
      <c r="AI24692" s="24"/>
      <c r="AL24692" s="24"/>
      <c r="AO24692" s="24"/>
      <c r="AR24692" s="24"/>
      <c r="AU24692" s="24"/>
    </row>
    <row r="24693">
      <c r="J24693" s="18"/>
      <c r="N24693" s="24"/>
      <c r="Q24693" s="24"/>
      <c r="T24693" s="24"/>
      <c r="W24693" s="24"/>
      <c r="Z24693" s="24"/>
      <c r="AC24693" s="24"/>
      <c r="AI24693" s="24"/>
      <c r="AL24693" s="24"/>
      <c r="AO24693" s="24"/>
      <c r="AR24693" s="24"/>
      <c r="AU24693" s="24"/>
    </row>
    <row r="24694">
      <c r="J24694" s="18"/>
      <c r="N24694" s="24"/>
      <c r="Q24694" s="24"/>
      <c r="T24694" s="24"/>
      <c r="W24694" s="24"/>
      <c r="Z24694" s="24"/>
      <c r="AC24694" s="24"/>
      <c r="AI24694" s="24"/>
      <c r="AL24694" s="24"/>
      <c r="AO24694" s="24"/>
      <c r="AR24694" s="24"/>
      <c r="AU24694" s="24"/>
    </row>
    <row r="24695">
      <c r="J24695" s="18"/>
      <c r="N24695" s="24"/>
      <c r="Q24695" s="24"/>
      <c r="T24695" s="24"/>
      <c r="W24695" s="24"/>
      <c r="Z24695" s="24"/>
      <c r="AC24695" s="24"/>
      <c r="AI24695" s="24"/>
      <c r="AL24695" s="24"/>
      <c r="AO24695" s="24"/>
      <c r="AR24695" s="24"/>
      <c r="AU24695" s="24"/>
    </row>
    <row r="24696">
      <c r="J24696" s="18"/>
      <c r="N24696" s="24"/>
      <c r="Q24696" s="24"/>
      <c r="T24696" s="24"/>
      <c r="W24696" s="24"/>
      <c r="Z24696" s="24"/>
      <c r="AC24696" s="24"/>
      <c r="AI24696" s="24"/>
      <c r="AL24696" s="24"/>
      <c r="AO24696" s="24"/>
      <c r="AR24696" s="24"/>
      <c r="AU24696" s="24"/>
    </row>
    <row r="24697">
      <c r="J24697" s="18"/>
      <c r="N24697" s="24"/>
      <c r="Q24697" s="24"/>
      <c r="T24697" s="24"/>
      <c r="W24697" s="24"/>
      <c r="Z24697" s="24"/>
      <c r="AC24697" s="24"/>
      <c r="AI24697" s="24"/>
      <c r="AL24697" s="24"/>
      <c r="AO24697" s="24"/>
      <c r="AR24697" s="24"/>
      <c r="AU24697" s="24"/>
    </row>
    <row r="24698">
      <c r="J24698" s="18"/>
      <c r="N24698" s="24"/>
      <c r="Q24698" s="24"/>
      <c r="T24698" s="24"/>
      <c r="W24698" s="24"/>
      <c r="Z24698" s="24"/>
      <c r="AC24698" s="24"/>
      <c r="AI24698" s="24"/>
      <c r="AL24698" s="24"/>
      <c r="AO24698" s="24"/>
      <c r="AR24698" s="24"/>
      <c r="AU24698" s="24"/>
    </row>
    <row r="24699">
      <c r="J24699" s="18"/>
      <c r="N24699" s="24"/>
      <c r="Q24699" s="24"/>
      <c r="T24699" s="24"/>
      <c r="W24699" s="24"/>
      <c r="Z24699" s="24"/>
      <c r="AC24699" s="24"/>
      <c r="AI24699" s="24"/>
      <c r="AL24699" s="24"/>
      <c r="AO24699" s="24"/>
      <c r="AR24699" s="24"/>
      <c r="AU24699" s="24"/>
    </row>
    <row r="24700">
      <c r="J24700" s="18"/>
      <c r="N24700" s="24"/>
      <c r="Q24700" s="24"/>
      <c r="T24700" s="24"/>
      <c r="W24700" s="24"/>
      <c r="Z24700" s="24"/>
      <c r="AC24700" s="24"/>
      <c r="AI24700" s="24"/>
      <c r="AL24700" s="24"/>
      <c r="AO24700" s="24"/>
      <c r="AR24700" s="24"/>
      <c r="AU24700" s="24"/>
    </row>
    <row r="24701">
      <c r="J24701" s="18"/>
      <c r="N24701" s="24"/>
      <c r="Q24701" s="24"/>
      <c r="T24701" s="24"/>
      <c r="W24701" s="24"/>
      <c r="Z24701" s="24"/>
      <c r="AC24701" s="24"/>
      <c r="AI24701" s="24"/>
      <c r="AL24701" s="24"/>
      <c r="AO24701" s="24"/>
      <c r="AR24701" s="24"/>
      <c r="AU24701" s="24"/>
    </row>
    <row r="24702">
      <c r="J24702" s="18"/>
      <c r="N24702" s="24"/>
      <c r="Q24702" s="24"/>
      <c r="T24702" s="24"/>
      <c r="W24702" s="24"/>
      <c r="Z24702" s="24"/>
      <c r="AC24702" s="24"/>
      <c r="AI24702" s="24"/>
      <c r="AL24702" s="24"/>
      <c r="AO24702" s="24"/>
      <c r="AR24702" s="24"/>
      <c r="AU24702" s="24"/>
    </row>
    <row r="24703">
      <c r="J24703" s="18"/>
      <c r="N24703" s="24"/>
      <c r="Q24703" s="24"/>
      <c r="T24703" s="24"/>
      <c r="W24703" s="24"/>
      <c r="Z24703" s="24"/>
      <c r="AC24703" s="24"/>
      <c r="AI24703" s="24"/>
      <c r="AL24703" s="24"/>
      <c r="AO24703" s="24"/>
      <c r="AR24703" s="24"/>
      <c r="AU24703" s="24"/>
    </row>
    <row r="24704">
      <c r="J24704" s="18"/>
      <c r="N24704" s="24"/>
      <c r="Q24704" s="24"/>
      <c r="T24704" s="24"/>
      <c r="W24704" s="24"/>
      <c r="Z24704" s="24"/>
      <c r="AC24704" s="24"/>
      <c r="AI24704" s="24"/>
      <c r="AL24704" s="24"/>
      <c r="AO24704" s="24"/>
      <c r="AR24704" s="24"/>
      <c r="AU24704" s="24"/>
    </row>
    <row r="24705">
      <c r="J24705" s="18"/>
      <c r="N24705" s="24"/>
      <c r="Q24705" s="24"/>
      <c r="T24705" s="24"/>
      <c r="W24705" s="24"/>
      <c r="Z24705" s="24"/>
      <c r="AC24705" s="24"/>
      <c r="AI24705" s="24"/>
      <c r="AL24705" s="24"/>
      <c r="AO24705" s="24"/>
      <c r="AR24705" s="24"/>
      <c r="AU24705" s="24"/>
    </row>
    <row r="24706">
      <c r="J24706" s="18"/>
      <c r="N24706" s="24"/>
      <c r="Q24706" s="24"/>
      <c r="T24706" s="24"/>
      <c r="W24706" s="24"/>
      <c r="Z24706" s="24"/>
      <c r="AC24706" s="24"/>
      <c r="AI24706" s="24"/>
      <c r="AL24706" s="24"/>
      <c r="AO24706" s="24"/>
      <c r="AR24706" s="24"/>
      <c r="AU24706" s="24"/>
    </row>
    <row r="24707">
      <c r="J24707" s="18"/>
      <c r="N24707" s="24"/>
      <c r="Q24707" s="24"/>
      <c r="T24707" s="24"/>
      <c r="W24707" s="24"/>
      <c r="Z24707" s="24"/>
      <c r="AC24707" s="24"/>
      <c r="AI24707" s="24"/>
      <c r="AL24707" s="24"/>
      <c r="AO24707" s="24"/>
      <c r="AR24707" s="24"/>
      <c r="AU24707" s="24"/>
    </row>
    <row r="24708">
      <c r="J24708" s="18"/>
      <c r="N24708" s="24"/>
      <c r="Q24708" s="24"/>
      <c r="T24708" s="24"/>
      <c r="W24708" s="24"/>
      <c r="Z24708" s="24"/>
      <c r="AC24708" s="24"/>
      <c r="AI24708" s="24"/>
      <c r="AL24708" s="24"/>
      <c r="AO24708" s="24"/>
      <c r="AR24708" s="24"/>
      <c r="AU24708" s="24"/>
    </row>
    <row r="24709">
      <c r="J24709" s="18"/>
      <c r="N24709" s="24"/>
      <c r="Q24709" s="24"/>
      <c r="T24709" s="24"/>
      <c r="W24709" s="24"/>
      <c r="Z24709" s="24"/>
      <c r="AC24709" s="24"/>
      <c r="AI24709" s="24"/>
      <c r="AL24709" s="24"/>
      <c r="AO24709" s="24"/>
      <c r="AR24709" s="24"/>
      <c r="AU24709" s="24"/>
    </row>
    <row r="24710">
      <c r="J24710" s="18"/>
      <c r="N24710" s="24"/>
      <c r="Q24710" s="24"/>
      <c r="T24710" s="24"/>
      <c r="W24710" s="24"/>
      <c r="Z24710" s="24"/>
      <c r="AC24710" s="24"/>
      <c r="AI24710" s="24"/>
      <c r="AL24710" s="24"/>
      <c r="AO24710" s="24"/>
      <c r="AR24710" s="24"/>
      <c r="AU24710" s="24"/>
    </row>
    <row r="24711">
      <c r="J24711" s="18"/>
      <c r="N24711" s="24"/>
      <c r="Q24711" s="24"/>
      <c r="T24711" s="24"/>
      <c r="W24711" s="24"/>
      <c r="Z24711" s="24"/>
      <c r="AC24711" s="24"/>
      <c r="AI24711" s="24"/>
      <c r="AL24711" s="24"/>
      <c r="AO24711" s="24"/>
      <c r="AR24711" s="24"/>
      <c r="AU24711" s="24"/>
    </row>
    <row r="24712">
      <c r="J24712" s="18"/>
      <c r="N24712" s="24"/>
      <c r="Q24712" s="24"/>
      <c r="T24712" s="24"/>
      <c r="W24712" s="24"/>
      <c r="Z24712" s="24"/>
      <c r="AC24712" s="24"/>
      <c r="AI24712" s="24"/>
      <c r="AL24712" s="24"/>
      <c r="AO24712" s="24"/>
      <c r="AR24712" s="24"/>
      <c r="AU24712" s="24"/>
    </row>
    <row r="24713">
      <c r="J24713" s="18"/>
      <c r="N24713" s="24"/>
      <c r="Q24713" s="24"/>
      <c r="T24713" s="24"/>
      <c r="W24713" s="24"/>
      <c r="Z24713" s="24"/>
      <c r="AC24713" s="24"/>
      <c r="AI24713" s="24"/>
      <c r="AL24713" s="24"/>
      <c r="AO24713" s="24"/>
      <c r="AR24713" s="24"/>
      <c r="AU24713" s="24"/>
    </row>
    <row r="24714">
      <c r="J24714" s="18"/>
      <c r="N24714" s="24"/>
      <c r="Q24714" s="24"/>
      <c r="T24714" s="24"/>
      <c r="W24714" s="24"/>
      <c r="Z24714" s="24"/>
      <c r="AC24714" s="24"/>
      <c r="AI24714" s="24"/>
      <c r="AL24714" s="24"/>
      <c r="AO24714" s="24"/>
      <c r="AR24714" s="24"/>
      <c r="AU24714" s="24"/>
    </row>
    <row r="24715">
      <c r="J24715" s="18"/>
      <c r="N24715" s="24"/>
      <c r="Q24715" s="24"/>
      <c r="T24715" s="24"/>
      <c r="W24715" s="24"/>
      <c r="Z24715" s="24"/>
      <c r="AC24715" s="24"/>
      <c r="AI24715" s="24"/>
      <c r="AL24715" s="24"/>
      <c r="AO24715" s="24"/>
      <c r="AR24715" s="24"/>
      <c r="AU24715" s="24"/>
    </row>
    <row r="24716">
      <c r="J24716" s="18"/>
      <c r="N24716" s="24"/>
      <c r="Q24716" s="24"/>
      <c r="T24716" s="24"/>
      <c r="W24716" s="24"/>
      <c r="Z24716" s="24"/>
      <c r="AC24716" s="24"/>
      <c r="AI24716" s="24"/>
      <c r="AL24716" s="24"/>
      <c r="AO24716" s="24"/>
      <c r="AR24716" s="24"/>
      <c r="AU24716" s="24"/>
    </row>
    <row r="24717">
      <c r="J24717" s="18"/>
      <c r="N24717" s="24"/>
      <c r="Q24717" s="24"/>
      <c r="T24717" s="24"/>
      <c r="W24717" s="24"/>
      <c r="Z24717" s="24"/>
      <c r="AC24717" s="24"/>
      <c r="AI24717" s="24"/>
      <c r="AL24717" s="24"/>
      <c r="AO24717" s="24"/>
      <c r="AR24717" s="24"/>
      <c r="AU24717" s="24"/>
    </row>
    <row r="24718">
      <c r="J24718" s="18"/>
      <c r="N24718" s="24"/>
      <c r="Q24718" s="24"/>
      <c r="T24718" s="24"/>
      <c r="W24718" s="24"/>
      <c r="Z24718" s="24"/>
      <c r="AC24718" s="24"/>
      <c r="AI24718" s="24"/>
      <c r="AL24718" s="24"/>
      <c r="AO24718" s="24"/>
      <c r="AR24718" s="24"/>
      <c r="AU24718" s="24"/>
    </row>
    <row r="24719">
      <c r="J24719" s="18"/>
      <c r="N24719" s="24"/>
      <c r="Q24719" s="24"/>
      <c r="T24719" s="24"/>
      <c r="W24719" s="24"/>
      <c r="Z24719" s="24"/>
      <c r="AC24719" s="24"/>
      <c r="AI24719" s="24"/>
      <c r="AL24719" s="24"/>
      <c r="AO24719" s="24"/>
      <c r="AR24719" s="24"/>
      <c r="AU24719" s="24"/>
    </row>
    <row r="24720">
      <c r="J24720" s="18"/>
      <c r="N24720" s="24"/>
      <c r="Q24720" s="24"/>
      <c r="T24720" s="24"/>
      <c r="W24720" s="24"/>
      <c r="Z24720" s="24"/>
      <c r="AC24720" s="24"/>
      <c r="AI24720" s="24"/>
      <c r="AL24720" s="24"/>
      <c r="AO24720" s="24"/>
      <c r="AR24720" s="24"/>
      <c r="AU24720" s="24"/>
    </row>
    <row r="24721">
      <c r="J24721" s="18"/>
      <c r="N24721" s="24"/>
      <c r="Q24721" s="24"/>
      <c r="T24721" s="24"/>
      <c r="W24721" s="24"/>
      <c r="Z24721" s="24"/>
      <c r="AC24721" s="24"/>
      <c r="AI24721" s="24"/>
      <c r="AL24721" s="24"/>
      <c r="AO24721" s="24"/>
      <c r="AR24721" s="24"/>
      <c r="AU24721" s="24"/>
    </row>
    <row r="24722">
      <c r="J24722" s="18"/>
      <c r="N24722" s="24"/>
      <c r="Q24722" s="24"/>
      <c r="T24722" s="24"/>
      <c r="W24722" s="24"/>
      <c r="Z24722" s="24"/>
      <c r="AC24722" s="24"/>
      <c r="AI24722" s="24"/>
      <c r="AL24722" s="24"/>
      <c r="AO24722" s="24"/>
      <c r="AR24722" s="24"/>
      <c r="AU24722" s="24"/>
    </row>
    <row r="24723">
      <c r="J24723" s="18"/>
      <c r="N24723" s="24"/>
      <c r="Q24723" s="24"/>
      <c r="T24723" s="24"/>
      <c r="W24723" s="24"/>
      <c r="Z24723" s="24"/>
      <c r="AC24723" s="24"/>
      <c r="AI24723" s="24"/>
      <c r="AL24723" s="24"/>
      <c r="AO24723" s="24"/>
      <c r="AR24723" s="24"/>
      <c r="AU24723" s="24"/>
    </row>
    <row r="24724">
      <c r="J24724" s="18"/>
      <c r="N24724" s="24"/>
      <c r="Q24724" s="24"/>
      <c r="T24724" s="24"/>
      <c r="W24724" s="24"/>
      <c r="Z24724" s="24"/>
      <c r="AC24724" s="24"/>
      <c r="AI24724" s="24"/>
      <c r="AL24724" s="24"/>
      <c r="AO24724" s="24"/>
      <c r="AR24724" s="24"/>
      <c r="AU24724" s="24"/>
    </row>
    <row r="24725">
      <c r="J24725" s="18"/>
      <c r="N24725" s="24"/>
      <c r="Q24725" s="24"/>
      <c r="T24725" s="24"/>
      <c r="W24725" s="24"/>
      <c r="Z24725" s="24"/>
      <c r="AC24725" s="24"/>
      <c r="AI24725" s="24"/>
      <c r="AL24725" s="24"/>
      <c r="AO24725" s="24"/>
      <c r="AR24725" s="24"/>
      <c r="AU24725" s="24"/>
    </row>
    <row r="24726">
      <c r="J24726" s="18"/>
      <c r="N24726" s="24"/>
      <c r="Q24726" s="24"/>
      <c r="T24726" s="24"/>
      <c r="W24726" s="24"/>
      <c r="Z24726" s="24"/>
      <c r="AC24726" s="24"/>
      <c r="AI24726" s="24"/>
      <c r="AL24726" s="24"/>
      <c r="AO24726" s="24"/>
      <c r="AR24726" s="24"/>
      <c r="AU24726" s="24"/>
    </row>
    <row r="24727">
      <c r="J24727" s="18"/>
      <c r="N24727" s="24"/>
      <c r="Q24727" s="24"/>
      <c r="T24727" s="24"/>
      <c r="W24727" s="24"/>
      <c r="Z24727" s="24"/>
      <c r="AC24727" s="24"/>
      <c r="AI24727" s="24"/>
      <c r="AL24727" s="24"/>
      <c r="AO24727" s="24"/>
      <c r="AR24727" s="24"/>
      <c r="AU24727" s="24"/>
    </row>
    <row r="24728">
      <c r="J24728" s="18"/>
      <c r="N24728" s="24"/>
      <c r="Q24728" s="24"/>
      <c r="T24728" s="24"/>
      <c r="W24728" s="24"/>
      <c r="Z24728" s="24"/>
      <c r="AC24728" s="24"/>
      <c r="AI24728" s="24"/>
      <c r="AL24728" s="24"/>
      <c r="AO24728" s="24"/>
      <c r="AR24728" s="24"/>
      <c r="AU24728" s="24"/>
    </row>
    <row r="24729">
      <c r="J24729" s="18"/>
      <c r="N24729" s="24"/>
      <c r="Q24729" s="24"/>
      <c r="T24729" s="24"/>
      <c r="W24729" s="24"/>
      <c r="Z24729" s="24"/>
      <c r="AC24729" s="24"/>
      <c r="AI24729" s="24"/>
      <c r="AL24729" s="24"/>
      <c r="AO24729" s="24"/>
      <c r="AR24729" s="24"/>
      <c r="AU24729" s="24"/>
    </row>
    <row r="24730">
      <c r="J24730" s="18"/>
      <c r="N24730" s="24"/>
      <c r="Q24730" s="24"/>
      <c r="T24730" s="24"/>
      <c r="W24730" s="24"/>
      <c r="Z24730" s="24"/>
      <c r="AC24730" s="24"/>
      <c r="AI24730" s="24"/>
      <c r="AL24730" s="24"/>
      <c r="AO24730" s="24"/>
      <c r="AR24730" s="24"/>
      <c r="AU24730" s="24"/>
    </row>
    <row r="24731">
      <c r="J24731" s="18"/>
      <c r="N24731" s="24"/>
      <c r="Q24731" s="24"/>
      <c r="T24731" s="24"/>
      <c r="W24731" s="24"/>
      <c r="Z24731" s="24"/>
      <c r="AC24731" s="24"/>
      <c r="AI24731" s="24"/>
      <c r="AL24731" s="24"/>
      <c r="AO24731" s="24"/>
      <c r="AR24731" s="24"/>
      <c r="AU24731" s="24"/>
    </row>
    <row r="24732">
      <c r="J24732" s="18"/>
      <c r="N24732" s="24"/>
      <c r="Q24732" s="24"/>
      <c r="T24732" s="24"/>
      <c r="W24732" s="24"/>
      <c r="Z24732" s="24"/>
      <c r="AC24732" s="24"/>
      <c r="AI24732" s="24"/>
      <c r="AL24732" s="24"/>
      <c r="AO24732" s="24"/>
      <c r="AR24732" s="24"/>
      <c r="AU24732" s="24"/>
    </row>
    <row r="24733">
      <c r="J24733" s="18"/>
      <c r="N24733" s="24"/>
      <c r="Q24733" s="24"/>
      <c r="T24733" s="24"/>
      <c r="W24733" s="24"/>
      <c r="Z24733" s="24"/>
      <c r="AC24733" s="24"/>
      <c r="AI24733" s="24"/>
      <c r="AL24733" s="24"/>
      <c r="AO24733" s="24"/>
      <c r="AR24733" s="24"/>
      <c r="AU24733" s="24"/>
    </row>
    <row r="24734">
      <c r="J24734" s="18"/>
      <c r="N24734" s="24"/>
      <c r="Q24734" s="24"/>
      <c r="T24734" s="24"/>
      <c r="W24734" s="24"/>
      <c r="Z24734" s="24"/>
      <c r="AC24734" s="24"/>
      <c r="AI24734" s="24"/>
      <c r="AL24734" s="24"/>
      <c r="AO24734" s="24"/>
      <c r="AR24734" s="24"/>
      <c r="AU24734" s="24"/>
    </row>
    <row r="24735">
      <c r="J24735" s="18"/>
      <c r="N24735" s="24"/>
      <c r="Q24735" s="24"/>
      <c r="T24735" s="24"/>
      <c r="W24735" s="24"/>
      <c r="Z24735" s="24"/>
      <c r="AC24735" s="24"/>
      <c r="AI24735" s="24"/>
      <c r="AL24735" s="24"/>
      <c r="AO24735" s="24"/>
      <c r="AR24735" s="24"/>
      <c r="AU24735" s="24"/>
    </row>
    <row r="24736">
      <c r="J24736" s="18"/>
      <c r="N24736" s="24"/>
      <c r="Q24736" s="24"/>
      <c r="T24736" s="24"/>
      <c r="W24736" s="24"/>
      <c r="Z24736" s="24"/>
      <c r="AC24736" s="24"/>
      <c r="AI24736" s="24"/>
      <c r="AL24736" s="24"/>
      <c r="AO24736" s="24"/>
      <c r="AR24736" s="24"/>
      <c r="AU24736" s="24"/>
    </row>
    <row r="24737">
      <c r="J24737" s="18"/>
      <c r="N24737" s="24"/>
      <c r="Q24737" s="24"/>
      <c r="T24737" s="24"/>
      <c r="W24737" s="24"/>
      <c r="Z24737" s="24"/>
      <c r="AC24737" s="24"/>
      <c r="AI24737" s="24"/>
      <c r="AL24737" s="24"/>
      <c r="AO24737" s="24"/>
      <c r="AR24737" s="24"/>
      <c r="AU24737" s="24"/>
    </row>
    <row r="24738">
      <c r="J24738" s="18"/>
      <c r="N24738" s="24"/>
      <c r="Q24738" s="24"/>
      <c r="T24738" s="24"/>
      <c r="W24738" s="24"/>
      <c r="Z24738" s="24"/>
      <c r="AC24738" s="24"/>
      <c r="AI24738" s="24"/>
      <c r="AL24738" s="24"/>
      <c r="AO24738" s="24"/>
      <c r="AR24738" s="24"/>
      <c r="AU24738" s="24"/>
    </row>
    <row r="24739">
      <c r="J24739" s="18"/>
      <c r="N24739" s="24"/>
      <c r="Q24739" s="24"/>
      <c r="T24739" s="24"/>
      <c r="W24739" s="24"/>
      <c r="Z24739" s="24"/>
      <c r="AC24739" s="24"/>
      <c r="AI24739" s="24"/>
      <c r="AL24739" s="24"/>
      <c r="AO24739" s="24"/>
      <c r="AR24739" s="24"/>
      <c r="AU24739" s="24"/>
    </row>
    <row r="24740">
      <c r="J24740" s="18"/>
      <c r="N24740" s="24"/>
      <c r="Q24740" s="24"/>
      <c r="T24740" s="24"/>
      <c r="W24740" s="24"/>
      <c r="Z24740" s="24"/>
      <c r="AC24740" s="24"/>
      <c r="AI24740" s="24"/>
      <c r="AL24740" s="24"/>
      <c r="AO24740" s="24"/>
      <c r="AR24740" s="24"/>
      <c r="AU24740" s="24"/>
    </row>
    <row r="24741">
      <c r="J24741" s="18"/>
      <c r="N24741" s="24"/>
      <c r="Q24741" s="24"/>
      <c r="T24741" s="24"/>
      <c r="W24741" s="24"/>
      <c r="Z24741" s="24"/>
      <c r="AC24741" s="24"/>
      <c r="AI24741" s="24"/>
      <c r="AL24741" s="24"/>
      <c r="AO24741" s="24"/>
      <c r="AR24741" s="24"/>
      <c r="AU24741" s="24"/>
    </row>
    <row r="24742">
      <c r="J24742" s="18"/>
      <c r="N24742" s="24"/>
      <c r="Q24742" s="24"/>
      <c r="T24742" s="24"/>
      <c r="W24742" s="24"/>
      <c r="Z24742" s="24"/>
      <c r="AC24742" s="24"/>
      <c r="AI24742" s="24"/>
      <c r="AL24742" s="24"/>
      <c r="AO24742" s="24"/>
      <c r="AR24742" s="24"/>
      <c r="AU24742" s="24"/>
    </row>
    <row r="24743">
      <c r="J24743" s="18"/>
      <c r="N24743" s="24"/>
      <c r="Q24743" s="24"/>
      <c r="T24743" s="24"/>
      <c r="W24743" s="24"/>
      <c r="Z24743" s="24"/>
      <c r="AC24743" s="24"/>
      <c r="AI24743" s="24"/>
      <c r="AL24743" s="24"/>
      <c r="AO24743" s="24"/>
      <c r="AR24743" s="24"/>
      <c r="AU24743" s="24"/>
    </row>
    <row r="24744">
      <c r="J24744" s="18"/>
      <c r="N24744" s="24"/>
      <c r="Q24744" s="24"/>
      <c r="T24744" s="24"/>
      <c r="W24744" s="24"/>
      <c r="Z24744" s="24"/>
      <c r="AC24744" s="24"/>
      <c r="AI24744" s="24"/>
      <c r="AL24744" s="24"/>
      <c r="AO24744" s="24"/>
      <c r="AR24744" s="24"/>
      <c r="AU24744" s="24"/>
    </row>
    <row r="24745">
      <c r="J24745" s="18"/>
      <c r="N24745" s="24"/>
      <c r="Q24745" s="24"/>
      <c r="T24745" s="24"/>
      <c r="W24745" s="24"/>
      <c r="Z24745" s="24"/>
      <c r="AC24745" s="24"/>
      <c r="AI24745" s="24"/>
      <c r="AL24745" s="24"/>
      <c r="AO24745" s="24"/>
      <c r="AR24745" s="24"/>
      <c r="AU24745" s="24"/>
    </row>
    <row r="24746">
      <c r="J24746" s="18"/>
      <c r="N24746" s="24"/>
      <c r="Q24746" s="24"/>
      <c r="T24746" s="24"/>
      <c r="W24746" s="24"/>
      <c r="Z24746" s="24"/>
      <c r="AC24746" s="24"/>
      <c r="AI24746" s="24"/>
      <c r="AL24746" s="24"/>
      <c r="AO24746" s="24"/>
      <c r="AR24746" s="24"/>
      <c r="AU24746" s="24"/>
    </row>
    <row r="24747">
      <c r="J24747" s="18"/>
      <c r="N24747" s="24"/>
      <c r="Q24747" s="24"/>
      <c r="T24747" s="24"/>
      <c r="W24747" s="24"/>
      <c r="Z24747" s="24"/>
      <c r="AC24747" s="24"/>
      <c r="AI24747" s="24"/>
      <c r="AL24747" s="24"/>
      <c r="AO24747" s="24"/>
      <c r="AR24747" s="24"/>
      <c r="AU24747" s="24"/>
    </row>
    <row r="24748">
      <c r="J24748" s="18"/>
      <c r="N24748" s="24"/>
      <c r="Q24748" s="24"/>
      <c r="T24748" s="24"/>
      <c r="W24748" s="24"/>
      <c r="Z24748" s="24"/>
      <c r="AC24748" s="24"/>
      <c r="AI24748" s="24"/>
      <c r="AL24748" s="24"/>
      <c r="AO24748" s="24"/>
      <c r="AR24748" s="24"/>
      <c r="AU24748" s="24"/>
    </row>
    <row r="24749">
      <c r="J24749" s="18"/>
      <c r="N24749" s="24"/>
      <c r="Q24749" s="24"/>
      <c r="T24749" s="24"/>
      <c r="W24749" s="24"/>
      <c r="Z24749" s="24"/>
      <c r="AC24749" s="24"/>
      <c r="AI24749" s="24"/>
      <c r="AL24749" s="24"/>
      <c r="AO24749" s="24"/>
      <c r="AR24749" s="24"/>
      <c r="AU24749" s="24"/>
    </row>
    <row r="24750">
      <c r="J24750" s="18"/>
      <c r="N24750" s="24"/>
      <c r="Q24750" s="24"/>
      <c r="T24750" s="24"/>
      <c r="W24750" s="24"/>
      <c r="Z24750" s="24"/>
      <c r="AC24750" s="24"/>
      <c r="AI24750" s="24"/>
      <c r="AL24750" s="24"/>
      <c r="AO24750" s="24"/>
      <c r="AR24750" s="24"/>
      <c r="AU24750" s="24"/>
    </row>
    <row r="24751">
      <c r="J24751" s="18"/>
      <c r="N24751" s="24"/>
      <c r="Q24751" s="24"/>
      <c r="T24751" s="24"/>
      <c r="W24751" s="24"/>
      <c r="Z24751" s="24"/>
      <c r="AC24751" s="24"/>
      <c r="AI24751" s="24"/>
      <c r="AL24751" s="24"/>
      <c r="AO24751" s="24"/>
      <c r="AR24751" s="24"/>
      <c r="AU24751" s="24"/>
    </row>
    <row r="24752">
      <c r="J24752" s="18"/>
      <c r="N24752" s="24"/>
      <c r="Q24752" s="24"/>
      <c r="T24752" s="24"/>
      <c r="W24752" s="24"/>
      <c r="Z24752" s="24"/>
      <c r="AC24752" s="24"/>
      <c r="AI24752" s="24"/>
      <c r="AL24752" s="24"/>
      <c r="AO24752" s="24"/>
      <c r="AR24752" s="24"/>
      <c r="AU24752" s="24"/>
    </row>
    <row r="24753">
      <c r="J24753" s="18"/>
      <c r="N24753" s="24"/>
      <c r="Q24753" s="24"/>
      <c r="T24753" s="24"/>
      <c r="W24753" s="24"/>
      <c r="Z24753" s="24"/>
      <c r="AC24753" s="24"/>
      <c r="AI24753" s="24"/>
      <c r="AL24753" s="24"/>
      <c r="AO24753" s="24"/>
      <c r="AR24753" s="24"/>
      <c r="AU24753" s="24"/>
    </row>
    <row r="24754">
      <c r="J24754" s="18"/>
      <c r="N24754" s="24"/>
      <c r="Q24754" s="24"/>
      <c r="T24754" s="24"/>
      <c r="W24754" s="24"/>
      <c r="Z24754" s="24"/>
      <c r="AC24754" s="24"/>
      <c r="AI24754" s="24"/>
      <c r="AL24754" s="24"/>
      <c r="AO24754" s="24"/>
      <c r="AR24754" s="24"/>
      <c r="AU24754" s="24"/>
    </row>
    <row r="24755">
      <c r="J24755" s="18"/>
      <c r="N24755" s="24"/>
      <c r="Q24755" s="24"/>
      <c r="T24755" s="24"/>
      <c r="W24755" s="24"/>
      <c r="Z24755" s="24"/>
      <c r="AC24755" s="24"/>
      <c r="AI24755" s="24"/>
      <c r="AL24755" s="24"/>
      <c r="AO24755" s="24"/>
      <c r="AR24755" s="24"/>
      <c r="AU24755" s="24"/>
    </row>
    <row r="24756">
      <c r="J24756" s="18"/>
      <c r="N24756" s="24"/>
      <c r="Q24756" s="24"/>
      <c r="T24756" s="24"/>
      <c r="W24756" s="24"/>
      <c r="Z24756" s="24"/>
      <c r="AC24756" s="24"/>
      <c r="AI24756" s="24"/>
      <c r="AL24756" s="24"/>
      <c r="AO24756" s="24"/>
      <c r="AR24756" s="24"/>
      <c r="AU24756" s="24"/>
    </row>
    <row r="24757">
      <c r="J24757" s="18"/>
      <c r="N24757" s="24"/>
      <c r="Q24757" s="24"/>
      <c r="T24757" s="24"/>
      <c r="W24757" s="24"/>
      <c r="Z24757" s="24"/>
      <c r="AC24757" s="24"/>
      <c r="AI24757" s="24"/>
      <c r="AL24757" s="24"/>
      <c r="AO24757" s="24"/>
      <c r="AR24757" s="24"/>
      <c r="AU24757" s="24"/>
    </row>
    <row r="24758">
      <c r="J24758" s="18"/>
      <c r="N24758" s="24"/>
      <c r="Q24758" s="24"/>
      <c r="T24758" s="24"/>
      <c r="W24758" s="24"/>
      <c r="Z24758" s="24"/>
      <c r="AC24758" s="24"/>
      <c r="AI24758" s="24"/>
      <c r="AL24758" s="24"/>
      <c r="AO24758" s="24"/>
      <c r="AR24758" s="24"/>
      <c r="AU24758" s="24"/>
    </row>
    <row r="24759">
      <c r="J24759" s="18"/>
      <c r="N24759" s="24"/>
      <c r="Q24759" s="24"/>
      <c r="T24759" s="24"/>
      <c r="W24759" s="24"/>
      <c r="Z24759" s="24"/>
      <c r="AC24759" s="24"/>
      <c r="AI24759" s="24"/>
      <c r="AL24759" s="24"/>
      <c r="AO24759" s="24"/>
      <c r="AR24759" s="24"/>
      <c r="AU24759" s="24"/>
    </row>
    <row r="24760">
      <c r="J24760" s="18"/>
      <c r="N24760" s="24"/>
      <c r="Q24760" s="24"/>
      <c r="T24760" s="24"/>
      <c r="W24760" s="24"/>
      <c r="Z24760" s="24"/>
      <c r="AC24760" s="24"/>
      <c r="AI24760" s="24"/>
      <c r="AL24760" s="24"/>
      <c r="AO24760" s="24"/>
      <c r="AR24760" s="24"/>
      <c r="AU24760" s="24"/>
    </row>
    <row r="24761">
      <c r="J24761" s="18"/>
      <c r="N24761" s="24"/>
      <c r="Q24761" s="24"/>
      <c r="T24761" s="24"/>
      <c r="W24761" s="24"/>
      <c r="Z24761" s="24"/>
      <c r="AC24761" s="24"/>
      <c r="AI24761" s="24"/>
      <c r="AL24761" s="24"/>
      <c r="AO24761" s="24"/>
      <c r="AR24761" s="24"/>
      <c r="AU24761" s="24"/>
    </row>
    <row r="24762">
      <c r="J24762" s="18"/>
      <c r="N24762" s="24"/>
      <c r="Q24762" s="24"/>
      <c r="T24762" s="24"/>
      <c r="W24762" s="24"/>
      <c r="Z24762" s="24"/>
      <c r="AC24762" s="24"/>
      <c r="AI24762" s="24"/>
      <c r="AL24762" s="24"/>
      <c r="AO24762" s="24"/>
      <c r="AR24762" s="24"/>
      <c r="AU24762" s="24"/>
    </row>
    <row r="24763">
      <c r="J24763" s="18"/>
      <c r="N24763" s="24"/>
      <c r="Q24763" s="24"/>
      <c r="T24763" s="24"/>
      <c r="W24763" s="24"/>
      <c r="Z24763" s="24"/>
      <c r="AC24763" s="24"/>
      <c r="AI24763" s="24"/>
      <c r="AL24763" s="24"/>
      <c r="AO24763" s="24"/>
      <c r="AR24763" s="24"/>
      <c r="AU24763" s="24"/>
    </row>
    <row r="24764">
      <c r="J24764" s="18"/>
      <c r="N24764" s="24"/>
      <c r="Q24764" s="24"/>
      <c r="T24764" s="24"/>
      <c r="W24764" s="24"/>
      <c r="Z24764" s="24"/>
      <c r="AC24764" s="24"/>
      <c r="AI24764" s="24"/>
      <c r="AL24764" s="24"/>
      <c r="AO24764" s="24"/>
      <c r="AR24764" s="24"/>
      <c r="AU24764" s="24"/>
    </row>
    <row r="24765">
      <c r="J24765" s="18"/>
      <c r="N24765" s="24"/>
      <c r="Q24765" s="24"/>
      <c r="T24765" s="24"/>
      <c r="W24765" s="24"/>
      <c r="Z24765" s="24"/>
      <c r="AC24765" s="24"/>
      <c r="AI24765" s="24"/>
      <c r="AL24765" s="24"/>
      <c r="AO24765" s="24"/>
      <c r="AR24765" s="24"/>
      <c r="AU24765" s="24"/>
    </row>
    <row r="24766">
      <c r="J24766" s="18"/>
      <c r="N24766" s="24"/>
      <c r="Q24766" s="24"/>
      <c r="T24766" s="24"/>
      <c r="W24766" s="24"/>
      <c r="Z24766" s="24"/>
      <c r="AC24766" s="24"/>
      <c r="AI24766" s="24"/>
      <c r="AL24766" s="24"/>
      <c r="AO24766" s="24"/>
      <c r="AR24766" s="24"/>
      <c r="AU24766" s="24"/>
    </row>
    <row r="24767">
      <c r="J24767" s="18"/>
      <c r="N24767" s="24"/>
      <c r="Q24767" s="24"/>
      <c r="T24767" s="24"/>
      <c r="W24767" s="24"/>
      <c r="Z24767" s="24"/>
      <c r="AC24767" s="24"/>
      <c r="AI24767" s="24"/>
      <c r="AL24767" s="24"/>
      <c r="AO24767" s="24"/>
      <c r="AR24767" s="24"/>
      <c r="AU24767" s="24"/>
    </row>
    <row r="24768">
      <c r="J24768" s="18"/>
      <c r="N24768" s="24"/>
      <c r="Q24768" s="24"/>
      <c r="T24768" s="24"/>
      <c r="W24768" s="24"/>
      <c r="Z24768" s="24"/>
      <c r="AC24768" s="24"/>
      <c r="AI24768" s="24"/>
      <c r="AL24768" s="24"/>
      <c r="AO24768" s="24"/>
      <c r="AR24768" s="24"/>
      <c r="AU24768" s="24"/>
    </row>
    <row r="24769">
      <c r="J24769" s="18"/>
      <c r="N24769" s="24"/>
      <c r="Q24769" s="24"/>
      <c r="T24769" s="24"/>
      <c r="W24769" s="24"/>
      <c r="Z24769" s="24"/>
      <c r="AC24769" s="24"/>
      <c r="AI24769" s="24"/>
      <c r="AL24769" s="24"/>
      <c r="AO24769" s="24"/>
      <c r="AR24769" s="24"/>
      <c r="AU24769" s="24"/>
    </row>
    <row r="24770">
      <c r="J24770" s="18"/>
      <c r="N24770" s="24"/>
      <c r="Q24770" s="24"/>
      <c r="T24770" s="24"/>
      <c r="W24770" s="24"/>
      <c r="Z24770" s="24"/>
      <c r="AC24770" s="24"/>
      <c r="AI24770" s="24"/>
      <c r="AL24770" s="24"/>
      <c r="AO24770" s="24"/>
      <c r="AR24770" s="24"/>
      <c r="AU24770" s="24"/>
    </row>
    <row r="24771">
      <c r="J24771" s="18"/>
      <c r="N24771" s="24"/>
      <c r="Q24771" s="24"/>
      <c r="T24771" s="24"/>
      <c r="W24771" s="24"/>
      <c r="Z24771" s="24"/>
      <c r="AC24771" s="24"/>
      <c r="AI24771" s="24"/>
      <c r="AL24771" s="24"/>
      <c r="AO24771" s="24"/>
      <c r="AR24771" s="24"/>
      <c r="AU24771" s="24"/>
    </row>
    <row r="24772">
      <c r="J24772" s="18"/>
      <c r="N24772" s="24"/>
      <c r="Q24772" s="24"/>
      <c r="T24772" s="24"/>
      <c r="W24772" s="24"/>
      <c r="Z24772" s="24"/>
      <c r="AC24772" s="24"/>
      <c r="AI24772" s="24"/>
      <c r="AL24772" s="24"/>
      <c r="AO24772" s="24"/>
      <c r="AR24772" s="24"/>
      <c r="AU24772" s="24"/>
    </row>
    <row r="24773">
      <c r="J24773" s="18"/>
      <c r="N24773" s="24"/>
      <c r="Q24773" s="24"/>
      <c r="T24773" s="24"/>
      <c r="W24773" s="24"/>
      <c r="Z24773" s="24"/>
      <c r="AC24773" s="24"/>
      <c r="AI24773" s="24"/>
      <c r="AL24773" s="24"/>
      <c r="AO24773" s="24"/>
      <c r="AR24773" s="24"/>
      <c r="AU24773" s="24"/>
    </row>
    <row r="24774">
      <c r="J24774" s="18"/>
      <c r="N24774" s="24"/>
      <c r="Q24774" s="24"/>
      <c r="T24774" s="24"/>
      <c r="W24774" s="24"/>
      <c r="Z24774" s="24"/>
      <c r="AC24774" s="24"/>
      <c r="AI24774" s="24"/>
      <c r="AL24774" s="24"/>
      <c r="AO24774" s="24"/>
      <c r="AR24774" s="24"/>
      <c r="AU24774" s="24"/>
    </row>
    <row r="24775">
      <c r="J24775" s="18"/>
      <c r="N24775" s="24"/>
      <c r="Q24775" s="24"/>
      <c r="T24775" s="24"/>
      <c r="W24775" s="24"/>
      <c r="Z24775" s="24"/>
      <c r="AC24775" s="24"/>
      <c r="AI24775" s="24"/>
      <c r="AL24775" s="24"/>
      <c r="AO24775" s="24"/>
      <c r="AR24775" s="24"/>
      <c r="AU24775" s="24"/>
    </row>
    <row r="24776">
      <c r="J24776" s="18"/>
      <c r="N24776" s="24"/>
      <c r="Q24776" s="24"/>
      <c r="T24776" s="24"/>
      <c r="W24776" s="24"/>
      <c r="Z24776" s="24"/>
      <c r="AC24776" s="24"/>
      <c r="AI24776" s="24"/>
      <c r="AL24776" s="24"/>
      <c r="AO24776" s="24"/>
      <c r="AR24776" s="24"/>
      <c r="AU24776" s="24"/>
    </row>
    <row r="24777">
      <c r="J24777" s="18"/>
      <c r="N24777" s="24"/>
      <c r="Q24777" s="24"/>
      <c r="T24777" s="24"/>
      <c r="W24777" s="24"/>
      <c r="Z24777" s="24"/>
      <c r="AC24777" s="24"/>
      <c r="AI24777" s="24"/>
      <c r="AL24777" s="24"/>
      <c r="AO24777" s="24"/>
      <c r="AR24777" s="24"/>
      <c r="AU24777" s="24"/>
    </row>
    <row r="24778">
      <c r="J24778" s="18"/>
      <c r="N24778" s="24"/>
      <c r="Q24778" s="24"/>
      <c r="T24778" s="24"/>
      <c r="W24778" s="24"/>
      <c r="Z24778" s="24"/>
      <c r="AC24778" s="24"/>
      <c r="AI24778" s="24"/>
      <c r="AL24778" s="24"/>
      <c r="AO24778" s="24"/>
      <c r="AR24778" s="24"/>
      <c r="AU24778" s="24"/>
    </row>
    <row r="24779">
      <c r="J24779" s="18"/>
      <c r="N24779" s="24"/>
      <c r="Q24779" s="24"/>
      <c r="T24779" s="24"/>
      <c r="W24779" s="24"/>
      <c r="Z24779" s="24"/>
      <c r="AC24779" s="24"/>
      <c r="AI24779" s="24"/>
      <c r="AL24779" s="24"/>
      <c r="AO24779" s="24"/>
      <c r="AR24779" s="24"/>
      <c r="AU24779" s="24"/>
    </row>
    <row r="24780">
      <c r="J24780" s="18"/>
      <c r="N24780" s="24"/>
      <c r="Q24780" s="24"/>
      <c r="T24780" s="24"/>
      <c r="W24780" s="24"/>
      <c r="Z24780" s="24"/>
      <c r="AC24780" s="24"/>
      <c r="AI24780" s="24"/>
      <c r="AL24780" s="24"/>
      <c r="AO24780" s="24"/>
      <c r="AR24780" s="24"/>
      <c r="AU24780" s="24"/>
    </row>
    <row r="24781">
      <c r="J24781" s="18"/>
      <c r="N24781" s="24"/>
      <c r="Q24781" s="24"/>
      <c r="T24781" s="24"/>
      <c r="W24781" s="24"/>
      <c r="Z24781" s="24"/>
      <c r="AC24781" s="24"/>
      <c r="AI24781" s="24"/>
      <c r="AL24781" s="24"/>
      <c r="AO24781" s="24"/>
      <c r="AR24781" s="24"/>
      <c r="AU24781" s="24"/>
    </row>
    <row r="24782">
      <c r="J24782" s="18"/>
      <c r="N24782" s="24"/>
      <c r="Q24782" s="24"/>
      <c r="T24782" s="24"/>
      <c r="W24782" s="24"/>
      <c r="Z24782" s="24"/>
      <c r="AC24782" s="24"/>
      <c r="AI24782" s="24"/>
      <c r="AL24782" s="24"/>
      <c r="AO24782" s="24"/>
      <c r="AR24782" s="24"/>
      <c r="AU24782" s="24"/>
    </row>
    <row r="24783">
      <c r="J24783" s="18"/>
      <c r="N24783" s="24"/>
      <c r="Q24783" s="24"/>
      <c r="T24783" s="24"/>
      <c r="W24783" s="24"/>
      <c r="Z24783" s="24"/>
      <c r="AC24783" s="24"/>
      <c r="AI24783" s="24"/>
      <c r="AL24783" s="24"/>
      <c r="AO24783" s="24"/>
      <c r="AR24783" s="24"/>
      <c r="AU24783" s="24"/>
    </row>
    <row r="24784">
      <c r="J24784" s="18"/>
      <c r="N24784" s="24"/>
      <c r="Q24784" s="24"/>
      <c r="T24784" s="24"/>
      <c r="W24784" s="24"/>
      <c r="Z24784" s="24"/>
      <c r="AC24784" s="24"/>
      <c r="AI24784" s="24"/>
      <c r="AL24784" s="24"/>
      <c r="AO24784" s="24"/>
      <c r="AR24784" s="24"/>
      <c r="AU24784" s="24"/>
    </row>
    <row r="24785">
      <c r="J24785" s="18"/>
      <c r="N24785" s="24"/>
      <c r="Q24785" s="24"/>
      <c r="T24785" s="24"/>
      <c r="W24785" s="24"/>
      <c r="Z24785" s="24"/>
      <c r="AC24785" s="24"/>
      <c r="AI24785" s="24"/>
      <c r="AL24785" s="24"/>
      <c r="AO24785" s="24"/>
      <c r="AR24785" s="24"/>
      <c r="AU24785" s="24"/>
    </row>
    <row r="24786">
      <c r="J24786" s="18"/>
      <c r="N24786" s="24"/>
      <c r="Q24786" s="24"/>
      <c r="T24786" s="24"/>
      <c r="W24786" s="24"/>
      <c r="Z24786" s="24"/>
      <c r="AC24786" s="24"/>
      <c r="AI24786" s="24"/>
      <c r="AL24786" s="24"/>
      <c r="AO24786" s="24"/>
      <c r="AR24786" s="24"/>
      <c r="AU24786" s="24"/>
    </row>
    <row r="24787">
      <c r="J24787" s="18"/>
      <c r="N24787" s="24"/>
      <c r="Q24787" s="24"/>
      <c r="T24787" s="24"/>
      <c r="W24787" s="24"/>
      <c r="Z24787" s="24"/>
      <c r="AC24787" s="24"/>
      <c r="AI24787" s="24"/>
      <c r="AL24787" s="24"/>
      <c r="AO24787" s="24"/>
      <c r="AR24787" s="24"/>
      <c r="AU24787" s="24"/>
    </row>
    <row r="24788">
      <c r="J24788" s="18"/>
      <c r="N24788" s="24"/>
      <c r="Q24788" s="24"/>
      <c r="T24788" s="24"/>
      <c r="W24788" s="24"/>
      <c r="Z24788" s="24"/>
      <c r="AC24788" s="24"/>
      <c r="AI24788" s="24"/>
      <c r="AL24788" s="24"/>
      <c r="AO24788" s="24"/>
      <c r="AR24788" s="24"/>
      <c r="AU24788" s="24"/>
    </row>
    <row r="24789">
      <c r="J24789" s="18"/>
      <c r="N24789" s="24"/>
      <c r="Q24789" s="24"/>
      <c r="T24789" s="24"/>
      <c r="W24789" s="24"/>
      <c r="Z24789" s="24"/>
      <c r="AC24789" s="24"/>
      <c r="AI24789" s="24"/>
      <c r="AL24789" s="24"/>
      <c r="AO24789" s="24"/>
      <c r="AR24789" s="24"/>
      <c r="AU24789" s="24"/>
    </row>
    <row r="24790">
      <c r="J24790" s="18"/>
      <c r="N24790" s="24"/>
      <c r="Q24790" s="24"/>
      <c r="T24790" s="24"/>
      <c r="W24790" s="24"/>
      <c r="Z24790" s="24"/>
      <c r="AC24790" s="24"/>
      <c r="AI24790" s="24"/>
      <c r="AL24790" s="24"/>
      <c r="AO24790" s="24"/>
      <c r="AR24790" s="24"/>
      <c r="AU24790" s="24"/>
    </row>
    <row r="24791">
      <c r="J24791" s="18"/>
      <c r="N24791" s="24"/>
      <c r="Q24791" s="24"/>
      <c r="T24791" s="24"/>
      <c r="W24791" s="24"/>
      <c r="Z24791" s="24"/>
      <c r="AC24791" s="24"/>
      <c r="AI24791" s="24"/>
      <c r="AL24791" s="24"/>
      <c r="AO24791" s="24"/>
      <c r="AR24791" s="24"/>
      <c r="AU24791" s="24"/>
    </row>
    <row r="24792">
      <c r="J24792" s="18"/>
      <c r="N24792" s="24"/>
      <c r="Q24792" s="24"/>
      <c r="T24792" s="24"/>
      <c r="W24792" s="24"/>
      <c r="Z24792" s="24"/>
      <c r="AC24792" s="24"/>
      <c r="AI24792" s="24"/>
      <c r="AL24792" s="24"/>
      <c r="AO24792" s="24"/>
      <c r="AR24792" s="24"/>
      <c r="AU24792" s="24"/>
    </row>
    <row r="24793">
      <c r="J24793" s="18"/>
      <c r="N24793" s="24"/>
      <c r="Q24793" s="24"/>
      <c r="T24793" s="24"/>
      <c r="W24793" s="24"/>
      <c r="Z24793" s="24"/>
      <c r="AC24793" s="24"/>
      <c r="AI24793" s="24"/>
      <c r="AL24793" s="24"/>
      <c r="AO24793" s="24"/>
      <c r="AR24793" s="24"/>
      <c r="AU24793" s="24"/>
    </row>
    <row r="24794">
      <c r="J24794" s="18"/>
      <c r="N24794" s="24"/>
      <c r="Q24794" s="24"/>
      <c r="T24794" s="24"/>
      <c r="W24794" s="24"/>
      <c r="Z24794" s="24"/>
      <c r="AC24794" s="24"/>
      <c r="AI24794" s="24"/>
      <c r="AL24794" s="24"/>
      <c r="AO24794" s="24"/>
      <c r="AR24794" s="24"/>
      <c r="AU24794" s="24"/>
    </row>
    <row r="24795">
      <c r="J24795" s="18"/>
      <c r="N24795" s="24"/>
      <c r="Q24795" s="24"/>
      <c r="T24795" s="24"/>
      <c r="W24795" s="24"/>
      <c r="Z24795" s="24"/>
      <c r="AC24795" s="24"/>
      <c r="AI24795" s="24"/>
      <c r="AL24795" s="24"/>
      <c r="AO24795" s="24"/>
      <c r="AR24795" s="24"/>
      <c r="AU24795" s="24"/>
    </row>
    <row r="24796">
      <c r="J24796" s="18"/>
      <c r="N24796" s="24"/>
      <c r="Q24796" s="24"/>
      <c r="T24796" s="24"/>
      <c r="W24796" s="24"/>
      <c r="Z24796" s="24"/>
      <c r="AC24796" s="24"/>
      <c r="AI24796" s="24"/>
      <c r="AL24796" s="24"/>
      <c r="AO24796" s="24"/>
      <c r="AR24796" s="24"/>
      <c r="AU24796" s="24"/>
    </row>
    <row r="24797">
      <c r="J24797" s="18"/>
      <c r="N24797" s="24"/>
      <c r="Q24797" s="24"/>
      <c r="T24797" s="24"/>
      <c r="W24797" s="24"/>
      <c r="Z24797" s="24"/>
      <c r="AC24797" s="24"/>
      <c r="AI24797" s="24"/>
      <c r="AL24797" s="24"/>
      <c r="AO24797" s="24"/>
      <c r="AR24797" s="24"/>
      <c r="AU24797" s="24"/>
    </row>
    <row r="24798">
      <c r="J24798" s="18"/>
      <c r="N24798" s="24"/>
      <c r="Q24798" s="24"/>
      <c r="T24798" s="24"/>
      <c r="W24798" s="24"/>
      <c r="Z24798" s="24"/>
      <c r="AC24798" s="24"/>
      <c r="AI24798" s="24"/>
      <c r="AL24798" s="24"/>
      <c r="AO24798" s="24"/>
      <c r="AR24798" s="24"/>
      <c r="AU24798" s="24"/>
    </row>
    <row r="24799">
      <c r="J24799" s="18"/>
      <c r="N24799" s="24"/>
      <c r="Q24799" s="24"/>
      <c r="T24799" s="24"/>
      <c r="W24799" s="24"/>
      <c r="Z24799" s="24"/>
      <c r="AC24799" s="24"/>
      <c r="AI24799" s="24"/>
      <c r="AL24799" s="24"/>
      <c r="AO24799" s="24"/>
      <c r="AR24799" s="24"/>
      <c r="AU24799" s="24"/>
    </row>
    <row r="24800">
      <c r="J24800" s="18"/>
      <c r="N24800" s="24"/>
      <c r="Q24800" s="24"/>
      <c r="T24800" s="24"/>
      <c r="W24800" s="24"/>
      <c r="Z24800" s="24"/>
      <c r="AC24800" s="24"/>
      <c r="AI24800" s="24"/>
      <c r="AL24800" s="24"/>
      <c r="AO24800" s="24"/>
      <c r="AR24800" s="24"/>
      <c r="AU24800" s="24"/>
    </row>
    <row r="24801">
      <c r="J24801" s="18"/>
      <c r="N24801" s="24"/>
      <c r="Q24801" s="24"/>
      <c r="T24801" s="24"/>
      <c r="W24801" s="24"/>
      <c r="Z24801" s="24"/>
      <c r="AC24801" s="24"/>
      <c r="AI24801" s="24"/>
      <c r="AL24801" s="24"/>
      <c r="AO24801" s="24"/>
      <c r="AR24801" s="24"/>
      <c r="AU24801" s="24"/>
    </row>
    <row r="24802">
      <c r="J24802" s="18"/>
      <c r="N24802" s="24"/>
      <c r="Q24802" s="24"/>
      <c r="T24802" s="24"/>
      <c r="W24802" s="24"/>
      <c r="Z24802" s="24"/>
      <c r="AC24802" s="24"/>
      <c r="AI24802" s="24"/>
      <c r="AL24802" s="24"/>
      <c r="AO24802" s="24"/>
      <c r="AR24802" s="24"/>
      <c r="AU24802" s="24"/>
    </row>
    <row r="24803">
      <c r="J24803" s="18"/>
      <c r="N24803" s="24"/>
      <c r="Q24803" s="24"/>
      <c r="T24803" s="24"/>
      <c r="W24803" s="24"/>
      <c r="Z24803" s="24"/>
      <c r="AC24803" s="24"/>
      <c r="AI24803" s="24"/>
      <c r="AL24803" s="24"/>
      <c r="AO24803" s="24"/>
      <c r="AR24803" s="24"/>
      <c r="AU24803" s="24"/>
    </row>
    <row r="24804">
      <c r="J24804" s="18"/>
      <c r="N24804" s="24"/>
      <c r="Q24804" s="24"/>
      <c r="T24804" s="24"/>
      <c r="W24804" s="24"/>
      <c r="Z24804" s="24"/>
      <c r="AC24804" s="24"/>
      <c r="AI24804" s="24"/>
      <c r="AL24804" s="24"/>
      <c r="AO24804" s="24"/>
      <c r="AR24804" s="24"/>
      <c r="AU24804" s="24"/>
    </row>
    <row r="24805">
      <c r="J24805" s="18"/>
      <c r="N24805" s="24"/>
      <c r="Q24805" s="24"/>
      <c r="T24805" s="24"/>
      <c r="W24805" s="24"/>
      <c r="Z24805" s="24"/>
      <c r="AC24805" s="24"/>
      <c r="AI24805" s="24"/>
      <c r="AL24805" s="24"/>
      <c r="AO24805" s="24"/>
      <c r="AR24805" s="24"/>
      <c r="AU24805" s="24"/>
    </row>
    <row r="24806">
      <c r="J24806" s="18"/>
      <c r="N24806" s="24"/>
      <c r="Q24806" s="24"/>
      <c r="T24806" s="24"/>
      <c r="W24806" s="24"/>
      <c r="Z24806" s="24"/>
      <c r="AC24806" s="24"/>
      <c r="AI24806" s="24"/>
      <c r="AL24806" s="24"/>
      <c r="AO24806" s="24"/>
      <c r="AR24806" s="24"/>
      <c r="AU24806" s="24"/>
    </row>
    <row r="24807">
      <c r="J24807" s="18"/>
      <c r="N24807" s="24"/>
      <c r="Q24807" s="24"/>
      <c r="T24807" s="24"/>
      <c r="W24807" s="24"/>
      <c r="Z24807" s="24"/>
      <c r="AC24807" s="24"/>
      <c r="AI24807" s="24"/>
      <c r="AL24807" s="24"/>
      <c r="AO24807" s="24"/>
      <c r="AR24807" s="24"/>
      <c r="AU24807" s="24"/>
    </row>
    <row r="24808">
      <c r="J24808" s="18"/>
      <c r="N24808" s="24"/>
      <c r="Q24808" s="24"/>
      <c r="T24808" s="24"/>
      <c r="W24808" s="24"/>
      <c r="Z24808" s="24"/>
      <c r="AC24808" s="24"/>
      <c r="AI24808" s="24"/>
      <c r="AL24808" s="24"/>
      <c r="AO24808" s="24"/>
      <c r="AR24808" s="24"/>
      <c r="AU24808" s="24"/>
    </row>
    <row r="24809">
      <c r="J24809" s="18"/>
      <c r="N24809" s="24"/>
      <c r="Q24809" s="24"/>
      <c r="T24809" s="24"/>
      <c r="W24809" s="24"/>
      <c r="Z24809" s="24"/>
      <c r="AC24809" s="24"/>
      <c r="AI24809" s="24"/>
      <c r="AL24809" s="24"/>
      <c r="AO24809" s="24"/>
      <c r="AR24809" s="24"/>
      <c r="AU24809" s="24"/>
    </row>
    <row r="24810">
      <c r="J24810" s="18"/>
      <c r="N24810" s="24"/>
      <c r="Q24810" s="24"/>
      <c r="T24810" s="24"/>
      <c r="W24810" s="24"/>
      <c r="Z24810" s="24"/>
      <c r="AC24810" s="24"/>
      <c r="AI24810" s="24"/>
      <c r="AL24810" s="24"/>
      <c r="AO24810" s="24"/>
      <c r="AR24810" s="24"/>
      <c r="AU24810" s="24"/>
    </row>
    <row r="24811">
      <c r="J24811" s="18"/>
      <c r="N24811" s="24"/>
      <c r="Q24811" s="24"/>
      <c r="T24811" s="24"/>
      <c r="W24811" s="24"/>
      <c r="Z24811" s="24"/>
      <c r="AC24811" s="24"/>
      <c r="AI24811" s="24"/>
      <c r="AL24811" s="24"/>
      <c r="AO24811" s="24"/>
      <c r="AR24811" s="24"/>
      <c r="AU24811" s="24"/>
    </row>
    <row r="24812">
      <c r="J24812" s="18"/>
      <c r="N24812" s="24"/>
      <c r="Q24812" s="24"/>
      <c r="T24812" s="24"/>
      <c r="W24812" s="24"/>
      <c r="Z24812" s="24"/>
      <c r="AC24812" s="24"/>
      <c r="AI24812" s="24"/>
      <c r="AL24812" s="24"/>
      <c r="AO24812" s="24"/>
      <c r="AR24812" s="24"/>
      <c r="AU24812" s="24"/>
    </row>
    <row r="24813">
      <c r="J24813" s="18"/>
      <c r="N24813" s="24"/>
      <c r="Q24813" s="24"/>
      <c r="T24813" s="24"/>
      <c r="W24813" s="24"/>
      <c r="Z24813" s="24"/>
      <c r="AC24813" s="24"/>
      <c r="AI24813" s="24"/>
      <c r="AL24813" s="24"/>
      <c r="AO24813" s="24"/>
      <c r="AR24813" s="24"/>
      <c r="AU24813" s="24"/>
    </row>
    <row r="24814">
      <c r="J24814" s="18"/>
      <c r="N24814" s="24"/>
      <c r="Q24814" s="24"/>
      <c r="T24814" s="24"/>
      <c r="W24814" s="24"/>
      <c r="Z24814" s="24"/>
      <c r="AC24814" s="24"/>
      <c r="AI24814" s="24"/>
      <c r="AL24814" s="24"/>
      <c r="AO24814" s="24"/>
      <c r="AR24814" s="24"/>
      <c r="AU24814" s="24"/>
    </row>
    <row r="24815">
      <c r="J24815" s="18"/>
      <c r="N24815" s="24"/>
      <c r="Q24815" s="24"/>
      <c r="T24815" s="24"/>
      <c r="W24815" s="24"/>
      <c r="Z24815" s="24"/>
      <c r="AC24815" s="24"/>
      <c r="AI24815" s="24"/>
      <c r="AL24815" s="24"/>
      <c r="AO24815" s="24"/>
      <c r="AR24815" s="24"/>
      <c r="AU24815" s="24"/>
    </row>
    <row r="24816">
      <c r="J24816" s="18"/>
      <c r="N24816" s="24"/>
      <c r="Q24816" s="24"/>
      <c r="T24816" s="24"/>
      <c r="W24816" s="24"/>
      <c r="Z24816" s="24"/>
      <c r="AC24816" s="24"/>
      <c r="AI24816" s="24"/>
      <c r="AL24816" s="24"/>
      <c r="AO24816" s="24"/>
      <c r="AR24816" s="24"/>
      <c r="AU24816" s="24"/>
    </row>
    <row r="24817">
      <c r="J24817" s="18"/>
      <c r="N24817" s="24"/>
      <c r="Q24817" s="24"/>
      <c r="T24817" s="24"/>
      <c r="W24817" s="24"/>
      <c r="Z24817" s="24"/>
      <c r="AC24817" s="24"/>
      <c r="AI24817" s="24"/>
      <c r="AL24817" s="24"/>
      <c r="AO24817" s="24"/>
      <c r="AR24817" s="24"/>
      <c r="AU24817" s="24"/>
    </row>
    <row r="24818">
      <c r="J24818" s="18"/>
      <c r="N24818" s="24"/>
      <c r="Q24818" s="24"/>
      <c r="T24818" s="24"/>
      <c r="W24818" s="24"/>
      <c r="Z24818" s="24"/>
      <c r="AC24818" s="24"/>
      <c r="AI24818" s="24"/>
      <c r="AL24818" s="24"/>
      <c r="AO24818" s="24"/>
      <c r="AR24818" s="24"/>
      <c r="AU24818" s="24"/>
    </row>
    <row r="24819">
      <c r="J24819" s="18"/>
      <c r="N24819" s="24"/>
      <c r="Q24819" s="24"/>
      <c r="T24819" s="24"/>
      <c r="W24819" s="24"/>
      <c r="Z24819" s="24"/>
      <c r="AC24819" s="24"/>
      <c r="AI24819" s="24"/>
      <c r="AL24819" s="24"/>
      <c r="AO24819" s="24"/>
      <c r="AR24819" s="24"/>
      <c r="AU24819" s="24"/>
    </row>
    <row r="24820">
      <c r="J24820" s="18"/>
      <c r="N24820" s="24"/>
      <c r="Q24820" s="24"/>
      <c r="T24820" s="24"/>
      <c r="W24820" s="24"/>
      <c r="Z24820" s="24"/>
      <c r="AC24820" s="24"/>
      <c r="AI24820" s="24"/>
      <c r="AL24820" s="24"/>
      <c r="AO24820" s="24"/>
      <c r="AR24820" s="24"/>
      <c r="AU24820" s="24"/>
    </row>
    <row r="24821">
      <c r="J24821" s="18"/>
      <c r="N24821" s="24"/>
      <c r="Q24821" s="24"/>
      <c r="T24821" s="24"/>
      <c r="W24821" s="24"/>
      <c r="Z24821" s="24"/>
      <c r="AC24821" s="24"/>
      <c r="AI24821" s="24"/>
      <c r="AL24821" s="24"/>
      <c r="AO24821" s="24"/>
      <c r="AR24821" s="24"/>
      <c r="AU24821" s="24"/>
    </row>
    <row r="24822">
      <c r="J24822" s="18"/>
      <c r="N24822" s="24"/>
      <c r="Q24822" s="24"/>
      <c r="T24822" s="24"/>
      <c r="W24822" s="24"/>
      <c r="Z24822" s="24"/>
      <c r="AC24822" s="24"/>
      <c r="AI24822" s="24"/>
      <c r="AL24822" s="24"/>
      <c r="AO24822" s="24"/>
      <c r="AR24822" s="24"/>
      <c r="AU24822" s="24"/>
    </row>
    <row r="24823">
      <c r="J24823" s="18"/>
      <c r="N24823" s="24"/>
      <c r="Q24823" s="24"/>
      <c r="T24823" s="24"/>
      <c r="W24823" s="24"/>
      <c r="Z24823" s="24"/>
      <c r="AC24823" s="24"/>
      <c r="AI24823" s="24"/>
      <c r="AL24823" s="24"/>
      <c r="AO24823" s="24"/>
      <c r="AR24823" s="24"/>
      <c r="AU24823" s="24"/>
    </row>
    <row r="24824">
      <c r="J24824" s="18"/>
      <c r="N24824" s="24"/>
      <c r="Q24824" s="24"/>
      <c r="T24824" s="24"/>
      <c r="W24824" s="24"/>
      <c r="Z24824" s="24"/>
      <c r="AC24824" s="24"/>
      <c r="AI24824" s="24"/>
      <c r="AL24824" s="24"/>
      <c r="AO24824" s="24"/>
      <c r="AR24824" s="24"/>
      <c r="AU24824" s="24"/>
    </row>
    <row r="24825">
      <c r="J24825" s="18"/>
      <c r="N24825" s="24"/>
      <c r="Q24825" s="24"/>
      <c r="T24825" s="24"/>
      <c r="W24825" s="24"/>
      <c r="Z24825" s="24"/>
      <c r="AC24825" s="24"/>
      <c r="AI24825" s="24"/>
      <c r="AL24825" s="24"/>
      <c r="AO24825" s="24"/>
      <c r="AR24825" s="24"/>
      <c r="AU24825" s="24"/>
    </row>
    <row r="24826">
      <c r="J24826" s="18"/>
      <c r="N24826" s="24"/>
      <c r="Q24826" s="24"/>
      <c r="T24826" s="24"/>
      <c r="W24826" s="24"/>
      <c r="Z24826" s="24"/>
      <c r="AC24826" s="24"/>
      <c r="AI24826" s="24"/>
      <c r="AL24826" s="24"/>
      <c r="AO24826" s="24"/>
      <c r="AR24826" s="24"/>
      <c r="AU24826" s="24"/>
    </row>
    <row r="24827">
      <c r="J24827" s="18"/>
      <c r="N24827" s="24"/>
      <c r="Q24827" s="24"/>
      <c r="T24827" s="24"/>
      <c r="W24827" s="24"/>
      <c r="Z24827" s="24"/>
      <c r="AC24827" s="24"/>
      <c r="AI24827" s="24"/>
      <c r="AL24827" s="24"/>
      <c r="AO24827" s="24"/>
      <c r="AR24827" s="24"/>
      <c r="AU24827" s="24"/>
    </row>
    <row r="24828">
      <c r="J24828" s="18"/>
      <c r="N24828" s="24"/>
      <c r="Q24828" s="24"/>
      <c r="T24828" s="24"/>
      <c r="W24828" s="24"/>
      <c r="Z24828" s="24"/>
      <c r="AC24828" s="24"/>
      <c r="AI24828" s="24"/>
      <c r="AL24828" s="24"/>
      <c r="AO24828" s="24"/>
      <c r="AR24828" s="24"/>
      <c r="AU24828" s="24"/>
    </row>
    <row r="24829">
      <c r="J24829" s="18"/>
      <c r="N24829" s="24"/>
      <c r="Q24829" s="24"/>
      <c r="T24829" s="24"/>
      <c r="W24829" s="24"/>
      <c r="Z24829" s="24"/>
      <c r="AC24829" s="24"/>
      <c r="AI24829" s="24"/>
      <c r="AL24829" s="24"/>
      <c r="AO24829" s="24"/>
      <c r="AR24829" s="24"/>
      <c r="AU24829" s="24"/>
    </row>
    <row r="24830">
      <c r="J24830" s="18"/>
      <c r="N24830" s="24"/>
      <c r="Q24830" s="24"/>
      <c r="T24830" s="24"/>
      <c r="W24830" s="24"/>
      <c r="Z24830" s="24"/>
      <c r="AC24830" s="24"/>
      <c r="AI24830" s="24"/>
      <c r="AL24830" s="24"/>
      <c r="AO24830" s="24"/>
      <c r="AR24830" s="24"/>
      <c r="AU24830" s="24"/>
    </row>
    <row r="24831">
      <c r="J24831" s="18"/>
      <c r="N24831" s="24"/>
      <c r="Q24831" s="24"/>
      <c r="T24831" s="24"/>
      <c r="W24831" s="24"/>
      <c r="Z24831" s="24"/>
      <c r="AC24831" s="24"/>
      <c r="AI24831" s="24"/>
      <c r="AL24831" s="24"/>
      <c r="AO24831" s="24"/>
      <c r="AR24831" s="24"/>
      <c r="AU24831" s="24"/>
    </row>
    <row r="24832">
      <c r="J24832" s="18"/>
      <c r="N24832" s="24"/>
      <c r="Q24832" s="24"/>
      <c r="T24832" s="24"/>
      <c r="W24832" s="24"/>
      <c r="Z24832" s="24"/>
      <c r="AC24832" s="24"/>
      <c r="AI24832" s="24"/>
      <c r="AL24832" s="24"/>
      <c r="AO24832" s="24"/>
      <c r="AR24832" s="24"/>
      <c r="AU24832" s="24"/>
    </row>
    <row r="24833">
      <c r="J24833" s="18"/>
      <c r="N24833" s="24"/>
      <c r="Q24833" s="24"/>
      <c r="T24833" s="24"/>
      <c r="W24833" s="24"/>
      <c r="Z24833" s="24"/>
      <c r="AC24833" s="24"/>
      <c r="AI24833" s="24"/>
      <c r="AL24833" s="24"/>
      <c r="AO24833" s="24"/>
      <c r="AR24833" s="24"/>
      <c r="AU24833" s="24"/>
    </row>
    <row r="24834">
      <c r="J24834" s="18"/>
      <c r="N24834" s="24"/>
      <c r="Q24834" s="24"/>
      <c r="T24834" s="24"/>
      <c r="W24834" s="24"/>
      <c r="Z24834" s="24"/>
      <c r="AC24834" s="24"/>
      <c r="AI24834" s="24"/>
      <c r="AL24834" s="24"/>
      <c r="AO24834" s="24"/>
      <c r="AR24834" s="24"/>
      <c r="AU24834" s="24"/>
    </row>
    <row r="24835">
      <c r="J24835" s="18"/>
      <c r="N24835" s="24"/>
      <c r="Q24835" s="24"/>
      <c r="T24835" s="24"/>
      <c r="W24835" s="24"/>
      <c r="Z24835" s="24"/>
      <c r="AC24835" s="24"/>
      <c r="AI24835" s="24"/>
      <c r="AL24835" s="24"/>
      <c r="AO24835" s="24"/>
      <c r="AR24835" s="24"/>
      <c r="AU24835" s="24"/>
    </row>
    <row r="24836">
      <c r="J24836" s="18"/>
      <c r="N24836" s="24"/>
      <c r="Q24836" s="24"/>
      <c r="T24836" s="24"/>
      <c r="W24836" s="24"/>
      <c r="Z24836" s="24"/>
      <c r="AC24836" s="24"/>
      <c r="AI24836" s="24"/>
      <c r="AL24836" s="24"/>
      <c r="AO24836" s="24"/>
      <c r="AR24836" s="24"/>
      <c r="AU24836" s="24"/>
    </row>
    <row r="24837">
      <c r="J24837" s="18"/>
      <c r="N24837" s="24"/>
      <c r="Q24837" s="24"/>
      <c r="T24837" s="24"/>
      <c r="W24837" s="24"/>
      <c r="Z24837" s="24"/>
      <c r="AC24837" s="24"/>
      <c r="AI24837" s="24"/>
      <c r="AL24837" s="24"/>
      <c r="AO24837" s="24"/>
      <c r="AR24837" s="24"/>
      <c r="AU24837" s="24"/>
    </row>
    <row r="24838">
      <c r="J24838" s="18"/>
      <c r="N24838" s="24"/>
      <c r="Q24838" s="24"/>
      <c r="T24838" s="24"/>
      <c r="W24838" s="24"/>
      <c r="Z24838" s="24"/>
      <c r="AC24838" s="24"/>
      <c r="AI24838" s="24"/>
      <c r="AL24838" s="24"/>
      <c r="AO24838" s="24"/>
      <c r="AR24838" s="24"/>
      <c r="AU24838" s="24"/>
    </row>
    <row r="24839">
      <c r="J24839" s="18"/>
      <c r="N24839" s="24"/>
      <c r="Q24839" s="24"/>
      <c r="T24839" s="24"/>
      <c r="W24839" s="24"/>
      <c r="Z24839" s="24"/>
      <c r="AC24839" s="24"/>
      <c r="AI24839" s="24"/>
      <c r="AL24839" s="24"/>
      <c r="AO24839" s="24"/>
      <c r="AR24839" s="24"/>
      <c r="AU24839" s="24"/>
    </row>
    <row r="24840">
      <c r="J24840" s="18"/>
      <c r="N24840" s="24"/>
      <c r="Q24840" s="24"/>
      <c r="T24840" s="24"/>
      <c r="W24840" s="24"/>
      <c r="Z24840" s="24"/>
      <c r="AC24840" s="24"/>
      <c r="AI24840" s="24"/>
      <c r="AL24840" s="24"/>
      <c r="AO24840" s="24"/>
      <c r="AR24840" s="24"/>
      <c r="AU24840" s="24"/>
    </row>
    <row r="24841">
      <c r="J24841" s="18"/>
      <c r="N24841" s="24"/>
      <c r="Q24841" s="24"/>
      <c r="T24841" s="24"/>
      <c r="W24841" s="24"/>
      <c r="Z24841" s="24"/>
      <c r="AC24841" s="24"/>
      <c r="AI24841" s="24"/>
      <c r="AL24841" s="24"/>
      <c r="AO24841" s="24"/>
      <c r="AR24841" s="24"/>
      <c r="AU24841" s="24"/>
    </row>
    <row r="24842">
      <c r="J24842" s="18"/>
      <c r="N24842" s="24"/>
      <c r="Q24842" s="24"/>
      <c r="T24842" s="24"/>
      <c r="W24842" s="24"/>
      <c r="Z24842" s="24"/>
      <c r="AC24842" s="24"/>
      <c r="AI24842" s="24"/>
      <c r="AL24842" s="24"/>
      <c r="AO24842" s="24"/>
      <c r="AR24842" s="24"/>
      <c r="AU24842" s="24"/>
    </row>
    <row r="24843">
      <c r="J24843" s="18"/>
      <c r="N24843" s="24"/>
      <c r="Q24843" s="24"/>
      <c r="T24843" s="24"/>
      <c r="W24843" s="24"/>
      <c r="Z24843" s="24"/>
      <c r="AC24843" s="24"/>
      <c r="AI24843" s="24"/>
      <c r="AL24843" s="24"/>
      <c r="AO24843" s="24"/>
      <c r="AR24843" s="24"/>
      <c r="AU24843" s="24"/>
    </row>
    <row r="24844">
      <c r="J24844" s="18"/>
      <c r="N24844" s="24"/>
      <c r="Q24844" s="24"/>
      <c r="T24844" s="24"/>
      <c r="W24844" s="24"/>
      <c r="Z24844" s="24"/>
      <c r="AC24844" s="24"/>
      <c r="AI24844" s="24"/>
      <c r="AL24844" s="24"/>
      <c r="AO24844" s="24"/>
      <c r="AR24844" s="24"/>
      <c r="AU24844" s="24"/>
    </row>
    <row r="24845">
      <c r="J24845" s="18"/>
      <c r="N24845" s="24"/>
      <c r="Q24845" s="24"/>
      <c r="T24845" s="24"/>
      <c r="W24845" s="24"/>
      <c r="Z24845" s="24"/>
      <c r="AC24845" s="24"/>
      <c r="AI24845" s="24"/>
      <c r="AL24845" s="24"/>
      <c r="AO24845" s="24"/>
      <c r="AR24845" s="24"/>
      <c r="AU24845" s="24"/>
    </row>
    <row r="24846">
      <c r="J24846" s="18"/>
      <c r="N24846" s="24"/>
      <c r="Q24846" s="24"/>
      <c r="T24846" s="24"/>
      <c r="W24846" s="24"/>
      <c r="Z24846" s="24"/>
      <c r="AC24846" s="24"/>
      <c r="AI24846" s="24"/>
      <c r="AL24846" s="24"/>
      <c r="AO24846" s="24"/>
      <c r="AR24846" s="24"/>
      <c r="AU24846" s="24"/>
    </row>
    <row r="24847">
      <c r="J24847" s="18"/>
      <c r="N24847" s="24"/>
      <c r="Q24847" s="24"/>
      <c r="T24847" s="24"/>
      <c r="W24847" s="24"/>
      <c r="Z24847" s="24"/>
      <c r="AC24847" s="24"/>
      <c r="AI24847" s="24"/>
      <c r="AL24847" s="24"/>
      <c r="AO24847" s="24"/>
      <c r="AR24847" s="24"/>
      <c r="AU24847" s="24"/>
    </row>
    <row r="24848">
      <c r="J24848" s="18"/>
      <c r="N24848" s="24"/>
      <c r="Q24848" s="24"/>
      <c r="T24848" s="24"/>
      <c r="W24848" s="24"/>
      <c r="Z24848" s="24"/>
      <c r="AC24848" s="24"/>
      <c r="AI24848" s="24"/>
      <c r="AL24848" s="24"/>
      <c r="AO24848" s="24"/>
      <c r="AR24848" s="24"/>
      <c r="AU24848" s="24"/>
    </row>
    <row r="24849">
      <c r="J24849" s="18"/>
      <c r="N24849" s="24"/>
      <c r="Q24849" s="24"/>
      <c r="T24849" s="24"/>
      <c r="W24849" s="24"/>
      <c r="Z24849" s="24"/>
      <c r="AC24849" s="24"/>
      <c r="AI24849" s="24"/>
      <c r="AL24849" s="24"/>
      <c r="AO24849" s="24"/>
      <c r="AR24849" s="24"/>
      <c r="AU24849" s="24"/>
    </row>
    <row r="24850">
      <c r="J24850" s="18"/>
      <c r="N24850" s="24"/>
      <c r="Q24850" s="24"/>
      <c r="T24850" s="24"/>
      <c r="W24850" s="24"/>
      <c r="Z24850" s="24"/>
      <c r="AC24850" s="24"/>
      <c r="AI24850" s="24"/>
      <c r="AL24850" s="24"/>
      <c r="AO24850" s="24"/>
      <c r="AR24850" s="24"/>
      <c r="AU24850" s="24"/>
    </row>
    <row r="24851">
      <c r="J24851" s="18"/>
      <c r="N24851" s="24"/>
      <c r="Q24851" s="24"/>
      <c r="T24851" s="24"/>
      <c r="W24851" s="24"/>
      <c r="Z24851" s="24"/>
      <c r="AC24851" s="24"/>
      <c r="AI24851" s="24"/>
      <c r="AL24851" s="24"/>
      <c r="AO24851" s="24"/>
      <c r="AR24851" s="24"/>
      <c r="AU24851" s="24"/>
    </row>
    <row r="24852">
      <c r="J24852" s="18"/>
      <c r="N24852" s="24"/>
      <c r="Q24852" s="24"/>
      <c r="T24852" s="24"/>
      <c r="W24852" s="24"/>
      <c r="Z24852" s="24"/>
      <c r="AC24852" s="24"/>
      <c r="AI24852" s="24"/>
      <c r="AL24852" s="24"/>
      <c r="AO24852" s="24"/>
      <c r="AR24852" s="24"/>
      <c r="AU24852" s="24"/>
    </row>
    <row r="24853">
      <c r="J24853" s="18"/>
      <c r="N24853" s="24"/>
      <c r="Q24853" s="24"/>
      <c r="T24853" s="24"/>
      <c r="W24853" s="24"/>
      <c r="Z24853" s="24"/>
      <c r="AC24853" s="24"/>
      <c r="AI24853" s="24"/>
      <c r="AL24853" s="24"/>
      <c r="AO24853" s="24"/>
      <c r="AR24853" s="24"/>
      <c r="AU24853" s="24"/>
    </row>
    <row r="24854">
      <c r="J24854" s="18"/>
      <c r="N24854" s="24"/>
      <c r="Q24854" s="24"/>
      <c r="T24854" s="24"/>
      <c r="W24854" s="24"/>
      <c r="Z24854" s="24"/>
      <c r="AC24854" s="24"/>
      <c r="AI24854" s="24"/>
      <c r="AL24854" s="24"/>
      <c r="AO24854" s="24"/>
      <c r="AR24854" s="24"/>
      <c r="AU24854" s="24"/>
    </row>
    <row r="24855">
      <c r="J24855" s="18"/>
      <c r="N24855" s="24"/>
      <c r="Q24855" s="24"/>
      <c r="T24855" s="24"/>
      <c r="W24855" s="24"/>
      <c r="Z24855" s="24"/>
      <c r="AC24855" s="24"/>
      <c r="AI24855" s="24"/>
      <c r="AL24855" s="24"/>
      <c r="AO24855" s="24"/>
      <c r="AR24855" s="24"/>
      <c r="AU24855" s="24"/>
    </row>
    <row r="24856">
      <c r="J24856" s="18"/>
      <c r="N24856" s="24"/>
      <c r="Q24856" s="24"/>
      <c r="T24856" s="24"/>
      <c r="W24856" s="24"/>
      <c r="Z24856" s="24"/>
      <c r="AC24856" s="24"/>
      <c r="AI24856" s="24"/>
      <c r="AL24856" s="24"/>
      <c r="AO24856" s="24"/>
      <c r="AR24856" s="24"/>
      <c r="AU24856" s="24"/>
    </row>
    <row r="24857">
      <c r="J24857" s="18"/>
      <c r="N24857" s="24"/>
      <c r="Q24857" s="24"/>
      <c r="T24857" s="24"/>
      <c r="W24857" s="24"/>
      <c r="Z24857" s="24"/>
      <c r="AC24857" s="24"/>
      <c r="AI24857" s="24"/>
      <c r="AL24857" s="24"/>
      <c r="AO24857" s="24"/>
      <c r="AR24857" s="24"/>
      <c r="AU24857" s="24"/>
    </row>
    <row r="24858">
      <c r="J24858" s="18"/>
      <c r="N24858" s="24"/>
      <c r="Q24858" s="24"/>
      <c r="T24858" s="24"/>
      <c r="W24858" s="24"/>
      <c r="Z24858" s="24"/>
      <c r="AC24858" s="24"/>
      <c r="AI24858" s="24"/>
      <c r="AL24858" s="24"/>
      <c r="AO24858" s="24"/>
      <c r="AR24858" s="24"/>
      <c r="AU24858" s="24"/>
    </row>
    <row r="24859">
      <c r="J24859" s="18"/>
      <c r="N24859" s="24"/>
      <c r="Q24859" s="24"/>
      <c r="T24859" s="24"/>
      <c r="W24859" s="24"/>
      <c r="Z24859" s="24"/>
      <c r="AC24859" s="24"/>
      <c r="AI24859" s="24"/>
      <c r="AL24859" s="24"/>
      <c r="AO24859" s="24"/>
      <c r="AR24859" s="24"/>
      <c r="AU24859" s="24"/>
    </row>
    <row r="24860">
      <c r="J24860" s="18"/>
      <c r="N24860" s="24"/>
      <c r="Q24860" s="24"/>
      <c r="T24860" s="24"/>
      <c r="W24860" s="24"/>
      <c r="Z24860" s="24"/>
      <c r="AC24860" s="24"/>
      <c r="AI24860" s="24"/>
      <c r="AL24860" s="24"/>
      <c r="AO24860" s="24"/>
      <c r="AR24860" s="24"/>
      <c r="AU24860" s="24"/>
    </row>
    <row r="24861">
      <c r="J24861" s="18"/>
      <c r="N24861" s="24"/>
      <c r="Q24861" s="24"/>
      <c r="T24861" s="24"/>
      <c r="W24861" s="24"/>
      <c r="Z24861" s="24"/>
      <c r="AC24861" s="24"/>
      <c r="AI24861" s="24"/>
      <c r="AL24861" s="24"/>
      <c r="AO24861" s="24"/>
      <c r="AR24861" s="24"/>
      <c r="AU24861" s="24"/>
    </row>
    <row r="24862">
      <c r="J24862" s="18"/>
      <c r="N24862" s="24"/>
      <c r="Q24862" s="24"/>
      <c r="T24862" s="24"/>
      <c r="W24862" s="24"/>
      <c r="Z24862" s="24"/>
      <c r="AC24862" s="24"/>
      <c r="AI24862" s="24"/>
      <c r="AL24862" s="24"/>
      <c r="AO24862" s="24"/>
      <c r="AR24862" s="24"/>
      <c r="AU24862" s="24"/>
    </row>
    <row r="24863">
      <c r="J24863" s="18"/>
      <c r="N24863" s="24"/>
      <c r="Q24863" s="24"/>
      <c r="T24863" s="24"/>
      <c r="W24863" s="24"/>
      <c r="Z24863" s="24"/>
      <c r="AC24863" s="24"/>
      <c r="AI24863" s="24"/>
      <c r="AL24863" s="24"/>
      <c r="AO24863" s="24"/>
      <c r="AR24863" s="24"/>
      <c r="AU24863" s="24"/>
    </row>
    <row r="24864">
      <c r="J24864" s="18"/>
      <c r="N24864" s="24"/>
      <c r="Q24864" s="24"/>
      <c r="T24864" s="24"/>
      <c r="W24864" s="24"/>
      <c r="Z24864" s="24"/>
      <c r="AC24864" s="24"/>
      <c r="AI24864" s="24"/>
      <c r="AL24864" s="24"/>
      <c r="AO24864" s="24"/>
      <c r="AR24864" s="24"/>
      <c r="AU24864" s="24"/>
    </row>
    <row r="24865">
      <c r="J24865" s="18"/>
      <c r="N24865" s="24"/>
      <c r="Q24865" s="24"/>
      <c r="T24865" s="24"/>
      <c r="W24865" s="24"/>
      <c r="Z24865" s="24"/>
      <c r="AC24865" s="24"/>
      <c r="AI24865" s="24"/>
      <c r="AL24865" s="24"/>
      <c r="AO24865" s="24"/>
      <c r="AR24865" s="24"/>
      <c r="AU24865" s="24"/>
    </row>
    <row r="24866">
      <c r="J24866" s="18"/>
      <c r="N24866" s="24"/>
      <c r="Q24866" s="24"/>
      <c r="T24866" s="24"/>
      <c r="W24866" s="24"/>
      <c r="Z24866" s="24"/>
      <c r="AC24866" s="24"/>
      <c r="AI24866" s="24"/>
      <c r="AL24866" s="24"/>
      <c r="AO24866" s="24"/>
      <c r="AR24866" s="24"/>
      <c r="AU24866" s="24"/>
    </row>
    <row r="24867">
      <c r="J24867" s="18"/>
      <c r="N24867" s="24"/>
      <c r="Q24867" s="24"/>
      <c r="T24867" s="24"/>
      <c r="W24867" s="24"/>
      <c r="Z24867" s="24"/>
      <c r="AC24867" s="24"/>
      <c r="AI24867" s="24"/>
      <c r="AL24867" s="24"/>
      <c r="AO24867" s="24"/>
      <c r="AR24867" s="24"/>
      <c r="AU24867" s="24"/>
    </row>
    <row r="24868">
      <c r="J24868" s="18"/>
      <c r="N24868" s="24"/>
      <c r="Q24868" s="24"/>
      <c r="T24868" s="24"/>
      <c r="W24868" s="24"/>
      <c r="Z24868" s="24"/>
      <c r="AC24868" s="24"/>
      <c r="AI24868" s="24"/>
      <c r="AL24868" s="24"/>
      <c r="AO24868" s="24"/>
      <c r="AR24868" s="24"/>
      <c r="AU24868" s="24"/>
    </row>
    <row r="24869">
      <c r="J24869" s="18"/>
      <c r="N24869" s="24"/>
      <c r="Q24869" s="24"/>
      <c r="T24869" s="24"/>
      <c r="W24869" s="24"/>
      <c r="Z24869" s="24"/>
      <c r="AC24869" s="24"/>
      <c r="AI24869" s="24"/>
      <c r="AL24869" s="24"/>
      <c r="AO24869" s="24"/>
      <c r="AR24869" s="24"/>
      <c r="AU24869" s="24"/>
    </row>
    <row r="24870">
      <c r="J24870" s="18"/>
      <c r="N24870" s="24"/>
      <c r="Q24870" s="24"/>
      <c r="T24870" s="24"/>
      <c r="W24870" s="24"/>
      <c r="Z24870" s="24"/>
      <c r="AC24870" s="24"/>
      <c r="AI24870" s="24"/>
      <c r="AL24870" s="24"/>
      <c r="AO24870" s="24"/>
      <c r="AR24870" s="24"/>
      <c r="AU24870" s="24"/>
    </row>
    <row r="24871">
      <c r="J24871" s="18"/>
      <c r="N24871" s="24"/>
      <c r="Q24871" s="24"/>
      <c r="T24871" s="24"/>
      <c r="W24871" s="24"/>
      <c r="Z24871" s="24"/>
      <c r="AC24871" s="24"/>
      <c r="AI24871" s="24"/>
      <c r="AL24871" s="24"/>
      <c r="AO24871" s="24"/>
      <c r="AR24871" s="24"/>
      <c r="AU24871" s="24"/>
    </row>
    <row r="24872">
      <c r="J24872" s="18"/>
      <c r="N24872" s="24"/>
      <c r="Q24872" s="24"/>
      <c r="T24872" s="24"/>
      <c r="W24872" s="24"/>
      <c r="Z24872" s="24"/>
      <c r="AC24872" s="24"/>
      <c r="AI24872" s="24"/>
      <c r="AL24872" s="24"/>
      <c r="AO24872" s="24"/>
      <c r="AR24872" s="24"/>
      <c r="AU24872" s="24"/>
    </row>
    <row r="24873">
      <c r="J24873" s="18"/>
      <c r="N24873" s="24"/>
      <c r="Q24873" s="24"/>
      <c r="T24873" s="24"/>
      <c r="W24873" s="24"/>
      <c r="Z24873" s="24"/>
      <c r="AC24873" s="24"/>
      <c r="AI24873" s="24"/>
      <c r="AL24873" s="24"/>
      <c r="AO24873" s="24"/>
      <c r="AR24873" s="24"/>
      <c r="AU24873" s="24"/>
    </row>
    <row r="24874">
      <c r="J24874" s="18"/>
      <c r="N24874" s="24"/>
      <c r="Q24874" s="24"/>
      <c r="T24874" s="24"/>
      <c r="W24874" s="24"/>
      <c r="Z24874" s="24"/>
      <c r="AC24874" s="24"/>
      <c r="AI24874" s="24"/>
      <c r="AL24874" s="24"/>
      <c r="AO24874" s="24"/>
      <c r="AR24874" s="24"/>
      <c r="AU24874" s="24"/>
    </row>
    <row r="24875">
      <c r="J24875" s="18"/>
      <c r="N24875" s="24"/>
      <c r="Q24875" s="24"/>
      <c r="T24875" s="24"/>
      <c r="W24875" s="24"/>
      <c r="Z24875" s="24"/>
      <c r="AC24875" s="24"/>
      <c r="AI24875" s="24"/>
      <c r="AL24875" s="24"/>
      <c r="AO24875" s="24"/>
      <c r="AR24875" s="24"/>
      <c r="AU24875" s="24"/>
    </row>
    <row r="24876">
      <c r="J24876" s="18"/>
      <c r="N24876" s="24"/>
      <c r="Q24876" s="24"/>
      <c r="T24876" s="24"/>
      <c r="W24876" s="24"/>
      <c r="Z24876" s="24"/>
      <c r="AC24876" s="24"/>
      <c r="AI24876" s="24"/>
      <c r="AL24876" s="24"/>
      <c r="AO24876" s="24"/>
      <c r="AR24876" s="24"/>
      <c r="AU24876" s="24"/>
    </row>
    <row r="24877">
      <c r="J24877" s="18"/>
      <c r="N24877" s="24"/>
      <c r="Q24877" s="24"/>
      <c r="T24877" s="24"/>
      <c r="W24877" s="24"/>
      <c r="Z24877" s="24"/>
      <c r="AC24877" s="24"/>
      <c r="AI24877" s="24"/>
      <c r="AL24877" s="24"/>
      <c r="AO24877" s="24"/>
      <c r="AR24877" s="24"/>
      <c r="AU24877" s="24"/>
    </row>
    <row r="24878">
      <c r="J24878" s="18"/>
      <c r="N24878" s="24"/>
      <c r="Q24878" s="24"/>
      <c r="T24878" s="24"/>
      <c r="W24878" s="24"/>
      <c r="Z24878" s="24"/>
      <c r="AC24878" s="24"/>
      <c r="AI24878" s="24"/>
      <c r="AL24878" s="24"/>
      <c r="AO24878" s="24"/>
      <c r="AR24878" s="24"/>
      <c r="AU24878" s="24"/>
    </row>
    <row r="24879">
      <c r="J24879" s="18"/>
      <c r="N24879" s="24"/>
      <c r="Q24879" s="24"/>
      <c r="T24879" s="24"/>
      <c r="W24879" s="24"/>
      <c r="Z24879" s="24"/>
      <c r="AC24879" s="24"/>
      <c r="AI24879" s="24"/>
      <c r="AL24879" s="24"/>
      <c r="AO24879" s="24"/>
      <c r="AR24879" s="24"/>
      <c r="AU24879" s="24"/>
    </row>
    <row r="24880">
      <c r="J24880" s="18"/>
      <c r="N24880" s="24"/>
      <c r="Q24880" s="24"/>
      <c r="T24880" s="24"/>
      <c r="W24880" s="24"/>
      <c r="Z24880" s="24"/>
      <c r="AC24880" s="24"/>
      <c r="AI24880" s="24"/>
      <c r="AL24880" s="24"/>
      <c r="AO24880" s="24"/>
      <c r="AR24880" s="24"/>
      <c r="AU24880" s="24"/>
    </row>
    <row r="24881">
      <c r="J24881" s="18"/>
      <c r="N24881" s="24"/>
      <c r="Q24881" s="24"/>
      <c r="T24881" s="24"/>
      <c r="W24881" s="24"/>
      <c r="Z24881" s="24"/>
      <c r="AC24881" s="24"/>
      <c r="AI24881" s="24"/>
      <c r="AL24881" s="24"/>
      <c r="AO24881" s="24"/>
      <c r="AR24881" s="24"/>
      <c r="AU24881" s="24"/>
    </row>
    <row r="24882">
      <c r="J24882" s="18"/>
      <c r="N24882" s="24"/>
      <c r="Q24882" s="24"/>
      <c r="T24882" s="24"/>
      <c r="W24882" s="24"/>
      <c r="Z24882" s="24"/>
      <c r="AC24882" s="24"/>
      <c r="AI24882" s="24"/>
      <c r="AL24882" s="24"/>
      <c r="AO24882" s="24"/>
      <c r="AR24882" s="24"/>
      <c r="AU24882" s="24"/>
    </row>
    <row r="24883">
      <c r="J24883" s="18"/>
      <c r="N24883" s="24"/>
      <c r="Q24883" s="24"/>
      <c r="T24883" s="24"/>
      <c r="W24883" s="24"/>
      <c r="Z24883" s="24"/>
      <c r="AC24883" s="24"/>
      <c r="AI24883" s="24"/>
      <c r="AL24883" s="24"/>
      <c r="AO24883" s="24"/>
      <c r="AR24883" s="24"/>
      <c r="AU24883" s="24"/>
    </row>
    <row r="24884">
      <c r="J24884" s="18"/>
      <c r="N24884" s="24"/>
      <c r="Q24884" s="24"/>
      <c r="T24884" s="24"/>
      <c r="W24884" s="24"/>
      <c r="Z24884" s="24"/>
      <c r="AC24884" s="24"/>
      <c r="AI24884" s="24"/>
      <c r="AL24884" s="24"/>
      <c r="AO24884" s="24"/>
      <c r="AR24884" s="24"/>
      <c r="AU24884" s="24"/>
    </row>
    <row r="24885">
      <c r="J24885" s="18"/>
      <c r="N24885" s="24"/>
      <c r="Q24885" s="24"/>
      <c r="T24885" s="24"/>
      <c r="W24885" s="24"/>
      <c r="Z24885" s="24"/>
      <c r="AC24885" s="24"/>
      <c r="AI24885" s="24"/>
      <c r="AL24885" s="24"/>
      <c r="AO24885" s="24"/>
      <c r="AR24885" s="24"/>
      <c r="AU24885" s="24"/>
    </row>
    <row r="24886">
      <c r="J24886" s="18"/>
      <c r="N24886" s="24"/>
      <c r="Q24886" s="24"/>
      <c r="T24886" s="24"/>
      <c r="W24886" s="24"/>
      <c r="Z24886" s="24"/>
      <c r="AC24886" s="24"/>
      <c r="AI24886" s="24"/>
      <c r="AL24886" s="24"/>
      <c r="AO24886" s="24"/>
      <c r="AR24886" s="24"/>
      <c r="AU24886" s="24"/>
    </row>
    <row r="24887">
      <c r="J24887" s="18"/>
      <c r="N24887" s="24"/>
      <c r="Q24887" s="24"/>
      <c r="T24887" s="24"/>
      <c r="W24887" s="24"/>
      <c r="Z24887" s="24"/>
      <c r="AC24887" s="24"/>
      <c r="AI24887" s="24"/>
      <c r="AL24887" s="24"/>
      <c r="AO24887" s="24"/>
      <c r="AR24887" s="24"/>
      <c r="AU24887" s="24"/>
    </row>
    <row r="24888">
      <c r="J24888" s="18"/>
      <c r="N24888" s="24"/>
      <c r="Q24888" s="24"/>
      <c r="T24888" s="24"/>
      <c r="W24888" s="24"/>
      <c r="Z24888" s="24"/>
      <c r="AC24888" s="24"/>
      <c r="AI24888" s="24"/>
      <c r="AL24888" s="24"/>
      <c r="AO24888" s="24"/>
      <c r="AR24888" s="24"/>
      <c r="AU24888" s="24"/>
    </row>
    <row r="24889">
      <c r="J24889" s="18"/>
      <c r="N24889" s="24"/>
      <c r="Q24889" s="24"/>
      <c r="T24889" s="24"/>
      <c r="W24889" s="24"/>
      <c r="Z24889" s="24"/>
      <c r="AC24889" s="24"/>
      <c r="AI24889" s="24"/>
      <c r="AL24889" s="24"/>
      <c r="AO24889" s="24"/>
      <c r="AR24889" s="24"/>
      <c r="AU24889" s="24"/>
    </row>
    <row r="24890">
      <c r="J24890" s="18"/>
      <c r="N24890" s="24"/>
      <c r="Q24890" s="24"/>
      <c r="T24890" s="24"/>
      <c r="W24890" s="24"/>
      <c r="Z24890" s="24"/>
      <c r="AC24890" s="24"/>
      <c r="AI24890" s="24"/>
      <c r="AL24890" s="24"/>
      <c r="AO24890" s="24"/>
      <c r="AR24890" s="24"/>
      <c r="AU24890" s="24"/>
    </row>
    <row r="24891">
      <c r="J24891" s="18"/>
      <c r="N24891" s="24"/>
      <c r="Q24891" s="24"/>
      <c r="T24891" s="24"/>
      <c r="W24891" s="24"/>
      <c r="Z24891" s="24"/>
      <c r="AC24891" s="24"/>
      <c r="AI24891" s="24"/>
      <c r="AL24891" s="24"/>
      <c r="AO24891" s="24"/>
      <c r="AR24891" s="24"/>
      <c r="AU24891" s="24"/>
    </row>
    <row r="24892">
      <c r="J24892" s="18"/>
      <c r="N24892" s="24"/>
      <c r="Q24892" s="24"/>
      <c r="T24892" s="24"/>
      <c r="W24892" s="24"/>
      <c r="Z24892" s="24"/>
      <c r="AC24892" s="24"/>
      <c r="AI24892" s="24"/>
      <c r="AL24892" s="24"/>
      <c r="AO24892" s="24"/>
      <c r="AR24892" s="24"/>
      <c r="AU24892" s="24"/>
    </row>
    <row r="24893">
      <c r="J24893" s="18"/>
      <c r="N24893" s="24"/>
      <c r="Q24893" s="24"/>
      <c r="T24893" s="24"/>
      <c r="W24893" s="24"/>
      <c r="Z24893" s="24"/>
      <c r="AC24893" s="24"/>
      <c r="AI24893" s="24"/>
      <c r="AL24893" s="24"/>
      <c r="AO24893" s="24"/>
      <c r="AR24893" s="24"/>
      <c r="AU24893" s="24"/>
    </row>
    <row r="24894">
      <c r="J24894" s="18"/>
      <c r="N24894" s="24"/>
      <c r="Q24894" s="24"/>
      <c r="T24894" s="24"/>
      <c r="W24894" s="24"/>
      <c r="Z24894" s="24"/>
      <c r="AC24894" s="24"/>
      <c r="AI24894" s="24"/>
      <c r="AL24894" s="24"/>
      <c r="AO24894" s="24"/>
      <c r="AR24894" s="24"/>
      <c r="AU24894" s="24"/>
    </row>
    <row r="24895">
      <c r="J24895" s="18"/>
      <c r="N24895" s="24"/>
      <c r="Q24895" s="24"/>
      <c r="T24895" s="24"/>
      <c r="W24895" s="24"/>
      <c r="Z24895" s="24"/>
      <c r="AC24895" s="24"/>
      <c r="AI24895" s="24"/>
      <c r="AL24895" s="24"/>
      <c r="AO24895" s="24"/>
      <c r="AR24895" s="24"/>
      <c r="AU24895" s="24"/>
    </row>
    <row r="24896">
      <c r="J24896" s="18"/>
      <c r="N24896" s="24"/>
      <c r="Q24896" s="24"/>
      <c r="T24896" s="24"/>
      <c r="W24896" s="24"/>
      <c r="Z24896" s="24"/>
      <c r="AC24896" s="24"/>
      <c r="AI24896" s="24"/>
      <c r="AL24896" s="24"/>
      <c r="AO24896" s="24"/>
      <c r="AR24896" s="24"/>
      <c r="AU24896" s="24"/>
    </row>
    <row r="24897">
      <c r="J24897" s="18"/>
      <c r="N24897" s="24"/>
      <c r="Q24897" s="24"/>
      <c r="T24897" s="24"/>
      <c r="W24897" s="24"/>
      <c r="Z24897" s="24"/>
      <c r="AC24897" s="24"/>
      <c r="AI24897" s="24"/>
      <c r="AL24897" s="24"/>
      <c r="AO24897" s="24"/>
      <c r="AR24897" s="24"/>
      <c r="AU24897" s="24"/>
    </row>
    <row r="24898">
      <c r="J24898" s="18"/>
      <c r="N24898" s="24"/>
      <c r="Q24898" s="24"/>
      <c r="T24898" s="24"/>
      <c r="W24898" s="24"/>
      <c r="Z24898" s="24"/>
      <c r="AC24898" s="24"/>
      <c r="AI24898" s="24"/>
      <c r="AL24898" s="24"/>
      <c r="AO24898" s="24"/>
      <c r="AR24898" s="24"/>
      <c r="AU24898" s="24"/>
    </row>
    <row r="24899">
      <c r="J24899" s="18"/>
      <c r="N24899" s="24"/>
      <c r="Q24899" s="24"/>
      <c r="T24899" s="24"/>
      <c r="W24899" s="24"/>
      <c r="Z24899" s="24"/>
      <c r="AC24899" s="24"/>
      <c r="AI24899" s="24"/>
      <c r="AL24899" s="24"/>
      <c r="AO24899" s="24"/>
      <c r="AR24899" s="24"/>
      <c r="AU24899" s="24"/>
    </row>
    <row r="24900">
      <c r="J24900" s="18"/>
      <c r="N24900" s="24"/>
      <c r="Q24900" s="24"/>
      <c r="T24900" s="24"/>
      <c r="W24900" s="24"/>
      <c r="Z24900" s="24"/>
      <c r="AC24900" s="24"/>
      <c r="AI24900" s="24"/>
      <c r="AL24900" s="24"/>
      <c r="AO24900" s="24"/>
      <c r="AR24900" s="24"/>
      <c r="AU24900" s="24"/>
    </row>
    <row r="24901">
      <c r="J24901" s="18"/>
      <c r="N24901" s="24"/>
      <c r="Q24901" s="24"/>
      <c r="T24901" s="24"/>
      <c r="W24901" s="24"/>
      <c r="Z24901" s="24"/>
      <c r="AC24901" s="24"/>
      <c r="AI24901" s="24"/>
      <c r="AL24901" s="24"/>
      <c r="AO24901" s="24"/>
      <c r="AR24901" s="24"/>
      <c r="AU24901" s="24"/>
    </row>
    <row r="24902">
      <c r="J24902" s="18"/>
      <c r="N24902" s="24"/>
      <c r="Q24902" s="24"/>
      <c r="T24902" s="24"/>
      <c r="W24902" s="24"/>
      <c r="Z24902" s="24"/>
      <c r="AC24902" s="24"/>
      <c r="AI24902" s="24"/>
      <c r="AL24902" s="24"/>
      <c r="AO24902" s="24"/>
      <c r="AR24902" s="24"/>
      <c r="AU24902" s="24"/>
    </row>
    <row r="24903">
      <c r="J24903" s="18"/>
      <c r="N24903" s="24"/>
      <c r="Q24903" s="24"/>
      <c r="T24903" s="24"/>
      <c r="W24903" s="24"/>
      <c r="Z24903" s="24"/>
      <c r="AC24903" s="24"/>
      <c r="AI24903" s="24"/>
      <c r="AL24903" s="24"/>
      <c r="AO24903" s="24"/>
      <c r="AR24903" s="24"/>
      <c r="AU24903" s="24"/>
    </row>
    <row r="24904">
      <c r="J24904" s="18"/>
      <c r="N24904" s="24"/>
      <c r="Q24904" s="24"/>
      <c r="T24904" s="24"/>
      <c r="W24904" s="24"/>
      <c r="Z24904" s="24"/>
      <c r="AC24904" s="24"/>
      <c r="AI24904" s="24"/>
      <c r="AL24904" s="24"/>
      <c r="AO24904" s="24"/>
      <c r="AR24904" s="24"/>
      <c r="AU24904" s="24"/>
    </row>
    <row r="24905">
      <c r="J24905" s="18"/>
      <c r="N24905" s="24"/>
      <c r="Q24905" s="24"/>
      <c r="T24905" s="24"/>
      <c r="W24905" s="24"/>
      <c r="Z24905" s="24"/>
      <c r="AC24905" s="24"/>
      <c r="AI24905" s="24"/>
      <c r="AL24905" s="24"/>
      <c r="AO24905" s="24"/>
      <c r="AR24905" s="24"/>
      <c r="AU24905" s="24"/>
    </row>
    <row r="24906">
      <c r="J24906" s="18"/>
      <c r="N24906" s="24"/>
      <c r="Q24906" s="24"/>
      <c r="T24906" s="24"/>
      <c r="W24906" s="24"/>
      <c r="Z24906" s="24"/>
      <c r="AC24906" s="24"/>
      <c r="AI24906" s="24"/>
      <c r="AL24906" s="24"/>
      <c r="AO24906" s="24"/>
      <c r="AR24906" s="24"/>
      <c r="AU24906" s="24"/>
    </row>
    <row r="24907">
      <c r="J24907" s="18"/>
      <c r="N24907" s="24"/>
      <c r="Q24907" s="24"/>
      <c r="T24907" s="24"/>
      <c r="W24907" s="24"/>
      <c r="Z24907" s="24"/>
      <c r="AC24907" s="24"/>
      <c r="AI24907" s="24"/>
      <c r="AL24907" s="24"/>
      <c r="AO24907" s="24"/>
      <c r="AR24907" s="24"/>
      <c r="AU24907" s="24"/>
    </row>
    <row r="24908">
      <c r="J24908" s="18"/>
      <c r="N24908" s="24"/>
      <c r="Q24908" s="24"/>
      <c r="T24908" s="24"/>
      <c r="W24908" s="24"/>
      <c r="Z24908" s="24"/>
      <c r="AC24908" s="24"/>
      <c r="AI24908" s="24"/>
      <c r="AL24908" s="24"/>
      <c r="AO24908" s="24"/>
      <c r="AR24908" s="24"/>
      <c r="AU24908" s="24"/>
    </row>
    <row r="24909">
      <c r="J24909" s="18"/>
      <c r="N24909" s="24"/>
      <c r="Q24909" s="24"/>
      <c r="T24909" s="24"/>
      <c r="W24909" s="24"/>
      <c r="Z24909" s="24"/>
      <c r="AC24909" s="24"/>
      <c r="AI24909" s="24"/>
      <c r="AL24909" s="24"/>
      <c r="AO24909" s="24"/>
      <c r="AR24909" s="24"/>
      <c r="AU24909" s="24"/>
    </row>
    <row r="24910">
      <c r="J24910" s="18"/>
      <c r="N24910" s="24"/>
      <c r="Q24910" s="24"/>
      <c r="T24910" s="24"/>
      <c r="W24910" s="24"/>
      <c r="Z24910" s="24"/>
      <c r="AC24910" s="24"/>
      <c r="AI24910" s="24"/>
      <c r="AL24910" s="24"/>
      <c r="AO24910" s="24"/>
      <c r="AR24910" s="24"/>
      <c r="AU24910" s="24"/>
    </row>
    <row r="24911">
      <c r="J24911" s="18"/>
      <c r="N24911" s="24"/>
      <c r="Q24911" s="24"/>
      <c r="T24911" s="24"/>
      <c r="W24911" s="24"/>
      <c r="Z24911" s="24"/>
      <c r="AC24911" s="24"/>
      <c r="AI24911" s="24"/>
      <c r="AL24911" s="24"/>
      <c r="AO24911" s="24"/>
      <c r="AR24911" s="24"/>
      <c r="AU24911" s="24"/>
    </row>
    <row r="24912">
      <c r="J24912" s="18"/>
      <c r="N24912" s="24"/>
      <c r="Q24912" s="24"/>
      <c r="T24912" s="24"/>
      <c r="W24912" s="24"/>
      <c r="Z24912" s="24"/>
      <c r="AC24912" s="24"/>
      <c r="AI24912" s="24"/>
      <c r="AL24912" s="24"/>
      <c r="AO24912" s="24"/>
      <c r="AR24912" s="24"/>
      <c r="AU24912" s="24"/>
    </row>
    <row r="24913">
      <c r="J24913" s="18"/>
      <c r="N24913" s="24"/>
      <c r="Q24913" s="24"/>
      <c r="T24913" s="24"/>
      <c r="W24913" s="24"/>
      <c r="Z24913" s="24"/>
      <c r="AC24913" s="24"/>
      <c r="AI24913" s="24"/>
      <c r="AL24913" s="24"/>
      <c r="AO24913" s="24"/>
      <c r="AR24913" s="24"/>
      <c r="AU24913" s="24"/>
    </row>
    <row r="24914">
      <c r="J24914" s="18"/>
      <c r="N24914" s="24"/>
      <c r="Q24914" s="24"/>
      <c r="T24914" s="24"/>
      <c r="W24914" s="24"/>
      <c r="Z24914" s="24"/>
      <c r="AC24914" s="24"/>
      <c r="AI24914" s="24"/>
      <c r="AL24914" s="24"/>
      <c r="AO24914" s="24"/>
      <c r="AR24914" s="24"/>
      <c r="AU24914" s="24"/>
    </row>
    <row r="24915">
      <c r="J24915" s="18"/>
      <c r="N24915" s="24"/>
      <c r="Q24915" s="24"/>
      <c r="T24915" s="24"/>
      <c r="W24915" s="24"/>
      <c r="Z24915" s="24"/>
      <c r="AC24915" s="24"/>
      <c r="AI24915" s="24"/>
      <c r="AL24915" s="24"/>
      <c r="AO24915" s="24"/>
      <c r="AR24915" s="24"/>
      <c r="AU24915" s="24"/>
    </row>
    <row r="24916">
      <c r="J24916" s="18"/>
      <c r="N24916" s="24"/>
      <c r="Q24916" s="24"/>
      <c r="T24916" s="24"/>
      <c r="W24916" s="24"/>
      <c r="Z24916" s="24"/>
      <c r="AC24916" s="24"/>
      <c r="AI24916" s="24"/>
      <c r="AL24916" s="24"/>
      <c r="AO24916" s="24"/>
      <c r="AR24916" s="24"/>
      <c r="AU24916" s="24"/>
    </row>
    <row r="24917">
      <c r="J24917" s="18"/>
      <c r="N24917" s="24"/>
      <c r="Q24917" s="24"/>
      <c r="T24917" s="24"/>
      <c r="W24917" s="24"/>
      <c r="Z24917" s="24"/>
      <c r="AC24917" s="24"/>
      <c r="AI24917" s="24"/>
      <c r="AL24917" s="24"/>
      <c r="AO24917" s="24"/>
      <c r="AR24917" s="24"/>
      <c r="AU24917" s="24"/>
    </row>
    <row r="24918">
      <c r="J24918" s="18"/>
      <c r="N24918" s="24"/>
      <c r="Q24918" s="24"/>
      <c r="T24918" s="24"/>
      <c r="W24918" s="24"/>
      <c r="Z24918" s="24"/>
      <c r="AC24918" s="24"/>
      <c r="AI24918" s="24"/>
      <c r="AL24918" s="24"/>
      <c r="AO24918" s="24"/>
      <c r="AR24918" s="24"/>
      <c r="AU24918" s="24"/>
    </row>
    <row r="24919">
      <c r="J24919" s="18"/>
      <c r="N24919" s="24"/>
      <c r="Q24919" s="24"/>
      <c r="T24919" s="24"/>
      <c r="W24919" s="24"/>
      <c r="Z24919" s="24"/>
      <c r="AC24919" s="24"/>
      <c r="AI24919" s="24"/>
      <c r="AL24919" s="24"/>
      <c r="AO24919" s="24"/>
      <c r="AR24919" s="24"/>
      <c r="AU24919" s="24"/>
    </row>
    <row r="24920">
      <c r="J24920" s="18"/>
      <c r="N24920" s="24"/>
      <c r="Q24920" s="24"/>
      <c r="T24920" s="24"/>
      <c r="W24920" s="24"/>
      <c r="Z24920" s="24"/>
      <c r="AC24920" s="24"/>
      <c r="AI24920" s="24"/>
      <c r="AL24920" s="24"/>
      <c r="AO24920" s="24"/>
      <c r="AR24920" s="24"/>
      <c r="AU24920" s="24"/>
    </row>
    <row r="24921">
      <c r="J24921" s="18"/>
      <c r="N24921" s="24"/>
      <c r="Q24921" s="24"/>
      <c r="T24921" s="24"/>
      <c r="W24921" s="24"/>
      <c r="Z24921" s="24"/>
      <c r="AC24921" s="24"/>
      <c r="AI24921" s="24"/>
      <c r="AL24921" s="24"/>
      <c r="AO24921" s="24"/>
      <c r="AR24921" s="24"/>
      <c r="AU24921" s="24"/>
    </row>
    <row r="24922">
      <c r="J24922" s="18"/>
      <c r="N24922" s="24"/>
      <c r="Q24922" s="24"/>
      <c r="T24922" s="24"/>
      <c r="W24922" s="24"/>
      <c r="Z24922" s="24"/>
      <c r="AC24922" s="24"/>
      <c r="AI24922" s="24"/>
      <c r="AL24922" s="24"/>
      <c r="AO24922" s="24"/>
      <c r="AR24922" s="24"/>
      <c r="AU24922" s="24"/>
    </row>
    <row r="24923">
      <c r="J24923" s="18"/>
      <c r="N24923" s="24"/>
      <c r="Q24923" s="24"/>
      <c r="T24923" s="24"/>
      <c r="W24923" s="24"/>
      <c r="Z24923" s="24"/>
      <c r="AC24923" s="24"/>
      <c r="AI24923" s="24"/>
      <c r="AL24923" s="24"/>
      <c r="AO24923" s="24"/>
      <c r="AR24923" s="24"/>
      <c r="AU24923" s="24"/>
    </row>
    <row r="24924">
      <c r="J24924" s="18"/>
      <c r="N24924" s="24"/>
      <c r="Q24924" s="24"/>
      <c r="T24924" s="24"/>
      <c r="W24924" s="24"/>
      <c r="Z24924" s="24"/>
      <c r="AC24924" s="24"/>
      <c r="AI24924" s="24"/>
      <c r="AL24924" s="24"/>
      <c r="AO24924" s="24"/>
      <c r="AR24924" s="24"/>
      <c r="AU24924" s="24"/>
    </row>
    <row r="24925">
      <c r="J24925" s="18"/>
      <c r="N24925" s="24"/>
      <c r="Q24925" s="24"/>
      <c r="T24925" s="24"/>
      <c r="W24925" s="24"/>
      <c r="Z24925" s="24"/>
      <c r="AC24925" s="24"/>
      <c r="AI24925" s="24"/>
      <c r="AL24925" s="24"/>
      <c r="AO24925" s="24"/>
      <c r="AR24925" s="24"/>
      <c r="AU24925" s="24"/>
    </row>
    <row r="24926">
      <c r="J24926" s="18"/>
      <c r="N24926" s="24"/>
      <c r="Q24926" s="24"/>
      <c r="T24926" s="24"/>
      <c r="W24926" s="24"/>
      <c r="Z24926" s="24"/>
      <c r="AC24926" s="24"/>
      <c r="AI24926" s="24"/>
      <c r="AL24926" s="24"/>
      <c r="AO24926" s="24"/>
      <c r="AR24926" s="24"/>
      <c r="AU24926" s="24"/>
    </row>
    <row r="24927">
      <c r="J24927" s="18"/>
      <c r="N24927" s="24"/>
      <c r="Q24927" s="24"/>
      <c r="T24927" s="24"/>
      <c r="W24927" s="24"/>
      <c r="Z24927" s="24"/>
      <c r="AC24927" s="24"/>
      <c r="AI24927" s="24"/>
      <c r="AL24927" s="24"/>
      <c r="AO24927" s="24"/>
      <c r="AR24927" s="24"/>
      <c r="AU24927" s="24"/>
    </row>
    <row r="24928">
      <c r="J24928" s="18"/>
      <c r="N24928" s="24"/>
      <c r="Q24928" s="24"/>
      <c r="T24928" s="24"/>
      <c r="W24928" s="24"/>
      <c r="Z24928" s="24"/>
      <c r="AC24928" s="24"/>
      <c r="AI24928" s="24"/>
      <c r="AL24928" s="24"/>
      <c r="AO24928" s="24"/>
      <c r="AR24928" s="24"/>
      <c r="AU24928" s="24"/>
    </row>
    <row r="24929">
      <c r="J24929" s="18"/>
      <c r="N24929" s="24"/>
      <c r="Q24929" s="24"/>
      <c r="T24929" s="24"/>
      <c r="W24929" s="24"/>
      <c r="Z24929" s="24"/>
      <c r="AC24929" s="24"/>
      <c r="AI24929" s="24"/>
      <c r="AL24929" s="24"/>
      <c r="AO24929" s="24"/>
      <c r="AR24929" s="24"/>
      <c r="AU24929" s="24"/>
    </row>
    <row r="24930">
      <c r="J24930" s="18"/>
      <c r="N24930" s="24"/>
      <c r="Q24930" s="24"/>
      <c r="T24930" s="24"/>
      <c r="W24930" s="24"/>
      <c r="Z24930" s="24"/>
      <c r="AC24930" s="24"/>
      <c r="AI24930" s="24"/>
      <c r="AL24930" s="24"/>
      <c r="AO24930" s="24"/>
      <c r="AR24930" s="24"/>
      <c r="AU24930" s="24"/>
    </row>
    <row r="24931">
      <c r="J24931" s="18"/>
      <c r="N24931" s="24"/>
      <c r="Q24931" s="24"/>
      <c r="T24931" s="24"/>
      <c r="W24931" s="24"/>
      <c r="Z24931" s="24"/>
      <c r="AC24931" s="24"/>
      <c r="AI24931" s="24"/>
      <c r="AL24931" s="24"/>
      <c r="AO24931" s="24"/>
      <c r="AR24931" s="24"/>
      <c r="AU24931" s="24"/>
    </row>
    <row r="24932">
      <c r="J24932" s="18"/>
      <c r="N24932" s="24"/>
      <c r="Q24932" s="24"/>
      <c r="T24932" s="24"/>
      <c r="W24932" s="24"/>
      <c r="Z24932" s="24"/>
      <c r="AC24932" s="24"/>
      <c r="AI24932" s="24"/>
      <c r="AL24932" s="24"/>
      <c r="AO24932" s="24"/>
      <c r="AR24932" s="24"/>
      <c r="AU24932" s="24"/>
    </row>
    <row r="24933">
      <c r="J24933" s="18"/>
      <c r="N24933" s="24"/>
      <c r="Q24933" s="24"/>
      <c r="T24933" s="24"/>
      <c r="W24933" s="24"/>
      <c r="Z24933" s="24"/>
      <c r="AC24933" s="24"/>
      <c r="AI24933" s="24"/>
      <c r="AL24933" s="24"/>
      <c r="AO24933" s="24"/>
      <c r="AR24933" s="24"/>
      <c r="AU24933" s="24"/>
    </row>
    <row r="24934">
      <c r="J24934" s="18"/>
      <c r="N24934" s="24"/>
      <c r="Q24934" s="24"/>
      <c r="T24934" s="24"/>
      <c r="W24934" s="24"/>
      <c r="Z24934" s="24"/>
      <c r="AC24934" s="24"/>
      <c r="AI24934" s="24"/>
      <c r="AL24934" s="24"/>
      <c r="AO24934" s="24"/>
      <c r="AR24934" s="24"/>
      <c r="AU24934" s="24"/>
    </row>
    <row r="24935">
      <c r="J24935" s="18"/>
      <c r="N24935" s="24"/>
      <c r="Q24935" s="24"/>
      <c r="T24935" s="24"/>
      <c r="W24935" s="24"/>
      <c r="Z24935" s="24"/>
      <c r="AC24935" s="24"/>
      <c r="AI24935" s="24"/>
      <c r="AL24935" s="24"/>
      <c r="AO24935" s="24"/>
      <c r="AR24935" s="24"/>
      <c r="AU24935" s="24"/>
    </row>
    <row r="24936">
      <c r="J24936" s="18"/>
      <c r="N24936" s="24"/>
      <c r="Q24936" s="24"/>
      <c r="T24936" s="24"/>
      <c r="W24936" s="24"/>
      <c r="Z24936" s="24"/>
      <c r="AC24936" s="24"/>
      <c r="AI24936" s="24"/>
      <c r="AL24936" s="24"/>
      <c r="AO24936" s="24"/>
      <c r="AR24936" s="24"/>
      <c r="AU24936" s="24"/>
    </row>
    <row r="24937">
      <c r="J24937" s="18"/>
      <c r="N24937" s="24"/>
      <c r="Q24937" s="24"/>
      <c r="T24937" s="24"/>
      <c r="W24937" s="24"/>
      <c r="Z24937" s="24"/>
      <c r="AC24937" s="24"/>
      <c r="AI24937" s="24"/>
      <c r="AL24937" s="24"/>
      <c r="AO24937" s="24"/>
      <c r="AR24937" s="24"/>
      <c r="AU24937" s="24"/>
    </row>
    <row r="24938">
      <c r="J24938" s="18"/>
      <c r="N24938" s="24"/>
      <c r="Q24938" s="24"/>
      <c r="T24938" s="24"/>
      <c r="W24938" s="24"/>
      <c r="Z24938" s="24"/>
      <c r="AC24938" s="24"/>
      <c r="AI24938" s="24"/>
      <c r="AL24938" s="24"/>
      <c r="AO24938" s="24"/>
      <c r="AR24938" s="24"/>
      <c r="AU24938" s="24"/>
    </row>
    <row r="24939">
      <c r="J24939" s="18"/>
      <c r="N24939" s="24"/>
      <c r="Q24939" s="24"/>
      <c r="T24939" s="24"/>
      <c r="W24939" s="24"/>
      <c r="Z24939" s="24"/>
      <c r="AC24939" s="24"/>
      <c r="AI24939" s="24"/>
      <c r="AL24939" s="24"/>
      <c r="AO24939" s="24"/>
      <c r="AR24939" s="24"/>
      <c r="AU24939" s="24"/>
    </row>
    <row r="24940">
      <c r="J24940" s="18"/>
      <c r="N24940" s="24"/>
      <c r="Q24940" s="24"/>
      <c r="T24940" s="24"/>
      <c r="W24940" s="24"/>
      <c r="Z24940" s="24"/>
      <c r="AC24940" s="24"/>
      <c r="AI24940" s="24"/>
      <c r="AL24940" s="24"/>
      <c r="AO24940" s="24"/>
      <c r="AR24940" s="24"/>
      <c r="AU24940" s="24"/>
    </row>
    <row r="24941">
      <c r="J24941" s="18"/>
      <c r="N24941" s="24"/>
      <c r="Q24941" s="24"/>
      <c r="T24941" s="24"/>
      <c r="W24941" s="24"/>
      <c r="Z24941" s="24"/>
      <c r="AC24941" s="24"/>
      <c r="AI24941" s="24"/>
      <c r="AL24941" s="24"/>
      <c r="AO24941" s="24"/>
      <c r="AR24941" s="24"/>
      <c r="AU24941" s="24"/>
    </row>
    <row r="24942">
      <c r="J24942" s="18"/>
      <c r="N24942" s="24"/>
      <c r="Q24942" s="24"/>
      <c r="T24942" s="24"/>
      <c r="W24942" s="24"/>
      <c r="Z24942" s="24"/>
      <c r="AC24942" s="24"/>
      <c r="AI24942" s="24"/>
      <c r="AL24942" s="24"/>
      <c r="AO24942" s="24"/>
      <c r="AR24942" s="24"/>
      <c r="AU24942" s="24"/>
    </row>
    <row r="24943">
      <c r="J24943" s="18"/>
      <c r="N24943" s="24"/>
      <c r="Q24943" s="24"/>
      <c r="T24943" s="24"/>
      <c r="W24943" s="24"/>
      <c r="Z24943" s="24"/>
      <c r="AC24943" s="24"/>
      <c r="AI24943" s="24"/>
      <c r="AL24943" s="24"/>
      <c r="AO24943" s="24"/>
      <c r="AR24943" s="24"/>
      <c r="AU24943" s="24"/>
    </row>
    <row r="24944">
      <c r="J24944" s="18"/>
      <c r="N24944" s="24"/>
      <c r="Q24944" s="24"/>
      <c r="T24944" s="24"/>
      <c r="W24944" s="24"/>
      <c r="Z24944" s="24"/>
      <c r="AC24944" s="24"/>
      <c r="AI24944" s="24"/>
      <c r="AL24944" s="24"/>
      <c r="AO24944" s="24"/>
      <c r="AR24944" s="24"/>
      <c r="AU24944" s="24"/>
    </row>
    <row r="24945">
      <c r="J24945" s="18"/>
      <c r="N24945" s="24"/>
      <c r="Q24945" s="24"/>
      <c r="T24945" s="24"/>
      <c r="W24945" s="24"/>
      <c r="Z24945" s="24"/>
      <c r="AC24945" s="24"/>
      <c r="AI24945" s="24"/>
      <c r="AL24945" s="24"/>
      <c r="AO24945" s="24"/>
      <c r="AR24945" s="24"/>
      <c r="AU24945" s="24"/>
    </row>
    <row r="24946">
      <c r="J24946" s="18"/>
      <c r="N24946" s="24"/>
      <c r="Q24946" s="24"/>
      <c r="T24946" s="24"/>
      <c r="W24946" s="24"/>
      <c r="Z24946" s="24"/>
      <c r="AC24946" s="24"/>
      <c r="AI24946" s="24"/>
      <c r="AL24946" s="24"/>
      <c r="AO24946" s="24"/>
      <c r="AR24946" s="24"/>
      <c r="AU24946" s="24"/>
    </row>
    <row r="24947">
      <c r="J24947" s="18"/>
      <c r="N24947" s="24"/>
      <c r="Q24947" s="24"/>
      <c r="T24947" s="24"/>
      <c r="W24947" s="24"/>
      <c r="Z24947" s="24"/>
      <c r="AC24947" s="24"/>
      <c r="AI24947" s="24"/>
      <c r="AL24947" s="24"/>
      <c r="AO24947" s="24"/>
      <c r="AR24947" s="24"/>
      <c r="AU24947" s="24"/>
    </row>
    <row r="24948">
      <c r="J24948" s="18"/>
      <c r="N24948" s="24"/>
      <c r="Q24948" s="24"/>
      <c r="T24948" s="24"/>
      <c r="W24948" s="24"/>
      <c r="Z24948" s="24"/>
      <c r="AC24948" s="24"/>
      <c r="AI24948" s="24"/>
      <c r="AL24948" s="24"/>
      <c r="AO24948" s="24"/>
      <c r="AR24948" s="24"/>
      <c r="AU24948" s="24"/>
    </row>
    <row r="24949">
      <c r="J24949" s="18"/>
      <c r="N24949" s="24"/>
      <c r="Q24949" s="24"/>
      <c r="T24949" s="24"/>
      <c r="W24949" s="24"/>
      <c r="Z24949" s="24"/>
      <c r="AC24949" s="24"/>
      <c r="AI24949" s="24"/>
      <c r="AL24949" s="24"/>
      <c r="AO24949" s="24"/>
      <c r="AR24949" s="24"/>
      <c r="AU24949" s="24"/>
    </row>
    <row r="24950">
      <c r="J24950" s="18"/>
      <c r="N24950" s="24"/>
      <c r="Q24950" s="24"/>
      <c r="T24950" s="24"/>
      <c r="W24950" s="24"/>
      <c r="Z24950" s="24"/>
      <c r="AC24950" s="24"/>
      <c r="AI24950" s="24"/>
      <c r="AL24950" s="24"/>
      <c r="AO24950" s="24"/>
      <c r="AR24950" s="24"/>
      <c r="AU24950" s="24"/>
    </row>
    <row r="24951">
      <c r="J24951" s="18"/>
      <c r="N24951" s="24"/>
      <c r="Q24951" s="24"/>
      <c r="T24951" s="24"/>
      <c r="W24951" s="24"/>
      <c r="Z24951" s="24"/>
      <c r="AC24951" s="24"/>
      <c r="AI24951" s="24"/>
      <c r="AL24951" s="24"/>
      <c r="AO24951" s="24"/>
      <c r="AR24951" s="24"/>
      <c r="AU24951" s="24"/>
    </row>
    <row r="24952">
      <c r="J24952" s="18"/>
      <c r="N24952" s="24"/>
      <c r="Q24952" s="24"/>
      <c r="T24952" s="24"/>
      <c r="W24952" s="24"/>
      <c r="Z24952" s="24"/>
      <c r="AC24952" s="24"/>
      <c r="AI24952" s="24"/>
      <c r="AL24952" s="24"/>
      <c r="AO24952" s="24"/>
      <c r="AR24952" s="24"/>
      <c r="AU24952" s="24"/>
    </row>
    <row r="24953">
      <c r="J24953" s="18"/>
      <c r="N24953" s="24"/>
      <c r="Q24953" s="24"/>
      <c r="T24953" s="24"/>
      <c r="W24953" s="24"/>
      <c r="Z24953" s="24"/>
      <c r="AC24953" s="24"/>
      <c r="AI24953" s="24"/>
      <c r="AL24953" s="24"/>
      <c r="AO24953" s="24"/>
      <c r="AR24953" s="24"/>
      <c r="AU24953" s="24"/>
    </row>
    <row r="24954">
      <c r="J24954" s="18"/>
      <c r="N24954" s="24"/>
      <c r="Q24954" s="24"/>
      <c r="T24954" s="24"/>
      <c r="W24954" s="24"/>
      <c r="Z24954" s="24"/>
      <c r="AC24954" s="24"/>
      <c r="AI24954" s="24"/>
      <c r="AL24954" s="24"/>
      <c r="AO24954" s="24"/>
      <c r="AR24954" s="24"/>
      <c r="AU24954" s="24"/>
    </row>
    <row r="24955">
      <c r="J24955" s="18"/>
      <c r="N24955" s="24"/>
      <c r="Q24955" s="24"/>
      <c r="T24955" s="24"/>
      <c r="W24955" s="24"/>
      <c r="Z24955" s="24"/>
      <c r="AC24955" s="24"/>
      <c r="AI24955" s="24"/>
      <c r="AL24955" s="24"/>
      <c r="AO24955" s="24"/>
      <c r="AR24955" s="24"/>
      <c r="AU24955" s="24"/>
    </row>
    <row r="24956">
      <c r="J24956" s="18"/>
      <c r="N24956" s="24"/>
      <c r="Q24956" s="24"/>
      <c r="T24956" s="24"/>
      <c r="W24956" s="24"/>
      <c r="Z24956" s="24"/>
      <c r="AC24956" s="24"/>
      <c r="AI24956" s="24"/>
      <c r="AL24956" s="24"/>
      <c r="AO24956" s="24"/>
      <c r="AR24956" s="24"/>
      <c r="AU24956" s="24"/>
    </row>
    <row r="24957">
      <c r="J24957" s="18"/>
      <c r="N24957" s="24"/>
      <c r="Q24957" s="24"/>
      <c r="T24957" s="24"/>
      <c r="W24957" s="24"/>
      <c r="Z24957" s="24"/>
      <c r="AC24957" s="24"/>
      <c r="AI24957" s="24"/>
      <c r="AL24957" s="24"/>
      <c r="AO24957" s="24"/>
      <c r="AR24957" s="24"/>
      <c r="AU24957" s="24"/>
    </row>
    <row r="24958">
      <c r="J24958" s="18"/>
      <c r="N24958" s="24"/>
      <c r="Q24958" s="24"/>
      <c r="T24958" s="24"/>
      <c r="W24958" s="24"/>
      <c r="Z24958" s="24"/>
      <c r="AC24958" s="24"/>
      <c r="AI24958" s="24"/>
      <c r="AL24958" s="24"/>
      <c r="AO24958" s="24"/>
      <c r="AR24958" s="24"/>
      <c r="AU24958" s="24"/>
    </row>
    <row r="24959">
      <c r="J24959" s="18"/>
      <c r="N24959" s="24"/>
      <c r="Q24959" s="24"/>
      <c r="T24959" s="24"/>
      <c r="W24959" s="24"/>
      <c r="Z24959" s="24"/>
      <c r="AC24959" s="24"/>
      <c r="AI24959" s="24"/>
      <c r="AL24959" s="24"/>
      <c r="AO24959" s="24"/>
      <c r="AR24959" s="24"/>
      <c r="AU24959" s="24"/>
    </row>
    <row r="24960">
      <c r="J24960" s="18"/>
      <c r="N24960" s="24"/>
      <c r="Q24960" s="24"/>
      <c r="T24960" s="24"/>
      <c r="W24960" s="24"/>
      <c r="Z24960" s="24"/>
      <c r="AC24960" s="24"/>
      <c r="AI24960" s="24"/>
      <c r="AL24960" s="24"/>
      <c r="AO24960" s="24"/>
      <c r="AR24960" s="24"/>
      <c r="AU24960" s="24"/>
    </row>
    <row r="24961">
      <c r="J24961" s="18"/>
      <c r="N24961" s="24"/>
      <c r="Q24961" s="24"/>
      <c r="T24961" s="24"/>
      <c r="W24961" s="24"/>
      <c r="Z24961" s="24"/>
      <c r="AC24961" s="24"/>
      <c r="AI24961" s="24"/>
      <c r="AL24961" s="24"/>
      <c r="AO24961" s="24"/>
      <c r="AR24961" s="24"/>
      <c r="AU24961" s="24"/>
    </row>
    <row r="24962">
      <c r="J24962" s="18"/>
      <c r="N24962" s="24"/>
      <c r="Q24962" s="24"/>
      <c r="T24962" s="24"/>
      <c r="W24962" s="24"/>
      <c r="Z24962" s="24"/>
      <c r="AC24962" s="24"/>
      <c r="AI24962" s="24"/>
      <c r="AL24962" s="24"/>
      <c r="AO24962" s="24"/>
      <c r="AR24962" s="24"/>
      <c r="AU24962" s="24"/>
    </row>
    <row r="24963">
      <c r="J24963" s="18"/>
      <c r="N24963" s="24"/>
      <c r="Q24963" s="24"/>
      <c r="T24963" s="24"/>
      <c r="W24963" s="24"/>
      <c r="Z24963" s="24"/>
      <c r="AC24963" s="24"/>
      <c r="AI24963" s="24"/>
      <c r="AL24963" s="24"/>
      <c r="AO24963" s="24"/>
      <c r="AR24963" s="24"/>
      <c r="AU24963" s="24"/>
    </row>
    <row r="24964">
      <c r="J24964" s="18"/>
      <c r="N24964" s="24"/>
      <c r="Q24964" s="24"/>
      <c r="T24964" s="24"/>
      <c r="W24964" s="24"/>
      <c r="Z24964" s="24"/>
      <c r="AC24964" s="24"/>
      <c r="AI24964" s="24"/>
      <c r="AL24964" s="24"/>
      <c r="AO24964" s="24"/>
      <c r="AR24964" s="24"/>
      <c r="AU24964" s="24"/>
    </row>
    <row r="24965">
      <c r="J24965" s="18"/>
      <c r="N24965" s="24"/>
      <c r="Q24965" s="24"/>
      <c r="T24965" s="24"/>
      <c r="W24965" s="24"/>
      <c r="Z24965" s="24"/>
      <c r="AC24965" s="24"/>
      <c r="AI24965" s="24"/>
      <c r="AL24965" s="24"/>
      <c r="AO24965" s="24"/>
      <c r="AR24965" s="24"/>
      <c r="AU24965" s="24"/>
    </row>
    <row r="24966">
      <c r="J24966" s="18"/>
      <c r="N24966" s="24"/>
      <c r="Q24966" s="24"/>
      <c r="T24966" s="24"/>
      <c r="W24966" s="24"/>
      <c r="Z24966" s="24"/>
      <c r="AC24966" s="24"/>
      <c r="AI24966" s="24"/>
      <c r="AL24966" s="24"/>
      <c r="AO24966" s="24"/>
      <c r="AR24966" s="24"/>
      <c r="AU24966" s="24"/>
    </row>
    <row r="24967">
      <c r="J24967" s="18"/>
      <c r="N24967" s="24"/>
      <c r="Q24967" s="24"/>
      <c r="T24967" s="24"/>
      <c r="W24967" s="24"/>
      <c r="Z24967" s="24"/>
      <c r="AC24967" s="24"/>
      <c r="AI24967" s="24"/>
      <c r="AL24967" s="24"/>
      <c r="AO24967" s="24"/>
      <c r="AR24967" s="24"/>
      <c r="AU24967" s="24"/>
    </row>
    <row r="24968">
      <c r="J24968" s="18"/>
      <c r="N24968" s="24"/>
      <c r="Q24968" s="24"/>
      <c r="T24968" s="24"/>
      <c r="W24968" s="24"/>
      <c r="Z24968" s="24"/>
      <c r="AC24968" s="24"/>
      <c r="AI24968" s="24"/>
      <c r="AL24968" s="24"/>
      <c r="AO24968" s="24"/>
      <c r="AR24968" s="24"/>
      <c r="AU24968" s="24"/>
    </row>
    <row r="24969">
      <c r="J24969" s="18"/>
      <c r="N24969" s="24"/>
      <c r="Q24969" s="24"/>
      <c r="T24969" s="24"/>
      <c r="W24969" s="24"/>
      <c r="Z24969" s="24"/>
      <c r="AC24969" s="24"/>
      <c r="AI24969" s="24"/>
      <c r="AL24969" s="24"/>
      <c r="AO24969" s="24"/>
      <c r="AR24969" s="24"/>
      <c r="AU24969" s="24"/>
    </row>
    <row r="24970">
      <c r="J24970" s="18"/>
      <c r="N24970" s="24"/>
      <c r="Q24970" s="24"/>
      <c r="T24970" s="24"/>
      <c r="W24970" s="24"/>
      <c r="Z24970" s="24"/>
      <c r="AC24970" s="24"/>
      <c r="AI24970" s="24"/>
      <c r="AL24970" s="24"/>
      <c r="AO24970" s="24"/>
      <c r="AR24970" s="24"/>
      <c r="AU24970" s="24"/>
    </row>
    <row r="24971">
      <c r="J24971" s="18"/>
      <c r="N24971" s="24"/>
      <c r="Q24971" s="24"/>
      <c r="T24971" s="24"/>
      <c r="W24971" s="24"/>
      <c r="Z24971" s="24"/>
      <c r="AC24971" s="24"/>
      <c r="AI24971" s="24"/>
      <c r="AL24971" s="24"/>
      <c r="AO24971" s="24"/>
      <c r="AR24971" s="24"/>
      <c r="AU24971" s="24"/>
    </row>
    <row r="24972">
      <c r="J24972" s="18"/>
      <c r="N24972" s="24"/>
      <c r="Q24972" s="24"/>
      <c r="T24972" s="24"/>
      <c r="W24972" s="24"/>
      <c r="Z24972" s="24"/>
      <c r="AC24972" s="24"/>
      <c r="AI24972" s="24"/>
      <c r="AL24972" s="24"/>
      <c r="AO24972" s="24"/>
      <c r="AR24972" s="24"/>
      <c r="AU24972" s="24"/>
    </row>
    <row r="24973">
      <c r="J24973" s="18"/>
      <c r="N24973" s="24"/>
      <c r="Q24973" s="24"/>
      <c r="T24973" s="24"/>
      <c r="W24973" s="24"/>
      <c r="Z24973" s="24"/>
      <c r="AC24973" s="24"/>
      <c r="AI24973" s="24"/>
      <c r="AL24973" s="24"/>
      <c r="AO24973" s="24"/>
      <c r="AR24973" s="24"/>
      <c r="AU24973" s="24"/>
    </row>
    <row r="24974">
      <c r="J24974" s="18"/>
      <c r="N24974" s="24"/>
      <c r="Q24974" s="24"/>
      <c r="T24974" s="24"/>
      <c r="W24974" s="24"/>
      <c r="Z24974" s="24"/>
      <c r="AC24974" s="24"/>
      <c r="AI24974" s="24"/>
      <c r="AL24974" s="24"/>
      <c r="AO24974" s="24"/>
      <c r="AR24974" s="24"/>
      <c r="AU24974" s="24"/>
    </row>
    <row r="24975">
      <c r="J24975" s="18"/>
      <c r="N24975" s="24"/>
      <c r="Q24975" s="24"/>
      <c r="T24975" s="24"/>
      <c r="W24975" s="24"/>
      <c r="Z24975" s="24"/>
      <c r="AC24975" s="24"/>
      <c r="AI24975" s="24"/>
      <c r="AL24975" s="24"/>
      <c r="AO24975" s="24"/>
      <c r="AR24975" s="24"/>
      <c r="AU24975" s="24"/>
    </row>
    <row r="24976">
      <c r="J24976" s="18"/>
      <c r="N24976" s="24"/>
      <c r="Q24976" s="24"/>
      <c r="T24976" s="24"/>
      <c r="W24976" s="24"/>
      <c r="Z24976" s="24"/>
      <c r="AC24976" s="24"/>
      <c r="AI24976" s="24"/>
      <c r="AL24976" s="24"/>
      <c r="AO24976" s="24"/>
      <c r="AR24976" s="24"/>
      <c r="AU24976" s="24"/>
    </row>
    <row r="24977">
      <c r="J24977" s="18"/>
      <c r="N24977" s="24"/>
      <c r="Q24977" s="24"/>
      <c r="T24977" s="24"/>
      <c r="W24977" s="24"/>
      <c r="Z24977" s="24"/>
      <c r="AC24977" s="24"/>
      <c r="AI24977" s="24"/>
      <c r="AL24977" s="24"/>
      <c r="AO24977" s="24"/>
      <c r="AR24977" s="24"/>
      <c r="AU24977" s="24"/>
    </row>
    <row r="24978">
      <c r="J24978" s="18"/>
      <c r="N24978" s="24"/>
      <c r="Q24978" s="24"/>
      <c r="T24978" s="24"/>
      <c r="W24978" s="24"/>
      <c r="Z24978" s="24"/>
      <c r="AC24978" s="24"/>
      <c r="AI24978" s="24"/>
      <c r="AL24978" s="24"/>
      <c r="AO24978" s="24"/>
      <c r="AR24978" s="24"/>
      <c r="AU24978" s="24"/>
    </row>
    <row r="24979">
      <c r="J24979" s="18"/>
      <c r="N24979" s="24"/>
      <c r="Q24979" s="24"/>
      <c r="T24979" s="24"/>
      <c r="W24979" s="24"/>
      <c r="Z24979" s="24"/>
      <c r="AC24979" s="24"/>
      <c r="AI24979" s="24"/>
      <c r="AL24979" s="24"/>
      <c r="AO24979" s="24"/>
      <c r="AR24979" s="24"/>
      <c r="AU24979" s="24"/>
    </row>
    <row r="24980">
      <c r="J24980" s="18"/>
      <c r="N24980" s="24"/>
      <c r="Q24980" s="24"/>
      <c r="T24980" s="24"/>
      <c r="W24980" s="24"/>
      <c r="Z24980" s="24"/>
      <c r="AC24980" s="24"/>
      <c r="AI24980" s="24"/>
      <c r="AL24980" s="24"/>
      <c r="AO24980" s="24"/>
      <c r="AR24980" s="24"/>
      <c r="AU24980" s="24"/>
    </row>
    <row r="24981">
      <c r="J24981" s="18"/>
      <c r="N24981" s="24"/>
      <c r="Q24981" s="24"/>
      <c r="T24981" s="24"/>
      <c r="W24981" s="24"/>
      <c r="Z24981" s="24"/>
      <c r="AC24981" s="24"/>
      <c r="AI24981" s="24"/>
      <c r="AL24981" s="24"/>
      <c r="AO24981" s="24"/>
      <c r="AR24981" s="24"/>
      <c r="AU24981" s="24"/>
    </row>
    <row r="24982">
      <c r="J24982" s="18"/>
      <c r="N24982" s="24"/>
      <c r="Q24982" s="24"/>
      <c r="T24982" s="24"/>
      <c r="W24982" s="24"/>
      <c r="Z24982" s="24"/>
      <c r="AC24982" s="24"/>
      <c r="AI24982" s="24"/>
      <c r="AL24982" s="24"/>
      <c r="AO24982" s="24"/>
      <c r="AR24982" s="24"/>
      <c r="AU24982" s="24"/>
    </row>
    <row r="24983">
      <c r="J24983" s="18"/>
      <c r="N24983" s="24"/>
      <c r="Q24983" s="24"/>
      <c r="T24983" s="24"/>
      <c r="W24983" s="24"/>
      <c r="Z24983" s="24"/>
      <c r="AC24983" s="24"/>
      <c r="AI24983" s="24"/>
      <c r="AL24983" s="24"/>
      <c r="AO24983" s="24"/>
      <c r="AR24983" s="24"/>
      <c r="AU24983" s="24"/>
    </row>
    <row r="24984">
      <c r="J24984" s="18"/>
      <c r="N24984" s="24"/>
      <c r="Q24984" s="24"/>
      <c r="T24984" s="24"/>
      <c r="W24984" s="24"/>
      <c r="Z24984" s="24"/>
      <c r="AC24984" s="24"/>
      <c r="AI24984" s="24"/>
      <c r="AL24984" s="24"/>
      <c r="AO24984" s="24"/>
      <c r="AR24984" s="24"/>
      <c r="AU24984" s="24"/>
    </row>
    <row r="24985">
      <c r="J24985" s="18"/>
      <c r="N24985" s="24"/>
      <c r="Q24985" s="24"/>
      <c r="T24985" s="24"/>
      <c r="W24985" s="24"/>
      <c r="Z24985" s="24"/>
      <c r="AC24985" s="24"/>
      <c r="AI24985" s="24"/>
      <c r="AL24985" s="24"/>
      <c r="AO24985" s="24"/>
      <c r="AR24985" s="24"/>
      <c r="AU24985" s="24"/>
    </row>
    <row r="24986">
      <c r="J24986" s="18"/>
      <c r="N24986" s="24"/>
      <c r="Q24986" s="24"/>
      <c r="T24986" s="24"/>
      <c r="W24986" s="24"/>
      <c r="Z24986" s="24"/>
      <c r="AC24986" s="24"/>
      <c r="AI24986" s="24"/>
      <c r="AL24986" s="24"/>
      <c r="AO24986" s="24"/>
      <c r="AR24986" s="24"/>
      <c r="AU24986" s="24"/>
    </row>
    <row r="24987">
      <c r="J24987" s="18"/>
      <c r="N24987" s="24"/>
      <c r="Q24987" s="24"/>
      <c r="T24987" s="24"/>
      <c r="W24987" s="24"/>
      <c r="Z24987" s="24"/>
      <c r="AC24987" s="24"/>
      <c r="AI24987" s="24"/>
      <c r="AL24987" s="24"/>
      <c r="AO24987" s="24"/>
      <c r="AR24987" s="24"/>
      <c r="AU24987" s="24"/>
    </row>
    <row r="24988">
      <c r="J24988" s="18"/>
      <c r="N24988" s="24"/>
      <c r="Q24988" s="24"/>
      <c r="T24988" s="24"/>
      <c r="W24988" s="24"/>
      <c r="Z24988" s="24"/>
      <c r="AC24988" s="24"/>
      <c r="AI24988" s="24"/>
      <c r="AL24988" s="24"/>
      <c r="AO24988" s="24"/>
      <c r="AR24988" s="24"/>
      <c r="AU24988" s="24"/>
    </row>
    <row r="24989">
      <c r="J24989" s="18"/>
      <c r="N24989" s="24"/>
      <c r="Q24989" s="24"/>
      <c r="T24989" s="24"/>
      <c r="W24989" s="24"/>
      <c r="Z24989" s="24"/>
      <c r="AC24989" s="24"/>
      <c r="AI24989" s="24"/>
      <c r="AL24989" s="24"/>
      <c r="AO24989" s="24"/>
      <c r="AR24989" s="24"/>
      <c r="AU24989" s="24"/>
    </row>
    <row r="24990">
      <c r="J24990" s="18"/>
      <c r="N24990" s="24"/>
      <c r="Q24990" s="24"/>
      <c r="T24990" s="24"/>
      <c r="W24990" s="24"/>
      <c r="Z24990" s="24"/>
      <c r="AC24990" s="24"/>
      <c r="AI24990" s="24"/>
      <c r="AL24990" s="24"/>
      <c r="AO24990" s="24"/>
      <c r="AR24990" s="24"/>
      <c r="AU24990" s="24"/>
    </row>
    <row r="24991">
      <c r="J24991" s="18"/>
      <c r="N24991" s="24"/>
      <c r="Q24991" s="24"/>
      <c r="T24991" s="24"/>
      <c r="W24991" s="24"/>
      <c r="Z24991" s="24"/>
      <c r="AC24991" s="24"/>
      <c r="AI24991" s="24"/>
      <c r="AL24991" s="24"/>
      <c r="AO24991" s="24"/>
      <c r="AR24991" s="24"/>
      <c r="AU24991" s="24"/>
    </row>
    <row r="24992">
      <c r="J24992" s="18"/>
      <c r="N24992" s="24"/>
      <c r="Q24992" s="24"/>
      <c r="T24992" s="24"/>
      <c r="W24992" s="24"/>
      <c r="Z24992" s="24"/>
      <c r="AC24992" s="24"/>
      <c r="AI24992" s="24"/>
      <c r="AL24992" s="24"/>
      <c r="AO24992" s="24"/>
      <c r="AR24992" s="24"/>
      <c r="AU24992" s="24"/>
    </row>
    <row r="24993">
      <c r="J24993" s="18"/>
      <c r="N24993" s="24"/>
      <c r="Q24993" s="24"/>
      <c r="T24993" s="24"/>
      <c r="W24993" s="24"/>
      <c r="Z24993" s="24"/>
      <c r="AC24993" s="24"/>
      <c r="AI24993" s="24"/>
      <c r="AL24993" s="24"/>
      <c r="AO24993" s="24"/>
      <c r="AR24993" s="24"/>
      <c r="AU24993" s="24"/>
    </row>
    <row r="24994">
      <c r="J24994" s="18"/>
      <c r="N24994" s="24"/>
      <c r="Q24994" s="24"/>
      <c r="T24994" s="24"/>
      <c r="W24994" s="24"/>
      <c r="Z24994" s="24"/>
      <c r="AC24994" s="24"/>
      <c r="AI24994" s="24"/>
      <c r="AL24994" s="24"/>
      <c r="AO24994" s="24"/>
      <c r="AR24994" s="24"/>
      <c r="AU24994" s="24"/>
    </row>
    <row r="24995">
      <c r="J24995" s="18"/>
      <c r="N24995" s="24"/>
      <c r="Q24995" s="24"/>
      <c r="T24995" s="24"/>
      <c r="W24995" s="24"/>
      <c r="Z24995" s="24"/>
      <c r="AC24995" s="24"/>
      <c r="AI24995" s="24"/>
      <c r="AL24995" s="24"/>
      <c r="AO24995" s="24"/>
      <c r="AR24995" s="24"/>
      <c r="AU24995" s="24"/>
    </row>
    <row r="24996">
      <c r="J24996" s="18"/>
      <c r="N24996" s="24"/>
      <c r="Q24996" s="24"/>
      <c r="T24996" s="24"/>
      <c r="W24996" s="24"/>
      <c r="Z24996" s="24"/>
      <c r="AC24996" s="24"/>
      <c r="AI24996" s="24"/>
      <c r="AL24996" s="24"/>
      <c r="AO24996" s="24"/>
      <c r="AR24996" s="24"/>
      <c r="AU24996" s="24"/>
    </row>
    <row r="24997">
      <c r="J24997" s="18"/>
      <c r="N24997" s="24"/>
      <c r="Q24997" s="24"/>
      <c r="T24997" s="24"/>
      <c r="W24997" s="24"/>
      <c r="Z24997" s="24"/>
      <c r="AC24997" s="24"/>
      <c r="AI24997" s="24"/>
      <c r="AL24997" s="24"/>
      <c r="AO24997" s="24"/>
      <c r="AR24997" s="24"/>
      <c r="AU24997" s="24"/>
    </row>
    <row r="24998">
      <c r="J24998" s="18"/>
      <c r="N24998" s="24"/>
      <c r="Q24998" s="24"/>
      <c r="T24998" s="24"/>
      <c r="W24998" s="24"/>
      <c r="Z24998" s="24"/>
      <c r="AC24998" s="24"/>
      <c r="AI24998" s="24"/>
      <c r="AL24998" s="24"/>
      <c r="AO24998" s="24"/>
      <c r="AR24998" s="24"/>
      <c r="AU24998" s="24"/>
    </row>
    <row r="24999">
      <c r="J24999" s="18"/>
      <c r="N24999" s="24"/>
      <c r="Q24999" s="24"/>
      <c r="T24999" s="24"/>
      <c r="W24999" s="24"/>
      <c r="Z24999" s="24"/>
      <c r="AC24999" s="24"/>
      <c r="AI24999" s="24"/>
      <c r="AL24999" s="24"/>
      <c r="AO24999" s="24"/>
      <c r="AR24999" s="24"/>
      <c r="AU24999" s="24"/>
    </row>
    <row r="25000">
      <c r="J25000" s="18"/>
      <c r="N25000" s="24"/>
      <c r="Q25000" s="24"/>
      <c r="T25000" s="24"/>
      <c r="W25000" s="24"/>
      <c r="Z25000" s="24"/>
      <c r="AC25000" s="24"/>
      <c r="AI25000" s="24"/>
      <c r="AL25000" s="24"/>
      <c r="AO25000" s="24"/>
      <c r="AR25000" s="24"/>
      <c r="AU25000" s="24"/>
    </row>
    <row r="25001">
      <c r="J25001" s="18"/>
      <c r="N25001" s="24"/>
      <c r="Q25001" s="24"/>
      <c r="T25001" s="24"/>
      <c r="W25001" s="24"/>
      <c r="Z25001" s="24"/>
      <c r="AC25001" s="24"/>
      <c r="AI25001" s="24"/>
      <c r="AL25001" s="24"/>
      <c r="AO25001" s="24"/>
      <c r="AR25001" s="24"/>
      <c r="AU25001" s="24"/>
    </row>
    <row r="25002">
      <c r="J25002" s="18"/>
      <c r="N25002" s="24"/>
      <c r="Q25002" s="24"/>
      <c r="T25002" s="24"/>
      <c r="W25002" s="24"/>
      <c r="Z25002" s="24"/>
      <c r="AC25002" s="24"/>
      <c r="AI25002" s="24"/>
      <c r="AL25002" s="24"/>
      <c r="AO25002" s="24"/>
      <c r="AR25002" s="24"/>
      <c r="AU25002" s="24"/>
    </row>
    <row r="25003">
      <c r="J25003" s="18"/>
      <c r="N25003" s="24"/>
      <c r="Q25003" s="24"/>
      <c r="T25003" s="24"/>
      <c r="W25003" s="24"/>
      <c r="Z25003" s="24"/>
      <c r="AC25003" s="24"/>
      <c r="AI25003" s="24"/>
      <c r="AL25003" s="24"/>
      <c r="AO25003" s="24"/>
      <c r="AR25003" s="24"/>
      <c r="AU25003" s="24"/>
    </row>
    <row r="25004">
      <c r="J25004" s="18"/>
      <c r="N25004" s="24"/>
      <c r="Q25004" s="24"/>
      <c r="T25004" s="24"/>
      <c r="W25004" s="24"/>
      <c r="Z25004" s="24"/>
      <c r="AC25004" s="24"/>
      <c r="AI25004" s="24"/>
      <c r="AL25004" s="24"/>
      <c r="AO25004" s="24"/>
      <c r="AR25004" s="24"/>
      <c r="AU25004" s="24"/>
    </row>
    <row r="25005">
      <c r="J25005" s="18"/>
      <c r="N25005" s="24"/>
      <c r="Q25005" s="24"/>
      <c r="T25005" s="24"/>
      <c r="W25005" s="24"/>
      <c r="Z25005" s="24"/>
      <c r="AC25005" s="24"/>
      <c r="AI25005" s="24"/>
      <c r="AL25005" s="24"/>
      <c r="AO25005" s="24"/>
      <c r="AR25005" s="24"/>
      <c r="AU25005" s="24"/>
    </row>
    <row r="25006">
      <c r="J25006" s="18"/>
      <c r="N25006" s="24"/>
      <c r="Q25006" s="24"/>
      <c r="T25006" s="24"/>
      <c r="W25006" s="24"/>
      <c r="Z25006" s="24"/>
      <c r="AC25006" s="24"/>
      <c r="AI25006" s="24"/>
      <c r="AL25006" s="24"/>
      <c r="AO25006" s="24"/>
      <c r="AR25006" s="24"/>
      <c r="AU25006" s="24"/>
    </row>
    <row r="25007">
      <c r="J25007" s="18"/>
      <c r="N25007" s="24"/>
      <c r="Q25007" s="24"/>
      <c r="T25007" s="24"/>
      <c r="W25007" s="24"/>
      <c r="Z25007" s="24"/>
      <c r="AC25007" s="24"/>
      <c r="AI25007" s="24"/>
      <c r="AL25007" s="24"/>
      <c r="AO25007" s="24"/>
      <c r="AR25007" s="24"/>
      <c r="AU25007" s="24"/>
    </row>
    <row r="25008">
      <c r="J25008" s="18"/>
      <c r="N25008" s="24"/>
      <c r="Q25008" s="24"/>
      <c r="T25008" s="24"/>
      <c r="W25008" s="24"/>
      <c r="Z25008" s="24"/>
      <c r="AC25008" s="24"/>
      <c r="AI25008" s="24"/>
      <c r="AL25008" s="24"/>
      <c r="AO25008" s="24"/>
      <c r="AR25008" s="24"/>
      <c r="AU25008" s="24"/>
    </row>
    <row r="25009">
      <c r="J25009" s="18"/>
      <c r="N25009" s="24"/>
      <c r="Q25009" s="24"/>
      <c r="T25009" s="24"/>
      <c r="W25009" s="24"/>
      <c r="Z25009" s="24"/>
      <c r="AC25009" s="24"/>
      <c r="AI25009" s="24"/>
      <c r="AL25009" s="24"/>
      <c r="AO25009" s="24"/>
      <c r="AR25009" s="24"/>
      <c r="AU25009" s="24"/>
    </row>
    <row r="25010">
      <c r="J25010" s="18"/>
      <c r="N25010" s="24"/>
      <c r="Q25010" s="24"/>
      <c r="T25010" s="24"/>
      <c r="W25010" s="24"/>
      <c r="Z25010" s="24"/>
      <c r="AC25010" s="24"/>
      <c r="AI25010" s="24"/>
      <c r="AL25010" s="24"/>
      <c r="AO25010" s="24"/>
      <c r="AR25010" s="24"/>
      <c r="AU25010" s="24"/>
    </row>
    <row r="25011">
      <c r="J25011" s="18"/>
      <c r="N25011" s="24"/>
      <c r="Q25011" s="24"/>
      <c r="T25011" s="24"/>
      <c r="W25011" s="24"/>
      <c r="Z25011" s="24"/>
      <c r="AC25011" s="24"/>
      <c r="AI25011" s="24"/>
      <c r="AL25011" s="24"/>
      <c r="AO25011" s="24"/>
      <c r="AR25011" s="24"/>
      <c r="AU25011" s="24"/>
    </row>
    <row r="25012">
      <c r="J25012" s="18"/>
      <c r="N25012" s="24"/>
      <c r="Q25012" s="24"/>
      <c r="T25012" s="24"/>
      <c r="W25012" s="24"/>
      <c r="Z25012" s="24"/>
      <c r="AC25012" s="24"/>
      <c r="AI25012" s="24"/>
      <c r="AL25012" s="24"/>
      <c r="AO25012" s="24"/>
      <c r="AR25012" s="24"/>
      <c r="AU25012" s="24"/>
    </row>
    <row r="25013">
      <c r="J25013" s="18"/>
      <c r="N25013" s="24"/>
      <c r="Q25013" s="24"/>
      <c r="T25013" s="24"/>
      <c r="W25013" s="24"/>
      <c r="Z25013" s="24"/>
      <c r="AC25013" s="24"/>
      <c r="AI25013" s="24"/>
      <c r="AL25013" s="24"/>
      <c r="AO25013" s="24"/>
      <c r="AR25013" s="24"/>
      <c r="AU25013" s="24"/>
    </row>
    <row r="25014">
      <c r="J25014" s="18"/>
      <c r="N25014" s="24"/>
      <c r="Q25014" s="24"/>
      <c r="T25014" s="24"/>
      <c r="W25014" s="24"/>
      <c r="Z25014" s="24"/>
      <c r="AC25014" s="24"/>
      <c r="AI25014" s="24"/>
      <c r="AL25014" s="24"/>
      <c r="AO25014" s="24"/>
      <c r="AR25014" s="24"/>
      <c r="AU25014" s="24"/>
    </row>
    <row r="25015">
      <c r="J25015" s="18"/>
      <c r="N25015" s="24"/>
      <c r="Q25015" s="24"/>
      <c r="T25015" s="24"/>
      <c r="W25015" s="24"/>
      <c r="Z25015" s="24"/>
      <c r="AC25015" s="24"/>
      <c r="AI25015" s="24"/>
      <c r="AL25015" s="24"/>
      <c r="AO25015" s="24"/>
      <c r="AR25015" s="24"/>
      <c r="AU25015" s="24"/>
    </row>
    <row r="25016">
      <c r="J25016" s="18"/>
      <c r="N25016" s="24"/>
      <c r="Q25016" s="24"/>
      <c r="T25016" s="24"/>
      <c r="W25016" s="24"/>
      <c r="Z25016" s="24"/>
      <c r="AC25016" s="24"/>
      <c r="AI25016" s="24"/>
      <c r="AL25016" s="24"/>
      <c r="AO25016" s="24"/>
      <c r="AR25016" s="24"/>
      <c r="AU25016" s="24"/>
    </row>
    <row r="25017">
      <c r="J25017" s="18"/>
      <c r="N25017" s="24"/>
      <c r="Q25017" s="24"/>
      <c r="T25017" s="24"/>
      <c r="W25017" s="24"/>
      <c r="Z25017" s="24"/>
      <c r="AC25017" s="24"/>
      <c r="AI25017" s="24"/>
      <c r="AL25017" s="24"/>
      <c r="AO25017" s="24"/>
      <c r="AR25017" s="24"/>
      <c r="AU25017" s="24"/>
    </row>
    <row r="25018">
      <c r="J25018" s="18"/>
      <c r="N25018" s="24"/>
      <c r="Q25018" s="24"/>
      <c r="T25018" s="24"/>
      <c r="W25018" s="24"/>
      <c r="Z25018" s="24"/>
      <c r="AC25018" s="24"/>
      <c r="AI25018" s="24"/>
      <c r="AL25018" s="24"/>
      <c r="AO25018" s="24"/>
      <c r="AR25018" s="24"/>
      <c r="AU25018" s="24"/>
    </row>
    <row r="25019">
      <c r="J25019" s="18"/>
      <c r="N25019" s="24"/>
      <c r="Q25019" s="24"/>
      <c r="T25019" s="24"/>
      <c r="W25019" s="24"/>
      <c r="Z25019" s="24"/>
      <c r="AC25019" s="24"/>
      <c r="AI25019" s="24"/>
      <c r="AL25019" s="24"/>
      <c r="AO25019" s="24"/>
      <c r="AR25019" s="24"/>
      <c r="AU25019" s="24"/>
    </row>
    <row r="25020">
      <c r="J25020" s="18"/>
      <c r="N25020" s="24"/>
      <c r="Q25020" s="24"/>
      <c r="T25020" s="24"/>
      <c r="W25020" s="24"/>
      <c r="Z25020" s="24"/>
      <c r="AC25020" s="24"/>
      <c r="AI25020" s="24"/>
      <c r="AL25020" s="24"/>
      <c r="AO25020" s="24"/>
      <c r="AR25020" s="24"/>
      <c r="AU25020" s="24"/>
    </row>
    <row r="25021">
      <c r="J25021" s="18"/>
      <c r="N25021" s="24"/>
      <c r="Q25021" s="24"/>
      <c r="T25021" s="24"/>
      <c r="W25021" s="24"/>
      <c r="Z25021" s="24"/>
      <c r="AC25021" s="24"/>
      <c r="AI25021" s="24"/>
      <c r="AL25021" s="24"/>
      <c r="AO25021" s="24"/>
      <c r="AR25021" s="24"/>
      <c r="AU25021" s="24"/>
    </row>
    <row r="25022">
      <c r="J25022" s="18"/>
      <c r="N25022" s="24"/>
      <c r="Q25022" s="24"/>
      <c r="T25022" s="24"/>
      <c r="W25022" s="24"/>
      <c r="Z25022" s="24"/>
      <c r="AC25022" s="24"/>
      <c r="AI25022" s="24"/>
      <c r="AL25022" s="24"/>
      <c r="AO25022" s="24"/>
      <c r="AR25022" s="24"/>
      <c r="AU25022" s="24"/>
    </row>
    <row r="25023">
      <c r="J25023" s="18"/>
      <c r="N25023" s="24"/>
      <c r="Q25023" s="24"/>
      <c r="T25023" s="24"/>
      <c r="W25023" s="24"/>
      <c r="Z25023" s="24"/>
      <c r="AC25023" s="24"/>
      <c r="AI25023" s="24"/>
      <c r="AL25023" s="24"/>
      <c r="AO25023" s="24"/>
      <c r="AR25023" s="24"/>
      <c r="AU25023" s="24"/>
    </row>
    <row r="25024">
      <c r="J25024" s="18"/>
      <c r="N25024" s="24"/>
      <c r="Q25024" s="24"/>
      <c r="T25024" s="24"/>
      <c r="W25024" s="24"/>
      <c r="Z25024" s="24"/>
      <c r="AC25024" s="24"/>
      <c r="AI25024" s="24"/>
      <c r="AL25024" s="24"/>
      <c r="AO25024" s="24"/>
      <c r="AR25024" s="24"/>
      <c r="AU25024" s="24"/>
    </row>
    <row r="25025">
      <c r="J25025" s="18"/>
      <c r="N25025" s="24"/>
      <c r="Q25025" s="24"/>
      <c r="T25025" s="24"/>
      <c r="W25025" s="24"/>
      <c r="Z25025" s="24"/>
      <c r="AC25025" s="24"/>
      <c r="AI25025" s="24"/>
      <c r="AL25025" s="24"/>
      <c r="AO25025" s="24"/>
      <c r="AR25025" s="24"/>
      <c r="AU25025" s="24"/>
    </row>
    <row r="25026">
      <c r="J25026" s="18"/>
      <c r="N25026" s="24"/>
      <c r="Q25026" s="24"/>
      <c r="T25026" s="24"/>
      <c r="W25026" s="24"/>
      <c r="Z25026" s="24"/>
      <c r="AC25026" s="24"/>
      <c r="AI25026" s="24"/>
      <c r="AL25026" s="24"/>
      <c r="AO25026" s="24"/>
      <c r="AR25026" s="24"/>
      <c r="AU25026" s="24"/>
    </row>
    <row r="25027">
      <c r="J25027" s="18"/>
      <c r="N25027" s="24"/>
      <c r="Q25027" s="24"/>
      <c r="T25027" s="24"/>
      <c r="W25027" s="24"/>
      <c r="Z25027" s="24"/>
      <c r="AC25027" s="24"/>
      <c r="AI25027" s="24"/>
      <c r="AL25027" s="24"/>
      <c r="AO25027" s="24"/>
      <c r="AR25027" s="24"/>
      <c r="AU25027" s="24"/>
    </row>
    <row r="25028">
      <c r="J25028" s="18"/>
      <c r="N25028" s="24"/>
      <c r="Q25028" s="24"/>
      <c r="T25028" s="24"/>
      <c r="W25028" s="24"/>
      <c r="Z25028" s="24"/>
      <c r="AC25028" s="24"/>
      <c r="AI25028" s="24"/>
      <c r="AL25028" s="24"/>
      <c r="AO25028" s="24"/>
      <c r="AR25028" s="24"/>
      <c r="AU25028" s="24"/>
    </row>
    <row r="25029">
      <c r="J25029" s="18"/>
      <c r="N25029" s="24"/>
      <c r="Q25029" s="24"/>
      <c r="T25029" s="24"/>
      <c r="W25029" s="24"/>
      <c r="Z25029" s="24"/>
      <c r="AC25029" s="24"/>
      <c r="AI25029" s="24"/>
      <c r="AL25029" s="24"/>
      <c r="AO25029" s="24"/>
      <c r="AR25029" s="24"/>
      <c r="AU25029" s="24"/>
    </row>
    <row r="25030">
      <c r="J25030" s="18"/>
      <c r="N25030" s="24"/>
      <c r="Q25030" s="24"/>
      <c r="T25030" s="24"/>
      <c r="W25030" s="24"/>
      <c r="Z25030" s="24"/>
      <c r="AC25030" s="24"/>
      <c r="AI25030" s="24"/>
      <c r="AL25030" s="24"/>
      <c r="AO25030" s="24"/>
      <c r="AR25030" s="24"/>
      <c r="AU25030" s="24"/>
    </row>
    <row r="25031">
      <c r="J25031" s="18"/>
      <c r="N25031" s="24"/>
      <c r="Q25031" s="24"/>
      <c r="T25031" s="24"/>
      <c r="W25031" s="24"/>
      <c r="Z25031" s="24"/>
      <c r="AC25031" s="24"/>
      <c r="AI25031" s="24"/>
      <c r="AL25031" s="24"/>
      <c r="AO25031" s="24"/>
      <c r="AR25031" s="24"/>
      <c r="AU25031" s="24"/>
    </row>
    <row r="25032">
      <c r="J25032" s="18"/>
      <c r="N25032" s="24"/>
      <c r="Q25032" s="24"/>
      <c r="T25032" s="24"/>
      <c r="W25032" s="24"/>
      <c r="Z25032" s="24"/>
      <c r="AC25032" s="24"/>
      <c r="AI25032" s="24"/>
      <c r="AL25032" s="24"/>
      <c r="AO25032" s="24"/>
      <c r="AR25032" s="24"/>
      <c r="AU25032" s="24"/>
    </row>
    <row r="25033">
      <c r="J25033" s="18"/>
      <c r="N25033" s="24"/>
      <c r="Q25033" s="24"/>
      <c r="T25033" s="24"/>
      <c r="W25033" s="24"/>
      <c r="Z25033" s="24"/>
      <c r="AC25033" s="24"/>
      <c r="AI25033" s="24"/>
      <c r="AL25033" s="24"/>
      <c r="AO25033" s="24"/>
      <c r="AR25033" s="24"/>
      <c r="AU25033" s="24"/>
    </row>
    <row r="25034">
      <c r="J25034" s="18"/>
      <c r="N25034" s="24"/>
      <c r="Q25034" s="24"/>
      <c r="T25034" s="24"/>
      <c r="W25034" s="24"/>
      <c r="Z25034" s="24"/>
      <c r="AC25034" s="24"/>
      <c r="AI25034" s="24"/>
      <c r="AL25034" s="24"/>
      <c r="AO25034" s="24"/>
      <c r="AR25034" s="24"/>
      <c r="AU25034" s="24"/>
    </row>
    <row r="25035">
      <c r="J25035" s="18"/>
      <c r="N25035" s="24"/>
      <c r="Q25035" s="24"/>
      <c r="T25035" s="24"/>
      <c r="W25035" s="24"/>
      <c r="Z25035" s="24"/>
      <c r="AC25035" s="24"/>
      <c r="AI25035" s="24"/>
      <c r="AL25035" s="24"/>
      <c r="AO25035" s="24"/>
      <c r="AR25035" s="24"/>
      <c r="AU25035" s="24"/>
    </row>
    <row r="25036">
      <c r="J25036" s="18"/>
      <c r="N25036" s="24"/>
      <c r="Q25036" s="24"/>
      <c r="T25036" s="24"/>
      <c r="W25036" s="24"/>
      <c r="Z25036" s="24"/>
      <c r="AC25036" s="24"/>
      <c r="AI25036" s="24"/>
      <c r="AL25036" s="24"/>
      <c r="AO25036" s="24"/>
      <c r="AR25036" s="24"/>
      <c r="AU25036" s="24"/>
    </row>
    <row r="25037">
      <c r="J25037" s="18"/>
      <c r="N25037" s="24"/>
      <c r="Q25037" s="24"/>
      <c r="T25037" s="24"/>
      <c r="W25037" s="24"/>
      <c r="Z25037" s="24"/>
      <c r="AC25037" s="24"/>
      <c r="AI25037" s="24"/>
      <c r="AL25037" s="24"/>
      <c r="AO25037" s="24"/>
      <c r="AR25037" s="24"/>
      <c r="AU25037" s="24"/>
    </row>
    <row r="25038">
      <c r="J25038" s="18"/>
      <c r="N25038" s="24"/>
      <c r="Q25038" s="24"/>
      <c r="T25038" s="24"/>
      <c r="W25038" s="24"/>
      <c r="Z25038" s="24"/>
      <c r="AC25038" s="24"/>
      <c r="AI25038" s="24"/>
      <c r="AL25038" s="24"/>
      <c r="AO25038" s="24"/>
      <c r="AR25038" s="24"/>
      <c r="AU25038" s="24"/>
    </row>
    <row r="25039">
      <c r="J25039" s="18"/>
      <c r="N25039" s="24"/>
      <c r="Q25039" s="24"/>
      <c r="T25039" s="24"/>
      <c r="W25039" s="24"/>
      <c r="Z25039" s="24"/>
      <c r="AC25039" s="24"/>
      <c r="AI25039" s="24"/>
      <c r="AL25039" s="24"/>
      <c r="AO25039" s="24"/>
      <c r="AR25039" s="24"/>
      <c r="AU25039" s="24"/>
    </row>
    <row r="25040">
      <c r="J25040" s="18"/>
      <c r="N25040" s="24"/>
      <c r="Q25040" s="24"/>
      <c r="T25040" s="24"/>
      <c r="W25040" s="24"/>
      <c r="Z25040" s="24"/>
      <c r="AC25040" s="24"/>
      <c r="AI25040" s="24"/>
      <c r="AL25040" s="24"/>
      <c r="AO25040" s="24"/>
      <c r="AR25040" s="24"/>
      <c r="AU25040" s="24"/>
    </row>
    <row r="25041">
      <c r="J25041" s="18"/>
      <c r="N25041" s="24"/>
      <c r="Q25041" s="24"/>
      <c r="T25041" s="24"/>
      <c r="W25041" s="24"/>
      <c r="Z25041" s="24"/>
      <c r="AC25041" s="24"/>
      <c r="AI25041" s="24"/>
      <c r="AL25041" s="24"/>
      <c r="AO25041" s="24"/>
      <c r="AR25041" s="24"/>
      <c r="AU25041" s="24"/>
    </row>
    <row r="25042">
      <c r="J25042" s="18"/>
      <c r="N25042" s="24"/>
      <c r="Q25042" s="24"/>
      <c r="T25042" s="24"/>
      <c r="W25042" s="24"/>
      <c r="Z25042" s="24"/>
      <c r="AC25042" s="24"/>
      <c r="AI25042" s="24"/>
      <c r="AL25042" s="24"/>
      <c r="AO25042" s="24"/>
      <c r="AR25042" s="24"/>
      <c r="AU25042" s="24"/>
    </row>
    <row r="25043">
      <c r="J25043" s="18"/>
      <c r="N25043" s="24"/>
      <c r="Q25043" s="24"/>
      <c r="T25043" s="24"/>
      <c r="W25043" s="24"/>
      <c r="Z25043" s="24"/>
      <c r="AC25043" s="24"/>
      <c r="AI25043" s="24"/>
      <c r="AL25043" s="24"/>
      <c r="AO25043" s="24"/>
      <c r="AR25043" s="24"/>
      <c r="AU25043" s="24"/>
    </row>
    <row r="25044">
      <c r="J25044" s="18"/>
      <c r="N25044" s="24"/>
      <c r="Q25044" s="24"/>
      <c r="T25044" s="24"/>
      <c r="W25044" s="24"/>
      <c r="Z25044" s="24"/>
      <c r="AC25044" s="24"/>
      <c r="AI25044" s="24"/>
      <c r="AL25044" s="24"/>
      <c r="AO25044" s="24"/>
      <c r="AR25044" s="24"/>
      <c r="AU25044" s="24"/>
    </row>
    <row r="25045">
      <c r="J25045" s="18"/>
      <c r="N25045" s="24"/>
      <c r="Q25045" s="24"/>
      <c r="T25045" s="24"/>
      <c r="W25045" s="24"/>
      <c r="Z25045" s="24"/>
      <c r="AC25045" s="24"/>
      <c r="AI25045" s="24"/>
      <c r="AL25045" s="24"/>
      <c r="AO25045" s="24"/>
      <c r="AR25045" s="24"/>
      <c r="AU25045" s="24"/>
    </row>
    <row r="25046">
      <c r="J25046" s="18"/>
      <c r="N25046" s="24"/>
      <c r="Q25046" s="24"/>
      <c r="T25046" s="24"/>
      <c r="W25046" s="24"/>
      <c r="Z25046" s="24"/>
      <c r="AC25046" s="24"/>
      <c r="AI25046" s="24"/>
      <c r="AL25046" s="24"/>
      <c r="AO25046" s="24"/>
      <c r="AR25046" s="24"/>
      <c r="AU25046" s="24"/>
    </row>
    <row r="25047">
      <c r="J25047" s="18"/>
      <c r="N25047" s="24"/>
      <c r="Q25047" s="24"/>
      <c r="T25047" s="24"/>
      <c r="W25047" s="24"/>
      <c r="Z25047" s="24"/>
      <c r="AC25047" s="24"/>
      <c r="AI25047" s="24"/>
      <c r="AL25047" s="24"/>
      <c r="AO25047" s="24"/>
      <c r="AR25047" s="24"/>
      <c r="AU25047" s="24"/>
    </row>
    <row r="25048">
      <c r="J25048" s="18"/>
      <c r="N25048" s="24"/>
      <c r="Q25048" s="24"/>
      <c r="T25048" s="24"/>
      <c r="W25048" s="24"/>
      <c r="Z25048" s="24"/>
      <c r="AC25048" s="24"/>
      <c r="AI25048" s="24"/>
      <c r="AL25048" s="24"/>
      <c r="AO25048" s="24"/>
      <c r="AR25048" s="24"/>
      <c r="AU25048" s="24"/>
    </row>
    <row r="25049">
      <c r="J25049" s="18"/>
      <c r="N25049" s="24"/>
      <c r="Q25049" s="24"/>
      <c r="T25049" s="24"/>
      <c r="W25049" s="24"/>
      <c r="Z25049" s="24"/>
      <c r="AC25049" s="24"/>
      <c r="AI25049" s="24"/>
      <c r="AL25049" s="24"/>
      <c r="AO25049" s="24"/>
      <c r="AR25049" s="24"/>
      <c r="AU25049" s="24"/>
    </row>
    <row r="25050">
      <c r="J25050" s="18"/>
      <c r="N25050" s="24"/>
      <c r="Q25050" s="24"/>
      <c r="T25050" s="24"/>
      <c r="W25050" s="24"/>
      <c r="Z25050" s="24"/>
      <c r="AC25050" s="24"/>
      <c r="AI25050" s="24"/>
      <c r="AL25050" s="24"/>
      <c r="AO25050" s="24"/>
      <c r="AR25050" s="24"/>
      <c r="AU25050" s="24"/>
    </row>
    <row r="25051">
      <c r="J25051" s="18"/>
      <c r="N25051" s="24"/>
      <c r="Q25051" s="24"/>
      <c r="T25051" s="24"/>
      <c r="W25051" s="24"/>
      <c r="Z25051" s="24"/>
      <c r="AC25051" s="24"/>
      <c r="AI25051" s="24"/>
      <c r="AL25051" s="24"/>
      <c r="AO25051" s="24"/>
      <c r="AR25051" s="24"/>
      <c r="AU25051" s="24"/>
    </row>
    <row r="25052">
      <c r="J25052" s="18"/>
      <c r="N25052" s="24"/>
      <c r="Q25052" s="24"/>
      <c r="T25052" s="24"/>
      <c r="W25052" s="24"/>
      <c r="Z25052" s="24"/>
      <c r="AC25052" s="24"/>
      <c r="AI25052" s="24"/>
      <c r="AL25052" s="24"/>
      <c r="AO25052" s="24"/>
      <c r="AR25052" s="24"/>
      <c r="AU25052" s="24"/>
    </row>
    <row r="25053">
      <c r="J25053" s="18"/>
      <c r="N25053" s="24"/>
      <c r="Q25053" s="24"/>
      <c r="T25053" s="24"/>
      <c r="W25053" s="24"/>
      <c r="Z25053" s="24"/>
      <c r="AC25053" s="24"/>
      <c r="AI25053" s="24"/>
      <c r="AL25053" s="24"/>
      <c r="AO25053" s="24"/>
      <c r="AR25053" s="24"/>
      <c r="AU25053" s="24"/>
    </row>
    <row r="25054">
      <c r="J25054" s="18"/>
      <c r="N25054" s="24"/>
      <c r="Q25054" s="24"/>
      <c r="T25054" s="24"/>
      <c r="W25054" s="24"/>
      <c r="Z25054" s="24"/>
      <c r="AC25054" s="24"/>
      <c r="AI25054" s="24"/>
      <c r="AL25054" s="24"/>
      <c r="AO25054" s="24"/>
      <c r="AR25054" s="24"/>
      <c r="AU25054" s="24"/>
    </row>
    <row r="25055">
      <c r="J25055" s="18"/>
      <c r="N25055" s="24"/>
      <c r="Q25055" s="24"/>
      <c r="T25055" s="24"/>
      <c r="W25055" s="24"/>
      <c r="Z25055" s="24"/>
      <c r="AC25055" s="24"/>
      <c r="AI25055" s="24"/>
      <c r="AL25055" s="24"/>
      <c r="AO25055" s="24"/>
      <c r="AR25055" s="24"/>
      <c r="AU25055" s="24"/>
    </row>
    <row r="25056">
      <c r="J25056" s="18"/>
      <c r="N25056" s="24"/>
      <c r="Q25056" s="24"/>
      <c r="T25056" s="24"/>
      <c r="W25056" s="24"/>
      <c r="Z25056" s="24"/>
      <c r="AC25056" s="24"/>
      <c r="AI25056" s="24"/>
      <c r="AL25056" s="24"/>
      <c r="AO25056" s="24"/>
      <c r="AR25056" s="24"/>
      <c r="AU25056" s="24"/>
    </row>
    <row r="25057">
      <c r="J25057" s="18"/>
      <c r="N25057" s="24"/>
      <c r="Q25057" s="24"/>
      <c r="T25057" s="24"/>
      <c r="W25057" s="24"/>
      <c r="Z25057" s="24"/>
      <c r="AC25057" s="24"/>
      <c r="AI25057" s="24"/>
      <c r="AL25057" s="24"/>
      <c r="AO25057" s="24"/>
      <c r="AR25057" s="24"/>
      <c r="AU25057" s="24"/>
    </row>
    <row r="25058">
      <c r="J25058" s="18"/>
      <c r="N25058" s="24"/>
      <c r="Q25058" s="24"/>
      <c r="T25058" s="24"/>
      <c r="W25058" s="24"/>
      <c r="Z25058" s="24"/>
      <c r="AC25058" s="24"/>
      <c r="AI25058" s="24"/>
      <c r="AL25058" s="24"/>
      <c r="AO25058" s="24"/>
      <c r="AR25058" s="24"/>
      <c r="AU25058" s="24"/>
    </row>
    <row r="25059">
      <c r="J25059" s="18"/>
      <c r="N25059" s="24"/>
      <c r="Q25059" s="24"/>
      <c r="T25059" s="24"/>
      <c r="W25059" s="24"/>
      <c r="Z25059" s="24"/>
      <c r="AC25059" s="24"/>
      <c r="AI25059" s="24"/>
      <c r="AL25059" s="24"/>
      <c r="AO25059" s="24"/>
      <c r="AR25059" s="24"/>
      <c r="AU25059" s="24"/>
    </row>
    <row r="25060">
      <c r="J25060" s="18"/>
      <c r="N25060" s="24"/>
      <c r="Q25060" s="24"/>
      <c r="T25060" s="24"/>
      <c r="W25060" s="24"/>
      <c r="Z25060" s="24"/>
      <c r="AC25060" s="24"/>
      <c r="AI25060" s="24"/>
      <c r="AL25060" s="24"/>
      <c r="AO25060" s="24"/>
      <c r="AR25060" s="24"/>
      <c r="AU25060" s="24"/>
    </row>
    <row r="25061">
      <c r="J25061" s="18"/>
      <c r="N25061" s="24"/>
      <c r="Q25061" s="24"/>
      <c r="T25061" s="24"/>
      <c r="W25061" s="24"/>
      <c r="Z25061" s="24"/>
      <c r="AC25061" s="24"/>
      <c r="AI25061" s="24"/>
      <c r="AL25061" s="24"/>
      <c r="AO25061" s="24"/>
      <c r="AR25061" s="24"/>
      <c r="AU25061" s="24"/>
    </row>
    <row r="25062">
      <c r="J25062" s="18"/>
      <c r="N25062" s="24"/>
      <c r="Q25062" s="24"/>
      <c r="T25062" s="24"/>
      <c r="W25062" s="24"/>
      <c r="Z25062" s="24"/>
      <c r="AC25062" s="24"/>
      <c r="AI25062" s="24"/>
      <c r="AL25062" s="24"/>
      <c r="AO25062" s="24"/>
      <c r="AR25062" s="24"/>
      <c r="AU25062" s="24"/>
    </row>
    <row r="25063">
      <c r="J25063" s="18"/>
      <c r="N25063" s="24"/>
      <c r="Q25063" s="24"/>
      <c r="T25063" s="24"/>
      <c r="W25063" s="24"/>
      <c r="Z25063" s="24"/>
      <c r="AC25063" s="24"/>
      <c r="AI25063" s="24"/>
      <c r="AL25063" s="24"/>
      <c r="AO25063" s="24"/>
      <c r="AR25063" s="24"/>
      <c r="AU25063" s="24"/>
    </row>
    <row r="25064">
      <c r="J25064" s="18"/>
      <c r="N25064" s="24"/>
      <c r="Q25064" s="24"/>
      <c r="T25064" s="24"/>
      <c r="W25064" s="24"/>
      <c r="Z25064" s="24"/>
      <c r="AC25064" s="24"/>
      <c r="AI25064" s="24"/>
      <c r="AL25064" s="24"/>
      <c r="AO25064" s="24"/>
      <c r="AR25064" s="24"/>
      <c r="AU25064" s="24"/>
    </row>
    <row r="25065">
      <c r="J25065" s="18"/>
      <c r="N25065" s="24"/>
      <c r="Q25065" s="24"/>
      <c r="T25065" s="24"/>
      <c r="W25065" s="24"/>
      <c r="Z25065" s="24"/>
      <c r="AC25065" s="24"/>
      <c r="AI25065" s="24"/>
      <c r="AL25065" s="24"/>
      <c r="AO25065" s="24"/>
      <c r="AR25065" s="24"/>
      <c r="AU25065" s="24"/>
    </row>
    <row r="25066">
      <c r="J25066" s="18"/>
      <c r="N25066" s="24"/>
      <c r="Q25066" s="24"/>
      <c r="T25066" s="24"/>
      <c r="W25066" s="24"/>
      <c r="Z25066" s="24"/>
      <c r="AC25066" s="24"/>
      <c r="AI25066" s="24"/>
      <c r="AL25066" s="24"/>
      <c r="AO25066" s="24"/>
      <c r="AR25066" s="24"/>
      <c r="AU25066" s="24"/>
    </row>
    <row r="25067">
      <c r="J25067" s="18"/>
      <c r="N25067" s="24"/>
      <c r="Q25067" s="24"/>
      <c r="T25067" s="24"/>
      <c r="W25067" s="24"/>
      <c r="Z25067" s="24"/>
      <c r="AC25067" s="24"/>
      <c r="AI25067" s="24"/>
      <c r="AL25067" s="24"/>
      <c r="AO25067" s="24"/>
      <c r="AR25067" s="24"/>
      <c r="AU25067" s="24"/>
    </row>
    <row r="25068">
      <c r="J25068" s="18"/>
      <c r="N25068" s="24"/>
      <c r="Q25068" s="24"/>
      <c r="T25068" s="24"/>
      <c r="W25068" s="24"/>
      <c r="Z25068" s="24"/>
      <c r="AC25068" s="24"/>
      <c r="AI25068" s="24"/>
      <c r="AL25068" s="24"/>
      <c r="AO25068" s="24"/>
      <c r="AR25068" s="24"/>
      <c r="AU25068" s="24"/>
    </row>
    <row r="25069">
      <c r="J25069" s="18"/>
      <c r="N25069" s="24"/>
      <c r="Q25069" s="24"/>
      <c r="T25069" s="24"/>
      <c r="W25069" s="24"/>
      <c r="Z25069" s="24"/>
      <c r="AC25069" s="24"/>
      <c r="AI25069" s="24"/>
      <c r="AL25069" s="24"/>
      <c r="AO25069" s="24"/>
      <c r="AR25069" s="24"/>
      <c r="AU25069" s="24"/>
    </row>
    <row r="25070">
      <c r="J25070" s="18"/>
      <c r="N25070" s="24"/>
      <c r="Q25070" s="24"/>
      <c r="T25070" s="24"/>
      <c r="W25070" s="24"/>
      <c r="Z25070" s="24"/>
      <c r="AC25070" s="24"/>
      <c r="AI25070" s="24"/>
      <c r="AL25070" s="24"/>
      <c r="AO25070" s="24"/>
      <c r="AR25070" s="24"/>
      <c r="AU25070" s="24"/>
    </row>
    <row r="25071">
      <c r="J25071" s="18"/>
      <c r="N25071" s="24"/>
      <c r="Q25071" s="24"/>
      <c r="T25071" s="24"/>
      <c r="W25071" s="24"/>
      <c r="Z25071" s="24"/>
      <c r="AC25071" s="24"/>
      <c r="AI25071" s="24"/>
      <c r="AL25071" s="24"/>
      <c r="AO25071" s="24"/>
      <c r="AR25071" s="24"/>
      <c r="AU25071" s="24"/>
    </row>
    <row r="25072">
      <c r="J25072" s="18"/>
      <c r="N25072" s="24"/>
      <c r="Q25072" s="24"/>
      <c r="T25072" s="24"/>
      <c r="W25072" s="24"/>
      <c r="Z25072" s="24"/>
      <c r="AC25072" s="24"/>
      <c r="AI25072" s="24"/>
      <c r="AL25072" s="24"/>
      <c r="AO25072" s="24"/>
      <c r="AR25072" s="24"/>
      <c r="AU25072" s="24"/>
    </row>
    <row r="25073">
      <c r="J25073" s="18"/>
      <c r="N25073" s="24"/>
      <c r="Q25073" s="24"/>
      <c r="T25073" s="24"/>
      <c r="W25073" s="24"/>
      <c r="Z25073" s="24"/>
      <c r="AC25073" s="24"/>
      <c r="AI25073" s="24"/>
      <c r="AL25073" s="24"/>
      <c r="AO25073" s="24"/>
      <c r="AR25073" s="24"/>
      <c r="AU25073" s="24"/>
    </row>
    <row r="25074">
      <c r="J25074" s="18"/>
      <c r="N25074" s="24"/>
      <c r="Q25074" s="24"/>
      <c r="T25074" s="24"/>
      <c r="W25074" s="24"/>
      <c r="Z25074" s="24"/>
      <c r="AC25074" s="24"/>
      <c r="AI25074" s="24"/>
      <c r="AL25074" s="24"/>
      <c r="AO25074" s="24"/>
      <c r="AR25074" s="24"/>
      <c r="AU25074" s="24"/>
    </row>
    <row r="25075">
      <c r="J25075" s="18"/>
      <c r="N25075" s="24"/>
      <c r="Q25075" s="24"/>
      <c r="T25075" s="24"/>
      <c r="W25075" s="24"/>
      <c r="Z25075" s="24"/>
      <c r="AC25075" s="24"/>
      <c r="AI25075" s="24"/>
      <c r="AL25075" s="24"/>
      <c r="AO25075" s="24"/>
      <c r="AR25075" s="24"/>
      <c r="AU25075" s="24"/>
    </row>
    <row r="25076">
      <c r="J25076" s="18"/>
      <c r="N25076" s="24"/>
      <c r="Q25076" s="24"/>
      <c r="T25076" s="24"/>
      <c r="W25076" s="24"/>
      <c r="Z25076" s="24"/>
      <c r="AC25076" s="24"/>
      <c r="AI25076" s="24"/>
      <c r="AL25076" s="24"/>
      <c r="AO25076" s="24"/>
      <c r="AR25076" s="24"/>
      <c r="AU25076" s="24"/>
    </row>
    <row r="25077">
      <c r="J25077" s="18"/>
      <c r="N25077" s="24"/>
      <c r="Q25077" s="24"/>
      <c r="T25077" s="24"/>
      <c r="W25077" s="24"/>
      <c r="Z25077" s="24"/>
      <c r="AC25077" s="24"/>
      <c r="AI25077" s="24"/>
      <c r="AL25077" s="24"/>
      <c r="AO25077" s="24"/>
      <c r="AR25077" s="24"/>
      <c r="AU25077" s="24"/>
    </row>
    <row r="25078">
      <c r="J25078" s="18"/>
      <c r="N25078" s="24"/>
      <c r="Q25078" s="24"/>
      <c r="T25078" s="24"/>
      <c r="W25078" s="24"/>
      <c r="Z25078" s="24"/>
      <c r="AC25078" s="24"/>
      <c r="AI25078" s="24"/>
      <c r="AL25078" s="24"/>
      <c r="AO25078" s="24"/>
      <c r="AR25078" s="24"/>
      <c r="AU25078" s="24"/>
    </row>
    <row r="25079">
      <c r="J25079" s="18"/>
      <c r="N25079" s="24"/>
      <c r="Q25079" s="24"/>
      <c r="T25079" s="24"/>
      <c r="W25079" s="24"/>
      <c r="Z25079" s="24"/>
      <c r="AC25079" s="24"/>
      <c r="AI25079" s="24"/>
      <c r="AL25079" s="24"/>
      <c r="AO25079" s="24"/>
      <c r="AR25079" s="24"/>
      <c r="AU25079" s="24"/>
    </row>
    <row r="25080">
      <c r="J25080" s="18"/>
      <c r="N25080" s="24"/>
      <c r="Q25080" s="24"/>
      <c r="T25080" s="24"/>
      <c r="W25080" s="24"/>
      <c r="Z25080" s="24"/>
      <c r="AC25080" s="24"/>
      <c r="AI25080" s="24"/>
      <c r="AL25080" s="24"/>
      <c r="AO25080" s="24"/>
      <c r="AR25080" s="24"/>
      <c r="AU25080" s="24"/>
    </row>
    <row r="25081">
      <c r="J25081" s="18"/>
      <c r="N25081" s="24"/>
      <c r="Q25081" s="24"/>
      <c r="T25081" s="24"/>
      <c r="W25081" s="24"/>
      <c r="Z25081" s="24"/>
      <c r="AC25081" s="24"/>
      <c r="AI25081" s="24"/>
      <c r="AL25081" s="24"/>
      <c r="AO25081" s="24"/>
      <c r="AR25081" s="24"/>
      <c r="AU25081" s="24"/>
    </row>
    <row r="25082">
      <c r="J25082" s="18"/>
      <c r="N25082" s="24"/>
      <c r="Q25082" s="24"/>
      <c r="T25082" s="24"/>
      <c r="W25082" s="24"/>
      <c r="Z25082" s="24"/>
      <c r="AC25082" s="24"/>
      <c r="AI25082" s="24"/>
      <c r="AL25082" s="24"/>
      <c r="AO25082" s="24"/>
      <c r="AR25082" s="24"/>
      <c r="AU25082" s="24"/>
    </row>
    <row r="25083">
      <c r="J25083" s="18"/>
      <c r="N25083" s="24"/>
      <c r="Q25083" s="24"/>
      <c r="T25083" s="24"/>
      <c r="W25083" s="24"/>
      <c r="Z25083" s="24"/>
      <c r="AC25083" s="24"/>
      <c r="AI25083" s="24"/>
      <c r="AL25083" s="24"/>
      <c r="AO25083" s="24"/>
      <c r="AR25083" s="24"/>
      <c r="AU25083" s="24"/>
    </row>
    <row r="25084">
      <c r="J25084" s="18"/>
      <c r="N25084" s="24"/>
      <c r="Q25084" s="24"/>
      <c r="T25084" s="24"/>
      <c r="W25084" s="24"/>
      <c r="Z25084" s="24"/>
      <c r="AC25084" s="24"/>
      <c r="AI25084" s="24"/>
      <c r="AL25084" s="24"/>
      <c r="AO25084" s="24"/>
      <c r="AR25084" s="24"/>
      <c r="AU25084" s="24"/>
    </row>
    <row r="25085">
      <c r="J25085" s="18"/>
      <c r="N25085" s="24"/>
      <c r="Q25085" s="24"/>
      <c r="T25085" s="24"/>
      <c r="W25085" s="24"/>
      <c r="Z25085" s="24"/>
      <c r="AC25085" s="24"/>
      <c r="AI25085" s="24"/>
      <c r="AL25085" s="24"/>
      <c r="AO25085" s="24"/>
      <c r="AR25085" s="24"/>
      <c r="AU25085" s="24"/>
    </row>
    <row r="25086">
      <c r="J25086" s="18"/>
      <c r="N25086" s="24"/>
      <c r="Q25086" s="24"/>
      <c r="T25086" s="24"/>
      <c r="W25086" s="24"/>
      <c r="Z25086" s="24"/>
      <c r="AC25086" s="24"/>
      <c r="AI25086" s="24"/>
      <c r="AL25086" s="24"/>
      <c r="AO25086" s="24"/>
      <c r="AR25086" s="24"/>
      <c r="AU25086" s="24"/>
    </row>
    <row r="25087">
      <c r="J25087" s="18"/>
      <c r="N25087" s="24"/>
      <c r="Q25087" s="24"/>
      <c r="T25087" s="24"/>
      <c r="W25087" s="24"/>
      <c r="Z25087" s="24"/>
      <c r="AC25087" s="24"/>
      <c r="AI25087" s="24"/>
      <c r="AL25087" s="24"/>
      <c r="AO25087" s="24"/>
      <c r="AR25087" s="24"/>
      <c r="AU25087" s="24"/>
    </row>
    <row r="25088">
      <c r="J25088" s="18"/>
      <c r="N25088" s="24"/>
      <c r="Q25088" s="24"/>
      <c r="T25088" s="24"/>
      <c r="W25088" s="24"/>
      <c r="Z25088" s="24"/>
      <c r="AC25088" s="24"/>
      <c r="AI25088" s="24"/>
      <c r="AL25088" s="24"/>
      <c r="AO25088" s="24"/>
      <c r="AR25088" s="24"/>
      <c r="AU25088" s="24"/>
    </row>
    <row r="25089">
      <c r="J25089" s="18"/>
      <c r="N25089" s="24"/>
      <c r="Q25089" s="24"/>
      <c r="T25089" s="24"/>
      <c r="W25089" s="24"/>
      <c r="Z25089" s="24"/>
      <c r="AC25089" s="24"/>
      <c r="AI25089" s="24"/>
      <c r="AL25089" s="24"/>
      <c r="AO25089" s="24"/>
      <c r="AR25089" s="24"/>
      <c r="AU25089" s="24"/>
    </row>
    <row r="25090">
      <c r="J25090" s="18"/>
      <c r="N25090" s="24"/>
      <c r="Q25090" s="24"/>
      <c r="T25090" s="24"/>
      <c r="W25090" s="24"/>
      <c r="Z25090" s="24"/>
      <c r="AC25090" s="24"/>
      <c r="AI25090" s="24"/>
      <c r="AL25090" s="24"/>
      <c r="AO25090" s="24"/>
      <c r="AR25090" s="24"/>
      <c r="AU25090" s="24"/>
    </row>
    <row r="25091">
      <c r="J25091" s="18"/>
      <c r="N25091" s="24"/>
      <c r="Q25091" s="24"/>
      <c r="T25091" s="24"/>
      <c r="W25091" s="24"/>
      <c r="Z25091" s="24"/>
      <c r="AC25091" s="24"/>
      <c r="AI25091" s="24"/>
      <c r="AL25091" s="24"/>
      <c r="AO25091" s="24"/>
      <c r="AR25091" s="24"/>
      <c r="AU25091" s="24"/>
    </row>
    <row r="25092">
      <c r="J25092" s="18"/>
      <c r="N25092" s="24"/>
      <c r="Q25092" s="24"/>
      <c r="T25092" s="24"/>
      <c r="W25092" s="24"/>
      <c r="Z25092" s="24"/>
      <c r="AC25092" s="24"/>
      <c r="AI25092" s="24"/>
      <c r="AL25092" s="24"/>
      <c r="AO25092" s="24"/>
      <c r="AR25092" s="24"/>
      <c r="AU25092" s="24"/>
    </row>
    <row r="25093">
      <c r="J25093" s="18"/>
      <c r="N25093" s="24"/>
      <c r="Q25093" s="24"/>
      <c r="T25093" s="24"/>
      <c r="W25093" s="24"/>
      <c r="Z25093" s="24"/>
      <c r="AC25093" s="24"/>
      <c r="AI25093" s="24"/>
      <c r="AL25093" s="24"/>
      <c r="AO25093" s="24"/>
      <c r="AR25093" s="24"/>
      <c r="AU25093" s="24"/>
    </row>
    <row r="25094">
      <c r="J25094" s="18"/>
      <c r="N25094" s="24"/>
      <c r="Q25094" s="24"/>
      <c r="T25094" s="24"/>
      <c r="W25094" s="24"/>
      <c r="Z25094" s="24"/>
      <c r="AC25094" s="24"/>
      <c r="AI25094" s="24"/>
      <c r="AL25094" s="24"/>
      <c r="AO25094" s="24"/>
      <c r="AR25094" s="24"/>
      <c r="AU25094" s="24"/>
    </row>
    <row r="25095">
      <c r="J25095" s="18"/>
      <c r="N25095" s="24"/>
      <c r="Q25095" s="24"/>
      <c r="T25095" s="24"/>
      <c r="W25095" s="24"/>
      <c r="Z25095" s="24"/>
      <c r="AC25095" s="24"/>
      <c r="AI25095" s="24"/>
      <c r="AL25095" s="24"/>
      <c r="AO25095" s="24"/>
      <c r="AR25095" s="24"/>
      <c r="AU25095" s="24"/>
    </row>
    <row r="25096">
      <c r="J25096" s="18"/>
      <c r="N25096" s="24"/>
      <c r="Q25096" s="24"/>
      <c r="T25096" s="24"/>
      <c r="W25096" s="24"/>
      <c r="Z25096" s="24"/>
      <c r="AC25096" s="24"/>
      <c r="AI25096" s="24"/>
      <c r="AL25096" s="24"/>
      <c r="AO25096" s="24"/>
      <c r="AR25096" s="24"/>
      <c r="AU25096" s="24"/>
    </row>
    <row r="25097">
      <c r="J25097" s="18"/>
      <c r="N25097" s="24"/>
      <c r="Q25097" s="24"/>
      <c r="T25097" s="24"/>
      <c r="W25097" s="24"/>
      <c r="Z25097" s="24"/>
      <c r="AC25097" s="24"/>
      <c r="AI25097" s="24"/>
      <c r="AL25097" s="24"/>
      <c r="AO25097" s="24"/>
      <c r="AR25097" s="24"/>
      <c r="AU25097" s="24"/>
    </row>
    <row r="25098">
      <c r="J25098" s="18"/>
      <c r="N25098" s="24"/>
      <c r="Q25098" s="24"/>
      <c r="T25098" s="24"/>
      <c r="W25098" s="24"/>
      <c r="Z25098" s="24"/>
      <c r="AC25098" s="24"/>
      <c r="AI25098" s="24"/>
      <c r="AL25098" s="24"/>
      <c r="AO25098" s="24"/>
      <c r="AR25098" s="24"/>
      <c r="AU25098" s="24"/>
    </row>
    <row r="25099">
      <c r="J25099" s="18"/>
      <c r="N25099" s="24"/>
      <c r="Q25099" s="24"/>
      <c r="T25099" s="24"/>
      <c r="W25099" s="24"/>
      <c r="Z25099" s="24"/>
      <c r="AC25099" s="24"/>
      <c r="AI25099" s="24"/>
      <c r="AL25099" s="24"/>
      <c r="AO25099" s="24"/>
      <c r="AR25099" s="24"/>
      <c r="AU25099" s="24"/>
    </row>
    <row r="25100">
      <c r="J25100" s="18"/>
      <c r="N25100" s="24"/>
      <c r="Q25100" s="24"/>
      <c r="T25100" s="24"/>
      <c r="W25100" s="24"/>
      <c r="Z25100" s="24"/>
      <c r="AC25100" s="24"/>
      <c r="AI25100" s="24"/>
      <c r="AL25100" s="24"/>
      <c r="AO25100" s="24"/>
      <c r="AR25100" s="24"/>
      <c r="AU25100" s="24"/>
    </row>
    <row r="25101">
      <c r="J25101" s="18"/>
      <c r="N25101" s="24"/>
      <c r="Q25101" s="24"/>
      <c r="T25101" s="24"/>
      <c r="W25101" s="24"/>
      <c r="Z25101" s="24"/>
      <c r="AC25101" s="24"/>
      <c r="AI25101" s="24"/>
      <c r="AL25101" s="24"/>
      <c r="AO25101" s="24"/>
      <c r="AR25101" s="24"/>
      <c r="AU25101" s="24"/>
    </row>
    <row r="25102">
      <c r="J25102" s="18"/>
      <c r="N25102" s="24"/>
      <c r="Q25102" s="24"/>
      <c r="T25102" s="24"/>
      <c r="W25102" s="24"/>
      <c r="Z25102" s="24"/>
      <c r="AC25102" s="24"/>
      <c r="AI25102" s="24"/>
      <c r="AL25102" s="24"/>
      <c r="AO25102" s="24"/>
      <c r="AR25102" s="24"/>
      <c r="AU25102" s="24"/>
    </row>
    <row r="25103">
      <c r="J25103" s="18"/>
      <c r="N25103" s="24"/>
      <c r="Q25103" s="24"/>
      <c r="T25103" s="24"/>
      <c r="W25103" s="24"/>
      <c r="Z25103" s="24"/>
      <c r="AC25103" s="24"/>
      <c r="AI25103" s="24"/>
      <c r="AL25103" s="24"/>
      <c r="AO25103" s="24"/>
      <c r="AR25103" s="24"/>
      <c r="AU25103" s="24"/>
    </row>
    <row r="25104">
      <c r="J25104" s="18"/>
      <c r="N25104" s="24"/>
      <c r="Q25104" s="24"/>
      <c r="T25104" s="24"/>
      <c r="W25104" s="24"/>
      <c r="Z25104" s="24"/>
      <c r="AC25104" s="24"/>
      <c r="AI25104" s="24"/>
      <c r="AL25104" s="24"/>
      <c r="AO25104" s="24"/>
      <c r="AR25104" s="24"/>
      <c r="AU25104" s="24"/>
    </row>
    <row r="25105">
      <c r="J25105" s="18"/>
      <c r="N25105" s="24"/>
      <c r="Q25105" s="24"/>
      <c r="T25105" s="24"/>
      <c r="W25105" s="24"/>
      <c r="Z25105" s="24"/>
      <c r="AC25105" s="24"/>
      <c r="AI25105" s="24"/>
      <c r="AL25105" s="24"/>
      <c r="AO25105" s="24"/>
      <c r="AR25105" s="24"/>
      <c r="AU25105" s="24"/>
    </row>
    <row r="25106">
      <c r="J25106" s="18"/>
      <c r="N25106" s="24"/>
      <c r="Q25106" s="24"/>
      <c r="T25106" s="24"/>
      <c r="W25106" s="24"/>
      <c r="Z25106" s="24"/>
      <c r="AC25106" s="24"/>
      <c r="AI25106" s="24"/>
      <c r="AL25106" s="24"/>
      <c r="AO25106" s="24"/>
      <c r="AR25106" s="24"/>
      <c r="AU25106" s="24"/>
    </row>
    <row r="25107">
      <c r="J25107" s="18"/>
      <c r="N25107" s="24"/>
      <c r="Q25107" s="24"/>
      <c r="T25107" s="24"/>
      <c r="W25107" s="24"/>
      <c r="Z25107" s="24"/>
      <c r="AC25107" s="24"/>
      <c r="AI25107" s="24"/>
      <c r="AL25107" s="24"/>
      <c r="AO25107" s="24"/>
      <c r="AR25107" s="24"/>
      <c r="AU25107" s="24"/>
    </row>
    <row r="25108">
      <c r="J25108" s="18"/>
      <c r="N25108" s="24"/>
      <c r="Q25108" s="24"/>
      <c r="T25108" s="24"/>
      <c r="W25108" s="24"/>
      <c r="Z25108" s="24"/>
      <c r="AC25108" s="24"/>
      <c r="AI25108" s="24"/>
      <c r="AL25108" s="24"/>
      <c r="AO25108" s="24"/>
      <c r="AR25108" s="24"/>
      <c r="AU25108" s="24"/>
    </row>
    <row r="25109">
      <c r="J25109" s="18"/>
      <c r="N25109" s="24"/>
      <c r="Q25109" s="24"/>
      <c r="T25109" s="24"/>
      <c r="W25109" s="24"/>
      <c r="Z25109" s="24"/>
      <c r="AC25109" s="24"/>
      <c r="AI25109" s="24"/>
      <c r="AL25109" s="24"/>
      <c r="AO25109" s="24"/>
      <c r="AR25109" s="24"/>
      <c r="AU25109" s="24"/>
    </row>
    <row r="25110">
      <c r="J25110" s="18"/>
      <c r="N25110" s="24"/>
      <c r="Q25110" s="24"/>
      <c r="T25110" s="24"/>
      <c r="W25110" s="24"/>
      <c r="Z25110" s="24"/>
      <c r="AC25110" s="24"/>
      <c r="AI25110" s="24"/>
      <c r="AL25110" s="24"/>
      <c r="AO25110" s="24"/>
      <c r="AR25110" s="24"/>
      <c r="AU25110" s="24"/>
    </row>
    <row r="25111">
      <c r="J25111" s="18"/>
      <c r="N25111" s="24"/>
      <c r="Q25111" s="24"/>
      <c r="T25111" s="24"/>
      <c r="W25111" s="24"/>
      <c r="Z25111" s="24"/>
      <c r="AC25111" s="24"/>
      <c r="AI25111" s="24"/>
      <c r="AL25111" s="24"/>
      <c r="AO25111" s="24"/>
      <c r="AR25111" s="24"/>
      <c r="AU25111" s="24"/>
    </row>
    <row r="25112">
      <c r="J25112" s="18"/>
      <c r="N25112" s="24"/>
      <c r="Q25112" s="24"/>
      <c r="T25112" s="24"/>
      <c r="W25112" s="24"/>
      <c r="Z25112" s="24"/>
      <c r="AC25112" s="24"/>
      <c r="AI25112" s="24"/>
      <c r="AL25112" s="24"/>
      <c r="AO25112" s="24"/>
      <c r="AR25112" s="24"/>
      <c r="AU25112" s="24"/>
    </row>
    <row r="25113">
      <c r="J25113" s="18"/>
      <c r="N25113" s="24"/>
      <c r="Q25113" s="24"/>
      <c r="T25113" s="24"/>
      <c r="W25113" s="24"/>
      <c r="Z25113" s="24"/>
      <c r="AC25113" s="24"/>
      <c r="AI25113" s="24"/>
      <c r="AL25113" s="24"/>
      <c r="AO25113" s="24"/>
      <c r="AR25113" s="24"/>
      <c r="AU25113" s="24"/>
    </row>
    <row r="25114">
      <c r="J25114" s="18"/>
      <c r="N25114" s="24"/>
      <c r="Q25114" s="24"/>
      <c r="T25114" s="24"/>
      <c r="W25114" s="24"/>
      <c r="Z25114" s="24"/>
      <c r="AC25114" s="24"/>
      <c r="AI25114" s="24"/>
      <c r="AL25114" s="24"/>
      <c r="AO25114" s="24"/>
      <c r="AR25114" s="24"/>
      <c r="AU25114" s="24"/>
    </row>
    <row r="25115">
      <c r="J25115" s="18"/>
      <c r="N25115" s="24"/>
      <c r="Q25115" s="24"/>
      <c r="T25115" s="24"/>
      <c r="W25115" s="24"/>
      <c r="Z25115" s="24"/>
      <c r="AC25115" s="24"/>
      <c r="AI25115" s="24"/>
      <c r="AL25115" s="24"/>
      <c r="AO25115" s="24"/>
      <c r="AR25115" s="24"/>
      <c r="AU25115" s="24"/>
    </row>
    <row r="25116">
      <c r="J25116" s="18"/>
      <c r="N25116" s="24"/>
      <c r="Q25116" s="24"/>
      <c r="T25116" s="24"/>
      <c r="W25116" s="24"/>
      <c r="Z25116" s="24"/>
      <c r="AC25116" s="24"/>
      <c r="AI25116" s="24"/>
      <c r="AL25116" s="24"/>
      <c r="AO25116" s="24"/>
      <c r="AR25116" s="24"/>
      <c r="AU25116" s="24"/>
    </row>
    <row r="25117">
      <c r="J25117" s="18"/>
      <c r="N25117" s="24"/>
      <c r="Q25117" s="24"/>
      <c r="T25117" s="24"/>
      <c r="W25117" s="24"/>
      <c r="Z25117" s="24"/>
      <c r="AC25117" s="24"/>
      <c r="AI25117" s="24"/>
      <c r="AL25117" s="24"/>
      <c r="AO25117" s="24"/>
      <c r="AR25117" s="24"/>
      <c r="AU25117" s="24"/>
    </row>
    <row r="25118">
      <c r="J25118" s="18"/>
      <c r="N25118" s="24"/>
      <c r="Q25118" s="24"/>
      <c r="T25118" s="24"/>
      <c r="W25118" s="24"/>
      <c r="Z25118" s="24"/>
      <c r="AC25118" s="24"/>
      <c r="AI25118" s="24"/>
      <c r="AL25118" s="24"/>
      <c r="AO25118" s="24"/>
      <c r="AR25118" s="24"/>
      <c r="AU25118" s="24"/>
    </row>
    <row r="25119">
      <c r="J25119" s="18"/>
      <c r="N25119" s="24"/>
      <c r="Q25119" s="24"/>
      <c r="T25119" s="24"/>
      <c r="W25119" s="24"/>
      <c r="Z25119" s="24"/>
      <c r="AC25119" s="24"/>
      <c r="AI25119" s="24"/>
      <c r="AL25119" s="24"/>
      <c r="AO25119" s="24"/>
      <c r="AR25119" s="24"/>
      <c r="AU25119" s="24"/>
    </row>
    <row r="25120">
      <c r="J25120" s="18"/>
      <c r="N25120" s="24"/>
      <c r="Q25120" s="24"/>
      <c r="T25120" s="24"/>
      <c r="W25120" s="24"/>
      <c r="Z25120" s="24"/>
      <c r="AC25120" s="24"/>
      <c r="AI25120" s="24"/>
      <c r="AL25120" s="24"/>
      <c r="AO25120" s="24"/>
      <c r="AR25120" s="24"/>
      <c r="AU25120" s="24"/>
    </row>
    <row r="25121">
      <c r="J25121" s="18"/>
      <c r="N25121" s="24"/>
      <c r="Q25121" s="24"/>
      <c r="T25121" s="24"/>
      <c r="W25121" s="24"/>
      <c r="Z25121" s="24"/>
      <c r="AC25121" s="24"/>
      <c r="AI25121" s="24"/>
      <c r="AL25121" s="24"/>
      <c r="AO25121" s="24"/>
      <c r="AR25121" s="24"/>
      <c r="AU25121" s="24"/>
    </row>
    <row r="25122">
      <c r="J25122" s="18"/>
      <c r="N25122" s="24"/>
      <c r="Q25122" s="24"/>
      <c r="T25122" s="24"/>
      <c r="W25122" s="24"/>
      <c r="Z25122" s="24"/>
      <c r="AC25122" s="24"/>
      <c r="AI25122" s="24"/>
      <c r="AL25122" s="24"/>
      <c r="AO25122" s="24"/>
      <c r="AR25122" s="24"/>
      <c r="AU25122" s="24"/>
    </row>
    <row r="25123">
      <c r="J25123" s="18"/>
      <c r="N25123" s="24"/>
      <c r="Q25123" s="24"/>
      <c r="T25123" s="24"/>
      <c r="W25123" s="24"/>
      <c r="Z25123" s="24"/>
      <c r="AC25123" s="24"/>
      <c r="AI25123" s="24"/>
      <c r="AL25123" s="24"/>
      <c r="AO25123" s="24"/>
      <c r="AR25123" s="24"/>
      <c r="AU25123" s="24"/>
    </row>
    <row r="25124">
      <c r="J25124" s="18"/>
      <c r="N25124" s="24"/>
      <c r="Q25124" s="24"/>
      <c r="T25124" s="24"/>
      <c r="W25124" s="24"/>
      <c r="Z25124" s="24"/>
      <c r="AC25124" s="24"/>
      <c r="AI25124" s="24"/>
      <c r="AL25124" s="24"/>
      <c r="AO25124" s="24"/>
      <c r="AR25124" s="24"/>
      <c r="AU25124" s="24"/>
    </row>
    <row r="25125">
      <c r="J25125" s="18"/>
      <c r="N25125" s="24"/>
      <c r="Q25125" s="24"/>
      <c r="T25125" s="24"/>
      <c r="W25125" s="24"/>
      <c r="Z25125" s="24"/>
      <c r="AC25125" s="24"/>
      <c r="AI25125" s="24"/>
      <c r="AL25125" s="24"/>
      <c r="AO25125" s="24"/>
      <c r="AR25125" s="24"/>
      <c r="AU25125" s="24"/>
    </row>
    <row r="25126">
      <c r="J25126" s="18"/>
      <c r="N25126" s="24"/>
      <c r="Q25126" s="24"/>
      <c r="T25126" s="24"/>
      <c r="W25126" s="24"/>
      <c r="Z25126" s="24"/>
      <c r="AC25126" s="24"/>
      <c r="AI25126" s="24"/>
      <c r="AL25126" s="24"/>
      <c r="AO25126" s="24"/>
      <c r="AR25126" s="24"/>
      <c r="AU25126" s="24"/>
    </row>
    <row r="25127">
      <c r="J25127" s="18"/>
      <c r="N25127" s="24"/>
      <c r="Q25127" s="24"/>
      <c r="T25127" s="24"/>
      <c r="W25127" s="24"/>
      <c r="Z25127" s="24"/>
      <c r="AC25127" s="24"/>
      <c r="AI25127" s="24"/>
      <c r="AL25127" s="24"/>
      <c r="AO25127" s="24"/>
      <c r="AR25127" s="24"/>
      <c r="AU25127" s="24"/>
    </row>
    <row r="25128">
      <c r="J25128" s="18"/>
      <c r="N25128" s="24"/>
      <c r="Q25128" s="24"/>
      <c r="T25128" s="24"/>
      <c r="W25128" s="24"/>
      <c r="Z25128" s="24"/>
      <c r="AC25128" s="24"/>
      <c r="AI25128" s="24"/>
      <c r="AL25128" s="24"/>
      <c r="AO25128" s="24"/>
      <c r="AR25128" s="24"/>
      <c r="AU25128" s="24"/>
    </row>
    <row r="25129">
      <c r="J25129" s="18"/>
      <c r="N25129" s="24"/>
      <c r="Q25129" s="24"/>
      <c r="T25129" s="24"/>
      <c r="W25129" s="24"/>
      <c r="Z25129" s="24"/>
      <c r="AC25129" s="24"/>
      <c r="AI25129" s="24"/>
      <c r="AL25129" s="24"/>
      <c r="AO25129" s="24"/>
      <c r="AR25129" s="24"/>
      <c r="AU25129" s="24"/>
    </row>
    <row r="25130">
      <c r="J25130" s="18"/>
      <c r="N25130" s="24"/>
      <c r="Q25130" s="24"/>
      <c r="T25130" s="24"/>
      <c r="W25130" s="24"/>
      <c r="Z25130" s="24"/>
      <c r="AC25130" s="24"/>
      <c r="AI25130" s="24"/>
      <c r="AL25130" s="24"/>
      <c r="AO25130" s="24"/>
      <c r="AR25130" s="24"/>
      <c r="AU25130" s="24"/>
    </row>
    <row r="25131">
      <c r="J25131" s="18"/>
      <c r="N25131" s="24"/>
      <c r="Q25131" s="24"/>
      <c r="T25131" s="24"/>
      <c r="W25131" s="24"/>
      <c r="Z25131" s="24"/>
      <c r="AC25131" s="24"/>
      <c r="AI25131" s="24"/>
      <c r="AL25131" s="24"/>
      <c r="AO25131" s="24"/>
      <c r="AR25131" s="24"/>
      <c r="AU25131" s="24"/>
    </row>
    <row r="25132">
      <c r="J25132" s="18"/>
      <c r="N25132" s="24"/>
      <c r="Q25132" s="24"/>
      <c r="T25132" s="24"/>
      <c r="W25132" s="24"/>
      <c r="Z25132" s="24"/>
      <c r="AC25132" s="24"/>
      <c r="AI25132" s="24"/>
      <c r="AL25132" s="24"/>
      <c r="AO25132" s="24"/>
      <c r="AR25132" s="24"/>
      <c r="AU25132" s="24"/>
    </row>
    <row r="25133">
      <c r="J25133" s="18"/>
      <c r="N25133" s="24"/>
      <c r="Q25133" s="24"/>
      <c r="T25133" s="24"/>
      <c r="W25133" s="24"/>
      <c r="Z25133" s="24"/>
      <c r="AC25133" s="24"/>
      <c r="AI25133" s="24"/>
      <c r="AL25133" s="24"/>
      <c r="AO25133" s="24"/>
      <c r="AR25133" s="24"/>
      <c r="AU25133" s="24"/>
    </row>
    <row r="25134">
      <c r="J25134" s="18"/>
      <c r="N25134" s="24"/>
      <c r="Q25134" s="24"/>
      <c r="T25134" s="24"/>
      <c r="W25134" s="24"/>
      <c r="Z25134" s="24"/>
      <c r="AC25134" s="24"/>
      <c r="AI25134" s="24"/>
      <c r="AL25134" s="24"/>
      <c r="AO25134" s="24"/>
      <c r="AR25134" s="24"/>
      <c r="AU25134" s="24"/>
    </row>
    <row r="25135">
      <c r="J25135" s="18"/>
      <c r="N25135" s="24"/>
      <c r="Q25135" s="24"/>
      <c r="T25135" s="24"/>
      <c r="W25135" s="24"/>
      <c r="Z25135" s="24"/>
      <c r="AC25135" s="24"/>
      <c r="AI25135" s="24"/>
      <c r="AL25135" s="24"/>
      <c r="AO25135" s="24"/>
      <c r="AR25135" s="24"/>
      <c r="AU25135" s="24"/>
    </row>
    <row r="25136">
      <c r="J25136" s="18"/>
      <c r="N25136" s="24"/>
      <c r="Q25136" s="24"/>
      <c r="T25136" s="24"/>
      <c r="W25136" s="24"/>
      <c r="Z25136" s="24"/>
      <c r="AC25136" s="24"/>
      <c r="AI25136" s="24"/>
      <c r="AL25136" s="24"/>
      <c r="AO25136" s="24"/>
      <c r="AR25136" s="24"/>
      <c r="AU25136" s="24"/>
    </row>
    <row r="25137">
      <c r="J25137" s="18"/>
      <c r="N25137" s="24"/>
      <c r="Q25137" s="24"/>
      <c r="T25137" s="24"/>
      <c r="W25137" s="24"/>
      <c r="Z25137" s="24"/>
      <c r="AC25137" s="24"/>
      <c r="AI25137" s="24"/>
      <c r="AL25137" s="24"/>
      <c r="AO25137" s="24"/>
      <c r="AR25137" s="24"/>
      <c r="AU25137" s="24"/>
    </row>
    <row r="25138">
      <c r="J25138" s="18"/>
      <c r="N25138" s="24"/>
      <c r="Q25138" s="24"/>
      <c r="T25138" s="24"/>
      <c r="W25138" s="24"/>
      <c r="Z25138" s="24"/>
      <c r="AC25138" s="24"/>
      <c r="AI25138" s="24"/>
      <c r="AL25138" s="24"/>
      <c r="AO25138" s="24"/>
      <c r="AR25138" s="24"/>
      <c r="AU25138" s="24"/>
    </row>
    <row r="25139">
      <c r="J25139" s="18"/>
      <c r="N25139" s="24"/>
      <c r="Q25139" s="24"/>
      <c r="T25139" s="24"/>
      <c r="W25139" s="24"/>
      <c r="Z25139" s="24"/>
      <c r="AC25139" s="24"/>
      <c r="AI25139" s="24"/>
      <c r="AL25139" s="24"/>
      <c r="AO25139" s="24"/>
      <c r="AR25139" s="24"/>
      <c r="AU25139" s="24"/>
    </row>
    <row r="25140">
      <c r="J25140" s="18"/>
      <c r="N25140" s="24"/>
      <c r="Q25140" s="24"/>
      <c r="T25140" s="24"/>
      <c r="W25140" s="24"/>
      <c r="Z25140" s="24"/>
      <c r="AC25140" s="24"/>
      <c r="AI25140" s="24"/>
      <c r="AL25140" s="24"/>
      <c r="AO25140" s="24"/>
      <c r="AR25140" s="24"/>
      <c r="AU25140" s="24"/>
    </row>
    <row r="25141">
      <c r="J25141" s="18"/>
      <c r="N25141" s="24"/>
      <c r="Q25141" s="24"/>
      <c r="T25141" s="24"/>
      <c r="W25141" s="24"/>
      <c r="Z25141" s="24"/>
      <c r="AC25141" s="24"/>
      <c r="AI25141" s="24"/>
      <c r="AL25141" s="24"/>
      <c r="AO25141" s="24"/>
      <c r="AR25141" s="24"/>
      <c r="AU25141" s="24"/>
    </row>
    <row r="25142">
      <c r="J25142" s="18"/>
      <c r="N25142" s="24"/>
      <c r="Q25142" s="24"/>
      <c r="T25142" s="24"/>
      <c r="W25142" s="24"/>
      <c r="Z25142" s="24"/>
      <c r="AC25142" s="24"/>
      <c r="AI25142" s="24"/>
      <c r="AL25142" s="24"/>
      <c r="AO25142" s="24"/>
      <c r="AR25142" s="24"/>
      <c r="AU25142" s="24"/>
    </row>
    <row r="25143">
      <c r="J25143" s="18"/>
      <c r="N25143" s="24"/>
      <c r="Q25143" s="24"/>
      <c r="T25143" s="24"/>
      <c r="W25143" s="24"/>
      <c r="Z25143" s="24"/>
      <c r="AC25143" s="24"/>
      <c r="AI25143" s="24"/>
      <c r="AL25143" s="24"/>
      <c r="AO25143" s="24"/>
      <c r="AR25143" s="24"/>
      <c r="AU25143" s="24"/>
    </row>
    <row r="25144">
      <c r="J25144" s="18"/>
      <c r="N25144" s="24"/>
      <c r="Q25144" s="24"/>
      <c r="T25144" s="24"/>
      <c r="W25144" s="24"/>
      <c r="Z25144" s="24"/>
      <c r="AC25144" s="24"/>
      <c r="AI25144" s="24"/>
      <c r="AL25144" s="24"/>
      <c r="AO25144" s="24"/>
      <c r="AR25144" s="24"/>
      <c r="AU25144" s="24"/>
    </row>
    <row r="25145">
      <c r="J25145" s="18"/>
      <c r="N25145" s="24"/>
      <c r="Q25145" s="24"/>
      <c r="T25145" s="24"/>
      <c r="W25145" s="24"/>
      <c r="Z25145" s="24"/>
      <c r="AC25145" s="24"/>
      <c r="AI25145" s="24"/>
      <c r="AL25145" s="24"/>
      <c r="AO25145" s="24"/>
      <c r="AR25145" s="24"/>
      <c r="AU25145" s="24"/>
    </row>
    <row r="25146">
      <c r="J25146" s="18"/>
      <c r="N25146" s="24"/>
      <c r="Q25146" s="24"/>
      <c r="T25146" s="24"/>
      <c r="W25146" s="24"/>
      <c r="Z25146" s="24"/>
      <c r="AC25146" s="24"/>
      <c r="AI25146" s="24"/>
      <c r="AL25146" s="24"/>
      <c r="AO25146" s="24"/>
      <c r="AR25146" s="24"/>
      <c r="AU25146" s="24"/>
    </row>
    <row r="25147">
      <c r="J25147" s="18"/>
      <c r="N25147" s="24"/>
      <c r="Q25147" s="24"/>
      <c r="T25147" s="24"/>
      <c r="W25147" s="24"/>
      <c r="Z25147" s="24"/>
      <c r="AC25147" s="24"/>
      <c r="AI25147" s="24"/>
      <c r="AL25147" s="24"/>
      <c r="AO25147" s="24"/>
      <c r="AR25147" s="24"/>
      <c r="AU25147" s="24"/>
    </row>
    <row r="25148">
      <c r="J25148" s="18"/>
      <c r="N25148" s="24"/>
      <c r="Q25148" s="24"/>
      <c r="T25148" s="24"/>
      <c r="W25148" s="24"/>
      <c r="Z25148" s="24"/>
      <c r="AC25148" s="24"/>
      <c r="AI25148" s="24"/>
      <c r="AL25148" s="24"/>
      <c r="AO25148" s="24"/>
      <c r="AR25148" s="24"/>
      <c r="AU25148" s="24"/>
    </row>
    <row r="25149">
      <c r="J25149" s="18"/>
      <c r="N25149" s="24"/>
      <c r="Q25149" s="24"/>
      <c r="T25149" s="24"/>
      <c r="W25149" s="24"/>
      <c r="Z25149" s="24"/>
      <c r="AC25149" s="24"/>
      <c r="AI25149" s="24"/>
      <c r="AL25149" s="24"/>
      <c r="AO25149" s="24"/>
      <c r="AR25149" s="24"/>
      <c r="AU25149" s="24"/>
    </row>
    <row r="25150">
      <c r="J25150" s="18"/>
      <c r="N25150" s="24"/>
      <c r="Q25150" s="24"/>
      <c r="T25150" s="24"/>
      <c r="W25150" s="24"/>
      <c r="Z25150" s="24"/>
      <c r="AC25150" s="24"/>
      <c r="AI25150" s="24"/>
      <c r="AL25150" s="24"/>
      <c r="AO25150" s="24"/>
      <c r="AR25150" s="24"/>
      <c r="AU25150" s="24"/>
    </row>
    <row r="25151">
      <c r="J25151" s="18"/>
      <c r="N25151" s="24"/>
      <c r="Q25151" s="24"/>
      <c r="T25151" s="24"/>
      <c r="W25151" s="24"/>
      <c r="Z25151" s="24"/>
      <c r="AC25151" s="24"/>
      <c r="AI25151" s="24"/>
      <c r="AL25151" s="24"/>
      <c r="AO25151" s="24"/>
      <c r="AR25151" s="24"/>
      <c r="AU25151" s="24"/>
    </row>
    <row r="25152">
      <c r="J25152" s="18"/>
      <c r="N25152" s="24"/>
      <c r="Q25152" s="24"/>
      <c r="T25152" s="24"/>
      <c r="W25152" s="24"/>
      <c r="Z25152" s="24"/>
      <c r="AC25152" s="24"/>
      <c r="AI25152" s="24"/>
      <c r="AL25152" s="24"/>
      <c r="AO25152" s="24"/>
      <c r="AR25152" s="24"/>
      <c r="AU25152" s="24"/>
    </row>
    <row r="25153">
      <c r="J25153" s="18"/>
      <c r="N25153" s="24"/>
      <c r="Q25153" s="24"/>
      <c r="T25153" s="24"/>
      <c r="W25153" s="24"/>
      <c r="Z25153" s="24"/>
      <c r="AC25153" s="24"/>
      <c r="AI25153" s="24"/>
      <c r="AL25153" s="24"/>
      <c r="AO25153" s="24"/>
      <c r="AR25153" s="24"/>
      <c r="AU25153" s="24"/>
    </row>
    <row r="25154">
      <c r="J25154" s="18"/>
      <c r="N25154" s="24"/>
      <c r="Q25154" s="24"/>
      <c r="T25154" s="24"/>
      <c r="W25154" s="24"/>
      <c r="Z25154" s="24"/>
      <c r="AC25154" s="24"/>
      <c r="AI25154" s="24"/>
      <c r="AL25154" s="24"/>
      <c r="AO25154" s="24"/>
      <c r="AR25154" s="24"/>
      <c r="AU25154" s="24"/>
    </row>
    <row r="25155">
      <c r="J25155" s="18"/>
      <c r="N25155" s="24"/>
      <c r="Q25155" s="24"/>
      <c r="T25155" s="24"/>
      <c r="W25155" s="24"/>
      <c r="Z25155" s="24"/>
      <c r="AC25155" s="24"/>
      <c r="AI25155" s="24"/>
      <c r="AL25155" s="24"/>
      <c r="AO25155" s="24"/>
      <c r="AR25155" s="24"/>
      <c r="AU25155" s="24"/>
    </row>
    <row r="25156">
      <c r="J25156" s="18"/>
      <c r="N25156" s="24"/>
      <c r="Q25156" s="24"/>
      <c r="T25156" s="24"/>
      <c r="W25156" s="24"/>
      <c r="Z25156" s="24"/>
      <c r="AC25156" s="24"/>
      <c r="AI25156" s="24"/>
      <c r="AL25156" s="24"/>
      <c r="AO25156" s="24"/>
      <c r="AR25156" s="24"/>
      <c r="AU25156" s="24"/>
    </row>
    <row r="25157">
      <c r="J25157" s="18"/>
      <c r="N25157" s="24"/>
      <c r="Q25157" s="24"/>
      <c r="T25157" s="24"/>
      <c r="W25157" s="24"/>
      <c r="Z25157" s="24"/>
      <c r="AC25157" s="24"/>
      <c r="AI25157" s="24"/>
      <c r="AL25157" s="24"/>
      <c r="AO25157" s="24"/>
      <c r="AR25157" s="24"/>
      <c r="AU25157" s="24"/>
    </row>
    <row r="25158">
      <c r="J25158" s="18"/>
      <c r="N25158" s="24"/>
      <c r="Q25158" s="24"/>
      <c r="T25158" s="24"/>
      <c r="W25158" s="24"/>
      <c r="Z25158" s="24"/>
      <c r="AC25158" s="24"/>
      <c r="AI25158" s="24"/>
      <c r="AL25158" s="24"/>
      <c r="AO25158" s="24"/>
      <c r="AR25158" s="24"/>
      <c r="AU25158" s="24"/>
    </row>
    <row r="25159">
      <c r="J25159" s="18"/>
      <c r="N25159" s="24"/>
      <c r="Q25159" s="24"/>
      <c r="T25159" s="24"/>
      <c r="W25159" s="24"/>
      <c r="Z25159" s="24"/>
      <c r="AC25159" s="24"/>
      <c r="AI25159" s="24"/>
      <c r="AL25159" s="24"/>
      <c r="AO25159" s="24"/>
      <c r="AR25159" s="24"/>
      <c r="AU25159" s="24"/>
    </row>
    <row r="25160">
      <c r="J25160" s="18"/>
      <c r="N25160" s="24"/>
      <c r="Q25160" s="24"/>
      <c r="T25160" s="24"/>
      <c r="W25160" s="24"/>
      <c r="Z25160" s="24"/>
      <c r="AC25160" s="24"/>
      <c r="AI25160" s="24"/>
      <c r="AL25160" s="24"/>
      <c r="AO25160" s="24"/>
      <c r="AR25160" s="24"/>
      <c r="AU25160" s="24"/>
    </row>
    <row r="25161">
      <c r="J25161" s="18"/>
      <c r="N25161" s="24"/>
      <c r="Q25161" s="24"/>
      <c r="T25161" s="24"/>
      <c r="W25161" s="24"/>
      <c r="Z25161" s="24"/>
      <c r="AC25161" s="24"/>
      <c r="AI25161" s="24"/>
      <c r="AL25161" s="24"/>
      <c r="AO25161" s="24"/>
      <c r="AR25161" s="24"/>
      <c r="AU25161" s="24"/>
    </row>
    <row r="25162">
      <c r="J25162" s="18"/>
      <c r="N25162" s="24"/>
      <c r="Q25162" s="24"/>
      <c r="T25162" s="24"/>
      <c r="W25162" s="24"/>
      <c r="Z25162" s="24"/>
      <c r="AC25162" s="24"/>
      <c r="AI25162" s="24"/>
      <c r="AL25162" s="24"/>
      <c r="AO25162" s="24"/>
      <c r="AR25162" s="24"/>
      <c r="AU25162" s="24"/>
    </row>
    <row r="25163">
      <c r="J25163" s="18"/>
      <c r="N25163" s="24"/>
      <c r="Q25163" s="24"/>
      <c r="T25163" s="24"/>
      <c r="W25163" s="24"/>
      <c r="Z25163" s="24"/>
      <c r="AC25163" s="24"/>
      <c r="AI25163" s="24"/>
      <c r="AL25163" s="24"/>
      <c r="AO25163" s="24"/>
      <c r="AR25163" s="24"/>
      <c r="AU25163" s="24"/>
    </row>
    <row r="25164">
      <c r="J25164" s="18"/>
      <c r="N25164" s="24"/>
      <c r="Q25164" s="24"/>
      <c r="T25164" s="24"/>
      <c r="W25164" s="24"/>
      <c r="Z25164" s="24"/>
      <c r="AC25164" s="24"/>
      <c r="AI25164" s="24"/>
      <c r="AL25164" s="24"/>
      <c r="AO25164" s="24"/>
      <c r="AR25164" s="24"/>
      <c r="AU25164" s="24"/>
    </row>
    <row r="25165">
      <c r="J25165" s="18"/>
      <c r="N25165" s="24"/>
      <c r="Q25165" s="24"/>
      <c r="T25165" s="24"/>
      <c r="W25165" s="24"/>
      <c r="Z25165" s="24"/>
      <c r="AC25165" s="24"/>
      <c r="AI25165" s="24"/>
      <c r="AL25165" s="24"/>
      <c r="AO25165" s="24"/>
      <c r="AR25165" s="24"/>
      <c r="AU25165" s="24"/>
    </row>
    <row r="25166">
      <c r="J25166" s="18"/>
      <c r="N25166" s="24"/>
      <c r="Q25166" s="24"/>
      <c r="T25166" s="24"/>
      <c r="W25166" s="24"/>
      <c r="Z25166" s="24"/>
      <c r="AC25166" s="24"/>
      <c r="AI25166" s="24"/>
      <c r="AL25166" s="24"/>
      <c r="AO25166" s="24"/>
      <c r="AR25166" s="24"/>
      <c r="AU25166" s="24"/>
    </row>
    <row r="25167">
      <c r="J25167" s="18"/>
      <c r="N25167" s="24"/>
      <c r="Q25167" s="24"/>
      <c r="T25167" s="24"/>
      <c r="W25167" s="24"/>
      <c r="Z25167" s="24"/>
      <c r="AC25167" s="24"/>
      <c r="AI25167" s="24"/>
      <c r="AL25167" s="24"/>
      <c r="AO25167" s="24"/>
      <c r="AR25167" s="24"/>
      <c r="AU25167" s="24"/>
    </row>
    <row r="25168">
      <c r="J25168" s="18"/>
      <c r="N25168" s="24"/>
      <c r="Q25168" s="24"/>
      <c r="T25168" s="24"/>
      <c r="W25168" s="24"/>
      <c r="Z25168" s="24"/>
      <c r="AC25168" s="24"/>
      <c r="AI25168" s="24"/>
      <c r="AL25168" s="24"/>
      <c r="AO25168" s="24"/>
      <c r="AR25168" s="24"/>
      <c r="AU25168" s="24"/>
    </row>
    <row r="25169">
      <c r="J25169" s="18"/>
      <c r="N25169" s="24"/>
      <c r="Q25169" s="24"/>
      <c r="T25169" s="24"/>
      <c r="W25169" s="24"/>
      <c r="Z25169" s="24"/>
      <c r="AC25169" s="24"/>
      <c r="AI25169" s="24"/>
      <c r="AL25169" s="24"/>
      <c r="AO25169" s="24"/>
      <c r="AR25169" s="24"/>
      <c r="AU25169" s="24"/>
    </row>
    <row r="25170">
      <c r="J25170" s="18"/>
      <c r="N25170" s="24"/>
      <c r="Q25170" s="24"/>
      <c r="T25170" s="24"/>
      <c r="W25170" s="24"/>
      <c r="Z25170" s="24"/>
      <c r="AC25170" s="24"/>
      <c r="AI25170" s="24"/>
      <c r="AL25170" s="24"/>
      <c r="AO25170" s="24"/>
      <c r="AR25170" s="24"/>
      <c r="AU25170" s="24"/>
    </row>
    <row r="25171">
      <c r="J25171" s="18"/>
      <c r="N25171" s="24"/>
      <c r="Q25171" s="24"/>
      <c r="T25171" s="24"/>
      <c r="W25171" s="24"/>
      <c r="Z25171" s="24"/>
      <c r="AC25171" s="24"/>
      <c r="AI25171" s="24"/>
      <c r="AL25171" s="24"/>
      <c r="AO25171" s="24"/>
      <c r="AR25171" s="24"/>
      <c r="AU25171" s="24"/>
    </row>
    <row r="25172">
      <c r="J25172" s="18"/>
      <c r="N25172" s="24"/>
      <c r="Q25172" s="24"/>
      <c r="T25172" s="24"/>
      <c r="W25172" s="24"/>
      <c r="Z25172" s="24"/>
      <c r="AC25172" s="24"/>
      <c r="AI25172" s="24"/>
      <c r="AL25172" s="24"/>
      <c r="AO25172" s="24"/>
      <c r="AR25172" s="24"/>
      <c r="AU25172" s="24"/>
    </row>
    <row r="25173">
      <c r="J25173" s="18"/>
      <c r="N25173" s="24"/>
      <c r="Q25173" s="24"/>
      <c r="T25173" s="24"/>
      <c r="W25173" s="24"/>
      <c r="Z25173" s="24"/>
      <c r="AC25173" s="24"/>
      <c r="AI25173" s="24"/>
      <c r="AL25173" s="24"/>
      <c r="AO25173" s="24"/>
      <c r="AR25173" s="24"/>
      <c r="AU25173" s="24"/>
    </row>
    <row r="25174">
      <c r="J25174" s="18"/>
      <c r="N25174" s="24"/>
      <c r="Q25174" s="24"/>
      <c r="T25174" s="24"/>
      <c r="W25174" s="24"/>
      <c r="Z25174" s="24"/>
      <c r="AC25174" s="24"/>
      <c r="AI25174" s="24"/>
      <c r="AL25174" s="24"/>
      <c r="AO25174" s="24"/>
      <c r="AR25174" s="24"/>
      <c r="AU25174" s="24"/>
    </row>
    <row r="25175">
      <c r="J25175" s="18"/>
      <c r="N25175" s="24"/>
      <c r="Q25175" s="24"/>
      <c r="T25175" s="24"/>
      <c r="W25175" s="24"/>
      <c r="Z25175" s="24"/>
      <c r="AC25175" s="24"/>
      <c r="AI25175" s="24"/>
      <c r="AL25175" s="24"/>
      <c r="AO25175" s="24"/>
      <c r="AR25175" s="24"/>
      <c r="AU25175" s="24"/>
    </row>
    <row r="25176">
      <c r="J25176" s="18"/>
      <c r="N25176" s="24"/>
      <c r="Q25176" s="24"/>
      <c r="T25176" s="24"/>
      <c r="W25176" s="24"/>
      <c r="Z25176" s="24"/>
      <c r="AC25176" s="24"/>
      <c r="AI25176" s="24"/>
      <c r="AL25176" s="24"/>
      <c r="AO25176" s="24"/>
      <c r="AR25176" s="24"/>
      <c r="AU25176" s="24"/>
    </row>
    <row r="25177">
      <c r="J25177" s="18"/>
      <c r="N25177" s="24"/>
      <c r="Q25177" s="24"/>
      <c r="T25177" s="24"/>
      <c r="W25177" s="24"/>
      <c r="Z25177" s="24"/>
      <c r="AC25177" s="24"/>
      <c r="AI25177" s="24"/>
      <c r="AL25177" s="24"/>
      <c r="AO25177" s="24"/>
      <c r="AR25177" s="24"/>
      <c r="AU25177" s="24"/>
    </row>
    <row r="25178">
      <c r="J25178" s="18"/>
      <c r="N25178" s="24"/>
      <c r="Q25178" s="24"/>
      <c r="T25178" s="24"/>
      <c r="W25178" s="24"/>
      <c r="Z25178" s="24"/>
      <c r="AC25178" s="24"/>
      <c r="AI25178" s="24"/>
      <c r="AL25178" s="24"/>
      <c r="AO25178" s="24"/>
      <c r="AR25178" s="24"/>
      <c r="AU25178" s="24"/>
    </row>
    <row r="25179">
      <c r="J25179" s="18"/>
      <c r="N25179" s="24"/>
      <c r="Q25179" s="24"/>
      <c r="T25179" s="24"/>
      <c r="W25179" s="24"/>
      <c r="Z25179" s="24"/>
      <c r="AC25179" s="24"/>
      <c r="AI25179" s="24"/>
      <c r="AL25179" s="24"/>
      <c r="AO25179" s="24"/>
      <c r="AR25179" s="24"/>
      <c r="AU25179" s="24"/>
    </row>
    <row r="25180">
      <c r="J25180" s="18"/>
      <c r="N25180" s="24"/>
      <c r="Q25180" s="24"/>
      <c r="T25180" s="24"/>
      <c r="W25180" s="24"/>
      <c r="Z25180" s="24"/>
      <c r="AC25180" s="24"/>
      <c r="AI25180" s="24"/>
      <c r="AL25180" s="24"/>
      <c r="AO25180" s="24"/>
      <c r="AR25180" s="24"/>
      <c r="AU25180" s="24"/>
    </row>
    <row r="25181">
      <c r="J25181" s="18"/>
      <c r="N25181" s="24"/>
      <c r="Q25181" s="24"/>
      <c r="T25181" s="24"/>
      <c r="W25181" s="24"/>
      <c r="Z25181" s="24"/>
      <c r="AC25181" s="24"/>
      <c r="AI25181" s="24"/>
      <c r="AL25181" s="24"/>
      <c r="AO25181" s="24"/>
      <c r="AR25181" s="24"/>
      <c r="AU25181" s="24"/>
    </row>
    <row r="25182">
      <c r="J25182" s="18"/>
      <c r="N25182" s="24"/>
      <c r="Q25182" s="24"/>
      <c r="T25182" s="24"/>
      <c r="W25182" s="24"/>
      <c r="Z25182" s="24"/>
      <c r="AC25182" s="24"/>
      <c r="AI25182" s="24"/>
      <c r="AL25182" s="24"/>
      <c r="AO25182" s="24"/>
      <c r="AR25182" s="24"/>
      <c r="AU25182" s="24"/>
    </row>
    <row r="25183">
      <c r="J25183" s="18"/>
      <c r="N25183" s="24"/>
      <c r="Q25183" s="24"/>
      <c r="T25183" s="24"/>
      <c r="W25183" s="24"/>
      <c r="Z25183" s="24"/>
      <c r="AC25183" s="24"/>
      <c r="AI25183" s="24"/>
      <c r="AL25183" s="24"/>
      <c r="AO25183" s="24"/>
      <c r="AR25183" s="24"/>
      <c r="AU25183" s="24"/>
    </row>
    <row r="25184">
      <c r="J25184" s="18"/>
      <c r="N25184" s="24"/>
      <c r="Q25184" s="24"/>
      <c r="T25184" s="24"/>
      <c r="W25184" s="24"/>
      <c r="Z25184" s="24"/>
      <c r="AC25184" s="24"/>
      <c r="AI25184" s="24"/>
      <c r="AL25184" s="24"/>
      <c r="AO25184" s="24"/>
      <c r="AR25184" s="24"/>
      <c r="AU25184" s="24"/>
    </row>
    <row r="25185">
      <c r="J25185" s="18"/>
      <c r="N25185" s="24"/>
      <c r="Q25185" s="24"/>
      <c r="T25185" s="24"/>
      <c r="W25185" s="24"/>
      <c r="Z25185" s="24"/>
      <c r="AC25185" s="24"/>
      <c r="AI25185" s="24"/>
      <c r="AL25185" s="24"/>
      <c r="AO25185" s="24"/>
      <c r="AR25185" s="24"/>
      <c r="AU25185" s="24"/>
    </row>
    <row r="25186">
      <c r="J25186" s="18"/>
      <c r="N25186" s="24"/>
      <c r="Q25186" s="24"/>
      <c r="T25186" s="24"/>
      <c r="W25186" s="24"/>
      <c r="Z25186" s="24"/>
      <c r="AC25186" s="24"/>
      <c r="AI25186" s="24"/>
      <c r="AL25186" s="24"/>
      <c r="AO25186" s="24"/>
      <c r="AR25186" s="24"/>
      <c r="AU25186" s="24"/>
    </row>
    <row r="25187">
      <c r="J25187" s="18"/>
      <c r="N25187" s="24"/>
      <c r="Q25187" s="24"/>
      <c r="T25187" s="24"/>
      <c r="W25187" s="24"/>
      <c r="Z25187" s="24"/>
      <c r="AC25187" s="24"/>
      <c r="AI25187" s="24"/>
      <c r="AL25187" s="24"/>
      <c r="AO25187" s="24"/>
      <c r="AR25187" s="24"/>
      <c r="AU25187" s="24"/>
    </row>
    <row r="25188">
      <c r="J25188" s="18"/>
      <c r="N25188" s="24"/>
      <c r="Q25188" s="24"/>
      <c r="T25188" s="24"/>
      <c r="W25188" s="24"/>
      <c r="Z25188" s="24"/>
      <c r="AC25188" s="24"/>
      <c r="AI25188" s="24"/>
      <c r="AL25188" s="24"/>
      <c r="AO25188" s="24"/>
      <c r="AR25188" s="24"/>
      <c r="AU25188" s="24"/>
    </row>
    <row r="25189">
      <c r="J25189" s="18"/>
      <c r="N25189" s="24"/>
      <c r="Q25189" s="24"/>
      <c r="T25189" s="24"/>
      <c r="W25189" s="24"/>
      <c r="Z25189" s="24"/>
      <c r="AC25189" s="24"/>
      <c r="AI25189" s="24"/>
      <c r="AL25189" s="24"/>
      <c r="AO25189" s="24"/>
      <c r="AR25189" s="24"/>
      <c r="AU25189" s="24"/>
    </row>
    <row r="25190">
      <c r="J25190" s="18"/>
      <c r="N25190" s="24"/>
      <c r="Q25190" s="24"/>
      <c r="T25190" s="24"/>
      <c r="W25190" s="24"/>
      <c r="Z25190" s="24"/>
      <c r="AC25190" s="24"/>
      <c r="AI25190" s="24"/>
      <c r="AL25190" s="24"/>
      <c r="AO25190" s="24"/>
      <c r="AR25190" s="24"/>
      <c r="AU25190" s="24"/>
    </row>
    <row r="25191">
      <c r="J25191" s="18"/>
      <c r="N25191" s="24"/>
      <c r="Q25191" s="24"/>
      <c r="T25191" s="24"/>
      <c r="W25191" s="24"/>
      <c r="Z25191" s="24"/>
      <c r="AC25191" s="24"/>
      <c r="AI25191" s="24"/>
      <c r="AL25191" s="24"/>
      <c r="AO25191" s="24"/>
      <c r="AR25191" s="24"/>
      <c r="AU25191" s="24"/>
    </row>
    <row r="25192">
      <c r="J25192" s="18"/>
      <c r="N25192" s="24"/>
      <c r="Q25192" s="24"/>
      <c r="T25192" s="24"/>
      <c r="W25192" s="24"/>
      <c r="Z25192" s="24"/>
      <c r="AC25192" s="24"/>
      <c r="AI25192" s="24"/>
      <c r="AL25192" s="24"/>
      <c r="AO25192" s="24"/>
      <c r="AR25192" s="24"/>
      <c r="AU25192" s="24"/>
    </row>
    <row r="25193">
      <c r="J25193" s="18"/>
      <c r="N25193" s="24"/>
      <c r="Q25193" s="24"/>
      <c r="T25193" s="24"/>
      <c r="W25193" s="24"/>
      <c r="Z25193" s="24"/>
      <c r="AC25193" s="24"/>
      <c r="AI25193" s="24"/>
      <c r="AL25193" s="24"/>
      <c r="AO25193" s="24"/>
      <c r="AR25193" s="24"/>
      <c r="AU25193" s="24"/>
    </row>
    <row r="25194">
      <c r="J25194" s="18"/>
      <c r="N25194" s="24"/>
      <c r="Q25194" s="24"/>
      <c r="T25194" s="24"/>
      <c r="W25194" s="24"/>
      <c r="Z25194" s="24"/>
      <c r="AC25194" s="24"/>
      <c r="AI25194" s="24"/>
      <c r="AL25194" s="24"/>
      <c r="AO25194" s="24"/>
      <c r="AR25194" s="24"/>
      <c r="AU25194" s="24"/>
    </row>
    <row r="25195">
      <c r="J25195" s="18"/>
      <c r="N25195" s="24"/>
      <c r="Q25195" s="24"/>
      <c r="T25195" s="24"/>
      <c r="W25195" s="24"/>
      <c r="Z25195" s="24"/>
      <c r="AC25195" s="24"/>
      <c r="AI25195" s="24"/>
      <c r="AL25195" s="24"/>
      <c r="AO25195" s="24"/>
      <c r="AR25195" s="24"/>
      <c r="AU25195" s="24"/>
    </row>
    <row r="25196">
      <c r="J25196" s="18"/>
      <c r="N25196" s="24"/>
      <c r="Q25196" s="24"/>
      <c r="T25196" s="24"/>
      <c r="W25196" s="24"/>
      <c r="Z25196" s="24"/>
      <c r="AC25196" s="24"/>
      <c r="AI25196" s="24"/>
      <c r="AL25196" s="24"/>
      <c r="AO25196" s="24"/>
      <c r="AR25196" s="24"/>
      <c r="AU25196" s="24"/>
    </row>
    <row r="25197">
      <c r="J25197" s="18"/>
      <c r="N25197" s="24"/>
      <c r="Q25197" s="24"/>
      <c r="T25197" s="24"/>
      <c r="W25197" s="24"/>
      <c r="Z25197" s="24"/>
      <c r="AC25197" s="24"/>
      <c r="AI25197" s="24"/>
      <c r="AL25197" s="24"/>
      <c r="AO25197" s="24"/>
      <c r="AR25197" s="24"/>
      <c r="AU25197" s="24"/>
    </row>
    <row r="25198">
      <c r="J25198" s="18"/>
      <c r="N25198" s="24"/>
      <c r="Q25198" s="24"/>
      <c r="T25198" s="24"/>
      <c r="W25198" s="24"/>
      <c r="Z25198" s="24"/>
      <c r="AC25198" s="24"/>
      <c r="AI25198" s="24"/>
      <c r="AL25198" s="24"/>
      <c r="AO25198" s="24"/>
      <c r="AR25198" s="24"/>
      <c r="AU25198" s="24"/>
    </row>
    <row r="25199">
      <c r="J25199" s="18"/>
      <c r="N25199" s="24"/>
      <c r="Q25199" s="24"/>
      <c r="T25199" s="24"/>
      <c r="W25199" s="24"/>
      <c r="Z25199" s="24"/>
      <c r="AC25199" s="24"/>
      <c r="AI25199" s="24"/>
      <c r="AL25199" s="24"/>
      <c r="AO25199" s="24"/>
      <c r="AR25199" s="24"/>
      <c r="AU25199" s="24"/>
    </row>
    <row r="25200">
      <c r="J25200" s="18"/>
      <c r="N25200" s="24"/>
      <c r="Q25200" s="24"/>
      <c r="T25200" s="24"/>
      <c r="W25200" s="24"/>
      <c r="Z25200" s="24"/>
      <c r="AC25200" s="24"/>
      <c r="AI25200" s="24"/>
      <c r="AL25200" s="24"/>
      <c r="AO25200" s="24"/>
      <c r="AR25200" s="24"/>
      <c r="AU25200" s="24"/>
    </row>
    <row r="25201">
      <c r="J25201" s="18"/>
      <c r="N25201" s="24"/>
      <c r="Q25201" s="24"/>
      <c r="T25201" s="24"/>
      <c r="W25201" s="24"/>
      <c r="Z25201" s="24"/>
      <c r="AC25201" s="24"/>
      <c r="AI25201" s="24"/>
      <c r="AL25201" s="24"/>
      <c r="AO25201" s="24"/>
      <c r="AR25201" s="24"/>
      <c r="AU25201" s="24"/>
    </row>
    <row r="25202">
      <c r="J25202" s="18"/>
      <c r="N25202" s="24"/>
      <c r="Q25202" s="24"/>
      <c r="T25202" s="24"/>
      <c r="W25202" s="24"/>
      <c r="Z25202" s="24"/>
      <c r="AC25202" s="24"/>
      <c r="AI25202" s="24"/>
      <c r="AL25202" s="24"/>
      <c r="AO25202" s="24"/>
      <c r="AR25202" s="24"/>
      <c r="AU25202" s="24"/>
    </row>
    <row r="25203">
      <c r="J25203" s="18"/>
      <c r="N25203" s="24"/>
      <c r="Q25203" s="24"/>
      <c r="T25203" s="24"/>
      <c r="W25203" s="24"/>
      <c r="Z25203" s="24"/>
      <c r="AC25203" s="24"/>
      <c r="AI25203" s="24"/>
      <c r="AL25203" s="24"/>
      <c r="AO25203" s="24"/>
      <c r="AR25203" s="24"/>
      <c r="AU25203" s="24"/>
    </row>
    <row r="25204">
      <c r="J25204" s="18"/>
      <c r="N25204" s="24"/>
      <c r="Q25204" s="24"/>
      <c r="T25204" s="24"/>
      <c r="W25204" s="24"/>
      <c r="Z25204" s="24"/>
      <c r="AC25204" s="24"/>
      <c r="AI25204" s="24"/>
      <c r="AL25204" s="24"/>
      <c r="AO25204" s="24"/>
      <c r="AR25204" s="24"/>
      <c r="AU25204" s="24"/>
    </row>
    <row r="25205">
      <c r="J25205" s="18"/>
      <c r="N25205" s="24"/>
      <c r="Q25205" s="24"/>
      <c r="T25205" s="24"/>
      <c r="W25205" s="24"/>
      <c r="Z25205" s="24"/>
      <c r="AC25205" s="24"/>
      <c r="AI25205" s="24"/>
      <c r="AL25205" s="24"/>
      <c r="AO25205" s="24"/>
      <c r="AR25205" s="24"/>
      <c r="AU25205" s="24"/>
    </row>
    <row r="25206">
      <c r="J25206" s="18"/>
      <c r="N25206" s="24"/>
      <c r="Q25206" s="24"/>
      <c r="T25206" s="24"/>
      <c r="W25206" s="24"/>
      <c r="Z25206" s="24"/>
      <c r="AC25206" s="24"/>
      <c r="AI25206" s="24"/>
      <c r="AL25206" s="24"/>
      <c r="AO25206" s="24"/>
      <c r="AR25206" s="24"/>
      <c r="AU25206" s="24"/>
    </row>
    <row r="25207">
      <c r="J25207" s="18"/>
      <c r="N25207" s="24"/>
      <c r="Q25207" s="24"/>
      <c r="T25207" s="24"/>
      <c r="W25207" s="24"/>
      <c r="Z25207" s="24"/>
      <c r="AC25207" s="24"/>
      <c r="AI25207" s="24"/>
      <c r="AL25207" s="24"/>
      <c r="AO25207" s="24"/>
      <c r="AR25207" s="24"/>
      <c r="AU25207" s="24"/>
    </row>
    <row r="25208">
      <c r="J25208" s="18"/>
      <c r="N25208" s="24"/>
      <c r="Q25208" s="24"/>
      <c r="T25208" s="24"/>
      <c r="W25208" s="24"/>
      <c r="Z25208" s="24"/>
      <c r="AC25208" s="24"/>
      <c r="AI25208" s="24"/>
      <c r="AL25208" s="24"/>
      <c r="AO25208" s="24"/>
      <c r="AR25208" s="24"/>
      <c r="AU25208" s="24"/>
    </row>
    <row r="25209">
      <c r="J25209" s="18"/>
      <c r="N25209" s="24"/>
      <c r="Q25209" s="24"/>
      <c r="T25209" s="24"/>
      <c r="W25209" s="24"/>
      <c r="Z25209" s="24"/>
      <c r="AC25209" s="24"/>
      <c r="AI25209" s="24"/>
      <c r="AL25209" s="24"/>
      <c r="AO25209" s="24"/>
      <c r="AR25209" s="24"/>
      <c r="AU25209" s="24"/>
    </row>
    <row r="25210">
      <c r="J25210" s="18"/>
      <c r="N25210" s="24"/>
      <c r="Q25210" s="24"/>
      <c r="T25210" s="24"/>
      <c r="W25210" s="24"/>
      <c r="Z25210" s="24"/>
      <c r="AC25210" s="24"/>
      <c r="AI25210" s="24"/>
      <c r="AL25210" s="24"/>
      <c r="AO25210" s="24"/>
      <c r="AR25210" s="24"/>
      <c r="AU25210" s="24"/>
    </row>
    <row r="25211">
      <c r="J25211" s="18"/>
      <c r="N25211" s="24"/>
      <c r="Q25211" s="24"/>
      <c r="T25211" s="24"/>
      <c r="W25211" s="24"/>
      <c r="Z25211" s="24"/>
      <c r="AC25211" s="24"/>
      <c r="AI25211" s="24"/>
      <c r="AL25211" s="24"/>
      <c r="AO25211" s="24"/>
      <c r="AR25211" s="24"/>
      <c r="AU25211" s="24"/>
    </row>
    <row r="25212">
      <c r="J25212" s="18"/>
      <c r="N25212" s="24"/>
      <c r="Q25212" s="24"/>
      <c r="T25212" s="24"/>
      <c r="W25212" s="24"/>
      <c r="Z25212" s="24"/>
      <c r="AC25212" s="24"/>
      <c r="AI25212" s="24"/>
      <c r="AL25212" s="24"/>
      <c r="AO25212" s="24"/>
      <c r="AR25212" s="24"/>
      <c r="AU25212" s="24"/>
    </row>
    <row r="25213">
      <c r="J25213" s="18"/>
      <c r="N25213" s="24"/>
      <c r="Q25213" s="24"/>
      <c r="T25213" s="24"/>
      <c r="W25213" s="24"/>
      <c r="Z25213" s="24"/>
      <c r="AC25213" s="24"/>
      <c r="AI25213" s="24"/>
      <c r="AL25213" s="24"/>
      <c r="AO25213" s="24"/>
      <c r="AR25213" s="24"/>
      <c r="AU25213" s="24"/>
    </row>
    <row r="25214">
      <c r="J25214" s="18"/>
      <c r="N25214" s="24"/>
      <c r="Q25214" s="24"/>
      <c r="T25214" s="24"/>
      <c r="W25214" s="24"/>
      <c r="Z25214" s="24"/>
      <c r="AC25214" s="24"/>
      <c r="AI25214" s="24"/>
      <c r="AL25214" s="24"/>
      <c r="AO25214" s="24"/>
      <c r="AR25214" s="24"/>
      <c r="AU25214" s="24"/>
    </row>
    <row r="25215">
      <c r="J25215" s="18"/>
      <c r="N25215" s="24"/>
      <c r="Q25215" s="24"/>
      <c r="T25215" s="24"/>
      <c r="W25215" s="24"/>
      <c r="Z25215" s="24"/>
      <c r="AC25215" s="24"/>
      <c r="AI25215" s="24"/>
      <c r="AL25215" s="24"/>
      <c r="AO25215" s="24"/>
      <c r="AR25215" s="24"/>
      <c r="AU25215" s="24"/>
    </row>
    <row r="25216">
      <c r="J25216" s="18"/>
      <c r="N25216" s="24"/>
      <c r="Q25216" s="24"/>
      <c r="T25216" s="24"/>
      <c r="W25216" s="24"/>
      <c r="Z25216" s="24"/>
      <c r="AC25216" s="24"/>
      <c r="AI25216" s="24"/>
      <c r="AL25216" s="24"/>
      <c r="AO25216" s="24"/>
      <c r="AR25216" s="24"/>
      <c r="AU25216" s="24"/>
    </row>
    <row r="25217">
      <c r="J25217" s="18"/>
      <c r="N25217" s="24"/>
      <c r="Q25217" s="24"/>
      <c r="T25217" s="24"/>
      <c r="W25217" s="24"/>
      <c r="Z25217" s="24"/>
      <c r="AC25217" s="24"/>
      <c r="AI25217" s="24"/>
      <c r="AL25217" s="24"/>
      <c r="AO25217" s="24"/>
      <c r="AR25217" s="24"/>
      <c r="AU25217" s="24"/>
    </row>
    <row r="25218">
      <c r="J25218" s="18"/>
      <c r="N25218" s="24"/>
      <c r="Q25218" s="24"/>
      <c r="T25218" s="24"/>
      <c r="W25218" s="24"/>
      <c r="Z25218" s="24"/>
      <c r="AC25218" s="24"/>
      <c r="AI25218" s="24"/>
      <c r="AL25218" s="24"/>
      <c r="AO25218" s="24"/>
      <c r="AR25218" s="24"/>
      <c r="AU25218" s="24"/>
    </row>
    <row r="25219">
      <c r="J25219" s="18"/>
      <c r="N25219" s="24"/>
      <c r="Q25219" s="24"/>
      <c r="T25219" s="24"/>
      <c r="W25219" s="24"/>
      <c r="Z25219" s="24"/>
      <c r="AC25219" s="24"/>
      <c r="AI25219" s="24"/>
      <c r="AL25219" s="24"/>
      <c r="AO25219" s="24"/>
      <c r="AR25219" s="24"/>
      <c r="AU25219" s="24"/>
    </row>
    <row r="25220">
      <c r="J25220" s="18"/>
      <c r="N25220" s="24"/>
      <c r="Q25220" s="24"/>
      <c r="T25220" s="24"/>
      <c r="W25220" s="24"/>
      <c r="Z25220" s="24"/>
      <c r="AC25220" s="24"/>
      <c r="AI25220" s="24"/>
      <c r="AL25220" s="24"/>
      <c r="AO25220" s="24"/>
      <c r="AR25220" s="24"/>
      <c r="AU25220" s="24"/>
    </row>
    <row r="25221">
      <c r="J25221" s="18"/>
      <c r="N25221" s="24"/>
      <c r="Q25221" s="24"/>
      <c r="T25221" s="24"/>
      <c r="W25221" s="24"/>
      <c r="Z25221" s="24"/>
      <c r="AC25221" s="24"/>
      <c r="AI25221" s="24"/>
      <c r="AL25221" s="24"/>
      <c r="AO25221" s="24"/>
      <c r="AR25221" s="24"/>
      <c r="AU25221" s="24"/>
    </row>
    <row r="25222">
      <c r="J25222" s="18"/>
      <c r="N25222" s="24"/>
      <c r="Q25222" s="24"/>
      <c r="T25222" s="24"/>
      <c r="W25222" s="24"/>
      <c r="Z25222" s="24"/>
      <c r="AC25222" s="24"/>
      <c r="AI25222" s="24"/>
      <c r="AL25222" s="24"/>
      <c r="AO25222" s="24"/>
      <c r="AR25222" s="24"/>
      <c r="AU25222" s="24"/>
    </row>
    <row r="25223">
      <c r="J25223" s="18"/>
      <c r="N25223" s="24"/>
      <c r="Q25223" s="24"/>
      <c r="T25223" s="24"/>
      <c r="W25223" s="24"/>
      <c r="Z25223" s="24"/>
      <c r="AC25223" s="24"/>
      <c r="AI25223" s="24"/>
      <c r="AL25223" s="24"/>
      <c r="AO25223" s="24"/>
      <c r="AR25223" s="24"/>
      <c r="AU25223" s="24"/>
    </row>
    <row r="25224">
      <c r="J25224" s="18"/>
      <c r="N25224" s="24"/>
      <c r="Q25224" s="24"/>
      <c r="T25224" s="24"/>
      <c r="W25224" s="24"/>
      <c r="Z25224" s="24"/>
      <c r="AC25224" s="24"/>
      <c r="AI25224" s="24"/>
      <c r="AL25224" s="24"/>
      <c r="AO25224" s="24"/>
      <c r="AR25224" s="24"/>
      <c r="AU25224" s="24"/>
    </row>
    <row r="25225">
      <c r="J25225" s="18"/>
      <c r="N25225" s="24"/>
      <c r="Q25225" s="24"/>
      <c r="T25225" s="24"/>
      <c r="W25225" s="24"/>
      <c r="Z25225" s="24"/>
      <c r="AC25225" s="24"/>
      <c r="AI25225" s="24"/>
      <c r="AL25225" s="24"/>
      <c r="AO25225" s="24"/>
      <c r="AR25225" s="24"/>
      <c r="AU25225" s="24"/>
    </row>
    <row r="25226">
      <c r="J25226" s="18"/>
      <c r="N25226" s="24"/>
      <c r="Q25226" s="24"/>
      <c r="T25226" s="24"/>
      <c r="W25226" s="24"/>
      <c r="Z25226" s="24"/>
      <c r="AC25226" s="24"/>
      <c r="AI25226" s="24"/>
      <c r="AL25226" s="24"/>
      <c r="AO25226" s="24"/>
      <c r="AR25226" s="24"/>
      <c r="AU25226" s="24"/>
    </row>
    <row r="25227">
      <c r="J25227" s="18"/>
      <c r="N25227" s="24"/>
      <c r="Q25227" s="24"/>
      <c r="T25227" s="24"/>
      <c r="W25227" s="24"/>
      <c r="Z25227" s="24"/>
      <c r="AC25227" s="24"/>
      <c r="AI25227" s="24"/>
      <c r="AL25227" s="24"/>
      <c r="AO25227" s="24"/>
      <c r="AR25227" s="24"/>
      <c r="AU25227" s="24"/>
    </row>
    <row r="25228">
      <c r="J25228" s="18"/>
      <c r="N25228" s="24"/>
      <c r="Q25228" s="24"/>
      <c r="T25228" s="24"/>
      <c r="W25228" s="24"/>
      <c r="Z25228" s="24"/>
      <c r="AC25228" s="24"/>
      <c r="AI25228" s="24"/>
      <c r="AL25228" s="24"/>
      <c r="AO25228" s="24"/>
      <c r="AR25228" s="24"/>
      <c r="AU25228" s="24"/>
    </row>
    <row r="25229">
      <c r="J25229" s="18"/>
      <c r="N25229" s="24"/>
      <c r="Q25229" s="24"/>
      <c r="T25229" s="24"/>
      <c r="W25229" s="24"/>
      <c r="Z25229" s="24"/>
      <c r="AC25229" s="24"/>
      <c r="AI25229" s="24"/>
      <c r="AL25229" s="24"/>
      <c r="AO25229" s="24"/>
      <c r="AR25229" s="24"/>
      <c r="AU25229" s="24"/>
    </row>
    <row r="25230">
      <c r="J25230" s="18"/>
      <c r="N25230" s="24"/>
      <c r="Q25230" s="24"/>
      <c r="T25230" s="24"/>
      <c r="W25230" s="24"/>
      <c r="Z25230" s="24"/>
      <c r="AC25230" s="24"/>
      <c r="AI25230" s="24"/>
      <c r="AL25230" s="24"/>
      <c r="AO25230" s="24"/>
      <c r="AR25230" s="24"/>
      <c r="AU25230" s="24"/>
    </row>
    <row r="25231">
      <c r="J25231" s="18"/>
      <c r="N25231" s="24"/>
      <c r="Q25231" s="24"/>
      <c r="T25231" s="24"/>
      <c r="W25231" s="24"/>
      <c r="Z25231" s="24"/>
      <c r="AC25231" s="24"/>
      <c r="AI25231" s="24"/>
      <c r="AL25231" s="24"/>
      <c r="AO25231" s="24"/>
      <c r="AR25231" s="24"/>
      <c r="AU25231" s="24"/>
    </row>
    <row r="25232">
      <c r="J25232" s="18"/>
      <c r="N25232" s="24"/>
      <c r="Q25232" s="24"/>
      <c r="T25232" s="24"/>
      <c r="W25232" s="24"/>
      <c r="Z25232" s="24"/>
      <c r="AC25232" s="24"/>
      <c r="AI25232" s="24"/>
      <c r="AL25232" s="24"/>
      <c r="AO25232" s="24"/>
      <c r="AR25232" s="24"/>
      <c r="AU25232" s="24"/>
    </row>
    <row r="25233">
      <c r="J25233" s="18"/>
      <c r="N25233" s="24"/>
      <c r="Q25233" s="24"/>
      <c r="T25233" s="24"/>
      <c r="W25233" s="24"/>
      <c r="Z25233" s="24"/>
      <c r="AC25233" s="24"/>
      <c r="AI25233" s="24"/>
      <c r="AL25233" s="24"/>
      <c r="AO25233" s="24"/>
      <c r="AR25233" s="24"/>
      <c r="AU25233" s="24"/>
    </row>
    <row r="25234">
      <c r="J25234" s="18"/>
      <c r="N25234" s="24"/>
      <c r="Q25234" s="24"/>
      <c r="T25234" s="24"/>
      <c r="W25234" s="24"/>
      <c r="Z25234" s="24"/>
      <c r="AC25234" s="24"/>
      <c r="AI25234" s="24"/>
      <c r="AL25234" s="24"/>
      <c r="AO25234" s="24"/>
      <c r="AR25234" s="24"/>
      <c r="AU25234" s="24"/>
    </row>
    <row r="25235">
      <c r="J25235" s="18"/>
      <c r="N25235" s="24"/>
      <c r="Q25235" s="24"/>
      <c r="T25235" s="24"/>
      <c r="W25235" s="24"/>
      <c r="Z25235" s="24"/>
      <c r="AC25235" s="24"/>
      <c r="AI25235" s="24"/>
      <c r="AL25235" s="24"/>
      <c r="AO25235" s="24"/>
      <c r="AR25235" s="24"/>
      <c r="AU25235" s="24"/>
    </row>
    <row r="25236">
      <c r="J25236" s="18"/>
      <c r="N25236" s="24"/>
      <c r="Q25236" s="24"/>
      <c r="T25236" s="24"/>
      <c r="W25236" s="24"/>
      <c r="Z25236" s="24"/>
      <c r="AC25236" s="24"/>
      <c r="AI25236" s="24"/>
      <c r="AL25236" s="24"/>
      <c r="AO25236" s="24"/>
      <c r="AR25236" s="24"/>
      <c r="AU25236" s="24"/>
    </row>
    <row r="25237">
      <c r="J25237" s="18"/>
      <c r="N25237" s="24"/>
      <c r="Q25237" s="24"/>
      <c r="T25237" s="24"/>
      <c r="W25237" s="24"/>
      <c r="Z25237" s="24"/>
      <c r="AC25237" s="24"/>
      <c r="AI25237" s="24"/>
      <c r="AL25237" s="24"/>
      <c r="AO25237" s="24"/>
      <c r="AR25237" s="24"/>
      <c r="AU25237" s="24"/>
    </row>
    <row r="25238">
      <c r="J25238" s="18"/>
      <c r="N25238" s="24"/>
      <c r="Q25238" s="24"/>
      <c r="T25238" s="24"/>
      <c r="W25238" s="24"/>
      <c r="Z25238" s="24"/>
      <c r="AC25238" s="24"/>
      <c r="AI25238" s="24"/>
      <c r="AL25238" s="24"/>
      <c r="AO25238" s="24"/>
      <c r="AR25238" s="24"/>
      <c r="AU25238" s="24"/>
    </row>
    <row r="25239">
      <c r="J25239" s="18"/>
      <c r="N25239" s="24"/>
      <c r="Q25239" s="24"/>
      <c r="T25239" s="24"/>
      <c r="W25239" s="24"/>
      <c r="Z25239" s="24"/>
      <c r="AC25239" s="24"/>
      <c r="AI25239" s="24"/>
      <c r="AL25239" s="24"/>
      <c r="AO25239" s="24"/>
      <c r="AR25239" s="24"/>
      <c r="AU25239" s="24"/>
    </row>
    <row r="25240">
      <c r="J25240" s="18"/>
      <c r="N25240" s="24"/>
      <c r="Q25240" s="24"/>
      <c r="T25240" s="24"/>
      <c r="W25240" s="24"/>
      <c r="Z25240" s="24"/>
      <c r="AC25240" s="24"/>
      <c r="AI25240" s="24"/>
      <c r="AL25240" s="24"/>
      <c r="AO25240" s="24"/>
      <c r="AR25240" s="24"/>
      <c r="AU25240" s="24"/>
    </row>
    <row r="25241">
      <c r="J25241" s="18"/>
      <c r="N25241" s="24"/>
      <c r="Q25241" s="24"/>
      <c r="T25241" s="24"/>
      <c r="W25241" s="24"/>
      <c r="Z25241" s="24"/>
      <c r="AC25241" s="24"/>
      <c r="AI25241" s="24"/>
      <c r="AL25241" s="24"/>
      <c r="AO25241" s="24"/>
      <c r="AR25241" s="24"/>
      <c r="AU25241" s="24"/>
    </row>
    <row r="25242">
      <c r="J25242" s="18"/>
      <c r="N25242" s="24"/>
      <c r="Q25242" s="24"/>
      <c r="T25242" s="24"/>
      <c r="W25242" s="24"/>
      <c r="Z25242" s="24"/>
      <c r="AC25242" s="24"/>
      <c r="AI25242" s="24"/>
      <c r="AL25242" s="24"/>
      <c r="AO25242" s="24"/>
      <c r="AR25242" s="24"/>
      <c r="AU25242" s="24"/>
    </row>
    <row r="25243">
      <c r="J25243" s="18"/>
      <c r="N25243" s="24"/>
      <c r="Q25243" s="24"/>
      <c r="T25243" s="24"/>
      <c r="W25243" s="24"/>
      <c r="Z25243" s="24"/>
      <c r="AC25243" s="24"/>
      <c r="AI25243" s="24"/>
      <c r="AL25243" s="24"/>
      <c r="AO25243" s="24"/>
      <c r="AR25243" s="24"/>
      <c r="AU25243" s="24"/>
    </row>
    <row r="25244">
      <c r="J25244" s="18"/>
      <c r="N25244" s="24"/>
      <c r="Q25244" s="24"/>
      <c r="T25244" s="24"/>
      <c r="W25244" s="24"/>
      <c r="Z25244" s="24"/>
      <c r="AC25244" s="24"/>
      <c r="AI25244" s="24"/>
      <c r="AL25244" s="24"/>
      <c r="AO25244" s="24"/>
      <c r="AR25244" s="24"/>
      <c r="AU25244" s="24"/>
    </row>
    <row r="25245">
      <c r="J25245" s="18"/>
      <c r="N25245" s="24"/>
      <c r="Q25245" s="24"/>
      <c r="T25245" s="24"/>
      <c r="W25245" s="24"/>
      <c r="Z25245" s="24"/>
      <c r="AC25245" s="24"/>
      <c r="AI25245" s="24"/>
      <c r="AL25245" s="24"/>
      <c r="AO25245" s="24"/>
      <c r="AR25245" s="24"/>
      <c r="AU25245" s="24"/>
    </row>
    <row r="25246">
      <c r="J25246" s="18"/>
      <c r="N25246" s="24"/>
      <c r="Q25246" s="24"/>
      <c r="T25246" s="24"/>
      <c r="W25246" s="24"/>
      <c r="Z25246" s="24"/>
      <c r="AC25246" s="24"/>
      <c r="AI25246" s="24"/>
      <c r="AL25246" s="24"/>
      <c r="AO25246" s="24"/>
      <c r="AR25246" s="24"/>
      <c r="AU25246" s="24"/>
    </row>
    <row r="25247">
      <c r="J25247" s="18"/>
      <c r="N25247" s="24"/>
      <c r="Q25247" s="24"/>
      <c r="T25247" s="24"/>
      <c r="W25247" s="24"/>
      <c r="Z25247" s="24"/>
      <c r="AC25247" s="24"/>
      <c r="AI25247" s="24"/>
      <c r="AL25247" s="24"/>
      <c r="AO25247" s="24"/>
      <c r="AR25247" s="24"/>
      <c r="AU25247" s="24"/>
    </row>
    <row r="25248">
      <c r="J25248" s="18"/>
      <c r="N25248" s="24"/>
      <c r="Q25248" s="24"/>
      <c r="T25248" s="24"/>
      <c r="W25248" s="24"/>
      <c r="Z25248" s="24"/>
      <c r="AC25248" s="24"/>
      <c r="AI25248" s="24"/>
      <c r="AL25248" s="24"/>
      <c r="AO25248" s="24"/>
      <c r="AR25248" s="24"/>
      <c r="AU25248" s="24"/>
    </row>
    <row r="25249">
      <c r="J25249" s="18"/>
      <c r="N25249" s="24"/>
      <c r="Q25249" s="24"/>
      <c r="T25249" s="24"/>
      <c r="W25249" s="24"/>
      <c r="Z25249" s="24"/>
      <c r="AC25249" s="24"/>
      <c r="AI25249" s="24"/>
      <c r="AL25249" s="24"/>
      <c r="AO25249" s="24"/>
      <c r="AR25249" s="24"/>
      <c r="AU25249" s="24"/>
    </row>
    <row r="25250">
      <c r="J25250" s="18"/>
      <c r="N25250" s="24"/>
      <c r="Q25250" s="24"/>
      <c r="T25250" s="24"/>
      <c r="W25250" s="24"/>
      <c r="Z25250" s="24"/>
      <c r="AC25250" s="24"/>
      <c r="AI25250" s="24"/>
      <c r="AL25250" s="24"/>
      <c r="AO25250" s="24"/>
      <c r="AR25250" s="24"/>
      <c r="AU25250" s="24"/>
    </row>
    <row r="25251">
      <c r="J25251" s="18"/>
      <c r="N25251" s="24"/>
      <c r="Q25251" s="24"/>
      <c r="T25251" s="24"/>
      <c r="W25251" s="24"/>
      <c r="Z25251" s="24"/>
      <c r="AC25251" s="24"/>
      <c r="AI25251" s="24"/>
      <c r="AL25251" s="24"/>
      <c r="AO25251" s="24"/>
      <c r="AR25251" s="24"/>
      <c r="AU25251" s="24"/>
    </row>
    <row r="25252">
      <c r="J25252" s="18"/>
      <c r="N25252" s="24"/>
      <c r="Q25252" s="24"/>
      <c r="T25252" s="24"/>
      <c r="W25252" s="24"/>
      <c r="Z25252" s="24"/>
      <c r="AC25252" s="24"/>
      <c r="AI25252" s="24"/>
      <c r="AL25252" s="24"/>
      <c r="AO25252" s="24"/>
      <c r="AR25252" s="24"/>
      <c r="AU25252" s="24"/>
    </row>
    <row r="25253">
      <c r="J25253" s="18"/>
      <c r="N25253" s="24"/>
      <c r="Q25253" s="24"/>
      <c r="T25253" s="24"/>
      <c r="W25253" s="24"/>
      <c r="Z25253" s="24"/>
      <c r="AC25253" s="24"/>
      <c r="AI25253" s="24"/>
      <c r="AL25253" s="24"/>
      <c r="AO25253" s="24"/>
      <c r="AR25253" s="24"/>
      <c r="AU25253" s="24"/>
    </row>
    <row r="25254">
      <c r="J25254" s="18"/>
      <c r="N25254" s="24"/>
      <c r="Q25254" s="24"/>
      <c r="T25254" s="24"/>
      <c r="W25254" s="24"/>
      <c r="Z25254" s="24"/>
      <c r="AC25254" s="24"/>
      <c r="AI25254" s="24"/>
      <c r="AL25254" s="24"/>
      <c r="AO25254" s="24"/>
      <c r="AR25254" s="24"/>
      <c r="AU25254" s="24"/>
    </row>
    <row r="25255">
      <c r="J25255" s="18"/>
      <c r="N25255" s="24"/>
      <c r="Q25255" s="24"/>
      <c r="T25255" s="24"/>
      <c r="W25255" s="24"/>
      <c r="Z25255" s="24"/>
      <c r="AC25255" s="24"/>
      <c r="AI25255" s="24"/>
      <c r="AL25255" s="24"/>
      <c r="AO25255" s="24"/>
      <c r="AR25255" s="24"/>
      <c r="AU25255" s="24"/>
    </row>
    <row r="25256">
      <c r="J25256" s="18"/>
      <c r="N25256" s="24"/>
      <c r="Q25256" s="24"/>
      <c r="T25256" s="24"/>
      <c r="W25256" s="24"/>
      <c r="Z25256" s="24"/>
      <c r="AC25256" s="24"/>
      <c r="AI25256" s="24"/>
      <c r="AL25256" s="24"/>
      <c r="AO25256" s="24"/>
      <c r="AR25256" s="24"/>
      <c r="AU25256" s="24"/>
    </row>
    <row r="25257">
      <c r="J25257" s="18"/>
      <c r="N25257" s="24"/>
      <c r="Q25257" s="24"/>
      <c r="T25257" s="24"/>
      <c r="W25257" s="24"/>
      <c r="Z25257" s="24"/>
      <c r="AC25257" s="24"/>
      <c r="AI25257" s="24"/>
      <c r="AL25257" s="24"/>
      <c r="AO25257" s="24"/>
      <c r="AR25257" s="24"/>
      <c r="AU25257" s="24"/>
    </row>
    <row r="25258">
      <c r="J25258" s="18"/>
      <c r="N25258" s="24"/>
      <c r="Q25258" s="24"/>
      <c r="T25258" s="24"/>
      <c r="W25258" s="24"/>
      <c r="Z25258" s="24"/>
      <c r="AC25258" s="24"/>
      <c r="AI25258" s="24"/>
      <c r="AL25258" s="24"/>
      <c r="AO25258" s="24"/>
      <c r="AR25258" s="24"/>
      <c r="AU25258" s="24"/>
    </row>
    <row r="25259">
      <c r="J25259" s="18"/>
      <c r="N25259" s="24"/>
      <c r="Q25259" s="24"/>
      <c r="T25259" s="24"/>
      <c r="W25259" s="24"/>
      <c r="Z25259" s="24"/>
      <c r="AC25259" s="24"/>
      <c r="AI25259" s="24"/>
      <c r="AL25259" s="24"/>
      <c r="AO25259" s="24"/>
      <c r="AR25259" s="24"/>
      <c r="AU25259" s="24"/>
    </row>
    <row r="25260">
      <c r="J25260" s="18"/>
      <c r="N25260" s="24"/>
      <c r="Q25260" s="24"/>
      <c r="T25260" s="24"/>
      <c r="W25260" s="24"/>
      <c r="Z25260" s="24"/>
      <c r="AC25260" s="24"/>
      <c r="AI25260" s="24"/>
      <c r="AL25260" s="24"/>
      <c r="AO25260" s="24"/>
      <c r="AR25260" s="24"/>
      <c r="AU25260" s="24"/>
    </row>
    <row r="25261">
      <c r="J25261" s="18"/>
      <c r="N25261" s="24"/>
      <c r="Q25261" s="24"/>
      <c r="T25261" s="24"/>
      <c r="W25261" s="24"/>
      <c r="Z25261" s="24"/>
      <c r="AC25261" s="24"/>
      <c r="AI25261" s="24"/>
      <c r="AL25261" s="24"/>
      <c r="AO25261" s="24"/>
      <c r="AR25261" s="24"/>
      <c r="AU25261" s="24"/>
    </row>
    <row r="25262">
      <c r="J25262" s="18"/>
      <c r="N25262" s="24"/>
      <c r="Q25262" s="24"/>
      <c r="T25262" s="24"/>
      <c r="W25262" s="24"/>
      <c r="Z25262" s="24"/>
      <c r="AC25262" s="24"/>
      <c r="AI25262" s="24"/>
      <c r="AL25262" s="24"/>
      <c r="AO25262" s="24"/>
      <c r="AR25262" s="24"/>
      <c r="AU25262" s="24"/>
    </row>
    <row r="25263">
      <c r="J25263" s="18"/>
      <c r="N25263" s="24"/>
      <c r="Q25263" s="24"/>
      <c r="T25263" s="24"/>
      <c r="W25263" s="24"/>
      <c r="Z25263" s="24"/>
      <c r="AC25263" s="24"/>
      <c r="AI25263" s="24"/>
      <c r="AL25263" s="24"/>
      <c r="AO25263" s="24"/>
      <c r="AR25263" s="24"/>
      <c r="AU25263" s="24"/>
    </row>
    <row r="25264">
      <c r="J25264" s="18"/>
      <c r="N25264" s="24"/>
      <c r="Q25264" s="24"/>
      <c r="T25264" s="24"/>
      <c r="W25264" s="24"/>
      <c r="Z25264" s="24"/>
      <c r="AC25264" s="24"/>
      <c r="AI25264" s="24"/>
      <c r="AL25264" s="24"/>
      <c r="AO25264" s="24"/>
      <c r="AR25264" s="24"/>
      <c r="AU25264" s="24"/>
    </row>
    <row r="25265">
      <c r="J25265" s="18"/>
      <c r="N25265" s="24"/>
      <c r="Q25265" s="24"/>
      <c r="T25265" s="24"/>
      <c r="W25265" s="24"/>
      <c r="Z25265" s="24"/>
      <c r="AC25265" s="24"/>
      <c r="AI25265" s="24"/>
      <c r="AL25265" s="24"/>
      <c r="AO25265" s="24"/>
      <c r="AR25265" s="24"/>
      <c r="AU25265" s="24"/>
    </row>
    <row r="25266">
      <c r="J25266" s="18"/>
      <c r="N25266" s="24"/>
      <c r="Q25266" s="24"/>
      <c r="T25266" s="24"/>
      <c r="W25266" s="24"/>
      <c r="Z25266" s="24"/>
      <c r="AC25266" s="24"/>
      <c r="AI25266" s="24"/>
      <c r="AL25266" s="24"/>
      <c r="AO25266" s="24"/>
      <c r="AR25266" s="24"/>
      <c r="AU25266" s="24"/>
    </row>
    <row r="25267">
      <c r="J25267" s="18"/>
      <c r="N25267" s="24"/>
      <c r="Q25267" s="24"/>
      <c r="T25267" s="24"/>
      <c r="W25267" s="24"/>
      <c r="Z25267" s="24"/>
      <c r="AC25267" s="24"/>
      <c r="AI25267" s="24"/>
      <c r="AL25267" s="24"/>
      <c r="AO25267" s="24"/>
      <c r="AR25267" s="24"/>
      <c r="AU25267" s="24"/>
    </row>
    <row r="25268">
      <c r="J25268" s="18"/>
      <c r="N25268" s="24"/>
      <c r="Q25268" s="24"/>
      <c r="T25268" s="24"/>
      <c r="W25268" s="24"/>
      <c r="Z25268" s="24"/>
      <c r="AC25268" s="24"/>
      <c r="AI25268" s="24"/>
      <c r="AL25268" s="24"/>
      <c r="AO25268" s="24"/>
      <c r="AR25268" s="24"/>
      <c r="AU25268" s="24"/>
    </row>
    <row r="25269">
      <c r="J25269" s="18"/>
      <c r="N25269" s="24"/>
      <c r="Q25269" s="24"/>
      <c r="T25269" s="24"/>
      <c r="W25269" s="24"/>
      <c r="Z25269" s="24"/>
      <c r="AC25269" s="24"/>
      <c r="AI25269" s="24"/>
      <c r="AL25269" s="24"/>
      <c r="AO25269" s="24"/>
      <c r="AR25269" s="24"/>
      <c r="AU25269" s="24"/>
    </row>
    <row r="25270">
      <c r="J25270" s="18"/>
      <c r="N25270" s="24"/>
      <c r="Q25270" s="24"/>
      <c r="T25270" s="24"/>
      <c r="W25270" s="24"/>
      <c r="Z25270" s="24"/>
      <c r="AC25270" s="24"/>
      <c r="AI25270" s="24"/>
      <c r="AL25270" s="24"/>
      <c r="AO25270" s="24"/>
      <c r="AR25270" s="24"/>
      <c r="AU25270" s="24"/>
    </row>
    <row r="25271">
      <c r="J25271" s="18"/>
      <c r="N25271" s="24"/>
      <c r="Q25271" s="24"/>
      <c r="T25271" s="24"/>
      <c r="W25271" s="24"/>
      <c r="Z25271" s="24"/>
      <c r="AC25271" s="24"/>
      <c r="AI25271" s="24"/>
      <c r="AL25271" s="24"/>
      <c r="AO25271" s="24"/>
      <c r="AR25271" s="24"/>
      <c r="AU25271" s="24"/>
    </row>
    <row r="25272">
      <c r="J25272" s="18"/>
      <c r="N25272" s="24"/>
      <c r="Q25272" s="24"/>
      <c r="T25272" s="24"/>
      <c r="W25272" s="24"/>
      <c r="Z25272" s="24"/>
      <c r="AC25272" s="24"/>
      <c r="AI25272" s="24"/>
      <c r="AL25272" s="24"/>
      <c r="AO25272" s="24"/>
      <c r="AR25272" s="24"/>
      <c r="AU25272" s="24"/>
    </row>
    <row r="25273">
      <c r="J25273" s="18"/>
      <c r="N25273" s="24"/>
      <c r="Q25273" s="24"/>
      <c r="T25273" s="24"/>
      <c r="W25273" s="24"/>
      <c r="Z25273" s="24"/>
      <c r="AC25273" s="24"/>
      <c r="AI25273" s="24"/>
      <c r="AL25273" s="24"/>
      <c r="AO25273" s="24"/>
      <c r="AR25273" s="24"/>
      <c r="AU25273" s="24"/>
    </row>
    <row r="25274">
      <c r="J25274" s="18"/>
      <c r="N25274" s="24"/>
      <c r="Q25274" s="24"/>
      <c r="T25274" s="24"/>
      <c r="W25274" s="24"/>
      <c r="Z25274" s="24"/>
      <c r="AC25274" s="24"/>
      <c r="AI25274" s="24"/>
      <c r="AL25274" s="24"/>
      <c r="AO25274" s="24"/>
      <c r="AR25274" s="24"/>
      <c r="AU25274" s="24"/>
    </row>
    <row r="25275">
      <c r="J25275" s="18"/>
      <c r="N25275" s="24"/>
      <c r="Q25275" s="24"/>
      <c r="T25275" s="24"/>
      <c r="W25275" s="24"/>
      <c r="Z25275" s="24"/>
      <c r="AC25275" s="24"/>
      <c r="AI25275" s="24"/>
      <c r="AL25275" s="24"/>
      <c r="AO25275" s="24"/>
      <c r="AR25275" s="24"/>
      <c r="AU25275" s="24"/>
    </row>
    <row r="25276">
      <c r="J25276" s="18"/>
      <c r="N25276" s="24"/>
      <c r="Q25276" s="24"/>
      <c r="T25276" s="24"/>
      <c r="W25276" s="24"/>
      <c r="Z25276" s="24"/>
      <c r="AC25276" s="24"/>
      <c r="AI25276" s="24"/>
      <c r="AL25276" s="24"/>
      <c r="AO25276" s="24"/>
      <c r="AR25276" s="24"/>
      <c r="AU25276" s="24"/>
    </row>
    <row r="25277">
      <c r="J25277" s="18"/>
      <c r="N25277" s="24"/>
      <c r="Q25277" s="24"/>
      <c r="T25277" s="24"/>
      <c r="W25277" s="24"/>
      <c r="Z25277" s="24"/>
      <c r="AC25277" s="24"/>
      <c r="AI25277" s="24"/>
      <c r="AL25277" s="24"/>
      <c r="AO25277" s="24"/>
      <c r="AR25277" s="24"/>
      <c r="AU25277" s="24"/>
    </row>
    <row r="25278">
      <c r="J25278" s="18"/>
      <c r="N25278" s="24"/>
      <c r="Q25278" s="24"/>
      <c r="T25278" s="24"/>
      <c r="W25278" s="24"/>
      <c r="Z25278" s="24"/>
      <c r="AC25278" s="24"/>
      <c r="AI25278" s="24"/>
      <c r="AL25278" s="24"/>
      <c r="AO25278" s="24"/>
      <c r="AR25278" s="24"/>
      <c r="AU25278" s="24"/>
    </row>
    <row r="25279">
      <c r="J25279" s="18"/>
      <c r="N25279" s="24"/>
      <c r="Q25279" s="24"/>
      <c r="T25279" s="24"/>
      <c r="W25279" s="24"/>
      <c r="Z25279" s="24"/>
      <c r="AC25279" s="24"/>
      <c r="AI25279" s="24"/>
      <c r="AL25279" s="24"/>
      <c r="AO25279" s="24"/>
      <c r="AR25279" s="24"/>
      <c r="AU25279" s="24"/>
    </row>
    <row r="25280">
      <c r="J25280" s="18"/>
      <c r="N25280" s="24"/>
      <c r="Q25280" s="24"/>
      <c r="T25280" s="24"/>
      <c r="W25280" s="24"/>
      <c r="Z25280" s="24"/>
      <c r="AC25280" s="24"/>
      <c r="AI25280" s="24"/>
      <c r="AL25280" s="24"/>
      <c r="AO25280" s="24"/>
      <c r="AR25280" s="24"/>
      <c r="AU25280" s="24"/>
    </row>
    <row r="25281">
      <c r="J25281" s="18"/>
      <c r="N25281" s="24"/>
      <c r="Q25281" s="24"/>
      <c r="T25281" s="24"/>
      <c r="W25281" s="24"/>
      <c r="Z25281" s="24"/>
      <c r="AC25281" s="24"/>
      <c r="AI25281" s="24"/>
      <c r="AL25281" s="24"/>
      <c r="AO25281" s="24"/>
      <c r="AR25281" s="24"/>
      <c r="AU25281" s="24"/>
    </row>
    <row r="25282">
      <c r="J25282" s="18"/>
      <c r="N25282" s="24"/>
      <c r="Q25282" s="24"/>
      <c r="T25282" s="24"/>
      <c r="W25282" s="24"/>
      <c r="Z25282" s="24"/>
      <c r="AC25282" s="24"/>
      <c r="AI25282" s="24"/>
      <c r="AL25282" s="24"/>
      <c r="AO25282" s="24"/>
      <c r="AR25282" s="24"/>
      <c r="AU25282" s="24"/>
    </row>
    <row r="25283">
      <c r="J25283" s="18"/>
      <c r="N25283" s="24"/>
      <c r="Q25283" s="24"/>
      <c r="T25283" s="24"/>
      <c r="W25283" s="24"/>
      <c r="Z25283" s="24"/>
      <c r="AC25283" s="24"/>
      <c r="AI25283" s="24"/>
      <c r="AL25283" s="24"/>
      <c r="AO25283" s="24"/>
      <c r="AR25283" s="24"/>
      <c r="AU25283" s="24"/>
    </row>
    <row r="25284">
      <c r="J25284" s="18"/>
      <c r="N25284" s="24"/>
      <c r="Q25284" s="24"/>
      <c r="T25284" s="24"/>
      <c r="W25284" s="24"/>
      <c r="Z25284" s="24"/>
      <c r="AC25284" s="24"/>
      <c r="AI25284" s="24"/>
      <c r="AL25284" s="24"/>
      <c r="AO25284" s="24"/>
      <c r="AR25284" s="24"/>
      <c r="AU25284" s="24"/>
    </row>
    <row r="25285">
      <c r="J25285" s="18"/>
      <c r="N25285" s="24"/>
      <c r="Q25285" s="24"/>
      <c r="T25285" s="24"/>
      <c r="W25285" s="24"/>
      <c r="Z25285" s="24"/>
      <c r="AC25285" s="24"/>
      <c r="AI25285" s="24"/>
      <c r="AL25285" s="24"/>
      <c r="AO25285" s="24"/>
      <c r="AR25285" s="24"/>
      <c r="AU25285" s="24"/>
    </row>
    <row r="25286">
      <c r="J25286" s="18"/>
      <c r="N25286" s="24"/>
      <c r="Q25286" s="24"/>
      <c r="T25286" s="24"/>
      <c r="W25286" s="24"/>
      <c r="Z25286" s="24"/>
      <c r="AC25286" s="24"/>
      <c r="AI25286" s="24"/>
      <c r="AL25286" s="24"/>
      <c r="AO25286" s="24"/>
      <c r="AR25286" s="24"/>
      <c r="AU25286" s="24"/>
    </row>
    <row r="25287">
      <c r="J25287" s="18"/>
      <c r="N25287" s="24"/>
      <c r="Q25287" s="24"/>
      <c r="T25287" s="24"/>
      <c r="W25287" s="24"/>
      <c r="Z25287" s="24"/>
      <c r="AC25287" s="24"/>
      <c r="AI25287" s="24"/>
      <c r="AL25287" s="24"/>
      <c r="AO25287" s="24"/>
      <c r="AR25287" s="24"/>
      <c r="AU25287" s="24"/>
    </row>
    <row r="25288">
      <c r="J25288" s="18"/>
      <c r="N25288" s="24"/>
      <c r="Q25288" s="24"/>
      <c r="T25288" s="24"/>
      <c r="W25288" s="24"/>
      <c r="Z25288" s="24"/>
      <c r="AC25288" s="24"/>
      <c r="AI25288" s="24"/>
      <c r="AL25288" s="24"/>
      <c r="AO25288" s="24"/>
      <c r="AR25288" s="24"/>
      <c r="AU25288" s="24"/>
    </row>
    <row r="25289">
      <c r="J25289" s="18"/>
      <c r="N25289" s="24"/>
      <c r="Q25289" s="24"/>
      <c r="T25289" s="24"/>
      <c r="W25289" s="24"/>
      <c r="Z25289" s="24"/>
      <c r="AC25289" s="24"/>
      <c r="AI25289" s="24"/>
      <c r="AL25289" s="24"/>
      <c r="AO25289" s="24"/>
      <c r="AR25289" s="24"/>
      <c r="AU25289" s="24"/>
    </row>
    <row r="25290">
      <c r="J25290" s="18"/>
      <c r="N25290" s="24"/>
      <c r="Q25290" s="24"/>
      <c r="T25290" s="24"/>
      <c r="W25290" s="24"/>
      <c r="Z25290" s="24"/>
      <c r="AC25290" s="24"/>
      <c r="AI25290" s="24"/>
      <c r="AL25290" s="24"/>
      <c r="AO25290" s="24"/>
      <c r="AR25290" s="24"/>
      <c r="AU25290" s="24"/>
    </row>
    <row r="25291">
      <c r="J25291" s="18"/>
      <c r="N25291" s="24"/>
      <c r="Q25291" s="24"/>
      <c r="T25291" s="24"/>
      <c r="W25291" s="24"/>
      <c r="Z25291" s="24"/>
      <c r="AC25291" s="24"/>
      <c r="AI25291" s="24"/>
      <c r="AL25291" s="24"/>
      <c r="AO25291" s="24"/>
      <c r="AR25291" s="24"/>
      <c r="AU25291" s="24"/>
    </row>
    <row r="25292">
      <c r="J25292" s="18"/>
      <c r="N25292" s="24"/>
      <c r="Q25292" s="24"/>
      <c r="T25292" s="24"/>
      <c r="W25292" s="24"/>
      <c r="Z25292" s="24"/>
      <c r="AC25292" s="24"/>
      <c r="AI25292" s="24"/>
      <c r="AL25292" s="24"/>
      <c r="AO25292" s="24"/>
      <c r="AR25292" s="24"/>
      <c r="AU25292" s="24"/>
    </row>
    <row r="25293">
      <c r="J25293" s="18"/>
      <c r="N25293" s="24"/>
      <c r="Q25293" s="24"/>
      <c r="T25293" s="24"/>
      <c r="W25293" s="24"/>
      <c r="Z25293" s="24"/>
      <c r="AC25293" s="24"/>
      <c r="AI25293" s="24"/>
      <c r="AL25293" s="24"/>
      <c r="AO25293" s="24"/>
      <c r="AR25293" s="24"/>
      <c r="AU25293" s="24"/>
    </row>
    <row r="25294">
      <c r="J25294" s="18"/>
      <c r="N25294" s="24"/>
      <c r="Q25294" s="24"/>
      <c r="T25294" s="24"/>
      <c r="W25294" s="24"/>
      <c r="Z25294" s="24"/>
      <c r="AC25294" s="24"/>
      <c r="AI25294" s="24"/>
      <c r="AL25294" s="24"/>
      <c r="AO25294" s="24"/>
      <c r="AR25294" s="24"/>
      <c r="AU25294" s="24"/>
    </row>
    <row r="25295">
      <c r="J25295" s="18"/>
      <c r="N25295" s="24"/>
      <c r="Q25295" s="24"/>
      <c r="T25295" s="24"/>
      <c r="W25295" s="24"/>
      <c r="Z25295" s="24"/>
      <c r="AC25295" s="24"/>
      <c r="AI25295" s="24"/>
      <c r="AL25295" s="24"/>
      <c r="AO25295" s="24"/>
      <c r="AR25295" s="24"/>
      <c r="AU25295" s="24"/>
    </row>
    <row r="25296">
      <c r="J25296" s="18"/>
      <c r="N25296" s="24"/>
      <c r="Q25296" s="24"/>
      <c r="T25296" s="24"/>
      <c r="W25296" s="24"/>
      <c r="Z25296" s="24"/>
      <c r="AC25296" s="24"/>
      <c r="AI25296" s="24"/>
      <c r="AL25296" s="24"/>
      <c r="AO25296" s="24"/>
      <c r="AR25296" s="24"/>
      <c r="AU25296" s="24"/>
    </row>
    <row r="25297">
      <c r="J25297" s="18"/>
      <c r="N25297" s="24"/>
      <c r="Q25297" s="24"/>
      <c r="T25297" s="24"/>
      <c r="W25297" s="24"/>
      <c r="Z25297" s="24"/>
      <c r="AC25297" s="24"/>
      <c r="AI25297" s="24"/>
      <c r="AL25297" s="24"/>
      <c r="AO25297" s="24"/>
      <c r="AR25297" s="24"/>
      <c r="AU25297" s="24"/>
    </row>
    <row r="25298">
      <c r="J25298" s="18"/>
      <c r="N25298" s="24"/>
      <c r="Q25298" s="24"/>
      <c r="T25298" s="24"/>
      <c r="W25298" s="24"/>
      <c r="Z25298" s="24"/>
      <c r="AC25298" s="24"/>
      <c r="AI25298" s="24"/>
      <c r="AL25298" s="24"/>
      <c r="AO25298" s="24"/>
      <c r="AR25298" s="24"/>
      <c r="AU25298" s="24"/>
    </row>
    <row r="25299">
      <c r="J25299" s="18"/>
      <c r="N25299" s="24"/>
      <c r="Q25299" s="24"/>
      <c r="T25299" s="24"/>
      <c r="W25299" s="24"/>
      <c r="Z25299" s="24"/>
      <c r="AC25299" s="24"/>
      <c r="AI25299" s="24"/>
      <c r="AL25299" s="24"/>
      <c r="AO25299" s="24"/>
      <c r="AR25299" s="24"/>
      <c r="AU25299" s="24"/>
    </row>
    <row r="25300">
      <c r="J25300" s="18"/>
      <c r="N25300" s="24"/>
      <c r="Q25300" s="24"/>
      <c r="T25300" s="24"/>
      <c r="W25300" s="24"/>
      <c r="Z25300" s="24"/>
      <c r="AC25300" s="24"/>
      <c r="AI25300" s="24"/>
      <c r="AL25300" s="24"/>
      <c r="AO25300" s="24"/>
      <c r="AR25300" s="24"/>
      <c r="AU25300" s="24"/>
    </row>
    <row r="25301">
      <c r="J25301" s="18"/>
      <c r="N25301" s="24"/>
      <c r="Q25301" s="24"/>
      <c r="T25301" s="24"/>
      <c r="W25301" s="24"/>
      <c r="Z25301" s="24"/>
      <c r="AC25301" s="24"/>
      <c r="AI25301" s="24"/>
      <c r="AL25301" s="24"/>
      <c r="AO25301" s="24"/>
      <c r="AR25301" s="24"/>
      <c r="AU25301" s="24"/>
    </row>
    <row r="25302">
      <c r="J25302" s="18"/>
      <c r="N25302" s="24"/>
      <c r="Q25302" s="24"/>
      <c r="T25302" s="24"/>
      <c r="W25302" s="24"/>
      <c r="Z25302" s="24"/>
      <c r="AC25302" s="24"/>
      <c r="AI25302" s="24"/>
      <c r="AL25302" s="24"/>
      <c r="AO25302" s="24"/>
      <c r="AR25302" s="24"/>
      <c r="AU25302" s="24"/>
    </row>
    <row r="25303">
      <c r="J25303" s="18"/>
      <c r="N25303" s="24"/>
      <c r="Q25303" s="24"/>
      <c r="T25303" s="24"/>
      <c r="W25303" s="24"/>
      <c r="Z25303" s="24"/>
      <c r="AC25303" s="24"/>
      <c r="AI25303" s="24"/>
      <c r="AL25303" s="24"/>
      <c r="AO25303" s="24"/>
      <c r="AR25303" s="24"/>
      <c r="AU25303" s="24"/>
    </row>
    <row r="25304">
      <c r="J25304" s="18"/>
      <c r="N25304" s="24"/>
      <c r="Q25304" s="24"/>
      <c r="T25304" s="24"/>
      <c r="W25304" s="24"/>
      <c r="Z25304" s="24"/>
      <c r="AC25304" s="24"/>
      <c r="AI25304" s="24"/>
      <c r="AL25304" s="24"/>
      <c r="AO25304" s="24"/>
      <c r="AR25304" s="24"/>
      <c r="AU25304" s="24"/>
    </row>
    <row r="25305">
      <c r="J25305" s="18"/>
      <c r="N25305" s="24"/>
      <c r="Q25305" s="24"/>
      <c r="T25305" s="24"/>
      <c r="W25305" s="24"/>
      <c r="Z25305" s="24"/>
      <c r="AC25305" s="24"/>
      <c r="AI25305" s="24"/>
      <c r="AL25305" s="24"/>
      <c r="AO25305" s="24"/>
      <c r="AR25305" s="24"/>
      <c r="AU25305" s="24"/>
    </row>
    <row r="25306">
      <c r="J25306" s="18"/>
      <c r="N25306" s="24"/>
      <c r="Q25306" s="24"/>
      <c r="T25306" s="24"/>
      <c r="W25306" s="24"/>
      <c r="Z25306" s="24"/>
      <c r="AC25306" s="24"/>
      <c r="AI25306" s="24"/>
      <c r="AL25306" s="24"/>
      <c r="AO25306" s="24"/>
      <c r="AR25306" s="24"/>
      <c r="AU25306" s="24"/>
    </row>
    <row r="25307">
      <c r="J25307" s="18"/>
      <c r="N25307" s="24"/>
      <c r="Q25307" s="24"/>
      <c r="T25307" s="24"/>
      <c r="W25307" s="24"/>
      <c r="Z25307" s="24"/>
      <c r="AC25307" s="24"/>
      <c r="AI25307" s="24"/>
      <c r="AL25307" s="24"/>
      <c r="AO25307" s="24"/>
      <c r="AR25307" s="24"/>
      <c r="AU25307" s="24"/>
    </row>
    <row r="25308">
      <c r="J25308" s="18"/>
      <c r="N25308" s="24"/>
      <c r="Q25308" s="24"/>
      <c r="T25308" s="24"/>
      <c r="W25308" s="24"/>
      <c r="Z25308" s="24"/>
      <c r="AC25308" s="24"/>
      <c r="AI25308" s="24"/>
      <c r="AL25308" s="24"/>
      <c r="AO25308" s="24"/>
      <c r="AR25308" s="24"/>
      <c r="AU25308" s="24"/>
    </row>
    <row r="25309">
      <c r="J25309" s="18"/>
      <c r="N25309" s="24"/>
      <c r="Q25309" s="24"/>
      <c r="T25309" s="24"/>
      <c r="W25309" s="24"/>
      <c r="Z25309" s="24"/>
      <c r="AC25309" s="24"/>
      <c r="AI25309" s="24"/>
      <c r="AL25309" s="24"/>
      <c r="AO25309" s="24"/>
      <c r="AR25309" s="24"/>
      <c r="AU25309" s="24"/>
    </row>
    <row r="25310">
      <c r="J25310" s="18"/>
      <c r="N25310" s="24"/>
      <c r="Q25310" s="24"/>
      <c r="T25310" s="24"/>
      <c r="W25310" s="24"/>
      <c r="Z25310" s="24"/>
      <c r="AC25310" s="24"/>
      <c r="AI25310" s="24"/>
      <c r="AL25310" s="24"/>
      <c r="AO25310" s="24"/>
      <c r="AR25310" s="24"/>
      <c r="AU25310" s="24"/>
    </row>
    <row r="25311">
      <c r="J25311" s="18"/>
      <c r="N25311" s="24"/>
      <c r="Q25311" s="24"/>
      <c r="T25311" s="24"/>
      <c r="W25311" s="24"/>
      <c r="Z25311" s="24"/>
      <c r="AC25311" s="24"/>
      <c r="AI25311" s="24"/>
      <c r="AL25311" s="24"/>
      <c r="AO25311" s="24"/>
      <c r="AR25311" s="24"/>
      <c r="AU25311" s="24"/>
    </row>
    <row r="25312">
      <c r="J25312" s="18"/>
      <c r="N25312" s="24"/>
      <c r="Q25312" s="24"/>
      <c r="T25312" s="24"/>
      <c r="W25312" s="24"/>
      <c r="Z25312" s="24"/>
      <c r="AC25312" s="24"/>
      <c r="AI25312" s="24"/>
      <c r="AL25312" s="24"/>
      <c r="AO25312" s="24"/>
      <c r="AR25312" s="24"/>
      <c r="AU25312" s="24"/>
    </row>
    <row r="25313">
      <c r="J25313" s="18"/>
      <c r="N25313" s="24"/>
      <c r="Q25313" s="24"/>
      <c r="T25313" s="24"/>
      <c r="W25313" s="24"/>
      <c r="Z25313" s="24"/>
      <c r="AC25313" s="24"/>
      <c r="AI25313" s="24"/>
      <c r="AL25313" s="24"/>
      <c r="AO25313" s="24"/>
      <c r="AR25313" s="24"/>
      <c r="AU25313" s="24"/>
    </row>
    <row r="25314">
      <c r="J25314" s="18"/>
      <c r="N25314" s="24"/>
      <c r="Q25314" s="24"/>
      <c r="T25314" s="24"/>
      <c r="W25314" s="24"/>
      <c r="Z25314" s="24"/>
      <c r="AC25314" s="24"/>
      <c r="AI25314" s="24"/>
      <c r="AL25314" s="24"/>
      <c r="AO25314" s="24"/>
      <c r="AR25314" s="24"/>
      <c r="AU25314" s="24"/>
    </row>
    <row r="25315">
      <c r="J25315" s="18"/>
      <c r="N25315" s="24"/>
      <c r="Q25315" s="24"/>
      <c r="T25315" s="24"/>
      <c r="W25315" s="24"/>
      <c r="Z25315" s="24"/>
      <c r="AC25315" s="24"/>
      <c r="AI25315" s="24"/>
      <c r="AL25315" s="24"/>
      <c r="AO25315" s="24"/>
      <c r="AR25315" s="24"/>
      <c r="AU25315" s="24"/>
    </row>
    <row r="25316">
      <c r="J25316" s="18"/>
      <c r="N25316" s="24"/>
      <c r="Q25316" s="24"/>
      <c r="T25316" s="24"/>
      <c r="W25316" s="24"/>
      <c r="Z25316" s="24"/>
      <c r="AC25316" s="24"/>
      <c r="AI25316" s="24"/>
      <c r="AL25316" s="24"/>
      <c r="AO25316" s="24"/>
      <c r="AR25316" s="24"/>
      <c r="AU25316" s="24"/>
    </row>
    <row r="25317">
      <c r="J25317" s="18"/>
      <c r="N25317" s="24"/>
      <c r="Q25317" s="24"/>
      <c r="T25317" s="24"/>
      <c r="W25317" s="24"/>
      <c r="Z25317" s="24"/>
      <c r="AC25317" s="24"/>
      <c r="AI25317" s="24"/>
      <c r="AL25317" s="24"/>
      <c r="AO25317" s="24"/>
      <c r="AR25317" s="24"/>
      <c r="AU25317" s="24"/>
    </row>
    <row r="25318">
      <c r="J25318" s="18"/>
      <c r="N25318" s="24"/>
      <c r="Q25318" s="24"/>
      <c r="T25318" s="24"/>
      <c r="W25318" s="24"/>
      <c r="Z25318" s="24"/>
      <c r="AC25318" s="24"/>
      <c r="AI25318" s="24"/>
      <c r="AL25318" s="24"/>
      <c r="AO25318" s="24"/>
      <c r="AR25318" s="24"/>
      <c r="AU25318" s="24"/>
    </row>
    <row r="25319">
      <c r="J25319" s="18"/>
      <c r="N25319" s="24"/>
      <c r="Q25319" s="24"/>
      <c r="T25319" s="24"/>
      <c r="W25319" s="24"/>
      <c r="Z25319" s="24"/>
      <c r="AC25319" s="24"/>
      <c r="AI25319" s="24"/>
      <c r="AL25319" s="24"/>
      <c r="AO25319" s="24"/>
      <c r="AR25319" s="24"/>
      <c r="AU25319" s="24"/>
    </row>
    <row r="25320">
      <c r="J25320" s="18"/>
      <c r="N25320" s="24"/>
      <c r="Q25320" s="24"/>
      <c r="T25320" s="24"/>
      <c r="W25320" s="24"/>
      <c r="Z25320" s="24"/>
      <c r="AC25320" s="24"/>
      <c r="AI25320" s="24"/>
      <c r="AL25320" s="24"/>
      <c r="AO25320" s="24"/>
      <c r="AR25320" s="24"/>
      <c r="AU25320" s="24"/>
    </row>
    <row r="25321">
      <c r="J25321" s="18"/>
      <c r="N25321" s="24"/>
      <c r="Q25321" s="24"/>
      <c r="T25321" s="24"/>
      <c r="W25321" s="24"/>
      <c r="Z25321" s="24"/>
      <c r="AC25321" s="24"/>
      <c r="AI25321" s="24"/>
      <c r="AL25321" s="24"/>
      <c r="AO25321" s="24"/>
      <c r="AR25321" s="24"/>
      <c r="AU25321" s="24"/>
    </row>
    <row r="25322">
      <c r="J25322" s="18"/>
      <c r="N25322" s="24"/>
      <c r="Q25322" s="24"/>
      <c r="T25322" s="24"/>
      <c r="W25322" s="24"/>
      <c r="Z25322" s="24"/>
      <c r="AC25322" s="24"/>
      <c r="AI25322" s="24"/>
      <c r="AL25322" s="24"/>
      <c r="AO25322" s="24"/>
      <c r="AR25322" s="24"/>
      <c r="AU25322" s="24"/>
    </row>
    <row r="25323">
      <c r="J25323" s="18"/>
      <c r="N25323" s="24"/>
      <c r="Q25323" s="24"/>
      <c r="T25323" s="24"/>
      <c r="W25323" s="24"/>
      <c r="Z25323" s="24"/>
      <c r="AC25323" s="24"/>
      <c r="AI25323" s="24"/>
      <c r="AL25323" s="24"/>
      <c r="AO25323" s="24"/>
      <c r="AR25323" s="24"/>
      <c r="AU25323" s="24"/>
    </row>
    <row r="25324">
      <c r="J25324" s="18"/>
      <c r="N25324" s="24"/>
      <c r="Q25324" s="24"/>
      <c r="T25324" s="24"/>
      <c r="W25324" s="24"/>
      <c r="Z25324" s="24"/>
      <c r="AC25324" s="24"/>
      <c r="AI25324" s="24"/>
      <c r="AL25324" s="24"/>
      <c r="AO25324" s="24"/>
      <c r="AR25324" s="24"/>
      <c r="AU25324" s="24"/>
    </row>
    <row r="25325">
      <c r="J25325" s="18"/>
      <c r="N25325" s="24"/>
      <c r="Q25325" s="24"/>
      <c r="T25325" s="24"/>
      <c r="W25325" s="24"/>
      <c r="Z25325" s="24"/>
      <c r="AC25325" s="24"/>
      <c r="AI25325" s="24"/>
      <c r="AL25325" s="24"/>
      <c r="AO25325" s="24"/>
      <c r="AR25325" s="24"/>
      <c r="AU25325" s="24"/>
    </row>
    <row r="25326">
      <c r="J25326" s="18"/>
      <c r="N25326" s="24"/>
      <c r="Q25326" s="24"/>
      <c r="T25326" s="24"/>
      <c r="W25326" s="24"/>
      <c r="Z25326" s="24"/>
      <c r="AC25326" s="24"/>
      <c r="AI25326" s="24"/>
      <c r="AL25326" s="24"/>
      <c r="AO25326" s="24"/>
      <c r="AR25326" s="24"/>
      <c r="AU25326" s="24"/>
    </row>
    <row r="25327">
      <c r="J25327" s="18"/>
      <c r="N25327" s="24"/>
      <c r="Q25327" s="24"/>
      <c r="T25327" s="24"/>
      <c r="W25327" s="24"/>
      <c r="Z25327" s="24"/>
      <c r="AC25327" s="24"/>
      <c r="AI25327" s="24"/>
      <c r="AL25327" s="24"/>
      <c r="AO25327" s="24"/>
      <c r="AR25327" s="24"/>
      <c r="AU25327" s="24"/>
    </row>
    <row r="25328">
      <c r="J25328" s="18"/>
      <c r="N25328" s="24"/>
      <c r="Q25328" s="24"/>
      <c r="T25328" s="24"/>
      <c r="W25328" s="24"/>
      <c r="Z25328" s="24"/>
      <c r="AC25328" s="24"/>
      <c r="AI25328" s="24"/>
      <c r="AL25328" s="24"/>
      <c r="AO25328" s="24"/>
      <c r="AR25328" s="24"/>
      <c r="AU25328" s="24"/>
    </row>
    <row r="25329">
      <c r="J25329" s="18"/>
      <c r="N25329" s="24"/>
      <c r="Q25329" s="24"/>
      <c r="T25329" s="24"/>
      <c r="W25329" s="24"/>
      <c r="Z25329" s="24"/>
      <c r="AC25329" s="24"/>
      <c r="AI25329" s="24"/>
      <c r="AL25329" s="24"/>
      <c r="AO25329" s="24"/>
      <c r="AR25329" s="24"/>
      <c r="AU25329" s="24"/>
    </row>
    <row r="25330">
      <c r="J25330" s="18"/>
      <c r="N25330" s="24"/>
      <c r="Q25330" s="24"/>
      <c r="T25330" s="24"/>
      <c r="W25330" s="24"/>
      <c r="Z25330" s="24"/>
      <c r="AC25330" s="24"/>
      <c r="AI25330" s="24"/>
      <c r="AL25330" s="24"/>
      <c r="AO25330" s="24"/>
      <c r="AR25330" s="24"/>
      <c r="AU25330" s="24"/>
    </row>
    <row r="25331">
      <c r="J25331" s="18"/>
      <c r="N25331" s="24"/>
      <c r="Q25331" s="24"/>
      <c r="T25331" s="24"/>
      <c r="W25331" s="24"/>
      <c r="Z25331" s="24"/>
      <c r="AC25331" s="24"/>
      <c r="AI25331" s="24"/>
      <c r="AL25331" s="24"/>
      <c r="AO25331" s="24"/>
      <c r="AR25331" s="24"/>
      <c r="AU25331" s="24"/>
    </row>
    <row r="25332">
      <c r="J25332" s="18"/>
      <c r="N25332" s="24"/>
      <c r="Q25332" s="24"/>
      <c r="T25332" s="24"/>
      <c r="W25332" s="24"/>
      <c r="Z25332" s="24"/>
      <c r="AC25332" s="24"/>
      <c r="AI25332" s="24"/>
      <c r="AL25332" s="24"/>
      <c r="AO25332" s="24"/>
      <c r="AR25332" s="24"/>
      <c r="AU25332" s="24"/>
    </row>
    <row r="25333">
      <c r="J25333" s="18"/>
      <c r="N25333" s="24"/>
      <c r="Q25333" s="24"/>
      <c r="T25333" s="24"/>
      <c r="W25333" s="24"/>
      <c r="Z25333" s="24"/>
      <c r="AC25333" s="24"/>
      <c r="AI25333" s="24"/>
      <c r="AL25333" s="24"/>
      <c r="AO25333" s="24"/>
      <c r="AR25333" s="24"/>
      <c r="AU25333" s="24"/>
    </row>
    <row r="25334">
      <c r="J25334" s="18"/>
      <c r="N25334" s="24"/>
      <c r="Q25334" s="24"/>
      <c r="T25334" s="24"/>
      <c r="W25334" s="24"/>
      <c r="Z25334" s="24"/>
      <c r="AC25334" s="24"/>
      <c r="AI25334" s="24"/>
      <c r="AL25334" s="24"/>
      <c r="AO25334" s="24"/>
      <c r="AR25334" s="24"/>
      <c r="AU25334" s="24"/>
    </row>
    <row r="25335">
      <c r="J25335" s="18"/>
      <c r="N25335" s="24"/>
      <c r="Q25335" s="24"/>
      <c r="T25335" s="24"/>
      <c r="W25335" s="24"/>
      <c r="Z25335" s="24"/>
      <c r="AC25335" s="24"/>
      <c r="AI25335" s="24"/>
      <c r="AL25335" s="24"/>
      <c r="AO25335" s="24"/>
      <c r="AR25335" s="24"/>
      <c r="AU25335" s="24"/>
    </row>
    <row r="25336">
      <c r="J25336" s="18"/>
      <c r="N25336" s="24"/>
      <c r="Q25336" s="24"/>
      <c r="T25336" s="24"/>
      <c r="W25336" s="24"/>
      <c r="Z25336" s="24"/>
      <c r="AC25336" s="24"/>
      <c r="AI25336" s="24"/>
      <c r="AL25336" s="24"/>
      <c r="AO25336" s="24"/>
      <c r="AR25336" s="24"/>
      <c r="AU25336" s="24"/>
    </row>
    <row r="25337">
      <c r="J25337" s="18"/>
      <c r="N25337" s="24"/>
      <c r="Q25337" s="24"/>
      <c r="T25337" s="24"/>
      <c r="W25337" s="24"/>
      <c r="Z25337" s="24"/>
      <c r="AC25337" s="24"/>
      <c r="AI25337" s="24"/>
      <c r="AL25337" s="24"/>
      <c r="AO25337" s="24"/>
      <c r="AR25337" s="24"/>
      <c r="AU25337" s="24"/>
    </row>
    <row r="25338">
      <c r="J25338" s="18"/>
      <c r="N25338" s="24"/>
      <c r="Q25338" s="24"/>
      <c r="T25338" s="24"/>
      <c r="W25338" s="24"/>
      <c r="Z25338" s="24"/>
      <c r="AC25338" s="24"/>
      <c r="AI25338" s="24"/>
      <c r="AL25338" s="24"/>
      <c r="AO25338" s="24"/>
      <c r="AR25338" s="24"/>
      <c r="AU25338" s="24"/>
    </row>
    <row r="25339">
      <c r="J25339" s="18"/>
      <c r="N25339" s="24"/>
      <c r="Q25339" s="24"/>
      <c r="T25339" s="24"/>
      <c r="W25339" s="24"/>
      <c r="Z25339" s="24"/>
      <c r="AC25339" s="24"/>
      <c r="AI25339" s="24"/>
      <c r="AL25339" s="24"/>
      <c r="AO25339" s="24"/>
      <c r="AR25339" s="24"/>
      <c r="AU25339" s="24"/>
    </row>
    <row r="25340">
      <c r="J25340" s="18"/>
      <c r="N25340" s="24"/>
      <c r="Q25340" s="24"/>
      <c r="T25340" s="24"/>
      <c r="W25340" s="24"/>
      <c r="Z25340" s="24"/>
      <c r="AC25340" s="24"/>
      <c r="AI25340" s="24"/>
      <c r="AL25340" s="24"/>
      <c r="AO25340" s="24"/>
      <c r="AR25340" s="24"/>
      <c r="AU25340" s="24"/>
    </row>
    <row r="25341">
      <c r="J25341" s="18"/>
      <c r="N25341" s="24"/>
      <c r="Q25341" s="24"/>
      <c r="T25341" s="24"/>
      <c r="W25341" s="24"/>
      <c r="Z25341" s="24"/>
      <c r="AC25341" s="24"/>
      <c r="AI25341" s="24"/>
      <c r="AL25341" s="24"/>
      <c r="AO25341" s="24"/>
      <c r="AR25341" s="24"/>
      <c r="AU25341" s="24"/>
    </row>
    <row r="25342">
      <c r="J25342" s="18"/>
      <c r="N25342" s="24"/>
      <c r="Q25342" s="24"/>
      <c r="T25342" s="24"/>
      <c r="W25342" s="24"/>
      <c r="Z25342" s="24"/>
      <c r="AC25342" s="24"/>
      <c r="AI25342" s="24"/>
      <c r="AL25342" s="24"/>
      <c r="AO25342" s="24"/>
      <c r="AR25342" s="24"/>
      <c r="AU25342" s="24"/>
    </row>
    <row r="25343">
      <c r="J25343" s="18"/>
      <c r="N25343" s="24"/>
      <c r="Q25343" s="24"/>
      <c r="T25343" s="24"/>
      <c r="W25343" s="24"/>
      <c r="Z25343" s="24"/>
      <c r="AC25343" s="24"/>
      <c r="AI25343" s="24"/>
      <c r="AL25343" s="24"/>
      <c r="AO25343" s="24"/>
      <c r="AR25343" s="24"/>
      <c r="AU25343" s="24"/>
    </row>
    <row r="25344">
      <c r="J25344" s="18"/>
      <c r="N25344" s="24"/>
      <c r="Q25344" s="24"/>
      <c r="T25344" s="24"/>
      <c r="W25344" s="24"/>
      <c r="Z25344" s="24"/>
      <c r="AC25344" s="24"/>
      <c r="AI25344" s="24"/>
      <c r="AL25344" s="24"/>
      <c r="AO25344" s="24"/>
      <c r="AR25344" s="24"/>
      <c r="AU25344" s="24"/>
    </row>
    <row r="25345">
      <c r="J25345" s="18"/>
      <c r="N25345" s="24"/>
      <c r="Q25345" s="24"/>
      <c r="T25345" s="24"/>
      <c r="W25345" s="24"/>
      <c r="Z25345" s="24"/>
      <c r="AC25345" s="24"/>
      <c r="AI25345" s="24"/>
      <c r="AL25345" s="24"/>
      <c r="AO25345" s="24"/>
      <c r="AR25345" s="24"/>
      <c r="AU25345" s="24"/>
    </row>
    <row r="25346">
      <c r="J25346" s="18"/>
      <c r="N25346" s="24"/>
      <c r="Q25346" s="24"/>
      <c r="T25346" s="24"/>
      <c r="W25346" s="24"/>
      <c r="Z25346" s="24"/>
      <c r="AC25346" s="24"/>
      <c r="AI25346" s="24"/>
      <c r="AL25346" s="24"/>
      <c r="AO25346" s="24"/>
      <c r="AR25346" s="24"/>
      <c r="AU25346" s="24"/>
    </row>
    <row r="25347">
      <c r="J25347" s="18"/>
      <c r="N25347" s="24"/>
      <c r="Q25347" s="24"/>
      <c r="T25347" s="24"/>
      <c r="W25347" s="24"/>
      <c r="Z25347" s="24"/>
      <c r="AC25347" s="24"/>
      <c r="AI25347" s="24"/>
      <c r="AL25347" s="24"/>
      <c r="AO25347" s="24"/>
      <c r="AR25347" s="24"/>
      <c r="AU25347" s="24"/>
    </row>
    <row r="25348">
      <c r="J25348" s="18"/>
      <c r="N25348" s="24"/>
      <c r="Q25348" s="24"/>
      <c r="T25348" s="24"/>
      <c r="W25348" s="24"/>
      <c r="Z25348" s="24"/>
      <c r="AC25348" s="24"/>
      <c r="AI25348" s="24"/>
      <c r="AL25348" s="24"/>
      <c r="AO25348" s="24"/>
      <c r="AR25348" s="24"/>
      <c r="AU25348" s="24"/>
    </row>
    <row r="25349">
      <c r="J25349" s="18"/>
      <c r="N25349" s="24"/>
      <c r="Q25349" s="24"/>
      <c r="T25349" s="24"/>
      <c r="W25349" s="24"/>
      <c r="Z25349" s="24"/>
      <c r="AC25349" s="24"/>
      <c r="AI25349" s="24"/>
      <c r="AL25349" s="24"/>
      <c r="AO25349" s="24"/>
      <c r="AR25349" s="24"/>
      <c r="AU25349" s="24"/>
    </row>
    <row r="25350">
      <c r="J25350" s="18"/>
      <c r="N25350" s="24"/>
      <c r="Q25350" s="24"/>
      <c r="T25350" s="24"/>
      <c r="W25350" s="24"/>
      <c r="Z25350" s="24"/>
      <c r="AC25350" s="24"/>
      <c r="AI25350" s="24"/>
      <c r="AL25350" s="24"/>
      <c r="AO25350" s="24"/>
      <c r="AR25350" s="24"/>
      <c r="AU25350" s="24"/>
    </row>
    <row r="25351">
      <c r="J25351" s="18"/>
      <c r="N25351" s="24"/>
      <c r="Q25351" s="24"/>
      <c r="T25351" s="24"/>
      <c r="W25351" s="24"/>
      <c r="Z25351" s="24"/>
      <c r="AC25351" s="24"/>
      <c r="AI25351" s="24"/>
      <c r="AL25351" s="24"/>
      <c r="AO25351" s="24"/>
      <c r="AR25351" s="24"/>
      <c r="AU25351" s="24"/>
    </row>
    <row r="25352">
      <c r="J25352" s="18"/>
      <c r="N25352" s="24"/>
      <c r="Q25352" s="24"/>
      <c r="T25352" s="24"/>
      <c r="W25352" s="24"/>
      <c r="Z25352" s="24"/>
      <c r="AC25352" s="24"/>
      <c r="AI25352" s="24"/>
      <c r="AL25352" s="24"/>
      <c r="AO25352" s="24"/>
      <c r="AR25352" s="24"/>
      <c r="AU25352" s="24"/>
    </row>
    <row r="25353">
      <c r="J25353" s="18"/>
      <c r="N25353" s="24"/>
      <c r="Q25353" s="24"/>
      <c r="T25353" s="24"/>
      <c r="W25353" s="24"/>
      <c r="Z25353" s="24"/>
      <c r="AC25353" s="24"/>
      <c r="AI25353" s="24"/>
      <c r="AL25353" s="24"/>
      <c r="AO25353" s="24"/>
      <c r="AR25353" s="24"/>
      <c r="AU25353" s="24"/>
    </row>
    <row r="25354">
      <c r="J25354" s="18"/>
      <c r="N25354" s="24"/>
      <c r="Q25354" s="24"/>
      <c r="T25354" s="24"/>
      <c r="W25354" s="24"/>
      <c r="Z25354" s="24"/>
      <c r="AC25354" s="24"/>
      <c r="AI25354" s="24"/>
      <c r="AL25354" s="24"/>
      <c r="AO25354" s="24"/>
      <c r="AR25354" s="24"/>
      <c r="AU25354" s="24"/>
    </row>
    <row r="25355">
      <c r="J25355" s="18"/>
      <c r="N25355" s="24"/>
      <c r="Q25355" s="24"/>
      <c r="T25355" s="24"/>
      <c r="W25355" s="24"/>
      <c r="Z25355" s="24"/>
      <c r="AC25355" s="24"/>
      <c r="AI25355" s="24"/>
      <c r="AL25355" s="24"/>
      <c r="AO25355" s="24"/>
      <c r="AR25355" s="24"/>
      <c r="AU25355" s="24"/>
    </row>
    <row r="25356">
      <c r="J25356" s="18"/>
      <c r="N25356" s="24"/>
      <c r="Q25356" s="24"/>
      <c r="T25356" s="24"/>
      <c r="W25356" s="24"/>
      <c r="Z25356" s="24"/>
      <c r="AC25356" s="24"/>
      <c r="AI25356" s="24"/>
      <c r="AL25356" s="24"/>
      <c r="AO25356" s="24"/>
      <c r="AR25356" s="24"/>
      <c r="AU25356" s="24"/>
    </row>
    <row r="25357">
      <c r="J25357" s="18"/>
      <c r="N25357" s="24"/>
      <c r="Q25357" s="24"/>
      <c r="T25357" s="24"/>
      <c r="W25357" s="24"/>
      <c r="Z25357" s="24"/>
      <c r="AC25357" s="24"/>
      <c r="AI25357" s="24"/>
      <c r="AL25357" s="24"/>
      <c r="AO25357" s="24"/>
      <c r="AR25357" s="24"/>
      <c r="AU25357" s="24"/>
    </row>
    <row r="25358">
      <c r="J25358" s="18"/>
      <c r="N25358" s="24"/>
      <c r="Q25358" s="24"/>
      <c r="T25358" s="24"/>
      <c r="W25358" s="24"/>
      <c r="Z25358" s="24"/>
      <c r="AC25358" s="24"/>
      <c r="AI25358" s="24"/>
      <c r="AL25358" s="24"/>
      <c r="AO25358" s="24"/>
      <c r="AR25358" s="24"/>
      <c r="AU25358" s="24"/>
    </row>
    <row r="25359">
      <c r="J25359" s="18"/>
      <c r="N25359" s="24"/>
      <c r="Q25359" s="24"/>
      <c r="T25359" s="24"/>
      <c r="W25359" s="24"/>
      <c r="Z25359" s="24"/>
      <c r="AC25359" s="24"/>
      <c r="AI25359" s="24"/>
      <c r="AL25359" s="24"/>
      <c r="AO25359" s="24"/>
      <c r="AR25359" s="24"/>
      <c r="AU25359" s="24"/>
    </row>
    <row r="25360">
      <c r="J25360" s="18"/>
      <c r="N25360" s="24"/>
      <c r="Q25360" s="24"/>
      <c r="T25360" s="24"/>
      <c r="W25360" s="24"/>
      <c r="Z25360" s="24"/>
      <c r="AC25360" s="24"/>
      <c r="AI25360" s="24"/>
      <c r="AL25360" s="24"/>
      <c r="AO25360" s="24"/>
      <c r="AR25360" s="24"/>
      <c r="AU25360" s="24"/>
    </row>
    <row r="25361">
      <c r="J25361" s="18"/>
      <c r="N25361" s="24"/>
      <c r="Q25361" s="24"/>
      <c r="T25361" s="24"/>
      <c r="W25361" s="24"/>
      <c r="Z25361" s="24"/>
      <c r="AC25361" s="24"/>
      <c r="AI25361" s="24"/>
      <c r="AL25361" s="24"/>
      <c r="AO25361" s="24"/>
      <c r="AR25361" s="24"/>
      <c r="AU25361" s="24"/>
    </row>
    <row r="25362">
      <c r="J25362" s="18"/>
      <c r="N25362" s="24"/>
      <c r="Q25362" s="24"/>
      <c r="T25362" s="24"/>
      <c r="W25362" s="24"/>
      <c r="Z25362" s="24"/>
      <c r="AC25362" s="24"/>
      <c r="AI25362" s="24"/>
      <c r="AL25362" s="24"/>
      <c r="AO25362" s="24"/>
      <c r="AR25362" s="24"/>
      <c r="AU25362" s="24"/>
    </row>
    <row r="25363">
      <c r="J25363" s="18"/>
      <c r="N25363" s="24"/>
      <c r="Q25363" s="24"/>
      <c r="T25363" s="24"/>
      <c r="W25363" s="24"/>
      <c r="Z25363" s="24"/>
      <c r="AC25363" s="24"/>
      <c r="AI25363" s="24"/>
      <c r="AL25363" s="24"/>
      <c r="AO25363" s="24"/>
      <c r="AR25363" s="24"/>
      <c r="AU25363" s="24"/>
    </row>
    <row r="25364">
      <c r="J25364" s="18"/>
      <c r="N25364" s="24"/>
      <c r="Q25364" s="24"/>
      <c r="T25364" s="24"/>
      <c r="W25364" s="24"/>
      <c r="Z25364" s="24"/>
      <c r="AC25364" s="24"/>
      <c r="AI25364" s="24"/>
      <c r="AL25364" s="24"/>
      <c r="AO25364" s="24"/>
      <c r="AR25364" s="24"/>
      <c r="AU25364" s="24"/>
    </row>
    <row r="25365">
      <c r="J25365" s="18"/>
      <c r="N25365" s="24"/>
      <c r="Q25365" s="24"/>
      <c r="T25365" s="24"/>
      <c r="W25365" s="24"/>
      <c r="Z25365" s="24"/>
      <c r="AC25365" s="24"/>
      <c r="AI25365" s="24"/>
      <c r="AL25365" s="24"/>
      <c r="AO25365" s="24"/>
      <c r="AR25365" s="24"/>
      <c r="AU25365" s="24"/>
    </row>
    <row r="25366">
      <c r="J25366" s="18"/>
      <c r="N25366" s="24"/>
      <c r="Q25366" s="24"/>
      <c r="T25366" s="24"/>
      <c r="W25366" s="24"/>
      <c r="Z25366" s="24"/>
      <c r="AC25366" s="24"/>
      <c r="AI25366" s="24"/>
      <c r="AL25366" s="24"/>
      <c r="AO25366" s="24"/>
      <c r="AR25366" s="24"/>
      <c r="AU25366" s="24"/>
    </row>
    <row r="25367">
      <c r="J25367" s="18"/>
      <c r="N25367" s="24"/>
      <c r="Q25367" s="24"/>
      <c r="T25367" s="24"/>
      <c r="W25367" s="24"/>
      <c r="Z25367" s="24"/>
      <c r="AC25367" s="24"/>
      <c r="AI25367" s="24"/>
      <c r="AL25367" s="24"/>
      <c r="AO25367" s="24"/>
      <c r="AR25367" s="24"/>
      <c r="AU25367" s="24"/>
    </row>
    <row r="25368">
      <c r="J25368" s="18"/>
      <c r="N25368" s="24"/>
      <c r="Q25368" s="24"/>
      <c r="T25368" s="24"/>
      <c r="W25368" s="24"/>
      <c r="Z25368" s="24"/>
      <c r="AC25368" s="24"/>
      <c r="AI25368" s="24"/>
      <c r="AL25368" s="24"/>
      <c r="AO25368" s="24"/>
      <c r="AR25368" s="24"/>
      <c r="AU25368" s="24"/>
    </row>
    <row r="25369">
      <c r="J25369" s="18"/>
      <c r="N25369" s="24"/>
      <c r="Q25369" s="24"/>
      <c r="T25369" s="24"/>
      <c r="W25369" s="24"/>
      <c r="Z25369" s="24"/>
      <c r="AC25369" s="24"/>
      <c r="AI25369" s="24"/>
      <c r="AL25369" s="24"/>
      <c r="AO25369" s="24"/>
      <c r="AR25369" s="24"/>
      <c r="AU25369" s="24"/>
    </row>
    <row r="25370">
      <c r="J25370" s="18"/>
      <c r="N25370" s="24"/>
      <c r="Q25370" s="24"/>
      <c r="T25370" s="24"/>
      <c r="W25370" s="24"/>
      <c r="Z25370" s="24"/>
      <c r="AC25370" s="24"/>
      <c r="AI25370" s="24"/>
      <c r="AL25370" s="24"/>
      <c r="AO25370" s="24"/>
      <c r="AR25370" s="24"/>
      <c r="AU25370" s="24"/>
    </row>
    <row r="25371">
      <c r="J25371" s="18"/>
      <c r="N25371" s="24"/>
      <c r="Q25371" s="24"/>
      <c r="T25371" s="24"/>
      <c r="W25371" s="24"/>
      <c r="Z25371" s="24"/>
      <c r="AC25371" s="24"/>
      <c r="AI25371" s="24"/>
      <c r="AL25371" s="24"/>
      <c r="AO25371" s="24"/>
      <c r="AR25371" s="24"/>
      <c r="AU25371" s="24"/>
    </row>
    <row r="25372">
      <c r="J25372" s="18"/>
      <c r="N25372" s="24"/>
      <c r="Q25372" s="24"/>
      <c r="T25372" s="24"/>
      <c r="W25372" s="24"/>
      <c r="Z25372" s="24"/>
      <c r="AC25372" s="24"/>
      <c r="AI25372" s="24"/>
      <c r="AL25372" s="24"/>
      <c r="AO25372" s="24"/>
      <c r="AR25372" s="24"/>
      <c r="AU25372" s="24"/>
    </row>
    <row r="25373">
      <c r="J25373" s="18"/>
      <c r="N25373" s="24"/>
      <c r="Q25373" s="24"/>
      <c r="T25373" s="24"/>
      <c r="W25373" s="24"/>
      <c r="Z25373" s="24"/>
      <c r="AC25373" s="24"/>
      <c r="AI25373" s="24"/>
      <c r="AL25373" s="24"/>
      <c r="AO25373" s="24"/>
      <c r="AR25373" s="24"/>
      <c r="AU25373" s="24"/>
    </row>
    <row r="25374">
      <c r="J25374" s="18"/>
      <c r="N25374" s="24"/>
      <c r="Q25374" s="24"/>
      <c r="T25374" s="24"/>
      <c r="W25374" s="24"/>
      <c r="Z25374" s="24"/>
      <c r="AC25374" s="24"/>
      <c r="AI25374" s="24"/>
      <c r="AL25374" s="24"/>
      <c r="AO25374" s="24"/>
      <c r="AR25374" s="24"/>
      <c r="AU25374" s="24"/>
    </row>
    <row r="25375">
      <c r="J25375" s="18"/>
      <c r="N25375" s="24"/>
      <c r="Q25375" s="24"/>
      <c r="T25375" s="24"/>
      <c r="W25375" s="24"/>
      <c r="Z25375" s="24"/>
      <c r="AC25375" s="24"/>
      <c r="AI25375" s="24"/>
      <c r="AL25375" s="24"/>
      <c r="AO25375" s="24"/>
      <c r="AR25375" s="24"/>
      <c r="AU25375" s="24"/>
    </row>
    <row r="25376">
      <c r="J25376" s="18"/>
      <c r="N25376" s="24"/>
      <c r="Q25376" s="24"/>
      <c r="T25376" s="24"/>
      <c r="W25376" s="24"/>
      <c r="Z25376" s="24"/>
      <c r="AC25376" s="24"/>
      <c r="AI25376" s="24"/>
      <c r="AL25376" s="24"/>
      <c r="AO25376" s="24"/>
      <c r="AR25376" s="24"/>
      <c r="AU25376" s="24"/>
    </row>
    <row r="25377">
      <c r="J25377" s="18"/>
      <c r="N25377" s="24"/>
      <c r="Q25377" s="24"/>
      <c r="T25377" s="24"/>
      <c r="W25377" s="24"/>
      <c r="Z25377" s="24"/>
      <c r="AC25377" s="24"/>
      <c r="AI25377" s="24"/>
      <c r="AL25377" s="24"/>
      <c r="AO25377" s="24"/>
      <c r="AR25377" s="24"/>
      <c r="AU25377" s="24"/>
    </row>
    <row r="25378">
      <c r="J25378" s="18"/>
      <c r="N25378" s="24"/>
      <c r="Q25378" s="24"/>
      <c r="T25378" s="24"/>
      <c r="W25378" s="24"/>
      <c r="Z25378" s="24"/>
      <c r="AC25378" s="24"/>
      <c r="AI25378" s="24"/>
      <c r="AL25378" s="24"/>
      <c r="AO25378" s="24"/>
      <c r="AR25378" s="24"/>
      <c r="AU25378" s="24"/>
    </row>
    <row r="25379">
      <c r="J25379" s="18"/>
      <c r="N25379" s="24"/>
      <c r="Q25379" s="24"/>
      <c r="T25379" s="24"/>
      <c r="W25379" s="24"/>
      <c r="Z25379" s="24"/>
      <c r="AC25379" s="24"/>
      <c r="AI25379" s="24"/>
      <c r="AL25379" s="24"/>
      <c r="AO25379" s="24"/>
      <c r="AR25379" s="24"/>
      <c r="AU25379" s="24"/>
    </row>
    <row r="25380">
      <c r="J25380" s="18"/>
      <c r="N25380" s="24"/>
      <c r="Q25380" s="24"/>
      <c r="T25380" s="24"/>
      <c r="W25380" s="24"/>
      <c r="Z25380" s="24"/>
      <c r="AC25380" s="24"/>
      <c r="AI25380" s="24"/>
      <c r="AL25380" s="24"/>
      <c r="AO25380" s="24"/>
      <c r="AR25380" s="24"/>
      <c r="AU25380" s="24"/>
    </row>
    <row r="25381">
      <c r="J25381" s="18"/>
      <c r="N25381" s="24"/>
      <c r="Q25381" s="24"/>
      <c r="T25381" s="24"/>
      <c r="W25381" s="24"/>
      <c r="Z25381" s="24"/>
      <c r="AC25381" s="24"/>
      <c r="AI25381" s="24"/>
      <c r="AL25381" s="24"/>
      <c r="AO25381" s="24"/>
      <c r="AR25381" s="24"/>
      <c r="AU25381" s="24"/>
    </row>
    <row r="25382">
      <c r="J25382" s="18"/>
      <c r="N25382" s="24"/>
      <c r="Q25382" s="24"/>
      <c r="T25382" s="24"/>
      <c r="W25382" s="24"/>
      <c r="Z25382" s="24"/>
      <c r="AC25382" s="24"/>
      <c r="AI25382" s="24"/>
      <c r="AL25382" s="24"/>
      <c r="AO25382" s="24"/>
      <c r="AR25382" s="24"/>
      <c r="AU25382" s="24"/>
    </row>
    <row r="25383">
      <c r="J25383" s="18"/>
      <c r="N25383" s="24"/>
      <c r="Q25383" s="24"/>
      <c r="T25383" s="24"/>
      <c r="W25383" s="24"/>
      <c r="Z25383" s="24"/>
      <c r="AC25383" s="24"/>
      <c r="AI25383" s="24"/>
      <c r="AL25383" s="24"/>
      <c r="AO25383" s="24"/>
      <c r="AR25383" s="24"/>
      <c r="AU25383" s="24"/>
    </row>
    <row r="25384">
      <c r="J25384" s="18"/>
      <c r="N25384" s="24"/>
      <c r="Q25384" s="24"/>
      <c r="T25384" s="24"/>
      <c r="W25384" s="24"/>
      <c r="Z25384" s="24"/>
      <c r="AC25384" s="24"/>
      <c r="AI25384" s="24"/>
      <c r="AL25384" s="24"/>
      <c r="AO25384" s="24"/>
      <c r="AR25384" s="24"/>
      <c r="AU25384" s="24"/>
    </row>
    <row r="25385">
      <c r="J25385" s="18"/>
      <c r="N25385" s="24"/>
      <c r="Q25385" s="24"/>
      <c r="T25385" s="24"/>
      <c r="W25385" s="24"/>
      <c r="Z25385" s="24"/>
      <c r="AC25385" s="24"/>
      <c r="AI25385" s="24"/>
      <c r="AL25385" s="24"/>
      <c r="AO25385" s="24"/>
      <c r="AR25385" s="24"/>
      <c r="AU25385" s="24"/>
    </row>
    <row r="25386">
      <c r="J25386" s="18"/>
      <c r="N25386" s="24"/>
      <c r="Q25386" s="24"/>
      <c r="T25386" s="24"/>
      <c r="W25386" s="24"/>
      <c r="Z25386" s="24"/>
      <c r="AC25386" s="24"/>
      <c r="AI25386" s="24"/>
      <c r="AL25386" s="24"/>
      <c r="AO25386" s="24"/>
      <c r="AR25386" s="24"/>
      <c r="AU25386" s="24"/>
    </row>
    <row r="25387">
      <c r="J25387" s="18"/>
      <c r="N25387" s="24"/>
      <c r="Q25387" s="24"/>
      <c r="T25387" s="24"/>
      <c r="W25387" s="24"/>
      <c r="Z25387" s="24"/>
      <c r="AC25387" s="24"/>
      <c r="AI25387" s="24"/>
      <c r="AL25387" s="24"/>
      <c r="AO25387" s="24"/>
      <c r="AR25387" s="24"/>
      <c r="AU25387" s="24"/>
    </row>
    <row r="25388">
      <c r="J25388" s="18"/>
      <c r="N25388" s="24"/>
      <c r="Q25388" s="24"/>
      <c r="T25388" s="24"/>
      <c r="W25388" s="24"/>
      <c r="Z25388" s="24"/>
      <c r="AC25388" s="24"/>
      <c r="AI25388" s="24"/>
      <c r="AL25388" s="24"/>
      <c r="AO25388" s="24"/>
      <c r="AR25388" s="24"/>
      <c r="AU25388" s="24"/>
    </row>
    <row r="25389">
      <c r="J25389" s="18"/>
      <c r="N25389" s="24"/>
      <c r="Q25389" s="24"/>
      <c r="T25389" s="24"/>
      <c r="W25389" s="24"/>
      <c r="Z25389" s="24"/>
      <c r="AC25389" s="24"/>
      <c r="AI25389" s="24"/>
      <c r="AL25389" s="24"/>
      <c r="AO25389" s="24"/>
      <c r="AR25389" s="24"/>
      <c r="AU25389" s="24"/>
    </row>
    <row r="25390">
      <c r="J25390" s="18"/>
      <c r="N25390" s="24"/>
      <c r="Q25390" s="24"/>
      <c r="T25390" s="24"/>
      <c r="W25390" s="24"/>
      <c r="Z25390" s="24"/>
      <c r="AC25390" s="24"/>
      <c r="AI25390" s="24"/>
      <c r="AL25390" s="24"/>
      <c r="AO25390" s="24"/>
      <c r="AR25390" s="24"/>
      <c r="AU25390" s="24"/>
    </row>
    <row r="25391">
      <c r="J25391" s="18"/>
      <c r="N25391" s="24"/>
      <c r="Q25391" s="24"/>
      <c r="T25391" s="24"/>
      <c r="W25391" s="24"/>
      <c r="Z25391" s="24"/>
      <c r="AC25391" s="24"/>
      <c r="AI25391" s="24"/>
      <c r="AL25391" s="24"/>
      <c r="AO25391" s="24"/>
      <c r="AR25391" s="24"/>
      <c r="AU25391" s="24"/>
    </row>
    <row r="25392">
      <c r="J25392" s="18"/>
      <c r="N25392" s="24"/>
      <c r="Q25392" s="24"/>
      <c r="T25392" s="24"/>
      <c r="W25392" s="24"/>
      <c r="Z25392" s="24"/>
      <c r="AC25392" s="24"/>
      <c r="AI25392" s="24"/>
      <c r="AL25392" s="24"/>
      <c r="AO25392" s="24"/>
      <c r="AR25392" s="24"/>
      <c r="AU25392" s="24"/>
    </row>
    <row r="25393">
      <c r="J25393" s="18"/>
      <c r="N25393" s="24"/>
      <c r="Q25393" s="24"/>
      <c r="T25393" s="24"/>
      <c r="W25393" s="24"/>
      <c r="Z25393" s="24"/>
      <c r="AC25393" s="24"/>
      <c r="AI25393" s="24"/>
      <c r="AL25393" s="24"/>
      <c r="AO25393" s="24"/>
      <c r="AR25393" s="24"/>
      <c r="AU25393" s="24"/>
    </row>
    <row r="25394">
      <c r="J25394" s="18"/>
      <c r="N25394" s="24"/>
      <c r="Q25394" s="24"/>
      <c r="T25394" s="24"/>
      <c r="W25394" s="24"/>
      <c r="Z25394" s="24"/>
      <c r="AC25394" s="24"/>
      <c r="AI25394" s="24"/>
      <c r="AL25394" s="24"/>
      <c r="AO25394" s="24"/>
      <c r="AR25394" s="24"/>
      <c r="AU25394" s="24"/>
    </row>
    <row r="25395">
      <c r="J25395" s="18"/>
      <c r="N25395" s="24"/>
      <c r="Q25395" s="24"/>
      <c r="T25395" s="24"/>
      <c r="W25395" s="24"/>
      <c r="Z25395" s="24"/>
      <c r="AC25395" s="24"/>
      <c r="AI25395" s="24"/>
      <c r="AL25395" s="24"/>
      <c r="AO25395" s="24"/>
      <c r="AR25395" s="24"/>
      <c r="AU25395" s="24"/>
    </row>
    <row r="25396">
      <c r="J25396" s="18"/>
      <c r="N25396" s="24"/>
      <c r="Q25396" s="24"/>
      <c r="T25396" s="24"/>
      <c r="W25396" s="24"/>
      <c r="Z25396" s="24"/>
      <c r="AC25396" s="24"/>
      <c r="AI25396" s="24"/>
      <c r="AL25396" s="24"/>
      <c r="AO25396" s="24"/>
      <c r="AR25396" s="24"/>
      <c r="AU25396" s="24"/>
    </row>
    <row r="25397">
      <c r="J25397" s="18"/>
      <c r="N25397" s="24"/>
      <c r="Q25397" s="24"/>
      <c r="T25397" s="24"/>
      <c r="W25397" s="24"/>
      <c r="Z25397" s="24"/>
      <c r="AC25397" s="24"/>
      <c r="AI25397" s="24"/>
      <c r="AL25397" s="24"/>
      <c r="AO25397" s="24"/>
      <c r="AR25397" s="24"/>
      <c r="AU25397" s="24"/>
    </row>
    <row r="25398">
      <c r="J25398" s="18"/>
      <c r="N25398" s="24"/>
      <c r="Q25398" s="24"/>
      <c r="T25398" s="24"/>
      <c r="W25398" s="24"/>
      <c r="Z25398" s="24"/>
      <c r="AC25398" s="24"/>
      <c r="AI25398" s="24"/>
      <c r="AL25398" s="24"/>
      <c r="AO25398" s="24"/>
      <c r="AR25398" s="24"/>
      <c r="AU25398" s="24"/>
    </row>
    <row r="25399">
      <c r="J25399" s="18"/>
      <c r="N25399" s="24"/>
      <c r="Q25399" s="24"/>
      <c r="T25399" s="24"/>
      <c r="W25399" s="24"/>
      <c r="Z25399" s="24"/>
      <c r="AC25399" s="24"/>
      <c r="AI25399" s="24"/>
      <c r="AL25399" s="24"/>
      <c r="AO25399" s="24"/>
      <c r="AR25399" s="24"/>
      <c r="AU25399" s="24"/>
    </row>
    <row r="25400">
      <c r="J25400" s="18"/>
      <c r="N25400" s="24"/>
      <c r="Q25400" s="24"/>
      <c r="T25400" s="24"/>
      <c r="W25400" s="24"/>
      <c r="Z25400" s="24"/>
      <c r="AC25400" s="24"/>
      <c r="AI25400" s="24"/>
      <c r="AL25400" s="24"/>
      <c r="AO25400" s="24"/>
      <c r="AR25400" s="24"/>
      <c r="AU25400" s="24"/>
    </row>
    <row r="25401">
      <c r="J25401" s="18"/>
      <c r="N25401" s="24"/>
      <c r="Q25401" s="24"/>
      <c r="T25401" s="24"/>
      <c r="W25401" s="24"/>
      <c r="Z25401" s="24"/>
      <c r="AC25401" s="24"/>
      <c r="AI25401" s="24"/>
      <c r="AL25401" s="24"/>
      <c r="AO25401" s="24"/>
      <c r="AR25401" s="24"/>
      <c r="AU25401" s="24"/>
    </row>
    <row r="25402">
      <c r="J25402" s="18"/>
      <c r="N25402" s="24"/>
      <c r="Q25402" s="24"/>
      <c r="T25402" s="24"/>
      <c r="W25402" s="24"/>
      <c r="Z25402" s="24"/>
      <c r="AC25402" s="24"/>
      <c r="AI25402" s="24"/>
      <c r="AL25402" s="24"/>
      <c r="AO25402" s="24"/>
      <c r="AR25402" s="24"/>
      <c r="AU25402" s="24"/>
    </row>
    <row r="25403">
      <c r="J25403" s="18"/>
      <c r="N25403" s="24"/>
      <c r="Q25403" s="24"/>
      <c r="T25403" s="24"/>
      <c r="W25403" s="24"/>
      <c r="Z25403" s="24"/>
      <c r="AC25403" s="24"/>
      <c r="AI25403" s="24"/>
      <c r="AL25403" s="24"/>
      <c r="AO25403" s="24"/>
      <c r="AR25403" s="24"/>
      <c r="AU25403" s="24"/>
    </row>
    <row r="25404">
      <c r="J25404" s="18"/>
      <c r="N25404" s="24"/>
      <c r="Q25404" s="24"/>
      <c r="T25404" s="24"/>
      <c r="W25404" s="24"/>
      <c r="Z25404" s="24"/>
      <c r="AC25404" s="24"/>
      <c r="AI25404" s="24"/>
      <c r="AL25404" s="24"/>
      <c r="AO25404" s="24"/>
      <c r="AR25404" s="24"/>
      <c r="AU25404" s="24"/>
    </row>
    <row r="25405">
      <c r="J25405" s="18"/>
      <c r="N25405" s="24"/>
      <c r="Q25405" s="24"/>
      <c r="T25405" s="24"/>
      <c r="W25405" s="24"/>
      <c r="Z25405" s="24"/>
      <c r="AC25405" s="24"/>
      <c r="AI25405" s="24"/>
      <c r="AL25405" s="24"/>
      <c r="AO25405" s="24"/>
      <c r="AR25405" s="24"/>
      <c r="AU25405" s="24"/>
    </row>
    <row r="25406">
      <c r="J25406" s="18"/>
      <c r="N25406" s="24"/>
      <c r="Q25406" s="24"/>
      <c r="T25406" s="24"/>
      <c r="W25406" s="24"/>
      <c r="Z25406" s="24"/>
      <c r="AC25406" s="24"/>
      <c r="AI25406" s="24"/>
      <c r="AL25406" s="24"/>
      <c r="AO25406" s="24"/>
      <c r="AR25406" s="24"/>
      <c r="AU25406" s="24"/>
    </row>
    <row r="25407">
      <c r="J25407" s="18"/>
      <c r="N25407" s="24"/>
      <c r="Q25407" s="24"/>
      <c r="T25407" s="24"/>
      <c r="W25407" s="24"/>
      <c r="Z25407" s="24"/>
      <c r="AC25407" s="24"/>
      <c r="AI25407" s="24"/>
      <c r="AL25407" s="24"/>
      <c r="AO25407" s="24"/>
      <c r="AR25407" s="24"/>
      <c r="AU25407" s="24"/>
    </row>
    <row r="25408">
      <c r="J25408" s="18"/>
      <c r="N25408" s="24"/>
      <c r="Q25408" s="24"/>
      <c r="T25408" s="24"/>
      <c r="W25408" s="24"/>
      <c r="Z25408" s="24"/>
      <c r="AC25408" s="24"/>
      <c r="AI25408" s="24"/>
      <c r="AL25408" s="24"/>
      <c r="AO25408" s="24"/>
      <c r="AR25408" s="24"/>
      <c r="AU25408" s="24"/>
    </row>
    <row r="25409">
      <c r="J25409" s="18"/>
      <c r="N25409" s="24"/>
      <c r="Q25409" s="24"/>
      <c r="T25409" s="24"/>
      <c r="W25409" s="24"/>
      <c r="Z25409" s="24"/>
      <c r="AC25409" s="24"/>
      <c r="AI25409" s="24"/>
      <c r="AL25409" s="24"/>
      <c r="AO25409" s="24"/>
      <c r="AR25409" s="24"/>
      <c r="AU25409" s="24"/>
    </row>
    <row r="25410">
      <c r="J25410" s="18"/>
      <c r="N25410" s="24"/>
      <c r="Q25410" s="24"/>
      <c r="T25410" s="24"/>
      <c r="W25410" s="24"/>
      <c r="Z25410" s="24"/>
      <c r="AC25410" s="24"/>
      <c r="AI25410" s="24"/>
      <c r="AL25410" s="24"/>
      <c r="AO25410" s="24"/>
      <c r="AR25410" s="24"/>
      <c r="AU25410" s="24"/>
    </row>
    <row r="25411">
      <c r="J25411" s="18"/>
      <c r="N25411" s="24"/>
      <c r="Q25411" s="24"/>
      <c r="T25411" s="24"/>
      <c r="W25411" s="24"/>
      <c r="Z25411" s="24"/>
      <c r="AC25411" s="24"/>
      <c r="AI25411" s="24"/>
      <c r="AL25411" s="24"/>
      <c r="AO25411" s="24"/>
      <c r="AR25411" s="24"/>
      <c r="AU25411" s="24"/>
    </row>
    <row r="25412">
      <c r="J25412" s="18"/>
      <c r="N25412" s="24"/>
      <c r="Q25412" s="24"/>
      <c r="T25412" s="24"/>
      <c r="W25412" s="24"/>
      <c r="Z25412" s="24"/>
      <c r="AC25412" s="24"/>
      <c r="AI25412" s="24"/>
      <c r="AL25412" s="24"/>
      <c r="AO25412" s="24"/>
      <c r="AR25412" s="24"/>
      <c r="AU25412" s="24"/>
    </row>
    <row r="25413">
      <c r="J25413" s="18"/>
      <c r="N25413" s="24"/>
      <c r="Q25413" s="24"/>
      <c r="T25413" s="24"/>
      <c r="W25413" s="24"/>
      <c r="Z25413" s="24"/>
      <c r="AC25413" s="24"/>
      <c r="AI25413" s="24"/>
      <c r="AL25413" s="24"/>
      <c r="AO25413" s="24"/>
      <c r="AR25413" s="24"/>
      <c r="AU25413" s="24"/>
    </row>
    <row r="25414">
      <c r="J25414" s="18"/>
      <c r="N25414" s="24"/>
      <c r="Q25414" s="24"/>
      <c r="T25414" s="24"/>
      <c r="W25414" s="24"/>
      <c r="Z25414" s="24"/>
      <c r="AC25414" s="24"/>
      <c r="AI25414" s="24"/>
      <c r="AL25414" s="24"/>
      <c r="AO25414" s="24"/>
      <c r="AR25414" s="24"/>
      <c r="AU25414" s="24"/>
    </row>
    <row r="25415">
      <c r="J25415" s="18"/>
      <c r="N25415" s="24"/>
      <c r="Q25415" s="24"/>
      <c r="T25415" s="24"/>
      <c r="W25415" s="24"/>
      <c r="Z25415" s="24"/>
      <c r="AC25415" s="24"/>
      <c r="AI25415" s="24"/>
      <c r="AL25415" s="24"/>
      <c r="AO25415" s="24"/>
      <c r="AR25415" s="24"/>
      <c r="AU25415" s="24"/>
    </row>
    <row r="25416">
      <c r="J25416" s="18"/>
      <c r="N25416" s="24"/>
      <c r="Q25416" s="24"/>
      <c r="T25416" s="24"/>
      <c r="W25416" s="24"/>
      <c r="Z25416" s="24"/>
      <c r="AC25416" s="24"/>
      <c r="AI25416" s="24"/>
      <c r="AL25416" s="24"/>
      <c r="AO25416" s="24"/>
      <c r="AR25416" s="24"/>
      <c r="AU25416" s="24"/>
    </row>
    <row r="25417">
      <c r="J25417" s="18"/>
      <c r="N25417" s="24"/>
      <c r="Q25417" s="24"/>
      <c r="T25417" s="24"/>
      <c r="W25417" s="24"/>
      <c r="Z25417" s="24"/>
      <c r="AC25417" s="24"/>
      <c r="AI25417" s="24"/>
      <c r="AL25417" s="24"/>
      <c r="AO25417" s="24"/>
      <c r="AR25417" s="24"/>
      <c r="AU25417" s="24"/>
    </row>
    <row r="25418">
      <c r="J25418" s="18"/>
      <c r="N25418" s="24"/>
      <c r="Q25418" s="24"/>
      <c r="T25418" s="24"/>
      <c r="W25418" s="24"/>
      <c r="Z25418" s="24"/>
      <c r="AC25418" s="24"/>
      <c r="AI25418" s="24"/>
      <c r="AL25418" s="24"/>
      <c r="AO25418" s="24"/>
      <c r="AR25418" s="24"/>
      <c r="AU25418" s="24"/>
    </row>
    <row r="25419">
      <c r="J25419" s="18"/>
      <c r="N25419" s="24"/>
      <c r="Q25419" s="24"/>
      <c r="T25419" s="24"/>
      <c r="W25419" s="24"/>
      <c r="Z25419" s="24"/>
      <c r="AC25419" s="24"/>
      <c r="AI25419" s="24"/>
      <c r="AL25419" s="24"/>
      <c r="AO25419" s="24"/>
      <c r="AR25419" s="24"/>
      <c r="AU25419" s="24"/>
    </row>
    <row r="25420">
      <c r="J25420" s="18"/>
      <c r="N25420" s="24"/>
      <c r="Q25420" s="24"/>
      <c r="T25420" s="24"/>
      <c r="W25420" s="24"/>
      <c r="Z25420" s="24"/>
      <c r="AC25420" s="24"/>
      <c r="AI25420" s="24"/>
      <c r="AL25420" s="24"/>
      <c r="AO25420" s="24"/>
      <c r="AR25420" s="24"/>
      <c r="AU25420" s="24"/>
    </row>
    <row r="25421">
      <c r="J25421" s="18"/>
      <c r="N25421" s="24"/>
      <c r="Q25421" s="24"/>
      <c r="T25421" s="24"/>
      <c r="W25421" s="24"/>
      <c r="Z25421" s="24"/>
      <c r="AC25421" s="24"/>
      <c r="AI25421" s="24"/>
      <c r="AL25421" s="24"/>
      <c r="AO25421" s="24"/>
      <c r="AR25421" s="24"/>
      <c r="AU25421" s="24"/>
    </row>
    <row r="25422">
      <c r="J25422" s="18"/>
      <c r="N25422" s="24"/>
      <c r="Q25422" s="24"/>
      <c r="T25422" s="24"/>
      <c r="W25422" s="24"/>
      <c r="Z25422" s="24"/>
      <c r="AC25422" s="24"/>
      <c r="AI25422" s="24"/>
      <c r="AL25422" s="24"/>
      <c r="AO25422" s="24"/>
      <c r="AR25422" s="24"/>
      <c r="AU25422" s="24"/>
    </row>
    <row r="25423">
      <c r="J25423" s="18"/>
      <c r="N25423" s="24"/>
      <c r="Q25423" s="24"/>
      <c r="T25423" s="24"/>
      <c r="W25423" s="24"/>
      <c r="Z25423" s="24"/>
      <c r="AC25423" s="24"/>
      <c r="AI25423" s="24"/>
      <c r="AL25423" s="24"/>
      <c r="AO25423" s="24"/>
      <c r="AR25423" s="24"/>
      <c r="AU25423" s="24"/>
    </row>
    <row r="25424">
      <c r="J25424" s="18"/>
      <c r="N25424" s="24"/>
      <c r="Q25424" s="24"/>
      <c r="T25424" s="24"/>
      <c r="W25424" s="24"/>
      <c r="Z25424" s="24"/>
      <c r="AC25424" s="24"/>
      <c r="AI25424" s="24"/>
      <c r="AL25424" s="24"/>
      <c r="AO25424" s="24"/>
      <c r="AR25424" s="24"/>
      <c r="AU25424" s="24"/>
    </row>
    <row r="25425">
      <c r="J25425" s="18"/>
      <c r="N25425" s="24"/>
      <c r="Q25425" s="24"/>
      <c r="T25425" s="24"/>
      <c r="W25425" s="24"/>
      <c r="Z25425" s="24"/>
      <c r="AC25425" s="24"/>
      <c r="AI25425" s="24"/>
      <c r="AL25425" s="24"/>
      <c r="AO25425" s="24"/>
      <c r="AR25425" s="24"/>
      <c r="AU25425" s="24"/>
    </row>
    <row r="25426">
      <c r="J25426" s="18"/>
      <c r="N25426" s="24"/>
      <c r="Q25426" s="24"/>
      <c r="T25426" s="24"/>
      <c r="W25426" s="24"/>
      <c r="Z25426" s="24"/>
      <c r="AC25426" s="24"/>
      <c r="AI25426" s="24"/>
      <c r="AL25426" s="24"/>
      <c r="AO25426" s="24"/>
      <c r="AR25426" s="24"/>
      <c r="AU25426" s="24"/>
    </row>
    <row r="25427">
      <c r="J25427" s="18"/>
      <c r="N25427" s="24"/>
      <c r="Q25427" s="24"/>
      <c r="T25427" s="24"/>
      <c r="W25427" s="24"/>
      <c r="Z25427" s="24"/>
      <c r="AC25427" s="24"/>
      <c r="AI25427" s="24"/>
      <c r="AL25427" s="24"/>
      <c r="AO25427" s="24"/>
      <c r="AR25427" s="24"/>
      <c r="AU25427" s="24"/>
    </row>
    <row r="25428">
      <c r="J25428" s="18"/>
      <c r="N25428" s="24"/>
      <c r="Q25428" s="24"/>
      <c r="T25428" s="24"/>
      <c r="W25428" s="24"/>
      <c r="Z25428" s="24"/>
      <c r="AC25428" s="24"/>
      <c r="AI25428" s="24"/>
      <c r="AL25428" s="24"/>
      <c r="AO25428" s="24"/>
      <c r="AR25428" s="24"/>
      <c r="AU25428" s="24"/>
    </row>
    <row r="25429">
      <c r="J25429" s="18"/>
      <c r="N25429" s="24"/>
      <c r="Q25429" s="24"/>
      <c r="T25429" s="24"/>
      <c r="W25429" s="24"/>
      <c r="Z25429" s="24"/>
      <c r="AC25429" s="24"/>
      <c r="AI25429" s="24"/>
      <c r="AL25429" s="24"/>
      <c r="AO25429" s="24"/>
      <c r="AR25429" s="24"/>
      <c r="AU25429" s="24"/>
    </row>
    <row r="25430">
      <c r="J25430" s="18"/>
      <c r="N25430" s="24"/>
      <c r="Q25430" s="24"/>
      <c r="T25430" s="24"/>
      <c r="W25430" s="24"/>
      <c r="Z25430" s="24"/>
      <c r="AC25430" s="24"/>
      <c r="AI25430" s="24"/>
      <c r="AL25430" s="24"/>
      <c r="AO25430" s="24"/>
      <c r="AR25430" s="24"/>
      <c r="AU25430" s="24"/>
    </row>
    <row r="25431">
      <c r="J25431" s="18"/>
      <c r="N25431" s="24"/>
      <c r="Q25431" s="24"/>
      <c r="T25431" s="24"/>
      <c r="W25431" s="24"/>
      <c r="Z25431" s="24"/>
      <c r="AC25431" s="24"/>
      <c r="AI25431" s="24"/>
      <c r="AL25431" s="24"/>
      <c r="AO25431" s="24"/>
      <c r="AR25431" s="24"/>
      <c r="AU25431" s="24"/>
    </row>
    <row r="25432">
      <c r="J25432" s="18"/>
      <c r="N25432" s="24"/>
      <c r="Q25432" s="24"/>
      <c r="T25432" s="24"/>
      <c r="W25432" s="24"/>
      <c r="Z25432" s="24"/>
      <c r="AC25432" s="24"/>
      <c r="AI25432" s="24"/>
      <c r="AL25432" s="24"/>
      <c r="AO25432" s="24"/>
      <c r="AR25432" s="24"/>
      <c r="AU25432" s="24"/>
    </row>
    <row r="25433">
      <c r="J25433" s="18"/>
      <c r="N25433" s="24"/>
      <c r="Q25433" s="24"/>
      <c r="T25433" s="24"/>
      <c r="W25433" s="24"/>
      <c r="Z25433" s="24"/>
      <c r="AC25433" s="24"/>
      <c r="AI25433" s="24"/>
      <c r="AL25433" s="24"/>
      <c r="AO25433" s="24"/>
      <c r="AR25433" s="24"/>
      <c r="AU25433" s="24"/>
    </row>
    <row r="25434">
      <c r="J25434" s="18"/>
      <c r="N25434" s="24"/>
      <c r="Q25434" s="24"/>
      <c r="T25434" s="24"/>
      <c r="W25434" s="24"/>
      <c r="Z25434" s="24"/>
      <c r="AC25434" s="24"/>
      <c r="AI25434" s="24"/>
      <c r="AL25434" s="24"/>
      <c r="AO25434" s="24"/>
      <c r="AR25434" s="24"/>
      <c r="AU25434" s="24"/>
    </row>
    <row r="25435">
      <c r="J25435" s="18"/>
      <c r="N25435" s="24"/>
      <c r="Q25435" s="24"/>
      <c r="T25435" s="24"/>
      <c r="W25435" s="24"/>
      <c r="Z25435" s="24"/>
      <c r="AC25435" s="24"/>
      <c r="AI25435" s="24"/>
      <c r="AL25435" s="24"/>
      <c r="AO25435" s="24"/>
      <c r="AR25435" s="24"/>
      <c r="AU25435" s="24"/>
    </row>
    <row r="25436">
      <c r="J25436" s="18"/>
      <c r="N25436" s="24"/>
      <c r="Q25436" s="24"/>
      <c r="T25436" s="24"/>
      <c r="W25436" s="24"/>
      <c r="Z25436" s="24"/>
      <c r="AC25436" s="24"/>
      <c r="AI25436" s="24"/>
      <c r="AL25436" s="24"/>
      <c r="AO25436" s="24"/>
      <c r="AR25436" s="24"/>
      <c r="AU25436" s="24"/>
    </row>
    <row r="25437">
      <c r="J25437" s="18"/>
      <c r="N25437" s="24"/>
      <c r="Q25437" s="24"/>
      <c r="T25437" s="24"/>
      <c r="W25437" s="24"/>
      <c r="Z25437" s="24"/>
      <c r="AC25437" s="24"/>
      <c r="AI25437" s="24"/>
      <c r="AL25437" s="24"/>
      <c r="AO25437" s="24"/>
      <c r="AR25437" s="24"/>
      <c r="AU25437" s="24"/>
    </row>
    <row r="25438">
      <c r="J25438" s="18"/>
      <c r="N25438" s="24"/>
      <c r="Q25438" s="24"/>
      <c r="T25438" s="24"/>
      <c r="W25438" s="24"/>
      <c r="Z25438" s="24"/>
      <c r="AC25438" s="24"/>
      <c r="AI25438" s="24"/>
      <c r="AL25438" s="24"/>
      <c r="AO25438" s="24"/>
      <c r="AR25438" s="24"/>
      <c r="AU25438" s="24"/>
    </row>
    <row r="25439">
      <c r="J25439" s="18"/>
      <c r="N25439" s="24"/>
      <c r="Q25439" s="24"/>
      <c r="T25439" s="24"/>
      <c r="W25439" s="24"/>
      <c r="Z25439" s="24"/>
      <c r="AC25439" s="24"/>
      <c r="AI25439" s="24"/>
      <c r="AL25439" s="24"/>
      <c r="AO25439" s="24"/>
      <c r="AR25439" s="24"/>
      <c r="AU25439" s="24"/>
    </row>
    <row r="25440">
      <c r="J25440" s="18"/>
      <c r="N25440" s="24"/>
      <c r="Q25440" s="24"/>
      <c r="T25440" s="24"/>
      <c r="W25440" s="24"/>
      <c r="Z25440" s="24"/>
      <c r="AC25440" s="24"/>
      <c r="AI25440" s="24"/>
      <c r="AL25440" s="24"/>
      <c r="AO25440" s="24"/>
      <c r="AR25440" s="24"/>
      <c r="AU25440" s="24"/>
    </row>
    <row r="25441">
      <c r="J25441" s="18"/>
      <c r="N25441" s="24"/>
      <c r="Q25441" s="24"/>
      <c r="T25441" s="24"/>
      <c r="W25441" s="24"/>
      <c r="Z25441" s="24"/>
      <c r="AC25441" s="24"/>
      <c r="AI25441" s="24"/>
      <c r="AL25441" s="24"/>
      <c r="AO25441" s="24"/>
      <c r="AR25441" s="24"/>
      <c r="AU25441" s="24"/>
    </row>
    <row r="25442">
      <c r="J25442" s="18"/>
      <c r="N25442" s="24"/>
      <c r="Q25442" s="24"/>
      <c r="T25442" s="24"/>
      <c r="W25442" s="24"/>
      <c r="Z25442" s="24"/>
      <c r="AC25442" s="24"/>
      <c r="AI25442" s="24"/>
      <c r="AL25442" s="24"/>
      <c r="AO25442" s="24"/>
      <c r="AR25442" s="24"/>
      <c r="AU25442" s="24"/>
    </row>
    <row r="25443">
      <c r="J25443" s="18"/>
      <c r="N25443" s="24"/>
      <c r="Q25443" s="24"/>
      <c r="T25443" s="24"/>
      <c r="W25443" s="24"/>
      <c r="Z25443" s="24"/>
      <c r="AC25443" s="24"/>
      <c r="AI25443" s="24"/>
      <c r="AL25443" s="24"/>
      <c r="AO25443" s="24"/>
      <c r="AR25443" s="24"/>
      <c r="AU25443" s="24"/>
    </row>
    <row r="25444">
      <c r="J25444" s="18"/>
      <c r="N25444" s="24"/>
      <c r="Q25444" s="24"/>
      <c r="T25444" s="24"/>
      <c r="W25444" s="24"/>
      <c r="Z25444" s="24"/>
      <c r="AC25444" s="24"/>
      <c r="AI25444" s="24"/>
      <c r="AL25444" s="24"/>
      <c r="AO25444" s="24"/>
      <c r="AR25444" s="24"/>
      <c r="AU25444" s="24"/>
    </row>
    <row r="25445">
      <c r="J25445" s="18"/>
      <c r="N25445" s="24"/>
      <c r="Q25445" s="24"/>
      <c r="T25445" s="24"/>
      <c r="W25445" s="24"/>
      <c r="Z25445" s="24"/>
      <c r="AC25445" s="24"/>
      <c r="AI25445" s="24"/>
      <c r="AL25445" s="24"/>
      <c r="AO25445" s="24"/>
      <c r="AR25445" s="24"/>
      <c r="AU25445" s="24"/>
    </row>
    <row r="25446">
      <c r="J25446" s="18"/>
      <c r="N25446" s="24"/>
      <c r="Q25446" s="24"/>
      <c r="T25446" s="24"/>
      <c r="W25446" s="24"/>
      <c r="Z25446" s="24"/>
      <c r="AC25446" s="24"/>
      <c r="AI25446" s="24"/>
      <c r="AL25446" s="24"/>
      <c r="AO25446" s="24"/>
      <c r="AR25446" s="24"/>
      <c r="AU25446" s="24"/>
    </row>
    <row r="25447">
      <c r="J25447" s="18"/>
      <c r="N25447" s="24"/>
      <c r="Q25447" s="24"/>
      <c r="T25447" s="24"/>
      <c r="W25447" s="24"/>
      <c r="Z25447" s="24"/>
      <c r="AC25447" s="24"/>
      <c r="AI25447" s="24"/>
      <c r="AL25447" s="24"/>
      <c r="AO25447" s="24"/>
      <c r="AR25447" s="24"/>
      <c r="AU25447" s="24"/>
    </row>
    <row r="25448">
      <c r="J25448" s="18"/>
      <c r="N25448" s="24"/>
      <c r="Q25448" s="24"/>
      <c r="T25448" s="24"/>
      <c r="W25448" s="24"/>
      <c r="Z25448" s="24"/>
      <c r="AC25448" s="24"/>
      <c r="AI25448" s="24"/>
      <c r="AL25448" s="24"/>
      <c r="AO25448" s="24"/>
      <c r="AR25448" s="24"/>
      <c r="AU25448" s="24"/>
    </row>
    <row r="25449">
      <c r="J25449" s="18"/>
      <c r="N25449" s="24"/>
      <c r="Q25449" s="24"/>
      <c r="T25449" s="24"/>
      <c r="W25449" s="24"/>
      <c r="Z25449" s="24"/>
      <c r="AC25449" s="24"/>
      <c r="AI25449" s="24"/>
      <c r="AL25449" s="24"/>
      <c r="AO25449" s="24"/>
      <c r="AR25449" s="24"/>
      <c r="AU25449" s="24"/>
    </row>
    <row r="25450">
      <c r="J25450" s="18"/>
      <c r="N25450" s="24"/>
      <c r="Q25450" s="24"/>
      <c r="T25450" s="24"/>
      <c r="W25450" s="24"/>
      <c r="Z25450" s="24"/>
      <c r="AC25450" s="24"/>
      <c r="AI25450" s="24"/>
      <c r="AL25450" s="24"/>
      <c r="AO25450" s="24"/>
      <c r="AR25450" s="24"/>
      <c r="AU25450" s="24"/>
    </row>
    <row r="25451">
      <c r="J25451" s="18"/>
      <c r="N25451" s="24"/>
      <c r="Q25451" s="24"/>
      <c r="T25451" s="24"/>
      <c r="W25451" s="24"/>
      <c r="Z25451" s="24"/>
      <c r="AC25451" s="24"/>
      <c r="AI25451" s="24"/>
      <c r="AL25451" s="24"/>
      <c r="AO25451" s="24"/>
      <c r="AR25451" s="24"/>
      <c r="AU25451" s="24"/>
    </row>
    <row r="25452">
      <c r="J25452" s="18"/>
      <c r="N25452" s="24"/>
      <c r="Q25452" s="24"/>
      <c r="T25452" s="24"/>
      <c r="W25452" s="24"/>
      <c r="Z25452" s="24"/>
      <c r="AC25452" s="24"/>
      <c r="AI25452" s="24"/>
      <c r="AL25452" s="24"/>
      <c r="AO25452" s="24"/>
      <c r="AR25452" s="24"/>
      <c r="AU25452" s="24"/>
    </row>
    <row r="25453">
      <c r="J25453" s="18"/>
      <c r="N25453" s="24"/>
      <c r="Q25453" s="24"/>
      <c r="T25453" s="24"/>
      <c r="W25453" s="24"/>
      <c r="Z25453" s="24"/>
      <c r="AC25453" s="24"/>
      <c r="AI25453" s="24"/>
      <c r="AL25453" s="24"/>
      <c r="AO25453" s="24"/>
      <c r="AR25453" s="24"/>
      <c r="AU25453" s="24"/>
    </row>
    <row r="25454">
      <c r="J25454" s="18"/>
      <c r="N25454" s="24"/>
      <c r="Q25454" s="24"/>
      <c r="T25454" s="24"/>
      <c r="W25454" s="24"/>
      <c r="Z25454" s="24"/>
      <c r="AC25454" s="24"/>
      <c r="AI25454" s="24"/>
      <c r="AL25454" s="24"/>
      <c r="AO25454" s="24"/>
      <c r="AR25454" s="24"/>
      <c r="AU25454" s="24"/>
    </row>
    <row r="25455">
      <c r="J25455" s="18"/>
      <c r="N25455" s="24"/>
      <c r="Q25455" s="24"/>
      <c r="T25455" s="24"/>
      <c r="W25455" s="24"/>
      <c r="Z25455" s="24"/>
      <c r="AC25455" s="24"/>
      <c r="AI25455" s="24"/>
      <c r="AL25455" s="24"/>
      <c r="AO25455" s="24"/>
      <c r="AR25455" s="24"/>
      <c r="AU25455" s="24"/>
    </row>
    <row r="25456">
      <c r="J25456" s="18"/>
      <c r="N25456" s="24"/>
      <c r="Q25456" s="24"/>
      <c r="T25456" s="24"/>
      <c r="W25456" s="24"/>
      <c r="Z25456" s="24"/>
      <c r="AC25456" s="24"/>
      <c r="AI25456" s="24"/>
      <c r="AL25456" s="24"/>
      <c r="AO25456" s="24"/>
      <c r="AR25456" s="24"/>
      <c r="AU25456" s="24"/>
    </row>
    <row r="25457">
      <c r="J25457" s="18"/>
      <c r="N25457" s="24"/>
      <c r="Q25457" s="24"/>
      <c r="T25457" s="24"/>
      <c r="W25457" s="24"/>
      <c r="Z25457" s="24"/>
      <c r="AC25457" s="24"/>
      <c r="AI25457" s="24"/>
      <c r="AL25457" s="24"/>
      <c r="AO25457" s="24"/>
      <c r="AR25457" s="24"/>
      <c r="AU25457" s="24"/>
    </row>
    <row r="25458">
      <c r="J25458" s="18"/>
      <c r="N25458" s="24"/>
      <c r="Q25458" s="24"/>
      <c r="T25458" s="24"/>
      <c r="W25458" s="24"/>
      <c r="Z25458" s="24"/>
      <c r="AC25458" s="24"/>
      <c r="AI25458" s="24"/>
      <c r="AL25458" s="24"/>
      <c r="AO25458" s="24"/>
      <c r="AR25458" s="24"/>
      <c r="AU25458" s="24"/>
    </row>
    <row r="25459">
      <c r="J25459" s="18"/>
      <c r="N25459" s="24"/>
      <c r="Q25459" s="24"/>
      <c r="T25459" s="24"/>
      <c r="W25459" s="24"/>
      <c r="Z25459" s="24"/>
      <c r="AC25459" s="24"/>
      <c r="AI25459" s="24"/>
      <c r="AL25459" s="24"/>
      <c r="AO25459" s="24"/>
      <c r="AR25459" s="24"/>
      <c r="AU25459" s="24"/>
    </row>
    <row r="25460">
      <c r="J25460" s="18"/>
      <c r="N25460" s="24"/>
      <c r="Q25460" s="24"/>
      <c r="T25460" s="24"/>
      <c r="W25460" s="24"/>
      <c r="Z25460" s="24"/>
      <c r="AC25460" s="24"/>
      <c r="AI25460" s="24"/>
      <c r="AL25460" s="24"/>
      <c r="AO25460" s="24"/>
      <c r="AR25460" s="24"/>
      <c r="AU25460" s="24"/>
    </row>
    <row r="25461">
      <c r="J25461" s="18"/>
      <c r="N25461" s="24"/>
      <c r="Q25461" s="24"/>
      <c r="T25461" s="24"/>
      <c r="W25461" s="24"/>
      <c r="Z25461" s="24"/>
      <c r="AC25461" s="24"/>
      <c r="AI25461" s="24"/>
      <c r="AL25461" s="24"/>
      <c r="AO25461" s="24"/>
      <c r="AR25461" s="24"/>
      <c r="AU25461" s="24"/>
    </row>
    <row r="25462">
      <c r="J25462" s="18"/>
      <c r="N25462" s="24"/>
      <c r="Q25462" s="24"/>
      <c r="T25462" s="24"/>
      <c r="W25462" s="24"/>
      <c r="Z25462" s="24"/>
      <c r="AC25462" s="24"/>
      <c r="AI25462" s="24"/>
      <c r="AL25462" s="24"/>
      <c r="AO25462" s="24"/>
      <c r="AR25462" s="24"/>
      <c r="AU25462" s="24"/>
    </row>
    <row r="25463">
      <c r="J25463" s="18"/>
      <c r="N25463" s="24"/>
      <c r="Q25463" s="24"/>
      <c r="T25463" s="24"/>
      <c r="W25463" s="24"/>
      <c r="Z25463" s="24"/>
      <c r="AC25463" s="24"/>
      <c r="AI25463" s="24"/>
      <c r="AL25463" s="24"/>
      <c r="AO25463" s="24"/>
      <c r="AR25463" s="24"/>
      <c r="AU25463" s="24"/>
    </row>
    <row r="25464">
      <c r="J25464" s="18"/>
      <c r="N25464" s="24"/>
      <c r="Q25464" s="24"/>
      <c r="T25464" s="24"/>
      <c r="W25464" s="24"/>
      <c r="Z25464" s="24"/>
      <c r="AC25464" s="24"/>
      <c r="AI25464" s="24"/>
      <c r="AL25464" s="24"/>
      <c r="AO25464" s="24"/>
      <c r="AR25464" s="24"/>
      <c r="AU25464" s="24"/>
    </row>
    <row r="25465">
      <c r="J25465" s="18"/>
      <c r="N25465" s="24"/>
      <c r="Q25465" s="24"/>
      <c r="T25465" s="24"/>
      <c r="W25465" s="24"/>
      <c r="Z25465" s="24"/>
      <c r="AC25465" s="24"/>
      <c r="AI25465" s="24"/>
      <c r="AL25465" s="24"/>
      <c r="AO25465" s="24"/>
      <c r="AR25465" s="24"/>
      <c r="AU25465" s="24"/>
    </row>
    <row r="25466">
      <c r="J25466" s="18"/>
      <c r="N25466" s="24"/>
      <c r="Q25466" s="24"/>
      <c r="T25466" s="24"/>
      <c r="W25466" s="24"/>
      <c r="Z25466" s="24"/>
      <c r="AC25466" s="24"/>
      <c r="AI25466" s="24"/>
      <c r="AL25466" s="24"/>
      <c r="AO25466" s="24"/>
      <c r="AR25466" s="24"/>
      <c r="AU25466" s="24"/>
    </row>
    <row r="25467">
      <c r="J25467" s="18"/>
      <c r="N25467" s="24"/>
      <c r="Q25467" s="24"/>
      <c r="T25467" s="24"/>
      <c r="W25467" s="24"/>
      <c r="Z25467" s="24"/>
      <c r="AC25467" s="24"/>
      <c r="AI25467" s="24"/>
      <c r="AL25467" s="24"/>
      <c r="AO25467" s="24"/>
      <c r="AR25467" s="24"/>
      <c r="AU25467" s="24"/>
    </row>
    <row r="25468">
      <c r="J25468" s="18"/>
      <c r="N25468" s="24"/>
      <c r="Q25468" s="24"/>
      <c r="T25468" s="24"/>
      <c r="W25468" s="24"/>
      <c r="Z25468" s="24"/>
      <c r="AC25468" s="24"/>
      <c r="AI25468" s="24"/>
      <c r="AL25468" s="24"/>
      <c r="AO25468" s="24"/>
      <c r="AR25468" s="24"/>
      <c r="AU25468" s="24"/>
    </row>
    <row r="25469">
      <c r="J25469" s="18"/>
      <c r="N25469" s="24"/>
      <c r="Q25469" s="24"/>
      <c r="T25469" s="24"/>
      <c r="W25469" s="24"/>
      <c r="Z25469" s="24"/>
      <c r="AC25469" s="24"/>
      <c r="AI25469" s="24"/>
      <c r="AL25469" s="24"/>
      <c r="AO25469" s="24"/>
      <c r="AR25469" s="24"/>
      <c r="AU25469" s="24"/>
    </row>
    <row r="25470">
      <c r="J25470" s="18"/>
      <c r="N25470" s="24"/>
      <c r="Q25470" s="24"/>
      <c r="T25470" s="24"/>
      <c r="W25470" s="24"/>
      <c r="Z25470" s="24"/>
      <c r="AC25470" s="24"/>
      <c r="AI25470" s="24"/>
      <c r="AL25470" s="24"/>
      <c r="AO25470" s="24"/>
      <c r="AR25470" s="24"/>
      <c r="AU25470" s="24"/>
    </row>
    <row r="25471">
      <c r="J25471" s="18"/>
      <c r="N25471" s="24"/>
      <c r="Q25471" s="24"/>
      <c r="T25471" s="24"/>
      <c r="W25471" s="24"/>
      <c r="Z25471" s="24"/>
      <c r="AC25471" s="24"/>
      <c r="AI25471" s="24"/>
      <c r="AL25471" s="24"/>
      <c r="AO25471" s="24"/>
      <c r="AR25471" s="24"/>
      <c r="AU25471" s="24"/>
    </row>
    <row r="25472">
      <c r="J25472" s="18"/>
      <c r="N25472" s="24"/>
      <c r="Q25472" s="24"/>
      <c r="T25472" s="24"/>
      <c r="W25472" s="24"/>
      <c r="Z25472" s="24"/>
      <c r="AC25472" s="24"/>
      <c r="AI25472" s="24"/>
      <c r="AL25472" s="24"/>
      <c r="AO25472" s="24"/>
      <c r="AR25472" s="24"/>
      <c r="AU25472" s="24"/>
    </row>
    <row r="25473">
      <c r="J25473" s="18"/>
      <c r="N25473" s="24"/>
      <c r="Q25473" s="24"/>
      <c r="T25473" s="24"/>
      <c r="W25473" s="24"/>
      <c r="Z25473" s="24"/>
      <c r="AC25473" s="24"/>
      <c r="AI25473" s="24"/>
      <c r="AL25473" s="24"/>
      <c r="AO25473" s="24"/>
      <c r="AR25473" s="24"/>
      <c r="AU25473" s="24"/>
    </row>
    <row r="25474">
      <c r="J25474" s="18"/>
      <c r="N25474" s="24"/>
      <c r="Q25474" s="24"/>
      <c r="T25474" s="24"/>
      <c r="W25474" s="24"/>
      <c r="Z25474" s="24"/>
      <c r="AC25474" s="24"/>
      <c r="AI25474" s="24"/>
      <c r="AL25474" s="24"/>
      <c r="AO25474" s="24"/>
      <c r="AR25474" s="24"/>
      <c r="AU25474" s="24"/>
    </row>
    <row r="25475">
      <c r="J25475" s="18"/>
      <c r="N25475" s="24"/>
      <c r="Q25475" s="24"/>
      <c r="T25475" s="24"/>
      <c r="W25475" s="24"/>
      <c r="Z25475" s="24"/>
      <c r="AC25475" s="24"/>
      <c r="AI25475" s="24"/>
      <c r="AL25475" s="24"/>
      <c r="AO25475" s="24"/>
      <c r="AR25475" s="24"/>
      <c r="AU25475" s="24"/>
    </row>
    <row r="25476">
      <c r="J25476" s="18"/>
      <c r="N25476" s="24"/>
      <c r="Q25476" s="24"/>
      <c r="T25476" s="24"/>
      <c r="W25476" s="24"/>
      <c r="Z25476" s="24"/>
      <c r="AC25476" s="24"/>
      <c r="AI25476" s="24"/>
      <c r="AL25476" s="24"/>
      <c r="AO25476" s="24"/>
      <c r="AR25476" s="24"/>
      <c r="AU25476" s="24"/>
    </row>
    <row r="25477">
      <c r="J25477" s="18"/>
      <c r="N25477" s="24"/>
      <c r="Q25477" s="24"/>
      <c r="T25477" s="24"/>
      <c r="W25477" s="24"/>
      <c r="Z25477" s="24"/>
      <c r="AC25477" s="24"/>
      <c r="AI25477" s="24"/>
      <c r="AL25477" s="24"/>
      <c r="AO25477" s="24"/>
      <c r="AR25477" s="24"/>
      <c r="AU25477" s="24"/>
    </row>
    <row r="25478">
      <c r="J25478" s="18"/>
      <c r="N25478" s="24"/>
      <c r="Q25478" s="24"/>
      <c r="T25478" s="24"/>
      <c r="W25478" s="24"/>
      <c r="Z25478" s="24"/>
      <c r="AC25478" s="24"/>
      <c r="AI25478" s="24"/>
      <c r="AL25478" s="24"/>
      <c r="AO25478" s="24"/>
      <c r="AR25478" s="24"/>
      <c r="AU25478" s="24"/>
    </row>
    <row r="25479">
      <c r="J25479" s="18"/>
      <c r="N25479" s="24"/>
      <c r="Q25479" s="24"/>
      <c r="T25479" s="24"/>
      <c r="W25479" s="24"/>
      <c r="Z25479" s="24"/>
      <c r="AC25479" s="24"/>
      <c r="AI25479" s="24"/>
      <c r="AL25479" s="24"/>
      <c r="AO25479" s="24"/>
      <c r="AR25479" s="24"/>
      <c r="AU25479" s="24"/>
    </row>
    <row r="25480">
      <c r="J25480" s="18"/>
      <c r="N25480" s="24"/>
      <c r="Q25480" s="24"/>
      <c r="T25480" s="24"/>
      <c r="W25480" s="24"/>
      <c r="Z25480" s="24"/>
      <c r="AC25480" s="24"/>
      <c r="AI25480" s="24"/>
      <c r="AL25480" s="24"/>
      <c r="AO25480" s="24"/>
      <c r="AR25480" s="24"/>
      <c r="AU25480" s="24"/>
    </row>
    <row r="25481">
      <c r="J25481" s="18"/>
      <c r="N25481" s="24"/>
      <c r="Q25481" s="24"/>
      <c r="T25481" s="24"/>
      <c r="W25481" s="24"/>
      <c r="Z25481" s="24"/>
      <c r="AC25481" s="24"/>
      <c r="AI25481" s="24"/>
      <c r="AL25481" s="24"/>
      <c r="AO25481" s="24"/>
      <c r="AR25481" s="24"/>
      <c r="AU25481" s="24"/>
    </row>
    <row r="25482">
      <c r="J25482" s="18"/>
      <c r="N25482" s="24"/>
      <c r="Q25482" s="24"/>
      <c r="T25482" s="24"/>
      <c r="W25482" s="24"/>
      <c r="Z25482" s="24"/>
      <c r="AC25482" s="24"/>
      <c r="AI25482" s="24"/>
      <c r="AL25482" s="24"/>
      <c r="AO25482" s="24"/>
      <c r="AR25482" s="24"/>
      <c r="AU25482" s="24"/>
    </row>
    <row r="25483">
      <c r="J25483" s="18"/>
      <c r="N25483" s="24"/>
      <c r="Q25483" s="24"/>
      <c r="T25483" s="24"/>
      <c r="W25483" s="24"/>
      <c r="Z25483" s="24"/>
      <c r="AC25483" s="24"/>
      <c r="AI25483" s="24"/>
      <c r="AL25483" s="24"/>
      <c r="AO25483" s="24"/>
      <c r="AR25483" s="24"/>
      <c r="AU25483" s="24"/>
    </row>
    <row r="25484">
      <c r="J25484" s="18"/>
      <c r="N25484" s="24"/>
      <c r="Q25484" s="24"/>
      <c r="T25484" s="24"/>
      <c r="W25484" s="24"/>
      <c r="Z25484" s="24"/>
      <c r="AC25484" s="24"/>
      <c r="AI25484" s="24"/>
      <c r="AL25484" s="24"/>
      <c r="AO25484" s="24"/>
      <c r="AR25484" s="24"/>
      <c r="AU25484" s="24"/>
    </row>
    <row r="25485">
      <c r="J25485" s="18"/>
      <c r="N25485" s="24"/>
      <c r="Q25485" s="24"/>
      <c r="T25485" s="24"/>
      <c r="W25485" s="24"/>
      <c r="Z25485" s="24"/>
      <c r="AC25485" s="24"/>
      <c r="AI25485" s="24"/>
      <c r="AL25485" s="24"/>
      <c r="AO25485" s="24"/>
      <c r="AR25485" s="24"/>
      <c r="AU25485" s="24"/>
    </row>
    <row r="25486">
      <c r="J25486" s="18"/>
      <c r="N25486" s="24"/>
      <c r="Q25486" s="24"/>
      <c r="T25486" s="24"/>
      <c r="W25486" s="24"/>
      <c r="Z25486" s="24"/>
      <c r="AC25486" s="24"/>
      <c r="AI25486" s="24"/>
      <c r="AL25486" s="24"/>
      <c r="AO25486" s="24"/>
      <c r="AR25486" s="24"/>
      <c r="AU25486" s="24"/>
    </row>
    <row r="25487">
      <c r="J25487" s="18"/>
      <c r="N25487" s="24"/>
      <c r="Q25487" s="24"/>
      <c r="T25487" s="24"/>
      <c r="W25487" s="24"/>
      <c r="Z25487" s="24"/>
      <c r="AC25487" s="24"/>
      <c r="AI25487" s="24"/>
      <c r="AL25487" s="24"/>
      <c r="AO25487" s="24"/>
      <c r="AR25487" s="24"/>
      <c r="AU25487" s="24"/>
    </row>
    <row r="25488">
      <c r="J25488" s="18"/>
      <c r="N25488" s="24"/>
      <c r="Q25488" s="24"/>
      <c r="T25488" s="24"/>
      <c r="W25488" s="24"/>
      <c r="Z25488" s="24"/>
      <c r="AC25488" s="24"/>
      <c r="AI25488" s="24"/>
      <c r="AL25488" s="24"/>
      <c r="AO25488" s="24"/>
      <c r="AR25488" s="24"/>
      <c r="AU25488" s="24"/>
    </row>
    <row r="25489">
      <c r="J25489" s="18"/>
      <c r="N25489" s="24"/>
      <c r="Q25489" s="24"/>
      <c r="T25489" s="24"/>
      <c r="W25489" s="24"/>
      <c r="Z25489" s="24"/>
      <c r="AC25489" s="24"/>
      <c r="AI25489" s="24"/>
      <c r="AL25489" s="24"/>
      <c r="AO25489" s="24"/>
      <c r="AR25489" s="24"/>
      <c r="AU25489" s="24"/>
    </row>
    <row r="25490">
      <c r="J25490" s="18"/>
      <c r="N25490" s="24"/>
      <c r="Q25490" s="24"/>
      <c r="T25490" s="24"/>
      <c r="W25490" s="24"/>
      <c r="Z25490" s="24"/>
      <c r="AC25490" s="24"/>
      <c r="AI25490" s="24"/>
      <c r="AL25490" s="24"/>
      <c r="AO25490" s="24"/>
      <c r="AR25490" s="24"/>
      <c r="AU25490" s="24"/>
    </row>
    <row r="25491">
      <c r="J25491" s="18"/>
      <c r="N25491" s="24"/>
      <c r="Q25491" s="24"/>
      <c r="T25491" s="24"/>
      <c r="W25491" s="24"/>
      <c r="Z25491" s="24"/>
      <c r="AC25491" s="24"/>
      <c r="AI25491" s="24"/>
      <c r="AL25491" s="24"/>
      <c r="AO25491" s="24"/>
      <c r="AR25491" s="24"/>
      <c r="AU25491" s="24"/>
    </row>
    <row r="25492">
      <c r="J25492" s="18"/>
      <c r="N25492" s="24"/>
      <c r="Q25492" s="24"/>
      <c r="T25492" s="24"/>
      <c r="W25492" s="24"/>
      <c r="Z25492" s="24"/>
      <c r="AC25492" s="24"/>
      <c r="AI25492" s="24"/>
      <c r="AL25492" s="24"/>
      <c r="AO25492" s="24"/>
      <c r="AR25492" s="24"/>
      <c r="AU25492" s="24"/>
    </row>
    <row r="25493">
      <c r="J25493" s="18"/>
      <c r="N25493" s="24"/>
      <c r="Q25493" s="24"/>
      <c r="T25493" s="24"/>
      <c r="W25493" s="24"/>
      <c r="Z25493" s="24"/>
      <c r="AC25493" s="24"/>
      <c r="AI25493" s="24"/>
      <c r="AL25493" s="24"/>
      <c r="AO25493" s="24"/>
      <c r="AR25493" s="24"/>
      <c r="AU25493" s="24"/>
    </row>
    <row r="25494">
      <c r="J25494" s="18"/>
      <c r="N25494" s="24"/>
      <c r="Q25494" s="24"/>
      <c r="T25494" s="24"/>
      <c r="W25494" s="24"/>
      <c r="Z25494" s="24"/>
      <c r="AC25494" s="24"/>
      <c r="AI25494" s="24"/>
      <c r="AL25494" s="24"/>
      <c r="AO25494" s="24"/>
      <c r="AR25494" s="24"/>
      <c r="AU25494" s="24"/>
    </row>
    <row r="25495">
      <c r="J25495" s="18"/>
      <c r="N25495" s="24"/>
      <c r="Q25495" s="24"/>
      <c r="T25495" s="24"/>
      <c r="W25495" s="24"/>
      <c r="Z25495" s="24"/>
      <c r="AC25495" s="24"/>
      <c r="AI25495" s="24"/>
      <c r="AL25495" s="24"/>
      <c r="AO25495" s="24"/>
      <c r="AR25495" s="24"/>
      <c r="AU25495" s="24"/>
    </row>
    <row r="25496">
      <c r="J25496" s="18"/>
      <c r="N25496" s="24"/>
      <c r="Q25496" s="24"/>
      <c r="T25496" s="24"/>
      <c r="W25496" s="24"/>
      <c r="Z25496" s="24"/>
      <c r="AC25496" s="24"/>
      <c r="AI25496" s="24"/>
      <c r="AL25496" s="24"/>
      <c r="AO25496" s="24"/>
      <c r="AR25496" s="24"/>
      <c r="AU25496" s="24"/>
    </row>
    <row r="25497">
      <c r="J25497" s="18"/>
      <c r="N25497" s="24"/>
      <c r="Q25497" s="24"/>
      <c r="T25497" s="24"/>
      <c r="W25497" s="24"/>
      <c r="Z25497" s="24"/>
      <c r="AC25497" s="24"/>
      <c r="AI25497" s="24"/>
      <c r="AL25497" s="24"/>
      <c r="AO25497" s="24"/>
      <c r="AR25497" s="24"/>
      <c r="AU25497" s="24"/>
    </row>
    <row r="25498">
      <c r="J25498" s="18"/>
      <c r="N25498" s="24"/>
      <c r="Q25498" s="24"/>
      <c r="T25498" s="24"/>
      <c r="W25498" s="24"/>
      <c r="Z25498" s="24"/>
      <c r="AC25498" s="24"/>
      <c r="AI25498" s="24"/>
      <c r="AL25498" s="24"/>
      <c r="AO25498" s="24"/>
      <c r="AR25498" s="24"/>
      <c r="AU25498" s="24"/>
    </row>
    <row r="25499">
      <c r="J25499" s="18"/>
      <c r="N25499" s="24"/>
      <c r="Q25499" s="24"/>
      <c r="T25499" s="24"/>
      <c r="W25499" s="24"/>
      <c r="Z25499" s="24"/>
      <c r="AC25499" s="24"/>
      <c r="AI25499" s="24"/>
      <c r="AL25499" s="24"/>
      <c r="AO25499" s="24"/>
      <c r="AR25499" s="24"/>
      <c r="AU25499" s="24"/>
    </row>
    <row r="25500">
      <c r="J25500" s="18"/>
      <c r="N25500" s="24"/>
      <c r="Q25500" s="24"/>
      <c r="T25500" s="24"/>
      <c r="W25500" s="24"/>
      <c r="Z25500" s="24"/>
      <c r="AC25500" s="24"/>
      <c r="AI25500" s="24"/>
      <c r="AL25500" s="24"/>
      <c r="AO25500" s="24"/>
      <c r="AR25500" s="24"/>
      <c r="AU25500" s="24"/>
    </row>
    <row r="25501">
      <c r="J25501" s="18"/>
      <c r="N25501" s="24"/>
      <c r="Q25501" s="24"/>
      <c r="T25501" s="24"/>
      <c r="W25501" s="24"/>
      <c r="Z25501" s="24"/>
      <c r="AC25501" s="24"/>
      <c r="AI25501" s="24"/>
      <c r="AL25501" s="24"/>
      <c r="AO25501" s="24"/>
      <c r="AR25501" s="24"/>
      <c r="AU25501" s="24"/>
    </row>
    <row r="25502">
      <c r="J25502" s="18"/>
      <c r="N25502" s="24"/>
      <c r="Q25502" s="24"/>
      <c r="T25502" s="24"/>
      <c r="W25502" s="24"/>
      <c r="Z25502" s="24"/>
      <c r="AC25502" s="24"/>
      <c r="AI25502" s="24"/>
      <c r="AL25502" s="24"/>
      <c r="AO25502" s="24"/>
      <c r="AR25502" s="24"/>
      <c r="AU25502" s="24"/>
    </row>
    <row r="25503">
      <c r="J25503" s="18"/>
      <c r="N25503" s="24"/>
      <c r="Q25503" s="24"/>
      <c r="T25503" s="24"/>
      <c r="W25503" s="24"/>
      <c r="Z25503" s="24"/>
      <c r="AC25503" s="24"/>
      <c r="AI25503" s="24"/>
      <c r="AL25503" s="24"/>
      <c r="AO25503" s="24"/>
      <c r="AR25503" s="24"/>
      <c r="AU25503" s="24"/>
    </row>
    <row r="25504">
      <c r="J25504" s="18"/>
      <c r="N25504" s="24"/>
      <c r="Q25504" s="24"/>
      <c r="T25504" s="24"/>
      <c r="W25504" s="24"/>
      <c r="Z25504" s="24"/>
      <c r="AC25504" s="24"/>
      <c r="AI25504" s="24"/>
      <c r="AL25504" s="24"/>
      <c r="AO25504" s="24"/>
      <c r="AR25504" s="24"/>
      <c r="AU25504" s="24"/>
    </row>
    <row r="25505">
      <c r="J25505" s="18"/>
      <c r="N25505" s="24"/>
      <c r="Q25505" s="24"/>
      <c r="T25505" s="24"/>
      <c r="W25505" s="24"/>
      <c r="Z25505" s="24"/>
      <c r="AC25505" s="24"/>
      <c r="AI25505" s="24"/>
      <c r="AL25505" s="24"/>
      <c r="AO25505" s="24"/>
      <c r="AR25505" s="24"/>
      <c r="AU25505" s="24"/>
    </row>
    <row r="25506">
      <c r="J25506" s="18"/>
      <c r="N25506" s="24"/>
      <c r="Q25506" s="24"/>
      <c r="T25506" s="24"/>
      <c r="W25506" s="24"/>
      <c r="Z25506" s="24"/>
      <c r="AC25506" s="24"/>
      <c r="AI25506" s="24"/>
      <c r="AL25506" s="24"/>
      <c r="AO25506" s="24"/>
      <c r="AR25506" s="24"/>
      <c r="AU25506" s="24"/>
    </row>
    <row r="25507">
      <c r="J25507" s="18"/>
      <c r="N25507" s="24"/>
      <c r="Q25507" s="24"/>
      <c r="T25507" s="24"/>
      <c r="W25507" s="24"/>
      <c r="Z25507" s="24"/>
      <c r="AC25507" s="24"/>
      <c r="AI25507" s="24"/>
      <c r="AL25507" s="24"/>
      <c r="AO25507" s="24"/>
      <c r="AR25507" s="24"/>
      <c r="AU25507" s="24"/>
    </row>
    <row r="25508">
      <c r="J25508" s="18"/>
      <c r="N25508" s="24"/>
      <c r="Q25508" s="24"/>
      <c r="T25508" s="24"/>
      <c r="W25508" s="24"/>
      <c r="Z25508" s="24"/>
      <c r="AC25508" s="24"/>
      <c r="AI25508" s="24"/>
      <c r="AL25508" s="24"/>
      <c r="AO25508" s="24"/>
      <c r="AR25508" s="24"/>
      <c r="AU25508" s="24"/>
    </row>
    <row r="25509">
      <c r="J25509" s="18"/>
      <c r="N25509" s="24"/>
      <c r="Q25509" s="24"/>
      <c r="T25509" s="24"/>
      <c r="W25509" s="24"/>
      <c r="Z25509" s="24"/>
      <c r="AC25509" s="24"/>
      <c r="AI25509" s="24"/>
      <c r="AL25509" s="24"/>
      <c r="AO25509" s="24"/>
      <c r="AR25509" s="24"/>
      <c r="AU25509" s="24"/>
    </row>
    <row r="25510">
      <c r="J25510" s="18"/>
      <c r="N25510" s="24"/>
      <c r="Q25510" s="24"/>
      <c r="T25510" s="24"/>
      <c r="W25510" s="24"/>
      <c r="Z25510" s="24"/>
      <c r="AC25510" s="24"/>
      <c r="AI25510" s="24"/>
      <c r="AL25510" s="24"/>
      <c r="AO25510" s="24"/>
      <c r="AR25510" s="24"/>
      <c r="AU25510" s="24"/>
    </row>
    <row r="25511">
      <c r="J25511" s="18"/>
      <c r="N25511" s="24"/>
      <c r="Q25511" s="24"/>
      <c r="T25511" s="24"/>
      <c r="W25511" s="24"/>
      <c r="Z25511" s="24"/>
      <c r="AC25511" s="24"/>
      <c r="AI25511" s="24"/>
      <c r="AL25511" s="24"/>
      <c r="AO25511" s="24"/>
      <c r="AR25511" s="24"/>
      <c r="AU25511" s="24"/>
    </row>
    <row r="25512">
      <c r="J25512" s="18"/>
      <c r="N25512" s="24"/>
      <c r="Q25512" s="24"/>
      <c r="T25512" s="24"/>
      <c r="W25512" s="24"/>
      <c r="Z25512" s="24"/>
      <c r="AC25512" s="24"/>
      <c r="AI25512" s="24"/>
      <c r="AL25512" s="24"/>
      <c r="AO25512" s="24"/>
      <c r="AR25512" s="24"/>
      <c r="AU25512" s="24"/>
    </row>
    <row r="25513">
      <c r="J25513" s="18"/>
      <c r="N25513" s="24"/>
      <c r="Q25513" s="24"/>
      <c r="T25513" s="24"/>
      <c r="W25513" s="24"/>
      <c r="Z25513" s="24"/>
      <c r="AC25513" s="24"/>
      <c r="AI25513" s="24"/>
      <c r="AL25513" s="24"/>
      <c r="AO25513" s="24"/>
      <c r="AR25513" s="24"/>
      <c r="AU25513" s="24"/>
    </row>
    <row r="25514">
      <c r="J25514" s="18"/>
      <c r="N25514" s="24"/>
      <c r="Q25514" s="24"/>
      <c r="T25514" s="24"/>
      <c r="W25514" s="24"/>
      <c r="Z25514" s="24"/>
      <c r="AC25514" s="24"/>
      <c r="AI25514" s="24"/>
      <c r="AL25514" s="24"/>
      <c r="AO25514" s="24"/>
      <c r="AR25514" s="24"/>
      <c r="AU25514" s="24"/>
    </row>
    <row r="25515">
      <c r="J25515" s="18"/>
      <c r="N25515" s="24"/>
      <c r="Q25515" s="24"/>
      <c r="T25515" s="24"/>
      <c r="W25515" s="24"/>
      <c r="Z25515" s="24"/>
      <c r="AC25515" s="24"/>
      <c r="AI25515" s="24"/>
      <c r="AL25515" s="24"/>
      <c r="AO25515" s="24"/>
      <c r="AR25515" s="24"/>
      <c r="AU25515" s="24"/>
    </row>
    <row r="25516">
      <c r="J25516" s="18"/>
      <c r="N25516" s="24"/>
      <c r="Q25516" s="24"/>
      <c r="T25516" s="24"/>
      <c r="W25516" s="24"/>
      <c r="Z25516" s="24"/>
      <c r="AC25516" s="24"/>
      <c r="AI25516" s="24"/>
      <c r="AL25516" s="24"/>
      <c r="AO25516" s="24"/>
      <c r="AR25516" s="24"/>
      <c r="AU25516" s="24"/>
    </row>
    <row r="25517">
      <c r="J25517" s="18"/>
      <c r="N25517" s="24"/>
      <c r="Q25517" s="24"/>
      <c r="T25517" s="24"/>
      <c r="W25517" s="24"/>
      <c r="Z25517" s="24"/>
      <c r="AC25517" s="24"/>
      <c r="AI25517" s="24"/>
      <c r="AL25517" s="24"/>
      <c r="AO25517" s="24"/>
      <c r="AR25517" s="24"/>
      <c r="AU25517" s="24"/>
    </row>
    <row r="25518">
      <c r="J25518" s="18"/>
      <c r="N25518" s="24"/>
      <c r="Q25518" s="24"/>
      <c r="T25518" s="24"/>
      <c r="W25518" s="24"/>
      <c r="Z25518" s="24"/>
      <c r="AC25518" s="24"/>
      <c r="AI25518" s="24"/>
      <c r="AL25518" s="24"/>
      <c r="AO25518" s="24"/>
      <c r="AR25518" s="24"/>
      <c r="AU25518" s="24"/>
    </row>
    <row r="25519">
      <c r="J25519" s="18"/>
      <c r="N25519" s="24"/>
      <c r="Q25519" s="24"/>
      <c r="T25519" s="24"/>
      <c r="W25519" s="24"/>
      <c r="Z25519" s="24"/>
      <c r="AC25519" s="24"/>
      <c r="AI25519" s="24"/>
      <c r="AL25519" s="24"/>
      <c r="AO25519" s="24"/>
      <c r="AR25519" s="24"/>
      <c r="AU25519" s="24"/>
    </row>
    <row r="25520">
      <c r="J25520" s="18"/>
      <c r="N25520" s="24"/>
      <c r="Q25520" s="24"/>
      <c r="T25520" s="24"/>
      <c r="W25520" s="24"/>
      <c r="Z25520" s="24"/>
      <c r="AC25520" s="24"/>
      <c r="AI25520" s="24"/>
      <c r="AL25520" s="24"/>
      <c r="AO25520" s="24"/>
      <c r="AR25520" s="24"/>
      <c r="AU25520" s="24"/>
    </row>
    <row r="25521">
      <c r="J25521" s="18"/>
      <c r="N25521" s="24"/>
      <c r="Q25521" s="24"/>
      <c r="T25521" s="24"/>
      <c r="W25521" s="24"/>
      <c r="Z25521" s="24"/>
      <c r="AC25521" s="24"/>
      <c r="AI25521" s="24"/>
      <c r="AL25521" s="24"/>
      <c r="AO25521" s="24"/>
      <c r="AR25521" s="24"/>
      <c r="AU25521" s="24"/>
    </row>
    <row r="25522">
      <c r="J25522" s="18"/>
      <c r="N25522" s="24"/>
      <c r="Q25522" s="24"/>
      <c r="T25522" s="24"/>
      <c r="W25522" s="24"/>
      <c r="Z25522" s="24"/>
      <c r="AC25522" s="24"/>
      <c r="AI25522" s="24"/>
      <c r="AL25522" s="24"/>
      <c r="AO25522" s="24"/>
      <c r="AR25522" s="24"/>
      <c r="AU25522" s="24"/>
    </row>
    <row r="25523">
      <c r="J25523" s="18"/>
      <c r="N25523" s="24"/>
      <c r="Q25523" s="24"/>
      <c r="T25523" s="24"/>
      <c r="W25523" s="24"/>
      <c r="Z25523" s="24"/>
      <c r="AC25523" s="24"/>
      <c r="AI25523" s="24"/>
      <c r="AL25523" s="24"/>
      <c r="AO25523" s="24"/>
      <c r="AR25523" s="24"/>
      <c r="AU25523" s="24"/>
    </row>
    <row r="25524">
      <c r="J25524" s="18"/>
      <c r="N25524" s="24"/>
      <c r="Q25524" s="24"/>
      <c r="T25524" s="24"/>
      <c r="W25524" s="24"/>
      <c r="Z25524" s="24"/>
      <c r="AC25524" s="24"/>
      <c r="AI25524" s="24"/>
      <c r="AL25524" s="24"/>
      <c r="AO25524" s="24"/>
      <c r="AR25524" s="24"/>
      <c r="AU25524" s="24"/>
    </row>
    <row r="25525">
      <c r="J25525" s="18"/>
      <c r="N25525" s="24"/>
      <c r="Q25525" s="24"/>
      <c r="T25525" s="24"/>
      <c r="W25525" s="24"/>
      <c r="Z25525" s="24"/>
      <c r="AC25525" s="24"/>
      <c r="AI25525" s="24"/>
      <c r="AL25525" s="24"/>
      <c r="AO25525" s="24"/>
      <c r="AR25525" s="24"/>
      <c r="AU25525" s="24"/>
    </row>
    <row r="25526">
      <c r="J25526" s="18"/>
      <c r="N25526" s="24"/>
      <c r="Q25526" s="24"/>
      <c r="T25526" s="24"/>
      <c r="W25526" s="24"/>
      <c r="Z25526" s="24"/>
      <c r="AC25526" s="24"/>
      <c r="AI25526" s="24"/>
      <c r="AL25526" s="24"/>
      <c r="AO25526" s="24"/>
      <c r="AR25526" s="24"/>
      <c r="AU25526" s="24"/>
    </row>
    <row r="25527">
      <c r="J25527" s="18"/>
      <c r="N25527" s="24"/>
      <c r="Q25527" s="24"/>
      <c r="T25527" s="24"/>
      <c r="W25527" s="24"/>
      <c r="Z25527" s="24"/>
      <c r="AC25527" s="24"/>
      <c r="AI25527" s="24"/>
      <c r="AL25527" s="24"/>
      <c r="AO25527" s="24"/>
      <c r="AR25527" s="24"/>
      <c r="AU25527" s="24"/>
    </row>
    <row r="25528">
      <c r="J25528" s="18"/>
      <c r="N25528" s="24"/>
      <c r="Q25528" s="24"/>
      <c r="T25528" s="24"/>
      <c r="W25528" s="24"/>
      <c r="Z25528" s="24"/>
      <c r="AC25528" s="24"/>
      <c r="AI25528" s="24"/>
      <c r="AL25528" s="24"/>
      <c r="AO25528" s="24"/>
      <c r="AR25528" s="24"/>
      <c r="AU25528" s="24"/>
    </row>
    <row r="25529">
      <c r="J25529" s="18"/>
      <c r="N25529" s="24"/>
      <c r="Q25529" s="24"/>
      <c r="T25529" s="24"/>
      <c r="W25529" s="24"/>
      <c r="Z25529" s="24"/>
      <c r="AC25529" s="24"/>
      <c r="AI25529" s="24"/>
      <c r="AL25529" s="24"/>
      <c r="AO25529" s="24"/>
      <c r="AR25529" s="24"/>
      <c r="AU25529" s="24"/>
    </row>
    <row r="25530">
      <c r="J25530" s="18"/>
      <c r="N25530" s="24"/>
      <c r="Q25530" s="24"/>
      <c r="T25530" s="24"/>
      <c r="W25530" s="24"/>
      <c r="Z25530" s="24"/>
      <c r="AC25530" s="24"/>
      <c r="AI25530" s="24"/>
      <c r="AL25530" s="24"/>
      <c r="AO25530" s="24"/>
      <c r="AR25530" s="24"/>
      <c r="AU25530" s="24"/>
    </row>
    <row r="25531">
      <c r="J25531" s="18"/>
      <c r="N25531" s="24"/>
      <c r="Q25531" s="24"/>
      <c r="T25531" s="24"/>
      <c r="W25531" s="24"/>
      <c r="Z25531" s="24"/>
      <c r="AC25531" s="24"/>
      <c r="AI25531" s="24"/>
      <c r="AL25531" s="24"/>
      <c r="AO25531" s="24"/>
      <c r="AR25531" s="24"/>
      <c r="AU25531" s="24"/>
    </row>
    <row r="25532">
      <c r="J25532" s="18"/>
      <c r="N25532" s="24"/>
      <c r="Q25532" s="24"/>
      <c r="T25532" s="24"/>
      <c r="W25532" s="24"/>
      <c r="Z25532" s="24"/>
      <c r="AC25532" s="24"/>
      <c r="AI25532" s="24"/>
      <c r="AL25532" s="24"/>
      <c r="AO25532" s="24"/>
      <c r="AR25532" s="24"/>
      <c r="AU25532" s="24"/>
    </row>
    <row r="25533">
      <c r="J25533" s="18"/>
      <c r="N25533" s="24"/>
      <c r="Q25533" s="24"/>
      <c r="T25533" s="24"/>
      <c r="W25533" s="24"/>
      <c r="Z25533" s="24"/>
      <c r="AC25533" s="24"/>
      <c r="AI25533" s="24"/>
      <c r="AL25533" s="24"/>
      <c r="AO25533" s="24"/>
      <c r="AR25533" s="24"/>
      <c r="AU25533" s="24"/>
    </row>
    <row r="25534">
      <c r="J25534" s="18"/>
      <c r="N25534" s="24"/>
      <c r="Q25534" s="24"/>
      <c r="T25534" s="24"/>
      <c r="W25534" s="24"/>
      <c r="Z25534" s="24"/>
      <c r="AC25534" s="24"/>
      <c r="AI25534" s="24"/>
      <c r="AL25534" s="24"/>
      <c r="AO25534" s="24"/>
      <c r="AR25534" s="24"/>
      <c r="AU25534" s="24"/>
    </row>
    <row r="25535">
      <c r="J25535" s="18"/>
      <c r="N25535" s="24"/>
      <c r="Q25535" s="24"/>
      <c r="T25535" s="24"/>
      <c r="W25535" s="24"/>
      <c r="Z25535" s="24"/>
      <c r="AC25535" s="24"/>
      <c r="AI25535" s="24"/>
      <c r="AL25535" s="24"/>
      <c r="AO25535" s="24"/>
      <c r="AR25535" s="24"/>
      <c r="AU25535" s="24"/>
    </row>
    <row r="25536">
      <c r="J25536" s="18"/>
      <c r="N25536" s="24"/>
      <c r="Q25536" s="24"/>
      <c r="T25536" s="24"/>
      <c r="W25536" s="24"/>
      <c r="Z25536" s="24"/>
      <c r="AC25536" s="24"/>
      <c r="AI25536" s="24"/>
      <c r="AL25536" s="24"/>
      <c r="AO25536" s="24"/>
      <c r="AR25536" s="24"/>
      <c r="AU25536" s="24"/>
    </row>
    <row r="25537">
      <c r="J25537" s="18"/>
      <c r="N25537" s="24"/>
      <c r="Q25537" s="24"/>
      <c r="T25537" s="24"/>
      <c r="W25537" s="24"/>
      <c r="Z25537" s="24"/>
      <c r="AC25537" s="24"/>
      <c r="AI25537" s="24"/>
      <c r="AL25537" s="24"/>
      <c r="AO25537" s="24"/>
      <c r="AR25537" s="24"/>
      <c r="AU25537" s="24"/>
    </row>
    <row r="25538">
      <c r="J25538" s="18"/>
      <c r="N25538" s="24"/>
      <c r="Q25538" s="24"/>
      <c r="T25538" s="24"/>
      <c r="W25538" s="24"/>
      <c r="Z25538" s="24"/>
      <c r="AC25538" s="24"/>
      <c r="AI25538" s="24"/>
      <c r="AL25538" s="24"/>
      <c r="AO25538" s="24"/>
      <c r="AR25538" s="24"/>
      <c r="AU25538" s="24"/>
    </row>
    <row r="25539">
      <c r="J25539" s="18"/>
      <c r="N25539" s="24"/>
      <c r="Q25539" s="24"/>
      <c r="T25539" s="24"/>
      <c r="W25539" s="24"/>
      <c r="Z25539" s="24"/>
      <c r="AC25539" s="24"/>
      <c r="AI25539" s="24"/>
      <c r="AL25539" s="24"/>
      <c r="AO25539" s="24"/>
      <c r="AR25539" s="24"/>
      <c r="AU25539" s="24"/>
    </row>
    <row r="25540">
      <c r="J25540" s="18"/>
      <c r="N25540" s="24"/>
      <c r="Q25540" s="24"/>
      <c r="T25540" s="24"/>
      <c r="W25540" s="24"/>
      <c r="Z25540" s="24"/>
      <c r="AC25540" s="24"/>
      <c r="AI25540" s="24"/>
      <c r="AL25540" s="24"/>
      <c r="AO25540" s="24"/>
      <c r="AR25540" s="24"/>
      <c r="AU25540" s="24"/>
    </row>
    <row r="25541">
      <c r="J25541" s="18"/>
      <c r="N25541" s="24"/>
      <c r="Q25541" s="24"/>
      <c r="T25541" s="24"/>
      <c r="W25541" s="24"/>
      <c r="Z25541" s="24"/>
      <c r="AC25541" s="24"/>
      <c r="AI25541" s="24"/>
      <c r="AL25541" s="24"/>
      <c r="AO25541" s="24"/>
      <c r="AR25541" s="24"/>
      <c r="AU25541" s="24"/>
    </row>
    <row r="25542">
      <c r="J25542" s="18"/>
      <c r="N25542" s="24"/>
      <c r="Q25542" s="24"/>
      <c r="T25542" s="24"/>
      <c r="W25542" s="24"/>
      <c r="Z25542" s="24"/>
      <c r="AC25542" s="24"/>
      <c r="AI25542" s="24"/>
      <c r="AL25542" s="24"/>
      <c r="AO25542" s="24"/>
      <c r="AR25542" s="24"/>
      <c r="AU25542" s="24"/>
    </row>
    <row r="25543">
      <c r="J25543" s="18"/>
      <c r="N25543" s="24"/>
      <c r="Q25543" s="24"/>
      <c r="T25543" s="24"/>
      <c r="W25543" s="24"/>
      <c r="Z25543" s="24"/>
      <c r="AC25543" s="24"/>
      <c r="AI25543" s="24"/>
      <c r="AL25543" s="24"/>
      <c r="AO25543" s="24"/>
      <c r="AR25543" s="24"/>
      <c r="AU25543" s="24"/>
    </row>
    <row r="25544">
      <c r="J25544" s="18"/>
      <c r="N25544" s="24"/>
      <c r="Q25544" s="24"/>
      <c r="T25544" s="24"/>
      <c r="W25544" s="24"/>
      <c r="Z25544" s="24"/>
      <c r="AC25544" s="24"/>
      <c r="AI25544" s="24"/>
      <c r="AL25544" s="24"/>
      <c r="AO25544" s="24"/>
      <c r="AR25544" s="24"/>
      <c r="AU25544" s="24"/>
    </row>
    <row r="25545">
      <c r="J25545" s="18"/>
      <c r="N25545" s="24"/>
      <c r="Q25545" s="24"/>
      <c r="T25545" s="24"/>
      <c r="W25545" s="24"/>
      <c r="Z25545" s="24"/>
      <c r="AC25545" s="24"/>
      <c r="AI25545" s="24"/>
      <c r="AL25545" s="24"/>
      <c r="AO25545" s="24"/>
      <c r="AR25545" s="24"/>
      <c r="AU25545" s="24"/>
    </row>
    <row r="25546">
      <c r="J25546" s="18"/>
      <c r="N25546" s="24"/>
      <c r="Q25546" s="24"/>
      <c r="T25546" s="24"/>
      <c r="W25546" s="24"/>
      <c r="Z25546" s="24"/>
      <c r="AC25546" s="24"/>
      <c r="AI25546" s="24"/>
      <c r="AL25546" s="24"/>
      <c r="AO25546" s="24"/>
      <c r="AR25546" s="24"/>
      <c r="AU25546" s="24"/>
    </row>
    <row r="25547">
      <c r="J25547" s="18"/>
      <c r="N25547" s="24"/>
      <c r="Q25547" s="24"/>
      <c r="T25547" s="24"/>
      <c r="W25547" s="24"/>
      <c r="Z25547" s="24"/>
      <c r="AC25547" s="24"/>
      <c r="AI25547" s="24"/>
      <c r="AL25547" s="24"/>
      <c r="AO25547" s="24"/>
      <c r="AR25547" s="24"/>
      <c r="AU25547" s="24"/>
    </row>
    <row r="25548">
      <c r="J25548" s="18"/>
      <c r="N25548" s="24"/>
      <c r="Q25548" s="24"/>
      <c r="T25548" s="24"/>
      <c r="W25548" s="24"/>
      <c r="Z25548" s="24"/>
      <c r="AC25548" s="24"/>
      <c r="AI25548" s="24"/>
      <c r="AL25548" s="24"/>
      <c r="AO25548" s="24"/>
      <c r="AR25548" s="24"/>
      <c r="AU25548" s="24"/>
    </row>
    <row r="25549">
      <c r="J25549" s="18"/>
      <c r="N25549" s="24"/>
      <c r="Q25549" s="24"/>
      <c r="T25549" s="24"/>
      <c r="W25549" s="24"/>
      <c r="Z25549" s="24"/>
      <c r="AC25549" s="24"/>
      <c r="AI25549" s="24"/>
      <c r="AL25549" s="24"/>
      <c r="AO25549" s="24"/>
      <c r="AR25549" s="24"/>
      <c r="AU25549" s="24"/>
    </row>
    <row r="25550">
      <c r="J25550" s="18"/>
      <c r="N25550" s="24"/>
      <c r="Q25550" s="24"/>
      <c r="T25550" s="24"/>
      <c r="W25550" s="24"/>
      <c r="Z25550" s="24"/>
      <c r="AC25550" s="24"/>
      <c r="AI25550" s="24"/>
      <c r="AL25550" s="24"/>
      <c r="AO25550" s="24"/>
      <c r="AR25550" s="24"/>
      <c r="AU25550" s="24"/>
    </row>
    <row r="25551">
      <c r="J25551" s="18"/>
      <c r="N25551" s="24"/>
      <c r="Q25551" s="24"/>
      <c r="T25551" s="24"/>
      <c r="W25551" s="24"/>
      <c r="Z25551" s="24"/>
      <c r="AC25551" s="24"/>
      <c r="AI25551" s="24"/>
      <c r="AL25551" s="24"/>
      <c r="AO25551" s="24"/>
      <c r="AR25551" s="24"/>
      <c r="AU25551" s="24"/>
    </row>
    <row r="25552">
      <c r="J25552" s="18"/>
      <c r="N25552" s="24"/>
      <c r="Q25552" s="24"/>
      <c r="T25552" s="24"/>
      <c r="W25552" s="24"/>
      <c r="Z25552" s="24"/>
      <c r="AC25552" s="24"/>
      <c r="AI25552" s="24"/>
      <c r="AL25552" s="24"/>
      <c r="AO25552" s="24"/>
      <c r="AR25552" s="24"/>
      <c r="AU25552" s="24"/>
    </row>
    <row r="25553">
      <c r="J25553" s="18"/>
      <c r="N25553" s="24"/>
      <c r="Q25553" s="24"/>
      <c r="T25553" s="24"/>
      <c r="W25553" s="24"/>
      <c r="Z25553" s="24"/>
      <c r="AC25553" s="24"/>
      <c r="AI25553" s="24"/>
      <c r="AL25553" s="24"/>
      <c r="AO25553" s="24"/>
      <c r="AR25553" s="24"/>
      <c r="AU25553" s="24"/>
    </row>
    <row r="25554">
      <c r="J25554" s="18"/>
      <c r="N25554" s="24"/>
      <c r="Q25554" s="24"/>
      <c r="T25554" s="24"/>
      <c r="W25554" s="24"/>
      <c r="Z25554" s="24"/>
      <c r="AC25554" s="24"/>
      <c r="AI25554" s="24"/>
      <c r="AL25554" s="24"/>
      <c r="AO25554" s="24"/>
      <c r="AR25554" s="24"/>
      <c r="AU25554" s="24"/>
    </row>
    <row r="25555">
      <c r="J25555" s="18"/>
      <c r="N25555" s="24"/>
      <c r="Q25555" s="24"/>
      <c r="T25555" s="24"/>
      <c r="W25555" s="24"/>
      <c r="Z25555" s="24"/>
      <c r="AC25555" s="24"/>
      <c r="AI25555" s="24"/>
      <c r="AL25555" s="24"/>
      <c r="AO25555" s="24"/>
      <c r="AR25555" s="24"/>
      <c r="AU25555" s="24"/>
    </row>
    <row r="25556">
      <c r="J25556" s="18"/>
      <c r="N25556" s="24"/>
      <c r="Q25556" s="24"/>
      <c r="T25556" s="24"/>
      <c r="W25556" s="24"/>
      <c r="Z25556" s="24"/>
      <c r="AC25556" s="24"/>
      <c r="AI25556" s="24"/>
      <c r="AL25556" s="24"/>
      <c r="AO25556" s="24"/>
      <c r="AR25556" s="24"/>
      <c r="AU25556" s="24"/>
    </row>
    <row r="25557">
      <c r="J25557" s="18"/>
      <c r="N25557" s="24"/>
      <c r="Q25557" s="24"/>
      <c r="T25557" s="24"/>
      <c r="W25557" s="24"/>
      <c r="Z25557" s="24"/>
      <c r="AC25557" s="24"/>
      <c r="AI25557" s="24"/>
      <c r="AL25557" s="24"/>
      <c r="AO25557" s="24"/>
      <c r="AR25557" s="24"/>
      <c r="AU25557" s="24"/>
    </row>
    <row r="25558">
      <c r="J25558" s="18"/>
      <c r="N25558" s="24"/>
      <c r="Q25558" s="24"/>
      <c r="T25558" s="24"/>
      <c r="W25558" s="24"/>
      <c r="Z25558" s="24"/>
      <c r="AC25558" s="24"/>
      <c r="AI25558" s="24"/>
      <c r="AL25558" s="24"/>
      <c r="AO25558" s="24"/>
      <c r="AR25558" s="24"/>
      <c r="AU25558" s="24"/>
    </row>
    <row r="25559">
      <c r="J25559" s="18"/>
      <c r="N25559" s="24"/>
      <c r="Q25559" s="24"/>
      <c r="T25559" s="24"/>
      <c r="W25559" s="24"/>
      <c r="Z25559" s="24"/>
      <c r="AC25559" s="24"/>
      <c r="AI25559" s="24"/>
      <c r="AL25559" s="24"/>
      <c r="AO25559" s="24"/>
      <c r="AR25559" s="24"/>
      <c r="AU25559" s="24"/>
    </row>
    <row r="25560">
      <c r="J25560" s="18"/>
      <c r="N25560" s="24"/>
      <c r="Q25560" s="24"/>
      <c r="T25560" s="24"/>
      <c r="W25560" s="24"/>
      <c r="Z25560" s="24"/>
      <c r="AC25560" s="24"/>
      <c r="AI25560" s="24"/>
      <c r="AL25560" s="24"/>
      <c r="AO25560" s="24"/>
      <c r="AR25560" s="24"/>
      <c r="AU25560" s="24"/>
    </row>
    <row r="25561">
      <c r="J25561" s="18"/>
      <c r="N25561" s="24"/>
      <c r="Q25561" s="24"/>
      <c r="T25561" s="24"/>
      <c r="W25561" s="24"/>
      <c r="Z25561" s="24"/>
      <c r="AC25561" s="24"/>
      <c r="AI25561" s="24"/>
      <c r="AL25561" s="24"/>
      <c r="AO25561" s="24"/>
      <c r="AR25561" s="24"/>
      <c r="AU25561" s="24"/>
    </row>
    <row r="25562">
      <c r="J25562" s="18"/>
      <c r="N25562" s="24"/>
      <c r="Q25562" s="24"/>
      <c r="T25562" s="24"/>
      <c r="W25562" s="24"/>
      <c r="Z25562" s="24"/>
      <c r="AC25562" s="24"/>
      <c r="AI25562" s="24"/>
      <c r="AL25562" s="24"/>
      <c r="AO25562" s="24"/>
      <c r="AR25562" s="24"/>
      <c r="AU25562" s="24"/>
    </row>
    <row r="25563">
      <c r="J25563" s="18"/>
      <c r="N25563" s="24"/>
      <c r="Q25563" s="24"/>
      <c r="T25563" s="24"/>
      <c r="W25563" s="24"/>
      <c r="Z25563" s="24"/>
      <c r="AC25563" s="24"/>
      <c r="AI25563" s="24"/>
      <c r="AL25563" s="24"/>
      <c r="AO25563" s="24"/>
      <c r="AR25563" s="24"/>
      <c r="AU25563" s="24"/>
    </row>
    <row r="25564">
      <c r="J25564" s="18"/>
      <c r="N25564" s="24"/>
      <c r="Q25564" s="24"/>
      <c r="T25564" s="24"/>
      <c r="W25564" s="24"/>
      <c r="Z25564" s="24"/>
      <c r="AC25564" s="24"/>
      <c r="AI25564" s="24"/>
      <c r="AL25564" s="24"/>
      <c r="AO25564" s="24"/>
      <c r="AR25564" s="24"/>
      <c r="AU25564" s="24"/>
    </row>
    <row r="25565">
      <c r="J25565" s="18"/>
      <c r="N25565" s="24"/>
      <c r="Q25565" s="24"/>
      <c r="T25565" s="24"/>
      <c r="W25565" s="24"/>
      <c r="Z25565" s="24"/>
      <c r="AC25565" s="24"/>
      <c r="AI25565" s="24"/>
      <c r="AL25565" s="24"/>
      <c r="AO25565" s="24"/>
      <c r="AR25565" s="24"/>
      <c r="AU25565" s="24"/>
    </row>
    <row r="25566">
      <c r="J25566" s="18"/>
      <c r="N25566" s="24"/>
      <c r="Q25566" s="24"/>
      <c r="T25566" s="24"/>
      <c r="W25566" s="24"/>
      <c r="Z25566" s="24"/>
      <c r="AC25566" s="24"/>
      <c r="AI25566" s="24"/>
      <c r="AL25566" s="24"/>
      <c r="AO25566" s="24"/>
      <c r="AR25566" s="24"/>
      <c r="AU25566" s="24"/>
    </row>
    <row r="25567">
      <c r="J25567" s="18"/>
      <c r="N25567" s="24"/>
      <c r="Q25567" s="24"/>
      <c r="T25567" s="24"/>
      <c r="W25567" s="24"/>
      <c r="Z25567" s="24"/>
      <c r="AC25567" s="24"/>
      <c r="AI25567" s="24"/>
      <c r="AL25567" s="24"/>
      <c r="AO25567" s="24"/>
      <c r="AR25567" s="24"/>
      <c r="AU25567" s="24"/>
    </row>
    <row r="25568">
      <c r="J25568" s="18"/>
      <c r="N25568" s="24"/>
      <c r="Q25568" s="24"/>
      <c r="T25568" s="24"/>
      <c r="W25568" s="24"/>
      <c r="Z25568" s="24"/>
      <c r="AC25568" s="24"/>
      <c r="AI25568" s="24"/>
      <c r="AL25568" s="24"/>
      <c r="AO25568" s="24"/>
      <c r="AR25568" s="24"/>
      <c r="AU25568" s="24"/>
    </row>
    <row r="25569">
      <c r="J25569" s="18"/>
      <c r="N25569" s="24"/>
      <c r="Q25569" s="24"/>
      <c r="T25569" s="24"/>
      <c r="W25569" s="24"/>
      <c r="Z25569" s="24"/>
      <c r="AC25569" s="24"/>
      <c r="AI25569" s="24"/>
      <c r="AL25569" s="24"/>
      <c r="AO25569" s="24"/>
      <c r="AR25569" s="24"/>
      <c r="AU25569" s="24"/>
    </row>
    <row r="25570">
      <c r="J25570" s="18"/>
      <c r="N25570" s="24"/>
      <c r="Q25570" s="24"/>
      <c r="T25570" s="24"/>
      <c r="W25570" s="24"/>
      <c r="Z25570" s="24"/>
      <c r="AC25570" s="24"/>
      <c r="AI25570" s="24"/>
      <c r="AL25570" s="24"/>
      <c r="AO25570" s="24"/>
      <c r="AR25570" s="24"/>
      <c r="AU25570" s="24"/>
    </row>
    <row r="25571">
      <c r="J25571" s="18"/>
      <c r="N25571" s="24"/>
      <c r="Q25571" s="24"/>
      <c r="T25571" s="24"/>
      <c r="W25571" s="24"/>
      <c r="Z25571" s="24"/>
      <c r="AC25571" s="24"/>
      <c r="AI25571" s="24"/>
      <c r="AL25571" s="24"/>
      <c r="AO25571" s="24"/>
      <c r="AR25571" s="24"/>
      <c r="AU25571" s="24"/>
    </row>
    <row r="25572">
      <c r="J25572" s="18"/>
      <c r="N25572" s="24"/>
      <c r="Q25572" s="24"/>
      <c r="T25572" s="24"/>
      <c r="W25572" s="24"/>
      <c r="Z25572" s="24"/>
      <c r="AC25572" s="24"/>
      <c r="AI25572" s="24"/>
      <c r="AL25572" s="24"/>
      <c r="AO25572" s="24"/>
      <c r="AR25572" s="24"/>
      <c r="AU25572" s="24"/>
    </row>
    <row r="25573">
      <c r="J25573" s="18"/>
      <c r="N25573" s="24"/>
      <c r="Q25573" s="24"/>
      <c r="T25573" s="24"/>
      <c r="W25573" s="24"/>
      <c r="Z25573" s="24"/>
      <c r="AC25573" s="24"/>
      <c r="AI25573" s="24"/>
      <c r="AL25573" s="24"/>
      <c r="AO25573" s="24"/>
      <c r="AR25573" s="24"/>
      <c r="AU25573" s="24"/>
    </row>
    <row r="25574">
      <c r="J25574" s="18"/>
      <c r="N25574" s="24"/>
      <c r="Q25574" s="24"/>
      <c r="T25574" s="24"/>
      <c r="W25574" s="24"/>
      <c r="Z25574" s="24"/>
      <c r="AC25574" s="24"/>
      <c r="AI25574" s="24"/>
      <c r="AL25574" s="24"/>
      <c r="AO25574" s="24"/>
      <c r="AR25574" s="24"/>
      <c r="AU25574" s="24"/>
    </row>
    <row r="25575">
      <c r="J25575" s="18"/>
      <c r="N25575" s="24"/>
      <c r="Q25575" s="24"/>
      <c r="T25575" s="24"/>
      <c r="W25575" s="24"/>
      <c r="Z25575" s="24"/>
      <c r="AC25575" s="24"/>
      <c r="AI25575" s="24"/>
      <c r="AL25575" s="24"/>
      <c r="AO25575" s="24"/>
      <c r="AR25575" s="24"/>
      <c r="AU25575" s="24"/>
    </row>
    <row r="25576">
      <c r="J25576" s="18"/>
      <c r="N25576" s="24"/>
      <c r="Q25576" s="24"/>
      <c r="T25576" s="24"/>
      <c r="W25576" s="24"/>
      <c r="Z25576" s="24"/>
      <c r="AC25576" s="24"/>
      <c r="AI25576" s="24"/>
      <c r="AL25576" s="24"/>
      <c r="AO25576" s="24"/>
      <c r="AR25576" s="24"/>
      <c r="AU25576" s="24"/>
    </row>
    <row r="25577">
      <c r="J25577" s="18"/>
      <c r="N25577" s="24"/>
      <c r="Q25577" s="24"/>
      <c r="T25577" s="24"/>
      <c r="W25577" s="24"/>
      <c r="Z25577" s="24"/>
      <c r="AC25577" s="24"/>
      <c r="AI25577" s="24"/>
      <c r="AL25577" s="24"/>
      <c r="AO25577" s="24"/>
      <c r="AR25577" s="24"/>
      <c r="AU25577" s="24"/>
    </row>
    <row r="25578">
      <c r="J25578" s="18"/>
      <c r="N25578" s="24"/>
      <c r="Q25578" s="24"/>
      <c r="T25578" s="24"/>
      <c r="W25578" s="24"/>
      <c r="Z25578" s="24"/>
      <c r="AC25578" s="24"/>
      <c r="AI25578" s="24"/>
      <c r="AL25578" s="24"/>
      <c r="AO25578" s="24"/>
      <c r="AR25578" s="24"/>
      <c r="AU25578" s="24"/>
    </row>
    <row r="25579">
      <c r="J25579" s="18"/>
      <c r="N25579" s="24"/>
      <c r="Q25579" s="24"/>
      <c r="T25579" s="24"/>
      <c r="W25579" s="24"/>
      <c r="Z25579" s="24"/>
      <c r="AC25579" s="24"/>
      <c r="AI25579" s="24"/>
      <c r="AL25579" s="24"/>
      <c r="AO25579" s="24"/>
      <c r="AR25579" s="24"/>
      <c r="AU25579" s="24"/>
    </row>
    <row r="25580">
      <c r="J25580" s="18"/>
      <c r="N25580" s="24"/>
      <c r="Q25580" s="24"/>
      <c r="T25580" s="24"/>
      <c r="W25580" s="24"/>
      <c r="Z25580" s="24"/>
      <c r="AC25580" s="24"/>
      <c r="AI25580" s="24"/>
      <c r="AL25580" s="24"/>
      <c r="AO25580" s="24"/>
      <c r="AR25580" s="24"/>
      <c r="AU25580" s="24"/>
    </row>
    <row r="25581">
      <c r="J25581" s="18"/>
      <c r="N25581" s="24"/>
      <c r="Q25581" s="24"/>
      <c r="T25581" s="24"/>
      <c r="W25581" s="24"/>
      <c r="Z25581" s="24"/>
      <c r="AC25581" s="24"/>
      <c r="AI25581" s="24"/>
      <c r="AL25581" s="24"/>
      <c r="AO25581" s="24"/>
      <c r="AR25581" s="24"/>
      <c r="AU25581" s="24"/>
    </row>
    <row r="25582">
      <c r="J25582" s="18"/>
      <c r="N25582" s="24"/>
      <c r="Q25582" s="24"/>
      <c r="T25582" s="24"/>
      <c r="W25582" s="24"/>
      <c r="Z25582" s="24"/>
      <c r="AC25582" s="24"/>
      <c r="AI25582" s="24"/>
      <c r="AL25582" s="24"/>
      <c r="AO25582" s="24"/>
      <c r="AR25582" s="24"/>
      <c r="AU25582" s="24"/>
    </row>
    <row r="25583">
      <c r="J25583" s="18"/>
      <c r="N25583" s="24"/>
      <c r="Q25583" s="24"/>
      <c r="T25583" s="24"/>
      <c r="W25583" s="24"/>
      <c r="Z25583" s="24"/>
      <c r="AC25583" s="24"/>
      <c r="AI25583" s="24"/>
      <c r="AL25583" s="24"/>
      <c r="AO25583" s="24"/>
      <c r="AR25583" s="24"/>
      <c r="AU25583" s="24"/>
    </row>
    <row r="25584">
      <c r="J25584" s="18"/>
      <c r="N25584" s="24"/>
      <c r="Q25584" s="24"/>
      <c r="T25584" s="24"/>
      <c r="W25584" s="24"/>
      <c r="Z25584" s="24"/>
      <c r="AC25584" s="24"/>
      <c r="AI25584" s="24"/>
      <c r="AL25584" s="24"/>
      <c r="AO25584" s="24"/>
      <c r="AR25584" s="24"/>
      <c r="AU25584" s="24"/>
    </row>
    <row r="25585">
      <c r="J25585" s="18"/>
      <c r="N25585" s="24"/>
      <c r="Q25585" s="24"/>
      <c r="T25585" s="24"/>
      <c r="W25585" s="24"/>
      <c r="Z25585" s="24"/>
      <c r="AC25585" s="24"/>
      <c r="AI25585" s="24"/>
      <c r="AL25585" s="24"/>
      <c r="AO25585" s="24"/>
      <c r="AR25585" s="24"/>
      <c r="AU25585" s="24"/>
    </row>
    <row r="25586">
      <c r="J25586" s="18"/>
      <c r="N25586" s="24"/>
      <c r="Q25586" s="24"/>
      <c r="T25586" s="24"/>
      <c r="W25586" s="24"/>
      <c r="Z25586" s="24"/>
      <c r="AC25586" s="24"/>
      <c r="AI25586" s="24"/>
      <c r="AL25586" s="24"/>
      <c r="AO25586" s="24"/>
      <c r="AR25586" s="24"/>
      <c r="AU25586" s="24"/>
    </row>
    <row r="25587">
      <c r="J25587" s="18"/>
      <c r="N25587" s="24"/>
      <c r="Q25587" s="24"/>
      <c r="T25587" s="24"/>
      <c r="W25587" s="24"/>
      <c r="Z25587" s="24"/>
      <c r="AC25587" s="24"/>
      <c r="AI25587" s="24"/>
      <c r="AL25587" s="24"/>
      <c r="AO25587" s="24"/>
      <c r="AR25587" s="24"/>
      <c r="AU25587" s="24"/>
    </row>
    <row r="25588">
      <c r="J25588" s="18"/>
      <c r="N25588" s="24"/>
      <c r="Q25588" s="24"/>
      <c r="T25588" s="24"/>
      <c r="W25588" s="24"/>
      <c r="Z25588" s="24"/>
      <c r="AC25588" s="24"/>
      <c r="AI25588" s="24"/>
      <c r="AL25588" s="24"/>
      <c r="AO25588" s="24"/>
      <c r="AR25588" s="24"/>
      <c r="AU25588" s="24"/>
    </row>
    <row r="25589">
      <c r="J25589" s="18"/>
      <c r="N25589" s="24"/>
      <c r="Q25589" s="24"/>
      <c r="T25589" s="24"/>
      <c r="W25589" s="24"/>
      <c r="Z25589" s="24"/>
      <c r="AC25589" s="24"/>
      <c r="AI25589" s="24"/>
      <c r="AL25589" s="24"/>
      <c r="AO25589" s="24"/>
      <c r="AR25589" s="24"/>
      <c r="AU25589" s="24"/>
    </row>
    <row r="25590">
      <c r="J25590" s="18"/>
      <c r="N25590" s="24"/>
      <c r="Q25590" s="24"/>
      <c r="T25590" s="24"/>
      <c r="W25590" s="24"/>
      <c r="Z25590" s="24"/>
      <c r="AC25590" s="24"/>
      <c r="AI25590" s="24"/>
      <c r="AL25590" s="24"/>
      <c r="AO25590" s="24"/>
      <c r="AR25590" s="24"/>
      <c r="AU25590" s="24"/>
    </row>
    <row r="25591">
      <c r="J25591" s="18"/>
      <c r="N25591" s="24"/>
      <c r="Q25591" s="24"/>
      <c r="T25591" s="24"/>
      <c r="W25591" s="24"/>
      <c r="Z25591" s="24"/>
      <c r="AC25591" s="24"/>
      <c r="AI25591" s="24"/>
      <c r="AL25591" s="24"/>
      <c r="AO25591" s="24"/>
      <c r="AR25591" s="24"/>
      <c r="AU25591" s="24"/>
    </row>
    <row r="25592">
      <c r="J25592" s="18"/>
      <c r="N25592" s="24"/>
      <c r="Q25592" s="24"/>
      <c r="T25592" s="24"/>
      <c r="W25592" s="24"/>
      <c r="Z25592" s="24"/>
      <c r="AC25592" s="24"/>
      <c r="AI25592" s="24"/>
      <c r="AL25592" s="24"/>
      <c r="AO25592" s="24"/>
      <c r="AR25592" s="24"/>
      <c r="AU25592" s="24"/>
    </row>
    <row r="25593">
      <c r="J25593" s="18"/>
      <c r="N25593" s="24"/>
      <c r="Q25593" s="24"/>
      <c r="T25593" s="24"/>
      <c r="W25593" s="24"/>
      <c r="Z25593" s="24"/>
      <c r="AC25593" s="24"/>
      <c r="AI25593" s="24"/>
      <c r="AL25593" s="24"/>
      <c r="AO25593" s="24"/>
      <c r="AR25593" s="24"/>
      <c r="AU25593" s="24"/>
    </row>
    <row r="25594">
      <c r="J25594" s="18"/>
      <c r="N25594" s="24"/>
      <c r="Q25594" s="24"/>
      <c r="T25594" s="24"/>
      <c r="W25594" s="24"/>
      <c r="Z25594" s="24"/>
      <c r="AC25594" s="24"/>
      <c r="AI25594" s="24"/>
      <c r="AL25594" s="24"/>
      <c r="AO25594" s="24"/>
      <c r="AR25594" s="24"/>
      <c r="AU25594" s="24"/>
    </row>
    <row r="25595">
      <c r="J25595" s="18"/>
      <c r="N25595" s="24"/>
      <c r="Q25595" s="24"/>
      <c r="T25595" s="24"/>
      <c r="W25595" s="24"/>
      <c r="Z25595" s="24"/>
      <c r="AC25595" s="24"/>
      <c r="AI25595" s="24"/>
      <c r="AL25595" s="24"/>
      <c r="AO25595" s="24"/>
      <c r="AR25595" s="24"/>
      <c r="AU25595" s="24"/>
    </row>
    <row r="25596">
      <c r="J25596" s="18"/>
      <c r="N25596" s="24"/>
      <c r="Q25596" s="24"/>
      <c r="T25596" s="24"/>
      <c r="W25596" s="24"/>
      <c r="Z25596" s="24"/>
      <c r="AC25596" s="24"/>
      <c r="AI25596" s="24"/>
      <c r="AL25596" s="24"/>
      <c r="AO25596" s="24"/>
      <c r="AR25596" s="24"/>
      <c r="AU25596" s="24"/>
    </row>
    <row r="25597">
      <c r="J25597" s="18"/>
      <c r="N25597" s="24"/>
      <c r="Q25597" s="24"/>
      <c r="T25597" s="24"/>
      <c r="W25597" s="24"/>
      <c r="Z25597" s="24"/>
      <c r="AC25597" s="24"/>
      <c r="AI25597" s="24"/>
      <c r="AL25597" s="24"/>
      <c r="AO25597" s="24"/>
      <c r="AR25597" s="24"/>
      <c r="AU25597" s="24"/>
    </row>
    <row r="25598">
      <c r="J25598" s="18"/>
      <c r="N25598" s="24"/>
      <c r="Q25598" s="24"/>
      <c r="T25598" s="24"/>
      <c r="W25598" s="24"/>
      <c r="Z25598" s="24"/>
      <c r="AC25598" s="24"/>
      <c r="AI25598" s="24"/>
      <c r="AL25598" s="24"/>
      <c r="AO25598" s="24"/>
      <c r="AR25598" s="24"/>
      <c r="AU25598" s="24"/>
    </row>
    <row r="25599">
      <c r="J25599" s="18"/>
      <c r="N25599" s="24"/>
      <c r="Q25599" s="24"/>
      <c r="T25599" s="24"/>
      <c r="W25599" s="24"/>
      <c r="Z25599" s="24"/>
      <c r="AC25599" s="24"/>
      <c r="AI25599" s="24"/>
      <c r="AL25599" s="24"/>
      <c r="AO25599" s="24"/>
      <c r="AR25599" s="24"/>
      <c r="AU25599" s="24"/>
    </row>
    <row r="25600">
      <c r="J25600" s="18"/>
      <c r="N25600" s="24"/>
      <c r="Q25600" s="24"/>
      <c r="T25600" s="24"/>
      <c r="W25600" s="24"/>
      <c r="Z25600" s="24"/>
      <c r="AC25600" s="24"/>
      <c r="AI25600" s="24"/>
      <c r="AL25600" s="24"/>
      <c r="AO25600" s="24"/>
      <c r="AR25600" s="24"/>
      <c r="AU25600" s="24"/>
    </row>
    <row r="25601">
      <c r="J25601" s="18"/>
      <c r="N25601" s="24"/>
      <c r="Q25601" s="24"/>
      <c r="T25601" s="24"/>
      <c r="W25601" s="24"/>
      <c r="Z25601" s="24"/>
      <c r="AC25601" s="24"/>
      <c r="AI25601" s="24"/>
      <c r="AL25601" s="24"/>
      <c r="AO25601" s="24"/>
      <c r="AR25601" s="24"/>
      <c r="AU25601" s="24"/>
    </row>
    <row r="25602">
      <c r="J25602" s="18"/>
      <c r="N25602" s="24"/>
      <c r="Q25602" s="24"/>
      <c r="T25602" s="24"/>
      <c r="W25602" s="24"/>
      <c r="Z25602" s="24"/>
      <c r="AC25602" s="24"/>
      <c r="AI25602" s="24"/>
      <c r="AL25602" s="24"/>
      <c r="AO25602" s="24"/>
      <c r="AR25602" s="24"/>
      <c r="AU25602" s="24"/>
    </row>
    <row r="25603">
      <c r="J25603" s="18"/>
      <c r="N25603" s="24"/>
      <c r="Q25603" s="24"/>
      <c r="T25603" s="24"/>
      <c r="W25603" s="24"/>
      <c r="Z25603" s="24"/>
      <c r="AC25603" s="24"/>
      <c r="AI25603" s="24"/>
      <c r="AL25603" s="24"/>
      <c r="AO25603" s="24"/>
      <c r="AR25603" s="24"/>
      <c r="AU25603" s="24"/>
    </row>
    <row r="25604">
      <c r="J25604" s="18"/>
      <c r="N25604" s="24"/>
      <c r="Q25604" s="24"/>
      <c r="T25604" s="24"/>
      <c r="W25604" s="24"/>
      <c r="Z25604" s="24"/>
      <c r="AC25604" s="24"/>
      <c r="AI25604" s="24"/>
      <c r="AL25604" s="24"/>
      <c r="AO25604" s="24"/>
      <c r="AR25604" s="24"/>
      <c r="AU25604" s="24"/>
    </row>
    <row r="25605">
      <c r="J25605" s="18"/>
      <c r="N25605" s="24"/>
      <c r="Q25605" s="24"/>
      <c r="T25605" s="24"/>
      <c r="W25605" s="24"/>
      <c r="Z25605" s="24"/>
      <c r="AC25605" s="24"/>
      <c r="AI25605" s="24"/>
      <c r="AL25605" s="24"/>
      <c r="AO25605" s="24"/>
      <c r="AR25605" s="24"/>
      <c r="AU25605" s="24"/>
    </row>
    <row r="25606">
      <c r="J25606" s="18"/>
      <c r="N25606" s="24"/>
      <c r="Q25606" s="24"/>
      <c r="T25606" s="24"/>
      <c r="W25606" s="24"/>
      <c r="Z25606" s="24"/>
      <c r="AC25606" s="24"/>
      <c r="AI25606" s="24"/>
      <c r="AL25606" s="24"/>
      <c r="AO25606" s="24"/>
      <c r="AR25606" s="24"/>
      <c r="AU25606" s="24"/>
    </row>
    <row r="25607">
      <c r="J25607" s="18"/>
      <c r="N25607" s="24"/>
      <c r="Q25607" s="24"/>
      <c r="T25607" s="24"/>
      <c r="W25607" s="24"/>
      <c r="Z25607" s="24"/>
      <c r="AC25607" s="24"/>
      <c r="AI25607" s="24"/>
      <c r="AL25607" s="24"/>
      <c r="AO25607" s="24"/>
      <c r="AR25607" s="24"/>
      <c r="AU25607" s="24"/>
    </row>
    <row r="25608">
      <c r="J25608" s="18"/>
      <c r="N25608" s="24"/>
      <c r="Q25608" s="24"/>
      <c r="T25608" s="24"/>
      <c r="W25608" s="24"/>
      <c r="Z25608" s="24"/>
      <c r="AC25608" s="24"/>
      <c r="AI25608" s="24"/>
      <c r="AL25608" s="24"/>
      <c r="AO25608" s="24"/>
      <c r="AR25608" s="24"/>
      <c r="AU25608" s="24"/>
    </row>
    <row r="25609">
      <c r="J25609" s="18"/>
      <c r="N25609" s="24"/>
      <c r="Q25609" s="24"/>
      <c r="T25609" s="24"/>
      <c r="W25609" s="24"/>
      <c r="Z25609" s="24"/>
      <c r="AC25609" s="24"/>
      <c r="AI25609" s="24"/>
      <c r="AL25609" s="24"/>
      <c r="AO25609" s="24"/>
      <c r="AR25609" s="24"/>
      <c r="AU25609" s="24"/>
    </row>
    <row r="25610">
      <c r="J25610" s="18"/>
      <c r="N25610" s="24"/>
      <c r="Q25610" s="24"/>
      <c r="T25610" s="24"/>
      <c r="W25610" s="24"/>
      <c r="Z25610" s="24"/>
      <c r="AC25610" s="24"/>
      <c r="AI25610" s="24"/>
      <c r="AL25610" s="24"/>
      <c r="AO25610" s="24"/>
      <c r="AR25610" s="24"/>
      <c r="AU25610" s="24"/>
    </row>
    <row r="25611">
      <c r="J25611" s="18"/>
      <c r="N25611" s="24"/>
      <c r="Q25611" s="24"/>
      <c r="T25611" s="24"/>
      <c r="W25611" s="24"/>
      <c r="Z25611" s="24"/>
      <c r="AC25611" s="24"/>
      <c r="AI25611" s="24"/>
      <c r="AL25611" s="24"/>
      <c r="AO25611" s="24"/>
      <c r="AR25611" s="24"/>
      <c r="AU25611" s="24"/>
    </row>
    <row r="25612">
      <c r="J25612" s="18"/>
      <c r="N25612" s="24"/>
      <c r="Q25612" s="24"/>
      <c r="T25612" s="24"/>
      <c r="W25612" s="24"/>
      <c r="Z25612" s="24"/>
      <c r="AC25612" s="24"/>
      <c r="AI25612" s="24"/>
      <c r="AL25612" s="24"/>
      <c r="AO25612" s="24"/>
      <c r="AR25612" s="24"/>
      <c r="AU25612" s="24"/>
    </row>
    <row r="25613">
      <c r="J25613" s="18"/>
      <c r="N25613" s="24"/>
      <c r="Q25613" s="24"/>
      <c r="T25613" s="24"/>
      <c r="W25613" s="24"/>
      <c r="Z25613" s="24"/>
      <c r="AC25613" s="24"/>
      <c r="AI25613" s="24"/>
      <c r="AL25613" s="24"/>
      <c r="AO25613" s="24"/>
      <c r="AR25613" s="24"/>
      <c r="AU25613" s="24"/>
    </row>
    <row r="25614">
      <c r="J25614" s="18"/>
      <c r="N25614" s="24"/>
      <c r="Q25614" s="24"/>
      <c r="T25614" s="24"/>
      <c r="W25614" s="24"/>
      <c r="Z25614" s="24"/>
      <c r="AC25614" s="24"/>
      <c r="AI25614" s="24"/>
      <c r="AL25614" s="24"/>
      <c r="AO25614" s="24"/>
      <c r="AR25614" s="24"/>
      <c r="AU25614" s="24"/>
    </row>
    <row r="25615">
      <c r="J25615" s="18"/>
      <c r="N25615" s="24"/>
      <c r="Q25615" s="24"/>
      <c r="T25615" s="24"/>
      <c r="W25615" s="24"/>
      <c r="Z25615" s="24"/>
      <c r="AC25615" s="24"/>
      <c r="AI25615" s="24"/>
      <c r="AL25615" s="24"/>
      <c r="AO25615" s="24"/>
      <c r="AR25615" s="24"/>
      <c r="AU25615" s="24"/>
    </row>
    <row r="25616">
      <c r="J25616" s="18"/>
      <c r="N25616" s="24"/>
      <c r="Q25616" s="24"/>
      <c r="T25616" s="24"/>
      <c r="W25616" s="24"/>
      <c r="Z25616" s="24"/>
      <c r="AC25616" s="24"/>
      <c r="AI25616" s="24"/>
      <c r="AL25616" s="24"/>
      <c r="AO25616" s="24"/>
      <c r="AR25616" s="24"/>
      <c r="AU25616" s="24"/>
    </row>
    <row r="25617">
      <c r="J25617" s="18"/>
      <c r="N25617" s="24"/>
      <c r="Q25617" s="24"/>
      <c r="T25617" s="24"/>
      <c r="W25617" s="24"/>
      <c r="Z25617" s="24"/>
      <c r="AC25617" s="24"/>
      <c r="AI25617" s="24"/>
      <c r="AL25617" s="24"/>
      <c r="AO25617" s="24"/>
      <c r="AR25617" s="24"/>
      <c r="AU25617" s="24"/>
    </row>
    <row r="25618">
      <c r="J25618" s="18"/>
      <c r="N25618" s="24"/>
      <c r="Q25618" s="24"/>
      <c r="T25618" s="24"/>
      <c r="W25618" s="24"/>
      <c r="Z25618" s="24"/>
      <c r="AC25618" s="24"/>
      <c r="AI25618" s="24"/>
      <c r="AL25618" s="24"/>
      <c r="AO25618" s="24"/>
      <c r="AR25618" s="24"/>
      <c r="AU25618" s="24"/>
    </row>
    <row r="25619">
      <c r="J25619" s="18"/>
      <c r="N25619" s="24"/>
      <c r="Q25619" s="24"/>
      <c r="T25619" s="24"/>
      <c r="W25619" s="24"/>
      <c r="Z25619" s="24"/>
      <c r="AC25619" s="24"/>
      <c r="AI25619" s="24"/>
      <c r="AL25619" s="24"/>
      <c r="AO25619" s="24"/>
      <c r="AR25619" s="24"/>
      <c r="AU25619" s="24"/>
    </row>
    <row r="25620">
      <c r="J25620" s="18"/>
      <c r="N25620" s="24"/>
      <c r="Q25620" s="24"/>
      <c r="T25620" s="24"/>
      <c r="W25620" s="24"/>
      <c r="Z25620" s="24"/>
      <c r="AC25620" s="24"/>
      <c r="AI25620" s="24"/>
      <c r="AL25620" s="24"/>
      <c r="AO25620" s="24"/>
      <c r="AR25620" s="24"/>
      <c r="AU25620" s="24"/>
    </row>
    <row r="25621">
      <c r="J25621" s="18"/>
      <c r="N25621" s="24"/>
      <c r="Q25621" s="24"/>
      <c r="T25621" s="24"/>
      <c r="W25621" s="24"/>
      <c r="Z25621" s="24"/>
      <c r="AC25621" s="24"/>
      <c r="AI25621" s="24"/>
      <c r="AL25621" s="24"/>
      <c r="AO25621" s="24"/>
      <c r="AR25621" s="24"/>
      <c r="AU25621" s="24"/>
    </row>
    <row r="25622">
      <c r="J25622" s="18"/>
      <c r="N25622" s="24"/>
      <c r="Q25622" s="24"/>
      <c r="T25622" s="24"/>
      <c r="W25622" s="24"/>
      <c r="Z25622" s="24"/>
      <c r="AC25622" s="24"/>
      <c r="AI25622" s="24"/>
      <c r="AL25622" s="24"/>
      <c r="AO25622" s="24"/>
      <c r="AR25622" s="24"/>
      <c r="AU25622" s="24"/>
    </row>
    <row r="25623">
      <c r="J25623" s="18"/>
      <c r="N25623" s="24"/>
      <c r="Q25623" s="24"/>
      <c r="T25623" s="24"/>
      <c r="W25623" s="24"/>
      <c r="Z25623" s="24"/>
      <c r="AC25623" s="24"/>
      <c r="AI25623" s="24"/>
      <c r="AL25623" s="24"/>
      <c r="AO25623" s="24"/>
      <c r="AR25623" s="24"/>
      <c r="AU25623" s="24"/>
    </row>
    <row r="25624">
      <c r="J25624" s="18"/>
      <c r="N25624" s="24"/>
      <c r="Q25624" s="24"/>
      <c r="T25624" s="24"/>
      <c r="W25624" s="24"/>
      <c r="Z25624" s="24"/>
      <c r="AC25624" s="24"/>
      <c r="AI25624" s="24"/>
      <c r="AL25624" s="24"/>
      <c r="AO25624" s="24"/>
      <c r="AR25624" s="24"/>
      <c r="AU25624" s="24"/>
    </row>
    <row r="25625">
      <c r="J25625" s="18"/>
      <c r="N25625" s="24"/>
      <c r="Q25625" s="24"/>
      <c r="T25625" s="24"/>
      <c r="W25625" s="24"/>
      <c r="Z25625" s="24"/>
      <c r="AC25625" s="24"/>
      <c r="AI25625" s="24"/>
      <c r="AL25625" s="24"/>
      <c r="AO25625" s="24"/>
      <c r="AR25625" s="24"/>
      <c r="AU25625" s="24"/>
    </row>
    <row r="25626">
      <c r="J25626" s="18"/>
      <c r="N25626" s="24"/>
      <c r="Q25626" s="24"/>
      <c r="T25626" s="24"/>
      <c r="W25626" s="24"/>
      <c r="Z25626" s="24"/>
      <c r="AC25626" s="24"/>
      <c r="AI25626" s="24"/>
      <c r="AL25626" s="24"/>
      <c r="AO25626" s="24"/>
      <c r="AR25626" s="24"/>
      <c r="AU25626" s="24"/>
    </row>
    <row r="25627">
      <c r="J25627" s="18"/>
      <c r="N25627" s="24"/>
      <c r="Q25627" s="24"/>
      <c r="T25627" s="24"/>
      <c r="W25627" s="24"/>
      <c r="Z25627" s="24"/>
      <c r="AC25627" s="24"/>
      <c r="AI25627" s="24"/>
      <c r="AL25627" s="24"/>
      <c r="AO25627" s="24"/>
      <c r="AR25627" s="24"/>
      <c r="AU25627" s="24"/>
    </row>
    <row r="25628">
      <c r="J25628" s="18"/>
      <c r="N25628" s="24"/>
      <c r="Q25628" s="24"/>
      <c r="T25628" s="24"/>
      <c r="W25628" s="24"/>
      <c r="Z25628" s="24"/>
      <c r="AC25628" s="24"/>
      <c r="AI25628" s="24"/>
      <c r="AL25628" s="24"/>
      <c r="AO25628" s="24"/>
      <c r="AR25628" s="24"/>
      <c r="AU25628" s="24"/>
    </row>
    <row r="25629">
      <c r="J25629" s="18"/>
      <c r="N25629" s="24"/>
      <c r="Q25629" s="24"/>
      <c r="T25629" s="24"/>
      <c r="W25629" s="24"/>
      <c r="Z25629" s="24"/>
      <c r="AC25629" s="24"/>
      <c r="AI25629" s="24"/>
      <c r="AL25629" s="24"/>
      <c r="AO25629" s="24"/>
      <c r="AR25629" s="24"/>
      <c r="AU25629" s="24"/>
    </row>
    <row r="25630">
      <c r="J25630" s="18"/>
      <c r="N25630" s="24"/>
      <c r="Q25630" s="24"/>
      <c r="T25630" s="24"/>
      <c r="W25630" s="24"/>
      <c r="Z25630" s="24"/>
      <c r="AC25630" s="24"/>
      <c r="AI25630" s="24"/>
      <c r="AL25630" s="24"/>
      <c r="AO25630" s="24"/>
      <c r="AR25630" s="24"/>
      <c r="AU25630" s="24"/>
    </row>
    <row r="25631">
      <c r="J25631" s="18"/>
      <c r="N25631" s="24"/>
      <c r="Q25631" s="24"/>
      <c r="T25631" s="24"/>
      <c r="W25631" s="24"/>
      <c r="Z25631" s="24"/>
      <c r="AC25631" s="24"/>
      <c r="AI25631" s="24"/>
      <c r="AL25631" s="24"/>
      <c r="AO25631" s="24"/>
      <c r="AR25631" s="24"/>
      <c r="AU25631" s="24"/>
    </row>
    <row r="25632">
      <c r="J25632" s="18"/>
      <c r="N25632" s="24"/>
      <c r="Q25632" s="24"/>
      <c r="T25632" s="24"/>
      <c r="W25632" s="24"/>
      <c r="Z25632" s="24"/>
      <c r="AC25632" s="24"/>
      <c r="AI25632" s="24"/>
      <c r="AL25632" s="24"/>
      <c r="AO25632" s="24"/>
      <c r="AR25632" s="24"/>
      <c r="AU25632" s="24"/>
    </row>
    <row r="25633">
      <c r="J25633" s="18"/>
      <c r="N25633" s="24"/>
      <c r="Q25633" s="24"/>
      <c r="T25633" s="24"/>
      <c r="W25633" s="24"/>
      <c r="Z25633" s="24"/>
      <c r="AC25633" s="24"/>
      <c r="AI25633" s="24"/>
      <c r="AL25633" s="24"/>
      <c r="AO25633" s="24"/>
      <c r="AR25633" s="24"/>
      <c r="AU25633" s="24"/>
    </row>
    <row r="25634">
      <c r="J25634" s="18"/>
      <c r="N25634" s="24"/>
      <c r="Q25634" s="24"/>
      <c r="T25634" s="24"/>
      <c r="W25634" s="24"/>
      <c r="Z25634" s="24"/>
      <c r="AC25634" s="24"/>
      <c r="AI25634" s="24"/>
      <c r="AL25634" s="24"/>
      <c r="AO25634" s="24"/>
      <c r="AR25634" s="24"/>
      <c r="AU25634" s="24"/>
    </row>
    <row r="25635">
      <c r="J25635" s="18"/>
      <c r="N25635" s="24"/>
      <c r="Q25635" s="24"/>
      <c r="T25635" s="24"/>
      <c r="W25635" s="24"/>
      <c r="Z25635" s="24"/>
      <c r="AC25635" s="24"/>
      <c r="AI25635" s="24"/>
      <c r="AL25635" s="24"/>
      <c r="AO25635" s="24"/>
      <c r="AR25635" s="24"/>
      <c r="AU25635" s="24"/>
    </row>
    <row r="25636">
      <c r="J25636" s="18"/>
      <c r="N25636" s="24"/>
      <c r="Q25636" s="24"/>
      <c r="T25636" s="24"/>
      <c r="W25636" s="24"/>
      <c r="Z25636" s="24"/>
      <c r="AC25636" s="24"/>
      <c r="AI25636" s="24"/>
      <c r="AL25636" s="24"/>
      <c r="AO25636" s="24"/>
      <c r="AR25636" s="24"/>
      <c r="AU25636" s="24"/>
    </row>
    <row r="25637">
      <c r="J25637" s="18"/>
      <c r="N25637" s="24"/>
      <c r="Q25637" s="24"/>
      <c r="T25637" s="24"/>
      <c r="W25637" s="24"/>
      <c r="Z25637" s="24"/>
      <c r="AC25637" s="24"/>
      <c r="AI25637" s="24"/>
      <c r="AL25637" s="24"/>
      <c r="AO25637" s="24"/>
      <c r="AR25637" s="24"/>
      <c r="AU25637" s="24"/>
    </row>
    <row r="25638">
      <c r="J25638" s="18"/>
      <c r="N25638" s="24"/>
      <c r="Q25638" s="24"/>
      <c r="T25638" s="24"/>
      <c r="W25638" s="24"/>
      <c r="Z25638" s="24"/>
      <c r="AC25638" s="24"/>
      <c r="AI25638" s="24"/>
      <c r="AL25638" s="24"/>
      <c r="AO25638" s="24"/>
      <c r="AR25638" s="24"/>
      <c r="AU25638" s="24"/>
    </row>
    <row r="25639">
      <c r="J25639" s="18"/>
      <c r="N25639" s="24"/>
      <c r="Q25639" s="24"/>
      <c r="T25639" s="24"/>
      <c r="W25639" s="24"/>
      <c r="Z25639" s="24"/>
      <c r="AC25639" s="24"/>
      <c r="AI25639" s="24"/>
      <c r="AL25639" s="24"/>
      <c r="AO25639" s="24"/>
      <c r="AR25639" s="24"/>
      <c r="AU25639" s="24"/>
    </row>
    <row r="25640">
      <c r="J25640" s="18"/>
      <c r="N25640" s="24"/>
      <c r="Q25640" s="24"/>
      <c r="T25640" s="24"/>
      <c r="W25640" s="24"/>
      <c r="Z25640" s="24"/>
      <c r="AC25640" s="24"/>
      <c r="AI25640" s="24"/>
      <c r="AL25640" s="24"/>
      <c r="AO25640" s="24"/>
      <c r="AR25640" s="24"/>
      <c r="AU25640" s="24"/>
    </row>
    <row r="25641">
      <c r="J25641" s="18"/>
      <c r="N25641" s="24"/>
      <c r="Q25641" s="24"/>
      <c r="T25641" s="24"/>
      <c r="W25641" s="24"/>
      <c r="Z25641" s="24"/>
      <c r="AC25641" s="24"/>
      <c r="AI25641" s="24"/>
      <c r="AL25641" s="24"/>
      <c r="AO25641" s="24"/>
      <c r="AR25641" s="24"/>
      <c r="AU25641" s="24"/>
    </row>
    <row r="25642">
      <c r="J25642" s="18"/>
      <c r="N25642" s="24"/>
      <c r="Q25642" s="24"/>
      <c r="T25642" s="24"/>
      <c r="W25642" s="24"/>
      <c r="Z25642" s="24"/>
      <c r="AC25642" s="24"/>
      <c r="AI25642" s="24"/>
      <c r="AL25642" s="24"/>
      <c r="AO25642" s="24"/>
      <c r="AR25642" s="24"/>
      <c r="AU25642" s="24"/>
    </row>
    <row r="25643">
      <c r="J25643" s="18"/>
      <c r="N25643" s="24"/>
      <c r="Q25643" s="24"/>
      <c r="T25643" s="24"/>
      <c r="W25643" s="24"/>
      <c r="Z25643" s="24"/>
      <c r="AC25643" s="24"/>
      <c r="AI25643" s="24"/>
      <c r="AL25643" s="24"/>
      <c r="AO25643" s="24"/>
      <c r="AR25643" s="24"/>
      <c r="AU25643" s="24"/>
    </row>
    <row r="25644">
      <c r="J25644" s="18"/>
      <c r="N25644" s="24"/>
      <c r="Q25644" s="24"/>
      <c r="T25644" s="24"/>
      <c r="W25644" s="24"/>
      <c r="Z25644" s="24"/>
      <c r="AC25644" s="24"/>
      <c r="AI25644" s="24"/>
      <c r="AL25644" s="24"/>
      <c r="AO25644" s="24"/>
      <c r="AR25644" s="24"/>
      <c r="AU25644" s="24"/>
    </row>
    <row r="25645">
      <c r="J25645" s="18"/>
      <c r="N25645" s="24"/>
      <c r="Q25645" s="24"/>
      <c r="T25645" s="24"/>
      <c r="W25645" s="24"/>
      <c r="Z25645" s="24"/>
      <c r="AC25645" s="24"/>
      <c r="AI25645" s="24"/>
      <c r="AL25645" s="24"/>
      <c r="AO25645" s="24"/>
      <c r="AR25645" s="24"/>
      <c r="AU25645" s="24"/>
    </row>
    <row r="25646">
      <c r="J25646" s="18"/>
      <c r="N25646" s="24"/>
      <c r="Q25646" s="24"/>
      <c r="T25646" s="24"/>
      <c r="W25646" s="24"/>
      <c r="Z25646" s="24"/>
      <c r="AC25646" s="24"/>
      <c r="AI25646" s="24"/>
      <c r="AL25646" s="24"/>
      <c r="AO25646" s="24"/>
      <c r="AR25646" s="24"/>
      <c r="AU25646" s="24"/>
    </row>
    <row r="25647">
      <c r="J25647" s="18"/>
      <c r="N25647" s="24"/>
      <c r="Q25647" s="24"/>
      <c r="T25647" s="24"/>
      <c r="W25647" s="24"/>
      <c r="Z25647" s="24"/>
      <c r="AC25647" s="24"/>
      <c r="AI25647" s="24"/>
      <c r="AL25647" s="24"/>
      <c r="AO25647" s="24"/>
      <c r="AR25647" s="24"/>
      <c r="AU25647" s="24"/>
    </row>
    <row r="25648">
      <c r="J25648" s="18"/>
      <c r="N25648" s="24"/>
      <c r="Q25648" s="24"/>
      <c r="T25648" s="24"/>
      <c r="W25648" s="24"/>
      <c r="Z25648" s="24"/>
      <c r="AC25648" s="24"/>
      <c r="AI25648" s="24"/>
      <c r="AL25648" s="24"/>
      <c r="AO25648" s="24"/>
      <c r="AR25648" s="24"/>
      <c r="AU25648" s="24"/>
    </row>
    <row r="25649">
      <c r="J25649" s="18"/>
      <c r="N25649" s="24"/>
      <c r="Q25649" s="24"/>
      <c r="T25649" s="24"/>
      <c r="W25649" s="24"/>
      <c r="Z25649" s="24"/>
      <c r="AC25649" s="24"/>
      <c r="AI25649" s="24"/>
      <c r="AL25649" s="24"/>
      <c r="AO25649" s="24"/>
      <c r="AR25649" s="24"/>
      <c r="AU25649" s="24"/>
    </row>
    <row r="25650">
      <c r="J25650" s="18"/>
      <c r="N25650" s="24"/>
      <c r="Q25650" s="24"/>
      <c r="T25650" s="24"/>
      <c r="W25650" s="24"/>
      <c r="Z25650" s="24"/>
      <c r="AC25650" s="24"/>
      <c r="AI25650" s="24"/>
      <c r="AL25650" s="24"/>
      <c r="AO25650" s="24"/>
      <c r="AR25650" s="24"/>
      <c r="AU25650" s="24"/>
    </row>
    <row r="25651">
      <c r="J25651" s="18"/>
      <c r="N25651" s="24"/>
      <c r="Q25651" s="24"/>
      <c r="T25651" s="24"/>
      <c r="W25651" s="24"/>
      <c r="Z25651" s="24"/>
      <c r="AC25651" s="24"/>
      <c r="AI25651" s="24"/>
      <c r="AL25651" s="24"/>
      <c r="AO25651" s="24"/>
      <c r="AR25651" s="24"/>
      <c r="AU25651" s="24"/>
    </row>
    <row r="25652">
      <c r="J25652" s="18"/>
      <c r="N25652" s="24"/>
      <c r="Q25652" s="24"/>
      <c r="T25652" s="24"/>
      <c r="W25652" s="24"/>
      <c r="Z25652" s="24"/>
      <c r="AC25652" s="24"/>
      <c r="AI25652" s="24"/>
      <c r="AL25652" s="24"/>
      <c r="AO25652" s="24"/>
      <c r="AR25652" s="24"/>
      <c r="AU25652" s="24"/>
    </row>
    <row r="25653">
      <c r="J25653" s="18"/>
      <c r="N25653" s="24"/>
      <c r="Q25653" s="24"/>
      <c r="T25653" s="24"/>
      <c r="W25653" s="24"/>
      <c r="Z25653" s="24"/>
      <c r="AC25653" s="24"/>
      <c r="AI25653" s="24"/>
      <c r="AL25653" s="24"/>
      <c r="AO25653" s="24"/>
      <c r="AR25653" s="24"/>
      <c r="AU25653" s="24"/>
    </row>
    <row r="25654">
      <c r="J25654" s="18"/>
      <c r="N25654" s="24"/>
      <c r="Q25654" s="24"/>
      <c r="T25654" s="24"/>
      <c r="W25654" s="24"/>
      <c r="Z25654" s="24"/>
      <c r="AC25654" s="24"/>
      <c r="AI25654" s="24"/>
      <c r="AL25654" s="24"/>
      <c r="AO25654" s="24"/>
      <c r="AR25654" s="24"/>
      <c r="AU25654" s="24"/>
    </row>
    <row r="25655">
      <c r="J25655" s="18"/>
      <c r="N25655" s="24"/>
      <c r="Q25655" s="24"/>
      <c r="T25655" s="24"/>
      <c r="W25655" s="24"/>
      <c r="Z25655" s="24"/>
      <c r="AC25655" s="24"/>
      <c r="AI25655" s="24"/>
      <c r="AL25655" s="24"/>
      <c r="AO25655" s="24"/>
      <c r="AR25655" s="24"/>
      <c r="AU25655" s="24"/>
    </row>
    <row r="25656">
      <c r="J25656" s="18"/>
      <c r="N25656" s="24"/>
      <c r="Q25656" s="24"/>
      <c r="T25656" s="24"/>
      <c r="W25656" s="24"/>
      <c r="Z25656" s="24"/>
      <c r="AC25656" s="24"/>
      <c r="AI25656" s="24"/>
      <c r="AL25656" s="24"/>
      <c r="AO25656" s="24"/>
      <c r="AR25656" s="24"/>
      <c r="AU25656" s="24"/>
    </row>
    <row r="25657">
      <c r="J25657" s="18"/>
      <c r="N25657" s="24"/>
      <c r="Q25657" s="24"/>
      <c r="T25657" s="24"/>
      <c r="W25657" s="24"/>
      <c r="Z25657" s="24"/>
      <c r="AC25657" s="24"/>
      <c r="AI25657" s="24"/>
      <c r="AL25657" s="24"/>
      <c r="AO25657" s="24"/>
      <c r="AR25657" s="24"/>
      <c r="AU25657" s="24"/>
    </row>
    <row r="25658">
      <c r="J25658" s="18"/>
      <c r="N25658" s="24"/>
      <c r="Q25658" s="24"/>
      <c r="T25658" s="24"/>
      <c r="W25658" s="24"/>
      <c r="Z25658" s="24"/>
      <c r="AC25658" s="24"/>
      <c r="AI25658" s="24"/>
      <c r="AL25658" s="24"/>
      <c r="AO25658" s="24"/>
      <c r="AR25658" s="24"/>
      <c r="AU25658" s="24"/>
    </row>
    <row r="25659">
      <c r="J25659" s="18"/>
      <c r="N25659" s="24"/>
      <c r="Q25659" s="24"/>
      <c r="T25659" s="24"/>
      <c r="W25659" s="24"/>
      <c r="Z25659" s="24"/>
      <c r="AC25659" s="24"/>
      <c r="AI25659" s="24"/>
      <c r="AL25659" s="24"/>
      <c r="AO25659" s="24"/>
      <c r="AR25659" s="24"/>
      <c r="AU25659" s="24"/>
    </row>
    <row r="25660">
      <c r="J25660" s="18"/>
      <c r="N25660" s="24"/>
      <c r="Q25660" s="24"/>
      <c r="T25660" s="24"/>
      <c r="W25660" s="24"/>
      <c r="Z25660" s="24"/>
      <c r="AC25660" s="24"/>
      <c r="AI25660" s="24"/>
      <c r="AL25660" s="24"/>
      <c r="AO25660" s="24"/>
      <c r="AR25660" s="24"/>
      <c r="AU25660" s="24"/>
    </row>
    <row r="25661">
      <c r="J25661" s="18"/>
      <c r="N25661" s="24"/>
      <c r="Q25661" s="24"/>
      <c r="T25661" s="24"/>
      <c r="W25661" s="24"/>
      <c r="Z25661" s="24"/>
      <c r="AC25661" s="24"/>
      <c r="AI25661" s="24"/>
      <c r="AL25661" s="24"/>
      <c r="AO25661" s="24"/>
      <c r="AR25661" s="24"/>
      <c r="AU25661" s="24"/>
    </row>
    <row r="25662">
      <c r="J25662" s="18"/>
      <c r="N25662" s="24"/>
      <c r="Q25662" s="24"/>
      <c r="T25662" s="24"/>
      <c r="W25662" s="24"/>
      <c r="Z25662" s="24"/>
      <c r="AC25662" s="24"/>
      <c r="AI25662" s="24"/>
      <c r="AL25662" s="24"/>
      <c r="AO25662" s="24"/>
      <c r="AR25662" s="24"/>
      <c r="AU25662" s="24"/>
    </row>
    <row r="25663">
      <c r="J25663" s="18"/>
      <c r="N25663" s="24"/>
      <c r="Q25663" s="24"/>
      <c r="T25663" s="24"/>
      <c r="W25663" s="24"/>
      <c r="Z25663" s="24"/>
      <c r="AC25663" s="24"/>
      <c r="AI25663" s="24"/>
      <c r="AL25663" s="24"/>
      <c r="AO25663" s="24"/>
      <c r="AR25663" s="24"/>
      <c r="AU25663" s="24"/>
    </row>
    <row r="25664">
      <c r="J25664" s="18"/>
      <c r="N25664" s="24"/>
      <c r="Q25664" s="24"/>
      <c r="T25664" s="24"/>
      <c r="W25664" s="24"/>
      <c r="Z25664" s="24"/>
      <c r="AC25664" s="24"/>
      <c r="AI25664" s="24"/>
      <c r="AL25664" s="24"/>
      <c r="AO25664" s="24"/>
      <c r="AR25664" s="24"/>
      <c r="AU25664" s="24"/>
    </row>
    <row r="25665">
      <c r="J25665" s="18"/>
      <c r="N25665" s="24"/>
      <c r="Q25665" s="24"/>
      <c r="T25665" s="24"/>
      <c r="W25665" s="24"/>
      <c r="Z25665" s="24"/>
      <c r="AC25665" s="24"/>
      <c r="AI25665" s="24"/>
      <c r="AL25665" s="24"/>
      <c r="AO25665" s="24"/>
      <c r="AR25665" s="24"/>
      <c r="AU25665" s="24"/>
    </row>
    <row r="25666">
      <c r="J25666" s="18"/>
      <c r="N25666" s="24"/>
      <c r="Q25666" s="24"/>
      <c r="T25666" s="24"/>
      <c r="W25666" s="24"/>
      <c r="Z25666" s="24"/>
      <c r="AC25666" s="24"/>
      <c r="AI25666" s="24"/>
      <c r="AL25666" s="24"/>
      <c r="AO25666" s="24"/>
      <c r="AR25666" s="24"/>
      <c r="AU25666" s="24"/>
    </row>
    <row r="25667">
      <c r="J25667" s="18"/>
      <c r="N25667" s="24"/>
      <c r="Q25667" s="24"/>
      <c r="T25667" s="24"/>
      <c r="W25667" s="24"/>
      <c r="Z25667" s="24"/>
      <c r="AC25667" s="24"/>
      <c r="AI25667" s="24"/>
      <c r="AL25667" s="24"/>
      <c r="AO25667" s="24"/>
      <c r="AR25667" s="24"/>
      <c r="AU25667" s="24"/>
    </row>
    <row r="25668">
      <c r="J25668" s="18"/>
      <c r="N25668" s="24"/>
      <c r="Q25668" s="24"/>
      <c r="T25668" s="24"/>
      <c r="W25668" s="24"/>
      <c r="Z25668" s="24"/>
      <c r="AC25668" s="24"/>
      <c r="AI25668" s="24"/>
      <c r="AL25668" s="24"/>
      <c r="AO25668" s="24"/>
      <c r="AR25668" s="24"/>
      <c r="AU25668" s="24"/>
    </row>
    <row r="25669">
      <c r="J25669" s="18"/>
      <c r="N25669" s="24"/>
      <c r="Q25669" s="24"/>
      <c r="T25669" s="24"/>
      <c r="W25669" s="24"/>
      <c r="Z25669" s="24"/>
      <c r="AC25669" s="24"/>
      <c r="AI25669" s="24"/>
      <c r="AL25669" s="24"/>
      <c r="AO25669" s="24"/>
      <c r="AR25669" s="24"/>
      <c r="AU25669" s="24"/>
    </row>
    <row r="25670">
      <c r="J25670" s="18"/>
      <c r="N25670" s="24"/>
      <c r="Q25670" s="24"/>
      <c r="T25670" s="24"/>
      <c r="W25670" s="24"/>
      <c r="Z25670" s="24"/>
      <c r="AC25670" s="24"/>
      <c r="AI25670" s="24"/>
      <c r="AL25670" s="24"/>
      <c r="AO25670" s="24"/>
      <c r="AR25670" s="24"/>
      <c r="AU25670" s="24"/>
    </row>
    <row r="25671">
      <c r="J25671" s="18"/>
      <c r="N25671" s="24"/>
      <c r="Q25671" s="24"/>
      <c r="T25671" s="24"/>
      <c r="W25671" s="24"/>
      <c r="Z25671" s="24"/>
      <c r="AC25671" s="24"/>
      <c r="AI25671" s="24"/>
      <c r="AL25671" s="24"/>
      <c r="AO25671" s="24"/>
      <c r="AR25671" s="24"/>
      <c r="AU25671" s="24"/>
    </row>
    <row r="25672">
      <c r="J25672" s="18"/>
      <c r="N25672" s="24"/>
      <c r="Q25672" s="24"/>
      <c r="T25672" s="24"/>
      <c r="W25672" s="24"/>
      <c r="Z25672" s="24"/>
      <c r="AC25672" s="24"/>
      <c r="AI25672" s="24"/>
      <c r="AL25672" s="24"/>
      <c r="AO25672" s="24"/>
      <c r="AR25672" s="24"/>
      <c r="AU25672" s="24"/>
    </row>
    <row r="25673">
      <c r="J25673" s="18"/>
      <c r="N25673" s="24"/>
      <c r="Q25673" s="24"/>
      <c r="T25673" s="24"/>
      <c r="W25673" s="24"/>
      <c r="Z25673" s="24"/>
      <c r="AC25673" s="24"/>
      <c r="AI25673" s="24"/>
      <c r="AL25673" s="24"/>
      <c r="AO25673" s="24"/>
      <c r="AR25673" s="24"/>
      <c r="AU25673" s="24"/>
    </row>
    <row r="25674">
      <c r="J25674" s="18"/>
      <c r="N25674" s="24"/>
      <c r="Q25674" s="24"/>
      <c r="T25674" s="24"/>
      <c r="W25674" s="24"/>
      <c r="Z25674" s="24"/>
      <c r="AC25674" s="24"/>
      <c r="AI25674" s="24"/>
      <c r="AL25674" s="24"/>
      <c r="AO25674" s="24"/>
      <c r="AR25674" s="24"/>
      <c r="AU25674" s="24"/>
    </row>
    <row r="25675">
      <c r="J25675" s="18"/>
      <c r="N25675" s="24"/>
      <c r="Q25675" s="24"/>
      <c r="T25675" s="24"/>
      <c r="W25675" s="24"/>
      <c r="Z25675" s="24"/>
      <c r="AC25675" s="24"/>
      <c r="AI25675" s="24"/>
      <c r="AL25675" s="24"/>
      <c r="AO25675" s="24"/>
      <c r="AR25675" s="24"/>
      <c r="AU25675" s="24"/>
    </row>
    <row r="25676">
      <c r="J25676" s="18"/>
      <c r="N25676" s="24"/>
      <c r="Q25676" s="24"/>
      <c r="T25676" s="24"/>
      <c r="W25676" s="24"/>
      <c r="Z25676" s="24"/>
      <c r="AC25676" s="24"/>
      <c r="AI25676" s="24"/>
      <c r="AL25676" s="24"/>
      <c r="AO25676" s="24"/>
      <c r="AR25676" s="24"/>
      <c r="AU25676" s="24"/>
    </row>
    <row r="25677">
      <c r="J25677" s="18"/>
      <c r="N25677" s="24"/>
      <c r="Q25677" s="24"/>
      <c r="T25677" s="24"/>
      <c r="W25677" s="24"/>
      <c r="Z25677" s="24"/>
      <c r="AC25677" s="24"/>
      <c r="AI25677" s="24"/>
      <c r="AL25677" s="24"/>
      <c r="AO25677" s="24"/>
      <c r="AR25677" s="24"/>
      <c r="AU25677" s="24"/>
    </row>
    <row r="25678">
      <c r="J25678" s="18"/>
      <c r="N25678" s="24"/>
      <c r="Q25678" s="24"/>
      <c r="T25678" s="24"/>
      <c r="W25678" s="24"/>
      <c r="Z25678" s="24"/>
      <c r="AC25678" s="24"/>
      <c r="AI25678" s="24"/>
      <c r="AL25678" s="24"/>
      <c r="AO25678" s="24"/>
      <c r="AR25678" s="24"/>
      <c r="AU25678" s="24"/>
    </row>
    <row r="25679">
      <c r="J25679" s="18"/>
      <c r="N25679" s="24"/>
      <c r="Q25679" s="24"/>
      <c r="T25679" s="24"/>
      <c r="W25679" s="24"/>
      <c r="Z25679" s="24"/>
      <c r="AC25679" s="24"/>
      <c r="AI25679" s="24"/>
      <c r="AL25679" s="24"/>
      <c r="AO25679" s="24"/>
      <c r="AR25679" s="24"/>
      <c r="AU25679" s="24"/>
    </row>
    <row r="25680">
      <c r="J25680" s="18"/>
      <c r="N25680" s="24"/>
      <c r="Q25680" s="24"/>
      <c r="T25680" s="24"/>
      <c r="W25680" s="24"/>
      <c r="Z25680" s="24"/>
      <c r="AC25680" s="24"/>
      <c r="AI25680" s="24"/>
      <c r="AL25680" s="24"/>
      <c r="AO25680" s="24"/>
      <c r="AR25680" s="24"/>
      <c r="AU25680" s="24"/>
    </row>
    <row r="25681">
      <c r="J25681" s="18"/>
      <c r="N25681" s="24"/>
      <c r="Q25681" s="24"/>
      <c r="T25681" s="24"/>
      <c r="W25681" s="24"/>
      <c r="Z25681" s="24"/>
      <c r="AC25681" s="24"/>
      <c r="AI25681" s="24"/>
      <c r="AL25681" s="24"/>
      <c r="AO25681" s="24"/>
      <c r="AR25681" s="24"/>
      <c r="AU25681" s="24"/>
    </row>
    <row r="25682">
      <c r="J25682" s="18"/>
      <c r="N25682" s="24"/>
      <c r="Q25682" s="24"/>
      <c r="T25682" s="24"/>
      <c r="W25682" s="24"/>
      <c r="Z25682" s="24"/>
      <c r="AC25682" s="24"/>
      <c r="AI25682" s="24"/>
      <c r="AL25682" s="24"/>
      <c r="AO25682" s="24"/>
      <c r="AR25682" s="24"/>
      <c r="AU25682" s="24"/>
    </row>
    <row r="25683">
      <c r="J25683" s="18"/>
      <c r="N25683" s="24"/>
      <c r="Q25683" s="24"/>
      <c r="T25683" s="24"/>
      <c r="W25683" s="24"/>
      <c r="Z25683" s="24"/>
      <c r="AC25683" s="24"/>
      <c r="AI25683" s="24"/>
      <c r="AL25683" s="24"/>
      <c r="AO25683" s="24"/>
      <c r="AR25683" s="24"/>
      <c r="AU25683" s="24"/>
    </row>
    <row r="25684">
      <c r="J25684" s="18"/>
      <c r="N25684" s="24"/>
      <c r="Q25684" s="24"/>
      <c r="T25684" s="24"/>
      <c r="W25684" s="24"/>
      <c r="Z25684" s="24"/>
      <c r="AC25684" s="24"/>
      <c r="AI25684" s="24"/>
      <c r="AL25684" s="24"/>
      <c r="AO25684" s="24"/>
      <c r="AR25684" s="24"/>
      <c r="AU25684" s="24"/>
    </row>
    <row r="25685">
      <c r="J25685" s="18"/>
      <c r="N25685" s="24"/>
      <c r="Q25685" s="24"/>
      <c r="T25685" s="24"/>
      <c r="W25685" s="24"/>
      <c r="Z25685" s="24"/>
      <c r="AC25685" s="24"/>
      <c r="AI25685" s="24"/>
      <c r="AL25685" s="24"/>
      <c r="AO25685" s="24"/>
      <c r="AR25685" s="24"/>
      <c r="AU25685" s="24"/>
    </row>
    <row r="25686">
      <c r="J25686" s="18"/>
      <c r="N25686" s="24"/>
      <c r="Q25686" s="24"/>
      <c r="T25686" s="24"/>
      <c r="W25686" s="24"/>
      <c r="Z25686" s="24"/>
      <c r="AC25686" s="24"/>
      <c r="AI25686" s="24"/>
      <c r="AL25686" s="24"/>
      <c r="AO25686" s="24"/>
      <c r="AR25686" s="24"/>
      <c r="AU25686" s="24"/>
    </row>
    <row r="25687">
      <c r="J25687" s="18"/>
      <c r="N25687" s="24"/>
      <c r="Q25687" s="24"/>
      <c r="T25687" s="24"/>
      <c r="W25687" s="24"/>
      <c r="Z25687" s="24"/>
      <c r="AC25687" s="24"/>
      <c r="AI25687" s="24"/>
      <c r="AL25687" s="24"/>
      <c r="AO25687" s="24"/>
      <c r="AR25687" s="24"/>
      <c r="AU25687" s="24"/>
    </row>
    <row r="25688">
      <c r="J25688" s="18"/>
      <c r="N25688" s="24"/>
      <c r="Q25688" s="24"/>
      <c r="T25688" s="24"/>
      <c r="W25688" s="24"/>
      <c r="Z25688" s="24"/>
      <c r="AC25688" s="24"/>
      <c r="AI25688" s="24"/>
      <c r="AL25688" s="24"/>
      <c r="AO25688" s="24"/>
      <c r="AR25688" s="24"/>
      <c r="AU25688" s="24"/>
    </row>
    <row r="25689">
      <c r="J25689" s="18"/>
      <c r="N25689" s="24"/>
      <c r="Q25689" s="24"/>
      <c r="T25689" s="24"/>
      <c r="W25689" s="24"/>
      <c r="Z25689" s="24"/>
      <c r="AC25689" s="24"/>
      <c r="AI25689" s="24"/>
      <c r="AL25689" s="24"/>
      <c r="AO25689" s="24"/>
      <c r="AR25689" s="24"/>
      <c r="AU25689" s="24"/>
    </row>
    <row r="25690">
      <c r="J25690" s="18"/>
      <c r="N25690" s="24"/>
      <c r="Q25690" s="24"/>
      <c r="T25690" s="24"/>
      <c r="W25690" s="24"/>
      <c r="Z25690" s="24"/>
      <c r="AC25690" s="24"/>
      <c r="AI25690" s="24"/>
      <c r="AL25690" s="24"/>
      <c r="AO25690" s="24"/>
      <c r="AR25690" s="24"/>
      <c r="AU25690" s="24"/>
    </row>
    <row r="25691">
      <c r="J25691" s="18"/>
      <c r="N25691" s="24"/>
      <c r="Q25691" s="24"/>
      <c r="T25691" s="24"/>
      <c r="W25691" s="24"/>
      <c r="Z25691" s="24"/>
      <c r="AC25691" s="24"/>
      <c r="AI25691" s="24"/>
      <c r="AL25691" s="24"/>
      <c r="AO25691" s="24"/>
      <c r="AR25691" s="24"/>
      <c r="AU25691" s="24"/>
    </row>
    <row r="25692">
      <c r="J25692" s="18"/>
      <c r="N25692" s="24"/>
      <c r="Q25692" s="24"/>
      <c r="T25692" s="24"/>
      <c r="W25692" s="24"/>
      <c r="Z25692" s="24"/>
      <c r="AC25692" s="24"/>
      <c r="AI25692" s="24"/>
      <c r="AL25692" s="24"/>
      <c r="AO25692" s="24"/>
      <c r="AR25692" s="24"/>
      <c r="AU25692" s="24"/>
    </row>
    <row r="25693">
      <c r="J25693" s="18"/>
      <c r="N25693" s="24"/>
      <c r="Q25693" s="24"/>
      <c r="T25693" s="24"/>
      <c r="W25693" s="24"/>
      <c r="Z25693" s="24"/>
      <c r="AC25693" s="24"/>
      <c r="AI25693" s="24"/>
      <c r="AL25693" s="24"/>
      <c r="AO25693" s="24"/>
      <c r="AR25693" s="24"/>
      <c r="AU25693" s="24"/>
    </row>
    <row r="25694">
      <c r="J25694" s="18"/>
      <c r="N25694" s="24"/>
      <c r="Q25694" s="24"/>
      <c r="T25694" s="24"/>
      <c r="W25694" s="24"/>
      <c r="Z25694" s="24"/>
      <c r="AC25694" s="24"/>
      <c r="AI25694" s="24"/>
      <c r="AL25694" s="24"/>
      <c r="AO25694" s="24"/>
      <c r="AR25694" s="24"/>
      <c r="AU25694" s="24"/>
    </row>
    <row r="25695">
      <c r="J25695" s="18"/>
      <c r="N25695" s="24"/>
      <c r="Q25695" s="24"/>
      <c r="T25695" s="24"/>
      <c r="W25695" s="24"/>
      <c r="Z25695" s="24"/>
      <c r="AC25695" s="24"/>
      <c r="AI25695" s="24"/>
      <c r="AL25695" s="24"/>
      <c r="AO25695" s="24"/>
      <c r="AR25695" s="24"/>
      <c r="AU25695" s="24"/>
    </row>
    <row r="25696">
      <c r="J25696" s="18"/>
      <c r="N25696" s="24"/>
      <c r="Q25696" s="24"/>
      <c r="T25696" s="24"/>
      <c r="W25696" s="24"/>
      <c r="Z25696" s="24"/>
      <c r="AC25696" s="24"/>
      <c r="AI25696" s="24"/>
      <c r="AL25696" s="24"/>
      <c r="AO25696" s="24"/>
      <c r="AR25696" s="24"/>
      <c r="AU25696" s="24"/>
    </row>
    <row r="25697">
      <c r="J25697" s="18"/>
      <c r="N25697" s="24"/>
      <c r="Q25697" s="24"/>
      <c r="T25697" s="24"/>
      <c r="W25697" s="24"/>
      <c r="Z25697" s="24"/>
      <c r="AC25697" s="24"/>
      <c r="AI25697" s="24"/>
      <c r="AL25697" s="24"/>
      <c r="AO25697" s="24"/>
      <c r="AR25697" s="24"/>
      <c r="AU25697" s="24"/>
    </row>
    <row r="25698">
      <c r="J25698" s="18"/>
      <c r="N25698" s="24"/>
      <c r="Q25698" s="24"/>
      <c r="T25698" s="24"/>
      <c r="W25698" s="24"/>
      <c r="Z25698" s="24"/>
      <c r="AC25698" s="24"/>
      <c r="AI25698" s="24"/>
      <c r="AL25698" s="24"/>
      <c r="AO25698" s="24"/>
      <c r="AR25698" s="24"/>
      <c r="AU25698" s="24"/>
    </row>
    <row r="25699">
      <c r="J25699" s="18"/>
      <c r="N25699" s="24"/>
      <c r="Q25699" s="24"/>
      <c r="T25699" s="24"/>
      <c r="W25699" s="24"/>
      <c r="Z25699" s="24"/>
      <c r="AC25699" s="24"/>
      <c r="AI25699" s="24"/>
      <c r="AL25699" s="24"/>
      <c r="AO25699" s="24"/>
      <c r="AR25699" s="24"/>
      <c r="AU25699" s="24"/>
    </row>
    <row r="25700">
      <c r="J25700" s="18"/>
      <c r="N25700" s="24"/>
      <c r="Q25700" s="24"/>
      <c r="T25700" s="24"/>
      <c r="W25700" s="24"/>
      <c r="Z25700" s="24"/>
      <c r="AC25700" s="24"/>
      <c r="AI25700" s="24"/>
      <c r="AL25700" s="24"/>
      <c r="AO25700" s="24"/>
      <c r="AR25700" s="24"/>
      <c r="AU25700" s="24"/>
    </row>
    <row r="25701">
      <c r="J25701" s="18"/>
      <c r="N25701" s="24"/>
      <c r="Q25701" s="24"/>
      <c r="T25701" s="24"/>
      <c r="W25701" s="24"/>
      <c r="Z25701" s="24"/>
      <c r="AC25701" s="24"/>
      <c r="AI25701" s="24"/>
      <c r="AL25701" s="24"/>
      <c r="AO25701" s="24"/>
      <c r="AR25701" s="24"/>
      <c r="AU25701" s="24"/>
    </row>
    <row r="25702">
      <c r="J25702" s="18"/>
      <c r="N25702" s="24"/>
      <c r="Q25702" s="24"/>
      <c r="T25702" s="24"/>
      <c r="W25702" s="24"/>
      <c r="Z25702" s="24"/>
      <c r="AC25702" s="24"/>
      <c r="AI25702" s="24"/>
      <c r="AL25702" s="24"/>
      <c r="AO25702" s="24"/>
      <c r="AR25702" s="24"/>
      <c r="AU25702" s="24"/>
    </row>
    <row r="25703">
      <c r="J25703" s="18"/>
      <c r="N25703" s="24"/>
      <c r="Q25703" s="24"/>
      <c r="T25703" s="24"/>
      <c r="W25703" s="24"/>
      <c r="Z25703" s="24"/>
      <c r="AC25703" s="24"/>
      <c r="AI25703" s="24"/>
      <c r="AL25703" s="24"/>
      <c r="AO25703" s="24"/>
      <c r="AR25703" s="24"/>
      <c r="AU25703" s="24"/>
    </row>
    <row r="25704">
      <c r="J25704" s="18"/>
      <c r="N25704" s="24"/>
      <c r="Q25704" s="24"/>
      <c r="T25704" s="24"/>
      <c r="W25704" s="24"/>
      <c r="Z25704" s="24"/>
      <c r="AC25704" s="24"/>
      <c r="AI25704" s="24"/>
      <c r="AL25704" s="24"/>
      <c r="AO25704" s="24"/>
      <c r="AR25704" s="24"/>
      <c r="AU25704" s="24"/>
    </row>
    <row r="25705">
      <c r="J25705" s="18"/>
      <c r="N25705" s="24"/>
      <c r="Q25705" s="24"/>
      <c r="T25705" s="24"/>
      <c r="W25705" s="24"/>
      <c r="Z25705" s="24"/>
      <c r="AC25705" s="24"/>
      <c r="AI25705" s="24"/>
      <c r="AL25705" s="24"/>
      <c r="AO25705" s="24"/>
      <c r="AR25705" s="24"/>
      <c r="AU25705" s="24"/>
    </row>
    <row r="25706">
      <c r="J25706" s="18"/>
      <c r="N25706" s="24"/>
      <c r="Q25706" s="24"/>
      <c r="T25706" s="24"/>
      <c r="W25706" s="24"/>
      <c r="Z25706" s="24"/>
      <c r="AC25706" s="24"/>
      <c r="AI25706" s="24"/>
      <c r="AL25706" s="24"/>
      <c r="AO25706" s="24"/>
      <c r="AR25706" s="24"/>
      <c r="AU25706" s="24"/>
    </row>
    <row r="25707">
      <c r="J25707" s="18"/>
      <c r="N25707" s="24"/>
      <c r="Q25707" s="24"/>
      <c r="T25707" s="24"/>
      <c r="W25707" s="24"/>
      <c r="Z25707" s="24"/>
      <c r="AC25707" s="24"/>
      <c r="AI25707" s="24"/>
      <c r="AL25707" s="24"/>
      <c r="AO25707" s="24"/>
      <c r="AR25707" s="24"/>
      <c r="AU25707" s="24"/>
    </row>
    <row r="25708">
      <c r="J25708" s="18"/>
      <c r="N25708" s="24"/>
      <c r="Q25708" s="24"/>
      <c r="T25708" s="24"/>
      <c r="W25708" s="24"/>
      <c r="Z25708" s="24"/>
      <c r="AC25708" s="24"/>
      <c r="AI25708" s="24"/>
      <c r="AL25708" s="24"/>
      <c r="AO25708" s="24"/>
      <c r="AR25708" s="24"/>
      <c r="AU25708" s="24"/>
    </row>
    <row r="25709">
      <c r="J25709" s="18"/>
      <c r="N25709" s="24"/>
      <c r="Q25709" s="24"/>
      <c r="T25709" s="24"/>
      <c r="W25709" s="24"/>
      <c r="Z25709" s="24"/>
      <c r="AC25709" s="24"/>
      <c r="AI25709" s="24"/>
      <c r="AL25709" s="24"/>
      <c r="AO25709" s="24"/>
      <c r="AR25709" s="24"/>
      <c r="AU25709" s="24"/>
    </row>
    <row r="25710">
      <c r="J25710" s="18"/>
      <c r="N25710" s="24"/>
      <c r="Q25710" s="24"/>
      <c r="T25710" s="24"/>
      <c r="W25710" s="24"/>
      <c r="Z25710" s="24"/>
      <c r="AC25710" s="24"/>
      <c r="AI25710" s="24"/>
      <c r="AL25710" s="24"/>
      <c r="AO25710" s="24"/>
      <c r="AR25710" s="24"/>
      <c r="AU25710" s="24"/>
    </row>
    <row r="25711">
      <c r="J25711" s="18"/>
      <c r="N25711" s="24"/>
      <c r="Q25711" s="24"/>
      <c r="T25711" s="24"/>
      <c r="W25711" s="24"/>
      <c r="Z25711" s="24"/>
      <c r="AC25711" s="24"/>
      <c r="AI25711" s="24"/>
      <c r="AL25711" s="24"/>
      <c r="AO25711" s="24"/>
      <c r="AR25711" s="24"/>
      <c r="AU25711" s="24"/>
    </row>
    <row r="25712">
      <c r="J25712" s="18"/>
      <c r="N25712" s="24"/>
      <c r="Q25712" s="24"/>
      <c r="T25712" s="24"/>
      <c r="W25712" s="24"/>
      <c r="Z25712" s="24"/>
      <c r="AC25712" s="24"/>
      <c r="AI25712" s="24"/>
      <c r="AL25712" s="24"/>
      <c r="AO25712" s="24"/>
      <c r="AR25712" s="24"/>
      <c r="AU25712" s="24"/>
    </row>
    <row r="25713">
      <c r="J25713" s="18"/>
      <c r="N25713" s="24"/>
      <c r="Q25713" s="24"/>
      <c r="T25713" s="24"/>
      <c r="W25713" s="24"/>
      <c r="Z25713" s="24"/>
      <c r="AC25713" s="24"/>
      <c r="AI25713" s="24"/>
      <c r="AL25713" s="24"/>
      <c r="AO25713" s="24"/>
      <c r="AR25713" s="24"/>
      <c r="AU25713" s="24"/>
    </row>
    <row r="25714">
      <c r="J25714" s="18"/>
      <c r="N25714" s="24"/>
      <c r="Q25714" s="24"/>
      <c r="T25714" s="24"/>
      <c r="W25714" s="24"/>
      <c r="Z25714" s="24"/>
      <c r="AC25714" s="24"/>
      <c r="AI25714" s="24"/>
      <c r="AL25714" s="24"/>
      <c r="AO25714" s="24"/>
      <c r="AR25714" s="24"/>
      <c r="AU25714" s="24"/>
    </row>
    <row r="25715">
      <c r="J25715" s="18"/>
      <c r="N25715" s="24"/>
      <c r="Q25715" s="24"/>
      <c r="T25715" s="24"/>
      <c r="W25715" s="24"/>
      <c r="Z25715" s="24"/>
      <c r="AC25715" s="24"/>
      <c r="AI25715" s="24"/>
      <c r="AL25715" s="24"/>
      <c r="AO25715" s="24"/>
      <c r="AR25715" s="24"/>
      <c r="AU25715" s="24"/>
    </row>
    <row r="25716">
      <c r="J25716" s="18"/>
      <c r="N25716" s="24"/>
      <c r="Q25716" s="24"/>
      <c r="T25716" s="24"/>
      <c r="W25716" s="24"/>
      <c r="Z25716" s="24"/>
      <c r="AC25716" s="24"/>
      <c r="AI25716" s="24"/>
      <c r="AL25716" s="24"/>
      <c r="AO25716" s="24"/>
      <c r="AR25716" s="24"/>
      <c r="AU25716" s="24"/>
    </row>
    <row r="25717">
      <c r="J25717" s="18"/>
      <c r="N25717" s="24"/>
      <c r="Q25717" s="24"/>
      <c r="T25717" s="24"/>
      <c r="W25717" s="24"/>
      <c r="Z25717" s="24"/>
      <c r="AC25717" s="24"/>
      <c r="AI25717" s="24"/>
      <c r="AL25717" s="24"/>
      <c r="AO25717" s="24"/>
      <c r="AR25717" s="24"/>
      <c r="AU25717" s="24"/>
    </row>
    <row r="25718">
      <c r="J25718" s="18"/>
      <c r="N25718" s="24"/>
      <c r="Q25718" s="24"/>
      <c r="T25718" s="24"/>
      <c r="W25718" s="24"/>
      <c r="Z25718" s="24"/>
      <c r="AC25718" s="24"/>
      <c r="AI25718" s="24"/>
      <c r="AL25718" s="24"/>
      <c r="AO25718" s="24"/>
      <c r="AR25718" s="24"/>
      <c r="AU25718" s="24"/>
    </row>
    <row r="25719">
      <c r="J25719" s="18"/>
      <c r="N25719" s="24"/>
      <c r="Q25719" s="24"/>
      <c r="T25719" s="24"/>
      <c r="W25719" s="24"/>
      <c r="Z25719" s="24"/>
      <c r="AC25719" s="24"/>
      <c r="AI25719" s="24"/>
      <c r="AL25719" s="24"/>
      <c r="AO25719" s="24"/>
      <c r="AR25719" s="24"/>
      <c r="AU25719" s="24"/>
    </row>
    <row r="25720">
      <c r="J25720" s="18"/>
      <c r="N25720" s="24"/>
      <c r="Q25720" s="24"/>
      <c r="T25720" s="24"/>
      <c r="W25720" s="24"/>
      <c r="Z25720" s="24"/>
      <c r="AC25720" s="24"/>
      <c r="AI25720" s="24"/>
      <c r="AL25720" s="24"/>
      <c r="AO25720" s="24"/>
      <c r="AR25720" s="24"/>
      <c r="AU25720" s="24"/>
    </row>
    <row r="25721">
      <c r="J25721" s="18"/>
      <c r="N25721" s="24"/>
      <c r="Q25721" s="24"/>
      <c r="T25721" s="24"/>
      <c r="W25721" s="24"/>
      <c r="Z25721" s="24"/>
      <c r="AC25721" s="24"/>
      <c r="AI25721" s="24"/>
      <c r="AL25721" s="24"/>
      <c r="AO25721" s="24"/>
      <c r="AR25721" s="24"/>
      <c r="AU25721" s="24"/>
    </row>
    <row r="25722">
      <c r="J25722" s="18"/>
      <c r="N25722" s="24"/>
      <c r="Q25722" s="24"/>
      <c r="T25722" s="24"/>
      <c r="W25722" s="24"/>
      <c r="Z25722" s="24"/>
      <c r="AC25722" s="24"/>
      <c r="AI25722" s="24"/>
      <c r="AL25722" s="24"/>
      <c r="AO25722" s="24"/>
      <c r="AR25722" s="24"/>
      <c r="AU25722" s="24"/>
    </row>
    <row r="25723">
      <c r="J25723" s="18"/>
      <c r="N25723" s="24"/>
      <c r="Q25723" s="24"/>
      <c r="T25723" s="24"/>
      <c r="W25723" s="24"/>
      <c r="Z25723" s="24"/>
      <c r="AC25723" s="24"/>
      <c r="AI25723" s="24"/>
      <c r="AL25723" s="24"/>
      <c r="AO25723" s="24"/>
      <c r="AR25723" s="24"/>
      <c r="AU25723" s="24"/>
    </row>
    <row r="25724">
      <c r="J25724" s="18"/>
      <c r="N25724" s="24"/>
      <c r="Q25724" s="24"/>
      <c r="T25724" s="24"/>
      <c r="W25724" s="24"/>
      <c r="Z25724" s="24"/>
      <c r="AC25724" s="24"/>
      <c r="AI25724" s="24"/>
      <c r="AL25724" s="24"/>
      <c r="AO25724" s="24"/>
      <c r="AR25724" s="24"/>
      <c r="AU25724" s="24"/>
    </row>
    <row r="25725">
      <c r="J25725" s="18"/>
      <c r="N25725" s="24"/>
      <c r="Q25725" s="24"/>
      <c r="T25725" s="24"/>
      <c r="W25725" s="24"/>
      <c r="Z25725" s="24"/>
      <c r="AC25725" s="24"/>
      <c r="AI25725" s="24"/>
      <c r="AL25725" s="24"/>
      <c r="AO25725" s="24"/>
      <c r="AR25725" s="24"/>
      <c r="AU25725" s="24"/>
    </row>
    <row r="25726">
      <c r="J25726" s="18"/>
      <c r="N25726" s="24"/>
      <c r="Q25726" s="24"/>
      <c r="T25726" s="24"/>
      <c r="W25726" s="24"/>
      <c r="Z25726" s="24"/>
      <c r="AC25726" s="24"/>
      <c r="AI25726" s="24"/>
      <c r="AL25726" s="24"/>
      <c r="AO25726" s="24"/>
      <c r="AR25726" s="24"/>
      <c r="AU25726" s="24"/>
    </row>
    <row r="25727">
      <c r="J25727" s="18"/>
      <c r="N25727" s="24"/>
      <c r="Q25727" s="24"/>
      <c r="T25727" s="24"/>
      <c r="W25727" s="24"/>
      <c r="Z25727" s="24"/>
      <c r="AC25727" s="24"/>
      <c r="AI25727" s="24"/>
      <c r="AL25727" s="24"/>
      <c r="AO25727" s="24"/>
      <c r="AR25727" s="24"/>
      <c r="AU25727" s="24"/>
    </row>
    <row r="25728">
      <c r="J25728" s="18"/>
      <c r="N25728" s="24"/>
      <c r="Q25728" s="24"/>
      <c r="T25728" s="24"/>
      <c r="W25728" s="24"/>
      <c r="Z25728" s="24"/>
      <c r="AC25728" s="24"/>
      <c r="AI25728" s="24"/>
      <c r="AL25728" s="24"/>
      <c r="AO25728" s="24"/>
      <c r="AR25728" s="24"/>
      <c r="AU25728" s="24"/>
    </row>
    <row r="25729">
      <c r="J25729" s="18"/>
      <c r="N25729" s="24"/>
      <c r="Q25729" s="24"/>
      <c r="T25729" s="24"/>
      <c r="W25729" s="24"/>
      <c r="Z25729" s="24"/>
      <c r="AC25729" s="24"/>
      <c r="AI25729" s="24"/>
      <c r="AL25729" s="24"/>
      <c r="AO25729" s="24"/>
      <c r="AR25729" s="24"/>
      <c r="AU25729" s="24"/>
    </row>
    <row r="25730">
      <c r="J25730" s="18"/>
      <c r="N25730" s="24"/>
      <c r="Q25730" s="24"/>
      <c r="T25730" s="24"/>
      <c r="W25730" s="24"/>
      <c r="Z25730" s="24"/>
      <c r="AC25730" s="24"/>
      <c r="AI25730" s="24"/>
      <c r="AL25730" s="24"/>
      <c r="AO25730" s="24"/>
      <c r="AR25730" s="24"/>
      <c r="AU25730" s="24"/>
    </row>
    <row r="25731">
      <c r="J25731" s="18"/>
      <c r="N25731" s="24"/>
      <c r="Q25731" s="24"/>
      <c r="T25731" s="24"/>
      <c r="W25731" s="24"/>
      <c r="Z25731" s="24"/>
      <c r="AC25731" s="24"/>
      <c r="AI25731" s="24"/>
      <c r="AL25731" s="24"/>
      <c r="AO25731" s="24"/>
      <c r="AR25731" s="24"/>
      <c r="AU25731" s="24"/>
    </row>
    <row r="25732">
      <c r="J25732" s="18"/>
      <c r="N25732" s="24"/>
      <c r="Q25732" s="24"/>
      <c r="T25732" s="24"/>
      <c r="W25732" s="24"/>
      <c r="Z25732" s="24"/>
      <c r="AC25732" s="24"/>
      <c r="AI25732" s="24"/>
      <c r="AL25732" s="24"/>
      <c r="AO25732" s="24"/>
      <c r="AR25732" s="24"/>
      <c r="AU25732" s="24"/>
    </row>
    <row r="25733">
      <c r="J25733" s="18"/>
      <c r="N25733" s="24"/>
      <c r="Q25733" s="24"/>
      <c r="T25733" s="24"/>
      <c r="W25733" s="24"/>
      <c r="Z25733" s="24"/>
      <c r="AC25733" s="24"/>
      <c r="AI25733" s="24"/>
      <c r="AL25733" s="24"/>
      <c r="AO25733" s="24"/>
      <c r="AR25733" s="24"/>
      <c r="AU25733" s="24"/>
    </row>
    <row r="25734">
      <c r="J25734" s="18"/>
      <c r="N25734" s="24"/>
      <c r="Q25734" s="24"/>
      <c r="T25734" s="24"/>
      <c r="W25734" s="24"/>
      <c r="Z25734" s="24"/>
      <c r="AC25734" s="24"/>
      <c r="AI25734" s="24"/>
      <c r="AL25734" s="24"/>
      <c r="AO25734" s="24"/>
      <c r="AR25734" s="24"/>
      <c r="AU25734" s="24"/>
    </row>
    <row r="25735">
      <c r="J25735" s="18"/>
      <c r="N25735" s="24"/>
      <c r="Q25735" s="24"/>
      <c r="T25735" s="24"/>
      <c r="W25735" s="24"/>
      <c r="Z25735" s="24"/>
      <c r="AC25735" s="24"/>
      <c r="AI25735" s="24"/>
      <c r="AL25735" s="24"/>
      <c r="AO25735" s="24"/>
      <c r="AR25735" s="24"/>
      <c r="AU25735" s="24"/>
    </row>
    <row r="25736">
      <c r="J25736" s="18"/>
      <c r="N25736" s="24"/>
      <c r="Q25736" s="24"/>
      <c r="T25736" s="24"/>
      <c r="W25736" s="24"/>
      <c r="Z25736" s="24"/>
      <c r="AC25736" s="24"/>
      <c r="AI25736" s="24"/>
      <c r="AL25736" s="24"/>
      <c r="AO25736" s="24"/>
      <c r="AR25736" s="24"/>
      <c r="AU25736" s="24"/>
    </row>
    <row r="25737">
      <c r="J25737" s="18"/>
      <c r="N25737" s="24"/>
      <c r="Q25737" s="24"/>
      <c r="T25737" s="24"/>
      <c r="W25737" s="24"/>
      <c r="Z25737" s="24"/>
      <c r="AC25737" s="24"/>
      <c r="AI25737" s="24"/>
      <c r="AL25737" s="24"/>
      <c r="AO25737" s="24"/>
      <c r="AR25737" s="24"/>
      <c r="AU25737" s="24"/>
    </row>
    <row r="25738">
      <c r="J25738" s="18"/>
      <c r="N25738" s="24"/>
      <c r="Q25738" s="24"/>
      <c r="T25738" s="24"/>
      <c r="W25738" s="24"/>
      <c r="Z25738" s="24"/>
      <c r="AC25738" s="24"/>
      <c r="AI25738" s="24"/>
      <c r="AL25738" s="24"/>
      <c r="AO25738" s="24"/>
      <c r="AR25738" s="24"/>
      <c r="AU25738" s="24"/>
    </row>
    <row r="25739">
      <c r="J25739" s="18"/>
      <c r="N25739" s="24"/>
      <c r="Q25739" s="24"/>
      <c r="T25739" s="24"/>
      <c r="W25739" s="24"/>
      <c r="Z25739" s="24"/>
      <c r="AC25739" s="24"/>
      <c r="AI25739" s="24"/>
      <c r="AL25739" s="24"/>
      <c r="AO25739" s="24"/>
      <c r="AR25739" s="24"/>
      <c r="AU25739" s="24"/>
    </row>
    <row r="25740">
      <c r="J25740" s="18"/>
      <c r="N25740" s="24"/>
      <c r="Q25740" s="24"/>
      <c r="T25740" s="24"/>
      <c r="W25740" s="24"/>
      <c r="Z25740" s="24"/>
      <c r="AC25740" s="24"/>
      <c r="AI25740" s="24"/>
      <c r="AL25740" s="24"/>
      <c r="AO25740" s="24"/>
      <c r="AR25740" s="24"/>
      <c r="AU25740" s="24"/>
    </row>
    <row r="25741">
      <c r="J25741" s="18"/>
      <c r="N25741" s="24"/>
      <c r="Q25741" s="24"/>
      <c r="T25741" s="24"/>
      <c r="W25741" s="24"/>
      <c r="Z25741" s="24"/>
      <c r="AC25741" s="24"/>
      <c r="AI25741" s="24"/>
      <c r="AL25741" s="24"/>
      <c r="AO25741" s="24"/>
      <c r="AR25741" s="24"/>
      <c r="AU25741" s="24"/>
    </row>
    <row r="25742">
      <c r="J25742" s="18"/>
      <c r="N25742" s="24"/>
      <c r="Q25742" s="24"/>
      <c r="T25742" s="24"/>
      <c r="W25742" s="24"/>
      <c r="Z25742" s="24"/>
      <c r="AC25742" s="24"/>
      <c r="AI25742" s="24"/>
      <c r="AL25742" s="24"/>
      <c r="AO25742" s="24"/>
      <c r="AR25742" s="24"/>
      <c r="AU25742" s="24"/>
    </row>
    <row r="25743">
      <c r="J25743" s="18"/>
      <c r="N25743" s="24"/>
      <c r="Q25743" s="24"/>
      <c r="T25743" s="24"/>
      <c r="W25743" s="24"/>
      <c r="Z25743" s="24"/>
      <c r="AC25743" s="24"/>
      <c r="AI25743" s="24"/>
      <c r="AL25743" s="24"/>
      <c r="AO25743" s="24"/>
      <c r="AR25743" s="24"/>
      <c r="AU25743" s="24"/>
    </row>
    <row r="25744">
      <c r="J25744" s="18"/>
      <c r="N25744" s="24"/>
      <c r="Q25744" s="24"/>
      <c r="T25744" s="24"/>
      <c r="W25744" s="24"/>
      <c r="Z25744" s="24"/>
      <c r="AC25744" s="24"/>
      <c r="AI25744" s="24"/>
      <c r="AL25744" s="24"/>
      <c r="AO25744" s="24"/>
      <c r="AR25744" s="24"/>
      <c r="AU25744" s="24"/>
    </row>
    <row r="25745">
      <c r="J25745" s="18"/>
      <c r="N25745" s="24"/>
      <c r="Q25745" s="24"/>
      <c r="T25745" s="24"/>
      <c r="W25745" s="24"/>
      <c r="Z25745" s="24"/>
      <c r="AC25745" s="24"/>
      <c r="AI25745" s="24"/>
      <c r="AL25745" s="24"/>
      <c r="AO25745" s="24"/>
      <c r="AR25745" s="24"/>
      <c r="AU25745" s="24"/>
    </row>
    <row r="25746">
      <c r="J25746" s="18"/>
      <c r="N25746" s="24"/>
      <c r="Q25746" s="24"/>
      <c r="T25746" s="24"/>
      <c r="W25746" s="24"/>
      <c r="Z25746" s="24"/>
      <c r="AC25746" s="24"/>
      <c r="AI25746" s="24"/>
      <c r="AL25746" s="24"/>
      <c r="AO25746" s="24"/>
      <c r="AR25746" s="24"/>
      <c r="AU25746" s="24"/>
    </row>
    <row r="25747">
      <c r="J25747" s="18"/>
      <c r="N25747" s="24"/>
      <c r="Q25747" s="24"/>
      <c r="T25747" s="24"/>
      <c r="W25747" s="24"/>
      <c r="Z25747" s="24"/>
      <c r="AC25747" s="24"/>
      <c r="AI25747" s="24"/>
      <c r="AL25747" s="24"/>
      <c r="AO25747" s="24"/>
      <c r="AR25747" s="24"/>
      <c r="AU25747" s="24"/>
    </row>
    <row r="25748">
      <c r="J25748" s="18"/>
      <c r="N25748" s="24"/>
      <c r="Q25748" s="24"/>
      <c r="T25748" s="24"/>
      <c r="W25748" s="24"/>
      <c r="Z25748" s="24"/>
      <c r="AC25748" s="24"/>
      <c r="AI25748" s="24"/>
      <c r="AL25748" s="24"/>
      <c r="AO25748" s="24"/>
      <c r="AR25748" s="24"/>
      <c r="AU25748" s="24"/>
    </row>
    <row r="25749">
      <c r="J25749" s="18"/>
      <c r="N25749" s="24"/>
      <c r="Q25749" s="24"/>
      <c r="T25749" s="24"/>
      <c r="W25749" s="24"/>
      <c r="Z25749" s="24"/>
      <c r="AC25749" s="24"/>
      <c r="AI25749" s="24"/>
      <c r="AL25749" s="24"/>
      <c r="AO25749" s="24"/>
      <c r="AR25749" s="24"/>
      <c r="AU25749" s="24"/>
    </row>
    <row r="25750">
      <c r="J25750" s="18"/>
      <c r="N25750" s="24"/>
      <c r="Q25750" s="24"/>
      <c r="T25750" s="24"/>
      <c r="W25750" s="24"/>
      <c r="Z25750" s="24"/>
      <c r="AC25750" s="24"/>
      <c r="AI25750" s="24"/>
      <c r="AL25750" s="24"/>
      <c r="AO25750" s="24"/>
      <c r="AR25750" s="24"/>
      <c r="AU25750" s="24"/>
    </row>
    <row r="25751">
      <c r="J25751" s="18"/>
      <c r="N25751" s="24"/>
      <c r="Q25751" s="24"/>
      <c r="T25751" s="24"/>
      <c r="W25751" s="24"/>
      <c r="Z25751" s="24"/>
      <c r="AC25751" s="24"/>
      <c r="AI25751" s="24"/>
      <c r="AL25751" s="24"/>
      <c r="AO25751" s="24"/>
      <c r="AR25751" s="24"/>
      <c r="AU25751" s="24"/>
    </row>
    <row r="25752">
      <c r="J25752" s="18"/>
      <c r="N25752" s="24"/>
      <c r="Q25752" s="24"/>
      <c r="T25752" s="24"/>
      <c r="W25752" s="24"/>
      <c r="Z25752" s="24"/>
      <c r="AC25752" s="24"/>
      <c r="AI25752" s="24"/>
      <c r="AL25752" s="24"/>
      <c r="AO25752" s="24"/>
      <c r="AR25752" s="24"/>
      <c r="AU25752" s="24"/>
    </row>
    <row r="25753">
      <c r="J25753" s="18"/>
      <c r="N25753" s="24"/>
      <c r="Q25753" s="24"/>
      <c r="T25753" s="24"/>
      <c r="W25753" s="24"/>
      <c r="Z25753" s="24"/>
      <c r="AC25753" s="24"/>
      <c r="AI25753" s="24"/>
      <c r="AL25753" s="24"/>
      <c r="AO25753" s="24"/>
      <c r="AR25753" s="24"/>
      <c r="AU25753" s="24"/>
    </row>
    <row r="25754">
      <c r="J25754" s="18"/>
      <c r="N25754" s="24"/>
      <c r="Q25754" s="24"/>
      <c r="T25754" s="24"/>
      <c r="W25754" s="24"/>
      <c r="Z25754" s="24"/>
      <c r="AC25754" s="24"/>
      <c r="AI25754" s="24"/>
      <c r="AL25754" s="24"/>
      <c r="AO25754" s="24"/>
      <c r="AR25754" s="24"/>
      <c r="AU25754" s="24"/>
    </row>
    <row r="25755">
      <c r="J25755" s="18"/>
      <c r="N25755" s="24"/>
      <c r="Q25755" s="24"/>
      <c r="T25755" s="24"/>
      <c r="W25755" s="24"/>
      <c r="Z25755" s="24"/>
      <c r="AC25755" s="24"/>
      <c r="AI25755" s="24"/>
      <c r="AL25755" s="24"/>
      <c r="AO25755" s="24"/>
      <c r="AR25755" s="24"/>
      <c r="AU25755" s="24"/>
    </row>
    <row r="25756">
      <c r="J25756" s="18"/>
      <c r="N25756" s="24"/>
      <c r="Q25756" s="24"/>
      <c r="T25756" s="24"/>
      <c r="W25756" s="24"/>
      <c r="Z25756" s="24"/>
      <c r="AC25756" s="24"/>
      <c r="AI25756" s="24"/>
      <c r="AL25756" s="24"/>
      <c r="AO25756" s="24"/>
      <c r="AR25756" s="24"/>
      <c r="AU25756" s="24"/>
    </row>
    <row r="25757">
      <c r="J25757" s="18"/>
      <c r="N25757" s="24"/>
      <c r="Q25757" s="24"/>
      <c r="T25757" s="24"/>
      <c r="W25757" s="24"/>
      <c r="Z25757" s="24"/>
      <c r="AC25757" s="24"/>
      <c r="AI25757" s="24"/>
      <c r="AL25757" s="24"/>
      <c r="AO25757" s="24"/>
      <c r="AR25757" s="24"/>
      <c r="AU25757" s="24"/>
    </row>
    <row r="25758">
      <c r="J25758" s="18"/>
      <c r="N25758" s="24"/>
      <c r="Q25758" s="24"/>
      <c r="T25758" s="24"/>
      <c r="W25758" s="24"/>
      <c r="Z25758" s="24"/>
      <c r="AC25758" s="24"/>
      <c r="AI25758" s="24"/>
      <c r="AL25758" s="24"/>
      <c r="AO25758" s="24"/>
      <c r="AR25758" s="24"/>
      <c r="AU25758" s="24"/>
    </row>
    <row r="25759">
      <c r="J25759" s="18"/>
      <c r="N25759" s="24"/>
      <c r="Q25759" s="24"/>
      <c r="T25759" s="24"/>
      <c r="W25759" s="24"/>
      <c r="Z25759" s="24"/>
      <c r="AC25759" s="24"/>
      <c r="AI25759" s="24"/>
      <c r="AL25759" s="24"/>
      <c r="AO25759" s="24"/>
      <c r="AR25759" s="24"/>
      <c r="AU25759" s="24"/>
    </row>
    <row r="25760">
      <c r="J25760" s="18"/>
      <c r="N25760" s="24"/>
      <c r="Q25760" s="24"/>
      <c r="T25760" s="24"/>
      <c r="W25760" s="24"/>
      <c r="Z25760" s="24"/>
      <c r="AC25760" s="24"/>
      <c r="AI25760" s="24"/>
      <c r="AL25760" s="24"/>
      <c r="AO25760" s="24"/>
      <c r="AR25760" s="24"/>
      <c r="AU25760" s="24"/>
    </row>
    <row r="25761">
      <c r="J25761" s="18"/>
      <c r="N25761" s="24"/>
      <c r="Q25761" s="24"/>
      <c r="T25761" s="24"/>
      <c r="W25761" s="24"/>
      <c r="Z25761" s="24"/>
      <c r="AC25761" s="24"/>
      <c r="AI25761" s="24"/>
      <c r="AL25761" s="24"/>
      <c r="AO25761" s="24"/>
      <c r="AR25761" s="24"/>
      <c r="AU25761" s="24"/>
    </row>
    <row r="25762">
      <c r="J25762" s="18"/>
      <c r="N25762" s="24"/>
      <c r="Q25762" s="24"/>
      <c r="T25762" s="24"/>
      <c r="W25762" s="24"/>
      <c r="Z25762" s="24"/>
      <c r="AC25762" s="24"/>
      <c r="AI25762" s="24"/>
      <c r="AL25762" s="24"/>
      <c r="AO25762" s="24"/>
      <c r="AR25762" s="24"/>
      <c r="AU25762" s="24"/>
    </row>
    <row r="25763">
      <c r="J25763" s="18"/>
      <c r="N25763" s="24"/>
      <c r="Q25763" s="24"/>
      <c r="T25763" s="24"/>
      <c r="W25763" s="24"/>
      <c r="Z25763" s="24"/>
      <c r="AC25763" s="24"/>
      <c r="AI25763" s="24"/>
      <c r="AL25763" s="24"/>
      <c r="AO25763" s="24"/>
      <c r="AR25763" s="24"/>
      <c r="AU25763" s="24"/>
    </row>
    <row r="25764">
      <c r="J25764" s="18"/>
      <c r="N25764" s="24"/>
      <c r="Q25764" s="24"/>
      <c r="T25764" s="24"/>
      <c r="W25764" s="24"/>
      <c r="Z25764" s="24"/>
      <c r="AC25764" s="24"/>
      <c r="AI25764" s="24"/>
      <c r="AL25764" s="24"/>
      <c r="AO25764" s="24"/>
      <c r="AR25764" s="24"/>
      <c r="AU25764" s="24"/>
    </row>
    <row r="25765">
      <c r="J25765" s="18"/>
      <c r="N25765" s="24"/>
      <c r="Q25765" s="24"/>
      <c r="T25765" s="24"/>
      <c r="W25765" s="24"/>
      <c r="Z25765" s="24"/>
      <c r="AC25765" s="24"/>
      <c r="AI25765" s="24"/>
      <c r="AL25765" s="24"/>
      <c r="AO25765" s="24"/>
      <c r="AR25765" s="24"/>
      <c r="AU25765" s="24"/>
    </row>
    <row r="25766">
      <c r="J25766" s="18"/>
      <c r="N25766" s="24"/>
      <c r="Q25766" s="24"/>
      <c r="T25766" s="24"/>
      <c r="W25766" s="24"/>
      <c r="Z25766" s="24"/>
      <c r="AC25766" s="24"/>
      <c r="AI25766" s="24"/>
      <c r="AL25766" s="24"/>
      <c r="AO25766" s="24"/>
      <c r="AR25766" s="24"/>
      <c r="AU25766" s="24"/>
    </row>
    <row r="25767">
      <c r="J25767" s="18"/>
      <c r="N25767" s="24"/>
      <c r="Q25767" s="24"/>
      <c r="T25767" s="24"/>
      <c r="W25767" s="24"/>
      <c r="Z25767" s="24"/>
      <c r="AC25767" s="24"/>
      <c r="AI25767" s="24"/>
      <c r="AL25767" s="24"/>
      <c r="AO25767" s="24"/>
      <c r="AR25767" s="24"/>
      <c r="AU25767" s="24"/>
    </row>
    <row r="25768">
      <c r="J25768" s="18"/>
      <c r="N25768" s="24"/>
      <c r="Q25768" s="24"/>
      <c r="T25768" s="24"/>
      <c r="W25768" s="24"/>
      <c r="Z25768" s="24"/>
      <c r="AC25768" s="24"/>
      <c r="AI25768" s="24"/>
      <c r="AL25768" s="24"/>
      <c r="AO25768" s="24"/>
      <c r="AR25768" s="24"/>
      <c r="AU25768" s="24"/>
    </row>
    <row r="25769">
      <c r="J25769" s="18"/>
      <c r="N25769" s="24"/>
      <c r="Q25769" s="24"/>
      <c r="T25769" s="24"/>
      <c r="W25769" s="24"/>
      <c r="Z25769" s="24"/>
      <c r="AC25769" s="24"/>
      <c r="AI25769" s="24"/>
      <c r="AL25769" s="24"/>
      <c r="AO25769" s="24"/>
      <c r="AR25769" s="24"/>
      <c r="AU25769" s="24"/>
    </row>
    <row r="25770">
      <c r="J25770" s="18"/>
      <c r="N25770" s="24"/>
      <c r="Q25770" s="24"/>
      <c r="T25770" s="24"/>
      <c r="W25770" s="24"/>
      <c r="Z25770" s="24"/>
      <c r="AC25770" s="24"/>
      <c r="AI25770" s="24"/>
      <c r="AL25770" s="24"/>
      <c r="AO25770" s="24"/>
      <c r="AR25770" s="24"/>
      <c r="AU25770" s="24"/>
    </row>
    <row r="25771">
      <c r="J25771" s="18"/>
      <c r="N25771" s="24"/>
      <c r="Q25771" s="24"/>
      <c r="T25771" s="24"/>
      <c r="W25771" s="24"/>
      <c r="Z25771" s="24"/>
      <c r="AC25771" s="24"/>
      <c r="AI25771" s="24"/>
      <c r="AL25771" s="24"/>
      <c r="AO25771" s="24"/>
      <c r="AR25771" s="24"/>
      <c r="AU25771" s="24"/>
    </row>
    <row r="25772">
      <c r="J25772" s="18"/>
      <c r="N25772" s="24"/>
      <c r="Q25772" s="24"/>
      <c r="T25772" s="24"/>
      <c r="W25772" s="24"/>
      <c r="Z25772" s="24"/>
      <c r="AC25772" s="24"/>
      <c r="AI25772" s="24"/>
      <c r="AL25772" s="24"/>
      <c r="AO25772" s="24"/>
      <c r="AR25772" s="24"/>
      <c r="AU25772" s="24"/>
    </row>
    <row r="25773">
      <c r="J25773" s="18"/>
      <c r="N25773" s="24"/>
      <c r="Q25773" s="24"/>
      <c r="T25773" s="24"/>
      <c r="W25773" s="24"/>
      <c r="Z25773" s="24"/>
      <c r="AC25773" s="24"/>
      <c r="AI25773" s="24"/>
      <c r="AL25773" s="24"/>
      <c r="AO25773" s="24"/>
      <c r="AR25773" s="24"/>
      <c r="AU25773" s="24"/>
    </row>
    <row r="25774">
      <c r="J25774" s="18"/>
      <c r="N25774" s="24"/>
      <c r="Q25774" s="24"/>
      <c r="T25774" s="24"/>
      <c r="W25774" s="24"/>
      <c r="Z25774" s="24"/>
      <c r="AC25774" s="24"/>
      <c r="AI25774" s="24"/>
      <c r="AL25774" s="24"/>
      <c r="AO25774" s="24"/>
      <c r="AR25774" s="24"/>
      <c r="AU25774" s="24"/>
    </row>
    <row r="25775">
      <c r="J25775" s="18"/>
      <c r="N25775" s="24"/>
      <c r="Q25775" s="24"/>
      <c r="T25775" s="24"/>
      <c r="W25775" s="24"/>
      <c r="Z25775" s="24"/>
      <c r="AC25775" s="24"/>
      <c r="AI25775" s="24"/>
      <c r="AL25775" s="24"/>
      <c r="AO25775" s="24"/>
      <c r="AR25775" s="24"/>
      <c r="AU25775" s="24"/>
    </row>
    <row r="25776">
      <c r="J25776" s="18"/>
      <c r="N25776" s="24"/>
      <c r="Q25776" s="24"/>
      <c r="T25776" s="24"/>
      <c r="W25776" s="24"/>
      <c r="Z25776" s="24"/>
      <c r="AC25776" s="24"/>
      <c r="AI25776" s="24"/>
      <c r="AL25776" s="24"/>
      <c r="AO25776" s="24"/>
      <c r="AR25776" s="24"/>
      <c r="AU25776" s="24"/>
    </row>
    <row r="25777">
      <c r="J25777" s="18"/>
      <c r="N25777" s="24"/>
      <c r="Q25777" s="24"/>
      <c r="T25777" s="24"/>
      <c r="W25777" s="24"/>
      <c r="Z25777" s="24"/>
      <c r="AC25777" s="24"/>
      <c r="AI25777" s="24"/>
      <c r="AL25777" s="24"/>
      <c r="AO25777" s="24"/>
      <c r="AR25777" s="24"/>
      <c r="AU25777" s="24"/>
    </row>
    <row r="25778">
      <c r="J25778" s="18"/>
      <c r="N25778" s="24"/>
      <c r="Q25778" s="24"/>
      <c r="T25778" s="24"/>
      <c r="W25778" s="24"/>
      <c r="Z25778" s="24"/>
      <c r="AC25778" s="24"/>
      <c r="AI25778" s="24"/>
      <c r="AL25778" s="24"/>
      <c r="AO25778" s="24"/>
      <c r="AR25778" s="24"/>
      <c r="AU25778" s="24"/>
    </row>
    <row r="25779">
      <c r="J25779" s="18"/>
      <c r="N25779" s="24"/>
      <c r="Q25779" s="24"/>
      <c r="T25779" s="24"/>
      <c r="W25779" s="24"/>
      <c r="Z25779" s="24"/>
      <c r="AC25779" s="24"/>
      <c r="AI25779" s="24"/>
      <c r="AL25779" s="24"/>
      <c r="AO25779" s="24"/>
      <c r="AR25779" s="24"/>
      <c r="AU25779" s="24"/>
    </row>
    <row r="25780">
      <c r="J25780" s="18"/>
      <c r="N25780" s="24"/>
      <c r="Q25780" s="24"/>
      <c r="T25780" s="24"/>
      <c r="W25780" s="24"/>
      <c r="Z25780" s="24"/>
      <c r="AC25780" s="24"/>
      <c r="AI25780" s="24"/>
      <c r="AL25780" s="24"/>
      <c r="AO25780" s="24"/>
      <c r="AR25780" s="24"/>
      <c r="AU25780" s="24"/>
    </row>
    <row r="25781">
      <c r="J25781" s="18"/>
      <c r="N25781" s="24"/>
      <c r="Q25781" s="24"/>
      <c r="T25781" s="24"/>
      <c r="W25781" s="24"/>
      <c r="Z25781" s="24"/>
      <c r="AC25781" s="24"/>
      <c r="AI25781" s="24"/>
      <c r="AL25781" s="24"/>
      <c r="AO25781" s="24"/>
      <c r="AR25781" s="24"/>
      <c r="AU25781" s="24"/>
    </row>
    <row r="25782">
      <c r="J25782" s="18"/>
      <c r="N25782" s="24"/>
      <c r="Q25782" s="24"/>
      <c r="T25782" s="24"/>
      <c r="W25782" s="24"/>
      <c r="Z25782" s="24"/>
      <c r="AC25782" s="24"/>
      <c r="AI25782" s="24"/>
      <c r="AL25782" s="24"/>
      <c r="AO25782" s="24"/>
      <c r="AR25782" s="24"/>
      <c r="AU25782" s="24"/>
    </row>
    <row r="25783">
      <c r="J25783" s="18"/>
      <c r="N25783" s="24"/>
      <c r="Q25783" s="24"/>
      <c r="T25783" s="24"/>
      <c r="W25783" s="24"/>
      <c r="Z25783" s="24"/>
      <c r="AC25783" s="24"/>
      <c r="AI25783" s="24"/>
      <c r="AL25783" s="24"/>
      <c r="AO25783" s="24"/>
      <c r="AR25783" s="24"/>
      <c r="AU25783" s="24"/>
    </row>
    <row r="25784">
      <c r="J25784" s="18"/>
      <c r="N25784" s="24"/>
      <c r="Q25784" s="24"/>
      <c r="T25784" s="24"/>
      <c r="W25784" s="24"/>
      <c r="Z25784" s="24"/>
      <c r="AC25784" s="24"/>
      <c r="AI25784" s="24"/>
      <c r="AL25784" s="24"/>
      <c r="AO25784" s="24"/>
      <c r="AR25784" s="24"/>
      <c r="AU25784" s="24"/>
    </row>
    <row r="25785">
      <c r="J25785" s="18"/>
      <c r="N25785" s="24"/>
      <c r="Q25785" s="24"/>
      <c r="T25785" s="24"/>
      <c r="W25785" s="24"/>
      <c r="Z25785" s="24"/>
      <c r="AC25785" s="24"/>
      <c r="AI25785" s="24"/>
      <c r="AL25785" s="24"/>
      <c r="AO25785" s="24"/>
      <c r="AR25785" s="24"/>
      <c r="AU25785" s="24"/>
    </row>
    <row r="25786">
      <c r="J25786" s="18"/>
      <c r="N25786" s="24"/>
      <c r="Q25786" s="24"/>
      <c r="T25786" s="24"/>
      <c r="W25786" s="24"/>
      <c r="Z25786" s="24"/>
      <c r="AC25786" s="24"/>
      <c r="AI25786" s="24"/>
      <c r="AL25786" s="24"/>
      <c r="AO25786" s="24"/>
      <c r="AR25786" s="24"/>
      <c r="AU25786" s="24"/>
    </row>
    <row r="25787">
      <c r="J25787" s="18"/>
      <c r="N25787" s="24"/>
      <c r="Q25787" s="24"/>
      <c r="T25787" s="24"/>
      <c r="W25787" s="24"/>
      <c r="Z25787" s="24"/>
      <c r="AC25787" s="24"/>
      <c r="AI25787" s="24"/>
      <c r="AL25787" s="24"/>
      <c r="AO25787" s="24"/>
      <c r="AR25787" s="24"/>
      <c r="AU25787" s="24"/>
    </row>
    <row r="25788">
      <c r="J25788" s="18"/>
      <c r="N25788" s="24"/>
      <c r="Q25788" s="24"/>
      <c r="T25788" s="24"/>
      <c r="W25788" s="24"/>
      <c r="Z25788" s="24"/>
      <c r="AC25788" s="24"/>
      <c r="AI25788" s="24"/>
      <c r="AL25788" s="24"/>
      <c r="AO25788" s="24"/>
      <c r="AR25788" s="24"/>
      <c r="AU25788" s="24"/>
    </row>
    <row r="25789">
      <c r="J25789" s="18"/>
      <c r="N25789" s="24"/>
      <c r="Q25789" s="24"/>
      <c r="T25789" s="24"/>
      <c r="W25789" s="24"/>
      <c r="Z25789" s="24"/>
      <c r="AC25789" s="24"/>
      <c r="AI25789" s="24"/>
      <c r="AL25789" s="24"/>
      <c r="AO25789" s="24"/>
      <c r="AR25789" s="24"/>
      <c r="AU25789" s="24"/>
    </row>
    <row r="25790">
      <c r="J25790" s="18"/>
      <c r="N25790" s="24"/>
      <c r="Q25790" s="24"/>
      <c r="T25790" s="24"/>
      <c r="W25790" s="24"/>
      <c r="Z25790" s="24"/>
      <c r="AC25790" s="24"/>
      <c r="AI25790" s="24"/>
      <c r="AL25790" s="24"/>
      <c r="AO25790" s="24"/>
      <c r="AR25790" s="24"/>
      <c r="AU25790" s="24"/>
    </row>
    <row r="25791">
      <c r="J25791" s="18"/>
      <c r="N25791" s="24"/>
      <c r="Q25791" s="24"/>
      <c r="T25791" s="24"/>
      <c r="W25791" s="24"/>
      <c r="Z25791" s="24"/>
      <c r="AC25791" s="24"/>
      <c r="AI25791" s="24"/>
      <c r="AL25791" s="24"/>
      <c r="AO25791" s="24"/>
      <c r="AR25791" s="24"/>
      <c r="AU25791" s="24"/>
    </row>
    <row r="25792">
      <c r="J25792" s="18"/>
      <c r="N25792" s="24"/>
      <c r="Q25792" s="24"/>
      <c r="T25792" s="24"/>
      <c r="W25792" s="24"/>
      <c r="Z25792" s="24"/>
      <c r="AC25792" s="24"/>
      <c r="AI25792" s="24"/>
      <c r="AL25792" s="24"/>
      <c r="AO25792" s="24"/>
      <c r="AR25792" s="24"/>
      <c r="AU25792" s="24"/>
    </row>
    <row r="25793">
      <c r="J25793" s="18"/>
      <c r="N25793" s="24"/>
      <c r="Q25793" s="24"/>
      <c r="T25793" s="24"/>
      <c r="W25793" s="24"/>
      <c r="Z25793" s="24"/>
      <c r="AC25793" s="24"/>
      <c r="AI25793" s="24"/>
      <c r="AL25793" s="24"/>
      <c r="AO25793" s="24"/>
      <c r="AR25793" s="24"/>
      <c r="AU25793" s="24"/>
    </row>
    <row r="25794">
      <c r="J25794" s="18"/>
      <c r="N25794" s="24"/>
      <c r="Q25794" s="24"/>
      <c r="T25794" s="24"/>
      <c r="W25794" s="24"/>
      <c r="Z25794" s="24"/>
      <c r="AC25794" s="24"/>
      <c r="AI25794" s="24"/>
      <c r="AL25794" s="24"/>
      <c r="AO25794" s="24"/>
      <c r="AR25794" s="24"/>
      <c r="AU25794" s="24"/>
    </row>
    <row r="25795">
      <c r="J25795" s="18"/>
      <c r="N25795" s="24"/>
      <c r="Q25795" s="24"/>
      <c r="T25795" s="24"/>
      <c r="W25795" s="24"/>
      <c r="Z25795" s="24"/>
      <c r="AC25795" s="24"/>
      <c r="AI25795" s="24"/>
      <c r="AL25795" s="24"/>
      <c r="AO25795" s="24"/>
      <c r="AR25795" s="24"/>
      <c r="AU25795" s="24"/>
    </row>
    <row r="25796">
      <c r="J25796" s="18"/>
      <c r="N25796" s="24"/>
      <c r="Q25796" s="24"/>
      <c r="T25796" s="24"/>
      <c r="W25796" s="24"/>
      <c r="Z25796" s="24"/>
      <c r="AC25796" s="24"/>
      <c r="AI25796" s="24"/>
      <c r="AL25796" s="24"/>
      <c r="AO25796" s="24"/>
      <c r="AR25796" s="24"/>
      <c r="AU25796" s="24"/>
    </row>
    <row r="25797">
      <c r="J25797" s="18"/>
      <c r="N25797" s="24"/>
      <c r="Q25797" s="24"/>
      <c r="T25797" s="24"/>
      <c r="W25797" s="24"/>
      <c r="Z25797" s="24"/>
      <c r="AC25797" s="24"/>
      <c r="AI25797" s="24"/>
      <c r="AL25797" s="24"/>
      <c r="AO25797" s="24"/>
      <c r="AR25797" s="24"/>
      <c r="AU25797" s="24"/>
    </row>
    <row r="25798">
      <c r="J25798" s="18"/>
      <c r="N25798" s="24"/>
      <c r="Q25798" s="24"/>
      <c r="T25798" s="24"/>
      <c r="W25798" s="24"/>
      <c r="Z25798" s="24"/>
      <c r="AC25798" s="24"/>
      <c r="AI25798" s="24"/>
      <c r="AL25798" s="24"/>
      <c r="AO25798" s="24"/>
      <c r="AR25798" s="24"/>
      <c r="AU25798" s="24"/>
    </row>
    <row r="25799">
      <c r="J25799" s="18"/>
      <c r="N25799" s="24"/>
      <c r="Q25799" s="24"/>
      <c r="T25799" s="24"/>
      <c r="W25799" s="24"/>
      <c r="Z25799" s="24"/>
      <c r="AC25799" s="24"/>
      <c r="AI25799" s="24"/>
      <c r="AL25799" s="24"/>
      <c r="AO25799" s="24"/>
      <c r="AR25799" s="24"/>
      <c r="AU25799" s="24"/>
    </row>
    <row r="25800">
      <c r="J25800" s="18"/>
      <c r="N25800" s="24"/>
      <c r="Q25800" s="24"/>
      <c r="T25800" s="24"/>
      <c r="W25800" s="24"/>
      <c r="Z25800" s="24"/>
      <c r="AC25800" s="24"/>
      <c r="AI25800" s="24"/>
      <c r="AL25800" s="24"/>
      <c r="AO25800" s="24"/>
      <c r="AR25800" s="24"/>
      <c r="AU25800" s="24"/>
    </row>
    <row r="25801">
      <c r="J25801" s="18"/>
      <c r="N25801" s="24"/>
      <c r="Q25801" s="24"/>
      <c r="T25801" s="24"/>
      <c r="W25801" s="24"/>
      <c r="Z25801" s="24"/>
      <c r="AC25801" s="24"/>
      <c r="AI25801" s="24"/>
      <c r="AL25801" s="24"/>
      <c r="AO25801" s="24"/>
      <c r="AR25801" s="24"/>
      <c r="AU25801" s="24"/>
    </row>
    <row r="25802">
      <c r="J25802" s="18"/>
      <c r="N25802" s="24"/>
      <c r="Q25802" s="24"/>
      <c r="T25802" s="24"/>
      <c r="W25802" s="24"/>
      <c r="Z25802" s="24"/>
      <c r="AC25802" s="24"/>
      <c r="AI25802" s="24"/>
      <c r="AL25802" s="24"/>
      <c r="AO25802" s="24"/>
      <c r="AR25802" s="24"/>
      <c r="AU25802" s="24"/>
    </row>
    <row r="25803">
      <c r="J25803" s="18"/>
      <c r="N25803" s="24"/>
      <c r="Q25803" s="24"/>
      <c r="T25803" s="24"/>
      <c r="W25803" s="24"/>
      <c r="Z25803" s="24"/>
      <c r="AC25803" s="24"/>
      <c r="AI25803" s="24"/>
      <c r="AL25803" s="24"/>
      <c r="AO25803" s="24"/>
      <c r="AR25803" s="24"/>
      <c r="AU25803" s="24"/>
    </row>
    <row r="25804">
      <c r="J25804" s="18"/>
      <c r="N25804" s="24"/>
      <c r="Q25804" s="24"/>
      <c r="T25804" s="24"/>
      <c r="W25804" s="24"/>
      <c r="Z25804" s="24"/>
      <c r="AC25804" s="24"/>
      <c r="AI25804" s="24"/>
      <c r="AL25804" s="24"/>
      <c r="AO25804" s="24"/>
      <c r="AR25804" s="24"/>
      <c r="AU25804" s="24"/>
    </row>
    <row r="25805">
      <c r="J25805" s="18"/>
      <c r="N25805" s="24"/>
      <c r="Q25805" s="24"/>
      <c r="T25805" s="24"/>
      <c r="W25805" s="24"/>
      <c r="Z25805" s="24"/>
      <c r="AC25805" s="24"/>
      <c r="AI25805" s="24"/>
      <c r="AL25805" s="24"/>
      <c r="AO25805" s="24"/>
      <c r="AR25805" s="24"/>
      <c r="AU25805" s="24"/>
    </row>
    <row r="25806">
      <c r="J25806" s="18"/>
      <c r="N25806" s="24"/>
      <c r="Q25806" s="24"/>
      <c r="T25806" s="24"/>
      <c r="W25806" s="24"/>
      <c r="Z25806" s="24"/>
      <c r="AC25806" s="24"/>
      <c r="AI25806" s="24"/>
      <c r="AL25806" s="24"/>
      <c r="AO25806" s="24"/>
      <c r="AR25806" s="24"/>
      <c r="AU25806" s="24"/>
    </row>
    <row r="25807">
      <c r="J25807" s="18"/>
      <c r="N25807" s="24"/>
      <c r="Q25807" s="24"/>
      <c r="T25807" s="24"/>
      <c r="W25807" s="24"/>
      <c r="Z25807" s="24"/>
      <c r="AC25807" s="24"/>
      <c r="AI25807" s="24"/>
      <c r="AL25807" s="24"/>
      <c r="AO25807" s="24"/>
      <c r="AR25807" s="24"/>
      <c r="AU25807" s="24"/>
    </row>
    <row r="25808">
      <c r="J25808" s="18"/>
      <c r="N25808" s="24"/>
      <c r="Q25808" s="24"/>
      <c r="T25808" s="24"/>
      <c r="W25808" s="24"/>
      <c r="Z25808" s="24"/>
      <c r="AC25808" s="24"/>
      <c r="AI25808" s="24"/>
      <c r="AL25808" s="24"/>
      <c r="AO25808" s="24"/>
      <c r="AR25808" s="24"/>
      <c r="AU25808" s="24"/>
    </row>
    <row r="25809">
      <c r="J25809" s="18"/>
      <c r="N25809" s="24"/>
      <c r="Q25809" s="24"/>
      <c r="T25809" s="24"/>
      <c r="W25809" s="24"/>
      <c r="Z25809" s="24"/>
      <c r="AC25809" s="24"/>
      <c r="AI25809" s="24"/>
      <c r="AL25809" s="24"/>
      <c r="AO25809" s="24"/>
      <c r="AR25809" s="24"/>
      <c r="AU25809" s="24"/>
    </row>
    <row r="25810">
      <c r="J25810" s="18"/>
      <c r="N25810" s="24"/>
      <c r="Q25810" s="24"/>
      <c r="T25810" s="24"/>
      <c r="W25810" s="24"/>
      <c r="Z25810" s="24"/>
      <c r="AC25810" s="24"/>
      <c r="AI25810" s="24"/>
      <c r="AL25810" s="24"/>
      <c r="AO25810" s="24"/>
      <c r="AR25810" s="24"/>
      <c r="AU25810" s="24"/>
    </row>
    <row r="25811">
      <c r="J25811" s="18"/>
      <c r="N25811" s="24"/>
      <c r="Q25811" s="24"/>
      <c r="T25811" s="24"/>
      <c r="W25811" s="24"/>
      <c r="Z25811" s="24"/>
      <c r="AC25811" s="24"/>
      <c r="AI25811" s="24"/>
      <c r="AL25811" s="24"/>
      <c r="AO25811" s="24"/>
      <c r="AR25811" s="24"/>
      <c r="AU25811" s="24"/>
    </row>
    <row r="25812">
      <c r="J25812" s="18"/>
      <c r="N25812" s="24"/>
      <c r="Q25812" s="24"/>
      <c r="T25812" s="24"/>
      <c r="W25812" s="24"/>
      <c r="Z25812" s="24"/>
      <c r="AC25812" s="24"/>
      <c r="AI25812" s="24"/>
      <c r="AL25812" s="24"/>
      <c r="AO25812" s="24"/>
      <c r="AR25812" s="24"/>
      <c r="AU25812" s="24"/>
    </row>
    <row r="25813">
      <c r="J25813" s="18"/>
      <c r="N25813" s="24"/>
      <c r="Q25813" s="24"/>
      <c r="T25813" s="24"/>
      <c r="W25813" s="24"/>
      <c r="Z25813" s="24"/>
      <c r="AC25813" s="24"/>
      <c r="AI25813" s="24"/>
      <c r="AL25813" s="24"/>
      <c r="AO25813" s="24"/>
      <c r="AR25813" s="24"/>
      <c r="AU25813" s="24"/>
    </row>
    <row r="25814">
      <c r="J25814" s="18"/>
      <c r="N25814" s="24"/>
      <c r="Q25814" s="24"/>
      <c r="T25814" s="24"/>
      <c r="W25814" s="24"/>
      <c r="Z25814" s="24"/>
      <c r="AC25814" s="24"/>
      <c r="AI25814" s="24"/>
      <c r="AL25814" s="24"/>
      <c r="AO25814" s="24"/>
      <c r="AR25814" s="24"/>
      <c r="AU25814" s="24"/>
    </row>
    <row r="25815">
      <c r="J25815" s="18"/>
      <c r="N25815" s="24"/>
      <c r="Q25815" s="24"/>
      <c r="T25815" s="24"/>
      <c r="W25815" s="24"/>
      <c r="Z25815" s="24"/>
      <c r="AC25815" s="24"/>
      <c r="AI25815" s="24"/>
      <c r="AL25815" s="24"/>
      <c r="AO25815" s="24"/>
      <c r="AR25815" s="24"/>
      <c r="AU25815" s="24"/>
    </row>
    <row r="25816">
      <c r="J25816" s="18"/>
      <c r="N25816" s="24"/>
      <c r="Q25816" s="24"/>
      <c r="T25816" s="24"/>
      <c r="W25816" s="24"/>
      <c r="Z25816" s="24"/>
      <c r="AC25816" s="24"/>
      <c r="AI25816" s="24"/>
      <c r="AL25816" s="24"/>
      <c r="AO25816" s="24"/>
      <c r="AR25816" s="24"/>
      <c r="AU25816" s="24"/>
    </row>
    <row r="25817">
      <c r="J25817" s="18"/>
      <c r="N25817" s="24"/>
      <c r="Q25817" s="24"/>
      <c r="T25817" s="24"/>
      <c r="W25817" s="24"/>
      <c r="Z25817" s="24"/>
      <c r="AC25817" s="24"/>
      <c r="AI25817" s="24"/>
      <c r="AL25817" s="24"/>
      <c r="AO25817" s="24"/>
      <c r="AR25817" s="24"/>
      <c r="AU25817" s="24"/>
    </row>
    <row r="25818">
      <c r="J25818" s="18"/>
      <c r="N25818" s="24"/>
      <c r="Q25818" s="24"/>
      <c r="T25818" s="24"/>
      <c r="W25818" s="24"/>
      <c r="Z25818" s="24"/>
      <c r="AC25818" s="24"/>
      <c r="AI25818" s="24"/>
      <c r="AL25818" s="24"/>
      <c r="AO25818" s="24"/>
      <c r="AR25818" s="24"/>
      <c r="AU25818" s="24"/>
    </row>
    <row r="25819">
      <c r="J25819" s="18"/>
      <c r="N25819" s="24"/>
      <c r="Q25819" s="24"/>
      <c r="T25819" s="24"/>
      <c r="W25819" s="24"/>
      <c r="Z25819" s="24"/>
      <c r="AC25819" s="24"/>
      <c r="AI25819" s="24"/>
      <c r="AL25819" s="24"/>
      <c r="AO25819" s="24"/>
      <c r="AR25819" s="24"/>
      <c r="AU25819" s="24"/>
    </row>
    <row r="25820">
      <c r="J25820" s="18"/>
      <c r="N25820" s="24"/>
      <c r="Q25820" s="24"/>
      <c r="T25820" s="24"/>
      <c r="W25820" s="24"/>
      <c r="Z25820" s="24"/>
      <c r="AC25820" s="24"/>
      <c r="AI25820" s="24"/>
      <c r="AL25820" s="24"/>
      <c r="AO25820" s="24"/>
      <c r="AR25820" s="24"/>
      <c r="AU25820" s="24"/>
    </row>
    <row r="25821">
      <c r="J25821" s="18"/>
      <c r="N25821" s="24"/>
      <c r="Q25821" s="24"/>
      <c r="T25821" s="24"/>
      <c r="W25821" s="24"/>
      <c r="Z25821" s="24"/>
      <c r="AC25821" s="24"/>
      <c r="AI25821" s="24"/>
      <c r="AL25821" s="24"/>
      <c r="AO25821" s="24"/>
      <c r="AR25821" s="24"/>
      <c r="AU25821" s="24"/>
    </row>
    <row r="25822">
      <c r="J25822" s="18"/>
      <c r="N25822" s="24"/>
      <c r="Q25822" s="24"/>
      <c r="T25822" s="24"/>
      <c r="W25822" s="24"/>
      <c r="Z25822" s="24"/>
      <c r="AC25822" s="24"/>
      <c r="AI25822" s="24"/>
      <c r="AL25822" s="24"/>
      <c r="AO25822" s="24"/>
      <c r="AR25822" s="24"/>
      <c r="AU25822" s="24"/>
    </row>
    <row r="25823">
      <c r="J25823" s="18"/>
      <c r="N25823" s="24"/>
      <c r="Q25823" s="24"/>
      <c r="T25823" s="24"/>
      <c r="W25823" s="24"/>
      <c r="Z25823" s="24"/>
      <c r="AC25823" s="24"/>
      <c r="AI25823" s="24"/>
      <c r="AL25823" s="24"/>
      <c r="AO25823" s="24"/>
      <c r="AR25823" s="24"/>
      <c r="AU25823" s="24"/>
    </row>
    <row r="25824">
      <c r="J25824" s="18"/>
      <c r="N25824" s="24"/>
      <c r="Q25824" s="24"/>
      <c r="T25824" s="24"/>
      <c r="W25824" s="24"/>
      <c r="Z25824" s="24"/>
      <c r="AC25824" s="24"/>
      <c r="AI25824" s="24"/>
      <c r="AL25824" s="24"/>
      <c r="AO25824" s="24"/>
      <c r="AR25824" s="24"/>
      <c r="AU25824" s="24"/>
    </row>
    <row r="25825">
      <c r="J25825" s="18"/>
      <c r="N25825" s="24"/>
      <c r="Q25825" s="24"/>
      <c r="T25825" s="24"/>
      <c r="W25825" s="24"/>
      <c r="Z25825" s="24"/>
      <c r="AC25825" s="24"/>
      <c r="AI25825" s="24"/>
      <c r="AL25825" s="24"/>
      <c r="AO25825" s="24"/>
      <c r="AR25825" s="24"/>
      <c r="AU25825" s="24"/>
    </row>
    <row r="25826">
      <c r="J25826" s="18"/>
      <c r="N25826" s="24"/>
      <c r="Q25826" s="24"/>
      <c r="T25826" s="24"/>
      <c r="W25826" s="24"/>
      <c r="Z25826" s="24"/>
      <c r="AC25826" s="24"/>
      <c r="AI25826" s="24"/>
      <c r="AL25826" s="24"/>
      <c r="AO25826" s="24"/>
      <c r="AR25826" s="24"/>
      <c r="AU25826" s="24"/>
    </row>
    <row r="25827">
      <c r="J25827" s="18"/>
      <c r="N25827" s="24"/>
      <c r="Q25827" s="24"/>
      <c r="T25827" s="24"/>
      <c r="W25827" s="24"/>
      <c r="Z25827" s="24"/>
      <c r="AC25827" s="24"/>
      <c r="AI25827" s="24"/>
      <c r="AL25827" s="24"/>
      <c r="AO25827" s="24"/>
      <c r="AR25827" s="24"/>
      <c r="AU25827" s="24"/>
    </row>
    <row r="25828">
      <c r="J25828" s="18"/>
      <c r="N25828" s="24"/>
      <c r="Q25828" s="24"/>
      <c r="T25828" s="24"/>
      <c r="W25828" s="24"/>
      <c r="Z25828" s="24"/>
      <c r="AC25828" s="24"/>
      <c r="AI25828" s="24"/>
      <c r="AL25828" s="24"/>
      <c r="AO25828" s="24"/>
      <c r="AR25828" s="24"/>
      <c r="AU25828" s="24"/>
    </row>
    <row r="25829">
      <c r="J25829" s="18"/>
      <c r="N25829" s="24"/>
      <c r="Q25829" s="24"/>
      <c r="T25829" s="24"/>
      <c r="W25829" s="24"/>
      <c r="Z25829" s="24"/>
      <c r="AC25829" s="24"/>
      <c r="AI25829" s="24"/>
      <c r="AL25829" s="24"/>
      <c r="AO25829" s="24"/>
      <c r="AR25829" s="24"/>
      <c r="AU25829" s="24"/>
    </row>
    <row r="25830">
      <c r="J25830" s="18"/>
      <c r="N25830" s="24"/>
      <c r="Q25830" s="24"/>
      <c r="T25830" s="24"/>
      <c r="W25830" s="24"/>
      <c r="Z25830" s="24"/>
      <c r="AC25830" s="24"/>
      <c r="AI25830" s="24"/>
      <c r="AL25830" s="24"/>
      <c r="AO25830" s="24"/>
      <c r="AR25830" s="24"/>
      <c r="AU25830" s="24"/>
    </row>
    <row r="25831">
      <c r="J25831" s="18"/>
      <c r="N25831" s="24"/>
      <c r="Q25831" s="24"/>
      <c r="T25831" s="24"/>
      <c r="W25831" s="24"/>
      <c r="Z25831" s="24"/>
      <c r="AC25831" s="24"/>
      <c r="AI25831" s="24"/>
      <c r="AL25831" s="24"/>
      <c r="AO25831" s="24"/>
      <c r="AR25831" s="24"/>
      <c r="AU25831" s="24"/>
    </row>
    <row r="25832">
      <c r="J25832" s="18"/>
      <c r="N25832" s="24"/>
      <c r="Q25832" s="24"/>
      <c r="T25832" s="24"/>
      <c r="W25832" s="24"/>
      <c r="Z25832" s="24"/>
      <c r="AC25832" s="24"/>
      <c r="AI25832" s="24"/>
      <c r="AL25832" s="24"/>
      <c r="AO25832" s="24"/>
      <c r="AR25832" s="24"/>
      <c r="AU25832" s="24"/>
    </row>
    <row r="25833">
      <c r="J25833" s="18"/>
      <c r="N25833" s="24"/>
      <c r="Q25833" s="24"/>
      <c r="T25833" s="24"/>
      <c r="W25833" s="24"/>
      <c r="Z25833" s="24"/>
      <c r="AC25833" s="24"/>
      <c r="AI25833" s="24"/>
      <c r="AL25833" s="24"/>
      <c r="AO25833" s="24"/>
      <c r="AR25833" s="24"/>
      <c r="AU25833" s="24"/>
    </row>
    <row r="25834">
      <c r="J25834" s="18"/>
      <c r="N25834" s="24"/>
      <c r="Q25834" s="24"/>
      <c r="T25834" s="24"/>
      <c r="W25834" s="24"/>
      <c r="Z25834" s="24"/>
      <c r="AC25834" s="24"/>
      <c r="AI25834" s="24"/>
      <c r="AL25834" s="24"/>
      <c r="AO25834" s="24"/>
      <c r="AR25834" s="24"/>
      <c r="AU25834" s="24"/>
    </row>
    <row r="25835">
      <c r="J25835" s="18"/>
      <c r="N25835" s="24"/>
      <c r="Q25835" s="24"/>
      <c r="T25835" s="24"/>
      <c r="W25835" s="24"/>
      <c r="Z25835" s="24"/>
      <c r="AC25835" s="24"/>
      <c r="AI25835" s="24"/>
      <c r="AL25835" s="24"/>
      <c r="AO25835" s="24"/>
      <c r="AR25835" s="24"/>
      <c r="AU25835" s="24"/>
    </row>
    <row r="25836">
      <c r="J25836" s="18"/>
      <c r="N25836" s="24"/>
      <c r="Q25836" s="24"/>
      <c r="T25836" s="24"/>
      <c r="W25836" s="24"/>
      <c r="Z25836" s="24"/>
      <c r="AC25836" s="24"/>
      <c r="AI25836" s="24"/>
      <c r="AL25836" s="24"/>
      <c r="AO25836" s="24"/>
      <c r="AR25836" s="24"/>
      <c r="AU25836" s="24"/>
    </row>
    <row r="25837">
      <c r="J25837" s="18"/>
      <c r="N25837" s="24"/>
      <c r="Q25837" s="24"/>
      <c r="T25837" s="24"/>
      <c r="W25837" s="24"/>
      <c r="Z25837" s="24"/>
      <c r="AC25837" s="24"/>
      <c r="AI25837" s="24"/>
      <c r="AL25837" s="24"/>
      <c r="AO25837" s="24"/>
      <c r="AR25837" s="24"/>
      <c r="AU25837" s="24"/>
    </row>
    <row r="25838">
      <c r="J25838" s="18"/>
      <c r="N25838" s="24"/>
      <c r="Q25838" s="24"/>
      <c r="T25838" s="24"/>
      <c r="W25838" s="24"/>
      <c r="Z25838" s="24"/>
      <c r="AC25838" s="24"/>
      <c r="AI25838" s="24"/>
      <c r="AL25838" s="24"/>
      <c r="AO25838" s="24"/>
      <c r="AR25838" s="24"/>
      <c r="AU25838" s="24"/>
    </row>
    <row r="25839">
      <c r="J25839" s="18"/>
      <c r="N25839" s="24"/>
      <c r="Q25839" s="24"/>
      <c r="T25839" s="24"/>
      <c r="W25839" s="24"/>
      <c r="Z25839" s="24"/>
      <c r="AC25839" s="24"/>
      <c r="AI25839" s="24"/>
      <c r="AL25839" s="24"/>
      <c r="AO25839" s="24"/>
      <c r="AR25839" s="24"/>
      <c r="AU25839" s="24"/>
    </row>
    <row r="25840">
      <c r="J25840" s="18"/>
      <c r="N25840" s="24"/>
      <c r="Q25840" s="24"/>
      <c r="T25840" s="24"/>
      <c r="W25840" s="24"/>
      <c r="Z25840" s="24"/>
      <c r="AC25840" s="24"/>
      <c r="AI25840" s="24"/>
      <c r="AL25840" s="24"/>
      <c r="AO25840" s="24"/>
      <c r="AR25840" s="24"/>
      <c r="AU25840" s="24"/>
    </row>
    <row r="25841">
      <c r="J25841" s="18"/>
      <c r="N25841" s="24"/>
      <c r="Q25841" s="24"/>
      <c r="T25841" s="24"/>
      <c r="W25841" s="24"/>
      <c r="Z25841" s="24"/>
      <c r="AC25841" s="24"/>
      <c r="AI25841" s="24"/>
      <c r="AL25841" s="24"/>
      <c r="AO25841" s="24"/>
      <c r="AR25841" s="24"/>
      <c r="AU25841" s="24"/>
    </row>
    <row r="25842">
      <c r="J25842" s="18"/>
      <c r="N25842" s="24"/>
      <c r="Q25842" s="24"/>
      <c r="T25842" s="24"/>
      <c r="W25842" s="24"/>
      <c r="Z25842" s="24"/>
      <c r="AC25842" s="24"/>
      <c r="AI25842" s="24"/>
      <c r="AL25842" s="24"/>
      <c r="AO25842" s="24"/>
      <c r="AR25842" s="24"/>
      <c r="AU25842" s="24"/>
    </row>
    <row r="25843">
      <c r="J25843" s="18"/>
      <c r="N25843" s="24"/>
      <c r="Q25843" s="24"/>
      <c r="T25843" s="24"/>
      <c r="W25843" s="24"/>
      <c r="Z25843" s="24"/>
      <c r="AC25843" s="24"/>
      <c r="AI25843" s="24"/>
      <c r="AL25843" s="24"/>
      <c r="AO25843" s="24"/>
      <c r="AR25843" s="24"/>
      <c r="AU25843" s="24"/>
    </row>
    <row r="25844">
      <c r="J25844" s="18"/>
      <c r="N25844" s="24"/>
      <c r="Q25844" s="24"/>
      <c r="T25844" s="24"/>
      <c r="W25844" s="24"/>
      <c r="Z25844" s="24"/>
      <c r="AC25844" s="24"/>
      <c r="AI25844" s="24"/>
      <c r="AL25844" s="24"/>
      <c r="AO25844" s="24"/>
      <c r="AR25844" s="24"/>
      <c r="AU25844" s="24"/>
    </row>
    <row r="25845">
      <c r="J25845" s="18"/>
      <c r="N25845" s="24"/>
      <c r="Q25845" s="24"/>
      <c r="T25845" s="24"/>
      <c r="W25845" s="24"/>
      <c r="Z25845" s="24"/>
      <c r="AC25845" s="24"/>
      <c r="AI25845" s="24"/>
      <c r="AL25845" s="24"/>
      <c r="AO25845" s="24"/>
      <c r="AR25845" s="24"/>
      <c r="AU25845" s="24"/>
    </row>
    <row r="25846">
      <c r="J25846" s="18"/>
      <c r="N25846" s="24"/>
      <c r="Q25846" s="24"/>
      <c r="T25846" s="24"/>
      <c r="W25846" s="24"/>
      <c r="Z25846" s="24"/>
      <c r="AC25846" s="24"/>
      <c r="AI25846" s="24"/>
      <c r="AL25846" s="24"/>
      <c r="AO25846" s="24"/>
      <c r="AR25846" s="24"/>
      <c r="AU25846" s="24"/>
    </row>
    <row r="25847">
      <c r="J25847" s="18"/>
      <c r="N25847" s="24"/>
      <c r="Q25847" s="24"/>
      <c r="T25847" s="24"/>
      <c r="W25847" s="24"/>
      <c r="Z25847" s="24"/>
      <c r="AC25847" s="24"/>
      <c r="AI25847" s="24"/>
      <c r="AL25847" s="24"/>
      <c r="AO25847" s="24"/>
      <c r="AR25847" s="24"/>
      <c r="AU25847" s="24"/>
    </row>
    <row r="25848">
      <c r="J25848" s="18"/>
      <c r="N25848" s="24"/>
      <c r="Q25848" s="24"/>
      <c r="T25848" s="24"/>
      <c r="W25848" s="24"/>
      <c r="Z25848" s="24"/>
      <c r="AC25848" s="24"/>
      <c r="AI25848" s="24"/>
      <c r="AL25848" s="24"/>
      <c r="AO25848" s="24"/>
      <c r="AR25848" s="24"/>
      <c r="AU25848" s="24"/>
    </row>
    <row r="25849">
      <c r="J25849" s="18"/>
      <c r="N25849" s="24"/>
      <c r="Q25849" s="24"/>
      <c r="T25849" s="24"/>
      <c r="W25849" s="24"/>
      <c r="Z25849" s="24"/>
      <c r="AC25849" s="24"/>
      <c r="AI25849" s="24"/>
      <c r="AL25849" s="24"/>
      <c r="AO25849" s="24"/>
      <c r="AR25849" s="24"/>
      <c r="AU25849" s="24"/>
    </row>
    <row r="25850">
      <c r="J25850" s="18"/>
      <c r="N25850" s="24"/>
      <c r="Q25850" s="24"/>
      <c r="T25850" s="24"/>
      <c r="W25850" s="24"/>
      <c r="Z25850" s="24"/>
      <c r="AC25850" s="24"/>
      <c r="AI25850" s="24"/>
      <c r="AL25850" s="24"/>
      <c r="AO25850" s="24"/>
      <c r="AR25850" s="24"/>
      <c r="AU25850" s="24"/>
    </row>
    <row r="25851">
      <c r="J25851" s="18"/>
      <c r="N25851" s="24"/>
      <c r="Q25851" s="24"/>
      <c r="T25851" s="24"/>
      <c r="W25851" s="24"/>
      <c r="Z25851" s="24"/>
      <c r="AC25851" s="24"/>
      <c r="AI25851" s="24"/>
      <c r="AL25851" s="24"/>
      <c r="AO25851" s="24"/>
      <c r="AR25851" s="24"/>
      <c r="AU25851" s="24"/>
    </row>
    <row r="25852">
      <c r="J25852" s="18"/>
      <c r="N25852" s="24"/>
      <c r="Q25852" s="24"/>
      <c r="T25852" s="24"/>
      <c r="W25852" s="24"/>
      <c r="Z25852" s="24"/>
      <c r="AC25852" s="24"/>
      <c r="AI25852" s="24"/>
      <c r="AL25852" s="24"/>
      <c r="AO25852" s="24"/>
      <c r="AR25852" s="24"/>
      <c r="AU25852" s="24"/>
    </row>
    <row r="25853">
      <c r="J25853" s="18"/>
      <c r="N25853" s="24"/>
      <c r="Q25853" s="24"/>
      <c r="T25853" s="24"/>
      <c r="W25853" s="24"/>
      <c r="Z25853" s="24"/>
      <c r="AC25853" s="24"/>
      <c r="AI25853" s="24"/>
      <c r="AL25853" s="24"/>
      <c r="AO25853" s="24"/>
      <c r="AR25853" s="24"/>
      <c r="AU25853" s="24"/>
    </row>
    <row r="25854">
      <c r="J25854" s="18"/>
      <c r="N25854" s="24"/>
      <c r="Q25854" s="24"/>
      <c r="T25854" s="24"/>
      <c r="W25854" s="24"/>
      <c r="Z25854" s="24"/>
      <c r="AC25854" s="24"/>
      <c r="AI25854" s="24"/>
      <c r="AL25854" s="24"/>
      <c r="AO25854" s="24"/>
      <c r="AR25854" s="24"/>
      <c r="AU25854" s="24"/>
    </row>
    <row r="25855">
      <c r="J25855" s="18"/>
      <c r="N25855" s="24"/>
      <c r="Q25855" s="24"/>
      <c r="T25855" s="24"/>
      <c r="W25855" s="24"/>
      <c r="Z25855" s="24"/>
      <c r="AC25855" s="24"/>
      <c r="AI25855" s="24"/>
      <c r="AL25855" s="24"/>
      <c r="AO25855" s="24"/>
      <c r="AR25855" s="24"/>
      <c r="AU25855" s="24"/>
    </row>
    <row r="25856">
      <c r="J25856" s="18"/>
      <c r="N25856" s="24"/>
      <c r="Q25856" s="24"/>
      <c r="T25856" s="24"/>
      <c r="W25856" s="24"/>
      <c r="Z25856" s="24"/>
      <c r="AC25856" s="24"/>
      <c r="AI25856" s="24"/>
      <c r="AL25856" s="24"/>
      <c r="AO25856" s="24"/>
      <c r="AR25856" s="24"/>
      <c r="AU25856" s="24"/>
    </row>
    <row r="25857">
      <c r="J25857" s="18"/>
      <c r="N25857" s="24"/>
      <c r="Q25857" s="24"/>
      <c r="T25857" s="24"/>
      <c r="W25857" s="24"/>
      <c r="Z25857" s="24"/>
      <c r="AC25857" s="24"/>
      <c r="AI25857" s="24"/>
      <c r="AL25857" s="24"/>
      <c r="AO25857" s="24"/>
      <c r="AR25857" s="24"/>
      <c r="AU25857" s="24"/>
    </row>
    <row r="25858">
      <c r="J25858" s="18"/>
      <c r="N25858" s="24"/>
      <c r="Q25858" s="24"/>
      <c r="T25858" s="24"/>
      <c r="W25858" s="24"/>
      <c r="Z25858" s="24"/>
      <c r="AC25858" s="24"/>
      <c r="AI25858" s="24"/>
      <c r="AL25858" s="24"/>
      <c r="AO25858" s="24"/>
      <c r="AR25858" s="24"/>
      <c r="AU25858" s="24"/>
    </row>
    <row r="25859">
      <c r="J25859" s="18"/>
      <c r="N25859" s="24"/>
      <c r="Q25859" s="24"/>
      <c r="T25859" s="24"/>
      <c r="W25859" s="24"/>
      <c r="Z25859" s="24"/>
      <c r="AC25859" s="24"/>
      <c r="AI25859" s="24"/>
      <c r="AL25859" s="24"/>
      <c r="AO25859" s="24"/>
      <c r="AR25859" s="24"/>
      <c r="AU25859" s="24"/>
    </row>
    <row r="25860">
      <c r="J25860" s="18"/>
      <c r="N25860" s="24"/>
      <c r="Q25860" s="24"/>
      <c r="T25860" s="24"/>
      <c r="W25860" s="24"/>
      <c r="Z25860" s="24"/>
      <c r="AC25860" s="24"/>
      <c r="AI25860" s="24"/>
      <c r="AL25860" s="24"/>
      <c r="AO25860" s="24"/>
      <c r="AR25860" s="24"/>
      <c r="AU25860" s="24"/>
    </row>
    <row r="25861">
      <c r="J25861" s="18"/>
      <c r="N25861" s="24"/>
      <c r="Q25861" s="24"/>
      <c r="T25861" s="24"/>
      <c r="W25861" s="24"/>
      <c r="Z25861" s="24"/>
      <c r="AC25861" s="24"/>
      <c r="AI25861" s="24"/>
      <c r="AL25861" s="24"/>
      <c r="AO25861" s="24"/>
      <c r="AR25861" s="24"/>
      <c r="AU25861" s="24"/>
    </row>
    <row r="25862">
      <c r="J25862" s="18"/>
      <c r="N25862" s="24"/>
      <c r="Q25862" s="24"/>
      <c r="T25862" s="24"/>
      <c r="W25862" s="24"/>
      <c r="Z25862" s="24"/>
      <c r="AC25862" s="24"/>
      <c r="AI25862" s="24"/>
      <c r="AL25862" s="24"/>
      <c r="AO25862" s="24"/>
      <c r="AR25862" s="24"/>
      <c r="AU25862" s="24"/>
    </row>
    <row r="25863">
      <c r="J25863" s="18"/>
      <c r="N25863" s="24"/>
      <c r="Q25863" s="24"/>
      <c r="T25863" s="24"/>
      <c r="W25863" s="24"/>
      <c r="Z25863" s="24"/>
      <c r="AC25863" s="24"/>
      <c r="AI25863" s="24"/>
      <c r="AL25863" s="24"/>
      <c r="AO25863" s="24"/>
      <c r="AR25863" s="24"/>
      <c r="AU25863" s="24"/>
    </row>
    <row r="25864">
      <c r="J25864" s="18"/>
      <c r="N25864" s="24"/>
      <c r="Q25864" s="24"/>
      <c r="T25864" s="24"/>
      <c r="W25864" s="24"/>
      <c r="Z25864" s="24"/>
      <c r="AC25864" s="24"/>
      <c r="AI25864" s="24"/>
      <c r="AL25864" s="24"/>
      <c r="AO25864" s="24"/>
      <c r="AR25864" s="24"/>
      <c r="AU25864" s="24"/>
    </row>
    <row r="25865">
      <c r="J25865" s="18"/>
      <c r="N25865" s="24"/>
      <c r="Q25865" s="24"/>
      <c r="T25865" s="24"/>
      <c r="W25865" s="24"/>
      <c r="Z25865" s="24"/>
      <c r="AC25865" s="24"/>
      <c r="AI25865" s="24"/>
      <c r="AL25865" s="24"/>
      <c r="AO25865" s="24"/>
      <c r="AR25865" s="24"/>
      <c r="AU25865" s="24"/>
    </row>
    <row r="25866">
      <c r="J25866" s="18"/>
      <c r="N25866" s="24"/>
      <c r="Q25866" s="24"/>
      <c r="T25866" s="24"/>
      <c r="W25866" s="24"/>
      <c r="Z25866" s="24"/>
      <c r="AC25866" s="24"/>
      <c r="AI25866" s="24"/>
      <c r="AL25866" s="24"/>
      <c r="AO25866" s="24"/>
      <c r="AR25866" s="24"/>
      <c r="AU25866" s="24"/>
    </row>
    <row r="25867">
      <c r="J25867" s="18"/>
      <c r="N25867" s="24"/>
      <c r="Q25867" s="24"/>
      <c r="T25867" s="24"/>
      <c r="W25867" s="24"/>
      <c r="Z25867" s="24"/>
      <c r="AC25867" s="24"/>
      <c r="AI25867" s="24"/>
      <c r="AL25867" s="24"/>
      <c r="AO25867" s="24"/>
      <c r="AR25867" s="24"/>
      <c r="AU25867" s="24"/>
    </row>
    <row r="25868">
      <c r="J25868" s="18"/>
      <c r="N25868" s="24"/>
      <c r="Q25868" s="24"/>
      <c r="T25868" s="24"/>
      <c r="W25868" s="24"/>
      <c r="Z25868" s="24"/>
      <c r="AC25868" s="24"/>
      <c r="AI25868" s="24"/>
      <c r="AL25868" s="24"/>
      <c r="AO25868" s="24"/>
      <c r="AR25868" s="24"/>
      <c r="AU25868" s="24"/>
    </row>
    <row r="25869">
      <c r="J25869" s="18"/>
      <c r="N25869" s="24"/>
      <c r="Q25869" s="24"/>
      <c r="T25869" s="24"/>
      <c r="W25869" s="24"/>
      <c r="Z25869" s="24"/>
      <c r="AC25869" s="24"/>
      <c r="AI25869" s="24"/>
      <c r="AL25869" s="24"/>
      <c r="AO25869" s="24"/>
      <c r="AR25869" s="24"/>
      <c r="AU25869" s="24"/>
    </row>
    <row r="25870">
      <c r="J25870" s="18"/>
      <c r="N25870" s="24"/>
      <c r="Q25870" s="24"/>
      <c r="T25870" s="24"/>
      <c r="W25870" s="24"/>
      <c r="Z25870" s="24"/>
      <c r="AC25870" s="24"/>
      <c r="AI25870" s="24"/>
      <c r="AL25870" s="24"/>
      <c r="AO25870" s="24"/>
      <c r="AR25870" s="24"/>
      <c r="AU25870" s="24"/>
    </row>
    <row r="25871">
      <c r="J25871" s="18"/>
      <c r="N25871" s="24"/>
      <c r="Q25871" s="24"/>
      <c r="T25871" s="24"/>
      <c r="W25871" s="24"/>
      <c r="Z25871" s="24"/>
      <c r="AC25871" s="24"/>
      <c r="AI25871" s="24"/>
      <c r="AL25871" s="24"/>
      <c r="AO25871" s="24"/>
      <c r="AR25871" s="24"/>
      <c r="AU25871" s="24"/>
    </row>
    <row r="25872">
      <c r="J25872" s="18"/>
      <c r="N25872" s="24"/>
      <c r="Q25872" s="24"/>
      <c r="T25872" s="24"/>
      <c r="W25872" s="24"/>
      <c r="Z25872" s="24"/>
      <c r="AC25872" s="24"/>
      <c r="AI25872" s="24"/>
      <c r="AL25872" s="24"/>
      <c r="AO25872" s="24"/>
      <c r="AR25872" s="24"/>
      <c r="AU25872" s="24"/>
    </row>
    <row r="25873">
      <c r="J25873" s="18"/>
      <c r="N25873" s="24"/>
      <c r="Q25873" s="24"/>
      <c r="T25873" s="24"/>
      <c r="W25873" s="24"/>
      <c r="Z25873" s="24"/>
      <c r="AC25873" s="24"/>
      <c r="AI25873" s="24"/>
      <c r="AL25873" s="24"/>
      <c r="AO25873" s="24"/>
      <c r="AR25873" s="24"/>
      <c r="AU25873" s="24"/>
    </row>
    <row r="25874">
      <c r="J25874" s="18"/>
      <c r="N25874" s="24"/>
      <c r="Q25874" s="24"/>
      <c r="T25874" s="24"/>
      <c r="W25874" s="24"/>
      <c r="Z25874" s="24"/>
      <c r="AC25874" s="24"/>
      <c r="AI25874" s="24"/>
      <c r="AL25874" s="24"/>
      <c r="AO25874" s="24"/>
      <c r="AR25874" s="24"/>
      <c r="AU25874" s="24"/>
    </row>
    <row r="25875">
      <c r="J25875" s="18"/>
      <c r="N25875" s="24"/>
      <c r="Q25875" s="24"/>
      <c r="T25875" s="24"/>
      <c r="W25875" s="24"/>
      <c r="Z25875" s="24"/>
      <c r="AC25875" s="24"/>
      <c r="AI25875" s="24"/>
      <c r="AL25875" s="24"/>
      <c r="AO25875" s="24"/>
      <c r="AR25875" s="24"/>
      <c r="AU25875" s="24"/>
    </row>
    <row r="25876">
      <c r="J25876" s="18"/>
      <c r="N25876" s="24"/>
      <c r="Q25876" s="24"/>
      <c r="T25876" s="24"/>
      <c r="W25876" s="24"/>
      <c r="Z25876" s="24"/>
      <c r="AC25876" s="24"/>
      <c r="AI25876" s="24"/>
      <c r="AL25876" s="24"/>
      <c r="AO25876" s="24"/>
      <c r="AR25876" s="24"/>
      <c r="AU25876" s="24"/>
    </row>
    <row r="25877">
      <c r="J25877" s="18"/>
      <c r="N25877" s="24"/>
      <c r="Q25877" s="24"/>
      <c r="T25877" s="24"/>
      <c r="W25877" s="24"/>
      <c r="Z25877" s="24"/>
      <c r="AC25877" s="24"/>
      <c r="AI25877" s="24"/>
      <c r="AL25877" s="24"/>
      <c r="AO25877" s="24"/>
      <c r="AR25877" s="24"/>
      <c r="AU25877" s="24"/>
    </row>
    <row r="25878">
      <c r="J25878" s="18"/>
      <c r="N25878" s="24"/>
      <c r="Q25878" s="24"/>
      <c r="T25878" s="24"/>
      <c r="W25878" s="24"/>
      <c r="Z25878" s="24"/>
      <c r="AC25878" s="24"/>
      <c r="AI25878" s="24"/>
      <c r="AL25878" s="24"/>
      <c r="AO25878" s="24"/>
      <c r="AR25878" s="24"/>
      <c r="AU25878" s="24"/>
    </row>
    <row r="25879">
      <c r="J25879" s="18"/>
      <c r="N25879" s="24"/>
      <c r="Q25879" s="24"/>
      <c r="T25879" s="24"/>
      <c r="W25879" s="24"/>
      <c r="Z25879" s="24"/>
      <c r="AC25879" s="24"/>
      <c r="AI25879" s="24"/>
      <c r="AL25879" s="24"/>
      <c r="AO25879" s="24"/>
      <c r="AR25879" s="24"/>
      <c r="AU25879" s="24"/>
    </row>
    <row r="25880">
      <c r="J25880" s="18"/>
      <c r="N25880" s="24"/>
      <c r="Q25880" s="24"/>
      <c r="T25880" s="24"/>
      <c r="W25880" s="24"/>
      <c r="Z25880" s="24"/>
      <c r="AC25880" s="24"/>
      <c r="AI25880" s="24"/>
      <c r="AL25880" s="24"/>
      <c r="AO25880" s="24"/>
      <c r="AR25880" s="24"/>
      <c r="AU25880" s="24"/>
    </row>
    <row r="25881">
      <c r="J25881" s="18"/>
      <c r="N25881" s="24"/>
      <c r="Q25881" s="24"/>
      <c r="T25881" s="24"/>
      <c r="W25881" s="24"/>
      <c r="Z25881" s="24"/>
      <c r="AC25881" s="24"/>
      <c r="AI25881" s="24"/>
      <c r="AL25881" s="24"/>
      <c r="AO25881" s="24"/>
      <c r="AR25881" s="24"/>
      <c r="AU25881" s="24"/>
    </row>
    <row r="25882">
      <c r="J25882" s="18"/>
      <c r="N25882" s="24"/>
      <c r="Q25882" s="24"/>
      <c r="T25882" s="24"/>
      <c r="W25882" s="24"/>
      <c r="Z25882" s="24"/>
      <c r="AC25882" s="24"/>
      <c r="AI25882" s="24"/>
      <c r="AL25882" s="24"/>
      <c r="AO25882" s="24"/>
      <c r="AR25882" s="24"/>
      <c r="AU25882" s="24"/>
    </row>
    <row r="25883">
      <c r="J25883" s="18"/>
      <c r="N25883" s="24"/>
      <c r="Q25883" s="24"/>
      <c r="T25883" s="24"/>
      <c r="W25883" s="24"/>
      <c r="Z25883" s="24"/>
      <c r="AC25883" s="24"/>
      <c r="AI25883" s="24"/>
      <c r="AL25883" s="24"/>
      <c r="AO25883" s="24"/>
      <c r="AR25883" s="24"/>
      <c r="AU25883" s="24"/>
    </row>
    <row r="25884">
      <c r="J25884" s="18"/>
      <c r="N25884" s="24"/>
      <c r="Q25884" s="24"/>
      <c r="T25884" s="24"/>
      <c r="W25884" s="24"/>
      <c r="Z25884" s="24"/>
      <c r="AC25884" s="24"/>
      <c r="AI25884" s="24"/>
      <c r="AL25884" s="24"/>
      <c r="AO25884" s="24"/>
      <c r="AR25884" s="24"/>
      <c r="AU25884" s="24"/>
    </row>
    <row r="25885">
      <c r="J25885" s="18"/>
      <c r="N25885" s="24"/>
      <c r="Q25885" s="24"/>
      <c r="T25885" s="24"/>
      <c r="W25885" s="24"/>
      <c r="Z25885" s="24"/>
      <c r="AC25885" s="24"/>
      <c r="AI25885" s="24"/>
      <c r="AL25885" s="24"/>
      <c r="AO25885" s="24"/>
      <c r="AR25885" s="24"/>
      <c r="AU25885" s="24"/>
    </row>
    <row r="25886">
      <c r="J25886" s="18"/>
      <c r="N25886" s="24"/>
      <c r="Q25886" s="24"/>
      <c r="T25886" s="24"/>
      <c r="W25886" s="24"/>
      <c r="Z25886" s="24"/>
      <c r="AC25886" s="24"/>
      <c r="AI25886" s="24"/>
      <c r="AL25886" s="24"/>
      <c r="AO25886" s="24"/>
      <c r="AR25886" s="24"/>
      <c r="AU25886" s="24"/>
    </row>
    <row r="25887">
      <c r="J25887" s="18"/>
      <c r="N25887" s="24"/>
      <c r="Q25887" s="24"/>
      <c r="T25887" s="24"/>
      <c r="W25887" s="24"/>
      <c r="Z25887" s="24"/>
      <c r="AC25887" s="24"/>
      <c r="AI25887" s="24"/>
      <c r="AL25887" s="24"/>
      <c r="AO25887" s="24"/>
      <c r="AR25887" s="24"/>
      <c r="AU25887" s="24"/>
    </row>
    <row r="25888">
      <c r="J25888" s="18"/>
      <c r="N25888" s="24"/>
      <c r="Q25888" s="24"/>
      <c r="T25888" s="24"/>
      <c r="W25888" s="24"/>
      <c r="Z25888" s="24"/>
      <c r="AC25888" s="24"/>
      <c r="AI25888" s="24"/>
      <c r="AL25888" s="24"/>
      <c r="AO25888" s="24"/>
      <c r="AR25888" s="24"/>
      <c r="AU25888" s="24"/>
    </row>
    <row r="25889">
      <c r="J25889" s="18"/>
      <c r="N25889" s="24"/>
      <c r="Q25889" s="24"/>
      <c r="T25889" s="24"/>
      <c r="W25889" s="24"/>
      <c r="Z25889" s="24"/>
      <c r="AC25889" s="24"/>
      <c r="AI25889" s="24"/>
      <c r="AL25889" s="24"/>
      <c r="AO25889" s="24"/>
      <c r="AR25889" s="24"/>
      <c r="AU25889" s="24"/>
    </row>
    <row r="25890">
      <c r="J25890" s="18"/>
      <c r="N25890" s="24"/>
      <c r="Q25890" s="24"/>
      <c r="T25890" s="24"/>
      <c r="W25890" s="24"/>
      <c r="Z25890" s="24"/>
      <c r="AC25890" s="24"/>
      <c r="AI25890" s="24"/>
      <c r="AL25890" s="24"/>
      <c r="AO25890" s="24"/>
      <c r="AR25890" s="24"/>
      <c r="AU25890" s="24"/>
    </row>
    <row r="25891">
      <c r="J25891" s="18"/>
      <c r="N25891" s="24"/>
      <c r="Q25891" s="24"/>
      <c r="T25891" s="24"/>
      <c r="W25891" s="24"/>
      <c r="Z25891" s="24"/>
      <c r="AC25891" s="24"/>
      <c r="AI25891" s="24"/>
      <c r="AL25891" s="24"/>
      <c r="AO25891" s="24"/>
      <c r="AR25891" s="24"/>
      <c r="AU25891" s="24"/>
    </row>
    <row r="25892">
      <c r="J25892" s="18"/>
      <c r="N25892" s="24"/>
      <c r="Q25892" s="24"/>
      <c r="T25892" s="24"/>
      <c r="W25892" s="24"/>
      <c r="Z25892" s="24"/>
      <c r="AC25892" s="24"/>
      <c r="AI25892" s="24"/>
      <c r="AL25892" s="24"/>
      <c r="AO25892" s="24"/>
      <c r="AR25892" s="24"/>
      <c r="AU25892" s="24"/>
    </row>
    <row r="25893">
      <c r="J25893" s="18"/>
      <c r="N25893" s="24"/>
      <c r="Q25893" s="24"/>
      <c r="T25893" s="24"/>
      <c r="W25893" s="24"/>
      <c r="Z25893" s="24"/>
      <c r="AC25893" s="24"/>
      <c r="AI25893" s="24"/>
      <c r="AL25893" s="24"/>
      <c r="AO25893" s="24"/>
      <c r="AR25893" s="24"/>
      <c r="AU25893" s="24"/>
    </row>
    <row r="25894">
      <c r="J25894" s="18"/>
      <c r="N25894" s="24"/>
      <c r="Q25894" s="24"/>
      <c r="T25894" s="24"/>
      <c r="W25894" s="24"/>
      <c r="Z25894" s="24"/>
      <c r="AC25894" s="24"/>
      <c r="AI25894" s="24"/>
      <c r="AL25894" s="24"/>
      <c r="AO25894" s="24"/>
      <c r="AR25894" s="24"/>
      <c r="AU25894" s="24"/>
    </row>
    <row r="25895">
      <c r="J25895" s="18"/>
      <c r="N25895" s="24"/>
      <c r="Q25895" s="24"/>
      <c r="T25895" s="24"/>
      <c r="W25895" s="24"/>
      <c r="Z25895" s="24"/>
      <c r="AC25895" s="24"/>
      <c r="AI25895" s="24"/>
      <c r="AL25895" s="24"/>
      <c r="AO25895" s="24"/>
      <c r="AR25895" s="24"/>
      <c r="AU25895" s="24"/>
    </row>
    <row r="25896">
      <c r="J25896" s="18"/>
      <c r="N25896" s="24"/>
      <c r="Q25896" s="24"/>
      <c r="T25896" s="24"/>
      <c r="W25896" s="24"/>
      <c r="Z25896" s="24"/>
      <c r="AC25896" s="24"/>
      <c r="AI25896" s="24"/>
      <c r="AL25896" s="24"/>
      <c r="AO25896" s="24"/>
      <c r="AR25896" s="24"/>
      <c r="AU25896" s="24"/>
    </row>
    <row r="25897">
      <c r="J25897" s="18"/>
      <c r="N25897" s="24"/>
      <c r="Q25897" s="24"/>
      <c r="T25897" s="24"/>
      <c r="W25897" s="24"/>
      <c r="Z25897" s="24"/>
      <c r="AC25897" s="24"/>
      <c r="AI25897" s="24"/>
      <c r="AL25897" s="24"/>
      <c r="AO25897" s="24"/>
      <c r="AR25897" s="24"/>
      <c r="AU25897" s="24"/>
    </row>
    <row r="25898">
      <c r="J25898" s="18"/>
      <c r="N25898" s="24"/>
      <c r="Q25898" s="24"/>
      <c r="T25898" s="24"/>
      <c r="W25898" s="24"/>
      <c r="Z25898" s="24"/>
      <c r="AC25898" s="24"/>
      <c r="AI25898" s="24"/>
      <c r="AL25898" s="24"/>
      <c r="AO25898" s="24"/>
      <c r="AR25898" s="24"/>
      <c r="AU25898" s="24"/>
    </row>
    <row r="25899">
      <c r="J25899" s="18"/>
      <c r="N25899" s="24"/>
      <c r="Q25899" s="24"/>
      <c r="T25899" s="24"/>
      <c r="W25899" s="24"/>
      <c r="Z25899" s="24"/>
      <c r="AC25899" s="24"/>
      <c r="AI25899" s="24"/>
      <c r="AL25899" s="24"/>
      <c r="AO25899" s="24"/>
      <c r="AR25899" s="24"/>
      <c r="AU25899" s="24"/>
    </row>
    <row r="25900">
      <c r="J25900" s="18"/>
      <c r="N25900" s="24"/>
      <c r="Q25900" s="24"/>
      <c r="T25900" s="24"/>
      <c r="W25900" s="24"/>
      <c r="Z25900" s="24"/>
      <c r="AC25900" s="24"/>
      <c r="AI25900" s="24"/>
      <c r="AL25900" s="24"/>
      <c r="AO25900" s="24"/>
      <c r="AR25900" s="24"/>
      <c r="AU25900" s="24"/>
    </row>
    <row r="25901">
      <c r="J25901" s="18"/>
      <c r="N25901" s="24"/>
      <c r="Q25901" s="24"/>
      <c r="T25901" s="24"/>
      <c r="W25901" s="24"/>
      <c r="Z25901" s="24"/>
      <c r="AC25901" s="24"/>
      <c r="AI25901" s="24"/>
      <c r="AL25901" s="24"/>
      <c r="AO25901" s="24"/>
      <c r="AR25901" s="24"/>
      <c r="AU25901" s="24"/>
    </row>
    <row r="25902">
      <c r="J25902" s="18"/>
      <c r="N25902" s="24"/>
      <c r="Q25902" s="24"/>
      <c r="T25902" s="24"/>
      <c r="W25902" s="24"/>
      <c r="Z25902" s="24"/>
      <c r="AC25902" s="24"/>
      <c r="AI25902" s="24"/>
      <c r="AL25902" s="24"/>
      <c r="AO25902" s="24"/>
      <c r="AR25902" s="24"/>
      <c r="AU25902" s="24"/>
    </row>
    <row r="25903">
      <c r="J25903" s="18"/>
      <c r="N25903" s="24"/>
      <c r="Q25903" s="24"/>
      <c r="T25903" s="24"/>
      <c r="W25903" s="24"/>
      <c r="Z25903" s="24"/>
      <c r="AC25903" s="24"/>
      <c r="AI25903" s="24"/>
      <c r="AL25903" s="24"/>
      <c r="AO25903" s="24"/>
      <c r="AR25903" s="24"/>
      <c r="AU25903" s="24"/>
    </row>
    <row r="25904">
      <c r="J25904" s="18"/>
      <c r="N25904" s="24"/>
      <c r="Q25904" s="24"/>
      <c r="T25904" s="24"/>
      <c r="W25904" s="24"/>
      <c r="Z25904" s="24"/>
      <c r="AC25904" s="24"/>
      <c r="AI25904" s="24"/>
      <c r="AL25904" s="24"/>
      <c r="AO25904" s="24"/>
      <c r="AR25904" s="24"/>
      <c r="AU25904" s="24"/>
    </row>
    <row r="25905">
      <c r="J25905" s="18"/>
      <c r="N25905" s="24"/>
      <c r="Q25905" s="24"/>
      <c r="T25905" s="24"/>
      <c r="W25905" s="24"/>
      <c r="Z25905" s="24"/>
      <c r="AC25905" s="24"/>
      <c r="AI25905" s="24"/>
      <c r="AL25905" s="24"/>
      <c r="AO25905" s="24"/>
      <c r="AR25905" s="24"/>
      <c r="AU25905" s="24"/>
    </row>
    <row r="25906">
      <c r="J25906" s="18"/>
      <c r="N25906" s="24"/>
      <c r="Q25906" s="24"/>
      <c r="T25906" s="24"/>
      <c r="W25906" s="24"/>
      <c r="Z25906" s="24"/>
      <c r="AC25906" s="24"/>
      <c r="AI25906" s="24"/>
      <c r="AL25906" s="24"/>
      <c r="AO25906" s="24"/>
      <c r="AR25906" s="24"/>
      <c r="AU25906" s="24"/>
    </row>
    <row r="25907">
      <c r="J25907" s="18"/>
      <c r="N25907" s="24"/>
      <c r="Q25907" s="24"/>
      <c r="T25907" s="24"/>
      <c r="W25907" s="24"/>
      <c r="Z25907" s="24"/>
      <c r="AC25907" s="24"/>
      <c r="AI25907" s="24"/>
      <c r="AL25907" s="24"/>
      <c r="AO25907" s="24"/>
      <c r="AR25907" s="24"/>
      <c r="AU25907" s="24"/>
    </row>
    <row r="25908">
      <c r="J25908" s="18"/>
      <c r="N25908" s="24"/>
      <c r="Q25908" s="24"/>
      <c r="T25908" s="24"/>
      <c r="W25908" s="24"/>
      <c r="Z25908" s="24"/>
      <c r="AC25908" s="24"/>
      <c r="AI25908" s="24"/>
      <c r="AL25908" s="24"/>
      <c r="AO25908" s="24"/>
      <c r="AR25908" s="24"/>
      <c r="AU25908" s="24"/>
    </row>
    <row r="25909">
      <c r="J25909" s="18"/>
      <c r="N25909" s="24"/>
      <c r="Q25909" s="24"/>
      <c r="T25909" s="24"/>
      <c r="W25909" s="24"/>
      <c r="Z25909" s="24"/>
      <c r="AC25909" s="24"/>
      <c r="AI25909" s="24"/>
      <c r="AL25909" s="24"/>
      <c r="AO25909" s="24"/>
      <c r="AR25909" s="24"/>
      <c r="AU25909" s="24"/>
    </row>
    <row r="25910">
      <c r="J25910" s="18"/>
      <c r="N25910" s="24"/>
      <c r="Q25910" s="24"/>
      <c r="T25910" s="24"/>
      <c r="W25910" s="24"/>
      <c r="Z25910" s="24"/>
      <c r="AC25910" s="24"/>
      <c r="AI25910" s="24"/>
      <c r="AL25910" s="24"/>
      <c r="AO25910" s="24"/>
      <c r="AR25910" s="24"/>
      <c r="AU25910" s="24"/>
    </row>
    <row r="25911">
      <c r="J25911" s="18"/>
      <c r="N25911" s="24"/>
      <c r="Q25911" s="24"/>
      <c r="T25911" s="24"/>
      <c r="W25911" s="24"/>
      <c r="Z25911" s="24"/>
      <c r="AC25911" s="24"/>
      <c r="AI25911" s="24"/>
      <c r="AL25911" s="24"/>
      <c r="AO25911" s="24"/>
      <c r="AR25911" s="24"/>
      <c r="AU25911" s="24"/>
    </row>
    <row r="25912">
      <c r="J25912" s="18"/>
      <c r="N25912" s="24"/>
      <c r="Q25912" s="24"/>
      <c r="T25912" s="24"/>
      <c r="W25912" s="24"/>
      <c r="Z25912" s="24"/>
      <c r="AC25912" s="24"/>
      <c r="AI25912" s="24"/>
      <c r="AL25912" s="24"/>
      <c r="AO25912" s="24"/>
      <c r="AR25912" s="24"/>
      <c r="AU25912" s="24"/>
    </row>
    <row r="25913">
      <c r="J25913" s="18"/>
      <c r="N25913" s="24"/>
      <c r="Q25913" s="24"/>
      <c r="T25913" s="24"/>
      <c r="W25913" s="24"/>
      <c r="Z25913" s="24"/>
      <c r="AC25913" s="24"/>
      <c r="AI25913" s="24"/>
      <c r="AL25913" s="24"/>
      <c r="AO25913" s="24"/>
      <c r="AR25913" s="24"/>
      <c r="AU25913" s="24"/>
    </row>
    <row r="25914">
      <c r="J25914" s="18"/>
      <c r="N25914" s="24"/>
      <c r="Q25914" s="24"/>
      <c r="T25914" s="24"/>
      <c r="W25914" s="24"/>
      <c r="Z25914" s="24"/>
      <c r="AC25914" s="24"/>
      <c r="AI25914" s="24"/>
      <c r="AL25914" s="24"/>
      <c r="AO25914" s="24"/>
      <c r="AR25914" s="24"/>
      <c r="AU25914" s="24"/>
    </row>
    <row r="25915">
      <c r="J25915" s="18"/>
      <c r="N25915" s="24"/>
      <c r="Q25915" s="24"/>
      <c r="T25915" s="24"/>
      <c r="W25915" s="24"/>
      <c r="Z25915" s="24"/>
      <c r="AC25915" s="24"/>
      <c r="AI25915" s="24"/>
      <c r="AL25915" s="24"/>
      <c r="AO25915" s="24"/>
      <c r="AR25915" s="24"/>
      <c r="AU25915" s="24"/>
    </row>
    <row r="25916">
      <c r="J25916" s="18"/>
      <c r="N25916" s="24"/>
      <c r="Q25916" s="24"/>
      <c r="T25916" s="24"/>
      <c r="W25916" s="24"/>
      <c r="Z25916" s="24"/>
      <c r="AC25916" s="24"/>
      <c r="AI25916" s="24"/>
      <c r="AL25916" s="24"/>
      <c r="AO25916" s="24"/>
      <c r="AR25916" s="24"/>
      <c r="AU25916" s="24"/>
    </row>
    <row r="25917">
      <c r="J25917" s="18"/>
      <c r="N25917" s="24"/>
      <c r="Q25917" s="24"/>
      <c r="T25917" s="24"/>
      <c r="W25917" s="24"/>
      <c r="Z25917" s="24"/>
      <c r="AC25917" s="24"/>
      <c r="AI25917" s="24"/>
      <c r="AL25917" s="24"/>
      <c r="AO25917" s="24"/>
      <c r="AR25917" s="24"/>
      <c r="AU25917" s="24"/>
    </row>
    <row r="25918">
      <c r="J25918" s="18"/>
      <c r="N25918" s="24"/>
      <c r="Q25918" s="24"/>
      <c r="T25918" s="24"/>
      <c r="W25918" s="24"/>
      <c r="Z25918" s="24"/>
      <c r="AC25918" s="24"/>
      <c r="AI25918" s="24"/>
      <c r="AL25918" s="24"/>
      <c r="AO25918" s="24"/>
      <c r="AR25918" s="24"/>
      <c r="AU25918" s="24"/>
    </row>
    <row r="25919">
      <c r="J25919" s="18"/>
      <c r="N25919" s="24"/>
      <c r="Q25919" s="24"/>
      <c r="T25919" s="24"/>
      <c r="W25919" s="24"/>
      <c r="Z25919" s="24"/>
      <c r="AC25919" s="24"/>
      <c r="AI25919" s="24"/>
      <c r="AL25919" s="24"/>
      <c r="AO25919" s="24"/>
      <c r="AR25919" s="24"/>
      <c r="AU25919" s="24"/>
    </row>
    <row r="25920">
      <c r="J25920" s="18"/>
      <c r="N25920" s="24"/>
      <c r="Q25920" s="24"/>
      <c r="T25920" s="24"/>
      <c r="W25920" s="24"/>
      <c r="Z25920" s="24"/>
      <c r="AC25920" s="24"/>
      <c r="AI25920" s="24"/>
      <c r="AL25920" s="24"/>
      <c r="AO25920" s="24"/>
      <c r="AR25920" s="24"/>
      <c r="AU25920" s="24"/>
    </row>
    <row r="25921">
      <c r="J25921" s="18"/>
      <c r="N25921" s="24"/>
      <c r="Q25921" s="24"/>
      <c r="T25921" s="24"/>
      <c r="W25921" s="24"/>
      <c r="Z25921" s="24"/>
      <c r="AC25921" s="24"/>
      <c r="AI25921" s="24"/>
      <c r="AL25921" s="24"/>
      <c r="AO25921" s="24"/>
      <c r="AR25921" s="24"/>
      <c r="AU25921" s="24"/>
    </row>
    <row r="25922">
      <c r="J25922" s="18"/>
      <c r="N25922" s="24"/>
      <c r="Q25922" s="24"/>
      <c r="T25922" s="24"/>
      <c r="W25922" s="24"/>
      <c r="Z25922" s="24"/>
      <c r="AC25922" s="24"/>
      <c r="AI25922" s="24"/>
      <c r="AL25922" s="24"/>
      <c r="AO25922" s="24"/>
      <c r="AR25922" s="24"/>
      <c r="AU25922" s="24"/>
    </row>
    <row r="25923">
      <c r="J25923" s="18"/>
      <c r="N25923" s="24"/>
      <c r="Q25923" s="24"/>
      <c r="T25923" s="24"/>
      <c r="W25923" s="24"/>
      <c r="Z25923" s="24"/>
      <c r="AC25923" s="24"/>
      <c r="AI25923" s="24"/>
      <c r="AL25923" s="24"/>
      <c r="AO25923" s="24"/>
      <c r="AR25923" s="24"/>
      <c r="AU25923" s="24"/>
    </row>
    <row r="25924">
      <c r="J25924" s="18"/>
      <c r="N25924" s="24"/>
      <c r="Q25924" s="24"/>
      <c r="T25924" s="24"/>
      <c r="W25924" s="24"/>
      <c r="Z25924" s="24"/>
      <c r="AC25924" s="24"/>
      <c r="AI25924" s="24"/>
      <c r="AL25924" s="24"/>
      <c r="AO25924" s="24"/>
      <c r="AR25924" s="24"/>
      <c r="AU25924" s="24"/>
    </row>
    <row r="25925">
      <c r="J25925" s="18"/>
      <c r="N25925" s="24"/>
      <c r="Q25925" s="24"/>
      <c r="T25925" s="24"/>
      <c r="W25925" s="24"/>
      <c r="Z25925" s="24"/>
      <c r="AC25925" s="24"/>
      <c r="AI25925" s="24"/>
      <c r="AL25925" s="24"/>
      <c r="AO25925" s="24"/>
      <c r="AR25925" s="24"/>
      <c r="AU25925" s="24"/>
    </row>
    <row r="25926">
      <c r="J25926" s="18"/>
      <c r="N25926" s="24"/>
      <c r="Q25926" s="24"/>
      <c r="T25926" s="24"/>
      <c r="W25926" s="24"/>
      <c r="Z25926" s="24"/>
      <c r="AC25926" s="24"/>
      <c r="AI25926" s="24"/>
      <c r="AL25926" s="24"/>
      <c r="AO25926" s="24"/>
      <c r="AR25926" s="24"/>
      <c r="AU25926" s="24"/>
    </row>
    <row r="25927">
      <c r="J25927" s="18"/>
      <c r="N25927" s="24"/>
      <c r="Q25927" s="24"/>
      <c r="T25927" s="24"/>
      <c r="W25927" s="24"/>
      <c r="Z25927" s="24"/>
      <c r="AC25927" s="24"/>
      <c r="AI25927" s="24"/>
      <c r="AL25927" s="24"/>
      <c r="AO25927" s="24"/>
      <c r="AR25927" s="24"/>
      <c r="AU25927" s="24"/>
    </row>
    <row r="25928">
      <c r="J25928" s="18"/>
      <c r="N25928" s="24"/>
      <c r="Q25928" s="24"/>
      <c r="T25928" s="24"/>
      <c r="W25928" s="24"/>
      <c r="Z25928" s="24"/>
      <c r="AC25928" s="24"/>
      <c r="AI25928" s="24"/>
      <c r="AL25928" s="24"/>
      <c r="AO25928" s="24"/>
      <c r="AR25928" s="24"/>
      <c r="AU25928" s="24"/>
    </row>
    <row r="25929">
      <c r="J25929" s="18"/>
      <c r="N25929" s="24"/>
      <c r="Q25929" s="24"/>
      <c r="T25929" s="24"/>
      <c r="W25929" s="24"/>
      <c r="Z25929" s="24"/>
      <c r="AC25929" s="24"/>
      <c r="AI25929" s="24"/>
      <c r="AL25929" s="24"/>
      <c r="AO25929" s="24"/>
      <c r="AR25929" s="24"/>
      <c r="AU25929" s="24"/>
    </row>
    <row r="25930">
      <c r="J25930" s="18"/>
      <c r="N25930" s="24"/>
      <c r="Q25930" s="24"/>
      <c r="T25930" s="24"/>
      <c r="W25930" s="24"/>
      <c r="Z25930" s="24"/>
      <c r="AC25930" s="24"/>
      <c r="AI25930" s="24"/>
      <c r="AL25930" s="24"/>
      <c r="AO25930" s="24"/>
      <c r="AR25930" s="24"/>
      <c r="AU25930" s="24"/>
    </row>
    <row r="25931">
      <c r="J25931" s="18"/>
      <c r="N25931" s="24"/>
      <c r="Q25931" s="24"/>
      <c r="T25931" s="24"/>
      <c r="W25931" s="24"/>
      <c r="Z25931" s="24"/>
      <c r="AC25931" s="24"/>
      <c r="AI25931" s="24"/>
      <c r="AL25931" s="24"/>
      <c r="AO25931" s="24"/>
      <c r="AR25931" s="24"/>
      <c r="AU25931" s="24"/>
    </row>
    <row r="25932">
      <c r="J25932" s="18"/>
      <c r="N25932" s="24"/>
      <c r="Q25932" s="24"/>
      <c r="T25932" s="24"/>
      <c r="W25932" s="24"/>
      <c r="Z25932" s="24"/>
      <c r="AC25932" s="24"/>
      <c r="AI25932" s="24"/>
      <c r="AL25932" s="24"/>
      <c r="AO25932" s="24"/>
      <c r="AR25932" s="24"/>
      <c r="AU25932" s="24"/>
    </row>
    <row r="25933">
      <c r="J25933" s="18"/>
      <c r="N25933" s="24"/>
      <c r="Q25933" s="24"/>
      <c r="T25933" s="24"/>
      <c r="W25933" s="24"/>
      <c r="Z25933" s="24"/>
      <c r="AC25933" s="24"/>
      <c r="AI25933" s="24"/>
      <c r="AL25933" s="24"/>
      <c r="AO25933" s="24"/>
      <c r="AR25933" s="24"/>
      <c r="AU25933" s="24"/>
    </row>
    <row r="25934">
      <c r="J25934" s="18"/>
      <c r="N25934" s="24"/>
      <c r="Q25934" s="24"/>
      <c r="T25934" s="24"/>
      <c r="W25934" s="24"/>
      <c r="Z25934" s="24"/>
      <c r="AC25934" s="24"/>
      <c r="AI25934" s="24"/>
      <c r="AL25934" s="24"/>
      <c r="AO25934" s="24"/>
      <c r="AR25934" s="24"/>
      <c r="AU25934" s="24"/>
    </row>
    <row r="25935">
      <c r="J25935" s="18"/>
      <c r="N25935" s="24"/>
      <c r="Q25935" s="24"/>
      <c r="T25935" s="24"/>
      <c r="W25935" s="24"/>
      <c r="Z25935" s="24"/>
      <c r="AC25935" s="24"/>
      <c r="AI25935" s="24"/>
      <c r="AL25935" s="24"/>
      <c r="AO25935" s="24"/>
      <c r="AR25935" s="24"/>
      <c r="AU25935" s="24"/>
    </row>
    <row r="25936">
      <c r="J25936" s="18"/>
      <c r="N25936" s="24"/>
      <c r="Q25936" s="24"/>
      <c r="T25936" s="24"/>
      <c r="W25936" s="24"/>
      <c r="Z25936" s="24"/>
      <c r="AC25936" s="24"/>
      <c r="AI25936" s="24"/>
      <c r="AL25936" s="24"/>
      <c r="AO25936" s="24"/>
      <c r="AR25936" s="24"/>
      <c r="AU25936" s="24"/>
    </row>
    <row r="25937">
      <c r="J25937" s="18"/>
      <c r="N25937" s="24"/>
      <c r="Q25937" s="24"/>
      <c r="T25937" s="24"/>
      <c r="W25937" s="24"/>
      <c r="Z25937" s="24"/>
      <c r="AC25937" s="24"/>
      <c r="AI25937" s="24"/>
      <c r="AL25937" s="24"/>
      <c r="AO25937" s="24"/>
      <c r="AR25937" s="24"/>
      <c r="AU25937" s="24"/>
    </row>
    <row r="25938">
      <c r="J25938" s="18"/>
      <c r="N25938" s="24"/>
      <c r="Q25938" s="24"/>
      <c r="T25938" s="24"/>
      <c r="W25938" s="24"/>
      <c r="Z25938" s="24"/>
      <c r="AC25938" s="24"/>
      <c r="AI25938" s="24"/>
      <c r="AL25938" s="24"/>
      <c r="AO25938" s="24"/>
      <c r="AR25938" s="24"/>
      <c r="AU25938" s="24"/>
    </row>
    <row r="25939">
      <c r="J25939" s="18"/>
      <c r="N25939" s="24"/>
      <c r="Q25939" s="24"/>
      <c r="T25939" s="24"/>
      <c r="W25939" s="24"/>
      <c r="Z25939" s="24"/>
      <c r="AC25939" s="24"/>
      <c r="AI25939" s="24"/>
      <c r="AL25939" s="24"/>
      <c r="AO25939" s="24"/>
      <c r="AR25939" s="24"/>
      <c r="AU25939" s="24"/>
    </row>
    <row r="25940">
      <c r="J25940" s="18"/>
      <c r="N25940" s="24"/>
      <c r="Q25940" s="24"/>
      <c r="T25940" s="24"/>
      <c r="W25940" s="24"/>
      <c r="Z25940" s="24"/>
      <c r="AC25940" s="24"/>
      <c r="AI25940" s="24"/>
      <c r="AL25940" s="24"/>
      <c r="AO25940" s="24"/>
      <c r="AR25940" s="24"/>
      <c r="AU25940" s="24"/>
    </row>
    <row r="25941">
      <c r="J25941" s="18"/>
      <c r="N25941" s="24"/>
      <c r="Q25941" s="24"/>
      <c r="T25941" s="24"/>
      <c r="W25941" s="24"/>
      <c r="Z25941" s="24"/>
      <c r="AC25941" s="24"/>
      <c r="AI25941" s="24"/>
      <c r="AL25941" s="24"/>
      <c r="AO25941" s="24"/>
      <c r="AR25941" s="24"/>
      <c r="AU25941" s="24"/>
    </row>
    <row r="25942">
      <c r="J25942" s="18"/>
      <c r="N25942" s="24"/>
      <c r="Q25942" s="24"/>
      <c r="T25942" s="24"/>
      <c r="W25942" s="24"/>
      <c r="Z25942" s="24"/>
      <c r="AC25942" s="24"/>
      <c r="AI25942" s="24"/>
      <c r="AL25942" s="24"/>
      <c r="AO25942" s="24"/>
      <c r="AR25942" s="24"/>
      <c r="AU25942" s="24"/>
    </row>
    <row r="25943">
      <c r="J25943" s="18"/>
      <c r="N25943" s="24"/>
      <c r="Q25943" s="24"/>
      <c r="T25943" s="24"/>
      <c r="W25943" s="24"/>
      <c r="Z25943" s="24"/>
      <c r="AC25943" s="24"/>
      <c r="AI25943" s="24"/>
      <c r="AL25943" s="24"/>
      <c r="AO25943" s="24"/>
      <c r="AR25943" s="24"/>
      <c r="AU25943" s="24"/>
    </row>
    <row r="25944">
      <c r="J25944" s="18"/>
      <c r="N25944" s="24"/>
      <c r="Q25944" s="24"/>
      <c r="T25944" s="24"/>
      <c r="W25944" s="24"/>
      <c r="Z25944" s="24"/>
      <c r="AC25944" s="24"/>
      <c r="AI25944" s="24"/>
      <c r="AL25944" s="24"/>
      <c r="AO25944" s="24"/>
      <c r="AR25944" s="24"/>
      <c r="AU25944" s="24"/>
    </row>
    <row r="25945">
      <c r="J25945" s="18"/>
      <c r="N25945" s="24"/>
      <c r="Q25945" s="24"/>
      <c r="T25945" s="24"/>
      <c r="W25945" s="24"/>
      <c r="Z25945" s="24"/>
      <c r="AC25945" s="24"/>
      <c r="AI25945" s="24"/>
      <c r="AL25945" s="24"/>
      <c r="AO25945" s="24"/>
      <c r="AR25945" s="24"/>
      <c r="AU25945" s="24"/>
    </row>
    <row r="25946">
      <c r="J25946" s="18"/>
      <c r="N25946" s="24"/>
      <c r="Q25946" s="24"/>
      <c r="T25946" s="24"/>
      <c r="W25946" s="24"/>
      <c r="Z25946" s="24"/>
      <c r="AC25946" s="24"/>
      <c r="AI25946" s="24"/>
      <c r="AL25946" s="24"/>
      <c r="AO25946" s="24"/>
      <c r="AR25946" s="24"/>
      <c r="AU25946" s="24"/>
    </row>
    <row r="25947">
      <c r="J25947" s="18"/>
      <c r="N25947" s="24"/>
      <c r="Q25947" s="24"/>
      <c r="T25947" s="24"/>
      <c r="W25947" s="24"/>
      <c r="Z25947" s="24"/>
      <c r="AC25947" s="24"/>
      <c r="AI25947" s="24"/>
      <c r="AL25947" s="24"/>
      <c r="AO25947" s="24"/>
      <c r="AR25947" s="24"/>
      <c r="AU25947" s="24"/>
    </row>
    <row r="25948">
      <c r="J25948" s="18"/>
      <c r="N25948" s="24"/>
      <c r="Q25948" s="24"/>
      <c r="T25948" s="24"/>
      <c r="W25948" s="24"/>
      <c r="Z25948" s="24"/>
      <c r="AC25948" s="24"/>
      <c r="AI25948" s="24"/>
      <c r="AL25948" s="24"/>
      <c r="AO25948" s="24"/>
      <c r="AR25948" s="24"/>
      <c r="AU25948" s="24"/>
    </row>
    <row r="25949">
      <c r="J25949" s="18"/>
      <c r="N25949" s="24"/>
      <c r="Q25949" s="24"/>
      <c r="T25949" s="24"/>
      <c r="W25949" s="24"/>
      <c r="Z25949" s="24"/>
      <c r="AC25949" s="24"/>
      <c r="AI25949" s="24"/>
      <c r="AL25949" s="24"/>
      <c r="AO25949" s="24"/>
      <c r="AR25949" s="24"/>
      <c r="AU25949" s="24"/>
    </row>
    <row r="25950">
      <c r="J25950" s="18"/>
      <c r="N25950" s="24"/>
      <c r="Q25950" s="24"/>
      <c r="T25950" s="24"/>
      <c r="W25950" s="24"/>
      <c r="Z25950" s="24"/>
      <c r="AC25950" s="24"/>
      <c r="AI25950" s="24"/>
      <c r="AL25950" s="24"/>
      <c r="AO25950" s="24"/>
      <c r="AR25950" s="24"/>
      <c r="AU25950" s="24"/>
    </row>
    <row r="25951">
      <c r="J25951" s="18"/>
      <c r="N25951" s="24"/>
      <c r="Q25951" s="24"/>
      <c r="T25951" s="24"/>
      <c r="W25951" s="24"/>
      <c r="Z25951" s="24"/>
      <c r="AC25951" s="24"/>
      <c r="AI25951" s="24"/>
      <c r="AL25951" s="24"/>
      <c r="AO25951" s="24"/>
      <c r="AR25951" s="24"/>
      <c r="AU25951" s="24"/>
    </row>
    <row r="25952">
      <c r="J25952" s="18"/>
      <c r="N25952" s="24"/>
      <c r="Q25952" s="24"/>
      <c r="T25952" s="24"/>
      <c r="W25952" s="24"/>
      <c r="Z25952" s="24"/>
      <c r="AC25952" s="24"/>
      <c r="AI25952" s="24"/>
      <c r="AL25952" s="24"/>
      <c r="AO25952" s="24"/>
      <c r="AR25952" s="24"/>
      <c r="AU25952" s="24"/>
    </row>
    <row r="25953">
      <c r="J25953" s="18"/>
      <c r="N25953" s="24"/>
      <c r="Q25953" s="24"/>
      <c r="T25953" s="24"/>
      <c r="W25953" s="24"/>
      <c r="Z25953" s="24"/>
      <c r="AC25953" s="24"/>
      <c r="AI25953" s="24"/>
      <c r="AL25953" s="24"/>
      <c r="AO25953" s="24"/>
      <c r="AR25953" s="24"/>
      <c r="AU25953" s="24"/>
    </row>
    <row r="25954">
      <c r="J25954" s="18"/>
      <c r="N25954" s="24"/>
      <c r="Q25954" s="24"/>
      <c r="T25954" s="24"/>
      <c r="W25954" s="24"/>
      <c r="Z25954" s="24"/>
      <c r="AC25954" s="24"/>
      <c r="AI25954" s="24"/>
      <c r="AL25954" s="24"/>
      <c r="AO25954" s="24"/>
      <c r="AR25954" s="24"/>
      <c r="AU25954" s="24"/>
    </row>
    <row r="25955">
      <c r="J25955" s="18"/>
      <c r="N25955" s="24"/>
      <c r="Q25955" s="24"/>
      <c r="T25955" s="24"/>
      <c r="W25955" s="24"/>
      <c r="Z25955" s="24"/>
      <c r="AC25955" s="24"/>
      <c r="AI25955" s="24"/>
      <c r="AL25955" s="24"/>
      <c r="AO25955" s="24"/>
      <c r="AR25955" s="24"/>
      <c r="AU25955" s="24"/>
    </row>
    <row r="25956">
      <c r="J25956" s="18"/>
      <c r="N25956" s="24"/>
      <c r="Q25956" s="24"/>
      <c r="T25956" s="24"/>
      <c r="W25956" s="24"/>
      <c r="Z25956" s="24"/>
      <c r="AC25956" s="24"/>
      <c r="AI25956" s="24"/>
      <c r="AL25956" s="24"/>
      <c r="AO25956" s="24"/>
      <c r="AR25956" s="24"/>
      <c r="AU25956" s="24"/>
    </row>
    <row r="25957">
      <c r="J25957" s="18"/>
      <c r="N25957" s="24"/>
      <c r="Q25957" s="24"/>
      <c r="T25957" s="24"/>
      <c r="W25957" s="24"/>
      <c r="Z25957" s="24"/>
      <c r="AC25957" s="24"/>
      <c r="AI25957" s="24"/>
      <c r="AL25957" s="24"/>
      <c r="AO25957" s="24"/>
      <c r="AR25957" s="24"/>
      <c r="AU25957" s="24"/>
    </row>
    <row r="25958">
      <c r="J25958" s="18"/>
      <c r="N25958" s="24"/>
      <c r="Q25958" s="24"/>
      <c r="T25958" s="24"/>
      <c r="W25958" s="24"/>
      <c r="Z25958" s="24"/>
      <c r="AC25958" s="24"/>
      <c r="AI25958" s="24"/>
      <c r="AL25958" s="24"/>
      <c r="AO25958" s="24"/>
      <c r="AR25958" s="24"/>
      <c r="AU25958" s="24"/>
    </row>
    <row r="25959">
      <c r="J25959" s="18"/>
      <c r="N25959" s="24"/>
      <c r="Q25959" s="24"/>
      <c r="T25959" s="24"/>
      <c r="W25959" s="24"/>
      <c r="Z25959" s="24"/>
      <c r="AC25959" s="24"/>
      <c r="AI25959" s="24"/>
      <c r="AL25959" s="24"/>
      <c r="AO25959" s="24"/>
      <c r="AR25959" s="24"/>
      <c r="AU25959" s="24"/>
    </row>
    <row r="25960">
      <c r="J25960" s="18"/>
      <c r="N25960" s="24"/>
      <c r="Q25960" s="24"/>
      <c r="T25960" s="24"/>
      <c r="W25960" s="24"/>
      <c r="Z25960" s="24"/>
      <c r="AC25960" s="24"/>
      <c r="AI25960" s="24"/>
      <c r="AL25960" s="24"/>
      <c r="AO25960" s="24"/>
      <c r="AR25960" s="24"/>
      <c r="AU25960" s="24"/>
    </row>
    <row r="25961">
      <c r="J25961" s="18"/>
      <c r="N25961" s="24"/>
      <c r="Q25961" s="24"/>
      <c r="T25961" s="24"/>
      <c r="W25961" s="24"/>
      <c r="Z25961" s="24"/>
      <c r="AC25961" s="24"/>
      <c r="AI25961" s="24"/>
      <c r="AL25961" s="24"/>
      <c r="AO25961" s="24"/>
      <c r="AR25961" s="24"/>
      <c r="AU25961" s="24"/>
    </row>
    <row r="25962">
      <c r="J25962" s="18"/>
      <c r="N25962" s="24"/>
      <c r="Q25962" s="24"/>
      <c r="T25962" s="24"/>
      <c r="W25962" s="24"/>
      <c r="Z25962" s="24"/>
      <c r="AC25962" s="24"/>
      <c r="AI25962" s="24"/>
      <c r="AL25962" s="24"/>
      <c r="AO25962" s="24"/>
      <c r="AR25962" s="24"/>
      <c r="AU25962" s="24"/>
    </row>
    <row r="25963">
      <c r="J25963" s="18"/>
      <c r="N25963" s="24"/>
      <c r="Q25963" s="24"/>
      <c r="T25963" s="24"/>
      <c r="W25963" s="24"/>
      <c r="Z25963" s="24"/>
      <c r="AC25963" s="24"/>
      <c r="AI25963" s="24"/>
      <c r="AL25963" s="24"/>
      <c r="AO25963" s="24"/>
      <c r="AR25963" s="24"/>
      <c r="AU25963" s="24"/>
    </row>
    <row r="25964">
      <c r="J25964" s="18"/>
      <c r="N25964" s="24"/>
      <c r="Q25964" s="24"/>
      <c r="T25964" s="24"/>
      <c r="W25964" s="24"/>
      <c r="Z25964" s="24"/>
      <c r="AC25964" s="24"/>
      <c r="AI25964" s="24"/>
      <c r="AL25964" s="24"/>
      <c r="AO25964" s="24"/>
      <c r="AR25964" s="24"/>
      <c r="AU25964" s="24"/>
    </row>
    <row r="25965">
      <c r="J25965" s="18"/>
      <c r="N25965" s="24"/>
      <c r="Q25965" s="24"/>
      <c r="T25965" s="24"/>
      <c r="W25965" s="24"/>
      <c r="Z25965" s="24"/>
      <c r="AC25965" s="24"/>
      <c r="AI25965" s="24"/>
      <c r="AL25965" s="24"/>
      <c r="AO25965" s="24"/>
      <c r="AR25965" s="24"/>
      <c r="AU25965" s="24"/>
    </row>
    <row r="25966">
      <c r="J25966" s="18"/>
      <c r="N25966" s="24"/>
      <c r="Q25966" s="24"/>
      <c r="T25966" s="24"/>
      <c r="W25966" s="24"/>
      <c r="Z25966" s="24"/>
      <c r="AC25966" s="24"/>
      <c r="AI25966" s="24"/>
      <c r="AL25966" s="24"/>
      <c r="AO25966" s="24"/>
      <c r="AR25966" s="24"/>
      <c r="AU25966" s="24"/>
    </row>
    <row r="25967">
      <c r="J25967" s="18"/>
      <c r="N25967" s="24"/>
      <c r="Q25967" s="24"/>
      <c r="T25967" s="24"/>
      <c r="W25967" s="24"/>
      <c r="Z25967" s="24"/>
      <c r="AC25967" s="24"/>
      <c r="AI25967" s="24"/>
      <c r="AL25967" s="24"/>
      <c r="AO25967" s="24"/>
      <c r="AR25967" s="24"/>
      <c r="AU25967" s="24"/>
    </row>
    <row r="25968">
      <c r="J25968" s="18"/>
      <c r="N25968" s="24"/>
      <c r="Q25968" s="24"/>
      <c r="T25968" s="24"/>
      <c r="W25968" s="24"/>
      <c r="Z25968" s="24"/>
      <c r="AC25968" s="24"/>
      <c r="AI25968" s="24"/>
      <c r="AL25968" s="24"/>
      <c r="AO25968" s="24"/>
      <c r="AR25968" s="24"/>
      <c r="AU25968" s="24"/>
    </row>
    <row r="25969">
      <c r="J25969" s="18"/>
      <c r="N25969" s="24"/>
      <c r="Q25969" s="24"/>
      <c r="T25969" s="24"/>
      <c r="W25969" s="24"/>
      <c r="Z25969" s="24"/>
      <c r="AC25969" s="24"/>
      <c r="AI25969" s="24"/>
      <c r="AL25969" s="24"/>
      <c r="AO25969" s="24"/>
      <c r="AR25969" s="24"/>
      <c r="AU25969" s="24"/>
    </row>
    <row r="25970">
      <c r="J25970" s="18"/>
      <c r="N25970" s="24"/>
      <c r="Q25970" s="24"/>
      <c r="T25970" s="24"/>
      <c r="W25970" s="24"/>
      <c r="Z25970" s="24"/>
      <c r="AC25970" s="24"/>
      <c r="AI25970" s="24"/>
      <c r="AL25970" s="24"/>
      <c r="AO25970" s="24"/>
      <c r="AR25970" s="24"/>
      <c r="AU25970" s="24"/>
    </row>
    <row r="25971">
      <c r="J25971" s="18"/>
      <c r="N25971" s="24"/>
      <c r="Q25971" s="24"/>
      <c r="T25971" s="24"/>
      <c r="W25971" s="24"/>
      <c r="Z25971" s="24"/>
      <c r="AC25971" s="24"/>
      <c r="AI25971" s="24"/>
      <c r="AL25971" s="24"/>
      <c r="AO25971" s="24"/>
      <c r="AR25971" s="24"/>
      <c r="AU25971" s="24"/>
    </row>
    <row r="25972">
      <c r="J25972" s="18"/>
      <c r="N25972" s="24"/>
      <c r="Q25972" s="24"/>
      <c r="T25972" s="24"/>
      <c r="W25972" s="24"/>
      <c r="Z25972" s="24"/>
      <c r="AC25972" s="24"/>
      <c r="AI25972" s="24"/>
      <c r="AL25972" s="24"/>
      <c r="AO25972" s="24"/>
      <c r="AR25972" s="24"/>
      <c r="AU25972" s="24"/>
    </row>
    <row r="25973">
      <c r="J25973" s="18"/>
      <c r="N25973" s="24"/>
      <c r="Q25973" s="24"/>
      <c r="T25973" s="24"/>
      <c r="W25973" s="24"/>
      <c r="Z25973" s="24"/>
      <c r="AC25973" s="24"/>
      <c r="AI25973" s="24"/>
      <c r="AL25973" s="24"/>
      <c r="AO25973" s="24"/>
      <c r="AR25973" s="24"/>
      <c r="AU25973" s="24"/>
    </row>
    <row r="25974">
      <c r="J25974" s="18"/>
      <c r="N25974" s="24"/>
      <c r="Q25974" s="24"/>
      <c r="T25974" s="24"/>
      <c r="W25974" s="24"/>
      <c r="Z25974" s="24"/>
      <c r="AC25974" s="24"/>
      <c r="AI25974" s="24"/>
      <c r="AL25974" s="24"/>
      <c r="AO25974" s="24"/>
      <c r="AR25974" s="24"/>
      <c r="AU25974" s="24"/>
    </row>
    <row r="25975">
      <c r="J25975" s="18"/>
      <c r="N25975" s="24"/>
      <c r="Q25975" s="24"/>
      <c r="T25975" s="24"/>
      <c r="W25975" s="24"/>
      <c r="Z25975" s="24"/>
      <c r="AC25975" s="24"/>
      <c r="AI25975" s="24"/>
      <c r="AL25975" s="24"/>
      <c r="AO25975" s="24"/>
      <c r="AR25975" s="24"/>
      <c r="AU25975" s="24"/>
    </row>
    <row r="25976">
      <c r="J25976" s="18"/>
      <c r="N25976" s="24"/>
      <c r="Q25976" s="24"/>
      <c r="T25976" s="24"/>
      <c r="W25976" s="24"/>
      <c r="Z25976" s="24"/>
      <c r="AC25976" s="24"/>
      <c r="AI25976" s="24"/>
      <c r="AL25976" s="24"/>
      <c r="AO25976" s="24"/>
      <c r="AR25976" s="24"/>
      <c r="AU25976" s="24"/>
    </row>
    <row r="25977">
      <c r="J25977" s="18"/>
      <c r="N25977" s="24"/>
      <c r="Q25977" s="24"/>
      <c r="T25977" s="24"/>
      <c r="W25977" s="24"/>
      <c r="Z25977" s="24"/>
      <c r="AC25977" s="24"/>
      <c r="AI25977" s="24"/>
      <c r="AL25977" s="24"/>
      <c r="AO25977" s="24"/>
      <c r="AR25977" s="24"/>
      <c r="AU25977" s="24"/>
    </row>
    <row r="25978">
      <c r="J25978" s="18"/>
      <c r="N25978" s="24"/>
      <c r="Q25978" s="24"/>
      <c r="T25978" s="24"/>
      <c r="W25978" s="24"/>
      <c r="Z25978" s="24"/>
      <c r="AC25978" s="24"/>
      <c r="AI25978" s="24"/>
      <c r="AL25978" s="24"/>
      <c r="AO25978" s="24"/>
      <c r="AR25978" s="24"/>
      <c r="AU25978" s="24"/>
    </row>
    <row r="25979">
      <c r="J25979" s="18"/>
      <c r="N25979" s="24"/>
      <c r="Q25979" s="24"/>
      <c r="T25979" s="24"/>
      <c r="W25979" s="24"/>
      <c r="Z25979" s="24"/>
      <c r="AC25979" s="24"/>
      <c r="AI25979" s="24"/>
      <c r="AL25979" s="24"/>
      <c r="AO25979" s="24"/>
      <c r="AR25979" s="24"/>
      <c r="AU25979" s="24"/>
    </row>
    <row r="25980">
      <c r="J25980" s="18"/>
      <c r="N25980" s="24"/>
      <c r="Q25980" s="24"/>
      <c r="T25980" s="24"/>
      <c r="W25980" s="24"/>
      <c r="Z25980" s="24"/>
      <c r="AC25980" s="24"/>
      <c r="AI25980" s="24"/>
      <c r="AL25980" s="24"/>
      <c r="AO25980" s="24"/>
      <c r="AR25980" s="24"/>
      <c r="AU25980" s="24"/>
    </row>
    <row r="25981">
      <c r="J25981" s="18"/>
      <c r="N25981" s="24"/>
      <c r="Q25981" s="24"/>
      <c r="T25981" s="24"/>
      <c r="W25981" s="24"/>
      <c r="Z25981" s="24"/>
      <c r="AC25981" s="24"/>
      <c r="AI25981" s="24"/>
      <c r="AL25981" s="24"/>
      <c r="AO25981" s="24"/>
      <c r="AR25981" s="24"/>
      <c r="AU25981" s="24"/>
    </row>
    <row r="25982">
      <c r="J25982" s="18"/>
      <c r="N25982" s="24"/>
      <c r="Q25982" s="24"/>
      <c r="T25982" s="24"/>
      <c r="W25982" s="24"/>
      <c r="Z25982" s="24"/>
      <c r="AC25982" s="24"/>
      <c r="AI25982" s="24"/>
      <c r="AL25982" s="24"/>
      <c r="AO25982" s="24"/>
      <c r="AR25982" s="24"/>
      <c r="AU25982" s="24"/>
    </row>
    <row r="25983">
      <c r="J25983" s="18"/>
      <c r="N25983" s="24"/>
      <c r="Q25983" s="24"/>
      <c r="T25983" s="24"/>
      <c r="W25983" s="24"/>
      <c r="Z25983" s="24"/>
      <c r="AC25983" s="24"/>
      <c r="AI25983" s="24"/>
      <c r="AL25983" s="24"/>
      <c r="AO25983" s="24"/>
      <c r="AR25983" s="24"/>
      <c r="AU25983" s="24"/>
    </row>
    <row r="25984">
      <c r="J25984" s="18"/>
      <c r="N25984" s="24"/>
      <c r="Q25984" s="24"/>
      <c r="T25984" s="24"/>
      <c r="W25984" s="24"/>
      <c r="Z25984" s="24"/>
      <c r="AC25984" s="24"/>
      <c r="AI25984" s="24"/>
      <c r="AL25984" s="24"/>
      <c r="AO25984" s="24"/>
      <c r="AR25984" s="24"/>
      <c r="AU25984" s="24"/>
    </row>
    <row r="25985">
      <c r="J25985" s="18"/>
      <c r="N25985" s="24"/>
      <c r="Q25985" s="24"/>
      <c r="T25985" s="24"/>
      <c r="W25985" s="24"/>
      <c r="Z25985" s="24"/>
      <c r="AC25985" s="24"/>
      <c r="AI25985" s="24"/>
      <c r="AL25985" s="24"/>
      <c r="AO25985" s="24"/>
      <c r="AR25985" s="24"/>
      <c r="AU25985" s="24"/>
    </row>
    <row r="25986">
      <c r="J25986" s="18"/>
      <c r="N25986" s="24"/>
      <c r="Q25986" s="24"/>
      <c r="T25986" s="24"/>
      <c r="W25986" s="24"/>
      <c r="Z25986" s="24"/>
      <c r="AC25986" s="24"/>
      <c r="AI25986" s="24"/>
      <c r="AL25986" s="24"/>
      <c r="AO25986" s="24"/>
      <c r="AR25986" s="24"/>
      <c r="AU25986" s="24"/>
    </row>
    <row r="25987">
      <c r="J25987" s="18"/>
      <c r="N25987" s="24"/>
      <c r="Q25987" s="24"/>
      <c r="T25987" s="24"/>
      <c r="W25987" s="24"/>
      <c r="Z25987" s="24"/>
      <c r="AC25987" s="24"/>
      <c r="AI25987" s="24"/>
      <c r="AL25987" s="24"/>
      <c r="AO25987" s="24"/>
      <c r="AR25987" s="24"/>
      <c r="AU25987" s="24"/>
    </row>
    <row r="25988">
      <c r="J25988" s="18"/>
      <c r="N25988" s="24"/>
      <c r="Q25988" s="24"/>
      <c r="T25988" s="24"/>
      <c r="W25988" s="24"/>
      <c r="Z25988" s="24"/>
      <c r="AC25988" s="24"/>
      <c r="AI25988" s="24"/>
      <c r="AL25988" s="24"/>
      <c r="AO25988" s="24"/>
      <c r="AR25988" s="24"/>
      <c r="AU25988" s="24"/>
    </row>
    <row r="25989">
      <c r="J25989" s="18"/>
      <c r="N25989" s="24"/>
      <c r="Q25989" s="24"/>
      <c r="T25989" s="24"/>
      <c r="W25989" s="24"/>
      <c r="Z25989" s="24"/>
      <c r="AC25989" s="24"/>
      <c r="AI25989" s="24"/>
      <c r="AL25989" s="24"/>
      <c r="AO25989" s="24"/>
      <c r="AR25989" s="24"/>
      <c r="AU25989" s="24"/>
    </row>
    <row r="25990">
      <c r="J25990" s="18"/>
      <c r="N25990" s="24"/>
      <c r="Q25990" s="24"/>
      <c r="T25990" s="24"/>
      <c r="W25990" s="24"/>
      <c r="Z25990" s="24"/>
      <c r="AC25990" s="24"/>
      <c r="AI25990" s="24"/>
      <c r="AL25990" s="24"/>
      <c r="AO25990" s="24"/>
      <c r="AR25990" s="24"/>
      <c r="AU25990" s="24"/>
    </row>
    <row r="25991">
      <c r="J25991" s="18"/>
      <c r="N25991" s="24"/>
      <c r="Q25991" s="24"/>
      <c r="T25991" s="24"/>
      <c r="W25991" s="24"/>
      <c r="Z25991" s="24"/>
      <c r="AC25991" s="24"/>
      <c r="AI25991" s="24"/>
      <c r="AL25991" s="24"/>
      <c r="AO25991" s="24"/>
      <c r="AR25991" s="24"/>
      <c r="AU25991" s="24"/>
    </row>
    <row r="25992">
      <c r="J25992" s="18"/>
      <c r="N25992" s="24"/>
      <c r="Q25992" s="24"/>
      <c r="T25992" s="24"/>
      <c r="W25992" s="24"/>
      <c r="Z25992" s="24"/>
      <c r="AC25992" s="24"/>
      <c r="AI25992" s="24"/>
      <c r="AL25992" s="24"/>
      <c r="AO25992" s="24"/>
      <c r="AR25992" s="24"/>
      <c r="AU25992" s="24"/>
    </row>
    <row r="25993">
      <c r="J25993" s="18"/>
      <c r="N25993" s="24"/>
      <c r="Q25993" s="24"/>
      <c r="T25993" s="24"/>
      <c r="W25993" s="24"/>
      <c r="Z25993" s="24"/>
      <c r="AC25993" s="24"/>
      <c r="AI25993" s="24"/>
      <c r="AL25993" s="24"/>
      <c r="AO25993" s="24"/>
      <c r="AR25993" s="24"/>
      <c r="AU25993" s="24"/>
    </row>
    <row r="25994">
      <c r="J25994" s="18"/>
      <c r="N25994" s="24"/>
      <c r="Q25994" s="24"/>
      <c r="T25994" s="24"/>
      <c r="W25994" s="24"/>
      <c r="Z25994" s="24"/>
      <c r="AC25994" s="24"/>
      <c r="AI25994" s="24"/>
      <c r="AL25994" s="24"/>
      <c r="AO25994" s="24"/>
      <c r="AR25994" s="24"/>
      <c r="AU25994" s="24"/>
    </row>
    <row r="25995">
      <c r="J25995" s="18"/>
      <c r="N25995" s="24"/>
      <c r="Q25995" s="24"/>
      <c r="T25995" s="24"/>
      <c r="W25995" s="24"/>
      <c r="Z25995" s="24"/>
      <c r="AC25995" s="24"/>
      <c r="AI25995" s="24"/>
      <c r="AL25995" s="24"/>
      <c r="AO25995" s="24"/>
      <c r="AR25995" s="24"/>
      <c r="AU25995" s="24"/>
    </row>
    <row r="25996">
      <c r="J25996" s="18"/>
      <c r="N25996" s="24"/>
      <c r="Q25996" s="24"/>
      <c r="T25996" s="24"/>
      <c r="W25996" s="24"/>
      <c r="Z25996" s="24"/>
      <c r="AC25996" s="24"/>
      <c r="AI25996" s="24"/>
      <c r="AL25996" s="24"/>
      <c r="AO25996" s="24"/>
      <c r="AR25996" s="24"/>
      <c r="AU25996" s="24"/>
    </row>
    <row r="25997">
      <c r="J25997" s="18"/>
      <c r="N25997" s="24"/>
      <c r="Q25997" s="24"/>
      <c r="T25997" s="24"/>
      <c r="W25997" s="24"/>
      <c r="Z25997" s="24"/>
      <c r="AC25997" s="24"/>
      <c r="AI25997" s="24"/>
      <c r="AL25997" s="24"/>
      <c r="AO25997" s="24"/>
      <c r="AR25997" s="24"/>
      <c r="AU25997" s="24"/>
    </row>
    <row r="25998">
      <c r="J25998" s="18"/>
      <c r="N25998" s="24"/>
      <c r="Q25998" s="24"/>
      <c r="T25998" s="24"/>
      <c r="W25998" s="24"/>
      <c r="Z25998" s="24"/>
      <c r="AC25998" s="24"/>
      <c r="AI25998" s="24"/>
      <c r="AL25998" s="24"/>
      <c r="AO25998" s="24"/>
      <c r="AR25998" s="24"/>
      <c r="AU25998" s="24"/>
    </row>
    <row r="25999">
      <c r="J25999" s="18"/>
      <c r="N25999" s="24"/>
      <c r="Q25999" s="24"/>
      <c r="T25999" s="24"/>
      <c r="W25999" s="24"/>
      <c r="Z25999" s="24"/>
      <c r="AC25999" s="24"/>
      <c r="AI25999" s="24"/>
      <c r="AL25999" s="24"/>
      <c r="AO25999" s="24"/>
      <c r="AR25999" s="24"/>
      <c r="AU25999" s="24"/>
    </row>
    <row r="26000">
      <c r="J26000" s="18"/>
      <c r="N26000" s="24"/>
      <c r="Q26000" s="24"/>
      <c r="T26000" s="24"/>
      <c r="W26000" s="24"/>
      <c r="Z26000" s="24"/>
      <c r="AC26000" s="24"/>
      <c r="AI26000" s="24"/>
      <c r="AL26000" s="24"/>
      <c r="AO26000" s="24"/>
      <c r="AR26000" s="24"/>
      <c r="AU26000" s="24"/>
    </row>
    <row r="26001">
      <c r="J26001" s="18"/>
      <c r="N26001" s="24"/>
      <c r="Q26001" s="24"/>
      <c r="T26001" s="24"/>
      <c r="W26001" s="24"/>
      <c r="Z26001" s="24"/>
      <c r="AC26001" s="24"/>
      <c r="AI26001" s="24"/>
      <c r="AL26001" s="24"/>
      <c r="AO26001" s="24"/>
      <c r="AR26001" s="24"/>
      <c r="AU26001" s="24"/>
    </row>
    <row r="26002">
      <c r="J26002" s="18"/>
      <c r="N26002" s="24"/>
      <c r="Q26002" s="24"/>
      <c r="T26002" s="24"/>
      <c r="W26002" s="24"/>
      <c r="Z26002" s="24"/>
      <c r="AC26002" s="24"/>
      <c r="AI26002" s="24"/>
      <c r="AL26002" s="24"/>
      <c r="AO26002" s="24"/>
      <c r="AR26002" s="24"/>
      <c r="AU26002" s="24"/>
    </row>
    <row r="26003">
      <c r="J26003" s="18"/>
      <c r="N26003" s="24"/>
      <c r="Q26003" s="24"/>
      <c r="T26003" s="24"/>
      <c r="W26003" s="24"/>
      <c r="Z26003" s="24"/>
      <c r="AC26003" s="24"/>
      <c r="AI26003" s="24"/>
      <c r="AL26003" s="24"/>
      <c r="AO26003" s="24"/>
      <c r="AR26003" s="24"/>
      <c r="AU26003" s="24"/>
    </row>
    <row r="26004">
      <c r="J26004" s="18"/>
      <c r="N26004" s="24"/>
      <c r="Q26004" s="24"/>
      <c r="T26004" s="24"/>
      <c r="W26004" s="24"/>
      <c r="Z26004" s="24"/>
      <c r="AC26004" s="24"/>
      <c r="AI26004" s="24"/>
      <c r="AL26004" s="24"/>
      <c r="AO26004" s="24"/>
      <c r="AR26004" s="24"/>
      <c r="AU26004" s="24"/>
    </row>
    <row r="26005">
      <c r="J26005" s="18"/>
      <c r="N26005" s="24"/>
      <c r="Q26005" s="24"/>
      <c r="T26005" s="24"/>
      <c r="W26005" s="24"/>
      <c r="Z26005" s="24"/>
      <c r="AC26005" s="24"/>
      <c r="AI26005" s="24"/>
      <c r="AL26005" s="24"/>
      <c r="AO26005" s="24"/>
      <c r="AR26005" s="24"/>
      <c r="AU26005" s="24"/>
    </row>
    <row r="26006">
      <c r="J26006" s="18"/>
      <c r="N26006" s="24"/>
      <c r="Q26006" s="24"/>
      <c r="T26006" s="24"/>
      <c r="W26006" s="24"/>
      <c r="Z26006" s="24"/>
      <c r="AC26006" s="24"/>
      <c r="AI26006" s="24"/>
      <c r="AL26006" s="24"/>
      <c r="AO26006" s="24"/>
      <c r="AR26006" s="24"/>
      <c r="AU26006" s="24"/>
    </row>
    <row r="26007">
      <c r="J26007" s="18"/>
      <c r="N26007" s="24"/>
      <c r="Q26007" s="24"/>
      <c r="T26007" s="24"/>
      <c r="W26007" s="24"/>
      <c r="Z26007" s="24"/>
      <c r="AC26007" s="24"/>
      <c r="AI26007" s="24"/>
      <c r="AL26007" s="24"/>
      <c r="AO26007" s="24"/>
      <c r="AR26007" s="24"/>
      <c r="AU26007" s="24"/>
    </row>
    <row r="26008">
      <c r="J26008" s="18"/>
      <c r="N26008" s="24"/>
      <c r="Q26008" s="24"/>
      <c r="T26008" s="24"/>
      <c r="W26008" s="24"/>
      <c r="Z26008" s="24"/>
      <c r="AC26008" s="24"/>
      <c r="AI26008" s="24"/>
      <c r="AL26008" s="24"/>
      <c r="AO26008" s="24"/>
      <c r="AR26008" s="24"/>
      <c r="AU26008" s="24"/>
    </row>
    <row r="26009">
      <c r="J26009" s="18"/>
      <c r="N26009" s="24"/>
      <c r="Q26009" s="24"/>
      <c r="T26009" s="24"/>
      <c r="W26009" s="24"/>
      <c r="Z26009" s="24"/>
      <c r="AC26009" s="24"/>
      <c r="AI26009" s="24"/>
      <c r="AL26009" s="24"/>
      <c r="AO26009" s="24"/>
      <c r="AR26009" s="24"/>
      <c r="AU26009" s="24"/>
    </row>
    <row r="26010">
      <c r="J26010" s="18"/>
      <c r="N26010" s="24"/>
      <c r="Q26010" s="24"/>
      <c r="T26010" s="24"/>
      <c r="W26010" s="24"/>
      <c r="Z26010" s="24"/>
      <c r="AC26010" s="24"/>
      <c r="AI26010" s="24"/>
      <c r="AL26010" s="24"/>
      <c r="AO26010" s="24"/>
      <c r="AR26010" s="24"/>
      <c r="AU26010" s="24"/>
    </row>
    <row r="26011">
      <c r="J26011" s="18"/>
      <c r="N26011" s="24"/>
      <c r="Q26011" s="24"/>
      <c r="T26011" s="24"/>
      <c r="W26011" s="24"/>
      <c r="Z26011" s="24"/>
      <c r="AC26011" s="24"/>
      <c r="AI26011" s="24"/>
      <c r="AL26011" s="24"/>
      <c r="AO26011" s="24"/>
      <c r="AR26011" s="24"/>
      <c r="AU26011" s="24"/>
    </row>
    <row r="26012">
      <c r="J26012" s="18"/>
      <c r="N26012" s="24"/>
      <c r="Q26012" s="24"/>
      <c r="T26012" s="24"/>
      <c r="W26012" s="24"/>
      <c r="Z26012" s="24"/>
      <c r="AC26012" s="24"/>
      <c r="AI26012" s="24"/>
      <c r="AL26012" s="24"/>
      <c r="AO26012" s="24"/>
      <c r="AR26012" s="24"/>
      <c r="AU26012" s="24"/>
    </row>
    <row r="26013">
      <c r="J26013" s="18"/>
      <c r="N26013" s="24"/>
      <c r="Q26013" s="24"/>
      <c r="T26013" s="24"/>
      <c r="W26013" s="24"/>
      <c r="Z26013" s="24"/>
      <c r="AC26013" s="24"/>
      <c r="AI26013" s="24"/>
      <c r="AL26013" s="24"/>
      <c r="AO26013" s="24"/>
      <c r="AR26013" s="24"/>
      <c r="AU26013" s="24"/>
    </row>
    <row r="26014">
      <c r="J26014" s="18"/>
      <c r="N26014" s="24"/>
      <c r="Q26014" s="24"/>
      <c r="T26014" s="24"/>
      <c r="W26014" s="24"/>
      <c r="Z26014" s="24"/>
      <c r="AC26014" s="24"/>
      <c r="AI26014" s="24"/>
      <c r="AL26014" s="24"/>
      <c r="AO26014" s="24"/>
      <c r="AR26014" s="24"/>
      <c r="AU26014" s="24"/>
    </row>
    <row r="26015">
      <c r="J26015" s="18"/>
      <c r="N26015" s="24"/>
      <c r="Q26015" s="24"/>
      <c r="T26015" s="24"/>
      <c r="W26015" s="24"/>
      <c r="Z26015" s="24"/>
      <c r="AC26015" s="24"/>
      <c r="AI26015" s="24"/>
      <c r="AL26015" s="24"/>
      <c r="AO26015" s="24"/>
      <c r="AR26015" s="24"/>
      <c r="AU26015" s="24"/>
    </row>
    <row r="26016">
      <c r="J26016" s="18"/>
      <c r="N26016" s="24"/>
      <c r="Q26016" s="24"/>
      <c r="T26016" s="24"/>
      <c r="W26016" s="24"/>
      <c r="Z26016" s="24"/>
      <c r="AC26016" s="24"/>
      <c r="AI26016" s="24"/>
      <c r="AL26016" s="24"/>
      <c r="AO26016" s="24"/>
      <c r="AR26016" s="24"/>
      <c r="AU26016" s="24"/>
    </row>
    <row r="26017">
      <c r="J26017" s="18"/>
      <c r="N26017" s="24"/>
      <c r="Q26017" s="24"/>
      <c r="T26017" s="24"/>
      <c r="W26017" s="24"/>
      <c r="Z26017" s="24"/>
      <c r="AC26017" s="24"/>
      <c r="AI26017" s="24"/>
      <c r="AL26017" s="24"/>
      <c r="AO26017" s="24"/>
      <c r="AR26017" s="24"/>
      <c r="AU26017" s="24"/>
    </row>
    <row r="26018">
      <c r="J26018" s="18"/>
      <c r="N26018" s="24"/>
      <c r="Q26018" s="24"/>
      <c r="T26018" s="24"/>
      <c r="W26018" s="24"/>
      <c r="Z26018" s="24"/>
      <c r="AC26018" s="24"/>
      <c r="AI26018" s="24"/>
      <c r="AL26018" s="24"/>
      <c r="AO26018" s="24"/>
      <c r="AR26018" s="24"/>
      <c r="AU26018" s="24"/>
    </row>
    <row r="26019">
      <c r="J26019" s="18"/>
      <c r="N26019" s="24"/>
      <c r="Q26019" s="24"/>
      <c r="T26019" s="24"/>
      <c r="W26019" s="24"/>
      <c r="Z26019" s="24"/>
      <c r="AC26019" s="24"/>
      <c r="AI26019" s="24"/>
      <c r="AL26019" s="24"/>
      <c r="AO26019" s="24"/>
      <c r="AR26019" s="24"/>
      <c r="AU26019" s="24"/>
    </row>
    <row r="26020">
      <c r="J26020" s="18"/>
      <c r="N26020" s="24"/>
      <c r="Q26020" s="24"/>
      <c r="T26020" s="24"/>
      <c r="W26020" s="24"/>
      <c r="Z26020" s="24"/>
      <c r="AC26020" s="24"/>
      <c r="AI26020" s="24"/>
      <c r="AL26020" s="24"/>
      <c r="AO26020" s="24"/>
      <c r="AR26020" s="24"/>
      <c r="AU26020" s="24"/>
    </row>
    <row r="26021">
      <c r="J26021" s="18"/>
      <c r="N26021" s="24"/>
      <c r="Q26021" s="24"/>
      <c r="T26021" s="24"/>
      <c r="W26021" s="24"/>
      <c r="Z26021" s="24"/>
      <c r="AC26021" s="24"/>
      <c r="AI26021" s="24"/>
      <c r="AL26021" s="24"/>
      <c r="AO26021" s="24"/>
      <c r="AR26021" s="24"/>
      <c r="AU26021" s="24"/>
    </row>
    <row r="26022">
      <c r="J26022" s="18"/>
      <c r="N26022" s="24"/>
      <c r="Q26022" s="24"/>
      <c r="T26022" s="24"/>
      <c r="W26022" s="24"/>
      <c r="Z26022" s="24"/>
      <c r="AC26022" s="24"/>
      <c r="AI26022" s="24"/>
      <c r="AL26022" s="24"/>
      <c r="AO26022" s="24"/>
      <c r="AR26022" s="24"/>
      <c r="AU26022" s="24"/>
    </row>
    <row r="26023">
      <c r="J26023" s="18"/>
      <c r="N26023" s="24"/>
      <c r="Q26023" s="24"/>
      <c r="T26023" s="24"/>
      <c r="W26023" s="24"/>
      <c r="Z26023" s="24"/>
      <c r="AC26023" s="24"/>
      <c r="AI26023" s="24"/>
      <c r="AL26023" s="24"/>
      <c r="AO26023" s="24"/>
      <c r="AR26023" s="24"/>
      <c r="AU26023" s="24"/>
    </row>
    <row r="26024">
      <c r="J26024" s="18"/>
      <c r="N26024" s="24"/>
      <c r="Q26024" s="24"/>
      <c r="T26024" s="24"/>
      <c r="W26024" s="24"/>
      <c r="Z26024" s="24"/>
      <c r="AC26024" s="24"/>
      <c r="AI26024" s="24"/>
      <c r="AL26024" s="24"/>
      <c r="AO26024" s="24"/>
      <c r="AR26024" s="24"/>
      <c r="AU26024" s="24"/>
    </row>
    <row r="26025">
      <c r="J26025" s="18"/>
      <c r="N26025" s="24"/>
      <c r="Q26025" s="24"/>
      <c r="T26025" s="24"/>
      <c r="W26025" s="24"/>
      <c r="Z26025" s="24"/>
      <c r="AC26025" s="24"/>
      <c r="AI26025" s="24"/>
      <c r="AL26025" s="24"/>
      <c r="AO26025" s="24"/>
      <c r="AR26025" s="24"/>
      <c r="AU26025" s="24"/>
    </row>
    <row r="26026">
      <c r="J26026" s="18"/>
      <c r="N26026" s="24"/>
      <c r="Q26026" s="24"/>
      <c r="T26026" s="24"/>
      <c r="W26026" s="24"/>
      <c r="Z26026" s="24"/>
      <c r="AC26026" s="24"/>
      <c r="AI26026" s="24"/>
      <c r="AL26026" s="24"/>
      <c r="AO26026" s="24"/>
      <c r="AR26026" s="24"/>
      <c r="AU26026" s="24"/>
    </row>
    <row r="26027">
      <c r="J26027" s="18"/>
      <c r="N26027" s="24"/>
      <c r="Q26027" s="24"/>
      <c r="T26027" s="24"/>
      <c r="W26027" s="24"/>
      <c r="Z26027" s="24"/>
      <c r="AC26027" s="24"/>
      <c r="AI26027" s="24"/>
      <c r="AL26027" s="24"/>
      <c r="AO26027" s="24"/>
      <c r="AR26027" s="24"/>
      <c r="AU26027" s="24"/>
    </row>
    <row r="26028">
      <c r="J26028" s="18"/>
      <c r="N26028" s="24"/>
      <c r="Q26028" s="24"/>
      <c r="T26028" s="24"/>
      <c r="W26028" s="24"/>
      <c r="Z26028" s="24"/>
      <c r="AC26028" s="24"/>
      <c r="AI26028" s="24"/>
      <c r="AL26028" s="24"/>
      <c r="AO26028" s="24"/>
      <c r="AR26028" s="24"/>
      <c r="AU26028" s="24"/>
    </row>
    <row r="26029">
      <c r="J26029" s="18"/>
      <c r="N26029" s="24"/>
      <c r="Q26029" s="24"/>
      <c r="T26029" s="24"/>
      <c r="W26029" s="24"/>
      <c r="Z26029" s="24"/>
      <c r="AC26029" s="24"/>
      <c r="AI26029" s="24"/>
      <c r="AL26029" s="24"/>
      <c r="AO26029" s="24"/>
      <c r="AR26029" s="24"/>
      <c r="AU26029" s="24"/>
    </row>
    <row r="26030">
      <c r="J26030" s="18"/>
      <c r="N26030" s="24"/>
      <c r="Q26030" s="24"/>
      <c r="T26030" s="24"/>
      <c r="W26030" s="24"/>
      <c r="Z26030" s="24"/>
      <c r="AC26030" s="24"/>
      <c r="AI26030" s="24"/>
      <c r="AL26030" s="24"/>
      <c r="AO26030" s="24"/>
      <c r="AR26030" s="24"/>
      <c r="AU26030" s="24"/>
    </row>
    <row r="26031">
      <c r="J26031" s="18"/>
      <c r="N26031" s="24"/>
      <c r="Q26031" s="24"/>
      <c r="T26031" s="24"/>
      <c r="W26031" s="24"/>
      <c r="Z26031" s="24"/>
      <c r="AC26031" s="24"/>
      <c r="AI26031" s="24"/>
      <c r="AL26031" s="24"/>
      <c r="AO26031" s="24"/>
      <c r="AR26031" s="24"/>
      <c r="AU26031" s="24"/>
    </row>
    <row r="26032">
      <c r="J26032" s="18"/>
      <c r="N26032" s="24"/>
      <c r="Q26032" s="24"/>
      <c r="T26032" s="24"/>
      <c r="W26032" s="24"/>
      <c r="Z26032" s="24"/>
      <c r="AC26032" s="24"/>
      <c r="AI26032" s="24"/>
      <c r="AL26032" s="24"/>
      <c r="AO26032" s="24"/>
      <c r="AR26032" s="24"/>
      <c r="AU26032" s="24"/>
    </row>
    <row r="26033">
      <c r="J26033" s="18"/>
      <c r="N26033" s="24"/>
      <c r="Q26033" s="24"/>
      <c r="T26033" s="24"/>
      <c r="W26033" s="24"/>
      <c r="Z26033" s="24"/>
      <c r="AC26033" s="24"/>
      <c r="AI26033" s="24"/>
      <c r="AL26033" s="24"/>
      <c r="AO26033" s="24"/>
      <c r="AR26033" s="24"/>
      <c r="AU26033" s="24"/>
    </row>
    <row r="26034">
      <c r="J26034" s="18"/>
      <c r="N26034" s="24"/>
      <c r="Q26034" s="24"/>
      <c r="T26034" s="24"/>
      <c r="W26034" s="24"/>
      <c r="Z26034" s="24"/>
      <c r="AC26034" s="24"/>
      <c r="AI26034" s="24"/>
      <c r="AL26034" s="24"/>
      <c r="AO26034" s="24"/>
      <c r="AR26034" s="24"/>
      <c r="AU26034" s="24"/>
    </row>
    <row r="26035">
      <c r="J26035" s="18"/>
      <c r="N26035" s="24"/>
      <c r="Q26035" s="24"/>
      <c r="T26035" s="24"/>
      <c r="W26035" s="24"/>
      <c r="Z26035" s="24"/>
      <c r="AC26035" s="24"/>
      <c r="AI26035" s="24"/>
      <c r="AL26035" s="24"/>
      <c r="AO26035" s="24"/>
      <c r="AR26035" s="24"/>
      <c r="AU26035" s="24"/>
    </row>
    <row r="26036">
      <c r="J26036" s="18"/>
      <c r="N26036" s="24"/>
      <c r="Q26036" s="24"/>
      <c r="T26036" s="24"/>
      <c r="W26036" s="24"/>
      <c r="Z26036" s="24"/>
      <c r="AC26036" s="24"/>
      <c r="AI26036" s="24"/>
      <c r="AL26036" s="24"/>
      <c r="AO26036" s="24"/>
      <c r="AR26036" s="24"/>
      <c r="AU26036" s="24"/>
    </row>
    <row r="26037">
      <c r="J26037" s="18"/>
      <c r="N26037" s="24"/>
      <c r="Q26037" s="24"/>
      <c r="T26037" s="24"/>
      <c r="W26037" s="24"/>
      <c r="Z26037" s="24"/>
      <c r="AC26037" s="24"/>
      <c r="AI26037" s="24"/>
      <c r="AL26037" s="24"/>
      <c r="AO26037" s="24"/>
      <c r="AR26037" s="24"/>
      <c r="AU26037" s="24"/>
    </row>
    <row r="26038">
      <c r="J26038" s="18"/>
      <c r="N26038" s="24"/>
      <c r="Q26038" s="24"/>
      <c r="T26038" s="24"/>
      <c r="W26038" s="24"/>
      <c r="Z26038" s="24"/>
      <c r="AC26038" s="24"/>
      <c r="AI26038" s="24"/>
      <c r="AL26038" s="24"/>
      <c r="AO26038" s="24"/>
      <c r="AR26038" s="24"/>
      <c r="AU26038" s="24"/>
    </row>
    <row r="26039">
      <c r="J26039" s="18"/>
      <c r="N26039" s="24"/>
      <c r="Q26039" s="24"/>
      <c r="T26039" s="24"/>
      <c r="W26039" s="24"/>
      <c r="Z26039" s="24"/>
      <c r="AC26039" s="24"/>
      <c r="AI26039" s="24"/>
      <c r="AL26039" s="24"/>
      <c r="AO26039" s="24"/>
      <c r="AR26039" s="24"/>
      <c r="AU26039" s="24"/>
    </row>
    <row r="26040">
      <c r="J26040" s="18"/>
      <c r="N26040" s="24"/>
      <c r="Q26040" s="24"/>
      <c r="T26040" s="24"/>
      <c r="W26040" s="24"/>
      <c r="Z26040" s="24"/>
      <c r="AC26040" s="24"/>
      <c r="AI26040" s="24"/>
      <c r="AL26040" s="24"/>
      <c r="AO26040" s="24"/>
      <c r="AR26040" s="24"/>
      <c r="AU26040" s="24"/>
    </row>
    <row r="26041">
      <c r="J26041" s="18"/>
      <c r="N26041" s="24"/>
      <c r="Q26041" s="24"/>
      <c r="T26041" s="24"/>
      <c r="W26041" s="24"/>
      <c r="Z26041" s="24"/>
      <c r="AC26041" s="24"/>
      <c r="AI26041" s="24"/>
      <c r="AL26041" s="24"/>
      <c r="AO26041" s="24"/>
      <c r="AR26041" s="24"/>
      <c r="AU26041" s="24"/>
    </row>
    <row r="26042">
      <c r="J26042" s="18"/>
      <c r="N26042" s="24"/>
      <c r="Q26042" s="24"/>
      <c r="T26042" s="24"/>
      <c r="W26042" s="24"/>
      <c r="Z26042" s="24"/>
      <c r="AC26042" s="24"/>
      <c r="AI26042" s="24"/>
      <c r="AL26042" s="24"/>
      <c r="AO26042" s="24"/>
      <c r="AR26042" s="24"/>
      <c r="AU26042" s="24"/>
    </row>
    <row r="26043">
      <c r="J26043" s="18"/>
      <c r="N26043" s="24"/>
      <c r="Q26043" s="24"/>
      <c r="T26043" s="24"/>
      <c r="W26043" s="24"/>
      <c r="Z26043" s="24"/>
      <c r="AC26043" s="24"/>
      <c r="AI26043" s="24"/>
      <c r="AL26043" s="24"/>
      <c r="AO26043" s="24"/>
      <c r="AR26043" s="24"/>
      <c r="AU26043" s="24"/>
    </row>
    <row r="26044">
      <c r="J26044" s="18"/>
      <c r="N26044" s="24"/>
      <c r="Q26044" s="24"/>
      <c r="T26044" s="24"/>
      <c r="W26044" s="24"/>
      <c r="Z26044" s="24"/>
      <c r="AC26044" s="24"/>
      <c r="AI26044" s="24"/>
      <c r="AL26044" s="24"/>
      <c r="AO26044" s="24"/>
      <c r="AR26044" s="24"/>
      <c r="AU26044" s="24"/>
    </row>
    <row r="26045">
      <c r="J26045" s="18"/>
      <c r="N26045" s="24"/>
      <c r="Q26045" s="24"/>
      <c r="T26045" s="24"/>
      <c r="W26045" s="24"/>
      <c r="Z26045" s="24"/>
      <c r="AC26045" s="24"/>
      <c r="AI26045" s="24"/>
      <c r="AL26045" s="24"/>
      <c r="AO26045" s="24"/>
      <c r="AR26045" s="24"/>
      <c r="AU26045" s="24"/>
    </row>
    <row r="26046">
      <c r="J26046" s="18"/>
      <c r="N26046" s="24"/>
      <c r="Q26046" s="24"/>
      <c r="T26046" s="24"/>
      <c r="W26046" s="24"/>
      <c r="Z26046" s="24"/>
      <c r="AC26046" s="24"/>
      <c r="AI26046" s="24"/>
      <c r="AL26046" s="24"/>
      <c r="AO26046" s="24"/>
      <c r="AR26046" s="24"/>
      <c r="AU26046" s="24"/>
    </row>
    <row r="26047">
      <c r="J26047" s="18"/>
      <c r="N26047" s="24"/>
      <c r="Q26047" s="24"/>
      <c r="T26047" s="24"/>
      <c r="W26047" s="24"/>
      <c r="Z26047" s="24"/>
      <c r="AC26047" s="24"/>
      <c r="AI26047" s="24"/>
      <c r="AL26047" s="24"/>
      <c r="AO26047" s="24"/>
      <c r="AR26047" s="24"/>
      <c r="AU26047" s="24"/>
    </row>
    <row r="26048">
      <c r="J26048" s="18"/>
      <c r="N26048" s="24"/>
      <c r="Q26048" s="24"/>
      <c r="T26048" s="24"/>
      <c r="W26048" s="24"/>
      <c r="Z26048" s="24"/>
      <c r="AC26048" s="24"/>
      <c r="AI26048" s="24"/>
      <c r="AL26048" s="24"/>
      <c r="AO26048" s="24"/>
      <c r="AR26048" s="24"/>
      <c r="AU26048" s="24"/>
    </row>
    <row r="26049">
      <c r="J26049" s="18"/>
      <c r="N26049" s="24"/>
      <c r="Q26049" s="24"/>
      <c r="T26049" s="24"/>
      <c r="W26049" s="24"/>
      <c r="Z26049" s="24"/>
      <c r="AC26049" s="24"/>
      <c r="AI26049" s="24"/>
      <c r="AL26049" s="24"/>
      <c r="AO26049" s="24"/>
      <c r="AR26049" s="24"/>
      <c r="AU26049" s="24"/>
    </row>
    <row r="26050">
      <c r="J26050" s="18"/>
      <c r="N26050" s="24"/>
      <c r="Q26050" s="24"/>
      <c r="T26050" s="24"/>
      <c r="W26050" s="24"/>
      <c r="Z26050" s="24"/>
      <c r="AC26050" s="24"/>
      <c r="AI26050" s="24"/>
      <c r="AL26050" s="24"/>
      <c r="AO26050" s="24"/>
      <c r="AR26050" s="24"/>
      <c r="AU26050" s="24"/>
    </row>
    <row r="26051">
      <c r="J26051" s="18"/>
      <c r="N26051" s="24"/>
      <c r="Q26051" s="24"/>
      <c r="T26051" s="24"/>
      <c r="W26051" s="24"/>
      <c r="Z26051" s="24"/>
      <c r="AC26051" s="24"/>
      <c r="AI26051" s="24"/>
      <c r="AL26051" s="24"/>
      <c r="AO26051" s="24"/>
      <c r="AR26051" s="24"/>
      <c r="AU26051" s="24"/>
    </row>
    <row r="26052">
      <c r="J26052" s="18"/>
      <c r="N26052" s="24"/>
      <c r="Q26052" s="24"/>
      <c r="T26052" s="24"/>
      <c r="W26052" s="24"/>
      <c r="Z26052" s="24"/>
      <c r="AC26052" s="24"/>
      <c r="AI26052" s="24"/>
      <c r="AL26052" s="24"/>
      <c r="AO26052" s="24"/>
      <c r="AR26052" s="24"/>
      <c r="AU26052" s="24"/>
    </row>
    <row r="26053">
      <c r="J26053" s="18"/>
      <c r="N26053" s="24"/>
      <c r="Q26053" s="24"/>
      <c r="T26053" s="24"/>
      <c r="W26053" s="24"/>
      <c r="Z26053" s="24"/>
      <c r="AC26053" s="24"/>
      <c r="AI26053" s="24"/>
      <c r="AL26053" s="24"/>
      <c r="AO26053" s="24"/>
      <c r="AR26053" s="24"/>
      <c r="AU26053" s="24"/>
    </row>
    <row r="26054">
      <c r="J26054" s="18"/>
      <c r="N26054" s="24"/>
      <c r="Q26054" s="24"/>
      <c r="T26054" s="24"/>
      <c r="W26054" s="24"/>
      <c r="Z26054" s="24"/>
      <c r="AC26054" s="24"/>
      <c r="AI26054" s="24"/>
      <c r="AL26054" s="24"/>
      <c r="AO26054" s="24"/>
      <c r="AR26054" s="24"/>
      <c r="AU26054" s="24"/>
    </row>
    <row r="26055">
      <c r="J26055" s="18"/>
      <c r="N26055" s="24"/>
      <c r="Q26055" s="24"/>
      <c r="T26055" s="24"/>
      <c r="W26055" s="24"/>
      <c r="Z26055" s="24"/>
      <c r="AC26055" s="24"/>
      <c r="AI26055" s="24"/>
      <c r="AL26055" s="24"/>
      <c r="AO26055" s="24"/>
      <c r="AR26055" s="24"/>
      <c r="AU26055" s="24"/>
    </row>
    <row r="26056">
      <c r="J26056" s="18"/>
      <c r="N26056" s="24"/>
      <c r="Q26056" s="24"/>
      <c r="T26056" s="24"/>
      <c r="W26056" s="24"/>
      <c r="Z26056" s="24"/>
      <c r="AC26056" s="24"/>
      <c r="AI26056" s="24"/>
      <c r="AL26056" s="24"/>
      <c r="AO26056" s="24"/>
      <c r="AR26056" s="24"/>
      <c r="AU26056" s="24"/>
    </row>
    <row r="26057">
      <c r="J26057" s="18"/>
      <c r="N26057" s="24"/>
      <c r="Q26057" s="24"/>
      <c r="T26057" s="24"/>
      <c r="W26057" s="24"/>
      <c r="Z26057" s="24"/>
      <c r="AC26057" s="24"/>
      <c r="AI26057" s="24"/>
      <c r="AL26057" s="24"/>
      <c r="AO26057" s="24"/>
      <c r="AR26057" s="24"/>
      <c r="AU26057" s="24"/>
    </row>
    <row r="26058">
      <c r="J26058" s="18"/>
      <c r="N26058" s="24"/>
      <c r="Q26058" s="24"/>
      <c r="T26058" s="24"/>
      <c r="W26058" s="24"/>
      <c r="Z26058" s="24"/>
      <c r="AC26058" s="24"/>
      <c r="AI26058" s="24"/>
      <c r="AL26058" s="24"/>
      <c r="AO26058" s="24"/>
      <c r="AR26058" s="24"/>
      <c r="AU26058" s="24"/>
    </row>
    <row r="26059">
      <c r="J26059" s="18"/>
      <c r="N26059" s="24"/>
      <c r="Q26059" s="24"/>
      <c r="T26059" s="24"/>
      <c r="W26059" s="24"/>
      <c r="Z26059" s="24"/>
      <c r="AC26059" s="24"/>
      <c r="AI26059" s="24"/>
      <c r="AL26059" s="24"/>
      <c r="AO26059" s="24"/>
      <c r="AR26059" s="24"/>
      <c r="AU26059" s="24"/>
    </row>
    <row r="26060">
      <c r="J26060" s="18"/>
      <c r="N26060" s="24"/>
      <c r="Q26060" s="24"/>
      <c r="T26060" s="24"/>
      <c r="W26060" s="24"/>
      <c r="Z26060" s="24"/>
      <c r="AC26060" s="24"/>
      <c r="AI26060" s="24"/>
      <c r="AL26060" s="24"/>
      <c r="AO26060" s="24"/>
      <c r="AR26060" s="24"/>
      <c r="AU26060" s="24"/>
    </row>
    <row r="26061">
      <c r="J26061" s="18"/>
      <c r="N26061" s="24"/>
      <c r="Q26061" s="24"/>
      <c r="T26061" s="24"/>
      <c r="W26061" s="24"/>
      <c r="Z26061" s="24"/>
      <c r="AC26061" s="24"/>
      <c r="AI26061" s="24"/>
      <c r="AL26061" s="24"/>
      <c r="AO26061" s="24"/>
      <c r="AR26061" s="24"/>
      <c r="AU26061" s="24"/>
    </row>
    <row r="26062">
      <c r="J26062" s="18"/>
      <c r="N26062" s="24"/>
      <c r="Q26062" s="24"/>
      <c r="T26062" s="24"/>
      <c r="W26062" s="24"/>
      <c r="Z26062" s="24"/>
      <c r="AC26062" s="24"/>
      <c r="AI26062" s="24"/>
      <c r="AL26062" s="24"/>
      <c r="AO26062" s="24"/>
      <c r="AR26062" s="24"/>
      <c r="AU26062" s="24"/>
    </row>
    <row r="26063">
      <c r="J26063" s="18"/>
      <c r="N26063" s="24"/>
      <c r="Q26063" s="24"/>
      <c r="T26063" s="24"/>
      <c r="W26063" s="24"/>
      <c r="Z26063" s="24"/>
      <c r="AC26063" s="24"/>
      <c r="AI26063" s="24"/>
      <c r="AL26063" s="24"/>
      <c r="AO26063" s="24"/>
      <c r="AR26063" s="24"/>
      <c r="AU26063" s="24"/>
    </row>
    <row r="26064">
      <c r="J26064" s="18"/>
      <c r="N26064" s="24"/>
      <c r="Q26064" s="24"/>
      <c r="T26064" s="24"/>
      <c r="W26064" s="24"/>
      <c r="Z26064" s="24"/>
      <c r="AC26064" s="24"/>
      <c r="AI26064" s="24"/>
      <c r="AL26064" s="24"/>
      <c r="AO26064" s="24"/>
      <c r="AR26064" s="24"/>
      <c r="AU26064" s="24"/>
    </row>
    <row r="26065">
      <c r="J26065" s="18"/>
      <c r="N26065" s="24"/>
      <c r="Q26065" s="24"/>
      <c r="T26065" s="24"/>
      <c r="W26065" s="24"/>
      <c r="Z26065" s="24"/>
      <c r="AC26065" s="24"/>
      <c r="AI26065" s="24"/>
      <c r="AL26065" s="24"/>
      <c r="AO26065" s="24"/>
      <c r="AR26065" s="24"/>
      <c r="AU26065" s="24"/>
    </row>
    <row r="26066">
      <c r="J26066" s="18"/>
      <c r="N26066" s="24"/>
      <c r="Q26066" s="24"/>
      <c r="T26066" s="24"/>
      <c r="W26066" s="24"/>
      <c r="Z26066" s="24"/>
      <c r="AC26066" s="24"/>
      <c r="AI26066" s="24"/>
      <c r="AL26066" s="24"/>
      <c r="AO26066" s="24"/>
      <c r="AR26066" s="24"/>
      <c r="AU26066" s="24"/>
    </row>
    <row r="26067">
      <c r="J26067" s="18"/>
      <c r="N26067" s="24"/>
      <c r="Q26067" s="24"/>
      <c r="T26067" s="24"/>
      <c r="W26067" s="24"/>
      <c r="Z26067" s="24"/>
      <c r="AC26067" s="24"/>
      <c r="AI26067" s="24"/>
      <c r="AL26067" s="24"/>
      <c r="AO26067" s="24"/>
      <c r="AR26067" s="24"/>
      <c r="AU26067" s="24"/>
    </row>
    <row r="26068">
      <c r="J26068" s="18"/>
      <c r="N26068" s="24"/>
      <c r="Q26068" s="24"/>
      <c r="T26068" s="24"/>
      <c r="W26068" s="24"/>
      <c r="Z26068" s="24"/>
      <c r="AC26068" s="24"/>
      <c r="AI26068" s="24"/>
      <c r="AL26068" s="24"/>
      <c r="AO26068" s="24"/>
      <c r="AR26068" s="24"/>
      <c r="AU26068" s="24"/>
    </row>
    <row r="26069">
      <c r="J26069" s="18"/>
      <c r="N26069" s="24"/>
      <c r="Q26069" s="24"/>
      <c r="T26069" s="24"/>
      <c r="W26069" s="24"/>
      <c r="Z26069" s="24"/>
      <c r="AC26069" s="24"/>
      <c r="AI26069" s="24"/>
      <c r="AL26069" s="24"/>
      <c r="AO26069" s="24"/>
      <c r="AR26069" s="24"/>
      <c r="AU26069" s="24"/>
    </row>
    <row r="26070">
      <c r="J26070" s="18"/>
      <c r="N26070" s="24"/>
      <c r="Q26070" s="24"/>
      <c r="T26070" s="24"/>
      <c r="W26070" s="24"/>
      <c r="Z26070" s="24"/>
      <c r="AC26070" s="24"/>
      <c r="AI26070" s="24"/>
      <c r="AL26070" s="24"/>
      <c r="AO26070" s="24"/>
      <c r="AR26070" s="24"/>
      <c r="AU26070" s="24"/>
    </row>
    <row r="26071">
      <c r="J26071" s="18"/>
      <c r="N26071" s="24"/>
      <c r="Q26071" s="24"/>
      <c r="T26071" s="24"/>
      <c r="W26071" s="24"/>
      <c r="Z26071" s="24"/>
      <c r="AC26071" s="24"/>
      <c r="AI26071" s="24"/>
      <c r="AL26071" s="24"/>
      <c r="AO26071" s="24"/>
      <c r="AR26071" s="24"/>
      <c r="AU26071" s="24"/>
    </row>
    <row r="26072">
      <c r="J26072" s="18"/>
      <c r="N26072" s="24"/>
      <c r="Q26072" s="24"/>
      <c r="T26072" s="24"/>
      <c r="W26072" s="24"/>
      <c r="Z26072" s="24"/>
      <c r="AC26072" s="24"/>
      <c r="AI26072" s="24"/>
      <c r="AL26072" s="24"/>
      <c r="AO26072" s="24"/>
      <c r="AR26072" s="24"/>
      <c r="AU26072" s="24"/>
    </row>
    <row r="26073">
      <c r="J26073" s="18"/>
      <c r="N26073" s="24"/>
      <c r="Q26073" s="24"/>
      <c r="T26073" s="24"/>
      <c r="W26073" s="24"/>
      <c r="Z26073" s="24"/>
      <c r="AC26073" s="24"/>
      <c r="AI26073" s="24"/>
      <c r="AL26073" s="24"/>
      <c r="AO26073" s="24"/>
      <c r="AR26073" s="24"/>
      <c r="AU26073" s="24"/>
    </row>
    <row r="26074">
      <c r="J26074" s="18"/>
      <c r="N26074" s="24"/>
      <c r="Q26074" s="24"/>
      <c r="T26074" s="24"/>
      <c r="W26074" s="24"/>
      <c r="Z26074" s="24"/>
      <c r="AC26074" s="24"/>
      <c r="AI26074" s="24"/>
      <c r="AL26074" s="24"/>
      <c r="AO26074" s="24"/>
      <c r="AR26074" s="24"/>
      <c r="AU26074" s="24"/>
    </row>
    <row r="26075">
      <c r="J26075" s="18"/>
      <c r="N26075" s="24"/>
      <c r="Q26075" s="24"/>
      <c r="T26075" s="24"/>
      <c r="W26075" s="24"/>
      <c r="Z26075" s="24"/>
      <c r="AC26075" s="24"/>
      <c r="AI26075" s="24"/>
      <c r="AL26075" s="24"/>
      <c r="AO26075" s="24"/>
      <c r="AR26075" s="24"/>
      <c r="AU26075" s="24"/>
    </row>
    <row r="26076">
      <c r="J26076" s="18"/>
      <c r="N26076" s="24"/>
      <c r="Q26076" s="24"/>
      <c r="T26076" s="24"/>
      <c r="W26076" s="24"/>
      <c r="Z26076" s="24"/>
      <c r="AC26076" s="24"/>
      <c r="AI26076" s="24"/>
      <c r="AL26076" s="24"/>
      <c r="AO26076" s="24"/>
      <c r="AR26076" s="24"/>
      <c r="AU26076" s="24"/>
    </row>
    <row r="26077">
      <c r="J26077" s="18"/>
      <c r="N26077" s="24"/>
      <c r="Q26077" s="24"/>
      <c r="T26077" s="24"/>
      <c r="W26077" s="24"/>
      <c r="Z26077" s="24"/>
      <c r="AC26077" s="24"/>
      <c r="AI26077" s="24"/>
      <c r="AL26077" s="24"/>
      <c r="AO26077" s="24"/>
      <c r="AR26077" s="24"/>
      <c r="AU26077" s="24"/>
    </row>
    <row r="26078">
      <c r="J26078" s="18"/>
      <c r="N26078" s="24"/>
      <c r="Q26078" s="24"/>
      <c r="T26078" s="24"/>
      <c r="W26078" s="24"/>
      <c r="Z26078" s="24"/>
      <c r="AC26078" s="24"/>
      <c r="AI26078" s="24"/>
      <c r="AL26078" s="24"/>
      <c r="AO26078" s="24"/>
      <c r="AR26078" s="24"/>
      <c r="AU26078" s="24"/>
    </row>
    <row r="26079">
      <c r="J26079" s="18"/>
      <c r="N26079" s="24"/>
      <c r="Q26079" s="24"/>
      <c r="T26079" s="24"/>
      <c r="W26079" s="24"/>
      <c r="Z26079" s="24"/>
      <c r="AC26079" s="24"/>
      <c r="AI26079" s="24"/>
      <c r="AL26079" s="24"/>
      <c r="AO26079" s="24"/>
      <c r="AR26079" s="24"/>
      <c r="AU26079" s="24"/>
    </row>
    <row r="26080">
      <c r="J26080" s="18"/>
      <c r="N26080" s="24"/>
      <c r="Q26080" s="24"/>
      <c r="T26080" s="24"/>
      <c r="W26080" s="24"/>
      <c r="Z26080" s="24"/>
      <c r="AC26080" s="24"/>
      <c r="AI26080" s="24"/>
      <c r="AL26080" s="24"/>
      <c r="AO26080" s="24"/>
      <c r="AR26080" s="24"/>
      <c r="AU26080" s="24"/>
    </row>
    <row r="26081">
      <c r="J26081" s="18"/>
      <c r="N26081" s="24"/>
      <c r="Q26081" s="24"/>
      <c r="T26081" s="24"/>
      <c r="W26081" s="24"/>
      <c r="Z26081" s="24"/>
      <c r="AC26081" s="24"/>
      <c r="AI26081" s="24"/>
      <c r="AL26081" s="24"/>
      <c r="AO26081" s="24"/>
      <c r="AR26081" s="24"/>
      <c r="AU26081" s="24"/>
    </row>
    <row r="26082">
      <c r="J26082" s="18"/>
      <c r="N26082" s="24"/>
      <c r="Q26082" s="24"/>
      <c r="T26082" s="24"/>
      <c r="W26082" s="24"/>
      <c r="Z26082" s="24"/>
      <c r="AC26082" s="24"/>
      <c r="AI26082" s="24"/>
      <c r="AL26082" s="24"/>
      <c r="AO26082" s="24"/>
      <c r="AR26082" s="24"/>
      <c r="AU26082" s="24"/>
    </row>
    <row r="26083">
      <c r="J26083" s="18"/>
      <c r="N26083" s="24"/>
      <c r="Q26083" s="24"/>
      <c r="T26083" s="24"/>
      <c r="W26083" s="24"/>
      <c r="Z26083" s="24"/>
      <c r="AC26083" s="24"/>
      <c r="AI26083" s="24"/>
      <c r="AL26083" s="24"/>
      <c r="AO26083" s="24"/>
      <c r="AR26083" s="24"/>
      <c r="AU26083" s="24"/>
    </row>
    <row r="26084">
      <c r="J26084" s="18"/>
      <c r="N26084" s="24"/>
      <c r="Q26084" s="24"/>
      <c r="T26084" s="24"/>
      <c r="W26084" s="24"/>
      <c r="Z26084" s="24"/>
      <c r="AC26084" s="24"/>
      <c r="AI26084" s="24"/>
      <c r="AL26084" s="24"/>
      <c r="AO26084" s="24"/>
      <c r="AR26084" s="24"/>
      <c r="AU26084" s="24"/>
    </row>
    <row r="26085">
      <c r="J26085" s="18"/>
      <c r="N26085" s="24"/>
      <c r="Q26085" s="24"/>
      <c r="T26085" s="24"/>
      <c r="W26085" s="24"/>
      <c r="Z26085" s="24"/>
      <c r="AC26085" s="24"/>
      <c r="AI26085" s="24"/>
      <c r="AL26085" s="24"/>
      <c r="AO26085" s="24"/>
      <c r="AR26085" s="24"/>
      <c r="AU26085" s="24"/>
    </row>
    <row r="26086">
      <c r="J26086" s="18"/>
      <c r="N26086" s="24"/>
      <c r="Q26086" s="24"/>
      <c r="T26086" s="24"/>
      <c r="W26086" s="24"/>
      <c r="Z26086" s="24"/>
      <c r="AC26086" s="24"/>
      <c r="AI26086" s="24"/>
      <c r="AL26086" s="24"/>
      <c r="AO26086" s="24"/>
      <c r="AR26086" s="24"/>
      <c r="AU26086" s="24"/>
    </row>
    <row r="26087">
      <c r="J26087" s="18"/>
      <c r="N26087" s="24"/>
      <c r="Q26087" s="24"/>
      <c r="T26087" s="24"/>
      <c r="W26087" s="24"/>
      <c r="Z26087" s="24"/>
      <c r="AC26087" s="24"/>
      <c r="AI26087" s="24"/>
      <c r="AL26087" s="24"/>
      <c r="AO26087" s="24"/>
      <c r="AR26087" s="24"/>
      <c r="AU26087" s="24"/>
    </row>
    <row r="26088">
      <c r="J26088" s="18"/>
      <c r="N26088" s="24"/>
      <c r="Q26088" s="24"/>
      <c r="T26088" s="24"/>
      <c r="W26088" s="24"/>
      <c r="Z26088" s="24"/>
      <c r="AC26088" s="24"/>
      <c r="AI26088" s="24"/>
      <c r="AL26088" s="24"/>
      <c r="AO26088" s="24"/>
      <c r="AR26088" s="24"/>
      <c r="AU26088" s="24"/>
    </row>
    <row r="26089">
      <c r="J26089" s="18"/>
      <c r="N26089" s="24"/>
      <c r="Q26089" s="24"/>
      <c r="T26089" s="24"/>
      <c r="W26089" s="24"/>
      <c r="Z26089" s="24"/>
      <c r="AC26089" s="24"/>
      <c r="AI26089" s="24"/>
      <c r="AL26089" s="24"/>
      <c r="AO26089" s="24"/>
      <c r="AR26089" s="24"/>
      <c r="AU26089" s="24"/>
    </row>
    <row r="26090">
      <c r="J26090" s="18"/>
      <c r="N26090" s="24"/>
      <c r="Q26090" s="24"/>
      <c r="T26090" s="24"/>
      <c r="W26090" s="24"/>
      <c r="Z26090" s="24"/>
      <c r="AC26090" s="24"/>
      <c r="AI26090" s="24"/>
      <c r="AL26090" s="24"/>
      <c r="AO26090" s="24"/>
      <c r="AR26090" s="24"/>
      <c r="AU26090" s="24"/>
    </row>
    <row r="26091">
      <c r="J26091" s="18"/>
      <c r="N26091" s="24"/>
      <c r="Q26091" s="24"/>
      <c r="T26091" s="24"/>
      <c r="W26091" s="24"/>
      <c r="Z26091" s="24"/>
      <c r="AC26091" s="24"/>
      <c r="AI26091" s="24"/>
      <c r="AL26091" s="24"/>
      <c r="AO26091" s="24"/>
      <c r="AR26091" s="24"/>
      <c r="AU26091" s="24"/>
    </row>
    <row r="26092">
      <c r="J26092" s="18"/>
      <c r="N26092" s="24"/>
      <c r="Q26092" s="24"/>
      <c r="T26092" s="24"/>
      <c r="W26092" s="24"/>
      <c r="Z26092" s="24"/>
      <c r="AC26092" s="24"/>
      <c r="AI26092" s="24"/>
      <c r="AL26092" s="24"/>
      <c r="AO26092" s="24"/>
      <c r="AR26092" s="24"/>
      <c r="AU26092" s="24"/>
    </row>
    <row r="26093">
      <c r="J26093" s="18"/>
      <c r="N26093" s="24"/>
      <c r="Q26093" s="24"/>
      <c r="T26093" s="24"/>
      <c r="W26093" s="24"/>
      <c r="Z26093" s="24"/>
      <c r="AC26093" s="24"/>
      <c r="AI26093" s="24"/>
      <c r="AL26093" s="24"/>
      <c r="AO26093" s="24"/>
      <c r="AR26093" s="24"/>
      <c r="AU26093" s="24"/>
    </row>
    <row r="26094">
      <c r="J26094" s="18"/>
      <c r="N26094" s="24"/>
      <c r="Q26094" s="24"/>
      <c r="T26094" s="24"/>
      <c r="W26094" s="24"/>
      <c r="Z26094" s="24"/>
      <c r="AC26094" s="24"/>
      <c r="AI26094" s="24"/>
      <c r="AL26094" s="24"/>
      <c r="AO26094" s="24"/>
      <c r="AR26094" s="24"/>
      <c r="AU26094" s="24"/>
    </row>
    <row r="26095">
      <c r="J26095" s="18"/>
      <c r="N26095" s="24"/>
      <c r="Q26095" s="24"/>
      <c r="T26095" s="24"/>
      <c r="W26095" s="24"/>
      <c r="Z26095" s="24"/>
      <c r="AC26095" s="24"/>
      <c r="AI26095" s="24"/>
      <c r="AL26095" s="24"/>
      <c r="AO26095" s="24"/>
      <c r="AR26095" s="24"/>
      <c r="AU26095" s="24"/>
    </row>
    <row r="26096">
      <c r="J26096" s="18"/>
      <c r="N26096" s="24"/>
      <c r="Q26096" s="24"/>
      <c r="T26096" s="24"/>
      <c r="W26096" s="24"/>
      <c r="Z26096" s="24"/>
      <c r="AC26096" s="24"/>
      <c r="AI26096" s="24"/>
      <c r="AL26096" s="24"/>
      <c r="AO26096" s="24"/>
      <c r="AR26096" s="24"/>
      <c r="AU26096" s="24"/>
    </row>
    <row r="26097">
      <c r="J26097" s="18"/>
      <c r="N26097" s="24"/>
      <c r="Q26097" s="24"/>
      <c r="T26097" s="24"/>
      <c r="W26097" s="24"/>
      <c r="Z26097" s="24"/>
      <c r="AC26097" s="24"/>
      <c r="AI26097" s="24"/>
      <c r="AL26097" s="24"/>
      <c r="AO26097" s="24"/>
      <c r="AR26097" s="24"/>
      <c r="AU26097" s="24"/>
    </row>
    <row r="26098">
      <c r="J26098" s="18"/>
      <c r="N26098" s="24"/>
      <c r="Q26098" s="24"/>
      <c r="T26098" s="24"/>
      <c r="W26098" s="24"/>
      <c r="Z26098" s="24"/>
      <c r="AC26098" s="24"/>
      <c r="AI26098" s="24"/>
      <c r="AL26098" s="24"/>
      <c r="AO26098" s="24"/>
      <c r="AR26098" s="24"/>
      <c r="AU26098" s="24"/>
    </row>
    <row r="26099">
      <c r="J26099" s="18"/>
      <c r="N26099" s="24"/>
      <c r="Q26099" s="24"/>
      <c r="T26099" s="24"/>
      <c r="W26099" s="24"/>
      <c r="Z26099" s="24"/>
      <c r="AC26099" s="24"/>
      <c r="AI26099" s="24"/>
      <c r="AL26099" s="24"/>
      <c r="AO26099" s="24"/>
      <c r="AR26099" s="24"/>
      <c r="AU26099" s="24"/>
    </row>
    <row r="26100">
      <c r="J26100" s="18"/>
      <c r="N26100" s="24"/>
      <c r="Q26100" s="24"/>
      <c r="T26100" s="24"/>
      <c r="W26100" s="24"/>
      <c r="Z26100" s="24"/>
      <c r="AC26100" s="24"/>
      <c r="AI26100" s="24"/>
      <c r="AL26100" s="24"/>
      <c r="AO26100" s="24"/>
      <c r="AR26100" s="24"/>
      <c r="AU26100" s="24"/>
    </row>
    <row r="26101">
      <c r="J26101" s="18"/>
      <c r="N26101" s="24"/>
      <c r="Q26101" s="24"/>
      <c r="T26101" s="24"/>
      <c r="W26101" s="24"/>
      <c r="Z26101" s="24"/>
      <c r="AC26101" s="24"/>
      <c r="AI26101" s="24"/>
      <c r="AL26101" s="24"/>
      <c r="AO26101" s="24"/>
      <c r="AR26101" s="24"/>
      <c r="AU26101" s="24"/>
    </row>
    <row r="26102">
      <c r="J26102" s="18"/>
      <c r="N26102" s="24"/>
      <c r="Q26102" s="24"/>
      <c r="T26102" s="24"/>
      <c r="W26102" s="24"/>
      <c r="Z26102" s="24"/>
      <c r="AC26102" s="24"/>
      <c r="AI26102" s="24"/>
      <c r="AL26102" s="24"/>
      <c r="AO26102" s="24"/>
      <c r="AR26102" s="24"/>
      <c r="AU26102" s="24"/>
    </row>
    <row r="26103">
      <c r="J26103" s="18"/>
      <c r="N26103" s="24"/>
      <c r="Q26103" s="24"/>
      <c r="T26103" s="24"/>
      <c r="W26103" s="24"/>
      <c r="Z26103" s="24"/>
      <c r="AC26103" s="24"/>
      <c r="AI26103" s="24"/>
      <c r="AL26103" s="24"/>
      <c r="AO26103" s="24"/>
      <c r="AR26103" s="24"/>
      <c r="AU26103" s="24"/>
    </row>
    <row r="26104">
      <c r="J26104" s="18"/>
      <c r="N26104" s="24"/>
      <c r="Q26104" s="24"/>
      <c r="T26104" s="24"/>
      <c r="W26104" s="24"/>
      <c r="Z26104" s="24"/>
      <c r="AC26104" s="24"/>
      <c r="AI26104" s="24"/>
      <c r="AL26104" s="24"/>
      <c r="AO26104" s="24"/>
      <c r="AR26104" s="24"/>
      <c r="AU26104" s="24"/>
    </row>
    <row r="26105">
      <c r="J26105" s="18"/>
      <c r="N26105" s="24"/>
      <c r="Q26105" s="24"/>
      <c r="T26105" s="24"/>
      <c r="W26105" s="24"/>
      <c r="Z26105" s="24"/>
      <c r="AC26105" s="24"/>
      <c r="AI26105" s="24"/>
      <c r="AL26105" s="24"/>
      <c r="AO26105" s="24"/>
      <c r="AR26105" s="24"/>
      <c r="AU26105" s="24"/>
    </row>
    <row r="26106">
      <c r="J26106" s="18"/>
      <c r="N26106" s="24"/>
      <c r="Q26106" s="24"/>
      <c r="T26106" s="24"/>
      <c r="W26106" s="24"/>
      <c r="Z26106" s="24"/>
      <c r="AC26106" s="24"/>
      <c r="AI26106" s="24"/>
      <c r="AL26106" s="24"/>
      <c r="AO26106" s="24"/>
      <c r="AR26106" s="24"/>
      <c r="AU26106" s="24"/>
    </row>
    <row r="26107">
      <c r="J26107" s="18"/>
      <c r="N26107" s="24"/>
      <c r="Q26107" s="24"/>
      <c r="T26107" s="24"/>
      <c r="W26107" s="24"/>
      <c r="Z26107" s="24"/>
      <c r="AC26107" s="24"/>
      <c r="AI26107" s="24"/>
      <c r="AL26107" s="24"/>
      <c r="AO26107" s="24"/>
      <c r="AR26107" s="24"/>
      <c r="AU26107" s="24"/>
    </row>
    <row r="26108">
      <c r="J26108" s="18"/>
      <c r="N26108" s="24"/>
      <c r="Q26108" s="24"/>
      <c r="T26108" s="24"/>
      <c r="W26108" s="24"/>
      <c r="Z26108" s="24"/>
      <c r="AC26108" s="24"/>
      <c r="AI26108" s="24"/>
      <c r="AL26108" s="24"/>
      <c r="AO26108" s="24"/>
      <c r="AR26108" s="24"/>
      <c r="AU26108" s="24"/>
    </row>
    <row r="26109">
      <c r="J26109" s="18"/>
      <c r="N26109" s="24"/>
      <c r="Q26109" s="24"/>
      <c r="T26109" s="24"/>
      <c r="W26109" s="24"/>
      <c r="Z26109" s="24"/>
      <c r="AC26109" s="24"/>
      <c r="AI26109" s="24"/>
      <c r="AL26109" s="24"/>
      <c r="AO26109" s="24"/>
      <c r="AR26109" s="24"/>
      <c r="AU26109" s="24"/>
    </row>
    <row r="26110">
      <c r="J26110" s="18"/>
      <c r="N26110" s="24"/>
      <c r="Q26110" s="24"/>
      <c r="T26110" s="24"/>
      <c r="W26110" s="24"/>
      <c r="Z26110" s="24"/>
      <c r="AC26110" s="24"/>
      <c r="AI26110" s="24"/>
      <c r="AL26110" s="24"/>
      <c r="AO26110" s="24"/>
      <c r="AR26110" s="24"/>
      <c r="AU26110" s="24"/>
    </row>
    <row r="26111">
      <c r="J26111" s="18"/>
      <c r="N26111" s="24"/>
      <c r="Q26111" s="24"/>
      <c r="T26111" s="24"/>
      <c r="W26111" s="24"/>
      <c r="Z26111" s="24"/>
      <c r="AC26111" s="24"/>
      <c r="AI26111" s="24"/>
      <c r="AL26111" s="24"/>
      <c r="AO26111" s="24"/>
      <c r="AR26111" s="24"/>
      <c r="AU26111" s="24"/>
    </row>
    <row r="26112">
      <c r="J26112" s="18"/>
      <c r="N26112" s="24"/>
      <c r="Q26112" s="24"/>
      <c r="T26112" s="24"/>
      <c r="W26112" s="24"/>
      <c r="Z26112" s="24"/>
      <c r="AC26112" s="24"/>
      <c r="AI26112" s="24"/>
      <c r="AL26112" s="24"/>
      <c r="AO26112" s="24"/>
      <c r="AR26112" s="24"/>
      <c r="AU26112" s="24"/>
    </row>
    <row r="26113">
      <c r="J26113" s="18"/>
      <c r="N26113" s="24"/>
      <c r="Q26113" s="24"/>
      <c r="T26113" s="24"/>
      <c r="W26113" s="24"/>
      <c r="Z26113" s="24"/>
      <c r="AC26113" s="24"/>
      <c r="AI26113" s="24"/>
      <c r="AL26113" s="24"/>
      <c r="AO26113" s="24"/>
      <c r="AR26113" s="24"/>
      <c r="AU26113" s="24"/>
    </row>
    <row r="26114">
      <c r="J26114" s="18"/>
      <c r="N26114" s="24"/>
      <c r="Q26114" s="24"/>
      <c r="T26114" s="24"/>
      <c r="W26114" s="24"/>
      <c r="Z26114" s="24"/>
      <c r="AC26114" s="24"/>
      <c r="AI26114" s="24"/>
      <c r="AL26114" s="24"/>
      <c r="AO26114" s="24"/>
      <c r="AR26114" s="24"/>
      <c r="AU26114" s="24"/>
    </row>
    <row r="26115">
      <c r="J26115" s="18"/>
      <c r="N26115" s="24"/>
      <c r="Q26115" s="24"/>
      <c r="T26115" s="24"/>
      <c r="W26115" s="24"/>
      <c r="Z26115" s="24"/>
      <c r="AC26115" s="24"/>
      <c r="AI26115" s="24"/>
      <c r="AL26115" s="24"/>
      <c r="AO26115" s="24"/>
      <c r="AR26115" s="24"/>
      <c r="AU26115" s="24"/>
    </row>
    <row r="26116">
      <c r="J26116" s="18"/>
      <c r="N26116" s="24"/>
      <c r="Q26116" s="24"/>
      <c r="T26116" s="24"/>
      <c r="W26116" s="24"/>
      <c r="Z26116" s="24"/>
      <c r="AC26116" s="24"/>
      <c r="AI26116" s="24"/>
      <c r="AL26116" s="24"/>
      <c r="AO26116" s="24"/>
      <c r="AR26116" s="24"/>
      <c r="AU26116" s="24"/>
    </row>
    <row r="26117">
      <c r="J26117" s="18"/>
      <c r="N26117" s="24"/>
      <c r="Q26117" s="24"/>
      <c r="T26117" s="24"/>
      <c r="W26117" s="24"/>
      <c r="Z26117" s="24"/>
      <c r="AC26117" s="24"/>
      <c r="AI26117" s="24"/>
      <c r="AL26117" s="24"/>
      <c r="AO26117" s="24"/>
      <c r="AR26117" s="24"/>
      <c r="AU26117" s="24"/>
    </row>
    <row r="26118">
      <c r="J26118" s="18"/>
      <c r="N26118" s="24"/>
      <c r="Q26118" s="24"/>
      <c r="T26118" s="24"/>
      <c r="W26118" s="24"/>
      <c r="Z26118" s="24"/>
      <c r="AC26118" s="24"/>
      <c r="AI26118" s="24"/>
      <c r="AL26118" s="24"/>
      <c r="AO26118" s="24"/>
      <c r="AR26118" s="24"/>
      <c r="AU26118" s="24"/>
    </row>
    <row r="26119">
      <c r="J26119" s="18"/>
      <c r="N26119" s="24"/>
      <c r="Q26119" s="24"/>
      <c r="T26119" s="24"/>
      <c r="W26119" s="24"/>
      <c r="Z26119" s="24"/>
      <c r="AC26119" s="24"/>
      <c r="AI26119" s="24"/>
      <c r="AL26119" s="24"/>
      <c r="AO26119" s="24"/>
      <c r="AR26119" s="24"/>
      <c r="AU26119" s="24"/>
    </row>
    <row r="26120">
      <c r="J26120" s="18"/>
      <c r="N26120" s="24"/>
      <c r="Q26120" s="24"/>
      <c r="T26120" s="24"/>
      <c r="W26120" s="24"/>
      <c r="Z26120" s="24"/>
      <c r="AC26120" s="24"/>
      <c r="AI26120" s="24"/>
      <c r="AL26120" s="24"/>
      <c r="AO26120" s="24"/>
      <c r="AR26120" s="24"/>
      <c r="AU26120" s="24"/>
    </row>
    <row r="26121">
      <c r="J26121" s="18"/>
      <c r="N26121" s="24"/>
      <c r="Q26121" s="24"/>
      <c r="T26121" s="24"/>
      <c r="W26121" s="24"/>
      <c r="Z26121" s="24"/>
      <c r="AC26121" s="24"/>
      <c r="AI26121" s="24"/>
      <c r="AL26121" s="24"/>
      <c r="AO26121" s="24"/>
      <c r="AR26121" s="24"/>
      <c r="AU26121" s="24"/>
    </row>
    <row r="26122">
      <c r="J26122" s="18"/>
      <c r="N26122" s="24"/>
      <c r="Q26122" s="24"/>
      <c r="T26122" s="24"/>
      <c r="W26122" s="24"/>
      <c r="Z26122" s="24"/>
      <c r="AC26122" s="24"/>
      <c r="AI26122" s="24"/>
      <c r="AL26122" s="24"/>
      <c r="AO26122" s="24"/>
      <c r="AR26122" s="24"/>
      <c r="AU26122" s="24"/>
    </row>
    <row r="26123">
      <c r="J26123" s="18"/>
      <c r="N26123" s="24"/>
      <c r="Q26123" s="24"/>
      <c r="T26123" s="24"/>
      <c r="W26123" s="24"/>
      <c r="Z26123" s="24"/>
      <c r="AC26123" s="24"/>
      <c r="AI26123" s="24"/>
      <c r="AL26123" s="24"/>
      <c r="AO26123" s="24"/>
      <c r="AR26123" s="24"/>
      <c r="AU26123" s="24"/>
    </row>
    <row r="26124">
      <c r="J26124" s="18"/>
      <c r="N26124" s="24"/>
      <c r="Q26124" s="24"/>
      <c r="T26124" s="24"/>
      <c r="W26124" s="24"/>
      <c r="Z26124" s="24"/>
      <c r="AC26124" s="24"/>
      <c r="AI26124" s="24"/>
      <c r="AL26124" s="24"/>
      <c r="AO26124" s="24"/>
      <c r="AR26124" s="24"/>
      <c r="AU26124" s="24"/>
    </row>
    <row r="26125">
      <c r="J26125" s="18"/>
      <c r="N26125" s="24"/>
      <c r="Q26125" s="24"/>
      <c r="T26125" s="24"/>
      <c r="W26125" s="24"/>
      <c r="Z26125" s="24"/>
      <c r="AC26125" s="24"/>
      <c r="AI26125" s="24"/>
      <c r="AL26125" s="24"/>
      <c r="AO26125" s="24"/>
      <c r="AR26125" s="24"/>
      <c r="AU26125" s="24"/>
    </row>
    <row r="26126">
      <c r="J26126" s="18"/>
      <c r="N26126" s="24"/>
      <c r="Q26126" s="24"/>
      <c r="T26126" s="24"/>
      <c r="W26126" s="24"/>
      <c r="Z26126" s="24"/>
      <c r="AC26126" s="24"/>
      <c r="AI26126" s="24"/>
      <c r="AL26126" s="24"/>
      <c r="AO26126" s="24"/>
      <c r="AR26126" s="24"/>
      <c r="AU26126" s="24"/>
    </row>
    <row r="26127">
      <c r="J26127" s="18"/>
      <c r="N26127" s="24"/>
      <c r="Q26127" s="24"/>
      <c r="T26127" s="24"/>
      <c r="W26127" s="24"/>
      <c r="Z26127" s="24"/>
      <c r="AC26127" s="24"/>
      <c r="AI26127" s="24"/>
      <c r="AL26127" s="24"/>
      <c r="AO26127" s="24"/>
      <c r="AR26127" s="24"/>
      <c r="AU26127" s="24"/>
    </row>
    <row r="26128">
      <c r="J26128" s="18"/>
      <c r="N26128" s="24"/>
      <c r="Q26128" s="24"/>
      <c r="T26128" s="24"/>
      <c r="W26128" s="24"/>
      <c r="Z26128" s="24"/>
      <c r="AC26128" s="24"/>
      <c r="AI26128" s="24"/>
      <c r="AL26128" s="24"/>
      <c r="AO26128" s="24"/>
      <c r="AR26128" s="24"/>
      <c r="AU26128" s="24"/>
    </row>
    <row r="26129">
      <c r="J26129" s="18"/>
      <c r="N26129" s="24"/>
      <c r="Q26129" s="24"/>
      <c r="T26129" s="24"/>
      <c r="W26129" s="24"/>
      <c r="Z26129" s="24"/>
      <c r="AC26129" s="24"/>
      <c r="AI26129" s="24"/>
      <c r="AL26129" s="24"/>
      <c r="AO26129" s="24"/>
      <c r="AR26129" s="24"/>
      <c r="AU26129" s="24"/>
    </row>
    <row r="26130">
      <c r="J26130" s="18"/>
      <c r="N26130" s="24"/>
      <c r="Q26130" s="24"/>
      <c r="T26130" s="24"/>
      <c r="W26130" s="24"/>
      <c r="Z26130" s="24"/>
      <c r="AC26130" s="24"/>
      <c r="AI26130" s="24"/>
      <c r="AL26130" s="24"/>
      <c r="AO26130" s="24"/>
      <c r="AR26130" s="24"/>
      <c r="AU26130" s="24"/>
    </row>
    <row r="26131">
      <c r="J26131" s="18"/>
      <c r="N26131" s="24"/>
      <c r="Q26131" s="24"/>
      <c r="T26131" s="24"/>
      <c r="W26131" s="24"/>
      <c r="Z26131" s="24"/>
      <c r="AC26131" s="24"/>
      <c r="AI26131" s="24"/>
      <c r="AL26131" s="24"/>
      <c r="AO26131" s="24"/>
      <c r="AR26131" s="24"/>
      <c r="AU26131" s="24"/>
    </row>
    <row r="26132">
      <c r="J26132" s="18"/>
      <c r="N26132" s="24"/>
      <c r="Q26132" s="24"/>
      <c r="T26132" s="24"/>
      <c r="W26132" s="24"/>
      <c r="Z26132" s="24"/>
      <c r="AC26132" s="24"/>
      <c r="AI26132" s="24"/>
      <c r="AL26132" s="24"/>
      <c r="AO26132" s="24"/>
      <c r="AR26132" s="24"/>
      <c r="AU26132" s="24"/>
    </row>
    <row r="26133">
      <c r="J26133" s="18"/>
      <c r="N26133" s="24"/>
      <c r="Q26133" s="24"/>
      <c r="T26133" s="24"/>
      <c r="W26133" s="24"/>
      <c r="Z26133" s="24"/>
      <c r="AC26133" s="24"/>
      <c r="AI26133" s="24"/>
      <c r="AL26133" s="24"/>
      <c r="AO26133" s="24"/>
      <c r="AR26133" s="24"/>
      <c r="AU26133" s="24"/>
    </row>
    <row r="26134">
      <c r="J26134" s="18"/>
      <c r="N26134" s="24"/>
      <c r="Q26134" s="24"/>
      <c r="T26134" s="24"/>
      <c r="W26134" s="24"/>
      <c r="Z26134" s="24"/>
      <c r="AC26134" s="24"/>
      <c r="AI26134" s="24"/>
      <c r="AL26134" s="24"/>
      <c r="AO26134" s="24"/>
      <c r="AR26134" s="24"/>
      <c r="AU26134" s="24"/>
    </row>
    <row r="26135">
      <c r="J26135" s="18"/>
      <c r="N26135" s="24"/>
      <c r="Q26135" s="24"/>
      <c r="T26135" s="24"/>
      <c r="W26135" s="24"/>
      <c r="Z26135" s="24"/>
      <c r="AC26135" s="24"/>
      <c r="AI26135" s="24"/>
      <c r="AL26135" s="24"/>
      <c r="AO26135" s="24"/>
      <c r="AR26135" s="24"/>
      <c r="AU26135" s="24"/>
    </row>
    <row r="26136">
      <c r="J26136" s="18"/>
      <c r="N26136" s="24"/>
      <c r="Q26136" s="24"/>
      <c r="T26136" s="24"/>
      <c r="W26136" s="24"/>
      <c r="Z26136" s="24"/>
      <c r="AC26136" s="24"/>
      <c r="AI26136" s="24"/>
      <c r="AL26136" s="24"/>
      <c r="AO26136" s="24"/>
      <c r="AR26136" s="24"/>
      <c r="AU26136" s="24"/>
    </row>
    <row r="26137">
      <c r="J26137" s="18"/>
      <c r="N26137" s="24"/>
      <c r="Q26137" s="24"/>
      <c r="T26137" s="24"/>
      <c r="W26137" s="24"/>
      <c r="Z26137" s="24"/>
      <c r="AC26137" s="24"/>
      <c r="AI26137" s="24"/>
      <c r="AL26137" s="24"/>
      <c r="AO26137" s="24"/>
      <c r="AR26137" s="24"/>
      <c r="AU26137" s="24"/>
    </row>
    <row r="26138">
      <c r="J26138" s="18"/>
      <c r="N26138" s="24"/>
      <c r="Q26138" s="24"/>
      <c r="T26138" s="24"/>
      <c r="W26138" s="24"/>
      <c r="Z26138" s="24"/>
      <c r="AC26138" s="24"/>
      <c r="AI26138" s="24"/>
      <c r="AL26138" s="24"/>
      <c r="AO26138" s="24"/>
      <c r="AR26138" s="24"/>
      <c r="AU26138" s="24"/>
    </row>
    <row r="26139">
      <c r="J26139" s="18"/>
      <c r="N26139" s="24"/>
      <c r="Q26139" s="24"/>
      <c r="T26139" s="24"/>
      <c r="W26139" s="24"/>
      <c r="Z26139" s="24"/>
      <c r="AC26139" s="24"/>
      <c r="AI26139" s="24"/>
      <c r="AL26139" s="24"/>
      <c r="AO26139" s="24"/>
      <c r="AR26139" s="24"/>
      <c r="AU26139" s="24"/>
    </row>
    <row r="26140">
      <c r="J26140" s="18"/>
      <c r="N26140" s="24"/>
      <c r="Q26140" s="24"/>
      <c r="T26140" s="24"/>
      <c r="W26140" s="24"/>
      <c r="Z26140" s="24"/>
      <c r="AC26140" s="24"/>
      <c r="AI26140" s="24"/>
      <c r="AL26140" s="24"/>
      <c r="AO26140" s="24"/>
      <c r="AR26140" s="24"/>
      <c r="AU26140" s="24"/>
    </row>
    <row r="26141">
      <c r="J26141" s="18"/>
      <c r="N26141" s="24"/>
      <c r="Q26141" s="24"/>
      <c r="T26141" s="24"/>
      <c r="W26141" s="24"/>
      <c r="Z26141" s="24"/>
      <c r="AC26141" s="24"/>
      <c r="AI26141" s="24"/>
      <c r="AL26141" s="24"/>
      <c r="AO26141" s="24"/>
      <c r="AR26141" s="24"/>
      <c r="AU26141" s="24"/>
    </row>
    <row r="26142">
      <c r="J26142" s="18"/>
      <c r="N26142" s="24"/>
      <c r="Q26142" s="24"/>
      <c r="T26142" s="24"/>
      <c r="W26142" s="24"/>
      <c r="Z26142" s="24"/>
      <c r="AC26142" s="24"/>
      <c r="AI26142" s="24"/>
      <c r="AL26142" s="24"/>
      <c r="AO26142" s="24"/>
      <c r="AR26142" s="24"/>
      <c r="AU26142" s="24"/>
    </row>
    <row r="26143">
      <c r="J26143" s="18"/>
      <c r="N26143" s="24"/>
      <c r="Q26143" s="24"/>
      <c r="T26143" s="24"/>
      <c r="W26143" s="24"/>
      <c r="Z26143" s="24"/>
      <c r="AC26143" s="24"/>
      <c r="AI26143" s="24"/>
      <c r="AL26143" s="24"/>
      <c r="AO26143" s="24"/>
      <c r="AR26143" s="24"/>
      <c r="AU26143" s="24"/>
    </row>
    <row r="26144">
      <c r="J26144" s="18"/>
      <c r="N26144" s="24"/>
      <c r="Q26144" s="24"/>
      <c r="T26144" s="24"/>
      <c r="W26144" s="24"/>
      <c r="Z26144" s="24"/>
      <c r="AC26144" s="24"/>
      <c r="AI26144" s="24"/>
      <c r="AL26144" s="24"/>
      <c r="AO26144" s="24"/>
      <c r="AR26144" s="24"/>
      <c r="AU26144" s="24"/>
    </row>
    <row r="26145">
      <c r="J26145" s="18"/>
      <c r="N26145" s="24"/>
      <c r="Q26145" s="24"/>
      <c r="T26145" s="24"/>
      <c r="W26145" s="24"/>
      <c r="Z26145" s="24"/>
      <c r="AC26145" s="24"/>
      <c r="AI26145" s="24"/>
      <c r="AL26145" s="24"/>
      <c r="AO26145" s="24"/>
      <c r="AR26145" s="24"/>
      <c r="AU26145" s="24"/>
    </row>
    <row r="26146">
      <c r="J26146" s="18"/>
      <c r="N26146" s="24"/>
      <c r="Q26146" s="24"/>
      <c r="T26146" s="24"/>
      <c r="W26146" s="24"/>
      <c r="Z26146" s="24"/>
      <c r="AC26146" s="24"/>
      <c r="AI26146" s="24"/>
      <c r="AL26146" s="24"/>
      <c r="AO26146" s="24"/>
      <c r="AR26146" s="24"/>
      <c r="AU26146" s="24"/>
    </row>
    <row r="26147">
      <c r="J26147" s="18"/>
      <c r="N26147" s="24"/>
      <c r="Q26147" s="24"/>
      <c r="T26147" s="24"/>
      <c r="W26147" s="24"/>
      <c r="Z26147" s="24"/>
      <c r="AC26147" s="24"/>
      <c r="AI26147" s="24"/>
      <c r="AL26147" s="24"/>
      <c r="AO26147" s="24"/>
      <c r="AR26147" s="24"/>
      <c r="AU26147" s="24"/>
    </row>
    <row r="26148">
      <c r="J26148" s="18"/>
      <c r="N26148" s="24"/>
      <c r="Q26148" s="24"/>
      <c r="T26148" s="24"/>
      <c r="W26148" s="24"/>
      <c r="Z26148" s="24"/>
      <c r="AC26148" s="24"/>
      <c r="AI26148" s="24"/>
      <c r="AL26148" s="24"/>
      <c r="AO26148" s="24"/>
      <c r="AR26148" s="24"/>
      <c r="AU26148" s="24"/>
    </row>
    <row r="26149">
      <c r="J26149" s="18"/>
      <c r="N26149" s="24"/>
      <c r="Q26149" s="24"/>
      <c r="T26149" s="24"/>
      <c r="W26149" s="24"/>
      <c r="Z26149" s="24"/>
      <c r="AC26149" s="24"/>
      <c r="AI26149" s="24"/>
      <c r="AL26149" s="24"/>
      <c r="AO26149" s="24"/>
      <c r="AR26149" s="24"/>
      <c r="AU26149" s="24"/>
    </row>
    <row r="26150">
      <c r="J26150" s="18"/>
      <c r="N26150" s="24"/>
      <c r="Q26150" s="24"/>
      <c r="T26150" s="24"/>
      <c r="W26150" s="24"/>
      <c r="Z26150" s="24"/>
      <c r="AC26150" s="24"/>
      <c r="AI26150" s="24"/>
      <c r="AL26150" s="24"/>
      <c r="AO26150" s="24"/>
      <c r="AR26150" s="24"/>
      <c r="AU26150" s="24"/>
    </row>
    <row r="26151">
      <c r="J26151" s="18"/>
      <c r="N26151" s="24"/>
      <c r="Q26151" s="24"/>
      <c r="T26151" s="24"/>
      <c r="W26151" s="24"/>
      <c r="Z26151" s="24"/>
      <c r="AC26151" s="24"/>
      <c r="AI26151" s="24"/>
      <c r="AL26151" s="24"/>
      <c r="AO26151" s="24"/>
      <c r="AR26151" s="24"/>
      <c r="AU26151" s="24"/>
    </row>
    <row r="26152">
      <c r="J26152" s="18"/>
      <c r="N26152" s="24"/>
      <c r="Q26152" s="24"/>
      <c r="T26152" s="24"/>
      <c r="W26152" s="24"/>
      <c r="Z26152" s="24"/>
      <c r="AC26152" s="24"/>
      <c r="AI26152" s="24"/>
      <c r="AL26152" s="24"/>
      <c r="AO26152" s="24"/>
      <c r="AR26152" s="24"/>
      <c r="AU26152" s="24"/>
    </row>
    <row r="26153">
      <c r="J26153" s="18"/>
      <c r="N26153" s="24"/>
      <c r="Q26153" s="24"/>
      <c r="T26153" s="24"/>
      <c r="W26153" s="24"/>
      <c r="Z26153" s="24"/>
      <c r="AC26153" s="24"/>
      <c r="AI26153" s="24"/>
      <c r="AL26153" s="24"/>
      <c r="AO26153" s="24"/>
      <c r="AR26153" s="24"/>
      <c r="AU26153" s="24"/>
    </row>
    <row r="26154">
      <c r="J26154" s="18"/>
      <c r="N26154" s="24"/>
      <c r="Q26154" s="24"/>
      <c r="T26154" s="24"/>
      <c r="W26154" s="24"/>
      <c r="Z26154" s="24"/>
      <c r="AC26154" s="24"/>
      <c r="AI26154" s="24"/>
      <c r="AL26154" s="24"/>
      <c r="AO26154" s="24"/>
      <c r="AR26154" s="24"/>
      <c r="AU26154" s="24"/>
    </row>
    <row r="26155">
      <c r="J26155" s="18"/>
      <c r="N26155" s="24"/>
      <c r="Q26155" s="24"/>
      <c r="T26155" s="24"/>
      <c r="W26155" s="24"/>
      <c r="Z26155" s="24"/>
      <c r="AC26155" s="24"/>
      <c r="AI26155" s="24"/>
      <c r="AL26155" s="24"/>
      <c r="AO26155" s="24"/>
      <c r="AR26155" s="24"/>
      <c r="AU26155" s="24"/>
    </row>
    <row r="26156">
      <c r="J26156" s="18"/>
      <c r="N26156" s="24"/>
      <c r="Q26156" s="24"/>
      <c r="T26156" s="24"/>
      <c r="W26156" s="24"/>
      <c r="Z26156" s="24"/>
      <c r="AC26156" s="24"/>
      <c r="AI26156" s="24"/>
      <c r="AL26156" s="24"/>
      <c r="AO26156" s="24"/>
      <c r="AR26156" s="24"/>
      <c r="AU26156" s="24"/>
    </row>
    <row r="26157">
      <c r="J26157" s="18"/>
      <c r="N26157" s="24"/>
      <c r="Q26157" s="24"/>
      <c r="T26157" s="24"/>
      <c r="W26157" s="24"/>
      <c r="Z26157" s="24"/>
      <c r="AC26157" s="24"/>
      <c r="AI26157" s="24"/>
      <c r="AL26157" s="24"/>
      <c r="AO26157" s="24"/>
      <c r="AR26157" s="24"/>
      <c r="AU26157" s="24"/>
    </row>
    <row r="26158">
      <c r="J26158" s="18"/>
      <c r="N26158" s="24"/>
      <c r="Q26158" s="24"/>
      <c r="T26158" s="24"/>
      <c r="W26158" s="24"/>
      <c r="Z26158" s="24"/>
      <c r="AC26158" s="24"/>
      <c r="AI26158" s="24"/>
      <c r="AL26158" s="24"/>
      <c r="AO26158" s="24"/>
      <c r="AR26158" s="24"/>
      <c r="AU26158" s="24"/>
    </row>
    <row r="26159">
      <c r="J26159" s="18"/>
      <c r="N26159" s="24"/>
      <c r="Q26159" s="24"/>
      <c r="T26159" s="24"/>
      <c r="W26159" s="24"/>
      <c r="Z26159" s="24"/>
      <c r="AC26159" s="24"/>
      <c r="AI26159" s="24"/>
      <c r="AL26159" s="24"/>
      <c r="AO26159" s="24"/>
      <c r="AR26159" s="24"/>
      <c r="AU26159" s="24"/>
    </row>
    <row r="26160">
      <c r="J26160" s="18"/>
      <c r="N26160" s="24"/>
      <c r="Q26160" s="24"/>
      <c r="T26160" s="24"/>
      <c r="W26160" s="24"/>
      <c r="Z26160" s="24"/>
      <c r="AC26160" s="24"/>
      <c r="AI26160" s="24"/>
      <c r="AL26160" s="24"/>
      <c r="AO26160" s="24"/>
      <c r="AR26160" s="24"/>
      <c r="AU26160" s="24"/>
    </row>
    <row r="26161">
      <c r="J26161" s="18"/>
      <c r="N26161" s="24"/>
      <c r="Q26161" s="24"/>
      <c r="T26161" s="24"/>
      <c r="W26161" s="24"/>
      <c r="Z26161" s="24"/>
      <c r="AC26161" s="24"/>
      <c r="AI26161" s="24"/>
      <c r="AL26161" s="24"/>
      <c r="AO26161" s="24"/>
      <c r="AR26161" s="24"/>
      <c r="AU26161" s="24"/>
    </row>
    <row r="26162">
      <c r="J26162" s="18"/>
      <c r="N26162" s="24"/>
      <c r="Q26162" s="24"/>
      <c r="T26162" s="24"/>
      <c r="W26162" s="24"/>
      <c r="Z26162" s="24"/>
      <c r="AC26162" s="24"/>
      <c r="AI26162" s="24"/>
      <c r="AL26162" s="24"/>
      <c r="AO26162" s="24"/>
      <c r="AR26162" s="24"/>
      <c r="AU26162" s="24"/>
    </row>
    <row r="26163">
      <c r="J26163" s="18"/>
      <c r="N26163" s="24"/>
      <c r="Q26163" s="24"/>
      <c r="T26163" s="24"/>
      <c r="W26163" s="24"/>
      <c r="Z26163" s="24"/>
      <c r="AC26163" s="24"/>
      <c r="AI26163" s="24"/>
      <c r="AL26163" s="24"/>
      <c r="AO26163" s="24"/>
      <c r="AR26163" s="24"/>
      <c r="AU26163" s="24"/>
    </row>
    <row r="26164">
      <c r="J26164" s="18"/>
      <c r="N26164" s="24"/>
      <c r="Q26164" s="24"/>
      <c r="T26164" s="24"/>
      <c r="W26164" s="24"/>
      <c r="Z26164" s="24"/>
      <c r="AC26164" s="24"/>
      <c r="AI26164" s="24"/>
      <c r="AL26164" s="24"/>
      <c r="AO26164" s="24"/>
      <c r="AR26164" s="24"/>
      <c r="AU26164" s="24"/>
    </row>
    <row r="26165">
      <c r="J26165" s="18"/>
      <c r="N26165" s="24"/>
      <c r="Q26165" s="24"/>
      <c r="T26165" s="24"/>
      <c r="W26165" s="24"/>
      <c r="Z26165" s="24"/>
      <c r="AC26165" s="24"/>
      <c r="AI26165" s="24"/>
      <c r="AL26165" s="24"/>
      <c r="AO26165" s="24"/>
      <c r="AR26165" s="24"/>
      <c r="AU26165" s="24"/>
    </row>
    <row r="26166">
      <c r="J26166" s="18"/>
      <c r="N26166" s="24"/>
      <c r="Q26166" s="24"/>
      <c r="T26166" s="24"/>
      <c r="W26166" s="24"/>
      <c r="Z26166" s="24"/>
      <c r="AC26166" s="24"/>
      <c r="AI26166" s="24"/>
      <c r="AL26166" s="24"/>
      <c r="AO26166" s="24"/>
      <c r="AR26166" s="24"/>
      <c r="AU26166" s="24"/>
    </row>
    <row r="26167">
      <c r="J26167" s="18"/>
      <c r="N26167" s="24"/>
      <c r="Q26167" s="24"/>
      <c r="T26167" s="24"/>
      <c r="W26167" s="24"/>
      <c r="Z26167" s="24"/>
      <c r="AC26167" s="24"/>
      <c r="AI26167" s="24"/>
      <c r="AL26167" s="24"/>
      <c r="AO26167" s="24"/>
      <c r="AR26167" s="24"/>
      <c r="AU26167" s="24"/>
    </row>
    <row r="26168">
      <c r="J26168" s="18"/>
      <c r="N26168" s="24"/>
      <c r="Q26168" s="24"/>
      <c r="T26168" s="24"/>
      <c r="W26168" s="24"/>
      <c r="Z26168" s="24"/>
      <c r="AC26168" s="24"/>
      <c r="AI26168" s="24"/>
      <c r="AL26168" s="24"/>
      <c r="AO26168" s="24"/>
      <c r="AR26168" s="24"/>
      <c r="AU26168" s="24"/>
    </row>
    <row r="26169">
      <c r="J26169" s="18"/>
      <c r="N26169" s="24"/>
      <c r="Q26169" s="24"/>
      <c r="T26169" s="24"/>
      <c r="W26169" s="24"/>
      <c r="Z26169" s="24"/>
      <c r="AC26169" s="24"/>
      <c r="AI26169" s="24"/>
      <c r="AL26169" s="24"/>
      <c r="AO26169" s="24"/>
      <c r="AR26169" s="24"/>
      <c r="AU26169" s="24"/>
    </row>
    <row r="26170">
      <c r="J26170" s="18"/>
      <c r="N26170" s="24"/>
      <c r="Q26170" s="24"/>
      <c r="T26170" s="24"/>
      <c r="W26170" s="24"/>
      <c r="Z26170" s="24"/>
      <c r="AC26170" s="24"/>
      <c r="AI26170" s="24"/>
      <c r="AL26170" s="24"/>
      <c r="AO26170" s="24"/>
      <c r="AR26170" s="24"/>
      <c r="AU26170" s="24"/>
    </row>
    <row r="26171">
      <c r="J26171" s="18"/>
      <c r="N26171" s="24"/>
      <c r="Q26171" s="24"/>
      <c r="T26171" s="24"/>
      <c r="W26171" s="24"/>
      <c r="Z26171" s="24"/>
      <c r="AC26171" s="24"/>
      <c r="AI26171" s="24"/>
      <c r="AL26171" s="24"/>
      <c r="AO26171" s="24"/>
      <c r="AR26171" s="24"/>
      <c r="AU26171" s="24"/>
    </row>
    <row r="26172">
      <c r="J26172" s="18"/>
      <c r="N26172" s="24"/>
      <c r="Q26172" s="24"/>
      <c r="T26172" s="24"/>
      <c r="W26172" s="24"/>
      <c r="Z26172" s="24"/>
      <c r="AC26172" s="24"/>
      <c r="AI26172" s="24"/>
      <c r="AL26172" s="24"/>
      <c r="AO26172" s="24"/>
      <c r="AR26172" s="24"/>
      <c r="AU26172" s="24"/>
    </row>
    <row r="26173">
      <c r="J26173" s="18"/>
      <c r="N26173" s="24"/>
      <c r="Q26173" s="24"/>
      <c r="T26173" s="24"/>
      <c r="W26173" s="24"/>
      <c r="Z26173" s="24"/>
      <c r="AC26173" s="24"/>
      <c r="AI26173" s="24"/>
      <c r="AL26173" s="24"/>
      <c r="AO26173" s="24"/>
      <c r="AR26173" s="24"/>
      <c r="AU26173" s="24"/>
    </row>
    <row r="26174">
      <c r="J26174" s="18"/>
      <c r="N26174" s="24"/>
      <c r="Q26174" s="24"/>
      <c r="T26174" s="24"/>
      <c r="W26174" s="24"/>
      <c r="Z26174" s="24"/>
      <c r="AC26174" s="24"/>
      <c r="AI26174" s="24"/>
      <c r="AL26174" s="24"/>
      <c r="AO26174" s="24"/>
      <c r="AR26174" s="24"/>
      <c r="AU26174" s="24"/>
    </row>
    <row r="26175">
      <c r="J26175" s="18"/>
      <c r="N26175" s="24"/>
      <c r="Q26175" s="24"/>
      <c r="T26175" s="24"/>
      <c r="W26175" s="24"/>
      <c r="Z26175" s="24"/>
      <c r="AC26175" s="24"/>
      <c r="AI26175" s="24"/>
      <c r="AL26175" s="24"/>
      <c r="AO26175" s="24"/>
      <c r="AR26175" s="24"/>
      <c r="AU26175" s="24"/>
    </row>
    <row r="26176">
      <c r="J26176" s="18"/>
      <c r="N26176" s="24"/>
      <c r="Q26176" s="24"/>
      <c r="T26176" s="24"/>
      <c r="W26176" s="24"/>
      <c r="Z26176" s="24"/>
      <c r="AC26176" s="24"/>
      <c r="AI26176" s="24"/>
      <c r="AL26176" s="24"/>
      <c r="AO26176" s="24"/>
      <c r="AR26176" s="24"/>
      <c r="AU26176" s="24"/>
    </row>
    <row r="26177">
      <c r="J26177" s="18"/>
      <c r="N26177" s="24"/>
      <c r="Q26177" s="24"/>
      <c r="T26177" s="24"/>
      <c r="W26177" s="24"/>
      <c r="Z26177" s="24"/>
      <c r="AC26177" s="24"/>
      <c r="AI26177" s="24"/>
      <c r="AL26177" s="24"/>
      <c r="AO26177" s="24"/>
      <c r="AR26177" s="24"/>
      <c r="AU26177" s="24"/>
    </row>
    <row r="26178">
      <c r="J26178" s="18"/>
      <c r="N26178" s="24"/>
      <c r="Q26178" s="24"/>
      <c r="T26178" s="24"/>
      <c r="W26178" s="24"/>
      <c r="Z26178" s="24"/>
      <c r="AC26178" s="24"/>
      <c r="AI26178" s="24"/>
      <c r="AL26178" s="24"/>
      <c r="AO26178" s="24"/>
      <c r="AR26178" s="24"/>
      <c r="AU26178" s="24"/>
    </row>
    <row r="26179">
      <c r="J26179" s="18"/>
      <c r="N26179" s="24"/>
      <c r="Q26179" s="24"/>
      <c r="T26179" s="24"/>
      <c r="W26179" s="24"/>
      <c r="Z26179" s="24"/>
      <c r="AC26179" s="24"/>
      <c r="AI26179" s="24"/>
      <c r="AL26179" s="24"/>
      <c r="AO26179" s="24"/>
      <c r="AR26179" s="24"/>
      <c r="AU26179" s="24"/>
    </row>
    <row r="26180">
      <c r="J26180" s="18"/>
      <c r="N26180" s="24"/>
      <c r="Q26180" s="24"/>
      <c r="T26180" s="24"/>
      <c r="W26180" s="24"/>
      <c r="Z26180" s="24"/>
      <c r="AC26180" s="24"/>
      <c r="AI26180" s="24"/>
      <c r="AL26180" s="24"/>
      <c r="AO26180" s="24"/>
      <c r="AR26180" s="24"/>
      <c r="AU26180" s="24"/>
    </row>
    <row r="26181">
      <c r="J26181" s="18"/>
      <c r="N26181" s="24"/>
      <c r="Q26181" s="24"/>
      <c r="T26181" s="24"/>
      <c r="W26181" s="24"/>
      <c r="Z26181" s="24"/>
      <c r="AC26181" s="24"/>
      <c r="AI26181" s="24"/>
      <c r="AL26181" s="24"/>
      <c r="AO26181" s="24"/>
      <c r="AR26181" s="24"/>
      <c r="AU26181" s="24"/>
    </row>
    <row r="26182">
      <c r="J26182" s="18"/>
      <c r="N26182" s="24"/>
      <c r="Q26182" s="24"/>
      <c r="T26182" s="24"/>
      <c r="W26182" s="24"/>
      <c r="Z26182" s="24"/>
      <c r="AC26182" s="24"/>
      <c r="AI26182" s="24"/>
      <c r="AL26182" s="24"/>
      <c r="AO26182" s="24"/>
      <c r="AR26182" s="24"/>
      <c r="AU26182" s="24"/>
    </row>
    <row r="26183">
      <c r="J26183" s="18"/>
      <c r="N26183" s="24"/>
      <c r="Q26183" s="24"/>
      <c r="T26183" s="24"/>
      <c r="W26183" s="24"/>
      <c r="Z26183" s="24"/>
      <c r="AC26183" s="24"/>
      <c r="AI26183" s="24"/>
      <c r="AL26183" s="24"/>
      <c r="AO26183" s="24"/>
      <c r="AR26183" s="24"/>
      <c r="AU26183" s="24"/>
    </row>
    <row r="26184">
      <c r="J26184" s="18"/>
      <c r="N26184" s="24"/>
      <c r="Q26184" s="24"/>
      <c r="T26184" s="24"/>
      <c r="W26184" s="24"/>
      <c r="Z26184" s="24"/>
      <c r="AC26184" s="24"/>
      <c r="AI26184" s="24"/>
      <c r="AL26184" s="24"/>
      <c r="AO26184" s="24"/>
      <c r="AR26184" s="24"/>
      <c r="AU26184" s="24"/>
    </row>
    <row r="26185">
      <c r="J26185" s="18"/>
      <c r="N26185" s="24"/>
      <c r="Q26185" s="24"/>
      <c r="T26185" s="24"/>
      <c r="W26185" s="24"/>
      <c r="Z26185" s="24"/>
      <c r="AC26185" s="24"/>
      <c r="AI26185" s="24"/>
      <c r="AL26185" s="24"/>
      <c r="AO26185" s="24"/>
      <c r="AR26185" s="24"/>
      <c r="AU26185" s="24"/>
    </row>
    <row r="26186">
      <c r="J26186" s="18"/>
      <c r="N26186" s="24"/>
      <c r="Q26186" s="24"/>
      <c r="T26186" s="24"/>
      <c r="W26186" s="24"/>
      <c r="Z26186" s="24"/>
      <c r="AC26186" s="24"/>
      <c r="AI26186" s="24"/>
      <c r="AL26186" s="24"/>
      <c r="AO26186" s="24"/>
      <c r="AR26186" s="24"/>
      <c r="AU26186" s="24"/>
    </row>
    <row r="26187">
      <c r="J26187" s="18"/>
      <c r="N26187" s="24"/>
      <c r="Q26187" s="24"/>
      <c r="T26187" s="24"/>
      <c r="W26187" s="24"/>
      <c r="Z26187" s="24"/>
      <c r="AC26187" s="24"/>
      <c r="AI26187" s="24"/>
      <c r="AL26187" s="24"/>
      <c r="AO26187" s="24"/>
      <c r="AR26187" s="24"/>
      <c r="AU26187" s="24"/>
    </row>
    <row r="26188">
      <c r="J26188" s="18"/>
      <c r="N26188" s="24"/>
      <c r="Q26188" s="24"/>
      <c r="T26188" s="24"/>
      <c r="W26188" s="24"/>
      <c r="Z26188" s="24"/>
      <c r="AC26188" s="24"/>
      <c r="AI26188" s="24"/>
      <c r="AL26188" s="24"/>
      <c r="AO26188" s="24"/>
      <c r="AR26188" s="24"/>
      <c r="AU26188" s="24"/>
    </row>
    <row r="26189">
      <c r="J26189" s="18"/>
      <c r="N26189" s="24"/>
      <c r="Q26189" s="24"/>
      <c r="T26189" s="24"/>
      <c r="W26189" s="24"/>
      <c r="Z26189" s="24"/>
      <c r="AC26189" s="24"/>
      <c r="AI26189" s="24"/>
      <c r="AL26189" s="24"/>
      <c r="AO26189" s="24"/>
      <c r="AR26189" s="24"/>
      <c r="AU26189" s="24"/>
    </row>
    <row r="26190">
      <c r="J26190" s="18"/>
      <c r="N26190" s="24"/>
      <c r="Q26190" s="24"/>
      <c r="T26190" s="24"/>
      <c r="W26190" s="24"/>
      <c r="Z26190" s="24"/>
      <c r="AC26190" s="24"/>
      <c r="AI26190" s="24"/>
      <c r="AL26190" s="24"/>
      <c r="AO26190" s="24"/>
      <c r="AR26190" s="24"/>
      <c r="AU26190" s="24"/>
    </row>
    <row r="26191">
      <c r="J26191" s="18"/>
      <c r="N26191" s="24"/>
      <c r="Q26191" s="24"/>
      <c r="T26191" s="24"/>
      <c r="W26191" s="24"/>
      <c r="Z26191" s="24"/>
      <c r="AC26191" s="24"/>
      <c r="AI26191" s="24"/>
      <c r="AL26191" s="24"/>
      <c r="AO26191" s="24"/>
      <c r="AR26191" s="24"/>
      <c r="AU26191" s="24"/>
    </row>
    <row r="26192">
      <c r="J26192" s="18"/>
      <c r="N26192" s="24"/>
      <c r="Q26192" s="24"/>
      <c r="T26192" s="24"/>
      <c r="W26192" s="24"/>
      <c r="Z26192" s="24"/>
      <c r="AC26192" s="24"/>
      <c r="AI26192" s="24"/>
      <c r="AL26192" s="24"/>
      <c r="AO26192" s="24"/>
      <c r="AR26192" s="24"/>
      <c r="AU26192" s="24"/>
    </row>
    <row r="26193">
      <c r="J26193" s="18"/>
      <c r="N26193" s="24"/>
      <c r="Q26193" s="24"/>
      <c r="T26193" s="24"/>
      <c r="W26193" s="24"/>
      <c r="Z26193" s="24"/>
      <c r="AC26193" s="24"/>
      <c r="AI26193" s="24"/>
      <c r="AL26193" s="24"/>
      <c r="AO26193" s="24"/>
      <c r="AR26193" s="24"/>
      <c r="AU26193" s="24"/>
    </row>
    <row r="26194">
      <c r="J26194" s="18"/>
      <c r="N26194" s="24"/>
      <c r="Q26194" s="24"/>
      <c r="T26194" s="24"/>
      <c r="W26194" s="24"/>
      <c r="Z26194" s="24"/>
      <c r="AC26194" s="24"/>
      <c r="AI26194" s="24"/>
      <c r="AL26194" s="24"/>
      <c r="AO26194" s="24"/>
      <c r="AR26194" s="24"/>
      <c r="AU26194" s="24"/>
    </row>
    <row r="26195">
      <c r="J26195" s="18"/>
      <c r="N26195" s="24"/>
      <c r="Q26195" s="24"/>
      <c r="T26195" s="24"/>
      <c r="W26195" s="24"/>
      <c r="Z26195" s="24"/>
      <c r="AC26195" s="24"/>
      <c r="AI26195" s="24"/>
      <c r="AL26195" s="24"/>
      <c r="AO26195" s="24"/>
      <c r="AR26195" s="24"/>
      <c r="AU26195" s="24"/>
    </row>
    <row r="26196">
      <c r="J26196" s="18"/>
      <c r="N26196" s="24"/>
      <c r="Q26196" s="24"/>
      <c r="T26196" s="24"/>
      <c r="W26196" s="24"/>
      <c r="Z26196" s="24"/>
      <c r="AC26196" s="24"/>
      <c r="AI26196" s="24"/>
      <c r="AL26196" s="24"/>
      <c r="AO26196" s="24"/>
      <c r="AR26196" s="24"/>
      <c r="AU26196" s="24"/>
    </row>
    <row r="26197">
      <c r="J26197" s="18"/>
      <c r="N26197" s="24"/>
      <c r="Q26197" s="24"/>
      <c r="T26197" s="24"/>
      <c r="W26197" s="24"/>
      <c r="Z26197" s="24"/>
      <c r="AC26197" s="24"/>
      <c r="AI26197" s="24"/>
      <c r="AL26197" s="24"/>
      <c r="AO26197" s="24"/>
      <c r="AR26197" s="24"/>
      <c r="AU26197" s="24"/>
    </row>
    <row r="26198">
      <c r="J26198" s="18"/>
      <c r="N26198" s="24"/>
      <c r="Q26198" s="24"/>
      <c r="T26198" s="24"/>
      <c r="W26198" s="24"/>
      <c r="Z26198" s="24"/>
      <c r="AC26198" s="24"/>
      <c r="AI26198" s="24"/>
      <c r="AL26198" s="24"/>
      <c r="AO26198" s="24"/>
      <c r="AR26198" s="24"/>
      <c r="AU26198" s="24"/>
    </row>
    <row r="26199">
      <c r="J26199" s="18"/>
      <c r="N26199" s="24"/>
      <c r="Q26199" s="24"/>
      <c r="T26199" s="24"/>
      <c r="W26199" s="24"/>
      <c r="Z26199" s="24"/>
      <c r="AC26199" s="24"/>
      <c r="AI26199" s="24"/>
      <c r="AL26199" s="24"/>
      <c r="AO26199" s="24"/>
      <c r="AR26199" s="24"/>
      <c r="AU26199" s="24"/>
    </row>
    <row r="26200">
      <c r="J26200" s="18"/>
      <c r="N26200" s="24"/>
      <c r="Q26200" s="24"/>
      <c r="T26200" s="24"/>
      <c r="W26200" s="24"/>
      <c r="Z26200" s="24"/>
      <c r="AC26200" s="24"/>
      <c r="AI26200" s="24"/>
      <c r="AL26200" s="24"/>
      <c r="AO26200" s="24"/>
      <c r="AR26200" s="24"/>
      <c r="AU26200" s="24"/>
    </row>
    <row r="26201">
      <c r="J26201" s="18"/>
      <c r="N26201" s="24"/>
      <c r="Q26201" s="24"/>
      <c r="T26201" s="24"/>
      <c r="W26201" s="24"/>
      <c r="Z26201" s="24"/>
      <c r="AC26201" s="24"/>
      <c r="AI26201" s="24"/>
      <c r="AL26201" s="24"/>
      <c r="AO26201" s="24"/>
      <c r="AR26201" s="24"/>
      <c r="AU26201" s="24"/>
    </row>
    <row r="26202">
      <c r="J26202" s="18"/>
      <c r="N26202" s="24"/>
      <c r="Q26202" s="24"/>
      <c r="T26202" s="24"/>
      <c r="W26202" s="24"/>
      <c r="Z26202" s="24"/>
      <c r="AC26202" s="24"/>
      <c r="AI26202" s="24"/>
      <c r="AL26202" s="24"/>
      <c r="AO26202" s="24"/>
      <c r="AR26202" s="24"/>
      <c r="AU26202" s="24"/>
    </row>
    <row r="26203">
      <c r="J26203" s="18"/>
      <c r="N26203" s="24"/>
      <c r="Q26203" s="24"/>
      <c r="T26203" s="24"/>
      <c r="W26203" s="24"/>
      <c r="Z26203" s="24"/>
      <c r="AC26203" s="24"/>
      <c r="AI26203" s="24"/>
      <c r="AL26203" s="24"/>
      <c r="AO26203" s="24"/>
      <c r="AR26203" s="24"/>
      <c r="AU26203" s="24"/>
    </row>
    <row r="26204">
      <c r="J26204" s="18"/>
      <c r="N26204" s="24"/>
      <c r="Q26204" s="24"/>
      <c r="T26204" s="24"/>
      <c r="W26204" s="24"/>
      <c r="Z26204" s="24"/>
      <c r="AC26204" s="24"/>
      <c r="AI26204" s="24"/>
      <c r="AL26204" s="24"/>
      <c r="AO26204" s="24"/>
      <c r="AR26204" s="24"/>
      <c r="AU26204" s="24"/>
    </row>
    <row r="26205">
      <c r="J26205" s="18"/>
      <c r="N26205" s="24"/>
      <c r="Q26205" s="24"/>
      <c r="T26205" s="24"/>
      <c r="W26205" s="24"/>
      <c r="Z26205" s="24"/>
      <c r="AC26205" s="24"/>
      <c r="AI26205" s="24"/>
      <c r="AL26205" s="24"/>
      <c r="AO26205" s="24"/>
      <c r="AR26205" s="24"/>
      <c r="AU26205" s="24"/>
    </row>
    <row r="26206">
      <c r="J26206" s="18"/>
      <c r="N26206" s="24"/>
      <c r="Q26206" s="24"/>
      <c r="T26206" s="24"/>
      <c r="W26206" s="24"/>
      <c r="Z26206" s="24"/>
      <c r="AC26206" s="24"/>
      <c r="AI26206" s="24"/>
      <c r="AL26206" s="24"/>
      <c r="AO26206" s="24"/>
      <c r="AR26206" s="24"/>
      <c r="AU26206" s="24"/>
    </row>
    <row r="26207">
      <c r="J26207" s="18"/>
      <c r="N26207" s="24"/>
      <c r="Q26207" s="24"/>
      <c r="T26207" s="24"/>
      <c r="W26207" s="24"/>
      <c r="Z26207" s="24"/>
      <c r="AC26207" s="24"/>
      <c r="AI26207" s="24"/>
      <c r="AL26207" s="24"/>
      <c r="AO26207" s="24"/>
      <c r="AR26207" s="24"/>
      <c r="AU26207" s="24"/>
    </row>
    <row r="26208">
      <c r="J26208" s="18"/>
      <c r="N26208" s="24"/>
      <c r="Q26208" s="24"/>
      <c r="T26208" s="24"/>
      <c r="W26208" s="24"/>
      <c r="Z26208" s="24"/>
      <c r="AC26208" s="24"/>
      <c r="AI26208" s="24"/>
      <c r="AL26208" s="24"/>
      <c r="AO26208" s="24"/>
      <c r="AR26208" s="24"/>
      <c r="AU26208" s="24"/>
    </row>
    <row r="26209">
      <c r="J26209" s="18"/>
      <c r="N26209" s="24"/>
      <c r="Q26209" s="24"/>
      <c r="T26209" s="24"/>
      <c r="W26209" s="24"/>
      <c r="Z26209" s="24"/>
      <c r="AC26209" s="24"/>
      <c r="AI26209" s="24"/>
      <c r="AL26209" s="24"/>
      <c r="AO26209" s="24"/>
      <c r="AR26209" s="24"/>
      <c r="AU26209" s="24"/>
    </row>
    <row r="26210">
      <c r="J26210" s="18"/>
      <c r="N26210" s="24"/>
      <c r="Q26210" s="24"/>
      <c r="T26210" s="24"/>
      <c r="W26210" s="24"/>
      <c r="Z26210" s="24"/>
      <c r="AC26210" s="24"/>
      <c r="AI26210" s="24"/>
      <c r="AL26210" s="24"/>
      <c r="AO26210" s="24"/>
      <c r="AR26210" s="24"/>
      <c r="AU26210" s="24"/>
    </row>
    <row r="26211">
      <c r="J26211" s="18"/>
      <c r="N26211" s="24"/>
      <c r="Q26211" s="24"/>
      <c r="T26211" s="24"/>
      <c r="W26211" s="24"/>
      <c r="Z26211" s="24"/>
      <c r="AC26211" s="24"/>
      <c r="AI26211" s="24"/>
      <c r="AL26211" s="24"/>
      <c r="AO26211" s="24"/>
      <c r="AR26211" s="24"/>
      <c r="AU26211" s="24"/>
    </row>
    <row r="26212">
      <c r="J26212" s="18"/>
      <c r="N26212" s="24"/>
      <c r="Q26212" s="24"/>
      <c r="T26212" s="24"/>
      <c r="W26212" s="24"/>
      <c r="Z26212" s="24"/>
      <c r="AC26212" s="24"/>
      <c r="AI26212" s="24"/>
      <c r="AL26212" s="24"/>
      <c r="AO26212" s="24"/>
      <c r="AR26212" s="24"/>
      <c r="AU26212" s="24"/>
    </row>
    <row r="26213">
      <c r="J26213" s="18"/>
      <c r="N26213" s="24"/>
      <c r="Q26213" s="24"/>
      <c r="T26213" s="24"/>
      <c r="W26213" s="24"/>
      <c r="Z26213" s="24"/>
      <c r="AC26213" s="24"/>
      <c r="AI26213" s="24"/>
      <c r="AL26213" s="24"/>
      <c r="AO26213" s="24"/>
      <c r="AR26213" s="24"/>
      <c r="AU26213" s="24"/>
    </row>
    <row r="26214">
      <c r="J26214" s="18"/>
      <c r="N26214" s="24"/>
      <c r="Q26214" s="24"/>
      <c r="T26214" s="24"/>
      <c r="W26214" s="24"/>
      <c r="Z26214" s="24"/>
      <c r="AC26214" s="24"/>
      <c r="AI26214" s="24"/>
      <c r="AL26214" s="24"/>
      <c r="AO26214" s="24"/>
      <c r="AR26214" s="24"/>
      <c r="AU26214" s="24"/>
    </row>
    <row r="26215">
      <c r="J26215" s="18"/>
      <c r="N26215" s="24"/>
      <c r="Q26215" s="24"/>
      <c r="T26215" s="24"/>
      <c r="W26215" s="24"/>
      <c r="Z26215" s="24"/>
      <c r="AC26215" s="24"/>
      <c r="AI26215" s="24"/>
      <c r="AL26215" s="24"/>
      <c r="AO26215" s="24"/>
      <c r="AR26215" s="24"/>
      <c r="AU26215" s="24"/>
    </row>
    <row r="26216">
      <c r="J26216" s="18"/>
      <c r="N26216" s="24"/>
      <c r="Q26216" s="24"/>
      <c r="T26216" s="24"/>
      <c r="W26216" s="24"/>
      <c r="Z26216" s="24"/>
      <c r="AC26216" s="24"/>
      <c r="AI26216" s="24"/>
      <c r="AL26216" s="24"/>
      <c r="AO26216" s="24"/>
      <c r="AR26216" s="24"/>
      <c r="AU26216" s="24"/>
    </row>
    <row r="26217">
      <c r="J26217" s="18"/>
      <c r="N26217" s="24"/>
      <c r="Q26217" s="24"/>
      <c r="T26217" s="24"/>
      <c r="W26217" s="24"/>
      <c r="Z26217" s="24"/>
      <c r="AC26217" s="24"/>
      <c r="AI26217" s="24"/>
      <c r="AL26217" s="24"/>
      <c r="AO26217" s="24"/>
      <c r="AR26217" s="24"/>
      <c r="AU26217" s="24"/>
    </row>
    <row r="26218">
      <c r="J26218" s="18"/>
      <c r="N26218" s="24"/>
      <c r="Q26218" s="24"/>
      <c r="T26218" s="24"/>
      <c r="W26218" s="24"/>
      <c r="Z26218" s="24"/>
      <c r="AC26218" s="24"/>
      <c r="AI26218" s="24"/>
      <c r="AL26218" s="24"/>
      <c r="AO26218" s="24"/>
      <c r="AR26218" s="24"/>
      <c r="AU26218" s="24"/>
    </row>
    <row r="26219">
      <c r="J26219" s="18"/>
      <c r="N26219" s="24"/>
      <c r="Q26219" s="24"/>
      <c r="T26219" s="24"/>
      <c r="W26219" s="24"/>
      <c r="Z26219" s="24"/>
      <c r="AC26219" s="24"/>
      <c r="AI26219" s="24"/>
      <c r="AL26219" s="24"/>
      <c r="AO26219" s="24"/>
      <c r="AR26219" s="24"/>
      <c r="AU26219" s="24"/>
    </row>
    <row r="26220">
      <c r="J26220" s="18"/>
      <c r="N26220" s="24"/>
      <c r="Q26220" s="24"/>
      <c r="T26220" s="24"/>
      <c r="W26220" s="24"/>
      <c r="Z26220" s="24"/>
      <c r="AC26220" s="24"/>
      <c r="AI26220" s="24"/>
      <c r="AL26220" s="24"/>
      <c r="AO26220" s="24"/>
      <c r="AR26220" s="24"/>
      <c r="AU26220" s="24"/>
    </row>
    <row r="26221">
      <c r="J26221" s="18"/>
      <c r="N26221" s="24"/>
      <c r="Q26221" s="24"/>
      <c r="T26221" s="24"/>
      <c r="W26221" s="24"/>
      <c r="Z26221" s="24"/>
      <c r="AC26221" s="24"/>
      <c r="AI26221" s="24"/>
      <c r="AL26221" s="24"/>
      <c r="AO26221" s="24"/>
      <c r="AR26221" s="24"/>
      <c r="AU26221" s="24"/>
    </row>
    <row r="26222">
      <c r="J26222" s="18"/>
      <c r="N26222" s="24"/>
      <c r="Q26222" s="24"/>
      <c r="T26222" s="24"/>
      <c r="W26222" s="24"/>
      <c r="Z26222" s="24"/>
      <c r="AC26222" s="24"/>
      <c r="AI26222" s="24"/>
      <c r="AL26222" s="24"/>
      <c r="AO26222" s="24"/>
      <c r="AR26222" s="24"/>
      <c r="AU26222" s="24"/>
    </row>
    <row r="26223">
      <c r="J26223" s="18"/>
      <c r="N26223" s="24"/>
      <c r="Q26223" s="24"/>
      <c r="T26223" s="24"/>
      <c r="W26223" s="24"/>
      <c r="Z26223" s="24"/>
      <c r="AC26223" s="24"/>
      <c r="AI26223" s="24"/>
      <c r="AL26223" s="24"/>
      <c r="AO26223" s="24"/>
      <c r="AR26223" s="24"/>
      <c r="AU26223" s="24"/>
    </row>
    <row r="26224">
      <c r="J26224" s="18"/>
      <c r="N26224" s="24"/>
      <c r="Q26224" s="24"/>
      <c r="T26224" s="24"/>
      <c r="W26224" s="24"/>
      <c r="Z26224" s="24"/>
      <c r="AC26224" s="24"/>
      <c r="AI26224" s="24"/>
      <c r="AL26224" s="24"/>
      <c r="AO26224" s="24"/>
      <c r="AR26224" s="24"/>
      <c r="AU26224" s="24"/>
    </row>
    <row r="26225">
      <c r="J26225" s="18"/>
      <c r="N26225" s="24"/>
      <c r="Q26225" s="24"/>
      <c r="T26225" s="24"/>
      <c r="W26225" s="24"/>
      <c r="Z26225" s="24"/>
      <c r="AC26225" s="24"/>
      <c r="AI26225" s="24"/>
      <c r="AL26225" s="24"/>
      <c r="AO26225" s="24"/>
      <c r="AR26225" s="24"/>
      <c r="AU26225" s="24"/>
    </row>
    <row r="26226">
      <c r="J26226" s="18"/>
      <c r="N26226" s="24"/>
      <c r="Q26226" s="24"/>
      <c r="T26226" s="24"/>
      <c r="W26226" s="24"/>
      <c r="Z26226" s="24"/>
      <c r="AC26226" s="24"/>
      <c r="AI26226" s="24"/>
      <c r="AL26226" s="24"/>
      <c r="AO26226" s="24"/>
      <c r="AR26226" s="24"/>
      <c r="AU26226" s="24"/>
    </row>
    <row r="26227">
      <c r="J26227" s="18"/>
      <c r="N26227" s="24"/>
      <c r="Q26227" s="24"/>
      <c r="T26227" s="24"/>
      <c r="W26227" s="24"/>
      <c r="Z26227" s="24"/>
      <c r="AC26227" s="24"/>
      <c r="AI26227" s="24"/>
      <c r="AL26227" s="24"/>
      <c r="AO26227" s="24"/>
      <c r="AR26227" s="24"/>
      <c r="AU26227" s="24"/>
    </row>
    <row r="26228">
      <c r="J26228" s="18"/>
      <c r="N26228" s="24"/>
      <c r="Q26228" s="24"/>
      <c r="T26228" s="24"/>
      <c r="W26228" s="24"/>
      <c r="Z26228" s="24"/>
      <c r="AC26228" s="24"/>
      <c r="AI26228" s="24"/>
      <c r="AL26228" s="24"/>
      <c r="AO26228" s="24"/>
      <c r="AR26228" s="24"/>
      <c r="AU26228" s="24"/>
    </row>
    <row r="26229">
      <c r="J26229" s="18"/>
      <c r="N26229" s="24"/>
      <c r="Q26229" s="24"/>
      <c r="T26229" s="24"/>
      <c r="W26229" s="24"/>
      <c r="Z26229" s="24"/>
      <c r="AC26229" s="24"/>
      <c r="AI26229" s="24"/>
      <c r="AL26229" s="24"/>
      <c r="AO26229" s="24"/>
      <c r="AR26229" s="24"/>
      <c r="AU26229" s="24"/>
    </row>
    <row r="26230">
      <c r="J26230" s="18"/>
      <c r="N26230" s="24"/>
      <c r="Q26230" s="24"/>
      <c r="T26230" s="24"/>
      <c r="W26230" s="24"/>
      <c r="Z26230" s="24"/>
      <c r="AC26230" s="24"/>
      <c r="AI26230" s="24"/>
      <c r="AL26230" s="24"/>
      <c r="AO26230" s="24"/>
      <c r="AR26230" s="24"/>
      <c r="AU26230" s="24"/>
    </row>
    <row r="26231">
      <c r="J26231" s="18"/>
      <c r="N26231" s="24"/>
      <c r="Q26231" s="24"/>
      <c r="T26231" s="24"/>
      <c r="W26231" s="24"/>
      <c r="Z26231" s="24"/>
      <c r="AC26231" s="24"/>
      <c r="AI26231" s="24"/>
      <c r="AL26231" s="24"/>
      <c r="AO26231" s="24"/>
      <c r="AR26231" s="24"/>
      <c r="AU26231" s="24"/>
    </row>
    <row r="26232">
      <c r="J26232" s="18"/>
      <c r="N26232" s="24"/>
      <c r="Q26232" s="24"/>
      <c r="T26232" s="24"/>
      <c r="W26232" s="24"/>
      <c r="Z26232" s="24"/>
      <c r="AC26232" s="24"/>
      <c r="AI26232" s="24"/>
      <c r="AL26232" s="24"/>
      <c r="AO26232" s="24"/>
      <c r="AR26232" s="24"/>
      <c r="AU26232" s="24"/>
    </row>
    <row r="26233">
      <c r="J26233" s="18"/>
      <c r="N26233" s="24"/>
      <c r="Q26233" s="24"/>
      <c r="T26233" s="24"/>
      <c r="W26233" s="24"/>
      <c r="Z26233" s="24"/>
      <c r="AC26233" s="24"/>
      <c r="AI26233" s="24"/>
      <c r="AL26233" s="24"/>
      <c r="AO26233" s="24"/>
      <c r="AR26233" s="24"/>
      <c r="AU26233" s="24"/>
    </row>
    <row r="26234">
      <c r="J26234" s="18"/>
      <c r="N26234" s="24"/>
      <c r="Q26234" s="24"/>
      <c r="T26234" s="24"/>
      <c r="W26234" s="24"/>
      <c r="Z26234" s="24"/>
      <c r="AC26234" s="24"/>
      <c r="AI26234" s="24"/>
      <c r="AL26234" s="24"/>
      <c r="AO26234" s="24"/>
      <c r="AR26234" s="24"/>
      <c r="AU26234" s="24"/>
    </row>
    <row r="26235">
      <c r="J26235" s="18"/>
      <c r="N26235" s="24"/>
      <c r="Q26235" s="24"/>
      <c r="T26235" s="24"/>
      <c r="W26235" s="24"/>
      <c r="Z26235" s="24"/>
      <c r="AC26235" s="24"/>
      <c r="AI26235" s="24"/>
      <c r="AL26235" s="24"/>
      <c r="AO26235" s="24"/>
      <c r="AR26235" s="24"/>
      <c r="AU26235" s="24"/>
    </row>
    <row r="26236">
      <c r="J26236" s="18"/>
      <c r="N26236" s="24"/>
      <c r="Q26236" s="24"/>
      <c r="T26236" s="24"/>
      <c r="W26236" s="24"/>
      <c r="Z26236" s="24"/>
      <c r="AC26236" s="24"/>
      <c r="AI26236" s="24"/>
      <c r="AL26236" s="24"/>
      <c r="AO26236" s="24"/>
      <c r="AR26236" s="24"/>
      <c r="AU26236" s="24"/>
    </row>
    <row r="26237">
      <c r="J26237" s="18"/>
      <c r="N26237" s="24"/>
      <c r="Q26237" s="24"/>
      <c r="T26237" s="24"/>
      <c r="W26237" s="24"/>
      <c r="Z26237" s="24"/>
      <c r="AC26237" s="24"/>
      <c r="AI26237" s="24"/>
      <c r="AL26237" s="24"/>
      <c r="AO26237" s="24"/>
      <c r="AR26237" s="24"/>
      <c r="AU26237" s="24"/>
    </row>
    <row r="26238">
      <c r="J26238" s="18"/>
      <c r="N26238" s="24"/>
      <c r="Q26238" s="24"/>
      <c r="T26238" s="24"/>
      <c r="W26238" s="24"/>
      <c r="Z26238" s="24"/>
      <c r="AC26238" s="24"/>
      <c r="AI26238" s="24"/>
      <c r="AL26238" s="24"/>
      <c r="AO26238" s="24"/>
      <c r="AR26238" s="24"/>
      <c r="AU26238" s="24"/>
    </row>
    <row r="26239">
      <c r="J26239" s="18"/>
      <c r="N26239" s="24"/>
      <c r="Q26239" s="24"/>
      <c r="T26239" s="24"/>
      <c r="W26239" s="24"/>
      <c r="Z26239" s="24"/>
      <c r="AC26239" s="24"/>
      <c r="AI26239" s="24"/>
      <c r="AL26239" s="24"/>
      <c r="AO26239" s="24"/>
      <c r="AR26239" s="24"/>
      <c r="AU26239" s="24"/>
    </row>
    <row r="26240">
      <c r="J26240" s="18"/>
      <c r="N26240" s="24"/>
      <c r="Q26240" s="24"/>
      <c r="T26240" s="24"/>
      <c r="W26240" s="24"/>
      <c r="Z26240" s="24"/>
      <c r="AC26240" s="24"/>
      <c r="AI26240" s="24"/>
      <c r="AL26240" s="24"/>
      <c r="AO26240" s="24"/>
      <c r="AR26240" s="24"/>
      <c r="AU26240" s="24"/>
    </row>
    <row r="26241">
      <c r="J26241" s="18"/>
      <c r="N26241" s="24"/>
      <c r="Q26241" s="24"/>
      <c r="T26241" s="24"/>
      <c r="W26241" s="24"/>
      <c r="Z26241" s="24"/>
      <c r="AC26241" s="24"/>
      <c r="AI26241" s="24"/>
      <c r="AL26241" s="24"/>
      <c r="AO26241" s="24"/>
      <c r="AR26241" s="24"/>
      <c r="AU26241" s="24"/>
    </row>
    <row r="26242">
      <c r="J26242" s="18"/>
      <c r="N26242" s="24"/>
      <c r="Q26242" s="24"/>
      <c r="T26242" s="24"/>
      <c r="W26242" s="24"/>
      <c r="Z26242" s="24"/>
      <c r="AC26242" s="24"/>
      <c r="AI26242" s="24"/>
      <c r="AL26242" s="24"/>
      <c r="AO26242" s="24"/>
      <c r="AR26242" s="24"/>
      <c r="AU26242" s="24"/>
    </row>
    <row r="26243">
      <c r="J26243" s="18"/>
      <c r="N26243" s="24"/>
      <c r="Q26243" s="24"/>
      <c r="T26243" s="24"/>
      <c r="W26243" s="24"/>
      <c r="Z26243" s="24"/>
      <c r="AC26243" s="24"/>
      <c r="AI26243" s="24"/>
      <c r="AL26243" s="24"/>
      <c r="AO26243" s="24"/>
      <c r="AR26243" s="24"/>
      <c r="AU26243" s="24"/>
    </row>
    <row r="26244">
      <c r="J26244" s="18"/>
      <c r="N26244" s="24"/>
      <c r="Q26244" s="24"/>
      <c r="T26244" s="24"/>
      <c r="W26244" s="24"/>
      <c r="Z26244" s="24"/>
      <c r="AC26244" s="24"/>
      <c r="AI26244" s="24"/>
      <c r="AL26244" s="24"/>
      <c r="AO26244" s="24"/>
      <c r="AR26244" s="24"/>
      <c r="AU26244" s="24"/>
    </row>
    <row r="26245">
      <c r="J26245" s="18"/>
      <c r="N26245" s="24"/>
      <c r="Q26245" s="24"/>
      <c r="T26245" s="24"/>
      <c r="W26245" s="24"/>
      <c r="Z26245" s="24"/>
      <c r="AC26245" s="24"/>
      <c r="AI26245" s="24"/>
      <c r="AL26245" s="24"/>
      <c r="AO26245" s="24"/>
      <c r="AR26245" s="24"/>
      <c r="AU26245" s="24"/>
    </row>
    <row r="26246">
      <c r="J26246" s="18"/>
      <c r="N26246" s="24"/>
      <c r="Q26246" s="24"/>
      <c r="T26246" s="24"/>
      <c r="W26246" s="24"/>
      <c r="Z26246" s="24"/>
      <c r="AC26246" s="24"/>
      <c r="AI26246" s="24"/>
      <c r="AL26246" s="24"/>
      <c r="AO26246" s="24"/>
      <c r="AR26246" s="24"/>
      <c r="AU26246" s="24"/>
    </row>
    <row r="26247">
      <c r="J26247" s="18"/>
      <c r="N26247" s="24"/>
      <c r="Q26247" s="24"/>
      <c r="T26247" s="24"/>
      <c r="W26247" s="24"/>
      <c r="Z26247" s="24"/>
      <c r="AC26247" s="24"/>
      <c r="AI26247" s="24"/>
      <c r="AL26247" s="24"/>
      <c r="AO26247" s="24"/>
      <c r="AR26247" s="24"/>
      <c r="AU26247" s="24"/>
    </row>
    <row r="26248">
      <c r="J26248" s="18"/>
      <c r="N26248" s="24"/>
      <c r="Q26248" s="24"/>
      <c r="T26248" s="24"/>
      <c r="W26248" s="24"/>
      <c r="Z26248" s="24"/>
      <c r="AC26248" s="24"/>
      <c r="AI26248" s="24"/>
      <c r="AL26248" s="24"/>
      <c r="AO26248" s="24"/>
      <c r="AR26248" s="24"/>
      <c r="AU26248" s="24"/>
    </row>
    <row r="26249">
      <c r="J26249" s="18"/>
      <c r="N26249" s="24"/>
      <c r="Q26249" s="24"/>
      <c r="T26249" s="24"/>
      <c r="W26249" s="24"/>
      <c r="Z26249" s="24"/>
      <c r="AC26249" s="24"/>
      <c r="AI26249" s="24"/>
      <c r="AL26249" s="24"/>
      <c r="AO26249" s="24"/>
      <c r="AR26249" s="24"/>
      <c r="AU26249" s="24"/>
    </row>
    <row r="26250">
      <c r="J26250" s="18"/>
      <c r="N26250" s="24"/>
      <c r="Q26250" s="24"/>
      <c r="T26250" s="24"/>
      <c r="W26250" s="24"/>
      <c r="Z26250" s="24"/>
      <c r="AC26250" s="24"/>
      <c r="AI26250" s="24"/>
      <c r="AL26250" s="24"/>
      <c r="AO26250" s="24"/>
      <c r="AR26250" s="24"/>
      <c r="AU26250" s="24"/>
    </row>
    <row r="26251">
      <c r="J26251" s="18"/>
      <c r="N26251" s="24"/>
      <c r="Q26251" s="24"/>
      <c r="T26251" s="24"/>
      <c r="W26251" s="24"/>
      <c r="Z26251" s="24"/>
      <c r="AC26251" s="24"/>
      <c r="AI26251" s="24"/>
      <c r="AL26251" s="24"/>
      <c r="AO26251" s="24"/>
      <c r="AR26251" s="24"/>
      <c r="AU26251" s="24"/>
    </row>
    <row r="26252">
      <c r="J26252" s="18"/>
      <c r="N26252" s="24"/>
      <c r="Q26252" s="24"/>
      <c r="T26252" s="24"/>
      <c r="W26252" s="24"/>
      <c r="Z26252" s="24"/>
      <c r="AC26252" s="24"/>
      <c r="AI26252" s="24"/>
      <c r="AL26252" s="24"/>
      <c r="AO26252" s="24"/>
      <c r="AR26252" s="24"/>
      <c r="AU26252" s="24"/>
    </row>
    <row r="26253">
      <c r="J26253" s="18"/>
      <c r="N26253" s="24"/>
      <c r="Q26253" s="24"/>
      <c r="T26253" s="24"/>
      <c r="W26253" s="24"/>
      <c r="Z26253" s="24"/>
      <c r="AC26253" s="24"/>
      <c r="AI26253" s="24"/>
      <c r="AL26253" s="24"/>
      <c r="AO26253" s="24"/>
      <c r="AR26253" s="24"/>
      <c r="AU26253" s="24"/>
    </row>
    <row r="26254">
      <c r="J26254" s="18"/>
      <c r="N26254" s="24"/>
      <c r="Q26254" s="24"/>
      <c r="T26254" s="24"/>
      <c r="W26254" s="24"/>
      <c r="Z26254" s="24"/>
      <c r="AC26254" s="24"/>
      <c r="AI26254" s="24"/>
      <c r="AL26254" s="24"/>
      <c r="AO26254" s="24"/>
      <c r="AR26254" s="24"/>
      <c r="AU26254" s="24"/>
    </row>
    <row r="26255">
      <c r="J26255" s="18"/>
      <c r="N26255" s="24"/>
      <c r="Q26255" s="24"/>
      <c r="T26255" s="24"/>
      <c r="W26255" s="24"/>
      <c r="Z26255" s="24"/>
      <c r="AC26255" s="24"/>
      <c r="AI26255" s="24"/>
      <c r="AL26255" s="24"/>
      <c r="AO26255" s="24"/>
      <c r="AR26255" s="24"/>
      <c r="AU26255" s="24"/>
    </row>
    <row r="26256">
      <c r="J26256" s="18"/>
      <c r="N26256" s="24"/>
      <c r="Q26256" s="24"/>
      <c r="T26256" s="24"/>
      <c r="W26256" s="24"/>
      <c r="Z26256" s="24"/>
      <c r="AC26256" s="24"/>
      <c r="AI26256" s="24"/>
      <c r="AL26256" s="24"/>
      <c r="AO26256" s="24"/>
      <c r="AR26256" s="24"/>
      <c r="AU26256" s="24"/>
    </row>
    <row r="26257">
      <c r="J26257" s="18"/>
      <c r="N26257" s="24"/>
      <c r="Q26257" s="24"/>
      <c r="T26257" s="24"/>
      <c r="W26257" s="24"/>
      <c r="Z26257" s="24"/>
      <c r="AC26257" s="24"/>
      <c r="AI26257" s="24"/>
      <c r="AL26257" s="24"/>
      <c r="AO26257" s="24"/>
      <c r="AR26257" s="24"/>
      <c r="AU26257" s="24"/>
    </row>
    <row r="26258">
      <c r="J26258" s="18"/>
      <c r="N26258" s="24"/>
      <c r="Q26258" s="24"/>
      <c r="T26258" s="24"/>
      <c r="W26258" s="24"/>
      <c r="Z26258" s="24"/>
      <c r="AC26258" s="24"/>
      <c r="AI26258" s="24"/>
      <c r="AL26258" s="24"/>
      <c r="AO26258" s="24"/>
      <c r="AR26258" s="24"/>
      <c r="AU26258" s="24"/>
    </row>
    <row r="26259">
      <c r="J26259" s="18"/>
      <c r="N26259" s="24"/>
      <c r="Q26259" s="24"/>
      <c r="T26259" s="24"/>
      <c r="W26259" s="24"/>
      <c r="Z26259" s="24"/>
      <c r="AC26259" s="24"/>
      <c r="AI26259" s="24"/>
      <c r="AL26259" s="24"/>
      <c r="AO26259" s="24"/>
      <c r="AR26259" s="24"/>
      <c r="AU26259" s="24"/>
    </row>
    <row r="26260">
      <c r="J26260" s="18"/>
      <c r="N26260" s="24"/>
      <c r="Q26260" s="24"/>
      <c r="T26260" s="24"/>
      <c r="W26260" s="24"/>
      <c r="Z26260" s="24"/>
      <c r="AC26260" s="24"/>
      <c r="AI26260" s="24"/>
      <c r="AL26260" s="24"/>
      <c r="AO26260" s="24"/>
      <c r="AR26260" s="24"/>
      <c r="AU26260" s="24"/>
    </row>
    <row r="26261">
      <c r="J26261" s="18"/>
      <c r="N26261" s="24"/>
      <c r="Q26261" s="24"/>
      <c r="T26261" s="24"/>
      <c r="W26261" s="24"/>
      <c r="Z26261" s="24"/>
      <c r="AC26261" s="24"/>
      <c r="AI26261" s="24"/>
      <c r="AL26261" s="24"/>
      <c r="AO26261" s="24"/>
      <c r="AR26261" s="24"/>
      <c r="AU26261" s="24"/>
    </row>
    <row r="26262">
      <c r="J26262" s="18"/>
      <c r="N26262" s="24"/>
      <c r="Q26262" s="24"/>
      <c r="T26262" s="24"/>
      <c r="W26262" s="24"/>
      <c r="Z26262" s="24"/>
      <c r="AC26262" s="24"/>
      <c r="AI26262" s="24"/>
      <c r="AL26262" s="24"/>
      <c r="AO26262" s="24"/>
      <c r="AR26262" s="24"/>
      <c r="AU26262" s="24"/>
    </row>
    <row r="26263">
      <c r="J26263" s="18"/>
      <c r="N26263" s="24"/>
      <c r="Q26263" s="24"/>
      <c r="T26263" s="24"/>
      <c r="W26263" s="24"/>
      <c r="Z26263" s="24"/>
      <c r="AC26263" s="24"/>
      <c r="AI26263" s="24"/>
      <c r="AL26263" s="24"/>
      <c r="AO26263" s="24"/>
      <c r="AR26263" s="24"/>
      <c r="AU26263" s="24"/>
    </row>
    <row r="26264">
      <c r="J26264" s="18"/>
      <c r="N26264" s="24"/>
      <c r="Q26264" s="24"/>
      <c r="T26264" s="24"/>
      <c r="W26264" s="24"/>
      <c r="Z26264" s="24"/>
      <c r="AC26264" s="24"/>
      <c r="AI26264" s="24"/>
      <c r="AL26264" s="24"/>
      <c r="AO26264" s="24"/>
      <c r="AR26264" s="24"/>
      <c r="AU26264" s="24"/>
    </row>
    <row r="26265">
      <c r="J26265" s="18"/>
      <c r="N26265" s="24"/>
      <c r="Q26265" s="24"/>
      <c r="T26265" s="24"/>
      <c r="W26265" s="24"/>
      <c r="Z26265" s="24"/>
      <c r="AC26265" s="24"/>
      <c r="AI26265" s="24"/>
      <c r="AL26265" s="24"/>
      <c r="AO26265" s="24"/>
      <c r="AR26265" s="24"/>
      <c r="AU26265" s="24"/>
    </row>
    <row r="26266">
      <c r="J26266" s="18"/>
      <c r="N26266" s="24"/>
      <c r="Q26266" s="24"/>
      <c r="T26266" s="24"/>
      <c r="W26266" s="24"/>
      <c r="Z26266" s="24"/>
      <c r="AC26266" s="24"/>
      <c r="AI26266" s="24"/>
      <c r="AL26266" s="24"/>
      <c r="AO26266" s="24"/>
      <c r="AR26266" s="24"/>
      <c r="AU26266" s="24"/>
    </row>
    <row r="26267">
      <c r="J26267" s="18"/>
      <c r="N26267" s="24"/>
      <c r="Q26267" s="24"/>
      <c r="T26267" s="24"/>
      <c r="W26267" s="24"/>
      <c r="Z26267" s="24"/>
      <c r="AC26267" s="24"/>
      <c r="AI26267" s="24"/>
      <c r="AL26267" s="24"/>
      <c r="AO26267" s="24"/>
      <c r="AR26267" s="24"/>
      <c r="AU26267" s="24"/>
    </row>
    <row r="26268">
      <c r="J26268" s="18"/>
      <c r="N26268" s="24"/>
      <c r="Q26268" s="24"/>
      <c r="T26268" s="24"/>
      <c r="W26268" s="24"/>
      <c r="Z26268" s="24"/>
      <c r="AC26268" s="24"/>
      <c r="AI26268" s="24"/>
      <c r="AL26268" s="24"/>
      <c r="AO26268" s="24"/>
      <c r="AR26268" s="24"/>
      <c r="AU26268" s="24"/>
    </row>
    <row r="26269">
      <c r="J26269" s="18"/>
      <c r="N26269" s="24"/>
      <c r="Q26269" s="24"/>
      <c r="T26269" s="24"/>
      <c r="W26269" s="24"/>
      <c r="Z26269" s="24"/>
      <c r="AC26269" s="24"/>
      <c r="AI26269" s="24"/>
      <c r="AL26269" s="24"/>
      <c r="AO26269" s="24"/>
      <c r="AR26269" s="24"/>
      <c r="AU26269" s="24"/>
    </row>
    <row r="26270">
      <c r="J26270" s="18"/>
      <c r="N26270" s="24"/>
      <c r="Q26270" s="24"/>
      <c r="T26270" s="24"/>
      <c r="W26270" s="24"/>
      <c r="Z26270" s="24"/>
      <c r="AC26270" s="24"/>
      <c r="AI26270" s="24"/>
      <c r="AL26270" s="24"/>
      <c r="AO26270" s="24"/>
      <c r="AR26270" s="24"/>
      <c r="AU26270" s="24"/>
    </row>
    <row r="26271">
      <c r="J26271" s="18"/>
      <c r="N26271" s="24"/>
      <c r="Q26271" s="24"/>
      <c r="T26271" s="24"/>
      <c r="W26271" s="24"/>
      <c r="Z26271" s="24"/>
      <c r="AC26271" s="24"/>
      <c r="AI26271" s="24"/>
      <c r="AL26271" s="24"/>
      <c r="AO26271" s="24"/>
      <c r="AR26271" s="24"/>
      <c r="AU26271" s="24"/>
    </row>
    <row r="26272">
      <c r="J26272" s="18"/>
      <c r="N26272" s="24"/>
      <c r="Q26272" s="24"/>
      <c r="T26272" s="24"/>
      <c r="W26272" s="24"/>
      <c r="Z26272" s="24"/>
      <c r="AC26272" s="24"/>
      <c r="AI26272" s="24"/>
      <c r="AL26272" s="24"/>
      <c r="AO26272" s="24"/>
      <c r="AR26272" s="24"/>
      <c r="AU26272" s="24"/>
    </row>
    <row r="26273">
      <c r="J26273" s="18"/>
      <c r="N26273" s="24"/>
      <c r="Q26273" s="24"/>
      <c r="T26273" s="24"/>
      <c r="W26273" s="24"/>
      <c r="Z26273" s="24"/>
      <c r="AC26273" s="24"/>
      <c r="AI26273" s="24"/>
      <c r="AL26273" s="24"/>
      <c r="AO26273" s="24"/>
      <c r="AR26273" s="24"/>
      <c r="AU26273" s="24"/>
    </row>
    <row r="26274">
      <c r="J26274" s="18"/>
      <c r="N26274" s="24"/>
      <c r="Q26274" s="24"/>
      <c r="T26274" s="24"/>
      <c r="W26274" s="24"/>
      <c r="Z26274" s="24"/>
      <c r="AC26274" s="24"/>
      <c r="AI26274" s="24"/>
      <c r="AL26274" s="24"/>
      <c r="AO26274" s="24"/>
      <c r="AR26274" s="24"/>
      <c r="AU26274" s="24"/>
    </row>
    <row r="26275">
      <c r="J26275" s="18"/>
      <c r="N26275" s="24"/>
      <c r="Q26275" s="24"/>
      <c r="T26275" s="24"/>
      <c r="W26275" s="24"/>
      <c r="Z26275" s="24"/>
      <c r="AC26275" s="24"/>
      <c r="AI26275" s="24"/>
      <c r="AL26275" s="24"/>
      <c r="AO26275" s="24"/>
      <c r="AR26275" s="24"/>
      <c r="AU26275" s="24"/>
    </row>
    <row r="26276">
      <c r="J26276" s="18"/>
      <c r="N26276" s="24"/>
      <c r="Q26276" s="24"/>
      <c r="T26276" s="24"/>
      <c r="W26276" s="24"/>
      <c r="Z26276" s="24"/>
      <c r="AC26276" s="24"/>
      <c r="AI26276" s="24"/>
      <c r="AL26276" s="24"/>
      <c r="AO26276" s="24"/>
      <c r="AR26276" s="24"/>
      <c r="AU26276" s="24"/>
    </row>
    <row r="26277">
      <c r="J26277" s="18"/>
      <c r="N26277" s="24"/>
      <c r="Q26277" s="24"/>
      <c r="T26277" s="24"/>
      <c r="W26277" s="24"/>
      <c r="Z26277" s="24"/>
      <c r="AC26277" s="24"/>
      <c r="AI26277" s="24"/>
      <c r="AL26277" s="24"/>
      <c r="AO26277" s="24"/>
      <c r="AR26277" s="24"/>
      <c r="AU26277" s="24"/>
    </row>
    <row r="26278">
      <c r="J26278" s="18"/>
      <c r="N26278" s="24"/>
      <c r="Q26278" s="24"/>
      <c r="T26278" s="24"/>
      <c r="W26278" s="24"/>
      <c r="Z26278" s="24"/>
      <c r="AC26278" s="24"/>
      <c r="AI26278" s="24"/>
      <c r="AL26278" s="24"/>
      <c r="AO26278" s="24"/>
      <c r="AR26278" s="24"/>
      <c r="AU26278" s="24"/>
    </row>
    <row r="26279">
      <c r="J26279" s="18"/>
      <c r="N26279" s="24"/>
      <c r="Q26279" s="24"/>
      <c r="T26279" s="24"/>
      <c r="W26279" s="24"/>
      <c r="Z26279" s="24"/>
      <c r="AC26279" s="24"/>
      <c r="AI26279" s="24"/>
      <c r="AL26279" s="24"/>
      <c r="AO26279" s="24"/>
      <c r="AR26279" s="24"/>
      <c r="AU26279" s="24"/>
    </row>
    <row r="26280">
      <c r="J26280" s="18"/>
      <c r="N26280" s="24"/>
      <c r="Q26280" s="24"/>
      <c r="T26280" s="24"/>
      <c r="W26280" s="24"/>
      <c r="Z26280" s="24"/>
      <c r="AC26280" s="24"/>
      <c r="AI26280" s="24"/>
      <c r="AL26280" s="24"/>
      <c r="AO26280" s="24"/>
      <c r="AR26280" s="24"/>
      <c r="AU26280" s="24"/>
    </row>
    <row r="26281">
      <c r="J26281" s="18"/>
      <c r="N26281" s="24"/>
      <c r="Q26281" s="24"/>
      <c r="T26281" s="24"/>
      <c r="W26281" s="24"/>
      <c r="Z26281" s="24"/>
      <c r="AC26281" s="24"/>
      <c r="AI26281" s="24"/>
      <c r="AL26281" s="24"/>
      <c r="AO26281" s="24"/>
      <c r="AR26281" s="24"/>
      <c r="AU26281" s="24"/>
    </row>
    <row r="26282">
      <c r="J26282" s="18"/>
      <c r="N26282" s="24"/>
      <c r="Q26282" s="24"/>
      <c r="T26282" s="24"/>
      <c r="W26282" s="24"/>
      <c r="Z26282" s="24"/>
      <c r="AC26282" s="24"/>
      <c r="AI26282" s="24"/>
      <c r="AL26282" s="24"/>
      <c r="AO26282" s="24"/>
      <c r="AR26282" s="24"/>
      <c r="AU26282" s="24"/>
    </row>
    <row r="26283">
      <c r="J26283" s="18"/>
      <c r="N26283" s="24"/>
      <c r="Q26283" s="24"/>
      <c r="T26283" s="24"/>
      <c r="W26283" s="24"/>
      <c r="Z26283" s="24"/>
      <c r="AC26283" s="24"/>
      <c r="AI26283" s="24"/>
      <c r="AL26283" s="24"/>
      <c r="AO26283" s="24"/>
      <c r="AR26283" s="24"/>
      <c r="AU26283" s="24"/>
    </row>
    <row r="26284">
      <c r="J26284" s="18"/>
      <c r="N26284" s="24"/>
      <c r="Q26284" s="24"/>
      <c r="T26284" s="24"/>
      <c r="W26284" s="24"/>
      <c r="Z26284" s="24"/>
      <c r="AC26284" s="24"/>
      <c r="AI26284" s="24"/>
      <c r="AL26284" s="24"/>
      <c r="AO26284" s="24"/>
      <c r="AR26284" s="24"/>
      <c r="AU26284" s="24"/>
    </row>
    <row r="26285">
      <c r="J26285" s="18"/>
      <c r="N26285" s="24"/>
      <c r="Q26285" s="24"/>
      <c r="T26285" s="24"/>
      <c r="W26285" s="24"/>
      <c r="Z26285" s="24"/>
      <c r="AC26285" s="24"/>
      <c r="AI26285" s="24"/>
      <c r="AL26285" s="24"/>
      <c r="AO26285" s="24"/>
      <c r="AR26285" s="24"/>
      <c r="AU26285" s="24"/>
    </row>
    <row r="26286">
      <c r="J26286" s="18"/>
      <c r="N26286" s="24"/>
      <c r="Q26286" s="24"/>
      <c r="T26286" s="24"/>
      <c r="W26286" s="24"/>
      <c r="Z26286" s="24"/>
      <c r="AC26286" s="24"/>
      <c r="AI26286" s="24"/>
      <c r="AL26286" s="24"/>
      <c r="AO26286" s="24"/>
      <c r="AR26286" s="24"/>
      <c r="AU26286" s="24"/>
    </row>
    <row r="26287">
      <c r="J26287" s="18"/>
      <c r="N26287" s="24"/>
      <c r="Q26287" s="24"/>
      <c r="T26287" s="24"/>
      <c r="W26287" s="24"/>
      <c r="Z26287" s="24"/>
      <c r="AC26287" s="24"/>
      <c r="AI26287" s="24"/>
      <c r="AL26287" s="24"/>
      <c r="AO26287" s="24"/>
      <c r="AR26287" s="24"/>
      <c r="AU26287" s="24"/>
    </row>
    <row r="26288">
      <c r="J26288" s="18"/>
      <c r="N26288" s="24"/>
      <c r="Q26288" s="24"/>
      <c r="T26288" s="24"/>
      <c r="W26288" s="24"/>
      <c r="Z26288" s="24"/>
      <c r="AC26288" s="24"/>
      <c r="AI26288" s="24"/>
      <c r="AL26288" s="24"/>
      <c r="AO26288" s="24"/>
      <c r="AR26288" s="24"/>
      <c r="AU26288" s="24"/>
    </row>
    <row r="26289">
      <c r="J26289" s="18"/>
      <c r="N26289" s="24"/>
      <c r="Q26289" s="24"/>
      <c r="T26289" s="24"/>
      <c r="W26289" s="24"/>
      <c r="Z26289" s="24"/>
      <c r="AC26289" s="24"/>
      <c r="AI26289" s="24"/>
      <c r="AL26289" s="24"/>
      <c r="AO26289" s="24"/>
      <c r="AR26289" s="24"/>
      <c r="AU26289" s="24"/>
    </row>
    <row r="26290">
      <c r="J26290" s="18"/>
      <c r="N26290" s="24"/>
      <c r="Q26290" s="24"/>
      <c r="T26290" s="24"/>
      <c r="W26290" s="24"/>
      <c r="Z26290" s="24"/>
      <c r="AC26290" s="24"/>
      <c r="AI26290" s="24"/>
      <c r="AL26290" s="24"/>
      <c r="AO26290" s="24"/>
      <c r="AR26290" s="24"/>
      <c r="AU26290" s="24"/>
    </row>
    <row r="26291">
      <c r="J26291" s="18"/>
      <c r="N26291" s="24"/>
      <c r="Q26291" s="24"/>
      <c r="T26291" s="24"/>
      <c r="W26291" s="24"/>
      <c r="Z26291" s="24"/>
      <c r="AC26291" s="24"/>
      <c r="AI26291" s="24"/>
      <c r="AL26291" s="24"/>
      <c r="AO26291" s="24"/>
      <c r="AR26291" s="24"/>
      <c r="AU26291" s="24"/>
    </row>
    <row r="26292">
      <c r="J26292" s="18"/>
      <c r="N26292" s="24"/>
      <c r="Q26292" s="24"/>
      <c r="T26292" s="24"/>
      <c r="W26292" s="24"/>
      <c r="Z26292" s="24"/>
      <c r="AC26292" s="24"/>
      <c r="AI26292" s="24"/>
      <c r="AL26292" s="24"/>
      <c r="AO26292" s="24"/>
      <c r="AR26292" s="24"/>
      <c r="AU26292" s="24"/>
    </row>
    <row r="26293">
      <c r="J26293" s="18"/>
      <c r="N26293" s="24"/>
      <c r="Q26293" s="24"/>
      <c r="T26293" s="24"/>
      <c r="W26293" s="24"/>
      <c r="Z26293" s="24"/>
      <c r="AC26293" s="24"/>
      <c r="AI26293" s="24"/>
      <c r="AL26293" s="24"/>
      <c r="AO26293" s="24"/>
      <c r="AR26293" s="24"/>
      <c r="AU26293" s="24"/>
    </row>
    <row r="26294">
      <c r="J26294" s="18"/>
      <c r="N26294" s="24"/>
      <c r="Q26294" s="24"/>
      <c r="T26294" s="24"/>
      <c r="W26294" s="24"/>
      <c r="Z26294" s="24"/>
      <c r="AC26294" s="24"/>
      <c r="AI26294" s="24"/>
      <c r="AL26294" s="24"/>
      <c r="AO26294" s="24"/>
      <c r="AR26294" s="24"/>
      <c r="AU26294" s="24"/>
    </row>
    <row r="26295">
      <c r="J26295" s="18"/>
      <c r="N26295" s="24"/>
      <c r="Q26295" s="24"/>
      <c r="T26295" s="24"/>
      <c r="W26295" s="24"/>
      <c r="Z26295" s="24"/>
      <c r="AC26295" s="24"/>
      <c r="AI26295" s="24"/>
      <c r="AL26295" s="24"/>
      <c r="AO26295" s="24"/>
      <c r="AR26295" s="24"/>
      <c r="AU26295" s="24"/>
    </row>
    <row r="26296">
      <c r="J26296" s="18"/>
      <c r="N26296" s="24"/>
      <c r="Q26296" s="24"/>
      <c r="T26296" s="24"/>
      <c r="W26296" s="24"/>
      <c r="Z26296" s="24"/>
      <c r="AC26296" s="24"/>
      <c r="AI26296" s="24"/>
      <c r="AL26296" s="24"/>
      <c r="AO26296" s="24"/>
      <c r="AR26296" s="24"/>
      <c r="AU26296" s="24"/>
    </row>
    <row r="26297">
      <c r="J26297" s="18"/>
      <c r="N26297" s="24"/>
      <c r="Q26297" s="24"/>
      <c r="T26297" s="24"/>
      <c r="W26297" s="24"/>
      <c r="Z26297" s="24"/>
      <c r="AC26297" s="24"/>
      <c r="AI26297" s="24"/>
      <c r="AL26297" s="24"/>
      <c r="AO26297" s="24"/>
      <c r="AR26297" s="24"/>
      <c r="AU26297" s="24"/>
    </row>
    <row r="26298">
      <c r="J26298" s="18"/>
      <c r="N26298" s="24"/>
      <c r="Q26298" s="24"/>
      <c r="T26298" s="24"/>
      <c r="W26298" s="24"/>
      <c r="Z26298" s="24"/>
      <c r="AC26298" s="24"/>
      <c r="AI26298" s="24"/>
      <c r="AL26298" s="24"/>
      <c r="AO26298" s="24"/>
      <c r="AR26298" s="24"/>
      <c r="AU26298" s="24"/>
    </row>
    <row r="26299">
      <c r="J26299" s="18"/>
      <c r="N26299" s="24"/>
      <c r="Q26299" s="24"/>
      <c r="T26299" s="24"/>
      <c r="W26299" s="24"/>
      <c r="Z26299" s="24"/>
      <c r="AC26299" s="24"/>
      <c r="AI26299" s="24"/>
      <c r="AL26299" s="24"/>
      <c r="AO26299" s="24"/>
      <c r="AR26299" s="24"/>
      <c r="AU26299" s="24"/>
    </row>
    <row r="26300">
      <c r="J26300" s="18"/>
      <c r="N26300" s="24"/>
      <c r="Q26300" s="24"/>
      <c r="T26300" s="24"/>
      <c r="W26300" s="24"/>
      <c r="Z26300" s="24"/>
      <c r="AC26300" s="24"/>
      <c r="AI26300" s="24"/>
      <c r="AL26300" s="24"/>
      <c r="AO26300" s="24"/>
      <c r="AR26300" s="24"/>
      <c r="AU26300" s="24"/>
    </row>
    <row r="26301">
      <c r="J26301" s="18"/>
      <c r="N26301" s="24"/>
      <c r="Q26301" s="24"/>
      <c r="T26301" s="24"/>
      <c r="W26301" s="24"/>
      <c r="Z26301" s="24"/>
      <c r="AC26301" s="24"/>
      <c r="AI26301" s="24"/>
      <c r="AL26301" s="24"/>
      <c r="AO26301" s="24"/>
      <c r="AR26301" s="24"/>
      <c r="AU26301" s="24"/>
    </row>
    <row r="26302">
      <c r="J26302" s="18"/>
      <c r="N26302" s="24"/>
      <c r="Q26302" s="24"/>
      <c r="T26302" s="24"/>
      <c r="W26302" s="24"/>
      <c r="Z26302" s="24"/>
      <c r="AC26302" s="24"/>
      <c r="AI26302" s="24"/>
      <c r="AL26302" s="24"/>
      <c r="AO26302" s="24"/>
      <c r="AR26302" s="24"/>
      <c r="AU26302" s="24"/>
    </row>
    <row r="26303">
      <c r="J26303" s="18"/>
      <c r="N26303" s="24"/>
      <c r="Q26303" s="24"/>
      <c r="T26303" s="24"/>
      <c r="W26303" s="24"/>
      <c r="Z26303" s="24"/>
      <c r="AC26303" s="24"/>
      <c r="AI26303" s="24"/>
      <c r="AL26303" s="24"/>
      <c r="AO26303" s="24"/>
      <c r="AR26303" s="24"/>
      <c r="AU26303" s="24"/>
    </row>
    <row r="26304">
      <c r="J26304" s="18"/>
      <c r="N26304" s="24"/>
      <c r="Q26304" s="24"/>
      <c r="T26304" s="24"/>
      <c r="W26304" s="24"/>
      <c r="Z26304" s="24"/>
      <c r="AC26304" s="24"/>
      <c r="AI26304" s="24"/>
      <c r="AL26304" s="24"/>
      <c r="AO26304" s="24"/>
      <c r="AR26304" s="24"/>
      <c r="AU26304" s="24"/>
    </row>
    <row r="26305">
      <c r="J26305" s="18"/>
      <c r="N26305" s="24"/>
      <c r="Q26305" s="24"/>
      <c r="T26305" s="24"/>
      <c r="W26305" s="24"/>
      <c r="Z26305" s="24"/>
      <c r="AC26305" s="24"/>
      <c r="AI26305" s="24"/>
      <c r="AL26305" s="24"/>
      <c r="AO26305" s="24"/>
      <c r="AR26305" s="24"/>
      <c r="AU26305" s="24"/>
    </row>
    <row r="26306">
      <c r="J26306" s="18"/>
      <c r="N26306" s="24"/>
      <c r="Q26306" s="24"/>
      <c r="T26306" s="24"/>
      <c r="W26306" s="24"/>
      <c r="Z26306" s="24"/>
      <c r="AC26306" s="24"/>
      <c r="AI26306" s="24"/>
      <c r="AL26306" s="24"/>
      <c r="AO26306" s="24"/>
      <c r="AR26306" s="24"/>
      <c r="AU26306" s="24"/>
    </row>
    <row r="26307">
      <c r="J26307" s="18"/>
      <c r="N26307" s="24"/>
      <c r="Q26307" s="24"/>
      <c r="T26307" s="24"/>
      <c r="W26307" s="24"/>
      <c r="Z26307" s="24"/>
      <c r="AC26307" s="24"/>
      <c r="AI26307" s="24"/>
      <c r="AL26307" s="24"/>
      <c r="AO26307" s="24"/>
      <c r="AR26307" s="24"/>
      <c r="AU26307" s="24"/>
    </row>
    <row r="26308">
      <c r="J26308" s="18"/>
      <c r="N26308" s="24"/>
      <c r="Q26308" s="24"/>
      <c r="T26308" s="24"/>
      <c r="W26308" s="24"/>
      <c r="Z26308" s="24"/>
      <c r="AC26308" s="24"/>
      <c r="AI26308" s="24"/>
      <c r="AL26308" s="24"/>
      <c r="AO26308" s="24"/>
      <c r="AR26308" s="24"/>
      <c r="AU26308" s="24"/>
    </row>
    <row r="26309">
      <c r="J26309" s="18"/>
      <c r="N26309" s="24"/>
      <c r="Q26309" s="24"/>
      <c r="T26309" s="24"/>
      <c r="W26309" s="24"/>
      <c r="Z26309" s="24"/>
      <c r="AC26309" s="24"/>
      <c r="AI26309" s="24"/>
      <c r="AL26309" s="24"/>
      <c r="AO26309" s="24"/>
      <c r="AR26309" s="24"/>
      <c r="AU26309" s="24"/>
    </row>
    <row r="26310">
      <c r="J26310" s="18"/>
      <c r="N26310" s="24"/>
      <c r="Q26310" s="24"/>
      <c r="T26310" s="24"/>
      <c r="W26310" s="24"/>
      <c r="Z26310" s="24"/>
      <c r="AC26310" s="24"/>
      <c r="AI26310" s="24"/>
      <c r="AL26310" s="24"/>
      <c r="AO26310" s="24"/>
      <c r="AR26310" s="24"/>
      <c r="AU26310" s="24"/>
    </row>
    <row r="26311">
      <c r="J26311" s="18"/>
      <c r="N26311" s="24"/>
      <c r="Q26311" s="24"/>
      <c r="T26311" s="24"/>
      <c r="W26311" s="24"/>
      <c r="Z26311" s="24"/>
      <c r="AC26311" s="24"/>
      <c r="AI26311" s="24"/>
      <c r="AL26311" s="24"/>
      <c r="AO26311" s="24"/>
      <c r="AR26311" s="24"/>
      <c r="AU26311" s="24"/>
    </row>
    <row r="26312">
      <c r="J26312" s="18"/>
      <c r="N26312" s="24"/>
      <c r="Q26312" s="24"/>
      <c r="T26312" s="24"/>
      <c r="W26312" s="24"/>
      <c r="Z26312" s="24"/>
      <c r="AC26312" s="24"/>
      <c r="AI26312" s="24"/>
      <c r="AL26312" s="24"/>
      <c r="AO26312" s="24"/>
      <c r="AR26312" s="24"/>
      <c r="AU26312" s="24"/>
    </row>
    <row r="26313">
      <c r="J26313" s="18"/>
      <c r="N26313" s="24"/>
      <c r="Q26313" s="24"/>
      <c r="T26313" s="24"/>
      <c r="W26313" s="24"/>
      <c r="Z26313" s="24"/>
      <c r="AC26313" s="24"/>
      <c r="AI26313" s="24"/>
      <c r="AL26313" s="24"/>
      <c r="AO26313" s="24"/>
      <c r="AR26313" s="24"/>
      <c r="AU26313" s="24"/>
    </row>
    <row r="26314">
      <c r="J26314" s="18"/>
      <c r="N26314" s="24"/>
      <c r="Q26314" s="24"/>
      <c r="T26314" s="24"/>
      <c r="W26314" s="24"/>
      <c r="Z26314" s="24"/>
      <c r="AC26314" s="24"/>
      <c r="AI26314" s="24"/>
      <c r="AL26314" s="24"/>
      <c r="AO26314" s="24"/>
      <c r="AR26314" s="24"/>
      <c r="AU26314" s="24"/>
    </row>
    <row r="26315">
      <c r="J26315" s="18"/>
      <c r="N26315" s="24"/>
      <c r="Q26315" s="24"/>
      <c r="T26315" s="24"/>
      <c r="W26315" s="24"/>
      <c r="Z26315" s="24"/>
      <c r="AC26315" s="24"/>
      <c r="AI26315" s="24"/>
      <c r="AL26315" s="24"/>
      <c r="AO26315" s="24"/>
      <c r="AR26315" s="24"/>
      <c r="AU26315" s="24"/>
    </row>
    <row r="26316">
      <c r="J26316" s="18"/>
      <c r="N26316" s="24"/>
      <c r="Q26316" s="24"/>
      <c r="T26316" s="24"/>
      <c r="W26316" s="24"/>
      <c r="Z26316" s="24"/>
      <c r="AC26316" s="24"/>
      <c r="AI26316" s="24"/>
      <c r="AL26316" s="24"/>
      <c r="AO26316" s="24"/>
      <c r="AR26316" s="24"/>
      <c r="AU26316" s="24"/>
    </row>
    <row r="26317">
      <c r="J26317" s="18"/>
      <c r="N26317" s="24"/>
      <c r="Q26317" s="24"/>
      <c r="T26317" s="24"/>
      <c r="W26317" s="24"/>
      <c r="Z26317" s="24"/>
      <c r="AC26317" s="24"/>
      <c r="AI26317" s="24"/>
      <c r="AL26317" s="24"/>
      <c r="AO26317" s="24"/>
      <c r="AR26317" s="24"/>
      <c r="AU26317" s="24"/>
    </row>
    <row r="26318">
      <c r="J26318" s="18"/>
      <c r="N26318" s="24"/>
      <c r="Q26318" s="24"/>
      <c r="T26318" s="24"/>
      <c r="W26318" s="24"/>
      <c r="Z26318" s="24"/>
      <c r="AC26318" s="24"/>
      <c r="AI26318" s="24"/>
      <c r="AL26318" s="24"/>
      <c r="AO26318" s="24"/>
      <c r="AR26318" s="24"/>
      <c r="AU26318" s="24"/>
    </row>
    <row r="26319">
      <c r="J26319" s="18"/>
      <c r="N26319" s="24"/>
      <c r="Q26319" s="24"/>
      <c r="T26319" s="24"/>
      <c r="W26319" s="24"/>
      <c r="Z26319" s="24"/>
      <c r="AC26319" s="24"/>
      <c r="AI26319" s="24"/>
      <c r="AL26319" s="24"/>
      <c r="AO26319" s="24"/>
      <c r="AR26319" s="24"/>
      <c r="AU26319" s="24"/>
    </row>
    <row r="26320">
      <c r="J26320" s="18"/>
      <c r="N26320" s="24"/>
      <c r="Q26320" s="24"/>
      <c r="T26320" s="24"/>
      <c r="W26320" s="24"/>
      <c r="Z26320" s="24"/>
      <c r="AC26320" s="24"/>
      <c r="AI26320" s="24"/>
      <c r="AL26320" s="24"/>
      <c r="AO26320" s="24"/>
      <c r="AR26320" s="24"/>
      <c r="AU26320" s="24"/>
    </row>
    <row r="26321">
      <c r="J26321" s="18"/>
      <c r="N26321" s="24"/>
      <c r="Q26321" s="24"/>
      <c r="T26321" s="24"/>
      <c r="W26321" s="24"/>
      <c r="Z26321" s="24"/>
      <c r="AC26321" s="24"/>
      <c r="AI26321" s="24"/>
      <c r="AL26321" s="24"/>
      <c r="AO26321" s="24"/>
      <c r="AR26321" s="24"/>
      <c r="AU26321" s="24"/>
    </row>
    <row r="26322">
      <c r="J26322" s="18"/>
      <c r="N26322" s="24"/>
      <c r="Q26322" s="24"/>
      <c r="T26322" s="24"/>
      <c r="W26322" s="24"/>
      <c r="Z26322" s="24"/>
      <c r="AC26322" s="24"/>
      <c r="AI26322" s="24"/>
      <c r="AL26322" s="24"/>
      <c r="AO26322" s="24"/>
      <c r="AR26322" s="24"/>
      <c r="AU26322" s="24"/>
    </row>
    <row r="26323">
      <c r="J26323" s="18"/>
      <c r="N26323" s="24"/>
      <c r="Q26323" s="24"/>
      <c r="T26323" s="24"/>
      <c r="W26323" s="24"/>
      <c r="Z26323" s="24"/>
      <c r="AC26323" s="24"/>
      <c r="AI26323" s="24"/>
      <c r="AL26323" s="24"/>
      <c r="AO26323" s="24"/>
      <c r="AR26323" s="24"/>
      <c r="AU26323" s="24"/>
    </row>
    <row r="26324">
      <c r="J26324" s="18"/>
      <c r="N26324" s="24"/>
      <c r="Q26324" s="24"/>
      <c r="T26324" s="24"/>
      <c r="W26324" s="24"/>
      <c r="Z26324" s="24"/>
      <c r="AC26324" s="24"/>
      <c r="AI26324" s="24"/>
      <c r="AL26324" s="24"/>
      <c r="AO26324" s="24"/>
      <c r="AR26324" s="24"/>
      <c r="AU26324" s="24"/>
    </row>
    <row r="26325">
      <c r="J26325" s="18"/>
      <c r="N26325" s="24"/>
      <c r="Q26325" s="24"/>
      <c r="T26325" s="24"/>
      <c r="W26325" s="24"/>
      <c r="Z26325" s="24"/>
      <c r="AC26325" s="24"/>
      <c r="AI26325" s="24"/>
      <c r="AL26325" s="24"/>
      <c r="AO26325" s="24"/>
      <c r="AR26325" s="24"/>
      <c r="AU26325" s="24"/>
    </row>
    <row r="26326">
      <c r="J26326" s="18"/>
      <c r="N26326" s="24"/>
      <c r="Q26326" s="24"/>
      <c r="T26326" s="24"/>
      <c r="W26326" s="24"/>
      <c r="Z26326" s="24"/>
      <c r="AC26326" s="24"/>
      <c r="AI26326" s="24"/>
      <c r="AL26326" s="24"/>
      <c r="AO26326" s="24"/>
      <c r="AR26326" s="24"/>
      <c r="AU26326" s="24"/>
    </row>
    <row r="26327">
      <c r="J26327" s="18"/>
      <c r="N26327" s="24"/>
      <c r="Q26327" s="24"/>
      <c r="T26327" s="24"/>
      <c r="W26327" s="24"/>
      <c r="Z26327" s="24"/>
      <c r="AC26327" s="24"/>
      <c r="AI26327" s="24"/>
      <c r="AL26327" s="24"/>
      <c r="AO26327" s="24"/>
      <c r="AR26327" s="24"/>
      <c r="AU26327" s="24"/>
    </row>
    <row r="26328">
      <c r="J26328" s="18"/>
      <c r="N26328" s="24"/>
      <c r="Q26328" s="24"/>
      <c r="T26328" s="24"/>
      <c r="W26328" s="24"/>
      <c r="Z26328" s="24"/>
      <c r="AC26328" s="24"/>
      <c r="AI26328" s="24"/>
      <c r="AL26328" s="24"/>
      <c r="AO26328" s="24"/>
      <c r="AR26328" s="24"/>
      <c r="AU26328" s="24"/>
    </row>
    <row r="26329">
      <c r="J26329" s="18"/>
      <c r="N26329" s="24"/>
      <c r="Q26329" s="24"/>
      <c r="T26329" s="24"/>
      <c r="W26329" s="24"/>
      <c r="Z26329" s="24"/>
      <c r="AC26329" s="24"/>
      <c r="AI26329" s="24"/>
      <c r="AL26329" s="24"/>
      <c r="AO26329" s="24"/>
      <c r="AR26329" s="24"/>
      <c r="AU26329" s="24"/>
    </row>
    <row r="26330">
      <c r="J26330" s="18"/>
      <c r="N26330" s="24"/>
      <c r="Q26330" s="24"/>
      <c r="T26330" s="24"/>
      <c r="W26330" s="24"/>
      <c r="Z26330" s="24"/>
      <c r="AC26330" s="24"/>
      <c r="AI26330" s="24"/>
      <c r="AL26330" s="24"/>
      <c r="AO26330" s="24"/>
      <c r="AR26330" s="24"/>
      <c r="AU26330" s="24"/>
    </row>
    <row r="26331">
      <c r="J26331" s="18"/>
      <c r="N26331" s="24"/>
      <c r="Q26331" s="24"/>
      <c r="T26331" s="24"/>
      <c r="W26331" s="24"/>
      <c r="Z26331" s="24"/>
      <c r="AC26331" s="24"/>
      <c r="AI26331" s="24"/>
      <c r="AL26331" s="24"/>
      <c r="AO26331" s="24"/>
      <c r="AR26331" s="24"/>
      <c r="AU26331" s="24"/>
    </row>
    <row r="26332">
      <c r="J26332" s="18"/>
      <c r="N26332" s="24"/>
      <c r="Q26332" s="24"/>
      <c r="T26332" s="24"/>
      <c r="W26332" s="24"/>
      <c r="Z26332" s="24"/>
      <c r="AC26332" s="24"/>
      <c r="AI26332" s="24"/>
      <c r="AL26332" s="24"/>
      <c r="AO26332" s="24"/>
      <c r="AR26332" s="24"/>
      <c r="AU26332" s="24"/>
    </row>
    <row r="26333">
      <c r="J26333" s="18"/>
      <c r="N26333" s="24"/>
      <c r="Q26333" s="24"/>
      <c r="T26333" s="24"/>
      <c r="W26333" s="24"/>
      <c r="Z26333" s="24"/>
      <c r="AC26333" s="24"/>
      <c r="AI26333" s="24"/>
      <c r="AL26333" s="24"/>
      <c r="AO26333" s="24"/>
      <c r="AR26333" s="24"/>
      <c r="AU26333" s="24"/>
    </row>
    <row r="26334">
      <c r="J26334" s="18"/>
      <c r="N26334" s="24"/>
      <c r="Q26334" s="24"/>
      <c r="T26334" s="24"/>
      <c r="W26334" s="24"/>
      <c r="Z26334" s="24"/>
      <c r="AC26334" s="24"/>
      <c r="AI26334" s="24"/>
      <c r="AL26334" s="24"/>
      <c r="AO26334" s="24"/>
      <c r="AR26334" s="24"/>
      <c r="AU26334" s="24"/>
    </row>
    <row r="26335">
      <c r="J26335" s="18"/>
      <c r="N26335" s="24"/>
      <c r="Q26335" s="24"/>
      <c r="T26335" s="24"/>
      <c r="W26335" s="24"/>
      <c r="Z26335" s="24"/>
      <c r="AC26335" s="24"/>
      <c r="AI26335" s="24"/>
      <c r="AL26335" s="24"/>
      <c r="AO26335" s="24"/>
      <c r="AR26335" s="24"/>
      <c r="AU26335" s="24"/>
    </row>
    <row r="26336">
      <c r="J26336" s="18"/>
      <c r="N26336" s="24"/>
      <c r="Q26336" s="24"/>
      <c r="T26336" s="24"/>
      <c r="W26336" s="24"/>
      <c r="Z26336" s="24"/>
      <c r="AC26336" s="24"/>
      <c r="AI26336" s="24"/>
      <c r="AL26336" s="24"/>
      <c r="AO26336" s="24"/>
      <c r="AR26336" s="24"/>
      <c r="AU26336" s="24"/>
    </row>
    <row r="26337">
      <c r="J26337" s="18"/>
      <c r="N26337" s="24"/>
      <c r="Q26337" s="24"/>
      <c r="T26337" s="24"/>
      <c r="W26337" s="24"/>
      <c r="Z26337" s="24"/>
      <c r="AC26337" s="24"/>
      <c r="AI26337" s="24"/>
      <c r="AL26337" s="24"/>
      <c r="AO26337" s="24"/>
      <c r="AR26337" s="24"/>
      <c r="AU26337" s="24"/>
    </row>
    <row r="26338">
      <c r="J26338" s="18"/>
      <c r="N26338" s="24"/>
      <c r="Q26338" s="24"/>
      <c r="T26338" s="24"/>
      <c r="W26338" s="24"/>
      <c r="Z26338" s="24"/>
      <c r="AC26338" s="24"/>
      <c r="AI26338" s="24"/>
      <c r="AL26338" s="24"/>
      <c r="AO26338" s="24"/>
      <c r="AR26338" s="24"/>
      <c r="AU26338" s="24"/>
    </row>
    <row r="26339">
      <c r="J26339" s="18"/>
      <c r="N26339" s="24"/>
      <c r="Q26339" s="24"/>
      <c r="T26339" s="24"/>
      <c r="W26339" s="24"/>
      <c r="Z26339" s="24"/>
      <c r="AC26339" s="24"/>
      <c r="AI26339" s="24"/>
      <c r="AL26339" s="24"/>
      <c r="AO26339" s="24"/>
      <c r="AR26339" s="24"/>
      <c r="AU26339" s="24"/>
    </row>
    <row r="26340">
      <c r="J26340" s="18"/>
      <c r="N26340" s="24"/>
      <c r="Q26340" s="24"/>
      <c r="T26340" s="24"/>
      <c r="W26340" s="24"/>
      <c r="Z26340" s="24"/>
      <c r="AC26340" s="24"/>
      <c r="AI26340" s="24"/>
      <c r="AL26340" s="24"/>
      <c r="AO26340" s="24"/>
      <c r="AR26340" s="24"/>
      <c r="AU26340" s="24"/>
    </row>
    <row r="26341">
      <c r="J26341" s="18"/>
      <c r="N26341" s="24"/>
      <c r="Q26341" s="24"/>
      <c r="T26341" s="24"/>
      <c r="W26341" s="24"/>
      <c r="Z26341" s="24"/>
      <c r="AC26341" s="24"/>
      <c r="AI26341" s="24"/>
      <c r="AL26341" s="24"/>
      <c r="AO26341" s="24"/>
      <c r="AR26341" s="24"/>
      <c r="AU26341" s="24"/>
    </row>
    <row r="26342">
      <c r="J26342" s="18"/>
      <c r="N26342" s="24"/>
      <c r="Q26342" s="24"/>
      <c r="T26342" s="24"/>
      <c r="W26342" s="24"/>
      <c r="Z26342" s="24"/>
      <c r="AC26342" s="24"/>
      <c r="AI26342" s="24"/>
      <c r="AL26342" s="24"/>
      <c r="AO26342" s="24"/>
      <c r="AR26342" s="24"/>
      <c r="AU26342" s="24"/>
    </row>
    <row r="26343">
      <c r="J26343" s="18"/>
      <c r="N26343" s="24"/>
      <c r="Q26343" s="24"/>
      <c r="T26343" s="24"/>
      <c r="W26343" s="24"/>
      <c r="Z26343" s="24"/>
      <c r="AC26343" s="24"/>
      <c r="AI26343" s="24"/>
      <c r="AL26343" s="24"/>
      <c r="AO26343" s="24"/>
      <c r="AR26343" s="24"/>
      <c r="AU26343" s="24"/>
    </row>
    <row r="26344">
      <c r="J26344" s="18"/>
      <c r="N26344" s="24"/>
      <c r="Q26344" s="24"/>
      <c r="T26344" s="24"/>
      <c r="W26344" s="24"/>
      <c r="Z26344" s="24"/>
      <c r="AC26344" s="24"/>
      <c r="AI26344" s="24"/>
      <c r="AL26344" s="24"/>
      <c r="AO26344" s="24"/>
      <c r="AR26344" s="24"/>
      <c r="AU26344" s="24"/>
    </row>
    <row r="26345">
      <c r="J26345" s="18"/>
      <c r="N26345" s="24"/>
      <c r="Q26345" s="24"/>
      <c r="T26345" s="24"/>
      <c r="W26345" s="24"/>
      <c r="Z26345" s="24"/>
      <c r="AC26345" s="24"/>
      <c r="AI26345" s="24"/>
      <c r="AL26345" s="24"/>
      <c r="AO26345" s="24"/>
      <c r="AR26345" s="24"/>
      <c r="AU26345" s="24"/>
    </row>
    <row r="26346">
      <c r="J26346" s="18"/>
      <c r="N26346" s="24"/>
      <c r="Q26346" s="24"/>
      <c r="T26346" s="24"/>
      <c r="W26346" s="24"/>
      <c r="Z26346" s="24"/>
      <c r="AC26346" s="24"/>
      <c r="AI26346" s="24"/>
      <c r="AL26346" s="24"/>
      <c r="AO26346" s="24"/>
      <c r="AR26346" s="24"/>
      <c r="AU26346" s="24"/>
    </row>
    <row r="26347">
      <c r="J26347" s="18"/>
      <c r="N26347" s="24"/>
      <c r="Q26347" s="24"/>
      <c r="T26347" s="24"/>
      <c r="W26347" s="24"/>
      <c r="Z26347" s="24"/>
      <c r="AC26347" s="24"/>
      <c r="AI26347" s="24"/>
      <c r="AL26347" s="24"/>
      <c r="AO26347" s="24"/>
      <c r="AR26347" s="24"/>
      <c r="AU26347" s="24"/>
    </row>
    <row r="26348">
      <c r="J26348" s="18"/>
      <c r="N26348" s="24"/>
      <c r="Q26348" s="24"/>
      <c r="T26348" s="24"/>
      <c r="W26348" s="24"/>
      <c r="Z26348" s="24"/>
      <c r="AC26348" s="24"/>
      <c r="AI26348" s="24"/>
      <c r="AL26348" s="24"/>
      <c r="AO26348" s="24"/>
      <c r="AR26348" s="24"/>
      <c r="AU26348" s="24"/>
    </row>
    <row r="26349">
      <c r="J26349" s="18"/>
      <c r="N26349" s="24"/>
      <c r="Q26349" s="24"/>
      <c r="T26349" s="24"/>
      <c r="W26349" s="24"/>
      <c r="Z26349" s="24"/>
      <c r="AC26349" s="24"/>
      <c r="AI26349" s="24"/>
      <c r="AL26349" s="24"/>
      <c r="AO26349" s="24"/>
      <c r="AR26349" s="24"/>
      <c r="AU26349" s="24"/>
    </row>
    <row r="26350">
      <c r="J26350" s="18"/>
      <c r="N26350" s="24"/>
      <c r="Q26350" s="24"/>
      <c r="T26350" s="24"/>
      <c r="W26350" s="24"/>
      <c r="Z26350" s="24"/>
      <c r="AC26350" s="24"/>
      <c r="AI26350" s="24"/>
      <c r="AL26350" s="24"/>
      <c r="AO26350" s="24"/>
      <c r="AR26350" s="24"/>
      <c r="AU26350" s="24"/>
    </row>
    <row r="26351">
      <c r="J26351" s="18"/>
      <c r="N26351" s="24"/>
      <c r="Q26351" s="24"/>
      <c r="T26351" s="24"/>
      <c r="W26351" s="24"/>
      <c r="Z26351" s="24"/>
      <c r="AC26351" s="24"/>
      <c r="AI26351" s="24"/>
      <c r="AL26351" s="24"/>
      <c r="AO26351" s="24"/>
      <c r="AR26351" s="24"/>
      <c r="AU26351" s="24"/>
    </row>
    <row r="26352">
      <c r="J26352" s="18"/>
      <c r="N26352" s="24"/>
      <c r="Q26352" s="24"/>
      <c r="T26352" s="24"/>
      <c r="W26352" s="24"/>
      <c r="Z26352" s="24"/>
      <c r="AC26352" s="24"/>
      <c r="AI26352" s="24"/>
      <c r="AL26352" s="24"/>
      <c r="AO26352" s="24"/>
      <c r="AR26352" s="24"/>
      <c r="AU26352" s="24"/>
    </row>
    <row r="26353">
      <c r="J26353" s="18"/>
      <c r="N26353" s="24"/>
      <c r="Q26353" s="24"/>
      <c r="T26353" s="24"/>
      <c r="W26353" s="24"/>
      <c r="Z26353" s="24"/>
      <c r="AC26353" s="24"/>
      <c r="AI26353" s="24"/>
      <c r="AL26353" s="24"/>
      <c r="AO26353" s="24"/>
      <c r="AR26353" s="24"/>
      <c r="AU26353" s="24"/>
    </row>
    <row r="26354">
      <c r="J26354" s="18"/>
      <c r="N26354" s="24"/>
      <c r="Q26354" s="24"/>
      <c r="T26354" s="24"/>
      <c r="W26354" s="24"/>
      <c r="Z26354" s="24"/>
      <c r="AC26354" s="24"/>
      <c r="AI26354" s="24"/>
      <c r="AL26354" s="24"/>
      <c r="AO26354" s="24"/>
      <c r="AR26354" s="24"/>
      <c r="AU26354" s="24"/>
    </row>
    <row r="26355">
      <c r="J26355" s="18"/>
      <c r="N26355" s="24"/>
      <c r="Q26355" s="24"/>
      <c r="T26355" s="24"/>
      <c r="W26355" s="24"/>
      <c r="Z26355" s="24"/>
      <c r="AC26355" s="24"/>
      <c r="AI26355" s="24"/>
      <c r="AL26355" s="24"/>
      <c r="AO26355" s="24"/>
      <c r="AR26355" s="24"/>
      <c r="AU26355" s="24"/>
    </row>
    <row r="26356">
      <c r="J26356" s="18"/>
      <c r="N26356" s="24"/>
      <c r="Q26356" s="24"/>
      <c r="T26356" s="24"/>
      <c r="W26356" s="24"/>
      <c r="Z26356" s="24"/>
      <c r="AC26356" s="24"/>
      <c r="AI26356" s="24"/>
      <c r="AL26356" s="24"/>
      <c r="AO26356" s="24"/>
      <c r="AR26356" s="24"/>
      <c r="AU26356" s="24"/>
    </row>
    <row r="26357">
      <c r="J26357" s="18"/>
      <c r="N26357" s="24"/>
      <c r="Q26357" s="24"/>
      <c r="T26357" s="24"/>
      <c r="W26357" s="24"/>
      <c r="Z26357" s="24"/>
      <c r="AC26357" s="24"/>
      <c r="AI26357" s="24"/>
      <c r="AL26357" s="24"/>
      <c r="AO26357" s="24"/>
      <c r="AR26357" s="24"/>
      <c r="AU26357" s="24"/>
    </row>
    <row r="26358">
      <c r="J26358" s="18"/>
      <c r="N26358" s="24"/>
      <c r="Q26358" s="24"/>
      <c r="T26358" s="24"/>
      <c r="W26358" s="24"/>
      <c r="Z26358" s="24"/>
      <c r="AC26358" s="24"/>
      <c r="AI26358" s="24"/>
      <c r="AL26358" s="24"/>
      <c r="AO26358" s="24"/>
      <c r="AR26358" s="24"/>
      <c r="AU26358" s="24"/>
    </row>
    <row r="26359">
      <c r="J26359" s="18"/>
      <c r="N26359" s="24"/>
      <c r="Q26359" s="24"/>
      <c r="T26359" s="24"/>
      <c r="W26359" s="24"/>
      <c r="Z26359" s="24"/>
      <c r="AC26359" s="24"/>
      <c r="AI26359" s="24"/>
      <c r="AL26359" s="24"/>
      <c r="AO26359" s="24"/>
      <c r="AR26359" s="24"/>
      <c r="AU26359" s="24"/>
    </row>
    <row r="26360">
      <c r="J26360" s="18"/>
      <c r="N26360" s="24"/>
      <c r="Q26360" s="24"/>
      <c r="T26360" s="24"/>
      <c r="W26360" s="24"/>
      <c r="Z26360" s="24"/>
      <c r="AC26360" s="24"/>
      <c r="AI26360" s="24"/>
      <c r="AL26360" s="24"/>
      <c r="AO26360" s="24"/>
      <c r="AR26360" s="24"/>
      <c r="AU26360" s="24"/>
    </row>
    <row r="26361">
      <c r="J26361" s="18"/>
      <c r="N26361" s="24"/>
      <c r="Q26361" s="24"/>
      <c r="T26361" s="24"/>
      <c r="W26361" s="24"/>
      <c r="Z26361" s="24"/>
      <c r="AC26361" s="24"/>
      <c r="AI26361" s="24"/>
      <c r="AL26361" s="24"/>
      <c r="AO26361" s="24"/>
      <c r="AR26361" s="24"/>
      <c r="AU26361" s="24"/>
    </row>
    <row r="26362">
      <c r="J26362" s="18"/>
      <c r="N26362" s="24"/>
      <c r="Q26362" s="24"/>
      <c r="T26362" s="24"/>
      <c r="W26362" s="24"/>
      <c r="Z26362" s="24"/>
      <c r="AC26362" s="24"/>
      <c r="AI26362" s="24"/>
      <c r="AL26362" s="24"/>
      <c r="AO26362" s="24"/>
      <c r="AR26362" s="24"/>
      <c r="AU26362" s="24"/>
    </row>
    <row r="26363">
      <c r="J26363" s="18"/>
      <c r="N26363" s="24"/>
      <c r="Q26363" s="24"/>
      <c r="T26363" s="24"/>
      <c r="W26363" s="24"/>
      <c r="Z26363" s="24"/>
      <c r="AC26363" s="24"/>
      <c r="AI26363" s="24"/>
      <c r="AL26363" s="24"/>
      <c r="AO26363" s="24"/>
      <c r="AR26363" s="24"/>
      <c r="AU26363" s="24"/>
    </row>
    <row r="26364">
      <c r="J26364" s="18"/>
      <c r="N26364" s="24"/>
      <c r="Q26364" s="24"/>
      <c r="T26364" s="24"/>
      <c r="W26364" s="24"/>
      <c r="Z26364" s="24"/>
      <c r="AC26364" s="24"/>
      <c r="AI26364" s="24"/>
      <c r="AL26364" s="24"/>
      <c r="AO26364" s="24"/>
      <c r="AR26364" s="24"/>
      <c r="AU26364" s="24"/>
    </row>
    <row r="26365">
      <c r="J26365" s="18"/>
      <c r="N26365" s="24"/>
      <c r="Q26365" s="24"/>
      <c r="T26365" s="24"/>
      <c r="W26365" s="24"/>
      <c r="Z26365" s="24"/>
      <c r="AC26365" s="24"/>
      <c r="AI26365" s="24"/>
      <c r="AL26365" s="24"/>
      <c r="AO26365" s="24"/>
      <c r="AR26365" s="24"/>
      <c r="AU26365" s="24"/>
    </row>
    <row r="26366">
      <c r="J26366" s="18"/>
      <c r="N26366" s="24"/>
      <c r="Q26366" s="24"/>
      <c r="T26366" s="24"/>
      <c r="W26366" s="24"/>
      <c r="Z26366" s="24"/>
      <c r="AC26366" s="24"/>
      <c r="AI26366" s="24"/>
      <c r="AL26366" s="24"/>
      <c r="AO26366" s="24"/>
      <c r="AR26366" s="24"/>
      <c r="AU26366" s="24"/>
    </row>
    <row r="26367">
      <c r="J26367" s="18"/>
      <c r="N26367" s="24"/>
      <c r="Q26367" s="24"/>
      <c r="T26367" s="24"/>
      <c r="W26367" s="24"/>
      <c r="Z26367" s="24"/>
      <c r="AC26367" s="24"/>
      <c r="AI26367" s="24"/>
      <c r="AL26367" s="24"/>
      <c r="AO26367" s="24"/>
      <c r="AR26367" s="24"/>
      <c r="AU26367" s="24"/>
    </row>
    <row r="26368">
      <c r="J26368" s="18"/>
      <c r="N26368" s="24"/>
      <c r="Q26368" s="24"/>
      <c r="T26368" s="24"/>
      <c r="W26368" s="24"/>
      <c r="Z26368" s="24"/>
      <c r="AC26368" s="24"/>
      <c r="AI26368" s="24"/>
      <c r="AL26368" s="24"/>
      <c r="AO26368" s="24"/>
      <c r="AR26368" s="24"/>
      <c r="AU26368" s="24"/>
    </row>
    <row r="26369">
      <c r="J26369" s="18"/>
      <c r="N26369" s="24"/>
      <c r="Q26369" s="24"/>
      <c r="T26369" s="24"/>
      <c r="W26369" s="24"/>
      <c r="Z26369" s="24"/>
      <c r="AC26369" s="24"/>
      <c r="AI26369" s="24"/>
      <c r="AL26369" s="24"/>
      <c r="AO26369" s="24"/>
      <c r="AR26369" s="24"/>
      <c r="AU26369" s="24"/>
    </row>
    <row r="26370">
      <c r="J26370" s="18"/>
      <c r="N26370" s="24"/>
      <c r="Q26370" s="24"/>
      <c r="T26370" s="24"/>
      <c r="W26370" s="24"/>
      <c r="Z26370" s="24"/>
      <c r="AC26370" s="24"/>
      <c r="AI26370" s="24"/>
      <c r="AL26370" s="24"/>
      <c r="AO26370" s="24"/>
      <c r="AR26370" s="24"/>
      <c r="AU26370" s="24"/>
    </row>
    <row r="26371">
      <c r="J26371" s="18"/>
      <c r="N26371" s="24"/>
      <c r="Q26371" s="24"/>
      <c r="T26371" s="24"/>
      <c r="W26371" s="24"/>
      <c r="Z26371" s="24"/>
      <c r="AC26371" s="24"/>
      <c r="AI26371" s="24"/>
      <c r="AL26371" s="24"/>
      <c r="AO26371" s="24"/>
      <c r="AR26371" s="24"/>
      <c r="AU26371" s="24"/>
    </row>
    <row r="26372">
      <c r="J26372" s="18"/>
      <c r="N26372" s="24"/>
      <c r="Q26372" s="24"/>
      <c r="T26372" s="24"/>
      <c r="W26372" s="24"/>
      <c r="Z26372" s="24"/>
      <c r="AC26372" s="24"/>
      <c r="AI26372" s="24"/>
      <c r="AL26372" s="24"/>
      <c r="AO26372" s="24"/>
      <c r="AR26372" s="24"/>
      <c r="AU26372" s="24"/>
    </row>
    <row r="26373">
      <c r="J26373" s="18"/>
      <c r="N26373" s="24"/>
      <c r="Q26373" s="24"/>
      <c r="T26373" s="24"/>
      <c r="W26373" s="24"/>
      <c r="Z26373" s="24"/>
      <c r="AC26373" s="24"/>
      <c r="AI26373" s="24"/>
      <c r="AL26373" s="24"/>
      <c r="AO26373" s="24"/>
      <c r="AR26373" s="24"/>
      <c r="AU26373" s="24"/>
    </row>
    <row r="26374">
      <c r="J26374" s="18"/>
      <c r="N26374" s="24"/>
      <c r="Q26374" s="24"/>
      <c r="T26374" s="24"/>
      <c r="W26374" s="24"/>
      <c r="Z26374" s="24"/>
      <c r="AC26374" s="24"/>
      <c r="AI26374" s="24"/>
      <c r="AL26374" s="24"/>
      <c r="AO26374" s="24"/>
      <c r="AR26374" s="24"/>
      <c r="AU26374" s="24"/>
    </row>
    <row r="26375">
      <c r="J26375" s="18"/>
      <c r="N26375" s="24"/>
      <c r="Q26375" s="24"/>
      <c r="T26375" s="24"/>
      <c r="W26375" s="24"/>
      <c r="Z26375" s="24"/>
      <c r="AC26375" s="24"/>
      <c r="AI26375" s="24"/>
      <c r="AL26375" s="24"/>
      <c r="AO26375" s="24"/>
      <c r="AR26375" s="24"/>
      <c r="AU26375" s="24"/>
    </row>
    <row r="26376">
      <c r="J26376" s="18"/>
      <c r="N26376" s="24"/>
      <c r="Q26376" s="24"/>
      <c r="T26376" s="24"/>
      <c r="W26376" s="24"/>
      <c r="Z26376" s="24"/>
      <c r="AC26376" s="24"/>
      <c r="AI26376" s="24"/>
      <c r="AL26376" s="24"/>
      <c r="AO26376" s="24"/>
      <c r="AR26376" s="24"/>
      <c r="AU26376" s="24"/>
    </row>
    <row r="26377">
      <c r="J26377" s="18"/>
      <c r="N26377" s="24"/>
      <c r="Q26377" s="24"/>
      <c r="T26377" s="24"/>
      <c r="W26377" s="24"/>
      <c r="Z26377" s="24"/>
      <c r="AC26377" s="24"/>
      <c r="AI26377" s="24"/>
      <c r="AL26377" s="24"/>
      <c r="AO26377" s="24"/>
      <c r="AR26377" s="24"/>
      <c r="AU26377" s="24"/>
    </row>
    <row r="26378">
      <c r="J26378" s="18"/>
      <c r="N26378" s="24"/>
      <c r="Q26378" s="24"/>
      <c r="T26378" s="24"/>
      <c r="W26378" s="24"/>
      <c r="Z26378" s="24"/>
      <c r="AC26378" s="24"/>
      <c r="AI26378" s="24"/>
      <c r="AL26378" s="24"/>
      <c r="AO26378" s="24"/>
      <c r="AR26378" s="24"/>
      <c r="AU26378" s="24"/>
    </row>
    <row r="26379">
      <c r="J26379" s="18"/>
      <c r="N26379" s="24"/>
      <c r="Q26379" s="24"/>
      <c r="T26379" s="24"/>
      <c r="W26379" s="24"/>
      <c r="Z26379" s="24"/>
      <c r="AC26379" s="24"/>
      <c r="AI26379" s="24"/>
      <c r="AL26379" s="24"/>
      <c r="AO26379" s="24"/>
      <c r="AR26379" s="24"/>
      <c r="AU26379" s="24"/>
    </row>
    <row r="26380">
      <c r="J26380" s="18"/>
      <c r="N26380" s="24"/>
      <c r="Q26380" s="24"/>
      <c r="T26380" s="24"/>
      <c r="W26380" s="24"/>
      <c r="Z26380" s="24"/>
      <c r="AC26380" s="24"/>
      <c r="AI26380" s="24"/>
      <c r="AL26380" s="24"/>
      <c r="AO26380" s="24"/>
      <c r="AR26380" s="24"/>
      <c r="AU26380" s="24"/>
    </row>
    <row r="26381">
      <c r="J26381" s="18"/>
      <c r="N26381" s="24"/>
      <c r="Q26381" s="24"/>
      <c r="T26381" s="24"/>
      <c r="W26381" s="24"/>
      <c r="Z26381" s="24"/>
      <c r="AC26381" s="24"/>
      <c r="AI26381" s="24"/>
      <c r="AL26381" s="24"/>
      <c r="AO26381" s="24"/>
      <c r="AR26381" s="24"/>
      <c r="AU26381" s="24"/>
    </row>
    <row r="26382">
      <c r="J26382" s="18"/>
      <c r="N26382" s="24"/>
      <c r="Q26382" s="24"/>
      <c r="T26382" s="24"/>
      <c r="W26382" s="24"/>
      <c r="Z26382" s="24"/>
      <c r="AC26382" s="24"/>
      <c r="AI26382" s="24"/>
      <c r="AL26382" s="24"/>
      <c r="AO26382" s="24"/>
      <c r="AR26382" s="24"/>
      <c r="AU26382" s="24"/>
    </row>
    <row r="26383">
      <c r="J26383" s="18"/>
      <c r="N26383" s="24"/>
      <c r="Q26383" s="24"/>
      <c r="T26383" s="24"/>
      <c r="W26383" s="24"/>
      <c r="Z26383" s="24"/>
      <c r="AC26383" s="24"/>
      <c r="AI26383" s="24"/>
      <c r="AL26383" s="24"/>
      <c r="AO26383" s="24"/>
      <c r="AR26383" s="24"/>
      <c r="AU26383" s="24"/>
    </row>
    <row r="26384">
      <c r="J26384" s="18"/>
      <c r="N26384" s="24"/>
      <c r="Q26384" s="24"/>
      <c r="T26384" s="24"/>
      <c r="W26384" s="24"/>
      <c r="Z26384" s="24"/>
      <c r="AC26384" s="24"/>
      <c r="AI26384" s="24"/>
      <c r="AL26384" s="24"/>
      <c r="AO26384" s="24"/>
      <c r="AR26384" s="24"/>
      <c r="AU26384" s="24"/>
    </row>
    <row r="26385">
      <c r="J26385" s="18"/>
      <c r="N26385" s="24"/>
      <c r="Q26385" s="24"/>
      <c r="T26385" s="24"/>
      <c r="W26385" s="24"/>
      <c r="Z26385" s="24"/>
      <c r="AC26385" s="24"/>
      <c r="AI26385" s="24"/>
      <c r="AL26385" s="24"/>
      <c r="AO26385" s="24"/>
      <c r="AR26385" s="24"/>
      <c r="AU26385" s="24"/>
    </row>
    <row r="26386">
      <c r="J26386" s="18"/>
      <c r="N26386" s="24"/>
      <c r="Q26386" s="24"/>
      <c r="T26386" s="24"/>
      <c r="W26386" s="24"/>
      <c r="Z26386" s="24"/>
      <c r="AC26386" s="24"/>
      <c r="AI26386" s="24"/>
      <c r="AL26386" s="24"/>
      <c r="AO26386" s="24"/>
      <c r="AR26386" s="24"/>
      <c r="AU26386" s="24"/>
    </row>
    <row r="26387">
      <c r="J26387" s="18"/>
      <c r="N26387" s="24"/>
      <c r="Q26387" s="24"/>
      <c r="T26387" s="24"/>
      <c r="W26387" s="24"/>
      <c r="Z26387" s="24"/>
      <c r="AC26387" s="24"/>
      <c r="AI26387" s="24"/>
      <c r="AL26387" s="24"/>
      <c r="AO26387" s="24"/>
      <c r="AR26387" s="24"/>
      <c r="AU26387" s="24"/>
    </row>
    <row r="26388">
      <c r="J26388" s="18"/>
      <c r="N26388" s="24"/>
      <c r="Q26388" s="24"/>
      <c r="T26388" s="24"/>
      <c r="W26388" s="24"/>
      <c r="Z26388" s="24"/>
      <c r="AC26388" s="24"/>
      <c r="AI26388" s="24"/>
      <c r="AL26388" s="24"/>
      <c r="AO26388" s="24"/>
      <c r="AR26388" s="24"/>
      <c r="AU26388" s="24"/>
    </row>
    <row r="26389">
      <c r="J26389" s="18"/>
      <c r="N26389" s="24"/>
      <c r="Q26389" s="24"/>
      <c r="T26389" s="24"/>
      <c r="W26389" s="24"/>
      <c r="Z26389" s="24"/>
      <c r="AC26389" s="24"/>
      <c r="AI26389" s="24"/>
      <c r="AL26389" s="24"/>
      <c r="AO26389" s="24"/>
      <c r="AR26389" s="24"/>
      <c r="AU26389" s="24"/>
    </row>
    <row r="26390">
      <c r="J26390" s="18"/>
      <c r="N26390" s="24"/>
      <c r="Q26390" s="24"/>
      <c r="T26390" s="24"/>
      <c r="W26390" s="24"/>
      <c r="Z26390" s="24"/>
      <c r="AC26390" s="24"/>
      <c r="AI26390" s="24"/>
      <c r="AL26390" s="24"/>
      <c r="AO26390" s="24"/>
      <c r="AR26390" s="24"/>
      <c r="AU26390" s="24"/>
    </row>
    <row r="26391">
      <c r="J26391" s="18"/>
      <c r="N26391" s="24"/>
      <c r="Q26391" s="24"/>
      <c r="T26391" s="24"/>
      <c r="W26391" s="24"/>
      <c r="Z26391" s="24"/>
      <c r="AC26391" s="24"/>
      <c r="AI26391" s="24"/>
      <c r="AL26391" s="24"/>
      <c r="AO26391" s="24"/>
      <c r="AR26391" s="24"/>
      <c r="AU26391" s="24"/>
    </row>
    <row r="26392">
      <c r="J26392" s="18"/>
      <c r="N26392" s="24"/>
      <c r="Q26392" s="24"/>
      <c r="T26392" s="24"/>
      <c r="W26392" s="24"/>
      <c r="Z26392" s="24"/>
      <c r="AC26392" s="24"/>
      <c r="AI26392" s="24"/>
      <c r="AL26392" s="24"/>
      <c r="AO26392" s="24"/>
      <c r="AR26392" s="24"/>
      <c r="AU26392" s="24"/>
    </row>
    <row r="26393">
      <c r="J26393" s="18"/>
      <c r="N26393" s="24"/>
      <c r="Q26393" s="24"/>
      <c r="T26393" s="24"/>
      <c r="W26393" s="24"/>
      <c r="Z26393" s="24"/>
      <c r="AC26393" s="24"/>
      <c r="AI26393" s="24"/>
      <c r="AL26393" s="24"/>
      <c r="AO26393" s="24"/>
      <c r="AR26393" s="24"/>
      <c r="AU26393" s="24"/>
    </row>
    <row r="26394">
      <c r="J26394" s="18"/>
      <c r="N26394" s="24"/>
      <c r="Q26394" s="24"/>
      <c r="T26394" s="24"/>
      <c r="W26394" s="24"/>
      <c r="Z26394" s="24"/>
      <c r="AC26394" s="24"/>
      <c r="AI26394" s="24"/>
      <c r="AL26394" s="24"/>
      <c r="AO26394" s="24"/>
      <c r="AR26394" s="24"/>
      <c r="AU26394" s="24"/>
    </row>
    <row r="26395">
      <c r="J26395" s="18"/>
      <c r="N26395" s="24"/>
      <c r="Q26395" s="24"/>
      <c r="T26395" s="24"/>
      <c r="W26395" s="24"/>
      <c r="Z26395" s="24"/>
      <c r="AC26395" s="24"/>
      <c r="AI26395" s="24"/>
      <c r="AL26395" s="24"/>
      <c r="AO26395" s="24"/>
      <c r="AR26395" s="24"/>
      <c r="AU26395" s="24"/>
    </row>
    <row r="26396">
      <c r="J26396" s="18"/>
      <c r="N26396" s="24"/>
      <c r="Q26396" s="24"/>
      <c r="T26396" s="24"/>
      <c r="W26396" s="24"/>
      <c r="Z26396" s="24"/>
      <c r="AC26396" s="24"/>
      <c r="AI26396" s="24"/>
      <c r="AL26396" s="24"/>
      <c r="AO26396" s="24"/>
      <c r="AR26396" s="24"/>
      <c r="AU26396" s="24"/>
    </row>
    <row r="26397">
      <c r="J26397" s="18"/>
      <c r="N26397" s="24"/>
      <c r="Q26397" s="24"/>
      <c r="T26397" s="24"/>
      <c r="W26397" s="24"/>
      <c r="Z26397" s="24"/>
      <c r="AC26397" s="24"/>
      <c r="AI26397" s="24"/>
      <c r="AL26397" s="24"/>
      <c r="AO26397" s="24"/>
      <c r="AR26397" s="24"/>
      <c r="AU26397" s="24"/>
    </row>
    <row r="26398">
      <c r="J26398" s="18"/>
      <c r="N26398" s="24"/>
      <c r="Q26398" s="24"/>
      <c r="T26398" s="24"/>
      <c r="W26398" s="24"/>
      <c r="Z26398" s="24"/>
      <c r="AC26398" s="24"/>
      <c r="AI26398" s="24"/>
      <c r="AL26398" s="24"/>
      <c r="AO26398" s="24"/>
      <c r="AR26398" s="24"/>
      <c r="AU26398" s="24"/>
    </row>
    <row r="26399">
      <c r="J26399" s="18"/>
      <c r="N26399" s="24"/>
      <c r="Q26399" s="24"/>
      <c r="T26399" s="24"/>
      <c r="W26399" s="24"/>
      <c r="Z26399" s="24"/>
      <c r="AC26399" s="24"/>
      <c r="AI26399" s="24"/>
      <c r="AL26399" s="24"/>
      <c r="AO26399" s="24"/>
      <c r="AR26399" s="24"/>
      <c r="AU26399" s="24"/>
    </row>
    <row r="26400">
      <c r="J26400" s="18"/>
      <c r="N26400" s="24"/>
      <c r="Q26400" s="24"/>
      <c r="T26400" s="24"/>
      <c r="W26400" s="24"/>
      <c r="Z26400" s="24"/>
      <c r="AC26400" s="24"/>
      <c r="AI26400" s="24"/>
      <c r="AL26400" s="24"/>
      <c r="AO26400" s="24"/>
      <c r="AR26400" s="24"/>
      <c r="AU26400" s="24"/>
    </row>
    <row r="26401">
      <c r="J26401" s="18"/>
      <c r="N26401" s="24"/>
      <c r="Q26401" s="24"/>
      <c r="T26401" s="24"/>
      <c r="W26401" s="24"/>
      <c r="Z26401" s="24"/>
      <c r="AC26401" s="24"/>
      <c r="AI26401" s="24"/>
      <c r="AL26401" s="24"/>
      <c r="AO26401" s="24"/>
      <c r="AR26401" s="24"/>
      <c r="AU26401" s="24"/>
    </row>
    <row r="26402">
      <c r="J26402" s="18"/>
      <c r="N26402" s="24"/>
      <c r="Q26402" s="24"/>
      <c r="T26402" s="24"/>
      <c r="W26402" s="24"/>
      <c r="Z26402" s="24"/>
      <c r="AC26402" s="24"/>
      <c r="AI26402" s="24"/>
      <c r="AL26402" s="24"/>
      <c r="AO26402" s="24"/>
      <c r="AR26402" s="24"/>
      <c r="AU26402" s="24"/>
    </row>
    <row r="26403">
      <c r="J26403" s="18"/>
      <c r="N26403" s="24"/>
      <c r="Q26403" s="24"/>
      <c r="T26403" s="24"/>
      <c r="W26403" s="24"/>
      <c r="Z26403" s="24"/>
      <c r="AC26403" s="24"/>
      <c r="AI26403" s="24"/>
      <c r="AL26403" s="24"/>
      <c r="AO26403" s="24"/>
      <c r="AR26403" s="24"/>
      <c r="AU26403" s="24"/>
    </row>
    <row r="26404">
      <c r="J26404" s="18"/>
      <c r="N26404" s="24"/>
      <c r="Q26404" s="24"/>
      <c r="T26404" s="24"/>
      <c r="W26404" s="24"/>
      <c r="Z26404" s="24"/>
      <c r="AC26404" s="24"/>
      <c r="AI26404" s="24"/>
      <c r="AL26404" s="24"/>
      <c r="AO26404" s="24"/>
      <c r="AR26404" s="24"/>
      <c r="AU26404" s="24"/>
    </row>
    <row r="26405">
      <c r="J26405" s="18"/>
      <c r="N26405" s="24"/>
      <c r="Q26405" s="24"/>
      <c r="T26405" s="24"/>
      <c r="W26405" s="24"/>
      <c r="Z26405" s="24"/>
      <c r="AC26405" s="24"/>
      <c r="AI26405" s="24"/>
      <c r="AL26405" s="24"/>
      <c r="AO26405" s="24"/>
      <c r="AR26405" s="24"/>
      <c r="AU26405" s="24"/>
    </row>
    <row r="26406">
      <c r="J26406" s="18"/>
      <c r="N26406" s="24"/>
      <c r="Q26406" s="24"/>
      <c r="T26406" s="24"/>
      <c r="W26406" s="24"/>
      <c r="Z26406" s="24"/>
      <c r="AC26406" s="24"/>
      <c r="AI26406" s="24"/>
      <c r="AL26406" s="24"/>
      <c r="AO26406" s="24"/>
      <c r="AR26406" s="24"/>
      <c r="AU26406" s="24"/>
    </row>
    <row r="26407">
      <c r="J26407" s="18"/>
      <c r="N26407" s="24"/>
      <c r="Q26407" s="24"/>
      <c r="T26407" s="24"/>
      <c r="W26407" s="24"/>
      <c r="Z26407" s="24"/>
      <c r="AC26407" s="24"/>
      <c r="AI26407" s="24"/>
      <c r="AL26407" s="24"/>
      <c r="AO26407" s="24"/>
      <c r="AR26407" s="24"/>
      <c r="AU26407" s="24"/>
    </row>
    <row r="26408">
      <c r="J26408" s="18"/>
      <c r="N26408" s="24"/>
      <c r="Q26408" s="24"/>
      <c r="T26408" s="24"/>
      <c r="W26408" s="24"/>
      <c r="Z26408" s="24"/>
      <c r="AC26408" s="24"/>
      <c r="AI26408" s="24"/>
      <c r="AL26408" s="24"/>
      <c r="AO26408" s="24"/>
      <c r="AR26408" s="24"/>
      <c r="AU26408" s="24"/>
    </row>
    <row r="26409">
      <c r="J26409" s="18"/>
      <c r="N26409" s="24"/>
      <c r="Q26409" s="24"/>
      <c r="T26409" s="24"/>
      <c r="W26409" s="24"/>
      <c r="Z26409" s="24"/>
      <c r="AC26409" s="24"/>
      <c r="AI26409" s="24"/>
      <c r="AL26409" s="24"/>
      <c r="AO26409" s="24"/>
      <c r="AR26409" s="24"/>
      <c r="AU26409" s="24"/>
    </row>
    <row r="26410">
      <c r="J26410" s="18"/>
      <c r="N26410" s="24"/>
      <c r="Q26410" s="24"/>
      <c r="T26410" s="24"/>
      <c r="W26410" s="24"/>
      <c r="Z26410" s="24"/>
      <c r="AC26410" s="24"/>
      <c r="AI26410" s="24"/>
      <c r="AL26410" s="24"/>
      <c r="AO26410" s="24"/>
      <c r="AR26410" s="24"/>
      <c r="AU26410" s="24"/>
    </row>
    <row r="26411">
      <c r="J26411" s="18"/>
      <c r="N26411" s="24"/>
      <c r="Q26411" s="24"/>
      <c r="T26411" s="24"/>
      <c r="W26411" s="24"/>
      <c r="Z26411" s="24"/>
      <c r="AC26411" s="24"/>
      <c r="AI26411" s="24"/>
      <c r="AL26411" s="24"/>
      <c r="AO26411" s="24"/>
      <c r="AR26411" s="24"/>
      <c r="AU26411" s="24"/>
    </row>
    <row r="26412">
      <c r="J26412" s="18"/>
      <c r="N26412" s="24"/>
      <c r="Q26412" s="24"/>
      <c r="T26412" s="24"/>
      <c r="W26412" s="24"/>
      <c r="Z26412" s="24"/>
      <c r="AC26412" s="24"/>
      <c r="AI26412" s="24"/>
      <c r="AL26412" s="24"/>
      <c r="AO26412" s="24"/>
      <c r="AR26412" s="24"/>
      <c r="AU26412" s="24"/>
    </row>
    <row r="26413">
      <c r="J26413" s="18"/>
      <c r="N26413" s="24"/>
      <c r="Q26413" s="24"/>
      <c r="T26413" s="24"/>
      <c r="W26413" s="24"/>
      <c r="Z26413" s="24"/>
      <c r="AC26413" s="24"/>
      <c r="AI26413" s="24"/>
      <c r="AL26413" s="24"/>
      <c r="AO26413" s="24"/>
      <c r="AR26413" s="24"/>
      <c r="AU26413" s="24"/>
    </row>
    <row r="26414">
      <c r="J26414" s="18"/>
      <c r="N26414" s="24"/>
      <c r="Q26414" s="24"/>
      <c r="T26414" s="24"/>
      <c r="W26414" s="24"/>
      <c r="Z26414" s="24"/>
      <c r="AC26414" s="24"/>
      <c r="AI26414" s="24"/>
      <c r="AL26414" s="24"/>
      <c r="AO26414" s="24"/>
      <c r="AR26414" s="24"/>
      <c r="AU26414" s="24"/>
    </row>
    <row r="26415">
      <c r="J26415" s="18"/>
      <c r="N26415" s="24"/>
      <c r="Q26415" s="24"/>
      <c r="T26415" s="24"/>
      <c r="W26415" s="24"/>
      <c r="Z26415" s="24"/>
      <c r="AC26415" s="24"/>
      <c r="AI26415" s="24"/>
      <c r="AL26415" s="24"/>
      <c r="AO26415" s="24"/>
      <c r="AR26415" s="24"/>
      <c r="AU26415" s="24"/>
    </row>
    <row r="26416">
      <c r="J26416" s="18"/>
      <c r="N26416" s="24"/>
      <c r="Q26416" s="24"/>
      <c r="T26416" s="24"/>
      <c r="W26416" s="24"/>
      <c r="Z26416" s="24"/>
      <c r="AC26416" s="24"/>
      <c r="AI26416" s="24"/>
      <c r="AL26416" s="24"/>
      <c r="AO26416" s="24"/>
      <c r="AR26416" s="24"/>
      <c r="AU26416" s="24"/>
    </row>
    <row r="26417">
      <c r="J26417" s="18"/>
      <c r="N26417" s="24"/>
      <c r="Q26417" s="24"/>
      <c r="T26417" s="24"/>
      <c r="W26417" s="24"/>
      <c r="Z26417" s="24"/>
      <c r="AC26417" s="24"/>
      <c r="AI26417" s="24"/>
      <c r="AL26417" s="24"/>
      <c r="AO26417" s="24"/>
      <c r="AR26417" s="24"/>
      <c r="AU26417" s="24"/>
    </row>
    <row r="26418">
      <c r="J26418" s="18"/>
      <c r="N26418" s="24"/>
      <c r="Q26418" s="24"/>
      <c r="T26418" s="24"/>
      <c r="W26418" s="24"/>
      <c r="Z26418" s="24"/>
      <c r="AC26418" s="24"/>
      <c r="AI26418" s="24"/>
      <c r="AL26418" s="24"/>
      <c r="AO26418" s="24"/>
      <c r="AR26418" s="24"/>
      <c r="AU26418" s="24"/>
    </row>
    <row r="26419">
      <c r="J26419" s="18"/>
      <c r="N26419" s="24"/>
      <c r="Q26419" s="24"/>
      <c r="T26419" s="24"/>
      <c r="W26419" s="24"/>
      <c r="Z26419" s="24"/>
      <c r="AC26419" s="24"/>
      <c r="AI26419" s="24"/>
      <c r="AL26419" s="24"/>
      <c r="AO26419" s="24"/>
      <c r="AR26419" s="24"/>
      <c r="AU26419" s="24"/>
    </row>
    <row r="26420">
      <c r="J26420" s="18"/>
      <c r="N26420" s="24"/>
      <c r="Q26420" s="24"/>
      <c r="T26420" s="24"/>
      <c r="W26420" s="24"/>
      <c r="Z26420" s="24"/>
      <c r="AC26420" s="24"/>
      <c r="AI26420" s="24"/>
      <c r="AL26420" s="24"/>
      <c r="AO26420" s="24"/>
      <c r="AR26420" s="24"/>
      <c r="AU26420" s="24"/>
    </row>
    <row r="26421">
      <c r="J26421" s="18"/>
      <c r="N26421" s="24"/>
      <c r="Q26421" s="24"/>
      <c r="T26421" s="24"/>
      <c r="W26421" s="24"/>
      <c r="Z26421" s="24"/>
      <c r="AC26421" s="24"/>
      <c r="AI26421" s="24"/>
      <c r="AL26421" s="24"/>
      <c r="AO26421" s="24"/>
      <c r="AR26421" s="24"/>
      <c r="AU26421" s="24"/>
    </row>
    <row r="26422">
      <c r="J26422" s="18"/>
      <c r="N26422" s="24"/>
      <c r="Q26422" s="24"/>
      <c r="T26422" s="24"/>
      <c r="W26422" s="24"/>
      <c r="Z26422" s="24"/>
      <c r="AC26422" s="24"/>
      <c r="AI26422" s="24"/>
      <c r="AL26422" s="24"/>
      <c r="AO26422" s="24"/>
      <c r="AR26422" s="24"/>
      <c r="AU26422" s="24"/>
    </row>
    <row r="26423">
      <c r="J26423" s="18"/>
      <c r="N26423" s="24"/>
      <c r="Q26423" s="24"/>
      <c r="T26423" s="24"/>
      <c r="W26423" s="24"/>
      <c r="Z26423" s="24"/>
      <c r="AC26423" s="24"/>
      <c r="AI26423" s="24"/>
      <c r="AL26423" s="24"/>
      <c r="AO26423" s="24"/>
      <c r="AR26423" s="24"/>
      <c r="AU26423" s="24"/>
    </row>
    <row r="26424">
      <c r="J26424" s="18"/>
      <c r="N26424" s="24"/>
      <c r="Q26424" s="24"/>
      <c r="T26424" s="24"/>
      <c r="W26424" s="24"/>
      <c r="Z26424" s="24"/>
      <c r="AC26424" s="24"/>
      <c r="AI26424" s="24"/>
      <c r="AL26424" s="24"/>
      <c r="AO26424" s="24"/>
      <c r="AR26424" s="24"/>
      <c r="AU26424" s="24"/>
    </row>
    <row r="26425">
      <c r="J26425" s="18"/>
      <c r="N26425" s="24"/>
      <c r="Q26425" s="24"/>
      <c r="T26425" s="24"/>
      <c r="W26425" s="24"/>
      <c r="Z26425" s="24"/>
      <c r="AC26425" s="24"/>
      <c r="AI26425" s="24"/>
      <c r="AL26425" s="24"/>
      <c r="AO26425" s="24"/>
      <c r="AR26425" s="24"/>
      <c r="AU26425" s="24"/>
    </row>
    <row r="26426">
      <c r="J26426" s="18"/>
      <c r="N26426" s="24"/>
      <c r="Q26426" s="24"/>
      <c r="T26426" s="24"/>
      <c r="W26426" s="24"/>
      <c r="Z26426" s="24"/>
      <c r="AC26426" s="24"/>
      <c r="AI26426" s="24"/>
      <c r="AL26426" s="24"/>
      <c r="AO26426" s="24"/>
      <c r="AR26426" s="24"/>
      <c r="AU26426" s="24"/>
    </row>
    <row r="26427">
      <c r="J26427" s="18"/>
      <c r="N26427" s="24"/>
      <c r="Q26427" s="24"/>
      <c r="T26427" s="24"/>
      <c r="W26427" s="24"/>
      <c r="Z26427" s="24"/>
      <c r="AC26427" s="24"/>
      <c r="AI26427" s="24"/>
      <c r="AL26427" s="24"/>
      <c r="AO26427" s="24"/>
      <c r="AR26427" s="24"/>
      <c r="AU26427" s="24"/>
    </row>
    <row r="26428">
      <c r="J26428" s="18"/>
      <c r="N26428" s="24"/>
      <c r="Q26428" s="24"/>
      <c r="T26428" s="24"/>
      <c r="W26428" s="24"/>
      <c r="Z26428" s="24"/>
      <c r="AC26428" s="24"/>
      <c r="AI26428" s="24"/>
      <c r="AL26428" s="24"/>
      <c r="AO26428" s="24"/>
      <c r="AR26428" s="24"/>
      <c r="AU26428" s="24"/>
    </row>
    <row r="26429">
      <c r="J26429" s="18"/>
      <c r="N26429" s="24"/>
      <c r="Q26429" s="24"/>
      <c r="T26429" s="24"/>
      <c r="W26429" s="24"/>
      <c r="Z26429" s="24"/>
      <c r="AC26429" s="24"/>
      <c r="AI26429" s="24"/>
      <c r="AL26429" s="24"/>
      <c r="AO26429" s="24"/>
      <c r="AR26429" s="24"/>
      <c r="AU26429" s="24"/>
    </row>
    <row r="26430">
      <c r="J26430" s="18"/>
      <c r="N26430" s="24"/>
      <c r="Q26430" s="24"/>
      <c r="T26430" s="24"/>
      <c r="W26430" s="24"/>
      <c r="Z26430" s="24"/>
      <c r="AC26430" s="24"/>
      <c r="AI26430" s="24"/>
      <c r="AL26430" s="24"/>
      <c r="AO26430" s="24"/>
      <c r="AR26430" s="24"/>
      <c r="AU26430" s="24"/>
    </row>
    <row r="26431">
      <c r="J26431" s="18"/>
      <c r="N26431" s="24"/>
      <c r="Q26431" s="24"/>
      <c r="T26431" s="24"/>
      <c r="W26431" s="24"/>
      <c r="Z26431" s="24"/>
      <c r="AC26431" s="24"/>
      <c r="AI26431" s="24"/>
      <c r="AL26431" s="24"/>
      <c r="AO26431" s="24"/>
      <c r="AR26431" s="24"/>
      <c r="AU26431" s="24"/>
    </row>
    <row r="26432">
      <c r="J26432" s="18"/>
      <c r="N26432" s="24"/>
      <c r="Q26432" s="24"/>
      <c r="T26432" s="24"/>
      <c r="W26432" s="24"/>
      <c r="Z26432" s="24"/>
      <c r="AC26432" s="24"/>
      <c r="AI26432" s="24"/>
      <c r="AL26432" s="24"/>
      <c r="AO26432" s="24"/>
      <c r="AR26432" s="24"/>
      <c r="AU26432" s="24"/>
    </row>
    <row r="26433">
      <c r="J26433" s="18"/>
      <c r="N26433" s="24"/>
      <c r="Q26433" s="24"/>
      <c r="T26433" s="24"/>
      <c r="W26433" s="24"/>
      <c r="Z26433" s="24"/>
      <c r="AC26433" s="24"/>
      <c r="AI26433" s="24"/>
      <c r="AL26433" s="24"/>
      <c r="AO26433" s="24"/>
      <c r="AR26433" s="24"/>
      <c r="AU26433" s="24"/>
    </row>
    <row r="26434">
      <c r="J26434" s="18"/>
      <c r="N26434" s="24"/>
      <c r="Q26434" s="24"/>
      <c r="T26434" s="24"/>
      <c r="W26434" s="24"/>
      <c r="Z26434" s="24"/>
      <c r="AC26434" s="24"/>
      <c r="AI26434" s="24"/>
      <c r="AL26434" s="24"/>
      <c r="AO26434" s="24"/>
      <c r="AR26434" s="24"/>
      <c r="AU26434" s="24"/>
    </row>
    <row r="26435">
      <c r="J26435" s="18"/>
      <c r="N26435" s="24"/>
      <c r="Q26435" s="24"/>
      <c r="T26435" s="24"/>
      <c r="W26435" s="24"/>
      <c r="Z26435" s="24"/>
      <c r="AC26435" s="24"/>
      <c r="AI26435" s="24"/>
      <c r="AL26435" s="24"/>
      <c r="AO26435" s="24"/>
      <c r="AR26435" s="24"/>
      <c r="AU26435" s="24"/>
    </row>
    <row r="26436">
      <c r="J26436" s="18"/>
      <c r="N26436" s="24"/>
      <c r="Q26436" s="24"/>
      <c r="T26436" s="24"/>
      <c r="W26436" s="24"/>
      <c r="Z26436" s="24"/>
      <c r="AC26436" s="24"/>
      <c r="AI26436" s="24"/>
      <c r="AL26436" s="24"/>
      <c r="AO26436" s="24"/>
      <c r="AR26436" s="24"/>
      <c r="AU26436" s="24"/>
    </row>
    <row r="26437">
      <c r="J26437" s="18"/>
      <c r="N26437" s="24"/>
      <c r="Q26437" s="24"/>
      <c r="T26437" s="24"/>
      <c r="W26437" s="24"/>
      <c r="Z26437" s="24"/>
      <c r="AC26437" s="24"/>
      <c r="AI26437" s="24"/>
      <c r="AL26437" s="24"/>
      <c r="AO26437" s="24"/>
      <c r="AR26437" s="24"/>
      <c r="AU26437" s="24"/>
    </row>
    <row r="26438">
      <c r="J26438" s="18"/>
      <c r="N26438" s="24"/>
      <c r="Q26438" s="24"/>
      <c r="T26438" s="24"/>
      <c r="W26438" s="24"/>
      <c r="Z26438" s="24"/>
      <c r="AC26438" s="24"/>
      <c r="AI26438" s="24"/>
      <c r="AL26438" s="24"/>
      <c r="AO26438" s="24"/>
      <c r="AR26438" s="24"/>
      <c r="AU26438" s="24"/>
    </row>
    <row r="26439">
      <c r="J26439" s="18"/>
      <c r="N26439" s="24"/>
      <c r="Q26439" s="24"/>
      <c r="T26439" s="24"/>
      <c r="W26439" s="24"/>
      <c r="Z26439" s="24"/>
      <c r="AC26439" s="24"/>
      <c r="AI26439" s="24"/>
      <c r="AL26439" s="24"/>
      <c r="AO26439" s="24"/>
      <c r="AR26439" s="24"/>
      <c r="AU26439" s="24"/>
    </row>
    <row r="26440">
      <c r="J26440" s="18"/>
      <c r="N26440" s="24"/>
      <c r="Q26440" s="24"/>
      <c r="T26440" s="24"/>
      <c r="W26440" s="24"/>
      <c r="Z26440" s="24"/>
      <c r="AC26440" s="24"/>
      <c r="AI26440" s="24"/>
      <c r="AL26440" s="24"/>
      <c r="AO26440" s="24"/>
      <c r="AR26440" s="24"/>
      <c r="AU26440" s="24"/>
    </row>
    <row r="26441">
      <c r="J26441" s="18"/>
      <c r="N26441" s="24"/>
      <c r="Q26441" s="24"/>
      <c r="T26441" s="24"/>
      <c r="W26441" s="24"/>
      <c r="Z26441" s="24"/>
      <c r="AC26441" s="24"/>
      <c r="AI26441" s="24"/>
      <c r="AL26441" s="24"/>
      <c r="AO26441" s="24"/>
      <c r="AR26441" s="24"/>
      <c r="AU26441" s="24"/>
    </row>
    <row r="26442">
      <c r="J26442" s="18"/>
      <c r="N26442" s="24"/>
      <c r="Q26442" s="24"/>
      <c r="T26442" s="24"/>
      <c r="W26442" s="24"/>
      <c r="Z26442" s="24"/>
      <c r="AC26442" s="24"/>
      <c r="AI26442" s="24"/>
      <c r="AL26442" s="24"/>
      <c r="AO26442" s="24"/>
      <c r="AR26442" s="24"/>
      <c r="AU26442" s="24"/>
    </row>
    <row r="26443">
      <c r="J26443" s="18"/>
      <c r="N26443" s="24"/>
      <c r="Q26443" s="24"/>
      <c r="T26443" s="24"/>
      <c r="W26443" s="24"/>
      <c r="Z26443" s="24"/>
      <c r="AC26443" s="24"/>
      <c r="AI26443" s="24"/>
      <c r="AL26443" s="24"/>
      <c r="AO26443" s="24"/>
      <c r="AR26443" s="24"/>
      <c r="AU26443" s="24"/>
    </row>
    <row r="26444">
      <c r="J26444" s="18"/>
      <c r="N26444" s="24"/>
      <c r="Q26444" s="24"/>
      <c r="T26444" s="24"/>
      <c r="W26444" s="24"/>
      <c r="Z26444" s="24"/>
      <c r="AC26444" s="24"/>
      <c r="AI26444" s="24"/>
      <c r="AL26444" s="24"/>
      <c r="AO26444" s="24"/>
      <c r="AR26444" s="24"/>
      <c r="AU26444" s="24"/>
    </row>
    <row r="26445">
      <c r="J26445" s="18"/>
      <c r="N26445" s="24"/>
      <c r="Q26445" s="24"/>
      <c r="T26445" s="24"/>
      <c r="W26445" s="24"/>
      <c r="Z26445" s="24"/>
      <c r="AC26445" s="24"/>
      <c r="AI26445" s="24"/>
      <c r="AL26445" s="24"/>
      <c r="AO26445" s="24"/>
      <c r="AR26445" s="24"/>
      <c r="AU26445" s="24"/>
    </row>
    <row r="26446">
      <c r="J26446" s="18"/>
      <c r="N26446" s="24"/>
      <c r="Q26446" s="24"/>
      <c r="T26446" s="24"/>
      <c r="W26446" s="24"/>
      <c r="Z26446" s="24"/>
      <c r="AC26446" s="24"/>
      <c r="AI26446" s="24"/>
      <c r="AL26446" s="24"/>
      <c r="AO26446" s="24"/>
      <c r="AR26446" s="24"/>
      <c r="AU26446" s="24"/>
    </row>
    <row r="26447">
      <c r="J26447" s="18"/>
      <c r="N26447" s="24"/>
      <c r="Q26447" s="24"/>
      <c r="T26447" s="24"/>
      <c r="W26447" s="24"/>
      <c r="Z26447" s="24"/>
      <c r="AC26447" s="24"/>
      <c r="AI26447" s="24"/>
      <c r="AL26447" s="24"/>
      <c r="AO26447" s="24"/>
      <c r="AR26447" s="24"/>
      <c r="AU26447" s="24"/>
    </row>
    <row r="26448">
      <c r="J26448" s="18"/>
      <c r="N26448" s="24"/>
      <c r="Q26448" s="24"/>
      <c r="T26448" s="24"/>
      <c r="W26448" s="24"/>
      <c r="Z26448" s="24"/>
      <c r="AC26448" s="24"/>
      <c r="AI26448" s="24"/>
      <c r="AL26448" s="24"/>
      <c r="AO26448" s="24"/>
      <c r="AR26448" s="24"/>
      <c r="AU26448" s="24"/>
    </row>
    <row r="26449">
      <c r="J26449" s="18"/>
      <c r="N26449" s="24"/>
      <c r="Q26449" s="24"/>
      <c r="T26449" s="24"/>
      <c r="W26449" s="24"/>
      <c r="Z26449" s="24"/>
      <c r="AC26449" s="24"/>
      <c r="AI26449" s="24"/>
      <c r="AL26449" s="24"/>
      <c r="AO26449" s="24"/>
      <c r="AR26449" s="24"/>
      <c r="AU26449" s="24"/>
    </row>
    <row r="26450">
      <c r="J26450" s="18"/>
      <c r="N26450" s="24"/>
      <c r="Q26450" s="24"/>
      <c r="T26450" s="24"/>
      <c r="W26450" s="24"/>
      <c r="Z26450" s="24"/>
      <c r="AC26450" s="24"/>
      <c r="AI26450" s="24"/>
      <c r="AL26450" s="24"/>
      <c r="AO26450" s="24"/>
      <c r="AR26450" s="24"/>
      <c r="AU26450" s="24"/>
    </row>
    <row r="26451">
      <c r="J26451" s="18"/>
      <c r="N26451" s="24"/>
      <c r="Q26451" s="24"/>
      <c r="T26451" s="24"/>
      <c r="W26451" s="24"/>
      <c r="Z26451" s="24"/>
      <c r="AC26451" s="24"/>
      <c r="AI26451" s="24"/>
      <c r="AL26451" s="24"/>
      <c r="AO26451" s="24"/>
      <c r="AR26451" s="24"/>
      <c r="AU26451" s="24"/>
    </row>
    <row r="26452">
      <c r="J26452" s="18"/>
      <c r="N26452" s="24"/>
      <c r="Q26452" s="24"/>
      <c r="T26452" s="24"/>
      <c r="W26452" s="24"/>
      <c r="Z26452" s="24"/>
      <c r="AC26452" s="24"/>
      <c r="AI26452" s="24"/>
      <c r="AL26452" s="24"/>
      <c r="AO26452" s="24"/>
      <c r="AR26452" s="24"/>
      <c r="AU26452" s="24"/>
    </row>
    <row r="26453">
      <c r="J26453" s="18"/>
      <c r="N26453" s="24"/>
      <c r="Q26453" s="24"/>
      <c r="T26453" s="24"/>
      <c r="W26453" s="24"/>
      <c r="Z26453" s="24"/>
      <c r="AC26453" s="24"/>
      <c r="AI26453" s="24"/>
      <c r="AL26453" s="24"/>
      <c r="AO26453" s="24"/>
      <c r="AR26453" s="24"/>
      <c r="AU26453" s="24"/>
    </row>
    <row r="26454">
      <c r="J26454" s="18"/>
      <c r="N26454" s="24"/>
      <c r="Q26454" s="24"/>
      <c r="T26454" s="24"/>
      <c r="W26454" s="24"/>
      <c r="Z26454" s="24"/>
      <c r="AC26454" s="24"/>
      <c r="AI26454" s="24"/>
      <c r="AL26454" s="24"/>
      <c r="AO26454" s="24"/>
      <c r="AR26454" s="24"/>
      <c r="AU26454" s="24"/>
    </row>
    <row r="26455">
      <c r="J26455" s="18"/>
      <c r="N26455" s="24"/>
      <c r="Q26455" s="24"/>
      <c r="T26455" s="24"/>
      <c r="W26455" s="24"/>
      <c r="Z26455" s="24"/>
      <c r="AC26455" s="24"/>
      <c r="AI26455" s="24"/>
      <c r="AL26455" s="24"/>
      <c r="AO26455" s="24"/>
      <c r="AR26455" s="24"/>
      <c r="AU26455" s="24"/>
    </row>
    <row r="26456">
      <c r="J26456" s="18"/>
      <c r="N26456" s="24"/>
      <c r="Q26456" s="24"/>
      <c r="T26456" s="24"/>
      <c r="W26456" s="24"/>
      <c r="Z26456" s="24"/>
      <c r="AC26456" s="24"/>
      <c r="AI26456" s="24"/>
      <c r="AL26456" s="24"/>
      <c r="AO26456" s="24"/>
      <c r="AR26456" s="24"/>
      <c r="AU26456" s="24"/>
    </row>
    <row r="26457">
      <c r="J26457" s="18"/>
      <c r="N26457" s="24"/>
      <c r="Q26457" s="24"/>
      <c r="T26457" s="24"/>
      <c r="W26457" s="24"/>
      <c r="Z26457" s="24"/>
      <c r="AC26457" s="24"/>
      <c r="AI26457" s="24"/>
      <c r="AL26457" s="24"/>
      <c r="AO26457" s="24"/>
      <c r="AR26457" s="24"/>
      <c r="AU26457" s="24"/>
    </row>
    <row r="26458">
      <c r="J26458" s="18"/>
      <c r="N26458" s="24"/>
      <c r="Q26458" s="24"/>
      <c r="T26458" s="24"/>
      <c r="W26458" s="24"/>
      <c r="Z26458" s="24"/>
      <c r="AC26458" s="24"/>
      <c r="AI26458" s="24"/>
      <c r="AL26458" s="24"/>
      <c r="AO26458" s="24"/>
      <c r="AR26458" s="24"/>
      <c r="AU26458" s="24"/>
    </row>
    <row r="26459">
      <c r="J26459" s="18"/>
      <c r="N26459" s="24"/>
      <c r="Q26459" s="24"/>
      <c r="T26459" s="24"/>
      <c r="W26459" s="24"/>
      <c r="Z26459" s="24"/>
      <c r="AC26459" s="24"/>
      <c r="AI26459" s="24"/>
      <c r="AL26459" s="24"/>
      <c r="AO26459" s="24"/>
      <c r="AR26459" s="24"/>
      <c r="AU26459" s="24"/>
    </row>
    <row r="26460">
      <c r="J26460" s="18"/>
      <c r="N26460" s="24"/>
      <c r="Q26460" s="24"/>
      <c r="T26460" s="24"/>
      <c r="W26460" s="24"/>
      <c r="Z26460" s="24"/>
      <c r="AC26460" s="24"/>
      <c r="AI26460" s="24"/>
      <c r="AL26460" s="24"/>
      <c r="AO26460" s="24"/>
      <c r="AR26460" s="24"/>
      <c r="AU26460" s="24"/>
    </row>
    <row r="26461">
      <c r="J26461" s="18"/>
      <c r="N26461" s="24"/>
      <c r="Q26461" s="24"/>
      <c r="T26461" s="24"/>
      <c r="W26461" s="24"/>
      <c r="Z26461" s="24"/>
      <c r="AC26461" s="24"/>
      <c r="AI26461" s="24"/>
      <c r="AL26461" s="24"/>
      <c r="AO26461" s="24"/>
      <c r="AR26461" s="24"/>
      <c r="AU26461" s="24"/>
    </row>
    <row r="26462">
      <c r="J26462" s="18"/>
      <c r="N26462" s="24"/>
      <c r="Q26462" s="24"/>
      <c r="T26462" s="24"/>
      <c r="W26462" s="24"/>
      <c r="Z26462" s="24"/>
      <c r="AC26462" s="24"/>
      <c r="AI26462" s="24"/>
      <c r="AL26462" s="24"/>
      <c r="AO26462" s="24"/>
      <c r="AR26462" s="24"/>
      <c r="AU26462" s="24"/>
    </row>
    <row r="26463">
      <c r="J26463" s="18"/>
      <c r="N26463" s="24"/>
      <c r="Q26463" s="24"/>
      <c r="T26463" s="24"/>
      <c r="W26463" s="24"/>
      <c r="Z26463" s="24"/>
      <c r="AC26463" s="24"/>
      <c r="AI26463" s="24"/>
      <c r="AL26463" s="24"/>
      <c r="AO26463" s="24"/>
      <c r="AR26463" s="24"/>
      <c r="AU26463" s="24"/>
    </row>
    <row r="26464">
      <c r="J26464" s="18"/>
      <c r="N26464" s="24"/>
      <c r="Q26464" s="24"/>
      <c r="T26464" s="24"/>
      <c r="W26464" s="24"/>
      <c r="Z26464" s="24"/>
      <c r="AC26464" s="24"/>
      <c r="AI26464" s="24"/>
      <c r="AL26464" s="24"/>
      <c r="AO26464" s="24"/>
      <c r="AR26464" s="24"/>
      <c r="AU26464" s="24"/>
    </row>
    <row r="26465">
      <c r="J26465" s="18"/>
      <c r="N26465" s="24"/>
      <c r="Q26465" s="24"/>
      <c r="T26465" s="24"/>
      <c r="W26465" s="24"/>
      <c r="Z26465" s="24"/>
      <c r="AC26465" s="24"/>
      <c r="AI26465" s="24"/>
      <c r="AL26465" s="24"/>
      <c r="AO26465" s="24"/>
      <c r="AR26465" s="24"/>
      <c r="AU26465" s="24"/>
    </row>
    <row r="26466">
      <c r="J26466" s="18"/>
      <c r="N26466" s="24"/>
      <c r="Q26466" s="24"/>
      <c r="T26466" s="24"/>
      <c r="W26466" s="24"/>
      <c r="Z26466" s="24"/>
      <c r="AC26466" s="24"/>
      <c r="AI26466" s="24"/>
      <c r="AL26466" s="24"/>
      <c r="AO26466" s="24"/>
      <c r="AR26466" s="24"/>
      <c r="AU26466" s="24"/>
    </row>
    <row r="26467">
      <c r="J26467" s="18"/>
      <c r="N26467" s="24"/>
      <c r="Q26467" s="24"/>
      <c r="T26467" s="24"/>
      <c r="W26467" s="24"/>
      <c r="Z26467" s="24"/>
      <c r="AC26467" s="24"/>
      <c r="AI26467" s="24"/>
      <c r="AL26467" s="24"/>
      <c r="AO26467" s="24"/>
      <c r="AR26467" s="24"/>
      <c r="AU26467" s="24"/>
    </row>
    <row r="26468">
      <c r="J26468" s="18"/>
      <c r="N26468" s="24"/>
      <c r="Q26468" s="24"/>
      <c r="T26468" s="24"/>
      <c r="W26468" s="24"/>
      <c r="Z26468" s="24"/>
      <c r="AC26468" s="24"/>
      <c r="AI26468" s="24"/>
      <c r="AL26468" s="24"/>
      <c r="AO26468" s="24"/>
      <c r="AR26468" s="24"/>
      <c r="AU26468" s="24"/>
    </row>
    <row r="26469">
      <c r="J26469" s="18"/>
      <c r="N26469" s="24"/>
      <c r="Q26469" s="24"/>
      <c r="T26469" s="24"/>
      <c r="W26469" s="24"/>
      <c r="Z26469" s="24"/>
      <c r="AC26469" s="24"/>
      <c r="AI26469" s="24"/>
      <c r="AL26469" s="24"/>
      <c r="AO26469" s="24"/>
      <c r="AR26469" s="24"/>
      <c r="AU26469" s="24"/>
    </row>
    <row r="26470">
      <c r="J26470" s="18"/>
      <c r="N26470" s="24"/>
      <c r="Q26470" s="24"/>
      <c r="T26470" s="24"/>
      <c r="W26470" s="24"/>
      <c r="Z26470" s="24"/>
      <c r="AC26470" s="24"/>
      <c r="AI26470" s="24"/>
      <c r="AL26470" s="24"/>
      <c r="AO26470" s="24"/>
      <c r="AR26470" s="24"/>
      <c r="AU26470" s="24"/>
    </row>
    <row r="26471">
      <c r="J26471" s="18"/>
      <c r="N26471" s="24"/>
      <c r="Q26471" s="24"/>
      <c r="T26471" s="24"/>
      <c r="W26471" s="24"/>
      <c r="Z26471" s="24"/>
      <c r="AC26471" s="24"/>
      <c r="AI26471" s="24"/>
      <c r="AL26471" s="24"/>
      <c r="AO26471" s="24"/>
      <c r="AR26471" s="24"/>
      <c r="AU26471" s="24"/>
    </row>
    <row r="26472">
      <c r="J26472" s="18"/>
      <c r="N26472" s="24"/>
      <c r="Q26472" s="24"/>
      <c r="T26472" s="24"/>
      <c r="W26472" s="24"/>
      <c r="Z26472" s="24"/>
      <c r="AC26472" s="24"/>
      <c r="AI26472" s="24"/>
      <c r="AL26472" s="24"/>
      <c r="AO26472" s="24"/>
      <c r="AR26472" s="24"/>
      <c r="AU26472" s="24"/>
    </row>
    <row r="26473">
      <c r="J26473" s="18"/>
      <c r="N26473" s="24"/>
      <c r="Q26473" s="24"/>
      <c r="T26473" s="24"/>
      <c r="W26473" s="24"/>
      <c r="Z26473" s="24"/>
      <c r="AC26473" s="24"/>
      <c r="AI26473" s="24"/>
      <c r="AL26473" s="24"/>
      <c r="AO26473" s="24"/>
      <c r="AR26473" s="24"/>
      <c r="AU26473" s="24"/>
    </row>
    <row r="26474">
      <c r="J26474" s="18"/>
      <c r="N26474" s="24"/>
      <c r="Q26474" s="24"/>
      <c r="T26474" s="24"/>
      <c r="W26474" s="24"/>
      <c r="Z26474" s="24"/>
      <c r="AC26474" s="24"/>
      <c r="AI26474" s="24"/>
      <c r="AL26474" s="24"/>
      <c r="AO26474" s="24"/>
      <c r="AR26474" s="24"/>
      <c r="AU26474" s="24"/>
    </row>
    <row r="26475">
      <c r="J26475" s="18"/>
      <c r="N26475" s="24"/>
      <c r="Q26475" s="24"/>
      <c r="T26475" s="24"/>
      <c r="W26475" s="24"/>
      <c r="Z26475" s="24"/>
      <c r="AC26475" s="24"/>
      <c r="AI26475" s="24"/>
      <c r="AL26475" s="24"/>
      <c r="AO26475" s="24"/>
      <c r="AR26475" s="24"/>
      <c r="AU26475" s="24"/>
    </row>
    <row r="26476">
      <c r="J26476" s="18"/>
      <c r="N26476" s="24"/>
      <c r="Q26476" s="24"/>
      <c r="T26476" s="24"/>
      <c r="W26476" s="24"/>
      <c r="Z26476" s="24"/>
      <c r="AC26476" s="24"/>
      <c r="AI26476" s="24"/>
      <c r="AL26476" s="24"/>
      <c r="AO26476" s="24"/>
      <c r="AR26476" s="24"/>
      <c r="AU26476" s="24"/>
    </row>
    <row r="26477">
      <c r="J26477" s="18"/>
      <c r="N26477" s="24"/>
      <c r="Q26477" s="24"/>
      <c r="T26477" s="24"/>
      <c r="W26477" s="24"/>
      <c r="Z26477" s="24"/>
      <c r="AC26477" s="24"/>
      <c r="AI26477" s="24"/>
      <c r="AL26477" s="24"/>
      <c r="AO26477" s="24"/>
      <c r="AR26477" s="24"/>
      <c r="AU26477" s="24"/>
    </row>
    <row r="26478">
      <c r="J26478" s="18"/>
      <c r="N26478" s="24"/>
      <c r="Q26478" s="24"/>
      <c r="T26478" s="24"/>
      <c r="W26478" s="24"/>
      <c r="Z26478" s="24"/>
      <c r="AC26478" s="24"/>
      <c r="AI26478" s="24"/>
      <c r="AL26478" s="24"/>
      <c r="AO26478" s="24"/>
      <c r="AR26478" s="24"/>
      <c r="AU26478" s="24"/>
    </row>
    <row r="26479">
      <c r="J26479" s="18"/>
      <c r="N26479" s="24"/>
      <c r="Q26479" s="24"/>
      <c r="T26479" s="24"/>
      <c r="W26479" s="24"/>
      <c r="Z26479" s="24"/>
      <c r="AC26479" s="24"/>
      <c r="AI26479" s="24"/>
      <c r="AL26479" s="24"/>
      <c r="AO26479" s="24"/>
      <c r="AR26479" s="24"/>
      <c r="AU26479" s="24"/>
    </row>
    <row r="26480">
      <c r="J26480" s="18"/>
      <c r="N26480" s="24"/>
      <c r="Q26480" s="24"/>
      <c r="T26480" s="24"/>
      <c r="W26480" s="24"/>
      <c r="Z26480" s="24"/>
      <c r="AC26480" s="24"/>
      <c r="AI26480" s="24"/>
      <c r="AL26480" s="24"/>
      <c r="AO26480" s="24"/>
      <c r="AR26480" s="24"/>
      <c r="AU26480" s="24"/>
    </row>
    <row r="26481">
      <c r="J26481" s="18"/>
      <c r="N26481" s="24"/>
      <c r="Q26481" s="24"/>
      <c r="T26481" s="24"/>
      <c r="W26481" s="24"/>
      <c r="Z26481" s="24"/>
      <c r="AC26481" s="24"/>
      <c r="AI26481" s="24"/>
      <c r="AL26481" s="24"/>
      <c r="AO26481" s="24"/>
      <c r="AR26481" s="24"/>
      <c r="AU26481" s="24"/>
    </row>
    <row r="26482">
      <c r="J26482" s="18"/>
      <c r="N26482" s="24"/>
      <c r="Q26482" s="24"/>
      <c r="T26482" s="24"/>
      <c r="W26482" s="24"/>
      <c r="Z26482" s="24"/>
      <c r="AC26482" s="24"/>
      <c r="AI26482" s="24"/>
      <c r="AL26482" s="24"/>
      <c r="AO26482" s="24"/>
      <c r="AR26482" s="24"/>
      <c r="AU26482" s="24"/>
    </row>
    <row r="26483">
      <c r="J26483" s="18"/>
      <c r="N26483" s="24"/>
      <c r="Q26483" s="24"/>
      <c r="T26483" s="24"/>
      <c r="W26483" s="24"/>
      <c r="Z26483" s="24"/>
      <c r="AC26483" s="24"/>
      <c r="AI26483" s="24"/>
      <c r="AL26483" s="24"/>
      <c r="AO26483" s="24"/>
      <c r="AR26483" s="24"/>
      <c r="AU26483" s="24"/>
    </row>
    <row r="26484">
      <c r="J26484" s="18"/>
      <c r="N26484" s="24"/>
      <c r="Q26484" s="24"/>
      <c r="T26484" s="24"/>
      <c r="W26484" s="24"/>
      <c r="Z26484" s="24"/>
      <c r="AC26484" s="24"/>
      <c r="AI26484" s="24"/>
      <c r="AL26484" s="24"/>
      <c r="AO26484" s="24"/>
      <c r="AR26484" s="24"/>
      <c r="AU26484" s="24"/>
    </row>
    <row r="26485">
      <c r="J26485" s="18"/>
      <c r="N26485" s="24"/>
      <c r="Q26485" s="24"/>
      <c r="T26485" s="24"/>
      <c r="W26485" s="24"/>
      <c r="Z26485" s="24"/>
      <c r="AC26485" s="24"/>
      <c r="AI26485" s="24"/>
      <c r="AL26485" s="24"/>
      <c r="AO26485" s="24"/>
      <c r="AR26485" s="24"/>
      <c r="AU26485" s="24"/>
    </row>
    <row r="26486">
      <c r="J26486" s="18"/>
      <c r="N26486" s="24"/>
      <c r="Q26486" s="24"/>
      <c r="T26486" s="24"/>
      <c r="W26486" s="24"/>
      <c r="Z26486" s="24"/>
      <c r="AC26486" s="24"/>
      <c r="AI26486" s="24"/>
      <c r="AL26486" s="24"/>
      <c r="AO26486" s="24"/>
      <c r="AR26486" s="24"/>
      <c r="AU26486" s="24"/>
    </row>
    <row r="26487">
      <c r="J26487" s="18"/>
      <c r="N26487" s="24"/>
      <c r="Q26487" s="24"/>
      <c r="T26487" s="24"/>
      <c r="W26487" s="24"/>
      <c r="Z26487" s="24"/>
      <c r="AC26487" s="24"/>
      <c r="AI26487" s="24"/>
      <c r="AL26487" s="24"/>
      <c r="AO26487" s="24"/>
      <c r="AR26487" s="24"/>
      <c r="AU26487" s="24"/>
    </row>
    <row r="26488">
      <c r="J26488" s="18"/>
      <c r="N26488" s="24"/>
      <c r="Q26488" s="24"/>
      <c r="T26488" s="24"/>
      <c r="W26488" s="24"/>
      <c r="Z26488" s="24"/>
      <c r="AC26488" s="24"/>
      <c r="AI26488" s="24"/>
      <c r="AL26488" s="24"/>
      <c r="AO26488" s="24"/>
      <c r="AR26488" s="24"/>
      <c r="AU26488" s="24"/>
    </row>
    <row r="26489">
      <c r="J26489" s="18"/>
      <c r="N26489" s="24"/>
      <c r="Q26489" s="24"/>
      <c r="T26489" s="24"/>
      <c r="W26489" s="24"/>
      <c r="Z26489" s="24"/>
      <c r="AC26489" s="24"/>
      <c r="AI26489" s="24"/>
      <c r="AL26489" s="24"/>
      <c r="AO26489" s="24"/>
      <c r="AR26489" s="24"/>
      <c r="AU26489" s="24"/>
    </row>
    <row r="26490">
      <c r="J26490" s="18"/>
      <c r="N26490" s="24"/>
      <c r="Q26490" s="24"/>
      <c r="T26490" s="24"/>
      <c r="W26490" s="24"/>
      <c r="Z26490" s="24"/>
      <c r="AC26490" s="24"/>
      <c r="AI26490" s="24"/>
      <c r="AL26490" s="24"/>
      <c r="AO26490" s="24"/>
      <c r="AR26490" s="24"/>
      <c r="AU26490" s="24"/>
    </row>
    <row r="26491">
      <c r="J26491" s="18"/>
      <c r="N26491" s="24"/>
      <c r="Q26491" s="24"/>
      <c r="T26491" s="24"/>
      <c r="W26491" s="24"/>
      <c r="Z26491" s="24"/>
      <c r="AC26491" s="24"/>
      <c r="AI26491" s="24"/>
      <c r="AL26491" s="24"/>
      <c r="AO26491" s="24"/>
      <c r="AR26491" s="24"/>
      <c r="AU26491" s="24"/>
    </row>
    <row r="26492">
      <c r="J26492" s="18"/>
      <c r="N26492" s="24"/>
      <c r="Q26492" s="24"/>
      <c r="T26492" s="24"/>
      <c r="W26492" s="24"/>
      <c r="Z26492" s="24"/>
      <c r="AC26492" s="24"/>
      <c r="AI26492" s="24"/>
      <c r="AL26492" s="24"/>
      <c r="AO26492" s="24"/>
      <c r="AR26492" s="24"/>
      <c r="AU26492" s="24"/>
    </row>
    <row r="26493">
      <c r="J26493" s="18"/>
      <c r="N26493" s="24"/>
      <c r="Q26493" s="24"/>
      <c r="T26493" s="24"/>
      <c r="W26493" s="24"/>
      <c r="Z26493" s="24"/>
      <c r="AC26493" s="24"/>
      <c r="AI26493" s="24"/>
      <c r="AL26493" s="24"/>
      <c r="AO26493" s="24"/>
      <c r="AR26493" s="24"/>
      <c r="AU26493" s="24"/>
    </row>
    <row r="26494">
      <c r="J26494" s="18"/>
      <c r="N26494" s="24"/>
      <c r="Q26494" s="24"/>
      <c r="T26494" s="24"/>
      <c r="W26494" s="24"/>
      <c r="Z26494" s="24"/>
      <c r="AC26494" s="24"/>
      <c r="AI26494" s="24"/>
      <c r="AL26494" s="24"/>
      <c r="AO26494" s="24"/>
      <c r="AR26494" s="24"/>
      <c r="AU26494" s="24"/>
    </row>
    <row r="26495">
      <c r="J26495" s="18"/>
      <c r="N26495" s="24"/>
      <c r="Q26495" s="24"/>
      <c r="T26495" s="24"/>
      <c r="W26495" s="24"/>
      <c r="Z26495" s="24"/>
      <c r="AC26495" s="24"/>
      <c r="AI26495" s="24"/>
      <c r="AL26495" s="24"/>
      <c r="AO26495" s="24"/>
      <c r="AR26495" s="24"/>
      <c r="AU26495" s="24"/>
    </row>
    <row r="26496">
      <c r="J26496" s="18"/>
      <c r="N26496" s="24"/>
      <c r="Q26496" s="24"/>
      <c r="T26496" s="24"/>
      <c r="W26496" s="24"/>
      <c r="Z26496" s="24"/>
      <c r="AC26496" s="24"/>
      <c r="AI26496" s="24"/>
      <c r="AL26496" s="24"/>
      <c r="AO26496" s="24"/>
      <c r="AR26496" s="24"/>
      <c r="AU26496" s="24"/>
    </row>
    <row r="26497">
      <c r="J26497" s="18"/>
      <c r="N26497" s="24"/>
      <c r="Q26497" s="24"/>
      <c r="T26497" s="24"/>
      <c r="W26497" s="24"/>
      <c r="Z26497" s="24"/>
      <c r="AC26497" s="24"/>
      <c r="AI26497" s="24"/>
      <c r="AL26497" s="24"/>
      <c r="AO26497" s="24"/>
      <c r="AR26497" s="24"/>
      <c r="AU26497" s="24"/>
    </row>
    <row r="26498">
      <c r="J26498" s="18"/>
      <c r="N26498" s="24"/>
      <c r="Q26498" s="24"/>
      <c r="T26498" s="24"/>
      <c r="W26498" s="24"/>
      <c r="Z26498" s="24"/>
      <c r="AC26498" s="24"/>
      <c r="AI26498" s="24"/>
      <c r="AL26498" s="24"/>
      <c r="AO26498" s="24"/>
      <c r="AR26498" s="24"/>
      <c r="AU26498" s="24"/>
    </row>
    <row r="26499">
      <c r="J26499" s="18"/>
      <c r="N26499" s="24"/>
      <c r="Q26499" s="24"/>
      <c r="T26499" s="24"/>
      <c r="W26499" s="24"/>
      <c r="Z26499" s="24"/>
      <c r="AC26499" s="24"/>
      <c r="AI26499" s="24"/>
      <c r="AL26499" s="24"/>
      <c r="AO26499" s="24"/>
      <c r="AR26499" s="24"/>
      <c r="AU26499" s="24"/>
    </row>
    <row r="26500">
      <c r="J26500" s="18"/>
      <c r="N26500" s="24"/>
      <c r="Q26500" s="24"/>
      <c r="T26500" s="24"/>
      <c r="W26500" s="24"/>
      <c r="Z26500" s="24"/>
      <c r="AC26500" s="24"/>
      <c r="AI26500" s="24"/>
      <c r="AL26500" s="24"/>
      <c r="AO26500" s="24"/>
      <c r="AR26500" s="24"/>
      <c r="AU26500" s="24"/>
    </row>
    <row r="26501">
      <c r="J26501" s="18"/>
      <c r="N26501" s="24"/>
      <c r="Q26501" s="24"/>
      <c r="T26501" s="24"/>
      <c r="W26501" s="24"/>
      <c r="Z26501" s="24"/>
      <c r="AC26501" s="24"/>
      <c r="AI26501" s="24"/>
      <c r="AL26501" s="24"/>
      <c r="AO26501" s="24"/>
      <c r="AR26501" s="24"/>
      <c r="AU26501" s="24"/>
    </row>
    <row r="26502">
      <c r="J26502" s="18"/>
      <c r="N26502" s="24"/>
      <c r="Q26502" s="24"/>
      <c r="T26502" s="24"/>
      <c r="W26502" s="24"/>
      <c r="Z26502" s="24"/>
      <c r="AC26502" s="24"/>
      <c r="AI26502" s="24"/>
      <c r="AL26502" s="24"/>
      <c r="AO26502" s="24"/>
      <c r="AR26502" s="24"/>
      <c r="AU26502" s="24"/>
    </row>
    <row r="26503">
      <c r="J26503" s="18"/>
      <c r="N26503" s="24"/>
      <c r="Q26503" s="24"/>
      <c r="T26503" s="24"/>
      <c r="W26503" s="24"/>
      <c r="Z26503" s="24"/>
      <c r="AC26503" s="24"/>
      <c r="AI26503" s="24"/>
      <c r="AL26503" s="24"/>
      <c r="AO26503" s="24"/>
      <c r="AR26503" s="24"/>
      <c r="AU26503" s="24"/>
    </row>
    <row r="26504">
      <c r="J26504" s="18"/>
      <c r="N26504" s="24"/>
      <c r="Q26504" s="24"/>
      <c r="T26504" s="24"/>
      <c r="W26504" s="24"/>
      <c r="Z26504" s="24"/>
      <c r="AC26504" s="24"/>
      <c r="AI26504" s="24"/>
      <c r="AL26504" s="24"/>
      <c r="AO26504" s="24"/>
      <c r="AR26504" s="24"/>
      <c r="AU26504" s="24"/>
    </row>
    <row r="26505">
      <c r="J26505" s="18"/>
      <c r="N26505" s="24"/>
      <c r="Q26505" s="24"/>
      <c r="T26505" s="24"/>
      <c r="W26505" s="24"/>
      <c r="Z26505" s="24"/>
      <c r="AC26505" s="24"/>
      <c r="AI26505" s="24"/>
      <c r="AL26505" s="24"/>
      <c r="AO26505" s="24"/>
      <c r="AR26505" s="24"/>
      <c r="AU26505" s="24"/>
    </row>
    <row r="26506">
      <c r="J26506" s="18"/>
      <c r="N26506" s="24"/>
      <c r="Q26506" s="24"/>
      <c r="T26506" s="24"/>
      <c r="W26506" s="24"/>
      <c r="Z26506" s="24"/>
      <c r="AC26506" s="24"/>
      <c r="AI26506" s="24"/>
      <c r="AL26506" s="24"/>
      <c r="AO26506" s="24"/>
      <c r="AR26506" s="24"/>
      <c r="AU26506" s="24"/>
    </row>
    <row r="26507">
      <c r="J26507" s="18"/>
      <c r="N26507" s="24"/>
      <c r="Q26507" s="24"/>
      <c r="T26507" s="24"/>
      <c r="W26507" s="24"/>
      <c r="Z26507" s="24"/>
      <c r="AC26507" s="24"/>
      <c r="AI26507" s="24"/>
      <c r="AL26507" s="24"/>
      <c r="AO26507" s="24"/>
      <c r="AR26507" s="24"/>
      <c r="AU26507" s="24"/>
    </row>
    <row r="26508">
      <c r="J26508" s="18"/>
      <c r="N26508" s="24"/>
      <c r="Q26508" s="24"/>
      <c r="T26508" s="24"/>
      <c r="W26508" s="24"/>
      <c r="Z26508" s="24"/>
      <c r="AC26508" s="24"/>
      <c r="AI26508" s="24"/>
      <c r="AL26508" s="24"/>
      <c r="AO26508" s="24"/>
      <c r="AR26508" s="24"/>
      <c r="AU26508" s="24"/>
    </row>
    <row r="26509">
      <c r="J26509" s="18"/>
      <c r="N26509" s="24"/>
      <c r="Q26509" s="24"/>
      <c r="T26509" s="24"/>
      <c r="W26509" s="24"/>
      <c r="Z26509" s="24"/>
      <c r="AC26509" s="24"/>
      <c r="AI26509" s="24"/>
      <c r="AL26509" s="24"/>
      <c r="AO26509" s="24"/>
      <c r="AR26509" s="24"/>
      <c r="AU26509" s="24"/>
    </row>
    <row r="26510">
      <c r="J26510" s="18"/>
      <c r="N26510" s="24"/>
      <c r="Q26510" s="24"/>
      <c r="T26510" s="24"/>
      <c r="W26510" s="24"/>
      <c r="Z26510" s="24"/>
      <c r="AC26510" s="24"/>
      <c r="AI26510" s="24"/>
      <c r="AL26510" s="24"/>
      <c r="AO26510" s="24"/>
      <c r="AR26510" s="24"/>
      <c r="AU26510" s="24"/>
    </row>
    <row r="26511">
      <c r="J26511" s="18"/>
      <c r="N26511" s="24"/>
      <c r="Q26511" s="24"/>
      <c r="T26511" s="24"/>
      <c r="W26511" s="24"/>
      <c r="Z26511" s="24"/>
      <c r="AC26511" s="24"/>
      <c r="AI26511" s="24"/>
      <c r="AL26511" s="24"/>
      <c r="AO26511" s="24"/>
      <c r="AR26511" s="24"/>
      <c r="AU26511" s="24"/>
    </row>
    <row r="26512">
      <c r="J26512" s="18"/>
      <c r="N26512" s="24"/>
      <c r="Q26512" s="24"/>
      <c r="T26512" s="24"/>
      <c r="W26512" s="24"/>
      <c r="Z26512" s="24"/>
      <c r="AC26512" s="24"/>
      <c r="AI26512" s="24"/>
      <c r="AL26512" s="24"/>
      <c r="AO26512" s="24"/>
      <c r="AR26512" s="24"/>
      <c r="AU26512" s="24"/>
    </row>
    <row r="26513">
      <c r="J26513" s="18"/>
      <c r="N26513" s="24"/>
      <c r="Q26513" s="24"/>
      <c r="T26513" s="24"/>
      <c r="W26513" s="24"/>
      <c r="Z26513" s="24"/>
      <c r="AC26513" s="24"/>
      <c r="AI26513" s="24"/>
      <c r="AL26513" s="24"/>
      <c r="AO26513" s="24"/>
      <c r="AR26513" s="24"/>
      <c r="AU26513" s="24"/>
    </row>
    <row r="26514">
      <c r="J26514" s="18"/>
      <c r="N26514" s="24"/>
      <c r="Q26514" s="24"/>
      <c r="T26514" s="24"/>
      <c r="W26514" s="24"/>
      <c r="Z26514" s="24"/>
      <c r="AC26514" s="24"/>
      <c r="AI26514" s="24"/>
      <c r="AL26514" s="24"/>
      <c r="AO26514" s="24"/>
      <c r="AR26514" s="24"/>
      <c r="AU26514" s="24"/>
    </row>
    <row r="26515">
      <c r="J26515" s="18"/>
      <c r="N26515" s="24"/>
      <c r="Q26515" s="24"/>
      <c r="T26515" s="24"/>
      <c r="W26515" s="24"/>
      <c r="Z26515" s="24"/>
      <c r="AC26515" s="24"/>
      <c r="AI26515" s="24"/>
      <c r="AL26515" s="24"/>
      <c r="AO26515" s="24"/>
      <c r="AR26515" s="24"/>
      <c r="AU26515" s="24"/>
    </row>
    <row r="26516">
      <c r="J26516" s="18"/>
      <c r="N26516" s="24"/>
      <c r="Q26516" s="24"/>
      <c r="T26516" s="24"/>
      <c r="W26516" s="24"/>
      <c r="Z26516" s="24"/>
      <c r="AC26516" s="24"/>
      <c r="AI26516" s="24"/>
      <c r="AL26516" s="24"/>
      <c r="AO26516" s="24"/>
      <c r="AR26516" s="24"/>
      <c r="AU26516" s="24"/>
    </row>
    <row r="26517">
      <c r="J26517" s="18"/>
      <c r="N26517" s="24"/>
      <c r="Q26517" s="24"/>
      <c r="T26517" s="24"/>
      <c r="W26517" s="24"/>
      <c r="Z26517" s="24"/>
      <c r="AC26517" s="24"/>
      <c r="AI26517" s="24"/>
      <c r="AL26517" s="24"/>
      <c r="AO26517" s="24"/>
      <c r="AR26517" s="24"/>
      <c r="AU26517" s="24"/>
    </row>
    <row r="26518">
      <c r="J26518" s="18"/>
      <c r="N26518" s="24"/>
      <c r="Q26518" s="24"/>
      <c r="T26518" s="24"/>
      <c r="W26518" s="24"/>
      <c r="Z26518" s="24"/>
      <c r="AC26518" s="24"/>
      <c r="AI26518" s="24"/>
      <c r="AL26518" s="24"/>
      <c r="AO26518" s="24"/>
      <c r="AR26518" s="24"/>
      <c r="AU26518" s="24"/>
    </row>
    <row r="26519">
      <c r="J26519" s="18"/>
      <c r="N26519" s="24"/>
      <c r="Q26519" s="24"/>
      <c r="T26519" s="24"/>
      <c r="W26519" s="24"/>
      <c r="Z26519" s="24"/>
      <c r="AC26519" s="24"/>
      <c r="AI26519" s="24"/>
      <c r="AL26519" s="24"/>
      <c r="AO26519" s="24"/>
      <c r="AR26519" s="24"/>
      <c r="AU26519" s="24"/>
    </row>
    <row r="26520">
      <c r="J26520" s="18"/>
      <c r="N26520" s="24"/>
      <c r="Q26520" s="24"/>
      <c r="T26520" s="24"/>
      <c r="W26520" s="24"/>
      <c r="Z26520" s="24"/>
      <c r="AC26520" s="24"/>
      <c r="AI26520" s="24"/>
      <c r="AL26520" s="24"/>
      <c r="AO26520" s="24"/>
      <c r="AR26520" s="24"/>
      <c r="AU26520" s="24"/>
    </row>
    <row r="26521">
      <c r="J26521" s="18"/>
      <c r="N26521" s="24"/>
      <c r="Q26521" s="24"/>
      <c r="T26521" s="24"/>
      <c r="W26521" s="24"/>
      <c r="Z26521" s="24"/>
      <c r="AC26521" s="24"/>
      <c r="AI26521" s="24"/>
      <c r="AL26521" s="24"/>
      <c r="AO26521" s="24"/>
      <c r="AR26521" s="24"/>
      <c r="AU26521" s="24"/>
    </row>
    <row r="26522">
      <c r="J26522" s="18"/>
      <c r="N26522" s="24"/>
      <c r="Q26522" s="24"/>
      <c r="T26522" s="24"/>
      <c r="W26522" s="24"/>
      <c r="Z26522" s="24"/>
      <c r="AC26522" s="24"/>
      <c r="AI26522" s="24"/>
      <c r="AL26522" s="24"/>
      <c r="AO26522" s="24"/>
      <c r="AR26522" s="24"/>
      <c r="AU26522" s="24"/>
    </row>
    <row r="26523">
      <c r="J26523" s="18"/>
      <c r="N26523" s="24"/>
      <c r="Q26523" s="24"/>
      <c r="T26523" s="24"/>
      <c r="W26523" s="24"/>
      <c r="Z26523" s="24"/>
      <c r="AC26523" s="24"/>
      <c r="AI26523" s="24"/>
      <c r="AL26523" s="24"/>
      <c r="AO26523" s="24"/>
      <c r="AR26523" s="24"/>
      <c r="AU26523" s="24"/>
    </row>
    <row r="26524">
      <c r="J26524" s="18"/>
      <c r="N26524" s="24"/>
      <c r="Q26524" s="24"/>
      <c r="T26524" s="24"/>
      <c r="W26524" s="24"/>
      <c r="Z26524" s="24"/>
      <c r="AC26524" s="24"/>
      <c r="AI26524" s="24"/>
      <c r="AL26524" s="24"/>
      <c r="AO26524" s="24"/>
      <c r="AR26524" s="24"/>
      <c r="AU26524" s="24"/>
    </row>
    <row r="26525">
      <c r="J26525" s="18"/>
      <c r="N26525" s="24"/>
      <c r="Q26525" s="24"/>
      <c r="T26525" s="24"/>
      <c r="W26525" s="24"/>
      <c r="Z26525" s="24"/>
      <c r="AC26525" s="24"/>
      <c r="AI26525" s="24"/>
      <c r="AL26525" s="24"/>
      <c r="AO26525" s="24"/>
      <c r="AR26525" s="24"/>
      <c r="AU26525" s="24"/>
    </row>
    <row r="26526">
      <c r="J26526" s="18"/>
      <c r="N26526" s="24"/>
      <c r="Q26526" s="24"/>
      <c r="T26526" s="24"/>
      <c r="W26526" s="24"/>
      <c r="Z26526" s="24"/>
      <c r="AC26526" s="24"/>
      <c r="AI26526" s="24"/>
      <c r="AL26526" s="24"/>
      <c r="AO26526" s="24"/>
      <c r="AR26526" s="24"/>
      <c r="AU26526" s="24"/>
    </row>
    <row r="26527">
      <c r="J26527" s="18"/>
      <c r="N26527" s="24"/>
      <c r="Q26527" s="24"/>
      <c r="T26527" s="24"/>
      <c r="W26527" s="24"/>
      <c r="Z26527" s="24"/>
      <c r="AC26527" s="24"/>
      <c r="AI26527" s="24"/>
      <c r="AL26527" s="24"/>
      <c r="AO26527" s="24"/>
      <c r="AR26527" s="24"/>
      <c r="AU26527" s="24"/>
    </row>
    <row r="26528">
      <c r="J26528" s="18"/>
      <c r="N26528" s="24"/>
      <c r="Q26528" s="24"/>
      <c r="T26528" s="24"/>
      <c r="W26528" s="24"/>
      <c r="Z26528" s="24"/>
      <c r="AC26528" s="24"/>
      <c r="AI26528" s="24"/>
      <c r="AL26528" s="24"/>
      <c r="AO26528" s="24"/>
      <c r="AR26528" s="24"/>
      <c r="AU26528" s="24"/>
    </row>
    <row r="26529">
      <c r="J26529" s="18"/>
      <c r="N26529" s="24"/>
      <c r="Q26529" s="24"/>
      <c r="T26529" s="24"/>
      <c r="W26529" s="24"/>
      <c r="Z26529" s="24"/>
      <c r="AC26529" s="24"/>
      <c r="AI26529" s="24"/>
      <c r="AL26529" s="24"/>
      <c r="AO26529" s="24"/>
      <c r="AR26529" s="24"/>
      <c r="AU26529" s="24"/>
    </row>
    <row r="26530">
      <c r="J26530" s="18"/>
      <c r="N26530" s="24"/>
      <c r="Q26530" s="24"/>
      <c r="T26530" s="24"/>
      <c r="W26530" s="24"/>
      <c r="Z26530" s="24"/>
      <c r="AC26530" s="24"/>
      <c r="AI26530" s="24"/>
      <c r="AL26530" s="24"/>
      <c r="AO26530" s="24"/>
      <c r="AR26530" s="24"/>
      <c r="AU26530" s="24"/>
    </row>
    <row r="26531">
      <c r="J26531" s="18"/>
      <c r="N26531" s="24"/>
      <c r="Q26531" s="24"/>
      <c r="T26531" s="24"/>
      <c r="W26531" s="24"/>
      <c r="Z26531" s="24"/>
      <c r="AC26531" s="24"/>
      <c r="AI26531" s="24"/>
      <c r="AL26531" s="24"/>
      <c r="AO26531" s="24"/>
      <c r="AR26531" s="24"/>
      <c r="AU26531" s="24"/>
    </row>
    <row r="26532">
      <c r="J26532" s="18"/>
      <c r="N26532" s="24"/>
      <c r="Q26532" s="24"/>
      <c r="T26532" s="24"/>
      <c r="W26532" s="24"/>
      <c r="Z26532" s="24"/>
      <c r="AC26532" s="24"/>
      <c r="AI26532" s="24"/>
      <c r="AL26532" s="24"/>
      <c r="AO26532" s="24"/>
      <c r="AR26532" s="24"/>
      <c r="AU26532" s="24"/>
    </row>
    <row r="26533">
      <c r="J26533" s="18"/>
      <c r="N26533" s="24"/>
      <c r="Q26533" s="24"/>
      <c r="T26533" s="24"/>
      <c r="W26533" s="24"/>
      <c r="Z26533" s="24"/>
      <c r="AC26533" s="24"/>
      <c r="AI26533" s="24"/>
      <c r="AL26533" s="24"/>
      <c r="AO26533" s="24"/>
      <c r="AR26533" s="24"/>
      <c r="AU26533" s="24"/>
    </row>
    <row r="26534">
      <c r="J26534" s="18"/>
      <c r="N26534" s="24"/>
      <c r="Q26534" s="24"/>
      <c r="T26534" s="24"/>
      <c r="W26534" s="24"/>
      <c r="Z26534" s="24"/>
      <c r="AC26534" s="24"/>
      <c r="AI26534" s="24"/>
      <c r="AL26534" s="24"/>
      <c r="AO26534" s="24"/>
      <c r="AR26534" s="24"/>
      <c r="AU26534" s="24"/>
    </row>
    <row r="26535">
      <c r="J26535" s="18"/>
      <c r="N26535" s="24"/>
      <c r="Q26535" s="24"/>
      <c r="T26535" s="24"/>
      <c r="W26535" s="24"/>
      <c r="Z26535" s="24"/>
      <c r="AC26535" s="24"/>
      <c r="AI26535" s="24"/>
      <c r="AL26535" s="24"/>
      <c r="AO26535" s="24"/>
      <c r="AR26535" s="24"/>
      <c r="AU26535" s="24"/>
    </row>
    <row r="26536">
      <c r="J26536" s="18"/>
      <c r="N26536" s="24"/>
      <c r="Q26536" s="24"/>
      <c r="T26536" s="24"/>
      <c r="W26536" s="24"/>
      <c r="Z26536" s="24"/>
      <c r="AC26536" s="24"/>
      <c r="AI26536" s="24"/>
      <c r="AL26536" s="24"/>
      <c r="AO26536" s="24"/>
      <c r="AR26536" s="24"/>
      <c r="AU26536" s="24"/>
    </row>
    <row r="26537">
      <c r="J26537" s="18"/>
      <c r="N26537" s="24"/>
      <c r="Q26537" s="24"/>
      <c r="T26537" s="24"/>
      <c r="W26537" s="24"/>
      <c r="Z26537" s="24"/>
      <c r="AC26537" s="24"/>
      <c r="AI26537" s="24"/>
      <c r="AL26537" s="24"/>
      <c r="AO26537" s="24"/>
      <c r="AR26537" s="24"/>
      <c r="AU26537" s="24"/>
    </row>
    <row r="26538">
      <c r="J26538" s="18"/>
      <c r="N26538" s="24"/>
      <c r="Q26538" s="24"/>
      <c r="T26538" s="24"/>
      <c r="W26538" s="24"/>
      <c r="Z26538" s="24"/>
      <c r="AC26538" s="24"/>
      <c r="AI26538" s="24"/>
      <c r="AL26538" s="24"/>
      <c r="AO26538" s="24"/>
      <c r="AR26538" s="24"/>
      <c r="AU26538" s="24"/>
    </row>
    <row r="26539">
      <c r="J26539" s="18"/>
      <c r="N26539" s="24"/>
      <c r="Q26539" s="24"/>
      <c r="T26539" s="24"/>
      <c r="W26539" s="24"/>
      <c r="Z26539" s="24"/>
      <c r="AC26539" s="24"/>
      <c r="AI26539" s="24"/>
      <c r="AL26539" s="24"/>
      <c r="AO26539" s="24"/>
      <c r="AR26539" s="24"/>
      <c r="AU26539" s="24"/>
    </row>
    <row r="26540">
      <c r="J26540" s="18"/>
      <c r="N26540" s="24"/>
      <c r="Q26540" s="24"/>
      <c r="T26540" s="24"/>
      <c r="W26540" s="24"/>
      <c r="Z26540" s="24"/>
      <c r="AC26540" s="24"/>
      <c r="AI26540" s="24"/>
      <c r="AL26540" s="24"/>
      <c r="AO26540" s="24"/>
      <c r="AR26540" s="24"/>
      <c r="AU26540" s="24"/>
    </row>
    <row r="26541">
      <c r="J26541" s="18"/>
      <c r="N26541" s="24"/>
      <c r="Q26541" s="24"/>
      <c r="T26541" s="24"/>
      <c r="W26541" s="24"/>
      <c r="Z26541" s="24"/>
      <c r="AC26541" s="24"/>
      <c r="AI26541" s="24"/>
      <c r="AL26541" s="24"/>
      <c r="AO26541" s="24"/>
      <c r="AR26541" s="24"/>
      <c r="AU26541" s="24"/>
    </row>
    <row r="26542">
      <c r="J26542" s="18"/>
      <c r="N26542" s="24"/>
      <c r="Q26542" s="24"/>
      <c r="T26542" s="24"/>
      <c r="W26542" s="24"/>
      <c r="Z26542" s="24"/>
      <c r="AC26542" s="24"/>
      <c r="AI26542" s="24"/>
      <c r="AL26542" s="24"/>
      <c r="AO26542" s="24"/>
      <c r="AR26542" s="24"/>
      <c r="AU26542" s="24"/>
    </row>
    <row r="26543">
      <c r="J26543" s="18"/>
      <c r="N26543" s="24"/>
      <c r="Q26543" s="24"/>
      <c r="T26543" s="24"/>
      <c r="W26543" s="24"/>
      <c r="Z26543" s="24"/>
      <c r="AC26543" s="24"/>
      <c r="AI26543" s="24"/>
      <c r="AL26543" s="24"/>
      <c r="AO26543" s="24"/>
      <c r="AR26543" s="24"/>
      <c r="AU26543" s="24"/>
    </row>
    <row r="26544">
      <c r="J26544" s="18"/>
      <c r="N26544" s="24"/>
      <c r="Q26544" s="24"/>
      <c r="T26544" s="24"/>
      <c r="W26544" s="24"/>
      <c r="Z26544" s="24"/>
      <c r="AC26544" s="24"/>
      <c r="AI26544" s="24"/>
      <c r="AL26544" s="24"/>
      <c r="AO26544" s="24"/>
      <c r="AR26544" s="24"/>
      <c r="AU26544" s="24"/>
    </row>
    <row r="26545">
      <c r="J26545" s="18"/>
      <c r="N26545" s="24"/>
      <c r="Q26545" s="24"/>
      <c r="T26545" s="24"/>
      <c r="W26545" s="24"/>
      <c r="Z26545" s="24"/>
      <c r="AC26545" s="24"/>
      <c r="AI26545" s="24"/>
      <c r="AL26545" s="24"/>
      <c r="AO26545" s="24"/>
      <c r="AR26545" s="24"/>
      <c r="AU26545" s="24"/>
    </row>
    <row r="26546">
      <c r="J26546" s="18"/>
      <c r="N26546" s="24"/>
      <c r="Q26546" s="24"/>
      <c r="T26546" s="24"/>
      <c r="W26546" s="24"/>
      <c r="Z26546" s="24"/>
      <c r="AC26546" s="24"/>
      <c r="AI26546" s="24"/>
      <c r="AL26546" s="24"/>
      <c r="AO26546" s="24"/>
      <c r="AR26546" s="24"/>
      <c r="AU26546" s="24"/>
    </row>
    <row r="26547">
      <c r="J26547" s="18"/>
      <c r="N26547" s="24"/>
      <c r="Q26547" s="24"/>
      <c r="T26547" s="24"/>
      <c r="W26547" s="24"/>
      <c r="Z26547" s="24"/>
      <c r="AC26547" s="24"/>
      <c r="AI26547" s="24"/>
      <c r="AL26547" s="24"/>
      <c r="AO26547" s="24"/>
      <c r="AR26547" s="24"/>
      <c r="AU26547" s="24"/>
    </row>
    <row r="26548">
      <c r="J26548" s="18"/>
      <c r="N26548" s="24"/>
      <c r="Q26548" s="24"/>
      <c r="T26548" s="24"/>
      <c r="W26548" s="24"/>
      <c r="Z26548" s="24"/>
      <c r="AC26548" s="24"/>
      <c r="AI26548" s="24"/>
      <c r="AL26548" s="24"/>
      <c r="AO26548" s="24"/>
      <c r="AR26548" s="24"/>
      <c r="AU26548" s="24"/>
    </row>
    <row r="26549">
      <c r="J26549" s="18"/>
      <c r="N26549" s="24"/>
      <c r="Q26549" s="24"/>
      <c r="T26549" s="24"/>
      <c r="W26549" s="24"/>
      <c r="Z26549" s="24"/>
      <c r="AC26549" s="24"/>
      <c r="AI26549" s="24"/>
      <c r="AL26549" s="24"/>
      <c r="AO26549" s="24"/>
      <c r="AR26549" s="24"/>
      <c r="AU26549" s="24"/>
    </row>
    <row r="26550">
      <c r="J26550" s="18"/>
      <c r="N26550" s="24"/>
      <c r="Q26550" s="24"/>
      <c r="T26550" s="24"/>
      <c r="W26550" s="24"/>
      <c r="Z26550" s="24"/>
      <c r="AC26550" s="24"/>
      <c r="AI26550" s="24"/>
      <c r="AL26550" s="24"/>
      <c r="AO26550" s="24"/>
      <c r="AR26550" s="24"/>
      <c r="AU26550" s="24"/>
    </row>
    <row r="26551">
      <c r="J26551" s="18"/>
      <c r="N26551" s="24"/>
      <c r="Q26551" s="24"/>
      <c r="T26551" s="24"/>
      <c r="W26551" s="24"/>
      <c r="Z26551" s="24"/>
      <c r="AC26551" s="24"/>
      <c r="AI26551" s="24"/>
      <c r="AL26551" s="24"/>
      <c r="AO26551" s="24"/>
      <c r="AR26551" s="24"/>
      <c r="AU26551" s="24"/>
    </row>
    <row r="26552">
      <c r="J26552" s="18"/>
      <c r="N26552" s="24"/>
      <c r="Q26552" s="24"/>
      <c r="T26552" s="24"/>
      <c r="W26552" s="24"/>
      <c r="Z26552" s="24"/>
      <c r="AC26552" s="24"/>
      <c r="AI26552" s="24"/>
      <c r="AL26552" s="24"/>
      <c r="AO26552" s="24"/>
      <c r="AR26552" s="24"/>
      <c r="AU26552" s="24"/>
    </row>
    <row r="26553">
      <c r="J26553" s="18"/>
      <c r="N26553" s="24"/>
      <c r="Q26553" s="24"/>
      <c r="T26553" s="24"/>
      <c r="W26553" s="24"/>
      <c r="Z26553" s="24"/>
      <c r="AC26553" s="24"/>
      <c r="AI26553" s="24"/>
      <c r="AL26553" s="24"/>
      <c r="AO26553" s="24"/>
      <c r="AR26553" s="24"/>
      <c r="AU26553" s="24"/>
    </row>
    <row r="26554">
      <c r="J26554" s="18"/>
      <c r="N26554" s="24"/>
      <c r="Q26554" s="24"/>
      <c r="T26554" s="24"/>
      <c r="W26554" s="24"/>
      <c r="Z26554" s="24"/>
      <c r="AC26554" s="24"/>
      <c r="AI26554" s="24"/>
      <c r="AL26554" s="24"/>
      <c r="AO26554" s="24"/>
      <c r="AR26554" s="24"/>
      <c r="AU26554" s="24"/>
    </row>
    <row r="26555">
      <c r="J26555" s="18"/>
      <c r="N26555" s="24"/>
      <c r="Q26555" s="24"/>
      <c r="T26555" s="24"/>
      <c r="W26555" s="24"/>
      <c r="Z26555" s="24"/>
      <c r="AC26555" s="24"/>
      <c r="AI26555" s="24"/>
      <c r="AL26555" s="24"/>
      <c r="AO26555" s="24"/>
      <c r="AR26555" s="24"/>
      <c r="AU26555" s="24"/>
    </row>
    <row r="26556">
      <c r="J26556" s="18"/>
      <c r="N26556" s="24"/>
      <c r="Q26556" s="24"/>
      <c r="T26556" s="24"/>
      <c r="W26556" s="24"/>
      <c r="Z26556" s="24"/>
      <c r="AC26556" s="24"/>
      <c r="AI26556" s="24"/>
      <c r="AL26556" s="24"/>
      <c r="AO26556" s="24"/>
      <c r="AR26556" s="24"/>
      <c r="AU26556" s="24"/>
    </row>
    <row r="26557">
      <c r="J26557" s="18"/>
      <c r="N26557" s="24"/>
      <c r="Q26557" s="24"/>
      <c r="T26557" s="24"/>
      <c r="W26557" s="24"/>
      <c r="Z26557" s="24"/>
      <c r="AC26557" s="24"/>
      <c r="AI26557" s="24"/>
      <c r="AL26557" s="24"/>
      <c r="AO26557" s="24"/>
      <c r="AR26557" s="24"/>
      <c r="AU26557" s="24"/>
    </row>
    <row r="26558">
      <c r="J26558" s="18"/>
      <c r="N26558" s="24"/>
      <c r="Q26558" s="24"/>
      <c r="T26558" s="24"/>
      <c r="W26558" s="24"/>
      <c r="Z26558" s="24"/>
      <c r="AC26558" s="24"/>
      <c r="AI26558" s="24"/>
      <c r="AL26558" s="24"/>
      <c r="AO26558" s="24"/>
      <c r="AR26558" s="24"/>
      <c r="AU26558" s="24"/>
    </row>
    <row r="26559">
      <c r="J26559" s="18"/>
      <c r="N26559" s="24"/>
      <c r="Q26559" s="24"/>
      <c r="T26559" s="24"/>
      <c r="W26559" s="24"/>
      <c r="Z26559" s="24"/>
      <c r="AC26559" s="24"/>
      <c r="AI26559" s="24"/>
      <c r="AL26559" s="24"/>
      <c r="AO26559" s="24"/>
      <c r="AR26559" s="24"/>
      <c r="AU26559" s="24"/>
    </row>
    <row r="26560">
      <c r="J26560" s="18"/>
      <c r="N26560" s="24"/>
      <c r="Q26560" s="24"/>
      <c r="T26560" s="24"/>
      <c r="W26560" s="24"/>
      <c r="Z26560" s="24"/>
      <c r="AC26560" s="24"/>
      <c r="AI26560" s="24"/>
      <c r="AL26560" s="24"/>
      <c r="AO26560" s="24"/>
      <c r="AR26560" s="24"/>
      <c r="AU26560" s="24"/>
    </row>
    <row r="26561">
      <c r="J26561" s="18"/>
      <c r="N26561" s="24"/>
      <c r="Q26561" s="24"/>
      <c r="T26561" s="24"/>
      <c r="W26561" s="24"/>
      <c r="Z26561" s="24"/>
      <c r="AC26561" s="24"/>
      <c r="AI26561" s="24"/>
      <c r="AL26561" s="24"/>
      <c r="AO26561" s="24"/>
      <c r="AR26561" s="24"/>
      <c r="AU26561" s="24"/>
    </row>
    <row r="26562">
      <c r="J26562" s="18"/>
      <c r="N26562" s="24"/>
      <c r="Q26562" s="24"/>
      <c r="T26562" s="24"/>
      <c r="W26562" s="24"/>
      <c r="Z26562" s="24"/>
      <c r="AC26562" s="24"/>
      <c r="AI26562" s="24"/>
      <c r="AL26562" s="24"/>
      <c r="AO26562" s="24"/>
      <c r="AR26562" s="24"/>
      <c r="AU26562" s="24"/>
    </row>
    <row r="26563">
      <c r="J26563" s="18"/>
      <c r="N26563" s="24"/>
      <c r="Q26563" s="24"/>
      <c r="T26563" s="24"/>
      <c r="W26563" s="24"/>
      <c r="Z26563" s="24"/>
      <c r="AC26563" s="24"/>
      <c r="AI26563" s="24"/>
      <c r="AL26563" s="24"/>
      <c r="AO26563" s="24"/>
      <c r="AR26563" s="24"/>
      <c r="AU26563" s="24"/>
    </row>
    <row r="26564">
      <c r="J26564" s="18"/>
      <c r="N26564" s="24"/>
      <c r="Q26564" s="24"/>
      <c r="T26564" s="24"/>
      <c r="W26564" s="24"/>
      <c r="Z26564" s="24"/>
      <c r="AC26564" s="24"/>
      <c r="AI26564" s="24"/>
      <c r="AL26564" s="24"/>
      <c r="AO26564" s="24"/>
      <c r="AR26564" s="24"/>
      <c r="AU26564" s="24"/>
    </row>
    <row r="26565">
      <c r="J26565" s="18"/>
      <c r="N26565" s="24"/>
      <c r="Q26565" s="24"/>
      <c r="T26565" s="24"/>
      <c r="W26565" s="24"/>
      <c r="Z26565" s="24"/>
      <c r="AC26565" s="24"/>
      <c r="AI26565" s="24"/>
      <c r="AL26565" s="24"/>
      <c r="AO26565" s="24"/>
      <c r="AR26565" s="24"/>
      <c r="AU26565" s="24"/>
    </row>
    <row r="26566">
      <c r="J26566" s="18"/>
      <c r="N26566" s="24"/>
      <c r="Q26566" s="24"/>
      <c r="T26566" s="24"/>
      <c r="W26566" s="24"/>
      <c r="Z26566" s="24"/>
      <c r="AC26566" s="24"/>
      <c r="AI26566" s="24"/>
      <c r="AL26566" s="24"/>
      <c r="AO26566" s="24"/>
      <c r="AR26566" s="24"/>
      <c r="AU26566" s="24"/>
    </row>
    <row r="26567">
      <c r="J26567" s="18"/>
      <c r="N26567" s="24"/>
      <c r="Q26567" s="24"/>
      <c r="T26567" s="24"/>
      <c r="W26567" s="24"/>
      <c r="Z26567" s="24"/>
      <c r="AC26567" s="24"/>
      <c r="AI26567" s="24"/>
      <c r="AL26567" s="24"/>
      <c r="AO26567" s="24"/>
      <c r="AR26567" s="24"/>
      <c r="AU26567" s="24"/>
    </row>
    <row r="26568">
      <c r="J26568" s="18"/>
      <c r="N26568" s="24"/>
      <c r="Q26568" s="24"/>
      <c r="T26568" s="24"/>
      <c r="W26568" s="24"/>
      <c r="Z26568" s="24"/>
      <c r="AC26568" s="24"/>
      <c r="AI26568" s="24"/>
      <c r="AL26568" s="24"/>
      <c r="AO26568" s="24"/>
      <c r="AR26568" s="24"/>
      <c r="AU26568" s="24"/>
    </row>
    <row r="26569">
      <c r="J26569" s="18"/>
      <c r="N26569" s="24"/>
      <c r="Q26569" s="24"/>
      <c r="T26569" s="24"/>
      <c r="W26569" s="24"/>
      <c r="Z26569" s="24"/>
      <c r="AC26569" s="24"/>
      <c r="AI26569" s="24"/>
      <c r="AL26569" s="24"/>
      <c r="AO26569" s="24"/>
      <c r="AR26569" s="24"/>
      <c r="AU26569" s="24"/>
    </row>
    <row r="26570">
      <c r="J26570" s="18"/>
      <c r="N26570" s="24"/>
      <c r="Q26570" s="24"/>
      <c r="T26570" s="24"/>
      <c r="W26570" s="24"/>
      <c r="Z26570" s="24"/>
      <c r="AC26570" s="24"/>
      <c r="AI26570" s="24"/>
      <c r="AL26570" s="24"/>
      <c r="AO26570" s="24"/>
      <c r="AR26570" s="24"/>
      <c r="AU26570" s="24"/>
    </row>
    <row r="26571">
      <c r="J26571" s="18"/>
      <c r="N26571" s="24"/>
      <c r="Q26571" s="24"/>
      <c r="T26571" s="24"/>
      <c r="W26571" s="24"/>
      <c r="Z26571" s="24"/>
      <c r="AC26571" s="24"/>
      <c r="AI26571" s="24"/>
      <c r="AL26571" s="24"/>
      <c r="AO26571" s="24"/>
      <c r="AR26571" s="24"/>
      <c r="AU26571" s="24"/>
    </row>
    <row r="26572">
      <c r="J26572" s="18"/>
      <c r="N26572" s="24"/>
      <c r="Q26572" s="24"/>
      <c r="T26572" s="24"/>
      <c r="W26572" s="24"/>
      <c r="Z26572" s="24"/>
      <c r="AC26572" s="24"/>
      <c r="AI26572" s="24"/>
      <c r="AL26572" s="24"/>
      <c r="AO26572" s="24"/>
      <c r="AR26572" s="24"/>
      <c r="AU26572" s="24"/>
    </row>
    <row r="26573">
      <c r="J26573" s="18"/>
      <c r="N26573" s="24"/>
      <c r="Q26573" s="24"/>
      <c r="T26573" s="24"/>
      <c r="W26573" s="24"/>
      <c r="Z26573" s="24"/>
      <c r="AC26573" s="24"/>
      <c r="AI26573" s="24"/>
      <c r="AL26573" s="24"/>
      <c r="AO26573" s="24"/>
      <c r="AR26573" s="24"/>
      <c r="AU26573" s="24"/>
    </row>
    <row r="26574">
      <c r="J26574" s="18"/>
      <c r="N26574" s="24"/>
      <c r="Q26574" s="24"/>
      <c r="T26574" s="24"/>
      <c r="W26574" s="24"/>
      <c r="Z26574" s="24"/>
      <c r="AC26574" s="24"/>
      <c r="AI26574" s="24"/>
      <c r="AL26574" s="24"/>
      <c r="AO26574" s="24"/>
      <c r="AR26574" s="24"/>
      <c r="AU26574" s="24"/>
    </row>
    <row r="26575">
      <c r="J26575" s="18"/>
      <c r="N26575" s="24"/>
      <c r="Q26575" s="24"/>
      <c r="T26575" s="24"/>
      <c r="W26575" s="24"/>
      <c r="Z26575" s="24"/>
      <c r="AC26575" s="24"/>
      <c r="AI26575" s="24"/>
      <c r="AL26575" s="24"/>
      <c r="AO26575" s="24"/>
      <c r="AR26575" s="24"/>
      <c r="AU26575" s="24"/>
    </row>
    <row r="26576">
      <c r="J26576" s="18"/>
      <c r="N26576" s="24"/>
      <c r="Q26576" s="24"/>
      <c r="T26576" s="24"/>
      <c r="W26576" s="24"/>
      <c r="Z26576" s="24"/>
      <c r="AC26576" s="24"/>
      <c r="AI26576" s="24"/>
      <c r="AL26576" s="24"/>
      <c r="AO26576" s="24"/>
      <c r="AR26576" s="24"/>
      <c r="AU26576" s="24"/>
    </row>
    <row r="26577">
      <c r="J26577" s="18"/>
      <c r="N26577" s="24"/>
      <c r="Q26577" s="24"/>
      <c r="T26577" s="24"/>
      <c r="W26577" s="24"/>
      <c r="Z26577" s="24"/>
      <c r="AC26577" s="24"/>
      <c r="AI26577" s="24"/>
      <c r="AL26577" s="24"/>
      <c r="AO26577" s="24"/>
      <c r="AR26577" s="24"/>
      <c r="AU26577" s="24"/>
    </row>
    <row r="26578">
      <c r="J26578" s="18"/>
      <c r="N26578" s="24"/>
      <c r="Q26578" s="24"/>
      <c r="T26578" s="24"/>
      <c r="W26578" s="24"/>
      <c r="Z26578" s="24"/>
      <c r="AC26578" s="24"/>
      <c r="AI26578" s="24"/>
      <c r="AL26578" s="24"/>
      <c r="AO26578" s="24"/>
      <c r="AR26578" s="24"/>
      <c r="AU26578" s="24"/>
    </row>
    <row r="26579">
      <c r="J26579" s="18"/>
      <c r="N26579" s="24"/>
      <c r="Q26579" s="24"/>
      <c r="T26579" s="24"/>
      <c r="W26579" s="24"/>
      <c r="Z26579" s="24"/>
      <c r="AC26579" s="24"/>
      <c r="AI26579" s="24"/>
      <c r="AL26579" s="24"/>
      <c r="AO26579" s="24"/>
      <c r="AR26579" s="24"/>
      <c r="AU26579" s="24"/>
    </row>
    <row r="26580">
      <c r="J26580" s="18"/>
      <c r="N26580" s="24"/>
      <c r="Q26580" s="24"/>
      <c r="T26580" s="24"/>
      <c r="W26580" s="24"/>
      <c r="Z26580" s="24"/>
      <c r="AC26580" s="24"/>
      <c r="AI26580" s="24"/>
      <c r="AL26580" s="24"/>
      <c r="AO26580" s="24"/>
      <c r="AR26580" s="24"/>
      <c r="AU26580" s="24"/>
    </row>
    <row r="26581">
      <c r="J26581" s="18"/>
      <c r="N26581" s="24"/>
      <c r="Q26581" s="24"/>
      <c r="T26581" s="24"/>
      <c r="W26581" s="24"/>
      <c r="Z26581" s="24"/>
      <c r="AC26581" s="24"/>
      <c r="AI26581" s="24"/>
      <c r="AL26581" s="24"/>
      <c r="AO26581" s="24"/>
      <c r="AR26581" s="24"/>
      <c r="AU26581" s="24"/>
    </row>
    <row r="26582">
      <c r="J26582" s="18"/>
      <c r="N26582" s="24"/>
      <c r="Q26582" s="24"/>
      <c r="T26582" s="24"/>
      <c r="W26582" s="24"/>
      <c r="Z26582" s="24"/>
      <c r="AC26582" s="24"/>
      <c r="AI26582" s="24"/>
      <c r="AL26582" s="24"/>
      <c r="AO26582" s="24"/>
      <c r="AR26582" s="24"/>
      <c r="AU26582" s="24"/>
    </row>
    <row r="26583">
      <c r="J26583" s="18"/>
      <c r="N26583" s="24"/>
      <c r="Q26583" s="24"/>
      <c r="T26583" s="24"/>
      <c r="W26583" s="24"/>
      <c r="Z26583" s="24"/>
      <c r="AC26583" s="24"/>
      <c r="AI26583" s="24"/>
      <c r="AL26583" s="24"/>
      <c r="AO26583" s="24"/>
      <c r="AR26583" s="24"/>
      <c r="AU26583" s="24"/>
    </row>
    <row r="26584">
      <c r="J26584" s="18"/>
      <c r="N26584" s="24"/>
      <c r="Q26584" s="24"/>
      <c r="T26584" s="24"/>
      <c r="W26584" s="24"/>
      <c r="Z26584" s="24"/>
      <c r="AC26584" s="24"/>
      <c r="AI26584" s="24"/>
      <c r="AL26584" s="24"/>
      <c r="AO26584" s="24"/>
      <c r="AR26584" s="24"/>
      <c r="AU26584" s="24"/>
    </row>
    <row r="26585">
      <c r="J26585" s="18"/>
      <c r="N26585" s="24"/>
      <c r="Q26585" s="24"/>
      <c r="T26585" s="24"/>
      <c r="W26585" s="24"/>
      <c r="Z26585" s="24"/>
      <c r="AC26585" s="24"/>
      <c r="AI26585" s="24"/>
      <c r="AL26585" s="24"/>
      <c r="AO26585" s="24"/>
      <c r="AR26585" s="24"/>
      <c r="AU26585" s="24"/>
    </row>
    <row r="26586">
      <c r="J26586" s="18"/>
      <c r="N26586" s="24"/>
      <c r="Q26586" s="24"/>
      <c r="T26586" s="24"/>
      <c r="W26586" s="24"/>
      <c r="Z26586" s="24"/>
      <c r="AC26586" s="24"/>
      <c r="AI26586" s="24"/>
      <c r="AL26586" s="24"/>
      <c r="AO26586" s="24"/>
      <c r="AR26586" s="24"/>
      <c r="AU26586" s="24"/>
    </row>
    <row r="26587">
      <c r="J26587" s="18"/>
      <c r="N26587" s="24"/>
      <c r="Q26587" s="24"/>
      <c r="T26587" s="24"/>
      <c r="W26587" s="24"/>
      <c r="Z26587" s="24"/>
      <c r="AC26587" s="24"/>
      <c r="AI26587" s="24"/>
      <c r="AL26587" s="24"/>
      <c r="AO26587" s="24"/>
      <c r="AR26587" s="24"/>
      <c r="AU26587" s="24"/>
    </row>
    <row r="26588">
      <c r="J26588" s="18"/>
      <c r="N26588" s="24"/>
      <c r="Q26588" s="24"/>
      <c r="T26588" s="24"/>
      <c r="W26588" s="24"/>
      <c r="Z26588" s="24"/>
      <c r="AC26588" s="24"/>
      <c r="AI26588" s="24"/>
      <c r="AL26588" s="24"/>
      <c r="AO26588" s="24"/>
      <c r="AR26588" s="24"/>
      <c r="AU26588" s="24"/>
    </row>
    <row r="26589">
      <c r="J26589" s="18"/>
      <c r="N26589" s="24"/>
      <c r="Q26589" s="24"/>
      <c r="T26589" s="24"/>
      <c r="W26589" s="24"/>
      <c r="Z26589" s="24"/>
      <c r="AC26589" s="24"/>
      <c r="AI26589" s="24"/>
      <c r="AL26589" s="24"/>
      <c r="AO26589" s="24"/>
      <c r="AR26589" s="24"/>
      <c r="AU26589" s="24"/>
    </row>
    <row r="26590">
      <c r="J26590" s="18"/>
      <c r="N26590" s="24"/>
      <c r="Q26590" s="24"/>
      <c r="T26590" s="24"/>
      <c r="W26590" s="24"/>
      <c r="Z26590" s="24"/>
      <c r="AC26590" s="24"/>
      <c r="AI26590" s="24"/>
      <c r="AL26590" s="24"/>
      <c r="AO26590" s="24"/>
      <c r="AR26590" s="24"/>
      <c r="AU26590" s="24"/>
    </row>
    <row r="26591">
      <c r="J26591" s="18"/>
      <c r="N26591" s="24"/>
      <c r="Q26591" s="24"/>
      <c r="T26591" s="24"/>
      <c r="W26591" s="24"/>
      <c r="Z26591" s="24"/>
      <c r="AC26591" s="24"/>
      <c r="AI26591" s="24"/>
      <c r="AL26591" s="24"/>
      <c r="AO26591" s="24"/>
      <c r="AR26591" s="24"/>
      <c r="AU26591" s="24"/>
    </row>
    <row r="26592">
      <c r="J26592" s="18"/>
      <c r="N26592" s="24"/>
      <c r="Q26592" s="24"/>
      <c r="T26592" s="24"/>
      <c r="W26592" s="24"/>
      <c r="Z26592" s="24"/>
      <c r="AC26592" s="24"/>
      <c r="AI26592" s="24"/>
      <c r="AL26592" s="24"/>
      <c r="AO26592" s="24"/>
      <c r="AR26592" s="24"/>
      <c r="AU26592" s="24"/>
    </row>
    <row r="26593">
      <c r="J26593" s="18"/>
      <c r="N26593" s="24"/>
      <c r="Q26593" s="24"/>
      <c r="T26593" s="24"/>
      <c r="W26593" s="24"/>
      <c r="Z26593" s="24"/>
      <c r="AC26593" s="24"/>
      <c r="AI26593" s="24"/>
      <c r="AL26593" s="24"/>
      <c r="AO26593" s="24"/>
      <c r="AR26593" s="24"/>
      <c r="AU26593" s="24"/>
    </row>
    <row r="26594">
      <c r="J26594" s="18"/>
      <c r="N26594" s="24"/>
      <c r="Q26594" s="24"/>
      <c r="T26594" s="24"/>
      <c r="W26594" s="24"/>
      <c r="Z26594" s="24"/>
      <c r="AC26594" s="24"/>
      <c r="AI26594" s="24"/>
      <c r="AL26594" s="24"/>
      <c r="AO26594" s="24"/>
      <c r="AR26594" s="24"/>
      <c r="AU26594" s="24"/>
    </row>
    <row r="26595">
      <c r="J26595" s="18"/>
      <c r="N26595" s="24"/>
      <c r="Q26595" s="24"/>
      <c r="T26595" s="24"/>
      <c r="W26595" s="24"/>
      <c r="Z26595" s="24"/>
      <c r="AC26595" s="24"/>
      <c r="AI26595" s="24"/>
      <c r="AL26595" s="24"/>
      <c r="AO26595" s="24"/>
      <c r="AR26595" s="24"/>
      <c r="AU26595" s="24"/>
    </row>
    <row r="26596">
      <c r="J26596" s="18"/>
      <c r="N26596" s="24"/>
      <c r="Q26596" s="24"/>
      <c r="T26596" s="24"/>
      <c r="W26596" s="24"/>
      <c r="Z26596" s="24"/>
      <c r="AC26596" s="24"/>
      <c r="AI26596" s="24"/>
      <c r="AL26596" s="24"/>
      <c r="AO26596" s="24"/>
      <c r="AR26596" s="24"/>
      <c r="AU26596" s="24"/>
    </row>
    <row r="26597">
      <c r="J26597" s="18"/>
      <c r="N26597" s="24"/>
      <c r="Q26597" s="24"/>
      <c r="T26597" s="24"/>
      <c r="W26597" s="24"/>
      <c r="Z26597" s="24"/>
      <c r="AC26597" s="24"/>
      <c r="AI26597" s="24"/>
      <c r="AL26597" s="24"/>
      <c r="AO26597" s="24"/>
      <c r="AR26597" s="24"/>
      <c r="AU26597" s="24"/>
    </row>
    <row r="26598">
      <c r="J26598" s="18"/>
      <c r="N26598" s="24"/>
      <c r="Q26598" s="24"/>
      <c r="T26598" s="24"/>
      <c r="W26598" s="24"/>
      <c r="Z26598" s="24"/>
      <c r="AC26598" s="24"/>
      <c r="AI26598" s="24"/>
      <c r="AL26598" s="24"/>
      <c r="AO26598" s="24"/>
      <c r="AR26598" s="24"/>
      <c r="AU26598" s="24"/>
    </row>
    <row r="26599">
      <c r="J26599" s="18"/>
      <c r="N26599" s="24"/>
      <c r="Q26599" s="24"/>
      <c r="T26599" s="24"/>
      <c r="W26599" s="24"/>
      <c r="Z26599" s="24"/>
      <c r="AC26599" s="24"/>
      <c r="AI26599" s="24"/>
      <c r="AL26599" s="24"/>
      <c r="AO26599" s="24"/>
      <c r="AR26599" s="24"/>
      <c r="AU26599" s="24"/>
    </row>
    <row r="26600">
      <c r="J26600" s="18"/>
      <c r="N26600" s="24"/>
      <c r="Q26600" s="24"/>
      <c r="T26600" s="24"/>
      <c r="W26600" s="24"/>
      <c r="Z26600" s="24"/>
      <c r="AC26600" s="24"/>
      <c r="AI26600" s="24"/>
      <c r="AL26600" s="24"/>
      <c r="AO26600" s="24"/>
      <c r="AR26600" s="24"/>
      <c r="AU26600" s="24"/>
    </row>
    <row r="26601">
      <c r="J26601" s="18"/>
      <c r="N26601" s="24"/>
      <c r="Q26601" s="24"/>
      <c r="T26601" s="24"/>
      <c r="W26601" s="24"/>
      <c r="Z26601" s="24"/>
      <c r="AC26601" s="24"/>
      <c r="AI26601" s="24"/>
      <c r="AL26601" s="24"/>
      <c r="AO26601" s="24"/>
      <c r="AR26601" s="24"/>
      <c r="AU26601" s="24"/>
    </row>
    <row r="26602">
      <c r="J26602" s="18"/>
      <c r="N26602" s="24"/>
      <c r="Q26602" s="24"/>
      <c r="T26602" s="24"/>
      <c r="W26602" s="24"/>
      <c r="Z26602" s="24"/>
      <c r="AC26602" s="24"/>
      <c r="AI26602" s="24"/>
      <c r="AL26602" s="24"/>
      <c r="AO26602" s="24"/>
      <c r="AR26602" s="24"/>
      <c r="AU26602" s="24"/>
    </row>
    <row r="26603">
      <c r="J26603" s="18"/>
      <c r="N26603" s="24"/>
      <c r="Q26603" s="24"/>
      <c r="T26603" s="24"/>
      <c r="W26603" s="24"/>
      <c r="Z26603" s="24"/>
      <c r="AC26603" s="24"/>
      <c r="AI26603" s="24"/>
      <c r="AL26603" s="24"/>
      <c r="AO26603" s="24"/>
      <c r="AR26603" s="24"/>
      <c r="AU26603" s="24"/>
    </row>
    <row r="26604">
      <c r="J26604" s="18"/>
      <c r="N26604" s="24"/>
      <c r="Q26604" s="24"/>
      <c r="T26604" s="24"/>
      <c r="W26604" s="24"/>
      <c r="Z26604" s="24"/>
      <c r="AC26604" s="24"/>
      <c r="AI26604" s="24"/>
      <c r="AL26604" s="24"/>
      <c r="AO26604" s="24"/>
      <c r="AR26604" s="24"/>
      <c r="AU26604" s="24"/>
    </row>
    <row r="26605">
      <c r="J26605" s="18"/>
      <c r="N26605" s="24"/>
      <c r="Q26605" s="24"/>
      <c r="T26605" s="24"/>
      <c r="W26605" s="24"/>
      <c r="Z26605" s="24"/>
      <c r="AC26605" s="24"/>
      <c r="AI26605" s="24"/>
      <c r="AL26605" s="24"/>
      <c r="AO26605" s="24"/>
      <c r="AR26605" s="24"/>
      <c r="AU26605" s="24"/>
    </row>
    <row r="26606">
      <c r="J26606" s="18"/>
      <c r="N26606" s="24"/>
      <c r="Q26606" s="24"/>
      <c r="T26606" s="24"/>
      <c r="W26606" s="24"/>
      <c r="Z26606" s="24"/>
      <c r="AC26606" s="24"/>
      <c r="AI26606" s="24"/>
      <c r="AL26606" s="24"/>
      <c r="AO26606" s="24"/>
      <c r="AR26606" s="24"/>
      <c r="AU26606" s="24"/>
    </row>
    <row r="26607">
      <c r="J26607" s="18"/>
      <c r="N26607" s="24"/>
      <c r="Q26607" s="24"/>
      <c r="T26607" s="24"/>
      <c r="W26607" s="24"/>
      <c r="Z26607" s="24"/>
      <c r="AC26607" s="24"/>
      <c r="AI26607" s="24"/>
      <c r="AL26607" s="24"/>
      <c r="AO26607" s="24"/>
      <c r="AR26607" s="24"/>
      <c r="AU26607" s="24"/>
    </row>
    <row r="26608">
      <c r="J26608" s="18"/>
      <c r="N26608" s="24"/>
      <c r="Q26608" s="24"/>
      <c r="T26608" s="24"/>
      <c r="W26608" s="24"/>
      <c r="Z26608" s="24"/>
      <c r="AC26608" s="24"/>
      <c r="AI26608" s="24"/>
      <c r="AL26608" s="24"/>
      <c r="AO26608" s="24"/>
      <c r="AR26608" s="24"/>
      <c r="AU26608" s="24"/>
    </row>
    <row r="26609">
      <c r="J26609" s="18"/>
      <c r="N26609" s="24"/>
      <c r="Q26609" s="24"/>
      <c r="T26609" s="24"/>
      <c r="W26609" s="24"/>
      <c r="Z26609" s="24"/>
      <c r="AC26609" s="24"/>
      <c r="AI26609" s="24"/>
      <c r="AL26609" s="24"/>
      <c r="AO26609" s="24"/>
      <c r="AR26609" s="24"/>
      <c r="AU26609" s="24"/>
    </row>
    <row r="26610">
      <c r="J26610" s="18"/>
      <c r="N26610" s="24"/>
      <c r="Q26610" s="24"/>
      <c r="T26610" s="24"/>
      <c r="W26610" s="24"/>
      <c r="Z26610" s="24"/>
      <c r="AC26610" s="24"/>
      <c r="AI26610" s="24"/>
      <c r="AL26610" s="24"/>
      <c r="AO26610" s="24"/>
      <c r="AR26610" s="24"/>
      <c r="AU26610" s="24"/>
    </row>
    <row r="26611">
      <c r="J26611" s="18"/>
      <c r="N26611" s="24"/>
      <c r="Q26611" s="24"/>
      <c r="T26611" s="24"/>
      <c r="W26611" s="24"/>
      <c r="Z26611" s="24"/>
      <c r="AC26611" s="24"/>
      <c r="AI26611" s="24"/>
      <c r="AL26611" s="24"/>
      <c r="AO26611" s="24"/>
      <c r="AR26611" s="24"/>
      <c r="AU26611" s="24"/>
    </row>
    <row r="26612">
      <c r="J26612" s="18"/>
      <c r="N26612" s="24"/>
      <c r="Q26612" s="24"/>
      <c r="T26612" s="24"/>
      <c r="W26612" s="24"/>
      <c r="Z26612" s="24"/>
      <c r="AC26612" s="24"/>
      <c r="AI26612" s="24"/>
      <c r="AL26612" s="24"/>
      <c r="AO26612" s="24"/>
      <c r="AR26612" s="24"/>
      <c r="AU26612" s="24"/>
    </row>
    <row r="26613">
      <c r="J26613" s="18"/>
      <c r="N26613" s="24"/>
      <c r="Q26613" s="24"/>
      <c r="T26613" s="24"/>
      <c r="W26613" s="24"/>
      <c r="Z26613" s="24"/>
      <c r="AC26613" s="24"/>
      <c r="AI26613" s="24"/>
      <c r="AL26613" s="24"/>
      <c r="AO26613" s="24"/>
      <c r="AR26613" s="24"/>
      <c r="AU26613" s="24"/>
    </row>
    <row r="26614">
      <c r="J26614" s="18"/>
      <c r="N26614" s="24"/>
      <c r="Q26614" s="24"/>
      <c r="T26614" s="24"/>
      <c r="W26614" s="24"/>
      <c r="Z26614" s="24"/>
      <c r="AC26614" s="24"/>
      <c r="AI26614" s="24"/>
      <c r="AL26614" s="24"/>
      <c r="AO26614" s="24"/>
      <c r="AR26614" s="24"/>
      <c r="AU26614" s="24"/>
    </row>
    <row r="26615">
      <c r="J26615" s="18"/>
      <c r="N26615" s="24"/>
      <c r="Q26615" s="24"/>
      <c r="T26615" s="24"/>
      <c r="W26615" s="24"/>
      <c r="Z26615" s="24"/>
      <c r="AC26615" s="24"/>
      <c r="AI26615" s="24"/>
      <c r="AL26615" s="24"/>
      <c r="AO26615" s="24"/>
      <c r="AR26615" s="24"/>
      <c r="AU26615" s="24"/>
    </row>
    <row r="26616">
      <c r="J26616" s="18"/>
      <c r="N26616" s="24"/>
      <c r="Q26616" s="24"/>
      <c r="T26616" s="24"/>
      <c r="W26616" s="24"/>
      <c r="Z26616" s="24"/>
      <c r="AC26616" s="24"/>
      <c r="AI26616" s="24"/>
      <c r="AL26616" s="24"/>
      <c r="AO26616" s="24"/>
      <c r="AR26616" s="24"/>
      <c r="AU26616" s="24"/>
    </row>
    <row r="26617">
      <c r="J26617" s="18"/>
      <c r="N26617" s="24"/>
      <c r="Q26617" s="24"/>
      <c r="T26617" s="24"/>
      <c r="W26617" s="24"/>
      <c r="Z26617" s="24"/>
      <c r="AC26617" s="24"/>
      <c r="AI26617" s="24"/>
      <c r="AL26617" s="24"/>
      <c r="AO26617" s="24"/>
      <c r="AR26617" s="24"/>
      <c r="AU26617" s="24"/>
    </row>
    <row r="26618">
      <c r="J26618" s="18"/>
      <c r="N26618" s="24"/>
      <c r="Q26618" s="24"/>
      <c r="T26618" s="24"/>
      <c r="W26618" s="24"/>
      <c r="Z26618" s="24"/>
      <c r="AC26618" s="24"/>
      <c r="AI26618" s="24"/>
      <c r="AL26618" s="24"/>
      <c r="AO26618" s="24"/>
      <c r="AR26618" s="24"/>
      <c r="AU26618" s="24"/>
    </row>
    <row r="26619">
      <c r="J26619" s="18"/>
      <c r="N26619" s="24"/>
      <c r="Q26619" s="24"/>
      <c r="T26619" s="24"/>
      <c r="W26619" s="24"/>
      <c r="Z26619" s="24"/>
      <c r="AC26619" s="24"/>
      <c r="AI26619" s="24"/>
      <c r="AL26619" s="24"/>
      <c r="AO26619" s="24"/>
      <c r="AR26619" s="24"/>
      <c r="AU26619" s="24"/>
    </row>
    <row r="26620">
      <c r="J26620" s="18"/>
      <c r="N26620" s="24"/>
      <c r="Q26620" s="24"/>
      <c r="T26620" s="24"/>
      <c r="W26620" s="24"/>
      <c r="Z26620" s="24"/>
      <c r="AC26620" s="24"/>
      <c r="AI26620" s="24"/>
      <c r="AL26620" s="24"/>
      <c r="AO26620" s="24"/>
      <c r="AR26620" s="24"/>
      <c r="AU26620" s="24"/>
    </row>
    <row r="26621">
      <c r="J26621" s="18"/>
      <c r="N26621" s="24"/>
      <c r="Q26621" s="24"/>
      <c r="T26621" s="24"/>
      <c r="W26621" s="24"/>
      <c r="Z26621" s="24"/>
      <c r="AC26621" s="24"/>
      <c r="AI26621" s="24"/>
      <c r="AL26621" s="24"/>
      <c r="AO26621" s="24"/>
      <c r="AR26621" s="24"/>
      <c r="AU26621" s="24"/>
    </row>
    <row r="26622">
      <c r="J26622" s="18"/>
      <c r="N26622" s="24"/>
      <c r="Q26622" s="24"/>
      <c r="T26622" s="24"/>
      <c r="W26622" s="24"/>
      <c r="Z26622" s="24"/>
      <c r="AC26622" s="24"/>
      <c r="AI26622" s="24"/>
      <c r="AL26622" s="24"/>
      <c r="AO26622" s="24"/>
      <c r="AR26622" s="24"/>
      <c r="AU26622" s="24"/>
    </row>
    <row r="26623">
      <c r="J26623" s="18"/>
      <c r="N26623" s="24"/>
      <c r="Q26623" s="24"/>
      <c r="T26623" s="24"/>
      <c r="W26623" s="24"/>
      <c r="Z26623" s="24"/>
      <c r="AC26623" s="24"/>
      <c r="AI26623" s="24"/>
      <c r="AL26623" s="24"/>
      <c r="AO26623" s="24"/>
      <c r="AR26623" s="24"/>
      <c r="AU26623" s="24"/>
    </row>
    <row r="26624">
      <c r="J26624" s="18"/>
      <c r="N26624" s="24"/>
      <c r="Q26624" s="24"/>
      <c r="T26624" s="24"/>
      <c r="W26624" s="24"/>
      <c r="Z26624" s="24"/>
      <c r="AC26624" s="24"/>
      <c r="AI26624" s="24"/>
      <c r="AL26624" s="24"/>
      <c r="AO26624" s="24"/>
      <c r="AR26624" s="24"/>
      <c r="AU26624" s="24"/>
    </row>
    <row r="26625">
      <c r="J26625" s="18"/>
      <c r="N26625" s="24"/>
      <c r="Q26625" s="24"/>
      <c r="T26625" s="24"/>
      <c r="W26625" s="24"/>
      <c r="Z26625" s="24"/>
      <c r="AC26625" s="24"/>
      <c r="AI26625" s="24"/>
      <c r="AL26625" s="24"/>
      <c r="AO26625" s="24"/>
      <c r="AR26625" s="24"/>
      <c r="AU26625" s="24"/>
    </row>
    <row r="26626">
      <c r="J26626" s="18"/>
      <c r="N26626" s="24"/>
      <c r="Q26626" s="24"/>
      <c r="T26626" s="24"/>
      <c r="W26626" s="24"/>
      <c r="Z26626" s="24"/>
      <c r="AC26626" s="24"/>
      <c r="AI26626" s="24"/>
      <c r="AL26626" s="24"/>
      <c r="AO26626" s="24"/>
      <c r="AR26626" s="24"/>
      <c r="AU26626" s="24"/>
    </row>
    <row r="26627">
      <c r="J26627" s="18"/>
      <c r="N26627" s="24"/>
      <c r="Q26627" s="24"/>
      <c r="T26627" s="24"/>
      <c r="W26627" s="24"/>
      <c r="Z26627" s="24"/>
      <c r="AC26627" s="24"/>
      <c r="AI26627" s="24"/>
      <c r="AL26627" s="24"/>
      <c r="AO26627" s="24"/>
      <c r="AR26627" s="24"/>
      <c r="AU26627" s="24"/>
    </row>
    <row r="26628">
      <c r="J26628" s="18"/>
      <c r="N26628" s="24"/>
      <c r="Q26628" s="24"/>
      <c r="T26628" s="24"/>
      <c r="W26628" s="24"/>
      <c r="Z26628" s="24"/>
      <c r="AC26628" s="24"/>
      <c r="AI26628" s="24"/>
      <c r="AL26628" s="24"/>
      <c r="AO26628" s="24"/>
      <c r="AR26628" s="24"/>
      <c r="AU26628" s="24"/>
    </row>
    <row r="26629">
      <c r="J26629" s="18"/>
      <c r="N26629" s="24"/>
      <c r="Q26629" s="24"/>
      <c r="T26629" s="24"/>
      <c r="W26629" s="24"/>
      <c r="Z26629" s="24"/>
      <c r="AC26629" s="24"/>
      <c r="AI26629" s="24"/>
      <c r="AL26629" s="24"/>
      <c r="AO26629" s="24"/>
      <c r="AR26629" s="24"/>
      <c r="AU26629" s="24"/>
    </row>
    <row r="26630">
      <c r="J26630" s="18"/>
      <c r="N26630" s="24"/>
      <c r="Q26630" s="24"/>
      <c r="T26630" s="24"/>
      <c r="W26630" s="24"/>
      <c r="Z26630" s="24"/>
      <c r="AC26630" s="24"/>
      <c r="AI26630" s="24"/>
      <c r="AL26630" s="24"/>
      <c r="AO26630" s="24"/>
      <c r="AR26630" s="24"/>
      <c r="AU26630" s="24"/>
    </row>
    <row r="26631">
      <c r="J26631" s="18"/>
      <c r="N26631" s="24"/>
      <c r="Q26631" s="24"/>
      <c r="T26631" s="24"/>
      <c r="W26631" s="24"/>
      <c r="Z26631" s="24"/>
      <c r="AC26631" s="24"/>
      <c r="AI26631" s="24"/>
      <c r="AL26631" s="24"/>
      <c r="AO26631" s="24"/>
      <c r="AR26631" s="24"/>
      <c r="AU26631" s="24"/>
    </row>
    <row r="26632">
      <c r="J26632" s="18"/>
      <c r="N26632" s="24"/>
      <c r="Q26632" s="24"/>
      <c r="T26632" s="24"/>
      <c r="W26632" s="24"/>
      <c r="Z26632" s="24"/>
      <c r="AC26632" s="24"/>
      <c r="AI26632" s="24"/>
      <c r="AL26632" s="24"/>
      <c r="AO26632" s="24"/>
      <c r="AR26632" s="24"/>
      <c r="AU26632" s="24"/>
    </row>
    <row r="26633">
      <c r="J26633" s="18"/>
      <c r="N26633" s="24"/>
      <c r="Q26633" s="24"/>
      <c r="T26633" s="24"/>
      <c r="W26633" s="24"/>
      <c r="Z26633" s="24"/>
      <c r="AC26633" s="24"/>
      <c r="AI26633" s="24"/>
      <c r="AL26633" s="24"/>
      <c r="AO26633" s="24"/>
      <c r="AR26633" s="24"/>
      <c r="AU26633" s="24"/>
    </row>
    <row r="26634">
      <c r="J26634" s="18"/>
      <c r="N26634" s="24"/>
      <c r="Q26634" s="24"/>
      <c r="T26634" s="24"/>
      <c r="W26634" s="24"/>
      <c r="Z26634" s="24"/>
      <c r="AC26634" s="24"/>
      <c r="AI26634" s="24"/>
      <c r="AL26634" s="24"/>
      <c r="AO26634" s="24"/>
      <c r="AR26634" s="24"/>
      <c r="AU26634" s="24"/>
    </row>
    <row r="26635">
      <c r="J26635" s="18"/>
      <c r="N26635" s="24"/>
      <c r="Q26635" s="24"/>
      <c r="T26635" s="24"/>
      <c r="W26635" s="24"/>
      <c r="Z26635" s="24"/>
      <c r="AC26635" s="24"/>
      <c r="AI26635" s="24"/>
      <c r="AL26635" s="24"/>
      <c r="AO26635" s="24"/>
      <c r="AR26635" s="24"/>
      <c r="AU26635" s="24"/>
    </row>
    <row r="26636">
      <c r="J26636" s="18"/>
      <c r="N26636" s="24"/>
      <c r="Q26636" s="24"/>
      <c r="T26636" s="24"/>
      <c r="W26636" s="24"/>
      <c r="Z26636" s="24"/>
      <c r="AC26636" s="24"/>
      <c r="AI26636" s="24"/>
      <c r="AL26636" s="24"/>
      <c r="AO26636" s="24"/>
      <c r="AR26636" s="24"/>
      <c r="AU26636" s="24"/>
    </row>
    <row r="26637">
      <c r="J26637" s="18"/>
      <c r="N26637" s="24"/>
      <c r="Q26637" s="24"/>
      <c r="T26637" s="24"/>
      <c r="W26637" s="24"/>
      <c r="Z26637" s="24"/>
      <c r="AC26637" s="24"/>
      <c r="AI26637" s="24"/>
      <c r="AL26637" s="24"/>
      <c r="AO26637" s="24"/>
      <c r="AR26637" s="24"/>
      <c r="AU26637" s="24"/>
    </row>
    <row r="26638">
      <c r="J26638" s="18"/>
      <c r="N26638" s="24"/>
      <c r="Q26638" s="24"/>
      <c r="T26638" s="24"/>
      <c r="W26638" s="24"/>
      <c r="Z26638" s="24"/>
      <c r="AC26638" s="24"/>
      <c r="AI26638" s="24"/>
      <c r="AL26638" s="24"/>
      <c r="AO26638" s="24"/>
      <c r="AR26638" s="24"/>
      <c r="AU26638" s="24"/>
    </row>
    <row r="26639">
      <c r="J26639" s="18"/>
      <c r="N26639" s="24"/>
      <c r="Q26639" s="24"/>
      <c r="T26639" s="24"/>
      <c r="W26639" s="24"/>
      <c r="Z26639" s="24"/>
      <c r="AC26639" s="24"/>
      <c r="AI26639" s="24"/>
      <c r="AL26639" s="24"/>
      <c r="AO26639" s="24"/>
      <c r="AR26639" s="24"/>
      <c r="AU26639" s="24"/>
    </row>
    <row r="26640">
      <c r="J26640" s="18"/>
      <c r="N26640" s="24"/>
      <c r="Q26640" s="24"/>
      <c r="T26640" s="24"/>
      <c r="W26640" s="24"/>
      <c r="Z26640" s="24"/>
      <c r="AC26640" s="24"/>
      <c r="AI26640" s="24"/>
      <c r="AL26640" s="24"/>
      <c r="AO26640" s="24"/>
      <c r="AR26640" s="24"/>
      <c r="AU26640" s="24"/>
    </row>
    <row r="26641">
      <c r="J26641" s="18"/>
      <c r="N26641" s="24"/>
      <c r="Q26641" s="24"/>
      <c r="T26641" s="24"/>
      <c r="W26641" s="24"/>
      <c r="Z26641" s="24"/>
      <c r="AC26641" s="24"/>
      <c r="AI26641" s="24"/>
      <c r="AL26641" s="24"/>
      <c r="AO26641" s="24"/>
      <c r="AR26641" s="24"/>
      <c r="AU26641" s="24"/>
    </row>
    <row r="26642">
      <c r="J26642" s="18"/>
      <c r="N26642" s="24"/>
      <c r="Q26642" s="24"/>
      <c r="T26642" s="24"/>
      <c r="W26642" s="24"/>
      <c r="Z26642" s="24"/>
      <c r="AC26642" s="24"/>
      <c r="AI26642" s="24"/>
      <c r="AL26642" s="24"/>
      <c r="AO26642" s="24"/>
      <c r="AR26642" s="24"/>
      <c r="AU26642" s="24"/>
    </row>
    <row r="26643">
      <c r="J26643" s="18"/>
      <c r="N26643" s="24"/>
      <c r="Q26643" s="24"/>
      <c r="T26643" s="24"/>
      <c r="W26643" s="24"/>
      <c r="Z26643" s="24"/>
      <c r="AC26643" s="24"/>
      <c r="AI26643" s="24"/>
      <c r="AL26643" s="24"/>
      <c r="AO26643" s="24"/>
      <c r="AR26643" s="24"/>
      <c r="AU26643" s="24"/>
    </row>
    <row r="26644">
      <c r="J26644" s="18"/>
      <c r="N26644" s="24"/>
      <c r="Q26644" s="24"/>
      <c r="T26644" s="24"/>
      <c r="W26644" s="24"/>
      <c r="Z26644" s="24"/>
      <c r="AC26644" s="24"/>
      <c r="AI26644" s="24"/>
      <c r="AL26644" s="24"/>
      <c r="AO26644" s="24"/>
      <c r="AR26644" s="24"/>
      <c r="AU26644" s="24"/>
    </row>
    <row r="26645">
      <c r="J26645" s="18"/>
      <c r="N26645" s="24"/>
      <c r="Q26645" s="24"/>
      <c r="T26645" s="24"/>
      <c r="W26645" s="24"/>
      <c r="Z26645" s="24"/>
      <c r="AC26645" s="24"/>
      <c r="AI26645" s="24"/>
      <c r="AL26645" s="24"/>
      <c r="AO26645" s="24"/>
      <c r="AR26645" s="24"/>
      <c r="AU26645" s="24"/>
    </row>
    <row r="26646">
      <c r="J26646" s="18"/>
      <c r="N26646" s="24"/>
      <c r="Q26646" s="24"/>
      <c r="T26646" s="24"/>
      <c r="W26646" s="24"/>
      <c r="Z26646" s="24"/>
      <c r="AC26646" s="24"/>
      <c r="AI26646" s="24"/>
      <c r="AL26646" s="24"/>
      <c r="AO26646" s="24"/>
      <c r="AR26646" s="24"/>
      <c r="AU26646" s="24"/>
    </row>
    <row r="26647">
      <c r="J26647" s="18"/>
      <c r="N26647" s="24"/>
      <c r="Q26647" s="24"/>
      <c r="T26647" s="24"/>
      <c r="W26647" s="24"/>
      <c r="Z26647" s="24"/>
      <c r="AC26647" s="24"/>
      <c r="AI26647" s="24"/>
      <c r="AL26647" s="24"/>
      <c r="AO26647" s="24"/>
      <c r="AR26647" s="24"/>
      <c r="AU26647" s="24"/>
    </row>
    <row r="26648">
      <c r="J26648" s="18"/>
      <c r="N26648" s="24"/>
      <c r="Q26648" s="24"/>
      <c r="T26648" s="24"/>
      <c r="W26648" s="24"/>
      <c r="Z26648" s="24"/>
      <c r="AC26648" s="24"/>
      <c r="AI26648" s="24"/>
      <c r="AL26648" s="24"/>
      <c r="AO26648" s="24"/>
      <c r="AR26648" s="24"/>
      <c r="AU26648" s="24"/>
    </row>
    <row r="26649">
      <c r="J26649" s="18"/>
      <c r="N26649" s="24"/>
      <c r="Q26649" s="24"/>
      <c r="T26649" s="24"/>
      <c r="W26649" s="24"/>
      <c r="Z26649" s="24"/>
      <c r="AC26649" s="24"/>
      <c r="AI26649" s="24"/>
      <c r="AL26649" s="24"/>
      <c r="AO26649" s="24"/>
      <c r="AR26649" s="24"/>
      <c r="AU26649" s="24"/>
    </row>
    <row r="26650">
      <c r="J26650" s="18"/>
      <c r="N26650" s="24"/>
      <c r="Q26650" s="24"/>
      <c r="T26650" s="24"/>
      <c r="W26650" s="24"/>
      <c r="Z26650" s="24"/>
      <c r="AC26650" s="24"/>
      <c r="AI26650" s="24"/>
      <c r="AL26650" s="24"/>
      <c r="AO26650" s="24"/>
      <c r="AR26650" s="24"/>
      <c r="AU26650" s="24"/>
    </row>
    <row r="26651">
      <c r="J26651" s="18"/>
      <c r="N26651" s="24"/>
      <c r="Q26651" s="24"/>
      <c r="T26651" s="24"/>
      <c r="W26651" s="24"/>
      <c r="Z26651" s="24"/>
      <c r="AC26651" s="24"/>
      <c r="AI26651" s="24"/>
      <c r="AL26651" s="24"/>
      <c r="AO26651" s="24"/>
      <c r="AR26651" s="24"/>
      <c r="AU26651" s="24"/>
    </row>
    <row r="26652">
      <c r="J26652" s="18"/>
      <c r="N26652" s="24"/>
      <c r="Q26652" s="24"/>
      <c r="T26652" s="24"/>
      <c r="W26652" s="24"/>
      <c r="Z26652" s="24"/>
      <c r="AC26652" s="24"/>
      <c r="AI26652" s="24"/>
      <c r="AL26652" s="24"/>
      <c r="AO26652" s="24"/>
      <c r="AR26652" s="24"/>
      <c r="AU26652" s="24"/>
    </row>
    <row r="26653">
      <c r="J26653" s="18"/>
      <c r="N26653" s="24"/>
      <c r="Q26653" s="24"/>
      <c r="T26653" s="24"/>
      <c r="W26653" s="24"/>
      <c r="Z26653" s="24"/>
      <c r="AC26653" s="24"/>
      <c r="AI26653" s="24"/>
      <c r="AL26653" s="24"/>
      <c r="AO26653" s="24"/>
      <c r="AR26653" s="24"/>
      <c r="AU26653" s="24"/>
    </row>
    <row r="26654">
      <c r="J26654" s="18"/>
      <c r="N26654" s="24"/>
      <c r="Q26654" s="24"/>
      <c r="T26654" s="24"/>
      <c r="W26654" s="24"/>
      <c r="Z26654" s="24"/>
      <c r="AC26654" s="24"/>
      <c r="AI26654" s="24"/>
      <c r="AL26654" s="24"/>
      <c r="AO26654" s="24"/>
      <c r="AR26654" s="24"/>
      <c r="AU26654" s="24"/>
    </row>
    <row r="26655">
      <c r="J26655" s="18"/>
      <c r="N26655" s="24"/>
      <c r="Q26655" s="24"/>
      <c r="T26655" s="24"/>
      <c r="W26655" s="24"/>
      <c r="Z26655" s="24"/>
      <c r="AC26655" s="24"/>
      <c r="AI26655" s="24"/>
      <c r="AL26655" s="24"/>
      <c r="AO26655" s="24"/>
      <c r="AR26655" s="24"/>
      <c r="AU26655" s="24"/>
    </row>
    <row r="26656">
      <c r="J26656" s="18"/>
      <c r="N26656" s="24"/>
      <c r="Q26656" s="24"/>
      <c r="T26656" s="24"/>
      <c r="W26656" s="24"/>
      <c r="Z26656" s="24"/>
      <c r="AC26656" s="24"/>
      <c r="AI26656" s="24"/>
      <c r="AL26656" s="24"/>
      <c r="AO26656" s="24"/>
      <c r="AR26656" s="24"/>
      <c r="AU26656" s="24"/>
    </row>
    <row r="26657">
      <c r="J26657" s="18"/>
      <c r="N26657" s="24"/>
      <c r="Q26657" s="24"/>
      <c r="T26657" s="24"/>
      <c r="W26657" s="24"/>
      <c r="Z26657" s="24"/>
      <c r="AC26657" s="24"/>
      <c r="AI26657" s="24"/>
      <c r="AL26657" s="24"/>
      <c r="AO26657" s="24"/>
      <c r="AR26657" s="24"/>
      <c r="AU26657" s="24"/>
    </row>
    <row r="26658">
      <c r="J26658" s="18"/>
      <c r="N26658" s="24"/>
      <c r="Q26658" s="24"/>
      <c r="T26658" s="24"/>
      <c r="W26658" s="24"/>
      <c r="Z26658" s="24"/>
      <c r="AC26658" s="24"/>
      <c r="AI26658" s="24"/>
      <c r="AL26658" s="24"/>
      <c r="AO26658" s="24"/>
      <c r="AR26658" s="24"/>
      <c r="AU26658" s="24"/>
    </row>
    <row r="26659">
      <c r="J26659" s="18"/>
      <c r="N26659" s="24"/>
      <c r="Q26659" s="24"/>
      <c r="T26659" s="24"/>
      <c r="W26659" s="24"/>
      <c r="Z26659" s="24"/>
      <c r="AC26659" s="24"/>
      <c r="AI26659" s="24"/>
      <c r="AL26659" s="24"/>
      <c r="AO26659" s="24"/>
      <c r="AR26659" s="24"/>
      <c r="AU26659" s="24"/>
    </row>
    <row r="26660">
      <c r="J26660" s="18"/>
      <c r="N26660" s="24"/>
      <c r="Q26660" s="24"/>
      <c r="T26660" s="24"/>
      <c r="W26660" s="24"/>
      <c r="Z26660" s="24"/>
      <c r="AC26660" s="24"/>
      <c r="AI26660" s="24"/>
      <c r="AL26660" s="24"/>
      <c r="AO26660" s="24"/>
      <c r="AR26660" s="24"/>
      <c r="AU26660" s="24"/>
    </row>
    <row r="26661">
      <c r="J26661" s="18"/>
      <c r="N26661" s="24"/>
      <c r="Q26661" s="24"/>
      <c r="T26661" s="24"/>
      <c r="W26661" s="24"/>
      <c r="Z26661" s="24"/>
      <c r="AC26661" s="24"/>
      <c r="AI26661" s="24"/>
      <c r="AL26661" s="24"/>
      <c r="AO26661" s="24"/>
      <c r="AR26661" s="24"/>
      <c r="AU26661" s="24"/>
    </row>
    <row r="26662">
      <c r="J26662" s="18"/>
      <c r="N26662" s="24"/>
      <c r="Q26662" s="24"/>
      <c r="T26662" s="24"/>
      <c r="W26662" s="24"/>
      <c r="Z26662" s="24"/>
      <c r="AC26662" s="24"/>
      <c r="AI26662" s="24"/>
      <c r="AL26662" s="24"/>
      <c r="AO26662" s="24"/>
      <c r="AR26662" s="24"/>
      <c r="AU26662" s="24"/>
    </row>
    <row r="26663">
      <c r="J26663" s="18"/>
      <c r="N26663" s="24"/>
      <c r="Q26663" s="24"/>
      <c r="T26663" s="24"/>
      <c r="W26663" s="24"/>
      <c r="Z26663" s="24"/>
      <c r="AC26663" s="24"/>
      <c r="AI26663" s="24"/>
      <c r="AL26663" s="24"/>
      <c r="AO26663" s="24"/>
      <c r="AR26663" s="24"/>
      <c r="AU26663" s="24"/>
    </row>
    <row r="26664">
      <c r="J26664" s="18"/>
      <c r="N26664" s="24"/>
      <c r="Q26664" s="24"/>
      <c r="T26664" s="24"/>
      <c r="W26664" s="24"/>
      <c r="Z26664" s="24"/>
      <c r="AC26664" s="24"/>
      <c r="AI26664" s="24"/>
      <c r="AL26664" s="24"/>
      <c r="AO26664" s="24"/>
      <c r="AR26664" s="24"/>
      <c r="AU26664" s="24"/>
    </row>
    <row r="26665">
      <c r="J26665" s="18"/>
      <c r="N26665" s="24"/>
      <c r="Q26665" s="24"/>
      <c r="T26665" s="24"/>
      <c r="W26665" s="24"/>
      <c r="Z26665" s="24"/>
      <c r="AC26665" s="24"/>
      <c r="AI26665" s="24"/>
      <c r="AL26665" s="24"/>
      <c r="AO26665" s="24"/>
      <c r="AR26665" s="24"/>
      <c r="AU26665" s="24"/>
    </row>
    <row r="26666">
      <c r="J26666" s="18"/>
      <c r="N26666" s="24"/>
      <c r="Q26666" s="24"/>
      <c r="T26666" s="24"/>
      <c r="W26666" s="24"/>
      <c r="Z26666" s="24"/>
      <c r="AC26666" s="24"/>
      <c r="AI26666" s="24"/>
      <c r="AL26666" s="24"/>
      <c r="AO26666" s="24"/>
      <c r="AR26666" s="24"/>
      <c r="AU26666" s="24"/>
    </row>
    <row r="26667">
      <c r="J26667" s="18"/>
      <c r="N26667" s="24"/>
      <c r="Q26667" s="24"/>
      <c r="T26667" s="24"/>
      <c r="W26667" s="24"/>
      <c r="Z26667" s="24"/>
      <c r="AC26667" s="24"/>
      <c r="AI26667" s="24"/>
      <c r="AL26667" s="24"/>
      <c r="AO26667" s="24"/>
      <c r="AR26667" s="24"/>
      <c r="AU26667" s="24"/>
    </row>
    <row r="26668">
      <c r="J26668" s="18"/>
      <c r="N26668" s="24"/>
      <c r="Q26668" s="24"/>
      <c r="T26668" s="24"/>
      <c r="W26668" s="24"/>
      <c r="Z26668" s="24"/>
      <c r="AC26668" s="24"/>
      <c r="AI26668" s="24"/>
      <c r="AL26668" s="24"/>
      <c r="AO26668" s="24"/>
      <c r="AR26668" s="24"/>
      <c r="AU26668" s="24"/>
    </row>
    <row r="26669">
      <c r="J26669" s="18"/>
      <c r="N26669" s="24"/>
      <c r="Q26669" s="24"/>
      <c r="T26669" s="24"/>
      <c r="W26669" s="24"/>
      <c r="Z26669" s="24"/>
      <c r="AC26669" s="24"/>
      <c r="AI26669" s="24"/>
      <c r="AL26669" s="24"/>
      <c r="AO26669" s="24"/>
      <c r="AR26669" s="24"/>
      <c r="AU26669" s="24"/>
    </row>
    <row r="26670">
      <c r="J26670" s="18"/>
      <c r="N26670" s="24"/>
      <c r="Q26670" s="24"/>
      <c r="T26670" s="24"/>
      <c r="W26670" s="24"/>
      <c r="Z26670" s="24"/>
      <c r="AC26670" s="24"/>
      <c r="AI26670" s="24"/>
      <c r="AL26670" s="24"/>
      <c r="AO26670" s="24"/>
      <c r="AR26670" s="24"/>
      <c r="AU26670" s="24"/>
    </row>
    <row r="26671">
      <c r="J26671" s="18"/>
      <c r="N26671" s="24"/>
      <c r="Q26671" s="24"/>
      <c r="T26671" s="24"/>
      <c r="W26671" s="24"/>
      <c r="Z26671" s="24"/>
      <c r="AC26671" s="24"/>
      <c r="AI26671" s="24"/>
      <c r="AL26671" s="24"/>
      <c r="AO26671" s="24"/>
      <c r="AR26671" s="24"/>
      <c r="AU26671" s="24"/>
    </row>
    <row r="26672">
      <c r="J26672" s="18"/>
      <c r="N26672" s="24"/>
      <c r="Q26672" s="24"/>
      <c r="T26672" s="24"/>
      <c r="W26672" s="24"/>
      <c r="Z26672" s="24"/>
      <c r="AC26672" s="24"/>
      <c r="AI26672" s="24"/>
      <c r="AL26672" s="24"/>
      <c r="AO26672" s="24"/>
      <c r="AR26672" s="24"/>
      <c r="AU26672" s="24"/>
    </row>
    <row r="26673">
      <c r="J26673" s="18"/>
      <c r="N26673" s="24"/>
      <c r="Q26673" s="24"/>
      <c r="T26673" s="24"/>
      <c r="W26673" s="24"/>
      <c r="Z26673" s="24"/>
      <c r="AC26673" s="24"/>
      <c r="AI26673" s="24"/>
      <c r="AL26673" s="24"/>
      <c r="AO26673" s="24"/>
      <c r="AR26673" s="24"/>
      <c r="AU26673" s="24"/>
    </row>
    <row r="26674">
      <c r="J26674" s="18"/>
      <c r="N26674" s="24"/>
      <c r="Q26674" s="24"/>
      <c r="T26674" s="24"/>
      <c r="W26674" s="24"/>
      <c r="Z26674" s="24"/>
      <c r="AC26674" s="24"/>
      <c r="AI26674" s="24"/>
      <c r="AL26674" s="24"/>
      <c r="AO26674" s="24"/>
      <c r="AR26674" s="24"/>
      <c r="AU26674" s="24"/>
    </row>
    <row r="26675">
      <c r="J26675" s="18"/>
      <c r="N26675" s="24"/>
      <c r="Q26675" s="24"/>
      <c r="T26675" s="24"/>
      <c r="W26675" s="24"/>
      <c r="Z26675" s="24"/>
      <c r="AC26675" s="24"/>
      <c r="AI26675" s="24"/>
      <c r="AL26675" s="24"/>
      <c r="AO26675" s="24"/>
      <c r="AR26675" s="24"/>
      <c r="AU26675" s="24"/>
    </row>
    <row r="26676">
      <c r="J26676" s="18"/>
      <c r="N26676" s="24"/>
      <c r="Q26676" s="24"/>
      <c r="T26676" s="24"/>
      <c r="W26676" s="24"/>
      <c r="Z26676" s="24"/>
      <c r="AC26676" s="24"/>
      <c r="AI26676" s="24"/>
      <c r="AL26676" s="24"/>
      <c r="AO26676" s="24"/>
      <c r="AR26676" s="24"/>
      <c r="AU26676" s="24"/>
    </row>
    <row r="26677">
      <c r="J26677" s="18"/>
      <c r="N26677" s="24"/>
      <c r="Q26677" s="24"/>
      <c r="T26677" s="24"/>
      <c r="W26677" s="24"/>
      <c r="Z26677" s="24"/>
      <c r="AC26677" s="24"/>
      <c r="AI26677" s="24"/>
      <c r="AL26677" s="24"/>
      <c r="AO26677" s="24"/>
      <c r="AR26677" s="24"/>
      <c r="AU26677" s="24"/>
    </row>
    <row r="26678">
      <c r="J26678" s="18"/>
      <c r="N26678" s="24"/>
      <c r="Q26678" s="24"/>
      <c r="T26678" s="24"/>
      <c r="W26678" s="24"/>
      <c r="Z26678" s="24"/>
      <c r="AC26678" s="24"/>
      <c r="AI26678" s="24"/>
      <c r="AL26678" s="24"/>
      <c r="AO26678" s="24"/>
      <c r="AR26678" s="24"/>
      <c r="AU26678" s="24"/>
    </row>
    <row r="26679">
      <c r="J26679" s="18"/>
      <c r="N26679" s="24"/>
      <c r="Q26679" s="24"/>
      <c r="T26679" s="24"/>
      <c r="W26679" s="24"/>
      <c r="Z26679" s="24"/>
      <c r="AC26679" s="24"/>
      <c r="AI26679" s="24"/>
      <c r="AL26679" s="24"/>
      <c r="AO26679" s="24"/>
      <c r="AR26679" s="24"/>
      <c r="AU26679" s="24"/>
    </row>
    <row r="26680">
      <c r="J26680" s="18"/>
      <c r="N26680" s="24"/>
      <c r="Q26680" s="24"/>
      <c r="T26680" s="24"/>
      <c r="W26680" s="24"/>
      <c r="Z26680" s="24"/>
      <c r="AC26680" s="24"/>
      <c r="AI26680" s="24"/>
      <c r="AL26680" s="24"/>
      <c r="AO26680" s="24"/>
      <c r="AR26680" s="24"/>
      <c r="AU26680" s="24"/>
    </row>
    <row r="26681">
      <c r="J26681" s="18"/>
      <c r="N26681" s="24"/>
      <c r="Q26681" s="24"/>
      <c r="T26681" s="24"/>
      <c r="W26681" s="24"/>
      <c r="Z26681" s="24"/>
      <c r="AC26681" s="24"/>
      <c r="AI26681" s="24"/>
      <c r="AL26681" s="24"/>
      <c r="AO26681" s="24"/>
      <c r="AR26681" s="24"/>
      <c r="AU26681" s="24"/>
    </row>
    <row r="26682">
      <c r="J26682" s="18"/>
      <c r="N26682" s="24"/>
      <c r="Q26682" s="24"/>
      <c r="T26682" s="24"/>
      <c r="W26682" s="24"/>
      <c r="Z26682" s="24"/>
      <c r="AC26682" s="24"/>
      <c r="AI26682" s="24"/>
      <c r="AL26682" s="24"/>
      <c r="AO26682" s="24"/>
      <c r="AR26682" s="24"/>
      <c r="AU26682" s="24"/>
    </row>
    <row r="26683">
      <c r="J26683" s="18"/>
      <c r="N26683" s="24"/>
      <c r="Q26683" s="24"/>
      <c r="T26683" s="24"/>
      <c r="W26683" s="24"/>
      <c r="Z26683" s="24"/>
      <c r="AC26683" s="24"/>
      <c r="AI26683" s="24"/>
      <c r="AL26683" s="24"/>
      <c r="AO26683" s="24"/>
      <c r="AR26683" s="24"/>
      <c r="AU26683" s="24"/>
    </row>
    <row r="26684">
      <c r="J26684" s="18"/>
      <c r="N26684" s="24"/>
      <c r="Q26684" s="24"/>
      <c r="T26684" s="24"/>
      <c r="W26684" s="24"/>
      <c r="Z26684" s="24"/>
      <c r="AC26684" s="24"/>
      <c r="AI26684" s="24"/>
      <c r="AL26684" s="24"/>
      <c r="AO26684" s="24"/>
      <c r="AR26684" s="24"/>
      <c r="AU26684" s="24"/>
    </row>
    <row r="26685">
      <c r="J26685" s="18"/>
      <c r="N26685" s="24"/>
      <c r="Q26685" s="24"/>
      <c r="T26685" s="24"/>
      <c r="W26685" s="24"/>
      <c r="Z26685" s="24"/>
      <c r="AC26685" s="24"/>
      <c r="AI26685" s="24"/>
      <c r="AL26685" s="24"/>
      <c r="AO26685" s="24"/>
      <c r="AR26685" s="24"/>
      <c r="AU26685" s="24"/>
    </row>
    <row r="26686">
      <c r="J26686" s="18"/>
      <c r="N26686" s="24"/>
      <c r="Q26686" s="24"/>
      <c r="T26686" s="24"/>
      <c r="W26686" s="24"/>
      <c r="Z26686" s="24"/>
      <c r="AC26686" s="24"/>
      <c r="AI26686" s="24"/>
      <c r="AL26686" s="24"/>
      <c r="AO26686" s="24"/>
      <c r="AR26686" s="24"/>
      <c r="AU26686" s="24"/>
    </row>
    <row r="26687">
      <c r="J26687" s="18"/>
      <c r="N26687" s="24"/>
      <c r="Q26687" s="24"/>
      <c r="T26687" s="24"/>
      <c r="W26687" s="24"/>
      <c r="Z26687" s="24"/>
      <c r="AC26687" s="24"/>
      <c r="AI26687" s="24"/>
      <c r="AL26687" s="24"/>
      <c r="AO26687" s="24"/>
      <c r="AR26687" s="24"/>
      <c r="AU26687" s="24"/>
    </row>
    <row r="26688">
      <c r="J26688" s="18"/>
      <c r="N26688" s="24"/>
      <c r="Q26688" s="24"/>
      <c r="T26688" s="24"/>
      <c r="W26688" s="24"/>
      <c r="Z26688" s="24"/>
      <c r="AC26688" s="24"/>
      <c r="AI26688" s="24"/>
      <c r="AL26688" s="24"/>
      <c r="AO26688" s="24"/>
      <c r="AR26688" s="24"/>
      <c r="AU26688" s="24"/>
    </row>
    <row r="26689">
      <c r="J26689" s="18"/>
      <c r="N26689" s="24"/>
      <c r="Q26689" s="24"/>
      <c r="T26689" s="24"/>
      <c r="W26689" s="24"/>
      <c r="Z26689" s="24"/>
      <c r="AC26689" s="24"/>
      <c r="AI26689" s="24"/>
      <c r="AL26689" s="24"/>
      <c r="AO26689" s="24"/>
      <c r="AR26689" s="24"/>
      <c r="AU26689" s="24"/>
    </row>
    <row r="26690">
      <c r="J26690" s="18"/>
      <c r="N26690" s="24"/>
      <c r="Q26690" s="24"/>
      <c r="T26690" s="24"/>
      <c r="W26690" s="24"/>
      <c r="Z26690" s="24"/>
      <c r="AC26690" s="24"/>
      <c r="AI26690" s="24"/>
      <c r="AL26690" s="24"/>
      <c r="AO26690" s="24"/>
      <c r="AR26690" s="24"/>
      <c r="AU26690" s="24"/>
    </row>
    <row r="26691">
      <c r="J26691" s="18"/>
      <c r="N26691" s="24"/>
      <c r="Q26691" s="24"/>
      <c r="T26691" s="24"/>
      <c r="W26691" s="24"/>
      <c r="Z26691" s="24"/>
      <c r="AC26691" s="24"/>
      <c r="AI26691" s="24"/>
      <c r="AL26691" s="24"/>
      <c r="AO26691" s="24"/>
      <c r="AR26691" s="24"/>
      <c r="AU26691" s="24"/>
    </row>
    <row r="26692">
      <c r="J26692" s="18"/>
      <c r="N26692" s="24"/>
      <c r="Q26692" s="24"/>
      <c r="T26692" s="24"/>
      <c r="W26692" s="24"/>
      <c r="Z26692" s="24"/>
      <c r="AC26692" s="24"/>
      <c r="AI26692" s="24"/>
      <c r="AL26692" s="24"/>
      <c r="AO26692" s="24"/>
      <c r="AR26692" s="24"/>
      <c r="AU26692" s="24"/>
    </row>
    <row r="26693">
      <c r="J26693" s="18"/>
      <c r="N26693" s="24"/>
      <c r="Q26693" s="24"/>
      <c r="T26693" s="24"/>
      <c r="W26693" s="24"/>
      <c r="Z26693" s="24"/>
      <c r="AC26693" s="24"/>
      <c r="AI26693" s="24"/>
      <c r="AL26693" s="24"/>
      <c r="AO26693" s="24"/>
      <c r="AR26693" s="24"/>
      <c r="AU26693" s="24"/>
    </row>
    <row r="26694">
      <c r="J26694" s="18"/>
      <c r="N26694" s="24"/>
      <c r="Q26694" s="24"/>
      <c r="T26694" s="24"/>
      <c r="W26694" s="24"/>
      <c r="Z26694" s="24"/>
      <c r="AC26694" s="24"/>
      <c r="AI26694" s="24"/>
      <c r="AL26694" s="24"/>
      <c r="AO26694" s="24"/>
      <c r="AR26694" s="24"/>
      <c r="AU26694" s="24"/>
    </row>
    <row r="26695">
      <c r="J26695" s="18"/>
      <c r="N26695" s="24"/>
      <c r="Q26695" s="24"/>
      <c r="T26695" s="24"/>
      <c r="W26695" s="24"/>
      <c r="Z26695" s="24"/>
      <c r="AC26695" s="24"/>
      <c r="AI26695" s="24"/>
      <c r="AL26695" s="24"/>
      <c r="AO26695" s="24"/>
      <c r="AR26695" s="24"/>
      <c r="AU26695" s="24"/>
    </row>
    <row r="26696">
      <c r="J26696" s="18"/>
      <c r="N26696" s="24"/>
      <c r="Q26696" s="24"/>
      <c r="T26696" s="24"/>
      <c r="W26696" s="24"/>
      <c r="Z26696" s="24"/>
      <c r="AC26696" s="24"/>
      <c r="AI26696" s="24"/>
      <c r="AL26696" s="24"/>
      <c r="AO26696" s="24"/>
      <c r="AR26696" s="24"/>
      <c r="AU26696" s="24"/>
    </row>
    <row r="26697">
      <c r="J26697" s="18"/>
      <c r="N26697" s="24"/>
      <c r="Q26697" s="24"/>
      <c r="T26697" s="24"/>
      <c r="W26697" s="24"/>
      <c r="Z26697" s="24"/>
      <c r="AC26697" s="24"/>
      <c r="AI26697" s="24"/>
      <c r="AL26697" s="24"/>
      <c r="AO26697" s="24"/>
      <c r="AR26697" s="24"/>
      <c r="AU26697" s="24"/>
    </row>
    <row r="26698">
      <c r="J26698" s="18"/>
      <c r="N26698" s="24"/>
      <c r="Q26698" s="24"/>
      <c r="T26698" s="24"/>
      <c r="W26698" s="24"/>
      <c r="Z26698" s="24"/>
      <c r="AC26698" s="24"/>
      <c r="AI26698" s="24"/>
      <c r="AL26698" s="24"/>
      <c r="AO26698" s="24"/>
      <c r="AR26698" s="24"/>
      <c r="AU26698" s="24"/>
    </row>
    <row r="26699">
      <c r="J26699" s="18"/>
      <c r="N26699" s="24"/>
      <c r="Q26699" s="24"/>
      <c r="T26699" s="24"/>
      <c r="W26699" s="24"/>
      <c r="Z26699" s="24"/>
      <c r="AC26699" s="24"/>
      <c r="AI26699" s="24"/>
      <c r="AL26699" s="24"/>
      <c r="AO26699" s="24"/>
      <c r="AR26699" s="24"/>
      <c r="AU26699" s="24"/>
    </row>
    <row r="26700">
      <c r="J26700" s="18"/>
      <c r="N26700" s="24"/>
      <c r="Q26700" s="24"/>
      <c r="T26700" s="24"/>
      <c r="W26700" s="24"/>
      <c r="Z26700" s="24"/>
      <c r="AC26700" s="24"/>
      <c r="AI26700" s="24"/>
      <c r="AL26700" s="24"/>
      <c r="AO26700" s="24"/>
      <c r="AR26700" s="24"/>
      <c r="AU26700" s="24"/>
    </row>
    <row r="26701">
      <c r="J26701" s="18"/>
      <c r="N26701" s="24"/>
      <c r="Q26701" s="24"/>
      <c r="T26701" s="24"/>
      <c r="W26701" s="24"/>
      <c r="Z26701" s="24"/>
      <c r="AC26701" s="24"/>
      <c r="AI26701" s="24"/>
      <c r="AL26701" s="24"/>
      <c r="AO26701" s="24"/>
      <c r="AR26701" s="24"/>
      <c r="AU26701" s="24"/>
    </row>
    <row r="26702">
      <c r="J26702" s="18"/>
      <c r="N26702" s="24"/>
      <c r="Q26702" s="24"/>
      <c r="T26702" s="24"/>
      <c r="W26702" s="24"/>
      <c r="Z26702" s="24"/>
      <c r="AC26702" s="24"/>
      <c r="AI26702" s="24"/>
      <c r="AL26702" s="24"/>
      <c r="AO26702" s="24"/>
      <c r="AR26702" s="24"/>
      <c r="AU26702" s="24"/>
    </row>
    <row r="26703">
      <c r="J26703" s="18"/>
      <c r="N26703" s="24"/>
      <c r="Q26703" s="24"/>
      <c r="T26703" s="24"/>
      <c r="W26703" s="24"/>
      <c r="Z26703" s="24"/>
      <c r="AC26703" s="24"/>
      <c r="AI26703" s="24"/>
      <c r="AL26703" s="24"/>
      <c r="AO26703" s="24"/>
      <c r="AR26703" s="24"/>
      <c r="AU26703" s="24"/>
    </row>
    <row r="26704">
      <c r="J26704" s="18"/>
      <c r="N26704" s="24"/>
      <c r="Q26704" s="24"/>
      <c r="T26704" s="24"/>
      <c r="W26704" s="24"/>
      <c r="Z26704" s="24"/>
      <c r="AC26704" s="24"/>
      <c r="AI26704" s="24"/>
      <c r="AL26704" s="24"/>
      <c r="AO26704" s="24"/>
      <c r="AR26704" s="24"/>
      <c r="AU26704" s="24"/>
    </row>
    <row r="26705">
      <c r="J26705" s="18"/>
      <c r="N26705" s="24"/>
      <c r="Q26705" s="24"/>
      <c r="T26705" s="24"/>
      <c r="W26705" s="24"/>
      <c r="Z26705" s="24"/>
      <c r="AC26705" s="24"/>
      <c r="AI26705" s="24"/>
      <c r="AL26705" s="24"/>
      <c r="AO26705" s="24"/>
      <c r="AR26705" s="24"/>
      <c r="AU26705" s="24"/>
    </row>
    <row r="26706">
      <c r="J26706" s="18"/>
      <c r="N26706" s="24"/>
      <c r="Q26706" s="24"/>
      <c r="T26706" s="24"/>
      <c r="W26706" s="24"/>
      <c r="Z26706" s="24"/>
      <c r="AC26706" s="24"/>
      <c r="AI26706" s="24"/>
      <c r="AL26706" s="24"/>
      <c r="AO26706" s="24"/>
      <c r="AR26706" s="24"/>
      <c r="AU26706" s="24"/>
    </row>
    <row r="26707">
      <c r="J26707" s="18"/>
      <c r="N26707" s="24"/>
      <c r="Q26707" s="24"/>
      <c r="T26707" s="24"/>
      <c r="W26707" s="24"/>
      <c r="Z26707" s="24"/>
      <c r="AC26707" s="24"/>
      <c r="AI26707" s="24"/>
      <c r="AL26707" s="24"/>
      <c r="AO26707" s="24"/>
      <c r="AR26707" s="24"/>
      <c r="AU26707" s="24"/>
    </row>
    <row r="26708">
      <c r="J26708" s="18"/>
      <c r="N26708" s="24"/>
      <c r="Q26708" s="24"/>
      <c r="T26708" s="24"/>
      <c r="W26708" s="24"/>
      <c r="Z26708" s="24"/>
      <c r="AC26708" s="24"/>
      <c r="AI26708" s="24"/>
      <c r="AL26708" s="24"/>
      <c r="AO26708" s="24"/>
      <c r="AR26708" s="24"/>
      <c r="AU26708" s="24"/>
    </row>
    <row r="26709">
      <c r="J26709" s="18"/>
      <c r="N26709" s="24"/>
      <c r="Q26709" s="24"/>
      <c r="T26709" s="24"/>
      <c r="W26709" s="24"/>
      <c r="Z26709" s="24"/>
      <c r="AC26709" s="24"/>
      <c r="AI26709" s="24"/>
      <c r="AL26709" s="24"/>
      <c r="AO26709" s="24"/>
      <c r="AR26709" s="24"/>
      <c r="AU26709" s="24"/>
    </row>
    <row r="26710">
      <c r="J26710" s="18"/>
      <c r="N26710" s="24"/>
      <c r="Q26710" s="24"/>
      <c r="T26710" s="24"/>
      <c r="W26710" s="24"/>
      <c r="Z26710" s="24"/>
      <c r="AC26710" s="24"/>
      <c r="AI26710" s="24"/>
      <c r="AL26710" s="24"/>
      <c r="AO26710" s="24"/>
      <c r="AR26710" s="24"/>
      <c r="AU26710" s="24"/>
    </row>
    <row r="26711">
      <c r="J26711" s="18"/>
      <c r="N26711" s="24"/>
      <c r="Q26711" s="24"/>
      <c r="T26711" s="24"/>
      <c r="W26711" s="24"/>
      <c r="Z26711" s="24"/>
      <c r="AC26711" s="24"/>
      <c r="AI26711" s="24"/>
      <c r="AL26711" s="24"/>
      <c r="AO26711" s="24"/>
      <c r="AR26711" s="24"/>
      <c r="AU26711" s="24"/>
    </row>
    <row r="26712">
      <c r="J26712" s="18"/>
      <c r="N26712" s="24"/>
      <c r="Q26712" s="24"/>
      <c r="T26712" s="24"/>
      <c r="W26712" s="24"/>
      <c r="Z26712" s="24"/>
      <c r="AC26712" s="24"/>
      <c r="AI26712" s="24"/>
      <c r="AL26712" s="24"/>
      <c r="AO26712" s="24"/>
      <c r="AR26712" s="24"/>
      <c r="AU26712" s="24"/>
    </row>
    <row r="26713">
      <c r="J26713" s="18"/>
      <c r="N26713" s="24"/>
      <c r="Q26713" s="24"/>
      <c r="T26713" s="24"/>
      <c r="W26713" s="24"/>
      <c r="Z26713" s="24"/>
      <c r="AC26713" s="24"/>
      <c r="AI26713" s="24"/>
      <c r="AL26713" s="24"/>
      <c r="AO26713" s="24"/>
      <c r="AR26713" s="24"/>
      <c r="AU26713" s="24"/>
    </row>
    <row r="26714">
      <c r="J26714" s="18"/>
      <c r="N26714" s="24"/>
      <c r="Q26714" s="24"/>
      <c r="T26714" s="24"/>
      <c r="W26714" s="24"/>
      <c r="Z26714" s="24"/>
      <c r="AC26714" s="24"/>
      <c r="AI26714" s="24"/>
      <c r="AL26714" s="24"/>
      <c r="AO26714" s="24"/>
      <c r="AR26714" s="24"/>
      <c r="AU26714" s="24"/>
    </row>
    <row r="26715">
      <c r="J26715" s="18"/>
      <c r="N26715" s="24"/>
      <c r="Q26715" s="24"/>
      <c r="T26715" s="24"/>
      <c r="W26715" s="24"/>
      <c r="Z26715" s="24"/>
      <c r="AC26715" s="24"/>
      <c r="AI26715" s="24"/>
      <c r="AL26715" s="24"/>
      <c r="AO26715" s="24"/>
      <c r="AR26715" s="24"/>
      <c r="AU26715" s="24"/>
    </row>
    <row r="26716">
      <c r="J26716" s="18"/>
      <c r="N26716" s="24"/>
      <c r="Q26716" s="24"/>
      <c r="T26716" s="24"/>
      <c r="W26716" s="24"/>
      <c r="Z26716" s="24"/>
      <c r="AC26716" s="24"/>
      <c r="AI26716" s="24"/>
      <c r="AL26716" s="24"/>
      <c r="AO26716" s="24"/>
      <c r="AR26716" s="24"/>
      <c r="AU26716" s="24"/>
    </row>
    <row r="26717">
      <c r="J26717" s="18"/>
      <c r="N26717" s="24"/>
      <c r="Q26717" s="24"/>
      <c r="T26717" s="24"/>
      <c r="W26717" s="24"/>
      <c r="Z26717" s="24"/>
      <c r="AC26717" s="24"/>
      <c r="AI26717" s="24"/>
      <c r="AL26717" s="24"/>
      <c r="AO26717" s="24"/>
      <c r="AR26717" s="24"/>
      <c r="AU26717" s="24"/>
    </row>
    <row r="26718">
      <c r="J26718" s="18"/>
      <c r="N26718" s="24"/>
      <c r="Q26718" s="24"/>
      <c r="T26718" s="24"/>
      <c r="W26718" s="24"/>
      <c r="Z26718" s="24"/>
      <c r="AC26718" s="24"/>
      <c r="AI26718" s="24"/>
      <c r="AL26718" s="24"/>
      <c r="AO26718" s="24"/>
      <c r="AR26718" s="24"/>
      <c r="AU26718" s="24"/>
    </row>
    <row r="26719">
      <c r="J26719" s="18"/>
      <c r="N26719" s="24"/>
      <c r="Q26719" s="24"/>
      <c r="T26719" s="24"/>
      <c r="W26719" s="24"/>
      <c r="Z26719" s="24"/>
      <c r="AC26719" s="24"/>
      <c r="AI26719" s="24"/>
      <c r="AL26719" s="24"/>
      <c r="AO26719" s="24"/>
      <c r="AR26719" s="24"/>
      <c r="AU26719" s="24"/>
    </row>
    <row r="26720">
      <c r="J26720" s="18"/>
      <c r="N26720" s="24"/>
      <c r="Q26720" s="24"/>
      <c r="T26720" s="24"/>
      <c r="W26720" s="24"/>
      <c r="Z26720" s="24"/>
      <c r="AC26720" s="24"/>
      <c r="AI26720" s="24"/>
      <c r="AL26720" s="24"/>
      <c r="AO26720" s="24"/>
      <c r="AR26720" s="24"/>
      <c r="AU26720" s="24"/>
    </row>
    <row r="26721">
      <c r="J26721" s="18"/>
      <c r="N26721" s="24"/>
      <c r="Q26721" s="24"/>
      <c r="T26721" s="24"/>
      <c r="W26721" s="24"/>
      <c r="Z26721" s="24"/>
      <c r="AC26721" s="24"/>
      <c r="AI26721" s="24"/>
      <c r="AL26721" s="24"/>
      <c r="AO26721" s="24"/>
      <c r="AR26721" s="24"/>
      <c r="AU26721" s="24"/>
    </row>
    <row r="26722">
      <c r="J26722" s="18"/>
      <c r="N26722" s="24"/>
      <c r="Q26722" s="24"/>
      <c r="T26722" s="24"/>
      <c r="W26722" s="24"/>
      <c r="Z26722" s="24"/>
      <c r="AC26722" s="24"/>
      <c r="AI26722" s="24"/>
      <c r="AL26722" s="24"/>
      <c r="AO26722" s="24"/>
      <c r="AR26722" s="24"/>
      <c r="AU26722" s="24"/>
    </row>
    <row r="26723">
      <c r="J26723" s="18"/>
      <c r="N26723" s="24"/>
      <c r="Q26723" s="24"/>
      <c r="T26723" s="24"/>
      <c r="W26723" s="24"/>
      <c r="Z26723" s="24"/>
      <c r="AC26723" s="24"/>
      <c r="AI26723" s="24"/>
      <c r="AL26723" s="24"/>
      <c r="AO26723" s="24"/>
      <c r="AR26723" s="24"/>
      <c r="AU26723" s="24"/>
    </row>
    <row r="26724">
      <c r="J26724" s="18"/>
      <c r="N26724" s="24"/>
      <c r="Q26724" s="24"/>
      <c r="T26724" s="24"/>
      <c r="W26724" s="24"/>
      <c r="Z26724" s="24"/>
      <c r="AC26724" s="24"/>
      <c r="AI26724" s="24"/>
      <c r="AL26724" s="24"/>
      <c r="AO26724" s="24"/>
      <c r="AR26724" s="24"/>
      <c r="AU26724" s="24"/>
    </row>
    <row r="26725">
      <c r="J26725" s="18"/>
      <c r="N26725" s="24"/>
      <c r="Q26725" s="24"/>
      <c r="T26725" s="24"/>
      <c r="W26725" s="24"/>
      <c r="Z26725" s="24"/>
      <c r="AC26725" s="24"/>
      <c r="AI26725" s="24"/>
      <c r="AL26725" s="24"/>
      <c r="AO26725" s="24"/>
      <c r="AR26725" s="24"/>
      <c r="AU26725" s="24"/>
    </row>
    <row r="26726">
      <c r="J26726" s="18"/>
      <c r="N26726" s="24"/>
      <c r="Q26726" s="24"/>
      <c r="T26726" s="24"/>
      <c r="W26726" s="24"/>
      <c r="Z26726" s="24"/>
      <c r="AC26726" s="24"/>
      <c r="AI26726" s="24"/>
      <c r="AL26726" s="24"/>
      <c r="AO26726" s="24"/>
      <c r="AR26726" s="24"/>
      <c r="AU26726" s="24"/>
    </row>
    <row r="26727">
      <c r="J26727" s="18"/>
      <c r="N26727" s="24"/>
      <c r="Q26727" s="24"/>
      <c r="T26727" s="24"/>
      <c r="W26727" s="24"/>
      <c r="Z26727" s="24"/>
      <c r="AC26727" s="24"/>
      <c r="AI26727" s="24"/>
      <c r="AL26727" s="24"/>
      <c r="AO26727" s="24"/>
      <c r="AR26727" s="24"/>
      <c r="AU26727" s="24"/>
    </row>
    <row r="26728">
      <c r="J26728" s="18"/>
      <c r="N26728" s="24"/>
      <c r="Q26728" s="24"/>
      <c r="T26728" s="24"/>
      <c r="W26728" s="24"/>
      <c r="Z26728" s="24"/>
      <c r="AC26728" s="24"/>
      <c r="AI26728" s="24"/>
      <c r="AL26728" s="24"/>
      <c r="AO26728" s="24"/>
      <c r="AR26728" s="24"/>
      <c r="AU26728" s="24"/>
    </row>
    <row r="26729">
      <c r="J26729" s="18"/>
      <c r="N26729" s="24"/>
      <c r="Q26729" s="24"/>
      <c r="T26729" s="24"/>
      <c r="W26729" s="24"/>
      <c r="Z26729" s="24"/>
      <c r="AC26729" s="24"/>
      <c r="AI26729" s="24"/>
      <c r="AL26729" s="24"/>
      <c r="AO26729" s="24"/>
      <c r="AR26729" s="24"/>
      <c r="AU26729" s="24"/>
    </row>
    <row r="26730">
      <c r="J26730" s="18"/>
      <c r="N26730" s="24"/>
      <c r="Q26730" s="24"/>
      <c r="T26730" s="24"/>
      <c r="W26730" s="24"/>
      <c r="Z26730" s="24"/>
      <c r="AC26730" s="24"/>
      <c r="AI26730" s="24"/>
      <c r="AL26730" s="24"/>
      <c r="AO26730" s="24"/>
      <c r="AR26730" s="24"/>
      <c r="AU26730" s="24"/>
    </row>
    <row r="26731">
      <c r="J26731" s="18"/>
      <c r="N26731" s="24"/>
      <c r="Q26731" s="24"/>
      <c r="T26731" s="24"/>
      <c r="W26731" s="24"/>
      <c r="Z26731" s="24"/>
      <c r="AC26731" s="24"/>
      <c r="AI26731" s="24"/>
      <c r="AL26731" s="24"/>
      <c r="AO26731" s="24"/>
      <c r="AR26731" s="24"/>
      <c r="AU26731" s="24"/>
    </row>
    <row r="26732">
      <c r="J26732" s="18"/>
      <c r="N26732" s="24"/>
      <c r="Q26732" s="24"/>
      <c r="T26732" s="24"/>
      <c r="W26732" s="24"/>
      <c r="Z26732" s="24"/>
      <c r="AC26732" s="24"/>
      <c r="AI26732" s="24"/>
      <c r="AL26732" s="24"/>
      <c r="AO26732" s="24"/>
      <c r="AR26732" s="24"/>
      <c r="AU26732" s="24"/>
    </row>
    <row r="26733">
      <c r="J26733" s="18"/>
      <c r="N26733" s="24"/>
      <c r="Q26733" s="24"/>
      <c r="T26733" s="24"/>
      <c r="W26733" s="24"/>
      <c r="Z26733" s="24"/>
      <c r="AC26733" s="24"/>
      <c r="AI26733" s="24"/>
      <c r="AL26733" s="24"/>
      <c r="AO26733" s="24"/>
      <c r="AR26733" s="24"/>
      <c r="AU26733" s="24"/>
    </row>
    <row r="26734">
      <c r="J26734" s="18"/>
      <c r="N26734" s="24"/>
      <c r="Q26734" s="24"/>
      <c r="T26734" s="24"/>
      <c r="W26734" s="24"/>
      <c r="Z26734" s="24"/>
      <c r="AC26734" s="24"/>
      <c r="AI26734" s="24"/>
      <c r="AL26734" s="24"/>
      <c r="AO26734" s="24"/>
      <c r="AR26734" s="24"/>
      <c r="AU26734" s="24"/>
    </row>
    <row r="26735">
      <c r="J26735" s="18"/>
      <c r="N26735" s="24"/>
      <c r="Q26735" s="24"/>
      <c r="T26735" s="24"/>
      <c r="W26735" s="24"/>
      <c r="Z26735" s="24"/>
      <c r="AC26735" s="24"/>
      <c r="AI26735" s="24"/>
      <c r="AL26735" s="24"/>
      <c r="AO26735" s="24"/>
      <c r="AR26735" s="24"/>
      <c r="AU26735" s="24"/>
    </row>
    <row r="26736">
      <c r="J26736" s="18"/>
      <c r="N26736" s="24"/>
      <c r="Q26736" s="24"/>
      <c r="T26736" s="24"/>
      <c r="W26736" s="24"/>
      <c r="Z26736" s="24"/>
      <c r="AC26736" s="24"/>
      <c r="AI26736" s="24"/>
      <c r="AL26736" s="24"/>
      <c r="AO26736" s="24"/>
      <c r="AR26736" s="24"/>
      <c r="AU26736" s="24"/>
    </row>
    <row r="26737">
      <c r="J26737" s="18"/>
      <c r="N26737" s="24"/>
      <c r="Q26737" s="24"/>
      <c r="T26737" s="24"/>
      <c r="W26737" s="24"/>
      <c r="Z26737" s="24"/>
      <c r="AC26737" s="24"/>
      <c r="AI26737" s="24"/>
      <c r="AL26737" s="24"/>
      <c r="AO26737" s="24"/>
      <c r="AR26737" s="24"/>
      <c r="AU26737" s="24"/>
    </row>
    <row r="26738">
      <c r="J26738" s="18"/>
      <c r="N26738" s="24"/>
      <c r="Q26738" s="24"/>
      <c r="T26738" s="24"/>
      <c r="W26738" s="24"/>
      <c r="Z26738" s="24"/>
      <c r="AC26738" s="24"/>
      <c r="AI26738" s="24"/>
      <c r="AL26738" s="24"/>
      <c r="AO26738" s="24"/>
      <c r="AR26738" s="24"/>
      <c r="AU26738" s="24"/>
    </row>
    <row r="26739">
      <c r="J26739" s="18"/>
      <c r="N26739" s="24"/>
      <c r="Q26739" s="24"/>
      <c r="T26739" s="24"/>
      <c r="W26739" s="24"/>
      <c r="Z26739" s="24"/>
      <c r="AC26739" s="24"/>
      <c r="AI26739" s="24"/>
      <c r="AL26739" s="24"/>
      <c r="AO26739" s="24"/>
      <c r="AR26739" s="24"/>
      <c r="AU26739" s="24"/>
    </row>
    <row r="26740">
      <c r="J26740" s="18"/>
      <c r="N26740" s="24"/>
      <c r="Q26740" s="24"/>
      <c r="T26740" s="24"/>
      <c r="W26740" s="24"/>
      <c r="Z26740" s="24"/>
      <c r="AC26740" s="24"/>
      <c r="AI26740" s="24"/>
      <c r="AL26740" s="24"/>
      <c r="AO26740" s="24"/>
      <c r="AR26740" s="24"/>
      <c r="AU26740" s="24"/>
    </row>
    <row r="26741">
      <c r="J26741" s="18"/>
      <c r="N26741" s="24"/>
      <c r="Q26741" s="24"/>
      <c r="T26741" s="24"/>
      <c r="W26741" s="24"/>
      <c r="Z26741" s="24"/>
      <c r="AC26741" s="24"/>
      <c r="AI26741" s="24"/>
      <c r="AL26741" s="24"/>
      <c r="AO26741" s="24"/>
      <c r="AR26741" s="24"/>
      <c r="AU26741" s="24"/>
    </row>
    <row r="26742">
      <c r="J26742" s="18"/>
      <c r="N26742" s="24"/>
      <c r="Q26742" s="24"/>
      <c r="T26742" s="24"/>
      <c r="W26742" s="24"/>
      <c r="Z26742" s="24"/>
      <c r="AC26742" s="24"/>
      <c r="AI26742" s="24"/>
      <c r="AL26742" s="24"/>
      <c r="AO26742" s="24"/>
      <c r="AR26742" s="24"/>
      <c r="AU26742" s="24"/>
    </row>
    <row r="26743">
      <c r="J26743" s="18"/>
      <c r="N26743" s="24"/>
      <c r="Q26743" s="24"/>
      <c r="T26743" s="24"/>
      <c r="W26743" s="24"/>
      <c r="Z26743" s="24"/>
      <c r="AC26743" s="24"/>
      <c r="AI26743" s="24"/>
      <c r="AL26743" s="24"/>
      <c r="AO26743" s="24"/>
      <c r="AR26743" s="24"/>
      <c r="AU26743" s="24"/>
    </row>
    <row r="26744">
      <c r="J26744" s="18"/>
      <c r="N26744" s="24"/>
      <c r="Q26744" s="24"/>
      <c r="T26744" s="24"/>
      <c r="W26744" s="24"/>
      <c r="Z26744" s="24"/>
      <c r="AC26744" s="24"/>
      <c r="AI26744" s="24"/>
      <c r="AL26744" s="24"/>
      <c r="AO26744" s="24"/>
      <c r="AR26744" s="24"/>
      <c r="AU26744" s="24"/>
    </row>
    <row r="26745">
      <c r="J26745" s="18"/>
      <c r="N26745" s="24"/>
      <c r="Q26745" s="24"/>
      <c r="T26745" s="24"/>
      <c r="W26745" s="24"/>
      <c r="Z26745" s="24"/>
      <c r="AC26745" s="24"/>
      <c r="AI26745" s="24"/>
      <c r="AL26745" s="24"/>
      <c r="AO26745" s="24"/>
      <c r="AR26745" s="24"/>
      <c r="AU26745" s="24"/>
    </row>
    <row r="26746">
      <c r="J26746" s="18"/>
      <c r="N26746" s="24"/>
      <c r="Q26746" s="24"/>
      <c r="T26746" s="24"/>
      <c r="W26746" s="24"/>
      <c r="Z26746" s="24"/>
      <c r="AC26746" s="24"/>
      <c r="AI26746" s="24"/>
      <c r="AL26746" s="24"/>
      <c r="AO26746" s="24"/>
      <c r="AR26746" s="24"/>
      <c r="AU26746" s="24"/>
    </row>
    <row r="26747">
      <c r="J26747" s="18"/>
      <c r="N26747" s="24"/>
      <c r="Q26747" s="24"/>
      <c r="T26747" s="24"/>
      <c r="W26747" s="24"/>
      <c r="Z26747" s="24"/>
      <c r="AC26747" s="24"/>
      <c r="AI26747" s="24"/>
      <c r="AL26747" s="24"/>
      <c r="AO26747" s="24"/>
      <c r="AR26747" s="24"/>
      <c r="AU26747" s="24"/>
    </row>
    <row r="26748">
      <c r="J26748" s="18"/>
      <c r="N26748" s="24"/>
      <c r="Q26748" s="24"/>
      <c r="T26748" s="24"/>
      <c r="W26748" s="24"/>
      <c r="Z26748" s="24"/>
      <c r="AC26748" s="24"/>
      <c r="AI26748" s="24"/>
      <c r="AL26748" s="24"/>
      <c r="AO26748" s="24"/>
      <c r="AR26748" s="24"/>
      <c r="AU26748" s="24"/>
    </row>
    <row r="26749">
      <c r="J26749" s="18"/>
      <c r="N26749" s="24"/>
      <c r="Q26749" s="24"/>
      <c r="T26749" s="24"/>
      <c r="W26749" s="24"/>
      <c r="Z26749" s="24"/>
      <c r="AC26749" s="24"/>
      <c r="AI26749" s="24"/>
      <c r="AL26749" s="24"/>
      <c r="AO26749" s="24"/>
      <c r="AR26749" s="24"/>
      <c r="AU26749" s="24"/>
    </row>
    <row r="26750">
      <c r="J26750" s="18"/>
      <c r="N26750" s="24"/>
      <c r="Q26750" s="24"/>
      <c r="T26750" s="24"/>
      <c r="W26750" s="24"/>
      <c r="Z26750" s="24"/>
      <c r="AC26750" s="24"/>
      <c r="AI26750" s="24"/>
      <c r="AL26750" s="24"/>
      <c r="AO26750" s="24"/>
      <c r="AR26750" s="24"/>
      <c r="AU26750" s="24"/>
    </row>
    <row r="26751">
      <c r="J26751" s="18"/>
      <c r="N26751" s="24"/>
      <c r="Q26751" s="24"/>
      <c r="T26751" s="24"/>
      <c r="W26751" s="24"/>
      <c r="Z26751" s="24"/>
      <c r="AC26751" s="24"/>
      <c r="AI26751" s="24"/>
      <c r="AL26751" s="24"/>
      <c r="AO26751" s="24"/>
      <c r="AR26751" s="24"/>
      <c r="AU26751" s="24"/>
    </row>
    <row r="26752">
      <c r="J26752" s="18"/>
      <c r="N26752" s="24"/>
      <c r="Q26752" s="24"/>
      <c r="T26752" s="24"/>
      <c r="W26752" s="24"/>
      <c r="Z26752" s="24"/>
      <c r="AC26752" s="24"/>
      <c r="AI26752" s="24"/>
      <c r="AL26752" s="24"/>
      <c r="AO26752" s="24"/>
      <c r="AR26752" s="24"/>
      <c r="AU26752" s="24"/>
    </row>
    <row r="26753">
      <c r="J26753" s="18"/>
      <c r="N26753" s="24"/>
      <c r="Q26753" s="24"/>
      <c r="T26753" s="24"/>
      <c r="W26753" s="24"/>
      <c r="Z26753" s="24"/>
      <c r="AC26753" s="24"/>
      <c r="AI26753" s="24"/>
      <c r="AL26753" s="24"/>
      <c r="AO26753" s="24"/>
      <c r="AR26753" s="24"/>
      <c r="AU26753" s="24"/>
    </row>
    <row r="26754">
      <c r="J26754" s="18"/>
      <c r="N26754" s="24"/>
      <c r="Q26754" s="24"/>
      <c r="T26754" s="24"/>
      <c r="W26754" s="24"/>
      <c r="Z26754" s="24"/>
      <c r="AC26754" s="24"/>
      <c r="AI26754" s="24"/>
      <c r="AL26754" s="24"/>
      <c r="AO26754" s="24"/>
      <c r="AR26754" s="24"/>
      <c r="AU26754" s="24"/>
    </row>
    <row r="26755">
      <c r="J26755" s="18"/>
      <c r="N26755" s="24"/>
      <c r="Q26755" s="24"/>
      <c r="T26755" s="24"/>
      <c r="W26755" s="24"/>
      <c r="Z26755" s="24"/>
      <c r="AC26755" s="24"/>
      <c r="AI26755" s="24"/>
      <c r="AL26755" s="24"/>
      <c r="AO26755" s="24"/>
      <c r="AR26755" s="24"/>
      <c r="AU26755" s="24"/>
    </row>
    <row r="26756">
      <c r="J26756" s="18"/>
      <c r="N26756" s="24"/>
      <c r="Q26756" s="24"/>
      <c r="T26756" s="24"/>
      <c r="W26756" s="24"/>
      <c r="Z26756" s="24"/>
      <c r="AC26756" s="24"/>
      <c r="AI26756" s="24"/>
      <c r="AL26756" s="24"/>
      <c r="AO26756" s="24"/>
      <c r="AR26756" s="24"/>
      <c r="AU26756" s="24"/>
    </row>
    <row r="26757">
      <c r="J26757" s="18"/>
      <c r="N26757" s="24"/>
      <c r="Q26757" s="24"/>
      <c r="T26757" s="24"/>
      <c r="W26757" s="24"/>
      <c r="Z26757" s="24"/>
      <c r="AC26757" s="24"/>
      <c r="AI26757" s="24"/>
      <c r="AL26757" s="24"/>
      <c r="AO26757" s="24"/>
      <c r="AR26757" s="24"/>
      <c r="AU26757" s="24"/>
    </row>
    <row r="26758">
      <c r="J26758" s="18"/>
      <c r="N26758" s="24"/>
      <c r="Q26758" s="24"/>
      <c r="T26758" s="24"/>
      <c r="W26758" s="24"/>
      <c r="Z26758" s="24"/>
      <c r="AC26758" s="24"/>
      <c r="AI26758" s="24"/>
      <c r="AL26758" s="24"/>
      <c r="AO26758" s="24"/>
      <c r="AR26758" s="24"/>
      <c r="AU26758" s="24"/>
    </row>
    <row r="26759">
      <c r="J26759" s="18"/>
      <c r="N26759" s="24"/>
      <c r="Q26759" s="24"/>
      <c r="T26759" s="24"/>
      <c r="W26759" s="24"/>
      <c r="Z26759" s="24"/>
      <c r="AC26759" s="24"/>
      <c r="AI26759" s="24"/>
      <c r="AL26759" s="24"/>
      <c r="AO26759" s="24"/>
      <c r="AR26759" s="24"/>
      <c r="AU26759" s="24"/>
    </row>
    <row r="26760">
      <c r="J26760" s="18"/>
      <c r="N26760" s="24"/>
      <c r="Q26760" s="24"/>
      <c r="T26760" s="24"/>
      <c r="W26760" s="24"/>
      <c r="Z26760" s="24"/>
      <c r="AC26760" s="24"/>
      <c r="AI26760" s="24"/>
      <c r="AL26760" s="24"/>
      <c r="AO26760" s="24"/>
      <c r="AR26760" s="24"/>
      <c r="AU26760" s="24"/>
    </row>
    <row r="26761">
      <c r="J26761" s="18"/>
      <c r="N26761" s="24"/>
      <c r="Q26761" s="24"/>
      <c r="T26761" s="24"/>
      <c r="W26761" s="24"/>
      <c r="Z26761" s="24"/>
      <c r="AC26761" s="24"/>
      <c r="AI26761" s="24"/>
      <c r="AL26761" s="24"/>
      <c r="AO26761" s="24"/>
      <c r="AR26761" s="24"/>
      <c r="AU26761" s="24"/>
    </row>
    <row r="26762">
      <c r="J26762" s="18"/>
      <c r="N26762" s="24"/>
      <c r="Q26762" s="24"/>
      <c r="T26762" s="24"/>
      <c r="W26762" s="24"/>
      <c r="Z26762" s="24"/>
      <c r="AC26762" s="24"/>
      <c r="AI26762" s="24"/>
      <c r="AL26762" s="24"/>
      <c r="AO26762" s="24"/>
      <c r="AR26762" s="24"/>
      <c r="AU26762" s="24"/>
    </row>
    <row r="26763">
      <c r="J26763" s="18"/>
      <c r="N26763" s="24"/>
      <c r="Q26763" s="24"/>
      <c r="T26763" s="24"/>
      <c r="W26763" s="24"/>
      <c r="Z26763" s="24"/>
      <c r="AC26763" s="24"/>
      <c r="AI26763" s="24"/>
      <c r="AL26763" s="24"/>
      <c r="AO26763" s="24"/>
      <c r="AR26763" s="24"/>
      <c r="AU26763" s="24"/>
    </row>
    <row r="26764">
      <c r="J26764" s="18"/>
      <c r="N26764" s="24"/>
      <c r="Q26764" s="24"/>
      <c r="T26764" s="24"/>
      <c r="W26764" s="24"/>
      <c r="Z26764" s="24"/>
      <c r="AC26764" s="24"/>
      <c r="AI26764" s="24"/>
      <c r="AL26764" s="24"/>
      <c r="AO26764" s="24"/>
      <c r="AR26764" s="24"/>
      <c r="AU26764" s="24"/>
    </row>
    <row r="26765">
      <c r="J26765" s="18"/>
      <c r="N26765" s="24"/>
      <c r="Q26765" s="24"/>
      <c r="T26765" s="24"/>
      <c r="W26765" s="24"/>
      <c r="Z26765" s="24"/>
      <c r="AC26765" s="24"/>
      <c r="AI26765" s="24"/>
      <c r="AL26765" s="24"/>
      <c r="AO26765" s="24"/>
      <c r="AR26765" s="24"/>
      <c r="AU26765" s="24"/>
    </row>
    <row r="26766">
      <c r="J26766" s="18"/>
      <c r="N26766" s="24"/>
      <c r="Q26766" s="24"/>
      <c r="T26766" s="24"/>
      <c r="W26766" s="24"/>
      <c r="Z26766" s="24"/>
      <c r="AC26766" s="24"/>
      <c r="AI26766" s="24"/>
      <c r="AL26766" s="24"/>
      <c r="AO26766" s="24"/>
      <c r="AR26766" s="24"/>
      <c r="AU26766" s="24"/>
    </row>
    <row r="26767">
      <c r="J26767" s="18"/>
      <c r="N26767" s="24"/>
      <c r="Q26767" s="24"/>
      <c r="T26767" s="24"/>
      <c r="W26767" s="24"/>
      <c r="Z26767" s="24"/>
      <c r="AC26767" s="24"/>
      <c r="AI26767" s="24"/>
      <c r="AL26767" s="24"/>
      <c r="AO26767" s="24"/>
      <c r="AR26767" s="24"/>
      <c r="AU26767" s="24"/>
    </row>
    <row r="26768">
      <c r="J26768" s="18"/>
      <c r="N26768" s="24"/>
      <c r="Q26768" s="24"/>
      <c r="T26768" s="24"/>
      <c r="W26768" s="24"/>
      <c r="Z26768" s="24"/>
      <c r="AC26768" s="24"/>
      <c r="AI26768" s="24"/>
      <c r="AL26768" s="24"/>
      <c r="AO26768" s="24"/>
      <c r="AR26768" s="24"/>
      <c r="AU26768" s="24"/>
    </row>
    <row r="26769">
      <c r="J26769" s="18"/>
      <c r="N26769" s="24"/>
      <c r="Q26769" s="24"/>
      <c r="T26769" s="24"/>
      <c r="W26769" s="24"/>
      <c r="Z26769" s="24"/>
      <c r="AC26769" s="24"/>
      <c r="AI26769" s="24"/>
      <c r="AL26769" s="24"/>
      <c r="AO26769" s="24"/>
      <c r="AR26769" s="24"/>
      <c r="AU26769" s="24"/>
    </row>
    <row r="26770">
      <c r="J26770" s="18"/>
      <c r="N26770" s="24"/>
      <c r="Q26770" s="24"/>
      <c r="T26770" s="24"/>
      <c r="W26770" s="24"/>
      <c r="Z26770" s="24"/>
      <c r="AC26770" s="24"/>
      <c r="AI26770" s="24"/>
      <c r="AL26770" s="24"/>
      <c r="AO26770" s="24"/>
      <c r="AR26770" s="24"/>
      <c r="AU26770" s="24"/>
    </row>
    <row r="26771">
      <c r="J26771" s="18"/>
      <c r="N26771" s="24"/>
      <c r="Q26771" s="24"/>
      <c r="T26771" s="24"/>
      <c r="W26771" s="24"/>
      <c r="Z26771" s="24"/>
      <c r="AC26771" s="24"/>
      <c r="AI26771" s="24"/>
      <c r="AL26771" s="24"/>
      <c r="AO26771" s="24"/>
      <c r="AR26771" s="24"/>
      <c r="AU26771" s="24"/>
    </row>
    <row r="26772">
      <c r="J26772" s="18"/>
      <c r="N26772" s="24"/>
      <c r="Q26772" s="24"/>
      <c r="T26772" s="24"/>
      <c r="W26772" s="24"/>
      <c r="Z26772" s="24"/>
      <c r="AC26772" s="24"/>
      <c r="AI26772" s="24"/>
      <c r="AL26772" s="24"/>
      <c r="AO26772" s="24"/>
      <c r="AR26772" s="24"/>
      <c r="AU26772" s="24"/>
    </row>
    <row r="26773">
      <c r="J26773" s="18"/>
      <c r="N26773" s="24"/>
      <c r="Q26773" s="24"/>
      <c r="T26773" s="24"/>
      <c r="W26773" s="24"/>
      <c r="Z26773" s="24"/>
      <c r="AC26773" s="24"/>
      <c r="AI26773" s="24"/>
      <c r="AL26773" s="24"/>
      <c r="AO26773" s="24"/>
      <c r="AR26773" s="24"/>
      <c r="AU26773" s="24"/>
    </row>
    <row r="26774">
      <c r="J26774" s="18"/>
      <c r="N26774" s="24"/>
      <c r="Q26774" s="24"/>
      <c r="T26774" s="24"/>
      <c r="W26774" s="24"/>
      <c r="Z26774" s="24"/>
      <c r="AC26774" s="24"/>
      <c r="AI26774" s="24"/>
      <c r="AL26774" s="24"/>
      <c r="AO26774" s="24"/>
      <c r="AR26774" s="24"/>
      <c r="AU26774" s="24"/>
    </row>
    <row r="26775">
      <c r="J26775" s="18"/>
      <c r="N26775" s="24"/>
      <c r="Q26775" s="24"/>
      <c r="T26775" s="24"/>
      <c r="W26775" s="24"/>
      <c r="Z26775" s="24"/>
      <c r="AC26775" s="24"/>
      <c r="AI26775" s="24"/>
      <c r="AL26775" s="24"/>
      <c r="AO26775" s="24"/>
      <c r="AR26775" s="24"/>
      <c r="AU26775" s="24"/>
    </row>
    <row r="26776">
      <c r="J26776" s="18"/>
      <c r="N26776" s="24"/>
      <c r="Q26776" s="24"/>
      <c r="T26776" s="24"/>
      <c r="W26776" s="24"/>
      <c r="Z26776" s="24"/>
      <c r="AC26776" s="24"/>
      <c r="AI26776" s="24"/>
      <c r="AL26776" s="24"/>
      <c r="AO26776" s="24"/>
      <c r="AR26776" s="24"/>
      <c r="AU26776" s="24"/>
    </row>
    <row r="26777">
      <c r="J26777" s="18"/>
      <c r="N26777" s="24"/>
      <c r="Q26777" s="24"/>
      <c r="T26777" s="24"/>
      <c r="W26777" s="24"/>
      <c r="Z26777" s="24"/>
      <c r="AC26777" s="24"/>
      <c r="AI26777" s="24"/>
      <c r="AL26777" s="24"/>
      <c r="AO26777" s="24"/>
      <c r="AR26777" s="24"/>
      <c r="AU26777" s="24"/>
    </row>
    <row r="26778">
      <c r="J26778" s="18"/>
      <c r="N26778" s="24"/>
      <c r="Q26778" s="24"/>
      <c r="T26778" s="24"/>
      <c r="W26778" s="24"/>
      <c r="Z26778" s="24"/>
      <c r="AC26778" s="24"/>
      <c r="AI26778" s="24"/>
      <c r="AL26778" s="24"/>
      <c r="AO26778" s="24"/>
      <c r="AR26778" s="24"/>
      <c r="AU26778" s="24"/>
    </row>
    <row r="26779">
      <c r="J26779" s="18"/>
      <c r="N26779" s="24"/>
      <c r="Q26779" s="24"/>
      <c r="T26779" s="24"/>
      <c r="W26779" s="24"/>
      <c r="Z26779" s="24"/>
      <c r="AC26779" s="24"/>
      <c r="AI26779" s="24"/>
      <c r="AL26779" s="24"/>
      <c r="AO26779" s="24"/>
      <c r="AR26779" s="24"/>
      <c r="AU26779" s="24"/>
    </row>
    <row r="26780">
      <c r="J26780" s="18"/>
      <c r="N26780" s="24"/>
      <c r="Q26780" s="24"/>
      <c r="T26780" s="24"/>
      <c r="W26780" s="24"/>
      <c r="Z26780" s="24"/>
      <c r="AC26780" s="24"/>
      <c r="AI26780" s="24"/>
      <c r="AL26780" s="24"/>
      <c r="AO26780" s="24"/>
      <c r="AR26780" s="24"/>
      <c r="AU26780" s="24"/>
    </row>
    <row r="26781">
      <c r="J26781" s="18"/>
      <c r="N26781" s="24"/>
      <c r="Q26781" s="24"/>
      <c r="T26781" s="24"/>
      <c r="W26781" s="24"/>
      <c r="Z26781" s="24"/>
      <c r="AC26781" s="24"/>
      <c r="AI26781" s="24"/>
      <c r="AL26781" s="24"/>
      <c r="AO26781" s="24"/>
      <c r="AR26781" s="24"/>
      <c r="AU26781" s="24"/>
    </row>
    <row r="26782">
      <c r="J26782" s="18"/>
      <c r="N26782" s="24"/>
      <c r="Q26782" s="24"/>
      <c r="T26782" s="24"/>
      <c r="W26782" s="24"/>
      <c r="Z26782" s="24"/>
      <c r="AC26782" s="24"/>
      <c r="AI26782" s="24"/>
      <c r="AL26782" s="24"/>
      <c r="AO26782" s="24"/>
      <c r="AR26782" s="24"/>
      <c r="AU26782" s="24"/>
    </row>
    <row r="26783">
      <c r="J26783" s="18"/>
      <c r="N26783" s="24"/>
      <c r="Q26783" s="24"/>
      <c r="T26783" s="24"/>
      <c r="W26783" s="24"/>
      <c r="Z26783" s="24"/>
      <c r="AC26783" s="24"/>
      <c r="AI26783" s="24"/>
      <c r="AL26783" s="24"/>
      <c r="AO26783" s="24"/>
      <c r="AR26783" s="24"/>
      <c r="AU26783" s="24"/>
    </row>
    <row r="26784">
      <c r="J26784" s="18"/>
      <c r="N26784" s="24"/>
      <c r="Q26784" s="24"/>
      <c r="T26784" s="24"/>
      <c r="W26784" s="24"/>
      <c r="Z26784" s="24"/>
      <c r="AC26784" s="24"/>
      <c r="AI26784" s="24"/>
      <c r="AL26784" s="24"/>
      <c r="AO26784" s="24"/>
      <c r="AR26784" s="24"/>
      <c r="AU26784" s="24"/>
    </row>
    <row r="26785">
      <c r="J26785" s="18"/>
      <c r="N26785" s="24"/>
      <c r="Q26785" s="24"/>
      <c r="T26785" s="24"/>
      <c r="W26785" s="24"/>
      <c r="Z26785" s="24"/>
      <c r="AC26785" s="24"/>
      <c r="AI26785" s="24"/>
      <c r="AL26785" s="24"/>
      <c r="AO26785" s="24"/>
      <c r="AR26785" s="24"/>
      <c r="AU26785" s="24"/>
    </row>
    <row r="26786">
      <c r="J26786" s="18"/>
      <c r="N26786" s="24"/>
      <c r="Q26786" s="24"/>
      <c r="T26786" s="24"/>
      <c r="W26786" s="24"/>
      <c r="Z26786" s="24"/>
      <c r="AC26786" s="24"/>
      <c r="AI26786" s="24"/>
      <c r="AL26786" s="24"/>
      <c r="AO26786" s="24"/>
      <c r="AR26786" s="24"/>
      <c r="AU26786" s="24"/>
    </row>
    <row r="26787">
      <c r="J26787" s="18"/>
      <c r="N26787" s="24"/>
      <c r="Q26787" s="24"/>
      <c r="T26787" s="24"/>
      <c r="W26787" s="24"/>
      <c r="Z26787" s="24"/>
      <c r="AC26787" s="24"/>
      <c r="AI26787" s="24"/>
      <c r="AL26787" s="24"/>
      <c r="AO26787" s="24"/>
      <c r="AR26787" s="24"/>
      <c r="AU26787" s="24"/>
    </row>
    <row r="26788">
      <c r="J26788" s="18"/>
      <c r="N26788" s="24"/>
      <c r="Q26788" s="24"/>
      <c r="T26788" s="24"/>
      <c r="W26788" s="24"/>
      <c r="Z26788" s="24"/>
      <c r="AC26788" s="24"/>
      <c r="AI26788" s="24"/>
      <c r="AL26788" s="24"/>
      <c r="AO26788" s="24"/>
      <c r="AR26788" s="24"/>
      <c r="AU26788" s="24"/>
    </row>
    <row r="26789">
      <c r="J26789" s="18"/>
      <c r="N26789" s="24"/>
      <c r="Q26789" s="24"/>
      <c r="T26789" s="24"/>
      <c r="W26789" s="24"/>
      <c r="Z26789" s="24"/>
      <c r="AC26789" s="24"/>
      <c r="AI26789" s="24"/>
      <c r="AL26789" s="24"/>
      <c r="AO26789" s="24"/>
      <c r="AR26789" s="24"/>
      <c r="AU26789" s="24"/>
    </row>
    <row r="26790">
      <c r="J26790" s="18"/>
      <c r="N26790" s="24"/>
      <c r="Q26790" s="24"/>
      <c r="T26790" s="24"/>
      <c r="W26790" s="24"/>
      <c r="Z26790" s="24"/>
      <c r="AC26790" s="24"/>
      <c r="AI26790" s="24"/>
      <c r="AL26790" s="24"/>
      <c r="AO26790" s="24"/>
      <c r="AR26790" s="24"/>
      <c r="AU26790" s="24"/>
    </row>
    <row r="26791">
      <c r="J26791" s="18"/>
      <c r="N26791" s="24"/>
      <c r="Q26791" s="24"/>
      <c r="T26791" s="24"/>
      <c r="W26791" s="24"/>
      <c r="Z26791" s="24"/>
      <c r="AC26791" s="24"/>
      <c r="AI26791" s="24"/>
      <c r="AL26791" s="24"/>
      <c r="AO26791" s="24"/>
      <c r="AR26791" s="24"/>
      <c r="AU26791" s="24"/>
    </row>
    <row r="26792">
      <c r="J26792" s="18"/>
      <c r="N26792" s="24"/>
      <c r="Q26792" s="24"/>
      <c r="T26792" s="24"/>
      <c r="W26792" s="24"/>
      <c r="Z26792" s="24"/>
      <c r="AC26792" s="24"/>
      <c r="AI26792" s="24"/>
      <c r="AL26792" s="24"/>
      <c r="AO26792" s="24"/>
      <c r="AR26792" s="24"/>
      <c r="AU26792" s="24"/>
    </row>
    <row r="26793">
      <c r="J26793" s="18"/>
      <c r="N26793" s="24"/>
      <c r="Q26793" s="24"/>
      <c r="T26793" s="24"/>
      <c r="W26793" s="24"/>
      <c r="Z26793" s="24"/>
      <c r="AC26793" s="24"/>
      <c r="AI26793" s="24"/>
      <c r="AL26793" s="24"/>
      <c r="AO26793" s="24"/>
      <c r="AR26793" s="24"/>
      <c r="AU26793" s="24"/>
    </row>
    <row r="26794">
      <c r="J26794" s="18"/>
      <c r="N26794" s="24"/>
      <c r="Q26794" s="24"/>
      <c r="T26794" s="24"/>
      <c r="W26794" s="24"/>
      <c r="Z26794" s="24"/>
      <c r="AC26794" s="24"/>
      <c r="AI26794" s="24"/>
      <c r="AL26794" s="24"/>
      <c r="AO26794" s="24"/>
      <c r="AR26794" s="24"/>
      <c r="AU26794" s="24"/>
    </row>
    <row r="26795">
      <c r="J26795" s="18"/>
      <c r="N26795" s="24"/>
      <c r="Q26795" s="24"/>
      <c r="T26795" s="24"/>
      <c r="W26795" s="24"/>
      <c r="Z26795" s="24"/>
      <c r="AC26795" s="24"/>
      <c r="AI26795" s="24"/>
      <c r="AL26795" s="24"/>
      <c r="AO26795" s="24"/>
      <c r="AR26795" s="24"/>
      <c r="AU26795" s="24"/>
    </row>
    <row r="26796">
      <c r="J26796" s="18"/>
      <c r="N26796" s="24"/>
      <c r="Q26796" s="24"/>
      <c r="T26796" s="24"/>
      <c r="W26796" s="24"/>
      <c r="Z26796" s="24"/>
      <c r="AC26796" s="24"/>
      <c r="AI26796" s="24"/>
      <c r="AL26796" s="24"/>
      <c r="AO26796" s="24"/>
      <c r="AR26796" s="24"/>
      <c r="AU26796" s="24"/>
    </row>
    <row r="26797">
      <c r="J26797" s="18"/>
      <c r="N26797" s="24"/>
      <c r="Q26797" s="24"/>
      <c r="T26797" s="24"/>
      <c r="W26797" s="24"/>
      <c r="Z26797" s="24"/>
      <c r="AC26797" s="24"/>
      <c r="AI26797" s="24"/>
      <c r="AL26797" s="24"/>
      <c r="AO26797" s="24"/>
      <c r="AR26797" s="24"/>
      <c r="AU26797" s="24"/>
    </row>
    <row r="26798">
      <c r="J26798" s="18"/>
      <c r="N26798" s="24"/>
      <c r="Q26798" s="24"/>
      <c r="T26798" s="24"/>
      <c r="W26798" s="24"/>
      <c r="Z26798" s="24"/>
      <c r="AC26798" s="24"/>
      <c r="AI26798" s="24"/>
      <c r="AL26798" s="24"/>
      <c r="AO26798" s="24"/>
      <c r="AR26798" s="24"/>
      <c r="AU26798" s="24"/>
    </row>
    <row r="26799">
      <c r="J26799" s="18"/>
      <c r="N26799" s="24"/>
      <c r="Q26799" s="24"/>
      <c r="T26799" s="24"/>
      <c r="W26799" s="24"/>
      <c r="Z26799" s="24"/>
      <c r="AC26799" s="24"/>
      <c r="AI26799" s="24"/>
      <c r="AL26799" s="24"/>
      <c r="AO26799" s="24"/>
      <c r="AR26799" s="24"/>
      <c r="AU26799" s="24"/>
    </row>
    <row r="26800">
      <c r="J26800" s="18"/>
      <c r="N26800" s="24"/>
      <c r="Q26800" s="24"/>
      <c r="T26800" s="24"/>
      <c r="W26800" s="24"/>
      <c r="Z26800" s="24"/>
      <c r="AC26800" s="24"/>
      <c r="AI26800" s="24"/>
      <c r="AL26800" s="24"/>
      <c r="AO26800" s="24"/>
      <c r="AR26800" s="24"/>
      <c r="AU26800" s="24"/>
    </row>
    <row r="26801">
      <c r="J26801" s="18"/>
      <c r="N26801" s="24"/>
      <c r="Q26801" s="24"/>
      <c r="T26801" s="24"/>
      <c r="W26801" s="24"/>
      <c r="Z26801" s="24"/>
      <c r="AC26801" s="24"/>
      <c r="AI26801" s="24"/>
      <c r="AL26801" s="24"/>
      <c r="AO26801" s="24"/>
      <c r="AR26801" s="24"/>
      <c r="AU26801" s="24"/>
    </row>
    <row r="26802">
      <c r="J26802" s="18"/>
      <c r="N26802" s="24"/>
      <c r="Q26802" s="24"/>
      <c r="T26802" s="24"/>
      <c r="W26802" s="24"/>
      <c r="Z26802" s="24"/>
      <c r="AC26802" s="24"/>
      <c r="AI26802" s="24"/>
      <c r="AL26802" s="24"/>
      <c r="AO26802" s="24"/>
      <c r="AR26802" s="24"/>
      <c r="AU26802" s="24"/>
    </row>
    <row r="26803">
      <c r="J26803" s="18"/>
      <c r="N26803" s="24"/>
      <c r="Q26803" s="24"/>
      <c r="T26803" s="24"/>
      <c r="W26803" s="24"/>
      <c r="Z26803" s="24"/>
      <c r="AC26803" s="24"/>
      <c r="AI26803" s="24"/>
      <c r="AL26803" s="24"/>
      <c r="AO26803" s="24"/>
      <c r="AR26803" s="24"/>
      <c r="AU26803" s="24"/>
    </row>
    <row r="26804">
      <c r="J26804" s="18"/>
      <c r="N26804" s="24"/>
      <c r="Q26804" s="24"/>
      <c r="T26804" s="24"/>
      <c r="W26804" s="24"/>
      <c r="Z26804" s="24"/>
      <c r="AC26804" s="24"/>
      <c r="AI26804" s="24"/>
      <c r="AL26804" s="24"/>
      <c r="AO26804" s="24"/>
      <c r="AR26804" s="24"/>
      <c r="AU26804" s="24"/>
    </row>
    <row r="26805">
      <c r="J26805" s="18"/>
      <c r="N26805" s="24"/>
      <c r="Q26805" s="24"/>
      <c r="T26805" s="24"/>
      <c r="W26805" s="24"/>
      <c r="Z26805" s="24"/>
      <c r="AC26805" s="24"/>
      <c r="AI26805" s="24"/>
      <c r="AL26805" s="24"/>
      <c r="AO26805" s="24"/>
      <c r="AR26805" s="24"/>
      <c r="AU26805" s="24"/>
    </row>
    <row r="26806">
      <c r="J26806" s="18"/>
      <c r="N26806" s="24"/>
      <c r="Q26806" s="24"/>
      <c r="T26806" s="24"/>
      <c r="W26806" s="24"/>
      <c r="Z26806" s="24"/>
      <c r="AC26806" s="24"/>
      <c r="AI26806" s="24"/>
      <c r="AL26806" s="24"/>
      <c r="AO26806" s="24"/>
      <c r="AR26806" s="24"/>
      <c r="AU26806" s="24"/>
    </row>
    <row r="26807">
      <c r="J26807" s="18"/>
      <c r="N26807" s="24"/>
      <c r="Q26807" s="24"/>
      <c r="T26807" s="24"/>
      <c r="W26807" s="24"/>
      <c r="Z26807" s="24"/>
      <c r="AC26807" s="24"/>
      <c r="AI26807" s="24"/>
      <c r="AL26807" s="24"/>
      <c r="AO26807" s="24"/>
      <c r="AR26807" s="24"/>
      <c r="AU26807" s="24"/>
    </row>
    <row r="26808">
      <c r="J26808" s="18"/>
      <c r="N26808" s="24"/>
      <c r="Q26808" s="24"/>
      <c r="T26808" s="24"/>
      <c r="W26808" s="24"/>
      <c r="Z26808" s="24"/>
      <c r="AC26808" s="24"/>
      <c r="AI26808" s="24"/>
      <c r="AL26808" s="24"/>
      <c r="AO26808" s="24"/>
      <c r="AR26808" s="24"/>
      <c r="AU26808" s="24"/>
    </row>
    <row r="26809">
      <c r="J26809" s="18"/>
      <c r="N26809" s="24"/>
      <c r="Q26809" s="24"/>
      <c r="T26809" s="24"/>
      <c r="W26809" s="24"/>
      <c r="Z26809" s="24"/>
      <c r="AC26809" s="24"/>
      <c r="AI26809" s="24"/>
      <c r="AL26809" s="24"/>
      <c r="AO26809" s="24"/>
      <c r="AR26809" s="24"/>
      <c r="AU26809" s="24"/>
    </row>
    <row r="26810">
      <c r="J26810" s="18"/>
      <c r="N26810" s="24"/>
      <c r="Q26810" s="24"/>
      <c r="T26810" s="24"/>
      <c r="W26810" s="24"/>
      <c r="Z26810" s="24"/>
      <c r="AC26810" s="24"/>
      <c r="AI26810" s="24"/>
      <c r="AL26810" s="24"/>
      <c r="AO26810" s="24"/>
      <c r="AR26810" s="24"/>
      <c r="AU26810" s="24"/>
    </row>
    <row r="26811">
      <c r="J26811" s="18"/>
      <c r="N26811" s="24"/>
      <c r="Q26811" s="24"/>
      <c r="T26811" s="24"/>
      <c r="W26811" s="24"/>
      <c r="Z26811" s="24"/>
      <c r="AC26811" s="24"/>
      <c r="AI26811" s="24"/>
      <c r="AL26811" s="24"/>
      <c r="AO26811" s="24"/>
      <c r="AR26811" s="24"/>
      <c r="AU26811" s="24"/>
    </row>
    <row r="26812">
      <c r="J26812" s="18"/>
      <c r="N26812" s="24"/>
      <c r="Q26812" s="24"/>
      <c r="T26812" s="24"/>
      <c r="W26812" s="24"/>
      <c r="Z26812" s="24"/>
      <c r="AC26812" s="24"/>
      <c r="AI26812" s="24"/>
      <c r="AL26812" s="24"/>
      <c r="AO26812" s="24"/>
      <c r="AR26812" s="24"/>
      <c r="AU26812" s="24"/>
    </row>
    <row r="26813">
      <c r="J26813" s="18"/>
      <c r="N26813" s="24"/>
      <c r="Q26813" s="24"/>
      <c r="T26813" s="24"/>
      <c r="W26813" s="24"/>
      <c r="Z26813" s="24"/>
      <c r="AC26813" s="24"/>
      <c r="AI26813" s="24"/>
      <c r="AL26813" s="24"/>
      <c r="AO26813" s="24"/>
      <c r="AR26813" s="24"/>
      <c r="AU26813" s="24"/>
    </row>
    <row r="26814">
      <c r="J26814" s="18"/>
      <c r="N26814" s="24"/>
      <c r="Q26814" s="24"/>
      <c r="T26814" s="24"/>
      <c r="W26814" s="24"/>
      <c r="Z26814" s="24"/>
      <c r="AC26814" s="24"/>
      <c r="AI26814" s="24"/>
      <c r="AL26814" s="24"/>
      <c r="AO26814" s="24"/>
      <c r="AR26814" s="24"/>
      <c r="AU26814" s="24"/>
    </row>
    <row r="26815">
      <c r="J26815" s="18"/>
      <c r="N26815" s="24"/>
      <c r="Q26815" s="24"/>
      <c r="T26815" s="24"/>
      <c r="W26815" s="24"/>
      <c r="Z26815" s="24"/>
      <c r="AC26815" s="24"/>
      <c r="AI26815" s="24"/>
      <c r="AL26815" s="24"/>
      <c r="AO26815" s="24"/>
      <c r="AR26815" s="24"/>
      <c r="AU26815" s="24"/>
    </row>
    <row r="26816">
      <c r="J26816" s="18"/>
      <c r="N26816" s="24"/>
      <c r="Q26816" s="24"/>
      <c r="T26816" s="24"/>
      <c r="W26816" s="24"/>
      <c r="Z26816" s="24"/>
      <c r="AC26816" s="24"/>
      <c r="AI26816" s="24"/>
      <c r="AL26816" s="24"/>
      <c r="AO26816" s="24"/>
      <c r="AR26816" s="24"/>
      <c r="AU26816" s="24"/>
    </row>
    <row r="26817">
      <c r="J26817" s="18"/>
      <c r="N26817" s="24"/>
      <c r="Q26817" s="24"/>
      <c r="T26817" s="24"/>
      <c r="W26817" s="24"/>
      <c r="Z26817" s="24"/>
      <c r="AC26817" s="24"/>
      <c r="AI26817" s="24"/>
      <c r="AL26817" s="24"/>
      <c r="AO26817" s="24"/>
      <c r="AR26817" s="24"/>
      <c r="AU26817" s="24"/>
    </row>
    <row r="26818">
      <c r="J26818" s="18"/>
      <c r="N26818" s="24"/>
      <c r="Q26818" s="24"/>
      <c r="T26818" s="24"/>
      <c r="W26818" s="24"/>
      <c r="Z26818" s="24"/>
      <c r="AC26818" s="24"/>
      <c r="AI26818" s="24"/>
      <c r="AL26818" s="24"/>
      <c r="AO26818" s="24"/>
      <c r="AR26818" s="24"/>
      <c r="AU26818" s="24"/>
    </row>
    <row r="26819">
      <c r="J26819" s="18"/>
      <c r="N26819" s="24"/>
      <c r="Q26819" s="24"/>
      <c r="T26819" s="24"/>
      <c r="W26819" s="24"/>
      <c r="Z26819" s="24"/>
      <c r="AC26819" s="24"/>
      <c r="AI26819" s="24"/>
      <c r="AL26819" s="24"/>
      <c r="AO26819" s="24"/>
      <c r="AR26819" s="24"/>
      <c r="AU26819" s="24"/>
    </row>
    <row r="26820">
      <c r="J26820" s="18"/>
      <c r="N26820" s="24"/>
      <c r="Q26820" s="24"/>
      <c r="T26820" s="24"/>
      <c r="W26820" s="24"/>
      <c r="Z26820" s="24"/>
      <c r="AC26820" s="24"/>
      <c r="AI26820" s="24"/>
      <c r="AL26820" s="24"/>
      <c r="AO26820" s="24"/>
      <c r="AR26820" s="24"/>
      <c r="AU26820" s="24"/>
    </row>
    <row r="26821">
      <c r="J26821" s="18"/>
      <c r="N26821" s="24"/>
      <c r="Q26821" s="24"/>
      <c r="T26821" s="24"/>
      <c r="W26821" s="24"/>
      <c r="Z26821" s="24"/>
      <c r="AC26821" s="24"/>
      <c r="AI26821" s="24"/>
      <c r="AL26821" s="24"/>
      <c r="AO26821" s="24"/>
      <c r="AR26821" s="24"/>
      <c r="AU26821" s="24"/>
    </row>
    <row r="26822">
      <c r="J26822" s="18"/>
      <c r="N26822" s="24"/>
      <c r="Q26822" s="24"/>
      <c r="T26822" s="24"/>
      <c r="W26822" s="24"/>
      <c r="Z26822" s="24"/>
      <c r="AC26822" s="24"/>
      <c r="AI26822" s="24"/>
      <c r="AL26822" s="24"/>
      <c r="AO26822" s="24"/>
      <c r="AR26822" s="24"/>
      <c r="AU26822" s="24"/>
    </row>
    <row r="26823">
      <c r="J26823" s="18"/>
      <c r="N26823" s="24"/>
      <c r="Q26823" s="24"/>
      <c r="T26823" s="24"/>
      <c r="W26823" s="24"/>
      <c r="Z26823" s="24"/>
      <c r="AC26823" s="24"/>
      <c r="AI26823" s="24"/>
      <c r="AL26823" s="24"/>
      <c r="AO26823" s="24"/>
      <c r="AR26823" s="24"/>
      <c r="AU26823" s="24"/>
    </row>
    <row r="26824">
      <c r="J26824" s="18"/>
      <c r="N26824" s="24"/>
      <c r="Q26824" s="24"/>
      <c r="T26824" s="24"/>
      <c r="W26824" s="24"/>
      <c r="Z26824" s="24"/>
      <c r="AC26824" s="24"/>
      <c r="AI26824" s="24"/>
      <c r="AL26824" s="24"/>
      <c r="AO26824" s="24"/>
      <c r="AR26824" s="24"/>
      <c r="AU26824" s="24"/>
    </row>
    <row r="26825">
      <c r="J26825" s="18"/>
      <c r="N26825" s="24"/>
      <c r="Q26825" s="24"/>
      <c r="T26825" s="24"/>
      <c r="W26825" s="24"/>
      <c r="Z26825" s="24"/>
      <c r="AC26825" s="24"/>
      <c r="AI26825" s="24"/>
      <c r="AL26825" s="24"/>
      <c r="AO26825" s="24"/>
      <c r="AR26825" s="24"/>
      <c r="AU26825" s="24"/>
    </row>
    <row r="26826">
      <c r="J26826" s="18"/>
      <c r="N26826" s="24"/>
      <c r="Q26826" s="24"/>
      <c r="T26826" s="24"/>
      <c r="W26826" s="24"/>
      <c r="Z26826" s="24"/>
      <c r="AC26826" s="24"/>
      <c r="AI26826" s="24"/>
      <c r="AL26826" s="24"/>
      <c r="AO26826" s="24"/>
      <c r="AR26826" s="24"/>
      <c r="AU26826" s="24"/>
    </row>
    <row r="26827">
      <c r="J26827" s="18"/>
      <c r="N26827" s="24"/>
      <c r="Q26827" s="24"/>
      <c r="T26827" s="24"/>
      <c r="W26827" s="24"/>
      <c r="Z26827" s="24"/>
      <c r="AC26827" s="24"/>
      <c r="AI26827" s="24"/>
      <c r="AL26827" s="24"/>
      <c r="AO26827" s="24"/>
      <c r="AR26827" s="24"/>
      <c r="AU26827" s="24"/>
    </row>
    <row r="26828">
      <c r="J26828" s="18"/>
      <c r="N26828" s="24"/>
      <c r="Q26828" s="24"/>
      <c r="T26828" s="24"/>
      <c r="W26828" s="24"/>
      <c r="Z26828" s="24"/>
      <c r="AC26828" s="24"/>
      <c r="AI26828" s="24"/>
      <c r="AL26828" s="24"/>
      <c r="AO26828" s="24"/>
      <c r="AR26828" s="24"/>
      <c r="AU26828" s="24"/>
    </row>
    <row r="26829">
      <c r="J26829" s="18"/>
      <c r="N26829" s="24"/>
      <c r="Q26829" s="24"/>
      <c r="T26829" s="24"/>
      <c r="W26829" s="24"/>
      <c r="Z26829" s="24"/>
      <c r="AC26829" s="24"/>
      <c r="AI26829" s="24"/>
      <c r="AL26829" s="24"/>
      <c r="AO26829" s="24"/>
      <c r="AR26829" s="24"/>
      <c r="AU26829" s="24"/>
    </row>
    <row r="26830">
      <c r="J26830" s="18"/>
      <c r="N26830" s="24"/>
      <c r="Q26830" s="24"/>
      <c r="T26830" s="24"/>
      <c r="W26830" s="24"/>
      <c r="Z26830" s="24"/>
      <c r="AC26830" s="24"/>
      <c r="AI26830" s="24"/>
      <c r="AL26830" s="24"/>
      <c r="AO26830" s="24"/>
      <c r="AR26830" s="24"/>
      <c r="AU26830" s="24"/>
    </row>
    <row r="26831">
      <c r="J26831" s="18"/>
      <c r="N26831" s="24"/>
      <c r="Q26831" s="24"/>
      <c r="T26831" s="24"/>
      <c r="W26831" s="24"/>
      <c r="Z26831" s="24"/>
      <c r="AC26831" s="24"/>
      <c r="AI26831" s="24"/>
      <c r="AL26831" s="24"/>
      <c r="AO26831" s="24"/>
      <c r="AR26831" s="24"/>
      <c r="AU26831" s="24"/>
    </row>
    <row r="26832">
      <c r="J26832" s="18"/>
      <c r="N26832" s="24"/>
      <c r="Q26832" s="24"/>
      <c r="T26832" s="24"/>
      <c r="W26832" s="24"/>
      <c r="Z26832" s="24"/>
      <c r="AC26832" s="24"/>
      <c r="AI26832" s="24"/>
      <c r="AL26832" s="24"/>
      <c r="AO26832" s="24"/>
      <c r="AR26832" s="24"/>
      <c r="AU26832" s="24"/>
    </row>
    <row r="26833">
      <c r="J26833" s="18"/>
      <c r="N26833" s="24"/>
      <c r="Q26833" s="24"/>
      <c r="T26833" s="24"/>
      <c r="W26833" s="24"/>
      <c r="Z26833" s="24"/>
      <c r="AC26833" s="24"/>
      <c r="AI26833" s="24"/>
      <c r="AL26833" s="24"/>
      <c r="AO26833" s="24"/>
      <c r="AR26833" s="24"/>
      <c r="AU26833" s="24"/>
    </row>
    <row r="26834">
      <c r="J26834" s="18"/>
      <c r="N26834" s="24"/>
      <c r="Q26834" s="24"/>
      <c r="T26834" s="24"/>
      <c r="W26834" s="24"/>
      <c r="Z26834" s="24"/>
      <c r="AC26834" s="24"/>
      <c r="AI26834" s="24"/>
      <c r="AL26834" s="24"/>
      <c r="AO26834" s="24"/>
      <c r="AR26834" s="24"/>
      <c r="AU26834" s="24"/>
    </row>
    <row r="26835">
      <c r="J26835" s="18"/>
      <c r="N26835" s="24"/>
      <c r="Q26835" s="24"/>
      <c r="T26835" s="24"/>
      <c r="W26835" s="24"/>
      <c r="Z26835" s="24"/>
      <c r="AC26835" s="24"/>
      <c r="AI26835" s="24"/>
      <c r="AL26835" s="24"/>
      <c r="AO26835" s="24"/>
      <c r="AR26835" s="24"/>
      <c r="AU26835" s="24"/>
    </row>
    <row r="26836">
      <c r="J26836" s="18"/>
      <c r="N26836" s="24"/>
      <c r="Q26836" s="24"/>
      <c r="T26836" s="24"/>
      <c r="W26836" s="24"/>
      <c r="Z26836" s="24"/>
      <c r="AC26836" s="24"/>
      <c r="AI26836" s="24"/>
      <c r="AL26836" s="24"/>
      <c r="AO26836" s="24"/>
      <c r="AR26836" s="24"/>
      <c r="AU26836" s="24"/>
    </row>
    <row r="26837">
      <c r="J26837" s="18"/>
      <c r="N26837" s="24"/>
      <c r="Q26837" s="24"/>
      <c r="T26837" s="24"/>
      <c r="W26837" s="24"/>
      <c r="Z26837" s="24"/>
      <c r="AC26837" s="24"/>
      <c r="AI26837" s="24"/>
      <c r="AL26837" s="24"/>
      <c r="AO26837" s="24"/>
      <c r="AR26837" s="24"/>
      <c r="AU26837" s="24"/>
    </row>
    <row r="26838">
      <c r="J26838" s="18"/>
      <c r="N26838" s="24"/>
      <c r="Q26838" s="24"/>
      <c r="T26838" s="24"/>
      <c r="W26838" s="24"/>
      <c r="Z26838" s="24"/>
      <c r="AC26838" s="24"/>
      <c r="AI26838" s="24"/>
      <c r="AL26838" s="24"/>
      <c r="AO26838" s="24"/>
      <c r="AR26838" s="24"/>
      <c r="AU26838" s="24"/>
    </row>
    <row r="26839">
      <c r="J26839" s="18"/>
      <c r="N26839" s="24"/>
      <c r="Q26839" s="24"/>
      <c r="T26839" s="24"/>
      <c r="W26839" s="24"/>
      <c r="Z26839" s="24"/>
      <c r="AC26839" s="24"/>
      <c r="AI26839" s="24"/>
      <c r="AL26839" s="24"/>
      <c r="AO26839" s="24"/>
      <c r="AR26839" s="24"/>
      <c r="AU26839" s="24"/>
    </row>
    <row r="26840">
      <c r="J26840" s="18"/>
      <c r="N26840" s="24"/>
      <c r="Q26840" s="24"/>
      <c r="T26840" s="24"/>
      <c r="W26840" s="24"/>
      <c r="Z26840" s="24"/>
      <c r="AC26840" s="24"/>
      <c r="AI26840" s="24"/>
      <c r="AL26840" s="24"/>
      <c r="AO26840" s="24"/>
      <c r="AR26840" s="24"/>
      <c r="AU26840" s="24"/>
    </row>
    <row r="26841">
      <c r="J26841" s="18"/>
      <c r="N26841" s="24"/>
      <c r="Q26841" s="24"/>
      <c r="T26841" s="24"/>
      <c r="W26841" s="24"/>
      <c r="Z26841" s="24"/>
      <c r="AC26841" s="24"/>
      <c r="AI26841" s="24"/>
      <c r="AL26841" s="24"/>
      <c r="AO26841" s="24"/>
      <c r="AR26841" s="24"/>
      <c r="AU26841" s="24"/>
    </row>
    <row r="26842">
      <c r="J26842" s="18"/>
      <c r="N26842" s="24"/>
      <c r="Q26842" s="24"/>
      <c r="T26842" s="24"/>
      <c r="W26842" s="24"/>
      <c r="Z26842" s="24"/>
      <c r="AC26842" s="24"/>
      <c r="AI26842" s="24"/>
      <c r="AL26842" s="24"/>
      <c r="AO26842" s="24"/>
      <c r="AR26842" s="24"/>
      <c r="AU26842" s="24"/>
    </row>
    <row r="26843">
      <c r="J26843" s="18"/>
      <c r="N26843" s="24"/>
      <c r="Q26843" s="24"/>
      <c r="T26843" s="24"/>
      <c r="W26843" s="24"/>
      <c r="Z26843" s="24"/>
      <c r="AC26843" s="24"/>
      <c r="AI26843" s="24"/>
      <c r="AL26843" s="24"/>
      <c r="AO26843" s="24"/>
      <c r="AR26843" s="24"/>
      <c r="AU26843" s="24"/>
    </row>
    <row r="26844">
      <c r="J26844" s="18"/>
      <c r="N26844" s="24"/>
      <c r="Q26844" s="24"/>
      <c r="T26844" s="24"/>
      <c r="W26844" s="24"/>
      <c r="Z26844" s="24"/>
      <c r="AC26844" s="24"/>
      <c r="AI26844" s="24"/>
      <c r="AL26844" s="24"/>
      <c r="AO26844" s="24"/>
      <c r="AR26844" s="24"/>
      <c r="AU26844" s="24"/>
    </row>
    <row r="26845">
      <c r="J26845" s="18"/>
      <c r="N26845" s="24"/>
      <c r="Q26845" s="24"/>
      <c r="T26845" s="24"/>
      <c r="W26845" s="24"/>
      <c r="Z26845" s="24"/>
      <c r="AC26845" s="24"/>
      <c r="AI26845" s="24"/>
      <c r="AL26845" s="24"/>
      <c r="AO26845" s="24"/>
      <c r="AR26845" s="24"/>
      <c r="AU26845" s="24"/>
    </row>
    <row r="26846">
      <c r="J26846" s="18"/>
      <c r="N26846" s="24"/>
      <c r="Q26846" s="24"/>
      <c r="T26846" s="24"/>
      <c r="W26846" s="24"/>
      <c r="Z26846" s="24"/>
      <c r="AC26846" s="24"/>
      <c r="AI26846" s="24"/>
      <c r="AL26846" s="24"/>
      <c r="AO26846" s="24"/>
      <c r="AR26846" s="24"/>
      <c r="AU26846" s="24"/>
    </row>
    <row r="26847">
      <c r="J26847" s="18"/>
      <c r="N26847" s="24"/>
      <c r="Q26847" s="24"/>
      <c r="T26847" s="24"/>
      <c r="W26847" s="24"/>
      <c r="Z26847" s="24"/>
      <c r="AC26847" s="24"/>
      <c r="AI26847" s="24"/>
      <c r="AL26847" s="24"/>
      <c r="AO26847" s="24"/>
      <c r="AR26847" s="24"/>
      <c r="AU26847" s="24"/>
    </row>
    <row r="26848">
      <c r="J26848" s="18"/>
      <c r="N26848" s="24"/>
      <c r="Q26848" s="24"/>
      <c r="T26848" s="24"/>
      <c r="W26848" s="24"/>
      <c r="Z26848" s="24"/>
      <c r="AC26848" s="24"/>
      <c r="AI26848" s="24"/>
      <c r="AL26848" s="24"/>
      <c r="AO26848" s="24"/>
      <c r="AR26848" s="24"/>
      <c r="AU26848" s="24"/>
    </row>
    <row r="26849">
      <c r="J26849" s="18"/>
      <c r="N26849" s="24"/>
      <c r="Q26849" s="24"/>
      <c r="T26849" s="24"/>
      <c r="W26849" s="24"/>
      <c r="Z26849" s="24"/>
      <c r="AC26849" s="24"/>
      <c r="AI26849" s="24"/>
      <c r="AL26849" s="24"/>
      <c r="AO26849" s="24"/>
      <c r="AR26849" s="24"/>
      <c r="AU26849" s="24"/>
    </row>
    <row r="26850">
      <c r="J26850" s="18"/>
      <c r="N26850" s="24"/>
      <c r="Q26850" s="24"/>
      <c r="T26850" s="24"/>
      <c r="W26850" s="24"/>
      <c r="Z26850" s="24"/>
      <c r="AC26850" s="24"/>
      <c r="AI26850" s="24"/>
      <c r="AL26850" s="24"/>
      <c r="AO26850" s="24"/>
      <c r="AR26850" s="24"/>
      <c r="AU26850" s="24"/>
    </row>
    <row r="26851">
      <c r="J26851" s="18"/>
      <c r="N26851" s="24"/>
      <c r="Q26851" s="24"/>
      <c r="T26851" s="24"/>
      <c r="W26851" s="24"/>
      <c r="Z26851" s="24"/>
      <c r="AC26851" s="24"/>
      <c r="AI26851" s="24"/>
      <c r="AL26851" s="24"/>
      <c r="AO26851" s="24"/>
      <c r="AR26851" s="24"/>
      <c r="AU26851" s="24"/>
    </row>
    <row r="26852">
      <c r="J26852" s="18"/>
      <c r="N26852" s="24"/>
      <c r="Q26852" s="24"/>
      <c r="T26852" s="24"/>
      <c r="W26852" s="24"/>
      <c r="Z26852" s="24"/>
      <c r="AC26852" s="24"/>
      <c r="AI26852" s="24"/>
      <c r="AL26852" s="24"/>
      <c r="AO26852" s="24"/>
      <c r="AR26852" s="24"/>
      <c r="AU26852" s="24"/>
    </row>
    <row r="26853">
      <c r="J26853" s="18"/>
      <c r="N26853" s="24"/>
      <c r="Q26853" s="24"/>
      <c r="T26853" s="24"/>
      <c r="W26853" s="24"/>
      <c r="Z26853" s="24"/>
      <c r="AC26853" s="24"/>
      <c r="AI26853" s="24"/>
      <c r="AL26853" s="24"/>
      <c r="AO26853" s="24"/>
      <c r="AR26853" s="24"/>
      <c r="AU26853" s="24"/>
    </row>
    <row r="26854">
      <c r="J26854" s="18"/>
      <c r="N26854" s="24"/>
      <c r="Q26854" s="24"/>
      <c r="T26854" s="24"/>
      <c r="W26854" s="24"/>
      <c r="Z26854" s="24"/>
      <c r="AC26854" s="24"/>
      <c r="AI26854" s="24"/>
      <c r="AL26854" s="24"/>
      <c r="AO26854" s="24"/>
      <c r="AR26854" s="24"/>
      <c r="AU26854" s="24"/>
    </row>
    <row r="26855">
      <c r="J26855" s="18"/>
      <c r="N26855" s="24"/>
      <c r="Q26855" s="24"/>
      <c r="T26855" s="24"/>
      <c r="W26855" s="24"/>
      <c r="Z26855" s="24"/>
      <c r="AC26855" s="24"/>
      <c r="AI26855" s="24"/>
      <c r="AL26855" s="24"/>
      <c r="AO26855" s="24"/>
      <c r="AR26855" s="24"/>
      <c r="AU26855" s="24"/>
    </row>
    <row r="26856">
      <c r="J26856" s="18"/>
      <c r="N26856" s="24"/>
      <c r="Q26856" s="24"/>
      <c r="T26856" s="24"/>
      <c r="W26856" s="24"/>
      <c r="Z26856" s="24"/>
      <c r="AC26856" s="24"/>
      <c r="AI26856" s="24"/>
      <c r="AL26856" s="24"/>
      <c r="AO26856" s="24"/>
      <c r="AR26856" s="24"/>
      <c r="AU26856" s="24"/>
    </row>
    <row r="26857">
      <c r="J26857" s="18"/>
      <c r="N26857" s="24"/>
      <c r="Q26857" s="24"/>
      <c r="T26857" s="24"/>
      <c r="W26857" s="24"/>
      <c r="Z26857" s="24"/>
      <c r="AC26857" s="24"/>
      <c r="AI26857" s="24"/>
      <c r="AL26857" s="24"/>
      <c r="AO26857" s="24"/>
      <c r="AR26857" s="24"/>
      <c r="AU26857" s="24"/>
    </row>
    <row r="26858">
      <c r="J26858" s="18"/>
      <c r="N26858" s="24"/>
      <c r="Q26858" s="24"/>
      <c r="T26858" s="24"/>
      <c r="W26858" s="24"/>
      <c r="Z26858" s="24"/>
      <c r="AC26858" s="24"/>
      <c r="AI26858" s="24"/>
      <c r="AL26858" s="24"/>
      <c r="AO26858" s="24"/>
      <c r="AR26858" s="24"/>
      <c r="AU26858" s="24"/>
    </row>
    <row r="26859">
      <c r="J26859" s="18"/>
      <c r="N26859" s="24"/>
      <c r="Q26859" s="24"/>
      <c r="T26859" s="24"/>
      <c r="W26859" s="24"/>
      <c r="Z26859" s="24"/>
      <c r="AC26859" s="24"/>
      <c r="AI26859" s="24"/>
      <c r="AL26859" s="24"/>
      <c r="AO26859" s="24"/>
      <c r="AR26859" s="24"/>
      <c r="AU26859" s="24"/>
    </row>
    <row r="26860">
      <c r="J26860" s="18"/>
      <c r="N26860" s="24"/>
      <c r="Q26860" s="24"/>
      <c r="T26860" s="24"/>
      <c r="W26860" s="24"/>
      <c r="Z26860" s="24"/>
      <c r="AC26860" s="24"/>
      <c r="AI26860" s="24"/>
      <c r="AL26860" s="24"/>
      <c r="AO26860" s="24"/>
      <c r="AR26860" s="24"/>
      <c r="AU26860" s="24"/>
    </row>
    <row r="26861">
      <c r="J26861" s="18"/>
      <c r="N26861" s="24"/>
      <c r="Q26861" s="24"/>
      <c r="T26861" s="24"/>
      <c r="W26861" s="24"/>
      <c r="Z26861" s="24"/>
      <c r="AC26861" s="24"/>
      <c r="AI26861" s="24"/>
      <c r="AL26861" s="24"/>
      <c r="AO26861" s="24"/>
      <c r="AR26861" s="24"/>
      <c r="AU26861" s="24"/>
    </row>
    <row r="26862">
      <c r="J26862" s="18"/>
      <c r="N26862" s="24"/>
      <c r="Q26862" s="24"/>
      <c r="T26862" s="24"/>
      <c r="W26862" s="24"/>
      <c r="Z26862" s="24"/>
      <c r="AC26862" s="24"/>
      <c r="AI26862" s="24"/>
      <c r="AL26862" s="24"/>
      <c r="AO26862" s="24"/>
      <c r="AR26862" s="24"/>
      <c r="AU26862" s="24"/>
    </row>
    <row r="26863">
      <c r="J26863" s="18"/>
      <c r="N26863" s="24"/>
      <c r="Q26863" s="24"/>
      <c r="T26863" s="24"/>
      <c r="W26863" s="24"/>
      <c r="Z26863" s="24"/>
      <c r="AC26863" s="24"/>
      <c r="AI26863" s="24"/>
      <c r="AL26863" s="24"/>
      <c r="AO26863" s="24"/>
      <c r="AR26863" s="24"/>
      <c r="AU26863" s="24"/>
    </row>
    <row r="26864">
      <c r="J26864" s="18"/>
      <c r="N26864" s="24"/>
      <c r="Q26864" s="24"/>
      <c r="T26864" s="24"/>
      <c r="W26864" s="24"/>
      <c r="Z26864" s="24"/>
      <c r="AC26864" s="24"/>
      <c r="AI26864" s="24"/>
      <c r="AL26864" s="24"/>
      <c r="AO26864" s="24"/>
      <c r="AR26864" s="24"/>
      <c r="AU26864" s="24"/>
    </row>
    <row r="26865">
      <c r="J26865" s="18"/>
      <c r="N26865" s="24"/>
      <c r="Q26865" s="24"/>
      <c r="T26865" s="24"/>
      <c r="W26865" s="24"/>
      <c r="Z26865" s="24"/>
      <c r="AC26865" s="24"/>
      <c r="AI26865" s="24"/>
      <c r="AL26865" s="24"/>
      <c r="AO26865" s="24"/>
      <c r="AR26865" s="24"/>
      <c r="AU26865" s="24"/>
    </row>
    <row r="26866">
      <c r="J26866" s="18"/>
      <c r="N26866" s="24"/>
      <c r="Q26866" s="24"/>
      <c r="T26866" s="24"/>
      <c r="W26866" s="24"/>
      <c r="Z26866" s="24"/>
      <c r="AC26866" s="24"/>
      <c r="AI26866" s="24"/>
      <c r="AL26866" s="24"/>
      <c r="AO26866" s="24"/>
      <c r="AR26866" s="24"/>
      <c r="AU26866" s="24"/>
    </row>
    <row r="26867">
      <c r="J26867" s="18"/>
      <c r="N26867" s="24"/>
      <c r="Q26867" s="24"/>
      <c r="T26867" s="24"/>
      <c r="W26867" s="24"/>
      <c r="Z26867" s="24"/>
      <c r="AC26867" s="24"/>
      <c r="AI26867" s="24"/>
      <c r="AL26867" s="24"/>
      <c r="AO26867" s="24"/>
      <c r="AR26867" s="24"/>
      <c r="AU26867" s="24"/>
    </row>
    <row r="26868">
      <c r="J26868" s="18"/>
      <c r="N26868" s="24"/>
      <c r="Q26868" s="24"/>
      <c r="T26868" s="24"/>
      <c r="W26868" s="24"/>
      <c r="Z26868" s="24"/>
      <c r="AC26868" s="24"/>
      <c r="AI26868" s="24"/>
      <c r="AL26868" s="24"/>
      <c r="AO26868" s="24"/>
      <c r="AR26868" s="24"/>
      <c r="AU26868" s="24"/>
    </row>
    <row r="26869">
      <c r="J26869" s="18"/>
      <c r="N26869" s="24"/>
      <c r="Q26869" s="24"/>
      <c r="T26869" s="24"/>
      <c r="W26869" s="24"/>
      <c r="Z26869" s="24"/>
      <c r="AC26869" s="24"/>
      <c r="AI26869" s="24"/>
      <c r="AL26869" s="24"/>
      <c r="AO26869" s="24"/>
      <c r="AR26869" s="24"/>
      <c r="AU26869" s="24"/>
    </row>
    <row r="26870">
      <c r="J26870" s="18"/>
      <c r="N26870" s="24"/>
      <c r="Q26870" s="24"/>
      <c r="T26870" s="24"/>
      <c r="W26870" s="24"/>
      <c r="Z26870" s="24"/>
      <c r="AC26870" s="24"/>
      <c r="AI26870" s="24"/>
      <c r="AL26870" s="24"/>
      <c r="AO26870" s="24"/>
      <c r="AR26870" s="24"/>
      <c r="AU26870" s="24"/>
    </row>
    <row r="26871">
      <c r="J26871" s="18"/>
      <c r="N26871" s="24"/>
      <c r="Q26871" s="24"/>
      <c r="T26871" s="24"/>
      <c r="W26871" s="24"/>
      <c r="Z26871" s="24"/>
      <c r="AC26871" s="24"/>
      <c r="AI26871" s="24"/>
      <c r="AL26871" s="24"/>
      <c r="AO26871" s="24"/>
      <c r="AR26871" s="24"/>
      <c r="AU26871" s="24"/>
    </row>
    <row r="26872">
      <c r="J26872" s="18"/>
      <c r="N26872" s="24"/>
      <c r="Q26872" s="24"/>
      <c r="T26872" s="24"/>
      <c r="W26872" s="24"/>
      <c r="Z26872" s="24"/>
      <c r="AC26872" s="24"/>
      <c r="AI26872" s="24"/>
      <c r="AL26872" s="24"/>
      <c r="AO26872" s="24"/>
      <c r="AR26872" s="24"/>
      <c r="AU26872" s="24"/>
    </row>
    <row r="26873">
      <c r="J26873" s="18"/>
      <c r="N26873" s="24"/>
      <c r="Q26873" s="24"/>
      <c r="T26873" s="24"/>
      <c r="W26873" s="24"/>
      <c r="Z26873" s="24"/>
      <c r="AC26873" s="24"/>
      <c r="AI26873" s="24"/>
      <c r="AL26873" s="24"/>
      <c r="AO26873" s="24"/>
      <c r="AR26873" s="24"/>
      <c r="AU26873" s="24"/>
    </row>
    <row r="26874">
      <c r="J26874" s="18"/>
      <c r="N26874" s="24"/>
      <c r="Q26874" s="24"/>
      <c r="T26874" s="24"/>
      <c r="W26874" s="24"/>
      <c r="Z26874" s="24"/>
      <c r="AC26874" s="24"/>
      <c r="AI26874" s="24"/>
      <c r="AL26874" s="24"/>
      <c r="AO26874" s="24"/>
      <c r="AR26874" s="24"/>
      <c r="AU26874" s="24"/>
    </row>
    <row r="26875">
      <c r="J26875" s="18"/>
      <c r="N26875" s="24"/>
      <c r="Q26875" s="24"/>
      <c r="T26875" s="24"/>
      <c r="W26875" s="24"/>
      <c r="Z26875" s="24"/>
      <c r="AC26875" s="24"/>
      <c r="AI26875" s="24"/>
      <c r="AL26875" s="24"/>
      <c r="AO26875" s="24"/>
      <c r="AR26875" s="24"/>
      <c r="AU26875" s="24"/>
    </row>
    <row r="26876">
      <c r="J26876" s="18"/>
      <c r="N26876" s="24"/>
      <c r="Q26876" s="24"/>
      <c r="T26876" s="24"/>
      <c r="W26876" s="24"/>
      <c r="Z26876" s="24"/>
      <c r="AC26876" s="24"/>
      <c r="AI26876" s="24"/>
      <c r="AL26876" s="24"/>
      <c r="AO26876" s="24"/>
      <c r="AR26876" s="24"/>
      <c r="AU26876" s="24"/>
    </row>
    <row r="26877">
      <c r="J26877" s="18"/>
      <c r="N26877" s="24"/>
      <c r="Q26877" s="24"/>
      <c r="T26877" s="24"/>
      <c r="W26877" s="24"/>
      <c r="Z26877" s="24"/>
      <c r="AC26877" s="24"/>
      <c r="AI26877" s="24"/>
      <c r="AL26877" s="24"/>
      <c r="AO26877" s="24"/>
      <c r="AR26877" s="24"/>
      <c r="AU26877" s="24"/>
    </row>
    <row r="26878">
      <c r="J26878" s="18"/>
      <c r="N26878" s="24"/>
      <c r="Q26878" s="24"/>
      <c r="T26878" s="24"/>
      <c r="W26878" s="24"/>
      <c r="Z26878" s="24"/>
      <c r="AC26878" s="24"/>
      <c r="AI26878" s="24"/>
      <c r="AL26878" s="24"/>
      <c r="AO26878" s="24"/>
      <c r="AR26878" s="24"/>
      <c r="AU26878" s="24"/>
    </row>
    <row r="26879">
      <c r="J26879" s="18"/>
      <c r="N26879" s="24"/>
      <c r="Q26879" s="24"/>
      <c r="T26879" s="24"/>
      <c r="W26879" s="24"/>
      <c r="Z26879" s="24"/>
      <c r="AC26879" s="24"/>
      <c r="AI26879" s="24"/>
      <c r="AL26879" s="24"/>
      <c r="AO26879" s="24"/>
      <c r="AR26879" s="24"/>
      <c r="AU26879" s="24"/>
    </row>
    <row r="26880">
      <c r="J26880" s="18"/>
      <c r="N26880" s="24"/>
      <c r="Q26880" s="24"/>
      <c r="T26880" s="24"/>
      <c r="W26880" s="24"/>
      <c r="Z26880" s="24"/>
      <c r="AC26880" s="24"/>
      <c r="AI26880" s="24"/>
      <c r="AL26880" s="24"/>
      <c r="AO26880" s="24"/>
      <c r="AR26880" s="24"/>
      <c r="AU26880" s="24"/>
    </row>
    <row r="26881">
      <c r="J26881" s="18"/>
      <c r="N26881" s="24"/>
      <c r="Q26881" s="24"/>
      <c r="T26881" s="24"/>
      <c r="W26881" s="24"/>
      <c r="Z26881" s="24"/>
      <c r="AC26881" s="24"/>
      <c r="AI26881" s="24"/>
      <c r="AL26881" s="24"/>
      <c r="AO26881" s="24"/>
      <c r="AR26881" s="24"/>
      <c r="AU26881" s="24"/>
    </row>
    <row r="26882">
      <c r="J26882" s="18"/>
      <c r="N26882" s="24"/>
      <c r="Q26882" s="24"/>
      <c r="T26882" s="24"/>
      <c r="W26882" s="24"/>
      <c r="Z26882" s="24"/>
      <c r="AC26882" s="24"/>
      <c r="AI26882" s="24"/>
      <c r="AL26882" s="24"/>
      <c r="AO26882" s="24"/>
      <c r="AR26882" s="24"/>
      <c r="AU26882" s="24"/>
    </row>
    <row r="26883">
      <c r="J26883" s="18"/>
      <c r="N26883" s="24"/>
      <c r="Q26883" s="24"/>
      <c r="T26883" s="24"/>
      <c r="W26883" s="24"/>
      <c r="Z26883" s="24"/>
      <c r="AC26883" s="24"/>
      <c r="AI26883" s="24"/>
      <c r="AL26883" s="24"/>
      <c r="AO26883" s="24"/>
      <c r="AR26883" s="24"/>
      <c r="AU26883" s="24"/>
    </row>
    <row r="26884">
      <c r="J26884" s="18"/>
      <c r="N26884" s="24"/>
      <c r="Q26884" s="24"/>
      <c r="T26884" s="24"/>
      <c r="W26884" s="24"/>
      <c r="Z26884" s="24"/>
      <c r="AC26884" s="24"/>
      <c r="AI26884" s="24"/>
      <c r="AL26884" s="24"/>
      <c r="AO26884" s="24"/>
      <c r="AR26884" s="24"/>
      <c r="AU26884" s="24"/>
    </row>
    <row r="26885">
      <c r="J26885" s="18"/>
      <c r="N26885" s="24"/>
      <c r="Q26885" s="24"/>
      <c r="T26885" s="24"/>
      <c r="W26885" s="24"/>
      <c r="Z26885" s="24"/>
      <c r="AC26885" s="24"/>
      <c r="AI26885" s="24"/>
      <c r="AL26885" s="24"/>
      <c r="AO26885" s="24"/>
      <c r="AR26885" s="24"/>
      <c r="AU26885" s="24"/>
    </row>
    <row r="26886">
      <c r="J26886" s="18"/>
      <c r="N26886" s="24"/>
      <c r="Q26886" s="24"/>
      <c r="T26886" s="24"/>
      <c r="W26886" s="24"/>
      <c r="Z26886" s="24"/>
      <c r="AC26886" s="24"/>
      <c r="AI26886" s="24"/>
      <c r="AL26886" s="24"/>
      <c r="AO26886" s="24"/>
      <c r="AR26886" s="24"/>
      <c r="AU26886" s="24"/>
    </row>
    <row r="26887">
      <c r="J26887" s="18"/>
      <c r="N26887" s="24"/>
      <c r="Q26887" s="24"/>
      <c r="T26887" s="24"/>
      <c r="W26887" s="24"/>
      <c r="Z26887" s="24"/>
      <c r="AC26887" s="24"/>
      <c r="AI26887" s="24"/>
      <c r="AL26887" s="24"/>
      <c r="AO26887" s="24"/>
      <c r="AR26887" s="24"/>
      <c r="AU26887" s="24"/>
    </row>
    <row r="26888">
      <c r="J26888" s="18"/>
      <c r="N26888" s="24"/>
      <c r="Q26888" s="24"/>
      <c r="T26888" s="24"/>
      <c r="W26888" s="24"/>
      <c r="Z26888" s="24"/>
      <c r="AC26888" s="24"/>
      <c r="AI26888" s="24"/>
      <c r="AL26888" s="24"/>
      <c r="AO26888" s="24"/>
      <c r="AR26888" s="24"/>
      <c r="AU26888" s="24"/>
    </row>
    <row r="26889">
      <c r="J26889" s="18"/>
      <c r="N26889" s="24"/>
      <c r="Q26889" s="24"/>
      <c r="T26889" s="24"/>
      <c r="W26889" s="24"/>
      <c r="Z26889" s="24"/>
      <c r="AC26889" s="24"/>
      <c r="AI26889" s="24"/>
      <c r="AL26889" s="24"/>
      <c r="AO26889" s="24"/>
      <c r="AR26889" s="24"/>
      <c r="AU26889" s="24"/>
    </row>
    <row r="26890">
      <c r="J26890" s="18"/>
      <c r="N26890" s="24"/>
      <c r="Q26890" s="24"/>
      <c r="T26890" s="24"/>
      <c r="W26890" s="24"/>
      <c r="Z26890" s="24"/>
      <c r="AC26890" s="24"/>
      <c r="AI26890" s="24"/>
      <c r="AL26890" s="24"/>
      <c r="AO26890" s="24"/>
      <c r="AR26890" s="24"/>
      <c r="AU26890" s="24"/>
    </row>
    <row r="26891">
      <c r="J26891" s="18"/>
      <c r="N26891" s="24"/>
      <c r="Q26891" s="24"/>
      <c r="T26891" s="24"/>
      <c r="W26891" s="24"/>
      <c r="Z26891" s="24"/>
      <c r="AC26891" s="24"/>
      <c r="AI26891" s="24"/>
      <c r="AL26891" s="24"/>
      <c r="AO26891" s="24"/>
      <c r="AR26891" s="24"/>
      <c r="AU26891" s="24"/>
    </row>
    <row r="26892">
      <c r="J26892" s="18"/>
      <c r="N26892" s="24"/>
      <c r="Q26892" s="24"/>
      <c r="T26892" s="24"/>
      <c r="W26892" s="24"/>
      <c r="Z26892" s="24"/>
      <c r="AC26892" s="24"/>
      <c r="AI26892" s="24"/>
      <c r="AL26892" s="24"/>
      <c r="AO26892" s="24"/>
      <c r="AR26892" s="24"/>
      <c r="AU26892" s="24"/>
    </row>
    <row r="26893">
      <c r="J26893" s="18"/>
      <c r="N26893" s="24"/>
      <c r="Q26893" s="24"/>
      <c r="T26893" s="24"/>
      <c r="W26893" s="24"/>
      <c r="Z26893" s="24"/>
      <c r="AC26893" s="24"/>
      <c r="AI26893" s="24"/>
      <c r="AL26893" s="24"/>
      <c r="AO26893" s="24"/>
      <c r="AR26893" s="24"/>
      <c r="AU26893" s="24"/>
    </row>
    <row r="26894">
      <c r="J26894" s="18"/>
      <c r="N26894" s="24"/>
      <c r="Q26894" s="24"/>
      <c r="T26894" s="24"/>
      <c r="W26894" s="24"/>
      <c r="Z26894" s="24"/>
      <c r="AC26894" s="24"/>
      <c r="AI26894" s="24"/>
      <c r="AL26894" s="24"/>
      <c r="AO26894" s="24"/>
      <c r="AR26894" s="24"/>
      <c r="AU26894" s="24"/>
    </row>
    <row r="26895">
      <c r="J26895" s="18"/>
      <c r="N26895" s="24"/>
      <c r="Q26895" s="24"/>
      <c r="T26895" s="24"/>
      <c r="W26895" s="24"/>
      <c r="Z26895" s="24"/>
      <c r="AC26895" s="24"/>
      <c r="AI26895" s="24"/>
      <c r="AL26895" s="24"/>
      <c r="AO26895" s="24"/>
      <c r="AR26895" s="24"/>
      <c r="AU26895" s="24"/>
    </row>
    <row r="26896">
      <c r="J26896" s="18"/>
      <c r="N26896" s="24"/>
      <c r="Q26896" s="24"/>
      <c r="T26896" s="24"/>
      <c r="W26896" s="24"/>
      <c r="Z26896" s="24"/>
      <c r="AC26896" s="24"/>
      <c r="AI26896" s="24"/>
      <c r="AL26896" s="24"/>
      <c r="AO26896" s="24"/>
      <c r="AR26896" s="24"/>
      <c r="AU26896" s="24"/>
    </row>
    <row r="26897">
      <c r="J26897" s="18"/>
      <c r="N26897" s="24"/>
      <c r="Q26897" s="24"/>
      <c r="T26897" s="24"/>
      <c r="W26897" s="24"/>
      <c r="Z26897" s="24"/>
      <c r="AC26897" s="24"/>
      <c r="AI26897" s="24"/>
      <c r="AL26897" s="24"/>
      <c r="AO26897" s="24"/>
      <c r="AR26897" s="24"/>
      <c r="AU26897" s="24"/>
    </row>
    <row r="26898">
      <c r="J26898" s="18"/>
      <c r="N26898" s="24"/>
      <c r="Q26898" s="24"/>
      <c r="T26898" s="24"/>
      <c r="W26898" s="24"/>
      <c r="Z26898" s="24"/>
      <c r="AC26898" s="24"/>
      <c r="AI26898" s="24"/>
      <c r="AL26898" s="24"/>
      <c r="AO26898" s="24"/>
      <c r="AR26898" s="24"/>
      <c r="AU26898" s="24"/>
    </row>
    <row r="26899">
      <c r="J26899" s="18"/>
      <c r="N26899" s="24"/>
      <c r="Q26899" s="24"/>
      <c r="T26899" s="24"/>
      <c r="W26899" s="24"/>
      <c r="Z26899" s="24"/>
      <c r="AC26899" s="24"/>
      <c r="AI26899" s="24"/>
      <c r="AL26899" s="24"/>
      <c r="AO26899" s="24"/>
      <c r="AR26899" s="24"/>
      <c r="AU26899" s="24"/>
    </row>
    <row r="26900">
      <c r="J26900" s="18"/>
      <c r="N26900" s="24"/>
      <c r="Q26900" s="24"/>
      <c r="T26900" s="24"/>
      <c r="W26900" s="24"/>
      <c r="Z26900" s="24"/>
      <c r="AC26900" s="24"/>
      <c r="AI26900" s="24"/>
      <c r="AL26900" s="24"/>
      <c r="AO26900" s="24"/>
      <c r="AR26900" s="24"/>
      <c r="AU26900" s="24"/>
    </row>
    <row r="26901">
      <c r="J26901" s="18"/>
      <c r="N26901" s="24"/>
      <c r="Q26901" s="24"/>
      <c r="T26901" s="24"/>
      <c r="W26901" s="24"/>
      <c r="Z26901" s="24"/>
      <c r="AC26901" s="24"/>
      <c r="AI26901" s="24"/>
      <c r="AL26901" s="24"/>
      <c r="AO26901" s="24"/>
      <c r="AR26901" s="24"/>
      <c r="AU26901" s="24"/>
    </row>
    <row r="26902">
      <c r="J26902" s="18"/>
      <c r="N26902" s="24"/>
      <c r="Q26902" s="24"/>
      <c r="T26902" s="24"/>
      <c r="W26902" s="24"/>
      <c r="Z26902" s="24"/>
      <c r="AC26902" s="24"/>
      <c r="AI26902" s="24"/>
      <c r="AL26902" s="24"/>
      <c r="AO26902" s="24"/>
      <c r="AR26902" s="24"/>
      <c r="AU26902" s="24"/>
    </row>
    <row r="26903">
      <c r="J26903" s="18"/>
      <c r="N26903" s="24"/>
      <c r="Q26903" s="24"/>
      <c r="T26903" s="24"/>
      <c r="W26903" s="24"/>
      <c r="Z26903" s="24"/>
      <c r="AC26903" s="24"/>
      <c r="AI26903" s="24"/>
      <c r="AL26903" s="24"/>
      <c r="AO26903" s="24"/>
      <c r="AR26903" s="24"/>
      <c r="AU26903" s="24"/>
    </row>
    <row r="26904">
      <c r="J26904" s="18"/>
      <c r="N26904" s="24"/>
      <c r="Q26904" s="24"/>
      <c r="T26904" s="24"/>
      <c r="W26904" s="24"/>
      <c r="Z26904" s="24"/>
      <c r="AC26904" s="24"/>
      <c r="AI26904" s="24"/>
      <c r="AL26904" s="24"/>
      <c r="AO26904" s="24"/>
      <c r="AR26904" s="24"/>
      <c r="AU26904" s="24"/>
    </row>
    <row r="26905">
      <c r="J26905" s="18"/>
      <c r="N26905" s="24"/>
      <c r="Q26905" s="24"/>
      <c r="T26905" s="24"/>
      <c r="W26905" s="24"/>
      <c r="Z26905" s="24"/>
      <c r="AC26905" s="24"/>
      <c r="AI26905" s="24"/>
      <c r="AL26905" s="24"/>
      <c r="AO26905" s="24"/>
      <c r="AR26905" s="24"/>
      <c r="AU26905" s="24"/>
    </row>
    <row r="26906">
      <c r="J26906" s="18"/>
      <c r="N26906" s="24"/>
      <c r="Q26906" s="24"/>
      <c r="T26906" s="24"/>
      <c r="W26906" s="24"/>
      <c r="Z26906" s="24"/>
      <c r="AC26906" s="24"/>
      <c r="AI26906" s="24"/>
      <c r="AL26906" s="24"/>
      <c r="AO26906" s="24"/>
      <c r="AR26906" s="24"/>
      <c r="AU26906" s="24"/>
    </row>
    <row r="26907">
      <c r="J26907" s="18"/>
      <c r="N26907" s="24"/>
      <c r="Q26907" s="24"/>
      <c r="T26907" s="24"/>
      <c r="W26907" s="24"/>
      <c r="Z26907" s="24"/>
      <c r="AC26907" s="24"/>
      <c r="AI26907" s="24"/>
      <c r="AL26907" s="24"/>
      <c r="AO26907" s="24"/>
      <c r="AR26907" s="24"/>
      <c r="AU26907" s="24"/>
    </row>
    <row r="26908">
      <c r="J26908" s="18"/>
      <c r="N26908" s="24"/>
      <c r="Q26908" s="24"/>
      <c r="T26908" s="24"/>
      <c r="W26908" s="24"/>
      <c r="Z26908" s="24"/>
      <c r="AC26908" s="24"/>
      <c r="AI26908" s="24"/>
      <c r="AL26908" s="24"/>
      <c r="AO26908" s="24"/>
      <c r="AR26908" s="24"/>
      <c r="AU26908" s="24"/>
    </row>
    <row r="26909">
      <c r="J26909" s="18"/>
      <c r="N26909" s="24"/>
      <c r="Q26909" s="24"/>
      <c r="T26909" s="24"/>
      <c r="W26909" s="24"/>
      <c r="Z26909" s="24"/>
      <c r="AC26909" s="24"/>
      <c r="AI26909" s="24"/>
      <c r="AL26909" s="24"/>
      <c r="AO26909" s="24"/>
      <c r="AR26909" s="24"/>
      <c r="AU26909" s="24"/>
    </row>
    <row r="26910">
      <c r="J26910" s="18"/>
      <c r="N26910" s="24"/>
      <c r="Q26910" s="24"/>
      <c r="T26910" s="24"/>
      <c r="W26910" s="24"/>
      <c r="Z26910" s="24"/>
      <c r="AC26910" s="24"/>
      <c r="AI26910" s="24"/>
      <c r="AL26910" s="24"/>
      <c r="AO26910" s="24"/>
      <c r="AR26910" s="24"/>
      <c r="AU26910" s="24"/>
    </row>
    <row r="26911">
      <c r="J26911" s="18"/>
      <c r="N26911" s="24"/>
      <c r="Q26911" s="24"/>
      <c r="T26911" s="24"/>
      <c r="W26911" s="24"/>
      <c r="Z26911" s="24"/>
      <c r="AC26911" s="24"/>
      <c r="AI26911" s="24"/>
      <c r="AL26911" s="24"/>
      <c r="AO26911" s="24"/>
      <c r="AR26911" s="24"/>
      <c r="AU26911" s="24"/>
    </row>
    <row r="26912">
      <c r="J26912" s="18"/>
      <c r="N26912" s="24"/>
      <c r="Q26912" s="24"/>
      <c r="T26912" s="24"/>
      <c r="W26912" s="24"/>
      <c r="Z26912" s="24"/>
      <c r="AC26912" s="24"/>
      <c r="AI26912" s="24"/>
      <c r="AL26912" s="24"/>
      <c r="AO26912" s="24"/>
      <c r="AR26912" s="24"/>
      <c r="AU26912" s="24"/>
    </row>
    <row r="26913">
      <c r="J26913" s="18"/>
      <c r="N26913" s="24"/>
      <c r="Q26913" s="24"/>
      <c r="T26913" s="24"/>
      <c r="W26913" s="24"/>
      <c r="Z26913" s="24"/>
      <c r="AC26913" s="24"/>
      <c r="AI26913" s="24"/>
      <c r="AL26913" s="24"/>
      <c r="AO26913" s="24"/>
      <c r="AR26913" s="24"/>
      <c r="AU26913" s="24"/>
    </row>
    <row r="26914">
      <c r="J26914" s="18"/>
      <c r="N26914" s="24"/>
      <c r="Q26914" s="24"/>
      <c r="T26914" s="24"/>
      <c r="W26914" s="24"/>
      <c r="Z26914" s="24"/>
      <c r="AC26914" s="24"/>
      <c r="AI26914" s="24"/>
      <c r="AL26914" s="24"/>
      <c r="AO26914" s="24"/>
      <c r="AR26914" s="24"/>
      <c r="AU26914" s="24"/>
    </row>
    <row r="26915">
      <c r="J26915" s="18"/>
      <c r="N26915" s="24"/>
      <c r="Q26915" s="24"/>
      <c r="T26915" s="24"/>
      <c r="W26915" s="24"/>
      <c r="Z26915" s="24"/>
      <c r="AC26915" s="24"/>
      <c r="AI26915" s="24"/>
      <c r="AL26915" s="24"/>
      <c r="AO26915" s="24"/>
      <c r="AR26915" s="24"/>
      <c r="AU26915" s="24"/>
    </row>
    <row r="26916">
      <c r="J26916" s="18"/>
      <c r="N26916" s="24"/>
      <c r="Q26916" s="24"/>
      <c r="T26916" s="24"/>
      <c r="W26916" s="24"/>
      <c r="Z26916" s="24"/>
      <c r="AC26916" s="24"/>
      <c r="AI26916" s="24"/>
      <c r="AL26916" s="24"/>
      <c r="AO26916" s="24"/>
      <c r="AR26916" s="24"/>
      <c r="AU26916" s="24"/>
    </row>
    <row r="26917">
      <c r="J26917" s="18"/>
      <c r="N26917" s="24"/>
      <c r="Q26917" s="24"/>
      <c r="T26917" s="24"/>
      <c r="W26917" s="24"/>
      <c r="Z26917" s="24"/>
      <c r="AC26917" s="24"/>
      <c r="AI26917" s="24"/>
      <c r="AL26917" s="24"/>
      <c r="AO26917" s="24"/>
      <c r="AR26917" s="24"/>
      <c r="AU26917" s="24"/>
    </row>
    <row r="26918">
      <c r="J26918" s="18"/>
      <c r="N26918" s="24"/>
      <c r="Q26918" s="24"/>
      <c r="T26918" s="24"/>
      <c r="W26918" s="24"/>
      <c r="Z26918" s="24"/>
      <c r="AC26918" s="24"/>
      <c r="AI26918" s="24"/>
      <c r="AL26918" s="24"/>
      <c r="AO26918" s="24"/>
      <c r="AR26918" s="24"/>
      <c r="AU26918" s="24"/>
    </row>
    <row r="26919">
      <c r="J26919" s="18"/>
      <c r="N26919" s="24"/>
      <c r="Q26919" s="24"/>
      <c r="T26919" s="24"/>
      <c r="W26919" s="24"/>
      <c r="Z26919" s="24"/>
      <c r="AC26919" s="24"/>
      <c r="AI26919" s="24"/>
      <c r="AL26919" s="24"/>
      <c r="AO26919" s="24"/>
      <c r="AR26919" s="24"/>
      <c r="AU26919" s="24"/>
    </row>
    <row r="26920">
      <c r="J26920" s="18"/>
      <c r="N26920" s="24"/>
      <c r="Q26920" s="24"/>
      <c r="T26920" s="24"/>
      <c r="W26920" s="24"/>
      <c r="Z26920" s="24"/>
      <c r="AC26920" s="24"/>
      <c r="AI26920" s="24"/>
      <c r="AL26920" s="24"/>
      <c r="AO26920" s="24"/>
      <c r="AR26920" s="24"/>
      <c r="AU26920" s="24"/>
    </row>
    <row r="26921">
      <c r="J26921" s="18"/>
      <c r="N26921" s="24"/>
      <c r="Q26921" s="24"/>
      <c r="T26921" s="24"/>
      <c r="W26921" s="24"/>
      <c r="Z26921" s="24"/>
      <c r="AC26921" s="24"/>
      <c r="AI26921" s="24"/>
      <c r="AL26921" s="24"/>
      <c r="AO26921" s="24"/>
      <c r="AR26921" s="24"/>
      <c r="AU26921" s="24"/>
    </row>
    <row r="26922">
      <c r="J26922" s="18"/>
      <c r="N26922" s="24"/>
      <c r="Q26922" s="24"/>
      <c r="T26922" s="24"/>
      <c r="W26922" s="24"/>
      <c r="Z26922" s="24"/>
      <c r="AC26922" s="24"/>
      <c r="AI26922" s="24"/>
      <c r="AL26922" s="24"/>
      <c r="AO26922" s="24"/>
      <c r="AR26922" s="24"/>
      <c r="AU26922" s="24"/>
    </row>
    <row r="26923">
      <c r="J26923" s="18"/>
      <c r="N26923" s="24"/>
      <c r="Q26923" s="24"/>
      <c r="T26923" s="24"/>
      <c r="W26923" s="24"/>
      <c r="Z26923" s="24"/>
      <c r="AC26923" s="24"/>
      <c r="AI26923" s="24"/>
      <c r="AL26923" s="24"/>
      <c r="AO26923" s="24"/>
      <c r="AR26923" s="24"/>
      <c r="AU26923" s="24"/>
    </row>
    <row r="26924">
      <c r="J26924" s="18"/>
      <c r="N26924" s="24"/>
      <c r="Q26924" s="24"/>
      <c r="T26924" s="24"/>
      <c r="W26924" s="24"/>
      <c r="Z26924" s="24"/>
      <c r="AC26924" s="24"/>
      <c r="AI26924" s="24"/>
      <c r="AL26924" s="24"/>
      <c r="AO26924" s="24"/>
      <c r="AR26924" s="24"/>
      <c r="AU26924" s="24"/>
    </row>
    <row r="26925">
      <c r="J26925" s="18"/>
      <c r="N26925" s="24"/>
      <c r="Q26925" s="24"/>
      <c r="T26925" s="24"/>
      <c r="W26925" s="24"/>
      <c r="Z26925" s="24"/>
      <c r="AC26925" s="24"/>
      <c r="AI26925" s="24"/>
      <c r="AL26925" s="24"/>
      <c r="AO26925" s="24"/>
      <c r="AR26925" s="24"/>
      <c r="AU26925" s="24"/>
    </row>
    <row r="26926">
      <c r="J26926" s="18"/>
      <c r="N26926" s="24"/>
      <c r="Q26926" s="24"/>
      <c r="T26926" s="24"/>
      <c r="W26926" s="24"/>
      <c r="Z26926" s="24"/>
      <c r="AC26926" s="24"/>
      <c r="AI26926" s="24"/>
      <c r="AL26926" s="24"/>
      <c r="AO26926" s="24"/>
      <c r="AR26926" s="24"/>
      <c r="AU26926" s="24"/>
    </row>
    <row r="26927">
      <c r="J26927" s="18"/>
      <c r="N26927" s="24"/>
      <c r="Q26927" s="24"/>
      <c r="T26927" s="24"/>
      <c r="W26927" s="24"/>
      <c r="Z26927" s="24"/>
      <c r="AC26927" s="24"/>
      <c r="AI26927" s="24"/>
      <c r="AL26927" s="24"/>
      <c r="AO26927" s="24"/>
      <c r="AR26927" s="24"/>
      <c r="AU26927" s="24"/>
    </row>
    <row r="26928">
      <c r="J26928" s="18"/>
      <c r="N26928" s="24"/>
      <c r="Q26928" s="24"/>
      <c r="T26928" s="24"/>
      <c r="W26928" s="24"/>
      <c r="Z26928" s="24"/>
      <c r="AC26928" s="24"/>
      <c r="AI26928" s="24"/>
      <c r="AL26928" s="24"/>
      <c r="AO26928" s="24"/>
      <c r="AR26928" s="24"/>
      <c r="AU26928" s="24"/>
    </row>
    <row r="26929">
      <c r="J26929" s="18"/>
      <c r="N26929" s="24"/>
      <c r="Q26929" s="24"/>
      <c r="T26929" s="24"/>
      <c r="W26929" s="24"/>
      <c r="Z26929" s="24"/>
      <c r="AC26929" s="24"/>
      <c r="AI26929" s="24"/>
      <c r="AL26929" s="24"/>
      <c r="AO26929" s="24"/>
      <c r="AR26929" s="24"/>
      <c r="AU26929" s="24"/>
    </row>
    <row r="26930">
      <c r="J26930" s="18"/>
      <c r="N26930" s="24"/>
      <c r="Q26930" s="24"/>
      <c r="T26930" s="24"/>
      <c r="W26930" s="24"/>
      <c r="Z26930" s="24"/>
      <c r="AC26930" s="24"/>
      <c r="AI26930" s="24"/>
      <c r="AL26930" s="24"/>
      <c r="AO26930" s="24"/>
      <c r="AR26930" s="24"/>
      <c r="AU26930" s="24"/>
    </row>
    <row r="26931">
      <c r="J26931" s="18"/>
      <c r="N26931" s="24"/>
      <c r="Q26931" s="24"/>
      <c r="T26931" s="24"/>
      <c r="W26931" s="24"/>
      <c r="Z26931" s="24"/>
      <c r="AC26931" s="24"/>
      <c r="AI26931" s="24"/>
      <c r="AL26931" s="24"/>
      <c r="AO26931" s="24"/>
      <c r="AR26931" s="24"/>
      <c r="AU26931" s="24"/>
    </row>
    <row r="26932">
      <c r="J26932" s="18"/>
      <c r="N26932" s="24"/>
      <c r="Q26932" s="24"/>
      <c r="T26932" s="24"/>
      <c r="W26932" s="24"/>
      <c r="Z26932" s="24"/>
      <c r="AC26932" s="24"/>
      <c r="AI26932" s="24"/>
      <c r="AL26932" s="24"/>
      <c r="AO26932" s="24"/>
      <c r="AR26932" s="24"/>
      <c r="AU26932" s="24"/>
    </row>
    <row r="26933">
      <c r="J26933" s="18"/>
      <c r="N26933" s="24"/>
      <c r="Q26933" s="24"/>
      <c r="T26933" s="24"/>
      <c r="W26933" s="24"/>
      <c r="Z26933" s="24"/>
      <c r="AC26933" s="24"/>
      <c r="AI26933" s="24"/>
      <c r="AL26933" s="24"/>
      <c r="AO26933" s="24"/>
      <c r="AR26933" s="24"/>
      <c r="AU26933" s="24"/>
    </row>
    <row r="26934">
      <c r="J26934" s="18"/>
      <c r="N26934" s="24"/>
      <c r="Q26934" s="24"/>
      <c r="T26934" s="24"/>
      <c r="W26934" s="24"/>
      <c r="Z26934" s="24"/>
      <c r="AC26934" s="24"/>
      <c r="AI26934" s="24"/>
      <c r="AL26934" s="24"/>
      <c r="AO26934" s="24"/>
      <c r="AR26934" s="24"/>
      <c r="AU26934" s="24"/>
    </row>
    <row r="26935">
      <c r="J26935" s="18"/>
      <c r="N26935" s="24"/>
      <c r="Q26935" s="24"/>
      <c r="T26935" s="24"/>
      <c r="W26935" s="24"/>
      <c r="Z26935" s="24"/>
      <c r="AC26935" s="24"/>
      <c r="AI26935" s="24"/>
      <c r="AL26935" s="24"/>
      <c r="AO26935" s="24"/>
      <c r="AR26935" s="24"/>
      <c r="AU26935" s="24"/>
    </row>
    <row r="26936">
      <c r="J26936" s="18"/>
      <c r="N26936" s="24"/>
      <c r="Q26936" s="24"/>
      <c r="T26936" s="24"/>
      <c r="W26936" s="24"/>
      <c r="Z26936" s="24"/>
      <c r="AC26936" s="24"/>
      <c r="AI26936" s="24"/>
      <c r="AL26936" s="24"/>
      <c r="AO26936" s="24"/>
      <c r="AR26936" s="24"/>
      <c r="AU26936" s="24"/>
    </row>
    <row r="26937">
      <c r="J26937" s="18"/>
      <c r="N26937" s="24"/>
      <c r="Q26937" s="24"/>
      <c r="T26937" s="24"/>
      <c r="W26937" s="24"/>
      <c r="Z26937" s="24"/>
      <c r="AC26937" s="24"/>
      <c r="AI26937" s="24"/>
      <c r="AL26937" s="24"/>
      <c r="AO26937" s="24"/>
      <c r="AR26937" s="24"/>
      <c r="AU26937" s="24"/>
    </row>
    <row r="26938">
      <c r="J26938" s="18"/>
      <c r="N26938" s="24"/>
      <c r="Q26938" s="24"/>
      <c r="T26938" s="24"/>
      <c r="W26938" s="24"/>
      <c r="Z26938" s="24"/>
      <c r="AC26938" s="24"/>
      <c r="AI26938" s="24"/>
      <c r="AL26938" s="24"/>
      <c r="AO26938" s="24"/>
      <c r="AR26938" s="24"/>
      <c r="AU26938" s="24"/>
    </row>
    <row r="26939">
      <c r="J26939" s="18"/>
      <c r="N26939" s="24"/>
      <c r="Q26939" s="24"/>
      <c r="T26939" s="24"/>
      <c r="W26939" s="24"/>
      <c r="Z26939" s="24"/>
      <c r="AC26939" s="24"/>
      <c r="AI26939" s="24"/>
      <c r="AL26939" s="24"/>
      <c r="AO26939" s="24"/>
      <c r="AR26939" s="24"/>
      <c r="AU26939" s="24"/>
    </row>
    <row r="26940">
      <c r="J26940" s="18"/>
      <c r="N26940" s="24"/>
      <c r="Q26940" s="24"/>
      <c r="T26940" s="24"/>
      <c r="W26940" s="24"/>
      <c r="Z26940" s="24"/>
      <c r="AC26940" s="24"/>
      <c r="AI26940" s="24"/>
      <c r="AL26940" s="24"/>
      <c r="AO26940" s="24"/>
      <c r="AR26940" s="24"/>
      <c r="AU26940" s="24"/>
    </row>
    <row r="26941">
      <c r="J26941" s="18"/>
      <c r="N26941" s="24"/>
      <c r="Q26941" s="24"/>
      <c r="T26941" s="24"/>
      <c r="W26941" s="24"/>
      <c r="Z26941" s="24"/>
      <c r="AC26941" s="24"/>
      <c r="AI26941" s="24"/>
      <c r="AL26941" s="24"/>
      <c r="AO26941" s="24"/>
      <c r="AR26941" s="24"/>
      <c r="AU26941" s="24"/>
    </row>
    <row r="26942">
      <c r="J26942" s="18"/>
      <c r="N26942" s="24"/>
      <c r="Q26942" s="24"/>
      <c r="T26942" s="24"/>
      <c r="W26942" s="24"/>
      <c r="Z26942" s="24"/>
      <c r="AC26942" s="24"/>
      <c r="AI26942" s="24"/>
      <c r="AL26942" s="24"/>
      <c r="AO26942" s="24"/>
      <c r="AR26942" s="24"/>
      <c r="AU26942" s="24"/>
    </row>
    <row r="26943">
      <c r="J26943" s="18"/>
      <c r="N26943" s="24"/>
      <c r="Q26943" s="24"/>
      <c r="T26943" s="24"/>
      <c r="W26943" s="24"/>
      <c r="Z26943" s="24"/>
      <c r="AC26943" s="24"/>
      <c r="AI26943" s="24"/>
      <c r="AL26943" s="24"/>
      <c r="AO26943" s="24"/>
      <c r="AR26943" s="24"/>
      <c r="AU26943" s="24"/>
    </row>
    <row r="26944">
      <c r="J26944" s="18"/>
      <c r="N26944" s="24"/>
      <c r="Q26944" s="24"/>
      <c r="T26944" s="24"/>
      <c r="W26944" s="24"/>
      <c r="Z26944" s="24"/>
      <c r="AC26944" s="24"/>
      <c r="AI26944" s="24"/>
      <c r="AL26944" s="24"/>
      <c r="AO26944" s="24"/>
      <c r="AR26944" s="24"/>
      <c r="AU26944" s="24"/>
    </row>
    <row r="26945">
      <c r="J26945" s="18"/>
      <c r="N26945" s="24"/>
      <c r="Q26945" s="24"/>
      <c r="T26945" s="24"/>
      <c r="W26945" s="24"/>
      <c r="Z26945" s="24"/>
      <c r="AC26945" s="24"/>
      <c r="AI26945" s="24"/>
      <c r="AL26945" s="24"/>
      <c r="AO26945" s="24"/>
      <c r="AR26945" s="24"/>
      <c r="AU26945" s="24"/>
    </row>
    <row r="26946">
      <c r="J26946" s="18"/>
      <c r="N26946" s="24"/>
      <c r="Q26946" s="24"/>
      <c r="T26946" s="24"/>
      <c r="W26946" s="24"/>
      <c r="Z26946" s="24"/>
      <c r="AC26946" s="24"/>
      <c r="AI26946" s="24"/>
      <c r="AL26946" s="24"/>
      <c r="AO26946" s="24"/>
      <c r="AR26946" s="24"/>
      <c r="AU26946" s="24"/>
    </row>
    <row r="26947">
      <c r="J26947" s="18"/>
      <c r="N26947" s="24"/>
      <c r="Q26947" s="24"/>
      <c r="T26947" s="24"/>
      <c r="W26947" s="24"/>
      <c r="Z26947" s="24"/>
      <c r="AC26947" s="24"/>
      <c r="AI26947" s="24"/>
      <c r="AL26947" s="24"/>
      <c r="AO26947" s="24"/>
      <c r="AR26947" s="24"/>
      <c r="AU26947" s="24"/>
    </row>
    <row r="26948">
      <c r="J26948" s="18"/>
      <c r="N26948" s="24"/>
      <c r="Q26948" s="24"/>
      <c r="T26948" s="24"/>
      <c r="W26948" s="24"/>
      <c r="Z26948" s="24"/>
      <c r="AC26948" s="24"/>
      <c r="AI26948" s="24"/>
      <c r="AL26948" s="24"/>
      <c r="AO26948" s="24"/>
      <c r="AR26948" s="24"/>
      <c r="AU26948" s="24"/>
    </row>
    <row r="26949">
      <c r="J26949" s="18"/>
      <c r="N26949" s="24"/>
      <c r="Q26949" s="24"/>
      <c r="T26949" s="24"/>
      <c r="W26949" s="24"/>
      <c r="Z26949" s="24"/>
      <c r="AC26949" s="24"/>
      <c r="AI26949" s="24"/>
      <c r="AL26949" s="24"/>
      <c r="AO26949" s="24"/>
      <c r="AR26949" s="24"/>
      <c r="AU26949" s="24"/>
    </row>
    <row r="26950">
      <c r="J26950" s="18"/>
      <c r="N26950" s="24"/>
      <c r="Q26950" s="24"/>
      <c r="T26950" s="24"/>
      <c r="W26950" s="24"/>
      <c r="Z26950" s="24"/>
      <c r="AC26950" s="24"/>
      <c r="AI26950" s="24"/>
      <c r="AL26950" s="24"/>
      <c r="AO26950" s="24"/>
      <c r="AR26950" s="24"/>
      <c r="AU26950" s="24"/>
    </row>
    <row r="26951">
      <c r="J26951" s="18"/>
      <c r="N26951" s="24"/>
      <c r="Q26951" s="24"/>
      <c r="T26951" s="24"/>
      <c r="W26951" s="24"/>
      <c r="Z26951" s="24"/>
      <c r="AC26951" s="24"/>
      <c r="AI26951" s="24"/>
      <c r="AL26951" s="24"/>
      <c r="AO26951" s="24"/>
      <c r="AR26951" s="24"/>
      <c r="AU26951" s="24"/>
    </row>
    <row r="26952">
      <c r="J26952" s="18"/>
      <c r="N26952" s="24"/>
      <c r="Q26952" s="24"/>
      <c r="T26952" s="24"/>
      <c r="W26952" s="24"/>
      <c r="Z26952" s="24"/>
      <c r="AC26952" s="24"/>
      <c r="AI26952" s="24"/>
      <c r="AL26952" s="24"/>
      <c r="AO26952" s="24"/>
      <c r="AR26952" s="24"/>
      <c r="AU26952" s="24"/>
    </row>
    <row r="26953">
      <c r="J26953" s="18"/>
      <c r="N26953" s="24"/>
      <c r="Q26953" s="24"/>
      <c r="T26953" s="24"/>
      <c r="W26953" s="24"/>
      <c r="Z26953" s="24"/>
      <c r="AC26953" s="24"/>
      <c r="AI26953" s="24"/>
      <c r="AL26953" s="24"/>
      <c r="AO26953" s="24"/>
      <c r="AR26953" s="24"/>
      <c r="AU26953" s="24"/>
    </row>
    <row r="26954">
      <c r="J26954" s="18"/>
      <c r="N26954" s="24"/>
      <c r="Q26954" s="24"/>
      <c r="T26954" s="24"/>
      <c r="W26954" s="24"/>
      <c r="Z26954" s="24"/>
      <c r="AC26954" s="24"/>
      <c r="AI26954" s="24"/>
      <c r="AL26954" s="24"/>
      <c r="AO26954" s="24"/>
      <c r="AR26954" s="24"/>
      <c r="AU26954" s="24"/>
    </row>
    <row r="26955">
      <c r="J26955" s="18"/>
      <c r="N26955" s="24"/>
      <c r="Q26955" s="24"/>
      <c r="T26955" s="24"/>
      <c r="W26955" s="24"/>
      <c r="Z26955" s="24"/>
      <c r="AC26955" s="24"/>
      <c r="AI26955" s="24"/>
      <c r="AL26955" s="24"/>
      <c r="AO26955" s="24"/>
      <c r="AR26955" s="24"/>
      <c r="AU26955" s="24"/>
    </row>
    <row r="26956">
      <c r="J26956" s="18"/>
      <c r="N26956" s="24"/>
      <c r="Q26956" s="24"/>
      <c r="T26956" s="24"/>
      <c r="W26956" s="24"/>
      <c r="Z26956" s="24"/>
      <c r="AC26956" s="24"/>
      <c r="AI26956" s="24"/>
      <c r="AL26956" s="24"/>
      <c r="AO26956" s="24"/>
      <c r="AR26956" s="24"/>
      <c r="AU26956" s="24"/>
    </row>
    <row r="26957">
      <c r="J26957" s="18"/>
      <c r="N26957" s="24"/>
      <c r="Q26957" s="24"/>
      <c r="T26957" s="24"/>
      <c r="W26957" s="24"/>
      <c r="Z26957" s="24"/>
      <c r="AC26957" s="24"/>
      <c r="AI26957" s="24"/>
      <c r="AL26957" s="24"/>
      <c r="AO26957" s="24"/>
      <c r="AR26957" s="24"/>
      <c r="AU26957" s="24"/>
    </row>
    <row r="26958">
      <c r="J26958" s="18"/>
      <c r="N26958" s="24"/>
      <c r="Q26958" s="24"/>
      <c r="T26958" s="24"/>
      <c r="W26958" s="24"/>
      <c r="Z26958" s="24"/>
      <c r="AC26958" s="24"/>
      <c r="AI26958" s="24"/>
      <c r="AL26958" s="24"/>
      <c r="AO26958" s="24"/>
      <c r="AR26958" s="24"/>
      <c r="AU26958" s="24"/>
    </row>
    <row r="26959">
      <c r="J26959" s="18"/>
      <c r="N26959" s="24"/>
      <c r="Q26959" s="24"/>
      <c r="T26959" s="24"/>
      <c r="W26959" s="24"/>
      <c r="Z26959" s="24"/>
      <c r="AC26959" s="24"/>
      <c r="AI26959" s="24"/>
      <c r="AL26959" s="24"/>
      <c r="AO26959" s="24"/>
      <c r="AR26959" s="24"/>
      <c r="AU26959" s="24"/>
    </row>
    <row r="26960">
      <c r="J26960" s="18"/>
      <c r="N26960" s="24"/>
      <c r="Q26960" s="24"/>
      <c r="T26960" s="24"/>
      <c r="W26960" s="24"/>
      <c r="Z26960" s="24"/>
      <c r="AC26960" s="24"/>
      <c r="AI26960" s="24"/>
      <c r="AL26960" s="24"/>
      <c r="AO26960" s="24"/>
      <c r="AR26960" s="24"/>
      <c r="AU26960" s="24"/>
    </row>
    <row r="26961">
      <c r="J26961" s="18"/>
      <c r="N26961" s="24"/>
      <c r="Q26961" s="24"/>
      <c r="T26961" s="24"/>
      <c r="W26961" s="24"/>
      <c r="Z26961" s="24"/>
      <c r="AC26961" s="24"/>
      <c r="AI26961" s="24"/>
      <c r="AL26961" s="24"/>
      <c r="AO26961" s="24"/>
      <c r="AR26961" s="24"/>
      <c r="AU26961" s="24"/>
    </row>
    <row r="26962">
      <c r="J26962" s="18"/>
      <c r="N26962" s="24"/>
      <c r="Q26962" s="24"/>
      <c r="T26962" s="24"/>
      <c r="W26962" s="24"/>
      <c r="Z26962" s="24"/>
      <c r="AC26962" s="24"/>
      <c r="AI26962" s="24"/>
      <c r="AL26962" s="24"/>
      <c r="AO26962" s="24"/>
      <c r="AR26962" s="24"/>
      <c r="AU26962" s="24"/>
    </row>
    <row r="26963">
      <c r="J26963" s="18"/>
      <c r="N26963" s="24"/>
      <c r="Q26963" s="24"/>
      <c r="T26963" s="24"/>
      <c r="W26963" s="24"/>
      <c r="Z26963" s="24"/>
      <c r="AC26963" s="24"/>
      <c r="AI26963" s="24"/>
      <c r="AL26963" s="24"/>
      <c r="AO26963" s="24"/>
      <c r="AR26963" s="24"/>
      <c r="AU26963" s="24"/>
    </row>
    <row r="26964">
      <c r="J26964" s="18"/>
      <c r="N26964" s="24"/>
      <c r="Q26964" s="24"/>
      <c r="T26964" s="24"/>
      <c r="W26964" s="24"/>
      <c r="Z26964" s="24"/>
      <c r="AC26964" s="24"/>
      <c r="AI26964" s="24"/>
      <c r="AL26964" s="24"/>
      <c r="AO26964" s="24"/>
      <c r="AR26964" s="24"/>
      <c r="AU26964" s="24"/>
    </row>
    <row r="26965">
      <c r="J26965" s="18"/>
      <c r="N26965" s="24"/>
      <c r="Q26965" s="24"/>
      <c r="T26965" s="24"/>
      <c r="W26965" s="24"/>
      <c r="Z26965" s="24"/>
      <c r="AC26965" s="24"/>
      <c r="AI26965" s="24"/>
      <c r="AL26965" s="24"/>
      <c r="AO26965" s="24"/>
      <c r="AR26965" s="24"/>
      <c r="AU26965" s="24"/>
    </row>
    <row r="26966">
      <c r="J26966" s="18"/>
      <c r="N26966" s="24"/>
      <c r="Q26966" s="24"/>
      <c r="T26966" s="24"/>
      <c r="W26966" s="24"/>
      <c r="Z26966" s="24"/>
      <c r="AC26966" s="24"/>
      <c r="AI26966" s="24"/>
      <c r="AL26966" s="24"/>
      <c r="AO26966" s="24"/>
      <c r="AR26966" s="24"/>
      <c r="AU26966" s="24"/>
    </row>
    <row r="26967">
      <c r="J26967" s="18"/>
      <c r="N26967" s="24"/>
      <c r="Q26967" s="24"/>
      <c r="T26967" s="24"/>
      <c r="W26967" s="24"/>
      <c r="Z26967" s="24"/>
      <c r="AC26967" s="24"/>
      <c r="AI26967" s="24"/>
      <c r="AL26967" s="24"/>
      <c r="AO26967" s="24"/>
      <c r="AR26967" s="24"/>
      <c r="AU26967" s="24"/>
    </row>
    <row r="26968">
      <c r="J26968" s="18"/>
      <c r="N26968" s="24"/>
      <c r="Q26968" s="24"/>
      <c r="T26968" s="24"/>
      <c r="W26968" s="24"/>
      <c r="Z26968" s="24"/>
      <c r="AC26968" s="24"/>
      <c r="AI26968" s="24"/>
      <c r="AL26968" s="24"/>
      <c r="AO26968" s="24"/>
      <c r="AR26968" s="24"/>
      <c r="AU26968" s="24"/>
    </row>
    <row r="26969">
      <c r="J26969" s="18"/>
      <c r="N26969" s="24"/>
      <c r="Q26969" s="24"/>
      <c r="T26969" s="24"/>
      <c r="W26969" s="24"/>
      <c r="Z26969" s="24"/>
      <c r="AC26969" s="24"/>
      <c r="AI26969" s="24"/>
      <c r="AL26969" s="24"/>
      <c r="AO26969" s="24"/>
      <c r="AR26969" s="24"/>
      <c r="AU26969" s="24"/>
    </row>
    <row r="26970">
      <c r="J26970" s="18"/>
      <c r="N26970" s="24"/>
      <c r="Q26970" s="24"/>
      <c r="T26970" s="24"/>
      <c r="W26970" s="24"/>
      <c r="Z26970" s="24"/>
      <c r="AC26970" s="24"/>
      <c r="AI26970" s="24"/>
      <c r="AL26970" s="24"/>
      <c r="AO26970" s="24"/>
      <c r="AR26970" s="24"/>
      <c r="AU26970" s="24"/>
    </row>
    <row r="26971">
      <c r="J26971" s="18"/>
      <c r="N26971" s="24"/>
      <c r="Q26971" s="24"/>
      <c r="T26971" s="24"/>
      <c r="W26971" s="24"/>
      <c r="Z26971" s="24"/>
      <c r="AC26971" s="24"/>
      <c r="AI26971" s="24"/>
      <c r="AL26971" s="24"/>
      <c r="AO26971" s="24"/>
      <c r="AR26971" s="24"/>
      <c r="AU26971" s="24"/>
    </row>
    <row r="26972">
      <c r="J26972" s="18"/>
      <c r="N26972" s="24"/>
      <c r="Q26972" s="24"/>
      <c r="T26972" s="24"/>
      <c r="W26972" s="24"/>
      <c r="Z26972" s="24"/>
      <c r="AC26972" s="24"/>
      <c r="AI26972" s="24"/>
      <c r="AL26972" s="24"/>
      <c r="AO26972" s="24"/>
      <c r="AR26972" s="24"/>
      <c r="AU26972" s="24"/>
    </row>
    <row r="26973">
      <c r="J26973" s="18"/>
      <c r="N26973" s="24"/>
      <c r="Q26973" s="24"/>
      <c r="T26973" s="24"/>
      <c r="W26973" s="24"/>
      <c r="Z26973" s="24"/>
      <c r="AC26973" s="24"/>
      <c r="AI26973" s="24"/>
      <c r="AL26973" s="24"/>
      <c r="AO26973" s="24"/>
      <c r="AR26973" s="24"/>
      <c r="AU26973" s="24"/>
    </row>
    <row r="26974">
      <c r="J26974" s="18"/>
      <c r="N26974" s="24"/>
      <c r="Q26974" s="24"/>
      <c r="T26974" s="24"/>
      <c r="W26974" s="24"/>
      <c r="Z26974" s="24"/>
      <c r="AC26974" s="24"/>
      <c r="AI26974" s="24"/>
      <c r="AL26974" s="24"/>
      <c r="AO26974" s="24"/>
      <c r="AR26974" s="24"/>
      <c r="AU26974" s="24"/>
    </row>
    <row r="26975">
      <c r="J26975" s="18"/>
      <c r="N26975" s="24"/>
      <c r="Q26975" s="24"/>
      <c r="T26975" s="24"/>
      <c r="W26975" s="24"/>
      <c r="Z26975" s="24"/>
      <c r="AC26975" s="24"/>
      <c r="AI26975" s="24"/>
      <c r="AL26975" s="24"/>
      <c r="AO26975" s="24"/>
      <c r="AR26975" s="24"/>
      <c r="AU26975" s="24"/>
    </row>
    <row r="26976">
      <c r="J26976" s="18"/>
      <c r="N26976" s="24"/>
      <c r="Q26976" s="24"/>
      <c r="T26976" s="24"/>
      <c r="W26976" s="24"/>
      <c r="Z26976" s="24"/>
      <c r="AC26976" s="24"/>
      <c r="AI26976" s="24"/>
      <c r="AL26976" s="24"/>
      <c r="AO26976" s="24"/>
      <c r="AR26976" s="24"/>
      <c r="AU26976" s="24"/>
    </row>
    <row r="26977">
      <c r="J26977" s="18"/>
      <c r="N26977" s="24"/>
      <c r="Q26977" s="24"/>
      <c r="T26977" s="24"/>
      <c r="W26977" s="24"/>
      <c r="Z26977" s="24"/>
      <c r="AC26977" s="24"/>
      <c r="AI26977" s="24"/>
      <c r="AL26977" s="24"/>
      <c r="AO26977" s="24"/>
      <c r="AR26977" s="24"/>
      <c r="AU26977" s="24"/>
    </row>
    <row r="26978">
      <c r="J26978" s="18"/>
      <c r="N26978" s="24"/>
      <c r="Q26978" s="24"/>
      <c r="T26978" s="24"/>
      <c r="W26978" s="24"/>
      <c r="Z26978" s="24"/>
      <c r="AC26978" s="24"/>
      <c r="AI26978" s="24"/>
      <c r="AL26978" s="24"/>
      <c r="AO26978" s="24"/>
      <c r="AR26978" s="24"/>
      <c r="AU26978" s="24"/>
    </row>
    <row r="26979">
      <c r="J26979" s="18"/>
      <c r="N26979" s="24"/>
      <c r="Q26979" s="24"/>
      <c r="T26979" s="24"/>
      <c r="W26979" s="24"/>
      <c r="Z26979" s="24"/>
      <c r="AC26979" s="24"/>
      <c r="AI26979" s="24"/>
      <c r="AL26979" s="24"/>
      <c r="AO26979" s="24"/>
      <c r="AR26979" s="24"/>
      <c r="AU26979" s="24"/>
    </row>
    <row r="26980">
      <c r="J26980" s="18"/>
      <c r="N26980" s="24"/>
      <c r="Q26980" s="24"/>
      <c r="T26980" s="24"/>
      <c r="W26980" s="24"/>
      <c r="Z26980" s="24"/>
      <c r="AC26980" s="24"/>
      <c r="AI26980" s="24"/>
      <c r="AL26980" s="24"/>
      <c r="AO26980" s="24"/>
      <c r="AR26980" s="24"/>
      <c r="AU26980" s="24"/>
    </row>
    <row r="26981">
      <c r="J26981" s="18"/>
      <c r="N26981" s="24"/>
      <c r="Q26981" s="24"/>
      <c r="T26981" s="24"/>
      <c r="W26981" s="24"/>
      <c r="Z26981" s="24"/>
      <c r="AC26981" s="24"/>
      <c r="AI26981" s="24"/>
      <c r="AL26981" s="24"/>
      <c r="AO26981" s="24"/>
      <c r="AR26981" s="24"/>
      <c r="AU26981" s="24"/>
    </row>
    <row r="26982">
      <c r="J26982" s="18"/>
      <c r="N26982" s="24"/>
      <c r="Q26982" s="24"/>
      <c r="T26982" s="24"/>
      <c r="W26982" s="24"/>
      <c r="Z26982" s="24"/>
      <c r="AC26982" s="24"/>
      <c r="AI26982" s="24"/>
      <c r="AL26982" s="24"/>
      <c r="AO26982" s="24"/>
      <c r="AR26982" s="24"/>
      <c r="AU26982" s="24"/>
    </row>
    <row r="26983">
      <c r="J26983" s="18"/>
      <c r="N26983" s="24"/>
      <c r="Q26983" s="24"/>
      <c r="T26983" s="24"/>
      <c r="W26983" s="24"/>
      <c r="Z26983" s="24"/>
      <c r="AC26983" s="24"/>
      <c r="AI26983" s="24"/>
      <c r="AL26983" s="24"/>
      <c r="AO26983" s="24"/>
      <c r="AR26983" s="24"/>
      <c r="AU26983" s="24"/>
    </row>
    <row r="26984">
      <c r="J26984" s="18"/>
      <c r="N26984" s="24"/>
      <c r="Q26984" s="24"/>
      <c r="T26984" s="24"/>
      <c r="W26984" s="24"/>
      <c r="Z26984" s="24"/>
      <c r="AC26984" s="24"/>
      <c r="AI26984" s="24"/>
      <c r="AL26984" s="24"/>
      <c r="AO26984" s="24"/>
      <c r="AR26984" s="24"/>
      <c r="AU26984" s="24"/>
    </row>
    <row r="26985">
      <c r="J26985" s="18"/>
      <c r="N26985" s="24"/>
      <c r="Q26985" s="24"/>
      <c r="T26985" s="24"/>
      <c r="W26985" s="24"/>
      <c r="Z26985" s="24"/>
      <c r="AC26985" s="24"/>
      <c r="AI26985" s="24"/>
      <c r="AL26985" s="24"/>
      <c r="AO26985" s="24"/>
      <c r="AR26985" s="24"/>
      <c r="AU26985" s="24"/>
    </row>
    <row r="26986">
      <c r="J26986" s="18"/>
      <c r="N26986" s="24"/>
      <c r="Q26986" s="24"/>
      <c r="T26986" s="24"/>
      <c r="W26986" s="24"/>
      <c r="Z26986" s="24"/>
      <c r="AC26986" s="24"/>
      <c r="AI26986" s="24"/>
      <c r="AL26986" s="24"/>
      <c r="AO26986" s="24"/>
      <c r="AR26986" s="24"/>
      <c r="AU26986" s="24"/>
    </row>
    <row r="26987">
      <c r="J26987" s="18"/>
      <c r="N26987" s="24"/>
      <c r="Q26987" s="24"/>
      <c r="T26987" s="24"/>
      <c r="W26987" s="24"/>
      <c r="Z26987" s="24"/>
      <c r="AC26987" s="24"/>
      <c r="AI26987" s="24"/>
      <c r="AL26987" s="24"/>
      <c r="AO26987" s="24"/>
      <c r="AR26987" s="24"/>
      <c r="AU26987" s="24"/>
    </row>
    <row r="26988">
      <c r="J26988" s="18"/>
      <c r="N26988" s="24"/>
      <c r="Q26988" s="24"/>
      <c r="T26988" s="24"/>
      <c r="W26988" s="24"/>
      <c r="Z26988" s="24"/>
      <c r="AC26988" s="24"/>
      <c r="AI26988" s="24"/>
      <c r="AL26988" s="24"/>
      <c r="AO26988" s="24"/>
      <c r="AR26988" s="24"/>
      <c r="AU26988" s="24"/>
    </row>
    <row r="26989">
      <c r="J26989" s="18"/>
      <c r="N26989" s="24"/>
      <c r="Q26989" s="24"/>
      <c r="T26989" s="24"/>
      <c r="W26989" s="24"/>
      <c r="Z26989" s="24"/>
      <c r="AC26989" s="24"/>
      <c r="AI26989" s="24"/>
      <c r="AL26989" s="24"/>
      <c r="AO26989" s="24"/>
      <c r="AR26989" s="24"/>
      <c r="AU26989" s="24"/>
    </row>
    <row r="26990">
      <c r="J26990" s="18"/>
      <c r="N26990" s="24"/>
      <c r="Q26990" s="24"/>
      <c r="T26990" s="24"/>
      <c r="W26990" s="24"/>
      <c r="Z26990" s="24"/>
      <c r="AC26990" s="24"/>
      <c r="AI26990" s="24"/>
      <c r="AL26990" s="24"/>
      <c r="AO26990" s="24"/>
      <c r="AR26990" s="24"/>
      <c r="AU26990" s="24"/>
    </row>
    <row r="26991">
      <c r="J26991" s="18"/>
      <c r="N26991" s="24"/>
      <c r="Q26991" s="24"/>
      <c r="T26991" s="24"/>
      <c r="W26991" s="24"/>
      <c r="Z26991" s="24"/>
      <c r="AC26991" s="24"/>
      <c r="AI26991" s="24"/>
      <c r="AL26991" s="24"/>
      <c r="AO26991" s="24"/>
      <c r="AR26991" s="24"/>
      <c r="AU26991" s="24"/>
    </row>
    <row r="26992">
      <c r="J26992" s="18"/>
      <c r="N26992" s="24"/>
      <c r="Q26992" s="24"/>
      <c r="T26992" s="24"/>
      <c r="W26992" s="24"/>
      <c r="Z26992" s="24"/>
      <c r="AC26992" s="24"/>
      <c r="AI26992" s="24"/>
      <c r="AL26992" s="24"/>
      <c r="AO26992" s="24"/>
      <c r="AR26992" s="24"/>
      <c r="AU26992" s="24"/>
    </row>
    <row r="26993">
      <c r="J26993" s="18"/>
      <c r="N26993" s="24"/>
      <c r="Q26993" s="24"/>
      <c r="T26993" s="24"/>
      <c r="W26993" s="24"/>
      <c r="Z26993" s="24"/>
      <c r="AC26993" s="24"/>
      <c r="AI26993" s="24"/>
      <c r="AL26993" s="24"/>
      <c r="AO26993" s="24"/>
      <c r="AR26993" s="24"/>
      <c r="AU26993" s="24"/>
    </row>
    <row r="26994">
      <c r="J26994" s="18"/>
      <c r="N26994" s="24"/>
      <c r="Q26994" s="24"/>
      <c r="T26994" s="24"/>
      <c r="W26994" s="24"/>
      <c r="Z26994" s="24"/>
      <c r="AC26994" s="24"/>
      <c r="AI26994" s="24"/>
      <c r="AL26994" s="24"/>
      <c r="AO26994" s="24"/>
      <c r="AR26994" s="24"/>
      <c r="AU26994" s="24"/>
    </row>
    <row r="26995">
      <c r="J26995" s="18"/>
      <c r="N26995" s="24"/>
      <c r="Q26995" s="24"/>
      <c r="T26995" s="24"/>
      <c r="W26995" s="24"/>
      <c r="Z26995" s="24"/>
      <c r="AC26995" s="24"/>
      <c r="AI26995" s="24"/>
      <c r="AL26995" s="24"/>
      <c r="AO26995" s="24"/>
      <c r="AR26995" s="24"/>
      <c r="AU26995" s="24"/>
    </row>
    <row r="26996">
      <c r="J26996" s="18"/>
      <c r="N26996" s="24"/>
      <c r="Q26996" s="24"/>
      <c r="T26996" s="24"/>
      <c r="W26996" s="24"/>
      <c r="Z26996" s="24"/>
      <c r="AC26996" s="24"/>
      <c r="AI26996" s="24"/>
      <c r="AL26996" s="24"/>
      <c r="AO26996" s="24"/>
      <c r="AR26996" s="24"/>
      <c r="AU26996" s="24"/>
    </row>
    <row r="26997">
      <c r="J26997" s="18"/>
      <c r="N26997" s="24"/>
      <c r="Q26997" s="24"/>
      <c r="T26997" s="24"/>
      <c r="W26997" s="24"/>
      <c r="Z26997" s="24"/>
      <c r="AC26997" s="24"/>
      <c r="AI26997" s="24"/>
      <c r="AL26997" s="24"/>
      <c r="AO26997" s="24"/>
      <c r="AR26997" s="24"/>
      <c r="AU26997" s="24"/>
    </row>
    <row r="26998">
      <c r="J26998" s="18"/>
      <c r="N26998" s="24"/>
      <c r="Q26998" s="24"/>
      <c r="T26998" s="24"/>
      <c r="W26998" s="24"/>
      <c r="Z26998" s="24"/>
      <c r="AC26998" s="24"/>
      <c r="AI26998" s="24"/>
      <c r="AL26998" s="24"/>
      <c r="AO26998" s="24"/>
      <c r="AR26998" s="24"/>
      <c r="AU26998" s="24"/>
    </row>
    <row r="26999">
      <c r="J26999" s="18"/>
      <c r="N26999" s="24"/>
      <c r="Q26999" s="24"/>
      <c r="T26999" s="24"/>
      <c r="W26999" s="24"/>
      <c r="Z26999" s="24"/>
      <c r="AC26999" s="24"/>
      <c r="AI26999" s="24"/>
      <c r="AL26999" s="24"/>
      <c r="AO26999" s="24"/>
      <c r="AR26999" s="24"/>
      <c r="AU26999" s="24"/>
    </row>
    <row r="27000">
      <c r="J27000" s="18"/>
      <c r="N27000" s="24"/>
      <c r="Q27000" s="24"/>
      <c r="T27000" s="24"/>
      <c r="W27000" s="24"/>
      <c r="Z27000" s="24"/>
      <c r="AC27000" s="24"/>
      <c r="AI27000" s="24"/>
      <c r="AL27000" s="24"/>
      <c r="AO27000" s="24"/>
      <c r="AR27000" s="24"/>
      <c r="AU27000" s="24"/>
    </row>
    <row r="27001">
      <c r="J27001" s="18"/>
      <c r="N27001" s="24"/>
      <c r="Q27001" s="24"/>
      <c r="T27001" s="24"/>
      <c r="W27001" s="24"/>
      <c r="Z27001" s="24"/>
      <c r="AC27001" s="24"/>
      <c r="AI27001" s="24"/>
      <c r="AL27001" s="24"/>
      <c r="AO27001" s="24"/>
      <c r="AR27001" s="24"/>
      <c r="AU27001" s="24"/>
    </row>
    <row r="27002">
      <c r="J27002" s="18"/>
      <c r="N27002" s="24"/>
      <c r="Q27002" s="24"/>
      <c r="T27002" s="24"/>
      <c r="W27002" s="24"/>
      <c r="Z27002" s="24"/>
      <c r="AC27002" s="24"/>
      <c r="AI27002" s="24"/>
      <c r="AL27002" s="24"/>
      <c r="AO27002" s="24"/>
      <c r="AR27002" s="24"/>
      <c r="AU27002" s="24"/>
    </row>
    <row r="27003">
      <c r="J27003" s="18"/>
      <c r="N27003" s="24"/>
      <c r="Q27003" s="24"/>
      <c r="T27003" s="24"/>
      <c r="W27003" s="24"/>
      <c r="Z27003" s="24"/>
      <c r="AC27003" s="24"/>
      <c r="AI27003" s="24"/>
      <c r="AL27003" s="24"/>
      <c r="AO27003" s="24"/>
      <c r="AR27003" s="24"/>
      <c r="AU27003" s="24"/>
    </row>
    <row r="27004">
      <c r="J27004" s="18"/>
      <c r="N27004" s="24"/>
      <c r="Q27004" s="24"/>
      <c r="T27004" s="24"/>
      <c r="W27004" s="24"/>
      <c r="Z27004" s="24"/>
      <c r="AC27004" s="24"/>
      <c r="AI27004" s="24"/>
      <c r="AL27004" s="24"/>
      <c r="AO27004" s="24"/>
      <c r="AR27004" s="24"/>
      <c r="AU27004" s="24"/>
    </row>
    <row r="27005">
      <c r="J27005" s="18"/>
      <c r="N27005" s="24"/>
      <c r="Q27005" s="24"/>
      <c r="T27005" s="24"/>
      <c r="W27005" s="24"/>
      <c r="Z27005" s="24"/>
      <c r="AC27005" s="24"/>
      <c r="AI27005" s="24"/>
      <c r="AL27005" s="24"/>
      <c r="AO27005" s="24"/>
      <c r="AR27005" s="24"/>
      <c r="AU27005" s="24"/>
    </row>
    <row r="27006">
      <c r="J27006" s="18"/>
      <c r="N27006" s="24"/>
      <c r="Q27006" s="24"/>
      <c r="T27006" s="24"/>
      <c r="W27006" s="24"/>
      <c r="Z27006" s="24"/>
      <c r="AC27006" s="24"/>
      <c r="AI27006" s="24"/>
      <c r="AL27006" s="24"/>
      <c r="AO27006" s="24"/>
      <c r="AR27006" s="24"/>
      <c r="AU27006" s="24"/>
    </row>
    <row r="27007">
      <c r="J27007" s="18"/>
      <c r="N27007" s="24"/>
      <c r="Q27007" s="24"/>
      <c r="T27007" s="24"/>
      <c r="W27007" s="24"/>
      <c r="Z27007" s="24"/>
      <c r="AC27007" s="24"/>
      <c r="AI27007" s="24"/>
      <c r="AL27007" s="24"/>
      <c r="AO27007" s="24"/>
      <c r="AR27007" s="24"/>
      <c r="AU27007" s="24"/>
    </row>
    <row r="27008">
      <c r="J27008" s="18"/>
      <c r="N27008" s="24"/>
      <c r="Q27008" s="24"/>
      <c r="T27008" s="24"/>
      <c r="W27008" s="24"/>
      <c r="Z27008" s="24"/>
      <c r="AC27008" s="24"/>
      <c r="AI27008" s="24"/>
      <c r="AL27008" s="24"/>
      <c r="AO27008" s="24"/>
      <c r="AR27008" s="24"/>
      <c r="AU27008" s="24"/>
    </row>
    <row r="27009">
      <c r="J27009" s="18"/>
      <c r="N27009" s="24"/>
      <c r="Q27009" s="24"/>
      <c r="T27009" s="24"/>
      <c r="W27009" s="24"/>
      <c r="Z27009" s="24"/>
      <c r="AC27009" s="24"/>
      <c r="AI27009" s="24"/>
      <c r="AL27009" s="24"/>
      <c r="AO27009" s="24"/>
      <c r="AR27009" s="24"/>
      <c r="AU27009" s="24"/>
    </row>
    <row r="27010">
      <c r="J27010" s="18"/>
      <c r="N27010" s="24"/>
      <c r="Q27010" s="24"/>
      <c r="T27010" s="24"/>
      <c r="W27010" s="24"/>
      <c r="Z27010" s="24"/>
      <c r="AC27010" s="24"/>
      <c r="AI27010" s="24"/>
      <c r="AL27010" s="24"/>
      <c r="AO27010" s="24"/>
      <c r="AR27010" s="24"/>
      <c r="AU27010" s="24"/>
    </row>
    <row r="27011">
      <c r="J27011" s="18"/>
      <c r="N27011" s="24"/>
      <c r="Q27011" s="24"/>
      <c r="T27011" s="24"/>
      <c r="W27011" s="24"/>
      <c r="Z27011" s="24"/>
      <c r="AC27011" s="24"/>
      <c r="AI27011" s="24"/>
      <c r="AL27011" s="24"/>
      <c r="AO27011" s="24"/>
      <c r="AR27011" s="24"/>
      <c r="AU27011" s="24"/>
    </row>
    <row r="27012">
      <c r="J27012" s="18"/>
      <c r="N27012" s="24"/>
      <c r="Q27012" s="24"/>
      <c r="T27012" s="24"/>
      <c r="W27012" s="24"/>
      <c r="Z27012" s="24"/>
      <c r="AC27012" s="24"/>
      <c r="AI27012" s="24"/>
      <c r="AL27012" s="24"/>
      <c r="AO27012" s="24"/>
      <c r="AR27012" s="24"/>
      <c r="AU27012" s="24"/>
    </row>
    <row r="27013">
      <c r="J27013" s="18"/>
      <c r="N27013" s="24"/>
      <c r="Q27013" s="24"/>
      <c r="T27013" s="24"/>
      <c r="W27013" s="24"/>
      <c r="Z27013" s="24"/>
      <c r="AC27013" s="24"/>
      <c r="AI27013" s="24"/>
      <c r="AL27013" s="24"/>
      <c r="AO27013" s="24"/>
      <c r="AR27013" s="24"/>
      <c r="AU27013" s="24"/>
    </row>
    <row r="27014">
      <c r="J27014" s="18"/>
      <c r="N27014" s="24"/>
      <c r="Q27014" s="24"/>
      <c r="T27014" s="24"/>
      <c r="W27014" s="24"/>
      <c r="Z27014" s="24"/>
      <c r="AC27014" s="24"/>
      <c r="AI27014" s="24"/>
      <c r="AL27014" s="24"/>
      <c r="AO27014" s="24"/>
      <c r="AR27014" s="24"/>
      <c r="AU27014" s="24"/>
    </row>
    <row r="27015">
      <c r="J27015" s="18"/>
      <c r="N27015" s="24"/>
      <c r="Q27015" s="24"/>
      <c r="T27015" s="24"/>
      <c r="W27015" s="24"/>
      <c r="Z27015" s="24"/>
      <c r="AC27015" s="24"/>
      <c r="AI27015" s="24"/>
      <c r="AL27015" s="24"/>
      <c r="AO27015" s="24"/>
      <c r="AR27015" s="24"/>
      <c r="AU27015" s="24"/>
    </row>
    <row r="27016">
      <c r="J27016" s="18"/>
      <c r="N27016" s="24"/>
      <c r="Q27016" s="24"/>
      <c r="T27016" s="24"/>
      <c r="W27016" s="24"/>
      <c r="Z27016" s="24"/>
      <c r="AC27016" s="24"/>
      <c r="AI27016" s="24"/>
      <c r="AL27016" s="24"/>
      <c r="AO27016" s="24"/>
      <c r="AR27016" s="24"/>
      <c r="AU27016" s="24"/>
    </row>
    <row r="27017">
      <c r="J27017" s="18"/>
      <c r="N27017" s="24"/>
      <c r="Q27017" s="24"/>
      <c r="T27017" s="24"/>
      <c r="W27017" s="24"/>
      <c r="Z27017" s="24"/>
      <c r="AC27017" s="24"/>
      <c r="AI27017" s="24"/>
      <c r="AL27017" s="24"/>
      <c r="AO27017" s="24"/>
      <c r="AR27017" s="24"/>
      <c r="AU27017" s="24"/>
    </row>
    <row r="27018">
      <c r="J27018" s="18"/>
      <c r="N27018" s="24"/>
      <c r="Q27018" s="24"/>
      <c r="T27018" s="24"/>
      <c r="W27018" s="24"/>
      <c r="Z27018" s="24"/>
      <c r="AC27018" s="24"/>
      <c r="AI27018" s="24"/>
      <c r="AL27018" s="24"/>
      <c r="AO27018" s="24"/>
      <c r="AR27018" s="24"/>
      <c r="AU27018" s="24"/>
    </row>
    <row r="27019">
      <c r="J27019" s="18"/>
      <c r="N27019" s="24"/>
      <c r="Q27019" s="24"/>
      <c r="T27019" s="24"/>
      <c r="W27019" s="24"/>
      <c r="Z27019" s="24"/>
      <c r="AC27019" s="24"/>
      <c r="AI27019" s="24"/>
      <c r="AL27019" s="24"/>
      <c r="AO27019" s="24"/>
      <c r="AR27019" s="24"/>
      <c r="AU27019" s="24"/>
    </row>
    <row r="27020">
      <c r="J27020" s="18"/>
      <c r="N27020" s="24"/>
      <c r="Q27020" s="24"/>
      <c r="T27020" s="24"/>
      <c r="W27020" s="24"/>
      <c r="Z27020" s="24"/>
      <c r="AC27020" s="24"/>
      <c r="AI27020" s="24"/>
      <c r="AL27020" s="24"/>
      <c r="AO27020" s="24"/>
      <c r="AR27020" s="24"/>
      <c r="AU27020" s="24"/>
    </row>
    <row r="27021">
      <c r="J27021" s="18"/>
      <c r="N27021" s="24"/>
      <c r="Q27021" s="24"/>
      <c r="T27021" s="24"/>
      <c r="W27021" s="24"/>
      <c r="Z27021" s="24"/>
      <c r="AC27021" s="24"/>
      <c r="AI27021" s="24"/>
      <c r="AL27021" s="24"/>
      <c r="AO27021" s="24"/>
      <c r="AR27021" s="24"/>
      <c r="AU27021" s="24"/>
    </row>
    <row r="27022">
      <c r="J27022" s="18"/>
      <c r="N27022" s="24"/>
      <c r="Q27022" s="24"/>
      <c r="T27022" s="24"/>
      <c r="W27022" s="24"/>
      <c r="Z27022" s="24"/>
      <c r="AC27022" s="24"/>
      <c r="AI27022" s="24"/>
      <c r="AL27022" s="24"/>
      <c r="AO27022" s="24"/>
      <c r="AR27022" s="24"/>
      <c r="AU27022" s="24"/>
    </row>
    <row r="27023">
      <c r="J27023" s="18"/>
      <c r="N27023" s="24"/>
      <c r="Q27023" s="24"/>
      <c r="T27023" s="24"/>
      <c r="W27023" s="24"/>
      <c r="Z27023" s="24"/>
      <c r="AC27023" s="24"/>
      <c r="AI27023" s="24"/>
      <c r="AL27023" s="24"/>
      <c r="AO27023" s="24"/>
      <c r="AR27023" s="24"/>
      <c r="AU27023" s="24"/>
    </row>
    <row r="27024">
      <c r="J27024" s="18"/>
      <c r="N27024" s="24"/>
      <c r="Q27024" s="24"/>
      <c r="T27024" s="24"/>
      <c r="W27024" s="24"/>
      <c r="Z27024" s="24"/>
      <c r="AC27024" s="24"/>
      <c r="AI27024" s="24"/>
      <c r="AL27024" s="24"/>
      <c r="AO27024" s="24"/>
      <c r="AR27024" s="24"/>
      <c r="AU27024" s="24"/>
    </row>
    <row r="27025">
      <c r="J27025" s="18"/>
      <c r="N27025" s="24"/>
      <c r="Q27025" s="24"/>
      <c r="T27025" s="24"/>
      <c r="W27025" s="24"/>
      <c r="Z27025" s="24"/>
      <c r="AC27025" s="24"/>
      <c r="AI27025" s="24"/>
      <c r="AL27025" s="24"/>
      <c r="AO27025" s="24"/>
      <c r="AR27025" s="24"/>
      <c r="AU27025" s="24"/>
    </row>
    <row r="27026">
      <c r="J27026" s="18"/>
      <c r="N27026" s="24"/>
      <c r="Q27026" s="24"/>
      <c r="T27026" s="24"/>
      <c r="W27026" s="24"/>
      <c r="Z27026" s="24"/>
      <c r="AC27026" s="24"/>
      <c r="AI27026" s="24"/>
      <c r="AL27026" s="24"/>
      <c r="AO27026" s="24"/>
      <c r="AR27026" s="24"/>
      <c r="AU27026" s="24"/>
    </row>
    <row r="27027">
      <c r="J27027" s="18"/>
      <c r="N27027" s="24"/>
      <c r="Q27027" s="24"/>
      <c r="T27027" s="24"/>
      <c r="W27027" s="24"/>
      <c r="Z27027" s="24"/>
      <c r="AC27027" s="24"/>
      <c r="AI27027" s="24"/>
      <c r="AL27027" s="24"/>
      <c r="AO27027" s="24"/>
      <c r="AR27027" s="24"/>
      <c r="AU27027" s="24"/>
    </row>
    <row r="27028">
      <c r="J27028" s="18"/>
      <c r="N27028" s="24"/>
      <c r="Q27028" s="24"/>
      <c r="T27028" s="24"/>
      <c r="W27028" s="24"/>
      <c r="Z27028" s="24"/>
      <c r="AC27028" s="24"/>
      <c r="AI27028" s="24"/>
      <c r="AL27028" s="24"/>
      <c r="AO27028" s="24"/>
      <c r="AR27028" s="24"/>
      <c r="AU27028" s="24"/>
    </row>
    <row r="27029">
      <c r="J27029" s="18"/>
      <c r="N27029" s="24"/>
      <c r="Q27029" s="24"/>
      <c r="T27029" s="24"/>
      <c r="W27029" s="24"/>
      <c r="Z27029" s="24"/>
      <c r="AC27029" s="24"/>
      <c r="AI27029" s="24"/>
      <c r="AL27029" s="24"/>
      <c r="AO27029" s="24"/>
      <c r="AR27029" s="24"/>
      <c r="AU27029" s="24"/>
    </row>
    <row r="27030">
      <c r="J27030" s="18"/>
      <c r="N27030" s="24"/>
      <c r="Q27030" s="24"/>
      <c r="T27030" s="24"/>
      <c r="W27030" s="24"/>
      <c r="Z27030" s="24"/>
      <c r="AC27030" s="24"/>
      <c r="AI27030" s="24"/>
      <c r="AL27030" s="24"/>
      <c r="AO27030" s="24"/>
      <c r="AR27030" s="24"/>
      <c r="AU27030" s="24"/>
    </row>
    <row r="27031">
      <c r="J27031" s="18"/>
      <c r="N27031" s="24"/>
      <c r="Q27031" s="24"/>
      <c r="T27031" s="24"/>
      <c r="W27031" s="24"/>
      <c r="Z27031" s="24"/>
      <c r="AC27031" s="24"/>
      <c r="AI27031" s="24"/>
      <c r="AL27031" s="24"/>
      <c r="AO27031" s="24"/>
      <c r="AR27031" s="24"/>
      <c r="AU27031" s="24"/>
    </row>
    <row r="27032">
      <c r="J27032" s="18"/>
      <c r="N27032" s="24"/>
      <c r="Q27032" s="24"/>
      <c r="T27032" s="24"/>
      <c r="W27032" s="24"/>
      <c r="Z27032" s="24"/>
      <c r="AC27032" s="24"/>
      <c r="AI27032" s="24"/>
      <c r="AL27032" s="24"/>
      <c r="AO27032" s="24"/>
      <c r="AR27032" s="24"/>
      <c r="AU27032" s="24"/>
    </row>
    <row r="27033">
      <c r="J27033" s="18"/>
      <c r="N27033" s="24"/>
      <c r="Q27033" s="24"/>
      <c r="T27033" s="24"/>
      <c r="W27033" s="24"/>
      <c r="Z27033" s="24"/>
      <c r="AC27033" s="24"/>
      <c r="AI27033" s="24"/>
      <c r="AL27033" s="24"/>
      <c r="AO27033" s="24"/>
      <c r="AR27033" s="24"/>
      <c r="AU27033" s="24"/>
    </row>
    <row r="27034">
      <c r="J27034" s="18"/>
      <c r="N27034" s="24"/>
      <c r="Q27034" s="24"/>
      <c r="T27034" s="24"/>
      <c r="W27034" s="24"/>
      <c r="Z27034" s="24"/>
      <c r="AC27034" s="24"/>
      <c r="AI27034" s="24"/>
      <c r="AL27034" s="24"/>
      <c r="AO27034" s="24"/>
      <c r="AR27034" s="24"/>
      <c r="AU27034" s="24"/>
    </row>
    <row r="27035">
      <c r="J27035" s="18"/>
      <c r="N27035" s="24"/>
      <c r="Q27035" s="24"/>
      <c r="T27035" s="24"/>
      <c r="W27035" s="24"/>
      <c r="Z27035" s="24"/>
      <c r="AC27035" s="24"/>
      <c r="AI27035" s="24"/>
      <c r="AL27035" s="24"/>
      <c r="AO27035" s="24"/>
      <c r="AR27035" s="24"/>
      <c r="AU27035" s="24"/>
    </row>
    <row r="27036">
      <c r="J27036" s="18"/>
      <c r="N27036" s="24"/>
      <c r="Q27036" s="24"/>
      <c r="T27036" s="24"/>
      <c r="W27036" s="24"/>
      <c r="Z27036" s="24"/>
      <c r="AC27036" s="24"/>
      <c r="AI27036" s="24"/>
      <c r="AL27036" s="24"/>
      <c r="AO27036" s="24"/>
      <c r="AR27036" s="24"/>
      <c r="AU27036" s="24"/>
    </row>
    <row r="27037">
      <c r="J27037" s="18"/>
      <c r="N27037" s="24"/>
      <c r="Q27037" s="24"/>
      <c r="T27037" s="24"/>
      <c r="W27037" s="24"/>
      <c r="Z27037" s="24"/>
      <c r="AC27037" s="24"/>
      <c r="AI27037" s="24"/>
      <c r="AL27037" s="24"/>
      <c r="AO27037" s="24"/>
      <c r="AR27037" s="24"/>
      <c r="AU27037" s="24"/>
    </row>
    <row r="27038">
      <c r="J27038" s="18"/>
      <c r="N27038" s="24"/>
      <c r="Q27038" s="24"/>
      <c r="T27038" s="24"/>
      <c r="W27038" s="24"/>
      <c r="Z27038" s="24"/>
      <c r="AC27038" s="24"/>
      <c r="AI27038" s="24"/>
      <c r="AL27038" s="24"/>
      <c r="AO27038" s="24"/>
      <c r="AR27038" s="24"/>
      <c r="AU27038" s="24"/>
    </row>
    <row r="27039">
      <c r="J27039" s="18"/>
      <c r="N27039" s="24"/>
      <c r="Q27039" s="24"/>
      <c r="T27039" s="24"/>
      <c r="W27039" s="24"/>
      <c r="Z27039" s="24"/>
      <c r="AC27039" s="24"/>
      <c r="AI27039" s="24"/>
      <c r="AL27039" s="24"/>
      <c r="AO27039" s="24"/>
      <c r="AR27039" s="24"/>
      <c r="AU27039" s="24"/>
    </row>
    <row r="27040">
      <c r="J27040" s="18"/>
      <c r="N27040" s="24"/>
      <c r="Q27040" s="24"/>
      <c r="T27040" s="24"/>
      <c r="W27040" s="24"/>
      <c r="Z27040" s="24"/>
      <c r="AC27040" s="24"/>
      <c r="AI27040" s="24"/>
      <c r="AL27040" s="24"/>
      <c r="AO27040" s="24"/>
      <c r="AR27040" s="24"/>
      <c r="AU27040" s="24"/>
    </row>
    <row r="27041">
      <c r="J27041" s="18"/>
      <c r="N27041" s="24"/>
      <c r="Q27041" s="24"/>
      <c r="T27041" s="24"/>
      <c r="W27041" s="24"/>
      <c r="Z27041" s="24"/>
      <c r="AC27041" s="24"/>
      <c r="AI27041" s="24"/>
      <c r="AL27041" s="24"/>
      <c r="AO27041" s="24"/>
      <c r="AR27041" s="24"/>
      <c r="AU27041" s="24"/>
    </row>
    <row r="27042">
      <c r="J27042" s="18"/>
      <c r="N27042" s="24"/>
      <c r="Q27042" s="24"/>
      <c r="T27042" s="24"/>
      <c r="W27042" s="24"/>
      <c r="Z27042" s="24"/>
      <c r="AC27042" s="24"/>
      <c r="AI27042" s="24"/>
      <c r="AL27042" s="24"/>
      <c r="AO27042" s="24"/>
      <c r="AR27042" s="24"/>
      <c r="AU27042" s="24"/>
    </row>
    <row r="27043">
      <c r="J27043" s="18"/>
      <c r="N27043" s="24"/>
      <c r="Q27043" s="24"/>
      <c r="T27043" s="24"/>
      <c r="W27043" s="24"/>
      <c r="Z27043" s="24"/>
      <c r="AC27043" s="24"/>
      <c r="AI27043" s="24"/>
      <c r="AL27043" s="24"/>
      <c r="AO27043" s="24"/>
      <c r="AR27043" s="24"/>
      <c r="AU27043" s="24"/>
    </row>
    <row r="27044">
      <c r="J27044" s="18"/>
      <c r="N27044" s="24"/>
      <c r="Q27044" s="24"/>
      <c r="T27044" s="24"/>
      <c r="W27044" s="24"/>
      <c r="Z27044" s="24"/>
      <c r="AC27044" s="24"/>
      <c r="AI27044" s="24"/>
      <c r="AL27044" s="24"/>
      <c r="AO27044" s="24"/>
      <c r="AR27044" s="24"/>
      <c r="AU27044" s="24"/>
    </row>
    <row r="27045">
      <c r="J27045" s="18"/>
      <c r="N27045" s="24"/>
      <c r="Q27045" s="24"/>
      <c r="T27045" s="24"/>
      <c r="W27045" s="24"/>
      <c r="Z27045" s="24"/>
      <c r="AC27045" s="24"/>
      <c r="AI27045" s="24"/>
      <c r="AL27045" s="24"/>
      <c r="AO27045" s="24"/>
      <c r="AR27045" s="24"/>
      <c r="AU27045" s="24"/>
    </row>
    <row r="27046">
      <c r="J27046" s="18"/>
      <c r="N27046" s="24"/>
      <c r="Q27046" s="24"/>
      <c r="T27046" s="24"/>
      <c r="W27046" s="24"/>
      <c r="Z27046" s="24"/>
      <c r="AC27046" s="24"/>
      <c r="AI27046" s="24"/>
      <c r="AL27046" s="24"/>
      <c r="AO27046" s="24"/>
      <c r="AR27046" s="24"/>
      <c r="AU27046" s="24"/>
    </row>
    <row r="27047">
      <c r="J27047" s="18"/>
      <c r="N27047" s="24"/>
      <c r="Q27047" s="24"/>
      <c r="T27047" s="24"/>
      <c r="W27047" s="24"/>
      <c r="Z27047" s="24"/>
      <c r="AC27047" s="24"/>
      <c r="AI27047" s="24"/>
      <c r="AL27047" s="24"/>
      <c r="AO27047" s="24"/>
      <c r="AR27047" s="24"/>
      <c r="AU27047" s="24"/>
    </row>
    <row r="27048">
      <c r="J27048" s="18"/>
      <c r="N27048" s="24"/>
      <c r="Q27048" s="24"/>
      <c r="T27048" s="24"/>
      <c r="W27048" s="24"/>
      <c r="Z27048" s="24"/>
      <c r="AC27048" s="24"/>
      <c r="AI27048" s="24"/>
      <c r="AL27048" s="24"/>
      <c r="AO27048" s="24"/>
      <c r="AR27048" s="24"/>
      <c r="AU27048" s="24"/>
    </row>
    <row r="27049">
      <c r="J27049" s="18"/>
      <c r="N27049" s="24"/>
      <c r="Q27049" s="24"/>
      <c r="T27049" s="24"/>
      <c r="W27049" s="24"/>
      <c r="Z27049" s="24"/>
      <c r="AC27049" s="24"/>
      <c r="AI27049" s="24"/>
      <c r="AL27049" s="24"/>
      <c r="AO27049" s="24"/>
      <c r="AR27049" s="24"/>
      <c r="AU27049" s="24"/>
    </row>
    <row r="27050">
      <c r="J27050" s="18"/>
      <c r="N27050" s="24"/>
      <c r="Q27050" s="24"/>
      <c r="T27050" s="24"/>
      <c r="W27050" s="24"/>
      <c r="Z27050" s="24"/>
      <c r="AC27050" s="24"/>
      <c r="AI27050" s="24"/>
      <c r="AL27050" s="24"/>
      <c r="AO27050" s="24"/>
      <c r="AR27050" s="24"/>
      <c r="AU27050" s="24"/>
    </row>
    <row r="27051">
      <c r="J27051" s="18"/>
      <c r="N27051" s="24"/>
      <c r="Q27051" s="24"/>
      <c r="T27051" s="24"/>
      <c r="W27051" s="24"/>
      <c r="Z27051" s="24"/>
      <c r="AC27051" s="24"/>
      <c r="AI27051" s="24"/>
      <c r="AL27051" s="24"/>
      <c r="AO27051" s="24"/>
      <c r="AR27051" s="24"/>
      <c r="AU27051" s="24"/>
    </row>
    <row r="27052">
      <c r="J27052" s="18"/>
      <c r="N27052" s="24"/>
      <c r="Q27052" s="24"/>
      <c r="T27052" s="24"/>
      <c r="W27052" s="24"/>
      <c r="Z27052" s="24"/>
      <c r="AC27052" s="24"/>
      <c r="AI27052" s="24"/>
      <c r="AL27052" s="24"/>
      <c r="AO27052" s="24"/>
      <c r="AR27052" s="24"/>
      <c r="AU27052" s="24"/>
    </row>
    <row r="27053">
      <c r="J27053" s="18"/>
      <c r="N27053" s="24"/>
      <c r="Q27053" s="24"/>
      <c r="T27053" s="24"/>
      <c r="W27053" s="24"/>
      <c r="Z27053" s="24"/>
      <c r="AC27053" s="24"/>
      <c r="AI27053" s="24"/>
      <c r="AL27053" s="24"/>
      <c r="AO27053" s="24"/>
      <c r="AR27053" s="24"/>
      <c r="AU27053" s="24"/>
    </row>
    <row r="27054">
      <c r="J27054" s="18"/>
      <c r="N27054" s="24"/>
      <c r="Q27054" s="24"/>
      <c r="T27054" s="24"/>
      <c r="W27054" s="24"/>
      <c r="Z27054" s="24"/>
      <c r="AC27054" s="24"/>
      <c r="AI27054" s="24"/>
      <c r="AL27054" s="24"/>
      <c r="AO27054" s="24"/>
      <c r="AR27054" s="24"/>
      <c r="AU27054" s="24"/>
    </row>
    <row r="27055">
      <c r="J27055" s="18"/>
      <c r="N27055" s="24"/>
      <c r="Q27055" s="24"/>
      <c r="T27055" s="24"/>
      <c r="W27055" s="24"/>
      <c r="Z27055" s="24"/>
      <c r="AC27055" s="24"/>
      <c r="AI27055" s="24"/>
      <c r="AL27055" s="24"/>
      <c r="AO27055" s="24"/>
      <c r="AR27055" s="24"/>
      <c r="AU27055" s="24"/>
    </row>
    <row r="27056">
      <c r="J27056" s="18"/>
      <c r="N27056" s="24"/>
      <c r="Q27056" s="24"/>
      <c r="T27056" s="24"/>
      <c r="W27056" s="24"/>
      <c r="Z27056" s="24"/>
      <c r="AC27056" s="24"/>
      <c r="AI27056" s="24"/>
      <c r="AL27056" s="24"/>
      <c r="AO27056" s="24"/>
      <c r="AR27056" s="24"/>
      <c r="AU27056" s="24"/>
    </row>
    <row r="27057">
      <c r="J27057" s="18"/>
      <c r="N27057" s="24"/>
      <c r="Q27057" s="24"/>
      <c r="T27057" s="24"/>
      <c r="W27057" s="24"/>
      <c r="Z27057" s="24"/>
      <c r="AC27057" s="24"/>
      <c r="AI27057" s="24"/>
      <c r="AL27057" s="24"/>
      <c r="AO27057" s="24"/>
      <c r="AR27057" s="24"/>
      <c r="AU27057" s="24"/>
    </row>
    <row r="27058">
      <c r="J27058" s="18"/>
      <c r="N27058" s="24"/>
      <c r="Q27058" s="24"/>
      <c r="T27058" s="24"/>
      <c r="W27058" s="24"/>
      <c r="Z27058" s="24"/>
      <c r="AC27058" s="24"/>
      <c r="AI27058" s="24"/>
      <c r="AL27058" s="24"/>
      <c r="AO27058" s="24"/>
      <c r="AR27058" s="24"/>
      <c r="AU27058" s="24"/>
    </row>
    <row r="27059">
      <c r="J27059" s="18"/>
      <c r="N27059" s="24"/>
      <c r="Q27059" s="24"/>
      <c r="T27059" s="24"/>
      <c r="W27059" s="24"/>
      <c r="Z27059" s="24"/>
      <c r="AC27059" s="24"/>
      <c r="AI27059" s="24"/>
      <c r="AL27059" s="24"/>
      <c r="AO27059" s="24"/>
      <c r="AR27059" s="24"/>
      <c r="AU27059" s="24"/>
    </row>
    <row r="27060">
      <c r="J27060" s="18"/>
      <c r="N27060" s="24"/>
      <c r="Q27060" s="24"/>
      <c r="T27060" s="24"/>
      <c r="W27060" s="24"/>
      <c r="Z27060" s="24"/>
      <c r="AC27060" s="24"/>
      <c r="AI27060" s="24"/>
      <c r="AL27060" s="24"/>
      <c r="AO27060" s="24"/>
      <c r="AR27060" s="24"/>
      <c r="AU27060" s="24"/>
    </row>
    <row r="27061">
      <c r="J27061" s="18"/>
      <c r="N27061" s="24"/>
      <c r="Q27061" s="24"/>
      <c r="T27061" s="24"/>
      <c r="W27061" s="24"/>
      <c r="Z27061" s="24"/>
      <c r="AC27061" s="24"/>
      <c r="AI27061" s="24"/>
      <c r="AL27061" s="24"/>
      <c r="AO27061" s="24"/>
      <c r="AR27061" s="24"/>
      <c r="AU27061" s="24"/>
    </row>
    <row r="27062">
      <c r="J27062" s="18"/>
      <c r="N27062" s="24"/>
      <c r="Q27062" s="24"/>
      <c r="T27062" s="24"/>
      <c r="W27062" s="24"/>
      <c r="Z27062" s="24"/>
      <c r="AC27062" s="24"/>
      <c r="AI27062" s="24"/>
      <c r="AL27062" s="24"/>
      <c r="AO27062" s="24"/>
      <c r="AR27062" s="24"/>
      <c r="AU27062" s="24"/>
    </row>
    <row r="27063">
      <c r="J27063" s="18"/>
      <c r="N27063" s="24"/>
      <c r="Q27063" s="24"/>
      <c r="T27063" s="24"/>
      <c r="W27063" s="24"/>
      <c r="Z27063" s="24"/>
      <c r="AC27063" s="24"/>
      <c r="AI27063" s="24"/>
      <c r="AL27063" s="24"/>
      <c r="AO27063" s="24"/>
      <c r="AR27063" s="24"/>
      <c r="AU27063" s="24"/>
    </row>
    <row r="27064">
      <c r="J27064" s="18"/>
      <c r="N27064" s="24"/>
      <c r="Q27064" s="24"/>
      <c r="T27064" s="24"/>
      <c r="W27064" s="24"/>
      <c r="Z27064" s="24"/>
      <c r="AC27064" s="24"/>
      <c r="AI27064" s="24"/>
      <c r="AL27064" s="24"/>
      <c r="AO27064" s="24"/>
      <c r="AR27064" s="24"/>
      <c r="AU27064" s="24"/>
    </row>
    <row r="27065">
      <c r="J27065" s="18"/>
      <c r="N27065" s="24"/>
      <c r="Q27065" s="24"/>
      <c r="T27065" s="24"/>
      <c r="W27065" s="24"/>
      <c r="Z27065" s="24"/>
      <c r="AC27065" s="24"/>
      <c r="AI27065" s="24"/>
      <c r="AL27065" s="24"/>
      <c r="AO27065" s="24"/>
      <c r="AR27065" s="24"/>
      <c r="AU27065" s="24"/>
    </row>
    <row r="27066">
      <c r="J27066" s="18"/>
      <c r="N27066" s="24"/>
      <c r="Q27066" s="24"/>
      <c r="T27066" s="24"/>
      <c r="W27066" s="24"/>
      <c r="Z27066" s="24"/>
      <c r="AC27066" s="24"/>
      <c r="AI27066" s="24"/>
      <c r="AL27066" s="24"/>
      <c r="AO27066" s="24"/>
      <c r="AR27066" s="24"/>
      <c r="AU27066" s="24"/>
    </row>
    <row r="27067">
      <c r="J27067" s="18"/>
      <c r="N27067" s="24"/>
      <c r="Q27067" s="24"/>
      <c r="T27067" s="24"/>
      <c r="W27067" s="24"/>
      <c r="Z27067" s="24"/>
      <c r="AC27067" s="24"/>
      <c r="AI27067" s="24"/>
      <c r="AL27067" s="24"/>
      <c r="AO27067" s="24"/>
      <c r="AR27067" s="24"/>
      <c r="AU27067" s="24"/>
    </row>
    <row r="27068">
      <c r="J27068" s="18"/>
      <c r="N27068" s="24"/>
      <c r="Q27068" s="24"/>
      <c r="T27068" s="24"/>
      <c r="W27068" s="24"/>
      <c r="Z27068" s="24"/>
      <c r="AC27068" s="24"/>
      <c r="AI27068" s="24"/>
      <c r="AL27068" s="24"/>
      <c r="AO27068" s="24"/>
      <c r="AR27068" s="24"/>
      <c r="AU27068" s="24"/>
    </row>
    <row r="27069">
      <c r="J27069" s="18"/>
      <c r="N27069" s="24"/>
      <c r="Q27069" s="24"/>
      <c r="T27069" s="24"/>
      <c r="W27069" s="24"/>
      <c r="Z27069" s="24"/>
      <c r="AC27069" s="24"/>
      <c r="AI27069" s="24"/>
      <c r="AL27069" s="24"/>
      <c r="AO27069" s="24"/>
      <c r="AR27069" s="24"/>
      <c r="AU27069" s="24"/>
    </row>
    <row r="27070">
      <c r="J27070" s="18"/>
      <c r="N27070" s="24"/>
      <c r="Q27070" s="24"/>
      <c r="T27070" s="24"/>
      <c r="W27070" s="24"/>
      <c r="Z27070" s="24"/>
      <c r="AC27070" s="24"/>
      <c r="AI27070" s="24"/>
      <c r="AL27070" s="24"/>
      <c r="AO27070" s="24"/>
      <c r="AR27070" s="24"/>
      <c r="AU27070" s="24"/>
    </row>
    <row r="27071">
      <c r="J27071" s="18"/>
      <c r="N27071" s="24"/>
      <c r="Q27071" s="24"/>
      <c r="T27071" s="24"/>
      <c r="W27071" s="24"/>
      <c r="Z27071" s="24"/>
      <c r="AC27071" s="24"/>
      <c r="AI27071" s="24"/>
      <c r="AL27071" s="24"/>
      <c r="AO27071" s="24"/>
      <c r="AR27071" s="24"/>
      <c r="AU27071" s="24"/>
    </row>
    <row r="27072">
      <c r="J27072" s="18"/>
      <c r="N27072" s="24"/>
      <c r="Q27072" s="24"/>
      <c r="T27072" s="24"/>
      <c r="W27072" s="24"/>
      <c r="Z27072" s="24"/>
      <c r="AC27072" s="24"/>
      <c r="AI27072" s="24"/>
      <c r="AL27072" s="24"/>
      <c r="AO27072" s="24"/>
      <c r="AR27072" s="24"/>
      <c r="AU27072" s="24"/>
    </row>
    <row r="27073">
      <c r="J27073" s="18"/>
      <c r="N27073" s="24"/>
      <c r="Q27073" s="24"/>
      <c r="T27073" s="24"/>
      <c r="W27073" s="24"/>
      <c r="Z27073" s="24"/>
      <c r="AC27073" s="24"/>
      <c r="AI27073" s="24"/>
      <c r="AL27073" s="24"/>
      <c r="AO27073" s="24"/>
      <c r="AR27073" s="24"/>
      <c r="AU27073" s="24"/>
    </row>
    <row r="27074">
      <c r="J27074" s="18"/>
      <c r="N27074" s="24"/>
      <c r="Q27074" s="24"/>
      <c r="T27074" s="24"/>
      <c r="W27074" s="24"/>
      <c r="Z27074" s="24"/>
      <c r="AC27074" s="24"/>
      <c r="AI27074" s="24"/>
      <c r="AL27074" s="24"/>
      <c r="AO27074" s="24"/>
      <c r="AR27074" s="24"/>
      <c r="AU27074" s="24"/>
    </row>
    <row r="27075">
      <c r="J27075" s="18"/>
      <c r="N27075" s="24"/>
      <c r="Q27075" s="24"/>
      <c r="T27075" s="24"/>
      <c r="W27075" s="24"/>
      <c r="Z27075" s="24"/>
      <c r="AC27075" s="24"/>
      <c r="AI27075" s="24"/>
      <c r="AL27075" s="24"/>
      <c r="AO27075" s="24"/>
      <c r="AR27075" s="24"/>
      <c r="AU27075" s="24"/>
    </row>
    <row r="27076">
      <c r="J27076" s="18"/>
      <c r="N27076" s="24"/>
      <c r="Q27076" s="24"/>
      <c r="T27076" s="24"/>
      <c r="W27076" s="24"/>
      <c r="Z27076" s="24"/>
      <c r="AC27076" s="24"/>
      <c r="AI27076" s="24"/>
      <c r="AL27076" s="24"/>
      <c r="AO27076" s="24"/>
      <c r="AR27076" s="24"/>
      <c r="AU27076" s="24"/>
    </row>
    <row r="27077">
      <c r="J27077" s="18"/>
      <c r="N27077" s="24"/>
      <c r="Q27077" s="24"/>
      <c r="T27077" s="24"/>
      <c r="W27077" s="24"/>
      <c r="Z27077" s="24"/>
      <c r="AC27077" s="24"/>
      <c r="AI27077" s="24"/>
      <c r="AL27077" s="24"/>
      <c r="AO27077" s="24"/>
      <c r="AR27077" s="24"/>
      <c r="AU27077" s="24"/>
    </row>
    <row r="27078">
      <c r="J27078" s="18"/>
      <c r="N27078" s="24"/>
      <c r="Q27078" s="24"/>
      <c r="T27078" s="24"/>
      <c r="W27078" s="24"/>
      <c r="Z27078" s="24"/>
      <c r="AC27078" s="24"/>
      <c r="AI27078" s="24"/>
      <c r="AL27078" s="24"/>
      <c r="AO27078" s="24"/>
      <c r="AR27078" s="24"/>
      <c r="AU27078" s="24"/>
    </row>
    <row r="27079">
      <c r="J27079" s="18"/>
      <c r="N27079" s="24"/>
      <c r="Q27079" s="24"/>
      <c r="T27079" s="24"/>
      <c r="W27079" s="24"/>
      <c r="Z27079" s="24"/>
      <c r="AC27079" s="24"/>
      <c r="AI27079" s="24"/>
      <c r="AL27079" s="24"/>
      <c r="AO27079" s="24"/>
      <c r="AR27079" s="24"/>
      <c r="AU27079" s="24"/>
    </row>
    <row r="27080">
      <c r="J27080" s="18"/>
      <c r="N27080" s="24"/>
      <c r="Q27080" s="24"/>
      <c r="T27080" s="24"/>
      <c r="W27080" s="24"/>
      <c r="Z27080" s="24"/>
      <c r="AC27080" s="24"/>
      <c r="AI27080" s="24"/>
      <c r="AL27080" s="24"/>
      <c r="AO27080" s="24"/>
      <c r="AR27080" s="24"/>
      <c r="AU27080" s="24"/>
    </row>
    <row r="27081">
      <c r="J27081" s="18"/>
      <c r="N27081" s="24"/>
      <c r="Q27081" s="24"/>
      <c r="T27081" s="24"/>
      <c r="W27081" s="24"/>
      <c r="Z27081" s="24"/>
      <c r="AC27081" s="24"/>
      <c r="AI27081" s="24"/>
      <c r="AL27081" s="24"/>
      <c r="AO27081" s="24"/>
      <c r="AR27081" s="24"/>
      <c r="AU27081" s="24"/>
    </row>
    <row r="27082">
      <c r="J27082" s="18"/>
      <c r="N27082" s="24"/>
      <c r="Q27082" s="24"/>
      <c r="T27082" s="24"/>
      <c r="W27082" s="24"/>
      <c r="Z27082" s="24"/>
      <c r="AC27082" s="24"/>
      <c r="AI27082" s="24"/>
      <c r="AL27082" s="24"/>
      <c r="AO27082" s="24"/>
      <c r="AR27082" s="24"/>
      <c r="AU27082" s="24"/>
    </row>
    <row r="27083">
      <c r="J27083" s="18"/>
      <c r="N27083" s="24"/>
      <c r="Q27083" s="24"/>
      <c r="T27083" s="24"/>
      <c r="W27083" s="24"/>
      <c r="Z27083" s="24"/>
      <c r="AC27083" s="24"/>
      <c r="AI27083" s="24"/>
      <c r="AL27083" s="24"/>
      <c r="AO27083" s="24"/>
      <c r="AR27083" s="24"/>
      <c r="AU27083" s="24"/>
    </row>
    <row r="27084">
      <c r="J27084" s="18"/>
      <c r="N27084" s="24"/>
      <c r="Q27084" s="24"/>
      <c r="T27084" s="24"/>
      <c r="W27084" s="24"/>
      <c r="Z27084" s="24"/>
      <c r="AC27084" s="24"/>
      <c r="AI27084" s="24"/>
      <c r="AL27084" s="24"/>
      <c r="AO27084" s="24"/>
      <c r="AR27084" s="24"/>
      <c r="AU27084" s="24"/>
    </row>
    <row r="27085">
      <c r="J27085" s="18"/>
      <c r="N27085" s="24"/>
      <c r="Q27085" s="24"/>
      <c r="T27085" s="24"/>
      <c r="W27085" s="24"/>
      <c r="Z27085" s="24"/>
      <c r="AC27085" s="24"/>
      <c r="AI27085" s="24"/>
      <c r="AL27085" s="24"/>
      <c r="AO27085" s="24"/>
      <c r="AR27085" s="24"/>
      <c r="AU27085" s="24"/>
    </row>
    <row r="27086">
      <c r="J27086" s="18"/>
      <c r="N27086" s="24"/>
      <c r="Q27086" s="24"/>
      <c r="T27086" s="24"/>
      <c r="W27086" s="24"/>
      <c r="Z27086" s="24"/>
      <c r="AC27086" s="24"/>
      <c r="AI27086" s="24"/>
      <c r="AL27086" s="24"/>
      <c r="AO27086" s="24"/>
      <c r="AR27086" s="24"/>
      <c r="AU27086" s="24"/>
    </row>
    <row r="27087">
      <c r="J27087" s="18"/>
      <c r="N27087" s="24"/>
      <c r="Q27087" s="24"/>
      <c r="T27087" s="24"/>
      <c r="W27087" s="24"/>
      <c r="Z27087" s="24"/>
      <c r="AC27087" s="24"/>
      <c r="AI27087" s="24"/>
      <c r="AL27087" s="24"/>
      <c r="AO27087" s="24"/>
      <c r="AR27087" s="24"/>
      <c r="AU27087" s="24"/>
    </row>
    <row r="27088">
      <c r="J27088" s="18"/>
      <c r="N27088" s="24"/>
      <c r="Q27088" s="24"/>
      <c r="T27088" s="24"/>
      <c r="W27088" s="24"/>
      <c r="Z27088" s="24"/>
      <c r="AC27088" s="24"/>
      <c r="AI27088" s="24"/>
      <c r="AL27088" s="24"/>
      <c r="AO27088" s="24"/>
      <c r="AR27088" s="24"/>
      <c r="AU27088" s="24"/>
    </row>
    <row r="27089">
      <c r="J27089" s="18"/>
      <c r="N27089" s="24"/>
      <c r="Q27089" s="24"/>
      <c r="T27089" s="24"/>
      <c r="W27089" s="24"/>
      <c r="Z27089" s="24"/>
      <c r="AC27089" s="24"/>
      <c r="AI27089" s="24"/>
      <c r="AL27089" s="24"/>
      <c r="AO27089" s="24"/>
      <c r="AR27089" s="24"/>
      <c r="AU27089" s="24"/>
    </row>
    <row r="27090">
      <c r="J27090" s="18"/>
      <c r="N27090" s="24"/>
      <c r="Q27090" s="24"/>
      <c r="T27090" s="24"/>
      <c r="W27090" s="24"/>
      <c r="Z27090" s="24"/>
      <c r="AC27090" s="24"/>
      <c r="AI27090" s="24"/>
      <c r="AL27090" s="24"/>
      <c r="AO27090" s="24"/>
      <c r="AR27090" s="24"/>
      <c r="AU27090" s="24"/>
    </row>
    <row r="27091">
      <c r="J27091" s="18"/>
      <c r="N27091" s="24"/>
      <c r="Q27091" s="24"/>
      <c r="T27091" s="24"/>
      <c r="W27091" s="24"/>
      <c r="Z27091" s="24"/>
      <c r="AC27091" s="24"/>
      <c r="AI27091" s="24"/>
      <c r="AL27091" s="24"/>
      <c r="AO27091" s="24"/>
      <c r="AR27091" s="24"/>
      <c r="AU27091" s="24"/>
    </row>
    <row r="27092">
      <c r="J27092" s="18"/>
      <c r="N27092" s="24"/>
      <c r="Q27092" s="24"/>
      <c r="T27092" s="24"/>
      <c r="W27092" s="24"/>
      <c r="Z27092" s="24"/>
      <c r="AC27092" s="24"/>
      <c r="AI27092" s="24"/>
      <c r="AL27092" s="24"/>
      <c r="AO27092" s="24"/>
      <c r="AR27092" s="24"/>
      <c r="AU27092" s="24"/>
    </row>
    <row r="27093">
      <c r="J27093" s="18"/>
      <c r="N27093" s="24"/>
      <c r="Q27093" s="24"/>
      <c r="T27093" s="24"/>
      <c r="W27093" s="24"/>
      <c r="Z27093" s="24"/>
      <c r="AC27093" s="24"/>
      <c r="AI27093" s="24"/>
      <c r="AL27093" s="24"/>
      <c r="AO27093" s="24"/>
      <c r="AR27093" s="24"/>
      <c r="AU27093" s="24"/>
    </row>
    <row r="27094">
      <c r="J27094" s="18"/>
      <c r="N27094" s="24"/>
      <c r="Q27094" s="24"/>
      <c r="T27094" s="24"/>
      <c r="W27094" s="24"/>
      <c r="Z27094" s="24"/>
      <c r="AC27094" s="24"/>
      <c r="AI27094" s="24"/>
      <c r="AL27094" s="24"/>
      <c r="AO27094" s="24"/>
      <c r="AR27094" s="24"/>
      <c r="AU27094" s="24"/>
    </row>
    <row r="27095">
      <c r="J27095" s="18"/>
      <c r="N27095" s="24"/>
      <c r="Q27095" s="24"/>
      <c r="T27095" s="24"/>
      <c r="W27095" s="24"/>
      <c r="Z27095" s="24"/>
      <c r="AC27095" s="24"/>
      <c r="AI27095" s="24"/>
      <c r="AL27095" s="24"/>
      <c r="AO27095" s="24"/>
      <c r="AR27095" s="24"/>
      <c r="AU27095" s="24"/>
    </row>
    <row r="27096">
      <c r="J27096" s="18"/>
      <c r="N27096" s="24"/>
      <c r="Q27096" s="24"/>
      <c r="T27096" s="24"/>
      <c r="W27096" s="24"/>
      <c r="Z27096" s="24"/>
      <c r="AC27096" s="24"/>
      <c r="AI27096" s="24"/>
      <c r="AL27096" s="24"/>
      <c r="AO27096" s="24"/>
      <c r="AR27096" s="24"/>
      <c r="AU27096" s="24"/>
    </row>
    <row r="27097">
      <c r="J27097" s="18"/>
      <c r="N27097" s="24"/>
      <c r="Q27097" s="24"/>
      <c r="T27097" s="24"/>
      <c r="W27097" s="24"/>
      <c r="Z27097" s="24"/>
      <c r="AC27097" s="24"/>
      <c r="AI27097" s="24"/>
      <c r="AL27097" s="24"/>
      <c r="AO27097" s="24"/>
      <c r="AR27097" s="24"/>
      <c r="AU27097" s="24"/>
    </row>
    <row r="27098">
      <c r="J27098" s="18"/>
      <c r="N27098" s="24"/>
      <c r="Q27098" s="24"/>
      <c r="T27098" s="24"/>
      <c r="W27098" s="24"/>
      <c r="Z27098" s="24"/>
      <c r="AC27098" s="24"/>
      <c r="AI27098" s="24"/>
      <c r="AL27098" s="24"/>
      <c r="AO27098" s="24"/>
      <c r="AR27098" s="24"/>
      <c r="AU27098" s="24"/>
    </row>
    <row r="27099">
      <c r="J27099" s="18"/>
      <c r="N27099" s="24"/>
      <c r="Q27099" s="24"/>
      <c r="T27099" s="24"/>
      <c r="W27099" s="24"/>
      <c r="Z27099" s="24"/>
      <c r="AC27099" s="24"/>
      <c r="AI27099" s="24"/>
      <c r="AL27099" s="24"/>
      <c r="AO27099" s="24"/>
      <c r="AR27099" s="24"/>
      <c r="AU27099" s="24"/>
    </row>
    <row r="27100">
      <c r="J27100" s="18"/>
      <c r="N27100" s="24"/>
      <c r="Q27100" s="24"/>
      <c r="T27100" s="24"/>
      <c r="W27100" s="24"/>
      <c r="Z27100" s="24"/>
      <c r="AC27100" s="24"/>
      <c r="AI27100" s="24"/>
      <c r="AL27100" s="24"/>
      <c r="AO27100" s="24"/>
      <c r="AR27100" s="24"/>
      <c r="AU27100" s="24"/>
    </row>
    <row r="27101">
      <c r="J27101" s="18"/>
      <c r="N27101" s="24"/>
      <c r="Q27101" s="24"/>
      <c r="T27101" s="24"/>
      <c r="W27101" s="24"/>
      <c r="Z27101" s="24"/>
      <c r="AC27101" s="24"/>
      <c r="AI27101" s="24"/>
      <c r="AL27101" s="24"/>
      <c r="AO27101" s="24"/>
      <c r="AR27101" s="24"/>
      <c r="AU27101" s="24"/>
    </row>
    <row r="27102">
      <c r="J27102" s="18"/>
      <c r="N27102" s="24"/>
      <c r="Q27102" s="24"/>
      <c r="T27102" s="24"/>
      <c r="W27102" s="24"/>
      <c r="Z27102" s="24"/>
      <c r="AC27102" s="24"/>
      <c r="AI27102" s="24"/>
      <c r="AL27102" s="24"/>
      <c r="AO27102" s="24"/>
      <c r="AR27102" s="24"/>
      <c r="AU27102" s="24"/>
    </row>
    <row r="27103">
      <c r="J27103" s="18"/>
      <c r="N27103" s="24"/>
      <c r="Q27103" s="24"/>
      <c r="T27103" s="24"/>
      <c r="W27103" s="24"/>
      <c r="Z27103" s="24"/>
      <c r="AC27103" s="24"/>
      <c r="AI27103" s="24"/>
      <c r="AL27103" s="24"/>
      <c r="AO27103" s="24"/>
      <c r="AR27103" s="24"/>
      <c r="AU27103" s="24"/>
    </row>
    <row r="27104">
      <c r="J27104" s="18"/>
      <c r="N27104" s="24"/>
      <c r="Q27104" s="24"/>
      <c r="T27104" s="24"/>
      <c r="W27104" s="24"/>
      <c r="Z27104" s="24"/>
      <c r="AC27104" s="24"/>
      <c r="AI27104" s="24"/>
      <c r="AL27104" s="24"/>
      <c r="AO27104" s="24"/>
      <c r="AR27104" s="24"/>
      <c r="AU27104" s="24"/>
    </row>
    <row r="27105">
      <c r="J27105" s="18"/>
      <c r="N27105" s="24"/>
      <c r="Q27105" s="24"/>
      <c r="T27105" s="24"/>
      <c r="W27105" s="24"/>
      <c r="Z27105" s="24"/>
      <c r="AC27105" s="24"/>
      <c r="AI27105" s="24"/>
      <c r="AL27105" s="24"/>
      <c r="AO27105" s="24"/>
      <c r="AR27105" s="24"/>
      <c r="AU27105" s="24"/>
    </row>
    <row r="27106">
      <c r="J27106" s="18"/>
      <c r="N27106" s="24"/>
      <c r="Q27106" s="24"/>
      <c r="T27106" s="24"/>
      <c r="W27106" s="24"/>
      <c r="Z27106" s="24"/>
      <c r="AC27106" s="24"/>
      <c r="AI27106" s="24"/>
      <c r="AL27106" s="24"/>
      <c r="AO27106" s="24"/>
      <c r="AR27106" s="24"/>
      <c r="AU27106" s="24"/>
    </row>
    <row r="27107">
      <c r="J27107" s="18"/>
      <c r="N27107" s="24"/>
      <c r="Q27107" s="24"/>
      <c r="T27107" s="24"/>
      <c r="W27107" s="24"/>
      <c r="Z27107" s="24"/>
      <c r="AC27107" s="24"/>
      <c r="AI27107" s="24"/>
      <c r="AL27107" s="24"/>
      <c r="AO27107" s="24"/>
      <c r="AR27107" s="24"/>
      <c r="AU27107" s="24"/>
    </row>
    <row r="27108">
      <c r="J27108" s="18"/>
      <c r="N27108" s="24"/>
      <c r="Q27108" s="24"/>
      <c r="T27108" s="24"/>
      <c r="W27108" s="24"/>
      <c r="Z27108" s="24"/>
      <c r="AC27108" s="24"/>
      <c r="AI27108" s="24"/>
      <c r="AL27108" s="24"/>
      <c r="AO27108" s="24"/>
      <c r="AR27108" s="24"/>
      <c r="AU27108" s="24"/>
    </row>
    <row r="27109">
      <c r="J27109" s="18"/>
      <c r="N27109" s="24"/>
      <c r="Q27109" s="24"/>
      <c r="T27109" s="24"/>
      <c r="W27109" s="24"/>
      <c r="Z27109" s="24"/>
      <c r="AC27109" s="24"/>
      <c r="AI27109" s="24"/>
      <c r="AL27109" s="24"/>
      <c r="AO27109" s="24"/>
      <c r="AR27109" s="24"/>
      <c r="AU27109" s="24"/>
    </row>
    <row r="27110">
      <c r="J27110" s="18"/>
      <c r="N27110" s="24"/>
      <c r="Q27110" s="24"/>
      <c r="T27110" s="24"/>
      <c r="W27110" s="24"/>
      <c r="Z27110" s="24"/>
      <c r="AC27110" s="24"/>
      <c r="AI27110" s="24"/>
      <c r="AL27110" s="24"/>
      <c r="AO27110" s="24"/>
      <c r="AR27110" s="24"/>
      <c r="AU27110" s="24"/>
    </row>
    <row r="27111">
      <c r="J27111" s="18"/>
      <c r="N27111" s="24"/>
      <c r="Q27111" s="24"/>
      <c r="T27111" s="24"/>
      <c r="W27111" s="24"/>
      <c r="Z27111" s="24"/>
      <c r="AC27111" s="24"/>
      <c r="AI27111" s="24"/>
      <c r="AL27111" s="24"/>
      <c r="AO27111" s="24"/>
      <c r="AR27111" s="24"/>
      <c r="AU27111" s="24"/>
    </row>
    <row r="27112">
      <c r="J27112" s="18"/>
      <c r="N27112" s="24"/>
      <c r="Q27112" s="24"/>
      <c r="T27112" s="24"/>
      <c r="W27112" s="24"/>
      <c r="Z27112" s="24"/>
      <c r="AC27112" s="24"/>
      <c r="AI27112" s="24"/>
      <c r="AL27112" s="24"/>
      <c r="AO27112" s="24"/>
      <c r="AR27112" s="24"/>
      <c r="AU27112" s="24"/>
    </row>
    <row r="27113">
      <c r="J27113" s="18"/>
      <c r="N27113" s="24"/>
      <c r="Q27113" s="24"/>
      <c r="T27113" s="24"/>
      <c r="W27113" s="24"/>
      <c r="Z27113" s="24"/>
      <c r="AC27113" s="24"/>
      <c r="AI27113" s="24"/>
      <c r="AL27113" s="24"/>
      <c r="AO27113" s="24"/>
      <c r="AR27113" s="24"/>
      <c r="AU27113" s="24"/>
    </row>
    <row r="27114">
      <c r="J27114" s="18"/>
      <c r="N27114" s="24"/>
      <c r="Q27114" s="24"/>
      <c r="T27114" s="24"/>
      <c r="W27114" s="24"/>
      <c r="Z27114" s="24"/>
      <c r="AC27114" s="24"/>
      <c r="AI27114" s="24"/>
      <c r="AL27114" s="24"/>
      <c r="AO27114" s="24"/>
      <c r="AR27114" s="24"/>
      <c r="AU27114" s="24"/>
    </row>
    <row r="27115">
      <c r="J27115" s="18"/>
      <c r="N27115" s="24"/>
      <c r="Q27115" s="24"/>
      <c r="T27115" s="24"/>
      <c r="W27115" s="24"/>
      <c r="Z27115" s="24"/>
      <c r="AC27115" s="24"/>
      <c r="AI27115" s="24"/>
      <c r="AL27115" s="24"/>
      <c r="AO27115" s="24"/>
      <c r="AR27115" s="24"/>
      <c r="AU27115" s="24"/>
    </row>
    <row r="27116">
      <c r="J27116" s="18"/>
      <c r="N27116" s="24"/>
      <c r="Q27116" s="24"/>
      <c r="T27116" s="24"/>
      <c r="W27116" s="24"/>
      <c r="Z27116" s="24"/>
      <c r="AC27116" s="24"/>
      <c r="AI27116" s="24"/>
      <c r="AL27116" s="24"/>
      <c r="AO27116" s="24"/>
      <c r="AR27116" s="24"/>
      <c r="AU27116" s="24"/>
    </row>
    <row r="27117">
      <c r="J27117" s="18"/>
      <c r="N27117" s="24"/>
      <c r="Q27117" s="24"/>
      <c r="T27117" s="24"/>
      <c r="W27117" s="24"/>
      <c r="Z27117" s="24"/>
      <c r="AC27117" s="24"/>
      <c r="AI27117" s="24"/>
      <c r="AL27117" s="24"/>
      <c r="AO27117" s="24"/>
      <c r="AR27117" s="24"/>
      <c r="AU27117" s="24"/>
    </row>
    <row r="27118">
      <c r="J27118" s="18"/>
      <c r="N27118" s="24"/>
      <c r="Q27118" s="24"/>
      <c r="T27118" s="24"/>
      <c r="W27118" s="24"/>
      <c r="Z27118" s="24"/>
      <c r="AC27118" s="24"/>
      <c r="AI27118" s="24"/>
      <c r="AL27118" s="24"/>
      <c r="AO27118" s="24"/>
      <c r="AR27118" s="24"/>
      <c r="AU27118" s="24"/>
    </row>
    <row r="27119">
      <c r="J27119" s="18"/>
      <c r="N27119" s="24"/>
      <c r="Q27119" s="24"/>
      <c r="T27119" s="24"/>
      <c r="W27119" s="24"/>
      <c r="Z27119" s="24"/>
      <c r="AC27119" s="24"/>
      <c r="AI27119" s="24"/>
      <c r="AL27119" s="24"/>
      <c r="AO27119" s="24"/>
      <c r="AR27119" s="24"/>
      <c r="AU27119" s="24"/>
    </row>
    <row r="27120">
      <c r="J27120" s="18"/>
      <c r="N27120" s="24"/>
      <c r="Q27120" s="24"/>
      <c r="T27120" s="24"/>
      <c r="W27120" s="24"/>
      <c r="Z27120" s="24"/>
      <c r="AC27120" s="24"/>
      <c r="AI27120" s="24"/>
      <c r="AL27120" s="24"/>
      <c r="AO27120" s="24"/>
      <c r="AR27120" s="24"/>
      <c r="AU27120" s="24"/>
    </row>
    <row r="27121">
      <c r="J27121" s="18"/>
      <c r="N27121" s="24"/>
      <c r="Q27121" s="24"/>
      <c r="T27121" s="24"/>
      <c r="W27121" s="24"/>
      <c r="Z27121" s="24"/>
      <c r="AC27121" s="24"/>
      <c r="AI27121" s="24"/>
      <c r="AL27121" s="24"/>
      <c r="AO27121" s="24"/>
      <c r="AR27121" s="24"/>
      <c r="AU27121" s="24"/>
    </row>
    <row r="27122">
      <c r="J27122" s="18"/>
      <c r="N27122" s="24"/>
      <c r="Q27122" s="24"/>
      <c r="T27122" s="24"/>
      <c r="W27122" s="24"/>
      <c r="Z27122" s="24"/>
      <c r="AC27122" s="24"/>
      <c r="AI27122" s="24"/>
      <c r="AL27122" s="24"/>
      <c r="AO27122" s="24"/>
      <c r="AR27122" s="24"/>
      <c r="AU27122" s="24"/>
    </row>
    <row r="27123">
      <c r="J27123" s="18"/>
      <c r="N27123" s="24"/>
      <c r="Q27123" s="24"/>
      <c r="T27123" s="24"/>
      <c r="W27123" s="24"/>
      <c r="Z27123" s="24"/>
      <c r="AC27123" s="24"/>
      <c r="AI27123" s="24"/>
      <c r="AL27123" s="24"/>
      <c r="AO27123" s="24"/>
      <c r="AR27123" s="24"/>
      <c r="AU27123" s="24"/>
    </row>
    <row r="27124">
      <c r="J27124" s="18"/>
      <c r="N27124" s="24"/>
      <c r="Q27124" s="24"/>
      <c r="T27124" s="24"/>
      <c r="W27124" s="24"/>
      <c r="Z27124" s="24"/>
      <c r="AC27124" s="24"/>
      <c r="AI27124" s="24"/>
      <c r="AL27124" s="24"/>
      <c r="AO27124" s="24"/>
      <c r="AR27124" s="24"/>
      <c r="AU27124" s="24"/>
    </row>
    <row r="27125">
      <c r="J27125" s="18"/>
      <c r="N27125" s="24"/>
      <c r="Q27125" s="24"/>
      <c r="T27125" s="24"/>
      <c r="W27125" s="24"/>
      <c r="Z27125" s="24"/>
      <c r="AC27125" s="24"/>
      <c r="AI27125" s="24"/>
      <c r="AL27125" s="24"/>
      <c r="AO27125" s="24"/>
      <c r="AR27125" s="24"/>
      <c r="AU27125" s="24"/>
    </row>
    <row r="27126">
      <c r="J27126" s="18"/>
      <c r="N27126" s="24"/>
      <c r="Q27126" s="24"/>
      <c r="T27126" s="24"/>
      <c r="W27126" s="24"/>
      <c r="Z27126" s="24"/>
      <c r="AC27126" s="24"/>
      <c r="AI27126" s="24"/>
      <c r="AL27126" s="24"/>
      <c r="AO27126" s="24"/>
      <c r="AR27126" s="24"/>
      <c r="AU27126" s="24"/>
    </row>
    <row r="27127">
      <c r="J27127" s="18"/>
      <c r="N27127" s="24"/>
      <c r="Q27127" s="24"/>
      <c r="T27127" s="24"/>
      <c r="W27127" s="24"/>
      <c r="Z27127" s="24"/>
      <c r="AC27127" s="24"/>
      <c r="AI27127" s="24"/>
      <c r="AL27127" s="24"/>
      <c r="AO27127" s="24"/>
      <c r="AR27127" s="24"/>
      <c r="AU27127" s="24"/>
    </row>
    <row r="27128">
      <c r="J27128" s="18"/>
      <c r="N27128" s="24"/>
      <c r="Q27128" s="24"/>
      <c r="T27128" s="24"/>
      <c r="W27128" s="24"/>
      <c r="Z27128" s="24"/>
      <c r="AC27128" s="24"/>
      <c r="AI27128" s="24"/>
      <c r="AL27128" s="24"/>
      <c r="AO27128" s="24"/>
      <c r="AR27128" s="24"/>
      <c r="AU27128" s="24"/>
    </row>
    <row r="27129">
      <c r="J27129" s="18"/>
      <c r="N27129" s="24"/>
      <c r="Q27129" s="24"/>
      <c r="T27129" s="24"/>
      <c r="W27129" s="24"/>
      <c r="Z27129" s="24"/>
      <c r="AC27129" s="24"/>
      <c r="AI27129" s="24"/>
      <c r="AL27129" s="24"/>
      <c r="AO27129" s="24"/>
      <c r="AR27129" s="24"/>
      <c r="AU27129" s="24"/>
    </row>
    <row r="27130">
      <c r="J27130" s="18"/>
      <c r="N27130" s="24"/>
      <c r="Q27130" s="24"/>
      <c r="T27130" s="24"/>
      <c r="W27130" s="24"/>
      <c r="Z27130" s="24"/>
      <c r="AC27130" s="24"/>
      <c r="AI27130" s="24"/>
      <c r="AL27130" s="24"/>
      <c r="AO27130" s="24"/>
      <c r="AR27130" s="24"/>
      <c r="AU27130" s="24"/>
    </row>
    <row r="27131">
      <c r="J27131" s="18"/>
      <c r="N27131" s="24"/>
      <c r="Q27131" s="24"/>
      <c r="T27131" s="24"/>
      <c r="W27131" s="24"/>
      <c r="Z27131" s="24"/>
      <c r="AC27131" s="24"/>
      <c r="AI27131" s="24"/>
      <c r="AL27131" s="24"/>
      <c r="AO27131" s="24"/>
      <c r="AR27131" s="24"/>
      <c r="AU27131" s="24"/>
    </row>
    <row r="27132">
      <c r="J27132" s="18"/>
      <c r="N27132" s="24"/>
      <c r="Q27132" s="24"/>
      <c r="T27132" s="24"/>
      <c r="W27132" s="24"/>
      <c r="Z27132" s="24"/>
      <c r="AC27132" s="24"/>
      <c r="AI27132" s="24"/>
      <c r="AL27132" s="24"/>
      <c r="AO27132" s="24"/>
      <c r="AR27132" s="24"/>
      <c r="AU27132" s="24"/>
    </row>
    <row r="27133">
      <c r="J27133" s="18"/>
      <c r="N27133" s="24"/>
      <c r="Q27133" s="24"/>
      <c r="T27133" s="24"/>
      <c r="W27133" s="24"/>
      <c r="Z27133" s="24"/>
      <c r="AC27133" s="24"/>
      <c r="AI27133" s="24"/>
      <c r="AL27133" s="24"/>
      <c r="AO27133" s="24"/>
      <c r="AR27133" s="24"/>
      <c r="AU27133" s="24"/>
    </row>
    <row r="27134">
      <c r="J27134" s="18"/>
      <c r="N27134" s="24"/>
      <c r="Q27134" s="24"/>
      <c r="T27134" s="24"/>
      <c r="W27134" s="24"/>
      <c r="Z27134" s="24"/>
      <c r="AC27134" s="24"/>
      <c r="AI27134" s="24"/>
      <c r="AL27134" s="24"/>
      <c r="AO27134" s="24"/>
      <c r="AR27134" s="24"/>
      <c r="AU27134" s="24"/>
    </row>
    <row r="27135">
      <c r="J27135" s="18"/>
      <c r="N27135" s="24"/>
      <c r="Q27135" s="24"/>
      <c r="T27135" s="24"/>
      <c r="W27135" s="24"/>
      <c r="Z27135" s="24"/>
      <c r="AC27135" s="24"/>
      <c r="AI27135" s="24"/>
      <c r="AL27135" s="24"/>
      <c r="AO27135" s="24"/>
      <c r="AR27135" s="24"/>
      <c r="AU27135" s="24"/>
    </row>
    <row r="27136">
      <c r="J27136" s="18"/>
      <c r="N27136" s="24"/>
      <c r="Q27136" s="24"/>
      <c r="T27136" s="24"/>
      <c r="W27136" s="24"/>
      <c r="Z27136" s="24"/>
      <c r="AC27136" s="24"/>
      <c r="AI27136" s="24"/>
      <c r="AL27136" s="24"/>
      <c r="AO27136" s="24"/>
      <c r="AR27136" s="24"/>
      <c r="AU27136" s="24"/>
    </row>
    <row r="27137">
      <c r="J27137" s="18"/>
      <c r="N27137" s="24"/>
      <c r="Q27137" s="24"/>
      <c r="T27137" s="24"/>
      <c r="W27137" s="24"/>
      <c r="Z27137" s="24"/>
      <c r="AC27137" s="24"/>
      <c r="AI27137" s="24"/>
      <c r="AL27137" s="24"/>
      <c r="AO27137" s="24"/>
      <c r="AR27137" s="24"/>
      <c r="AU27137" s="24"/>
    </row>
    <row r="27138">
      <c r="J27138" s="18"/>
      <c r="N27138" s="24"/>
      <c r="Q27138" s="24"/>
      <c r="T27138" s="24"/>
      <c r="W27138" s="24"/>
      <c r="Z27138" s="24"/>
      <c r="AC27138" s="24"/>
      <c r="AI27138" s="24"/>
      <c r="AL27138" s="24"/>
      <c r="AO27138" s="24"/>
      <c r="AR27138" s="24"/>
      <c r="AU27138" s="24"/>
    </row>
    <row r="27139">
      <c r="J27139" s="18"/>
      <c r="N27139" s="24"/>
      <c r="Q27139" s="24"/>
      <c r="T27139" s="24"/>
      <c r="W27139" s="24"/>
      <c r="Z27139" s="24"/>
      <c r="AC27139" s="24"/>
      <c r="AI27139" s="24"/>
      <c r="AL27139" s="24"/>
      <c r="AO27139" s="24"/>
      <c r="AR27139" s="24"/>
      <c r="AU27139" s="24"/>
    </row>
    <row r="27140">
      <c r="J27140" s="18"/>
      <c r="N27140" s="24"/>
      <c r="Q27140" s="24"/>
      <c r="T27140" s="24"/>
      <c r="W27140" s="24"/>
      <c r="Z27140" s="24"/>
      <c r="AC27140" s="24"/>
      <c r="AI27140" s="24"/>
      <c r="AL27140" s="24"/>
      <c r="AO27140" s="24"/>
      <c r="AR27140" s="24"/>
      <c r="AU27140" s="24"/>
    </row>
    <row r="27141">
      <c r="J27141" s="18"/>
      <c r="N27141" s="24"/>
      <c r="Q27141" s="24"/>
      <c r="T27141" s="24"/>
      <c r="W27141" s="24"/>
      <c r="Z27141" s="24"/>
      <c r="AC27141" s="24"/>
      <c r="AI27141" s="24"/>
      <c r="AL27141" s="24"/>
      <c r="AO27141" s="24"/>
      <c r="AR27141" s="24"/>
      <c r="AU27141" s="24"/>
    </row>
    <row r="27142">
      <c r="J27142" s="18"/>
      <c r="N27142" s="24"/>
      <c r="Q27142" s="24"/>
      <c r="T27142" s="24"/>
      <c r="W27142" s="24"/>
      <c r="Z27142" s="24"/>
      <c r="AC27142" s="24"/>
      <c r="AI27142" s="24"/>
      <c r="AL27142" s="24"/>
      <c r="AO27142" s="24"/>
      <c r="AR27142" s="24"/>
      <c r="AU27142" s="24"/>
    </row>
    <row r="27143">
      <c r="J27143" s="18"/>
      <c r="N27143" s="24"/>
      <c r="Q27143" s="24"/>
      <c r="T27143" s="24"/>
      <c r="W27143" s="24"/>
      <c r="Z27143" s="24"/>
      <c r="AC27143" s="24"/>
      <c r="AI27143" s="24"/>
      <c r="AL27143" s="24"/>
      <c r="AO27143" s="24"/>
      <c r="AR27143" s="24"/>
      <c r="AU27143" s="24"/>
    </row>
    <row r="27144">
      <c r="J27144" s="18"/>
      <c r="N27144" s="24"/>
      <c r="Q27144" s="24"/>
      <c r="T27144" s="24"/>
      <c r="W27144" s="24"/>
      <c r="Z27144" s="24"/>
      <c r="AC27144" s="24"/>
      <c r="AI27144" s="24"/>
      <c r="AL27144" s="24"/>
      <c r="AO27144" s="24"/>
      <c r="AR27144" s="24"/>
      <c r="AU27144" s="24"/>
    </row>
    <row r="27145">
      <c r="J27145" s="18"/>
      <c r="N27145" s="24"/>
      <c r="Q27145" s="24"/>
      <c r="T27145" s="24"/>
      <c r="W27145" s="24"/>
      <c r="Z27145" s="24"/>
      <c r="AC27145" s="24"/>
      <c r="AI27145" s="24"/>
      <c r="AL27145" s="24"/>
      <c r="AO27145" s="24"/>
      <c r="AR27145" s="24"/>
      <c r="AU27145" s="24"/>
    </row>
    <row r="27146">
      <c r="J27146" s="18"/>
      <c r="N27146" s="24"/>
      <c r="Q27146" s="24"/>
      <c r="T27146" s="24"/>
      <c r="W27146" s="24"/>
      <c r="Z27146" s="24"/>
      <c r="AC27146" s="24"/>
      <c r="AI27146" s="24"/>
      <c r="AL27146" s="24"/>
      <c r="AO27146" s="24"/>
      <c r="AR27146" s="24"/>
      <c r="AU27146" s="24"/>
    </row>
    <row r="27147">
      <c r="J27147" s="18"/>
      <c r="N27147" s="24"/>
      <c r="Q27147" s="24"/>
      <c r="T27147" s="24"/>
      <c r="W27147" s="24"/>
      <c r="Z27147" s="24"/>
      <c r="AC27147" s="24"/>
      <c r="AI27147" s="24"/>
      <c r="AL27147" s="24"/>
      <c r="AO27147" s="24"/>
      <c r="AR27147" s="24"/>
      <c r="AU27147" s="24"/>
    </row>
    <row r="27148">
      <c r="J27148" s="18"/>
      <c r="N27148" s="24"/>
      <c r="Q27148" s="24"/>
      <c r="T27148" s="24"/>
      <c r="W27148" s="24"/>
      <c r="Z27148" s="24"/>
      <c r="AC27148" s="24"/>
      <c r="AI27148" s="24"/>
      <c r="AL27148" s="24"/>
      <c r="AO27148" s="24"/>
      <c r="AR27148" s="24"/>
      <c r="AU27148" s="24"/>
    </row>
    <row r="27149">
      <c r="J27149" s="18"/>
      <c r="N27149" s="24"/>
      <c r="Q27149" s="24"/>
      <c r="T27149" s="24"/>
      <c r="W27149" s="24"/>
      <c r="Z27149" s="24"/>
      <c r="AC27149" s="24"/>
      <c r="AI27149" s="24"/>
      <c r="AL27149" s="24"/>
      <c r="AO27149" s="24"/>
      <c r="AR27149" s="24"/>
      <c r="AU27149" s="24"/>
    </row>
    <row r="27150">
      <c r="J27150" s="18"/>
      <c r="N27150" s="24"/>
      <c r="Q27150" s="24"/>
      <c r="T27150" s="24"/>
      <c r="W27150" s="24"/>
      <c r="Z27150" s="24"/>
      <c r="AC27150" s="24"/>
      <c r="AI27150" s="24"/>
      <c r="AL27150" s="24"/>
      <c r="AO27150" s="24"/>
      <c r="AR27150" s="24"/>
      <c r="AU27150" s="24"/>
    </row>
    <row r="27151">
      <c r="J27151" s="18"/>
      <c r="N27151" s="24"/>
      <c r="Q27151" s="24"/>
      <c r="T27151" s="24"/>
      <c r="W27151" s="24"/>
      <c r="Z27151" s="24"/>
      <c r="AC27151" s="24"/>
      <c r="AI27151" s="24"/>
      <c r="AL27151" s="24"/>
      <c r="AO27151" s="24"/>
      <c r="AR27151" s="24"/>
      <c r="AU27151" s="24"/>
    </row>
    <row r="27152">
      <c r="J27152" s="18"/>
      <c r="N27152" s="24"/>
      <c r="Q27152" s="24"/>
      <c r="T27152" s="24"/>
      <c r="W27152" s="24"/>
      <c r="Z27152" s="24"/>
      <c r="AC27152" s="24"/>
      <c r="AI27152" s="24"/>
      <c r="AL27152" s="24"/>
      <c r="AO27152" s="24"/>
      <c r="AR27152" s="24"/>
      <c r="AU27152" s="24"/>
    </row>
    <row r="27153">
      <c r="J27153" s="18"/>
      <c r="N27153" s="24"/>
      <c r="Q27153" s="24"/>
      <c r="T27153" s="24"/>
      <c r="W27153" s="24"/>
      <c r="Z27153" s="24"/>
      <c r="AC27153" s="24"/>
      <c r="AI27153" s="24"/>
      <c r="AL27153" s="24"/>
      <c r="AO27153" s="24"/>
      <c r="AR27153" s="24"/>
      <c r="AU27153" s="24"/>
    </row>
    <row r="27154">
      <c r="J27154" s="18"/>
      <c r="N27154" s="24"/>
      <c r="Q27154" s="24"/>
      <c r="T27154" s="24"/>
      <c r="W27154" s="24"/>
      <c r="Z27154" s="24"/>
      <c r="AC27154" s="24"/>
      <c r="AI27154" s="24"/>
      <c r="AL27154" s="24"/>
      <c r="AO27154" s="24"/>
      <c r="AR27154" s="24"/>
      <c r="AU27154" s="24"/>
    </row>
    <row r="27155">
      <c r="J27155" s="18"/>
      <c r="N27155" s="24"/>
      <c r="Q27155" s="24"/>
      <c r="T27155" s="24"/>
      <c r="W27155" s="24"/>
      <c r="Z27155" s="24"/>
      <c r="AC27155" s="24"/>
      <c r="AI27155" s="24"/>
      <c r="AL27155" s="24"/>
      <c r="AO27155" s="24"/>
      <c r="AR27155" s="24"/>
      <c r="AU27155" s="24"/>
    </row>
    <row r="27156">
      <c r="J27156" s="18"/>
      <c r="N27156" s="24"/>
      <c r="Q27156" s="24"/>
      <c r="T27156" s="24"/>
      <c r="W27156" s="24"/>
      <c r="Z27156" s="24"/>
      <c r="AC27156" s="24"/>
      <c r="AI27156" s="24"/>
      <c r="AL27156" s="24"/>
      <c r="AO27156" s="24"/>
      <c r="AR27156" s="24"/>
      <c r="AU27156" s="24"/>
    </row>
    <row r="27157">
      <c r="J27157" s="18"/>
      <c r="N27157" s="24"/>
      <c r="Q27157" s="24"/>
      <c r="T27157" s="24"/>
      <c r="W27157" s="24"/>
      <c r="Z27157" s="24"/>
      <c r="AC27157" s="24"/>
      <c r="AI27157" s="24"/>
      <c r="AL27157" s="24"/>
      <c r="AO27157" s="24"/>
      <c r="AR27157" s="24"/>
      <c r="AU27157" s="24"/>
    </row>
    <row r="27158">
      <c r="J27158" s="18"/>
      <c r="N27158" s="24"/>
      <c r="Q27158" s="24"/>
      <c r="T27158" s="24"/>
      <c r="W27158" s="24"/>
      <c r="Z27158" s="24"/>
      <c r="AC27158" s="24"/>
      <c r="AI27158" s="24"/>
      <c r="AL27158" s="24"/>
      <c r="AO27158" s="24"/>
      <c r="AR27158" s="24"/>
      <c r="AU27158" s="24"/>
    </row>
    <row r="27159">
      <c r="J27159" s="18"/>
      <c r="N27159" s="24"/>
      <c r="Q27159" s="24"/>
      <c r="T27159" s="24"/>
      <c r="W27159" s="24"/>
      <c r="Z27159" s="24"/>
      <c r="AC27159" s="24"/>
      <c r="AI27159" s="24"/>
      <c r="AL27159" s="24"/>
      <c r="AO27159" s="24"/>
      <c r="AR27159" s="24"/>
      <c r="AU27159" s="24"/>
    </row>
    <row r="27160">
      <c r="J27160" s="18"/>
      <c r="N27160" s="24"/>
      <c r="Q27160" s="24"/>
      <c r="T27160" s="24"/>
      <c r="W27160" s="24"/>
      <c r="Z27160" s="24"/>
      <c r="AC27160" s="24"/>
      <c r="AI27160" s="24"/>
      <c r="AL27160" s="24"/>
      <c r="AO27160" s="24"/>
      <c r="AR27160" s="24"/>
      <c r="AU27160" s="24"/>
    </row>
    <row r="27161">
      <c r="J27161" s="18"/>
      <c r="N27161" s="24"/>
      <c r="Q27161" s="24"/>
      <c r="T27161" s="24"/>
      <c r="W27161" s="24"/>
      <c r="Z27161" s="24"/>
      <c r="AC27161" s="24"/>
      <c r="AI27161" s="24"/>
      <c r="AL27161" s="24"/>
      <c r="AO27161" s="24"/>
      <c r="AR27161" s="24"/>
      <c r="AU27161" s="24"/>
    </row>
    <row r="27162">
      <c r="J27162" s="18"/>
      <c r="N27162" s="24"/>
      <c r="Q27162" s="24"/>
      <c r="T27162" s="24"/>
      <c r="W27162" s="24"/>
      <c r="Z27162" s="24"/>
      <c r="AC27162" s="24"/>
      <c r="AI27162" s="24"/>
      <c r="AL27162" s="24"/>
      <c r="AO27162" s="24"/>
      <c r="AR27162" s="24"/>
      <c r="AU27162" s="24"/>
    </row>
    <row r="27163">
      <c r="J27163" s="18"/>
      <c r="N27163" s="24"/>
      <c r="Q27163" s="24"/>
      <c r="T27163" s="24"/>
      <c r="W27163" s="24"/>
      <c r="Z27163" s="24"/>
      <c r="AC27163" s="24"/>
      <c r="AI27163" s="24"/>
      <c r="AL27163" s="24"/>
      <c r="AO27163" s="24"/>
      <c r="AR27163" s="24"/>
      <c r="AU27163" s="24"/>
    </row>
    <row r="27164">
      <c r="J27164" s="18"/>
      <c r="N27164" s="24"/>
      <c r="Q27164" s="24"/>
      <c r="T27164" s="24"/>
      <c r="W27164" s="24"/>
      <c r="Z27164" s="24"/>
      <c r="AC27164" s="24"/>
      <c r="AI27164" s="24"/>
      <c r="AL27164" s="24"/>
      <c r="AO27164" s="24"/>
      <c r="AR27164" s="24"/>
      <c r="AU27164" s="24"/>
    </row>
    <row r="27165">
      <c r="J27165" s="18"/>
      <c r="N27165" s="24"/>
      <c r="Q27165" s="24"/>
      <c r="T27165" s="24"/>
      <c r="W27165" s="24"/>
      <c r="Z27165" s="24"/>
      <c r="AC27165" s="24"/>
      <c r="AI27165" s="24"/>
      <c r="AL27165" s="24"/>
      <c r="AO27165" s="24"/>
      <c r="AR27165" s="24"/>
      <c r="AU27165" s="24"/>
    </row>
    <row r="27166">
      <c r="J27166" s="18"/>
      <c r="N27166" s="24"/>
      <c r="Q27166" s="24"/>
      <c r="T27166" s="24"/>
      <c r="W27166" s="24"/>
      <c r="Z27166" s="24"/>
      <c r="AC27166" s="24"/>
      <c r="AI27166" s="24"/>
      <c r="AL27166" s="24"/>
      <c r="AO27166" s="24"/>
      <c r="AR27166" s="24"/>
      <c r="AU27166" s="24"/>
    </row>
    <row r="27167">
      <c r="J27167" s="18"/>
      <c r="N27167" s="24"/>
      <c r="Q27167" s="24"/>
      <c r="T27167" s="24"/>
      <c r="W27167" s="24"/>
      <c r="Z27167" s="24"/>
      <c r="AC27167" s="24"/>
      <c r="AI27167" s="24"/>
      <c r="AL27167" s="24"/>
      <c r="AO27167" s="24"/>
      <c r="AR27167" s="24"/>
      <c r="AU27167" s="24"/>
    </row>
    <row r="27168">
      <c r="J27168" s="18"/>
      <c r="N27168" s="24"/>
      <c r="Q27168" s="24"/>
      <c r="T27168" s="24"/>
      <c r="W27168" s="24"/>
      <c r="Z27168" s="24"/>
      <c r="AC27168" s="24"/>
      <c r="AI27168" s="24"/>
      <c r="AL27168" s="24"/>
      <c r="AO27168" s="24"/>
      <c r="AR27168" s="24"/>
      <c r="AU27168" s="24"/>
    </row>
    <row r="27169">
      <c r="J27169" s="18"/>
      <c r="N27169" s="24"/>
      <c r="Q27169" s="24"/>
      <c r="T27169" s="24"/>
      <c r="W27169" s="24"/>
      <c r="Z27169" s="24"/>
      <c r="AC27169" s="24"/>
      <c r="AI27169" s="24"/>
      <c r="AL27169" s="24"/>
      <c r="AO27169" s="24"/>
      <c r="AR27169" s="24"/>
      <c r="AU27169" s="24"/>
    </row>
    <row r="27170">
      <c r="J27170" s="18"/>
      <c r="N27170" s="24"/>
      <c r="Q27170" s="24"/>
      <c r="T27170" s="24"/>
      <c r="W27170" s="24"/>
      <c r="Z27170" s="24"/>
      <c r="AC27170" s="24"/>
      <c r="AI27170" s="24"/>
      <c r="AL27170" s="24"/>
      <c r="AO27170" s="24"/>
      <c r="AR27170" s="24"/>
      <c r="AU27170" s="24"/>
    </row>
    <row r="27171">
      <c r="J27171" s="18"/>
      <c r="N27171" s="24"/>
      <c r="Q27171" s="24"/>
      <c r="T27171" s="24"/>
      <c r="W27171" s="24"/>
      <c r="Z27171" s="24"/>
      <c r="AC27171" s="24"/>
      <c r="AI27171" s="24"/>
      <c r="AL27171" s="24"/>
      <c r="AO27171" s="24"/>
      <c r="AR27171" s="24"/>
      <c r="AU27171" s="24"/>
    </row>
    <row r="27172">
      <c r="J27172" s="18"/>
      <c r="N27172" s="24"/>
      <c r="Q27172" s="24"/>
      <c r="T27172" s="24"/>
      <c r="W27172" s="24"/>
      <c r="Z27172" s="24"/>
      <c r="AC27172" s="24"/>
      <c r="AI27172" s="24"/>
      <c r="AL27172" s="24"/>
      <c r="AO27172" s="24"/>
      <c r="AR27172" s="24"/>
      <c r="AU27172" s="24"/>
    </row>
    <row r="27173">
      <c r="J27173" s="18"/>
      <c r="N27173" s="24"/>
      <c r="Q27173" s="24"/>
      <c r="T27173" s="24"/>
      <c r="W27173" s="24"/>
      <c r="Z27173" s="24"/>
      <c r="AC27173" s="24"/>
      <c r="AI27173" s="24"/>
      <c r="AL27173" s="24"/>
      <c r="AO27173" s="24"/>
      <c r="AR27173" s="24"/>
      <c r="AU27173" s="24"/>
    </row>
    <row r="27174">
      <c r="J27174" s="18"/>
      <c r="N27174" s="24"/>
      <c r="Q27174" s="24"/>
      <c r="T27174" s="24"/>
      <c r="W27174" s="24"/>
      <c r="Z27174" s="24"/>
      <c r="AC27174" s="24"/>
      <c r="AI27174" s="24"/>
      <c r="AL27174" s="24"/>
      <c r="AO27174" s="24"/>
      <c r="AR27174" s="24"/>
      <c r="AU27174" s="24"/>
    </row>
    <row r="27175">
      <c r="J27175" s="18"/>
      <c r="N27175" s="24"/>
      <c r="Q27175" s="24"/>
      <c r="T27175" s="24"/>
      <c r="W27175" s="24"/>
      <c r="Z27175" s="24"/>
      <c r="AC27175" s="24"/>
      <c r="AI27175" s="24"/>
      <c r="AL27175" s="24"/>
      <c r="AO27175" s="24"/>
      <c r="AR27175" s="24"/>
      <c r="AU27175" s="24"/>
    </row>
    <row r="27176">
      <c r="J27176" s="18"/>
      <c r="N27176" s="24"/>
      <c r="Q27176" s="24"/>
      <c r="T27176" s="24"/>
      <c r="W27176" s="24"/>
      <c r="Z27176" s="24"/>
      <c r="AC27176" s="24"/>
      <c r="AI27176" s="24"/>
      <c r="AL27176" s="24"/>
      <c r="AO27176" s="24"/>
      <c r="AR27176" s="24"/>
      <c r="AU27176" s="24"/>
    </row>
    <row r="27177">
      <c r="J27177" s="18"/>
      <c r="N27177" s="24"/>
      <c r="Q27177" s="24"/>
      <c r="T27177" s="24"/>
      <c r="W27177" s="24"/>
      <c r="Z27177" s="24"/>
      <c r="AC27177" s="24"/>
      <c r="AI27177" s="24"/>
      <c r="AL27177" s="24"/>
      <c r="AO27177" s="24"/>
      <c r="AR27177" s="24"/>
      <c r="AU27177" s="24"/>
    </row>
    <row r="27178">
      <c r="J27178" s="18"/>
      <c r="N27178" s="24"/>
      <c r="Q27178" s="24"/>
      <c r="T27178" s="24"/>
      <c r="W27178" s="24"/>
      <c r="Z27178" s="24"/>
      <c r="AC27178" s="24"/>
      <c r="AI27178" s="24"/>
      <c r="AL27178" s="24"/>
      <c r="AO27178" s="24"/>
      <c r="AR27178" s="24"/>
      <c r="AU27178" s="24"/>
    </row>
    <row r="27179">
      <c r="J27179" s="18"/>
      <c r="N27179" s="24"/>
      <c r="Q27179" s="24"/>
      <c r="T27179" s="24"/>
      <c r="W27179" s="24"/>
      <c r="Z27179" s="24"/>
      <c r="AC27179" s="24"/>
      <c r="AI27179" s="24"/>
      <c r="AL27179" s="24"/>
      <c r="AO27179" s="24"/>
      <c r="AR27179" s="24"/>
      <c r="AU27179" s="24"/>
    </row>
    <row r="27180">
      <c r="J27180" s="18"/>
      <c r="N27180" s="24"/>
      <c r="Q27180" s="24"/>
      <c r="T27180" s="24"/>
      <c r="W27180" s="24"/>
      <c r="Z27180" s="24"/>
      <c r="AC27180" s="24"/>
      <c r="AI27180" s="24"/>
      <c r="AL27180" s="24"/>
      <c r="AO27180" s="24"/>
      <c r="AR27180" s="24"/>
      <c r="AU27180" s="24"/>
    </row>
    <row r="27181">
      <c r="J27181" s="18"/>
      <c r="N27181" s="24"/>
      <c r="Q27181" s="24"/>
      <c r="T27181" s="24"/>
      <c r="W27181" s="24"/>
      <c r="Z27181" s="24"/>
      <c r="AC27181" s="24"/>
      <c r="AI27181" s="24"/>
      <c r="AL27181" s="24"/>
      <c r="AO27181" s="24"/>
      <c r="AR27181" s="24"/>
      <c r="AU27181" s="24"/>
    </row>
    <row r="27182">
      <c r="J27182" s="18"/>
      <c r="N27182" s="24"/>
      <c r="Q27182" s="24"/>
      <c r="T27182" s="24"/>
      <c r="W27182" s="24"/>
      <c r="Z27182" s="24"/>
      <c r="AC27182" s="24"/>
      <c r="AI27182" s="24"/>
      <c r="AL27182" s="24"/>
      <c r="AO27182" s="24"/>
      <c r="AR27182" s="24"/>
      <c r="AU27182" s="24"/>
    </row>
    <row r="27183">
      <c r="J27183" s="18"/>
      <c r="N27183" s="24"/>
      <c r="Q27183" s="24"/>
      <c r="T27183" s="24"/>
      <c r="W27183" s="24"/>
      <c r="Z27183" s="24"/>
      <c r="AC27183" s="24"/>
      <c r="AI27183" s="24"/>
      <c r="AL27183" s="24"/>
      <c r="AO27183" s="24"/>
      <c r="AR27183" s="24"/>
      <c r="AU27183" s="24"/>
    </row>
    <row r="27184">
      <c r="J27184" s="18"/>
      <c r="N27184" s="24"/>
      <c r="Q27184" s="24"/>
      <c r="T27184" s="24"/>
      <c r="W27184" s="24"/>
      <c r="Z27184" s="24"/>
      <c r="AC27184" s="24"/>
      <c r="AI27184" s="24"/>
      <c r="AL27184" s="24"/>
      <c r="AO27184" s="24"/>
      <c r="AR27184" s="24"/>
      <c r="AU27184" s="24"/>
    </row>
    <row r="27185">
      <c r="J27185" s="18"/>
      <c r="N27185" s="24"/>
      <c r="Q27185" s="24"/>
      <c r="T27185" s="24"/>
      <c r="W27185" s="24"/>
      <c r="Z27185" s="24"/>
      <c r="AC27185" s="24"/>
      <c r="AI27185" s="24"/>
      <c r="AL27185" s="24"/>
      <c r="AO27185" s="24"/>
      <c r="AR27185" s="24"/>
      <c r="AU27185" s="24"/>
    </row>
    <row r="27186">
      <c r="J27186" s="18"/>
      <c r="N27186" s="24"/>
      <c r="Q27186" s="24"/>
      <c r="T27186" s="24"/>
      <c r="W27186" s="24"/>
      <c r="Z27186" s="24"/>
      <c r="AC27186" s="24"/>
      <c r="AI27186" s="24"/>
      <c r="AL27186" s="24"/>
      <c r="AO27186" s="24"/>
      <c r="AR27186" s="24"/>
      <c r="AU27186" s="24"/>
    </row>
    <row r="27187">
      <c r="J27187" s="18"/>
      <c r="N27187" s="24"/>
      <c r="Q27187" s="24"/>
      <c r="T27187" s="24"/>
      <c r="W27187" s="24"/>
      <c r="Z27187" s="24"/>
      <c r="AC27187" s="24"/>
      <c r="AI27187" s="24"/>
      <c r="AL27187" s="24"/>
      <c r="AO27187" s="24"/>
      <c r="AR27187" s="24"/>
      <c r="AU27187" s="24"/>
    </row>
    <row r="27188">
      <c r="J27188" s="18"/>
      <c r="N27188" s="24"/>
      <c r="Q27188" s="24"/>
      <c r="T27188" s="24"/>
      <c r="W27188" s="24"/>
      <c r="Z27188" s="24"/>
      <c r="AC27188" s="24"/>
      <c r="AI27188" s="24"/>
      <c r="AL27188" s="24"/>
      <c r="AO27188" s="24"/>
      <c r="AR27188" s="24"/>
      <c r="AU27188" s="24"/>
    </row>
    <row r="27189">
      <c r="J27189" s="18"/>
      <c r="N27189" s="24"/>
      <c r="Q27189" s="24"/>
      <c r="T27189" s="24"/>
      <c r="W27189" s="24"/>
      <c r="Z27189" s="24"/>
      <c r="AC27189" s="24"/>
      <c r="AI27189" s="24"/>
      <c r="AL27189" s="24"/>
      <c r="AO27189" s="24"/>
      <c r="AR27189" s="24"/>
      <c r="AU27189" s="24"/>
    </row>
    <row r="27190">
      <c r="J27190" s="18"/>
      <c r="N27190" s="24"/>
      <c r="Q27190" s="24"/>
      <c r="T27190" s="24"/>
      <c r="W27190" s="24"/>
      <c r="Z27190" s="24"/>
      <c r="AC27190" s="24"/>
      <c r="AI27190" s="24"/>
      <c r="AL27190" s="24"/>
      <c r="AO27190" s="24"/>
      <c r="AR27190" s="24"/>
      <c r="AU27190" s="24"/>
    </row>
    <row r="27191">
      <c r="J27191" s="18"/>
      <c r="N27191" s="24"/>
      <c r="Q27191" s="24"/>
      <c r="T27191" s="24"/>
      <c r="W27191" s="24"/>
      <c r="Z27191" s="24"/>
      <c r="AC27191" s="24"/>
      <c r="AI27191" s="24"/>
      <c r="AL27191" s="24"/>
      <c r="AO27191" s="24"/>
      <c r="AR27191" s="24"/>
      <c r="AU27191" s="24"/>
    </row>
    <row r="27192">
      <c r="J27192" s="18"/>
      <c r="N27192" s="24"/>
      <c r="Q27192" s="24"/>
      <c r="T27192" s="24"/>
      <c r="W27192" s="24"/>
      <c r="Z27192" s="24"/>
      <c r="AC27192" s="24"/>
      <c r="AI27192" s="24"/>
      <c r="AL27192" s="24"/>
      <c r="AO27192" s="24"/>
      <c r="AR27192" s="24"/>
      <c r="AU27192" s="24"/>
    </row>
    <row r="27193">
      <c r="J27193" s="18"/>
      <c r="N27193" s="24"/>
      <c r="Q27193" s="24"/>
      <c r="T27193" s="24"/>
      <c r="W27193" s="24"/>
      <c r="Z27193" s="24"/>
      <c r="AC27193" s="24"/>
      <c r="AI27193" s="24"/>
      <c r="AL27193" s="24"/>
      <c r="AO27193" s="24"/>
      <c r="AR27193" s="24"/>
      <c r="AU27193" s="24"/>
    </row>
    <row r="27194">
      <c r="J27194" s="18"/>
      <c r="N27194" s="24"/>
      <c r="Q27194" s="24"/>
      <c r="T27194" s="24"/>
      <c r="W27194" s="24"/>
      <c r="Z27194" s="24"/>
      <c r="AC27194" s="24"/>
      <c r="AI27194" s="24"/>
      <c r="AL27194" s="24"/>
      <c r="AO27194" s="24"/>
      <c r="AR27194" s="24"/>
      <c r="AU27194" s="24"/>
    </row>
    <row r="27195">
      <c r="J27195" s="18"/>
      <c r="N27195" s="24"/>
      <c r="Q27195" s="24"/>
      <c r="T27195" s="24"/>
      <c r="W27195" s="24"/>
      <c r="Z27195" s="24"/>
      <c r="AC27195" s="24"/>
      <c r="AI27195" s="24"/>
      <c r="AL27195" s="24"/>
      <c r="AO27195" s="24"/>
      <c r="AR27195" s="24"/>
      <c r="AU27195" s="24"/>
    </row>
    <row r="27196">
      <c r="J27196" s="18"/>
      <c r="N27196" s="24"/>
      <c r="Q27196" s="24"/>
      <c r="T27196" s="24"/>
      <c r="W27196" s="24"/>
      <c r="Z27196" s="24"/>
      <c r="AC27196" s="24"/>
      <c r="AI27196" s="24"/>
      <c r="AL27196" s="24"/>
      <c r="AO27196" s="24"/>
      <c r="AR27196" s="24"/>
      <c r="AU27196" s="24"/>
    </row>
    <row r="27197">
      <c r="J27197" s="18"/>
      <c r="N27197" s="24"/>
      <c r="Q27197" s="24"/>
      <c r="T27197" s="24"/>
      <c r="W27197" s="24"/>
      <c r="Z27197" s="24"/>
      <c r="AC27197" s="24"/>
      <c r="AI27197" s="24"/>
      <c r="AL27197" s="24"/>
      <c r="AO27197" s="24"/>
      <c r="AR27197" s="24"/>
      <c r="AU27197" s="24"/>
    </row>
    <row r="27198">
      <c r="J27198" s="18"/>
      <c r="N27198" s="24"/>
      <c r="Q27198" s="24"/>
      <c r="T27198" s="24"/>
      <c r="W27198" s="24"/>
      <c r="Z27198" s="24"/>
      <c r="AC27198" s="24"/>
      <c r="AI27198" s="24"/>
      <c r="AL27198" s="24"/>
      <c r="AO27198" s="24"/>
      <c r="AR27198" s="24"/>
      <c r="AU27198" s="24"/>
    </row>
    <row r="27199">
      <c r="J27199" s="18"/>
      <c r="N27199" s="24"/>
      <c r="Q27199" s="24"/>
      <c r="T27199" s="24"/>
      <c r="W27199" s="24"/>
      <c r="Z27199" s="24"/>
      <c r="AC27199" s="24"/>
      <c r="AI27199" s="24"/>
      <c r="AL27199" s="24"/>
      <c r="AO27199" s="24"/>
      <c r="AR27199" s="24"/>
      <c r="AU27199" s="24"/>
    </row>
    <row r="27200">
      <c r="J27200" s="18"/>
      <c r="N27200" s="24"/>
      <c r="Q27200" s="24"/>
      <c r="T27200" s="24"/>
      <c r="W27200" s="24"/>
      <c r="Z27200" s="24"/>
      <c r="AC27200" s="24"/>
      <c r="AI27200" s="24"/>
      <c r="AL27200" s="24"/>
      <c r="AO27200" s="24"/>
      <c r="AR27200" s="24"/>
      <c r="AU27200" s="24"/>
    </row>
    <row r="27201">
      <c r="J27201" s="18"/>
      <c r="N27201" s="24"/>
      <c r="Q27201" s="24"/>
      <c r="T27201" s="24"/>
      <c r="W27201" s="24"/>
      <c r="Z27201" s="24"/>
      <c r="AC27201" s="24"/>
      <c r="AI27201" s="24"/>
      <c r="AL27201" s="24"/>
      <c r="AO27201" s="24"/>
      <c r="AR27201" s="24"/>
      <c r="AU27201" s="24"/>
    </row>
    <row r="27202">
      <c r="J27202" s="18"/>
      <c r="N27202" s="24"/>
      <c r="Q27202" s="24"/>
      <c r="T27202" s="24"/>
      <c r="W27202" s="24"/>
      <c r="Z27202" s="24"/>
      <c r="AC27202" s="24"/>
      <c r="AI27202" s="24"/>
      <c r="AL27202" s="24"/>
      <c r="AO27202" s="24"/>
      <c r="AR27202" s="24"/>
      <c r="AU27202" s="24"/>
    </row>
    <row r="27203">
      <c r="J27203" s="18"/>
      <c r="N27203" s="24"/>
      <c r="Q27203" s="24"/>
      <c r="T27203" s="24"/>
      <c r="W27203" s="24"/>
      <c r="Z27203" s="24"/>
      <c r="AC27203" s="24"/>
      <c r="AI27203" s="24"/>
      <c r="AL27203" s="24"/>
      <c r="AO27203" s="24"/>
      <c r="AR27203" s="24"/>
      <c r="AU27203" s="24"/>
    </row>
    <row r="27204">
      <c r="J27204" s="18"/>
      <c r="N27204" s="24"/>
      <c r="Q27204" s="24"/>
      <c r="T27204" s="24"/>
      <c r="W27204" s="24"/>
      <c r="Z27204" s="24"/>
      <c r="AC27204" s="24"/>
      <c r="AI27204" s="24"/>
      <c r="AL27204" s="24"/>
      <c r="AO27204" s="24"/>
      <c r="AR27204" s="24"/>
      <c r="AU27204" s="24"/>
    </row>
    <row r="27205">
      <c r="J27205" s="18"/>
      <c r="N27205" s="24"/>
      <c r="Q27205" s="24"/>
      <c r="T27205" s="24"/>
      <c r="W27205" s="24"/>
      <c r="Z27205" s="24"/>
      <c r="AC27205" s="24"/>
      <c r="AI27205" s="24"/>
      <c r="AL27205" s="24"/>
      <c r="AO27205" s="24"/>
      <c r="AR27205" s="24"/>
      <c r="AU27205" s="24"/>
    </row>
    <row r="27206">
      <c r="J27206" s="18"/>
      <c r="N27206" s="24"/>
      <c r="Q27206" s="24"/>
      <c r="T27206" s="24"/>
      <c r="W27206" s="24"/>
      <c r="Z27206" s="24"/>
      <c r="AC27206" s="24"/>
      <c r="AI27206" s="24"/>
      <c r="AL27206" s="24"/>
      <c r="AO27206" s="24"/>
      <c r="AR27206" s="24"/>
      <c r="AU27206" s="24"/>
    </row>
    <row r="27207">
      <c r="J27207" s="18"/>
      <c r="N27207" s="24"/>
      <c r="Q27207" s="24"/>
      <c r="T27207" s="24"/>
      <c r="W27207" s="24"/>
      <c r="Z27207" s="24"/>
      <c r="AC27207" s="24"/>
      <c r="AI27207" s="24"/>
      <c r="AL27207" s="24"/>
      <c r="AO27207" s="24"/>
      <c r="AR27207" s="24"/>
      <c r="AU27207" s="24"/>
    </row>
    <row r="27208">
      <c r="J27208" s="18"/>
      <c r="N27208" s="24"/>
      <c r="Q27208" s="24"/>
      <c r="T27208" s="24"/>
      <c r="W27208" s="24"/>
      <c r="Z27208" s="24"/>
      <c r="AC27208" s="24"/>
      <c r="AI27208" s="24"/>
      <c r="AL27208" s="24"/>
      <c r="AO27208" s="24"/>
      <c r="AR27208" s="24"/>
      <c r="AU27208" s="24"/>
    </row>
    <row r="27209">
      <c r="J27209" s="18"/>
      <c r="N27209" s="24"/>
      <c r="Q27209" s="24"/>
      <c r="T27209" s="24"/>
      <c r="W27209" s="24"/>
      <c r="Z27209" s="24"/>
      <c r="AC27209" s="24"/>
      <c r="AI27209" s="24"/>
      <c r="AL27209" s="24"/>
      <c r="AO27209" s="24"/>
      <c r="AR27209" s="24"/>
      <c r="AU27209" s="24"/>
    </row>
    <row r="27210">
      <c r="J27210" s="18"/>
      <c r="N27210" s="24"/>
      <c r="Q27210" s="24"/>
      <c r="T27210" s="24"/>
      <c r="W27210" s="24"/>
      <c r="Z27210" s="24"/>
      <c r="AC27210" s="24"/>
      <c r="AI27210" s="24"/>
      <c r="AL27210" s="24"/>
      <c r="AO27210" s="24"/>
      <c r="AR27210" s="24"/>
      <c r="AU27210" s="24"/>
    </row>
    <row r="27211">
      <c r="J27211" s="18"/>
      <c r="N27211" s="24"/>
      <c r="Q27211" s="24"/>
      <c r="T27211" s="24"/>
      <c r="W27211" s="24"/>
      <c r="Z27211" s="24"/>
      <c r="AC27211" s="24"/>
      <c r="AI27211" s="24"/>
      <c r="AL27211" s="24"/>
      <c r="AO27211" s="24"/>
      <c r="AR27211" s="24"/>
      <c r="AU27211" s="24"/>
    </row>
    <row r="27212">
      <c r="J27212" s="18"/>
      <c r="N27212" s="24"/>
      <c r="Q27212" s="24"/>
      <c r="T27212" s="24"/>
      <c r="W27212" s="24"/>
      <c r="Z27212" s="24"/>
      <c r="AC27212" s="24"/>
      <c r="AI27212" s="24"/>
      <c r="AL27212" s="24"/>
      <c r="AO27212" s="24"/>
      <c r="AR27212" s="24"/>
      <c r="AU27212" s="24"/>
    </row>
    <row r="27213">
      <c r="J27213" s="18"/>
      <c r="N27213" s="24"/>
      <c r="Q27213" s="24"/>
      <c r="T27213" s="24"/>
      <c r="W27213" s="24"/>
      <c r="Z27213" s="24"/>
      <c r="AC27213" s="24"/>
      <c r="AI27213" s="24"/>
      <c r="AL27213" s="24"/>
      <c r="AO27213" s="24"/>
      <c r="AR27213" s="24"/>
      <c r="AU27213" s="24"/>
    </row>
    <row r="27214">
      <c r="J27214" s="18"/>
      <c r="N27214" s="24"/>
      <c r="Q27214" s="24"/>
      <c r="T27214" s="24"/>
      <c r="W27214" s="24"/>
      <c r="Z27214" s="24"/>
      <c r="AC27214" s="24"/>
      <c r="AI27214" s="24"/>
      <c r="AL27214" s="24"/>
      <c r="AO27214" s="24"/>
      <c r="AR27214" s="24"/>
      <c r="AU27214" s="24"/>
    </row>
    <row r="27215">
      <c r="J27215" s="18"/>
      <c r="N27215" s="24"/>
      <c r="Q27215" s="24"/>
      <c r="T27215" s="24"/>
      <c r="W27215" s="24"/>
      <c r="Z27215" s="24"/>
      <c r="AC27215" s="24"/>
      <c r="AI27215" s="24"/>
      <c r="AL27215" s="24"/>
      <c r="AO27215" s="24"/>
      <c r="AR27215" s="24"/>
      <c r="AU27215" s="24"/>
    </row>
    <row r="27216">
      <c r="J27216" s="18"/>
      <c r="N27216" s="24"/>
      <c r="Q27216" s="24"/>
      <c r="T27216" s="24"/>
      <c r="W27216" s="24"/>
      <c r="Z27216" s="24"/>
      <c r="AC27216" s="24"/>
      <c r="AI27216" s="24"/>
      <c r="AL27216" s="24"/>
      <c r="AO27216" s="24"/>
      <c r="AR27216" s="24"/>
      <c r="AU27216" s="24"/>
    </row>
    <row r="27217">
      <c r="J27217" s="18"/>
      <c r="N27217" s="24"/>
      <c r="Q27217" s="24"/>
      <c r="T27217" s="24"/>
      <c r="W27217" s="24"/>
      <c r="Z27217" s="24"/>
      <c r="AC27217" s="24"/>
      <c r="AI27217" s="24"/>
      <c r="AL27217" s="24"/>
      <c r="AO27217" s="24"/>
      <c r="AR27217" s="24"/>
      <c r="AU27217" s="24"/>
    </row>
    <row r="27218">
      <c r="J27218" s="18"/>
      <c r="N27218" s="24"/>
      <c r="Q27218" s="24"/>
      <c r="T27218" s="24"/>
      <c r="W27218" s="24"/>
      <c r="Z27218" s="24"/>
      <c r="AC27218" s="24"/>
      <c r="AI27218" s="24"/>
      <c r="AL27218" s="24"/>
      <c r="AO27218" s="24"/>
      <c r="AR27218" s="24"/>
      <c r="AU27218" s="24"/>
    </row>
    <row r="27219">
      <c r="J27219" s="18"/>
      <c r="N27219" s="24"/>
      <c r="Q27219" s="24"/>
      <c r="T27219" s="24"/>
      <c r="W27219" s="24"/>
      <c r="Z27219" s="24"/>
      <c r="AC27219" s="24"/>
      <c r="AI27219" s="24"/>
      <c r="AL27219" s="24"/>
      <c r="AO27219" s="24"/>
      <c r="AR27219" s="24"/>
      <c r="AU27219" s="24"/>
    </row>
    <row r="27220">
      <c r="J27220" s="18"/>
      <c r="N27220" s="24"/>
      <c r="Q27220" s="24"/>
      <c r="T27220" s="24"/>
      <c r="W27220" s="24"/>
      <c r="Z27220" s="24"/>
      <c r="AC27220" s="24"/>
      <c r="AI27220" s="24"/>
      <c r="AL27220" s="24"/>
      <c r="AO27220" s="24"/>
      <c r="AR27220" s="24"/>
      <c r="AU27220" s="24"/>
    </row>
    <row r="27221">
      <c r="J27221" s="18"/>
      <c r="N27221" s="24"/>
      <c r="Q27221" s="24"/>
      <c r="T27221" s="24"/>
      <c r="W27221" s="24"/>
      <c r="Z27221" s="24"/>
      <c r="AC27221" s="24"/>
      <c r="AI27221" s="24"/>
      <c r="AL27221" s="24"/>
      <c r="AO27221" s="24"/>
      <c r="AR27221" s="24"/>
      <c r="AU27221" s="24"/>
    </row>
    <row r="27222">
      <c r="J27222" s="18"/>
      <c r="N27222" s="24"/>
      <c r="Q27222" s="24"/>
      <c r="T27222" s="24"/>
      <c r="W27222" s="24"/>
      <c r="Z27222" s="24"/>
      <c r="AC27222" s="24"/>
      <c r="AI27222" s="24"/>
      <c r="AL27222" s="24"/>
      <c r="AO27222" s="24"/>
      <c r="AR27222" s="24"/>
      <c r="AU27222" s="24"/>
    </row>
    <row r="27223">
      <c r="J27223" s="18"/>
      <c r="N27223" s="24"/>
      <c r="Q27223" s="24"/>
      <c r="T27223" s="24"/>
      <c r="W27223" s="24"/>
      <c r="Z27223" s="24"/>
      <c r="AC27223" s="24"/>
      <c r="AI27223" s="24"/>
      <c r="AL27223" s="24"/>
      <c r="AO27223" s="24"/>
      <c r="AR27223" s="24"/>
      <c r="AU27223" s="24"/>
    </row>
    <row r="27224">
      <c r="J27224" s="18"/>
      <c r="N27224" s="24"/>
      <c r="Q27224" s="24"/>
      <c r="T27224" s="24"/>
      <c r="W27224" s="24"/>
      <c r="Z27224" s="24"/>
      <c r="AC27224" s="24"/>
      <c r="AI27224" s="24"/>
      <c r="AL27224" s="24"/>
      <c r="AO27224" s="24"/>
      <c r="AR27224" s="24"/>
      <c r="AU27224" s="24"/>
    </row>
    <row r="27225">
      <c r="J27225" s="18"/>
      <c r="N27225" s="24"/>
      <c r="Q27225" s="24"/>
      <c r="T27225" s="24"/>
      <c r="W27225" s="24"/>
      <c r="Z27225" s="24"/>
      <c r="AC27225" s="24"/>
      <c r="AI27225" s="24"/>
      <c r="AL27225" s="24"/>
      <c r="AO27225" s="24"/>
      <c r="AR27225" s="24"/>
      <c r="AU27225" s="24"/>
    </row>
    <row r="27226">
      <c r="J27226" s="18"/>
      <c r="N27226" s="24"/>
      <c r="Q27226" s="24"/>
      <c r="T27226" s="24"/>
      <c r="W27226" s="24"/>
      <c r="Z27226" s="24"/>
      <c r="AC27226" s="24"/>
      <c r="AI27226" s="24"/>
      <c r="AL27226" s="24"/>
      <c r="AO27226" s="24"/>
      <c r="AR27226" s="24"/>
      <c r="AU27226" s="24"/>
    </row>
    <row r="27227">
      <c r="J27227" s="18"/>
      <c r="N27227" s="24"/>
      <c r="Q27227" s="24"/>
      <c r="T27227" s="24"/>
      <c r="W27227" s="24"/>
      <c r="Z27227" s="24"/>
      <c r="AC27227" s="24"/>
      <c r="AI27227" s="24"/>
      <c r="AL27227" s="24"/>
      <c r="AO27227" s="24"/>
      <c r="AR27227" s="24"/>
      <c r="AU27227" s="24"/>
    </row>
    <row r="27228">
      <c r="J27228" s="18"/>
      <c r="N27228" s="24"/>
      <c r="Q27228" s="24"/>
      <c r="T27228" s="24"/>
      <c r="W27228" s="24"/>
      <c r="Z27228" s="24"/>
      <c r="AC27228" s="24"/>
      <c r="AI27228" s="24"/>
      <c r="AL27228" s="24"/>
      <c r="AO27228" s="24"/>
      <c r="AR27228" s="24"/>
      <c r="AU27228" s="24"/>
    </row>
    <row r="27229">
      <c r="J27229" s="18"/>
      <c r="N27229" s="24"/>
      <c r="Q27229" s="24"/>
      <c r="T27229" s="24"/>
      <c r="W27229" s="24"/>
      <c r="Z27229" s="24"/>
      <c r="AC27229" s="24"/>
      <c r="AI27229" s="24"/>
      <c r="AL27229" s="24"/>
      <c r="AO27229" s="24"/>
      <c r="AR27229" s="24"/>
      <c r="AU27229" s="24"/>
    </row>
    <row r="27230">
      <c r="J27230" s="18"/>
      <c r="N27230" s="24"/>
      <c r="Q27230" s="24"/>
      <c r="T27230" s="24"/>
      <c r="W27230" s="24"/>
      <c r="Z27230" s="24"/>
      <c r="AC27230" s="24"/>
      <c r="AI27230" s="24"/>
      <c r="AL27230" s="24"/>
      <c r="AO27230" s="24"/>
      <c r="AR27230" s="24"/>
      <c r="AU27230" s="24"/>
    </row>
    <row r="27231">
      <c r="J27231" s="18"/>
      <c r="N27231" s="24"/>
      <c r="Q27231" s="24"/>
      <c r="T27231" s="24"/>
      <c r="W27231" s="24"/>
      <c r="Z27231" s="24"/>
      <c r="AC27231" s="24"/>
      <c r="AI27231" s="24"/>
      <c r="AL27231" s="24"/>
      <c r="AO27231" s="24"/>
      <c r="AR27231" s="24"/>
      <c r="AU27231" s="24"/>
    </row>
    <row r="27232">
      <c r="J27232" s="18"/>
      <c r="N27232" s="24"/>
      <c r="Q27232" s="24"/>
      <c r="T27232" s="24"/>
      <c r="W27232" s="24"/>
      <c r="Z27232" s="24"/>
      <c r="AC27232" s="24"/>
      <c r="AI27232" s="24"/>
      <c r="AL27232" s="24"/>
      <c r="AO27232" s="24"/>
      <c r="AR27232" s="24"/>
      <c r="AU27232" s="24"/>
    </row>
    <row r="27233">
      <c r="J27233" s="18"/>
      <c r="N27233" s="24"/>
      <c r="Q27233" s="24"/>
      <c r="T27233" s="24"/>
      <c r="W27233" s="24"/>
      <c r="Z27233" s="24"/>
      <c r="AC27233" s="24"/>
      <c r="AI27233" s="24"/>
      <c r="AL27233" s="24"/>
      <c r="AO27233" s="24"/>
      <c r="AR27233" s="24"/>
      <c r="AU27233" s="24"/>
    </row>
    <row r="27234">
      <c r="J27234" s="18"/>
      <c r="N27234" s="24"/>
      <c r="Q27234" s="24"/>
      <c r="T27234" s="24"/>
      <c r="W27234" s="24"/>
      <c r="Z27234" s="24"/>
      <c r="AC27234" s="24"/>
      <c r="AI27234" s="24"/>
      <c r="AL27234" s="24"/>
      <c r="AO27234" s="24"/>
      <c r="AR27234" s="24"/>
      <c r="AU27234" s="24"/>
    </row>
    <row r="27235">
      <c r="J27235" s="18"/>
      <c r="N27235" s="24"/>
      <c r="Q27235" s="24"/>
      <c r="T27235" s="24"/>
      <c r="W27235" s="24"/>
      <c r="Z27235" s="24"/>
      <c r="AC27235" s="24"/>
      <c r="AI27235" s="24"/>
      <c r="AL27235" s="24"/>
      <c r="AO27235" s="24"/>
      <c r="AR27235" s="24"/>
      <c r="AU27235" s="24"/>
    </row>
    <row r="27236">
      <c r="J27236" s="18"/>
      <c r="N27236" s="24"/>
      <c r="Q27236" s="24"/>
      <c r="T27236" s="24"/>
      <c r="W27236" s="24"/>
      <c r="Z27236" s="24"/>
      <c r="AC27236" s="24"/>
      <c r="AI27236" s="24"/>
      <c r="AL27236" s="24"/>
      <c r="AO27236" s="24"/>
      <c r="AR27236" s="24"/>
      <c r="AU27236" s="24"/>
    </row>
    <row r="27237">
      <c r="J27237" s="18"/>
      <c r="N27237" s="24"/>
      <c r="Q27237" s="24"/>
      <c r="T27237" s="24"/>
      <c r="W27237" s="24"/>
      <c r="Z27237" s="24"/>
      <c r="AC27237" s="24"/>
      <c r="AI27237" s="24"/>
      <c r="AL27237" s="24"/>
      <c r="AO27237" s="24"/>
      <c r="AR27237" s="24"/>
      <c r="AU27237" s="24"/>
    </row>
    <row r="27238">
      <c r="J27238" s="18"/>
      <c r="N27238" s="24"/>
      <c r="Q27238" s="24"/>
      <c r="T27238" s="24"/>
      <c r="W27238" s="24"/>
      <c r="Z27238" s="24"/>
      <c r="AC27238" s="24"/>
      <c r="AI27238" s="24"/>
      <c r="AL27238" s="24"/>
      <c r="AO27238" s="24"/>
      <c r="AR27238" s="24"/>
      <c r="AU27238" s="24"/>
    </row>
    <row r="27239">
      <c r="J27239" s="18"/>
      <c r="N27239" s="24"/>
      <c r="Q27239" s="24"/>
      <c r="T27239" s="24"/>
      <c r="W27239" s="24"/>
      <c r="Z27239" s="24"/>
      <c r="AC27239" s="24"/>
      <c r="AI27239" s="24"/>
      <c r="AL27239" s="24"/>
      <c r="AO27239" s="24"/>
      <c r="AR27239" s="24"/>
      <c r="AU27239" s="24"/>
    </row>
    <row r="27240">
      <c r="J27240" s="18"/>
      <c r="N27240" s="24"/>
      <c r="Q27240" s="24"/>
      <c r="T27240" s="24"/>
      <c r="W27240" s="24"/>
      <c r="Z27240" s="24"/>
      <c r="AC27240" s="24"/>
      <c r="AI27240" s="24"/>
      <c r="AL27240" s="24"/>
      <c r="AO27240" s="24"/>
      <c r="AR27240" s="24"/>
      <c r="AU27240" s="24"/>
    </row>
    <row r="27241">
      <c r="J27241" s="18"/>
      <c r="N27241" s="24"/>
      <c r="Q27241" s="24"/>
      <c r="T27241" s="24"/>
      <c r="W27241" s="24"/>
      <c r="Z27241" s="24"/>
      <c r="AC27241" s="24"/>
      <c r="AI27241" s="24"/>
      <c r="AL27241" s="24"/>
      <c r="AO27241" s="24"/>
      <c r="AR27241" s="24"/>
      <c r="AU27241" s="24"/>
    </row>
    <row r="27242">
      <c r="J27242" s="18"/>
      <c r="N27242" s="24"/>
      <c r="Q27242" s="24"/>
      <c r="T27242" s="24"/>
      <c r="W27242" s="24"/>
      <c r="Z27242" s="24"/>
      <c r="AC27242" s="24"/>
      <c r="AI27242" s="24"/>
      <c r="AL27242" s="24"/>
      <c r="AO27242" s="24"/>
      <c r="AR27242" s="24"/>
      <c r="AU27242" s="24"/>
    </row>
    <row r="27243">
      <c r="J27243" s="18"/>
      <c r="N27243" s="24"/>
      <c r="Q27243" s="24"/>
      <c r="T27243" s="24"/>
      <c r="W27243" s="24"/>
      <c r="Z27243" s="24"/>
      <c r="AC27243" s="24"/>
      <c r="AI27243" s="24"/>
      <c r="AL27243" s="24"/>
      <c r="AO27243" s="24"/>
      <c r="AR27243" s="24"/>
      <c r="AU27243" s="24"/>
    </row>
    <row r="27244">
      <c r="J27244" s="18"/>
      <c r="N27244" s="24"/>
      <c r="Q27244" s="24"/>
      <c r="T27244" s="24"/>
      <c r="W27244" s="24"/>
      <c r="Z27244" s="24"/>
      <c r="AC27244" s="24"/>
      <c r="AI27244" s="24"/>
      <c r="AL27244" s="24"/>
      <c r="AO27244" s="24"/>
      <c r="AR27244" s="24"/>
      <c r="AU27244" s="24"/>
    </row>
    <row r="27245">
      <c r="J27245" s="18"/>
      <c r="N27245" s="24"/>
      <c r="Q27245" s="24"/>
      <c r="T27245" s="24"/>
      <c r="W27245" s="24"/>
      <c r="Z27245" s="24"/>
      <c r="AC27245" s="24"/>
      <c r="AI27245" s="24"/>
      <c r="AL27245" s="24"/>
      <c r="AO27245" s="24"/>
      <c r="AR27245" s="24"/>
      <c r="AU27245" s="24"/>
    </row>
    <row r="27246">
      <c r="J27246" s="18"/>
      <c r="N27246" s="24"/>
      <c r="Q27246" s="24"/>
      <c r="T27246" s="24"/>
      <c r="W27246" s="24"/>
      <c r="Z27246" s="24"/>
      <c r="AC27246" s="24"/>
      <c r="AI27246" s="24"/>
      <c r="AL27246" s="24"/>
      <c r="AO27246" s="24"/>
      <c r="AR27246" s="24"/>
      <c r="AU27246" s="24"/>
    </row>
    <row r="27247">
      <c r="J27247" s="18"/>
      <c r="N27247" s="24"/>
      <c r="Q27247" s="24"/>
      <c r="T27247" s="24"/>
      <c r="W27247" s="24"/>
      <c r="Z27247" s="24"/>
      <c r="AC27247" s="24"/>
      <c r="AI27247" s="24"/>
      <c r="AL27247" s="24"/>
      <c r="AO27247" s="24"/>
      <c r="AR27247" s="24"/>
      <c r="AU27247" s="24"/>
    </row>
    <row r="27248">
      <c r="J27248" s="18"/>
      <c r="N27248" s="24"/>
      <c r="Q27248" s="24"/>
      <c r="T27248" s="24"/>
      <c r="W27248" s="24"/>
      <c r="Z27248" s="24"/>
      <c r="AC27248" s="24"/>
      <c r="AI27248" s="24"/>
      <c r="AL27248" s="24"/>
      <c r="AO27248" s="24"/>
      <c r="AR27248" s="24"/>
      <c r="AU27248" s="24"/>
    </row>
    <row r="27249">
      <c r="J27249" s="18"/>
      <c r="N27249" s="24"/>
      <c r="Q27249" s="24"/>
      <c r="T27249" s="24"/>
      <c r="W27249" s="24"/>
      <c r="Z27249" s="24"/>
      <c r="AC27249" s="24"/>
      <c r="AI27249" s="24"/>
      <c r="AL27249" s="24"/>
      <c r="AO27249" s="24"/>
      <c r="AR27249" s="24"/>
      <c r="AU27249" s="24"/>
    </row>
    <row r="27250">
      <c r="J27250" s="18"/>
      <c r="N27250" s="24"/>
      <c r="Q27250" s="24"/>
      <c r="T27250" s="24"/>
      <c r="W27250" s="24"/>
      <c r="Z27250" s="24"/>
      <c r="AC27250" s="24"/>
      <c r="AI27250" s="24"/>
      <c r="AL27250" s="24"/>
      <c r="AO27250" s="24"/>
      <c r="AR27250" s="24"/>
      <c r="AU27250" s="24"/>
    </row>
    <row r="27251">
      <c r="J27251" s="18"/>
      <c r="N27251" s="24"/>
      <c r="Q27251" s="24"/>
      <c r="T27251" s="24"/>
      <c r="W27251" s="24"/>
      <c r="Z27251" s="24"/>
      <c r="AC27251" s="24"/>
      <c r="AI27251" s="24"/>
      <c r="AL27251" s="24"/>
      <c r="AO27251" s="24"/>
      <c r="AR27251" s="24"/>
      <c r="AU27251" s="24"/>
    </row>
    <row r="27252">
      <c r="J27252" s="18"/>
      <c r="N27252" s="24"/>
      <c r="Q27252" s="24"/>
      <c r="T27252" s="24"/>
      <c r="W27252" s="24"/>
      <c r="Z27252" s="24"/>
      <c r="AC27252" s="24"/>
      <c r="AI27252" s="24"/>
      <c r="AL27252" s="24"/>
      <c r="AO27252" s="24"/>
      <c r="AR27252" s="24"/>
      <c r="AU27252" s="24"/>
    </row>
    <row r="27253">
      <c r="J27253" s="18"/>
      <c r="N27253" s="24"/>
      <c r="Q27253" s="24"/>
      <c r="T27253" s="24"/>
      <c r="W27253" s="24"/>
      <c r="Z27253" s="24"/>
      <c r="AC27253" s="24"/>
      <c r="AI27253" s="24"/>
      <c r="AL27253" s="24"/>
      <c r="AO27253" s="24"/>
      <c r="AR27253" s="24"/>
      <c r="AU27253" s="24"/>
    </row>
    <row r="27254">
      <c r="J27254" s="18"/>
      <c r="N27254" s="24"/>
      <c r="Q27254" s="24"/>
      <c r="T27254" s="24"/>
      <c r="W27254" s="24"/>
      <c r="Z27254" s="24"/>
      <c r="AC27254" s="24"/>
      <c r="AI27254" s="24"/>
      <c r="AL27254" s="24"/>
      <c r="AO27254" s="24"/>
      <c r="AR27254" s="24"/>
      <c r="AU27254" s="24"/>
    </row>
    <row r="27255">
      <c r="J27255" s="18"/>
      <c r="N27255" s="24"/>
      <c r="Q27255" s="24"/>
      <c r="T27255" s="24"/>
      <c r="W27255" s="24"/>
      <c r="Z27255" s="24"/>
      <c r="AC27255" s="24"/>
      <c r="AI27255" s="24"/>
      <c r="AL27255" s="24"/>
      <c r="AO27255" s="24"/>
      <c r="AR27255" s="24"/>
      <c r="AU27255" s="24"/>
    </row>
    <row r="27256">
      <c r="J27256" s="18"/>
      <c r="N27256" s="24"/>
      <c r="Q27256" s="24"/>
      <c r="T27256" s="24"/>
      <c r="W27256" s="24"/>
      <c r="Z27256" s="24"/>
      <c r="AC27256" s="24"/>
      <c r="AI27256" s="24"/>
      <c r="AL27256" s="24"/>
      <c r="AO27256" s="24"/>
      <c r="AR27256" s="24"/>
      <c r="AU27256" s="24"/>
    </row>
    <row r="27257">
      <c r="J27257" s="18"/>
      <c r="N27257" s="24"/>
      <c r="Q27257" s="24"/>
      <c r="T27257" s="24"/>
      <c r="W27257" s="24"/>
      <c r="Z27257" s="24"/>
      <c r="AC27257" s="24"/>
      <c r="AI27257" s="24"/>
      <c r="AL27257" s="24"/>
      <c r="AO27257" s="24"/>
      <c r="AR27257" s="24"/>
      <c r="AU27257" s="24"/>
    </row>
    <row r="27258">
      <c r="J27258" s="18"/>
      <c r="N27258" s="24"/>
      <c r="Q27258" s="24"/>
      <c r="T27258" s="24"/>
      <c r="W27258" s="24"/>
      <c r="Z27258" s="24"/>
      <c r="AC27258" s="24"/>
      <c r="AI27258" s="24"/>
      <c r="AL27258" s="24"/>
      <c r="AO27258" s="24"/>
      <c r="AR27258" s="24"/>
      <c r="AU27258" s="24"/>
    </row>
    <row r="27259">
      <c r="J27259" s="18"/>
      <c r="N27259" s="24"/>
      <c r="Q27259" s="24"/>
      <c r="T27259" s="24"/>
      <c r="W27259" s="24"/>
      <c r="Z27259" s="24"/>
      <c r="AC27259" s="24"/>
      <c r="AI27259" s="24"/>
      <c r="AL27259" s="24"/>
      <c r="AO27259" s="24"/>
      <c r="AR27259" s="24"/>
      <c r="AU27259" s="24"/>
    </row>
    <row r="27260">
      <c r="J27260" s="18"/>
      <c r="N27260" s="24"/>
      <c r="Q27260" s="24"/>
      <c r="T27260" s="24"/>
      <c r="W27260" s="24"/>
      <c r="Z27260" s="24"/>
      <c r="AC27260" s="24"/>
      <c r="AI27260" s="24"/>
      <c r="AL27260" s="24"/>
      <c r="AO27260" s="24"/>
      <c r="AR27260" s="24"/>
      <c r="AU27260" s="24"/>
    </row>
    <row r="27261">
      <c r="J27261" s="18"/>
      <c r="N27261" s="24"/>
      <c r="Q27261" s="24"/>
      <c r="T27261" s="24"/>
      <c r="W27261" s="24"/>
      <c r="Z27261" s="24"/>
      <c r="AC27261" s="24"/>
      <c r="AI27261" s="24"/>
      <c r="AL27261" s="24"/>
      <c r="AO27261" s="24"/>
      <c r="AR27261" s="24"/>
      <c r="AU27261" s="24"/>
    </row>
    <row r="27262">
      <c r="J27262" s="18"/>
      <c r="N27262" s="24"/>
      <c r="Q27262" s="24"/>
      <c r="T27262" s="24"/>
      <c r="W27262" s="24"/>
      <c r="Z27262" s="24"/>
      <c r="AC27262" s="24"/>
      <c r="AI27262" s="24"/>
      <c r="AL27262" s="24"/>
      <c r="AO27262" s="24"/>
      <c r="AR27262" s="24"/>
      <c r="AU27262" s="24"/>
    </row>
    <row r="27263">
      <c r="J27263" s="18"/>
      <c r="N27263" s="24"/>
      <c r="Q27263" s="24"/>
      <c r="T27263" s="24"/>
      <c r="W27263" s="24"/>
      <c r="Z27263" s="24"/>
      <c r="AC27263" s="24"/>
      <c r="AI27263" s="24"/>
      <c r="AL27263" s="24"/>
      <c r="AO27263" s="24"/>
      <c r="AR27263" s="24"/>
      <c r="AU27263" s="24"/>
    </row>
    <row r="27264">
      <c r="J27264" s="18"/>
      <c r="N27264" s="24"/>
      <c r="Q27264" s="24"/>
      <c r="T27264" s="24"/>
      <c r="W27264" s="24"/>
      <c r="Z27264" s="24"/>
      <c r="AC27264" s="24"/>
      <c r="AI27264" s="24"/>
      <c r="AL27264" s="24"/>
      <c r="AO27264" s="24"/>
      <c r="AR27264" s="24"/>
      <c r="AU27264" s="24"/>
    </row>
    <row r="27265">
      <c r="J27265" s="18"/>
      <c r="N27265" s="24"/>
      <c r="Q27265" s="24"/>
      <c r="T27265" s="24"/>
      <c r="W27265" s="24"/>
      <c r="Z27265" s="24"/>
      <c r="AC27265" s="24"/>
      <c r="AI27265" s="24"/>
      <c r="AL27265" s="24"/>
      <c r="AO27265" s="24"/>
      <c r="AR27265" s="24"/>
      <c r="AU27265" s="24"/>
    </row>
    <row r="27266">
      <c r="J27266" s="18"/>
      <c r="N27266" s="24"/>
      <c r="Q27266" s="24"/>
      <c r="T27266" s="24"/>
      <c r="W27266" s="24"/>
      <c r="Z27266" s="24"/>
      <c r="AC27266" s="24"/>
      <c r="AI27266" s="24"/>
      <c r="AL27266" s="24"/>
      <c r="AO27266" s="24"/>
      <c r="AR27266" s="24"/>
      <c r="AU27266" s="24"/>
    </row>
    <row r="27267">
      <c r="J27267" s="18"/>
      <c r="N27267" s="24"/>
      <c r="Q27267" s="24"/>
      <c r="T27267" s="24"/>
      <c r="W27267" s="24"/>
      <c r="Z27267" s="24"/>
      <c r="AC27267" s="24"/>
      <c r="AI27267" s="24"/>
      <c r="AL27267" s="24"/>
      <c r="AO27267" s="24"/>
      <c r="AR27267" s="24"/>
      <c r="AU27267" s="24"/>
    </row>
    <row r="27268">
      <c r="J27268" s="18"/>
      <c r="N27268" s="24"/>
      <c r="Q27268" s="24"/>
      <c r="T27268" s="24"/>
      <c r="W27268" s="24"/>
      <c r="Z27268" s="24"/>
      <c r="AC27268" s="24"/>
      <c r="AI27268" s="24"/>
      <c r="AL27268" s="24"/>
      <c r="AO27268" s="24"/>
      <c r="AR27268" s="24"/>
      <c r="AU27268" s="24"/>
    </row>
    <row r="27269">
      <c r="J27269" s="18"/>
      <c r="N27269" s="24"/>
      <c r="Q27269" s="24"/>
      <c r="T27269" s="24"/>
      <c r="W27269" s="24"/>
      <c r="Z27269" s="24"/>
      <c r="AC27269" s="24"/>
      <c r="AI27269" s="24"/>
      <c r="AL27269" s="24"/>
      <c r="AO27269" s="24"/>
      <c r="AR27269" s="24"/>
      <c r="AU27269" s="24"/>
    </row>
    <row r="27270">
      <c r="J27270" s="18"/>
      <c r="N27270" s="24"/>
      <c r="Q27270" s="24"/>
      <c r="T27270" s="24"/>
      <c r="W27270" s="24"/>
      <c r="Z27270" s="24"/>
      <c r="AC27270" s="24"/>
      <c r="AI27270" s="24"/>
      <c r="AL27270" s="24"/>
      <c r="AO27270" s="24"/>
      <c r="AR27270" s="24"/>
      <c r="AU27270" s="24"/>
    </row>
    <row r="27271">
      <c r="J27271" s="18"/>
      <c r="N27271" s="24"/>
      <c r="Q27271" s="24"/>
      <c r="T27271" s="24"/>
      <c r="W27271" s="24"/>
      <c r="Z27271" s="24"/>
      <c r="AC27271" s="24"/>
      <c r="AI27271" s="24"/>
      <c r="AL27271" s="24"/>
      <c r="AO27271" s="24"/>
      <c r="AR27271" s="24"/>
      <c r="AU27271" s="24"/>
    </row>
    <row r="27272">
      <c r="J27272" s="18"/>
      <c r="N27272" s="24"/>
      <c r="Q27272" s="24"/>
      <c r="T27272" s="24"/>
      <c r="W27272" s="24"/>
      <c r="Z27272" s="24"/>
      <c r="AC27272" s="24"/>
      <c r="AI27272" s="24"/>
      <c r="AL27272" s="24"/>
      <c r="AO27272" s="24"/>
      <c r="AR27272" s="24"/>
      <c r="AU27272" s="24"/>
    </row>
    <row r="27273">
      <c r="J27273" s="18"/>
      <c r="N27273" s="24"/>
      <c r="Q27273" s="24"/>
      <c r="T27273" s="24"/>
      <c r="W27273" s="24"/>
      <c r="Z27273" s="24"/>
      <c r="AC27273" s="24"/>
      <c r="AI27273" s="24"/>
      <c r="AL27273" s="24"/>
      <c r="AO27273" s="24"/>
      <c r="AR27273" s="24"/>
      <c r="AU27273" s="24"/>
    </row>
    <row r="27274">
      <c r="J27274" s="18"/>
      <c r="N27274" s="24"/>
      <c r="Q27274" s="24"/>
      <c r="T27274" s="24"/>
      <c r="W27274" s="24"/>
      <c r="Z27274" s="24"/>
      <c r="AC27274" s="24"/>
      <c r="AI27274" s="24"/>
      <c r="AL27274" s="24"/>
      <c r="AO27274" s="24"/>
      <c r="AR27274" s="24"/>
      <c r="AU27274" s="24"/>
    </row>
    <row r="27275">
      <c r="J27275" s="18"/>
      <c r="N27275" s="24"/>
      <c r="Q27275" s="24"/>
      <c r="T27275" s="24"/>
      <c r="W27275" s="24"/>
      <c r="Z27275" s="24"/>
      <c r="AC27275" s="24"/>
      <c r="AI27275" s="24"/>
      <c r="AL27275" s="24"/>
      <c r="AO27275" s="24"/>
      <c r="AR27275" s="24"/>
      <c r="AU27275" s="24"/>
    </row>
    <row r="27276">
      <c r="J27276" s="18"/>
      <c r="N27276" s="24"/>
      <c r="Q27276" s="24"/>
      <c r="T27276" s="24"/>
      <c r="W27276" s="24"/>
      <c r="Z27276" s="24"/>
      <c r="AC27276" s="24"/>
      <c r="AI27276" s="24"/>
      <c r="AL27276" s="24"/>
      <c r="AO27276" s="24"/>
      <c r="AR27276" s="24"/>
      <c r="AU27276" s="24"/>
    </row>
    <row r="27277">
      <c r="J27277" s="18"/>
      <c r="N27277" s="24"/>
      <c r="Q27277" s="24"/>
      <c r="T27277" s="24"/>
      <c r="W27277" s="24"/>
      <c r="Z27277" s="24"/>
      <c r="AC27277" s="24"/>
      <c r="AI27277" s="24"/>
      <c r="AL27277" s="24"/>
      <c r="AO27277" s="24"/>
      <c r="AR27277" s="24"/>
      <c r="AU27277" s="24"/>
    </row>
    <row r="27278">
      <c r="J27278" s="18"/>
      <c r="N27278" s="24"/>
      <c r="Q27278" s="24"/>
      <c r="T27278" s="24"/>
      <c r="W27278" s="24"/>
      <c r="Z27278" s="24"/>
      <c r="AC27278" s="24"/>
      <c r="AI27278" s="24"/>
      <c r="AL27278" s="24"/>
      <c r="AO27278" s="24"/>
      <c r="AR27278" s="24"/>
      <c r="AU27278" s="24"/>
    </row>
    <row r="27279">
      <c r="J27279" s="18"/>
      <c r="N27279" s="24"/>
      <c r="Q27279" s="24"/>
      <c r="T27279" s="24"/>
      <c r="W27279" s="24"/>
      <c r="Z27279" s="24"/>
      <c r="AC27279" s="24"/>
      <c r="AI27279" s="24"/>
      <c r="AL27279" s="24"/>
      <c r="AO27279" s="24"/>
      <c r="AR27279" s="24"/>
      <c r="AU27279" s="24"/>
    </row>
    <row r="27280">
      <c r="J27280" s="18"/>
      <c r="N27280" s="24"/>
      <c r="Q27280" s="24"/>
      <c r="T27280" s="24"/>
      <c r="W27280" s="24"/>
      <c r="Z27280" s="24"/>
      <c r="AC27280" s="24"/>
      <c r="AI27280" s="24"/>
      <c r="AL27280" s="24"/>
      <c r="AO27280" s="24"/>
      <c r="AR27280" s="24"/>
      <c r="AU27280" s="24"/>
    </row>
    <row r="27281">
      <c r="J27281" s="18"/>
      <c r="N27281" s="24"/>
      <c r="Q27281" s="24"/>
      <c r="T27281" s="24"/>
      <c r="W27281" s="24"/>
      <c r="Z27281" s="24"/>
      <c r="AC27281" s="24"/>
      <c r="AI27281" s="24"/>
      <c r="AL27281" s="24"/>
      <c r="AO27281" s="24"/>
      <c r="AR27281" s="24"/>
      <c r="AU27281" s="24"/>
    </row>
    <row r="27282">
      <c r="J27282" s="18"/>
      <c r="N27282" s="24"/>
      <c r="Q27282" s="24"/>
      <c r="T27282" s="24"/>
      <c r="W27282" s="24"/>
      <c r="Z27282" s="24"/>
      <c r="AC27282" s="24"/>
      <c r="AI27282" s="24"/>
      <c r="AL27282" s="24"/>
      <c r="AO27282" s="24"/>
      <c r="AR27282" s="24"/>
      <c r="AU27282" s="24"/>
    </row>
    <row r="27283">
      <c r="J27283" s="18"/>
      <c r="N27283" s="24"/>
      <c r="Q27283" s="24"/>
      <c r="T27283" s="24"/>
      <c r="W27283" s="24"/>
      <c r="Z27283" s="24"/>
      <c r="AC27283" s="24"/>
      <c r="AI27283" s="24"/>
      <c r="AL27283" s="24"/>
      <c r="AO27283" s="24"/>
      <c r="AR27283" s="24"/>
      <c r="AU27283" s="24"/>
    </row>
    <row r="27284">
      <c r="J27284" s="18"/>
      <c r="N27284" s="24"/>
      <c r="Q27284" s="24"/>
      <c r="T27284" s="24"/>
      <c r="W27284" s="24"/>
      <c r="Z27284" s="24"/>
      <c r="AC27284" s="24"/>
      <c r="AI27284" s="24"/>
      <c r="AL27284" s="24"/>
      <c r="AO27284" s="24"/>
      <c r="AR27284" s="24"/>
      <c r="AU27284" s="24"/>
    </row>
    <row r="27285">
      <c r="J27285" s="18"/>
      <c r="N27285" s="24"/>
      <c r="Q27285" s="24"/>
      <c r="T27285" s="24"/>
      <c r="W27285" s="24"/>
      <c r="Z27285" s="24"/>
      <c r="AC27285" s="24"/>
      <c r="AI27285" s="24"/>
      <c r="AL27285" s="24"/>
      <c r="AO27285" s="24"/>
      <c r="AR27285" s="24"/>
      <c r="AU27285" s="24"/>
    </row>
    <row r="27286">
      <c r="J27286" s="18"/>
      <c r="N27286" s="24"/>
      <c r="Q27286" s="24"/>
      <c r="T27286" s="24"/>
      <c r="W27286" s="24"/>
      <c r="Z27286" s="24"/>
      <c r="AC27286" s="24"/>
      <c r="AI27286" s="24"/>
      <c r="AL27286" s="24"/>
      <c r="AO27286" s="24"/>
      <c r="AR27286" s="24"/>
      <c r="AU27286" s="24"/>
    </row>
    <row r="27287">
      <c r="J27287" s="18"/>
      <c r="N27287" s="24"/>
      <c r="Q27287" s="24"/>
      <c r="T27287" s="24"/>
      <c r="W27287" s="24"/>
      <c r="Z27287" s="24"/>
      <c r="AC27287" s="24"/>
      <c r="AI27287" s="24"/>
      <c r="AL27287" s="24"/>
      <c r="AO27287" s="24"/>
      <c r="AR27287" s="24"/>
      <c r="AU27287" s="24"/>
    </row>
    <row r="27288">
      <c r="J27288" s="18"/>
      <c r="N27288" s="24"/>
      <c r="Q27288" s="24"/>
      <c r="T27288" s="24"/>
      <c r="W27288" s="24"/>
      <c r="Z27288" s="24"/>
      <c r="AC27288" s="24"/>
      <c r="AI27288" s="24"/>
      <c r="AL27288" s="24"/>
      <c r="AO27288" s="24"/>
      <c r="AR27288" s="24"/>
      <c r="AU27288" s="24"/>
    </row>
    <row r="27289">
      <c r="J27289" s="18"/>
      <c r="N27289" s="24"/>
      <c r="Q27289" s="24"/>
      <c r="T27289" s="24"/>
      <c r="W27289" s="24"/>
      <c r="Z27289" s="24"/>
      <c r="AC27289" s="24"/>
      <c r="AI27289" s="24"/>
      <c r="AL27289" s="24"/>
      <c r="AO27289" s="24"/>
      <c r="AR27289" s="24"/>
      <c r="AU27289" s="24"/>
    </row>
    <row r="27290">
      <c r="J27290" s="18"/>
      <c r="N27290" s="24"/>
      <c r="Q27290" s="24"/>
      <c r="T27290" s="24"/>
      <c r="W27290" s="24"/>
      <c r="Z27290" s="24"/>
      <c r="AC27290" s="24"/>
      <c r="AI27290" s="24"/>
      <c r="AL27290" s="24"/>
      <c r="AO27290" s="24"/>
      <c r="AR27290" s="24"/>
      <c r="AU27290" s="24"/>
    </row>
    <row r="27291">
      <c r="J27291" s="18"/>
      <c r="N27291" s="24"/>
      <c r="Q27291" s="24"/>
      <c r="T27291" s="24"/>
      <c r="W27291" s="24"/>
      <c r="Z27291" s="24"/>
      <c r="AC27291" s="24"/>
      <c r="AI27291" s="24"/>
      <c r="AL27291" s="24"/>
      <c r="AO27291" s="24"/>
      <c r="AR27291" s="24"/>
      <c r="AU27291" s="24"/>
    </row>
    <row r="27292">
      <c r="J27292" s="18"/>
      <c r="N27292" s="24"/>
      <c r="Q27292" s="24"/>
      <c r="T27292" s="24"/>
      <c r="W27292" s="24"/>
      <c r="Z27292" s="24"/>
      <c r="AC27292" s="24"/>
      <c r="AI27292" s="24"/>
      <c r="AL27292" s="24"/>
      <c r="AO27292" s="24"/>
      <c r="AR27292" s="24"/>
      <c r="AU27292" s="24"/>
    </row>
    <row r="27293">
      <c r="J27293" s="18"/>
      <c r="N27293" s="24"/>
      <c r="Q27293" s="24"/>
      <c r="T27293" s="24"/>
      <c r="W27293" s="24"/>
      <c r="Z27293" s="24"/>
      <c r="AC27293" s="24"/>
      <c r="AI27293" s="24"/>
      <c r="AL27293" s="24"/>
      <c r="AO27293" s="24"/>
      <c r="AR27293" s="24"/>
      <c r="AU27293" s="24"/>
    </row>
    <row r="27294">
      <c r="J27294" s="18"/>
      <c r="N27294" s="24"/>
      <c r="Q27294" s="24"/>
      <c r="T27294" s="24"/>
      <c r="W27294" s="24"/>
      <c r="Z27294" s="24"/>
      <c r="AC27294" s="24"/>
      <c r="AI27294" s="24"/>
      <c r="AL27294" s="24"/>
      <c r="AO27294" s="24"/>
      <c r="AR27294" s="24"/>
      <c r="AU27294" s="24"/>
    </row>
    <row r="27295">
      <c r="J27295" s="18"/>
      <c r="N27295" s="24"/>
      <c r="Q27295" s="24"/>
      <c r="T27295" s="24"/>
      <c r="W27295" s="24"/>
      <c r="Z27295" s="24"/>
      <c r="AC27295" s="24"/>
      <c r="AI27295" s="24"/>
      <c r="AL27295" s="24"/>
      <c r="AO27295" s="24"/>
      <c r="AR27295" s="24"/>
      <c r="AU27295" s="24"/>
    </row>
    <row r="27296">
      <c r="J27296" s="18"/>
      <c r="N27296" s="24"/>
      <c r="Q27296" s="24"/>
      <c r="T27296" s="24"/>
      <c r="W27296" s="24"/>
      <c r="Z27296" s="24"/>
      <c r="AC27296" s="24"/>
      <c r="AI27296" s="24"/>
      <c r="AL27296" s="24"/>
      <c r="AO27296" s="24"/>
      <c r="AR27296" s="24"/>
      <c r="AU27296" s="24"/>
    </row>
    <row r="27297">
      <c r="J27297" s="18"/>
      <c r="N27297" s="24"/>
      <c r="Q27297" s="24"/>
      <c r="T27297" s="24"/>
      <c r="W27297" s="24"/>
      <c r="Z27297" s="24"/>
      <c r="AC27297" s="24"/>
      <c r="AI27297" s="24"/>
      <c r="AL27297" s="24"/>
      <c r="AO27297" s="24"/>
      <c r="AR27297" s="24"/>
      <c r="AU27297" s="24"/>
    </row>
    <row r="27298">
      <c r="J27298" s="18"/>
      <c r="N27298" s="24"/>
      <c r="Q27298" s="24"/>
      <c r="T27298" s="24"/>
      <c r="W27298" s="24"/>
      <c r="Z27298" s="24"/>
      <c r="AC27298" s="24"/>
      <c r="AI27298" s="24"/>
      <c r="AL27298" s="24"/>
      <c r="AO27298" s="24"/>
      <c r="AR27298" s="24"/>
      <c r="AU27298" s="24"/>
    </row>
    <row r="27299">
      <c r="J27299" s="18"/>
      <c r="N27299" s="24"/>
      <c r="Q27299" s="24"/>
      <c r="T27299" s="24"/>
      <c r="W27299" s="24"/>
      <c r="Z27299" s="24"/>
      <c r="AC27299" s="24"/>
      <c r="AI27299" s="24"/>
      <c r="AL27299" s="24"/>
      <c r="AO27299" s="24"/>
      <c r="AR27299" s="24"/>
      <c r="AU27299" s="24"/>
    </row>
    <row r="27300">
      <c r="J27300" s="18"/>
      <c r="N27300" s="24"/>
      <c r="Q27300" s="24"/>
      <c r="T27300" s="24"/>
      <c r="W27300" s="24"/>
      <c r="Z27300" s="24"/>
      <c r="AC27300" s="24"/>
      <c r="AI27300" s="24"/>
      <c r="AL27300" s="24"/>
      <c r="AO27300" s="24"/>
      <c r="AR27300" s="24"/>
      <c r="AU27300" s="24"/>
    </row>
    <row r="27301">
      <c r="J27301" s="18"/>
      <c r="N27301" s="24"/>
      <c r="Q27301" s="24"/>
      <c r="T27301" s="24"/>
      <c r="W27301" s="24"/>
      <c r="Z27301" s="24"/>
      <c r="AC27301" s="24"/>
      <c r="AI27301" s="24"/>
      <c r="AL27301" s="24"/>
      <c r="AO27301" s="24"/>
      <c r="AR27301" s="24"/>
      <c r="AU27301" s="24"/>
    </row>
    <row r="27302">
      <c r="J27302" s="18"/>
      <c r="N27302" s="24"/>
      <c r="Q27302" s="24"/>
      <c r="T27302" s="24"/>
      <c r="W27302" s="24"/>
      <c r="Z27302" s="24"/>
      <c r="AC27302" s="24"/>
      <c r="AI27302" s="24"/>
      <c r="AL27302" s="24"/>
      <c r="AO27302" s="24"/>
      <c r="AR27302" s="24"/>
      <c r="AU27302" s="24"/>
    </row>
    <row r="27303">
      <c r="J27303" s="18"/>
      <c r="N27303" s="24"/>
      <c r="Q27303" s="24"/>
      <c r="T27303" s="24"/>
      <c r="W27303" s="24"/>
      <c r="Z27303" s="24"/>
      <c r="AC27303" s="24"/>
      <c r="AI27303" s="24"/>
      <c r="AL27303" s="24"/>
      <c r="AO27303" s="24"/>
      <c r="AR27303" s="24"/>
      <c r="AU27303" s="24"/>
    </row>
    <row r="27304">
      <c r="J27304" s="18"/>
      <c r="N27304" s="24"/>
      <c r="Q27304" s="24"/>
      <c r="T27304" s="24"/>
      <c r="W27304" s="24"/>
      <c r="Z27304" s="24"/>
      <c r="AC27304" s="24"/>
      <c r="AI27304" s="24"/>
      <c r="AL27304" s="24"/>
      <c r="AO27304" s="24"/>
      <c r="AR27304" s="24"/>
      <c r="AU27304" s="24"/>
    </row>
    <row r="27305">
      <c r="J27305" s="18"/>
      <c r="N27305" s="24"/>
      <c r="Q27305" s="24"/>
      <c r="T27305" s="24"/>
      <c r="W27305" s="24"/>
      <c r="Z27305" s="24"/>
      <c r="AC27305" s="24"/>
      <c r="AI27305" s="24"/>
      <c r="AL27305" s="24"/>
      <c r="AO27305" s="24"/>
      <c r="AR27305" s="24"/>
      <c r="AU27305" s="24"/>
    </row>
    <row r="27306">
      <c r="J27306" s="18"/>
      <c r="N27306" s="24"/>
      <c r="Q27306" s="24"/>
      <c r="T27306" s="24"/>
      <c r="W27306" s="24"/>
      <c r="Z27306" s="24"/>
      <c r="AC27306" s="24"/>
      <c r="AI27306" s="24"/>
      <c r="AL27306" s="24"/>
      <c r="AO27306" s="24"/>
      <c r="AR27306" s="24"/>
      <c r="AU27306" s="24"/>
    </row>
    <row r="27307">
      <c r="J27307" s="18"/>
      <c r="N27307" s="24"/>
      <c r="Q27307" s="24"/>
      <c r="T27307" s="24"/>
      <c r="W27307" s="24"/>
      <c r="Z27307" s="24"/>
      <c r="AC27307" s="24"/>
      <c r="AI27307" s="24"/>
      <c r="AL27307" s="24"/>
      <c r="AO27307" s="24"/>
      <c r="AR27307" s="24"/>
      <c r="AU27307" s="24"/>
    </row>
    <row r="27308">
      <c r="J27308" s="18"/>
      <c r="N27308" s="24"/>
      <c r="Q27308" s="24"/>
      <c r="T27308" s="24"/>
      <c r="W27308" s="24"/>
      <c r="Z27308" s="24"/>
      <c r="AC27308" s="24"/>
      <c r="AI27308" s="24"/>
      <c r="AL27308" s="24"/>
      <c r="AO27308" s="24"/>
      <c r="AR27308" s="24"/>
      <c r="AU27308" s="24"/>
    </row>
    <row r="27309">
      <c r="J27309" s="18"/>
      <c r="N27309" s="24"/>
      <c r="Q27309" s="24"/>
      <c r="T27309" s="24"/>
      <c r="W27309" s="24"/>
      <c r="Z27309" s="24"/>
      <c r="AC27309" s="24"/>
      <c r="AI27309" s="24"/>
      <c r="AL27309" s="24"/>
      <c r="AO27309" s="24"/>
      <c r="AR27309" s="24"/>
      <c r="AU27309" s="24"/>
    </row>
    <row r="27310">
      <c r="J27310" s="18"/>
      <c r="N27310" s="24"/>
      <c r="Q27310" s="24"/>
      <c r="T27310" s="24"/>
      <c r="W27310" s="24"/>
      <c r="Z27310" s="24"/>
      <c r="AC27310" s="24"/>
      <c r="AI27310" s="24"/>
      <c r="AL27310" s="24"/>
      <c r="AO27310" s="24"/>
      <c r="AR27310" s="24"/>
      <c r="AU27310" s="24"/>
    </row>
    <row r="27311">
      <c r="J27311" s="18"/>
      <c r="N27311" s="24"/>
      <c r="Q27311" s="24"/>
      <c r="T27311" s="24"/>
      <c r="W27311" s="24"/>
      <c r="Z27311" s="24"/>
      <c r="AC27311" s="24"/>
      <c r="AI27311" s="24"/>
      <c r="AL27311" s="24"/>
      <c r="AO27311" s="24"/>
      <c r="AR27311" s="24"/>
      <c r="AU27311" s="24"/>
    </row>
    <row r="27312">
      <c r="J27312" s="18"/>
      <c r="N27312" s="24"/>
      <c r="Q27312" s="24"/>
      <c r="T27312" s="24"/>
      <c r="W27312" s="24"/>
      <c r="Z27312" s="24"/>
      <c r="AC27312" s="24"/>
      <c r="AI27312" s="24"/>
      <c r="AL27312" s="24"/>
      <c r="AO27312" s="24"/>
      <c r="AR27312" s="24"/>
      <c r="AU27312" s="24"/>
    </row>
    <row r="27313">
      <c r="J27313" s="18"/>
      <c r="N27313" s="24"/>
      <c r="Q27313" s="24"/>
      <c r="T27313" s="24"/>
      <c r="W27313" s="24"/>
      <c r="Z27313" s="24"/>
      <c r="AC27313" s="24"/>
      <c r="AI27313" s="24"/>
      <c r="AL27313" s="24"/>
      <c r="AO27313" s="24"/>
      <c r="AR27313" s="24"/>
      <c r="AU27313" s="24"/>
    </row>
    <row r="27314">
      <c r="J27314" s="18"/>
      <c r="N27314" s="24"/>
      <c r="Q27314" s="24"/>
      <c r="T27314" s="24"/>
      <c r="W27314" s="24"/>
      <c r="Z27314" s="24"/>
      <c r="AC27314" s="24"/>
      <c r="AI27314" s="24"/>
      <c r="AL27314" s="24"/>
      <c r="AO27314" s="24"/>
      <c r="AR27314" s="24"/>
      <c r="AU27314" s="24"/>
    </row>
    <row r="27315">
      <c r="J27315" s="18"/>
      <c r="N27315" s="24"/>
      <c r="Q27315" s="24"/>
      <c r="T27315" s="24"/>
      <c r="W27315" s="24"/>
      <c r="Z27315" s="24"/>
      <c r="AC27315" s="24"/>
      <c r="AI27315" s="24"/>
      <c r="AL27315" s="24"/>
      <c r="AO27315" s="24"/>
      <c r="AR27315" s="24"/>
      <c r="AU27315" s="24"/>
    </row>
    <row r="27316">
      <c r="J27316" s="18"/>
      <c r="N27316" s="24"/>
      <c r="Q27316" s="24"/>
      <c r="T27316" s="24"/>
      <c r="W27316" s="24"/>
      <c r="Z27316" s="24"/>
      <c r="AC27316" s="24"/>
      <c r="AI27316" s="24"/>
      <c r="AL27316" s="24"/>
      <c r="AO27316" s="24"/>
      <c r="AR27316" s="24"/>
      <c r="AU27316" s="24"/>
    </row>
    <row r="27317">
      <c r="J27317" s="18"/>
      <c r="N27317" s="24"/>
      <c r="Q27317" s="24"/>
      <c r="T27317" s="24"/>
      <c r="W27317" s="24"/>
      <c r="Z27317" s="24"/>
      <c r="AC27317" s="24"/>
      <c r="AI27317" s="24"/>
      <c r="AL27317" s="24"/>
      <c r="AO27317" s="24"/>
      <c r="AR27317" s="24"/>
      <c r="AU27317" s="24"/>
    </row>
    <row r="27318">
      <c r="J27318" s="18"/>
      <c r="N27318" s="24"/>
      <c r="Q27318" s="24"/>
      <c r="T27318" s="24"/>
      <c r="W27318" s="24"/>
      <c r="Z27318" s="24"/>
      <c r="AC27318" s="24"/>
      <c r="AI27318" s="24"/>
      <c r="AL27318" s="24"/>
      <c r="AO27318" s="24"/>
      <c r="AR27318" s="24"/>
      <c r="AU27318" s="24"/>
    </row>
    <row r="27319">
      <c r="J27319" s="18"/>
      <c r="N27319" s="24"/>
      <c r="Q27319" s="24"/>
      <c r="T27319" s="24"/>
      <c r="W27319" s="24"/>
      <c r="Z27319" s="24"/>
      <c r="AC27319" s="24"/>
      <c r="AI27319" s="24"/>
      <c r="AL27319" s="24"/>
      <c r="AO27319" s="24"/>
      <c r="AR27319" s="24"/>
      <c r="AU27319" s="24"/>
    </row>
    <row r="27320">
      <c r="J27320" s="18"/>
      <c r="N27320" s="24"/>
      <c r="Q27320" s="24"/>
      <c r="T27320" s="24"/>
      <c r="W27320" s="24"/>
      <c r="Z27320" s="24"/>
      <c r="AC27320" s="24"/>
      <c r="AI27320" s="24"/>
      <c r="AL27320" s="24"/>
      <c r="AO27320" s="24"/>
      <c r="AR27320" s="24"/>
      <c r="AU27320" s="24"/>
    </row>
    <row r="27321">
      <c r="J27321" s="18"/>
      <c r="N27321" s="24"/>
      <c r="Q27321" s="24"/>
      <c r="T27321" s="24"/>
      <c r="W27321" s="24"/>
      <c r="Z27321" s="24"/>
      <c r="AC27321" s="24"/>
      <c r="AI27321" s="24"/>
      <c r="AL27321" s="24"/>
      <c r="AO27321" s="24"/>
      <c r="AR27321" s="24"/>
      <c r="AU27321" s="24"/>
    </row>
    <row r="27322">
      <c r="J27322" s="18"/>
      <c r="N27322" s="24"/>
      <c r="Q27322" s="24"/>
      <c r="T27322" s="24"/>
      <c r="W27322" s="24"/>
      <c r="Z27322" s="24"/>
      <c r="AC27322" s="24"/>
      <c r="AI27322" s="24"/>
      <c r="AL27322" s="24"/>
      <c r="AO27322" s="24"/>
      <c r="AR27322" s="24"/>
      <c r="AU27322" s="24"/>
    </row>
    <row r="27323">
      <c r="J27323" s="18"/>
      <c r="N27323" s="24"/>
      <c r="Q27323" s="24"/>
      <c r="T27323" s="24"/>
      <c r="W27323" s="24"/>
      <c r="Z27323" s="24"/>
      <c r="AC27323" s="24"/>
      <c r="AI27323" s="24"/>
      <c r="AL27323" s="24"/>
      <c r="AO27323" s="24"/>
      <c r="AR27323" s="24"/>
      <c r="AU27323" s="24"/>
    </row>
    <row r="27324">
      <c r="J27324" s="18"/>
      <c r="N27324" s="24"/>
      <c r="Q27324" s="24"/>
      <c r="T27324" s="24"/>
      <c r="W27324" s="24"/>
      <c r="Z27324" s="24"/>
      <c r="AC27324" s="24"/>
      <c r="AI27324" s="24"/>
      <c r="AL27324" s="24"/>
      <c r="AO27324" s="24"/>
      <c r="AR27324" s="24"/>
      <c r="AU27324" s="24"/>
    </row>
    <row r="27325">
      <c r="J27325" s="18"/>
      <c r="N27325" s="24"/>
      <c r="Q27325" s="24"/>
      <c r="T27325" s="24"/>
      <c r="W27325" s="24"/>
      <c r="Z27325" s="24"/>
      <c r="AC27325" s="24"/>
      <c r="AI27325" s="24"/>
      <c r="AL27325" s="24"/>
      <c r="AO27325" s="24"/>
      <c r="AR27325" s="24"/>
      <c r="AU27325" s="24"/>
    </row>
    <row r="27326">
      <c r="J27326" s="18"/>
      <c r="N27326" s="24"/>
      <c r="Q27326" s="24"/>
      <c r="T27326" s="24"/>
      <c r="W27326" s="24"/>
      <c r="Z27326" s="24"/>
      <c r="AC27326" s="24"/>
      <c r="AI27326" s="24"/>
      <c r="AL27326" s="24"/>
      <c r="AO27326" s="24"/>
      <c r="AR27326" s="24"/>
      <c r="AU27326" s="24"/>
    </row>
    <row r="27327">
      <c r="J27327" s="18"/>
      <c r="N27327" s="24"/>
      <c r="Q27327" s="24"/>
      <c r="T27327" s="24"/>
      <c r="W27327" s="24"/>
      <c r="Z27327" s="24"/>
      <c r="AC27327" s="24"/>
      <c r="AI27327" s="24"/>
      <c r="AL27327" s="24"/>
      <c r="AO27327" s="24"/>
      <c r="AR27327" s="24"/>
      <c r="AU27327" s="24"/>
    </row>
    <row r="27328">
      <c r="J27328" s="18"/>
      <c r="N27328" s="24"/>
      <c r="Q27328" s="24"/>
      <c r="T27328" s="24"/>
      <c r="W27328" s="24"/>
      <c r="Z27328" s="24"/>
      <c r="AC27328" s="24"/>
      <c r="AI27328" s="24"/>
      <c r="AL27328" s="24"/>
      <c r="AO27328" s="24"/>
      <c r="AR27328" s="24"/>
      <c r="AU27328" s="24"/>
    </row>
    <row r="27329">
      <c r="J27329" s="18"/>
      <c r="N27329" s="24"/>
      <c r="Q27329" s="24"/>
      <c r="T27329" s="24"/>
      <c r="W27329" s="24"/>
      <c r="Z27329" s="24"/>
      <c r="AC27329" s="24"/>
      <c r="AI27329" s="24"/>
      <c r="AL27329" s="24"/>
      <c r="AO27329" s="24"/>
      <c r="AR27329" s="24"/>
      <c r="AU27329" s="24"/>
    </row>
    <row r="27330">
      <c r="J27330" s="18"/>
      <c r="N27330" s="24"/>
      <c r="Q27330" s="24"/>
      <c r="T27330" s="24"/>
      <c r="W27330" s="24"/>
      <c r="Z27330" s="24"/>
      <c r="AC27330" s="24"/>
      <c r="AI27330" s="24"/>
      <c r="AL27330" s="24"/>
      <c r="AO27330" s="24"/>
      <c r="AR27330" s="24"/>
      <c r="AU27330" s="24"/>
    </row>
    <row r="27331">
      <c r="J27331" s="18"/>
      <c r="N27331" s="24"/>
      <c r="Q27331" s="24"/>
      <c r="T27331" s="24"/>
      <c r="W27331" s="24"/>
      <c r="Z27331" s="24"/>
      <c r="AC27331" s="24"/>
      <c r="AI27331" s="24"/>
      <c r="AL27331" s="24"/>
      <c r="AO27331" s="24"/>
      <c r="AR27331" s="24"/>
      <c r="AU27331" s="24"/>
    </row>
    <row r="27332">
      <c r="J27332" s="18"/>
      <c r="N27332" s="24"/>
      <c r="Q27332" s="24"/>
      <c r="T27332" s="24"/>
      <c r="W27332" s="24"/>
      <c r="Z27332" s="24"/>
      <c r="AC27332" s="24"/>
      <c r="AI27332" s="24"/>
      <c r="AL27332" s="24"/>
      <c r="AO27332" s="24"/>
      <c r="AR27332" s="24"/>
      <c r="AU27332" s="24"/>
    </row>
    <row r="27333">
      <c r="J27333" s="18"/>
      <c r="N27333" s="24"/>
      <c r="Q27333" s="24"/>
      <c r="T27333" s="24"/>
      <c r="W27333" s="24"/>
      <c r="Z27333" s="24"/>
      <c r="AC27333" s="24"/>
      <c r="AI27333" s="24"/>
      <c r="AL27333" s="24"/>
      <c r="AO27333" s="24"/>
      <c r="AR27333" s="24"/>
      <c r="AU27333" s="24"/>
    </row>
    <row r="27334">
      <c r="J27334" s="18"/>
      <c r="N27334" s="24"/>
      <c r="Q27334" s="24"/>
      <c r="T27334" s="24"/>
      <c r="W27334" s="24"/>
      <c r="Z27334" s="24"/>
      <c r="AC27334" s="24"/>
      <c r="AI27334" s="24"/>
      <c r="AL27334" s="24"/>
      <c r="AO27334" s="24"/>
      <c r="AR27334" s="24"/>
      <c r="AU27334" s="24"/>
    </row>
    <row r="27335">
      <c r="J27335" s="18"/>
      <c r="N27335" s="24"/>
      <c r="Q27335" s="24"/>
      <c r="T27335" s="24"/>
      <c r="W27335" s="24"/>
      <c r="Z27335" s="24"/>
      <c r="AC27335" s="24"/>
      <c r="AI27335" s="24"/>
      <c r="AL27335" s="24"/>
      <c r="AO27335" s="24"/>
      <c r="AR27335" s="24"/>
      <c r="AU27335" s="24"/>
    </row>
    <row r="27336">
      <c r="J27336" s="18"/>
      <c r="N27336" s="24"/>
      <c r="Q27336" s="24"/>
      <c r="T27336" s="24"/>
      <c r="W27336" s="24"/>
      <c r="Z27336" s="24"/>
      <c r="AC27336" s="24"/>
      <c r="AI27336" s="24"/>
      <c r="AL27336" s="24"/>
      <c r="AO27336" s="24"/>
      <c r="AR27336" s="24"/>
      <c r="AU27336" s="24"/>
    </row>
    <row r="27337">
      <c r="J27337" s="18"/>
      <c r="N27337" s="24"/>
      <c r="Q27337" s="24"/>
      <c r="T27337" s="24"/>
      <c r="W27337" s="24"/>
      <c r="Z27337" s="24"/>
      <c r="AC27337" s="24"/>
      <c r="AI27337" s="24"/>
      <c r="AL27337" s="24"/>
      <c r="AO27337" s="24"/>
      <c r="AR27337" s="24"/>
      <c r="AU27337" s="24"/>
    </row>
    <row r="27338">
      <c r="J27338" s="18"/>
      <c r="N27338" s="24"/>
      <c r="Q27338" s="24"/>
      <c r="T27338" s="24"/>
      <c r="W27338" s="24"/>
      <c r="Z27338" s="24"/>
      <c r="AC27338" s="24"/>
      <c r="AI27338" s="24"/>
      <c r="AL27338" s="24"/>
      <c r="AO27338" s="24"/>
      <c r="AR27338" s="24"/>
      <c r="AU27338" s="24"/>
    </row>
    <row r="27339">
      <c r="J27339" s="18"/>
      <c r="N27339" s="24"/>
      <c r="Q27339" s="24"/>
      <c r="T27339" s="24"/>
      <c r="W27339" s="24"/>
      <c r="Z27339" s="24"/>
      <c r="AC27339" s="24"/>
      <c r="AI27339" s="24"/>
      <c r="AL27339" s="24"/>
      <c r="AO27339" s="24"/>
      <c r="AR27339" s="24"/>
      <c r="AU27339" s="24"/>
    </row>
    <row r="27340">
      <c r="J27340" s="18"/>
      <c r="N27340" s="24"/>
      <c r="Q27340" s="24"/>
      <c r="T27340" s="24"/>
      <c r="W27340" s="24"/>
      <c r="Z27340" s="24"/>
      <c r="AC27340" s="24"/>
      <c r="AI27340" s="24"/>
      <c r="AL27340" s="24"/>
      <c r="AO27340" s="24"/>
      <c r="AR27340" s="24"/>
      <c r="AU27340" s="24"/>
    </row>
    <row r="27341">
      <c r="J27341" s="18"/>
      <c r="N27341" s="24"/>
      <c r="Q27341" s="24"/>
      <c r="T27341" s="24"/>
      <c r="W27341" s="24"/>
      <c r="Z27341" s="24"/>
      <c r="AC27341" s="24"/>
      <c r="AI27341" s="24"/>
      <c r="AL27341" s="24"/>
      <c r="AO27341" s="24"/>
      <c r="AR27341" s="24"/>
      <c r="AU27341" s="24"/>
    </row>
    <row r="27342">
      <c r="J27342" s="18"/>
      <c r="N27342" s="24"/>
      <c r="Q27342" s="24"/>
      <c r="T27342" s="24"/>
      <c r="W27342" s="24"/>
      <c r="Z27342" s="24"/>
      <c r="AC27342" s="24"/>
      <c r="AI27342" s="24"/>
      <c r="AL27342" s="24"/>
      <c r="AO27342" s="24"/>
      <c r="AR27342" s="24"/>
      <c r="AU27342" s="24"/>
    </row>
    <row r="27343">
      <c r="J27343" s="18"/>
      <c r="N27343" s="24"/>
      <c r="Q27343" s="24"/>
      <c r="T27343" s="24"/>
      <c r="W27343" s="24"/>
      <c r="Z27343" s="24"/>
      <c r="AC27343" s="24"/>
      <c r="AI27343" s="24"/>
      <c r="AL27343" s="24"/>
      <c r="AO27343" s="24"/>
      <c r="AR27343" s="24"/>
      <c r="AU27343" s="24"/>
    </row>
    <row r="27344">
      <c r="J27344" s="18"/>
      <c r="N27344" s="24"/>
      <c r="Q27344" s="24"/>
      <c r="T27344" s="24"/>
      <c r="W27344" s="24"/>
      <c r="Z27344" s="24"/>
      <c r="AC27344" s="24"/>
      <c r="AI27344" s="24"/>
      <c r="AL27344" s="24"/>
      <c r="AO27344" s="24"/>
      <c r="AR27344" s="24"/>
      <c r="AU27344" s="24"/>
    </row>
    <row r="27345">
      <c r="J27345" s="18"/>
      <c r="N27345" s="24"/>
      <c r="Q27345" s="24"/>
      <c r="T27345" s="24"/>
      <c r="W27345" s="24"/>
      <c r="Z27345" s="24"/>
      <c r="AC27345" s="24"/>
      <c r="AI27345" s="24"/>
      <c r="AL27345" s="24"/>
      <c r="AO27345" s="24"/>
      <c r="AR27345" s="24"/>
      <c r="AU27345" s="24"/>
    </row>
    <row r="27346">
      <c r="J27346" s="18"/>
      <c r="N27346" s="24"/>
      <c r="Q27346" s="24"/>
      <c r="T27346" s="24"/>
      <c r="W27346" s="24"/>
      <c r="Z27346" s="24"/>
      <c r="AC27346" s="24"/>
      <c r="AI27346" s="24"/>
      <c r="AL27346" s="24"/>
      <c r="AO27346" s="24"/>
      <c r="AR27346" s="24"/>
      <c r="AU27346" s="24"/>
    </row>
    <row r="27347">
      <c r="J27347" s="18"/>
      <c r="N27347" s="24"/>
      <c r="Q27347" s="24"/>
      <c r="T27347" s="24"/>
      <c r="W27347" s="24"/>
      <c r="Z27347" s="24"/>
      <c r="AC27347" s="24"/>
      <c r="AI27347" s="24"/>
      <c r="AL27347" s="24"/>
      <c r="AO27347" s="24"/>
      <c r="AR27347" s="24"/>
      <c r="AU27347" s="24"/>
    </row>
    <row r="27348">
      <c r="J27348" s="18"/>
      <c r="N27348" s="24"/>
      <c r="Q27348" s="24"/>
      <c r="T27348" s="24"/>
      <c r="W27348" s="24"/>
      <c r="Z27348" s="24"/>
      <c r="AC27348" s="24"/>
      <c r="AI27348" s="24"/>
      <c r="AL27348" s="24"/>
      <c r="AO27348" s="24"/>
      <c r="AR27348" s="24"/>
      <c r="AU27348" s="24"/>
    </row>
    <row r="27349">
      <c r="J27349" s="18"/>
      <c r="N27349" s="24"/>
      <c r="Q27349" s="24"/>
      <c r="T27349" s="24"/>
      <c r="W27349" s="24"/>
      <c r="Z27349" s="24"/>
      <c r="AC27349" s="24"/>
      <c r="AI27349" s="24"/>
      <c r="AL27349" s="24"/>
      <c r="AO27349" s="24"/>
      <c r="AR27349" s="24"/>
      <c r="AU27349" s="24"/>
    </row>
    <row r="27350">
      <c r="J27350" s="18"/>
      <c r="N27350" s="24"/>
      <c r="Q27350" s="24"/>
      <c r="T27350" s="24"/>
      <c r="W27350" s="24"/>
      <c r="Z27350" s="24"/>
      <c r="AC27350" s="24"/>
      <c r="AI27350" s="24"/>
      <c r="AL27350" s="24"/>
      <c r="AO27350" s="24"/>
      <c r="AR27350" s="24"/>
      <c r="AU27350" s="24"/>
    </row>
    <row r="27351">
      <c r="J27351" s="18"/>
      <c r="N27351" s="24"/>
      <c r="Q27351" s="24"/>
      <c r="T27351" s="24"/>
      <c r="W27351" s="24"/>
      <c r="Z27351" s="24"/>
      <c r="AC27351" s="24"/>
      <c r="AI27351" s="24"/>
      <c r="AL27351" s="24"/>
      <c r="AO27351" s="24"/>
      <c r="AR27351" s="24"/>
      <c r="AU27351" s="24"/>
    </row>
    <row r="27352">
      <c r="J27352" s="18"/>
      <c r="N27352" s="24"/>
      <c r="Q27352" s="24"/>
      <c r="T27352" s="24"/>
      <c r="W27352" s="24"/>
      <c r="Z27352" s="24"/>
      <c r="AC27352" s="24"/>
      <c r="AI27352" s="24"/>
      <c r="AL27352" s="24"/>
      <c r="AO27352" s="24"/>
      <c r="AR27352" s="24"/>
      <c r="AU27352" s="24"/>
    </row>
    <row r="27353">
      <c r="J27353" s="18"/>
      <c r="N27353" s="24"/>
      <c r="Q27353" s="24"/>
      <c r="T27353" s="24"/>
      <c r="W27353" s="24"/>
      <c r="Z27353" s="24"/>
      <c r="AC27353" s="24"/>
      <c r="AI27353" s="24"/>
      <c r="AL27353" s="24"/>
      <c r="AO27353" s="24"/>
      <c r="AR27353" s="24"/>
      <c r="AU27353" s="24"/>
    </row>
    <row r="27354">
      <c r="J27354" s="18"/>
      <c r="N27354" s="24"/>
      <c r="Q27354" s="24"/>
      <c r="T27354" s="24"/>
      <c r="W27354" s="24"/>
      <c r="Z27354" s="24"/>
      <c r="AC27354" s="24"/>
      <c r="AI27354" s="24"/>
      <c r="AL27354" s="24"/>
      <c r="AO27354" s="24"/>
      <c r="AR27354" s="24"/>
      <c r="AU27354" s="24"/>
    </row>
    <row r="27355">
      <c r="J27355" s="18"/>
      <c r="N27355" s="24"/>
      <c r="Q27355" s="24"/>
      <c r="T27355" s="24"/>
      <c r="W27355" s="24"/>
      <c r="Z27355" s="24"/>
      <c r="AC27355" s="24"/>
      <c r="AI27355" s="24"/>
      <c r="AL27355" s="24"/>
      <c r="AO27355" s="24"/>
      <c r="AR27355" s="24"/>
      <c r="AU27355" s="24"/>
    </row>
    <row r="27356">
      <c r="J27356" s="18"/>
      <c r="N27356" s="24"/>
      <c r="Q27356" s="24"/>
      <c r="T27356" s="24"/>
      <c r="W27356" s="24"/>
      <c r="Z27356" s="24"/>
      <c r="AC27356" s="24"/>
      <c r="AI27356" s="24"/>
      <c r="AL27356" s="24"/>
      <c r="AO27356" s="24"/>
      <c r="AR27356" s="24"/>
      <c r="AU27356" s="24"/>
    </row>
    <row r="27357">
      <c r="J27357" s="18"/>
      <c r="N27357" s="24"/>
      <c r="Q27357" s="24"/>
      <c r="T27357" s="24"/>
      <c r="W27357" s="24"/>
      <c r="Z27357" s="24"/>
      <c r="AC27357" s="24"/>
      <c r="AI27357" s="24"/>
      <c r="AL27357" s="24"/>
      <c r="AO27357" s="24"/>
      <c r="AR27357" s="24"/>
      <c r="AU27357" s="24"/>
    </row>
    <row r="27358">
      <c r="J27358" s="18"/>
      <c r="N27358" s="24"/>
      <c r="Q27358" s="24"/>
      <c r="T27358" s="24"/>
      <c r="W27358" s="24"/>
      <c r="Z27358" s="24"/>
      <c r="AC27358" s="24"/>
      <c r="AI27358" s="24"/>
      <c r="AL27358" s="24"/>
      <c r="AO27358" s="24"/>
      <c r="AR27358" s="24"/>
      <c r="AU27358" s="24"/>
    </row>
    <row r="27359">
      <c r="J27359" s="18"/>
      <c r="N27359" s="24"/>
      <c r="Q27359" s="24"/>
      <c r="T27359" s="24"/>
      <c r="W27359" s="24"/>
      <c r="Z27359" s="24"/>
      <c r="AC27359" s="24"/>
      <c r="AI27359" s="24"/>
      <c r="AL27359" s="24"/>
      <c r="AO27359" s="24"/>
      <c r="AR27359" s="24"/>
      <c r="AU27359" s="24"/>
    </row>
    <row r="27360">
      <c r="J27360" s="18"/>
      <c r="N27360" s="24"/>
      <c r="Q27360" s="24"/>
      <c r="T27360" s="24"/>
      <c r="W27360" s="24"/>
      <c r="Z27360" s="24"/>
      <c r="AC27360" s="24"/>
      <c r="AI27360" s="24"/>
      <c r="AL27360" s="24"/>
      <c r="AO27360" s="24"/>
      <c r="AR27360" s="24"/>
      <c r="AU27360" s="24"/>
    </row>
    <row r="27361">
      <c r="J27361" s="18"/>
      <c r="N27361" s="24"/>
      <c r="Q27361" s="24"/>
      <c r="T27361" s="24"/>
      <c r="W27361" s="24"/>
      <c r="Z27361" s="24"/>
      <c r="AC27361" s="24"/>
      <c r="AI27361" s="24"/>
      <c r="AL27361" s="24"/>
      <c r="AO27361" s="24"/>
      <c r="AR27361" s="24"/>
      <c r="AU27361" s="24"/>
    </row>
    <row r="27362">
      <c r="J27362" s="18"/>
      <c r="N27362" s="24"/>
      <c r="Q27362" s="24"/>
      <c r="T27362" s="24"/>
      <c r="W27362" s="24"/>
      <c r="Z27362" s="24"/>
      <c r="AC27362" s="24"/>
      <c r="AI27362" s="24"/>
      <c r="AL27362" s="24"/>
      <c r="AO27362" s="24"/>
      <c r="AR27362" s="24"/>
      <c r="AU27362" s="24"/>
    </row>
    <row r="27363">
      <c r="J27363" s="18"/>
      <c r="N27363" s="24"/>
      <c r="Q27363" s="24"/>
      <c r="T27363" s="24"/>
      <c r="W27363" s="24"/>
      <c r="Z27363" s="24"/>
      <c r="AC27363" s="24"/>
      <c r="AI27363" s="24"/>
      <c r="AL27363" s="24"/>
      <c r="AO27363" s="24"/>
      <c r="AR27363" s="24"/>
      <c r="AU27363" s="24"/>
    </row>
    <row r="27364">
      <c r="J27364" s="18"/>
      <c r="N27364" s="24"/>
      <c r="Q27364" s="24"/>
      <c r="T27364" s="24"/>
      <c r="W27364" s="24"/>
      <c r="Z27364" s="24"/>
      <c r="AC27364" s="24"/>
      <c r="AI27364" s="24"/>
      <c r="AL27364" s="24"/>
      <c r="AO27364" s="24"/>
      <c r="AR27364" s="24"/>
      <c r="AU27364" s="24"/>
    </row>
    <row r="27365">
      <c r="J27365" s="18"/>
      <c r="N27365" s="24"/>
      <c r="Q27365" s="24"/>
      <c r="T27365" s="24"/>
      <c r="W27365" s="24"/>
      <c r="Z27365" s="24"/>
      <c r="AC27365" s="24"/>
      <c r="AI27365" s="24"/>
      <c r="AL27365" s="24"/>
      <c r="AO27365" s="24"/>
      <c r="AR27365" s="24"/>
      <c r="AU27365" s="24"/>
    </row>
    <row r="27366">
      <c r="J27366" s="18"/>
      <c r="N27366" s="24"/>
      <c r="Q27366" s="24"/>
      <c r="T27366" s="24"/>
      <c r="W27366" s="24"/>
      <c r="Z27366" s="24"/>
      <c r="AC27366" s="24"/>
      <c r="AI27366" s="24"/>
      <c r="AL27366" s="24"/>
      <c r="AO27366" s="24"/>
      <c r="AR27366" s="24"/>
      <c r="AU27366" s="24"/>
    </row>
    <row r="27367">
      <c r="J27367" s="18"/>
      <c r="N27367" s="24"/>
      <c r="Q27367" s="24"/>
      <c r="T27367" s="24"/>
      <c r="W27367" s="24"/>
      <c r="Z27367" s="24"/>
      <c r="AC27367" s="24"/>
      <c r="AI27367" s="24"/>
      <c r="AL27367" s="24"/>
      <c r="AO27367" s="24"/>
      <c r="AR27367" s="24"/>
      <c r="AU27367" s="24"/>
    </row>
    <row r="27368">
      <c r="J27368" s="18"/>
      <c r="N27368" s="24"/>
      <c r="Q27368" s="24"/>
      <c r="T27368" s="24"/>
      <c r="W27368" s="24"/>
      <c r="Z27368" s="24"/>
      <c r="AC27368" s="24"/>
      <c r="AI27368" s="24"/>
      <c r="AL27368" s="24"/>
      <c r="AO27368" s="24"/>
      <c r="AR27368" s="24"/>
      <c r="AU27368" s="24"/>
    </row>
    <row r="27369">
      <c r="J27369" s="18"/>
      <c r="N27369" s="24"/>
      <c r="Q27369" s="24"/>
      <c r="T27369" s="24"/>
      <c r="W27369" s="24"/>
      <c r="Z27369" s="24"/>
      <c r="AC27369" s="24"/>
      <c r="AI27369" s="24"/>
      <c r="AL27369" s="24"/>
      <c r="AO27369" s="24"/>
      <c r="AR27369" s="24"/>
      <c r="AU27369" s="24"/>
    </row>
    <row r="27370">
      <c r="J27370" s="18"/>
      <c r="N27370" s="24"/>
      <c r="Q27370" s="24"/>
      <c r="T27370" s="24"/>
      <c r="W27370" s="24"/>
      <c r="Z27370" s="24"/>
      <c r="AC27370" s="24"/>
      <c r="AI27370" s="24"/>
      <c r="AL27370" s="24"/>
      <c r="AO27370" s="24"/>
      <c r="AR27370" s="24"/>
      <c r="AU27370" s="24"/>
    </row>
    <row r="27371">
      <c r="J27371" s="18"/>
      <c r="N27371" s="24"/>
      <c r="Q27371" s="24"/>
      <c r="T27371" s="24"/>
      <c r="W27371" s="24"/>
      <c r="Z27371" s="24"/>
      <c r="AC27371" s="24"/>
      <c r="AI27371" s="24"/>
      <c r="AL27371" s="24"/>
      <c r="AO27371" s="24"/>
      <c r="AR27371" s="24"/>
      <c r="AU27371" s="24"/>
    </row>
    <row r="27372">
      <c r="J27372" s="18"/>
      <c r="N27372" s="24"/>
      <c r="Q27372" s="24"/>
      <c r="T27372" s="24"/>
      <c r="W27372" s="24"/>
      <c r="Z27372" s="24"/>
      <c r="AC27372" s="24"/>
      <c r="AI27372" s="24"/>
      <c r="AL27372" s="24"/>
      <c r="AO27372" s="24"/>
      <c r="AR27372" s="24"/>
      <c r="AU27372" s="24"/>
    </row>
    <row r="27373">
      <c r="J27373" s="18"/>
      <c r="N27373" s="24"/>
      <c r="Q27373" s="24"/>
      <c r="T27373" s="24"/>
      <c r="W27373" s="24"/>
      <c r="Z27373" s="24"/>
      <c r="AC27373" s="24"/>
      <c r="AI27373" s="24"/>
      <c r="AL27373" s="24"/>
      <c r="AO27373" s="24"/>
      <c r="AR27373" s="24"/>
      <c r="AU27373" s="24"/>
    </row>
    <row r="27374">
      <c r="J27374" s="18"/>
      <c r="N27374" s="24"/>
      <c r="Q27374" s="24"/>
      <c r="T27374" s="24"/>
      <c r="W27374" s="24"/>
      <c r="Z27374" s="24"/>
      <c r="AC27374" s="24"/>
      <c r="AI27374" s="24"/>
      <c r="AL27374" s="24"/>
      <c r="AO27374" s="24"/>
      <c r="AR27374" s="24"/>
      <c r="AU27374" s="24"/>
    </row>
    <row r="27375">
      <c r="J27375" s="18"/>
      <c r="N27375" s="24"/>
      <c r="Q27375" s="24"/>
      <c r="T27375" s="24"/>
      <c r="W27375" s="24"/>
      <c r="Z27375" s="24"/>
      <c r="AC27375" s="24"/>
      <c r="AI27375" s="24"/>
      <c r="AL27375" s="24"/>
      <c r="AO27375" s="24"/>
      <c r="AR27375" s="24"/>
      <c r="AU27375" s="24"/>
    </row>
    <row r="27376">
      <c r="J27376" s="18"/>
      <c r="N27376" s="24"/>
      <c r="Q27376" s="24"/>
      <c r="T27376" s="24"/>
      <c r="W27376" s="24"/>
      <c r="Z27376" s="24"/>
      <c r="AC27376" s="24"/>
      <c r="AI27376" s="24"/>
      <c r="AL27376" s="24"/>
      <c r="AO27376" s="24"/>
      <c r="AR27376" s="24"/>
      <c r="AU27376" s="24"/>
    </row>
    <row r="27377">
      <c r="J27377" s="18"/>
      <c r="N27377" s="24"/>
      <c r="Q27377" s="24"/>
      <c r="T27377" s="24"/>
      <c r="W27377" s="24"/>
      <c r="Z27377" s="24"/>
      <c r="AC27377" s="24"/>
      <c r="AI27377" s="24"/>
      <c r="AL27377" s="24"/>
      <c r="AO27377" s="24"/>
      <c r="AR27377" s="24"/>
      <c r="AU27377" s="24"/>
    </row>
    <row r="27378">
      <c r="J27378" s="18"/>
      <c r="N27378" s="24"/>
      <c r="Q27378" s="24"/>
      <c r="T27378" s="24"/>
      <c r="W27378" s="24"/>
      <c r="Z27378" s="24"/>
      <c r="AC27378" s="24"/>
      <c r="AI27378" s="24"/>
      <c r="AL27378" s="24"/>
      <c r="AO27378" s="24"/>
      <c r="AR27378" s="24"/>
      <c r="AU27378" s="24"/>
    </row>
    <row r="27379">
      <c r="J27379" s="18"/>
      <c r="N27379" s="24"/>
      <c r="Q27379" s="24"/>
      <c r="T27379" s="24"/>
      <c r="W27379" s="24"/>
      <c r="Z27379" s="24"/>
      <c r="AC27379" s="24"/>
      <c r="AI27379" s="24"/>
      <c r="AL27379" s="24"/>
      <c r="AO27379" s="24"/>
      <c r="AR27379" s="24"/>
      <c r="AU27379" s="24"/>
    </row>
    <row r="27380">
      <c r="J27380" s="18"/>
      <c r="N27380" s="24"/>
      <c r="Q27380" s="24"/>
      <c r="T27380" s="24"/>
      <c r="W27380" s="24"/>
      <c r="Z27380" s="24"/>
      <c r="AC27380" s="24"/>
      <c r="AI27380" s="24"/>
      <c r="AL27380" s="24"/>
      <c r="AO27380" s="24"/>
      <c r="AR27380" s="24"/>
      <c r="AU27380" s="24"/>
    </row>
    <row r="27381">
      <c r="J27381" s="18"/>
      <c r="N27381" s="24"/>
      <c r="Q27381" s="24"/>
      <c r="T27381" s="24"/>
      <c r="W27381" s="24"/>
      <c r="Z27381" s="24"/>
      <c r="AC27381" s="24"/>
      <c r="AI27381" s="24"/>
      <c r="AL27381" s="24"/>
      <c r="AO27381" s="24"/>
      <c r="AR27381" s="24"/>
      <c r="AU27381" s="24"/>
    </row>
    <row r="27382">
      <c r="J27382" s="18"/>
      <c r="N27382" s="24"/>
      <c r="Q27382" s="24"/>
      <c r="T27382" s="24"/>
      <c r="W27382" s="24"/>
      <c r="Z27382" s="24"/>
      <c r="AC27382" s="24"/>
      <c r="AI27382" s="24"/>
      <c r="AL27382" s="24"/>
      <c r="AO27382" s="24"/>
      <c r="AR27382" s="24"/>
      <c r="AU27382" s="24"/>
    </row>
    <row r="27383">
      <c r="J27383" s="18"/>
      <c r="N27383" s="24"/>
      <c r="Q27383" s="24"/>
      <c r="T27383" s="24"/>
      <c r="W27383" s="24"/>
      <c r="Z27383" s="24"/>
      <c r="AC27383" s="24"/>
      <c r="AI27383" s="24"/>
      <c r="AL27383" s="24"/>
      <c r="AO27383" s="24"/>
      <c r="AR27383" s="24"/>
      <c r="AU27383" s="24"/>
    </row>
    <row r="27384">
      <c r="J27384" s="18"/>
      <c r="N27384" s="24"/>
      <c r="Q27384" s="24"/>
      <c r="T27384" s="24"/>
      <c r="W27384" s="24"/>
      <c r="Z27384" s="24"/>
      <c r="AC27384" s="24"/>
      <c r="AI27384" s="24"/>
      <c r="AL27384" s="24"/>
      <c r="AO27384" s="24"/>
      <c r="AR27384" s="24"/>
      <c r="AU27384" s="24"/>
    </row>
    <row r="27385">
      <c r="J27385" s="18"/>
      <c r="N27385" s="24"/>
      <c r="Q27385" s="24"/>
      <c r="T27385" s="24"/>
      <c r="W27385" s="24"/>
      <c r="Z27385" s="24"/>
      <c r="AC27385" s="24"/>
      <c r="AI27385" s="24"/>
      <c r="AL27385" s="24"/>
      <c r="AO27385" s="24"/>
      <c r="AR27385" s="24"/>
      <c r="AU27385" s="24"/>
    </row>
    <row r="27386">
      <c r="J27386" s="18"/>
      <c r="N27386" s="24"/>
      <c r="Q27386" s="24"/>
      <c r="T27386" s="24"/>
      <c r="W27386" s="24"/>
      <c r="Z27386" s="24"/>
      <c r="AC27386" s="24"/>
      <c r="AI27386" s="24"/>
      <c r="AL27386" s="24"/>
      <c r="AO27386" s="24"/>
      <c r="AR27386" s="24"/>
      <c r="AU27386" s="24"/>
    </row>
    <row r="27387">
      <c r="J27387" s="18"/>
      <c r="N27387" s="24"/>
      <c r="Q27387" s="24"/>
      <c r="T27387" s="24"/>
      <c r="W27387" s="24"/>
      <c r="Z27387" s="24"/>
      <c r="AC27387" s="24"/>
      <c r="AI27387" s="24"/>
      <c r="AL27387" s="24"/>
      <c r="AO27387" s="24"/>
      <c r="AR27387" s="24"/>
      <c r="AU27387" s="24"/>
    </row>
    <row r="27388">
      <c r="J27388" s="18"/>
      <c r="N27388" s="24"/>
      <c r="Q27388" s="24"/>
      <c r="T27388" s="24"/>
      <c r="W27388" s="24"/>
      <c r="Z27388" s="24"/>
      <c r="AC27388" s="24"/>
      <c r="AI27388" s="24"/>
      <c r="AL27388" s="24"/>
      <c r="AO27388" s="24"/>
      <c r="AR27388" s="24"/>
      <c r="AU27388" s="24"/>
    </row>
    <row r="27389">
      <c r="J27389" s="18"/>
      <c r="N27389" s="24"/>
      <c r="Q27389" s="24"/>
      <c r="T27389" s="24"/>
      <c r="W27389" s="24"/>
      <c r="Z27389" s="24"/>
      <c r="AC27389" s="24"/>
      <c r="AI27389" s="24"/>
      <c r="AL27389" s="24"/>
      <c r="AO27389" s="24"/>
      <c r="AR27389" s="24"/>
      <c r="AU27389" s="24"/>
    </row>
    <row r="27390">
      <c r="J27390" s="18"/>
      <c r="N27390" s="24"/>
      <c r="Q27390" s="24"/>
      <c r="T27390" s="24"/>
      <c r="W27390" s="24"/>
      <c r="Z27390" s="24"/>
      <c r="AC27390" s="24"/>
      <c r="AI27390" s="24"/>
      <c r="AL27390" s="24"/>
      <c r="AO27390" s="24"/>
      <c r="AR27390" s="24"/>
      <c r="AU27390" s="24"/>
    </row>
    <row r="27391">
      <c r="J27391" s="18"/>
      <c r="N27391" s="24"/>
      <c r="Q27391" s="24"/>
      <c r="T27391" s="24"/>
      <c r="W27391" s="24"/>
      <c r="Z27391" s="24"/>
      <c r="AC27391" s="24"/>
      <c r="AI27391" s="24"/>
      <c r="AL27391" s="24"/>
      <c r="AO27391" s="24"/>
      <c r="AR27391" s="24"/>
      <c r="AU27391" s="24"/>
    </row>
    <row r="27392">
      <c r="J27392" s="18"/>
      <c r="N27392" s="24"/>
      <c r="Q27392" s="24"/>
      <c r="T27392" s="24"/>
      <c r="W27392" s="24"/>
      <c r="Z27392" s="24"/>
      <c r="AC27392" s="24"/>
      <c r="AI27392" s="24"/>
      <c r="AL27392" s="24"/>
      <c r="AO27392" s="24"/>
      <c r="AR27392" s="24"/>
      <c r="AU27392" s="24"/>
    </row>
    <row r="27393">
      <c r="J27393" s="18"/>
      <c r="N27393" s="24"/>
      <c r="Q27393" s="24"/>
      <c r="T27393" s="24"/>
      <c r="W27393" s="24"/>
      <c r="Z27393" s="24"/>
      <c r="AC27393" s="24"/>
      <c r="AI27393" s="24"/>
      <c r="AL27393" s="24"/>
      <c r="AO27393" s="24"/>
      <c r="AR27393" s="24"/>
      <c r="AU27393" s="24"/>
    </row>
    <row r="27394">
      <c r="J27394" s="18"/>
      <c r="N27394" s="24"/>
      <c r="Q27394" s="24"/>
      <c r="T27394" s="24"/>
      <c r="W27394" s="24"/>
      <c r="Z27394" s="24"/>
      <c r="AC27394" s="24"/>
      <c r="AI27394" s="24"/>
      <c r="AL27394" s="24"/>
      <c r="AO27394" s="24"/>
      <c r="AR27394" s="24"/>
      <c r="AU27394" s="24"/>
    </row>
    <row r="27395">
      <c r="J27395" s="18"/>
      <c r="N27395" s="24"/>
      <c r="Q27395" s="24"/>
      <c r="T27395" s="24"/>
      <c r="W27395" s="24"/>
      <c r="Z27395" s="24"/>
      <c r="AC27395" s="24"/>
      <c r="AI27395" s="24"/>
      <c r="AL27395" s="24"/>
      <c r="AO27395" s="24"/>
      <c r="AR27395" s="24"/>
      <c r="AU27395" s="24"/>
    </row>
    <row r="27396">
      <c r="J27396" s="18"/>
      <c r="N27396" s="24"/>
      <c r="Q27396" s="24"/>
      <c r="T27396" s="24"/>
      <c r="W27396" s="24"/>
      <c r="Z27396" s="24"/>
      <c r="AC27396" s="24"/>
      <c r="AI27396" s="24"/>
      <c r="AL27396" s="24"/>
      <c r="AO27396" s="24"/>
      <c r="AR27396" s="24"/>
      <c r="AU27396" s="24"/>
    </row>
    <row r="27397">
      <c r="J27397" s="18"/>
      <c r="N27397" s="24"/>
      <c r="Q27397" s="24"/>
      <c r="T27397" s="24"/>
      <c r="W27397" s="24"/>
      <c r="Z27397" s="24"/>
      <c r="AC27397" s="24"/>
      <c r="AI27397" s="24"/>
      <c r="AL27397" s="24"/>
      <c r="AO27397" s="24"/>
      <c r="AR27397" s="24"/>
      <c r="AU27397" s="24"/>
    </row>
    <row r="27398">
      <c r="J27398" s="18"/>
      <c r="N27398" s="24"/>
      <c r="Q27398" s="24"/>
      <c r="T27398" s="24"/>
      <c r="W27398" s="24"/>
      <c r="Z27398" s="24"/>
      <c r="AC27398" s="24"/>
      <c r="AI27398" s="24"/>
      <c r="AL27398" s="24"/>
      <c r="AO27398" s="24"/>
      <c r="AR27398" s="24"/>
      <c r="AU27398" s="24"/>
    </row>
    <row r="27399">
      <c r="J27399" s="18"/>
      <c r="N27399" s="24"/>
      <c r="Q27399" s="24"/>
      <c r="T27399" s="24"/>
      <c r="W27399" s="24"/>
      <c r="Z27399" s="24"/>
      <c r="AC27399" s="24"/>
      <c r="AI27399" s="24"/>
      <c r="AL27399" s="24"/>
      <c r="AO27399" s="24"/>
      <c r="AR27399" s="24"/>
      <c r="AU27399" s="24"/>
    </row>
    <row r="27400">
      <c r="J27400" s="18"/>
      <c r="N27400" s="24"/>
      <c r="Q27400" s="24"/>
      <c r="T27400" s="24"/>
      <c r="W27400" s="24"/>
      <c r="Z27400" s="24"/>
      <c r="AC27400" s="24"/>
      <c r="AI27400" s="24"/>
      <c r="AL27400" s="24"/>
      <c r="AO27400" s="24"/>
      <c r="AR27400" s="24"/>
      <c r="AU27400" s="24"/>
    </row>
    <row r="27401">
      <c r="J27401" s="18"/>
      <c r="N27401" s="24"/>
      <c r="Q27401" s="24"/>
      <c r="T27401" s="24"/>
      <c r="W27401" s="24"/>
      <c r="Z27401" s="24"/>
      <c r="AC27401" s="24"/>
      <c r="AI27401" s="24"/>
      <c r="AL27401" s="24"/>
      <c r="AO27401" s="24"/>
      <c r="AR27401" s="24"/>
      <c r="AU27401" s="24"/>
    </row>
    <row r="27402">
      <c r="J27402" s="18"/>
      <c r="N27402" s="24"/>
      <c r="Q27402" s="24"/>
      <c r="T27402" s="24"/>
      <c r="W27402" s="24"/>
      <c r="Z27402" s="24"/>
      <c r="AC27402" s="24"/>
      <c r="AI27402" s="24"/>
      <c r="AL27402" s="24"/>
      <c r="AO27402" s="24"/>
      <c r="AR27402" s="24"/>
      <c r="AU27402" s="24"/>
    </row>
    <row r="27403">
      <c r="J27403" s="18"/>
      <c r="N27403" s="24"/>
      <c r="Q27403" s="24"/>
      <c r="T27403" s="24"/>
      <c r="W27403" s="24"/>
      <c r="Z27403" s="24"/>
      <c r="AC27403" s="24"/>
      <c r="AI27403" s="24"/>
      <c r="AL27403" s="24"/>
      <c r="AO27403" s="24"/>
      <c r="AR27403" s="24"/>
      <c r="AU27403" s="24"/>
    </row>
    <row r="27404">
      <c r="J27404" s="18"/>
      <c r="N27404" s="24"/>
      <c r="Q27404" s="24"/>
      <c r="T27404" s="24"/>
      <c r="W27404" s="24"/>
      <c r="Z27404" s="24"/>
      <c r="AC27404" s="24"/>
      <c r="AI27404" s="24"/>
      <c r="AL27404" s="24"/>
      <c r="AO27404" s="24"/>
      <c r="AR27404" s="24"/>
      <c r="AU27404" s="24"/>
    </row>
    <row r="27405">
      <c r="J27405" s="18"/>
      <c r="N27405" s="24"/>
      <c r="Q27405" s="24"/>
      <c r="T27405" s="24"/>
      <c r="W27405" s="24"/>
      <c r="Z27405" s="24"/>
      <c r="AC27405" s="24"/>
      <c r="AI27405" s="24"/>
      <c r="AL27405" s="24"/>
      <c r="AO27405" s="24"/>
      <c r="AR27405" s="24"/>
      <c r="AU27405" s="24"/>
    </row>
    <row r="27406">
      <c r="J27406" s="18"/>
      <c r="N27406" s="24"/>
      <c r="Q27406" s="24"/>
      <c r="T27406" s="24"/>
      <c r="W27406" s="24"/>
      <c r="Z27406" s="24"/>
      <c r="AC27406" s="24"/>
      <c r="AI27406" s="24"/>
      <c r="AL27406" s="24"/>
      <c r="AO27406" s="24"/>
      <c r="AR27406" s="24"/>
      <c r="AU27406" s="24"/>
    </row>
    <row r="27407">
      <c r="J27407" s="18"/>
      <c r="N27407" s="24"/>
      <c r="Q27407" s="24"/>
      <c r="T27407" s="24"/>
      <c r="W27407" s="24"/>
      <c r="Z27407" s="24"/>
      <c r="AC27407" s="24"/>
      <c r="AI27407" s="24"/>
      <c r="AL27407" s="24"/>
      <c r="AO27407" s="24"/>
      <c r="AR27407" s="24"/>
      <c r="AU27407" s="24"/>
    </row>
    <row r="27408">
      <c r="J27408" s="18"/>
      <c r="N27408" s="24"/>
      <c r="Q27408" s="24"/>
      <c r="T27408" s="24"/>
      <c r="W27408" s="24"/>
      <c r="Z27408" s="24"/>
      <c r="AC27408" s="24"/>
      <c r="AI27408" s="24"/>
      <c r="AL27408" s="24"/>
      <c r="AO27408" s="24"/>
      <c r="AR27408" s="24"/>
      <c r="AU27408" s="24"/>
    </row>
    <row r="27409">
      <c r="J27409" s="18"/>
      <c r="N27409" s="24"/>
      <c r="Q27409" s="24"/>
      <c r="T27409" s="24"/>
      <c r="W27409" s="24"/>
      <c r="Z27409" s="24"/>
      <c r="AC27409" s="24"/>
      <c r="AI27409" s="24"/>
      <c r="AL27409" s="24"/>
      <c r="AO27409" s="24"/>
      <c r="AR27409" s="24"/>
      <c r="AU27409" s="24"/>
    </row>
    <row r="27410">
      <c r="J27410" s="18"/>
      <c r="N27410" s="24"/>
      <c r="Q27410" s="24"/>
      <c r="T27410" s="24"/>
      <c r="W27410" s="24"/>
      <c r="Z27410" s="24"/>
      <c r="AC27410" s="24"/>
      <c r="AI27410" s="24"/>
      <c r="AL27410" s="24"/>
      <c r="AO27410" s="24"/>
      <c r="AR27410" s="24"/>
      <c r="AU27410" s="24"/>
    </row>
    <row r="27411">
      <c r="J27411" s="18"/>
      <c r="N27411" s="24"/>
      <c r="Q27411" s="24"/>
      <c r="T27411" s="24"/>
      <c r="W27411" s="24"/>
      <c r="Z27411" s="24"/>
      <c r="AC27411" s="24"/>
      <c r="AI27411" s="24"/>
      <c r="AL27411" s="24"/>
      <c r="AO27411" s="24"/>
      <c r="AR27411" s="24"/>
      <c r="AU27411" s="24"/>
    </row>
    <row r="27412">
      <c r="J27412" s="18"/>
      <c r="N27412" s="24"/>
      <c r="Q27412" s="24"/>
      <c r="T27412" s="24"/>
      <c r="W27412" s="24"/>
      <c r="Z27412" s="24"/>
      <c r="AC27412" s="24"/>
      <c r="AI27412" s="24"/>
      <c r="AL27412" s="24"/>
      <c r="AO27412" s="24"/>
      <c r="AR27412" s="24"/>
      <c r="AU27412" s="24"/>
    </row>
    <row r="27413">
      <c r="J27413" s="18"/>
      <c r="N27413" s="24"/>
      <c r="Q27413" s="24"/>
      <c r="T27413" s="24"/>
      <c r="W27413" s="24"/>
      <c r="Z27413" s="24"/>
      <c r="AC27413" s="24"/>
      <c r="AI27413" s="24"/>
      <c r="AL27413" s="24"/>
      <c r="AO27413" s="24"/>
      <c r="AR27413" s="24"/>
      <c r="AU27413" s="24"/>
    </row>
    <row r="27414">
      <c r="J27414" s="18"/>
      <c r="N27414" s="24"/>
      <c r="Q27414" s="24"/>
      <c r="T27414" s="24"/>
      <c r="W27414" s="24"/>
      <c r="Z27414" s="24"/>
      <c r="AC27414" s="24"/>
      <c r="AI27414" s="24"/>
      <c r="AL27414" s="24"/>
      <c r="AO27414" s="24"/>
      <c r="AR27414" s="24"/>
      <c r="AU27414" s="24"/>
    </row>
    <row r="27415">
      <c r="J27415" s="18"/>
      <c r="N27415" s="24"/>
      <c r="Q27415" s="24"/>
      <c r="T27415" s="24"/>
      <c r="W27415" s="24"/>
      <c r="Z27415" s="24"/>
      <c r="AC27415" s="24"/>
      <c r="AI27415" s="24"/>
      <c r="AL27415" s="24"/>
      <c r="AO27415" s="24"/>
      <c r="AR27415" s="24"/>
      <c r="AU27415" s="24"/>
    </row>
    <row r="27416">
      <c r="J27416" s="18"/>
      <c r="N27416" s="24"/>
      <c r="Q27416" s="24"/>
      <c r="T27416" s="24"/>
      <c r="W27416" s="24"/>
      <c r="Z27416" s="24"/>
      <c r="AC27416" s="24"/>
      <c r="AI27416" s="24"/>
      <c r="AL27416" s="24"/>
      <c r="AO27416" s="24"/>
      <c r="AR27416" s="24"/>
      <c r="AU27416" s="24"/>
    </row>
    <row r="27417">
      <c r="J27417" s="18"/>
      <c r="N27417" s="24"/>
      <c r="Q27417" s="24"/>
      <c r="T27417" s="24"/>
      <c r="W27417" s="24"/>
      <c r="Z27417" s="24"/>
      <c r="AC27417" s="24"/>
      <c r="AI27417" s="24"/>
      <c r="AL27417" s="24"/>
      <c r="AO27417" s="24"/>
      <c r="AR27417" s="24"/>
      <c r="AU27417" s="24"/>
    </row>
    <row r="27418">
      <c r="J27418" s="18"/>
      <c r="N27418" s="24"/>
      <c r="Q27418" s="24"/>
      <c r="T27418" s="24"/>
      <c r="W27418" s="24"/>
      <c r="Z27418" s="24"/>
      <c r="AC27418" s="24"/>
      <c r="AI27418" s="24"/>
      <c r="AL27418" s="24"/>
      <c r="AO27418" s="24"/>
      <c r="AR27418" s="24"/>
      <c r="AU27418" s="24"/>
    </row>
    <row r="27419">
      <c r="J27419" s="18"/>
      <c r="N27419" s="24"/>
      <c r="Q27419" s="24"/>
      <c r="T27419" s="24"/>
      <c r="W27419" s="24"/>
      <c r="Z27419" s="24"/>
      <c r="AC27419" s="24"/>
      <c r="AI27419" s="24"/>
      <c r="AL27419" s="24"/>
      <c r="AO27419" s="24"/>
      <c r="AR27419" s="24"/>
      <c r="AU27419" s="24"/>
    </row>
    <row r="27420">
      <c r="J27420" s="18"/>
      <c r="N27420" s="24"/>
      <c r="Q27420" s="24"/>
      <c r="T27420" s="24"/>
      <c r="W27420" s="24"/>
      <c r="Z27420" s="24"/>
      <c r="AC27420" s="24"/>
      <c r="AI27420" s="24"/>
      <c r="AL27420" s="24"/>
      <c r="AO27420" s="24"/>
      <c r="AR27420" s="24"/>
      <c r="AU27420" s="24"/>
    </row>
    <row r="27421">
      <c r="J27421" s="18"/>
      <c r="N27421" s="24"/>
      <c r="Q27421" s="24"/>
      <c r="T27421" s="24"/>
      <c r="W27421" s="24"/>
      <c r="Z27421" s="24"/>
      <c r="AC27421" s="24"/>
      <c r="AI27421" s="24"/>
      <c r="AL27421" s="24"/>
      <c r="AO27421" s="24"/>
      <c r="AR27421" s="24"/>
      <c r="AU27421" s="24"/>
    </row>
    <row r="27422">
      <c r="J27422" s="18"/>
      <c r="N27422" s="24"/>
      <c r="Q27422" s="24"/>
      <c r="T27422" s="24"/>
      <c r="W27422" s="24"/>
      <c r="Z27422" s="24"/>
      <c r="AC27422" s="24"/>
      <c r="AI27422" s="24"/>
      <c r="AL27422" s="24"/>
      <c r="AO27422" s="24"/>
      <c r="AR27422" s="24"/>
      <c r="AU27422" s="24"/>
    </row>
    <row r="27423">
      <c r="J27423" s="18"/>
      <c r="N27423" s="24"/>
      <c r="Q27423" s="24"/>
      <c r="T27423" s="24"/>
      <c r="W27423" s="24"/>
      <c r="Z27423" s="24"/>
      <c r="AC27423" s="24"/>
      <c r="AI27423" s="24"/>
      <c r="AL27423" s="24"/>
      <c r="AO27423" s="24"/>
      <c r="AR27423" s="24"/>
      <c r="AU27423" s="24"/>
    </row>
    <row r="27424">
      <c r="J27424" s="18"/>
      <c r="N27424" s="24"/>
      <c r="Q27424" s="24"/>
      <c r="T27424" s="24"/>
      <c r="W27424" s="24"/>
      <c r="Z27424" s="24"/>
      <c r="AC27424" s="24"/>
      <c r="AI27424" s="24"/>
      <c r="AL27424" s="24"/>
      <c r="AO27424" s="24"/>
      <c r="AR27424" s="24"/>
      <c r="AU27424" s="24"/>
    </row>
    <row r="27425">
      <c r="J27425" s="18"/>
      <c r="N27425" s="24"/>
      <c r="Q27425" s="24"/>
      <c r="T27425" s="24"/>
      <c r="W27425" s="24"/>
      <c r="Z27425" s="24"/>
      <c r="AC27425" s="24"/>
      <c r="AI27425" s="24"/>
      <c r="AL27425" s="24"/>
      <c r="AO27425" s="24"/>
      <c r="AR27425" s="24"/>
      <c r="AU27425" s="24"/>
    </row>
    <row r="27426">
      <c r="J27426" s="18"/>
      <c r="N27426" s="24"/>
      <c r="Q27426" s="24"/>
      <c r="T27426" s="24"/>
      <c r="W27426" s="24"/>
      <c r="Z27426" s="24"/>
      <c r="AC27426" s="24"/>
      <c r="AI27426" s="24"/>
      <c r="AL27426" s="24"/>
      <c r="AO27426" s="24"/>
      <c r="AR27426" s="24"/>
      <c r="AU27426" s="24"/>
    </row>
    <row r="27427">
      <c r="J27427" s="18"/>
      <c r="N27427" s="24"/>
      <c r="Q27427" s="24"/>
      <c r="T27427" s="24"/>
      <c r="W27427" s="24"/>
      <c r="Z27427" s="24"/>
      <c r="AC27427" s="24"/>
      <c r="AI27427" s="24"/>
      <c r="AL27427" s="24"/>
      <c r="AO27427" s="24"/>
      <c r="AR27427" s="24"/>
      <c r="AU27427" s="24"/>
    </row>
    <row r="27428">
      <c r="J27428" s="18"/>
      <c r="N27428" s="24"/>
      <c r="Q27428" s="24"/>
      <c r="T27428" s="24"/>
      <c r="W27428" s="24"/>
      <c r="Z27428" s="24"/>
      <c r="AC27428" s="24"/>
      <c r="AI27428" s="24"/>
      <c r="AL27428" s="24"/>
      <c r="AO27428" s="24"/>
      <c r="AR27428" s="24"/>
      <c r="AU27428" s="24"/>
    </row>
    <row r="27429">
      <c r="J27429" s="18"/>
      <c r="N27429" s="24"/>
      <c r="Q27429" s="24"/>
      <c r="T27429" s="24"/>
      <c r="W27429" s="24"/>
      <c r="Z27429" s="24"/>
      <c r="AC27429" s="24"/>
      <c r="AI27429" s="24"/>
      <c r="AL27429" s="24"/>
      <c r="AO27429" s="24"/>
      <c r="AR27429" s="24"/>
      <c r="AU27429" s="24"/>
    </row>
    <row r="27430">
      <c r="J27430" s="18"/>
      <c r="N27430" s="24"/>
      <c r="Q27430" s="24"/>
      <c r="T27430" s="24"/>
      <c r="W27430" s="24"/>
      <c r="Z27430" s="24"/>
      <c r="AC27430" s="24"/>
      <c r="AI27430" s="24"/>
      <c r="AL27430" s="24"/>
      <c r="AO27430" s="24"/>
      <c r="AR27430" s="24"/>
      <c r="AU27430" s="24"/>
    </row>
    <row r="27431">
      <c r="J27431" s="18"/>
      <c r="N27431" s="24"/>
      <c r="Q27431" s="24"/>
      <c r="T27431" s="24"/>
      <c r="W27431" s="24"/>
      <c r="Z27431" s="24"/>
      <c r="AC27431" s="24"/>
      <c r="AI27431" s="24"/>
      <c r="AL27431" s="24"/>
      <c r="AO27431" s="24"/>
      <c r="AR27431" s="24"/>
      <c r="AU27431" s="24"/>
    </row>
    <row r="27432">
      <c r="J27432" s="18"/>
      <c r="N27432" s="24"/>
      <c r="Q27432" s="24"/>
      <c r="T27432" s="24"/>
      <c r="W27432" s="24"/>
      <c r="Z27432" s="24"/>
      <c r="AC27432" s="24"/>
      <c r="AI27432" s="24"/>
      <c r="AL27432" s="24"/>
      <c r="AO27432" s="24"/>
      <c r="AR27432" s="24"/>
      <c r="AU27432" s="24"/>
    </row>
    <row r="27433">
      <c r="J27433" s="18"/>
      <c r="N27433" s="24"/>
      <c r="Q27433" s="24"/>
      <c r="T27433" s="24"/>
      <c r="W27433" s="24"/>
      <c r="Z27433" s="24"/>
      <c r="AC27433" s="24"/>
      <c r="AI27433" s="24"/>
      <c r="AL27433" s="24"/>
      <c r="AO27433" s="24"/>
      <c r="AR27433" s="24"/>
      <c r="AU27433" s="24"/>
    </row>
    <row r="27434">
      <c r="J27434" s="18"/>
      <c r="N27434" s="24"/>
      <c r="Q27434" s="24"/>
      <c r="T27434" s="24"/>
      <c r="W27434" s="24"/>
      <c r="Z27434" s="24"/>
      <c r="AC27434" s="24"/>
      <c r="AI27434" s="24"/>
      <c r="AL27434" s="24"/>
      <c r="AO27434" s="24"/>
      <c r="AR27434" s="24"/>
      <c r="AU27434" s="24"/>
    </row>
    <row r="27435">
      <c r="J27435" s="18"/>
      <c r="N27435" s="24"/>
      <c r="Q27435" s="24"/>
      <c r="T27435" s="24"/>
      <c r="W27435" s="24"/>
      <c r="Z27435" s="24"/>
      <c r="AC27435" s="24"/>
      <c r="AI27435" s="24"/>
      <c r="AL27435" s="24"/>
      <c r="AO27435" s="24"/>
      <c r="AR27435" s="24"/>
      <c r="AU27435" s="24"/>
    </row>
    <row r="27436">
      <c r="J27436" s="18"/>
      <c r="N27436" s="24"/>
      <c r="Q27436" s="24"/>
      <c r="T27436" s="24"/>
      <c r="W27436" s="24"/>
      <c r="Z27436" s="24"/>
      <c r="AC27436" s="24"/>
      <c r="AI27436" s="24"/>
      <c r="AL27436" s="24"/>
      <c r="AO27436" s="24"/>
      <c r="AR27436" s="24"/>
      <c r="AU27436" s="24"/>
    </row>
    <row r="27437">
      <c r="J27437" s="18"/>
      <c r="N27437" s="24"/>
      <c r="Q27437" s="24"/>
      <c r="T27437" s="24"/>
      <c r="W27437" s="24"/>
      <c r="Z27437" s="24"/>
      <c r="AC27437" s="24"/>
      <c r="AI27437" s="24"/>
      <c r="AL27437" s="24"/>
      <c r="AO27437" s="24"/>
      <c r="AR27437" s="24"/>
      <c r="AU27437" s="24"/>
    </row>
    <row r="27438">
      <c r="J27438" s="18"/>
      <c r="N27438" s="24"/>
      <c r="Q27438" s="24"/>
      <c r="T27438" s="24"/>
      <c r="W27438" s="24"/>
      <c r="Z27438" s="24"/>
      <c r="AC27438" s="24"/>
      <c r="AI27438" s="24"/>
      <c r="AL27438" s="24"/>
      <c r="AO27438" s="24"/>
      <c r="AR27438" s="24"/>
      <c r="AU27438" s="24"/>
    </row>
    <row r="27439">
      <c r="J27439" s="18"/>
      <c r="N27439" s="24"/>
      <c r="Q27439" s="24"/>
      <c r="T27439" s="24"/>
      <c r="W27439" s="24"/>
      <c r="Z27439" s="24"/>
      <c r="AC27439" s="24"/>
      <c r="AI27439" s="24"/>
      <c r="AL27439" s="24"/>
      <c r="AO27439" s="24"/>
      <c r="AR27439" s="24"/>
      <c r="AU27439" s="24"/>
    </row>
    <row r="27440">
      <c r="J27440" s="18"/>
      <c r="N27440" s="24"/>
      <c r="Q27440" s="24"/>
      <c r="T27440" s="24"/>
      <c r="W27440" s="24"/>
      <c r="Z27440" s="24"/>
      <c r="AC27440" s="24"/>
      <c r="AI27440" s="24"/>
      <c r="AL27440" s="24"/>
      <c r="AO27440" s="24"/>
      <c r="AR27440" s="24"/>
      <c r="AU27440" s="24"/>
    </row>
    <row r="27441">
      <c r="J27441" s="18"/>
      <c r="N27441" s="24"/>
      <c r="Q27441" s="24"/>
      <c r="T27441" s="24"/>
      <c r="W27441" s="24"/>
      <c r="Z27441" s="24"/>
      <c r="AC27441" s="24"/>
      <c r="AI27441" s="24"/>
      <c r="AL27441" s="24"/>
      <c r="AO27441" s="24"/>
      <c r="AR27441" s="24"/>
      <c r="AU27441" s="24"/>
    </row>
    <row r="27442">
      <c r="J27442" s="18"/>
      <c r="N27442" s="24"/>
      <c r="Q27442" s="24"/>
      <c r="T27442" s="24"/>
      <c r="W27442" s="24"/>
      <c r="Z27442" s="24"/>
      <c r="AC27442" s="24"/>
      <c r="AI27442" s="24"/>
      <c r="AL27442" s="24"/>
      <c r="AO27442" s="24"/>
      <c r="AR27442" s="24"/>
      <c r="AU27442" s="24"/>
    </row>
    <row r="27443">
      <c r="J27443" s="18"/>
      <c r="N27443" s="24"/>
      <c r="Q27443" s="24"/>
      <c r="T27443" s="24"/>
      <c r="W27443" s="24"/>
      <c r="Z27443" s="24"/>
      <c r="AC27443" s="24"/>
      <c r="AI27443" s="24"/>
      <c r="AL27443" s="24"/>
      <c r="AO27443" s="24"/>
      <c r="AR27443" s="24"/>
      <c r="AU27443" s="24"/>
    </row>
    <row r="27444">
      <c r="J27444" s="18"/>
      <c r="N27444" s="24"/>
      <c r="Q27444" s="24"/>
      <c r="T27444" s="24"/>
      <c r="W27444" s="24"/>
      <c r="Z27444" s="24"/>
      <c r="AC27444" s="24"/>
      <c r="AI27444" s="24"/>
      <c r="AL27444" s="24"/>
      <c r="AO27444" s="24"/>
      <c r="AR27444" s="24"/>
      <c r="AU27444" s="24"/>
    </row>
    <row r="27445">
      <c r="J27445" s="18"/>
      <c r="N27445" s="24"/>
      <c r="Q27445" s="24"/>
      <c r="T27445" s="24"/>
      <c r="W27445" s="24"/>
      <c r="Z27445" s="24"/>
      <c r="AC27445" s="24"/>
      <c r="AI27445" s="24"/>
      <c r="AL27445" s="24"/>
      <c r="AO27445" s="24"/>
      <c r="AR27445" s="24"/>
      <c r="AU27445" s="24"/>
    </row>
    <row r="27446">
      <c r="J27446" s="18"/>
      <c r="N27446" s="24"/>
      <c r="Q27446" s="24"/>
      <c r="T27446" s="24"/>
      <c r="W27446" s="24"/>
      <c r="Z27446" s="24"/>
      <c r="AC27446" s="24"/>
      <c r="AI27446" s="24"/>
      <c r="AL27446" s="24"/>
      <c r="AO27446" s="24"/>
      <c r="AR27446" s="24"/>
      <c r="AU27446" s="24"/>
    </row>
    <row r="27447">
      <c r="J27447" s="18"/>
      <c r="N27447" s="24"/>
      <c r="Q27447" s="24"/>
      <c r="T27447" s="24"/>
      <c r="W27447" s="24"/>
      <c r="Z27447" s="24"/>
      <c r="AC27447" s="24"/>
      <c r="AI27447" s="24"/>
      <c r="AL27447" s="24"/>
      <c r="AO27447" s="24"/>
      <c r="AR27447" s="24"/>
      <c r="AU27447" s="24"/>
    </row>
    <row r="27448">
      <c r="J27448" s="18"/>
      <c r="N27448" s="24"/>
      <c r="Q27448" s="24"/>
      <c r="T27448" s="24"/>
      <c r="W27448" s="24"/>
      <c r="Z27448" s="24"/>
      <c r="AC27448" s="24"/>
      <c r="AI27448" s="24"/>
      <c r="AL27448" s="24"/>
      <c r="AO27448" s="24"/>
      <c r="AR27448" s="24"/>
      <c r="AU27448" s="24"/>
    </row>
    <row r="27449">
      <c r="J27449" s="18"/>
      <c r="N27449" s="24"/>
      <c r="Q27449" s="24"/>
      <c r="T27449" s="24"/>
      <c r="W27449" s="24"/>
      <c r="Z27449" s="24"/>
      <c r="AC27449" s="24"/>
      <c r="AI27449" s="24"/>
      <c r="AL27449" s="24"/>
      <c r="AO27449" s="24"/>
      <c r="AR27449" s="24"/>
      <c r="AU27449" s="24"/>
    </row>
    <row r="27450">
      <c r="J27450" s="18"/>
      <c r="N27450" s="24"/>
      <c r="Q27450" s="24"/>
      <c r="T27450" s="24"/>
      <c r="W27450" s="24"/>
      <c r="Z27450" s="24"/>
      <c r="AC27450" s="24"/>
      <c r="AI27450" s="24"/>
      <c r="AL27450" s="24"/>
      <c r="AO27450" s="24"/>
      <c r="AR27450" s="24"/>
      <c r="AU27450" s="24"/>
    </row>
    <row r="27451">
      <c r="J27451" s="18"/>
      <c r="N27451" s="24"/>
      <c r="Q27451" s="24"/>
      <c r="T27451" s="24"/>
      <c r="W27451" s="24"/>
      <c r="Z27451" s="24"/>
      <c r="AC27451" s="24"/>
      <c r="AI27451" s="24"/>
      <c r="AL27451" s="24"/>
      <c r="AO27451" s="24"/>
      <c r="AR27451" s="24"/>
      <c r="AU27451" s="24"/>
    </row>
    <row r="27452">
      <c r="J27452" s="18"/>
      <c r="N27452" s="24"/>
      <c r="Q27452" s="24"/>
      <c r="T27452" s="24"/>
      <c r="W27452" s="24"/>
      <c r="Z27452" s="24"/>
      <c r="AC27452" s="24"/>
      <c r="AI27452" s="24"/>
      <c r="AL27452" s="24"/>
      <c r="AO27452" s="24"/>
      <c r="AR27452" s="24"/>
      <c r="AU27452" s="24"/>
    </row>
    <row r="27453">
      <c r="J27453" s="18"/>
      <c r="N27453" s="24"/>
      <c r="Q27453" s="24"/>
      <c r="T27453" s="24"/>
      <c r="W27453" s="24"/>
      <c r="Z27453" s="24"/>
      <c r="AC27453" s="24"/>
      <c r="AI27453" s="24"/>
      <c r="AL27453" s="24"/>
      <c r="AO27453" s="24"/>
      <c r="AR27453" s="24"/>
      <c r="AU27453" s="24"/>
    </row>
    <row r="27454">
      <c r="J27454" s="18"/>
      <c r="N27454" s="24"/>
      <c r="Q27454" s="24"/>
      <c r="T27454" s="24"/>
      <c r="W27454" s="24"/>
      <c r="Z27454" s="24"/>
      <c r="AC27454" s="24"/>
      <c r="AI27454" s="24"/>
      <c r="AL27454" s="24"/>
      <c r="AO27454" s="24"/>
      <c r="AR27454" s="24"/>
      <c r="AU27454" s="24"/>
    </row>
    <row r="27455">
      <c r="J27455" s="18"/>
      <c r="N27455" s="24"/>
      <c r="Q27455" s="24"/>
      <c r="T27455" s="24"/>
      <c r="W27455" s="24"/>
      <c r="Z27455" s="24"/>
      <c r="AC27455" s="24"/>
      <c r="AI27455" s="24"/>
      <c r="AL27455" s="24"/>
      <c r="AO27455" s="24"/>
      <c r="AR27455" s="24"/>
      <c r="AU27455" s="24"/>
    </row>
    <row r="27456">
      <c r="J27456" s="18"/>
      <c r="N27456" s="24"/>
      <c r="Q27456" s="24"/>
      <c r="T27456" s="24"/>
      <c r="W27456" s="24"/>
      <c r="Z27456" s="24"/>
      <c r="AC27456" s="24"/>
      <c r="AI27456" s="24"/>
      <c r="AL27456" s="24"/>
      <c r="AO27456" s="24"/>
      <c r="AR27456" s="24"/>
      <c r="AU27456" s="24"/>
    </row>
    <row r="27457">
      <c r="J27457" s="18"/>
      <c r="N27457" s="24"/>
      <c r="Q27457" s="24"/>
      <c r="T27457" s="24"/>
      <c r="W27457" s="24"/>
      <c r="Z27457" s="24"/>
      <c r="AC27457" s="24"/>
      <c r="AI27457" s="24"/>
      <c r="AL27457" s="24"/>
      <c r="AO27457" s="24"/>
      <c r="AR27457" s="24"/>
      <c r="AU27457" s="24"/>
    </row>
    <row r="27458">
      <c r="J27458" s="18"/>
      <c r="N27458" s="24"/>
      <c r="Q27458" s="24"/>
      <c r="T27458" s="24"/>
      <c r="W27458" s="24"/>
      <c r="Z27458" s="24"/>
      <c r="AC27458" s="24"/>
      <c r="AI27458" s="24"/>
      <c r="AL27458" s="24"/>
      <c r="AO27458" s="24"/>
      <c r="AR27458" s="24"/>
      <c r="AU27458" s="24"/>
    </row>
    <row r="27459">
      <c r="J27459" s="18"/>
      <c r="N27459" s="24"/>
      <c r="Q27459" s="24"/>
      <c r="T27459" s="24"/>
      <c r="W27459" s="24"/>
      <c r="Z27459" s="24"/>
      <c r="AC27459" s="24"/>
      <c r="AI27459" s="24"/>
      <c r="AL27459" s="24"/>
      <c r="AO27459" s="24"/>
      <c r="AR27459" s="24"/>
      <c r="AU27459" s="24"/>
    </row>
    <row r="27460">
      <c r="J27460" s="18"/>
      <c r="N27460" s="24"/>
      <c r="Q27460" s="24"/>
      <c r="T27460" s="24"/>
      <c r="W27460" s="24"/>
      <c r="Z27460" s="24"/>
      <c r="AC27460" s="24"/>
      <c r="AI27460" s="24"/>
      <c r="AL27460" s="24"/>
      <c r="AO27460" s="24"/>
      <c r="AR27460" s="24"/>
      <c r="AU27460" s="24"/>
    </row>
    <row r="27461">
      <c r="J27461" s="18"/>
      <c r="N27461" s="24"/>
      <c r="Q27461" s="24"/>
      <c r="T27461" s="24"/>
      <c r="W27461" s="24"/>
      <c r="Z27461" s="24"/>
      <c r="AC27461" s="24"/>
      <c r="AI27461" s="24"/>
      <c r="AL27461" s="24"/>
      <c r="AO27461" s="24"/>
      <c r="AR27461" s="24"/>
      <c r="AU27461" s="24"/>
    </row>
    <row r="27462">
      <c r="J27462" s="18"/>
      <c r="N27462" s="24"/>
      <c r="Q27462" s="24"/>
      <c r="T27462" s="24"/>
      <c r="W27462" s="24"/>
      <c r="Z27462" s="24"/>
      <c r="AC27462" s="24"/>
      <c r="AI27462" s="24"/>
      <c r="AL27462" s="24"/>
      <c r="AO27462" s="24"/>
      <c r="AR27462" s="24"/>
      <c r="AU27462" s="24"/>
    </row>
    <row r="27463">
      <c r="J27463" s="18"/>
      <c r="N27463" s="24"/>
      <c r="Q27463" s="24"/>
      <c r="T27463" s="24"/>
      <c r="W27463" s="24"/>
      <c r="Z27463" s="24"/>
      <c r="AC27463" s="24"/>
      <c r="AI27463" s="24"/>
      <c r="AL27463" s="24"/>
      <c r="AO27463" s="24"/>
      <c r="AR27463" s="24"/>
      <c r="AU27463" s="24"/>
    </row>
    <row r="27464">
      <c r="J27464" s="18"/>
      <c r="N27464" s="24"/>
      <c r="Q27464" s="24"/>
      <c r="T27464" s="24"/>
      <c r="W27464" s="24"/>
      <c r="Z27464" s="24"/>
      <c r="AC27464" s="24"/>
      <c r="AI27464" s="24"/>
      <c r="AL27464" s="24"/>
      <c r="AO27464" s="24"/>
      <c r="AR27464" s="24"/>
      <c r="AU27464" s="24"/>
    </row>
    <row r="27465">
      <c r="J27465" s="18"/>
      <c r="N27465" s="24"/>
      <c r="Q27465" s="24"/>
      <c r="T27465" s="24"/>
      <c r="W27465" s="24"/>
      <c r="Z27465" s="24"/>
      <c r="AC27465" s="24"/>
      <c r="AI27465" s="24"/>
      <c r="AL27465" s="24"/>
      <c r="AO27465" s="24"/>
      <c r="AR27465" s="24"/>
      <c r="AU27465" s="24"/>
    </row>
    <row r="27466">
      <c r="J27466" s="18"/>
      <c r="N27466" s="24"/>
      <c r="Q27466" s="24"/>
      <c r="T27466" s="24"/>
      <c r="W27466" s="24"/>
      <c r="Z27466" s="24"/>
      <c r="AC27466" s="24"/>
      <c r="AI27466" s="24"/>
      <c r="AL27466" s="24"/>
      <c r="AO27466" s="24"/>
      <c r="AR27466" s="24"/>
      <c r="AU27466" s="24"/>
    </row>
    <row r="27467">
      <c r="J27467" s="18"/>
      <c r="N27467" s="24"/>
      <c r="Q27467" s="24"/>
      <c r="T27467" s="24"/>
      <c r="W27467" s="24"/>
      <c r="Z27467" s="24"/>
      <c r="AC27467" s="24"/>
      <c r="AI27467" s="24"/>
      <c r="AL27467" s="24"/>
      <c r="AO27467" s="24"/>
      <c r="AR27467" s="24"/>
      <c r="AU27467" s="24"/>
    </row>
    <row r="27468">
      <c r="J27468" s="18"/>
      <c r="N27468" s="24"/>
      <c r="Q27468" s="24"/>
      <c r="T27468" s="24"/>
      <c r="W27468" s="24"/>
      <c r="Z27468" s="24"/>
      <c r="AC27468" s="24"/>
      <c r="AI27468" s="24"/>
      <c r="AL27468" s="24"/>
      <c r="AO27468" s="24"/>
      <c r="AR27468" s="24"/>
      <c r="AU27468" s="24"/>
    </row>
    <row r="27469">
      <c r="J27469" s="18"/>
      <c r="N27469" s="24"/>
      <c r="Q27469" s="24"/>
      <c r="T27469" s="24"/>
      <c r="W27469" s="24"/>
      <c r="Z27469" s="24"/>
      <c r="AC27469" s="24"/>
      <c r="AI27469" s="24"/>
      <c r="AL27469" s="24"/>
      <c r="AO27469" s="24"/>
      <c r="AR27469" s="24"/>
      <c r="AU27469" s="24"/>
    </row>
    <row r="27470">
      <c r="J27470" s="18"/>
      <c r="N27470" s="24"/>
      <c r="Q27470" s="24"/>
      <c r="T27470" s="24"/>
      <c r="W27470" s="24"/>
      <c r="Z27470" s="24"/>
      <c r="AC27470" s="24"/>
      <c r="AI27470" s="24"/>
      <c r="AL27470" s="24"/>
      <c r="AO27470" s="24"/>
      <c r="AR27470" s="24"/>
      <c r="AU27470" s="24"/>
    </row>
    <row r="27471">
      <c r="J27471" s="18"/>
      <c r="N27471" s="24"/>
      <c r="Q27471" s="24"/>
      <c r="T27471" s="24"/>
      <c r="W27471" s="24"/>
      <c r="Z27471" s="24"/>
      <c r="AC27471" s="24"/>
      <c r="AI27471" s="24"/>
      <c r="AL27471" s="24"/>
      <c r="AO27471" s="24"/>
      <c r="AR27471" s="24"/>
      <c r="AU27471" s="24"/>
    </row>
    <row r="27472">
      <c r="J27472" s="18"/>
      <c r="N27472" s="24"/>
      <c r="Q27472" s="24"/>
      <c r="T27472" s="24"/>
      <c r="W27472" s="24"/>
      <c r="Z27472" s="24"/>
      <c r="AC27472" s="24"/>
      <c r="AI27472" s="24"/>
      <c r="AL27472" s="24"/>
      <c r="AO27472" s="24"/>
      <c r="AR27472" s="24"/>
      <c r="AU27472" s="24"/>
    </row>
    <row r="27473">
      <c r="J27473" s="18"/>
      <c r="N27473" s="24"/>
      <c r="Q27473" s="24"/>
      <c r="T27473" s="24"/>
      <c r="W27473" s="24"/>
      <c r="Z27473" s="24"/>
      <c r="AC27473" s="24"/>
      <c r="AI27473" s="24"/>
      <c r="AL27473" s="24"/>
      <c r="AO27473" s="24"/>
      <c r="AR27473" s="24"/>
      <c r="AU27473" s="24"/>
    </row>
    <row r="27474">
      <c r="J27474" s="18"/>
      <c r="N27474" s="24"/>
      <c r="Q27474" s="24"/>
      <c r="T27474" s="24"/>
      <c r="W27474" s="24"/>
      <c r="Z27474" s="24"/>
      <c r="AC27474" s="24"/>
      <c r="AI27474" s="24"/>
      <c r="AL27474" s="24"/>
      <c r="AO27474" s="24"/>
      <c r="AR27474" s="24"/>
      <c r="AU27474" s="24"/>
    </row>
    <row r="27475">
      <c r="J27475" s="18"/>
      <c r="N27475" s="24"/>
      <c r="Q27475" s="24"/>
      <c r="T27475" s="24"/>
      <c r="W27475" s="24"/>
      <c r="Z27475" s="24"/>
      <c r="AC27475" s="24"/>
      <c r="AI27475" s="24"/>
      <c r="AL27475" s="24"/>
      <c r="AO27475" s="24"/>
      <c r="AR27475" s="24"/>
      <c r="AU27475" s="24"/>
    </row>
    <row r="27476">
      <c r="J27476" s="18"/>
      <c r="N27476" s="24"/>
      <c r="Q27476" s="24"/>
      <c r="T27476" s="24"/>
      <c r="W27476" s="24"/>
      <c r="Z27476" s="24"/>
      <c r="AC27476" s="24"/>
      <c r="AI27476" s="24"/>
      <c r="AL27476" s="24"/>
      <c r="AO27476" s="24"/>
      <c r="AR27476" s="24"/>
      <c r="AU27476" s="24"/>
    </row>
    <row r="27477">
      <c r="J27477" s="18"/>
      <c r="N27477" s="24"/>
      <c r="Q27477" s="24"/>
      <c r="T27477" s="24"/>
      <c r="W27477" s="24"/>
      <c r="Z27477" s="24"/>
      <c r="AC27477" s="24"/>
      <c r="AI27477" s="24"/>
      <c r="AL27477" s="24"/>
      <c r="AO27477" s="24"/>
      <c r="AR27477" s="24"/>
      <c r="AU27477" s="24"/>
    </row>
    <row r="27478">
      <c r="J27478" s="18"/>
      <c r="N27478" s="24"/>
      <c r="Q27478" s="24"/>
      <c r="T27478" s="24"/>
      <c r="W27478" s="24"/>
      <c r="Z27478" s="24"/>
      <c r="AC27478" s="24"/>
      <c r="AI27478" s="24"/>
      <c r="AL27478" s="24"/>
      <c r="AO27478" s="24"/>
      <c r="AR27478" s="24"/>
      <c r="AU27478" s="24"/>
    </row>
    <row r="27479">
      <c r="J27479" s="18"/>
      <c r="N27479" s="24"/>
      <c r="Q27479" s="24"/>
      <c r="T27479" s="24"/>
      <c r="W27479" s="24"/>
      <c r="Z27479" s="24"/>
      <c r="AC27479" s="24"/>
      <c r="AI27479" s="24"/>
      <c r="AL27479" s="24"/>
      <c r="AO27479" s="24"/>
      <c r="AR27479" s="24"/>
      <c r="AU27479" s="24"/>
    </row>
    <row r="27480">
      <c r="J27480" s="18"/>
      <c r="N27480" s="24"/>
      <c r="Q27480" s="24"/>
      <c r="T27480" s="24"/>
      <c r="W27480" s="24"/>
      <c r="Z27480" s="24"/>
      <c r="AC27480" s="24"/>
      <c r="AI27480" s="24"/>
      <c r="AL27480" s="24"/>
      <c r="AO27480" s="24"/>
      <c r="AR27480" s="24"/>
      <c r="AU27480" s="24"/>
    </row>
    <row r="27481">
      <c r="J27481" s="18"/>
      <c r="N27481" s="24"/>
      <c r="Q27481" s="24"/>
      <c r="T27481" s="24"/>
      <c r="W27481" s="24"/>
      <c r="Z27481" s="24"/>
      <c r="AC27481" s="24"/>
      <c r="AI27481" s="24"/>
      <c r="AL27481" s="24"/>
      <c r="AO27481" s="24"/>
      <c r="AR27481" s="24"/>
      <c r="AU27481" s="24"/>
    </row>
    <row r="27482">
      <c r="J27482" s="18"/>
      <c r="N27482" s="24"/>
      <c r="Q27482" s="24"/>
      <c r="T27482" s="24"/>
      <c r="W27482" s="24"/>
      <c r="Z27482" s="24"/>
      <c r="AC27482" s="24"/>
      <c r="AI27482" s="24"/>
      <c r="AL27482" s="24"/>
      <c r="AO27482" s="24"/>
      <c r="AR27482" s="24"/>
      <c r="AU27482" s="24"/>
    </row>
    <row r="27483">
      <c r="J27483" s="18"/>
      <c r="N27483" s="24"/>
      <c r="Q27483" s="24"/>
      <c r="T27483" s="24"/>
      <c r="W27483" s="24"/>
      <c r="Z27483" s="24"/>
      <c r="AC27483" s="24"/>
      <c r="AI27483" s="24"/>
      <c r="AL27483" s="24"/>
      <c r="AO27483" s="24"/>
      <c r="AR27483" s="24"/>
      <c r="AU27483" s="24"/>
    </row>
    <row r="27484">
      <c r="J27484" s="18"/>
      <c r="N27484" s="24"/>
      <c r="Q27484" s="24"/>
      <c r="T27484" s="24"/>
      <c r="W27484" s="24"/>
      <c r="Z27484" s="24"/>
      <c r="AC27484" s="24"/>
      <c r="AI27484" s="24"/>
      <c r="AL27484" s="24"/>
      <c r="AO27484" s="24"/>
      <c r="AR27484" s="24"/>
      <c r="AU27484" s="24"/>
    </row>
    <row r="27485">
      <c r="J27485" s="18"/>
      <c r="N27485" s="24"/>
      <c r="Q27485" s="24"/>
      <c r="T27485" s="24"/>
      <c r="W27485" s="24"/>
      <c r="Z27485" s="24"/>
      <c r="AC27485" s="24"/>
      <c r="AI27485" s="24"/>
      <c r="AL27485" s="24"/>
      <c r="AO27485" s="24"/>
      <c r="AR27485" s="24"/>
      <c r="AU27485" s="24"/>
    </row>
    <row r="27486">
      <c r="J27486" s="18"/>
      <c r="N27486" s="24"/>
      <c r="Q27486" s="24"/>
      <c r="T27486" s="24"/>
      <c r="W27486" s="24"/>
      <c r="Z27486" s="24"/>
      <c r="AC27486" s="24"/>
      <c r="AI27486" s="24"/>
      <c r="AL27486" s="24"/>
      <c r="AO27486" s="24"/>
      <c r="AR27486" s="24"/>
      <c r="AU27486" s="24"/>
    </row>
    <row r="27487">
      <c r="J27487" s="18"/>
      <c r="N27487" s="24"/>
      <c r="Q27487" s="24"/>
      <c r="T27487" s="24"/>
      <c r="W27487" s="24"/>
      <c r="Z27487" s="24"/>
      <c r="AC27487" s="24"/>
      <c r="AI27487" s="24"/>
      <c r="AL27487" s="24"/>
      <c r="AO27487" s="24"/>
      <c r="AR27487" s="24"/>
      <c r="AU27487" s="24"/>
    </row>
    <row r="27488">
      <c r="J27488" s="18"/>
      <c r="N27488" s="24"/>
      <c r="Q27488" s="24"/>
      <c r="T27488" s="24"/>
      <c r="W27488" s="24"/>
      <c r="Z27488" s="24"/>
      <c r="AC27488" s="24"/>
      <c r="AI27488" s="24"/>
      <c r="AL27488" s="24"/>
      <c r="AO27488" s="24"/>
      <c r="AR27488" s="24"/>
      <c r="AU27488" s="24"/>
    </row>
    <row r="27489">
      <c r="J27489" s="18"/>
      <c r="N27489" s="24"/>
      <c r="Q27489" s="24"/>
      <c r="T27489" s="24"/>
      <c r="W27489" s="24"/>
      <c r="Z27489" s="24"/>
      <c r="AC27489" s="24"/>
      <c r="AI27489" s="24"/>
      <c r="AL27489" s="24"/>
      <c r="AO27489" s="24"/>
      <c r="AR27489" s="24"/>
      <c r="AU27489" s="24"/>
    </row>
    <row r="27490">
      <c r="J27490" s="18"/>
      <c r="N27490" s="24"/>
      <c r="Q27490" s="24"/>
      <c r="T27490" s="24"/>
      <c r="W27490" s="24"/>
      <c r="Z27490" s="24"/>
      <c r="AC27490" s="24"/>
      <c r="AI27490" s="24"/>
      <c r="AL27490" s="24"/>
      <c r="AO27490" s="24"/>
      <c r="AR27490" s="24"/>
      <c r="AU27490" s="24"/>
    </row>
    <row r="27491">
      <c r="J27491" s="18"/>
      <c r="N27491" s="24"/>
      <c r="Q27491" s="24"/>
      <c r="T27491" s="24"/>
      <c r="W27491" s="24"/>
      <c r="Z27491" s="24"/>
      <c r="AC27491" s="24"/>
      <c r="AI27491" s="24"/>
      <c r="AL27491" s="24"/>
      <c r="AO27491" s="24"/>
      <c r="AR27491" s="24"/>
      <c r="AU27491" s="24"/>
    </row>
    <row r="27492">
      <c r="J27492" s="18"/>
      <c r="N27492" s="24"/>
      <c r="Q27492" s="24"/>
      <c r="T27492" s="24"/>
      <c r="W27492" s="24"/>
      <c r="Z27492" s="24"/>
      <c r="AC27492" s="24"/>
      <c r="AI27492" s="24"/>
      <c r="AL27492" s="24"/>
      <c r="AO27492" s="24"/>
      <c r="AR27492" s="24"/>
      <c r="AU27492" s="24"/>
    </row>
    <row r="27493">
      <c r="J27493" s="18"/>
      <c r="N27493" s="24"/>
      <c r="Q27493" s="24"/>
      <c r="T27493" s="24"/>
      <c r="W27493" s="24"/>
      <c r="Z27493" s="24"/>
      <c r="AC27493" s="24"/>
      <c r="AI27493" s="24"/>
      <c r="AL27493" s="24"/>
      <c r="AO27493" s="24"/>
      <c r="AR27493" s="24"/>
      <c r="AU27493" s="24"/>
    </row>
    <row r="27494">
      <c r="J27494" s="18"/>
      <c r="N27494" s="24"/>
      <c r="Q27494" s="24"/>
      <c r="T27494" s="24"/>
      <c r="W27494" s="24"/>
      <c r="Z27494" s="24"/>
      <c r="AC27494" s="24"/>
      <c r="AI27494" s="24"/>
      <c r="AL27494" s="24"/>
      <c r="AO27494" s="24"/>
      <c r="AR27494" s="24"/>
      <c r="AU27494" s="24"/>
    </row>
    <row r="27495">
      <c r="J27495" s="18"/>
      <c r="N27495" s="24"/>
      <c r="Q27495" s="24"/>
      <c r="T27495" s="24"/>
      <c r="W27495" s="24"/>
      <c r="Z27495" s="24"/>
      <c r="AC27495" s="24"/>
      <c r="AI27495" s="24"/>
      <c r="AL27495" s="24"/>
      <c r="AO27495" s="24"/>
      <c r="AR27495" s="24"/>
      <c r="AU27495" s="24"/>
    </row>
    <row r="27496">
      <c r="J27496" s="18"/>
      <c r="N27496" s="24"/>
      <c r="Q27496" s="24"/>
      <c r="T27496" s="24"/>
      <c r="W27496" s="24"/>
      <c r="Z27496" s="24"/>
      <c r="AC27496" s="24"/>
      <c r="AI27496" s="24"/>
      <c r="AL27496" s="24"/>
      <c r="AO27496" s="24"/>
      <c r="AR27496" s="24"/>
      <c r="AU27496" s="24"/>
    </row>
    <row r="27497">
      <c r="J27497" s="18"/>
      <c r="N27497" s="24"/>
      <c r="Q27497" s="24"/>
      <c r="T27497" s="24"/>
      <c r="W27497" s="24"/>
      <c r="Z27497" s="24"/>
      <c r="AC27497" s="24"/>
      <c r="AI27497" s="24"/>
      <c r="AL27497" s="24"/>
      <c r="AO27497" s="24"/>
      <c r="AR27497" s="24"/>
      <c r="AU27497" s="24"/>
    </row>
    <row r="27498">
      <c r="J27498" s="18"/>
      <c r="N27498" s="24"/>
      <c r="Q27498" s="24"/>
      <c r="T27498" s="24"/>
      <c r="W27498" s="24"/>
      <c r="Z27498" s="24"/>
      <c r="AC27498" s="24"/>
      <c r="AI27498" s="24"/>
      <c r="AL27498" s="24"/>
      <c r="AO27498" s="24"/>
      <c r="AR27498" s="24"/>
      <c r="AU27498" s="24"/>
    </row>
    <row r="27499">
      <c r="J27499" s="18"/>
      <c r="N27499" s="24"/>
      <c r="Q27499" s="24"/>
      <c r="T27499" s="24"/>
      <c r="W27499" s="24"/>
      <c r="Z27499" s="24"/>
      <c r="AC27499" s="24"/>
      <c r="AI27499" s="24"/>
      <c r="AL27499" s="24"/>
      <c r="AO27499" s="24"/>
      <c r="AR27499" s="24"/>
      <c r="AU27499" s="24"/>
    </row>
    <row r="27500">
      <c r="J27500" s="18"/>
      <c r="N27500" s="24"/>
      <c r="Q27500" s="24"/>
      <c r="T27500" s="24"/>
      <c r="W27500" s="24"/>
      <c r="Z27500" s="24"/>
      <c r="AC27500" s="24"/>
      <c r="AI27500" s="24"/>
      <c r="AL27500" s="24"/>
      <c r="AO27500" s="24"/>
      <c r="AR27500" s="24"/>
      <c r="AU27500" s="24"/>
    </row>
    <row r="27501">
      <c r="J27501" s="18"/>
      <c r="N27501" s="24"/>
      <c r="Q27501" s="24"/>
      <c r="T27501" s="24"/>
      <c r="W27501" s="24"/>
      <c r="Z27501" s="24"/>
      <c r="AC27501" s="24"/>
      <c r="AI27501" s="24"/>
      <c r="AL27501" s="24"/>
      <c r="AO27501" s="24"/>
      <c r="AR27501" s="24"/>
      <c r="AU27501" s="24"/>
    </row>
    <row r="27502">
      <c r="J27502" s="18"/>
      <c r="N27502" s="24"/>
      <c r="Q27502" s="24"/>
      <c r="T27502" s="24"/>
      <c r="W27502" s="24"/>
      <c r="Z27502" s="24"/>
      <c r="AC27502" s="24"/>
      <c r="AI27502" s="24"/>
      <c r="AL27502" s="24"/>
      <c r="AO27502" s="24"/>
      <c r="AR27502" s="24"/>
      <c r="AU27502" s="24"/>
    </row>
    <row r="27503">
      <c r="J27503" s="18"/>
      <c r="N27503" s="24"/>
      <c r="Q27503" s="24"/>
      <c r="T27503" s="24"/>
      <c r="W27503" s="24"/>
      <c r="Z27503" s="24"/>
      <c r="AC27503" s="24"/>
      <c r="AI27503" s="24"/>
      <c r="AL27503" s="24"/>
      <c r="AO27503" s="24"/>
      <c r="AR27503" s="24"/>
      <c r="AU27503" s="24"/>
    </row>
    <row r="27504">
      <c r="J27504" s="18"/>
      <c r="N27504" s="24"/>
      <c r="Q27504" s="24"/>
      <c r="T27504" s="24"/>
      <c r="W27504" s="24"/>
      <c r="Z27504" s="24"/>
      <c r="AC27504" s="24"/>
      <c r="AI27504" s="24"/>
      <c r="AL27504" s="24"/>
      <c r="AO27504" s="24"/>
      <c r="AR27504" s="24"/>
      <c r="AU27504" s="24"/>
    </row>
    <row r="27505">
      <c r="J27505" s="18"/>
      <c r="N27505" s="24"/>
      <c r="Q27505" s="24"/>
      <c r="T27505" s="24"/>
      <c r="W27505" s="24"/>
      <c r="Z27505" s="24"/>
      <c r="AC27505" s="24"/>
      <c r="AI27505" s="24"/>
      <c r="AL27505" s="24"/>
      <c r="AO27505" s="24"/>
      <c r="AR27505" s="24"/>
      <c r="AU27505" s="24"/>
    </row>
    <row r="27506">
      <c r="J27506" s="18"/>
      <c r="N27506" s="24"/>
      <c r="Q27506" s="24"/>
      <c r="T27506" s="24"/>
      <c r="W27506" s="24"/>
      <c r="Z27506" s="24"/>
      <c r="AC27506" s="24"/>
      <c r="AI27506" s="24"/>
      <c r="AL27506" s="24"/>
      <c r="AO27506" s="24"/>
      <c r="AR27506" s="24"/>
      <c r="AU27506" s="24"/>
    </row>
    <row r="27507">
      <c r="J27507" s="18"/>
      <c r="N27507" s="24"/>
      <c r="Q27507" s="24"/>
      <c r="T27507" s="24"/>
      <c r="W27507" s="24"/>
      <c r="Z27507" s="24"/>
      <c r="AC27507" s="24"/>
      <c r="AI27507" s="24"/>
      <c r="AL27507" s="24"/>
      <c r="AO27507" s="24"/>
      <c r="AR27507" s="24"/>
      <c r="AU27507" s="24"/>
    </row>
    <row r="27508">
      <c r="J27508" s="18"/>
      <c r="N27508" s="24"/>
      <c r="Q27508" s="24"/>
      <c r="T27508" s="24"/>
      <c r="W27508" s="24"/>
      <c r="Z27508" s="24"/>
      <c r="AC27508" s="24"/>
      <c r="AI27508" s="24"/>
      <c r="AL27508" s="24"/>
      <c r="AO27508" s="24"/>
      <c r="AR27508" s="24"/>
      <c r="AU27508" s="24"/>
    </row>
    <row r="27509">
      <c r="J27509" s="18"/>
      <c r="N27509" s="24"/>
      <c r="Q27509" s="24"/>
      <c r="T27509" s="24"/>
      <c r="W27509" s="24"/>
      <c r="Z27509" s="24"/>
      <c r="AC27509" s="24"/>
      <c r="AI27509" s="24"/>
      <c r="AL27509" s="24"/>
      <c r="AO27509" s="24"/>
      <c r="AR27509" s="24"/>
      <c r="AU27509" s="24"/>
    </row>
    <row r="27510">
      <c r="J27510" s="18"/>
      <c r="N27510" s="24"/>
      <c r="Q27510" s="24"/>
      <c r="T27510" s="24"/>
      <c r="W27510" s="24"/>
      <c r="Z27510" s="24"/>
      <c r="AC27510" s="24"/>
      <c r="AI27510" s="24"/>
      <c r="AL27510" s="24"/>
      <c r="AO27510" s="24"/>
      <c r="AR27510" s="24"/>
      <c r="AU27510" s="24"/>
    </row>
    <row r="27511">
      <c r="J27511" s="18"/>
      <c r="N27511" s="24"/>
      <c r="Q27511" s="24"/>
      <c r="T27511" s="24"/>
      <c r="W27511" s="24"/>
      <c r="Z27511" s="24"/>
      <c r="AC27511" s="24"/>
      <c r="AI27511" s="24"/>
      <c r="AL27511" s="24"/>
      <c r="AO27511" s="24"/>
      <c r="AR27511" s="24"/>
      <c r="AU27511" s="24"/>
    </row>
    <row r="27512">
      <c r="J27512" s="18"/>
      <c r="N27512" s="24"/>
      <c r="Q27512" s="24"/>
      <c r="T27512" s="24"/>
      <c r="W27512" s="24"/>
      <c r="Z27512" s="24"/>
      <c r="AC27512" s="24"/>
      <c r="AI27512" s="24"/>
      <c r="AL27512" s="24"/>
      <c r="AO27512" s="24"/>
      <c r="AR27512" s="24"/>
      <c r="AU27512" s="24"/>
    </row>
    <row r="27513">
      <c r="J27513" s="18"/>
      <c r="N27513" s="24"/>
      <c r="Q27513" s="24"/>
      <c r="T27513" s="24"/>
      <c r="W27513" s="24"/>
      <c r="Z27513" s="24"/>
      <c r="AC27513" s="24"/>
      <c r="AI27513" s="24"/>
      <c r="AL27513" s="24"/>
      <c r="AO27513" s="24"/>
      <c r="AR27513" s="24"/>
      <c r="AU27513" s="24"/>
    </row>
    <row r="27514">
      <c r="J27514" s="18"/>
      <c r="N27514" s="24"/>
      <c r="Q27514" s="24"/>
      <c r="T27514" s="24"/>
      <c r="W27514" s="24"/>
      <c r="Z27514" s="24"/>
      <c r="AC27514" s="24"/>
      <c r="AI27514" s="24"/>
      <c r="AL27514" s="24"/>
      <c r="AO27514" s="24"/>
      <c r="AR27514" s="24"/>
      <c r="AU27514" s="24"/>
    </row>
    <row r="27515">
      <c r="J27515" s="18"/>
      <c r="N27515" s="24"/>
      <c r="Q27515" s="24"/>
      <c r="T27515" s="24"/>
      <c r="W27515" s="24"/>
      <c r="Z27515" s="24"/>
      <c r="AC27515" s="24"/>
      <c r="AI27515" s="24"/>
      <c r="AL27515" s="24"/>
      <c r="AO27515" s="24"/>
      <c r="AR27515" s="24"/>
      <c r="AU27515" s="24"/>
    </row>
    <row r="27516">
      <c r="J27516" s="18"/>
      <c r="N27516" s="24"/>
      <c r="Q27516" s="24"/>
      <c r="T27516" s="24"/>
      <c r="W27516" s="24"/>
      <c r="Z27516" s="24"/>
      <c r="AC27516" s="24"/>
      <c r="AI27516" s="24"/>
      <c r="AL27516" s="24"/>
      <c r="AO27516" s="24"/>
      <c r="AR27516" s="24"/>
      <c r="AU27516" s="24"/>
    </row>
    <row r="27517">
      <c r="J27517" s="18"/>
      <c r="N27517" s="24"/>
      <c r="Q27517" s="24"/>
      <c r="T27517" s="24"/>
      <c r="W27517" s="24"/>
      <c r="Z27517" s="24"/>
      <c r="AC27517" s="24"/>
      <c r="AI27517" s="24"/>
      <c r="AL27517" s="24"/>
      <c r="AO27517" s="24"/>
      <c r="AR27517" s="24"/>
      <c r="AU27517" s="24"/>
    </row>
    <row r="27518">
      <c r="J27518" s="18"/>
      <c r="N27518" s="24"/>
      <c r="Q27518" s="24"/>
      <c r="T27518" s="24"/>
      <c r="W27518" s="24"/>
      <c r="Z27518" s="24"/>
      <c r="AC27518" s="24"/>
      <c r="AI27518" s="24"/>
      <c r="AL27518" s="24"/>
      <c r="AO27518" s="24"/>
      <c r="AR27518" s="24"/>
      <c r="AU27518" s="24"/>
    </row>
    <row r="27519">
      <c r="J27519" s="18"/>
      <c r="N27519" s="24"/>
      <c r="Q27519" s="24"/>
      <c r="T27519" s="24"/>
      <c r="W27519" s="24"/>
      <c r="Z27519" s="24"/>
      <c r="AC27519" s="24"/>
      <c r="AI27519" s="24"/>
      <c r="AL27519" s="24"/>
      <c r="AO27519" s="24"/>
      <c r="AR27519" s="24"/>
      <c r="AU27519" s="24"/>
    </row>
    <row r="27520">
      <c r="J27520" s="18"/>
      <c r="N27520" s="24"/>
      <c r="Q27520" s="24"/>
      <c r="T27520" s="24"/>
      <c r="W27520" s="24"/>
      <c r="Z27520" s="24"/>
      <c r="AC27520" s="24"/>
      <c r="AI27520" s="24"/>
      <c r="AL27520" s="24"/>
      <c r="AO27520" s="24"/>
      <c r="AR27520" s="24"/>
      <c r="AU27520" s="24"/>
    </row>
    <row r="27521">
      <c r="J27521" s="18"/>
      <c r="N27521" s="24"/>
      <c r="Q27521" s="24"/>
      <c r="T27521" s="24"/>
      <c r="W27521" s="24"/>
      <c r="Z27521" s="24"/>
      <c r="AC27521" s="24"/>
      <c r="AI27521" s="24"/>
      <c r="AL27521" s="24"/>
      <c r="AO27521" s="24"/>
      <c r="AR27521" s="24"/>
      <c r="AU27521" s="24"/>
    </row>
    <row r="27522">
      <c r="J27522" s="18"/>
      <c r="N27522" s="24"/>
      <c r="Q27522" s="24"/>
      <c r="T27522" s="24"/>
      <c r="W27522" s="24"/>
      <c r="Z27522" s="24"/>
      <c r="AC27522" s="24"/>
      <c r="AI27522" s="24"/>
      <c r="AL27522" s="24"/>
      <c r="AO27522" s="24"/>
      <c r="AR27522" s="24"/>
      <c r="AU27522" s="24"/>
    </row>
    <row r="27523">
      <c r="J27523" s="18"/>
      <c r="N27523" s="24"/>
      <c r="Q27523" s="24"/>
      <c r="T27523" s="24"/>
      <c r="W27523" s="24"/>
      <c r="Z27523" s="24"/>
      <c r="AC27523" s="24"/>
      <c r="AI27523" s="24"/>
      <c r="AL27523" s="24"/>
      <c r="AO27523" s="24"/>
      <c r="AR27523" s="24"/>
      <c r="AU27523" s="24"/>
    </row>
    <row r="27524">
      <c r="J27524" s="18"/>
      <c r="N27524" s="24"/>
      <c r="Q27524" s="24"/>
      <c r="T27524" s="24"/>
      <c r="W27524" s="24"/>
      <c r="Z27524" s="24"/>
      <c r="AC27524" s="24"/>
      <c r="AI27524" s="24"/>
      <c r="AL27524" s="24"/>
      <c r="AO27524" s="24"/>
      <c r="AR27524" s="24"/>
      <c r="AU27524" s="24"/>
    </row>
    <row r="27525">
      <c r="J27525" s="18"/>
      <c r="N27525" s="24"/>
      <c r="Q27525" s="24"/>
      <c r="T27525" s="24"/>
      <c r="W27525" s="24"/>
      <c r="Z27525" s="24"/>
      <c r="AC27525" s="24"/>
      <c r="AI27525" s="24"/>
      <c r="AL27525" s="24"/>
      <c r="AO27525" s="24"/>
      <c r="AR27525" s="24"/>
      <c r="AU27525" s="24"/>
    </row>
    <row r="27526">
      <c r="J27526" s="18"/>
      <c r="N27526" s="24"/>
      <c r="Q27526" s="24"/>
      <c r="T27526" s="24"/>
      <c r="W27526" s="24"/>
      <c r="Z27526" s="24"/>
      <c r="AC27526" s="24"/>
      <c r="AI27526" s="24"/>
      <c r="AL27526" s="24"/>
      <c r="AO27526" s="24"/>
      <c r="AR27526" s="24"/>
      <c r="AU27526" s="24"/>
    </row>
    <row r="27527">
      <c r="J27527" s="18"/>
      <c r="N27527" s="24"/>
      <c r="Q27527" s="24"/>
      <c r="T27527" s="24"/>
      <c r="W27527" s="24"/>
      <c r="Z27527" s="24"/>
      <c r="AC27527" s="24"/>
      <c r="AI27527" s="24"/>
      <c r="AL27527" s="24"/>
      <c r="AO27527" s="24"/>
      <c r="AR27527" s="24"/>
      <c r="AU27527" s="24"/>
    </row>
    <row r="27528">
      <c r="J27528" s="18"/>
      <c r="N27528" s="24"/>
      <c r="Q27528" s="24"/>
      <c r="T27528" s="24"/>
      <c r="W27528" s="24"/>
      <c r="Z27528" s="24"/>
      <c r="AC27528" s="24"/>
      <c r="AI27528" s="24"/>
      <c r="AL27528" s="24"/>
      <c r="AO27528" s="24"/>
      <c r="AR27528" s="24"/>
      <c r="AU27528" s="24"/>
    </row>
    <row r="27529">
      <c r="J27529" s="18"/>
      <c r="N27529" s="24"/>
      <c r="Q27529" s="24"/>
      <c r="T27529" s="24"/>
      <c r="W27529" s="24"/>
      <c r="Z27529" s="24"/>
      <c r="AC27529" s="24"/>
      <c r="AI27529" s="24"/>
      <c r="AL27529" s="24"/>
      <c r="AO27529" s="24"/>
      <c r="AR27529" s="24"/>
      <c r="AU27529" s="24"/>
    </row>
    <row r="27530">
      <c r="J27530" s="18"/>
      <c r="N27530" s="24"/>
      <c r="Q27530" s="24"/>
      <c r="T27530" s="24"/>
      <c r="W27530" s="24"/>
      <c r="Z27530" s="24"/>
      <c r="AC27530" s="24"/>
      <c r="AI27530" s="24"/>
      <c r="AL27530" s="24"/>
      <c r="AO27530" s="24"/>
      <c r="AR27530" s="24"/>
      <c r="AU27530" s="24"/>
    </row>
    <row r="27531">
      <c r="J27531" s="18"/>
      <c r="N27531" s="24"/>
      <c r="Q27531" s="24"/>
      <c r="T27531" s="24"/>
      <c r="W27531" s="24"/>
      <c r="Z27531" s="24"/>
      <c r="AC27531" s="24"/>
      <c r="AI27531" s="24"/>
      <c r="AL27531" s="24"/>
      <c r="AO27531" s="24"/>
      <c r="AR27531" s="24"/>
      <c r="AU27531" s="24"/>
    </row>
    <row r="27532">
      <c r="J27532" s="18"/>
      <c r="N27532" s="24"/>
      <c r="Q27532" s="24"/>
      <c r="T27532" s="24"/>
      <c r="W27532" s="24"/>
      <c r="Z27532" s="24"/>
      <c r="AC27532" s="24"/>
      <c r="AI27532" s="24"/>
      <c r="AL27532" s="24"/>
      <c r="AO27532" s="24"/>
      <c r="AR27532" s="24"/>
      <c r="AU27532" s="24"/>
    </row>
    <row r="27533">
      <c r="J27533" s="18"/>
      <c r="N27533" s="24"/>
      <c r="Q27533" s="24"/>
      <c r="T27533" s="24"/>
      <c r="W27533" s="24"/>
      <c r="Z27533" s="24"/>
      <c r="AC27533" s="24"/>
      <c r="AI27533" s="24"/>
      <c r="AL27533" s="24"/>
      <c r="AO27533" s="24"/>
      <c r="AR27533" s="24"/>
      <c r="AU27533" s="24"/>
    </row>
    <row r="27534">
      <c r="J27534" s="18"/>
      <c r="N27534" s="24"/>
      <c r="Q27534" s="24"/>
      <c r="T27534" s="24"/>
      <c r="W27534" s="24"/>
      <c r="Z27534" s="24"/>
      <c r="AC27534" s="24"/>
      <c r="AI27534" s="24"/>
      <c r="AL27534" s="24"/>
      <c r="AO27534" s="24"/>
      <c r="AR27534" s="24"/>
      <c r="AU27534" s="24"/>
    </row>
    <row r="27535">
      <c r="J27535" s="18"/>
      <c r="N27535" s="24"/>
      <c r="Q27535" s="24"/>
      <c r="T27535" s="24"/>
      <c r="W27535" s="24"/>
      <c r="Z27535" s="24"/>
      <c r="AC27535" s="24"/>
      <c r="AI27535" s="24"/>
      <c r="AL27535" s="24"/>
      <c r="AO27535" s="24"/>
      <c r="AR27535" s="24"/>
      <c r="AU27535" s="24"/>
    </row>
    <row r="27536">
      <c r="J27536" s="18"/>
      <c r="N27536" s="24"/>
      <c r="Q27536" s="24"/>
      <c r="T27536" s="24"/>
      <c r="W27536" s="24"/>
      <c r="Z27536" s="24"/>
      <c r="AC27536" s="24"/>
      <c r="AI27536" s="24"/>
      <c r="AL27536" s="24"/>
      <c r="AO27536" s="24"/>
      <c r="AR27536" s="24"/>
      <c r="AU27536" s="24"/>
    </row>
    <row r="27537">
      <c r="J27537" s="18"/>
      <c r="N27537" s="24"/>
      <c r="Q27537" s="24"/>
      <c r="T27537" s="24"/>
      <c r="W27537" s="24"/>
      <c r="Z27537" s="24"/>
      <c r="AC27537" s="24"/>
      <c r="AI27537" s="24"/>
      <c r="AL27537" s="24"/>
      <c r="AO27537" s="24"/>
      <c r="AR27537" s="24"/>
      <c r="AU27537" s="24"/>
    </row>
    <row r="27538">
      <c r="J27538" s="18"/>
      <c r="N27538" s="24"/>
      <c r="Q27538" s="24"/>
      <c r="T27538" s="24"/>
      <c r="W27538" s="24"/>
      <c r="Z27538" s="24"/>
      <c r="AC27538" s="24"/>
      <c r="AI27538" s="24"/>
      <c r="AL27538" s="24"/>
      <c r="AO27538" s="24"/>
      <c r="AR27538" s="24"/>
      <c r="AU27538" s="24"/>
    </row>
    <row r="27539">
      <c r="J27539" s="18"/>
      <c r="N27539" s="24"/>
      <c r="Q27539" s="24"/>
      <c r="T27539" s="24"/>
      <c r="W27539" s="24"/>
      <c r="Z27539" s="24"/>
      <c r="AC27539" s="24"/>
      <c r="AI27539" s="24"/>
      <c r="AL27539" s="24"/>
      <c r="AO27539" s="24"/>
      <c r="AR27539" s="24"/>
      <c r="AU27539" s="24"/>
    </row>
    <row r="27540">
      <c r="J27540" s="18"/>
      <c r="N27540" s="24"/>
      <c r="Q27540" s="24"/>
      <c r="T27540" s="24"/>
      <c r="W27540" s="24"/>
      <c r="Z27540" s="24"/>
      <c r="AC27540" s="24"/>
      <c r="AI27540" s="24"/>
      <c r="AL27540" s="24"/>
      <c r="AO27540" s="24"/>
      <c r="AR27540" s="24"/>
      <c r="AU27540" s="24"/>
    </row>
    <row r="27541">
      <c r="J27541" s="18"/>
      <c r="N27541" s="24"/>
      <c r="Q27541" s="24"/>
      <c r="T27541" s="24"/>
      <c r="W27541" s="24"/>
      <c r="Z27541" s="24"/>
      <c r="AC27541" s="24"/>
      <c r="AI27541" s="24"/>
      <c r="AL27541" s="24"/>
      <c r="AO27541" s="24"/>
      <c r="AR27541" s="24"/>
      <c r="AU27541" s="24"/>
    </row>
    <row r="27542">
      <c r="J27542" s="18"/>
      <c r="N27542" s="24"/>
      <c r="Q27542" s="24"/>
      <c r="T27542" s="24"/>
      <c r="W27542" s="24"/>
      <c r="Z27542" s="24"/>
      <c r="AC27542" s="24"/>
      <c r="AI27542" s="24"/>
      <c r="AL27542" s="24"/>
      <c r="AO27542" s="24"/>
      <c r="AR27542" s="24"/>
      <c r="AU27542" s="24"/>
    </row>
    <row r="27543">
      <c r="J27543" s="18"/>
      <c r="N27543" s="24"/>
      <c r="Q27543" s="24"/>
      <c r="T27543" s="24"/>
      <c r="W27543" s="24"/>
      <c r="Z27543" s="24"/>
      <c r="AC27543" s="24"/>
      <c r="AI27543" s="24"/>
      <c r="AL27543" s="24"/>
      <c r="AO27543" s="24"/>
      <c r="AR27543" s="24"/>
      <c r="AU27543" s="24"/>
    </row>
    <row r="27544">
      <c r="J27544" s="18"/>
      <c r="N27544" s="24"/>
      <c r="Q27544" s="24"/>
      <c r="T27544" s="24"/>
      <c r="W27544" s="24"/>
      <c r="Z27544" s="24"/>
      <c r="AC27544" s="24"/>
      <c r="AI27544" s="24"/>
      <c r="AL27544" s="24"/>
      <c r="AO27544" s="24"/>
      <c r="AR27544" s="24"/>
      <c r="AU27544" s="24"/>
    </row>
    <row r="27545">
      <c r="J27545" s="18"/>
      <c r="N27545" s="24"/>
      <c r="Q27545" s="24"/>
      <c r="T27545" s="24"/>
      <c r="W27545" s="24"/>
      <c r="Z27545" s="24"/>
      <c r="AC27545" s="24"/>
      <c r="AI27545" s="24"/>
      <c r="AL27545" s="24"/>
      <c r="AO27545" s="24"/>
      <c r="AR27545" s="24"/>
      <c r="AU27545" s="24"/>
    </row>
    <row r="27546">
      <c r="J27546" s="18"/>
      <c r="N27546" s="24"/>
      <c r="Q27546" s="24"/>
      <c r="T27546" s="24"/>
      <c r="W27546" s="24"/>
      <c r="Z27546" s="24"/>
      <c r="AC27546" s="24"/>
      <c r="AI27546" s="24"/>
      <c r="AL27546" s="24"/>
      <c r="AO27546" s="24"/>
      <c r="AR27546" s="24"/>
      <c r="AU27546" s="24"/>
    </row>
    <row r="27547">
      <c r="J27547" s="18"/>
      <c r="N27547" s="24"/>
      <c r="Q27547" s="24"/>
      <c r="T27547" s="24"/>
      <c r="W27547" s="24"/>
      <c r="Z27547" s="24"/>
      <c r="AC27547" s="24"/>
      <c r="AI27547" s="24"/>
      <c r="AL27547" s="24"/>
      <c r="AO27547" s="24"/>
      <c r="AR27547" s="24"/>
      <c r="AU27547" s="24"/>
    </row>
    <row r="27548">
      <c r="J27548" s="18"/>
      <c r="N27548" s="24"/>
      <c r="Q27548" s="24"/>
      <c r="T27548" s="24"/>
      <c r="W27548" s="24"/>
      <c r="Z27548" s="24"/>
      <c r="AC27548" s="24"/>
      <c r="AI27548" s="24"/>
      <c r="AL27548" s="24"/>
      <c r="AO27548" s="24"/>
      <c r="AR27548" s="24"/>
      <c r="AU27548" s="24"/>
    </row>
    <row r="27549">
      <c r="J27549" s="18"/>
      <c r="N27549" s="24"/>
      <c r="Q27549" s="24"/>
      <c r="T27549" s="24"/>
      <c r="W27549" s="24"/>
      <c r="Z27549" s="24"/>
      <c r="AC27549" s="24"/>
      <c r="AI27549" s="24"/>
      <c r="AL27549" s="24"/>
      <c r="AO27549" s="24"/>
      <c r="AR27549" s="24"/>
      <c r="AU27549" s="24"/>
    </row>
    <row r="27550">
      <c r="J27550" s="18"/>
      <c r="N27550" s="24"/>
      <c r="Q27550" s="24"/>
      <c r="T27550" s="24"/>
      <c r="W27550" s="24"/>
      <c r="Z27550" s="24"/>
      <c r="AC27550" s="24"/>
      <c r="AI27550" s="24"/>
      <c r="AL27550" s="24"/>
      <c r="AO27550" s="24"/>
      <c r="AR27550" s="24"/>
      <c r="AU27550" s="24"/>
    </row>
    <row r="27551">
      <c r="J27551" s="18"/>
      <c r="N27551" s="24"/>
      <c r="Q27551" s="24"/>
      <c r="T27551" s="24"/>
      <c r="W27551" s="24"/>
      <c r="Z27551" s="24"/>
      <c r="AC27551" s="24"/>
      <c r="AI27551" s="24"/>
      <c r="AL27551" s="24"/>
      <c r="AO27551" s="24"/>
      <c r="AR27551" s="24"/>
      <c r="AU27551" s="24"/>
    </row>
    <row r="27552">
      <c r="J27552" s="18"/>
      <c r="N27552" s="24"/>
      <c r="Q27552" s="24"/>
      <c r="T27552" s="24"/>
      <c r="W27552" s="24"/>
      <c r="Z27552" s="24"/>
      <c r="AC27552" s="24"/>
      <c r="AI27552" s="24"/>
      <c r="AL27552" s="24"/>
      <c r="AO27552" s="24"/>
      <c r="AR27552" s="24"/>
      <c r="AU27552" s="24"/>
    </row>
    <row r="27553">
      <c r="J27553" s="18"/>
      <c r="N27553" s="24"/>
      <c r="Q27553" s="24"/>
      <c r="T27553" s="24"/>
      <c r="W27553" s="24"/>
      <c r="Z27553" s="24"/>
      <c r="AC27553" s="24"/>
      <c r="AI27553" s="24"/>
      <c r="AL27553" s="24"/>
      <c r="AO27553" s="24"/>
      <c r="AR27553" s="24"/>
      <c r="AU27553" s="24"/>
    </row>
    <row r="27554">
      <c r="J27554" s="18"/>
      <c r="N27554" s="24"/>
      <c r="Q27554" s="24"/>
      <c r="T27554" s="24"/>
      <c r="W27554" s="24"/>
      <c r="Z27554" s="24"/>
      <c r="AC27554" s="24"/>
      <c r="AI27554" s="24"/>
      <c r="AL27554" s="24"/>
      <c r="AO27554" s="24"/>
      <c r="AR27554" s="24"/>
      <c r="AU27554" s="24"/>
    </row>
    <row r="27555">
      <c r="J27555" s="18"/>
      <c r="N27555" s="24"/>
      <c r="Q27555" s="24"/>
      <c r="T27555" s="24"/>
      <c r="W27555" s="24"/>
      <c r="Z27555" s="24"/>
      <c r="AC27555" s="24"/>
      <c r="AI27555" s="24"/>
      <c r="AL27555" s="24"/>
      <c r="AO27555" s="24"/>
      <c r="AR27555" s="24"/>
      <c r="AU27555" s="24"/>
    </row>
    <row r="27556">
      <c r="J27556" s="18"/>
      <c r="N27556" s="24"/>
      <c r="Q27556" s="24"/>
      <c r="T27556" s="24"/>
      <c r="W27556" s="24"/>
      <c r="Z27556" s="24"/>
      <c r="AC27556" s="24"/>
      <c r="AI27556" s="24"/>
      <c r="AL27556" s="24"/>
      <c r="AO27556" s="24"/>
      <c r="AR27556" s="24"/>
      <c r="AU27556" s="24"/>
    </row>
    <row r="27557">
      <c r="J27557" s="18"/>
      <c r="N27557" s="24"/>
      <c r="Q27557" s="24"/>
      <c r="T27557" s="24"/>
      <c r="W27557" s="24"/>
      <c r="Z27557" s="24"/>
      <c r="AC27557" s="24"/>
      <c r="AI27557" s="24"/>
      <c r="AL27557" s="24"/>
      <c r="AO27557" s="24"/>
      <c r="AR27557" s="24"/>
      <c r="AU27557" s="24"/>
    </row>
    <row r="27558">
      <c r="J27558" s="18"/>
      <c r="N27558" s="24"/>
      <c r="Q27558" s="24"/>
      <c r="T27558" s="24"/>
      <c r="W27558" s="24"/>
      <c r="Z27558" s="24"/>
      <c r="AC27558" s="24"/>
      <c r="AI27558" s="24"/>
      <c r="AL27558" s="24"/>
      <c r="AO27558" s="24"/>
      <c r="AR27558" s="24"/>
      <c r="AU27558" s="24"/>
    </row>
    <row r="27559">
      <c r="J27559" s="18"/>
      <c r="N27559" s="24"/>
      <c r="Q27559" s="24"/>
      <c r="T27559" s="24"/>
      <c r="W27559" s="24"/>
      <c r="Z27559" s="24"/>
      <c r="AC27559" s="24"/>
      <c r="AI27559" s="24"/>
      <c r="AL27559" s="24"/>
      <c r="AO27559" s="24"/>
      <c r="AR27559" s="24"/>
      <c r="AU27559" s="24"/>
    </row>
    <row r="27560">
      <c r="J27560" s="18"/>
      <c r="N27560" s="24"/>
      <c r="Q27560" s="24"/>
      <c r="T27560" s="24"/>
      <c r="W27560" s="24"/>
      <c r="Z27560" s="24"/>
      <c r="AC27560" s="24"/>
      <c r="AI27560" s="24"/>
      <c r="AL27560" s="24"/>
      <c r="AO27560" s="24"/>
      <c r="AR27560" s="24"/>
      <c r="AU27560" s="24"/>
    </row>
    <row r="27561">
      <c r="J27561" s="18"/>
      <c r="N27561" s="24"/>
      <c r="Q27561" s="24"/>
      <c r="T27561" s="24"/>
      <c r="W27561" s="24"/>
      <c r="Z27561" s="24"/>
      <c r="AC27561" s="24"/>
      <c r="AI27561" s="24"/>
      <c r="AL27561" s="24"/>
      <c r="AO27561" s="24"/>
      <c r="AR27561" s="24"/>
      <c r="AU27561" s="24"/>
    </row>
    <row r="27562">
      <c r="J27562" s="18"/>
      <c r="N27562" s="24"/>
      <c r="Q27562" s="24"/>
      <c r="T27562" s="24"/>
      <c r="W27562" s="24"/>
      <c r="Z27562" s="24"/>
      <c r="AC27562" s="24"/>
      <c r="AI27562" s="24"/>
      <c r="AL27562" s="24"/>
      <c r="AO27562" s="24"/>
      <c r="AR27562" s="24"/>
      <c r="AU27562" s="24"/>
    </row>
    <row r="27563">
      <c r="J27563" s="18"/>
      <c r="N27563" s="24"/>
      <c r="Q27563" s="24"/>
      <c r="T27563" s="24"/>
      <c r="W27563" s="24"/>
      <c r="Z27563" s="24"/>
      <c r="AC27563" s="24"/>
      <c r="AI27563" s="24"/>
      <c r="AL27563" s="24"/>
      <c r="AO27563" s="24"/>
      <c r="AR27563" s="24"/>
      <c r="AU27563" s="24"/>
    </row>
    <row r="27564">
      <c r="J27564" s="18"/>
      <c r="N27564" s="24"/>
      <c r="Q27564" s="24"/>
      <c r="T27564" s="24"/>
      <c r="W27564" s="24"/>
      <c r="Z27564" s="24"/>
      <c r="AC27564" s="24"/>
      <c r="AI27564" s="24"/>
      <c r="AL27564" s="24"/>
      <c r="AO27564" s="24"/>
      <c r="AR27564" s="24"/>
      <c r="AU27564" s="24"/>
    </row>
    <row r="27565">
      <c r="J27565" s="18"/>
      <c r="N27565" s="24"/>
      <c r="Q27565" s="24"/>
      <c r="T27565" s="24"/>
      <c r="W27565" s="24"/>
      <c r="Z27565" s="24"/>
      <c r="AC27565" s="24"/>
      <c r="AI27565" s="24"/>
      <c r="AL27565" s="24"/>
      <c r="AO27565" s="24"/>
      <c r="AR27565" s="24"/>
      <c r="AU27565" s="24"/>
    </row>
    <row r="27566">
      <c r="J27566" s="18"/>
      <c r="N27566" s="24"/>
      <c r="Q27566" s="24"/>
      <c r="T27566" s="24"/>
      <c r="W27566" s="24"/>
      <c r="Z27566" s="24"/>
      <c r="AC27566" s="24"/>
      <c r="AI27566" s="24"/>
      <c r="AL27566" s="24"/>
      <c r="AO27566" s="24"/>
      <c r="AR27566" s="24"/>
      <c r="AU27566" s="24"/>
    </row>
    <row r="27567">
      <c r="J27567" s="18"/>
      <c r="N27567" s="24"/>
      <c r="Q27567" s="24"/>
      <c r="T27567" s="24"/>
      <c r="W27567" s="24"/>
      <c r="Z27567" s="24"/>
      <c r="AC27567" s="24"/>
      <c r="AI27567" s="24"/>
      <c r="AL27567" s="24"/>
      <c r="AO27567" s="24"/>
      <c r="AR27567" s="24"/>
      <c r="AU27567" s="24"/>
    </row>
    <row r="27568">
      <c r="J27568" s="18"/>
      <c r="N27568" s="24"/>
      <c r="Q27568" s="24"/>
      <c r="T27568" s="24"/>
      <c r="W27568" s="24"/>
      <c r="Z27568" s="24"/>
      <c r="AC27568" s="24"/>
      <c r="AI27568" s="24"/>
      <c r="AL27568" s="24"/>
      <c r="AO27568" s="24"/>
      <c r="AR27568" s="24"/>
      <c r="AU27568" s="24"/>
    </row>
    <row r="27569">
      <c r="J27569" s="18"/>
      <c r="N27569" s="24"/>
      <c r="Q27569" s="24"/>
      <c r="T27569" s="24"/>
      <c r="W27569" s="24"/>
      <c r="Z27569" s="24"/>
      <c r="AC27569" s="24"/>
      <c r="AI27569" s="24"/>
      <c r="AL27569" s="24"/>
      <c r="AO27569" s="24"/>
      <c r="AR27569" s="24"/>
      <c r="AU27569" s="24"/>
    </row>
    <row r="27570">
      <c r="J27570" s="18"/>
      <c r="N27570" s="24"/>
      <c r="Q27570" s="24"/>
      <c r="T27570" s="24"/>
      <c r="W27570" s="24"/>
      <c r="Z27570" s="24"/>
      <c r="AC27570" s="24"/>
      <c r="AI27570" s="24"/>
      <c r="AL27570" s="24"/>
      <c r="AO27570" s="24"/>
      <c r="AR27570" s="24"/>
      <c r="AU27570" s="24"/>
    </row>
    <row r="27571">
      <c r="J27571" s="18"/>
      <c r="N27571" s="24"/>
      <c r="Q27571" s="24"/>
      <c r="T27571" s="24"/>
      <c r="W27571" s="24"/>
      <c r="Z27571" s="24"/>
      <c r="AC27571" s="24"/>
      <c r="AI27571" s="24"/>
      <c r="AL27571" s="24"/>
      <c r="AO27571" s="24"/>
      <c r="AR27571" s="24"/>
      <c r="AU27571" s="24"/>
    </row>
    <row r="27572">
      <c r="J27572" s="18"/>
      <c r="N27572" s="24"/>
      <c r="Q27572" s="24"/>
      <c r="T27572" s="24"/>
      <c r="W27572" s="24"/>
      <c r="Z27572" s="24"/>
      <c r="AC27572" s="24"/>
      <c r="AI27572" s="24"/>
      <c r="AL27572" s="24"/>
      <c r="AO27572" s="24"/>
      <c r="AR27572" s="24"/>
      <c r="AU27572" s="24"/>
    </row>
    <row r="27573">
      <c r="J27573" s="18"/>
      <c r="N27573" s="24"/>
      <c r="Q27573" s="24"/>
      <c r="T27573" s="24"/>
      <c r="W27573" s="24"/>
      <c r="Z27573" s="24"/>
      <c r="AC27573" s="24"/>
      <c r="AI27573" s="24"/>
      <c r="AL27573" s="24"/>
      <c r="AO27573" s="24"/>
      <c r="AR27573" s="24"/>
      <c r="AU27573" s="24"/>
    </row>
    <row r="27574">
      <c r="J27574" s="18"/>
      <c r="N27574" s="24"/>
      <c r="Q27574" s="24"/>
      <c r="T27574" s="24"/>
      <c r="W27574" s="24"/>
      <c r="Z27574" s="24"/>
      <c r="AC27574" s="24"/>
      <c r="AI27574" s="24"/>
      <c r="AL27574" s="24"/>
      <c r="AO27574" s="24"/>
      <c r="AR27574" s="24"/>
      <c r="AU27574" s="24"/>
    </row>
    <row r="27575">
      <c r="J27575" s="18"/>
      <c r="N27575" s="24"/>
      <c r="Q27575" s="24"/>
      <c r="T27575" s="24"/>
      <c r="W27575" s="24"/>
      <c r="Z27575" s="24"/>
      <c r="AC27575" s="24"/>
      <c r="AI27575" s="24"/>
      <c r="AL27575" s="24"/>
      <c r="AO27575" s="24"/>
      <c r="AR27575" s="24"/>
      <c r="AU27575" s="24"/>
    </row>
    <row r="27576">
      <c r="J27576" s="18"/>
      <c r="N27576" s="24"/>
      <c r="Q27576" s="24"/>
      <c r="T27576" s="24"/>
      <c r="W27576" s="24"/>
      <c r="Z27576" s="24"/>
      <c r="AC27576" s="24"/>
      <c r="AI27576" s="24"/>
      <c r="AL27576" s="24"/>
      <c r="AO27576" s="24"/>
      <c r="AR27576" s="24"/>
      <c r="AU27576" s="24"/>
    </row>
    <row r="27577">
      <c r="J27577" s="18"/>
      <c r="N27577" s="24"/>
      <c r="Q27577" s="24"/>
      <c r="T27577" s="24"/>
      <c r="W27577" s="24"/>
      <c r="Z27577" s="24"/>
      <c r="AC27577" s="24"/>
      <c r="AI27577" s="24"/>
      <c r="AL27577" s="24"/>
      <c r="AO27577" s="24"/>
      <c r="AR27577" s="24"/>
      <c r="AU27577" s="24"/>
    </row>
    <row r="27578">
      <c r="J27578" s="18"/>
      <c r="N27578" s="24"/>
      <c r="Q27578" s="24"/>
      <c r="T27578" s="24"/>
      <c r="W27578" s="24"/>
      <c r="Z27578" s="24"/>
      <c r="AC27578" s="24"/>
      <c r="AI27578" s="24"/>
      <c r="AL27578" s="24"/>
      <c r="AO27578" s="24"/>
      <c r="AR27578" s="24"/>
      <c r="AU27578" s="24"/>
    </row>
    <row r="27579">
      <c r="J27579" s="18"/>
      <c r="N27579" s="24"/>
      <c r="Q27579" s="24"/>
      <c r="T27579" s="24"/>
      <c r="W27579" s="24"/>
      <c r="Z27579" s="24"/>
      <c r="AC27579" s="24"/>
      <c r="AI27579" s="24"/>
      <c r="AL27579" s="24"/>
      <c r="AO27579" s="24"/>
      <c r="AR27579" s="24"/>
      <c r="AU27579" s="24"/>
    </row>
    <row r="27580">
      <c r="J27580" s="18"/>
      <c r="N27580" s="24"/>
      <c r="Q27580" s="24"/>
      <c r="T27580" s="24"/>
      <c r="W27580" s="24"/>
      <c r="Z27580" s="24"/>
      <c r="AC27580" s="24"/>
      <c r="AI27580" s="24"/>
      <c r="AL27580" s="24"/>
      <c r="AO27580" s="24"/>
      <c r="AR27580" s="24"/>
      <c r="AU27580" s="24"/>
    </row>
    <row r="27581">
      <c r="J27581" s="18"/>
      <c r="N27581" s="24"/>
      <c r="Q27581" s="24"/>
      <c r="T27581" s="24"/>
      <c r="W27581" s="24"/>
      <c r="Z27581" s="24"/>
      <c r="AC27581" s="24"/>
      <c r="AI27581" s="24"/>
      <c r="AL27581" s="24"/>
      <c r="AO27581" s="24"/>
      <c r="AR27581" s="24"/>
      <c r="AU27581" s="24"/>
    </row>
    <row r="27582">
      <c r="J27582" s="18"/>
      <c r="N27582" s="24"/>
      <c r="Q27582" s="24"/>
      <c r="T27582" s="24"/>
      <c r="W27582" s="24"/>
      <c r="Z27582" s="24"/>
      <c r="AC27582" s="24"/>
      <c r="AI27582" s="24"/>
      <c r="AL27582" s="24"/>
      <c r="AO27582" s="24"/>
      <c r="AR27582" s="24"/>
      <c r="AU27582" s="24"/>
    </row>
    <row r="27583">
      <c r="J27583" s="18"/>
      <c r="N27583" s="24"/>
      <c r="Q27583" s="24"/>
      <c r="T27583" s="24"/>
      <c r="W27583" s="24"/>
      <c r="Z27583" s="24"/>
      <c r="AC27583" s="24"/>
      <c r="AI27583" s="24"/>
      <c r="AL27583" s="24"/>
      <c r="AO27583" s="24"/>
      <c r="AR27583" s="24"/>
      <c r="AU27583" s="24"/>
    </row>
    <row r="27584">
      <c r="J27584" s="18"/>
      <c r="N27584" s="24"/>
      <c r="Q27584" s="24"/>
      <c r="T27584" s="24"/>
      <c r="W27584" s="24"/>
      <c r="Z27584" s="24"/>
      <c r="AC27584" s="24"/>
      <c r="AI27584" s="24"/>
      <c r="AL27584" s="24"/>
      <c r="AO27584" s="24"/>
      <c r="AR27584" s="24"/>
      <c r="AU27584" s="24"/>
    </row>
    <row r="27585">
      <c r="J27585" s="18"/>
      <c r="N27585" s="24"/>
      <c r="Q27585" s="24"/>
      <c r="T27585" s="24"/>
      <c r="W27585" s="24"/>
      <c r="Z27585" s="24"/>
      <c r="AC27585" s="24"/>
      <c r="AI27585" s="24"/>
      <c r="AL27585" s="24"/>
      <c r="AO27585" s="24"/>
      <c r="AR27585" s="24"/>
      <c r="AU27585" s="24"/>
    </row>
    <row r="27586">
      <c r="J27586" s="18"/>
      <c r="N27586" s="24"/>
      <c r="Q27586" s="24"/>
      <c r="T27586" s="24"/>
      <c r="W27586" s="24"/>
      <c r="Z27586" s="24"/>
      <c r="AC27586" s="24"/>
      <c r="AI27586" s="24"/>
      <c r="AL27586" s="24"/>
      <c r="AO27586" s="24"/>
      <c r="AR27586" s="24"/>
      <c r="AU27586" s="24"/>
    </row>
    <row r="27587">
      <c r="J27587" s="18"/>
      <c r="N27587" s="24"/>
      <c r="Q27587" s="24"/>
      <c r="T27587" s="24"/>
      <c r="W27587" s="24"/>
      <c r="Z27587" s="24"/>
      <c r="AC27587" s="24"/>
      <c r="AI27587" s="24"/>
      <c r="AL27587" s="24"/>
      <c r="AO27587" s="24"/>
      <c r="AR27587" s="24"/>
      <c r="AU27587" s="24"/>
    </row>
    <row r="27588">
      <c r="J27588" s="18"/>
      <c r="N27588" s="24"/>
      <c r="Q27588" s="24"/>
      <c r="T27588" s="24"/>
      <c r="W27588" s="24"/>
      <c r="Z27588" s="24"/>
      <c r="AC27588" s="24"/>
      <c r="AI27588" s="24"/>
      <c r="AL27588" s="24"/>
      <c r="AO27588" s="24"/>
      <c r="AR27588" s="24"/>
      <c r="AU27588" s="24"/>
    </row>
    <row r="27589">
      <c r="J27589" s="18"/>
      <c r="N27589" s="24"/>
      <c r="Q27589" s="24"/>
      <c r="T27589" s="24"/>
      <c r="W27589" s="24"/>
      <c r="Z27589" s="24"/>
      <c r="AC27589" s="24"/>
      <c r="AI27589" s="24"/>
      <c r="AL27589" s="24"/>
      <c r="AO27589" s="24"/>
      <c r="AR27589" s="24"/>
      <c r="AU27589" s="24"/>
    </row>
    <row r="27590">
      <c r="J27590" s="18"/>
      <c r="N27590" s="24"/>
      <c r="Q27590" s="24"/>
      <c r="T27590" s="24"/>
      <c r="W27590" s="24"/>
      <c r="Z27590" s="24"/>
      <c r="AC27590" s="24"/>
      <c r="AI27590" s="24"/>
      <c r="AL27590" s="24"/>
      <c r="AO27590" s="24"/>
      <c r="AR27590" s="24"/>
      <c r="AU27590" s="24"/>
    </row>
    <row r="27591">
      <c r="J27591" s="18"/>
      <c r="N27591" s="24"/>
      <c r="Q27591" s="24"/>
      <c r="T27591" s="24"/>
      <c r="W27591" s="24"/>
      <c r="Z27591" s="24"/>
      <c r="AC27591" s="24"/>
      <c r="AI27591" s="24"/>
      <c r="AL27591" s="24"/>
      <c r="AO27591" s="24"/>
      <c r="AR27591" s="24"/>
      <c r="AU27591" s="24"/>
    </row>
    <row r="27592">
      <c r="J27592" s="18"/>
      <c r="N27592" s="24"/>
      <c r="Q27592" s="24"/>
      <c r="T27592" s="24"/>
      <c r="W27592" s="24"/>
      <c r="Z27592" s="24"/>
      <c r="AC27592" s="24"/>
      <c r="AI27592" s="24"/>
      <c r="AL27592" s="24"/>
      <c r="AO27592" s="24"/>
      <c r="AR27592" s="24"/>
      <c r="AU27592" s="24"/>
    </row>
    <row r="27593">
      <c r="J27593" s="18"/>
      <c r="N27593" s="24"/>
      <c r="Q27593" s="24"/>
      <c r="T27593" s="24"/>
      <c r="W27593" s="24"/>
      <c r="Z27593" s="24"/>
      <c r="AC27593" s="24"/>
      <c r="AI27593" s="24"/>
      <c r="AL27593" s="24"/>
      <c r="AO27593" s="24"/>
      <c r="AR27593" s="24"/>
      <c r="AU27593" s="24"/>
    </row>
    <row r="27594">
      <c r="J27594" s="18"/>
      <c r="N27594" s="24"/>
      <c r="Q27594" s="24"/>
      <c r="T27594" s="24"/>
      <c r="W27594" s="24"/>
      <c r="Z27594" s="24"/>
      <c r="AC27594" s="24"/>
      <c r="AI27594" s="24"/>
      <c r="AL27594" s="24"/>
      <c r="AO27594" s="24"/>
      <c r="AR27594" s="24"/>
      <c r="AU27594" s="24"/>
    </row>
    <row r="27595">
      <c r="J27595" s="18"/>
      <c r="N27595" s="24"/>
      <c r="Q27595" s="24"/>
      <c r="T27595" s="24"/>
      <c r="W27595" s="24"/>
      <c r="Z27595" s="24"/>
      <c r="AC27595" s="24"/>
      <c r="AI27595" s="24"/>
      <c r="AL27595" s="24"/>
      <c r="AO27595" s="24"/>
      <c r="AR27595" s="24"/>
      <c r="AU27595" s="24"/>
    </row>
    <row r="27596">
      <c r="J27596" s="18"/>
      <c r="N27596" s="24"/>
      <c r="Q27596" s="24"/>
      <c r="T27596" s="24"/>
      <c r="W27596" s="24"/>
      <c r="Z27596" s="24"/>
      <c r="AC27596" s="24"/>
      <c r="AI27596" s="24"/>
      <c r="AL27596" s="24"/>
      <c r="AO27596" s="24"/>
      <c r="AR27596" s="24"/>
      <c r="AU27596" s="24"/>
    </row>
    <row r="27597">
      <c r="J27597" s="18"/>
      <c r="N27597" s="24"/>
      <c r="Q27597" s="24"/>
      <c r="T27597" s="24"/>
      <c r="W27597" s="24"/>
      <c r="Z27597" s="24"/>
      <c r="AC27597" s="24"/>
      <c r="AI27597" s="24"/>
      <c r="AL27597" s="24"/>
      <c r="AO27597" s="24"/>
      <c r="AR27597" s="24"/>
      <c r="AU27597" s="24"/>
    </row>
    <row r="27598">
      <c r="J27598" s="18"/>
      <c r="N27598" s="24"/>
      <c r="Q27598" s="24"/>
      <c r="T27598" s="24"/>
      <c r="W27598" s="24"/>
      <c r="Z27598" s="24"/>
      <c r="AC27598" s="24"/>
      <c r="AI27598" s="24"/>
      <c r="AL27598" s="24"/>
      <c r="AO27598" s="24"/>
      <c r="AR27598" s="24"/>
      <c r="AU27598" s="24"/>
    </row>
    <row r="27599">
      <c r="J27599" s="18"/>
      <c r="N27599" s="24"/>
      <c r="Q27599" s="24"/>
      <c r="T27599" s="24"/>
      <c r="W27599" s="24"/>
      <c r="Z27599" s="24"/>
      <c r="AC27599" s="24"/>
      <c r="AI27599" s="24"/>
      <c r="AL27599" s="24"/>
      <c r="AO27599" s="24"/>
      <c r="AR27599" s="24"/>
      <c r="AU27599" s="24"/>
    </row>
    <row r="27600">
      <c r="J27600" s="18"/>
      <c r="N27600" s="24"/>
      <c r="Q27600" s="24"/>
      <c r="T27600" s="24"/>
      <c r="W27600" s="24"/>
      <c r="Z27600" s="24"/>
      <c r="AC27600" s="24"/>
      <c r="AI27600" s="24"/>
      <c r="AL27600" s="24"/>
      <c r="AO27600" s="24"/>
      <c r="AR27600" s="24"/>
      <c r="AU27600" s="24"/>
    </row>
    <row r="27601">
      <c r="J27601" s="18"/>
      <c r="N27601" s="24"/>
      <c r="Q27601" s="24"/>
      <c r="T27601" s="24"/>
      <c r="W27601" s="24"/>
      <c r="Z27601" s="24"/>
      <c r="AC27601" s="24"/>
      <c r="AI27601" s="24"/>
      <c r="AL27601" s="24"/>
      <c r="AO27601" s="24"/>
      <c r="AR27601" s="24"/>
      <c r="AU27601" s="24"/>
    </row>
    <row r="27602">
      <c r="J27602" s="18"/>
      <c r="N27602" s="24"/>
      <c r="Q27602" s="24"/>
      <c r="T27602" s="24"/>
      <c r="W27602" s="24"/>
      <c r="Z27602" s="24"/>
      <c r="AC27602" s="24"/>
      <c r="AI27602" s="24"/>
      <c r="AL27602" s="24"/>
      <c r="AO27602" s="24"/>
      <c r="AR27602" s="24"/>
      <c r="AU27602" s="24"/>
    </row>
    <row r="27603">
      <c r="J27603" s="18"/>
      <c r="N27603" s="24"/>
      <c r="Q27603" s="24"/>
      <c r="T27603" s="24"/>
      <c r="W27603" s="24"/>
      <c r="Z27603" s="24"/>
      <c r="AC27603" s="24"/>
      <c r="AI27603" s="24"/>
      <c r="AL27603" s="24"/>
      <c r="AO27603" s="24"/>
      <c r="AR27603" s="24"/>
      <c r="AU27603" s="24"/>
    </row>
    <row r="27604">
      <c r="J27604" s="18"/>
      <c r="N27604" s="24"/>
      <c r="Q27604" s="24"/>
      <c r="T27604" s="24"/>
      <c r="W27604" s="24"/>
      <c r="Z27604" s="24"/>
      <c r="AC27604" s="24"/>
      <c r="AI27604" s="24"/>
      <c r="AL27604" s="24"/>
      <c r="AO27604" s="24"/>
      <c r="AR27604" s="24"/>
      <c r="AU27604" s="24"/>
    </row>
    <row r="27605">
      <c r="J27605" s="18"/>
      <c r="N27605" s="24"/>
      <c r="Q27605" s="24"/>
      <c r="T27605" s="24"/>
      <c r="W27605" s="24"/>
      <c r="Z27605" s="24"/>
      <c r="AC27605" s="24"/>
      <c r="AI27605" s="24"/>
      <c r="AL27605" s="24"/>
      <c r="AO27605" s="24"/>
      <c r="AR27605" s="24"/>
      <c r="AU27605" s="24"/>
    </row>
    <row r="27606">
      <c r="J27606" s="18"/>
      <c r="N27606" s="24"/>
      <c r="Q27606" s="24"/>
      <c r="T27606" s="24"/>
      <c r="W27606" s="24"/>
      <c r="Z27606" s="24"/>
      <c r="AC27606" s="24"/>
      <c r="AI27606" s="24"/>
      <c r="AL27606" s="24"/>
      <c r="AO27606" s="24"/>
      <c r="AR27606" s="24"/>
      <c r="AU27606" s="24"/>
    </row>
    <row r="27607">
      <c r="J27607" s="18"/>
      <c r="N27607" s="24"/>
      <c r="Q27607" s="24"/>
      <c r="T27607" s="24"/>
      <c r="W27607" s="24"/>
      <c r="Z27607" s="24"/>
      <c r="AC27607" s="24"/>
      <c r="AI27607" s="24"/>
      <c r="AL27607" s="24"/>
      <c r="AO27607" s="24"/>
      <c r="AR27607" s="24"/>
      <c r="AU27607" s="24"/>
    </row>
    <row r="27608">
      <c r="J27608" s="18"/>
      <c r="N27608" s="24"/>
      <c r="Q27608" s="24"/>
      <c r="T27608" s="24"/>
      <c r="W27608" s="24"/>
      <c r="Z27608" s="24"/>
      <c r="AC27608" s="24"/>
      <c r="AI27608" s="24"/>
      <c r="AL27608" s="24"/>
      <c r="AO27608" s="24"/>
      <c r="AR27608" s="24"/>
      <c r="AU27608" s="24"/>
    </row>
    <row r="27609">
      <c r="J27609" s="18"/>
      <c r="N27609" s="24"/>
      <c r="Q27609" s="24"/>
      <c r="T27609" s="24"/>
      <c r="W27609" s="24"/>
      <c r="Z27609" s="24"/>
      <c r="AC27609" s="24"/>
      <c r="AI27609" s="24"/>
      <c r="AL27609" s="24"/>
      <c r="AO27609" s="24"/>
      <c r="AR27609" s="24"/>
      <c r="AU27609" s="24"/>
    </row>
    <row r="27610">
      <c r="J27610" s="18"/>
      <c r="N27610" s="24"/>
      <c r="Q27610" s="24"/>
      <c r="T27610" s="24"/>
      <c r="W27610" s="24"/>
      <c r="Z27610" s="24"/>
      <c r="AC27610" s="24"/>
      <c r="AI27610" s="24"/>
      <c r="AL27610" s="24"/>
      <c r="AO27610" s="24"/>
      <c r="AR27610" s="24"/>
      <c r="AU27610" s="24"/>
    </row>
    <row r="27611">
      <c r="J27611" s="18"/>
      <c r="N27611" s="24"/>
      <c r="Q27611" s="24"/>
      <c r="T27611" s="24"/>
      <c r="W27611" s="24"/>
      <c r="Z27611" s="24"/>
      <c r="AC27611" s="24"/>
      <c r="AI27611" s="24"/>
      <c r="AL27611" s="24"/>
      <c r="AO27611" s="24"/>
      <c r="AR27611" s="24"/>
      <c r="AU27611" s="24"/>
    </row>
    <row r="27612">
      <c r="J27612" s="18"/>
      <c r="N27612" s="24"/>
      <c r="Q27612" s="24"/>
      <c r="T27612" s="24"/>
      <c r="W27612" s="24"/>
      <c r="Z27612" s="24"/>
      <c r="AC27612" s="24"/>
      <c r="AI27612" s="24"/>
      <c r="AL27612" s="24"/>
      <c r="AO27612" s="24"/>
      <c r="AR27612" s="24"/>
      <c r="AU27612" s="24"/>
    </row>
    <row r="27613">
      <c r="J27613" s="18"/>
      <c r="N27613" s="24"/>
      <c r="Q27613" s="24"/>
      <c r="T27613" s="24"/>
      <c r="W27613" s="24"/>
      <c r="Z27613" s="24"/>
      <c r="AC27613" s="24"/>
      <c r="AI27613" s="24"/>
      <c r="AL27613" s="24"/>
      <c r="AO27613" s="24"/>
      <c r="AR27613" s="24"/>
      <c r="AU27613" s="24"/>
    </row>
    <row r="27614">
      <c r="J27614" s="18"/>
      <c r="N27614" s="24"/>
      <c r="Q27614" s="24"/>
      <c r="T27614" s="24"/>
      <c r="W27614" s="24"/>
      <c r="Z27614" s="24"/>
      <c r="AC27614" s="24"/>
      <c r="AI27614" s="24"/>
      <c r="AL27614" s="24"/>
      <c r="AO27614" s="24"/>
      <c r="AR27614" s="24"/>
      <c r="AU27614" s="24"/>
    </row>
    <row r="27615">
      <c r="J27615" s="18"/>
      <c r="N27615" s="24"/>
      <c r="Q27615" s="24"/>
      <c r="T27615" s="24"/>
      <c r="W27615" s="24"/>
      <c r="Z27615" s="24"/>
      <c r="AC27615" s="24"/>
      <c r="AI27615" s="24"/>
      <c r="AL27615" s="24"/>
      <c r="AO27615" s="24"/>
      <c r="AR27615" s="24"/>
      <c r="AU27615" s="24"/>
    </row>
    <row r="27616">
      <c r="J27616" s="18"/>
      <c r="N27616" s="24"/>
      <c r="Q27616" s="24"/>
      <c r="T27616" s="24"/>
      <c r="W27616" s="24"/>
      <c r="Z27616" s="24"/>
      <c r="AC27616" s="24"/>
      <c r="AI27616" s="24"/>
      <c r="AL27616" s="24"/>
      <c r="AO27616" s="24"/>
      <c r="AR27616" s="24"/>
      <c r="AU27616" s="24"/>
    </row>
    <row r="27617">
      <c r="J27617" s="18"/>
      <c r="N27617" s="24"/>
      <c r="Q27617" s="24"/>
      <c r="T27617" s="24"/>
      <c r="W27617" s="24"/>
      <c r="Z27617" s="24"/>
      <c r="AC27617" s="24"/>
      <c r="AI27617" s="24"/>
      <c r="AL27617" s="24"/>
      <c r="AO27617" s="24"/>
      <c r="AR27617" s="24"/>
      <c r="AU27617" s="24"/>
    </row>
    <row r="27618">
      <c r="J27618" s="18"/>
      <c r="N27618" s="24"/>
      <c r="Q27618" s="24"/>
      <c r="T27618" s="24"/>
      <c r="W27618" s="24"/>
      <c r="Z27618" s="24"/>
      <c r="AC27618" s="24"/>
      <c r="AI27618" s="24"/>
      <c r="AL27618" s="24"/>
      <c r="AO27618" s="24"/>
      <c r="AR27618" s="24"/>
      <c r="AU27618" s="24"/>
    </row>
    <row r="27619">
      <c r="J27619" s="18"/>
      <c r="N27619" s="24"/>
      <c r="Q27619" s="24"/>
      <c r="T27619" s="24"/>
      <c r="W27619" s="24"/>
      <c r="Z27619" s="24"/>
      <c r="AC27619" s="24"/>
      <c r="AI27619" s="24"/>
      <c r="AL27619" s="24"/>
      <c r="AO27619" s="24"/>
      <c r="AR27619" s="24"/>
      <c r="AU27619" s="24"/>
    </row>
    <row r="27620">
      <c r="J27620" s="18"/>
      <c r="N27620" s="24"/>
      <c r="Q27620" s="24"/>
      <c r="T27620" s="24"/>
      <c r="W27620" s="24"/>
      <c r="Z27620" s="24"/>
      <c r="AC27620" s="24"/>
      <c r="AI27620" s="24"/>
      <c r="AL27620" s="24"/>
      <c r="AO27620" s="24"/>
      <c r="AR27620" s="24"/>
      <c r="AU27620" s="24"/>
    </row>
    <row r="27621">
      <c r="J27621" s="18"/>
      <c r="N27621" s="24"/>
      <c r="Q27621" s="24"/>
      <c r="T27621" s="24"/>
      <c r="W27621" s="24"/>
      <c r="Z27621" s="24"/>
      <c r="AC27621" s="24"/>
      <c r="AI27621" s="24"/>
      <c r="AL27621" s="24"/>
      <c r="AO27621" s="24"/>
      <c r="AR27621" s="24"/>
      <c r="AU27621" s="24"/>
    </row>
    <row r="27622">
      <c r="J27622" s="18"/>
      <c r="N27622" s="24"/>
      <c r="Q27622" s="24"/>
      <c r="T27622" s="24"/>
      <c r="W27622" s="24"/>
      <c r="Z27622" s="24"/>
      <c r="AC27622" s="24"/>
      <c r="AI27622" s="24"/>
      <c r="AL27622" s="24"/>
      <c r="AO27622" s="24"/>
      <c r="AR27622" s="24"/>
      <c r="AU27622" s="24"/>
    </row>
    <row r="27623">
      <c r="J27623" s="18"/>
      <c r="N27623" s="24"/>
      <c r="Q27623" s="24"/>
      <c r="T27623" s="24"/>
      <c r="W27623" s="24"/>
      <c r="Z27623" s="24"/>
      <c r="AC27623" s="24"/>
      <c r="AI27623" s="24"/>
      <c r="AL27623" s="24"/>
      <c r="AO27623" s="24"/>
      <c r="AR27623" s="24"/>
      <c r="AU27623" s="24"/>
    </row>
    <row r="27624">
      <c r="J27624" s="18"/>
      <c r="N27624" s="24"/>
      <c r="Q27624" s="24"/>
      <c r="T27624" s="24"/>
      <c r="W27624" s="24"/>
      <c r="Z27624" s="24"/>
      <c r="AC27624" s="24"/>
      <c r="AI27624" s="24"/>
      <c r="AL27624" s="24"/>
      <c r="AO27624" s="24"/>
      <c r="AR27624" s="24"/>
      <c r="AU27624" s="24"/>
    </row>
    <row r="27625">
      <c r="J27625" s="18"/>
      <c r="N27625" s="24"/>
      <c r="Q27625" s="24"/>
      <c r="T27625" s="24"/>
      <c r="W27625" s="24"/>
      <c r="Z27625" s="24"/>
      <c r="AC27625" s="24"/>
      <c r="AI27625" s="24"/>
      <c r="AL27625" s="24"/>
      <c r="AO27625" s="24"/>
      <c r="AR27625" s="24"/>
      <c r="AU27625" s="24"/>
    </row>
    <row r="27626">
      <c r="J27626" s="18"/>
      <c r="N27626" s="24"/>
      <c r="Q27626" s="24"/>
      <c r="T27626" s="24"/>
      <c r="W27626" s="24"/>
      <c r="Z27626" s="24"/>
      <c r="AC27626" s="24"/>
      <c r="AI27626" s="24"/>
      <c r="AL27626" s="24"/>
      <c r="AO27626" s="24"/>
      <c r="AR27626" s="24"/>
      <c r="AU27626" s="24"/>
    </row>
    <row r="27627">
      <c r="J27627" s="18"/>
      <c r="N27627" s="24"/>
      <c r="Q27627" s="24"/>
      <c r="T27627" s="24"/>
      <c r="W27627" s="24"/>
      <c r="Z27627" s="24"/>
      <c r="AC27627" s="24"/>
      <c r="AI27627" s="24"/>
      <c r="AL27627" s="24"/>
      <c r="AO27627" s="24"/>
      <c r="AR27627" s="24"/>
      <c r="AU27627" s="24"/>
    </row>
    <row r="27628">
      <c r="J27628" s="18"/>
      <c r="N27628" s="24"/>
      <c r="Q27628" s="24"/>
      <c r="T27628" s="24"/>
      <c r="W27628" s="24"/>
      <c r="Z27628" s="24"/>
      <c r="AC27628" s="24"/>
      <c r="AI27628" s="24"/>
      <c r="AL27628" s="24"/>
      <c r="AO27628" s="24"/>
      <c r="AR27628" s="24"/>
      <c r="AU27628" s="24"/>
    </row>
    <row r="27629">
      <c r="J27629" s="18"/>
      <c r="N27629" s="24"/>
      <c r="Q27629" s="24"/>
      <c r="T27629" s="24"/>
      <c r="W27629" s="24"/>
      <c r="Z27629" s="24"/>
      <c r="AC27629" s="24"/>
      <c r="AI27629" s="24"/>
      <c r="AL27629" s="24"/>
      <c r="AO27629" s="24"/>
      <c r="AR27629" s="24"/>
      <c r="AU27629" s="24"/>
    </row>
    <row r="27630">
      <c r="J27630" s="18"/>
      <c r="N27630" s="24"/>
      <c r="Q27630" s="24"/>
      <c r="T27630" s="24"/>
      <c r="W27630" s="24"/>
      <c r="Z27630" s="24"/>
      <c r="AC27630" s="24"/>
      <c r="AI27630" s="24"/>
      <c r="AL27630" s="24"/>
      <c r="AO27630" s="24"/>
      <c r="AR27630" s="24"/>
      <c r="AU27630" s="24"/>
    </row>
    <row r="27631">
      <c r="J27631" s="18"/>
      <c r="N27631" s="24"/>
      <c r="Q27631" s="24"/>
      <c r="T27631" s="24"/>
      <c r="W27631" s="24"/>
      <c r="Z27631" s="24"/>
      <c r="AC27631" s="24"/>
      <c r="AI27631" s="24"/>
      <c r="AL27631" s="24"/>
      <c r="AO27631" s="24"/>
      <c r="AR27631" s="24"/>
      <c r="AU27631" s="24"/>
    </row>
    <row r="27632">
      <c r="J27632" s="18"/>
      <c r="N27632" s="24"/>
      <c r="Q27632" s="24"/>
      <c r="T27632" s="24"/>
      <c r="W27632" s="24"/>
      <c r="Z27632" s="24"/>
      <c r="AC27632" s="24"/>
      <c r="AI27632" s="24"/>
      <c r="AL27632" s="24"/>
      <c r="AO27632" s="24"/>
      <c r="AR27632" s="24"/>
      <c r="AU27632" s="24"/>
    </row>
    <row r="27633">
      <c r="J27633" s="18"/>
      <c r="N27633" s="24"/>
      <c r="Q27633" s="24"/>
      <c r="T27633" s="24"/>
      <c r="W27633" s="24"/>
      <c r="Z27633" s="24"/>
      <c r="AC27633" s="24"/>
      <c r="AI27633" s="24"/>
      <c r="AL27633" s="24"/>
      <c r="AO27633" s="24"/>
      <c r="AR27633" s="24"/>
      <c r="AU27633" s="24"/>
    </row>
    <row r="27634">
      <c r="J27634" s="18"/>
      <c r="N27634" s="24"/>
      <c r="Q27634" s="24"/>
      <c r="T27634" s="24"/>
      <c r="W27634" s="24"/>
      <c r="Z27634" s="24"/>
      <c r="AC27634" s="24"/>
      <c r="AI27634" s="24"/>
      <c r="AL27634" s="24"/>
      <c r="AO27634" s="24"/>
      <c r="AR27634" s="24"/>
      <c r="AU27634" s="24"/>
    </row>
    <row r="27635">
      <c r="J27635" s="18"/>
      <c r="N27635" s="24"/>
      <c r="Q27635" s="24"/>
      <c r="T27635" s="24"/>
      <c r="W27635" s="24"/>
      <c r="Z27635" s="24"/>
      <c r="AC27635" s="24"/>
      <c r="AI27635" s="24"/>
      <c r="AL27635" s="24"/>
      <c r="AO27635" s="24"/>
      <c r="AR27635" s="24"/>
      <c r="AU27635" s="24"/>
    </row>
    <row r="27636">
      <c r="J27636" s="18"/>
      <c r="N27636" s="24"/>
      <c r="Q27636" s="24"/>
      <c r="T27636" s="24"/>
      <c r="W27636" s="24"/>
      <c r="Z27636" s="24"/>
      <c r="AC27636" s="24"/>
      <c r="AI27636" s="24"/>
      <c r="AL27636" s="24"/>
      <c r="AO27636" s="24"/>
      <c r="AR27636" s="24"/>
      <c r="AU27636" s="24"/>
    </row>
    <row r="27637">
      <c r="J27637" s="18"/>
      <c r="N27637" s="24"/>
      <c r="Q27637" s="24"/>
      <c r="T27637" s="24"/>
      <c r="W27637" s="24"/>
      <c r="Z27637" s="24"/>
      <c r="AC27637" s="24"/>
      <c r="AI27637" s="24"/>
      <c r="AL27637" s="24"/>
      <c r="AO27637" s="24"/>
      <c r="AR27637" s="24"/>
      <c r="AU27637" s="24"/>
    </row>
    <row r="27638">
      <c r="J27638" s="18"/>
      <c r="N27638" s="24"/>
      <c r="Q27638" s="24"/>
      <c r="T27638" s="24"/>
      <c r="W27638" s="24"/>
      <c r="Z27638" s="24"/>
      <c r="AC27638" s="24"/>
      <c r="AI27638" s="24"/>
      <c r="AL27638" s="24"/>
      <c r="AO27638" s="24"/>
      <c r="AR27638" s="24"/>
      <c r="AU27638" s="24"/>
    </row>
    <row r="27639">
      <c r="J27639" s="18"/>
      <c r="N27639" s="24"/>
      <c r="Q27639" s="24"/>
      <c r="T27639" s="24"/>
      <c r="W27639" s="24"/>
      <c r="Z27639" s="24"/>
      <c r="AC27639" s="24"/>
      <c r="AI27639" s="24"/>
      <c r="AL27639" s="24"/>
      <c r="AO27639" s="24"/>
      <c r="AR27639" s="24"/>
      <c r="AU27639" s="24"/>
    </row>
    <row r="27640">
      <c r="J27640" s="18"/>
      <c r="N27640" s="24"/>
      <c r="Q27640" s="24"/>
      <c r="T27640" s="24"/>
      <c r="W27640" s="24"/>
      <c r="Z27640" s="24"/>
      <c r="AC27640" s="24"/>
      <c r="AI27640" s="24"/>
      <c r="AL27640" s="24"/>
      <c r="AO27640" s="24"/>
      <c r="AR27640" s="24"/>
      <c r="AU27640" s="24"/>
    </row>
    <row r="27641">
      <c r="J27641" s="18"/>
      <c r="N27641" s="24"/>
      <c r="Q27641" s="24"/>
      <c r="T27641" s="24"/>
      <c r="W27641" s="24"/>
      <c r="Z27641" s="24"/>
      <c r="AC27641" s="24"/>
      <c r="AI27641" s="24"/>
      <c r="AL27641" s="24"/>
      <c r="AO27641" s="24"/>
      <c r="AR27641" s="24"/>
      <c r="AU27641" s="24"/>
    </row>
    <row r="27642">
      <c r="J27642" s="18"/>
      <c r="N27642" s="24"/>
      <c r="Q27642" s="24"/>
      <c r="T27642" s="24"/>
      <c r="W27642" s="24"/>
      <c r="Z27642" s="24"/>
      <c r="AC27642" s="24"/>
      <c r="AI27642" s="24"/>
      <c r="AL27642" s="24"/>
      <c r="AO27642" s="24"/>
      <c r="AR27642" s="24"/>
      <c r="AU27642" s="24"/>
    </row>
    <row r="27643">
      <c r="J27643" s="18"/>
      <c r="N27643" s="24"/>
      <c r="Q27643" s="24"/>
      <c r="T27643" s="24"/>
      <c r="W27643" s="24"/>
      <c r="Z27643" s="24"/>
      <c r="AC27643" s="24"/>
      <c r="AI27643" s="24"/>
      <c r="AL27643" s="24"/>
      <c r="AO27643" s="24"/>
      <c r="AR27643" s="24"/>
      <c r="AU27643" s="24"/>
    </row>
    <row r="27644">
      <c r="J27644" s="18"/>
      <c r="N27644" s="24"/>
      <c r="Q27644" s="24"/>
      <c r="T27644" s="24"/>
      <c r="W27644" s="24"/>
      <c r="Z27644" s="24"/>
      <c r="AC27644" s="24"/>
      <c r="AI27644" s="24"/>
      <c r="AL27644" s="24"/>
      <c r="AO27644" s="24"/>
      <c r="AR27644" s="24"/>
      <c r="AU27644" s="24"/>
    </row>
    <row r="27645">
      <c r="J27645" s="18"/>
      <c r="N27645" s="24"/>
      <c r="Q27645" s="24"/>
      <c r="T27645" s="24"/>
      <c r="W27645" s="24"/>
      <c r="Z27645" s="24"/>
      <c r="AC27645" s="24"/>
      <c r="AI27645" s="24"/>
      <c r="AL27645" s="24"/>
      <c r="AO27645" s="24"/>
      <c r="AR27645" s="24"/>
      <c r="AU27645" s="24"/>
    </row>
    <row r="27646">
      <c r="J27646" s="18"/>
      <c r="N27646" s="24"/>
      <c r="Q27646" s="24"/>
      <c r="T27646" s="24"/>
      <c r="W27646" s="24"/>
      <c r="Z27646" s="24"/>
      <c r="AC27646" s="24"/>
      <c r="AI27646" s="24"/>
      <c r="AL27646" s="24"/>
      <c r="AO27646" s="24"/>
      <c r="AR27646" s="24"/>
      <c r="AU27646" s="24"/>
    </row>
    <row r="27647">
      <c r="J27647" s="18"/>
      <c r="N27647" s="24"/>
      <c r="Q27647" s="24"/>
      <c r="T27647" s="24"/>
      <c r="W27647" s="24"/>
      <c r="Z27647" s="24"/>
      <c r="AC27647" s="24"/>
      <c r="AI27647" s="24"/>
      <c r="AL27647" s="24"/>
      <c r="AO27647" s="24"/>
      <c r="AR27647" s="24"/>
      <c r="AU27647" s="24"/>
    </row>
    <row r="27648">
      <c r="J27648" s="18"/>
      <c r="N27648" s="24"/>
      <c r="Q27648" s="24"/>
      <c r="T27648" s="24"/>
      <c r="W27648" s="24"/>
      <c r="Z27648" s="24"/>
      <c r="AC27648" s="24"/>
      <c r="AI27648" s="24"/>
      <c r="AL27648" s="24"/>
      <c r="AO27648" s="24"/>
      <c r="AR27648" s="24"/>
      <c r="AU27648" s="24"/>
    </row>
    <row r="27649">
      <c r="J27649" s="18"/>
      <c r="N27649" s="24"/>
      <c r="Q27649" s="24"/>
      <c r="T27649" s="24"/>
      <c r="W27649" s="24"/>
      <c r="Z27649" s="24"/>
      <c r="AC27649" s="24"/>
      <c r="AI27649" s="24"/>
      <c r="AL27649" s="24"/>
      <c r="AO27649" s="24"/>
      <c r="AR27649" s="24"/>
      <c r="AU27649" s="24"/>
    </row>
    <row r="27650">
      <c r="J27650" s="18"/>
      <c r="N27650" s="24"/>
      <c r="Q27650" s="24"/>
      <c r="T27650" s="24"/>
      <c r="W27650" s="24"/>
      <c r="Z27650" s="24"/>
      <c r="AC27650" s="24"/>
      <c r="AI27650" s="24"/>
      <c r="AL27650" s="24"/>
      <c r="AO27650" s="24"/>
      <c r="AR27650" s="24"/>
      <c r="AU27650" s="24"/>
    </row>
    <row r="27651">
      <c r="J27651" s="18"/>
      <c r="N27651" s="24"/>
      <c r="Q27651" s="24"/>
      <c r="T27651" s="24"/>
      <c r="W27651" s="24"/>
      <c r="Z27651" s="24"/>
      <c r="AC27651" s="24"/>
      <c r="AI27651" s="24"/>
      <c r="AL27651" s="24"/>
      <c r="AO27651" s="24"/>
      <c r="AR27651" s="24"/>
      <c r="AU27651" s="24"/>
    </row>
    <row r="27652">
      <c r="J27652" s="18"/>
      <c r="N27652" s="24"/>
      <c r="Q27652" s="24"/>
      <c r="T27652" s="24"/>
      <c r="W27652" s="24"/>
      <c r="Z27652" s="24"/>
      <c r="AC27652" s="24"/>
      <c r="AI27652" s="24"/>
      <c r="AL27652" s="24"/>
      <c r="AO27652" s="24"/>
      <c r="AR27652" s="24"/>
      <c r="AU27652" s="24"/>
    </row>
    <row r="27653">
      <c r="J27653" s="18"/>
      <c r="N27653" s="24"/>
      <c r="Q27653" s="24"/>
      <c r="T27653" s="24"/>
      <c r="W27653" s="24"/>
      <c r="Z27653" s="24"/>
      <c r="AC27653" s="24"/>
      <c r="AI27653" s="24"/>
      <c r="AL27653" s="24"/>
      <c r="AO27653" s="24"/>
      <c r="AR27653" s="24"/>
      <c r="AU27653" s="24"/>
    </row>
    <row r="27654">
      <c r="J27654" s="18"/>
      <c r="N27654" s="24"/>
      <c r="Q27654" s="24"/>
      <c r="T27654" s="24"/>
      <c r="W27654" s="24"/>
      <c r="Z27654" s="24"/>
      <c r="AC27654" s="24"/>
      <c r="AI27654" s="24"/>
      <c r="AL27654" s="24"/>
      <c r="AO27654" s="24"/>
      <c r="AR27654" s="24"/>
      <c r="AU27654" s="24"/>
    </row>
    <row r="27655">
      <c r="J27655" s="18"/>
      <c r="N27655" s="24"/>
      <c r="Q27655" s="24"/>
      <c r="T27655" s="24"/>
      <c r="W27655" s="24"/>
      <c r="Z27655" s="24"/>
      <c r="AC27655" s="24"/>
      <c r="AI27655" s="24"/>
      <c r="AL27655" s="24"/>
      <c r="AO27655" s="24"/>
      <c r="AR27655" s="24"/>
      <c r="AU27655" s="24"/>
    </row>
    <row r="27656">
      <c r="J27656" s="18"/>
      <c r="N27656" s="24"/>
      <c r="Q27656" s="24"/>
      <c r="T27656" s="24"/>
      <c r="W27656" s="24"/>
      <c r="Z27656" s="24"/>
      <c r="AC27656" s="24"/>
      <c r="AI27656" s="24"/>
      <c r="AL27656" s="24"/>
      <c r="AO27656" s="24"/>
      <c r="AR27656" s="24"/>
      <c r="AU27656" s="24"/>
    </row>
    <row r="27657">
      <c r="J27657" s="18"/>
      <c r="N27657" s="24"/>
      <c r="Q27657" s="24"/>
      <c r="T27657" s="24"/>
      <c r="W27657" s="24"/>
      <c r="Z27657" s="24"/>
      <c r="AC27657" s="24"/>
      <c r="AI27657" s="24"/>
      <c r="AL27657" s="24"/>
      <c r="AO27657" s="24"/>
      <c r="AR27657" s="24"/>
      <c r="AU27657" s="24"/>
    </row>
    <row r="27658">
      <c r="J27658" s="18"/>
      <c r="N27658" s="24"/>
      <c r="Q27658" s="24"/>
      <c r="T27658" s="24"/>
      <c r="W27658" s="24"/>
      <c r="Z27658" s="24"/>
      <c r="AC27658" s="24"/>
      <c r="AI27658" s="24"/>
      <c r="AL27658" s="24"/>
      <c r="AO27658" s="24"/>
      <c r="AR27658" s="24"/>
      <c r="AU27658" s="24"/>
    </row>
    <row r="27659">
      <c r="J27659" s="18"/>
      <c r="N27659" s="24"/>
      <c r="Q27659" s="24"/>
      <c r="T27659" s="24"/>
      <c r="W27659" s="24"/>
      <c r="Z27659" s="24"/>
      <c r="AC27659" s="24"/>
      <c r="AI27659" s="24"/>
      <c r="AL27659" s="24"/>
      <c r="AO27659" s="24"/>
      <c r="AR27659" s="24"/>
      <c r="AU27659" s="24"/>
    </row>
    <row r="27660">
      <c r="J27660" s="18"/>
      <c r="N27660" s="24"/>
      <c r="Q27660" s="24"/>
      <c r="T27660" s="24"/>
      <c r="W27660" s="24"/>
      <c r="Z27660" s="24"/>
      <c r="AC27660" s="24"/>
      <c r="AI27660" s="24"/>
      <c r="AL27660" s="24"/>
      <c r="AO27660" s="24"/>
      <c r="AR27660" s="24"/>
      <c r="AU27660" s="24"/>
    </row>
    <row r="27661">
      <c r="J27661" s="18"/>
      <c r="N27661" s="24"/>
      <c r="Q27661" s="24"/>
      <c r="T27661" s="24"/>
      <c r="W27661" s="24"/>
      <c r="Z27661" s="24"/>
      <c r="AC27661" s="24"/>
      <c r="AI27661" s="24"/>
      <c r="AL27661" s="24"/>
      <c r="AO27661" s="24"/>
      <c r="AR27661" s="24"/>
      <c r="AU27661" s="24"/>
    </row>
    <row r="27662">
      <c r="J27662" s="18"/>
      <c r="N27662" s="24"/>
      <c r="Q27662" s="24"/>
      <c r="T27662" s="24"/>
      <c r="W27662" s="24"/>
      <c r="Z27662" s="24"/>
      <c r="AC27662" s="24"/>
      <c r="AI27662" s="24"/>
      <c r="AL27662" s="24"/>
      <c r="AO27662" s="24"/>
      <c r="AR27662" s="24"/>
      <c r="AU27662" s="24"/>
    </row>
    <row r="27663">
      <c r="J27663" s="18"/>
      <c r="N27663" s="24"/>
      <c r="Q27663" s="24"/>
      <c r="T27663" s="24"/>
      <c r="W27663" s="24"/>
      <c r="Z27663" s="24"/>
      <c r="AC27663" s="24"/>
      <c r="AI27663" s="24"/>
      <c r="AL27663" s="24"/>
      <c r="AO27663" s="24"/>
      <c r="AR27663" s="24"/>
      <c r="AU27663" s="24"/>
    </row>
    <row r="27664">
      <c r="J27664" s="18"/>
      <c r="N27664" s="24"/>
      <c r="Q27664" s="24"/>
      <c r="T27664" s="24"/>
      <c r="W27664" s="24"/>
      <c r="Z27664" s="24"/>
      <c r="AC27664" s="24"/>
      <c r="AI27664" s="24"/>
      <c r="AL27664" s="24"/>
      <c r="AO27664" s="24"/>
      <c r="AR27664" s="24"/>
      <c r="AU27664" s="24"/>
    </row>
    <row r="27665">
      <c r="J27665" s="18"/>
      <c r="N27665" s="24"/>
      <c r="Q27665" s="24"/>
      <c r="T27665" s="24"/>
      <c r="W27665" s="24"/>
      <c r="Z27665" s="24"/>
      <c r="AC27665" s="24"/>
      <c r="AI27665" s="24"/>
      <c r="AL27665" s="24"/>
      <c r="AO27665" s="24"/>
      <c r="AR27665" s="24"/>
      <c r="AU27665" s="24"/>
    </row>
    <row r="27666">
      <c r="J27666" s="18"/>
      <c r="N27666" s="24"/>
      <c r="Q27666" s="24"/>
      <c r="T27666" s="24"/>
      <c r="W27666" s="24"/>
      <c r="Z27666" s="24"/>
      <c r="AC27666" s="24"/>
      <c r="AI27666" s="24"/>
      <c r="AL27666" s="24"/>
      <c r="AO27666" s="24"/>
      <c r="AR27666" s="24"/>
      <c r="AU27666" s="24"/>
    </row>
    <row r="27667">
      <c r="J27667" s="18"/>
      <c r="N27667" s="24"/>
      <c r="Q27667" s="24"/>
      <c r="T27667" s="24"/>
      <c r="W27667" s="24"/>
      <c r="Z27667" s="24"/>
      <c r="AC27667" s="24"/>
      <c r="AI27667" s="24"/>
      <c r="AL27667" s="24"/>
      <c r="AO27667" s="24"/>
      <c r="AR27667" s="24"/>
      <c r="AU27667" s="24"/>
    </row>
    <row r="27668">
      <c r="J27668" s="18"/>
      <c r="N27668" s="24"/>
      <c r="Q27668" s="24"/>
      <c r="T27668" s="24"/>
      <c r="W27668" s="24"/>
      <c r="Z27668" s="24"/>
      <c r="AC27668" s="24"/>
      <c r="AI27668" s="24"/>
      <c r="AL27668" s="24"/>
      <c r="AO27668" s="24"/>
      <c r="AR27668" s="24"/>
      <c r="AU27668" s="24"/>
    </row>
    <row r="27669">
      <c r="J27669" s="18"/>
      <c r="N27669" s="24"/>
      <c r="Q27669" s="24"/>
      <c r="T27669" s="24"/>
      <c r="W27669" s="24"/>
      <c r="Z27669" s="24"/>
      <c r="AC27669" s="24"/>
      <c r="AI27669" s="24"/>
      <c r="AL27669" s="24"/>
      <c r="AO27669" s="24"/>
      <c r="AR27669" s="24"/>
      <c r="AU27669" s="24"/>
    </row>
    <row r="27670">
      <c r="J27670" s="18"/>
      <c r="N27670" s="24"/>
      <c r="Q27670" s="24"/>
      <c r="T27670" s="24"/>
      <c r="W27670" s="24"/>
      <c r="Z27670" s="24"/>
      <c r="AC27670" s="24"/>
      <c r="AI27670" s="24"/>
      <c r="AL27670" s="24"/>
      <c r="AO27670" s="24"/>
      <c r="AR27670" s="24"/>
      <c r="AU27670" s="24"/>
    </row>
    <row r="27671">
      <c r="J27671" s="18"/>
      <c r="N27671" s="24"/>
      <c r="Q27671" s="24"/>
      <c r="T27671" s="24"/>
      <c r="W27671" s="24"/>
      <c r="Z27671" s="24"/>
      <c r="AC27671" s="24"/>
      <c r="AI27671" s="24"/>
      <c r="AL27671" s="24"/>
      <c r="AO27671" s="24"/>
      <c r="AR27671" s="24"/>
      <c r="AU27671" s="24"/>
    </row>
    <row r="27672">
      <c r="J27672" s="18"/>
      <c r="N27672" s="24"/>
      <c r="Q27672" s="24"/>
      <c r="T27672" s="24"/>
      <c r="W27672" s="24"/>
      <c r="Z27672" s="24"/>
      <c r="AC27672" s="24"/>
      <c r="AI27672" s="24"/>
      <c r="AL27672" s="24"/>
      <c r="AO27672" s="24"/>
      <c r="AR27672" s="24"/>
      <c r="AU27672" s="24"/>
    </row>
    <row r="27673">
      <c r="J27673" s="18"/>
      <c r="N27673" s="24"/>
      <c r="Q27673" s="24"/>
      <c r="T27673" s="24"/>
      <c r="W27673" s="24"/>
      <c r="Z27673" s="24"/>
      <c r="AC27673" s="24"/>
      <c r="AI27673" s="24"/>
      <c r="AL27673" s="24"/>
      <c r="AO27673" s="24"/>
      <c r="AR27673" s="24"/>
      <c r="AU27673" s="24"/>
    </row>
    <row r="27674">
      <c r="J27674" s="18"/>
      <c r="N27674" s="24"/>
      <c r="Q27674" s="24"/>
      <c r="T27674" s="24"/>
      <c r="W27674" s="24"/>
      <c r="Z27674" s="24"/>
      <c r="AC27674" s="24"/>
      <c r="AI27674" s="24"/>
      <c r="AL27674" s="24"/>
      <c r="AO27674" s="24"/>
      <c r="AR27674" s="24"/>
      <c r="AU27674" s="24"/>
    </row>
    <row r="27675">
      <c r="J27675" s="18"/>
      <c r="N27675" s="24"/>
      <c r="Q27675" s="24"/>
      <c r="T27675" s="24"/>
      <c r="W27675" s="24"/>
      <c r="Z27675" s="24"/>
      <c r="AC27675" s="24"/>
      <c r="AI27675" s="24"/>
      <c r="AL27675" s="24"/>
      <c r="AO27675" s="24"/>
      <c r="AR27675" s="24"/>
      <c r="AU27675" s="24"/>
    </row>
    <row r="27676">
      <c r="J27676" s="18"/>
      <c r="N27676" s="24"/>
      <c r="Q27676" s="24"/>
      <c r="T27676" s="24"/>
      <c r="W27676" s="24"/>
      <c r="Z27676" s="24"/>
      <c r="AC27676" s="24"/>
      <c r="AI27676" s="24"/>
      <c r="AL27676" s="24"/>
      <c r="AO27676" s="24"/>
      <c r="AR27676" s="24"/>
      <c r="AU27676" s="24"/>
    </row>
    <row r="27677">
      <c r="J27677" s="18"/>
      <c r="N27677" s="24"/>
      <c r="Q27677" s="24"/>
      <c r="T27677" s="24"/>
      <c r="W27677" s="24"/>
      <c r="Z27677" s="24"/>
      <c r="AC27677" s="24"/>
      <c r="AI27677" s="24"/>
      <c r="AL27677" s="24"/>
      <c r="AO27677" s="24"/>
      <c r="AR27677" s="24"/>
      <c r="AU27677" s="24"/>
    </row>
    <row r="27678">
      <c r="J27678" s="18"/>
      <c r="N27678" s="24"/>
      <c r="Q27678" s="24"/>
      <c r="T27678" s="24"/>
      <c r="W27678" s="24"/>
      <c r="Z27678" s="24"/>
      <c r="AC27678" s="24"/>
      <c r="AI27678" s="24"/>
      <c r="AL27678" s="24"/>
      <c r="AO27678" s="24"/>
      <c r="AR27678" s="24"/>
      <c r="AU27678" s="24"/>
    </row>
    <row r="27679">
      <c r="J27679" s="18"/>
      <c r="N27679" s="24"/>
      <c r="Q27679" s="24"/>
      <c r="T27679" s="24"/>
      <c r="W27679" s="24"/>
      <c r="Z27679" s="24"/>
      <c r="AC27679" s="24"/>
      <c r="AI27679" s="24"/>
      <c r="AL27679" s="24"/>
      <c r="AO27679" s="24"/>
      <c r="AR27679" s="24"/>
      <c r="AU27679" s="24"/>
    </row>
    <row r="27680">
      <c r="J27680" s="18"/>
      <c r="N27680" s="24"/>
      <c r="Q27680" s="24"/>
      <c r="T27680" s="24"/>
      <c r="W27680" s="24"/>
      <c r="Z27680" s="24"/>
      <c r="AC27680" s="24"/>
      <c r="AI27680" s="24"/>
      <c r="AL27680" s="24"/>
      <c r="AO27680" s="24"/>
      <c r="AR27680" s="24"/>
      <c r="AU27680" s="24"/>
    </row>
    <row r="27681">
      <c r="J27681" s="18"/>
      <c r="N27681" s="24"/>
      <c r="Q27681" s="24"/>
      <c r="T27681" s="24"/>
      <c r="W27681" s="24"/>
      <c r="Z27681" s="24"/>
      <c r="AC27681" s="24"/>
      <c r="AI27681" s="24"/>
      <c r="AL27681" s="24"/>
      <c r="AO27681" s="24"/>
      <c r="AR27681" s="24"/>
      <c r="AU27681" s="24"/>
    </row>
    <row r="27682">
      <c r="J27682" s="18"/>
      <c r="N27682" s="24"/>
      <c r="Q27682" s="24"/>
      <c r="T27682" s="24"/>
      <c r="W27682" s="24"/>
      <c r="Z27682" s="24"/>
      <c r="AC27682" s="24"/>
      <c r="AI27682" s="24"/>
      <c r="AL27682" s="24"/>
      <c r="AO27682" s="24"/>
      <c r="AR27682" s="24"/>
      <c r="AU27682" s="24"/>
    </row>
    <row r="27683">
      <c r="J27683" s="18"/>
      <c r="N27683" s="24"/>
      <c r="Q27683" s="24"/>
      <c r="T27683" s="24"/>
      <c r="W27683" s="24"/>
      <c r="Z27683" s="24"/>
      <c r="AC27683" s="24"/>
      <c r="AI27683" s="24"/>
      <c r="AL27683" s="24"/>
      <c r="AO27683" s="24"/>
      <c r="AR27683" s="24"/>
      <c r="AU27683" s="24"/>
    </row>
    <row r="27684">
      <c r="J27684" s="18"/>
      <c r="N27684" s="24"/>
      <c r="Q27684" s="24"/>
      <c r="T27684" s="24"/>
      <c r="W27684" s="24"/>
      <c r="Z27684" s="24"/>
      <c r="AC27684" s="24"/>
      <c r="AI27684" s="24"/>
      <c r="AL27684" s="24"/>
      <c r="AO27684" s="24"/>
      <c r="AR27684" s="24"/>
      <c r="AU27684" s="24"/>
    </row>
    <row r="27685">
      <c r="J27685" s="18"/>
      <c r="N27685" s="24"/>
      <c r="Q27685" s="24"/>
      <c r="T27685" s="24"/>
      <c r="W27685" s="24"/>
      <c r="Z27685" s="24"/>
      <c r="AC27685" s="24"/>
      <c r="AI27685" s="24"/>
      <c r="AL27685" s="24"/>
      <c r="AO27685" s="24"/>
      <c r="AR27685" s="24"/>
      <c r="AU27685" s="24"/>
    </row>
    <row r="27686">
      <c r="J27686" s="18"/>
      <c r="N27686" s="24"/>
      <c r="Q27686" s="24"/>
      <c r="T27686" s="24"/>
      <c r="W27686" s="24"/>
      <c r="Z27686" s="24"/>
      <c r="AC27686" s="24"/>
      <c r="AI27686" s="24"/>
      <c r="AL27686" s="24"/>
      <c r="AO27686" s="24"/>
      <c r="AR27686" s="24"/>
      <c r="AU27686" s="24"/>
    </row>
    <row r="27687">
      <c r="J27687" s="18"/>
      <c r="N27687" s="24"/>
      <c r="Q27687" s="24"/>
      <c r="T27687" s="24"/>
      <c r="W27687" s="24"/>
      <c r="Z27687" s="24"/>
      <c r="AC27687" s="24"/>
      <c r="AI27687" s="24"/>
      <c r="AL27687" s="24"/>
      <c r="AO27687" s="24"/>
      <c r="AR27687" s="24"/>
      <c r="AU27687" s="24"/>
    </row>
    <row r="27688">
      <c r="J27688" s="18"/>
      <c r="N27688" s="24"/>
      <c r="Q27688" s="24"/>
      <c r="T27688" s="24"/>
      <c r="W27688" s="24"/>
      <c r="Z27688" s="24"/>
      <c r="AC27688" s="24"/>
      <c r="AI27688" s="24"/>
      <c r="AL27688" s="24"/>
      <c r="AO27688" s="24"/>
      <c r="AR27688" s="24"/>
      <c r="AU27688" s="24"/>
    </row>
    <row r="27689">
      <c r="J27689" s="18"/>
      <c r="N27689" s="24"/>
      <c r="Q27689" s="24"/>
      <c r="T27689" s="24"/>
      <c r="W27689" s="24"/>
      <c r="Z27689" s="24"/>
      <c r="AC27689" s="24"/>
      <c r="AI27689" s="24"/>
      <c r="AL27689" s="24"/>
      <c r="AO27689" s="24"/>
      <c r="AR27689" s="24"/>
      <c r="AU27689" s="24"/>
    </row>
    <row r="27690">
      <c r="J27690" s="18"/>
      <c r="N27690" s="24"/>
      <c r="Q27690" s="24"/>
      <c r="T27690" s="24"/>
      <c r="W27690" s="24"/>
      <c r="Z27690" s="24"/>
      <c r="AC27690" s="24"/>
      <c r="AI27690" s="24"/>
      <c r="AL27690" s="24"/>
      <c r="AO27690" s="24"/>
      <c r="AR27690" s="24"/>
      <c r="AU27690" s="24"/>
    </row>
    <row r="27691">
      <c r="J27691" s="18"/>
      <c r="N27691" s="24"/>
      <c r="Q27691" s="24"/>
      <c r="T27691" s="24"/>
      <c r="W27691" s="24"/>
      <c r="Z27691" s="24"/>
      <c r="AC27691" s="24"/>
      <c r="AI27691" s="24"/>
      <c r="AL27691" s="24"/>
      <c r="AO27691" s="24"/>
      <c r="AR27691" s="24"/>
      <c r="AU27691" s="24"/>
    </row>
    <row r="27692">
      <c r="J27692" s="18"/>
      <c r="N27692" s="24"/>
      <c r="Q27692" s="24"/>
      <c r="T27692" s="24"/>
      <c r="W27692" s="24"/>
      <c r="Z27692" s="24"/>
      <c r="AC27692" s="24"/>
      <c r="AI27692" s="24"/>
      <c r="AL27692" s="24"/>
      <c r="AO27692" s="24"/>
      <c r="AR27692" s="24"/>
      <c r="AU27692" s="24"/>
    </row>
    <row r="27693">
      <c r="J27693" s="18"/>
      <c r="N27693" s="24"/>
      <c r="Q27693" s="24"/>
      <c r="T27693" s="24"/>
      <c r="W27693" s="24"/>
      <c r="Z27693" s="24"/>
      <c r="AC27693" s="24"/>
      <c r="AI27693" s="24"/>
      <c r="AL27693" s="24"/>
      <c r="AO27693" s="24"/>
      <c r="AR27693" s="24"/>
      <c r="AU27693" s="24"/>
    </row>
    <row r="27694">
      <c r="J27694" s="18"/>
      <c r="N27694" s="24"/>
      <c r="Q27694" s="24"/>
      <c r="T27694" s="24"/>
      <c r="W27694" s="24"/>
      <c r="Z27694" s="24"/>
      <c r="AC27694" s="24"/>
      <c r="AI27694" s="24"/>
      <c r="AL27694" s="24"/>
      <c r="AO27694" s="24"/>
      <c r="AR27694" s="24"/>
      <c r="AU27694" s="24"/>
    </row>
    <row r="27695">
      <c r="J27695" s="18"/>
      <c r="N27695" s="24"/>
      <c r="Q27695" s="24"/>
      <c r="T27695" s="24"/>
      <c r="W27695" s="24"/>
      <c r="Z27695" s="24"/>
      <c r="AC27695" s="24"/>
      <c r="AI27695" s="24"/>
      <c r="AL27695" s="24"/>
      <c r="AO27695" s="24"/>
      <c r="AR27695" s="24"/>
      <c r="AU27695" s="24"/>
    </row>
    <row r="27696">
      <c r="J27696" s="18"/>
      <c r="N27696" s="24"/>
      <c r="Q27696" s="24"/>
      <c r="T27696" s="24"/>
      <c r="W27696" s="24"/>
      <c r="Z27696" s="24"/>
      <c r="AC27696" s="24"/>
      <c r="AI27696" s="24"/>
      <c r="AL27696" s="24"/>
      <c r="AO27696" s="24"/>
      <c r="AR27696" s="24"/>
      <c r="AU27696" s="24"/>
    </row>
    <row r="27697">
      <c r="J27697" s="18"/>
      <c r="N27697" s="24"/>
      <c r="Q27697" s="24"/>
      <c r="T27697" s="24"/>
      <c r="W27697" s="24"/>
      <c r="Z27697" s="24"/>
      <c r="AC27697" s="24"/>
      <c r="AI27697" s="24"/>
      <c r="AL27697" s="24"/>
      <c r="AO27697" s="24"/>
      <c r="AR27697" s="24"/>
      <c r="AU27697" s="24"/>
    </row>
    <row r="27698">
      <c r="J27698" s="18"/>
      <c r="N27698" s="24"/>
      <c r="Q27698" s="24"/>
      <c r="T27698" s="24"/>
      <c r="W27698" s="24"/>
      <c r="Z27698" s="24"/>
      <c r="AC27698" s="24"/>
      <c r="AI27698" s="24"/>
      <c r="AL27698" s="24"/>
      <c r="AO27698" s="24"/>
      <c r="AR27698" s="24"/>
      <c r="AU27698" s="24"/>
    </row>
    <row r="27699">
      <c r="J27699" s="18"/>
      <c r="N27699" s="24"/>
      <c r="Q27699" s="24"/>
      <c r="T27699" s="24"/>
      <c r="W27699" s="24"/>
      <c r="Z27699" s="24"/>
      <c r="AC27699" s="24"/>
      <c r="AI27699" s="24"/>
      <c r="AL27699" s="24"/>
      <c r="AO27699" s="24"/>
      <c r="AR27699" s="24"/>
      <c r="AU27699" s="24"/>
    </row>
    <row r="27700">
      <c r="J27700" s="18"/>
      <c r="N27700" s="24"/>
      <c r="Q27700" s="24"/>
      <c r="T27700" s="24"/>
      <c r="W27700" s="24"/>
      <c r="Z27700" s="24"/>
      <c r="AC27700" s="24"/>
      <c r="AI27700" s="24"/>
      <c r="AL27700" s="24"/>
      <c r="AO27700" s="24"/>
      <c r="AR27700" s="24"/>
      <c r="AU27700" s="24"/>
    </row>
    <row r="27701">
      <c r="J27701" s="18"/>
      <c r="N27701" s="24"/>
      <c r="Q27701" s="24"/>
      <c r="T27701" s="24"/>
      <c r="W27701" s="24"/>
      <c r="Z27701" s="24"/>
      <c r="AC27701" s="24"/>
      <c r="AI27701" s="24"/>
      <c r="AL27701" s="24"/>
      <c r="AO27701" s="24"/>
      <c r="AR27701" s="24"/>
      <c r="AU27701" s="24"/>
    </row>
    <row r="27702">
      <c r="J27702" s="18"/>
      <c r="N27702" s="24"/>
      <c r="Q27702" s="24"/>
      <c r="T27702" s="24"/>
      <c r="W27702" s="24"/>
      <c r="Z27702" s="24"/>
      <c r="AC27702" s="24"/>
      <c r="AI27702" s="24"/>
      <c r="AL27702" s="24"/>
      <c r="AO27702" s="24"/>
      <c r="AR27702" s="24"/>
      <c r="AU27702" s="24"/>
    </row>
    <row r="27703">
      <c r="J27703" s="18"/>
      <c r="N27703" s="24"/>
      <c r="Q27703" s="24"/>
      <c r="T27703" s="24"/>
      <c r="W27703" s="24"/>
      <c r="Z27703" s="24"/>
      <c r="AC27703" s="24"/>
      <c r="AI27703" s="24"/>
      <c r="AL27703" s="24"/>
      <c r="AO27703" s="24"/>
      <c r="AR27703" s="24"/>
      <c r="AU27703" s="24"/>
    </row>
    <row r="27704">
      <c r="J27704" s="18"/>
      <c r="N27704" s="24"/>
      <c r="Q27704" s="24"/>
      <c r="T27704" s="24"/>
      <c r="W27704" s="24"/>
      <c r="Z27704" s="24"/>
      <c r="AC27704" s="24"/>
      <c r="AI27704" s="24"/>
      <c r="AL27704" s="24"/>
      <c r="AO27704" s="24"/>
      <c r="AR27704" s="24"/>
      <c r="AU27704" s="24"/>
    </row>
    <row r="27705">
      <c r="J27705" s="18"/>
      <c r="N27705" s="24"/>
      <c r="Q27705" s="24"/>
      <c r="T27705" s="24"/>
      <c r="W27705" s="24"/>
      <c r="Z27705" s="24"/>
      <c r="AC27705" s="24"/>
      <c r="AI27705" s="24"/>
      <c r="AL27705" s="24"/>
      <c r="AO27705" s="24"/>
      <c r="AR27705" s="24"/>
      <c r="AU27705" s="24"/>
    </row>
    <row r="27706">
      <c r="J27706" s="18"/>
      <c r="N27706" s="24"/>
      <c r="Q27706" s="24"/>
      <c r="T27706" s="24"/>
      <c r="W27706" s="24"/>
      <c r="Z27706" s="24"/>
      <c r="AC27706" s="24"/>
      <c r="AI27706" s="24"/>
      <c r="AL27706" s="24"/>
      <c r="AO27706" s="24"/>
      <c r="AR27706" s="24"/>
      <c r="AU27706" s="24"/>
    </row>
    <row r="27707">
      <c r="J27707" s="18"/>
      <c r="N27707" s="24"/>
      <c r="Q27707" s="24"/>
      <c r="T27707" s="24"/>
      <c r="W27707" s="24"/>
      <c r="Z27707" s="24"/>
      <c r="AC27707" s="24"/>
      <c r="AI27707" s="24"/>
      <c r="AL27707" s="24"/>
      <c r="AO27707" s="24"/>
      <c r="AR27707" s="24"/>
      <c r="AU27707" s="24"/>
    </row>
    <row r="27708">
      <c r="J27708" s="18"/>
      <c r="N27708" s="24"/>
      <c r="Q27708" s="24"/>
      <c r="T27708" s="24"/>
      <c r="W27708" s="24"/>
      <c r="Z27708" s="24"/>
      <c r="AC27708" s="24"/>
      <c r="AI27708" s="24"/>
      <c r="AL27708" s="24"/>
      <c r="AO27708" s="24"/>
      <c r="AR27708" s="24"/>
      <c r="AU27708" s="24"/>
    </row>
    <row r="27709">
      <c r="J27709" s="18"/>
      <c r="N27709" s="24"/>
      <c r="Q27709" s="24"/>
      <c r="T27709" s="24"/>
      <c r="W27709" s="24"/>
      <c r="Z27709" s="24"/>
      <c r="AC27709" s="24"/>
      <c r="AI27709" s="24"/>
      <c r="AL27709" s="24"/>
      <c r="AO27709" s="24"/>
      <c r="AR27709" s="24"/>
      <c r="AU27709" s="24"/>
    </row>
    <row r="27710">
      <c r="J27710" s="18"/>
      <c r="N27710" s="24"/>
      <c r="Q27710" s="24"/>
      <c r="T27710" s="24"/>
      <c r="W27710" s="24"/>
      <c r="Z27710" s="24"/>
      <c r="AC27710" s="24"/>
      <c r="AI27710" s="24"/>
      <c r="AL27710" s="24"/>
      <c r="AO27710" s="24"/>
      <c r="AR27710" s="24"/>
      <c r="AU27710" s="24"/>
    </row>
    <row r="27711">
      <c r="J27711" s="18"/>
      <c r="N27711" s="24"/>
      <c r="Q27711" s="24"/>
      <c r="T27711" s="24"/>
      <c r="W27711" s="24"/>
      <c r="Z27711" s="24"/>
      <c r="AC27711" s="24"/>
      <c r="AI27711" s="24"/>
      <c r="AL27711" s="24"/>
      <c r="AO27711" s="24"/>
      <c r="AR27711" s="24"/>
      <c r="AU27711" s="24"/>
    </row>
    <row r="27712">
      <c r="J27712" s="18"/>
      <c r="N27712" s="24"/>
      <c r="Q27712" s="24"/>
      <c r="T27712" s="24"/>
      <c r="W27712" s="24"/>
      <c r="Z27712" s="24"/>
      <c r="AC27712" s="24"/>
      <c r="AI27712" s="24"/>
      <c r="AL27712" s="24"/>
      <c r="AO27712" s="24"/>
      <c r="AR27712" s="24"/>
      <c r="AU27712" s="24"/>
    </row>
    <row r="27713">
      <c r="J27713" s="18"/>
      <c r="N27713" s="24"/>
      <c r="Q27713" s="24"/>
      <c r="T27713" s="24"/>
      <c r="W27713" s="24"/>
      <c r="Z27713" s="24"/>
      <c r="AC27713" s="24"/>
      <c r="AI27713" s="24"/>
      <c r="AL27713" s="24"/>
      <c r="AO27713" s="24"/>
      <c r="AR27713" s="24"/>
      <c r="AU27713" s="24"/>
    </row>
    <row r="27714">
      <c r="J27714" s="18"/>
      <c r="N27714" s="24"/>
      <c r="Q27714" s="24"/>
      <c r="T27714" s="24"/>
      <c r="W27714" s="24"/>
      <c r="Z27714" s="24"/>
      <c r="AC27714" s="24"/>
      <c r="AI27714" s="24"/>
      <c r="AL27714" s="24"/>
      <c r="AO27714" s="24"/>
      <c r="AR27714" s="24"/>
      <c r="AU27714" s="24"/>
    </row>
    <row r="27715">
      <c r="J27715" s="18"/>
      <c r="N27715" s="24"/>
      <c r="Q27715" s="24"/>
      <c r="T27715" s="24"/>
      <c r="W27715" s="24"/>
      <c r="Z27715" s="24"/>
      <c r="AC27715" s="24"/>
      <c r="AI27715" s="24"/>
      <c r="AL27715" s="24"/>
      <c r="AO27715" s="24"/>
      <c r="AR27715" s="24"/>
      <c r="AU27715" s="24"/>
    </row>
    <row r="27716">
      <c r="J27716" s="18"/>
      <c r="N27716" s="24"/>
      <c r="Q27716" s="24"/>
      <c r="T27716" s="24"/>
      <c r="W27716" s="24"/>
      <c r="Z27716" s="24"/>
      <c r="AC27716" s="24"/>
      <c r="AI27716" s="24"/>
      <c r="AL27716" s="24"/>
      <c r="AO27716" s="24"/>
      <c r="AR27716" s="24"/>
      <c r="AU27716" s="24"/>
    </row>
    <row r="27717">
      <c r="J27717" s="18"/>
      <c r="N27717" s="24"/>
      <c r="Q27717" s="24"/>
      <c r="T27717" s="24"/>
      <c r="W27717" s="24"/>
      <c r="Z27717" s="24"/>
      <c r="AC27717" s="24"/>
      <c r="AI27717" s="24"/>
      <c r="AL27717" s="24"/>
      <c r="AO27717" s="24"/>
      <c r="AR27717" s="24"/>
      <c r="AU27717" s="24"/>
    </row>
    <row r="27718">
      <c r="J27718" s="18"/>
      <c r="N27718" s="24"/>
      <c r="Q27718" s="24"/>
      <c r="T27718" s="24"/>
      <c r="W27718" s="24"/>
      <c r="Z27718" s="24"/>
      <c r="AC27718" s="24"/>
      <c r="AI27718" s="24"/>
      <c r="AL27718" s="24"/>
      <c r="AO27718" s="24"/>
      <c r="AR27718" s="24"/>
      <c r="AU27718" s="24"/>
    </row>
    <row r="27719">
      <c r="J27719" s="18"/>
      <c r="N27719" s="24"/>
      <c r="Q27719" s="24"/>
      <c r="T27719" s="24"/>
      <c r="W27719" s="24"/>
      <c r="Z27719" s="24"/>
      <c r="AC27719" s="24"/>
      <c r="AI27719" s="24"/>
      <c r="AL27719" s="24"/>
      <c r="AO27719" s="24"/>
      <c r="AR27719" s="24"/>
      <c r="AU27719" s="24"/>
    </row>
    <row r="27720">
      <c r="J27720" s="18"/>
      <c r="N27720" s="24"/>
      <c r="Q27720" s="24"/>
      <c r="T27720" s="24"/>
      <c r="W27720" s="24"/>
      <c r="Z27720" s="24"/>
      <c r="AC27720" s="24"/>
      <c r="AI27720" s="24"/>
      <c r="AL27720" s="24"/>
      <c r="AO27720" s="24"/>
      <c r="AR27720" s="24"/>
      <c r="AU27720" s="24"/>
    </row>
    <row r="27721">
      <c r="J27721" s="18"/>
      <c r="N27721" s="24"/>
      <c r="Q27721" s="24"/>
      <c r="T27721" s="24"/>
      <c r="W27721" s="24"/>
      <c r="Z27721" s="24"/>
      <c r="AC27721" s="24"/>
      <c r="AI27721" s="24"/>
      <c r="AL27721" s="24"/>
      <c r="AO27721" s="24"/>
      <c r="AR27721" s="24"/>
      <c r="AU27721" s="24"/>
    </row>
    <row r="27722">
      <c r="J27722" s="18"/>
      <c r="N27722" s="24"/>
      <c r="Q27722" s="24"/>
      <c r="T27722" s="24"/>
      <c r="W27722" s="24"/>
      <c r="Z27722" s="24"/>
      <c r="AC27722" s="24"/>
      <c r="AI27722" s="24"/>
      <c r="AL27722" s="24"/>
      <c r="AO27722" s="24"/>
      <c r="AR27722" s="24"/>
      <c r="AU27722" s="24"/>
    </row>
    <row r="27723">
      <c r="J27723" s="18"/>
      <c r="N27723" s="24"/>
      <c r="Q27723" s="24"/>
      <c r="T27723" s="24"/>
      <c r="W27723" s="24"/>
      <c r="Z27723" s="24"/>
      <c r="AC27723" s="24"/>
      <c r="AI27723" s="24"/>
      <c r="AL27723" s="24"/>
      <c r="AO27723" s="24"/>
      <c r="AR27723" s="24"/>
      <c r="AU27723" s="24"/>
    </row>
    <row r="27724">
      <c r="J27724" s="18"/>
      <c r="N27724" s="24"/>
      <c r="Q27724" s="24"/>
      <c r="T27724" s="24"/>
      <c r="W27724" s="24"/>
      <c r="Z27724" s="24"/>
      <c r="AC27724" s="24"/>
      <c r="AI27724" s="24"/>
      <c r="AL27724" s="24"/>
      <c r="AO27724" s="24"/>
      <c r="AR27724" s="24"/>
      <c r="AU27724" s="24"/>
    </row>
    <row r="27725">
      <c r="J27725" s="18"/>
      <c r="N27725" s="24"/>
      <c r="Q27725" s="24"/>
      <c r="T27725" s="24"/>
      <c r="W27725" s="24"/>
      <c r="Z27725" s="24"/>
      <c r="AC27725" s="24"/>
      <c r="AI27725" s="24"/>
      <c r="AL27725" s="24"/>
      <c r="AO27725" s="24"/>
      <c r="AR27725" s="24"/>
      <c r="AU27725" s="24"/>
    </row>
    <row r="27726">
      <c r="J27726" s="18"/>
      <c r="N27726" s="24"/>
      <c r="Q27726" s="24"/>
      <c r="T27726" s="24"/>
      <c r="W27726" s="24"/>
      <c r="Z27726" s="24"/>
      <c r="AC27726" s="24"/>
      <c r="AI27726" s="24"/>
      <c r="AL27726" s="24"/>
      <c r="AO27726" s="24"/>
      <c r="AR27726" s="24"/>
      <c r="AU27726" s="24"/>
    </row>
    <row r="27727">
      <c r="J27727" s="18"/>
      <c r="N27727" s="24"/>
      <c r="Q27727" s="24"/>
      <c r="T27727" s="24"/>
      <c r="W27727" s="24"/>
      <c r="Z27727" s="24"/>
      <c r="AC27727" s="24"/>
      <c r="AI27727" s="24"/>
      <c r="AL27727" s="24"/>
      <c r="AO27727" s="24"/>
      <c r="AR27727" s="24"/>
      <c r="AU27727" s="24"/>
    </row>
    <row r="27728">
      <c r="J27728" s="18"/>
      <c r="N27728" s="24"/>
      <c r="Q27728" s="24"/>
      <c r="T27728" s="24"/>
      <c r="W27728" s="24"/>
      <c r="Z27728" s="24"/>
      <c r="AC27728" s="24"/>
      <c r="AI27728" s="24"/>
      <c r="AL27728" s="24"/>
      <c r="AO27728" s="24"/>
      <c r="AR27728" s="24"/>
      <c r="AU27728" s="24"/>
    </row>
    <row r="27729">
      <c r="J27729" s="18"/>
      <c r="N27729" s="24"/>
      <c r="Q27729" s="24"/>
      <c r="T27729" s="24"/>
      <c r="W27729" s="24"/>
      <c r="Z27729" s="24"/>
      <c r="AC27729" s="24"/>
      <c r="AI27729" s="24"/>
      <c r="AL27729" s="24"/>
      <c r="AO27729" s="24"/>
      <c r="AR27729" s="24"/>
      <c r="AU27729" s="24"/>
    </row>
    <row r="27730">
      <c r="J27730" s="18"/>
      <c r="N27730" s="24"/>
      <c r="Q27730" s="24"/>
      <c r="T27730" s="24"/>
      <c r="W27730" s="24"/>
      <c r="Z27730" s="24"/>
      <c r="AC27730" s="24"/>
      <c r="AI27730" s="24"/>
      <c r="AL27730" s="24"/>
      <c r="AO27730" s="24"/>
      <c r="AR27730" s="24"/>
      <c r="AU27730" s="24"/>
    </row>
    <row r="27731">
      <c r="J27731" s="18"/>
      <c r="N27731" s="24"/>
      <c r="Q27731" s="24"/>
      <c r="T27731" s="24"/>
      <c r="W27731" s="24"/>
      <c r="Z27731" s="24"/>
      <c r="AC27731" s="24"/>
      <c r="AI27731" s="24"/>
      <c r="AL27731" s="24"/>
      <c r="AO27731" s="24"/>
      <c r="AR27731" s="24"/>
      <c r="AU27731" s="24"/>
    </row>
    <row r="27732">
      <c r="J27732" s="18"/>
      <c r="N27732" s="24"/>
      <c r="Q27732" s="24"/>
      <c r="T27732" s="24"/>
      <c r="W27732" s="24"/>
      <c r="Z27732" s="24"/>
      <c r="AC27732" s="24"/>
      <c r="AI27732" s="24"/>
      <c r="AL27732" s="24"/>
      <c r="AO27732" s="24"/>
      <c r="AR27732" s="24"/>
      <c r="AU27732" s="24"/>
    </row>
    <row r="27733">
      <c r="J27733" s="18"/>
      <c r="N27733" s="24"/>
      <c r="Q27733" s="24"/>
      <c r="T27733" s="24"/>
      <c r="W27733" s="24"/>
      <c r="Z27733" s="24"/>
      <c r="AC27733" s="24"/>
      <c r="AI27733" s="24"/>
      <c r="AL27733" s="24"/>
      <c r="AO27733" s="24"/>
      <c r="AR27733" s="24"/>
      <c r="AU27733" s="24"/>
    </row>
    <row r="27734">
      <c r="J27734" s="18"/>
      <c r="N27734" s="24"/>
      <c r="Q27734" s="24"/>
      <c r="T27734" s="24"/>
      <c r="W27734" s="24"/>
      <c r="Z27734" s="24"/>
      <c r="AC27734" s="24"/>
      <c r="AI27734" s="24"/>
      <c r="AL27734" s="24"/>
      <c r="AO27734" s="24"/>
      <c r="AR27734" s="24"/>
      <c r="AU27734" s="24"/>
    </row>
    <row r="27735">
      <c r="J27735" s="18"/>
      <c r="N27735" s="24"/>
      <c r="Q27735" s="24"/>
      <c r="T27735" s="24"/>
      <c r="W27735" s="24"/>
      <c r="Z27735" s="24"/>
      <c r="AC27735" s="24"/>
      <c r="AI27735" s="24"/>
      <c r="AL27735" s="24"/>
      <c r="AO27735" s="24"/>
      <c r="AR27735" s="24"/>
      <c r="AU27735" s="24"/>
    </row>
    <row r="27736">
      <c r="J27736" s="18"/>
      <c r="N27736" s="24"/>
      <c r="Q27736" s="24"/>
      <c r="T27736" s="24"/>
      <c r="W27736" s="24"/>
      <c r="Z27736" s="24"/>
      <c r="AC27736" s="24"/>
      <c r="AI27736" s="24"/>
      <c r="AL27736" s="24"/>
      <c r="AO27736" s="24"/>
      <c r="AR27736" s="24"/>
      <c r="AU27736" s="24"/>
    </row>
    <row r="27737">
      <c r="J27737" s="18"/>
      <c r="N27737" s="24"/>
      <c r="Q27737" s="24"/>
      <c r="T27737" s="24"/>
      <c r="W27737" s="24"/>
      <c r="Z27737" s="24"/>
      <c r="AC27737" s="24"/>
      <c r="AI27737" s="24"/>
      <c r="AL27737" s="24"/>
      <c r="AO27737" s="24"/>
      <c r="AR27737" s="24"/>
      <c r="AU27737" s="24"/>
    </row>
    <row r="27738">
      <c r="J27738" s="18"/>
      <c r="N27738" s="24"/>
      <c r="Q27738" s="24"/>
      <c r="T27738" s="24"/>
      <c r="W27738" s="24"/>
      <c r="Z27738" s="24"/>
      <c r="AC27738" s="24"/>
      <c r="AI27738" s="24"/>
      <c r="AL27738" s="24"/>
      <c r="AO27738" s="24"/>
      <c r="AR27738" s="24"/>
      <c r="AU27738" s="24"/>
    </row>
    <row r="27739">
      <c r="J27739" s="18"/>
      <c r="N27739" s="24"/>
      <c r="Q27739" s="24"/>
      <c r="T27739" s="24"/>
      <c r="W27739" s="24"/>
      <c r="Z27739" s="24"/>
      <c r="AC27739" s="24"/>
      <c r="AI27739" s="24"/>
      <c r="AL27739" s="24"/>
      <c r="AO27739" s="24"/>
      <c r="AR27739" s="24"/>
      <c r="AU27739" s="24"/>
    </row>
    <row r="27740">
      <c r="J27740" s="18"/>
      <c r="N27740" s="24"/>
      <c r="Q27740" s="24"/>
      <c r="T27740" s="24"/>
      <c r="W27740" s="24"/>
      <c r="Z27740" s="24"/>
      <c r="AC27740" s="24"/>
      <c r="AI27740" s="24"/>
      <c r="AL27740" s="24"/>
      <c r="AO27740" s="24"/>
      <c r="AR27740" s="24"/>
      <c r="AU27740" s="24"/>
    </row>
    <row r="27741">
      <c r="J27741" s="18"/>
      <c r="N27741" s="24"/>
      <c r="Q27741" s="24"/>
      <c r="T27741" s="24"/>
      <c r="W27741" s="24"/>
      <c r="Z27741" s="24"/>
      <c r="AC27741" s="24"/>
      <c r="AI27741" s="24"/>
      <c r="AL27741" s="24"/>
      <c r="AO27741" s="24"/>
      <c r="AR27741" s="24"/>
      <c r="AU27741" s="24"/>
    </row>
    <row r="27742">
      <c r="J27742" s="18"/>
      <c r="N27742" s="24"/>
      <c r="Q27742" s="24"/>
      <c r="T27742" s="24"/>
      <c r="W27742" s="24"/>
      <c r="Z27742" s="24"/>
      <c r="AC27742" s="24"/>
      <c r="AI27742" s="24"/>
      <c r="AL27742" s="24"/>
      <c r="AO27742" s="24"/>
      <c r="AR27742" s="24"/>
      <c r="AU27742" s="24"/>
    </row>
    <row r="27743">
      <c r="J27743" s="18"/>
      <c r="N27743" s="24"/>
      <c r="Q27743" s="24"/>
      <c r="T27743" s="24"/>
      <c r="W27743" s="24"/>
      <c r="Z27743" s="24"/>
      <c r="AC27743" s="24"/>
      <c r="AI27743" s="24"/>
      <c r="AL27743" s="24"/>
      <c r="AO27743" s="24"/>
      <c r="AR27743" s="24"/>
      <c r="AU27743" s="24"/>
    </row>
    <row r="27744">
      <c r="J27744" s="18"/>
      <c r="N27744" s="24"/>
      <c r="Q27744" s="24"/>
      <c r="T27744" s="24"/>
      <c r="W27744" s="24"/>
      <c r="Z27744" s="24"/>
      <c r="AC27744" s="24"/>
      <c r="AI27744" s="24"/>
      <c r="AL27744" s="24"/>
      <c r="AO27744" s="24"/>
      <c r="AR27744" s="24"/>
      <c r="AU27744" s="24"/>
    </row>
    <row r="27745">
      <c r="J27745" s="18"/>
      <c r="N27745" s="24"/>
      <c r="Q27745" s="24"/>
      <c r="T27745" s="24"/>
      <c r="W27745" s="24"/>
      <c r="Z27745" s="24"/>
      <c r="AC27745" s="24"/>
      <c r="AI27745" s="24"/>
      <c r="AL27745" s="24"/>
      <c r="AO27745" s="24"/>
      <c r="AR27745" s="24"/>
      <c r="AU27745" s="24"/>
    </row>
    <row r="27746">
      <c r="J27746" s="18"/>
      <c r="N27746" s="24"/>
      <c r="Q27746" s="24"/>
      <c r="T27746" s="24"/>
      <c r="W27746" s="24"/>
      <c r="Z27746" s="24"/>
      <c r="AC27746" s="24"/>
      <c r="AI27746" s="24"/>
      <c r="AL27746" s="24"/>
      <c r="AO27746" s="24"/>
      <c r="AR27746" s="24"/>
      <c r="AU27746" s="24"/>
    </row>
    <row r="27747">
      <c r="J27747" s="18"/>
      <c r="N27747" s="24"/>
      <c r="Q27747" s="24"/>
      <c r="T27747" s="24"/>
      <c r="W27747" s="24"/>
      <c r="Z27747" s="24"/>
      <c r="AC27747" s="24"/>
      <c r="AI27747" s="24"/>
      <c r="AL27747" s="24"/>
      <c r="AO27747" s="24"/>
      <c r="AR27747" s="24"/>
      <c r="AU27747" s="24"/>
    </row>
    <row r="27748">
      <c r="J27748" s="18"/>
      <c r="N27748" s="24"/>
      <c r="Q27748" s="24"/>
      <c r="T27748" s="24"/>
      <c r="W27748" s="24"/>
      <c r="Z27748" s="24"/>
      <c r="AC27748" s="24"/>
      <c r="AI27748" s="24"/>
      <c r="AL27748" s="24"/>
      <c r="AO27748" s="24"/>
      <c r="AR27748" s="24"/>
      <c r="AU27748" s="24"/>
    </row>
    <row r="27749">
      <c r="J27749" s="18"/>
      <c r="N27749" s="24"/>
      <c r="Q27749" s="24"/>
      <c r="T27749" s="24"/>
      <c r="W27749" s="24"/>
      <c r="Z27749" s="24"/>
      <c r="AC27749" s="24"/>
      <c r="AI27749" s="24"/>
      <c r="AL27749" s="24"/>
      <c r="AO27749" s="24"/>
      <c r="AR27749" s="24"/>
      <c r="AU27749" s="24"/>
    </row>
    <row r="27750">
      <c r="J27750" s="18"/>
      <c r="N27750" s="24"/>
      <c r="Q27750" s="24"/>
      <c r="T27750" s="24"/>
      <c r="W27750" s="24"/>
      <c r="Z27750" s="24"/>
      <c r="AC27750" s="24"/>
      <c r="AI27750" s="24"/>
      <c r="AL27750" s="24"/>
      <c r="AO27750" s="24"/>
      <c r="AR27750" s="24"/>
      <c r="AU27750" s="24"/>
    </row>
    <row r="27751">
      <c r="J27751" s="18"/>
      <c r="N27751" s="24"/>
      <c r="Q27751" s="24"/>
      <c r="T27751" s="24"/>
      <c r="W27751" s="24"/>
      <c r="Z27751" s="24"/>
      <c r="AC27751" s="24"/>
      <c r="AI27751" s="24"/>
      <c r="AL27751" s="24"/>
      <c r="AO27751" s="24"/>
      <c r="AR27751" s="24"/>
      <c r="AU27751" s="24"/>
    </row>
    <row r="27752">
      <c r="J27752" s="18"/>
      <c r="N27752" s="24"/>
      <c r="Q27752" s="24"/>
      <c r="T27752" s="24"/>
      <c r="W27752" s="24"/>
      <c r="Z27752" s="24"/>
      <c r="AC27752" s="24"/>
      <c r="AI27752" s="24"/>
      <c r="AL27752" s="24"/>
      <c r="AO27752" s="24"/>
      <c r="AR27752" s="24"/>
      <c r="AU27752" s="24"/>
    </row>
    <row r="27753">
      <c r="J27753" s="18"/>
      <c r="N27753" s="24"/>
      <c r="Q27753" s="24"/>
      <c r="T27753" s="24"/>
      <c r="W27753" s="24"/>
      <c r="Z27753" s="24"/>
      <c r="AC27753" s="24"/>
      <c r="AI27753" s="24"/>
      <c r="AL27753" s="24"/>
      <c r="AO27753" s="24"/>
      <c r="AR27753" s="24"/>
      <c r="AU27753" s="24"/>
    </row>
    <row r="27754">
      <c r="J27754" s="18"/>
      <c r="N27754" s="24"/>
      <c r="Q27754" s="24"/>
      <c r="T27754" s="24"/>
      <c r="W27754" s="24"/>
      <c r="Z27754" s="24"/>
      <c r="AC27754" s="24"/>
      <c r="AI27754" s="24"/>
      <c r="AL27754" s="24"/>
      <c r="AO27754" s="24"/>
      <c r="AR27754" s="24"/>
      <c r="AU27754" s="24"/>
    </row>
    <row r="27755">
      <c r="J27755" s="18"/>
      <c r="N27755" s="24"/>
      <c r="Q27755" s="24"/>
      <c r="T27755" s="24"/>
      <c r="W27755" s="24"/>
      <c r="Z27755" s="24"/>
      <c r="AC27755" s="24"/>
      <c r="AI27755" s="24"/>
      <c r="AL27755" s="24"/>
      <c r="AO27755" s="24"/>
      <c r="AR27755" s="24"/>
      <c r="AU27755" s="24"/>
    </row>
    <row r="27756">
      <c r="J27756" s="18"/>
      <c r="N27756" s="24"/>
      <c r="Q27756" s="24"/>
      <c r="T27756" s="24"/>
      <c r="W27756" s="24"/>
      <c r="Z27756" s="24"/>
      <c r="AC27756" s="24"/>
      <c r="AI27756" s="24"/>
      <c r="AL27756" s="24"/>
      <c r="AO27756" s="24"/>
      <c r="AR27756" s="24"/>
      <c r="AU27756" s="24"/>
    </row>
    <row r="27757">
      <c r="J27757" s="18"/>
      <c r="N27757" s="24"/>
      <c r="Q27757" s="24"/>
      <c r="T27757" s="24"/>
      <c r="W27757" s="24"/>
      <c r="Z27757" s="24"/>
      <c r="AC27757" s="24"/>
      <c r="AI27757" s="24"/>
      <c r="AL27757" s="24"/>
      <c r="AO27757" s="24"/>
      <c r="AR27757" s="24"/>
      <c r="AU27757" s="24"/>
    </row>
    <row r="27758">
      <c r="J27758" s="18"/>
      <c r="N27758" s="24"/>
      <c r="Q27758" s="24"/>
      <c r="T27758" s="24"/>
      <c r="W27758" s="24"/>
      <c r="Z27758" s="24"/>
      <c r="AC27758" s="24"/>
      <c r="AI27758" s="24"/>
      <c r="AL27758" s="24"/>
      <c r="AO27758" s="24"/>
      <c r="AR27758" s="24"/>
      <c r="AU27758" s="24"/>
    </row>
    <row r="27759">
      <c r="J27759" s="18"/>
      <c r="N27759" s="24"/>
      <c r="Q27759" s="24"/>
      <c r="T27759" s="24"/>
      <c r="W27759" s="24"/>
      <c r="Z27759" s="24"/>
      <c r="AC27759" s="24"/>
      <c r="AI27759" s="24"/>
      <c r="AL27759" s="24"/>
      <c r="AO27759" s="24"/>
      <c r="AR27759" s="24"/>
      <c r="AU27759" s="24"/>
    </row>
    <row r="27760">
      <c r="J27760" s="18"/>
      <c r="N27760" s="24"/>
      <c r="Q27760" s="24"/>
      <c r="T27760" s="24"/>
      <c r="W27760" s="24"/>
      <c r="Z27760" s="24"/>
      <c r="AC27760" s="24"/>
      <c r="AI27760" s="24"/>
      <c r="AL27760" s="24"/>
      <c r="AO27760" s="24"/>
      <c r="AR27760" s="24"/>
      <c r="AU27760" s="24"/>
    </row>
    <row r="27761">
      <c r="J27761" s="18"/>
      <c r="N27761" s="24"/>
      <c r="Q27761" s="24"/>
      <c r="T27761" s="24"/>
      <c r="W27761" s="24"/>
      <c r="Z27761" s="24"/>
      <c r="AC27761" s="24"/>
      <c r="AI27761" s="24"/>
      <c r="AL27761" s="24"/>
      <c r="AO27761" s="24"/>
      <c r="AR27761" s="24"/>
      <c r="AU27761" s="24"/>
    </row>
    <row r="27762">
      <c r="J27762" s="18"/>
      <c r="N27762" s="24"/>
      <c r="Q27762" s="24"/>
      <c r="T27762" s="24"/>
      <c r="W27762" s="24"/>
      <c r="Z27762" s="24"/>
      <c r="AC27762" s="24"/>
      <c r="AI27762" s="24"/>
      <c r="AL27762" s="24"/>
      <c r="AO27762" s="24"/>
      <c r="AR27762" s="24"/>
      <c r="AU27762" s="24"/>
    </row>
    <row r="27763">
      <c r="J27763" s="18"/>
      <c r="N27763" s="24"/>
      <c r="Q27763" s="24"/>
      <c r="T27763" s="24"/>
      <c r="W27763" s="24"/>
      <c r="Z27763" s="24"/>
      <c r="AC27763" s="24"/>
      <c r="AI27763" s="24"/>
      <c r="AL27763" s="24"/>
      <c r="AO27763" s="24"/>
      <c r="AR27763" s="24"/>
      <c r="AU27763" s="24"/>
    </row>
    <row r="27764">
      <c r="J27764" s="18"/>
      <c r="N27764" s="24"/>
      <c r="Q27764" s="24"/>
      <c r="T27764" s="24"/>
      <c r="W27764" s="24"/>
      <c r="Z27764" s="24"/>
      <c r="AC27764" s="24"/>
      <c r="AI27764" s="24"/>
      <c r="AL27764" s="24"/>
      <c r="AO27764" s="24"/>
      <c r="AR27764" s="24"/>
      <c r="AU27764" s="24"/>
    </row>
    <row r="27765">
      <c r="J27765" s="18"/>
      <c r="N27765" s="24"/>
      <c r="Q27765" s="24"/>
      <c r="T27765" s="24"/>
      <c r="W27765" s="24"/>
      <c r="Z27765" s="24"/>
      <c r="AC27765" s="24"/>
      <c r="AI27765" s="24"/>
      <c r="AL27765" s="24"/>
      <c r="AO27765" s="24"/>
      <c r="AR27765" s="24"/>
      <c r="AU27765" s="24"/>
    </row>
    <row r="27766">
      <c r="J27766" s="18"/>
      <c r="N27766" s="24"/>
      <c r="Q27766" s="24"/>
      <c r="T27766" s="24"/>
      <c r="W27766" s="24"/>
      <c r="Z27766" s="24"/>
      <c r="AC27766" s="24"/>
      <c r="AI27766" s="24"/>
      <c r="AL27766" s="24"/>
      <c r="AO27766" s="24"/>
      <c r="AR27766" s="24"/>
      <c r="AU27766" s="24"/>
    </row>
    <row r="27767">
      <c r="J27767" s="18"/>
      <c r="N27767" s="24"/>
      <c r="Q27767" s="24"/>
      <c r="T27767" s="24"/>
      <c r="W27767" s="24"/>
      <c r="Z27767" s="24"/>
      <c r="AC27767" s="24"/>
      <c r="AI27767" s="24"/>
      <c r="AL27767" s="24"/>
      <c r="AO27767" s="24"/>
      <c r="AR27767" s="24"/>
      <c r="AU27767" s="24"/>
    </row>
    <row r="27768">
      <c r="J27768" s="18"/>
      <c r="N27768" s="24"/>
      <c r="Q27768" s="24"/>
      <c r="T27768" s="24"/>
      <c r="W27768" s="24"/>
      <c r="Z27768" s="24"/>
      <c r="AC27768" s="24"/>
      <c r="AI27768" s="24"/>
      <c r="AL27768" s="24"/>
      <c r="AO27768" s="24"/>
      <c r="AR27768" s="24"/>
      <c r="AU27768" s="24"/>
    </row>
    <row r="27769">
      <c r="J27769" s="18"/>
      <c r="N27769" s="24"/>
      <c r="Q27769" s="24"/>
      <c r="T27769" s="24"/>
      <c r="W27769" s="24"/>
      <c r="Z27769" s="24"/>
      <c r="AC27769" s="24"/>
      <c r="AI27769" s="24"/>
      <c r="AL27769" s="24"/>
      <c r="AO27769" s="24"/>
      <c r="AR27769" s="24"/>
      <c r="AU27769" s="24"/>
    </row>
    <row r="27770">
      <c r="J27770" s="18"/>
      <c r="N27770" s="24"/>
      <c r="Q27770" s="24"/>
      <c r="T27770" s="24"/>
      <c r="W27770" s="24"/>
      <c r="Z27770" s="24"/>
      <c r="AC27770" s="24"/>
      <c r="AI27770" s="24"/>
      <c r="AL27770" s="24"/>
      <c r="AO27770" s="24"/>
      <c r="AR27770" s="24"/>
      <c r="AU27770" s="24"/>
    </row>
    <row r="27771">
      <c r="J27771" s="18"/>
      <c r="N27771" s="24"/>
      <c r="Q27771" s="24"/>
      <c r="T27771" s="24"/>
      <c r="W27771" s="24"/>
      <c r="Z27771" s="24"/>
      <c r="AC27771" s="24"/>
      <c r="AI27771" s="24"/>
      <c r="AL27771" s="24"/>
      <c r="AO27771" s="24"/>
      <c r="AR27771" s="24"/>
      <c r="AU27771" s="24"/>
    </row>
    <row r="27772">
      <c r="J27772" s="18"/>
      <c r="N27772" s="24"/>
      <c r="Q27772" s="24"/>
      <c r="T27772" s="24"/>
      <c r="W27772" s="24"/>
      <c r="Z27772" s="24"/>
      <c r="AC27772" s="24"/>
      <c r="AI27772" s="24"/>
      <c r="AL27772" s="24"/>
      <c r="AO27772" s="24"/>
      <c r="AR27772" s="24"/>
      <c r="AU27772" s="24"/>
    </row>
    <row r="27773">
      <c r="J27773" s="18"/>
      <c r="N27773" s="24"/>
      <c r="Q27773" s="24"/>
      <c r="T27773" s="24"/>
      <c r="W27773" s="24"/>
      <c r="Z27773" s="24"/>
      <c r="AC27773" s="24"/>
      <c r="AI27773" s="24"/>
      <c r="AL27773" s="24"/>
      <c r="AO27773" s="24"/>
      <c r="AR27773" s="24"/>
      <c r="AU27773" s="24"/>
    </row>
    <row r="27774">
      <c r="J27774" s="18"/>
      <c r="N27774" s="24"/>
      <c r="Q27774" s="24"/>
      <c r="T27774" s="24"/>
      <c r="W27774" s="24"/>
      <c r="Z27774" s="24"/>
      <c r="AC27774" s="24"/>
      <c r="AI27774" s="24"/>
      <c r="AL27774" s="24"/>
      <c r="AO27774" s="24"/>
      <c r="AR27774" s="24"/>
      <c r="AU27774" s="24"/>
    </row>
    <row r="27775">
      <c r="J27775" s="18"/>
      <c r="N27775" s="24"/>
      <c r="Q27775" s="24"/>
      <c r="T27775" s="24"/>
      <c r="W27775" s="24"/>
      <c r="Z27775" s="24"/>
      <c r="AC27775" s="24"/>
      <c r="AI27775" s="24"/>
      <c r="AL27775" s="24"/>
      <c r="AO27775" s="24"/>
      <c r="AR27775" s="24"/>
      <c r="AU27775" s="24"/>
    </row>
    <row r="27776">
      <c r="J27776" s="18"/>
      <c r="N27776" s="24"/>
      <c r="Q27776" s="24"/>
      <c r="T27776" s="24"/>
      <c r="W27776" s="24"/>
      <c r="Z27776" s="24"/>
      <c r="AC27776" s="24"/>
      <c r="AI27776" s="24"/>
      <c r="AL27776" s="24"/>
      <c r="AO27776" s="24"/>
      <c r="AR27776" s="24"/>
      <c r="AU27776" s="24"/>
    </row>
    <row r="27777">
      <c r="J27777" s="18"/>
      <c r="N27777" s="24"/>
      <c r="Q27777" s="24"/>
      <c r="T27777" s="24"/>
      <c r="W27777" s="24"/>
      <c r="Z27777" s="24"/>
      <c r="AC27777" s="24"/>
      <c r="AI27777" s="24"/>
      <c r="AL27777" s="24"/>
      <c r="AO27777" s="24"/>
      <c r="AR27777" s="24"/>
      <c r="AU27777" s="24"/>
    </row>
    <row r="27778">
      <c r="J27778" s="18"/>
      <c r="N27778" s="24"/>
      <c r="Q27778" s="24"/>
      <c r="T27778" s="24"/>
      <c r="W27778" s="24"/>
      <c r="Z27778" s="24"/>
      <c r="AC27778" s="24"/>
      <c r="AI27778" s="24"/>
      <c r="AL27778" s="24"/>
      <c r="AO27778" s="24"/>
      <c r="AR27778" s="24"/>
      <c r="AU27778" s="24"/>
    </row>
    <row r="27779">
      <c r="J27779" s="18"/>
      <c r="N27779" s="24"/>
      <c r="Q27779" s="24"/>
      <c r="T27779" s="24"/>
      <c r="W27779" s="24"/>
      <c r="Z27779" s="24"/>
      <c r="AC27779" s="24"/>
      <c r="AI27779" s="24"/>
      <c r="AL27779" s="24"/>
      <c r="AO27779" s="24"/>
      <c r="AR27779" s="24"/>
      <c r="AU27779" s="24"/>
    </row>
    <row r="27780">
      <c r="J27780" s="18"/>
      <c r="N27780" s="24"/>
      <c r="Q27780" s="24"/>
      <c r="T27780" s="24"/>
      <c r="W27780" s="24"/>
      <c r="Z27780" s="24"/>
      <c r="AC27780" s="24"/>
      <c r="AI27780" s="24"/>
      <c r="AL27780" s="24"/>
      <c r="AO27780" s="24"/>
      <c r="AR27780" s="24"/>
      <c r="AU27780" s="24"/>
    </row>
    <row r="27781">
      <c r="J27781" s="18"/>
      <c r="N27781" s="24"/>
      <c r="Q27781" s="24"/>
      <c r="T27781" s="24"/>
      <c r="W27781" s="24"/>
      <c r="Z27781" s="24"/>
      <c r="AC27781" s="24"/>
      <c r="AI27781" s="24"/>
      <c r="AL27781" s="24"/>
      <c r="AO27781" s="24"/>
      <c r="AR27781" s="24"/>
      <c r="AU27781" s="24"/>
    </row>
    <row r="27782">
      <c r="J27782" s="18"/>
      <c r="N27782" s="24"/>
      <c r="Q27782" s="24"/>
      <c r="T27782" s="24"/>
      <c r="W27782" s="24"/>
      <c r="Z27782" s="24"/>
      <c r="AC27782" s="24"/>
      <c r="AI27782" s="24"/>
      <c r="AL27782" s="24"/>
      <c r="AO27782" s="24"/>
      <c r="AR27782" s="24"/>
      <c r="AU27782" s="24"/>
    </row>
    <row r="27783">
      <c r="J27783" s="18"/>
      <c r="N27783" s="24"/>
      <c r="Q27783" s="24"/>
      <c r="T27783" s="24"/>
      <c r="W27783" s="24"/>
      <c r="Z27783" s="24"/>
      <c r="AC27783" s="24"/>
      <c r="AI27783" s="24"/>
      <c r="AL27783" s="24"/>
      <c r="AO27783" s="24"/>
      <c r="AR27783" s="24"/>
      <c r="AU27783" s="24"/>
    </row>
    <row r="27784">
      <c r="J27784" s="18"/>
      <c r="N27784" s="24"/>
      <c r="Q27784" s="24"/>
      <c r="T27784" s="24"/>
      <c r="W27784" s="24"/>
      <c r="Z27784" s="24"/>
      <c r="AC27784" s="24"/>
      <c r="AI27784" s="24"/>
      <c r="AL27784" s="24"/>
      <c r="AO27784" s="24"/>
      <c r="AR27784" s="24"/>
      <c r="AU27784" s="24"/>
    </row>
    <row r="27785">
      <c r="J27785" s="18"/>
      <c r="N27785" s="24"/>
      <c r="Q27785" s="24"/>
      <c r="T27785" s="24"/>
      <c r="W27785" s="24"/>
      <c r="Z27785" s="24"/>
      <c r="AC27785" s="24"/>
      <c r="AI27785" s="24"/>
      <c r="AL27785" s="24"/>
      <c r="AO27785" s="24"/>
      <c r="AR27785" s="24"/>
      <c r="AU27785" s="24"/>
    </row>
    <row r="27786">
      <c r="J27786" s="18"/>
      <c r="N27786" s="24"/>
      <c r="Q27786" s="24"/>
      <c r="T27786" s="24"/>
      <c r="W27786" s="24"/>
      <c r="Z27786" s="24"/>
      <c r="AC27786" s="24"/>
      <c r="AI27786" s="24"/>
      <c r="AL27786" s="24"/>
      <c r="AO27786" s="24"/>
      <c r="AR27786" s="24"/>
      <c r="AU27786" s="24"/>
    </row>
    <row r="27787">
      <c r="J27787" s="18"/>
      <c r="N27787" s="24"/>
      <c r="Q27787" s="24"/>
      <c r="T27787" s="24"/>
      <c r="W27787" s="24"/>
      <c r="Z27787" s="24"/>
      <c r="AC27787" s="24"/>
      <c r="AI27787" s="24"/>
      <c r="AL27787" s="24"/>
      <c r="AO27787" s="24"/>
      <c r="AR27787" s="24"/>
      <c r="AU27787" s="24"/>
    </row>
    <row r="27788">
      <c r="J27788" s="18"/>
      <c r="N27788" s="24"/>
      <c r="Q27788" s="24"/>
      <c r="T27788" s="24"/>
      <c r="W27788" s="24"/>
      <c r="Z27788" s="24"/>
      <c r="AC27788" s="24"/>
      <c r="AI27788" s="24"/>
      <c r="AL27788" s="24"/>
      <c r="AO27788" s="24"/>
      <c r="AR27788" s="24"/>
      <c r="AU27788" s="24"/>
    </row>
    <row r="27789">
      <c r="J27789" s="18"/>
      <c r="N27789" s="24"/>
      <c r="Q27789" s="24"/>
      <c r="T27789" s="24"/>
      <c r="W27789" s="24"/>
      <c r="Z27789" s="24"/>
      <c r="AC27789" s="24"/>
      <c r="AI27789" s="24"/>
      <c r="AL27789" s="24"/>
      <c r="AO27789" s="24"/>
      <c r="AR27789" s="24"/>
      <c r="AU27789" s="24"/>
    </row>
    <row r="27790">
      <c r="J27790" s="18"/>
      <c r="N27790" s="24"/>
      <c r="Q27790" s="24"/>
      <c r="T27790" s="24"/>
      <c r="W27790" s="24"/>
      <c r="Z27790" s="24"/>
      <c r="AC27790" s="24"/>
      <c r="AI27790" s="24"/>
      <c r="AL27790" s="24"/>
      <c r="AO27790" s="24"/>
      <c r="AR27790" s="24"/>
      <c r="AU27790" s="24"/>
    </row>
    <row r="27791">
      <c r="J27791" s="18"/>
      <c r="N27791" s="24"/>
      <c r="Q27791" s="24"/>
      <c r="T27791" s="24"/>
      <c r="W27791" s="24"/>
      <c r="Z27791" s="24"/>
      <c r="AC27791" s="24"/>
      <c r="AI27791" s="24"/>
      <c r="AL27791" s="24"/>
      <c r="AO27791" s="24"/>
      <c r="AR27791" s="24"/>
      <c r="AU27791" s="24"/>
    </row>
    <row r="27792">
      <c r="J27792" s="18"/>
      <c r="N27792" s="24"/>
      <c r="Q27792" s="24"/>
      <c r="T27792" s="24"/>
      <c r="W27792" s="24"/>
      <c r="Z27792" s="24"/>
      <c r="AC27792" s="24"/>
      <c r="AI27792" s="24"/>
      <c r="AL27792" s="24"/>
      <c r="AO27792" s="24"/>
      <c r="AR27792" s="24"/>
      <c r="AU27792" s="24"/>
    </row>
    <row r="27793">
      <c r="J27793" s="18"/>
      <c r="N27793" s="24"/>
      <c r="Q27793" s="24"/>
      <c r="T27793" s="24"/>
      <c r="W27793" s="24"/>
      <c r="Z27793" s="24"/>
      <c r="AC27793" s="24"/>
      <c r="AI27793" s="24"/>
      <c r="AL27793" s="24"/>
      <c r="AO27793" s="24"/>
      <c r="AR27793" s="24"/>
      <c r="AU27793" s="24"/>
    </row>
    <row r="27794">
      <c r="J27794" s="18"/>
      <c r="N27794" s="24"/>
      <c r="Q27794" s="24"/>
      <c r="T27794" s="24"/>
      <c r="W27794" s="24"/>
      <c r="Z27794" s="24"/>
      <c r="AC27794" s="24"/>
      <c r="AI27794" s="24"/>
      <c r="AL27794" s="24"/>
      <c r="AO27794" s="24"/>
      <c r="AR27794" s="24"/>
      <c r="AU27794" s="24"/>
    </row>
    <row r="27795">
      <c r="J27795" s="18"/>
      <c r="N27795" s="24"/>
      <c r="Q27795" s="24"/>
      <c r="T27795" s="24"/>
      <c r="W27795" s="24"/>
      <c r="Z27795" s="24"/>
      <c r="AC27795" s="24"/>
      <c r="AI27795" s="24"/>
      <c r="AL27795" s="24"/>
      <c r="AO27795" s="24"/>
      <c r="AR27795" s="24"/>
      <c r="AU27795" s="24"/>
    </row>
    <row r="27796">
      <c r="J27796" s="18"/>
      <c r="N27796" s="24"/>
      <c r="Q27796" s="24"/>
      <c r="T27796" s="24"/>
      <c r="W27796" s="24"/>
      <c r="Z27796" s="24"/>
      <c r="AC27796" s="24"/>
      <c r="AI27796" s="24"/>
      <c r="AL27796" s="24"/>
      <c r="AO27796" s="24"/>
      <c r="AR27796" s="24"/>
      <c r="AU27796" s="24"/>
    </row>
    <row r="27797">
      <c r="J27797" s="18"/>
      <c r="N27797" s="24"/>
      <c r="Q27797" s="24"/>
      <c r="T27797" s="24"/>
      <c r="W27797" s="24"/>
      <c r="Z27797" s="24"/>
      <c r="AC27797" s="24"/>
      <c r="AI27797" s="24"/>
      <c r="AL27797" s="24"/>
      <c r="AO27797" s="24"/>
      <c r="AR27797" s="24"/>
      <c r="AU27797" s="24"/>
    </row>
    <row r="27798">
      <c r="J27798" s="18"/>
      <c r="N27798" s="24"/>
      <c r="Q27798" s="24"/>
      <c r="T27798" s="24"/>
      <c r="W27798" s="24"/>
      <c r="Z27798" s="24"/>
      <c r="AC27798" s="24"/>
      <c r="AI27798" s="24"/>
      <c r="AL27798" s="24"/>
      <c r="AO27798" s="24"/>
      <c r="AR27798" s="24"/>
      <c r="AU27798" s="24"/>
    </row>
    <row r="27799">
      <c r="J27799" s="18"/>
      <c r="N27799" s="24"/>
      <c r="Q27799" s="24"/>
      <c r="T27799" s="24"/>
      <c r="W27799" s="24"/>
      <c r="Z27799" s="24"/>
      <c r="AC27799" s="24"/>
      <c r="AI27799" s="24"/>
      <c r="AL27799" s="24"/>
      <c r="AO27799" s="24"/>
      <c r="AR27799" s="24"/>
      <c r="AU27799" s="24"/>
    </row>
    <row r="27800">
      <c r="J27800" s="18"/>
      <c r="N27800" s="24"/>
      <c r="Q27800" s="24"/>
      <c r="T27800" s="24"/>
      <c r="W27800" s="24"/>
      <c r="Z27800" s="24"/>
      <c r="AC27800" s="24"/>
      <c r="AI27800" s="24"/>
      <c r="AL27800" s="24"/>
      <c r="AO27800" s="24"/>
      <c r="AR27800" s="24"/>
      <c r="AU27800" s="24"/>
    </row>
    <row r="27801">
      <c r="J27801" s="18"/>
      <c r="N27801" s="24"/>
      <c r="Q27801" s="24"/>
      <c r="T27801" s="24"/>
      <c r="W27801" s="24"/>
      <c r="Z27801" s="24"/>
      <c r="AC27801" s="24"/>
      <c r="AI27801" s="24"/>
      <c r="AL27801" s="24"/>
      <c r="AO27801" s="24"/>
      <c r="AR27801" s="24"/>
      <c r="AU27801" s="24"/>
    </row>
    <row r="27802">
      <c r="J27802" s="18"/>
      <c r="N27802" s="24"/>
      <c r="Q27802" s="24"/>
      <c r="T27802" s="24"/>
      <c r="W27802" s="24"/>
      <c r="Z27802" s="24"/>
      <c r="AC27802" s="24"/>
      <c r="AI27802" s="24"/>
      <c r="AL27802" s="24"/>
      <c r="AO27802" s="24"/>
      <c r="AR27802" s="24"/>
      <c r="AU27802" s="24"/>
    </row>
    <row r="27803">
      <c r="J27803" s="18"/>
      <c r="N27803" s="24"/>
      <c r="Q27803" s="24"/>
      <c r="T27803" s="24"/>
      <c r="W27803" s="24"/>
      <c r="Z27803" s="24"/>
      <c r="AC27803" s="24"/>
      <c r="AI27803" s="24"/>
      <c r="AL27803" s="24"/>
      <c r="AO27803" s="24"/>
      <c r="AR27803" s="24"/>
      <c r="AU27803" s="24"/>
    </row>
    <row r="27804">
      <c r="J27804" s="18"/>
      <c r="N27804" s="24"/>
      <c r="Q27804" s="24"/>
      <c r="T27804" s="24"/>
      <c r="W27804" s="24"/>
      <c r="Z27804" s="24"/>
      <c r="AC27804" s="24"/>
      <c r="AI27804" s="24"/>
      <c r="AL27804" s="24"/>
      <c r="AO27804" s="24"/>
      <c r="AR27804" s="24"/>
      <c r="AU27804" s="24"/>
    </row>
    <row r="27805">
      <c r="J27805" s="18"/>
      <c r="N27805" s="24"/>
      <c r="Q27805" s="24"/>
      <c r="T27805" s="24"/>
      <c r="W27805" s="24"/>
      <c r="Z27805" s="24"/>
      <c r="AC27805" s="24"/>
      <c r="AI27805" s="24"/>
      <c r="AL27805" s="24"/>
      <c r="AO27805" s="24"/>
      <c r="AR27805" s="24"/>
      <c r="AU27805" s="24"/>
    </row>
    <row r="27806">
      <c r="J27806" s="18"/>
      <c r="N27806" s="24"/>
      <c r="Q27806" s="24"/>
      <c r="T27806" s="24"/>
      <c r="W27806" s="24"/>
      <c r="Z27806" s="24"/>
      <c r="AC27806" s="24"/>
      <c r="AI27806" s="24"/>
      <c r="AL27806" s="24"/>
      <c r="AO27806" s="24"/>
      <c r="AR27806" s="24"/>
      <c r="AU27806" s="24"/>
    </row>
    <row r="27807">
      <c r="J27807" s="18"/>
      <c r="N27807" s="24"/>
      <c r="Q27807" s="24"/>
      <c r="T27807" s="24"/>
      <c r="W27807" s="24"/>
      <c r="Z27807" s="24"/>
      <c r="AC27807" s="24"/>
      <c r="AI27807" s="24"/>
      <c r="AL27807" s="24"/>
      <c r="AO27807" s="24"/>
      <c r="AR27807" s="24"/>
      <c r="AU27807" s="24"/>
    </row>
    <row r="27808">
      <c r="J27808" s="18"/>
      <c r="N27808" s="24"/>
      <c r="Q27808" s="24"/>
      <c r="T27808" s="24"/>
      <c r="W27808" s="24"/>
      <c r="Z27808" s="24"/>
      <c r="AC27808" s="24"/>
      <c r="AI27808" s="24"/>
      <c r="AL27808" s="24"/>
      <c r="AO27808" s="24"/>
      <c r="AR27808" s="24"/>
      <c r="AU27808" s="24"/>
    </row>
    <row r="27809">
      <c r="J27809" s="18"/>
      <c r="N27809" s="24"/>
      <c r="Q27809" s="24"/>
      <c r="T27809" s="24"/>
      <c r="W27809" s="24"/>
      <c r="Z27809" s="24"/>
      <c r="AC27809" s="24"/>
      <c r="AI27809" s="24"/>
      <c r="AL27809" s="24"/>
      <c r="AO27809" s="24"/>
      <c r="AR27809" s="24"/>
      <c r="AU27809" s="24"/>
    </row>
    <row r="27810">
      <c r="J27810" s="18"/>
      <c r="N27810" s="24"/>
      <c r="Q27810" s="24"/>
      <c r="T27810" s="24"/>
      <c r="W27810" s="24"/>
      <c r="Z27810" s="24"/>
      <c r="AC27810" s="24"/>
      <c r="AI27810" s="24"/>
      <c r="AL27810" s="24"/>
      <c r="AO27810" s="24"/>
      <c r="AR27810" s="24"/>
      <c r="AU27810" s="24"/>
    </row>
    <row r="27811">
      <c r="J27811" s="18"/>
      <c r="N27811" s="24"/>
      <c r="Q27811" s="24"/>
      <c r="T27811" s="24"/>
      <c r="W27811" s="24"/>
      <c r="Z27811" s="24"/>
      <c r="AC27811" s="24"/>
      <c r="AI27811" s="24"/>
      <c r="AL27811" s="24"/>
      <c r="AO27811" s="24"/>
      <c r="AR27811" s="24"/>
      <c r="AU27811" s="24"/>
    </row>
    <row r="27812">
      <c r="J27812" s="18"/>
      <c r="N27812" s="24"/>
      <c r="Q27812" s="24"/>
      <c r="T27812" s="24"/>
      <c r="W27812" s="24"/>
      <c r="Z27812" s="24"/>
      <c r="AC27812" s="24"/>
      <c r="AI27812" s="24"/>
      <c r="AL27812" s="24"/>
      <c r="AO27812" s="24"/>
      <c r="AR27812" s="24"/>
      <c r="AU27812" s="24"/>
    </row>
    <row r="27813">
      <c r="J27813" s="18"/>
      <c r="N27813" s="24"/>
      <c r="Q27813" s="24"/>
      <c r="T27813" s="24"/>
      <c r="W27813" s="24"/>
      <c r="Z27813" s="24"/>
      <c r="AC27813" s="24"/>
      <c r="AI27813" s="24"/>
      <c r="AL27813" s="24"/>
      <c r="AO27813" s="24"/>
      <c r="AR27813" s="24"/>
      <c r="AU27813" s="24"/>
    </row>
    <row r="27814">
      <c r="J27814" s="18"/>
      <c r="N27814" s="24"/>
      <c r="Q27814" s="24"/>
      <c r="T27814" s="24"/>
      <c r="W27814" s="24"/>
      <c r="Z27814" s="24"/>
      <c r="AC27814" s="24"/>
      <c r="AI27814" s="24"/>
      <c r="AL27814" s="24"/>
      <c r="AO27814" s="24"/>
      <c r="AR27814" s="24"/>
      <c r="AU27814" s="24"/>
    </row>
    <row r="27815">
      <c r="J27815" s="18"/>
      <c r="N27815" s="24"/>
      <c r="Q27815" s="24"/>
      <c r="T27815" s="24"/>
      <c r="W27815" s="24"/>
      <c r="Z27815" s="24"/>
      <c r="AC27815" s="24"/>
      <c r="AI27815" s="24"/>
      <c r="AL27815" s="24"/>
      <c r="AO27815" s="24"/>
      <c r="AR27815" s="24"/>
      <c r="AU27815" s="24"/>
    </row>
    <row r="27816">
      <c r="J27816" s="18"/>
      <c r="N27816" s="24"/>
      <c r="Q27816" s="24"/>
      <c r="T27816" s="24"/>
      <c r="W27816" s="24"/>
      <c r="Z27816" s="24"/>
      <c r="AC27816" s="24"/>
      <c r="AI27816" s="24"/>
      <c r="AL27816" s="24"/>
      <c r="AO27816" s="24"/>
      <c r="AR27816" s="24"/>
      <c r="AU27816" s="24"/>
    </row>
    <row r="27817">
      <c r="J27817" s="18"/>
      <c r="N27817" s="24"/>
      <c r="Q27817" s="24"/>
      <c r="T27817" s="24"/>
      <c r="W27817" s="24"/>
      <c r="Z27817" s="24"/>
      <c r="AC27817" s="24"/>
      <c r="AI27817" s="24"/>
      <c r="AL27817" s="24"/>
      <c r="AO27817" s="24"/>
      <c r="AR27817" s="24"/>
      <c r="AU27817" s="24"/>
    </row>
    <row r="27818">
      <c r="J27818" s="18"/>
      <c r="N27818" s="24"/>
      <c r="Q27818" s="24"/>
      <c r="T27818" s="24"/>
      <c r="W27818" s="24"/>
      <c r="Z27818" s="24"/>
      <c r="AC27818" s="24"/>
      <c r="AI27818" s="24"/>
      <c r="AL27818" s="24"/>
      <c r="AO27818" s="24"/>
      <c r="AR27818" s="24"/>
      <c r="AU27818" s="24"/>
    </row>
    <row r="27819">
      <c r="J27819" s="18"/>
      <c r="N27819" s="24"/>
      <c r="Q27819" s="24"/>
      <c r="T27819" s="24"/>
      <c r="W27819" s="24"/>
      <c r="Z27819" s="24"/>
      <c r="AC27819" s="24"/>
      <c r="AI27819" s="24"/>
      <c r="AL27819" s="24"/>
      <c r="AO27819" s="24"/>
      <c r="AR27819" s="24"/>
      <c r="AU27819" s="24"/>
    </row>
    <row r="27820">
      <c r="J27820" s="18"/>
      <c r="N27820" s="24"/>
      <c r="Q27820" s="24"/>
      <c r="T27820" s="24"/>
      <c r="W27820" s="24"/>
      <c r="Z27820" s="24"/>
      <c r="AC27820" s="24"/>
      <c r="AI27820" s="24"/>
      <c r="AL27820" s="24"/>
      <c r="AO27820" s="24"/>
      <c r="AR27820" s="24"/>
      <c r="AU27820" s="24"/>
    </row>
    <row r="27821">
      <c r="J27821" s="18"/>
      <c r="N27821" s="24"/>
      <c r="Q27821" s="24"/>
      <c r="T27821" s="24"/>
      <c r="W27821" s="24"/>
      <c r="Z27821" s="24"/>
      <c r="AC27821" s="24"/>
      <c r="AI27821" s="24"/>
      <c r="AL27821" s="24"/>
      <c r="AO27821" s="24"/>
      <c r="AR27821" s="24"/>
      <c r="AU27821" s="24"/>
    </row>
    <row r="27822">
      <c r="J27822" s="18"/>
      <c r="N27822" s="24"/>
      <c r="Q27822" s="24"/>
      <c r="T27822" s="24"/>
      <c r="W27822" s="24"/>
      <c r="Z27822" s="24"/>
      <c r="AC27822" s="24"/>
      <c r="AI27822" s="24"/>
      <c r="AL27822" s="24"/>
      <c r="AO27822" s="24"/>
      <c r="AR27822" s="24"/>
      <c r="AU27822" s="24"/>
    </row>
    <row r="27823">
      <c r="J27823" s="18"/>
      <c r="N27823" s="24"/>
      <c r="Q27823" s="24"/>
      <c r="T27823" s="24"/>
      <c r="W27823" s="24"/>
      <c r="Z27823" s="24"/>
      <c r="AC27823" s="24"/>
      <c r="AI27823" s="24"/>
      <c r="AL27823" s="24"/>
      <c r="AO27823" s="24"/>
      <c r="AR27823" s="24"/>
      <c r="AU27823" s="24"/>
    </row>
    <row r="27824">
      <c r="J27824" s="18"/>
      <c r="N27824" s="24"/>
      <c r="Q27824" s="24"/>
      <c r="T27824" s="24"/>
      <c r="W27824" s="24"/>
      <c r="Z27824" s="24"/>
      <c r="AC27824" s="24"/>
      <c r="AI27824" s="24"/>
      <c r="AL27824" s="24"/>
      <c r="AO27824" s="24"/>
      <c r="AR27824" s="24"/>
      <c r="AU27824" s="24"/>
    </row>
    <row r="27825">
      <c r="J27825" s="18"/>
      <c r="N27825" s="24"/>
      <c r="Q27825" s="24"/>
      <c r="T27825" s="24"/>
      <c r="W27825" s="24"/>
      <c r="Z27825" s="24"/>
      <c r="AC27825" s="24"/>
      <c r="AI27825" s="24"/>
      <c r="AL27825" s="24"/>
      <c r="AO27825" s="24"/>
      <c r="AR27825" s="24"/>
      <c r="AU27825" s="24"/>
    </row>
    <row r="27826">
      <c r="J27826" s="18"/>
      <c r="N27826" s="24"/>
      <c r="Q27826" s="24"/>
      <c r="T27826" s="24"/>
      <c r="W27826" s="24"/>
      <c r="Z27826" s="24"/>
      <c r="AC27826" s="24"/>
      <c r="AI27826" s="24"/>
      <c r="AL27826" s="24"/>
      <c r="AO27826" s="24"/>
      <c r="AR27826" s="24"/>
      <c r="AU27826" s="24"/>
    </row>
    <row r="27827">
      <c r="J27827" s="18"/>
      <c r="N27827" s="24"/>
      <c r="Q27827" s="24"/>
      <c r="T27827" s="24"/>
      <c r="W27827" s="24"/>
      <c r="Z27827" s="24"/>
      <c r="AC27827" s="24"/>
      <c r="AI27827" s="24"/>
      <c r="AL27827" s="24"/>
      <c r="AO27827" s="24"/>
      <c r="AR27827" s="24"/>
      <c r="AU27827" s="24"/>
    </row>
    <row r="27828">
      <c r="J27828" s="18"/>
      <c r="N27828" s="24"/>
      <c r="Q27828" s="24"/>
      <c r="T27828" s="24"/>
      <c r="W27828" s="24"/>
      <c r="Z27828" s="24"/>
      <c r="AC27828" s="24"/>
      <c r="AI27828" s="24"/>
      <c r="AL27828" s="24"/>
      <c r="AO27828" s="24"/>
      <c r="AR27828" s="24"/>
      <c r="AU27828" s="24"/>
    </row>
    <row r="27829">
      <c r="J27829" s="18"/>
      <c r="N27829" s="24"/>
      <c r="Q27829" s="24"/>
      <c r="T27829" s="24"/>
      <c r="W27829" s="24"/>
      <c r="Z27829" s="24"/>
      <c r="AC27829" s="24"/>
      <c r="AI27829" s="24"/>
      <c r="AL27829" s="24"/>
      <c r="AO27829" s="24"/>
      <c r="AR27829" s="24"/>
      <c r="AU27829" s="24"/>
    </row>
    <row r="27830">
      <c r="J27830" s="18"/>
      <c r="N27830" s="24"/>
      <c r="Q27830" s="24"/>
      <c r="T27830" s="24"/>
      <c r="W27830" s="24"/>
      <c r="Z27830" s="24"/>
      <c r="AC27830" s="24"/>
      <c r="AI27830" s="24"/>
      <c r="AL27830" s="24"/>
      <c r="AO27830" s="24"/>
      <c r="AR27830" s="24"/>
      <c r="AU27830" s="24"/>
    </row>
    <row r="27831">
      <c r="J27831" s="18"/>
      <c r="N27831" s="24"/>
      <c r="Q27831" s="24"/>
      <c r="T27831" s="24"/>
      <c r="W27831" s="24"/>
      <c r="Z27831" s="24"/>
      <c r="AC27831" s="24"/>
      <c r="AI27831" s="24"/>
      <c r="AL27831" s="24"/>
      <c r="AO27831" s="24"/>
      <c r="AR27831" s="24"/>
      <c r="AU27831" s="24"/>
    </row>
    <row r="27832">
      <c r="J27832" s="18"/>
      <c r="N27832" s="24"/>
      <c r="Q27832" s="24"/>
      <c r="T27832" s="24"/>
      <c r="W27832" s="24"/>
      <c r="Z27832" s="24"/>
      <c r="AC27832" s="24"/>
      <c r="AI27832" s="24"/>
      <c r="AL27832" s="24"/>
      <c r="AO27832" s="24"/>
      <c r="AR27832" s="24"/>
      <c r="AU27832" s="24"/>
    </row>
    <row r="27833">
      <c r="J27833" s="18"/>
      <c r="N27833" s="24"/>
      <c r="Q27833" s="24"/>
      <c r="T27833" s="24"/>
      <c r="W27833" s="24"/>
      <c r="Z27833" s="24"/>
      <c r="AC27833" s="24"/>
      <c r="AI27833" s="24"/>
      <c r="AL27833" s="24"/>
      <c r="AO27833" s="24"/>
      <c r="AR27833" s="24"/>
      <c r="AU27833" s="24"/>
    </row>
    <row r="27834">
      <c r="J27834" s="18"/>
      <c r="N27834" s="24"/>
      <c r="Q27834" s="24"/>
      <c r="T27834" s="24"/>
      <c r="W27834" s="24"/>
      <c r="Z27834" s="24"/>
      <c r="AC27834" s="24"/>
      <c r="AI27834" s="24"/>
      <c r="AL27834" s="24"/>
      <c r="AO27834" s="24"/>
      <c r="AR27834" s="24"/>
      <c r="AU27834" s="24"/>
    </row>
    <row r="27835">
      <c r="J27835" s="18"/>
      <c r="N27835" s="24"/>
      <c r="Q27835" s="24"/>
      <c r="T27835" s="24"/>
      <c r="W27835" s="24"/>
      <c r="Z27835" s="24"/>
      <c r="AC27835" s="24"/>
      <c r="AI27835" s="24"/>
      <c r="AL27835" s="24"/>
      <c r="AO27835" s="24"/>
      <c r="AR27835" s="24"/>
      <c r="AU27835" s="24"/>
    </row>
    <row r="27836">
      <c r="J27836" s="18"/>
      <c r="N27836" s="24"/>
      <c r="Q27836" s="24"/>
      <c r="T27836" s="24"/>
      <c r="W27836" s="24"/>
      <c r="Z27836" s="24"/>
      <c r="AC27836" s="24"/>
      <c r="AI27836" s="24"/>
      <c r="AL27836" s="24"/>
      <c r="AO27836" s="24"/>
      <c r="AR27836" s="24"/>
      <c r="AU27836" s="24"/>
    </row>
    <row r="27837">
      <c r="J27837" s="18"/>
      <c r="N27837" s="24"/>
      <c r="Q27837" s="24"/>
      <c r="T27837" s="24"/>
      <c r="W27837" s="24"/>
      <c r="Z27837" s="24"/>
      <c r="AC27837" s="24"/>
      <c r="AI27837" s="24"/>
      <c r="AL27837" s="24"/>
      <c r="AO27837" s="24"/>
      <c r="AR27837" s="24"/>
      <c r="AU27837" s="24"/>
    </row>
    <row r="27838">
      <c r="J27838" s="18"/>
      <c r="N27838" s="24"/>
      <c r="Q27838" s="24"/>
      <c r="T27838" s="24"/>
      <c r="W27838" s="24"/>
      <c r="Z27838" s="24"/>
      <c r="AC27838" s="24"/>
      <c r="AI27838" s="24"/>
      <c r="AL27838" s="24"/>
      <c r="AO27838" s="24"/>
      <c r="AR27838" s="24"/>
      <c r="AU27838" s="24"/>
    </row>
    <row r="27839">
      <c r="J27839" s="18"/>
      <c r="N27839" s="24"/>
      <c r="Q27839" s="24"/>
      <c r="T27839" s="24"/>
      <c r="W27839" s="24"/>
      <c r="Z27839" s="24"/>
      <c r="AC27839" s="24"/>
      <c r="AI27839" s="24"/>
      <c r="AL27839" s="24"/>
      <c r="AO27839" s="24"/>
      <c r="AR27839" s="24"/>
      <c r="AU27839" s="24"/>
    </row>
    <row r="27840">
      <c r="J27840" s="18"/>
      <c r="N27840" s="24"/>
      <c r="Q27840" s="24"/>
      <c r="T27840" s="24"/>
      <c r="W27840" s="24"/>
      <c r="Z27840" s="24"/>
      <c r="AC27840" s="24"/>
      <c r="AI27840" s="24"/>
      <c r="AL27840" s="24"/>
      <c r="AO27840" s="24"/>
      <c r="AR27840" s="24"/>
      <c r="AU27840" s="24"/>
    </row>
    <row r="27841">
      <c r="J27841" s="18"/>
      <c r="N27841" s="24"/>
      <c r="Q27841" s="24"/>
      <c r="T27841" s="24"/>
      <c r="W27841" s="24"/>
      <c r="Z27841" s="24"/>
      <c r="AC27841" s="24"/>
      <c r="AI27841" s="24"/>
      <c r="AL27841" s="24"/>
      <c r="AO27841" s="24"/>
      <c r="AR27841" s="24"/>
      <c r="AU27841" s="24"/>
    </row>
    <row r="27842">
      <c r="J27842" s="18"/>
      <c r="N27842" s="24"/>
      <c r="Q27842" s="24"/>
      <c r="T27842" s="24"/>
      <c r="W27842" s="24"/>
      <c r="Z27842" s="24"/>
      <c r="AC27842" s="24"/>
      <c r="AI27842" s="24"/>
      <c r="AL27842" s="24"/>
      <c r="AO27842" s="24"/>
      <c r="AR27842" s="24"/>
      <c r="AU27842" s="24"/>
    </row>
    <row r="27843">
      <c r="J27843" s="18"/>
      <c r="N27843" s="24"/>
      <c r="Q27843" s="24"/>
      <c r="T27843" s="24"/>
      <c r="W27843" s="24"/>
      <c r="Z27843" s="24"/>
      <c r="AC27843" s="24"/>
      <c r="AI27843" s="24"/>
      <c r="AL27843" s="24"/>
      <c r="AO27843" s="24"/>
      <c r="AR27843" s="24"/>
      <c r="AU27843" s="24"/>
    </row>
    <row r="27844">
      <c r="J27844" s="18"/>
      <c r="N27844" s="24"/>
      <c r="Q27844" s="24"/>
      <c r="T27844" s="24"/>
      <c r="W27844" s="24"/>
      <c r="Z27844" s="24"/>
      <c r="AC27844" s="24"/>
      <c r="AI27844" s="24"/>
      <c r="AL27844" s="24"/>
      <c r="AO27844" s="24"/>
      <c r="AR27844" s="24"/>
      <c r="AU27844" s="24"/>
    </row>
    <row r="27845">
      <c r="J27845" s="18"/>
      <c r="N27845" s="24"/>
      <c r="Q27845" s="24"/>
      <c r="T27845" s="24"/>
      <c r="W27845" s="24"/>
      <c r="Z27845" s="24"/>
      <c r="AC27845" s="24"/>
      <c r="AI27845" s="24"/>
      <c r="AL27845" s="24"/>
      <c r="AO27845" s="24"/>
      <c r="AR27845" s="24"/>
      <c r="AU27845" s="24"/>
    </row>
    <row r="27846">
      <c r="J27846" s="18"/>
      <c r="N27846" s="24"/>
      <c r="Q27846" s="24"/>
      <c r="T27846" s="24"/>
      <c r="W27846" s="24"/>
      <c r="Z27846" s="24"/>
      <c r="AC27846" s="24"/>
      <c r="AI27846" s="24"/>
      <c r="AL27846" s="24"/>
      <c r="AO27846" s="24"/>
      <c r="AR27846" s="24"/>
      <c r="AU27846" s="24"/>
    </row>
    <row r="27847">
      <c r="J27847" s="18"/>
      <c r="N27847" s="24"/>
      <c r="Q27847" s="24"/>
      <c r="T27847" s="24"/>
      <c r="W27847" s="24"/>
      <c r="Z27847" s="24"/>
      <c r="AC27847" s="24"/>
      <c r="AI27847" s="24"/>
      <c r="AL27847" s="24"/>
      <c r="AO27847" s="24"/>
      <c r="AR27847" s="24"/>
      <c r="AU27847" s="24"/>
    </row>
    <row r="27848">
      <c r="J27848" s="18"/>
      <c r="N27848" s="24"/>
      <c r="Q27848" s="24"/>
      <c r="T27848" s="24"/>
      <c r="W27848" s="24"/>
      <c r="Z27848" s="24"/>
      <c r="AC27848" s="24"/>
      <c r="AI27848" s="24"/>
      <c r="AL27848" s="24"/>
      <c r="AO27848" s="24"/>
      <c r="AR27848" s="24"/>
      <c r="AU27848" s="24"/>
    </row>
    <row r="27849">
      <c r="J27849" s="18"/>
      <c r="N27849" s="24"/>
      <c r="Q27849" s="24"/>
      <c r="T27849" s="24"/>
      <c r="W27849" s="24"/>
      <c r="Z27849" s="24"/>
      <c r="AC27849" s="24"/>
      <c r="AI27849" s="24"/>
      <c r="AL27849" s="24"/>
      <c r="AO27849" s="24"/>
      <c r="AR27849" s="24"/>
      <c r="AU27849" s="24"/>
    </row>
    <row r="27850">
      <c r="J27850" s="18"/>
      <c r="N27850" s="24"/>
      <c r="Q27850" s="24"/>
      <c r="T27850" s="24"/>
      <c r="W27850" s="24"/>
      <c r="Z27850" s="24"/>
      <c r="AC27850" s="24"/>
      <c r="AI27850" s="24"/>
      <c r="AL27850" s="24"/>
      <c r="AO27850" s="24"/>
      <c r="AR27850" s="24"/>
      <c r="AU27850" s="24"/>
    </row>
    <row r="27851">
      <c r="J27851" s="18"/>
      <c r="N27851" s="24"/>
      <c r="Q27851" s="24"/>
      <c r="T27851" s="24"/>
      <c r="W27851" s="24"/>
      <c r="Z27851" s="24"/>
      <c r="AC27851" s="24"/>
      <c r="AI27851" s="24"/>
      <c r="AL27851" s="24"/>
      <c r="AO27851" s="24"/>
      <c r="AR27851" s="24"/>
      <c r="AU27851" s="24"/>
    </row>
    <row r="27852">
      <c r="J27852" s="18"/>
      <c r="N27852" s="24"/>
      <c r="Q27852" s="24"/>
      <c r="T27852" s="24"/>
      <c r="W27852" s="24"/>
      <c r="Z27852" s="24"/>
      <c r="AC27852" s="24"/>
      <c r="AI27852" s="24"/>
      <c r="AL27852" s="24"/>
      <c r="AO27852" s="24"/>
      <c r="AR27852" s="24"/>
      <c r="AU27852" s="24"/>
    </row>
    <row r="27853">
      <c r="J27853" s="18"/>
      <c r="N27853" s="24"/>
      <c r="Q27853" s="24"/>
      <c r="T27853" s="24"/>
      <c r="W27853" s="24"/>
      <c r="Z27853" s="24"/>
      <c r="AC27853" s="24"/>
      <c r="AI27853" s="24"/>
      <c r="AL27853" s="24"/>
      <c r="AO27853" s="24"/>
      <c r="AR27853" s="24"/>
      <c r="AU27853" s="24"/>
    </row>
    <row r="27854">
      <c r="J27854" s="18"/>
      <c r="N27854" s="24"/>
      <c r="Q27854" s="24"/>
      <c r="T27854" s="24"/>
      <c r="W27854" s="24"/>
      <c r="Z27854" s="24"/>
      <c r="AC27854" s="24"/>
      <c r="AI27854" s="24"/>
      <c r="AL27854" s="24"/>
      <c r="AO27854" s="24"/>
      <c r="AR27854" s="24"/>
      <c r="AU27854" s="24"/>
    </row>
    <row r="27855">
      <c r="J27855" s="18"/>
      <c r="N27855" s="24"/>
      <c r="Q27855" s="24"/>
      <c r="T27855" s="24"/>
      <c r="W27855" s="24"/>
      <c r="Z27855" s="24"/>
      <c r="AC27855" s="24"/>
      <c r="AI27855" s="24"/>
      <c r="AL27855" s="24"/>
      <c r="AO27855" s="24"/>
      <c r="AR27855" s="24"/>
      <c r="AU27855" s="24"/>
    </row>
    <row r="27856">
      <c r="J27856" s="18"/>
      <c r="N27856" s="24"/>
      <c r="Q27856" s="24"/>
      <c r="T27856" s="24"/>
      <c r="W27856" s="24"/>
      <c r="Z27856" s="24"/>
      <c r="AC27856" s="24"/>
      <c r="AI27856" s="24"/>
      <c r="AL27856" s="24"/>
      <c r="AO27856" s="24"/>
      <c r="AR27856" s="24"/>
      <c r="AU27856" s="24"/>
    </row>
    <row r="27857">
      <c r="J27857" s="18"/>
      <c r="N27857" s="24"/>
      <c r="Q27857" s="24"/>
      <c r="T27857" s="24"/>
      <c r="W27857" s="24"/>
      <c r="Z27857" s="24"/>
      <c r="AC27857" s="24"/>
      <c r="AI27857" s="24"/>
      <c r="AL27857" s="24"/>
      <c r="AO27857" s="24"/>
      <c r="AR27857" s="24"/>
      <c r="AU27857" s="24"/>
    </row>
    <row r="27858">
      <c r="J27858" s="18"/>
      <c r="N27858" s="24"/>
      <c r="Q27858" s="24"/>
      <c r="T27858" s="24"/>
      <c r="W27858" s="24"/>
      <c r="Z27858" s="24"/>
      <c r="AC27858" s="24"/>
      <c r="AI27858" s="24"/>
      <c r="AL27858" s="24"/>
      <c r="AO27858" s="24"/>
      <c r="AR27858" s="24"/>
      <c r="AU27858" s="24"/>
    </row>
    <row r="27859">
      <c r="J27859" s="18"/>
      <c r="N27859" s="24"/>
      <c r="Q27859" s="24"/>
      <c r="T27859" s="24"/>
      <c r="W27859" s="24"/>
      <c r="Z27859" s="24"/>
      <c r="AC27859" s="24"/>
      <c r="AI27859" s="24"/>
      <c r="AL27859" s="24"/>
      <c r="AO27859" s="24"/>
      <c r="AR27859" s="24"/>
      <c r="AU27859" s="24"/>
    </row>
    <row r="27860">
      <c r="J27860" s="18"/>
      <c r="N27860" s="24"/>
      <c r="Q27860" s="24"/>
      <c r="T27860" s="24"/>
      <c r="W27860" s="24"/>
      <c r="Z27860" s="24"/>
      <c r="AC27860" s="24"/>
      <c r="AI27860" s="24"/>
      <c r="AL27860" s="24"/>
      <c r="AO27860" s="24"/>
      <c r="AR27860" s="24"/>
      <c r="AU27860" s="24"/>
    </row>
    <row r="27861">
      <c r="J27861" s="18"/>
      <c r="N27861" s="24"/>
      <c r="Q27861" s="24"/>
      <c r="T27861" s="24"/>
      <c r="W27861" s="24"/>
      <c r="Z27861" s="24"/>
      <c r="AC27861" s="24"/>
      <c r="AI27861" s="24"/>
      <c r="AL27861" s="24"/>
      <c r="AO27861" s="24"/>
      <c r="AR27861" s="24"/>
      <c r="AU27861" s="24"/>
    </row>
    <row r="27862">
      <c r="J27862" s="18"/>
      <c r="N27862" s="24"/>
      <c r="Q27862" s="24"/>
      <c r="T27862" s="24"/>
      <c r="W27862" s="24"/>
      <c r="Z27862" s="24"/>
      <c r="AC27862" s="24"/>
      <c r="AI27862" s="24"/>
      <c r="AL27862" s="24"/>
      <c r="AO27862" s="24"/>
      <c r="AR27862" s="24"/>
      <c r="AU27862" s="24"/>
    </row>
    <row r="27863">
      <c r="J27863" s="18"/>
      <c r="N27863" s="24"/>
      <c r="Q27863" s="24"/>
      <c r="T27863" s="24"/>
      <c r="W27863" s="24"/>
      <c r="Z27863" s="24"/>
      <c r="AC27863" s="24"/>
      <c r="AI27863" s="24"/>
      <c r="AL27863" s="24"/>
      <c r="AO27863" s="24"/>
      <c r="AR27863" s="24"/>
      <c r="AU27863" s="24"/>
    </row>
    <row r="27864">
      <c r="J27864" s="18"/>
      <c r="N27864" s="24"/>
      <c r="Q27864" s="24"/>
      <c r="T27864" s="24"/>
      <c r="W27864" s="24"/>
      <c r="Z27864" s="24"/>
      <c r="AC27864" s="24"/>
      <c r="AI27864" s="24"/>
      <c r="AL27864" s="24"/>
      <c r="AO27864" s="24"/>
      <c r="AR27864" s="24"/>
      <c r="AU27864" s="24"/>
    </row>
    <row r="27865">
      <c r="J27865" s="18"/>
      <c r="N27865" s="24"/>
      <c r="Q27865" s="24"/>
      <c r="T27865" s="24"/>
      <c r="W27865" s="24"/>
      <c r="Z27865" s="24"/>
      <c r="AC27865" s="24"/>
      <c r="AI27865" s="24"/>
      <c r="AL27865" s="24"/>
      <c r="AO27865" s="24"/>
      <c r="AR27865" s="24"/>
      <c r="AU27865" s="24"/>
    </row>
    <row r="27866">
      <c r="J27866" s="18"/>
      <c r="N27866" s="24"/>
      <c r="Q27866" s="24"/>
      <c r="T27866" s="24"/>
      <c r="W27866" s="24"/>
      <c r="Z27866" s="24"/>
      <c r="AC27866" s="24"/>
      <c r="AI27866" s="24"/>
      <c r="AL27866" s="24"/>
      <c r="AO27866" s="24"/>
      <c r="AR27866" s="24"/>
      <c r="AU27866" s="24"/>
    </row>
    <row r="27867">
      <c r="J27867" s="18"/>
      <c r="N27867" s="24"/>
      <c r="Q27867" s="24"/>
      <c r="T27867" s="24"/>
      <c r="W27867" s="24"/>
      <c r="Z27867" s="24"/>
      <c r="AC27867" s="24"/>
      <c r="AI27867" s="24"/>
      <c r="AL27867" s="24"/>
      <c r="AO27867" s="24"/>
      <c r="AR27867" s="24"/>
      <c r="AU27867" s="24"/>
    </row>
    <row r="27868">
      <c r="J27868" s="18"/>
      <c r="N27868" s="24"/>
      <c r="Q27868" s="24"/>
      <c r="T27868" s="24"/>
      <c r="W27868" s="24"/>
      <c r="Z27868" s="24"/>
      <c r="AC27868" s="24"/>
      <c r="AI27868" s="24"/>
      <c r="AL27868" s="24"/>
      <c r="AO27868" s="24"/>
      <c r="AR27868" s="24"/>
      <c r="AU27868" s="24"/>
    </row>
    <row r="27869">
      <c r="J27869" s="18"/>
      <c r="N27869" s="24"/>
      <c r="Q27869" s="24"/>
      <c r="T27869" s="24"/>
      <c r="W27869" s="24"/>
      <c r="Z27869" s="24"/>
      <c r="AC27869" s="24"/>
      <c r="AI27869" s="24"/>
      <c r="AL27869" s="24"/>
      <c r="AO27869" s="24"/>
      <c r="AR27869" s="24"/>
      <c r="AU27869" s="24"/>
    </row>
    <row r="27870">
      <c r="J27870" s="18"/>
      <c r="N27870" s="24"/>
      <c r="Q27870" s="24"/>
      <c r="T27870" s="24"/>
      <c r="W27870" s="24"/>
      <c r="Z27870" s="24"/>
      <c r="AC27870" s="24"/>
      <c r="AI27870" s="24"/>
      <c r="AL27870" s="24"/>
      <c r="AO27870" s="24"/>
      <c r="AR27870" s="24"/>
      <c r="AU27870" s="24"/>
    </row>
    <row r="27871">
      <c r="J27871" s="18"/>
      <c r="N27871" s="24"/>
      <c r="Q27871" s="24"/>
      <c r="T27871" s="24"/>
      <c r="W27871" s="24"/>
      <c r="Z27871" s="24"/>
      <c r="AC27871" s="24"/>
      <c r="AI27871" s="24"/>
      <c r="AL27871" s="24"/>
      <c r="AO27871" s="24"/>
      <c r="AR27871" s="24"/>
      <c r="AU27871" s="24"/>
    </row>
    <row r="27872">
      <c r="J27872" s="18"/>
      <c r="N27872" s="24"/>
      <c r="Q27872" s="24"/>
      <c r="T27872" s="24"/>
      <c r="W27872" s="24"/>
      <c r="Z27872" s="24"/>
      <c r="AC27872" s="24"/>
      <c r="AI27872" s="24"/>
      <c r="AL27872" s="24"/>
      <c r="AO27872" s="24"/>
      <c r="AR27872" s="24"/>
      <c r="AU27872" s="24"/>
    </row>
    <row r="27873">
      <c r="J27873" s="18"/>
      <c r="N27873" s="24"/>
      <c r="Q27873" s="24"/>
      <c r="T27873" s="24"/>
      <c r="W27873" s="24"/>
      <c r="Z27873" s="24"/>
      <c r="AC27873" s="24"/>
      <c r="AI27873" s="24"/>
      <c r="AL27873" s="24"/>
      <c r="AO27873" s="24"/>
      <c r="AR27873" s="24"/>
      <c r="AU27873" s="24"/>
    </row>
    <row r="27874">
      <c r="J27874" s="18"/>
      <c r="N27874" s="24"/>
      <c r="Q27874" s="24"/>
      <c r="T27874" s="24"/>
      <c r="W27874" s="24"/>
      <c r="Z27874" s="24"/>
      <c r="AC27874" s="24"/>
      <c r="AI27874" s="24"/>
      <c r="AL27874" s="24"/>
      <c r="AO27874" s="24"/>
      <c r="AR27874" s="24"/>
      <c r="AU27874" s="24"/>
    </row>
    <row r="27875">
      <c r="J27875" s="18"/>
      <c r="N27875" s="24"/>
      <c r="Q27875" s="24"/>
      <c r="T27875" s="24"/>
      <c r="W27875" s="24"/>
      <c r="Z27875" s="24"/>
      <c r="AC27875" s="24"/>
      <c r="AI27875" s="24"/>
      <c r="AL27875" s="24"/>
      <c r="AO27875" s="24"/>
      <c r="AR27875" s="24"/>
      <c r="AU27875" s="24"/>
    </row>
    <row r="27876">
      <c r="J27876" s="18"/>
      <c r="N27876" s="24"/>
      <c r="Q27876" s="24"/>
      <c r="T27876" s="24"/>
      <c r="W27876" s="24"/>
      <c r="Z27876" s="24"/>
      <c r="AC27876" s="24"/>
      <c r="AI27876" s="24"/>
      <c r="AL27876" s="24"/>
      <c r="AO27876" s="24"/>
      <c r="AR27876" s="24"/>
      <c r="AU27876" s="24"/>
    </row>
    <row r="27877">
      <c r="J27877" s="18"/>
      <c r="N27877" s="24"/>
      <c r="Q27877" s="24"/>
      <c r="T27877" s="24"/>
      <c r="W27877" s="24"/>
      <c r="Z27877" s="24"/>
      <c r="AC27877" s="24"/>
      <c r="AI27877" s="24"/>
      <c r="AL27877" s="24"/>
      <c r="AO27877" s="24"/>
      <c r="AR27877" s="24"/>
      <c r="AU27877" s="24"/>
    </row>
    <row r="27878">
      <c r="J27878" s="18"/>
      <c r="N27878" s="24"/>
      <c r="Q27878" s="24"/>
      <c r="T27878" s="24"/>
      <c r="W27878" s="24"/>
      <c r="Z27878" s="24"/>
      <c r="AC27878" s="24"/>
      <c r="AI27878" s="24"/>
      <c r="AL27878" s="24"/>
      <c r="AO27878" s="24"/>
      <c r="AR27878" s="24"/>
      <c r="AU27878" s="24"/>
    </row>
    <row r="27879">
      <c r="J27879" s="18"/>
      <c r="N27879" s="24"/>
      <c r="Q27879" s="24"/>
      <c r="T27879" s="24"/>
      <c r="W27879" s="24"/>
      <c r="Z27879" s="24"/>
      <c r="AC27879" s="24"/>
      <c r="AI27879" s="24"/>
      <c r="AL27879" s="24"/>
      <c r="AO27879" s="24"/>
      <c r="AR27879" s="24"/>
      <c r="AU27879" s="24"/>
    </row>
    <row r="27880">
      <c r="J27880" s="18"/>
      <c r="N27880" s="24"/>
      <c r="Q27880" s="24"/>
      <c r="T27880" s="24"/>
      <c r="W27880" s="24"/>
      <c r="Z27880" s="24"/>
      <c r="AC27880" s="24"/>
      <c r="AI27880" s="24"/>
      <c r="AL27880" s="24"/>
      <c r="AO27880" s="24"/>
      <c r="AR27880" s="24"/>
      <c r="AU27880" s="24"/>
    </row>
    <row r="27881">
      <c r="J27881" s="18"/>
      <c r="N27881" s="24"/>
      <c r="Q27881" s="24"/>
      <c r="T27881" s="24"/>
      <c r="W27881" s="24"/>
      <c r="Z27881" s="24"/>
      <c r="AC27881" s="24"/>
      <c r="AI27881" s="24"/>
      <c r="AL27881" s="24"/>
      <c r="AO27881" s="24"/>
      <c r="AR27881" s="24"/>
      <c r="AU27881" s="24"/>
    </row>
    <row r="27882">
      <c r="J27882" s="18"/>
      <c r="N27882" s="24"/>
      <c r="Q27882" s="24"/>
      <c r="T27882" s="24"/>
      <c r="W27882" s="24"/>
      <c r="Z27882" s="24"/>
      <c r="AC27882" s="24"/>
      <c r="AI27882" s="24"/>
      <c r="AL27882" s="24"/>
      <c r="AO27882" s="24"/>
      <c r="AR27882" s="24"/>
      <c r="AU27882" s="24"/>
    </row>
    <row r="27883">
      <c r="J27883" s="18"/>
      <c r="N27883" s="24"/>
      <c r="Q27883" s="24"/>
      <c r="T27883" s="24"/>
      <c r="W27883" s="24"/>
      <c r="Z27883" s="24"/>
      <c r="AC27883" s="24"/>
      <c r="AI27883" s="24"/>
      <c r="AL27883" s="24"/>
      <c r="AO27883" s="24"/>
      <c r="AR27883" s="24"/>
      <c r="AU27883" s="24"/>
    </row>
    <row r="27884">
      <c r="J27884" s="18"/>
      <c r="N27884" s="24"/>
      <c r="Q27884" s="24"/>
      <c r="T27884" s="24"/>
      <c r="W27884" s="24"/>
      <c r="Z27884" s="24"/>
      <c r="AC27884" s="24"/>
      <c r="AI27884" s="24"/>
      <c r="AL27884" s="24"/>
      <c r="AO27884" s="24"/>
      <c r="AR27884" s="24"/>
      <c r="AU27884" s="24"/>
    </row>
    <row r="27885">
      <c r="J27885" s="18"/>
      <c r="N27885" s="24"/>
      <c r="Q27885" s="24"/>
      <c r="T27885" s="24"/>
      <c r="W27885" s="24"/>
      <c r="Z27885" s="24"/>
      <c r="AC27885" s="24"/>
      <c r="AI27885" s="24"/>
      <c r="AL27885" s="24"/>
      <c r="AO27885" s="24"/>
      <c r="AR27885" s="24"/>
      <c r="AU27885" s="24"/>
    </row>
    <row r="27886">
      <c r="J27886" s="18"/>
      <c r="N27886" s="24"/>
      <c r="Q27886" s="24"/>
      <c r="T27886" s="24"/>
      <c r="W27886" s="24"/>
      <c r="Z27886" s="24"/>
      <c r="AC27886" s="24"/>
      <c r="AI27886" s="24"/>
      <c r="AL27886" s="24"/>
      <c r="AO27886" s="24"/>
      <c r="AR27886" s="24"/>
      <c r="AU27886" s="24"/>
    </row>
    <row r="27887">
      <c r="J27887" s="18"/>
      <c r="N27887" s="24"/>
      <c r="Q27887" s="24"/>
      <c r="T27887" s="24"/>
      <c r="W27887" s="24"/>
      <c r="Z27887" s="24"/>
      <c r="AC27887" s="24"/>
      <c r="AI27887" s="24"/>
      <c r="AL27887" s="24"/>
      <c r="AO27887" s="24"/>
      <c r="AR27887" s="24"/>
      <c r="AU27887" s="24"/>
    </row>
    <row r="27888">
      <c r="J27888" s="18"/>
      <c r="N27888" s="24"/>
      <c r="Q27888" s="24"/>
      <c r="T27888" s="24"/>
      <c r="W27888" s="24"/>
      <c r="Z27888" s="24"/>
      <c r="AC27888" s="24"/>
      <c r="AI27888" s="24"/>
      <c r="AL27888" s="24"/>
      <c r="AO27888" s="24"/>
      <c r="AR27888" s="24"/>
      <c r="AU27888" s="24"/>
    </row>
    <row r="27889">
      <c r="J27889" s="18"/>
      <c r="N27889" s="24"/>
      <c r="Q27889" s="24"/>
      <c r="T27889" s="24"/>
      <c r="W27889" s="24"/>
      <c r="Z27889" s="24"/>
      <c r="AC27889" s="24"/>
      <c r="AI27889" s="24"/>
      <c r="AL27889" s="24"/>
      <c r="AO27889" s="24"/>
      <c r="AR27889" s="24"/>
      <c r="AU27889" s="24"/>
    </row>
    <row r="27890">
      <c r="J27890" s="18"/>
      <c r="N27890" s="24"/>
      <c r="Q27890" s="24"/>
      <c r="T27890" s="24"/>
      <c r="W27890" s="24"/>
      <c r="Z27890" s="24"/>
      <c r="AC27890" s="24"/>
      <c r="AI27890" s="24"/>
      <c r="AL27890" s="24"/>
      <c r="AO27890" s="24"/>
      <c r="AR27890" s="24"/>
      <c r="AU27890" s="24"/>
    </row>
    <row r="27891">
      <c r="J27891" s="18"/>
      <c r="N27891" s="24"/>
      <c r="Q27891" s="24"/>
      <c r="T27891" s="24"/>
      <c r="W27891" s="24"/>
      <c r="Z27891" s="24"/>
      <c r="AC27891" s="24"/>
      <c r="AI27891" s="24"/>
      <c r="AL27891" s="24"/>
      <c r="AO27891" s="24"/>
      <c r="AR27891" s="24"/>
      <c r="AU27891" s="24"/>
    </row>
    <row r="27892">
      <c r="J27892" s="18"/>
      <c r="N27892" s="24"/>
      <c r="Q27892" s="24"/>
      <c r="T27892" s="24"/>
      <c r="W27892" s="24"/>
      <c r="Z27892" s="24"/>
      <c r="AC27892" s="24"/>
      <c r="AI27892" s="24"/>
      <c r="AL27892" s="24"/>
      <c r="AO27892" s="24"/>
      <c r="AR27892" s="24"/>
      <c r="AU27892" s="24"/>
    </row>
    <row r="27893">
      <c r="J27893" s="18"/>
      <c r="N27893" s="24"/>
      <c r="Q27893" s="24"/>
      <c r="T27893" s="24"/>
      <c r="W27893" s="24"/>
      <c r="Z27893" s="24"/>
      <c r="AC27893" s="24"/>
      <c r="AI27893" s="24"/>
      <c r="AL27893" s="24"/>
      <c r="AO27893" s="24"/>
      <c r="AR27893" s="24"/>
      <c r="AU27893" s="24"/>
    </row>
    <row r="27894">
      <c r="J27894" s="18"/>
      <c r="N27894" s="24"/>
      <c r="Q27894" s="24"/>
      <c r="T27894" s="24"/>
      <c r="W27894" s="24"/>
      <c r="Z27894" s="24"/>
      <c r="AC27894" s="24"/>
      <c r="AI27894" s="24"/>
      <c r="AL27894" s="24"/>
      <c r="AO27894" s="24"/>
      <c r="AR27894" s="24"/>
      <c r="AU27894" s="24"/>
    </row>
    <row r="27895">
      <c r="J27895" s="18"/>
      <c r="N27895" s="24"/>
      <c r="Q27895" s="24"/>
      <c r="T27895" s="24"/>
      <c r="W27895" s="24"/>
      <c r="Z27895" s="24"/>
      <c r="AC27895" s="24"/>
      <c r="AI27895" s="24"/>
      <c r="AL27895" s="24"/>
      <c r="AO27895" s="24"/>
      <c r="AR27895" s="24"/>
      <c r="AU27895" s="24"/>
    </row>
    <row r="27896">
      <c r="J27896" s="18"/>
      <c r="N27896" s="24"/>
      <c r="Q27896" s="24"/>
      <c r="T27896" s="24"/>
      <c r="W27896" s="24"/>
      <c r="Z27896" s="24"/>
      <c r="AC27896" s="24"/>
      <c r="AI27896" s="24"/>
      <c r="AL27896" s="24"/>
      <c r="AO27896" s="24"/>
      <c r="AR27896" s="24"/>
      <c r="AU27896" s="24"/>
    </row>
    <row r="27897">
      <c r="J27897" s="18"/>
      <c r="N27897" s="24"/>
      <c r="Q27897" s="24"/>
      <c r="T27897" s="24"/>
      <c r="W27897" s="24"/>
      <c r="Z27897" s="24"/>
      <c r="AC27897" s="24"/>
      <c r="AI27897" s="24"/>
      <c r="AL27897" s="24"/>
      <c r="AO27897" s="24"/>
      <c r="AR27897" s="24"/>
      <c r="AU27897" s="24"/>
    </row>
    <row r="27898">
      <c r="J27898" s="18"/>
      <c r="N27898" s="24"/>
      <c r="Q27898" s="24"/>
      <c r="T27898" s="24"/>
      <c r="W27898" s="24"/>
      <c r="Z27898" s="24"/>
      <c r="AC27898" s="24"/>
      <c r="AI27898" s="24"/>
      <c r="AL27898" s="24"/>
      <c r="AO27898" s="24"/>
      <c r="AR27898" s="24"/>
      <c r="AU27898" s="24"/>
    </row>
    <row r="27899">
      <c r="J27899" s="18"/>
      <c r="N27899" s="24"/>
      <c r="Q27899" s="24"/>
      <c r="T27899" s="24"/>
      <c r="W27899" s="24"/>
      <c r="Z27899" s="24"/>
      <c r="AC27899" s="24"/>
      <c r="AI27899" s="24"/>
      <c r="AL27899" s="24"/>
      <c r="AO27899" s="24"/>
      <c r="AR27899" s="24"/>
      <c r="AU27899" s="24"/>
    </row>
    <row r="27900">
      <c r="J27900" s="18"/>
      <c r="N27900" s="24"/>
      <c r="Q27900" s="24"/>
      <c r="T27900" s="24"/>
      <c r="W27900" s="24"/>
      <c r="Z27900" s="24"/>
      <c r="AC27900" s="24"/>
      <c r="AI27900" s="24"/>
      <c r="AL27900" s="24"/>
      <c r="AO27900" s="24"/>
      <c r="AR27900" s="24"/>
      <c r="AU27900" s="24"/>
    </row>
    <row r="27901">
      <c r="J27901" s="18"/>
      <c r="N27901" s="24"/>
      <c r="Q27901" s="24"/>
      <c r="T27901" s="24"/>
      <c r="W27901" s="24"/>
      <c r="Z27901" s="24"/>
      <c r="AC27901" s="24"/>
      <c r="AI27901" s="24"/>
      <c r="AL27901" s="24"/>
      <c r="AO27901" s="24"/>
      <c r="AR27901" s="24"/>
      <c r="AU27901" s="24"/>
    </row>
    <row r="27902">
      <c r="J27902" s="18"/>
      <c r="N27902" s="24"/>
      <c r="Q27902" s="24"/>
      <c r="T27902" s="24"/>
      <c r="W27902" s="24"/>
      <c r="Z27902" s="24"/>
      <c r="AC27902" s="24"/>
      <c r="AI27902" s="24"/>
      <c r="AL27902" s="24"/>
      <c r="AO27902" s="24"/>
      <c r="AR27902" s="24"/>
      <c r="AU27902" s="24"/>
    </row>
    <row r="27903">
      <c r="J27903" s="18"/>
      <c r="N27903" s="24"/>
      <c r="Q27903" s="24"/>
      <c r="T27903" s="24"/>
      <c r="W27903" s="24"/>
      <c r="Z27903" s="24"/>
      <c r="AC27903" s="24"/>
      <c r="AI27903" s="24"/>
      <c r="AL27903" s="24"/>
      <c r="AO27903" s="24"/>
      <c r="AR27903" s="24"/>
      <c r="AU27903" s="24"/>
    </row>
    <row r="27904">
      <c r="J27904" s="18"/>
      <c r="N27904" s="24"/>
      <c r="Q27904" s="24"/>
      <c r="T27904" s="24"/>
      <c r="W27904" s="24"/>
      <c r="Z27904" s="24"/>
      <c r="AC27904" s="24"/>
      <c r="AI27904" s="24"/>
      <c r="AL27904" s="24"/>
      <c r="AO27904" s="24"/>
      <c r="AR27904" s="24"/>
      <c r="AU27904" s="24"/>
    </row>
    <row r="27905">
      <c r="J27905" s="18"/>
      <c r="N27905" s="24"/>
      <c r="Q27905" s="24"/>
      <c r="T27905" s="24"/>
      <c r="W27905" s="24"/>
      <c r="Z27905" s="24"/>
      <c r="AC27905" s="24"/>
      <c r="AI27905" s="24"/>
      <c r="AL27905" s="24"/>
      <c r="AO27905" s="24"/>
      <c r="AR27905" s="24"/>
      <c r="AU27905" s="24"/>
    </row>
    <row r="27906">
      <c r="J27906" s="18"/>
      <c r="N27906" s="24"/>
      <c r="Q27906" s="24"/>
      <c r="T27906" s="24"/>
      <c r="W27906" s="24"/>
      <c r="Z27906" s="24"/>
      <c r="AC27906" s="24"/>
      <c r="AI27906" s="24"/>
      <c r="AL27906" s="24"/>
      <c r="AO27906" s="24"/>
      <c r="AR27906" s="24"/>
      <c r="AU27906" s="24"/>
    </row>
    <row r="27907">
      <c r="J27907" s="18"/>
      <c r="N27907" s="24"/>
      <c r="Q27907" s="24"/>
      <c r="T27907" s="24"/>
      <c r="W27907" s="24"/>
      <c r="Z27907" s="24"/>
      <c r="AC27907" s="24"/>
      <c r="AI27907" s="24"/>
      <c r="AL27907" s="24"/>
      <c r="AO27907" s="24"/>
      <c r="AR27907" s="24"/>
      <c r="AU27907" s="24"/>
    </row>
    <row r="27908">
      <c r="J27908" s="18"/>
      <c r="N27908" s="24"/>
      <c r="Q27908" s="24"/>
      <c r="T27908" s="24"/>
      <c r="W27908" s="24"/>
      <c r="Z27908" s="24"/>
      <c r="AC27908" s="24"/>
      <c r="AI27908" s="24"/>
      <c r="AL27908" s="24"/>
      <c r="AO27908" s="24"/>
      <c r="AR27908" s="24"/>
      <c r="AU27908" s="24"/>
    </row>
    <row r="27909">
      <c r="J27909" s="18"/>
      <c r="N27909" s="24"/>
      <c r="Q27909" s="24"/>
      <c r="T27909" s="24"/>
      <c r="W27909" s="24"/>
      <c r="Z27909" s="24"/>
      <c r="AC27909" s="24"/>
      <c r="AI27909" s="24"/>
      <c r="AL27909" s="24"/>
      <c r="AO27909" s="24"/>
      <c r="AR27909" s="24"/>
      <c r="AU27909" s="24"/>
    </row>
    <row r="27910">
      <c r="J27910" s="18"/>
      <c r="N27910" s="24"/>
      <c r="Q27910" s="24"/>
      <c r="T27910" s="24"/>
      <c r="W27910" s="24"/>
      <c r="Z27910" s="24"/>
      <c r="AC27910" s="24"/>
      <c r="AI27910" s="24"/>
      <c r="AL27910" s="24"/>
      <c r="AO27910" s="24"/>
      <c r="AR27910" s="24"/>
      <c r="AU27910" s="24"/>
    </row>
    <row r="27911">
      <c r="J27911" s="18"/>
      <c r="N27911" s="24"/>
      <c r="Q27911" s="24"/>
      <c r="T27911" s="24"/>
      <c r="W27911" s="24"/>
      <c r="Z27911" s="24"/>
      <c r="AC27911" s="24"/>
      <c r="AI27911" s="24"/>
      <c r="AL27911" s="24"/>
      <c r="AO27911" s="24"/>
      <c r="AR27911" s="24"/>
      <c r="AU27911" s="24"/>
    </row>
    <row r="27912">
      <c r="J27912" s="18"/>
      <c r="N27912" s="24"/>
      <c r="Q27912" s="24"/>
      <c r="T27912" s="24"/>
      <c r="W27912" s="24"/>
      <c r="Z27912" s="24"/>
      <c r="AC27912" s="24"/>
      <c r="AI27912" s="24"/>
      <c r="AL27912" s="24"/>
      <c r="AO27912" s="24"/>
      <c r="AR27912" s="24"/>
      <c r="AU27912" s="24"/>
    </row>
    <row r="27913">
      <c r="J27913" s="18"/>
      <c r="N27913" s="24"/>
      <c r="Q27913" s="24"/>
      <c r="T27913" s="24"/>
      <c r="W27913" s="24"/>
      <c r="Z27913" s="24"/>
      <c r="AC27913" s="24"/>
      <c r="AI27913" s="24"/>
      <c r="AL27913" s="24"/>
      <c r="AO27913" s="24"/>
      <c r="AR27913" s="24"/>
      <c r="AU27913" s="24"/>
    </row>
    <row r="27914">
      <c r="J27914" s="18"/>
      <c r="N27914" s="24"/>
      <c r="Q27914" s="24"/>
      <c r="T27914" s="24"/>
      <c r="W27914" s="24"/>
      <c r="Z27914" s="24"/>
      <c r="AC27914" s="24"/>
      <c r="AI27914" s="24"/>
      <c r="AL27914" s="24"/>
      <c r="AO27914" s="24"/>
      <c r="AR27914" s="24"/>
      <c r="AU27914" s="24"/>
    </row>
    <row r="27915">
      <c r="J27915" s="18"/>
      <c r="N27915" s="24"/>
      <c r="Q27915" s="24"/>
      <c r="T27915" s="24"/>
      <c r="W27915" s="24"/>
      <c r="Z27915" s="24"/>
      <c r="AC27915" s="24"/>
      <c r="AI27915" s="24"/>
      <c r="AL27915" s="24"/>
      <c r="AO27915" s="24"/>
      <c r="AR27915" s="24"/>
      <c r="AU27915" s="24"/>
    </row>
    <row r="27916">
      <c r="J27916" s="18"/>
      <c r="N27916" s="24"/>
      <c r="Q27916" s="24"/>
      <c r="T27916" s="24"/>
      <c r="W27916" s="24"/>
      <c r="Z27916" s="24"/>
      <c r="AC27916" s="24"/>
      <c r="AI27916" s="24"/>
      <c r="AL27916" s="24"/>
      <c r="AO27916" s="24"/>
      <c r="AR27916" s="24"/>
      <c r="AU27916" s="24"/>
    </row>
    <row r="27917">
      <c r="J27917" s="18"/>
      <c r="N27917" s="24"/>
      <c r="Q27917" s="24"/>
      <c r="T27917" s="24"/>
      <c r="W27917" s="24"/>
      <c r="Z27917" s="24"/>
      <c r="AC27917" s="24"/>
      <c r="AI27917" s="24"/>
      <c r="AL27917" s="24"/>
      <c r="AO27917" s="24"/>
      <c r="AR27917" s="24"/>
      <c r="AU27917" s="24"/>
    </row>
    <row r="27918">
      <c r="J27918" s="18"/>
      <c r="N27918" s="24"/>
      <c r="Q27918" s="24"/>
      <c r="T27918" s="24"/>
      <c r="W27918" s="24"/>
      <c r="Z27918" s="24"/>
      <c r="AC27918" s="24"/>
      <c r="AI27918" s="24"/>
      <c r="AL27918" s="24"/>
      <c r="AO27918" s="24"/>
      <c r="AR27918" s="24"/>
      <c r="AU27918" s="24"/>
    </row>
    <row r="27919">
      <c r="J27919" s="18"/>
      <c r="N27919" s="24"/>
      <c r="Q27919" s="24"/>
      <c r="T27919" s="24"/>
      <c r="W27919" s="24"/>
      <c r="Z27919" s="24"/>
      <c r="AC27919" s="24"/>
      <c r="AI27919" s="24"/>
      <c r="AL27919" s="24"/>
      <c r="AO27919" s="24"/>
      <c r="AR27919" s="24"/>
      <c r="AU27919" s="24"/>
    </row>
    <row r="27920">
      <c r="J27920" s="18"/>
      <c r="N27920" s="24"/>
      <c r="Q27920" s="24"/>
      <c r="T27920" s="24"/>
      <c r="W27920" s="24"/>
      <c r="Z27920" s="24"/>
      <c r="AC27920" s="24"/>
      <c r="AI27920" s="24"/>
      <c r="AL27920" s="24"/>
      <c r="AO27920" s="24"/>
      <c r="AR27920" s="24"/>
      <c r="AU27920" s="24"/>
    </row>
    <row r="27921">
      <c r="J27921" s="18"/>
      <c r="N27921" s="24"/>
      <c r="Q27921" s="24"/>
      <c r="T27921" s="24"/>
      <c r="W27921" s="24"/>
      <c r="Z27921" s="24"/>
      <c r="AC27921" s="24"/>
      <c r="AI27921" s="24"/>
      <c r="AL27921" s="24"/>
      <c r="AO27921" s="24"/>
      <c r="AR27921" s="24"/>
      <c r="AU27921" s="24"/>
    </row>
    <row r="27922">
      <c r="J27922" s="18"/>
      <c r="N27922" s="24"/>
      <c r="Q27922" s="24"/>
      <c r="T27922" s="24"/>
      <c r="W27922" s="24"/>
      <c r="Z27922" s="24"/>
      <c r="AC27922" s="24"/>
      <c r="AI27922" s="24"/>
      <c r="AL27922" s="24"/>
      <c r="AO27922" s="24"/>
      <c r="AR27922" s="24"/>
      <c r="AU27922" s="24"/>
    </row>
    <row r="27923">
      <c r="J27923" s="18"/>
      <c r="N27923" s="24"/>
      <c r="Q27923" s="24"/>
      <c r="T27923" s="24"/>
      <c r="W27923" s="24"/>
      <c r="Z27923" s="24"/>
      <c r="AC27923" s="24"/>
      <c r="AI27923" s="24"/>
      <c r="AL27923" s="24"/>
      <c r="AO27923" s="24"/>
      <c r="AR27923" s="24"/>
      <c r="AU27923" s="24"/>
    </row>
    <row r="27924">
      <c r="J27924" s="18"/>
      <c r="N27924" s="24"/>
      <c r="Q27924" s="24"/>
      <c r="T27924" s="24"/>
      <c r="W27924" s="24"/>
      <c r="Z27924" s="24"/>
      <c r="AC27924" s="24"/>
      <c r="AI27924" s="24"/>
      <c r="AL27924" s="24"/>
      <c r="AO27924" s="24"/>
      <c r="AR27924" s="24"/>
      <c r="AU27924" s="24"/>
    </row>
    <row r="27925">
      <c r="J27925" s="18"/>
      <c r="N27925" s="24"/>
      <c r="Q27925" s="24"/>
      <c r="T27925" s="24"/>
      <c r="W27925" s="24"/>
      <c r="Z27925" s="24"/>
      <c r="AC27925" s="24"/>
      <c r="AI27925" s="24"/>
      <c r="AL27925" s="24"/>
      <c r="AO27925" s="24"/>
      <c r="AR27925" s="24"/>
      <c r="AU27925" s="24"/>
    </row>
    <row r="27926">
      <c r="J27926" s="18"/>
      <c r="N27926" s="24"/>
      <c r="Q27926" s="24"/>
      <c r="T27926" s="24"/>
      <c r="W27926" s="24"/>
      <c r="Z27926" s="24"/>
      <c r="AC27926" s="24"/>
      <c r="AI27926" s="24"/>
      <c r="AL27926" s="24"/>
      <c r="AO27926" s="24"/>
      <c r="AR27926" s="24"/>
      <c r="AU27926" s="24"/>
    </row>
    <row r="27927">
      <c r="J27927" s="18"/>
      <c r="N27927" s="24"/>
      <c r="Q27927" s="24"/>
      <c r="T27927" s="24"/>
      <c r="W27927" s="24"/>
      <c r="Z27927" s="24"/>
      <c r="AC27927" s="24"/>
      <c r="AI27927" s="24"/>
      <c r="AL27927" s="24"/>
      <c r="AO27927" s="24"/>
      <c r="AR27927" s="24"/>
      <c r="AU27927" s="24"/>
    </row>
    <row r="27928">
      <c r="J27928" s="18"/>
      <c r="N27928" s="24"/>
      <c r="Q27928" s="24"/>
      <c r="T27928" s="24"/>
      <c r="W27928" s="24"/>
      <c r="Z27928" s="24"/>
      <c r="AC27928" s="24"/>
      <c r="AI27928" s="24"/>
      <c r="AL27928" s="24"/>
      <c r="AO27928" s="24"/>
      <c r="AR27928" s="24"/>
      <c r="AU27928" s="24"/>
    </row>
    <row r="27929">
      <c r="J27929" s="18"/>
      <c r="N27929" s="24"/>
      <c r="Q27929" s="24"/>
      <c r="T27929" s="24"/>
      <c r="W27929" s="24"/>
      <c r="Z27929" s="24"/>
      <c r="AC27929" s="24"/>
      <c r="AI27929" s="24"/>
      <c r="AL27929" s="24"/>
      <c r="AO27929" s="24"/>
      <c r="AR27929" s="24"/>
      <c r="AU27929" s="24"/>
    </row>
    <row r="27930">
      <c r="J27930" s="18"/>
      <c r="N27930" s="24"/>
      <c r="Q27930" s="24"/>
      <c r="T27930" s="24"/>
      <c r="W27930" s="24"/>
      <c r="Z27930" s="24"/>
      <c r="AC27930" s="24"/>
      <c r="AI27930" s="24"/>
      <c r="AL27930" s="24"/>
      <c r="AO27930" s="24"/>
      <c r="AR27930" s="24"/>
      <c r="AU27930" s="24"/>
    </row>
    <row r="27931">
      <c r="J27931" s="18"/>
      <c r="N27931" s="24"/>
      <c r="Q27931" s="24"/>
      <c r="T27931" s="24"/>
      <c r="W27931" s="24"/>
      <c r="Z27931" s="24"/>
      <c r="AC27931" s="24"/>
      <c r="AI27931" s="24"/>
      <c r="AL27931" s="24"/>
      <c r="AO27931" s="24"/>
      <c r="AR27931" s="24"/>
      <c r="AU27931" s="24"/>
    </row>
    <row r="27932">
      <c r="J27932" s="18"/>
      <c r="N27932" s="24"/>
      <c r="Q27932" s="24"/>
      <c r="T27932" s="24"/>
      <c r="W27932" s="24"/>
      <c r="Z27932" s="24"/>
      <c r="AC27932" s="24"/>
      <c r="AI27932" s="24"/>
      <c r="AL27932" s="24"/>
      <c r="AO27932" s="24"/>
      <c r="AR27932" s="24"/>
      <c r="AU27932" s="24"/>
    </row>
    <row r="27933">
      <c r="J27933" s="18"/>
      <c r="N27933" s="24"/>
      <c r="Q27933" s="24"/>
      <c r="T27933" s="24"/>
      <c r="W27933" s="24"/>
      <c r="Z27933" s="24"/>
      <c r="AC27933" s="24"/>
      <c r="AI27933" s="24"/>
      <c r="AL27933" s="24"/>
      <c r="AO27933" s="24"/>
      <c r="AR27933" s="24"/>
      <c r="AU27933" s="24"/>
    </row>
    <row r="27934">
      <c r="J27934" s="18"/>
      <c r="N27934" s="24"/>
      <c r="Q27934" s="24"/>
      <c r="T27934" s="24"/>
      <c r="W27934" s="24"/>
      <c r="Z27934" s="24"/>
      <c r="AC27934" s="24"/>
      <c r="AI27934" s="24"/>
      <c r="AL27934" s="24"/>
      <c r="AO27934" s="24"/>
      <c r="AR27934" s="24"/>
      <c r="AU27934" s="24"/>
    </row>
    <row r="27935">
      <c r="J27935" s="18"/>
      <c r="N27935" s="24"/>
      <c r="Q27935" s="24"/>
      <c r="T27935" s="24"/>
      <c r="W27935" s="24"/>
      <c r="Z27935" s="24"/>
      <c r="AC27935" s="24"/>
      <c r="AI27935" s="24"/>
      <c r="AL27935" s="24"/>
      <c r="AO27935" s="24"/>
      <c r="AR27935" s="24"/>
      <c r="AU27935" s="24"/>
    </row>
    <row r="27936">
      <c r="J27936" s="18"/>
      <c r="N27936" s="24"/>
      <c r="Q27936" s="24"/>
      <c r="T27936" s="24"/>
      <c r="W27936" s="24"/>
      <c r="Z27936" s="24"/>
      <c r="AC27936" s="24"/>
      <c r="AI27936" s="24"/>
      <c r="AL27936" s="24"/>
      <c r="AO27936" s="24"/>
      <c r="AR27936" s="24"/>
      <c r="AU27936" s="24"/>
    </row>
    <row r="27937">
      <c r="J27937" s="18"/>
      <c r="N27937" s="24"/>
      <c r="Q27937" s="24"/>
      <c r="T27937" s="24"/>
      <c r="W27937" s="24"/>
      <c r="Z27937" s="24"/>
      <c r="AC27937" s="24"/>
      <c r="AI27937" s="24"/>
      <c r="AL27937" s="24"/>
      <c r="AO27937" s="24"/>
      <c r="AR27937" s="24"/>
      <c r="AU27937" s="24"/>
    </row>
    <row r="27938">
      <c r="J27938" s="18"/>
      <c r="N27938" s="24"/>
      <c r="Q27938" s="24"/>
      <c r="T27938" s="24"/>
      <c r="W27938" s="24"/>
      <c r="Z27938" s="24"/>
      <c r="AC27938" s="24"/>
      <c r="AI27938" s="24"/>
      <c r="AL27938" s="24"/>
      <c r="AO27938" s="24"/>
      <c r="AR27938" s="24"/>
      <c r="AU27938" s="24"/>
    </row>
    <row r="27939">
      <c r="J27939" s="18"/>
      <c r="N27939" s="24"/>
      <c r="Q27939" s="24"/>
      <c r="T27939" s="24"/>
      <c r="W27939" s="24"/>
      <c r="Z27939" s="24"/>
      <c r="AC27939" s="24"/>
      <c r="AI27939" s="24"/>
      <c r="AL27939" s="24"/>
      <c r="AO27939" s="24"/>
      <c r="AR27939" s="24"/>
      <c r="AU27939" s="24"/>
    </row>
    <row r="27940">
      <c r="J27940" s="18"/>
      <c r="N27940" s="24"/>
      <c r="Q27940" s="24"/>
      <c r="T27940" s="24"/>
      <c r="W27940" s="24"/>
      <c r="Z27940" s="24"/>
      <c r="AC27940" s="24"/>
      <c r="AI27940" s="24"/>
      <c r="AL27940" s="24"/>
      <c r="AO27940" s="24"/>
      <c r="AR27940" s="24"/>
      <c r="AU27940" s="24"/>
    </row>
    <row r="27941">
      <c r="J27941" s="18"/>
      <c r="N27941" s="24"/>
      <c r="Q27941" s="24"/>
      <c r="T27941" s="24"/>
      <c r="W27941" s="24"/>
      <c r="Z27941" s="24"/>
      <c r="AC27941" s="24"/>
      <c r="AI27941" s="24"/>
      <c r="AL27941" s="24"/>
      <c r="AO27941" s="24"/>
      <c r="AR27941" s="24"/>
      <c r="AU27941" s="24"/>
    </row>
    <row r="27942">
      <c r="J27942" s="18"/>
      <c r="N27942" s="24"/>
      <c r="Q27942" s="24"/>
      <c r="T27942" s="24"/>
      <c r="W27942" s="24"/>
      <c r="Z27942" s="24"/>
      <c r="AC27942" s="24"/>
      <c r="AI27942" s="24"/>
      <c r="AL27942" s="24"/>
      <c r="AO27942" s="24"/>
      <c r="AR27942" s="24"/>
      <c r="AU27942" s="24"/>
    </row>
    <row r="27943">
      <c r="J27943" s="18"/>
      <c r="N27943" s="24"/>
      <c r="Q27943" s="24"/>
      <c r="T27943" s="24"/>
      <c r="W27943" s="24"/>
      <c r="Z27943" s="24"/>
      <c r="AC27943" s="24"/>
      <c r="AI27943" s="24"/>
      <c r="AL27943" s="24"/>
      <c r="AO27943" s="24"/>
      <c r="AR27943" s="24"/>
      <c r="AU27943" s="24"/>
    </row>
    <row r="27944">
      <c r="J27944" s="18"/>
      <c r="N27944" s="24"/>
      <c r="Q27944" s="24"/>
      <c r="T27944" s="24"/>
      <c r="W27944" s="24"/>
      <c r="Z27944" s="24"/>
      <c r="AC27944" s="24"/>
      <c r="AI27944" s="24"/>
      <c r="AL27944" s="24"/>
      <c r="AO27944" s="24"/>
      <c r="AR27944" s="24"/>
      <c r="AU27944" s="24"/>
    </row>
    <row r="27945">
      <c r="J27945" s="18"/>
      <c r="N27945" s="24"/>
      <c r="Q27945" s="24"/>
      <c r="T27945" s="24"/>
      <c r="W27945" s="24"/>
      <c r="Z27945" s="24"/>
      <c r="AC27945" s="24"/>
      <c r="AI27945" s="24"/>
      <c r="AL27945" s="24"/>
      <c r="AO27945" s="24"/>
      <c r="AR27945" s="24"/>
      <c r="AU27945" s="24"/>
    </row>
    <row r="27946">
      <c r="J27946" s="18"/>
      <c r="N27946" s="24"/>
      <c r="Q27946" s="24"/>
      <c r="T27946" s="24"/>
      <c r="W27946" s="24"/>
      <c r="Z27946" s="24"/>
      <c r="AC27946" s="24"/>
      <c r="AI27946" s="24"/>
      <c r="AL27946" s="24"/>
      <c r="AO27946" s="24"/>
      <c r="AR27946" s="24"/>
      <c r="AU27946" s="24"/>
    </row>
    <row r="27947">
      <c r="J27947" s="18"/>
      <c r="N27947" s="24"/>
      <c r="Q27947" s="24"/>
      <c r="T27947" s="24"/>
      <c r="W27947" s="24"/>
      <c r="Z27947" s="24"/>
      <c r="AC27947" s="24"/>
      <c r="AI27947" s="24"/>
      <c r="AL27947" s="24"/>
      <c r="AO27947" s="24"/>
      <c r="AR27947" s="24"/>
      <c r="AU27947" s="24"/>
    </row>
    <row r="27948">
      <c r="J27948" s="18"/>
      <c r="N27948" s="24"/>
      <c r="Q27948" s="24"/>
      <c r="T27948" s="24"/>
      <c r="W27948" s="24"/>
      <c r="Z27948" s="24"/>
      <c r="AC27948" s="24"/>
      <c r="AI27948" s="24"/>
      <c r="AL27948" s="24"/>
      <c r="AO27948" s="24"/>
      <c r="AR27948" s="24"/>
      <c r="AU27948" s="24"/>
    </row>
    <row r="27949">
      <c r="J27949" s="18"/>
      <c r="N27949" s="24"/>
      <c r="Q27949" s="24"/>
      <c r="T27949" s="24"/>
      <c r="W27949" s="24"/>
      <c r="Z27949" s="24"/>
      <c r="AC27949" s="24"/>
      <c r="AI27949" s="24"/>
      <c r="AL27949" s="24"/>
      <c r="AO27949" s="24"/>
      <c r="AR27949" s="24"/>
      <c r="AU27949" s="24"/>
    </row>
    <row r="27950">
      <c r="J27950" s="18"/>
      <c r="N27950" s="24"/>
      <c r="Q27950" s="24"/>
      <c r="T27950" s="24"/>
      <c r="W27950" s="24"/>
      <c r="Z27950" s="24"/>
      <c r="AC27950" s="24"/>
      <c r="AI27950" s="24"/>
      <c r="AL27950" s="24"/>
      <c r="AO27950" s="24"/>
      <c r="AR27950" s="24"/>
      <c r="AU27950" s="24"/>
    </row>
    <row r="27951">
      <c r="J27951" s="18"/>
      <c r="N27951" s="24"/>
      <c r="Q27951" s="24"/>
      <c r="T27951" s="24"/>
      <c r="W27951" s="24"/>
      <c r="Z27951" s="24"/>
      <c r="AC27951" s="24"/>
      <c r="AI27951" s="24"/>
      <c r="AL27951" s="24"/>
      <c r="AO27951" s="24"/>
      <c r="AR27951" s="24"/>
      <c r="AU27951" s="24"/>
    </row>
    <row r="27952">
      <c r="J27952" s="18"/>
      <c r="N27952" s="24"/>
      <c r="Q27952" s="24"/>
      <c r="T27952" s="24"/>
      <c r="W27952" s="24"/>
      <c r="Z27952" s="24"/>
      <c r="AC27952" s="24"/>
      <c r="AI27952" s="24"/>
      <c r="AL27952" s="24"/>
      <c r="AO27952" s="24"/>
      <c r="AR27952" s="24"/>
      <c r="AU27952" s="24"/>
    </row>
    <row r="27953">
      <c r="J27953" s="18"/>
      <c r="N27953" s="24"/>
      <c r="Q27953" s="24"/>
      <c r="T27953" s="24"/>
      <c r="W27953" s="24"/>
      <c r="Z27953" s="24"/>
      <c r="AC27953" s="24"/>
      <c r="AI27953" s="24"/>
      <c r="AL27953" s="24"/>
      <c r="AO27953" s="24"/>
      <c r="AR27953" s="24"/>
      <c r="AU27953" s="24"/>
    </row>
    <row r="27954">
      <c r="J27954" s="18"/>
      <c r="N27954" s="24"/>
      <c r="Q27954" s="24"/>
      <c r="T27954" s="24"/>
      <c r="W27954" s="24"/>
      <c r="Z27954" s="24"/>
      <c r="AC27954" s="24"/>
      <c r="AI27954" s="24"/>
      <c r="AL27954" s="24"/>
      <c r="AO27954" s="24"/>
      <c r="AR27954" s="24"/>
      <c r="AU27954" s="24"/>
    </row>
    <row r="27955">
      <c r="J27955" s="18"/>
      <c r="N27955" s="24"/>
      <c r="Q27955" s="24"/>
      <c r="T27955" s="24"/>
      <c r="W27955" s="24"/>
      <c r="Z27955" s="24"/>
      <c r="AC27955" s="24"/>
      <c r="AI27955" s="24"/>
      <c r="AL27955" s="24"/>
      <c r="AO27955" s="24"/>
      <c r="AR27955" s="24"/>
      <c r="AU27955" s="24"/>
    </row>
    <row r="27956">
      <c r="J27956" s="18"/>
      <c r="N27956" s="24"/>
      <c r="Q27956" s="24"/>
      <c r="T27956" s="24"/>
      <c r="W27956" s="24"/>
      <c r="Z27956" s="24"/>
      <c r="AC27956" s="24"/>
      <c r="AI27956" s="24"/>
      <c r="AL27956" s="24"/>
      <c r="AO27956" s="24"/>
      <c r="AR27956" s="24"/>
      <c r="AU27956" s="24"/>
    </row>
    <row r="27957">
      <c r="J27957" s="18"/>
      <c r="N27957" s="24"/>
      <c r="Q27957" s="24"/>
      <c r="T27957" s="24"/>
      <c r="W27957" s="24"/>
      <c r="Z27957" s="24"/>
      <c r="AC27957" s="24"/>
      <c r="AI27957" s="24"/>
      <c r="AL27957" s="24"/>
      <c r="AO27957" s="24"/>
      <c r="AR27957" s="24"/>
      <c r="AU27957" s="24"/>
    </row>
    <row r="27958">
      <c r="J27958" s="18"/>
      <c r="N27958" s="24"/>
      <c r="Q27958" s="24"/>
      <c r="T27958" s="24"/>
      <c r="W27958" s="24"/>
      <c r="Z27958" s="24"/>
      <c r="AC27958" s="24"/>
      <c r="AI27958" s="24"/>
      <c r="AL27958" s="24"/>
      <c r="AO27958" s="24"/>
      <c r="AR27958" s="24"/>
      <c r="AU27958" s="24"/>
    </row>
    <row r="27959">
      <c r="J27959" s="18"/>
      <c r="N27959" s="24"/>
      <c r="Q27959" s="24"/>
      <c r="T27959" s="24"/>
      <c r="W27959" s="24"/>
      <c r="Z27959" s="24"/>
      <c r="AC27959" s="24"/>
      <c r="AI27959" s="24"/>
      <c r="AL27959" s="24"/>
      <c r="AO27959" s="24"/>
      <c r="AR27959" s="24"/>
      <c r="AU27959" s="24"/>
    </row>
    <row r="27960">
      <c r="J27960" s="18"/>
      <c r="N27960" s="24"/>
      <c r="Q27960" s="24"/>
      <c r="T27960" s="24"/>
      <c r="W27960" s="24"/>
      <c r="Z27960" s="24"/>
      <c r="AC27960" s="24"/>
      <c r="AI27960" s="24"/>
      <c r="AL27960" s="24"/>
      <c r="AO27960" s="24"/>
      <c r="AR27960" s="24"/>
      <c r="AU27960" s="24"/>
    </row>
    <row r="27961">
      <c r="J27961" s="18"/>
      <c r="N27961" s="24"/>
      <c r="Q27961" s="24"/>
      <c r="T27961" s="24"/>
      <c r="W27961" s="24"/>
      <c r="Z27961" s="24"/>
      <c r="AC27961" s="24"/>
      <c r="AI27961" s="24"/>
      <c r="AL27961" s="24"/>
      <c r="AO27961" s="24"/>
      <c r="AR27961" s="24"/>
      <c r="AU27961" s="24"/>
    </row>
    <row r="27962">
      <c r="J27962" s="18"/>
      <c r="N27962" s="24"/>
      <c r="Q27962" s="24"/>
      <c r="T27962" s="24"/>
      <c r="W27962" s="24"/>
      <c r="Z27962" s="24"/>
      <c r="AC27962" s="24"/>
      <c r="AI27962" s="24"/>
      <c r="AL27962" s="24"/>
      <c r="AO27962" s="24"/>
      <c r="AR27962" s="24"/>
      <c r="AU27962" s="24"/>
    </row>
    <row r="27963">
      <c r="J27963" s="18"/>
      <c r="N27963" s="24"/>
      <c r="Q27963" s="24"/>
      <c r="T27963" s="24"/>
      <c r="W27963" s="24"/>
      <c r="Z27963" s="24"/>
      <c r="AC27963" s="24"/>
      <c r="AI27963" s="24"/>
      <c r="AL27963" s="24"/>
      <c r="AO27963" s="24"/>
      <c r="AR27963" s="24"/>
      <c r="AU27963" s="24"/>
    </row>
    <row r="27964">
      <c r="J27964" s="18"/>
      <c r="N27964" s="24"/>
      <c r="Q27964" s="24"/>
      <c r="T27964" s="24"/>
      <c r="W27964" s="24"/>
      <c r="Z27964" s="24"/>
      <c r="AC27964" s="24"/>
      <c r="AI27964" s="24"/>
      <c r="AL27964" s="24"/>
      <c r="AO27964" s="24"/>
      <c r="AR27964" s="24"/>
      <c r="AU27964" s="24"/>
    </row>
    <row r="27965">
      <c r="J27965" s="18"/>
      <c r="N27965" s="24"/>
      <c r="Q27965" s="24"/>
      <c r="T27965" s="24"/>
      <c r="W27965" s="24"/>
      <c r="Z27965" s="24"/>
      <c r="AC27965" s="24"/>
      <c r="AI27965" s="24"/>
      <c r="AL27965" s="24"/>
      <c r="AO27965" s="24"/>
      <c r="AR27965" s="24"/>
      <c r="AU27965" s="24"/>
    </row>
    <row r="27966">
      <c r="J27966" s="18"/>
      <c r="N27966" s="24"/>
      <c r="Q27966" s="24"/>
      <c r="T27966" s="24"/>
      <c r="W27966" s="24"/>
      <c r="Z27966" s="24"/>
      <c r="AC27966" s="24"/>
      <c r="AI27966" s="24"/>
      <c r="AL27966" s="24"/>
      <c r="AO27966" s="24"/>
      <c r="AR27966" s="24"/>
      <c r="AU27966" s="24"/>
    </row>
    <row r="27967">
      <c r="J27967" s="18"/>
      <c r="N27967" s="24"/>
      <c r="Q27967" s="24"/>
      <c r="T27967" s="24"/>
      <c r="W27967" s="24"/>
      <c r="Z27967" s="24"/>
      <c r="AC27967" s="24"/>
      <c r="AI27967" s="24"/>
      <c r="AL27967" s="24"/>
      <c r="AO27967" s="24"/>
      <c r="AR27967" s="24"/>
      <c r="AU27967" s="24"/>
    </row>
    <row r="27968">
      <c r="J27968" s="18"/>
      <c r="N27968" s="24"/>
      <c r="Q27968" s="24"/>
      <c r="T27968" s="24"/>
      <c r="W27968" s="24"/>
      <c r="Z27968" s="24"/>
      <c r="AC27968" s="24"/>
      <c r="AI27968" s="24"/>
      <c r="AL27968" s="24"/>
      <c r="AO27968" s="24"/>
      <c r="AR27968" s="24"/>
      <c r="AU27968" s="24"/>
    </row>
    <row r="27969">
      <c r="J27969" s="18"/>
      <c r="N27969" s="24"/>
      <c r="Q27969" s="24"/>
      <c r="T27969" s="24"/>
      <c r="W27969" s="24"/>
      <c r="Z27969" s="24"/>
      <c r="AC27969" s="24"/>
      <c r="AI27969" s="24"/>
      <c r="AL27969" s="24"/>
      <c r="AO27969" s="24"/>
      <c r="AR27969" s="24"/>
      <c r="AU27969" s="24"/>
    </row>
    <row r="27970">
      <c r="J27970" s="18"/>
      <c r="N27970" s="24"/>
      <c r="Q27970" s="24"/>
      <c r="T27970" s="24"/>
      <c r="W27970" s="24"/>
      <c r="Z27970" s="24"/>
      <c r="AC27970" s="24"/>
      <c r="AI27970" s="24"/>
      <c r="AL27970" s="24"/>
      <c r="AO27970" s="24"/>
      <c r="AR27970" s="24"/>
      <c r="AU27970" s="24"/>
    </row>
    <row r="27971">
      <c r="J27971" s="18"/>
      <c r="N27971" s="24"/>
      <c r="Q27971" s="24"/>
      <c r="T27971" s="24"/>
      <c r="W27971" s="24"/>
      <c r="Z27971" s="24"/>
      <c r="AC27971" s="24"/>
      <c r="AI27971" s="24"/>
      <c r="AL27971" s="24"/>
      <c r="AO27971" s="24"/>
      <c r="AR27971" s="24"/>
      <c r="AU27971" s="24"/>
    </row>
    <row r="27972">
      <c r="J27972" s="18"/>
      <c r="N27972" s="24"/>
      <c r="Q27972" s="24"/>
      <c r="T27972" s="24"/>
      <c r="W27972" s="24"/>
      <c r="Z27972" s="24"/>
      <c r="AC27972" s="24"/>
      <c r="AI27972" s="24"/>
      <c r="AL27972" s="24"/>
      <c r="AO27972" s="24"/>
      <c r="AR27972" s="24"/>
      <c r="AU27972" s="24"/>
    </row>
    <row r="27973">
      <c r="J27973" s="18"/>
      <c r="N27973" s="24"/>
      <c r="Q27973" s="24"/>
      <c r="T27973" s="24"/>
      <c r="W27973" s="24"/>
      <c r="Z27973" s="24"/>
      <c r="AC27973" s="24"/>
      <c r="AI27973" s="24"/>
      <c r="AL27973" s="24"/>
      <c r="AO27973" s="24"/>
      <c r="AR27973" s="24"/>
      <c r="AU27973" s="24"/>
    </row>
    <row r="27974">
      <c r="J27974" s="18"/>
      <c r="N27974" s="24"/>
      <c r="Q27974" s="24"/>
      <c r="T27974" s="24"/>
      <c r="W27974" s="24"/>
      <c r="Z27974" s="24"/>
      <c r="AC27974" s="24"/>
      <c r="AI27974" s="24"/>
      <c r="AL27974" s="24"/>
      <c r="AO27974" s="24"/>
      <c r="AR27974" s="24"/>
      <c r="AU27974" s="24"/>
    </row>
    <row r="27975">
      <c r="J27975" s="18"/>
      <c r="N27975" s="24"/>
      <c r="Q27975" s="24"/>
      <c r="T27975" s="24"/>
      <c r="W27975" s="24"/>
      <c r="Z27975" s="24"/>
      <c r="AC27975" s="24"/>
      <c r="AI27975" s="24"/>
      <c r="AL27975" s="24"/>
      <c r="AO27975" s="24"/>
      <c r="AR27975" s="24"/>
      <c r="AU27975" s="24"/>
    </row>
    <row r="27976">
      <c r="J27976" s="18"/>
      <c r="N27976" s="24"/>
      <c r="Q27976" s="24"/>
      <c r="T27976" s="24"/>
      <c r="W27976" s="24"/>
      <c r="Z27976" s="24"/>
      <c r="AC27976" s="24"/>
      <c r="AI27976" s="24"/>
      <c r="AL27976" s="24"/>
      <c r="AO27976" s="24"/>
      <c r="AR27976" s="24"/>
      <c r="AU27976" s="24"/>
    </row>
    <row r="27977">
      <c r="J27977" s="18"/>
      <c r="N27977" s="24"/>
      <c r="Q27977" s="24"/>
      <c r="T27977" s="24"/>
      <c r="W27977" s="24"/>
      <c r="Z27977" s="24"/>
      <c r="AC27977" s="24"/>
      <c r="AI27977" s="24"/>
      <c r="AL27977" s="24"/>
      <c r="AO27977" s="24"/>
      <c r="AR27977" s="24"/>
      <c r="AU27977" s="24"/>
    </row>
    <row r="27978">
      <c r="J27978" s="18"/>
      <c r="N27978" s="24"/>
      <c r="Q27978" s="24"/>
      <c r="T27978" s="24"/>
      <c r="W27978" s="24"/>
      <c r="Z27978" s="24"/>
      <c r="AC27978" s="24"/>
      <c r="AI27978" s="24"/>
      <c r="AL27978" s="24"/>
      <c r="AO27978" s="24"/>
      <c r="AR27978" s="24"/>
      <c r="AU27978" s="24"/>
    </row>
    <row r="27979">
      <c r="J27979" s="18"/>
      <c r="N27979" s="24"/>
      <c r="Q27979" s="24"/>
      <c r="T27979" s="24"/>
      <c r="W27979" s="24"/>
      <c r="Z27979" s="24"/>
      <c r="AC27979" s="24"/>
      <c r="AI27979" s="24"/>
      <c r="AL27979" s="24"/>
      <c r="AO27979" s="24"/>
      <c r="AR27979" s="24"/>
      <c r="AU27979" s="24"/>
    </row>
    <row r="27980">
      <c r="J27980" s="18"/>
      <c r="N27980" s="24"/>
      <c r="Q27980" s="24"/>
      <c r="T27980" s="24"/>
      <c r="W27980" s="24"/>
      <c r="Z27980" s="24"/>
      <c r="AC27980" s="24"/>
      <c r="AI27980" s="24"/>
      <c r="AL27980" s="24"/>
      <c r="AO27980" s="24"/>
      <c r="AR27980" s="24"/>
      <c r="AU27980" s="24"/>
    </row>
    <row r="27981">
      <c r="J27981" s="18"/>
      <c r="N27981" s="24"/>
      <c r="Q27981" s="24"/>
      <c r="T27981" s="24"/>
      <c r="W27981" s="24"/>
      <c r="Z27981" s="24"/>
      <c r="AC27981" s="24"/>
      <c r="AI27981" s="24"/>
      <c r="AL27981" s="24"/>
      <c r="AO27981" s="24"/>
      <c r="AR27981" s="24"/>
      <c r="AU27981" s="24"/>
    </row>
    <row r="27982">
      <c r="J27982" s="18"/>
      <c r="N27982" s="24"/>
      <c r="Q27982" s="24"/>
      <c r="T27982" s="24"/>
      <c r="W27982" s="24"/>
      <c r="Z27982" s="24"/>
      <c r="AC27982" s="24"/>
      <c r="AI27982" s="24"/>
      <c r="AL27982" s="24"/>
      <c r="AO27982" s="24"/>
      <c r="AR27982" s="24"/>
      <c r="AU27982" s="24"/>
    </row>
    <row r="27983">
      <c r="J27983" s="18"/>
      <c r="N27983" s="24"/>
      <c r="Q27983" s="24"/>
      <c r="T27983" s="24"/>
      <c r="W27983" s="24"/>
      <c r="Z27983" s="24"/>
      <c r="AC27983" s="24"/>
      <c r="AI27983" s="24"/>
      <c r="AL27983" s="24"/>
      <c r="AO27983" s="24"/>
      <c r="AR27983" s="24"/>
      <c r="AU27983" s="24"/>
    </row>
    <row r="27984">
      <c r="J27984" s="18"/>
      <c r="N27984" s="24"/>
      <c r="Q27984" s="24"/>
      <c r="T27984" s="24"/>
      <c r="W27984" s="24"/>
      <c r="Z27984" s="24"/>
      <c r="AC27984" s="24"/>
      <c r="AI27984" s="24"/>
      <c r="AL27984" s="24"/>
      <c r="AO27984" s="24"/>
      <c r="AR27984" s="24"/>
      <c r="AU27984" s="24"/>
    </row>
    <row r="27985">
      <c r="J27985" s="18"/>
      <c r="N27985" s="24"/>
      <c r="Q27985" s="24"/>
      <c r="T27985" s="24"/>
      <c r="W27985" s="24"/>
      <c r="Z27985" s="24"/>
      <c r="AC27985" s="24"/>
      <c r="AI27985" s="24"/>
      <c r="AL27985" s="24"/>
      <c r="AO27985" s="24"/>
      <c r="AR27985" s="24"/>
      <c r="AU27985" s="24"/>
    </row>
    <row r="27986">
      <c r="J27986" s="18"/>
      <c r="N27986" s="24"/>
      <c r="Q27986" s="24"/>
      <c r="T27986" s="24"/>
      <c r="W27986" s="24"/>
      <c r="Z27986" s="24"/>
      <c r="AC27986" s="24"/>
      <c r="AI27986" s="24"/>
      <c r="AL27986" s="24"/>
      <c r="AO27986" s="24"/>
      <c r="AR27986" s="24"/>
      <c r="AU27986" s="24"/>
    </row>
    <row r="27987">
      <c r="J27987" s="18"/>
      <c r="N27987" s="24"/>
      <c r="Q27987" s="24"/>
      <c r="T27987" s="24"/>
      <c r="W27987" s="24"/>
      <c r="Z27987" s="24"/>
      <c r="AC27987" s="24"/>
      <c r="AI27987" s="24"/>
      <c r="AL27987" s="24"/>
      <c r="AO27987" s="24"/>
      <c r="AR27987" s="24"/>
      <c r="AU27987" s="24"/>
    </row>
    <row r="27988">
      <c r="J27988" s="18"/>
      <c r="N27988" s="24"/>
      <c r="Q27988" s="24"/>
      <c r="T27988" s="24"/>
      <c r="W27988" s="24"/>
      <c r="Z27988" s="24"/>
      <c r="AC27988" s="24"/>
      <c r="AI27988" s="24"/>
      <c r="AL27988" s="24"/>
      <c r="AO27988" s="24"/>
      <c r="AR27988" s="24"/>
      <c r="AU27988" s="24"/>
    </row>
    <row r="27989">
      <c r="J27989" s="18"/>
      <c r="N27989" s="24"/>
      <c r="Q27989" s="24"/>
      <c r="T27989" s="24"/>
      <c r="W27989" s="24"/>
      <c r="Z27989" s="24"/>
      <c r="AC27989" s="24"/>
      <c r="AI27989" s="24"/>
      <c r="AL27989" s="24"/>
      <c r="AO27989" s="24"/>
      <c r="AR27989" s="24"/>
      <c r="AU27989" s="24"/>
    </row>
    <row r="27990">
      <c r="J27990" s="18"/>
      <c r="N27990" s="24"/>
      <c r="Q27990" s="24"/>
      <c r="T27990" s="24"/>
      <c r="W27990" s="24"/>
      <c r="Z27990" s="24"/>
      <c r="AC27990" s="24"/>
      <c r="AI27990" s="24"/>
      <c r="AL27990" s="24"/>
      <c r="AO27990" s="24"/>
      <c r="AR27990" s="24"/>
      <c r="AU27990" s="24"/>
    </row>
    <row r="27991">
      <c r="J27991" s="18"/>
      <c r="N27991" s="24"/>
      <c r="Q27991" s="24"/>
      <c r="T27991" s="24"/>
      <c r="W27991" s="24"/>
      <c r="Z27991" s="24"/>
      <c r="AC27991" s="24"/>
      <c r="AI27991" s="24"/>
      <c r="AL27991" s="24"/>
      <c r="AO27991" s="24"/>
      <c r="AR27991" s="24"/>
      <c r="AU27991" s="24"/>
    </row>
    <row r="27992">
      <c r="J27992" s="18"/>
      <c r="N27992" s="24"/>
      <c r="Q27992" s="24"/>
      <c r="T27992" s="24"/>
      <c r="W27992" s="24"/>
      <c r="Z27992" s="24"/>
      <c r="AC27992" s="24"/>
      <c r="AI27992" s="24"/>
      <c r="AL27992" s="24"/>
      <c r="AO27992" s="24"/>
      <c r="AR27992" s="24"/>
      <c r="AU27992" s="24"/>
    </row>
    <row r="27993">
      <c r="J27993" s="18"/>
      <c r="N27993" s="24"/>
      <c r="Q27993" s="24"/>
      <c r="T27993" s="24"/>
      <c r="W27993" s="24"/>
      <c r="Z27993" s="24"/>
      <c r="AC27993" s="24"/>
      <c r="AI27993" s="24"/>
      <c r="AL27993" s="24"/>
      <c r="AO27993" s="24"/>
      <c r="AR27993" s="24"/>
      <c r="AU27993" s="24"/>
    </row>
    <row r="27994">
      <c r="J27994" s="18"/>
      <c r="N27994" s="24"/>
      <c r="Q27994" s="24"/>
      <c r="T27994" s="24"/>
      <c r="W27994" s="24"/>
      <c r="Z27994" s="24"/>
      <c r="AC27994" s="24"/>
      <c r="AI27994" s="24"/>
      <c r="AL27994" s="24"/>
      <c r="AO27994" s="24"/>
      <c r="AR27994" s="24"/>
      <c r="AU27994" s="24"/>
    </row>
    <row r="27995">
      <c r="J27995" s="18"/>
      <c r="N27995" s="24"/>
      <c r="Q27995" s="24"/>
      <c r="T27995" s="24"/>
      <c r="W27995" s="24"/>
      <c r="Z27995" s="24"/>
      <c r="AC27995" s="24"/>
      <c r="AI27995" s="24"/>
      <c r="AL27995" s="24"/>
      <c r="AO27995" s="24"/>
      <c r="AR27995" s="24"/>
      <c r="AU27995" s="24"/>
    </row>
    <row r="27996">
      <c r="J27996" s="18"/>
      <c r="N27996" s="24"/>
      <c r="Q27996" s="24"/>
      <c r="T27996" s="24"/>
      <c r="W27996" s="24"/>
      <c r="Z27996" s="24"/>
      <c r="AC27996" s="24"/>
      <c r="AI27996" s="24"/>
      <c r="AL27996" s="24"/>
      <c r="AO27996" s="24"/>
      <c r="AR27996" s="24"/>
      <c r="AU27996" s="24"/>
    </row>
    <row r="27997">
      <c r="J27997" s="18"/>
      <c r="N27997" s="24"/>
      <c r="Q27997" s="24"/>
      <c r="T27997" s="24"/>
      <c r="W27997" s="24"/>
      <c r="Z27997" s="24"/>
      <c r="AC27997" s="24"/>
      <c r="AI27997" s="24"/>
      <c r="AL27997" s="24"/>
      <c r="AO27997" s="24"/>
      <c r="AR27997" s="24"/>
      <c r="AU27997" s="24"/>
    </row>
    <row r="27998">
      <c r="J27998" s="18"/>
      <c r="N27998" s="24"/>
      <c r="Q27998" s="24"/>
      <c r="T27998" s="24"/>
      <c r="W27998" s="24"/>
      <c r="Z27998" s="24"/>
      <c r="AC27998" s="24"/>
      <c r="AI27998" s="24"/>
      <c r="AL27998" s="24"/>
      <c r="AO27998" s="24"/>
      <c r="AR27998" s="24"/>
      <c r="AU27998" s="24"/>
    </row>
    <row r="27999">
      <c r="J27999" s="18"/>
      <c r="N27999" s="24"/>
      <c r="Q27999" s="24"/>
      <c r="T27999" s="24"/>
      <c r="W27999" s="24"/>
      <c r="Z27999" s="24"/>
      <c r="AC27999" s="24"/>
      <c r="AI27999" s="24"/>
      <c r="AL27999" s="24"/>
      <c r="AO27999" s="24"/>
      <c r="AR27999" s="24"/>
      <c r="AU27999" s="24"/>
    </row>
    <row r="28000">
      <c r="J28000" s="18"/>
      <c r="N28000" s="24"/>
      <c r="Q28000" s="24"/>
      <c r="T28000" s="24"/>
      <c r="W28000" s="24"/>
      <c r="Z28000" s="24"/>
      <c r="AC28000" s="24"/>
      <c r="AI28000" s="24"/>
      <c r="AL28000" s="24"/>
      <c r="AO28000" s="24"/>
      <c r="AR28000" s="24"/>
      <c r="AU28000" s="24"/>
    </row>
    <row r="28001">
      <c r="J28001" s="18"/>
      <c r="N28001" s="24"/>
      <c r="Q28001" s="24"/>
      <c r="T28001" s="24"/>
      <c r="W28001" s="24"/>
      <c r="Z28001" s="24"/>
      <c r="AC28001" s="24"/>
      <c r="AI28001" s="24"/>
      <c r="AL28001" s="24"/>
      <c r="AO28001" s="24"/>
      <c r="AR28001" s="24"/>
      <c r="AU28001" s="24"/>
    </row>
    <row r="28002">
      <c r="J28002" s="18"/>
      <c r="N28002" s="24"/>
      <c r="Q28002" s="24"/>
      <c r="T28002" s="24"/>
      <c r="W28002" s="24"/>
      <c r="Z28002" s="24"/>
      <c r="AC28002" s="24"/>
      <c r="AI28002" s="24"/>
      <c r="AL28002" s="24"/>
      <c r="AO28002" s="24"/>
      <c r="AR28002" s="24"/>
      <c r="AU28002" s="24"/>
    </row>
    <row r="28003">
      <c r="J28003" s="18"/>
      <c r="N28003" s="24"/>
      <c r="Q28003" s="24"/>
      <c r="T28003" s="24"/>
      <c r="W28003" s="24"/>
      <c r="Z28003" s="24"/>
      <c r="AC28003" s="24"/>
      <c r="AI28003" s="24"/>
      <c r="AL28003" s="24"/>
      <c r="AO28003" s="24"/>
      <c r="AR28003" s="24"/>
      <c r="AU28003" s="24"/>
    </row>
    <row r="28004">
      <c r="J28004" s="18"/>
      <c r="N28004" s="24"/>
      <c r="Q28004" s="24"/>
      <c r="T28004" s="24"/>
      <c r="W28004" s="24"/>
      <c r="Z28004" s="24"/>
      <c r="AC28004" s="24"/>
      <c r="AI28004" s="24"/>
      <c r="AL28004" s="24"/>
      <c r="AO28004" s="24"/>
      <c r="AR28004" s="24"/>
      <c r="AU28004" s="24"/>
    </row>
    <row r="28005">
      <c r="J28005" s="18"/>
      <c r="N28005" s="24"/>
      <c r="Q28005" s="24"/>
      <c r="T28005" s="24"/>
      <c r="W28005" s="24"/>
      <c r="Z28005" s="24"/>
      <c r="AC28005" s="24"/>
      <c r="AI28005" s="24"/>
      <c r="AL28005" s="24"/>
      <c r="AO28005" s="24"/>
      <c r="AR28005" s="24"/>
      <c r="AU28005" s="24"/>
    </row>
    <row r="28006">
      <c r="J28006" s="18"/>
      <c r="N28006" s="24"/>
      <c r="Q28006" s="24"/>
      <c r="T28006" s="24"/>
      <c r="W28006" s="24"/>
      <c r="Z28006" s="24"/>
      <c r="AC28006" s="24"/>
      <c r="AI28006" s="24"/>
      <c r="AL28006" s="24"/>
      <c r="AO28006" s="24"/>
      <c r="AR28006" s="24"/>
      <c r="AU28006" s="24"/>
    </row>
    <row r="28007">
      <c r="J28007" s="18"/>
      <c r="N28007" s="24"/>
      <c r="Q28007" s="24"/>
      <c r="T28007" s="24"/>
      <c r="W28007" s="24"/>
      <c r="Z28007" s="24"/>
      <c r="AC28007" s="24"/>
      <c r="AI28007" s="24"/>
      <c r="AL28007" s="24"/>
      <c r="AO28007" s="24"/>
      <c r="AR28007" s="24"/>
      <c r="AU28007" s="24"/>
    </row>
    <row r="28008">
      <c r="J28008" s="18"/>
      <c r="N28008" s="24"/>
      <c r="Q28008" s="24"/>
      <c r="T28008" s="24"/>
      <c r="W28008" s="24"/>
      <c r="Z28008" s="24"/>
      <c r="AC28008" s="24"/>
      <c r="AI28008" s="24"/>
      <c r="AL28008" s="24"/>
      <c r="AO28008" s="24"/>
      <c r="AR28008" s="24"/>
      <c r="AU28008" s="24"/>
    </row>
    <row r="28009">
      <c r="J28009" s="18"/>
      <c r="N28009" s="24"/>
      <c r="Q28009" s="24"/>
      <c r="T28009" s="24"/>
      <c r="W28009" s="24"/>
      <c r="Z28009" s="24"/>
      <c r="AC28009" s="24"/>
      <c r="AI28009" s="24"/>
      <c r="AL28009" s="24"/>
      <c r="AO28009" s="24"/>
      <c r="AR28009" s="24"/>
      <c r="AU28009" s="24"/>
    </row>
    <row r="28010">
      <c r="J28010" s="18"/>
      <c r="N28010" s="24"/>
      <c r="Q28010" s="24"/>
      <c r="T28010" s="24"/>
      <c r="W28010" s="24"/>
      <c r="Z28010" s="24"/>
      <c r="AC28010" s="24"/>
      <c r="AI28010" s="24"/>
      <c r="AL28010" s="24"/>
      <c r="AO28010" s="24"/>
      <c r="AR28010" s="24"/>
      <c r="AU28010" s="24"/>
    </row>
    <row r="28011">
      <c r="J28011" s="18"/>
      <c r="N28011" s="24"/>
      <c r="Q28011" s="24"/>
      <c r="T28011" s="24"/>
      <c r="W28011" s="24"/>
      <c r="Z28011" s="24"/>
      <c r="AC28011" s="24"/>
      <c r="AI28011" s="24"/>
      <c r="AL28011" s="24"/>
      <c r="AO28011" s="24"/>
      <c r="AR28011" s="24"/>
      <c r="AU28011" s="24"/>
    </row>
    <row r="28012">
      <c r="J28012" s="18"/>
      <c r="N28012" s="24"/>
      <c r="Q28012" s="24"/>
      <c r="T28012" s="24"/>
      <c r="W28012" s="24"/>
      <c r="Z28012" s="24"/>
      <c r="AC28012" s="24"/>
      <c r="AI28012" s="24"/>
      <c r="AL28012" s="24"/>
      <c r="AO28012" s="24"/>
      <c r="AR28012" s="24"/>
      <c r="AU28012" s="24"/>
    </row>
    <row r="28013">
      <c r="J28013" s="18"/>
      <c r="N28013" s="24"/>
      <c r="Q28013" s="24"/>
      <c r="T28013" s="24"/>
      <c r="W28013" s="24"/>
      <c r="Z28013" s="24"/>
      <c r="AC28013" s="24"/>
      <c r="AI28013" s="24"/>
      <c r="AL28013" s="24"/>
      <c r="AO28013" s="24"/>
      <c r="AR28013" s="24"/>
      <c r="AU28013" s="24"/>
    </row>
    <row r="28014">
      <c r="J28014" s="18"/>
      <c r="N28014" s="24"/>
      <c r="Q28014" s="24"/>
      <c r="T28014" s="24"/>
      <c r="W28014" s="24"/>
      <c r="Z28014" s="24"/>
      <c r="AC28014" s="24"/>
      <c r="AI28014" s="24"/>
      <c r="AL28014" s="24"/>
      <c r="AO28014" s="24"/>
      <c r="AR28014" s="24"/>
      <c r="AU28014" s="24"/>
    </row>
    <row r="28015">
      <c r="J28015" s="18"/>
      <c r="N28015" s="24"/>
      <c r="Q28015" s="24"/>
      <c r="T28015" s="24"/>
      <c r="W28015" s="24"/>
      <c r="Z28015" s="24"/>
      <c r="AC28015" s="24"/>
      <c r="AI28015" s="24"/>
      <c r="AL28015" s="24"/>
      <c r="AO28015" s="24"/>
      <c r="AR28015" s="24"/>
      <c r="AU28015" s="24"/>
    </row>
    <row r="28016">
      <c r="J28016" s="18"/>
      <c r="N28016" s="24"/>
      <c r="Q28016" s="24"/>
      <c r="T28016" s="24"/>
      <c r="W28016" s="24"/>
      <c r="Z28016" s="24"/>
      <c r="AC28016" s="24"/>
      <c r="AI28016" s="24"/>
      <c r="AL28016" s="24"/>
      <c r="AO28016" s="24"/>
      <c r="AR28016" s="24"/>
      <c r="AU28016" s="24"/>
    </row>
    <row r="28017">
      <c r="J28017" s="18"/>
      <c r="N28017" s="24"/>
      <c r="Q28017" s="24"/>
      <c r="T28017" s="24"/>
      <c r="W28017" s="24"/>
      <c r="Z28017" s="24"/>
      <c r="AC28017" s="24"/>
      <c r="AI28017" s="24"/>
      <c r="AL28017" s="24"/>
      <c r="AO28017" s="24"/>
      <c r="AR28017" s="24"/>
      <c r="AU28017" s="24"/>
    </row>
    <row r="28018">
      <c r="J28018" s="18"/>
      <c r="N28018" s="24"/>
      <c r="Q28018" s="24"/>
      <c r="T28018" s="24"/>
      <c r="W28018" s="24"/>
      <c r="Z28018" s="24"/>
      <c r="AC28018" s="24"/>
      <c r="AI28018" s="24"/>
      <c r="AL28018" s="24"/>
      <c r="AO28018" s="24"/>
      <c r="AR28018" s="24"/>
      <c r="AU28018" s="24"/>
    </row>
    <row r="28019">
      <c r="J28019" s="18"/>
      <c r="N28019" s="24"/>
      <c r="Q28019" s="24"/>
      <c r="T28019" s="24"/>
      <c r="W28019" s="24"/>
      <c r="Z28019" s="24"/>
      <c r="AC28019" s="24"/>
      <c r="AI28019" s="24"/>
      <c r="AL28019" s="24"/>
      <c r="AO28019" s="24"/>
      <c r="AR28019" s="24"/>
      <c r="AU28019" s="24"/>
    </row>
    <row r="28020">
      <c r="J28020" s="18"/>
      <c r="N28020" s="24"/>
      <c r="Q28020" s="24"/>
      <c r="T28020" s="24"/>
      <c r="W28020" s="24"/>
      <c r="Z28020" s="24"/>
      <c r="AC28020" s="24"/>
      <c r="AI28020" s="24"/>
      <c r="AL28020" s="24"/>
      <c r="AO28020" s="24"/>
      <c r="AR28020" s="24"/>
      <c r="AU28020" s="24"/>
    </row>
    <row r="28021">
      <c r="J28021" s="18"/>
      <c r="N28021" s="24"/>
      <c r="Q28021" s="24"/>
      <c r="T28021" s="24"/>
      <c r="W28021" s="24"/>
      <c r="Z28021" s="24"/>
      <c r="AC28021" s="24"/>
      <c r="AI28021" s="24"/>
      <c r="AL28021" s="24"/>
      <c r="AO28021" s="24"/>
      <c r="AR28021" s="24"/>
      <c r="AU28021" s="24"/>
    </row>
    <row r="28022">
      <c r="J28022" s="18"/>
      <c r="N28022" s="24"/>
      <c r="Q28022" s="24"/>
      <c r="T28022" s="24"/>
      <c r="W28022" s="24"/>
      <c r="Z28022" s="24"/>
      <c r="AC28022" s="24"/>
      <c r="AI28022" s="24"/>
      <c r="AL28022" s="24"/>
      <c r="AO28022" s="24"/>
      <c r="AR28022" s="24"/>
      <c r="AU28022" s="24"/>
    </row>
    <row r="28023">
      <c r="J28023" s="18"/>
      <c r="N28023" s="24"/>
      <c r="Q28023" s="24"/>
      <c r="T28023" s="24"/>
      <c r="W28023" s="24"/>
      <c r="Z28023" s="24"/>
      <c r="AC28023" s="24"/>
      <c r="AI28023" s="24"/>
      <c r="AL28023" s="24"/>
      <c r="AO28023" s="24"/>
      <c r="AR28023" s="24"/>
      <c r="AU28023" s="24"/>
    </row>
    <row r="28024">
      <c r="J28024" s="18"/>
      <c r="N28024" s="24"/>
      <c r="Q28024" s="24"/>
      <c r="T28024" s="24"/>
      <c r="W28024" s="24"/>
      <c r="Z28024" s="24"/>
      <c r="AC28024" s="24"/>
      <c r="AI28024" s="24"/>
      <c r="AL28024" s="24"/>
      <c r="AO28024" s="24"/>
      <c r="AR28024" s="24"/>
      <c r="AU28024" s="24"/>
    </row>
    <row r="28025">
      <c r="J28025" s="18"/>
      <c r="N28025" s="24"/>
      <c r="Q28025" s="24"/>
      <c r="T28025" s="24"/>
      <c r="W28025" s="24"/>
      <c r="Z28025" s="24"/>
      <c r="AC28025" s="24"/>
      <c r="AI28025" s="24"/>
      <c r="AL28025" s="24"/>
      <c r="AO28025" s="24"/>
      <c r="AR28025" s="24"/>
      <c r="AU28025" s="24"/>
    </row>
    <row r="28026">
      <c r="J28026" s="18"/>
      <c r="N28026" s="24"/>
      <c r="Q28026" s="24"/>
      <c r="T28026" s="24"/>
      <c r="W28026" s="24"/>
      <c r="Z28026" s="24"/>
      <c r="AC28026" s="24"/>
      <c r="AI28026" s="24"/>
      <c r="AL28026" s="24"/>
      <c r="AO28026" s="24"/>
      <c r="AR28026" s="24"/>
      <c r="AU28026" s="24"/>
    </row>
    <row r="28027">
      <c r="J28027" s="18"/>
      <c r="N28027" s="24"/>
      <c r="Q28027" s="24"/>
      <c r="T28027" s="24"/>
      <c r="W28027" s="24"/>
      <c r="Z28027" s="24"/>
      <c r="AC28027" s="24"/>
      <c r="AI28027" s="24"/>
      <c r="AL28027" s="24"/>
      <c r="AO28027" s="24"/>
      <c r="AR28027" s="24"/>
      <c r="AU28027" s="24"/>
    </row>
    <row r="28028">
      <c r="J28028" s="18"/>
      <c r="N28028" s="24"/>
      <c r="Q28028" s="24"/>
      <c r="T28028" s="24"/>
      <c r="W28028" s="24"/>
      <c r="Z28028" s="24"/>
      <c r="AC28028" s="24"/>
      <c r="AI28028" s="24"/>
      <c r="AL28028" s="24"/>
      <c r="AO28028" s="24"/>
      <c r="AR28028" s="24"/>
      <c r="AU28028" s="24"/>
    </row>
    <row r="28029">
      <c r="J28029" s="18"/>
      <c r="N28029" s="24"/>
      <c r="Q28029" s="24"/>
      <c r="T28029" s="24"/>
      <c r="W28029" s="24"/>
      <c r="Z28029" s="24"/>
      <c r="AC28029" s="24"/>
      <c r="AI28029" s="24"/>
      <c r="AL28029" s="24"/>
      <c r="AO28029" s="24"/>
      <c r="AR28029" s="24"/>
      <c r="AU28029" s="24"/>
    </row>
    <row r="28030">
      <c r="J28030" s="18"/>
      <c r="N28030" s="24"/>
      <c r="Q28030" s="24"/>
      <c r="T28030" s="24"/>
      <c r="W28030" s="24"/>
      <c r="Z28030" s="24"/>
      <c r="AC28030" s="24"/>
      <c r="AI28030" s="24"/>
      <c r="AL28030" s="24"/>
      <c r="AO28030" s="24"/>
      <c r="AR28030" s="24"/>
      <c r="AU28030" s="24"/>
    </row>
    <row r="28031">
      <c r="J28031" s="18"/>
      <c r="N28031" s="24"/>
      <c r="Q28031" s="24"/>
      <c r="T28031" s="24"/>
      <c r="W28031" s="24"/>
      <c r="Z28031" s="24"/>
      <c r="AC28031" s="24"/>
      <c r="AI28031" s="24"/>
      <c r="AL28031" s="24"/>
      <c r="AO28031" s="24"/>
      <c r="AR28031" s="24"/>
      <c r="AU28031" s="24"/>
    </row>
    <row r="28032">
      <c r="J28032" s="18"/>
      <c r="N28032" s="24"/>
      <c r="Q28032" s="24"/>
      <c r="T28032" s="24"/>
      <c r="W28032" s="24"/>
      <c r="Z28032" s="24"/>
      <c r="AC28032" s="24"/>
      <c r="AI28032" s="24"/>
      <c r="AL28032" s="24"/>
      <c r="AO28032" s="24"/>
      <c r="AR28032" s="24"/>
      <c r="AU28032" s="24"/>
    </row>
    <row r="28033">
      <c r="J28033" s="18"/>
      <c r="N28033" s="24"/>
      <c r="Q28033" s="24"/>
      <c r="T28033" s="24"/>
      <c r="W28033" s="24"/>
      <c r="Z28033" s="24"/>
      <c r="AC28033" s="24"/>
      <c r="AI28033" s="24"/>
      <c r="AL28033" s="24"/>
      <c r="AO28033" s="24"/>
      <c r="AR28033" s="24"/>
      <c r="AU28033" s="24"/>
    </row>
    <row r="28034">
      <c r="J28034" s="18"/>
      <c r="N28034" s="24"/>
      <c r="Q28034" s="24"/>
      <c r="T28034" s="24"/>
      <c r="W28034" s="24"/>
      <c r="Z28034" s="24"/>
      <c r="AC28034" s="24"/>
      <c r="AI28034" s="24"/>
      <c r="AL28034" s="24"/>
      <c r="AO28034" s="24"/>
      <c r="AR28034" s="24"/>
      <c r="AU28034" s="24"/>
    </row>
    <row r="28035">
      <c r="J28035" s="18"/>
      <c r="N28035" s="24"/>
      <c r="Q28035" s="24"/>
      <c r="T28035" s="24"/>
      <c r="W28035" s="24"/>
      <c r="Z28035" s="24"/>
      <c r="AC28035" s="24"/>
      <c r="AI28035" s="24"/>
      <c r="AL28035" s="24"/>
      <c r="AO28035" s="24"/>
      <c r="AR28035" s="24"/>
      <c r="AU28035" s="24"/>
    </row>
    <row r="28036">
      <c r="J28036" s="18"/>
      <c r="N28036" s="24"/>
      <c r="Q28036" s="24"/>
      <c r="T28036" s="24"/>
      <c r="W28036" s="24"/>
      <c r="Z28036" s="24"/>
      <c r="AC28036" s="24"/>
      <c r="AI28036" s="24"/>
      <c r="AL28036" s="24"/>
      <c r="AO28036" s="24"/>
      <c r="AR28036" s="24"/>
      <c r="AU28036" s="24"/>
    </row>
    <row r="28037">
      <c r="J28037" s="18"/>
      <c r="N28037" s="24"/>
      <c r="Q28037" s="24"/>
      <c r="T28037" s="24"/>
      <c r="W28037" s="24"/>
      <c r="Z28037" s="24"/>
      <c r="AC28037" s="24"/>
      <c r="AI28037" s="24"/>
      <c r="AL28037" s="24"/>
      <c r="AO28037" s="24"/>
      <c r="AR28037" s="24"/>
      <c r="AU28037" s="24"/>
    </row>
    <row r="28038">
      <c r="J28038" s="18"/>
      <c r="N28038" s="24"/>
      <c r="Q28038" s="24"/>
      <c r="T28038" s="24"/>
      <c r="W28038" s="24"/>
      <c r="Z28038" s="24"/>
      <c r="AC28038" s="24"/>
      <c r="AI28038" s="24"/>
      <c r="AL28038" s="24"/>
      <c r="AO28038" s="24"/>
      <c r="AR28038" s="24"/>
      <c r="AU28038" s="24"/>
    </row>
    <row r="28039">
      <c r="J28039" s="18"/>
      <c r="N28039" s="24"/>
      <c r="Q28039" s="24"/>
      <c r="T28039" s="24"/>
      <c r="W28039" s="24"/>
      <c r="Z28039" s="24"/>
      <c r="AC28039" s="24"/>
      <c r="AI28039" s="24"/>
      <c r="AL28039" s="24"/>
      <c r="AO28039" s="24"/>
      <c r="AR28039" s="24"/>
      <c r="AU28039" s="24"/>
    </row>
    <row r="28040">
      <c r="J28040" s="18"/>
      <c r="N28040" s="24"/>
      <c r="Q28040" s="24"/>
      <c r="T28040" s="24"/>
      <c r="W28040" s="24"/>
      <c r="Z28040" s="24"/>
      <c r="AC28040" s="24"/>
      <c r="AI28040" s="24"/>
      <c r="AL28040" s="24"/>
      <c r="AO28040" s="24"/>
      <c r="AR28040" s="24"/>
      <c r="AU28040" s="24"/>
    </row>
    <row r="28041">
      <c r="J28041" s="18"/>
      <c r="N28041" s="24"/>
      <c r="Q28041" s="24"/>
      <c r="T28041" s="24"/>
      <c r="W28041" s="24"/>
      <c r="Z28041" s="24"/>
      <c r="AC28041" s="24"/>
      <c r="AI28041" s="24"/>
      <c r="AL28041" s="24"/>
      <c r="AO28041" s="24"/>
      <c r="AR28041" s="24"/>
      <c r="AU28041" s="24"/>
    </row>
    <row r="28042">
      <c r="J28042" s="18"/>
      <c r="N28042" s="24"/>
      <c r="Q28042" s="24"/>
      <c r="T28042" s="24"/>
      <c r="W28042" s="24"/>
      <c r="Z28042" s="24"/>
      <c r="AC28042" s="24"/>
      <c r="AI28042" s="24"/>
      <c r="AL28042" s="24"/>
      <c r="AO28042" s="24"/>
      <c r="AR28042" s="24"/>
      <c r="AU28042" s="24"/>
    </row>
    <row r="28043">
      <c r="J28043" s="18"/>
      <c r="N28043" s="24"/>
      <c r="Q28043" s="24"/>
      <c r="T28043" s="24"/>
      <c r="W28043" s="24"/>
      <c r="Z28043" s="24"/>
      <c r="AC28043" s="24"/>
      <c r="AI28043" s="24"/>
      <c r="AL28043" s="24"/>
      <c r="AO28043" s="24"/>
      <c r="AR28043" s="24"/>
      <c r="AU28043" s="24"/>
    </row>
    <row r="28044">
      <c r="J28044" s="18"/>
      <c r="N28044" s="24"/>
      <c r="Q28044" s="24"/>
      <c r="T28044" s="24"/>
      <c r="W28044" s="24"/>
      <c r="Z28044" s="24"/>
      <c r="AC28044" s="24"/>
      <c r="AI28044" s="24"/>
      <c r="AL28044" s="24"/>
      <c r="AO28044" s="24"/>
      <c r="AR28044" s="24"/>
      <c r="AU28044" s="24"/>
    </row>
    <row r="28045">
      <c r="J28045" s="18"/>
      <c r="N28045" s="24"/>
      <c r="Q28045" s="24"/>
      <c r="T28045" s="24"/>
      <c r="W28045" s="24"/>
      <c r="Z28045" s="24"/>
      <c r="AC28045" s="24"/>
      <c r="AI28045" s="24"/>
      <c r="AL28045" s="24"/>
      <c r="AO28045" s="24"/>
      <c r="AR28045" s="24"/>
      <c r="AU28045" s="24"/>
    </row>
    <row r="28046">
      <c r="J28046" s="18"/>
      <c r="N28046" s="24"/>
      <c r="Q28046" s="24"/>
      <c r="T28046" s="24"/>
      <c r="W28046" s="24"/>
      <c r="Z28046" s="24"/>
      <c r="AC28046" s="24"/>
      <c r="AI28046" s="24"/>
      <c r="AL28046" s="24"/>
      <c r="AO28046" s="24"/>
      <c r="AR28046" s="24"/>
      <c r="AU28046" s="24"/>
    </row>
    <row r="28047">
      <c r="J28047" s="18"/>
      <c r="N28047" s="24"/>
      <c r="Q28047" s="24"/>
      <c r="T28047" s="24"/>
      <c r="W28047" s="24"/>
      <c r="Z28047" s="24"/>
      <c r="AC28047" s="24"/>
      <c r="AI28047" s="24"/>
      <c r="AL28047" s="24"/>
      <c r="AO28047" s="24"/>
      <c r="AR28047" s="24"/>
      <c r="AU28047" s="24"/>
    </row>
    <row r="28048">
      <c r="J28048" s="18"/>
      <c r="N28048" s="24"/>
      <c r="Q28048" s="24"/>
      <c r="T28048" s="24"/>
      <c r="W28048" s="24"/>
      <c r="Z28048" s="24"/>
      <c r="AC28048" s="24"/>
      <c r="AI28048" s="24"/>
      <c r="AL28048" s="24"/>
      <c r="AO28048" s="24"/>
      <c r="AR28048" s="24"/>
      <c r="AU28048" s="24"/>
    </row>
    <row r="28049">
      <c r="J28049" s="18"/>
      <c r="N28049" s="24"/>
      <c r="Q28049" s="24"/>
      <c r="T28049" s="24"/>
      <c r="W28049" s="24"/>
      <c r="Z28049" s="24"/>
      <c r="AC28049" s="24"/>
      <c r="AI28049" s="24"/>
      <c r="AL28049" s="24"/>
      <c r="AO28049" s="24"/>
      <c r="AR28049" s="24"/>
      <c r="AU28049" s="24"/>
    </row>
    <row r="28050">
      <c r="J28050" s="18"/>
      <c r="N28050" s="24"/>
      <c r="Q28050" s="24"/>
      <c r="T28050" s="24"/>
      <c r="W28050" s="24"/>
      <c r="Z28050" s="24"/>
      <c r="AC28050" s="24"/>
      <c r="AI28050" s="24"/>
      <c r="AL28050" s="24"/>
      <c r="AO28050" s="24"/>
      <c r="AR28050" s="24"/>
      <c r="AU28050" s="24"/>
    </row>
    <row r="28051">
      <c r="J28051" s="18"/>
      <c r="N28051" s="24"/>
      <c r="Q28051" s="24"/>
      <c r="T28051" s="24"/>
      <c r="W28051" s="24"/>
      <c r="Z28051" s="24"/>
      <c r="AC28051" s="24"/>
      <c r="AI28051" s="24"/>
      <c r="AL28051" s="24"/>
      <c r="AO28051" s="24"/>
      <c r="AR28051" s="24"/>
      <c r="AU28051" s="24"/>
    </row>
    <row r="28052">
      <c r="J28052" s="18"/>
      <c r="N28052" s="24"/>
      <c r="Q28052" s="24"/>
      <c r="T28052" s="24"/>
      <c r="W28052" s="24"/>
      <c r="Z28052" s="24"/>
      <c r="AC28052" s="24"/>
      <c r="AI28052" s="24"/>
      <c r="AL28052" s="24"/>
      <c r="AO28052" s="24"/>
      <c r="AR28052" s="24"/>
      <c r="AU28052" s="24"/>
    </row>
    <row r="28053">
      <c r="J28053" s="18"/>
      <c r="N28053" s="24"/>
      <c r="Q28053" s="24"/>
      <c r="T28053" s="24"/>
      <c r="W28053" s="24"/>
      <c r="Z28053" s="24"/>
      <c r="AC28053" s="24"/>
      <c r="AI28053" s="24"/>
      <c r="AL28053" s="24"/>
      <c r="AO28053" s="24"/>
      <c r="AR28053" s="24"/>
      <c r="AU28053" s="24"/>
    </row>
    <row r="28054">
      <c r="J28054" s="18"/>
      <c r="N28054" s="24"/>
      <c r="Q28054" s="24"/>
      <c r="T28054" s="24"/>
      <c r="W28054" s="24"/>
      <c r="Z28054" s="24"/>
      <c r="AC28054" s="24"/>
      <c r="AI28054" s="24"/>
      <c r="AL28054" s="24"/>
      <c r="AO28054" s="24"/>
      <c r="AR28054" s="24"/>
      <c r="AU28054" s="24"/>
    </row>
    <row r="28055">
      <c r="J28055" s="18"/>
      <c r="N28055" s="24"/>
      <c r="Q28055" s="24"/>
      <c r="T28055" s="24"/>
      <c r="W28055" s="24"/>
      <c r="Z28055" s="24"/>
      <c r="AC28055" s="24"/>
      <c r="AI28055" s="24"/>
      <c r="AL28055" s="24"/>
      <c r="AO28055" s="24"/>
      <c r="AR28055" s="24"/>
      <c r="AU28055" s="24"/>
    </row>
    <row r="28056">
      <c r="J28056" s="18"/>
      <c r="N28056" s="24"/>
      <c r="Q28056" s="24"/>
      <c r="T28056" s="24"/>
      <c r="W28056" s="24"/>
      <c r="Z28056" s="24"/>
      <c r="AC28056" s="24"/>
      <c r="AI28056" s="24"/>
      <c r="AL28056" s="24"/>
      <c r="AO28056" s="24"/>
      <c r="AR28056" s="24"/>
      <c r="AU28056" s="24"/>
    </row>
    <row r="28057">
      <c r="J28057" s="18"/>
      <c r="N28057" s="24"/>
      <c r="Q28057" s="24"/>
      <c r="T28057" s="24"/>
      <c r="W28057" s="24"/>
      <c r="Z28057" s="24"/>
      <c r="AC28057" s="24"/>
      <c r="AI28057" s="24"/>
      <c r="AL28057" s="24"/>
      <c r="AO28057" s="24"/>
      <c r="AR28057" s="24"/>
      <c r="AU28057" s="24"/>
    </row>
    <row r="28058">
      <c r="J28058" s="18"/>
      <c r="N28058" s="24"/>
      <c r="Q28058" s="24"/>
      <c r="T28058" s="24"/>
      <c r="W28058" s="24"/>
      <c r="Z28058" s="24"/>
      <c r="AC28058" s="24"/>
      <c r="AI28058" s="24"/>
      <c r="AL28058" s="24"/>
      <c r="AO28058" s="24"/>
      <c r="AR28058" s="24"/>
      <c r="AU28058" s="24"/>
    </row>
    <row r="28059">
      <c r="J28059" s="18"/>
      <c r="N28059" s="24"/>
      <c r="Q28059" s="24"/>
      <c r="T28059" s="24"/>
      <c r="W28059" s="24"/>
      <c r="Z28059" s="24"/>
      <c r="AC28059" s="24"/>
      <c r="AI28059" s="24"/>
      <c r="AL28059" s="24"/>
      <c r="AO28059" s="24"/>
      <c r="AR28059" s="24"/>
      <c r="AU28059" s="24"/>
    </row>
    <row r="28060">
      <c r="J28060" s="18"/>
      <c r="N28060" s="24"/>
      <c r="Q28060" s="24"/>
      <c r="T28060" s="24"/>
      <c r="W28060" s="24"/>
      <c r="Z28060" s="24"/>
      <c r="AC28060" s="24"/>
      <c r="AI28060" s="24"/>
      <c r="AL28060" s="24"/>
      <c r="AO28060" s="24"/>
      <c r="AR28060" s="24"/>
      <c r="AU28060" s="24"/>
    </row>
    <row r="28061">
      <c r="J28061" s="18"/>
      <c r="N28061" s="24"/>
      <c r="Q28061" s="24"/>
      <c r="T28061" s="24"/>
      <c r="W28061" s="24"/>
      <c r="Z28061" s="24"/>
      <c r="AC28061" s="24"/>
      <c r="AI28061" s="24"/>
      <c r="AL28061" s="24"/>
      <c r="AO28061" s="24"/>
      <c r="AR28061" s="24"/>
      <c r="AU28061" s="24"/>
    </row>
    <row r="28062">
      <c r="J28062" s="18"/>
      <c r="N28062" s="24"/>
      <c r="Q28062" s="24"/>
      <c r="T28062" s="24"/>
      <c r="W28062" s="24"/>
      <c r="Z28062" s="24"/>
      <c r="AC28062" s="24"/>
      <c r="AI28062" s="24"/>
      <c r="AL28062" s="24"/>
      <c r="AO28062" s="24"/>
      <c r="AR28062" s="24"/>
      <c r="AU28062" s="24"/>
    </row>
    <row r="28063">
      <c r="J28063" s="18"/>
      <c r="N28063" s="24"/>
      <c r="Q28063" s="24"/>
      <c r="T28063" s="24"/>
      <c r="W28063" s="24"/>
      <c r="Z28063" s="24"/>
      <c r="AC28063" s="24"/>
      <c r="AI28063" s="24"/>
      <c r="AL28063" s="24"/>
      <c r="AO28063" s="24"/>
      <c r="AR28063" s="24"/>
      <c r="AU28063" s="24"/>
    </row>
    <row r="28064">
      <c r="J28064" s="18"/>
      <c r="N28064" s="24"/>
      <c r="Q28064" s="24"/>
      <c r="T28064" s="24"/>
      <c r="W28064" s="24"/>
      <c r="Z28064" s="24"/>
      <c r="AC28064" s="24"/>
      <c r="AI28064" s="24"/>
      <c r="AL28064" s="24"/>
      <c r="AO28064" s="24"/>
      <c r="AR28064" s="24"/>
      <c r="AU28064" s="24"/>
    </row>
    <row r="28065">
      <c r="J28065" s="18"/>
      <c r="N28065" s="24"/>
      <c r="Q28065" s="24"/>
      <c r="T28065" s="24"/>
      <c r="W28065" s="24"/>
      <c r="Z28065" s="24"/>
      <c r="AC28065" s="24"/>
      <c r="AI28065" s="24"/>
      <c r="AL28065" s="24"/>
      <c r="AO28065" s="24"/>
      <c r="AR28065" s="24"/>
      <c r="AU28065" s="24"/>
    </row>
    <row r="28066">
      <c r="J28066" s="18"/>
      <c r="N28066" s="24"/>
      <c r="Q28066" s="24"/>
      <c r="T28066" s="24"/>
      <c r="W28066" s="24"/>
      <c r="Z28066" s="24"/>
      <c r="AC28066" s="24"/>
      <c r="AI28066" s="24"/>
      <c r="AL28066" s="24"/>
      <c r="AO28066" s="24"/>
      <c r="AR28066" s="24"/>
      <c r="AU28066" s="24"/>
    </row>
    <row r="28067">
      <c r="J28067" s="18"/>
      <c r="N28067" s="24"/>
      <c r="Q28067" s="24"/>
      <c r="T28067" s="24"/>
      <c r="W28067" s="24"/>
      <c r="Z28067" s="24"/>
      <c r="AC28067" s="24"/>
      <c r="AI28067" s="24"/>
      <c r="AL28067" s="24"/>
      <c r="AO28067" s="24"/>
      <c r="AR28067" s="24"/>
      <c r="AU28067" s="24"/>
    </row>
    <row r="28068">
      <c r="J28068" s="18"/>
      <c r="N28068" s="24"/>
      <c r="Q28068" s="24"/>
      <c r="T28068" s="24"/>
      <c r="W28068" s="24"/>
      <c r="Z28068" s="24"/>
      <c r="AC28068" s="24"/>
      <c r="AI28068" s="24"/>
      <c r="AL28068" s="24"/>
      <c r="AO28068" s="24"/>
      <c r="AR28068" s="24"/>
      <c r="AU28068" s="24"/>
    </row>
    <row r="28069">
      <c r="J28069" s="18"/>
      <c r="N28069" s="24"/>
      <c r="Q28069" s="24"/>
      <c r="T28069" s="24"/>
      <c r="W28069" s="24"/>
      <c r="Z28069" s="24"/>
      <c r="AC28069" s="24"/>
      <c r="AI28069" s="24"/>
      <c r="AL28069" s="24"/>
      <c r="AO28069" s="24"/>
      <c r="AR28069" s="24"/>
      <c r="AU28069" s="24"/>
    </row>
    <row r="28070">
      <c r="J28070" s="18"/>
      <c r="N28070" s="24"/>
      <c r="Q28070" s="24"/>
      <c r="T28070" s="24"/>
      <c r="W28070" s="24"/>
      <c r="Z28070" s="24"/>
      <c r="AC28070" s="24"/>
      <c r="AI28070" s="24"/>
      <c r="AL28070" s="24"/>
      <c r="AO28070" s="24"/>
      <c r="AR28070" s="24"/>
      <c r="AU28070" s="24"/>
    </row>
    <row r="28071">
      <c r="J28071" s="18"/>
      <c r="N28071" s="24"/>
      <c r="Q28071" s="24"/>
      <c r="T28071" s="24"/>
      <c r="W28071" s="24"/>
      <c r="Z28071" s="24"/>
      <c r="AC28071" s="24"/>
      <c r="AI28071" s="24"/>
      <c r="AL28071" s="24"/>
      <c r="AO28071" s="24"/>
      <c r="AR28071" s="24"/>
      <c r="AU28071" s="24"/>
    </row>
    <row r="28072">
      <c r="J28072" s="18"/>
      <c r="N28072" s="24"/>
      <c r="Q28072" s="24"/>
      <c r="T28072" s="24"/>
      <c r="W28072" s="24"/>
      <c r="Z28072" s="24"/>
      <c r="AC28072" s="24"/>
      <c r="AI28072" s="24"/>
      <c r="AL28072" s="24"/>
      <c r="AO28072" s="24"/>
      <c r="AR28072" s="24"/>
      <c r="AU28072" s="24"/>
    </row>
    <row r="28073">
      <c r="J28073" s="18"/>
      <c r="N28073" s="24"/>
      <c r="Q28073" s="24"/>
      <c r="T28073" s="24"/>
      <c r="W28073" s="24"/>
      <c r="Z28073" s="24"/>
      <c r="AC28073" s="24"/>
      <c r="AI28073" s="24"/>
      <c r="AL28073" s="24"/>
      <c r="AO28073" s="24"/>
      <c r="AR28073" s="24"/>
      <c r="AU28073" s="24"/>
    </row>
    <row r="28074">
      <c r="J28074" s="18"/>
      <c r="N28074" s="24"/>
      <c r="Q28074" s="24"/>
      <c r="T28074" s="24"/>
      <c r="W28074" s="24"/>
      <c r="Z28074" s="24"/>
      <c r="AC28074" s="24"/>
      <c r="AI28074" s="24"/>
      <c r="AL28074" s="24"/>
      <c r="AO28074" s="24"/>
      <c r="AR28074" s="24"/>
      <c r="AU28074" s="24"/>
    </row>
    <row r="28075">
      <c r="J28075" s="18"/>
      <c r="N28075" s="24"/>
      <c r="Q28075" s="24"/>
      <c r="T28075" s="24"/>
      <c r="W28075" s="24"/>
      <c r="Z28075" s="24"/>
      <c r="AC28075" s="24"/>
      <c r="AI28075" s="24"/>
      <c r="AL28075" s="24"/>
      <c r="AO28075" s="24"/>
      <c r="AR28075" s="24"/>
      <c r="AU28075" s="24"/>
    </row>
    <row r="28076">
      <c r="J28076" s="18"/>
      <c r="N28076" s="24"/>
      <c r="Q28076" s="24"/>
      <c r="T28076" s="24"/>
      <c r="W28076" s="24"/>
      <c r="Z28076" s="24"/>
      <c r="AC28076" s="24"/>
      <c r="AI28076" s="24"/>
      <c r="AL28076" s="24"/>
      <c r="AO28076" s="24"/>
      <c r="AR28076" s="24"/>
      <c r="AU28076" s="24"/>
    </row>
    <row r="28077">
      <c r="J28077" s="18"/>
      <c r="N28077" s="24"/>
      <c r="Q28077" s="24"/>
      <c r="T28077" s="24"/>
      <c r="W28077" s="24"/>
      <c r="Z28077" s="24"/>
      <c r="AC28077" s="24"/>
      <c r="AI28077" s="24"/>
      <c r="AL28077" s="24"/>
      <c r="AO28077" s="24"/>
      <c r="AR28077" s="24"/>
      <c r="AU28077" s="24"/>
    </row>
    <row r="28078">
      <c r="J28078" s="18"/>
      <c r="N28078" s="24"/>
      <c r="Q28078" s="24"/>
      <c r="T28078" s="24"/>
      <c r="W28078" s="24"/>
      <c r="Z28078" s="24"/>
      <c r="AC28078" s="24"/>
      <c r="AI28078" s="24"/>
      <c r="AL28078" s="24"/>
      <c r="AO28078" s="24"/>
      <c r="AR28078" s="24"/>
      <c r="AU28078" s="24"/>
    </row>
    <row r="28079">
      <c r="J28079" s="18"/>
      <c r="N28079" s="24"/>
      <c r="Q28079" s="24"/>
      <c r="T28079" s="24"/>
      <c r="W28079" s="24"/>
      <c r="Z28079" s="24"/>
      <c r="AC28079" s="24"/>
      <c r="AI28079" s="24"/>
      <c r="AL28079" s="24"/>
      <c r="AO28079" s="24"/>
      <c r="AR28079" s="24"/>
      <c r="AU28079" s="24"/>
    </row>
    <row r="28080">
      <c r="J28080" s="18"/>
      <c r="N28080" s="24"/>
      <c r="Q28080" s="24"/>
      <c r="T28080" s="24"/>
      <c r="W28080" s="24"/>
      <c r="Z28080" s="24"/>
      <c r="AC28080" s="24"/>
      <c r="AI28080" s="24"/>
      <c r="AL28080" s="24"/>
      <c r="AO28080" s="24"/>
      <c r="AR28080" s="24"/>
      <c r="AU28080" s="24"/>
    </row>
    <row r="28081">
      <c r="J28081" s="18"/>
      <c r="N28081" s="24"/>
      <c r="Q28081" s="24"/>
      <c r="T28081" s="24"/>
      <c r="W28081" s="24"/>
      <c r="Z28081" s="24"/>
      <c r="AC28081" s="24"/>
      <c r="AI28081" s="24"/>
      <c r="AL28081" s="24"/>
      <c r="AO28081" s="24"/>
      <c r="AR28081" s="24"/>
      <c r="AU28081" s="24"/>
    </row>
    <row r="28082">
      <c r="J28082" s="18"/>
      <c r="N28082" s="24"/>
      <c r="Q28082" s="24"/>
      <c r="T28082" s="24"/>
      <c r="W28082" s="24"/>
      <c r="Z28082" s="24"/>
      <c r="AC28082" s="24"/>
      <c r="AI28082" s="24"/>
      <c r="AL28082" s="24"/>
      <c r="AO28082" s="24"/>
      <c r="AR28082" s="24"/>
      <c r="AU28082" s="24"/>
    </row>
    <row r="28083">
      <c r="J28083" s="18"/>
      <c r="N28083" s="24"/>
      <c r="Q28083" s="24"/>
      <c r="T28083" s="24"/>
      <c r="W28083" s="24"/>
      <c r="Z28083" s="24"/>
      <c r="AC28083" s="24"/>
      <c r="AI28083" s="24"/>
      <c r="AL28083" s="24"/>
      <c r="AO28083" s="24"/>
      <c r="AR28083" s="24"/>
      <c r="AU28083" s="24"/>
    </row>
    <row r="28084">
      <c r="J28084" s="18"/>
      <c r="N28084" s="24"/>
      <c r="Q28084" s="24"/>
      <c r="T28084" s="24"/>
      <c r="W28084" s="24"/>
      <c r="Z28084" s="24"/>
      <c r="AC28084" s="24"/>
      <c r="AI28084" s="24"/>
      <c r="AL28084" s="24"/>
      <c r="AO28084" s="24"/>
      <c r="AR28084" s="24"/>
      <c r="AU28084" s="24"/>
    </row>
    <row r="28085">
      <c r="J28085" s="18"/>
      <c r="N28085" s="24"/>
      <c r="Q28085" s="24"/>
      <c r="T28085" s="24"/>
      <c r="W28085" s="24"/>
      <c r="Z28085" s="24"/>
      <c r="AC28085" s="24"/>
      <c r="AI28085" s="24"/>
      <c r="AL28085" s="24"/>
      <c r="AO28085" s="24"/>
      <c r="AR28085" s="24"/>
      <c r="AU28085" s="24"/>
    </row>
    <row r="28086">
      <c r="J28086" s="18"/>
      <c r="N28086" s="24"/>
      <c r="Q28086" s="24"/>
      <c r="T28086" s="24"/>
      <c r="W28086" s="24"/>
      <c r="Z28086" s="24"/>
      <c r="AC28086" s="24"/>
      <c r="AI28086" s="24"/>
      <c r="AL28086" s="24"/>
      <c r="AO28086" s="24"/>
      <c r="AR28086" s="24"/>
      <c r="AU28086" s="24"/>
    </row>
    <row r="28087">
      <c r="J28087" s="18"/>
      <c r="N28087" s="24"/>
      <c r="Q28087" s="24"/>
      <c r="T28087" s="24"/>
      <c r="W28087" s="24"/>
      <c r="Z28087" s="24"/>
      <c r="AC28087" s="24"/>
      <c r="AI28087" s="24"/>
      <c r="AL28087" s="24"/>
      <c r="AO28087" s="24"/>
      <c r="AR28087" s="24"/>
      <c r="AU28087" s="24"/>
    </row>
    <row r="28088">
      <c r="J28088" s="18"/>
      <c r="N28088" s="24"/>
      <c r="Q28088" s="24"/>
      <c r="T28088" s="24"/>
      <c r="W28088" s="24"/>
      <c r="Z28088" s="24"/>
      <c r="AC28088" s="24"/>
      <c r="AI28088" s="24"/>
      <c r="AL28088" s="24"/>
      <c r="AO28088" s="24"/>
      <c r="AR28088" s="24"/>
      <c r="AU28088" s="24"/>
    </row>
    <row r="28089">
      <c r="J28089" s="18"/>
      <c r="N28089" s="24"/>
      <c r="Q28089" s="24"/>
      <c r="T28089" s="24"/>
      <c r="W28089" s="24"/>
      <c r="Z28089" s="24"/>
      <c r="AC28089" s="24"/>
      <c r="AI28089" s="24"/>
      <c r="AL28089" s="24"/>
      <c r="AO28089" s="24"/>
      <c r="AR28089" s="24"/>
      <c r="AU28089" s="24"/>
    </row>
    <row r="28090">
      <c r="J28090" s="18"/>
      <c r="N28090" s="24"/>
      <c r="Q28090" s="24"/>
      <c r="T28090" s="24"/>
      <c r="W28090" s="24"/>
      <c r="Z28090" s="24"/>
      <c r="AC28090" s="24"/>
      <c r="AI28090" s="24"/>
      <c r="AL28090" s="24"/>
      <c r="AO28090" s="24"/>
      <c r="AR28090" s="24"/>
      <c r="AU28090" s="24"/>
    </row>
    <row r="28091">
      <c r="J28091" s="18"/>
      <c r="N28091" s="24"/>
      <c r="Q28091" s="24"/>
      <c r="T28091" s="24"/>
      <c r="W28091" s="24"/>
      <c r="Z28091" s="24"/>
      <c r="AC28091" s="24"/>
      <c r="AI28091" s="24"/>
      <c r="AL28091" s="24"/>
      <c r="AO28091" s="24"/>
      <c r="AR28091" s="24"/>
      <c r="AU28091" s="24"/>
    </row>
    <row r="28092">
      <c r="J28092" s="18"/>
      <c r="N28092" s="24"/>
      <c r="Q28092" s="24"/>
      <c r="T28092" s="24"/>
      <c r="W28092" s="24"/>
      <c r="Z28092" s="24"/>
      <c r="AC28092" s="24"/>
      <c r="AI28092" s="24"/>
      <c r="AL28092" s="24"/>
      <c r="AO28092" s="24"/>
      <c r="AR28092" s="24"/>
      <c r="AU28092" s="24"/>
    </row>
    <row r="28093">
      <c r="J28093" s="18"/>
      <c r="N28093" s="24"/>
      <c r="Q28093" s="24"/>
      <c r="T28093" s="24"/>
      <c r="W28093" s="24"/>
      <c r="Z28093" s="24"/>
      <c r="AC28093" s="24"/>
      <c r="AI28093" s="24"/>
      <c r="AL28093" s="24"/>
      <c r="AO28093" s="24"/>
      <c r="AR28093" s="24"/>
      <c r="AU28093" s="24"/>
    </row>
    <row r="28094">
      <c r="J28094" s="18"/>
      <c r="N28094" s="24"/>
      <c r="Q28094" s="24"/>
      <c r="T28094" s="24"/>
      <c r="W28094" s="24"/>
      <c r="Z28094" s="24"/>
      <c r="AC28094" s="24"/>
      <c r="AI28094" s="24"/>
      <c r="AL28094" s="24"/>
      <c r="AO28094" s="24"/>
      <c r="AR28094" s="24"/>
      <c r="AU28094" s="24"/>
    </row>
    <row r="28095">
      <c r="J28095" s="18"/>
      <c r="N28095" s="24"/>
      <c r="Q28095" s="24"/>
      <c r="T28095" s="24"/>
      <c r="W28095" s="24"/>
      <c r="Z28095" s="24"/>
      <c r="AC28095" s="24"/>
      <c r="AI28095" s="24"/>
      <c r="AL28095" s="24"/>
      <c r="AO28095" s="24"/>
      <c r="AR28095" s="24"/>
      <c r="AU28095" s="24"/>
    </row>
    <row r="28096">
      <c r="J28096" s="18"/>
      <c r="N28096" s="24"/>
      <c r="Q28096" s="24"/>
      <c r="T28096" s="24"/>
      <c r="W28096" s="24"/>
      <c r="Z28096" s="24"/>
      <c r="AC28096" s="24"/>
      <c r="AI28096" s="24"/>
      <c r="AL28096" s="24"/>
      <c r="AO28096" s="24"/>
      <c r="AR28096" s="24"/>
      <c r="AU28096" s="24"/>
    </row>
    <row r="28097">
      <c r="J28097" s="18"/>
      <c r="N28097" s="24"/>
      <c r="Q28097" s="24"/>
      <c r="T28097" s="24"/>
      <c r="W28097" s="24"/>
      <c r="Z28097" s="24"/>
      <c r="AC28097" s="24"/>
      <c r="AI28097" s="24"/>
      <c r="AL28097" s="24"/>
      <c r="AO28097" s="24"/>
      <c r="AR28097" s="24"/>
      <c r="AU28097" s="24"/>
    </row>
    <row r="28098">
      <c r="J28098" s="18"/>
      <c r="N28098" s="24"/>
      <c r="Q28098" s="24"/>
      <c r="T28098" s="24"/>
      <c r="W28098" s="24"/>
      <c r="Z28098" s="24"/>
      <c r="AC28098" s="24"/>
      <c r="AI28098" s="24"/>
      <c r="AL28098" s="24"/>
      <c r="AO28098" s="24"/>
      <c r="AR28098" s="24"/>
      <c r="AU28098" s="24"/>
    </row>
    <row r="28099">
      <c r="J28099" s="18"/>
      <c r="N28099" s="24"/>
      <c r="Q28099" s="24"/>
      <c r="T28099" s="24"/>
      <c r="W28099" s="24"/>
      <c r="Z28099" s="24"/>
      <c r="AC28099" s="24"/>
      <c r="AI28099" s="24"/>
      <c r="AL28099" s="24"/>
      <c r="AO28099" s="24"/>
      <c r="AR28099" s="24"/>
      <c r="AU28099" s="24"/>
    </row>
    <row r="28100">
      <c r="J28100" s="18"/>
      <c r="N28100" s="24"/>
      <c r="Q28100" s="24"/>
      <c r="T28100" s="24"/>
      <c r="W28100" s="24"/>
      <c r="Z28100" s="24"/>
      <c r="AC28100" s="24"/>
      <c r="AI28100" s="24"/>
      <c r="AL28100" s="24"/>
      <c r="AO28100" s="24"/>
      <c r="AR28100" s="24"/>
      <c r="AU28100" s="24"/>
    </row>
    <row r="28101">
      <c r="J28101" s="18"/>
      <c r="N28101" s="24"/>
      <c r="Q28101" s="24"/>
      <c r="T28101" s="24"/>
      <c r="W28101" s="24"/>
      <c r="Z28101" s="24"/>
      <c r="AC28101" s="24"/>
      <c r="AI28101" s="24"/>
      <c r="AL28101" s="24"/>
      <c r="AO28101" s="24"/>
      <c r="AR28101" s="24"/>
      <c r="AU28101" s="24"/>
    </row>
    <row r="28102">
      <c r="J28102" s="18"/>
      <c r="N28102" s="24"/>
      <c r="Q28102" s="24"/>
      <c r="T28102" s="24"/>
      <c r="W28102" s="24"/>
      <c r="Z28102" s="24"/>
      <c r="AC28102" s="24"/>
      <c r="AI28102" s="24"/>
      <c r="AL28102" s="24"/>
      <c r="AO28102" s="24"/>
      <c r="AR28102" s="24"/>
      <c r="AU28102" s="24"/>
    </row>
    <row r="28103">
      <c r="J28103" s="18"/>
      <c r="N28103" s="24"/>
      <c r="Q28103" s="24"/>
      <c r="T28103" s="24"/>
      <c r="W28103" s="24"/>
      <c r="Z28103" s="24"/>
      <c r="AC28103" s="24"/>
      <c r="AI28103" s="24"/>
      <c r="AL28103" s="24"/>
      <c r="AO28103" s="24"/>
      <c r="AR28103" s="24"/>
      <c r="AU28103" s="24"/>
    </row>
    <row r="28104">
      <c r="J28104" s="18"/>
      <c r="N28104" s="24"/>
      <c r="Q28104" s="24"/>
      <c r="T28104" s="24"/>
      <c r="W28104" s="24"/>
      <c r="Z28104" s="24"/>
      <c r="AC28104" s="24"/>
      <c r="AI28104" s="24"/>
      <c r="AL28104" s="24"/>
      <c r="AO28104" s="24"/>
      <c r="AR28104" s="24"/>
      <c r="AU28104" s="24"/>
    </row>
    <row r="28105">
      <c r="J28105" s="18"/>
      <c r="N28105" s="24"/>
      <c r="Q28105" s="24"/>
      <c r="T28105" s="24"/>
      <c r="W28105" s="24"/>
      <c r="Z28105" s="24"/>
      <c r="AC28105" s="24"/>
      <c r="AI28105" s="24"/>
      <c r="AL28105" s="24"/>
      <c r="AO28105" s="24"/>
      <c r="AR28105" s="24"/>
      <c r="AU28105" s="24"/>
    </row>
    <row r="28106">
      <c r="J28106" s="18"/>
      <c r="N28106" s="24"/>
      <c r="Q28106" s="24"/>
      <c r="T28106" s="24"/>
      <c r="W28106" s="24"/>
      <c r="Z28106" s="24"/>
      <c r="AC28106" s="24"/>
      <c r="AI28106" s="24"/>
      <c r="AL28106" s="24"/>
      <c r="AO28106" s="24"/>
      <c r="AR28106" s="24"/>
      <c r="AU28106" s="24"/>
    </row>
    <row r="28107">
      <c r="J28107" s="18"/>
      <c r="N28107" s="24"/>
      <c r="Q28107" s="24"/>
      <c r="T28107" s="24"/>
      <c r="W28107" s="24"/>
      <c r="Z28107" s="24"/>
      <c r="AC28107" s="24"/>
      <c r="AI28107" s="24"/>
      <c r="AL28107" s="24"/>
      <c r="AO28107" s="24"/>
      <c r="AR28107" s="24"/>
      <c r="AU28107" s="24"/>
    </row>
    <row r="28108">
      <c r="J28108" s="18"/>
      <c r="N28108" s="24"/>
      <c r="Q28108" s="24"/>
      <c r="T28108" s="24"/>
      <c r="W28108" s="24"/>
      <c r="Z28108" s="24"/>
      <c r="AC28108" s="24"/>
      <c r="AI28108" s="24"/>
      <c r="AL28108" s="24"/>
      <c r="AO28108" s="24"/>
      <c r="AR28108" s="24"/>
      <c r="AU28108" s="24"/>
    </row>
    <row r="28109">
      <c r="J28109" s="18"/>
      <c r="N28109" s="24"/>
      <c r="Q28109" s="24"/>
      <c r="T28109" s="24"/>
      <c r="W28109" s="24"/>
      <c r="Z28109" s="24"/>
      <c r="AC28109" s="24"/>
      <c r="AI28109" s="24"/>
      <c r="AL28109" s="24"/>
      <c r="AO28109" s="24"/>
      <c r="AR28109" s="24"/>
      <c r="AU28109" s="24"/>
    </row>
    <row r="28110">
      <c r="J28110" s="18"/>
      <c r="N28110" s="24"/>
      <c r="Q28110" s="24"/>
      <c r="T28110" s="24"/>
      <c r="W28110" s="24"/>
      <c r="Z28110" s="24"/>
      <c r="AC28110" s="24"/>
      <c r="AI28110" s="24"/>
      <c r="AL28110" s="24"/>
      <c r="AO28110" s="24"/>
      <c r="AR28110" s="24"/>
      <c r="AU28110" s="24"/>
    </row>
    <row r="28111">
      <c r="J28111" s="18"/>
      <c r="N28111" s="24"/>
      <c r="Q28111" s="24"/>
      <c r="T28111" s="24"/>
      <c r="W28111" s="24"/>
      <c r="Z28111" s="24"/>
      <c r="AC28111" s="24"/>
      <c r="AI28111" s="24"/>
      <c r="AL28111" s="24"/>
      <c r="AO28111" s="24"/>
      <c r="AR28111" s="24"/>
      <c r="AU28111" s="24"/>
    </row>
    <row r="28112">
      <c r="J28112" s="18"/>
      <c r="N28112" s="24"/>
      <c r="Q28112" s="24"/>
      <c r="T28112" s="24"/>
      <c r="W28112" s="24"/>
      <c r="Z28112" s="24"/>
      <c r="AC28112" s="24"/>
      <c r="AI28112" s="24"/>
      <c r="AL28112" s="24"/>
      <c r="AO28112" s="24"/>
      <c r="AR28112" s="24"/>
      <c r="AU28112" s="24"/>
    </row>
    <row r="28113">
      <c r="J28113" s="18"/>
      <c r="N28113" s="24"/>
      <c r="Q28113" s="24"/>
      <c r="T28113" s="24"/>
      <c r="W28113" s="24"/>
      <c r="Z28113" s="24"/>
      <c r="AC28113" s="24"/>
      <c r="AI28113" s="24"/>
      <c r="AL28113" s="24"/>
      <c r="AO28113" s="24"/>
      <c r="AR28113" s="24"/>
      <c r="AU28113" s="24"/>
    </row>
    <row r="28114">
      <c r="J28114" s="18"/>
      <c r="N28114" s="24"/>
      <c r="Q28114" s="24"/>
      <c r="T28114" s="24"/>
      <c r="W28114" s="24"/>
      <c r="Z28114" s="24"/>
      <c r="AC28114" s="24"/>
      <c r="AI28114" s="24"/>
      <c r="AL28114" s="24"/>
      <c r="AO28114" s="24"/>
      <c r="AR28114" s="24"/>
      <c r="AU28114" s="24"/>
    </row>
    <row r="28115">
      <c r="J28115" s="18"/>
      <c r="N28115" s="24"/>
      <c r="Q28115" s="24"/>
      <c r="T28115" s="24"/>
      <c r="W28115" s="24"/>
      <c r="Z28115" s="24"/>
      <c r="AC28115" s="24"/>
      <c r="AI28115" s="24"/>
      <c r="AL28115" s="24"/>
      <c r="AO28115" s="24"/>
      <c r="AR28115" s="24"/>
      <c r="AU28115" s="24"/>
    </row>
    <row r="28116">
      <c r="J28116" s="18"/>
      <c r="N28116" s="24"/>
      <c r="Q28116" s="24"/>
      <c r="T28116" s="24"/>
      <c r="W28116" s="24"/>
      <c r="Z28116" s="24"/>
      <c r="AC28116" s="24"/>
      <c r="AI28116" s="24"/>
      <c r="AL28116" s="24"/>
      <c r="AO28116" s="24"/>
      <c r="AR28116" s="24"/>
      <c r="AU28116" s="24"/>
    </row>
    <row r="28117">
      <c r="J28117" s="18"/>
      <c r="N28117" s="24"/>
      <c r="Q28117" s="24"/>
      <c r="T28117" s="24"/>
      <c r="W28117" s="24"/>
      <c r="Z28117" s="24"/>
      <c r="AC28117" s="24"/>
      <c r="AI28117" s="24"/>
      <c r="AL28117" s="24"/>
      <c r="AO28117" s="24"/>
      <c r="AR28117" s="24"/>
      <c r="AU28117" s="24"/>
    </row>
    <row r="28118">
      <c r="J28118" s="18"/>
      <c r="N28118" s="24"/>
      <c r="Q28118" s="24"/>
      <c r="T28118" s="24"/>
      <c r="W28118" s="24"/>
      <c r="Z28118" s="24"/>
      <c r="AC28118" s="24"/>
      <c r="AI28118" s="24"/>
      <c r="AL28118" s="24"/>
      <c r="AO28118" s="24"/>
      <c r="AR28118" s="24"/>
      <c r="AU28118" s="24"/>
    </row>
    <row r="28119">
      <c r="J28119" s="18"/>
      <c r="N28119" s="24"/>
      <c r="Q28119" s="24"/>
      <c r="T28119" s="24"/>
      <c r="W28119" s="24"/>
      <c r="Z28119" s="24"/>
      <c r="AC28119" s="24"/>
      <c r="AI28119" s="24"/>
      <c r="AL28119" s="24"/>
      <c r="AO28119" s="24"/>
      <c r="AR28119" s="24"/>
      <c r="AU28119" s="24"/>
    </row>
    <row r="28120">
      <c r="J28120" s="18"/>
      <c r="N28120" s="24"/>
      <c r="Q28120" s="24"/>
      <c r="T28120" s="24"/>
      <c r="W28120" s="24"/>
      <c r="Z28120" s="24"/>
      <c r="AC28120" s="24"/>
      <c r="AI28120" s="24"/>
      <c r="AL28120" s="24"/>
      <c r="AO28120" s="24"/>
      <c r="AR28120" s="24"/>
      <c r="AU28120" s="24"/>
    </row>
    <row r="28121">
      <c r="J28121" s="18"/>
      <c r="N28121" s="24"/>
      <c r="Q28121" s="24"/>
      <c r="T28121" s="24"/>
      <c r="W28121" s="24"/>
      <c r="Z28121" s="24"/>
      <c r="AC28121" s="24"/>
      <c r="AI28121" s="24"/>
      <c r="AL28121" s="24"/>
      <c r="AO28121" s="24"/>
      <c r="AR28121" s="24"/>
      <c r="AU28121" s="24"/>
    </row>
    <row r="28122">
      <c r="J28122" s="18"/>
      <c r="N28122" s="24"/>
      <c r="Q28122" s="24"/>
      <c r="T28122" s="24"/>
      <c r="W28122" s="24"/>
      <c r="Z28122" s="24"/>
      <c r="AC28122" s="24"/>
      <c r="AI28122" s="24"/>
      <c r="AL28122" s="24"/>
      <c r="AO28122" s="24"/>
      <c r="AR28122" s="24"/>
      <c r="AU28122" s="24"/>
    </row>
    <row r="28123">
      <c r="J28123" s="18"/>
      <c r="N28123" s="24"/>
      <c r="Q28123" s="24"/>
      <c r="T28123" s="24"/>
      <c r="W28123" s="24"/>
      <c r="Z28123" s="24"/>
      <c r="AC28123" s="24"/>
      <c r="AI28123" s="24"/>
      <c r="AL28123" s="24"/>
      <c r="AO28123" s="24"/>
      <c r="AR28123" s="24"/>
      <c r="AU28123" s="24"/>
    </row>
    <row r="28124">
      <c r="J28124" s="18"/>
      <c r="N28124" s="24"/>
      <c r="Q28124" s="24"/>
      <c r="T28124" s="24"/>
      <c r="W28124" s="24"/>
      <c r="Z28124" s="24"/>
      <c r="AC28124" s="24"/>
      <c r="AI28124" s="24"/>
      <c r="AL28124" s="24"/>
      <c r="AO28124" s="24"/>
      <c r="AR28124" s="24"/>
      <c r="AU28124" s="24"/>
    </row>
    <row r="28125">
      <c r="J28125" s="18"/>
      <c r="N28125" s="24"/>
      <c r="Q28125" s="24"/>
      <c r="T28125" s="24"/>
      <c r="W28125" s="24"/>
      <c r="Z28125" s="24"/>
      <c r="AC28125" s="24"/>
      <c r="AI28125" s="24"/>
      <c r="AL28125" s="24"/>
      <c r="AO28125" s="24"/>
      <c r="AR28125" s="24"/>
      <c r="AU28125" s="24"/>
    </row>
    <row r="28126">
      <c r="J28126" s="18"/>
      <c r="N28126" s="24"/>
      <c r="Q28126" s="24"/>
      <c r="T28126" s="24"/>
      <c r="W28126" s="24"/>
      <c r="Z28126" s="24"/>
      <c r="AC28126" s="24"/>
      <c r="AI28126" s="24"/>
      <c r="AL28126" s="24"/>
      <c r="AO28126" s="24"/>
      <c r="AR28126" s="24"/>
      <c r="AU28126" s="24"/>
    </row>
    <row r="28127">
      <c r="J28127" s="18"/>
      <c r="N28127" s="24"/>
      <c r="Q28127" s="24"/>
      <c r="T28127" s="24"/>
      <c r="W28127" s="24"/>
      <c r="Z28127" s="24"/>
      <c r="AC28127" s="24"/>
      <c r="AI28127" s="24"/>
      <c r="AL28127" s="24"/>
      <c r="AO28127" s="24"/>
      <c r="AR28127" s="24"/>
      <c r="AU28127" s="24"/>
    </row>
    <row r="28128">
      <c r="J28128" s="18"/>
      <c r="N28128" s="24"/>
      <c r="Q28128" s="24"/>
      <c r="T28128" s="24"/>
      <c r="W28128" s="24"/>
      <c r="Z28128" s="24"/>
      <c r="AC28128" s="24"/>
      <c r="AI28128" s="24"/>
      <c r="AL28128" s="24"/>
      <c r="AO28128" s="24"/>
      <c r="AR28128" s="24"/>
      <c r="AU28128" s="24"/>
    </row>
    <row r="28129">
      <c r="J28129" s="18"/>
      <c r="N28129" s="24"/>
      <c r="Q28129" s="24"/>
      <c r="T28129" s="24"/>
      <c r="W28129" s="24"/>
      <c r="Z28129" s="24"/>
      <c r="AC28129" s="24"/>
      <c r="AI28129" s="24"/>
      <c r="AL28129" s="24"/>
      <c r="AO28129" s="24"/>
      <c r="AR28129" s="24"/>
      <c r="AU28129" s="24"/>
    </row>
    <row r="28130">
      <c r="J28130" s="18"/>
      <c r="N28130" s="24"/>
      <c r="Q28130" s="24"/>
      <c r="T28130" s="24"/>
      <c r="W28130" s="24"/>
      <c r="Z28130" s="24"/>
      <c r="AC28130" s="24"/>
      <c r="AI28130" s="24"/>
      <c r="AL28130" s="24"/>
      <c r="AO28130" s="24"/>
      <c r="AR28130" s="24"/>
      <c r="AU28130" s="24"/>
    </row>
    <row r="28131">
      <c r="J28131" s="18"/>
      <c r="N28131" s="24"/>
      <c r="Q28131" s="24"/>
      <c r="T28131" s="24"/>
      <c r="W28131" s="24"/>
      <c r="Z28131" s="24"/>
      <c r="AC28131" s="24"/>
      <c r="AI28131" s="24"/>
      <c r="AL28131" s="24"/>
      <c r="AO28131" s="24"/>
      <c r="AR28131" s="24"/>
      <c r="AU28131" s="24"/>
    </row>
    <row r="28132">
      <c r="J28132" s="18"/>
      <c r="N28132" s="24"/>
      <c r="Q28132" s="24"/>
      <c r="T28132" s="24"/>
      <c r="W28132" s="24"/>
      <c r="Z28132" s="24"/>
      <c r="AC28132" s="24"/>
      <c r="AI28132" s="24"/>
      <c r="AL28132" s="24"/>
      <c r="AO28132" s="24"/>
      <c r="AR28132" s="24"/>
      <c r="AU28132" s="24"/>
    </row>
    <row r="28133">
      <c r="J28133" s="18"/>
      <c r="N28133" s="24"/>
      <c r="Q28133" s="24"/>
      <c r="T28133" s="24"/>
      <c r="W28133" s="24"/>
      <c r="Z28133" s="24"/>
      <c r="AC28133" s="24"/>
      <c r="AI28133" s="24"/>
      <c r="AL28133" s="24"/>
      <c r="AO28133" s="24"/>
      <c r="AR28133" s="24"/>
      <c r="AU28133" s="24"/>
    </row>
    <row r="28134">
      <c r="J28134" s="18"/>
      <c r="N28134" s="24"/>
      <c r="Q28134" s="24"/>
      <c r="T28134" s="24"/>
      <c r="W28134" s="24"/>
      <c r="Z28134" s="24"/>
      <c r="AC28134" s="24"/>
      <c r="AI28134" s="24"/>
      <c r="AL28134" s="24"/>
      <c r="AO28134" s="24"/>
      <c r="AR28134" s="24"/>
      <c r="AU28134" s="24"/>
    </row>
    <row r="28135">
      <c r="J28135" s="18"/>
      <c r="N28135" s="24"/>
      <c r="Q28135" s="24"/>
      <c r="T28135" s="24"/>
      <c r="W28135" s="24"/>
      <c r="Z28135" s="24"/>
      <c r="AC28135" s="24"/>
      <c r="AI28135" s="24"/>
      <c r="AL28135" s="24"/>
      <c r="AO28135" s="24"/>
      <c r="AR28135" s="24"/>
      <c r="AU28135" s="24"/>
    </row>
    <row r="28136">
      <c r="J28136" s="18"/>
      <c r="N28136" s="24"/>
      <c r="Q28136" s="24"/>
      <c r="T28136" s="24"/>
      <c r="W28136" s="24"/>
      <c r="Z28136" s="24"/>
      <c r="AC28136" s="24"/>
      <c r="AI28136" s="24"/>
      <c r="AL28136" s="24"/>
      <c r="AO28136" s="24"/>
      <c r="AR28136" s="24"/>
      <c r="AU28136" s="24"/>
    </row>
    <row r="28137">
      <c r="J28137" s="18"/>
      <c r="N28137" s="24"/>
      <c r="Q28137" s="24"/>
      <c r="T28137" s="24"/>
      <c r="W28137" s="24"/>
      <c r="Z28137" s="24"/>
      <c r="AC28137" s="24"/>
      <c r="AI28137" s="24"/>
      <c r="AL28137" s="24"/>
      <c r="AO28137" s="24"/>
      <c r="AR28137" s="24"/>
      <c r="AU28137" s="24"/>
    </row>
    <row r="28138">
      <c r="J28138" s="18"/>
      <c r="N28138" s="24"/>
      <c r="Q28138" s="24"/>
      <c r="T28138" s="24"/>
      <c r="W28138" s="24"/>
      <c r="Z28138" s="24"/>
      <c r="AC28138" s="24"/>
      <c r="AI28138" s="24"/>
      <c r="AL28138" s="24"/>
      <c r="AO28138" s="24"/>
      <c r="AR28138" s="24"/>
      <c r="AU28138" s="24"/>
    </row>
    <row r="28139">
      <c r="J28139" s="18"/>
      <c r="N28139" s="24"/>
      <c r="Q28139" s="24"/>
      <c r="T28139" s="24"/>
      <c r="W28139" s="24"/>
      <c r="Z28139" s="24"/>
      <c r="AC28139" s="24"/>
      <c r="AI28139" s="24"/>
      <c r="AL28139" s="24"/>
      <c r="AO28139" s="24"/>
      <c r="AR28139" s="24"/>
      <c r="AU28139" s="24"/>
    </row>
    <row r="28140">
      <c r="J28140" s="18"/>
      <c r="N28140" s="24"/>
      <c r="Q28140" s="24"/>
      <c r="T28140" s="24"/>
      <c r="W28140" s="24"/>
      <c r="Z28140" s="24"/>
      <c r="AC28140" s="24"/>
      <c r="AI28140" s="24"/>
      <c r="AL28140" s="24"/>
      <c r="AO28140" s="24"/>
      <c r="AR28140" s="24"/>
      <c r="AU28140" s="24"/>
    </row>
    <row r="28141">
      <c r="J28141" s="18"/>
      <c r="N28141" s="24"/>
      <c r="Q28141" s="24"/>
      <c r="T28141" s="24"/>
      <c r="W28141" s="24"/>
      <c r="Z28141" s="24"/>
      <c r="AC28141" s="24"/>
      <c r="AI28141" s="24"/>
      <c r="AL28141" s="24"/>
      <c r="AO28141" s="24"/>
      <c r="AR28141" s="24"/>
      <c r="AU28141" s="24"/>
    </row>
    <row r="28142">
      <c r="J28142" s="18"/>
      <c r="N28142" s="24"/>
      <c r="Q28142" s="24"/>
      <c r="T28142" s="24"/>
      <c r="W28142" s="24"/>
      <c r="Z28142" s="24"/>
      <c r="AC28142" s="24"/>
      <c r="AI28142" s="24"/>
      <c r="AL28142" s="24"/>
      <c r="AO28142" s="24"/>
      <c r="AR28142" s="24"/>
      <c r="AU28142" s="24"/>
    </row>
    <row r="28143">
      <c r="J28143" s="18"/>
      <c r="N28143" s="24"/>
      <c r="Q28143" s="24"/>
      <c r="T28143" s="24"/>
      <c r="W28143" s="24"/>
      <c r="Z28143" s="24"/>
      <c r="AC28143" s="24"/>
      <c r="AI28143" s="24"/>
      <c r="AL28143" s="24"/>
      <c r="AO28143" s="24"/>
      <c r="AR28143" s="24"/>
      <c r="AU28143" s="24"/>
    </row>
    <row r="28144">
      <c r="J28144" s="18"/>
      <c r="N28144" s="24"/>
      <c r="Q28144" s="24"/>
      <c r="T28144" s="24"/>
      <c r="W28144" s="24"/>
      <c r="Z28144" s="24"/>
      <c r="AC28144" s="24"/>
      <c r="AI28144" s="24"/>
      <c r="AL28144" s="24"/>
      <c r="AO28144" s="24"/>
      <c r="AR28144" s="24"/>
      <c r="AU28144" s="24"/>
    </row>
    <row r="28145">
      <c r="J28145" s="18"/>
      <c r="N28145" s="24"/>
      <c r="Q28145" s="24"/>
      <c r="T28145" s="24"/>
      <c r="W28145" s="24"/>
      <c r="Z28145" s="24"/>
      <c r="AC28145" s="24"/>
      <c r="AI28145" s="24"/>
      <c r="AL28145" s="24"/>
      <c r="AO28145" s="24"/>
      <c r="AR28145" s="24"/>
      <c r="AU28145" s="24"/>
    </row>
    <row r="28146">
      <c r="J28146" s="18"/>
      <c r="N28146" s="24"/>
      <c r="Q28146" s="24"/>
      <c r="T28146" s="24"/>
      <c r="W28146" s="24"/>
      <c r="Z28146" s="24"/>
      <c r="AC28146" s="24"/>
      <c r="AI28146" s="24"/>
      <c r="AL28146" s="24"/>
      <c r="AO28146" s="24"/>
      <c r="AR28146" s="24"/>
      <c r="AU28146" s="24"/>
    </row>
    <row r="28147">
      <c r="J28147" s="18"/>
      <c r="N28147" s="24"/>
      <c r="Q28147" s="24"/>
      <c r="T28147" s="24"/>
      <c r="W28147" s="24"/>
      <c r="Z28147" s="24"/>
      <c r="AC28147" s="24"/>
      <c r="AI28147" s="24"/>
      <c r="AL28147" s="24"/>
      <c r="AO28147" s="24"/>
      <c r="AR28147" s="24"/>
      <c r="AU28147" s="24"/>
    </row>
    <row r="28148">
      <c r="J28148" s="18"/>
      <c r="N28148" s="24"/>
      <c r="Q28148" s="24"/>
      <c r="T28148" s="24"/>
      <c r="W28148" s="24"/>
      <c r="Z28148" s="24"/>
      <c r="AC28148" s="24"/>
      <c r="AI28148" s="24"/>
      <c r="AL28148" s="24"/>
      <c r="AO28148" s="24"/>
      <c r="AR28148" s="24"/>
      <c r="AU28148" s="24"/>
    </row>
    <row r="28149">
      <c r="J28149" s="18"/>
      <c r="N28149" s="24"/>
      <c r="Q28149" s="24"/>
      <c r="T28149" s="24"/>
      <c r="W28149" s="24"/>
      <c r="Z28149" s="24"/>
      <c r="AC28149" s="24"/>
      <c r="AI28149" s="24"/>
      <c r="AL28149" s="24"/>
      <c r="AO28149" s="24"/>
      <c r="AR28149" s="24"/>
      <c r="AU28149" s="24"/>
    </row>
    <row r="28150">
      <c r="J28150" s="18"/>
      <c r="N28150" s="24"/>
      <c r="Q28150" s="24"/>
      <c r="T28150" s="24"/>
      <c r="W28150" s="24"/>
      <c r="Z28150" s="24"/>
      <c r="AC28150" s="24"/>
      <c r="AI28150" s="24"/>
      <c r="AL28150" s="24"/>
      <c r="AO28150" s="24"/>
      <c r="AR28150" s="24"/>
      <c r="AU28150" s="24"/>
    </row>
    <row r="28151">
      <c r="J28151" s="18"/>
      <c r="N28151" s="24"/>
      <c r="Q28151" s="24"/>
      <c r="T28151" s="24"/>
      <c r="W28151" s="24"/>
      <c r="Z28151" s="24"/>
      <c r="AC28151" s="24"/>
      <c r="AI28151" s="24"/>
      <c r="AL28151" s="24"/>
      <c r="AO28151" s="24"/>
      <c r="AR28151" s="24"/>
      <c r="AU28151" s="24"/>
    </row>
    <row r="28152">
      <c r="J28152" s="18"/>
      <c r="N28152" s="24"/>
      <c r="Q28152" s="24"/>
      <c r="T28152" s="24"/>
      <c r="W28152" s="24"/>
      <c r="Z28152" s="24"/>
      <c r="AC28152" s="24"/>
      <c r="AI28152" s="24"/>
      <c r="AL28152" s="24"/>
      <c r="AO28152" s="24"/>
      <c r="AR28152" s="24"/>
      <c r="AU28152" s="24"/>
    </row>
    <row r="28153">
      <c r="J28153" s="18"/>
      <c r="N28153" s="24"/>
      <c r="Q28153" s="24"/>
      <c r="T28153" s="24"/>
      <c r="W28153" s="24"/>
      <c r="Z28153" s="24"/>
      <c r="AC28153" s="24"/>
      <c r="AI28153" s="24"/>
      <c r="AL28153" s="24"/>
      <c r="AO28153" s="24"/>
      <c r="AR28153" s="24"/>
      <c r="AU28153" s="24"/>
    </row>
    <row r="28154">
      <c r="J28154" s="18"/>
      <c r="N28154" s="24"/>
      <c r="Q28154" s="24"/>
      <c r="T28154" s="24"/>
      <c r="W28154" s="24"/>
      <c r="Z28154" s="24"/>
      <c r="AC28154" s="24"/>
      <c r="AI28154" s="24"/>
      <c r="AL28154" s="24"/>
      <c r="AO28154" s="24"/>
      <c r="AR28154" s="24"/>
      <c r="AU28154" s="24"/>
    </row>
    <row r="28155">
      <c r="J28155" s="18"/>
      <c r="N28155" s="24"/>
      <c r="Q28155" s="24"/>
      <c r="T28155" s="24"/>
      <c r="W28155" s="24"/>
      <c r="Z28155" s="24"/>
      <c r="AC28155" s="24"/>
      <c r="AI28155" s="24"/>
      <c r="AL28155" s="24"/>
      <c r="AO28155" s="24"/>
      <c r="AR28155" s="24"/>
      <c r="AU28155" s="24"/>
    </row>
    <row r="28156">
      <c r="J28156" s="18"/>
      <c r="N28156" s="24"/>
      <c r="Q28156" s="24"/>
      <c r="T28156" s="24"/>
      <c r="W28156" s="24"/>
      <c r="Z28156" s="24"/>
      <c r="AC28156" s="24"/>
      <c r="AI28156" s="24"/>
      <c r="AL28156" s="24"/>
      <c r="AO28156" s="24"/>
      <c r="AR28156" s="24"/>
      <c r="AU28156" s="24"/>
    </row>
    <row r="28157">
      <c r="J28157" s="18"/>
      <c r="N28157" s="24"/>
      <c r="Q28157" s="24"/>
      <c r="T28157" s="24"/>
      <c r="W28157" s="24"/>
      <c r="Z28157" s="24"/>
      <c r="AC28157" s="24"/>
      <c r="AI28157" s="24"/>
      <c r="AL28157" s="24"/>
      <c r="AO28157" s="24"/>
      <c r="AR28157" s="24"/>
      <c r="AU28157" s="24"/>
    </row>
    <row r="28158">
      <c r="J28158" s="18"/>
      <c r="N28158" s="24"/>
      <c r="Q28158" s="24"/>
      <c r="T28158" s="24"/>
      <c r="W28158" s="24"/>
      <c r="Z28158" s="24"/>
      <c r="AC28158" s="24"/>
      <c r="AI28158" s="24"/>
      <c r="AL28158" s="24"/>
      <c r="AO28158" s="24"/>
      <c r="AR28158" s="24"/>
      <c r="AU28158" s="24"/>
    </row>
    <row r="28159">
      <c r="J28159" s="18"/>
      <c r="N28159" s="24"/>
      <c r="Q28159" s="24"/>
      <c r="T28159" s="24"/>
      <c r="W28159" s="24"/>
      <c r="Z28159" s="24"/>
      <c r="AC28159" s="24"/>
      <c r="AI28159" s="24"/>
      <c r="AL28159" s="24"/>
      <c r="AO28159" s="24"/>
      <c r="AR28159" s="24"/>
      <c r="AU28159" s="24"/>
    </row>
    <row r="28160">
      <c r="J28160" s="18"/>
      <c r="N28160" s="24"/>
      <c r="Q28160" s="24"/>
      <c r="T28160" s="24"/>
      <c r="W28160" s="24"/>
      <c r="Z28160" s="24"/>
      <c r="AC28160" s="24"/>
      <c r="AI28160" s="24"/>
      <c r="AL28160" s="24"/>
      <c r="AO28160" s="24"/>
      <c r="AR28160" s="24"/>
      <c r="AU28160" s="24"/>
    </row>
    <row r="28161">
      <c r="J28161" s="18"/>
      <c r="N28161" s="24"/>
      <c r="Q28161" s="24"/>
      <c r="T28161" s="24"/>
      <c r="W28161" s="24"/>
      <c r="Z28161" s="24"/>
      <c r="AC28161" s="24"/>
      <c r="AI28161" s="24"/>
      <c r="AL28161" s="24"/>
      <c r="AO28161" s="24"/>
      <c r="AR28161" s="24"/>
      <c r="AU28161" s="24"/>
    </row>
    <row r="28162">
      <c r="J28162" s="18"/>
      <c r="N28162" s="24"/>
      <c r="Q28162" s="24"/>
      <c r="T28162" s="24"/>
      <c r="W28162" s="24"/>
      <c r="Z28162" s="24"/>
      <c r="AC28162" s="24"/>
      <c r="AI28162" s="24"/>
      <c r="AL28162" s="24"/>
      <c r="AO28162" s="24"/>
      <c r="AR28162" s="24"/>
      <c r="AU28162" s="24"/>
    </row>
    <row r="28163">
      <c r="J28163" s="18"/>
      <c r="N28163" s="24"/>
      <c r="Q28163" s="24"/>
      <c r="T28163" s="24"/>
      <c r="W28163" s="24"/>
      <c r="Z28163" s="24"/>
      <c r="AC28163" s="24"/>
      <c r="AI28163" s="24"/>
      <c r="AL28163" s="24"/>
      <c r="AO28163" s="24"/>
      <c r="AR28163" s="24"/>
      <c r="AU28163" s="24"/>
    </row>
    <row r="28164">
      <c r="J28164" s="18"/>
      <c r="N28164" s="24"/>
      <c r="Q28164" s="24"/>
      <c r="T28164" s="24"/>
      <c r="W28164" s="24"/>
      <c r="Z28164" s="24"/>
      <c r="AC28164" s="24"/>
      <c r="AI28164" s="24"/>
      <c r="AL28164" s="24"/>
      <c r="AO28164" s="24"/>
      <c r="AR28164" s="24"/>
      <c r="AU28164" s="24"/>
    </row>
    <row r="28165">
      <c r="J28165" s="18"/>
      <c r="N28165" s="24"/>
      <c r="Q28165" s="24"/>
      <c r="T28165" s="24"/>
      <c r="W28165" s="24"/>
      <c r="Z28165" s="24"/>
      <c r="AC28165" s="24"/>
      <c r="AI28165" s="24"/>
      <c r="AL28165" s="24"/>
      <c r="AO28165" s="24"/>
      <c r="AR28165" s="24"/>
      <c r="AU28165" s="24"/>
    </row>
    <row r="28166">
      <c r="J28166" s="18"/>
      <c r="N28166" s="24"/>
      <c r="Q28166" s="24"/>
      <c r="T28166" s="24"/>
      <c r="W28166" s="24"/>
      <c r="Z28166" s="24"/>
      <c r="AC28166" s="24"/>
      <c r="AI28166" s="24"/>
      <c r="AL28166" s="24"/>
      <c r="AO28166" s="24"/>
      <c r="AR28166" s="24"/>
      <c r="AU28166" s="24"/>
    </row>
    <row r="28167">
      <c r="J28167" s="18"/>
      <c r="N28167" s="24"/>
      <c r="Q28167" s="24"/>
      <c r="T28167" s="24"/>
      <c r="W28167" s="24"/>
      <c r="Z28167" s="24"/>
      <c r="AC28167" s="24"/>
      <c r="AI28167" s="24"/>
      <c r="AL28167" s="24"/>
      <c r="AO28167" s="24"/>
      <c r="AR28167" s="24"/>
      <c r="AU28167" s="24"/>
    </row>
    <row r="28168">
      <c r="J28168" s="18"/>
      <c r="N28168" s="24"/>
      <c r="Q28168" s="24"/>
      <c r="T28168" s="24"/>
      <c r="W28168" s="24"/>
      <c r="Z28168" s="24"/>
      <c r="AC28168" s="24"/>
      <c r="AI28168" s="24"/>
      <c r="AL28168" s="24"/>
      <c r="AO28168" s="24"/>
      <c r="AR28168" s="24"/>
      <c r="AU28168" s="24"/>
    </row>
    <row r="28169">
      <c r="J28169" s="18"/>
      <c r="N28169" s="24"/>
      <c r="Q28169" s="24"/>
      <c r="T28169" s="24"/>
      <c r="W28169" s="24"/>
      <c r="Z28169" s="24"/>
      <c r="AC28169" s="24"/>
      <c r="AI28169" s="24"/>
      <c r="AL28169" s="24"/>
      <c r="AO28169" s="24"/>
      <c r="AR28169" s="24"/>
      <c r="AU28169" s="24"/>
    </row>
    <row r="28170">
      <c r="J28170" s="18"/>
      <c r="N28170" s="24"/>
      <c r="Q28170" s="24"/>
      <c r="T28170" s="24"/>
      <c r="W28170" s="24"/>
      <c r="Z28170" s="24"/>
      <c r="AC28170" s="24"/>
      <c r="AI28170" s="24"/>
      <c r="AL28170" s="24"/>
      <c r="AO28170" s="24"/>
      <c r="AR28170" s="24"/>
      <c r="AU28170" s="24"/>
    </row>
    <row r="28171">
      <c r="J28171" s="18"/>
      <c r="N28171" s="24"/>
      <c r="Q28171" s="24"/>
      <c r="T28171" s="24"/>
      <c r="W28171" s="24"/>
      <c r="Z28171" s="24"/>
      <c r="AC28171" s="24"/>
      <c r="AI28171" s="24"/>
      <c r="AL28171" s="24"/>
      <c r="AO28171" s="24"/>
      <c r="AR28171" s="24"/>
      <c r="AU28171" s="24"/>
    </row>
    <row r="28172">
      <c r="J28172" s="18"/>
      <c r="N28172" s="24"/>
      <c r="Q28172" s="24"/>
      <c r="T28172" s="24"/>
      <c r="W28172" s="24"/>
      <c r="Z28172" s="24"/>
      <c r="AC28172" s="24"/>
      <c r="AI28172" s="24"/>
      <c r="AL28172" s="24"/>
      <c r="AO28172" s="24"/>
      <c r="AR28172" s="24"/>
      <c r="AU28172" s="24"/>
    </row>
    <row r="28173">
      <c r="J28173" s="18"/>
      <c r="N28173" s="24"/>
      <c r="Q28173" s="24"/>
      <c r="T28173" s="24"/>
      <c r="W28173" s="24"/>
      <c r="Z28173" s="24"/>
      <c r="AC28173" s="24"/>
      <c r="AI28173" s="24"/>
      <c r="AL28173" s="24"/>
      <c r="AO28173" s="24"/>
      <c r="AR28173" s="24"/>
      <c r="AU28173" s="24"/>
    </row>
    <row r="28174">
      <c r="J28174" s="18"/>
      <c r="N28174" s="24"/>
      <c r="Q28174" s="24"/>
      <c r="T28174" s="24"/>
      <c r="W28174" s="24"/>
      <c r="Z28174" s="24"/>
      <c r="AC28174" s="24"/>
      <c r="AI28174" s="24"/>
      <c r="AL28174" s="24"/>
      <c r="AO28174" s="24"/>
      <c r="AR28174" s="24"/>
      <c r="AU28174" s="24"/>
    </row>
    <row r="28175">
      <c r="J28175" s="18"/>
      <c r="N28175" s="24"/>
      <c r="Q28175" s="24"/>
      <c r="T28175" s="24"/>
      <c r="W28175" s="24"/>
      <c r="Z28175" s="24"/>
      <c r="AC28175" s="24"/>
      <c r="AI28175" s="24"/>
      <c r="AL28175" s="24"/>
      <c r="AO28175" s="24"/>
      <c r="AR28175" s="24"/>
      <c r="AU28175" s="24"/>
    </row>
    <row r="28176">
      <c r="J28176" s="18"/>
      <c r="N28176" s="24"/>
      <c r="Q28176" s="24"/>
      <c r="T28176" s="24"/>
      <c r="W28176" s="24"/>
      <c r="Z28176" s="24"/>
      <c r="AC28176" s="24"/>
      <c r="AI28176" s="24"/>
      <c r="AL28176" s="24"/>
      <c r="AO28176" s="24"/>
      <c r="AR28176" s="24"/>
      <c r="AU28176" s="24"/>
    </row>
    <row r="28177">
      <c r="J28177" s="18"/>
      <c r="N28177" s="24"/>
      <c r="Q28177" s="24"/>
      <c r="T28177" s="24"/>
      <c r="W28177" s="24"/>
      <c r="Z28177" s="24"/>
      <c r="AC28177" s="24"/>
      <c r="AI28177" s="24"/>
      <c r="AL28177" s="24"/>
      <c r="AO28177" s="24"/>
      <c r="AR28177" s="24"/>
      <c r="AU28177" s="24"/>
    </row>
    <row r="28178">
      <c r="J28178" s="18"/>
      <c r="N28178" s="24"/>
      <c r="Q28178" s="24"/>
      <c r="T28178" s="24"/>
      <c r="W28178" s="24"/>
      <c r="Z28178" s="24"/>
      <c r="AC28178" s="24"/>
      <c r="AI28178" s="24"/>
      <c r="AL28178" s="24"/>
      <c r="AO28178" s="24"/>
      <c r="AR28178" s="24"/>
      <c r="AU28178" s="24"/>
    </row>
    <row r="28179">
      <c r="J28179" s="18"/>
      <c r="N28179" s="24"/>
      <c r="Q28179" s="24"/>
      <c r="T28179" s="24"/>
      <c r="W28179" s="24"/>
      <c r="Z28179" s="24"/>
      <c r="AC28179" s="24"/>
      <c r="AI28179" s="24"/>
      <c r="AL28179" s="24"/>
      <c r="AO28179" s="24"/>
      <c r="AR28179" s="24"/>
      <c r="AU28179" s="24"/>
    </row>
    <row r="28180">
      <c r="J28180" s="18"/>
      <c r="N28180" s="24"/>
      <c r="Q28180" s="24"/>
      <c r="T28180" s="24"/>
      <c r="W28180" s="24"/>
      <c r="Z28180" s="24"/>
      <c r="AC28180" s="24"/>
      <c r="AI28180" s="24"/>
      <c r="AL28180" s="24"/>
      <c r="AO28180" s="24"/>
      <c r="AR28180" s="24"/>
      <c r="AU28180" s="24"/>
    </row>
    <row r="28181">
      <c r="J28181" s="18"/>
      <c r="N28181" s="24"/>
      <c r="Q28181" s="24"/>
      <c r="T28181" s="24"/>
      <c r="W28181" s="24"/>
      <c r="Z28181" s="24"/>
      <c r="AC28181" s="24"/>
      <c r="AI28181" s="24"/>
      <c r="AL28181" s="24"/>
      <c r="AO28181" s="24"/>
      <c r="AR28181" s="24"/>
      <c r="AU28181" s="24"/>
    </row>
    <row r="28182">
      <c r="J28182" s="18"/>
      <c r="N28182" s="24"/>
      <c r="Q28182" s="24"/>
      <c r="T28182" s="24"/>
      <c r="W28182" s="24"/>
      <c r="Z28182" s="24"/>
      <c r="AC28182" s="24"/>
      <c r="AI28182" s="24"/>
      <c r="AL28182" s="24"/>
      <c r="AO28182" s="24"/>
      <c r="AR28182" s="24"/>
      <c r="AU28182" s="24"/>
    </row>
    <row r="28183">
      <c r="J28183" s="18"/>
      <c r="N28183" s="24"/>
      <c r="Q28183" s="24"/>
      <c r="T28183" s="24"/>
      <c r="W28183" s="24"/>
      <c r="Z28183" s="24"/>
      <c r="AC28183" s="24"/>
      <c r="AI28183" s="24"/>
      <c r="AL28183" s="24"/>
      <c r="AO28183" s="24"/>
      <c r="AR28183" s="24"/>
      <c r="AU28183" s="24"/>
    </row>
    <row r="28184">
      <c r="J28184" s="18"/>
      <c r="N28184" s="24"/>
      <c r="Q28184" s="24"/>
      <c r="T28184" s="24"/>
      <c r="W28184" s="24"/>
      <c r="Z28184" s="24"/>
      <c r="AC28184" s="24"/>
      <c r="AI28184" s="24"/>
      <c r="AL28184" s="24"/>
      <c r="AO28184" s="24"/>
      <c r="AR28184" s="24"/>
      <c r="AU28184" s="24"/>
    </row>
    <row r="28185">
      <c r="J28185" s="18"/>
      <c r="N28185" s="24"/>
      <c r="Q28185" s="24"/>
      <c r="T28185" s="24"/>
      <c r="W28185" s="24"/>
      <c r="Z28185" s="24"/>
      <c r="AC28185" s="24"/>
      <c r="AI28185" s="24"/>
      <c r="AL28185" s="24"/>
      <c r="AO28185" s="24"/>
      <c r="AR28185" s="24"/>
      <c r="AU28185" s="24"/>
    </row>
    <row r="28186">
      <c r="J28186" s="18"/>
      <c r="N28186" s="24"/>
      <c r="Q28186" s="24"/>
      <c r="T28186" s="24"/>
      <c r="W28186" s="24"/>
      <c r="Z28186" s="24"/>
      <c r="AC28186" s="24"/>
      <c r="AI28186" s="24"/>
      <c r="AL28186" s="24"/>
      <c r="AO28186" s="24"/>
      <c r="AR28186" s="24"/>
      <c r="AU28186" s="24"/>
    </row>
    <row r="28187">
      <c r="J28187" s="18"/>
      <c r="N28187" s="24"/>
      <c r="Q28187" s="24"/>
      <c r="T28187" s="24"/>
      <c r="W28187" s="24"/>
      <c r="Z28187" s="24"/>
      <c r="AC28187" s="24"/>
      <c r="AI28187" s="24"/>
      <c r="AL28187" s="24"/>
      <c r="AO28187" s="24"/>
      <c r="AR28187" s="24"/>
      <c r="AU28187" s="24"/>
    </row>
    <row r="28188">
      <c r="J28188" s="18"/>
      <c r="N28188" s="24"/>
      <c r="Q28188" s="24"/>
      <c r="T28188" s="24"/>
      <c r="W28188" s="24"/>
      <c r="Z28188" s="24"/>
      <c r="AC28188" s="24"/>
      <c r="AI28188" s="24"/>
      <c r="AL28188" s="24"/>
      <c r="AO28188" s="24"/>
      <c r="AR28188" s="24"/>
      <c r="AU28188" s="24"/>
    </row>
    <row r="28189">
      <c r="J28189" s="18"/>
      <c r="N28189" s="24"/>
      <c r="Q28189" s="24"/>
      <c r="T28189" s="24"/>
      <c r="W28189" s="24"/>
      <c r="Z28189" s="24"/>
      <c r="AC28189" s="24"/>
      <c r="AI28189" s="24"/>
      <c r="AL28189" s="24"/>
      <c r="AO28189" s="24"/>
      <c r="AR28189" s="24"/>
      <c r="AU28189" s="24"/>
    </row>
    <row r="28190">
      <c r="J28190" s="18"/>
      <c r="N28190" s="24"/>
      <c r="Q28190" s="24"/>
      <c r="T28190" s="24"/>
      <c r="W28190" s="24"/>
      <c r="Z28190" s="24"/>
      <c r="AC28190" s="24"/>
      <c r="AI28190" s="24"/>
      <c r="AL28190" s="24"/>
      <c r="AO28190" s="24"/>
      <c r="AR28190" s="24"/>
      <c r="AU28190" s="24"/>
    </row>
    <row r="28191">
      <c r="J28191" s="18"/>
      <c r="N28191" s="24"/>
      <c r="Q28191" s="24"/>
      <c r="T28191" s="24"/>
      <c r="W28191" s="24"/>
      <c r="Z28191" s="24"/>
      <c r="AC28191" s="24"/>
      <c r="AI28191" s="24"/>
      <c r="AL28191" s="24"/>
      <c r="AO28191" s="24"/>
      <c r="AR28191" s="24"/>
      <c r="AU28191" s="24"/>
    </row>
    <row r="28192">
      <c r="J28192" s="18"/>
      <c r="N28192" s="24"/>
      <c r="Q28192" s="24"/>
      <c r="T28192" s="24"/>
      <c r="W28192" s="24"/>
      <c r="Z28192" s="24"/>
      <c r="AC28192" s="24"/>
      <c r="AI28192" s="24"/>
      <c r="AL28192" s="24"/>
      <c r="AO28192" s="24"/>
      <c r="AR28192" s="24"/>
      <c r="AU28192" s="24"/>
    </row>
    <row r="28193">
      <c r="J28193" s="18"/>
      <c r="N28193" s="24"/>
      <c r="Q28193" s="24"/>
      <c r="T28193" s="24"/>
      <c r="W28193" s="24"/>
      <c r="Z28193" s="24"/>
      <c r="AC28193" s="24"/>
      <c r="AI28193" s="24"/>
      <c r="AL28193" s="24"/>
      <c r="AO28193" s="24"/>
      <c r="AR28193" s="24"/>
      <c r="AU28193" s="24"/>
    </row>
    <row r="28194">
      <c r="J28194" s="18"/>
      <c r="N28194" s="24"/>
      <c r="Q28194" s="24"/>
      <c r="T28194" s="24"/>
      <c r="W28194" s="24"/>
      <c r="Z28194" s="24"/>
      <c r="AC28194" s="24"/>
      <c r="AI28194" s="24"/>
      <c r="AL28194" s="24"/>
      <c r="AO28194" s="24"/>
      <c r="AR28194" s="24"/>
      <c r="AU28194" s="24"/>
    </row>
    <row r="28195">
      <c r="J28195" s="18"/>
      <c r="N28195" s="24"/>
      <c r="Q28195" s="24"/>
      <c r="T28195" s="24"/>
      <c r="W28195" s="24"/>
      <c r="Z28195" s="24"/>
      <c r="AC28195" s="24"/>
      <c r="AI28195" s="24"/>
      <c r="AL28195" s="24"/>
      <c r="AO28195" s="24"/>
      <c r="AR28195" s="24"/>
      <c r="AU28195" s="24"/>
    </row>
    <row r="28196">
      <c r="J28196" s="18"/>
      <c r="N28196" s="24"/>
      <c r="Q28196" s="24"/>
      <c r="T28196" s="24"/>
      <c r="W28196" s="24"/>
      <c r="Z28196" s="24"/>
      <c r="AC28196" s="24"/>
      <c r="AI28196" s="24"/>
      <c r="AL28196" s="24"/>
      <c r="AO28196" s="24"/>
      <c r="AR28196" s="24"/>
      <c r="AU28196" s="24"/>
    </row>
    <row r="28197">
      <c r="J28197" s="18"/>
      <c r="N28197" s="24"/>
      <c r="Q28197" s="24"/>
      <c r="T28197" s="24"/>
      <c r="W28197" s="24"/>
      <c r="Z28197" s="24"/>
      <c r="AC28197" s="24"/>
      <c r="AI28197" s="24"/>
      <c r="AL28197" s="24"/>
      <c r="AO28197" s="24"/>
      <c r="AR28197" s="24"/>
      <c r="AU28197" s="24"/>
    </row>
    <row r="28198">
      <c r="J28198" s="18"/>
      <c r="N28198" s="24"/>
      <c r="Q28198" s="24"/>
      <c r="T28198" s="24"/>
      <c r="W28198" s="24"/>
      <c r="Z28198" s="24"/>
      <c r="AC28198" s="24"/>
      <c r="AI28198" s="24"/>
      <c r="AL28198" s="24"/>
      <c r="AO28198" s="24"/>
      <c r="AR28198" s="24"/>
      <c r="AU28198" s="24"/>
    </row>
    <row r="28199">
      <c r="J28199" s="18"/>
      <c r="N28199" s="24"/>
      <c r="Q28199" s="24"/>
      <c r="T28199" s="24"/>
      <c r="W28199" s="24"/>
      <c r="Z28199" s="24"/>
      <c r="AC28199" s="24"/>
      <c r="AI28199" s="24"/>
      <c r="AL28199" s="24"/>
      <c r="AO28199" s="24"/>
      <c r="AR28199" s="24"/>
      <c r="AU28199" s="24"/>
    </row>
    <row r="28200">
      <c r="J28200" s="18"/>
      <c r="N28200" s="24"/>
      <c r="Q28200" s="24"/>
      <c r="T28200" s="24"/>
      <c r="W28200" s="24"/>
      <c r="Z28200" s="24"/>
      <c r="AC28200" s="24"/>
      <c r="AI28200" s="24"/>
      <c r="AL28200" s="24"/>
      <c r="AO28200" s="24"/>
      <c r="AR28200" s="24"/>
      <c r="AU28200" s="24"/>
    </row>
    <row r="28201">
      <c r="J28201" s="18"/>
      <c r="N28201" s="24"/>
      <c r="Q28201" s="24"/>
      <c r="T28201" s="24"/>
      <c r="W28201" s="24"/>
      <c r="Z28201" s="24"/>
      <c r="AC28201" s="24"/>
      <c r="AI28201" s="24"/>
      <c r="AL28201" s="24"/>
      <c r="AO28201" s="24"/>
      <c r="AR28201" s="24"/>
      <c r="AU28201" s="24"/>
    </row>
    <row r="28202">
      <c r="J28202" s="18"/>
      <c r="N28202" s="24"/>
      <c r="Q28202" s="24"/>
      <c r="T28202" s="24"/>
      <c r="W28202" s="24"/>
      <c r="Z28202" s="24"/>
      <c r="AC28202" s="24"/>
      <c r="AI28202" s="24"/>
      <c r="AL28202" s="24"/>
      <c r="AO28202" s="24"/>
      <c r="AR28202" s="24"/>
      <c r="AU28202" s="24"/>
    </row>
    <row r="28203">
      <c r="J28203" s="18"/>
      <c r="N28203" s="24"/>
      <c r="Q28203" s="24"/>
      <c r="T28203" s="24"/>
      <c r="W28203" s="24"/>
      <c r="Z28203" s="24"/>
      <c r="AC28203" s="24"/>
      <c r="AI28203" s="24"/>
      <c r="AL28203" s="24"/>
      <c r="AO28203" s="24"/>
      <c r="AR28203" s="24"/>
      <c r="AU28203" s="24"/>
    </row>
    <row r="28204">
      <c r="J28204" s="18"/>
      <c r="N28204" s="24"/>
      <c r="Q28204" s="24"/>
      <c r="T28204" s="24"/>
      <c r="W28204" s="24"/>
      <c r="Z28204" s="24"/>
      <c r="AC28204" s="24"/>
      <c r="AI28204" s="24"/>
      <c r="AL28204" s="24"/>
      <c r="AO28204" s="24"/>
      <c r="AR28204" s="24"/>
      <c r="AU28204" s="24"/>
    </row>
    <row r="28205">
      <c r="J28205" s="18"/>
      <c r="N28205" s="24"/>
      <c r="Q28205" s="24"/>
      <c r="T28205" s="24"/>
      <c r="W28205" s="24"/>
      <c r="Z28205" s="24"/>
      <c r="AC28205" s="24"/>
      <c r="AI28205" s="24"/>
      <c r="AL28205" s="24"/>
      <c r="AO28205" s="24"/>
      <c r="AR28205" s="24"/>
      <c r="AU28205" s="24"/>
    </row>
    <row r="28206">
      <c r="J28206" s="18"/>
      <c r="N28206" s="24"/>
      <c r="Q28206" s="24"/>
      <c r="T28206" s="24"/>
      <c r="W28206" s="24"/>
      <c r="Z28206" s="24"/>
      <c r="AC28206" s="24"/>
      <c r="AI28206" s="24"/>
      <c r="AL28206" s="24"/>
      <c r="AO28206" s="24"/>
      <c r="AR28206" s="24"/>
      <c r="AU28206" s="24"/>
    </row>
    <row r="28207">
      <c r="J28207" s="18"/>
      <c r="N28207" s="24"/>
      <c r="Q28207" s="24"/>
      <c r="T28207" s="24"/>
      <c r="W28207" s="24"/>
      <c r="Z28207" s="24"/>
      <c r="AC28207" s="24"/>
      <c r="AI28207" s="24"/>
      <c r="AL28207" s="24"/>
      <c r="AO28207" s="24"/>
      <c r="AR28207" s="24"/>
      <c r="AU28207" s="24"/>
    </row>
    <row r="28208">
      <c r="J28208" s="18"/>
      <c r="N28208" s="24"/>
      <c r="Q28208" s="24"/>
      <c r="T28208" s="24"/>
      <c r="W28208" s="24"/>
      <c r="Z28208" s="24"/>
      <c r="AC28208" s="24"/>
      <c r="AI28208" s="24"/>
      <c r="AL28208" s="24"/>
      <c r="AO28208" s="24"/>
      <c r="AR28208" s="24"/>
      <c r="AU28208" s="24"/>
    </row>
    <row r="28209">
      <c r="J28209" s="18"/>
      <c r="N28209" s="24"/>
      <c r="Q28209" s="24"/>
      <c r="T28209" s="24"/>
      <c r="W28209" s="24"/>
      <c r="Z28209" s="24"/>
      <c r="AC28209" s="24"/>
      <c r="AI28209" s="24"/>
      <c r="AL28209" s="24"/>
      <c r="AO28209" s="24"/>
      <c r="AR28209" s="24"/>
      <c r="AU28209" s="24"/>
    </row>
    <row r="28210">
      <c r="J28210" s="18"/>
      <c r="N28210" s="24"/>
      <c r="Q28210" s="24"/>
      <c r="T28210" s="24"/>
      <c r="W28210" s="24"/>
      <c r="Z28210" s="24"/>
      <c r="AC28210" s="24"/>
      <c r="AI28210" s="24"/>
      <c r="AL28210" s="24"/>
      <c r="AO28210" s="24"/>
      <c r="AR28210" s="24"/>
      <c r="AU28210" s="24"/>
    </row>
    <row r="28211">
      <c r="J28211" s="18"/>
      <c r="N28211" s="24"/>
      <c r="Q28211" s="24"/>
      <c r="T28211" s="24"/>
      <c r="W28211" s="24"/>
      <c r="Z28211" s="24"/>
      <c r="AC28211" s="24"/>
      <c r="AI28211" s="24"/>
      <c r="AL28211" s="24"/>
      <c r="AO28211" s="24"/>
      <c r="AR28211" s="24"/>
      <c r="AU28211" s="24"/>
    </row>
    <row r="28212">
      <c r="J28212" s="18"/>
      <c r="N28212" s="24"/>
      <c r="Q28212" s="24"/>
      <c r="T28212" s="24"/>
      <c r="W28212" s="24"/>
      <c r="Z28212" s="24"/>
      <c r="AC28212" s="24"/>
      <c r="AI28212" s="24"/>
      <c r="AL28212" s="24"/>
      <c r="AO28212" s="24"/>
      <c r="AR28212" s="24"/>
      <c r="AU28212" s="24"/>
    </row>
    <row r="28213">
      <c r="J28213" s="18"/>
      <c r="N28213" s="24"/>
      <c r="Q28213" s="24"/>
      <c r="T28213" s="24"/>
      <c r="W28213" s="24"/>
      <c r="Z28213" s="24"/>
      <c r="AC28213" s="24"/>
      <c r="AI28213" s="24"/>
      <c r="AL28213" s="24"/>
      <c r="AO28213" s="24"/>
      <c r="AR28213" s="24"/>
      <c r="AU28213" s="24"/>
    </row>
    <row r="28214">
      <c r="J28214" s="18"/>
      <c r="N28214" s="24"/>
      <c r="Q28214" s="24"/>
      <c r="T28214" s="24"/>
      <c r="W28214" s="24"/>
      <c r="Z28214" s="24"/>
      <c r="AC28214" s="24"/>
      <c r="AI28214" s="24"/>
      <c r="AL28214" s="24"/>
      <c r="AO28214" s="24"/>
      <c r="AR28214" s="24"/>
      <c r="AU28214" s="24"/>
    </row>
    <row r="28215">
      <c r="J28215" s="18"/>
      <c r="N28215" s="24"/>
      <c r="Q28215" s="24"/>
      <c r="T28215" s="24"/>
      <c r="W28215" s="24"/>
      <c r="Z28215" s="24"/>
      <c r="AC28215" s="24"/>
      <c r="AI28215" s="24"/>
      <c r="AL28215" s="24"/>
      <c r="AO28215" s="24"/>
      <c r="AR28215" s="24"/>
      <c r="AU28215" s="24"/>
    </row>
    <row r="28216">
      <c r="J28216" s="18"/>
      <c r="N28216" s="24"/>
      <c r="Q28216" s="24"/>
      <c r="T28216" s="24"/>
      <c r="W28216" s="24"/>
      <c r="Z28216" s="24"/>
      <c r="AC28216" s="24"/>
      <c r="AI28216" s="24"/>
      <c r="AL28216" s="24"/>
      <c r="AO28216" s="24"/>
      <c r="AR28216" s="24"/>
      <c r="AU28216" s="24"/>
    </row>
    <row r="28217">
      <c r="J28217" s="18"/>
      <c r="N28217" s="24"/>
      <c r="Q28217" s="24"/>
      <c r="T28217" s="24"/>
      <c r="W28217" s="24"/>
      <c r="Z28217" s="24"/>
      <c r="AC28217" s="24"/>
      <c r="AI28217" s="24"/>
      <c r="AL28217" s="24"/>
      <c r="AO28217" s="24"/>
      <c r="AR28217" s="24"/>
      <c r="AU28217" s="24"/>
    </row>
    <row r="28218">
      <c r="J28218" s="18"/>
      <c r="N28218" s="24"/>
      <c r="Q28218" s="24"/>
      <c r="T28218" s="24"/>
      <c r="W28218" s="24"/>
      <c r="Z28218" s="24"/>
      <c r="AC28218" s="24"/>
      <c r="AI28218" s="24"/>
      <c r="AL28218" s="24"/>
      <c r="AO28218" s="24"/>
      <c r="AR28218" s="24"/>
      <c r="AU28218" s="24"/>
    </row>
    <row r="28219">
      <c r="J28219" s="18"/>
      <c r="N28219" s="24"/>
      <c r="Q28219" s="24"/>
      <c r="T28219" s="24"/>
      <c r="W28219" s="24"/>
      <c r="Z28219" s="24"/>
      <c r="AC28219" s="24"/>
      <c r="AI28219" s="24"/>
      <c r="AL28219" s="24"/>
      <c r="AO28219" s="24"/>
      <c r="AR28219" s="24"/>
      <c r="AU28219" s="24"/>
    </row>
    <row r="28220">
      <c r="J28220" s="18"/>
      <c r="N28220" s="24"/>
      <c r="Q28220" s="24"/>
      <c r="T28220" s="24"/>
      <c r="W28220" s="24"/>
      <c r="Z28220" s="24"/>
      <c r="AC28220" s="24"/>
      <c r="AI28220" s="24"/>
      <c r="AL28220" s="24"/>
      <c r="AO28220" s="24"/>
      <c r="AR28220" s="24"/>
      <c r="AU28220" s="24"/>
    </row>
    <row r="28221">
      <c r="J28221" s="18"/>
      <c r="N28221" s="24"/>
      <c r="Q28221" s="24"/>
      <c r="T28221" s="24"/>
      <c r="W28221" s="24"/>
      <c r="Z28221" s="24"/>
      <c r="AC28221" s="24"/>
      <c r="AI28221" s="24"/>
      <c r="AL28221" s="24"/>
      <c r="AO28221" s="24"/>
      <c r="AR28221" s="24"/>
      <c r="AU28221" s="24"/>
    </row>
    <row r="28222">
      <c r="J28222" s="18"/>
      <c r="N28222" s="24"/>
      <c r="Q28222" s="24"/>
      <c r="T28222" s="24"/>
      <c r="W28222" s="24"/>
      <c r="Z28222" s="24"/>
      <c r="AC28222" s="24"/>
      <c r="AI28222" s="24"/>
      <c r="AL28222" s="24"/>
      <c r="AO28222" s="24"/>
      <c r="AR28222" s="24"/>
      <c r="AU28222" s="24"/>
    </row>
    <row r="28223">
      <c r="J28223" s="18"/>
      <c r="N28223" s="24"/>
      <c r="Q28223" s="24"/>
      <c r="T28223" s="24"/>
      <c r="W28223" s="24"/>
      <c r="Z28223" s="24"/>
      <c r="AC28223" s="24"/>
      <c r="AI28223" s="24"/>
      <c r="AL28223" s="24"/>
      <c r="AO28223" s="24"/>
      <c r="AR28223" s="24"/>
      <c r="AU28223" s="24"/>
    </row>
    <row r="28224">
      <c r="J28224" s="18"/>
      <c r="N28224" s="24"/>
      <c r="Q28224" s="24"/>
      <c r="T28224" s="24"/>
      <c r="W28224" s="24"/>
      <c r="Z28224" s="24"/>
      <c r="AC28224" s="24"/>
      <c r="AI28224" s="24"/>
      <c r="AL28224" s="24"/>
      <c r="AO28224" s="24"/>
      <c r="AR28224" s="24"/>
      <c r="AU28224" s="24"/>
    </row>
    <row r="28225">
      <c r="J28225" s="18"/>
      <c r="N28225" s="24"/>
      <c r="Q28225" s="24"/>
      <c r="T28225" s="24"/>
      <c r="W28225" s="24"/>
      <c r="Z28225" s="24"/>
      <c r="AC28225" s="24"/>
      <c r="AI28225" s="24"/>
      <c r="AL28225" s="24"/>
      <c r="AO28225" s="24"/>
      <c r="AR28225" s="24"/>
      <c r="AU28225" s="24"/>
    </row>
    <row r="28226">
      <c r="J28226" s="18"/>
      <c r="N28226" s="24"/>
      <c r="Q28226" s="24"/>
      <c r="T28226" s="24"/>
      <c r="W28226" s="24"/>
      <c r="Z28226" s="24"/>
      <c r="AC28226" s="24"/>
      <c r="AI28226" s="24"/>
      <c r="AL28226" s="24"/>
      <c r="AO28226" s="24"/>
      <c r="AR28226" s="24"/>
      <c r="AU28226" s="24"/>
    </row>
    <row r="28227">
      <c r="J28227" s="18"/>
      <c r="N28227" s="24"/>
      <c r="Q28227" s="24"/>
      <c r="T28227" s="24"/>
      <c r="W28227" s="24"/>
      <c r="Z28227" s="24"/>
      <c r="AC28227" s="24"/>
      <c r="AI28227" s="24"/>
      <c r="AL28227" s="24"/>
      <c r="AO28227" s="24"/>
      <c r="AR28227" s="24"/>
      <c r="AU28227" s="24"/>
    </row>
    <row r="28228">
      <c r="J28228" s="18"/>
      <c r="N28228" s="24"/>
      <c r="Q28228" s="24"/>
      <c r="T28228" s="24"/>
      <c r="W28228" s="24"/>
      <c r="Z28228" s="24"/>
      <c r="AC28228" s="24"/>
      <c r="AI28228" s="24"/>
      <c r="AL28228" s="24"/>
      <c r="AO28228" s="24"/>
      <c r="AR28228" s="24"/>
      <c r="AU28228" s="24"/>
    </row>
    <row r="28229">
      <c r="J28229" s="18"/>
      <c r="N28229" s="24"/>
      <c r="Q28229" s="24"/>
      <c r="T28229" s="24"/>
      <c r="W28229" s="24"/>
      <c r="Z28229" s="24"/>
      <c r="AC28229" s="24"/>
      <c r="AI28229" s="24"/>
      <c r="AL28229" s="24"/>
      <c r="AO28229" s="24"/>
      <c r="AR28229" s="24"/>
      <c r="AU28229" s="24"/>
    </row>
    <row r="28230">
      <c r="J28230" s="18"/>
      <c r="N28230" s="24"/>
      <c r="Q28230" s="24"/>
      <c r="T28230" s="24"/>
      <c r="W28230" s="24"/>
      <c r="Z28230" s="24"/>
      <c r="AC28230" s="24"/>
      <c r="AI28230" s="24"/>
      <c r="AL28230" s="24"/>
      <c r="AO28230" s="24"/>
      <c r="AR28230" s="24"/>
      <c r="AU28230" s="24"/>
    </row>
    <row r="28231">
      <c r="J28231" s="18"/>
      <c r="N28231" s="24"/>
      <c r="Q28231" s="24"/>
      <c r="T28231" s="24"/>
      <c r="W28231" s="24"/>
      <c r="Z28231" s="24"/>
      <c r="AC28231" s="24"/>
      <c r="AI28231" s="24"/>
      <c r="AL28231" s="24"/>
      <c r="AO28231" s="24"/>
      <c r="AR28231" s="24"/>
      <c r="AU28231" s="24"/>
    </row>
    <row r="28232">
      <c r="J28232" s="18"/>
      <c r="N28232" s="24"/>
      <c r="Q28232" s="24"/>
      <c r="T28232" s="24"/>
      <c r="W28232" s="24"/>
      <c r="Z28232" s="24"/>
      <c r="AC28232" s="24"/>
      <c r="AI28232" s="24"/>
      <c r="AL28232" s="24"/>
      <c r="AO28232" s="24"/>
      <c r="AR28232" s="24"/>
      <c r="AU28232" s="24"/>
    </row>
    <row r="28233">
      <c r="J28233" s="18"/>
      <c r="N28233" s="24"/>
      <c r="Q28233" s="24"/>
      <c r="T28233" s="24"/>
      <c r="W28233" s="24"/>
      <c r="Z28233" s="24"/>
      <c r="AC28233" s="24"/>
      <c r="AI28233" s="24"/>
      <c r="AL28233" s="24"/>
      <c r="AO28233" s="24"/>
      <c r="AR28233" s="24"/>
      <c r="AU28233" s="24"/>
    </row>
    <row r="28234">
      <c r="J28234" s="18"/>
      <c r="N28234" s="24"/>
      <c r="Q28234" s="24"/>
      <c r="T28234" s="24"/>
      <c r="W28234" s="24"/>
      <c r="Z28234" s="24"/>
      <c r="AC28234" s="24"/>
      <c r="AI28234" s="24"/>
      <c r="AL28234" s="24"/>
      <c r="AO28234" s="24"/>
      <c r="AR28234" s="24"/>
      <c r="AU28234" s="24"/>
    </row>
    <row r="28235">
      <c r="J28235" s="18"/>
      <c r="N28235" s="24"/>
      <c r="Q28235" s="24"/>
      <c r="T28235" s="24"/>
      <c r="W28235" s="24"/>
      <c r="Z28235" s="24"/>
      <c r="AC28235" s="24"/>
      <c r="AI28235" s="24"/>
      <c r="AL28235" s="24"/>
      <c r="AO28235" s="24"/>
      <c r="AR28235" s="24"/>
      <c r="AU28235" s="24"/>
    </row>
    <row r="28236">
      <c r="J28236" s="18"/>
      <c r="N28236" s="24"/>
      <c r="Q28236" s="24"/>
      <c r="T28236" s="24"/>
      <c r="W28236" s="24"/>
      <c r="Z28236" s="24"/>
      <c r="AC28236" s="24"/>
      <c r="AI28236" s="24"/>
      <c r="AL28236" s="24"/>
      <c r="AO28236" s="24"/>
      <c r="AR28236" s="24"/>
      <c r="AU28236" s="24"/>
    </row>
    <row r="28237">
      <c r="J28237" s="18"/>
      <c r="N28237" s="24"/>
      <c r="Q28237" s="24"/>
      <c r="T28237" s="24"/>
      <c r="W28237" s="24"/>
      <c r="Z28237" s="24"/>
      <c r="AC28237" s="24"/>
      <c r="AI28237" s="24"/>
      <c r="AL28237" s="24"/>
      <c r="AO28237" s="24"/>
      <c r="AR28237" s="24"/>
      <c r="AU28237" s="24"/>
    </row>
    <row r="28238">
      <c r="J28238" s="18"/>
      <c r="N28238" s="24"/>
      <c r="Q28238" s="24"/>
      <c r="T28238" s="24"/>
      <c r="W28238" s="24"/>
      <c r="Z28238" s="24"/>
      <c r="AC28238" s="24"/>
      <c r="AI28238" s="24"/>
      <c r="AL28238" s="24"/>
      <c r="AO28238" s="24"/>
      <c r="AR28238" s="24"/>
      <c r="AU28238" s="24"/>
    </row>
    <row r="28239">
      <c r="J28239" s="18"/>
      <c r="N28239" s="24"/>
      <c r="Q28239" s="24"/>
      <c r="T28239" s="24"/>
      <c r="W28239" s="24"/>
      <c r="Z28239" s="24"/>
      <c r="AC28239" s="24"/>
      <c r="AI28239" s="24"/>
      <c r="AL28239" s="24"/>
      <c r="AO28239" s="24"/>
      <c r="AR28239" s="24"/>
      <c r="AU28239" s="24"/>
    </row>
    <row r="28240">
      <c r="J28240" s="18"/>
      <c r="N28240" s="24"/>
      <c r="Q28240" s="24"/>
      <c r="T28240" s="24"/>
      <c r="W28240" s="24"/>
      <c r="Z28240" s="24"/>
      <c r="AC28240" s="24"/>
      <c r="AI28240" s="24"/>
      <c r="AL28240" s="24"/>
      <c r="AO28240" s="24"/>
      <c r="AR28240" s="24"/>
      <c r="AU28240" s="24"/>
    </row>
    <row r="28241">
      <c r="J28241" s="18"/>
      <c r="N28241" s="24"/>
      <c r="Q28241" s="24"/>
      <c r="T28241" s="24"/>
      <c r="W28241" s="24"/>
      <c r="Z28241" s="24"/>
      <c r="AC28241" s="24"/>
      <c r="AI28241" s="24"/>
      <c r="AL28241" s="24"/>
      <c r="AO28241" s="24"/>
      <c r="AR28241" s="24"/>
      <c r="AU28241" s="24"/>
    </row>
    <row r="28242">
      <c r="J28242" s="18"/>
      <c r="N28242" s="24"/>
      <c r="Q28242" s="24"/>
      <c r="T28242" s="24"/>
      <c r="W28242" s="24"/>
      <c r="Z28242" s="24"/>
      <c r="AC28242" s="24"/>
      <c r="AI28242" s="24"/>
      <c r="AL28242" s="24"/>
      <c r="AO28242" s="24"/>
      <c r="AR28242" s="24"/>
      <c r="AU28242" s="24"/>
    </row>
    <row r="28243">
      <c r="J28243" s="18"/>
      <c r="N28243" s="24"/>
      <c r="Q28243" s="24"/>
      <c r="T28243" s="24"/>
      <c r="W28243" s="24"/>
      <c r="Z28243" s="24"/>
      <c r="AC28243" s="24"/>
      <c r="AI28243" s="24"/>
      <c r="AL28243" s="24"/>
      <c r="AO28243" s="24"/>
      <c r="AR28243" s="24"/>
      <c r="AU28243" s="24"/>
    </row>
    <row r="28244">
      <c r="J28244" s="18"/>
      <c r="N28244" s="24"/>
      <c r="Q28244" s="24"/>
      <c r="T28244" s="24"/>
      <c r="W28244" s="24"/>
      <c r="Z28244" s="24"/>
      <c r="AC28244" s="24"/>
      <c r="AI28244" s="24"/>
      <c r="AL28244" s="24"/>
      <c r="AO28244" s="24"/>
      <c r="AR28244" s="24"/>
      <c r="AU28244" s="24"/>
    </row>
    <row r="28245">
      <c r="J28245" s="18"/>
      <c r="N28245" s="24"/>
      <c r="Q28245" s="24"/>
      <c r="T28245" s="24"/>
      <c r="W28245" s="24"/>
      <c r="Z28245" s="24"/>
      <c r="AC28245" s="24"/>
      <c r="AI28245" s="24"/>
      <c r="AL28245" s="24"/>
      <c r="AO28245" s="24"/>
      <c r="AR28245" s="24"/>
      <c r="AU28245" s="24"/>
    </row>
    <row r="28246">
      <c r="J28246" s="18"/>
      <c r="N28246" s="24"/>
      <c r="Q28246" s="24"/>
      <c r="T28246" s="24"/>
      <c r="W28246" s="24"/>
      <c r="Z28246" s="24"/>
      <c r="AC28246" s="24"/>
      <c r="AI28246" s="24"/>
      <c r="AL28246" s="24"/>
      <c r="AO28246" s="24"/>
      <c r="AR28246" s="24"/>
      <c r="AU28246" s="24"/>
    </row>
    <row r="28247">
      <c r="J28247" s="18"/>
      <c r="N28247" s="24"/>
      <c r="Q28247" s="24"/>
      <c r="T28247" s="24"/>
      <c r="W28247" s="24"/>
      <c r="Z28247" s="24"/>
      <c r="AC28247" s="24"/>
      <c r="AI28247" s="24"/>
      <c r="AL28247" s="24"/>
      <c r="AO28247" s="24"/>
      <c r="AR28247" s="24"/>
      <c r="AU28247" s="24"/>
    </row>
    <row r="28248">
      <c r="J28248" s="18"/>
      <c r="N28248" s="24"/>
      <c r="Q28248" s="24"/>
      <c r="T28248" s="24"/>
      <c r="W28248" s="24"/>
      <c r="Z28248" s="24"/>
      <c r="AC28248" s="24"/>
      <c r="AI28248" s="24"/>
      <c r="AL28248" s="24"/>
      <c r="AO28248" s="24"/>
      <c r="AR28248" s="24"/>
      <c r="AU28248" s="24"/>
    </row>
    <row r="28249">
      <c r="J28249" s="18"/>
      <c r="N28249" s="24"/>
      <c r="Q28249" s="24"/>
      <c r="T28249" s="24"/>
      <c r="W28249" s="24"/>
      <c r="Z28249" s="24"/>
      <c r="AC28249" s="24"/>
      <c r="AI28249" s="24"/>
      <c r="AL28249" s="24"/>
      <c r="AO28249" s="24"/>
      <c r="AR28249" s="24"/>
      <c r="AU28249" s="24"/>
    </row>
    <row r="28250">
      <c r="J28250" s="18"/>
      <c r="N28250" s="24"/>
      <c r="Q28250" s="24"/>
      <c r="T28250" s="24"/>
      <c r="W28250" s="24"/>
      <c r="Z28250" s="24"/>
      <c r="AC28250" s="24"/>
      <c r="AI28250" s="24"/>
      <c r="AL28250" s="24"/>
      <c r="AO28250" s="24"/>
      <c r="AR28250" s="24"/>
      <c r="AU28250" s="24"/>
    </row>
    <row r="28251">
      <c r="J28251" s="18"/>
      <c r="N28251" s="24"/>
      <c r="Q28251" s="24"/>
      <c r="T28251" s="24"/>
      <c r="W28251" s="24"/>
      <c r="Z28251" s="24"/>
      <c r="AC28251" s="24"/>
      <c r="AI28251" s="24"/>
      <c r="AL28251" s="24"/>
      <c r="AO28251" s="24"/>
      <c r="AR28251" s="24"/>
      <c r="AU28251" s="24"/>
    </row>
    <row r="28252">
      <c r="J28252" s="18"/>
      <c r="N28252" s="24"/>
      <c r="Q28252" s="24"/>
      <c r="T28252" s="24"/>
      <c r="W28252" s="24"/>
      <c r="Z28252" s="24"/>
      <c r="AC28252" s="24"/>
      <c r="AI28252" s="24"/>
      <c r="AL28252" s="24"/>
      <c r="AO28252" s="24"/>
      <c r="AR28252" s="24"/>
      <c r="AU28252" s="24"/>
    </row>
    <row r="28253">
      <c r="J28253" s="18"/>
      <c r="N28253" s="24"/>
      <c r="Q28253" s="24"/>
      <c r="T28253" s="24"/>
      <c r="W28253" s="24"/>
      <c r="Z28253" s="24"/>
      <c r="AC28253" s="24"/>
      <c r="AI28253" s="24"/>
      <c r="AL28253" s="24"/>
      <c r="AO28253" s="24"/>
      <c r="AR28253" s="24"/>
      <c r="AU28253" s="24"/>
    </row>
    <row r="28254">
      <c r="J28254" s="18"/>
      <c r="N28254" s="24"/>
      <c r="Q28254" s="24"/>
      <c r="T28254" s="24"/>
      <c r="W28254" s="24"/>
      <c r="Z28254" s="24"/>
      <c r="AC28254" s="24"/>
      <c r="AI28254" s="24"/>
      <c r="AL28254" s="24"/>
      <c r="AO28254" s="24"/>
      <c r="AR28254" s="24"/>
      <c r="AU28254" s="24"/>
    </row>
    <row r="28255">
      <c r="J28255" s="18"/>
      <c r="N28255" s="24"/>
      <c r="Q28255" s="24"/>
      <c r="T28255" s="24"/>
      <c r="W28255" s="24"/>
      <c r="Z28255" s="24"/>
      <c r="AC28255" s="24"/>
      <c r="AI28255" s="24"/>
      <c r="AL28255" s="24"/>
      <c r="AO28255" s="24"/>
      <c r="AR28255" s="24"/>
      <c r="AU28255" s="24"/>
    </row>
    <row r="28256">
      <c r="J28256" s="18"/>
      <c r="N28256" s="24"/>
      <c r="Q28256" s="24"/>
      <c r="T28256" s="24"/>
      <c r="W28256" s="24"/>
      <c r="Z28256" s="24"/>
      <c r="AC28256" s="24"/>
      <c r="AI28256" s="24"/>
      <c r="AL28256" s="24"/>
      <c r="AO28256" s="24"/>
      <c r="AR28256" s="24"/>
      <c r="AU28256" s="24"/>
    </row>
    <row r="28257">
      <c r="J28257" s="18"/>
      <c r="N28257" s="24"/>
      <c r="Q28257" s="24"/>
      <c r="T28257" s="24"/>
      <c r="W28257" s="24"/>
      <c r="Z28257" s="24"/>
      <c r="AC28257" s="24"/>
      <c r="AI28257" s="24"/>
      <c r="AL28257" s="24"/>
      <c r="AO28257" s="24"/>
      <c r="AR28257" s="24"/>
      <c r="AU28257" s="24"/>
    </row>
    <row r="28258">
      <c r="J28258" s="18"/>
      <c r="N28258" s="24"/>
      <c r="Q28258" s="24"/>
      <c r="T28258" s="24"/>
      <c r="W28258" s="24"/>
      <c r="Z28258" s="24"/>
      <c r="AC28258" s="24"/>
      <c r="AI28258" s="24"/>
      <c r="AL28258" s="24"/>
      <c r="AO28258" s="24"/>
      <c r="AR28258" s="24"/>
      <c r="AU28258" s="24"/>
    </row>
    <row r="28259">
      <c r="J28259" s="18"/>
      <c r="N28259" s="24"/>
      <c r="Q28259" s="24"/>
      <c r="T28259" s="24"/>
      <c r="W28259" s="24"/>
      <c r="Z28259" s="24"/>
      <c r="AC28259" s="24"/>
      <c r="AI28259" s="24"/>
      <c r="AL28259" s="24"/>
      <c r="AO28259" s="24"/>
      <c r="AR28259" s="24"/>
      <c r="AU28259" s="24"/>
    </row>
    <row r="28260">
      <c r="J28260" s="18"/>
      <c r="N28260" s="24"/>
      <c r="Q28260" s="24"/>
      <c r="T28260" s="24"/>
      <c r="W28260" s="24"/>
      <c r="Z28260" s="24"/>
      <c r="AC28260" s="24"/>
      <c r="AI28260" s="24"/>
      <c r="AL28260" s="24"/>
      <c r="AO28260" s="24"/>
      <c r="AR28260" s="24"/>
      <c r="AU28260" s="24"/>
    </row>
    <row r="28261">
      <c r="J28261" s="18"/>
      <c r="N28261" s="24"/>
      <c r="Q28261" s="24"/>
      <c r="T28261" s="24"/>
      <c r="W28261" s="24"/>
      <c r="Z28261" s="24"/>
      <c r="AC28261" s="24"/>
      <c r="AI28261" s="24"/>
      <c r="AL28261" s="24"/>
      <c r="AO28261" s="24"/>
      <c r="AR28261" s="24"/>
      <c r="AU28261" s="24"/>
    </row>
    <row r="28262">
      <c r="J28262" s="18"/>
      <c r="N28262" s="24"/>
      <c r="Q28262" s="24"/>
      <c r="T28262" s="24"/>
      <c r="W28262" s="24"/>
      <c r="Z28262" s="24"/>
      <c r="AC28262" s="24"/>
      <c r="AI28262" s="24"/>
      <c r="AL28262" s="24"/>
      <c r="AO28262" s="24"/>
      <c r="AR28262" s="24"/>
      <c r="AU28262" s="24"/>
    </row>
    <row r="28263">
      <c r="J28263" s="18"/>
      <c r="N28263" s="24"/>
      <c r="Q28263" s="24"/>
      <c r="T28263" s="24"/>
      <c r="W28263" s="24"/>
      <c r="Z28263" s="24"/>
      <c r="AC28263" s="24"/>
      <c r="AI28263" s="24"/>
      <c r="AL28263" s="24"/>
      <c r="AO28263" s="24"/>
      <c r="AR28263" s="24"/>
      <c r="AU28263" s="24"/>
    </row>
    <row r="28264">
      <c r="J28264" s="18"/>
      <c r="N28264" s="24"/>
      <c r="Q28264" s="24"/>
      <c r="T28264" s="24"/>
      <c r="W28264" s="24"/>
      <c r="Z28264" s="24"/>
      <c r="AC28264" s="24"/>
      <c r="AI28264" s="24"/>
      <c r="AL28264" s="24"/>
      <c r="AO28264" s="24"/>
      <c r="AR28264" s="24"/>
      <c r="AU28264" s="24"/>
    </row>
    <row r="28265">
      <c r="J28265" s="18"/>
      <c r="N28265" s="24"/>
      <c r="Q28265" s="24"/>
      <c r="T28265" s="24"/>
      <c r="W28265" s="24"/>
      <c r="Z28265" s="24"/>
      <c r="AC28265" s="24"/>
      <c r="AI28265" s="24"/>
      <c r="AL28265" s="24"/>
      <c r="AO28265" s="24"/>
      <c r="AR28265" s="24"/>
      <c r="AU28265" s="24"/>
    </row>
    <row r="28266">
      <c r="J28266" s="18"/>
      <c r="N28266" s="24"/>
      <c r="Q28266" s="24"/>
      <c r="T28266" s="24"/>
      <c r="W28266" s="24"/>
      <c r="Z28266" s="24"/>
      <c r="AC28266" s="24"/>
      <c r="AI28266" s="24"/>
      <c r="AL28266" s="24"/>
      <c r="AO28266" s="24"/>
      <c r="AR28266" s="24"/>
      <c r="AU28266" s="24"/>
    </row>
    <row r="28267">
      <c r="J28267" s="18"/>
      <c r="N28267" s="24"/>
      <c r="Q28267" s="24"/>
      <c r="T28267" s="24"/>
      <c r="W28267" s="24"/>
      <c r="Z28267" s="24"/>
      <c r="AC28267" s="24"/>
      <c r="AI28267" s="24"/>
      <c r="AL28267" s="24"/>
      <c r="AO28267" s="24"/>
      <c r="AR28267" s="24"/>
      <c r="AU28267" s="24"/>
    </row>
    <row r="28268">
      <c r="J28268" s="18"/>
      <c r="N28268" s="24"/>
      <c r="Q28268" s="24"/>
      <c r="T28268" s="24"/>
      <c r="W28268" s="24"/>
      <c r="Z28268" s="24"/>
      <c r="AC28268" s="24"/>
      <c r="AI28268" s="24"/>
      <c r="AL28268" s="24"/>
      <c r="AO28268" s="24"/>
      <c r="AR28268" s="24"/>
      <c r="AU28268" s="24"/>
    </row>
    <row r="28269">
      <c r="J28269" s="18"/>
      <c r="N28269" s="24"/>
      <c r="Q28269" s="24"/>
      <c r="T28269" s="24"/>
      <c r="W28269" s="24"/>
      <c r="Z28269" s="24"/>
      <c r="AC28269" s="24"/>
      <c r="AI28269" s="24"/>
      <c r="AL28269" s="24"/>
      <c r="AO28269" s="24"/>
      <c r="AR28269" s="24"/>
      <c r="AU28269" s="24"/>
    </row>
    <row r="28270">
      <c r="J28270" s="18"/>
      <c r="N28270" s="24"/>
      <c r="Q28270" s="24"/>
      <c r="T28270" s="24"/>
      <c r="W28270" s="24"/>
      <c r="Z28270" s="24"/>
      <c r="AC28270" s="24"/>
      <c r="AI28270" s="24"/>
      <c r="AL28270" s="24"/>
      <c r="AO28270" s="24"/>
      <c r="AR28270" s="24"/>
      <c r="AU28270" s="24"/>
    </row>
    <row r="28271">
      <c r="J28271" s="18"/>
      <c r="N28271" s="24"/>
      <c r="Q28271" s="24"/>
      <c r="T28271" s="24"/>
      <c r="W28271" s="24"/>
      <c r="Z28271" s="24"/>
      <c r="AC28271" s="24"/>
      <c r="AI28271" s="24"/>
      <c r="AL28271" s="24"/>
      <c r="AO28271" s="24"/>
      <c r="AR28271" s="24"/>
      <c r="AU28271" s="24"/>
    </row>
    <row r="28272">
      <c r="J28272" s="18"/>
      <c r="N28272" s="24"/>
      <c r="Q28272" s="24"/>
      <c r="T28272" s="24"/>
      <c r="W28272" s="24"/>
      <c r="Z28272" s="24"/>
      <c r="AC28272" s="24"/>
      <c r="AI28272" s="24"/>
      <c r="AL28272" s="24"/>
      <c r="AO28272" s="24"/>
      <c r="AR28272" s="24"/>
      <c r="AU28272" s="24"/>
    </row>
    <row r="28273">
      <c r="J28273" s="18"/>
      <c r="N28273" s="24"/>
      <c r="Q28273" s="24"/>
      <c r="T28273" s="24"/>
      <c r="W28273" s="24"/>
      <c r="Z28273" s="24"/>
      <c r="AC28273" s="24"/>
      <c r="AI28273" s="24"/>
      <c r="AL28273" s="24"/>
      <c r="AO28273" s="24"/>
      <c r="AR28273" s="24"/>
      <c r="AU28273" s="24"/>
    </row>
    <row r="28274">
      <c r="J28274" s="18"/>
      <c r="N28274" s="24"/>
      <c r="Q28274" s="24"/>
      <c r="T28274" s="24"/>
      <c r="W28274" s="24"/>
      <c r="Z28274" s="24"/>
      <c r="AC28274" s="24"/>
      <c r="AI28274" s="24"/>
      <c r="AL28274" s="24"/>
      <c r="AO28274" s="24"/>
      <c r="AR28274" s="24"/>
      <c r="AU28274" s="24"/>
    </row>
    <row r="28275">
      <c r="J28275" s="18"/>
      <c r="N28275" s="24"/>
      <c r="Q28275" s="24"/>
      <c r="T28275" s="24"/>
      <c r="W28275" s="24"/>
      <c r="Z28275" s="24"/>
      <c r="AC28275" s="24"/>
      <c r="AI28275" s="24"/>
      <c r="AL28275" s="24"/>
      <c r="AO28275" s="24"/>
      <c r="AR28275" s="24"/>
      <c r="AU28275" s="24"/>
    </row>
    <row r="28276">
      <c r="J28276" s="18"/>
      <c r="N28276" s="24"/>
      <c r="Q28276" s="24"/>
      <c r="T28276" s="24"/>
      <c r="W28276" s="24"/>
      <c r="Z28276" s="24"/>
      <c r="AC28276" s="24"/>
      <c r="AI28276" s="24"/>
      <c r="AL28276" s="24"/>
      <c r="AO28276" s="24"/>
      <c r="AR28276" s="24"/>
      <c r="AU28276" s="24"/>
    </row>
    <row r="28277">
      <c r="J28277" s="18"/>
      <c r="N28277" s="24"/>
      <c r="Q28277" s="24"/>
      <c r="T28277" s="24"/>
      <c r="W28277" s="24"/>
      <c r="Z28277" s="24"/>
      <c r="AC28277" s="24"/>
      <c r="AI28277" s="24"/>
      <c r="AL28277" s="24"/>
      <c r="AO28277" s="24"/>
      <c r="AR28277" s="24"/>
      <c r="AU28277" s="24"/>
    </row>
    <row r="28278">
      <c r="J28278" s="18"/>
      <c r="N28278" s="24"/>
      <c r="Q28278" s="24"/>
      <c r="T28278" s="24"/>
      <c r="W28278" s="24"/>
      <c r="Z28278" s="24"/>
      <c r="AC28278" s="24"/>
      <c r="AI28278" s="24"/>
      <c r="AL28278" s="24"/>
      <c r="AO28278" s="24"/>
      <c r="AR28278" s="24"/>
      <c r="AU28278" s="24"/>
    </row>
    <row r="28279">
      <c r="J28279" s="18"/>
      <c r="N28279" s="24"/>
      <c r="Q28279" s="24"/>
      <c r="T28279" s="24"/>
      <c r="W28279" s="24"/>
      <c r="Z28279" s="24"/>
      <c r="AC28279" s="24"/>
      <c r="AI28279" s="24"/>
      <c r="AL28279" s="24"/>
      <c r="AO28279" s="24"/>
      <c r="AR28279" s="24"/>
      <c r="AU28279" s="24"/>
    </row>
    <row r="28280">
      <c r="J28280" s="18"/>
      <c r="N28280" s="24"/>
      <c r="Q28280" s="24"/>
      <c r="T28280" s="24"/>
      <c r="W28280" s="24"/>
      <c r="Z28280" s="24"/>
      <c r="AC28280" s="24"/>
      <c r="AI28280" s="24"/>
      <c r="AL28280" s="24"/>
      <c r="AO28280" s="24"/>
      <c r="AR28280" s="24"/>
      <c r="AU28280" s="24"/>
    </row>
    <row r="28281">
      <c r="J28281" s="18"/>
      <c r="N28281" s="24"/>
      <c r="Q28281" s="24"/>
      <c r="T28281" s="24"/>
      <c r="W28281" s="24"/>
      <c r="Z28281" s="24"/>
      <c r="AC28281" s="24"/>
      <c r="AI28281" s="24"/>
      <c r="AL28281" s="24"/>
      <c r="AO28281" s="24"/>
      <c r="AR28281" s="24"/>
      <c r="AU28281" s="24"/>
    </row>
    <row r="28282">
      <c r="J28282" s="18"/>
      <c r="N28282" s="24"/>
      <c r="Q28282" s="24"/>
      <c r="T28282" s="24"/>
      <c r="W28282" s="24"/>
      <c r="Z28282" s="24"/>
      <c r="AC28282" s="24"/>
      <c r="AI28282" s="24"/>
      <c r="AL28282" s="24"/>
      <c r="AO28282" s="24"/>
      <c r="AR28282" s="24"/>
      <c r="AU28282" s="24"/>
    </row>
    <row r="28283">
      <c r="J28283" s="18"/>
      <c r="N28283" s="24"/>
      <c r="Q28283" s="24"/>
      <c r="T28283" s="24"/>
      <c r="W28283" s="24"/>
      <c r="Z28283" s="24"/>
      <c r="AC28283" s="24"/>
      <c r="AI28283" s="24"/>
      <c r="AL28283" s="24"/>
      <c r="AO28283" s="24"/>
      <c r="AR28283" s="24"/>
      <c r="AU28283" s="24"/>
    </row>
    <row r="28284">
      <c r="J28284" s="18"/>
      <c r="N28284" s="24"/>
      <c r="Q28284" s="24"/>
      <c r="T28284" s="24"/>
      <c r="W28284" s="24"/>
      <c r="Z28284" s="24"/>
      <c r="AC28284" s="24"/>
      <c r="AI28284" s="24"/>
      <c r="AL28284" s="24"/>
      <c r="AO28284" s="24"/>
      <c r="AR28284" s="24"/>
      <c r="AU28284" s="24"/>
    </row>
    <row r="28285">
      <c r="J28285" s="18"/>
      <c r="N28285" s="24"/>
      <c r="Q28285" s="24"/>
      <c r="T28285" s="24"/>
      <c r="W28285" s="24"/>
      <c r="Z28285" s="24"/>
      <c r="AC28285" s="24"/>
      <c r="AI28285" s="24"/>
      <c r="AL28285" s="24"/>
      <c r="AO28285" s="24"/>
      <c r="AR28285" s="24"/>
      <c r="AU28285" s="24"/>
    </row>
    <row r="28286">
      <c r="J28286" s="18"/>
      <c r="N28286" s="24"/>
      <c r="Q28286" s="24"/>
      <c r="T28286" s="24"/>
      <c r="W28286" s="24"/>
      <c r="Z28286" s="24"/>
      <c r="AC28286" s="24"/>
      <c r="AI28286" s="24"/>
      <c r="AL28286" s="24"/>
      <c r="AO28286" s="24"/>
      <c r="AR28286" s="24"/>
      <c r="AU28286" s="24"/>
    </row>
    <row r="28287">
      <c r="J28287" s="18"/>
      <c r="N28287" s="24"/>
      <c r="Q28287" s="24"/>
      <c r="T28287" s="24"/>
      <c r="W28287" s="24"/>
      <c r="Z28287" s="24"/>
      <c r="AC28287" s="24"/>
      <c r="AI28287" s="24"/>
      <c r="AL28287" s="24"/>
      <c r="AO28287" s="24"/>
      <c r="AR28287" s="24"/>
      <c r="AU28287" s="24"/>
    </row>
    <row r="28288">
      <c r="J28288" s="18"/>
      <c r="N28288" s="24"/>
      <c r="Q28288" s="24"/>
      <c r="T28288" s="24"/>
      <c r="W28288" s="24"/>
      <c r="Z28288" s="24"/>
      <c r="AC28288" s="24"/>
      <c r="AI28288" s="24"/>
      <c r="AL28288" s="24"/>
      <c r="AO28288" s="24"/>
      <c r="AR28288" s="24"/>
      <c r="AU28288" s="24"/>
    </row>
    <row r="28289">
      <c r="J28289" s="18"/>
      <c r="N28289" s="24"/>
      <c r="Q28289" s="24"/>
      <c r="T28289" s="24"/>
      <c r="W28289" s="24"/>
      <c r="Z28289" s="24"/>
      <c r="AC28289" s="24"/>
      <c r="AI28289" s="24"/>
      <c r="AL28289" s="24"/>
      <c r="AO28289" s="24"/>
      <c r="AR28289" s="24"/>
      <c r="AU28289" s="24"/>
    </row>
    <row r="28290">
      <c r="J28290" s="18"/>
      <c r="N28290" s="24"/>
      <c r="Q28290" s="24"/>
      <c r="T28290" s="24"/>
      <c r="W28290" s="24"/>
      <c r="Z28290" s="24"/>
      <c r="AC28290" s="24"/>
      <c r="AI28290" s="24"/>
      <c r="AL28290" s="24"/>
      <c r="AO28290" s="24"/>
      <c r="AR28290" s="24"/>
      <c r="AU28290" s="24"/>
    </row>
    <row r="28291">
      <c r="J28291" s="18"/>
      <c r="N28291" s="24"/>
      <c r="Q28291" s="24"/>
      <c r="T28291" s="24"/>
      <c r="W28291" s="24"/>
      <c r="Z28291" s="24"/>
      <c r="AC28291" s="24"/>
      <c r="AI28291" s="24"/>
      <c r="AL28291" s="24"/>
      <c r="AO28291" s="24"/>
      <c r="AR28291" s="24"/>
      <c r="AU28291" s="24"/>
    </row>
    <row r="28292">
      <c r="J28292" s="18"/>
      <c r="N28292" s="24"/>
      <c r="Q28292" s="24"/>
      <c r="T28292" s="24"/>
      <c r="W28292" s="24"/>
      <c r="Z28292" s="24"/>
      <c r="AC28292" s="24"/>
      <c r="AI28292" s="24"/>
      <c r="AL28292" s="24"/>
      <c r="AO28292" s="24"/>
      <c r="AR28292" s="24"/>
      <c r="AU28292" s="24"/>
    </row>
    <row r="28293">
      <c r="J28293" s="18"/>
      <c r="N28293" s="24"/>
      <c r="Q28293" s="24"/>
      <c r="T28293" s="24"/>
      <c r="W28293" s="24"/>
      <c r="Z28293" s="24"/>
      <c r="AC28293" s="24"/>
      <c r="AI28293" s="24"/>
      <c r="AL28293" s="24"/>
      <c r="AO28293" s="24"/>
      <c r="AR28293" s="24"/>
      <c r="AU28293" s="24"/>
    </row>
    <row r="28294">
      <c r="J28294" s="18"/>
      <c r="N28294" s="24"/>
      <c r="Q28294" s="24"/>
      <c r="T28294" s="24"/>
      <c r="W28294" s="24"/>
      <c r="Z28294" s="24"/>
      <c r="AC28294" s="24"/>
      <c r="AI28294" s="24"/>
      <c r="AL28294" s="24"/>
      <c r="AO28294" s="24"/>
      <c r="AR28294" s="24"/>
      <c r="AU28294" s="24"/>
    </row>
    <row r="28295">
      <c r="J28295" s="18"/>
      <c r="N28295" s="24"/>
      <c r="Q28295" s="24"/>
      <c r="T28295" s="24"/>
      <c r="W28295" s="24"/>
      <c r="Z28295" s="24"/>
      <c r="AC28295" s="24"/>
      <c r="AI28295" s="24"/>
      <c r="AL28295" s="24"/>
      <c r="AO28295" s="24"/>
      <c r="AR28295" s="24"/>
      <c r="AU28295" s="24"/>
    </row>
    <row r="28296">
      <c r="J28296" s="18"/>
      <c r="N28296" s="24"/>
      <c r="Q28296" s="24"/>
      <c r="T28296" s="24"/>
      <c r="W28296" s="24"/>
      <c r="Z28296" s="24"/>
      <c r="AC28296" s="24"/>
      <c r="AI28296" s="24"/>
      <c r="AL28296" s="24"/>
      <c r="AO28296" s="24"/>
      <c r="AR28296" s="24"/>
      <c r="AU28296" s="24"/>
    </row>
    <row r="28297">
      <c r="J28297" s="18"/>
      <c r="N28297" s="24"/>
      <c r="Q28297" s="24"/>
      <c r="T28297" s="24"/>
      <c r="W28297" s="24"/>
      <c r="Z28297" s="24"/>
      <c r="AC28297" s="24"/>
      <c r="AI28297" s="24"/>
      <c r="AL28297" s="24"/>
      <c r="AO28297" s="24"/>
      <c r="AR28297" s="24"/>
      <c r="AU28297" s="24"/>
    </row>
    <row r="28298">
      <c r="J28298" s="18"/>
      <c r="N28298" s="24"/>
      <c r="Q28298" s="24"/>
      <c r="T28298" s="24"/>
      <c r="W28298" s="24"/>
      <c r="Z28298" s="24"/>
      <c r="AC28298" s="24"/>
      <c r="AI28298" s="24"/>
      <c r="AL28298" s="24"/>
      <c r="AO28298" s="24"/>
      <c r="AR28298" s="24"/>
      <c r="AU28298" s="24"/>
    </row>
    <row r="28299">
      <c r="J28299" s="18"/>
      <c r="N28299" s="24"/>
      <c r="Q28299" s="24"/>
      <c r="T28299" s="24"/>
      <c r="W28299" s="24"/>
      <c r="Z28299" s="24"/>
      <c r="AC28299" s="24"/>
      <c r="AI28299" s="24"/>
      <c r="AL28299" s="24"/>
      <c r="AO28299" s="24"/>
      <c r="AR28299" s="24"/>
      <c r="AU28299" s="24"/>
    </row>
    <row r="28300">
      <c r="J28300" s="18"/>
      <c r="N28300" s="24"/>
      <c r="Q28300" s="24"/>
      <c r="T28300" s="24"/>
      <c r="W28300" s="24"/>
      <c r="Z28300" s="24"/>
      <c r="AC28300" s="24"/>
      <c r="AI28300" s="24"/>
      <c r="AL28300" s="24"/>
      <c r="AO28300" s="24"/>
      <c r="AR28300" s="24"/>
      <c r="AU28300" s="24"/>
    </row>
    <row r="28301">
      <c r="J28301" s="18"/>
      <c r="N28301" s="24"/>
      <c r="Q28301" s="24"/>
      <c r="T28301" s="24"/>
      <c r="W28301" s="24"/>
      <c r="Z28301" s="24"/>
      <c r="AC28301" s="24"/>
      <c r="AI28301" s="24"/>
      <c r="AL28301" s="24"/>
      <c r="AO28301" s="24"/>
      <c r="AR28301" s="24"/>
      <c r="AU28301" s="24"/>
    </row>
    <row r="28302">
      <c r="J28302" s="18"/>
      <c r="N28302" s="24"/>
      <c r="Q28302" s="24"/>
      <c r="T28302" s="24"/>
      <c r="W28302" s="24"/>
      <c r="Z28302" s="24"/>
      <c r="AC28302" s="24"/>
      <c r="AI28302" s="24"/>
      <c r="AL28302" s="24"/>
      <c r="AO28302" s="24"/>
      <c r="AR28302" s="24"/>
      <c r="AU28302" s="24"/>
    </row>
    <row r="28303">
      <c r="J28303" s="18"/>
      <c r="N28303" s="24"/>
      <c r="Q28303" s="24"/>
      <c r="T28303" s="24"/>
      <c r="W28303" s="24"/>
      <c r="Z28303" s="24"/>
      <c r="AC28303" s="24"/>
      <c r="AI28303" s="24"/>
      <c r="AL28303" s="24"/>
      <c r="AO28303" s="24"/>
      <c r="AR28303" s="24"/>
      <c r="AU28303" s="24"/>
    </row>
    <row r="28304">
      <c r="J28304" s="18"/>
      <c r="N28304" s="24"/>
      <c r="Q28304" s="24"/>
      <c r="T28304" s="24"/>
      <c r="W28304" s="24"/>
      <c r="Z28304" s="24"/>
      <c r="AC28304" s="24"/>
      <c r="AI28304" s="24"/>
      <c r="AL28304" s="24"/>
      <c r="AO28304" s="24"/>
      <c r="AR28304" s="24"/>
      <c r="AU28304" s="24"/>
    </row>
    <row r="28305">
      <c r="J28305" s="18"/>
      <c r="N28305" s="24"/>
      <c r="Q28305" s="24"/>
      <c r="T28305" s="24"/>
      <c r="W28305" s="24"/>
      <c r="Z28305" s="24"/>
      <c r="AC28305" s="24"/>
      <c r="AI28305" s="24"/>
      <c r="AL28305" s="24"/>
      <c r="AO28305" s="24"/>
      <c r="AR28305" s="24"/>
      <c r="AU28305" s="24"/>
    </row>
    <row r="28306">
      <c r="J28306" s="18"/>
      <c r="N28306" s="24"/>
      <c r="Q28306" s="24"/>
      <c r="T28306" s="24"/>
      <c r="W28306" s="24"/>
      <c r="Z28306" s="24"/>
      <c r="AC28306" s="24"/>
      <c r="AI28306" s="24"/>
      <c r="AL28306" s="24"/>
      <c r="AO28306" s="24"/>
      <c r="AR28306" s="24"/>
      <c r="AU28306" s="24"/>
    </row>
    <row r="28307">
      <c r="J28307" s="18"/>
      <c r="N28307" s="24"/>
      <c r="Q28307" s="24"/>
      <c r="T28307" s="24"/>
      <c r="W28307" s="24"/>
      <c r="Z28307" s="24"/>
      <c r="AC28307" s="24"/>
      <c r="AI28307" s="24"/>
      <c r="AL28307" s="24"/>
      <c r="AO28307" s="24"/>
      <c r="AR28307" s="24"/>
      <c r="AU28307" s="24"/>
    </row>
    <row r="28308">
      <c r="J28308" s="18"/>
      <c r="N28308" s="24"/>
      <c r="Q28308" s="24"/>
      <c r="T28308" s="24"/>
      <c r="W28308" s="24"/>
      <c r="Z28308" s="24"/>
      <c r="AC28308" s="24"/>
      <c r="AI28308" s="24"/>
      <c r="AL28308" s="24"/>
      <c r="AO28308" s="24"/>
      <c r="AR28308" s="24"/>
      <c r="AU28308" s="24"/>
    </row>
    <row r="28309">
      <c r="J28309" s="18"/>
      <c r="N28309" s="24"/>
      <c r="Q28309" s="24"/>
      <c r="T28309" s="24"/>
      <c r="W28309" s="24"/>
      <c r="Z28309" s="24"/>
      <c r="AC28309" s="24"/>
      <c r="AI28309" s="24"/>
      <c r="AL28309" s="24"/>
      <c r="AO28309" s="24"/>
      <c r="AR28309" s="24"/>
      <c r="AU28309" s="24"/>
    </row>
    <row r="28310">
      <c r="J28310" s="18"/>
      <c r="N28310" s="24"/>
      <c r="Q28310" s="24"/>
      <c r="T28310" s="24"/>
      <c r="W28310" s="24"/>
      <c r="Z28310" s="24"/>
      <c r="AC28310" s="24"/>
      <c r="AI28310" s="24"/>
      <c r="AL28310" s="24"/>
      <c r="AO28310" s="24"/>
      <c r="AR28310" s="24"/>
      <c r="AU28310" s="24"/>
    </row>
    <row r="28311">
      <c r="J28311" s="18"/>
      <c r="N28311" s="24"/>
      <c r="Q28311" s="24"/>
      <c r="T28311" s="24"/>
      <c r="W28311" s="24"/>
      <c r="Z28311" s="24"/>
      <c r="AC28311" s="24"/>
      <c r="AI28311" s="24"/>
      <c r="AL28311" s="24"/>
      <c r="AO28311" s="24"/>
      <c r="AR28311" s="24"/>
      <c r="AU28311" s="24"/>
    </row>
    <row r="28312">
      <c r="J28312" s="18"/>
      <c r="N28312" s="24"/>
      <c r="Q28312" s="24"/>
      <c r="T28312" s="24"/>
      <c r="W28312" s="24"/>
      <c r="Z28312" s="24"/>
      <c r="AC28312" s="24"/>
      <c r="AI28312" s="24"/>
      <c r="AL28312" s="24"/>
      <c r="AO28312" s="24"/>
      <c r="AR28312" s="24"/>
      <c r="AU28312" s="24"/>
    </row>
    <row r="28313">
      <c r="J28313" s="18"/>
      <c r="N28313" s="24"/>
      <c r="Q28313" s="24"/>
      <c r="T28313" s="24"/>
      <c r="W28313" s="24"/>
      <c r="Z28313" s="24"/>
      <c r="AC28313" s="24"/>
      <c r="AI28313" s="24"/>
      <c r="AL28313" s="24"/>
      <c r="AO28313" s="24"/>
      <c r="AR28313" s="24"/>
      <c r="AU28313" s="24"/>
    </row>
    <row r="28314">
      <c r="J28314" s="18"/>
      <c r="N28314" s="24"/>
      <c r="Q28314" s="24"/>
      <c r="T28314" s="24"/>
      <c r="W28314" s="24"/>
      <c r="Z28314" s="24"/>
      <c r="AC28314" s="24"/>
      <c r="AI28314" s="24"/>
      <c r="AL28314" s="24"/>
      <c r="AO28314" s="24"/>
      <c r="AR28314" s="24"/>
      <c r="AU28314" s="24"/>
    </row>
    <row r="28315">
      <c r="J28315" s="18"/>
      <c r="N28315" s="24"/>
      <c r="Q28315" s="24"/>
      <c r="T28315" s="24"/>
      <c r="W28315" s="24"/>
      <c r="Z28315" s="24"/>
      <c r="AC28315" s="24"/>
      <c r="AI28315" s="24"/>
      <c r="AL28315" s="24"/>
      <c r="AO28315" s="24"/>
      <c r="AR28315" s="24"/>
      <c r="AU28315" s="24"/>
    </row>
    <row r="28316">
      <c r="J28316" s="18"/>
      <c r="N28316" s="24"/>
      <c r="Q28316" s="24"/>
      <c r="T28316" s="24"/>
      <c r="W28316" s="24"/>
      <c r="Z28316" s="24"/>
      <c r="AC28316" s="24"/>
      <c r="AI28316" s="24"/>
      <c r="AL28316" s="24"/>
      <c r="AO28316" s="24"/>
      <c r="AR28316" s="24"/>
      <c r="AU28316" s="24"/>
    </row>
    <row r="28317">
      <c r="J28317" s="18"/>
      <c r="N28317" s="24"/>
      <c r="Q28317" s="24"/>
      <c r="T28317" s="24"/>
      <c r="W28317" s="24"/>
      <c r="Z28317" s="24"/>
      <c r="AC28317" s="24"/>
      <c r="AI28317" s="24"/>
      <c r="AL28317" s="24"/>
      <c r="AO28317" s="24"/>
      <c r="AR28317" s="24"/>
      <c r="AU28317" s="24"/>
    </row>
    <row r="28318">
      <c r="J28318" s="18"/>
      <c r="N28318" s="24"/>
      <c r="Q28318" s="24"/>
      <c r="T28318" s="24"/>
      <c r="W28318" s="24"/>
      <c r="Z28318" s="24"/>
      <c r="AC28318" s="24"/>
      <c r="AI28318" s="24"/>
      <c r="AL28318" s="24"/>
      <c r="AO28318" s="24"/>
      <c r="AR28318" s="24"/>
      <c r="AU28318" s="24"/>
    </row>
    <row r="28319">
      <c r="J28319" s="18"/>
      <c r="N28319" s="24"/>
      <c r="Q28319" s="24"/>
      <c r="T28319" s="24"/>
      <c r="W28319" s="24"/>
      <c r="Z28319" s="24"/>
      <c r="AC28319" s="24"/>
      <c r="AI28319" s="24"/>
      <c r="AL28319" s="24"/>
      <c r="AO28319" s="24"/>
      <c r="AR28319" s="24"/>
      <c r="AU28319" s="24"/>
    </row>
    <row r="28320">
      <c r="J28320" s="18"/>
      <c r="N28320" s="24"/>
      <c r="Q28320" s="24"/>
      <c r="T28320" s="24"/>
      <c r="W28320" s="24"/>
      <c r="Z28320" s="24"/>
      <c r="AC28320" s="24"/>
      <c r="AI28320" s="24"/>
      <c r="AL28320" s="24"/>
      <c r="AO28320" s="24"/>
      <c r="AR28320" s="24"/>
      <c r="AU28320" s="24"/>
    </row>
    <row r="28321">
      <c r="J28321" s="18"/>
      <c r="N28321" s="24"/>
      <c r="Q28321" s="24"/>
      <c r="T28321" s="24"/>
      <c r="W28321" s="24"/>
      <c r="Z28321" s="24"/>
      <c r="AC28321" s="24"/>
      <c r="AI28321" s="24"/>
      <c r="AL28321" s="24"/>
      <c r="AO28321" s="24"/>
      <c r="AR28321" s="24"/>
      <c r="AU28321" s="24"/>
    </row>
    <row r="28322">
      <c r="J28322" s="18"/>
      <c r="N28322" s="24"/>
      <c r="Q28322" s="24"/>
      <c r="T28322" s="24"/>
      <c r="W28322" s="24"/>
      <c r="Z28322" s="24"/>
      <c r="AC28322" s="24"/>
      <c r="AI28322" s="24"/>
      <c r="AL28322" s="24"/>
      <c r="AO28322" s="24"/>
      <c r="AR28322" s="24"/>
      <c r="AU28322" s="24"/>
    </row>
    <row r="28323">
      <c r="J28323" s="18"/>
      <c r="N28323" s="24"/>
      <c r="Q28323" s="24"/>
      <c r="T28323" s="24"/>
      <c r="W28323" s="24"/>
      <c r="Z28323" s="24"/>
      <c r="AC28323" s="24"/>
      <c r="AI28323" s="24"/>
      <c r="AL28323" s="24"/>
      <c r="AO28323" s="24"/>
      <c r="AR28323" s="24"/>
      <c r="AU28323" s="24"/>
    </row>
    <row r="28324">
      <c r="J28324" s="18"/>
      <c r="N28324" s="24"/>
      <c r="Q28324" s="24"/>
      <c r="T28324" s="24"/>
      <c r="W28324" s="24"/>
      <c r="Z28324" s="24"/>
      <c r="AC28324" s="24"/>
      <c r="AI28324" s="24"/>
      <c r="AL28324" s="24"/>
      <c r="AO28324" s="24"/>
      <c r="AR28324" s="24"/>
      <c r="AU28324" s="24"/>
    </row>
    <row r="28325">
      <c r="J28325" s="18"/>
      <c r="N28325" s="24"/>
      <c r="Q28325" s="24"/>
      <c r="T28325" s="24"/>
      <c r="W28325" s="24"/>
      <c r="Z28325" s="24"/>
      <c r="AC28325" s="24"/>
      <c r="AI28325" s="24"/>
      <c r="AL28325" s="24"/>
      <c r="AO28325" s="24"/>
      <c r="AR28325" s="24"/>
      <c r="AU28325" s="24"/>
    </row>
    <row r="28326">
      <c r="J28326" s="18"/>
      <c r="N28326" s="24"/>
      <c r="Q28326" s="24"/>
      <c r="T28326" s="24"/>
      <c r="W28326" s="24"/>
      <c r="Z28326" s="24"/>
      <c r="AC28326" s="24"/>
      <c r="AI28326" s="24"/>
      <c r="AL28326" s="24"/>
      <c r="AO28326" s="24"/>
      <c r="AR28326" s="24"/>
      <c r="AU28326" s="24"/>
    </row>
    <row r="28327">
      <c r="J28327" s="18"/>
      <c r="N28327" s="24"/>
      <c r="Q28327" s="24"/>
      <c r="T28327" s="24"/>
      <c r="W28327" s="24"/>
      <c r="Z28327" s="24"/>
      <c r="AC28327" s="24"/>
      <c r="AI28327" s="24"/>
      <c r="AL28327" s="24"/>
      <c r="AO28327" s="24"/>
      <c r="AR28327" s="24"/>
      <c r="AU28327" s="24"/>
    </row>
    <row r="28328">
      <c r="J28328" s="18"/>
      <c r="N28328" s="24"/>
      <c r="Q28328" s="24"/>
      <c r="T28328" s="24"/>
      <c r="W28328" s="24"/>
      <c r="Z28328" s="24"/>
      <c r="AC28328" s="24"/>
      <c r="AI28328" s="24"/>
      <c r="AL28328" s="24"/>
      <c r="AO28328" s="24"/>
      <c r="AR28328" s="24"/>
      <c r="AU28328" s="24"/>
    </row>
    <row r="28329">
      <c r="J28329" s="18"/>
      <c r="N28329" s="24"/>
      <c r="Q28329" s="24"/>
      <c r="T28329" s="24"/>
      <c r="W28329" s="24"/>
      <c r="Z28329" s="24"/>
      <c r="AC28329" s="24"/>
      <c r="AI28329" s="24"/>
      <c r="AL28329" s="24"/>
      <c r="AO28329" s="24"/>
      <c r="AR28329" s="24"/>
      <c r="AU28329" s="24"/>
    </row>
    <row r="28330">
      <c r="J28330" s="18"/>
      <c r="N28330" s="24"/>
      <c r="Q28330" s="24"/>
      <c r="T28330" s="24"/>
      <c r="W28330" s="24"/>
      <c r="Z28330" s="24"/>
      <c r="AC28330" s="24"/>
      <c r="AI28330" s="24"/>
      <c r="AL28330" s="24"/>
      <c r="AO28330" s="24"/>
      <c r="AR28330" s="24"/>
      <c r="AU28330" s="24"/>
    </row>
    <row r="28331">
      <c r="J28331" s="18"/>
      <c r="N28331" s="24"/>
      <c r="Q28331" s="24"/>
      <c r="T28331" s="24"/>
      <c r="W28331" s="24"/>
      <c r="Z28331" s="24"/>
      <c r="AC28331" s="24"/>
      <c r="AI28331" s="24"/>
      <c r="AL28331" s="24"/>
      <c r="AO28331" s="24"/>
      <c r="AR28331" s="24"/>
      <c r="AU28331" s="24"/>
    </row>
    <row r="28332">
      <c r="J28332" s="18"/>
      <c r="N28332" s="24"/>
      <c r="Q28332" s="24"/>
      <c r="T28332" s="24"/>
      <c r="W28332" s="24"/>
      <c r="Z28332" s="24"/>
      <c r="AC28332" s="24"/>
      <c r="AI28332" s="24"/>
      <c r="AL28332" s="24"/>
      <c r="AO28332" s="24"/>
      <c r="AR28332" s="24"/>
      <c r="AU28332" s="24"/>
    </row>
    <row r="28333">
      <c r="J28333" s="18"/>
      <c r="N28333" s="24"/>
      <c r="Q28333" s="24"/>
      <c r="T28333" s="24"/>
      <c r="W28333" s="24"/>
      <c r="Z28333" s="24"/>
      <c r="AC28333" s="24"/>
      <c r="AI28333" s="24"/>
      <c r="AL28333" s="24"/>
      <c r="AO28333" s="24"/>
      <c r="AR28333" s="24"/>
      <c r="AU28333" s="24"/>
    </row>
    <row r="28334">
      <c r="J28334" s="18"/>
      <c r="N28334" s="24"/>
      <c r="Q28334" s="24"/>
      <c r="T28334" s="24"/>
      <c r="W28334" s="24"/>
      <c r="Z28334" s="24"/>
      <c r="AC28334" s="24"/>
      <c r="AI28334" s="24"/>
      <c r="AL28334" s="24"/>
      <c r="AO28334" s="24"/>
      <c r="AR28334" s="24"/>
      <c r="AU28334" s="24"/>
    </row>
    <row r="28335">
      <c r="J28335" s="18"/>
      <c r="N28335" s="24"/>
      <c r="Q28335" s="24"/>
      <c r="T28335" s="24"/>
      <c r="W28335" s="24"/>
      <c r="Z28335" s="24"/>
      <c r="AC28335" s="24"/>
      <c r="AI28335" s="24"/>
      <c r="AL28335" s="24"/>
      <c r="AO28335" s="24"/>
      <c r="AR28335" s="24"/>
      <c r="AU28335" s="24"/>
    </row>
    <row r="28336">
      <c r="J28336" s="18"/>
      <c r="N28336" s="24"/>
      <c r="Q28336" s="24"/>
      <c r="T28336" s="24"/>
      <c r="W28336" s="24"/>
      <c r="Z28336" s="24"/>
      <c r="AC28336" s="24"/>
      <c r="AI28336" s="24"/>
      <c r="AL28336" s="24"/>
      <c r="AO28336" s="24"/>
      <c r="AR28336" s="24"/>
      <c r="AU28336" s="24"/>
    </row>
    <row r="28337">
      <c r="J28337" s="18"/>
      <c r="N28337" s="24"/>
      <c r="Q28337" s="24"/>
      <c r="T28337" s="24"/>
      <c r="W28337" s="24"/>
      <c r="Z28337" s="24"/>
      <c r="AC28337" s="24"/>
      <c r="AI28337" s="24"/>
      <c r="AL28337" s="24"/>
      <c r="AO28337" s="24"/>
      <c r="AR28337" s="24"/>
      <c r="AU28337" s="24"/>
    </row>
    <row r="28338">
      <c r="J28338" s="18"/>
      <c r="N28338" s="24"/>
      <c r="Q28338" s="24"/>
      <c r="T28338" s="24"/>
      <c r="W28338" s="24"/>
      <c r="Z28338" s="24"/>
      <c r="AC28338" s="24"/>
      <c r="AI28338" s="24"/>
      <c r="AL28338" s="24"/>
      <c r="AO28338" s="24"/>
      <c r="AR28338" s="24"/>
      <c r="AU28338" s="24"/>
    </row>
    <row r="28339">
      <c r="J28339" s="18"/>
      <c r="N28339" s="24"/>
      <c r="Q28339" s="24"/>
      <c r="T28339" s="24"/>
      <c r="W28339" s="24"/>
      <c r="Z28339" s="24"/>
      <c r="AC28339" s="24"/>
      <c r="AI28339" s="24"/>
      <c r="AL28339" s="24"/>
      <c r="AO28339" s="24"/>
      <c r="AR28339" s="24"/>
      <c r="AU28339" s="24"/>
    </row>
    <row r="28340">
      <c r="J28340" s="18"/>
      <c r="N28340" s="24"/>
      <c r="Q28340" s="24"/>
      <c r="T28340" s="24"/>
      <c r="W28340" s="24"/>
      <c r="Z28340" s="24"/>
      <c r="AC28340" s="24"/>
      <c r="AI28340" s="24"/>
      <c r="AL28340" s="24"/>
      <c r="AO28340" s="24"/>
      <c r="AR28340" s="24"/>
      <c r="AU28340" s="24"/>
    </row>
    <row r="28341">
      <c r="J28341" s="18"/>
      <c r="N28341" s="24"/>
      <c r="Q28341" s="24"/>
      <c r="T28341" s="24"/>
      <c r="W28341" s="24"/>
      <c r="Z28341" s="24"/>
      <c r="AC28341" s="24"/>
      <c r="AI28341" s="24"/>
      <c r="AL28341" s="24"/>
      <c r="AO28341" s="24"/>
      <c r="AR28341" s="24"/>
      <c r="AU28341" s="24"/>
    </row>
    <row r="28342">
      <c r="J28342" s="18"/>
      <c r="N28342" s="24"/>
      <c r="Q28342" s="24"/>
      <c r="T28342" s="24"/>
      <c r="W28342" s="24"/>
      <c r="Z28342" s="24"/>
      <c r="AC28342" s="24"/>
      <c r="AI28342" s="24"/>
      <c r="AL28342" s="24"/>
      <c r="AO28342" s="24"/>
      <c r="AR28342" s="24"/>
      <c r="AU28342" s="24"/>
    </row>
    <row r="28343">
      <c r="J28343" s="18"/>
      <c r="N28343" s="24"/>
      <c r="Q28343" s="24"/>
      <c r="T28343" s="24"/>
      <c r="W28343" s="24"/>
      <c r="Z28343" s="24"/>
      <c r="AC28343" s="24"/>
      <c r="AI28343" s="24"/>
      <c r="AL28343" s="24"/>
      <c r="AO28343" s="24"/>
      <c r="AR28343" s="24"/>
      <c r="AU28343" s="24"/>
    </row>
    <row r="28344">
      <c r="J28344" s="18"/>
      <c r="N28344" s="24"/>
      <c r="Q28344" s="24"/>
      <c r="T28344" s="24"/>
      <c r="W28344" s="24"/>
      <c r="Z28344" s="24"/>
      <c r="AC28344" s="24"/>
      <c r="AI28344" s="24"/>
      <c r="AL28344" s="24"/>
      <c r="AO28344" s="24"/>
      <c r="AR28344" s="24"/>
      <c r="AU28344" s="24"/>
    </row>
    <row r="28345">
      <c r="J28345" s="18"/>
      <c r="N28345" s="24"/>
      <c r="Q28345" s="24"/>
      <c r="T28345" s="24"/>
      <c r="W28345" s="24"/>
      <c r="Z28345" s="24"/>
      <c r="AC28345" s="24"/>
      <c r="AI28345" s="24"/>
      <c r="AL28345" s="24"/>
      <c r="AO28345" s="24"/>
      <c r="AR28345" s="24"/>
      <c r="AU28345" s="24"/>
    </row>
    <row r="28346">
      <c r="J28346" s="18"/>
      <c r="N28346" s="24"/>
      <c r="Q28346" s="24"/>
      <c r="T28346" s="24"/>
      <c r="W28346" s="24"/>
      <c r="Z28346" s="24"/>
      <c r="AC28346" s="24"/>
      <c r="AI28346" s="24"/>
      <c r="AL28346" s="24"/>
      <c r="AO28346" s="24"/>
      <c r="AR28346" s="24"/>
      <c r="AU28346" s="24"/>
    </row>
    <row r="28347">
      <c r="J28347" s="18"/>
      <c r="N28347" s="24"/>
      <c r="Q28347" s="24"/>
      <c r="T28347" s="24"/>
      <c r="W28347" s="24"/>
      <c r="Z28347" s="24"/>
      <c r="AC28347" s="24"/>
      <c r="AI28347" s="24"/>
      <c r="AL28347" s="24"/>
      <c r="AO28347" s="24"/>
      <c r="AR28347" s="24"/>
      <c r="AU28347" s="24"/>
    </row>
    <row r="28348">
      <c r="J28348" s="18"/>
      <c r="N28348" s="24"/>
      <c r="Q28348" s="24"/>
      <c r="T28348" s="24"/>
      <c r="W28348" s="24"/>
      <c r="Z28348" s="24"/>
      <c r="AC28348" s="24"/>
      <c r="AI28348" s="24"/>
      <c r="AL28348" s="24"/>
      <c r="AO28348" s="24"/>
      <c r="AR28348" s="24"/>
      <c r="AU28348" s="24"/>
    </row>
    <row r="28349">
      <c r="J28349" s="18"/>
      <c r="N28349" s="24"/>
      <c r="Q28349" s="24"/>
      <c r="T28349" s="24"/>
      <c r="W28349" s="24"/>
      <c r="Z28349" s="24"/>
      <c r="AC28349" s="24"/>
      <c r="AI28349" s="24"/>
      <c r="AL28349" s="24"/>
      <c r="AO28349" s="24"/>
      <c r="AR28349" s="24"/>
      <c r="AU28349" s="24"/>
    </row>
    <row r="28350">
      <c r="J28350" s="18"/>
      <c r="N28350" s="24"/>
      <c r="Q28350" s="24"/>
      <c r="T28350" s="24"/>
      <c r="W28350" s="24"/>
      <c r="Z28350" s="24"/>
      <c r="AC28350" s="24"/>
      <c r="AI28350" s="24"/>
      <c r="AL28350" s="24"/>
      <c r="AO28350" s="24"/>
      <c r="AR28350" s="24"/>
      <c r="AU28350" s="24"/>
    </row>
    <row r="28351">
      <c r="J28351" s="18"/>
      <c r="N28351" s="24"/>
      <c r="Q28351" s="24"/>
      <c r="T28351" s="24"/>
      <c r="W28351" s="24"/>
      <c r="Z28351" s="24"/>
      <c r="AC28351" s="24"/>
      <c r="AI28351" s="24"/>
      <c r="AL28351" s="24"/>
      <c r="AO28351" s="24"/>
      <c r="AR28351" s="24"/>
      <c r="AU28351" s="24"/>
    </row>
    <row r="28352">
      <c r="J28352" s="18"/>
      <c r="N28352" s="24"/>
      <c r="Q28352" s="24"/>
      <c r="T28352" s="24"/>
      <c r="W28352" s="24"/>
      <c r="Z28352" s="24"/>
      <c r="AC28352" s="24"/>
      <c r="AI28352" s="24"/>
      <c r="AL28352" s="24"/>
      <c r="AO28352" s="24"/>
      <c r="AR28352" s="24"/>
      <c r="AU28352" s="24"/>
    </row>
    <row r="28353">
      <c r="J28353" s="18"/>
      <c r="N28353" s="24"/>
      <c r="Q28353" s="24"/>
      <c r="T28353" s="24"/>
      <c r="W28353" s="24"/>
      <c r="Z28353" s="24"/>
      <c r="AC28353" s="24"/>
      <c r="AI28353" s="24"/>
      <c r="AL28353" s="24"/>
      <c r="AO28353" s="24"/>
      <c r="AR28353" s="24"/>
      <c r="AU28353" s="24"/>
    </row>
    <row r="28354">
      <c r="J28354" s="18"/>
      <c r="N28354" s="24"/>
      <c r="Q28354" s="24"/>
      <c r="T28354" s="24"/>
      <c r="W28354" s="24"/>
      <c r="Z28354" s="24"/>
      <c r="AC28354" s="24"/>
      <c r="AI28354" s="24"/>
      <c r="AL28354" s="24"/>
      <c r="AO28354" s="24"/>
      <c r="AR28354" s="24"/>
      <c r="AU28354" s="24"/>
    </row>
    <row r="28355">
      <c r="J28355" s="18"/>
      <c r="N28355" s="24"/>
      <c r="Q28355" s="24"/>
      <c r="T28355" s="24"/>
      <c r="W28355" s="24"/>
      <c r="Z28355" s="24"/>
      <c r="AC28355" s="24"/>
      <c r="AI28355" s="24"/>
      <c r="AL28355" s="24"/>
      <c r="AO28355" s="24"/>
      <c r="AR28355" s="24"/>
      <c r="AU28355" s="24"/>
    </row>
    <row r="28356">
      <c r="J28356" s="18"/>
      <c r="N28356" s="24"/>
      <c r="Q28356" s="24"/>
      <c r="T28356" s="24"/>
      <c r="W28356" s="24"/>
      <c r="Z28356" s="24"/>
      <c r="AC28356" s="24"/>
      <c r="AI28356" s="24"/>
      <c r="AL28356" s="24"/>
      <c r="AO28356" s="24"/>
      <c r="AR28356" s="24"/>
      <c r="AU28356" s="24"/>
    </row>
    <row r="28357">
      <c r="J28357" s="18"/>
      <c r="N28357" s="24"/>
      <c r="Q28357" s="24"/>
      <c r="T28357" s="24"/>
      <c r="W28357" s="24"/>
      <c r="Z28357" s="24"/>
      <c r="AC28357" s="24"/>
      <c r="AI28357" s="24"/>
      <c r="AL28357" s="24"/>
      <c r="AO28357" s="24"/>
      <c r="AR28357" s="24"/>
      <c r="AU28357" s="24"/>
    </row>
    <row r="28358">
      <c r="J28358" s="18"/>
      <c r="N28358" s="24"/>
      <c r="Q28358" s="24"/>
      <c r="T28358" s="24"/>
      <c r="W28358" s="24"/>
      <c r="Z28358" s="24"/>
      <c r="AC28358" s="24"/>
      <c r="AI28358" s="24"/>
      <c r="AL28358" s="24"/>
      <c r="AO28358" s="24"/>
      <c r="AR28358" s="24"/>
      <c r="AU28358" s="24"/>
    </row>
    <row r="28359">
      <c r="J28359" s="18"/>
      <c r="N28359" s="24"/>
      <c r="Q28359" s="24"/>
      <c r="T28359" s="24"/>
      <c r="W28359" s="24"/>
      <c r="Z28359" s="24"/>
      <c r="AC28359" s="24"/>
      <c r="AI28359" s="24"/>
      <c r="AL28359" s="24"/>
      <c r="AO28359" s="24"/>
      <c r="AR28359" s="24"/>
      <c r="AU28359" s="24"/>
    </row>
    <row r="28360">
      <c r="J28360" s="18"/>
      <c r="N28360" s="24"/>
      <c r="Q28360" s="24"/>
      <c r="T28360" s="24"/>
      <c r="W28360" s="24"/>
      <c r="Z28360" s="24"/>
      <c r="AC28360" s="24"/>
      <c r="AI28360" s="24"/>
      <c r="AL28360" s="24"/>
      <c r="AO28360" s="24"/>
      <c r="AR28360" s="24"/>
      <c r="AU28360" s="24"/>
    </row>
    <row r="28361">
      <c r="J28361" s="18"/>
      <c r="N28361" s="24"/>
      <c r="Q28361" s="24"/>
      <c r="T28361" s="24"/>
      <c r="W28361" s="24"/>
      <c r="Z28361" s="24"/>
      <c r="AC28361" s="24"/>
      <c r="AI28361" s="24"/>
      <c r="AL28361" s="24"/>
      <c r="AO28361" s="24"/>
      <c r="AR28361" s="24"/>
      <c r="AU28361" s="24"/>
    </row>
    <row r="28362">
      <c r="J28362" s="18"/>
      <c r="N28362" s="24"/>
      <c r="Q28362" s="24"/>
      <c r="T28362" s="24"/>
      <c r="W28362" s="24"/>
      <c r="Z28362" s="24"/>
      <c r="AC28362" s="24"/>
      <c r="AI28362" s="24"/>
      <c r="AL28362" s="24"/>
      <c r="AO28362" s="24"/>
      <c r="AR28362" s="24"/>
      <c r="AU28362" s="24"/>
    </row>
    <row r="28363">
      <c r="J28363" s="18"/>
      <c r="N28363" s="24"/>
      <c r="Q28363" s="24"/>
      <c r="T28363" s="24"/>
      <c r="W28363" s="24"/>
      <c r="Z28363" s="24"/>
      <c r="AC28363" s="24"/>
      <c r="AI28363" s="24"/>
      <c r="AL28363" s="24"/>
      <c r="AO28363" s="24"/>
      <c r="AR28363" s="24"/>
      <c r="AU28363" s="24"/>
    </row>
    <row r="28364">
      <c r="J28364" s="18"/>
      <c r="N28364" s="24"/>
      <c r="Q28364" s="24"/>
      <c r="T28364" s="24"/>
      <c r="W28364" s="24"/>
      <c r="Z28364" s="24"/>
      <c r="AC28364" s="24"/>
      <c r="AI28364" s="24"/>
      <c r="AL28364" s="24"/>
      <c r="AO28364" s="24"/>
      <c r="AR28364" s="24"/>
      <c r="AU28364" s="24"/>
    </row>
    <row r="28365">
      <c r="J28365" s="18"/>
      <c r="N28365" s="24"/>
      <c r="Q28365" s="24"/>
      <c r="T28365" s="24"/>
      <c r="W28365" s="24"/>
      <c r="Z28365" s="24"/>
      <c r="AC28365" s="24"/>
      <c r="AI28365" s="24"/>
      <c r="AL28365" s="24"/>
      <c r="AO28365" s="24"/>
      <c r="AR28365" s="24"/>
      <c r="AU28365" s="24"/>
    </row>
    <row r="28366">
      <c r="J28366" s="18"/>
      <c r="N28366" s="24"/>
      <c r="Q28366" s="24"/>
      <c r="T28366" s="24"/>
      <c r="W28366" s="24"/>
      <c r="Z28366" s="24"/>
      <c r="AC28366" s="24"/>
      <c r="AI28366" s="24"/>
      <c r="AL28366" s="24"/>
      <c r="AO28366" s="24"/>
      <c r="AR28366" s="24"/>
      <c r="AU28366" s="24"/>
    </row>
    <row r="28367">
      <c r="J28367" s="18"/>
      <c r="N28367" s="24"/>
      <c r="Q28367" s="24"/>
      <c r="T28367" s="24"/>
      <c r="W28367" s="24"/>
      <c r="Z28367" s="24"/>
      <c r="AC28367" s="24"/>
      <c r="AI28367" s="24"/>
      <c r="AL28367" s="24"/>
      <c r="AO28367" s="24"/>
      <c r="AR28367" s="24"/>
      <c r="AU28367" s="24"/>
    </row>
    <row r="28368">
      <c r="J28368" s="18"/>
      <c r="N28368" s="24"/>
      <c r="Q28368" s="24"/>
      <c r="T28368" s="24"/>
      <c r="W28368" s="24"/>
      <c r="Z28368" s="24"/>
      <c r="AC28368" s="24"/>
      <c r="AI28368" s="24"/>
      <c r="AL28368" s="24"/>
      <c r="AO28368" s="24"/>
      <c r="AR28368" s="24"/>
      <c r="AU28368" s="24"/>
    </row>
    <row r="28369">
      <c r="J28369" s="18"/>
      <c r="N28369" s="24"/>
      <c r="Q28369" s="24"/>
      <c r="T28369" s="24"/>
      <c r="W28369" s="24"/>
      <c r="Z28369" s="24"/>
      <c r="AC28369" s="24"/>
      <c r="AI28369" s="24"/>
      <c r="AL28369" s="24"/>
      <c r="AO28369" s="24"/>
      <c r="AR28369" s="24"/>
      <c r="AU28369" s="24"/>
    </row>
    <row r="28370">
      <c r="J28370" s="18"/>
      <c r="N28370" s="24"/>
      <c r="Q28370" s="24"/>
      <c r="T28370" s="24"/>
      <c r="W28370" s="24"/>
      <c r="Z28370" s="24"/>
      <c r="AC28370" s="24"/>
      <c r="AI28370" s="24"/>
      <c r="AL28370" s="24"/>
      <c r="AO28370" s="24"/>
      <c r="AR28370" s="24"/>
      <c r="AU28370" s="24"/>
    </row>
    <row r="28371">
      <c r="J28371" s="18"/>
      <c r="N28371" s="24"/>
      <c r="Q28371" s="24"/>
      <c r="T28371" s="24"/>
      <c r="W28371" s="24"/>
      <c r="Z28371" s="24"/>
      <c r="AC28371" s="24"/>
      <c r="AI28371" s="24"/>
      <c r="AL28371" s="24"/>
      <c r="AO28371" s="24"/>
      <c r="AR28371" s="24"/>
      <c r="AU28371" s="24"/>
    </row>
    <row r="28372">
      <c r="J28372" s="18"/>
      <c r="N28372" s="24"/>
      <c r="Q28372" s="24"/>
      <c r="T28372" s="24"/>
      <c r="W28372" s="24"/>
      <c r="Z28372" s="24"/>
      <c r="AC28372" s="24"/>
      <c r="AI28372" s="24"/>
      <c r="AL28372" s="24"/>
      <c r="AO28372" s="24"/>
      <c r="AR28372" s="24"/>
      <c r="AU28372" s="24"/>
    </row>
    <row r="28373">
      <c r="J28373" s="18"/>
      <c r="N28373" s="24"/>
      <c r="Q28373" s="24"/>
      <c r="T28373" s="24"/>
      <c r="W28373" s="24"/>
      <c r="Z28373" s="24"/>
      <c r="AC28373" s="24"/>
      <c r="AI28373" s="24"/>
      <c r="AL28373" s="24"/>
      <c r="AO28373" s="24"/>
      <c r="AR28373" s="24"/>
      <c r="AU28373" s="24"/>
    </row>
    <row r="28374">
      <c r="J28374" s="18"/>
      <c r="N28374" s="24"/>
      <c r="Q28374" s="24"/>
      <c r="T28374" s="24"/>
      <c r="W28374" s="24"/>
      <c r="Z28374" s="24"/>
      <c r="AC28374" s="24"/>
      <c r="AI28374" s="24"/>
      <c r="AL28374" s="24"/>
      <c r="AO28374" s="24"/>
      <c r="AR28374" s="24"/>
      <c r="AU28374" s="24"/>
    </row>
    <row r="28375">
      <c r="J28375" s="18"/>
      <c r="N28375" s="24"/>
      <c r="Q28375" s="24"/>
      <c r="T28375" s="24"/>
      <c r="W28375" s="24"/>
      <c r="Z28375" s="24"/>
      <c r="AC28375" s="24"/>
      <c r="AI28375" s="24"/>
      <c r="AL28375" s="24"/>
      <c r="AO28375" s="24"/>
      <c r="AR28375" s="24"/>
      <c r="AU28375" s="24"/>
    </row>
    <row r="28376">
      <c r="J28376" s="18"/>
      <c r="N28376" s="24"/>
      <c r="Q28376" s="24"/>
      <c r="T28376" s="24"/>
      <c r="W28376" s="24"/>
      <c r="Z28376" s="24"/>
      <c r="AC28376" s="24"/>
      <c r="AI28376" s="24"/>
      <c r="AL28376" s="24"/>
      <c r="AO28376" s="24"/>
      <c r="AR28376" s="24"/>
      <c r="AU28376" s="24"/>
    </row>
    <row r="28377">
      <c r="J28377" s="18"/>
      <c r="N28377" s="24"/>
      <c r="Q28377" s="24"/>
      <c r="T28377" s="24"/>
      <c r="W28377" s="24"/>
      <c r="Z28377" s="24"/>
      <c r="AC28377" s="24"/>
      <c r="AI28377" s="24"/>
      <c r="AL28377" s="24"/>
      <c r="AO28377" s="24"/>
      <c r="AR28377" s="24"/>
      <c r="AU28377" s="24"/>
    </row>
    <row r="28378">
      <c r="J28378" s="18"/>
      <c r="N28378" s="24"/>
      <c r="Q28378" s="24"/>
      <c r="T28378" s="24"/>
      <c r="W28378" s="24"/>
      <c r="Z28378" s="24"/>
      <c r="AC28378" s="24"/>
      <c r="AI28378" s="24"/>
      <c r="AL28378" s="24"/>
      <c r="AO28378" s="24"/>
      <c r="AR28378" s="24"/>
      <c r="AU28378" s="24"/>
    </row>
    <row r="28379">
      <c r="J28379" s="18"/>
      <c r="N28379" s="24"/>
      <c r="Q28379" s="24"/>
      <c r="T28379" s="24"/>
      <c r="W28379" s="24"/>
      <c r="Z28379" s="24"/>
      <c r="AC28379" s="24"/>
      <c r="AI28379" s="24"/>
      <c r="AL28379" s="24"/>
      <c r="AO28379" s="24"/>
      <c r="AR28379" s="24"/>
      <c r="AU28379" s="24"/>
    </row>
    <row r="28380">
      <c r="J28380" s="18"/>
      <c r="N28380" s="24"/>
      <c r="Q28380" s="24"/>
      <c r="T28380" s="24"/>
      <c r="W28380" s="24"/>
      <c r="Z28380" s="24"/>
      <c r="AC28380" s="24"/>
      <c r="AI28380" s="24"/>
      <c r="AL28380" s="24"/>
      <c r="AO28380" s="24"/>
      <c r="AR28380" s="24"/>
      <c r="AU28380" s="24"/>
    </row>
    <row r="28381">
      <c r="J28381" s="18"/>
      <c r="N28381" s="24"/>
      <c r="Q28381" s="24"/>
      <c r="T28381" s="24"/>
      <c r="W28381" s="24"/>
      <c r="Z28381" s="24"/>
      <c r="AC28381" s="24"/>
      <c r="AI28381" s="24"/>
      <c r="AL28381" s="24"/>
      <c r="AO28381" s="24"/>
      <c r="AR28381" s="24"/>
      <c r="AU28381" s="24"/>
    </row>
    <row r="28382">
      <c r="J28382" s="18"/>
      <c r="N28382" s="24"/>
      <c r="Q28382" s="24"/>
      <c r="T28382" s="24"/>
      <c r="W28382" s="24"/>
      <c r="Z28382" s="24"/>
      <c r="AC28382" s="24"/>
      <c r="AI28382" s="24"/>
      <c r="AL28382" s="24"/>
      <c r="AO28382" s="24"/>
      <c r="AR28382" s="24"/>
      <c r="AU28382" s="24"/>
    </row>
    <row r="28383">
      <c r="J28383" s="18"/>
      <c r="N28383" s="24"/>
      <c r="Q28383" s="24"/>
      <c r="T28383" s="24"/>
      <c r="W28383" s="24"/>
      <c r="Z28383" s="24"/>
      <c r="AC28383" s="24"/>
      <c r="AI28383" s="24"/>
      <c r="AL28383" s="24"/>
      <c r="AO28383" s="24"/>
      <c r="AR28383" s="24"/>
      <c r="AU28383" s="24"/>
    </row>
    <row r="28384">
      <c r="J28384" s="18"/>
      <c r="N28384" s="24"/>
      <c r="Q28384" s="24"/>
      <c r="T28384" s="24"/>
      <c r="W28384" s="24"/>
      <c r="Z28384" s="24"/>
      <c r="AC28384" s="24"/>
      <c r="AI28384" s="24"/>
      <c r="AL28384" s="24"/>
      <c r="AO28384" s="24"/>
      <c r="AR28384" s="24"/>
      <c r="AU28384" s="24"/>
    </row>
    <row r="28385">
      <c r="J28385" s="18"/>
      <c r="N28385" s="24"/>
      <c r="Q28385" s="24"/>
      <c r="T28385" s="24"/>
      <c r="W28385" s="24"/>
      <c r="Z28385" s="24"/>
      <c r="AC28385" s="24"/>
      <c r="AI28385" s="24"/>
      <c r="AL28385" s="24"/>
      <c r="AO28385" s="24"/>
      <c r="AR28385" s="24"/>
      <c r="AU28385" s="24"/>
    </row>
    <row r="28386">
      <c r="J28386" s="18"/>
      <c r="N28386" s="24"/>
      <c r="Q28386" s="24"/>
      <c r="T28386" s="24"/>
      <c r="W28386" s="24"/>
      <c r="Z28386" s="24"/>
      <c r="AC28386" s="24"/>
      <c r="AI28386" s="24"/>
      <c r="AL28386" s="24"/>
      <c r="AO28386" s="24"/>
      <c r="AR28386" s="24"/>
      <c r="AU28386" s="24"/>
    </row>
    <row r="28387">
      <c r="J28387" s="18"/>
      <c r="N28387" s="24"/>
      <c r="Q28387" s="24"/>
      <c r="T28387" s="24"/>
      <c r="W28387" s="24"/>
      <c r="Z28387" s="24"/>
      <c r="AC28387" s="24"/>
      <c r="AI28387" s="24"/>
      <c r="AL28387" s="24"/>
      <c r="AO28387" s="24"/>
      <c r="AR28387" s="24"/>
      <c r="AU28387" s="24"/>
    </row>
    <row r="28388">
      <c r="J28388" s="18"/>
      <c r="N28388" s="24"/>
      <c r="Q28388" s="24"/>
      <c r="T28388" s="24"/>
      <c r="W28388" s="24"/>
      <c r="Z28388" s="24"/>
      <c r="AC28388" s="24"/>
      <c r="AI28388" s="24"/>
      <c r="AL28388" s="24"/>
      <c r="AO28388" s="24"/>
      <c r="AR28388" s="24"/>
      <c r="AU28388" s="24"/>
    </row>
    <row r="28389">
      <c r="J28389" s="18"/>
      <c r="N28389" s="24"/>
      <c r="Q28389" s="24"/>
      <c r="T28389" s="24"/>
      <c r="W28389" s="24"/>
      <c r="Z28389" s="24"/>
      <c r="AC28389" s="24"/>
      <c r="AI28389" s="24"/>
      <c r="AL28389" s="24"/>
      <c r="AO28389" s="24"/>
      <c r="AR28389" s="24"/>
      <c r="AU28389" s="24"/>
    </row>
    <row r="28390">
      <c r="J28390" s="18"/>
      <c r="N28390" s="24"/>
      <c r="Q28390" s="24"/>
      <c r="T28390" s="24"/>
      <c r="W28390" s="24"/>
      <c r="Z28390" s="24"/>
      <c r="AC28390" s="24"/>
      <c r="AI28390" s="24"/>
      <c r="AL28390" s="24"/>
      <c r="AO28390" s="24"/>
      <c r="AR28390" s="24"/>
      <c r="AU28390" s="24"/>
    </row>
    <row r="28391">
      <c r="J28391" s="18"/>
      <c r="N28391" s="24"/>
      <c r="Q28391" s="24"/>
      <c r="T28391" s="24"/>
      <c r="W28391" s="24"/>
      <c r="Z28391" s="24"/>
      <c r="AC28391" s="24"/>
      <c r="AI28391" s="24"/>
      <c r="AL28391" s="24"/>
      <c r="AO28391" s="24"/>
      <c r="AR28391" s="24"/>
      <c r="AU28391" s="24"/>
    </row>
    <row r="28392">
      <c r="J28392" s="18"/>
      <c r="N28392" s="24"/>
      <c r="Q28392" s="24"/>
      <c r="T28392" s="24"/>
      <c r="W28392" s="24"/>
      <c r="Z28392" s="24"/>
      <c r="AC28392" s="24"/>
      <c r="AI28392" s="24"/>
      <c r="AL28392" s="24"/>
      <c r="AO28392" s="24"/>
      <c r="AR28392" s="24"/>
      <c r="AU28392" s="24"/>
    </row>
    <row r="28393">
      <c r="J28393" s="18"/>
      <c r="N28393" s="24"/>
      <c r="Q28393" s="24"/>
      <c r="T28393" s="24"/>
      <c r="W28393" s="24"/>
      <c r="Z28393" s="24"/>
      <c r="AC28393" s="24"/>
      <c r="AI28393" s="24"/>
      <c r="AL28393" s="24"/>
      <c r="AO28393" s="24"/>
      <c r="AR28393" s="24"/>
      <c r="AU28393" s="24"/>
    </row>
    <row r="28394">
      <c r="J28394" s="18"/>
      <c r="N28394" s="24"/>
      <c r="Q28394" s="24"/>
      <c r="T28394" s="24"/>
      <c r="W28394" s="24"/>
      <c r="Z28394" s="24"/>
      <c r="AC28394" s="24"/>
      <c r="AI28394" s="24"/>
      <c r="AL28394" s="24"/>
      <c r="AO28394" s="24"/>
      <c r="AR28394" s="24"/>
      <c r="AU28394" s="24"/>
    </row>
    <row r="28395">
      <c r="J28395" s="18"/>
      <c r="N28395" s="24"/>
      <c r="Q28395" s="24"/>
      <c r="T28395" s="24"/>
      <c r="W28395" s="24"/>
      <c r="Z28395" s="24"/>
      <c r="AC28395" s="24"/>
      <c r="AI28395" s="24"/>
      <c r="AL28395" s="24"/>
      <c r="AO28395" s="24"/>
      <c r="AR28395" s="24"/>
      <c r="AU28395" s="24"/>
    </row>
    <row r="28396">
      <c r="J28396" s="18"/>
      <c r="N28396" s="24"/>
      <c r="Q28396" s="24"/>
      <c r="T28396" s="24"/>
      <c r="W28396" s="24"/>
      <c r="Z28396" s="24"/>
      <c r="AC28396" s="24"/>
      <c r="AI28396" s="24"/>
      <c r="AL28396" s="24"/>
      <c r="AO28396" s="24"/>
      <c r="AR28396" s="24"/>
      <c r="AU28396" s="24"/>
    </row>
    <row r="28397">
      <c r="J28397" s="18"/>
      <c r="N28397" s="24"/>
      <c r="Q28397" s="24"/>
      <c r="T28397" s="24"/>
      <c r="W28397" s="24"/>
      <c r="Z28397" s="24"/>
      <c r="AC28397" s="24"/>
      <c r="AI28397" s="24"/>
      <c r="AL28397" s="24"/>
      <c r="AO28397" s="24"/>
      <c r="AR28397" s="24"/>
      <c r="AU28397" s="24"/>
    </row>
    <row r="28398">
      <c r="J28398" s="18"/>
      <c r="N28398" s="24"/>
      <c r="Q28398" s="24"/>
      <c r="T28398" s="24"/>
      <c r="W28398" s="24"/>
      <c r="Z28398" s="24"/>
      <c r="AC28398" s="24"/>
      <c r="AI28398" s="24"/>
      <c r="AL28398" s="24"/>
      <c r="AO28398" s="24"/>
      <c r="AR28398" s="24"/>
      <c r="AU28398" s="24"/>
    </row>
    <row r="28399">
      <c r="J28399" s="18"/>
      <c r="N28399" s="24"/>
      <c r="Q28399" s="24"/>
      <c r="T28399" s="24"/>
      <c r="W28399" s="24"/>
      <c r="Z28399" s="24"/>
      <c r="AC28399" s="24"/>
      <c r="AI28399" s="24"/>
      <c r="AL28399" s="24"/>
      <c r="AO28399" s="24"/>
      <c r="AR28399" s="24"/>
      <c r="AU28399" s="24"/>
    </row>
    <row r="28400">
      <c r="J28400" s="18"/>
      <c r="N28400" s="24"/>
      <c r="Q28400" s="24"/>
      <c r="T28400" s="24"/>
      <c r="W28400" s="24"/>
      <c r="Z28400" s="24"/>
      <c r="AC28400" s="24"/>
      <c r="AI28400" s="24"/>
      <c r="AL28400" s="24"/>
      <c r="AO28400" s="24"/>
      <c r="AR28400" s="24"/>
      <c r="AU28400" s="24"/>
    </row>
    <row r="28401">
      <c r="J28401" s="18"/>
      <c r="N28401" s="24"/>
      <c r="Q28401" s="24"/>
      <c r="T28401" s="24"/>
      <c r="W28401" s="24"/>
      <c r="Z28401" s="24"/>
      <c r="AC28401" s="24"/>
      <c r="AI28401" s="24"/>
      <c r="AL28401" s="24"/>
      <c r="AO28401" s="24"/>
      <c r="AR28401" s="24"/>
      <c r="AU28401" s="24"/>
    </row>
    <row r="28402">
      <c r="J28402" s="18"/>
      <c r="N28402" s="24"/>
      <c r="Q28402" s="24"/>
      <c r="T28402" s="24"/>
      <c r="W28402" s="24"/>
      <c r="Z28402" s="24"/>
      <c r="AC28402" s="24"/>
      <c r="AI28402" s="24"/>
      <c r="AL28402" s="24"/>
      <c r="AO28402" s="24"/>
      <c r="AR28402" s="24"/>
      <c r="AU28402" s="24"/>
    </row>
    <row r="28403">
      <c r="J28403" s="18"/>
      <c r="N28403" s="24"/>
      <c r="Q28403" s="24"/>
      <c r="T28403" s="24"/>
      <c r="W28403" s="24"/>
      <c r="Z28403" s="24"/>
      <c r="AC28403" s="24"/>
      <c r="AI28403" s="24"/>
      <c r="AL28403" s="24"/>
      <c r="AO28403" s="24"/>
      <c r="AR28403" s="24"/>
      <c r="AU28403" s="24"/>
    </row>
    <row r="28404">
      <c r="J28404" s="18"/>
      <c r="N28404" s="24"/>
      <c r="Q28404" s="24"/>
      <c r="T28404" s="24"/>
      <c r="W28404" s="24"/>
      <c r="Z28404" s="24"/>
      <c r="AC28404" s="24"/>
      <c r="AI28404" s="24"/>
      <c r="AL28404" s="24"/>
      <c r="AO28404" s="24"/>
      <c r="AR28404" s="24"/>
      <c r="AU28404" s="24"/>
    </row>
    <row r="28405">
      <c r="J28405" s="18"/>
      <c r="N28405" s="24"/>
      <c r="Q28405" s="24"/>
      <c r="T28405" s="24"/>
      <c r="W28405" s="24"/>
      <c r="Z28405" s="24"/>
      <c r="AC28405" s="24"/>
      <c r="AI28405" s="24"/>
      <c r="AL28405" s="24"/>
      <c r="AO28405" s="24"/>
      <c r="AR28405" s="24"/>
      <c r="AU28405" s="24"/>
    </row>
    <row r="28406">
      <c r="J28406" s="18"/>
      <c r="N28406" s="24"/>
      <c r="Q28406" s="24"/>
      <c r="T28406" s="24"/>
      <c r="W28406" s="24"/>
      <c r="Z28406" s="24"/>
      <c r="AC28406" s="24"/>
      <c r="AI28406" s="24"/>
      <c r="AL28406" s="24"/>
      <c r="AO28406" s="24"/>
      <c r="AR28406" s="24"/>
      <c r="AU28406" s="24"/>
    </row>
    <row r="28407">
      <c r="J28407" s="18"/>
      <c r="N28407" s="24"/>
      <c r="Q28407" s="24"/>
      <c r="T28407" s="24"/>
      <c r="W28407" s="24"/>
      <c r="Z28407" s="24"/>
      <c r="AC28407" s="24"/>
      <c r="AI28407" s="24"/>
      <c r="AL28407" s="24"/>
      <c r="AO28407" s="24"/>
      <c r="AR28407" s="24"/>
      <c r="AU28407" s="24"/>
    </row>
    <row r="28408">
      <c r="J28408" s="18"/>
      <c r="N28408" s="24"/>
      <c r="Q28408" s="24"/>
      <c r="T28408" s="24"/>
      <c r="W28408" s="24"/>
      <c r="Z28408" s="24"/>
      <c r="AC28408" s="24"/>
      <c r="AI28408" s="24"/>
      <c r="AL28408" s="24"/>
      <c r="AO28408" s="24"/>
      <c r="AR28408" s="24"/>
      <c r="AU28408" s="24"/>
    </row>
    <row r="28409">
      <c r="J28409" s="18"/>
      <c r="N28409" s="24"/>
      <c r="Q28409" s="24"/>
      <c r="T28409" s="24"/>
      <c r="W28409" s="24"/>
      <c r="Z28409" s="24"/>
      <c r="AC28409" s="24"/>
      <c r="AI28409" s="24"/>
      <c r="AL28409" s="24"/>
      <c r="AO28409" s="24"/>
      <c r="AR28409" s="24"/>
      <c r="AU28409" s="24"/>
    </row>
    <row r="28410">
      <c r="J28410" s="18"/>
      <c r="N28410" s="24"/>
      <c r="Q28410" s="24"/>
      <c r="T28410" s="24"/>
      <c r="W28410" s="24"/>
      <c r="Z28410" s="24"/>
      <c r="AC28410" s="24"/>
      <c r="AI28410" s="24"/>
      <c r="AL28410" s="24"/>
      <c r="AO28410" s="24"/>
      <c r="AR28410" s="24"/>
      <c r="AU28410" s="24"/>
    </row>
    <row r="28411">
      <c r="J28411" s="18"/>
      <c r="N28411" s="24"/>
      <c r="Q28411" s="24"/>
      <c r="T28411" s="24"/>
      <c r="W28411" s="24"/>
      <c r="Z28411" s="24"/>
      <c r="AC28411" s="24"/>
      <c r="AI28411" s="24"/>
      <c r="AL28411" s="24"/>
      <c r="AO28411" s="24"/>
      <c r="AR28411" s="24"/>
      <c r="AU28411" s="24"/>
    </row>
    <row r="28412">
      <c r="J28412" s="18"/>
      <c r="N28412" s="24"/>
      <c r="Q28412" s="24"/>
      <c r="T28412" s="24"/>
      <c r="W28412" s="24"/>
      <c r="Z28412" s="24"/>
      <c r="AC28412" s="24"/>
      <c r="AI28412" s="24"/>
      <c r="AL28412" s="24"/>
      <c r="AO28412" s="24"/>
      <c r="AR28412" s="24"/>
      <c r="AU28412" s="24"/>
    </row>
    <row r="28413">
      <c r="J28413" s="18"/>
      <c r="N28413" s="24"/>
      <c r="Q28413" s="24"/>
      <c r="T28413" s="24"/>
      <c r="W28413" s="24"/>
      <c r="Z28413" s="24"/>
      <c r="AC28413" s="24"/>
      <c r="AI28413" s="24"/>
      <c r="AL28413" s="24"/>
      <c r="AO28413" s="24"/>
      <c r="AR28413" s="24"/>
      <c r="AU28413" s="24"/>
    </row>
    <row r="28414">
      <c r="J28414" s="18"/>
      <c r="N28414" s="24"/>
      <c r="Q28414" s="24"/>
      <c r="T28414" s="24"/>
      <c r="W28414" s="24"/>
      <c r="Z28414" s="24"/>
      <c r="AC28414" s="24"/>
      <c r="AI28414" s="24"/>
      <c r="AL28414" s="24"/>
      <c r="AO28414" s="24"/>
      <c r="AR28414" s="24"/>
      <c r="AU28414" s="24"/>
    </row>
    <row r="28415">
      <c r="J28415" s="18"/>
      <c r="N28415" s="24"/>
      <c r="Q28415" s="24"/>
      <c r="T28415" s="24"/>
      <c r="W28415" s="24"/>
      <c r="Z28415" s="24"/>
      <c r="AC28415" s="24"/>
      <c r="AI28415" s="24"/>
      <c r="AL28415" s="24"/>
      <c r="AO28415" s="24"/>
      <c r="AR28415" s="24"/>
      <c r="AU28415" s="24"/>
    </row>
    <row r="28416">
      <c r="J28416" s="18"/>
      <c r="N28416" s="24"/>
      <c r="Q28416" s="24"/>
      <c r="T28416" s="24"/>
      <c r="W28416" s="24"/>
      <c r="Z28416" s="24"/>
      <c r="AC28416" s="24"/>
      <c r="AI28416" s="24"/>
      <c r="AL28416" s="24"/>
      <c r="AO28416" s="24"/>
      <c r="AR28416" s="24"/>
      <c r="AU28416" s="24"/>
    </row>
    <row r="28417">
      <c r="J28417" s="18"/>
      <c r="N28417" s="24"/>
      <c r="Q28417" s="24"/>
      <c r="T28417" s="24"/>
      <c r="W28417" s="24"/>
      <c r="Z28417" s="24"/>
      <c r="AC28417" s="24"/>
      <c r="AI28417" s="24"/>
      <c r="AL28417" s="24"/>
      <c r="AO28417" s="24"/>
      <c r="AR28417" s="24"/>
      <c r="AU28417" s="24"/>
    </row>
    <row r="28418">
      <c r="J28418" s="18"/>
      <c r="N28418" s="24"/>
      <c r="Q28418" s="24"/>
      <c r="T28418" s="24"/>
      <c r="W28418" s="24"/>
      <c r="Z28418" s="24"/>
      <c r="AC28418" s="24"/>
      <c r="AI28418" s="24"/>
      <c r="AL28418" s="24"/>
      <c r="AO28418" s="24"/>
      <c r="AR28418" s="24"/>
      <c r="AU28418" s="24"/>
    </row>
    <row r="28419">
      <c r="J28419" s="18"/>
      <c r="N28419" s="24"/>
      <c r="Q28419" s="24"/>
      <c r="T28419" s="24"/>
      <c r="W28419" s="24"/>
      <c r="Z28419" s="24"/>
      <c r="AC28419" s="24"/>
      <c r="AI28419" s="24"/>
      <c r="AL28419" s="24"/>
      <c r="AO28419" s="24"/>
      <c r="AR28419" s="24"/>
      <c r="AU28419" s="24"/>
    </row>
    <row r="28420">
      <c r="J28420" s="18"/>
      <c r="N28420" s="24"/>
      <c r="Q28420" s="24"/>
      <c r="T28420" s="24"/>
      <c r="W28420" s="24"/>
      <c r="Z28420" s="24"/>
      <c r="AC28420" s="24"/>
      <c r="AI28420" s="24"/>
      <c r="AL28420" s="24"/>
      <c r="AO28420" s="24"/>
      <c r="AR28420" s="24"/>
      <c r="AU28420" s="24"/>
    </row>
    <row r="28421">
      <c r="J28421" s="18"/>
      <c r="N28421" s="24"/>
      <c r="Q28421" s="24"/>
      <c r="T28421" s="24"/>
      <c r="W28421" s="24"/>
      <c r="Z28421" s="24"/>
      <c r="AC28421" s="24"/>
      <c r="AI28421" s="24"/>
      <c r="AL28421" s="24"/>
      <c r="AO28421" s="24"/>
      <c r="AR28421" s="24"/>
      <c r="AU28421" s="24"/>
    </row>
    <row r="28422">
      <c r="J28422" s="18"/>
      <c r="N28422" s="24"/>
      <c r="Q28422" s="24"/>
      <c r="T28422" s="24"/>
      <c r="W28422" s="24"/>
      <c r="Z28422" s="24"/>
      <c r="AC28422" s="24"/>
      <c r="AI28422" s="24"/>
      <c r="AL28422" s="24"/>
      <c r="AO28422" s="24"/>
      <c r="AR28422" s="24"/>
      <c r="AU28422" s="24"/>
    </row>
    <row r="28423">
      <c r="J28423" s="18"/>
      <c r="N28423" s="24"/>
      <c r="Q28423" s="24"/>
      <c r="T28423" s="24"/>
      <c r="W28423" s="24"/>
      <c r="Z28423" s="24"/>
      <c r="AC28423" s="24"/>
      <c r="AI28423" s="24"/>
      <c r="AL28423" s="24"/>
      <c r="AO28423" s="24"/>
      <c r="AR28423" s="24"/>
      <c r="AU28423" s="24"/>
    </row>
    <row r="28424">
      <c r="J28424" s="18"/>
      <c r="N28424" s="24"/>
      <c r="Q28424" s="24"/>
      <c r="T28424" s="24"/>
      <c r="W28424" s="24"/>
      <c r="Z28424" s="24"/>
      <c r="AC28424" s="24"/>
      <c r="AI28424" s="24"/>
      <c r="AL28424" s="24"/>
      <c r="AO28424" s="24"/>
      <c r="AR28424" s="24"/>
      <c r="AU28424" s="24"/>
    </row>
    <row r="28425">
      <c r="J28425" s="18"/>
      <c r="N28425" s="24"/>
      <c r="Q28425" s="24"/>
      <c r="T28425" s="24"/>
      <c r="W28425" s="24"/>
      <c r="Z28425" s="24"/>
      <c r="AC28425" s="24"/>
      <c r="AI28425" s="24"/>
      <c r="AL28425" s="24"/>
      <c r="AO28425" s="24"/>
      <c r="AR28425" s="24"/>
      <c r="AU28425" s="24"/>
    </row>
    <row r="28426">
      <c r="J28426" s="18"/>
      <c r="N28426" s="24"/>
      <c r="Q28426" s="24"/>
      <c r="T28426" s="24"/>
      <c r="W28426" s="24"/>
      <c r="Z28426" s="24"/>
      <c r="AC28426" s="24"/>
      <c r="AI28426" s="24"/>
      <c r="AL28426" s="24"/>
      <c r="AO28426" s="24"/>
      <c r="AR28426" s="24"/>
      <c r="AU28426" s="24"/>
    </row>
    <row r="28427">
      <c r="J28427" s="18"/>
      <c r="N28427" s="24"/>
      <c r="Q28427" s="24"/>
      <c r="T28427" s="24"/>
      <c r="W28427" s="24"/>
      <c r="Z28427" s="24"/>
      <c r="AC28427" s="24"/>
      <c r="AI28427" s="24"/>
      <c r="AL28427" s="24"/>
      <c r="AO28427" s="24"/>
      <c r="AR28427" s="24"/>
      <c r="AU28427" s="24"/>
    </row>
    <row r="28428">
      <c r="J28428" s="18"/>
      <c r="N28428" s="24"/>
      <c r="Q28428" s="24"/>
      <c r="T28428" s="24"/>
      <c r="W28428" s="24"/>
      <c r="Z28428" s="24"/>
      <c r="AC28428" s="24"/>
      <c r="AI28428" s="24"/>
      <c r="AL28428" s="24"/>
      <c r="AO28428" s="24"/>
      <c r="AR28428" s="24"/>
      <c r="AU28428" s="24"/>
    </row>
    <row r="28429">
      <c r="J28429" s="18"/>
      <c r="N28429" s="24"/>
      <c r="Q28429" s="24"/>
      <c r="T28429" s="24"/>
      <c r="W28429" s="24"/>
      <c r="Z28429" s="24"/>
      <c r="AC28429" s="24"/>
      <c r="AI28429" s="24"/>
      <c r="AL28429" s="24"/>
      <c r="AO28429" s="24"/>
      <c r="AR28429" s="24"/>
      <c r="AU28429" s="24"/>
    </row>
    <row r="28430">
      <c r="J28430" s="18"/>
      <c r="N28430" s="24"/>
      <c r="Q28430" s="24"/>
      <c r="T28430" s="24"/>
      <c r="W28430" s="24"/>
      <c r="Z28430" s="24"/>
      <c r="AC28430" s="24"/>
      <c r="AI28430" s="24"/>
      <c r="AL28430" s="24"/>
      <c r="AO28430" s="24"/>
      <c r="AR28430" s="24"/>
      <c r="AU28430" s="24"/>
    </row>
    <row r="28431">
      <c r="J28431" s="18"/>
      <c r="N28431" s="24"/>
      <c r="Q28431" s="24"/>
      <c r="T28431" s="24"/>
      <c r="W28431" s="24"/>
      <c r="Z28431" s="24"/>
      <c r="AC28431" s="24"/>
      <c r="AI28431" s="24"/>
      <c r="AL28431" s="24"/>
      <c r="AO28431" s="24"/>
      <c r="AR28431" s="24"/>
      <c r="AU28431" s="24"/>
    </row>
    <row r="28432">
      <c r="J28432" s="18"/>
      <c r="N28432" s="24"/>
      <c r="Q28432" s="24"/>
      <c r="T28432" s="24"/>
      <c r="W28432" s="24"/>
      <c r="Z28432" s="24"/>
      <c r="AC28432" s="24"/>
      <c r="AI28432" s="24"/>
      <c r="AL28432" s="24"/>
      <c r="AO28432" s="24"/>
      <c r="AR28432" s="24"/>
      <c r="AU28432" s="24"/>
    </row>
    <row r="28433">
      <c r="J28433" s="18"/>
      <c r="N28433" s="24"/>
      <c r="Q28433" s="24"/>
      <c r="T28433" s="24"/>
      <c r="W28433" s="24"/>
      <c r="Z28433" s="24"/>
      <c r="AC28433" s="24"/>
      <c r="AI28433" s="24"/>
      <c r="AL28433" s="24"/>
      <c r="AO28433" s="24"/>
      <c r="AR28433" s="24"/>
      <c r="AU28433" s="24"/>
    </row>
    <row r="28434">
      <c r="J28434" s="18"/>
      <c r="N28434" s="24"/>
      <c r="Q28434" s="24"/>
      <c r="T28434" s="24"/>
      <c r="W28434" s="24"/>
      <c r="Z28434" s="24"/>
      <c r="AC28434" s="24"/>
      <c r="AI28434" s="24"/>
      <c r="AL28434" s="24"/>
      <c r="AO28434" s="24"/>
      <c r="AR28434" s="24"/>
      <c r="AU28434" s="24"/>
    </row>
    <row r="28435">
      <c r="J28435" s="18"/>
      <c r="N28435" s="24"/>
      <c r="Q28435" s="24"/>
      <c r="T28435" s="24"/>
      <c r="W28435" s="24"/>
      <c r="Z28435" s="24"/>
      <c r="AC28435" s="24"/>
      <c r="AI28435" s="24"/>
      <c r="AL28435" s="24"/>
      <c r="AO28435" s="24"/>
      <c r="AR28435" s="24"/>
      <c r="AU28435" s="24"/>
    </row>
    <row r="28436">
      <c r="J28436" s="18"/>
      <c r="N28436" s="24"/>
      <c r="Q28436" s="24"/>
      <c r="T28436" s="24"/>
      <c r="W28436" s="24"/>
      <c r="Z28436" s="24"/>
      <c r="AC28436" s="24"/>
      <c r="AI28436" s="24"/>
      <c r="AL28436" s="24"/>
      <c r="AO28436" s="24"/>
      <c r="AR28436" s="24"/>
      <c r="AU28436" s="24"/>
    </row>
    <row r="28437">
      <c r="J28437" s="18"/>
      <c r="N28437" s="24"/>
      <c r="Q28437" s="24"/>
      <c r="T28437" s="24"/>
      <c r="W28437" s="24"/>
      <c r="Z28437" s="24"/>
      <c r="AC28437" s="24"/>
      <c r="AI28437" s="24"/>
      <c r="AL28437" s="24"/>
      <c r="AO28437" s="24"/>
      <c r="AR28437" s="24"/>
      <c r="AU28437" s="24"/>
    </row>
    <row r="28438">
      <c r="J28438" s="18"/>
      <c r="N28438" s="24"/>
      <c r="Q28438" s="24"/>
      <c r="T28438" s="24"/>
      <c r="W28438" s="24"/>
      <c r="Z28438" s="24"/>
      <c r="AC28438" s="24"/>
      <c r="AI28438" s="24"/>
      <c r="AL28438" s="24"/>
      <c r="AO28438" s="24"/>
      <c r="AR28438" s="24"/>
      <c r="AU28438" s="24"/>
    </row>
    <row r="28439">
      <c r="J28439" s="18"/>
      <c r="N28439" s="24"/>
      <c r="Q28439" s="24"/>
      <c r="T28439" s="24"/>
      <c r="W28439" s="24"/>
      <c r="Z28439" s="24"/>
      <c r="AC28439" s="24"/>
      <c r="AI28439" s="24"/>
      <c r="AL28439" s="24"/>
      <c r="AO28439" s="24"/>
      <c r="AR28439" s="24"/>
      <c r="AU28439" s="24"/>
    </row>
    <row r="28440">
      <c r="J28440" s="18"/>
      <c r="N28440" s="24"/>
      <c r="Q28440" s="24"/>
      <c r="T28440" s="24"/>
      <c r="W28440" s="24"/>
      <c r="Z28440" s="24"/>
      <c r="AC28440" s="24"/>
      <c r="AI28440" s="24"/>
      <c r="AL28440" s="24"/>
      <c r="AO28440" s="24"/>
      <c r="AR28440" s="24"/>
      <c r="AU28440" s="24"/>
    </row>
    <row r="28441">
      <c r="J28441" s="18"/>
      <c r="N28441" s="24"/>
      <c r="Q28441" s="24"/>
      <c r="T28441" s="24"/>
      <c r="W28441" s="24"/>
      <c r="Z28441" s="24"/>
      <c r="AC28441" s="24"/>
      <c r="AI28441" s="24"/>
      <c r="AL28441" s="24"/>
      <c r="AO28441" s="24"/>
      <c r="AR28441" s="24"/>
      <c r="AU28441" s="24"/>
    </row>
    <row r="28442">
      <c r="J28442" s="18"/>
      <c r="N28442" s="24"/>
      <c r="Q28442" s="24"/>
      <c r="T28442" s="24"/>
      <c r="W28442" s="24"/>
      <c r="Z28442" s="24"/>
      <c r="AC28442" s="24"/>
      <c r="AI28442" s="24"/>
      <c r="AL28442" s="24"/>
      <c r="AO28442" s="24"/>
      <c r="AR28442" s="24"/>
      <c r="AU28442" s="24"/>
    </row>
    <row r="28443">
      <c r="J28443" s="18"/>
      <c r="N28443" s="24"/>
      <c r="Q28443" s="24"/>
      <c r="T28443" s="24"/>
      <c r="W28443" s="24"/>
      <c r="Z28443" s="24"/>
      <c r="AC28443" s="24"/>
      <c r="AI28443" s="24"/>
      <c r="AL28443" s="24"/>
      <c r="AO28443" s="24"/>
      <c r="AR28443" s="24"/>
      <c r="AU28443" s="24"/>
    </row>
    <row r="28444">
      <c r="J28444" s="18"/>
      <c r="N28444" s="24"/>
      <c r="Q28444" s="24"/>
      <c r="T28444" s="24"/>
      <c r="W28444" s="24"/>
      <c r="Z28444" s="24"/>
      <c r="AC28444" s="24"/>
      <c r="AI28444" s="24"/>
      <c r="AL28444" s="24"/>
      <c r="AO28444" s="24"/>
      <c r="AR28444" s="24"/>
      <c r="AU28444" s="24"/>
    </row>
    <row r="28445">
      <c r="J28445" s="18"/>
      <c r="N28445" s="24"/>
      <c r="Q28445" s="24"/>
      <c r="T28445" s="24"/>
      <c r="W28445" s="24"/>
      <c r="Z28445" s="24"/>
      <c r="AC28445" s="24"/>
      <c r="AI28445" s="24"/>
      <c r="AL28445" s="24"/>
      <c r="AO28445" s="24"/>
      <c r="AR28445" s="24"/>
      <c r="AU28445" s="24"/>
    </row>
    <row r="28446">
      <c r="J28446" s="18"/>
      <c r="N28446" s="24"/>
      <c r="Q28446" s="24"/>
      <c r="T28446" s="24"/>
      <c r="W28446" s="24"/>
      <c r="Z28446" s="24"/>
      <c r="AC28446" s="24"/>
      <c r="AI28446" s="24"/>
      <c r="AL28446" s="24"/>
      <c r="AO28446" s="24"/>
      <c r="AR28446" s="24"/>
      <c r="AU28446" s="24"/>
    </row>
    <row r="28447">
      <c r="J28447" s="18"/>
      <c r="N28447" s="24"/>
      <c r="Q28447" s="24"/>
      <c r="T28447" s="24"/>
      <c r="W28447" s="24"/>
      <c r="Z28447" s="24"/>
      <c r="AC28447" s="24"/>
      <c r="AI28447" s="24"/>
      <c r="AL28447" s="24"/>
      <c r="AO28447" s="24"/>
      <c r="AR28447" s="24"/>
      <c r="AU28447" s="24"/>
    </row>
    <row r="28448">
      <c r="J28448" s="18"/>
      <c r="N28448" s="24"/>
      <c r="Q28448" s="24"/>
      <c r="T28448" s="24"/>
      <c r="W28448" s="24"/>
      <c r="Z28448" s="24"/>
      <c r="AC28448" s="24"/>
      <c r="AI28448" s="24"/>
      <c r="AL28448" s="24"/>
      <c r="AO28448" s="24"/>
      <c r="AR28448" s="24"/>
      <c r="AU28448" s="24"/>
    </row>
    <row r="28449">
      <c r="J28449" s="18"/>
      <c r="N28449" s="24"/>
      <c r="Q28449" s="24"/>
      <c r="T28449" s="24"/>
      <c r="W28449" s="24"/>
      <c r="Z28449" s="24"/>
      <c r="AC28449" s="24"/>
      <c r="AI28449" s="24"/>
      <c r="AL28449" s="24"/>
      <c r="AO28449" s="24"/>
      <c r="AR28449" s="24"/>
      <c r="AU28449" s="24"/>
    </row>
    <row r="28450">
      <c r="J28450" s="18"/>
      <c r="N28450" s="24"/>
      <c r="Q28450" s="24"/>
      <c r="T28450" s="24"/>
      <c r="W28450" s="24"/>
      <c r="Z28450" s="24"/>
      <c r="AC28450" s="24"/>
      <c r="AI28450" s="24"/>
      <c r="AL28450" s="24"/>
      <c r="AO28450" s="24"/>
      <c r="AR28450" s="24"/>
      <c r="AU28450" s="24"/>
    </row>
    <row r="28451">
      <c r="J28451" s="18"/>
      <c r="N28451" s="24"/>
      <c r="Q28451" s="24"/>
      <c r="T28451" s="24"/>
      <c r="W28451" s="24"/>
      <c r="Z28451" s="24"/>
      <c r="AC28451" s="24"/>
      <c r="AI28451" s="24"/>
      <c r="AL28451" s="24"/>
      <c r="AO28451" s="24"/>
      <c r="AR28451" s="24"/>
      <c r="AU28451" s="24"/>
    </row>
    <row r="28452">
      <c r="J28452" s="18"/>
      <c r="N28452" s="24"/>
      <c r="Q28452" s="24"/>
      <c r="T28452" s="24"/>
      <c r="W28452" s="24"/>
      <c r="Z28452" s="24"/>
      <c r="AC28452" s="24"/>
      <c r="AI28452" s="24"/>
      <c r="AL28452" s="24"/>
      <c r="AO28452" s="24"/>
      <c r="AR28452" s="24"/>
      <c r="AU28452" s="24"/>
    </row>
    <row r="28453">
      <c r="J28453" s="18"/>
      <c r="N28453" s="24"/>
      <c r="Q28453" s="24"/>
      <c r="T28453" s="24"/>
      <c r="W28453" s="24"/>
      <c r="Z28453" s="24"/>
      <c r="AC28453" s="24"/>
      <c r="AI28453" s="24"/>
      <c r="AL28453" s="24"/>
      <c r="AO28453" s="24"/>
      <c r="AR28453" s="24"/>
      <c r="AU28453" s="24"/>
    </row>
    <row r="28454">
      <c r="J28454" s="18"/>
      <c r="N28454" s="24"/>
      <c r="Q28454" s="24"/>
      <c r="T28454" s="24"/>
      <c r="W28454" s="24"/>
      <c r="Z28454" s="24"/>
      <c r="AC28454" s="24"/>
      <c r="AI28454" s="24"/>
      <c r="AL28454" s="24"/>
      <c r="AO28454" s="24"/>
      <c r="AR28454" s="24"/>
      <c r="AU28454" s="24"/>
    </row>
    <row r="28455">
      <c r="J28455" s="18"/>
      <c r="N28455" s="24"/>
      <c r="Q28455" s="24"/>
      <c r="T28455" s="24"/>
      <c r="W28455" s="24"/>
      <c r="Z28455" s="24"/>
      <c r="AC28455" s="24"/>
      <c r="AI28455" s="24"/>
      <c r="AL28455" s="24"/>
      <c r="AO28455" s="24"/>
      <c r="AR28455" s="24"/>
      <c r="AU28455" s="24"/>
    </row>
    <row r="28456">
      <c r="J28456" s="18"/>
      <c r="N28456" s="24"/>
      <c r="Q28456" s="24"/>
      <c r="T28456" s="24"/>
      <c r="W28456" s="24"/>
      <c r="Z28456" s="24"/>
      <c r="AC28456" s="24"/>
      <c r="AI28456" s="24"/>
      <c r="AL28456" s="24"/>
      <c r="AO28456" s="24"/>
      <c r="AR28456" s="24"/>
      <c r="AU28456" s="24"/>
    </row>
    <row r="28457">
      <c r="J28457" s="18"/>
      <c r="N28457" s="24"/>
      <c r="Q28457" s="24"/>
      <c r="T28457" s="24"/>
      <c r="W28457" s="24"/>
      <c r="Z28457" s="24"/>
      <c r="AC28457" s="24"/>
      <c r="AI28457" s="24"/>
      <c r="AL28457" s="24"/>
      <c r="AO28457" s="24"/>
      <c r="AR28457" s="24"/>
      <c r="AU28457" s="24"/>
    </row>
    <row r="28458">
      <c r="J28458" s="18"/>
      <c r="N28458" s="24"/>
      <c r="Q28458" s="24"/>
      <c r="T28458" s="24"/>
      <c r="W28458" s="24"/>
      <c r="Z28458" s="24"/>
      <c r="AC28458" s="24"/>
      <c r="AI28458" s="24"/>
      <c r="AL28458" s="24"/>
      <c r="AO28458" s="24"/>
      <c r="AR28458" s="24"/>
      <c r="AU28458" s="24"/>
    </row>
    <row r="28459">
      <c r="J28459" s="18"/>
      <c r="N28459" s="24"/>
      <c r="Q28459" s="24"/>
      <c r="T28459" s="24"/>
      <c r="W28459" s="24"/>
      <c r="Z28459" s="24"/>
      <c r="AC28459" s="24"/>
      <c r="AI28459" s="24"/>
      <c r="AL28459" s="24"/>
      <c r="AO28459" s="24"/>
      <c r="AR28459" s="24"/>
      <c r="AU28459" s="24"/>
    </row>
    <row r="28460">
      <c r="J28460" s="18"/>
      <c r="N28460" s="24"/>
      <c r="Q28460" s="24"/>
      <c r="T28460" s="24"/>
      <c r="W28460" s="24"/>
      <c r="Z28460" s="24"/>
      <c r="AC28460" s="24"/>
      <c r="AI28460" s="24"/>
      <c r="AL28460" s="24"/>
      <c r="AO28460" s="24"/>
      <c r="AR28460" s="24"/>
      <c r="AU28460" s="24"/>
    </row>
    <row r="28461">
      <c r="J28461" s="18"/>
      <c r="N28461" s="24"/>
      <c r="Q28461" s="24"/>
      <c r="T28461" s="24"/>
      <c r="W28461" s="24"/>
      <c r="Z28461" s="24"/>
      <c r="AC28461" s="24"/>
      <c r="AI28461" s="24"/>
      <c r="AL28461" s="24"/>
      <c r="AO28461" s="24"/>
      <c r="AR28461" s="24"/>
      <c r="AU28461" s="24"/>
    </row>
    <row r="28462">
      <c r="J28462" s="18"/>
      <c r="N28462" s="24"/>
      <c r="Q28462" s="24"/>
      <c r="T28462" s="24"/>
      <c r="W28462" s="24"/>
      <c r="Z28462" s="24"/>
      <c r="AC28462" s="24"/>
      <c r="AI28462" s="24"/>
      <c r="AL28462" s="24"/>
      <c r="AO28462" s="24"/>
      <c r="AR28462" s="24"/>
      <c r="AU28462" s="24"/>
    </row>
    <row r="28463">
      <c r="J28463" s="18"/>
      <c r="N28463" s="24"/>
      <c r="Q28463" s="24"/>
      <c r="T28463" s="24"/>
      <c r="W28463" s="24"/>
      <c r="Z28463" s="24"/>
      <c r="AC28463" s="24"/>
      <c r="AI28463" s="24"/>
      <c r="AL28463" s="24"/>
      <c r="AO28463" s="24"/>
      <c r="AR28463" s="24"/>
      <c r="AU28463" s="24"/>
    </row>
    <row r="28464">
      <c r="J28464" s="18"/>
      <c r="N28464" s="24"/>
      <c r="Q28464" s="24"/>
      <c r="T28464" s="24"/>
      <c r="W28464" s="24"/>
      <c r="Z28464" s="24"/>
      <c r="AC28464" s="24"/>
      <c r="AI28464" s="24"/>
      <c r="AL28464" s="24"/>
      <c r="AO28464" s="24"/>
      <c r="AR28464" s="24"/>
      <c r="AU28464" s="24"/>
    </row>
    <row r="28465">
      <c r="J28465" s="18"/>
      <c r="N28465" s="24"/>
      <c r="Q28465" s="24"/>
      <c r="T28465" s="24"/>
      <c r="W28465" s="24"/>
      <c r="Z28465" s="24"/>
      <c r="AC28465" s="24"/>
      <c r="AI28465" s="24"/>
      <c r="AL28465" s="24"/>
      <c r="AO28465" s="24"/>
      <c r="AR28465" s="24"/>
      <c r="AU28465" s="24"/>
    </row>
    <row r="28466">
      <c r="J28466" s="18"/>
      <c r="N28466" s="24"/>
      <c r="Q28466" s="24"/>
      <c r="T28466" s="24"/>
      <c r="W28466" s="24"/>
      <c r="Z28466" s="24"/>
      <c r="AC28466" s="24"/>
      <c r="AI28466" s="24"/>
      <c r="AL28466" s="24"/>
      <c r="AO28466" s="24"/>
      <c r="AR28466" s="24"/>
      <c r="AU28466" s="24"/>
    </row>
    <row r="28467">
      <c r="J28467" s="18"/>
      <c r="N28467" s="24"/>
      <c r="Q28467" s="24"/>
      <c r="T28467" s="24"/>
      <c r="W28467" s="24"/>
      <c r="Z28467" s="24"/>
      <c r="AC28467" s="24"/>
      <c r="AI28467" s="24"/>
      <c r="AL28467" s="24"/>
      <c r="AO28467" s="24"/>
      <c r="AR28467" s="24"/>
      <c r="AU28467" s="24"/>
    </row>
    <row r="28468">
      <c r="J28468" s="18"/>
      <c r="N28468" s="24"/>
      <c r="Q28468" s="24"/>
      <c r="T28468" s="24"/>
      <c r="W28468" s="24"/>
      <c r="Z28468" s="24"/>
      <c r="AC28468" s="24"/>
      <c r="AI28468" s="24"/>
      <c r="AL28468" s="24"/>
      <c r="AO28468" s="24"/>
      <c r="AR28468" s="24"/>
      <c r="AU28468" s="24"/>
    </row>
    <row r="28469">
      <c r="J28469" s="18"/>
      <c r="N28469" s="24"/>
      <c r="Q28469" s="24"/>
      <c r="T28469" s="24"/>
      <c r="W28469" s="24"/>
      <c r="Z28469" s="24"/>
      <c r="AC28469" s="24"/>
      <c r="AI28469" s="24"/>
      <c r="AL28469" s="24"/>
      <c r="AO28469" s="24"/>
      <c r="AR28469" s="24"/>
      <c r="AU28469" s="24"/>
    </row>
    <row r="28470">
      <c r="J28470" s="18"/>
      <c r="N28470" s="24"/>
      <c r="Q28470" s="24"/>
      <c r="T28470" s="24"/>
      <c r="W28470" s="24"/>
      <c r="Z28470" s="24"/>
      <c r="AC28470" s="24"/>
      <c r="AI28470" s="24"/>
      <c r="AL28470" s="24"/>
      <c r="AO28470" s="24"/>
      <c r="AR28470" s="24"/>
      <c r="AU28470" s="24"/>
    </row>
    <row r="28471">
      <c r="J28471" s="18"/>
      <c r="N28471" s="24"/>
      <c r="Q28471" s="24"/>
      <c r="T28471" s="24"/>
      <c r="W28471" s="24"/>
      <c r="Z28471" s="24"/>
      <c r="AC28471" s="24"/>
      <c r="AI28471" s="24"/>
      <c r="AL28471" s="24"/>
      <c r="AO28471" s="24"/>
      <c r="AR28471" s="24"/>
      <c r="AU28471" s="24"/>
    </row>
    <row r="28472">
      <c r="J28472" s="18"/>
      <c r="N28472" s="24"/>
      <c r="Q28472" s="24"/>
      <c r="T28472" s="24"/>
      <c r="W28472" s="24"/>
      <c r="Z28472" s="24"/>
      <c r="AC28472" s="24"/>
      <c r="AI28472" s="24"/>
      <c r="AL28472" s="24"/>
      <c r="AO28472" s="24"/>
      <c r="AR28472" s="24"/>
      <c r="AU28472" s="24"/>
    </row>
    <row r="28473">
      <c r="J28473" s="18"/>
      <c r="N28473" s="24"/>
      <c r="Q28473" s="24"/>
      <c r="T28473" s="24"/>
      <c r="W28473" s="24"/>
      <c r="Z28473" s="24"/>
      <c r="AC28473" s="24"/>
      <c r="AI28473" s="24"/>
      <c r="AL28473" s="24"/>
      <c r="AO28473" s="24"/>
      <c r="AR28473" s="24"/>
      <c r="AU28473" s="24"/>
    </row>
    <row r="28474">
      <c r="J28474" s="18"/>
      <c r="N28474" s="24"/>
      <c r="Q28474" s="24"/>
      <c r="T28474" s="24"/>
      <c r="W28474" s="24"/>
      <c r="Z28474" s="24"/>
      <c r="AC28474" s="24"/>
      <c r="AI28474" s="24"/>
      <c r="AL28474" s="24"/>
      <c r="AO28474" s="24"/>
      <c r="AR28474" s="24"/>
      <c r="AU28474" s="24"/>
    </row>
    <row r="28475">
      <c r="J28475" s="18"/>
      <c r="N28475" s="24"/>
      <c r="Q28475" s="24"/>
      <c r="T28475" s="24"/>
      <c r="W28475" s="24"/>
      <c r="Z28475" s="24"/>
      <c r="AC28475" s="24"/>
      <c r="AI28475" s="24"/>
      <c r="AL28475" s="24"/>
      <c r="AO28475" s="24"/>
      <c r="AR28475" s="24"/>
      <c r="AU28475" s="24"/>
    </row>
    <row r="28476">
      <c r="J28476" s="18"/>
      <c r="N28476" s="24"/>
      <c r="Q28476" s="24"/>
      <c r="T28476" s="24"/>
      <c r="W28476" s="24"/>
      <c r="Z28476" s="24"/>
      <c r="AC28476" s="24"/>
      <c r="AI28476" s="24"/>
      <c r="AL28476" s="24"/>
      <c r="AO28476" s="24"/>
      <c r="AR28476" s="24"/>
      <c r="AU28476" s="24"/>
    </row>
    <row r="28477">
      <c r="J28477" s="18"/>
      <c r="N28477" s="24"/>
      <c r="Q28477" s="24"/>
      <c r="T28477" s="24"/>
      <c r="W28477" s="24"/>
      <c r="Z28477" s="24"/>
      <c r="AC28477" s="24"/>
      <c r="AI28477" s="24"/>
      <c r="AL28477" s="24"/>
      <c r="AO28477" s="24"/>
      <c r="AR28477" s="24"/>
      <c r="AU28477" s="24"/>
    </row>
    <row r="28478">
      <c r="J28478" s="18"/>
      <c r="N28478" s="24"/>
      <c r="Q28478" s="24"/>
      <c r="T28478" s="24"/>
      <c r="W28478" s="24"/>
      <c r="Z28478" s="24"/>
      <c r="AC28478" s="24"/>
      <c r="AI28478" s="24"/>
      <c r="AL28478" s="24"/>
      <c r="AO28478" s="24"/>
      <c r="AR28478" s="24"/>
      <c r="AU28478" s="24"/>
    </row>
    <row r="28479">
      <c r="J28479" s="18"/>
      <c r="N28479" s="24"/>
      <c r="Q28479" s="24"/>
      <c r="T28479" s="24"/>
      <c r="W28479" s="24"/>
      <c r="Z28479" s="24"/>
      <c r="AC28479" s="24"/>
      <c r="AI28479" s="24"/>
      <c r="AL28479" s="24"/>
      <c r="AO28479" s="24"/>
      <c r="AR28479" s="24"/>
      <c r="AU28479" s="24"/>
    </row>
    <row r="28480">
      <c r="J28480" s="18"/>
      <c r="N28480" s="24"/>
      <c r="Q28480" s="24"/>
      <c r="T28480" s="24"/>
      <c r="W28480" s="24"/>
      <c r="Z28480" s="24"/>
      <c r="AC28480" s="24"/>
      <c r="AI28480" s="24"/>
      <c r="AL28480" s="24"/>
      <c r="AO28480" s="24"/>
      <c r="AR28480" s="24"/>
      <c r="AU28480" s="24"/>
    </row>
    <row r="28481">
      <c r="J28481" s="18"/>
      <c r="N28481" s="24"/>
      <c r="Q28481" s="24"/>
      <c r="T28481" s="24"/>
      <c r="W28481" s="24"/>
      <c r="Z28481" s="24"/>
      <c r="AC28481" s="24"/>
      <c r="AI28481" s="24"/>
      <c r="AL28481" s="24"/>
      <c r="AO28481" s="24"/>
      <c r="AR28481" s="24"/>
      <c r="AU28481" s="24"/>
    </row>
    <row r="28482">
      <c r="J28482" s="18"/>
      <c r="N28482" s="24"/>
      <c r="Q28482" s="24"/>
      <c r="T28482" s="24"/>
      <c r="W28482" s="24"/>
      <c r="Z28482" s="24"/>
      <c r="AC28482" s="24"/>
      <c r="AI28482" s="24"/>
      <c r="AL28482" s="24"/>
      <c r="AO28482" s="24"/>
      <c r="AR28482" s="24"/>
      <c r="AU28482" s="24"/>
    </row>
    <row r="28483">
      <c r="J28483" s="18"/>
      <c r="N28483" s="24"/>
      <c r="Q28483" s="24"/>
      <c r="T28483" s="24"/>
      <c r="W28483" s="24"/>
      <c r="Z28483" s="24"/>
      <c r="AC28483" s="24"/>
      <c r="AI28483" s="24"/>
      <c r="AL28483" s="24"/>
      <c r="AO28483" s="24"/>
      <c r="AR28483" s="24"/>
      <c r="AU28483" s="24"/>
    </row>
    <row r="28484">
      <c r="J28484" s="18"/>
      <c r="N28484" s="24"/>
      <c r="Q28484" s="24"/>
      <c r="T28484" s="24"/>
      <c r="W28484" s="24"/>
      <c r="Z28484" s="24"/>
      <c r="AC28484" s="24"/>
      <c r="AI28484" s="24"/>
      <c r="AL28484" s="24"/>
      <c r="AO28484" s="24"/>
      <c r="AR28484" s="24"/>
      <c r="AU28484" s="24"/>
    </row>
    <row r="28485">
      <c r="J28485" s="18"/>
      <c r="N28485" s="24"/>
      <c r="Q28485" s="24"/>
      <c r="T28485" s="24"/>
      <c r="W28485" s="24"/>
      <c r="Z28485" s="24"/>
      <c r="AC28485" s="24"/>
      <c r="AI28485" s="24"/>
      <c r="AL28485" s="24"/>
      <c r="AO28485" s="24"/>
      <c r="AR28485" s="24"/>
      <c r="AU28485" s="24"/>
    </row>
    <row r="28486">
      <c r="J28486" s="18"/>
      <c r="N28486" s="24"/>
      <c r="Q28486" s="24"/>
      <c r="T28486" s="24"/>
      <c r="W28486" s="24"/>
      <c r="Z28486" s="24"/>
      <c r="AC28486" s="24"/>
      <c r="AI28486" s="24"/>
      <c r="AL28486" s="24"/>
      <c r="AO28486" s="24"/>
      <c r="AR28486" s="24"/>
      <c r="AU28486" s="24"/>
    </row>
    <row r="28487">
      <c r="J28487" s="18"/>
      <c r="N28487" s="24"/>
      <c r="Q28487" s="24"/>
      <c r="T28487" s="24"/>
      <c r="W28487" s="24"/>
      <c r="Z28487" s="24"/>
      <c r="AC28487" s="24"/>
      <c r="AI28487" s="24"/>
      <c r="AL28487" s="24"/>
      <c r="AO28487" s="24"/>
      <c r="AR28487" s="24"/>
      <c r="AU28487" s="24"/>
    </row>
    <row r="28488">
      <c r="J28488" s="18"/>
      <c r="N28488" s="24"/>
      <c r="Q28488" s="24"/>
      <c r="T28488" s="24"/>
      <c r="W28488" s="24"/>
      <c r="Z28488" s="24"/>
      <c r="AC28488" s="24"/>
      <c r="AI28488" s="24"/>
      <c r="AL28488" s="24"/>
      <c r="AO28488" s="24"/>
      <c r="AR28488" s="24"/>
      <c r="AU28488" s="24"/>
    </row>
    <row r="28489">
      <c r="J28489" s="18"/>
      <c r="N28489" s="24"/>
      <c r="Q28489" s="24"/>
      <c r="T28489" s="24"/>
      <c r="W28489" s="24"/>
      <c r="Z28489" s="24"/>
      <c r="AC28489" s="24"/>
      <c r="AI28489" s="24"/>
      <c r="AL28489" s="24"/>
      <c r="AO28489" s="24"/>
      <c r="AR28489" s="24"/>
      <c r="AU28489" s="24"/>
    </row>
    <row r="28490">
      <c r="J28490" s="18"/>
      <c r="N28490" s="24"/>
      <c r="Q28490" s="24"/>
      <c r="T28490" s="24"/>
      <c r="W28490" s="24"/>
      <c r="Z28490" s="24"/>
      <c r="AC28490" s="24"/>
      <c r="AI28490" s="24"/>
      <c r="AL28490" s="24"/>
      <c r="AO28490" s="24"/>
      <c r="AR28490" s="24"/>
      <c r="AU28490" s="24"/>
    </row>
    <row r="28491">
      <c r="J28491" s="18"/>
      <c r="N28491" s="24"/>
      <c r="Q28491" s="24"/>
      <c r="T28491" s="24"/>
      <c r="W28491" s="24"/>
      <c r="Z28491" s="24"/>
      <c r="AC28491" s="24"/>
      <c r="AI28491" s="24"/>
      <c r="AL28491" s="24"/>
      <c r="AO28491" s="24"/>
      <c r="AR28491" s="24"/>
      <c r="AU28491" s="24"/>
    </row>
    <row r="28492">
      <c r="J28492" s="18"/>
      <c r="N28492" s="24"/>
      <c r="Q28492" s="24"/>
      <c r="T28492" s="24"/>
      <c r="W28492" s="24"/>
      <c r="Z28492" s="24"/>
      <c r="AC28492" s="24"/>
      <c r="AI28492" s="24"/>
      <c r="AL28492" s="24"/>
      <c r="AO28492" s="24"/>
      <c r="AR28492" s="24"/>
      <c r="AU28492" s="24"/>
    </row>
    <row r="28493">
      <c r="J28493" s="18"/>
      <c r="N28493" s="24"/>
      <c r="Q28493" s="24"/>
      <c r="T28493" s="24"/>
      <c r="W28493" s="24"/>
      <c r="Z28493" s="24"/>
      <c r="AC28493" s="24"/>
      <c r="AI28493" s="24"/>
      <c r="AL28493" s="24"/>
      <c r="AO28493" s="24"/>
      <c r="AR28493" s="24"/>
      <c r="AU28493" s="24"/>
    </row>
    <row r="28494">
      <c r="J28494" s="18"/>
      <c r="N28494" s="24"/>
      <c r="Q28494" s="24"/>
      <c r="T28494" s="24"/>
      <c r="W28494" s="24"/>
      <c r="Z28494" s="24"/>
      <c r="AC28494" s="24"/>
      <c r="AI28494" s="24"/>
      <c r="AL28494" s="24"/>
      <c r="AO28494" s="24"/>
      <c r="AR28494" s="24"/>
      <c r="AU28494" s="24"/>
    </row>
    <row r="28495">
      <c r="J28495" s="18"/>
      <c r="N28495" s="24"/>
      <c r="Q28495" s="24"/>
      <c r="T28495" s="24"/>
      <c r="W28495" s="24"/>
      <c r="Z28495" s="24"/>
      <c r="AC28495" s="24"/>
      <c r="AI28495" s="24"/>
      <c r="AL28495" s="24"/>
      <c r="AO28495" s="24"/>
      <c r="AR28495" s="24"/>
      <c r="AU28495" s="24"/>
    </row>
    <row r="28496">
      <c r="J28496" s="18"/>
      <c r="N28496" s="24"/>
      <c r="Q28496" s="24"/>
      <c r="T28496" s="24"/>
      <c r="W28496" s="24"/>
      <c r="Z28496" s="24"/>
      <c r="AC28496" s="24"/>
      <c r="AI28496" s="24"/>
      <c r="AL28496" s="24"/>
      <c r="AO28496" s="24"/>
      <c r="AR28496" s="24"/>
      <c r="AU28496" s="24"/>
    </row>
    <row r="28497">
      <c r="J28497" s="18"/>
      <c r="N28497" s="24"/>
      <c r="Q28497" s="24"/>
      <c r="T28497" s="24"/>
      <c r="W28497" s="24"/>
      <c r="Z28497" s="24"/>
      <c r="AC28497" s="24"/>
      <c r="AI28497" s="24"/>
      <c r="AL28497" s="24"/>
      <c r="AO28497" s="24"/>
      <c r="AR28497" s="24"/>
      <c r="AU28497" s="24"/>
    </row>
    <row r="28498">
      <c r="J28498" s="18"/>
      <c r="N28498" s="24"/>
      <c r="Q28498" s="24"/>
      <c r="T28498" s="24"/>
      <c r="W28498" s="24"/>
      <c r="Z28498" s="24"/>
      <c r="AC28498" s="24"/>
      <c r="AI28498" s="24"/>
      <c r="AL28498" s="24"/>
      <c r="AO28498" s="24"/>
      <c r="AR28498" s="24"/>
      <c r="AU28498" s="24"/>
    </row>
    <row r="28499">
      <c r="J28499" s="18"/>
      <c r="N28499" s="24"/>
      <c r="Q28499" s="24"/>
      <c r="T28499" s="24"/>
      <c r="W28499" s="24"/>
      <c r="Z28499" s="24"/>
      <c r="AC28499" s="24"/>
      <c r="AI28499" s="24"/>
      <c r="AL28499" s="24"/>
      <c r="AO28499" s="24"/>
      <c r="AR28499" s="24"/>
      <c r="AU28499" s="24"/>
    </row>
    <row r="28500">
      <c r="J28500" s="18"/>
      <c r="N28500" s="24"/>
      <c r="Q28500" s="24"/>
      <c r="T28500" s="24"/>
      <c r="W28500" s="24"/>
      <c r="Z28500" s="24"/>
      <c r="AC28500" s="24"/>
      <c r="AI28500" s="24"/>
      <c r="AL28500" s="24"/>
      <c r="AO28500" s="24"/>
      <c r="AR28500" s="24"/>
      <c r="AU28500" s="24"/>
    </row>
    <row r="28501">
      <c r="J28501" s="18"/>
      <c r="N28501" s="24"/>
      <c r="Q28501" s="24"/>
      <c r="T28501" s="24"/>
      <c r="W28501" s="24"/>
      <c r="Z28501" s="24"/>
      <c r="AC28501" s="24"/>
      <c r="AI28501" s="24"/>
      <c r="AL28501" s="24"/>
      <c r="AO28501" s="24"/>
      <c r="AR28501" s="24"/>
      <c r="AU28501" s="24"/>
    </row>
    <row r="28502">
      <c r="J28502" s="18"/>
      <c r="N28502" s="24"/>
      <c r="Q28502" s="24"/>
      <c r="T28502" s="24"/>
      <c r="W28502" s="24"/>
      <c r="Z28502" s="24"/>
      <c r="AC28502" s="24"/>
      <c r="AI28502" s="24"/>
      <c r="AL28502" s="24"/>
      <c r="AO28502" s="24"/>
      <c r="AR28502" s="24"/>
      <c r="AU28502" s="24"/>
    </row>
    <row r="28503">
      <c r="J28503" s="18"/>
      <c r="N28503" s="24"/>
      <c r="Q28503" s="24"/>
      <c r="T28503" s="24"/>
      <c r="W28503" s="24"/>
      <c r="Z28503" s="24"/>
      <c r="AC28503" s="24"/>
      <c r="AI28503" s="24"/>
      <c r="AL28503" s="24"/>
      <c r="AO28503" s="24"/>
      <c r="AR28503" s="24"/>
      <c r="AU28503" s="24"/>
    </row>
    <row r="28504">
      <c r="J28504" s="18"/>
      <c r="N28504" s="24"/>
      <c r="Q28504" s="24"/>
      <c r="T28504" s="24"/>
      <c r="W28504" s="24"/>
      <c r="Z28504" s="24"/>
      <c r="AC28504" s="24"/>
      <c r="AI28504" s="24"/>
      <c r="AL28504" s="24"/>
      <c r="AO28504" s="24"/>
      <c r="AR28504" s="24"/>
      <c r="AU28504" s="24"/>
    </row>
    <row r="28505">
      <c r="J28505" s="18"/>
      <c r="N28505" s="24"/>
      <c r="Q28505" s="24"/>
      <c r="T28505" s="24"/>
      <c r="W28505" s="24"/>
      <c r="Z28505" s="24"/>
      <c r="AC28505" s="24"/>
      <c r="AI28505" s="24"/>
      <c r="AL28505" s="24"/>
      <c r="AO28505" s="24"/>
      <c r="AR28505" s="24"/>
      <c r="AU28505" s="24"/>
    </row>
    <row r="28506">
      <c r="J28506" s="18"/>
      <c r="N28506" s="24"/>
      <c r="Q28506" s="24"/>
      <c r="T28506" s="24"/>
      <c r="W28506" s="24"/>
      <c r="Z28506" s="24"/>
      <c r="AC28506" s="24"/>
      <c r="AI28506" s="24"/>
      <c r="AL28506" s="24"/>
      <c r="AO28506" s="24"/>
      <c r="AR28506" s="24"/>
      <c r="AU28506" s="24"/>
    </row>
    <row r="28507">
      <c r="J28507" s="18"/>
      <c r="N28507" s="24"/>
      <c r="Q28507" s="24"/>
      <c r="T28507" s="24"/>
      <c r="W28507" s="24"/>
      <c r="Z28507" s="24"/>
      <c r="AC28507" s="24"/>
      <c r="AI28507" s="24"/>
      <c r="AL28507" s="24"/>
      <c r="AO28507" s="24"/>
      <c r="AR28507" s="24"/>
      <c r="AU28507" s="24"/>
    </row>
    <row r="28508">
      <c r="J28508" s="18"/>
      <c r="N28508" s="24"/>
      <c r="Q28508" s="24"/>
      <c r="T28508" s="24"/>
      <c r="W28508" s="24"/>
      <c r="Z28508" s="24"/>
      <c r="AC28508" s="24"/>
      <c r="AI28508" s="24"/>
      <c r="AL28508" s="24"/>
      <c r="AO28508" s="24"/>
      <c r="AR28508" s="24"/>
      <c r="AU28508" s="24"/>
    </row>
    <row r="28509">
      <c r="J28509" s="18"/>
      <c r="N28509" s="24"/>
      <c r="Q28509" s="24"/>
      <c r="T28509" s="24"/>
      <c r="W28509" s="24"/>
      <c r="Z28509" s="24"/>
      <c r="AC28509" s="24"/>
      <c r="AI28509" s="24"/>
      <c r="AL28509" s="24"/>
      <c r="AO28509" s="24"/>
      <c r="AR28509" s="24"/>
      <c r="AU28509" s="24"/>
    </row>
    <row r="28510">
      <c r="J28510" s="18"/>
      <c r="N28510" s="24"/>
      <c r="Q28510" s="24"/>
      <c r="T28510" s="24"/>
      <c r="W28510" s="24"/>
      <c r="Z28510" s="24"/>
      <c r="AC28510" s="24"/>
      <c r="AI28510" s="24"/>
      <c r="AL28510" s="24"/>
      <c r="AO28510" s="24"/>
      <c r="AR28510" s="24"/>
      <c r="AU28510" s="24"/>
    </row>
    <row r="28511">
      <c r="J28511" s="18"/>
      <c r="N28511" s="24"/>
      <c r="Q28511" s="24"/>
      <c r="T28511" s="24"/>
      <c r="W28511" s="24"/>
      <c r="Z28511" s="24"/>
      <c r="AC28511" s="24"/>
      <c r="AI28511" s="24"/>
      <c r="AL28511" s="24"/>
      <c r="AO28511" s="24"/>
      <c r="AR28511" s="24"/>
      <c r="AU28511" s="24"/>
    </row>
    <row r="28512">
      <c r="J28512" s="18"/>
      <c r="N28512" s="24"/>
      <c r="Q28512" s="24"/>
      <c r="T28512" s="24"/>
      <c r="W28512" s="24"/>
      <c r="Z28512" s="24"/>
      <c r="AC28512" s="24"/>
      <c r="AI28512" s="24"/>
      <c r="AL28512" s="24"/>
      <c r="AO28512" s="24"/>
      <c r="AR28512" s="24"/>
      <c r="AU28512" s="24"/>
    </row>
    <row r="28513">
      <c r="J28513" s="18"/>
      <c r="N28513" s="24"/>
      <c r="Q28513" s="24"/>
      <c r="T28513" s="24"/>
      <c r="W28513" s="24"/>
      <c r="Z28513" s="24"/>
      <c r="AC28513" s="24"/>
      <c r="AI28513" s="24"/>
      <c r="AL28513" s="24"/>
      <c r="AO28513" s="24"/>
      <c r="AR28513" s="24"/>
      <c r="AU28513" s="24"/>
    </row>
    <row r="28514">
      <c r="J28514" s="18"/>
      <c r="N28514" s="24"/>
      <c r="Q28514" s="24"/>
      <c r="T28514" s="24"/>
      <c r="W28514" s="24"/>
      <c r="Z28514" s="24"/>
      <c r="AC28514" s="24"/>
      <c r="AI28514" s="24"/>
      <c r="AL28514" s="24"/>
      <c r="AO28514" s="24"/>
      <c r="AR28514" s="24"/>
      <c r="AU28514" s="24"/>
    </row>
    <row r="28515">
      <c r="J28515" s="18"/>
      <c r="N28515" s="24"/>
      <c r="Q28515" s="24"/>
      <c r="T28515" s="24"/>
      <c r="W28515" s="24"/>
      <c r="Z28515" s="24"/>
      <c r="AC28515" s="24"/>
      <c r="AI28515" s="24"/>
      <c r="AL28515" s="24"/>
      <c r="AO28515" s="24"/>
      <c r="AR28515" s="24"/>
      <c r="AU28515" s="24"/>
    </row>
    <row r="28516">
      <c r="J28516" s="18"/>
      <c r="N28516" s="24"/>
      <c r="Q28516" s="24"/>
      <c r="T28516" s="24"/>
      <c r="W28516" s="24"/>
      <c r="Z28516" s="24"/>
      <c r="AC28516" s="24"/>
      <c r="AI28516" s="24"/>
      <c r="AL28516" s="24"/>
      <c r="AO28516" s="24"/>
      <c r="AR28516" s="24"/>
      <c r="AU28516" s="24"/>
    </row>
    <row r="28517">
      <c r="J28517" s="18"/>
      <c r="N28517" s="24"/>
      <c r="Q28517" s="24"/>
      <c r="T28517" s="24"/>
      <c r="W28517" s="24"/>
      <c r="Z28517" s="24"/>
      <c r="AC28517" s="24"/>
      <c r="AI28517" s="24"/>
      <c r="AL28517" s="24"/>
      <c r="AO28517" s="24"/>
      <c r="AR28517" s="24"/>
      <c r="AU28517" s="24"/>
    </row>
    <row r="28518">
      <c r="J28518" s="18"/>
      <c r="N28518" s="24"/>
      <c r="Q28518" s="24"/>
      <c r="T28518" s="24"/>
      <c r="W28518" s="24"/>
      <c r="Z28518" s="24"/>
      <c r="AC28518" s="24"/>
      <c r="AI28518" s="24"/>
      <c r="AL28518" s="24"/>
      <c r="AO28518" s="24"/>
      <c r="AR28518" s="24"/>
      <c r="AU28518" s="24"/>
    </row>
    <row r="28519">
      <c r="J28519" s="18"/>
      <c r="N28519" s="24"/>
      <c r="Q28519" s="24"/>
      <c r="T28519" s="24"/>
      <c r="W28519" s="24"/>
      <c r="Z28519" s="24"/>
      <c r="AC28519" s="24"/>
      <c r="AI28519" s="24"/>
      <c r="AL28519" s="24"/>
      <c r="AO28519" s="24"/>
      <c r="AR28519" s="24"/>
      <c r="AU28519" s="24"/>
    </row>
    <row r="28520">
      <c r="J28520" s="18"/>
      <c r="N28520" s="24"/>
      <c r="Q28520" s="24"/>
      <c r="T28520" s="24"/>
      <c r="W28520" s="24"/>
      <c r="Z28520" s="24"/>
      <c r="AC28520" s="24"/>
      <c r="AI28520" s="24"/>
      <c r="AL28520" s="24"/>
      <c r="AO28520" s="24"/>
      <c r="AR28520" s="24"/>
      <c r="AU28520" s="24"/>
    </row>
    <row r="28521">
      <c r="J28521" s="18"/>
      <c r="N28521" s="24"/>
      <c r="Q28521" s="24"/>
      <c r="T28521" s="24"/>
      <c r="W28521" s="24"/>
      <c r="Z28521" s="24"/>
      <c r="AC28521" s="24"/>
      <c r="AI28521" s="24"/>
      <c r="AL28521" s="24"/>
      <c r="AO28521" s="24"/>
      <c r="AR28521" s="24"/>
      <c r="AU28521" s="24"/>
    </row>
    <row r="28522">
      <c r="J28522" s="18"/>
      <c r="N28522" s="24"/>
      <c r="Q28522" s="24"/>
      <c r="T28522" s="24"/>
      <c r="W28522" s="24"/>
      <c r="Z28522" s="24"/>
      <c r="AC28522" s="24"/>
      <c r="AI28522" s="24"/>
      <c r="AL28522" s="24"/>
      <c r="AO28522" s="24"/>
      <c r="AR28522" s="24"/>
      <c r="AU28522" s="24"/>
    </row>
    <row r="28523">
      <c r="J28523" s="18"/>
      <c r="N28523" s="24"/>
      <c r="Q28523" s="24"/>
      <c r="T28523" s="24"/>
      <c r="W28523" s="24"/>
      <c r="Z28523" s="24"/>
      <c r="AC28523" s="24"/>
      <c r="AI28523" s="24"/>
      <c r="AL28523" s="24"/>
      <c r="AO28523" s="24"/>
      <c r="AR28523" s="24"/>
      <c r="AU28523" s="24"/>
    </row>
    <row r="28524">
      <c r="J28524" s="18"/>
      <c r="N28524" s="24"/>
      <c r="Q28524" s="24"/>
      <c r="T28524" s="24"/>
      <c r="W28524" s="24"/>
      <c r="Z28524" s="24"/>
      <c r="AC28524" s="24"/>
      <c r="AI28524" s="24"/>
      <c r="AL28524" s="24"/>
      <c r="AO28524" s="24"/>
      <c r="AR28524" s="24"/>
      <c r="AU28524" s="24"/>
    </row>
    <row r="28525">
      <c r="J28525" s="18"/>
      <c r="N28525" s="24"/>
      <c r="Q28525" s="24"/>
      <c r="T28525" s="24"/>
      <c r="W28525" s="24"/>
      <c r="Z28525" s="24"/>
      <c r="AC28525" s="24"/>
      <c r="AI28525" s="24"/>
      <c r="AL28525" s="24"/>
      <c r="AO28525" s="24"/>
      <c r="AR28525" s="24"/>
      <c r="AU28525" s="24"/>
    </row>
    <row r="28526">
      <c r="J28526" s="18"/>
      <c r="N28526" s="24"/>
      <c r="Q28526" s="24"/>
      <c r="T28526" s="24"/>
      <c r="W28526" s="24"/>
      <c r="Z28526" s="24"/>
      <c r="AC28526" s="24"/>
      <c r="AI28526" s="24"/>
      <c r="AL28526" s="24"/>
      <c r="AO28526" s="24"/>
      <c r="AR28526" s="24"/>
      <c r="AU28526" s="24"/>
    </row>
    <row r="28527">
      <c r="J28527" s="18"/>
      <c r="N28527" s="24"/>
      <c r="Q28527" s="24"/>
      <c r="T28527" s="24"/>
      <c r="W28527" s="24"/>
      <c r="Z28527" s="24"/>
      <c r="AC28527" s="24"/>
      <c r="AI28527" s="24"/>
      <c r="AL28527" s="24"/>
      <c r="AO28527" s="24"/>
      <c r="AR28527" s="24"/>
      <c r="AU28527" s="24"/>
    </row>
    <row r="28528">
      <c r="J28528" s="18"/>
      <c r="N28528" s="24"/>
      <c r="Q28528" s="24"/>
      <c r="T28528" s="24"/>
      <c r="W28528" s="24"/>
      <c r="Z28528" s="24"/>
      <c r="AC28528" s="24"/>
      <c r="AI28528" s="24"/>
      <c r="AL28528" s="24"/>
      <c r="AO28528" s="24"/>
      <c r="AR28528" s="24"/>
      <c r="AU28528" s="24"/>
    </row>
    <row r="28529">
      <c r="J28529" s="18"/>
      <c r="N28529" s="24"/>
      <c r="Q28529" s="24"/>
      <c r="T28529" s="24"/>
      <c r="W28529" s="24"/>
      <c r="Z28529" s="24"/>
      <c r="AC28529" s="24"/>
      <c r="AI28529" s="24"/>
      <c r="AL28529" s="24"/>
      <c r="AO28529" s="24"/>
      <c r="AR28529" s="24"/>
      <c r="AU28529" s="24"/>
    </row>
    <row r="28530">
      <c r="J28530" s="18"/>
      <c r="N28530" s="24"/>
      <c r="Q28530" s="24"/>
      <c r="T28530" s="24"/>
      <c r="W28530" s="24"/>
      <c r="Z28530" s="24"/>
      <c r="AC28530" s="24"/>
      <c r="AI28530" s="24"/>
      <c r="AL28530" s="24"/>
      <c r="AO28530" s="24"/>
      <c r="AR28530" s="24"/>
      <c r="AU28530" s="24"/>
    </row>
    <row r="28531">
      <c r="J28531" s="18"/>
      <c r="N28531" s="24"/>
      <c r="Q28531" s="24"/>
      <c r="T28531" s="24"/>
      <c r="W28531" s="24"/>
      <c r="Z28531" s="24"/>
      <c r="AC28531" s="24"/>
      <c r="AI28531" s="24"/>
      <c r="AL28531" s="24"/>
      <c r="AO28531" s="24"/>
      <c r="AR28531" s="24"/>
      <c r="AU28531" s="24"/>
    </row>
    <row r="28532">
      <c r="J28532" s="18"/>
      <c r="N28532" s="24"/>
      <c r="Q28532" s="24"/>
      <c r="T28532" s="24"/>
      <c r="W28532" s="24"/>
      <c r="Z28532" s="24"/>
      <c r="AC28532" s="24"/>
      <c r="AI28532" s="24"/>
      <c r="AL28532" s="24"/>
      <c r="AO28532" s="24"/>
      <c r="AR28532" s="24"/>
      <c r="AU28532" s="24"/>
    </row>
    <row r="28533">
      <c r="J28533" s="18"/>
      <c r="N28533" s="24"/>
      <c r="Q28533" s="24"/>
      <c r="T28533" s="24"/>
      <c r="W28533" s="24"/>
      <c r="Z28533" s="24"/>
      <c r="AC28533" s="24"/>
      <c r="AI28533" s="24"/>
      <c r="AL28533" s="24"/>
      <c r="AO28533" s="24"/>
      <c r="AR28533" s="24"/>
      <c r="AU28533" s="24"/>
    </row>
    <row r="28534">
      <c r="J28534" s="18"/>
      <c r="N28534" s="24"/>
      <c r="Q28534" s="24"/>
      <c r="T28534" s="24"/>
      <c r="W28534" s="24"/>
      <c r="Z28534" s="24"/>
      <c r="AC28534" s="24"/>
      <c r="AI28534" s="24"/>
      <c r="AL28534" s="24"/>
      <c r="AO28534" s="24"/>
      <c r="AR28534" s="24"/>
      <c r="AU28534" s="24"/>
    </row>
    <row r="28535">
      <c r="J28535" s="18"/>
      <c r="N28535" s="24"/>
      <c r="Q28535" s="24"/>
      <c r="T28535" s="24"/>
      <c r="W28535" s="24"/>
      <c r="Z28535" s="24"/>
      <c r="AC28535" s="24"/>
      <c r="AI28535" s="24"/>
      <c r="AL28535" s="24"/>
      <c r="AO28535" s="24"/>
      <c r="AR28535" s="24"/>
      <c r="AU28535" s="24"/>
    </row>
    <row r="28536">
      <c r="J28536" s="18"/>
      <c r="N28536" s="24"/>
      <c r="Q28536" s="24"/>
      <c r="T28536" s="24"/>
      <c r="W28536" s="24"/>
      <c r="Z28536" s="24"/>
      <c r="AC28536" s="24"/>
      <c r="AI28536" s="24"/>
      <c r="AL28536" s="24"/>
      <c r="AO28536" s="24"/>
      <c r="AR28536" s="24"/>
      <c r="AU28536" s="24"/>
    </row>
    <row r="28537">
      <c r="J28537" s="18"/>
      <c r="N28537" s="24"/>
      <c r="Q28537" s="24"/>
      <c r="T28537" s="24"/>
      <c r="W28537" s="24"/>
      <c r="Z28537" s="24"/>
      <c r="AC28537" s="24"/>
      <c r="AI28537" s="24"/>
      <c r="AL28537" s="24"/>
      <c r="AO28537" s="24"/>
      <c r="AR28537" s="24"/>
      <c r="AU28537" s="24"/>
    </row>
    <row r="28538">
      <c r="J28538" s="18"/>
      <c r="N28538" s="24"/>
      <c r="Q28538" s="24"/>
      <c r="T28538" s="24"/>
      <c r="W28538" s="24"/>
      <c r="Z28538" s="24"/>
      <c r="AC28538" s="24"/>
      <c r="AI28538" s="24"/>
      <c r="AL28538" s="24"/>
      <c r="AO28538" s="24"/>
      <c r="AR28538" s="24"/>
      <c r="AU28538" s="24"/>
    </row>
    <row r="28539">
      <c r="J28539" s="18"/>
      <c r="N28539" s="24"/>
      <c r="Q28539" s="24"/>
      <c r="T28539" s="24"/>
      <c r="W28539" s="24"/>
      <c r="Z28539" s="24"/>
      <c r="AC28539" s="24"/>
      <c r="AI28539" s="24"/>
      <c r="AL28539" s="24"/>
      <c r="AO28539" s="24"/>
      <c r="AR28539" s="24"/>
      <c r="AU28539" s="24"/>
    </row>
    <row r="28540">
      <c r="J28540" s="18"/>
      <c r="N28540" s="24"/>
      <c r="Q28540" s="24"/>
      <c r="T28540" s="24"/>
      <c r="W28540" s="24"/>
      <c r="Z28540" s="24"/>
      <c r="AC28540" s="24"/>
      <c r="AI28540" s="24"/>
      <c r="AL28540" s="24"/>
      <c r="AO28540" s="24"/>
      <c r="AR28540" s="24"/>
      <c r="AU28540" s="24"/>
    </row>
    <row r="28541">
      <c r="J28541" s="18"/>
      <c r="N28541" s="24"/>
      <c r="Q28541" s="24"/>
      <c r="T28541" s="24"/>
      <c r="W28541" s="24"/>
      <c r="Z28541" s="24"/>
      <c r="AC28541" s="24"/>
      <c r="AI28541" s="24"/>
      <c r="AL28541" s="24"/>
      <c r="AO28541" s="24"/>
      <c r="AR28541" s="24"/>
      <c r="AU28541" s="24"/>
    </row>
    <row r="28542">
      <c r="J28542" s="18"/>
      <c r="N28542" s="24"/>
      <c r="Q28542" s="24"/>
      <c r="T28542" s="24"/>
      <c r="W28542" s="24"/>
      <c r="Z28542" s="24"/>
      <c r="AC28542" s="24"/>
      <c r="AI28542" s="24"/>
      <c r="AL28542" s="24"/>
      <c r="AO28542" s="24"/>
      <c r="AR28542" s="24"/>
      <c r="AU28542" s="24"/>
    </row>
    <row r="28543">
      <c r="J28543" s="18"/>
      <c r="N28543" s="24"/>
      <c r="Q28543" s="24"/>
      <c r="T28543" s="24"/>
      <c r="W28543" s="24"/>
      <c r="Z28543" s="24"/>
      <c r="AC28543" s="24"/>
      <c r="AI28543" s="24"/>
      <c r="AL28543" s="24"/>
      <c r="AO28543" s="24"/>
      <c r="AR28543" s="24"/>
      <c r="AU28543" s="24"/>
    </row>
    <row r="28544">
      <c r="J28544" s="18"/>
      <c r="N28544" s="24"/>
      <c r="Q28544" s="24"/>
      <c r="T28544" s="24"/>
      <c r="W28544" s="24"/>
      <c r="Z28544" s="24"/>
      <c r="AC28544" s="24"/>
      <c r="AI28544" s="24"/>
      <c r="AL28544" s="24"/>
      <c r="AO28544" s="24"/>
      <c r="AR28544" s="24"/>
      <c r="AU28544" s="24"/>
    </row>
    <row r="28545">
      <c r="J28545" s="18"/>
      <c r="N28545" s="24"/>
      <c r="Q28545" s="24"/>
      <c r="T28545" s="24"/>
      <c r="W28545" s="24"/>
      <c r="Z28545" s="24"/>
      <c r="AC28545" s="24"/>
      <c r="AI28545" s="24"/>
      <c r="AL28545" s="24"/>
      <c r="AO28545" s="24"/>
      <c r="AR28545" s="24"/>
      <c r="AU28545" s="24"/>
    </row>
    <row r="28546">
      <c r="J28546" s="18"/>
      <c r="N28546" s="24"/>
      <c r="Q28546" s="24"/>
      <c r="T28546" s="24"/>
      <c r="W28546" s="24"/>
      <c r="Z28546" s="24"/>
      <c r="AC28546" s="24"/>
      <c r="AI28546" s="24"/>
      <c r="AL28546" s="24"/>
      <c r="AO28546" s="24"/>
      <c r="AR28546" s="24"/>
      <c r="AU28546" s="24"/>
    </row>
    <row r="28547">
      <c r="J28547" s="18"/>
      <c r="N28547" s="24"/>
      <c r="Q28547" s="24"/>
      <c r="T28547" s="24"/>
      <c r="W28547" s="24"/>
      <c r="Z28547" s="24"/>
      <c r="AC28547" s="24"/>
      <c r="AI28547" s="24"/>
      <c r="AL28547" s="24"/>
      <c r="AO28547" s="24"/>
      <c r="AR28547" s="24"/>
      <c r="AU28547" s="24"/>
    </row>
    <row r="28548">
      <c r="J28548" s="18"/>
      <c r="N28548" s="24"/>
      <c r="Q28548" s="24"/>
      <c r="T28548" s="24"/>
      <c r="W28548" s="24"/>
      <c r="Z28548" s="24"/>
      <c r="AC28548" s="24"/>
      <c r="AI28548" s="24"/>
      <c r="AL28548" s="24"/>
      <c r="AO28548" s="24"/>
      <c r="AR28548" s="24"/>
      <c r="AU28548" s="24"/>
    </row>
    <row r="28549">
      <c r="J28549" s="18"/>
      <c r="N28549" s="24"/>
      <c r="Q28549" s="24"/>
      <c r="T28549" s="24"/>
      <c r="W28549" s="24"/>
      <c r="Z28549" s="24"/>
      <c r="AC28549" s="24"/>
      <c r="AI28549" s="24"/>
      <c r="AL28549" s="24"/>
      <c r="AO28549" s="24"/>
      <c r="AR28549" s="24"/>
      <c r="AU28549" s="24"/>
    </row>
    <row r="28550">
      <c r="J28550" s="18"/>
      <c r="N28550" s="24"/>
      <c r="Q28550" s="24"/>
      <c r="T28550" s="24"/>
      <c r="W28550" s="24"/>
      <c r="Z28550" s="24"/>
      <c r="AC28550" s="24"/>
      <c r="AI28550" s="24"/>
      <c r="AL28550" s="24"/>
      <c r="AO28550" s="24"/>
      <c r="AR28550" s="24"/>
      <c r="AU28550" s="24"/>
    </row>
    <row r="28551">
      <c r="J28551" s="18"/>
      <c r="N28551" s="24"/>
      <c r="Q28551" s="24"/>
      <c r="T28551" s="24"/>
      <c r="W28551" s="24"/>
      <c r="Z28551" s="24"/>
      <c r="AC28551" s="24"/>
      <c r="AI28551" s="24"/>
      <c r="AL28551" s="24"/>
      <c r="AO28551" s="24"/>
      <c r="AR28551" s="24"/>
      <c r="AU28551" s="24"/>
    </row>
    <row r="28552">
      <c r="J28552" s="18"/>
      <c r="N28552" s="24"/>
      <c r="Q28552" s="24"/>
      <c r="T28552" s="24"/>
      <c r="W28552" s="24"/>
      <c r="Z28552" s="24"/>
      <c r="AC28552" s="24"/>
      <c r="AI28552" s="24"/>
      <c r="AL28552" s="24"/>
      <c r="AO28552" s="24"/>
      <c r="AR28552" s="24"/>
      <c r="AU28552" s="24"/>
    </row>
    <row r="28553">
      <c r="J28553" s="18"/>
      <c r="N28553" s="24"/>
      <c r="Q28553" s="24"/>
      <c r="T28553" s="24"/>
      <c r="W28553" s="24"/>
      <c r="Z28553" s="24"/>
      <c r="AC28553" s="24"/>
      <c r="AI28553" s="24"/>
      <c r="AL28553" s="24"/>
      <c r="AO28553" s="24"/>
      <c r="AR28553" s="24"/>
      <c r="AU28553" s="24"/>
    </row>
    <row r="28554">
      <c r="J28554" s="18"/>
      <c r="N28554" s="24"/>
      <c r="Q28554" s="24"/>
      <c r="T28554" s="24"/>
      <c r="W28554" s="24"/>
      <c r="Z28554" s="24"/>
      <c r="AC28554" s="24"/>
      <c r="AI28554" s="24"/>
      <c r="AL28554" s="24"/>
      <c r="AO28554" s="24"/>
      <c r="AR28554" s="24"/>
      <c r="AU28554" s="24"/>
    </row>
    <row r="28555">
      <c r="J28555" s="18"/>
      <c r="N28555" s="24"/>
      <c r="Q28555" s="24"/>
      <c r="T28555" s="24"/>
      <c r="W28555" s="24"/>
      <c r="Z28555" s="24"/>
      <c r="AC28555" s="24"/>
      <c r="AI28555" s="24"/>
      <c r="AL28555" s="24"/>
      <c r="AO28555" s="24"/>
      <c r="AR28555" s="24"/>
      <c r="AU28555" s="24"/>
    </row>
    <row r="28556">
      <c r="J28556" s="18"/>
      <c r="N28556" s="24"/>
      <c r="Q28556" s="24"/>
      <c r="T28556" s="24"/>
      <c r="W28556" s="24"/>
      <c r="Z28556" s="24"/>
      <c r="AC28556" s="24"/>
      <c r="AI28556" s="24"/>
      <c r="AL28556" s="24"/>
      <c r="AO28556" s="24"/>
      <c r="AR28556" s="24"/>
      <c r="AU28556" s="24"/>
    </row>
    <row r="28557">
      <c r="J28557" s="18"/>
      <c r="N28557" s="24"/>
      <c r="Q28557" s="24"/>
      <c r="T28557" s="24"/>
      <c r="W28557" s="24"/>
      <c r="Z28557" s="24"/>
      <c r="AC28557" s="24"/>
      <c r="AI28557" s="24"/>
      <c r="AL28557" s="24"/>
      <c r="AO28557" s="24"/>
      <c r="AR28557" s="24"/>
      <c r="AU28557" s="24"/>
    </row>
    <row r="28558">
      <c r="J28558" s="18"/>
      <c r="N28558" s="24"/>
      <c r="Q28558" s="24"/>
      <c r="T28558" s="24"/>
      <c r="W28558" s="24"/>
      <c r="Z28558" s="24"/>
      <c r="AC28558" s="24"/>
      <c r="AI28558" s="24"/>
      <c r="AL28558" s="24"/>
      <c r="AO28558" s="24"/>
      <c r="AR28558" s="24"/>
      <c r="AU28558" s="24"/>
    </row>
    <row r="28559">
      <c r="J28559" s="18"/>
      <c r="N28559" s="24"/>
      <c r="Q28559" s="24"/>
      <c r="T28559" s="24"/>
      <c r="W28559" s="24"/>
      <c r="Z28559" s="24"/>
      <c r="AC28559" s="24"/>
      <c r="AI28559" s="24"/>
      <c r="AL28559" s="24"/>
      <c r="AO28559" s="24"/>
      <c r="AR28559" s="24"/>
      <c r="AU28559" s="24"/>
    </row>
    <row r="28560">
      <c r="J28560" s="18"/>
      <c r="N28560" s="24"/>
      <c r="Q28560" s="24"/>
      <c r="T28560" s="24"/>
      <c r="W28560" s="24"/>
      <c r="Z28560" s="24"/>
      <c r="AC28560" s="24"/>
      <c r="AI28560" s="24"/>
      <c r="AL28560" s="24"/>
      <c r="AO28560" s="24"/>
      <c r="AR28560" s="24"/>
      <c r="AU28560" s="24"/>
    </row>
    <row r="28561">
      <c r="J28561" s="18"/>
      <c r="N28561" s="24"/>
      <c r="Q28561" s="24"/>
      <c r="T28561" s="24"/>
      <c r="W28561" s="24"/>
      <c r="Z28561" s="24"/>
      <c r="AC28561" s="24"/>
      <c r="AI28561" s="24"/>
      <c r="AL28561" s="24"/>
      <c r="AO28561" s="24"/>
      <c r="AR28561" s="24"/>
      <c r="AU28561" s="24"/>
    </row>
    <row r="28562">
      <c r="J28562" s="18"/>
      <c r="N28562" s="24"/>
      <c r="Q28562" s="24"/>
      <c r="T28562" s="24"/>
      <c r="W28562" s="24"/>
      <c r="Z28562" s="24"/>
      <c r="AC28562" s="24"/>
      <c r="AI28562" s="24"/>
      <c r="AL28562" s="24"/>
      <c r="AO28562" s="24"/>
      <c r="AR28562" s="24"/>
      <c r="AU28562" s="24"/>
    </row>
    <row r="28563">
      <c r="J28563" s="18"/>
      <c r="N28563" s="24"/>
      <c r="Q28563" s="24"/>
      <c r="T28563" s="24"/>
      <c r="W28563" s="24"/>
      <c r="Z28563" s="24"/>
      <c r="AC28563" s="24"/>
      <c r="AI28563" s="24"/>
      <c r="AL28563" s="24"/>
      <c r="AO28563" s="24"/>
      <c r="AR28563" s="24"/>
      <c r="AU28563" s="24"/>
    </row>
    <row r="28564">
      <c r="J28564" s="18"/>
      <c r="N28564" s="24"/>
      <c r="Q28564" s="24"/>
      <c r="T28564" s="24"/>
      <c r="W28564" s="24"/>
      <c r="Z28564" s="24"/>
      <c r="AC28564" s="24"/>
      <c r="AI28564" s="24"/>
      <c r="AL28564" s="24"/>
      <c r="AO28564" s="24"/>
      <c r="AR28564" s="24"/>
      <c r="AU28564" s="24"/>
    </row>
    <row r="28565">
      <c r="J28565" s="18"/>
      <c r="N28565" s="24"/>
      <c r="Q28565" s="24"/>
      <c r="T28565" s="24"/>
      <c r="W28565" s="24"/>
      <c r="Z28565" s="24"/>
      <c r="AC28565" s="24"/>
      <c r="AI28565" s="24"/>
      <c r="AL28565" s="24"/>
      <c r="AO28565" s="24"/>
      <c r="AR28565" s="24"/>
      <c r="AU28565" s="24"/>
    </row>
    <row r="28566">
      <c r="J28566" s="18"/>
      <c r="N28566" s="24"/>
      <c r="Q28566" s="24"/>
      <c r="T28566" s="24"/>
      <c r="W28566" s="24"/>
      <c r="Z28566" s="24"/>
      <c r="AC28566" s="24"/>
      <c r="AI28566" s="24"/>
      <c r="AL28566" s="24"/>
      <c r="AO28566" s="24"/>
      <c r="AR28566" s="24"/>
      <c r="AU28566" s="24"/>
    </row>
    <row r="28567">
      <c r="J28567" s="18"/>
      <c r="N28567" s="24"/>
      <c r="Q28567" s="24"/>
      <c r="T28567" s="24"/>
      <c r="W28567" s="24"/>
      <c r="Z28567" s="24"/>
      <c r="AC28567" s="24"/>
      <c r="AI28567" s="24"/>
      <c r="AL28567" s="24"/>
      <c r="AO28567" s="24"/>
      <c r="AR28567" s="24"/>
      <c r="AU28567" s="24"/>
    </row>
    <row r="28568">
      <c r="J28568" s="18"/>
      <c r="N28568" s="24"/>
      <c r="Q28568" s="24"/>
      <c r="T28568" s="24"/>
      <c r="W28568" s="24"/>
      <c r="Z28568" s="24"/>
      <c r="AC28568" s="24"/>
      <c r="AI28568" s="24"/>
      <c r="AL28568" s="24"/>
      <c r="AO28568" s="24"/>
      <c r="AR28568" s="24"/>
      <c r="AU28568" s="24"/>
    </row>
    <row r="28569">
      <c r="J28569" s="18"/>
      <c r="N28569" s="24"/>
      <c r="Q28569" s="24"/>
      <c r="T28569" s="24"/>
      <c r="W28569" s="24"/>
      <c r="Z28569" s="24"/>
      <c r="AC28569" s="24"/>
      <c r="AI28569" s="24"/>
      <c r="AL28569" s="24"/>
      <c r="AO28569" s="24"/>
      <c r="AR28569" s="24"/>
      <c r="AU28569" s="24"/>
    </row>
    <row r="28570">
      <c r="J28570" s="18"/>
      <c r="N28570" s="24"/>
      <c r="Q28570" s="24"/>
      <c r="T28570" s="24"/>
      <c r="W28570" s="24"/>
      <c r="Z28570" s="24"/>
      <c r="AC28570" s="24"/>
      <c r="AI28570" s="24"/>
      <c r="AL28570" s="24"/>
      <c r="AO28570" s="24"/>
      <c r="AR28570" s="24"/>
      <c r="AU28570" s="24"/>
    </row>
    <row r="28571">
      <c r="J28571" s="18"/>
      <c r="N28571" s="24"/>
      <c r="Q28571" s="24"/>
      <c r="T28571" s="24"/>
      <c r="W28571" s="24"/>
      <c r="Z28571" s="24"/>
      <c r="AC28571" s="24"/>
      <c r="AI28571" s="24"/>
      <c r="AL28571" s="24"/>
      <c r="AO28571" s="24"/>
      <c r="AR28571" s="24"/>
      <c r="AU28571" s="24"/>
    </row>
    <row r="28572">
      <c r="J28572" s="18"/>
      <c r="N28572" s="24"/>
      <c r="Q28572" s="24"/>
      <c r="T28572" s="24"/>
      <c r="W28572" s="24"/>
      <c r="Z28572" s="24"/>
      <c r="AC28572" s="24"/>
      <c r="AI28572" s="24"/>
      <c r="AL28572" s="24"/>
      <c r="AO28572" s="24"/>
      <c r="AR28572" s="24"/>
      <c r="AU28572" s="24"/>
    </row>
    <row r="28573">
      <c r="J28573" s="18"/>
      <c r="N28573" s="24"/>
      <c r="Q28573" s="24"/>
      <c r="T28573" s="24"/>
      <c r="W28573" s="24"/>
      <c r="Z28573" s="24"/>
      <c r="AC28573" s="24"/>
      <c r="AI28573" s="24"/>
      <c r="AL28573" s="24"/>
      <c r="AO28573" s="24"/>
      <c r="AR28573" s="24"/>
      <c r="AU28573" s="24"/>
    </row>
    <row r="28574">
      <c r="J28574" s="18"/>
      <c r="N28574" s="24"/>
      <c r="Q28574" s="24"/>
      <c r="T28574" s="24"/>
      <c r="W28574" s="24"/>
      <c r="Z28574" s="24"/>
      <c r="AC28574" s="24"/>
      <c r="AI28574" s="24"/>
      <c r="AL28574" s="24"/>
      <c r="AO28574" s="24"/>
      <c r="AR28574" s="24"/>
      <c r="AU28574" s="24"/>
    </row>
    <row r="28575">
      <c r="J28575" s="18"/>
      <c r="N28575" s="24"/>
      <c r="Q28575" s="24"/>
      <c r="T28575" s="24"/>
      <c r="W28575" s="24"/>
      <c r="Z28575" s="24"/>
      <c r="AC28575" s="24"/>
      <c r="AI28575" s="24"/>
      <c r="AL28575" s="24"/>
      <c r="AO28575" s="24"/>
      <c r="AR28575" s="24"/>
      <c r="AU28575" s="24"/>
    </row>
    <row r="28576">
      <c r="J28576" s="18"/>
      <c r="N28576" s="24"/>
      <c r="Q28576" s="24"/>
      <c r="T28576" s="24"/>
      <c r="W28576" s="24"/>
      <c r="Z28576" s="24"/>
      <c r="AC28576" s="24"/>
      <c r="AI28576" s="24"/>
      <c r="AL28576" s="24"/>
      <c r="AO28576" s="24"/>
      <c r="AR28576" s="24"/>
      <c r="AU28576" s="24"/>
    </row>
    <row r="28577">
      <c r="J28577" s="18"/>
      <c r="N28577" s="24"/>
      <c r="Q28577" s="24"/>
      <c r="T28577" s="24"/>
      <c r="W28577" s="24"/>
      <c r="Z28577" s="24"/>
      <c r="AC28577" s="24"/>
      <c r="AI28577" s="24"/>
      <c r="AL28577" s="24"/>
      <c r="AO28577" s="24"/>
      <c r="AR28577" s="24"/>
      <c r="AU28577" s="24"/>
    </row>
    <row r="28578">
      <c r="J28578" s="18"/>
      <c r="N28578" s="24"/>
      <c r="Q28578" s="24"/>
      <c r="T28578" s="24"/>
      <c r="W28578" s="24"/>
      <c r="Z28578" s="24"/>
      <c r="AC28578" s="24"/>
      <c r="AI28578" s="24"/>
      <c r="AL28578" s="24"/>
      <c r="AO28578" s="24"/>
      <c r="AR28578" s="24"/>
      <c r="AU28578" s="24"/>
    </row>
    <row r="28579">
      <c r="J28579" s="18"/>
      <c r="N28579" s="24"/>
      <c r="Q28579" s="24"/>
      <c r="T28579" s="24"/>
      <c r="W28579" s="24"/>
      <c r="Z28579" s="24"/>
      <c r="AC28579" s="24"/>
      <c r="AI28579" s="24"/>
      <c r="AL28579" s="24"/>
      <c r="AO28579" s="24"/>
      <c r="AR28579" s="24"/>
      <c r="AU28579" s="24"/>
    </row>
    <row r="28580">
      <c r="J28580" s="18"/>
      <c r="N28580" s="24"/>
      <c r="Q28580" s="24"/>
      <c r="T28580" s="24"/>
      <c r="W28580" s="24"/>
      <c r="Z28580" s="24"/>
      <c r="AC28580" s="24"/>
      <c r="AI28580" s="24"/>
      <c r="AL28580" s="24"/>
      <c r="AO28580" s="24"/>
      <c r="AR28580" s="24"/>
      <c r="AU28580" s="24"/>
    </row>
    <row r="28581">
      <c r="J28581" s="18"/>
      <c r="N28581" s="24"/>
      <c r="Q28581" s="24"/>
      <c r="T28581" s="24"/>
      <c r="W28581" s="24"/>
      <c r="Z28581" s="24"/>
      <c r="AC28581" s="24"/>
      <c r="AI28581" s="24"/>
      <c r="AL28581" s="24"/>
      <c r="AO28581" s="24"/>
      <c r="AR28581" s="24"/>
      <c r="AU28581" s="24"/>
    </row>
    <row r="28582">
      <c r="J28582" s="18"/>
      <c r="N28582" s="24"/>
      <c r="Q28582" s="24"/>
      <c r="T28582" s="24"/>
      <c r="W28582" s="24"/>
      <c r="Z28582" s="24"/>
      <c r="AC28582" s="24"/>
      <c r="AI28582" s="24"/>
      <c r="AL28582" s="24"/>
      <c r="AO28582" s="24"/>
      <c r="AR28582" s="24"/>
      <c r="AU28582" s="24"/>
    </row>
    <row r="28583">
      <c r="J28583" s="18"/>
      <c r="N28583" s="24"/>
      <c r="Q28583" s="24"/>
      <c r="T28583" s="24"/>
      <c r="W28583" s="24"/>
      <c r="Z28583" s="24"/>
      <c r="AC28583" s="24"/>
      <c r="AI28583" s="24"/>
      <c r="AL28583" s="24"/>
      <c r="AO28583" s="24"/>
      <c r="AR28583" s="24"/>
      <c r="AU28583" s="24"/>
    </row>
    <row r="28584">
      <c r="J28584" s="18"/>
      <c r="N28584" s="24"/>
      <c r="Q28584" s="24"/>
      <c r="T28584" s="24"/>
      <c r="W28584" s="24"/>
      <c r="Z28584" s="24"/>
      <c r="AC28584" s="24"/>
      <c r="AI28584" s="24"/>
      <c r="AL28584" s="24"/>
      <c r="AO28584" s="24"/>
      <c r="AR28584" s="24"/>
      <c r="AU28584" s="24"/>
    </row>
    <row r="28585">
      <c r="J28585" s="18"/>
      <c r="N28585" s="24"/>
      <c r="Q28585" s="24"/>
      <c r="T28585" s="24"/>
      <c r="W28585" s="24"/>
      <c r="Z28585" s="24"/>
      <c r="AC28585" s="24"/>
      <c r="AI28585" s="24"/>
      <c r="AL28585" s="24"/>
      <c r="AO28585" s="24"/>
      <c r="AR28585" s="24"/>
      <c r="AU28585" s="24"/>
    </row>
    <row r="28586">
      <c r="J28586" s="18"/>
      <c r="N28586" s="24"/>
      <c r="Q28586" s="24"/>
      <c r="T28586" s="24"/>
      <c r="W28586" s="24"/>
      <c r="Z28586" s="24"/>
      <c r="AC28586" s="24"/>
      <c r="AI28586" s="24"/>
      <c r="AL28586" s="24"/>
      <c r="AO28586" s="24"/>
      <c r="AR28586" s="24"/>
      <c r="AU28586" s="24"/>
    </row>
    <row r="28587">
      <c r="J28587" s="18"/>
      <c r="N28587" s="24"/>
      <c r="Q28587" s="24"/>
      <c r="T28587" s="24"/>
      <c r="W28587" s="24"/>
      <c r="Z28587" s="24"/>
      <c r="AC28587" s="24"/>
      <c r="AI28587" s="24"/>
      <c r="AL28587" s="24"/>
      <c r="AO28587" s="24"/>
      <c r="AR28587" s="24"/>
      <c r="AU28587" s="24"/>
    </row>
    <row r="28588">
      <c r="J28588" s="18"/>
      <c r="N28588" s="24"/>
      <c r="Q28588" s="24"/>
      <c r="T28588" s="24"/>
      <c r="W28588" s="24"/>
      <c r="Z28588" s="24"/>
      <c r="AC28588" s="24"/>
      <c r="AI28588" s="24"/>
      <c r="AL28588" s="24"/>
      <c r="AO28588" s="24"/>
      <c r="AR28588" s="24"/>
      <c r="AU28588" s="24"/>
    </row>
    <row r="28589">
      <c r="J28589" s="18"/>
      <c r="N28589" s="24"/>
      <c r="Q28589" s="24"/>
      <c r="T28589" s="24"/>
      <c r="W28589" s="24"/>
      <c r="Z28589" s="24"/>
      <c r="AC28589" s="24"/>
      <c r="AI28589" s="24"/>
      <c r="AL28589" s="24"/>
      <c r="AO28589" s="24"/>
      <c r="AR28589" s="24"/>
      <c r="AU28589" s="24"/>
    </row>
    <row r="28590">
      <c r="J28590" s="18"/>
      <c r="N28590" s="24"/>
      <c r="Q28590" s="24"/>
      <c r="T28590" s="24"/>
      <c r="W28590" s="24"/>
      <c r="Z28590" s="24"/>
      <c r="AC28590" s="24"/>
      <c r="AI28590" s="24"/>
      <c r="AL28590" s="24"/>
      <c r="AO28590" s="24"/>
      <c r="AR28590" s="24"/>
      <c r="AU28590" s="24"/>
    </row>
    <row r="28591">
      <c r="J28591" s="18"/>
      <c r="N28591" s="24"/>
      <c r="Q28591" s="24"/>
      <c r="T28591" s="24"/>
      <c r="W28591" s="24"/>
      <c r="Z28591" s="24"/>
      <c r="AC28591" s="24"/>
      <c r="AI28591" s="24"/>
      <c r="AL28591" s="24"/>
      <c r="AO28591" s="24"/>
      <c r="AR28591" s="24"/>
      <c r="AU28591" s="24"/>
    </row>
    <row r="28592">
      <c r="J28592" s="18"/>
      <c r="N28592" s="24"/>
      <c r="Q28592" s="24"/>
      <c r="T28592" s="24"/>
      <c r="W28592" s="24"/>
      <c r="Z28592" s="24"/>
      <c r="AC28592" s="24"/>
      <c r="AI28592" s="24"/>
      <c r="AL28592" s="24"/>
      <c r="AO28592" s="24"/>
      <c r="AR28592" s="24"/>
      <c r="AU28592" s="24"/>
    </row>
    <row r="28593">
      <c r="J28593" s="18"/>
      <c r="N28593" s="24"/>
      <c r="Q28593" s="24"/>
      <c r="T28593" s="24"/>
      <c r="W28593" s="24"/>
      <c r="Z28593" s="24"/>
      <c r="AC28593" s="24"/>
      <c r="AI28593" s="24"/>
      <c r="AL28593" s="24"/>
      <c r="AO28593" s="24"/>
      <c r="AR28593" s="24"/>
      <c r="AU28593" s="24"/>
    </row>
    <row r="28594">
      <c r="J28594" s="18"/>
      <c r="N28594" s="24"/>
      <c r="Q28594" s="24"/>
      <c r="T28594" s="24"/>
      <c r="W28594" s="24"/>
      <c r="Z28594" s="24"/>
      <c r="AC28594" s="24"/>
      <c r="AI28594" s="24"/>
      <c r="AL28594" s="24"/>
      <c r="AO28594" s="24"/>
      <c r="AR28594" s="24"/>
      <c r="AU28594" s="24"/>
    </row>
    <row r="28595">
      <c r="J28595" s="18"/>
      <c r="N28595" s="24"/>
      <c r="Q28595" s="24"/>
      <c r="T28595" s="24"/>
      <c r="W28595" s="24"/>
      <c r="Z28595" s="24"/>
      <c r="AC28595" s="24"/>
      <c r="AI28595" s="24"/>
      <c r="AL28595" s="24"/>
      <c r="AO28595" s="24"/>
      <c r="AR28595" s="24"/>
      <c r="AU28595" s="24"/>
    </row>
    <row r="28596">
      <c r="J28596" s="18"/>
      <c r="N28596" s="24"/>
      <c r="Q28596" s="24"/>
      <c r="T28596" s="24"/>
      <c r="W28596" s="24"/>
      <c r="Z28596" s="24"/>
      <c r="AC28596" s="24"/>
      <c r="AI28596" s="24"/>
      <c r="AL28596" s="24"/>
      <c r="AO28596" s="24"/>
      <c r="AR28596" s="24"/>
      <c r="AU28596" s="24"/>
    </row>
    <row r="28597">
      <c r="J28597" s="18"/>
      <c r="N28597" s="24"/>
      <c r="Q28597" s="24"/>
      <c r="T28597" s="24"/>
      <c r="W28597" s="24"/>
      <c r="Z28597" s="24"/>
      <c r="AC28597" s="24"/>
      <c r="AI28597" s="24"/>
      <c r="AL28597" s="24"/>
      <c r="AO28597" s="24"/>
      <c r="AR28597" s="24"/>
      <c r="AU28597" s="24"/>
    </row>
    <row r="28598">
      <c r="J28598" s="18"/>
      <c r="N28598" s="24"/>
      <c r="Q28598" s="24"/>
      <c r="T28598" s="24"/>
      <c r="W28598" s="24"/>
      <c r="Z28598" s="24"/>
      <c r="AC28598" s="24"/>
      <c r="AI28598" s="24"/>
      <c r="AL28598" s="24"/>
      <c r="AO28598" s="24"/>
      <c r="AR28598" s="24"/>
      <c r="AU28598" s="24"/>
    </row>
    <row r="28599">
      <c r="J28599" s="18"/>
      <c r="N28599" s="24"/>
      <c r="Q28599" s="24"/>
      <c r="T28599" s="24"/>
      <c r="W28599" s="24"/>
      <c r="Z28599" s="24"/>
      <c r="AC28599" s="24"/>
      <c r="AI28599" s="24"/>
      <c r="AL28599" s="24"/>
      <c r="AO28599" s="24"/>
      <c r="AR28599" s="24"/>
      <c r="AU28599" s="24"/>
    </row>
    <row r="28600">
      <c r="J28600" s="18"/>
      <c r="N28600" s="24"/>
      <c r="Q28600" s="24"/>
      <c r="T28600" s="24"/>
      <c r="W28600" s="24"/>
      <c r="Z28600" s="24"/>
      <c r="AC28600" s="24"/>
      <c r="AI28600" s="24"/>
      <c r="AL28600" s="24"/>
      <c r="AO28600" s="24"/>
      <c r="AR28600" s="24"/>
      <c r="AU28600" s="24"/>
    </row>
    <row r="28601">
      <c r="J28601" s="18"/>
      <c r="N28601" s="24"/>
      <c r="Q28601" s="24"/>
      <c r="T28601" s="24"/>
      <c r="W28601" s="24"/>
      <c r="Z28601" s="24"/>
      <c r="AC28601" s="24"/>
      <c r="AI28601" s="24"/>
      <c r="AL28601" s="24"/>
      <c r="AO28601" s="24"/>
      <c r="AR28601" s="24"/>
      <c r="AU28601" s="24"/>
    </row>
    <row r="28602">
      <c r="J28602" s="18"/>
      <c r="N28602" s="24"/>
      <c r="Q28602" s="24"/>
      <c r="T28602" s="24"/>
      <c r="W28602" s="24"/>
      <c r="Z28602" s="24"/>
      <c r="AC28602" s="24"/>
      <c r="AI28602" s="24"/>
      <c r="AL28602" s="24"/>
      <c r="AO28602" s="24"/>
      <c r="AR28602" s="24"/>
      <c r="AU28602" s="24"/>
    </row>
    <row r="28603">
      <c r="J28603" s="18"/>
      <c r="N28603" s="24"/>
      <c r="Q28603" s="24"/>
      <c r="T28603" s="24"/>
      <c r="W28603" s="24"/>
      <c r="Z28603" s="24"/>
      <c r="AC28603" s="24"/>
      <c r="AI28603" s="24"/>
      <c r="AL28603" s="24"/>
      <c r="AO28603" s="24"/>
      <c r="AR28603" s="24"/>
      <c r="AU28603" s="24"/>
    </row>
    <row r="28604">
      <c r="J28604" s="18"/>
      <c r="N28604" s="24"/>
      <c r="Q28604" s="24"/>
      <c r="T28604" s="24"/>
      <c r="W28604" s="24"/>
      <c r="Z28604" s="24"/>
      <c r="AC28604" s="24"/>
      <c r="AI28604" s="24"/>
      <c r="AL28604" s="24"/>
      <c r="AO28604" s="24"/>
      <c r="AR28604" s="24"/>
      <c r="AU28604" s="24"/>
    </row>
    <row r="28605">
      <c r="J28605" s="18"/>
      <c r="N28605" s="24"/>
      <c r="Q28605" s="24"/>
      <c r="T28605" s="24"/>
      <c r="W28605" s="24"/>
      <c r="Z28605" s="24"/>
      <c r="AC28605" s="24"/>
      <c r="AI28605" s="24"/>
      <c r="AL28605" s="24"/>
      <c r="AO28605" s="24"/>
      <c r="AR28605" s="24"/>
      <c r="AU28605" s="24"/>
    </row>
    <row r="28606">
      <c r="J28606" s="18"/>
      <c r="N28606" s="24"/>
      <c r="Q28606" s="24"/>
      <c r="T28606" s="24"/>
      <c r="W28606" s="24"/>
      <c r="Z28606" s="24"/>
      <c r="AC28606" s="24"/>
      <c r="AI28606" s="24"/>
      <c r="AL28606" s="24"/>
      <c r="AO28606" s="24"/>
      <c r="AR28606" s="24"/>
      <c r="AU28606" s="24"/>
    </row>
    <row r="28607">
      <c r="J28607" s="18"/>
      <c r="N28607" s="24"/>
      <c r="Q28607" s="24"/>
      <c r="T28607" s="24"/>
      <c r="W28607" s="24"/>
      <c r="Z28607" s="24"/>
      <c r="AC28607" s="24"/>
      <c r="AI28607" s="24"/>
      <c r="AL28607" s="24"/>
      <c r="AO28607" s="24"/>
      <c r="AR28607" s="24"/>
      <c r="AU28607" s="24"/>
    </row>
    <row r="28608">
      <c r="J28608" s="18"/>
      <c r="N28608" s="24"/>
      <c r="Q28608" s="24"/>
      <c r="T28608" s="24"/>
      <c r="W28608" s="24"/>
      <c r="Z28608" s="24"/>
      <c r="AC28608" s="24"/>
      <c r="AI28608" s="24"/>
      <c r="AL28608" s="24"/>
      <c r="AO28608" s="24"/>
      <c r="AR28608" s="24"/>
      <c r="AU28608" s="24"/>
    </row>
    <row r="28609">
      <c r="J28609" s="18"/>
      <c r="N28609" s="24"/>
      <c r="Q28609" s="24"/>
      <c r="T28609" s="24"/>
      <c r="W28609" s="24"/>
      <c r="Z28609" s="24"/>
      <c r="AC28609" s="24"/>
      <c r="AI28609" s="24"/>
      <c r="AL28609" s="24"/>
      <c r="AO28609" s="24"/>
      <c r="AR28609" s="24"/>
      <c r="AU28609" s="24"/>
    </row>
    <row r="28610">
      <c r="J28610" s="18"/>
      <c r="N28610" s="24"/>
      <c r="Q28610" s="24"/>
      <c r="T28610" s="24"/>
      <c r="W28610" s="24"/>
      <c r="Z28610" s="24"/>
      <c r="AC28610" s="24"/>
      <c r="AI28610" s="24"/>
      <c r="AL28610" s="24"/>
      <c r="AO28610" s="24"/>
      <c r="AR28610" s="24"/>
      <c r="AU28610" s="24"/>
    </row>
    <row r="28611">
      <c r="J28611" s="18"/>
      <c r="N28611" s="24"/>
      <c r="Q28611" s="24"/>
      <c r="T28611" s="24"/>
      <c r="W28611" s="24"/>
      <c r="Z28611" s="24"/>
      <c r="AC28611" s="24"/>
      <c r="AI28611" s="24"/>
      <c r="AL28611" s="24"/>
      <c r="AO28611" s="24"/>
      <c r="AR28611" s="24"/>
      <c r="AU28611" s="24"/>
    </row>
    <row r="28612">
      <c r="J28612" s="18"/>
      <c r="N28612" s="24"/>
      <c r="Q28612" s="24"/>
      <c r="T28612" s="24"/>
      <c r="W28612" s="24"/>
      <c r="Z28612" s="24"/>
      <c r="AC28612" s="24"/>
      <c r="AI28612" s="24"/>
      <c r="AL28612" s="24"/>
      <c r="AO28612" s="24"/>
      <c r="AR28612" s="24"/>
      <c r="AU28612" s="24"/>
    </row>
    <row r="28613">
      <c r="J28613" s="18"/>
      <c r="N28613" s="24"/>
      <c r="Q28613" s="24"/>
      <c r="T28613" s="24"/>
      <c r="W28613" s="24"/>
      <c r="Z28613" s="24"/>
      <c r="AC28613" s="24"/>
      <c r="AI28613" s="24"/>
      <c r="AL28613" s="24"/>
      <c r="AO28613" s="24"/>
      <c r="AR28613" s="24"/>
      <c r="AU28613" s="24"/>
    </row>
    <row r="28614">
      <c r="J28614" s="18"/>
      <c r="N28614" s="24"/>
      <c r="Q28614" s="24"/>
      <c r="T28614" s="24"/>
      <c r="W28614" s="24"/>
      <c r="Z28614" s="24"/>
      <c r="AC28614" s="24"/>
      <c r="AI28614" s="24"/>
      <c r="AL28614" s="24"/>
      <c r="AO28614" s="24"/>
      <c r="AR28614" s="24"/>
      <c r="AU28614" s="24"/>
    </row>
    <row r="28615">
      <c r="J28615" s="18"/>
      <c r="N28615" s="24"/>
      <c r="Q28615" s="24"/>
      <c r="T28615" s="24"/>
      <c r="W28615" s="24"/>
      <c r="Z28615" s="24"/>
      <c r="AC28615" s="24"/>
      <c r="AI28615" s="24"/>
      <c r="AL28615" s="24"/>
      <c r="AO28615" s="24"/>
      <c r="AR28615" s="24"/>
      <c r="AU28615" s="24"/>
    </row>
    <row r="28616">
      <c r="J28616" s="18"/>
      <c r="N28616" s="24"/>
      <c r="Q28616" s="24"/>
      <c r="T28616" s="24"/>
      <c r="W28616" s="24"/>
      <c r="Z28616" s="24"/>
      <c r="AC28616" s="24"/>
      <c r="AI28616" s="24"/>
      <c r="AL28616" s="24"/>
      <c r="AO28616" s="24"/>
      <c r="AR28616" s="24"/>
      <c r="AU28616" s="24"/>
    </row>
    <row r="28617">
      <c r="J28617" s="18"/>
      <c r="N28617" s="24"/>
      <c r="Q28617" s="24"/>
      <c r="T28617" s="24"/>
      <c r="W28617" s="24"/>
      <c r="Z28617" s="24"/>
      <c r="AC28617" s="24"/>
      <c r="AI28617" s="24"/>
      <c r="AL28617" s="24"/>
      <c r="AO28617" s="24"/>
      <c r="AR28617" s="24"/>
      <c r="AU28617" s="24"/>
    </row>
    <row r="28618">
      <c r="J28618" s="18"/>
      <c r="N28618" s="24"/>
      <c r="Q28618" s="24"/>
      <c r="T28618" s="24"/>
      <c r="W28618" s="24"/>
      <c r="Z28618" s="24"/>
      <c r="AC28618" s="24"/>
      <c r="AI28618" s="24"/>
      <c r="AL28618" s="24"/>
      <c r="AO28618" s="24"/>
      <c r="AR28618" s="24"/>
      <c r="AU28618" s="24"/>
    </row>
    <row r="28619">
      <c r="J28619" s="18"/>
      <c r="N28619" s="24"/>
      <c r="Q28619" s="24"/>
      <c r="T28619" s="24"/>
      <c r="W28619" s="24"/>
      <c r="Z28619" s="24"/>
      <c r="AC28619" s="24"/>
      <c r="AI28619" s="24"/>
      <c r="AL28619" s="24"/>
      <c r="AO28619" s="24"/>
      <c r="AR28619" s="24"/>
      <c r="AU28619" s="24"/>
    </row>
    <row r="28620">
      <c r="J28620" s="18"/>
      <c r="N28620" s="24"/>
      <c r="Q28620" s="24"/>
      <c r="T28620" s="24"/>
      <c r="W28620" s="24"/>
      <c r="Z28620" s="24"/>
      <c r="AC28620" s="24"/>
      <c r="AI28620" s="24"/>
      <c r="AL28620" s="24"/>
      <c r="AO28620" s="24"/>
      <c r="AR28620" s="24"/>
      <c r="AU28620" s="24"/>
    </row>
    <row r="28621">
      <c r="J28621" s="18"/>
      <c r="N28621" s="24"/>
      <c r="Q28621" s="24"/>
      <c r="T28621" s="24"/>
      <c r="W28621" s="24"/>
      <c r="Z28621" s="24"/>
      <c r="AC28621" s="24"/>
      <c r="AI28621" s="24"/>
      <c r="AL28621" s="24"/>
      <c r="AO28621" s="24"/>
      <c r="AR28621" s="24"/>
      <c r="AU28621" s="24"/>
    </row>
    <row r="28622">
      <c r="J28622" s="18"/>
      <c r="N28622" s="24"/>
      <c r="Q28622" s="24"/>
      <c r="T28622" s="24"/>
      <c r="W28622" s="24"/>
      <c r="Z28622" s="24"/>
      <c r="AC28622" s="24"/>
      <c r="AI28622" s="24"/>
      <c r="AL28622" s="24"/>
      <c r="AO28622" s="24"/>
      <c r="AR28622" s="24"/>
      <c r="AU28622" s="24"/>
    </row>
    <row r="28623">
      <c r="J28623" s="18"/>
      <c r="N28623" s="24"/>
      <c r="Q28623" s="24"/>
      <c r="T28623" s="24"/>
      <c r="W28623" s="24"/>
      <c r="Z28623" s="24"/>
      <c r="AC28623" s="24"/>
      <c r="AI28623" s="24"/>
      <c r="AL28623" s="24"/>
      <c r="AO28623" s="24"/>
      <c r="AR28623" s="24"/>
      <c r="AU28623" s="24"/>
    </row>
    <row r="28624">
      <c r="J28624" s="18"/>
      <c r="N28624" s="24"/>
      <c r="Q28624" s="24"/>
      <c r="T28624" s="24"/>
      <c r="W28624" s="24"/>
      <c r="Z28624" s="24"/>
      <c r="AC28624" s="24"/>
      <c r="AI28624" s="24"/>
      <c r="AL28624" s="24"/>
      <c r="AO28624" s="24"/>
      <c r="AR28624" s="24"/>
      <c r="AU28624" s="24"/>
    </row>
    <row r="28625">
      <c r="J28625" s="18"/>
      <c r="N28625" s="24"/>
      <c r="Q28625" s="24"/>
      <c r="T28625" s="24"/>
      <c r="W28625" s="24"/>
      <c r="Z28625" s="24"/>
      <c r="AC28625" s="24"/>
      <c r="AI28625" s="24"/>
      <c r="AL28625" s="24"/>
      <c r="AO28625" s="24"/>
      <c r="AR28625" s="24"/>
      <c r="AU28625" s="24"/>
    </row>
    <row r="28626">
      <c r="J28626" s="18"/>
      <c r="N28626" s="24"/>
      <c r="Q28626" s="24"/>
      <c r="T28626" s="24"/>
      <c r="W28626" s="24"/>
      <c r="Z28626" s="24"/>
      <c r="AC28626" s="24"/>
      <c r="AI28626" s="24"/>
      <c r="AL28626" s="24"/>
      <c r="AO28626" s="24"/>
      <c r="AR28626" s="24"/>
      <c r="AU28626" s="24"/>
    </row>
    <row r="28627">
      <c r="J28627" s="18"/>
      <c r="N28627" s="24"/>
      <c r="Q28627" s="24"/>
      <c r="T28627" s="24"/>
      <c r="W28627" s="24"/>
      <c r="Z28627" s="24"/>
      <c r="AC28627" s="24"/>
      <c r="AI28627" s="24"/>
      <c r="AL28627" s="24"/>
      <c r="AO28627" s="24"/>
      <c r="AR28627" s="24"/>
      <c r="AU28627" s="24"/>
    </row>
    <row r="28628">
      <c r="J28628" s="18"/>
      <c r="N28628" s="24"/>
      <c r="Q28628" s="24"/>
      <c r="T28628" s="24"/>
      <c r="W28628" s="24"/>
      <c r="Z28628" s="24"/>
      <c r="AC28628" s="24"/>
      <c r="AI28628" s="24"/>
      <c r="AL28628" s="24"/>
      <c r="AO28628" s="24"/>
      <c r="AR28628" s="24"/>
      <c r="AU28628" s="24"/>
    </row>
    <row r="28629">
      <c r="J28629" s="18"/>
      <c r="N28629" s="24"/>
      <c r="Q28629" s="24"/>
      <c r="T28629" s="24"/>
      <c r="W28629" s="24"/>
      <c r="Z28629" s="24"/>
      <c r="AC28629" s="24"/>
      <c r="AI28629" s="24"/>
      <c r="AL28629" s="24"/>
      <c r="AO28629" s="24"/>
      <c r="AR28629" s="24"/>
      <c r="AU28629" s="24"/>
    </row>
    <row r="28630">
      <c r="J28630" s="18"/>
      <c r="N28630" s="24"/>
      <c r="Q28630" s="24"/>
      <c r="T28630" s="24"/>
      <c r="W28630" s="24"/>
      <c r="Z28630" s="24"/>
      <c r="AC28630" s="24"/>
      <c r="AI28630" s="24"/>
      <c r="AL28630" s="24"/>
      <c r="AO28630" s="24"/>
      <c r="AR28630" s="24"/>
      <c r="AU28630" s="24"/>
    </row>
    <row r="28631">
      <c r="J28631" s="18"/>
      <c r="N28631" s="24"/>
      <c r="Q28631" s="24"/>
      <c r="T28631" s="24"/>
      <c r="W28631" s="24"/>
      <c r="Z28631" s="24"/>
      <c r="AC28631" s="24"/>
      <c r="AI28631" s="24"/>
      <c r="AL28631" s="24"/>
      <c r="AO28631" s="24"/>
      <c r="AR28631" s="24"/>
      <c r="AU28631" s="24"/>
    </row>
    <row r="28632">
      <c r="J28632" s="18"/>
      <c r="N28632" s="24"/>
      <c r="Q28632" s="24"/>
      <c r="T28632" s="24"/>
      <c r="W28632" s="24"/>
      <c r="Z28632" s="24"/>
      <c r="AC28632" s="24"/>
      <c r="AI28632" s="24"/>
      <c r="AL28632" s="24"/>
      <c r="AO28632" s="24"/>
      <c r="AR28632" s="24"/>
      <c r="AU28632" s="24"/>
    </row>
    <row r="28633">
      <c r="J28633" s="18"/>
      <c r="N28633" s="24"/>
      <c r="Q28633" s="24"/>
      <c r="T28633" s="24"/>
      <c r="W28633" s="24"/>
      <c r="Z28633" s="24"/>
      <c r="AC28633" s="24"/>
      <c r="AI28633" s="24"/>
      <c r="AL28633" s="24"/>
      <c r="AO28633" s="24"/>
      <c r="AR28633" s="24"/>
      <c r="AU28633" s="24"/>
    </row>
    <row r="28634">
      <c r="J28634" s="18"/>
      <c r="N28634" s="24"/>
      <c r="Q28634" s="24"/>
      <c r="T28634" s="24"/>
      <c r="W28634" s="24"/>
      <c r="Z28634" s="24"/>
      <c r="AC28634" s="24"/>
      <c r="AI28634" s="24"/>
      <c r="AL28634" s="24"/>
      <c r="AO28634" s="24"/>
      <c r="AR28634" s="24"/>
      <c r="AU28634" s="24"/>
    </row>
    <row r="28635">
      <c r="J28635" s="18"/>
      <c r="N28635" s="24"/>
      <c r="Q28635" s="24"/>
      <c r="T28635" s="24"/>
      <c r="W28635" s="24"/>
      <c r="Z28635" s="24"/>
      <c r="AC28635" s="24"/>
      <c r="AI28635" s="24"/>
      <c r="AL28635" s="24"/>
      <c r="AO28635" s="24"/>
      <c r="AR28635" s="24"/>
      <c r="AU28635" s="24"/>
    </row>
    <row r="28636">
      <c r="J28636" s="18"/>
      <c r="N28636" s="24"/>
      <c r="Q28636" s="24"/>
      <c r="T28636" s="24"/>
      <c r="W28636" s="24"/>
      <c r="Z28636" s="24"/>
      <c r="AC28636" s="24"/>
      <c r="AI28636" s="24"/>
      <c r="AL28636" s="24"/>
      <c r="AO28636" s="24"/>
      <c r="AR28636" s="24"/>
      <c r="AU28636" s="24"/>
    </row>
    <row r="28637">
      <c r="J28637" s="18"/>
      <c r="N28637" s="24"/>
      <c r="Q28637" s="24"/>
      <c r="T28637" s="24"/>
      <c r="W28637" s="24"/>
      <c r="Z28637" s="24"/>
      <c r="AC28637" s="24"/>
      <c r="AI28637" s="24"/>
      <c r="AL28637" s="24"/>
      <c r="AO28637" s="24"/>
      <c r="AR28637" s="24"/>
      <c r="AU28637" s="24"/>
    </row>
    <row r="28638">
      <c r="J28638" s="18"/>
      <c r="N28638" s="24"/>
      <c r="Q28638" s="24"/>
      <c r="T28638" s="24"/>
      <c r="W28638" s="24"/>
      <c r="Z28638" s="24"/>
      <c r="AC28638" s="24"/>
      <c r="AI28638" s="24"/>
      <c r="AL28638" s="24"/>
      <c r="AO28638" s="24"/>
      <c r="AR28638" s="24"/>
      <c r="AU28638" s="24"/>
    </row>
    <row r="28639">
      <c r="J28639" s="18"/>
      <c r="N28639" s="24"/>
      <c r="Q28639" s="24"/>
      <c r="T28639" s="24"/>
      <c r="W28639" s="24"/>
      <c r="Z28639" s="24"/>
      <c r="AC28639" s="24"/>
      <c r="AI28639" s="24"/>
      <c r="AL28639" s="24"/>
      <c r="AO28639" s="24"/>
      <c r="AR28639" s="24"/>
      <c r="AU28639" s="24"/>
    </row>
    <row r="28640">
      <c r="J28640" s="18"/>
      <c r="N28640" s="24"/>
      <c r="Q28640" s="24"/>
      <c r="T28640" s="24"/>
      <c r="W28640" s="24"/>
      <c r="Z28640" s="24"/>
      <c r="AC28640" s="24"/>
      <c r="AI28640" s="24"/>
      <c r="AL28640" s="24"/>
      <c r="AO28640" s="24"/>
      <c r="AR28640" s="24"/>
      <c r="AU28640" s="24"/>
    </row>
    <row r="28641">
      <c r="J28641" s="18"/>
      <c r="N28641" s="24"/>
      <c r="Q28641" s="24"/>
      <c r="T28641" s="24"/>
      <c r="W28641" s="24"/>
      <c r="Z28641" s="24"/>
      <c r="AC28641" s="24"/>
      <c r="AI28641" s="24"/>
      <c r="AL28641" s="24"/>
      <c r="AO28641" s="24"/>
      <c r="AR28641" s="24"/>
      <c r="AU28641" s="24"/>
    </row>
    <row r="28642">
      <c r="J28642" s="18"/>
      <c r="N28642" s="24"/>
      <c r="Q28642" s="24"/>
      <c r="T28642" s="24"/>
      <c r="W28642" s="24"/>
      <c r="Z28642" s="24"/>
      <c r="AC28642" s="24"/>
      <c r="AI28642" s="24"/>
      <c r="AL28642" s="24"/>
      <c r="AO28642" s="24"/>
      <c r="AR28642" s="24"/>
      <c r="AU28642" s="24"/>
    </row>
    <row r="28643">
      <c r="J28643" s="18"/>
      <c r="N28643" s="24"/>
      <c r="Q28643" s="24"/>
      <c r="T28643" s="24"/>
      <c r="W28643" s="24"/>
      <c r="Z28643" s="24"/>
      <c r="AC28643" s="24"/>
      <c r="AI28643" s="24"/>
      <c r="AL28643" s="24"/>
      <c r="AO28643" s="24"/>
      <c r="AR28643" s="24"/>
      <c r="AU28643" s="24"/>
    </row>
    <row r="28644">
      <c r="J28644" s="18"/>
      <c r="N28644" s="24"/>
      <c r="Q28644" s="24"/>
      <c r="T28644" s="24"/>
      <c r="W28644" s="24"/>
      <c r="Z28644" s="24"/>
      <c r="AC28644" s="24"/>
      <c r="AI28644" s="24"/>
      <c r="AL28644" s="24"/>
      <c r="AO28644" s="24"/>
      <c r="AR28644" s="24"/>
      <c r="AU28644" s="24"/>
    </row>
    <row r="28645">
      <c r="J28645" s="18"/>
      <c r="N28645" s="24"/>
      <c r="Q28645" s="24"/>
      <c r="T28645" s="24"/>
      <c r="W28645" s="24"/>
      <c r="Z28645" s="24"/>
      <c r="AC28645" s="24"/>
      <c r="AI28645" s="24"/>
      <c r="AL28645" s="24"/>
      <c r="AO28645" s="24"/>
      <c r="AR28645" s="24"/>
      <c r="AU28645" s="24"/>
    </row>
    <row r="28646">
      <c r="J28646" s="18"/>
      <c r="N28646" s="24"/>
      <c r="Q28646" s="24"/>
      <c r="T28646" s="24"/>
      <c r="W28646" s="24"/>
      <c r="Z28646" s="24"/>
      <c r="AC28646" s="24"/>
      <c r="AI28646" s="24"/>
      <c r="AL28646" s="24"/>
      <c r="AO28646" s="24"/>
      <c r="AR28646" s="24"/>
      <c r="AU28646" s="24"/>
    </row>
    <row r="28647">
      <c r="J28647" s="18"/>
      <c r="N28647" s="24"/>
      <c r="Q28647" s="24"/>
      <c r="T28647" s="24"/>
      <c r="W28647" s="24"/>
      <c r="Z28647" s="24"/>
      <c r="AC28647" s="24"/>
      <c r="AI28647" s="24"/>
      <c r="AL28647" s="24"/>
      <c r="AO28647" s="24"/>
      <c r="AR28647" s="24"/>
      <c r="AU28647" s="24"/>
    </row>
    <row r="28648">
      <c r="J28648" s="18"/>
      <c r="N28648" s="24"/>
      <c r="Q28648" s="24"/>
      <c r="T28648" s="24"/>
      <c r="W28648" s="24"/>
      <c r="Z28648" s="24"/>
      <c r="AC28648" s="24"/>
      <c r="AI28648" s="24"/>
      <c r="AL28648" s="24"/>
      <c r="AO28648" s="24"/>
      <c r="AR28648" s="24"/>
      <c r="AU28648" s="24"/>
    </row>
    <row r="28649">
      <c r="J28649" s="18"/>
      <c r="N28649" s="24"/>
      <c r="Q28649" s="24"/>
      <c r="T28649" s="24"/>
      <c r="W28649" s="24"/>
      <c r="Z28649" s="24"/>
      <c r="AC28649" s="24"/>
      <c r="AI28649" s="24"/>
      <c r="AL28649" s="24"/>
      <c r="AO28649" s="24"/>
      <c r="AR28649" s="24"/>
      <c r="AU28649" s="24"/>
    </row>
    <row r="28650">
      <c r="J28650" s="18"/>
      <c r="N28650" s="24"/>
      <c r="Q28650" s="24"/>
      <c r="T28650" s="24"/>
      <c r="W28650" s="24"/>
      <c r="Z28650" s="24"/>
      <c r="AC28650" s="24"/>
      <c r="AI28650" s="24"/>
      <c r="AL28650" s="24"/>
      <c r="AO28650" s="24"/>
      <c r="AR28650" s="24"/>
      <c r="AU28650" s="24"/>
    </row>
    <row r="28651">
      <c r="J28651" s="18"/>
      <c r="N28651" s="24"/>
      <c r="Q28651" s="24"/>
      <c r="T28651" s="24"/>
      <c r="W28651" s="24"/>
      <c r="Z28651" s="24"/>
      <c r="AC28651" s="24"/>
      <c r="AI28651" s="24"/>
      <c r="AL28651" s="24"/>
      <c r="AO28651" s="24"/>
      <c r="AR28651" s="24"/>
      <c r="AU28651" s="24"/>
    </row>
    <row r="28652">
      <c r="J28652" s="18"/>
      <c r="N28652" s="24"/>
      <c r="Q28652" s="24"/>
      <c r="T28652" s="24"/>
      <c r="W28652" s="24"/>
      <c r="Z28652" s="24"/>
      <c r="AC28652" s="24"/>
      <c r="AI28652" s="24"/>
      <c r="AL28652" s="24"/>
      <c r="AO28652" s="24"/>
      <c r="AR28652" s="24"/>
      <c r="AU28652" s="24"/>
    </row>
    <row r="28653">
      <c r="J28653" s="18"/>
      <c r="N28653" s="24"/>
      <c r="Q28653" s="24"/>
      <c r="T28653" s="24"/>
      <c r="W28653" s="24"/>
      <c r="Z28653" s="24"/>
      <c r="AC28653" s="24"/>
      <c r="AI28653" s="24"/>
      <c r="AL28653" s="24"/>
      <c r="AO28653" s="24"/>
      <c r="AR28653" s="24"/>
      <c r="AU28653" s="24"/>
    </row>
    <row r="28654">
      <c r="J28654" s="18"/>
      <c r="N28654" s="24"/>
      <c r="Q28654" s="24"/>
      <c r="T28654" s="24"/>
      <c r="W28654" s="24"/>
      <c r="Z28654" s="24"/>
      <c r="AC28654" s="24"/>
      <c r="AI28654" s="24"/>
      <c r="AL28654" s="24"/>
      <c r="AO28654" s="24"/>
      <c r="AR28654" s="24"/>
      <c r="AU28654" s="24"/>
    </row>
    <row r="28655">
      <c r="J28655" s="18"/>
      <c r="N28655" s="24"/>
      <c r="Q28655" s="24"/>
      <c r="T28655" s="24"/>
      <c r="W28655" s="24"/>
      <c r="Z28655" s="24"/>
      <c r="AC28655" s="24"/>
      <c r="AI28655" s="24"/>
      <c r="AL28655" s="24"/>
      <c r="AO28655" s="24"/>
      <c r="AR28655" s="24"/>
      <c r="AU28655" s="24"/>
    </row>
    <row r="28656">
      <c r="J28656" s="18"/>
      <c r="N28656" s="24"/>
      <c r="Q28656" s="24"/>
      <c r="T28656" s="24"/>
      <c r="W28656" s="24"/>
      <c r="Z28656" s="24"/>
      <c r="AC28656" s="24"/>
      <c r="AI28656" s="24"/>
      <c r="AL28656" s="24"/>
      <c r="AO28656" s="24"/>
      <c r="AR28656" s="24"/>
      <c r="AU28656" s="24"/>
    </row>
    <row r="28657">
      <c r="J28657" s="18"/>
      <c r="N28657" s="24"/>
      <c r="Q28657" s="24"/>
      <c r="T28657" s="24"/>
      <c r="W28657" s="24"/>
      <c r="Z28657" s="24"/>
      <c r="AC28657" s="24"/>
      <c r="AI28657" s="24"/>
      <c r="AL28657" s="24"/>
      <c r="AO28657" s="24"/>
      <c r="AR28657" s="24"/>
      <c r="AU28657" s="24"/>
    </row>
    <row r="28658">
      <c r="J28658" s="18"/>
      <c r="N28658" s="24"/>
      <c r="Q28658" s="24"/>
      <c r="T28658" s="24"/>
      <c r="W28658" s="24"/>
      <c r="Z28658" s="24"/>
      <c r="AC28658" s="24"/>
      <c r="AI28658" s="24"/>
      <c r="AL28658" s="24"/>
      <c r="AO28658" s="24"/>
      <c r="AR28658" s="24"/>
      <c r="AU28658" s="24"/>
    </row>
    <row r="28659">
      <c r="J28659" s="18"/>
      <c r="N28659" s="24"/>
      <c r="Q28659" s="24"/>
      <c r="T28659" s="24"/>
      <c r="W28659" s="24"/>
      <c r="Z28659" s="24"/>
      <c r="AC28659" s="24"/>
      <c r="AI28659" s="24"/>
      <c r="AL28659" s="24"/>
      <c r="AO28659" s="24"/>
      <c r="AR28659" s="24"/>
      <c r="AU28659" s="24"/>
    </row>
    <row r="28660">
      <c r="J28660" s="18"/>
      <c r="N28660" s="24"/>
      <c r="Q28660" s="24"/>
      <c r="T28660" s="24"/>
      <c r="W28660" s="24"/>
      <c r="Z28660" s="24"/>
      <c r="AC28660" s="24"/>
      <c r="AI28660" s="24"/>
      <c r="AL28660" s="24"/>
      <c r="AO28660" s="24"/>
      <c r="AR28660" s="24"/>
      <c r="AU28660" s="24"/>
    </row>
    <row r="28661">
      <c r="J28661" s="18"/>
      <c r="N28661" s="24"/>
      <c r="Q28661" s="24"/>
      <c r="T28661" s="24"/>
      <c r="W28661" s="24"/>
      <c r="Z28661" s="24"/>
      <c r="AC28661" s="24"/>
      <c r="AI28661" s="24"/>
      <c r="AL28661" s="24"/>
      <c r="AO28661" s="24"/>
      <c r="AR28661" s="24"/>
      <c r="AU28661" s="24"/>
    </row>
    <row r="28662">
      <c r="J28662" s="18"/>
      <c r="N28662" s="24"/>
      <c r="Q28662" s="24"/>
      <c r="T28662" s="24"/>
      <c r="W28662" s="24"/>
      <c r="Z28662" s="24"/>
      <c r="AC28662" s="24"/>
      <c r="AI28662" s="24"/>
      <c r="AL28662" s="24"/>
      <c r="AO28662" s="24"/>
      <c r="AR28662" s="24"/>
      <c r="AU28662" s="24"/>
    </row>
    <row r="28663">
      <c r="J28663" s="18"/>
      <c r="N28663" s="24"/>
      <c r="Q28663" s="24"/>
      <c r="T28663" s="24"/>
      <c r="W28663" s="24"/>
      <c r="Z28663" s="24"/>
      <c r="AC28663" s="24"/>
      <c r="AI28663" s="24"/>
      <c r="AL28663" s="24"/>
      <c r="AO28663" s="24"/>
      <c r="AR28663" s="24"/>
      <c r="AU28663" s="24"/>
    </row>
    <row r="28664">
      <c r="J28664" s="18"/>
      <c r="N28664" s="24"/>
      <c r="Q28664" s="24"/>
      <c r="T28664" s="24"/>
      <c r="W28664" s="24"/>
      <c r="Z28664" s="24"/>
      <c r="AC28664" s="24"/>
      <c r="AI28664" s="24"/>
      <c r="AL28664" s="24"/>
      <c r="AO28664" s="24"/>
      <c r="AR28664" s="24"/>
      <c r="AU28664" s="24"/>
    </row>
    <row r="28665">
      <c r="J28665" s="18"/>
      <c r="N28665" s="24"/>
      <c r="Q28665" s="24"/>
      <c r="T28665" s="24"/>
      <c r="W28665" s="24"/>
      <c r="Z28665" s="24"/>
      <c r="AC28665" s="24"/>
      <c r="AI28665" s="24"/>
      <c r="AL28665" s="24"/>
      <c r="AO28665" s="24"/>
      <c r="AR28665" s="24"/>
      <c r="AU28665" s="24"/>
    </row>
    <row r="28666">
      <c r="J28666" s="18"/>
      <c r="N28666" s="24"/>
      <c r="Q28666" s="24"/>
      <c r="T28666" s="24"/>
      <c r="W28666" s="24"/>
      <c r="Z28666" s="24"/>
      <c r="AC28666" s="24"/>
      <c r="AI28666" s="24"/>
      <c r="AL28666" s="24"/>
      <c r="AO28666" s="24"/>
      <c r="AR28666" s="24"/>
      <c r="AU28666" s="24"/>
    </row>
    <row r="28667">
      <c r="J28667" s="18"/>
      <c r="N28667" s="24"/>
      <c r="Q28667" s="24"/>
      <c r="T28667" s="24"/>
      <c r="W28667" s="24"/>
      <c r="Z28667" s="24"/>
      <c r="AC28667" s="24"/>
      <c r="AI28667" s="24"/>
      <c r="AL28667" s="24"/>
      <c r="AO28667" s="24"/>
      <c r="AR28667" s="24"/>
      <c r="AU28667" s="24"/>
    </row>
    <row r="28668">
      <c r="J28668" s="18"/>
      <c r="N28668" s="24"/>
      <c r="Q28668" s="24"/>
      <c r="T28668" s="24"/>
      <c r="W28668" s="24"/>
      <c r="Z28668" s="24"/>
      <c r="AC28668" s="24"/>
      <c r="AI28668" s="24"/>
      <c r="AL28668" s="24"/>
      <c r="AO28668" s="24"/>
      <c r="AR28668" s="24"/>
      <c r="AU28668" s="24"/>
    </row>
    <row r="28669">
      <c r="J28669" s="18"/>
      <c r="N28669" s="24"/>
      <c r="Q28669" s="24"/>
      <c r="T28669" s="24"/>
      <c r="W28669" s="24"/>
      <c r="Z28669" s="24"/>
      <c r="AC28669" s="24"/>
      <c r="AI28669" s="24"/>
      <c r="AL28669" s="24"/>
      <c r="AO28669" s="24"/>
      <c r="AR28669" s="24"/>
      <c r="AU28669" s="24"/>
    </row>
    <row r="28670">
      <c r="J28670" s="18"/>
      <c r="N28670" s="24"/>
      <c r="Q28670" s="24"/>
      <c r="T28670" s="24"/>
      <c r="W28670" s="24"/>
      <c r="Z28670" s="24"/>
      <c r="AC28670" s="24"/>
      <c r="AI28670" s="24"/>
      <c r="AL28670" s="24"/>
      <c r="AO28670" s="24"/>
      <c r="AR28670" s="24"/>
      <c r="AU28670" s="24"/>
    </row>
    <row r="28671">
      <c r="J28671" s="18"/>
      <c r="N28671" s="24"/>
      <c r="Q28671" s="24"/>
      <c r="T28671" s="24"/>
      <c r="W28671" s="24"/>
      <c r="Z28671" s="24"/>
      <c r="AC28671" s="24"/>
      <c r="AI28671" s="24"/>
      <c r="AL28671" s="24"/>
      <c r="AO28671" s="24"/>
      <c r="AR28671" s="24"/>
      <c r="AU28671" s="24"/>
    </row>
    <row r="28672">
      <c r="J28672" s="18"/>
      <c r="N28672" s="24"/>
      <c r="Q28672" s="24"/>
      <c r="T28672" s="24"/>
      <c r="W28672" s="24"/>
      <c r="Z28672" s="24"/>
      <c r="AC28672" s="24"/>
      <c r="AI28672" s="24"/>
      <c r="AL28672" s="24"/>
      <c r="AO28672" s="24"/>
      <c r="AR28672" s="24"/>
      <c r="AU28672" s="24"/>
    </row>
    <row r="28673">
      <c r="J28673" s="18"/>
      <c r="N28673" s="24"/>
      <c r="Q28673" s="24"/>
      <c r="T28673" s="24"/>
      <c r="W28673" s="24"/>
      <c r="Z28673" s="24"/>
      <c r="AC28673" s="24"/>
      <c r="AI28673" s="24"/>
      <c r="AL28673" s="24"/>
      <c r="AO28673" s="24"/>
      <c r="AR28673" s="24"/>
      <c r="AU28673" s="24"/>
    </row>
    <row r="28674">
      <c r="J28674" s="18"/>
      <c r="N28674" s="24"/>
      <c r="Q28674" s="24"/>
      <c r="T28674" s="24"/>
      <c r="W28674" s="24"/>
      <c r="Z28674" s="24"/>
      <c r="AC28674" s="24"/>
      <c r="AI28674" s="24"/>
      <c r="AL28674" s="24"/>
      <c r="AO28674" s="24"/>
      <c r="AR28674" s="24"/>
      <c r="AU28674" s="24"/>
    </row>
    <row r="28675">
      <c r="J28675" s="18"/>
      <c r="N28675" s="24"/>
      <c r="Q28675" s="24"/>
      <c r="T28675" s="24"/>
      <c r="W28675" s="24"/>
      <c r="Z28675" s="24"/>
      <c r="AC28675" s="24"/>
      <c r="AI28675" s="24"/>
      <c r="AL28675" s="24"/>
      <c r="AO28675" s="24"/>
      <c r="AR28675" s="24"/>
      <c r="AU28675" s="24"/>
    </row>
    <row r="28676">
      <c r="J28676" s="18"/>
      <c r="N28676" s="24"/>
      <c r="Q28676" s="24"/>
      <c r="T28676" s="24"/>
      <c r="W28676" s="24"/>
      <c r="Z28676" s="24"/>
      <c r="AC28676" s="24"/>
      <c r="AI28676" s="24"/>
      <c r="AL28676" s="24"/>
      <c r="AO28676" s="24"/>
      <c r="AR28676" s="24"/>
      <c r="AU28676" s="24"/>
    </row>
    <row r="28677">
      <c r="J28677" s="18"/>
      <c r="N28677" s="24"/>
      <c r="Q28677" s="24"/>
      <c r="T28677" s="24"/>
      <c r="W28677" s="24"/>
      <c r="Z28677" s="24"/>
      <c r="AC28677" s="24"/>
      <c r="AI28677" s="24"/>
      <c r="AL28677" s="24"/>
      <c r="AO28677" s="24"/>
      <c r="AR28677" s="24"/>
      <c r="AU28677" s="24"/>
    </row>
    <row r="28678">
      <c r="J28678" s="18"/>
      <c r="N28678" s="24"/>
      <c r="Q28678" s="24"/>
      <c r="T28678" s="24"/>
      <c r="W28678" s="24"/>
      <c r="Z28678" s="24"/>
      <c r="AC28678" s="24"/>
      <c r="AI28678" s="24"/>
      <c r="AL28678" s="24"/>
      <c r="AO28678" s="24"/>
      <c r="AR28678" s="24"/>
      <c r="AU28678" s="24"/>
    </row>
    <row r="28679">
      <c r="J28679" s="18"/>
      <c r="N28679" s="24"/>
      <c r="Q28679" s="24"/>
      <c r="T28679" s="24"/>
      <c r="W28679" s="24"/>
      <c r="Z28679" s="24"/>
      <c r="AC28679" s="24"/>
      <c r="AI28679" s="24"/>
      <c r="AL28679" s="24"/>
      <c r="AO28679" s="24"/>
      <c r="AR28679" s="24"/>
      <c r="AU28679" s="24"/>
    </row>
    <row r="28680">
      <c r="J28680" s="18"/>
      <c r="N28680" s="24"/>
      <c r="Q28680" s="24"/>
      <c r="T28680" s="24"/>
      <c r="W28680" s="24"/>
      <c r="Z28680" s="24"/>
      <c r="AC28680" s="24"/>
      <c r="AI28680" s="24"/>
      <c r="AL28680" s="24"/>
      <c r="AO28680" s="24"/>
      <c r="AR28680" s="24"/>
      <c r="AU28680" s="24"/>
    </row>
    <row r="28681">
      <c r="J28681" s="18"/>
      <c r="N28681" s="24"/>
      <c r="Q28681" s="24"/>
      <c r="T28681" s="24"/>
      <c r="W28681" s="24"/>
      <c r="Z28681" s="24"/>
      <c r="AC28681" s="24"/>
      <c r="AI28681" s="24"/>
      <c r="AL28681" s="24"/>
      <c r="AO28681" s="24"/>
      <c r="AR28681" s="24"/>
      <c r="AU28681" s="24"/>
    </row>
    <row r="28682">
      <c r="J28682" s="18"/>
      <c r="N28682" s="24"/>
      <c r="Q28682" s="24"/>
      <c r="T28682" s="24"/>
      <c r="W28682" s="24"/>
      <c r="Z28682" s="24"/>
      <c r="AC28682" s="24"/>
      <c r="AI28682" s="24"/>
      <c r="AL28682" s="24"/>
      <c r="AO28682" s="24"/>
      <c r="AR28682" s="24"/>
      <c r="AU28682" s="24"/>
    </row>
    <row r="28683">
      <c r="J28683" s="18"/>
      <c r="N28683" s="24"/>
      <c r="Q28683" s="24"/>
      <c r="T28683" s="24"/>
      <c r="W28683" s="24"/>
      <c r="Z28683" s="24"/>
      <c r="AC28683" s="24"/>
      <c r="AI28683" s="24"/>
      <c r="AL28683" s="24"/>
      <c r="AO28683" s="24"/>
      <c r="AR28683" s="24"/>
      <c r="AU28683" s="24"/>
    </row>
    <row r="28684">
      <c r="J28684" s="18"/>
      <c r="N28684" s="24"/>
      <c r="Q28684" s="24"/>
      <c r="T28684" s="24"/>
      <c r="W28684" s="24"/>
      <c r="Z28684" s="24"/>
      <c r="AC28684" s="24"/>
      <c r="AI28684" s="24"/>
      <c r="AL28684" s="24"/>
      <c r="AO28684" s="24"/>
      <c r="AR28684" s="24"/>
      <c r="AU28684" s="24"/>
    </row>
    <row r="28685">
      <c r="J28685" s="18"/>
      <c r="N28685" s="24"/>
      <c r="Q28685" s="24"/>
      <c r="T28685" s="24"/>
      <c r="W28685" s="24"/>
      <c r="Z28685" s="24"/>
      <c r="AC28685" s="24"/>
      <c r="AI28685" s="24"/>
      <c r="AL28685" s="24"/>
      <c r="AO28685" s="24"/>
      <c r="AR28685" s="24"/>
      <c r="AU28685" s="24"/>
    </row>
    <row r="28686">
      <c r="J28686" s="18"/>
      <c r="N28686" s="24"/>
      <c r="Q28686" s="24"/>
      <c r="T28686" s="24"/>
      <c r="W28686" s="24"/>
      <c r="Z28686" s="24"/>
      <c r="AC28686" s="24"/>
      <c r="AI28686" s="24"/>
      <c r="AL28686" s="24"/>
      <c r="AO28686" s="24"/>
      <c r="AR28686" s="24"/>
      <c r="AU28686" s="24"/>
    </row>
    <row r="28687">
      <c r="J28687" s="18"/>
      <c r="N28687" s="24"/>
      <c r="Q28687" s="24"/>
      <c r="T28687" s="24"/>
      <c r="W28687" s="24"/>
      <c r="Z28687" s="24"/>
      <c r="AC28687" s="24"/>
      <c r="AI28687" s="24"/>
      <c r="AL28687" s="24"/>
      <c r="AO28687" s="24"/>
      <c r="AR28687" s="24"/>
      <c r="AU28687" s="24"/>
    </row>
    <row r="28688">
      <c r="J28688" s="18"/>
      <c r="N28688" s="24"/>
      <c r="Q28688" s="24"/>
      <c r="T28688" s="24"/>
      <c r="W28688" s="24"/>
      <c r="Z28688" s="24"/>
      <c r="AC28688" s="24"/>
      <c r="AI28688" s="24"/>
      <c r="AL28688" s="24"/>
      <c r="AO28688" s="24"/>
      <c r="AR28688" s="24"/>
      <c r="AU28688" s="24"/>
    </row>
    <row r="28689">
      <c r="J28689" s="18"/>
      <c r="N28689" s="24"/>
      <c r="Q28689" s="24"/>
      <c r="T28689" s="24"/>
      <c r="W28689" s="24"/>
      <c r="Z28689" s="24"/>
      <c r="AC28689" s="24"/>
      <c r="AI28689" s="24"/>
      <c r="AL28689" s="24"/>
      <c r="AO28689" s="24"/>
      <c r="AR28689" s="24"/>
      <c r="AU28689" s="24"/>
    </row>
    <row r="28690">
      <c r="J28690" s="18"/>
      <c r="N28690" s="24"/>
      <c r="Q28690" s="24"/>
      <c r="T28690" s="24"/>
      <c r="W28690" s="24"/>
      <c r="Z28690" s="24"/>
      <c r="AC28690" s="24"/>
      <c r="AI28690" s="24"/>
      <c r="AL28690" s="24"/>
      <c r="AO28690" s="24"/>
      <c r="AR28690" s="24"/>
      <c r="AU28690" s="24"/>
    </row>
    <row r="28691">
      <c r="J28691" s="18"/>
      <c r="N28691" s="24"/>
      <c r="Q28691" s="24"/>
      <c r="T28691" s="24"/>
      <c r="W28691" s="24"/>
      <c r="Z28691" s="24"/>
      <c r="AC28691" s="24"/>
      <c r="AI28691" s="24"/>
      <c r="AL28691" s="24"/>
      <c r="AO28691" s="24"/>
      <c r="AR28691" s="24"/>
      <c r="AU28691" s="24"/>
    </row>
    <row r="28692">
      <c r="J28692" s="18"/>
      <c r="N28692" s="24"/>
      <c r="Q28692" s="24"/>
      <c r="T28692" s="24"/>
      <c r="W28692" s="24"/>
      <c r="Z28692" s="24"/>
      <c r="AC28692" s="24"/>
      <c r="AI28692" s="24"/>
      <c r="AL28692" s="24"/>
      <c r="AO28692" s="24"/>
      <c r="AR28692" s="24"/>
      <c r="AU28692" s="24"/>
    </row>
    <row r="28693">
      <c r="J28693" s="18"/>
      <c r="N28693" s="24"/>
      <c r="Q28693" s="24"/>
      <c r="T28693" s="24"/>
      <c r="W28693" s="24"/>
      <c r="Z28693" s="24"/>
      <c r="AC28693" s="24"/>
      <c r="AI28693" s="24"/>
      <c r="AL28693" s="24"/>
      <c r="AO28693" s="24"/>
      <c r="AR28693" s="24"/>
      <c r="AU28693" s="24"/>
    </row>
    <row r="28694">
      <c r="J28694" s="18"/>
      <c r="N28694" s="24"/>
      <c r="Q28694" s="24"/>
      <c r="T28694" s="24"/>
      <c r="W28694" s="24"/>
      <c r="Z28694" s="24"/>
      <c r="AC28694" s="24"/>
      <c r="AI28694" s="24"/>
      <c r="AL28694" s="24"/>
      <c r="AO28694" s="24"/>
      <c r="AR28694" s="24"/>
      <c r="AU28694" s="24"/>
    </row>
    <row r="28695">
      <c r="J28695" s="18"/>
      <c r="N28695" s="24"/>
      <c r="Q28695" s="24"/>
      <c r="T28695" s="24"/>
      <c r="W28695" s="24"/>
      <c r="Z28695" s="24"/>
      <c r="AC28695" s="24"/>
      <c r="AI28695" s="24"/>
      <c r="AL28695" s="24"/>
      <c r="AO28695" s="24"/>
      <c r="AR28695" s="24"/>
      <c r="AU28695" s="24"/>
    </row>
    <row r="28696">
      <c r="J28696" s="18"/>
      <c r="N28696" s="24"/>
      <c r="Q28696" s="24"/>
      <c r="T28696" s="24"/>
      <c r="W28696" s="24"/>
      <c r="Z28696" s="24"/>
      <c r="AC28696" s="24"/>
      <c r="AI28696" s="24"/>
      <c r="AL28696" s="24"/>
      <c r="AO28696" s="24"/>
      <c r="AR28696" s="24"/>
      <c r="AU28696" s="24"/>
    </row>
    <row r="28697">
      <c r="J28697" s="18"/>
      <c r="N28697" s="24"/>
      <c r="Q28697" s="24"/>
      <c r="T28697" s="24"/>
      <c r="W28697" s="24"/>
      <c r="Z28697" s="24"/>
      <c r="AC28697" s="24"/>
      <c r="AI28697" s="24"/>
      <c r="AL28697" s="24"/>
      <c r="AO28697" s="24"/>
      <c r="AR28697" s="24"/>
      <c r="AU28697" s="24"/>
    </row>
    <row r="28698">
      <c r="J28698" s="18"/>
      <c r="N28698" s="24"/>
      <c r="Q28698" s="24"/>
      <c r="T28698" s="24"/>
      <c r="W28698" s="24"/>
      <c r="Z28698" s="24"/>
      <c r="AC28698" s="24"/>
      <c r="AI28698" s="24"/>
      <c r="AL28698" s="24"/>
      <c r="AO28698" s="24"/>
      <c r="AR28698" s="24"/>
      <c r="AU28698" s="24"/>
    </row>
    <row r="28699">
      <c r="J28699" s="18"/>
      <c r="N28699" s="24"/>
      <c r="Q28699" s="24"/>
      <c r="T28699" s="24"/>
      <c r="W28699" s="24"/>
      <c r="Z28699" s="24"/>
      <c r="AC28699" s="24"/>
      <c r="AI28699" s="24"/>
      <c r="AL28699" s="24"/>
      <c r="AO28699" s="24"/>
      <c r="AR28699" s="24"/>
      <c r="AU28699" s="24"/>
    </row>
    <row r="28700">
      <c r="J28700" s="18"/>
      <c r="N28700" s="24"/>
      <c r="Q28700" s="24"/>
      <c r="T28700" s="24"/>
      <c r="W28700" s="24"/>
      <c r="Z28700" s="24"/>
      <c r="AC28700" s="24"/>
      <c r="AI28700" s="24"/>
      <c r="AL28700" s="24"/>
      <c r="AO28700" s="24"/>
      <c r="AR28700" s="24"/>
      <c r="AU28700" s="24"/>
    </row>
    <row r="28701">
      <c r="J28701" s="18"/>
      <c r="N28701" s="24"/>
      <c r="Q28701" s="24"/>
      <c r="T28701" s="24"/>
      <c r="W28701" s="24"/>
      <c r="Z28701" s="24"/>
      <c r="AC28701" s="24"/>
      <c r="AI28701" s="24"/>
      <c r="AL28701" s="24"/>
      <c r="AO28701" s="24"/>
      <c r="AR28701" s="24"/>
      <c r="AU28701" s="24"/>
    </row>
    <row r="28702">
      <c r="J28702" s="18"/>
      <c r="N28702" s="24"/>
      <c r="Q28702" s="24"/>
      <c r="T28702" s="24"/>
      <c r="W28702" s="24"/>
      <c r="Z28702" s="24"/>
      <c r="AC28702" s="24"/>
      <c r="AI28702" s="24"/>
      <c r="AL28702" s="24"/>
      <c r="AO28702" s="24"/>
      <c r="AR28702" s="24"/>
      <c r="AU28702" s="24"/>
    </row>
    <row r="28703">
      <c r="J28703" s="18"/>
      <c r="N28703" s="24"/>
      <c r="Q28703" s="24"/>
      <c r="T28703" s="24"/>
      <c r="W28703" s="24"/>
      <c r="Z28703" s="24"/>
      <c r="AC28703" s="24"/>
      <c r="AI28703" s="24"/>
      <c r="AL28703" s="24"/>
      <c r="AO28703" s="24"/>
      <c r="AR28703" s="24"/>
      <c r="AU28703" s="24"/>
    </row>
    <row r="28704">
      <c r="J28704" s="18"/>
      <c r="N28704" s="24"/>
      <c r="Q28704" s="24"/>
      <c r="T28704" s="24"/>
      <c r="W28704" s="24"/>
      <c r="Z28704" s="24"/>
      <c r="AC28704" s="24"/>
      <c r="AI28704" s="24"/>
      <c r="AL28704" s="24"/>
      <c r="AO28704" s="24"/>
      <c r="AR28704" s="24"/>
      <c r="AU28704" s="24"/>
    </row>
    <row r="28705">
      <c r="J28705" s="18"/>
      <c r="N28705" s="24"/>
      <c r="Q28705" s="24"/>
      <c r="T28705" s="24"/>
      <c r="W28705" s="24"/>
      <c r="Z28705" s="24"/>
      <c r="AC28705" s="24"/>
      <c r="AI28705" s="24"/>
      <c r="AL28705" s="24"/>
      <c r="AO28705" s="24"/>
      <c r="AR28705" s="24"/>
      <c r="AU28705" s="24"/>
    </row>
    <row r="28706">
      <c r="J28706" s="18"/>
      <c r="N28706" s="24"/>
      <c r="Q28706" s="24"/>
      <c r="T28706" s="24"/>
      <c r="W28706" s="24"/>
      <c r="Z28706" s="24"/>
      <c r="AC28706" s="24"/>
      <c r="AI28706" s="24"/>
      <c r="AL28706" s="24"/>
      <c r="AO28706" s="24"/>
      <c r="AR28706" s="24"/>
      <c r="AU28706" s="24"/>
    </row>
    <row r="28707">
      <c r="J28707" s="18"/>
      <c r="N28707" s="24"/>
      <c r="Q28707" s="24"/>
      <c r="T28707" s="24"/>
      <c r="W28707" s="24"/>
      <c r="Z28707" s="24"/>
      <c r="AC28707" s="24"/>
      <c r="AI28707" s="24"/>
      <c r="AL28707" s="24"/>
      <c r="AO28707" s="24"/>
      <c r="AR28707" s="24"/>
      <c r="AU28707" s="24"/>
    </row>
    <row r="28708">
      <c r="J28708" s="18"/>
      <c r="N28708" s="24"/>
      <c r="Q28708" s="24"/>
      <c r="T28708" s="24"/>
      <c r="W28708" s="24"/>
      <c r="Z28708" s="24"/>
      <c r="AC28708" s="24"/>
      <c r="AI28708" s="24"/>
      <c r="AL28708" s="24"/>
      <c r="AO28708" s="24"/>
      <c r="AR28708" s="24"/>
      <c r="AU28708" s="24"/>
    </row>
    <row r="28709">
      <c r="J28709" s="18"/>
      <c r="N28709" s="24"/>
      <c r="Q28709" s="24"/>
      <c r="T28709" s="24"/>
      <c r="W28709" s="24"/>
      <c r="Z28709" s="24"/>
      <c r="AC28709" s="24"/>
      <c r="AI28709" s="24"/>
      <c r="AL28709" s="24"/>
      <c r="AO28709" s="24"/>
      <c r="AR28709" s="24"/>
      <c r="AU28709" s="24"/>
    </row>
    <row r="28710">
      <c r="J28710" s="18"/>
      <c r="N28710" s="24"/>
      <c r="Q28710" s="24"/>
      <c r="T28710" s="24"/>
      <c r="W28710" s="24"/>
      <c r="Z28710" s="24"/>
      <c r="AC28710" s="24"/>
      <c r="AI28710" s="24"/>
      <c r="AL28710" s="24"/>
      <c r="AO28710" s="24"/>
      <c r="AR28710" s="24"/>
      <c r="AU28710" s="24"/>
    </row>
    <row r="28711">
      <c r="J28711" s="18"/>
      <c r="N28711" s="24"/>
      <c r="Q28711" s="24"/>
      <c r="T28711" s="24"/>
      <c r="W28711" s="24"/>
      <c r="Z28711" s="24"/>
      <c r="AC28711" s="24"/>
      <c r="AI28711" s="24"/>
      <c r="AL28711" s="24"/>
      <c r="AO28711" s="24"/>
      <c r="AR28711" s="24"/>
      <c r="AU28711" s="24"/>
    </row>
    <row r="28712">
      <c r="J28712" s="18"/>
      <c r="N28712" s="24"/>
      <c r="Q28712" s="24"/>
      <c r="T28712" s="24"/>
      <c r="W28712" s="24"/>
      <c r="Z28712" s="24"/>
      <c r="AC28712" s="24"/>
      <c r="AI28712" s="24"/>
      <c r="AL28712" s="24"/>
      <c r="AO28712" s="24"/>
      <c r="AR28712" s="24"/>
      <c r="AU28712" s="24"/>
    </row>
    <row r="28713">
      <c r="J28713" s="18"/>
      <c r="N28713" s="24"/>
      <c r="Q28713" s="24"/>
      <c r="T28713" s="24"/>
      <c r="W28713" s="24"/>
      <c r="Z28713" s="24"/>
      <c r="AC28713" s="24"/>
      <c r="AI28713" s="24"/>
      <c r="AL28713" s="24"/>
      <c r="AO28713" s="24"/>
      <c r="AR28713" s="24"/>
      <c r="AU28713" s="24"/>
    </row>
    <row r="28714">
      <c r="J28714" s="18"/>
      <c r="N28714" s="24"/>
      <c r="Q28714" s="24"/>
      <c r="T28714" s="24"/>
      <c r="W28714" s="24"/>
      <c r="Z28714" s="24"/>
      <c r="AC28714" s="24"/>
      <c r="AI28714" s="24"/>
      <c r="AL28714" s="24"/>
      <c r="AO28714" s="24"/>
      <c r="AR28714" s="24"/>
      <c r="AU28714" s="24"/>
    </row>
    <row r="28715">
      <c r="J28715" s="18"/>
      <c r="N28715" s="24"/>
      <c r="Q28715" s="24"/>
      <c r="T28715" s="24"/>
      <c r="W28715" s="24"/>
      <c r="Z28715" s="24"/>
      <c r="AC28715" s="24"/>
      <c r="AI28715" s="24"/>
      <c r="AL28715" s="24"/>
      <c r="AO28715" s="24"/>
      <c r="AR28715" s="24"/>
      <c r="AU28715" s="24"/>
    </row>
    <row r="28716">
      <c r="J28716" s="18"/>
      <c r="N28716" s="24"/>
      <c r="Q28716" s="24"/>
      <c r="T28716" s="24"/>
      <c r="W28716" s="24"/>
      <c r="Z28716" s="24"/>
      <c r="AC28716" s="24"/>
      <c r="AI28716" s="24"/>
      <c r="AL28716" s="24"/>
      <c r="AO28716" s="24"/>
      <c r="AR28716" s="24"/>
      <c r="AU28716" s="24"/>
    </row>
    <row r="28717">
      <c r="J28717" s="18"/>
      <c r="N28717" s="24"/>
      <c r="Q28717" s="24"/>
      <c r="T28717" s="24"/>
      <c r="W28717" s="24"/>
      <c r="Z28717" s="24"/>
      <c r="AC28717" s="24"/>
      <c r="AI28717" s="24"/>
      <c r="AL28717" s="24"/>
      <c r="AO28717" s="24"/>
      <c r="AR28717" s="24"/>
      <c r="AU28717" s="24"/>
    </row>
    <row r="28718">
      <c r="J28718" s="18"/>
      <c r="N28718" s="24"/>
      <c r="Q28718" s="24"/>
      <c r="T28718" s="24"/>
      <c r="W28718" s="24"/>
      <c r="Z28718" s="24"/>
      <c r="AC28718" s="24"/>
      <c r="AI28718" s="24"/>
      <c r="AL28718" s="24"/>
      <c r="AO28718" s="24"/>
      <c r="AR28718" s="24"/>
      <c r="AU28718" s="24"/>
    </row>
    <row r="28719">
      <c r="J28719" s="18"/>
      <c r="N28719" s="24"/>
      <c r="Q28719" s="24"/>
      <c r="T28719" s="24"/>
      <c r="W28719" s="24"/>
      <c r="Z28719" s="24"/>
      <c r="AC28719" s="24"/>
      <c r="AI28719" s="24"/>
      <c r="AL28719" s="24"/>
      <c r="AO28719" s="24"/>
      <c r="AR28719" s="24"/>
      <c r="AU28719" s="24"/>
    </row>
    <row r="28720">
      <c r="J28720" s="18"/>
      <c r="N28720" s="24"/>
      <c r="Q28720" s="24"/>
      <c r="T28720" s="24"/>
      <c r="W28720" s="24"/>
      <c r="Z28720" s="24"/>
      <c r="AC28720" s="24"/>
      <c r="AI28720" s="24"/>
      <c r="AL28720" s="24"/>
      <c r="AO28720" s="24"/>
      <c r="AR28720" s="24"/>
      <c r="AU28720" s="24"/>
    </row>
    <row r="28721">
      <c r="J28721" s="18"/>
      <c r="N28721" s="24"/>
      <c r="Q28721" s="24"/>
      <c r="T28721" s="24"/>
      <c r="W28721" s="24"/>
      <c r="Z28721" s="24"/>
      <c r="AC28721" s="24"/>
      <c r="AI28721" s="24"/>
      <c r="AL28721" s="24"/>
      <c r="AO28721" s="24"/>
      <c r="AR28721" s="24"/>
      <c r="AU28721" s="24"/>
    </row>
    <row r="28722">
      <c r="J28722" s="18"/>
      <c r="N28722" s="24"/>
      <c r="Q28722" s="24"/>
      <c r="T28722" s="24"/>
      <c r="W28722" s="24"/>
      <c r="Z28722" s="24"/>
      <c r="AC28722" s="24"/>
      <c r="AI28722" s="24"/>
      <c r="AL28722" s="24"/>
      <c r="AO28722" s="24"/>
      <c r="AR28722" s="24"/>
      <c r="AU28722" s="24"/>
    </row>
    <row r="28723">
      <c r="J28723" s="18"/>
      <c r="N28723" s="24"/>
      <c r="Q28723" s="24"/>
      <c r="T28723" s="24"/>
      <c r="W28723" s="24"/>
      <c r="Z28723" s="24"/>
      <c r="AC28723" s="24"/>
      <c r="AI28723" s="24"/>
      <c r="AL28723" s="24"/>
      <c r="AO28723" s="24"/>
      <c r="AR28723" s="24"/>
      <c r="AU28723" s="24"/>
    </row>
    <row r="28724">
      <c r="J28724" s="18"/>
      <c r="N28724" s="24"/>
      <c r="Q28724" s="24"/>
      <c r="T28724" s="24"/>
      <c r="W28724" s="24"/>
      <c r="Z28724" s="24"/>
      <c r="AC28724" s="24"/>
      <c r="AI28724" s="24"/>
      <c r="AL28724" s="24"/>
      <c r="AO28724" s="24"/>
      <c r="AR28724" s="24"/>
      <c r="AU28724" s="24"/>
    </row>
    <row r="28725">
      <c r="J28725" s="18"/>
      <c r="N28725" s="24"/>
      <c r="Q28725" s="24"/>
      <c r="T28725" s="24"/>
      <c r="W28725" s="24"/>
      <c r="Z28725" s="24"/>
      <c r="AC28725" s="24"/>
      <c r="AI28725" s="24"/>
      <c r="AL28725" s="24"/>
      <c r="AO28725" s="24"/>
      <c r="AR28725" s="24"/>
      <c r="AU28725" s="24"/>
    </row>
    <row r="28726">
      <c r="J28726" s="18"/>
      <c r="N28726" s="24"/>
      <c r="Q28726" s="24"/>
      <c r="T28726" s="24"/>
      <c r="W28726" s="24"/>
      <c r="Z28726" s="24"/>
      <c r="AC28726" s="24"/>
      <c r="AI28726" s="24"/>
      <c r="AL28726" s="24"/>
      <c r="AO28726" s="24"/>
      <c r="AR28726" s="24"/>
      <c r="AU28726" s="24"/>
    </row>
    <row r="28727">
      <c r="J28727" s="18"/>
      <c r="N28727" s="24"/>
      <c r="Q28727" s="24"/>
      <c r="T28727" s="24"/>
      <c r="W28727" s="24"/>
      <c r="Z28727" s="24"/>
      <c r="AC28727" s="24"/>
      <c r="AI28727" s="24"/>
      <c r="AL28727" s="24"/>
      <c r="AO28727" s="24"/>
      <c r="AR28727" s="24"/>
      <c r="AU28727" s="24"/>
    </row>
    <row r="28728">
      <c r="J28728" s="18"/>
      <c r="N28728" s="24"/>
      <c r="Q28728" s="24"/>
      <c r="T28728" s="24"/>
      <c r="W28728" s="24"/>
      <c r="Z28728" s="24"/>
      <c r="AC28728" s="24"/>
      <c r="AI28728" s="24"/>
      <c r="AL28728" s="24"/>
      <c r="AO28728" s="24"/>
      <c r="AR28728" s="24"/>
      <c r="AU28728" s="24"/>
    </row>
    <row r="28729">
      <c r="J28729" s="18"/>
      <c r="N28729" s="24"/>
      <c r="Q28729" s="24"/>
      <c r="T28729" s="24"/>
      <c r="W28729" s="24"/>
      <c r="Z28729" s="24"/>
      <c r="AC28729" s="24"/>
      <c r="AI28729" s="24"/>
      <c r="AL28729" s="24"/>
      <c r="AO28729" s="24"/>
      <c r="AR28729" s="24"/>
      <c r="AU28729" s="24"/>
    </row>
    <row r="28730">
      <c r="J28730" s="18"/>
      <c r="N28730" s="24"/>
      <c r="Q28730" s="24"/>
      <c r="T28730" s="24"/>
      <c r="W28730" s="24"/>
      <c r="Z28730" s="24"/>
      <c r="AC28730" s="24"/>
      <c r="AI28730" s="24"/>
      <c r="AL28730" s="24"/>
      <c r="AO28730" s="24"/>
      <c r="AR28730" s="24"/>
      <c r="AU28730" s="24"/>
    </row>
    <row r="28731">
      <c r="J28731" s="18"/>
      <c r="N28731" s="24"/>
      <c r="Q28731" s="24"/>
      <c r="T28731" s="24"/>
      <c r="W28731" s="24"/>
      <c r="Z28731" s="24"/>
      <c r="AC28731" s="24"/>
      <c r="AI28731" s="24"/>
      <c r="AL28731" s="24"/>
      <c r="AO28731" s="24"/>
      <c r="AR28731" s="24"/>
      <c r="AU28731" s="24"/>
    </row>
    <row r="28732">
      <c r="J28732" s="18"/>
      <c r="N28732" s="24"/>
      <c r="Q28732" s="24"/>
      <c r="T28732" s="24"/>
      <c r="W28732" s="24"/>
      <c r="Z28732" s="24"/>
      <c r="AC28732" s="24"/>
      <c r="AI28732" s="24"/>
      <c r="AL28732" s="24"/>
      <c r="AO28732" s="24"/>
      <c r="AR28732" s="24"/>
      <c r="AU28732" s="24"/>
    </row>
    <row r="28733">
      <c r="J28733" s="18"/>
      <c r="N28733" s="24"/>
      <c r="Q28733" s="24"/>
      <c r="T28733" s="24"/>
      <c r="W28733" s="24"/>
      <c r="Z28733" s="24"/>
      <c r="AC28733" s="24"/>
      <c r="AI28733" s="24"/>
      <c r="AL28733" s="24"/>
      <c r="AO28733" s="24"/>
      <c r="AR28733" s="24"/>
      <c r="AU28733" s="24"/>
    </row>
    <row r="28734">
      <c r="J28734" s="18"/>
      <c r="N28734" s="24"/>
      <c r="Q28734" s="24"/>
      <c r="T28734" s="24"/>
      <c r="W28734" s="24"/>
      <c r="Z28734" s="24"/>
      <c r="AC28734" s="24"/>
      <c r="AI28734" s="24"/>
      <c r="AL28734" s="24"/>
      <c r="AO28734" s="24"/>
      <c r="AR28734" s="24"/>
      <c r="AU28734" s="24"/>
    </row>
    <row r="28735">
      <c r="J28735" s="18"/>
      <c r="N28735" s="24"/>
      <c r="Q28735" s="24"/>
      <c r="T28735" s="24"/>
      <c r="W28735" s="24"/>
      <c r="Z28735" s="24"/>
      <c r="AC28735" s="24"/>
      <c r="AI28735" s="24"/>
      <c r="AL28735" s="24"/>
      <c r="AO28735" s="24"/>
      <c r="AR28735" s="24"/>
      <c r="AU28735" s="24"/>
    </row>
    <row r="28736">
      <c r="J28736" s="18"/>
      <c r="N28736" s="24"/>
      <c r="Q28736" s="24"/>
      <c r="T28736" s="24"/>
      <c r="W28736" s="24"/>
      <c r="Z28736" s="24"/>
      <c r="AC28736" s="24"/>
      <c r="AI28736" s="24"/>
      <c r="AL28736" s="24"/>
      <c r="AO28736" s="24"/>
      <c r="AR28736" s="24"/>
      <c r="AU28736" s="24"/>
    </row>
    <row r="28737">
      <c r="J28737" s="18"/>
      <c r="N28737" s="24"/>
      <c r="Q28737" s="24"/>
      <c r="T28737" s="24"/>
      <c r="W28737" s="24"/>
      <c r="Z28737" s="24"/>
      <c r="AC28737" s="24"/>
      <c r="AI28737" s="24"/>
      <c r="AL28737" s="24"/>
      <c r="AO28737" s="24"/>
      <c r="AR28737" s="24"/>
      <c r="AU28737" s="24"/>
    </row>
    <row r="28738">
      <c r="J28738" s="18"/>
      <c r="N28738" s="24"/>
      <c r="Q28738" s="24"/>
      <c r="T28738" s="24"/>
      <c r="W28738" s="24"/>
      <c r="Z28738" s="24"/>
      <c r="AC28738" s="24"/>
      <c r="AI28738" s="24"/>
      <c r="AL28738" s="24"/>
      <c r="AO28738" s="24"/>
      <c r="AR28738" s="24"/>
      <c r="AU28738" s="24"/>
    </row>
    <row r="28739">
      <c r="J28739" s="18"/>
      <c r="N28739" s="24"/>
      <c r="Q28739" s="24"/>
      <c r="T28739" s="24"/>
      <c r="W28739" s="24"/>
      <c r="Z28739" s="24"/>
      <c r="AC28739" s="24"/>
      <c r="AI28739" s="24"/>
      <c r="AL28739" s="24"/>
      <c r="AO28739" s="24"/>
      <c r="AR28739" s="24"/>
      <c r="AU28739" s="24"/>
    </row>
    <row r="28740">
      <c r="J28740" s="18"/>
      <c r="N28740" s="24"/>
      <c r="Q28740" s="24"/>
      <c r="T28740" s="24"/>
      <c r="W28740" s="24"/>
      <c r="Z28740" s="24"/>
      <c r="AC28740" s="24"/>
      <c r="AI28740" s="24"/>
      <c r="AL28740" s="24"/>
      <c r="AO28740" s="24"/>
      <c r="AR28740" s="24"/>
      <c r="AU28740" s="24"/>
    </row>
    <row r="28741">
      <c r="J28741" s="18"/>
      <c r="N28741" s="24"/>
      <c r="Q28741" s="24"/>
      <c r="T28741" s="24"/>
      <c r="W28741" s="24"/>
      <c r="Z28741" s="24"/>
      <c r="AC28741" s="24"/>
      <c r="AI28741" s="24"/>
      <c r="AL28741" s="24"/>
      <c r="AO28741" s="24"/>
      <c r="AR28741" s="24"/>
      <c r="AU28741" s="24"/>
    </row>
    <row r="28742">
      <c r="J28742" s="18"/>
      <c r="N28742" s="24"/>
      <c r="Q28742" s="24"/>
      <c r="T28742" s="24"/>
      <c r="W28742" s="24"/>
      <c r="Z28742" s="24"/>
      <c r="AC28742" s="24"/>
      <c r="AI28742" s="24"/>
      <c r="AL28742" s="24"/>
      <c r="AO28742" s="24"/>
      <c r="AR28742" s="24"/>
      <c r="AU28742" s="24"/>
    </row>
    <row r="28743">
      <c r="J28743" s="18"/>
      <c r="N28743" s="24"/>
      <c r="Q28743" s="24"/>
      <c r="T28743" s="24"/>
      <c r="W28743" s="24"/>
      <c r="Z28743" s="24"/>
      <c r="AC28743" s="24"/>
      <c r="AI28743" s="24"/>
      <c r="AL28743" s="24"/>
      <c r="AO28743" s="24"/>
      <c r="AR28743" s="24"/>
      <c r="AU28743" s="24"/>
    </row>
    <row r="28744">
      <c r="J28744" s="18"/>
      <c r="N28744" s="24"/>
      <c r="Q28744" s="24"/>
      <c r="T28744" s="24"/>
      <c r="W28744" s="24"/>
      <c r="Z28744" s="24"/>
      <c r="AC28744" s="24"/>
      <c r="AI28744" s="24"/>
      <c r="AL28744" s="24"/>
      <c r="AO28744" s="24"/>
      <c r="AR28744" s="24"/>
      <c r="AU28744" s="24"/>
    </row>
    <row r="28745">
      <c r="J28745" s="18"/>
      <c r="N28745" s="24"/>
      <c r="Q28745" s="24"/>
      <c r="T28745" s="24"/>
      <c r="W28745" s="24"/>
      <c r="Z28745" s="24"/>
      <c r="AC28745" s="24"/>
      <c r="AI28745" s="24"/>
      <c r="AL28745" s="24"/>
      <c r="AO28745" s="24"/>
      <c r="AR28745" s="24"/>
      <c r="AU28745" s="24"/>
    </row>
    <row r="28746">
      <c r="J28746" s="18"/>
      <c r="N28746" s="24"/>
      <c r="Q28746" s="24"/>
      <c r="T28746" s="24"/>
      <c r="W28746" s="24"/>
      <c r="Z28746" s="24"/>
      <c r="AC28746" s="24"/>
      <c r="AI28746" s="24"/>
      <c r="AL28746" s="24"/>
      <c r="AO28746" s="24"/>
      <c r="AR28746" s="24"/>
      <c r="AU28746" s="24"/>
    </row>
    <row r="28747">
      <c r="J28747" s="18"/>
      <c r="N28747" s="24"/>
      <c r="Q28747" s="24"/>
      <c r="T28747" s="24"/>
      <c r="W28747" s="24"/>
      <c r="Z28747" s="24"/>
      <c r="AC28747" s="24"/>
      <c r="AI28747" s="24"/>
      <c r="AL28747" s="24"/>
      <c r="AO28747" s="24"/>
      <c r="AR28747" s="24"/>
      <c r="AU28747" s="24"/>
    </row>
    <row r="28748">
      <c r="J28748" s="18"/>
      <c r="N28748" s="24"/>
      <c r="Q28748" s="24"/>
      <c r="T28748" s="24"/>
      <c r="W28748" s="24"/>
      <c r="Z28748" s="24"/>
      <c r="AC28748" s="24"/>
      <c r="AI28748" s="24"/>
      <c r="AL28748" s="24"/>
      <c r="AO28748" s="24"/>
      <c r="AR28748" s="24"/>
      <c r="AU28748" s="24"/>
    </row>
    <row r="28749">
      <c r="J28749" s="18"/>
      <c r="N28749" s="24"/>
      <c r="Q28749" s="24"/>
      <c r="T28749" s="24"/>
      <c r="W28749" s="24"/>
      <c r="Z28749" s="24"/>
      <c r="AC28749" s="24"/>
      <c r="AI28749" s="24"/>
      <c r="AL28749" s="24"/>
      <c r="AO28749" s="24"/>
      <c r="AR28749" s="24"/>
      <c r="AU28749" s="24"/>
    </row>
    <row r="28750">
      <c r="J28750" s="18"/>
      <c r="N28750" s="24"/>
      <c r="Q28750" s="24"/>
      <c r="T28750" s="24"/>
      <c r="W28750" s="24"/>
      <c r="Z28750" s="24"/>
      <c r="AC28750" s="24"/>
      <c r="AI28750" s="24"/>
      <c r="AL28750" s="24"/>
      <c r="AO28750" s="24"/>
      <c r="AR28750" s="24"/>
      <c r="AU28750" s="24"/>
    </row>
    <row r="28751">
      <c r="J28751" s="18"/>
      <c r="N28751" s="24"/>
      <c r="Q28751" s="24"/>
      <c r="T28751" s="24"/>
      <c r="W28751" s="24"/>
      <c r="Z28751" s="24"/>
      <c r="AC28751" s="24"/>
      <c r="AI28751" s="24"/>
      <c r="AL28751" s="24"/>
      <c r="AO28751" s="24"/>
      <c r="AR28751" s="24"/>
      <c r="AU28751" s="24"/>
    </row>
    <row r="28752">
      <c r="J28752" s="18"/>
      <c r="N28752" s="24"/>
      <c r="Q28752" s="24"/>
      <c r="T28752" s="24"/>
      <c r="W28752" s="24"/>
      <c r="Z28752" s="24"/>
      <c r="AC28752" s="24"/>
      <c r="AI28752" s="24"/>
      <c r="AL28752" s="24"/>
      <c r="AO28752" s="24"/>
      <c r="AR28752" s="24"/>
      <c r="AU28752" s="24"/>
    </row>
    <row r="28753">
      <c r="J28753" s="18"/>
      <c r="N28753" s="24"/>
      <c r="Q28753" s="24"/>
      <c r="T28753" s="24"/>
      <c r="W28753" s="24"/>
      <c r="Z28753" s="24"/>
      <c r="AC28753" s="24"/>
      <c r="AI28753" s="24"/>
      <c r="AL28753" s="24"/>
      <c r="AO28753" s="24"/>
      <c r="AR28753" s="24"/>
      <c r="AU28753" s="24"/>
    </row>
    <row r="28754">
      <c r="J28754" s="18"/>
      <c r="N28754" s="24"/>
      <c r="Q28754" s="24"/>
      <c r="T28754" s="24"/>
      <c r="W28754" s="24"/>
      <c r="Z28754" s="24"/>
      <c r="AC28754" s="24"/>
      <c r="AI28754" s="24"/>
      <c r="AL28754" s="24"/>
      <c r="AO28754" s="24"/>
      <c r="AR28754" s="24"/>
      <c r="AU28754" s="24"/>
    </row>
    <row r="28755">
      <c r="J28755" s="18"/>
      <c r="N28755" s="24"/>
      <c r="Q28755" s="24"/>
      <c r="T28755" s="24"/>
      <c r="W28755" s="24"/>
      <c r="Z28755" s="24"/>
      <c r="AC28755" s="24"/>
      <c r="AI28755" s="24"/>
      <c r="AL28755" s="24"/>
      <c r="AO28755" s="24"/>
      <c r="AR28755" s="24"/>
      <c r="AU28755" s="24"/>
    </row>
    <row r="28756">
      <c r="J28756" s="18"/>
      <c r="N28756" s="24"/>
      <c r="Q28756" s="24"/>
      <c r="T28756" s="24"/>
      <c r="W28756" s="24"/>
      <c r="Z28756" s="24"/>
      <c r="AC28756" s="24"/>
      <c r="AI28756" s="24"/>
      <c r="AL28756" s="24"/>
      <c r="AO28756" s="24"/>
      <c r="AR28756" s="24"/>
      <c r="AU28756" s="24"/>
    </row>
    <row r="28757">
      <c r="J28757" s="18"/>
      <c r="N28757" s="24"/>
      <c r="Q28757" s="24"/>
      <c r="T28757" s="24"/>
      <c r="W28757" s="24"/>
      <c r="Z28757" s="24"/>
      <c r="AC28757" s="24"/>
      <c r="AI28757" s="24"/>
      <c r="AL28757" s="24"/>
      <c r="AO28757" s="24"/>
      <c r="AR28757" s="24"/>
      <c r="AU28757" s="24"/>
    </row>
    <row r="28758">
      <c r="J28758" s="18"/>
      <c r="N28758" s="24"/>
      <c r="Q28758" s="24"/>
      <c r="T28758" s="24"/>
      <c r="W28758" s="24"/>
      <c r="Z28758" s="24"/>
      <c r="AC28758" s="24"/>
      <c r="AI28758" s="24"/>
      <c r="AL28758" s="24"/>
      <c r="AO28758" s="24"/>
      <c r="AR28758" s="24"/>
      <c r="AU28758" s="24"/>
    </row>
    <row r="28759">
      <c r="J28759" s="18"/>
      <c r="N28759" s="24"/>
      <c r="Q28759" s="24"/>
      <c r="T28759" s="24"/>
      <c r="W28759" s="24"/>
      <c r="Z28759" s="24"/>
      <c r="AC28759" s="24"/>
      <c r="AI28759" s="24"/>
      <c r="AL28759" s="24"/>
      <c r="AO28759" s="24"/>
      <c r="AR28759" s="24"/>
      <c r="AU28759" s="24"/>
    </row>
    <row r="28760">
      <c r="J28760" s="18"/>
      <c r="N28760" s="24"/>
      <c r="Q28760" s="24"/>
      <c r="T28760" s="24"/>
      <c r="W28760" s="24"/>
      <c r="Z28760" s="24"/>
      <c r="AC28760" s="24"/>
      <c r="AI28760" s="24"/>
      <c r="AL28760" s="24"/>
      <c r="AO28760" s="24"/>
      <c r="AR28760" s="24"/>
      <c r="AU28760" s="24"/>
    </row>
    <row r="28761">
      <c r="J28761" s="18"/>
      <c r="N28761" s="24"/>
      <c r="Q28761" s="24"/>
      <c r="T28761" s="24"/>
      <c r="W28761" s="24"/>
      <c r="Z28761" s="24"/>
      <c r="AC28761" s="24"/>
      <c r="AI28761" s="24"/>
      <c r="AL28761" s="24"/>
      <c r="AO28761" s="24"/>
      <c r="AR28761" s="24"/>
      <c r="AU28761" s="24"/>
    </row>
    <row r="28762">
      <c r="J28762" s="18"/>
      <c r="N28762" s="24"/>
      <c r="Q28762" s="24"/>
      <c r="T28762" s="24"/>
      <c r="W28762" s="24"/>
      <c r="Z28762" s="24"/>
      <c r="AC28762" s="24"/>
      <c r="AI28762" s="24"/>
      <c r="AL28762" s="24"/>
      <c r="AO28762" s="24"/>
      <c r="AR28762" s="24"/>
      <c r="AU28762" s="24"/>
    </row>
    <row r="28763">
      <c r="J28763" s="18"/>
      <c r="N28763" s="24"/>
      <c r="Q28763" s="24"/>
      <c r="T28763" s="24"/>
      <c r="W28763" s="24"/>
      <c r="Z28763" s="24"/>
      <c r="AC28763" s="24"/>
      <c r="AI28763" s="24"/>
      <c r="AL28763" s="24"/>
      <c r="AO28763" s="24"/>
      <c r="AR28763" s="24"/>
      <c r="AU28763" s="24"/>
    </row>
    <row r="28764">
      <c r="J28764" s="18"/>
      <c r="N28764" s="24"/>
      <c r="Q28764" s="24"/>
      <c r="T28764" s="24"/>
      <c r="W28764" s="24"/>
      <c r="Z28764" s="24"/>
      <c r="AC28764" s="24"/>
      <c r="AI28764" s="24"/>
      <c r="AL28764" s="24"/>
      <c r="AO28764" s="24"/>
      <c r="AR28764" s="24"/>
      <c r="AU28764" s="24"/>
    </row>
    <row r="28765">
      <c r="J28765" s="18"/>
      <c r="N28765" s="24"/>
      <c r="Q28765" s="24"/>
      <c r="T28765" s="24"/>
      <c r="W28765" s="24"/>
      <c r="Z28765" s="24"/>
      <c r="AC28765" s="24"/>
      <c r="AI28765" s="24"/>
      <c r="AL28765" s="24"/>
      <c r="AO28765" s="24"/>
      <c r="AR28765" s="24"/>
      <c r="AU28765" s="24"/>
    </row>
    <row r="28766">
      <c r="J28766" s="18"/>
      <c r="N28766" s="24"/>
      <c r="Q28766" s="24"/>
      <c r="T28766" s="24"/>
      <c r="W28766" s="24"/>
      <c r="Z28766" s="24"/>
      <c r="AC28766" s="24"/>
      <c r="AI28766" s="24"/>
      <c r="AL28766" s="24"/>
      <c r="AO28766" s="24"/>
      <c r="AR28766" s="24"/>
      <c r="AU28766" s="24"/>
    </row>
    <row r="28767">
      <c r="J28767" s="18"/>
      <c r="N28767" s="24"/>
      <c r="Q28767" s="24"/>
      <c r="T28767" s="24"/>
      <c r="W28767" s="24"/>
      <c r="Z28767" s="24"/>
      <c r="AC28767" s="24"/>
      <c r="AI28767" s="24"/>
      <c r="AL28767" s="24"/>
      <c r="AO28767" s="24"/>
      <c r="AR28767" s="24"/>
      <c r="AU28767" s="24"/>
    </row>
    <row r="28768">
      <c r="J28768" s="18"/>
      <c r="N28768" s="24"/>
      <c r="Q28768" s="24"/>
      <c r="T28768" s="24"/>
      <c r="W28768" s="24"/>
      <c r="Z28768" s="24"/>
      <c r="AC28768" s="24"/>
      <c r="AI28768" s="24"/>
      <c r="AL28768" s="24"/>
      <c r="AO28768" s="24"/>
      <c r="AR28768" s="24"/>
      <c r="AU28768" s="24"/>
    </row>
    <row r="28769">
      <c r="J28769" s="18"/>
      <c r="N28769" s="24"/>
      <c r="Q28769" s="24"/>
      <c r="T28769" s="24"/>
      <c r="W28769" s="24"/>
      <c r="Z28769" s="24"/>
      <c r="AC28769" s="24"/>
      <c r="AI28769" s="24"/>
      <c r="AL28769" s="24"/>
      <c r="AO28769" s="24"/>
      <c r="AR28769" s="24"/>
      <c r="AU28769" s="24"/>
    </row>
    <row r="28770">
      <c r="J28770" s="18"/>
      <c r="N28770" s="24"/>
      <c r="Q28770" s="24"/>
      <c r="T28770" s="24"/>
      <c r="W28770" s="24"/>
      <c r="Z28770" s="24"/>
      <c r="AC28770" s="24"/>
      <c r="AI28770" s="24"/>
      <c r="AL28770" s="24"/>
      <c r="AO28770" s="24"/>
      <c r="AR28770" s="24"/>
      <c r="AU28770" s="24"/>
    </row>
    <row r="28771">
      <c r="J28771" s="18"/>
      <c r="N28771" s="24"/>
      <c r="Q28771" s="24"/>
      <c r="T28771" s="24"/>
      <c r="W28771" s="24"/>
      <c r="Z28771" s="24"/>
      <c r="AC28771" s="24"/>
      <c r="AI28771" s="24"/>
      <c r="AL28771" s="24"/>
      <c r="AO28771" s="24"/>
      <c r="AR28771" s="24"/>
      <c r="AU28771" s="24"/>
    </row>
    <row r="28772">
      <c r="J28772" s="18"/>
      <c r="N28772" s="24"/>
      <c r="Q28772" s="24"/>
      <c r="T28772" s="24"/>
      <c r="W28772" s="24"/>
      <c r="Z28772" s="24"/>
      <c r="AC28772" s="24"/>
      <c r="AI28772" s="24"/>
      <c r="AL28772" s="24"/>
      <c r="AO28772" s="24"/>
      <c r="AR28772" s="24"/>
      <c r="AU28772" s="24"/>
    </row>
    <row r="28773">
      <c r="J28773" s="18"/>
      <c r="N28773" s="24"/>
      <c r="Q28773" s="24"/>
      <c r="T28773" s="24"/>
      <c r="W28773" s="24"/>
      <c r="Z28773" s="24"/>
      <c r="AC28773" s="24"/>
      <c r="AI28773" s="24"/>
      <c r="AL28773" s="24"/>
      <c r="AO28773" s="24"/>
      <c r="AR28773" s="24"/>
      <c r="AU28773" s="24"/>
    </row>
    <row r="28774">
      <c r="J28774" s="18"/>
      <c r="N28774" s="24"/>
      <c r="Q28774" s="24"/>
      <c r="T28774" s="24"/>
      <c r="W28774" s="24"/>
      <c r="Z28774" s="24"/>
      <c r="AC28774" s="24"/>
      <c r="AI28774" s="24"/>
      <c r="AL28774" s="24"/>
      <c r="AO28774" s="24"/>
      <c r="AR28774" s="24"/>
      <c r="AU28774" s="24"/>
    </row>
    <row r="28775">
      <c r="J28775" s="18"/>
      <c r="N28775" s="24"/>
      <c r="Q28775" s="24"/>
      <c r="T28775" s="24"/>
      <c r="W28775" s="24"/>
      <c r="Z28775" s="24"/>
      <c r="AC28775" s="24"/>
      <c r="AI28775" s="24"/>
      <c r="AL28775" s="24"/>
      <c r="AO28775" s="24"/>
      <c r="AR28775" s="24"/>
      <c r="AU28775" s="24"/>
    </row>
    <row r="28776">
      <c r="J28776" s="18"/>
      <c r="N28776" s="24"/>
      <c r="Q28776" s="24"/>
      <c r="T28776" s="24"/>
      <c r="W28776" s="24"/>
      <c r="Z28776" s="24"/>
      <c r="AC28776" s="24"/>
      <c r="AI28776" s="24"/>
      <c r="AL28776" s="24"/>
      <c r="AO28776" s="24"/>
      <c r="AR28776" s="24"/>
      <c r="AU28776" s="24"/>
    </row>
    <row r="28777">
      <c r="J28777" s="18"/>
      <c r="N28777" s="24"/>
      <c r="Q28777" s="24"/>
      <c r="T28777" s="24"/>
      <c r="W28777" s="24"/>
      <c r="Z28777" s="24"/>
      <c r="AC28777" s="24"/>
      <c r="AI28777" s="24"/>
      <c r="AL28777" s="24"/>
      <c r="AO28777" s="24"/>
      <c r="AR28777" s="24"/>
      <c r="AU28777" s="24"/>
    </row>
    <row r="28778">
      <c r="J28778" s="18"/>
      <c r="N28778" s="24"/>
      <c r="Q28778" s="24"/>
      <c r="T28778" s="24"/>
      <c r="W28778" s="24"/>
      <c r="Z28778" s="24"/>
      <c r="AC28778" s="24"/>
      <c r="AI28778" s="24"/>
      <c r="AL28778" s="24"/>
      <c r="AO28778" s="24"/>
      <c r="AR28778" s="24"/>
      <c r="AU28778" s="24"/>
    </row>
    <row r="28779">
      <c r="J28779" s="18"/>
      <c r="N28779" s="24"/>
      <c r="Q28779" s="24"/>
      <c r="T28779" s="24"/>
      <c r="W28779" s="24"/>
      <c r="Z28779" s="24"/>
      <c r="AC28779" s="24"/>
      <c r="AI28779" s="24"/>
      <c r="AL28779" s="24"/>
      <c r="AO28779" s="24"/>
      <c r="AR28779" s="24"/>
      <c r="AU28779" s="24"/>
    </row>
    <row r="28780">
      <c r="J28780" s="18"/>
      <c r="N28780" s="24"/>
      <c r="Q28780" s="24"/>
      <c r="T28780" s="24"/>
      <c r="W28780" s="24"/>
      <c r="Z28780" s="24"/>
      <c r="AC28780" s="24"/>
      <c r="AI28780" s="24"/>
      <c r="AL28780" s="24"/>
      <c r="AO28780" s="24"/>
      <c r="AR28780" s="24"/>
      <c r="AU28780" s="24"/>
    </row>
    <row r="28781">
      <c r="J28781" s="18"/>
      <c r="N28781" s="24"/>
      <c r="Q28781" s="24"/>
      <c r="T28781" s="24"/>
      <c r="W28781" s="24"/>
      <c r="Z28781" s="24"/>
      <c r="AC28781" s="24"/>
      <c r="AI28781" s="24"/>
      <c r="AL28781" s="24"/>
      <c r="AO28781" s="24"/>
      <c r="AR28781" s="24"/>
      <c r="AU28781" s="24"/>
    </row>
    <row r="28782">
      <c r="J28782" s="18"/>
      <c r="N28782" s="24"/>
      <c r="Q28782" s="24"/>
      <c r="T28782" s="24"/>
      <c r="W28782" s="24"/>
      <c r="Z28782" s="24"/>
      <c r="AC28782" s="24"/>
      <c r="AI28782" s="24"/>
      <c r="AL28782" s="24"/>
      <c r="AO28782" s="24"/>
      <c r="AR28782" s="24"/>
      <c r="AU28782" s="24"/>
    </row>
    <row r="28783">
      <c r="J28783" s="18"/>
      <c r="N28783" s="24"/>
      <c r="Q28783" s="24"/>
      <c r="T28783" s="24"/>
      <c r="W28783" s="24"/>
      <c r="Z28783" s="24"/>
      <c r="AC28783" s="24"/>
      <c r="AI28783" s="24"/>
      <c r="AL28783" s="24"/>
      <c r="AO28783" s="24"/>
      <c r="AR28783" s="24"/>
      <c r="AU28783" s="24"/>
    </row>
    <row r="28784">
      <c r="J28784" s="18"/>
      <c r="N28784" s="24"/>
      <c r="Q28784" s="24"/>
      <c r="T28784" s="24"/>
      <c r="W28784" s="24"/>
      <c r="Z28784" s="24"/>
      <c r="AC28784" s="24"/>
      <c r="AI28784" s="24"/>
      <c r="AL28784" s="24"/>
      <c r="AO28784" s="24"/>
      <c r="AR28784" s="24"/>
      <c r="AU28784" s="24"/>
    </row>
    <row r="28785">
      <c r="J28785" s="18"/>
      <c r="N28785" s="24"/>
      <c r="Q28785" s="24"/>
      <c r="T28785" s="24"/>
      <c r="W28785" s="24"/>
      <c r="Z28785" s="24"/>
      <c r="AC28785" s="24"/>
      <c r="AI28785" s="24"/>
      <c r="AL28785" s="24"/>
      <c r="AO28785" s="24"/>
      <c r="AR28785" s="24"/>
      <c r="AU28785" s="24"/>
    </row>
    <row r="28786">
      <c r="J28786" s="18"/>
      <c r="N28786" s="24"/>
      <c r="Q28786" s="24"/>
      <c r="T28786" s="24"/>
      <c r="W28786" s="24"/>
      <c r="Z28786" s="24"/>
      <c r="AC28786" s="24"/>
      <c r="AI28786" s="24"/>
      <c r="AL28786" s="24"/>
      <c r="AO28786" s="24"/>
      <c r="AR28786" s="24"/>
      <c r="AU28786" s="24"/>
    </row>
    <row r="28787">
      <c r="J28787" s="18"/>
      <c r="N28787" s="24"/>
      <c r="Q28787" s="24"/>
      <c r="T28787" s="24"/>
      <c r="W28787" s="24"/>
      <c r="Z28787" s="24"/>
      <c r="AC28787" s="24"/>
      <c r="AI28787" s="24"/>
      <c r="AL28787" s="24"/>
      <c r="AO28787" s="24"/>
      <c r="AR28787" s="24"/>
      <c r="AU28787" s="24"/>
    </row>
    <row r="28788">
      <c r="J28788" s="18"/>
      <c r="N28788" s="24"/>
      <c r="Q28788" s="24"/>
      <c r="T28788" s="24"/>
      <c r="W28788" s="24"/>
      <c r="Z28788" s="24"/>
      <c r="AC28788" s="24"/>
      <c r="AI28788" s="24"/>
      <c r="AL28788" s="24"/>
      <c r="AO28788" s="24"/>
      <c r="AR28788" s="24"/>
      <c r="AU28788" s="24"/>
    </row>
    <row r="28789">
      <c r="J28789" s="18"/>
      <c r="N28789" s="24"/>
      <c r="Q28789" s="24"/>
      <c r="T28789" s="24"/>
      <c r="W28789" s="24"/>
      <c r="Z28789" s="24"/>
      <c r="AC28789" s="24"/>
      <c r="AI28789" s="24"/>
      <c r="AL28789" s="24"/>
      <c r="AO28789" s="24"/>
      <c r="AR28789" s="24"/>
      <c r="AU28789" s="24"/>
    </row>
    <row r="28790">
      <c r="J28790" s="18"/>
      <c r="N28790" s="24"/>
      <c r="Q28790" s="24"/>
      <c r="T28790" s="24"/>
      <c r="W28790" s="24"/>
      <c r="Z28790" s="24"/>
      <c r="AC28790" s="24"/>
      <c r="AI28790" s="24"/>
      <c r="AL28790" s="24"/>
      <c r="AO28790" s="24"/>
      <c r="AR28790" s="24"/>
      <c r="AU28790" s="24"/>
    </row>
    <row r="28791">
      <c r="J28791" s="18"/>
      <c r="N28791" s="24"/>
      <c r="Q28791" s="24"/>
      <c r="T28791" s="24"/>
      <c r="W28791" s="24"/>
      <c r="Z28791" s="24"/>
      <c r="AC28791" s="24"/>
      <c r="AI28791" s="24"/>
      <c r="AL28791" s="24"/>
      <c r="AO28791" s="24"/>
      <c r="AR28791" s="24"/>
      <c r="AU28791" s="24"/>
    </row>
    <row r="28792">
      <c r="J28792" s="18"/>
      <c r="N28792" s="24"/>
      <c r="Q28792" s="24"/>
      <c r="T28792" s="24"/>
      <c r="W28792" s="24"/>
      <c r="Z28792" s="24"/>
      <c r="AC28792" s="24"/>
      <c r="AI28792" s="24"/>
      <c r="AL28792" s="24"/>
      <c r="AO28792" s="24"/>
      <c r="AR28792" s="24"/>
      <c r="AU28792" s="24"/>
    </row>
    <row r="28793">
      <c r="J28793" s="18"/>
      <c r="N28793" s="24"/>
      <c r="Q28793" s="24"/>
      <c r="T28793" s="24"/>
      <c r="W28793" s="24"/>
      <c r="Z28793" s="24"/>
      <c r="AC28793" s="24"/>
      <c r="AI28793" s="24"/>
      <c r="AL28793" s="24"/>
      <c r="AO28793" s="24"/>
      <c r="AR28793" s="24"/>
      <c r="AU28793" s="24"/>
    </row>
    <row r="28794">
      <c r="J28794" s="18"/>
      <c r="N28794" s="24"/>
      <c r="Q28794" s="24"/>
      <c r="T28794" s="24"/>
      <c r="W28794" s="24"/>
      <c r="Z28794" s="24"/>
      <c r="AC28794" s="24"/>
      <c r="AI28794" s="24"/>
      <c r="AL28794" s="24"/>
      <c r="AO28794" s="24"/>
      <c r="AR28794" s="24"/>
      <c r="AU28794" s="24"/>
    </row>
    <row r="28795">
      <c r="J28795" s="18"/>
      <c r="N28795" s="24"/>
      <c r="Q28795" s="24"/>
      <c r="T28795" s="24"/>
      <c r="W28795" s="24"/>
      <c r="Z28795" s="24"/>
      <c r="AC28795" s="24"/>
      <c r="AI28795" s="24"/>
      <c r="AL28795" s="24"/>
      <c r="AO28795" s="24"/>
      <c r="AR28795" s="24"/>
      <c r="AU28795" s="24"/>
    </row>
    <row r="28796">
      <c r="J28796" s="18"/>
      <c r="N28796" s="24"/>
      <c r="Q28796" s="24"/>
      <c r="T28796" s="24"/>
      <c r="W28796" s="24"/>
      <c r="Z28796" s="24"/>
      <c r="AC28796" s="24"/>
      <c r="AI28796" s="24"/>
      <c r="AL28796" s="24"/>
      <c r="AO28796" s="24"/>
      <c r="AR28796" s="24"/>
      <c r="AU28796" s="24"/>
    </row>
    <row r="28797">
      <c r="J28797" s="18"/>
      <c r="N28797" s="24"/>
      <c r="Q28797" s="24"/>
      <c r="T28797" s="24"/>
      <c r="W28797" s="24"/>
      <c r="Z28797" s="24"/>
      <c r="AC28797" s="24"/>
      <c r="AI28797" s="24"/>
      <c r="AL28797" s="24"/>
      <c r="AO28797" s="24"/>
      <c r="AR28797" s="24"/>
      <c r="AU28797" s="24"/>
    </row>
    <row r="28798">
      <c r="J28798" s="18"/>
      <c r="N28798" s="24"/>
      <c r="Q28798" s="24"/>
      <c r="T28798" s="24"/>
      <c r="W28798" s="24"/>
      <c r="Z28798" s="24"/>
      <c r="AC28798" s="24"/>
      <c r="AI28798" s="24"/>
      <c r="AL28798" s="24"/>
      <c r="AO28798" s="24"/>
      <c r="AR28798" s="24"/>
      <c r="AU28798" s="24"/>
    </row>
    <row r="28799">
      <c r="J28799" s="18"/>
      <c r="N28799" s="24"/>
      <c r="Q28799" s="24"/>
      <c r="T28799" s="24"/>
      <c r="W28799" s="24"/>
      <c r="Z28799" s="24"/>
      <c r="AC28799" s="24"/>
      <c r="AI28799" s="24"/>
      <c r="AL28799" s="24"/>
      <c r="AO28799" s="24"/>
      <c r="AR28799" s="24"/>
      <c r="AU28799" s="24"/>
    </row>
    <row r="28800">
      <c r="J28800" s="18"/>
      <c r="N28800" s="24"/>
      <c r="Q28800" s="24"/>
      <c r="T28800" s="24"/>
      <c r="W28800" s="24"/>
      <c r="Z28800" s="24"/>
      <c r="AC28800" s="24"/>
      <c r="AI28800" s="24"/>
      <c r="AL28800" s="24"/>
      <c r="AO28800" s="24"/>
      <c r="AR28800" s="24"/>
      <c r="AU28800" s="24"/>
    </row>
    <row r="28801">
      <c r="J28801" s="18"/>
      <c r="N28801" s="24"/>
      <c r="Q28801" s="24"/>
      <c r="T28801" s="24"/>
      <c r="W28801" s="24"/>
      <c r="Z28801" s="24"/>
      <c r="AC28801" s="24"/>
      <c r="AI28801" s="24"/>
      <c r="AL28801" s="24"/>
      <c r="AO28801" s="24"/>
      <c r="AR28801" s="24"/>
      <c r="AU28801" s="24"/>
    </row>
    <row r="28802">
      <c r="J28802" s="18"/>
      <c r="N28802" s="24"/>
      <c r="Q28802" s="24"/>
      <c r="T28802" s="24"/>
      <c r="W28802" s="24"/>
      <c r="Z28802" s="24"/>
      <c r="AC28802" s="24"/>
      <c r="AI28802" s="24"/>
      <c r="AL28802" s="24"/>
      <c r="AO28802" s="24"/>
      <c r="AR28802" s="24"/>
      <c r="AU28802" s="24"/>
    </row>
    <row r="28803">
      <c r="J28803" s="18"/>
      <c r="N28803" s="24"/>
      <c r="Q28803" s="24"/>
      <c r="T28803" s="24"/>
      <c r="W28803" s="24"/>
      <c r="Z28803" s="24"/>
      <c r="AC28803" s="24"/>
      <c r="AI28803" s="24"/>
      <c r="AL28803" s="24"/>
      <c r="AO28803" s="24"/>
      <c r="AR28803" s="24"/>
      <c r="AU28803" s="24"/>
    </row>
    <row r="28804">
      <c r="J28804" s="18"/>
      <c r="N28804" s="24"/>
      <c r="Q28804" s="24"/>
      <c r="T28804" s="24"/>
      <c r="W28804" s="24"/>
      <c r="Z28804" s="24"/>
      <c r="AC28804" s="24"/>
      <c r="AI28804" s="24"/>
      <c r="AL28804" s="24"/>
      <c r="AO28804" s="24"/>
      <c r="AR28804" s="24"/>
      <c r="AU28804" s="24"/>
    </row>
    <row r="28805">
      <c r="J28805" s="18"/>
      <c r="N28805" s="24"/>
      <c r="Q28805" s="24"/>
      <c r="T28805" s="24"/>
      <c r="W28805" s="24"/>
      <c r="Z28805" s="24"/>
      <c r="AC28805" s="24"/>
      <c r="AI28805" s="24"/>
      <c r="AL28805" s="24"/>
      <c r="AO28805" s="24"/>
      <c r="AR28805" s="24"/>
      <c r="AU28805" s="24"/>
    </row>
    <row r="28806">
      <c r="J28806" s="18"/>
      <c r="N28806" s="24"/>
      <c r="Q28806" s="24"/>
      <c r="T28806" s="24"/>
      <c r="W28806" s="24"/>
      <c r="Z28806" s="24"/>
      <c r="AC28806" s="24"/>
      <c r="AI28806" s="24"/>
      <c r="AL28806" s="24"/>
      <c r="AO28806" s="24"/>
      <c r="AR28806" s="24"/>
      <c r="AU28806" s="24"/>
    </row>
    <row r="28807">
      <c r="J28807" s="18"/>
      <c r="N28807" s="24"/>
      <c r="Q28807" s="24"/>
      <c r="T28807" s="24"/>
      <c r="W28807" s="24"/>
      <c r="Z28807" s="24"/>
      <c r="AC28807" s="24"/>
      <c r="AI28807" s="24"/>
      <c r="AL28807" s="24"/>
      <c r="AO28807" s="24"/>
      <c r="AR28807" s="24"/>
      <c r="AU28807" s="24"/>
    </row>
    <row r="28808">
      <c r="J28808" s="18"/>
      <c r="N28808" s="24"/>
      <c r="Q28808" s="24"/>
      <c r="T28808" s="24"/>
      <c r="W28808" s="24"/>
      <c r="Z28808" s="24"/>
      <c r="AC28808" s="24"/>
      <c r="AI28808" s="24"/>
      <c r="AL28808" s="24"/>
      <c r="AO28808" s="24"/>
      <c r="AR28808" s="24"/>
      <c r="AU28808" s="24"/>
    </row>
    <row r="28809">
      <c r="J28809" s="18"/>
      <c r="N28809" s="24"/>
      <c r="Q28809" s="24"/>
      <c r="T28809" s="24"/>
      <c r="W28809" s="24"/>
      <c r="Z28809" s="24"/>
      <c r="AC28809" s="24"/>
      <c r="AI28809" s="24"/>
      <c r="AL28809" s="24"/>
      <c r="AO28809" s="24"/>
      <c r="AR28809" s="24"/>
      <c r="AU28809" s="24"/>
    </row>
    <row r="28810">
      <c r="J28810" s="18"/>
      <c r="N28810" s="24"/>
      <c r="Q28810" s="24"/>
      <c r="T28810" s="24"/>
      <c r="W28810" s="24"/>
      <c r="Z28810" s="24"/>
      <c r="AC28810" s="24"/>
      <c r="AI28810" s="24"/>
      <c r="AL28810" s="24"/>
      <c r="AO28810" s="24"/>
      <c r="AR28810" s="24"/>
      <c r="AU28810" s="24"/>
    </row>
    <row r="28811">
      <c r="J28811" s="18"/>
      <c r="N28811" s="24"/>
      <c r="Q28811" s="24"/>
      <c r="T28811" s="24"/>
      <c r="W28811" s="24"/>
      <c r="Z28811" s="24"/>
      <c r="AC28811" s="24"/>
      <c r="AI28811" s="24"/>
      <c r="AL28811" s="24"/>
      <c r="AO28811" s="24"/>
      <c r="AR28811" s="24"/>
      <c r="AU28811" s="24"/>
    </row>
    <row r="28812">
      <c r="J28812" s="18"/>
      <c r="N28812" s="24"/>
      <c r="Q28812" s="24"/>
      <c r="T28812" s="24"/>
      <c r="W28812" s="24"/>
      <c r="Z28812" s="24"/>
      <c r="AC28812" s="24"/>
      <c r="AI28812" s="24"/>
      <c r="AL28812" s="24"/>
      <c r="AO28812" s="24"/>
      <c r="AR28812" s="24"/>
      <c r="AU28812" s="24"/>
    </row>
    <row r="28813">
      <c r="J28813" s="18"/>
      <c r="N28813" s="24"/>
      <c r="Q28813" s="24"/>
      <c r="T28813" s="24"/>
      <c r="W28813" s="24"/>
      <c r="Z28813" s="24"/>
      <c r="AC28813" s="24"/>
      <c r="AI28813" s="24"/>
      <c r="AL28813" s="24"/>
      <c r="AO28813" s="24"/>
      <c r="AR28813" s="24"/>
      <c r="AU28813" s="24"/>
    </row>
    <row r="28814">
      <c r="J28814" s="18"/>
      <c r="N28814" s="24"/>
      <c r="Q28814" s="24"/>
      <c r="T28814" s="24"/>
      <c r="W28814" s="24"/>
      <c r="Z28814" s="24"/>
      <c r="AC28814" s="24"/>
      <c r="AI28814" s="24"/>
      <c r="AL28814" s="24"/>
      <c r="AO28814" s="24"/>
      <c r="AR28814" s="24"/>
      <c r="AU28814" s="24"/>
    </row>
    <row r="28815">
      <c r="J28815" s="18"/>
      <c r="N28815" s="24"/>
      <c r="Q28815" s="24"/>
      <c r="T28815" s="24"/>
      <c r="W28815" s="24"/>
      <c r="Z28815" s="24"/>
      <c r="AC28815" s="24"/>
      <c r="AI28815" s="24"/>
      <c r="AL28815" s="24"/>
      <c r="AO28815" s="24"/>
      <c r="AR28815" s="24"/>
      <c r="AU28815" s="24"/>
    </row>
    <row r="28816">
      <c r="J28816" s="18"/>
      <c r="N28816" s="24"/>
      <c r="Q28816" s="24"/>
      <c r="T28816" s="24"/>
      <c r="W28816" s="24"/>
      <c r="Z28816" s="24"/>
      <c r="AC28816" s="24"/>
      <c r="AI28816" s="24"/>
      <c r="AL28816" s="24"/>
      <c r="AO28816" s="24"/>
      <c r="AR28816" s="24"/>
      <c r="AU28816" s="24"/>
    </row>
    <row r="28817">
      <c r="J28817" s="18"/>
      <c r="N28817" s="24"/>
      <c r="Q28817" s="24"/>
      <c r="T28817" s="24"/>
      <c r="W28817" s="24"/>
      <c r="Z28817" s="24"/>
      <c r="AC28817" s="24"/>
      <c r="AI28817" s="24"/>
      <c r="AL28817" s="24"/>
      <c r="AO28817" s="24"/>
      <c r="AR28817" s="24"/>
      <c r="AU28817" s="24"/>
    </row>
    <row r="28818">
      <c r="J28818" s="18"/>
      <c r="N28818" s="24"/>
      <c r="Q28818" s="24"/>
      <c r="T28818" s="24"/>
      <c r="W28818" s="24"/>
      <c r="Z28818" s="24"/>
      <c r="AC28818" s="24"/>
      <c r="AI28818" s="24"/>
      <c r="AL28818" s="24"/>
      <c r="AO28818" s="24"/>
      <c r="AR28818" s="24"/>
      <c r="AU28818" s="24"/>
    </row>
    <row r="28819">
      <c r="J28819" s="18"/>
      <c r="N28819" s="24"/>
      <c r="Q28819" s="24"/>
      <c r="T28819" s="24"/>
      <c r="W28819" s="24"/>
      <c r="Z28819" s="24"/>
      <c r="AC28819" s="24"/>
      <c r="AI28819" s="24"/>
      <c r="AL28819" s="24"/>
      <c r="AO28819" s="24"/>
      <c r="AR28819" s="24"/>
      <c r="AU28819" s="24"/>
    </row>
    <row r="28820">
      <c r="J28820" s="18"/>
      <c r="N28820" s="24"/>
      <c r="Q28820" s="24"/>
      <c r="T28820" s="24"/>
      <c r="W28820" s="24"/>
      <c r="Z28820" s="24"/>
      <c r="AC28820" s="24"/>
      <c r="AI28820" s="24"/>
      <c r="AL28820" s="24"/>
      <c r="AO28820" s="24"/>
      <c r="AR28820" s="24"/>
      <c r="AU28820" s="24"/>
    </row>
    <row r="28821">
      <c r="J28821" s="18"/>
      <c r="N28821" s="24"/>
      <c r="Q28821" s="24"/>
      <c r="T28821" s="24"/>
      <c r="W28821" s="24"/>
      <c r="Z28821" s="24"/>
      <c r="AC28821" s="24"/>
      <c r="AI28821" s="24"/>
      <c r="AL28821" s="24"/>
      <c r="AO28821" s="24"/>
      <c r="AR28821" s="24"/>
      <c r="AU28821" s="24"/>
    </row>
    <row r="28822">
      <c r="J28822" s="18"/>
      <c r="N28822" s="24"/>
      <c r="Q28822" s="24"/>
      <c r="T28822" s="24"/>
      <c r="W28822" s="24"/>
      <c r="Z28822" s="24"/>
      <c r="AC28822" s="24"/>
      <c r="AI28822" s="24"/>
      <c r="AL28822" s="24"/>
      <c r="AO28822" s="24"/>
      <c r="AR28822" s="24"/>
      <c r="AU28822" s="24"/>
    </row>
    <row r="28823">
      <c r="J28823" s="18"/>
      <c r="N28823" s="24"/>
      <c r="Q28823" s="24"/>
      <c r="T28823" s="24"/>
      <c r="W28823" s="24"/>
      <c r="Z28823" s="24"/>
      <c r="AC28823" s="24"/>
      <c r="AI28823" s="24"/>
      <c r="AL28823" s="24"/>
      <c r="AO28823" s="24"/>
      <c r="AR28823" s="24"/>
      <c r="AU28823" s="24"/>
    </row>
    <row r="28824">
      <c r="J28824" s="18"/>
      <c r="N28824" s="24"/>
      <c r="Q28824" s="24"/>
      <c r="T28824" s="24"/>
      <c r="W28824" s="24"/>
      <c r="Z28824" s="24"/>
      <c r="AC28824" s="24"/>
      <c r="AI28824" s="24"/>
      <c r="AL28824" s="24"/>
      <c r="AO28824" s="24"/>
      <c r="AR28824" s="24"/>
      <c r="AU28824" s="24"/>
    </row>
    <row r="28825">
      <c r="J28825" s="18"/>
      <c r="N28825" s="24"/>
      <c r="Q28825" s="24"/>
      <c r="T28825" s="24"/>
      <c r="W28825" s="24"/>
      <c r="Z28825" s="24"/>
      <c r="AC28825" s="24"/>
      <c r="AI28825" s="24"/>
      <c r="AL28825" s="24"/>
      <c r="AO28825" s="24"/>
      <c r="AR28825" s="24"/>
      <c r="AU28825" s="24"/>
    </row>
    <row r="28826">
      <c r="J28826" s="18"/>
      <c r="N28826" s="24"/>
      <c r="Q28826" s="24"/>
      <c r="T28826" s="24"/>
      <c r="W28826" s="24"/>
      <c r="Z28826" s="24"/>
      <c r="AC28826" s="24"/>
      <c r="AI28826" s="24"/>
      <c r="AL28826" s="24"/>
      <c r="AO28826" s="24"/>
      <c r="AR28826" s="24"/>
      <c r="AU28826" s="24"/>
    </row>
    <row r="28827">
      <c r="J28827" s="18"/>
      <c r="N28827" s="24"/>
      <c r="Q28827" s="24"/>
      <c r="T28827" s="24"/>
      <c r="W28827" s="24"/>
      <c r="Z28827" s="24"/>
      <c r="AC28827" s="24"/>
      <c r="AI28827" s="24"/>
      <c r="AL28827" s="24"/>
      <c r="AO28827" s="24"/>
      <c r="AR28827" s="24"/>
      <c r="AU28827" s="24"/>
    </row>
    <row r="28828">
      <c r="J28828" s="18"/>
      <c r="N28828" s="24"/>
      <c r="Q28828" s="24"/>
      <c r="T28828" s="24"/>
      <c r="W28828" s="24"/>
      <c r="Z28828" s="24"/>
      <c r="AC28828" s="24"/>
      <c r="AI28828" s="24"/>
      <c r="AL28828" s="24"/>
      <c r="AO28828" s="24"/>
      <c r="AR28828" s="24"/>
      <c r="AU28828" s="24"/>
    </row>
    <row r="28829">
      <c r="J28829" s="18"/>
      <c r="N28829" s="24"/>
      <c r="Q28829" s="24"/>
      <c r="T28829" s="24"/>
      <c r="W28829" s="24"/>
      <c r="Z28829" s="24"/>
      <c r="AC28829" s="24"/>
      <c r="AI28829" s="24"/>
      <c r="AL28829" s="24"/>
      <c r="AO28829" s="24"/>
      <c r="AR28829" s="24"/>
      <c r="AU28829" s="24"/>
    </row>
    <row r="28830">
      <c r="J28830" s="18"/>
      <c r="N28830" s="24"/>
      <c r="Q28830" s="24"/>
      <c r="T28830" s="24"/>
      <c r="W28830" s="24"/>
      <c r="Z28830" s="24"/>
      <c r="AC28830" s="24"/>
      <c r="AI28830" s="24"/>
      <c r="AL28830" s="24"/>
      <c r="AO28830" s="24"/>
      <c r="AR28830" s="24"/>
      <c r="AU28830" s="24"/>
    </row>
    <row r="28831">
      <c r="J28831" s="18"/>
      <c r="N28831" s="24"/>
      <c r="Q28831" s="24"/>
      <c r="T28831" s="24"/>
      <c r="W28831" s="24"/>
      <c r="Z28831" s="24"/>
      <c r="AC28831" s="24"/>
      <c r="AI28831" s="24"/>
      <c r="AL28831" s="24"/>
      <c r="AO28831" s="24"/>
      <c r="AR28831" s="24"/>
      <c r="AU28831" s="24"/>
    </row>
    <row r="28832">
      <c r="J28832" s="18"/>
      <c r="N28832" s="24"/>
      <c r="Q28832" s="24"/>
      <c r="T28832" s="24"/>
      <c r="W28832" s="24"/>
      <c r="Z28832" s="24"/>
      <c r="AC28832" s="24"/>
      <c r="AI28832" s="24"/>
      <c r="AL28832" s="24"/>
      <c r="AO28832" s="24"/>
      <c r="AR28832" s="24"/>
      <c r="AU28832" s="24"/>
    </row>
    <row r="28833">
      <c r="J28833" s="18"/>
      <c r="N28833" s="24"/>
      <c r="Q28833" s="24"/>
      <c r="T28833" s="24"/>
      <c r="W28833" s="24"/>
      <c r="Z28833" s="24"/>
      <c r="AC28833" s="24"/>
      <c r="AI28833" s="24"/>
      <c r="AL28833" s="24"/>
      <c r="AO28833" s="24"/>
      <c r="AR28833" s="24"/>
      <c r="AU28833" s="24"/>
    </row>
    <row r="28834">
      <c r="J28834" s="18"/>
      <c r="N28834" s="24"/>
      <c r="Q28834" s="24"/>
      <c r="T28834" s="24"/>
      <c r="W28834" s="24"/>
      <c r="Z28834" s="24"/>
      <c r="AC28834" s="24"/>
      <c r="AI28834" s="24"/>
      <c r="AL28834" s="24"/>
      <c r="AO28834" s="24"/>
      <c r="AR28834" s="24"/>
      <c r="AU28834" s="24"/>
    </row>
    <row r="28835">
      <c r="J28835" s="18"/>
      <c r="N28835" s="24"/>
      <c r="Q28835" s="24"/>
      <c r="T28835" s="24"/>
      <c r="W28835" s="24"/>
      <c r="Z28835" s="24"/>
      <c r="AC28835" s="24"/>
      <c r="AI28835" s="24"/>
      <c r="AL28835" s="24"/>
      <c r="AO28835" s="24"/>
      <c r="AR28835" s="24"/>
      <c r="AU28835" s="24"/>
    </row>
    <row r="28836">
      <c r="J28836" s="18"/>
      <c r="N28836" s="24"/>
      <c r="Q28836" s="24"/>
      <c r="T28836" s="24"/>
      <c r="W28836" s="24"/>
      <c r="Z28836" s="24"/>
      <c r="AC28836" s="24"/>
      <c r="AI28836" s="24"/>
      <c r="AL28836" s="24"/>
      <c r="AO28836" s="24"/>
      <c r="AR28836" s="24"/>
      <c r="AU28836" s="24"/>
    </row>
    <row r="28837">
      <c r="J28837" s="18"/>
      <c r="N28837" s="24"/>
      <c r="Q28837" s="24"/>
      <c r="T28837" s="24"/>
      <c r="W28837" s="24"/>
      <c r="Z28837" s="24"/>
      <c r="AC28837" s="24"/>
      <c r="AI28837" s="24"/>
      <c r="AL28837" s="24"/>
      <c r="AO28837" s="24"/>
      <c r="AR28837" s="24"/>
      <c r="AU28837" s="24"/>
    </row>
    <row r="28838">
      <c r="J28838" s="18"/>
      <c r="N28838" s="24"/>
      <c r="Q28838" s="24"/>
      <c r="T28838" s="24"/>
      <c r="W28838" s="24"/>
      <c r="Z28838" s="24"/>
      <c r="AC28838" s="24"/>
      <c r="AI28838" s="24"/>
      <c r="AL28838" s="24"/>
      <c r="AO28838" s="24"/>
      <c r="AR28838" s="24"/>
      <c r="AU28838" s="24"/>
    </row>
    <row r="28839">
      <c r="J28839" s="18"/>
      <c r="N28839" s="24"/>
      <c r="Q28839" s="24"/>
      <c r="T28839" s="24"/>
      <c r="W28839" s="24"/>
      <c r="Z28839" s="24"/>
      <c r="AC28839" s="24"/>
      <c r="AI28839" s="24"/>
      <c r="AL28839" s="24"/>
      <c r="AO28839" s="24"/>
      <c r="AR28839" s="24"/>
      <c r="AU28839" s="24"/>
    </row>
    <row r="28840">
      <c r="J28840" s="18"/>
      <c r="N28840" s="24"/>
      <c r="Q28840" s="24"/>
      <c r="T28840" s="24"/>
      <c r="W28840" s="24"/>
      <c r="Z28840" s="24"/>
      <c r="AC28840" s="24"/>
      <c r="AI28840" s="24"/>
      <c r="AL28840" s="24"/>
      <c r="AO28840" s="24"/>
      <c r="AR28840" s="24"/>
      <c r="AU28840" s="24"/>
    </row>
    <row r="28841">
      <c r="J28841" s="18"/>
      <c r="N28841" s="24"/>
      <c r="Q28841" s="24"/>
      <c r="T28841" s="24"/>
      <c r="W28841" s="24"/>
      <c r="Z28841" s="24"/>
      <c r="AC28841" s="24"/>
      <c r="AI28841" s="24"/>
      <c r="AL28841" s="24"/>
      <c r="AO28841" s="24"/>
      <c r="AR28841" s="24"/>
      <c r="AU28841" s="24"/>
    </row>
    <row r="28842">
      <c r="J28842" s="18"/>
      <c r="N28842" s="24"/>
      <c r="Q28842" s="24"/>
      <c r="T28842" s="24"/>
      <c r="W28842" s="24"/>
      <c r="Z28842" s="24"/>
      <c r="AC28842" s="24"/>
      <c r="AI28842" s="24"/>
      <c r="AL28842" s="24"/>
      <c r="AO28842" s="24"/>
      <c r="AR28842" s="24"/>
      <c r="AU28842" s="24"/>
    </row>
    <row r="28843">
      <c r="J28843" s="18"/>
      <c r="N28843" s="24"/>
      <c r="Q28843" s="24"/>
      <c r="T28843" s="24"/>
      <c r="W28843" s="24"/>
      <c r="Z28843" s="24"/>
      <c r="AC28843" s="24"/>
      <c r="AI28843" s="24"/>
      <c r="AL28843" s="24"/>
      <c r="AO28843" s="24"/>
      <c r="AR28843" s="24"/>
      <c r="AU28843" s="24"/>
    </row>
    <row r="28844">
      <c r="J28844" s="18"/>
      <c r="N28844" s="24"/>
      <c r="Q28844" s="24"/>
      <c r="T28844" s="24"/>
      <c r="W28844" s="24"/>
      <c r="Z28844" s="24"/>
      <c r="AC28844" s="24"/>
      <c r="AI28844" s="24"/>
      <c r="AL28844" s="24"/>
      <c r="AO28844" s="24"/>
      <c r="AR28844" s="24"/>
      <c r="AU28844" s="24"/>
    </row>
    <row r="28845">
      <c r="J28845" s="18"/>
      <c r="N28845" s="24"/>
      <c r="Q28845" s="24"/>
      <c r="T28845" s="24"/>
      <c r="W28845" s="24"/>
      <c r="Z28845" s="24"/>
      <c r="AC28845" s="24"/>
      <c r="AI28845" s="24"/>
      <c r="AL28845" s="24"/>
      <c r="AO28845" s="24"/>
      <c r="AR28845" s="24"/>
      <c r="AU28845" s="24"/>
    </row>
    <row r="28846">
      <c r="J28846" s="18"/>
      <c r="N28846" s="24"/>
      <c r="Q28846" s="24"/>
      <c r="T28846" s="24"/>
      <c r="W28846" s="24"/>
      <c r="Z28846" s="24"/>
      <c r="AC28846" s="24"/>
      <c r="AI28846" s="24"/>
      <c r="AL28846" s="24"/>
      <c r="AO28846" s="24"/>
      <c r="AR28846" s="24"/>
      <c r="AU28846" s="24"/>
    </row>
    <row r="28847">
      <c r="J28847" s="18"/>
      <c r="N28847" s="24"/>
      <c r="Q28847" s="24"/>
      <c r="T28847" s="24"/>
      <c r="W28847" s="24"/>
      <c r="Z28847" s="24"/>
      <c r="AC28847" s="24"/>
      <c r="AI28847" s="24"/>
      <c r="AL28847" s="24"/>
      <c r="AO28847" s="24"/>
      <c r="AR28847" s="24"/>
      <c r="AU28847" s="24"/>
    </row>
    <row r="28848">
      <c r="J28848" s="18"/>
      <c r="N28848" s="24"/>
      <c r="Q28848" s="24"/>
      <c r="T28848" s="24"/>
      <c r="W28848" s="24"/>
      <c r="Z28848" s="24"/>
      <c r="AC28848" s="24"/>
      <c r="AI28848" s="24"/>
      <c r="AL28848" s="24"/>
      <c r="AO28848" s="24"/>
      <c r="AR28848" s="24"/>
      <c r="AU28848" s="24"/>
    </row>
    <row r="28849">
      <c r="J28849" s="18"/>
      <c r="N28849" s="24"/>
      <c r="Q28849" s="24"/>
      <c r="T28849" s="24"/>
      <c r="W28849" s="24"/>
      <c r="Z28849" s="24"/>
      <c r="AC28849" s="24"/>
      <c r="AI28849" s="24"/>
      <c r="AL28849" s="24"/>
      <c r="AO28849" s="24"/>
      <c r="AR28849" s="24"/>
      <c r="AU28849" s="24"/>
    </row>
    <row r="28850">
      <c r="J28850" s="18"/>
      <c r="N28850" s="24"/>
      <c r="Q28850" s="24"/>
      <c r="T28850" s="24"/>
      <c r="W28850" s="24"/>
      <c r="Z28850" s="24"/>
      <c r="AC28850" s="24"/>
      <c r="AI28850" s="24"/>
      <c r="AL28850" s="24"/>
      <c r="AO28850" s="24"/>
      <c r="AR28850" s="24"/>
      <c r="AU28850" s="24"/>
    </row>
    <row r="28851">
      <c r="J28851" s="18"/>
      <c r="N28851" s="24"/>
      <c r="Q28851" s="24"/>
      <c r="T28851" s="24"/>
      <c r="W28851" s="24"/>
      <c r="Z28851" s="24"/>
      <c r="AC28851" s="24"/>
      <c r="AI28851" s="24"/>
      <c r="AL28851" s="24"/>
      <c r="AO28851" s="24"/>
      <c r="AR28851" s="24"/>
      <c r="AU28851" s="24"/>
    </row>
    <row r="28852">
      <c r="J28852" s="18"/>
      <c r="N28852" s="24"/>
      <c r="Q28852" s="24"/>
      <c r="T28852" s="24"/>
      <c r="W28852" s="24"/>
      <c r="Z28852" s="24"/>
      <c r="AC28852" s="24"/>
      <c r="AI28852" s="24"/>
      <c r="AL28852" s="24"/>
      <c r="AO28852" s="24"/>
      <c r="AR28852" s="24"/>
      <c r="AU28852" s="24"/>
    </row>
    <row r="28853">
      <c r="J28853" s="18"/>
      <c r="N28853" s="24"/>
      <c r="Q28853" s="24"/>
      <c r="T28853" s="24"/>
      <c r="W28853" s="24"/>
      <c r="Z28853" s="24"/>
      <c r="AC28853" s="24"/>
      <c r="AI28853" s="24"/>
      <c r="AL28853" s="24"/>
      <c r="AO28853" s="24"/>
      <c r="AR28853" s="24"/>
      <c r="AU28853" s="24"/>
    </row>
    <row r="28854">
      <c r="J28854" s="18"/>
      <c r="N28854" s="24"/>
      <c r="Q28854" s="24"/>
      <c r="T28854" s="24"/>
      <c r="W28854" s="24"/>
      <c r="Z28854" s="24"/>
      <c r="AC28854" s="24"/>
      <c r="AI28854" s="24"/>
      <c r="AL28854" s="24"/>
      <c r="AO28854" s="24"/>
      <c r="AR28854" s="24"/>
      <c r="AU28854" s="24"/>
    </row>
    <row r="28855">
      <c r="J28855" s="18"/>
      <c r="N28855" s="24"/>
      <c r="Q28855" s="24"/>
      <c r="T28855" s="24"/>
      <c r="W28855" s="24"/>
      <c r="Z28855" s="24"/>
      <c r="AC28855" s="24"/>
      <c r="AI28855" s="24"/>
      <c r="AL28855" s="24"/>
      <c r="AO28855" s="24"/>
      <c r="AR28855" s="24"/>
      <c r="AU28855" s="24"/>
    </row>
    <row r="28856">
      <c r="J28856" s="18"/>
      <c r="N28856" s="24"/>
      <c r="Q28856" s="24"/>
      <c r="T28856" s="24"/>
      <c r="W28856" s="24"/>
      <c r="Z28856" s="24"/>
      <c r="AC28856" s="24"/>
      <c r="AI28856" s="24"/>
      <c r="AL28856" s="24"/>
      <c r="AO28856" s="24"/>
      <c r="AR28856" s="24"/>
      <c r="AU28856" s="24"/>
    </row>
    <row r="28857">
      <c r="J28857" s="18"/>
      <c r="N28857" s="24"/>
      <c r="Q28857" s="24"/>
      <c r="T28857" s="24"/>
      <c r="W28857" s="24"/>
      <c r="Z28857" s="24"/>
      <c r="AC28857" s="24"/>
      <c r="AI28857" s="24"/>
      <c r="AL28857" s="24"/>
      <c r="AO28857" s="24"/>
      <c r="AR28857" s="24"/>
      <c r="AU28857" s="24"/>
    </row>
    <row r="28858">
      <c r="J28858" s="18"/>
      <c r="N28858" s="24"/>
      <c r="Q28858" s="24"/>
      <c r="T28858" s="24"/>
      <c r="W28858" s="24"/>
      <c r="Z28858" s="24"/>
      <c r="AC28858" s="24"/>
      <c r="AI28858" s="24"/>
      <c r="AL28858" s="24"/>
      <c r="AO28858" s="24"/>
      <c r="AR28858" s="24"/>
      <c r="AU28858" s="24"/>
    </row>
    <row r="28859">
      <c r="J28859" s="18"/>
      <c r="N28859" s="24"/>
      <c r="Q28859" s="24"/>
      <c r="T28859" s="24"/>
      <c r="W28859" s="24"/>
      <c r="Z28859" s="24"/>
      <c r="AC28859" s="24"/>
      <c r="AI28859" s="24"/>
      <c r="AL28859" s="24"/>
      <c r="AO28859" s="24"/>
      <c r="AR28859" s="24"/>
      <c r="AU28859" s="24"/>
    </row>
    <row r="28860">
      <c r="J28860" s="18"/>
      <c r="N28860" s="24"/>
      <c r="Q28860" s="24"/>
      <c r="T28860" s="24"/>
      <c r="W28860" s="24"/>
      <c r="Z28860" s="24"/>
      <c r="AC28860" s="24"/>
      <c r="AI28860" s="24"/>
      <c r="AL28860" s="24"/>
      <c r="AO28860" s="24"/>
      <c r="AR28860" s="24"/>
      <c r="AU28860" s="24"/>
    </row>
    <row r="28861">
      <c r="J28861" s="18"/>
      <c r="N28861" s="24"/>
      <c r="Q28861" s="24"/>
      <c r="T28861" s="24"/>
      <c r="W28861" s="24"/>
      <c r="Z28861" s="24"/>
      <c r="AC28861" s="24"/>
      <c r="AI28861" s="24"/>
      <c r="AL28861" s="24"/>
      <c r="AO28861" s="24"/>
      <c r="AR28861" s="24"/>
      <c r="AU28861" s="24"/>
    </row>
    <row r="28862">
      <c r="J28862" s="18"/>
      <c r="N28862" s="24"/>
      <c r="Q28862" s="24"/>
      <c r="T28862" s="24"/>
      <c r="W28862" s="24"/>
      <c r="Z28862" s="24"/>
      <c r="AC28862" s="24"/>
      <c r="AI28862" s="24"/>
      <c r="AL28862" s="24"/>
      <c r="AO28862" s="24"/>
      <c r="AR28862" s="24"/>
      <c r="AU28862" s="24"/>
    </row>
    <row r="28863">
      <c r="J28863" s="18"/>
      <c r="N28863" s="24"/>
      <c r="Q28863" s="24"/>
      <c r="T28863" s="24"/>
      <c r="W28863" s="24"/>
      <c r="Z28863" s="24"/>
      <c r="AC28863" s="24"/>
      <c r="AI28863" s="24"/>
      <c r="AL28863" s="24"/>
      <c r="AO28863" s="24"/>
      <c r="AR28863" s="24"/>
      <c r="AU28863" s="24"/>
    </row>
    <row r="28864">
      <c r="J28864" s="18"/>
      <c r="N28864" s="24"/>
      <c r="Q28864" s="24"/>
      <c r="T28864" s="24"/>
      <c r="W28864" s="24"/>
      <c r="Z28864" s="24"/>
      <c r="AC28864" s="24"/>
      <c r="AI28864" s="24"/>
      <c r="AL28864" s="24"/>
      <c r="AO28864" s="24"/>
      <c r="AR28864" s="24"/>
      <c r="AU28864" s="24"/>
    </row>
    <row r="28865">
      <c r="J28865" s="18"/>
      <c r="N28865" s="24"/>
      <c r="Q28865" s="24"/>
      <c r="T28865" s="24"/>
      <c r="W28865" s="24"/>
      <c r="Z28865" s="24"/>
      <c r="AC28865" s="24"/>
      <c r="AI28865" s="24"/>
      <c r="AL28865" s="24"/>
      <c r="AO28865" s="24"/>
      <c r="AR28865" s="24"/>
      <c r="AU28865" s="24"/>
    </row>
    <row r="28866">
      <c r="J28866" s="18"/>
      <c r="N28866" s="24"/>
      <c r="Q28866" s="24"/>
      <c r="T28866" s="24"/>
      <c r="W28866" s="24"/>
      <c r="Z28866" s="24"/>
      <c r="AC28866" s="24"/>
      <c r="AI28866" s="24"/>
      <c r="AL28866" s="24"/>
      <c r="AO28866" s="24"/>
      <c r="AR28866" s="24"/>
      <c r="AU28866" s="24"/>
    </row>
    <row r="28867">
      <c r="J28867" s="18"/>
      <c r="N28867" s="24"/>
      <c r="Q28867" s="24"/>
      <c r="T28867" s="24"/>
      <c r="W28867" s="24"/>
      <c r="Z28867" s="24"/>
      <c r="AC28867" s="24"/>
      <c r="AI28867" s="24"/>
      <c r="AL28867" s="24"/>
      <c r="AO28867" s="24"/>
      <c r="AR28867" s="24"/>
      <c r="AU28867" s="24"/>
    </row>
    <row r="28868">
      <c r="J28868" s="18"/>
      <c r="N28868" s="24"/>
      <c r="Q28868" s="24"/>
      <c r="T28868" s="24"/>
      <c r="W28868" s="24"/>
      <c r="Z28868" s="24"/>
      <c r="AC28868" s="24"/>
      <c r="AI28868" s="24"/>
      <c r="AL28868" s="24"/>
      <c r="AO28868" s="24"/>
      <c r="AR28868" s="24"/>
      <c r="AU28868" s="24"/>
    </row>
    <row r="28869">
      <c r="J28869" s="18"/>
      <c r="N28869" s="24"/>
      <c r="Q28869" s="24"/>
      <c r="T28869" s="24"/>
      <c r="W28869" s="24"/>
      <c r="Z28869" s="24"/>
      <c r="AC28869" s="24"/>
      <c r="AI28869" s="24"/>
      <c r="AL28869" s="24"/>
      <c r="AO28869" s="24"/>
      <c r="AR28869" s="24"/>
      <c r="AU28869" s="24"/>
    </row>
    <row r="28870">
      <c r="J28870" s="18"/>
      <c r="N28870" s="24"/>
      <c r="Q28870" s="24"/>
      <c r="T28870" s="24"/>
      <c r="W28870" s="24"/>
      <c r="Z28870" s="24"/>
      <c r="AC28870" s="24"/>
      <c r="AI28870" s="24"/>
      <c r="AL28870" s="24"/>
      <c r="AO28870" s="24"/>
      <c r="AR28870" s="24"/>
      <c r="AU28870" s="24"/>
    </row>
    <row r="28871">
      <c r="J28871" s="18"/>
      <c r="N28871" s="24"/>
      <c r="Q28871" s="24"/>
      <c r="T28871" s="24"/>
      <c r="W28871" s="24"/>
      <c r="Z28871" s="24"/>
      <c r="AC28871" s="24"/>
      <c r="AI28871" s="24"/>
      <c r="AL28871" s="24"/>
      <c r="AO28871" s="24"/>
      <c r="AR28871" s="24"/>
      <c r="AU28871" s="24"/>
    </row>
    <row r="28872">
      <c r="J28872" s="18"/>
      <c r="N28872" s="24"/>
      <c r="Q28872" s="24"/>
      <c r="T28872" s="24"/>
      <c r="W28872" s="24"/>
      <c r="Z28872" s="24"/>
      <c r="AC28872" s="24"/>
      <c r="AI28872" s="24"/>
      <c r="AL28872" s="24"/>
      <c r="AO28872" s="24"/>
      <c r="AR28872" s="24"/>
      <c r="AU28872" s="24"/>
    </row>
    <row r="28873">
      <c r="J28873" s="18"/>
      <c r="N28873" s="24"/>
      <c r="Q28873" s="24"/>
      <c r="T28873" s="24"/>
      <c r="W28873" s="24"/>
      <c r="Z28873" s="24"/>
      <c r="AC28873" s="24"/>
      <c r="AI28873" s="24"/>
      <c r="AL28873" s="24"/>
      <c r="AO28873" s="24"/>
      <c r="AR28873" s="24"/>
      <c r="AU28873" s="24"/>
    </row>
    <row r="28874">
      <c r="J28874" s="18"/>
      <c r="N28874" s="24"/>
      <c r="Q28874" s="24"/>
      <c r="T28874" s="24"/>
      <c r="W28874" s="24"/>
      <c r="Z28874" s="24"/>
      <c r="AC28874" s="24"/>
      <c r="AI28874" s="24"/>
      <c r="AL28874" s="24"/>
      <c r="AO28874" s="24"/>
      <c r="AR28874" s="24"/>
      <c r="AU28874" s="24"/>
    </row>
    <row r="28875">
      <c r="J28875" s="18"/>
      <c r="N28875" s="24"/>
      <c r="Q28875" s="24"/>
      <c r="T28875" s="24"/>
      <c r="W28875" s="24"/>
      <c r="Z28875" s="24"/>
      <c r="AC28875" s="24"/>
      <c r="AI28875" s="24"/>
      <c r="AL28875" s="24"/>
      <c r="AO28875" s="24"/>
      <c r="AR28875" s="24"/>
      <c r="AU28875" s="24"/>
    </row>
    <row r="28876">
      <c r="J28876" s="18"/>
      <c r="N28876" s="24"/>
      <c r="Q28876" s="24"/>
      <c r="T28876" s="24"/>
      <c r="W28876" s="24"/>
      <c r="Z28876" s="24"/>
      <c r="AC28876" s="24"/>
      <c r="AI28876" s="24"/>
      <c r="AL28876" s="24"/>
      <c r="AO28876" s="24"/>
      <c r="AR28876" s="24"/>
      <c r="AU28876" s="24"/>
    </row>
    <row r="28877">
      <c r="J28877" s="18"/>
      <c r="N28877" s="24"/>
      <c r="Q28877" s="24"/>
      <c r="T28877" s="24"/>
      <c r="W28877" s="24"/>
      <c r="Z28877" s="24"/>
      <c r="AC28877" s="24"/>
      <c r="AI28877" s="24"/>
      <c r="AL28877" s="24"/>
      <c r="AO28877" s="24"/>
      <c r="AR28877" s="24"/>
      <c r="AU28877" s="24"/>
    </row>
    <row r="28878">
      <c r="J28878" s="18"/>
      <c r="N28878" s="24"/>
      <c r="Q28878" s="24"/>
      <c r="T28878" s="24"/>
      <c r="W28878" s="24"/>
      <c r="Z28878" s="24"/>
      <c r="AC28878" s="24"/>
      <c r="AI28878" s="24"/>
      <c r="AL28878" s="24"/>
      <c r="AO28878" s="24"/>
      <c r="AR28878" s="24"/>
      <c r="AU28878" s="24"/>
    </row>
    <row r="28879">
      <c r="J28879" s="18"/>
      <c r="N28879" s="24"/>
      <c r="Q28879" s="24"/>
      <c r="T28879" s="24"/>
      <c r="W28879" s="24"/>
      <c r="Z28879" s="24"/>
      <c r="AC28879" s="24"/>
      <c r="AI28879" s="24"/>
      <c r="AL28879" s="24"/>
      <c r="AO28879" s="24"/>
      <c r="AR28879" s="24"/>
      <c r="AU28879" s="24"/>
    </row>
    <row r="28880">
      <c r="J28880" s="18"/>
      <c r="N28880" s="24"/>
      <c r="Q28880" s="24"/>
      <c r="T28880" s="24"/>
      <c r="W28880" s="24"/>
      <c r="Z28880" s="24"/>
      <c r="AC28880" s="24"/>
      <c r="AI28880" s="24"/>
      <c r="AL28880" s="24"/>
      <c r="AO28880" s="24"/>
      <c r="AR28880" s="24"/>
      <c r="AU28880" s="24"/>
    </row>
    <row r="28881">
      <c r="J28881" s="18"/>
      <c r="N28881" s="24"/>
      <c r="Q28881" s="24"/>
      <c r="T28881" s="24"/>
      <c r="W28881" s="24"/>
      <c r="Z28881" s="24"/>
      <c r="AC28881" s="24"/>
      <c r="AI28881" s="24"/>
      <c r="AL28881" s="24"/>
      <c r="AO28881" s="24"/>
      <c r="AR28881" s="24"/>
      <c r="AU28881" s="24"/>
    </row>
    <row r="28882">
      <c r="J28882" s="18"/>
      <c r="N28882" s="24"/>
      <c r="Q28882" s="24"/>
      <c r="T28882" s="24"/>
      <c r="W28882" s="24"/>
      <c r="Z28882" s="24"/>
      <c r="AC28882" s="24"/>
      <c r="AI28882" s="24"/>
      <c r="AL28882" s="24"/>
      <c r="AO28882" s="24"/>
      <c r="AR28882" s="24"/>
      <c r="AU28882" s="24"/>
    </row>
    <row r="28883">
      <c r="J28883" s="18"/>
      <c r="N28883" s="24"/>
      <c r="Q28883" s="24"/>
      <c r="T28883" s="24"/>
      <c r="W28883" s="24"/>
      <c r="Z28883" s="24"/>
      <c r="AC28883" s="24"/>
      <c r="AI28883" s="24"/>
      <c r="AL28883" s="24"/>
      <c r="AO28883" s="24"/>
      <c r="AR28883" s="24"/>
      <c r="AU28883" s="24"/>
    </row>
    <row r="28884">
      <c r="J28884" s="18"/>
      <c r="N28884" s="24"/>
      <c r="Q28884" s="24"/>
      <c r="T28884" s="24"/>
      <c r="W28884" s="24"/>
      <c r="Z28884" s="24"/>
      <c r="AC28884" s="24"/>
      <c r="AI28884" s="24"/>
      <c r="AL28884" s="24"/>
      <c r="AO28884" s="24"/>
      <c r="AR28884" s="24"/>
      <c r="AU28884" s="24"/>
    </row>
    <row r="28885">
      <c r="J28885" s="18"/>
      <c r="N28885" s="24"/>
      <c r="Q28885" s="24"/>
      <c r="T28885" s="24"/>
      <c r="W28885" s="24"/>
      <c r="Z28885" s="24"/>
      <c r="AC28885" s="24"/>
      <c r="AI28885" s="24"/>
      <c r="AL28885" s="24"/>
      <c r="AO28885" s="24"/>
      <c r="AR28885" s="24"/>
      <c r="AU28885" s="24"/>
    </row>
    <row r="28886">
      <c r="J28886" s="18"/>
      <c r="N28886" s="24"/>
      <c r="Q28886" s="24"/>
      <c r="T28886" s="24"/>
      <c r="W28886" s="24"/>
      <c r="Z28886" s="24"/>
      <c r="AC28886" s="24"/>
      <c r="AI28886" s="24"/>
      <c r="AL28886" s="24"/>
      <c r="AO28886" s="24"/>
      <c r="AR28886" s="24"/>
      <c r="AU28886" s="24"/>
    </row>
    <row r="28887">
      <c r="J28887" s="18"/>
      <c r="N28887" s="24"/>
      <c r="Q28887" s="24"/>
      <c r="T28887" s="24"/>
      <c r="W28887" s="24"/>
      <c r="Z28887" s="24"/>
      <c r="AC28887" s="24"/>
      <c r="AI28887" s="24"/>
      <c r="AL28887" s="24"/>
      <c r="AO28887" s="24"/>
      <c r="AR28887" s="24"/>
      <c r="AU28887" s="24"/>
    </row>
    <row r="28888">
      <c r="J28888" s="18"/>
      <c r="N28888" s="24"/>
      <c r="Q28888" s="24"/>
      <c r="T28888" s="24"/>
      <c r="W28888" s="24"/>
      <c r="Z28888" s="24"/>
      <c r="AC28888" s="24"/>
      <c r="AI28888" s="24"/>
      <c r="AL28888" s="24"/>
      <c r="AO28888" s="24"/>
      <c r="AR28888" s="24"/>
      <c r="AU28888" s="24"/>
    </row>
    <row r="28889">
      <c r="J28889" s="18"/>
      <c r="N28889" s="24"/>
      <c r="Q28889" s="24"/>
      <c r="T28889" s="24"/>
      <c r="W28889" s="24"/>
      <c r="Z28889" s="24"/>
      <c r="AC28889" s="24"/>
      <c r="AI28889" s="24"/>
      <c r="AL28889" s="24"/>
      <c r="AO28889" s="24"/>
      <c r="AR28889" s="24"/>
      <c r="AU28889" s="24"/>
    </row>
    <row r="28890">
      <c r="J28890" s="18"/>
      <c r="N28890" s="24"/>
      <c r="Q28890" s="24"/>
      <c r="T28890" s="24"/>
      <c r="W28890" s="24"/>
      <c r="Z28890" s="24"/>
      <c r="AC28890" s="24"/>
      <c r="AI28890" s="24"/>
      <c r="AL28890" s="24"/>
      <c r="AO28890" s="24"/>
      <c r="AR28890" s="24"/>
      <c r="AU28890" s="24"/>
    </row>
    <row r="28891">
      <c r="J28891" s="18"/>
      <c r="N28891" s="24"/>
      <c r="Q28891" s="24"/>
      <c r="T28891" s="24"/>
      <c r="W28891" s="24"/>
      <c r="Z28891" s="24"/>
      <c r="AC28891" s="24"/>
      <c r="AI28891" s="24"/>
      <c r="AL28891" s="24"/>
      <c r="AO28891" s="24"/>
      <c r="AR28891" s="24"/>
      <c r="AU28891" s="24"/>
    </row>
    <row r="28892">
      <c r="J28892" s="18"/>
      <c r="N28892" s="24"/>
      <c r="Q28892" s="24"/>
      <c r="T28892" s="24"/>
      <c r="W28892" s="24"/>
      <c r="Z28892" s="24"/>
      <c r="AC28892" s="24"/>
      <c r="AI28892" s="24"/>
      <c r="AL28892" s="24"/>
      <c r="AO28892" s="24"/>
      <c r="AR28892" s="24"/>
      <c r="AU28892" s="24"/>
    </row>
    <row r="28893">
      <c r="J28893" s="18"/>
      <c r="N28893" s="24"/>
      <c r="Q28893" s="24"/>
      <c r="T28893" s="24"/>
      <c r="W28893" s="24"/>
      <c r="Z28893" s="24"/>
      <c r="AC28893" s="24"/>
      <c r="AI28893" s="24"/>
      <c r="AL28893" s="24"/>
      <c r="AO28893" s="24"/>
      <c r="AR28893" s="24"/>
      <c r="AU28893" s="24"/>
    </row>
    <row r="28894">
      <c r="J28894" s="18"/>
      <c r="N28894" s="24"/>
      <c r="Q28894" s="24"/>
      <c r="T28894" s="24"/>
      <c r="W28894" s="24"/>
      <c r="Z28894" s="24"/>
      <c r="AC28894" s="24"/>
      <c r="AI28894" s="24"/>
      <c r="AL28894" s="24"/>
      <c r="AO28894" s="24"/>
      <c r="AR28894" s="24"/>
      <c r="AU28894" s="24"/>
    </row>
    <row r="28895">
      <c r="J28895" s="18"/>
      <c r="N28895" s="24"/>
      <c r="Q28895" s="24"/>
      <c r="T28895" s="24"/>
      <c r="W28895" s="24"/>
      <c r="Z28895" s="24"/>
      <c r="AC28895" s="24"/>
      <c r="AI28895" s="24"/>
      <c r="AL28895" s="24"/>
      <c r="AO28895" s="24"/>
      <c r="AR28895" s="24"/>
      <c r="AU28895" s="24"/>
    </row>
    <row r="28896">
      <c r="J28896" s="18"/>
      <c r="N28896" s="24"/>
      <c r="Q28896" s="24"/>
      <c r="T28896" s="24"/>
      <c r="W28896" s="24"/>
      <c r="Z28896" s="24"/>
      <c r="AC28896" s="24"/>
      <c r="AI28896" s="24"/>
      <c r="AL28896" s="24"/>
      <c r="AO28896" s="24"/>
      <c r="AR28896" s="24"/>
      <c r="AU28896" s="24"/>
    </row>
    <row r="28897">
      <c r="J28897" s="18"/>
      <c r="N28897" s="24"/>
      <c r="Q28897" s="24"/>
      <c r="T28897" s="24"/>
      <c r="W28897" s="24"/>
      <c r="Z28897" s="24"/>
      <c r="AC28897" s="24"/>
      <c r="AI28897" s="24"/>
      <c r="AL28897" s="24"/>
      <c r="AO28897" s="24"/>
      <c r="AR28897" s="24"/>
      <c r="AU28897" s="24"/>
    </row>
    <row r="28898">
      <c r="J28898" s="18"/>
      <c r="N28898" s="24"/>
      <c r="Q28898" s="24"/>
      <c r="T28898" s="24"/>
      <c r="W28898" s="24"/>
      <c r="Z28898" s="24"/>
      <c r="AC28898" s="24"/>
      <c r="AI28898" s="24"/>
      <c r="AL28898" s="24"/>
      <c r="AO28898" s="24"/>
      <c r="AR28898" s="24"/>
      <c r="AU28898" s="24"/>
    </row>
    <row r="28899">
      <c r="J28899" s="18"/>
      <c r="N28899" s="24"/>
      <c r="Q28899" s="24"/>
      <c r="T28899" s="24"/>
      <c r="W28899" s="24"/>
      <c r="Z28899" s="24"/>
      <c r="AC28899" s="24"/>
      <c r="AI28899" s="24"/>
      <c r="AL28899" s="24"/>
      <c r="AO28899" s="24"/>
      <c r="AR28899" s="24"/>
      <c r="AU28899" s="24"/>
    </row>
    <row r="28900">
      <c r="J28900" s="18"/>
      <c r="N28900" s="24"/>
      <c r="Q28900" s="24"/>
      <c r="T28900" s="24"/>
      <c r="W28900" s="24"/>
      <c r="Z28900" s="24"/>
      <c r="AC28900" s="24"/>
      <c r="AI28900" s="24"/>
      <c r="AL28900" s="24"/>
      <c r="AO28900" s="24"/>
      <c r="AR28900" s="24"/>
      <c r="AU28900" s="24"/>
    </row>
    <row r="28901">
      <c r="J28901" s="18"/>
      <c r="N28901" s="24"/>
      <c r="Q28901" s="24"/>
      <c r="T28901" s="24"/>
      <c r="W28901" s="24"/>
      <c r="Z28901" s="24"/>
      <c r="AC28901" s="24"/>
      <c r="AI28901" s="24"/>
      <c r="AL28901" s="24"/>
      <c r="AO28901" s="24"/>
      <c r="AR28901" s="24"/>
      <c r="AU28901" s="24"/>
    </row>
    <row r="28902">
      <c r="J28902" s="18"/>
      <c r="N28902" s="24"/>
      <c r="Q28902" s="24"/>
      <c r="T28902" s="24"/>
      <c r="W28902" s="24"/>
      <c r="Z28902" s="24"/>
      <c r="AC28902" s="24"/>
      <c r="AI28902" s="24"/>
      <c r="AL28902" s="24"/>
      <c r="AO28902" s="24"/>
      <c r="AR28902" s="24"/>
      <c r="AU28902" s="24"/>
    </row>
    <row r="28903">
      <c r="J28903" s="18"/>
      <c r="N28903" s="24"/>
      <c r="Q28903" s="24"/>
      <c r="T28903" s="24"/>
      <c r="W28903" s="24"/>
      <c r="Z28903" s="24"/>
      <c r="AC28903" s="24"/>
      <c r="AI28903" s="24"/>
      <c r="AL28903" s="24"/>
      <c r="AO28903" s="24"/>
      <c r="AR28903" s="24"/>
      <c r="AU28903" s="24"/>
    </row>
    <row r="28904">
      <c r="J28904" s="18"/>
      <c r="N28904" s="24"/>
      <c r="Q28904" s="24"/>
      <c r="T28904" s="24"/>
      <c r="W28904" s="24"/>
      <c r="Z28904" s="24"/>
      <c r="AC28904" s="24"/>
      <c r="AI28904" s="24"/>
      <c r="AL28904" s="24"/>
      <c r="AO28904" s="24"/>
      <c r="AR28904" s="24"/>
      <c r="AU28904" s="24"/>
    </row>
    <row r="28905">
      <c r="J28905" s="18"/>
      <c r="N28905" s="24"/>
      <c r="Q28905" s="24"/>
      <c r="T28905" s="24"/>
      <c r="W28905" s="24"/>
      <c r="Z28905" s="24"/>
      <c r="AC28905" s="24"/>
      <c r="AI28905" s="24"/>
      <c r="AL28905" s="24"/>
      <c r="AO28905" s="24"/>
      <c r="AR28905" s="24"/>
      <c r="AU28905" s="24"/>
    </row>
    <row r="28906">
      <c r="J28906" s="18"/>
      <c r="N28906" s="24"/>
      <c r="Q28906" s="24"/>
      <c r="T28906" s="24"/>
      <c r="W28906" s="24"/>
      <c r="Z28906" s="24"/>
      <c r="AC28906" s="24"/>
      <c r="AI28906" s="24"/>
      <c r="AL28906" s="24"/>
      <c r="AO28906" s="24"/>
      <c r="AR28906" s="24"/>
      <c r="AU28906" s="24"/>
    </row>
    <row r="28907">
      <c r="J28907" s="18"/>
      <c r="N28907" s="24"/>
      <c r="Q28907" s="24"/>
      <c r="T28907" s="24"/>
      <c r="W28907" s="24"/>
      <c r="Z28907" s="24"/>
      <c r="AC28907" s="24"/>
      <c r="AI28907" s="24"/>
      <c r="AL28907" s="24"/>
      <c r="AO28907" s="24"/>
      <c r="AR28907" s="24"/>
      <c r="AU28907" s="24"/>
    </row>
    <row r="28908">
      <c r="J28908" s="18"/>
      <c r="N28908" s="24"/>
      <c r="Q28908" s="24"/>
      <c r="T28908" s="24"/>
      <c r="W28908" s="24"/>
      <c r="Z28908" s="24"/>
      <c r="AC28908" s="24"/>
      <c r="AI28908" s="24"/>
      <c r="AL28908" s="24"/>
      <c r="AO28908" s="24"/>
      <c r="AR28908" s="24"/>
      <c r="AU28908" s="24"/>
    </row>
    <row r="28909">
      <c r="J28909" s="18"/>
      <c r="N28909" s="24"/>
      <c r="Q28909" s="24"/>
      <c r="T28909" s="24"/>
      <c r="W28909" s="24"/>
      <c r="Z28909" s="24"/>
      <c r="AC28909" s="24"/>
      <c r="AI28909" s="24"/>
      <c r="AL28909" s="24"/>
      <c r="AO28909" s="24"/>
      <c r="AR28909" s="24"/>
      <c r="AU28909" s="24"/>
    </row>
    <row r="28910">
      <c r="J28910" s="18"/>
      <c r="N28910" s="24"/>
      <c r="Q28910" s="24"/>
      <c r="T28910" s="24"/>
      <c r="W28910" s="24"/>
      <c r="Z28910" s="24"/>
      <c r="AC28910" s="24"/>
      <c r="AI28910" s="24"/>
      <c r="AL28910" s="24"/>
      <c r="AO28910" s="24"/>
      <c r="AR28910" s="24"/>
      <c r="AU28910" s="24"/>
    </row>
    <row r="28911">
      <c r="J28911" s="18"/>
      <c r="N28911" s="24"/>
      <c r="Q28911" s="24"/>
      <c r="T28911" s="24"/>
      <c r="W28911" s="24"/>
      <c r="Z28911" s="24"/>
      <c r="AC28911" s="24"/>
      <c r="AI28911" s="24"/>
      <c r="AL28911" s="24"/>
      <c r="AO28911" s="24"/>
      <c r="AR28911" s="24"/>
      <c r="AU28911" s="24"/>
    </row>
    <row r="28912">
      <c r="J28912" s="18"/>
      <c r="N28912" s="24"/>
      <c r="Q28912" s="24"/>
      <c r="T28912" s="24"/>
      <c r="W28912" s="24"/>
      <c r="Z28912" s="24"/>
      <c r="AC28912" s="24"/>
      <c r="AI28912" s="24"/>
      <c r="AL28912" s="24"/>
      <c r="AO28912" s="24"/>
      <c r="AR28912" s="24"/>
      <c r="AU28912" s="24"/>
    </row>
    <row r="28913">
      <c r="J28913" s="18"/>
      <c r="N28913" s="24"/>
      <c r="Q28913" s="24"/>
      <c r="T28913" s="24"/>
      <c r="W28913" s="24"/>
      <c r="Z28913" s="24"/>
      <c r="AC28913" s="24"/>
      <c r="AI28913" s="24"/>
      <c r="AL28913" s="24"/>
      <c r="AO28913" s="24"/>
      <c r="AR28913" s="24"/>
      <c r="AU28913" s="24"/>
    </row>
    <row r="28914">
      <c r="J28914" s="18"/>
      <c r="N28914" s="24"/>
      <c r="Q28914" s="24"/>
      <c r="T28914" s="24"/>
      <c r="W28914" s="24"/>
      <c r="Z28914" s="24"/>
      <c r="AC28914" s="24"/>
      <c r="AI28914" s="24"/>
      <c r="AL28914" s="24"/>
      <c r="AO28914" s="24"/>
      <c r="AR28914" s="24"/>
      <c r="AU28914" s="24"/>
    </row>
    <row r="28915">
      <c r="J28915" s="18"/>
      <c r="N28915" s="24"/>
      <c r="Q28915" s="24"/>
      <c r="T28915" s="24"/>
      <c r="W28915" s="24"/>
      <c r="Z28915" s="24"/>
      <c r="AC28915" s="24"/>
      <c r="AI28915" s="24"/>
      <c r="AL28915" s="24"/>
      <c r="AO28915" s="24"/>
      <c r="AR28915" s="24"/>
      <c r="AU28915" s="24"/>
    </row>
    <row r="28916">
      <c r="J28916" s="18"/>
      <c r="N28916" s="24"/>
      <c r="Q28916" s="24"/>
      <c r="T28916" s="24"/>
      <c r="W28916" s="24"/>
      <c r="Z28916" s="24"/>
      <c r="AC28916" s="24"/>
      <c r="AI28916" s="24"/>
      <c r="AL28916" s="24"/>
      <c r="AO28916" s="24"/>
      <c r="AR28916" s="24"/>
      <c r="AU28916" s="24"/>
    </row>
    <row r="28917">
      <c r="J28917" s="18"/>
      <c r="N28917" s="24"/>
      <c r="Q28917" s="24"/>
      <c r="T28917" s="24"/>
      <c r="W28917" s="24"/>
      <c r="Z28917" s="24"/>
      <c r="AC28917" s="24"/>
      <c r="AI28917" s="24"/>
      <c r="AL28917" s="24"/>
      <c r="AO28917" s="24"/>
      <c r="AR28917" s="24"/>
      <c r="AU28917" s="24"/>
    </row>
    <row r="28918">
      <c r="J28918" s="18"/>
      <c r="N28918" s="24"/>
      <c r="Q28918" s="24"/>
      <c r="T28918" s="24"/>
      <c r="W28918" s="24"/>
      <c r="Z28918" s="24"/>
      <c r="AC28918" s="24"/>
      <c r="AI28918" s="24"/>
      <c r="AL28918" s="24"/>
      <c r="AO28918" s="24"/>
      <c r="AR28918" s="24"/>
      <c r="AU28918" s="24"/>
    </row>
    <row r="28919">
      <c r="J28919" s="18"/>
      <c r="N28919" s="24"/>
      <c r="Q28919" s="24"/>
      <c r="T28919" s="24"/>
      <c r="W28919" s="24"/>
      <c r="Z28919" s="24"/>
      <c r="AC28919" s="24"/>
      <c r="AI28919" s="24"/>
      <c r="AL28919" s="24"/>
      <c r="AO28919" s="24"/>
      <c r="AR28919" s="24"/>
      <c r="AU28919" s="24"/>
    </row>
    <row r="28920">
      <c r="J28920" s="18"/>
      <c r="N28920" s="24"/>
      <c r="Q28920" s="24"/>
      <c r="T28920" s="24"/>
      <c r="W28920" s="24"/>
      <c r="Z28920" s="24"/>
      <c r="AC28920" s="24"/>
      <c r="AI28920" s="24"/>
      <c r="AL28920" s="24"/>
      <c r="AO28920" s="24"/>
      <c r="AR28920" s="24"/>
      <c r="AU28920" s="24"/>
    </row>
    <row r="28921">
      <c r="J28921" s="18"/>
      <c r="N28921" s="24"/>
      <c r="Q28921" s="24"/>
      <c r="T28921" s="24"/>
      <c r="W28921" s="24"/>
      <c r="Z28921" s="24"/>
      <c r="AC28921" s="24"/>
      <c r="AI28921" s="24"/>
      <c r="AL28921" s="24"/>
      <c r="AO28921" s="24"/>
      <c r="AR28921" s="24"/>
      <c r="AU28921" s="24"/>
    </row>
    <row r="28922">
      <c r="J28922" s="18"/>
      <c r="N28922" s="24"/>
      <c r="Q28922" s="24"/>
      <c r="T28922" s="24"/>
      <c r="W28922" s="24"/>
      <c r="Z28922" s="24"/>
      <c r="AC28922" s="24"/>
      <c r="AI28922" s="24"/>
      <c r="AL28922" s="24"/>
      <c r="AO28922" s="24"/>
      <c r="AR28922" s="24"/>
      <c r="AU28922" s="24"/>
    </row>
    <row r="28923">
      <c r="J28923" s="18"/>
      <c r="N28923" s="24"/>
      <c r="Q28923" s="24"/>
      <c r="T28923" s="24"/>
      <c r="W28923" s="24"/>
      <c r="Z28923" s="24"/>
      <c r="AC28923" s="24"/>
      <c r="AI28923" s="24"/>
      <c r="AL28923" s="24"/>
      <c r="AO28923" s="24"/>
      <c r="AR28923" s="24"/>
      <c r="AU28923" s="24"/>
    </row>
    <row r="28924">
      <c r="J28924" s="18"/>
      <c r="N28924" s="24"/>
      <c r="Q28924" s="24"/>
      <c r="T28924" s="24"/>
      <c r="W28924" s="24"/>
      <c r="Z28924" s="24"/>
      <c r="AC28924" s="24"/>
      <c r="AI28924" s="24"/>
      <c r="AL28924" s="24"/>
      <c r="AO28924" s="24"/>
      <c r="AR28924" s="24"/>
      <c r="AU28924" s="24"/>
    </row>
    <row r="28925">
      <c r="J28925" s="18"/>
      <c r="N28925" s="24"/>
      <c r="Q28925" s="24"/>
      <c r="T28925" s="24"/>
      <c r="W28925" s="24"/>
      <c r="Z28925" s="24"/>
      <c r="AC28925" s="24"/>
      <c r="AI28925" s="24"/>
      <c r="AL28925" s="24"/>
      <c r="AO28925" s="24"/>
      <c r="AR28925" s="24"/>
      <c r="AU28925" s="24"/>
    </row>
    <row r="28926">
      <c r="J28926" s="18"/>
      <c r="N28926" s="24"/>
      <c r="Q28926" s="24"/>
      <c r="T28926" s="24"/>
      <c r="W28926" s="24"/>
      <c r="Z28926" s="24"/>
      <c r="AC28926" s="24"/>
      <c r="AI28926" s="24"/>
      <c r="AL28926" s="24"/>
      <c r="AO28926" s="24"/>
      <c r="AR28926" s="24"/>
      <c r="AU28926" s="24"/>
    </row>
    <row r="28927">
      <c r="J28927" s="18"/>
      <c r="N28927" s="24"/>
      <c r="Q28927" s="24"/>
      <c r="T28927" s="24"/>
      <c r="W28927" s="24"/>
      <c r="Z28927" s="24"/>
      <c r="AC28927" s="24"/>
      <c r="AI28927" s="24"/>
      <c r="AL28927" s="24"/>
      <c r="AO28927" s="24"/>
      <c r="AR28927" s="24"/>
      <c r="AU28927" s="24"/>
    </row>
    <row r="28928">
      <c r="J28928" s="18"/>
      <c r="N28928" s="24"/>
      <c r="Q28928" s="24"/>
      <c r="T28928" s="24"/>
      <c r="W28928" s="24"/>
      <c r="Z28928" s="24"/>
      <c r="AC28928" s="24"/>
      <c r="AI28928" s="24"/>
      <c r="AL28928" s="24"/>
      <c r="AO28928" s="24"/>
      <c r="AR28928" s="24"/>
      <c r="AU28928" s="24"/>
    </row>
    <row r="28929">
      <c r="J28929" s="18"/>
      <c r="N28929" s="24"/>
      <c r="Q28929" s="24"/>
      <c r="T28929" s="24"/>
      <c r="W28929" s="24"/>
      <c r="Z28929" s="24"/>
      <c r="AC28929" s="24"/>
      <c r="AI28929" s="24"/>
      <c r="AL28929" s="24"/>
      <c r="AO28929" s="24"/>
      <c r="AR28929" s="24"/>
      <c r="AU28929" s="24"/>
    </row>
    <row r="28930">
      <c r="J28930" s="18"/>
      <c r="N28930" s="24"/>
      <c r="Q28930" s="24"/>
      <c r="T28930" s="24"/>
      <c r="W28930" s="24"/>
      <c r="Z28930" s="24"/>
      <c r="AC28930" s="24"/>
      <c r="AI28930" s="24"/>
      <c r="AL28930" s="24"/>
      <c r="AO28930" s="24"/>
      <c r="AR28930" s="24"/>
      <c r="AU28930" s="24"/>
    </row>
    <row r="28931">
      <c r="J28931" s="18"/>
      <c r="N28931" s="24"/>
      <c r="Q28931" s="24"/>
      <c r="T28931" s="24"/>
      <c r="W28931" s="24"/>
      <c r="Z28931" s="24"/>
      <c r="AC28931" s="24"/>
      <c r="AI28931" s="24"/>
      <c r="AL28931" s="24"/>
      <c r="AO28931" s="24"/>
      <c r="AR28931" s="24"/>
      <c r="AU28931" s="24"/>
    </row>
    <row r="28932">
      <c r="J28932" s="18"/>
      <c r="N28932" s="24"/>
      <c r="Q28932" s="24"/>
      <c r="T28932" s="24"/>
      <c r="W28932" s="24"/>
      <c r="Z28932" s="24"/>
      <c r="AC28932" s="24"/>
      <c r="AI28932" s="24"/>
      <c r="AL28932" s="24"/>
      <c r="AO28932" s="24"/>
      <c r="AR28932" s="24"/>
      <c r="AU28932" s="24"/>
    </row>
    <row r="28933">
      <c r="J28933" s="18"/>
      <c r="N28933" s="24"/>
      <c r="Q28933" s="24"/>
      <c r="T28933" s="24"/>
      <c r="W28933" s="24"/>
      <c r="Z28933" s="24"/>
      <c r="AC28933" s="24"/>
      <c r="AI28933" s="24"/>
      <c r="AL28933" s="24"/>
      <c r="AO28933" s="24"/>
      <c r="AR28933" s="24"/>
      <c r="AU28933" s="24"/>
    </row>
    <row r="28934">
      <c r="J28934" s="18"/>
      <c r="N28934" s="24"/>
      <c r="Q28934" s="24"/>
      <c r="T28934" s="24"/>
      <c r="W28934" s="24"/>
      <c r="Z28934" s="24"/>
      <c r="AC28934" s="24"/>
      <c r="AI28934" s="24"/>
      <c r="AL28934" s="24"/>
      <c r="AO28934" s="24"/>
      <c r="AR28934" s="24"/>
      <c r="AU28934" s="24"/>
    </row>
    <row r="28935">
      <c r="J28935" s="18"/>
      <c r="N28935" s="24"/>
      <c r="Q28935" s="24"/>
      <c r="T28935" s="24"/>
      <c r="W28935" s="24"/>
      <c r="Z28935" s="24"/>
      <c r="AC28935" s="24"/>
      <c r="AI28935" s="24"/>
      <c r="AL28935" s="24"/>
      <c r="AO28935" s="24"/>
      <c r="AR28935" s="24"/>
      <c r="AU28935" s="24"/>
    </row>
    <row r="28936">
      <c r="J28936" s="18"/>
      <c r="N28936" s="24"/>
      <c r="Q28936" s="24"/>
      <c r="T28936" s="24"/>
      <c r="W28936" s="24"/>
      <c r="Z28936" s="24"/>
      <c r="AC28936" s="24"/>
      <c r="AI28936" s="24"/>
      <c r="AL28936" s="24"/>
      <c r="AO28936" s="24"/>
      <c r="AR28936" s="24"/>
      <c r="AU28936" s="24"/>
    </row>
    <row r="28937">
      <c r="J28937" s="18"/>
      <c r="N28937" s="24"/>
      <c r="Q28937" s="24"/>
      <c r="T28937" s="24"/>
      <c r="W28937" s="24"/>
      <c r="Z28937" s="24"/>
      <c r="AC28937" s="24"/>
      <c r="AI28937" s="24"/>
      <c r="AL28937" s="24"/>
      <c r="AO28937" s="24"/>
      <c r="AR28937" s="24"/>
      <c r="AU28937" s="24"/>
    </row>
    <row r="28938">
      <c r="J28938" s="18"/>
      <c r="N28938" s="24"/>
      <c r="Q28938" s="24"/>
      <c r="T28938" s="24"/>
      <c r="W28938" s="24"/>
      <c r="Z28938" s="24"/>
      <c r="AC28938" s="24"/>
      <c r="AI28938" s="24"/>
      <c r="AL28938" s="24"/>
      <c r="AO28938" s="24"/>
      <c r="AR28938" s="24"/>
      <c r="AU28938" s="24"/>
    </row>
    <row r="28939">
      <c r="J28939" s="18"/>
      <c r="N28939" s="24"/>
      <c r="Q28939" s="24"/>
      <c r="T28939" s="24"/>
      <c r="W28939" s="24"/>
      <c r="Z28939" s="24"/>
      <c r="AC28939" s="24"/>
      <c r="AI28939" s="24"/>
      <c r="AL28939" s="24"/>
      <c r="AO28939" s="24"/>
      <c r="AR28939" s="24"/>
      <c r="AU28939" s="24"/>
    </row>
    <row r="28940">
      <c r="J28940" s="18"/>
      <c r="N28940" s="24"/>
      <c r="Q28940" s="24"/>
      <c r="T28940" s="24"/>
      <c r="W28940" s="24"/>
      <c r="Z28940" s="24"/>
      <c r="AC28940" s="24"/>
      <c r="AI28940" s="24"/>
      <c r="AL28940" s="24"/>
      <c r="AO28940" s="24"/>
      <c r="AR28940" s="24"/>
      <c r="AU28940" s="24"/>
    </row>
    <row r="28941">
      <c r="J28941" s="18"/>
      <c r="N28941" s="24"/>
      <c r="Q28941" s="24"/>
      <c r="T28941" s="24"/>
      <c r="W28941" s="24"/>
      <c r="Z28941" s="24"/>
      <c r="AC28941" s="24"/>
      <c r="AI28941" s="24"/>
      <c r="AL28941" s="24"/>
      <c r="AO28941" s="24"/>
      <c r="AR28941" s="24"/>
      <c r="AU28941" s="24"/>
    </row>
    <row r="28942">
      <c r="J28942" s="18"/>
      <c r="N28942" s="24"/>
      <c r="Q28942" s="24"/>
      <c r="T28942" s="24"/>
      <c r="W28942" s="24"/>
      <c r="Z28942" s="24"/>
      <c r="AC28942" s="24"/>
      <c r="AI28942" s="24"/>
      <c r="AL28942" s="24"/>
      <c r="AO28942" s="24"/>
      <c r="AR28942" s="24"/>
      <c r="AU28942" s="24"/>
    </row>
    <row r="28943">
      <c r="J28943" s="18"/>
      <c r="N28943" s="24"/>
      <c r="Q28943" s="24"/>
      <c r="T28943" s="24"/>
      <c r="W28943" s="24"/>
      <c r="Z28943" s="24"/>
      <c r="AC28943" s="24"/>
      <c r="AI28943" s="24"/>
      <c r="AL28943" s="24"/>
      <c r="AO28943" s="24"/>
      <c r="AR28943" s="24"/>
      <c r="AU28943" s="24"/>
    </row>
    <row r="28944">
      <c r="J28944" s="18"/>
      <c r="N28944" s="24"/>
      <c r="Q28944" s="24"/>
      <c r="T28944" s="24"/>
      <c r="W28944" s="24"/>
      <c r="Z28944" s="24"/>
      <c r="AC28944" s="24"/>
      <c r="AI28944" s="24"/>
      <c r="AL28944" s="24"/>
      <c r="AO28944" s="24"/>
      <c r="AR28944" s="24"/>
      <c r="AU28944" s="24"/>
    </row>
    <row r="28945">
      <c r="J28945" s="18"/>
      <c r="N28945" s="24"/>
      <c r="Q28945" s="24"/>
      <c r="T28945" s="24"/>
      <c r="W28945" s="24"/>
      <c r="Z28945" s="24"/>
      <c r="AC28945" s="24"/>
      <c r="AI28945" s="24"/>
      <c r="AL28945" s="24"/>
      <c r="AO28945" s="24"/>
      <c r="AR28945" s="24"/>
      <c r="AU28945" s="24"/>
    </row>
    <row r="28946">
      <c r="J28946" s="18"/>
      <c r="N28946" s="24"/>
      <c r="Q28946" s="24"/>
      <c r="T28946" s="24"/>
      <c r="W28946" s="24"/>
      <c r="Z28946" s="24"/>
      <c r="AC28946" s="24"/>
      <c r="AI28946" s="24"/>
      <c r="AL28946" s="24"/>
      <c r="AO28946" s="24"/>
      <c r="AR28946" s="24"/>
      <c r="AU28946" s="24"/>
    </row>
    <row r="28947">
      <c r="J28947" s="18"/>
      <c r="N28947" s="24"/>
      <c r="Q28947" s="24"/>
      <c r="T28947" s="24"/>
      <c r="W28947" s="24"/>
      <c r="Z28947" s="24"/>
      <c r="AC28947" s="24"/>
      <c r="AI28947" s="24"/>
      <c r="AL28947" s="24"/>
      <c r="AO28947" s="24"/>
      <c r="AR28947" s="24"/>
      <c r="AU28947" s="24"/>
    </row>
    <row r="28948">
      <c r="J28948" s="18"/>
      <c r="N28948" s="24"/>
      <c r="Q28948" s="24"/>
      <c r="T28948" s="24"/>
      <c r="W28948" s="24"/>
      <c r="Z28948" s="24"/>
      <c r="AC28948" s="24"/>
      <c r="AI28948" s="24"/>
      <c r="AL28948" s="24"/>
      <c r="AO28948" s="24"/>
      <c r="AR28948" s="24"/>
      <c r="AU28948" s="24"/>
    </row>
    <row r="28949">
      <c r="J28949" s="18"/>
      <c r="N28949" s="24"/>
      <c r="Q28949" s="24"/>
      <c r="T28949" s="24"/>
      <c r="W28949" s="24"/>
      <c r="Z28949" s="24"/>
      <c r="AC28949" s="24"/>
      <c r="AI28949" s="24"/>
      <c r="AL28949" s="24"/>
      <c r="AO28949" s="24"/>
      <c r="AR28949" s="24"/>
      <c r="AU28949" s="24"/>
    </row>
    <row r="28950">
      <c r="J28950" s="18"/>
      <c r="N28950" s="24"/>
      <c r="Q28950" s="24"/>
      <c r="T28950" s="24"/>
      <c r="W28950" s="24"/>
      <c r="Z28950" s="24"/>
      <c r="AC28950" s="24"/>
      <c r="AI28950" s="24"/>
      <c r="AL28950" s="24"/>
      <c r="AO28950" s="24"/>
      <c r="AR28950" s="24"/>
      <c r="AU28950" s="24"/>
    </row>
    <row r="28951">
      <c r="J28951" s="18"/>
      <c r="N28951" s="24"/>
      <c r="Q28951" s="24"/>
      <c r="T28951" s="24"/>
      <c r="W28951" s="24"/>
      <c r="Z28951" s="24"/>
      <c r="AC28951" s="24"/>
      <c r="AI28951" s="24"/>
      <c r="AL28951" s="24"/>
      <c r="AO28951" s="24"/>
      <c r="AR28951" s="24"/>
      <c r="AU28951" s="24"/>
    </row>
    <row r="28952">
      <c r="J28952" s="18"/>
      <c r="N28952" s="24"/>
      <c r="Q28952" s="24"/>
      <c r="T28952" s="24"/>
      <c r="W28952" s="24"/>
      <c r="Z28952" s="24"/>
      <c r="AC28952" s="24"/>
      <c r="AI28952" s="24"/>
      <c r="AL28952" s="24"/>
      <c r="AO28952" s="24"/>
      <c r="AR28952" s="24"/>
      <c r="AU28952" s="24"/>
    </row>
    <row r="28953">
      <c r="J28953" s="18"/>
      <c r="N28953" s="24"/>
      <c r="Q28953" s="24"/>
      <c r="T28953" s="24"/>
      <c r="W28953" s="24"/>
      <c r="Z28953" s="24"/>
      <c r="AC28953" s="24"/>
      <c r="AI28953" s="24"/>
      <c r="AL28953" s="24"/>
      <c r="AO28953" s="24"/>
      <c r="AR28953" s="24"/>
      <c r="AU28953" s="24"/>
    </row>
    <row r="28954">
      <c r="J28954" s="18"/>
      <c r="N28954" s="24"/>
      <c r="Q28954" s="24"/>
      <c r="T28954" s="24"/>
      <c r="W28954" s="24"/>
      <c r="Z28954" s="24"/>
      <c r="AC28954" s="24"/>
      <c r="AI28954" s="24"/>
      <c r="AL28954" s="24"/>
      <c r="AO28954" s="24"/>
      <c r="AR28954" s="24"/>
      <c r="AU28954" s="24"/>
    </row>
    <row r="28955">
      <c r="J28955" s="18"/>
      <c r="N28955" s="24"/>
      <c r="Q28955" s="24"/>
      <c r="T28955" s="24"/>
      <c r="W28955" s="24"/>
      <c r="Z28955" s="24"/>
      <c r="AC28955" s="24"/>
      <c r="AI28955" s="24"/>
      <c r="AL28955" s="24"/>
      <c r="AO28955" s="24"/>
      <c r="AR28955" s="24"/>
      <c r="AU28955" s="24"/>
    </row>
    <row r="28956">
      <c r="J28956" s="18"/>
      <c r="N28956" s="24"/>
      <c r="Q28956" s="24"/>
      <c r="T28956" s="24"/>
      <c r="W28956" s="24"/>
      <c r="Z28956" s="24"/>
      <c r="AC28956" s="24"/>
      <c r="AI28956" s="24"/>
      <c r="AL28956" s="24"/>
      <c r="AO28956" s="24"/>
      <c r="AR28956" s="24"/>
      <c r="AU28956" s="24"/>
    </row>
    <row r="28957">
      <c r="J28957" s="18"/>
      <c r="N28957" s="24"/>
      <c r="Q28957" s="24"/>
      <c r="T28957" s="24"/>
      <c r="W28957" s="24"/>
      <c r="Z28957" s="24"/>
      <c r="AC28957" s="24"/>
      <c r="AI28957" s="24"/>
      <c r="AL28957" s="24"/>
      <c r="AO28957" s="24"/>
      <c r="AR28957" s="24"/>
      <c r="AU28957" s="24"/>
    </row>
    <row r="28958">
      <c r="J28958" s="18"/>
      <c r="N28958" s="24"/>
      <c r="Q28958" s="24"/>
      <c r="T28958" s="24"/>
      <c r="W28958" s="24"/>
      <c r="Z28958" s="24"/>
      <c r="AC28958" s="24"/>
      <c r="AI28958" s="24"/>
      <c r="AL28958" s="24"/>
      <c r="AO28958" s="24"/>
      <c r="AR28958" s="24"/>
      <c r="AU28958" s="24"/>
    </row>
    <row r="28959">
      <c r="J28959" s="18"/>
      <c r="N28959" s="24"/>
      <c r="Q28959" s="24"/>
      <c r="T28959" s="24"/>
      <c r="W28959" s="24"/>
      <c r="Z28959" s="24"/>
      <c r="AC28959" s="24"/>
      <c r="AI28959" s="24"/>
      <c r="AL28959" s="24"/>
      <c r="AO28959" s="24"/>
      <c r="AR28959" s="24"/>
      <c r="AU28959" s="24"/>
    </row>
    <row r="28960">
      <c r="J28960" s="18"/>
      <c r="N28960" s="24"/>
      <c r="Q28960" s="24"/>
      <c r="T28960" s="24"/>
      <c r="W28960" s="24"/>
      <c r="Z28960" s="24"/>
      <c r="AC28960" s="24"/>
      <c r="AI28960" s="24"/>
      <c r="AL28960" s="24"/>
      <c r="AO28960" s="24"/>
      <c r="AR28960" s="24"/>
      <c r="AU28960" s="24"/>
    </row>
    <row r="28961">
      <c r="J28961" s="18"/>
      <c r="N28961" s="24"/>
      <c r="Q28961" s="24"/>
      <c r="T28961" s="24"/>
      <c r="W28961" s="24"/>
      <c r="Z28961" s="24"/>
      <c r="AC28961" s="24"/>
      <c r="AI28961" s="24"/>
      <c r="AL28961" s="24"/>
      <c r="AO28961" s="24"/>
      <c r="AR28961" s="24"/>
      <c r="AU28961" s="24"/>
    </row>
    <row r="28962">
      <c r="J28962" s="18"/>
      <c r="N28962" s="24"/>
      <c r="Q28962" s="24"/>
      <c r="T28962" s="24"/>
      <c r="W28962" s="24"/>
      <c r="Z28962" s="24"/>
      <c r="AC28962" s="24"/>
      <c r="AI28962" s="24"/>
      <c r="AL28962" s="24"/>
      <c r="AO28962" s="24"/>
      <c r="AR28962" s="24"/>
      <c r="AU28962" s="24"/>
    </row>
    <row r="28963">
      <c r="J28963" s="18"/>
      <c r="N28963" s="24"/>
      <c r="Q28963" s="24"/>
      <c r="T28963" s="24"/>
      <c r="W28963" s="24"/>
      <c r="Z28963" s="24"/>
      <c r="AC28963" s="24"/>
      <c r="AI28963" s="24"/>
      <c r="AL28963" s="24"/>
      <c r="AO28963" s="24"/>
      <c r="AR28963" s="24"/>
      <c r="AU28963" s="24"/>
    </row>
    <row r="28964">
      <c r="J28964" s="18"/>
      <c r="N28964" s="24"/>
      <c r="Q28964" s="24"/>
      <c r="T28964" s="24"/>
      <c r="W28964" s="24"/>
      <c r="Z28964" s="24"/>
      <c r="AC28964" s="24"/>
      <c r="AI28964" s="24"/>
      <c r="AL28964" s="24"/>
      <c r="AO28964" s="24"/>
      <c r="AR28964" s="24"/>
      <c r="AU28964" s="24"/>
    </row>
    <row r="28965">
      <c r="J28965" s="18"/>
      <c r="N28965" s="24"/>
      <c r="Q28965" s="24"/>
      <c r="T28965" s="24"/>
      <c r="W28965" s="24"/>
      <c r="Z28965" s="24"/>
      <c r="AC28965" s="24"/>
      <c r="AI28965" s="24"/>
      <c r="AL28965" s="24"/>
      <c r="AO28965" s="24"/>
      <c r="AR28965" s="24"/>
      <c r="AU28965" s="24"/>
    </row>
    <row r="28966">
      <c r="J28966" s="18"/>
      <c r="N28966" s="24"/>
      <c r="Q28966" s="24"/>
      <c r="T28966" s="24"/>
      <c r="W28966" s="24"/>
      <c r="Z28966" s="24"/>
      <c r="AC28966" s="24"/>
      <c r="AI28966" s="24"/>
      <c r="AL28966" s="24"/>
      <c r="AO28966" s="24"/>
      <c r="AR28966" s="24"/>
      <c r="AU28966" s="24"/>
    </row>
    <row r="28967">
      <c r="J28967" s="18"/>
      <c r="N28967" s="24"/>
      <c r="Q28967" s="24"/>
      <c r="T28967" s="24"/>
      <c r="W28967" s="24"/>
      <c r="Z28967" s="24"/>
      <c r="AC28967" s="24"/>
      <c r="AI28967" s="24"/>
      <c r="AL28967" s="24"/>
      <c r="AO28967" s="24"/>
      <c r="AR28967" s="24"/>
      <c r="AU28967" s="24"/>
    </row>
    <row r="28968">
      <c r="J28968" s="18"/>
      <c r="N28968" s="24"/>
      <c r="Q28968" s="24"/>
      <c r="T28968" s="24"/>
      <c r="W28968" s="24"/>
      <c r="Z28968" s="24"/>
      <c r="AC28968" s="24"/>
      <c r="AI28968" s="24"/>
      <c r="AL28968" s="24"/>
      <c r="AO28968" s="24"/>
      <c r="AR28968" s="24"/>
      <c r="AU28968" s="24"/>
    </row>
    <row r="28969">
      <c r="J28969" s="18"/>
      <c r="N28969" s="24"/>
      <c r="Q28969" s="24"/>
      <c r="T28969" s="24"/>
      <c r="W28969" s="24"/>
      <c r="Z28969" s="24"/>
      <c r="AC28969" s="24"/>
      <c r="AI28969" s="24"/>
      <c r="AL28969" s="24"/>
      <c r="AO28969" s="24"/>
      <c r="AR28969" s="24"/>
      <c r="AU28969" s="24"/>
    </row>
    <row r="28970">
      <c r="J28970" s="18"/>
      <c r="N28970" s="24"/>
      <c r="Q28970" s="24"/>
      <c r="T28970" s="24"/>
      <c r="W28970" s="24"/>
      <c r="Z28970" s="24"/>
      <c r="AC28970" s="24"/>
      <c r="AI28970" s="24"/>
      <c r="AL28970" s="24"/>
      <c r="AO28970" s="24"/>
      <c r="AR28970" s="24"/>
      <c r="AU28970" s="24"/>
    </row>
    <row r="28971">
      <c r="J28971" s="18"/>
      <c r="N28971" s="24"/>
      <c r="Q28971" s="24"/>
      <c r="T28971" s="24"/>
      <c r="W28971" s="24"/>
      <c r="Z28971" s="24"/>
      <c r="AC28971" s="24"/>
      <c r="AI28971" s="24"/>
      <c r="AL28971" s="24"/>
      <c r="AO28971" s="24"/>
      <c r="AR28971" s="24"/>
      <c r="AU28971" s="24"/>
    </row>
    <row r="28972">
      <c r="J28972" s="18"/>
      <c r="N28972" s="24"/>
      <c r="Q28972" s="24"/>
      <c r="T28972" s="24"/>
      <c r="W28972" s="24"/>
      <c r="Z28972" s="24"/>
      <c r="AC28972" s="24"/>
      <c r="AI28972" s="24"/>
      <c r="AL28972" s="24"/>
      <c r="AO28972" s="24"/>
      <c r="AR28972" s="24"/>
      <c r="AU28972" s="24"/>
    </row>
    <row r="28973">
      <c r="J28973" s="18"/>
      <c r="N28973" s="24"/>
      <c r="Q28973" s="24"/>
      <c r="T28973" s="24"/>
      <c r="W28973" s="24"/>
      <c r="Z28973" s="24"/>
      <c r="AC28973" s="24"/>
      <c r="AI28973" s="24"/>
      <c r="AL28973" s="24"/>
      <c r="AO28973" s="24"/>
      <c r="AR28973" s="24"/>
      <c r="AU28973" s="24"/>
    </row>
    <row r="28974">
      <c r="J28974" s="18"/>
      <c r="N28974" s="24"/>
      <c r="Q28974" s="24"/>
      <c r="T28974" s="24"/>
      <c r="W28974" s="24"/>
      <c r="Z28974" s="24"/>
      <c r="AC28974" s="24"/>
      <c r="AI28974" s="24"/>
      <c r="AL28974" s="24"/>
      <c r="AO28974" s="24"/>
      <c r="AR28974" s="24"/>
      <c r="AU28974" s="24"/>
    </row>
    <row r="28975">
      <c r="J28975" s="18"/>
      <c r="N28975" s="24"/>
      <c r="Q28975" s="24"/>
      <c r="T28975" s="24"/>
      <c r="W28975" s="24"/>
      <c r="Z28975" s="24"/>
      <c r="AC28975" s="24"/>
      <c r="AI28975" s="24"/>
      <c r="AL28975" s="24"/>
      <c r="AO28975" s="24"/>
      <c r="AR28975" s="24"/>
      <c r="AU28975" s="24"/>
    </row>
    <row r="28976">
      <c r="J28976" s="18"/>
      <c r="N28976" s="24"/>
      <c r="Q28976" s="24"/>
      <c r="T28976" s="24"/>
      <c r="W28976" s="24"/>
      <c r="Z28976" s="24"/>
      <c r="AC28976" s="24"/>
      <c r="AI28976" s="24"/>
      <c r="AL28976" s="24"/>
      <c r="AO28976" s="24"/>
      <c r="AR28976" s="24"/>
      <c r="AU28976" s="24"/>
    </row>
    <row r="28977">
      <c r="J28977" s="18"/>
      <c r="N28977" s="24"/>
      <c r="Q28977" s="24"/>
      <c r="T28977" s="24"/>
      <c r="W28977" s="24"/>
      <c r="Z28977" s="24"/>
      <c r="AC28977" s="24"/>
      <c r="AI28977" s="24"/>
      <c r="AL28977" s="24"/>
      <c r="AO28977" s="24"/>
      <c r="AR28977" s="24"/>
      <c r="AU28977" s="24"/>
    </row>
    <row r="28978">
      <c r="J28978" s="18"/>
      <c r="N28978" s="24"/>
      <c r="Q28978" s="24"/>
      <c r="T28978" s="24"/>
      <c r="W28978" s="24"/>
      <c r="Z28978" s="24"/>
      <c r="AC28978" s="24"/>
      <c r="AI28978" s="24"/>
      <c r="AL28978" s="24"/>
      <c r="AO28978" s="24"/>
      <c r="AR28978" s="24"/>
      <c r="AU28978" s="24"/>
    </row>
    <row r="28979">
      <c r="J28979" s="18"/>
      <c r="N28979" s="24"/>
      <c r="Q28979" s="24"/>
      <c r="T28979" s="24"/>
      <c r="W28979" s="24"/>
      <c r="Z28979" s="24"/>
      <c r="AC28979" s="24"/>
      <c r="AI28979" s="24"/>
      <c r="AL28979" s="24"/>
      <c r="AO28979" s="24"/>
      <c r="AR28979" s="24"/>
      <c r="AU28979" s="24"/>
    </row>
    <row r="28980">
      <c r="J28980" s="18"/>
      <c r="N28980" s="24"/>
      <c r="Q28980" s="24"/>
      <c r="T28980" s="24"/>
      <c r="W28980" s="24"/>
      <c r="Z28980" s="24"/>
      <c r="AC28980" s="24"/>
      <c r="AI28980" s="24"/>
      <c r="AL28980" s="24"/>
      <c r="AO28980" s="24"/>
      <c r="AR28980" s="24"/>
      <c r="AU28980" s="24"/>
    </row>
    <row r="28981">
      <c r="J28981" s="18"/>
      <c r="N28981" s="24"/>
      <c r="Q28981" s="24"/>
      <c r="T28981" s="24"/>
      <c r="W28981" s="24"/>
      <c r="Z28981" s="24"/>
      <c r="AC28981" s="24"/>
      <c r="AI28981" s="24"/>
      <c r="AL28981" s="24"/>
      <c r="AO28981" s="24"/>
      <c r="AR28981" s="24"/>
      <c r="AU28981" s="24"/>
    </row>
    <row r="28982">
      <c r="J28982" s="18"/>
      <c r="N28982" s="24"/>
      <c r="Q28982" s="24"/>
      <c r="T28982" s="24"/>
      <c r="W28982" s="24"/>
      <c r="Z28982" s="24"/>
      <c r="AC28982" s="24"/>
      <c r="AI28982" s="24"/>
      <c r="AL28982" s="24"/>
      <c r="AO28982" s="24"/>
      <c r="AR28982" s="24"/>
      <c r="AU28982" s="24"/>
    </row>
    <row r="28983">
      <c r="J28983" s="18"/>
      <c r="N28983" s="24"/>
      <c r="Q28983" s="24"/>
      <c r="T28983" s="24"/>
      <c r="W28983" s="24"/>
      <c r="Z28983" s="24"/>
      <c r="AC28983" s="24"/>
      <c r="AI28983" s="24"/>
      <c r="AL28983" s="24"/>
      <c r="AO28983" s="24"/>
      <c r="AR28983" s="24"/>
      <c r="AU28983" s="24"/>
    </row>
    <row r="28984">
      <c r="J28984" s="18"/>
      <c r="N28984" s="24"/>
      <c r="Q28984" s="24"/>
      <c r="T28984" s="24"/>
      <c r="W28984" s="24"/>
      <c r="Z28984" s="24"/>
      <c r="AC28984" s="24"/>
      <c r="AI28984" s="24"/>
      <c r="AL28984" s="24"/>
      <c r="AO28984" s="24"/>
      <c r="AR28984" s="24"/>
      <c r="AU28984" s="24"/>
    </row>
    <row r="28985">
      <c r="J28985" s="18"/>
      <c r="N28985" s="24"/>
      <c r="Q28985" s="24"/>
      <c r="T28985" s="24"/>
      <c r="W28985" s="24"/>
      <c r="Z28985" s="24"/>
      <c r="AC28985" s="24"/>
      <c r="AI28985" s="24"/>
      <c r="AL28985" s="24"/>
      <c r="AO28985" s="24"/>
      <c r="AR28985" s="24"/>
      <c r="AU28985" s="24"/>
    </row>
    <row r="28986">
      <c r="J28986" s="18"/>
      <c r="N28986" s="24"/>
      <c r="Q28986" s="24"/>
      <c r="T28986" s="24"/>
      <c r="W28986" s="24"/>
      <c r="Z28986" s="24"/>
      <c r="AC28986" s="24"/>
      <c r="AI28986" s="24"/>
      <c r="AL28986" s="24"/>
      <c r="AO28986" s="24"/>
      <c r="AR28986" s="24"/>
      <c r="AU28986" s="24"/>
    </row>
    <row r="28987">
      <c r="J28987" s="18"/>
      <c r="N28987" s="24"/>
      <c r="Q28987" s="24"/>
      <c r="T28987" s="24"/>
      <c r="W28987" s="24"/>
      <c r="Z28987" s="24"/>
      <c r="AC28987" s="24"/>
      <c r="AI28987" s="24"/>
      <c r="AL28987" s="24"/>
      <c r="AO28987" s="24"/>
      <c r="AR28987" s="24"/>
      <c r="AU28987" s="24"/>
    </row>
    <row r="28988">
      <c r="J28988" s="18"/>
      <c r="N28988" s="24"/>
      <c r="Q28988" s="24"/>
      <c r="T28988" s="24"/>
      <c r="W28988" s="24"/>
      <c r="Z28988" s="24"/>
      <c r="AC28988" s="24"/>
      <c r="AI28988" s="24"/>
      <c r="AL28988" s="24"/>
      <c r="AO28988" s="24"/>
      <c r="AR28988" s="24"/>
      <c r="AU28988" s="24"/>
    </row>
    <row r="28989">
      <c r="J28989" s="18"/>
      <c r="N28989" s="24"/>
      <c r="Q28989" s="24"/>
      <c r="T28989" s="24"/>
      <c r="W28989" s="24"/>
      <c r="Z28989" s="24"/>
      <c r="AC28989" s="24"/>
      <c r="AI28989" s="24"/>
      <c r="AL28989" s="24"/>
      <c r="AO28989" s="24"/>
      <c r="AR28989" s="24"/>
      <c r="AU28989" s="24"/>
    </row>
    <row r="28990">
      <c r="J28990" s="18"/>
      <c r="N28990" s="24"/>
      <c r="Q28990" s="24"/>
      <c r="T28990" s="24"/>
      <c r="W28990" s="24"/>
      <c r="Z28990" s="24"/>
      <c r="AC28990" s="24"/>
      <c r="AI28990" s="24"/>
      <c r="AL28990" s="24"/>
      <c r="AO28990" s="24"/>
      <c r="AR28990" s="24"/>
      <c r="AU28990" s="24"/>
    </row>
    <row r="28991">
      <c r="J28991" s="18"/>
      <c r="N28991" s="24"/>
      <c r="Q28991" s="24"/>
      <c r="T28991" s="24"/>
      <c r="W28991" s="24"/>
      <c r="Z28991" s="24"/>
      <c r="AC28991" s="24"/>
      <c r="AI28991" s="24"/>
      <c r="AL28991" s="24"/>
      <c r="AO28991" s="24"/>
      <c r="AR28991" s="24"/>
      <c r="AU28991" s="24"/>
    </row>
    <row r="28992">
      <c r="J28992" s="18"/>
      <c r="N28992" s="24"/>
      <c r="Q28992" s="24"/>
      <c r="T28992" s="24"/>
      <c r="W28992" s="24"/>
      <c r="Z28992" s="24"/>
      <c r="AC28992" s="24"/>
      <c r="AI28992" s="24"/>
      <c r="AL28992" s="24"/>
      <c r="AO28992" s="24"/>
      <c r="AR28992" s="24"/>
      <c r="AU28992" s="24"/>
    </row>
    <row r="28993">
      <c r="J28993" s="18"/>
      <c r="N28993" s="24"/>
      <c r="Q28993" s="24"/>
      <c r="T28993" s="24"/>
      <c r="W28993" s="24"/>
      <c r="Z28993" s="24"/>
      <c r="AC28993" s="24"/>
      <c r="AI28993" s="24"/>
      <c r="AL28993" s="24"/>
      <c r="AO28993" s="24"/>
      <c r="AR28993" s="24"/>
      <c r="AU28993" s="24"/>
    </row>
    <row r="28994">
      <c r="J28994" s="18"/>
      <c r="N28994" s="24"/>
      <c r="Q28994" s="24"/>
      <c r="T28994" s="24"/>
      <c r="W28994" s="24"/>
      <c r="Z28994" s="24"/>
      <c r="AC28994" s="24"/>
      <c r="AI28994" s="24"/>
      <c r="AL28994" s="24"/>
      <c r="AO28994" s="24"/>
      <c r="AR28994" s="24"/>
      <c r="AU28994" s="24"/>
    </row>
    <row r="28995">
      <c r="J28995" s="18"/>
      <c r="N28995" s="24"/>
      <c r="Q28995" s="24"/>
      <c r="T28995" s="24"/>
      <c r="W28995" s="24"/>
      <c r="Z28995" s="24"/>
      <c r="AC28995" s="24"/>
      <c r="AI28995" s="24"/>
      <c r="AL28995" s="24"/>
      <c r="AO28995" s="24"/>
      <c r="AR28995" s="24"/>
      <c r="AU28995" s="24"/>
    </row>
    <row r="28996">
      <c r="J28996" s="18"/>
      <c r="N28996" s="24"/>
      <c r="Q28996" s="24"/>
      <c r="T28996" s="24"/>
      <c r="W28996" s="24"/>
      <c r="Z28996" s="24"/>
      <c r="AC28996" s="24"/>
      <c r="AI28996" s="24"/>
      <c r="AL28996" s="24"/>
      <c r="AO28996" s="24"/>
      <c r="AR28996" s="24"/>
      <c r="AU28996" s="24"/>
    </row>
    <row r="28997">
      <c r="J28997" s="18"/>
      <c r="N28997" s="24"/>
      <c r="Q28997" s="24"/>
      <c r="T28997" s="24"/>
      <c r="W28997" s="24"/>
      <c r="Z28997" s="24"/>
      <c r="AC28997" s="24"/>
      <c r="AI28997" s="24"/>
      <c r="AL28997" s="24"/>
      <c r="AO28997" s="24"/>
      <c r="AR28997" s="24"/>
      <c r="AU28997" s="24"/>
    </row>
    <row r="28998">
      <c r="J28998" s="18"/>
      <c r="N28998" s="24"/>
      <c r="Q28998" s="24"/>
      <c r="T28998" s="24"/>
      <c r="W28998" s="24"/>
      <c r="Z28998" s="24"/>
      <c r="AC28998" s="24"/>
      <c r="AI28998" s="24"/>
      <c r="AL28998" s="24"/>
      <c r="AO28998" s="24"/>
      <c r="AR28998" s="24"/>
      <c r="AU28998" s="24"/>
    </row>
    <row r="28999">
      <c r="J28999" s="18"/>
      <c r="N28999" s="24"/>
      <c r="Q28999" s="24"/>
      <c r="T28999" s="24"/>
      <c r="W28999" s="24"/>
      <c r="Z28999" s="24"/>
      <c r="AC28999" s="24"/>
      <c r="AI28999" s="24"/>
      <c r="AL28999" s="24"/>
      <c r="AO28999" s="24"/>
      <c r="AR28999" s="24"/>
      <c r="AU28999" s="24"/>
    </row>
    <row r="29000">
      <c r="J29000" s="18"/>
      <c r="N29000" s="24"/>
      <c r="Q29000" s="24"/>
      <c r="T29000" s="24"/>
      <c r="W29000" s="24"/>
      <c r="Z29000" s="24"/>
      <c r="AC29000" s="24"/>
      <c r="AI29000" s="24"/>
      <c r="AL29000" s="24"/>
      <c r="AO29000" s="24"/>
      <c r="AR29000" s="24"/>
      <c r="AU29000" s="24"/>
    </row>
    <row r="29001">
      <c r="J29001" s="18"/>
      <c r="N29001" s="24"/>
      <c r="Q29001" s="24"/>
      <c r="T29001" s="24"/>
      <c r="W29001" s="24"/>
      <c r="Z29001" s="24"/>
      <c r="AC29001" s="24"/>
      <c r="AI29001" s="24"/>
      <c r="AL29001" s="24"/>
      <c r="AO29001" s="24"/>
      <c r="AR29001" s="24"/>
      <c r="AU29001" s="24"/>
    </row>
    <row r="29002">
      <c r="J29002" s="18"/>
      <c r="N29002" s="24"/>
      <c r="Q29002" s="24"/>
      <c r="T29002" s="24"/>
      <c r="W29002" s="24"/>
      <c r="Z29002" s="24"/>
      <c r="AC29002" s="24"/>
      <c r="AI29002" s="24"/>
      <c r="AL29002" s="24"/>
      <c r="AO29002" s="24"/>
      <c r="AR29002" s="24"/>
      <c r="AU29002" s="24"/>
    </row>
    <row r="29003">
      <c r="J29003" s="18"/>
      <c r="N29003" s="24"/>
      <c r="Q29003" s="24"/>
      <c r="T29003" s="24"/>
      <c r="W29003" s="24"/>
      <c r="Z29003" s="24"/>
      <c r="AC29003" s="24"/>
      <c r="AI29003" s="24"/>
      <c r="AL29003" s="24"/>
      <c r="AO29003" s="24"/>
      <c r="AR29003" s="24"/>
      <c r="AU29003" s="24"/>
    </row>
    <row r="29004">
      <c r="J29004" s="18"/>
      <c r="N29004" s="24"/>
      <c r="Q29004" s="24"/>
      <c r="T29004" s="24"/>
      <c r="W29004" s="24"/>
      <c r="Z29004" s="24"/>
      <c r="AC29004" s="24"/>
      <c r="AI29004" s="24"/>
      <c r="AL29004" s="24"/>
      <c r="AO29004" s="24"/>
      <c r="AR29004" s="24"/>
      <c r="AU29004" s="24"/>
    </row>
    <row r="29005">
      <c r="J29005" s="18"/>
      <c r="N29005" s="24"/>
      <c r="Q29005" s="24"/>
      <c r="T29005" s="24"/>
      <c r="W29005" s="24"/>
      <c r="Z29005" s="24"/>
      <c r="AC29005" s="24"/>
      <c r="AI29005" s="24"/>
      <c r="AL29005" s="24"/>
      <c r="AO29005" s="24"/>
      <c r="AR29005" s="24"/>
      <c r="AU29005" s="24"/>
    </row>
    <row r="29006">
      <c r="J29006" s="18"/>
      <c r="N29006" s="24"/>
      <c r="Q29006" s="24"/>
      <c r="T29006" s="24"/>
      <c r="W29006" s="24"/>
      <c r="Z29006" s="24"/>
      <c r="AC29006" s="24"/>
      <c r="AI29006" s="24"/>
      <c r="AL29006" s="24"/>
      <c r="AO29006" s="24"/>
      <c r="AR29006" s="24"/>
      <c r="AU29006" s="24"/>
    </row>
    <row r="29007">
      <c r="J29007" s="18"/>
      <c r="N29007" s="24"/>
      <c r="Q29007" s="24"/>
      <c r="T29007" s="24"/>
      <c r="W29007" s="24"/>
      <c r="Z29007" s="24"/>
      <c r="AC29007" s="24"/>
      <c r="AI29007" s="24"/>
      <c r="AL29007" s="24"/>
      <c r="AO29007" s="24"/>
      <c r="AR29007" s="24"/>
      <c r="AU29007" s="24"/>
    </row>
    <row r="29008">
      <c r="J29008" s="18"/>
      <c r="N29008" s="24"/>
      <c r="Q29008" s="24"/>
      <c r="T29008" s="24"/>
      <c r="W29008" s="24"/>
      <c r="Z29008" s="24"/>
      <c r="AC29008" s="24"/>
      <c r="AI29008" s="24"/>
      <c r="AL29008" s="24"/>
      <c r="AO29008" s="24"/>
      <c r="AR29008" s="24"/>
      <c r="AU29008" s="24"/>
    </row>
    <row r="29009">
      <c r="J29009" s="18"/>
      <c r="N29009" s="24"/>
      <c r="Q29009" s="24"/>
      <c r="T29009" s="24"/>
      <c r="W29009" s="24"/>
      <c r="Z29009" s="24"/>
      <c r="AC29009" s="24"/>
      <c r="AI29009" s="24"/>
      <c r="AL29009" s="24"/>
      <c r="AO29009" s="24"/>
      <c r="AR29009" s="24"/>
      <c r="AU29009" s="24"/>
    </row>
    <row r="29010">
      <c r="J29010" s="18"/>
      <c r="N29010" s="24"/>
      <c r="Q29010" s="24"/>
      <c r="T29010" s="24"/>
      <c r="W29010" s="24"/>
      <c r="Z29010" s="24"/>
      <c r="AC29010" s="24"/>
      <c r="AI29010" s="24"/>
      <c r="AL29010" s="24"/>
      <c r="AO29010" s="24"/>
      <c r="AR29010" s="24"/>
      <c r="AU29010" s="24"/>
    </row>
    <row r="29011">
      <c r="J29011" s="18"/>
      <c r="N29011" s="24"/>
      <c r="Q29011" s="24"/>
      <c r="T29011" s="24"/>
      <c r="W29011" s="24"/>
      <c r="Z29011" s="24"/>
      <c r="AC29011" s="24"/>
      <c r="AI29011" s="24"/>
      <c r="AL29011" s="24"/>
      <c r="AO29011" s="24"/>
      <c r="AR29011" s="24"/>
      <c r="AU29011" s="24"/>
    </row>
    <row r="29012">
      <c r="J29012" s="18"/>
      <c r="N29012" s="24"/>
      <c r="Q29012" s="24"/>
      <c r="T29012" s="24"/>
      <c r="W29012" s="24"/>
      <c r="Z29012" s="24"/>
      <c r="AC29012" s="24"/>
      <c r="AI29012" s="24"/>
      <c r="AL29012" s="24"/>
      <c r="AO29012" s="24"/>
      <c r="AR29012" s="24"/>
      <c r="AU29012" s="24"/>
    </row>
    <row r="29013">
      <c r="J29013" s="18"/>
      <c r="N29013" s="24"/>
      <c r="Q29013" s="24"/>
      <c r="T29013" s="24"/>
      <c r="W29013" s="24"/>
      <c r="Z29013" s="24"/>
      <c r="AC29013" s="24"/>
      <c r="AI29013" s="24"/>
      <c r="AL29013" s="24"/>
      <c r="AO29013" s="24"/>
      <c r="AR29013" s="24"/>
      <c r="AU29013" s="24"/>
    </row>
    <row r="29014">
      <c r="J29014" s="18"/>
      <c r="N29014" s="24"/>
      <c r="Q29014" s="24"/>
      <c r="T29014" s="24"/>
      <c r="W29014" s="24"/>
      <c r="Z29014" s="24"/>
      <c r="AC29014" s="24"/>
      <c r="AI29014" s="24"/>
      <c r="AL29014" s="24"/>
      <c r="AO29014" s="24"/>
      <c r="AR29014" s="24"/>
      <c r="AU29014" s="24"/>
    </row>
    <row r="29015">
      <c r="J29015" s="18"/>
      <c r="N29015" s="24"/>
      <c r="Q29015" s="24"/>
      <c r="T29015" s="24"/>
      <c r="W29015" s="24"/>
      <c r="Z29015" s="24"/>
      <c r="AC29015" s="24"/>
      <c r="AI29015" s="24"/>
      <c r="AL29015" s="24"/>
      <c r="AO29015" s="24"/>
      <c r="AR29015" s="24"/>
      <c r="AU29015" s="24"/>
    </row>
    <row r="29016">
      <c r="J29016" s="18"/>
      <c r="N29016" s="24"/>
      <c r="Q29016" s="24"/>
      <c r="T29016" s="24"/>
      <c r="W29016" s="24"/>
      <c r="Z29016" s="24"/>
      <c r="AC29016" s="24"/>
      <c r="AI29016" s="24"/>
      <c r="AL29016" s="24"/>
      <c r="AO29016" s="24"/>
      <c r="AR29016" s="24"/>
      <c r="AU29016" s="24"/>
    </row>
    <row r="29017">
      <c r="J29017" s="18"/>
      <c r="N29017" s="24"/>
      <c r="Q29017" s="24"/>
      <c r="T29017" s="24"/>
      <c r="W29017" s="24"/>
      <c r="Z29017" s="24"/>
      <c r="AC29017" s="24"/>
      <c r="AI29017" s="24"/>
      <c r="AL29017" s="24"/>
      <c r="AO29017" s="24"/>
      <c r="AR29017" s="24"/>
      <c r="AU29017" s="24"/>
    </row>
    <row r="29018">
      <c r="J29018" s="18"/>
      <c r="N29018" s="24"/>
      <c r="Q29018" s="24"/>
      <c r="T29018" s="24"/>
      <c r="W29018" s="24"/>
      <c r="Z29018" s="24"/>
      <c r="AC29018" s="24"/>
      <c r="AI29018" s="24"/>
      <c r="AL29018" s="24"/>
      <c r="AO29018" s="24"/>
      <c r="AR29018" s="24"/>
      <c r="AU29018" s="24"/>
    </row>
    <row r="29019">
      <c r="J29019" s="18"/>
      <c r="N29019" s="24"/>
      <c r="Q29019" s="24"/>
      <c r="T29019" s="24"/>
      <c r="W29019" s="24"/>
      <c r="Z29019" s="24"/>
      <c r="AC29019" s="24"/>
      <c r="AI29019" s="24"/>
      <c r="AL29019" s="24"/>
      <c r="AO29019" s="24"/>
      <c r="AR29019" s="24"/>
      <c r="AU29019" s="24"/>
    </row>
    <row r="29020">
      <c r="J29020" s="18"/>
      <c r="N29020" s="24"/>
      <c r="Q29020" s="24"/>
      <c r="T29020" s="24"/>
      <c r="W29020" s="24"/>
      <c r="Z29020" s="24"/>
      <c r="AC29020" s="24"/>
      <c r="AI29020" s="24"/>
      <c r="AL29020" s="24"/>
      <c r="AO29020" s="24"/>
      <c r="AR29020" s="24"/>
      <c r="AU29020" s="24"/>
    </row>
    <row r="29021">
      <c r="J29021" s="18"/>
      <c r="N29021" s="24"/>
      <c r="Q29021" s="24"/>
      <c r="T29021" s="24"/>
      <c r="W29021" s="24"/>
      <c r="Z29021" s="24"/>
      <c r="AC29021" s="24"/>
      <c r="AI29021" s="24"/>
      <c r="AL29021" s="24"/>
      <c r="AO29021" s="24"/>
      <c r="AR29021" s="24"/>
      <c r="AU29021" s="24"/>
    </row>
    <row r="29022">
      <c r="J29022" s="18"/>
      <c r="N29022" s="24"/>
      <c r="Q29022" s="24"/>
      <c r="T29022" s="24"/>
      <c r="W29022" s="24"/>
      <c r="Z29022" s="24"/>
      <c r="AC29022" s="24"/>
      <c r="AI29022" s="24"/>
      <c r="AL29022" s="24"/>
      <c r="AO29022" s="24"/>
      <c r="AR29022" s="24"/>
      <c r="AU29022" s="24"/>
    </row>
    <row r="29023">
      <c r="J29023" s="18"/>
      <c r="N29023" s="24"/>
      <c r="Q29023" s="24"/>
      <c r="T29023" s="24"/>
      <c r="W29023" s="24"/>
      <c r="Z29023" s="24"/>
      <c r="AC29023" s="24"/>
      <c r="AI29023" s="24"/>
      <c r="AL29023" s="24"/>
      <c r="AO29023" s="24"/>
      <c r="AR29023" s="24"/>
      <c r="AU29023" s="24"/>
    </row>
    <row r="29024">
      <c r="J29024" s="18"/>
      <c r="N29024" s="24"/>
      <c r="Q29024" s="24"/>
      <c r="T29024" s="24"/>
      <c r="W29024" s="24"/>
      <c r="Z29024" s="24"/>
      <c r="AC29024" s="24"/>
      <c r="AI29024" s="24"/>
      <c r="AL29024" s="24"/>
      <c r="AO29024" s="24"/>
      <c r="AR29024" s="24"/>
      <c r="AU29024" s="24"/>
    </row>
    <row r="29025">
      <c r="J29025" s="18"/>
      <c r="N29025" s="24"/>
      <c r="Q29025" s="24"/>
      <c r="T29025" s="24"/>
      <c r="W29025" s="24"/>
      <c r="Z29025" s="24"/>
      <c r="AC29025" s="24"/>
      <c r="AI29025" s="24"/>
      <c r="AL29025" s="24"/>
      <c r="AO29025" s="24"/>
      <c r="AR29025" s="24"/>
      <c r="AU29025" s="24"/>
    </row>
    <row r="29026">
      <c r="J29026" s="18"/>
      <c r="N29026" s="24"/>
      <c r="Q29026" s="24"/>
      <c r="T29026" s="24"/>
      <c r="W29026" s="24"/>
      <c r="Z29026" s="24"/>
      <c r="AC29026" s="24"/>
      <c r="AI29026" s="24"/>
      <c r="AL29026" s="24"/>
      <c r="AO29026" s="24"/>
      <c r="AR29026" s="24"/>
      <c r="AU29026" s="24"/>
    </row>
    <row r="29027">
      <c r="J29027" s="18"/>
      <c r="N29027" s="24"/>
      <c r="Q29027" s="24"/>
      <c r="T29027" s="24"/>
      <c r="W29027" s="24"/>
      <c r="Z29027" s="24"/>
      <c r="AC29027" s="24"/>
      <c r="AI29027" s="24"/>
      <c r="AL29027" s="24"/>
      <c r="AO29027" s="24"/>
      <c r="AR29027" s="24"/>
      <c r="AU29027" s="24"/>
    </row>
    <row r="29028">
      <c r="J29028" s="18"/>
      <c r="N29028" s="24"/>
      <c r="Q29028" s="24"/>
      <c r="T29028" s="24"/>
      <c r="W29028" s="24"/>
      <c r="Z29028" s="24"/>
      <c r="AC29028" s="24"/>
      <c r="AI29028" s="24"/>
      <c r="AL29028" s="24"/>
      <c r="AO29028" s="24"/>
      <c r="AR29028" s="24"/>
      <c r="AU29028" s="24"/>
    </row>
    <row r="29029">
      <c r="J29029" s="18"/>
      <c r="N29029" s="24"/>
      <c r="Q29029" s="24"/>
      <c r="T29029" s="24"/>
      <c r="W29029" s="24"/>
      <c r="Z29029" s="24"/>
      <c r="AC29029" s="24"/>
      <c r="AI29029" s="24"/>
      <c r="AL29029" s="24"/>
      <c r="AO29029" s="24"/>
      <c r="AR29029" s="24"/>
      <c r="AU29029" s="24"/>
    </row>
    <row r="29030">
      <c r="J29030" s="18"/>
      <c r="N29030" s="24"/>
      <c r="Q29030" s="24"/>
      <c r="T29030" s="24"/>
      <c r="W29030" s="24"/>
      <c r="Z29030" s="24"/>
      <c r="AC29030" s="24"/>
      <c r="AI29030" s="24"/>
      <c r="AL29030" s="24"/>
      <c r="AO29030" s="24"/>
      <c r="AR29030" s="24"/>
      <c r="AU29030" s="24"/>
    </row>
    <row r="29031">
      <c r="J29031" s="18"/>
      <c r="N29031" s="24"/>
      <c r="Q29031" s="24"/>
      <c r="T29031" s="24"/>
      <c r="W29031" s="24"/>
      <c r="Z29031" s="24"/>
      <c r="AC29031" s="24"/>
      <c r="AI29031" s="24"/>
      <c r="AL29031" s="24"/>
      <c r="AO29031" s="24"/>
      <c r="AR29031" s="24"/>
      <c r="AU29031" s="24"/>
    </row>
    <row r="29032">
      <c r="J29032" s="18"/>
      <c r="N29032" s="24"/>
      <c r="Q29032" s="24"/>
      <c r="T29032" s="24"/>
      <c r="W29032" s="24"/>
      <c r="Z29032" s="24"/>
      <c r="AC29032" s="24"/>
      <c r="AI29032" s="24"/>
      <c r="AL29032" s="24"/>
      <c r="AO29032" s="24"/>
      <c r="AR29032" s="24"/>
      <c r="AU29032" s="24"/>
    </row>
    <row r="29033">
      <c r="J29033" s="18"/>
      <c r="N29033" s="24"/>
      <c r="Q29033" s="24"/>
      <c r="T29033" s="24"/>
      <c r="W29033" s="24"/>
      <c r="Z29033" s="24"/>
      <c r="AC29033" s="24"/>
      <c r="AI29033" s="24"/>
      <c r="AL29033" s="24"/>
      <c r="AO29033" s="24"/>
      <c r="AR29033" s="24"/>
      <c r="AU29033" s="24"/>
    </row>
    <row r="29034">
      <c r="J29034" s="18"/>
      <c r="N29034" s="24"/>
      <c r="Q29034" s="24"/>
      <c r="T29034" s="24"/>
      <c r="W29034" s="24"/>
      <c r="Z29034" s="24"/>
      <c r="AC29034" s="24"/>
      <c r="AI29034" s="24"/>
      <c r="AL29034" s="24"/>
      <c r="AO29034" s="24"/>
      <c r="AR29034" s="24"/>
      <c r="AU29034" s="24"/>
    </row>
    <row r="29035">
      <c r="J29035" s="18"/>
      <c r="N29035" s="24"/>
      <c r="Q29035" s="24"/>
      <c r="T29035" s="24"/>
      <c r="W29035" s="24"/>
      <c r="Z29035" s="24"/>
      <c r="AC29035" s="24"/>
      <c r="AI29035" s="24"/>
      <c r="AL29035" s="24"/>
      <c r="AO29035" s="24"/>
      <c r="AR29035" s="24"/>
      <c r="AU29035" s="24"/>
    </row>
    <row r="29036">
      <c r="J29036" s="18"/>
      <c r="N29036" s="24"/>
      <c r="Q29036" s="24"/>
      <c r="T29036" s="24"/>
      <c r="W29036" s="24"/>
      <c r="Z29036" s="24"/>
      <c r="AC29036" s="24"/>
      <c r="AI29036" s="24"/>
      <c r="AL29036" s="24"/>
      <c r="AO29036" s="24"/>
      <c r="AR29036" s="24"/>
      <c r="AU29036" s="24"/>
    </row>
    <row r="29037">
      <c r="J29037" s="18"/>
      <c r="N29037" s="24"/>
      <c r="Q29037" s="24"/>
      <c r="T29037" s="24"/>
      <c r="W29037" s="24"/>
      <c r="Z29037" s="24"/>
      <c r="AC29037" s="24"/>
      <c r="AI29037" s="24"/>
      <c r="AL29037" s="24"/>
      <c r="AO29037" s="24"/>
      <c r="AR29037" s="24"/>
      <c r="AU29037" s="24"/>
    </row>
    <row r="29038">
      <c r="J29038" s="18"/>
      <c r="N29038" s="24"/>
      <c r="Q29038" s="24"/>
      <c r="T29038" s="24"/>
      <c r="W29038" s="24"/>
      <c r="Z29038" s="24"/>
      <c r="AC29038" s="24"/>
      <c r="AI29038" s="24"/>
      <c r="AL29038" s="24"/>
      <c r="AO29038" s="24"/>
      <c r="AR29038" s="24"/>
      <c r="AU29038" s="24"/>
    </row>
    <row r="29039">
      <c r="J29039" s="18"/>
      <c r="N29039" s="24"/>
      <c r="Q29039" s="24"/>
      <c r="T29039" s="24"/>
      <c r="W29039" s="24"/>
      <c r="Z29039" s="24"/>
      <c r="AC29039" s="24"/>
      <c r="AI29039" s="24"/>
      <c r="AL29039" s="24"/>
      <c r="AO29039" s="24"/>
      <c r="AR29039" s="24"/>
      <c r="AU29039" s="24"/>
    </row>
    <row r="29040">
      <c r="J29040" s="18"/>
      <c r="N29040" s="24"/>
      <c r="Q29040" s="24"/>
      <c r="T29040" s="24"/>
      <c r="W29040" s="24"/>
      <c r="Z29040" s="24"/>
      <c r="AC29040" s="24"/>
      <c r="AI29040" s="24"/>
      <c r="AL29040" s="24"/>
      <c r="AO29040" s="24"/>
      <c r="AR29040" s="24"/>
      <c r="AU29040" s="24"/>
    </row>
    <row r="29041">
      <c r="J29041" s="18"/>
      <c r="N29041" s="24"/>
      <c r="Q29041" s="24"/>
      <c r="T29041" s="24"/>
      <c r="W29041" s="24"/>
      <c r="Z29041" s="24"/>
      <c r="AC29041" s="24"/>
      <c r="AI29041" s="24"/>
      <c r="AL29041" s="24"/>
      <c r="AO29041" s="24"/>
      <c r="AR29041" s="24"/>
      <c r="AU29041" s="24"/>
    </row>
    <row r="29042">
      <c r="J29042" s="18"/>
      <c r="N29042" s="24"/>
      <c r="Q29042" s="24"/>
      <c r="T29042" s="24"/>
      <c r="W29042" s="24"/>
      <c r="Z29042" s="24"/>
      <c r="AC29042" s="24"/>
      <c r="AI29042" s="24"/>
      <c r="AL29042" s="24"/>
      <c r="AO29042" s="24"/>
      <c r="AR29042" s="24"/>
      <c r="AU29042" s="24"/>
    </row>
    <row r="29043">
      <c r="J29043" s="18"/>
      <c r="N29043" s="24"/>
      <c r="Q29043" s="24"/>
      <c r="T29043" s="24"/>
      <c r="W29043" s="24"/>
      <c r="Z29043" s="24"/>
      <c r="AC29043" s="24"/>
      <c r="AI29043" s="24"/>
      <c r="AL29043" s="24"/>
      <c r="AO29043" s="24"/>
      <c r="AR29043" s="24"/>
      <c r="AU29043" s="24"/>
    </row>
    <row r="29044">
      <c r="J29044" s="18"/>
      <c r="N29044" s="24"/>
      <c r="Q29044" s="24"/>
      <c r="T29044" s="24"/>
      <c r="W29044" s="24"/>
      <c r="Z29044" s="24"/>
      <c r="AC29044" s="24"/>
      <c r="AI29044" s="24"/>
      <c r="AL29044" s="24"/>
      <c r="AO29044" s="24"/>
      <c r="AR29044" s="24"/>
      <c r="AU29044" s="24"/>
    </row>
    <row r="29045">
      <c r="J29045" s="18"/>
      <c r="N29045" s="24"/>
      <c r="Q29045" s="24"/>
      <c r="T29045" s="24"/>
      <c r="W29045" s="24"/>
      <c r="Z29045" s="24"/>
      <c r="AC29045" s="24"/>
      <c r="AI29045" s="24"/>
      <c r="AL29045" s="24"/>
      <c r="AO29045" s="24"/>
      <c r="AR29045" s="24"/>
      <c r="AU29045" s="24"/>
    </row>
    <row r="29046">
      <c r="J29046" s="18"/>
      <c r="N29046" s="24"/>
      <c r="Q29046" s="24"/>
      <c r="T29046" s="24"/>
      <c r="W29046" s="24"/>
      <c r="Z29046" s="24"/>
      <c r="AC29046" s="24"/>
      <c r="AI29046" s="24"/>
      <c r="AL29046" s="24"/>
      <c r="AO29046" s="24"/>
      <c r="AR29046" s="24"/>
      <c r="AU29046" s="24"/>
    </row>
    <row r="29047">
      <c r="J29047" s="18"/>
      <c r="N29047" s="24"/>
      <c r="Q29047" s="24"/>
      <c r="T29047" s="24"/>
      <c r="W29047" s="24"/>
      <c r="Z29047" s="24"/>
      <c r="AC29047" s="24"/>
      <c r="AI29047" s="24"/>
      <c r="AL29047" s="24"/>
      <c r="AO29047" s="24"/>
      <c r="AR29047" s="24"/>
      <c r="AU29047" s="24"/>
    </row>
    <row r="29048">
      <c r="J29048" s="18"/>
      <c r="N29048" s="24"/>
      <c r="Q29048" s="24"/>
      <c r="T29048" s="24"/>
      <c r="W29048" s="24"/>
      <c r="Z29048" s="24"/>
      <c r="AC29048" s="24"/>
      <c r="AI29048" s="24"/>
      <c r="AL29048" s="24"/>
      <c r="AO29048" s="24"/>
      <c r="AR29048" s="24"/>
      <c r="AU29048" s="24"/>
    </row>
    <row r="29049">
      <c r="J29049" s="18"/>
      <c r="N29049" s="24"/>
      <c r="Q29049" s="24"/>
      <c r="T29049" s="24"/>
      <c r="W29049" s="24"/>
      <c r="Z29049" s="24"/>
      <c r="AC29049" s="24"/>
      <c r="AI29049" s="24"/>
      <c r="AL29049" s="24"/>
      <c r="AO29049" s="24"/>
      <c r="AR29049" s="24"/>
      <c r="AU29049" s="24"/>
    </row>
    <row r="29050">
      <c r="J29050" s="18"/>
      <c r="N29050" s="24"/>
      <c r="Q29050" s="24"/>
      <c r="T29050" s="24"/>
      <c r="W29050" s="24"/>
      <c r="Z29050" s="24"/>
      <c r="AC29050" s="24"/>
      <c r="AI29050" s="24"/>
      <c r="AL29050" s="24"/>
      <c r="AO29050" s="24"/>
      <c r="AR29050" s="24"/>
      <c r="AU29050" s="24"/>
    </row>
    <row r="29051">
      <c r="J29051" s="18"/>
      <c r="N29051" s="24"/>
      <c r="Q29051" s="24"/>
      <c r="T29051" s="24"/>
      <c r="W29051" s="24"/>
      <c r="Z29051" s="24"/>
      <c r="AC29051" s="24"/>
      <c r="AI29051" s="24"/>
      <c r="AL29051" s="24"/>
      <c r="AO29051" s="24"/>
      <c r="AR29051" s="24"/>
      <c r="AU29051" s="24"/>
    </row>
    <row r="29052">
      <c r="J29052" s="18"/>
      <c r="N29052" s="24"/>
      <c r="Q29052" s="24"/>
      <c r="T29052" s="24"/>
      <c r="W29052" s="24"/>
      <c r="Z29052" s="24"/>
      <c r="AC29052" s="24"/>
      <c r="AI29052" s="24"/>
      <c r="AL29052" s="24"/>
      <c r="AO29052" s="24"/>
      <c r="AR29052" s="24"/>
      <c r="AU29052" s="24"/>
    </row>
    <row r="29053">
      <c r="J29053" s="18"/>
      <c r="N29053" s="24"/>
      <c r="Q29053" s="24"/>
      <c r="T29053" s="24"/>
      <c r="W29053" s="24"/>
      <c r="Z29053" s="24"/>
      <c r="AC29053" s="24"/>
      <c r="AI29053" s="24"/>
      <c r="AL29053" s="24"/>
      <c r="AO29053" s="24"/>
      <c r="AR29053" s="24"/>
      <c r="AU29053" s="24"/>
    </row>
    <row r="29054">
      <c r="J29054" s="18"/>
      <c r="N29054" s="24"/>
      <c r="Q29054" s="24"/>
      <c r="T29054" s="24"/>
      <c r="W29054" s="24"/>
      <c r="Z29054" s="24"/>
      <c r="AC29054" s="24"/>
      <c r="AI29054" s="24"/>
      <c r="AL29054" s="24"/>
      <c r="AO29054" s="24"/>
      <c r="AR29054" s="24"/>
      <c r="AU29054" s="24"/>
    </row>
    <row r="29055">
      <c r="J29055" s="18"/>
      <c r="N29055" s="24"/>
      <c r="Q29055" s="24"/>
      <c r="T29055" s="24"/>
      <c r="W29055" s="24"/>
      <c r="Z29055" s="24"/>
      <c r="AC29055" s="24"/>
      <c r="AI29055" s="24"/>
      <c r="AL29055" s="24"/>
      <c r="AO29055" s="24"/>
      <c r="AR29055" s="24"/>
      <c r="AU29055" s="24"/>
    </row>
    <row r="29056">
      <c r="J29056" s="18"/>
      <c r="N29056" s="24"/>
      <c r="Q29056" s="24"/>
      <c r="T29056" s="24"/>
      <c r="W29056" s="24"/>
      <c r="Z29056" s="24"/>
      <c r="AC29056" s="24"/>
      <c r="AI29056" s="24"/>
      <c r="AL29056" s="24"/>
      <c r="AO29056" s="24"/>
      <c r="AR29056" s="24"/>
      <c r="AU29056" s="24"/>
    </row>
    <row r="29057">
      <c r="J29057" s="18"/>
      <c r="N29057" s="24"/>
      <c r="Q29057" s="24"/>
      <c r="T29057" s="24"/>
      <c r="W29057" s="24"/>
      <c r="Z29057" s="24"/>
      <c r="AC29057" s="24"/>
      <c r="AI29057" s="24"/>
      <c r="AL29057" s="24"/>
      <c r="AO29057" s="24"/>
      <c r="AR29057" s="24"/>
      <c r="AU29057" s="24"/>
    </row>
    <row r="29058">
      <c r="J29058" s="18"/>
      <c r="N29058" s="24"/>
      <c r="Q29058" s="24"/>
      <c r="T29058" s="24"/>
      <c r="W29058" s="24"/>
      <c r="Z29058" s="24"/>
      <c r="AC29058" s="24"/>
      <c r="AI29058" s="24"/>
      <c r="AL29058" s="24"/>
      <c r="AO29058" s="24"/>
      <c r="AR29058" s="24"/>
      <c r="AU29058" s="24"/>
    </row>
    <row r="29059">
      <c r="J29059" s="18"/>
      <c r="N29059" s="24"/>
      <c r="Q29059" s="24"/>
      <c r="T29059" s="24"/>
      <c r="W29059" s="24"/>
      <c r="Z29059" s="24"/>
      <c r="AC29059" s="24"/>
      <c r="AI29059" s="24"/>
      <c r="AL29059" s="24"/>
      <c r="AO29059" s="24"/>
      <c r="AR29059" s="24"/>
      <c r="AU29059" s="24"/>
    </row>
    <row r="29060">
      <c r="J29060" s="18"/>
      <c r="N29060" s="24"/>
      <c r="Q29060" s="24"/>
      <c r="T29060" s="24"/>
      <c r="W29060" s="24"/>
      <c r="Z29060" s="24"/>
      <c r="AC29060" s="24"/>
      <c r="AI29060" s="24"/>
      <c r="AL29060" s="24"/>
      <c r="AO29060" s="24"/>
      <c r="AR29060" s="24"/>
      <c r="AU29060" s="24"/>
    </row>
    <row r="29061">
      <c r="J29061" s="18"/>
      <c r="N29061" s="24"/>
      <c r="Q29061" s="24"/>
      <c r="T29061" s="24"/>
      <c r="W29061" s="24"/>
      <c r="Z29061" s="24"/>
      <c r="AC29061" s="24"/>
      <c r="AI29061" s="24"/>
      <c r="AL29061" s="24"/>
      <c r="AO29061" s="24"/>
      <c r="AR29061" s="24"/>
      <c r="AU29061" s="24"/>
    </row>
    <row r="29062">
      <c r="J29062" s="18"/>
      <c r="N29062" s="24"/>
      <c r="Q29062" s="24"/>
      <c r="T29062" s="24"/>
      <c r="W29062" s="24"/>
      <c r="Z29062" s="24"/>
      <c r="AC29062" s="24"/>
      <c r="AI29062" s="24"/>
      <c r="AL29062" s="24"/>
      <c r="AO29062" s="24"/>
      <c r="AR29062" s="24"/>
      <c r="AU29062" s="24"/>
    </row>
    <row r="29063">
      <c r="J29063" s="18"/>
      <c r="N29063" s="24"/>
      <c r="Q29063" s="24"/>
      <c r="T29063" s="24"/>
      <c r="W29063" s="24"/>
      <c r="Z29063" s="24"/>
      <c r="AC29063" s="24"/>
      <c r="AI29063" s="24"/>
      <c r="AL29063" s="24"/>
      <c r="AO29063" s="24"/>
      <c r="AR29063" s="24"/>
      <c r="AU29063" s="24"/>
    </row>
    <row r="29064">
      <c r="J29064" s="18"/>
      <c r="N29064" s="24"/>
      <c r="Q29064" s="24"/>
      <c r="T29064" s="24"/>
      <c r="W29064" s="24"/>
      <c r="Z29064" s="24"/>
      <c r="AC29064" s="24"/>
      <c r="AI29064" s="24"/>
      <c r="AL29064" s="24"/>
      <c r="AO29064" s="24"/>
      <c r="AR29064" s="24"/>
      <c r="AU29064" s="24"/>
    </row>
    <row r="29065">
      <c r="J29065" s="18"/>
      <c r="N29065" s="24"/>
      <c r="Q29065" s="24"/>
      <c r="T29065" s="24"/>
      <c r="W29065" s="24"/>
      <c r="Z29065" s="24"/>
      <c r="AC29065" s="24"/>
      <c r="AI29065" s="24"/>
      <c r="AL29065" s="24"/>
      <c r="AO29065" s="24"/>
      <c r="AR29065" s="24"/>
      <c r="AU29065" s="24"/>
    </row>
    <row r="29066">
      <c r="J29066" s="18"/>
      <c r="N29066" s="24"/>
      <c r="Q29066" s="24"/>
      <c r="T29066" s="24"/>
      <c r="W29066" s="24"/>
      <c r="Z29066" s="24"/>
      <c r="AC29066" s="24"/>
      <c r="AI29066" s="24"/>
      <c r="AL29066" s="24"/>
      <c r="AO29066" s="24"/>
      <c r="AR29066" s="24"/>
      <c r="AU29066" s="24"/>
    </row>
    <row r="29067">
      <c r="J29067" s="18"/>
      <c r="N29067" s="24"/>
      <c r="Q29067" s="24"/>
      <c r="T29067" s="24"/>
      <c r="W29067" s="24"/>
      <c r="Z29067" s="24"/>
      <c r="AC29067" s="24"/>
      <c r="AI29067" s="24"/>
      <c r="AL29067" s="24"/>
      <c r="AO29067" s="24"/>
      <c r="AR29067" s="24"/>
      <c r="AU29067" s="24"/>
    </row>
    <row r="29068">
      <c r="J29068" s="18"/>
      <c r="N29068" s="24"/>
      <c r="Q29068" s="24"/>
      <c r="T29068" s="24"/>
      <c r="W29068" s="24"/>
      <c r="Z29068" s="24"/>
      <c r="AC29068" s="24"/>
      <c r="AI29068" s="24"/>
      <c r="AL29068" s="24"/>
      <c r="AO29068" s="24"/>
      <c r="AR29068" s="24"/>
      <c r="AU29068" s="24"/>
    </row>
    <row r="29069">
      <c r="J29069" s="18"/>
      <c r="N29069" s="24"/>
      <c r="Q29069" s="24"/>
      <c r="T29069" s="24"/>
      <c r="W29069" s="24"/>
      <c r="Z29069" s="24"/>
      <c r="AC29069" s="24"/>
      <c r="AI29069" s="24"/>
      <c r="AL29069" s="24"/>
      <c r="AO29069" s="24"/>
      <c r="AR29069" s="24"/>
      <c r="AU29069" s="24"/>
    </row>
    <row r="29070">
      <c r="J29070" s="18"/>
      <c r="N29070" s="24"/>
      <c r="Q29070" s="24"/>
      <c r="T29070" s="24"/>
      <c r="W29070" s="24"/>
      <c r="Z29070" s="24"/>
      <c r="AC29070" s="24"/>
      <c r="AI29070" s="24"/>
      <c r="AL29070" s="24"/>
      <c r="AO29070" s="24"/>
      <c r="AR29070" s="24"/>
      <c r="AU29070" s="24"/>
    </row>
    <row r="29071">
      <c r="J29071" s="18"/>
      <c r="N29071" s="24"/>
      <c r="Q29071" s="24"/>
      <c r="T29071" s="24"/>
      <c r="W29071" s="24"/>
      <c r="Z29071" s="24"/>
      <c r="AC29071" s="24"/>
      <c r="AI29071" s="24"/>
      <c r="AL29071" s="24"/>
      <c r="AO29071" s="24"/>
      <c r="AR29071" s="24"/>
      <c r="AU29071" s="24"/>
    </row>
    <row r="29072">
      <c r="J29072" s="18"/>
      <c r="N29072" s="24"/>
      <c r="Q29072" s="24"/>
      <c r="T29072" s="24"/>
      <c r="W29072" s="24"/>
      <c r="Z29072" s="24"/>
      <c r="AC29072" s="24"/>
      <c r="AI29072" s="24"/>
      <c r="AL29072" s="24"/>
      <c r="AO29072" s="24"/>
      <c r="AR29072" s="24"/>
      <c r="AU29072" s="24"/>
    </row>
    <row r="29073">
      <c r="J29073" s="18"/>
      <c r="N29073" s="24"/>
      <c r="Q29073" s="24"/>
      <c r="T29073" s="24"/>
      <c r="W29073" s="24"/>
      <c r="Z29073" s="24"/>
      <c r="AC29073" s="24"/>
      <c r="AI29073" s="24"/>
      <c r="AL29073" s="24"/>
      <c r="AO29073" s="24"/>
      <c r="AR29073" s="24"/>
      <c r="AU29073" s="24"/>
    </row>
    <row r="29074">
      <c r="J29074" s="18"/>
      <c r="N29074" s="24"/>
      <c r="Q29074" s="24"/>
      <c r="T29074" s="24"/>
      <c r="W29074" s="24"/>
      <c r="Z29074" s="24"/>
      <c r="AC29074" s="24"/>
      <c r="AI29074" s="24"/>
      <c r="AL29074" s="24"/>
      <c r="AO29074" s="24"/>
      <c r="AR29074" s="24"/>
      <c r="AU29074" s="24"/>
    </row>
    <row r="29075">
      <c r="J29075" s="18"/>
      <c r="N29075" s="24"/>
      <c r="Q29075" s="24"/>
      <c r="T29075" s="24"/>
      <c r="W29075" s="24"/>
      <c r="Z29075" s="24"/>
      <c r="AC29075" s="24"/>
      <c r="AI29075" s="24"/>
      <c r="AL29075" s="24"/>
      <c r="AO29075" s="24"/>
      <c r="AR29075" s="24"/>
      <c r="AU29075" s="24"/>
    </row>
    <row r="29076">
      <c r="J29076" s="18"/>
      <c r="N29076" s="24"/>
      <c r="Q29076" s="24"/>
      <c r="T29076" s="24"/>
      <c r="W29076" s="24"/>
      <c r="Z29076" s="24"/>
      <c r="AC29076" s="24"/>
      <c r="AI29076" s="24"/>
      <c r="AL29076" s="24"/>
      <c r="AO29076" s="24"/>
      <c r="AR29076" s="24"/>
      <c r="AU29076" s="24"/>
    </row>
    <row r="29077">
      <c r="J29077" s="18"/>
      <c r="N29077" s="24"/>
      <c r="Q29077" s="24"/>
      <c r="T29077" s="24"/>
      <c r="W29077" s="24"/>
      <c r="Z29077" s="24"/>
      <c r="AC29077" s="24"/>
      <c r="AI29077" s="24"/>
      <c r="AL29077" s="24"/>
      <c r="AO29077" s="24"/>
      <c r="AR29077" s="24"/>
      <c r="AU29077" s="24"/>
    </row>
    <row r="29078">
      <c r="J29078" s="18"/>
      <c r="N29078" s="24"/>
      <c r="Q29078" s="24"/>
      <c r="T29078" s="24"/>
      <c r="W29078" s="24"/>
      <c r="Z29078" s="24"/>
      <c r="AC29078" s="24"/>
      <c r="AI29078" s="24"/>
      <c r="AL29078" s="24"/>
      <c r="AO29078" s="24"/>
      <c r="AR29078" s="24"/>
      <c r="AU29078" s="24"/>
    </row>
    <row r="29079">
      <c r="J29079" s="18"/>
      <c r="N29079" s="24"/>
      <c r="Q29079" s="24"/>
      <c r="T29079" s="24"/>
      <c r="W29079" s="24"/>
      <c r="Z29079" s="24"/>
      <c r="AC29079" s="24"/>
      <c r="AI29079" s="24"/>
      <c r="AL29079" s="24"/>
      <c r="AO29079" s="24"/>
      <c r="AR29079" s="24"/>
      <c r="AU29079" s="24"/>
    </row>
    <row r="29080">
      <c r="J29080" s="18"/>
      <c r="N29080" s="24"/>
      <c r="Q29080" s="24"/>
      <c r="T29080" s="24"/>
      <c r="W29080" s="24"/>
      <c r="Z29080" s="24"/>
      <c r="AC29080" s="24"/>
      <c r="AI29080" s="24"/>
      <c r="AL29080" s="24"/>
      <c r="AO29080" s="24"/>
      <c r="AR29080" s="24"/>
      <c r="AU29080" s="24"/>
    </row>
    <row r="29081">
      <c r="J29081" s="18"/>
      <c r="N29081" s="24"/>
      <c r="Q29081" s="24"/>
      <c r="T29081" s="24"/>
      <c r="W29081" s="24"/>
      <c r="Z29081" s="24"/>
      <c r="AC29081" s="24"/>
      <c r="AI29081" s="24"/>
      <c r="AL29081" s="24"/>
      <c r="AO29081" s="24"/>
      <c r="AR29081" s="24"/>
      <c r="AU29081" s="24"/>
    </row>
    <row r="29082">
      <c r="J29082" s="18"/>
      <c r="N29082" s="24"/>
      <c r="Q29082" s="24"/>
      <c r="T29082" s="24"/>
      <c r="W29082" s="24"/>
      <c r="Z29082" s="24"/>
      <c r="AC29082" s="24"/>
      <c r="AI29082" s="24"/>
      <c r="AL29082" s="24"/>
      <c r="AO29082" s="24"/>
      <c r="AR29082" s="24"/>
      <c r="AU29082" s="24"/>
    </row>
    <row r="29083">
      <c r="J29083" s="18"/>
      <c r="N29083" s="24"/>
      <c r="Q29083" s="24"/>
      <c r="T29083" s="24"/>
      <c r="W29083" s="24"/>
      <c r="Z29083" s="24"/>
      <c r="AC29083" s="24"/>
      <c r="AI29083" s="24"/>
      <c r="AL29083" s="24"/>
      <c r="AO29083" s="24"/>
      <c r="AR29083" s="24"/>
      <c r="AU29083" s="24"/>
    </row>
    <row r="29084">
      <c r="J29084" s="18"/>
      <c r="N29084" s="24"/>
      <c r="Q29084" s="24"/>
      <c r="T29084" s="24"/>
      <c r="W29084" s="24"/>
      <c r="Z29084" s="24"/>
      <c r="AC29084" s="24"/>
      <c r="AI29084" s="24"/>
      <c r="AL29084" s="24"/>
      <c r="AO29084" s="24"/>
      <c r="AR29084" s="24"/>
      <c r="AU29084" s="24"/>
    </row>
    <row r="29085">
      <c r="J29085" s="18"/>
      <c r="N29085" s="24"/>
      <c r="Q29085" s="24"/>
      <c r="T29085" s="24"/>
      <c r="W29085" s="24"/>
      <c r="Z29085" s="24"/>
      <c r="AC29085" s="24"/>
      <c r="AI29085" s="24"/>
      <c r="AL29085" s="24"/>
      <c r="AO29085" s="24"/>
      <c r="AR29085" s="24"/>
      <c r="AU29085" s="24"/>
    </row>
    <row r="29086">
      <c r="J29086" s="18"/>
      <c r="N29086" s="24"/>
      <c r="Q29086" s="24"/>
      <c r="T29086" s="24"/>
      <c r="W29086" s="24"/>
      <c r="Z29086" s="24"/>
      <c r="AC29086" s="24"/>
      <c r="AI29086" s="24"/>
      <c r="AL29086" s="24"/>
      <c r="AO29086" s="24"/>
      <c r="AR29086" s="24"/>
      <c r="AU29086" s="24"/>
    </row>
    <row r="29087">
      <c r="J29087" s="18"/>
      <c r="N29087" s="24"/>
      <c r="Q29087" s="24"/>
      <c r="T29087" s="24"/>
      <c r="W29087" s="24"/>
      <c r="Z29087" s="24"/>
      <c r="AC29087" s="24"/>
      <c r="AI29087" s="24"/>
      <c r="AL29087" s="24"/>
      <c r="AO29087" s="24"/>
      <c r="AR29087" s="24"/>
      <c r="AU29087" s="24"/>
    </row>
    <row r="29088">
      <c r="J29088" s="18"/>
      <c r="N29088" s="24"/>
      <c r="Q29088" s="24"/>
      <c r="T29088" s="24"/>
      <c r="W29088" s="24"/>
      <c r="Z29088" s="24"/>
      <c r="AC29088" s="24"/>
      <c r="AI29088" s="24"/>
      <c r="AL29088" s="24"/>
      <c r="AO29088" s="24"/>
      <c r="AR29088" s="24"/>
      <c r="AU29088" s="24"/>
    </row>
    <row r="29089">
      <c r="J29089" s="18"/>
      <c r="N29089" s="24"/>
      <c r="Q29089" s="24"/>
      <c r="T29089" s="24"/>
      <c r="W29089" s="24"/>
      <c r="Z29089" s="24"/>
      <c r="AC29089" s="24"/>
      <c r="AI29089" s="24"/>
      <c r="AL29089" s="24"/>
      <c r="AO29089" s="24"/>
      <c r="AR29089" s="24"/>
      <c r="AU29089" s="24"/>
    </row>
    <row r="29090">
      <c r="J29090" s="18"/>
      <c r="N29090" s="24"/>
      <c r="Q29090" s="24"/>
      <c r="T29090" s="24"/>
      <c r="W29090" s="24"/>
      <c r="Z29090" s="24"/>
      <c r="AC29090" s="24"/>
      <c r="AI29090" s="24"/>
      <c r="AL29090" s="24"/>
      <c r="AO29090" s="24"/>
      <c r="AR29090" s="24"/>
      <c r="AU29090" s="24"/>
    </row>
    <row r="29091">
      <c r="J29091" s="18"/>
      <c r="N29091" s="24"/>
      <c r="Q29091" s="24"/>
      <c r="T29091" s="24"/>
      <c r="W29091" s="24"/>
      <c r="Z29091" s="24"/>
      <c r="AC29091" s="24"/>
      <c r="AI29091" s="24"/>
      <c r="AL29091" s="24"/>
      <c r="AO29091" s="24"/>
      <c r="AR29091" s="24"/>
      <c r="AU29091" s="24"/>
    </row>
    <row r="29092">
      <c r="J29092" s="18"/>
      <c r="N29092" s="24"/>
      <c r="Q29092" s="24"/>
      <c r="T29092" s="24"/>
      <c r="W29092" s="24"/>
      <c r="Z29092" s="24"/>
      <c r="AC29092" s="24"/>
      <c r="AI29092" s="24"/>
      <c r="AL29092" s="24"/>
      <c r="AO29092" s="24"/>
      <c r="AR29092" s="24"/>
      <c r="AU29092" s="24"/>
    </row>
    <row r="29093">
      <c r="J29093" s="18"/>
      <c r="N29093" s="24"/>
      <c r="Q29093" s="24"/>
      <c r="T29093" s="24"/>
      <c r="W29093" s="24"/>
      <c r="Z29093" s="24"/>
      <c r="AC29093" s="24"/>
      <c r="AI29093" s="24"/>
      <c r="AL29093" s="24"/>
      <c r="AO29093" s="24"/>
      <c r="AR29093" s="24"/>
      <c r="AU29093" s="24"/>
    </row>
    <row r="29094">
      <c r="J29094" s="18"/>
      <c r="N29094" s="24"/>
      <c r="Q29094" s="24"/>
      <c r="T29094" s="24"/>
      <c r="W29094" s="24"/>
      <c r="Z29094" s="24"/>
      <c r="AC29094" s="24"/>
      <c r="AI29094" s="24"/>
      <c r="AL29094" s="24"/>
      <c r="AO29094" s="24"/>
      <c r="AR29094" s="24"/>
      <c r="AU29094" s="24"/>
    </row>
    <row r="29095">
      <c r="J29095" s="18"/>
      <c r="N29095" s="24"/>
      <c r="Q29095" s="24"/>
      <c r="T29095" s="24"/>
      <c r="W29095" s="24"/>
      <c r="Z29095" s="24"/>
      <c r="AC29095" s="24"/>
      <c r="AI29095" s="24"/>
      <c r="AL29095" s="24"/>
      <c r="AO29095" s="24"/>
      <c r="AR29095" s="24"/>
      <c r="AU29095" s="24"/>
    </row>
    <row r="29096">
      <c r="J29096" s="18"/>
      <c r="N29096" s="24"/>
      <c r="Q29096" s="24"/>
      <c r="T29096" s="24"/>
      <c r="W29096" s="24"/>
      <c r="Z29096" s="24"/>
      <c r="AC29096" s="24"/>
      <c r="AI29096" s="24"/>
      <c r="AL29096" s="24"/>
      <c r="AO29096" s="24"/>
      <c r="AR29096" s="24"/>
      <c r="AU29096" s="24"/>
    </row>
    <row r="29097">
      <c r="J29097" s="18"/>
      <c r="N29097" s="24"/>
      <c r="Q29097" s="24"/>
      <c r="T29097" s="24"/>
      <c r="W29097" s="24"/>
      <c r="Z29097" s="24"/>
      <c r="AC29097" s="24"/>
      <c r="AI29097" s="24"/>
      <c r="AL29097" s="24"/>
      <c r="AO29097" s="24"/>
      <c r="AR29097" s="24"/>
      <c r="AU29097" s="24"/>
    </row>
    <row r="29098">
      <c r="J29098" s="18"/>
      <c r="N29098" s="24"/>
      <c r="Q29098" s="24"/>
      <c r="T29098" s="24"/>
      <c r="W29098" s="24"/>
      <c r="Z29098" s="24"/>
      <c r="AC29098" s="24"/>
      <c r="AI29098" s="24"/>
      <c r="AL29098" s="24"/>
      <c r="AO29098" s="24"/>
      <c r="AR29098" s="24"/>
      <c r="AU29098" s="24"/>
    </row>
    <row r="29099">
      <c r="J29099" s="18"/>
      <c r="N29099" s="24"/>
      <c r="Q29099" s="24"/>
      <c r="T29099" s="24"/>
      <c r="W29099" s="24"/>
      <c r="Z29099" s="24"/>
      <c r="AC29099" s="24"/>
      <c r="AI29099" s="24"/>
      <c r="AL29099" s="24"/>
      <c r="AO29099" s="24"/>
      <c r="AR29099" s="24"/>
      <c r="AU29099" s="24"/>
    </row>
    <row r="29100">
      <c r="J29100" s="18"/>
      <c r="N29100" s="24"/>
      <c r="Q29100" s="24"/>
      <c r="T29100" s="24"/>
      <c r="W29100" s="24"/>
      <c r="Z29100" s="24"/>
      <c r="AC29100" s="24"/>
      <c r="AI29100" s="24"/>
      <c r="AL29100" s="24"/>
      <c r="AO29100" s="24"/>
      <c r="AR29100" s="24"/>
      <c r="AU29100" s="24"/>
    </row>
    <row r="29101">
      <c r="J29101" s="18"/>
      <c r="N29101" s="24"/>
      <c r="Q29101" s="24"/>
      <c r="T29101" s="24"/>
      <c r="W29101" s="24"/>
      <c r="Z29101" s="24"/>
      <c r="AC29101" s="24"/>
      <c r="AI29101" s="24"/>
      <c r="AL29101" s="24"/>
      <c r="AO29101" s="24"/>
      <c r="AR29101" s="24"/>
      <c r="AU29101" s="24"/>
    </row>
    <row r="29102">
      <c r="J29102" s="18"/>
      <c r="N29102" s="24"/>
      <c r="Q29102" s="24"/>
      <c r="T29102" s="24"/>
      <c r="W29102" s="24"/>
      <c r="Z29102" s="24"/>
      <c r="AC29102" s="24"/>
      <c r="AI29102" s="24"/>
      <c r="AL29102" s="24"/>
      <c r="AO29102" s="24"/>
      <c r="AR29102" s="24"/>
      <c r="AU29102" s="24"/>
    </row>
    <row r="29103">
      <c r="J29103" s="18"/>
      <c r="N29103" s="24"/>
      <c r="Q29103" s="24"/>
      <c r="T29103" s="24"/>
      <c r="W29103" s="24"/>
      <c r="Z29103" s="24"/>
      <c r="AC29103" s="24"/>
      <c r="AI29103" s="24"/>
      <c r="AL29103" s="24"/>
      <c r="AO29103" s="24"/>
      <c r="AR29103" s="24"/>
      <c r="AU29103" s="24"/>
    </row>
    <row r="29104">
      <c r="J29104" s="18"/>
      <c r="N29104" s="24"/>
      <c r="Q29104" s="24"/>
      <c r="T29104" s="24"/>
      <c r="W29104" s="24"/>
      <c r="Z29104" s="24"/>
      <c r="AC29104" s="24"/>
      <c r="AI29104" s="24"/>
      <c r="AL29104" s="24"/>
      <c r="AO29104" s="24"/>
      <c r="AR29104" s="24"/>
      <c r="AU29104" s="24"/>
    </row>
    <row r="29105">
      <c r="J29105" s="18"/>
      <c r="N29105" s="24"/>
      <c r="Q29105" s="24"/>
      <c r="T29105" s="24"/>
      <c r="W29105" s="24"/>
      <c r="Z29105" s="24"/>
      <c r="AC29105" s="24"/>
      <c r="AI29105" s="24"/>
      <c r="AL29105" s="24"/>
      <c r="AO29105" s="24"/>
      <c r="AR29105" s="24"/>
      <c r="AU29105" s="24"/>
    </row>
    <row r="29106">
      <c r="J29106" s="18"/>
      <c r="N29106" s="24"/>
      <c r="Q29106" s="24"/>
      <c r="T29106" s="24"/>
      <c r="W29106" s="24"/>
      <c r="Z29106" s="24"/>
      <c r="AC29106" s="24"/>
      <c r="AI29106" s="24"/>
      <c r="AL29106" s="24"/>
      <c r="AO29106" s="24"/>
      <c r="AR29106" s="24"/>
      <c r="AU29106" s="24"/>
    </row>
    <row r="29107">
      <c r="J29107" s="18"/>
      <c r="N29107" s="24"/>
      <c r="Q29107" s="24"/>
      <c r="T29107" s="24"/>
      <c r="W29107" s="24"/>
      <c r="Z29107" s="24"/>
      <c r="AC29107" s="24"/>
      <c r="AI29107" s="24"/>
      <c r="AL29107" s="24"/>
      <c r="AO29107" s="24"/>
      <c r="AR29107" s="24"/>
      <c r="AU29107" s="24"/>
    </row>
    <row r="29108">
      <c r="J29108" s="18"/>
      <c r="N29108" s="24"/>
      <c r="Q29108" s="24"/>
      <c r="T29108" s="24"/>
      <c r="W29108" s="24"/>
      <c r="Z29108" s="24"/>
      <c r="AC29108" s="24"/>
      <c r="AI29108" s="24"/>
      <c r="AL29108" s="24"/>
      <c r="AO29108" s="24"/>
      <c r="AR29108" s="24"/>
      <c r="AU29108" s="24"/>
    </row>
    <row r="29109">
      <c r="J29109" s="18"/>
      <c r="N29109" s="24"/>
      <c r="Q29109" s="24"/>
      <c r="T29109" s="24"/>
      <c r="W29109" s="24"/>
      <c r="Z29109" s="24"/>
      <c r="AC29109" s="24"/>
      <c r="AI29109" s="24"/>
      <c r="AL29109" s="24"/>
      <c r="AO29109" s="24"/>
      <c r="AR29109" s="24"/>
      <c r="AU29109" s="24"/>
    </row>
    <row r="29110">
      <c r="J29110" s="18"/>
      <c r="N29110" s="24"/>
      <c r="Q29110" s="24"/>
      <c r="T29110" s="24"/>
      <c r="W29110" s="24"/>
      <c r="Z29110" s="24"/>
      <c r="AC29110" s="24"/>
      <c r="AI29110" s="24"/>
      <c r="AL29110" s="24"/>
      <c r="AO29110" s="24"/>
      <c r="AR29110" s="24"/>
      <c r="AU29110" s="24"/>
    </row>
    <row r="29111">
      <c r="J29111" s="18"/>
      <c r="N29111" s="24"/>
      <c r="Q29111" s="24"/>
      <c r="T29111" s="24"/>
      <c r="W29111" s="24"/>
      <c r="Z29111" s="24"/>
      <c r="AC29111" s="24"/>
      <c r="AI29111" s="24"/>
      <c r="AL29111" s="24"/>
      <c r="AO29111" s="24"/>
      <c r="AR29111" s="24"/>
      <c r="AU29111" s="24"/>
    </row>
    <row r="29112">
      <c r="J29112" s="18"/>
      <c r="N29112" s="24"/>
      <c r="Q29112" s="24"/>
      <c r="T29112" s="24"/>
      <c r="W29112" s="24"/>
      <c r="Z29112" s="24"/>
      <c r="AC29112" s="24"/>
      <c r="AI29112" s="24"/>
      <c r="AL29112" s="24"/>
      <c r="AO29112" s="24"/>
      <c r="AR29112" s="24"/>
      <c r="AU29112" s="24"/>
    </row>
    <row r="29113">
      <c r="J29113" s="18"/>
      <c r="N29113" s="24"/>
      <c r="Q29113" s="24"/>
      <c r="T29113" s="24"/>
      <c r="W29113" s="24"/>
      <c r="Z29113" s="24"/>
      <c r="AC29113" s="24"/>
      <c r="AI29113" s="24"/>
      <c r="AL29113" s="24"/>
      <c r="AO29113" s="24"/>
      <c r="AR29113" s="24"/>
      <c r="AU29113" s="24"/>
    </row>
    <row r="29114">
      <c r="J29114" s="18"/>
      <c r="N29114" s="24"/>
      <c r="Q29114" s="24"/>
      <c r="T29114" s="24"/>
      <c r="W29114" s="24"/>
      <c r="Z29114" s="24"/>
      <c r="AC29114" s="24"/>
      <c r="AI29114" s="24"/>
      <c r="AL29114" s="24"/>
      <c r="AO29114" s="24"/>
      <c r="AR29114" s="24"/>
      <c r="AU29114" s="24"/>
    </row>
    <row r="29115">
      <c r="J29115" s="18"/>
      <c r="N29115" s="24"/>
      <c r="Q29115" s="24"/>
      <c r="T29115" s="24"/>
      <c r="W29115" s="24"/>
      <c r="Z29115" s="24"/>
      <c r="AC29115" s="24"/>
      <c r="AI29115" s="24"/>
      <c r="AL29115" s="24"/>
      <c r="AO29115" s="24"/>
      <c r="AR29115" s="24"/>
      <c r="AU29115" s="24"/>
    </row>
    <row r="29116">
      <c r="J29116" s="18"/>
      <c r="N29116" s="24"/>
      <c r="Q29116" s="24"/>
      <c r="T29116" s="24"/>
      <c r="W29116" s="24"/>
      <c r="Z29116" s="24"/>
      <c r="AC29116" s="24"/>
      <c r="AI29116" s="24"/>
      <c r="AL29116" s="24"/>
      <c r="AO29116" s="24"/>
      <c r="AR29116" s="24"/>
      <c r="AU29116" s="24"/>
    </row>
    <row r="29117">
      <c r="J29117" s="18"/>
      <c r="N29117" s="24"/>
      <c r="Q29117" s="24"/>
      <c r="T29117" s="24"/>
      <c r="W29117" s="24"/>
      <c r="Z29117" s="24"/>
      <c r="AC29117" s="24"/>
      <c r="AI29117" s="24"/>
      <c r="AL29117" s="24"/>
      <c r="AO29117" s="24"/>
      <c r="AR29117" s="24"/>
      <c r="AU29117" s="24"/>
    </row>
    <row r="29118">
      <c r="J29118" s="18"/>
      <c r="N29118" s="24"/>
      <c r="Q29118" s="24"/>
      <c r="T29118" s="24"/>
      <c r="W29118" s="24"/>
      <c r="Z29118" s="24"/>
      <c r="AC29118" s="24"/>
      <c r="AI29118" s="24"/>
      <c r="AL29118" s="24"/>
      <c r="AO29118" s="24"/>
      <c r="AR29118" s="24"/>
      <c r="AU29118" s="24"/>
    </row>
    <row r="29119">
      <c r="J29119" s="18"/>
      <c r="N29119" s="24"/>
      <c r="Q29119" s="24"/>
      <c r="T29119" s="24"/>
      <c r="W29119" s="24"/>
      <c r="Z29119" s="24"/>
      <c r="AC29119" s="24"/>
      <c r="AI29119" s="24"/>
      <c r="AL29119" s="24"/>
      <c r="AO29119" s="24"/>
      <c r="AR29119" s="24"/>
      <c r="AU29119" s="24"/>
    </row>
    <row r="29120">
      <c r="J29120" s="18"/>
      <c r="N29120" s="24"/>
      <c r="Q29120" s="24"/>
      <c r="T29120" s="24"/>
      <c r="W29120" s="24"/>
      <c r="Z29120" s="24"/>
      <c r="AC29120" s="24"/>
      <c r="AI29120" s="24"/>
      <c r="AL29120" s="24"/>
      <c r="AO29120" s="24"/>
      <c r="AR29120" s="24"/>
      <c r="AU29120" s="24"/>
    </row>
    <row r="29121">
      <c r="J29121" s="18"/>
      <c r="N29121" s="24"/>
      <c r="Q29121" s="24"/>
      <c r="T29121" s="24"/>
      <c r="W29121" s="24"/>
      <c r="Z29121" s="24"/>
      <c r="AC29121" s="24"/>
      <c r="AI29121" s="24"/>
      <c r="AL29121" s="24"/>
      <c r="AO29121" s="24"/>
      <c r="AR29121" s="24"/>
      <c r="AU29121" s="24"/>
    </row>
    <row r="29122">
      <c r="J29122" s="18"/>
      <c r="N29122" s="24"/>
      <c r="Q29122" s="24"/>
      <c r="T29122" s="24"/>
      <c r="W29122" s="24"/>
      <c r="Z29122" s="24"/>
      <c r="AC29122" s="24"/>
      <c r="AI29122" s="24"/>
      <c r="AL29122" s="24"/>
      <c r="AO29122" s="24"/>
      <c r="AR29122" s="24"/>
      <c r="AU29122" s="24"/>
    </row>
    <row r="29123">
      <c r="J29123" s="18"/>
      <c r="N29123" s="24"/>
      <c r="Q29123" s="24"/>
      <c r="T29123" s="24"/>
      <c r="W29123" s="24"/>
      <c r="Z29123" s="24"/>
      <c r="AC29123" s="24"/>
      <c r="AI29123" s="24"/>
      <c r="AL29123" s="24"/>
      <c r="AO29123" s="24"/>
      <c r="AR29123" s="24"/>
      <c r="AU29123" s="24"/>
    </row>
    <row r="29124">
      <c r="J29124" s="18"/>
      <c r="N29124" s="24"/>
      <c r="Q29124" s="24"/>
      <c r="T29124" s="24"/>
      <c r="W29124" s="24"/>
      <c r="Z29124" s="24"/>
      <c r="AC29124" s="24"/>
      <c r="AI29124" s="24"/>
      <c r="AL29124" s="24"/>
      <c r="AO29124" s="24"/>
      <c r="AR29124" s="24"/>
      <c r="AU29124" s="24"/>
    </row>
    <row r="29125">
      <c r="J29125" s="18"/>
      <c r="N29125" s="24"/>
      <c r="Q29125" s="24"/>
      <c r="T29125" s="24"/>
      <c r="W29125" s="24"/>
      <c r="Z29125" s="24"/>
      <c r="AC29125" s="24"/>
      <c r="AI29125" s="24"/>
      <c r="AL29125" s="24"/>
      <c r="AO29125" s="24"/>
      <c r="AR29125" s="24"/>
      <c r="AU29125" s="24"/>
    </row>
    <row r="29126">
      <c r="J29126" s="18"/>
      <c r="N29126" s="24"/>
      <c r="Q29126" s="24"/>
      <c r="T29126" s="24"/>
      <c r="W29126" s="24"/>
      <c r="Z29126" s="24"/>
      <c r="AC29126" s="24"/>
      <c r="AI29126" s="24"/>
      <c r="AL29126" s="24"/>
      <c r="AO29126" s="24"/>
      <c r="AR29126" s="24"/>
      <c r="AU29126" s="24"/>
    </row>
    <row r="29127">
      <c r="J29127" s="18"/>
      <c r="N29127" s="24"/>
      <c r="Q29127" s="24"/>
      <c r="T29127" s="24"/>
      <c r="W29127" s="24"/>
      <c r="Z29127" s="24"/>
      <c r="AC29127" s="24"/>
      <c r="AI29127" s="24"/>
      <c r="AL29127" s="24"/>
      <c r="AO29127" s="24"/>
      <c r="AR29127" s="24"/>
      <c r="AU29127" s="24"/>
    </row>
    <row r="29128">
      <c r="J29128" s="18"/>
      <c r="N29128" s="24"/>
      <c r="Q29128" s="24"/>
      <c r="T29128" s="24"/>
      <c r="W29128" s="24"/>
      <c r="Z29128" s="24"/>
      <c r="AC29128" s="24"/>
      <c r="AI29128" s="24"/>
      <c r="AL29128" s="24"/>
      <c r="AO29128" s="24"/>
      <c r="AR29128" s="24"/>
      <c r="AU29128" s="24"/>
    </row>
    <row r="29129">
      <c r="J29129" s="18"/>
      <c r="N29129" s="24"/>
      <c r="Q29129" s="24"/>
      <c r="T29129" s="24"/>
      <c r="W29129" s="24"/>
      <c r="Z29129" s="24"/>
      <c r="AC29129" s="24"/>
      <c r="AI29129" s="24"/>
      <c r="AL29129" s="24"/>
      <c r="AO29129" s="24"/>
      <c r="AR29129" s="24"/>
      <c r="AU29129" s="24"/>
    </row>
    <row r="29130">
      <c r="J29130" s="18"/>
      <c r="N29130" s="24"/>
      <c r="Q29130" s="24"/>
      <c r="T29130" s="24"/>
      <c r="W29130" s="24"/>
      <c r="Z29130" s="24"/>
      <c r="AC29130" s="24"/>
      <c r="AI29130" s="24"/>
      <c r="AL29130" s="24"/>
      <c r="AO29130" s="24"/>
      <c r="AR29130" s="24"/>
      <c r="AU29130" s="24"/>
    </row>
    <row r="29131">
      <c r="J29131" s="18"/>
      <c r="N29131" s="24"/>
      <c r="Q29131" s="24"/>
      <c r="T29131" s="24"/>
      <c r="W29131" s="24"/>
      <c r="Z29131" s="24"/>
      <c r="AC29131" s="24"/>
      <c r="AI29131" s="24"/>
      <c r="AL29131" s="24"/>
      <c r="AO29131" s="24"/>
      <c r="AR29131" s="24"/>
      <c r="AU29131" s="24"/>
    </row>
    <row r="29132">
      <c r="J29132" s="18"/>
      <c r="N29132" s="24"/>
      <c r="Q29132" s="24"/>
      <c r="T29132" s="24"/>
      <c r="W29132" s="24"/>
      <c r="Z29132" s="24"/>
      <c r="AC29132" s="24"/>
      <c r="AI29132" s="24"/>
      <c r="AL29132" s="24"/>
      <c r="AO29132" s="24"/>
      <c r="AR29132" s="24"/>
      <c r="AU29132" s="24"/>
    </row>
    <row r="29133">
      <c r="J29133" s="18"/>
      <c r="N29133" s="24"/>
      <c r="Q29133" s="24"/>
      <c r="T29133" s="24"/>
      <c r="W29133" s="24"/>
      <c r="Z29133" s="24"/>
      <c r="AC29133" s="24"/>
      <c r="AI29133" s="24"/>
      <c r="AL29133" s="24"/>
      <c r="AO29133" s="24"/>
      <c r="AR29133" s="24"/>
      <c r="AU29133" s="24"/>
    </row>
    <row r="29134">
      <c r="J29134" s="18"/>
      <c r="N29134" s="24"/>
      <c r="Q29134" s="24"/>
      <c r="T29134" s="24"/>
      <c r="W29134" s="24"/>
      <c r="Z29134" s="24"/>
      <c r="AC29134" s="24"/>
      <c r="AI29134" s="24"/>
      <c r="AL29134" s="24"/>
      <c r="AO29134" s="24"/>
      <c r="AR29134" s="24"/>
      <c r="AU29134" s="24"/>
    </row>
    <row r="29135">
      <c r="J29135" s="18"/>
      <c r="N29135" s="24"/>
      <c r="Q29135" s="24"/>
      <c r="T29135" s="24"/>
      <c r="W29135" s="24"/>
      <c r="Z29135" s="24"/>
      <c r="AC29135" s="24"/>
      <c r="AI29135" s="24"/>
      <c r="AL29135" s="24"/>
      <c r="AO29135" s="24"/>
      <c r="AR29135" s="24"/>
      <c r="AU29135" s="24"/>
    </row>
    <row r="29136">
      <c r="J29136" s="18"/>
      <c r="N29136" s="24"/>
      <c r="Q29136" s="24"/>
      <c r="T29136" s="24"/>
      <c r="W29136" s="24"/>
      <c r="Z29136" s="24"/>
      <c r="AC29136" s="24"/>
      <c r="AI29136" s="24"/>
      <c r="AL29136" s="24"/>
      <c r="AO29136" s="24"/>
      <c r="AR29136" s="24"/>
      <c r="AU29136" s="24"/>
    </row>
    <row r="29137">
      <c r="J29137" s="18"/>
      <c r="N29137" s="24"/>
      <c r="Q29137" s="24"/>
      <c r="T29137" s="24"/>
      <c r="W29137" s="24"/>
      <c r="Z29137" s="24"/>
      <c r="AC29137" s="24"/>
      <c r="AI29137" s="24"/>
      <c r="AL29137" s="24"/>
      <c r="AO29137" s="24"/>
      <c r="AR29137" s="24"/>
      <c r="AU29137" s="24"/>
    </row>
    <row r="29138">
      <c r="J29138" s="18"/>
      <c r="N29138" s="24"/>
      <c r="Q29138" s="24"/>
      <c r="T29138" s="24"/>
      <c r="W29138" s="24"/>
      <c r="Z29138" s="24"/>
      <c r="AC29138" s="24"/>
      <c r="AI29138" s="24"/>
      <c r="AL29138" s="24"/>
      <c r="AO29138" s="24"/>
      <c r="AR29138" s="24"/>
      <c r="AU29138" s="24"/>
    </row>
    <row r="29139">
      <c r="J29139" s="18"/>
      <c r="N29139" s="24"/>
      <c r="Q29139" s="24"/>
      <c r="T29139" s="24"/>
      <c r="W29139" s="24"/>
      <c r="Z29139" s="24"/>
      <c r="AC29139" s="24"/>
      <c r="AI29139" s="24"/>
      <c r="AL29139" s="24"/>
      <c r="AO29139" s="24"/>
      <c r="AR29139" s="24"/>
      <c r="AU29139" s="24"/>
    </row>
    <row r="29140">
      <c r="J29140" s="18"/>
      <c r="N29140" s="24"/>
      <c r="Q29140" s="24"/>
      <c r="T29140" s="24"/>
      <c r="W29140" s="24"/>
      <c r="Z29140" s="24"/>
      <c r="AC29140" s="24"/>
      <c r="AI29140" s="24"/>
      <c r="AL29140" s="24"/>
      <c r="AO29140" s="24"/>
      <c r="AR29140" s="24"/>
      <c r="AU29140" s="24"/>
    </row>
    <row r="29141">
      <c r="J29141" s="18"/>
      <c r="N29141" s="24"/>
      <c r="Q29141" s="24"/>
      <c r="T29141" s="24"/>
      <c r="W29141" s="24"/>
      <c r="Z29141" s="24"/>
      <c r="AC29141" s="24"/>
      <c r="AI29141" s="24"/>
      <c r="AL29141" s="24"/>
      <c r="AO29141" s="24"/>
      <c r="AR29141" s="24"/>
      <c r="AU29141" s="24"/>
    </row>
    <row r="29142">
      <c r="J29142" s="18"/>
      <c r="N29142" s="24"/>
      <c r="Q29142" s="24"/>
      <c r="T29142" s="24"/>
      <c r="W29142" s="24"/>
      <c r="Z29142" s="24"/>
      <c r="AC29142" s="24"/>
      <c r="AI29142" s="24"/>
      <c r="AL29142" s="24"/>
      <c r="AO29142" s="24"/>
      <c r="AR29142" s="24"/>
      <c r="AU29142" s="24"/>
    </row>
    <row r="29143">
      <c r="J29143" s="18"/>
      <c r="N29143" s="24"/>
      <c r="Q29143" s="24"/>
      <c r="T29143" s="24"/>
      <c r="W29143" s="24"/>
      <c r="Z29143" s="24"/>
      <c r="AC29143" s="24"/>
      <c r="AI29143" s="24"/>
      <c r="AL29143" s="24"/>
      <c r="AO29143" s="24"/>
      <c r="AR29143" s="24"/>
      <c r="AU29143" s="24"/>
    </row>
    <row r="29144">
      <c r="J29144" s="18"/>
      <c r="N29144" s="24"/>
      <c r="Q29144" s="24"/>
      <c r="T29144" s="24"/>
      <c r="W29144" s="24"/>
      <c r="Z29144" s="24"/>
      <c r="AC29144" s="24"/>
      <c r="AI29144" s="24"/>
      <c r="AL29144" s="24"/>
      <c r="AO29144" s="24"/>
      <c r="AR29144" s="24"/>
      <c r="AU29144" s="24"/>
    </row>
    <row r="29145">
      <c r="J29145" s="18"/>
      <c r="N29145" s="24"/>
      <c r="Q29145" s="24"/>
      <c r="T29145" s="24"/>
      <c r="W29145" s="24"/>
      <c r="Z29145" s="24"/>
      <c r="AC29145" s="24"/>
      <c r="AI29145" s="24"/>
      <c r="AL29145" s="24"/>
      <c r="AO29145" s="24"/>
      <c r="AR29145" s="24"/>
      <c r="AU29145" s="24"/>
    </row>
    <row r="29146">
      <c r="J29146" s="18"/>
      <c r="N29146" s="24"/>
      <c r="Q29146" s="24"/>
      <c r="T29146" s="24"/>
      <c r="W29146" s="24"/>
      <c r="Z29146" s="24"/>
      <c r="AC29146" s="24"/>
      <c r="AI29146" s="24"/>
      <c r="AL29146" s="24"/>
      <c r="AO29146" s="24"/>
      <c r="AR29146" s="24"/>
      <c r="AU29146" s="24"/>
    </row>
    <row r="29147">
      <c r="J29147" s="18"/>
      <c r="N29147" s="24"/>
      <c r="Q29147" s="24"/>
      <c r="T29147" s="24"/>
      <c r="W29147" s="24"/>
      <c r="Z29147" s="24"/>
      <c r="AC29147" s="24"/>
      <c r="AI29147" s="24"/>
      <c r="AL29147" s="24"/>
      <c r="AO29147" s="24"/>
      <c r="AR29147" s="24"/>
      <c r="AU29147" s="24"/>
    </row>
    <row r="29148">
      <c r="J29148" s="18"/>
      <c r="N29148" s="24"/>
      <c r="Q29148" s="24"/>
      <c r="T29148" s="24"/>
      <c r="W29148" s="24"/>
      <c r="Z29148" s="24"/>
      <c r="AC29148" s="24"/>
      <c r="AI29148" s="24"/>
      <c r="AL29148" s="24"/>
      <c r="AO29148" s="24"/>
      <c r="AR29148" s="24"/>
      <c r="AU29148" s="24"/>
    </row>
    <row r="29149">
      <c r="J29149" s="18"/>
      <c r="N29149" s="24"/>
      <c r="Q29149" s="24"/>
      <c r="T29149" s="24"/>
      <c r="W29149" s="24"/>
      <c r="Z29149" s="24"/>
      <c r="AC29149" s="24"/>
      <c r="AI29149" s="24"/>
      <c r="AL29149" s="24"/>
      <c r="AO29149" s="24"/>
      <c r="AR29149" s="24"/>
      <c r="AU29149" s="24"/>
    </row>
    <row r="29150">
      <c r="J29150" s="18"/>
      <c r="N29150" s="24"/>
      <c r="Q29150" s="24"/>
      <c r="T29150" s="24"/>
      <c r="W29150" s="24"/>
      <c r="Z29150" s="24"/>
      <c r="AC29150" s="24"/>
      <c r="AI29150" s="24"/>
      <c r="AL29150" s="24"/>
      <c r="AO29150" s="24"/>
      <c r="AR29150" s="24"/>
      <c r="AU29150" s="24"/>
    </row>
    <row r="29151">
      <c r="J29151" s="18"/>
      <c r="N29151" s="24"/>
      <c r="Q29151" s="24"/>
      <c r="T29151" s="24"/>
      <c r="W29151" s="24"/>
      <c r="Z29151" s="24"/>
      <c r="AC29151" s="24"/>
      <c r="AI29151" s="24"/>
      <c r="AL29151" s="24"/>
      <c r="AO29151" s="24"/>
      <c r="AR29151" s="24"/>
      <c r="AU29151" s="24"/>
    </row>
    <row r="29152">
      <c r="J29152" s="18"/>
      <c r="N29152" s="24"/>
      <c r="Q29152" s="24"/>
      <c r="T29152" s="24"/>
      <c r="W29152" s="24"/>
      <c r="Z29152" s="24"/>
      <c r="AC29152" s="24"/>
      <c r="AI29152" s="24"/>
      <c r="AL29152" s="24"/>
      <c r="AO29152" s="24"/>
      <c r="AR29152" s="24"/>
      <c r="AU29152" s="24"/>
    </row>
    <row r="29153">
      <c r="J29153" s="18"/>
      <c r="N29153" s="24"/>
      <c r="Q29153" s="24"/>
      <c r="T29153" s="24"/>
      <c r="W29153" s="24"/>
      <c r="Z29153" s="24"/>
      <c r="AC29153" s="24"/>
      <c r="AI29153" s="24"/>
      <c r="AL29153" s="24"/>
      <c r="AO29153" s="24"/>
      <c r="AR29153" s="24"/>
      <c r="AU29153" s="24"/>
    </row>
    <row r="29154">
      <c r="J29154" s="18"/>
      <c r="N29154" s="24"/>
      <c r="Q29154" s="24"/>
      <c r="T29154" s="24"/>
      <c r="W29154" s="24"/>
      <c r="Z29154" s="24"/>
      <c r="AC29154" s="24"/>
      <c r="AI29154" s="24"/>
      <c r="AL29154" s="24"/>
      <c r="AO29154" s="24"/>
      <c r="AR29154" s="24"/>
      <c r="AU29154" s="24"/>
    </row>
    <row r="29155">
      <c r="J29155" s="18"/>
      <c r="N29155" s="24"/>
      <c r="Q29155" s="24"/>
      <c r="T29155" s="24"/>
      <c r="W29155" s="24"/>
      <c r="Z29155" s="24"/>
      <c r="AC29155" s="24"/>
      <c r="AI29155" s="24"/>
      <c r="AL29155" s="24"/>
      <c r="AO29155" s="24"/>
      <c r="AR29155" s="24"/>
      <c r="AU29155" s="24"/>
    </row>
    <row r="29156">
      <c r="J29156" s="18"/>
      <c r="N29156" s="24"/>
      <c r="Q29156" s="24"/>
      <c r="T29156" s="24"/>
      <c r="W29156" s="24"/>
      <c r="Z29156" s="24"/>
      <c r="AC29156" s="24"/>
      <c r="AI29156" s="24"/>
      <c r="AL29156" s="24"/>
      <c r="AO29156" s="24"/>
      <c r="AR29156" s="24"/>
      <c r="AU29156" s="24"/>
    </row>
    <row r="29157">
      <c r="J29157" s="18"/>
      <c r="N29157" s="24"/>
      <c r="Q29157" s="24"/>
      <c r="T29157" s="24"/>
      <c r="W29157" s="24"/>
      <c r="Z29157" s="24"/>
      <c r="AC29157" s="24"/>
      <c r="AI29157" s="24"/>
      <c r="AL29157" s="24"/>
      <c r="AO29157" s="24"/>
      <c r="AR29157" s="24"/>
      <c r="AU29157" s="24"/>
    </row>
    <row r="29158">
      <c r="J29158" s="18"/>
      <c r="N29158" s="24"/>
      <c r="Q29158" s="24"/>
      <c r="T29158" s="24"/>
      <c r="W29158" s="24"/>
      <c r="Z29158" s="24"/>
      <c r="AC29158" s="24"/>
      <c r="AI29158" s="24"/>
      <c r="AL29158" s="24"/>
      <c r="AO29158" s="24"/>
      <c r="AR29158" s="24"/>
      <c r="AU29158" s="24"/>
    </row>
    <row r="29159">
      <c r="J29159" s="18"/>
      <c r="N29159" s="24"/>
      <c r="Q29159" s="24"/>
      <c r="T29159" s="24"/>
      <c r="W29159" s="24"/>
      <c r="Z29159" s="24"/>
      <c r="AC29159" s="24"/>
      <c r="AI29159" s="24"/>
      <c r="AL29159" s="24"/>
      <c r="AO29159" s="24"/>
      <c r="AR29159" s="24"/>
      <c r="AU29159" s="24"/>
    </row>
    <row r="29160">
      <c r="J29160" s="18"/>
      <c r="N29160" s="24"/>
      <c r="Q29160" s="24"/>
      <c r="T29160" s="24"/>
      <c r="W29160" s="24"/>
      <c r="Z29160" s="24"/>
      <c r="AC29160" s="24"/>
      <c r="AI29160" s="24"/>
      <c r="AL29160" s="24"/>
      <c r="AO29160" s="24"/>
      <c r="AR29160" s="24"/>
      <c r="AU29160" s="24"/>
    </row>
    <row r="29161">
      <c r="J29161" s="18"/>
      <c r="N29161" s="24"/>
      <c r="Q29161" s="24"/>
      <c r="T29161" s="24"/>
      <c r="W29161" s="24"/>
      <c r="Z29161" s="24"/>
      <c r="AC29161" s="24"/>
      <c r="AI29161" s="24"/>
      <c r="AL29161" s="24"/>
      <c r="AO29161" s="24"/>
      <c r="AR29161" s="24"/>
      <c r="AU29161" s="24"/>
    </row>
    <row r="29162">
      <c r="J29162" s="18"/>
      <c r="N29162" s="24"/>
      <c r="Q29162" s="24"/>
      <c r="T29162" s="24"/>
      <c r="W29162" s="24"/>
      <c r="Z29162" s="24"/>
      <c r="AC29162" s="24"/>
      <c r="AI29162" s="24"/>
      <c r="AL29162" s="24"/>
      <c r="AO29162" s="24"/>
      <c r="AR29162" s="24"/>
      <c r="AU29162" s="24"/>
    </row>
    <row r="29163">
      <c r="J29163" s="18"/>
      <c r="N29163" s="24"/>
      <c r="Q29163" s="24"/>
      <c r="T29163" s="24"/>
      <c r="W29163" s="24"/>
      <c r="Z29163" s="24"/>
      <c r="AC29163" s="24"/>
      <c r="AI29163" s="24"/>
      <c r="AL29163" s="24"/>
      <c r="AO29163" s="24"/>
      <c r="AR29163" s="24"/>
      <c r="AU29163" s="24"/>
    </row>
    <row r="29164">
      <c r="J29164" s="18"/>
      <c r="N29164" s="24"/>
      <c r="Q29164" s="24"/>
      <c r="T29164" s="24"/>
      <c r="W29164" s="24"/>
      <c r="Z29164" s="24"/>
      <c r="AC29164" s="24"/>
      <c r="AI29164" s="24"/>
      <c r="AL29164" s="24"/>
      <c r="AO29164" s="24"/>
      <c r="AR29164" s="24"/>
      <c r="AU29164" s="24"/>
    </row>
    <row r="29165">
      <c r="J29165" s="18"/>
      <c r="N29165" s="24"/>
      <c r="Q29165" s="24"/>
      <c r="T29165" s="24"/>
      <c r="W29165" s="24"/>
      <c r="Z29165" s="24"/>
      <c r="AC29165" s="24"/>
      <c r="AI29165" s="24"/>
      <c r="AL29165" s="24"/>
      <c r="AO29165" s="24"/>
      <c r="AR29165" s="24"/>
      <c r="AU29165" s="24"/>
    </row>
    <row r="29166">
      <c r="J29166" s="18"/>
      <c r="N29166" s="24"/>
      <c r="Q29166" s="24"/>
      <c r="T29166" s="24"/>
      <c r="W29166" s="24"/>
      <c r="Z29166" s="24"/>
      <c r="AC29166" s="24"/>
      <c r="AI29166" s="24"/>
      <c r="AL29166" s="24"/>
      <c r="AO29166" s="24"/>
      <c r="AR29166" s="24"/>
      <c r="AU29166" s="24"/>
    </row>
    <row r="29167">
      <c r="J29167" s="18"/>
      <c r="N29167" s="24"/>
      <c r="Q29167" s="24"/>
      <c r="T29167" s="24"/>
      <c r="W29167" s="24"/>
      <c r="Z29167" s="24"/>
      <c r="AC29167" s="24"/>
      <c r="AI29167" s="24"/>
      <c r="AL29167" s="24"/>
      <c r="AO29167" s="24"/>
      <c r="AR29167" s="24"/>
      <c r="AU29167" s="24"/>
    </row>
    <row r="29168">
      <c r="J29168" s="18"/>
      <c r="N29168" s="24"/>
      <c r="Q29168" s="24"/>
      <c r="T29168" s="24"/>
      <c r="W29168" s="24"/>
      <c r="Z29168" s="24"/>
      <c r="AC29168" s="24"/>
      <c r="AI29168" s="24"/>
      <c r="AL29168" s="24"/>
      <c r="AO29168" s="24"/>
      <c r="AR29168" s="24"/>
      <c r="AU29168" s="24"/>
    </row>
    <row r="29169">
      <c r="J29169" s="18"/>
      <c r="N29169" s="24"/>
      <c r="Q29169" s="24"/>
      <c r="T29169" s="24"/>
      <c r="W29169" s="24"/>
      <c r="Z29169" s="24"/>
      <c r="AC29169" s="24"/>
      <c r="AI29169" s="24"/>
      <c r="AL29169" s="24"/>
      <c r="AO29169" s="24"/>
      <c r="AR29169" s="24"/>
      <c r="AU29169" s="24"/>
    </row>
    <row r="29170">
      <c r="J29170" s="18"/>
      <c r="N29170" s="24"/>
      <c r="Q29170" s="24"/>
      <c r="T29170" s="24"/>
      <c r="W29170" s="24"/>
      <c r="Z29170" s="24"/>
      <c r="AC29170" s="24"/>
      <c r="AI29170" s="24"/>
      <c r="AL29170" s="24"/>
      <c r="AO29170" s="24"/>
      <c r="AR29170" s="24"/>
      <c r="AU29170" s="24"/>
    </row>
    <row r="29171">
      <c r="J29171" s="18"/>
      <c r="N29171" s="24"/>
      <c r="Q29171" s="24"/>
      <c r="T29171" s="24"/>
      <c r="W29171" s="24"/>
      <c r="Z29171" s="24"/>
      <c r="AC29171" s="24"/>
      <c r="AI29171" s="24"/>
      <c r="AL29171" s="24"/>
      <c r="AO29171" s="24"/>
      <c r="AR29171" s="24"/>
      <c r="AU29171" s="24"/>
    </row>
    <row r="29172">
      <c r="J29172" s="18"/>
      <c r="N29172" s="24"/>
      <c r="Q29172" s="24"/>
      <c r="T29172" s="24"/>
      <c r="W29172" s="24"/>
      <c r="Z29172" s="24"/>
      <c r="AC29172" s="24"/>
      <c r="AI29172" s="24"/>
      <c r="AL29172" s="24"/>
      <c r="AO29172" s="24"/>
      <c r="AR29172" s="24"/>
      <c r="AU29172" s="24"/>
    </row>
    <row r="29173">
      <c r="J29173" s="18"/>
      <c r="N29173" s="24"/>
      <c r="Q29173" s="24"/>
      <c r="T29173" s="24"/>
      <c r="W29173" s="24"/>
      <c r="Z29173" s="24"/>
      <c r="AC29173" s="24"/>
      <c r="AI29173" s="24"/>
      <c r="AL29173" s="24"/>
      <c r="AO29173" s="24"/>
      <c r="AR29173" s="24"/>
      <c r="AU29173" s="24"/>
    </row>
    <row r="29174">
      <c r="J29174" s="18"/>
      <c r="N29174" s="24"/>
      <c r="Q29174" s="24"/>
      <c r="T29174" s="24"/>
      <c r="W29174" s="24"/>
      <c r="Z29174" s="24"/>
      <c r="AC29174" s="24"/>
      <c r="AI29174" s="24"/>
      <c r="AL29174" s="24"/>
      <c r="AO29174" s="24"/>
      <c r="AR29174" s="24"/>
      <c r="AU29174" s="24"/>
    </row>
    <row r="29175">
      <c r="J29175" s="18"/>
      <c r="N29175" s="24"/>
      <c r="Q29175" s="24"/>
      <c r="T29175" s="24"/>
      <c r="W29175" s="24"/>
      <c r="Z29175" s="24"/>
      <c r="AC29175" s="24"/>
      <c r="AI29175" s="24"/>
      <c r="AL29175" s="24"/>
      <c r="AO29175" s="24"/>
      <c r="AR29175" s="24"/>
      <c r="AU29175" s="24"/>
    </row>
    <row r="29176">
      <c r="J29176" s="18"/>
      <c r="N29176" s="24"/>
      <c r="Q29176" s="24"/>
      <c r="T29176" s="24"/>
      <c r="W29176" s="24"/>
      <c r="Z29176" s="24"/>
      <c r="AC29176" s="24"/>
      <c r="AI29176" s="24"/>
      <c r="AL29176" s="24"/>
      <c r="AO29176" s="24"/>
      <c r="AR29176" s="24"/>
      <c r="AU29176" s="24"/>
    </row>
    <row r="29177">
      <c r="J29177" s="18"/>
      <c r="N29177" s="24"/>
      <c r="Q29177" s="24"/>
      <c r="T29177" s="24"/>
      <c r="W29177" s="24"/>
      <c r="Z29177" s="24"/>
      <c r="AC29177" s="24"/>
      <c r="AI29177" s="24"/>
      <c r="AL29177" s="24"/>
      <c r="AO29177" s="24"/>
      <c r="AR29177" s="24"/>
      <c r="AU29177" s="24"/>
    </row>
    <row r="29178">
      <c r="J29178" s="18"/>
      <c r="N29178" s="24"/>
      <c r="Q29178" s="24"/>
      <c r="T29178" s="24"/>
      <c r="W29178" s="24"/>
      <c r="Z29178" s="24"/>
      <c r="AC29178" s="24"/>
      <c r="AI29178" s="24"/>
      <c r="AL29178" s="24"/>
      <c r="AO29178" s="24"/>
      <c r="AR29178" s="24"/>
      <c r="AU29178" s="24"/>
    </row>
    <row r="29179">
      <c r="J29179" s="18"/>
      <c r="N29179" s="24"/>
      <c r="Q29179" s="24"/>
      <c r="T29179" s="24"/>
      <c r="W29179" s="24"/>
      <c r="Z29179" s="24"/>
      <c r="AC29179" s="24"/>
      <c r="AI29179" s="24"/>
      <c r="AL29179" s="24"/>
      <c r="AO29179" s="24"/>
      <c r="AR29179" s="24"/>
      <c r="AU29179" s="24"/>
    </row>
    <row r="29180">
      <c r="J29180" s="18"/>
      <c r="N29180" s="24"/>
      <c r="Q29180" s="24"/>
      <c r="T29180" s="24"/>
      <c r="W29180" s="24"/>
      <c r="Z29180" s="24"/>
      <c r="AC29180" s="24"/>
      <c r="AI29180" s="24"/>
      <c r="AL29180" s="24"/>
      <c r="AO29180" s="24"/>
      <c r="AR29180" s="24"/>
      <c r="AU29180" s="24"/>
    </row>
    <row r="29181">
      <c r="J29181" s="18"/>
      <c r="N29181" s="24"/>
      <c r="Q29181" s="24"/>
      <c r="T29181" s="24"/>
      <c r="W29181" s="24"/>
      <c r="Z29181" s="24"/>
      <c r="AC29181" s="24"/>
      <c r="AI29181" s="24"/>
      <c r="AL29181" s="24"/>
      <c r="AO29181" s="24"/>
      <c r="AR29181" s="24"/>
      <c r="AU29181" s="24"/>
    </row>
    <row r="29182">
      <c r="J29182" s="18"/>
      <c r="N29182" s="24"/>
      <c r="Q29182" s="24"/>
      <c r="T29182" s="24"/>
      <c r="W29182" s="24"/>
      <c r="Z29182" s="24"/>
      <c r="AC29182" s="24"/>
      <c r="AI29182" s="24"/>
      <c r="AL29182" s="24"/>
      <c r="AO29182" s="24"/>
      <c r="AR29182" s="24"/>
      <c r="AU29182" s="24"/>
    </row>
    <row r="29183">
      <c r="J29183" s="18"/>
      <c r="N29183" s="24"/>
      <c r="Q29183" s="24"/>
      <c r="T29183" s="24"/>
      <c r="W29183" s="24"/>
      <c r="Z29183" s="24"/>
      <c r="AC29183" s="24"/>
      <c r="AI29183" s="24"/>
      <c r="AL29183" s="24"/>
      <c r="AO29183" s="24"/>
      <c r="AR29183" s="24"/>
      <c r="AU29183" s="24"/>
    </row>
    <row r="29184">
      <c r="J29184" s="18"/>
      <c r="N29184" s="24"/>
      <c r="Q29184" s="24"/>
      <c r="T29184" s="24"/>
      <c r="W29184" s="24"/>
      <c r="Z29184" s="24"/>
      <c r="AC29184" s="24"/>
      <c r="AI29184" s="24"/>
      <c r="AL29184" s="24"/>
      <c r="AO29184" s="24"/>
      <c r="AR29184" s="24"/>
      <c r="AU29184" s="24"/>
    </row>
    <row r="29185">
      <c r="J29185" s="18"/>
      <c r="N29185" s="24"/>
      <c r="Q29185" s="24"/>
      <c r="T29185" s="24"/>
      <c r="W29185" s="24"/>
      <c r="Z29185" s="24"/>
      <c r="AC29185" s="24"/>
      <c r="AI29185" s="24"/>
      <c r="AL29185" s="24"/>
      <c r="AO29185" s="24"/>
      <c r="AR29185" s="24"/>
      <c r="AU29185" s="24"/>
    </row>
    <row r="29186">
      <c r="J29186" s="18"/>
      <c r="N29186" s="24"/>
      <c r="Q29186" s="24"/>
      <c r="T29186" s="24"/>
      <c r="W29186" s="24"/>
      <c r="Z29186" s="24"/>
      <c r="AC29186" s="24"/>
      <c r="AI29186" s="24"/>
      <c r="AL29186" s="24"/>
      <c r="AO29186" s="24"/>
      <c r="AR29186" s="24"/>
      <c r="AU29186" s="24"/>
    </row>
    <row r="29187">
      <c r="J29187" s="18"/>
      <c r="N29187" s="24"/>
      <c r="Q29187" s="24"/>
      <c r="T29187" s="24"/>
      <c r="W29187" s="24"/>
      <c r="Z29187" s="24"/>
      <c r="AC29187" s="24"/>
      <c r="AI29187" s="24"/>
      <c r="AL29187" s="24"/>
      <c r="AO29187" s="24"/>
      <c r="AR29187" s="24"/>
      <c r="AU29187" s="24"/>
    </row>
    <row r="29188">
      <c r="J29188" s="18"/>
      <c r="N29188" s="24"/>
      <c r="Q29188" s="24"/>
      <c r="T29188" s="24"/>
      <c r="W29188" s="24"/>
      <c r="Z29188" s="24"/>
      <c r="AC29188" s="24"/>
      <c r="AI29188" s="24"/>
      <c r="AL29188" s="24"/>
      <c r="AO29188" s="24"/>
      <c r="AR29188" s="24"/>
      <c r="AU29188" s="24"/>
    </row>
    <row r="29189">
      <c r="J29189" s="18"/>
      <c r="N29189" s="24"/>
      <c r="Q29189" s="24"/>
      <c r="T29189" s="24"/>
      <c r="W29189" s="24"/>
      <c r="Z29189" s="24"/>
      <c r="AC29189" s="24"/>
      <c r="AI29189" s="24"/>
      <c r="AL29189" s="24"/>
      <c r="AO29189" s="24"/>
      <c r="AR29189" s="24"/>
      <c r="AU29189" s="24"/>
    </row>
    <row r="29190">
      <c r="J29190" s="18"/>
      <c r="N29190" s="24"/>
      <c r="Q29190" s="24"/>
      <c r="T29190" s="24"/>
      <c r="W29190" s="24"/>
      <c r="Z29190" s="24"/>
      <c r="AC29190" s="24"/>
      <c r="AI29190" s="24"/>
      <c r="AL29190" s="24"/>
      <c r="AO29190" s="24"/>
      <c r="AR29190" s="24"/>
      <c r="AU29190" s="24"/>
    </row>
    <row r="29191">
      <c r="J29191" s="18"/>
      <c r="N29191" s="24"/>
      <c r="Q29191" s="24"/>
      <c r="T29191" s="24"/>
      <c r="W29191" s="24"/>
      <c r="Z29191" s="24"/>
      <c r="AC29191" s="24"/>
      <c r="AI29191" s="24"/>
      <c r="AL29191" s="24"/>
      <c r="AO29191" s="24"/>
      <c r="AR29191" s="24"/>
      <c r="AU29191" s="24"/>
    </row>
    <row r="29192">
      <c r="J29192" s="18"/>
      <c r="N29192" s="24"/>
      <c r="Q29192" s="24"/>
      <c r="T29192" s="24"/>
      <c r="W29192" s="24"/>
      <c r="Z29192" s="24"/>
      <c r="AC29192" s="24"/>
      <c r="AI29192" s="24"/>
      <c r="AL29192" s="24"/>
      <c r="AO29192" s="24"/>
      <c r="AR29192" s="24"/>
      <c r="AU29192" s="24"/>
    </row>
    <row r="29193">
      <c r="J29193" s="18"/>
      <c r="N29193" s="24"/>
      <c r="Q29193" s="24"/>
      <c r="T29193" s="24"/>
      <c r="W29193" s="24"/>
      <c r="Z29193" s="24"/>
      <c r="AC29193" s="24"/>
      <c r="AI29193" s="24"/>
      <c r="AL29193" s="24"/>
      <c r="AO29193" s="24"/>
      <c r="AR29193" s="24"/>
      <c r="AU29193" s="24"/>
    </row>
    <row r="29194">
      <c r="J29194" s="18"/>
      <c r="N29194" s="24"/>
      <c r="Q29194" s="24"/>
      <c r="T29194" s="24"/>
      <c r="W29194" s="24"/>
      <c r="Z29194" s="24"/>
      <c r="AC29194" s="24"/>
      <c r="AI29194" s="24"/>
      <c r="AL29194" s="24"/>
      <c r="AO29194" s="24"/>
      <c r="AR29194" s="24"/>
      <c r="AU29194" s="24"/>
    </row>
    <row r="29195">
      <c r="J29195" s="18"/>
      <c r="N29195" s="24"/>
      <c r="Q29195" s="24"/>
      <c r="T29195" s="24"/>
      <c r="W29195" s="24"/>
      <c r="Z29195" s="24"/>
      <c r="AC29195" s="24"/>
      <c r="AI29195" s="24"/>
      <c r="AL29195" s="24"/>
      <c r="AO29195" s="24"/>
      <c r="AR29195" s="24"/>
      <c r="AU29195" s="24"/>
    </row>
    <row r="29196">
      <c r="J29196" s="18"/>
      <c r="N29196" s="24"/>
      <c r="Q29196" s="24"/>
      <c r="T29196" s="24"/>
      <c r="W29196" s="24"/>
      <c r="Z29196" s="24"/>
      <c r="AC29196" s="24"/>
      <c r="AI29196" s="24"/>
      <c r="AL29196" s="24"/>
      <c r="AO29196" s="24"/>
      <c r="AR29196" s="24"/>
      <c r="AU29196" s="24"/>
    </row>
    <row r="29197">
      <c r="J29197" s="18"/>
      <c r="N29197" s="24"/>
      <c r="Q29197" s="24"/>
      <c r="T29197" s="24"/>
      <c r="W29197" s="24"/>
      <c r="Z29197" s="24"/>
      <c r="AC29197" s="24"/>
      <c r="AI29197" s="24"/>
      <c r="AL29197" s="24"/>
      <c r="AO29197" s="24"/>
      <c r="AR29197" s="24"/>
      <c r="AU29197" s="24"/>
    </row>
    <row r="29198">
      <c r="J29198" s="18"/>
      <c r="N29198" s="24"/>
      <c r="Q29198" s="24"/>
      <c r="T29198" s="24"/>
      <c r="W29198" s="24"/>
      <c r="Z29198" s="24"/>
      <c r="AC29198" s="24"/>
      <c r="AI29198" s="24"/>
      <c r="AL29198" s="24"/>
      <c r="AO29198" s="24"/>
      <c r="AR29198" s="24"/>
      <c r="AU29198" s="24"/>
    </row>
    <row r="29199">
      <c r="J29199" s="18"/>
      <c r="N29199" s="24"/>
      <c r="Q29199" s="24"/>
      <c r="T29199" s="24"/>
      <c r="W29199" s="24"/>
      <c r="Z29199" s="24"/>
      <c r="AC29199" s="24"/>
      <c r="AI29199" s="24"/>
      <c r="AL29199" s="24"/>
      <c r="AO29199" s="24"/>
      <c r="AR29199" s="24"/>
      <c r="AU29199" s="24"/>
    </row>
    <row r="29200">
      <c r="J29200" s="18"/>
      <c r="N29200" s="24"/>
      <c r="Q29200" s="24"/>
      <c r="T29200" s="24"/>
      <c r="W29200" s="24"/>
      <c r="Z29200" s="24"/>
      <c r="AC29200" s="24"/>
      <c r="AI29200" s="24"/>
      <c r="AL29200" s="24"/>
      <c r="AO29200" s="24"/>
      <c r="AR29200" s="24"/>
      <c r="AU29200" s="24"/>
    </row>
    <row r="29201">
      <c r="J29201" s="18"/>
      <c r="N29201" s="24"/>
      <c r="Q29201" s="24"/>
      <c r="T29201" s="24"/>
      <c r="W29201" s="24"/>
      <c r="Z29201" s="24"/>
      <c r="AC29201" s="24"/>
      <c r="AI29201" s="24"/>
      <c r="AL29201" s="24"/>
      <c r="AO29201" s="24"/>
      <c r="AR29201" s="24"/>
      <c r="AU29201" s="24"/>
    </row>
    <row r="29202">
      <c r="J29202" s="18"/>
      <c r="N29202" s="24"/>
      <c r="Q29202" s="24"/>
      <c r="T29202" s="24"/>
      <c r="W29202" s="24"/>
      <c r="Z29202" s="24"/>
      <c r="AC29202" s="24"/>
      <c r="AI29202" s="24"/>
      <c r="AL29202" s="24"/>
      <c r="AO29202" s="24"/>
      <c r="AR29202" s="24"/>
      <c r="AU29202" s="24"/>
    </row>
    <row r="29203">
      <c r="J29203" s="18"/>
      <c r="N29203" s="24"/>
      <c r="Q29203" s="24"/>
      <c r="T29203" s="24"/>
      <c r="W29203" s="24"/>
      <c r="Z29203" s="24"/>
      <c r="AC29203" s="24"/>
      <c r="AI29203" s="24"/>
      <c r="AL29203" s="24"/>
      <c r="AO29203" s="24"/>
      <c r="AR29203" s="24"/>
      <c r="AU29203" s="24"/>
    </row>
    <row r="29204">
      <c r="J29204" s="18"/>
      <c r="N29204" s="24"/>
      <c r="Q29204" s="24"/>
      <c r="T29204" s="24"/>
      <c r="W29204" s="24"/>
      <c r="Z29204" s="24"/>
      <c r="AC29204" s="24"/>
      <c r="AI29204" s="24"/>
      <c r="AL29204" s="24"/>
      <c r="AO29204" s="24"/>
      <c r="AR29204" s="24"/>
      <c r="AU29204" s="24"/>
    </row>
    <row r="29205">
      <c r="J29205" s="18"/>
      <c r="N29205" s="24"/>
      <c r="Q29205" s="24"/>
      <c r="T29205" s="24"/>
      <c r="W29205" s="24"/>
      <c r="Z29205" s="24"/>
      <c r="AC29205" s="24"/>
      <c r="AI29205" s="24"/>
      <c r="AL29205" s="24"/>
      <c r="AO29205" s="24"/>
      <c r="AR29205" s="24"/>
      <c r="AU29205" s="24"/>
    </row>
    <row r="29206">
      <c r="J29206" s="18"/>
      <c r="N29206" s="24"/>
      <c r="Q29206" s="24"/>
      <c r="T29206" s="24"/>
      <c r="W29206" s="24"/>
      <c r="Z29206" s="24"/>
      <c r="AC29206" s="24"/>
      <c r="AI29206" s="24"/>
      <c r="AL29206" s="24"/>
      <c r="AO29206" s="24"/>
      <c r="AR29206" s="24"/>
      <c r="AU29206" s="24"/>
    </row>
    <row r="29207">
      <c r="J29207" s="18"/>
      <c r="N29207" s="24"/>
      <c r="Q29207" s="24"/>
      <c r="T29207" s="24"/>
      <c r="W29207" s="24"/>
      <c r="Z29207" s="24"/>
      <c r="AC29207" s="24"/>
      <c r="AI29207" s="24"/>
      <c r="AL29207" s="24"/>
      <c r="AO29207" s="24"/>
      <c r="AR29207" s="24"/>
      <c r="AU29207" s="24"/>
    </row>
    <row r="29208">
      <c r="J29208" s="18"/>
      <c r="N29208" s="24"/>
      <c r="Q29208" s="24"/>
      <c r="T29208" s="24"/>
      <c r="W29208" s="24"/>
      <c r="Z29208" s="24"/>
      <c r="AC29208" s="24"/>
      <c r="AI29208" s="24"/>
      <c r="AL29208" s="24"/>
      <c r="AO29208" s="24"/>
      <c r="AR29208" s="24"/>
      <c r="AU29208" s="24"/>
    </row>
    <row r="29209">
      <c r="J29209" s="18"/>
      <c r="N29209" s="24"/>
      <c r="Q29209" s="24"/>
      <c r="T29209" s="24"/>
      <c r="W29209" s="24"/>
      <c r="Z29209" s="24"/>
      <c r="AC29209" s="24"/>
      <c r="AI29209" s="24"/>
      <c r="AL29209" s="24"/>
      <c r="AO29209" s="24"/>
      <c r="AR29209" s="24"/>
      <c r="AU29209" s="24"/>
    </row>
    <row r="29210">
      <c r="J29210" s="18"/>
      <c r="N29210" s="24"/>
      <c r="Q29210" s="24"/>
      <c r="T29210" s="24"/>
      <c r="W29210" s="24"/>
      <c r="Z29210" s="24"/>
      <c r="AC29210" s="24"/>
      <c r="AI29210" s="24"/>
      <c r="AL29210" s="24"/>
      <c r="AO29210" s="24"/>
      <c r="AR29210" s="24"/>
      <c r="AU29210" s="24"/>
    </row>
    <row r="29211">
      <c r="J29211" s="18"/>
      <c r="N29211" s="24"/>
      <c r="Q29211" s="24"/>
      <c r="T29211" s="24"/>
      <c r="W29211" s="24"/>
      <c r="Z29211" s="24"/>
      <c r="AC29211" s="24"/>
      <c r="AI29211" s="24"/>
      <c r="AL29211" s="24"/>
      <c r="AO29211" s="24"/>
      <c r="AR29211" s="24"/>
      <c r="AU29211" s="24"/>
    </row>
    <row r="29212">
      <c r="J29212" s="18"/>
      <c r="N29212" s="24"/>
      <c r="Q29212" s="24"/>
      <c r="T29212" s="24"/>
      <c r="W29212" s="24"/>
      <c r="Z29212" s="24"/>
      <c r="AC29212" s="24"/>
      <c r="AI29212" s="24"/>
      <c r="AL29212" s="24"/>
      <c r="AO29212" s="24"/>
      <c r="AR29212" s="24"/>
      <c r="AU29212" s="24"/>
    </row>
    <row r="29213">
      <c r="J29213" s="18"/>
      <c r="N29213" s="24"/>
      <c r="Q29213" s="24"/>
      <c r="T29213" s="24"/>
      <c r="W29213" s="24"/>
      <c r="Z29213" s="24"/>
      <c r="AC29213" s="24"/>
      <c r="AI29213" s="24"/>
      <c r="AL29213" s="24"/>
      <c r="AO29213" s="24"/>
      <c r="AR29213" s="24"/>
      <c r="AU29213" s="24"/>
    </row>
    <row r="29214">
      <c r="J29214" s="18"/>
      <c r="N29214" s="24"/>
      <c r="Q29214" s="24"/>
      <c r="T29214" s="24"/>
      <c r="W29214" s="24"/>
      <c r="Z29214" s="24"/>
      <c r="AC29214" s="24"/>
      <c r="AI29214" s="24"/>
      <c r="AL29214" s="24"/>
      <c r="AO29214" s="24"/>
      <c r="AR29214" s="24"/>
      <c r="AU29214" s="24"/>
    </row>
    <row r="29215">
      <c r="J29215" s="18"/>
      <c r="N29215" s="24"/>
      <c r="Q29215" s="24"/>
      <c r="T29215" s="24"/>
      <c r="W29215" s="24"/>
      <c r="Z29215" s="24"/>
      <c r="AC29215" s="24"/>
      <c r="AI29215" s="24"/>
      <c r="AL29215" s="24"/>
      <c r="AO29215" s="24"/>
      <c r="AR29215" s="24"/>
      <c r="AU29215" s="24"/>
    </row>
    <row r="29216">
      <c r="J29216" s="18"/>
      <c r="N29216" s="24"/>
      <c r="Q29216" s="24"/>
      <c r="T29216" s="24"/>
      <c r="W29216" s="24"/>
      <c r="Z29216" s="24"/>
      <c r="AC29216" s="24"/>
      <c r="AI29216" s="24"/>
      <c r="AL29216" s="24"/>
      <c r="AO29216" s="24"/>
      <c r="AR29216" s="24"/>
      <c r="AU29216" s="24"/>
    </row>
    <row r="29217">
      <c r="J29217" s="18"/>
      <c r="N29217" s="24"/>
      <c r="Q29217" s="24"/>
      <c r="T29217" s="24"/>
      <c r="W29217" s="24"/>
      <c r="Z29217" s="24"/>
      <c r="AC29217" s="24"/>
      <c r="AI29217" s="24"/>
      <c r="AL29217" s="24"/>
      <c r="AO29217" s="24"/>
      <c r="AR29217" s="24"/>
      <c r="AU29217" s="24"/>
    </row>
    <row r="29218">
      <c r="J29218" s="18"/>
      <c r="N29218" s="24"/>
      <c r="Q29218" s="24"/>
      <c r="T29218" s="24"/>
      <c r="W29218" s="24"/>
      <c r="Z29218" s="24"/>
      <c r="AC29218" s="24"/>
      <c r="AI29218" s="24"/>
      <c r="AL29218" s="24"/>
      <c r="AO29218" s="24"/>
      <c r="AR29218" s="24"/>
      <c r="AU29218" s="24"/>
    </row>
    <row r="29219">
      <c r="J29219" s="18"/>
      <c r="N29219" s="24"/>
      <c r="Q29219" s="24"/>
      <c r="T29219" s="24"/>
      <c r="W29219" s="24"/>
      <c r="Z29219" s="24"/>
      <c r="AC29219" s="24"/>
      <c r="AI29219" s="24"/>
      <c r="AL29219" s="24"/>
      <c r="AO29219" s="24"/>
      <c r="AR29219" s="24"/>
      <c r="AU29219" s="24"/>
    </row>
    <row r="29220">
      <c r="J29220" s="18"/>
      <c r="N29220" s="24"/>
      <c r="Q29220" s="24"/>
      <c r="T29220" s="24"/>
      <c r="W29220" s="24"/>
      <c r="Z29220" s="24"/>
      <c r="AC29220" s="24"/>
      <c r="AI29220" s="24"/>
      <c r="AL29220" s="24"/>
      <c r="AO29220" s="24"/>
      <c r="AR29220" s="24"/>
      <c r="AU29220" s="24"/>
    </row>
    <row r="29221">
      <c r="J29221" s="18"/>
      <c r="N29221" s="24"/>
      <c r="Q29221" s="24"/>
      <c r="T29221" s="24"/>
      <c r="W29221" s="24"/>
      <c r="Z29221" s="24"/>
      <c r="AC29221" s="24"/>
      <c r="AI29221" s="24"/>
      <c r="AL29221" s="24"/>
      <c r="AO29221" s="24"/>
      <c r="AR29221" s="24"/>
      <c r="AU29221" s="24"/>
    </row>
    <row r="29222">
      <c r="J29222" s="18"/>
      <c r="N29222" s="24"/>
      <c r="Q29222" s="24"/>
      <c r="T29222" s="24"/>
      <c r="W29222" s="24"/>
      <c r="Z29222" s="24"/>
      <c r="AC29222" s="24"/>
      <c r="AI29222" s="24"/>
      <c r="AL29222" s="24"/>
      <c r="AO29222" s="24"/>
      <c r="AR29222" s="24"/>
      <c r="AU29222" s="24"/>
    </row>
    <row r="29223">
      <c r="J29223" s="18"/>
      <c r="N29223" s="24"/>
      <c r="Q29223" s="24"/>
      <c r="T29223" s="24"/>
      <c r="W29223" s="24"/>
      <c r="Z29223" s="24"/>
      <c r="AC29223" s="24"/>
      <c r="AI29223" s="24"/>
      <c r="AL29223" s="24"/>
      <c r="AO29223" s="24"/>
      <c r="AR29223" s="24"/>
      <c r="AU29223" s="24"/>
    </row>
    <row r="29224">
      <c r="J29224" s="18"/>
      <c r="N29224" s="24"/>
      <c r="Q29224" s="24"/>
      <c r="T29224" s="24"/>
      <c r="W29224" s="24"/>
      <c r="Z29224" s="24"/>
      <c r="AC29224" s="24"/>
      <c r="AI29224" s="24"/>
      <c r="AL29224" s="24"/>
      <c r="AO29224" s="24"/>
      <c r="AR29224" s="24"/>
      <c r="AU29224" s="24"/>
    </row>
    <row r="29225">
      <c r="J29225" s="18"/>
      <c r="N29225" s="24"/>
      <c r="Q29225" s="24"/>
      <c r="T29225" s="24"/>
      <c r="W29225" s="24"/>
      <c r="Z29225" s="24"/>
      <c r="AC29225" s="24"/>
      <c r="AI29225" s="24"/>
      <c r="AL29225" s="24"/>
      <c r="AO29225" s="24"/>
      <c r="AR29225" s="24"/>
      <c r="AU29225" s="24"/>
    </row>
    <row r="29226">
      <c r="J29226" s="18"/>
      <c r="N29226" s="24"/>
      <c r="Q29226" s="24"/>
      <c r="T29226" s="24"/>
      <c r="W29226" s="24"/>
      <c r="Z29226" s="24"/>
      <c r="AC29226" s="24"/>
      <c r="AI29226" s="24"/>
      <c r="AL29226" s="24"/>
      <c r="AO29226" s="24"/>
      <c r="AR29226" s="24"/>
      <c r="AU29226" s="24"/>
    </row>
    <row r="29227">
      <c r="J29227" s="18"/>
      <c r="N29227" s="24"/>
      <c r="Q29227" s="24"/>
      <c r="T29227" s="24"/>
      <c r="W29227" s="24"/>
      <c r="Z29227" s="24"/>
      <c r="AC29227" s="24"/>
      <c r="AI29227" s="24"/>
      <c r="AL29227" s="24"/>
      <c r="AO29227" s="24"/>
      <c r="AR29227" s="24"/>
      <c r="AU29227" s="24"/>
    </row>
    <row r="29228">
      <c r="J29228" s="18"/>
      <c r="N29228" s="24"/>
      <c r="Q29228" s="24"/>
      <c r="T29228" s="24"/>
      <c r="W29228" s="24"/>
      <c r="Z29228" s="24"/>
      <c r="AC29228" s="24"/>
      <c r="AI29228" s="24"/>
      <c r="AL29228" s="24"/>
      <c r="AO29228" s="24"/>
      <c r="AR29228" s="24"/>
      <c r="AU29228" s="24"/>
    </row>
    <row r="29229">
      <c r="J29229" s="18"/>
      <c r="N29229" s="24"/>
      <c r="Q29229" s="24"/>
      <c r="T29229" s="24"/>
      <c r="W29229" s="24"/>
      <c r="Z29229" s="24"/>
      <c r="AC29229" s="24"/>
      <c r="AI29229" s="24"/>
      <c r="AL29229" s="24"/>
      <c r="AO29229" s="24"/>
      <c r="AR29229" s="24"/>
      <c r="AU29229" s="24"/>
    </row>
    <row r="29230">
      <c r="J29230" s="18"/>
      <c r="N29230" s="24"/>
      <c r="Q29230" s="24"/>
      <c r="T29230" s="24"/>
      <c r="W29230" s="24"/>
      <c r="Z29230" s="24"/>
      <c r="AC29230" s="24"/>
      <c r="AI29230" s="24"/>
      <c r="AL29230" s="24"/>
      <c r="AO29230" s="24"/>
      <c r="AR29230" s="24"/>
      <c r="AU29230" s="24"/>
    </row>
    <row r="29231">
      <c r="J29231" s="18"/>
      <c r="N29231" s="24"/>
      <c r="Q29231" s="24"/>
      <c r="T29231" s="24"/>
      <c r="W29231" s="24"/>
      <c r="Z29231" s="24"/>
      <c r="AC29231" s="24"/>
      <c r="AI29231" s="24"/>
      <c r="AL29231" s="24"/>
      <c r="AO29231" s="24"/>
      <c r="AR29231" s="24"/>
      <c r="AU29231" s="24"/>
    </row>
    <row r="29232">
      <c r="J29232" s="18"/>
      <c r="N29232" s="24"/>
      <c r="Q29232" s="24"/>
      <c r="T29232" s="24"/>
      <c r="W29232" s="24"/>
      <c r="Z29232" s="24"/>
      <c r="AC29232" s="24"/>
      <c r="AI29232" s="24"/>
      <c r="AL29232" s="24"/>
      <c r="AO29232" s="24"/>
      <c r="AR29232" s="24"/>
      <c r="AU29232" s="24"/>
    </row>
    <row r="29233">
      <c r="J29233" s="18"/>
      <c r="N29233" s="24"/>
      <c r="Q29233" s="24"/>
      <c r="T29233" s="24"/>
      <c r="W29233" s="24"/>
      <c r="Z29233" s="24"/>
      <c r="AC29233" s="24"/>
      <c r="AI29233" s="24"/>
      <c r="AL29233" s="24"/>
      <c r="AO29233" s="24"/>
      <c r="AR29233" s="24"/>
      <c r="AU29233" s="24"/>
    </row>
    <row r="29234">
      <c r="J29234" s="18"/>
      <c r="N29234" s="24"/>
      <c r="Q29234" s="24"/>
      <c r="T29234" s="24"/>
      <c r="W29234" s="24"/>
      <c r="Z29234" s="24"/>
      <c r="AC29234" s="24"/>
      <c r="AI29234" s="24"/>
      <c r="AL29234" s="24"/>
      <c r="AO29234" s="24"/>
      <c r="AR29234" s="24"/>
      <c r="AU29234" s="24"/>
    </row>
    <row r="29235">
      <c r="J29235" s="18"/>
      <c r="N29235" s="24"/>
      <c r="Q29235" s="24"/>
      <c r="T29235" s="24"/>
      <c r="W29235" s="24"/>
      <c r="Z29235" s="24"/>
      <c r="AC29235" s="24"/>
      <c r="AI29235" s="24"/>
      <c r="AL29235" s="24"/>
      <c r="AO29235" s="24"/>
      <c r="AR29235" s="24"/>
      <c r="AU29235" s="24"/>
    </row>
    <row r="29236">
      <c r="J29236" s="18"/>
      <c r="N29236" s="24"/>
      <c r="Q29236" s="24"/>
      <c r="T29236" s="24"/>
      <c r="W29236" s="24"/>
      <c r="Z29236" s="24"/>
      <c r="AC29236" s="24"/>
      <c r="AI29236" s="24"/>
      <c r="AL29236" s="24"/>
      <c r="AO29236" s="24"/>
      <c r="AR29236" s="24"/>
      <c r="AU29236" s="24"/>
    </row>
    <row r="29237">
      <c r="J29237" s="18"/>
      <c r="N29237" s="24"/>
      <c r="Q29237" s="24"/>
      <c r="T29237" s="24"/>
      <c r="W29237" s="24"/>
      <c r="Z29237" s="24"/>
      <c r="AC29237" s="24"/>
      <c r="AI29237" s="24"/>
      <c r="AL29237" s="24"/>
      <c r="AO29237" s="24"/>
      <c r="AR29237" s="24"/>
      <c r="AU29237" s="24"/>
    </row>
    <row r="29238">
      <c r="J29238" s="18"/>
      <c r="N29238" s="24"/>
      <c r="Q29238" s="24"/>
      <c r="T29238" s="24"/>
      <c r="W29238" s="24"/>
      <c r="Z29238" s="24"/>
      <c r="AC29238" s="24"/>
      <c r="AI29238" s="24"/>
      <c r="AL29238" s="24"/>
      <c r="AO29238" s="24"/>
      <c r="AR29238" s="24"/>
      <c r="AU29238" s="24"/>
    </row>
    <row r="29239">
      <c r="J29239" s="18"/>
      <c r="N29239" s="24"/>
      <c r="Q29239" s="24"/>
      <c r="T29239" s="24"/>
      <c r="W29239" s="24"/>
      <c r="Z29239" s="24"/>
      <c r="AC29239" s="24"/>
      <c r="AI29239" s="24"/>
      <c r="AL29239" s="24"/>
      <c r="AO29239" s="24"/>
      <c r="AR29239" s="24"/>
      <c r="AU29239" s="24"/>
    </row>
    <row r="29240">
      <c r="J29240" s="18"/>
      <c r="N29240" s="24"/>
      <c r="Q29240" s="24"/>
      <c r="T29240" s="24"/>
      <c r="W29240" s="24"/>
      <c r="Z29240" s="24"/>
      <c r="AC29240" s="24"/>
      <c r="AI29240" s="24"/>
      <c r="AL29240" s="24"/>
      <c r="AO29240" s="24"/>
      <c r="AR29240" s="24"/>
      <c r="AU29240" s="24"/>
    </row>
    <row r="29241">
      <c r="J29241" s="18"/>
      <c r="N29241" s="24"/>
      <c r="Q29241" s="24"/>
      <c r="T29241" s="24"/>
      <c r="W29241" s="24"/>
      <c r="Z29241" s="24"/>
      <c r="AC29241" s="24"/>
      <c r="AI29241" s="24"/>
      <c r="AL29241" s="24"/>
      <c r="AO29241" s="24"/>
      <c r="AR29241" s="24"/>
      <c r="AU29241" s="24"/>
    </row>
    <row r="29242">
      <c r="J29242" s="18"/>
      <c r="N29242" s="24"/>
      <c r="Q29242" s="24"/>
      <c r="T29242" s="24"/>
      <c r="W29242" s="24"/>
      <c r="Z29242" s="24"/>
      <c r="AC29242" s="24"/>
      <c r="AI29242" s="24"/>
      <c r="AL29242" s="24"/>
      <c r="AO29242" s="24"/>
      <c r="AR29242" s="24"/>
      <c r="AU29242" s="24"/>
    </row>
    <row r="29243">
      <c r="J29243" s="18"/>
      <c r="N29243" s="24"/>
      <c r="Q29243" s="24"/>
      <c r="T29243" s="24"/>
      <c r="W29243" s="24"/>
      <c r="Z29243" s="24"/>
      <c r="AC29243" s="24"/>
      <c r="AI29243" s="24"/>
      <c r="AL29243" s="24"/>
      <c r="AO29243" s="24"/>
      <c r="AR29243" s="24"/>
      <c r="AU29243" s="24"/>
    </row>
    <row r="29244">
      <c r="J29244" s="18"/>
      <c r="N29244" s="24"/>
      <c r="Q29244" s="24"/>
      <c r="T29244" s="24"/>
      <c r="W29244" s="24"/>
      <c r="Z29244" s="24"/>
      <c r="AC29244" s="24"/>
      <c r="AI29244" s="24"/>
      <c r="AL29244" s="24"/>
      <c r="AO29244" s="24"/>
      <c r="AR29244" s="24"/>
      <c r="AU29244" s="24"/>
    </row>
    <row r="29245">
      <c r="J29245" s="18"/>
      <c r="N29245" s="24"/>
      <c r="Q29245" s="24"/>
      <c r="T29245" s="24"/>
      <c r="W29245" s="24"/>
      <c r="Z29245" s="24"/>
      <c r="AC29245" s="24"/>
      <c r="AI29245" s="24"/>
      <c r="AL29245" s="24"/>
      <c r="AO29245" s="24"/>
      <c r="AR29245" s="24"/>
      <c r="AU29245" s="24"/>
    </row>
    <row r="29246">
      <c r="J29246" s="18"/>
      <c r="N29246" s="24"/>
      <c r="Q29246" s="24"/>
      <c r="T29246" s="24"/>
      <c r="W29246" s="24"/>
      <c r="Z29246" s="24"/>
      <c r="AC29246" s="24"/>
      <c r="AI29246" s="24"/>
      <c r="AL29246" s="24"/>
      <c r="AO29246" s="24"/>
      <c r="AR29246" s="24"/>
      <c r="AU29246" s="24"/>
    </row>
    <row r="29247">
      <c r="J29247" s="18"/>
      <c r="N29247" s="24"/>
      <c r="Q29247" s="24"/>
      <c r="T29247" s="24"/>
      <c r="W29247" s="24"/>
      <c r="Z29247" s="24"/>
      <c r="AC29247" s="24"/>
      <c r="AI29247" s="24"/>
      <c r="AL29247" s="24"/>
      <c r="AO29247" s="24"/>
      <c r="AR29247" s="24"/>
      <c r="AU29247" s="24"/>
    </row>
    <row r="29248">
      <c r="J29248" s="18"/>
      <c r="N29248" s="24"/>
      <c r="Q29248" s="24"/>
      <c r="T29248" s="24"/>
      <c r="W29248" s="24"/>
      <c r="Z29248" s="24"/>
      <c r="AC29248" s="24"/>
      <c r="AI29248" s="24"/>
      <c r="AL29248" s="24"/>
      <c r="AO29248" s="24"/>
      <c r="AR29248" s="24"/>
      <c r="AU29248" s="24"/>
    </row>
    <row r="29249">
      <c r="J29249" s="18"/>
      <c r="N29249" s="24"/>
      <c r="Q29249" s="24"/>
      <c r="T29249" s="24"/>
      <c r="W29249" s="24"/>
      <c r="Z29249" s="24"/>
      <c r="AC29249" s="24"/>
      <c r="AI29249" s="24"/>
      <c r="AL29249" s="24"/>
      <c r="AO29249" s="24"/>
      <c r="AR29249" s="24"/>
      <c r="AU29249" s="24"/>
    </row>
    <row r="29250">
      <c r="J29250" s="18"/>
      <c r="N29250" s="24"/>
      <c r="Q29250" s="24"/>
      <c r="T29250" s="24"/>
      <c r="W29250" s="24"/>
      <c r="Z29250" s="24"/>
      <c r="AC29250" s="24"/>
      <c r="AI29250" s="24"/>
      <c r="AL29250" s="24"/>
      <c r="AO29250" s="24"/>
      <c r="AR29250" s="24"/>
      <c r="AU29250" s="24"/>
    </row>
    <row r="29251">
      <c r="J29251" s="18"/>
      <c r="N29251" s="24"/>
      <c r="Q29251" s="24"/>
      <c r="T29251" s="24"/>
      <c r="W29251" s="24"/>
      <c r="Z29251" s="24"/>
      <c r="AC29251" s="24"/>
      <c r="AI29251" s="24"/>
      <c r="AL29251" s="24"/>
      <c r="AO29251" s="24"/>
      <c r="AR29251" s="24"/>
      <c r="AU29251" s="24"/>
    </row>
    <row r="29252">
      <c r="J29252" s="18"/>
      <c r="N29252" s="24"/>
      <c r="Q29252" s="24"/>
      <c r="T29252" s="24"/>
      <c r="W29252" s="24"/>
      <c r="Z29252" s="24"/>
      <c r="AC29252" s="24"/>
      <c r="AI29252" s="24"/>
      <c r="AL29252" s="24"/>
      <c r="AO29252" s="24"/>
      <c r="AR29252" s="24"/>
      <c r="AU29252" s="24"/>
    </row>
    <row r="29253">
      <c r="J29253" s="18"/>
      <c r="N29253" s="24"/>
      <c r="Q29253" s="24"/>
      <c r="T29253" s="24"/>
      <c r="W29253" s="24"/>
      <c r="Z29253" s="24"/>
      <c r="AC29253" s="24"/>
      <c r="AI29253" s="24"/>
      <c r="AL29253" s="24"/>
      <c r="AO29253" s="24"/>
      <c r="AR29253" s="24"/>
      <c r="AU29253" s="24"/>
    </row>
    <row r="29254">
      <c r="J29254" s="18"/>
      <c r="N29254" s="24"/>
      <c r="Q29254" s="24"/>
      <c r="T29254" s="24"/>
      <c r="W29254" s="24"/>
      <c r="Z29254" s="24"/>
      <c r="AC29254" s="24"/>
      <c r="AI29254" s="24"/>
      <c r="AL29254" s="24"/>
      <c r="AO29254" s="24"/>
      <c r="AR29254" s="24"/>
      <c r="AU29254" s="24"/>
    </row>
    <row r="29255">
      <c r="J29255" s="18"/>
      <c r="N29255" s="24"/>
      <c r="Q29255" s="24"/>
      <c r="T29255" s="24"/>
      <c r="W29255" s="24"/>
      <c r="Z29255" s="24"/>
      <c r="AC29255" s="24"/>
      <c r="AI29255" s="24"/>
      <c r="AL29255" s="24"/>
      <c r="AO29255" s="24"/>
      <c r="AR29255" s="24"/>
      <c r="AU29255" s="24"/>
    </row>
    <row r="29256">
      <c r="J29256" s="18"/>
      <c r="N29256" s="24"/>
      <c r="Q29256" s="24"/>
      <c r="T29256" s="24"/>
      <c r="W29256" s="24"/>
      <c r="Z29256" s="24"/>
      <c r="AC29256" s="24"/>
      <c r="AI29256" s="24"/>
      <c r="AL29256" s="24"/>
      <c r="AO29256" s="24"/>
      <c r="AR29256" s="24"/>
      <c r="AU29256" s="24"/>
    </row>
    <row r="29257">
      <c r="J29257" s="18"/>
      <c r="N29257" s="24"/>
      <c r="Q29257" s="24"/>
      <c r="T29257" s="24"/>
      <c r="W29257" s="24"/>
      <c r="Z29257" s="24"/>
      <c r="AC29257" s="24"/>
      <c r="AI29257" s="24"/>
      <c r="AL29257" s="24"/>
      <c r="AO29257" s="24"/>
      <c r="AR29257" s="24"/>
      <c r="AU29257" s="24"/>
    </row>
    <row r="29258">
      <c r="J29258" s="18"/>
      <c r="N29258" s="24"/>
      <c r="Q29258" s="24"/>
      <c r="T29258" s="24"/>
      <c r="W29258" s="24"/>
      <c r="Z29258" s="24"/>
      <c r="AC29258" s="24"/>
      <c r="AI29258" s="24"/>
      <c r="AL29258" s="24"/>
      <c r="AO29258" s="24"/>
      <c r="AR29258" s="24"/>
      <c r="AU29258" s="24"/>
    </row>
    <row r="29259">
      <c r="J29259" s="18"/>
      <c r="N29259" s="24"/>
      <c r="Q29259" s="24"/>
      <c r="T29259" s="24"/>
      <c r="W29259" s="24"/>
      <c r="Z29259" s="24"/>
      <c r="AC29259" s="24"/>
      <c r="AI29259" s="24"/>
      <c r="AL29259" s="24"/>
      <c r="AO29259" s="24"/>
      <c r="AR29259" s="24"/>
      <c r="AU29259" s="24"/>
    </row>
    <row r="29260">
      <c r="J29260" s="18"/>
      <c r="N29260" s="24"/>
      <c r="Q29260" s="24"/>
      <c r="T29260" s="24"/>
      <c r="W29260" s="24"/>
      <c r="Z29260" s="24"/>
      <c r="AC29260" s="24"/>
      <c r="AI29260" s="24"/>
      <c r="AL29260" s="24"/>
      <c r="AO29260" s="24"/>
      <c r="AR29260" s="24"/>
      <c r="AU29260" s="24"/>
    </row>
    <row r="29261">
      <c r="J29261" s="18"/>
      <c r="N29261" s="24"/>
      <c r="Q29261" s="24"/>
      <c r="T29261" s="24"/>
      <c r="W29261" s="24"/>
      <c r="Z29261" s="24"/>
      <c r="AC29261" s="24"/>
      <c r="AI29261" s="24"/>
      <c r="AL29261" s="24"/>
      <c r="AO29261" s="24"/>
      <c r="AR29261" s="24"/>
      <c r="AU29261" s="24"/>
    </row>
    <row r="29262">
      <c r="J29262" s="18"/>
      <c r="N29262" s="24"/>
      <c r="Q29262" s="24"/>
      <c r="T29262" s="24"/>
      <c r="W29262" s="24"/>
      <c r="Z29262" s="24"/>
      <c r="AC29262" s="24"/>
      <c r="AI29262" s="24"/>
      <c r="AL29262" s="24"/>
      <c r="AO29262" s="24"/>
      <c r="AR29262" s="24"/>
      <c r="AU29262" s="24"/>
    </row>
    <row r="29263">
      <c r="J29263" s="18"/>
      <c r="N29263" s="24"/>
      <c r="Q29263" s="24"/>
      <c r="T29263" s="24"/>
      <c r="W29263" s="24"/>
      <c r="Z29263" s="24"/>
      <c r="AC29263" s="24"/>
      <c r="AI29263" s="24"/>
      <c r="AL29263" s="24"/>
      <c r="AO29263" s="24"/>
      <c r="AR29263" s="24"/>
      <c r="AU29263" s="24"/>
    </row>
    <row r="29264">
      <c r="J29264" s="18"/>
      <c r="N29264" s="24"/>
      <c r="Q29264" s="24"/>
      <c r="T29264" s="24"/>
      <c r="W29264" s="24"/>
      <c r="Z29264" s="24"/>
      <c r="AC29264" s="24"/>
      <c r="AI29264" s="24"/>
      <c r="AL29264" s="24"/>
      <c r="AO29264" s="24"/>
      <c r="AR29264" s="24"/>
      <c r="AU29264" s="24"/>
    </row>
    <row r="29265">
      <c r="J29265" s="18"/>
      <c r="N29265" s="24"/>
      <c r="Q29265" s="24"/>
      <c r="T29265" s="24"/>
      <c r="W29265" s="24"/>
      <c r="Z29265" s="24"/>
      <c r="AC29265" s="24"/>
      <c r="AI29265" s="24"/>
      <c r="AL29265" s="24"/>
      <c r="AO29265" s="24"/>
      <c r="AR29265" s="24"/>
      <c r="AU29265" s="24"/>
    </row>
    <row r="29266">
      <c r="J29266" s="18"/>
      <c r="N29266" s="24"/>
      <c r="Q29266" s="24"/>
      <c r="T29266" s="24"/>
      <c r="W29266" s="24"/>
      <c r="Z29266" s="24"/>
      <c r="AC29266" s="24"/>
      <c r="AI29266" s="24"/>
      <c r="AL29266" s="24"/>
      <c r="AO29266" s="24"/>
      <c r="AR29266" s="24"/>
      <c r="AU29266" s="24"/>
    </row>
    <row r="29267">
      <c r="J29267" s="18"/>
      <c r="N29267" s="24"/>
      <c r="Q29267" s="24"/>
      <c r="T29267" s="24"/>
      <c r="W29267" s="24"/>
      <c r="Z29267" s="24"/>
      <c r="AC29267" s="24"/>
      <c r="AI29267" s="24"/>
      <c r="AL29267" s="24"/>
      <c r="AO29267" s="24"/>
      <c r="AR29267" s="24"/>
      <c r="AU29267" s="24"/>
    </row>
    <row r="29268">
      <c r="J29268" s="18"/>
      <c r="N29268" s="24"/>
      <c r="Q29268" s="24"/>
      <c r="T29268" s="24"/>
      <c r="W29268" s="24"/>
      <c r="Z29268" s="24"/>
      <c r="AC29268" s="24"/>
      <c r="AI29268" s="24"/>
      <c r="AL29268" s="24"/>
      <c r="AO29268" s="24"/>
      <c r="AR29268" s="24"/>
      <c r="AU29268" s="24"/>
    </row>
    <row r="29269">
      <c r="J29269" s="18"/>
      <c r="N29269" s="24"/>
      <c r="Q29269" s="24"/>
      <c r="T29269" s="24"/>
      <c r="W29269" s="24"/>
      <c r="Z29269" s="24"/>
      <c r="AC29269" s="24"/>
      <c r="AI29269" s="24"/>
      <c r="AL29269" s="24"/>
      <c r="AO29269" s="24"/>
      <c r="AR29269" s="24"/>
      <c r="AU29269" s="24"/>
    </row>
    <row r="29270">
      <c r="J29270" s="18"/>
      <c r="N29270" s="24"/>
      <c r="Q29270" s="24"/>
      <c r="T29270" s="24"/>
      <c r="W29270" s="24"/>
      <c r="Z29270" s="24"/>
      <c r="AC29270" s="24"/>
      <c r="AI29270" s="24"/>
      <c r="AL29270" s="24"/>
      <c r="AO29270" s="24"/>
      <c r="AR29270" s="24"/>
      <c r="AU29270" s="24"/>
    </row>
    <row r="29271">
      <c r="J29271" s="18"/>
      <c r="N29271" s="24"/>
      <c r="Q29271" s="24"/>
      <c r="T29271" s="24"/>
      <c r="W29271" s="24"/>
      <c r="Z29271" s="24"/>
      <c r="AC29271" s="24"/>
      <c r="AI29271" s="24"/>
      <c r="AL29271" s="24"/>
      <c r="AO29271" s="24"/>
      <c r="AR29271" s="24"/>
      <c r="AU29271" s="24"/>
    </row>
    <row r="29272">
      <c r="J29272" s="18"/>
      <c r="N29272" s="24"/>
      <c r="Q29272" s="24"/>
      <c r="T29272" s="24"/>
      <c r="W29272" s="24"/>
      <c r="Z29272" s="24"/>
      <c r="AC29272" s="24"/>
      <c r="AI29272" s="24"/>
      <c r="AL29272" s="24"/>
      <c r="AO29272" s="24"/>
      <c r="AR29272" s="24"/>
      <c r="AU29272" s="24"/>
    </row>
    <row r="29273">
      <c r="J29273" s="18"/>
      <c r="N29273" s="24"/>
      <c r="Q29273" s="24"/>
      <c r="T29273" s="24"/>
      <c r="W29273" s="24"/>
      <c r="Z29273" s="24"/>
      <c r="AC29273" s="24"/>
      <c r="AI29273" s="24"/>
      <c r="AL29273" s="24"/>
      <c r="AO29273" s="24"/>
      <c r="AR29273" s="24"/>
      <c r="AU29273" s="24"/>
    </row>
    <row r="29274">
      <c r="J29274" s="18"/>
      <c r="N29274" s="24"/>
      <c r="Q29274" s="24"/>
      <c r="T29274" s="24"/>
      <c r="W29274" s="24"/>
      <c r="Z29274" s="24"/>
      <c r="AC29274" s="24"/>
      <c r="AI29274" s="24"/>
      <c r="AL29274" s="24"/>
      <c r="AO29274" s="24"/>
      <c r="AR29274" s="24"/>
      <c r="AU29274" s="24"/>
    </row>
    <row r="29275">
      <c r="J29275" s="18"/>
      <c r="N29275" s="24"/>
      <c r="Q29275" s="24"/>
      <c r="T29275" s="24"/>
      <c r="W29275" s="24"/>
      <c r="Z29275" s="24"/>
      <c r="AC29275" s="24"/>
      <c r="AI29275" s="24"/>
      <c r="AL29275" s="24"/>
      <c r="AO29275" s="24"/>
      <c r="AR29275" s="24"/>
      <c r="AU29275" s="24"/>
    </row>
    <row r="29276">
      <c r="J29276" s="18"/>
      <c r="N29276" s="24"/>
      <c r="Q29276" s="24"/>
      <c r="T29276" s="24"/>
      <c r="W29276" s="24"/>
      <c r="Z29276" s="24"/>
      <c r="AC29276" s="24"/>
      <c r="AI29276" s="24"/>
      <c r="AL29276" s="24"/>
      <c r="AO29276" s="24"/>
      <c r="AR29276" s="24"/>
      <c r="AU29276" s="24"/>
    </row>
    <row r="29277">
      <c r="J29277" s="18"/>
      <c r="N29277" s="24"/>
      <c r="Q29277" s="24"/>
      <c r="T29277" s="24"/>
      <c r="W29277" s="24"/>
      <c r="Z29277" s="24"/>
      <c r="AC29277" s="24"/>
      <c r="AI29277" s="24"/>
      <c r="AL29277" s="24"/>
      <c r="AO29277" s="24"/>
      <c r="AR29277" s="24"/>
      <c r="AU29277" s="24"/>
    </row>
    <row r="29278">
      <c r="J29278" s="18"/>
      <c r="N29278" s="24"/>
      <c r="Q29278" s="24"/>
      <c r="T29278" s="24"/>
      <c r="W29278" s="24"/>
      <c r="Z29278" s="24"/>
      <c r="AC29278" s="24"/>
      <c r="AI29278" s="24"/>
      <c r="AL29278" s="24"/>
      <c r="AO29278" s="24"/>
      <c r="AR29278" s="24"/>
      <c r="AU29278" s="24"/>
    </row>
    <row r="29279">
      <c r="J29279" s="18"/>
      <c r="N29279" s="24"/>
      <c r="Q29279" s="24"/>
      <c r="T29279" s="24"/>
      <c r="W29279" s="24"/>
      <c r="Z29279" s="24"/>
      <c r="AC29279" s="24"/>
      <c r="AI29279" s="24"/>
      <c r="AL29279" s="24"/>
      <c r="AO29279" s="24"/>
      <c r="AR29279" s="24"/>
      <c r="AU29279" s="24"/>
    </row>
    <row r="29280">
      <c r="J29280" s="18"/>
      <c r="N29280" s="24"/>
      <c r="Q29280" s="24"/>
      <c r="T29280" s="24"/>
      <c r="W29280" s="24"/>
      <c r="Z29280" s="24"/>
      <c r="AC29280" s="24"/>
      <c r="AI29280" s="24"/>
      <c r="AL29280" s="24"/>
      <c r="AO29280" s="24"/>
      <c r="AR29280" s="24"/>
      <c r="AU29280" s="24"/>
    </row>
    <row r="29281">
      <c r="J29281" s="18"/>
      <c r="N29281" s="24"/>
      <c r="Q29281" s="24"/>
      <c r="T29281" s="24"/>
      <c r="W29281" s="24"/>
      <c r="Z29281" s="24"/>
      <c r="AC29281" s="24"/>
      <c r="AI29281" s="24"/>
      <c r="AL29281" s="24"/>
      <c r="AO29281" s="24"/>
      <c r="AR29281" s="24"/>
      <c r="AU29281" s="24"/>
    </row>
    <row r="29282">
      <c r="J29282" s="18"/>
      <c r="N29282" s="24"/>
      <c r="Q29282" s="24"/>
      <c r="T29282" s="24"/>
      <c r="W29282" s="24"/>
      <c r="Z29282" s="24"/>
      <c r="AC29282" s="24"/>
      <c r="AI29282" s="24"/>
      <c r="AL29282" s="24"/>
      <c r="AO29282" s="24"/>
      <c r="AR29282" s="24"/>
      <c r="AU29282" s="24"/>
    </row>
    <row r="29283">
      <c r="J29283" s="18"/>
      <c r="N29283" s="24"/>
      <c r="Q29283" s="24"/>
      <c r="T29283" s="24"/>
      <c r="W29283" s="24"/>
      <c r="Z29283" s="24"/>
      <c r="AC29283" s="24"/>
      <c r="AI29283" s="24"/>
      <c r="AL29283" s="24"/>
      <c r="AO29283" s="24"/>
      <c r="AR29283" s="24"/>
      <c r="AU29283" s="24"/>
    </row>
    <row r="29284">
      <c r="J29284" s="18"/>
      <c r="N29284" s="24"/>
      <c r="Q29284" s="24"/>
      <c r="T29284" s="24"/>
      <c r="W29284" s="24"/>
      <c r="Z29284" s="24"/>
      <c r="AC29284" s="24"/>
      <c r="AI29284" s="24"/>
      <c r="AL29284" s="24"/>
      <c r="AO29284" s="24"/>
      <c r="AR29284" s="24"/>
      <c r="AU29284" s="24"/>
    </row>
    <row r="29285">
      <c r="J29285" s="18"/>
      <c r="N29285" s="24"/>
      <c r="Q29285" s="24"/>
      <c r="T29285" s="24"/>
      <c r="W29285" s="24"/>
      <c r="Z29285" s="24"/>
      <c r="AC29285" s="24"/>
      <c r="AI29285" s="24"/>
      <c r="AL29285" s="24"/>
      <c r="AO29285" s="24"/>
      <c r="AR29285" s="24"/>
      <c r="AU29285" s="24"/>
    </row>
    <row r="29286">
      <c r="J29286" s="18"/>
      <c r="N29286" s="24"/>
      <c r="Q29286" s="24"/>
      <c r="T29286" s="24"/>
      <c r="W29286" s="24"/>
      <c r="Z29286" s="24"/>
      <c r="AC29286" s="24"/>
      <c r="AI29286" s="24"/>
      <c r="AL29286" s="24"/>
      <c r="AO29286" s="24"/>
      <c r="AR29286" s="24"/>
      <c r="AU29286" s="24"/>
    </row>
    <row r="29287">
      <c r="J29287" s="18"/>
      <c r="N29287" s="24"/>
      <c r="Q29287" s="24"/>
      <c r="T29287" s="24"/>
      <c r="W29287" s="24"/>
      <c r="Z29287" s="24"/>
      <c r="AC29287" s="24"/>
      <c r="AI29287" s="24"/>
      <c r="AL29287" s="24"/>
      <c r="AO29287" s="24"/>
      <c r="AR29287" s="24"/>
      <c r="AU29287" s="24"/>
    </row>
    <row r="29288">
      <c r="J29288" s="18"/>
      <c r="N29288" s="24"/>
      <c r="Q29288" s="24"/>
      <c r="T29288" s="24"/>
      <c r="W29288" s="24"/>
      <c r="Z29288" s="24"/>
      <c r="AC29288" s="24"/>
      <c r="AI29288" s="24"/>
      <c r="AL29288" s="24"/>
      <c r="AO29288" s="24"/>
      <c r="AR29288" s="24"/>
      <c r="AU29288" s="24"/>
    </row>
    <row r="29289">
      <c r="J29289" s="18"/>
      <c r="N29289" s="24"/>
      <c r="Q29289" s="24"/>
      <c r="T29289" s="24"/>
      <c r="W29289" s="24"/>
      <c r="Z29289" s="24"/>
      <c r="AC29289" s="24"/>
      <c r="AI29289" s="24"/>
      <c r="AL29289" s="24"/>
      <c r="AO29289" s="24"/>
      <c r="AR29289" s="24"/>
      <c r="AU29289" s="24"/>
    </row>
    <row r="29290">
      <c r="J29290" s="18"/>
      <c r="N29290" s="24"/>
      <c r="Q29290" s="24"/>
      <c r="T29290" s="24"/>
      <c r="W29290" s="24"/>
      <c r="Z29290" s="24"/>
      <c r="AC29290" s="24"/>
      <c r="AI29290" s="24"/>
      <c r="AL29290" s="24"/>
      <c r="AO29290" s="24"/>
      <c r="AR29290" s="24"/>
      <c r="AU29290" s="24"/>
    </row>
    <row r="29291">
      <c r="J29291" s="18"/>
      <c r="N29291" s="24"/>
      <c r="Q29291" s="24"/>
      <c r="T29291" s="24"/>
      <c r="W29291" s="24"/>
      <c r="Z29291" s="24"/>
      <c r="AC29291" s="24"/>
      <c r="AI29291" s="24"/>
      <c r="AL29291" s="24"/>
      <c r="AO29291" s="24"/>
      <c r="AR29291" s="24"/>
      <c r="AU29291" s="24"/>
    </row>
    <row r="29292">
      <c r="J29292" s="18"/>
      <c r="N29292" s="24"/>
      <c r="Q29292" s="24"/>
      <c r="T29292" s="24"/>
      <c r="W29292" s="24"/>
      <c r="Z29292" s="24"/>
      <c r="AC29292" s="24"/>
      <c r="AI29292" s="24"/>
      <c r="AL29292" s="24"/>
      <c r="AO29292" s="24"/>
      <c r="AR29292" s="24"/>
      <c r="AU29292" s="24"/>
    </row>
    <row r="29293">
      <c r="J29293" s="18"/>
      <c r="N29293" s="24"/>
      <c r="Q29293" s="24"/>
      <c r="T29293" s="24"/>
      <c r="W29293" s="24"/>
      <c r="Z29293" s="24"/>
      <c r="AC29293" s="24"/>
      <c r="AI29293" s="24"/>
      <c r="AL29293" s="24"/>
      <c r="AO29293" s="24"/>
      <c r="AR29293" s="24"/>
      <c r="AU29293" s="24"/>
    </row>
    <row r="29294">
      <c r="J29294" s="18"/>
      <c r="N29294" s="24"/>
      <c r="Q29294" s="24"/>
      <c r="T29294" s="24"/>
      <c r="W29294" s="24"/>
      <c r="Z29294" s="24"/>
      <c r="AC29294" s="24"/>
      <c r="AI29294" s="24"/>
      <c r="AL29294" s="24"/>
      <c r="AO29294" s="24"/>
      <c r="AR29294" s="24"/>
      <c r="AU29294" s="24"/>
    </row>
    <row r="29295">
      <c r="J29295" s="18"/>
      <c r="N29295" s="24"/>
      <c r="Q29295" s="24"/>
      <c r="T29295" s="24"/>
      <c r="W29295" s="24"/>
      <c r="Z29295" s="24"/>
      <c r="AC29295" s="24"/>
      <c r="AI29295" s="24"/>
      <c r="AL29295" s="24"/>
      <c r="AO29295" s="24"/>
      <c r="AR29295" s="24"/>
      <c r="AU29295" s="24"/>
    </row>
    <row r="29296">
      <c r="J29296" s="18"/>
      <c r="N29296" s="24"/>
      <c r="Q29296" s="24"/>
      <c r="T29296" s="24"/>
      <c r="W29296" s="24"/>
      <c r="Z29296" s="24"/>
      <c r="AC29296" s="24"/>
      <c r="AI29296" s="24"/>
      <c r="AL29296" s="24"/>
      <c r="AO29296" s="24"/>
      <c r="AR29296" s="24"/>
      <c r="AU29296" s="24"/>
    </row>
    <row r="29297">
      <c r="J29297" s="18"/>
      <c r="N29297" s="24"/>
      <c r="Q29297" s="24"/>
      <c r="T29297" s="24"/>
      <c r="W29297" s="24"/>
      <c r="Z29297" s="24"/>
      <c r="AC29297" s="24"/>
      <c r="AI29297" s="24"/>
      <c r="AL29297" s="24"/>
      <c r="AO29297" s="24"/>
      <c r="AR29297" s="24"/>
      <c r="AU29297" s="24"/>
    </row>
    <row r="29298">
      <c r="J29298" s="18"/>
      <c r="N29298" s="24"/>
      <c r="Q29298" s="24"/>
      <c r="T29298" s="24"/>
      <c r="W29298" s="24"/>
      <c r="Z29298" s="24"/>
      <c r="AC29298" s="24"/>
      <c r="AI29298" s="24"/>
      <c r="AL29298" s="24"/>
      <c r="AO29298" s="24"/>
      <c r="AR29298" s="24"/>
      <c r="AU29298" s="24"/>
    </row>
    <row r="29299">
      <c r="J29299" s="18"/>
      <c r="N29299" s="24"/>
      <c r="Q29299" s="24"/>
      <c r="T29299" s="24"/>
      <c r="W29299" s="24"/>
      <c r="Z29299" s="24"/>
      <c r="AC29299" s="24"/>
      <c r="AI29299" s="24"/>
      <c r="AL29299" s="24"/>
      <c r="AO29299" s="24"/>
      <c r="AR29299" s="24"/>
      <c r="AU29299" s="24"/>
    </row>
    <row r="29300">
      <c r="J29300" s="18"/>
      <c r="N29300" s="24"/>
      <c r="Q29300" s="24"/>
      <c r="T29300" s="24"/>
      <c r="W29300" s="24"/>
      <c r="Z29300" s="24"/>
      <c r="AC29300" s="24"/>
      <c r="AI29300" s="24"/>
      <c r="AL29300" s="24"/>
      <c r="AO29300" s="24"/>
      <c r="AR29300" s="24"/>
      <c r="AU29300" s="24"/>
    </row>
    <row r="29301">
      <c r="J29301" s="18"/>
      <c r="N29301" s="24"/>
      <c r="Q29301" s="24"/>
      <c r="T29301" s="24"/>
      <c r="W29301" s="24"/>
      <c r="Z29301" s="24"/>
      <c r="AC29301" s="24"/>
      <c r="AI29301" s="24"/>
      <c r="AL29301" s="24"/>
      <c r="AO29301" s="24"/>
      <c r="AR29301" s="24"/>
      <c r="AU29301" s="24"/>
    </row>
    <row r="29302">
      <c r="J29302" s="18"/>
      <c r="N29302" s="24"/>
      <c r="Q29302" s="24"/>
      <c r="T29302" s="24"/>
      <c r="W29302" s="24"/>
      <c r="Z29302" s="24"/>
      <c r="AC29302" s="24"/>
      <c r="AI29302" s="24"/>
      <c r="AL29302" s="24"/>
      <c r="AO29302" s="24"/>
      <c r="AR29302" s="24"/>
      <c r="AU29302" s="24"/>
    </row>
    <row r="29303">
      <c r="J29303" s="18"/>
      <c r="N29303" s="24"/>
      <c r="Q29303" s="24"/>
      <c r="T29303" s="24"/>
      <c r="W29303" s="24"/>
      <c r="Z29303" s="24"/>
      <c r="AC29303" s="24"/>
      <c r="AI29303" s="24"/>
      <c r="AL29303" s="24"/>
      <c r="AO29303" s="24"/>
      <c r="AR29303" s="24"/>
      <c r="AU29303" s="24"/>
    </row>
    <row r="29304">
      <c r="J29304" s="18"/>
      <c r="N29304" s="24"/>
      <c r="Q29304" s="24"/>
      <c r="T29304" s="24"/>
      <c r="W29304" s="24"/>
      <c r="Z29304" s="24"/>
      <c r="AC29304" s="24"/>
      <c r="AI29304" s="24"/>
      <c r="AL29304" s="24"/>
      <c r="AO29304" s="24"/>
      <c r="AR29304" s="24"/>
      <c r="AU29304" s="24"/>
    </row>
    <row r="29305">
      <c r="J29305" s="18"/>
      <c r="N29305" s="24"/>
      <c r="Q29305" s="24"/>
      <c r="T29305" s="24"/>
      <c r="W29305" s="24"/>
      <c r="Z29305" s="24"/>
      <c r="AC29305" s="24"/>
      <c r="AI29305" s="24"/>
      <c r="AL29305" s="24"/>
      <c r="AO29305" s="24"/>
      <c r="AR29305" s="24"/>
      <c r="AU29305" s="24"/>
    </row>
    <row r="29306">
      <c r="J29306" s="18"/>
      <c r="N29306" s="24"/>
      <c r="Q29306" s="24"/>
      <c r="T29306" s="24"/>
      <c r="W29306" s="24"/>
      <c r="Z29306" s="24"/>
      <c r="AC29306" s="24"/>
      <c r="AI29306" s="24"/>
      <c r="AL29306" s="24"/>
      <c r="AO29306" s="24"/>
      <c r="AR29306" s="24"/>
      <c r="AU29306" s="24"/>
    </row>
    <row r="29307">
      <c r="J29307" s="18"/>
      <c r="N29307" s="24"/>
      <c r="Q29307" s="24"/>
      <c r="T29307" s="24"/>
      <c r="W29307" s="24"/>
      <c r="Z29307" s="24"/>
      <c r="AC29307" s="24"/>
      <c r="AI29307" s="24"/>
      <c r="AL29307" s="24"/>
      <c r="AO29307" s="24"/>
      <c r="AR29307" s="24"/>
      <c r="AU29307" s="24"/>
    </row>
    <row r="29308">
      <c r="J29308" s="18"/>
      <c r="N29308" s="24"/>
      <c r="Q29308" s="24"/>
      <c r="T29308" s="24"/>
      <c r="W29308" s="24"/>
      <c r="Z29308" s="24"/>
      <c r="AC29308" s="24"/>
      <c r="AI29308" s="24"/>
      <c r="AL29308" s="24"/>
      <c r="AO29308" s="24"/>
      <c r="AR29308" s="24"/>
      <c r="AU29308" s="24"/>
    </row>
    <row r="29309">
      <c r="J29309" s="18"/>
      <c r="N29309" s="24"/>
      <c r="Q29309" s="24"/>
      <c r="T29309" s="24"/>
      <c r="W29309" s="24"/>
      <c r="Z29309" s="24"/>
      <c r="AC29309" s="24"/>
      <c r="AI29309" s="24"/>
      <c r="AL29309" s="24"/>
      <c r="AO29309" s="24"/>
      <c r="AR29309" s="24"/>
      <c r="AU29309" s="24"/>
    </row>
    <row r="29310">
      <c r="J29310" s="18"/>
      <c r="N29310" s="24"/>
      <c r="Q29310" s="24"/>
      <c r="T29310" s="24"/>
      <c r="W29310" s="24"/>
      <c r="Z29310" s="24"/>
      <c r="AC29310" s="24"/>
      <c r="AI29310" s="24"/>
      <c r="AL29310" s="24"/>
      <c r="AO29310" s="24"/>
      <c r="AR29310" s="24"/>
      <c r="AU29310" s="24"/>
    </row>
    <row r="29311">
      <c r="J29311" s="18"/>
      <c r="N29311" s="24"/>
      <c r="Q29311" s="24"/>
      <c r="T29311" s="24"/>
      <c r="W29311" s="24"/>
      <c r="Z29311" s="24"/>
      <c r="AC29311" s="24"/>
      <c r="AI29311" s="24"/>
      <c r="AL29311" s="24"/>
      <c r="AO29311" s="24"/>
      <c r="AR29311" s="24"/>
      <c r="AU29311" s="24"/>
    </row>
    <row r="29312">
      <c r="J29312" s="18"/>
      <c r="N29312" s="24"/>
      <c r="Q29312" s="24"/>
      <c r="T29312" s="24"/>
      <c r="W29312" s="24"/>
      <c r="Z29312" s="24"/>
      <c r="AC29312" s="24"/>
      <c r="AI29312" s="24"/>
      <c r="AL29312" s="24"/>
      <c r="AO29312" s="24"/>
      <c r="AR29312" s="24"/>
      <c r="AU29312" s="24"/>
    </row>
    <row r="29313">
      <c r="J29313" s="18"/>
      <c r="N29313" s="24"/>
      <c r="Q29313" s="24"/>
      <c r="T29313" s="24"/>
      <c r="W29313" s="24"/>
      <c r="Z29313" s="24"/>
      <c r="AC29313" s="24"/>
      <c r="AI29313" s="24"/>
      <c r="AL29313" s="24"/>
      <c r="AO29313" s="24"/>
      <c r="AR29313" s="24"/>
      <c r="AU29313" s="24"/>
    </row>
    <row r="29314">
      <c r="J29314" s="18"/>
      <c r="N29314" s="24"/>
      <c r="Q29314" s="24"/>
      <c r="T29314" s="24"/>
      <c r="W29314" s="24"/>
      <c r="Z29314" s="24"/>
      <c r="AC29314" s="24"/>
      <c r="AI29314" s="24"/>
      <c r="AL29314" s="24"/>
      <c r="AO29314" s="24"/>
      <c r="AR29314" s="24"/>
      <c r="AU29314" s="24"/>
    </row>
    <row r="29315">
      <c r="J29315" s="18"/>
      <c r="N29315" s="24"/>
      <c r="Q29315" s="24"/>
      <c r="T29315" s="24"/>
      <c r="W29315" s="24"/>
      <c r="Z29315" s="24"/>
      <c r="AC29315" s="24"/>
      <c r="AI29315" s="24"/>
      <c r="AL29315" s="24"/>
      <c r="AO29315" s="24"/>
      <c r="AR29315" s="24"/>
      <c r="AU29315" s="24"/>
    </row>
    <row r="29316">
      <c r="J29316" s="18"/>
      <c r="N29316" s="24"/>
      <c r="Q29316" s="24"/>
      <c r="T29316" s="24"/>
      <c r="W29316" s="24"/>
      <c r="Z29316" s="24"/>
      <c r="AC29316" s="24"/>
      <c r="AI29316" s="24"/>
      <c r="AL29316" s="24"/>
      <c r="AO29316" s="24"/>
      <c r="AR29316" s="24"/>
      <c r="AU29316" s="24"/>
    </row>
    <row r="29317">
      <c r="J29317" s="18"/>
      <c r="N29317" s="24"/>
      <c r="Q29317" s="24"/>
      <c r="T29317" s="24"/>
      <c r="W29317" s="24"/>
      <c r="Z29317" s="24"/>
      <c r="AC29317" s="24"/>
      <c r="AI29317" s="24"/>
      <c r="AL29317" s="24"/>
      <c r="AO29317" s="24"/>
      <c r="AR29317" s="24"/>
      <c r="AU29317" s="24"/>
    </row>
    <row r="29318">
      <c r="J29318" s="18"/>
      <c r="N29318" s="24"/>
      <c r="Q29318" s="24"/>
      <c r="T29318" s="24"/>
      <c r="W29318" s="24"/>
      <c r="Z29318" s="24"/>
      <c r="AC29318" s="24"/>
      <c r="AI29318" s="24"/>
      <c r="AL29318" s="24"/>
      <c r="AO29318" s="24"/>
      <c r="AR29318" s="24"/>
      <c r="AU29318" s="24"/>
    </row>
    <row r="29319">
      <c r="J29319" s="18"/>
      <c r="N29319" s="24"/>
      <c r="Q29319" s="24"/>
      <c r="T29319" s="24"/>
      <c r="W29319" s="24"/>
      <c r="Z29319" s="24"/>
      <c r="AC29319" s="24"/>
      <c r="AI29319" s="24"/>
      <c r="AL29319" s="24"/>
      <c r="AO29319" s="24"/>
      <c r="AR29319" s="24"/>
      <c r="AU29319" s="24"/>
    </row>
    <row r="29320">
      <c r="J29320" s="18"/>
      <c r="N29320" s="24"/>
      <c r="Q29320" s="24"/>
      <c r="T29320" s="24"/>
      <c r="W29320" s="24"/>
      <c r="Z29320" s="24"/>
      <c r="AC29320" s="24"/>
      <c r="AI29320" s="24"/>
      <c r="AL29320" s="24"/>
      <c r="AO29320" s="24"/>
      <c r="AR29320" s="24"/>
      <c r="AU29320" s="24"/>
    </row>
    <row r="29321">
      <c r="J29321" s="18"/>
      <c r="N29321" s="24"/>
      <c r="Q29321" s="24"/>
      <c r="T29321" s="24"/>
      <c r="W29321" s="24"/>
      <c r="Z29321" s="24"/>
      <c r="AC29321" s="24"/>
      <c r="AI29321" s="24"/>
      <c r="AL29321" s="24"/>
      <c r="AO29321" s="24"/>
      <c r="AR29321" s="24"/>
      <c r="AU29321" s="24"/>
    </row>
    <row r="29322">
      <c r="J29322" s="18"/>
      <c r="N29322" s="24"/>
      <c r="Q29322" s="24"/>
      <c r="T29322" s="24"/>
      <c r="W29322" s="24"/>
      <c r="Z29322" s="24"/>
      <c r="AC29322" s="24"/>
      <c r="AI29322" s="24"/>
      <c r="AL29322" s="24"/>
      <c r="AO29322" s="24"/>
      <c r="AR29322" s="24"/>
      <c r="AU29322" s="24"/>
    </row>
    <row r="29323">
      <c r="J29323" s="18"/>
      <c r="N29323" s="24"/>
      <c r="Q29323" s="24"/>
      <c r="T29323" s="24"/>
      <c r="W29323" s="24"/>
      <c r="Z29323" s="24"/>
      <c r="AC29323" s="24"/>
      <c r="AI29323" s="24"/>
      <c r="AL29323" s="24"/>
      <c r="AO29323" s="24"/>
      <c r="AR29323" s="24"/>
      <c r="AU29323" s="24"/>
    </row>
    <row r="29324">
      <c r="J29324" s="18"/>
      <c r="N29324" s="24"/>
      <c r="Q29324" s="24"/>
      <c r="T29324" s="24"/>
      <c r="W29324" s="24"/>
      <c r="Z29324" s="24"/>
      <c r="AC29324" s="24"/>
      <c r="AI29324" s="24"/>
      <c r="AL29324" s="24"/>
      <c r="AO29324" s="24"/>
      <c r="AR29324" s="24"/>
      <c r="AU29324" s="24"/>
    </row>
    <row r="29325">
      <c r="J29325" s="18"/>
      <c r="N29325" s="24"/>
      <c r="Q29325" s="24"/>
      <c r="T29325" s="24"/>
      <c r="W29325" s="24"/>
      <c r="Z29325" s="24"/>
      <c r="AC29325" s="24"/>
      <c r="AI29325" s="24"/>
      <c r="AL29325" s="24"/>
      <c r="AO29325" s="24"/>
      <c r="AR29325" s="24"/>
      <c r="AU29325" s="24"/>
    </row>
    <row r="29326">
      <c r="J29326" s="18"/>
      <c r="N29326" s="24"/>
      <c r="Q29326" s="24"/>
      <c r="T29326" s="24"/>
      <c r="W29326" s="24"/>
      <c r="Z29326" s="24"/>
      <c r="AC29326" s="24"/>
      <c r="AI29326" s="24"/>
      <c r="AL29326" s="24"/>
      <c r="AO29326" s="24"/>
      <c r="AR29326" s="24"/>
      <c r="AU29326" s="24"/>
    </row>
    <row r="29327">
      <c r="J29327" s="18"/>
      <c r="N29327" s="24"/>
      <c r="Q29327" s="24"/>
      <c r="T29327" s="24"/>
      <c r="W29327" s="24"/>
      <c r="Z29327" s="24"/>
      <c r="AC29327" s="24"/>
      <c r="AI29327" s="24"/>
      <c r="AL29327" s="24"/>
      <c r="AO29327" s="24"/>
      <c r="AR29327" s="24"/>
      <c r="AU29327" s="24"/>
    </row>
    <row r="29328">
      <c r="J29328" s="18"/>
      <c r="N29328" s="24"/>
      <c r="Q29328" s="24"/>
      <c r="T29328" s="24"/>
      <c r="W29328" s="24"/>
      <c r="Z29328" s="24"/>
      <c r="AC29328" s="24"/>
      <c r="AI29328" s="24"/>
      <c r="AL29328" s="24"/>
      <c r="AO29328" s="24"/>
      <c r="AR29328" s="24"/>
      <c r="AU29328" s="24"/>
    </row>
    <row r="29329">
      <c r="J29329" s="18"/>
      <c r="N29329" s="24"/>
      <c r="Q29329" s="24"/>
      <c r="T29329" s="24"/>
      <c r="W29329" s="24"/>
      <c r="Z29329" s="24"/>
      <c r="AC29329" s="24"/>
      <c r="AI29329" s="24"/>
      <c r="AL29329" s="24"/>
      <c r="AO29329" s="24"/>
      <c r="AR29329" s="24"/>
      <c r="AU29329" s="24"/>
    </row>
    <row r="29330">
      <c r="J29330" s="18"/>
      <c r="N29330" s="24"/>
      <c r="Q29330" s="24"/>
      <c r="T29330" s="24"/>
      <c r="W29330" s="24"/>
      <c r="Z29330" s="24"/>
      <c r="AC29330" s="24"/>
      <c r="AI29330" s="24"/>
      <c r="AL29330" s="24"/>
      <c r="AO29330" s="24"/>
      <c r="AR29330" s="24"/>
      <c r="AU29330" s="24"/>
    </row>
    <row r="29331">
      <c r="J29331" s="18"/>
      <c r="N29331" s="24"/>
      <c r="Q29331" s="24"/>
      <c r="T29331" s="24"/>
      <c r="W29331" s="24"/>
      <c r="Z29331" s="24"/>
      <c r="AC29331" s="24"/>
      <c r="AI29331" s="24"/>
      <c r="AL29331" s="24"/>
      <c r="AO29331" s="24"/>
      <c r="AR29331" s="24"/>
      <c r="AU29331" s="24"/>
    </row>
    <row r="29332">
      <c r="J29332" s="18"/>
      <c r="N29332" s="24"/>
      <c r="Q29332" s="24"/>
      <c r="T29332" s="24"/>
      <c r="W29332" s="24"/>
      <c r="Z29332" s="24"/>
      <c r="AC29332" s="24"/>
      <c r="AI29332" s="24"/>
      <c r="AL29332" s="24"/>
      <c r="AO29332" s="24"/>
      <c r="AR29332" s="24"/>
      <c r="AU29332" s="24"/>
    </row>
    <row r="29333">
      <c r="J29333" s="18"/>
      <c r="N29333" s="24"/>
      <c r="Q29333" s="24"/>
      <c r="T29333" s="24"/>
      <c r="W29333" s="24"/>
      <c r="Z29333" s="24"/>
      <c r="AC29333" s="24"/>
      <c r="AI29333" s="24"/>
      <c r="AL29333" s="24"/>
      <c r="AO29333" s="24"/>
      <c r="AR29333" s="24"/>
      <c r="AU29333" s="24"/>
    </row>
    <row r="29334">
      <c r="J29334" s="18"/>
      <c r="N29334" s="24"/>
      <c r="Q29334" s="24"/>
      <c r="T29334" s="24"/>
      <c r="W29334" s="24"/>
      <c r="Z29334" s="24"/>
      <c r="AC29334" s="24"/>
      <c r="AI29334" s="24"/>
      <c r="AL29334" s="24"/>
      <c r="AO29334" s="24"/>
      <c r="AR29334" s="24"/>
      <c r="AU29334" s="24"/>
    </row>
    <row r="29335">
      <c r="J29335" s="18"/>
      <c r="N29335" s="24"/>
      <c r="Q29335" s="24"/>
      <c r="T29335" s="24"/>
      <c r="W29335" s="24"/>
      <c r="Z29335" s="24"/>
      <c r="AC29335" s="24"/>
      <c r="AI29335" s="24"/>
      <c r="AL29335" s="24"/>
      <c r="AO29335" s="24"/>
      <c r="AR29335" s="24"/>
      <c r="AU29335" s="24"/>
    </row>
    <row r="29336">
      <c r="J29336" s="18"/>
      <c r="N29336" s="24"/>
      <c r="Q29336" s="24"/>
      <c r="T29336" s="24"/>
      <c r="W29336" s="24"/>
      <c r="Z29336" s="24"/>
      <c r="AC29336" s="24"/>
      <c r="AI29336" s="24"/>
      <c r="AL29336" s="24"/>
      <c r="AO29336" s="24"/>
      <c r="AR29336" s="24"/>
      <c r="AU29336" s="24"/>
    </row>
    <row r="29337">
      <c r="J29337" s="18"/>
      <c r="N29337" s="24"/>
      <c r="Q29337" s="24"/>
      <c r="T29337" s="24"/>
      <c r="W29337" s="24"/>
      <c r="Z29337" s="24"/>
      <c r="AC29337" s="24"/>
      <c r="AI29337" s="24"/>
      <c r="AL29337" s="24"/>
      <c r="AO29337" s="24"/>
      <c r="AR29337" s="24"/>
      <c r="AU29337" s="24"/>
    </row>
    <row r="29338">
      <c r="J29338" s="18"/>
      <c r="N29338" s="24"/>
      <c r="Q29338" s="24"/>
      <c r="T29338" s="24"/>
      <c r="W29338" s="24"/>
      <c r="Z29338" s="24"/>
      <c r="AC29338" s="24"/>
      <c r="AI29338" s="24"/>
      <c r="AL29338" s="24"/>
      <c r="AO29338" s="24"/>
      <c r="AR29338" s="24"/>
      <c r="AU29338" s="24"/>
    </row>
    <row r="29339">
      <c r="J29339" s="18"/>
      <c r="N29339" s="24"/>
      <c r="Q29339" s="24"/>
      <c r="T29339" s="24"/>
      <c r="W29339" s="24"/>
      <c r="Z29339" s="24"/>
      <c r="AC29339" s="24"/>
      <c r="AI29339" s="24"/>
      <c r="AL29339" s="24"/>
      <c r="AO29339" s="24"/>
      <c r="AR29339" s="24"/>
      <c r="AU29339" s="24"/>
    </row>
    <row r="29340">
      <c r="J29340" s="18"/>
      <c r="N29340" s="24"/>
      <c r="Q29340" s="24"/>
      <c r="T29340" s="24"/>
      <c r="W29340" s="24"/>
      <c r="Z29340" s="24"/>
      <c r="AC29340" s="24"/>
      <c r="AI29340" s="24"/>
      <c r="AL29340" s="24"/>
      <c r="AO29340" s="24"/>
      <c r="AR29340" s="24"/>
      <c r="AU29340" s="24"/>
    </row>
    <row r="29341">
      <c r="J29341" s="18"/>
      <c r="N29341" s="24"/>
      <c r="Q29341" s="24"/>
      <c r="T29341" s="24"/>
      <c r="W29341" s="24"/>
      <c r="Z29341" s="24"/>
      <c r="AC29341" s="24"/>
      <c r="AI29341" s="24"/>
      <c r="AL29341" s="24"/>
      <c r="AO29341" s="24"/>
      <c r="AR29341" s="24"/>
      <c r="AU29341" s="24"/>
    </row>
    <row r="29342">
      <c r="J29342" s="18"/>
      <c r="N29342" s="24"/>
      <c r="Q29342" s="24"/>
      <c r="T29342" s="24"/>
      <c r="W29342" s="24"/>
      <c r="Z29342" s="24"/>
      <c r="AC29342" s="24"/>
      <c r="AI29342" s="24"/>
      <c r="AL29342" s="24"/>
      <c r="AO29342" s="24"/>
      <c r="AR29342" s="24"/>
      <c r="AU29342" s="24"/>
    </row>
    <row r="29343">
      <c r="J29343" s="18"/>
      <c r="N29343" s="24"/>
      <c r="Q29343" s="24"/>
      <c r="T29343" s="24"/>
      <c r="W29343" s="24"/>
      <c r="Z29343" s="24"/>
      <c r="AC29343" s="24"/>
      <c r="AI29343" s="24"/>
      <c r="AL29343" s="24"/>
      <c r="AO29343" s="24"/>
      <c r="AR29343" s="24"/>
      <c r="AU29343" s="24"/>
    </row>
    <row r="29344">
      <c r="J29344" s="18"/>
      <c r="N29344" s="24"/>
      <c r="Q29344" s="24"/>
      <c r="T29344" s="24"/>
      <c r="W29344" s="24"/>
      <c r="Z29344" s="24"/>
      <c r="AC29344" s="24"/>
      <c r="AI29344" s="24"/>
      <c r="AL29344" s="24"/>
      <c r="AO29344" s="24"/>
      <c r="AR29344" s="24"/>
      <c r="AU29344" s="24"/>
    </row>
    <row r="29345">
      <c r="J29345" s="18"/>
      <c r="N29345" s="24"/>
      <c r="Q29345" s="24"/>
      <c r="T29345" s="24"/>
      <c r="W29345" s="24"/>
      <c r="Z29345" s="24"/>
      <c r="AC29345" s="24"/>
      <c r="AI29345" s="24"/>
      <c r="AL29345" s="24"/>
      <c r="AO29345" s="24"/>
      <c r="AR29345" s="24"/>
      <c r="AU29345" s="24"/>
    </row>
    <row r="29346">
      <c r="J29346" s="18"/>
      <c r="N29346" s="24"/>
      <c r="Q29346" s="24"/>
      <c r="T29346" s="24"/>
      <c r="W29346" s="24"/>
      <c r="Z29346" s="24"/>
      <c r="AC29346" s="24"/>
      <c r="AI29346" s="24"/>
      <c r="AL29346" s="24"/>
      <c r="AO29346" s="24"/>
      <c r="AR29346" s="24"/>
      <c r="AU29346" s="24"/>
    </row>
    <row r="29347">
      <c r="J29347" s="18"/>
      <c r="N29347" s="24"/>
      <c r="Q29347" s="24"/>
      <c r="T29347" s="24"/>
      <c r="W29347" s="24"/>
      <c r="Z29347" s="24"/>
      <c r="AC29347" s="24"/>
      <c r="AI29347" s="24"/>
      <c r="AL29347" s="24"/>
      <c r="AO29347" s="24"/>
      <c r="AR29347" s="24"/>
      <c r="AU29347" s="24"/>
    </row>
    <row r="29348">
      <c r="J29348" s="18"/>
      <c r="N29348" s="24"/>
      <c r="Q29348" s="24"/>
      <c r="T29348" s="24"/>
      <c r="W29348" s="24"/>
      <c r="Z29348" s="24"/>
      <c r="AC29348" s="24"/>
      <c r="AI29348" s="24"/>
      <c r="AL29348" s="24"/>
      <c r="AO29348" s="24"/>
      <c r="AR29348" s="24"/>
      <c r="AU29348" s="24"/>
    </row>
    <row r="29349">
      <c r="J29349" s="18"/>
      <c r="N29349" s="24"/>
      <c r="Q29349" s="24"/>
      <c r="T29349" s="24"/>
      <c r="W29349" s="24"/>
      <c r="Z29349" s="24"/>
      <c r="AC29349" s="24"/>
      <c r="AI29349" s="24"/>
      <c r="AL29349" s="24"/>
      <c r="AO29349" s="24"/>
      <c r="AR29349" s="24"/>
      <c r="AU29349" s="24"/>
    </row>
    <row r="29350">
      <c r="J29350" s="18"/>
      <c r="N29350" s="24"/>
      <c r="Q29350" s="24"/>
      <c r="T29350" s="24"/>
      <c r="W29350" s="24"/>
      <c r="Z29350" s="24"/>
      <c r="AC29350" s="24"/>
      <c r="AI29350" s="24"/>
      <c r="AL29350" s="24"/>
      <c r="AO29350" s="24"/>
      <c r="AR29350" s="24"/>
      <c r="AU29350" s="24"/>
    </row>
    <row r="29351">
      <c r="J29351" s="18"/>
      <c r="N29351" s="24"/>
      <c r="Q29351" s="24"/>
      <c r="T29351" s="24"/>
      <c r="W29351" s="24"/>
      <c r="Z29351" s="24"/>
      <c r="AC29351" s="24"/>
      <c r="AI29351" s="24"/>
      <c r="AL29351" s="24"/>
      <c r="AO29351" s="24"/>
      <c r="AR29351" s="24"/>
      <c r="AU29351" s="24"/>
    </row>
    <row r="29352">
      <c r="J29352" s="18"/>
      <c r="N29352" s="24"/>
      <c r="Q29352" s="24"/>
      <c r="T29352" s="24"/>
      <c r="W29352" s="24"/>
      <c r="Z29352" s="24"/>
      <c r="AC29352" s="24"/>
      <c r="AI29352" s="24"/>
      <c r="AL29352" s="24"/>
      <c r="AO29352" s="24"/>
      <c r="AR29352" s="24"/>
      <c r="AU29352" s="24"/>
    </row>
    <row r="29353">
      <c r="J29353" s="18"/>
      <c r="N29353" s="24"/>
      <c r="Q29353" s="24"/>
      <c r="T29353" s="24"/>
      <c r="W29353" s="24"/>
      <c r="Z29353" s="24"/>
      <c r="AC29353" s="24"/>
      <c r="AI29353" s="24"/>
      <c r="AL29353" s="24"/>
      <c r="AO29353" s="24"/>
      <c r="AR29353" s="24"/>
      <c r="AU29353" s="24"/>
    </row>
    <row r="29354">
      <c r="J29354" s="18"/>
      <c r="N29354" s="24"/>
      <c r="Q29354" s="24"/>
      <c r="T29354" s="24"/>
      <c r="W29354" s="24"/>
      <c r="Z29354" s="24"/>
      <c r="AC29354" s="24"/>
      <c r="AI29354" s="24"/>
      <c r="AL29354" s="24"/>
      <c r="AO29354" s="24"/>
      <c r="AR29354" s="24"/>
      <c r="AU29354" s="24"/>
    </row>
    <row r="29355">
      <c r="J29355" s="18"/>
      <c r="N29355" s="24"/>
      <c r="Q29355" s="24"/>
      <c r="T29355" s="24"/>
      <c r="W29355" s="24"/>
      <c r="Z29355" s="24"/>
      <c r="AC29355" s="24"/>
      <c r="AI29355" s="24"/>
      <c r="AL29355" s="24"/>
      <c r="AO29355" s="24"/>
      <c r="AR29355" s="24"/>
      <c r="AU29355" s="24"/>
    </row>
    <row r="29356">
      <c r="J29356" s="18"/>
      <c r="N29356" s="24"/>
      <c r="Q29356" s="24"/>
      <c r="T29356" s="24"/>
      <c r="W29356" s="24"/>
      <c r="Z29356" s="24"/>
      <c r="AC29356" s="24"/>
      <c r="AI29356" s="24"/>
      <c r="AL29356" s="24"/>
      <c r="AO29356" s="24"/>
      <c r="AR29356" s="24"/>
      <c r="AU29356" s="24"/>
    </row>
    <row r="29357">
      <c r="J29357" s="18"/>
      <c r="N29357" s="24"/>
      <c r="Q29357" s="24"/>
      <c r="T29357" s="24"/>
      <c r="W29357" s="24"/>
      <c r="Z29357" s="24"/>
      <c r="AC29357" s="24"/>
      <c r="AI29357" s="24"/>
      <c r="AL29357" s="24"/>
      <c r="AO29357" s="24"/>
      <c r="AR29357" s="24"/>
      <c r="AU29357" s="24"/>
    </row>
    <row r="29358">
      <c r="J29358" s="18"/>
      <c r="N29358" s="24"/>
      <c r="Q29358" s="24"/>
      <c r="T29358" s="24"/>
      <c r="W29358" s="24"/>
      <c r="Z29358" s="24"/>
      <c r="AC29358" s="24"/>
      <c r="AI29358" s="24"/>
      <c r="AL29358" s="24"/>
      <c r="AO29358" s="24"/>
      <c r="AR29358" s="24"/>
      <c r="AU29358" s="24"/>
    </row>
    <row r="29359">
      <c r="J29359" s="18"/>
      <c r="N29359" s="24"/>
      <c r="Q29359" s="24"/>
      <c r="T29359" s="24"/>
      <c r="W29359" s="24"/>
      <c r="Z29359" s="24"/>
      <c r="AC29359" s="24"/>
      <c r="AI29359" s="24"/>
      <c r="AL29359" s="24"/>
      <c r="AO29359" s="24"/>
      <c r="AR29359" s="24"/>
      <c r="AU29359" s="24"/>
    </row>
    <row r="29360">
      <c r="J29360" s="18"/>
      <c r="N29360" s="24"/>
      <c r="Q29360" s="24"/>
      <c r="T29360" s="24"/>
      <c r="W29360" s="24"/>
      <c r="Z29360" s="24"/>
      <c r="AC29360" s="24"/>
      <c r="AI29360" s="24"/>
      <c r="AL29360" s="24"/>
      <c r="AO29360" s="24"/>
      <c r="AR29360" s="24"/>
      <c r="AU29360" s="24"/>
    </row>
    <row r="29361">
      <c r="J29361" s="18"/>
      <c r="N29361" s="24"/>
      <c r="Q29361" s="24"/>
      <c r="T29361" s="24"/>
      <c r="W29361" s="24"/>
      <c r="Z29361" s="24"/>
      <c r="AC29361" s="24"/>
      <c r="AI29361" s="24"/>
      <c r="AL29361" s="24"/>
      <c r="AO29361" s="24"/>
      <c r="AR29361" s="24"/>
      <c r="AU29361" s="24"/>
    </row>
    <row r="29362">
      <c r="J29362" s="18"/>
      <c r="N29362" s="24"/>
      <c r="Q29362" s="24"/>
      <c r="T29362" s="24"/>
      <c r="W29362" s="24"/>
      <c r="Z29362" s="24"/>
      <c r="AC29362" s="24"/>
      <c r="AI29362" s="24"/>
      <c r="AL29362" s="24"/>
      <c r="AO29362" s="24"/>
      <c r="AR29362" s="24"/>
      <c r="AU29362" s="24"/>
    </row>
    <row r="29363">
      <c r="J29363" s="18"/>
      <c r="N29363" s="24"/>
      <c r="Q29363" s="24"/>
      <c r="T29363" s="24"/>
      <c r="W29363" s="24"/>
      <c r="Z29363" s="24"/>
      <c r="AC29363" s="24"/>
      <c r="AI29363" s="24"/>
      <c r="AL29363" s="24"/>
      <c r="AO29363" s="24"/>
      <c r="AR29363" s="24"/>
      <c r="AU29363" s="24"/>
    </row>
    <row r="29364">
      <c r="J29364" s="18"/>
      <c r="N29364" s="24"/>
      <c r="Q29364" s="24"/>
      <c r="T29364" s="24"/>
      <c r="W29364" s="24"/>
      <c r="Z29364" s="24"/>
      <c r="AC29364" s="24"/>
      <c r="AI29364" s="24"/>
      <c r="AL29364" s="24"/>
      <c r="AO29364" s="24"/>
      <c r="AR29364" s="24"/>
      <c r="AU29364" s="24"/>
    </row>
    <row r="29365">
      <c r="J29365" s="18"/>
      <c r="N29365" s="24"/>
      <c r="Q29365" s="24"/>
      <c r="T29365" s="24"/>
      <c r="W29365" s="24"/>
      <c r="Z29365" s="24"/>
      <c r="AC29365" s="24"/>
      <c r="AI29365" s="24"/>
      <c r="AL29365" s="24"/>
      <c r="AO29365" s="24"/>
      <c r="AR29365" s="24"/>
      <c r="AU29365" s="24"/>
    </row>
    <row r="29366">
      <c r="J29366" s="18"/>
      <c r="N29366" s="24"/>
      <c r="Q29366" s="24"/>
      <c r="T29366" s="24"/>
      <c r="W29366" s="24"/>
      <c r="Z29366" s="24"/>
      <c r="AC29366" s="24"/>
      <c r="AI29366" s="24"/>
      <c r="AL29366" s="24"/>
      <c r="AO29366" s="24"/>
      <c r="AR29366" s="24"/>
      <c r="AU29366" s="24"/>
    </row>
    <row r="29367">
      <c r="J29367" s="18"/>
      <c r="N29367" s="24"/>
      <c r="Q29367" s="24"/>
      <c r="T29367" s="24"/>
      <c r="W29367" s="24"/>
      <c r="Z29367" s="24"/>
      <c r="AC29367" s="24"/>
      <c r="AI29367" s="24"/>
      <c r="AL29367" s="24"/>
      <c r="AO29367" s="24"/>
      <c r="AR29367" s="24"/>
      <c r="AU29367" s="24"/>
    </row>
    <row r="29368">
      <c r="J29368" s="18"/>
      <c r="N29368" s="24"/>
      <c r="Q29368" s="24"/>
      <c r="T29368" s="24"/>
      <c r="W29368" s="24"/>
      <c r="Z29368" s="24"/>
      <c r="AC29368" s="24"/>
      <c r="AI29368" s="24"/>
      <c r="AL29368" s="24"/>
      <c r="AO29368" s="24"/>
      <c r="AR29368" s="24"/>
      <c r="AU29368" s="24"/>
    </row>
    <row r="29369">
      <c r="J29369" s="18"/>
      <c r="N29369" s="24"/>
      <c r="Q29369" s="24"/>
      <c r="T29369" s="24"/>
      <c r="W29369" s="24"/>
      <c r="Z29369" s="24"/>
      <c r="AC29369" s="24"/>
      <c r="AI29369" s="24"/>
      <c r="AL29369" s="24"/>
      <c r="AO29369" s="24"/>
      <c r="AR29369" s="24"/>
      <c r="AU29369" s="24"/>
    </row>
    <row r="29370">
      <c r="J29370" s="18"/>
      <c r="N29370" s="24"/>
      <c r="Q29370" s="24"/>
      <c r="T29370" s="24"/>
      <c r="W29370" s="24"/>
      <c r="Z29370" s="24"/>
      <c r="AC29370" s="24"/>
      <c r="AI29370" s="24"/>
      <c r="AL29370" s="24"/>
      <c r="AO29370" s="24"/>
      <c r="AR29370" s="24"/>
      <c r="AU29370" s="24"/>
    </row>
    <row r="29371">
      <c r="J29371" s="18"/>
      <c r="N29371" s="24"/>
      <c r="Q29371" s="24"/>
      <c r="T29371" s="24"/>
      <c r="W29371" s="24"/>
      <c r="Z29371" s="24"/>
      <c r="AC29371" s="24"/>
      <c r="AI29371" s="24"/>
      <c r="AL29371" s="24"/>
      <c r="AO29371" s="24"/>
      <c r="AR29371" s="24"/>
      <c r="AU29371" s="24"/>
    </row>
    <row r="29372">
      <c r="J29372" s="18"/>
      <c r="N29372" s="24"/>
      <c r="Q29372" s="24"/>
      <c r="T29372" s="24"/>
      <c r="W29372" s="24"/>
      <c r="Z29372" s="24"/>
      <c r="AC29372" s="24"/>
      <c r="AI29372" s="24"/>
      <c r="AL29372" s="24"/>
      <c r="AO29372" s="24"/>
      <c r="AR29372" s="24"/>
      <c r="AU29372" s="24"/>
    </row>
    <row r="29373">
      <c r="J29373" s="18"/>
      <c r="N29373" s="24"/>
      <c r="Q29373" s="24"/>
      <c r="T29373" s="24"/>
      <c r="W29373" s="24"/>
      <c r="Z29373" s="24"/>
      <c r="AC29373" s="24"/>
      <c r="AI29373" s="24"/>
      <c r="AL29373" s="24"/>
      <c r="AO29373" s="24"/>
      <c r="AR29373" s="24"/>
      <c r="AU29373" s="24"/>
    </row>
    <row r="29374">
      <c r="J29374" s="18"/>
      <c r="N29374" s="24"/>
      <c r="Q29374" s="24"/>
      <c r="T29374" s="24"/>
      <c r="W29374" s="24"/>
      <c r="Z29374" s="24"/>
      <c r="AC29374" s="24"/>
      <c r="AI29374" s="24"/>
      <c r="AL29374" s="24"/>
      <c r="AO29374" s="24"/>
      <c r="AR29374" s="24"/>
      <c r="AU29374" s="24"/>
    </row>
    <row r="29375">
      <c r="J29375" s="18"/>
      <c r="N29375" s="24"/>
      <c r="Q29375" s="24"/>
      <c r="T29375" s="24"/>
      <c r="W29375" s="24"/>
      <c r="Z29375" s="24"/>
      <c r="AC29375" s="24"/>
      <c r="AI29375" s="24"/>
      <c r="AL29375" s="24"/>
      <c r="AO29375" s="24"/>
      <c r="AR29375" s="24"/>
      <c r="AU29375" s="24"/>
    </row>
    <row r="29376">
      <c r="J29376" s="18"/>
      <c r="N29376" s="24"/>
      <c r="Q29376" s="24"/>
      <c r="T29376" s="24"/>
      <c r="W29376" s="24"/>
      <c r="Z29376" s="24"/>
      <c r="AC29376" s="24"/>
      <c r="AI29376" s="24"/>
      <c r="AL29376" s="24"/>
      <c r="AO29376" s="24"/>
      <c r="AR29376" s="24"/>
      <c r="AU29376" s="24"/>
    </row>
    <row r="29377">
      <c r="J29377" s="18"/>
      <c r="N29377" s="24"/>
      <c r="Q29377" s="24"/>
      <c r="T29377" s="24"/>
      <c r="W29377" s="24"/>
      <c r="Z29377" s="24"/>
      <c r="AC29377" s="24"/>
      <c r="AI29377" s="24"/>
      <c r="AL29377" s="24"/>
      <c r="AO29377" s="24"/>
      <c r="AR29377" s="24"/>
      <c r="AU29377" s="24"/>
    </row>
    <row r="29378">
      <c r="J29378" s="18"/>
      <c r="N29378" s="24"/>
      <c r="Q29378" s="24"/>
      <c r="T29378" s="24"/>
      <c r="W29378" s="24"/>
      <c r="Z29378" s="24"/>
      <c r="AC29378" s="24"/>
      <c r="AI29378" s="24"/>
      <c r="AL29378" s="24"/>
      <c r="AO29378" s="24"/>
      <c r="AR29378" s="24"/>
      <c r="AU29378" s="24"/>
    </row>
    <row r="29379">
      <c r="J29379" s="18"/>
      <c r="N29379" s="24"/>
      <c r="Q29379" s="24"/>
      <c r="T29379" s="24"/>
      <c r="W29379" s="24"/>
      <c r="Z29379" s="24"/>
      <c r="AC29379" s="24"/>
      <c r="AI29379" s="24"/>
      <c r="AL29379" s="24"/>
      <c r="AO29379" s="24"/>
      <c r="AR29379" s="24"/>
      <c r="AU29379" s="24"/>
    </row>
    <row r="29380">
      <c r="J29380" s="18"/>
      <c r="N29380" s="24"/>
      <c r="Q29380" s="24"/>
      <c r="T29380" s="24"/>
      <c r="W29380" s="24"/>
      <c r="Z29380" s="24"/>
      <c r="AC29380" s="24"/>
      <c r="AI29380" s="24"/>
      <c r="AL29380" s="24"/>
      <c r="AO29380" s="24"/>
      <c r="AR29380" s="24"/>
      <c r="AU29380" s="24"/>
    </row>
    <row r="29381">
      <c r="J29381" s="18"/>
      <c r="N29381" s="24"/>
      <c r="Q29381" s="24"/>
      <c r="T29381" s="24"/>
      <c r="W29381" s="24"/>
      <c r="Z29381" s="24"/>
      <c r="AC29381" s="24"/>
      <c r="AI29381" s="24"/>
      <c r="AL29381" s="24"/>
      <c r="AO29381" s="24"/>
      <c r="AR29381" s="24"/>
      <c r="AU29381" s="24"/>
    </row>
    <row r="29382">
      <c r="J29382" s="18"/>
      <c r="N29382" s="24"/>
      <c r="Q29382" s="24"/>
      <c r="T29382" s="24"/>
      <c r="W29382" s="24"/>
      <c r="Z29382" s="24"/>
      <c r="AC29382" s="24"/>
      <c r="AI29382" s="24"/>
      <c r="AL29382" s="24"/>
      <c r="AO29382" s="24"/>
      <c r="AR29382" s="24"/>
      <c r="AU29382" s="24"/>
    </row>
    <row r="29383">
      <c r="J29383" s="18"/>
      <c r="N29383" s="24"/>
      <c r="Q29383" s="24"/>
      <c r="T29383" s="24"/>
      <c r="W29383" s="24"/>
      <c r="Z29383" s="24"/>
      <c r="AC29383" s="24"/>
      <c r="AI29383" s="24"/>
      <c r="AL29383" s="24"/>
      <c r="AO29383" s="24"/>
      <c r="AR29383" s="24"/>
      <c r="AU29383" s="24"/>
    </row>
    <row r="29384">
      <c r="J29384" s="18"/>
      <c r="N29384" s="24"/>
      <c r="Q29384" s="24"/>
      <c r="T29384" s="24"/>
      <c r="W29384" s="24"/>
      <c r="Z29384" s="24"/>
      <c r="AC29384" s="24"/>
      <c r="AI29384" s="24"/>
      <c r="AL29384" s="24"/>
      <c r="AO29384" s="24"/>
      <c r="AR29384" s="24"/>
      <c r="AU29384" s="24"/>
    </row>
    <row r="29385">
      <c r="J29385" s="18"/>
      <c r="N29385" s="24"/>
      <c r="Q29385" s="24"/>
      <c r="T29385" s="24"/>
      <c r="W29385" s="24"/>
      <c r="Z29385" s="24"/>
      <c r="AC29385" s="24"/>
      <c r="AI29385" s="24"/>
      <c r="AL29385" s="24"/>
      <c r="AO29385" s="24"/>
      <c r="AR29385" s="24"/>
      <c r="AU29385" s="24"/>
    </row>
    <row r="29386">
      <c r="J29386" s="18"/>
      <c r="N29386" s="24"/>
      <c r="Q29386" s="24"/>
      <c r="T29386" s="24"/>
      <c r="W29386" s="24"/>
      <c r="Z29386" s="24"/>
      <c r="AC29386" s="24"/>
      <c r="AI29386" s="24"/>
      <c r="AL29386" s="24"/>
      <c r="AO29386" s="24"/>
      <c r="AR29386" s="24"/>
      <c r="AU29386" s="24"/>
    </row>
    <row r="29387">
      <c r="J29387" s="18"/>
      <c r="N29387" s="24"/>
      <c r="Q29387" s="24"/>
      <c r="T29387" s="24"/>
      <c r="W29387" s="24"/>
      <c r="Z29387" s="24"/>
      <c r="AC29387" s="24"/>
      <c r="AI29387" s="24"/>
      <c r="AL29387" s="24"/>
      <c r="AO29387" s="24"/>
      <c r="AR29387" s="24"/>
      <c r="AU29387" s="24"/>
    </row>
    <row r="29388">
      <c r="J29388" s="18"/>
      <c r="N29388" s="24"/>
      <c r="Q29388" s="24"/>
      <c r="T29388" s="24"/>
      <c r="W29388" s="24"/>
      <c r="Z29388" s="24"/>
      <c r="AC29388" s="24"/>
      <c r="AI29388" s="24"/>
      <c r="AL29388" s="24"/>
      <c r="AO29388" s="24"/>
      <c r="AR29388" s="24"/>
      <c r="AU29388" s="24"/>
    </row>
    <row r="29389">
      <c r="J29389" s="18"/>
      <c r="N29389" s="24"/>
      <c r="Q29389" s="24"/>
      <c r="T29389" s="24"/>
      <c r="W29389" s="24"/>
      <c r="Z29389" s="24"/>
      <c r="AC29389" s="24"/>
      <c r="AI29389" s="24"/>
      <c r="AL29389" s="24"/>
      <c r="AO29389" s="24"/>
      <c r="AR29389" s="24"/>
      <c r="AU29389" s="24"/>
    </row>
    <row r="29390">
      <c r="J29390" s="18"/>
      <c r="N29390" s="24"/>
      <c r="Q29390" s="24"/>
      <c r="T29390" s="24"/>
      <c r="W29390" s="24"/>
      <c r="Z29390" s="24"/>
      <c r="AC29390" s="24"/>
      <c r="AI29390" s="24"/>
      <c r="AL29390" s="24"/>
      <c r="AO29390" s="24"/>
      <c r="AR29390" s="24"/>
      <c r="AU29390" s="24"/>
    </row>
    <row r="29391">
      <c r="J29391" s="18"/>
      <c r="N29391" s="24"/>
      <c r="Q29391" s="24"/>
      <c r="T29391" s="24"/>
      <c r="W29391" s="24"/>
      <c r="Z29391" s="24"/>
      <c r="AC29391" s="24"/>
      <c r="AI29391" s="24"/>
      <c r="AL29391" s="24"/>
      <c r="AO29391" s="24"/>
      <c r="AR29391" s="24"/>
      <c r="AU29391" s="24"/>
    </row>
    <row r="29392">
      <c r="J29392" s="18"/>
      <c r="N29392" s="24"/>
      <c r="Q29392" s="24"/>
      <c r="T29392" s="24"/>
      <c r="W29392" s="24"/>
      <c r="Z29392" s="24"/>
      <c r="AC29392" s="24"/>
      <c r="AI29392" s="24"/>
      <c r="AL29392" s="24"/>
      <c r="AO29392" s="24"/>
      <c r="AR29392" s="24"/>
      <c r="AU29392" s="24"/>
    </row>
    <row r="29393">
      <c r="J29393" s="18"/>
      <c r="N29393" s="24"/>
      <c r="Q29393" s="24"/>
      <c r="T29393" s="24"/>
      <c r="W29393" s="24"/>
      <c r="Z29393" s="24"/>
      <c r="AC29393" s="24"/>
      <c r="AI29393" s="24"/>
      <c r="AL29393" s="24"/>
      <c r="AO29393" s="24"/>
      <c r="AR29393" s="24"/>
      <c r="AU29393" s="24"/>
    </row>
    <row r="29394">
      <c r="J29394" s="18"/>
      <c r="N29394" s="24"/>
      <c r="Q29394" s="24"/>
      <c r="T29394" s="24"/>
      <c r="W29394" s="24"/>
      <c r="Z29394" s="24"/>
      <c r="AC29394" s="24"/>
      <c r="AI29394" s="24"/>
      <c r="AL29394" s="24"/>
      <c r="AO29394" s="24"/>
      <c r="AR29394" s="24"/>
      <c r="AU29394" s="24"/>
    </row>
    <row r="29395">
      <c r="J29395" s="18"/>
      <c r="N29395" s="24"/>
      <c r="Q29395" s="24"/>
      <c r="T29395" s="24"/>
      <c r="W29395" s="24"/>
      <c r="Z29395" s="24"/>
      <c r="AC29395" s="24"/>
      <c r="AI29395" s="24"/>
      <c r="AL29395" s="24"/>
      <c r="AO29395" s="24"/>
      <c r="AR29395" s="24"/>
      <c r="AU29395" s="24"/>
    </row>
    <row r="29396">
      <c r="J29396" s="18"/>
      <c r="N29396" s="24"/>
      <c r="Q29396" s="24"/>
      <c r="T29396" s="24"/>
      <c r="W29396" s="24"/>
      <c r="Z29396" s="24"/>
      <c r="AC29396" s="24"/>
      <c r="AI29396" s="24"/>
      <c r="AL29396" s="24"/>
      <c r="AO29396" s="24"/>
      <c r="AR29396" s="24"/>
      <c r="AU29396" s="24"/>
    </row>
    <row r="29397">
      <c r="J29397" s="18"/>
      <c r="N29397" s="24"/>
      <c r="Q29397" s="24"/>
      <c r="T29397" s="24"/>
      <c r="W29397" s="24"/>
      <c r="Z29397" s="24"/>
      <c r="AC29397" s="24"/>
      <c r="AI29397" s="24"/>
      <c r="AL29397" s="24"/>
      <c r="AO29397" s="24"/>
      <c r="AR29397" s="24"/>
      <c r="AU29397" s="24"/>
    </row>
    <row r="29398">
      <c r="J29398" s="18"/>
      <c r="N29398" s="24"/>
      <c r="Q29398" s="24"/>
      <c r="T29398" s="24"/>
      <c r="W29398" s="24"/>
      <c r="Z29398" s="24"/>
      <c r="AC29398" s="24"/>
      <c r="AI29398" s="24"/>
      <c r="AL29398" s="24"/>
      <c r="AO29398" s="24"/>
      <c r="AR29398" s="24"/>
      <c r="AU29398" s="24"/>
    </row>
    <row r="29399">
      <c r="J29399" s="18"/>
      <c r="N29399" s="24"/>
      <c r="Q29399" s="24"/>
      <c r="T29399" s="24"/>
      <c r="W29399" s="24"/>
      <c r="Z29399" s="24"/>
      <c r="AC29399" s="24"/>
      <c r="AI29399" s="24"/>
      <c r="AL29399" s="24"/>
      <c r="AO29399" s="24"/>
      <c r="AR29399" s="24"/>
      <c r="AU29399" s="24"/>
    </row>
    <row r="29400">
      <c r="J29400" s="18"/>
      <c r="N29400" s="24"/>
      <c r="Q29400" s="24"/>
      <c r="T29400" s="24"/>
      <c r="W29400" s="24"/>
      <c r="Z29400" s="24"/>
      <c r="AC29400" s="24"/>
      <c r="AI29400" s="24"/>
      <c r="AL29400" s="24"/>
      <c r="AO29400" s="24"/>
      <c r="AR29400" s="24"/>
      <c r="AU29400" s="24"/>
    </row>
    <row r="29401">
      <c r="J29401" s="18"/>
      <c r="N29401" s="24"/>
      <c r="Q29401" s="24"/>
      <c r="T29401" s="24"/>
      <c r="W29401" s="24"/>
      <c r="Z29401" s="24"/>
      <c r="AC29401" s="24"/>
      <c r="AI29401" s="24"/>
      <c r="AL29401" s="24"/>
      <c r="AO29401" s="24"/>
      <c r="AR29401" s="24"/>
      <c r="AU29401" s="24"/>
    </row>
    <row r="29402">
      <c r="J29402" s="18"/>
      <c r="N29402" s="24"/>
      <c r="Q29402" s="24"/>
      <c r="T29402" s="24"/>
      <c r="W29402" s="24"/>
      <c r="Z29402" s="24"/>
      <c r="AC29402" s="24"/>
      <c r="AI29402" s="24"/>
      <c r="AL29402" s="24"/>
      <c r="AO29402" s="24"/>
      <c r="AR29402" s="24"/>
      <c r="AU29402" s="24"/>
    </row>
    <row r="29403">
      <c r="J29403" s="18"/>
      <c r="N29403" s="24"/>
      <c r="Q29403" s="24"/>
      <c r="T29403" s="24"/>
      <c r="W29403" s="24"/>
      <c r="Z29403" s="24"/>
      <c r="AC29403" s="24"/>
      <c r="AI29403" s="24"/>
      <c r="AL29403" s="24"/>
      <c r="AO29403" s="24"/>
      <c r="AR29403" s="24"/>
      <c r="AU29403" s="24"/>
    </row>
    <row r="29404">
      <c r="J29404" s="18"/>
      <c r="N29404" s="24"/>
      <c r="Q29404" s="24"/>
      <c r="T29404" s="24"/>
      <c r="W29404" s="24"/>
      <c r="Z29404" s="24"/>
      <c r="AC29404" s="24"/>
      <c r="AI29404" s="24"/>
      <c r="AL29404" s="24"/>
      <c r="AO29404" s="24"/>
      <c r="AR29404" s="24"/>
      <c r="AU29404" s="24"/>
    </row>
    <row r="29405">
      <c r="J29405" s="18"/>
      <c r="N29405" s="24"/>
      <c r="Q29405" s="24"/>
      <c r="T29405" s="24"/>
      <c r="W29405" s="24"/>
      <c r="Z29405" s="24"/>
      <c r="AC29405" s="24"/>
      <c r="AI29405" s="24"/>
      <c r="AL29405" s="24"/>
      <c r="AO29405" s="24"/>
      <c r="AR29405" s="24"/>
      <c r="AU29405" s="24"/>
    </row>
    <row r="29406">
      <c r="J29406" s="18"/>
      <c r="N29406" s="24"/>
      <c r="Q29406" s="24"/>
      <c r="T29406" s="24"/>
      <c r="W29406" s="24"/>
      <c r="Z29406" s="24"/>
      <c r="AC29406" s="24"/>
      <c r="AI29406" s="24"/>
      <c r="AL29406" s="24"/>
      <c r="AO29406" s="24"/>
      <c r="AR29406" s="24"/>
      <c r="AU29406" s="24"/>
    </row>
    <row r="29407">
      <c r="J29407" s="18"/>
      <c r="N29407" s="24"/>
      <c r="Q29407" s="24"/>
      <c r="T29407" s="24"/>
      <c r="W29407" s="24"/>
      <c r="Z29407" s="24"/>
      <c r="AC29407" s="24"/>
      <c r="AI29407" s="24"/>
      <c r="AL29407" s="24"/>
      <c r="AO29407" s="24"/>
      <c r="AR29407" s="24"/>
      <c r="AU29407" s="24"/>
    </row>
    <row r="29408">
      <c r="J29408" s="18"/>
      <c r="N29408" s="24"/>
      <c r="Q29408" s="24"/>
      <c r="T29408" s="24"/>
      <c r="W29408" s="24"/>
      <c r="Z29408" s="24"/>
      <c r="AC29408" s="24"/>
      <c r="AI29408" s="24"/>
      <c r="AL29408" s="24"/>
      <c r="AO29408" s="24"/>
      <c r="AR29408" s="24"/>
      <c r="AU29408" s="24"/>
    </row>
    <row r="29409">
      <c r="J29409" s="18"/>
      <c r="N29409" s="24"/>
      <c r="Q29409" s="24"/>
      <c r="T29409" s="24"/>
      <c r="W29409" s="24"/>
      <c r="Z29409" s="24"/>
      <c r="AC29409" s="24"/>
      <c r="AI29409" s="24"/>
      <c r="AL29409" s="24"/>
      <c r="AO29409" s="24"/>
      <c r="AR29409" s="24"/>
      <c r="AU29409" s="24"/>
    </row>
    <row r="29410">
      <c r="J29410" s="18"/>
      <c r="N29410" s="24"/>
      <c r="Q29410" s="24"/>
      <c r="T29410" s="24"/>
      <c r="W29410" s="24"/>
      <c r="Z29410" s="24"/>
      <c r="AC29410" s="24"/>
      <c r="AI29410" s="24"/>
      <c r="AL29410" s="24"/>
      <c r="AO29410" s="24"/>
      <c r="AR29410" s="24"/>
      <c r="AU29410" s="24"/>
    </row>
    <row r="29411">
      <c r="J29411" s="18"/>
      <c r="N29411" s="24"/>
      <c r="Q29411" s="24"/>
      <c r="T29411" s="24"/>
      <c r="W29411" s="24"/>
      <c r="Z29411" s="24"/>
      <c r="AC29411" s="24"/>
      <c r="AI29411" s="24"/>
      <c r="AL29411" s="24"/>
      <c r="AO29411" s="24"/>
      <c r="AR29411" s="24"/>
      <c r="AU29411" s="24"/>
    </row>
    <row r="29412">
      <c r="J29412" s="18"/>
      <c r="N29412" s="24"/>
      <c r="Q29412" s="24"/>
      <c r="T29412" s="24"/>
      <c r="W29412" s="24"/>
      <c r="Z29412" s="24"/>
      <c r="AC29412" s="24"/>
      <c r="AI29412" s="24"/>
      <c r="AL29412" s="24"/>
      <c r="AO29412" s="24"/>
      <c r="AR29412" s="24"/>
      <c r="AU29412" s="24"/>
    </row>
    <row r="29413">
      <c r="J29413" s="18"/>
      <c r="N29413" s="24"/>
      <c r="Q29413" s="24"/>
      <c r="T29413" s="24"/>
      <c r="W29413" s="24"/>
      <c r="Z29413" s="24"/>
      <c r="AC29413" s="24"/>
      <c r="AI29413" s="24"/>
      <c r="AL29413" s="24"/>
      <c r="AO29413" s="24"/>
      <c r="AR29413" s="24"/>
      <c r="AU29413" s="24"/>
    </row>
    <row r="29414">
      <c r="J29414" s="18"/>
      <c r="N29414" s="24"/>
      <c r="Q29414" s="24"/>
      <c r="T29414" s="24"/>
      <c r="W29414" s="24"/>
      <c r="Z29414" s="24"/>
      <c r="AC29414" s="24"/>
      <c r="AI29414" s="24"/>
      <c r="AL29414" s="24"/>
      <c r="AO29414" s="24"/>
      <c r="AR29414" s="24"/>
      <c r="AU29414" s="24"/>
    </row>
    <row r="29415">
      <c r="J29415" s="18"/>
      <c r="N29415" s="24"/>
      <c r="Q29415" s="24"/>
      <c r="T29415" s="24"/>
      <c r="W29415" s="24"/>
      <c r="Z29415" s="24"/>
      <c r="AC29415" s="24"/>
      <c r="AI29415" s="24"/>
      <c r="AL29415" s="24"/>
      <c r="AO29415" s="24"/>
      <c r="AR29415" s="24"/>
      <c r="AU29415" s="24"/>
    </row>
    <row r="29416">
      <c r="J29416" s="18"/>
      <c r="N29416" s="24"/>
      <c r="Q29416" s="24"/>
      <c r="T29416" s="24"/>
      <c r="W29416" s="24"/>
      <c r="Z29416" s="24"/>
      <c r="AC29416" s="24"/>
      <c r="AI29416" s="24"/>
      <c r="AL29416" s="24"/>
      <c r="AO29416" s="24"/>
      <c r="AR29416" s="24"/>
      <c r="AU29416" s="24"/>
    </row>
    <row r="29417">
      <c r="J29417" s="18"/>
      <c r="N29417" s="24"/>
      <c r="Q29417" s="24"/>
      <c r="T29417" s="24"/>
      <c r="W29417" s="24"/>
      <c r="Z29417" s="24"/>
      <c r="AC29417" s="24"/>
      <c r="AI29417" s="24"/>
      <c r="AL29417" s="24"/>
      <c r="AO29417" s="24"/>
      <c r="AR29417" s="24"/>
      <c r="AU29417" s="24"/>
    </row>
    <row r="29418">
      <c r="J29418" s="18"/>
      <c r="N29418" s="24"/>
      <c r="Q29418" s="24"/>
      <c r="T29418" s="24"/>
      <c r="W29418" s="24"/>
      <c r="Z29418" s="24"/>
      <c r="AC29418" s="24"/>
      <c r="AI29418" s="24"/>
      <c r="AL29418" s="24"/>
      <c r="AO29418" s="24"/>
      <c r="AR29418" s="24"/>
      <c r="AU29418" s="24"/>
    </row>
    <row r="29419">
      <c r="J29419" s="18"/>
      <c r="N29419" s="24"/>
      <c r="Q29419" s="24"/>
      <c r="T29419" s="24"/>
      <c r="W29419" s="24"/>
      <c r="Z29419" s="24"/>
      <c r="AC29419" s="24"/>
      <c r="AI29419" s="24"/>
      <c r="AL29419" s="24"/>
      <c r="AO29419" s="24"/>
      <c r="AR29419" s="24"/>
      <c r="AU29419" s="24"/>
    </row>
    <row r="29420">
      <c r="J29420" s="18"/>
      <c r="N29420" s="24"/>
      <c r="Q29420" s="24"/>
      <c r="T29420" s="24"/>
      <c r="W29420" s="24"/>
      <c r="Z29420" s="24"/>
      <c r="AC29420" s="24"/>
      <c r="AI29420" s="24"/>
      <c r="AL29420" s="24"/>
      <c r="AO29420" s="24"/>
      <c r="AR29420" s="24"/>
      <c r="AU29420" s="24"/>
    </row>
    <row r="29421">
      <c r="J29421" s="18"/>
      <c r="N29421" s="24"/>
      <c r="Q29421" s="24"/>
      <c r="T29421" s="24"/>
      <c r="W29421" s="24"/>
      <c r="Z29421" s="24"/>
      <c r="AC29421" s="24"/>
      <c r="AI29421" s="24"/>
      <c r="AL29421" s="24"/>
      <c r="AO29421" s="24"/>
      <c r="AR29421" s="24"/>
      <c r="AU29421" s="24"/>
    </row>
    <row r="29422">
      <c r="J29422" s="18"/>
      <c r="N29422" s="24"/>
      <c r="Q29422" s="24"/>
      <c r="T29422" s="24"/>
      <c r="W29422" s="24"/>
      <c r="Z29422" s="24"/>
      <c r="AC29422" s="24"/>
      <c r="AI29422" s="24"/>
      <c r="AL29422" s="24"/>
      <c r="AO29422" s="24"/>
      <c r="AR29422" s="24"/>
      <c r="AU29422" s="24"/>
    </row>
    <row r="29423">
      <c r="J29423" s="18"/>
      <c r="N29423" s="24"/>
      <c r="Q29423" s="24"/>
      <c r="T29423" s="24"/>
      <c r="W29423" s="24"/>
      <c r="Z29423" s="24"/>
      <c r="AC29423" s="24"/>
      <c r="AI29423" s="24"/>
      <c r="AL29423" s="24"/>
      <c r="AO29423" s="24"/>
      <c r="AR29423" s="24"/>
      <c r="AU29423" s="24"/>
    </row>
    <row r="29424">
      <c r="J29424" s="18"/>
      <c r="N29424" s="24"/>
      <c r="Q29424" s="24"/>
      <c r="T29424" s="24"/>
      <c r="W29424" s="24"/>
      <c r="Z29424" s="24"/>
      <c r="AC29424" s="24"/>
      <c r="AI29424" s="24"/>
      <c r="AL29424" s="24"/>
      <c r="AO29424" s="24"/>
      <c r="AR29424" s="24"/>
      <c r="AU29424" s="24"/>
    </row>
    <row r="29425">
      <c r="J29425" s="18"/>
      <c r="N29425" s="24"/>
      <c r="Q29425" s="24"/>
      <c r="T29425" s="24"/>
      <c r="W29425" s="24"/>
      <c r="Z29425" s="24"/>
      <c r="AC29425" s="24"/>
      <c r="AI29425" s="24"/>
      <c r="AL29425" s="24"/>
      <c r="AO29425" s="24"/>
      <c r="AR29425" s="24"/>
      <c r="AU29425" s="24"/>
    </row>
    <row r="29426">
      <c r="J29426" s="18"/>
      <c r="N29426" s="24"/>
      <c r="Q29426" s="24"/>
      <c r="T29426" s="24"/>
      <c r="W29426" s="24"/>
      <c r="Z29426" s="24"/>
      <c r="AC29426" s="24"/>
      <c r="AI29426" s="24"/>
      <c r="AL29426" s="24"/>
      <c r="AO29426" s="24"/>
      <c r="AR29426" s="24"/>
      <c r="AU29426" s="24"/>
    </row>
    <row r="29427">
      <c r="J29427" s="18"/>
      <c r="N29427" s="24"/>
      <c r="Q29427" s="24"/>
      <c r="T29427" s="24"/>
      <c r="W29427" s="24"/>
      <c r="Z29427" s="24"/>
      <c r="AC29427" s="24"/>
      <c r="AI29427" s="24"/>
      <c r="AL29427" s="24"/>
      <c r="AO29427" s="24"/>
      <c r="AR29427" s="24"/>
      <c r="AU29427" s="24"/>
    </row>
    <row r="29428">
      <c r="J29428" s="18"/>
      <c r="N29428" s="24"/>
      <c r="Q29428" s="24"/>
      <c r="T29428" s="24"/>
      <c r="W29428" s="24"/>
      <c r="Z29428" s="24"/>
      <c r="AC29428" s="24"/>
      <c r="AI29428" s="24"/>
      <c r="AL29428" s="24"/>
      <c r="AO29428" s="24"/>
      <c r="AR29428" s="24"/>
      <c r="AU29428" s="24"/>
    </row>
    <row r="29429">
      <c r="J29429" s="18"/>
      <c r="N29429" s="24"/>
      <c r="Q29429" s="24"/>
      <c r="T29429" s="24"/>
      <c r="W29429" s="24"/>
      <c r="Z29429" s="24"/>
      <c r="AC29429" s="24"/>
      <c r="AI29429" s="24"/>
      <c r="AL29429" s="24"/>
      <c r="AO29429" s="24"/>
      <c r="AR29429" s="24"/>
      <c r="AU29429" s="24"/>
    </row>
    <row r="29430">
      <c r="J29430" s="18"/>
      <c r="N29430" s="24"/>
      <c r="Q29430" s="24"/>
      <c r="T29430" s="24"/>
      <c r="W29430" s="24"/>
      <c r="Z29430" s="24"/>
      <c r="AC29430" s="24"/>
      <c r="AI29430" s="24"/>
      <c r="AL29430" s="24"/>
      <c r="AO29430" s="24"/>
      <c r="AR29430" s="24"/>
      <c r="AU29430" s="24"/>
    </row>
    <row r="29431">
      <c r="J29431" s="18"/>
      <c r="N29431" s="24"/>
      <c r="Q29431" s="24"/>
      <c r="T29431" s="24"/>
      <c r="W29431" s="24"/>
      <c r="Z29431" s="24"/>
      <c r="AC29431" s="24"/>
      <c r="AI29431" s="24"/>
      <c r="AL29431" s="24"/>
      <c r="AO29431" s="24"/>
      <c r="AR29431" s="24"/>
      <c r="AU29431" s="24"/>
    </row>
    <row r="29432">
      <c r="J29432" s="18"/>
      <c r="N29432" s="24"/>
      <c r="Q29432" s="24"/>
      <c r="T29432" s="24"/>
      <c r="W29432" s="24"/>
      <c r="Z29432" s="24"/>
      <c r="AC29432" s="24"/>
      <c r="AI29432" s="24"/>
      <c r="AL29432" s="24"/>
      <c r="AO29432" s="24"/>
      <c r="AR29432" s="24"/>
      <c r="AU29432" s="24"/>
    </row>
    <row r="29433">
      <c r="J29433" s="18"/>
      <c r="N29433" s="24"/>
      <c r="Q29433" s="24"/>
      <c r="T29433" s="24"/>
      <c r="W29433" s="24"/>
      <c r="Z29433" s="24"/>
      <c r="AC29433" s="24"/>
      <c r="AI29433" s="24"/>
      <c r="AL29433" s="24"/>
      <c r="AO29433" s="24"/>
      <c r="AR29433" s="24"/>
      <c r="AU29433" s="24"/>
    </row>
    <row r="29434">
      <c r="J29434" s="18"/>
      <c r="N29434" s="24"/>
      <c r="Q29434" s="24"/>
      <c r="T29434" s="24"/>
      <c r="W29434" s="24"/>
      <c r="Z29434" s="24"/>
      <c r="AC29434" s="24"/>
      <c r="AI29434" s="24"/>
      <c r="AL29434" s="24"/>
      <c r="AO29434" s="24"/>
      <c r="AR29434" s="24"/>
      <c r="AU29434" s="24"/>
    </row>
    <row r="29435">
      <c r="J29435" s="18"/>
      <c r="N29435" s="24"/>
      <c r="Q29435" s="24"/>
      <c r="T29435" s="24"/>
      <c r="W29435" s="24"/>
      <c r="Z29435" s="24"/>
      <c r="AC29435" s="24"/>
      <c r="AI29435" s="24"/>
      <c r="AL29435" s="24"/>
      <c r="AO29435" s="24"/>
      <c r="AR29435" s="24"/>
      <c r="AU29435" s="24"/>
    </row>
    <row r="29436">
      <c r="J29436" s="18"/>
      <c r="N29436" s="24"/>
      <c r="Q29436" s="24"/>
      <c r="T29436" s="24"/>
      <c r="W29436" s="24"/>
      <c r="Z29436" s="24"/>
      <c r="AC29436" s="24"/>
      <c r="AI29436" s="24"/>
      <c r="AL29436" s="24"/>
      <c r="AO29436" s="24"/>
      <c r="AR29436" s="24"/>
      <c r="AU29436" s="24"/>
    </row>
    <row r="29437">
      <c r="J29437" s="18"/>
      <c r="N29437" s="24"/>
      <c r="Q29437" s="24"/>
      <c r="T29437" s="24"/>
      <c r="W29437" s="24"/>
      <c r="Z29437" s="24"/>
      <c r="AC29437" s="24"/>
      <c r="AI29437" s="24"/>
      <c r="AL29437" s="24"/>
      <c r="AO29437" s="24"/>
      <c r="AR29437" s="24"/>
      <c r="AU29437" s="24"/>
    </row>
    <row r="29438">
      <c r="J29438" s="18"/>
      <c r="N29438" s="24"/>
      <c r="Q29438" s="24"/>
      <c r="T29438" s="24"/>
      <c r="W29438" s="24"/>
      <c r="Z29438" s="24"/>
      <c r="AC29438" s="24"/>
      <c r="AI29438" s="24"/>
      <c r="AL29438" s="24"/>
      <c r="AO29438" s="24"/>
      <c r="AR29438" s="24"/>
      <c r="AU29438" s="24"/>
    </row>
    <row r="29439">
      <c r="J29439" s="18"/>
      <c r="N29439" s="24"/>
      <c r="Q29439" s="24"/>
      <c r="T29439" s="24"/>
      <c r="W29439" s="24"/>
      <c r="Z29439" s="24"/>
      <c r="AC29439" s="24"/>
      <c r="AI29439" s="24"/>
      <c r="AL29439" s="24"/>
      <c r="AO29439" s="24"/>
      <c r="AR29439" s="24"/>
      <c r="AU29439" s="24"/>
    </row>
    <row r="29440">
      <c r="J29440" s="18"/>
      <c r="N29440" s="24"/>
      <c r="Q29440" s="24"/>
      <c r="T29440" s="24"/>
      <c r="W29440" s="24"/>
      <c r="Z29440" s="24"/>
      <c r="AC29440" s="24"/>
      <c r="AI29440" s="24"/>
      <c r="AL29440" s="24"/>
      <c r="AO29440" s="24"/>
      <c r="AR29440" s="24"/>
      <c r="AU29440" s="24"/>
    </row>
    <row r="29441">
      <c r="J29441" s="18"/>
      <c r="N29441" s="24"/>
      <c r="Q29441" s="24"/>
      <c r="T29441" s="24"/>
      <c r="W29441" s="24"/>
      <c r="Z29441" s="24"/>
      <c r="AC29441" s="24"/>
      <c r="AI29441" s="24"/>
      <c r="AL29441" s="24"/>
      <c r="AO29441" s="24"/>
      <c r="AR29441" s="24"/>
      <c r="AU29441" s="24"/>
    </row>
    <row r="29442">
      <c r="J29442" s="18"/>
      <c r="N29442" s="24"/>
      <c r="Q29442" s="24"/>
      <c r="T29442" s="24"/>
      <c r="W29442" s="24"/>
      <c r="Z29442" s="24"/>
      <c r="AC29442" s="24"/>
      <c r="AI29442" s="24"/>
      <c r="AL29442" s="24"/>
      <c r="AO29442" s="24"/>
      <c r="AR29442" s="24"/>
      <c r="AU29442" s="24"/>
    </row>
    <row r="29443">
      <c r="J29443" s="18"/>
      <c r="N29443" s="24"/>
      <c r="Q29443" s="24"/>
      <c r="T29443" s="24"/>
      <c r="W29443" s="24"/>
      <c r="Z29443" s="24"/>
      <c r="AC29443" s="24"/>
      <c r="AI29443" s="24"/>
      <c r="AL29443" s="24"/>
      <c r="AO29443" s="24"/>
      <c r="AR29443" s="24"/>
      <c r="AU29443" s="24"/>
    </row>
    <row r="29444">
      <c r="J29444" s="18"/>
      <c r="N29444" s="24"/>
      <c r="Q29444" s="24"/>
      <c r="T29444" s="24"/>
      <c r="W29444" s="24"/>
      <c r="Z29444" s="24"/>
      <c r="AC29444" s="24"/>
      <c r="AI29444" s="24"/>
      <c r="AL29444" s="24"/>
      <c r="AO29444" s="24"/>
      <c r="AR29444" s="24"/>
      <c r="AU29444" s="24"/>
    </row>
    <row r="29445">
      <c r="J29445" s="18"/>
      <c r="N29445" s="24"/>
      <c r="Q29445" s="24"/>
      <c r="T29445" s="24"/>
      <c r="W29445" s="24"/>
      <c r="Z29445" s="24"/>
      <c r="AC29445" s="24"/>
      <c r="AI29445" s="24"/>
      <c r="AL29445" s="24"/>
      <c r="AO29445" s="24"/>
      <c r="AR29445" s="24"/>
      <c r="AU29445" s="24"/>
    </row>
    <row r="29446">
      <c r="J29446" s="18"/>
      <c r="N29446" s="24"/>
      <c r="Q29446" s="24"/>
      <c r="T29446" s="24"/>
      <c r="W29446" s="24"/>
      <c r="Z29446" s="24"/>
      <c r="AC29446" s="24"/>
      <c r="AI29446" s="24"/>
      <c r="AL29446" s="24"/>
      <c r="AO29446" s="24"/>
      <c r="AR29446" s="24"/>
      <c r="AU29446" s="24"/>
    </row>
    <row r="29447">
      <c r="J29447" s="18"/>
      <c r="N29447" s="24"/>
      <c r="Q29447" s="24"/>
      <c r="T29447" s="24"/>
      <c r="W29447" s="24"/>
      <c r="Z29447" s="24"/>
      <c r="AC29447" s="24"/>
      <c r="AI29447" s="24"/>
      <c r="AL29447" s="24"/>
      <c r="AO29447" s="24"/>
      <c r="AR29447" s="24"/>
      <c r="AU29447" s="24"/>
    </row>
    <row r="29448">
      <c r="J29448" s="18"/>
      <c r="N29448" s="24"/>
      <c r="Q29448" s="24"/>
      <c r="T29448" s="24"/>
      <c r="W29448" s="24"/>
      <c r="Z29448" s="24"/>
      <c r="AC29448" s="24"/>
      <c r="AI29448" s="24"/>
      <c r="AL29448" s="24"/>
      <c r="AO29448" s="24"/>
      <c r="AR29448" s="24"/>
      <c r="AU29448" s="24"/>
    </row>
    <row r="29449">
      <c r="J29449" s="18"/>
      <c r="N29449" s="24"/>
      <c r="Q29449" s="24"/>
      <c r="T29449" s="24"/>
      <c r="W29449" s="24"/>
      <c r="Z29449" s="24"/>
      <c r="AC29449" s="24"/>
      <c r="AI29449" s="24"/>
      <c r="AL29449" s="24"/>
      <c r="AO29449" s="24"/>
      <c r="AR29449" s="24"/>
      <c r="AU29449" s="24"/>
    </row>
    <row r="29450">
      <c r="J29450" s="18"/>
      <c r="N29450" s="24"/>
      <c r="Q29450" s="24"/>
      <c r="T29450" s="24"/>
      <c r="W29450" s="24"/>
      <c r="Z29450" s="24"/>
      <c r="AC29450" s="24"/>
      <c r="AI29450" s="24"/>
      <c r="AL29450" s="24"/>
      <c r="AO29450" s="24"/>
      <c r="AR29450" s="24"/>
      <c r="AU29450" s="24"/>
    </row>
    <row r="29451">
      <c r="J29451" s="18"/>
      <c r="N29451" s="24"/>
      <c r="Q29451" s="24"/>
      <c r="T29451" s="24"/>
      <c r="W29451" s="24"/>
      <c r="Z29451" s="24"/>
      <c r="AC29451" s="24"/>
      <c r="AI29451" s="24"/>
      <c r="AL29451" s="24"/>
      <c r="AO29451" s="24"/>
      <c r="AR29451" s="24"/>
      <c r="AU29451" s="24"/>
    </row>
    <row r="29452">
      <c r="J29452" s="18"/>
      <c r="N29452" s="24"/>
      <c r="Q29452" s="24"/>
      <c r="T29452" s="24"/>
      <c r="W29452" s="24"/>
      <c r="Z29452" s="24"/>
      <c r="AC29452" s="24"/>
      <c r="AI29452" s="24"/>
      <c r="AL29452" s="24"/>
      <c r="AO29452" s="24"/>
      <c r="AR29452" s="24"/>
      <c r="AU29452" s="24"/>
    </row>
    <row r="29453">
      <c r="J29453" s="18"/>
      <c r="N29453" s="24"/>
      <c r="Q29453" s="24"/>
      <c r="T29453" s="24"/>
      <c r="W29453" s="24"/>
      <c r="Z29453" s="24"/>
      <c r="AC29453" s="24"/>
      <c r="AI29453" s="24"/>
      <c r="AL29453" s="24"/>
      <c r="AO29453" s="24"/>
      <c r="AR29453" s="24"/>
      <c r="AU29453" s="24"/>
    </row>
    <row r="29454">
      <c r="J29454" s="18"/>
      <c r="N29454" s="24"/>
      <c r="Q29454" s="24"/>
      <c r="T29454" s="24"/>
      <c r="W29454" s="24"/>
      <c r="Z29454" s="24"/>
      <c r="AC29454" s="24"/>
      <c r="AI29454" s="24"/>
      <c r="AL29454" s="24"/>
      <c r="AO29454" s="24"/>
      <c r="AR29454" s="24"/>
      <c r="AU29454" s="24"/>
    </row>
    <row r="29455">
      <c r="J29455" s="18"/>
      <c r="N29455" s="24"/>
      <c r="Q29455" s="24"/>
      <c r="T29455" s="24"/>
      <c r="W29455" s="24"/>
      <c r="Z29455" s="24"/>
      <c r="AC29455" s="24"/>
      <c r="AI29455" s="24"/>
      <c r="AL29455" s="24"/>
      <c r="AO29455" s="24"/>
      <c r="AR29455" s="24"/>
      <c r="AU29455" s="24"/>
    </row>
    <row r="29456">
      <c r="J29456" s="18"/>
      <c r="N29456" s="24"/>
      <c r="Q29456" s="24"/>
      <c r="T29456" s="24"/>
      <c r="W29456" s="24"/>
      <c r="Z29456" s="24"/>
      <c r="AC29456" s="24"/>
      <c r="AI29456" s="24"/>
      <c r="AL29456" s="24"/>
      <c r="AO29456" s="24"/>
      <c r="AR29456" s="24"/>
      <c r="AU29456" s="24"/>
    </row>
    <row r="29457">
      <c r="J29457" s="18"/>
      <c r="N29457" s="24"/>
      <c r="Q29457" s="24"/>
      <c r="T29457" s="24"/>
      <c r="W29457" s="24"/>
      <c r="Z29457" s="24"/>
      <c r="AC29457" s="24"/>
      <c r="AI29457" s="24"/>
      <c r="AL29457" s="24"/>
      <c r="AO29457" s="24"/>
      <c r="AR29457" s="24"/>
      <c r="AU29457" s="24"/>
    </row>
    <row r="29458">
      <c r="J29458" s="18"/>
      <c r="N29458" s="24"/>
      <c r="Q29458" s="24"/>
      <c r="T29458" s="24"/>
      <c r="W29458" s="24"/>
      <c r="Z29458" s="24"/>
      <c r="AC29458" s="24"/>
      <c r="AI29458" s="24"/>
      <c r="AL29458" s="24"/>
      <c r="AO29458" s="24"/>
      <c r="AR29458" s="24"/>
      <c r="AU29458" s="24"/>
    </row>
    <row r="29459">
      <c r="J29459" s="18"/>
      <c r="N29459" s="24"/>
      <c r="Q29459" s="24"/>
      <c r="T29459" s="24"/>
      <c r="W29459" s="24"/>
      <c r="Z29459" s="24"/>
      <c r="AC29459" s="24"/>
      <c r="AI29459" s="24"/>
      <c r="AL29459" s="24"/>
      <c r="AO29459" s="24"/>
      <c r="AR29459" s="24"/>
      <c r="AU29459" s="24"/>
    </row>
    <row r="29460">
      <c r="J29460" s="18"/>
      <c r="N29460" s="24"/>
      <c r="Q29460" s="24"/>
      <c r="T29460" s="24"/>
      <c r="W29460" s="24"/>
      <c r="Z29460" s="24"/>
      <c r="AC29460" s="24"/>
      <c r="AI29460" s="24"/>
      <c r="AL29460" s="24"/>
      <c r="AO29460" s="24"/>
      <c r="AR29460" s="24"/>
      <c r="AU29460" s="24"/>
    </row>
    <row r="29461">
      <c r="J29461" s="18"/>
      <c r="N29461" s="24"/>
      <c r="Q29461" s="24"/>
      <c r="T29461" s="24"/>
      <c r="W29461" s="24"/>
      <c r="Z29461" s="24"/>
      <c r="AC29461" s="24"/>
      <c r="AI29461" s="24"/>
      <c r="AL29461" s="24"/>
      <c r="AO29461" s="24"/>
      <c r="AR29461" s="24"/>
      <c r="AU29461" s="24"/>
    </row>
    <row r="29462">
      <c r="J29462" s="18"/>
      <c r="N29462" s="24"/>
      <c r="Q29462" s="24"/>
      <c r="T29462" s="24"/>
      <c r="W29462" s="24"/>
      <c r="Z29462" s="24"/>
      <c r="AC29462" s="24"/>
      <c r="AI29462" s="24"/>
      <c r="AL29462" s="24"/>
      <c r="AO29462" s="24"/>
      <c r="AR29462" s="24"/>
      <c r="AU29462" s="24"/>
    </row>
    <row r="29463">
      <c r="J29463" s="18"/>
      <c r="N29463" s="24"/>
      <c r="Q29463" s="24"/>
      <c r="T29463" s="24"/>
      <c r="W29463" s="24"/>
      <c r="Z29463" s="24"/>
      <c r="AC29463" s="24"/>
      <c r="AI29463" s="24"/>
      <c r="AL29463" s="24"/>
      <c r="AO29463" s="24"/>
      <c r="AR29463" s="24"/>
      <c r="AU29463" s="24"/>
    </row>
    <row r="29464">
      <c r="J29464" s="18"/>
      <c r="N29464" s="24"/>
      <c r="Q29464" s="24"/>
      <c r="T29464" s="24"/>
      <c r="W29464" s="24"/>
      <c r="Z29464" s="24"/>
      <c r="AC29464" s="24"/>
      <c r="AI29464" s="24"/>
      <c r="AL29464" s="24"/>
      <c r="AO29464" s="24"/>
      <c r="AR29464" s="24"/>
      <c r="AU29464" s="24"/>
    </row>
    <row r="29465">
      <c r="J29465" s="18"/>
      <c r="N29465" s="24"/>
      <c r="Q29465" s="24"/>
      <c r="T29465" s="24"/>
      <c r="W29465" s="24"/>
      <c r="Z29465" s="24"/>
      <c r="AC29465" s="24"/>
      <c r="AI29465" s="24"/>
      <c r="AL29465" s="24"/>
      <c r="AO29465" s="24"/>
      <c r="AR29465" s="24"/>
      <c r="AU29465" s="24"/>
    </row>
    <row r="29466">
      <c r="J29466" s="18"/>
      <c r="N29466" s="24"/>
      <c r="Q29466" s="24"/>
      <c r="T29466" s="24"/>
      <c r="W29466" s="24"/>
      <c r="Z29466" s="24"/>
      <c r="AC29466" s="24"/>
      <c r="AI29466" s="24"/>
      <c r="AL29466" s="24"/>
      <c r="AO29466" s="24"/>
      <c r="AR29466" s="24"/>
      <c r="AU29466" s="24"/>
    </row>
    <row r="29467">
      <c r="J29467" s="18"/>
      <c r="N29467" s="24"/>
      <c r="Q29467" s="24"/>
      <c r="T29467" s="24"/>
      <c r="W29467" s="24"/>
      <c r="Z29467" s="24"/>
      <c r="AC29467" s="24"/>
      <c r="AI29467" s="24"/>
      <c r="AL29467" s="24"/>
      <c r="AO29467" s="24"/>
      <c r="AR29467" s="24"/>
      <c r="AU29467" s="24"/>
    </row>
    <row r="29468">
      <c r="J29468" s="18"/>
      <c r="N29468" s="24"/>
      <c r="Q29468" s="24"/>
      <c r="T29468" s="24"/>
      <c r="W29468" s="24"/>
      <c r="Z29468" s="24"/>
      <c r="AC29468" s="24"/>
      <c r="AI29468" s="24"/>
      <c r="AL29468" s="24"/>
      <c r="AO29468" s="24"/>
      <c r="AR29468" s="24"/>
      <c r="AU29468" s="24"/>
    </row>
    <row r="29469">
      <c r="J29469" s="18"/>
      <c r="N29469" s="24"/>
      <c r="Q29469" s="24"/>
      <c r="T29469" s="24"/>
      <c r="W29469" s="24"/>
      <c r="Z29469" s="24"/>
      <c r="AC29469" s="24"/>
      <c r="AI29469" s="24"/>
      <c r="AL29469" s="24"/>
      <c r="AO29469" s="24"/>
      <c r="AR29469" s="24"/>
      <c r="AU29469" s="24"/>
    </row>
    <row r="29470">
      <c r="J29470" s="18"/>
      <c r="N29470" s="24"/>
      <c r="Q29470" s="24"/>
      <c r="T29470" s="24"/>
      <c r="W29470" s="24"/>
      <c r="Z29470" s="24"/>
      <c r="AC29470" s="24"/>
      <c r="AI29470" s="24"/>
      <c r="AL29470" s="24"/>
      <c r="AO29470" s="24"/>
      <c r="AR29470" s="24"/>
      <c r="AU29470" s="24"/>
    </row>
    <row r="29471">
      <c r="J29471" s="18"/>
      <c r="N29471" s="24"/>
      <c r="Q29471" s="24"/>
      <c r="T29471" s="24"/>
      <c r="W29471" s="24"/>
      <c r="Z29471" s="24"/>
      <c r="AC29471" s="24"/>
      <c r="AI29471" s="24"/>
      <c r="AL29471" s="24"/>
      <c r="AO29471" s="24"/>
      <c r="AR29471" s="24"/>
      <c r="AU29471" s="24"/>
    </row>
    <row r="29472">
      <c r="J29472" s="18"/>
      <c r="N29472" s="24"/>
      <c r="Q29472" s="24"/>
      <c r="T29472" s="24"/>
      <c r="W29472" s="24"/>
      <c r="Z29472" s="24"/>
      <c r="AC29472" s="24"/>
      <c r="AI29472" s="24"/>
      <c r="AL29472" s="24"/>
      <c r="AO29472" s="24"/>
      <c r="AR29472" s="24"/>
      <c r="AU29472" s="24"/>
    </row>
    <row r="29473">
      <c r="J29473" s="18"/>
      <c r="N29473" s="24"/>
      <c r="Q29473" s="24"/>
      <c r="T29473" s="24"/>
      <c r="W29473" s="24"/>
      <c r="Z29473" s="24"/>
      <c r="AC29473" s="24"/>
      <c r="AI29473" s="24"/>
      <c r="AL29473" s="24"/>
      <c r="AO29473" s="24"/>
      <c r="AR29473" s="24"/>
      <c r="AU29473" s="24"/>
    </row>
    <row r="29474">
      <c r="J29474" s="18"/>
      <c r="N29474" s="24"/>
      <c r="Q29474" s="24"/>
      <c r="T29474" s="24"/>
      <c r="W29474" s="24"/>
      <c r="Z29474" s="24"/>
      <c r="AC29474" s="24"/>
      <c r="AI29474" s="24"/>
      <c r="AL29474" s="24"/>
      <c r="AO29474" s="24"/>
      <c r="AR29474" s="24"/>
      <c r="AU29474" s="24"/>
    </row>
    <row r="29475">
      <c r="J29475" s="18"/>
      <c r="N29475" s="24"/>
      <c r="Q29475" s="24"/>
      <c r="T29475" s="24"/>
      <c r="W29475" s="24"/>
      <c r="Z29475" s="24"/>
      <c r="AC29475" s="24"/>
      <c r="AI29475" s="24"/>
      <c r="AL29475" s="24"/>
      <c r="AO29475" s="24"/>
      <c r="AR29475" s="24"/>
      <c r="AU29475" s="24"/>
    </row>
    <row r="29476">
      <c r="J29476" s="18"/>
      <c r="N29476" s="24"/>
      <c r="Q29476" s="24"/>
      <c r="T29476" s="24"/>
      <c r="W29476" s="24"/>
      <c r="Z29476" s="24"/>
      <c r="AC29476" s="24"/>
      <c r="AI29476" s="24"/>
      <c r="AL29476" s="24"/>
      <c r="AO29476" s="24"/>
      <c r="AR29476" s="24"/>
      <c r="AU29476" s="24"/>
    </row>
    <row r="29477">
      <c r="J29477" s="18"/>
      <c r="N29477" s="24"/>
      <c r="Q29477" s="24"/>
      <c r="T29477" s="24"/>
      <c r="W29477" s="24"/>
      <c r="Z29477" s="24"/>
      <c r="AC29477" s="24"/>
      <c r="AI29477" s="24"/>
      <c r="AL29477" s="24"/>
      <c r="AO29477" s="24"/>
      <c r="AR29477" s="24"/>
      <c r="AU29477" s="24"/>
    </row>
    <row r="29478">
      <c r="J29478" s="18"/>
      <c r="N29478" s="24"/>
      <c r="Q29478" s="24"/>
      <c r="T29478" s="24"/>
      <c r="W29478" s="24"/>
      <c r="Z29478" s="24"/>
      <c r="AC29478" s="24"/>
      <c r="AI29478" s="24"/>
      <c r="AL29478" s="24"/>
      <c r="AO29478" s="24"/>
      <c r="AR29478" s="24"/>
      <c r="AU29478" s="24"/>
    </row>
    <row r="29479">
      <c r="J29479" s="18"/>
      <c r="N29479" s="24"/>
      <c r="Q29479" s="24"/>
      <c r="T29479" s="24"/>
      <c r="W29479" s="24"/>
      <c r="Z29479" s="24"/>
      <c r="AC29479" s="24"/>
      <c r="AI29479" s="24"/>
      <c r="AL29479" s="24"/>
      <c r="AO29479" s="24"/>
      <c r="AR29479" s="24"/>
      <c r="AU29479" s="24"/>
    </row>
    <row r="29480">
      <c r="J29480" s="18"/>
      <c r="N29480" s="24"/>
      <c r="Q29480" s="24"/>
      <c r="T29480" s="24"/>
      <c r="W29480" s="24"/>
      <c r="Z29480" s="24"/>
      <c r="AC29480" s="24"/>
      <c r="AI29480" s="24"/>
      <c r="AL29480" s="24"/>
      <c r="AO29480" s="24"/>
      <c r="AR29480" s="24"/>
      <c r="AU29480" s="24"/>
    </row>
    <row r="29481">
      <c r="J29481" s="18"/>
      <c r="N29481" s="24"/>
      <c r="Q29481" s="24"/>
      <c r="T29481" s="24"/>
      <c r="W29481" s="24"/>
      <c r="Z29481" s="24"/>
      <c r="AC29481" s="24"/>
      <c r="AI29481" s="24"/>
      <c r="AL29481" s="24"/>
      <c r="AO29481" s="24"/>
      <c r="AR29481" s="24"/>
      <c r="AU29481" s="24"/>
    </row>
    <row r="29482">
      <c r="J29482" s="18"/>
      <c r="N29482" s="24"/>
      <c r="Q29482" s="24"/>
      <c r="T29482" s="24"/>
      <c r="W29482" s="24"/>
      <c r="Z29482" s="24"/>
      <c r="AC29482" s="24"/>
      <c r="AI29482" s="24"/>
      <c r="AL29482" s="24"/>
      <c r="AO29482" s="24"/>
      <c r="AR29482" s="24"/>
      <c r="AU29482" s="24"/>
    </row>
    <row r="29483">
      <c r="J29483" s="18"/>
      <c r="N29483" s="24"/>
      <c r="Q29483" s="24"/>
      <c r="T29483" s="24"/>
      <c r="W29483" s="24"/>
      <c r="Z29483" s="24"/>
      <c r="AC29483" s="24"/>
      <c r="AI29483" s="24"/>
      <c r="AL29483" s="24"/>
      <c r="AO29483" s="24"/>
      <c r="AR29483" s="24"/>
      <c r="AU29483" s="24"/>
    </row>
    <row r="29484">
      <c r="J29484" s="18"/>
      <c r="N29484" s="24"/>
      <c r="Q29484" s="24"/>
      <c r="T29484" s="24"/>
      <c r="W29484" s="24"/>
      <c r="Z29484" s="24"/>
      <c r="AC29484" s="24"/>
      <c r="AI29484" s="24"/>
      <c r="AL29484" s="24"/>
      <c r="AO29484" s="24"/>
      <c r="AR29484" s="24"/>
      <c r="AU29484" s="24"/>
    </row>
    <row r="29485">
      <c r="J29485" s="18"/>
      <c r="N29485" s="24"/>
      <c r="Q29485" s="24"/>
      <c r="T29485" s="24"/>
      <c r="W29485" s="24"/>
      <c r="Z29485" s="24"/>
      <c r="AC29485" s="24"/>
      <c r="AI29485" s="24"/>
      <c r="AL29485" s="24"/>
      <c r="AO29485" s="24"/>
      <c r="AR29485" s="24"/>
      <c r="AU29485" s="24"/>
    </row>
    <row r="29486">
      <c r="J29486" s="18"/>
      <c r="N29486" s="24"/>
      <c r="Q29486" s="24"/>
      <c r="T29486" s="24"/>
      <c r="W29486" s="24"/>
      <c r="Z29486" s="24"/>
      <c r="AC29486" s="24"/>
      <c r="AI29486" s="24"/>
      <c r="AL29486" s="24"/>
      <c r="AO29486" s="24"/>
      <c r="AR29486" s="24"/>
      <c r="AU29486" s="24"/>
    </row>
    <row r="29487">
      <c r="J29487" s="18"/>
      <c r="N29487" s="24"/>
      <c r="Q29487" s="24"/>
      <c r="T29487" s="24"/>
      <c r="W29487" s="24"/>
      <c r="Z29487" s="24"/>
      <c r="AC29487" s="24"/>
      <c r="AI29487" s="24"/>
      <c r="AL29487" s="24"/>
      <c r="AO29487" s="24"/>
      <c r="AR29487" s="24"/>
      <c r="AU29487" s="24"/>
    </row>
    <row r="29488">
      <c r="J29488" s="18"/>
      <c r="N29488" s="24"/>
      <c r="Q29488" s="24"/>
      <c r="T29488" s="24"/>
      <c r="W29488" s="24"/>
      <c r="Z29488" s="24"/>
      <c r="AC29488" s="24"/>
      <c r="AI29488" s="24"/>
      <c r="AL29488" s="24"/>
      <c r="AO29488" s="24"/>
      <c r="AR29488" s="24"/>
      <c r="AU29488" s="24"/>
    </row>
    <row r="29489">
      <c r="J29489" s="18"/>
      <c r="N29489" s="24"/>
      <c r="Q29489" s="24"/>
      <c r="T29489" s="24"/>
      <c r="W29489" s="24"/>
      <c r="Z29489" s="24"/>
      <c r="AC29489" s="24"/>
      <c r="AI29489" s="24"/>
      <c r="AL29489" s="24"/>
      <c r="AO29489" s="24"/>
      <c r="AR29489" s="24"/>
      <c r="AU29489" s="24"/>
    </row>
    <row r="29490">
      <c r="J29490" s="18"/>
      <c r="N29490" s="24"/>
      <c r="Q29490" s="24"/>
      <c r="T29490" s="24"/>
      <c r="W29490" s="24"/>
      <c r="Z29490" s="24"/>
      <c r="AC29490" s="24"/>
      <c r="AI29490" s="24"/>
      <c r="AL29490" s="24"/>
      <c r="AO29490" s="24"/>
      <c r="AR29490" s="24"/>
      <c r="AU29490" s="24"/>
    </row>
    <row r="29491">
      <c r="J29491" s="18"/>
      <c r="N29491" s="24"/>
      <c r="Q29491" s="24"/>
      <c r="T29491" s="24"/>
      <c r="W29491" s="24"/>
      <c r="Z29491" s="24"/>
      <c r="AC29491" s="24"/>
      <c r="AI29491" s="24"/>
      <c r="AL29491" s="24"/>
      <c r="AO29491" s="24"/>
      <c r="AR29491" s="24"/>
      <c r="AU29491" s="24"/>
    </row>
    <row r="29492">
      <c r="J29492" s="18"/>
      <c r="N29492" s="24"/>
      <c r="Q29492" s="24"/>
      <c r="T29492" s="24"/>
      <c r="W29492" s="24"/>
      <c r="Z29492" s="24"/>
      <c r="AC29492" s="24"/>
      <c r="AI29492" s="24"/>
      <c r="AL29492" s="24"/>
      <c r="AO29492" s="24"/>
      <c r="AR29492" s="24"/>
      <c r="AU29492" s="24"/>
    </row>
    <row r="29493">
      <c r="J29493" s="18"/>
      <c r="N29493" s="24"/>
      <c r="Q29493" s="24"/>
      <c r="T29493" s="24"/>
      <c r="W29493" s="24"/>
      <c r="Z29493" s="24"/>
      <c r="AC29493" s="24"/>
      <c r="AI29493" s="24"/>
      <c r="AL29493" s="24"/>
      <c r="AO29493" s="24"/>
      <c r="AR29493" s="24"/>
      <c r="AU29493" s="24"/>
    </row>
    <row r="29494">
      <c r="J29494" s="18"/>
      <c r="N29494" s="24"/>
      <c r="Q29494" s="24"/>
      <c r="T29494" s="24"/>
      <c r="W29494" s="24"/>
      <c r="Z29494" s="24"/>
      <c r="AC29494" s="24"/>
      <c r="AI29494" s="24"/>
      <c r="AL29494" s="24"/>
      <c r="AO29494" s="24"/>
      <c r="AR29494" s="24"/>
      <c r="AU29494" s="24"/>
    </row>
    <row r="29495">
      <c r="J29495" s="18"/>
      <c r="N29495" s="24"/>
      <c r="Q29495" s="24"/>
      <c r="T29495" s="24"/>
      <c r="W29495" s="24"/>
      <c r="Z29495" s="24"/>
      <c r="AC29495" s="24"/>
      <c r="AI29495" s="24"/>
      <c r="AL29495" s="24"/>
      <c r="AO29495" s="24"/>
      <c r="AR29495" s="24"/>
      <c r="AU29495" s="24"/>
    </row>
    <row r="29496">
      <c r="J29496" s="18"/>
      <c r="N29496" s="24"/>
      <c r="Q29496" s="24"/>
      <c r="T29496" s="24"/>
      <c r="W29496" s="24"/>
      <c r="Z29496" s="24"/>
      <c r="AC29496" s="24"/>
      <c r="AI29496" s="24"/>
      <c r="AL29496" s="24"/>
      <c r="AO29496" s="24"/>
      <c r="AR29496" s="24"/>
      <c r="AU29496" s="24"/>
    </row>
    <row r="29497">
      <c r="J29497" s="18"/>
      <c r="N29497" s="24"/>
      <c r="Q29497" s="24"/>
      <c r="T29497" s="24"/>
      <c r="W29497" s="24"/>
      <c r="Z29497" s="24"/>
      <c r="AC29497" s="24"/>
      <c r="AI29497" s="24"/>
      <c r="AL29497" s="24"/>
      <c r="AO29497" s="24"/>
      <c r="AR29497" s="24"/>
      <c r="AU29497" s="24"/>
    </row>
    <row r="29498">
      <c r="J29498" s="18"/>
      <c r="N29498" s="24"/>
      <c r="Q29498" s="24"/>
      <c r="T29498" s="24"/>
      <c r="W29498" s="24"/>
      <c r="Z29498" s="24"/>
      <c r="AC29498" s="24"/>
      <c r="AI29498" s="24"/>
      <c r="AL29498" s="24"/>
      <c r="AO29498" s="24"/>
      <c r="AR29498" s="24"/>
      <c r="AU29498" s="24"/>
    </row>
    <row r="29499">
      <c r="J29499" s="18"/>
      <c r="N29499" s="24"/>
      <c r="Q29499" s="24"/>
      <c r="T29499" s="24"/>
      <c r="W29499" s="24"/>
      <c r="Z29499" s="24"/>
      <c r="AC29499" s="24"/>
      <c r="AI29499" s="24"/>
      <c r="AL29499" s="24"/>
      <c r="AO29499" s="24"/>
      <c r="AR29499" s="24"/>
      <c r="AU29499" s="24"/>
    </row>
    <row r="29500">
      <c r="J29500" s="18"/>
      <c r="N29500" s="24"/>
      <c r="Q29500" s="24"/>
      <c r="T29500" s="24"/>
      <c r="W29500" s="24"/>
      <c r="Z29500" s="24"/>
      <c r="AC29500" s="24"/>
      <c r="AI29500" s="24"/>
      <c r="AL29500" s="24"/>
      <c r="AO29500" s="24"/>
      <c r="AR29500" s="24"/>
      <c r="AU29500" s="24"/>
    </row>
    <row r="29501">
      <c r="J29501" s="18"/>
      <c r="N29501" s="24"/>
      <c r="Q29501" s="24"/>
      <c r="T29501" s="24"/>
      <c r="W29501" s="24"/>
      <c r="Z29501" s="24"/>
      <c r="AC29501" s="24"/>
      <c r="AI29501" s="24"/>
      <c r="AL29501" s="24"/>
      <c r="AO29501" s="24"/>
      <c r="AR29501" s="24"/>
      <c r="AU29501" s="24"/>
    </row>
    <row r="29502">
      <c r="J29502" s="18"/>
      <c r="N29502" s="24"/>
      <c r="Q29502" s="24"/>
      <c r="T29502" s="24"/>
      <c r="W29502" s="24"/>
      <c r="Z29502" s="24"/>
      <c r="AC29502" s="24"/>
      <c r="AI29502" s="24"/>
      <c r="AL29502" s="24"/>
      <c r="AO29502" s="24"/>
      <c r="AR29502" s="24"/>
      <c r="AU29502" s="24"/>
    </row>
    <row r="29503">
      <c r="J29503" s="18"/>
      <c r="N29503" s="24"/>
      <c r="Q29503" s="24"/>
      <c r="T29503" s="24"/>
      <c r="W29503" s="24"/>
      <c r="Z29503" s="24"/>
      <c r="AC29503" s="24"/>
      <c r="AI29503" s="24"/>
      <c r="AL29503" s="24"/>
      <c r="AO29503" s="24"/>
      <c r="AR29503" s="24"/>
      <c r="AU29503" s="24"/>
    </row>
    <row r="29504">
      <c r="J29504" s="18"/>
      <c r="N29504" s="24"/>
      <c r="Q29504" s="24"/>
      <c r="T29504" s="24"/>
      <c r="W29504" s="24"/>
      <c r="Z29504" s="24"/>
      <c r="AC29504" s="24"/>
      <c r="AI29504" s="24"/>
      <c r="AL29504" s="24"/>
      <c r="AO29504" s="24"/>
      <c r="AR29504" s="24"/>
      <c r="AU29504" s="24"/>
    </row>
    <row r="29505">
      <c r="J29505" s="18"/>
      <c r="N29505" s="24"/>
      <c r="Q29505" s="24"/>
      <c r="T29505" s="24"/>
      <c r="W29505" s="24"/>
      <c r="Z29505" s="24"/>
      <c r="AC29505" s="24"/>
      <c r="AI29505" s="24"/>
      <c r="AL29505" s="24"/>
      <c r="AO29505" s="24"/>
      <c r="AR29505" s="24"/>
      <c r="AU29505" s="24"/>
    </row>
    <row r="29506">
      <c r="J29506" s="18"/>
      <c r="N29506" s="24"/>
      <c r="Q29506" s="24"/>
      <c r="T29506" s="24"/>
      <c r="W29506" s="24"/>
      <c r="Z29506" s="24"/>
      <c r="AC29506" s="24"/>
      <c r="AI29506" s="24"/>
      <c r="AL29506" s="24"/>
      <c r="AO29506" s="24"/>
      <c r="AR29506" s="24"/>
      <c r="AU29506" s="24"/>
    </row>
    <row r="29507">
      <c r="J29507" s="18"/>
      <c r="N29507" s="24"/>
      <c r="Q29507" s="24"/>
      <c r="T29507" s="24"/>
      <c r="W29507" s="24"/>
      <c r="Z29507" s="24"/>
      <c r="AC29507" s="24"/>
      <c r="AI29507" s="24"/>
      <c r="AL29507" s="24"/>
      <c r="AO29507" s="24"/>
      <c r="AR29507" s="24"/>
      <c r="AU29507" s="24"/>
    </row>
    <row r="29508">
      <c r="J29508" s="18"/>
      <c r="N29508" s="24"/>
      <c r="Q29508" s="24"/>
      <c r="T29508" s="24"/>
      <c r="W29508" s="24"/>
      <c r="Z29508" s="24"/>
      <c r="AC29508" s="24"/>
      <c r="AI29508" s="24"/>
      <c r="AL29508" s="24"/>
      <c r="AO29508" s="24"/>
      <c r="AR29508" s="24"/>
      <c r="AU29508" s="24"/>
    </row>
    <row r="29509">
      <c r="J29509" s="18"/>
      <c r="N29509" s="24"/>
      <c r="Q29509" s="24"/>
      <c r="T29509" s="24"/>
      <c r="W29509" s="24"/>
      <c r="Z29509" s="24"/>
      <c r="AC29509" s="24"/>
      <c r="AI29509" s="24"/>
      <c r="AL29509" s="24"/>
      <c r="AO29509" s="24"/>
      <c r="AR29509" s="24"/>
      <c r="AU29509" s="24"/>
    </row>
    <row r="29510">
      <c r="J29510" s="18"/>
      <c r="N29510" s="24"/>
      <c r="Q29510" s="24"/>
      <c r="T29510" s="24"/>
      <c r="W29510" s="24"/>
      <c r="Z29510" s="24"/>
      <c r="AC29510" s="24"/>
      <c r="AI29510" s="24"/>
      <c r="AL29510" s="24"/>
      <c r="AO29510" s="24"/>
      <c r="AR29510" s="24"/>
      <c r="AU29510" s="24"/>
    </row>
    <row r="29511">
      <c r="J29511" s="18"/>
      <c r="N29511" s="24"/>
      <c r="Q29511" s="24"/>
      <c r="T29511" s="24"/>
      <c r="W29511" s="24"/>
      <c r="Z29511" s="24"/>
      <c r="AC29511" s="24"/>
      <c r="AI29511" s="24"/>
      <c r="AL29511" s="24"/>
      <c r="AO29511" s="24"/>
      <c r="AR29511" s="24"/>
      <c r="AU29511" s="24"/>
    </row>
    <row r="29512">
      <c r="J29512" s="18"/>
      <c r="N29512" s="24"/>
      <c r="Q29512" s="24"/>
      <c r="T29512" s="24"/>
      <c r="W29512" s="24"/>
      <c r="Z29512" s="24"/>
      <c r="AC29512" s="24"/>
      <c r="AI29512" s="24"/>
      <c r="AL29512" s="24"/>
      <c r="AO29512" s="24"/>
      <c r="AR29512" s="24"/>
      <c r="AU29512" s="24"/>
    </row>
    <row r="29513">
      <c r="J29513" s="18"/>
      <c r="N29513" s="24"/>
      <c r="Q29513" s="24"/>
      <c r="T29513" s="24"/>
      <c r="W29513" s="24"/>
      <c r="Z29513" s="24"/>
      <c r="AC29513" s="24"/>
      <c r="AI29513" s="24"/>
      <c r="AL29513" s="24"/>
      <c r="AO29513" s="24"/>
      <c r="AR29513" s="24"/>
      <c r="AU29513" s="24"/>
    </row>
    <row r="29514">
      <c r="J29514" s="18"/>
      <c r="N29514" s="24"/>
      <c r="Q29514" s="24"/>
      <c r="T29514" s="24"/>
      <c r="W29514" s="24"/>
      <c r="Z29514" s="24"/>
      <c r="AC29514" s="24"/>
      <c r="AI29514" s="24"/>
      <c r="AL29514" s="24"/>
      <c r="AO29514" s="24"/>
      <c r="AR29514" s="24"/>
      <c r="AU29514" s="24"/>
    </row>
    <row r="29515">
      <c r="J29515" s="18"/>
      <c r="N29515" s="24"/>
      <c r="Q29515" s="24"/>
      <c r="T29515" s="24"/>
      <c r="W29515" s="24"/>
      <c r="Z29515" s="24"/>
      <c r="AC29515" s="24"/>
      <c r="AI29515" s="24"/>
      <c r="AL29515" s="24"/>
      <c r="AO29515" s="24"/>
      <c r="AR29515" s="24"/>
      <c r="AU29515" s="24"/>
    </row>
    <row r="29516">
      <c r="J29516" s="18"/>
      <c r="N29516" s="24"/>
      <c r="Q29516" s="24"/>
      <c r="T29516" s="24"/>
      <c r="W29516" s="24"/>
      <c r="Z29516" s="24"/>
      <c r="AC29516" s="24"/>
      <c r="AI29516" s="24"/>
      <c r="AL29516" s="24"/>
      <c r="AO29516" s="24"/>
      <c r="AR29516" s="24"/>
      <c r="AU29516" s="24"/>
    </row>
    <row r="29517">
      <c r="J29517" s="18"/>
      <c r="N29517" s="24"/>
      <c r="Q29517" s="24"/>
      <c r="T29517" s="24"/>
      <c r="W29517" s="24"/>
      <c r="Z29517" s="24"/>
      <c r="AC29517" s="24"/>
      <c r="AI29517" s="24"/>
      <c r="AL29517" s="24"/>
      <c r="AO29517" s="24"/>
      <c r="AR29517" s="24"/>
      <c r="AU29517" s="24"/>
    </row>
    <row r="29518">
      <c r="J29518" s="18"/>
      <c r="N29518" s="24"/>
      <c r="Q29518" s="24"/>
      <c r="T29518" s="24"/>
      <c r="W29518" s="24"/>
      <c r="Z29518" s="24"/>
      <c r="AC29518" s="24"/>
      <c r="AI29518" s="24"/>
      <c r="AL29518" s="24"/>
      <c r="AO29518" s="24"/>
      <c r="AR29518" s="24"/>
      <c r="AU29518" s="24"/>
    </row>
    <row r="29519">
      <c r="J29519" s="18"/>
      <c r="N29519" s="24"/>
      <c r="Q29519" s="24"/>
      <c r="T29519" s="24"/>
      <c r="W29519" s="24"/>
      <c r="Z29519" s="24"/>
      <c r="AC29519" s="24"/>
      <c r="AI29519" s="24"/>
      <c r="AL29519" s="24"/>
      <c r="AO29519" s="24"/>
      <c r="AR29519" s="24"/>
      <c r="AU29519" s="24"/>
    </row>
    <row r="29520">
      <c r="J29520" s="18"/>
      <c r="N29520" s="24"/>
      <c r="Q29520" s="24"/>
      <c r="T29520" s="24"/>
      <c r="W29520" s="24"/>
      <c r="Z29520" s="24"/>
      <c r="AC29520" s="24"/>
      <c r="AI29520" s="24"/>
      <c r="AL29520" s="24"/>
      <c r="AO29520" s="24"/>
      <c r="AR29520" s="24"/>
      <c r="AU29520" s="24"/>
    </row>
    <row r="29521">
      <c r="J29521" s="18"/>
      <c r="N29521" s="24"/>
      <c r="Q29521" s="24"/>
      <c r="T29521" s="24"/>
      <c r="W29521" s="24"/>
      <c r="Z29521" s="24"/>
      <c r="AC29521" s="24"/>
      <c r="AI29521" s="24"/>
      <c r="AL29521" s="24"/>
      <c r="AO29521" s="24"/>
      <c r="AR29521" s="24"/>
      <c r="AU29521" s="24"/>
    </row>
    <row r="29522">
      <c r="J29522" s="18"/>
      <c r="N29522" s="24"/>
      <c r="Q29522" s="24"/>
      <c r="T29522" s="24"/>
      <c r="W29522" s="24"/>
      <c r="Z29522" s="24"/>
      <c r="AC29522" s="24"/>
      <c r="AI29522" s="24"/>
      <c r="AL29522" s="24"/>
      <c r="AO29522" s="24"/>
      <c r="AR29522" s="24"/>
      <c r="AU29522" s="24"/>
    </row>
    <row r="29523">
      <c r="J29523" s="18"/>
      <c r="N29523" s="24"/>
      <c r="Q29523" s="24"/>
      <c r="T29523" s="24"/>
      <c r="W29523" s="24"/>
      <c r="Z29523" s="24"/>
      <c r="AC29523" s="24"/>
      <c r="AI29523" s="24"/>
      <c r="AL29523" s="24"/>
      <c r="AO29523" s="24"/>
      <c r="AR29523" s="24"/>
      <c r="AU29523" s="24"/>
    </row>
    <row r="29524">
      <c r="J29524" s="18"/>
      <c r="N29524" s="24"/>
      <c r="Q29524" s="24"/>
      <c r="T29524" s="24"/>
      <c r="W29524" s="24"/>
      <c r="Z29524" s="24"/>
      <c r="AC29524" s="24"/>
      <c r="AI29524" s="24"/>
      <c r="AL29524" s="24"/>
      <c r="AO29524" s="24"/>
      <c r="AR29524" s="24"/>
      <c r="AU29524" s="24"/>
    </row>
    <row r="29525">
      <c r="J29525" s="18"/>
      <c r="N29525" s="24"/>
      <c r="Q29525" s="24"/>
      <c r="T29525" s="24"/>
      <c r="W29525" s="24"/>
      <c r="Z29525" s="24"/>
      <c r="AC29525" s="24"/>
      <c r="AI29525" s="24"/>
      <c r="AL29525" s="24"/>
      <c r="AO29525" s="24"/>
      <c r="AR29525" s="24"/>
      <c r="AU29525" s="24"/>
    </row>
    <row r="29526">
      <c r="J29526" s="18"/>
      <c r="N29526" s="24"/>
      <c r="Q29526" s="24"/>
      <c r="T29526" s="24"/>
      <c r="W29526" s="24"/>
      <c r="Z29526" s="24"/>
      <c r="AC29526" s="24"/>
      <c r="AI29526" s="24"/>
      <c r="AL29526" s="24"/>
      <c r="AO29526" s="24"/>
      <c r="AR29526" s="24"/>
      <c r="AU29526" s="24"/>
    </row>
    <row r="29527">
      <c r="J29527" s="18"/>
      <c r="N29527" s="24"/>
      <c r="Q29527" s="24"/>
      <c r="T29527" s="24"/>
      <c r="W29527" s="24"/>
      <c r="Z29527" s="24"/>
      <c r="AC29527" s="24"/>
      <c r="AI29527" s="24"/>
      <c r="AL29527" s="24"/>
      <c r="AO29527" s="24"/>
      <c r="AR29527" s="24"/>
      <c r="AU29527" s="24"/>
    </row>
    <row r="29528">
      <c r="J29528" s="18"/>
      <c r="N29528" s="24"/>
      <c r="Q29528" s="24"/>
      <c r="T29528" s="24"/>
      <c r="W29528" s="24"/>
      <c r="Z29528" s="24"/>
      <c r="AC29528" s="24"/>
      <c r="AI29528" s="24"/>
      <c r="AL29528" s="24"/>
      <c r="AO29528" s="24"/>
      <c r="AR29528" s="24"/>
      <c r="AU29528" s="24"/>
    </row>
    <row r="29529">
      <c r="J29529" s="18"/>
      <c r="N29529" s="24"/>
      <c r="Q29529" s="24"/>
      <c r="T29529" s="24"/>
      <c r="W29529" s="24"/>
      <c r="Z29529" s="24"/>
      <c r="AC29529" s="24"/>
      <c r="AI29529" s="24"/>
      <c r="AL29529" s="24"/>
      <c r="AO29529" s="24"/>
      <c r="AR29529" s="24"/>
      <c r="AU29529" s="24"/>
    </row>
    <row r="29530">
      <c r="J29530" s="18"/>
      <c r="N29530" s="24"/>
      <c r="Q29530" s="24"/>
      <c r="T29530" s="24"/>
      <c r="W29530" s="24"/>
      <c r="Z29530" s="24"/>
      <c r="AC29530" s="24"/>
      <c r="AI29530" s="24"/>
      <c r="AL29530" s="24"/>
      <c r="AO29530" s="24"/>
      <c r="AR29530" s="24"/>
      <c r="AU29530" s="24"/>
    </row>
    <row r="29531">
      <c r="J29531" s="18"/>
      <c r="N29531" s="24"/>
      <c r="Q29531" s="24"/>
      <c r="T29531" s="24"/>
      <c r="W29531" s="24"/>
      <c r="Z29531" s="24"/>
      <c r="AC29531" s="24"/>
      <c r="AI29531" s="24"/>
      <c r="AL29531" s="24"/>
      <c r="AO29531" s="24"/>
      <c r="AR29531" s="24"/>
      <c r="AU29531" s="24"/>
    </row>
    <row r="29532">
      <c r="J29532" s="18"/>
      <c r="N29532" s="24"/>
      <c r="Q29532" s="24"/>
      <c r="T29532" s="24"/>
      <c r="W29532" s="24"/>
      <c r="Z29532" s="24"/>
      <c r="AC29532" s="24"/>
      <c r="AI29532" s="24"/>
      <c r="AL29532" s="24"/>
      <c r="AO29532" s="24"/>
      <c r="AR29532" s="24"/>
      <c r="AU29532" s="24"/>
    </row>
    <row r="29533">
      <c r="J29533" s="18"/>
      <c r="N29533" s="24"/>
      <c r="Q29533" s="24"/>
      <c r="T29533" s="24"/>
      <c r="W29533" s="24"/>
      <c r="Z29533" s="24"/>
      <c r="AC29533" s="24"/>
      <c r="AI29533" s="24"/>
      <c r="AL29533" s="24"/>
      <c r="AO29533" s="24"/>
      <c r="AR29533" s="24"/>
      <c r="AU29533" s="24"/>
    </row>
    <row r="29534">
      <c r="J29534" s="18"/>
      <c r="N29534" s="24"/>
      <c r="Q29534" s="24"/>
      <c r="T29534" s="24"/>
      <c r="W29534" s="24"/>
      <c r="Z29534" s="24"/>
      <c r="AC29534" s="24"/>
      <c r="AI29534" s="24"/>
      <c r="AL29534" s="24"/>
      <c r="AO29534" s="24"/>
      <c r="AR29534" s="24"/>
      <c r="AU29534" s="24"/>
    </row>
    <row r="29535">
      <c r="J29535" s="18"/>
      <c r="N29535" s="24"/>
      <c r="Q29535" s="24"/>
      <c r="T29535" s="24"/>
      <c r="W29535" s="24"/>
      <c r="Z29535" s="24"/>
      <c r="AC29535" s="24"/>
      <c r="AI29535" s="24"/>
      <c r="AL29535" s="24"/>
      <c r="AO29535" s="24"/>
      <c r="AR29535" s="24"/>
      <c r="AU29535" s="24"/>
    </row>
    <row r="29536">
      <c r="J29536" s="18"/>
      <c r="N29536" s="24"/>
      <c r="Q29536" s="24"/>
      <c r="T29536" s="24"/>
      <c r="W29536" s="24"/>
      <c r="Z29536" s="24"/>
      <c r="AC29536" s="24"/>
      <c r="AI29536" s="24"/>
      <c r="AL29536" s="24"/>
      <c r="AO29536" s="24"/>
      <c r="AR29536" s="24"/>
      <c r="AU29536" s="24"/>
    </row>
    <row r="29537">
      <c r="J29537" s="18"/>
      <c r="N29537" s="24"/>
      <c r="Q29537" s="24"/>
      <c r="T29537" s="24"/>
      <c r="W29537" s="24"/>
      <c r="Z29537" s="24"/>
      <c r="AC29537" s="24"/>
      <c r="AI29537" s="24"/>
      <c r="AL29537" s="24"/>
      <c r="AO29537" s="24"/>
      <c r="AR29537" s="24"/>
      <c r="AU29537" s="24"/>
    </row>
    <row r="29538">
      <c r="J29538" s="18"/>
      <c r="N29538" s="24"/>
      <c r="Q29538" s="24"/>
      <c r="T29538" s="24"/>
      <c r="W29538" s="24"/>
      <c r="Z29538" s="24"/>
      <c r="AC29538" s="24"/>
      <c r="AI29538" s="24"/>
      <c r="AL29538" s="24"/>
      <c r="AO29538" s="24"/>
      <c r="AR29538" s="24"/>
      <c r="AU29538" s="24"/>
    </row>
    <row r="29539">
      <c r="J29539" s="18"/>
      <c r="N29539" s="24"/>
      <c r="Q29539" s="24"/>
      <c r="T29539" s="24"/>
      <c r="W29539" s="24"/>
      <c r="Z29539" s="24"/>
      <c r="AC29539" s="24"/>
      <c r="AI29539" s="24"/>
      <c r="AL29539" s="24"/>
      <c r="AO29539" s="24"/>
      <c r="AR29539" s="24"/>
      <c r="AU29539" s="24"/>
    </row>
    <row r="29540">
      <c r="J29540" s="18"/>
      <c r="N29540" s="24"/>
      <c r="Q29540" s="24"/>
      <c r="T29540" s="24"/>
      <c r="W29540" s="24"/>
      <c r="Z29540" s="24"/>
      <c r="AC29540" s="24"/>
      <c r="AI29540" s="24"/>
      <c r="AL29540" s="24"/>
      <c r="AO29540" s="24"/>
      <c r="AR29540" s="24"/>
      <c r="AU29540" s="24"/>
    </row>
    <row r="29541">
      <c r="J29541" s="18"/>
      <c r="N29541" s="24"/>
      <c r="Q29541" s="24"/>
      <c r="T29541" s="24"/>
      <c r="W29541" s="24"/>
      <c r="Z29541" s="24"/>
      <c r="AC29541" s="24"/>
      <c r="AI29541" s="24"/>
      <c r="AL29541" s="24"/>
      <c r="AO29541" s="24"/>
      <c r="AR29541" s="24"/>
      <c r="AU29541" s="24"/>
    </row>
    <row r="29542">
      <c r="J29542" s="18"/>
      <c r="N29542" s="24"/>
      <c r="Q29542" s="24"/>
      <c r="T29542" s="24"/>
      <c r="W29542" s="24"/>
      <c r="Z29542" s="24"/>
      <c r="AC29542" s="24"/>
      <c r="AI29542" s="24"/>
      <c r="AL29542" s="24"/>
      <c r="AO29542" s="24"/>
      <c r="AR29542" s="24"/>
      <c r="AU29542" s="24"/>
    </row>
    <row r="29543">
      <c r="J29543" s="18"/>
      <c r="N29543" s="24"/>
      <c r="Q29543" s="24"/>
      <c r="T29543" s="24"/>
      <c r="W29543" s="24"/>
      <c r="Z29543" s="24"/>
      <c r="AC29543" s="24"/>
      <c r="AI29543" s="24"/>
      <c r="AL29543" s="24"/>
      <c r="AO29543" s="24"/>
      <c r="AR29543" s="24"/>
      <c r="AU29543" s="24"/>
    </row>
    <row r="29544">
      <c r="J29544" s="18"/>
      <c r="N29544" s="24"/>
      <c r="Q29544" s="24"/>
      <c r="T29544" s="24"/>
      <c r="W29544" s="24"/>
      <c r="Z29544" s="24"/>
      <c r="AC29544" s="24"/>
      <c r="AI29544" s="24"/>
      <c r="AL29544" s="24"/>
      <c r="AO29544" s="24"/>
      <c r="AR29544" s="24"/>
      <c r="AU29544" s="24"/>
    </row>
    <row r="29545">
      <c r="J29545" s="18"/>
      <c r="N29545" s="24"/>
      <c r="Q29545" s="24"/>
      <c r="T29545" s="24"/>
      <c r="W29545" s="24"/>
      <c r="Z29545" s="24"/>
      <c r="AC29545" s="24"/>
      <c r="AI29545" s="24"/>
      <c r="AL29545" s="24"/>
      <c r="AO29545" s="24"/>
      <c r="AR29545" s="24"/>
      <c r="AU29545" s="24"/>
    </row>
    <row r="29546">
      <c r="J29546" s="18"/>
      <c r="N29546" s="24"/>
      <c r="Q29546" s="24"/>
      <c r="T29546" s="24"/>
      <c r="W29546" s="24"/>
      <c r="Z29546" s="24"/>
      <c r="AC29546" s="24"/>
      <c r="AI29546" s="24"/>
      <c r="AL29546" s="24"/>
      <c r="AO29546" s="24"/>
      <c r="AR29546" s="24"/>
      <c r="AU29546" s="24"/>
    </row>
    <row r="29547">
      <c r="J29547" s="18"/>
      <c r="N29547" s="24"/>
      <c r="Q29547" s="24"/>
      <c r="T29547" s="24"/>
      <c r="W29547" s="24"/>
      <c r="Z29547" s="24"/>
      <c r="AC29547" s="24"/>
      <c r="AI29547" s="24"/>
      <c r="AL29547" s="24"/>
      <c r="AO29547" s="24"/>
      <c r="AR29547" s="24"/>
      <c r="AU29547" s="24"/>
    </row>
    <row r="29548">
      <c r="J29548" s="18"/>
      <c r="N29548" s="24"/>
      <c r="Q29548" s="24"/>
      <c r="T29548" s="24"/>
      <c r="W29548" s="24"/>
      <c r="Z29548" s="24"/>
      <c r="AC29548" s="24"/>
      <c r="AI29548" s="24"/>
      <c r="AL29548" s="24"/>
      <c r="AO29548" s="24"/>
      <c r="AR29548" s="24"/>
      <c r="AU29548" s="24"/>
    </row>
    <row r="29549">
      <c r="J29549" s="18"/>
      <c r="N29549" s="24"/>
      <c r="Q29549" s="24"/>
      <c r="T29549" s="24"/>
      <c r="W29549" s="24"/>
      <c r="Z29549" s="24"/>
      <c r="AC29549" s="24"/>
      <c r="AI29549" s="24"/>
      <c r="AL29549" s="24"/>
      <c r="AO29549" s="24"/>
      <c r="AR29549" s="24"/>
      <c r="AU29549" s="24"/>
    </row>
    <row r="29550">
      <c r="J29550" s="18"/>
      <c r="N29550" s="24"/>
      <c r="Q29550" s="24"/>
      <c r="T29550" s="24"/>
      <c r="W29550" s="24"/>
      <c r="Z29550" s="24"/>
      <c r="AC29550" s="24"/>
      <c r="AI29550" s="24"/>
      <c r="AL29550" s="24"/>
      <c r="AO29550" s="24"/>
      <c r="AR29550" s="24"/>
      <c r="AU29550" s="24"/>
    </row>
    <row r="29551">
      <c r="J29551" s="18"/>
      <c r="N29551" s="24"/>
      <c r="Q29551" s="24"/>
      <c r="T29551" s="24"/>
      <c r="W29551" s="24"/>
      <c r="Z29551" s="24"/>
      <c r="AC29551" s="24"/>
      <c r="AI29551" s="24"/>
      <c r="AL29551" s="24"/>
      <c r="AO29551" s="24"/>
      <c r="AR29551" s="24"/>
      <c r="AU29551" s="24"/>
    </row>
    <row r="29552">
      <c r="J29552" s="18"/>
      <c r="N29552" s="24"/>
      <c r="Q29552" s="24"/>
      <c r="T29552" s="24"/>
      <c r="W29552" s="24"/>
      <c r="Z29552" s="24"/>
      <c r="AC29552" s="24"/>
      <c r="AI29552" s="24"/>
      <c r="AL29552" s="24"/>
      <c r="AO29552" s="24"/>
      <c r="AR29552" s="24"/>
      <c r="AU29552" s="24"/>
    </row>
    <row r="29553">
      <c r="J29553" s="18"/>
      <c r="N29553" s="24"/>
      <c r="Q29553" s="24"/>
      <c r="T29553" s="24"/>
      <c r="W29553" s="24"/>
      <c r="Z29553" s="24"/>
      <c r="AC29553" s="24"/>
      <c r="AI29553" s="24"/>
      <c r="AL29553" s="24"/>
      <c r="AO29553" s="24"/>
      <c r="AR29553" s="24"/>
      <c r="AU29553" s="24"/>
    </row>
    <row r="29554">
      <c r="J29554" s="18"/>
      <c r="N29554" s="24"/>
      <c r="Q29554" s="24"/>
      <c r="T29554" s="24"/>
      <c r="W29554" s="24"/>
      <c r="Z29554" s="24"/>
      <c r="AC29554" s="24"/>
      <c r="AI29554" s="24"/>
      <c r="AL29554" s="24"/>
      <c r="AO29554" s="24"/>
      <c r="AR29554" s="24"/>
      <c r="AU29554" s="24"/>
    </row>
    <row r="29555">
      <c r="J29555" s="18"/>
      <c r="N29555" s="24"/>
      <c r="Q29555" s="24"/>
      <c r="T29555" s="24"/>
      <c r="W29555" s="24"/>
      <c r="Z29555" s="24"/>
      <c r="AC29555" s="24"/>
      <c r="AI29555" s="24"/>
      <c r="AL29555" s="24"/>
      <c r="AO29555" s="24"/>
      <c r="AR29555" s="24"/>
      <c r="AU29555" s="24"/>
    </row>
    <row r="29556">
      <c r="J29556" s="18"/>
      <c r="N29556" s="24"/>
      <c r="Q29556" s="24"/>
      <c r="T29556" s="24"/>
      <c r="W29556" s="24"/>
      <c r="Z29556" s="24"/>
      <c r="AC29556" s="24"/>
      <c r="AI29556" s="24"/>
      <c r="AL29556" s="24"/>
      <c r="AO29556" s="24"/>
      <c r="AR29556" s="24"/>
      <c r="AU29556" s="24"/>
    </row>
    <row r="29557">
      <c r="J29557" s="18"/>
      <c r="N29557" s="24"/>
      <c r="Q29557" s="24"/>
      <c r="T29557" s="24"/>
      <c r="W29557" s="24"/>
      <c r="Z29557" s="24"/>
      <c r="AC29557" s="24"/>
      <c r="AI29557" s="24"/>
      <c r="AL29557" s="24"/>
      <c r="AO29557" s="24"/>
      <c r="AR29557" s="24"/>
      <c r="AU29557" s="24"/>
    </row>
    <row r="29558">
      <c r="J29558" s="18"/>
      <c r="N29558" s="24"/>
      <c r="Q29558" s="24"/>
      <c r="T29558" s="24"/>
      <c r="W29558" s="24"/>
      <c r="Z29558" s="24"/>
      <c r="AC29558" s="24"/>
      <c r="AI29558" s="24"/>
      <c r="AL29558" s="24"/>
      <c r="AO29558" s="24"/>
      <c r="AR29558" s="24"/>
      <c r="AU29558" s="24"/>
    </row>
    <row r="29559">
      <c r="J29559" s="18"/>
      <c r="N29559" s="24"/>
      <c r="Q29559" s="24"/>
      <c r="T29559" s="24"/>
      <c r="W29559" s="24"/>
      <c r="Z29559" s="24"/>
      <c r="AC29559" s="24"/>
      <c r="AI29559" s="24"/>
      <c r="AL29559" s="24"/>
      <c r="AO29559" s="24"/>
      <c r="AR29559" s="24"/>
      <c r="AU29559" s="24"/>
    </row>
    <row r="29560">
      <c r="J29560" s="18"/>
      <c r="N29560" s="24"/>
      <c r="Q29560" s="24"/>
      <c r="T29560" s="24"/>
      <c r="W29560" s="24"/>
      <c r="Z29560" s="24"/>
      <c r="AC29560" s="24"/>
      <c r="AI29560" s="24"/>
      <c r="AL29560" s="24"/>
      <c r="AO29560" s="24"/>
      <c r="AR29560" s="24"/>
      <c r="AU29560" s="24"/>
    </row>
    <row r="29561">
      <c r="J29561" s="18"/>
      <c r="N29561" s="24"/>
      <c r="Q29561" s="24"/>
      <c r="T29561" s="24"/>
      <c r="W29561" s="24"/>
      <c r="Z29561" s="24"/>
      <c r="AC29561" s="24"/>
      <c r="AI29561" s="24"/>
      <c r="AL29561" s="24"/>
      <c r="AO29561" s="24"/>
      <c r="AR29561" s="24"/>
      <c r="AU29561" s="24"/>
    </row>
    <row r="29562">
      <c r="J29562" s="18"/>
      <c r="N29562" s="24"/>
      <c r="Q29562" s="24"/>
      <c r="T29562" s="24"/>
      <c r="W29562" s="24"/>
      <c r="Z29562" s="24"/>
      <c r="AC29562" s="24"/>
      <c r="AI29562" s="24"/>
      <c r="AL29562" s="24"/>
      <c r="AO29562" s="24"/>
      <c r="AR29562" s="24"/>
      <c r="AU29562" s="24"/>
    </row>
    <row r="29563">
      <c r="J29563" s="18"/>
      <c r="N29563" s="24"/>
      <c r="Q29563" s="24"/>
      <c r="T29563" s="24"/>
      <c r="W29563" s="24"/>
      <c r="Z29563" s="24"/>
      <c r="AC29563" s="24"/>
      <c r="AI29563" s="24"/>
      <c r="AL29563" s="24"/>
      <c r="AO29563" s="24"/>
      <c r="AR29563" s="24"/>
      <c r="AU29563" s="24"/>
    </row>
    <row r="29564">
      <c r="J29564" s="18"/>
      <c r="N29564" s="24"/>
      <c r="Q29564" s="24"/>
      <c r="T29564" s="24"/>
      <c r="W29564" s="24"/>
      <c r="Z29564" s="24"/>
      <c r="AC29564" s="24"/>
      <c r="AI29564" s="24"/>
      <c r="AL29564" s="24"/>
      <c r="AO29564" s="24"/>
      <c r="AR29564" s="24"/>
      <c r="AU29564" s="24"/>
    </row>
    <row r="29565">
      <c r="J29565" s="18"/>
      <c r="N29565" s="24"/>
      <c r="Q29565" s="24"/>
      <c r="T29565" s="24"/>
      <c r="W29565" s="24"/>
      <c r="Z29565" s="24"/>
      <c r="AC29565" s="24"/>
      <c r="AI29565" s="24"/>
      <c r="AL29565" s="24"/>
      <c r="AO29565" s="24"/>
      <c r="AR29565" s="24"/>
      <c r="AU29565" s="24"/>
    </row>
    <row r="29566">
      <c r="J29566" s="18"/>
      <c r="N29566" s="24"/>
      <c r="Q29566" s="24"/>
      <c r="T29566" s="24"/>
      <c r="W29566" s="24"/>
      <c r="Z29566" s="24"/>
      <c r="AC29566" s="24"/>
      <c r="AI29566" s="24"/>
      <c r="AL29566" s="24"/>
      <c r="AO29566" s="24"/>
      <c r="AR29566" s="24"/>
      <c r="AU29566" s="24"/>
    </row>
    <row r="29567">
      <c r="J29567" s="18"/>
      <c r="N29567" s="24"/>
      <c r="Q29567" s="24"/>
      <c r="T29567" s="24"/>
      <c r="W29567" s="24"/>
      <c r="Z29567" s="24"/>
      <c r="AC29567" s="24"/>
      <c r="AI29567" s="24"/>
      <c r="AL29567" s="24"/>
      <c r="AO29567" s="24"/>
      <c r="AR29567" s="24"/>
      <c r="AU29567" s="24"/>
    </row>
    <row r="29568">
      <c r="J29568" s="18"/>
      <c r="N29568" s="24"/>
      <c r="Q29568" s="24"/>
      <c r="T29568" s="24"/>
      <c r="W29568" s="24"/>
      <c r="Z29568" s="24"/>
      <c r="AC29568" s="24"/>
      <c r="AI29568" s="24"/>
      <c r="AL29568" s="24"/>
      <c r="AO29568" s="24"/>
      <c r="AR29568" s="24"/>
      <c r="AU29568" s="24"/>
    </row>
    <row r="29569">
      <c r="J29569" s="18"/>
      <c r="N29569" s="24"/>
      <c r="Q29569" s="24"/>
      <c r="T29569" s="24"/>
      <c r="W29569" s="24"/>
      <c r="Z29569" s="24"/>
      <c r="AC29569" s="24"/>
      <c r="AI29569" s="24"/>
      <c r="AL29569" s="24"/>
      <c r="AO29569" s="24"/>
      <c r="AR29569" s="24"/>
      <c r="AU29569" s="24"/>
    </row>
    <row r="29570">
      <c r="J29570" s="18"/>
      <c r="N29570" s="24"/>
      <c r="Q29570" s="24"/>
      <c r="T29570" s="24"/>
      <c r="W29570" s="24"/>
      <c r="Z29570" s="24"/>
      <c r="AC29570" s="24"/>
      <c r="AI29570" s="24"/>
      <c r="AL29570" s="24"/>
      <c r="AO29570" s="24"/>
      <c r="AR29570" s="24"/>
      <c r="AU29570" s="24"/>
    </row>
    <row r="29571">
      <c r="J29571" s="18"/>
      <c r="N29571" s="24"/>
      <c r="Q29571" s="24"/>
      <c r="T29571" s="24"/>
      <c r="W29571" s="24"/>
      <c r="Z29571" s="24"/>
      <c r="AC29571" s="24"/>
      <c r="AI29571" s="24"/>
      <c r="AL29571" s="24"/>
      <c r="AO29571" s="24"/>
      <c r="AR29571" s="24"/>
      <c r="AU29571" s="24"/>
    </row>
    <row r="29572">
      <c r="J29572" s="18"/>
      <c r="N29572" s="24"/>
      <c r="Q29572" s="24"/>
      <c r="T29572" s="24"/>
      <c r="W29572" s="24"/>
      <c r="Z29572" s="24"/>
      <c r="AC29572" s="24"/>
      <c r="AI29572" s="24"/>
      <c r="AL29572" s="24"/>
      <c r="AO29572" s="24"/>
      <c r="AR29572" s="24"/>
      <c r="AU29572" s="24"/>
    </row>
    <row r="29573">
      <c r="J29573" s="18"/>
      <c r="N29573" s="24"/>
      <c r="Q29573" s="24"/>
      <c r="T29573" s="24"/>
      <c r="W29573" s="24"/>
      <c r="Z29573" s="24"/>
      <c r="AC29573" s="24"/>
      <c r="AI29573" s="24"/>
      <c r="AL29573" s="24"/>
      <c r="AO29573" s="24"/>
      <c r="AR29573" s="24"/>
      <c r="AU29573" s="24"/>
    </row>
    <row r="29574">
      <c r="J29574" s="18"/>
      <c r="N29574" s="24"/>
      <c r="Q29574" s="24"/>
      <c r="T29574" s="24"/>
      <c r="W29574" s="24"/>
      <c r="Z29574" s="24"/>
      <c r="AC29574" s="24"/>
      <c r="AI29574" s="24"/>
      <c r="AL29574" s="24"/>
      <c r="AO29574" s="24"/>
      <c r="AR29574" s="24"/>
      <c r="AU29574" s="24"/>
    </row>
    <row r="29575">
      <c r="J29575" s="18"/>
      <c r="N29575" s="24"/>
      <c r="Q29575" s="24"/>
      <c r="T29575" s="24"/>
      <c r="W29575" s="24"/>
      <c r="Z29575" s="24"/>
      <c r="AC29575" s="24"/>
      <c r="AI29575" s="24"/>
      <c r="AL29575" s="24"/>
      <c r="AO29575" s="24"/>
      <c r="AR29575" s="24"/>
      <c r="AU29575" s="24"/>
    </row>
    <row r="29576">
      <c r="J29576" s="18"/>
      <c r="N29576" s="24"/>
      <c r="Q29576" s="24"/>
      <c r="T29576" s="24"/>
      <c r="W29576" s="24"/>
      <c r="Z29576" s="24"/>
      <c r="AC29576" s="24"/>
      <c r="AI29576" s="24"/>
      <c r="AL29576" s="24"/>
      <c r="AO29576" s="24"/>
      <c r="AR29576" s="24"/>
      <c r="AU29576" s="24"/>
    </row>
    <row r="29577">
      <c r="J29577" s="18"/>
      <c r="N29577" s="24"/>
      <c r="Q29577" s="24"/>
      <c r="T29577" s="24"/>
      <c r="W29577" s="24"/>
      <c r="Z29577" s="24"/>
      <c r="AC29577" s="24"/>
      <c r="AI29577" s="24"/>
      <c r="AL29577" s="24"/>
      <c r="AO29577" s="24"/>
      <c r="AR29577" s="24"/>
      <c r="AU29577" s="24"/>
    </row>
    <row r="29578">
      <c r="J29578" s="18"/>
      <c r="N29578" s="24"/>
      <c r="Q29578" s="24"/>
      <c r="T29578" s="24"/>
      <c r="W29578" s="24"/>
      <c r="Z29578" s="24"/>
      <c r="AC29578" s="24"/>
      <c r="AI29578" s="24"/>
      <c r="AL29578" s="24"/>
      <c r="AO29578" s="24"/>
      <c r="AR29578" s="24"/>
      <c r="AU29578" s="24"/>
    </row>
    <row r="29579">
      <c r="J29579" s="18"/>
      <c r="N29579" s="24"/>
      <c r="Q29579" s="24"/>
      <c r="T29579" s="24"/>
      <c r="W29579" s="24"/>
      <c r="Z29579" s="24"/>
      <c r="AC29579" s="24"/>
      <c r="AI29579" s="24"/>
      <c r="AL29579" s="24"/>
      <c r="AO29579" s="24"/>
      <c r="AR29579" s="24"/>
      <c r="AU29579" s="24"/>
    </row>
    <row r="29580">
      <c r="J29580" s="18"/>
      <c r="N29580" s="24"/>
      <c r="Q29580" s="24"/>
      <c r="T29580" s="24"/>
      <c r="W29580" s="24"/>
      <c r="Z29580" s="24"/>
      <c r="AC29580" s="24"/>
      <c r="AI29580" s="24"/>
      <c r="AL29580" s="24"/>
      <c r="AO29580" s="24"/>
      <c r="AR29580" s="24"/>
      <c r="AU29580" s="24"/>
    </row>
    <row r="29581">
      <c r="J29581" s="18"/>
      <c r="N29581" s="24"/>
      <c r="Q29581" s="24"/>
      <c r="T29581" s="24"/>
      <c r="W29581" s="24"/>
      <c r="Z29581" s="24"/>
      <c r="AC29581" s="24"/>
      <c r="AI29581" s="24"/>
      <c r="AL29581" s="24"/>
      <c r="AO29581" s="24"/>
      <c r="AR29581" s="24"/>
      <c r="AU29581" s="24"/>
    </row>
    <row r="29582">
      <c r="J29582" s="18"/>
      <c r="N29582" s="24"/>
      <c r="Q29582" s="24"/>
      <c r="T29582" s="24"/>
      <c r="W29582" s="24"/>
      <c r="Z29582" s="24"/>
      <c r="AC29582" s="24"/>
      <c r="AI29582" s="24"/>
      <c r="AL29582" s="24"/>
      <c r="AO29582" s="24"/>
      <c r="AR29582" s="24"/>
      <c r="AU29582" s="24"/>
    </row>
    <row r="29583">
      <c r="J29583" s="18"/>
      <c r="N29583" s="24"/>
      <c r="Q29583" s="24"/>
      <c r="T29583" s="24"/>
      <c r="W29583" s="24"/>
      <c r="Z29583" s="24"/>
      <c r="AC29583" s="24"/>
      <c r="AI29583" s="24"/>
      <c r="AL29583" s="24"/>
      <c r="AO29583" s="24"/>
      <c r="AR29583" s="24"/>
      <c r="AU29583" s="24"/>
    </row>
    <row r="29584">
      <c r="J29584" s="18"/>
      <c r="N29584" s="24"/>
      <c r="Q29584" s="24"/>
      <c r="T29584" s="24"/>
      <c r="W29584" s="24"/>
      <c r="Z29584" s="24"/>
      <c r="AC29584" s="24"/>
      <c r="AI29584" s="24"/>
      <c r="AL29584" s="24"/>
      <c r="AO29584" s="24"/>
      <c r="AR29584" s="24"/>
      <c r="AU29584" s="24"/>
    </row>
    <row r="29585">
      <c r="J29585" s="18"/>
      <c r="N29585" s="24"/>
      <c r="Q29585" s="24"/>
      <c r="T29585" s="24"/>
      <c r="W29585" s="24"/>
      <c r="Z29585" s="24"/>
      <c r="AC29585" s="24"/>
      <c r="AI29585" s="24"/>
      <c r="AL29585" s="24"/>
      <c r="AO29585" s="24"/>
      <c r="AR29585" s="24"/>
      <c r="AU29585" s="24"/>
    </row>
    <row r="29586">
      <c r="J29586" s="18"/>
      <c r="N29586" s="24"/>
      <c r="Q29586" s="24"/>
      <c r="T29586" s="24"/>
      <c r="W29586" s="24"/>
      <c r="Z29586" s="24"/>
      <c r="AC29586" s="24"/>
      <c r="AI29586" s="24"/>
      <c r="AL29586" s="24"/>
      <c r="AO29586" s="24"/>
      <c r="AR29586" s="24"/>
      <c r="AU29586" s="24"/>
    </row>
    <row r="29587">
      <c r="J29587" s="18"/>
      <c r="N29587" s="24"/>
      <c r="Q29587" s="24"/>
      <c r="T29587" s="24"/>
      <c r="W29587" s="24"/>
      <c r="Z29587" s="24"/>
      <c r="AC29587" s="24"/>
      <c r="AI29587" s="24"/>
      <c r="AL29587" s="24"/>
      <c r="AO29587" s="24"/>
      <c r="AR29587" s="24"/>
      <c r="AU29587" s="24"/>
    </row>
    <row r="29588">
      <c r="J29588" s="18"/>
      <c r="N29588" s="24"/>
      <c r="Q29588" s="24"/>
      <c r="T29588" s="24"/>
      <c r="W29588" s="24"/>
      <c r="Z29588" s="24"/>
      <c r="AC29588" s="24"/>
      <c r="AI29588" s="24"/>
      <c r="AL29588" s="24"/>
      <c r="AO29588" s="24"/>
      <c r="AR29588" s="24"/>
      <c r="AU29588" s="24"/>
    </row>
    <row r="29589">
      <c r="J29589" s="18"/>
      <c r="N29589" s="24"/>
      <c r="Q29589" s="24"/>
      <c r="T29589" s="24"/>
      <c r="W29589" s="24"/>
      <c r="Z29589" s="24"/>
      <c r="AC29589" s="24"/>
      <c r="AI29589" s="24"/>
      <c r="AL29589" s="24"/>
      <c r="AO29589" s="24"/>
      <c r="AR29589" s="24"/>
      <c r="AU29589" s="24"/>
    </row>
    <row r="29590">
      <c r="J29590" s="18"/>
      <c r="N29590" s="24"/>
      <c r="Q29590" s="24"/>
      <c r="T29590" s="24"/>
      <c r="W29590" s="24"/>
      <c r="Z29590" s="24"/>
      <c r="AC29590" s="24"/>
      <c r="AI29590" s="24"/>
      <c r="AL29590" s="24"/>
      <c r="AO29590" s="24"/>
      <c r="AR29590" s="24"/>
      <c r="AU29590" s="24"/>
    </row>
    <row r="29591">
      <c r="J29591" s="18"/>
      <c r="N29591" s="24"/>
      <c r="Q29591" s="24"/>
      <c r="T29591" s="24"/>
      <c r="W29591" s="24"/>
      <c r="Z29591" s="24"/>
      <c r="AC29591" s="24"/>
      <c r="AI29591" s="24"/>
      <c r="AL29591" s="24"/>
      <c r="AO29591" s="24"/>
      <c r="AR29591" s="24"/>
      <c r="AU29591" s="24"/>
    </row>
    <row r="29592">
      <c r="J29592" s="18"/>
      <c r="N29592" s="24"/>
      <c r="Q29592" s="24"/>
      <c r="T29592" s="24"/>
      <c r="W29592" s="24"/>
      <c r="Z29592" s="24"/>
      <c r="AC29592" s="24"/>
      <c r="AI29592" s="24"/>
      <c r="AL29592" s="24"/>
      <c r="AO29592" s="24"/>
      <c r="AR29592" s="24"/>
      <c r="AU29592" s="24"/>
    </row>
    <row r="29593">
      <c r="J29593" s="18"/>
      <c r="N29593" s="24"/>
      <c r="Q29593" s="24"/>
      <c r="T29593" s="24"/>
      <c r="W29593" s="24"/>
      <c r="Z29593" s="24"/>
      <c r="AC29593" s="24"/>
      <c r="AI29593" s="24"/>
      <c r="AL29593" s="24"/>
      <c r="AO29593" s="24"/>
      <c r="AR29593" s="24"/>
      <c r="AU29593" s="24"/>
    </row>
    <row r="29594">
      <c r="J29594" s="18"/>
      <c r="N29594" s="24"/>
      <c r="Q29594" s="24"/>
      <c r="T29594" s="24"/>
      <c r="W29594" s="24"/>
      <c r="Z29594" s="24"/>
      <c r="AC29594" s="24"/>
      <c r="AI29594" s="24"/>
      <c r="AL29594" s="24"/>
      <c r="AO29594" s="24"/>
      <c r="AR29594" s="24"/>
      <c r="AU29594" s="24"/>
    </row>
    <row r="29595">
      <c r="J29595" s="18"/>
      <c r="N29595" s="24"/>
      <c r="Q29595" s="24"/>
      <c r="T29595" s="24"/>
      <c r="W29595" s="24"/>
      <c r="Z29595" s="24"/>
      <c r="AC29595" s="24"/>
      <c r="AI29595" s="24"/>
      <c r="AL29595" s="24"/>
      <c r="AO29595" s="24"/>
      <c r="AR29595" s="24"/>
      <c r="AU29595" s="24"/>
    </row>
    <row r="29596">
      <c r="J29596" s="18"/>
      <c r="N29596" s="24"/>
      <c r="Q29596" s="24"/>
      <c r="T29596" s="24"/>
      <c r="W29596" s="24"/>
      <c r="Z29596" s="24"/>
      <c r="AC29596" s="24"/>
      <c r="AI29596" s="24"/>
      <c r="AL29596" s="24"/>
      <c r="AO29596" s="24"/>
      <c r="AR29596" s="24"/>
      <c r="AU29596" s="24"/>
    </row>
    <row r="29597">
      <c r="J29597" s="18"/>
      <c r="N29597" s="24"/>
      <c r="Q29597" s="24"/>
      <c r="T29597" s="24"/>
      <c r="W29597" s="24"/>
      <c r="Z29597" s="24"/>
      <c r="AC29597" s="24"/>
      <c r="AI29597" s="24"/>
      <c r="AL29597" s="24"/>
      <c r="AO29597" s="24"/>
      <c r="AR29597" s="24"/>
      <c r="AU29597" s="24"/>
    </row>
    <row r="29598">
      <c r="J29598" s="18"/>
      <c r="N29598" s="24"/>
      <c r="Q29598" s="24"/>
      <c r="T29598" s="24"/>
      <c r="W29598" s="24"/>
      <c r="Z29598" s="24"/>
      <c r="AC29598" s="24"/>
      <c r="AI29598" s="24"/>
      <c r="AL29598" s="24"/>
      <c r="AO29598" s="24"/>
      <c r="AR29598" s="24"/>
      <c r="AU29598" s="24"/>
    </row>
    <row r="29599">
      <c r="J29599" s="18"/>
      <c r="N29599" s="24"/>
      <c r="Q29599" s="24"/>
      <c r="T29599" s="24"/>
      <c r="W29599" s="24"/>
      <c r="Z29599" s="24"/>
      <c r="AC29599" s="24"/>
      <c r="AI29599" s="24"/>
      <c r="AL29599" s="24"/>
      <c r="AO29599" s="24"/>
      <c r="AR29599" s="24"/>
      <c r="AU29599" s="24"/>
    </row>
    <row r="29600">
      <c r="J29600" s="18"/>
      <c r="N29600" s="24"/>
      <c r="Q29600" s="24"/>
      <c r="T29600" s="24"/>
      <c r="W29600" s="24"/>
      <c r="Z29600" s="24"/>
      <c r="AC29600" s="24"/>
      <c r="AI29600" s="24"/>
      <c r="AL29600" s="24"/>
      <c r="AO29600" s="24"/>
      <c r="AR29600" s="24"/>
      <c r="AU29600" s="24"/>
    </row>
    <row r="29601">
      <c r="J29601" s="18"/>
      <c r="N29601" s="24"/>
      <c r="Q29601" s="24"/>
      <c r="T29601" s="24"/>
      <c r="W29601" s="24"/>
      <c r="Z29601" s="24"/>
      <c r="AC29601" s="24"/>
      <c r="AI29601" s="24"/>
      <c r="AL29601" s="24"/>
      <c r="AO29601" s="24"/>
      <c r="AR29601" s="24"/>
      <c r="AU29601" s="24"/>
    </row>
    <row r="29602">
      <c r="J29602" s="18"/>
      <c r="N29602" s="24"/>
      <c r="Q29602" s="24"/>
      <c r="T29602" s="24"/>
      <c r="W29602" s="24"/>
      <c r="Z29602" s="24"/>
      <c r="AC29602" s="24"/>
      <c r="AI29602" s="24"/>
      <c r="AL29602" s="24"/>
      <c r="AO29602" s="24"/>
      <c r="AR29602" s="24"/>
      <c r="AU29602" s="24"/>
    </row>
    <row r="29603">
      <c r="J29603" s="18"/>
      <c r="N29603" s="24"/>
      <c r="Q29603" s="24"/>
      <c r="T29603" s="24"/>
      <c r="W29603" s="24"/>
      <c r="Z29603" s="24"/>
      <c r="AC29603" s="24"/>
      <c r="AI29603" s="24"/>
      <c r="AL29603" s="24"/>
      <c r="AO29603" s="24"/>
      <c r="AR29603" s="24"/>
      <c r="AU29603" s="24"/>
    </row>
    <row r="29604">
      <c r="J29604" s="18"/>
      <c r="N29604" s="24"/>
      <c r="Q29604" s="24"/>
      <c r="T29604" s="24"/>
      <c r="W29604" s="24"/>
      <c r="Z29604" s="24"/>
      <c r="AC29604" s="24"/>
      <c r="AI29604" s="24"/>
      <c r="AL29604" s="24"/>
      <c r="AO29604" s="24"/>
      <c r="AR29604" s="24"/>
      <c r="AU29604" s="24"/>
    </row>
    <row r="29605">
      <c r="J29605" s="18"/>
      <c r="N29605" s="24"/>
      <c r="Q29605" s="24"/>
      <c r="T29605" s="24"/>
      <c r="W29605" s="24"/>
      <c r="Z29605" s="24"/>
      <c r="AC29605" s="24"/>
      <c r="AI29605" s="24"/>
      <c r="AL29605" s="24"/>
      <c r="AO29605" s="24"/>
      <c r="AR29605" s="24"/>
      <c r="AU29605" s="24"/>
    </row>
    <row r="29606">
      <c r="J29606" s="18"/>
      <c r="N29606" s="24"/>
      <c r="Q29606" s="24"/>
      <c r="T29606" s="24"/>
      <c r="W29606" s="24"/>
      <c r="Z29606" s="24"/>
      <c r="AC29606" s="24"/>
      <c r="AI29606" s="24"/>
      <c r="AL29606" s="24"/>
      <c r="AO29606" s="24"/>
      <c r="AR29606" s="24"/>
      <c r="AU29606" s="24"/>
    </row>
    <row r="29607">
      <c r="J29607" s="18"/>
      <c r="N29607" s="24"/>
      <c r="Q29607" s="24"/>
      <c r="T29607" s="24"/>
      <c r="W29607" s="24"/>
      <c r="Z29607" s="24"/>
      <c r="AC29607" s="24"/>
      <c r="AI29607" s="24"/>
      <c r="AL29607" s="24"/>
      <c r="AO29607" s="24"/>
      <c r="AR29607" s="24"/>
      <c r="AU29607" s="24"/>
    </row>
    <row r="29608">
      <c r="J29608" s="18"/>
      <c r="N29608" s="24"/>
      <c r="Q29608" s="24"/>
      <c r="T29608" s="24"/>
      <c r="W29608" s="24"/>
      <c r="Z29608" s="24"/>
      <c r="AC29608" s="24"/>
      <c r="AI29608" s="24"/>
      <c r="AL29608" s="24"/>
      <c r="AO29608" s="24"/>
      <c r="AR29608" s="24"/>
      <c r="AU29608" s="24"/>
    </row>
    <row r="29609">
      <c r="J29609" s="18"/>
      <c r="N29609" s="24"/>
      <c r="Q29609" s="24"/>
      <c r="T29609" s="24"/>
      <c r="W29609" s="24"/>
      <c r="Z29609" s="24"/>
      <c r="AC29609" s="24"/>
      <c r="AI29609" s="24"/>
      <c r="AL29609" s="24"/>
      <c r="AO29609" s="24"/>
      <c r="AR29609" s="24"/>
      <c r="AU29609" s="24"/>
    </row>
    <row r="29610">
      <c r="J29610" s="18"/>
      <c r="N29610" s="24"/>
      <c r="Q29610" s="24"/>
      <c r="T29610" s="24"/>
      <c r="W29610" s="24"/>
      <c r="Z29610" s="24"/>
      <c r="AC29610" s="24"/>
      <c r="AI29610" s="24"/>
      <c r="AL29610" s="24"/>
      <c r="AO29610" s="24"/>
      <c r="AR29610" s="24"/>
      <c r="AU29610" s="24"/>
    </row>
    <row r="29611">
      <c r="J29611" s="18"/>
      <c r="N29611" s="24"/>
      <c r="Q29611" s="24"/>
      <c r="T29611" s="24"/>
      <c r="W29611" s="24"/>
      <c r="Z29611" s="24"/>
      <c r="AC29611" s="24"/>
      <c r="AI29611" s="24"/>
      <c r="AL29611" s="24"/>
      <c r="AO29611" s="24"/>
      <c r="AR29611" s="24"/>
      <c r="AU29611" s="24"/>
    </row>
    <row r="29612">
      <c r="J29612" s="18"/>
      <c r="N29612" s="24"/>
      <c r="Q29612" s="24"/>
      <c r="T29612" s="24"/>
      <c r="W29612" s="24"/>
      <c r="Z29612" s="24"/>
      <c r="AC29612" s="24"/>
      <c r="AI29612" s="24"/>
      <c r="AL29612" s="24"/>
      <c r="AO29612" s="24"/>
      <c r="AR29612" s="24"/>
      <c r="AU29612" s="24"/>
    </row>
    <row r="29613">
      <c r="J29613" s="18"/>
      <c r="N29613" s="24"/>
      <c r="Q29613" s="24"/>
      <c r="T29613" s="24"/>
      <c r="W29613" s="24"/>
      <c r="Z29613" s="24"/>
      <c r="AC29613" s="24"/>
      <c r="AI29613" s="24"/>
      <c r="AL29613" s="24"/>
      <c r="AO29613" s="24"/>
      <c r="AR29613" s="24"/>
      <c r="AU29613" s="24"/>
    </row>
    <row r="29614">
      <c r="J29614" s="18"/>
      <c r="N29614" s="24"/>
      <c r="Q29614" s="24"/>
      <c r="T29614" s="24"/>
      <c r="W29614" s="24"/>
      <c r="Z29614" s="24"/>
      <c r="AC29614" s="24"/>
      <c r="AI29614" s="24"/>
      <c r="AL29614" s="24"/>
      <c r="AO29614" s="24"/>
      <c r="AR29614" s="24"/>
      <c r="AU29614" s="24"/>
    </row>
    <row r="29615">
      <c r="J29615" s="18"/>
      <c r="N29615" s="24"/>
      <c r="Q29615" s="24"/>
      <c r="T29615" s="24"/>
      <c r="W29615" s="24"/>
      <c r="Z29615" s="24"/>
      <c r="AC29615" s="24"/>
      <c r="AI29615" s="24"/>
      <c r="AL29615" s="24"/>
      <c r="AO29615" s="24"/>
      <c r="AR29615" s="24"/>
      <c r="AU29615" s="24"/>
    </row>
    <row r="29616">
      <c r="J29616" s="18"/>
      <c r="N29616" s="24"/>
      <c r="Q29616" s="24"/>
      <c r="T29616" s="24"/>
      <c r="W29616" s="24"/>
      <c r="Z29616" s="24"/>
      <c r="AC29616" s="24"/>
      <c r="AI29616" s="24"/>
      <c r="AL29616" s="24"/>
      <c r="AO29616" s="24"/>
      <c r="AR29616" s="24"/>
      <c r="AU29616" s="24"/>
    </row>
    <row r="29617">
      <c r="J29617" s="18"/>
      <c r="N29617" s="24"/>
      <c r="Q29617" s="24"/>
      <c r="T29617" s="24"/>
      <c r="W29617" s="24"/>
      <c r="Z29617" s="24"/>
      <c r="AC29617" s="24"/>
      <c r="AI29617" s="24"/>
      <c r="AL29617" s="24"/>
      <c r="AO29617" s="24"/>
      <c r="AR29617" s="24"/>
      <c r="AU29617" s="24"/>
    </row>
    <row r="29618">
      <c r="J29618" s="18"/>
      <c r="N29618" s="24"/>
      <c r="Q29618" s="24"/>
      <c r="T29618" s="24"/>
      <c r="W29618" s="24"/>
      <c r="Z29618" s="24"/>
      <c r="AC29618" s="24"/>
      <c r="AI29618" s="24"/>
      <c r="AL29618" s="24"/>
      <c r="AO29618" s="24"/>
      <c r="AR29618" s="24"/>
      <c r="AU29618" s="24"/>
    </row>
    <row r="29619">
      <c r="J29619" s="18"/>
      <c r="N29619" s="24"/>
      <c r="Q29619" s="24"/>
      <c r="T29619" s="24"/>
      <c r="W29619" s="24"/>
      <c r="Z29619" s="24"/>
      <c r="AC29619" s="24"/>
      <c r="AI29619" s="24"/>
      <c r="AL29619" s="24"/>
      <c r="AO29619" s="24"/>
      <c r="AR29619" s="24"/>
      <c r="AU29619" s="24"/>
    </row>
    <row r="29620">
      <c r="J29620" s="18"/>
      <c r="N29620" s="24"/>
      <c r="Q29620" s="24"/>
      <c r="T29620" s="24"/>
      <c r="W29620" s="24"/>
      <c r="Z29620" s="24"/>
      <c r="AC29620" s="24"/>
      <c r="AI29620" s="24"/>
      <c r="AL29620" s="24"/>
      <c r="AO29620" s="24"/>
      <c r="AR29620" s="24"/>
      <c r="AU29620" s="24"/>
    </row>
    <row r="29621">
      <c r="J29621" s="18"/>
      <c r="N29621" s="24"/>
      <c r="Q29621" s="24"/>
      <c r="T29621" s="24"/>
      <c r="W29621" s="24"/>
      <c r="Z29621" s="24"/>
      <c r="AC29621" s="24"/>
      <c r="AI29621" s="24"/>
      <c r="AL29621" s="24"/>
      <c r="AO29621" s="24"/>
      <c r="AR29621" s="24"/>
      <c r="AU29621" s="24"/>
    </row>
    <row r="29622">
      <c r="J29622" s="18"/>
      <c r="N29622" s="24"/>
      <c r="Q29622" s="24"/>
      <c r="T29622" s="24"/>
      <c r="W29622" s="24"/>
      <c r="Z29622" s="24"/>
      <c r="AC29622" s="24"/>
      <c r="AI29622" s="24"/>
      <c r="AL29622" s="24"/>
      <c r="AO29622" s="24"/>
      <c r="AR29622" s="24"/>
      <c r="AU29622" s="24"/>
    </row>
    <row r="29623">
      <c r="J29623" s="18"/>
      <c r="N29623" s="24"/>
      <c r="Q29623" s="24"/>
      <c r="T29623" s="24"/>
      <c r="W29623" s="24"/>
      <c r="Z29623" s="24"/>
      <c r="AC29623" s="24"/>
      <c r="AI29623" s="24"/>
      <c r="AL29623" s="24"/>
      <c r="AO29623" s="24"/>
      <c r="AR29623" s="24"/>
      <c r="AU29623" s="24"/>
    </row>
    <row r="29624">
      <c r="J29624" s="18"/>
      <c r="N29624" s="24"/>
      <c r="Q29624" s="24"/>
      <c r="T29624" s="24"/>
      <c r="W29624" s="24"/>
      <c r="Z29624" s="24"/>
      <c r="AC29624" s="24"/>
      <c r="AI29624" s="24"/>
      <c r="AL29624" s="24"/>
      <c r="AO29624" s="24"/>
      <c r="AR29624" s="24"/>
      <c r="AU29624" s="24"/>
    </row>
    <row r="29625">
      <c r="J29625" s="18"/>
      <c r="N29625" s="24"/>
      <c r="Q29625" s="24"/>
      <c r="T29625" s="24"/>
      <c r="W29625" s="24"/>
      <c r="Z29625" s="24"/>
      <c r="AC29625" s="24"/>
      <c r="AI29625" s="24"/>
      <c r="AL29625" s="24"/>
      <c r="AO29625" s="24"/>
      <c r="AR29625" s="24"/>
      <c r="AU29625" s="24"/>
    </row>
    <row r="29626">
      <c r="J29626" s="18"/>
      <c r="N29626" s="24"/>
      <c r="Q29626" s="24"/>
      <c r="T29626" s="24"/>
      <c r="W29626" s="24"/>
      <c r="Z29626" s="24"/>
      <c r="AC29626" s="24"/>
      <c r="AI29626" s="24"/>
      <c r="AL29626" s="24"/>
      <c r="AO29626" s="24"/>
      <c r="AR29626" s="24"/>
      <c r="AU29626" s="24"/>
    </row>
    <row r="29627">
      <c r="J29627" s="18"/>
      <c r="N29627" s="24"/>
      <c r="Q29627" s="24"/>
      <c r="T29627" s="24"/>
      <c r="W29627" s="24"/>
      <c r="Z29627" s="24"/>
      <c r="AC29627" s="24"/>
      <c r="AI29627" s="24"/>
      <c r="AL29627" s="24"/>
      <c r="AO29627" s="24"/>
      <c r="AR29627" s="24"/>
      <c r="AU29627" s="24"/>
    </row>
    <row r="29628">
      <c r="J29628" s="18"/>
      <c r="N29628" s="24"/>
      <c r="Q29628" s="24"/>
      <c r="T29628" s="24"/>
      <c r="W29628" s="24"/>
      <c r="Z29628" s="24"/>
      <c r="AC29628" s="24"/>
      <c r="AI29628" s="24"/>
      <c r="AL29628" s="24"/>
      <c r="AO29628" s="24"/>
      <c r="AR29628" s="24"/>
      <c r="AU29628" s="24"/>
    </row>
    <row r="29629">
      <c r="J29629" s="18"/>
      <c r="N29629" s="24"/>
      <c r="Q29629" s="24"/>
      <c r="T29629" s="24"/>
      <c r="W29629" s="24"/>
      <c r="Z29629" s="24"/>
      <c r="AC29629" s="24"/>
      <c r="AI29629" s="24"/>
      <c r="AL29629" s="24"/>
      <c r="AO29629" s="24"/>
      <c r="AR29629" s="24"/>
      <c r="AU29629" s="24"/>
    </row>
    <row r="29630">
      <c r="J29630" s="18"/>
      <c r="N29630" s="24"/>
      <c r="Q29630" s="24"/>
      <c r="T29630" s="24"/>
      <c r="W29630" s="24"/>
      <c r="Z29630" s="24"/>
      <c r="AC29630" s="24"/>
      <c r="AI29630" s="24"/>
      <c r="AL29630" s="24"/>
      <c r="AO29630" s="24"/>
      <c r="AR29630" s="24"/>
      <c r="AU29630" s="24"/>
    </row>
    <row r="29631">
      <c r="J29631" s="18"/>
      <c r="N29631" s="24"/>
      <c r="Q29631" s="24"/>
      <c r="T29631" s="24"/>
      <c r="W29631" s="24"/>
      <c r="Z29631" s="24"/>
      <c r="AC29631" s="24"/>
      <c r="AI29631" s="24"/>
      <c r="AL29631" s="24"/>
      <c r="AO29631" s="24"/>
      <c r="AR29631" s="24"/>
      <c r="AU29631" s="24"/>
    </row>
    <row r="29632">
      <c r="J29632" s="18"/>
      <c r="N29632" s="24"/>
      <c r="Q29632" s="24"/>
      <c r="T29632" s="24"/>
      <c r="W29632" s="24"/>
      <c r="Z29632" s="24"/>
      <c r="AC29632" s="24"/>
      <c r="AI29632" s="24"/>
      <c r="AL29632" s="24"/>
      <c r="AO29632" s="24"/>
      <c r="AR29632" s="24"/>
      <c r="AU29632" s="24"/>
    </row>
    <row r="29633">
      <c r="J29633" s="18"/>
      <c r="N29633" s="24"/>
      <c r="Q29633" s="24"/>
      <c r="T29633" s="24"/>
      <c r="W29633" s="24"/>
      <c r="Z29633" s="24"/>
      <c r="AC29633" s="24"/>
      <c r="AI29633" s="24"/>
      <c r="AL29633" s="24"/>
      <c r="AO29633" s="24"/>
      <c r="AR29633" s="24"/>
      <c r="AU29633" s="24"/>
    </row>
    <row r="29634">
      <c r="J29634" s="18"/>
      <c r="N29634" s="24"/>
      <c r="Q29634" s="24"/>
      <c r="T29634" s="24"/>
      <c r="W29634" s="24"/>
      <c r="Z29634" s="24"/>
      <c r="AC29634" s="24"/>
      <c r="AI29634" s="24"/>
      <c r="AL29634" s="24"/>
      <c r="AO29634" s="24"/>
      <c r="AR29634" s="24"/>
      <c r="AU29634" s="24"/>
    </row>
    <row r="29635">
      <c r="J29635" s="18"/>
      <c r="N29635" s="24"/>
      <c r="Q29635" s="24"/>
      <c r="T29635" s="24"/>
      <c r="W29635" s="24"/>
      <c r="Z29635" s="24"/>
      <c r="AC29635" s="24"/>
      <c r="AI29635" s="24"/>
      <c r="AL29635" s="24"/>
      <c r="AO29635" s="24"/>
      <c r="AR29635" s="24"/>
      <c r="AU29635" s="24"/>
    </row>
    <row r="29636">
      <c r="J29636" s="18"/>
      <c r="N29636" s="24"/>
      <c r="Q29636" s="24"/>
      <c r="T29636" s="24"/>
      <c r="W29636" s="24"/>
      <c r="Z29636" s="24"/>
      <c r="AC29636" s="24"/>
      <c r="AI29636" s="24"/>
      <c r="AL29636" s="24"/>
      <c r="AO29636" s="24"/>
      <c r="AR29636" s="24"/>
      <c r="AU29636" s="24"/>
    </row>
    <row r="29637">
      <c r="J29637" s="18"/>
      <c r="N29637" s="24"/>
      <c r="Q29637" s="24"/>
      <c r="T29637" s="24"/>
      <c r="W29637" s="24"/>
      <c r="Z29637" s="24"/>
      <c r="AC29637" s="24"/>
      <c r="AI29637" s="24"/>
      <c r="AL29637" s="24"/>
      <c r="AO29637" s="24"/>
      <c r="AR29637" s="24"/>
      <c r="AU29637" s="24"/>
    </row>
    <row r="29638">
      <c r="J29638" s="18"/>
      <c r="N29638" s="24"/>
      <c r="Q29638" s="24"/>
      <c r="T29638" s="24"/>
      <c r="W29638" s="24"/>
      <c r="Z29638" s="24"/>
      <c r="AC29638" s="24"/>
      <c r="AI29638" s="24"/>
      <c r="AL29638" s="24"/>
      <c r="AO29638" s="24"/>
      <c r="AR29638" s="24"/>
      <c r="AU29638" s="24"/>
    </row>
    <row r="29639">
      <c r="J29639" s="18"/>
      <c r="N29639" s="24"/>
      <c r="Q29639" s="24"/>
      <c r="T29639" s="24"/>
      <c r="W29639" s="24"/>
      <c r="Z29639" s="24"/>
      <c r="AC29639" s="24"/>
      <c r="AI29639" s="24"/>
      <c r="AL29639" s="24"/>
      <c r="AO29639" s="24"/>
      <c r="AR29639" s="24"/>
      <c r="AU29639" s="24"/>
    </row>
    <row r="29640">
      <c r="J29640" s="18"/>
      <c r="N29640" s="24"/>
      <c r="Q29640" s="24"/>
      <c r="T29640" s="24"/>
      <c r="W29640" s="24"/>
      <c r="Z29640" s="24"/>
      <c r="AC29640" s="24"/>
      <c r="AI29640" s="24"/>
      <c r="AL29640" s="24"/>
      <c r="AO29640" s="24"/>
      <c r="AR29640" s="24"/>
      <c r="AU29640" s="24"/>
    </row>
    <row r="29641">
      <c r="J29641" s="18"/>
      <c r="N29641" s="24"/>
      <c r="Q29641" s="24"/>
      <c r="T29641" s="24"/>
      <c r="W29641" s="24"/>
      <c r="Z29641" s="24"/>
      <c r="AC29641" s="24"/>
      <c r="AI29641" s="24"/>
      <c r="AL29641" s="24"/>
      <c r="AO29641" s="24"/>
      <c r="AR29641" s="24"/>
      <c r="AU29641" s="24"/>
    </row>
    <row r="29642">
      <c r="J29642" s="18"/>
      <c r="N29642" s="24"/>
      <c r="Q29642" s="24"/>
      <c r="T29642" s="24"/>
      <c r="W29642" s="24"/>
      <c r="Z29642" s="24"/>
      <c r="AC29642" s="24"/>
      <c r="AI29642" s="24"/>
      <c r="AL29642" s="24"/>
      <c r="AO29642" s="24"/>
      <c r="AR29642" s="24"/>
      <c r="AU29642" s="24"/>
    </row>
    <row r="29643">
      <c r="J29643" s="18"/>
      <c r="N29643" s="24"/>
      <c r="Q29643" s="24"/>
      <c r="T29643" s="24"/>
      <c r="W29643" s="24"/>
      <c r="Z29643" s="24"/>
      <c r="AC29643" s="24"/>
      <c r="AI29643" s="24"/>
      <c r="AL29643" s="24"/>
      <c r="AO29643" s="24"/>
      <c r="AR29643" s="24"/>
      <c r="AU29643" s="24"/>
    </row>
    <row r="29644">
      <c r="J29644" s="18"/>
      <c r="N29644" s="24"/>
      <c r="Q29644" s="24"/>
      <c r="T29644" s="24"/>
      <c r="W29644" s="24"/>
      <c r="Z29644" s="24"/>
      <c r="AC29644" s="24"/>
      <c r="AI29644" s="24"/>
      <c r="AL29644" s="24"/>
      <c r="AO29644" s="24"/>
      <c r="AR29644" s="24"/>
      <c r="AU29644" s="24"/>
    </row>
    <row r="29645">
      <c r="J29645" s="18"/>
      <c r="N29645" s="24"/>
      <c r="Q29645" s="24"/>
      <c r="T29645" s="24"/>
      <c r="W29645" s="24"/>
      <c r="Z29645" s="24"/>
      <c r="AC29645" s="24"/>
      <c r="AI29645" s="24"/>
      <c r="AL29645" s="24"/>
      <c r="AO29645" s="24"/>
      <c r="AR29645" s="24"/>
      <c r="AU29645" s="24"/>
    </row>
    <row r="29646">
      <c r="J29646" s="18"/>
      <c r="N29646" s="24"/>
      <c r="Q29646" s="24"/>
      <c r="T29646" s="24"/>
      <c r="W29646" s="24"/>
      <c r="Z29646" s="24"/>
      <c r="AC29646" s="24"/>
      <c r="AI29646" s="24"/>
      <c r="AL29646" s="24"/>
      <c r="AO29646" s="24"/>
      <c r="AR29646" s="24"/>
      <c r="AU29646" s="24"/>
    </row>
    <row r="29647">
      <c r="J29647" s="18"/>
      <c r="N29647" s="24"/>
      <c r="Q29647" s="24"/>
      <c r="T29647" s="24"/>
      <c r="W29647" s="24"/>
      <c r="Z29647" s="24"/>
      <c r="AC29647" s="24"/>
      <c r="AI29647" s="24"/>
      <c r="AL29647" s="24"/>
      <c r="AO29647" s="24"/>
      <c r="AR29647" s="24"/>
      <c r="AU29647" s="24"/>
    </row>
    <row r="29648">
      <c r="J29648" s="18"/>
      <c r="N29648" s="24"/>
      <c r="Q29648" s="24"/>
      <c r="T29648" s="24"/>
      <c r="W29648" s="24"/>
      <c r="Z29648" s="24"/>
      <c r="AC29648" s="24"/>
      <c r="AI29648" s="24"/>
      <c r="AL29648" s="24"/>
      <c r="AO29648" s="24"/>
      <c r="AR29648" s="24"/>
      <c r="AU29648" s="24"/>
    </row>
    <row r="29649">
      <c r="J29649" s="18"/>
      <c r="N29649" s="24"/>
      <c r="Q29649" s="24"/>
      <c r="T29649" s="24"/>
      <c r="W29649" s="24"/>
      <c r="Z29649" s="24"/>
      <c r="AC29649" s="24"/>
      <c r="AI29649" s="24"/>
      <c r="AL29649" s="24"/>
      <c r="AO29649" s="24"/>
      <c r="AR29649" s="24"/>
      <c r="AU29649" s="24"/>
    </row>
    <row r="29650">
      <c r="J29650" s="18"/>
      <c r="N29650" s="24"/>
      <c r="Q29650" s="24"/>
      <c r="T29650" s="24"/>
      <c r="W29650" s="24"/>
      <c r="Z29650" s="24"/>
      <c r="AC29650" s="24"/>
      <c r="AI29650" s="24"/>
      <c r="AL29650" s="24"/>
      <c r="AO29650" s="24"/>
      <c r="AR29650" s="24"/>
      <c r="AU29650" s="24"/>
    </row>
    <row r="29651">
      <c r="J29651" s="18"/>
      <c r="N29651" s="24"/>
      <c r="Q29651" s="24"/>
      <c r="T29651" s="24"/>
      <c r="W29651" s="24"/>
      <c r="Z29651" s="24"/>
      <c r="AC29651" s="24"/>
      <c r="AI29651" s="24"/>
      <c r="AL29651" s="24"/>
      <c r="AO29651" s="24"/>
      <c r="AR29651" s="24"/>
      <c r="AU29651" s="24"/>
    </row>
    <row r="29652">
      <c r="J29652" s="18"/>
      <c r="N29652" s="24"/>
      <c r="Q29652" s="24"/>
      <c r="T29652" s="24"/>
      <c r="W29652" s="24"/>
      <c r="Z29652" s="24"/>
      <c r="AC29652" s="24"/>
      <c r="AI29652" s="24"/>
      <c r="AL29652" s="24"/>
      <c r="AO29652" s="24"/>
      <c r="AR29652" s="24"/>
      <c r="AU29652" s="24"/>
    </row>
    <row r="29653">
      <c r="J29653" s="18"/>
      <c r="N29653" s="24"/>
      <c r="Q29653" s="24"/>
      <c r="T29653" s="24"/>
      <c r="W29653" s="24"/>
      <c r="Z29653" s="24"/>
      <c r="AC29653" s="24"/>
      <c r="AI29653" s="24"/>
      <c r="AL29653" s="24"/>
      <c r="AO29653" s="24"/>
      <c r="AR29653" s="24"/>
      <c r="AU29653" s="24"/>
    </row>
    <row r="29654">
      <c r="J29654" s="18"/>
      <c r="N29654" s="24"/>
      <c r="Q29654" s="24"/>
      <c r="T29654" s="24"/>
      <c r="W29654" s="24"/>
      <c r="Z29654" s="24"/>
      <c r="AC29654" s="24"/>
      <c r="AI29654" s="24"/>
      <c r="AL29654" s="24"/>
      <c r="AO29654" s="24"/>
      <c r="AR29654" s="24"/>
      <c r="AU29654" s="24"/>
    </row>
    <row r="29655">
      <c r="J29655" s="18"/>
      <c r="N29655" s="24"/>
      <c r="Q29655" s="24"/>
      <c r="T29655" s="24"/>
      <c r="W29655" s="24"/>
      <c r="Z29655" s="24"/>
      <c r="AC29655" s="24"/>
      <c r="AI29655" s="24"/>
      <c r="AL29655" s="24"/>
      <c r="AO29655" s="24"/>
      <c r="AR29655" s="24"/>
      <c r="AU29655" s="24"/>
    </row>
    <row r="29656">
      <c r="J29656" s="18"/>
      <c r="N29656" s="24"/>
      <c r="Q29656" s="24"/>
      <c r="T29656" s="24"/>
      <c r="W29656" s="24"/>
      <c r="Z29656" s="24"/>
      <c r="AC29656" s="24"/>
      <c r="AI29656" s="24"/>
      <c r="AL29656" s="24"/>
      <c r="AO29656" s="24"/>
      <c r="AR29656" s="24"/>
      <c r="AU29656" s="24"/>
    </row>
    <row r="29657">
      <c r="J29657" s="18"/>
      <c r="N29657" s="24"/>
      <c r="Q29657" s="24"/>
      <c r="T29657" s="24"/>
      <c r="W29657" s="24"/>
      <c r="Z29657" s="24"/>
      <c r="AC29657" s="24"/>
      <c r="AI29657" s="24"/>
      <c r="AL29657" s="24"/>
      <c r="AO29657" s="24"/>
      <c r="AR29657" s="24"/>
      <c r="AU29657" s="24"/>
    </row>
    <row r="29658">
      <c r="J29658" s="18"/>
      <c r="N29658" s="24"/>
      <c r="Q29658" s="24"/>
      <c r="T29658" s="24"/>
      <c r="W29658" s="24"/>
      <c r="Z29658" s="24"/>
      <c r="AC29658" s="24"/>
      <c r="AI29658" s="24"/>
      <c r="AL29658" s="24"/>
      <c r="AO29658" s="24"/>
      <c r="AR29658" s="24"/>
      <c r="AU29658" s="24"/>
    </row>
    <row r="29659">
      <c r="J29659" s="18"/>
      <c r="N29659" s="24"/>
      <c r="Q29659" s="24"/>
      <c r="T29659" s="24"/>
      <c r="W29659" s="24"/>
      <c r="Z29659" s="24"/>
      <c r="AC29659" s="24"/>
      <c r="AI29659" s="24"/>
      <c r="AL29659" s="24"/>
      <c r="AO29659" s="24"/>
      <c r="AR29659" s="24"/>
      <c r="AU29659" s="24"/>
    </row>
    <row r="29660">
      <c r="J29660" s="18"/>
      <c r="N29660" s="24"/>
      <c r="Q29660" s="24"/>
      <c r="T29660" s="24"/>
      <c r="W29660" s="24"/>
      <c r="Z29660" s="24"/>
      <c r="AC29660" s="24"/>
      <c r="AI29660" s="24"/>
      <c r="AL29660" s="24"/>
      <c r="AO29660" s="24"/>
      <c r="AR29660" s="24"/>
      <c r="AU29660" s="24"/>
    </row>
    <row r="29661">
      <c r="J29661" s="18"/>
      <c r="N29661" s="24"/>
      <c r="Q29661" s="24"/>
      <c r="T29661" s="24"/>
      <c r="W29661" s="24"/>
      <c r="Z29661" s="24"/>
      <c r="AC29661" s="24"/>
      <c r="AI29661" s="24"/>
      <c r="AL29661" s="24"/>
      <c r="AO29661" s="24"/>
      <c r="AR29661" s="24"/>
      <c r="AU29661" s="24"/>
    </row>
    <row r="29662">
      <c r="J29662" s="18"/>
      <c r="N29662" s="24"/>
      <c r="Q29662" s="24"/>
      <c r="T29662" s="24"/>
      <c r="W29662" s="24"/>
      <c r="Z29662" s="24"/>
      <c r="AC29662" s="24"/>
      <c r="AI29662" s="24"/>
      <c r="AL29662" s="24"/>
      <c r="AO29662" s="24"/>
      <c r="AR29662" s="24"/>
      <c r="AU29662" s="24"/>
    </row>
    <row r="29663">
      <c r="J29663" s="18"/>
      <c r="N29663" s="24"/>
      <c r="Q29663" s="24"/>
      <c r="T29663" s="24"/>
      <c r="W29663" s="24"/>
      <c r="Z29663" s="24"/>
      <c r="AC29663" s="24"/>
      <c r="AI29663" s="24"/>
      <c r="AL29663" s="24"/>
      <c r="AO29663" s="24"/>
      <c r="AR29663" s="24"/>
      <c r="AU29663" s="24"/>
    </row>
    <row r="29664">
      <c r="J29664" s="18"/>
      <c r="N29664" s="24"/>
      <c r="Q29664" s="24"/>
      <c r="T29664" s="24"/>
      <c r="W29664" s="24"/>
      <c r="Z29664" s="24"/>
      <c r="AC29664" s="24"/>
      <c r="AI29664" s="24"/>
      <c r="AL29664" s="24"/>
      <c r="AO29664" s="24"/>
      <c r="AR29664" s="24"/>
      <c r="AU29664" s="24"/>
    </row>
    <row r="29665">
      <c r="J29665" s="18"/>
      <c r="N29665" s="24"/>
      <c r="Q29665" s="24"/>
      <c r="T29665" s="24"/>
      <c r="W29665" s="24"/>
      <c r="Z29665" s="24"/>
      <c r="AC29665" s="24"/>
      <c r="AI29665" s="24"/>
      <c r="AL29665" s="24"/>
      <c r="AO29665" s="24"/>
      <c r="AR29665" s="24"/>
      <c r="AU29665" s="24"/>
    </row>
    <row r="29666">
      <c r="J29666" s="18"/>
      <c r="N29666" s="24"/>
      <c r="Q29666" s="24"/>
      <c r="T29666" s="24"/>
      <c r="W29666" s="24"/>
      <c r="Z29666" s="24"/>
      <c r="AC29666" s="24"/>
      <c r="AI29666" s="24"/>
      <c r="AL29666" s="24"/>
      <c r="AO29666" s="24"/>
      <c r="AR29666" s="24"/>
      <c r="AU29666" s="24"/>
    </row>
    <row r="29667">
      <c r="J29667" s="18"/>
      <c r="N29667" s="24"/>
      <c r="Q29667" s="24"/>
      <c r="T29667" s="24"/>
      <c r="W29667" s="24"/>
      <c r="Z29667" s="24"/>
      <c r="AC29667" s="24"/>
      <c r="AI29667" s="24"/>
      <c r="AL29667" s="24"/>
      <c r="AO29667" s="24"/>
      <c r="AR29667" s="24"/>
      <c r="AU29667" s="24"/>
    </row>
    <row r="29668">
      <c r="J29668" s="18"/>
      <c r="N29668" s="24"/>
      <c r="Q29668" s="24"/>
      <c r="T29668" s="24"/>
      <c r="W29668" s="24"/>
      <c r="Z29668" s="24"/>
      <c r="AC29668" s="24"/>
      <c r="AI29668" s="24"/>
      <c r="AL29668" s="24"/>
      <c r="AO29668" s="24"/>
      <c r="AR29668" s="24"/>
      <c r="AU29668" s="24"/>
    </row>
    <row r="29669">
      <c r="J29669" s="18"/>
      <c r="N29669" s="24"/>
      <c r="Q29669" s="24"/>
      <c r="T29669" s="24"/>
      <c r="W29669" s="24"/>
      <c r="Z29669" s="24"/>
      <c r="AC29669" s="24"/>
      <c r="AI29669" s="24"/>
      <c r="AL29669" s="24"/>
      <c r="AO29669" s="24"/>
      <c r="AR29669" s="24"/>
      <c r="AU29669" s="24"/>
    </row>
    <row r="29670">
      <c r="J29670" s="18"/>
      <c r="N29670" s="24"/>
      <c r="Q29670" s="24"/>
      <c r="T29670" s="24"/>
      <c r="W29670" s="24"/>
      <c r="Z29670" s="24"/>
      <c r="AC29670" s="24"/>
      <c r="AI29670" s="24"/>
      <c r="AL29670" s="24"/>
      <c r="AO29670" s="24"/>
      <c r="AR29670" s="24"/>
      <c r="AU29670" s="24"/>
    </row>
    <row r="29671">
      <c r="J29671" s="18"/>
      <c r="N29671" s="24"/>
      <c r="Q29671" s="24"/>
      <c r="T29671" s="24"/>
      <c r="W29671" s="24"/>
      <c r="Z29671" s="24"/>
      <c r="AC29671" s="24"/>
      <c r="AI29671" s="24"/>
      <c r="AL29671" s="24"/>
      <c r="AO29671" s="24"/>
      <c r="AR29671" s="24"/>
      <c r="AU29671" s="24"/>
    </row>
    <row r="29672">
      <c r="J29672" s="18"/>
      <c r="N29672" s="24"/>
      <c r="Q29672" s="24"/>
      <c r="T29672" s="24"/>
      <c r="W29672" s="24"/>
      <c r="Z29672" s="24"/>
      <c r="AC29672" s="24"/>
      <c r="AI29672" s="24"/>
      <c r="AL29672" s="24"/>
      <c r="AO29672" s="24"/>
      <c r="AR29672" s="24"/>
      <c r="AU29672" s="24"/>
    </row>
    <row r="29673">
      <c r="J29673" s="18"/>
      <c r="N29673" s="24"/>
      <c r="Q29673" s="24"/>
      <c r="T29673" s="24"/>
      <c r="W29673" s="24"/>
      <c r="Z29673" s="24"/>
      <c r="AC29673" s="24"/>
      <c r="AI29673" s="24"/>
      <c r="AL29673" s="24"/>
      <c r="AO29673" s="24"/>
      <c r="AR29673" s="24"/>
      <c r="AU29673" s="24"/>
    </row>
    <row r="29674">
      <c r="J29674" s="18"/>
      <c r="N29674" s="24"/>
      <c r="Q29674" s="24"/>
      <c r="T29674" s="24"/>
      <c r="W29674" s="24"/>
      <c r="Z29674" s="24"/>
      <c r="AC29674" s="24"/>
      <c r="AI29674" s="24"/>
      <c r="AL29674" s="24"/>
      <c r="AO29674" s="24"/>
      <c r="AR29674" s="24"/>
      <c r="AU29674" s="24"/>
    </row>
    <row r="29675">
      <c r="J29675" s="18"/>
      <c r="N29675" s="24"/>
      <c r="Q29675" s="24"/>
      <c r="T29675" s="24"/>
      <c r="W29675" s="24"/>
      <c r="Z29675" s="24"/>
      <c r="AC29675" s="24"/>
      <c r="AI29675" s="24"/>
      <c r="AL29675" s="24"/>
      <c r="AO29675" s="24"/>
      <c r="AR29675" s="24"/>
      <c r="AU29675" s="24"/>
    </row>
    <row r="29676">
      <c r="J29676" s="18"/>
      <c r="N29676" s="24"/>
      <c r="Q29676" s="24"/>
      <c r="T29676" s="24"/>
      <c r="W29676" s="24"/>
      <c r="Z29676" s="24"/>
      <c r="AC29676" s="24"/>
      <c r="AI29676" s="24"/>
      <c r="AL29676" s="24"/>
      <c r="AO29676" s="24"/>
      <c r="AR29676" s="24"/>
      <c r="AU29676" s="24"/>
    </row>
    <row r="29677">
      <c r="J29677" s="18"/>
      <c r="N29677" s="24"/>
      <c r="Q29677" s="24"/>
      <c r="T29677" s="24"/>
      <c r="W29677" s="24"/>
      <c r="Z29677" s="24"/>
      <c r="AC29677" s="24"/>
      <c r="AI29677" s="24"/>
      <c r="AL29677" s="24"/>
      <c r="AO29677" s="24"/>
      <c r="AR29677" s="24"/>
      <c r="AU29677" s="24"/>
    </row>
    <row r="29678">
      <c r="J29678" s="18"/>
      <c r="N29678" s="24"/>
      <c r="Q29678" s="24"/>
      <c r="T29678" s="24"/>
      <c r="W29678" s="24"/>
      <c r="Z29678" s="24"/>
      <c r="AC29678" s="24"/>
      <c r="AI29678" s="24"/>
      <c r="AL29678" s="24"/>
      <c r="AO29678" s="24"/>
      <c r="AR29678" s="24"/>
      <c r="AU29678" s="24"/>
    </row>
    <row r="29679">
      <c r="J29679" s="18"/>
      <c r="N29679" s="24"/>
      <c r="Q29679" s="24"/>
      <c r="T29679" s="24"/>
      <c r="W29679" s="24"/>
      <c r="Z29679" s="24"/>
      <c r="AC29679" s="24"/>
      <c r="AI29679" s="24"/>
      <c r="AL29679" s="24"/>
      <c r="AO29679" s="24"/>
      <c r="AR29679" s="24"/>
      <c r="AU29679" s="24"/>
    </row>
    <row r="29680">
      <c r="J29680" s="18"/>
      <c r="N29680" s="24"/>
      <c r="Q29680" s="24"/>
      <c r="T29680" s="24"/>
      <c r="W29680" s="24"/>
      <c r="Z29680" s="24"/>
      <c r="AC29680" s="24"/>
      <c r="AI29680" s="24"/>
      <c r="AL29680" s="24"/>
      <c r="AO29680" s="24"/>
      <c r="AR29680" s="24"/>
      <c r="AU29680" s="24"/>
    </row>
    <row r="29681">
      <c r="J29681" s="18"/>
      <c r="N29681" s="24"/>
      <c r="Q29681" s="24"/>
      <c r="T29681" s="24"/>
      <c r="W29681" s="24"/>
      <c r="Z29681" s="24"/>
      <c r="AC29681" s="24"/>
      <c r="AI29681" s="24"/>
      <c r="AL29681" s="24"/>
      <c r="AO29681" s="24"/>
      <c r="AR29681" s="24"/>
      <c r="AU29681" s="24"/>
    </row>
    <row r="29682">
      <c r="J29682" s="18"/>
      <c r="N29682" s="24"/>
      <c r="Q29682" s="24"/>
      <c r="T29682" s="24"/>
      <c r="W29682" s="24"/>
      <c r="Z29682" s="24"/>
      <c r="AC29682" s="24"/>
      <c r="AI29682" s="24"/>
      <c r="AL29682" s="24"/>
      <c r="AO29682" s="24"/>
      <c r="AR29682" s="24"/>
      <c r="AU29682" s="24"/>
    </row>
    <row r="29683">
      <c r="J29683" s="18"/>
      <c r="N29683" s="24"/>
      <c r="Q29683" s="24"/>
      <c r="T29683" s="24"/>
      <c r="W29683" s="24"/>
      <c r="Z29683" s="24"/>
      <c r="AC29683" s="24"/>
      <c r="AI29683" s="24"/>
      <c r="AL29683" s="24"/>
      <c r="AO29683" s="24"/>
      <c r="AR29683" s="24"/>
      <c r="AU29683" s="24"/>
    </row>
    <row r="29684">
      <c r="J29684" s="18"/>
      <c r="N29684" s="24"/>
      <c r="Q29684" s="24"/>
      <c r="T29684" s="24"/>
      <c r="W29684" s="24"/>
      <c r="Z29684" s="24"/>
      <c r="AC29684" s="24"/>
      <c r="AI29684" s="24"/>
      <c r="AL29684" s="24"/>
      <c r="AO29684" s="24"/>
      <c r="AR29684" s="24"/>
      <c r="AU29684" s="24"/>
    </row>
    <row r="29685">
      <c r="J29685" s="18"/>
      <c r="N29685" s="24"/>
      <c r="Q29685" s="24"/>
      <c r="T29685" s="24"/>
      <c r="W29685" s="24"/>
      <c r="Z29685" s="24"/>
      <c r="AC29685" s="24"/>
      <c r="AI29685" s="24"/>
      <c r="AL29685" s="24"/>
      <c r="AO29685" s="24"/>
      <c r="AR29685" s="24"/>
      <c r="AU29685" s="24"/>
    </row>
    <row r="29686">
      <c r="J29686" s="18"/>
      <c r="N29686" s="24"/>
      <c r="Q29686" s="24"/>
      <c r="T29686" s="24"/>
      <c r="W29686" s="24"/>
      <c r="Z29686" s="24"/>
      <c r="AC29686" s="24"/>
      <c r="AI29686" s="24"/>
      <c r="AL29686" s="24"/>
      <c r="AO29686" s="24"/>
      <c r="AR29686" s="24"/>
      <c r="AU29686" s="24"/>
    </row>
    <row r="29687">
      <c r="J29687" s="18"/>
      <c r="N29687" s="24"/>
      <c r="Q29687" s="24"/>
      <c r="T29687" s="24"/>
      <c r="W29687" s="24"/>
      <c r="Z29687" s="24"/>
      <c r="AC29687" s="24"/>
      <c r="AI29687" s="24"/>
      <c r="AL29687" s="24"/>
      <c r="AO29687" s="24"/>
      <c r="AR29687" s="24"/>
      <c r="AU29687" s="24"/>
    </row>
    <row r="29688">
      <c r="J29688" s="18"/>
      <c r="N29688" s="24"/>
      <c r="Q29688" s="24"/>
      <c r="T29688" s="24"/>
      <c r="W29688" s="24"/>
      <c r="Z29688" s="24"/>
      <c r="AC29688" s="24"/>
      <c r="AI29688" s="24"/>
      <c r="AL29688" s="24"/>
      <c r="AO29688" s="24"/>
      <c r="AR29688" s="24"/>
      <c r="AU29688" s="24"/>
    </row>
    <row r="29689">
      <c r="J29689" s="18"/>
      <c r="N29689" s="24"/>
      <c r="Q29689" s="24"/>
      <c r="T29689" s="24"/>
      <c r="W29689" s="24"/>
      <c r="Z29689" s="24"/>
      <c r="AC29689" s="24"/>
      <c r="AI29689" s="24"/>
      <c r="AL29689" s="24"/>
      <c r="AO29689" s="24"/>
      <c r="AR29689" s="24"/>
      <c r="AU29689" s="24"/>
    </row>
    <row r="29690">
      <c r="J29690" s="18"/>
      <c r="N29690" s="24"/>
      <c r="Q29690" s="24"/>
      <c r="T29690" s="24"/>
      <c r="W29690" s="24"/>
      <c r="Z29690" s="24"/>
      <c r="AC29690" s="24"/>
      <c r="AI29690" s="24"/>
      <c r="AL29690" s="24"/>
      <c r="AO29690" s="24"/>
      <c r="AR29690" s="24"/>
      <c r="AU29690" s="24"/>
    </row>
    <row r="29691">
      <c r="J29691" s="18"/>
      <c r="N29691" s="24"/>
      <c r="Q29691" s="24"/>
      <c r="T29691" s="24"/>
      <c r="W29691" s="24"/>
      <c r="Z29691" s="24"/>
      <c r="AC29691" s="24"/>
      <c r="AI29691" s="24"/>
      <c r="AL29691" s="24"/>
      <c r="AO29691" s="24"/>
      <c r="AR29691" s="24"/>
      <c r="AU29691" s="24"/>
    </row>
    <row r="29692">
      <c r="J29692" s="18"/>
      <c r="N29692" s="24"/>
      <c r="Q29692" s="24"/>
      <c r="T29692" s="24"/>
      <c r="W29692" s="24"/>
      <c r="Z29692" s="24"/>
      <c r="AC29692" s="24"/>
      <c r="AI29692" s="24"/>
      <c r="AL29692" s="24"/>
      <c r="AO29692" s="24"/>
      <c r="AR29692" s="24"/>
      <c r="AU29692" s="24"/>
    </row>
    <row r="29693">
      <c r="J29693" s="18"/>
      <c r="N29693" s="24"/>
      <c r="Q29693" s="24"/>
      <c r="T29693" s="24"/>
      <c r="W29693" s="24"/>
      <c r="Z29693" s="24"/>
      <c r="AC29693" s="24"/>
      <c r="AI29693" s="24"/>
      <c r="AL29693" s="24"/>
      <c r="AO29693" s="24"/>
      <c r="AR29693" s="24"/>
      <c r="AU29693" s="24"/>
    </row>
    <row r="29694">
      <c r="J29694" s="18"/>
      <c r="N29694" s="24"/>
      <c r="Q29694" s="24"/>
      <c r="T29694" s="24"/>
      <c r="W29694" s="24"/>
      <c r="Z29694" s="24"/>
      <c r="AC29694" s="24"/>
      <c r="AI29694" s="24"/>
      <c r="AL29694" s="24"/>
      <c r="AO29694" s="24"/>
      <c r="AR29694" s="24"/>
      <c r="AU29694" s="24"/>
    </row>
    <row r="29695">
      <c r="J29695" s="18"/>
      <c r="N29695" s="24"/>
      <c r="Q29695" s="24"/>
      <c r="T29695" s="24"/>
      <c r="W29695" s="24"/>
      <c r="Z29695" s="24"/>
      <c r="AC29695" s="24"/>
      <c r="AI29695" s="24"/>
      <c r="AL29695" s="24"/>
      <c r="AO29695" s="24"/>
      <c r="AR29695" s="24"/>
      <c r="AU29695" s="24"/>
    </row>
    <row r="29696">
      <c r="J29696" s="18"/>
      <c r="N29696" s="24"/>
      <c r="Q29696" s="24"/>
      <c r="T29696" s="24"/>
      <c r="W29696" s="24"/>
      <c r="Z29696" s="24"/>
      <c r="AC29696" s="24"/>
      <c r="AI29696" s="24"/>
      <c r="AL29696" s="24"/>
      <c r="AO29696" s="24"/>
      <c r="AR29696" s="24"/>
      <c r="AU29696" s="24"/>
    </row>
    <row r="29697">
      <c r="J29697" s="18"/>
      <c r="N29697" s="24"/>
      <c r="Q29697" s="24"/>
      <c r="T29697" s="24"/>
      <c r="W29697" s="24"/>
      <c r="Z29697" s="24"/>
      <c r="AC29697" s="24"/>
      <c r="AI29697" s="24"/>
      <c r="AL29697" s="24"/>
      <c r="AO29697" s="24"/>
      <c r="AR29697" s="24"/>
      <c r="AU29697" s="24"/>
    </row>
    <row r="29698">
      <c r="J29698" s="18"/>
      <c r="N29698" s="24"/>
      <c r="Q29698" s="24"/>
      <c r="T29698" s="24"/>
      <c r="W29698" s="24"/>
      <c r="Z29698" s="24"/>
      <c r="AC29698" s="24"/>
      <c r="AI29698" s="24"/>
      <c r="AL29698" s="24"/>
      <c r="AO29698" s="24"/>
      <c r="AR29698" s="24"/>
      <c r="AU29698" s="24"/>
    </row>
    <row r="29699">
      <c r="J29699" s="18"/>
      <c r="N29699" s="24"/>
      <c r="Q29699" s="24"/>
      <c r="T29699" s="24"/>
      <c r="W29699" s="24"/>
      <c r="Z29699" s="24"/>
      <c r="AC29699" s="24"/>
      <c r="AI29699" s="24"/>
      <c r="AL29699" s="24"/>
      <c r="AO29699" s="24"/>
      <c r="AR29699" s="24"/>
      <c r="AU29699" s="24"/>
    </row>
    <row r="29700">
      <c r="J29700" s="18"/>
      <c r="N29700" s="24"/>
      <c r="Q29700" s="24"/>
      <c r="T29700" s="24"/>
      <c r="W29700" s="24"/>
      <c r="Z29700" s="24"/>
      <c r="AC29700" s="24"/>
      <c r="AI29700" s="24"/>
      <c r="AL29700" s="24"/>
      <c r="AO29700" s="24"/>
      <c r="AR29700" s="24"/>
      <c r="AU29700" s="24"/>
    </row>
    <row r="29701">
      <c r="J29701" s="18"/>
      <c r="N29701" s="24"/>
      <c r="Q29701" s="24"/>
      <c r="T29701" s="24"/>
      <c r="W29701" s="24"/>
      <c r="Z29701" s="24"/>
      <c r="AC29701" s="24"/>
      <c r="AI29701" s="24"/>
      <c r="AL29701" s="24"/>
      <c r="AO29701" s="24"/>
      <c r="AR29701" s="24"/>
      <c r="AU29701" s="24"/>
    </row>
    <row r="29702">
      <c r="J29702" s="18"/>
      <c r="N29702" s="24"/>
      <c r="Q29702" s="24"/>
      <c r="T29702" s="24"/>
      <c r="W29702" s="24"/>
      <c r="Z29702" s="24"/>
      <c r="AC29702" s="24"/>
      <c r="AI29702" s="24"/>
      <c r="AL29702" s="24"/>
      <c r="AO29702" s="24"/>
      <c r="AR29702" s="24"/>
      <c r="AU29702" s="24"/>
    </row>
    <row r="29703">
      <c r="J29703" s="18"/>
      <c r="N29703" s="24"/>
      <c r="Q29703" s="24"/>
      <c r="T29703" s="24"/>
      <c r="W29703" s="24"/>
      <c r="Z29703" s="24"/>
      <c r="AC29703" s="24"/>
      <c r="AI29703" s="24"/>
      <c r="AL29703" s="24"/>
      <c r="AO29703" s="24"/>
      <c r="AR29703" s="24"/>
      <c r="AU29703" s="24"/>
    </row>
    <row r="29704">
      <c r="J29704" s="18"/>
      <c r="N29704" s="24"/>
      <c r="Q29704" s="24"/>
      <c r="T29704" s="24"/>
      <c r="W29704" s="24"/>
      <c r="Z29704" s="24"/>
      <c r="AC29704" s="24"/>
      <c r="AI29704" s="24"/>
      <c r="AL29704" s="24"/>
      <c r="AO29704" s="24"/>
      <c r="AR29704" s="24"/>
      <c r="AU29704" s="24"/>
    </row>
    <row r="29705">
      <c r="J29705" s="18"/>
      <c r="N29705" s="24"/>
      <c r="Q29705" s="24"/>
      <c r="T29705" s="24"/>
      <c r="W29705" s="24"/>
      <c r="Z29705" s="24"/>
      <c r="AC29705" s="24"/>
      <c r="AI29705" s="24"/>
      <c r="AL29705" s="24"/>
      <c r="AO29705" s="24"/>
      <c r="AR29705" s="24"/>
      <c r="AU29705" s="24"/>
    </row>
    <row r="29706">
      <c r="J29706" s="18"/>
      <c r="N29706" s="24"/>
      <c r="Q29706" s="24"/>
      <c r="T29706" s="24"/>
      <c r="W29706" s="24"/>
      <c r="Z29706" s="24"/>
      <c r="AC29706" s="24"/>
      <c r="AI29706" s="24"/>
      <c r="AL29706" s="24"/>
      <c r="AO29706" s="24"/>
      <c r="AR29706" s="24"/>
      <c r="AU29706" s="24"/>
    </row>
    <row r="29707">
      <c r="J29707" s="18"/>
      <c r="N29707" s="24"/>
      <c r="Q29707" s="24"/>
      <c r="T29707" s="24"/>
      <c r="W29707" s="24"/>
      <c r="Z29707" s="24"/>
      <c r="AC29707" s="24"/>
      <c r="AI29707" s="24"/>
      <c r="AL29707" s="24"/>
      <c r="AO29707" s="24"/>
      <c r="AR29707" s="24"/>
      <c r="AU29707" s="24"/>
    </row>
    <row r="29708">
      <c r="J29708" s="18"/>
      <c r="N29708" s="24"/>
      <c r="Q29708" s="24"/>
      <c r="T29708" s="24"/>
      <c r="W29708" s="24"/>
      <c r="Z29708" s="24"/>
      <c r="AC29708" s="24"/>
      <c r="AI29708" s="24"/>
      <c r="AL29708" s="24"/>
      <c r="AO29708" s="24"/>
      <c r="AR29708" s="24"/>
      <c r="AU29708" s="24"/>
    </row>
    <row r="29709">
      <c r="J29709" s="18"/>
      <c r="N29709" s="24"/>
      <c r="Q29709" s="24"/>
      <c r="T29709" s="24"/>
      <c r="W29709" s="24"/>
      <c r="Z29709" s="24"/>
      <c r="AC29709" s="24"/>
      <c r="AI29709" s="24"/>
      <c r="AL29709" s="24"/>
      <c r="AO29709" s="24"/>
      <c r="AR29709" s="24"/>
      <c r="AU29709" s="24"/>
    </row>
    <row r="29710">
      <c r="J29710" s="18"/>
      <c r="N29710" s="24"/>
      <c r="Q29710" s="24"/>
      <c r="T29710" s="24"/>
      <c r="W29710" s="24"/>
      <c r="Z29710" s="24"/>
      <c r="AC29710" s="24"/>
      <c r="AI29710" s="24"/>
      <c r="AL29710" s="24"/>
      <c r="AO29710" s="24"/>
      <c r="AR29710" s="24"/>
      <c r="AU29710" s="24"/>
    </row>
    <row r="29711">
      <c r="J29711" s="18"/>
      <c r="N29711" s="24"/>
      <c r="Q29711" s="24"/>
      <c r="T29711" s="24"/>
      <c r="W29711" s="24"/>
      <c r="Z29711" s="24"/>
      <c r="AC29711" s="24"/>
      <c r="AI29711" s="24"/>
      <c r="AL29711" s="24"/>
      <c r="AO29711" s="24"/>
      <c r="AR29711" s="24"/>
      <c r="AU29711" s="24"/>
    </row>
    <row r="29712">
      <c r="J29712" s="18"/>
      <c r="N29712" s="24"/>
      <c r="Q29712" s="24"/>
      <c r="T29712" s="24"/>
      <c r="W29712" s="24"/>
      <c r="Z29712" s="24"/>
      <c r="AC29712" s="24"/>
      <c r="AI29712" s="24"/>
      <c r="AL29712" s="24"/>
      <c r="AO29712" s="24"/>
      <c r="AR29712" s="24"/>
      <c r="AU29712" s="24"/>
    </row>
    <row r="29713">
      <c r="J29713" s="18"/>
      <c r="N29713" s="24"/>
      <c r="Q29713" s="24"/>
      <c r="T29713" s="24"/>
      <c r="W29713" s="24"/>
      <c r="Z29713" s="24"/>
      <c r="AC29713" s="24"/>
      <c r="AI29713" s="24"/>
      <c r="AL29713" s="24"/>
      <c r="AO29713" s="24"/>
      <c r="AR29713" s="24"/>
      <c r="AU29713" s="24"/>
    </row>
    <row r="29714">
      <c r="J29714" s="18"/>
      <c r="N29714" s="24"/>
      <c r="Q29714" s="24"/>
      <c r="T29714" s="24"/>
      <c r="W29714" s="24"/>
      <c r="Z29714" s="24"/>
      <c r="AC29714" s="24"/>
      <c r="AI29714" s="24"/>
      <c r="AL29714" s="24"/>
      <c r="AO29714" s="24"/>
      <c r="AR29714" s="24"/>
      <c r="AU29714" s="24"/>
    </row>
    <row r="29715">
      <c r="J29715" s="18"/>
      <c r="N29715" s="24"/>
      <c r="Q29715" s="24"/>
      <c r="T29715" s="24"/>
      <c r="W29715" s="24"/>
      <c r="Z29715" s="24"/>
      <c r="AC29715" s="24"/>
      <c r="AI29715" s="24"/>
      <c r="AL29715" s="24"/>
      <c r="AO29715" s="24"/>
      <c r="AR29715" s="24"/>
      <c r="AU29715" s="24"/>
    </row>
    <row r="29716">
      <c r="J29716" s="18"/>
      <c r="N29716" s="24"/>
      <c r="Q29716" s="24"/>
      <c r="T29716" s="24"/>
      <c r="W29716" s="24"/>
      <c r="Z29716" s="24"/>
      <c r="AC29716" s="24"/>
      <c r="AI29716" s="24"/>
      <c r="AL29716" s="24"/>
      <c r="AO29716" s="24"/>
      <c r="AR29716" s="24"/>
      <c r="AU29716" s="24"/>
    </row>
    <row r="29717">
      <c r="J29717" s="18"/>
      <c r="N29717" s="24"/>
      <c r="Q29717" s="24"/>
      <c r="T29717" s="24"/>
      <c r="W29717" s="24"/>
      <c r="Z29717" s="24"/>
      <c r="AC29717" s="24"/>
      <c r="AI29717" s="24"/>
      <c r="AL29717" s="24"/>
      <c r="AO29717" s="24"/>
      <c r="AR29717" s="24"/>
      <c r="AU29717" s="24"/>
    </row>
    <row r="29718">
      <c r="J29718" s="18"/>
      <c r="N29718" s="24"/>
      <c r="Q29718" s="24"/>
      <c r="T29718" s="24"/>
      <c r="W29718" s="24"/>
      <c r="Z29718" s="24"/>
      <c r="AC29718" s="24"/>
      <c r="AI29718" s="24"/>
      <c r="AL29718" s="24"/>
      <c r="AO29718" s="24"/>
      <c r="AR29718" s="24"/>
      <c r="AU29718" s="24"/>
    </row>
    <row r="29719">
      <c r="J29719" s="18"/>
      <c r="N29719" s="24"/>
      <c r="Q29719" s="24"/>
      <c r="T29719" s="24"/>
      <c r="W29719" s="24"/>
      <c r="Z29719" s="24"/>
      <c r="AC29719" s="24"/>
      <c r="AI29719" s="24"/>
      <c r="AL29719" s="24"/>
      <c r="AO29719" s="24"/>
      <c r="AR29719" s="24"/>
      <c r="AU29719" s="24"/>
    </row>
    <row r="29720">
      <c r="J29720" s="18"/>
      <c r="N29720" s="24"/>
      <c r="Q29720" s="24"/>
      <c r="T29720" s="24"/>
      <c r="W29720" s="24"/>
      <c r="Z29720" s="24"/>
      <c r="AC29720" s="24"/>
      <c r="AI29720" s="24"/>
      <c r="AL29720" s="24"/>
      <c r="AO29720" s="24"/>
      <c r="AR29720" s="24"/>
      <c r="AU29720" s="24"/>
    </row>
    <row r="29721">
      <c r="J29721" s="18"/>
      <c r="N29721" s="24"/>
      <c r="Q29721" s="24"/>
      <c r="T29721" s="24"/>
      <c r="W29721" s="24"/>
      <c r="Z29721" s="24"/>
      <c r="AC29721" s="24"/>
      <c r="AI29721" s="24"/>
      <c r="AL29721" s="24"/>
      <c r="AO29721" s="24"/>
      <c r="AR29721" s="24"/>
      <c r="AU29721" s="24"/>
    </row>
    <row r="29722">
      <c r="J29722" s="18"/>
      <c r="N29722" s="24"/>
      <c r="Q29722" s="24"/>
      <c r="T29722" s="24"/>
      <c r="W29722" s="24"/>
      <c r="Z29722" s="24"/>
      <c r="AC29722" s="24"/>
      <c r="AI29722" s="24"/>
      <c r="AL29722" s="24"/>
      <c r="AO29722" s="24"/>
      <c r="AR29722" s="24"/>
      <c r="AU29722" s="24"/>
    </row>
    <row r="29723">
      <c r="J29723" s="18"/>
      <c r="N29723" s="24"/>
      <c r="Q29723" s="24"/>
      <c r="T29723" s="24"/>
      <c r="W29723" s="24"/>
      <c r="Z29723" s="24"/>
      <c r="AC29723" s="24"/>
      <c r="AI29723" s="24"/>
      <c r="AL29723" s="24"/>
      <c r="AO29723" s="24"/>
      <c r="AR29723" s="24"/>
      <c r="AU29723" s="24"/>
    </row>
    <row r="29724">
      <c r="J29724" s="18"/>
      <c r="N29724" s="24"/>
      <c r="Q29724" s="24"/>
      <c r="T29724" s="24"/>
      <c r="W29724" s="24"/>
      <c r="Z29724" s="24"/>
      <c r="AC29724" s="24"/>
      <c r="AI29724" s="24"/>
      <c r="AL29724" s="24"/>
      <c r="AO29724" s="24"/>
      <c r="AR29724" s="24"/>
      <c r="AU29724" s="24"/>
    </row>
    <row r="29725">
      <c r="J29725" s="18"/>
      <c r="N29725" s="24"/>
      <c r="Q29725" s="24"/>
      <c r="T29725" s="24"/>
      <c r="W29725" s="24"/>
      <c r="Z29725" s="24"/>
      <c r="AC29725" s="24"/>
      <c r="AI29725" s="24"/>
      <c r="AL29725" s="24"/>
      <c r="AO29725" s="24"/>
      <c r="AR29725" s="24"/>
      <c r="AU29725" s="24"/>
    </row>
    <row r="29726">
      <c r="J29726" s="18"/>
      <c r="N29726" s="24"/>
      <c r="Q29726" s="24"/>
      <c r="T29726" s="24"/>
      <c r="W29726" s="24"/>
      <c r="Z29726" s="24"/>
      <c r="AC29726" s="24"/>
      <c r="AI29726" s="24"/>
      <c r="AL29726" s="24"/>
      <c r="AO29726" s="24"/>
      <c r="AR29726" s="24"/>
      <c r="AU29726" s="24"/>
    </row>
    <row r="29727">
      <c r="J29727" s="18"/>
      <c r="N29727" s="24"/>
      <c r="Q29727" s="24"/>
      <c r="T29727" s="24"/>
      <c r="W29727" s="24"/>
      <c r="Z29727" s="24"/>
      <c r="AC29727" s="24"/>
      <c r="AI29727" s="24"/>
      <c r="AL29727" s="24"/>
      <c r="AO29727" s="24"/>
      <c r="AR29727" s="24"/>
      <c r="AU29727" s="24"/>
    </row>
    <row r="29728">
      <c r="J29728" s="18"/>
      <c r="N29728" s="24"/>
      <c r="Q29728" s="24"/>
      <c r="T29728" s="24"/>
      <c r="W29728" s="24"/>
      <c r="Z29728" s="24"/>
      <c r="AC29728" s="24"/>
      <c r="AI29728" s="24"/>
      <c r="AL29728" s="24"/>
      <c r="AO29728" s="24"/>
      <c r="AR29728" s="24"/>
      <c r="AU29728" s="24"/>
    </row>
    <row r="29729">
      <c r="J29729" s="18"/>
      <c r="N29729" s="24"/>
      <c r="Q29729" s="24"/>
      <c r="T29729" s="24"/>
      <c r="W29729" s="24"/>
      <c r="Z29729" s="24"/>
      <c r="AC29729" s="24"/>
      <c r="AI29729" s="24"/>
      <c r="AL29729" s="24"/>
      <c r="AO29729" s="24"/>
      <c r="AR29729" s="24"/>
      <c r="AU29729" s="24"/>
    </row>
    <row r="29730">
      <c r="J29730" s="18"/>
      <c r="N29730" s="24"/>
      <c r="Q29730" s="24"/>
      <c r="T29730" s="24"/>
      <c r="W29730" s="24"/>
      <c r="Z29730" s="24"/>
      <c r="AC29730" s="24"/>
      <c r="AI29730" s="24"/>
      <c r="AL29730" s="24"/>
      <c r="AO29730" s="24"/>
      <c r="AR29730" s="24"/>
      <c r="AU29730" s="24"/>
    </row>
    <row r="29731">
      <c r="J29731" s="18"/>
      <c r="N29731" s="24"/>
      <c r="Q29731" s="24"/>
      <c r="T29731" s="24"/>
      <c r="W29731" s="24"/>
      <c r="Z29731" s="24"/>
      <c r="AC29731" s="24"/>
      <c r="AI29731" s="24"/>
      <c r="AL29731" s="24"/>
      <c r="AO29731" s="24"/>
      <c r="AR29731" s="24"/>
      <c r="AU29731" s="24"/>
    </row>
    <row r="29732">
      <c r="J29732" s="18"/>
      <c r="N29732" s="24"/>
      <c r="Q29732" s="24"/>
      <c r="T29732" s="24"/>
      <c r="W29732" s="24"/>
      <c r="Z29732" s="24"/>
      <c r="AC29732" s="24"/>
      <c r="AI29732" s="24"/>
      <c r="AL29732" s="24"/>
      <c r="AO29732" s="24"/>
      <c r="AR29732" s="24"/>
      <c r="AU29732" s="24"/>
    </row>
    <row r="29733">
      <c r="J29733" s="18"/>
      <c r="N29733" s="24"/>
      <c r="Q29733" s="24"/>
      <c r="T29733" s="24"/>
      <c r="W29733" s="24"/>
      <c r="Z29733" s="24"/>
      <c r="AC29733" s="24"/>
      <c r="AI29733" s="24"/>
      <c r="AL29733" s="24"/>
      <c r="AO29733" s="24"/>
      <c r="AR29733" s="24"/>
      <c r="AU29733" s="24"/>
    </row>
    <row r="29734">
      <c r="J29734" s="18"/>
      <c r="N29734" s="24"/>
      <c r="Q29734" s="24"/>
      <c r="T29734" s="24"/>
      <c r="W29734" s="24"/>
      <c r="Z29734" s="24"/>
      <c r="AC29734" s="24"/>
      <c r="AI29734" s="24"/>
      <c r="AL29734" s="24"/>
      <c r="AO29734" s="24"/>
      <c r="AR29734" s="24"/>
      <c r="AU29734" s="24"/>
    </row>
    <row r="29735">
      <c r="J29735" s="18"/>
      <c r="N29735" s="24"/>
      <c r="Q29735" s="24"/>
      <c r="T29735" s="24"/>
      <c r="W29735" s="24"/>
      <c r="Z29735" s="24"/>
      <c r="AC29735" s="24"/>
      <c r="AI29735" s="24"/>
      <c r="AL29735" s="24"/>
      <c r="AO29735" s="24"/>
      <c r="AR29735" s="24"/>
      <c r="AU29735" s="24"/>
    </row>
    <row r="29736">
      <c r="J29736" s="18"/>
      <c r="N29736" s="24"/>
      <c r="Q29736" s="24"/>
      <c r="T29736" s="24"/>
      <c r="W29736" s="24"/>
      <c r="Z29736" s="24"/>
      <c r="AC29736" s="24"/>
      <c r="AI29736" s="24"/>
      <c r="AL29736" s="24"/>
      <c r="AO29736" s="24"/>
      <c r="AR29736" s="24"/>
      <c r="AU29736" s="24"/>
    </row>
    <row r="29737">
      <c r="J29737" s="18"/>
      <c r="N29737" s="24"/>
      <c r="Q29737" s="24"/>
      <c r="T29737" s="24"/>
      <c r="W29737" s="24"/>
      <c r="Z29737" s="24"/>
      <c r="AC29737" s="24"/>
      <c r="AI29737" s="24"/>
      <c r="AL29737" s="24"/>
      <c r="AO29737" s="24"/>
      <c r="AR29737" s="24"/>
      <c r="AU29737" s="24"/>
    </row>
    <row r="29738">
      <c r="J29738" s="18"/>
      <c r="N29738" s="24"/>
      <c r="Q29738" s="24"/>
      <c r="T29738" s="24"/>
      <c r="W29738" s="24"/>
      <c r="Z29738" s="24"/>
      <c r="AC29738" s="24"/>
      <c r="AI29738" s="24"/>
      <c r="AL29738" s="24"/>
      <c r="AO29738" s="24"/>
      <c r="AR29738" s="24"/>
      <c r="AU29738" s="24"/>
    </row>
    <row r="29739">
      <c r="J29739" s="18"/>
      <c r="N29739" s="24"/>
      <c r="Q29739" s="24"/>
      <c r="T29739" s="24"/>
      <c r="W29739" s="24"/>
      <c r="Z29739" s="24"/>
      <c r="AC29739" s="24"/>
      <c r="AI29739" s="24"/>
      <c r="AL29739" s="24"/>
      <c r="AO29739" s="24"/>
      <c r="AR29739" s="24"/>
      <c r="AU29739" s="24"/>
    </row>
    <row r="29740">
      <c r="J29740" s="18"/>
      <c r="N29740" s="24"/>
      <c r="Q29740" s="24"/>
      <c r="T29740" s="24"/>
      <c r="W29740" s="24"/>
      <c r="Z29740" s="24"/>
      <c r="AC29740" s="24"/>
      <c r="AI29740" s="24"/>
      <c r="AL29740" s="24"/>
      <c r="AO29740" s="24"/>
      <c r="AR29740" s="24"/>
      <c r="AU29740" s="24"/>
    </row>
    <row r="29741">
      <c r="J29741" s="18"/>
      <c r="N29741" s="24"/>
      <c r="Q29741" s="24"/>
      <c r="T29741" s="24"/>
      <c r="W29741" s="24"/>
      <c r="Z29741" s="24"/>
      <c r="AC29741" s="24"/>
      <c r="AI29741" s="24"/>
      <c r="AL29741" s="24"/>
      <c r="AO29741" s="24"/>
      <c r="AR29741" s="24"/>
      <c r="AU29741" s="24"/>
    </row>
    <row r="29742">
      <c r="J29742" s="18"/>
      <c r="N29742" s="24"/>
      <c r="Q29742" s="24"/>
      <c r="T29742" s="24"/>
      <c r="W29742" s="24"/>
      <c r="Z29742" s="24"/>
      <c r="AC29742" s="24"/>
      <c r="AI29742" s="24"/>
      <c r="AL29742" s="24"/>
      <c r="AO29742" s="24"/>
      <c r="AR29742" s="24"/>
      <c r="AU29742" s="24"/>
    </row>
    <row r="29743">
      <c r="J29743" s="18"/>
      <c r="N29743" s="24"/>
      <c r="Q29743" s="24"/>
      <c r="T29743" s="24"/>
      <c r="W29743" s="24"/>
      <c r="Z29743" s="24"/>
      <c r="AC29743" s="24"/>
      <c r="AI29743" s="24"/>
      <c r="AL29743" s="24"/>
      <c r="AO29743" s="24"/>
      <c r="AR29743" s="24"/>
      <c r="AU29743" s="24"/>
    </row>
    <row r="29744">
      <c r="J29744" s="18"/>
      <c r="N29744" s="24"/>
      <c r="Q29744" s="24"/>
      <c r="T29744" s="24"/>
      <c r="W29744" s="24"/>
      <c r="Z29744" s="24"/>
      <c r="AC29744" s="24"/>
      <c r="AI29744" s="24"/>
      <c r="AL29744" s="24"/>
      <c r="AO29744" s="24"/>
      <c r="AR29744" s="24"/>
      <c r="AU29744" s="24"/>
    </row>
    <row r="29745">
      <c r="J29745" s="18"/>
      <c r="N29745" s="24"/>
      <c r="Q29745" s="24"/>
      <c r="T29745" s="24"/>
      <c r="W29745" s="24"/>
      <c r="Z29745" s="24"/>
      <c r="AC29745" s="24"/>
      <c r="AI29745" s="24"/>
      <c r="AL29745" s="24"/>
      <c r="AO29745" s="24"/>
      <c r="AR29745" s="24"/>
      <c r="AU29745" s="24"/>
    </row>
    <row r="29746">
      <c r="J29746" s="18"/>
      <c r="N29746" s="24"/>
      <c r="Q29746" s="24"/>
      <c r="T29746" s="24"/>
      <c r="W29746" s="24"/>
      <c r="Z29746" s="24"/>
      <c r="AC29746" s="24"/>
      <c r="AI29746" s="24"/>
      <c r="AL29746" s="24"/>
      <c r="AO29746" s="24"/>
      <c r="AR29746" s="24"/>
      <c r="AU29746" s="24"/>
    </row>
    <row r="29747">
      <c r="J29747" s="18"/>
      <c r="N29747" s="24"/>
      <c r="Q29747" s="24"/>
      <c r="T29747" s="24"/>
      <c r="W29747" s="24"/>
      <c r="Z29747" s="24"/>
      <c r="AC29747" s="24"/>
      <c r="AI29747" s="24"/>
      <c r="AL29747" s="24"/>
      <c r="AO29747" s="24"/>
      <c r="AR29747" s="24"/>
      <c r="AU29747" s="24"/>
    </row>
    <row r="29748">
      <c r="J29748" s="18"/>
      <c r="N29748" s="24"/>
      <c r="Q29748" s="24"/>
      <c r="T29748" s="24"/>
      <c r="W29748" s="24"/>
      <c r="Z29748" s="24"/>
      <c r="AC29748" s="24"/>
      <c r="AI29748" s="24"/>
      <c r="AL29748" s="24"/>
      <c r="AO29748" s="24"/>
      <c r="AR29748" s="24"/>
      <c r="AU29748" s="24"/>
    </row>
    <row r="29749">
      <c r="J29749" s="18"/>
      <c r="N29749" s="24"/>
      <c r="Q29749" s="24"/>
      <c r="T29749" s="24"/>
      <c r="W29749" s="24"/>
      <c r="Z29749" s="24"/>
      <c r="AC29749" s="24"/>
      <c r="AI29749" s="24"/>
      <c r="AL29749" s="24"/>
      <c r="AO29749" s="24"/>
      <c r="AR29749" s="24"/>
      <c r="AU29749" s="24"/>
    </row>
    <row r="29750">
      <c r="J29750" s="18"/>
      <c r="N29750" s="24"/>
      <c r="Q29750" s="24"/>
      <c r="T29750" s="24"/>
      <c r="W29750" s="24"/>
      <c r="Z29750" s="24"/>
      <c r="AC29750" s="24"/>
      <c r="AI29750" s="24"/>
      <c r="AL29750" s="24"/>
      <c r="AO29750" s="24"/>
      <c r="AR29750" s="24"/>
      <c r="AU29750" s="24"/>
    </row>
    <row r="29751">
      <c r="J29751" s="18"/>
      <c r="N29751" s="24"/>
      <c r="Q29751" s="24"/>
      <c r="T29751" s="24"/>
      <c r="W29751" s="24"/>
      <c r="Z29751" s="24"/>
      <c r="AC29751" s="24"/>
      <c r="AI29751" s="24"/>
      <c r="AL29751" s="24"/>
      <c r="AO29751" s="24"/>
      <c r="AR29751" s="24"/>
      <c r="AU29751" s="24"/>
    </row>
    <row r="29752">
      <c r="J29752" s="18"/>
      <c r="N29752" s="24"/>
      <c r="Q29752" s="24"/>
      <c r="T29752" s="24"/>
      <c r="W29752" s="24"/>
      <c r="Z29752" s="24"/>
      <c r="AC29752" s="24"/>
      <c r="AI29752" s="24"/>
      <c r="AL29752" s="24"/>
      <c r="AO29752" s="24"/>
      <c r="AR29752" s="24"/>
      <c r="AU29752" s="24"/>
    </row>
    <row r="29753">
      <c r="J29753" s="18"/>
      <c r="N29753" s="24"/>
      <c r="Q29753" s="24"/>
      <c r="T29753" s="24"/>
      <c r="W29753" s="24"/>
      <c r="Z29753" s="24"/>
      <c r="AC29753" s="24"/>
      <c r="AI29753" s="24"/>
      <c r="AL29753" s="24"/>
      <c r="AO29753" s="24"/>
      <c r="AR29753" s="24"/>
      <c r="AU29753" s="24"/>
    </row>
    <row r="29754">
      <c r="J29754" s="18"/>
      <c r="N29754" s="24"/>
      <c r="Q29754" s="24"/>
      <c r="T29754" s="24"/>
      <c r="W29754" s="24"/>
      <c r="Z29754" s="24"/>
      <c r="AC29754" s="24"/>
      <c r="AI29754" s="24"/>
      <c r="AL29754" s="24"/>
      <c r="AO29754" s="24"/>
      <c r="AR29754" s="24"/>
      <c r="AU29754" s="24"/>
    </row>
    <row r="29755">
      <c r="J29755" s="18"/>
      <c r="N29755" s="24"/>
      <c r="Q29755" s="24"/>
      <c r="T29755" s="24"/>
      <c r="W29755" s="24"/>
      <c r="Z29755" s="24"/>
      <c r="AC29755" s="24"/>
      <c r="AI29755" s="24"/>
      <c r="AL29755" s="24"/>
      <c r="AO29755" s="24"/>
      <c r="AR29755" s="24"/>
      <c r="AU29755" s="24"/>
    </row>
    <row r="29756">
      <c r="J29756" s="18"/>
      <c r="N29756" s="24"/>
      <c r="Q29756" s="24"/>
      <c r="T29756" s="24"/>
      <c r="W29756" s="24"/>
      <c r="Z29756" s="24"/>
      <c r="AC29756" s="24"/>
      <c r="AI29756" s="24"/>
      <c r="AL29756" s="24"/>
      <c r="AO29756" s="24"/>
      <c r="AR29756" s="24"/>
      <c r="AU29756" s="24"/>
    </row>
    <row r="29757">
      <c r="J29757" s="18"/>
      <c r="N29757" s="24"/>
      <c r="Q29757" s="24"/>
      <c r="T29757" s="24"/>
      <c r="W29757" s="24"/>
      <c r="Z29757" s="24"/>
      <c r="AC29757" s="24"/>
      <c r="AI29757" s="24"/>
      <c r="AL29757" s="24"/>
      <c r="AO29757" s="24"/>
      <c r="AR29757" s="24"/>
      <c r="AU29757" s="24"/>
    </row>
    <row r="29758">
      <c r="J29758" s="18"/>
      <c r="N29758" s="24"/>
      <c r="Q29758" s="24"/>
      <c r="T29758" s="24"/>
      <c r="W29758" s="24"/>
      <c r="Z29758" s="24"/>
      <c r="AC29758" s="24"/>
      <c r="AI29758" s="24"/>
      <c r="AL29758" s="24"/>
      <c r="AO29758" s="24"/>
      <c r="AR29758" s="24"/>
      <c r="AU29758" s="24"/>
    </row>
    <row r="29759">
      <c r="J29759" s="18"/>
      <c r="N29759" s="24"/>
      <c r="Q29759" s="24"/>
      <c r="T29759" s="24"/>
      <c r="W29759" s="24"/>
      <c r="Z29759" s="24"/>
      <c r="AC29759" s="24"/>
      <c r="AI29759" s="24"/>
      <c r="AL29759" s="24"/>
      <c r="AO29759" s="24"/>
      <c r="AR29759" s="24"/>
      <c r="AU29759" s="24"/>
    </row>
    <row r="29760">
      <c r="J29760" s="18"/>
      <c r="N29760" s="24"/>
      <c r="Q29760" s="24"/>
      <c r="T29760" s="24"/>
      <c r="W29760" s="24"/>
      <c r="Z29760" s="24"/>
      <c r="AC29760" s="24"/>
      <c r="AI29760" s="24"/>
      <c r="AL29760" s="24"/>
      <c r="AO29760" s="24"/>
      <c r="AR29760" s="24"/>
      <c r="AU29760" s="24"/>
    </row>
    <row r="29761">
      <c r="J29761" s="18"/>
      <c r="N29761" s="24"/>
      <c r="Q29761" s="24"/>
      <c r="T29761" s="24"/>
      <c r="W29761" s="24"/>
      <c r="Z29761" s="24"/>
      <c r="AC29761" s="24"/>
      <c r="AI29761" s="24"/>
      <c r="AL29761" s="24"/>
      <c r="AO29761" s="24"/>
      <c r="AR29761" s="24"/>
      <c r="AU29761" s="24"/>
    </row>
    <row r="29762">
      <c r="J29762" s="18"/>
      <c r="N29762" s="24"/>
      <c r="Q29762" s="24"/>
      <c r="T29762" s="24"/>
      <c r="W29762" s="24"/>
      <c r="Z29762" s="24"/>
      <c r="AC29762" s="24"/>
      <c r="AI29762" s="24"/>
      <c r="AL29762" s="24"/>
      <c r="AO29762" s="24"/>
      <c r="AR29762" s="24"/>
      <c r="AU29762" s="24"/>
    </row>
    <row r="29763">
      <c r="J29763" s="18"/>
      <c r="N29763" s="24"/>
      <c r="Q29763" s="24"/>
      <c r="T29763" s="24"/>
      <c r="W29763" s="24"/>
      <c r="Z29763" s="24"/>
      <c r="AC29763" s="24"/>
      <c r="AI29763" s="24"/>
      <c r="AL29763" s="24"/>
      <c r="AO29763" s="24"/>
      <c r="AR29763" s="24"/>
      <c r="AU29763" s="24"/>
    </row>
    <row r="29764">
      <c r="J29764" s="18"/>
      <c r="N29764" s="24"/>
      <c r="Q29764" s="24"/>
      <c r="T29764" s="24"/>
      <c r="W29764" s="24"/>
      <c r="Z29764" s="24"/>
      <c r="AC29764" s="24"/>
      <c r="AI29764" s="24"/>
      <c r="AL29764" s="24"/>
      <c r="AO29764" s="24"/>
      <c r="AR29764" s="24"/>
      <c r="AU29764" s="24"/>
    </row>
    <row r="29765">
      <c r="J29765" s="18"/>
      <c r="N29765" s="24"/>
      <c r="Q29765" s="24"/>
      <c r="T29765" s="24"/>
      <c r="W29765" s="24"/>
      <c r="Z29765" s="24"/>
      <c r="AC29765" s="24"/>
      <c r="AI29765" s="24"/>
      <c r="AL29765" s="24"/>
      <c r="AO29765" s="24"/>
      <c r="AR29765" s="24"/>
      <c r="AU29765" s="24"/>
    </row>
    <row r="29766">
      <c r="J29766" s="18"/>
      <c r="N29766" s="24"/>
      <c r="Q29766" s="24"/>
      <c r="T29766" s="24"/>
      <c r="W29766" s="24"/>
      <c r="Z29766" s="24"/>
      <c r="AC29766" s="24"/>
      <c r="AI29766" s="24"/>
      <c r="AL29766" s="24"/>
      <c r="AO29766" s="24"/>
      <c r="AR29766" s="24"/>
      <c r="AU29766" s="24"/>
    </row>
    <row r="29767">
      <c r="J29767" s="18"/>
      <c r="N29767" s="24"/>
      <c r="Q29767" s="24"/>
      <c r="T29767" s="24"/>
      <c r="W29767" s="24"/>
      <c r="Z29767" s="24"/>
      <c r="AC29767" s="24"/>
      <c r="AI29767" s="24"/>
      <c r="AL29767" s="24"/>
      <c r="AO29767" s="24"/>
      <c r="AR29767" s="24"/>
      <c r="AU29767" s="24"/>
    </row>
    <row r="29768">
      <c r="J29768" s="18"/>
      <c r="N29768" s="24"/>
      <c r="Q29768" s="24"/>
      <c r="T29768" s="24"/>
      <c r="W29768" s="24"/>
      <c r="Z29768" s="24"/>
      <c r="AC29768" s="24"/>
      <c r="AI29768" s="24"/>
      <c r="AL29768" s="24"/>
      <c r="AO29768" s="24"/>
      <c r="AR29768" s="24"/>
      <c r="AU29768" s="24"/>
    </row>
    <row r="29769">
      <c r="J29769" s="18"/>
      <c r="N29769" s="24"/>
      <c r="Q29769" s="24"/>
      <c r="T29769" s="24"/>
      <c r="W29769" s="24"/>
      <c r="Z29769" s="24"/>
      <c r="AC29769" s="24"/>
      <c r="AI29769" s="24"/>
      <c r="AL29769" s="24"/>
      <c r="AO29769" s="24"/>
      <c r="AR29769" s="24"/>
      <c r="AU29769" s="24"/>
    </row>
    <row r="29770">
      <c r="J29770" s="18"/>
      <c r="N29770" s="24"/>
      <c r="Q29770" s="24"/>
      <c r="T29770" s="24"/>
      <c r="W29770" s="24"/>
      <c r="Z29770" s="24"/>
      <c r="AC29770" s="24"/>
      <c r="AI29770" s="24"/>
      <c r="AL29770" s="24"/>
      <c r="AO29770" s="24"/>
      <c r="AR29770" s="24"/>
      <c r="AU29770" s="24"/>
    </row>
    <row r="29771">
      <c r="J29771" s="18"/>
      <c r="N29771" s="24"/>
      <c r="Q29771" s="24"/>
      <c r="T29771" s="24"/>
      <c r="W29771" s="24"/>
      <c r="Z29771" s="24"/>
      <c r="AC29771" s="24"/>
      <c r="AI29771" s="24"/>
      <c r="AL29771" s="24"/>
      <c r="AO29771" s="24"/>
      <c r="AR29771" s="24"/>
      <c r="AU29771" s="24"/>
    </row>
    <row r="29772">
      <c r="J29772" s="18"/>
      <c r="N29772" s="24"/>
      <c r="Q29772" s="24"/>
      <c r="T29772" s="24"/>
      <c r="W29772" s="24"/>
      <c r="Z29772" s="24"/>
      <c r="AC29772" s="24"/>
      <c r="AI29772" s="24"/>
      <c r="AL29772" s="24"/>
      <c r="AO29772" s="24"/>
      <c r="AR29772" s="24"/>
      <c r="AU29772" s="24"/>
    </row>
    <row r="29773">
      <c r="J29773" s="18"/>
      <c r="N29773" s="24"/>
      <c r="Q29773" s="24"/>
      <c r="T29773" s="24"/>
      <c r="W29773" s="24"/>
      <c r="Z29773" s="24"/>
      <c r="AC29773" s="24"/>
      <c r="AI29773" s="24"/>
      <c r="AL29773" s="24"/>
      <c r="AO29773" s="24"/>
      <c r="AR29773" s="24"/>
      <c r="AU29773" s="24"/>
    </row>
    <row r="29774">
      <c r="J29774" s="18"/>
      <c r="N29774" s="24"/>
      <c r="Q29774" s="24"/>
      <c r="T29774" s="24"/>
      <c r="W29774" s="24"/>
      <c r="Z29774" s="24"/>
      <c r="AC29774" s="24"/>
      <c r="AI29774" s="24"/>
      <c r="AL29774" s="24"/>
      <c r="AO29774" s="24"/>
      <c r="AR29774" s="24"/>
      <c r="AU29774" s="24"/>
    </row>
    <row r="29775">
      <c r="J29775" s="18"/>
      <c r="N29775" s="24"/>
      <c r="Q29775" s="24"/>
      <c r="T29775" s="24"/>
      <c r="W29775" s="24"/>
      <c r="Z29775" s="24"/>
      <c r="AC29775" s="24"/>
      <c r="AI29775" s="24"/>
      <c r="AL29775" s="24"/>
      <c r="AO29775" s="24"/>
      <c r="AR29775" s="24"/>
      <c r="AU29775" s="24"/>
    </row>
    <row r="29776">
      <c r="J29776" s="18"/>
      <c r="N29776" s="24"/>
      <c r="Q29776" s="24"/>
      <c r="T29776" s="24"/>
      <c r="W29776" s="24"/>
      <c r="Z29776" s="24"/>
      <c r="AC29776" s="24"/>
      <c r="AI29776" s="24"/>
      <c r="AL29776" s="24"/>
      <c r="AO29776" s="24"/>
      <c r="AR29776" s="24"/>
      <c r="AU29776" s="24"/>
    </row>
    <row r="29777">
      <c r="J29777" s="18"/>
      <c r="N29777" s="24"/>
      <c r="Q29777" s="24"/>
      <c r="T29777" s="24"/>
      <c r="W29777" s="24"/>
      <c r="Z29777" s="24"/>
      <c r="AC29777" s="24"/>
      <c r="AI29777" s="24"/>
      <c r="AL29777" s="24"/>
      <c r="AO29777" s="24"/>
      <c r="AR29777" s="24"/>
      <c r="AU29777" s="24"/>
    </row>
    <row r="29778">
      <c r="J29778" s="18"/>
      <c r="N29778" s="24"/>
      <c r="Q29778" s="24"/>
      <c r="T29778" s="24"/>
      <c r="W29778" s="24"/>
      <c r="Z29778" s="24"/>
      <c r="AC29778" s="24"/>
      <c r="AI29778" s="24"/>
      <c r="AL29778" s="24"/>
      <c r="AO29778" s="24"/>
      <c r="AR29778" s="24"/>
      <c r="AU29778" s="24"/>
    </row>
    <row r="29779">
      <c r="J29779" s="18"/>
      <c r="N29779" s="24"/>
      <c r="Q29779" s="24"/>
      <c r="T29779" s="24"/>
      <c r="W29779" s="24"/>
      <c r="Z29779" s="24"/>
      <c r="AC29779" s="24"/>
      <c r="AI29779" s="24"/>
      <c r="AL29779" s="24"/>
      <c r="AO29779" s="24"/>
      <c r="AR29779" s="24"/>
      <c r="AU29779" s="24"/>
    </row>
    <row r="29780">
      <c r="J29780" s="18"/>
      <c r="N29780" s="24"/>
      <c r="Q29780" s="24"/>
      <c r="T29780" s="24"/>
      <c r="W29780" s="24"/>
      <c r="Z29780" s="24"/>
      <c r="AC29780" s="24"/>
      <c r="AI29780" s="24"/>
      <c r="AL29780" s="24"/>
      <c r="AO29780" s="24"/>
      <c r="AR29780" s="24"/>
      <c r="AU29780" s="24"/>
    </row>
    <row r="29781">
      <c r="J29781" s="18"/>
      <c r="N29781" s="24"/>
      <c r="Q29781" s="24"/>
      <c r="T29781" s="24"/>
      <c r="W29781" s="24"/>
      <c r="Z29781" s="24"/>
      <c r="AC29781" s="24"/>
      <c r="AI29781" s="24"/>
      <c r="AL29781" s="24"/>
      <c r="AO29781" s="24"/>
      <c r="AR29781" s="24"/>
      <c r="AU29781" s="24"/>
    </row>
    <row r="29782">
      <c r="J29782" s="18"/>
      <c r="N29782" s="24"/>
      <c r="Q29782" s="24"/>
      <c r="T29782" s="24"/>
      <c r="W29782" s="24"/>
      <c r="Z29782" s="24"/>
      <c r="AC29782" s="24"/>
      <c r="AI29782" s="24"/>
      <c r="AL29782" s="24"/>
      <c r="AO29782" s="24"/>
      <c r="AR29782" s="24"/>
      <c r="AU29782" s="24"/>
    </row>
    <row r="29783">
      <c r="J29783" s="18"/>
      <c r="N29783" s="24"/>
      <c r="Q29783" s="24"/>
      <c r="T29783" s="24"/>
      <c r="W29783" s="24"/>
      <c r="Z29783" s="24"/>
      <c r="AC29783" s="24"/>
      <c r="AI29783" s="24"/>
      <c r="AL29783" s="24"/>
      <c r="AO29783" s="24"/>
      <c r="AR29783" s="24"/>
      <c r="AU29783" s="24"/>
    </row>
    <row r="29784">
      <c r="J29784" s="18"/>
      <c r="N29784" s="24"/>
      <c r="Q29784" s="24"/>
      <c r="T29784" s="24"/>
      <c r="W29784" s="24"/>
      <c r="Z29784" s="24"/>
      <c r="AC29784" s="24"/>
      <c r="AI29784" s="24"/>
      <c r="AL29784" s="24"/>
      <c r="AO29784" s="24"/>
      <c r="AR29784" s="24"/>
      <c r="AU29784" s="24"/>
    </row>
    <row r="29785">
      <c r="J29785" s="18"/>
      <c r="N29785" s="24"/>
      <c r="Q29785" s="24"/>
      <c r="T29785" s="24"/>
      <c r="W29785" s="24"/>
      <c r="Z29785" s="24"/>
      <c r="AC29785" s="24"/>
      <c r="AI29785" s="24"/>
      <c r="AL29785" s="24"/>
      <c r="AO29785" s="24"/>
      <c r="AR29785" s="24"/>
      <c r="AU29785" s="24"/>
    </row>
    <row r="29786">
      <c r="J29786" s="18"/>
      <c r="N29786" s="24"/>
      <c r="Q29786" s="24"/>
      <c r="T29786" s="24"/>
      <c r="W29786" s="24"/>
      <c r="Z29786" s="24"/>
      <c r="AC29786" s="24"/>
      <c r="AI29786" s="24"/>
      <c r="AL29786" s="24"/>
      <c r="AO29786" s="24"/>
      <c r="AR29786" s="24"/>
      <c r="AU29786" s="24"/>
    </row>
    <row r="29787">
      <c r="J29787" s="18"/>
      <c r="N29787" s="24"/>
      <c r="Q29787" s="24"/>
      <c r="T29787" s="24"/>
      <c r="W29787" s="24"/>
      <c r="Z29787" s="24"/>
      <c r="AC29787" s="24"/>
      <c r="AI29787" s="24"/>
      <c r="AL29787" s="24"/>
      <c r="AO29787" s="24"/>
      <c r="AR29787" s="24"/>
      <c r="AU29787" s="24"/>
    </row>
    <row r="29788">
      <c r="J29788" s="18"/>
      <c r="N29788" s="24"/>
      <c r="Q29788" s="24"/>
      <c r="T29788" s="24"/>
      <c r="W29788" s="24"/>
      <c r="Z29788" s="24"/>
      <c r="AC29788" s="24"/>
      <c r="AI29788" s="24"/>
      <c r="AL29788" s="24"/>
      <c r="AO29788" s="24"/>
      <c r="AR29788" s="24"/>
      <c r="AU29788" s="24"/>
    </row>
    <row r="29789">
      <c r="J29789" s="18"/>
      <c r="N29789" s="24"/>
      <c r="Q29789" s="24"/>
      <c r="T29789" s="24"/>
      <c r="W29789" s="24"/>
      <c r="Z29789" s="24"/>
      <c r="AC29789" s="24"/>
      <c r="AI29789" s="24"/>
      <c r="AL29789" s="24"/>
      <c r="AO29789" s="24"/>
      <c r="AR29789" s="24"/>
      <c r="AU29789" s="24"/>
    </row>
    <row r="29790">
      <c r="J29790" s="18"/>
      <c r="N29790" s="24"/>
      <c r="Q29790" s="24"/>
      <c r="T29790" s="24"/>
      <c r="W29790" s="24"/>
      <c r="Z29790" s="24"/>
      <c r="AC29790" s="24"/>
      <c r="AI29790" s="24"/>
      <c r="AL29790" s="24"/>
      <c r="AO29790" s="24"/>
      <c r="AR29790" s="24"/>
      <c r="AU29790" s="24"/>
    </row>
    <row r="29791">
      <c r="J29791" s="18"/>
      <c r="N29791" s="24"/>
      <c r="Q29791" s="24"/>
      <c r="T29791" s="24"/>
      <c r="W29791" s="24"/>
      <c r="Z29791" s="24"/>
      <c r="AC29791" s="24"/>
      <c r="AI29791" s="24"/>
      <c r="AL29791" s="24"/>
      <c r="AO29791" s="24"/>
      <c r="AR29791" s="24"/>
      <c r="AU29791" s="24"/>
    </row>
    <row r="29792">
      <c r="J29792" s="18"/>
      <c r="N29792" s="24"/>
      <c r="Q29792" s="24"/>
      <c r="T29792" s="24"/>
      <c r="W29792" s="24"/>
      <c r="Z29792" s="24"/>
      <c r="AC29792" s="24"/>
      <c r="AI29792" s="24"/>
      <c r="AL29792" s="24"/>
      <c r="AO29792" s="24"/>
      <c r="AR29792" s="24"/>
      <c r="AU29792" s="24"/>
    </row>
    <row r="29793">
      <c r="J29793" s="18"/>
      <c r="N29793" s="24"/>
      <c r="Q29793" s="24"/>
      <c r="T29793" s="24"/>
      <c r="W29793" s="24"/>
      <c r="Z29793" s="24"/>
      <c r="AC29793" s="24"/>
      <c r="AI29793" s="24"/>
      <c r="AL29793" s="24"/>
      <c r="AO29793" s="24"/>
      <c r="AR29793" s="24"/>
      <c r="AU29793" s="24"/>
    </row>
    <row r="29794">
      <c r="J29794" s="18"/>
      <c r="N29794" s="24"/>
      <c r="Q29794" s="24"/>
      <c r="T29794" s="24"/>
      <c r="W29794" s="24"/>
      <c r="Z29794" s="24"/>
      <c r="AC29794" s="24"/>
      <c r="AI29794" s="24"/>
      <c r="AL29794" s="24"/>
      <c r="AO29794" s="24"/>
      <c r="AR29794" s="24"/>
      <c r="AU29794" s="24"/>
    </row>
    <row r="29795">
      <c r="J29795" s="18"/>
      <c r="N29795" s="24"/>
      <c r="Q29795" s="24"/>
      <c r="T29795" s="24"/>
      <c r="W29795" s="24"/>
      <c r="Z29795" s="24"/>
      <c r="AC29795" s="24"/>
      <c r="AI29795" s="24"/>
      <c r="AL29795" s="24"/>
      <c r="AO29795" s="24"/>
      <c r="AR29795" s="24"/>
      <c r="AU29795" s="24"/>
    </row>
    <row r="29796">
      <c r="J29796" s="18"/>
      <c r="N29796" s="24"/>
      <c r="Q29796" s="24"/>
      <c r="T29796" s="24"/>
      <c r="W29796" s="24"/>
      <c r="Z29796" s="24"/>
      <c r="AC29796" s="24"/>
      <c r="AI29796" s="24"/>
      <c r="AL29796" s="24"/>
      <c r="AO29796" s="24"/>
      <c r="AR29796" s="24"/>
      <c r="AU29796" s="24"/>
    </row>
    <row r="29797">
      <c r="J29797" s="18"/>
      <c r="N29797" s="24"/>
      <c r="Q29797" s="24"/>
      <c r="T29797" s="24"/>
      <c r="W29797" s="24"/>
      <c r="Z29797" s="24"/>
      <c r="AC29797" s="24"/>
      <c r="AI29797" s="24"/>
      <c r="AL29797" s="24"/>
      <c r="AO29797" s="24"/>
      <c r="AR29797" s="24"/>
      <c r="AU29797" s="24"/>
    </row>
    <row r="29798">
      <c r="J29798" s="18"/>
      <c r="N29798" s="24"/>
      <c r="Q29798" s="24"/>
      <c r="T29798" s="24"/>
      <c r="W29798" s="24"/>
      <c r="Z29798" s="24"/>
      <c r="AC29798" s="24"/>
      <c r="AI29798" s="24"/>
      <c r="AL29798" s="24"/>
      <c r="AO29798" s="24"/>
      <c r="AR29798" s="24"/>
      <c r="AU29798" s="24"/>
    </row>
    <row r="29799">
      <c r="J29799" s="18"/>
      <c r="N29799" s="24"/>
      <c r="Q29799" s="24"/>
      <c r="T29799" s="24"/>
      <c r="W29799" s="24"/>
      <c r="Z29799" s="24"/>
      <c r="AC29799" s="24"/>
      <c r="AI29799" s="24"/>
      <c r="AL29799" s="24"/>
      <c r="AO29799" s="24"/>
      <c r="AR29799" s="24"/>
      <c r="AU29799" s="24"/>
    </row>
    <row r="29800">
      <c r="J29800" s="18"/>
      <c r="N29800" s="24"/>
      <c r="Q29800" s="24"/>
      <c r="T29800" s="24"/>
      <c r="W29800" s="24"/>
      <c r="Z29800" s="24"/>
      <c r="AC29800" s="24"/>
      <c r="AI29800" s="24"/>
      <c r="AL29800" s="24"/>
      <c r="AO29800" s="24"/>
      <c r="AR29800" s="24"/>
      <c r="AU29800" s="24"/>
    </row>
    <row r="29801">
      <c r="J29801" s="18"/>
      <c r="N29801" s="24"/>
      <c r="Q29801" s="24"/>
      <c r="T29801" s="24"/>
      <c r="W29801" s="24"/>
      <c r="Z29801" s="24"/>
      <c r="AC29801" s="24"/>
      <c r="AI29801" s="24"/>
      <c r="AL29801" s="24"/>
      <c r="AO29801" s="24"/>
      <c r="AR29801" s="24"/>
      <c r="AU29801" s="24"/>
    </row>
    <row r="29802">
      <c r="J29802" s="18"/>
      <c r="N29802" s="24"/>
      <c r="Q29802" s="24"/>
      <c r="T29802" s="24"/>
      <c r="W29802" s="24"/>
      <c r="Z29802" s="24"/>
      <c r="AC29802" s="24"/>
      <c r="AI29802" s="24"/>
      <c r="AL29802" s="24"/>
      <c r="AO29802" s="24"/>
      <c r="AR29802" s="24"/>
      <c r="AU29802" s="24"/>
    </row>
    <row r="29803">
      <c r="J29803" s="18"/>
      <c r="N29803" s="24"/>
      <c r="Q29803" s="24"/>
      <c r="T29803" s="24"/>
      <c r="W29803" s="24"/>
      <c r="Z29803" s="24"/>
      <c r="AC29803" s="24"/>
      <c r="AI29803" s="24"/>
      <c r="AL29803" s="24"/>
      <c r="AO29803" s="24"/>
      <c r="AR29803" s="24"/>
      <c r="AU29803" s="24"/>
    </row>
    <row r="29804">
      <c r="J29804" s="18"/>
      <c r="N29804" s="24"/>
      <c r="Q29804" s="24"/>
      <c r="T29804" s="24"/>
      <c r="W29804" s="24"/>
      <c r="Z29804" s="24"/>
      <c r="AC29804" s="24"/>
      <c r="AI29804" s="24"/>
      <c r="AL29804" s="24"/>
      <c r="AO29804" s="24"/>
      <c r="AR29804" s="24"/>
      <c r="AU29804" s="24"/>
    </row>
    <row r="29805">
      <c r="J29805" s="18"/>
      <c r="N29805" s="24"/>
      <c r="Q29805" s="24"/>
      <c r="T29805" s="24"/>
      <c r="W29805" s="24"/>
      <c r="Z29805" s="24"/>
      <c r="AC29805" s="24"/>
      <c r="AI29805" s="24"/>
      <c r="AL29805" s="24"/>
      <c r="AO29805" s="24"/>
      <c r="AR29805" s="24"/>
      <c r="AU29805" s="24"/>
    </row>
    <row r="29806">
      <c r="J29806" s="18"/>
      <c r="N29806" s="24"/>
      <c r="Q29806" s="24"/>
      <c r="T29806" s="24"/>
      <c r="W29806" s="24"/>
      <c r="Z29806" s="24"/>
      <c r="AC29806" s="24"/>
      <c r="AI29806" s="24"/>
      <c r="AL29806" s="24"/>
      <c r="AO29806" s="24"/>
      <c r="AR29806" s="24"/>
      <c r="AU29806" s="24"/>
    </row>
    <row r="29807">
      <c r="J29807" s="18"/>
      <c r="N29807" s="24"/>
      <c r="Q29807" s="24"/>
      <c r="T29807" s="24"/>
      <c r="W29807" s="24"/>
      <c r="Z29807" s="24"/>
      <c r="AC29807" s="24"/>
      <c r="AI29807" s="24"/>
      <c r="AL29807" s="24"/>
      <c r="AO29807" s="24"/>
      <c r="AR29807" s="24"/>
      <c r="AU29807" s="24"/>
    </row>
    <row r="29808">
      <c r="J29808" s="18"/>
      <c r="N29808" s="24"/>
      <c r="Q29808" s="24"/>
      <c r="T29808" s="24"/>
      <c r="W29808" s="24"/>
      <c r="Z29808" s="24"/>
      <c r="AC29808" s="24"/>
      <c r="AI29808" s="24"/>
      <c r="AL29808" s="24"/>
      <c r="AO29808" s="24"/>
      <c r="AR29808" s="24"/>
      <c r="AU29808" s="24"/>
    </row>
    <row r="29809">
      <c r="J29809" s="18"/>
      <c r="N29809" s="24"/>
      <c r="Q29809" s="24"/>
      <c r="T29809" s="24"/>
      <c r="W29809" s="24"/>
      <c r="Z29809" s="24"/>
      <c r="AC29809" s="24"/>
      <c r="AI29809" s="24"/>
      <c r="AL29809" s="24"/>
      <c r="AO29809" s="24"/>
      <c r="AR29809" s="24"/>
      <c r="AU29809" s="24"/>
    </row>
    <row r="29810">
      <c r="J29810" s="18"/>
      <c r="N29810" s="24"/>
      <c r="Q29810" s="24"/>
      <c r="T29810" s="24"/>
      <c r="W29810" s="24"/>
      <c r="Z29810" s="24"/>
      <c r="AC29810" s="24"/>
      <c r="AI29810" s="24"/>
      <c r="AL29810" s="24"/>
      <c r="AO29810" s="24"/>
      <c r="AR29810" s="24"/>
      <c r="AU29810" s="24"/>
    </row>
    <row r="29811">
      <c r="J29811" s="18"/>
      <c r="N29811" s="24"/>
      <c r="Q29811" s="24"/>
      <c r="T29811" s="24"/>
      <c r="W29811" s="24"/>
      <c r="Z29811" s="24"/>
      <c r="AC29811" s="24"/>
      <c r="AI29811" s="24"/>
      <c r="AL29811" s="24"/>
      <c r="AO29811" s="24"/>
      <c r="AR29811" s="24"/>
      <c r="AU29811" s="24"/>
    </row>
    <row r="29812">
      <c r="J29812" s="18"/>
      <c r="N29812" s="24"/>
      <c r="Q29812" s="24"/>
      <c r="T29812" s="24"/>
      <c r="W29812" s="24"/>
      <c r="Z29812" s="24"/>
      <c r="AC29812" s="24"/>
      <c r="AI29812" s="24"/>
      <c r="AL29812" s="24"/>
      <c r="AO29812" s="24"/>
      <c r="AR29812" s="24"/>
      <c r="AU29812" s="24"/>
    </row>
    <row r="29813">
      <c r="J29813" s="18"/>
      <c r="N29813" s="24"/>
      <c r="Q29813" s="24"/>
      <c r="T29813" s="24"/>
      <c r="W29813" s="24"/>
      <c r="Z29813" s="24"/>
      <c r="AC29813" s="24"/>
      <c r="AI29813" s="24"/>
      <c r="AL29813" s="24"/>
      <c r="AO29813" s="24"/>
      <c r="AR29813" s="24"/>
      <c r="AU29813" s="24"/>
    </row>
    <row r="29814">
      <c r="J29814" s="18"/>
      <c r="N29814" s="24"/>
      <c r="Q29814" s="24"/>
      <c r="T29814" s="24"/>
      <c r="W29814" s="24"/>
      <c r="Z29814" s="24"/>
      <c r="AC29814" s="24"/>
      <c r="AI29814" s="24"/>
      <c r="AL29814" s="24"/>
      <c r="AO29814" s="24"/>
      <c r="AR29814" s="24"/>
      <c r="AU29814" s="24"/>
    </row>
    <row r="29815">
      <c r="J29815" s="18"/>
      <c r="N29815" s="24"/>
      <c r="Q29815" s="24"/>
      <c r="T29815" s="24"/>
      <c r="W29815" s="24"/>
      <c r="Z29815" s="24"/>
      <c r="AC29815" s="24"/>
      <c r="AI29815" s="24"/>
      <c r="AL29815" s="24"/>
      <c r="AO29815" s="24"/>
      <c r="AR29815" s="24"/>
      <c r="AU29815" s="24"/>
    </row>
    <row r="29816">
      <c r="J29816" s="18"/>
      <c r="N29816" s="24"/>
      <c r="Q29816" s="24"/>
      <c r="T29816" s="24"/>
      <c r="W29816" s="24"/>
      <c r="Z29816" s="24"/>
      <c r="AC29816" s="24"/>
      <c r="AI29816" s="24"/>
      <c r="AL29816" s="24"/>
      <c r="AO29816" s="24"/>
      <c r="AR29816" s="24"/>
      <c r="AU29816" s="24"/>
    </row>
    <row r="29817">
      <c r="J29817" s="18"/>
      <c r="N29817" s="24"/>
      <c r="Q29817" s="24"/>
      <c r="T29817" s="24"/>
      <c r="W29817" s="24"/>
      <c r="Z29817" s="24"/>
      <c r="AC29817" s="24"/>
      <c r="AI29817" s="24"/>
      <c r="AL29817" s="24"/>
      <c r="AO29817" s="24"/>
      <c r="AR29817" s="24"/>
      <c r="AU29817" s="24"/>
    </row>
    <row r="29818">
      <c r="J29818" s="18"/>
      <c r="N29818" s="24"/>
      <c r="Q29818" s="24"/>
      <c r="T29818" s="24"/>
      <c r="W29818" s="24"/>
      <c r="Z29818" s="24"/>
      <c r="AC29818" s="24"/>
      <c r="AI29818" s="24"/>
      <c r="AL29818" s="24"/>
      <c r="AO29818" s="24"/>
      <c r="AR29818" s="24"/>
      <c r="AU29818" s="24"/>
    </row>
    <row r="29819">
      <c r="J29819" s="18"/>
      <c r="N29819" s="24"/>
      <c r="Q29819" s="24"/>
      <c r="T29819" s="24"/>
      <c r="W29819" s="24"/>
      <c r="Z29819" s="24"/>
      <c r="AC29819" s="24"/>
      <c r="AI29819" s="24"/>
      <c r="AL29819" s="24"/>
      <c r="AO29819" s="24"/>
      <c r="AR29819" s="24"/>
      <c r="AU29819" s="24"/>
    </row>
    <row r="29820">
      <c r="J29820" s="18"/>
      <c r="N29820" s="24"/>
      <c r="Q29820" s="24"/>
      <c r="T29820" s="24"/>
      <c r="W29820" s="24"/>
      <c r="Z29820" s="24"/>
      <c r="AC29820" s="24"/>
      <c r="AI29820" s="24"/>
      <c r="AL29820" s="24"/>
      <c r="AO29820" s="24"/>
      <c r="AR29820" s="24"/>
      <c r="AU29820" s="24"/>
    </row>
    <row r="29821">
      <c r="J29821" s="18"/>
      <c r="N29821" s="24"/>
      <c r="Q29821" s="24"/>
      <c r="T29821" s="24"/>
      <c r="W29821" s="24"/>
      <c r="Z29821" s="24"/>
      <c r="AC29821" s="24"/>
      <c r="AI29821" s="24"/>
      <c r="AL29821" s="24"/>
      <c r="AO29821" s="24"/>
      <c r="AR29821" s="24"/>
      <c r="AU29821" s="24"/>
    </row>
    <row r="29822">
      <c r="J29822" s="18"/>
      <c r="N29822" s="24"/>
      <c r="Q29822" s="24"/>
      <c r="T29822" s="24"/>
      <c r="W29822" s="24"/>
      <c r="Z29822" s="24"/>
      <c r="AC29822" s="24"/>
      <c r="AI29822" s="24"/>
      <c r="AL29822" s="24"/>
      <c r="AO29822" s="24"/>
      <c r="AR29822" s="24"/>
      <c r="AU29822" s="24"/>
    </row>
    <row r="29823">
      <c r="J29823" s="18"/>
      <c r="N29823" s="24"/>
      <c r="Q29823" s="24"/>
      <c r="T29823" s="24"/>
      <c r="W29823" s="24"/>
      <c r="Z29823" s="24"/>
      <c r="AC29823" s="24"/>
      <c r="AI29823" s="24"/>
      <c r="AL29823" s="24"/>
      <c r="AO29823" s="24"/>
      <c r="AR29823" s="24"/>
      <c r="AU29823" s="24"/>
    </row>
    <row r="29824">
      <c r="J29824" s="18"/>
      <c r="N29824" s="24"/>
      <c r="Q29824" s="24"/>
      <c r="T29824" s="24"/>
      <c r="W29824" s="24"/>
      <c r="Z29824" s="24"/>
      <c r="AC29824" s="24"/>
      <c r="AI29824" s="24"/>
      <c r="AL29824" s="24"/>
      <c r="AO29824" s="24"/>
      <c r="AR29824" s="24"/>
      <c r="AU29824" s="24"/>
    </row>
    <row r="29825">
      <c r="J29825" s="18"/>
      <c r="N29825" s="24"/>
      <c r="Q29825" s="24"/>
      <c r="T29825" s="24"/>
      <c r="W29825" s="24"/>
      <c r="Z29825" s="24"/>
      <c r="AC29825" s="24"/>
      <c r="AI29825" s="24"/>
      <c r="AL29825" s="24"/>
      <c r="AO29825" s="24"/>
      <c r="AR29825" s="24"/>
      <c r="AU29825" s="24"/>
    </row>
    <row r="29826">
      <c r="J29826" s="18"/>
      <c r="N29826" s="24"/>
      <c r="Q29826" s="24"/>
      <c r="T29826" s="24"/>
      <c r="W29826" s="24"/>
      <c r="Z29826" s="24"/>
      <c r="AC29826" s="24"/>
      <c r="AI29826" s="24"/>
      <c r="AL29826" s="24"/>
      <c r="AO29826" s="24"/>
      <c r="AR29826" s="24"/>
      <c r="AU29826" s="24"/>
    </row>
    <row r="29827">
      <c r="J29827" s="18"/>
      <c r="N29827" s="24"/>
      <c r="Q29827" s="24"/>
      <c r="T29827" s="24"/>
      <c r="W29827" s="24"/>
      <c r="Z29827" s="24"/>
      <c r="AC29827" s="24"/>
      <c r="AI29827" s="24"/>
      <c r="AL29827" s="24"/>
      <c r="AO29827" s="24"/>
      <c r="AR29827" s="24"/>
      <c r="AU29827" s="24"/>
    </row>
    <row r="29828">
      <c r="J29828" s="18"/>
      <c r="N29828" s="24"/>
      <c r="Q29828" s="24"/>
      <c r="T29828" s="24"/>
      <c r="W29828" s="24"/>
      <c r="Z29828" s="24"/>
      <c r="AC29828" s="24"/>
      <c r="AI29828" s="24"/>
      <c r="AL29828" s="24"/>
      <c r="AO29828" s="24"/>
      <c r="AR29828" s="24"/>
      <c r="AU29828" s="24"/>
    </row>
    <row r="29829">
      <c r="J29829" s="18"/>
      <c r="N29829" s="24"/>
      <c r="Q29829" s="24"/>
      <c r="T29829" s="24"/>
      <c r="W29829" s="24"/>
      <c r="Z29829" s="24"/>
      <c r="AC29829" s="24"/>
      <c r="AI29829" s="24"/>
      <c r="AL29829" s="24"/>
      <c r="AO29829" s="24"/>
      <c r="AR29829" s="24"/>
      <c r="AU29829" s="24"/>
    </row>
    <row r="29830">
      <c r="J29830" s="18"/>
      <c r="N29830" s="24"/>
      <c r="Q29830" s="24"/>
      <c r="T29830" s="24"/>
      <c r="W29830" s="24"/>
      <c r="Z29830" s="24"/>
      <c r="AC29830" s="24"/>
      <c r="AI29830" s="24"/>
      <c r="AL29830" s="24"/>
      <c r="AO29830" s="24"/>
      <c r="AR29830" s="24"/>
      <c r="AU29830" s="24"/>
    </row>
    <row r="29831">
      <c r="J29831" s="18"/>
      <c r="N29831" s="24"/>
      <c r="Q29831" s="24"/>
      <c r="T29831" s="24"/>
      <c r="W29831" s="24"/>
      <c r="Z29831" s="24"/>
      <c r="AC29831" s="24"/>
      <c r="AI29831" s="24"/>
      <c r="AL29831" s="24"/>
      <c r="AO29831" s="24"/>
      <c r="AR29831" s="24"/>
      <c r="AU29831" s="24"/>
    </row>
    <row r="29832">
      <c r="J29832" s="18"/>
      <c r="N29832" s="24"/>
      <c r="Q29832" s="24"/>
      <c r="T29832" s="24"/>
      <c r="W29832" s="24"/>
      <c r="Z29832" s="24"/>
      <c r="AC29832" s="24"/>
      <c r="AI29832" s="24"/>
      <c r="AL29832" s="24"/>
      <c r="AO29832" s="24"/>
      <c r="AR29832" s="24"/>
      <c r="AU29832" s="24"/>
    </row>
    <row r="29833">
      <c r="J29833" s="18"/>
      <c r="N29833" s="24"/>
      <c r="Q29833" s="24"/>
      <c r="T29833" s="24"/>
      <c r="W29833" s="24"/>
      <c r="Z29833" s="24"/>
      <c r="AC29833" s="24"/>
      <c r="AI29833" s="24"/>
      <c r="AL29833" s="24"/>
      <c r="AO29833" s="24"/>
      <c r="AR29833" s="24"/>
      <c r="AU29833" s="24"/>
    </row>
    <row r="29834">
      <c r="J29834" s="18"/>
      <c r="N29834" s="24"/>
      <c r="Q29834" s="24"/>
      <c r="T29834" s="24"/>
      <c r="W29834" s="24"/>
      <c r="Z29834" s="24"/>
      <c r="AC29834" s="24"/>
      <c r="AI29834" s="24"/>
      <c r="AL29834" s="24"/>
      <c r="AO29834" s="24"/>
      <c r="AR29834" s="24"/>
      <c r="AU29834" s="24"/>
    </row>
    <row r="29835">
      <c r="J29835" s="18"/>
      <c r="N29835" s="24"/>
      <c r="Q29835" s="24"/>
      <c r="T29835" s="24"/>
      <c r="W29835" s="24"/>
      <c r="Z29835" s="24"/>
      <c r="AC29835" s="24"/>
      <c r="AI29835" s="24"/>
      <c r="AL29835" s="24"/>
      <c r="AO29835" s="24"/>
      <c r="AR29835" s="24"/>
      <c r="AU29835" s="24"/>
    </row>
    <row r="29836">
      <c r="J29836" s="18"/>
      <c r="N29836" s="24"/>
      <c r="Q29836" s="24"/>
      <c r="T29836" s="24"/>
      <c r="W29836" s="24"/>
      <c r="Z29836" s="24"/>
      <c r="AC29836" s="24"/>
      <c r="AI29836" s="24"/>
      <c r="AL29836" s="24"/>
      <c r="AO29836" s="24"/>
      <c r="AR29836" s="24"/>
      <c r="AU29836" s="24"/>
    </row>
    <row r="29837">
      <c r="J29837" s="18"/>
      <c r="N29837" s="24"/>
      <c r="Q29837" s="24"/>
      <c r="T29837" s="24"/>
      <c r="W29837" s="24"/>
      <c r="Z29837" s="24"/>
      <c r="AC29837" s="24"/>
      <c r="AI29837" s="24"/>
      <c r="AL29837" s="24"/>
      <c r="AO29837" s="24"/>
      <c r="AR29837" s="24"/>
      <c r="AU29837" s="24"/>
    </row>
    <row r="29838">
      <c r="J29838" s="18"/>
      <c r="N29838" s="24"/>
      <c r="Q29838" s="24"/>
      <c r="T29838" s="24"/>
      <c r="W29838" s="24"/>
      <c r="Z29838" s="24"/>
      <c r="AC29838" s="24"/>
      <c r="AI29838" s="24"/>
      <c r="AL29838" s="24"/>
      <c r="AO29838" s="24"/>
      <c r="AR29838" s="24"/>
      <c r="AU29838" s="24"/>
    </row>
    <row r="29839">
      <c r="J29839" s="18"/>
      <c r="N29839" s="24"/>
      <c r="Q29839" s="24"/>
      <c r="T29839" s="24"/>
      <c r="W29839" s="24"/>
      <c r="Z29839" s="24"/>
      <c r="AC29839" s="24"/>
      <c r="AI29839" s="24"/>
      <c r="AL29839" s="24"/>
      <c r="AO29839" s="24"/>
      <c r="AR29839" s="24"/>
      <c r="AU29839" s="24"/>
    </row>
    <row r="29840">
      <c r="J29840" s="18"/>
      <c r="N29840" s="24"/>
      <c r="Q29840" s="24"/>
      <c r="T29840" s="24"/>
      <c r="W29840" s="24"/>
      <c r="Z29840" s="24"/>
      <c r="AC29840" s="24"/>
      <c r="AI29840" s="24"/>
      <c r="AL29840" s="24"/>
      <c r="AO29840" s="24"/>
      <c r="AR29840" s="24"/>
      <c r="AU29840" s="24"/>
    </row>
    <row r="29841">
      <c r="J29841" s="18"/>
      <c r="N29841" s="24"/>
      <c r="Q29841" s="24"/>
      <c r="T29841" s="24"/>
      <c r="W29841" s="24"/>
      <c r="Z29841" s="24"/>
      <c r="AC29841" s="24"/>
      <c r="AI29841" s="24"/>
      <c r="AL29841" s="24"/>
      <c r="AO29841" s="24"/>
      <c r="AR29841" s="24"/>
      <c r="AU29841" s="24"/>
    </row>
    <row r="29842">
      <c r="J29842" s="18"/>
      <c r="N29842" s="24"/>
      <c r="Q29842" s="24"/>
      <c r="T29842" s="24"/>
      <c r="W29842" s="24"/>
      <c r="Z29842" s="24"/>
      <c r="AC29842" s="24"/>
      <c r="AI29842" s="24"/>
      <c r="AL29842" s="24"/>
      <c r="AO29842" s="24"/>
      <c r="AR29842" s="24"/>
      <c r="AU29842" s="24"/>
    </row>
    <row r="29843">
      <c r="J29843" s="18"/>
      <c r="N29843" s="24"/>
      <c r="Q29843" s="24"/>
      <c r="T29843" s="24"/>
      <c r="W29843" s="24"/>
      <c r="Z29843" s="24"/>
      <c r="AC29843" s="24"/>
      <c r="AI29843" s="24"/>
      <c r="AL29843" s="24"/>
      <c r="AO29843" s="24"/>
      <c r="AR29843" s="24"/>
      <c r="AU29843" s="24"/>
    </row>
    <row r="29844">
      <c r="J29844" s="18"/>
      <c r="N29844" s="24"/>
      <c r="Q29844" s="24"/>
      <c r="T29844" s="24"/>
      <c r="W29844" s="24"/>
      <c r="Z29844" s="24"/>
      <c r="AC29844" s="24"/>
      <c r="AI29844" s="24"/>
      <c r="AL29844" s="24"/>
      <c r="AO29844" s="24"/>
      <c r="AR29844" s="24"/>
      <c r="AU29844" s="24"/>
    </row>
    <row r="29845">
      <c r="J29845" s="18"/>
      <c r="N29845" s="24"/>
      <c r="Q29845" s="24"/>
      <c r="T29845" s="24"/>
      <c r="W29845" s="24"/>
      <c r="Z29845" s="24"/>
      <c r="AC29845" s="24"/>
      <c r="AI29845" s="24"/>
      <c r="AL29845" s="24"/>
      <c r="AO29845" s="24"/>
      <c r="AR29845" s="24"/>
      <c r="AU29845" s="24"/>
    </row>
    <row r="29846">
      <c r="J29846" s="18"/>
      <c r="N29846" s="24"/>
      <c r="Q29846" s="24"/>
      <c r="T29846" s="24"/>
      <c r="W29846" s="24"/>
      <c r="Z29846" s="24"/>
      <c r="AC29846" s="24"/>
      <c r="AI29846" s="24"/>
      <c r="AL29846" s="24"/>
      <c r="AO29846" s="24"/>
      <c r="AR29846" s="24"/>
      <c r="AU29846" s="24"/>
    </row>
    <row r="29847">
      <c r="J29847" s="18"/>
      <c r="N29847" s="24"/>
      <c r="Q29847" s="24"/>
      <c r="T29847" s="24"/>
      <c r="W29847" s="24"/>
      <c r="Z29847" s="24"/>
      <c r="AC29847" s="24"/>
      <c r="AI29847" s="24"/>
      <c r="AL29847" s="24"/>
      <c r="AO29847" s="24"/>
      <c r="AR29847" s="24"/>
      <c r="AU29847" s="24"/>
    </row>
    <row r="29848">
      <c r="J29848" s="18"/>
      <c r="N29848" s="24"/>
      <c r="Q29848" s="24"/>
      <c r="T29848" s="24"/>
      <c r="W29848" s="24"/>
      <c r="Z29848" s="24"/>
      <c r="AC29848" s="24"/>
      <c r="AI29848" s="24"/>
      <c r="AL29848" s="24"/>
      <c r="AO29848" s="24"/>
      <c r="AR29848" s="24"/>
      <c r="AU29848" s="24"/>
    </row>
    <row r="29849">
      <c r="J29849" s="18"/>
      <c r="N29849" s="24"/>
      <c r="Q29849" s="24"/>
      <c r="T29849" s="24"/>
      <c r="W29849" s="24"/>
      <c r="Z29849" s="24"/>
      <c r="AC29849" s="24"/>
      <c r="AI29849" s="24"/>
      <c r="AL29849" s="24"/>
      <c r="AO29849" s="24"/>
      <c r="AR29849" s="24"/>
      <c r="AU29849" s="24"/>
    </row>
    <row r="29850">
      <c r="J29850" s="18"/>
      <c r="N29850" s="24"/>
      <c r="Q29850" s="24"/>
      <c r="T29850" s="24"/>
      <c r="W29850" s="24"/>
      <c r="Z29850" s="24"/>
      <c r="AC29850" s="24"/>
      <c r="AI29850" s="24"/>
      <c r="AL29850" s="24"/>
      <c r="AO29850" s="24"/>
      <c r="AR29850" s="24"/>
      <c r="AU29850" s="24"/>
    </row>
    <row r="29851">
      <c r="J29851" s="18"/>
      <c r="N29851" s="24"/>
      <c r="Q29851" s="24"/>
      <c r="T29851" s="24"/>
      <c r="W29851" s="24"/>
      <c r="Z29851" s="24"/>
      <c r="AC29851" s="24"/>
      <c r="AI29851" s="24"/>
      <c r="AL29851" s="24"/>
      <c r="AO29851" s="24"/>
      <c r="AR29851" s="24"/>
      <c r="AU29851" s="24"/>
    </row>
    <row r="29852">
      <c r="J29852" s="18"/>
      <c r="N29852" s="24"/>
      <c r="Q29852" s="24"/>
      <c r="T29852" s="24"/>
      <c r="W29852" s="24"/>
      <c r="Z29852" s="24"/>
      <c r="AC29852" s="24"/>
      <c r="AI29852" s="24"/>
      <c r="AL29852" s="24"/>
      <c r="AO29852" s="24"/>
      <c r="AR29852" s="24"/>
      <c r="AU29852" s="24"/>
    </row>
    <row r="29853">
      <c r="J29853" s="18"/>
      <c r="N29853" s="24"/>
      <c r="Q29853" s="24"/>
      <c r="T29853" s="24"/>
      <c r="W29853" s="24"/>
      <c r="Z29853" s="24"/>
      <c r="AC29853" s="24"/>
      <c r="AI29853" s="24"/>
      <c r="AL29853" s="24"/>
      <c r="AO29853" s="24"/>
      <c r="AR29853" s="24"/>
      <c r="AU29853" s="24"/>
    </row>
    <row r="29854">
      <c r="J29854" s="18"/>
      <c r="N29854" s="24"/>
      <c r="Q29854" s="24"/>
      <c r="T29854" s="24"/>
      <c r="W29854" s="24"/>
      <c r="Z29854" s="24"/>
      <c r="AC29854" s="24"/>
      <c r="AI29854" s="24"/>
      <c r="AL29854" s="24"/>
      <c r="AO29854" s="24"/>
      <c r="AR29854" s="24"/>
      <c r="AU29854" s="24"/>
    </row>
    <row r="29855">
      <c r="J29855" s="18"/>
      <c r="N29855" s="24"/>
      <c r="Q29855" s="24"/>
      <c r="T29855" s="24"/>
      <c r="W29855" s="24"/>
      <c r="Z29855" s="24"/>
      <c r="AC29855" s="24"/>
      <c r="AI29855" s="24"/>
      <c r="AL29855" s="24"/>
      <c r="AO29855" s="24"/>
      <c r="AR29855" s="24"/>
      <c r="AU29855" s="24"/>
    </row>
    <row r="29856">
      <c r="J29856" s="18"/>
      <c r="N29856" s="24"/>
      <c r="Q29856" s="24"/>
      <c r="T29856" s="24"/>
      <c r="W29856" s="24"/>
      <c r="Z29856" s="24"/>
      <c r="AC29856" s="24"/>
      <c r="AI29856" s="24"/>
      <c r="AL29856" s="24"/>
      <c r="AO29856" s="24"/>
      <c r="AR29856" s="24"/>
      <c r="AU29856" s="24"/>
    </row>
    <row r="29857">
      <c r="J29857" s="18"/>
      <c r="N29857" s="24"/>
      <c r="Q29857" s="24"/>
      <c r="T29857" s="24"/>
      <c r="W29857" s="24"/>
      <c r="Z29857" s="24"/>
      <c r="AC29857" s="24"/>
      <c r="AI29857" s="24"/>
      <c r="AL29857" s="24"/>
      <c r="AO29857" s="24"/>
      <c r="AR29857" s="24"/>
      <c r="AU29857" s="24"/>
    </row>
    <row r="29858">
      <c r="J29858" s="18"/>
      <c r="N29858" s="24"/>
      <c r="Q29858" s="24"/>
      <c r="T29858" s="24"/>
      <c r="W29858" s="24"/>
      <c r="Z29858" s="24"/>
      <c r="AC29858" s="24"/>
      <c r="AI29858" s="24"/>
      <c r="AL29858" s="24"/>
      <c r="AO29858" s="24"/>
      <c r="AR29858" s="24"/>
      <c r="AU29858" s="24"/>
    </row>
    <row r="29859">
      <c r="J29859" s="18"/>
      <c r="N29859" s="24"/>
      <c r="Q29859" s="24"/>
      <c r="T29859" s="24"/>
      <c r="W29859" s="24"/>
      <c r="Z29859" s="24"/>
      <c r="AC29859" s="24"/>
      <c r="AI29859" s="24"/>
      <c r="AL29859" s="24"/>
      <c r="AO29859" s="24"/>
      <c r="AR29859" s="24"/>
      <c r="AU29859" s="24"/>
    </row>
    <row r="29860">
      <c r="J29860" s="18"/>
      <c r="N29860" s="24"/>
      <c r="Q29860" s="24"/>
      <c r="T29860" s="24"/>
      <c r="W29860" s="24"/>
      <c r="Z29860" s="24"/>
      <c r="AC29860" s="24"/>
      <c r="AI29860" s="24"/>
      <c r="AL29860" s="24"/>
      <c r="AO29860" s="24"/>
      <c r="AR29860" s="24"/>
      <c r="AU29860" s="24"/>
    </row>
    <row r="29861">
      <c r="J29861" s="18"/>
      <c r="N29861" s="24"/>
      <c r="Q29861" s="24"/>
      <c r="T29861" s="24"/>
      <c r="W29861" s="24"/>
      <c r="Z29861" s="24"/>
      <c r="AC29861" s="24"/>
      <c r="AI29861" s="24"/>
      <c r="AL29861" s="24"/>
      <c r="AO29861" s="24"/>
      <c r="AR29861" s="24"/>
      <c r="AU29861" s="24"/>
    </row>
    <row r="29862">
      <c r="J29862" s="18"/>
      <c r="N29862" s="24"/>
      <c r="Q29862" s="24"/>
      <c r="T29862" s="24"/>
      <c r="W29862" s="24"/>
      <c r="Z29862" s="24"/>
      <c r="AC29862" s="24"/>
      <c r="AI29862" s="24"/>
      <c r="AL29862" s="24"/>
      <c r="AO29862" s="24"/>
      <c r="AR29862" s="24"/>
      <c r="AU29862" s="24"/>
    </row>
    <row r="29863">
      <c r="J29863" s="18"/>
      <c r="N29863" s="24"/>
      <c r="Q29863" s="24"/>
      <c r="T29863" s="24"/>
      <c r="W29863" s="24"/>
      <c r="Z29863" s="24"/>
      <c r="AC29863" s="24"/>
      <c r="AI29863" s="24"/>
      <c r="AL29863" s="24"/>
      <c r="AO29863" s="24"/>
      <c r="AR29863" s="24"/>
      <c r="AU29863" s="24"/>
    </row>
    <row r="29864">
      <c r="J29864" s="18"/>
      <c r="N29864" s="24"/>
      <c r="Q29864" s="24"/>
      <c r="T29864" s="24"/>
      <c r="W29864" s="24"/>
      <c r="Z29864" s="24"/>
      <c r="AC29864" s="24"/>
      <c r="AI29864" s="24"/>
      <c r="AL29864" s="24"/>
      <c r="AO29864" s="24"/>
      <c r="AR29864" s="24"/>
      <c r="AU29864" s="24"/>
    </row>
    <row r="29865">
      <c r="J29865" s="18"/>
      <c r="N29865" s="24"/>
      <c r="Q29865" s="24"/>
      <c r="T29865" s="24"/>
      <c r="W29865" s="24"/>
      <c r="Z29865" s="24"/>
      <c r="AC29865" s="24"/>
      <c r="AI29865" s="24"/>
      <c r="AL29865" s="24"/>
      <c r="AO29865" s="24"/>
      <c r="AR29865" s="24"/>
      <c r="AU29865" s="24"/>
    </row>
    <row r="29866">
      <c r="J29866" s="18"/>
      <c r="N29866" s="24"/>
      <c r="Q29866" s="24"/>
      <c r="T29866" s="24"/>
      <c r="W29866" s="24"/>
      <c r="Z29866" s="24"/>
      <c r="AC29866" s="24"/>
      <c r="AI29866" s="24"/>
      <c r="AL29866" s="24"/>
      <c r="AO29866" s="24"/>
      <c r="AR29866" s="24"/>
      <c r="AU29866" s="24"/>
    </row>
    <row r="29867">
      <c r="J29867" s="18"/>
      <c r="N29867" s="24"/>
      <c r="Q29867" s="24"/>
      <c r="T29867" s="24"/>
      <c r="W29867" s="24"/>
      <c r="Z29867" s="24"/>
      <c r="AC29867" s="24"/>
      <c r="AI29867" s="24"/>
      <c r="AL29867" s="24"/>
      <c r="AO29867" s="24"/>
      <c r="AR29867" s="24"/>
      <c r="AU29867" s="24"/>
    </row>
    <row r="29868">
      <c r="J29868" s="18"/>
      <c r="N29868" s="24"/>
      <c r="Q29868" s="24"/>
      <c r="T29868" s="24"/>
      <c r="W29868" s="24"/>
      <c r="Z29868" s="24"/>
      <c r="AC29868" s="24"/>
      <c r="AI29868" s="24"/>
      <c r="AL29868" s="24"/>
      <c r="AO29868" s="24"/>
      <c r="AR29868" s="24"/>
      <c r="AU29868" s="24"/>
    </row>
    <row r="29869">
      <c r="J29869" s="18"/>
      <c r="N29869" s="24"/>
      <c r="Q29869" s="24"/>
      <c r="T29869" s="24"/>
      <c r="W29869" s="24"/>
      <c r="Z29869" s="24"/>
      <c r="AC29869" s="24"/>
      <c r="AI29869" s="24"/>
      <c r="AL29869" s="24"/>
      <c r="AO29869" s="24"/>
      <c r="AR29869" s="24"/>
      <c r="AU29869" s="24"/>
    </row>
    <row r="29870">
      <c r="J29870" s="18"/>
      <c r="N29870" s="24"/>
      <c r="Q29870" s="24"/>
      <c r="T29870" s="24"/>
      <c r="W29870" s="24"/>
      <c r="Z29870" s="24"/>
      <c r="AC29870" s="24"/>
      <c r="AI29870" s="24"/>
      <c r="AL29870" s="24"/>
      <c r="AO29870" s="24"/>
      <c r="AR29870" s="24"/>
      <c r="AU29870" s="24"/>
    </row>
    <row r="29871">
      <c r="J29871" s="18"/>
      <c r="N29871" s="24"/>
      <c r="Q29871" s="24"/>
      <c r="T29871" s="24"/>
      <c r="W29871" s="24"/>
      <c r="Z29871" s="24"/>
      <c r="AC29871" s="24"/>
      <c r="AI29871" s="24"/>
      <c r="AL29871" s="24"/>
      <c r="AO29871" s="24"/>
      <c r="AR29871" s="24"/>
      <c r="AU29871" s="24"/>
    </row>
    <row r="29872">
      <c r="J29872" s="18"/>
      <c r="N29872" s="24"/>
      <c r="Q29872" s="24"/>
      <c r="T29872" s="24"/>
      <c r="W29872" s="24"/>
      <c r="Z29872" s="24"/>
      <c r="AC29872" s="24"/>
      <c r="AI29872" s="24"/>
      <c r="AL29872" s="24"/>
      <c r="AO29872" s="24"/>
      <c r="AR29872" s="24"/>
      <c r="AU29872" s="24"/>
    </row>
    <row r="29873">
      <c r="J29873" s="18"/>
      <c r="N29873" s="24"/>
      <c r="Q29873" s="24"/>
      <c r="T29873" s="24"/>
      <c r="W29873" s="24"/>
      <c r="Z29873" s="24"/>
      <c r="AC29873" s="24"/>
      <c r="AI29873" s="24"/>
      <c r="AL29873" s="24"/>
      <c r="AO29873" s="24"/>
      <c r="AR29873" s="24"/>
      <c r="AU29873" s="24"/>
    </row>
    <row r="29874">
      <c r="J29874" s="18"/>
      <c r="N29874" s="24"/>
      <c r="Q29874" s="24"/>
      <c r="T29874" s="24"/>
      <c r="W29874" s="24"/>
      <c r="Z29874" s="24"/>
      <c r="AC29874" s="24"/>
      <c r="AI29874" s="24"/>
      <c r="AL29874" s="24"/>
      <c r="AO29874" s="24"/>
      <c r="AR29874" s="24"/>
      <c r="AU29874" s="24"/>
    </row>
    <row r="29875">
      <c r="J29875" s="18"/>
      <c r="N29875" s="24"/>
      <c r="Q29875" s="24"/>
      <c r="T29875" s="24"/>
      <c r="W29875" s="24"/>
      <c r="Z29875" s="24"/>
      <c r="AC29875" s="24"/>
      <c r="AI29875" s="24"/>
      <c r="AL29875" s="24"/>
      <c r="AO29875" s="24"/>
      <c r="AR29875" s="24"/>
      <c r="AU29875" s="24"/>
    </row>
    <row r="29876">
      <c r="J29876" s="18"/>
      <c r="N29876" s="24"/>
      <c r="Q29876" s="24"/>
      <c r="T29876" s="24"/>
      <c r="W29876" s="24"/>
      <c r="Z29876" s="24"/>
      <c r="AC29876" s="24"/>
      <c r="AI29876" s="24"/>
      <c r="AL29876" s="24"/>
      <c r="AO29876" s="24"/>
      <c r="AR29876" s="24"/>
      <c r="AU29876" s="24"/>
    </row>
    <row r="29877">
      <c r="J29877" s="18"/>
      <c r="N29877" s="24"/>
      <c r="Q29877" s="24"/>
      <c r="T29877" s="24"/>
      <c r="W29877" s="24"/>
      <c r="Z29877" s="24"/>
      <c r="AC29877" s="24"/>
      <c r="AI29877" s="24"/>
      <c r="AL29877" s="24"/>
      <c r="AO29877" s="24"/>
      <c r="AR29877" s="24"/>
      <c r="AU29877" s="24"/>
    </row>
    <row r="29878">
      <c r="J29878" s="18"/>
      <c r="N29878" s="24"/>
      <c r="Q29878" s="24"/>
      <c r="T29878" s="24"/>
      <c r="W29878" s="24"/>
      <c r="Z29878" s="24"/>
      <c r="AC29878" s="24"/>
      <c r="AI29878" s="24"/>
      <c r="AL29878" s="24"/>
      <c r="AO29878" s="24"/>
      <c r="AR29878" s="24"/>
      <c r="AU29878" s="24"/>
    </row>
    <row r="29879">
      <c r="J29879" s="18"/>
      <c r="N29879" s="24"/>
      <c r="Q29879" s="24"/>
      <c r="T29879" s="24"/>
      <c r="W29879" s="24"/>
      <c r="Z29879" s="24"/>
      <c r="AC29879" s="24"/>
      <c r="AI29879" s="24"/>
      <c r="AL29879" s="24"/>
      <c r="AO29879" s="24"/>
      <c r="AR29879" s="24"/>
      <c r="AU29879" s="24"/>
    </row>
    <row r="29880">
      <c r="J29880" s="18"/>
      <c r="N29880" s="24"/>
      <c r="Q29880" s="24"/>
      <c r="T29880" s="24"/>
      <c r="W29880" s="24"/>
      <c r="Z29880" s="24"/>
      <c r="AC29880" s="24"/>
      <c r="AI29880" s="24"/>
      <c r="AL29880" s="24"/>
      <c r="AO29880" s="24"/>
      <c r="AR29880" s="24"/>
      <c r="AU29880" s="24"/>
    </row>
    <row r="29881">
      <c r="J29881" s="18"/>
      <c r="N29881" s="24"/>
      <c r="Q29881" s="24"/>
      <c r="T29881" s="24"/>
      <c r="W29881" s="24"/>
      <c r="Z29881" s="24"/>
      <c r="AC29881" s="24"/>
      <c r="AI29881" s="24"/>
      <c r="AL29881" s="24"/>
      <c r="AO29881" s="24"/>
      <c r="AR29881" s="24"/>
      <c r="AU29881" s="24"/>
    </row>
    <row r="29882">
      <c r="J29882" s="18"/>
      <c r="N29882" s="24"/>
      <c r="Q29882" s="24"/>
      <c r="T29882" s="24"/>
      <c r="W29882" s="24"/>
      <c r="Z29882" s="24"/>
      <c r="AC29882" s="24"/>
      <c r="AI29882" s="24"/>
      <c r="AL29882" s="24"/>
      <c r="AO29882" s="24"/>
      <c r="AR29882" s="24"/>
      <c r="AU29882" s="24"/>
    </row>
    <row r="29883">
      <c r="J29883" s="18"/>
      <c r="N29883" s="24"/>
      <c r="Q29883" s="24"/>
      <c r="T29883" s="24"/>
      <c r="W29883" s="24"/>
      <c r="Z29883" s="24"/>
      <c r="AC29883" s="24"/>
      <c r="AI29883" s="24"/>
      <c r="AL29883" s="24"/>
      <c r="AO29883" s="24"/>
      <c r="AR29883" s="24"/>
      <c r="AU29883" s="24"/>
    </row>
    <row r="29884">
      <c r="J29884" s="18"/>
      <c r="N29884" s="24"/>
      <c r="Q29884" s="24"/>
      <c r="T29884" s="24"/>
      <c r="W29884" s="24"/>
      <c r="Z29884" s="24"/>
      <c r="AC29884" s="24"/>
      <c r="AI29884" s="24"/>
      <c r="AL29884" s="24"/>
      <c r="AO29884" s="24"/>
      <c r="AR29884" s="24"/>
      <c r="AU29884" s="24"/>
    </row>
    <row r="29885">
      <c r="J29885" s="18"/>
      <c r="N29885" s="24"/>
      <c r="Q29885" s="24"/>
      <c r="T29885" s="24"/>
      <c r="W29885" s="24"/>
      <c r="Z29885" s="24"/>
      <c r="AC29885" s="24"/>
      <c r="AI29885" s="24"/>
      <c r="AL29885" s="24"/>
      <c r="AO29885" s="24"/>
      <c r="AR29885" s="24"/>
      <c r="AU29885" s="24"/>
    </row>
    <row r="29886">
      <c r="J29886" s="18"/>
      <c r="N29886" s="24"/>
      <c r="Q29886" s="24"/>
      <c r="T29886" s="24"/>
      <c r="W29886" s="24"/>
      <c r="Z29886" s="24"/>
      <c r="AC29886" s="24"/>
      <c r="AI29886" s="24"/>
      <c r="AL29886" s="24"/>
      <c r="AO29886" s="24"/>
      <c r="AR29886" s="24"/>
      <c r="AU29886" s="24"/>
    </row>
    <row r="29887">
      <c r="J29887" s="18"/>
      <c r="N29887" s="24"/>
      <c r="Q29887" s="24"/>
      <c r="T29887" s="24"/>
      <c r="W29887" s="24"/>
      <c r="Z29887" s="24"/>
      <c r="AC29887" s="24"/>
      <c r="AI29887" s="24"/>
      <c r="AL29887" s="24"/>
      <c r="AO29887" s="24"/>
      <c r="AR29887" s="24"/>
      <c r="AU29887" s="24"/>
    </row>
    <row r="29888">
      <c r="J29888" s="18"/>
      <c r="N29888" s="24"/>
      <c r="Q29888" s="24"/>
      <c r="T29888" s="24"/>
      <c r="W29888" s="24"/>
      <c r="Z29888" s="24"/>
      <c r="AC29888" s="24"/>
      <c r="AI29888" s="24"/>
      <c r="AL29888" s="24"/>
      <c r="AO29888" s="24"/>
      <c r="AR29888" s="24"/>
      <c r="AU29888" s="24"/>
    </row>
    <row r="29889">
      <c r="J29889" s="18"/>
      <c r="N29889" s="24"/>
      <c r="Q29889" s="24"/>
      <c r="T29889" s="24"/>
      <c r="W29889" s="24"/>
      <c r="Z29889" s="24"/>
      <c r="AC29889" s="24"/>
      <c r="AI29889" s="24"/>
      <c r="AL29889" s="24"/>
      <c r="AO29889" s="24"/>
      <c r="AR29889" s="24"/>
      <c r="AU29889" s="24"/>
    </row>
    <row r="29890">
      <c r="J29890" s="18"/>
      <c r="N29890" s="24"/>
      <c r="Q29890" s="24"/>
      <c r="T29890" s="24"/>
      <c r="W29890" s="24"/>
      <c r="Z29890" s="24"/>
      <c r="AC29890" s="24"/>
      <c r="AI29890" s="24"/>
      <c r="AL29890" s="24"/>
      <c r="AO29890" s="24"/>
      <c r="AR29890" s="24"/>
      <c r="AU29890" s="24"/>
    </row>
    <row r="29891">
      <c r="J29891" s="18"/>
      <c r="N29891" s="24"/>
      <c r="Q29891" s="24"/>
      <c r="T29891" s="24"/>
      <c r="W29891" s="24"/>
      <c r="Z29891" s="24"/>
      <c r="AC29891" s="24"/>
      <c r="AI29891" s="24"/>
      <c r="AL29891" s="24"/>
      <c r="AO29891" s="24"/>
      <c r="AR29891" s="24"/>
      <c r="AU29891" s="24"/>
    </row>
    <row r="29892">
      <c r="J29892" s="18"/>
      <c r="N29892" s="24"/>
      <c r="Q29892" s="24"/>
      <c r="T29892" s="24"/>
      <c r="W29892" s="24"/>
      <c r="Z29892" s="24"/>
      <c r="AC29892" s="24"/>
      <c r="AI29892" s="24"/>
      <c r="AL29892" s="24"/>
      <c r="AO29892" s="24"/>
      <c r="AR29892" s="24"/>
      <c r="AU29892" s="24"/>
    </row>
    <row r="29893">
      <c r="J29893" s="18"/>
      <c r="N29893" s="24"/>
      <c r="Q29893" s="24"/>
      <c r="T29893" s="24"/>
      <c r="W29893" s="24"/>
      <c r="Z29893" s="24"/>
      <c r="AC29893" s="24"/>
      <c r="AI29893" s="24"/>
      <c r="AL29893" s="24"/>
      <c r="AO29893" s="24"/>
      <c r="AR29893" s="24"/>
      <c r="AU29893" s="24"/>
    </row>
    <row r="29894">
      <c r="J29894" s="18"/>
      <c r="N29894" s="24"/>
      <c r="Q29894" s="24"/>
      <c r="T29894" s="24"/>
      <c r="W29894" s="24"/>
      <c r="Z29894" s="24"/>
      <c r="AC29894" s="24"/>
      <c r="AI29894" s="24"/>
      <c r="AL29894" s="24"/>
      <c r="AO29894" s="24"/>
      <c r="AR29894" s="24"/>
      <c r="AU29894" s="24"/>
    </row>
    <row r="29895">
      <c r="J29895" s="18"/>
      <c r="N29895" s="24"/>
      <c r="Q29895" s="24"/>
      <c r="T29895" s="24"/>
      <c r="W29895" s="24"/>
      <c r="Z29895" s="24"/>
      <c r="AC29895" s="24"/>
      <c r="AI29895" s="24"/>
      <c r="AL29895" s="24"/>
      <c r="AO29895" s="24"/>
      <c r="AR29895" s="24"/>
      <c r="AU29895" s="24"/>
    </row>
    <row r="29896">
      <c r="J29896" s="18"/>
      <c r="N29896" s="24"/>
      <c r="Q29896" s="24"/>
      <c r="T29896" s="24"/>
      <c r="W29896" s="24"/>
      <c r="Z29896" s="24"/>
      <c r="AC29896" s="24"/>
      <c r="AI29896" s="24"/>
      <c r="AL29896" s="24"/>
      <c r="AO29896" s="24"/>
      <c r="AR29896" s="24"/>
      <c r="AU29896" s="24"/>
    </row>
    <row r="29897">
      <c r="J29897" s="18"/>
      <c r="N29897" s="24"/>
      <c r="Q29897" s="24"/>
      <c r="T29897" s="24"/>
      <c r="W29897" s="24"/>
      <c r="Z29897" s="24"/>
      <c r="AC29897" s="24"/>
      <c r="AI29897" s="24"/>
      <c r="AL29897" s="24"/>
      <c r="AO29897" s="24"/>
      <c r="AR29897" s="24"/>
      <c r="AU29897" s="24"/>
    </row>
    <row r="29898">
      <c r="J29898" s="18"/>
      <c r="N29898" s="24"/>
      <c r="Q29898" s="24"/>
      <c r="T29898" s="24"/>
      <c r="W29898" s="24"/>
      <c r="Z29898" s="24"/>
      <c r="AC29898" s="24"/>
      <c r="AI29898" s="24"/>
      <c r="AL29898" s="24"/>
      <c r="AO29898" s="24"/>
      <c r="AR29898" s="24"/>
      <c r="AU29898" s="24"/>
    </row>
    <row r="29899">
      <c r="J29899" s="18"/>
      <c r="N29899" s="24"/>
      <c r="Q29899" s="24"/>
      <c r="T29899" s="24"/>
      <c r="W29899" s="24"/>
      <c r="Z29899" s="24"/>
      <c r="AC29899" s="24"/>
      <c r="AI29899" s="24"/>
      <c r="AL29899" s="24"/>
      <c r="AO29899" s="24"/>
      <c r="AR29899" s="24"/>
      <c r="AU29899" s="24"/>
    </row>
    <row r="29900">
      <c r="J29900" s="18"/>
      <c r="N29900" s="24"/>
      <c r="Q29900" s="24"/>
      <c r="T29900" s="24"/>
      <c r="W29900" s="24"/>
      <c r="Z29900" s="24"/>
      <c r="AC29900" s="24"/>
      <c r="AI29900" s="24"/>
      <c r="AL29900" s="24"/>
      <c r="AO29900" s="24"/>
      <c r="AR29900" s="24"/>
      <c r="AU29900" s="24"/>
    </row>
    <row r="29901">
      <c r="J29901" s="18"/>
      <c r="N29901" s="24"/>
      <c r="Q29901" s="24"/>
      <c r="T29901" s="24"/>
      <c r="W29901" s="24"/>
      <c r="Z29901" s="24"/>
      <c r="AC29901" s="24"/>
      <c r="AI29901" s="24"/>
      <c r="AL29901" s="24"/>
      <c r="AO29901" s="24"/>
      <c r="AR29901" s="24"/>
      <c r="AU29901" s="24"/>
    </row>
    <row r="29902">
      <c r="J29902" s="18"/>
      <c r="N29902" s="24"/>
      <c r="Q29902" s="24"/>
      <c r="T29902" s="24"/>
      <c r="W29902" s="24"/>
      <c r="Z29902" s="24"/>
      <c r="AC29902" s="24"/>
      <c r="AI29902" s="24"/>
      <c r="AL29902" s="24"/>
      <c r="AO29902" s="24"/>
      <c r="AR29902" s="24"/>
      <c r="AU29902" s="24"/>
    </row>
    <row r="29903">
      <c r="J29903" s="18"/>
      <c r="N29903" s="24"/>
      <c r="Q29903" s="24"/>
      <c r="T29903" s="24"/>
      <c r="W29903" s="24"/>
      <c r="Z29903" s="24"/>
      <c r="AC29903" s="24"/>
      <c r="AI29903" s="24"/>
      <c r="AL29903" s="24"/>
      <c r="AO29903" s="24"/>
      <c r="AR29903" s="24"/>
      <c r="AU29903" s="24"/>
    </row>
    <row r="29904">
      <c r="J29904" s="18"/>
      <c r="N29904" s="24"/>
      <c r="Q29904" s="24"/>
      <c r="T29904" s="24"/>
      <c r="W29904" s="24"/>
      <c r="Z29904" s="24"/>
      <c r="AC29904" s="24"/>
      <c r="AI29904" s="24"/>
      <c r="AL29904" s="24"/>
      <c r="AO29904" s="24"/>
      <c r="AR29904" s="24"/>
      <c r="AU29904" s="24"/>
    </row>
    <row r="29905">
      <c r="J29905" s="18"/>
      <c r="N29905" s="24"/>
      <c r="Q29905" s="24"/>
      <c r="T29905" s="24"/>
      <c r="W29905" s="24"/>
      <c r="Z29905" s="24"/>
      <c r="AC29905" s="24"/>
      <c r="AI29905" s="24"/>
      <c r="AL29905" s="24"/>
      <c r="AO29905" s="24"/>
      <c r="AR29905" s="24"/>
      <c r="AU29905" s="24"/>
    </row>
    <row r="29906">
      <c r="J29906" s="18"/>
      <c r="N29906" s="24"/>
      <c r="Q29906" s="24"/>
      <c r="T29906" s="24"/>
      <c r="W29906" s="24"/>
      <c r="Z29906" s="24"/>
      <c r="AC29906" s="24"/>
      <c r="AI29906" s="24"/>
      <c r="AL29906" s="24"/>
      <c r="AO29906" s="24"/>
      <c r="AR29906" s="24"/>
      <c r="AU29906" s="24"/>
    </row>
    <row r="29907">
      <c r="J29907" s="18"/>
      <c r="N29907" s="24"/>
      <c r="Q29907" s="24"/>
      <c r="T29907" s="24"/>
      <c r="W29907" s="24"/>
      <c r="Z29907" s="24"/>
      <c r="AC29907" s="24"/>
      <c r="AI29907" s="24"/>
      <c r="AL29907" s="24"/>
      <c r="AO29907" s="24"/>
      <c r="AR29907" s="24"/>
      <c r="AU29907" s="24"/>
    </row>
    <row r="29908">
      <c r="J29908" s="18"/>
      <c r="N29908" s="24"/>
      <c r="Q29908" s="24"/>
      <c r="T29908" s="24"/>
      <c r="W29908" s="24"/>
      <c r="Z29908" s="24"/>
      <c r="AC29908" s="24"/>
      <c r="AI29908" s="24"/>
      <c r="AL29908" s="24"/>
      <c r="AO29908" s="24"/>
      <c r="AR29908" s="24"/>
      <c r="AU29908" s="24"/>
    </row>
    <row r="29909">
      <c r="J29909" s="18"/>
      <c r="N29909" s="24"/>
      <c r="Q29909" s="24"/>
      <c r="T29909" s="24"/>
      <c r="W29909" s="24"/>
      <c r="Z29909" s="24"/>
      <c r="AC29909" s="24"/>
      <c r="AI29909" s="24"/>
      <c r="AL29909" s="24"/>
      <c r="AO29909" s="24"/>
      <c r="AR29909" s="24"/>
      <c r="AU29909" s="24"/>
    </row>
    <row r="29910">
      <c r="J29910" s="18"/>
      <c r="N29910" s="24"/>
      <c r="Q29910" s="24"/>
      <c r="T29910" s="24"/>
      <c r="W29910" s="24"/>
      <c r="Z29910" s="24"/>
      <c r="AC29910" s="24"/>
      <c r="AI29910" s="24"/>
      <c r="AL29910" s="24"/>
      <c r="AO29910" s="24"/>
      <c r="AR29910" s="24"/>
      <c r="AU29910" s="24"/>
    </row>
    <row r="29911">
      <c r="J29911" s="18"/>
      <c r="N29911" s="24"/>
      <c r="Q29911" s="24"/>
      <c r="T29911" s="24"/>
      <c r="W29911" s="24"/>
      <c r="Z29911" s="24"/>
      <c r="AC29911" s="24"/>
      <c r="AI29911" s="24"/>
      <c r="AL29911" s="24"/>
      <c r="AO29911" s="24"/>
      <c r="AR29911" s="24"/>
      <c r="AU29911" s="24"/>
    </row>
    <row r="29912">
      <c r="J29912" s="18"/>
      <c r="N29912" s="24"/>
      <c r="Q29912" s="24"/>
      <c r="T29912" s="24"/>
      <c r="W29912" s="24"/>
      <c r="Z29912" s="24"/>
      <c r="AC29912" s="24"/>
      <c r="AI29912" s="24"/>
      <c r="AL29912" s="24"/>
      <c r="AO29912" s="24"/>
      <c r="AR29912" s="24"/>
      <c r="AU29912" s="24"/>
    </row>
    <row r="29913">
      <c r="J29913" s="18"/>
      <c r="N29913" s="24"/>
      <c r="Q29913" s="24"/>
      <c r="T29913" s="24"/>
      <c r="W29913" s="24"/>
      <c r="Z29913" s="24"/>
      <c r="AC29913" s="24"/>
      <c r="AI29913" s="24"/>
      <c r="AL29913" s="24"/>
      <c r="AO29913" s="24"/>
      <c r="AR29913" s="24"/>
      <c r="AU29913" s="24"/>
    </row>
    <row r="29914">
      <c r="J29914" s="18"/>
      <c r="N29914" s="24"/>
      <c r="Q29914" s="24"/>
      <c r="T29914" s="24"/>
      <c r="W29914" s="24"/>
      <c r="Z29914" s="24"/>
      <c r="AC29914" s="24"/>
      <c r="AI29914" s="24"/>
      <c r="AL29914" s="24"/>
      <c r="AO29914" s="24"/>
      <c r="AR29914" s="24"/>
      <c r="AU29914" s="24"/>
    </row>
    <row r="29915">
      <c r="J29915" s="18"/>
      <c r="N29915" s="24"/>
      <c r="Q29915" s="24"/>
      <c r="T29915" s="24"/>
      <c r="W29915" s="24"/>
      <c r="Z29915" s="24"/>
      <c r="AC29915" s="24"/>
      <c r="AI29915" s="24"/>
      <c r="AL29915" s="24"/>
      <c r="AO29915" s="24"/>
      <c r="AR29915" s="24"/>
      <c r="AU29915" s="24"/>
    </row>
    <row r="29916">
      <c r="J29916" s="18"/>
      <c r="N29916" s="24"/>
      <c r="Q29916" s="24"/>
      <c r="T29916" s="24"/>
      <c r="W29916" s="24"/>
      <c r="Z29916" s="24"/>
      <c r="AC29916" s="24"/>
      <c r="AI29916" s="24"/>
      <c r="AL29916" s="24"/>
      <c r="AO29916" s="24"/>
      <c r="AR29916" s="24"/>
      <c r="AU29916" s="24"/>
    </row>
    <row r="29917">
      <c r="J29917" s="18"/>
      <c r="N29917" s="24"/>
      <c r="Q29917" s="24"/>
      <c r="T29917" s="24"/>
      <c r="W29917" s="24"/>
      <c r="Z29917" s="24"/>
      <c r="AC29917" s="24"/>
      <c r="AI29917" s="24"/>
      <c r="AL29917" s="24"/>
      <c r="AO29917" s="24"/>
      <c r="AR29917" s="24"/>
      <c r="AU29917" s="24"/>
    </row>
    <row r="29918">
      <c r="J29918" s="18"/>
      <c r="N29918" s="24"/>
      <c r="Q29918" s="24"/>
      <c r="T29918" s="24"/>
      <c r="W29918" s="24"/>
      <c r="Z29918" s="24"/>
      <c r="AC29918" s="24"/>
      <c r="AI29918" s="24"/>
      <c r="AL29918" s="24"/>
      <c r="AO29918" s="24"/>
      <c r="AR29918" s="24"/>
      <c r="AU29918" s="24"/>
    </row>
    <row r="29919">
      <c r="J29919" s="18"/>
      <c r="N29919" s="24"/>
      <c r="Q29919" s="24"/>
      <c r="T29919" s="24"/>
      <c r="W29919" s="24"/>
      <c r="Z29919" s="24"/>
      <c r="AC29919" s="24"/>
      <c r="AI29919" s="24"/>
      <c r="AL29919" s="24"/>
      <c r="AO29919" s="24"/>
      <c r="AR29919" s="24"/>
      <c r="AU29919" s="24"/>
    </row>
    <row r="29920">
      <c r="J29920" s="18"/>
      <c r="N29920" s="24"/>
      <c r="Q29920" s="24"/>
      <c r="T29920" s="24"/>
      <c r="W29920" s="24"/>
      <c r="Z29920" s="24"/>
      <c r="AC29920" s="24"/>
      <c r="AI29920" s="24"/>
      <c r="AL29920" s="24"/>
      <c r="AO29920" s="24"/>
      <c r="AR29920" s="24"/>
      <c r="AU29920" s="24"/>
    </row>
    <row r="29921">
      <c r="J29921" s="18"/>
      <c r="N29921" s="24"/>
      <c r="Q29921" s="24"/>
      <c r="T29921" s="24"/>
      <c r="W29921" s="24"/>
      <c r="Z29921" s="24"/>
      <c r="AC29921" s="24"/>
      <c r="AI29921" s="24"/>
      <c r="AL29921" s="24"/>
      <c r="AO29921" s="24"/>
      <c r="AR29921" s="24"/>
      <c r="AU29921" s="24"/>
    </row>
    <row r="29922">
      <c r="J29922" s="18"/>
      <c r="N29922" s="24"/>
      <c r="Q29922" s="24"/>
      <c r="T29922" s="24"/>
      <c r="W29922" s="24"/>
      <c r="Z29922" s="24"/>
      <c r="AC29922" s="24"/>
      <c r="AI29922" s="24"/>
      <c r="AL29922" s="24"/>
      <c r="AO29922" s="24"/>
      <c r="AR29922" s="24"/>
      <c r="AU29922" s="24"/>
    </row>
    <row r="29923">
      <c r="J29923" s="18"/>
      <c r="N29923" s="24"/>
      <c r="Q29923" s="24"/>
      <c r="T29923" s="24"/>
      <c r="W29923" s="24"/>
      <c r="Z29923" s="24"/>
      <c r="AC29923" s="24"/>
      <c r="AI29923" s="24"/>
      <c r="AL29923" s="24"/>
      <c r="AO29923" s="24"/>
      <c r="AR29923" s="24"/>
      <c r="AU29923" s="24"/>
    </row>
    <row r="29924">
      <c r="J29924" s="18"/>
      <c r="N29924" s="24"/>
      <c r="Q29924" s="24"/>
      <c r="T29924" s="24"/>
      <c r="W29924" s="24"/>
      <c r="Z29924" s="24"/>
      <c r="AC29924" s="24"/>
      <c r="AI29924" s="24"/>
      <c r="AL29924" s="24"/>
      <c r="AO29924" s="24"/>
      <c r="AR29924" s="24"/>
      <c r="AU29924" s="24"/>
    </row>
    <row r="29925">
      <c r="J29925" s="18"/>
      <c r="N29925" s="24"/>
      <c r="Q29925" s="24"/>
      <c r="T29925" s="24"/>
      <c r="W29925" s="24"/>
      <c r="Z29925" s="24"/>
      <c r="AC29925" s="24"/>
      <c r="AI29925" s="24"/>
      <c r="AL29925" s="24"/>
      <c r="AO29925" s="24"/>
      <c r="AR29925" s="24"/>
      <c r="AU29925" s="24"/>
    </row>
    <row r="29926">
      <c r="J29926" s="18"/>
      <c r="N29926" s="24"/>
      <c r="Q29926" s="24"/>
      <c r="T29926" s="24"/>
      <c r="W29926" s="24"/>
      <c r="Z29926" s="24"/>
      <c r="AC29926" s="24"/>
      <c r="AI29926" s="24"/>
      <c r="AL29926" s="24"/>
      <c r="AO29926" s="24"/>
      <c r="AR29926" s="24"/>
      <c r="AU29926" s="24"/>
    </row>
    <row r="29927">
      <c r="J29927" s="18"/>
      <c r="N29927" s="24"/>
      <c r="Q29927" s="24"/>
      <c r="T29927" s="24"/>
      <c r="W29927" s="24"/>
      <c r="Z29927" s="24"/>
      <c r="AC29927" s="24"/>
      <c r="AI29927" s="24"/>
      <c r="AL29927" s="24"/>
      <c r="AO29927" s="24"/>
      <c r="AR29927" s="24"/>
      <c r="AU29927" s="24"/>
    </row>
    <row r="29928">
      <c r="J29928" s="18"/>
      <c r="N29928" s="24"/>
      <c r="Q29928" s="24"/>
      <c r="T29928" s="24"/>
      <c r="W29928" s="24"/>
      <c r="Z29928" s="24"/>
      <c r="AC29928" s="24"/>
      <c r="AI29928" s="24"/>
      <c r="AL29928" s="24"/>
      <c r="AO29928" s="24"/>
      <c r="AR29928" s="24"/>
      <c r="AU29928" s="24"/>
    </row>
    <row r="29929">
      <c r="J29929" s="18"/>
      <c r="N29929" s="24"/>
      <c r="Q29929" s="24"/>
      <c r="T29929" s="24"/>
      <c r="W29929" s="24"/>
      <c r="Z29929" s="24"/>
      <c r="AC29929" s="24"/>
      <c r="AI29929" s="24"/>
      <c r="AL29929" s="24"/>
      <c r="AO29929" s="24"/>
      <c r="AR29929" s="24"/>
      <c r="AU29929" s="24"/>
    </row>
    <row r="29930">
      <c r="J29930" s="18"/>
      <c r="N29930" s="24"/>
      <c r="Q29930" s="24"/>
      <c r="T29930" s="24"/>
      <c r="W29930" s="24"/>
      <c r="Z29930" s="24"/>
      <c r="AC29930" s="24"/>
      <c r="AI29930" s="24"/>
      <c r="AL29930" s="24"/>
      <c r="AO29930" s="24"/>
      <c r="AR29930" s="24"/>
      <c r="AU29930" s="24"/>
    </row>
    <row r="29931">
      <c r="J29931" s="18"/>
      <c r="N29931" s="24"/>
      <c r="Q29931" s="24"/>
      <c r="T29931" s="24"/>
      <c r="W29931" s="24"/>
      <c r="Z29931" s="24"/>
      <c r="AC29931" s="24"/>
      <c r="AI29931" s="24"/>
      <c r="AL29931" s="24"/>
      <c r="AO29931" s="24"/>
      <c r="AR29931" s="24"/>
      <c r="AU29931" s="24"/>
    </row>
    <row r="29932">
      <c r="J29932" s="18"/>
      <c r="N29932" s="24"/>
      <c r="Q29932" s="24"/>
      <c r="T29932" s="24"/>
      <c r="W29932" s="24"/>
      <c r="Z29932" s="24"/>
      <c r="AC29932" s="24"/>
      <c r="AI29932" s="24"/>
      <c r="AL29932" s="24"/>
      <c r="AO29932" s="24"/>
      <c r="AR29932" s="24"/>
      <c r="AU29932" s="24"/>
    </row>
    <row r="29933">
      <c r="J29933" s="18"/>
      <c r="N29933" s="24"/>
      <c r="Q29933" s="24"/>
      <c r="T29933" s="24"/>
      <c r="W29933" s="24"/>
      <c r="Z29933" s="24"/>
      <c r="AC29933" s="24"/>
      <c r="AI29933" s="24"/>
      <c r="AL29933" s="24"/>
      <c r="AO29933" s="24"/>
      <c r="AR29933" s="24"/>
      <c r="AU29933" s="24"/>
    </row>
    <row r="29934">
      <c r="J29934" s="18"/>
      <c r="N29934" s="24"/>
      <c r="Q29934" s="24"/>
      <c r="T29934" s="24"/>
      <c r="W29934" s="24"/>
      <c r="Z29934" s="24"/>
      <c r="AC29934" s="24"/>
      <c r="AI29934" s="24"/>
      <c r="AL29934" s="24"/>
      <c r="AO29934" s="24"/>
      <c r="AR29934" s="24"/>
      <c r="AU29934" s="24"/>
    </row>
    <row r="29935">
      <c r="J29935" s="18"/>
      <c r="N29935" s="24"/>
      <c r="Q29935" s="24"/>
      <c r="T29935" s="24"/>
      <c r="W29935" s="24"/>
      <c r="Z29935" s="24"/>
      <c r="AC29935" s="24"/>
      <c r="AI29935" s="24"/>
      <c r="AL29935" s="24"/>
      <c r="AO29935" s="24"/>
      <c r="AR29935" s="24"/>
      <c r="AU29935" s="24"/>
    </row>
    <row r="29936">
      <c r="J29936" s="18"/>
      <c r="N29936" s="24"/>
      <c r="Q29936" s="24"/>
      <c r="T29936" s="24"/>
      <c r="W29936" s="24"/>
      <c r="Z29936" s="24"/>
      <c r="AC29936" s="24"/>
      <c r="AI29936" s="24"/>
      <c r="AL29936" s="24"/>
      <c r="AO29936" s="24"/>
      <c r="AR29936" s="24"/>
      <c r="AU29936" s="24"/>
    </row>
    <row r="29937">
      <c r="J29937" s="18"/>
      <c r="N29937" s="24"/>
      <c r="Q29937" s="24"/>
      <c r="T29937" s="24"/>
      <c r="W29937" s="24"/>
      <c r="Z29937" s="24"/>
      <c r="AC29937" s="24"/>
      <c r="AI29937" s="24"/>
      <c r="AL29937" s="24"/>
      <c r="AO29937" s="24"/>
      <c r="AR29937" s="24"/>
      <c r="AU29937" s="24"/>
    </row>
    <row r="29938">
      <c r="J29938" s="18"/>
      <c r="N29938" s="24"/>
      <c r="Q29938" s="24"/>
      <c r="T29938" s="24"/>
      <c r="W29938" s="24"/>
      <c r="Z29938" s="24"/>
      <c r="AC29938" s="24"/>
      <c r="AI29938" s="24"/>
      <c r="AL29938" s="24"/>
      <c r="AO29938" s="24"/>
      <c r="AR29938" s="24"/>
      <c r="AU29938" s="24"/>
    </row>
    <row r="29939">
      <c r="J29939" s="18"/>
      <c r="N29939" s="24"/>
      <c r="Q29939" s="24"/>
      <c r="T29939" s="24"/>
      <c r="W29939" s="24"/>
      <c r="Z29939" s="24"/>
      <c r="AC29939" s="24"/>
      <c r="AI29939" s="24"/>
      <c r="AL29939" s="24"/>
      <c r="AO29939" s="24"/>
      <c r="AR29939" s="24"/>
      <c r="AU29939" s="24"/>
    </row>
    <row r="29940">
      <c r="J29940" s="18"/>
      <c r="N29940" s="24"/>
      <c r="Q29940" s="24"/>
      <c r="T29940" s="24"/>
      <c r="W29940" s="24"/>
      <c r="Z29940" s="24"/>
      <c r="AC29940" s="24"/>
      <c r="AI29940" s="24"/>
      <c r="AL29940" s="24"/>
      <c r="AO29940" s="24"/>
      <c r="AR29940" s="24"/>
      <c r="AU29940" s="24"/>
    </row>
    <row r="29941">
      <c r="J29941" s="18"/>
      <c r="N29941" s="24"/>
      <c r="Q29941" s="24"/>
      <c r="T29941" s="24"/>
      <c r="W29941" s="24"/>
      <c r="Z29941" s="24"/>
      <c r="AC29941" s="24"/>
      <c r="AI29941" s="24"/>
      <c r="AL29941" s="24"/>
      <c r="AO29941" s="24"/>
      <c r="AR29941" s="24"/>
      <c r="AU29941" s="24"/>
    </row>
    <row r="29942">
      <c r="J29942" s="18"/>
      <c r="N29942" s="24"/>
      <c r="Q29942" s="24"/>
      <c r="T29942" s="24"/>
      <c r="W29942" s="24"/>
      <c r="Z29942" s="24"/>
      <c r="AC29942" s="24"/>
      <c r="AI29942" s="24"/>
      <c r="AL29942" s="24"/>
      <c r="AO29942" s="24"/>
      <c r="AR29942" s="24"/>
      <c r="AU29942" s="24"/>
    </row>
    <row r="29943">
      <c r="J29943" s="18"/>
      <c r="N29943" s="24"/>
      <c r="Q29943" s="24"/>
      <c r="T29943" s="24"/>
      <c r="W29943" s="24"/>
      <c r="Z29943" s="24"/>
      <c r="AC29943" s="24"/>
      <c r="AI29943" s="24"/>
      <c r="AL29943" s="24"/>
      <c r="AO29943" s="24"/>
      <c r="AR29943" s="24"/>
      <c r="AU29943" s="24"/>
    </row>
    <row r="29944">
      <c r="J29944" s="18"/>
      <c r="N29944" s="24"/>
      <c r="Q29944" s="24"/>
      <c r="T29944" s="24"/>
      <c r="W29944" s="24"/>
      <c r="Z29944" s="24"/>
      <c r="AC29944" s="24"/>
      <c r="AI29944" s="24"/>
      <c r="AL29944" s="24"/>
      <c r="AO29944" s="24"/>
      <c r="AR29944" s="24"/>
      <c r="AU29944" s="24"/>
    </row>
    <row r="29945">
      <c r="J29945" s="18"/>
      <c r="N29945" s="24"/>
      <c r="Q29945" s="24"/>
      <c r="T29945" s="24"/>
      <c r="W29945" s="24"/>
      <c r="Z29945" s="24"/>
      <c r="AC29945" s="24"/>
      <c r="AI29945" s="24"/>
      <c r="AL29945" s="24"/>
      <c r="AO29945" s="24"/>
      <c r="AR29945" s="24"/>
      <c r="AU29945" s="24"/>
    </row>
    <row r="29946">
      <c r="J29946" s="18"/>
      <c r="N29946" s="24"/>
      <c r="Q29946" s="24"/>
      <c r="T29946" s="24"/>
      <c r="W29946" s="24"/>
      <c r="Z29946" s="24"/>
      <c r="AC29946" s="24"/>
      <c r="AI29946" s="24"/>
      <c r="AL29946" s="24"/>
      <c r="AO29946" s="24"/>
      <c r="AR29946" s="24"/>
      <c r="AU29946" s="24"/>
    </row>
    <row r="29947">
      <c r="J29947" s="18"/>
      <c r="N29947" s="24"/>
      <c r="Q29947" s="24"/>
      <c r="T29947" s="24"/>
      <c r="W29947" s="24"/>
      <c r="Z29947" s="24"/>
      <c r="AC29947" s="24"/>
      <c r="AI29947" s="24"/>
      <c r="AL29947" s="24"/>
      <c r="AO29947" s="24"/>
      <c r="AR29947" s="24"/>
      <c r="AU29947" s="24"/>
    </row>
    <row r="29948">
      <c r="J29948" s="18"/>
      <c r="N29948" s="24"/>
      <c r="Q29948" s="24"/>
      <c r="T29948" s="24"/>
      <c r="W29948" s="24"/>
      <c r="Z29948" s="24"/>
      <c r="AC29948" s="24"/>
      <c r="AI29948" s="24"/>
      <c r="AL29948" s="24"/>
      <c r="AO29948" s="24"/>
      <c r="AR29948" s="24"/>
      <c r="AU29948" s="24"/>
    </row>
    <row r="29949">
      <c r="J29949" s="18"/>
      <c r="N29949" s="24"/>
      <c r="Q29949" s="24"/>
      <c r="T29949" s="24"/>
      <c r="W29949" s="24"/>
      <c r="Z29949" s="24"/>
      <c r="AC29949" s="24"/>
      <c r="AI29949" s="24"/>
      <c r="AL29949" s="24"/>
      <c r="AO29949" s="24"/>
      <c r="AR29949" s="24"/>
      <c r="AU29949" s="24"/>
    </row>
    <row r="29950">
      <c r="J29950" s="18"/>
      <c r="N29950" s="24"/>
      <c r="Q29950" s="24"/>
      <c r="T29950" s="24"/>
      <c r="W29950" s="24"/>
      <c r="Z29950" s="24"/>
      <c r="AC29950" s="24"/>
      <c r="AI29950" s="24"/>
      <c r="AL29950" s="24"/>
      <c r="AO29950" s="24"/>
      <c r="AR29950" s="24"/>
      <c r="AU29950" s="24"/>
    </row>
    <row r="29951">
      <c r="J29951" s="18"/>
      <c r="N29951" s="24"/>
      <c r="Q29951" s="24"/>
      <c r="T29951" s="24"/>
      <c r="W29951" s="24"/>
      <c r="Z29951" s="24"/>
      <c r="AC29951" s="24"/>
      <c r="AI29951" s="24"/>
      <c r="AL29951" s="24"/>
      <c r="AO29951" s="24"/>
      <c r="AR29951" s="24"/>
      <c r="AU29951" s="24"/>
    </row>
    <row r="29952">
      <c r="J29952" s="18"/>
      <c r="N29952" s="24"/>
      <c r="Q29952" s="24"/>
      <c r="T29952" s="24"/>
      <c r="W29952" s="24"/>
      <c r="Z29952" s="24"/>
      <c r="AC29952" s="24"/>
      <c r="AI29952" s="24"/>
      <c r="AL29952" s="24"/>
      <c r="AO29952" s="24"/>
      <c r="AR29952" s="24"/>
      <c r="AU29952" s="24"/>
    </row>
    <row r="29953">
      <c r="J29953" s="18"/>
      <c r="N29953" s="24"/>
      <c r="Q29953" s="24"/>
      <c r="T29953" s="24"/>
      <c r="W29953" s="24"/>
      <c r="Z29953" s="24"/>
      <c r="AC29953" s="24"/>
      <c r="AI29953" s="24"/>
      <c r="AL29953" s="24"/>
      <c r="AO29953" s="24"/>
      <c r="AR29953" s="24"/>
      <c r="AU29953" s="24"/>
    </row>
    <row r="29954">
      <c r="J29954" s="18"/>
      <c r="N29954" s="24"/>
      <c r="Q29954" s="24"/>
      <c r="T29954" s="24"/>
      <c r="W29954" s="24"/>
      <c r="Z29954" s="24"/>
      <c r="AC29954" s="24"/>
      <c r="AI29954" s="24"/>
      <c r="AL29954" s="24"/>
      <c r="AO29954" s="24"/>
      <c r="AR29954" s="24"/>
      <c r="AU29954" s="24"/>
    </row>
    <row r="29955">
      <c r="J29955" s="18"/>
      <c r="N29955" s="24"/>
      <c r="Q29955" s="24"/>
      <c r="T29955" s="24"/>
      <c r="W29955" s="24"/>
      <c r="Z29955" s="24"/>
      <c r="AC29955" s="24"/>
      <c r="AI29955" s="24"/>
      <c r="AL29955" s="24"/>
      <c r="AO29955" s="24"/>
      <c r="AR29955" s="24"/>
      <c r="AU29955" s="24"/>
    </row>
    <row r="29956">
      <c r="J29956" s="18"/>
      <c r="N29956" s="24"/>
      <c r="Q29956" s="24"/>
      <c r="T29956" s="24"/>
      <c r="W29956" s="24"/>
      <c r="Z29956" s="24"/>
      <c r="AC29956" s="24"/>
      <c r="AI29956" s="24"/>
      <c r="AL29956" s="24"/>
      <c r="AO29956" s="24"/>
      <c r="AR29956" s="24"/>
      <c r="AU29956" s="24"/>
    </row>
    <row r="29957">
      <c r="J29957" s="18"/>
      <c r="N29957" s="24"/>
      <c r="Q29957" s="24"/>
      <c r="T29957" s="24"/>
      <c r="W29957" s="24"/>
      <c r="Z29957" s="24"/>
      <c r="AC29957" s="24"/>
      <c r="AI29957" s="24"/>
      <c r="AL29957" s="24"/>
      <c r="AO29957" s="24"/>
      <c r="AR29957" s="24"/>
      <c r="AU29957" s="24"/>
    </row>
    <row r="29958">
      <c r="J29958" s="18"/>
      <c r="N29958" s="24"/>
      <c r="Q29958" s="24"/>
      <c r="T29958" s="24"/>
      <c r="W29958" s="24"/>
      <c r="Z29958" s="24"/>
      <c r="AC29958" s="24"/>
      <c r="AI29958" s="24"/>
      <c r="AL29958" s="24"/>
      <c r="AO29958" s="24"/>
      <c r="AR29958" s="24"/>
      <c r="AU29958" s="24"/>
    </row>
    <row r="29959">
      <c r="J29959" s="18"/>
      <c r="N29959" s="24"/>
      <c r="Q29959" s="24"/>
      <c r="T29959" s="24"/>
      <c r="W29959" s="24"/>
      <c r="Z29959" s="24"/>
      <c r="AC29959" s="24"/>
      <c r="AI29959" s="24"/>
      <c r="AL29959" s="24"/>
      <c r="AO29959" s="24"/>
      <c r="AR29959" s="24"/>
      <c r="AU29959" s="24"/>
    </row>
    <row r="29960">
      <c r="J29960" s="18"/>
      <c r="N29960" s="24"/>
      <c r="Q29960" s="24"/>
      <c r="T29960" s="24"/>
      <c r="W29960" s="24"/>
      <c r="Z29960" s="24"/>
      <c r="AC29960" s="24"/>
      <c r="AI29960" s="24"/>
      <c r="AL29960" s="24"/>
      <c r="AO29960" s="24"/>
      <c r="AR29960" s="24"/>
      <c r="AU29960" s="24"/>
    </row>
    <row r="29961">
      <c r="J29961" s="18"/>
      <c r="N29961" s="24"/>
      <c r="Q29961" s="24"/>
      <c r="T29961" s="24"/>
      <c r="W29961" s="24"/>
      <c r="Z29961" s="24"/>
      <c r="AC29961" s="24"/>
      <c r="AI29961" s="24"/>
      <c r="AL29961" s="24"/>
      <c r="AO29961" s="24"/>
      <c r="AR29961" s="24"/>
      <c r="AU29961" s="24"/>
    </row>
    <row r="29962">
      <c r="J29962" s="18"/>
      <c r="N29962" s="24"/>
      <c r="Q29962" s="24"/>
      <c r="T29962" s="24"/>
      <c r="W29962" s="24"/>
      <c r="Z29962" s="24"/>
      <c r="AC29962" s="24"/>
      <c r="AI29962" s="24"/>
      <c r="AL29962" s="24"/>
      <c r="AO29962" s="24"/>
      <c r="AR29962" s="24"/>
      <c r="AU29962" s="24"/>
    </row>
    <row r="29963">
      <c r="J29963" s="18"/>
      <c r="N29963" s="24"/>
      <c r="Q29963" s="24"/>
      <c r="T29963" s="24"/>
      <c r="W29963" s="24"/>
      <c r="Z29963" s="24"/>
      <c r="AC29963" s="24"/>
      <c r="AI29963" s="24"/>
      <c r="AL29963" s="24"/>
      <c r="AO29963" s="24"/>
      <c r="AR29963" s="24"/>
      <c r="AU29963" s="24"/>
    </row>
    <row r="29964">
      <c r="J29964" s="18"/>
      <c r="N29964" s="24"/>
      <c r="Q29964" s="24"/>
      <c r="T29964" s="24"/>
      <c r="W29964" s="24"/>
      <c r="Z29964" s="24"/>
      <c r="AC29964" s="24"/>
      <c r="AI29964" s="24"/>
      <c r="AL29964" s="24"/>
      <c r="AO29964" s="24"/>
      <c r="AR29964" s="24"/>
      <c r="AU29964" s="24"/>
    </row>
    <row r="29965">
      <c r="J29965" s="18"/>
      <c r="N29965" s="24"/>
      <c r="Q29965" s="24"/>
      <c r="T29965" s="24"/>
      <c r="W29965" s="24"/>
      <c r="Z29965" s="24"/>
      <c r="AC29965" s="24"/>
      <c r="AI29965" s="24"/>
      <c r="AL29965" s="24"/>
      <c r="AO29965" s="24"/>
      <c r="AR29965" s="24"/>
      <c r="AU29965" s="24"/>
    </row>
    <row r="29966">
      <c r="J29966" s="18"/>
      <c r="N29966" s="24"/>
      <c r="Q29966" s="24"/>
      <c r="T29966" s="24"/>
      <c r="W29966" s="24"/>
      <c r="Z29966" s="24"/>
      <c r="AC29966" s="24"/>
      <c r="AI29966" s="24"/>
      <c r="AL29966" s="24"/>
      <c r="AO29966" s="24"/>
      <c r="AR29966" s="24"/>
      <c r="AU29966" s="24"/>
    </row>
    <row r="29967">
      <c r="J29967" s="18"/>
      <c r="N29967" s="24"/>
      <c r="Q29967" s="24"/>
      <c r="T29967" s="24"/>
      <c r="W29967" s="24"/>
      <c r="Z29967" s="24"/>
      <c r="AC29967" s="24"/>
      <c r="AI29967" s="24"/>
      <c r="AL29967" s="24"/>
      <c r="AO29967" s="24"/>
      <c r="AR29967" s="24"/>
      <c r="AU29967" s="24"/>
    </row>
    <row r="29968">
      <c r="J29968" s="18"/>
      <c r="N29968" s="24"/>
      <c r="Q29968" s="24"/>
      <c r="T29968" s="24"/>
      <c r="W29968" s="24"/>
      <c r="Z29968" s="24"/>
      <c r="AC29968" s="24"/>
      <c r="AI29968" s="24"/>
      <c r="AL29968" s="24"/>
      <c r="AO29968" s="24"/>
      <c r="AR29968" s="24"/>
      <c r="AU29968" s="24"/>
    </row>
    <row r="29969">
      <c r="J29969" s="18"/>
      <c r="N29969" s="24"/>
      <c r="Q29969" s="24"/>
      <c r="T29969" s="24"/>
      <c r="W29969" s="24"/>
      <c r="Z29969" s="24"/>
      <c r="AC29969" s="24"/>
      <c r="AI29969" s="24"/>
      <c r="AL29969" s="24"/>
      <c r="AO29969" s="24"/>
      <c r="AR29969" s="24"/>
      <c r="AU29969" s="24"/>
    </row>
    <row r="29970">
      <c r="J29970" s="18"/>
      <c r="N29970" s="24"/>
      <c r="Q29970" s="24"/>
      <c r="T29970" s="24"/>
      <c r="W29970" s="24"/>
      <c r="Z29970" s="24"/>
      <c r="AC29970" s="24"/>
      <c r="AI29970" s="24"/>
      <c r="AL29970" s="24"/>
      <c r="AO29970" s="24"/>
      <c r="AR29970" s="24"/>
      <c r="AU29970" s="24"/>
    </row>
    <row r="29971">
      <c r="J29971" s="18"/>
      <c r="N29971" s="24"/>
      <c r="Q29971" s="24"/>
      <c r="T29971" s="24"/>
      <c r="W29971" s="24"/>
      <c r="Z29971" s="24"/>
      <c r="AC29971" s="24"/>
      <c r="AI29971" s="24"/>
      <c r="AL29971" s="24"/>
      <c r="AO29971" s="24"/>
      <c r="AR29971" s="24"/>
      <c r="AU29971" s="24"/>
    </row>
    <row r="29972">
      <c r="J29972" s="18"/>
      <c r="N29972" s="24"/>
      <c r="Q29972" s="24"/>
      <c r="T29972" s="24"/>
      <c r="W29972" s="24"/>
      <c r="Z29972" s="24"/>
      <c r="AC29972" s="24"/>
      <c r="AI29972" s="24"/>
      <c r="AL29972" s="24"/>
      <c r="AO29972" s="24"/>
      <c r="AR29972" s="24"/>
      <c r="AU29972" s="24"/>
    </row>
    <row r="29973">
      <c r="J29973" s="18"/>
      <c r="N29973" s="24"/>
      <c r="Q29973" s="24"/>
      <c r="T29973" s="24"/>
      <c r="W29973" s="24"/>
      <c r="Z29973" s="24"/>
      <c r="AC29973" s="24"/>
      <c r="AI29973" s="24"/>
      <c r="AL29973" s="24"/>
      <c r="AO29973" s="24"/>
      <c r="AR29973" s="24"/>
      <c r="AU29973" s="24"/>
    </row>
    <row r="29974">
      <c r="J29974" s="18"/>
      <c r="N29974" s="24"/>
      <c r="Q29974" s="24"/>
      <c r="T29974" s="24"/>
      <c r="W29974" s="24"/>
      <c r="Z29974" s="24"/>
      <c r="AC29974" s="24"/>
      <c r="AI29974" s="24"/>
      <c r="AL29974" s="24"/>
      <c r="AO29974" s="24"/>
      <c r="AR29974" s="24"/>
      <c r="AU29974" s="24"/>
    </row>
    <row r="29975">
      <c r="J29975" s="18"/>
      <c r="N29975" s="24"/>
      <c r="Q29975" s="24"/>
      <c r="T29975" s="24"/>
      <c r="W29975" s="24"/>
      <c r="Z29975" s="24"/>
      <c r="AC29975" s="24"/>
      <c r="AI29975" s="24"/>
      <c r="AL29975" s="24"/>
      <c r="AO29975" s="24"/>
      <c r="AR29975" s="24"/>
      <c r="AU29975" s="24"/>
    </row>
    <row r="29976">
      <c r="J29976" s="18"/>
      <c r="N29976" s="24"/>
      <c r="Q29976" s="24"/>
      <c r="T29976" s="24"/>
      <c r="W29976" s="24"/>
      <c r="Z29976" s="24"/>
      <c r="AC29976" s="24"/>
      <c r="AI29976" s="24"/>
      <c r="AL29976" s="24"/>
      <c r="AO29976" s="24"/>
      <c r="AR29976" s="24"/>
      <c r="AU29976" s="24"/>
    </row>
    <row r="29977">
      <c r="J29977" s="18"/>
      <c r="N29977" s="24"/>
      <c r="Q29977" s="24"/>
      <c r="T29977" s="24"/>
      <c r="W29977" s="24"/>
      <c r="Z29977" s="24"/>
      <c r="AC29977" s="24"/>
      <c r="AI29977" s="24"/>
      <c r="AL29977" s="24"/>
      <c r="AO29977" s="24"/>
      <c r="AR29977" s="24"/>
      <c r="AU29977" s="24"/>
    </row>
    <row r="29978">
      <c r="J29978" s="18"/>
      <c r="N29978" s="24"/>
      <c r="Q29978" s="24"/>
      <c r="T29978" s="24"/>
      <c r="W29978" s="24"/>
      <c r="Z29978" s="24"/>
      <c r="AC29978" s="24"/>
      <c r="AI29978" s="24"/>
      <c r="AL29978" s="24"/>
      <c r="AO29978" s="24"/>
      <c r="AR29978" s="24"/>
      <c r="AU29978" s="24"/>
    </row>
    <row r="29979">
      <c r="J29979" s="18"/>
      <c r="N29979" s="24"/>
      <c r="Q29979" s="24"/>
      <c r="T29979" s="24"/>
      <c r="W29979" s="24"/>
      <c r="Z29979" s="24"/>
      <c r="AC29979" s="24"/>
      <c r="AI29979" s="24"/>
      <c r="AL29979" s="24"/>
      <c r="AO29979" s="24"/>
      <c r="AR29979" s="24"/>
      <c r="AU29979" s="24"/>
    </row>
    <row r="29980">
      <c r="J29980" s="18"/>
      <c r="N29980" s="24"/>
      <c r="Q29980" s="24"/>
      <c r="T29980" s="24"/>
      <c r="W29980" s="24"/>
      <c r="Z29980" s="24"/>
      <c r="AC29980" s="24"/>
      <c r="AI29980" s="24"/>
      <c r="AL29980" s="24"/>
      <c r="AO29980" s="24"/>
      <c r="AR29980" s="24"/>
      <c r="AU29980" s="24"/>
    </row>
    <row r="29981">
      <c r="J29981" s="18"/>
      <c r="N29981" s="24"/>
      <c r="Q29981" s="24"/>
      <c r="T29981" s="24"/>
      <c r="W29981" s="24"/>
      <c r="Z29981" s="24"/>
      <c r="AC29981" s="24"/>
      <c r="AI29981" s="24"/>
      <c r="AL29981" s="24"/>
      <c r="AO29981" s="24"/>
      <c r="AR29981" s="24"/>
      <c r="AU29981" s="24"/>
    </row>
    <row r="29982">
      <c r="J29982" s="18"/>
      <c r="N29982" s="24"/>
      <c r="Q29982" s="24"/>
      <c r="T29982" s="24"/>
      <c r="W29982" s="24"/>
      <c r="Z29982" s="24"/>
      <c r="AC29982" s="24"/>
      <c r="AI29982" s="24"/>
      <c r="AL29982" s="24"/>
      <c r="AO29982" s="24"/>
      <c r="AR29982" s="24"/>
      <c r="AU29982" s="24"/>
    </row>
    <row r="29983">
      <c r="J29983" s="18"/>
      <c r="N29983" s="24"/>
      <c r="Q29983" s="24"/>
      <c r="T29983" s="24"/>
      <c r="W29983" s="24"/>
      <c r="Z29983" s="24"/>
      <c r="AC29983" s="24"/>
      <c r="AI29983" s="24"/>
      <c r="AL29983" s="24"/>
      <c r="AO29983" s="24"/>
      <c r="AR29983" s="24"/>
      <c r="AU29983" s="24"/>
    </row>
    <row r="29984">
      <c r="J29984" s="18"/>
      <c r="N29984" s="24"/>
      <c r="Q29984" s="24"/>
      <c r="T29984" s="24"/>
      <c r="W29984" s="24"/>
      <c r="Z29984" s="24"/>
      <c r="AC29984" s="24"/>
      <c r="AI29984" s="24"/>
      <c r="AL29984" s="24"/>
      <c r="AO29984" s="24"/>
      <c r="AR29984" s="24"/>
      <c r="AU29984" s="24"/>
    </row>
    <row r="29985">
      <c r="J29985" s="18"/>
      <c r="N29985" s="24"/>
      <c r="Q29985" s="24"/>
      <c r="T29985" s="24"/>
      <c r="W29985" s="24"/>
      <c r="Z29985" s="24"/>
      <c r="AC29985" s="24"/>
      <c r="AI29985" s="24"/>
      <c r="AL29985" s="24"/>
      <c r="AO29985" s="24"/>
      <c r="AR29985" s="24"/>
      <c r="AU29985" s="24"/>
    </row>
    <row r="29986">
      <c r="J29986" s="18"/>
      <c r="N29986" s="24"/>
      <c r="Q29986" s="24"/>
      <c r="T29986" s="24"/>
      <c r="W29986" s="24"/>
      <c r="Z29986" s="24"/>
      <c r="AC29986" s="24"/>
      <c r="AI29986" s="24"/>
      <c r="AL29986" s="24"/>
      <c r="AO29986" s="24"/>
      <c r="AR29986" s="24"/>
      <c r="AU29986" s="24"/>
    </row>
    <row r="29987">
      <c r="J29987" s="18"/>
      <c r="N29987" s="24"/>
      <c r="Q29987" s="24"/>
      <c r="T29987" s="24"/>
      <c r="W29987" s="24"/>
      <c r="Z29987" s="24"/>
      <c r="AC29987" s="24"/>
      <c r="AI29987" s="24"/>
      <c r="AL29987" s="24"/>
      <c r="AO29987" s="24"/>
      <c r="AR29987" s="24"/>
      <c r="AU29987" s="24"/>
    </row>
    <row r="29988">
      <c r="J29988" s="18"/>
      <c r="N29988" s="24"/>
      <c r="Q29988" s="24"/>
      <c r="T29988" s="24"/>
      <c r="W29988" s="24"/>
      <c r="Z29988" s="24"/>
      <c r="AC29988" s="24"/>
      <c r="AI29988" s="24"/>
      <c r="AL29988" s="24"/>
      <c r="AO29988" s="24"/>
      <c r="AR29988" s="24"/>
      <c r="AU29988" s="24"/>
    </row>
    <row r="29989">
      <c r="J29989" s="18"/>
      <c r="N29989" s="24"/>
      <c r="Q29989" s="24"/>
      <c r="T29989" s="24"/>
      <c r="W29989" s="24"/>
      <c r="Z29989" s="24"/>
      <c r="AC29989" s="24"/>
      <c r="AI29989" s="24"/>
      <c r="AL29989" s="24"/>
      <c r="AO29989" s="24"/>
      <c r="AR29989" s="24"/>
      <c r="AU29989" s="24"/>
    </row>
    <row r="29990">
      <c r="J29990" s="18"/>
      <c r="N29990" s="24"/>
      <c r="Q29990" s="24"/>
      <c r="T29990" s="24"/>
      <c r="W29990" s="24"/>
      <c r="Z29990" s="24"/>
      <c r="AC29990" s="24"/>
      <c r="AI29990" s="24"/>
      <c r="AL29990" s="24"/>
      <c r="AO29990" s="24"/>
      <c r="AR29990" s="24"/>
      <c r="AU29990" s="24"/>
    </row>
    <row r="29991">
      <c r="J29991" s="18"/>
      <c r="N29991" s="24"/>
      <c r="Q29991" s="24"/>
      <c r="T29991" s="24"/>
      <c r="W29991" s="24"/>
      <c r="Z29991" s="24"/>
      <c r="AC29991" s="24"/>
      <c r="AI29991" s="24"/>
      <c r="AL29991" s="24"/>
      <c r="AO29991" s="24"/>
      <c r="AR29991" s="24"/>
      <c r="AU29991" s="24"/>
    </row>
    <row r="29992">
      <c r="J29992" s="18"/>
      <c r="N29992" s="24"/>
      <c r="Q29992" s="24"/>
      <c r="T29992" s="24"/>
      <c r="W29992" s="24"/>
      <c r="Z29992" s="24"/>
      <c r="AC29992" s="24"/>
      <c r="AI29992" s="24"/>
      <c r="AL29992" s="24"/>
      <c r="AO29992" s="24"/>
      <c r="AR29992" s="24"/>
      <c r="AU29992" s="24"/>
    </row>
    <row r="29993">
      <c r="J29993" s="18"/>
      <c r="N29993" s="24"/>
      <c r="Q29993" s="24"/>
      <c r="T29993" s="24"/>
      <c r="W29993" s="24"/>
      <c r="Z29993" s="24"/>
      <c r="AC29993" s="24"/>
      <c r="AI29993" s="24"/>
      <c r="AL29993" s="24"/>
      <c r="AO29993" s="24"/>
      <c r="AR29993" s="24"/>
      <c r="AU29993" s="24"/>
    </row>
    <row r="29994">
      <c r="J29994" s="18"/>
      <c r="N29994" s="24"/>
      <c r="Q29994" s="24"/>
      <c r="T29994" s="24"/>
      <c r="W29994" s="24"/>
      <c r="Z29994" s="24"/>
      <c r="AC29994" s="24"/>
      <c r="AI29994" s="24"/>
      <c r="AL29994" s="24"/>
      <c r="AO29994" s="24"/>
      <c r="AR29994" s="24"/>
      <c r="AU29994" s="24"/>
    </row>
    <row r="29995">
      <c r="J29995" s="18"/>
      <c r="N29995" s="24"/>
      <c r="Q29995" s="24"/>
      <c r="T29995" s="24"/>
      <c r="W29995" s="24"/>
      <c r="Z29995" s="24"/>
      <c r="AC29995" s="24"/>
      <c r="AI29995" s="24"/>
      <c r="AL29995" s="24"/>
      <c r="AO29995" s="24"/>
      <c r="AR29995" s="24"/>
      <c r="AU29995" s="24"/>
    </row>
    <row r="29996">
      <c r="J29996" s="18"/>
      <c r="N29996" s="24"/>
      <c r="Q29996" s="24"/>
      <c r="T29996" s="24"/>
      <c r="W29996" s="24"/>
      <c r="Z29996" s="24"/>
      <c r="AC29996" s="24"/>
      <c r="AI29996" s="24"/>
      <c r="AL29996" s="24"/>
      <c r="AO29996" s="24"/>
      <c r="AR29996" s="24"/>
      <c r="AU29996" s="24"/>
    </row>
    <row r="29997">
      <c r="J29997" s="18"/>
      <c r="N29997" s="24"/>
      <c r="Q29997" s="24"/>
      <c r="T29997" s="24"/>
      <c r="W29997" s="24"/>
      <c r="Z29997" s="24"/>
      <c r="AC29997" s="24"/>
      <c r="AI29997" s="24"/>
      <c r="AL29997" s="24"/>
      <c r="AO29997" s="24"/>
      <c r="AR29997" s="24"/>
      <c r="AU29997" s="24"/>
    </row>
    <row r="29998">
      <c r="J29998" s="18"/>
      <c r="N29998" s="24"/>
      <c r="Q29998" s="24"/>
      <c r="T29998" s="24"/>
      <c r="W29998" s="24"/>
      <c r="Z29998" s="24"/>
      <c r="AC29998" s="24"/>
      <c r="AI29998" s="24"/>
      <c r="AL29998" s="24"/>
      <c r="AO29998" s="24"/>
      <c r="AR29998" s="24"/>
      <c r="AU29998" s="24"/>
    </row>
    <row r="29999">
      <c r="J29999" s="18"/>
      <c r="N29999" s="24"/>
      <c r="Q29999" s="24"/>
      <c r="T29999" s="24"/>
      <c r="W29999" s="24"/>
      <c r="Z29999" s="24"/>
      <c r="AC29999" s="24"/>
      <c r="AI29999" s="24"/>
      <c r="AL29999" s="24"/>
      <c r="AO29999" s="24"/>
      <c r="AR29999" s="24"/>
      <c r="AU29999" s="24"/>
    </row>
    <row r="30000">
      <c r="J30000" s="18"/>
      <c r="N30000" s="24"/>
      <c r="Q30000" s="24"/>
      <c r="T30000" s="24"/>
      <c r="W30000" s="24"/>
      <c r="Z30000" s="24"/>
      <c r="AC30000" s="24"/>
      <c r="AI30000" s="24"/>
      <c r="AL30000" s="24"/>
      <c r="AO30000" s="24"/>
      <c r="AR30000" s="24"/>
      <c r="AU30000" s="24"/>
    </row>
    <row r="30001">
      <c r="J30001" s="18"/>
      <c r="N30001" s="24"/>
      <c r="Q30001" s="24"/>
      <c r="T30001" s="24"/>
      <c r="W30001" s="24"/>
      <c r="Z30001" s="24"/>
      <c r="AC30001" s="24"/>
      <c r="AI30001" s="24"/>
      <c r="AL30001" s="24"/>
      <c r="AO30001" s="24"/>
      <c r="AR30001" s="24"/>
      <c r="AU30001" s="24"/>
    </row>
    <row r="30002">
      <c r="J30002" s="18"/>
      <c r="N30002" s="24"/>
      <c r="Q30002" s="24"/>
      <c r="T30002" s="24"/>
      <c r="W30002" s="24"/>
      <c r="Z30002" s="24"/>
      <c r="AC30002" s="24"/>
      <c r="AI30002" s="24"/>
      <c r="AL30002" s="24"/>
      <c r="AO30002" s="24"/>
      <c r="AR30002" s="24"/>
      <c r="AU30002" s="24"/>
    </row>
    <row r="30003">
      <c r="J30003" s="18"/>
      <c r="N30003" s="24"/>
      <c r="Q30003" s="24"/>
      <c r="T30003" s="24"/>
      <c r="W30003" s="24"/>
      <c r="Z30003" s="24"/>
      <c r="AC30003" s="24"/>
      <c r="AI30003" s="24"/>
      <c r="AL30003" s="24"/>
      <c r="AO30003" s="24"/>
      <c r="AR30003" s="24"/>
      <c r="AU30003" s="24"/>
    </row>
    <row r="30004">
      <c r="J30004" s="18"/>
      <c r="N30004" s="24"/>
      <c r="Q30004" s="24"/>
      <c r="T30004" s="24"/>
      <c r="W30004" s="24"/>
      <c r="Z30004" s="24"/>
      <c r="AC30004" s="24"/>
      <c r="AI30004" s="24"/>
      <c r="AL30004" s="24"/>
      <c r="AO30004" s="24"/>
      <c r="AR30004" s="24"/>
      <c r="AU30004" s="24"/>
    </row>
    <row r="30005">
      <c r="J30005" s="18"/>
      <c r="N30005" s="24"/>
      <c r="Q30005" s="24"/>
      <c r="T30005" s="24"/>
      <c r="W30005" s="24"/>
      <c r="Z30005" s="24"/>
      <c r="AC30005" s="24"/>
      <c r="AI30005" s="24"/>
      <c r="AL30005" s="24"/>
      <c r="AO30005" s="24"/>
      <c r="AR30005" s="24"/>
      <c r="AU30005" s="24"/>
    </row>
    <row r="30006">
      <c r="J30006" s="18"/>
      <c r="N30006" s="24"/>
      <c r="Q30006" s="24"/>
      <c r="T30006" s="24"/>
      <c r="W30006" s="24"/>
      <c r="Z30006" s="24"/>
      <c r="AC30006" s="24"/>
      <c r="AI30006" s="24"/>
      <c r="AL30006" s="24"/>
      <c r="AO30006" s="24"/>
      <c r="AR30006" s="24"/>
      <c r="AU30006" s="24"/>
    </row>
    <row r="30007">
      <c r="J30007" s="18"/>
      <c r="N30007" s="24"/>
      <c r="Q30007" s="24"/>
      <c r="T30007" s="24"/>
      <c r="W30007" s="24"/>
      <c r="Z30007" s="24"/>
      <c r="AC30007" s="24"/>
      <c r="AI30007" s="24"/>
      <c r="AL30007" s="24"/>
      <c r="AO30007" s="24"/>
      <c r="AR30007" s="24"/>
      <c r="AU30007" s="24"/>
    </row>
    <row r="30008">
      <c r="J30008" s="18"/>
      <c r="N30008" s="24"/>
      <c r="Q30008" s="24"/>
      <c r="T30008" s="24"/>
      <c r="W30008" s="24"/>
      <c r="Z30008" s="24"/>
      <c r="AC30008" s="24"/>
      <c r="AI30008" s="24"/>
      <c r="AL30008" s="24"/>
      <c r="AO30008" s="24"/>
      <c r="AR30008" s="24"/>
      <c r="AU30008" s="24"/>
    </row>
    <row r="30009">
      <c r="J30009" s="18"/>
      <c r="N30009" s="24"/>
      <c r="Q30009" s="24"/>
      <c r="T30009" s="24"/>
      <c r="W30009" s="24"/>
      <c r="Z30009" s="24"/>
      <c r="AC30009" s="24"/>
      <c r="AI30009" s="24"/>
      <c r="AL30009" s="24"/>
      <c r="AO30009" s="24"/>
      <c r="AR30009" s="24"/>
      <c r="AU30009" s="24"/>
    </row>
    <row r="30010">
      <c r="J30010" s="18"/>
      <c r="N30010" s="24"/>
      <c r="Q30010" s="24"/>
      <c r="T30010" s="24"/>
      <c r="W30010" s="24"/>
      <c r="Z30010" s="24"/>
      <c r="AC30010" s="24"/>
      <c r="AI30010" s="24"/>
      <c r="AL30010" s="24"/>
      <c r="AO30010" s="24"/>
      <c r="AR30010" s="24"/>
      <c r="AU30010" s="24"/>
    </row>
    <row r="30011">
      <c r="J30011" s="18"/>
      <c r="N30011" s="24"/>
      <c r="Q30011" s="24"/>
      <c r="T30011" s="24"/>
      <c r="W30011" s="24"/>
      <c r="Z30011" s="24"/>
      <c r="AC30011" s="24"/>
      <c r="AI30011" s="24"/>
      <c r="AL30011" s="24"/>
      <c r="AO30011" s="24"/>
      <c r="AR30011" s="24"/>
      <c r="AU30011" s="24"/>
    </row>
    <row r="30012">
      <c r="J30012" s="18"/>
      <c r="N30012" s="24"/>
      <c r="Q30012" s="24"/>
      <c r="T30012" s="24"/>
      <c r="W30012" s="24"/>
      <c r="Z30012" s="24"/>
      <c r="AC30012" s="24"/>
      <c r="AI30012" s="24"/>
      <c r="AL30012" s="24"/>
      <c r="AO30012" s="24"/>
      <c r="AR30012" s="24"/>
      <c r="AU30012" s="24"/>
    </row>
    <row r="30013">
      <c r="J30013" s="18"/>
      <c r="N30013" s="24"/>
      <c r="Q30013" s="24"/>
      <c r="T30013" s="24"/>
      <c r="W30013" s="24"/>
      <c r="Z30013" s="24"/>
      <c r="AC30013" s="24"/>
      <c r="AI30013" s="24"/>
      <c r="AL30013" s="24"/>
      <c r="AO30013" s="24"/>
      <c r="AR30013" s="24"/>
      <c r="AU30013" s="24"/>
    </row>
    <row r="30014">
      <c r="J30014" s="18"/>
      <c r="N30014" s="24"/>
      <c r="Q30014" s="24"/>
      <c r="T30014" s="24"/>
      <c r="W30014" s="24"/>
      <c r="Z30014" s="24"/>
      <c r="AC30014" s="24"/>
      <c r="AI30014" s="24"/>
      <c r="AL30014" s="24"/>
      <c r="AO30014" s="24"/>
      <c r="AR30014" s="24"/>
      <c r="AU30014" s="24"/>
    </row>
    <row r="30015">
      <c r="J30015" s="18"/>
      <c r="N30015" s="24"/>
      <c r="Q30015" s="24"/>
      <c r="T30015" s="24"/>
      <c r="W30015" s="24"/>
      <c r="Z30015" s="24"/>
      <c r="AC30015" s="24"/>
      <c r="AI30015" s="24"/>
      <c r="AL30015" s="24"/>
      <c r="AO30015" s="24"/>
      <c r="AR30015" s="24"/>
      <c r="AU30015" s="24"/>
    </row>
    <row r="30016">
      <c r="J30016" s="18"/>
      <c r="N30016" s="24"/>
      <c r="Q30016" s="24"/>
      <c r="T30016" s="24"/>
      <c r="W30016" s="24"/>
      <c r="Z30016" s="24"/>
      <c r="AC30016" s="24"/>
      <c r="AI30016" s="24"/>
      <c r="AL30016" s="24"/>
      <c r="AO30016" s="24"/>
      <c r="AR30016" s="24"/>
      <c r="AU30016" s="24"/>
    </row>
    <row r="30017">
      <c r="J30017" s="18"/>
      <c r="N30017" s="24"/>
      <c r="Q30017" s="24"/>
      <c r="T30017" s="24"/>
      <c r="W30017" s="24"/>
      <c r="Z30017" s="24"/>
      <c r="AC30017" s="24"/>
      <c r="AI30017" s="24"/>
      <c r="AL30017" s="24"/>
      <c r="AO30017" s="24"/>
      <c r="AR30017" s="24"/>
      <c r="AU30017" s="24"/>
    </row>
    <row r="30018">
      <c r="J30018" s="18"/>
      <c r="N30018" s="24"/>
      <c r="Q30018" s="24"/>
      <c r="T30018" s="24"/>
      <c r="W30018" s="24"/>
      <c r="Z30018" s="24"/>
      <c r="AC30018" s="24"/>
      <c r="AI30018" s="24"/>
      <c r="AL30018" s="24"/>
      <c r="AO30018" s="24"/>
      <c r="AR30018" s="24"/>
      <c r="AU30018" s="24"/>
    </row>
    <row r="30019">
      <c r="J30019" s="18"/>
      <c r="N30019" s="24"/>
      <c r="Q30019" s="24"/>
      <c r="T30019" s="24"/>
      <c r="W30019" s="24"/>
      <c r="Z30019" s="24"/>
      <c r="AC30019" s="24"/>
      <c r="AI30019" s="24"/>
      <c r="AL30019" s="24"/>
      <c r="AO30019" s="24"/>
      <c r="AR30019" s="24"/>
      <c r="AU30019" s="24"/>
    </row>
    <row r="30020">
      <c r="J30020" s="18"/>
      <c r="N30020" s="24"/>
      <c r="Q30020" s="24"/>
      <c r="T30020" s="24"/>
      <c r="W30020" s="24"/>
      <c r="Z30020" s="24"/>
      <c r="AC30020" s="24"/>
      <c r="AI30020" s="24"/>
      <c r="AL30020" s="24"/>
      <c r="AO30020" s="24"/>
      <c r="AR30020" s="24"/>
      <c r="AU30020" s="24"/>
    </row>
    <row r="30021">
      <c r="J30021" s="18"/>
      <c r="N30021" s="24"/>
      <c r="Q30021" s="24"/>
      <c r="T30021" s="24"/>
      <c r="W30021" s="24"/>
      <c r="Z30021" s="24"/>
      <c r="AC30021" s="24"/>
      <c r="AI30021" s="24"/>
      <c r="AL30021" s="24"/>
      <c r="AO30021" s="24"/>
      <c r="AR30021" s="24"/>
      <c r="AU30021" s="24"/>
    </row>
    <row r="30022">
      <c r="J30022" s="18"/>
      <c r="N30022" s="24"/>
      <c r="Q30022" s="24"/>
      <c r="T30022" s="24"/>
      <c r="W30022" s="24"/>
      <c r="Z30022" s="24"/>
      <c r="AC30022" s="24"/>
      <c r="AI30022" s="24"/>
      <c r="AL30022" s="24"/>
      <c r="AO30022" s="24"/>
      <c r="AR30022" s="24"/>
      <c r="AU30022" s="24"/>
    </row>
    <row r="30023">
      <c r="J30023" s="18"/>
      <c r="N30023" s="24"/>
      <c r="Q30023" s="24"/>
      <c r="T30023" s="24"/>
      <c r="W30023" s="24"/>
      <c r="Z30023" s="24"/>
      <c r="AC30023" s="24"/>
      <c r="AI30023" s="24"/>
      <c r="AL30023" s="24"/>
      <c r="AO30023" s="24"/>
      <c r="AR30023" s="24"/>
      <c r="AU30023" s="24"/>
    </row>
    <row r="30024">
      <c r="J30024" s="18"/>
      <c r="N30024" s="24"/>
      <c r="Q30024" s="24"/>
      <c r="T30024" s="24"/>
      <c r="W30024" s="24"/>
      <c r="Z30024" s="24"/>
      <c r="AC30024" s="24"/>
      <c r="AI30024" s="24"/>
      <c r="AL30024" s="24"/>
      <c r="AO30024" s="24"/>
      <c r="AR30024" s="24"/>
      <c r="AU30024" s="24"/>
    </row>
    <row r="30025">
      <c r="J30025" s="18"/>
      <c r="N30025" s="24"/>
      <c r="Q30025" s="24"/>
      <c r="T30025" s="24"/>
      <c r="W30025" s="24"/>
      <c r="Z30025" s="24"/>
      <c r="AC30025" s="24"/>
      <c r="AI30025" s="24"/>
      <c r="AL30025" s="24"/>
      <c r="AO30025" s="24"/>
      <c r="AR30025" s="24"/>
      <c r="AU30025" s="24"/>
    </row>
    <row r="30026">
      <c r="J30026" s="18"/>
      <c r="N30026" s="24"/>
      <c r="Q30026" s="24"/>
      <c r="T30026" s="24"/>
      <c r="W30026" s="24"/>
      <c r="Z30026" s="24"/>
      <c r="AC30026" s="24"/>
      <c r="AI30026" s="24"/>
      <c r="AL30026" s="24"/>
      <c r="AO30026" s="24"/>
      <c r="AR30026" s="24"/>
      <c r="AU30026" s="24"/>
    </row>
    <row r="30027">
      <c r="J30027" s="18"/>
      <c r="N30027" s="24"/>
      <c r="Q30027" s="24"/>
      <c r="T30027" s="24"/>
      <c r="W30027" s="24"/>
      <c r="Z30027" s="24"/>
      <c r="AC30027" s="24"/>
      <c r="AI30027" s="24"/>
      <c r="AL30027" s="24"/>
      <c r="AO30027" s="24"/>
      <c r="AR30027" s="24"/>
      <c r="AU30027" s="24"/>
    </row>
    <row r="30028">
      <c r="J30028" s="18"/>
      <c r="N30028" s="24"/>
      <c r="Q30028" s="24"/>
      <c r="T30028" s="24"/>
      <c r="W30028" s="24"/>
      <c r="Z30028" s="24"/>
      <c r="AC30028" s="24"/>
      <c r="AI30028" s="24"/>
      <c r="AL30028" s="24"/>
      <c r="AO30028" s="24"/>
      <c r="AR30028" s="24"/>
      <c r="AU30028" s="24"/>
    </row>
    <row r="30029">
      <c r="J30029" s="18"/>
      <c r="N30029" s="24"/>
      <c r="Q30029" s="24"/>
      <c r="T30029" s="24"/>
      <c r="W30029" s="24"/>
      <c r="Z30029" s="24"/>
      <c r="AC30029" s="24"/>
      <c r="AI30029" s="24"/>
      <c r="AL30029" s="24"/>
      <c r="AO30029" s="24"/>
      <c r="AR30029" s="24"/>
      <c r="AU30029" s="24"/>
    </row>
    <row r="30030">
      <c r="J30030" s="18"/>
      <c r="N30030" s="24"/>
      <c r="Q30030" s="24"/>
      <c r="T30030" s="24"/>
      <c r="W30030" s="24"/>
      <c r="Z30030" s="24"/>
      <c r="AC30030" s="24"/>
      <c r="AI30030" s="24"/>
      <c r="AL30030" s="24"/>
      <c r="AO30030" s="24"/>
      <c r="AR30030" s="24"/>
      <c r="AU30030" s="24"/>
    </row>
    <row r="30031">
      <c r="J30031" s="18"/>
      <c r="N30031" s="24"/>
      <c r="Q30031" s="24"/>
      <c r="T30031" s="24"/>
      <c r="W30031" s="24"/>
      <c r="Z30031" s="24"/>
      <c r="AC30031" s="24"/>
      <c r="AI30031" s="24"/>
      <c r="AL30031" s="24"/>
      <c r="AO30031" s="24"/>
      <c r="AR30031" s="24"/>
      <c r="AU30031" s="24"/>
    </row>
    <row r="30032">
      <c r="J30032" s="18"/>
      <c r="N30032" s="24"/>
      <c r="Q30032" s="24"/>
      <c r="T30032" s="24"/>
      <c r="W30032" s="24"/>
      <c r="Z30032" s="24"/>
      <c r="AC30032" s="24"/>
      <c r="AI30032" s="24"/>
      <c r="AL30032" s="24"/>
      <c r="AO30032" s="24"/>
      <c r="AR30032" s="24"/>
      <c r="AU30032" s="24"/>
    </row>
    <row r="30033">
      <c r="J30033" s="18"/>
      <c r="N30033" s="24"/>
      <c r="Q30033" s="24"/>
      <c r="T30033" s="24"/>
      <c r="W30033" s="24"/>
      <c r="Z30033" s="24"/>
      <c r="AC30033" s="24"/>
      <c r="AI30033" s="24"/>
      <c r="AL30033" s="24"/>
      <c r="AO30033" s="24"/>
      <c r="AR30033" s="24"/>
      <c r="AU30033" s="24"/>
    </row>
    <row r="30034">
      <c r="J30034" s="18"/>
      <c r="N30034" s="24"/>
      <c r="Q30034" s="24"/>
      <c r="T30034" s="24"/>
      <c r="W30034" s="24"/>
      <c r="Z30034" s="24"/>
      <c r="AC30034" s="24"/>
      <c r="AI30034" s="24"/>
      <c r="AL30034" s="24"/>
      <c r="AO30034" s="24"/>
      <c r="AR30034" s="24"/>
      <c r="AU30034" s="24"/>
    </row>
    <row r="30035">
      <c r="J30035" s="18"/>
      <c r="N30035" s="24"/>
      <c r="Q30035" s="24"/>
      <c r="T30035" s="24"/>
      <c r="W30035" s="24"/>
      <c r="Z30035" s="24"/>
      <c r="AC30035" s="24"/>
      <c r="AI30035" s="24"/>
      <c r="AL30035" s="24"/>
      <c r="AO30035" s="24"/>
      <c r="AR30035" s="24"/>
      <c r="AU30035" s="24"/>
    </row>
    <row r="30036">
      <c r="J30036" s="18"/>
      <c r="N30036" s="24"/>
      <c r="Q30036" s="24"/>
      <c r="T30036" s="24"/>
      <c r="W30036" s="24"/>
      <c r="Z30036" s="24"/>
      <c r="AC30036" s="24"/>
      <c r="AI30036" s="24"/>
      <c r="AL30036" s="24"/>
      <c r="AO30036" s="24"/>
      <c r="AR30036" s="24"/>
      <c r="AU30036" s="24"/>
    </row>
    <row r="30037">
      <c r="J30037" s="18"/>
      <c r="N30037" s="24"/>
      <c r="Q30037" s="24"/>
      <c r="T30037" s="24"/>
      <c r="W30037" s="24"/>
      <c r="Z30037" s="24"/>
      <c r="AC30037" s="24"/>
      <c r="AI30037" s="24"/>
      <c r="AL30037" s="24"/>
      <c r="AO30037" s="24"/>
      <c r="AR30037" s="24"/>
      <c r="AU30037" s="24"/>
    </row>
    <row r="30038">
      <c r="J30038" s="18"/>
      <c r="N30038" s="24"/>
      <c r="Q30038" s="24"/>
      <c r="T30038" s="24"/>
      <c r="W30038" s="24"/>
      <c r="Z30038" s="24"/>
      <c r="AC30038" s="24"/>
      <c r="AI30038" s="24"/>
      <c r="AL30038" s="24"/>
      <c r="AO30038" s="24"/>
      <c r="AR30038" s="24"/>
      <c r="AU30038" s="24"/>
    </row>
    <row r="30039">
      <c r="J30039" s="18"/>
      <c r="N30039" s="24"/>
      <c r="Q30039" s="24"/>
      <c r="T30039" s="24"/>
      <c r="W30039" s="24"/>
      <c r="Z30039" s="24"/>
      <c r="AC30039" s="24"/>
      <c r="AI30039" s="24"/>
      <c r="AL30039" s="24"/>
      <c r="AO30039" s="24"/>
      <c r="AR30039" s="24"/>
      <c r="AU30039" s="24"/>
    </row>
    <row r="30040">
      <c r="J30040" s="18"/>
      <c r="N30040" s="24"/>
      <c r="Q30040" s="24"/>
      <c r="T30040" s="24"/>
      <c r="W30040" s="24"/>
      <c r="Z30040" s="24"/>
      <c r="AC30040" s="24"/>
      <c r="AI30040" s="24"/>
      <c r="AL30040" s="24"/>
      <c r="AO30040" s="24"/>
      <c r="AR30040" s="24"/>
      <c r="AU30040" s="24"/>
    </row>
    <row r="30041">
      <c r="J30041" s="18"/>
      <c r="N30041" s="24"/>
      <c r="Q30041" s="24"/>
      <c r="T30041" s="24"/>
      <c r="W30041" s="24"/>
      <c r="Z30041" s="24"/>
      <c r="AC30041" s="24"/>
      <c r="AI30041" s="24"/>
      <c r="AL30041" s="24"/>
      <c r="AO30041" s="24"/>
      <c r="AR30041" s="24"/>
      <c r="AU30041" s="24"/>
    </row>
    <row r="30042">
      <c r="J30042" s="18"/>
      <c r="N30042" s="24"/>
      <c r="Q30042" s="24"/>
      <c r="T30042" s="24"/>
      <c r="W30042" s="24"/>
      <c r="Z30042" s="24"/>
      <c r="AC30042" s="24"/>
      <c r="AI30042" s="24"/>
      <c r="AL30042" s="24"/>
      <c r="AO30042" s="24"/>
      <c r="AR30042" s="24"/>
      <c r="AU30042" s="24"/>
    </row>
    <row r="30043">
      <c r="J30043" s="18"/>
      <c r="N30043" s="24"/>
      <c r="Q30043" s="24"/>
      <c r="T30043" s="24"/>
      <c r="W30043" s="24"/>
      <c r="Z30043" s="24"/>
      <c r="AC30043" s="24"/>
      <c r="AI30043" s="24"/>
      <c r="AL30043" s="24"/>
      <c r="AO30043" s="24"/>
      <c r="AR30043" s="24"/>
      <c r="AU30043" s="24"/>
    </row>
    <row r="30044">
      <c r="J30044" s="18"/>
      <c r="N30044" s="24"/>
      <c r="Q30044" s="24"/>
      <c r="T30044" s="24"/>
      <c r="W30044" s="24"/>
      <c r="Z30044" s="24"/>
      <c r="AC30044" s="24"/>
      <c r="AI30044" s="24"/>
      <c r="AL30044" s="24"/>
      <c r="AO30044" s="24"/>
      <c r="AR30044" s="24"/>
      <c r="AU30044" s="24"/>
    </row>
    <row r="30045">
      <c r="J30045" s="18"/>
      <c r="N30045" s="24"/>
      <c r="Q30045" s="24"/>
      <c r="T30045" s="24"/>
      <c r="W30045" s="24"/>
      <c r="Z30045" s="24"/>
      <c r="AC30045" s="24"/>
      <c r="AI30045" s="24"/>
      <c r="AL30045" s="24"/>
      <c r="AO30045" s="24"/>
      <c r="AR30045" s="24"/>
      <c r="AU30045" s="24"/>
    </row>
    <row r="30046">
      <c r="J30046" s="18"/>
      <c r="N30046" s="24"/>
      <c r="Q30046" s="24"/>
      <c r="T30046" s="24"/>
      <c r="W30046" s="24"/>
      <c r="Z30046" s="24"/>
      <c r="AC30046" s="24"/>
      <c r="AI30046" s="24"/>
      <c r="AL30046" s="24"/>
      <c r="AO30046" s="24"/>
      <c r="AR30046" s="24"/>
      <c r="AU30046" s="24"/>
    </row>
    <row r="30047">
      <c r="J30047" s="18"/>
      <c r="N30047" s="24"/>
      <c r="Q30047" s="24"/>
      <c r="T30047" s="24"/>
      <c r="W30047" s="24"/>
      <c r="Z30047" s="24"/>
      <c r="AC30047" s="24"/>
      <c r="AI30047" s="24"/>
      <c r="AL30047" s="24"/>
      <c r="AO30047" s="24"/>
      <c r="AR30047" s="24"/>
      <c r="AU30047" s="24"/>
    </row>
    <row r="30048">
      <c r="J30048" s="18"/>
      <c r="N30048" s="24"/>
      <c r="Q30048" s="24"/>
      <c r="T30048" s="24"/>
      <c r="W30048" s="24"/>
      <c r="Z30048" s="24"/>
      <c r="AC30048" s="24"/>
      <c r="AI30048" s="24"/>
      <c r="AL30048" s="24"/>
      <c r="AO30048" s="24"/>
      <c r="AR30048" s="24"/>
      <c r="AU30048" s="24"/>
    </row>
    <row r="30049">
      <c r="J30049" s="18"/>
      <c r="N30049" s="24"/>
      <c r="Q30049" s="24"/>
      <c r="T30049" s="24"/>
      <c r="W30049" s="24"/>
      <c r="Z30049" s="24"/>
      <c r="AC30049" s="24"/>
      <c r="AI30049" s="24"/>
      <c r="AL30049" s="24"/>
      <c r="AO30049" s="24"/>
      <c r="AR30049" s="24"/>
      <c r="AU30049" s="24"/>
    </row>
    <row r="30050">
      <c r="J30050" s="18"/>
      <c r="N30050" s="24"/>
      <c r="Q30050" s="24"/>
      <c r="T30050" s="24"/>
      <c r="W30050" s="24"/>
      <c r="Z30050" s="24"/>
      <c r="AC30050" s="24"/>
      <c r="AI30050" s="24"/>
      <c r="AL30050" s="24"/>
      <c r="AO30050" s="24"/>
      <c r="AR30050" s="24"/>
      <c r="AU30050" s="24"/>
    </row>
    <row r="30051">
      <c r="J30051" s="18"/>
      <c r="N30051" s="24"/>
      <c r="Q30051" s="24"/>
      <c r="T30051" s="24"/>
      <c r="W30051" s="24"/>
      <c r="Z30051" s="24"/>
      <c r="AC30051" s="24"/>
      <c r="AI30051" s="24"/>
      <c r="AL30051" s="24"/>
      <c r="AO30051" s="24"/>
      <c r="AR30051" s="24"/>
      <c r="AU30051" s="24"/>
    </row>
    <row r="30052">
      <c r="J30052" s="18"/>
      <c r="N30052" s="24"/>
      <c r="Q30052" s="24"/>
      <c r="T30052" s="24"/>
      <c r="W30052" s="24"/>
      <c r="Z30052" s="24"/>
      <c r="AC30052" s="24"/>
      <c r="AI30052" s="24"/>
      <c r="AL30052" s="24"/>
      <c r="AO30052" s="24"/>
      <c r="AR30052" s="24"/>
      <c r="AU30052" s="24"/>
    </row>
    <row r="30053">
      <c r="J30053" s="18"/>
      <c r="N30053" s="24"/>
      <c r="Q30053" s="24"/>
      <c r="T30053" s="24"/>
      <c r="W30053" s="24"/>
      <c r="Z30053" s="24"/>
      <c r="AC30053" s="24"/>
      <c r="AI30053" s="24"/>
      <c r="AL30053" s="24"/>
      <c r="AO30053" s="24"/>
      <c r="AR30053" s="24"/>
      <c r="AU30053" s="24"/>
    </row>
    <row r="30054">
      <c r="J30054" s="18"/>
      <c r="N30054" s="24"/>
      <c r="Q30054" s="24"/>
      <c r="T30054" s="24"/>
      <c r="W30054" s="24"/>
      <c r="Z30054" s="24"/>
      <c r="AC30054" s="24"/>
      <c r="AI30054" s="24"/>
      <c r="AL30054" s="24"/>
      <c r="AO30054" s="24"/>
      <c r="AR30054" s="24"/>
      <c r="AU30054" s="24"/>
    </row>
    <row r="30055">
      <c r="J30055" s="18"/>
      <c r="N30055" s="24"/>
      <c r="Q30055" s="24"/>
      <c r="T30055" s="24"/>
      <c r="W30055" s="24"/>
      <c r="Z30055" s="24"/>
      <c r="AC30055" s="24"/>
      <c r="AI30055" s="24"/>
      <c r="AL30055" s="24"/>
      <c r="AO30055" s="24"/>
      <c r="AR30055" s="24"/>
      <c r="AU30055" s="24"/>
    </row>
    <row r="30056">
      <c r="J30056" s="18"/>
      <c r="N30056" s="24"/>
      <c r="Q30056" s="24"/>
      <c r="T30056" s="24"/>
      <c r="W30056" s="24"/>
      <c r="Z30056" s="24"/>
      <c r="AC30056" s="24"/>
      <c r="AI30056" s="24"/>
      <c r="AL30056" s="24"/>
      <c r="AO30056" s="24"/>
      <c r="AR30056" s="24"/>
      <c r="AU30056" s="24"/>
    </row>
    <row r="30057">
      <c r="J30057" s="18"/>
      <c r="N30057" s="24"/>
      <c r="Q30057" s="24"/>
      <c r="T30057" s="24"/>
      <c r="W30057" s="24"/>
      <c r="Z30057" s="24"/>
      <c r="AC30057" s="24"/>
      <c r="AI30057" s="24"/>
      <c r="AL30057" s="24"/>
      <c r="AO30057" s="24"/>
      <c r="AR30057" s="24"/>
      <c r="AU30057" s="24"/>
    </row>
    <row r="30058">
      <c r="J30058" s="18"/>
      <c r="N30058" s="24"/>
      <c r="Q30058" s="24"/>
      <c r="T30058" s="24"/>
      <c r="W30058" s="24"/>
      <c r="Z30058" s="24"/>
      <c r="AC30058" s="24"/>
      <c r="AI30058" s="24"/>
      <c r="AL30058" s="24"/>
      <c r="AO30058" s="24"/>
      <c r="AR30058" s="24"/>
      <c r="AU30058" s="24"/>
    </row>
    <row r="30059">
      <c r="J30059" s="18"/>
      <c r="N30059" s="24"/>
      <c r="Q30059" s="24"/>
      <c r="T30059" s="24"/>
      <c r="W30059" s="24"/>
      <c r="Z30059" s="24"/>
      <c r="AC30059" s="24"/>
      <c r="AI30059" s="24"/>
      <c r="AL30059" s="24"/>
      <c r="AO30059" s="24"/>
      <c r="AR30059" s="24"/>
      <c r="AU30059" s="24"/>
    </row>
    <row r="30060">
      <c r="J30060" s="18"/>
      <c r="N30060" s="24"/>
      <c r="Q30060" s="24"/>
      <c r="T30060" s="24"/>
      <c r="W30060" s="24"/>
      <c r="Z30060" s="24"/>
      <c r="AC30060" s="24"/>
      <c r="AI30060" s="24"/>
      <c r="AL30060" s="24"/>
      <c r="AO30060" s="24"/>
      <c r="AR30060" s="24"/>
      <c r="AU30060" s="24"/>
    </row>
    <row r="30061">
      <c r="J30061" s="18"/>
      <c r="N30061" s="24"/>
      <c r="Q30061" s="24"/>
      <c r="T30061" s="24"/>
      <c r="W30061" s="24"/>
      <c r="Z30061" s="24"/>
      <c r="AC30061" s="24"/>
      <c r="AI30061" s="24"/>
      <c r="AL30061" s="24"/>
      <c r="AO30061" s="24"/>
      <c r="AR30061" s="24"/>
      <c r="AU30061" s="24"/>
    </row>
    <row r="30062">
      <c r="J30062" s="18"/>
      <c r="N30062" s="24"/>
      <c r="Q30062" s="24"/>
      <c r="T30062" s="24"/>
      <c r="W30062" s="24"/>
      <c r="Z30062" s="24"/>
      <c r="AC30062" s="24"/>
      <c r="AI30062" s="24"/>
      <c r="AL30062" s="24"/>
      <c r="AO30062" s="24"/>
      <c r="AR30062" s="24"/>
      <c r="AU30062" s="24"/>
    </row>
    <row r="30063">
      <c r="J30063" s="18"/>
      <c r="N30063" s="24"/>
      <c r="Q30063" s="24"/>
      <c r="T30063" s="24"/>
      <c r="W30063" s="24"/>
      <c r="Z30063" s="24"/>
      <c r="AC30063" s="24"/>
      <c r="AI30063" s="24"/>
      <c r="AL30063" s="24"/>
      <c r="AO30063" s="24"/>
      <c r="AR30063" s="24"/>
      <c r="AU30063" s="24"/>
    </row>
    <row r="30064">
      <c r="J30064" s="18"/>
      <c r="N30064" s="24"/>
      <c r="Q30064" s="24"/>
      <c r="T30064" s="24"/>
      <c r="W30064" s="24"/>
      <c r="Z30064" s="24"/>
      <c r="AC30064" s="24"/>
      <c r="AI30064" s="24"/>
      <c r="AL30064" s="24"/>
      <c r="AO30064" s="24"/>
      <c r="AR30064" s="24"/>
      <c r="AU30064" s="24"/>
    </row>
    <row r="30065">
      <c r="J30065" s="18"/>
      <c r="N30065" s="24"/>
      <c r="Q30065" s="24"/>
      <c r="T30065" s="24"/>
      <c r="W30065" s="24"/>
      <c r="Z30065" s="24"/>
      <c r="AC30065" s="24"/>
      <c r="AI30065" s="24"/>
      <c r="AL30065" s="24"/>
      <c r="AO30065" s="24"/>
      <c r="AR30065" s="24"/>
      <c r="AU30065" s="24"/>
    </row>
    <row r="30066">
      <c r="J30066" s="18"/>
      <c r="N30066" s="24"/>
      <c r="Q30066" s="24"/>
      <c r="T30066" s="24"/>
      <c r="W30066" s="24"/>
      <c r="Z30066" s="24"/>
      <c r="AC30066" s="24"/>
      <c r="AI30066" s="24"/>
      <c r="AL30066" s="24"/>
      <c r="AO30066" s="24"/>
      <c r="AR30066" s="24"/>
      <c r="AU30066" s="24"/>
    </row>
    <row r="30067">
      <c r="J30067" s="18"/>
      <c r="N30067" s="24"/>
      <c r="Q30067" s="24"/>
      <c r="T30067" s="24"/>
      <c r="W30067" s="24"/>
      <c r="Z30067" s="24"/>
      <c r="AC30067" s="24"/>
      <c r="AI30067" s="24"/>
      <c r="AL30067" s="24"/>
      <c r="AO30067" s="24"/>
      <c r="AR30067" s="24"/>
      <c r="AU30067" s="24"/>
    </row>
    <row r="30068">
      <c r="J30068" s="18"/>
      <c r="N30068" s="24"/>
      <c r="Q30068" s="24"/>
      <c r="T30068" s="24"/>
      <c r="W30068" s="24"/>
      <c r="Z30068" s="24"/>
      <c r="AC30068" s="24"/>
      <c r="AI30068" s="24"/>
      <c r="AL30068" s="24"/>
      <c r="AO30068" s="24"/>
      <c r="AR30068" s="24"/>
      <c r="AU30068" s="24"/>
    </row>
    <row r="30069">
      <c r="J30069" s="18"/>
      <c r="N30069" s="24"/>
      <c r="Q30069" s="24"/>
      <c r="T30069" s="24"/>
      <c r="W30069" s="24"/>
      <c r="Z30069" s="24"/>
      <c r="AC30069" s="24"/>
      <c r="AI30069" s="24"/>
      <c r="AL30069" s="24"/>
      <c r="AO30069" s="24"/>
      <c r="AR30069" s="24"/>
      <c r="AU30069" s="24"/>
    </row>
    <row r="30070">
      <c r="J30070" s="18"/>
      <c r="N30070" s="24"/>
      <c r="Q30070" s="24"/>
      <c r="T30070" s="24"/>
      <c r="W30070" s="24"/>
      <c r="Z30070" s="24"/>
      <c r="AC30070" s="24"/>
      <c r="AI30070" s="24"/>
      <c r="AL30070" s="24"/>
      <c r="AO30070" s="24"/>
      <c r="AR30070" s="24"/>
      <c r="AU30070" s="24"/>
    </row>
    <row r="30071">
      <c r="J30071" s="18"/>
      <c r="N30071" s="24"/>
      <c r="Q30071" s="24"/>
      <c r="T30071" s="24"/>
      <c r="W30071" s="24"/>
      <c r="Z30071" s="24"/>
      <c r="AC30071" s="24"/>
      <c r="AI30071" s="24"/>
      <c r="AL30071" s="24"/>
      <c r="AO30071" s="24"/>
      <c r="AR30071" s="24"/>
      <c r="AU30071" s="24"/>
    </row>
    <row r="30072">
      <c r="J30072" s="18"/>
      <c r="N30072" s="24"/>
      <c r="Q30072" s="24"/>
      <c r="T30072" s="24"/>
      <c r="W30072" s="24"/>
      <c r="Z30072" s="24"/>
      <c r="AC30072" s="24"/>
      <c r="AI30072" s="24"/>
      <c r="AL30072" s="24"/>
      <c r="AO30072" s="24"/>
      <c r="AR30072" s="24"/>
      <c r="AU30072" s="24"/>
    </row>
    <row r="30073">
      <c r="J30073" s="18"/>
      <c r="N30073" s="24"/>
      <c r="Q30073" s="24"/>
      <c r="T30073" s="24"/>
      <c r="W30073" s="24"/>
      <c r="Z30073" s="24"/>
      <c r="AC30073" s="24"/>
      <c r="AI30073" s="24"/>
      <c r="AL30073" s="24"/>
      <c r="AO30073" s="24"/>
      <c r="AR30073" s="24"/>
      <c r="AU30073" s="24"/>
    </row>
    <row r="30074">
      <c r="J30074" s="18"/>
      <c r="N30074" s="24"/>
      <c r="Q30074" s="24"/>
      <c r="T30074" s="24"/>
      <c r="W30074" s="24"/>
      <c r="Z30074" s="24"/>
      <c r="AC30074" s="24"/>
      <c r="AI30074" s="24"/>
      <c r="AL30074" s="24"/>
      <c r="AO30074" s="24"/>
      <c r="AR30074" s="24"/>
      <c r="AU30074" s="24"/>
    </row>
    <row r="30075">
      <c r="J30075" s="18"/>
      <c r="N30075" s="24"/>
      <c r="Q30075" s="24"/>
      <c r="T30075" s="24"/>
      <c r="W30075" s="24"/>
      <c r="Z30075" s="24"/>
      <c r="AC30075" s="24"/>
      <c r="AI30075" s="24"/>
      <c r="AL30075" s="24"/>
      <c r="AO30075" s="24"/>
      <c r="AR30075" s="24"/>
      <c r="AU30075" s="24"/>
    </row>
    <row r="30076">
      <c r="J30076" s="18"/>
      <c r="N30076" s="24"/>
      <c r="Q30076" s="24"/>
      <c r="T30076" s="24"/>
      <c r="W30076" s="24"/>
      <c r="Z30076" s="24"/>
      <c r="AC30076" s="24"/>
      <c r="AI30076" s="24"/>
      <c r="AL30076" s="24"/>
      <c r="AO30076" s="24"/>
      <c r="AR30076" s="24"/>
      <c r="AU30076" s="24"/>
    </row>
    <row r="30077">
      <c r="J30077" s="18"/>
      <c r="N30077" s="24"/>
      <c r="Q30077" s="24"/>
      <c r="T30077" s="24"/>
      <c r="W30077" s="24"/>
      <c r="Z30077" s="24"/>
      <c r="AC30077" s="24"/>
      <c r="AI30077" s="24"/>
      <c r="AL30077" s="24"/>
      <c r="AO30077" s="24"/>
      <c r="AR30077" s="24"/>
      <c r="AU30077" s="24"/>
    </row>
    <row r="30078">
      <c r="J30078" s="18"/>
      <c r="N30078" s="24"/>
      <c r="Q30078" s="24"/>
      <c r="T30078" s="24"/>
      <c r="W30078" s="24"/>
      <c r="Z30078" s="24"/>
      <c r="AC30078" s="24"/>
      <c r="AI30078" s="24"/>
      <c r="AL30078" s="24"/>
      <c r="AO30078" s="24"/>
      <c r="AR30078" s="24"/>
      <c r="AU30078" s="24"/>
    </row>
    <row r="30079">
      <c r="J30079" s="18"/>
      <c r="N30079" s="24"/>
      <c r="Q30079" s="24"/>
      <c r="T30079" s="24"/>
      <c r="W30079" s="24"/>
      <c r="Z30079" s="24"/>
      <c r="AC30079" s="24"/>
      <c r="AI30079" s="24"/>
      <c r="AL30079" s="24"/>
      <c r="AO30079" s="24"/>
      <c r="AR30079" s="24"/>
      <c r="AU30079" s="24"/>
    </row>
    <row r="30080">
      <c r="J30080" s="18"/>
      <c r="N30080" s="24"/>
      <c r="Q30080" s="24"/>
      <c r="T30080" s="24"/>
      <c r="W30080" s="24"/>
      <c r="Z30080" s="24"/>
      <c r="AC30080" s="24"/>
      <c r="AI30080" s="24"/>
      <c r="AL30080" s="24"/>
      <c r="AO30080" s="24"/>
      <c r="AR30080" s="24"/>
      <c r="AU30080" s="24"/>
    </row>
    <row r="30081">
      <c r="J30081" s="18"/>
      <c r="N30081" s="24"/>
      <c r="Q30081" s="24"/>
      <c r="T30081" s="24"/>
      <c r="W30081" s="24"/>
      <c r="Z30081" s="24"/>
      <c r="AC30081" s="24"/>
      <c r="AI30081" s="24"/>
      <c r="AL30081" s="24"/>
      <c r="AO30081" s="24"/>
      <c r="AR30081" s="24"/>
      <c r="AU30081" s="24"/>
    </row>
    <row r="30082">
      <c r="J30082" s="18"/>
      <c r="N30082" s="24"/>
      <c r="Q30082" s="24"/>
      <c r="T30082" s="24"/>
      <c r="W30082" s="24"/>
      <c r="Z30082" s="24"/>
      <c r="AC30082" s="24"/>
      <c r="AI30082" s="24"/>
      <c r="AL30082" s="24"/>
      <c r="AO30082" s="24"/>
      <c r="AR30082" s="24"/>
      <c r="AU30082" s="24"/>
    </row>
    <row r="30083">
      <c r="J30083" s="18"/>
      <c r="N30083" s="24"/>
      <c r="Q30083" s="24"/>
      <c r="T30083" s="24"/>
      <c r="W30083" s="24"/>
      <c r="Z30083" s="24"/>
      <c r="AC30083" s="24"/>
      <c r="AI30083" s="24"/>
      <c r="AL30083" s="24"/>
      <c r="AO30083" s="24"/>
      <c r="AR30083" s="24"/>
      <c r="AU30083" s="24"/>
    </row>
    <row r="30084">
      <c r="J30084" s="18"/>
      <c r="N30084" s="24"/>
      <c r="Q30084" s="24"/>
      <c r="T30084" s="24"/>
      <c r="W30084" s="24"/>
      <c r="Z30084" s="24"/>
      <c r="AC30084" s="24"/>
      <c r="AI30084" s="24"/>
      <c r="AL30084" s="24"/>
      <c r="AO30084" s="24"/>
      <c r="AR30084" s="24"/>
      <c r="AU30084" s="24"/>
    </row>
    <row r="30085">
      <c r="J30085" s="18"/>
      <c r="N30085" s="24"/>
      <c r="Q30085" s="24"/>
      <c r="T30085" s="24"/>
      <c r="W30085" s="24"/>
      <c r="Z30085" s="24"/>
      <c r="AC30085" s="24"/>
      <c r="AI30085" s="24"/>
      <c r="AL30085" s="24"/>
      <c r="AO30085" s="24"/>
      <c r="AR30085" s="24"/>
      <c r="AU30085" s="24"/>
    </row>
    <row r="30086">
      <c r="J30086" s="18"/>
      <c r="N30086" s="24"/>
      <c r="Q30086" s="24"/>
      <c r="T30086" s="24"/>
      <c r="W30086" s="24"/>
      <c r="Z30086" s="24"/>
      <c r="AC30086" s="24"/>
      <c r="AI30086" s="24"/>
      <c r="AL30086" s="24"/>
      <c r="AO30086" s="24"/>
      <c r="AR30086" s="24"/>
      <c r="AU30086" s="24"/>
    </row>
    <row r="30087">
      <c r="J30087" s="18"/>
      <c r="N30087" s="24"/>
      <c r="Q30087" s="24"/>
      <c r="T30087" s="24"/>
      <c r="W30087" s="24"/>
      <c r="Z30087" s="24"/>
      <c r="AC30087" s="24"/>
      <c r="AI30087" s="24"/>
      <c r="AL30087" s="24"/>
      <c r="AO30087" s="24"/>
      <c r="AR30087" s="24"/>
      <c r="AU30087" s="24"/>
    </row>
    <row r="30088">
      <c r="J30088" s="18"/>
      <c r="N30088" s="24"/>
      <c r="Q30088" s="24"/>
      <c r="T30088" s="24"/>
      <c r="W30088" s="24"/>
      <c r="Z30088" s="24"/>
      <c r="AC30088" s="24"/>
      <c r="AI30088" s="24"/>
      <c r="AL30088" s="24"/>
      <c r="AO30088" s="24"/>
      <c r="AR30088" s="24"/>
      <c r="AU30088" s="24"/>
    </row>
    <row r="30089">
      <c r="J30089" s="18"/>
      <c r="N30089" s="24"/>
      <c r="Q30089" s="24"/>
      <c r="T30089" s="24"/>
      <c r="W30089" s="24"/>
      <c r="Z30089" s="24"/>
      <c r="AC30089" s="24"/>
      <c r="AI30089" s="24"/>
      <c r="AL30089" s="24"/>
      <c r="AO30089" s="24"/>
      <c r="AR30089" s="24"/>
      <c r="AU30089" s="24"/>
    </row>
    <row r="30090">
      <c r="J30090" s="18"/>
      <c r="N30090" s="24"/>
      <c r="Q30090" s="24"/>
      <c r="T30090" s="24"/>
      <c r="W30090" s="24"/>
      <c r="Z30090" s="24"/>
      <c r="AC30090" s="24"/>
      <c r="AI30090" s="24"/>
      <c r="AL30090" s="24"/>
      <c r="AO30090" s="24"/>
      <c r="AR30090" s="24"/>
      <c r="AU30090" s="24"/>
    </row>
    <row r="30091">
      <c r="J30091" s="18"/>
      <c r="N30091" s="24"/>
      <c r="Q30091" s="24"/>
      <c r="T30091" s="24"/>
      <c r="W30091" s="24"/>
      <c r="Z30091" s="24"/>
      <c r="AC30091" s="24"/>
      <c r="AI30091" s="24"/>
      <c r="AL30091" s="24"/>
      <c r="AO30091" s="24"/>
      <c r="AR30091" s="24"/>
      <c r="AU30091" s="24"/>
    </row>
    <row r="30092">
      <c r="J30092" s="18"/>
      <c r="N30092" s="24"/>
      <c r="Q30092" s="24"/>
      <c r="T30092" s="24"/>
      <c r="W30092" s="24"/>
      <c r="Z30092" s="24"/>
      <c r="AC30092" s="24"/>
      <c r="AI30092" s="24"/>
      <c r="AL30092" s="24"/>
      <c r="AO30092" s="24"/>
      <c r="AR30092" s="24"/>
      <c r="AU30092" s="24"/>
    </row>
    <row r="30093">
      <c r="J30093" s="18"/>
      <c r="N30093" s="24"/>
      <c r="Q30093" s="24"/>
      <c r="T30093" s="24"/>
      <c r="W30093" s="24"/>
      <c r="Z30093" s="24"/>
      <c r="AC30093" s="24"/>
      <c r="AI30093" s="24"/>
      <c r="AL30093" s="24"/>
      <c r="AO30093" s="24"/>
      <c r="AR30093" s="24"/>
      <c r="AU30093" s="24"/>
    </row>
    <row r="30094">
      <c r="J30094" s="18"/>
      <c r="N30094" s="24"/>
      <c r="Q30094" s="24"/>
      <c r="T30094" s="24"/>
      <c r="W30094" s="24"/>
      <c r="Z30094" s="24"/>
      <c r="AC30094" s="24"/>
      <c r="AI30094" s="24"/>
      <c r="AL30094" s="24"/>
      <c r="AO30094" s="24"/>
      <c r="AR30094" s="24"/>
      <c r="AU30094" s="24"/>
    </row>
    <row r="30095">
      <c r="J30095" s="18"/>
      <c r="N30095" s="24"/>
      <c r="Q30095" s="24"/>
      <c r="T30095" s="24"/>
      <c r="W30095" s="24"/>
      <c r="Z30095" s="24"/>
      <c r="AC30095" s="24"/>
      <c r="AI30095" s="24"/>
      <c r="AL30095" s="24"/>
      <c r="AO30095" s="24"/>
      <c r="AR30095" s="24"/>
      <c r="AU30095" s="24"/>
    </row>
    <row r="30096">
      <c r="J30096" s="18"/>
      <c r="N30096" s="24"/>
      <c r="Q30096" s="24"/>
      <c r="T30096" s="24"/>
      <c r="W30096" s="24"/>
      <c r="Z30096" s="24"/>
      <c r="AC30096" s="24"/>
      <c r="AI30096" s="24"/>
      <c r="AL30096" s="24"/>
      <c r="AO30096" s="24"/>
      <c r="AR30096" s="24"/>
      <c r="AU30096" s="24"/>
    </row>
    <row r="30097">
      <c r="J30097" s="18"/>
      <c r="N30097" s="24"/>
      <c r="Q30097" s="24"/>
      <c r="T30097" s="24"/>
      <c r="W30097" s="24"/>
      <c r="Z30097" s="24"/>
      <c r="AC30097" s="24"/>
      <c r="AI30097" s="24"/>
      <c r="AL30097" s="24"/>
      <c r="AO30097" s="24"/>
      <c r="AR30097" s="24"/>
      <c r="AU30097" s="24"/>
    </row>
    <row r="30098">
      <c r="J30098" s="18"/>
      <c r="N30098" s="24"/>
      <c r="Q30098" s="24"/>
      <c r="T30098" s="24"/>
      <c r="W30098" s="24"/>
      <c r="Z30098" s="24"/>
      <c r="AC30098" s="24"/>
      <c r="AI30098" s="24"/>
      <c r="AL30098" s="24"/>
      <c r="AO30098" s="24"/>
      <c r="AR30098" s="24"/>
      <c r="AU30098" s="24"/>
    </row>
    <row r="30099">
      <c r="J30099" s="18"/>
      <c r="N30099" s="24"/>
      <c r="Q30099" s="24"/>
      <c r="T30099" s="24"/>
      <c r="W30099" s="24"/>
      <c r="Z30099" s="24"/>
      <c r="AC30099" s="24"/>
      <c r="AI30099" s="24"/>
      <c r="AL30099" s="24"/>
      <c r="AO30099" s="24"/>
      <c r="AR30099" s="24"/>
      <c r="AU30099" s="24"/>
    </row>
    <row r="30100">
      <c r="J30100" s="18"/>
      <c r="N30100" s="24"/>
      <c r="Q30100" s="24"/>
      <c r="T30100" s="24"/>
      <c r="W30100" s="24"/>
      <c r="Z30100" s="24"/>
      <c r="AC30100" s="24"/>
      <c r="AI30100" s="24"/>
      <c r="AL30100" s="24"/>
      <c r="AO30100" s="24"/>
      <c r="AR30100" s="24"/>
      <c r="AU30100" s="24"/>
    </row>
    <row r="30101">
      <c r="J30101" s="18"/>
      <c r="N30101" s="24"/>
      <c r="Q30101" s="24"/>
      <c r="T30101" s="24"/>
      <c r="W30101" s="24"/>
      <c r="Z30101" s="24"/>
      <c r="AC30101" s="24"/>
      <c r="AI30101" s="24"/>
      <c r="AL30101" s="24"/>
      <c r="AO30101" s="24"/>
      <c r="AR30101" s="24"/>
      <c r="AU30101" s="24"/>
    </row>
    <row r="30102">
      <c r="J30102" s="18"/>
      <c r="N30102" s="24"/>
      <c r="Q30102" s="24"/>
      <c r="T30102" s="24"/>
      <c r="W30102" s="24"/>
      <c r="Z30102" s="24"/>
      <c r="AC30102" s="24"/>
      <c r="AI30102" s="24"/>
      <c r="AL30102" s="24"/>
      <c r="AO30102" s="24"/>
      <c r="AR30102" s="24"/>
      <c r="AU30102" s="24"/>
    </row>
    <row r="30103">
      <c r="J30103" s="18"/>
      <c r="N30103" s="24"/>
      <c r="Q30103" s="24"/>
      <c r="T30103" s="24"/>
      <c r="W30103" s="24"/>
      <c r="Z30103" s="24"/>
      <c r="AC30103" s="24"/>
      <c r="AI30103" s="24"/>
      <c r="AL30103" s="24"/>
      <c r="AO30103" s="24"/>
      <c r="AR30103" s="24"/>
      <c r="AU30103" s="24"/>
    </row>
    <row r="30104">
      <c r="J30104" s="18"/>
      <c r="N30104" s="24"/>
      <c r="Q30104" s="24"/>
      <c r="T30104" s="24"/>
      <c r="W30104" s="24"/>
      <c r="Z30104" s="24"/>
      <c r="AC30104" s="24"/>
      <c r="AI30104" s="24"/>
      <c r="AL30104" s="24"/>
      <c r="AO30104" s="24"/>
      <c r="AR30104" s="24"/>
      <c r="AU30104" s="24"/>
    </row>
    <row r="30105">
      <c r="J30105" s="18"/>
      <c r="N30105" s="24"/>
      <c r="Q30105" s="24"/>
      <c r="T30105" s="24"/>
      <c r="W30105" s="24"/>
      <c r="Z30105" s="24"/>
      <c r="AC30105" s="24"/>
      <c r="AI30105" s="24"/>
      <c r="AL30105" s="24"/>
      <c r="AO30105" s="24"/>
      <c r="AR30105" s="24"/>
      <c r="AU30105" s="24"/>
    </row>
    <row r="30106">
      <c r="J30106" s="18"/>
      <c r="N30106" s="24"/>
      <c r="Q30106" s="24"/>
      <c r="T30106" s="24"/>
      <c r="W30106" s="24"/>
      <c r="Z30106" s="24"/>
      <c r="AC30106" s="24"/>
      <c r="AI30106" s="24"/>
      <c r="AL30106" s="24"/>
      <c r="AO30106" s="24"/>
      <c r="AR30106" s="24"/>
      <c r="AU30106" s="24"/>
    </row>
    <row r="30107">
      <c r="J30107" s="18"/>
      <c r="N30107" s="24"/>
      <c r="Q30107" s="24"/>
      <c r="T30107" s="24"/>
      <c r="W30107" s="24"/>
      <c r="Z30107" s="24"/>
      <c r="AC30107" s="24"/>
      <c r="AI30107" s="24"/>
      <c r="AL30107" s="24"/>
      <c r="AO30107" s="24"/>
      <c r="AR30107" s="24"/>
      <c r="AU30107" s="24"/>
    </row>
    <row r="30108">
      <c r="J30108" s="18"/>
      <c r="N30108" s="24"/>
      <c r="Q30108" s="24"/>
      <c r="T30108" s="24"/>
      <c r="W30108" s="24"/>
      <c r="Z30108" s="24"/>
      <c r="AC30108" s="24"/>
      <c r="AI30108" s="24"/>
      <c r="AL30108" s="24"/>
      <c r="AO30108" s="24"/>
      <c r="AR30108" s="24"/>
      <c r="AU30108" s="24"/>
    </row>
    <row r="30109">
      <c r="J30109" s="18"/>
      <c r="N30109" s="24"/>
      <c r="Q30109" s="24"/>
      <c r="T30109" s="24"/>
      <c r="W30109" s="24"/>
      <c r="Z30109" s="24"/>
      <c r="AC30109" s="24"/>
      <c r="AI30109" s="24"/>
      <c r="AL30109" s="24"/>
      <c r="AO30109" s="24"/>
      <c r="AR30109" s="24"/>
      <c r="AU30109" s="24"/>
    </row>
    <row r="30110">
      <c r="J30110" s="18"/>
      <c r="N30110" s="24"/>
      <c r="Q30110" s="24"/>
      <c r="T30110" s="24"/>
      <c r="W30110" s="24"/>
      <c r="Z30110" s="24"/>
      <c r="AC30110" s="24"/>
      <c r="AI30110" s="24"/>
      <c r="AL30110" s="24"/>
      <c r="AO30110" s="24"/>
      <c r="AR30110" s="24"/>
      <c r="AU30110" s="24"/>
    </row>
    <row r="30111">
      <c r="J30111" s="18"/>
      <c r="N30111" s="24"/>
      <c r="Q30111" s="24"/>
      <c r="T30111" s="24"/>
      <c r="W30111" s="24"/>
      <c r="Z30111" s="24"/>
      <c r="AC30111" s="24"/>
      <c r="AI30111" s="24"/>
      <c r="AL30111" s="24"/>
      <c r="AO30111" s="24"/>
      <c r="AR30111" s="24"/>
      <c r="AU30111" s="24"/>
    </row>
    <row r="30112">
      <c r="J30112" s="18"/>
      <c r="N30112" s="24"/>
      <c r="Q30112" s="24"/>
      <c r="T30112" s="24"/>
      <c r="W30112" s="24"/>
      <c r="Z30112" s="24"/>
      <c r="AC30112" s="24"/>
      <c r="AI30112" s="24"/>
      <c r="AL30112" s="24"/>
      <c r="AO30112" s="24"/>
      <c r="AR30112" s="24"/>
      <c r="AU30112" s="24"/>
    </row>
    <row r="30113">
      <c r="J30113" s="18"/>
      <c r="N30113" s="24"/>
      <c r="Q30113" s="24"/>
      <c r="T30113" s="24"/>
      <c r="W30113" s="24"/>
      <c r="Z30113" s="24"/>
      <c r="AC30113" s="24"/>
      <c r="AI30113" s="24"/>
      <c r="AL30113" s="24"/>
      <c r="AO30113" s="24"/>
      <c r="AR30113" s="24"/>
      <c r="AU30113" s="24"/>
    </row>
    <row r="30114">
      <c r="J30114" s="18"/>
      <c r="N30114" s="24"/>
      <c r="Q30114" s="24"/>
      <c r="T30114" s="24"/>
      <c r="W30114" s="24"/>
      <c r="Z30114" s="24"/>
      <c r="AC30114" s="24"/>
      <c r="AI30114" s="24"/>
      <c r="AL30114" s="24"/>
      <c r="AO30114" s="24"/>
      <c r="AR30114" s="24"/>
      <c r="AU30114" s="24"/>
    </row>
    <row r="30115">
      <c r="J30115" s="18"/>
      <c r="N30115" s="24"/>
      <c r="Q30115" s="24"/>
      <c r="T30115" s="24"/>
      <c r="W30115" s="24"/>
      <c r="Z30115" s="24"/>
      <c r="AC30115" s="24"/>
      <c r="AI30115" s="24"/>
      <c r="AL30115" s="24"/>
      <c r="AO30115" s="24"/>
      <c r="AR30115" s="24"/>
      <c r="AU30115" s="24"/>
    </row>
    <row r="30116">
      <c r="J30116" s="18"/>
      <c r="N30116" s="24"/>
      <c r="Q30116" s="24"/>
      <c r="T30116" s="24"/>
      <c r="W30116" s="24"/>
      <c r="Z30116" s="24"/>
      <c r="AC30116" s="24"/>
      <c r="AI30116" s="24"/>
      <c r="AL30116" s="24"/>
      <c r="AO30116" s="24"/>
      <c r="AR30116" s="24"/>
      <c r="AU30116" s="24"/>
    </row>
    <row r="30117">
      <c r="J30117" s="18"/>
      <c r="N30117" s="24"/>
      <c r="Q30117" s="24"/>
      <c r="T30117" s="24"/>
      <c r="W30117" s="24"/>
      <c r="Z30117" s="24"/>
      <c r="AC30117" s="24"/>
      <c r="AI30117" s="24"/>
      <c r="AL30117" s="24"/>
      <c r="AO30117" s="24"/>
      <c r="AR30117" s="24"/>
      <c r="AU30117" s="24"/>
    </row>
    <row r="30118">
      <c r="J30118" s="18"/>
      <c r="N30118" s="24"/>
      <c r="Q30118" s="24"/>
      <c r="T30118" s="24"/>
      <c r="W30118" s="24"/>
      <c r="Z30118" s="24"/>
      <c r="AC30118" s="24"/>
      <c r="AI30118" s="24"/>
      <c r="AL30118" s="24"/>
      <c r="AO30118" s="24"/>
      <c r="AR30118" s="24"/>
      <c r="AU30118" s="24"/>
    </row>
    <row r="30119">
      <c r="J30119" s="18"/>
      <c r="N30119" s="24"/>
      <c r="Q30119" s="24"/>
      <c r="T30119" s="24"/>
      <c r="W30119" s="24"/>
      <c r="Z30119" s="24"/>
      <c r="AC30119" s="24"/>
      <c r="AI30119" s="24"/>
      <c r="AL30119" s="24"/>
      <c r="AO30119" s="24"/>
      <c r="AR30119" s="24"/>
      <c r="AU30119" s="24"/>
    </row>
    <row r="30120">
      <c r="J30120" s="18"/>
      <c r="N30120" s="24"/>
      <c r="Q30120" s="24"/>
      <c r="T30120" s="24"/>
      <c r="W30120" s="24"/>
      <c r="Z30120" s="24"/>
      <c r="AC30120" s="24"/>
      <c r="AI30120" s="24"/>
      <c r="AL30120" s="24"/>
      <c r="AO30120" s="24"/>
      <c r="AR30120" s="24"/>
      <c r="AU30120" s="24"/>
    </row>
    <row r="30121">
      <c r="J30121" s="18"/>
      <c r="N30121" s="24"/>
      <c r="Q30121" s="24"/>
      <c r="T30121" s="24"/>
      <c r="W30121" s="24"/>
      <c r="Z30121" s="24"/>
      <c r="AC30121" s="24"/>
      <c r="AI30121" s="24"/>
      <c r="AL30121" s="24"/>
      <c r="AO30121" s="24"/>
      <c r="AR30121" s="24"/>
      <c r="AU30121" s="24"/>
    </row>
    <row r="30122">
      <c r="J30122" s="18"/>
      <c r="N30122" s="24"/>
      <c r="Q30122" s="24"/>
      <c r="T30122" s="24"/>
      <c r="W30122" s="24"/>
      <c r="Z30122" s="24"/>
      <c r="AC30122" s="24"/>
      <c r="AI30122" s="24"/>
      <c r="AL30122" s="24"/>
      <c r="AO30122" s="24"/>
      <c r="AR30122" s="24"/>
      <c r="AU30122" s="24"/>
    </row>
    <row r="30123">
      <c r="J30123" s="18"/>
      <c r="N30123" s="24"/>
      <c r="Q30123" s="24"/>
      <c r="T30123" s="24"/>
      <c r="W30123" s="24"/>
      <c r="Z30123" s="24"/>
      <c r="AC30123" s="24"/>
      <c r="AI30123" s="24"/>
      <c r="AL30123" s="24"/>
      <c r="AO30123" s="24"/>
      <c r="AR30123" s="24"/>
      <c r="AU30123" s="24"/>
    </row>
    <row r="30124">
      <c r="J30124" s="18"/>
      <c r="N30124" s="24"/>
      <c r="Q30124" s="24"/>
      <c r="T30124" s="24"/>
      <c r="W30124" s="24"/>
      <c r="Z30124" s="24"/>
      <c r="AC30124" s="24"/>
      <c r="AI30124" s="24"/>
      <c r="AL30124" s="24"/>
      <c r="AO30124" s="24"/>
      <c r="AR30124" s="24"/>
      <c r="AU30124" s="24"/>
    </row>
    <row r="30125">
      <c r="J30125" s="18"/>
      <c r="N30125" s="24"/>
      <c r="Q30125" s="24"/>
      <c r="T30125" s="24"/>
      <c r="W30125" s="24"/>
      <c r="Z30125" s="24"/>
      <c r="AC30125" s="24"/>
      <c r="AI30125" s="24"/>
      <c r="AL30125" s="24"/>
      <c r="AO30125" s="24"/>
      <c r="AR30125" s="24"/>
      <c r="AU30125" s="24"/>
    </row>
    <row r="30126">
      <c r="J30126" s="18"/>
      <c r="N30126" s="24"/>
      <c r="Q30126" s="24"/>
      <c r="T30126" s="24"/>
      <c r="W30126" s="24"/>
      <c r="Z30126" s="24"/>
      <c r="AC30126" s="24"/>
      <c r="AI30126" s="24"/>
      <c r="AL30126" s="24"/>
      <c r="AO30126" s="24"/>
      <c r="AR30126" s="24"/>
      <c r="AU30126" s="24"/>
    </row>
    <row r="30127">
      <c r="J30127" s="18"/>
      <c r="N30127" s="24"/>
      <c r="Q30127" s="24"/>
      <c r="T30127" s="24"/>
      <c r="W30127" s="24"/>
      <c r="Z30127" s="24"/>
      <c r="AC30127" s="24"/>
      <c r="AI30127" s="24"/>
      <c r="AL30127" s="24"/>
      <c r="AO30127" s="24"/>
      <c r="AR30127" s="24"/>
      <c r="AU30127" s="24"/>
    </row>
    <row r="30128">
      <c r="J30128" s="18"/>
      <c r="N30128" s="24"/>
      <c r="Q30128" s="24"/>
      <c r="T30128" s="24"/>
      <c r="W30128" s="24"/>
      <c r="Z30128" s="24"/>
      <c r="AC30128" s="24"/>
      <c r="AI30128" s="24"/>
      <c r="AL30128" s="24"/>
      <c r="AO30128" s="24"/>
      <c r="AR30128" s="24"/>
      <c r="AU30128" s="24"/>
    </row>
    <row r="30129">
      <c r="J30129" s="18"/>
      <c r="N30129" s="24"/>
      <c r="Q30129" s="24"/>
      <c r="T30129" s="24"/>
      <c r="W30129" s="24"/>
      <c r="Z30129" s="24"/>
      <c r="AC30129" s="24"/>
      <c r="AI30129" s="24"/>
      <c r="AL30129" s="24"/>
      <c r="AO30129" s="24"/>
      <c r="AR30129" s="24"/>
      <c r="AU30129" s="24"/>
    </row>
    <row r="30130">
      <c r="J30130" s="18"/>
      <c r="N30130" s="24"/>
      <c r="Q30130" s="24"/>
      <c r="T30130" s="24"/>
      <c r="W30130" s="24"/>
      <c r="Z30130" s="24"/>
      <c r="AC30130" s="24"/>
      <c r="AI30130" s="24"/>
      <c r="AL30130" s="24"/>
      <c r="AO30130" s="24"/>
      <c r="AR30130" s="24"/>
      <c r="AU30130" s="24"/>
    </row>
    <row r="30131">
      <c r="J30131" s="18"/>
      <c r="N30131" s="24"/>
      <c r="Q30131" s="24"/>
      <c r="T30131" s="24"/>
      <c r="W30131" s="24"/>
      <c r="Z30131" s="24"/>
      <c r="AC30131" s="24"/>
      <c r="AI30131" s="24"/>
      <c r="AL30131" s="24"/>
      <c r="AO30131" s="24"/>
      <c r="AR30131" s="24"/>
      <c r="AU30131" s="24"/>
    </row>
    <row r="30132">
      <c r="J30132" s="18"/>
      <c r="N30132" s="24"/>
      <c r="Q30132" s="24"/>
      <c r="T30132" s="24"/>
      <c r="W30132" s="24"/>
      <c r="Z30132" s="24"/>
      <c r="AC30132" s="24"/>
      <c r="AI30132" s="24"/>
      <c r="AL30132" s="24"/>
      <c r="AO30132" s="24"/>
      <c r="AR30132" s="24"/>
      <c r="AU30132" s="24"/>
    </row>
    <row r="30133">
      <c r="J30133" s="18"/>
      <c r="N30133" s="24"/>
      <c r="Q30133" s="24"/>
      <c r="T30133" s="24"/>
      <c r="W30133" s="24"/>
      <c r="Z30133" s="24"/>
      <c r="AC30133" s="24"/>
      <c r="AI30133" s="24"/>
      <c r="AL30133" s="24"/>
      <c r="AO30133" s="24"/>
      <c r="AR30133" s="24"/>
      <c r="AU30133" s="24"/>
    </row>
    <row r="30134">
      <c r="J30134" s="18"/>
      <c r="N30134" s="24"/>
      <c r="Q30134" s="24"/>
      <c r="T30134" s="24"/>
      <c r="W30134" s="24"/>
      <c r="Z30134" s="24"/>
      <c r="AC30134" s="24"/>
      <c r="AI30134" s="24"/>
      <c r="AL30134" s="24"/>
      <c r="AO30134" s="24"/>
      <c r="AR30134" s="24"/>
      <c r="AU30134" s="24"/>
    </row>
    <row r="30135">
      <c r="J30135" s="18"/>
      <c r="N30135" s="24"/>
      <c r="Q30135" s="24"/>
      <c r="T30135" s="24"/>
      <c r="W30135" s="24"/>
      <c r="Z30135" s="24"/>
      <c r="AC30135" s="24"/>
      <c r="AI30135" s="24"/>
      <c r="AL30135" s="24"/>
      <c r="AO30135" s="24"/>
      <c r="AR30135" s="24"/>
      <c r="AU30135" s="24"/>
    </row>
    <row r="30136">
      <c r="J30136" s="18"/>
      <c r="N30136" s="24"/>
      <c r="Q30136" s="24"/>
      <c r="T30136" s="24"/>
      <c r="W30136" s="24"/>
      <c r="Z30136" s="24"/>
      <c r="AC30136" s="24"/>
      <c r="AI30136" s="24"/>
      <c r="AL30136" s="24"/>
      <c r="AO30136" s="24"/>
      <c r="AR30136" s="24"/>
      <c r="AU30136" s="24"/>
    </row>
    <row r="30137">
      <c r="J30137" s="18"/>
      <c r="N30137" s="24"/>
      <c r="Q30137" s="24"/>
      <c r="T30137" s="24"/>
      <c r="W30137" s="24"/>
      <c r="Z30137" s="24"/>
      <c r="AC30137" s="24"/>
      <c r="AI30137" s="24"/>
      <c r="AL30137" s="24"/>
      <c r="AO30137" s="24"/>
      <c r="AR30137" s="24"/>
      <c r="AU30137" s="24"/>
    </row>
    <row r="30138">
      <c r="J30138" s="18"/>
      <c r="N30138" s="24"/>
      <c r="Q30138" s="24"/>
      <c r="T30138" s="24"/>
      <c r="W30138" s="24"/>
      <c r="Z30138" s="24"/>
      <c r="AC30138" s="24"/>
      <c r="AI30138" s="24"/>
      <c r="AL30138" s="24"/>
      <c r="AO30138" s="24"/>
      <c r="AR30138" s="24"/>
      <c r="AU30138" s="24"/>
    </row>
    <row r="30139">
      <c r="J30139" s="18"/>
      <c r="N30139" s="24"/>
      <c r="Q30139" s="24"/>
      <c r="T30139" s="24"/>
      <c r="W30139" s="24"/>
      <c r="Z30139" s="24"/>
      <c r="AC30139" s="24"/>
      <c r="AI30139" s="24"/>
      <c r="AL30139" s="24"/>
      <c r="AO30139" s="24"/>
      <c r="AR30139" s="24"/>
      <c r="AU30139" s="24"/>
    </row>
    <row r="30140">
      <c r="J30140" s="18"/>
      <c r="N30140" s="24"/>
      <c r="Q30140" s="24"/>
      <c r="T30140" s="24"/>
      <c r="W30140" s="24"/>
      <c r="Z30140" s="24"/>
      <c r="AC30140" s="24"/>
      <c r="AI30140" s="24"/>
      <c r="AL30140" s="24"/>
      <c r="AO30140" s="24"/>
      <c r="AR30140" s="24"/>
      <c r="AU30140" s="24"/>
    </row>
    <row r="30141">
      <c r="J30141" s="18"/>
      <c r="N30141" s="24"/>
      <c r="Q30141" s="24"/>
      <c r="T30141" s="24"/>
      <c r="W30141" s="24"/>
      <c r="Z30141" s="24"/>
      <c r="AC30141" s="24"/>
      <c r="AI30141" s="24"/>
      <c r="AL30141" s="24"/>
      <c r="AO30141" s="24"/>
      <c r="AR30141" s="24"/>
      <c r="AU30141" s="24"/>
    </row>
    <row r="30142">
      <c r="J30142" s="18"/>
      <c r="N30142" s="24"/>
      <c r="Q30142" s="24"/>
      <c r="T30142" s="24"/>
      <c r="W30142" s="24"/>
      <c r="Z30142" s="24"/>
      <c r="AC30142" s="24"/>
      <c r="AI30142" s="24"/>
      <c r="AL30142" s="24"/>
      <c r="AO30142" s="24"/>
      <c r="AR30142" s="24"/>
      <c r="AU30142" s="24"/>
    </row>
    <row r="30143">
      <c r="J30143" s="18"/>
      <c r="N30143" s="24"/>
      <c r="Q30143" s="24"/>
      <c r="T30143" s="24"/>
      <c r="W30143" s="24"/>
      <c r="Z30143" s="24"/>
      <c r="AC30143" s="24"/>
      <c r="AI30143" s="24"/>
      <c r="AL30143" s="24"/>
      <c r="AO30143" s="24"/>
      <c r="AR30143" s="24"/>
      <c r="AU30143" s="24"/>
    </row>
    <row r="30144">
      <c r="J30144" s="18"/>
      <c r="N30144" s="24"/>
      <c r="Q30144" s="24"/>
      <c r="T30144" s="24"/>
      <c r="W30144" s="24"/>
      <c r="Z30144" s="24"/>
      <c r="AC30144" s="24"/>
      <c r="AI30144" s="24"/>
      <c r="AL30144" s="24"/>
      <c r="AO30144" s="24"/>
      <c r="AR30144" s="24"/>
      <c r="AU30144" s="24"/>
    </row>
    <row r="30145">
      <c r="J30145" s="18"/>
      <c r="N30145" s="24"/>
      <c r="Q30145" s="24"/>
      <c r="T30145" s="24"/>
      <c r="W30145" s="24"/>
      <c r="Z30145" s="24"/>
      <c r="AC30145" s="24"/>
      <c r="AI30145" s="24"/>
      <c r="AL30145" s="24"/>
      <c r="AO30145" s="24"/>
      <c r="AR30145" s="24"/>
      <c r="AU30145" s="24"/>
    </row>
    <row r="30146">
      <c r="J30146" s="18"/>
      <c r="N30146" s="24"/>
      <c r="Q30146" s="24"/>
      <c r="T30146" s="24"/>
      <c r="W30146" s="24"/>
      <c r="Z30146" s="24"/>
      <c r="AC30146" s="24"/>
      <c r="AI30146" s="24"/>
      <c r="AL30146" s="24"/>
      <c r="AO30146" s="24"/>
      <c r="AR30146" s="24"/>
      <c r="AU30146" s="24"/>
    </row>
    <row r="30147">
      <c r="J30147" s="18"/>
      <c r="N30147" s="24"/>
      <c r="Q30147" s="24"/>
      <c r="T30147" s="24"/>
      <c r="W30147" s="24"/>
      <c r="Z30147" s="24"/>
      <c r="AC30147" s="24"/>
      <c r="AI30147" s="24"/>
      <c r="AL30147" s="24"/>
      <c r="AO30147" s="24"/>
      <c r="AR30147" s="24"/>
      <c r="AU30147" s="24"/>
    </row>
    <row r="30148">
      <c r="J30148" s="18"/>
      <c r="N30148" s="24"/>
      <c r="Q30148" s="24"/>
      <c r="T30148" s="24"/>
      <c r="W30148" s="24"/>
      <c r="Z30148" s="24"/>
      <c r="AC30148" s="24"/>
      <c r="AI30148" s="24"/>
      <c r="AL30148" s="24"/>
      <c r="AO30148" s="24"/>
      <c r="AR30148" s="24"/>
      <c r="AU30148" s="24"/>
    </row>
    <row r="30149">
      <c r="J30149" s="18"/>
      <c r="N30149" s="24"/>
      <c r="Q30149" s="24"/>
      <c r="T30149" s="24"/>
      <c r="W30149" s="24"/>
      <c r="Z30149" s="24"/>
      <c r="AC30149" s="24"/>
      <c r="AI30149" s="24"/>
      <c r="AL30149" s="24"/>
      <c r="AO30149" s="24"/>
      <c r="AR30149" s="24"/>
      <c r="AU30149" s="24"/>
    </row>
    <row r="30150">
      <c r="J30150" s="18"/>
      <c r="N30150" s="24"/>
      <c r="Q30150" s="24"/>
      <c r="T30150" s="24"/>
      <c r="W30150" s="24"/>
      <c r="Z30150" s="24"/>
      <c r="AC30150" s="24"/>
      <c r="AI30150" s="24"/>
      <c r="AL30150" s="24"/>
      <c r="AO30150" s="24"/>
      <c r="AR30150" s="24"/>
      <c r="AU30150" s="24"/>
    </row>
    <row r="30151">
      <c r="J30151" s="18"/>
      <c r="N30151" s="24"/>
      <c r="Q30151" s="24"/>
      <c r="T30151" s="24"/>
      <c r="W30151" s="24"/>
      <c r="Z30151" s="24"/>
      <c r="AC30151" s="24"/>
      <c r="AI30151" s="24"/>
      <c r="AL30151" s="24"/>
      <c r="AO30151" s="24"/>
      <c r="AR30151" s="24"/>
      <c r="AU30151" s="24"/>
    </row>
    <row r="30152">
      <c r="J30152" s="18"/>
      <c r="N30152" s="24"/>
      <c r="Q30152" s="24"/>
      <c r="T30152" s="24"/>
      <c r="W30152" s="24"/>
      <c r="Z30152" s="24"/>
      <c r="AC30152" s="24"/>
      <c r="AI30152" s="24"/>
      <c r="AL30152" s="24"/>
      <c r="AO30152" s="24"/>
      <c r="AR30152" s="24"/>
      <c r="AU30152" s="24"/>
    </row>
    <row r="30153">
      <c r="J30153" s="18"/>
      <c r="N30153" s="24"/>
      <c r="Q30153" s="24"/>
      <c r="T30153" s="24"/>
      <c r="W30153" s="24"/>
      <c r="Z30153" s="24"/>
      <c r="AC30153" s="24"/>
      <c r="AI30153" s="24"/>
      <c r="AL30153" s="24"/>
      <c r="AO30153" s="24"/>
      <c r="AR30153" s="24"/>
      <c r="AU30153" s="24"/>
    </row>
    <row r="30154">
      <c r="J30154" s="18"/>
      <c r="N30154" s="24"/>
      <c r="Q30154" s="24"/>
      <c r="T30154" s="24"/>
      <c r="W30154" s="24"/>
      <c r="Z30154" s="24"/>
      <c r="AC30154" s="24"/>
      <c r="AI30154" s="24"/>
      <c r="AL30154" s="24"/>
      <c r="AO30154" s="24"/>
      <c r="AR30154" s="24"/>
      <c r="AU30154" s="24"/>
    </row>
    <row r="30155">
      <c r="J30155" s="18"/>
      <c r="N30155" s="24"/>
      <c r="Q30155" s="24"/>
      <c r="T30155" s="24"/>
      <c r="W30155" s="24"/>
      <c r="Z30155" s="24"/>
      <c r="AC30155" s="24"/>
      <c r="AI30155" s="24"/>
      <c r="AL30155" s="24"/>
      <c r="AO30155" s="24"/>
      <c r="AR30155" s="24"/>
      <c r="AU30155" s="24"/>
    </row>
    <row r="30156">
      <c r="J30156" s="18"/>
      <c r="N30156" s="24"/>
      <c r="Q30156" s="24"/>
      <c r="T30156" s="24"/>
      <c r="W30156" s="24"/>
      <c r="Z30156" s="24"/>
      <c r="AC30156" s="24"/>
      <c r="AI30156" s="24"/>
      <c r="AL30156" s="24"/>
      <c r="AO30156" s="24"/>
      <c r="AR30156" s="24"/>
      <c r="AU30156" s="24"/>
    </row>
    <row r="30157">
      <c r="J30157" s="18"/>
      <c r="N30157" s="24"/>
      <c r="Q30157" s="24"/>
      <c r="T30157" s="24"/>
      <c r="W30157" s="24"/>
      <c r="Z30157" s="24"/>
      <c r="AC30157" s="24"/>
      <c r="AI30157" s="24"/>
      <c r="AL30157" s="24"/>
      <c r="AO30157" s="24"/>
      <c r="AR30157" s="24"/>
      <c r="AU30157" s="24"/>
    </row>
    <row r="30158">
      <c r="J30158" s="18"/>
      <c r="N30158" s="24"/>
      <c r="Q30158" s="24"/>
      <c r="T30158" s="24"/>
      <c r="W30158" s="24"/>
      <c r="Z30158" s="24"/>
      <c r="AC30158" s="24"/>
      <c r="AI30158" s="24"/>
      <c r="AL30158" s="24"/>
      <c r="AO30158" s="24"/>
      <c r="AR30158" s="24"/>
      <c r="AU30158" s="24"/>
    </row>
    <row r="30159">
      <c r="J30159" s="18"/>
      <c r="N30159" s="24"/>
      <c r="Q30159" s="24"/>
      <c r="T30159" s="24"/>
      <c r="W30159" s="24"/>
      <c r="Z30159" s="24"/>
      <c r="AC30159" s="24"/>
      <c r="AI30159" s="24"/>
      <c r="AL30159" s="24"/>
      <c r="AO30159" s="24"/>
      <c r="AR30159" s="24"/>
      <c r="AU30159" s="24"/>
    </row>
    <row r="30160">
      <c r="J30160" s="18"/>
      <c r="N30160" s="24"/>
      <c r="Q30160" s="24"/>
      <c r="T30160" s="24"/>
      <c r="W30160" s="24"/>
      <c r="Z30160" s="24"/>
      <c r="AC30160" s="24"/>
      <c r="AI30160" s="24"/>
      <c r="AL30160" s="24"/>
      <c r="AO30160" s="24"/>
      <c r="AR30160" s="24"/>
      <c r="AU30160" s="24"/>
    </row>
    <row r="30161">
      <c r="J30161" s="18"/>
      <c r="N30161" s="24"/>
      <c r="Q30161" s="24"/>
      <c r="T30161" s="24"/>
      <c r="W30161" s="24"/>
      <c r="Z30161" s="24"/>
      <c r="AC30161" s="24"/>
      <c r="AI30161" s="24"/>
      <c r="AL30161" s="24"/>
      <c r="AO30161" s="24"/>
      <c r="AR30161" s="24"/>
      <c r="AU30161" s="24"/>
    </row>
    <row r="30162">
      <c r="J30162" s="18"/>
      <c r="N30162" s="24"/>
      <c r="Q30162" s="24"/>
      <c r="T30162" s="24"/>
      <c r="W30162" s="24"/>
      <c r="Z30162" s="24"/>
      <c r="AC30162" s="24"/>
      <c r="AI30162" s="24"/>
      <c r="AL30162" s="24"/>
      <c r="AO30162" s="24"/>
      <c r="AR30162" s="24"/>
      <c r="AU30162" s="24"/>
    </row>
    <row r="30163">
      <c r="J30163" s="18"/>
      <c r="N30163" s="24"/>
      <c r="Q30163" s="24"/>
      <c r="T30163" s="24"/>
      <c r="W30163" s="24"/>
      <c r="Z30163" s="24"/>
      <c r="AC30163" s="24"/>
      <c r="AI30163" s="24"/>
      <c r="AL30163" s="24"/>
      <c r="AO30163" s="24"/>
      <c r="AR30163" s="24"/>
      <c r="AU30163" s="24"/>
    </row>
    <row r="30164">
      <c r="J30164" s="18"/>
      <c r="N30164" s="24"/>
      <c r="Q30164" s="24"/>
      <c r="T30164" s="24"/>
      <c r="W30164" s="24"/>
      <c r="Z30164" s="24"/>
      <c r="AC30164" s="24"/>
      <c r="AI30164" s="24"/>
      <c r="AL30164" s="24"/>
      <c r="AO30164" s="24"/>
      <c r="AR30164" s="24"/>
      <c r="AU30164" s="24"/>
    </row>
    <row r="30165">
      <c r="J30165" s="18"/>
      <c r="N30165" s="24"/>
      <c r="Q30165" s="24"/>
      <c r="T30165" s="24"/>
      <c r="W30165" s="24"/>
      <c r="Z30165" s="24"/>
      <c r="AC30165" s="24"/>
      <c r="AI30165" s="24"/>
      <c r="AL30165" s="24"/>
      <c r="AO30165" s="24"/>
      <c r="AR30165" s="24"/>
      <c r="AU30165" s="24"/>
    </row>
    <row r="30166">
      <c r="J30166" s="18"/>
      <c r="N30166" s="24"/>
      <c r="Q30166" s="24"/>
      <c r="T30166" s="24"/>
      <c r="W30166" s="24"/>
      <c r="Z30166" s="24"/>
      <c r="AC30166" s="24"/>
      <c r="AI30166" s="24"/>
      <c r="AL30166" s="24"/>
      <c r="AO30166" s="24"/>
      <c r="AR30166" s="24"/>
      <c r="AU30166" s="24"/>
    </row>
    <row r="30167">
      <c r="J30167" s="18"/>
      <c r="N30167" s="24"/>
      <c r="Q30167" s="24"/>
      <c r="T30167" s="24"/>
      <c r="W30167" s="24"/>
      <c r="Z30167" s="24"/>
      <c r="AC30167" s="24"/>
      <c r="AI30167" s="24"/>
      <c r="AL30167" s="24"/>
      <c r="AO30167" s="24"/>
      <c r="AR30167" s="24"/>
      <c r="AU30167" s="24"/>
    </row>
    <row r="30168">
      <c r="J30168" s="18"/>
      <c r="N30168" s="24"/>
      <c r="Q30168" s="24"/>
      <c r="T30168" s="24"/>
      <c r="W30168" s="24"/>
      <c r="Z30168" s="24"/>
      <c r="AC30168" s="24"/>
      <c r="AI30168" s="24"/>
      <c r="AL30168" s="24"/>
      <c r="AO30168" s="24"/>
      <c r="AR30168" s="24"/>
      <c r="AU30168" s="24"/>
    </row>
    <row r="30169">
      <c r="J30169" s="18"/>
      <c r="N30169" s="24"/>
      <c r="Q30169" s="24"/>
      <c r="T30169" s="24"/>
      <c r="W30169" s="24"/>
      <c r="Z30169" s="24"/>
      <c r="AC30169" s="24"/>
      <c r="AI30169" s="24"/>
      <c r="AL30169" s="24"/>
      <c r="AO30169" s="24"/>
      <c r="AR30169" s="24"/>
      <c r="AU30169" s="24"/>
    </row>
    <row r="30170">
      <c r="J30170" s="18"/>
      <c r="N30170" s="24"/>
      <c r="Q30170" s="24"/>
      <c r="T30170" s="24"/>
      <c r="W30170" s="24"/>
      <c r="Z30170" s="24"/>
      <c r="AC30170" s="24"/>
      <c r="AI30170" s="24"/>
      <c r="AL30170" s="24"/>
      <c r="AO30170" s="24"/>
      <c r="AR30170" s="24"/>
      <c r="AU30170" s="24"/>
    </row>
    <row r="30171">
      <c r="J30171" s="18"/>
      <c r="N30171" s="24"/>
      <c r="Q30171" s="24"/>
      <c r="T30171" s="24"/>
      <c r="W30171" s="24"/>
      <c r="Z30171" s="24"/>
      <c r="AC30171" s="24"/>
      <c r="AI30171" s="24"/>
      <c r="AL30171" s="24"/>
      <c r="AO30171" s="24"/>
      <c r="AR30171" s="24"/>
      <c r="AU30171" s="24"/>
    </row>
    <row r="30172">
      <c r="J30172" s="18"/>
      <c r="N30172" s="24"/>
      <c r="Q30172" s="24"/>
      <c r="T30172" s="24"/>
      <c r="W30172" s="24"/>
      <c r="Z30172" s="24"/>
      <c r="AC30172" s="24"/>
      <c r="AI30172" s="24"/>
      <c r="AL30172" s="24"/>
      <c r="AO30172" s="24"/>
      <c r="AR30172" s="24"/>
      <c r="AU30172" s="24"/>
    </row>
    <row r="30173">
      <c r="J30173" s="18"/>
      <c r="N30173" s="24"/>
      <c r="Q30173" s="24"/>
      <c r="T30173" s="24"/>
      <c r="W30173" s="24"/>
      <c r="Z30173" s="24"/>
      <c r="AC30173" s="24"/>
      <c r="AI30173" s="24"/>
      <c r="AL30173" s="24"/>
      <c r="AO30173" s="24"/>
      <c r="AR30173" s="24"/>
      <c r="AU30173" s="24"/>
    </row>
    <row r="30174">
      <c r="J30174" s="18"/>
      <c r="N30174" s="24"/>
      <c r="Q30174" s="24"/>
      <c r="T30174" s="24"/>
      <c r="W30174" s="24"/>
      <c r="Z30174" s="24"/>
      <c r="AC30174" s="24"/>
      <c r="AI30174" s="24"/>
      <c r="AL30174" s="24"/>
      <c r="AO30174" s="24"/>
      <c r="AR30174" s="24"/>
      <c r="AU30174" s="24"/>
    </row>
    <row r="30175">
      <c r="J30175" s="18"/>
      <c r="N30175" s="24"/>
      <c r="Q30175" s="24"/>
      <c r="T30175" s="24"/>
      <c r="W30175" s="24"/>
      <c r="Z30175" s="24"/>
      <c r="AC30175" s="24"/>
      <c r="AI30175" s="24"/>
      <c r="AL30175" s="24"/>
      <c r="AO30175" s="24"/>
      <c r="AR30175" s="24"/>
      <c r="AU30175" s="24"/>
    </row>
    <row r="30176">
      <c r="J30176" s="18"/>
      <c r="N30176" s="24"/>
      <c r="Q30176" s="24"/>
      <c r="T30176" s="24"/>
      <c r="W30176" s="24"/>
      <c r="Z30176" s="24"/>
      <c r="AC30176" s="24"/>
      <c r="AI30176" s="24"/>
      <c r="AL30176" s="24"/>
      <c r="AO30176" s="24"/>
      <c r="AR30176" s="24"/>
      <c r="AU30176" s="24"/>
    </row>
    <row r="30177">
      <c r="J30177" s="18"/>
      <c r="N30177" s="24"/>
      <c r="Q30177" s="24"/>
      <c r="T30177" s="24"/>
      <c r="W30177" s="24"/>
      <c r="Z30177" s="24"/>
      <c r="AC30177" s="24"/>
      <c r="AI30177" s="24"/>
      <c r="AL30177" s="24"/>
      <c r="AO30177" s="24"/>
      <c r="AR30177" s="24"/>
      <c r="AU30177" s="24"/>
    </row>
    <row r="30178">
      <c r="J30178" s="18"/>
      <c r="N30178" s="24"/>
      <c r="Q30178" s="24"/>
      <c r="T30178" s="24"/>
      <c r="W30178" s="24"/>
      <c r="Z30178" s="24"/>
      <c r="AC30178" s="24"/>
      <c r="AI30178" s="24"/>
      <c r="AL30178" s="24"/>
      <c r="AO30178" s="24"/>
      <c r="AR30178" s="24"/>
      <c r="AU30178" s="24"/>
    </row>
    <row r="30179">
      <c r="J30179" s="18"/>
      <c r="N30179" s="24"/>
      <c r="Q30179" s="24"/>
      <c r="T30179" s="24"/>
      <c r="W30179" s="24"/>
      <c r="Z30179" s="24"/>
      <c r="AC30179" s="24"/>
      <c r="AI30179" s="24"/>
      <c r="AL30179" s="24"/>
      <c r="AO30179" s="24"/>
      <c r="AR30179" s="24"/>
      <c r="AU30179" s="24"/>
    </row>
    <row r="30180">
      <c r="J30180" s="18"/>
      <c r="N30180" s="24"/>
      <c r="Q30180" s="24"/>
      <c r="T30180" s="24"/>
      <c r="W30180" s="24"/>
      <c r="Z30180" s="24"/>
      <c r="AC30180" s="24"/>
      <c r="AI30180" s="24"/>
      <c r="AL30180" s="24"/>
      <c r="AO30180" s="24"/>
      <c r="AR30180" s="24"/>
      <c r="AU30180" s="24"/>
    </row>
    <row r="30181">
      <c r="J30181" s="18"/>
      <c r="N30181" s="24"/>
      <c r="Q30181" s="24"/>
      <c r="T30181" s="24"/>
      <c r="W30181" s="24"/>
      <c r="Z30181" s="24"/>
      <c r="AC30181" s="24"/>
      <c r="AI30181" s="24"/>
      <c r="AL30181" s="24"/>
      <c r="AO30181" s="24"/>
      <c r="AR30181" s="24"/>
      <c r="AU30181" s="24"/>
    </row>
    <row r="30182">
      <c r="J30182" s="18"/>
      <c r="N30182" s="24"/>
      <c r="Q30182" s="24"/>
      <c r="T30182" s="24"/>
      <c r="W30182" s="24"/>
      <c r="Z30182" s="24"/>
      <c r="AC30182" s="24"/>
      <c r="AI30182" s="24"/>
      <c r="AL30182" s="24"/>
      <c r="AO30182" s="24"/>
      <c r="AR30182" s="24"/>
      <c r="AU30182" s="24"/>
    </row>
    <row r="30183">
      <c r="J30183" s="18"/>
      <c r="N30183" s="24"/>
      <c r="Q30183" s="24"/>
      <c r="T30183" s="24"/>
      <c r="W30183" s="24"/>
      <c r="Z30183" s="24"/>
      <c r="AC30183" s="24"/>
      <c r="AI30183" s="24"/>
      <c r="AL30183" s="24"/>
      <c r="AO30183" s="24"/>
      <c r="AR30183" s="24"/>
      <c r="AU30183" s="24"/>
    </row>
    <row r="30184">
      <c r="J30184" s="18"/>
      <c r="N30184" s="24"/>
      <c r="Q30184" s="24"/>
      <c r="T30184" s="24"/>
      <c r="W30184" s="24"/>
      <c r="Z30184" s="24"/>
      <c r="AC30184" s="24"/>
      <c r="AI30184" s="24"/>
      <c r="AL30184" s="24"/>
      <c r="AO30184" s="24"/>
      <c r="AR30184" s="24"/>
      <c r="AU30184" s="24"/>
    </row>
    <row r="30185">
      <c r="J30185" s="18"/>
      <c r="N30185" s="24"/>
      <c r="Q30185" s="24"/>
      <c r="T30185" s="24"/>
      <c r="W30185" s="24"/>
      <c r="Z30185" s="24"/>
      <c r="AC30185" s="24"/>
      <c r="AI30185" s="24"/>
      <c r="AL30185" s="24"/>
      <c r="AO30185" s="24"/>
      <c r="AR30185" s="24"/>
      <c r="AU30185" s="24"/>
    </row>
    <row r="30186">
      <c r="J30186" s="18"/>
      <c r="N30186" s="24"/>
      <c r="Q30186" s="24"/>
      <c r="T30186" s="24"/>
      <c r="W30186" s="24"/>
      <c r="Z30186" s="24"/>
      <c r="AC30186" s="24"/>
      <c r="AI30186" s="24"/>
      <c r="AL30186" s="24"/>
      <c r="AO30186" s="24"/>
      <c r="AR30186" s="24"/>
      <c r="AU30186" s="24"/>
    </row>
    <row r="30187">
      <c r="J30187" s="18"/>
      <c r="N30187" s="24"/>
      <c r="Q30187" s="24"/>
      <c r="T30187" s="24"/>
      <c r="W30187" s="24"/>
      <c r="Z30187" s="24"/>
      <c r="AC30187" s="24"/>
      <c r="AI30187" s="24"/>
      <c r="AL30187" s="24"/>
      <c r="AO30187" s="24"/>
      <c r="AR30187" s="24"/>
      <c r="AU30187" s="24"/>
    </row>
    <row r="30188">
      <c r="J30188" s="18"/>
      <c r="N30188" s="24"/>
      <c r="Q30188" s="24"/>
      <c r="T30188" s="24"/>
      <c r="W30188" s="24"/>
      <c r="Z30188" s="24"/>
      <c r="AC30188" s="24"/>
      <c r="AI30188" s="24"/>
      <c r="AL30188" s="24"/>
      <c r="AO30188" s="24"/>
      <c r="AR30188" s="24"/>
      <c r="AU30188" s="24"/>
    </row>
    <row r="30189">
      <c r="J30189" s="18"/>
      <c r="N30189" s="24"/>
      <c r="Q30189" s="24"/>
      <c r="T30189" s="24"/>
      <c r="W30189" s="24"/>
      <c r="Z30189" s="24"/>
      <c r="AC30189" s="24"/>
      <c r="AI30189" s="24"/>
      <c r="AL30189" s="24"/>
      <c r="AO30189" s="24"/>
      <c r="AR30189" s="24"/>
      <c r="AU30189" s="24"/>
    </row>
    <row r="30190">
      <c r="J30190" s="18"/>
      <c r="N30190" s="24"/>
      <c r="Q30190" s="24"/>
      <c r="T30190" s="24"/>
      <c r="W30190" s="24"/>
      <c r="Z30190" s="24"/>
      <c r="AC30190" s="24"/>
      <c r="AI30190" s="24"/>
      <c r="AL30190" s="24"/>
      <c r="AO30190" s="24"/>
      <c r="AR30190" s="24"/>
      <c r="AU30190" s="24"/>
    </row>
    <row r="30191">
      <c r="J30191" s="18"/>
      <c r="N30191" s="24"/>
      <c r="Q30191" s="24"/>
      <c r="T30191" s="24"/>
      <c r="W30191" s="24"/>
      <c r="Z30191" s="24"/>
      <c r="AC30191" s="24"/>
      <c r="AI30191" s="24"/>
      <c r="AL30191" s="24"/>
      <c r="AO30191" s="24"/>
      <c r="AR30191" s="24"/>
      <c r="AU30191" s="24"/>
    </row>
    <row r="30192">
      <c r="J30192" s="18"/>
      <c r="N30192" s="24"/>
      <c r="Q30192" s="24"/>
      <c r="T30192" s="24"/>
      <c r="W30192" s="24"/>
      <c r="Z30192" s="24"/>
      <c r="AC30192" s="24"/>
      <c r="AI30192" s="24"/>
      <c r="AL30192" s="24"/>
      <c r="AO30192" s="24"/>
      <c r="AR30192" s="24"/>
      <c r="AU30192" s="24"/>
    </row>
    <row r="30193">
      <c r="J30193" s="18"/>
      <c r="N30193" s="24"/>
      <c r="Q30193" s="24"/>
      <c r="T30193" s="24"/>
      <c r="W30193" s="24"/>
      <c r="Z30193" s="24"/>
      <c r="AC30193" s="24"/>
      <c r="AI30193" s="24"/>
      <c r="AL30193" s="24"/>
      <c r="AO30193" s="24"/>
      <c r="AR30193" s="24"/>
      <c r="AU30193" s="24"/>
    </row>
    <row r="30194">
      <c r="J30194" s="18"/>
      <c r="N30194" s="24"/>
      <c r="Q30194" s="24"/>
      <c r="T30194" s="24"/>
      <c r="W30194" s="24"/>
      <c r="Z30194" s="24"/>
      <c r="AC30194" s="24"/>
      <c r="AI30194" s="24"/>
      <c r="AL30194" s="24"/>
      <c r="AO30194" s="24"/>
      <c r="AR30194" s="24"/>
      <c r="AU30194" s="24"/>
    </row>
    <row r="30195">
      <c r="J30195" s="18"/>
      <c r="N30195" s="24"/>
      <c r="Q30195" s="24"/>
      <c r="T30195" s="24"/>
      <c r="W30195" s="24"/>
      <c r="Z30195" s="24"/>
      <c r="AC30195" s="24"/>
      <c r="AI30195" s="24"/>
      <c r="AL30195" s="24"/>
      <c r="AO30195" s="24"/>
      <c r="AR30195" s="24"/>
      <c r="AU30195" s="24"/>
    </row>
    <row r="30196">
      <c r="J30196" s="18"/>
      <c r="N30196" s="24"/>
      <c r="Q30196" s="24"/>
      <c r="T30196" s="24"/>
      <c r="W30196" s="24"/>
      <c r="Z30196" s="24"/>
      <c r="AC30196" s="24"/>
      <c r="AI30196" s="24"/>
      <c r="AL30196" s="24"/>
      <c r="AO30196" s="24"/>
      <c r="AR30196" s="24"/>
      <c r="AU30196" s="24"/>
    </row>
    <row r="30197">
      <c r="J30197" s="18"/>
      <c r="N30197" s="24"/>
      <c r="Q30197" s="24"/>
      <c r="T30197" s="24"/>
      <c r="W30197" s="24"/>
      <c r="Z30197" s="24"/>
      <c r="AC30197" s="24"/>
      <c r="AI30197" s="24"/>
      <c r="AL30197" s="24"/>
      <c r="AO30197" s="24"/>
      <c r="AR30197" s="24"/>
      <c r="AU30197" s="24"/>
    </row>
    <row r="30198">
      <c r="J30198" s="18"/>
      <c r="N30198" s="24"/>
      <c r="Q30198" s="24"/>
      <c r="T30198" s="24"/>
      <c r="W30198" s="24"/>
      <c r="Z30198" s="24"/>
      <c r="AC30198" s="24"/>
      <c r="AI30198" s="24"/>
      <c r="AL30198" s="24"/>
      <c r="AO30198" s="24"/>
      <c r="AR30198" s="24"/>
      <c r="AU30198" s="24"/>
    </row>
    <row r="30199">
      <c r="J30199" s="18"/>
      <c r="N30199" s="24"/>
      <c r="Q30199" s="24"/>
      <c r="T30199" s="24"/>
      <c r="W30199" s="24"/>
      <c r="Z30199" s="24"/>
      <c r="AC30199" s="24"/>
      <c r="AI30199" s="24"/>
      <c r="AL30199" s="24"/>
      <c r="AO30199" s="24"/>
      <c r="AR30199" s="24"/>
      <c r="AU30199" s="24"/>
    </row>
    <row r="30200">
      <c r="J30200" s="18"/>
      <c r="N30200" s="24"/>
      <c r="Q30200" s="24"/>
      <c r="T30200" s="24"/>
      <c r="W30200" s="24"/>
      <c r="Z30200" s="24"/>
      <c r="AC30200" s="24"/>
      <c r="AI30200" s="24"/>
      <c r="AL30200" s="24"/>
      <c r="AO30200" s="24"/>
      <c r="AR30200" s="24"/>
      <c r="AU30200" s="24"/>
    </row>
    <row r="30201">
      <c r="J30201" s="18"/>
      <c r="N30201" s="24"/>
      <c r="Q30201" s="24"/>
      <c r="T30201" s="24"/>
      <c r="W30201" s="24"/>
      <c r="Z30201" s="24"/>
      <c r="AC30201" s="24"/>
      <c r="AI30201" s="24"/>
      <c r="AL30201" s="24"/>
      <c r="AO30201" s="24"/>
      <c r="AR30201" s="24"/>
      <c r="AU30201" s="24"/>
    </row>
    <row r="30202">
      <c r="J30202" s="18"/>
      <c r="N30202" s="24"/>
      <c r="Q30202" s="24"/>
      <c r="T30202" s="24"/>
      <c r="W30202" s="24"/>
      <c r="Z30202" s="24"/>
      <c r="AC30202" s="24"/>
      <c r="AI30202" s="24"/>
      <c r="AL30202" s="24"/>
      <c r="AO30202" s="24"/>
      <c r="AR30202" s="24"/>
      <c r="AU30202" s="24"/>
    </row>
    <row r="30203">
      <c r="J30203" s="18"/>
      <c r="N30203" s="24"/>
      <c r="Q30203" s="24"/>
      <c r="T30203" s="24"/>
      <c r="W30203" s="24"/>
      <c r="Z30203" s="24"/>
      <c r="AC30203" s="24"/>
      <c r="AI30203" s="24"/>
      <c r="AL30203" s="24"/>
      <c r="AO30203" s="24"/>
      <c r="AR30203" s="24"/>
      <c r="AU30203" s="24"/>
    </row>
    <row r="30204">
      <c r="J30204" s="18"/>
      <c r="N30204" s="24"/>
      <c r="Q30204" s="24"/>
      <c r="T30204" s="24"/>
      <c r="W30204" s="24"/>
      <c r="Z30204" s="24"/>
      <c r="AC30204" s="24"/>
      <c r="AI30204" s="24"/>
      <c r="AL30204" s="24"/>
      <c r="AO30204" s="24"/>
      <c r="AR30204" s="24"/>
      <c r="AU30204" s="24"/>
    </row>
    <row r="30205">
      <c r="J30205" s="18"/>
      <c r="N30205" s="24"/>
      <c r="Q30205" s="24"/>
      <c r="T30205" s="24"/>
      <c r="W30205" s="24"/>
      <c r="Z30205" s="24"/>
      <c r="AC30205" s="24"/>
      <c r="AI30205" s="24"/>
      <c r="AL30205" s="24"/>
      <c r="AO30205" s="24"/>
      <c r="AR30205" s="24"/>
      <c r="AU30205" s="24"/>
    </row>
    <row r="30206">
      <c r="J30206" s="18"/>
      <c r="N30206" s="24"/>
      <c r="Q30206" s="24"/>
      <c r="T30206" s="24"/>
      <c r="W30206" s="24"/>
      <c r="Z30206" s="24"/>
      <c r="AC30206" s="24"/>
      <c r="AI30206" s="24"/>
      <c r="AL30206" s="24"/>
      <c r="AO30206" s="24"/>
      <c r="AR30206" s="24"/>
      <c r="AU30206" s="24"/>
    </row>
    <row r="30207">
      <c r="J30207" s="18"/>
      <c r="N30207" s="24"/>
      <c r="Q30207" s="24"/>
      <c r="T30207" s="24"/>
      <c r="W30207" s="24"/>
      <c r="Z30207" s="24"/>
      <c r="AC30207" s="24"/>
      <c r="AI30207" s="24"/>
      <c r="AL30207" s="24"/>
      <c r="AO30207" s="24"/>
      <c r="AR30207" s="24"/>
      <c r="AU30207" s="24"/>
    </row>
    <row r="30208">
      <c r="J30208" s="18"/>
      <c r="N30208" s="24"/>
      <c r="Q30208" s="24"/>
      <c r="T30208" s="24"/>
      <c r="W30208" s="24"/>
      <c r="Z30208" s="24"/>
      <c r="AC30208" s="24"/>
      <c r="AI30208" s="24"/>
      <c r="AL30208" s="24"/>
      <c r="AO30208" s="24"/>
      <c r="AR30208" s="24"/>
      <c r="AU30208" s="24"/>
    </row>
    <row r="30209">
      <c r="J30209" s="18"/>
      <c r="N30209" s="24"/>
      <c r="Q30209" s="24"/>
      <c r="T30209" s="24"/>
      <c r="W30209" s="24"/>
      <c r="Z30209" s="24"/>
      <c r="AC30209" s="24"/>
      <c r="AI30209" s="24"/>
      <c r="AL30209" s="24"/>
      <c r="AO30209" s="24"/>
      <c r="AR30209" s="24"/>
      <c r="AU30209" s="24"/>
    </row>
    <row r="30210">
      <c r="J30210" s="18"/>
      <c r="N30210" s="24"/>
      <c r="Q30210" s="24"/>
      <c r="T30210" s="24"/>
      <c r="W30210" s="24"/>
      <c r="Z30210" s="24"/>
      <c r="AC30210" s="24"/>
      <c r="AI30210" s="24"/>
      <c r="AL30210" s="24"/>
      <c r="AO30210" s="24"/>
      <c r="AR30210" s="24"/>
      <c r="AU30210" s="24"/>
    </row>
    <row r="30211">
      <c r="J30211" s="18"/>
      <c r="N30211" s="24"/>
      <c r="Q30211" s="24"/>
      <c r="T30211" s="24"/>
      <c r="W30211" s="24"/>
      <c r="Z30211" s="24"/>
      <c r="AC30211" s="24"/>
      <c r="AI30211" s="24"/>
      <c r="AL30211" s="24"/>
      <c r="AO30211" s="24"/>
      <c r="AR30211" s="24"/>
      <c r="AU30211" s="24"/>
    </row>
    <row r="30212">
      <c r="J30212" s="18"/>
      <c r="N30212" s="24"/>
      <c r="Q30212" s="24"/>
      <c r="T30212" s="24"/>
      <c r="W30212" s="24"/>
      <c r="Z30212" s="24"/>
      <c r="AC30212" s="24"/>
      <c r="AI30212" s="24"/>
      <c r="AL30212" s="24"/>
      <c r="AO30212" s="24"/>
      <c r="AR30212" s="24"/>
      <c r="AU30212" s="24"/>
    </row>
    <row r="30213">
      <c r="J30213" s="18"/>
      <c r="N30213" s="24"/>
      <c r="Q30213" s="24"/>
      <c r="T30213" s="24"/>
      <c r="W30213" s="24"/>
      <c r="Z30213" s="24"/>
      <c r="AC30213" s="24"/>
      <c r="AI30213" s="24"/>
      <c r="AL30213" s="24"/>
      <c r="AO30213" s="24"/>
      <c r="AR30213" s="24"/>
      <c r="AU30213" s="24"/>
    </row>
    <row r="30214">
      <c r="J30214" s="18"/>
      <c r="N30214" s="24"/>
      <c r="Q30214" s="24"/>
      <c r="T30214" s="24"/>
      <c r="W30214" s="24"/>
      <c r="Z30214" s="24"/>
      <c r="AC30214" s="24"/>
      <c r="AI30214" s="24"/>
      <c r="AL30214" s="24"/>
      <c r="AO30214" s="24"/>
      <c r="AR30214" s="24"/>
      <c r="AU30214" s="24"/>
    </row>
    <row r="30215">
      <c r="J30215" s="18"/>
      <c r="N30215" s="24"/>
      <c r="Q30215" s="24"/>
      <c r="T30215" s="24"/>
      <c r="W30215" s="24"/>
      <c r="Z30215" s="24"/>
      <c r="AC30215" s="24"/>
      <c r="AI30215" s="24"/>
      <c r="AL30215" s="24"/>
      <c r="AO30215" s="24"/>
      <c r="AR30215" s="24"/>
      <c r="AU30215" s="24"/>
    </row>
    <row r="30216">
      <c r="J30216" s="18"/>
      <c r="N30216" s="24"/>
      <c r="Q30216" s="24"/>
      <c r="T30216" s="24"/>
      <c r="W30216" s="24"/>
      <c r="Z30216" s="24"/>
      <c r="AC30216" s="24"/>
      <c r="AI30216" s="24"/>
      <c r="AL30216" s="24"/>
      <c r="AO30216" s="24"/>
      <c r="AR30216" s="24"/>
      <c r="AU30216" s="24"/>
    </row>
    <row r="30217">
      <c r="J30217" s="18"/>
      <c r="N30217" s="24"/>
      <c r="Q30217" s="24"/>
      <c r="T30217" s="24"/>
      <c r="W30217" s="24"/>
      <c r="Z30217" s="24"/>
      <c r="AC30217" s="24"/>
      <c r="AI30217" s="24"/>
      <c r="AL30217" s="24"/>
      <c r="AO30217" s="24"/>
      <c r="AR30217" s="24"/>
      <c r="AU30217" s="24"/>
    </row>
    <row r="30218">
      <c r="J30218" s="18"/>
      <c r="N30218" s="24"/>
      <c r="Q30218" s="24"/>
      <c r="T30218" s="24"/>
      <c r="W30218" s="24"/>
      <c r="Z30218" s="24"/>
      <c r="AC30218" s="24"/>
      <c r="AI30218" s="24"/>
      <c r="AL30218" s="24"/>
      <c r="AO30218" s="24"/>
      <c r="AR30218" s="24"/>
      <c r="AU30218" s="24"/>
    </row>
    <row r="30219">
      <c r="J30219" s="18"/>
      <c r="N30219" s="24"/>
      <c r="Q30219" s="24"/>
      <c r="T30219" s="24"/>
      <c r="W30219" s="24"/>
      <c r="Z30219" s="24"/>
      <c r="AC30219" s="24"/>
      <c r="AI30219" s="24"/>
      <c r="AL30219" s="24"/>
      <c r="AO30219" s="24"/>
      <c r="AR30219" s="24"/>
      <c r="AU30219" s="24"/>
    </row>
    <row r="30220">
      <c r="J30220" s="18"/>
      <c r="N30220" s="24"/>
      <c r="Q30220" s="24"/>
      <c r="T30220" s="24"/>
      <c r="W30220" s="24"/>
      <c r="Z30220" s="24"/>
      <c r="AC30220" s="24"/>
      <c r="AI30220" s="24"/>
      <c r="AL30220" s="24"/>
      <c r="AO30220" s="24"/>
      <c r="AR30220" s="24"/>
      <c r="AU30220" s="24"/>
    </row>
    <row r="30221">
      <c r="J30221" s="18"/>
      <c r="N30221" s="24"/>
      <c r="Q30221" s="24"/>
      <c r="T30221" s="24"/>
      <c r="W30221" s="24"/>
      <c r="Z30221" s="24"/>
      <c r="AC30221" s="24"/>
      <c r="AI30221" s="24"/>
      <c r="AL30221" s="24"/>
      <c r="AO30221" s="24"/>
      <c r="AR30221" s="24"/>
      <c r="AU30221" s="24"/>
    </row>
    <row r="30222">
      <c r="J30222" s="18"/>
      <c r="N30222" s="24"/>
      <c r="Q30222" s="24"/>
      <c r="T30222" s="24"/>
      <c r="W30222" s="24"/>
      <c r="Z30222" s="24"/>
      <c r="AC30222" s="24"/>
      <c r="AI30222" s="24"/>
      <c r="AL30222" s="24"/>
      <c r="AO30222" s="24"/>
      <c r="AR30222" s="24"/>
      <c r="AU30222" s="24"/>
    </row>
    <row r="30223">
      <c r="J30223" s="18"/>
      <c r="N30223" s="24"/>
      <c r="Q30223" s="24"/>
      <c r="T30223" s="24"/>
      <c r="W30223" s="24"/>
      <c r="Z30223" s="24"/>
      <c r="AC30223" s="24"/>
      <c r="AI30223" s="24"/>
      <c r="AL30223" s="24"/>
      <c r="AO30223" s="24"/>
      <c r="AR30223" s="24"/>
      <c r="AU30223" s="24"/>
    </row>
    <row r="30224">
      <c r="J30224" s="18"/>
      <c r="N30224" s="24"/>
      <c r="Q30224" s="24"/>
      <c r="T30224" s="24"/>
      <c r="W30224" s="24"/>
      <c r="Z30224" s="24"/>
      <c r="AC30224" s="24"/>
      <c r="AI30224" s="24"/>
      <c r="AL30224" s="24"/>
      <c r="AO30224" s="24"/>
      <c r="AR30224" s="24"/>
      <c r="AU30224" s="24"/>
    </row>
    <row r="30225">
      <c r="J30225" s="18"/>
      <c r="N30225" s="24"/>
      <c r="Q30225" s="24"/>
      <c r="T30225" s="24"/>
      <c r="W30225" s="24"/>
      <c r="Z30225" s="24"/>
      <c r="AC30225" s="24"/>
      <c r="AI30225" s="24"/>
      <c r="AL30225" s="24"/>
      <c r="AO30225" s="24"/>
      <c r="AR30225" s="24"/>
      <c r="AU30225" s="24"/>
    </row>
    <row r="30226">
      <c r="J30226" s="18"/>
      <c r="N30226" s="24"/>
      <c r="Q30226" s="24"/>
      <c r="T30226" s="24"/>
      <c r="W30226" s="24"/>
      <c r="Z30226" s="24"/>
      <c r="AC30226" s="24"/>
      <c r="AI30226" s="24"/>
      <c r="AL30226" s="24"/>
      <c r="AO30226" s="24"/>
      <c r="AR30226" s="24"/>
      <c r="AU30226" s="24"/>
    </row>
    <row r="30227">
      <c r="J30227" s="18"/>
      <c r="N30227" s="24"/>
      <c r="Q30227" s="24"/>
      <c r="T30227" s="24"/>
      <c r="W30227" s="24"/>
      <c r="Z30227" s="24"/>
      <c r="AC30227" s="24"/>
      <c r="AI30227" s="24"/>
      <c r="AL30227" s="24"/>
      <c r="AO30227" s="24"/>
      <c r="AR30227" s="24"/>
      <c r="AU30227" s="24"/>
    </row>
    <row r="30228">
      <c r="J30228" s="18"/>
      <c r="N30228" s="24"/>
      <c r="Q30228" s="24"/>
      <c r="T30228" s="24"/>
      <c r="W30228" s="24"/>
      <c r="Z30228" s="24"/>
      <c r="AC30228" s="24"/>
      <c r="AI30228" s="24"/>
      <c r="AL30228" s="24"/>
      <c r="AO30228" s="24"/>
      <c r="AR30228" s="24"/>
      <c r="AU30228" s="24"/>
    </row>
    <row r="30229">
      <c r="J30229" s="18"/>
      <c r="N30229" s="24"/>
      <c r="Q30229" s="24"/>
      <c r="T30229" s="24"/>
      <c r="W30229" s="24"/>
      <c r="Z30229" s="24"/>
      <c r="AC30229" s="24"/>
      <c r="AI30229" s="24"/>
      <c r="AL30229" s="24"/>
      <c r="AO30229" s="24"/>
      <c r="AR30229" s="24"/>
      <c r="AU30229" s="24"/>
    </row>
    <row r="30230">
      <c r="J30230" s="18"/>
      <c r="N30230" s="24"/>
      <c r="Q30230" s="24"/>
      <c r="T30230" s="24"/>
      <c r="W30230" s="24"/>
      <c r="Z30230" s="24"/>
      <c r="AC30230" s="24"/>
      <c r="AI30230" s="24"/>
      <c r="AL30230" s="24"/>
      <c r="AO30230" s="24"/>
      <c r="AR30230" s="24"/>
      <c r="AU30230" s="24"/>
    </row>
    <row r="30231">
      <c r="J30231" s="18"/>
      <c r="N30231" s="24"/>
      <c r="Q30231" s="24"/>
      <c r="T30231" s="24"/>
      <c r="W30231" s="24"/>
      <c r="Z30231" s="24"/>
      <c r="AC30231" s="24"/>
      <c r="AI30231" s="24"/>
      <c r="AL30231" s="24"/>
      <c r="AO30231" s="24"/>
      <c r="AR30231" s="24"/>
      <c r="AU30231" s="24"/>
    </row>
    <row r="30232">
      <c r="J30232" s="18"/>
      <c r="N30232" s="24"/>
      <c r="Q30232" s="24"/>
      <c r="T30232" s="24"/>
      <c r="W30232" s="24"/>
      <c r="Z30232" s="24"/>
      <c r="AC30232" s="24"/>
      <c r="AI30232" s="24"/>
      <c r="AL30232" s="24"/>
      <c r="AO30232" s="24"/>
      <c r="AR30232" s="24"/>
      <c r="AU30232" s="24"/>
    </row>
    <row r="30233">
      <c r="J30233" s="18"/>
      <c r="N30233" s="24"/>
      <c r="Q30233" s="24"/>
      <c r="T30233" s="24"/>
      <c r="W30233" s="24"/>
      <c r="Z30233" s="24"/>
      <c r="AC30233" s="24"/>
      <c r="AI30233" s="24"/>
      <c r="AL30233" s="24"/>
      <c r="AO30233" s="24"/>
      <c r="AR30233" s="24"/>
      <c r="AU30233" s="24"/>
    </row>
    <row r="30234">
      <c r="J30234" s="18"/>
      <c r="N30234" s="24"/>
      <c r="Q30234" s="24"/>
      <c r="T30234" s="24"/>
      <c r="W30234" s="24"/>
      <c r="Z30234" s="24"/>
      <c r="AC30234" s="24"/>
      <c r="AI30234" s="24"/>
      <c r="AL30234" s="24"/>
      <c r="AO30234" s="24"/>
      <c r="AR30234" s="24"/>
      <c r="AU30234" s="24"/>
    </row>
    <row r="30235">
      <c r="J30235" s="18"/>
      <c r="N30235" s="24"/>
      <c r="Q30235" s="24"/>
      <c r="T30235" s="24"/>
      <c r="W30235" s="24"/>
      <c r="Z30235" s="24"/>
      <c r="AC30235" s="24"/>
      <c r="AI30235" s="24"/>
      <c r="AL30235" s="24"/>
      <c r="AO30235" s="24"/>
      <c r="AR30235" s="24"/>
      <c r="AU30235" s="24"/>
    </row>
    <row r="30236">
      <c r="J30236" s="18"/>
      <c r="N30236" s="24"/>
      <c r="Q30236" s="24"/>
      <c r="T30236" s="24"/>
      <c r="W30236" s="24"/>
      <c r="Z30236" s="24"/>
      <c r="AC30236" s="24"/>
      <c r="AI30236" s="24"/>
      <c r="AL30236" s="24"/>
      <c r="AO30236" s="24"/>
      <c r="AR30236" s="24"/>
      <c r="AU30236" s="24"/>
    </row>
    <row r="30237">
      <c r="J30237" s="18"/>
      <c r="N30237" s="24"/>
      <c r="Q30237" s="24"/>
      <c r="T30237" s="24"/>
      <c r="W30237" s="24"/>
      <c r="Z30237" s="24"/>
      <c r="AC30237" s="24"/>
      <c r="AI30237" s="24"/>
      <c r="AL30237" s="24"/>
      <c r="AO30237" s="24"/>
      <c r="AR30237" s="24"/>
      <c r="AU30237" s="24"/>
    </row>
    <row r="30238">
      <c r="J30238" s="18"/>
      <c r="N30238" s="24"/>
      <c r="Q30238" s="24"/>
      <c r="T30238" s="24"/>
      <c r="W30238" s="24"/>
      <c r="Z30238" s="24"/>
      <c r="AC30238" s="24"/>
      <c r="AI30238" s="24"/>
      <c r="AL30238" s="24"/>
      <c r="AO30238" s="24"/>
      <c r="AR30238" s="24"/>
      <c r="AU30238" s="24"/>
    </row>
    <row r="30239">
      <c r="J30239" s="18"/>
      <c r="N30239" s="24"/>
      <c r="Q30239" s="24"/>
      <c r="T30239" s="24"/>
      <c r="W30239" s="24"/>
      <c r="Z30239" s="24"/>
      <c r="AC30239" s="24"/>
      <c r="AI30239" s="24"/>
      <c r="AL30239" s="24"/>
      <c r="AO30239" s="24"/>
      <c r="AR30239" s="24"/>
      <c r="AU30239" s="24"/>
    </row>
    <row r="30240">
      <c r="J30240" s="18"/>
      <c r="N30240" s="24"/>
      <c r="Q30240" s="24"/>
      <c r="T30240" s="24"/>
      <c r="W30240" s="24"/>
      <c r="Z30240" s="24"/>
      <c r="AC30240" s="24"/>
      <c r="AI30240" s="24"/>
      <c r="AL30240" s="24"/>
      <c r="AO30240" s="24"/>
      <c r="AR30240" s="24"/>
      <c r="AU30240" s="24"/>
    </row>
    <row r="30241">
      <c r="J30241" s="18"/>
      <c r="N30241" s="24"/>
      <c r="Q30241" s="24"/>
      <c r="T30241" s="24"/>
      <c r="W30241" s="24"/>
      <c r="Z30241" s="24"/>
      <c r="AC30241" s="24"/>
      <c r="AI30241" s="24"/>
      <c r="AL30241" s="24"/>
      <c r="AO30241" s="24"/>
      <c r="AR30241" s="24"/>
      <c r="AU30241" s="24"/>
    </row>
    <row r="30242">
      <c r="J30242" s="18"/>
      <c r="N30242" s="24"/>
      <c r="Q30242" s="24"/>
      <c r="T30242" s="24"/>
      <c r="W30242" s="24"/>
      <c r="Z30242" s="24"/>
      <c r="AC30242" s="24"/>
      <c r="AI30242" s="24"/>
      <c r="AL30242" s="24"/>
      <c r="AO30242" s="24"/>
      <c r="AR30242" s="24"/>
      <c r="AU30242" s="24"/>
    </row>
    <row r="30243">
      <c r="J30243" s="18"/>
      <c r="N30243" s="24"/>
      <c r="Q30243" s="24"/>
      <c r="T30243" s="24"/>
      <c r="W30243" s="24"/>
      <c r="Z30243" s="24"/>
      <c r="AC30243" s="24"/>
      <c r="AI30243" s="24"/>
      <c r="AL30243" s="24"/>
      <c r="AO30243" s="24"/>
      <c r="AR30243" s="24"/>
      <c r="AU30243" s="24"/>
    </row>
    <row r="30244">
      <c r="J30244" s="18"/>
      <c r="N30244" s="24"/>
      <c r="Q30244" s="24"/>
      <c r="T30244" s="24"/>
      <c r="W30244" s="24"/>
      <c r="Z30244" s="24"/>
      <c r="AC30244" s="24"/>
      <c r="AI30244" s="24"/>
      <c r="AL30244" s="24"/>
      <c r="AO30244" s="24"/>
      <c r="AR30244" s="24"/>
      <c r="AU30244" s="24"/>
    </row>
    <row r="30245">
      <c r="J30245" s="18"/>
      <c r="N30245" s="24"/>
      <c r="Q30245" s="24"/>
      <c r="T30245" s="24"/>
      <c r="W30245" s="24"/>
      <c r="Z30245" s="24"/>
      <c r="AC30245" s="24"/>
      <c r="AI30245" s="24"/>
      <c r="AL30245" s="24"/>
      <c r="AO30245" s="24"/>
      <c r="AR30245" s="24"/>
      <c r="AU30245" s="24"/>
    </row>
    <row r="30246">
      <c r="J30246" s="18"/>
      <c r="N30246" s="24"/>
      <c r="Q30246" s="24"/>
      <c r="T30246" s="24"/>
      <c r="W30246" s="24"/>
      <c r="Z30246" s="24"/>
      <c r="AC30246" s="24"/>
      <c r="AI30246" s="24"/>
      <c r="AL30246" s="24"/>
      <c r="AO30246" s="24"/>
      <c r="AR30246" s="24"/>
      <c r="AU30246" s="24"/>
    </row>
    <row r="30247">
      <c r="J30247" s="18"/>
      <c r="N30247" s="24"/>
      <c r="Q30247" s="24"/>
      <c r="T30247" s="24"/>
      <c r="W30247" s="24"/>
      <c r="Z30247" s="24"/>
      <c r="AC30247" s="24"/>
      <c r="AI30247" s="24"/>
      <c r="AL30247" s="24"/>
      <c r="AO30247" s="24"/>
      <c r="AR30247" s="24"/>
      <c r="AU30247" s="24"/>
    </row>
    <row r="30248">
      <c r="J30248" s="18"/>
      <c r="N30248" s="24"/>
      <c r="Q30248" s="24"/>
      <c r="T30248" s="24"/>
      <c r="W30248" s="24"/>
      <c r="Z30248" s="24"/>
      <c r="AC30248" s="24"/>
      <c r="AI30248" s="24"/>
      <c r="AL30248" s="24"/>
      <c r="AO30248" s="24"/>
      <c r="AR30248" s="24"/>
      <c r="AU30248" s="24"/>
    </row>
    <row r="30249">
      <c r="J30249" s="18"/>
      <c r="N30249" s="24"/>
      <c r="Q30249" s="24"/>
      <c r="T30249" s="24"/>
      <c r="W30249" s="24"/>
      <c r="Z30249" s="24"/>
      <c r="AC30249" s="24"/>
      <c r="AI30249" s="24"/>
      <c r="AL30249" s="24"/>
      <c r="AO30249" s="24"/>
      <c r="AR30249" s="24"/>
      <c r="AU30249" s="24"/>
    </row>
    <row r="30250">
      <c r="J30250" s="18"/>
      <c r="N30250" s="24"/>
      <c r="Q30250" s="24"/>
      <c r="T30250" s="24"/>
      <c r="W30250" s="24"/>
      <c r="Z30250" s="24"/>
      <c r="AC30250" s="24"/>
      <c r="AI30250" s="24"/>
      <c r="AL30250" s="24"/>
      <c r="AO30250" s="24"/>
      <c r="AR30250" s="24"/>
      <c r="AU30250" s="24"/>
    </row>
    <row r="30251">
      <c r="J30251" s="18"/>
      <c r="N30251" s="24"/>
      <c r="Q30251" s="24"/>
      <c r="T30251" s="24"/>
      <c r="W30251" s="24"/>
      <c r="Z30251" s="24"/>
      <c r="AC30251" s="24"/>
      <c r="AI30251" s="24"/>
      <c r="AL30251" s="24"/>
      <c r="AO30251" s="24"/>
      <c r="AR30251" s="24"/>
      <c r="AU30251" s="24"/>
    </row>
    <row r="30252">
      <c r="J30252" s="18"/>
      <c r="N30252" s="24"/>
      <c r="Q30252" s="24"/>
      <c r="T30252" s="24"/>
      <c r="W30252" s="24"/>
      <c r="Z30252" s="24"/>
      <c r="AC30252" s="24"/>
      <c r="AI30252" s="24"/>
      <c r="AL30252" s="24"/>
      <c r="AO30252" s="24"/>
      <c r="AR30252" s="24"/>
      <c r="AU30252" s="24"/>
    </row>
    <row r="30253">
      <c r="J30253" s="18"/>
      <c r="N30253" s="24"/>
      <c r="Q30253" s="24"/>
      <c r="T30253" s="24"/>
      <c r="W30253" s="24"/>
      <c r="Z30253" s="24"/>
      <c r="AC30253" s="24"/>
      <c r="AI30253" s="24"/>
      <c r="AL30253" s="24"/>
      <c r="AO30253" s="24"/>
      <c r="AR30253" s="24"/>
      <c r="AU30253" s="24"/>
    </row>
    <row r="30254">
      <c r="J30254" s="18"/>
      <c r="N30254" s="24"/>
      <c r="Q30254" s="24"/>
      <c r="T30254" s="24"/>
      <c r="W30254" s="24"/>
      <c r="Z30254" s="24"/>
      <c r="AC30254" s="24"/>
      <c r="AI30254" s="24"/>
      <c r="AL30254" s="24"/>
      <c r="AO30254" s="24"/>
      <c r="AR30254" s="24"/>
      <c r="AU30254" s="24"/>
    </row>
    <row r="30255">
      <c r="J30255" s="18"/>
      <c r="N30255" s="24"/>
      <c r="Q30255" s="24"/>
      <c r="T30255" s="24"/>
      <c r="W30255" s="24"/>
      <c r="Z30255" s="24"/>
      <c r="AC30255" s="24"/>
      <c r="AI30255" s="24"/>
      <c r="AL30255" s="24"/>
      <c r="AO30255" s="24"/>
      <c r="AR30255" s="24"/>
      <c r="AU30255" s="24"/>
    </row>
    <row r="30256">
      <c r="J30256" s="18"/>
      <c r="N30256" s="24"/>
      <c r="Q30256" s="24"/>
      <c r="T30256" s="24"/>
      <c r="W30256" s="24"/>
      <c r="Z30256" s="24"/>
      <c r="AC30256" s="24"/>
      <c r="AI30256" s="24"/>
      <c r="AL30256" s="24"/>
      <c r="AO30256" s="24"/>
      <c r="AR30256" s="24"/>
      <c r="AU30256" s="24"/>
    </row>
    <row r="30257">
      <c r="J30257" s="18"/>
      <c r="N30257" s="24"/>
      <c r="Q30257" s="24"/>
      <c r="T30257" s="24"/>
      <c r="W30257" s="24"/>
      <c r="Z30257" s="24"/>
      <c r="AC30257" s="24"/>
      <c r="AI30257" s="24"/>
      <c r="AL30257" s="24"/>
      <c r="AO30257" s="24"/>
      <c r="AR30257" s="24"/>
      <c r="AU30257" s="24"/>
    </row>
    <row r="30258">
      <c r="J30258" s="18"/>
      <c r="N30258" s="24"/>
      <c r="Q30258" s="24"/>
      <c r="T30258" s="24"/>
      <c r="W30258" s="24"/>
      <c r="Z30258" s="24"/>
      <c r="AC30258" s="24"/>
      <c r="AI30258" s="24"/>
      <c r="AL30258" s="24"/>
      <c r="AO30258" s="24"/>
      <c r="AR30258" s="24"/>
      <c r="AU30258" s="24"/>
    </row>
    <row r="30259">
      <c r="J30259" s="18"/>
      <c r="N30259" s="24"/>
      <c r="Q30259" s="24"/>
      <c r="T30259" s="24"/>
      <c r="W30259" s="24"/>
      <c r="Z30259" s="24"/>
      <c r="AC30259" s="24"/>
      <c r="AI30259" s="24"/>
      <c r="AL30259" s="24"/>
      <c r="AO30259" s="24"/>
      <c r="AR30259" s="24"/>
      <c r="AU30259" s="24"/>
    </row>
    <row r="30260">
      <c r="J30260" s="18"/>
      <c r="N30260" s="24"/>
      <c r="Q30260" s="24"/>
      <c r="T30260" s="24"/>
      <c r="W30260" s="24"/>
      <c r="Z30260" s="24"/>
      <c r="AC30260" s="24"/>
      <c r="AI30260" s="24"/>
      <c r="AL30260" s="24"/>
      <c r="AO30260" s="24"/>
      <c r="AR30260" s="24"/>
      <c r="AU30260" s="24"/>
    </row>
    <row r="30261">
      <c r="J30261" s="18"/>
      <c r="N30261" s="24"/>
      <c r="Q30261" s="24"/>
      <c r="T30261" s="24"/>
      <c r="W30261" s="24"/>
      <c r="Z30261" s="24"/>
      <c r="AC30261" s="24"/>
      <c r="AI30261" s="24"/>
      <c r="AL30261" s="24"/>
      <c r="AO30261" s="24"/>
      <c r="AR30261" s="24"/>
      <c r="AU30261" s="24"/>
    </row>
    <row r="30262">
      <c r="J30262" s="18"/>
      <c r="N30262" s="24"/>
      <c r="Q30262" s="24"/>
      <c r="T30262" s="24"/>
      <c r="W30262" s="24"/>
      <c r="Z30262" s="24"/>
      <c r="AC30262" s="24"/>
      <c r="AI30262" s="24"/>
      <c r="AL30262" s="24"/>
      <c r="AO30262" s="24"/>
      <c r="AR30262" s="24"/>
      <c r="AU30262" s="24"/>
    </row>
    <row r="30263">
      <c r="J30263" s="18"/>
      <c r="N30263" s="24"/>
      <c r="Q30263" s="24"/>
      <c r="T30263" s="24"/>
      <c r="W30263" s="24"/>
      <c r="Z30263" s="24"/>
      <c r="AC30263" s="24"/>
      <c r="AI30263" s="24"/>
      <c r="AL30263" s="24"/>
      <c r="AO30263" s="24"/>
      <c r="AR30263" s="24"/>
      <c r="AU30263" s="24"/>
    </row>
    <row r="30264">
      <c r="J30264" s="18"/>
      <c r="N30264" s="24"/>
      <c r="Q30264" s="24"/>
      <c r="T30264" s="24"/>
      <c r="W30264" s="24"/>
      <c r="Z30264" s="24"/>
      <c r="AC30264" s="24"/>
      <c r="AI30264" s="24"/>
      <c r="AL30264" s="24"/>
      <c r="AO30264" s="24"/>
      <c r="AR30264" s="24"/>
      <c r="AU30264" s="24"/>
    </row>
    <row r="30265">
      <c r="J30265" s="18"/>
      <c r="N30265" s="24"/>
      <c r="Q30265" s="24"/>
      <c r="T30265" s="24"/>
      <c r="W30265" s="24"/>
      <c r="Z30265" s="24"/>
      <c r="AC30265" s="24"/>
      <c r="AI30265" s="24"/>
      <c r="AL30265" s="24"/>
      <c r="AO30265" s="24"/>
      <c r="AR30265" s="24"/>
      <c r="AU30265" s="24"/>
    </row>
    <row r="30266">
      <c r="J30266" s="18"/>
      <c r="N30266" s="24"/>
      <c r="Q30266" s="24"/>
      <c r="T30266" s="24"/>
      <c r="W30266" s="24"/>
      <c r="Z30266" s="24"/>
      <c r="AC30266" s="24"/>
      <c r="AI30266" s="24"/>
      <c r="AL30266" s="24"/>
      <c r="AO30266" s="24"/>
      <c r="AR30266" s="24"/>
      <c r="AU30266" s="24"/>
    </row>
    <row r="30267">
      <c r="J30267" s="18"/>
      <c r="N30267" s="24"/>
      <c r="Q30267" s="24"/>
      <c r="T30267" s="24"/>
      <c r="W30267" s="24"/>
      <c r="Z30267" s="24"/>
      <c r="AC30267" s="24"/>
      <c r="AI30267" s="24"/>
      <c r="AL30267" s="24"/>
      <c r="AO30267" s="24"/>
      <c r="AR30267" s="24"/>
      <c r="AU30267" s="24"/>
    </row>
    <row r="30268">
      <c r="J30268" s="18"/>
      <c r="N30268" s="24"/>
      <c r="Q30268" s="24"/>
      <c r="T30268" s="24"/>
      <c r="W30268" s="24"/>
      <c r="Z30268" s="24"/>
      <c r="AC30268" s="24"/>
      <c r="AI30268" s="24"/>
      <c r="AL30268" s="24"/>
      <c r="AO30268" s="24"/>
      <c r="AR30268" s="24"/>
      <c r="AU30268" s="24"/>
    </row>
    <row r="30269">
      <c r="J30269" s="18"/>
      <c r="N30269" s="24"/>
      <c r="Q30269" s="24"/>
      <c r="T30269" s="24"/>
      <c r="W30269" s="24"/>
      <c r="Z30269" s="24"/>
      <c r="AC30269" s="24"/>
      <c r="AI30269" s="24"/>
      <c r="AL30269" s="24"/>
      <c r="AO30269" s="24"/>
      <c r="AR30269" s="24"/>
      <c r="AU30269" s="24"/>
    </row>
    <row r="30270">
      <c r="J30270" s="18"/>
      <c r="N30270" s="24"/>
      <c r="Q30270" s="24"/>
      <c r="T30270" s="24"/>
      <c r="W30270" s="24"/>
      <c r="Z30270" s="24"/>
      <c r="AC30270" s="24"/>
      <c r="AI30270" s="24"/>
      <c r="AL30270" s="24"/>
      <c r="AO30270" s="24"/>
      <c r="AR30270" s="24"/>
      <c r="AU30270" s="24"/>
    </row>
    <row r="30271">
      <c r="J30271" s="18"/>
      <c r="N30271" s="24"/>
      <c r="Q30271" s="24"/>
      <c r="T30271" s="24"/>
      <c r="W30271" s="24"/>
      <c r="Z30271" s="24"/>
      <c r="AC30271" s="24"/>
      <c r="AI30271" s="24"/>
      <c r="AL30271" s="24"/>
      <c r="AO30271" s="24"/>
      <c r="AR30271" s="24"/>
      <c r="AU30271" s="24"/>
    </row>
    <row r="30272">
      <c r="J30272" s="18"/>
      <c r="N30272" s="24"/>
      <c r="Q30272" s="24"/>
      <c r="T30272" s="24"/>
      <c r="W30272" s="24"/>
      <c r="Z30272" s="24"/>
      <c r="AC30272" s="24"/>
      <c r="AI30272" s="24"/>
      <c r="AL30272" s="24"/>
      <c r="AO30272" s="24"/>
      <c r="AR30272" s="24"/>
      <c r="AU30272" s="24"/>
    </row>
    <row r="30273">
      <c r="J30273" s="18"/>
      <c r="N30273" s="24"/>
      <c r="Q30273" s="24"/>
      <c r="T30273" s="24"/>
      <c r="W30273" s="24"/>
      <c r="Z30273" s="24"/>
      <c r="AC30273" s="24"/>
      <c r="AI30273" s="24"/>
      <c r="AL30273" s="24"/>
      <c r="AO30273" s="24"/>
      <c r="AR30273" s="24"/>
      <c r="AU30273" s="24"/>
    </row>
    <row r="30274">
      <c r="J30274" s="18"/>
      <c r="N30274" s="24"/>
      <c r="Q30274" s="24"/>
      <c r="T30274" s="24"/>
      <c r="W30274" s="24"/>
      <c r="Z30274" s="24"/>
      <c r="AC30274" s="24"/>
      <c r="AI30274" s="24"/>
      <c r="AL30274" s="24"/>
      <c r="AO30274" s="24"/>
      <c r="AR30274" s="24"/>
      <c r="AU30274" s="24"/>
    </row>
    <row r="30275">
      <c r="J30275" s="18"/>
      <c r="N30275" s="24"/>
      <c r="Q30275" s="24"/>
      <c r="T30275" s="24"/>
      <c r="W30275" s="24"/>
      <c r="Z30275" s="24"/>
      <c r="AC30275" s="24"/>
      <c r="AI30275" s="24"/>
      <c r="AL30275" s="24"/>
      <c r="AO30275" s="24"/>
      <c r="AR30275" s="24"/>
      <c r="AU30275" s="24"/>
    </row>
    <row r="30276">
      <c r="J30276" s="18"/>
      <c r="N30276" s="24"/>
      <c r="Q30276" s="24"/>
      <c r="T30276" s="24"/>
      <c r="W30276" s="24"/>
      <c r="Z30276" s="24"/>
      <c r="AC30276" s="24"/>
      <c r="AI30276" s="24"/>
      <c r="AL30276" s="24"/>
      <c r="AO30276" s="24"/>
      <c r="AR30276" s="24"/>
      <c r="AU30276" s="24"/>
    </row>
    <row r="30277">
      <c r="J30277" s="18"/>
      <c r="N30277" s="24"/>
      <c r="Q30277" s="24"/>
      <c r="T30277" s="24"/>
      <c r="W30277" s="24"/>
      <c r="Z30277" s="24"/>
      <c r="AC30277" s="24"/>
      <c r="AI30277" s="24"/>
      <c r="AL30277" s="24"/>
      <c r="AO30277" s="24"/>
      <c r="AR30277" s="24"/>
      <c r="AU30277" s="24"/>
    </row>
    <row r="30278">
      <c r="J30278" s="18"/>
      <c r="N30278" s="24"/>
      <c r="Q30278" s="24"/>
      <c r="T30278" s="24"/>
      <c r="W30278" s="24"/>
      <c r="Z30278" s="24"/>
      <c r="AC30278" s="24"/>
      <c r="AI30278" s="24"/>
      <c r="AL30278" s="24"/>
      <c r="AO30278" s="24"/>
      <c r="AR30278" s="24"/>
      <c r="AU30278" s="24"/>
    </row>
    <row r="30279">
      <c r="J30279" s="18"/>
      <c r="N30279" s="24"/>
      <c r="Q30279" s="24"/>
      <c r="T30279" s="24"/>
      <c r="W30279" s="24"/>
      <c r="Z30279" s="24"/>
      <c r="AC30279" s="24"/>
      <c r="AI30279" s="24"/>
      <c r="AL30279" s="24"/>
      <c r="AO30279" s="24"/>
      <c r="AR30279" s="24"/>
      <c r="AU30279" s="24"/>
    </row>
    <row r="30280">
      <c r="J30280" s="18"/>
      <c r="N30280" s="24"/>
      <c r="Q30280" s="24"/>
      <c r="T30280" s="24"/>
      <c r="W30280" s="24"/>
      <c r="Z30280" s="24"/>
      <c r="AC30280" s="24"/>
      <c r="AI30280" s="24"/>
      <c r="AL30280" s="24"/>
      <c r="AO30280" s="24"/>
      <c r="AR30280" s="24"/>
      <c r="AU30280" s="24"/>
    </row>
    <row r="30281">
      <c r="J30281" s="18"/>
      <c r="N30281" s="24"/>
      <c r="Q30281" s="24"/>
      <c r="T30281" s="24"/>
      <c r="W30281" s="24"/>
      <c r="Z30281" s="24"/>
      <c r="AC30281" s="24"/>
      <c r="AI30281" s="24"/>
      <c r="AL30281" s="24"/>
      <c r="AO30281" s="24"/>
      <c r="AR30281" s="24"/>
      <c r="AU30281" s="24"/>
    </row>
    <row r="30282">
      <c r="J30282" s="18"/>
      <c r="N30282" s="24"/>
      <c r="Q30282" s="24"/>
      <c r="T30282" s="24"/>
      <c r="W30282" s="24"/>
      <c r="Z30282" s="24"/>
      <c r="AC30282" s="24"/>
      <c r="AI30282" s="24"/>
      <c r="AL30282" s="24"/>
      <c r="AO30282" s="24"/>
      <c r="AR30282" s="24"/>
      <c r="AU30282" s="24"/>
    </row>
    <row r="30283">
      <c r="J30283" s="18"/>
      <c r="N30283" s="24"/>
      <c r="Q30283" s="24"/>
      <c r="T30283" s="24"/>
      <c r="W30283" s="24"/>
      <c r="Z30283" s="24"/>
      <c r="AC30283" s="24"/>
      <c r="AI30283" s="24"/>
      <c r="AL30283" s="24"/>
      <c r="AO30283" s="24"/>
      <c r="AR30283" s="24"/>
      <c r="AU30283" s="24"/>
    </row>
    <row r="30284">
      <c r="J30284" s="18"/>
      <c r="N30284" s="24"/>
      <c r="Q30284" s="24"/>
      <c r="T30284" s="24"/>
      <c r="W30284" s="24"/>
      <c r="Z30284" s="24"/>
      <c r="AC30284" s="24"/>
      <c r="AI30284" s="24"/>
      <c r="AL30284" s="24"/>
      <c r="AO30284" s="24"/>
      <c r="AR30284" s="24"/>
      <c r="AU30284" s="24"/>
    </row>
    <row r="30285">
      <c r="J30285" s="18"/>
      <c r="N30285" s="24"/>
      <c r="Q30285" s="24"/>
      <c r="T30285" s="24"/>
      <c r="W30285" s="24"/>
      <c r="Z30285" s="24"/>
      <c r="AC30285" s="24"/>
      <c r="AI30285" s="24"/>
      <c r="AL30285" s="24"/>
      <c r="AO30285" s="24"/>
      <c r="AR30285" s="24"/>
      <c r="AU30285" s="24"/>
    </row>
    <row r="30286">
      <c r="J30286" s="18"/>
      <c r="N30286" s="24"/>
      <c r="Q30286" s="24"/>
      <c r="T30286" s="24"/>
      <c r="W30286" s="24"/>
      <c r="Z30286" s="24"/>
      <c r="AC30286" s="24"/>
      <c r="AI30286" s="24"/>
      <c r="AL30286" s="24"/>
      <c r="AO30286" s="24"/>
      <c r="AR30286" s="24"/>
      <c r="AU30286" s="24"/>
    </row>
    <row r="30287">
      <c r="J30287" s="18"/>
      <c r="N30287" s="24"/>
      <c r="Q30287" s="24"/>
      <c r="T30287" s="24"/>
      <c r="W30287" s="24"/>
      <c r="Z30287" s="24"/>
      <c r="AC30287" s="24"/>
      <c r="AI30287" s="24"/>
      <c r="AL30287" s="24"/>
      <c r="AO30287" s="24"/>
      <c r="AR30287" s="24"/>
      <c r="AU30287" s="24"/>
    </row>
    <row r="30288">
      <c r="J30288" s="18"/>
      <c r="N30288" s="24"/>
      <c r="Q30288" s="24"/>
      <c r="T30288" s="24"/>
      <c r="W30288" s="24"/>
      <c r="Z30288" s="24"/>
      <c r="AC30288" s="24"/>
      <c r="AI30288" s="24"/>
      <c r="AL30288" s="24"/>
      <c r="AO30288" s="24"/>
      <c r="AR30288" s="24"/>
      <c r="AU30288" s="24"/>
    </row>
    <row r="30289">
      <c r="J30289" s="18"/>
      <c r="N30289" s="24"/>
      <c r="Q30289" s="24"/>
      <c r="T30289" s="24"/>
      <c r="W30289" s="24"/>
      <c r="Z30289" s="24"/>
      <c r="AC30289" s="24"/>
      <c r="AI30289" s="24"/>
      <c r="AL30289" s="24"/>
      <c r="AO30289" s="24"/>
      <c r="AR30289" s="24"/>
      <c r="AU30289" s="24"/>
    </row>
    <row r="30290">
      <c r="J30290" s="18"/>
      <c r="N30290" s="24"/>
      <c r="Q30290" s="24"/>
      <c r="T30290" s="24"/>
      <c r="W30290" s="24"/>
      <c r="Z30290" s="24"/>
      <c r="AC30290" s="24"/>
      <c r="AI30290" s="24"/>
      <c r="AL30290" s="24"/>
      <c r="AO30290" s="24"/>
      <c r="AR30290" s="24"/>
      <c r="AU30290" s="24"/>
    </row>
    <row r="30291">
      <c r="J30291" s="18"/>
      <c r="N30291" s="24"/>
      <c r="Q30291" s="24"/>
      <c r="T30291" s="24"/>
      <c r="W30291" s="24"/>
      <c r="Z30291" s="24"/>
      <c r="AC30291" s="24"/>
      <c r="AI30291" s="24"/>
      <c r="AL30291" s="24"/>
      <c r="AO30291" s="24"/>
      <c r="AR30291" s="24"/>
      <c r="AU30291" s="24"/>
    </row>
    <row r="30292">
      <c r="J30292" s="18"/>
      <c r="N30292" s="24"/>
      <c r="Q30292" s="24"/>
      <c r="T30292" s="24"/>
      <c r="W30292" s="24"/>
      <c r="Z30292" s="24"/>
      <c r="AC30292" s="24"/>
      <c r="AI30292" s="24"/>
      <c r="AL30292" s="24"/>
      <c r="AO30292" s="24"/>
      <c r="AR30292" s="24"/>
      <c r="AU30292" s="24"/>
    </row>
    <row r="30293">
      <c r="J30293" s="18"/>
      <c r="N30293" s="24"/>
      <c r="Q30293" s="24"/>
      <c r="T30293" s="24"/>
      <c r="W30293" s="24"/>
      <c r="Z30293" s="24"/>
      <c r="AC30293" s="24"/>
      <c r="AI30293" s="24"/>
      <c r="AL30293" s="24"/>
      <c r="AO30293" s="24"/>
      <c r="AR30293" s="24"/>
      <c r="AU30293" s="24"/>
    </row>
    <row r="30294">
      <c r="J30294" s="18"/>
      <c r="N30294" s="24"/>
      <c r="Q30294" s="24"/>
      <c r="T30294" s="24"/>
      <c r="W30294" s="24"/>
      <c r="Z30294" s="24"/>
      <c r="AC30294" s="24"/>
      <c r="AI30294" s="24"/>
      <c r="AL30294" s="24"/>
      <c r="AO30294" s="24"/>
      <c r="AR30294" s="24"/>
      <c r="AU30294" s="24"/>
    </row>
    <row r="30295">
      <c r="J30295" s="18"/>
      <c r="N30295" s="24"/>
      <c r="Q30295" s="24"/>
      <c r="T30295" s="24"/>
      <c r="W30295" s="24"/>
      <c r="Z30295" s="24"/>
      <c r="AC30295" s="24"/>
      <c r="AI30295" s="24"/>
      <c r="AL30295" s="24"/>
      <c r="AO30295" s="24"/>
      <c r="AR30295" s="24"/>
      <c r="AU30295" s="24"/>
    </row>
    <row r="30296">
      <c r="J30296" s="18"/>
      <c r="N30296" s="24"/>
      <c r="Q30296" s="24"/>
      <c r="T30296" s="24"/>
      <c r="W30296" s="24"/>
      <c r="Z30296" s="24"/>
      <c r="AC30296" s="24"/>
      <c r="AI30296" s="24"/>
      <c r="AL30296" s="24"/>
      <c r="AO30296" s="24"/>
      <c r="AR30296" s="24"/>
      <c r="AU30296" s="24"/>
    </row>
    <row r="30297">
      <c r="J30297" s="18"/>
      <c r="N30297" s="24"/>
      <c r="Q30297" s="24"/>
      <c r="T30297" s="24"/>
      <c r="W30297" s="24"/>
      <c r="Z30297" s="24"/>
      <c r="AC30297" s="24"/>
      <c r="AI30297" s="24"/>
      <c r="AL30297" s="24"/>
      <c r="AO30297" s="24"/>
      <c r="AR30297" s="24"/>
      <c r="AU30297" s="24"/>
    </row>
    <row r="30298">
      <c r="J30298" s="18"/>
      <c r="N30298" s="24"/>
      <c r="Q30298" s="24"/>
      <c r="T30298" s="24"/>
      <c r="W30298" s="24"/>
      <c r="Z30298" s="24"/>
      <c r="AC30298" s="24"/>
      <c r="AI30298" s="24"/>
      <c r="AL30298" s="24"/>
      <c r="AO30298" s="24"/>
      <c r="AR30298" s="24"/>
      <c r="AU30298" s="24"/>
    </row>
    <row r="30299">
      <c r="J30299" s="18"/>
      <c r="N30299" s="24"/>
      <c r="Q30299" s="24"/>
      <c r="T30299" s="24"/>
      <c r="W30299" s="24"/>
      <c r="Z30299" s="24"/>
      <c r="AC30299" s="24"/>
      <c r="AI30299" s="24"/>
      <c r="AL30299" s="24"/>
      <c r="AO30299" s="24"/>
      <c r="AR30299" s="24"/>
      <c r="AU30299" s="24"/>
    </row>
    <row r="30300">
      <c r="J30300" s="18"/>
      <c r="N30300" s="24"/>
      <c r="Q30300" s="24"/>
      <c r="T30300" s="24"/>
      <c r="W30300" s="24"/>
      <c r="Z30300" s="24"/>
      <c r="AC30300" s="24"/>
      <c r="AI30300" s="24"/>
      <c r="AL30300" s="24"/>
      <c r="AO30300" s="24"/>
      <c r="AR30300" s="24"/>
      <c r="AU30300" s="24"/>
    </row>
    <row r="30301">
      <c r="J30301" s="18"/>
      <c r="N30301" s="24"/>
      <c r="Q30301" s="24"/>
      <c r="T30301" s="24"/>
      <c r="W30301" s="24"/>
      <c r="Z30301" s="24"/>
      <c r="AC30301" s="24"/>
      <c r="AI30301" s="24"/>
      <c r="AL30301" s="24"/>
      <c r="AO30301" s="24"/>
      <c r="AR30301" s="24"/>
      <c r="AU30301" s="24"/>
    </row>
    <row r="30302">
      <c r="J30302" s="18"/>
      <c r="N30302" s="24"/>
      <c r="Q30302" s="24"/>
      <c r="T30302" s="24"/>
      <c r="W30302" s="24"/>
      <c r="Z30302" s="24"/>
      <c r="AC30302" s="24"/>
      <c r="AI30302" s="24"/>
      <c r="AL30302" s="24"/>
      <c r="AO30302" s="24"/>
      <c r="AR30302" s="24"/>
      <c r="AU30302" s="24"/>
    </row>
    <row r="30303">
      <c r="J30303" s="18"/>
      <c r="N30303" s="24"/>
      <c r="Q30303" s="24"/>
      <c r="T30303" s="24"/>
      <c r="W30303" s="24"/>
      <c r="Z30303" s="24"/>
      <c r="AC30303" s="24"/>
      <c r="AI30303" s="24"/>
      <c r="AL30303" s="24"/>
      <c r="AO30303" s="24"/>
      <c r="AR30303" s="24"/>
      <c r="AU30303" s="24"/>
    </row>
    <row r="30304">
      <c r="J30304" s="18"/>
      <c r="N30304" s="24"/>
      <c r="Q30304" s="24"/>
      <c r="T30304" s="24"/>
      <c r="W30304" s="24"/>
      <c r="Z30304" s="24"/>
      <c r="AC30304" s="24"/>
      <c r="AI30304" s="24"/>
      <c r="AL30304" s="24"/>
      <c r="AO30304" s="24"/>
      <c r="AR30304" s="24"/>
      <c r="AU30304" s="24"/>
    </row>
    <row r="30305">
      <c r="J30305" s="18"/>
      <c r="N30305" s="24"/>
      <c r="Q30305" s="24"/>
      <c r="T30305" s="24"/>
      <c r="W30305" s="24"/>
      <c r="Z30305" s="24"/>
      <c r="AC30305" s="24"/>
      <c r="AI30305" s="24"/>
      <c r="AL30305" s="24"/>
      <c r="AO30305" s="24"/>
      <c r="AR30305" s="24"/>
      <c r="AU30305" s="24"/>
    </row>
    <row r="30306">
      <c r="J30306" s="18"/>
      <c r="N30306" s="24"/>
      <c r="Q30306" s="24"/>
      <c r="T30306" s="24"/>
      <c r="W30306" s="24"/>
      <c r="Z30306" s="24"/>
      <c r="AC30306" s="24"/>
      <c r="AI30306" s="24"/>
      <c r="AL30306" s="24"/>
      <c r="AO30306" s="24"/>
      <c r="AR30306" s="24"/>
      <c r="AU30306" s="24"/>
    </row>
    <row r="30307">
      <c r="J30307" s="18"/>
      <c r="N30307" s="24"/>
      <c r="Q30307" s="24"/>
      <c r="T30307" s="24"/>
      <c r="W30307" s="24"/>
      <c r="Z30307" s="24"/>
      <c r="AC30307" s="24"/>
      <c r="AI30307" s="24"/>
      <c r="AL30307" s="24"/>
      <c r="AO30307" s="24"/>
      <c r="AR30307" s="24"/>
      <c r="AU30307" s="24"/>
    </row>
    <row r="30308">
      <c r="J30308" s="18"/>
      <c r="N30308" s="24"/>
      <c r="Q30308" s="24"/>
      <c r="T30308" s="24"/>
      <c r="W30308" s="24"/>
      <c r="Z30308" s="24"/>
      <c r="AC30308" s="24"/>
      <c r="AI30308" s="24"/>
      <c r="AL30308" s="24"/>
      <c r="AO30308" s="24"/>
      <c r="AR30308" s="24"/>
      <c r="AU30308" s="24"/>
    </row>
    <row r="30309">
      <c r="J30309" s="18"/>
      <c r="N30309" s="24"/>
      <c r="Q30309" s="24"/>
      <c r="T30309" s="24"/>
      <c r="W30309" s="24"/>
      <c r="Z30309" s="24"/>
      <c r="AC30309" s="24"/>
      <c r="AI30309" s="24"/>
      <c r="AL30309" s="24"/>
      <c r="AO30309" s="24"/>
      <c r="AR30309" s="24"/>
      <c r="AU30309" s="24"/>
    </row>
    <row r="30310">
      <c r="J30310" s="18"/>
      <c r="N30310" s="24"/>
      <c r="Q30310" s="24"/>
      <c r="T30310" s="24"/>
      <c r="W30310" s="24"/>
      <c r="Z30310" s="24"/>
      <c r="AC30310" s="24"/>
      <c r="AI30310" s="24"/>
      <c r="AL30310" s="24"/>
      <c r="AO30310" s="24"/>
      <c r="AR30310" s="24"/>
      <c r="AU30310" s="24"/>
    </row>
    <row r="30311">
      <c r="J30311" s="18"/>
      <c r="N30311" s="24"/>
      <c r="Q30311" s="24"/>
      <c r="T30311" s="24"/>
      <c r="W30311" s="24"/>
      <c r="Z30311" s="24"/>
      <c r="AC30311" s="24"/>
      <c r="AI30311" s="24"/>
      <c r="AL30311" s="24"/>
      <c r="AO30311" s="24"/>
      <c r="AR30311" s="24"/>
      <c r="AU30311" s="24"/>
    </row>
    <row r="30312">
      <c r="J30312" s="18"/>
      <c r="N30312" s="24"/>
      <c r="Q30312" s="24"/>
      <c r="T30312" s="24"/>
      <c r="W30312" s="24"/>
      <c r="Z30312" s="24"/>
      <c r="AC30312" s="24"/>
      <c r="AI30312" s="24"/>
      <c r="AL30312" s="24"/>
      <c r="AO30312" s="24"/>
      <c r="AR30312" s="24"/>
      <c r="AU30312" s="24"/>
    </row>
    <row r="30313">
      <c r="J30313" s="18"/>
      <c r="N30313" s="24"/>
      <c r="Q30313" s="24"/>
      <c r="T30313" s="24"/>
      <c r="W30313" s="24"/>
      <c r="Z30313" s="24"/>
      <c r="AC30313" s="24"/>
      <c r="AI30313" s="24"/>
      <c r="AL30313" s="24"/>
      <c r="AO30313" s="24"/>
      <c r="AR30313" s="24"/>
      <c r="AU30313" s="24"/>
    </row>
    <row r="30314">
      <c r="J30314" s="18"/>
      <c r="N30314" s="24"/>
      <c r="Q30314" s="24"/>
      <c r="T30314" s="24"/>
      <c r="W30314" s="24"/>
      <c r="Z30314" s="24"/>
      <c r="AC30314" s="24"/>
      <c r="AI30314" s="24"/>
      <c r="AL30314" s="24"/>
      <c r="AO30314" s="24"/>
      <c r="AR30314" s="24"/>
      <c r="AU30314" s="24"/>
    </row>
    <row r="30315">
      <c r="J30315" s="18"/>
      <c r="N30315" s="24"/>
      <c r="Q30315" s="24"/>
      <c r="T30315" s="24"/>
      <c r="W30315" s="24"/>
      <c r="Z30315" s="24"/>
      <c r="AC30315" s="24"/>
      <c r="AI30315" s="24"/>
      <c r="AL30315" s="24"/>
      <c r="AO30315" s="24"/>
      <c r="AR30315" s="24"/>
      <c r="AU30315" s="24"/>
    </row>
    <row r="30316">
      <c r="J30316" s="18"/>
      <c r="N30316" s="24"/>
      <c r="Q30316" s="24"/>
      <c r="T30316" s="24"/>
      <c r="W30316" s="24"/>
      <c r="Z30316" s="24"/>
      <c r="AC30316" s="24"/>
      <c r="AI30316" s="24"/>
      <c r="AL30316" s="24"/>
      <c r="AO30316" s="24"/>
      <c r="AR30316" s="24"/>
      <c r="AU30316" s="24"/>
    </row>
    <row r="30317">
      <c r="J30317" s="18"/>
      <c r="N30317" s="24"/>
      <c r="Q30317" s="24"/>
      <c r="T30317" s="24"/>
      <c r="W30317" s="24"/>
      <c r="Z30317" s="24"/>
      <c r="AC30317" s="24"/>
      <c r="AI30317" s="24"/>
      <c r="AL30317" s="24"/>
      <c r="AO30317" s="24"/>
      <c r="AR30317" s="24"/>
      <c r="AU30317" s="24"/>
    </row>
    <row r="30318">
      <c r="J30318" s="18"/>
      <c r="N30318" s="24"/>
      <c r="Q30318" s="24"/>
      <c r="T30318" s="24"/>
      <c r="W30318" s="24"/>
      <c r="Z30318" s="24"/>
      <c r="AC30318" s="24"/>
      <c r="AI30318" s="24"/>
      <c r="AL30318" s="24"/>
      <c r="AO30318" s="24"/>
      <c r="AR30318" s="24"/>
      <c r="AU30318" s="24"/>
    </row>
    <row r="30319">
      <c r="J30319" s="18"/>
      <c r="N30319" s="24"/>
      <c r="Q30319" s="24"/>
      <c r="T30319" s="24"/>
      <c r="W30319" s="24"/>
      <c r="Z30319" s="24"/>
      <c r="AC30319" s="24"/>
      <c r="AI30319" s="24"/>
      <c r="AL30319" s="24"/>
      <c r="AO30319" s="24"/>
      <c r="AR30319" s="24"/>
      <c r="AU30319" s="24"/>
    </row>
    <row r="30320">
      <c r="J30320" s="18"/>
      <c r="N30320" s="24"/>
      <c r="Q30320" s="24"/>
      <c r="T30320" s="24"/>
      <c r="W30320" s="24"/>
      <c r="Z30320" s="24"/>
      <c r="AC30320" s="24"/>
      <c r="AI30320" s="24"/>
      <c r="AL30320" s="24"/>
      <c r="AO30320" s="24"/>
      <c r="AR30320" s="24"/>
      <c r="AU30320" s="24"/>
    </row>
    <row r="30321">
      <c r="J30321" s="18"/>
      <c r="N30321" s="24"/>
      <c r="Q30321" s="24"/>
      <c r="T30321" s="24"/>
      <c r="W30321" s="24"/>
      <c r="Z30321" s="24"/>
      <c r="AC30321" s="24"/>
      <c r="AI30321" s="24"/>
      <c r="AL30321" s="24"/>
      <c r="AO30321" s="24"/>
      <c r="AR30321" s="24"/>
      <c r="AU30321" s="24"/>
    </row>
    <row r="30322">
      <c r="J30322" s="18"/>
      <c r="N30322" s="24"/>
      <c r="Q30322" s="24"/>
      <c r="T30322" s="24"/>
      <c r="W30322" s="24"/>
      <c r="Z30322" s="24"/>
      <c r="AC30322" s="24"/>
      <c r="AI30322" s="24"/>
      <c r="AL30322" s="24"/>
      <c r="AO30322" s="24"/>
      <c r="AR30322" s="24"/>
      <c r="AU30322" s="24"/>
    </row>
    <row r="30323">
      <c r="J30323" s="18"/>
      <c r="N30323" s="24"/>
      <c r="Q30323" s="24"/>
      <c r="T30323" s="24"/>
      <c r="W30323" s="24"/>
      <c r="Z30323" s="24"/>
      <c r="AC30323" s="24"/>
      <c r="AI30323" s="24"/>
      <c r="AL30323" s="24"/>
      <c r="AO30323" s="24"/>
      <c r="AR30323" s="24"/>
      <c r="AU30323" s="24"/>
    </row>
    <row r="30324">
      <c r="J30324" s="18"/>
      <c r="N30324" s="24"/>
      <c r="Q30324" s="24"/>
      <c r="T30324" s="24"/>
      <c r="W30324" s="24"/>
      <c r="Z30324" s="24"/>
      <c r="AC30324" s="24"/>
      <c r="AI30324" s="24"/>
      <c r="AL30324" s="24"/>
      <c r="AO30324" s="24"/>
      <c r="AR30324" s="24"/>
      <c r="AU30324" s="24"/>
    </row>
    <row r="30325">
      <c r="J30325" s="18"/>
      <c r="N30325" s="24"/>
      <c r="Q30325" s="24"/>
      <c r="T30325" s="24"/>
      <c r="W30325" s="24"/>
      <c r="Z30325" s="24"/>
      <c r="AC30325" s="24"/>
      <c r="AI30325" s="24"/>
      <c r="AL30325" s="24"/>
      <c r="AO30325" s="24"/>
      <c r="AR30325" s="24"/>
      <c r="AU30325" s="24"/>
    </row>
    <row r="30326">
      <c r="J30326" s="18"/>
      <c r="N30326" s="24"/>
      <c r="Q30326" s="24"/>
      <c r="T30326" s="24"/>
      <c r="W30326" s="24"/>
      <c r="Z30326" s="24"/>
      <c r="AC30326" s="24"/>
      <c r="AI30326" s="24"/>
      <c r="AL30326" s="24"/>
      <c r="AO30326" s="24"/>
      <c r="AR30326" s="24"/>
      <c r="AU30326" s="24"/>
    </row>
    <row r="30327">
      <c r="J30327" s="18"/>
      <c r="N30327" s="24"/>
      <c r="Q30327" s="24"/>
      <c r="T30327" s="24"/>
      <c r="W30327" s="24"/>
      <c r="Z30327" s="24"/>
      <c r="AC30327" s="24"/>
      <c r="AI30327" s="24"/>
      <c r="AL30327" s="24"/>
      <c r="AO30327" s="24"/>
      <c r="AR30327" s="24"/>
      <c r="AU30327" s="24"/>
    </row>
    <row r="30328">
      <c r="J30328" s="18"/>
      <c r="N30328" s="24"/>
      <c r="Q30328" s="24"/>
      <c r="T30328" s="24"/>
      <c r="W30328" s="24"/>
      <c r="Z30328" s="24"/>
      <c r="AC30328" s="24"/>
      <c r="AI30328" s="24"/>
      <c r="AL30328" s="24"/>
      <c r="AO30328" s="24"/>
      <c r="AR30328" s="24"/>
      <c r="AU30328" s="24"/>
    </row>
    <row r="30329">
      <c r="J30329" s="18"/>
      <c r="N30329" s="24"/>
      <c r="Q30329" s="24"/>
      <c r="T30329" s="24"/>
      <c r="W30329" s="24"/>
      <c r="Z30329" s="24"/>
      <c r="AC30329" s="24"/>
      <c r="AI30329" s="24"/>
      <c r="AL30329" s="24"/>
      <c r="AO30329" s="24"/>
      <c r="AR30329" s="24"/>
      <c r="AU30329" s="24"/>
    </row>
    <row r="30330">
      <c r="J30330" s="18"/>
      <c r="N30330" s="24"/>
      <c r="Q30330" s="24"/>
      <c r="T30330" s="24"/>
      <c r="W30330" s="24"/>
      <c r="Z30330" s="24"/>
      <c r="AC30330" s="24"/>
      <c r="AI30330" s="24"/>
      <c r="AL30330" s="24"/>
      <c r="AO30330" s="24"/>
      <c r="AR30330" s="24"/>
      <c r="AU30330" s="24"/>
    </row>
    <row r="30331">
      <c r="J30331" s="18"/>
      <c r="N30331" s="24"/>
      <c r="Q30331" s="24"/>
      <c r="T30331" s="24"/>
      <c r="W30331" s="24"/>
      <c r="Z30331" s="24"/>
      <c r="AC30331" s="24"/>
      <c r="AI30331" s="24"/>
      <c r="AL30331" s="24"/>
      <c r="AO30331" s="24"/>
      <c r="AR30331" s="24"/>
      <c r="AU30331" s="24"/>
    </row>
    <row r="30332">
      <c r="J30332" s="18"/>
      <c r="N30332" s="24"/>
      <c r="Q30332" s="24"/>
      <c r="T30332" s="24"/>
      <c r="W30332" s="24"/>
      <c r="Z30332" s="24"/>
      <c r="AC30332" s="24"/>
      <c r="AI30332" s="24"/>
      <c r="AL30332" s="24"/>
      <c r="AO30332" s="24"/>
      <c r="AR30332" s="24"/>
      <c r="AU30332" s="24"/>
    </row>
    <row r="30333">
      <c r="J30333" s="18"/>
      <c r="N30333" s="24"/>
      <c r="Q30333" s="24"/>
      <c r="T30333" s="24"/>
      <c r="W30333" s="24"/>
      <c r="Z30333" s="24"/>
      <c r="AC30333" s="24"/>
      <c r="AI30333" s="24"/>
      <c r="AL30333" s="24"/>
      <c r="AO30333" s="24"/>
      <c r="AR30333" s="24"/>
      <c r="AU30333" s="24"/>
    </row>
    <row r="30334">
      <c r="J30334" s="18"/>
      <c r="N30334" s="24"/>
      <c r="Q30334" s="24"/>
      <c r="T30334" s="24"/>
      <c r="W30334" s="24"/>
      <c r="Z30334" s="24"/>
      <c r="AC30334" s="24"/>
      <c r="AI30334" s="24"/>
      <c r="AL30334" s="24"/>
      <c r="AO30334" s="24"/>
      <c r="AR30334" s="24"/>
      <c r="AU30334" s="24"/>
    </row>
    <row r="30335">
      <c r="J30335" s="18"/>
      <c r="N30335" s="24"/>
      <c r="Q30335" s="24"/>
      <c r="T30335" s="24"/>
      <c r="W30335" s="24"/>
      <c r="Z30335" s="24"/>
      <c r="AC30335" s="24"/>
      <c r="AI30335" s="24"/>
      <c r="AL30335" s="24"/>
      <c r="AO30335" s="24"/>
      <c r="AR30335" s="24"/>
      <c r="AU30335" s="24"/>
    </row>
    <row r="30336">
      <c r="J30336" s="18"/>
      <c r="N30336" s="24"/>
      <c r="Q30336" s="24"/>
      <c r="T30336" s="24"/>
      <c r="W30336" s="24"/>
      <c r="Z30336" s="24"/>
      <c r="AC30336" s="24"/>
      <c r="AI30336" s="24"/>
      <c r="AL30336" s="24"/>
      <c r="AO30336" s="24"/>
      <c r="AR30336" s="24"/>
      <c r="AU30336" s="24"/>
    </row>
    <row r="30337">
      <c r="J30337" s="18"/>
      <c r="N30337" s="24"/>
      <c r="Q30337" s="24"/>
      <c r="T30337" s="24"/>
      <c r="W30337" s="24"/>
      <c r="Z30337" s="24"/>
      <c r="AC30337" s="24"/>
      <c r="AI30337" s="24"/>
      <c r="AL30337" s="24"/>
      <c r="AO30337" s="24"/>
      <c r="AR30337" s="24"/>
      <c r="AU30337" s="24"/>
    </row>
    <row r="30338">
      <c r="J30338" s="18"/>
      <c r="N30338" s="24"/>
      <c r="Q30338" s="24"/>
      <c r="T30338" s="24"/>
      <c r="W30338" s="24"/>
      <c r="Z30338" s="24"/>
      <c r="AC30338" s="24"/>
      <c r="AI30338" s="24"/>
      <c r="AL30338" s="24"/>
      <c r="AO30338" s="24"/>
      <c r="AR30338" s="24"/>
      <c r="AU30338" s="24"/>
    </row>
    <row r="30339">
      <c r="J30339" s="18"/>
      <c r="N30339" s="24"/>
      <c r="Q30339" s="24"/>
      <c r="T30339" s="24"/>
      <c r="W30339" s="24"/>
      <c r="Z30339" s="24"/>
      <c r="AC30339" s="24"/>
      <c r="AI30339" s="24"/>
      <c r="AL30339" s="24"/>
      <c r="AO30339" s="24"/>
      <c r="AR30339" s="24"/>
      <c r="AU30339" s="24"/>
    </row>
    <row r="30340">
      <c r="J30340" s="18"/>
      <c r="N30340" s="24"/>
      <c r="Q30340" s="24"/>
      <c r="T30340" s="24"/>
      <c r="W30340" s="24"/>
      <c r="Z30340" s="24"/>
      <c r="AC30340" s="24"/>
      <c r="AI30340" s="24"/>
      <c r="AL30340" s="24"/>
      <c r="AO30340" s="24"/>
      <c r="AR30340" s="24"/>
      <c r="AU30340" s="24"/>
    </row>
    <row r="30341">
      <c r="J30341" s="18"/>
      <c r="N30341" s="24"/>
      <c r="Q30341" s="24"/>
      <c r="T30341" s="24"/>
      <c r="W30341" s="24"/>
      <c r="Z30341" s="24"/>
      <c r="AC30341" s="24"/>
      <c r="AI30341" s="24"/>
      <c r="AL30341" s="24"/>
      <c r="AO30341" s="24"/>
      <c r="AR30341" s="24"/>
      <c r="AU30341" s="24"/>
    </row>
    <row r="30342">
      <c r="J30342" s="18"/>
      <c r="N30342" s="24"/>
      <c r="Q30342" s="24"/>
      <c r="T30342" s="24"/>
      <c r="W30342" s="24"/>
      <c r="Z30342" s="24"/>
      <c r="AC30342" s="24"/>
      <c r="AI30342" s="24"/>
      <c r="AL30342" s="24"/>
      <c r="AO30342" s="24"/>
      <c r="AR30342" s="24"/>
      <c r="AU30342" s="24"/>
    </row>
    <row r="30343">
      <c r="J30343" s="18"/>
      <c r="N30343" s="24"/>
      <c r="Q30343" s="24"/>
      <c r="T30343" s="24"/>
      <c r="W30343" s="24"/>
      <c r="Z30343" s="24"/>
      <c r="AC30343" s="24"/>
      <c r="AI30343" s="24"/>
      <c r="AL30343" s="24"/>
      <c r="AO30343" s="24"/>
      <c r="AR30343" s="24"/>
      <c r="AU30343" s="24"/>
    </row>
    <row r="30344">
      <c r="J30344" s="18"/>
      <c r="N30344" s="24"/>
      <c r="Q30344" s="24"/>
      <c r="T30344" s="24"/>
      <c r="W30344" s="24"/>
      <c r="Z30344" s="24"/>
      <c r="AC30344" s="24"/>
      <c r="AI30344" s="24"/>
      <c r="AL30344" s="24"/>
      <c r="AO30344" s="24"/>
      <c r="AR30344" s="24"/>
      <c r="AU30344" s="24"/>
    </row>
    <row r="30345">
      <c r="J30345" s="18"/>
      <c r="N30345" s="24"/>
      <c r="Q30345" s="24"/>
      <c r="T30345" s="24"/>
      <c r="W30345" s="24"/>
      <c r="Z30345" s="24"/>
      <c r="AC30345" s="24"/>
      <c r="AI30345" s="24"/>
      <c r="AL30345" s="24"/>
      <c r="AO30345" s="24"/>
      <c r="AR30345" s="24"/>
      <c r="AU30345" s="24"/>
    </row>
    <row r="30346">
      <c r="J30346" s="18"/>
      <c r="N30346" s="24"/>
      <c r="Q30346" s="24"/>
      <c r="T30346" s="24"/>
      <c r="W30346" s="24"/>
      <c r="Z30346" s="24"/>
      <c r="AC30346" s="24"/>
      <c r="AI30346" s="24"/>
      <c r="AL30346" s="24"/>
      <c r="AO30346" s="24"/>
      <c r="AR30346" s="24"/>
      <c r="AU30346" s="24"/>
    </row>
    <row r="30347">
      <c r="J30347" s="18"/>
      <c r="N30347" s="24"/>
      <c r="Q30347" s="24"/>
      <c r="T30347" s="24"/>
      <c r="W30347" s="24"/>
      <c r="Z30347" s="24"/>
      <c r="AC30347" s="24"/>
      <c r="AI30347" s="24"/>
      <c r="AL30347" s="24"/>
      <c r="AO30347" s="24"/>
      <c r="AR30347" s="24"/>
      <c r="AU30347" s="24"/>
    </row>
    <row r="30348">
      <c r="J30348" s="18"/>
      <c r="N30348" s="24"/>
      <c r="Q30348" s="24"/>
      <c r="T30348" s="24"/>
      <c r="W30348" s="24"/>
      <c r="Z30348" s="24"/>
      <c r="AC30348" s="24"/>
      <c r="AI30348" s="24"/>
      <c r="AL30348" s="24"/>
      <c r="AO30348" s="24"/>
      <c r="AR30348" s="24"/>
      <c r="AU30348" s="24"/>
    </row>
    <row r="30349">
      <c r="J30349" s="18"/>
      <c r="N30349" s="24"/>
      <c r="Q30349" s="24"/>
      <c r="T30349" s="24"/>
      <c r="W30349" s="24"/>
      <c r="Z30349" s="24"/>
      <c r="AC30349" s="24"/>
      <c r="AI30349" s="24"/>
      <c r="AL30349" s="24"/>
      <c r="AO30349" s="24"/>
      <c r="AR30349" s="24"/>
      <c r="AU30349" s="24"/>
    </row>
    <row r="30350">
      <c r="J30350" s="18"/>
      <c r="N30350" s="24"/>
      <c r="Q30350" s="24"/>
      <c r="T30350" s="24"/>
      <c r="W30350" s="24"/>
      <c r="Z30350" s="24"/>
      <c r="AC30350" s="24"/>
      <c r="AI30350" s="24"/>
      <c r="AL30350" s="24"/>
      <c r="AO30350" s="24"/>
      <c r="AR30350" s="24"/>
      <c r="AU30350" s="24"/>
    </row>
    <row r="30351">
      <c r="J30351" s="18"/>
      <c r="N30351" s="24"/>
      <c r="Q30351" s="24"/>
      <c r="T30351" s="24"/>
      <c r="W30351" s="24"/>
      <c r="Z30351" s="24"/>
      <c r="AC30351" s="24"/>
      <c r="AI30351" s="24"/>
      <c r="AL30351" s="24"/>
      <c r="AO30351" s="24"/>
      <c r="AR30351" s="24"/>
      <c r="AU30351" s="24"/>
    </row>
    <row r="30352">
      <c r="J30352" s="18"/>
      <c r="N30352" s="24"/>
      <c r="Q30352" s="24"/>
      <c r="T30352" s="24"/>
      <c r="W30352" s="24"/>
      <c r="Z30352" s="24"/>
      <c r="AC30352" s="24"/>
      <c r="AI30352" s="24"/>
      <c r="AL30352" s="24"/>
      <c r="AO30352" s="24"/>
      <c r="AR30352" s="24"/>
      <c r="AU30352" s="24"/>
    </row>
    <row r="30353">
      <c r="J30353" s="18"/>
      <c r="N30353" s="24"/>
      <c r="Q30353" s="24"/>
      <c r="T30353" s="24"/>
      <c r="W30353" s="24"/>
      <c r="Z30353" s="24"/>
      <c r="AC30353" s="24"/>
      <c r="AI30353" s="24"/>
      <c r="AL30353" s="24"/>
      <c r="AO30353" s="24"/>
      <c r="AR30353" s="24"/>
      <c r="AU30353" s="24"/>
    </row>
    <row r="30354">
      <c r="J30354" s="18"/>
      <c r="N30354" s="24"/>
      <c r="Q30354" s="24"/>
      <c r="T30354" s="24"/>
      <c r="W30354" s="24"/>
      <c r="Z30354" s="24"/>
      <c r="AC30354" s="24"/>
      <c r="AI30354" s="24"/>
      <c r="AL30354" s="24"/>
      <c r="AO30354" s="24"/>
      <c r="AR30354" s="24"/>
      <c r="AU30354" s="24"/>
    </row>
    <row r="30355">
      <c r="J30355" s="18"/>
      <c r="N30355" s="24"/>
      <c r="Q30355" s="24"/>
      <c r="T30355" s="24"/>
      <c r="W30355" s="24"/>
      <c r="Z30355" s="24"/>
      <c r="AC30355" s="24"/>
      <c r="AI30355" s="24"/>
      <c r="AL30355" s="24"/>
      <c r="AO30355" s="24"/>
      <c r="AR30355" s="24"/>
      <c r="AU30355" s="24"/>
    </row>
    <row r="30356">
      <c r="J30356" s="18"/>
      <c r="N30356" s="24"/>
      <c r="Q30356" s="24"/>
      <c r="T30356" s="24"/>
      <c r="W30356" s="24"/>
      <c r="Z30356" s="24"/>
      <c r="AC30356" s="24"/>
      <c r="AI30356" s="24"/>
      <c r="AL30356" s="24"/>
      <c r="AO30356" s="24"/>
      <c r="AR30356" s="24"/>
      <c r="AU30356" s="24"/>
    </row>
    <row r="30357">
      <c r="J30357" s="18"/>
      <c r="N30357" s="24"/>
      <c r="Q30357" s="24"/>
      <c r="T30357" s="24"/>
      <c r="W30357" s="24"/>
      <c r="Z30357" s="24"/>
      <c r="AC30357" s="24"/>
      <c r="AI30357" s="24"/>
      <c r="AL30357" s="24"/>
      <c r="AO30357" s="24"/>
      <c r="AR30357" s="24"/>
      <c r="AU30357" s="24"/>
    </row>
    <row r="30358">
      <c r="J30358" s="18"/>
      <c r="N30358" s="24"/>
      <c r="Q30358" s="24"/>
      <c r="T30358" s="24"/>
      <c r="W30358" s="24"/>
      <c r="Z30358" s="24"/>
      <c r="AC30358" s="24"/>
      <c r="AI30358" s="24"/>
      <c r="AL30358" s="24"/>
      <c r="AO30358" s="24"/>
      <c r="AR30358" s="24"/>
      <c r="AU30358" s="24"/>
    </row>
    <row r="30359">
      <c r="J30359" s="18"/>
      <c r="N30359" s="24"/>
      <c r="Q30359" s="24"/>
      <c r="T30359" s="24"/>
      <c r="W30359" s="24"/>
      <c r="Z30359" s="24"/>
      <c r="AC30359" s="24"/>
      <c r="AI30359" s="24"/>
      <c r="AL30359" s="24"/>
      <c r="AO30359" s="24"/>
      <c r="AR30359" s="24"/>
      <c r="AU30359" s="24"/>
    </row>
    <row r="30360">
      <c r="J30360" s="18"/>
      <c r="N30360" s="24"/>
      <c r="Q30360" s="24"/>
      <c r="T30360" s="24"/>
      <c r="W30360" s="24"/>
      <c r="Z30360" s="24"/>
      <c r="AC30360" s="24"/>
      <c r="AI30360" s="24"/>
      <c r="AL30360" s="24"/>
      <c r="AO30360" s="24"/>
      <c r="AR30360" s="24"/>
      <c r="AU30360" s="24"/>
    </row>
    <row r="30361">
      <c r="J30361" s="18"/>
      <c r="N30361" s="24"/>
      <c r="Q30361" s="24"/>
      <c r="T30361" s="24"/>
      <c r="W30361" s="24"/>
      <c r="Z30361" s="24"/>
      <c r="AC30361" s="24"/>
      <c r="AI30361" s="24"/>
      <c r="AL30361" s="24"/>
      <c r="AO30361" s="24"/>
      <c r="AR30361" s="24"/>
      <c r="AU30361" s="24"/>
    </row>
    <row r="30362">
      <c r="J30362" s="18"/>
      <c r="N30362" s="24"/>
      <c r="Q30362" s="24"/>
      <c r="T30362" s="24"/>
      <c r="W30362" s="24"/>
      <c r="Z30362" s="24"/>
      <c r="AC30362" s="24"/>
      <c r="AI30362" s="24"/>
      <c r="AL30362" s="24"/>
      <c r="AO30362" s="24"/>
      <c r="AR30362" s="24"/>
      <c r="AU30362" s="24"/>
    </row>
    <row r="30363">
      <c r="J30363" s="18"/>
      <c r="N30363" s="24"/>
      <c r="Q30363" s="24"/>
      <c r="T30363" s="24"/>
      <c r="W30363" s="24"/>
      <c r="Z30363" s="24"/>
      <c r="AC30363" s="24"/>
      <c r="AI30363" s="24"/>
      <c r="AL30363" s="24"/>
      <c r="AO30363" s="24"/>
      <c r="AR30363" s="24"/>
      <c r="AU30363" s="24"/>
    </row>
    <row r="30364">
      <c r="J30364" s="18"/>
      <c r="N30364" s="24"/>
      <c r="Q30364" s="24"/>
      <c r="T30364" s="24"/>
      <c r="W30364" s="24"/>
      <c r="Z30364" s="24"/>
      <c r="AC30364" s="24"/>
      <c r="AI30364" s="24"/>
      <c r="AL30364" s="24"/>
      <c r="AO30364" s="24"/>
      <c r="AR30364" s="24"/>
      <c r="AU30364" s="24"/>
    </row>
    <row r="30365">
      <c r="J30365" s="18"/>
      <c r="N30365" s="24"/>
      <c r="Q30365" s="24"/>
      <c r="T30365" s="24"/>
      <c r="W30365" s="24"/>
      <c r="Z30365" s="24"/>
      <c r="AC30365" s="24"/>
      <c r="AI30365" s="24"/>
      <c r="AL30365" s="24"/>
      <c r="AO30365" s="24"/>
      <c r="AR30365" s="24"/>
      <c r="AU30365" s="24"/>
    </row>
    <row r="30366">
      <c r="J30366" s="18"/>
      <c r="N30366" s="24"/>
      <c r="Q30366" s="24"/>
      <c r="T30366" s="24"/>
      <c r="W30366" s="24"/>
      <c r="Z30366" s="24"/>
      <c r="AC30366" s="24"/>
      <c r="AI30366" s="24"/>
      <c r="AL30366" s="24"/>
      <c r="AO30366" s="24"/>
      <c r="AR30366" s="24"/>
      <c r="AU30366" s="24"/>
    </row>
    <row r="30367">
      <c r="J30367" s="18"/>
      <c r="N30367" s="24"/>
      <c r="Q30367" s="24"/>
      <c r="T30367" s="24"/>
      <c r="W30367" s="24"/>
      <c r="Z30367" s="24"/>
      <c r="AC30367" s="24"/>
      <c r="AI30367" s="24"/>
      <c r="AL30367" s="24"/>
      <c r="AO30367" s="24"/>
      <c r="AR30367" s="24"/>
      <c r="AU30367" s="24"/>
    </row>
    <row r="30368">
      <c r="J30368" s="18"/>
      <c r="N30368" s="24"/>
      <c r="Q30368" s="24"/>
      <c r="T30368" s="24"/>
      <c r="W30368" s="24"/>
      <c r="Z30368" s="24"/>
      <c r="AC30368" s="24"/>
      <c r="AI30368" s="24"/>
      <c r="AL30368" s="24"/>
      <c r="AO30368" s="24"/>
      <c r="AR30368" s="24"/>
      <c r="AU30368" s="24"/>
    </row>
    <row r="30369">
      <c r="J30369" s="18"/>
      <c r="N30369" s="24"/>
      <c r="Q30369" s="24"/>
      <c r="T30369" s="24"/>
      <c r="W30369" s="24"/>
      <c r="Z30369" s="24"/>
      <c r="AC30369" s="24"/>
      <c r="AI30369" s="24"/>
      <c r="AL30369" s="24"/>
      <c r="AO30369" s="24"/>
      <c r="AR30369" s="24"/>
      <c r="AU30369" s="24"/>
    </row>
    <row r="30370">
      <c r="J30370" s="18"/>
      <c r="N30370" s="24"/>
      <c r="Q30370" s="24"/>
      <c r="T30370" s="24"/>
      <c r="W30370" s="24"/>
      <c r="Z30370" s="24"/>
      <c r="AC30370" s="24"/>
      <c r="AI30370" s="24"/>
      <c r="AL30370" s="24"/>
      <c r="AO30370" s="24"/>
      <c r="AR30370" s="24"/>
      <c r="AU30370" s="24"/>
    </row>
    <row r="30371">
      <c r="J30371" s="18"/>
      <c r="N30371" s="24"/>
      <c r="Q30371" s="24"/>
      <c r="T30371" s="24"/>
      <c r="W30371" s="24"/>
      <c r="Z30371" s="24"/>
      <c r="AC30371" s="24"/>
      <c r="AI30371" s="24"/>
      <c r="AL30371" s="24"/>
      <c r="AO30371" s="24"/>
      <c r="AR30371" s="24"/>
      <c r="AU30371" s="24"/>
    </row>
    <row r="30372">
      <c r="J30372" s="18"/>
      <c r="N30372" s="24"/>
      <c r="Q30372" s="24"/>
      <c r="T30372" s="24"/>
      <c r="W30372" s="24"/>
      <c r="Z30372" s="24"/>
      <c r="AC30372" s="24"/>
      <c r="AI30372" s="24"/>
      <c r="AL30372" s="24"/>
      <c r="AO30372" s="24"/>
      <c r="AR30372" s="24"/>
      <c r="AU30372" s="24"/>
    </row>
    <row r="30373">
      <c r="J30373" s="18"/>
      <c r="N30373" s="24"/>
      <c r="Q30373" s="24"/>
      <c r="T30373" s="24"/>
      <c r="W30373" s="24"/>
      <c r="Z30373" s="24"/>
      <c r="AC30373" s="24"/>
      <c r="AI30373" s="24"/>
      <c r="AL30373" s="24"/>
      <c r="AO30373" s="24"/>
      <c r="AR30373" s="24"/>
      <c r="AU30373" s="24"/>
    </row>
    <row r="30374">
      <c r="J30374" s="18"/>
      <c r="N30374" s="24"/>
      <c r="Q30374" s="24"/>
      <c r="T30374" s="24"/>
      <c r="W30374" s="24"/>
      <c r="Z30374" s="24"/>
      <c r="AC30374" s="24"/>
      <c r="AI30374" s="24"/>
      <c r="AL30374" s="24"/>
      <c r="AO30374" s="24"/>
      <c r="AR30374" s="24"/>
      <c r="AU30374" s="24"/>
    </row>
    <row r="30375">
      <c r="J30375" s="18"/>
      <c r="N30375" s="24"/>
      <c r="Q30375" s="24"/>
      <c r="T30375" s="24"/>
      <c r="W30375" s="24"/>
      <c r="Z30375" s="24"/>
      <c r="AC30375" s="24"/>
      <c r="AI30375" s="24"/>
      <c r="AL30375" s="24"/>
      <c r="AO30375" s="24"/>
      <c r="AR30375" s="24"/>
      <c r="AU30375" s="24"/>
    </row>
    <row r="30376">
      <c r="J30376" s="18"/>
      <c r="N30376" s="24"/>
      <c r="Q30376" s="24"/>
      <c r="T30376" s="24"/>
      <c r="W30376" s="24"/>
      <c r="Z30376" s="24"/>
      <c r="AC30376" s="24"/>
      <c r="AI30376" s="24"/>
      <c r="AL30376" s="24"/>
      <c r="AO30376" s="24"/>
      <c r="AR30376" s="24"/>
      <c r="AU30376" s="24"/>
    </row>
    <row r="30377">
      <c r="J30377" s="18"/>
      <c r="N30377" s="24"/>
      <c r="Q30377" s="24"/>
      <c r="T30377" s="24"/>
      <c r="W30377" s="24"/>
      <c r="Z30377" s="24"/>
      <c r="AC30377" s="24"/>
      <c r="AI30377" s="24"/>
      <c r="AL30377" s="24"/>
      <c r="AO30377" s="24"/>
      <c r="AR30377" s="24"/>
      <c r="AU30377" s="24"/>
    </row>
    <row r="30378">
      <c r="J30378" s="18"/>
      <c r="N30378" s="24"/>
      <c r="Q30378" s="24"/>
      <c r="T30378" s="24"/>
      <c r="W30378" s="24"/>
      <c r="Z30378" s="24"/>
      <c r="AC30378" s="24"/>
      <c r="AI30378" s="24"/>
      <c r="AL30378" s="24"/>
      <c r="AO30378" s="24"/>
      <c r="AR30378" s="24"/>
      <c r="AU30378" s="24"/>
    </row>
    <row r="30379">
      <c r="J30379" s="18"/>
      <c r="N30379" s="24"/>
      <c r="Q30379" s="24"/>
      <c r="T30379" s="24"/>
      <c r="W30379" s="24"/>
      <c r="Z30379" s="24"/>
      <c r="AC30379" s="24"/>
      <c r="AI30379" s="24"/>
      <c r="AL30379" s="24"/>
      <c r="AO30379" s="24"/>
      <c r="AR30379" s="24"/>
      <c r="AU30379" s="24"/>
    </row>
    <row r="30380">
      <c r="J30380" s="18"/>
      <c r="N30380" s="24"/>
      <c r="Q30380" s="24"/>
      <c r="T30380" s="24"/>
      <c r="W30380" s="24"/>
      <c r="Z30380" s="24"/>
      <c r="AC30380" s="24"/>
      <c r="AI30380" s="24"/>
      <c r="AL30380" s="24"/>
      <c r="AO30380" s="24"/>
      <c r="AR30380" s="24"/>
      <c r="AU30380" s="24"/>
    </row>
    <row r="30381">
      <c r="J30381" s="18"/>
      <c r="N30381" s="24"/>
      <c r="Q30381" s="24"/>
      <c r="T30381" s="24"/>
      <c r="W30381" s="24"/>
      <c r="Z30381" s="24"/>
      <c r="AC30381" s="24"/>
      <c r="AI30381" s="24"/>
      <c r="AL30381" s="24"/>
      <c r="AO30381" s="24"/>
      <c r="AR30381" s="24"/>
      <c r="AU30381" s="24"/>
    </row>
    <row r="30382">
      <c r="J30382" s="18"/>
      <c r="N30382" s="24"/>
      <c r="Q30382" s="24"/>
      <c r="T30382" s="24"/>
      <c r="W30382" s="24"/>
      <c r="Z30382" s="24"/>
      <c r="AC30382" s="24"/>
      <c r="AI30382" s="24"/>
      <c r="AL30382" s="24"/>
      <c r="AO30382" s="24"/>
      <c r="AR30382" s="24"/>
      <c r="AU30382" s="24"/>
    </row>
    <row r="30383">
      <c r="J30383" s="18"/>
      <c r="N30383" s="24"/>
      <c r="Q30383" s="24"/>
      <c r="T30383" s="24"/>
      <c r="W30383" s="24"/>
      <c r="Z30383" s="24"/>
      <c r="AC30383" s="24"/>
      <c r="AI30383" s="24"/>
      <c r="AL30383" s="24"/>
      <c r="AO30383" s="24"/>
      <c r="AR30383" s="24"/>
      <c r="AU30383" s="24"/>
    </row>
    <row r="30384">
      <c r="J30384" s="18"/>
      <c r="N30384" s="24"/>
      <c r="Q30384" s="24"/>
      <c r="T30384" s="24"/>
      <c r="W30384" s="24"/>
      <c r="Z30384" s="24"/>
      <c r="AC30384" s="24"/>
      <c r="AI30384" s="24"/>
      <c r="AL30384" s="24"/>
      <c r="AO30384" s="24"/>
      <c r="AR30384" s="24"/>
      <c r="AU30384" s="24"/>
    </row>
    <row r="30385">
      <c r="J30385" s="18"/>
      <c r="N30385" s="24"/>
      <c r="Q30385" s="24"/>
      <c r="T30385" s="24"/>
      <c r="W30385" s="24"/>
      <c r="Z30385" s="24"/>
      <c r="AC30385" s="24"/>
      <c r="AI30385" s="24"/>
      <c r="AL30385" s="24"/>
      <c r="AO30385" s="24"/>
      <c r="AR30385" s="24"/>
      <c r="AU30385" s="24"/>
    </row>
    <row r="30386">
      <c r="J30386" s="18"/>
      <c r="N30386" s="24"/>
      <c r="Q30386" s="24"/>
      <c r="T30386" s="24"/>
      <c r="W30386" s="24"/>
      <c r="Z30386" s="24"/>
      <c r="AC30386" s="24"/>
      <c r="AI30386" s="24"/>
      <c r="AL30386" s="24"/>
      <c r="AO30386" s="24"/>
      <c r="AR30386" s="24"/>
      <c r="AU30386" s="24"/>
    </row>
    <row r="30387">
      <c r="J30387" s="18"/>
      <c r="N30387" s="24"/>
      <c r="Q30387" s="24"/>
      <c r="T30387" s="24"/>
      <c r="W30387" s="24"/>
      <c r="Z30387" s="24"/>
      <c r="AC30387" s="24"/>
      <c r="AI30387" s="24"/>
      <c r="AL30387" s="24"/>
      <c r="AO30387" s="24"/>
      <c r="AR30387" s="24"/>
      <c r="AU30387" s="24"/>
    </row>
    <row r="30388">
      <c r="J30388" s="18"/>
      <c r="N30388" s="24"/>
      <c r="Q30388" s="24"/>
      <c r="T30388" s="24"/>
      <c r="W30388" s="24"/>
      <c r="Z30388" s="24"/>
      <c r="AC30388" s="24"/>
      <c r="AI30388" s="24"/>
      <c r="AL30388" s="24"/>
      <c r="AO30388" s="24"/>
      <c r="AR30388" s="24"/>
      <c r="AU30388" s="24"/>
    </row>
    <row r="30389">
      <c r="J30389" s="18"/>
      <c r="N30389" s="24"/>
      <c r="Q30389" s="24"/>
      <c r="T30389" s="24"/>
      <c r="W30389" s="24"/>
      <c r="Z30389" s="24"/>
      <c r="AC30389" s="24"/>
      <c r="AI30389" s="24"/>
      <c r="AL30389" s="24"/>
      <c r="AO30389" s="24"/>
      <c r="AR30389" s="24"/>
      <c r="AU30389" s="24"/>
    </row>
    <row r="30390">
      <c r="J30390" s="18"/>
      <c r="N30390" s="24"/>
      <c r="Q30390" s="24"/>
      <c r="T30390" s="24"/>
      <c r="W30390" s="24"/>
      <c r="Z30390" s="24"/>
      <c r="AC30390" s="24"/>
      <c r="AI30390" s="24"/>
      <c r="AL30390" s="24"/>
      <c r="AO30390" s="24"/>
      <c r="AR30390" s="24"/>
      <c r="AU30390" s="24"/>
    </row>
    <row r="30391">
      <c r="J30391" s="18"/>
      <c r="N30391" s="24"/>
      <c r="Q30391" s="24"/>
      <c r="T30391" s="24"/>
      <c r="W30391" s="24"/>
      <c r="Z30391" s="24"/>
      <c r="AC30391" s="24"/>
      <c r="AI30391" s="24"/>
      <c r="AL30391" s="24"/>
      <c r="AO30391" s="24"/>
      <c r="AR30391" s="24"/>
      <c r="AU30391" s="24"/>
    </row>
    <row r="30392">
      <c r="J30392" s="18"/>
      <c r="N30392" s="24"/>
      <c r="Q30392" s="24"/>
      <c r="T30392" s="24"/>
      <c r="W30392" s="24"/>
      <c r="Z30392" s="24"/>
      <c r="AC30392" s="24"/>
      <c r="AI30392" s="24"/>
      <c r="AL30392" s="24"/>
      <c r="AO30392" s="24"/>
      <c r="AR30392" s="24"/>
      <c r="AU30392" s="24"/>
    </row>
    <row r="30393">
      <c r="J30393" s="18"/>
      <c r="N30393" s="24"/>
      <c r="Q30393" s="24"/>
      <c r="T30393" s="24"/>
      <c r="W30393" s="24"/>
      <c r="Z30393" s="24"/>
      <c r="AC30393" s="24"/>
      <c r="AI30393" s="24"/>
      <c r="AL30393" s="24"/>
      <c r="AO30393" s="24"/>
      <c r="AR30393" s="24"/>
      <c r="AU30393" s="24"/>
    </row>
    <row r="30394">
      <c r="J30394" s="18"/>
      <c r="N30394" s="24"/>
      <c r="Q30394" s="24"/>
      <c r="T30394" s="24"/>
      <c r="W30394" s="24"/>
      <c r="Z30394" s="24"/>
      <c r="AC30394" s="24"/>
      <c r="AI30394" s="24"/>
      <c r="AL30394" s="24"/>
      <c r="AO30394" s="24"/>
      <c r="AR30394" s="24"/>
      <c r="AU30394" s="24"/>
    </row>
    <row r="30395">
      <c r="J30395" s="18"/>
      <c r="N30395" s="24"/>
      <c r="Q30395" s="24"/>
      <c r="T30395" s="24"/>
      <c r="W30395" s="24"/>
      <c r="Z30395" s="24"/>
      <c r="AC30395" s="24"/>
      <c r="AI30395" s="24"/>
      <c r="AL30395" s="24"/>
      <c r="AO30395" s="24"/>
      <c r="AR30395" s="24"/>
      <c r="AU30395" s="24"/>
    </row>
    <row r="30396">
      <c r="J30396" s="18"/>
      <c r="N30396" s="24"/>
      <c r="Q30396" s="24"/>
      <c r="T30396" s="24"/>
      <c r="W30396" s="24"/>
      <c r="Z30396" s="24"/>
      <c r="AC30396" s="24"/>
      <c r="AI30396" s="24"/>
      <c r="AL30396" s="24"/>
      <c r="AO30396" s="24"/>
      <c r="AR30396" s="24"/>
      <c r="AU30396" s="24"/>
    </row>
    <row r="30397">
      <c r="J30397" s="18"/>
      <c r="N30397" s="24"/>
      <c r="Q30397" s="24"/>
      <c r="T30397" s="24"/>
      <c r="W30397" s="24"/>
      <c r="Z30397" s="24"/>
      <c r="AC30397" s="24"/>
      <c r="AI30397" s="24"/>
      <c r="AL30397" s="24"/>
      <c r="AO30397" s="24"/>
      <c r="AR30397" s="24"/>
      <c r="AU30397" s="24"/>
    </row>
    <row r="30398">
      <c r="J30398" s="18"/>
      <c r="N30398" s="24"/>
      <c r="Q30398" s="24"/>
      <c r="T30398" s="24"/>
      <c r="W30398" s="24"/>
      <c r="Z30398" s="24"/>
      <c r="AC30398" s="24"/>
      <c r="AI30398" s="24"/>
      <c r="AL30398" s="24"/>
      <c r="AO30398" s="24"/>
      <c r="AR30398" s="24"/>
      <c r="AU30398" s="24"/>
    </row>
    <row r="30399">
      <c r="J30399" s="18"/>
      <c r="N30399" s="24"/>
      <c r="Q30399" s="24"/>
      <c r="T30399" s="24"/>
      <c r="W30399" s="24"/>
      <c r="Z30399" s="24"/>
      <c r="AC30399" s="24"/>
      <c r="AI30399" s="24"/>
      <c r="AL30399" s="24"/>
      <c r="AO30399" s="24"/>
      <c r="AR30399" s="24"/>
      <c r="AU30399" s="24"/>
    </row>
    <row r="30400">
      <c r="J30400" s="18"/>
      <c r="N30400" s="24"/>
      <c r="Q30400" s="24"/>
      <c r="T30400" s="24"/>
      <c r="W30400" s="24"/>
      <c r="Z30400" s="24"/>
      <c r="AC30400" s="24"/>
      <c r="AI30400" s="24"/>
      <c r="AL30400" s="24"/>
      <c r="AO30400" s="24"/>
      <c r="AR30400" s="24"/>
      <c r="AU30400" s="24"/>
    </row>
    <row r="30401">
      <c r="J30401" s="18"/>
      <c r="N30401" s="24"/>
      <c r="Q30401" s="24"/>
      <c r="T30401" s="24"/>
      <c r="W30401" s="24"/>
      <c r="Z30401" s="24"/>
      <c r="AC30401" s="24"/>
      <c r="AI30401" s="24"/>
      <c r="AL30401" s="24"/>
      <c r="AO30401" s="24"/>
      <c r="AR30401" s="24"/>
      <c r="AU30401" s="24"/>
    </row>
    <row r="30402">
      <c r="J30402" s="18"/>
      <c r="N30402" s="24"/>
      <c r="Q30402" s="24"/>
      <c r="T30402" s="24"/>
      <c r="W30402" s="24"/>
      <c r="Z30402" s="24"/>
      <c r="AC30402" s="24"/>
      <c r="AI30402" s="24"/>
      <c r="AL30402" s="24"/>
      <c r="AO30402" s="24"/>
      <c r="AR30402" s="24"/>
      <c r="AU30402" s="24"/>
    </row>
    <row r="30403">
      <c r="J30403" s="18"/>
      <c r="N30403" s="24"/>
      <c r="Q30403" s="24"/>
      <c r="T30403" s="24"/>
      <c r="W30403" s="24"/>
      <c r="Z30403" s="24"/>
      <c r="AC30403" s="24"/>
      <c r="AI30403" s="24"/>
      <c r="AL30403" s="24"/>
      <c r="AO30403" s="24"/>
      <c r="AR30403" s="24"/>
      <c r="AU30403" s="24"/>
    </row>
    <row r="30404">
      <c r="J30404" s="18"/>
      <c r="N30404" s="24"/>
      <c r="Q30404" s="24"/>
      <c r="T30404" s="24"/>
      <c r="W30404" s="24"/>
      <c r="Z30404" s="24"/>
      <c r="AC30404" s="24"/>
      <c r="AI30404" s="24"/>
      <c r="AL30404" s="24"/>
      <c r="AO30404" s="24"/>
      <c r="AR30404" s="24"/>
      <c r="AU30404" s="24"/>
    </row>
    <row r="30405">
      <c r="J30405" s="18"/>
      <c r="N30405" s="24"/>
      <c r="Q30405" s="24"/>
      <c r="T30405" s="24"/>
      <c r="W30405" s="24"/>
      <c r="Z30405" s="24"/>
      <c r="AC30405" s="24"/>
      <c r="AI30405" s="24"/>
      <c r="AL30405" s="24"/>
      <c r="AO30405" s="24"/>
      <c r="AR30405" s="24"/>
      <c r="AU30405" s="24"/>
    </row>
    <row r="30406">
      <c r="J30406" s="18"/>
      <c r="N30406" s="24"/>
      <c r="Q30406" s="24"/>
      <c r="T30406" s="24"/>
      <c r="W30406" s="24"/>
      <c r="Z30406" s="24"/>
      <c r="AC30406" s="24"/>
      <c r="AI30406" s="24"/>
      <c r="AL30406" s="24"/>
      <c r="AO30406" s="24"/>
      <c r="AR30406" s="24"/>
      <c r="AU30406" s="24"/>
    </row>
    <row r="30407">
      <c r="J30407" s="18"/>
      <c r="N30407" s="24"/>
      <c r="Q30407" s="24"/>
      <c r="T30407" s="24"/>
      <c r="W30407" s="24"/>
      <c r="Z30407" s="24"/>
      <c r="AC30407" s="24"/>
      <c r="AI30407" s="24"/>
      <c r="AL30407" s="24"/>
      <c r="AO30407" s="24"/>
      <c r="AR30407" s="24"/>
      <c r="AU30407" s="24"/>
    </row>
    <row r="30408">
      <c r="J30408" s="18"/>
      <c r="N30408" s="24"/>
      <c r="Q30408" s="24"/>
      <c r="T30408" s="24"/>
      <c r="W30408" s="24"/>
      <c r="Z30408" s="24"/>
      <c r="AC30408" s="24"/>
      <c r="AI30408" s="24"/>
      <c r="AL30408" s="24"/>
      <c r="AO30408" s="24"/>
      <c r="AR30408" s="24"/>
      <c r="AU30408" s="24"/>
    </row>
    <row r="30409">
      <c r="J30409" s="18"/>
      <c r="N30409" s="24"/>
      <c r="Q30409" s="24"/>
      <c r="T30409" s="24"/>
      <c r="W30409" s="24"/>
      <c r="Z30409" s="24"/>
      <c r="AC30409" s="24"/>
      <c r="AI30409" s="24"/>
      <c r="AL30409" s="24"/>
      <c r="AO30409" s="24"/>
      <c r="AR30409" s="24"/>
      <c r="AU30409" s="24"/>
    </row>
    <row r="30410">
      <c r="J30410" s="18"/>
      <c r="N30410" s="24"/>
      <c r="Q30410" s="24"/>
      <c r="T30410" s="24"/>
      <c r="W30410" s="24"/>
      <c r="Z30410" s="24"/>
      <c r="AC30410" s="24"/>
      <c r="AI30410" s="24"/>
      <c r="AL30410" s="24"/>
      <c r="AO30410" s="24"/>
      <c r="AR30410" s="24"/>
      <c r="AU30410" s="24"/>
    </row>
    <row r="30411">
      <c r="J30411" s="18"/>
      <c r="N30411" s="24"/>
      <c r="Q30411" s="24"/>
      <c r="T30411" s="24"/>
      <c r="W30411" s="24"/>
      <c r="Z30411" s="24"/>
      <c r="AC30411" s="24"/>
      <c r="AI30411" s="24"/>
      <c r="AL30411" s="24"/>
      <c r="AO30411" s="24"/>
      <c r="AR30411" s="24"/>
      <c r="AU30411" s="24"/>
    </row>
    <row r="30412">
      <c r="J30412" s="18"/>
      <c r="N30412" s="24"/>
      <c r="Q30412" s="24"/>
      <c r="T30412" s="24"/>
      <c r="W30412" s="24"/>
      <c r="Z30412" s="24"/>
      <c r="AC30412" s="24"/>
      <c r="AI30412" s="24"/>
      <c r="AL30412" s="24"/>
      <c r="AO30412" s="24"/>
      <c r="AR30412" s="24"/>
      <c r="AU30412" s="24"/>
    </row>
    <row r="30413">
      <c r="J30413" s="18"/>
      <c r="N30413" s="24"/>
      <c r="Q30413" s="24"/>
      <c r="T30413" s="24"/>
      <c r="W30413" s="24"/>
      <c r="Z30413" s="24"/>
      <c r="AC30413" s="24"/>
      <c r="AI30413" s="24"/>
      <c r="AL30413" s="24"/>
      <c r="AO30413" s="24"/>
      <c r="AR30413" s="24"/>
      <c r="AU30413" s="24"/>
    </row>
    <row r="30414">
      <c r="J30414" s="18"/>
      <c r="N30414" s="24"/>
      <c r="Q30414" s="24"/>
      <c r="T30414" s="24"/>
      <c r="W30414" s="24"/>
      <c r="Z30414" s="24"/>
      <c r="AC30414" s="24"/>
      <c r="AI30414" s="24"/>
      <c r="AL30414" s="24"/>
      <c r="AO30414" s="24"/>
      <c r="AR30414" s="24"/>
      <c r="AU30414" s="24"/>
    </row>
    <row r="30415">
      <c r="J30415" s="18"/>
      <c r="N30415" s="24"/>
      <c r="Q30415" s="24"/>
      <c r="T30415" s="24"/>
      <c r="W30415" s="24"/>
      <c r="Z30415" s="24"/>
      <c r="AC30415" s="24"/>
      <c r="AI30415" s="24"/>
      <c r="AL30415" s="24"/>
      <c r="AO30415" s="24"/>
      <c r="AR30415" s="24"/>
      <c r="AU30415" s="24"/>
    </row>
    <row r="30416">
      <c r="J30416" s="18"/>
      <c r="N30416" s="24"/>
      <c r="Q30416" s="24"/>
      <c r="T30416" s="24"/>
      <c r="W30416" s="24"/>
      <c r="Z30416" s="24"/>
      <c r="AC30416" s="24"/>
      <c r="AI30416" s="24"/>
      <c r="AL30416" s="24"/>
      <c r="AO30416" s="24"/>
      <c r="AR30416" s="24"/>
      <c r="AU30416" s="24"/>
    </row>
    <row r="30417">
      <c r="J30417" s="18"/>
      <c r="N30417" s="24"/>
      <c r="Q30417" s="24"/>
      <c r="T30417" s="24"/>
      <c r="W30417" s="24"/>
      <c r="Z30417" s="24"/>
      <c r="AC30417" s="24"/>
      <c r="AI30417" s="24"/>
      <c r="AL30417" s="24"/>
      <c r="AO30417" s="24"/>
      <c r="AR30417" s="24"/>
      <c r="AU30417" s="24"/>
    </row>
    <row r="30418">
      <c r="J30418" s="18"/>
      <c r="N30418" s="24"/>
      <c r="Q30418" s="24"/>
      <c r="T30418" s="24"/>
      <c r="W30418" s="24"/>
      <c r="Z30418" s="24"/>
      <c r="AC30418" s="24"/>
      <c r="AI30418" s="24"/>
      <c r="AL30418" s="24"/>
      <c r="AO30418" s="24"/>
      <c r="AR30418" s="24"/>
      <c r="AU30418" s="24"/>
    </row>
    <row r="30419">
      <c r="J30419" s="18"/>
      <c r="N30419" s="24"/>
      <c r="Q30419" s="24"/>
      <c r="T30419" s="24"/>
      <c r="W30419" s="24"/>
      <c r="Z30419" s="24"/>
      <c r="AC30419" s="24"/>
      <c r="AI30419" s="24"/>
      <c r="AL30419" s="24"/>
      <c r="AO30419" s="24"/>
      <c r="AR30419" s="24"/>
      <c r="AU30419" s="24"/>
    </row>
    <row r="30420">
      <c r="J30420" s="18"/>
      <c r="N30420" s="24"/>
      <c r="Q30420" s="24"/>
      <c r="T30420" s="24"/>
      <c r="W30420" s="24"/>
      <c r="Z30420" s="24"/>
      <c r="AC30420" s="24"/>
      <c r="AI30420" s="24"/>
      <c r="AL30420" s="24"/>
      <c r="AO30420" s="24"/>
      <c r="AR30420" s="24"/>
      <c r="AU30420" s="24"/>
    </row>
    <row r="30421">
      <c r="J30421" s="18"/>
      <c r="N30421" s="24"/>
      <c r="Q30421" s="24"/>
      <c r="T30421" s="24"/>
      <c r="W30421" s="24"/>
      <c r="Z30421" s="24"/>
      <c r="AC30421" s="24"/>
      <c r="AI30421" s="24"/>
      <c r="AL30421" s="24"/>
      <c r="AO30421" s="24"/>
      <c r="AR30421" s="24"/>
      <c r="AU30421" s="24"/>
    </row>
    <row r="30422">
      <c r="J30422" s="18"/>
      <c r="N30422" s="24"/>
      <c r="Q30422" s="24"/>
      <c r="T30422" s="24"/>
      <c r="W30422" s="24"/>
      <c r="Z30422" s="24"/>
      <c r="AC30422" s="24"/>
      <c r="AI30422" s="24"/>
      <c r="AL30422" s="24"/>
      <c r="AO30422" s="24"/>
      <c r="AR30422" s="24"/>
      <c r="AU30422" s="24"/>
    </row>
    <row r="30423">
      <c r="J30423" s="18"/>
      <c r="N30423" s="24"/>
      <c r="Q30423" s="24"/>
      <c r="T30423" s="24"/>
      <c r="W30423" s="24"/>
      <c r="Z30423" s="24"/>
      <c r="AC30423" s="24"/>
      <c r="AI30423" s="24"/>
      <c r="AL30423" s="24"/>
      <c r="AO30423" s="24"/>
      <c r="AR30423" s="24"/>
      <c r="AU30423" s="24"/>
    </row>
    <row r="30424">
      <c r="J30424" s="18"/>
      <c r="N30424" s="24"/>
      <c r="Q30424" s="24"/>
      <c r="T30424" s="24"/>
      <c r="W30424" s="24"/>
      <c r="Z30424" s="24"/>
      <c r="AC30424" s="24"/>
      <c r="AI30424" s="24"/>
      <c r="AL30424" s="24"/>
      <c r="AO30424" s="24"/>
      <c r="AR30424" s="24"/>
      <c r="AU30424" s="24"/>
    </row>
    <row r="30425">
      <c r="J30425" s="18"/>
      <c r="N30425" s="24"/>
      <c r="Q30425" s="24"/>
      <c r="T30425" s="24"/>
      <c r="W30425" s="24"/>
      <c r="Z30425" s="24"/>
      <c r="AC30425" s="24"/>
      <c r="AI30425" s="24"/>
      <c r="AL30425" s="24"/>
      <c r="AO30425" s="24"/>
      <c r="AR30425" s="24"/>
      <c r="AU30425" s="24"/>
    </row>
    <row r="30426">
      <c r="J30426" s="18"/>
      <c r="N30426" s="24"/>
      <c r="Q30426" s="24"/>
      <c r="T30426" s="24"/>
      <c r="W30426" s="24"/>
      <c r="Z30426" s="24"/>
      <c r="AC30426" s="24"/>
      <c r="AI30426" s="24"/>
      <c r="AL30426" s="24"/>
      <c r="AO30426" s="24"/>
      <c r="AR30426" s="24"/>
      <c r="AU30426" s="24"/>
    </row>
    <row r="30427">
      <c r="J30427" s="18"/>
      <c r="N30427" s="24"/>
      <c r="Q30427" s="24"/>
      <c r="T30427" s="24"/>
      <c r="W30427" s="24"/>
      <c r="Z30427" s="24"/>
      <c r="AC30427" s="24"/>
      <c r="AI30427" s="24"/>
      <c r="AL30427" s="24"/>
      <c r="AO30427" s="24"/>
      <c r="AR30427" s="24"/>
      <c r="AU30427" s="24"/>
    </row>
    <row r="30428">
      <c r="J30428" s="18"/>
      <c r="N30428" s="24"/>
      <c r="Q30428" s="24"/>
      <c r="T30428" s="24"/>
      <c r="W30428" s="24"/>
      <c r="Z30428" s="24"/>
      <c r="AC30428" s="24"/>
      <c r="AI30428" s="24"/>
      <c r="AL30428" s="24"/>
      <c r="AO30428" s="24"/>
      <c r="AR30428" s="24"/>
      <c r="AU30428" s="24"/>
    </row>
    <row r="30429">
      <c r="J30429" s="18"/>
      <c r="N30429" s="24"/>
      <c r="Q30429" s="24"/>
      <c r="T30429" s="24"/>
      <c r="W30429" s="24"/>
      <c r="Z30429" s="24"/>
      <c r="AC30429" s="24"/>
      <c r="AI30429" s="24"/>
      <c r="AL30429" s="24"/>
      <c r="AO30429" s="24"/>
      <c r="AR30429" s="24"/>
      <c r="AU30429" s="24"/>
    </row>
    <row r="30430">
      <c r="J30430" s="18"/>
      <c r="N30430" s="24"/>
      <c r="Q30430" s="24"/>
      <c r="T30430" s="24"/>
      <c r="W30430" s="24"/>
      <c r="Z30430" s="24"/>
      <c r="AC30430" s="24"/>
      <c r="AI30430" s="24"/>
      <c r="AL30430" s="24"/>
      <c r="AO30430" s="24"/>
      <c r="AR30430" s="24"/>
      <c r="AU30430" s="24"/>
    </row>
    <row r="30431">
      <c r="J30431" s="18"/>
      <c r="N30431" s="24"/>
      <c r="Q30431" s="24"/>
      <c r="T30431" s="24"/>
      <c r="W30431" s="24"/>
      <c r="Z30431" s="24"/>
      <c r="AC30431" s="24"/>
      <c r="AI30431" s="24"/>
      <c r="AL30431" s="24"/>
      <c r="AO30431" s="24"/>
      <c r="AR30431" s="24"/>
      <c r="AU30431" s="24"/>
    </row>
    <row r="30432">
      <c r="J30432" s="18"/>
      <c r="N30432" s="24"/>
      <c r="Q30432" s="24"/>
      <c r="T30432" s="24"/>
      <c r="W30432" s="24"/>
      <c r="Z30432" s="24"/>
      <c r="AC30432" s="24"/>
      <c r="AI30432" s="24"/>
      <c r="AL30432" s="24"/>
      <c r="AO30432" s="24"/>
      <c r="AR30432" s="24"/>
      <c r="AU30432" s="24"/>
    </row>
    <row r="30433">
      <c r="J30433" s="18"/>
      <c r="N30433" s="24"/>
      <c r="Q30433" s="24"/>
      <c r="T30433" s="24"/>
      <c r="W30433" s="24"/>
      <c r="Z30433" s="24"/>
      <c r="AC30433" s="24"/>
      <c r="AI30433" s="24"/>
      <c r="AL30433" s="24"/>
      <c r="AO30433" s="24"/>
      <c r="AR30433" s="24"/>
      <c r="AU30433" s="24"/>
    </row>
    <row r="30434">
      <c r="J30434" s="18"/>
      <c r="N30434" s="24"/>
      <c r="Q30434" s="24"/>
      <c r="T30434" s="24"/>
      <c r="W30434" s="24"/>
      <c r="Z30434" s="24"/>
      <c r="AC30434" s="24"/>
      <c r="AI30434" s="24"/>
      <c r="AL30434" s="24"/>
      <c r="AO30434" s="24"/>
      <c r="AR30434" s="24"/>
      <c r="AU30434" s="24"/>
    </row>
    <row r="30435">
      <c r="J30435" s="18"/>
      <c r="N30435" s="24"/>
      <c r="Q30435" s="24"/>
      <c r="T30435" s="24"/>
      <c r="W30435" s="24"/>
      <c r="Z30435" s="24"/>
      <c r="AC30435" s="24"/>
      <c r="AI30435" s="24"/>
      <c r="AL30435" s="24"/>
      <c r="AO30435" s="24"/>
      <c r="AR30435" s="24"/>
      <c r="AU30435" s="24"/>
    </row>
    <row r="30436">
      <c r="J30436" s="18"/>
      <c r="N30436" s="24"/>
      <c r="Q30436" s="24"/>
      <c r="T30436" s="24"/>
      <c r="W30436" s="24"/>
      <c r="Z30436" s="24"/>
      <c r="AC30436" s="24"/>
      <c r="AI30436" s="24"/>
      <c r="AL30436" s="24"/>
      <c r="AO30436" s="24"/>
      <c r="AR30436" s="24"/>
      <c r="AU30436" s="24"/>
    </row>
    <row r="30437">
      <c r="J30437" s="18"/>
      <c r="N30437" s="24"/>
      <c r="Q30437" s="24"/>
      <c r="T30437" s="24"/>
      <c r="W30437" s="24"/>
      <c r="Z30437" s="24"/>
      <c r="AC30437" s="24"/>
      <c r="AI30437" s="24"/>
      <c r="AL30437" s="24"/>
      <c r="AO30437" s="24"/>
      <c r="AR30437" s="24"/>
      <c r="AU30437" s="24"/>
    </row>
    <row r="30438">
      <c r="J30438" s="18"/>
      <c r="N30438" s="24"/>
      <c r="Q30438" s="24"/>
      <c r="T30438" s="24"/>
      <c r="W30438" s="24"/>
      <c r="Z30438" s="24"/>
      <c r="AC30438" s="24"/>
      <c r="AI30438" s="24"/>
      <c r="AL30438" s="24"/>
      <c r="AO30438" s="24"/>
      <c r="AR30438" s="24"/>
      <c r="AU30438" s="24"/>
    </row>
    <row r="30439">
      <c r="J30439" s="18"/>
      <c r="N30439" s="24"/>
      <c r="Q30439" s="24"/>
      <c r="T30439" s="24"/>
      <c r="W30439" s="24"/>
      <c r="Z30439" s="24"/>
      <c r="AC30439" s="24"/>
      <c r="AI30439" s="24"/>
      <c r="AL30439" s="24"/>
      <c r="AO30439" s="24"/>
      <c r="AR30439" s="24"/>
      <c r="AU30439" s="24"/>
    </row>
    <row r="30440">
      <c r="J30440" s="18"/>
      <c r="N30440" s="24"/>
      <c r="Q30440" s="24"/>
      <c r="T30440" s="24"/>
      <c r="W30440" s="24"/>
      <c r="Z30440" s="24"/>
      <c r="AC30440" s="24"/>
      <c r="AI30440" s="24"/>
      <c r="AL30440" s="24"/>
      <c r="AO30440" s="24"/>
      <c r="AR30440" s="24"/>
      <c r="AU30440" s="24"/>
    </row>
    <row r="30441">
      <c r="J30441" s="18"/>
      <c r="N30441" s="24"/>
      <c r="Q30441" s="24"/>
      <c r="T30441" s="24"/>
      <c r="W30441" s="24"/>
      <c r="Z30441" s="24"/>
      <c r="AC30441" s="24"/>
      <c r="AI30441" s="24"/>
      <c r="AL30441" s="24"/>
      <c r="AO30441" s="24"/>
      <c r="AR30441" s="24"/>
      <c r="AU30441" s="24"/>
    </row>
    <row r="30442">
      <c r="J30442" s="18"/>
      <c r="N30442" s="24"/>
      <c r="Q30442" s="24"/>
      <c r="T30442" s="24"/>
      <c r="W30442" s="24"/>
      <c r="Z30442" s="24"/>
      <c r="AC30442" s="24"/>
      <c r="AI30442" s="24"/>
      <c r="AL30442" s="24"/>
      <c r="AO30442" s="24"/>
      <c r="AR30442" s="24"/>
      <c r="AU30442" s="24"/>
    </row>
    <row r="30443">
      <c r="J30443" s="18"/>
      <c r="N30443" s="24"/>
      <c r="Q30443" s="24"/>
      <c r="T30443" s="24"/>
      <c r="W30443" s="24"/>
      <c r="Z30443" s="24"/>
      <c r="AC30443" s="24"/>
      <c r="AI30443" s="24"/>
      <c r="AL30443" s="24"/>
      <c r="AO30443" s="24"/>
      <c r="AR30443" s="24"/>
      <c r="AU30443" s="24"/>
    </row>
    <row r="30444">
      <c r="J30444" s="18"/>
      <c r="N30444" s="24"/>
      <c r="Q30444" s="24"/>
      <c r="T30444" s="24"/>
      <c r="W30444" s="24"/>
      <c r="Z30444" s="24"/>
      <c r="AC30444" s="24"/>
      <c r="AI30444" s="24"/>
      <c r="AL30444" s="24"/>
      <c r="AO30444" s="24"/>
      <c r="AR30444" s="24"/>
      <c r="AU30444" s="24"/>
    </row>
    <row r="30445">
      <c r="J30445" s="18"/>
      <c r="N30445" s="24"/>
      <c r="Q30445" s="24"/>
      <c r="T30445" s="24"/>
      <c r="W30445" s="24"/>
      <c r="Z30445" s="24"/>
      <c r="AC30445" s="24"/>
      <c r="AI30445" s="24"/>
      <c r="AL30445" s="24"/>
      <c r="AO30445" s="24"/>
      <c r="AR30445" s="24"/>
      <c r="AU30445" s="24"/>
    </row>
    <row r="30446">
      <c r="J30446" s="18"/>
      <c r="N30446" s="24"/>
      <c r="Q30446" s="24"/>
      <c r="T30446" s="24"/>
      <c r="W30446" s="24"/>
      <c r="Z30446" s="24"/>
      <c r="AC30446" s="24"/>
      <c r="AI30446" s="24"/>
      <c r="AL30446" s="24"/>
      <c r="AO30446" s="24"/>
      <c r="AR30446" s="24"/>
      <c r="AU30446" s="24"/>
    </row>
    <row r="30447">
      <c r="J30447" s="18"/>
      <c r="N30447" s="24"/>
      <c r="Q30447" s="24"/>
      <c r="T30447" s="24"/>
      <c r="W30447" s="24"/>
      <c r="Z30447" s="24"/>
      <c r="AC30447" s="24"/>
      <c r="AI30447" s="24"/>
      <c r="AL30447" s="24"/>
      <c r="AO30447" s="24"/>
      <c r="AR30447" s="24"/>
      <c r="AU30447" s="24"/>
    </row>
    <row r="30448">
      <c r="J30448" s="18"/>
      <c r="N30448" s="24"/>
      <c r="Q30448" s="24"/>
      <c r="T30448" s="24"/>
      <c r="W30448" s="24"/>
      <c r="Z30448" s="24"/>
      <c r="AC30448" s="24"/>
      <c r="AI30448" s="24"/>
      <c r="AL30448" s="24"/>
      <c r="AO30448" s="24"/>
      <c r="AR30448" s="24"/>
      <c r="AU30448" s="24"/>
    </row>
    <row r="30449">
      <c r="J30449" s="18"/>
      <c r="N30449" s="24"/>
      <c r="Q30449" s="24"/>
      <c r="T30449" s="24"/>
      <c r="W30449" s="24"/>
      <c r="Z30449" s="24"/>
      <c r="AC30449" s="24"/>
      <c r="AI30449" s="24"/>
      <c r="AL30449" s="24"/>
      <c r="AO30449" s="24"/>
      <c r="AR30449" s="24"/>
      <c r="AU30449" s="24"/>
    </row>
    <row r="30450">
      <c r="J30450" s="18"/>
      <c r="N30450" s="24"/>
      <c r="Q30450" s="24"/>
      <c r="T30450" s="24"/>
      <c r="W30450" s="24"/>
      <c r="Z30450" s="24"/>
      <c r="AC30450" s="24"/>
      <c r="AI30450" s="24"/>
      <c r="AL30450" s="24"/>
      <c r="AO30450" s="24"/>
      <c r="AR30450" s="24"/>
      <c r="AU30450" s="24"/>
    </row>
    <row r="30451">
      <c r="J30451" s="18"/>
      <c r="N30451" s="24"/>
      <c r="Q30451" s="24"/>
      <c r="T30451" s="24"/>
      <c r="W30451" s="24"/>
      <c r="Z30451" s="24"/>
      <c r="AC30451" s="24"/>
      <c r="AI30451" s="24"/>
      <c r="AL30451" s="24"/>
      <c r="AO30451" s="24"/>
      <c r="AR30451" s="24"/>
      <c r="AU30451" s="24"/>
    </row>
    <row r="30452">
      <c r="J30452" s="18"/>
      <c r="N30452" s="24"/>
      <c r="Q30452" s="24"/>
      <c r="T30452" s="24"/>
      <c r="W30452" s="24"/>
      <c r="Z30452" s="24"/>
      <c r="AC30452" s="24"/>
      <c r="AI30452" s="24"/>
      <c r="AL30452" s="24"/>
      <c r="AO30452" s="24"/>
      <c r="AR30452" s="24"/>
      <c r="AU30452" s="24"/>
    </row>
    <row r="30453">
      <c r="J30453" s="18"/>
      <c r="N30453" s="24"/>
      <c r="Q30453" s="24"/>
      <c r="T30453" s="24"/>
      <c r="W30453" s="24"/>
      <c r="Z30453" s="24"/>
      <c r="AC30453" s="24"/>
      <c r="AI30453" s="24"/>
      <c r="AL30453" s="24"/>
      <c r="AO30453" s="24"/>
      <c r="AR30453" s="24"/>
      <c r="AU30453" s="24"/>
    </row>
    <row r="30454">
      <c r="J30454" s="18"/>
      <c r="N30454" s="24"/>
      <c r="Q30454" s="24"/>
      <c r="T30454" s="24"/>
      <c r="W30454" s="24"/>
      <c r="Z30454" s="24"/>
      <c r="AC30454" s="24"/>
      <c r="AI30454" s="24"/>
      <c r="AL30454" s="24"/>
      <c r="AO30454" s="24"/>
      <c r="AR30454" s="24"/>
      <c r="AU30454" s="24"/>
    </row>
    <row r="30455">
      <c r="J30455" s="18"/>
      <c r="N30455" s="24"/>
      <c r="Q30455" s="24"/>
      <c r="T30455" s="24"/>
      <c r="W30455" s="24"/>
      <c r="Z30455" s="24"/>
      <c r="AC30455" s="24"/>
      <c r="AI30455" s="24"/>
      <c r="AL30455" s="24"/>
      <c r="AO30455" s="24"/>
      <c r="AR30455" s="24"/>
      <c r="AU30455" s="24"/>
    </row>
    <row r="30456">
      <c r="J30456" s="18"/>
      <c r="N30456" s="24"/>
      <c r="Q30456" s="24"/>
      <c r="T30456" s="24"/>
      <c r="W30456" s="24"/>
      <c r="Z30456" s="24"/>
      <c r="AC30456" s="24"/>
      <c r="AI30456" s="24"/>
      <c r="AL30456" s="24"/>
      <c r="AO30456" s="24"/>
      <c r="AR30456" s="24"/>
      <c r="AU30456" s="24"/>
    </row>
    <row r="30457">
      <c r="J30457" s="18"/>
      <c r="N30457" s="24"/>
      <c r="Q30457" s="24"/>
      <c r="T30457" s="24"/>
      <c r="W30457" s="24"/>
      <c r="Z30457" s="24"/>
      <c r="AC30457" s="24"/>
      <c r="AI30457" s="24"/>
      <c r="AL30457" s="24"/>
      <c r="AO30457" s="24"/>
      <c r="AR30457" s="24"/>
      <c r="AU30457" s="24"/>
    </row>
    <row r="30458">
      <c r="J30458" s="18"/>
      <c r="N30458" s="24"/>
      <c r="Q30458" s="24"/>
      <c r="T30458" s="24"/>
      <c r="W30458" s="24"/>
      <c r="Z30458" s="24"/>
      <c r="AC30458" s="24"/>
      <c r="AI30458" s="24"/>
      <c r="AL30458" s="24"/>
      <c r="AO30458" s="24"/>
      <c r="AR30458" s="24"/>
      <c r="AU30458" s="24"/>
    </row>
    <row r="30459">
      <c r="J30459" s="18"/>
      <c r="N30459" s="24"/>
      <c r="Q30459" s="24"/>
      <c r="T30459" s="24"/>
      <c r="W30459" s="24"/>
      <c r="Z30459" s="24"/>
      <c r="AC30459" s="24"/>
      <c r="AI30459" s="24"/>
      <c r="AL30459" s="24"/>
      <c r="AO30459" s="24"/>
      <c r="AR30459" s="24"/>
      <c r="AU30459" s="24"/>
    </row>
    <row r="30460">
      <c r="J30460" s="18"/>
      <c r="N30460" s="24"/>
      <c r="Q30460" s="24"/>
      <c r="T30460" s="24"/>
      <c r="W30460" s="24"/>
      <c r="Z30460" s="24"/>
      <c r="AC30460" s="24"/>
      <c r="AI30460" s="24"/>
      <c r="AL30460" s="24"/>
      <c r="AO30460" s="24"/>
      <c r="AR30460" s="24"/>
      <c r="AU30460" s="24"/>
    </row>
    <row r="30461">
      <c r="J30461" s="18"/>
      <c r="N30461" s="24"/>
      <c r="Q30461" s="24"/>
      <c r="T30461" s="24"/>
      <c r="W30461" s="24"/>
      <c r="Z30461" s="24"/>
      <c r="AC30461" s="24"/>
      <c r="AI30461" s="24"/>
      <c r="AL30461" s="24"/>
      <c r="AO30461" s="24"/>
      <c r="AR30461" s="24"/>
      <c r="AU30461" s="24"/>
    </row>
    <row r="30462">
      <c r="J30462" s="18"/>
      <c r="N30462" s="24"/>
      <c r="Q30462" s="24"/>
      <c r="T30462" s="24"/>
      <c r="W30462" s="24"/>
      <c r="Z30462" s="24"/>
      <c r="AC30462" s="24"/>
      <c r="AI30462" s="24"/>
      <c r="AL30462" s="24"/>
      <c r="AO30462" s="24"/>
      <c r="AR30462" s="24"/>
      <c r="AU30462" s="24"/>
    </row>
    <row r="30463">
      <c r="J30463" s="18"/>
      <c r="N30463" s="24"/>
      <c r="Q30463" s="24"/>
      <c r="T30463" s="24"/>
      <c r="W30463" s="24"/>
      <c r="Z30463" s="24"/>
      <c r="AC30463" s="24"/>
      <c r="AI30463" s="24"/>
      <c r="AL30463" s="24"/>
      <c r="AO30463" s="24"/>
      <c r="AR30463" s="24"/>
      <c r="AU30463" s="24"/>
    </row>
    <row r="30464">
      <c r="J30464" s="18"/>
      <c r="N30464" s="24"/>
      <c r="Q30464" s="24"/>
      <c r="T30464" s="24"/>
      <c r="W30464" s="24"/>
      <c r="Z30464" s="24"/>
      <c r="AC30464" s="24"/>
      <c r="AI30464" s="24"/>
      <c r="AL30464" s="24"/>
      <c r="AO30464" s="24"/>
      <c r="AR30464" s="24"/>
      <c r="AU30464" s="24"/>
    </row>
    <row r="30465">
      <c r="J30465" s="18"/>
      <c r="N30465" s="24"/>
      <c r="Q30465" s="24"/>
      <c r="T30465" s="24"/>
      <c r="W30465" s="24"/>
      <c r="Z30465" s="24"/>
      <c r="AC30465" s="24"/>
      <c r="AI30465" s="24"/>
      <c r="AL30465" s="24"/>
      <c r="AO30465" s="24"/>
      <c r="AR30465" s="24"/>
      <c r="AU30465" s="24"/>
    </row>
    <row r="30466">
      <c r="J30466" s="18"/>
      <c r="N30466" s="24"/>
      <c r="Q30466" s="24"/>
      <c r="T30466" s="24"/>
      <c r="W30466" s="24"/>
      <c r="Z30466" s="24"/>
      <c r="AC30466" s="24"/>
      <c r="AI30466" s="24"/>
      <c r="AL30466" s="24"/>
      <c r="AO30466" s="24"/>
      <c r="AR30466" s="24"/>
      <c r="AU30466" s="24"/>
    </row>
    <row r="30467">
      <c r="J30467" s="18"/>
      <c r="N30467" s="24"/>
      <c r="Q30467" s="24"/>
      <c r="T30467" s="24"/>
      <c r="W30467" s="24"/>
      <c r="Z30467" s="24"/>
      <c r="AC30467" s="24"/>
      <c r="AI30467" s="24"/>
      <c r="AL30467" s="24"/>
      <c r="AO30467" s="24"/>
      <c r="AR30467" s="24"/>
      <c r="AU30467" s="24"/>
    </row>
    <row r="30468">
      <c r="J30468" s="18"/>
      <c r="N30468" s="24"/>
      <c r="Q30468" s="24"/>
      <c r="T30468" s="24"/>
      <c r="W30468" s="24"/>
      <c r="Z30468" s="24"/>
      <c r="AC30468" s="24"/>
      <c r="AI30468" s="24"/>
      <c r="AL30468" s="24"/>
      <c r="AO30468" s="24"/>
      <c r="AR30468" s="24"/>
      <c r="AU30468" s="24"/>
    </row>
    <row r="30469">
      <c r="J30469" s="18"/>
      <c r="N30469" s="24"/>
      <c r="Q30469" s="24"/>
      <c r="T30469" s="24"/>
      <c r="W30469" s="24"/>
      <c r="Z30469" s="24"/>
      <c r="AC30469" s="24"/>
      <c r="AI30469" s="24"/>
      <c r="AL30469" s="24"/>
      <c r="AO30469" s="24"/>
      <c r="AR30469" s="24"/>
      <c r="AU30469" s="24"/>
    </row>
    <row r="30470">
      <c r="J30470" s="18"/>
      <c r="N30470" s="24"/>
      <c r="Q30470" s="24"/>
      <c r="T30470" s="24"/>
      <c r="W30470" s="24"/>
      <c r="Z30470" s="24"/>
      <c r="AC30470" s="24"/>
      <c r="AI30470" s="24"/>
      <c r="AL30470" s="24"/>
      <c r="AO30470" s="24"/>
      <c r="AR30470" s="24"/>
      <c r="AU30470" s="24"/>
    </row>
    <row r="30471">
      <c r="J30471" s="18"/>
      <c r="N30471" s="24"/>
      <c r="Q30471" s="24"/>
      <c r="T30471" s="24"/>
      <c r="W30471" s="24"/>
      <c r="Z30471" s="24"/>
      <c r="AC30471" s="24"/>
      <c r="AI30471" s="24"/>
      <c r="AL30471" s="24"/>
      <c r="AO30471" s="24"/>
      <c r="AR30471" s="24"/>
      <c r="AU30471" s="24"/>
    </row>
    <row r="30472">
      <c r="J30472" s="18"/>
      <c r="N30472" s="24"/>
      <c r="Q30472" s="24"/>
      <c r="T30472" s="24"/>
      <c r="W30472" s="24"/>
      <c r="Z30472" s="24"/>
      <c r="AC30472" s="24"/>
      <c r="AI30472" s="24"/>
      <c r="AL30472" s="24"/>
      <c r="AO30472" s="24"/>
      <c r="AR30472" s="24"/>
      <c r="AU30472" s="24"/>
    </row>
    <row r="30473">
      <c r="J30473" s="18"/>
      <c r="N30473" s="24"/>
      <c r="Q30473" s="24"/>
      <c r="T30473" s="24"/>
      <c r="W30473" s="24"/>
      <c r="Z30473" s="24"/>
      <c r="AC30473" s="24"/>
      <c r="AI30473" s="24"/>
      <c r="AL30473" s="24"/>
      <c r="AO30473" s="24"/>
      <c r="AR30473" s="24"/>
      <c r="AU30473" s="24"/>
    </row>
    <row r="30474">
      <c r="J30474" s="18"/>
      <c r="N30474" s="24"/>
      <c r="Q30474" s="24"/>
      <c r="T30474" s="24"/>
      <c r="W30474" s="24"/>
      <c r="Z30474" s="24"/>
      <c r="AC30474" s="24"/>
      <c r="AI30474" s="24"/>
      <c r="AL30474" s="24"/>
      <c r="AO30474" s="24"/>
      <c r="AR30474" s="24"/>
      <c r="AU30474" s="24"/>
    </row>
    <row r="30475">
      <c r="J30475" s="18"/>
      <c r="N30475" s="24"/>
      <c r="Q30475" s="24"/>
      <c r="T30475" s="24"/>
      <c r="W30475" s="24"/>
      <c r="Z30475" s="24"/>
      <c r="AC30475" s="24"/>
      <c r="AI30475" s="24"/>
      <c r="AL30475" s="24"/>
      <c r="AO30475" s="24"/>
      <c r="AR30475" s="24"/>
      <c r="AU30475" s="24"/>
    </row>
    <row r="30476">
      <c r="J30476" s="18"/>
      <c r="N30476" s="24"/>
      <c r="Q30476" s="24"/>
      <c r="T30476" s="24"/>
      <c r="W30476" s="24"/>
      <c r="Z30476" s="24"/>
      <c r="AC30476" s="24"/>
      <c r="AI30476" s="24"/>
      <c r="AL30476" s="24"/>
      <c r="AO30476" s="24"/>
      <c r="AR30476" s="24"/>
      <c r="AU30476" s="24"/>
    </row>
    <row r="30477">
      <c r="J30477" s="18"/>
      <c r="N30477" s="24"/>
      <c r="Q30477" s="24"/>
      <c r="T30477" s="24"/>
      <c r="W30477" s="24"/>
      <c r="Z30477" s="24"/>
      <c r="AC30477" s="24"/>
      <c r="AI30477" s="24"/>
      <c r="AL30477" s="24"/>
      <c r="AO30477" s="24"/>
      <c r="AR30477" s="24"/>
      <c r="AU30477" s="24"/>
    </row>
    <row r="30478">
      <c r="J30478" s="18"/>
      <c r="N30478" s="24"/>
      <c r="Q30478" s="24"/>
      <c r="T30478" s="24"/>
      <c r="W30478" s="24"/>
      <c r="Z30478" s="24"/>
      <c r="AC30478" s="24"/>
      <c r="AI30478" s="24"/>
      <c r="AL30478" s="24"/>
      <c r="AO30478" s="24"/>
      <c r="AR30478" s="24"/>
      <c r="AU30478" s="24"/>
    </row>
    <row r="30479">
      <c r="J30479" s="18"/>
      <c r="N30479" s="24"/>
      <c r="Q30479" s="24"/>
      <c r="T30479" s="24"/>
      <c r="W30479" s="24"/>
      <c r="Z30479" s="24"/>
      <c r="AC30479" s="24"/>
      <c r="AI30479" s="24"/>
      <c r="AL30479" s="24"/>
      <c r="AO30479" s="24"/>
      <c r="AR30479" s="24"/>
      <c r="AU30479" s="24"/>
    </row>
    <row r="30480">
      <c r="J30480" s="18"/>
      <c r="N30480" s="24"/>
      <c r="Q30480" s="24"/>
      <c r="T30480" s="24"/>
      <c r="W30480" s="24"/>
      <c r="Z30480" s="24"/>
      <c r="AC30480" s="24"/>
      <c r="AI30480" s="24"/>
      <c r="AL30480" s="24"/>
      <c r="AO30480" s="24"/>
      <c r="AR30480" s="24"/>
      <c r="AU30480" s="24"/>
    </row>
    <row r="30481">
      <c r="J30481" s="18"/>
      <c r="N30481" s="24"/>
      <c r="Q30481" s="24"/>
      <c r="T30481" s="24"/>
      <c r="W30481" s="24"/>
      <c r="Z30481" s="24"/>
      <c r="AC30481" s="24"/>
      <c r="AI30481" s="24"/>
      <c r="AL30481" s="24"/>
      <c r="AO30481" s="24"/>
      <c r="AR30481" s="24"/>
      <c r="AU30481" s="24"/>
    </row>
    <row r="30482">
      <c r="J30482" s="18"/>
      <c r="N30482" s="24"/>
      <c r="Q30482" s="24"/>
      <c r="T30482" s="24"/>
      <c r="W30482" s="24"/>
      <c r="Z30482" s="24"/>
      <c r="AC30482" s="24"/>
      <c r="AI30482" s="24"/>
      <c r="AL30482" s="24"/>
      <c r="AO30482" s="24"/>
      <c r="AR30482" s="24"/>
      <c r="AU30482" s="24"/>
    </row>
    <row r="30483">
      <c r="J30483" s="18"/>
      <c r="N30483" s="24"/>
      <c r="Q30483" s="24"/>
      <c r="T30483" s="24"/>
      <c r="W30483" s="24"/>
      <c r="Z30483" s="24"/>
      <c r="AC30483" s="24"/>
      <c r="AI30483" s="24"/>
      <c r="AL30483" s="24"/>
      <c r="AO30483" s="24"/>
      <c r="AR30483" s="24"/>
      <c r="AU30483" s="24"/>
    </row>
    <row r="30484">
      <c r="J30484" s="18"/>
      <c r="N30484" s="24"/>
      <c r="Q30484" s="24"/>
      <c r="T30484" s="24"/>
      <c r="W30484" s="24"/>
      <c r="Z30484" s="24"/>
      <c r="AC30484" s="24"/>
      <c r="AI30484" s="24"/>
      <c r="AL30484" s="24"/>
      <c r="AO30484" s="24"/>
      <c r="AR30484" s="24"/>
      <c r="AU30484" s="24"/>
    </row>
    <row r="30485">
      <c r="J30485" s="18"/>
      <c r="N30485" s="24"/>
      <c r="Q30485" s="24"/>
      <c r="T30485" s="24"/>
      <c r="W30485" s="24"/>
      <c r="Z30485" s="24"/>
      <c r="AC30485" s="24"/>
      <c r="AI30485" s="24"/>
      <c r="AL30485" s="24"/>
      <c r="AO30485" s="24"/>
      <c r="AR30485" s="24"/>
      <c r="AU30485" s="24"/>
    </row>
    <row r="30486">
      <c r="J30486" s="18"/>
      <c r="N30486" s="24"/>
      <c r="Q30486" s="24"/>
      <c r="T30486" s="24"/>
      <c r="W30486" s="24"/>
      <c r="Z30486" s="24"/>
      <c r="AC30486" s="24"/>
      <c r="AI30486" s="24"/>
      <c r="AL30486" s="24"/>
      <c r="AO30486" s="24"/>
      <c r="AR30486" s="24"/>
      <c r="AU30486" s="24"/>
    </row>
    <row r="30487">
      <c r="J30487" s="18"/>
      <c r="N30487" s="24"/>
      <c r="Q30487" s="24"/>
      <c r="T30487" s="24"/>
      <c r="W30487" s="24"/>
      <c r="Z30487" s="24"/>
      <c r="AC30487" s="24"/>
      <c r="AI30487" s="24"/>
      <c r="AL30487" s="24"/>
      <c r="AO30487" s="24"/>
      <c r="AR30487" s="24"/>
      <c r="AU30487" s="24"/>
    </row>
    <row r="30488">
      <c r="J30488" s="18"/>
      <c r="N30488" s="24"/>
      <c r="Q30488" s="24"/>
      <c r="T30488" s="24"/>
      <c r="W30488" s="24"/>
      <c r="Z30488" s="24"/>
      <c r="AC30488" s="24"/>
      <c r="AI30488" s="24"/>
      <c r="AL30488" s="24"/>
      <c r="AO30488" s="24"/>
      <c r="AR30488" s="24"/>
      <c r="AU30488" s="24"/>
    </row>
    <row r="30489">
      <c r="J30489" s="18"/>
      <c r="N30489" s="24"/>
      <c r="Q30489" s="24"/>
      <c r="T30489" s="24"/>
      <c r="W30489" s="24"/>
      <c r="Z30489" s="24"/>
      <c r="AC30489" s="24"/>
      <c r="AI30489" s="24"/>
      <c r="AL30489" s="24"/>
      <c r="AO30489" s="24"/>
      <c r="AR30489" s="24"/>
      <c r="AU30489" s="24"/>
    </row>
    <row r="30490">
      <c r="J30490" s="18"/>
      <c r="N30490" s="24"/>
      <c r="Q30490" s="24"/>
      <c r="T30490" s="24"/>
      <c r="W30490" s="24"/>
      <c r="Z30490" s="24"/>
      <c r="AC30490" s="24"/>
      <c r="AI30490" s="24"/>
      <c r="AL30490" s="24"/>
      <c r="AO30490" s="24"/>
      <c r="AR30490" s="24"/>
      <c r="AU30490" s="24"/>
    </row>
    <row r="30491">
      <c r="J30491" s="18"/>
      <c r="N30491" s="24"/>
      <c r="Q30491" s="24"/>
      <c r="T30491" s="24"/>
      <c r="W30491" s="24"/>
      <c r="Z30491" s="24"/>
      <c r="AC30491" s="24"/>
      <c r="AI30491" s="24"/>
      <c r="AL30491" s="24"/>
      <c r="AO30491" s="24"/>
      <c r="AR30491" s="24"/>
      <c r="AU30491" s="24"/>
    </row>
    <row r="30492">
      <c r="J30492" s="18"/>
      <c r="N30492" s="24"/>
      <c r="Q30492" s="24"/>
      <c r="T30492" s="24"/>
      <c r="W30492" s="24"/>
      <c r="Z30492" s="24"/>
      <c r="AC30492" s="24"/>
      <c r="AI30492" s="24"/>
      <c r="AL30492" s="24"/>
      <c r="AO30492" s="24"/>
      <c r="AR30492" s="24"/>
      <c r="AU30492" s="24"/>
    </row>
    <row r="30493">
      <c r="J30493" s="18"/>
      <c r="N30493" s="24"/>
      <c r="Q30493" s="24"/>
      <c r="T30493" s="24"/>
      <c r="W30493" s="24"/>
      <c r="Z30493" s="24"/>
      <c r="AC30493" s="24"/>
      <c r="AI30493" s="24"/>
      <c r="AL30493" s="24"/>
      <c r="AO30493" s="24"/>
      <c r="AR30493" s="24"/>
      <c r="AU30493" s="24"/>
    </row>
    <row r="30494">
      <c r="J30494" s="18"/>
      <c r="N30494" s="24"/>
      <c r="Q30494" s="24"/>
      <c r="T30494" s="24"/>
      <c r="W30494" s="24"/>
      <c r="Z30494" s="24"/>
      <c r="AC30494" s="24"/>
      <c r="AI30494" s="24"/>
      <c r="AL30494" s="24"/>
      <c r="AO30494" s="24"/>
      <c r="AR30494" s="24"/>
      <c r="AU30494" s="24"/>
    </row>
    <row r="30495">
      <c r="J30495" s="18"/>
      <c r="N30495" s="24"/>
      <c r="Q30495" s="24"/>
      <c r="T30495" s="24"/>
      <c r="W30495" s="24"/>
      <c r="Z30495" s="24"/>
      <c r="AC30495" s="24"/>
      <c r="AI30495" s="24"/>
      <c r="AL30495" s="24"/>
      <c r="AO30495" s="24"/>
      <c r="AR30495" s="24"/>
      <c r="AU30495" s="24"/>
    </row>
    <row r="30496">
      <c r="J30496" s="18"/>
      <c r="N30496" s="24"/>
      <c r="Q30496" s="24"/>
      <c r="T30496" s="24"/>
      <c r="W30496" s="24"/>
      <c r="Z30496" s="24"/>
      <c r="AC30496" s="24"/>
      <c r="AI30496" s="24"/>
      <c r="AL30496" s="24"/>
      <c r="AO30496" s="24"/>
      <c r="AR30496" s="24"/>
      <c r="AU30496" s="24"/>
    </row>
    <row r="30497">
      <c r="J30497" s="18"/>
      <c r="N30497" s="24"/>
      <c r="Q30497" s="24"/>
      <c r="T30497" s="24"/>
      <c r="W30497" s="24"/>
      <c r="Z30497" s="24"/>
      <c r="AC30497" s="24"/>
      <c r="AI30497" s="24"/>
      <c r="AL30497" s="24"/>
      <c r="AO30497" s="24"/>
      <c r="AR30497" s="24"/>
      <c r="AU30497" s="24"/>
    </row>
    <row r="30498">
      <c r="J30498" s="18"/>
      <c r="N30498" s="24"/>
      <c r="Q30498" s="24"/>
      <c r="T30498" s="24"/>
      <c r="W30498" s="24"/>
      <c r="Z30498" s="24"/>
      <c r="AC30498" s="24"/>
      <c r="AI30498" s="24"/>
      <c r="AL30498" s="24"/>
      <c r="AO30498" s="24"/>
      <c r="AR30498" s="24"/>
      <c r="AU30498" s="24"/>
    </row>
    <row r="30499">
      <c r="J30499" s="18"/>
      <c r="N30499" s="24"/>
      <c r="Q30499" s="24"/>
      <c r="T30499" s="24"/>
      <c r="W30499" s="24"/>
      <c r="Z30499" s="24"/>
      <c r="AC30499" s="24"/>
      <c r="AI30499" s="24"/>
      <c r="AL30499" s="24"/>
      <c r="AO30499" s="24"/>
      <c r="AR30499" s="24"/>
      <c r="AU30499" s="24"/>
    </row>
    <row r="30500">
      <c r="J30500" s="18"/>
      <c r="N30500" s="24"/>
      <c r="Q30500" s="24"/>
      <c r="T30500" s="24"/>
      <c r="W30500" s="24"/>
      <c r="Z30500" s="24"/>
      <c r="AC30500" s="24"/>
      <c r="AI30500" s="24"/>
      <c r="AL30500" s="24"/>
      <c r="AO30500" s="24"/>
      <c r="AR30500" s="24"/>
      <c r="AU30500" s="24"/>
    </row>
    <row r="30501">
      <c r="J30501" s="18"/>
      <c r="N30501" s="24"/>
      <c r="Q30501" s="24"/>
      <c r="T30501" s="24"/>
      <c r="W30501" s="24"/>
      <c r="Z30501" s="24"/>
      <c r="AC30501" s="24"/>
      <c r="AI30501" s="24"/>
      <c r="AL30501" s="24"/>
      <c r="AO30501" s="24"/>
      <c r="AR30501" s="24"/>
      <c r="AU30501" s="24"/>
    </row>
    <row r="30502">
      <c r="J30502" s="18"/>
      <c r="N30502" s="24"/>
      <c r="Q30502" s="24"/>
      <c r="T30502" s="24"/>
      <c r="W30502" s="24"/>
      <c r="Z30502" s="24"/>
      <c r="AC30502" s="24"/>
      <c r="AI30502" s="24"/>
      <c r="AL30502" s="24"/>
      <c r="AO30502" s="24"/>
      <c r="AR30502" s="24"/>
      <c r="AU30502" s="24"/>
    </row>
    <row r="30503">
      <c r="J30503" s="18"/>
      <c r="N30503" s="24"/>
      <c r="Q30503" s="24"/>
      <c r="T30503" s="24"/>
      <c r="W30503" s="24"/>
      <c r="Z30503" s="24"/>
      <c r="AC30503" s="24"/>
      <c r="AI30503" s="24"/>
      <c r="AL30503" s="24"/>
      <c r="AO30503" s="24"/>
      <c r="AR30503" s="24"/>
      <c r="AU30503" s="24"/>
    </row>
    <row r="30504">
      <c r="J30504" s="18"/>
      <c r="N30504" s="24"/>
      <c r="Q30504" s="24"/>
      <c r="T30504" s="24"/>
      <c r="W30504" s="24"/>
      <c r="Z30504" s="24"/>
      <c r="AC30504" s="24"/>
      <c r="AI30504" s="24"/>
      <c r="AL30504" s="24"/>
      <c r="AO30504" s="24"/>
      <c r="AR30504" s="24"/>
      <c r="AU30504" s="24"/>
    </row>
    <row r="30505">
      <c r="J30505" s="18"/>
      <c r="N30505" s="24"/>
      <c r="Q30505" s="24"/>
      <c r="T30505" s="24"/>
      <c r="W30505" s="24"/>
      <c r="Z30505" s="24"/>
      <c r="AC30505" s="24"/>
      <c r="AI30505" s="24"/>
      <c r="AL30505" s="24"/>
      <c r="AO30505" s="24"/>
      <c r="AR30505" s="24"/>
      <c r="AU30505" s="24"/>
    </row>
    <row r="30506">
      <c r="J30506" s="18"/>
      <c r="N30506" s="24"/>
      <c r="Q30506" s="24"/>
      <c r="T30506" s="24"/>
      <c r="W30506" s="24"/>
      <c r="Z30506" s="24"/>
      <c r="AC30506" s="24"/>
      <c r="AI30506" s="24"/>
      <c r="AL30506" s="24"/>
      <c r="AO30506" s="24"/>
      <c r="AR30506" s="24"/>
      <c r="AU30506" s="24"/>
    </row>
    <row r="30507">
      <c r="J30507" s="18"/>
      <c r="N30507" s="24"/>
      <c r="Q30507" s="24"/>
      <c r="T30507" s="24"/>
      <c r="W30507" s="24"/>
      <c r="Z30507" s="24"/>
      <c r="AC30507" s="24"/>
      <c r="AI30507" s="24"/>
      <c r="AL30507" s="24"/>
      <c r="AO30507" s="24"/>
      <c r="AR30507" s="24"/>
      <c r="AU30507" s="24"/>
    </row>
    <row r="30508">
      <c r="J30508" s="18"/>
      <c r="N30508" s="24"/>
      <c r="Q30508" s="24"/>
      <c r="T30508" s="24"/>
      <c r="W30508" s="24"/>
      <c r="Z30508" s="24"/>
      <c r="AC30508" s="24"/>
      <c r="AI30508" s="24"/>
      <c r="AL30508" s="24"/>
      <c r="AO30508" s="24"/>
      <c r="AR30508" s="24"/>
      <c r="AU30508" s="24"/>
    </row>
    <row r="30509">
      <c r="J30509" s="18"/>
      <c r="N30509" s="24"/>
      <c r="Q30509" s="24"/>
      <c r="T30509" s="24"/>
      <c r="W30509" s="24"/>
      <c r="Z30509" s="24"/>
      <c r="AC30509" s="24"/>
      <c r="AI30509" s="24"/>
      <c r="AL30509" s="24"/>
      <c r="AO30509" s="24"/>
      <c r="AR30509" s="24"/>
      <c r="AU30509" s="24"/>
    </row>
    <row r="30510">
      <c r="J30510" s="18"/>
      <c r="N30510" s="24"/>
      <c r="Q30510" s="24"/>
      <c r="T30510" s="24"/>
      <c r="W30510" s="24"/>
      <c r="Z30510" s="24"/>
      <c r="AC30510" s="24"/>
      <c r="AI30510" s="24"/>
      <c r="AL30510" s="24"/>
      <c r="AO30510" s="24"/>
      <c r="AR30510" s="24"/>
      <c r="AU30510" s="24"/>
    </row>
    <row r="30511">
      <c r="J30511" s="18"/>
      <c r="N30511" s="24"/>
      <c r="Q30511" s="24"/>
      <c r="T30511" s="24"/>
      <c r="W30511" s="24"/>
      <c r="Z30511" s="24"/>
      <c r="AC30511" s="24"/>
      <c r="AI30511" s="24"/>
      <c r="AL30511" s="24"/>
      <c r="AO30511" s="24"/>
      <c r="AR30511" s="24"/>
      <c r="AU30511" s="24"/>
    </row>
    <row r="30512">
      <c r="J30512" s="18"/>
      <c r="N30512" s="24"/>
      <c r="Q30512" s="24"/>
      <c r="T30512" s="24"/>
      <c r="W30512" s="24"/>
      <c r="Z30512" s="24"/>
      <c r="AC30512" s="24"/>
      <c r="AI30512" s="24"/>
      <c r="AL30512" s="24"/>
      <c r="AO30512" s="24"/>
      <c r="AR30512" s="24"/>
      <c r="AU30512" s="24"/>
    </row>
    <row r="30513">
      <c r="J30513" s="18"/>
      <c r="N30513" s="24"/>
      <c r="Q30513" s="24"/>
      <c r="T30513" s="24"/>
      <c r="W30513" s="24"/>
      <c r="Z30513" s="24"/>
      <c r="AC30513" s="24"/>
      <c r="AI30513" s="24"/>
      <c r="AL30513" s="24"/>
      <c r="AO30513" s="24"/>
      <c r="AR30513" s="24"/>
      <c r="AU30513" s="24"/>
    </row>
    <row r="30514">
      <c r="J30514" s="18"/>
      <c r="N30514" s="24"/>
      <c r="Q30514" s="24"/>
      <c r="T30514" s="24"/>
      <c r="W30514" s="24"/>
      <c r="Z30514" s="24"/>
      <c r="AC30514" s="24"/>
      <c r="AI30514" s="24"/>
      <c r="AL30514" s="24"/>
      <c r="AO30514" s="24"/>
      <c r="AR30514" s="24"/>
      <c r="AU30514" s="24"/>
    </row>
    <row r="30515">
      <c r="J30515" s="18"/>
      <c r="N30515" s="24"/>
      <c r="Q30515" s="24"/>
      <c r="T30515" s="24"/>
      <c r="W30515" s="24"/>
      <c r="Z30515" s="24"/>
      <c r="AC30515" s="24"/>
      <c r="AI30515" s="24"/>
      <c r="AL30515" s="24"/>
      <c r="AO30515" s="24"/>
      <c r="AR30515" s="24"/>
      <c r="AU30515" s="24"/>
    </row>
    <row r="30516">
      <c r="J30516" s="18"/>
      <c r="N30516" s="24"/>
      <c r="Q30516" s="24"/>
      <c r="T30516" s="24"/>
      <c r="W30516" s="24"/>
      <c r="Z30516" s="24"/>
      <c r="AC30516" s="24"/>
      <c r="AI30516" s="24"/>
      <c r="AL30516" s="24"/>
      <c r="AO30516" s="24"/>
      <c r="AR30516" s="24"/>
      <c r="AU30516" s="24"/>
    </row>
    <row r="30517">
      <c r="J30517" s="18"/>
      <c r="N30517" s="24"/>
      <c r="Q30517" s="24"/>
      <c r="T30517" s="24"/>
      <c r="W30517" s="24"/>
      <c r="Z30517" s="24"/>
      <c r="AC30517" s="24"/>
      <c r="AI30517" s="24"/>
      <c r="AL30517" s="24"/>
      <c r="AO30517" s="24"/>
      <c r="AR30517" s="24"/>
      <c r="AU30517" s="24"/>
    </row>
    <row r="30518">
      <c r="J30518" s="18"/>
      <c r="N30518" s="24"/>
      <c r="Q30518" s="24"/>
      <c r="T30518" s="24"/>
      <c r="W30518" s="24"/>
      <c r="Z30518" s="24"/>
      <c r="AC30518" s="24"/>
      <c r="AI30518" s="24"/>
      <c r="AL30518" s="24"/>
      <c r="AO30518" s="24"/>
      <c r="AR30518" s="24"/>
      <c r="AU30518" s="24"/>
    </row>
    <row r="30519">
      <c r="J30519" s="18"/>
      <c r="N30519" s="24"/>
      <c r="Q30519" s="24"/>
      <c r="T30519" s="24"/>
      <c r="W30519" s="24"/>
      <c r="Z30519" s="24"/>
      <c r="AC30519" s="24"/>
      <c r="AI30519" s="24"/>
      <c r="AL30519" s="24"/>
      <c r="AO30519" s="24"/>
      <c r="AR30519" s="24"/>
      <c r="AU30519" s="24"/>
    </row>
    <row r="30520">
      <c r="J30520" s="18"/>
      <c r="N30520" s="24"/>
      <c r="Q30520" s="24"/>
      <c r="T30520" s="24"/>
      <c r="W30520" s="24"/>
      <c r="Z30520" s="24"/>
      <c r="AC30520" s="24"/>
      <c r="AI30520" s="24"/>
      <c r="AL30520" s="24"/>
      <c r="AO30520" s="24"/>
      <c r="AR30520" s="24"/>
      <c r="AU30520" s="24"/>
    </row>
    <row r="30521">
      <c r="J30521" s="18"/>
      <c r="N30521" s="24"/>
      <c r="Q30521" s="24"/>
      <c r="T30521" s="24"/>
      <c r="W30521" s="24"/>
      <c r="Z30521" s="24"/>
      <c r="AC30521" s="24"/>
      <c r="AI30521" s="24"/>
      <c r="AL30521" s="24"/>
      <c r="AO30521" s="24"/>
      <c r="AR30521" s="24"/>
      <c r="AU30521" s="24"/>
    </row>
    <row r="30522">
      <c r="J30522" s="18"/>
      <c r="N30522" s="24"/>
      <c r="Q30522" s="24"/>
      <c r="T30522" s="24"/>
      <c r="W30522" s="24"/>
      <c r="Z30522" s="24"/>
      <c r="AC30522" s="24"/>
      <c r="AI30522" s="24"/>
      <c r="AL30522" s="24"/>
      <c r="AO30522" s="24"/>
      <c r="AR30522" s="24"/>
      <c r="AU30522" s="24"/>
    </row>
    <row r="30523">
      <c r="J30523" s="18"/>
      <c r="N30523" s="24"/>
      <c r="Q30523" s="24"/>
      <c r="T30523" s="24"/>
      <c r="W30523" s="24"/>
      <c r="Z30523" s="24"/>
      <c r="AC30523" s="24"/>
      <c r="AI30523" s="24"/>
      <c r="AL30523" s="24"/>
      <c r="AO30523" s="24"/>
      <c r="AR30523" s="24"/>
      <c r="AU30523" s="24"/>
    </row>
    <row r="30524">
      <c r="J30524" s="18"/>
      <c r="N30524" s="24"/>
      <c r="Q30524" s="24"/>
      <c r="T30524" s="24"/>
      <c r="W30524" s="24"/>
      <c r="Z30524" s="24"/>
      <c r="AC30524" s="24"/>
      <c r="AI30524" s="24"/>
      <c r="AL30524" s="24"/>
      <c r="AO30524" s="24"/>
      <c r="AR30524" s="24"/>
      <c r="AU30524" s="24"/>
    </row>
    <row r="30525">
      <c r="J30525" s="18"/>
      <c r="N30525" s="24"/>
      <c r="Q30525" s="24"/>
      <c r="T30525" s="24"/>
      <c r="W30525" s="24"/>
      <c r="Z30525" s="24"/>
      <c r="AC30525" s="24"/>
      <c r="AI30525" s="24"/>
      <c r="AL30525" s="24"/>
      <c r="AO30525" s="24"/>
      <c r="AR30525" s="24"/>
      <c r="AU30525" s="24"/>
    </row>
    <row r="30526">
      <c r="J30526" s="18"/>
      <c r="N30526" s="24"/>
      <c r="Q30526" s="24"/>
      <c r="T30526" s="24"/>
      <c r="W30526" s="24"/>
      <c r="Z30526" s="24"/>
      <c r="AC30526" s="24"/>
      <c r="AI30526" s="24"/>
      <c r="AL30526" s="24"/>
      <c r="AO30526" s="24"/>
      <c r="AR30526" s="24"/>
      <c r="AU30526" s="24"/>
    </row>
    <row r="30527">
      <c r="J30527" s="18"/>
      <c r="N30527" s="24"/>
      <c r="Q30527" s="24"/>
      <c r="T30527" s="24"/>
      <c r="W30527" s="24"/>
      <c r="Z30527" s="24"/>
      <c r="AC30527" s="24"/>
      <c r="AI30527" s="24"/>
      <c r="AL30527" s="24"/>
      <c r="AO30527" s="24"/>
      <c r="AR30527" s="24"/>
      <c r="AU30527" s="24"/>
    </row>
    <row r="30528">
      <c r="J30528" s="18"/>
      <c r="N30528" s="24"/>
      <c r="Q30528" s="24"/>
      <c r="T30528" s="24"/>
      <c r="W30528" s="24"/>
      <c r="Z30528" s="24"/>
      <c r="AC30528" s="24"/>
      <c r="AI30528" s="24"/>
      <c r="AL30528" s="24"/>
      <c r="AO30528" s="24"/>
      <c r="AR30528" s="24"/>
      <c r="AU30528" s="24"/>
    </row>
    <row r="30529">
      <c r="J30529" s="18"/>
      <c r="N30529" s="24"/>
      <c r="Q30529" s="24"/>
      <c r="T30529" s="24"/>
      <c r="W30529" s="24"/>
      <c r="Z30529" s="24"/>
      <c r="AC30529" s="24"/>
      <c r="AI30529" s="24"/>
      <c r="AL30529" s="24"/>
      <c r="AO30529" s="24"/>
      <c r="AR30529" s="24"/>
      <c r="AU30529" s="24"/>
    </row>
    <row r="30530">
      <c r="J30530" s="18"/>
      <c r="N30530" s="24"/>
      <c r="Q30530" s="24"/>
      <c r="T30530" s="24"/>
      <c r="W30530" s="24"/>
      <c r="Z30530" s="24"/>
      <c r="AC30530" s="24"/>
      <c r="AI30530" s="24"/>
      <c r="AL30530" s="24"/>
      <c r="AO30530" s="24"/>
      <c r="AR30530" s="24"/>
      <c r="AU30530" s="24"/>
    </row>
    <row r="30531">
      <c r="J30531" s="18"/>
      <c r="N30531" s="24"/>
      <c r="Q30531" s="24"/>
      <c r="T30531" s="24"/>
      <c r="W30531" s="24"/>
      <c r="Z30531" s="24"/>
      <c r="AC30531" s="24"/>
      <c r="AI30531" s="24"/>
      <c r="AL30531" s="24"/>
      <c r="AO30531" s="24"/>
      <c r="AR30531" s="24"/>
      <c r="AU30531" s="24"/>
    </row>
    <row r="30532">
      <c r="J30532" s="18"/>
      <c r="N30532" s="24"/>
      <c r="Q30532" s="24"/>
      <c r="T30532" s="24"/>
      <c r="W30532" s="24"/>
      <c r="Z30532" s="24"/>
      <c r="AC30532" s="24"/>
      <c r="AI30532" s="24"/>
      <c r="AL30532" s="24"/>
      <c r="AO30532" s="24"/>
      <c r="AR30532" s="24"/>
      <c r="AU30532" s="24"/>
    </row>
    <row r="30533">
      <c r="J30533" s="18"/>
      <c r="N30533" s="24"/>
      <c r="Q30533" s="24"/>
      <c r="T30533" s="24"/>
      <c r="W30533" s="24"/>
      <c r="Z30533" s="24"/>
      <c r="AC30533" s="24"/>
      <c r="AI30533" s="24"/>
      <c r="AL30533" s="24"/>
      <c r="AO30533" s="24"/>
      <c r="AR30533" s="24"/>
      <c r="AU30533" s="24"/>
    </row>
    <row r="30534">
      <c r="J30534" s="18"/>
      <c r="N30534" s="24"/>
      <c r="Q30534" s="24"/>
      <c r="T30534" s="24"/>
      <c r="W30534" s="24"/>
      <c r="Z30534" s="24"/>
      <c r="AC30534" s="24"/>
      <c r="AI30534" s="24"/>
      <c r="AL30534" s="24"/>
      <c r="AO30534" s="24"/>
      <c r="AR30534" s="24"/>
      <c r="AU30534" s="24"/>
    </row>
    <row r="30535">
      <c r="J30535" s="18"/>
      <c r="N30535" s="24"/>
      <c r="Q30535" s="24"/>
      <c r="T30535" s="24"/>
      <c r="W30535" s="24"/>
      <c r="Z30535" s="24"/>
      <c r="AC30535" s="24"/>
      <c r="AI30535" s="24"/>
      <c r="AL30535" s="24"/>
      <c r="AO30535" s="24"/>
      <c r="AR30535" s="24"/>
      <c r="AU30535" s="24"/>
    </row>
    <row r="30536">
      <c r="J30536" s="18"/>
      <c r="N30536" s="24"/>
      <c r="Q30536" s="24"/>
      <c r="T30536" s="24"/>
      <c r="W30536" s="24"/>
      <c r="Z30536" s="24"/>
      <c r="AC30536" s="24"/>
      <c r="AI30536" s="24"/>
      <c r="AL30536" s="24"/>
      <c r="AO30536" s="24"/>
      <c r="AR30536" s="24"/>
      <c r="AU30536" s="24"/>
    </row>
    <row r="30537">
      <c r="J30537" s="18"/>
      <c r="N30537" s="24"/>
      <c r="Q30537" s="24"/>
      <c r="T30537" s="24"/>
      <c r="W30537" s="24"/>
      <c r="Z30537" s="24"/>
      <c r="AC30537" s="24"/>
      <c r="AI30537" s="24"/>
      <c r="AL30537" s="24"/>
      <c r="AO30537" s="24"/>
      <c r="AR30537" s="24"/>
      <c r="AU30537" s="24"/>
    </row>
    <row r="30538">
      <c r="J30538" s="18"/>
      <c r="N30538" s="24"/>
      <c r="Q30538" s="24"/>
      <c r="T30538" s="24"/>
      <c r="W30538" s="24"/>
      <c r="Z30538" s="24"/>
      <c r="AC30538" s="24"/>
      <c r="AI30538" s="24"/>
      <c r="AL30538" s="24"/>
      <c r="AO30538" s="24"/>
      <c r="AR30538" s="24"/>
      <c r="AU30538" s="24"/>
    </row>
    <row r="30539">
      <c r="J30539" s="18"/>
      <c r="N30539" s="24"/>
      <c r="Q30539" s="24"/>
      <c r="T30539" s="24"/>
      <c r="W30539" s="24"/>
      <c r="Z30539" s="24"/>
      <c r="AC30539" s="24"/>
      <c r="AI30539" s="24"/>
      <c r="AL30539" s="24"/>
      <c r="AO30539" s="24"/>
      <c r="AR30539" s="24"/>
      <c r="AU30539" s="24"/>
    </row>
    <row r="30540">
      <c r="J30540" s="18"/>
      <c r="N30540" s="24"/>
      <c r="Q30540" s="24"/>
      <c r="T30540" s="24"/>
      <c r="W30540" s="24"/>
      <c r="Z30540" s="24"/>
      <c r="AC30540" s="24"/>
      <c r="AI30540" s="24"/>
      <c r="AL30540" s="24"/>
      <c r="AO30540" s="24"/>
      <c r="AR30540" s="24"/>
      <c r="AU30540" s="24"/>
    </row>
    <row r="30541">
      <c r="J30541" s="18"/>
      <c r="N30541" s="24"/>
      <c r="Q30541" s="24"/>
      <c r="T30541" s="24"/>
      <c r="W30541" s="24"/>
      <c r="Z30541" s="24"/>
      <c r="AC30541" s="24"/>
      <c r="AI30541" s="24"/>
      <c r="AL30541" s="24"/>
      <c r="AO30541" s="24"/>
      <c r="AR30541" s="24"/>
      <c r="AU30541" s="24"/>
    </row>
    <row r="30542">
      <c r="J30542" s="18"/>
      <c r="N30542" s="24"/>
      <c r="Q30542" s="24"/>
      <c r="T30542" s="24"/>
      <c r="W30542" s="24"/>
      <c r="Z30542" s="24"/>
      <c r="AC30542" s="24"/>
      <c r="AI30542" s="24"/>
      <c r="AL30542" s="24"/>
      <c r="AO30542" s="24"/>
      <c r="AR30542" s="24"/>
      <c r="AU30542" s="24"/>
    </row>
    <row r="30543">
      <c r="J30543" s="18"/>
      <c r="N30543" s="24"/>
      <c r="Q30543" s="24"/>
      <c r="T30543" s="24"/>
      <c r="W30543" s="24"/>
      <c r="Z30543" s="24"/>
      <c r="AC30543" s="24"/>
      <c r="AI30543" s="24"/>
      <c r="AL30543" s="24"/>
      <c r="AO30543" s="24"/>
      <c r="AR30543" s="24"/>
      <c r="AU30543" s="24"/>
    </row>
    <row r="30544">
      <c r="J30544" s="18"/>
      <c r="N30544" s="24"/>
      <c r="Q30544" s="24"/>
      <c r="T30544" s="24"/>
      <c r="W30544" s="24"/>
      <c r="Z30544" s="24"/>
      <c r="AC30544" s="24"/>
      <c r="AI30544" s="24"/>
      <c r="AL30544" s="24"/>
      <c r="AO30544" s="24"/>
      <c r="AR30544" s="24"/>
      <c r="AU30544" s="24"/>
    </row>
    <row r="30545">
      <c r="J30545" s="18"/>
      <c r="N30545" s="24"/>
      <c r="Q30545" s="24"/>
      <c r="T30545" s="24"/>
      <c r="W30545" s="24"/>
      <c r="Z30545" s="24"/>
      <c r="AC30545" s="24"/>
      <c r="AI30545" s="24"/>
      <c r="AL30545" s="24"/>
      <c r="AO30545" s="24"/>
      <c r="AR30545" s="24"/>
      <c r="AU30545" s="24"/>
    </row>
    <row r="30546">
      <c r="J30546" s="18"/>
      <c r="N30546" s="24"/>
      <c r="Q30546" s="24"/>
      <c r="T30546" s="24"/>
      <c r="W30546" s="24"/>
      <c r="Z30546" s="24"/>
      <c r="AC30546" s="24"/>
      <c r="AI30546" s="24"/>
      <c r="AL30546" s="24"/>
      <c r="AO30546" s="24"/>
      <c r="AR30546" s="24"/>
      <c r="AU30546" s="24"/>
    </row>
    <row r="30547">
      <c r="J30547" s="18"/>
      <c r="N30547" s="24"/>
      <c r="Q30547" s="24"/>
      <c r="T30547" s="24"/>
      <c r="W30547" s="24"/>
      <c r="Z30547" s="24"/>
      <c r="AC30547" s="24"/>
      <c r="AI30547" s="24"/>
      <c r="AL30547" s="24"/>
      <c r="AO30547" s="24"/>
      <c r="AR30547" s="24"/>
      <c r="AU30547" s="24"/>
    </row>
    <row r="30548">
      <c r="J30548" s="18"/>
      <c r="N30548" s="24"/>
      <c r="Q30548" s="24"/>
      <c r="T30548" s="24"/>
      <c r="W30548" s="24"/>
      <c r="Z30548" s="24"/>
      <c r="AC30548" s="24"/>
      <c r="AI30548" s="24"/>
      <c r="AL30548" s="24"/>
      <c r="AO30548" s="24"/>
      <c r="AR30548" s="24"/>
      <c r="AU30548" s="24"/>
    </row>
    <row r="30549">
      <c r="J30549" s="18"/>
      <c r="N30549" s="24"/>
      <c r="Q30549" s="24"/>
      <c r="T30549" s="24"/>
      <c r="W30549" s="24"/>
      <c r="Z30549" s="24"/>
      <c r="AC30549" s="24"/>
      <c r="AI30549" s="24"/>
      <c r="AL30549" s="24"/>
      <c r="AO30549" s="24"/>
      <c r="AR30549" s="24"/>
      <c r="AU30549" s="24"/>
    </row>
    <row r="30550">
      <c r="J30550" s="18"/>
      <c r="N30550" s="24"/>
      <c r="Q30550" s="24"/>
      <c r="T30550" s="24"/>
      <c r="W30550" s="24"/>
      <c r="Z30550" s="24"/>
      <c r="AC30550" s="24"/>
      <c r="AI30550" s="24"/>
      <c r="AL30550" s="24"/>
      <c r="AO30550" s="24"/>
      <c r="AR30550" s="24"/>
      <c r="AU30550" s="24"/>
    </row>
    <row r="30551">
      <c r="J30551" s="18"/>
      <c r="N30551" s="24"/>
      <c r="Q30551" s="24"/>
      <c r="T30551" s="24"/>
      <c r="W30551" s="24"/>
      <c r="Z30551" s="24"/>
      <c r="AC30551" s="24"/>
      <c r="AI30551" s="24"/>
      <c r="AL30551" s="24"/>
      <c r="AO30551" s="24"/>
      <c r="AR30551" s="24"/>
      <c r="AU30551" s="24"/>
    </row>
    <row r="30552">
      <c r="J30552" s="18"/>
      <c r="N30552" s="24"/>
      <c r="Q30552" s="24"/>
      <c r="T30552" s="24"/>
      <c r="W30552" s="24"/>
      <c r="Z30552" s="24"/>
      <c r="AC30552" s="24"/>
      <c r="AI30552" s="24"/>
      <c r="AL30552" s="24"/>
      <c r="AO30552" s="24"/>
      <c r="AR30552" s="24"/>
      <c r="AU30552" s="24"/>
    </row>
    <row r="30553">
      <c r="J30553" s="18"/>
      <c r="N30553" s="24"/>
      <c r="Q30553" s="24"/>
      <c r="T30553" s="24"/>
      <c r="W30553" s="24"/>
      <c r="Z30553" s="24"/>
      <c r="AC30553" s="24"/>
      <c r="AI30553" s="24"/>
      <c r="AL30553" s="24"/>
      <c r="AO30553" s="24"/>
      <c r="AR30553" s="24"/>
      <c r="AU30553" s="24"/>
    </row>
    <row r="30554">
      <c r="J30554" s="18"/>
      <c r="N30554" s="24"/>
      <c r="Q30554" s="24"/>
      <c r="T30554" s="24"/>
      <c r="W30554" s="24"/>
      <c r="Z30554" s="24"/>
      <c r="AC30554" s="24"/>
      <c r="AI30554" s="24"/>
      <c r="AL30554" s="24"/>
      <c r="AO30554" s="24"/>
      <c r="AR30554" s="24"/>
      <c r="AU30554" s="24"/>
    </row>
    <row r="30555">
      <c r="J30555" s="18"/>
      <c r="N30555" s="24"/>
      <c r="Q30555" s="24"/>
      <c r="T30555" s="24"/>
      <c r="W30555" s="24"/>
      <c r="Z30555" s="24"/>
      <c r="AC30555" s="24"/>
      <c r="AI30555" s="24"/>
      <c r="AL30555" s="24"/>
      <c r="AO30555" s="24"/>
      <c r="AR30555" s="24"/>
      <c r="AU30555" s="24"/>
    </row>
    <row r="30556">
      <c r="J30556" s="18"/>
      <c r="N30556" s="24"/>
      <c r="Q30556" s="24"/>
      <c r="T30556" s="24"/>
      <c r="W30556" s="24"/>
      <c r="Z30556" s="24"/>
      <c r="AC30556" s="24"/>
      <c r="AI30556" s="24"/>
      <c r="AL30556" s="24"/>
      <c r="AO30556" s="24"/>
      <c r="AR30556" s="24"/>
      <c r="AU30556" s="24"/>
    </row>
    <row r="30557">
      <c r="J30557" s="18"/>
      <c r="N30557" s="24"/>
      <c r="Q30557" s="24"/>
      <c r="T30557" s="24"/>
      <c r="W30557" s="24"/>
      <c r="Z30557" s="24"/>
      <c r="AC30557" s="24"/>
      <c r="AI30557" s="24"/>
      <c r="AL30557" s="24"/>
      <c r="AO30557" s="24"/>
      <c r="AR30557" s="24"/>
      <c r="AU30557" s="24"/>
    </row>
    <row r="30558">
      <c r="J30558" s="18"/>
      <c r="N30558" s="24"/>
      <c r="Q30558" s="24"/>
      <c r="T30558" s="24"/>
      <c r="W30558" s="24"/>
      <c r="Z30558" s="24"/>
      <c r="AC30558" s="24"/>
      <c r="AI30558" s="24"/>
      <c r="AL30558" s="24"/>
      <c r="AO30558" s="24"/>
      <c r="AR30558" s="24"/>
      <c r="AU30558" s="24"/>
    </row>
    <row r="30559">
      <c r="J30559" s="18"/>
      <c r="N30559" s="24"/>
      <c r="Q30559" s="24"/>
      <c r="T30559" s="24"/>
      <c r="W30559" s="24"/>
      <c r="Z30559" s="24"/>
      <c r="AC30559" s="24"/>
      <c r="AI30559" s="24"/>
      <c r="AL30559" s="24"/>
      <c r="AO30559" s="24"/>
      <c r="AR30559" s="24"/>
      <c r="AU30559" s="24"/>
    </row>
    <row r="30560">
      <c r="J30560" s="18"/>
      <c r="N30560" s="24"/>
      <c r="Q30560" s="24"/>
      <c r="T30560" s="24"/>
      <c r="W30560" s="24"/>
      <c r="Z30560" s="24"/>
      <c r="AC30560" s="24"/>
      <c r="AI30560" s="24"/>
      <c r="AL30560" s="24"/>
      <c r="AO30560" s="24"/>
      <c r="AR30560" s="24"/>
      <c r="AU30560" s="24"/>
    </row>
    <row r="30561">
      <c r="J30561" s="18"/>
      <c r="N30561" s="24"/>
      <c r="Q30561" s="24"/>
      <c r="T30561" s="24"/>
      <c r="W30561" s="24"/>
      <c r="Z30561" s="24"/>
      <c r="AC30561" s="24"/>
      <c r="AI30561" s="24"/>
      <c r="AL30561" s="24"/>
      <c r="AO30561" s="24"/>
      <c r="AR30561" s="24"/>
      <c r="AU30561" s="24"/>
    </row>
    <row r="30562">
      <c r="J30562" s="18"/>
      <c r="N30562" s="24"/>
      <c r="Q30562" s="24"/>
      <c r="T30562" s="24"/>
      <c r="W30562" s="24"/>
      <c r="Z30562" s="24"/>
      <c r="AC30562" s="24"/>
      <c r="AI30562" s="24"/>
      <c r="AL30562" s="24"/>
      <c r="AO30562" s="24"/>
      <c r="AR30562" s="24"/>
      <c r="AU30562" s="24"/>
    </row>
    <row r="30563">
      <c r="J30563" s="18"/>
      <c r="N30563" s="24"/>
      <c r="Q30563" s="24"/>
      <c r="T30563" s="24"/>
      <c r="W30563" s="24"/>
      <c r="Z30563" s="24"/>
      <c r="AC30563" s="24"/>
      <c r="AI30563" s="24"/>
      <c r="AL30563" s="24"/>
      <c r="AO30563" s="24"/>
      <c r="AR30563" s="24"/>
      <c r="AU30563" s="24"/>
    </row>
    <row r="30564">
      <c r="J30564" s="18"/>
      <c r="N30564" s="24"/>
      <c r="Q30564" s="24"/>
      <c r="T30564" s="24"/>
      <c r="W30564" s="24"/>
      <c r="Z30564" s="24"/>
      <c r="AC30564" s="24"/>
      <c r="AI30564" s="24"/>
      <c r="AL30564" s="24"/>
      <c r="AO30564" s="24"/>
      <c r="AR30564" s="24"/>
      <c r="AU30564" s="24"/>
    </row>
    <row r="30565">
      <c r="J30565" s="18"/>
      <c r="N30565" s="24"/>
      <c r="Q30565" s="24"/>
      <c r="T30565" s="24"/>
      <c r="W30565" s="24"/>
      <c r="Z30565" s="24"/>
      <c r="AC30565" s="24"/>
      <c r="AI30565" s="24"/>
      <c r="AL30565" s="24"/>
      <c r="AO30565" s="24"/>
      <c r="AR30565" s="24"/>
      <c r="AU30565" s="24"/>
    </row>
    <row r="30566">
      <c r="J30566" s="18"/>
      <c r="N30566" s="24"/>
      <c r="Q30566" s="24"/>
      <c r="T30566" s="24"/>
      <c r="W30566" s="24"/>
      <c r="Z30566" s="24"/>
      <c r="AC30566" s="24"/>
      <c r="AI30566" s="24"/>
      <c r="AL30566" s="24"/>
      <c r="AO30566" s="24"/>
      <c r="AR30566" s="24"/>
      <c r="AU30566" s="24"/>
    </row>
    <row r="30567">
      <c r="J30567" s="18"/>
      <c r="N30567" s="24"/>
      <c r="Q30567" s="24"/>
      <c r="T30567" s="24"/>
      <c r="W30567" s="24"/>
      <c r="Z30567" s="24"/>
      <c r="AC30567" s="24"/>
      <c r="AI30567" s="24"/>
      <c r="AL30567" s="24"/>
      <c r="AO30567" s="24"/>
      <c r="AR30567" s="24"/>
      <c r="AU30567" s="24"/>
    </row>
    <row r="30568">
      <c r="J30568" s="18"/>
      <c r="N30568" s="24"/>
      <c r="Q30568" s="24"/>
      <c r="T30568" s="24"/>
      <c r="W30568" s="24"/>
      <c r="Z30568" s="24"/>
      <c r="AC30568" s="24"/>
      <c r="AI30568" s="24"/>
      <c r="AL30568" s="24"/>
      <c r="AO30568" s="24"/>
      <c r="AR30568" s="24"/>
      <c r="AU30568" s="24"/>
    </row>
    <row r="30569">
      <c r="J30569" s="18"/>
      <c r="N30569" s="24"/>
      <c r="Q30569" s="24"/>
      <c r="T30569" s="24"/>
      <c r="W30569" s="24"/>
      <c r="Z30569" s="24"/>
      <c r="AC30569" s="24"/>
      <c r="AI30569" s="24"/>
      <c r="AL30569" s="24"/>
      <c r="AO30569" s="24"/>
      <c r="AR30569" s="24"/>
      <c r="AU30569" s="24"/>
    </row>
    <row r="30570">
      <c r="J30570" s="18"/>
      <c r="N30570" s="24"/>
      <c r="Q30570" s="24"/>
      <c r="T30570" s="24"/>
      <c r="W30570" s="24"/>
      <c r="Z30570" s="24"/>
      <c r="AC30570" s="24"/>
      <c r="AI30570" s="24"/>
      <c r="AL30570" s="24"/>
      <c r="AO30570" s="24"/>
      <c r="AR30570" s="24"/>
      <c r="AU30570" s="24"/>
    </row>
    <row r="30571">
      <c r="J30571" s="18"/>
      <c r="N30571" s="24"/>
      <c r="Q30571" s="24"/>
      <c r="T30571" s="24"/>
      <c r="W30571" s="24"/>
      <c r="Z30571" s="24"/>
      <c r="AC30571" s="24"/>
      <c r="AI30571" s="24"/>
      <c r="AL30571" s="24"/>
      <c r="AO30571" s="24"/>
      <c r="AR30571" s="24"/>
      <c r="AU30571" s="24"/>
    </row>
    <row r="30572">
      <c r="J30572" s="18"/>
      <c r="N30572" s="24"/>
      <c r="Q30572" s="24"/>
      <c r="T30572" s="24"/>
      <c r="W30572" s="24"/>
      <c r="Z30572" s="24"/>
      <c r="AC30572" s="24"/>
      <c r="AI30572" s="24"/>
      <c r="AL30572" s="24"/>
      <c r="AO30572" s="24"/>
      <c r="AR30572" s="24"/>
      <c r="AU30572" s="24"/>
    </row>
    <row r="30573">
      <c r="J30573" s="18"/>
      <c r="N30573" s="24"/>
      <c r="Q30573" s="24"/>
      <c r="T30573" s="24"/>
      <c r="W30573" s="24"/>
      <c r="Z30573" s="24"/>
      <c r="AC30573" s="24"/>
      <c r="AI30573" s="24"/>
      <c r="AL30573" s="24"/>
      <c r="AO30573" s="24"/>
      <c r="AR30573" s="24"/>
      <c r="AU30573" s="24"/>
    </row>
    <row r="30574">
      <c r="J30574" s="18"/>
      <c r="N30574" s="24"/>
      <c r="Q30574" s="24"/>
      <c r="T30574" s="24"/>
      <c r="W30574" s="24"/>
      <c r="Z30574" s="24"/>
      <c r="AC30574" s="24"/>
      <c r="AI30574" s="24"/>
      <c r="AL30574" s="24"/>
      <c r="AO30574" s="24"/>
      <c r="AR30574" s="24"/>
      <c r="AU30574" s="24"/>
    </row>
    <row r="30575">
      <c r="J30575" s="18"/>
      <c r="N30575" s="24"/>
      <c r="Q30575" s="24"/>
      <c r="T30575" s="24"/>
      <c r="W30575" s="24"/>
      <c r="Z30575" s="24"/>
      <c r="AC30575" s="24"/>
      <c r="AI30575" s="24"/>
      <c r="AL30575" s="24"/>
      <c r="AO30575" s="24"/>
      <c r="AR30575" s="24"/>
      <c r="AU30575" s="24"/>
    </row>
    <row r="30576">
      <c r="J30576" s="18"/>
      <c r="N30576" s="24"/>
      <c r="Q30576" s="24"/>
      <c r="T30576" s="24"/>
      <c r="W30576" s="24"/>
      <c r="Z30576" s="24"/>
      <c r="AC30576" s="24"/>
      <c r="AI30576" s="24"/>
      <c r="AL30576" s="24"/>
      <c r="AO30576" s="24"/>
      <c r="AR30576" s="24"/>
      <c r="AU30576" s="24"/>
    </row>
    <row r="30577">
      <c r="J30577" s="18"/>
      <c r="N30577" s="24"/>
      <c r="Q30577" s="24"/>
      <c r="T30577" s="24"/>
      <c r="W30577" s="24"/>
      <c r="Z30577" s="24"/>
      <c r="AC30577" s="24"/>
      <c r="AI30577" s="24"/>
      <c r="AL30577" s="24"/>
      <c r="AO30577" s="24"/>
      <c r="AR30577" s="24"/>
      <c r="AU30577" s="24"/>
    </row>
    <row r="30578">
      <c r="J30578" s="18"/>
      <c r="N30578" s="24"/>
      <c r="Q30578" s="24"/>
      <c r="T30578" s="24"/>
      <c r="W30578" s="24"/>
      <c r="Z30578" s="24"/>
      <c r="AC30578" s="24"/>
      <c r="AI30578" s="24"/>
      <c r="AL30578" s="24"/>
      <c r="AO30578" s="24"/>
      <c r="AR30578" s="24"/>
      <c r="AU30578" s="24"/>
    </row>
    <row r="30579">
      <c r="J30579" s="18"/>
      <c r="N30579" s="24"/>
      <c r="Q30579" s="24"/>
      <c r="T30579" s="24"/>
      <c r="W30579" s="24"/>
      <c r="Z30579" s="24"/>
      <c r="AC30579" s="24"/>
      <c r="AI30579" s="24"/>
      <c r="AL30579" s="24"/>
      <c r="AO30579" s="24"/>
      <c r="AR30579" s="24"/>
      <c r="AU30579" s="24"/>
    </row>
    <row r="30580">
      <c r="J30580" s="18"/>
      <c r="N30580" s="24"/>
      <c r="Q30580" s="24"/>
      <c r="T30580" s="24"/>
      <c r="W30580" s="24"/>
      <c r="Z30580" s="24"/>
      <c r="AC30580" s="24"/>
      <c r="AI30580" s="24"/>
      <c r="AL30580" s="24"/>
      <c r="AO30580" s="24"/>
      <c r="AR30580" s="24"/>
      <c r="AU30580" s="24"/>
    </row>
    <row r="30581">
      <c r="J30581" s="18"/>
      <c r="N30581" s="24"/>
      <c r="Q30581" s="24"/>
      <c r="T30581" s="24"/>
      <c r="W30581" s="24"/>
      <c r="Z30581" s="24"/>
      <c r="AC30581" s="24"/>
      <c r="AI30581" s="24"/>
      <c r="AL30581" s="24"/>
      <c r="AO30581" s="24"/>
      <c r="AR30581" s="24"/>
      <c r="AU30581" s="24"/>
    </row>
    <row r="30582">
      <c r="J30582" s="18"/>
      <c r="N30582" s="24"/>
      <c r="Q30582" s="24"/>
      <c r="T30582" s="24"/>
      <c r="W30582" s="24"/>
      <c r="Z30582" s="24"/>
      <c r="AC30582" s="24"/>
      <c r="AI30582" s="24"/>
      <c r="AL30582" s="24"/>
      <c r="AO30582" s="24"/>
      <c r="AR30582" s="24"/>
      <c r="AU30582" s="24"/>
    </row>
    <row r="30583">
      <c r="J30583" s="18"/>
      <c r="N30583" s="24"/>
      <c r="Q30583" s="24"/>
      <c r="T30583" s="24"/>
      <c r="W30583" s="24"/>
      <c r="Z30583" s="24"/>
      <c r="AC30583" s="24"/>
      <c r="AI30583" s="24"/>
      <c r="AL30583" s="24"/>
      <c r="AO30583" s="24"/>
      <c r="AR30583" s="24"/>
      <c r="AU30583" s="24"/>
    </row>
    <row r="30584">
      <c r="J30584" s="18"/>
      <c r="N30584" s="24"/>
      <c r="Q30584" s="24"/>
      <c r="T30584" s="24"/>
      <c r="W30584" s="24"/>
      <c r="Z30584" s="24"/>
      <c r="AC30584" s="24"/>
      <c r="AI30584" s="24"/>
      <c r="AL30584" s="24"/>
      <c r="AO30584" s="24"/>
      <c r="AR30584" s="24"/>
      <c r="AU30584" s="24"/>
    </row>
    <row r="30585">
      <c r="J30585" s="18"/>
      <c r="N30585" s="24"/>
      <c r="Q30585" s="24"/>
      <c r="T30585" s="24"/>
      <c r="W30585" s="24"/>
      <c r="Z30585" s="24"/>
      <c r="AC30585" s="24"/>
      <c r="AI30585" s="24"/>
      <c r="AL30585" s="24"/>
      <c r="AO30585" s="24"/>
      <c r="AR30585" s="24"/>
      <c r="AU30585" s="24"/>
    </row>
    <row r="30586">
      <c r="J30586" s="18"/>
      <c r="N30586" s="24"/>
      <c r="Q30586" s="24"/>
      <c r="T30586" s="24"/>
      <c r="W30586" s="24"/>
      <c r="Z30586" s="24"/>
      <c r="AC30586" s="24"/>
      <c r="AI30586" s="24"/>
      <c r="AL30586" s="24"/>
      <c r="AO30586" s="24"/>
      <c r="AR30586" s="24"/>
      <c r="AU30586" s="24"/>
    </row>
    <row r="30587">
      <c r="J30587" s="18"/>
      <c r="N30587" s="24"/>
      <c r="Q30587" s="24"/>
      <c r="T30587" s="24"/>
      <c r="W30587" s="24"/>
      <c r="Z30587" s="24"/>
      <c r="AC30587" s="24"/>
      <c r="AI30587" s="24"/>
      <c r="AL30587" s="24"/>
      <c r="AO30587" s="24"/>
      <c r="AR30587" s="24"/>
      <c r="AU30587" s="24"/>
    </row>
    <row r="30588">
      <c r="J30588" s="18"/>
      <c r="N30588" s="24"/>
      <c r="Q30588" s="24"/>
      <c r="T30588" s="24"/>
      <c r="W30588" s="24"/>
      <c r="Z30588" s="24"/>
      <c r="AC30588" s="24"/>
      <c r="AI30588" s="24"/>
      <c r="AL30588" s="24"/>
      <c r="AO30588" s="24"/>
      <c r="AR30588" s="24"/>
      <c r="AU30588" s="24"/>
    </row>
    <row r="30589">
      <c r="J30589" s="18"/>
      <c r="N30589" s="24"/>
      <c r="Q30589" s="24"/>
      <c r="T30589" s="24"/>
      <c r="W30589" s="24"/>
      <c r="Z30589" s="24"/>
      <c r="AC30589" s="24"/>
      <c r="AI30589" s="24"/>
      <c r="AL30589" s="24"/>
      <c r="AO30589" s="24"/>
      <c r="AR30589" s="24"/>
      <c r="AU30589" s="24"/>
    </row>
    <row r="30590">
      <c r="J30590" s="18"/>
      <c r="N30590" s="24"/>
      <c r="Q30590" s="24"/>
      <c r="T30590" s="24"/>
      <c r="W30590" s="24"/>
      <c r="Z30590" s="24"/>
      <c r="AC30590" s="24"/>
      <c r="AI30590" s="24"/>
      <c r="AL30590" s="24"/>
      <c r="AO30590" s="24"/>
      <c r="AR30590" s="24"/>
      <c r="AU30590" s="24"/>
    </row>
    <row r="30591">
      <c r="J30591" s="18"/>
      <c r="N30591" s="24"/>
      <c r="Q30591" s="24"/>
      <c r="T30591" s="24"/>
      <c r="W30591" s="24"/>
      <c r="Z30591" s="24"/>
      <c r="AC30591" s="24"/>
      <c r="AI30591" s="24"/>
      <c r="AL30591" s="24"/>
      <c r="AO30591" s="24"/>
      <c r="AR30591" s="24"/>
      <c r="AU30591" s="24"/>
    </row>
    <row r="30592">
      <c r="J30592" s="18"/>
      <c r="N30592" s="24"/>
      <c r="Q30592" s="24"/>
      <c r="T30592" s="24"/>
      <c r="W30592" s="24"/>
      <c r="Z30592" s="24"/>
      <c r="AC30592" s="24"/>
      <c r="AI30592" s="24"/>
      <c r="AL30592" s="24"/>
      <c r="AO30592" s="24"/>
      <c r="AR30592" s="24"/>
      <c r="AU30592" s="24"/>
    </row>
    <row r="30593">
      <c r="J30593" s="18"/>
      <c r="N30593" s="24"/>
      <c r="Q30593" s="24"/>
      <c r="T30593" s="24"/>
      <c r="W30593" s="24"/>
      <c r="Z30593" s="24"/>
      <c r="AC30593" s="24"/>
      <c r="AI30593" s="24"/>
      <c r="AL30593" s="24"/>
      <c r="AO30593" s="24"/>
      <c r="AR30593" s="24"/>
      <c r="AU30593" s="24"/>
    </row>
    <row r="30594">
      <c r="J30594" s="18"/>
      <c r="N30594" s="24"/>
      <c r="Q30594" s="24"/>
      <c r="T30594" s="24"/>
      <c r="W30594" s="24"/>
      <c r="Z30594" s="24"/>
      <c r="AC30594" s="24"/>
      <c r="AI30594" s="24"/>
      <c r="AL30594" s="24"/>
      <c r="AO30594" s="24"/>
      <c r="AR30594" s="24"/>
      <c r="AU30594" s="24"/>
    </row>
    <row r="30595">
      <c r="J30595" s="18"/>
      <c r="N30595" s="24"/>
      <c r="Q30595" s="24"/>
      <c r="T30595" s="24"/>
      <c r="W30595" s="24"/>
      <c r="Z30595" s="24"/>
      <c r="AC30595" s="24"/>
      <c r="AI30595" s="24"/>
      <c r="AL30595" s="24"/>
      <c r="AO30595" s="24"/>
      <c r="AR30595" s="24"/>
      <c r="AU30595" s="24"/>
    </row>
    <row r="30596">
      <c r="J30596" s="18"/>
      <c r="N30596" s="24"/>
      <c r="Q30596" s="24"/>
      <c r="T30596" s="24"/>
      <c r="W30596" s="24"/>
      <c r="Z30596" s="24"/>
      <c r="AC30596" s="24"/>
      <c r="AI30596" s="24"/>
      <c r="AL30596" s="24"/>
      <c r="AO30596" s="24"/>
      <c r="AR30596" s="24"/>
      <c r="AU30596" s="24"/>
    </row>
    <row r="30597">
      <c r="J30597" s="18"/>
      <c r="N30597" s="24"/>
      <c r="Q30597" s="24"/>
      <c r="T30597" s="24"/>
      <c r="W30597" s="24"/>
      <c r="Z30597" s="24"/>
      <c r="AC30597" s="24"/>
      <c r="AI30597" s="24"/>
      <c r="AL30597" s="24"/>
      <c r="AO30597" s="24"/>
      <c r="AR30597" s="24"/>
      <c r="AU30597" s="24"/>
    </row>
    <row r="30598">
      <c r="J30598" s="18"/>
      <c r="N30598" s="24"/>
      <c r="Q30598" s="24"/>
      <c r="T30598" s="24"/>
      <c r="W30598" s="24"/>
      <c r="Z30598" s="24"/>
      <c r="AC30598" s="24"/>
      <c r="AI30598" s="24"/>
      <c r="AL30598" s="24"/>
      <c r="AO30598" s="24"/>
      <c r="AR30598" s="24"/>
      <c r="AU30598" s="24"/>
    </row>
    <row r="30599">
      <c r="J30599" s="18"/>
      <c r="N30599" s="24"/>
      <c r="Q30599" s="24"/>
      <c r="T30599" s="24"/>
      <c r="W30599" s="24"/>
      <c r="Z30599" s="24"/>
      <c r="AC30599" s="24"/>
      <c r="AI30599" s="24"/>
      <c r="AL30599" s="24"/>
      <c r="AO30599" s="24"/>
      <c r="AR30599" s="24"/>
      <c r="AU30599" s="24"/>
    </row>
    <row r="30600">
      <c r="J30600" s="18"/>
      <c r="N30600" s="24"/>
      <c r="Q30600" s="24"/>
      <c r="T30600" s="24"/>
      <c r="W30600" s="24"/>
      <c r="Z30600" s="24"/>
      <c r="AC30600" s="24"/>
      <c r="AI30600" s="24"/>
      <c r="AL30600" s="24"/>
      <c r="AO30600" s="24"/>
      <c r="AR30600" s="24"/>
      <c r="AU30600" s="24"/>
    </row>
    <row r="30601">
      <c r="J30601" s="18"/>
      <c r="N30601" s="24"/>
      <c r="Q30601" s="24"/>
      <c r="T30601" s="24"/>
      <c r="W30601" s="24"/>
      <c r="Z30601" s="24"/>
      <c r="AC30601" s="24"/>
      <c r="AI30601" s="24"/>
      <c r="AL30601" s="24"/>
      <c r="AO30601" s="24"/>
      <c r="AR30601" s="24"/>
      <c r="AU30601" s="24"/>
    </row>
    <row r="30602">
      <c r="J30602" s="18"/>
      <c r="N30602" s="24"/>
      <c r="Q30602" s="24"/>
      <c r="T30602" s="24"/>
      <c r="W30602" s="24"/>
      <c r="Z30602" s="24"/>
      <c r="AC30602" s="24"/>
      <c r="AI30602" s="24"/>
      <c r="AL30602" s="24"/>
      <c r="AO30602" s="24"/>
      <c r="AR30602" s="24"/>
      <c r="AU30602" s="24"/>
    </row>
    <row r="30603">
      <c r="J30603" s="18"/>
      <c r="N30603" s="24"/>
      <c r="Q30603" s="24"/>
      <c r="T30603" s="24"/>
      <c r="W30603" s="24"/>
      <c r="Z30603" s="24"/>
      <c r="AC30603" s="24"/>
      <c r="AI30603" s="24"/>
      <c r="AL30603" s="24"/>
      <c r="AO30603" s="24"/>
      <c r="AR30603" s="24"/>
      <c r="AU30603" s="24"/>
    </row>
    <row r="30604">
      <c r="J30604" s="18"/>
      <c r="N30604" s="24"/>
      <c r="Q30604" s="24"/>
      <c r="T30604" s="24"/>
      <c r="W30604" s="24"/>
      <c r="Z30604" s="24"/>
      <c r="AC30604" s="24"/>
      <c r="AI30604" s="24"/>
      <c r="AL30604" s="24"/>
      <c r="AO30604" s="24"/>
      <c r="AR30604" s="24"/>
      <c r="AU30604" s="24"/>
    </row>
    <row r="30605">
      <c r="J30605" s="18"/>
      <c r="N30605" s="24"/>
      <c r="Q30605" s="24"/>
      <c r="T30605" s="24"/>
      <c r="W30605" s="24"/>
      <c r="Z30605" s="24"/>
      <c r="AC30605" s="24"/>
      <c r="AI30605" s="24"/>
      <c r="AL30605" s="24"/>
      <c r="AO30605" s="24"/>
      <c r="AR30605" s="24"/>
      <c r="AU30605" s="24"/>
    </row>
    <row r="30606">
      <c r="J30606" s="18"/>
      <c r="N30606" s="24"/>
      <c r="Q30606" s="24"/>
      <c r="T30606" s="24"/>
      <c r="W30606" s="24"/>
      <c r="Z30606" s="24"/>
      <c r="AC30606" s="24"/>
      <c r="AI30606" s="24"/>
      <c r="AL30606" s="24"/>
      <c r="AO30606" s="24"/>
      <c r="AR30606" s="24"/>
      <c r="AU30606" s="24"/>
    </row>
    <row r="30607">
      <c r="J30607" s="18"/>
      <c r="N30607" s="24"/>
      <c r="Q30607" s="24"/>
      <c r="T30607" s="24"/>
      <c r="W30607" s="24"/>
      <c r="Z30607" s="24"/>
      <c r="AC30607" s="24"/>
      <c r="AI30607" s="24"/>
      <c r="AL30607" s="24"/>
      <c r="AO30607" s="24"/>
      <c r="AR30607" s="24"/>
      <c r="AU30607" s="24"/>
    </row>
    <row r="30608">
      <c r="J30608" s="18"/>
      <c r="N30608" s="24"/>
      <c r="Q30608" s="24"/>
      <c r="T30608" s="24"/>
      <c r="W30608" s="24"/>
      <c r="Z30608" s="24"/>
      <c r="AC30608" s="24"/>
      <c r="AI30608" s="24"/>
      <c r="AL30608" s="24"/>
      <c r="AO30608" s="24"/>
      <c r="AR30608" s="24"/>
      <c r="AU30608" s="24"/>
    </row>
    <row r="30609">
      <c r="J30609" s="18"/>
      <c r="N30609" s="24"/>
      <c r="Q30609" s="24"/>
      <c r="T30609" s="24"/>
      <c r="W30609" s="24"/>
      <c r="Z30609" s="24"/>
      <c r="AC30609" s="24"/>
      <c r="AI30609" s="24"/>
      <c r="AL30609" s="24"/>
      <c r="AO30609" s="24"/>
      <c r="AR30609" s="24"/>
      <c r="AU30609" s="24"/>
    </row>
    <row r="30610">
      <c r="J30610" s="18"/>
      <c r="N30610" s="24"/>
      <c r="Q30610" s="24"/>
      <c r="T30610" s="24"/>
      <c r="W30610" s="24"/>
      <c r="Z30610" s="24"/>
      <c r="AC30610" s="24"/>
      <c r="AI30610" s="24"/>
      <c r="AL30610" s="24"/>
      <c r="AO30610" s="24"/>
      <c r="AR30610" s="24"/>
      <c r="AU30610" s="24"/>
    </row>
    <row r="30611">
      <c r="J30611" s="18"/>
      <c r="N30611" s="24"/>
      <c r="Q30611" s="24"/>
      <c r="T30611" s="24"/>
      <c r="W30611" s="24"/>
      <c r="Z30611" s="24"/>
      <c r="AC30611" s="24"/>
      <c r="AI30611" s="24"/>
      <c r="AL30611" s="24"/>
      <c r="AO30611" s="24"/>
      <c r="AR30611" s="24"/>
      <c r="AU30611" s="24"/>
    </row>
    <row r="30612">
      <c r="J30612" s="18"/>
      <c r="N30612" s="24"/>
      <c r="Q30612" s="24"/>
      <c r="T30612" s="24"/>
      <c r="W30612" s="24"/>
      <c r="Z30612" s="24"/>
      <c r="AC30612" s="24"/>
      <c r="AI30612" s="24"/>
      <c r="AL30612" s="24"/>
      <c r="AO30612" s="24"/>
      <c r="AR30612" s="24"/>
      <c r="AU30612" s="24"/>
    </row>
    <row r="30613">
      <c r="J30613" s="18"/>
      <c r="N30613" s="24"/>
      <c r="Q30613" s="24"/>
      <c r="T30613" s="24"/>
      <c r="W30613" s="24"/>
      <c r="Z30613" s="24"/>
      <c r="AC30613" s="24"/>
      <c r="AI30613" s="24"/>
      <c r="AL30613" s="24"/>
      <c r="AO30613" s="24"/>
      <c r="AR30613" s="24"/>
      <c r="AU30613" s="24"/>
    </row>
    <row r="30614">
      <c r="J30614" s="18"/>
      <c r="N30614" s="24"/>
      <c r="Q30614" s="24"/>
      <c r="T30614" s="24"/>
      <c r="W30614" s="24"/>
      <c r="Z30614" s="24"/>
      <c r="AC30614" s="24"/>
      <c r="AI30614" s="24"/>
      <c r="AL30614" s="24"/>
      <c r="AO30614" s="24"/>
      <c r="AR30614" s="24"/>
      <c r="AU30614" s="24"/>
    </row>
    <row r="30615">
      <c r="J30615" s="18"/>
      <c r="N30615" s="24"/>
      <c r="Q30615" s="24"/>
      <c r="T30615" s="24"/>
      <c r="W30615" s="24"/>
      <c r="Z30615" s="24"/>
      <c r="AC30615" s="24"/>
      <c r="AI30615" s="24"/>
      <c r="AL30615" s="24"/>
      <c r="AO30615" s="24"/>
      <c r="AR30615" s="24"/>
      <c r="AU30615" s="24"/>
    </row>
    <row r="30616">
      <c r="J30616" s="18"/>
      <c r="N30616" s="24"/>
      <c r="Q30616" s="24"/>
      <c r="T30616" s="24"/>
      <c r="W30616" s="24"/>
      <c r="Z30616" s="24"/>
      <c r="AC30616" s="24"/>
      <c r="AI30616" s="24"/>
      <c r="AL30616" s="24"/>
      <c r="AO30616" s="24"/>
      <c r="AR30616" s="24"/>
      <c r="AU30616" s="24"/>
    </row>
    <row r="30617">
      <c r="J30617" s="18"/>
      <c r="N30617" s="24"/>
      <c r="Q30617" s="24"/>
      <c r="T30617" s="24"/>
      <c r="W30617" s="24"/>
      <c r="Z30617" s="24"/>
      <c r="AC30617" s="24"/>
      <c r="AI30617" s="24"/>
      <c r="AL30617" s="24"/>
      <c r="AO30617" s="24"/>
      <c r="AR30617" s="24"/>
      <c r="AU30617" s="24"/>
    </row>
    <row r="30618">
      <c r="J30618" s="18"/>
      <c r="N30618" s="24"/>
      <c r="Q30618" s="24"/>
      <c r="T30618" s="24"/>
      <c r="W30618" s="24"/>
      <c r="Z30618" s="24"/>
      <c r="AC30618" s="24"/>
      <c r="AI30618" s="24"/>
      <c r="AL30618" s="24"/>
      <c r="AO30618" s="24"/>
      <c r="AR30618" s="24"/>
      <c r="AU30618" s="24"/>
    </row>
    <row r="30619">
      <c r="J30619" s="18"/>
      <c r="N30619" s="24"/>
      <c r="Q30619" s="24"/>
      <c r="T30619" s="24"/>
      <c r="W30619" s="24"/>
      <c r="Z30619" s="24"/>
      <c r="AC30619" s="24"/>
      <c r="AI30619" s="24"/>
      <c r="AL30619" s="24"/>
      <c r="AO30619" s="24"/>
      <c r="AR30619" s="24"/>
      <c r="AU30619" s="24"/>
    </row>
    <row r="30620">
      <c r="J30620" s="18"/>
      <c r="N30620" s="24"/>
      <c r="Q30620" s="24"/>
      <c r="T30620" s="24"/>
      <c r="W30620" s="24"/>
      <c r="Z30620" s="24"/>
      <c r="AC30620" s="24"/>
      <c r="AI30620" s="24"/>
      <c r="AL30620" s="24"/>
      <c r="AO30620" s="24"/>
      <c r="AR30620" s="24"/>
      <c r="AU30620" s="24"/>
    </row>
    <row r="30621">
      <c r="J30621" s="18"/>
      <c r="N30621" s="24"/>
      <c r="Q30621" s="24"/>
      <c r="T30621" s="24"/>
      <c r="W30621" s="24"/>
      <c r="Z30621" s="24"/>
      <c r="AC30621" s="24"/>
      <c r="AI30621" s="24"/>
      <c r="AL30621" s="24"/>
      <c r="AO30621" s="24"/>
      <c r="AR30621" s="24"/>
      <c r="AU30621" s="24"/>
    </row>
    <row r="30622">
      <c r="J30622" s="18"/>
      <c r="N30622" s="24"/>
      <c r="Q30622" s="24"/>
      <c r="T30622" s="24"/>
      <c r="W30622" s="24"/>
      <c r="Z30622" s="24"/>
      <c r="AC30622" s="24"/>
      <c r="AI30622" s="24"/>
      <c r="AL30622" s="24"/>
      <c r="AO30622" s="24"/>
      <c r="AR30622" s="24"/>
      <c r="AU30622" s="24"/>
    </row>
    <row r="30623">
      <c r="J30623" s="18"/>
      <c r="N30623" s="24"/>
      <c r="Q30623" s="24"/>
      <c r="T30623" s="24"/>
      <c r="W30623" s="24"/>
      <c r="Z30623" s="24"/>
      <c r="AC30623" s="24"/>
      <c r="AI30623" s="24"/>
      <c r="AL30623" s="24"/>
      <c r="AO30623" s="24"/>
      <c r="AR30623" s="24"/>
      <c r="AU30623" s="24"/>
    </row>
    <row r="30624">
      <c r="J30624" s="18"/>
      <c r="N30624" s="24"/>
      <c r="Q30624" s="24"/>
      <c r="T30624" s="24"/>
      <c r="W30624" s="24"/>
      <c r="Z30624" s="24"/>
      <c r="AC30624" s="24"/>
      <c r="AI30624" s="24"/>
      <c r="AL30624" s="24"/>
      <c r="AO30624" s="24"/>
      <c r="AR30624" s="24"/>
      <c r="AU30624" s="24"/>
    </row>
    <row r="30625">
      <c r="J30625" s="18"/>
      <c r="N30625" s="24"/>
      <c r="Q30625" s="24"/>
      <c r="T30625" s="24"/>
      <c r="W30625" s="24"/>
      <c r="Z30625" s="24"/>
      <c r="AC30625" s="24"/>
      <c r="AI30625" s="24"/>
      <c r="AL30625" s="24"/>
      <c r="AO30625" s="24"/>
      <c r="AR30625" s="24"/>
      <c r="AU30625" s="24"/>
    </row>
    <row r="30626">
      <c r="J30626" s="18"/>
      <c r="N30626" s="24"/>
      <c r="Q30626" s="24"/>
      <c r="T30626" s="24"/>
      <c r="W30626" s="24"/>
      <c r="Z30626" s="24"/>
      <c r="AC30626" s="24"/>
      <c r="AI30626" s="24"/>
      <c r="AL30626" s="24"/>
      <c r="AO30626" s="24"/>
      <c r="AR30626" s="24"/>
      <c r="AU30626" s="24"/>
    </row>
    <row r="30627">
      <c r="J30627" s="18"/>
      <c r="N30627" s="24"/>
      <c r="Q30627" s="24"/>
      <c r="T30627" s="24"/>
      <c r="W30627" s="24"/>
      <c r="Z30627" s="24"/>
      <c r="AC30627" s="24"/>
      <c r="AI30627" s="24"/>
      <c r="AL30627" s="24"/>
      <c r="AO30627" s="24"/>
      <c r="AR30627" s="24"/>
      <c r="AU30627" s="24"/>
    </row>
    <row r="30628">
      <c r="J30628" s="18"/>
      <c r="N30628" s="24"/>
      <c r="Q30628" s="24"/>
      <c r="T30628" s="24"/>
      <c r="W30628" s="24"/>
      <c r="Z30628" s="24"/>
      <c r="AC30628" s="24"/>
      <c r="AI30628" s="24"/>
      <c r="AL30628" s="24"/>
      <c r="AO30628" s="24"/>
      <c r="AR30628" s="24"/>
      <c r="AU30628" s="24"/>
    </row>
    <row r="30629">
      <c r="J30629" s="18"/>
      <c r="N30629" s="24"/>
      <c r="Q30629" s="24"/>
      <c r="T30629" s="24"/>
      <c r="W30629" s="24"/>
      <c r="Z30629" s="24"/>
      <c r="AC30629" s="24"/>
      <c r="AI30629" s="24"/>
      <c r="AL30629" s="24"/>
      <c r="AO30629" s="24"/>
      <c r="AR30629" s="24"/>
      <c r="AU30629" s="24"/>
    </row>
    <row r="30630">
      <c r="J30630" s="18"/>
      <c r="N30630" s="24"/>
      <c r="Q30630" s="24"/>
      <c r="T30630" s="24"/>
      <c r="W30630" s="24"/>
      <c r="Z30630" s="24"/>
      <c r="AC30630" s="24"/>
      <c r="AI30630" s="24"/>
      <c r="AL30630" s="24"/>
      <c r="AO30630" s="24"/>
      <c r="AR30630" s="24"/>
      <c r="AU30630" s="24"/>
    </row>
    <row r="30631">
      <c r="J30631" s="18"/>
      <c r="N30631" s="24"/>
      <c r="Q30631" s="24"/>
      <c r="T30631" s="24"/>
      <c r="W30631" s="24"/>
      <c r="Z30631" s="24"/>
      <c r="AC30631" s="24"/>
      <c r="AI30631" s="24"/>
      <c r="AL30631" s="24"/>
      <c r="AO30631" s="24"/>
      <c r="AR30631" s="24"/>
      <c r="AU30631" s="24"/>
    </row>
    <row r="30632">
      <c r="J30632" s="18"/>
      <c r="N30632" s="24"/>
      <c r="Q30632" s="24"/>
      <c r="T30632" s="24"/>
      <c r="W30632" s="24"/>
      <c r="Z30632" s="24"/>
      <c r="AC30632" s="24"/>
      <c r="AI30632" s="24"/>
      <c r="AL30632" s="24"/>
      <c r="AO30632" s="24"/>
      <c r="AR30632" s="24"/>
      <c r="AU30632" s="24"/>
    </row>
    <row r="30633">
      <c r="J30633" s="18"/>
      <c r="N30633" s="24"/>
      <c r="Q30633" s="24"/>
      <c r="T30633" s="24"/>
      <c r="W30633" s="24"/>
      <c r="Z30633" s="24"/>
      <c r="AC30633" s="24"/>
      <c r="AI30633" s="24"/>
      <c r="AL30633" s="24"/>
      <c r="AO30633" s="24"/>
      <c r="AR30633" s="24"/>
      <c r="AU30633" s="24"/>
    </row>
    <row r="30634">
      <c r="J30634" s="18"/>
      <c r="N30634" s="24"/>
      <c r="Q30634" s="24"/>
      <c r="T30634" s="24"/>
      <c r="W30634" s="24"/>
      <c r="Z30634" s="24"/>
      <c r="AC30634" s="24"/>
      <c r="AI30634" s="24"/>
      <c r="AL30634" s="24"/>
      <c r="AO30634" s="24"/>
      <c r="AR30634" s="24"/>
      <c r="AU30634" s="24"/>
    </row>
    <row r="30635">
      <c r="J30635" s="18"/>
      <c r="N30635" s="24"/>
      <c r="Q30635" s="24"/>
      <c r="T30635" s="24"/>
      <c r="W30635" s="24"/>
      <c r="Z30635" s="24"/>
      <c r="AC30635" s="24"/>
      <c r="AI30635" s="24"/>
      <c r="AL30635" s="24"/>
      <c r="AO30635" s="24"/>
      <c r="AR30635" s="24"/>
      <c r="AU30635" s="24"/>
    </row>
    <row r="30636">
      <c r="J30636" s="18"/>
      <c r="N30636" s="24"/>
      <c r="Q30636" s="24"/>
      <c r="T30636" s="24"/>
      <c r="W30636" s="24"/>
      <c r="Z30636" s="24"/>
      <c r="AC30636" s="24"/>
      <c r="AI30636" s="24"/>
      <c r="AL30636" s="24"/>
      <c r="AO30636" s="24"/>
      <c r="AR30636" s="24"/>
      <c r="AU30636" s="24"/>
    </row>
    <row r="30637">
      <c r="J30637" s="18"/>
      <c r="N30637" s="24"/>
      <c r="Q30637" s="24"/>
      <c r="T30637" s="24"/>
      <c r="W30637" s="24"/>
      <c r="Z30637" s="24"/>
      <c r="AC30637" s="24"/>
      <c r="AI30637" s="24"/>
      <c r="AL30637" s="24"/>
      <c r="AO30637" s="24"/>
      <c r="AR30637" s="24"/>
      <c r="AU30637" s="24"/>
    </row>
    <row r="30638">
      <c r="J30638" s="18"/>
      <c r="N30638" s="24"/>
      <c r="Q30638" s="24"/>
      <c r="T30638" s="24"/>
      <c r="W30638" s="24"/>
      <c r="Z30638" s="24"/>
      <c r="AC30638" s="24"/>
      <c r="AI30638" s="24"/>
      <c r="AL30638" s="24"/>
      <c r="AO30638" s="24"/>
      <c r="AR30638" s="24"/>
      <c r="AU30638" s="24"/>
    </row>
    <row r="30639">
      <c r="J30639" s="18"/>
      <c r="N30639" s="24"/>
      <c r="Q30639" s="24"/>
      <c r="T30639" s="24"/>
      <c r="W30639" s="24"/>
      <c r="Z30639" s="24"/>
      <c r="AC30639" s="24"/>
      <c r="AI30639" s="24"/>
      <c r="AL30639" s="24"/>
      <c r="AO30639" s="24"/>
      <c r="AR30639" s="24"/>
      <c r="AU30639" s="24"/>
    </row>
    <row r="30640">
      <c r="J30640" s="18"/>
      <c r="N30640" s="24"/>
      <c r="Q30640" s="24"/>
      <c r="T30640" s="24"/>
      <c r="W30640" s="24"/>
      <c r="Z30640" s="24"/>
      <c r="AC30640" s="24"/>
      <c r="AI30640" s="24"/>
      <c r="AL30640" s="24"/>
      <c r="AO30640" s="24"/>
      <c r="AR30640" s="24"/>
      <c r="AU30640" s="24"/>
    </row>
    <row r="30641">
      <c r="J30641" s="18"/>
      <c r="N30641" s="24"/>
      <c r="Q30641" s="24"/>
      <c r="T30641" s="24"/>
      <c r="W30641" s="24"/>
      <c r="Z30641" s="24"/>
      <c r="AC30641" s="24"/>
      <c r="AI30641" s="24"/>
      <c r="AL30641" s="24"/>
      <c r="AO30641" s="24"/>
      <c r="AR30641" s="24"/>
      <c r="AU30641" s="24"/>
    </row>
    <row r="30642">
      <c r="J30642" s="18"/>
      <c r="N30642" s="24"/>
      <c r="Q30642" s="24"/>
      <c r="T30642" s="24"/>
      <c r="W30642" s="24"/>
      <c r="Z30642" s="24"/>
      <c r="AC30642" s="24"/>
      <c r="AI30642" s="24"/>
      <c r="AL30642" s="24"/>
      <c r="AO30642" s="24"/>
      <c r="AR30642" s="24"/>
      <c r="AU30642" s="24"/>
    </row>
    <row r="30643">
      <c r="J30643" s="18"/>
      <c r="N30643" s="24"/>
      <c r="Q30643" s="24"/>
      <c r="T30643" s="24"/>
      <c r="W30643" s="24"/>
      <c r="Z30643" s="24"/>
      <c r="AC30643" s="24"/>
      <c r="AI30643" s="24"/>
      <c r="AL30643" s="24"/>
      <c r="AO30643" s="24"/>
      <c r="AR30643" s="24"/>
      <c r="AU30643" s="24"/>
    </row>
    <row r="30644">
      <c r="J30644" s="18"/>
      <c r="N30644" s="24"/>
      <c r="Q30644" s="24"/>
      <c r="T30644" s="24"/>
      <c r="W30644" s="24"/>
      <c r="Z30644" s="24"/>
      <c r="AC30644" s="24"/>
      <c r="AI30644" s="24"/>
      <c r="AL30644" s="24"/>
      <c r="AO30644" s="24"/>
      <c r="AR30644" s="24"/>
      <c r="AU30644" s="24"/>
    </row>
    <row r="30645">
      <c r="J30645" s="18"/>
      <c r="N30645" s="24"/>
      <c r="Q30645" s="24"/>
      <c r="T30645" s="24"/>
      <c r="W30645" s="24"/>
      <c r="Z30645" s="24"/>
      <c r="AC30645" s="24"/>
      <c r="AI30645" s="24"/>
      <c r="AL30645" s="24"/>
      <c r="AO30645" s="24"/>
      <c r="AR30645" s="24"/>
      <c r="AU30645" s="24"/>
    </row>
    <row r="30646">
      <c r="J30646" s="18"/>
      <c r="N30646" s="24"/>
      <c r="Q30646" s="24"/>
      <c r="T30646" s="24"/>
      <c r="W30646" s="24"/>
      <c r="Z30646" s="24"/>
      <c r="AC30646" s="24"/>
      <c r="AI30646" s="24"/>
      <c r="AL30646" s="24"/>
      <c r="AO30646" s="24"/>
      <c r="AR30646" s="24"/>
      <c r="AU30646" s="24"/>
    </row>
    <row r="30647">
      <c r="J30647" s="18"/>
      <c r="N30647" s="24"/>
      <c r="Q30647" s="24"/>
      <c r="T30647" s="24"/>
      <c r="W30647" s="24"/>
      <c r="Z30647" s="24"/>
      <c r="AC30647" s="24"/>
      <c r="AI30647" s="24"/>
      <c r="AL30647" s="24"/>
      <c r="AO30647" s="24"/>
      <c r="AR30647" s="24"/>
      <c r="AU30647" s="24"/>
    </row>
    <row r="30648">
      <c r="J30648" s="18"/>
      <c r="N30648" s="24"/>
      <c r="Q30648" s="24"/>
      <c r="T30648" s="24"/>
      <c r="W30648" s="24"/>
      <c r="Z30648" s="24"/>
      <c r="AC30648" s="24"/>
      <c r="AI30648" s="24"/>
      <c r="AL30648" s="24"/>
      <c r="AO30648" s="24"/>
      <c r="AR30648" s="24"/>
      <c r="AU30648" s="24"/>
    </row>
    <row r="30649">
      <c r="J30649" s="18"/>
      <c r="N30649" s="24"/>
      <c r="Q30649" s="24"/>
      <c r="T30649" s="24"/>
      <c r="W30649" s="24"/>
      <c r="Z30649" s="24"/>
      <c r="AC30649" s="24"/>
      <c r="AI30649" s="24"/>
      <c r="AL30649" s="24"/>
      <c r="AO30649" s="24"/>
      <c r="AR30649" s="24"/>
      <c r="AU30649" s="24"/>
    </row>
    <row r="30650">
      <c r="J30650" s="18"/>
      <c r="N30650" s="24"/>
      <c r="Q30650" s="24"/>
      <c r="T30650" s="24"/>
      <c r="W30650" s="24"/>
      <c r="Z30650" s="24"/>
      <c r="AC30650" s="24"/>
      <c r="AI30650" s="24"/>
      <c r="AL30650" s="24"/>
      <c r="AO30650" s="24"/>
      <c r="AR30650" s="24"/>
      <c r="AU30650" s="24"/>
    </row>
    <row r="30651">
      <c r="J30651" s="18"/>
      <c r="N30651" s="24"/>
      <c r="Q30651" s="24"/>
      <c r="T30651" s="24"/>
      <c r="W30651" s="24"/>
      <c r="Z30651" s="24"/>
      <c r="AC30651" s="24"/>
      <c r="AI30651" s="24"/>
      <c r="AL30651" s="24"/>
      <c r="AO30651" s="24"/>
      <c r="AR30651" s="24"/>
      <c r="AU30651" s="24"/>
    </row>
    <row r="30652">
      <c r="J30652" s="18"/>
      <c r="N30652" s="24"/>
      <c r="Q30652" s="24"/>
      <c r="T30652" s="24"/>
      <c r="W30652" s="24"/>
      <c r="Z30652" s="24"/>
      <c r="AC30652" s="24"/>
      <c r="AI30652" s="24"/>
      <c r="AL30652" s="24"/>
      <c r="AO30652" s="24"/>
      <c r="AR30652" s="24"/>
      <c r="AU30652" s="24"/>
    </row>
    <row r="30653">
      <c r="J30653" s="18"/>
      <c r="N30653" s="24"/>
      <c r="Q30653" s="24"/>
      <c r="T30653" s="24"/>
      <c r="W30653" s="24"/>
      <c r="Z30653" s="24"/>
      <c r="AC30653" s="24"/>
      <c r="AI30653" s="24"/>
      <c r="AL30653" s="24"/>
      <c r="AO30653" s="24"/>
      <c r="AR30653" s="24"/>
      <c r="AU30653" s="24"/>
    </row>
    <row r="30654">
      <c r="J30654" s="18"/>
      <c r="N30654" s="24"/>
      <c r="Q30654" s="24"/>
      <c r="T30654" s="24"/>
      <c r="W30654" s="24"/>
      <c r="Z30654" s="24"/>
      <c r="AC30654" s="24"/>
      <c r="AI30654" s="24"/>
      <c r="AL30654" s="24"/>
      <c r="AO30654" s="24"/>
      <c r="AR30654" s="24"/>
      <c r="AU30654" s="24"/>
    </row>
    <row r="30655">
      <c r="J30655" s="18"/>
      <c r="N30655" s="24"/>
      <c r="Q30655" s="24"/>
      <c r="T30655" s="24"/>
      <c r="W30655" s="24"/>
      <c r="Z30655" s="24"/>
      <c r="AC30655" s="24"/>
      <c r="AI30655" s="24"/>
      <c r="AL30655" s="24"/>
      <c r="AO30655" s="24"/>
      <c r="AR30655" s="24"/>
      <c r="AU30655" s="24"/>
    </row>
    <row r="30656">
      <c r="J30656" s="18"/>
      <c r="N30656" s="24"/>
      <c r="Q30656" s="24"/>
      <c r="T30656" s="24"/>
      <c r="W30656" s="24"/>
      <c r="Z30656" s="24"/>
      <c r="AC30656" s="24"/>
      <c r="AI30656" s="24"/>
      <c r="AL30656" s="24"/>
      <c r="AO30656" s="24"/>
      <c r="AR30656" s="24"/>
      <c r="AU30656" s="24"/>
    </row>
    <row r="30657">
      <c r="J30657" s="18"/>
      <c r="N30657" s="24"/>
      <c r="Q30657" s="24"/>
      <c r="T30657" s="24"/>
      <c r="W30657" s="24"/>
      <c r="Z30657" s="24"/>
      <c r="AC30657" s="24"/>
      <c r="AI30657" s="24"/>
      <c r="AL30657" s="24"/>
      <c r="AO30657" s="24"/>
      <c r="AR30657" s="24"/>
      <c r="AU30657" s="24"/>
    </row>
    <row r="30658">
      <c r="J30658" s="18"/>
      <c r="N30658" s="24"/>
      <c r="Q30658" s="24"/>
      <c r="T30658" s="24"/>
      <c r="W30658" s="24"/>
      <c r="Z30658" s="24"/>
      <c r="AC30658" s="24"/>
      <c r="AI30658" s="24"/>
      <c r="AL30658" s="24"/>
      <c r="AO30658" s="24"/>
      <c r="AR30658" s="24"/>
      <c r="AU30658" s="24"/>
    </row>
    <row r="30659">
      <c r="J30659" s="18"/>
      <c r="N30659" s="24"/>
      <c r="Q30659" s="24"/>
      <c r="T30659" s="24"/>
      <c r="W30659" s="24"/>
      <c r="Z30659" s="24"/>
      <c r="AC30659" s="24"/>
      <c r="AI30659" s="24"/>
      <c r="AL30659" s="24"/>
      <c r="AO30659" s="24"/>
      <c r="AR30659" s="24"/>
      <c r="AU30659" s="24"/>
    </row>
    <row r="30660">
      <c r="J30660" s="18"/>
      <c r="N30660" s="24"/>
      <c r="Q30660" s="24"/>
      <c r="T30660" s="24"/>
      <c r="W30660" s="24"/>
      <c r="Z30660" s="24"/>
      <c r="AC30660" s="24"/>
      <c r="AI30660" s="24"/>
      <c r="AL30660" s="24"/>
      <c r="AO30660" s="24"/>
      <c r="AR30660" s="24"/>
      <c r="AU30660" s="24"/>
    </row>
    <row r="30661">
      <c r="J30661" s="18"/>
      <c r="N30661" s="24"/>
      <c r="Q30661" s="24"/>
      <c r="T30661" s="24"/>
      <c r="W30661" s="24"/>
      <c r="Z30661" s="24"/>
      <c r="AC30661" s="24"/>
      <c r="AI30661" s="24"/>
      <c r="AL30661" s="24"/>
      <c r="AO30661" s="24"/>
      <c r="AR30661" s="24"/>
      <c r="AU30661" s="24"/>
    </row>
    <row r="30662">
      <c r="J30662" s="18"/>
      <c r="N30662" s="24"/>
      <c r="Q30662" s="24"/>
      <c r="T30662" s="24"/>
      <c r="W30662" s="24"/>
      <c r="Z30662" s="24"/>
      <c r="AC30662" s="24"/>
      <c r="AI30662" s="24"/>
      <c r="AL30662" s="24"/>
      <c r="AO30662" s="24"/>
      <c r="AR30662" s="24"/>
      <c r="AU30662" s="24"/>
    </row>
    <row r="30663">
      <c r="J30663" s="18"/>
      <c r="N30663" s="24"/>
      <c r="Q30663" s="24"/>
      <c r="T30663" s="24"/>
      <c r="W30663" s="24"/>
      <c r="Z30663" s="24"/>
      <c r="AC30663" s="24"/>
      <c r="AI30663" s="24"/>
      <c r="AL30663" s="24"/>
      <c r="AO30663" s="24"/>
      <c r="AR30663" s="24"/>
      <c r="AU30663" s="24"/>
    </row>
    <row r="30664">
      <c r="J30664" s="18"/>
      <c r="N30664" s="24"/>
      <c r="Q30664" s="24"/>
      <c r="T30664" s="24"/>
      <c r="W30664" s="24"/>
      <c r="Z30664" s="24"/>
      <c r="AC30664" s="24"/>
      <c r="AI30664" s="24"/>
      <c r="AL30664" s="24"/>
      <c r="AO30664" s="24"/>
      <c r="AR30664" s="24"/>
      <c r="AU30664" s="24"/>
    </row>
    <row r="30665">
      <c r="J30665" s="18"/>
      <c r="N30665" s="24"/>
      <c r="Q30665" s="24"/>
      <c r="T30665" s="24"/>
      <c r="W30665" s="24"/>
      <c r="Z30665" s="24"/>
      <c r="AC30665" s="24"/>
      <c r="AI30665" s="24"/>
      <c r="AL30665" s="24"/>
      <c r="AO30665" s="24"/>
      <c r="AR30665" s="24"/>
      <c r="AU30665" s="24"/>
    </row>
    <row r="30666">
      <c r="J30666" s="18"/>
      <c r="N30666" s="24"/>
      <c r="Q30666" s="24"/>
      <c r="T30666" s="24"/>
      <c r="W30666" s="24"/>
      <c r="Z30666" s="24"/>
      <c r="AC30666" s="24"/>
      <c r="AI30666" s="24"/>
      <c r="AL30666" s="24"/>
      <c r="AO30666" s="24"/>
      <c r="AR30666" s="24"/>
      <c r="AU30666" s="24"/>
    </row>
    <row r="30667">
      <c r="J30667" s="18"/>
      <c r="N30667" s="24"/>
      <c r="Q30667" s="24"/>
      <c r="T30667" s="24"/>
      <c r="W30667" s="24"/>
      <c r="Z30667" s="24"/>
      <c r="AC30667" s="24"/>
      <c r="AI30667" s="24"/>
      <c r="AL30667" s="24"/>
      <c r="AO30667" s="24"/>
      <c r="AR30667" s="24"/>
      <c r="AU30667" s="24"/>
    </row>
    <row r="30668">
      <c r="J30668" s="18"/>
      <c r="N30668" s="24"/>
      <c r="Q30668" s="24"/>
      <c r="T30668" s="24"/>
      <c r="W30668" s="24"/>
      <c r="Z30668" s="24"/>
      <c r="AC30668" s="24"/>
      <c r="AI30668" s="24"/>
      <c r="AL30668" s="24"/>
      <c r="AO30668" s="24"/>
      <c r="AR30668" s="24"/>
      <c r="AU30668" s="24"/>
    </row>
    <row r="30669">
      <c r="J30669" s="18"/>
      <c r="N30669" s="24"/>
      <c r="Q30669" s="24"/>
      <c r="T30669" s="24"/>
      <c r="W30669" s="24"/>
      <c r="Z30669" s="24"/>
      <c r="AC30669" s="24"/>
      <c r="AI30669" s="24"/>
      <c r="AL30669" s="24"/>
      <c r="AO30669" s="24"/>
      <c r="AR30669" s="24"/>
      <c r="AU30669" s="24"/>
    </row>
    <row r="30670">
      <c r="J30670" s="18"/>
      <c r="N30670" s="24"/>
      <c r="Q30670" s="24"/>
      <c r="T30670" s="24"/>
      <c r="W30670" s="24"/>
      <c r="Z30670" s="24"/>
      <c r="AC30670" s="24"/>
      <c r="AI30670" s="24"/>
      <c r="AL30670" s="24"/>
      <c r="AO30670" s="24"/>
      <c r="AR30670" s="24"/>
      <c r="AU30670" s="24"/>
    </row>
    <row r="30671">
      <c r="J30671" s="18"/>
      <c r="N30671" s="24"/>
      <c r="Q30671" s="24"/>
      <c r="T30671" s="24"/>
      <c r="W30671" s="24"/>
      <c r="Z30671" s="24"/>
      <c r="AC30671" s="24"/>
      <c r="AI30671" s="24"/>
      <c r="AL30671" s="24"/>
      <c r="AO30671" s="24"/>
      <c r="AR30671" s="24"/>
      <c r="AU30671" s="24"/>
    </row>
    <row r="30672">
      <c r="J30672" s="18"/>
      <c r="N30672" s="24"/>
      <c r="Q30672" s="24"/>
      <c r="T30672" s="24"/>
      <c r="W30672" s="24"/>
      <c r="Z30672" s="24"/>
      <c r="AC30672" s="24"/>
      <c r="AI30672" s="24"/>
      <c r="AL30672" s="24"/>
      <c r="AO30672" s="24"/>
      <c r="AR30672" s="24"/>
      <c r="AU30672" s="24"/>
    </row>
    <row r="30673">
      <c r="J30673" s="18"/>
      <c r="N30673" s="24"/>
      <c r="Q30673" s="24"/>
      <c r="T30673" s="24"/>
      <c r="W30673" s="24"/>
      <c r="Z30673" s="24"/>
      <c r="AC30673" s="24"/>
      <c r="AI30673" s="24"/>
      <c r="AL30673" s="24"/>
      <c r="AO30673" s="24"/>
      <c r="AR30673" s="24"/>
      <c r="AU30673" s="24"/>
    </row>
    <row r="30674">
      <c r="J30674" s="18"/>
      <c r="N30674" s="24"/>
      <c r="Q30674" s="24"/>
      <c r="T30674" s="24"/>
      <c r="W30674" s="24"/>
      <c r="Z30674" s="24"/>
      <c r="AC30674" s="24"/>
      <c r="AI30674" s="24"/>
      <c r="AL30674" s="24"/>
      <c r="AO30674" s="24"/>
      <c r="AR30674" s="24"/>
      <c r="AU30674" s="24"/>
    </row>
    <row r="30675">
      <c r="J30675" s="18"/>
      <c r="N30675" s="24"/>
      <c r="Q30675" s="24"/>
      <c r="T30675" s="24"/>
      <c r="W30675" s="24"/>
      <c r="Z30675" s="24"/>
      <c r="AC30675" s="24"/>
      <c r="AI30675" s="24"/>
      <c r="AL30675" s="24"/>
      <c r="AO30675" s="24"/>
      <c r="AR30675" s="24"/>
      <c r="AU30675" s="24"/>
    </row>
    <row r="30676">
      <c r="J30676" s="18"/>
      <c r="N30676" s="24"/>
      <c r="Q30676" s="24"/>
      <c r="T30676" s="24"/>
      <c r="W30676" s="24"/>
      <c r="Z30676" s="24"/>
      <c r="AC30676" s="24"/>
      <c r="AI30676" s="24"/>
      <c r="AL30676" s="24"/>
      <c r="AO30676" s="24"/>
      <c r="AR30676" s="24"/>
      <c r="AU30676" s="24"/>
    </row>
    <row r="30677">
      <c r="J30677" s="18"/>
      <c r="N30677" s="24"/>
      <c r="Q30677" s="24"/>
      <c r="T30677" s="24"/>
      <c r="W30677" s="24"/>
      <c r="Z30677" s="24"/>
      <c r="AC30677" s="24"/>
      <c r="AI30677" s="24"/>
      <c r="AL30677" s="24"/>
      <c r="AO30677" s="24"/>
      <c r="AR30677" s="24"/>
      <c r="AU30677" s="24"/>
    </row>
    <row r="30678">
      <c r="J30678" s="18"/>
      <c r="N30678" s="24"/>
      <c r="Q30678" s="24"/>
      <c r="T30678" s="24"/>
      <c r="W30678" s="24"/>
      <c r="Z30678" s="24"/>
      <c r="AC30678" s="24"/>
      <c r="AI30678" s="24"/>
      <c r="AL30678" s="24"/>
      <c r="AO30678" s="24"/>
      <c r="AR30678" s="24"/>
      <c r="AU30678" s="24"/>
    </row>
    <row r="30679">
      <c r="J30679" s="18"/>
      <c r="N30679" s="24"/>
      <c r="Q30679" s="24"/>
      <c r="T30679" s="24"/>
      <c r="W30679" s="24"/>
      <c r="Z30679" s="24"/>
      <c r="AC30679" s="24"/>
      <c r="AI30679" s="24"/>
      <c r="AL30679" s="24"/>
      <c r="AO30679" s="24"/>
      <c r="AR30679" s="24"/>
      <c r="AU30679" s="24"/>
    </row>
    <row r="30680">
      <c r="J30680" s="18"/>
      <c r="N30680" s="24"/>
      <c r="Q30680" s="24"/>
      <c r="T30680" s="24"/>
      <c r="W30680" s="24"/>
      <c r="Z30680" s="24"/>
      <c r="AC30680" s="24"/>
      <c r="AI30680" s="24"/>
      <c r="AL30680" s="24"/>
      <c r="AO30680" s="24"/>
      <c r="AR30680" s="24"/>
      <c r="AU30680" s="24"/>
    </row>
    <row r="30681">
      <c r="J30681" s="18"/>
      <c r="N30681" s="24"/>
      <c r="Q30681" s="24"/>
      <c r="T30681" s="24"/>
      <c r="W30681" s="24"/>
      <c r="Z30681" s="24"/>
      <c r="AC30681" s="24"/>
      <c r="AI30681" s="24"/>
      <c r="AL30681" s="24"/>
      <c r="AO30681" s="24"/>
      <c r="AR30681" s="24"/>
      <c r="AU30681" s="24"/>
    </row>
    <row r="30682">
      <c r="J30682" s="18"/>
      <c r="N30682" s="24"/>
      <c r="Q30682" s="24"/>
      <c r="T30682" s="24"/>
      <c r="W30682" s="24"/>
      <c r="Z30682" s="24"/>
      <c r="AC30682" s="24"/>
      <c r="AI30682" s="24"/>
      <c r="AL30682" s="24"/>
      <c r="AO30682" s="24"/>
      <c r="AR30682" s="24"/>
      <c r="AU30682" s="24"/>
    </row>
    <row r="30683">
      <c r="J30683" s="18"/>
      <c r="N30683" s="24"/>
      <c r="Q30683" s="24"/>
      <c r="T30683" s="24"/>
      <c r="W30683" s="24"/>
      <c r="Z30683" s="24"/>
      <c r="AC30683" s="24"/>
      <c r="AI30683" s="24"/>
      <c r="AL30683" s="24"/>
      <c r="AO30683" s="24"/>
      <c r="AR30683" s="24"/>
      <c r="AU30683" s="24"/>
    </row>
    <row r="30684">
      <c r="J30684" s="18"/>
      <c r="N30684" s="24"/>
      <c r="Q30684" s="24"/>
      <c r="T30684" s="24"/>
      <c r="W30684" s="24"/>
      <c r="Z30684" s="24"/>
      <c r="AC30684" s="24"/>
      <c r="AI30684" s="24"/>
      <c r="AL30684" s="24"/>
      <c r="AO30684" s="24"/>
      <c r="AR30684" s="24"/>
      <c r="AU30684" s="24"/>
    </row>
    <row r="30685">
      <c r="J30685" s="18"/>
      <c r="N30685" s="24"/>
      <c r="Q30685" s="24"/>
      <c r="T30685" s="24"/>
      <c r="W30685" s="24"/>
      <c r="Z30685" s="24"/>
      <c r="AC30685" s="24"/>
      <c r="AI30685" s="24"/>
      <c r="AL30685" s="24"/>
      <c r="AO30685" s="24"/>
      <c r="AR30685" s="24"/>
      <c r="AU30685" s="24"/>
    </row>
    <row r="30686">
      <c r="J30686" s="18"/>
      <c r="N30686" s="24"/>
      <c r="Q30686" s="24"/>
      <c r="T30686" s="24"/>
      <c r="W30686" s="24"/>
      <c r="Z30686" s="24"/>
      <c r="AC30686" s="24"/>
      <c r="AI30686" s="24"/>
      <c r="AL30686" s="24"/>
      <c r="AO30686" s="24"/>
      <c r="AR30686" s="24"/>
      <c r="AU30686" s="24"/>
    </row>
    <row r="30687">
      <c r="J30687" s="18"/>
      <c r="N30687" s="24"/>
      <c r="Q30687" s="24"/>
      <c r="T30687" s="24"/>
      <c r="W30687" s="24"/>
      <c r="Z30687" s="24"/>
      <c r="AC30687" s="24"/>
      <c r="AI30687" s="24"/>
      <c r="AL30687" s="24"/>
      <c r="AO30687" s="24"/>
      <c r="AR30687" s="24"/>
      <c r="AU30687" s="24"/>
    </row>
    <row r="30688">
      <c r="J30688" s="18"/>
      <c r="N30688" s="24"/>
      <c r="Q30688" s="24"/>
      <c r="T30688" s="24"/>
      <c r="W30688" s="24"/>
      <c r="Z30688" s="24"/>
      <c r="AC30688" s="24"/>
      <c r="AI30688" s="24"/>
      <c r="AL30688" s="24"/>
      <c r="AO30688" s="24"/>
      <c r="AR30688" s="24"/>
      <c r="AU30688" s="24"/>
    </row>
    <row r="30689">
      <c r="J30689" s="18"/>
      <c r="N30689" s="24"/>
      <c r="Q30689" s="24"/>
      <c r="T30689" s="24"/>
      <c r="W30689" s="24"/>
      <c r="Z30689" s="24"/>
      <c r="AC30689" s="24"/>
      <c r="AI30689" s="24"/>
      <c r="AL30689" s="24"/>
      <c r="AO30689" s="24"/>
      <c r="AR30689" s="24"/>
      <c r="AU30689" s="24"/>
    </row>
    <row r="30690">
      <c r="J30690" s="18"/>
      <c r="N30690" s="24"/>
      <c r="Q30690" s="24"/>
      <c r="T30690" s="24"/>
      <c r="W30690" s="24"/>
      <c r="Z30690" s="24"/>
      <c r="AC30690" s="24"/>
      <c r="AI30690" s="24"/>
      <c r="AL30690" s="24"/>
      <c r="AO30690" s="24"/>
      <c r="AR30690" s="24"/>
      <c r="AU30690" s="24"/>
    </row>
    <row r="30691">
      <c r="J30691" s="18"/>
      <c r="N30691" s="24"/>
      <c r="Q30691" s="24"/>
      <c r="T30691" s="24"/>
      <c r="W30691" s="24"/>
      <c r="Z30691" s="24"/>
      <c r="AC30691" s="24"/>
      <c r="AI30691" s="24"/>
      <c r="AL30691" s="24"/>
      <c r="AO30691" s="24"/>
      <c r="AR30691" s="24"/>
      <c r="AU30691" s="24"/>
    </row>
    <row r="30692">
      <c r="J30692" s="18"/>
      <c r="N30692" s="24"/>
      <c r="Q30692" s="24"/>
      <c r="T30692" s="24"/>
      <c r="W30692" s="24"/>
      <c r="Z30692" s="24"/>
      <c r="AC30692" s="24"/>
      <c r="AI30692" s="24"/>
      <c r="AL30692" s="24"/>
      <c r="AO30692" s="24"/>
      <c r="AR30692" s="24"/>
      <c r="AU30692" s="24"/>
    </row>
    <row r="30693">
      <c r="J30693" s="18"/>
      <c r="N30693" s="24"/>
      <c r="Q30693" s="24"/>
      <c r="T30693" s="24"/>
      <c r="W30693" s="24"/>
      <c r="Z30693" s="24"/>
      <c r="AC30693" s="24"/>
      <c r="AI30693" s="24"/>
      <c r="AL30693" s="24"/>
      <c r="AO30693" s="24"/>
      <c r="AR30693" s="24"/>
      <c r="AU30693" s="24"/>
    </row>
    <row r="30694">
      <c r="J30694" s="18"/>
      <c r="N30694" s="24"/>
      <c r="Q30694" s="24"/>
      <c r="T30694" s="24"/>
      <c r="W30694" s="24"/>
      <c r="Z30694" s="24"/>
      <c r="AC30694" s="24"/>
      <c r="AI30694" s="24"/>
      <c r="AL30694" s="24"/>
      <c r="AO30694" s="24"/>
      <c r="AR30694" s="24"/>
      <c r="AU30694" s="24"/>
    </row>
    <row r="30695">
      <c r="J30695" s="18"/>
      <c r="N30695" s="24"/>
      <c r="Q30695" s="24"/>
      <c r="T30695" s="24"/>
      <c r="W30695" s="24"/>
      <c r="Z30695" s="24"/>
      <c r="AC30695" s="24"/>
      <c r="AI30695" s="24"/>
      <c r="AL30695" s="24"/>
      <c r="AO30695" s="24"/>
      <c r="AR30695" s="24"/>
      <c r="AU30695" s="24"/>
    </row>
    <row r="30696">
      <c r="J30696" s="18"/>
      <c r="N30696" s="24"/>
      <c r="Q30696" s="24"/>
      <c r="T30696" s="24"/>
      <c r="W30696" s="24"/>
      <c r="Z30696" s="24"/>
      <c r="AC30696" s="24"/>
      <c r="AI30696" s="24"/>
      <c r="AL30696" s="24"/>
      <c r="AO30696" s="24"/>
      <c r="AR30696" s="24"/>
      <c r="AU30696" s="24"/>
    </row>
    <row r="30697">
      <c r="J30697" s="18"/>
      <c r="N30697" s="24"/>
      <c r="Q30697" s="24"/>
      <c r="T30697" s="24"/>
      <c r="W30697" s="24"/>
      <c r="Z30697" s="24"/>
      <c r="AC30697" s="24"/>
      <c r="AI30697" s="24"/>
      <c r="AL30697" s="24"/>
      <c r="AO30697" s="24"/>
      <c r="AR30697" s="24"/>
      <c r="AU30697" s="24"/>
    </row>
    <row r="30698">
      <c r="J30698" s="18"/>
      <c r="N30698" s="24"/>
      <c r="Q30698" s="24"/>
      <c r="T30698" s="24"/>
      <c r="W30698" s="24"/>
      <c r="Z30698" s="24"/>
      <c r="AC30698" s="24"/>
      <c r="AI30698" s="24"/>
      <c r="AL30698" s="24"/>
      <c r="AO30698" s="24"/>
      <c r="AR30698" s="24"/>
      <c r="AU30698" s="24"/>
    </row>
    <row r="30699">
      <c r="J30699" s="18"/>
      <c r="N30699" s="24"/>
      <c r="Q30699" s="24"/>
      <c r="T30699" s="24"/>
      <c r="W30699" s="24"/>
      <c r="Z30699" s="24"/>
      <c r="AC30699" s="24"/>
      <c r="AI30699" s="24"/>
      <c r="AL30699" s="24"/>
      <c r="AO30699" s="24"/>
      <c r="AR30699" s="24"/>
      <c r="AU30699" s="24"/>
    </row>
    <row r="30700">
      <c r="J30700" s="18"/>
      <c r="N30700" s="24"/>
      <c r="Q30700" s="24"/>
      <c r="T30700" s="24"/>
      <c r="W30700" s="24"/>
      <c r="Z30700" s="24"/>
      <c r="AC30700" s="24"/>
      <c r="AI30700" s="24"/>
      <c r="AL30700" s="24"/>
      <c r="AO30700" s="24"/>
      <c r="AR30700" s="24"/>
      <c r="AU30700" s="24"/>
    </row>
    <row r="30701">
      <c r="J30701" s="18"/>
      <c r="N30701" s="24"/>
      <c r="Q30701" s="24"/>
      <c r="T30701" s="24"/>
      <c r="W30701" s="24"/>
      <c r="Z30701" s="24"/>
      <c r="AC30701" s="24"/>
      <c r="AI30701" s="24"/>
      <c r="AL30701" s="24"/>
      <c r="AO30701" s="24"/>
      <c r="AR30701" s="24"/>
      <c r="AU30701" s="24"/>
    </row>
    <row r="30702">
      <c r="J30702" s="18"/>
      <c r="N30702" s="24"/>
      <c r="Q30702" s="24"/>
      <c r="T30702" s="24"/>
      <c r="W30702" s="24"/>
      <c r="Z30702" s="24"/>
      <c r="AC30702" s="24"/>
      <c r="AI30702" s="24"/>
      <c r="AL30702" s="24"/>
      <c r="AO30702" s="24"/>
      <c r="AR30702" s="24"/>
      <c r="AU30702" s="24"/>
    </row>
    <row r="30703">
      <c r="J30703" s="18"/>
      <c r="N30703" s="24"/>
      <c r="Q30703" s="24"/>
      <c r="T30703" s="24"/>
      <c r="W30703" s="24"/>
      <c r="Z30703" s="24"/>
      <c r="AC30703" s="24"/>
      <c r="AI30703" s="24"/>
      <c r="AL30703" s="24"/>
      <c r="AO30703" s="24"/>
      <c r="AR30703" s="24"/>
      <c r="AU30703" s="24"/>
    </row>
    <row r="30704">
      <c r="J30704" s="18"/>
      <c r="N30704" s="24"/>
      <c r="Q30704" s="24"/>
      <c r="T30704" s="24"/>
      <c r="W30704" s="24"/>
      <c r="Z30704" s="24"/>
      <c r="AC30704" s="24"/>
      <c r="AI30704" s="24"/>
      <c r="AL30704" s="24"/>
      <c r="AO30704" s="24"/>
      <c r="AR30704" s="24"/>
      <c r="AU30704" s="24"/>
    </row>
    <row r="30705">
      <c r="J30705" s="18"/>
      <c r="N30705" s="24"/>
      <c r="Q30705" s="24"/>
      <c r="T30705" s="24"/>
      <c r="W30705" s="24"/>
      <c r="Z30705" s="24"/>
      <c r="AC30705" s="24"/>
      <c r="AI30705" s="24"/>
      <c r="AL30705" s="24"/>
      <c r="AO30705" s="24"/>
      <c r="AR30705" s="24"/>
      <c r="AU30705" s="24"/>
    </row>
    <row r="30706">
      <c r="J30706" s="18"/>
      <c r="N30706" s="24"/>
      <c r="Q30706" s="24"/>
      <c r="T30706" s="24"/>
      <c r="W30706" s="24"/>
      <c r="Z30706" s="24"/>
      <c r="AC30706" s="24"/>
      <c r="AI30706" s="24"/>
      <c r="AL30706" s="24"/>
      <c r="AO30706" s="24"/>
      <c r="AR30706" s="24"/>
      <c r="AU30706" s="24"/>
    </row>
    <row r="30707">
      <c r="J30707" s="18"/>
      <c r="N30707" s="24"/>
      <c r="Q30707" s="24"/>
      <c r="T30707" s="24"/>
      <c r="W30707" s="24"/>
      <c r="Z30707" s="24"/>
      <c r="AC30707" s="24"/>
      <c r="AI30707" s="24"/>
      <c r="AL30707" s="24"/>
      <c r="AO30707" s="24"/>
      <c r="AR30707" s="24"/>
      <c r="AU30707" s="24"/>
    </row>
    <row r="30708">
      <c r="J30708" s="18"/>
      <c r="N30708" s="24"/>
      <c r="Q30708" s="24"/>
      <c r="T30708" s="24"/>
      <c r="W30708" s="24"/>
      <c r="Z30708" s="24"/>
      <c r="AC30708" s="24"/>
      <c r="AI30708" s="24"/>
      <c r="AL30708" s="24"/>
      <c r="AO30708" s="24"/>
      <c r="AR30708" s="24"/>
      <c r="AU30708" s="24"/>
    </row>
    <row r="30709">
      <c r="J30709" s="18"/>
      <c r="N30709" s="24"/>
      <c r="Q30709" s="24"/>
      <c r="T30709" s="24"/>
      <c r="W30709" s="24"/>
      <c r="Z30709" s="24"/>
      <c r="AC30709" s="24"/>
      <c r="AI30709" s="24"/>
      <c r="AL30709" s="24"/>
      <c r="AO30709" s="24"/>
      <c r="AR30709" s="24"/>
      <c r="AU30709" s="24"/>
    </row>
    <row r="30710">
      <c r="J30710" s="18"/>
      <c r="N30710" s="24"/>
      <c r="Q30710" s="24"/>
      <c r="T30710" s="24"/>
      <c r="W30710" s="24"/>
      <c r="Z30710" s="24"/>
      <c r="AC30710" s="24"/>
      <c r="AI30710" s="24"/>
      <c r="AL30710" s="24"/>
      <c r="AO30710" s="24"/>
      <c r="AR30710" s="24"/>
      <c r="AU30710" s="24"/>
    </row>
    <row r="30711">
      <c r="J30711" s="18"/>
      <c r="N30711" s="24"/>
      <c r="Q30711" s="24"/>
      <c r="T30711" s="24"/>
      <c r="W30711" s="24"/>
      <c r="Z30711" s="24"/>
      <c r="AC30711" s="24"/>
      <c r="AI30711" s="24"/>
      <c r="AL30711" s="24"/>
      <c r="AO30711" s="24"/>
      <c r="AR30711" s="24"/>
      <c r="AU30711" s="24"/>
    </row>
    <row r="30712">
      <c r="J30712" s="18"/>
      <c r="N30712" s="24"/>
      <c r="Q30712" s="24"/>
      <c r="T30712" s="24"/>
      <c r="W30712" s="24"/>
      <c r="Z30712" s="24"/>
      <c r="AC30712" s="24"/>
      <c r="AI30712" s="24"/>
      <c r="AL30712" s="24"/>
      <c r="AO30712" s="24"/>
      <c r="AR30712" s="24"/>
      <c r="AU30712" s="24"/>
    </row>
    <row r="30713">
      <c r="J30713" s="18"/>
      <c r="N30713" s="24"/>
      <c r="Q30713" s="24"/>
      <c r="T30713" s="24"/>
      <c r="W30713" s="24"/>
      <c r="Z30713" s="24"/>
      <c r="AC30713" s="24"/>
      <c r="AI30713" s="24"/>
      <c r="AL30713" s="24"/>
      <c r="AO30713" s="24"/>
      <c r="AR30713" s="24"/>
      <c r="AU30713" s="24"/>
    </row>
    <row r="30714">
      <c r="J30714" s="18"/>
      <c r="N30714" s="24"/>
      <c r="Q30714" s="24"/>
      <c r="T30714" s="24"/>
      <c r="W30714" s="24"/>
      <c r="Z30714" s="24"/>
      <c r="AC30714" s="24"/>
      <c r="AI30714" s="24"/>
      <c r="AL30714" s="24"/>
      <c r="AO30714" s="24"/>
      <c r="AR30714" s="24"/>
      <c r="AU30714" s="24"/>
    </row>
    <row r="30715">
      <c r="J30715" s="18"/>
      <c r="N30715" s="24"/>
      <c r="Q30715" s="24"/>
      <c r="T30715" s="24"/>
      <c r="W30715" s="24"/>
      <c r="Z30715" s="24"/>
      <c r="AC30715" s="24"/>
      <c r="AI30715" s="24"/>
      <c r="AL30715" s="24"/>
      <c r="AO30715" s="24"/>
      <c r="AR30715" s="24"/>
      <c r="AU30715" s="24"/>
    </row>
    <row r="30716">
      <c r="J30716" s="18"/>
      <c r="N30716" s="24"/>
      <c r="Q30716" s="24"/>
      <c r="T30716" s="24"/>
      <c r="W30716" s="24"/>
      <c r="Z30716" s="24"/>
      <c r="AC30716" s="24"/>
      <c r="AI30716" s="24"/>
      <c r="AL30716" s="24"/>
      <c r="AO30716" s="24"/>
      <c r="AR30716" s="24"/>
      <c r="AU30716" s="24"/>
    </row>
    <row r="30717">
      <c r="J30717" s="18"/>
      <c r="N30717" s="24"/>
      <c r="Q30717" s="24"/>
      <c r="T30717" s="24"/>
      <c r="W30717" s="24"/>
      <c r="Z30717" s="24"/>
      <c r="AC30717" s="24"/>
      <c r="AI30717" s="24"/>
      <c r="AL30717" s="24"/>
      <c r="AO30717" s="24"/>
      <c r="AR30717" s="24"/>
      <c r="AU30717" s="24"/>
    </row>
    <row r="30718">
      <c r="J30718" s="18"/>
      <c r="N30718" s="24"/>
      <c r="Q30718" s="24"/>
      <c r="T30718" s="24"/>
      <c r="W30718" s="24"/>
      <c r="Z30718" s="24"/>
      <c r="AC30718" s="24"/>
      <c r="AI30718" s="24"/>
      <c r="AL30718" s="24"/>
      <c r="AO30718" s="24"/>
      <c r="AR30718" s="24"/>
      <c r="AU30718" s="24"/>
    </row>
    <row r="30719">
      <c r="J30719" s="18"/>
      <c r="N30719" s="24"/>
      <c r="Q30719" s="24"/>
      <c r="T30719" s="24"/>
      <c r="W30719" s="24"/>
      <c r="Z30719" s="24"/>
      <c r="AC30719" s="24"/>
      <c r="AI30719" s="24"/>
      <c r="AL30719" s="24"/>
      <c r="AO30719" s="24"/>
      <c r="AR30719" s="24"/>
      <c r="AU30719" s="24"/>
    </row>
    <row r="30720">
      <c r="J30720" s="18"/>
      <c r="N30720" s="24"/>
      <c r="Q30720" s="24"/>
      <c r="T30720" s="24"/>
      <c r="W30720" s="24"/>
      <c r="Z30720" s="24"/>
      <c r="AC30720" s="24"/>
      <c r="AI30720" s="24"/>
      <c r="AL30720" s="24"/>
      <c r="AO30720" s="24"/>
      <c r="AR30720" s="24"/>
      <c r="AU30720" s="24"/>
    </row>
    <row r="30721">
      <c r="J30721" s="18"/>
      <c r="N30721" s="24"/>
      <c r="Q30721" s="24"/>
      <c r="T30721" s="24"/>
      <c r="W30721" s="24"/>
      <c r="Z30721" s="24"/>
      <c r="AC30721" s="24"/>
      <c r="AI30721" s="24"/>
      <c r="AL30721" s="24"/>
      <c r="AO30721" s="24"/>
      <c r="AR30721" s="24"/>
      <c r="AU30721" s="24"/>
    </row>
    <row r="30722">
      <c r="J30722" s="18"/>
      <c r="N30722" s="24"/>
      <c r="Q30722" s="24"/>
      <c r="T30722" s="24"/>
      <c r="W30722" s="24"/>
      <c r="Z30722" s="24"/>
      <c r="AC30722" s="24"/>
      <c r="AI30722" s="24"/>
      <c r="AL30722" s="24"/>
      <c r="AO30722" s="24"/>
      <c r="AR30722" s="24"/>
      <c r="AU30722" s="24"/>
    </row>
    <row r="30723">
      <c r="J30723" s="18"/>
      <c r="N30723" s="24"/>
      <c r="Q30723" s="24"/>
      <c r="T30723" s="24"/>
      <c r="W30723" s="24"/>
      <c r="Z30723" s="24"/>
      <c r="AC30723" s="24"/>
      <c r="AI30723" s="24"/>
      <c r="AL30723" s="24"/>
      <c r="AO30723" s="24"/>
      <c r="AR30723" s="24"/>
      <c r="AU30723" s="24"/>
    </row>
    <row r="30724">
      <c r="J30724" s="18"/>
      <c r="N30724" s="24"/>
      <c r="Q30724" s="24"/>
      <c r="T30724" s="24"/>
      <c r="W30724" s="24"/>
      <c r="Z30724" s="24"/>
      <c r="AC30724" s="24"/>
      <c r="AI30724" s="24"/>
      <c r="AL30724" s="24"/>
      <c r="AO30724" s="24"/>
      <c r="AR30724" s="24"/>
      <c r="AU30724" s="24"/>
    </row>
    <row r="30725">
      <c r="J30725" s="18"/>
      <c r="N30725" s="24"/>
      <c r="Q30725" s="24"/>
      <c r="T30725" s="24"/>
      <c r="W30725" s="24"/>
      <c r="Z30725" s="24"/>
      <c r="AC30725" s="24"/>
      <c r="AI30725" s="24"/>
      <c r="AL30725" s="24"/>
      <c r="AO30725" s="24"/>
      <c r="AR30725" s="24"/>
      <c r="AU30725" s="24"/>
    </row>
    <row r="30726">
      <c r="J30726" s="18"/>
      <c r="N30726" s="24"/>
      <c r="Q30726" s="24"/>
      <c r="T30726" s="24"/>
      <c r="W30726" s="24"/>
      <c r="Z30726" s="24"/>
      <c r="AC30726" s="24"/>
      <c r="AI30726" s="24"/>
      <c r="AL30726" s="24"/>
      <c r="AO30726" s="24"/>
      <c r="AR30726" s="24"/>
      <c r="AU30726" s="24"/>
    </row>
    <row r="30727">
      <c r="J30727" s="18"/>
      <c r="N30727" s="24"/>
      <c r="Q30727" s="24"/>
      <c r="T30727" s="24"/>
      <c r="W30727" s="24"/>
      <c r="Z30727" s="24"/>
      <c r="AC30727" s="24"/>
      <c r="AI30727" s="24"/>
      <c r="AL30727" s="24"/>
      <c r="AO30727" s="24"/>
      <c r="AR30727" s="24"/>
      <c r="AU30727" s="24"/>
    </row>
    <row r="30728">
      <c r="J30728" s="18"/>
      <c r="N30728" s="24"/>
      <c r="Q30728" s="24"/>
      <c r="T30728" s="24"/>
      <c r="W30728" s="24"/>
      <c r="Z30728" s="24"/>
      <c r="AC30728" s="24"/>
      <c r="AI30728" s="24"/>
      <c r="AL30728" s="24"/>
      <c r="AO30728" s="24"/>
      <c r="AR30728" s="24"/>
      <c r="AU30728" s="24"/>
    </row>
    <row r="30729">
      <c r="J30729" s="18"/>
      <c r="N30729" s="24"/>
      <c r="Q30729" s="24"/>
      <c r="T30729" s="24"/>
      <c r="W30729" s="24"/>
      <c r="Z30729" s="24"/>
      <c r="AC30729" s="24"/>
      <c r="AI30729" s="24"/>
      <c r="AL30729" s="24"/>
      <c r="AO30729" s="24"/>
      <c r="AR30729" s="24"/>
      <c r="AU30729" s="24"/>
    </row>
    <row r="30730">
      <c r="J30730" s="18"/>
      <c r="N30730" s="24"/>
      <c r="Q30730" s="24"/>
      <c r="T30730" s="24"/>
      <c r="W30730" s="24"/>
      <c r="Z30730" s="24"/>
      <c r="AC30730" s="24"/>
      <c r="AI30730" s="24"/>
      <c r="AL30730" s="24"/>
      <c r="AO30730" s="24"/>
      <c r="AR30730" s="24"/>
      <c r="AU30730" s="24"/>
    </row>
    <row r="30731">
      <c r="J30731" s="18"/>
      <c r="N30731" s="24"/>
      <c r="Q30731" s="24"/>
      <c r="T30731" s="24"/>
      <c r="W30731" s="24"/>
      <c r="Z30731" s="24"/>
      <c r="AC30731" s="24"/>
      <c r="AI30731" s="24"/>
      <c r="AL30731" s="24"/>
      <c r="AO30731" s="24"/>
      <c r="AR30731" s="24"/>
      <c r="AU30731" s="24"/>
    </row>
    <row r="30732">
      <c r="J30732" s="18"/>
      <c r="N30732" s="24"/>
      <c r="Q30732" s="24"/>
      <c r="T30732" s="24"/>
      <c r="W30732" s="24"/>
      <c r="Z30732" s="24"/>
      <c r="AC30732" s="24"/>
      <c r="AI30732" s="24"/>
      <c r="AL30732" s="24"/>
      <c r="AO30732" s="24"/>
      <c r="AR30732" s="24"/>
      <c r="AU30732" s="24"/>
    </row>
    <row r="30733">
      <c r="J30733" s="18"/>
      <c r="N30733" s="24"/>
      <c r="Q30733" s="24"/>
      <c r="T30733" s="24"/>
      <c r="W30733" s="24"/>
      <c r="Z30733" s="24"/>
      <c r="AC30733" s="24"/>
      <c r="AI30733" s="24"/>
      <c r="AL30733" s="24"/>
      <c r="AO30733" s="24"/>
      <c r="AR30733" s="24"/>
      <c r="AU30733" s="24"/>
    </row>
    <row r="30734">
      <c r="J30734" s="18"/>
      <c r="N30734" s="24"/>
      <c r="Q30734" s="24"/>
      <c r="T30734" s="24"/>
      <c r="W30734" s="24"/>
      <c r="Z30734" s="24"/>
      <c r="AC30734" s="24"/>
      <c r="AI30734" s="24"/>
      <c r="AL30734" s="24"/>
      <c r="AO30734" s="24"/>
      <c r="AR30734" s="24"/>
      <c r="AU30734" s="24"/>
    </row>
    <row r="30735">
      <c r="J30735" s="18"/>
      <c r="N30735" s="24"/>
      <c r="Q30735" s="24"/>
      <c r="T30735" s="24"/>
      <c r="W30735" s="24"/>
      <c r="Z30735" s="24"/>
      <c r="AC30735" s="24"/>
      <c r="AI30735" s="24"/>
      <c r="AL30735" s="24"/>
      <c r="AO30735" s="24"/>
      <c r="AR30735" s="24"/>
      <c r="AU30735" s="24"/>
    </row>
    <row r="30736">
      <c r="J30736" s="18"/>
      <c r="N30736" s="24"/>
      <c r="Q30736" s="24"/>
      <c r="T30736" s="24"/>
      <c r="W30736" s="24"/>
      <c r="Z30736" s="24"/>
      <c r="AC30736" s="24"/>
      <c r="AI30736" s="24"/>
      <c r="AL30736" s="24"/>
      <c r="AO30736" s="24"/>
      <c r="AR30736" s="24"/>
      <c r="AU30736" s="24"/>
    </row>
    <row r="30737">
      <c r="J30737" s="18"/>
      <c r="N30737" s="24"/>
      <c r="Q30737" s="24"/>
      <c r="T30737" s="24"/>
      <c r="W30737" s="24"/>
      <c r="Z30737" s="24"/>
      <c r="AC30737" s="24"/>
      <c r="AI30737" s="24"/>
      <c r="AL30737" s="24"/>
      <c r="AO30737" s="24"/>
      <c r="AR30737" s="24"/>
      <c r="AU30737" s="24"/>
    </row>
    <row r="30738">
      <c r="J30738" s="18"/>
      <c r="N30738" s="24"/>
      <c r="Q30738" s="24"/>
      <c r="T30738" s="24"/>
      <c r="W30738" s="24"/>
      <c r="Z30738" s="24"/>
      <c r="AC30738" s="24"/>
      <c r="AI30738" s="24"/>
      <c r="AL30738" s="24"/>
      <c r="AO30738" s="24"/>
      <c r="AR30738" s="24"/>
      <c r="AU30738" s="24"/>
    </row>
    <row r="30739">
      <c r="J30739" s="18"/>
      <c r="N30739" s="24"/>
      <c r="Q30739" s="24"/>
      <c r="T30739" s="24"/>
      <c r="W30739" s="24"/>
      <c r="Z30739" s="24"/>
      <c r="AC30739" s="24"/>
      <c r="AI30739" s="24"/>
      <c r="AL30739" s="24"/>
      <c r="AO30739" s="24"/>
      <c r="AR30739" s="24"/>
      <c r="AU30739" s="24"/>
    </row>
    <row r="30740">
      <c r="J30740" s="18"/>
      <c r="N30740" s="24"/>
      <c r="Q30740" s="24"/>
      <c r="T30740" s="24"/>
      <c r="W30740" s="24"/>
      <c r="Z30740" s="24"/>
      <c r="AC30740" s="24"/>
      <c r="AI30740" s="24"/>
      <c r="AL30740" s="24"/>
      <c r="AO30740" s="24"/>
      <c r="AR30740" s="24"/>
      <c r="AU30740" s="24"/>
    </row>
    <row r="30741">
      <c r="J30741" s="18"/>
      <c r="N30741" s="24"/>
      <c r="Q30741" s="24"/>
      <c r="T30741" s="24"/>
      <c r="W30741" s="24"/>
      <c r="Z30741" s="24"/>
      <c r="AC30741" s="24"/>
      <c r="AI30741" s="24"/>
      <c r="AL30741" s="24"/>
      <c r="AO30741" s="24"/>
      <c r="AR30741" s="24"/>
      <c r="AU30741" s="24"/>
    </row>
    <row r="30742">
      <c r="J30742" s="18"/>
      <c r="N30742" s="24"/>
      <c r="Q30742" s="24"/>
      <c r="T30742" s="24"/>
      <c r="W30742" s="24"/>
      <c r="Z30742" s="24"/>
      <c r="AC30742" s="24"/>
      <c r="AI30742" s="24"/>
      <c r="AL30742" s="24"/>
      <c r="AO30742" s="24"/>
      <c r="AR30742" s="24"/>
      <c r="AU30742" s="24"/>
    </row>
    <row r="30743">
      <c r="J30743" s="18"/>
      <c r="N30743" s="24"/>
      <c r="Q30743" s="24"/>
      <c r="T30743" s="24"/>
      <c r="W30743" s="24"/>
      <c r="Z30743" s="24"/>
      <c r="AC30743" s="24"/>
      <c r="AI30743" s="24"/>
      <c r="AL30743" s="24"/>
      <c r="AO30743" s="24"/>
      <c r="AR30743" s="24"/>
      <c r="AU30743" s="24"/>
    </row>
    <row r="30744">
      <c r="J30744" s="18"/>
      <c r="N30744" s="24"/>
      <c r="Q30744" s="24"/>
      <c r="T30744" s="24"/>
      <c r="W30744" s="24"/>
      <c r="Z30744" s="24"/>
      <c r="AC30744" s="24"/>
      <c r="AI30744" s="24"/>
      <c r="AL30744" s="24"/>
      <c r="AO30744" s="24"/>
      <c r="AR30744" s="24"/>
      <c r="AU30744" s="24"/>
    </row>
    <row r="30745">
      <c r="J30745" s="18"/>
      <c r="N30745" s="24"/>
      <c r="Q30745" s="24"/>
      <c r="T30745" s="24"/>
      <c r="W30745" s="24"/>
      <c r="Z30745" s="24"/>
      <c r="AC30745" s="24"/>
      <c r="AI30745" s="24"/>
      <c r="AL30745" s="24"/>
      <c r="AO30745" s="24"/>
      <c r="AR30745" s="24"/>
      <c r="AU30745" s="24"/>
    </row>
    <row r="30746">
      <c r="J30746" s="18"/>
      <c r="N30746" s="24"/>
      <c r="Q30746" s="24"/>
      <c r="T30746" s="24"/>
      <c r="W30746" s="24"/>
      <c r="Z30746" s="24"/>
      <c r="AC30746" s="24"/>
      <c r="AI30746" s="24"/>
      <c r="AL30746" s="24"/>
      <c r="AO30746" s="24"/>
      <c r="AR30746" s="24"/>
      <c r="AU30746" s="24"/>
    </row>
    <row r="30747">
      <c r="J30747" s="18"/>
      <c r="N30747" s="24"/>
      <c r="Q30747" s="24"/>
      <c r="T30747" s="24"/>
      <c r="W30747" s="24"/>
      <c r="Z30747" s="24"/>
      <c r="AC30747" s="24"/>
      <c r="AI30747" s="24"/>
      <c r="AL30747" s="24"/>
      <c r="AO30747" s="24"/>
      <c r="AR30747" s="24"/>
      <c r="AU30747" s="24"/>
    </row>
    <row r="30748">
      <c r="J30748" s="18"/>
      <c r="N30748" s="24"/>
      <c r="Q30748" s="24"/>
      <c r="T30748" s="24"/>
      <c r="W30748" s="24"/>
      <c r="Z30748" s="24"/>
      <c r="AC30748" s="24"/>
      <c r="AI30748" s="24"/>
      <c r="AL30748" s="24"/>
      <c r="AO30748" s="24"/>
      <c r="AR30748" s="24"/>
      <c r="AU30748" s="24"/>
    </row>
    <row r="30749">
      <c r="J30749" s="18"/>
      <c r="N30749" s="24"/>
      <c r="Q30749" s="24"/>
      <c r="T30749" s="24"/>
      <c r="W30749" s="24"/>
      <c r="Z30749" s="24"/>
      <c r="AC30749" s="24"/>
      <c r="AI30749" s="24"/>
      <c r="AL30749" s="24"/>
      <c r="AO30749" s="24"/>
      <c r="AR30749" s="24"/>
      <c r="AU30749" s="24"/>
    </row>
    <row r="30750">
      <c r="J30750" s="18"/>
      <c r="N30750" s="24"/>
      <c r="Q30750" s="24"/>
      <c r="T30750" s="24"/>
      <c r="W30750" s="24"/>
      <c r="Z30750" s="24"/>
      <c r="AC30750" s="24"/>
      <c r="AI30750" s="24"/>
      <c r="AL30750" s="24"/>
      <c r="AO30750" s="24"/>
      <c r="AR30750" s="24"/>
      <c r="AU30750" s="24"/>
    </row>
    <row r="30751">
      <c r="J30751" s="18"/>
      <c r="N30751" s="24"/>
      <c r="Q30751" s="24"/>
      <c r="T30751" s="24"/>
      <c r="W30751" s="24"/>
      <c r="Z30751" s="24"/>
      <c r="AC30751" s="24"/>
      <c r="AI30751" s="24"/>
      <c r="AL30751" s="24"/>
      <c r="AO30751" s="24"/>
      <c r="AR30751" s="24"/>
      <c r="AU30751" s="24"/>
    </row>
    <row r="30752">
      <c r="J30752" s="18"/>
      <c r="N30752" s="24"/>
      <c r="Q30752" s="24"/>
      <c r="T30752" s="24"/>
      <c r="W30752" s="24"/>
      <c r="Z30752" s="24"/>
      <c r="AC30752" s="24"/>
      <c r="AI30752" s="24"/>
      <c r="AL30752" s="24"/>
      <c r="AO30752" s="24"/>
      <c r="AR30752" s="24"/>
      <c r="AU30752" s="24"/>
    </row>
    <row r="30753">
      <c r="J30753" s="18"/>
      <c r="N30753" s="24"/>
      <c r="Q30753" s="24"/>
      <c r="T30753" s="24"/>
      <c r="W30753" s="24"/>
      <c r="Z30753" s="24"/>
      <c r="AC30753" s="24"/>
      <c r="AI30753" s="24"/>
      <c r="AL30753" s="24"/>
      <c r="AO30753" s="24"/>
      <c r="AR30753" s="24"/>
      <c r="AU30753" s="24"/>
    </row>
    <row r="30754">
      <c r="J30754" s="18"/>
      <c r="N30754" s="24"/>
      <c r="Q30754" s="24"/>
      <c r="T30754" s="24"/>
      <c r="W30754" s="24"/>
      <c r="Z30754" s="24"/>
      <c r="AC30754" s="24"/>
      <c r="AI30754" s="24"/>
      <c r="AL30754" s="24"/>
      <c r="AO30754" s="24"/>
      <c r="AR30754" s="24"/>
      <c r="AU30754" s="24"/>
    </row>
    <row r="30755">
      <c r="J30755" s="18"/>
      <c r="N30755" s="24"/>
      <c r="Q30755" s="24"/>
      <c r="T30755" s="24"/>
      <c r="W30755" s="24"/>
      <c r="Z30755" s="24"/>
      <c r="AC30755" s="24"/>
      <c r="AI30755" s="24"/>
      <c r="AL30755" s="24"/>
      <c r="AO30755" s="24"/>
      <c r="AR30755" s="24"/>
      <c r="AU30755" s="24"/>
    </row>
    <row r="30756">
      <c r="J30756" s="18"/>
      <c r="N30756" s="24"/>
      <c r="Q30756" s="24"/>
      <c r="T30756" s="24"/>
      <c r="W30756" s="24"/>
      <c r="Z30756" s="24"/>
      <c r="AC30756" s="24"/>
      <c r="AI30756" s="24"/>
      <c r="AL30756" s="24"/>
      <c r="AO30756" s="24"/>
      <c r="AR30756" s="24"/>
      <c r="AU30756" s="24"/>
    </row>
    <row r="30757">
      <c r="J30757" s="18"/>
      <c r="N30757" s="24"/>
      <c r="Q30757" s="24"/>
      <c r="T30757" s="24"/>
      <c r="W30757" s="24"/>
      <c r="Z30757" s="24"/>
      <c r="AC30757" s="24"/>
      <c r="AI30757" s="24"/>
      <c r="AL30757" s="24"/>
      <c r="AO30757" s="24"/>
      <c r="AR30757" s="24"/>
      <c r="AU30757" s="24"/>
    </row>
    <row r="30758">
      <c r="J30758" s="18"/>
      <c r="N30758" s="24"/>
      <c r="Q30758" s="24"/>
      <c r="T30758" s="24"/>
      <c r="W30758" s="24"/>
      <c r="Z30758" s="24"/>
      <c r="AC30758" s="24"/>
      <c r="AI30758" s="24"/>
      <c r="AL30758" s="24"/>
      <c r="AO30758" s="24"/>
      <c r="AR30758" s="24"/>
      <c r="AU30758" s="24"/>
    </row>
    <row r="30759">
      <c r="J30759" s="18"/>
      <c r="N30759" s="24"/>
      <c r="Q30759" s="24"/>
      <c r="T30759" s="24"/>
      <c r="W30759" s="24"/>
      <c r="Z30759" s="24"/>
      <c r="AC30759" s="24"/>
      <c r="AI30759" s="24"/>
      <c r="AL30759" s="24"/>
      <c r="AO30759" s="24"/>
      <c r="AR30759" s="24"/>
      <c r="AU30759" s="24"/>
    </row>
    <row r="30760">
      <c r="J30760" s="18"/>
      <c r="N30760" s="24"/>
      <c r="Q30760" s="24"/>
      <c r="T30760" s="24"/>
      <c r="W30760" s="24"/>
      <c r="Z30760" s="24"/>
      <c r="AC30760" s="24"/>
      <c r="AI30760" s="24"/>
      <c r="AL30760" s="24"/>
      <c r="AO30760" s="24"/>
      <c r="AR30760" s="24"/>
      <c r="AU30760" s="24"/>
    </row>
    <row r="30761">
      <c r="J30761" s="18"/>
      <c r="N30761" s="24"/>
      <c r="Q30761" s="24"/>
      <c r="T30761" s="24"/>
      <c r="W30761" s="24"/>
      <c r="Z30761" s="24"/>
      <c r="AC30761" s="24"/>
      <c r="AI30761" s="24"/>
      <c r="AL30761" s="24"/>
      <c r="AO30761" s="24"/>
      <c r="AR30761" s="24"/>
      <c r="AU30761" s="24"/>
    </row>
    <row r="30762">
      <c r="J30762" s="18"/>
      <c r="N30762" s="24"/>
      <c r="Q30762" s="24"/>
      <c r="T30762" s="24"/>
      <c r="W30762" s="24"/>
      <c r="Z30762" s="24"/>
      <c r="AC30762" s="24"/>
      <c r="AI30762" s="24"/>
      <c r="AL30762" s="24"/>
      <c r="AO30762" s="24"/>
      <c r="AR30762" s="24"/>
      <c r="AU30762" s="24"/>
    </row>
    <row r="30763">
      <c r="J30763" s="18"/>
      <c r="N30763" s="24"/>
      <c r="Q30763" s="24"/>
      <c r="T30763" s="24"/>
      <c r="W30763" s="24"/>
      <c r="Z30763" s="24"/>
      <c r="AC30763" s="24"/>
      <c r="AI30763" s="24"/>
      <c r="AL30763" s="24"/>
      <c r="AO30763" s="24"/>
      <c r="AR30763" s="24"/>
      <c r="AU30763" s="24"/>
    </row>
    <row r="30764">
      <c r="J30764" s="18"/>
      <c r="N30764" s="24"/>
      <c r="Q30764" s="24"/>
      <c r="T30764" s="24"/>
      <c r="W30764" s="24"/>
      <c r="Z30764" s="24"/>
      <c r="AC30764" s="24"/>
      <c r="AI30764" s="24"/>
      <c r="AL30764" s="24"/>
      <c r="AO30764" s="24"/>
      <c r="AR30764" s="24"/>
      <c r="AU30764" s="24"/>
    </row>
    <row r="30765">
      <c r="J30765" s="18"/>
      <c r="N30765" s="24"/>
      <c r="Q30765" s="24"/>
      <c r="T30765" s="24"/>
      <c r="W30765" s="24"/>
      <c r="Z30765" s="24"/>
      <c r="AC30765" s="24"/>
      <c r="AI30765" s="24"/>
      <c r="AL30765" s="24"/>
      <c r="AO30765" s="24"/>
      <c r="AR30765" s="24"/>
      <c r="AU30765" s="24"/>
    </row>
    <row r="30766">
      <c r="J30766" s="18"/>
      <c r="N30766" s="24"/>
      <c r="Q30766" s="24"/>
      <c r="T30766" s="24"/>
      <c r="W30766" s="24"/>
      <c r="Z30766" s="24"/>
      <c r="AC30766" s="24"/>
      <c r="AI30766" s="24"/>
      <c r="AL30766" s="24"/>
      <c r="AO30766" s="24"/>
      <c r="AR30766" s="24"/>
      <c r="AU30766" s="24"/>
    </row>
    <row r="30767">
      <c r="J30767" s="18"/>
      <c r="N30767" s="24"/>
      <c r="Q30767" s="24"/>
      <c r="T30767" s="24"/>
      <c r="W30767" s="24"/>
      <c r="Z30767" s="24"/>
      <c r="AC30767" s="24"/>
      <c r="AI30767" s="24"/>
      <c r="AL30767" s="24"/>
      <c r="AO30767" s="24"/>
      <c r="AR30767" s="24"/>
      <c r="AU30767" s="24"/>
    </row>
    <row r="30768">
      <c r="J30768" s="18"/>
      <c r="N30768" s="24"/>
      <c r="Q30768" s="24"/>
      <c r="T30768" s="24"/>
      <c r="W30768" s="24"/>
      <c r="Z30768" s="24"/>
      <c r="AC30768" s="24"/>
      <c r="AI30768" s="24"/>
      <c r="AL30768" s="24"/>
      <c r="AO30768" s="24"/>
      <c r="AR30768" s="24"/>
      <c r="AU30768" s="24"/>
    </row>
    <row r="30769">
      <c r="J30769" s="18"/>
      <c r="N30769" s="24"/>
      <c r="Q30769" s="24"/>
      <c r="T30769" s="24"/>
      <c r="W30769" s="24"/>
      <c r="Z30769" s="24"/>
      <c r="AC30769" s="24"/>
      <c r="AI30769" s="24"/>
      <c r="AL30769" s="24"/>
      <c r="AO30769" s="24"/>
      <c r="AR30769" s="24"/>
      <c r="AU30769" s="24"/>
    </row>
    <row r="30770">
      <c r="J30770" s="18"/>
      <c r="N30770" s="24"/>
      <c r="Q30770" s="24"/>
      <c r="T30770" s="24"/>
      <c r="W30770" s="24"/>
      <c r="Z30770" s="24"/>
      <c r="AC30770" s="24"/>
      <c r="AI30770" s="24"/>
      <c r="AL30770" s="24"/>
      <c r="AO30770" s="24"/>
      <c r="AR30770" s="24"/>
      <c r="AU30770" s="24"/>
    </row>
    <row r="30771">
      <c r="J30771" s="18"/>
      <c r="N30771" s="24"/>
      <c r="Q30771" s="24"/>
      <c r="T30771" s="24"/>
      <c r="W30771" s="24"/>
      <c r="Z30771" s="24"/>
      <c r="AC30771" s="24"/>
      <c r="AI30771" s="24"/>
      <c r="AL30771" s="24"/>
      <c r="AO30771" s="24"/>
      <c r="AR30771" s="24"/>
      <c r="AU30771" s="24"/>
    </row>
    <row r="30772">
      <c r="J30772" s="18"/>
      <c r="N30772" s="24"/>
      <c r="Q30772" s="24"/>
      <c r="T30772" s="24"/>
      <c r="W30772" s="24"/>
      <c r="Z30772" s="24"/>
      <c r="AC30772" s="24"/>
      <c r="AI30772" s="24"/>
      <c r="AL30772" s="24"/>
      <c r="AO30772" s="24"/>
      <c r="AR30772" s="24"/>
      <c r="AU30772" s="24"/>
    </row>
    <row r="30773">
      <c r="J30773" s="18"/>
      <c r="N30773" s="24"/>
      <c r="Q30773" s="24"/>
      <c r="T30773" s="24"/>
      <c r="W30773" s="24"/>
      <c r="Z30773" s="24"/>
      <c r="AC30773" s="24"/>
      <c r="AI30773" s="24"/>
      <c r="AL30773" s="24"/>
      <c r="AO30773" s="24"/>
      <c r="AR30773" s="24"/>
      <c r="AU30773" s="24"/>
    </row>
    <row r="30774">
      <c r="J30774" s="18"/>
      <c r="N30774" s="24"/>
      <c r="Q30774" s="24"/>
      <c r="T30774" s="24"/>
      <c r="W30774" s="24"/>
      <c r="Z30774" s="24"/>
      <c r="AC30774" s="24"/>
      <c r="AI30774" s="24"/>
      <c r="AL30774" s="24"/>
      <c r="AO30774" s="24"/>
      <c r="AR30774" s="24"/>
      <c r="AU30774" s="24"/>
    </row>
    <row r="30775">
      <c r="J30775" s="18"/>
      <c r="N30775" s="24"/>
      <c r="Q30775" s="24"/>
      <c r="T30775" s="24"/>
      <c r="W30775" s="24"/>
      <c r="Z30775" s="24"/>
      <c r="AC30775" s="24"/>
      <c r="AI30775" s="24"/>
      <c r="AL30775" s="24"/>
      <c r="AO30775" s="24"/>
      <c r="AR30775" s="24"/>
      <c r="AU30775" s="24"/>
    </row>
    <row r="30776">
      <c r="J30776" s="18"/>
      <c r="N30776" s="24"/>
      <c r="Q30776" s="24"/>
      <c r="T30776" s="24"/>
      <c r="W30776" s="24"/>
      <c r="Z30776" s="24"/>
      <c r="AC30776" s="24"/>
      <c r="AI30776" s="24"/>
      <c r="AL30776" s="24"/>
      <c r="AO30776" s="24"/>
      <c r="AR30776" s="24"/>
      <c r="AU30776" s="24"/>
    </row>
    <row r="30777">
      <c r="J30777" s="18"/>
      <c r="N30777" s="24"/>
      <c r="Q30777" s="24"/>
      <c r="T30777" s="24"/>
      <c r="W30777" s="24"/>
      <c r="Z30777" s="24"/>
      <c r="AC30777" s="24"/>
      <c r="AI30777" s="24"/>
      <c r="AL30777" s="24"/>
      <c r="AO30777" s="24"/>
      <c r="AR30777" s="24"/>
      <c r="AU30777" s="24"/>
    </row>
    <row r="30778">
      <c r="J30778" s="18"/>
      <c r="N30778" s="24"/>
      <c r="Q30778" s="24"/>
      <c r="T30778" s="24"/>
      <c r="W30778" s="24"/>
      <c r="Z30778" s="24"/>
      <c r="AC30778" s="24"/>
      <c r="AI30778" s="24"/>
      <c r="AL30778" s="24"/>
      <c r="AO30778" s="24"/>
      <c r="AR30778" s="24"/>
      <c r="AU30778" s="24"/>
    </row>
    <row r="30779">
      <c r="J30779" s="18"/>
      <c r="N30779" s="24"/>
      <c r="Q30779" s="24"/>
      <c r="T30779" s="24"/>
      <c r="W30779" s="24"/>
      <c r="Z30779" s="24"/>
      <c r="AC30779" s="24"/>
      <c r="AI30779" s="24"/>
      <c r="AL30779" s="24"/>
      <c r="AO30779" s="24"/>
      <c r="AR30779" s="24"/>
      <c r="AU30779" s="24"/>
    </row>
    <row r="30780">
      <c r="J30780" s="18"/>
      <c r="N30780" s="24"/>
      <c r="Q30780" s="24"/>
      <c r="T30780" s="24"/>
      <c r="W30780" s="24"/>
      <c r="Z30780" s="24"/>
      <c r="AC30780" s="24"/>
      <c r="AI30780" s="24"/>
      <c r="AL30780" s="24"/>
      <c r="AO30780" s="24"/>
      <c r="AR30780" s="24"/>
      <c r="AU30780" s="24"/>
    </row>
    <row r="30781">
      <c r="J30781" s="18"/>
      <c r="N30781" s="24"/>
      <c r="Q30781" s="24"/>
      <c r="T30781" s="24"/>
      <c r="W30781" s="24"/>
      <c r="Z30781" s="24"/>
      <c r="AC30781" s="24"/>
      <c r="AI30781" s="24"/>
      <c r="AL30781" s="24"/>
      <c r="AO30781" s="24"/>
      <c r="AR30781" s="24"/>
      <c r="AU30781" s="24"/>
    </row>
    <row r="30782">
      <c r="J30782" s="18"/>
      <c r="N30782" s="24"/>
      <c r="Q30782" s="24"/>
      <c r="T30782" s="24"/>
      <c r="W30782" s="24"/>
      <c r="Z30782" s="24"/>
      <c r="AC30782" s="24"/>
      <c r="AI30782" s="24"/>
      <c r="AL30782" s="24"/>
      <c r="AO30782" s="24"/>
      <c r="AR30782" s="24"/>
      <c r="AU30782" s="24"/>
    </row>
    <row r="30783">
      <c r="J30783" s="18"/>
      <c r="N30783" s="24"/>
      <c r="Q30783" s="24"/>
      <c r="T30783" s="24"/>
      <c r="W30783" s="24"/>
      <c r="Z30783" s="24"/>
      <c r="AC30783" s="24"/>
      <c r="AI30783" s="24"/>
      <c r="AL30783" s="24"/>
      <c r="AO30783" s="24"/>
      <c r="AR30783" s="24"/>
      <c r="AU30783" s="24"/>
    </row>
    <row r="30784">
      <c r="J30784" s="18"/>
      <c r="N30784" s="24"/>
      <c r="Q30784" s="24"/>
      <c r="T30784" s="24"/>
      <c r="W30784" s="24"/>
      <c r="Z30784" s="24"/>
      <c r="AC30784" s="24"/>
      <c r="AI30784" s="24"/>
      <c r="AL30784" s="24"/>
      <c r="AO30784" s="24"/>
      <c r="AR30784" s="24"/>
      <c r="AU30784" s="24"/>
    </row>
    <row r="30785">
      <c r="J30785" s="18"/>
      <c r="N30785" s="24"/>
      <c r="Q30785" s="24"/>
      <c r="T30785" s="24"/>
      <c r="W30785" s="24"/>
      <c r="Z30785" s="24"/>
      <c r="AC30785" s="24"/>
      <c r="AI30785" s="24"/>
      <c r="AL30785" s="24"/>
      <c r="AO30785" s="24"/>
      <c r="AR30785" s="24"/>
      <c r="AU30785" s="24"/>
    </row>
    <row r="30786">
      <c r="J30786" s="18"/>
      <c r="N30786" s="24"/>
      <c r="Q30786" s="24"/>
      <c r="T30786" s="24"/>
      <c r="W30786" s="24"/>
      <c r="Z30786" s="24"/>
      <c r="AC30786" s="24"/>
      <c r="AI30786" s="24"/>
      <c r="AL30786" s="24"/>
      <c r="AO30786" s="24"/>
      <c r="AR30786" s="24"/>
      <c r="AU30786" s="24"/>
    </row>
    <row r="30787">
      <c r="J30787" s="18"/>
      <c r="N30787" s="24"/>
      <c r="Q30787" s="24"/>
      <c r="T30787" s="24"/>
      <c r="W30787" s="24"/>
      <c r="Z30787" s="24"/>
      <c r="AC30787" s="24"/>
      <c r="AI30787" s="24"/>
      <c r="AL30787" s="24"/>
      <c r="AO30787" s="24"/>
      <c r="AR30787" s="24"/>
      <c r="AU30787" s="24"/>
    </row>
    <row r="30788">
      <c r="J30788" s="18"/>
      <c r="N30788" s="24"/>
      <c r="Q30788" s="24"/>
      <c r="T30788" s="24"/>
      <c r="W30788" s="24"/>
      <c r="Z30788" s="24"/>
      <c r="AC30788" s="24"/>
      <c r="AI30788" s="24"/>
      <c r="AL30788" s="24"/>
      <c r="AO30788" s="24"/>
      <c r="AR30788" s="24"/>
      <c r="AU30788" s="24"/>
    </row>
    <row r="30789">
      <c r="J30789" s="18"/>
      <c r="N30789" s="24"/>
      <c r="Q30789" s="24"/>
      <c r="T30789" s="24"/>
      <c r="W30789" s="24"/>
      <c r="Z30789" s="24"/>
      <c r="AC30789" s="24"/>
      <c r="AI30789" s="24"/>
      <c r="AL30789" s="24"/>
      <c r="AO30789" s="24"/>
      <c r="AR30789" s="24"/>
      <c r="AU30789" s="24"/>
    </row>
    <row r="30790">
      <c r="J30790" s="18"/>
      <c r="N30790" s="24"/>
      <c r="Q30790" s="24"/>
      <c r="T30790" s="24"/>
      <c r="W30790" s="24"/>
      <c r="Z30790" s="24"/>
      <c r="AC30790" s="24"/>
      <c r="AI30790" s="24"/>
      <c r="AL30790" s="24"/>
      <c r="AO30790" s="24"/>
      <c r="AR30790" s="24"/>
      <c r="AU30790" s="24"/>
    </row>
    <row r="30791">
      <c r="J30791" s="18"/>
      <c r="N30791" s="24"/>
      <c r="Q30791" s="24"/>
      <c r="T30791" s="24"/>
      <c r="W30791" s="24"/>
      <c r="Z30791" s="24"/>
      <c r="AC30791" s="24"/>
      <c r="AI30791" s="24"/>
      <c r="AL30791" s="24"/>
      <c r="AO30791" s="24"/>
      <c r="AR30791" s="24"/>
      <c r="AU30791" s="24"/>
    </row>
    <row r="30792">
      <c r="J30792" s="18"/>
      <c r="N30792" s="24"/>
      <c r="Q30792" s="24"/>
      <c r="T30792" s="24"/>
      <c r="W30792" s="24"/>
      <c r="Z30792" s="24"/>
      <c r="AC30792" s="24"/>
      <c r="AI30792" s="24"/>
      <c r="AL30792" s="24"/>
      <c r="AO30792" s="24"/>
      <c r="AR30792" s="24"/>
      <c r="AU30792" s="24"/>
    </row>
    <row r="30793">
      <c r="J30793" s="18"/>
      <c r="N30793" s="24"/>
      <c r="Q30793" s="24"/>
      <c r="T30793" s="24"/>
      <c r="W30793" s="24"/>
      <c r="Z30793" s="24"/>
      <c r="AC30793" s="24"/>
      <c r="AI30793" s="24"/>
      <c r="AL30793" s="24"/>
      <c r="AO30793" s="24"/>
      <c r="AR30793" s="24"/>
      <c r="AU30793" s="24"/>
    </row>
    <row r="30794">
      <c r="J30794" s="18"/>
      <c r="N30794" s="24"/>
      <c r="Q30794" s="24"/>
      <c r="T30794" s="24"/>
      <c r="W30794" s="24"/>
      <c r="Z30794" s="24"/>
      <c r="AC30794" s="24"/>
      <c r="AI30794" s="24"/>
      <c r="AL30794" s="24"/>
      <c r="AO30794" s="24"/>
      <c r="AR30794" s="24"/>
      <c r="AU30794" s="24"/>
    </row>
    <row r="30795">
      <c r="J30795" s="18"/>
      <c r="N30795" s="24"/>
      <c r="Q30795" s="24"/>
      <c r="T30795" s="24"/>
      <c r="W30795" s="24"/>
      <c r="Z30795" s="24"/>
      <c r="AC30795" s="24"/>
      <c r="AI30795" s="24"/>
      <c r="AL30795" s="24"/>
      <c r="AO30795" s="24"/>
      <c r="AR30795" s="24"/>
      <c r="AU30795" s="24"/>
    </row>
    <row r="30796">
      <c r="J30796" s="18"/>
      <c r="N30796" s="24"/>
      <c r="Q30796" s="24"/>
      <c r="T30796" s="24"/>
      <c r="W30796" s="24"/>
      <c r="Z30796" s="24"/>
      <c r="AC30796" s="24"/>
      <c r="AI30796" s="24"/>
      <c r="AL30796" s="24"/>
      <c r="AO30796" s="24"/>
      <c r="AR30796" s="24"/>
      <c r="AU30796" s="24"/>
    </row>
    <row r="30797">
      <c r="J30797" s="18"/>
      <c r="N30797" s="24"/>
      <c r="Q30797" s="24"/>
      <c r="T30797" s="24"/>
      <c r="W30797" s="24"/>
      <c r="Z30797" s="24"/>
      <c r="AC30797" s="24"/>
      <c r="AI30797" s="24"/>
      <c r="AL30797" s="24"/>
      <c r="AO30797" s="24"/>
      <c r="AR30797" s="24"/>
      <c r="AU30797" s="24"/>
    </row>
    <row r="30798">
      <c r="J30798" s="18"/>
      <c r="N30798" s="24"/>
      <c r="Q30798" s="24"/>
      <c r="T30798" s="24"/>
      <c r="W30798" s="24"/>
      <c r="Z30798" s="24"/>
      <c r="AC30798" s="24"/>
      <c r="AI30798" s="24"/>
      <c r="AL30798" s="24"/>
      <c r="AO30798" s="24"/>
      <c r="AR30798" s="24"/>
      <c r="AU30798" s="24"/>
    </row>
    <row r="30799">
      <c r="J30799" s="18"/>
      <c r="N30799" s="24"/>
      <c r="Q30799" s="24"/>
      <c r="T30799" s="24"/>
      <c r="W30799" s="24"/>
      <c r="Z30799" s="24"/>
      <c r="AC30799" s="24"/>
      <c r="AI30799" s="24"/>
      <c r="AL30799" s="24"/>
      <c r="AO30799" s="24"/>
      <c r="AR30799" s="24"/>
      <c r="AU30799" s="24"/>
    </row>
    <row r="30800">
      <c r="J30800" s="18"/>
      <c r="N30800" s="24"/>
      <c r="Q30800" s="24"/>
      <c r="T30800" s="24"/>
      <c r="W30800" s="24"/>
      <c r="Z30800" s="24"/>
      <c r="AC30800" s="24"/>
      <c r="AI30800" s="24"/>
      <c r="AL30800" s="24"/>
      <c r="AO30800" s="24"/>
      <c r="AR30800" s="24"/>
      <c r="AU30800" s="24"/>
    </row>
    <row r="30801">
      <c r="J30801" s="18"/>
      <c r="N30801" s="24"/>
      <c r="Q30801" s="24"/>
      <c r="T30801" s="24"/>
      <c r="W30801" s="24"/>
      <c r="Z30801" s="24"/>
      <c r="AC30801" s="24"/>
      <c r="AI30801" s="24"/>
      <c r="AL30801" s="24"/>
      <c r="AO30801" s="24"/>
      <c r="AR30801" s="24"/>
      <c r="AU30801" s="24"/>
    </row>
    <row r="30802">
      <c r="J30802" s="18"/>
      <c r="N30802" s="24"/>
      <c r="Q30802" s="24"/>
      <c r="T30802" s="24"/>
      <c r="W30802" s="24"/>
      <c r="Z30802" s="24"/>
      <c r="AC30802" s="24"/>
      <c r="AI30802" s="24"/>
      <c r="AL30802" s="24"/>
      <c r="AO30802" s="24"/>
      <c r="AR30802" s="24"/>
      <c r="AU30802" s="24"/>
    </row>
    <row r="30803">
      <c r="J30803" s="18"/>
      <c r="N30803" s="24"/>
      <c r="Q30803" s="24"/>
      <c r="T30803" s="24"/>
      <c r="W30803" s="24"/>
      <c r="Z30803" s="24"/>
      <c r="AC30803" s="24"/>
      <c r="AI30803" s="24"/>
      <c r="AL30803" s="24"/>
      <c r="AO30803" s="24"/>
      <c r="AR30803" s="24"/>
      <c r="AU30803" s="24"/>
    </row>
    <row r="30804">
      <c r="J30804" s="18"/>
      <c r="N30804" s="24"/>
      <c r="Q30804" s="24"/>
      <c r="T30804" s="24"/>
      <c r="W30804" s="24"/>
      <c r="Z30804" s="24"/>
      <c r="AC30804" s="24"/>
      <c r="AI30804" s="24"/>
      <c r="AL30804" s="24"/>
      <c r="AO30804" s="24"/>
      <c r="AR30804" s="24"/>
      <c r="AU30804" s="24"/>
    </row>
    <row r="30805">
      <c r="J30805" s="18"/>
      <c r="N30805" s="24"/>
      <c r="Q30805" s="24"/>
      <c r="T30805" s="24"/>
      <c r="W30805" s="24"/>
      <c r="Z30805" s="24"/>
      <c r="AC30805" s="24"/>
      <c r="AI30805" s="24"/>
      <c r="AL30805" s="24"/>
      <c r="AO30805" s="24"/>
      <c r="AR30805" s="24"/>
      <c r="AU30805" s="24"/>
    </row>
    <row r="30806">
      <c r="J30806" s="18"/>
      <c r="N30806" s="24"/>
      <c r="Q30806" s="24"/>
      <c r="T30806" s="24"/>
      <c r="W30806" s="24"/>
      <c r="Z30806" s="24"/>
      <c r="AC30806" s="24"/>
      <c r="AI30806" s="24"/>
      <c r="AL30806" s="24"/>
      <c r="AO30806" s="24"/>
      <c r="AR30806" s="24"/>
      <c r="AU30806" s="24"/>
    </row>
    <row r="30807">
      <c r="J30807" s="18"/>
      <c r="N30807" s="24"/>
      <c r="Q30807" s="24"/>
      <c r="T30807" s="24"/>
      <c r="W30807" s="24"/>
      <c r="Z30807" s="24"/>
      <c r="AC30807" s="24"/>
      <c r="AI30807" s="24"/>
      <c r="AL30807" s="24"/>
      <c r="AO30807" s="24"/>
      <c r="AR30807" s="24"/>
      <c r="AU30807" s="24"/>
    </row>
    <row r="30808">
      <c r="J30808" s="18"/>
      <c r="N30808" s="24"/>
      <c r="Q30808" s="24"/>
      <c r="T30808" s="24"/>
      <c r="W30808" s="24"/>
      <c r="Z30808" s="24"/>
      <c r="AC30808" s="24"/>
      <c r="AI30808" s="24"/>
      <c r="AL30808" s="24"/>
      <c r="AO30808" s="24"/>
      <c r="AR30808" s="24"/>
      <c r="AU30808" s="24"/>
    </row>
    <row r="30809">
      <c r="J30809" s="18"/>
      <c r="N30809" s="24"/>
      <c r="Q30809" s="24"/>
      <c r="T30809" s="24"/>
      <c r="W30809" s="24"/>
      <c r="Z30809" s="24"/>
      <c r="AC30809" s="24"/>
      <c r="AI30809" s="24"/>
      <c r="AL30809" s="24"/>
      <c r="AO30809" s="24"/>
      <c r="AR30809" s="24"/>
      <c r="AU30809" s="24"/>
    </row>
    <row r="30810">
      <c r="J30810" s="18"/>
      <c r="N30810" s="24"/>
      <c r="Q30810" s="24"/>
      <c r="T30810" s="24"/>
      <c r="W30810" s="24"/>
      <c r="Z30810" s="24"/>
      <c r="AC30810" s="24"/>
      <c r="AI30810" s="24"/>
      <c r="AL30810" s="24"/>
      <c r="AO30810" s="24"/>
      <c r="AR30810" s="24"/>
      <c r="AU30810" s="24"/>
    </row>
    <row r="30811">
      <c r="J30811" s="18"/>
      <c r="N30811" s="24"/>
      <c r="Q30811" s="24"/>
      <c r="T30811" s="24"/>
      <c r="W30811" s="24"/>
      <c r="Z30811" s="24"/>
      <c r="AC30811" s="24"/>
      <c r="AI30811" s="24"/>
      <c r="AL30811" s="24"/>
      <c r="AO30811" s="24"/>
      <c r="AR30811" s="24"/>
      <c r="AU30811" s="24"/>
    </row>
    <row r="30812">
      <c r="J30812" s="18"/>
      <c r="N30812" s="24"/>
      <c r="Q30812" s="24"/>
      <c r="T30812" s="24"/>
      <c r="W30812" s="24"/>
      <c r="Z30812" s="24"/>
      <c r="AC30812" s="24"/>
      <c r="AI30812" s="24"/>
      <c r="AL30812" s="24"/>
      <c r="AO30812" s="24"/>
      <c r="AR30812" s="24"/>
      <c r="AU30812" s="24"/>
    </row>
    <row r="30813">
      <c r="J30813" s="18"/>
      <c r="N30813" s="24"/>
      <c r="Q30813" s="24"/>
      <c r="T30813" s="24"/>
      <c r="W30813" s="24"/>
      <c r="Z30813" s="24"/>
      <c r="AC30813" s="24"/>
      <c r="AI30813" s="24"/>
      <c r="AL30813" s="24"/>
      <c r="AO30813" s="24"/>
      <c r="AR30813" s="24"/>
      <c r="AU30813" s="24"/>
    </row>
    <row r="30814">
      <c r="J30814" s="18"/>
      <c r="N30814" s="24"/>
      <c r="Q30814" s="24"/>
      <c r="T30814" s="24"/>
      <c r="W30814" s="24"/>
      <c r="Z30814" s="24"/>
      <c r="AC30814" s="24"/>
      <c r="AI30814" s="24"/>
      <c r="AL30814" s="24"/>
      <c r="AO30814" s="24"/>
      <c r="AR30814" s="24"/>
      <c r="AU30814" s="24"/>
    </row>
    <row r="30815">
      <c r="J30815" s="18"/>
      <c r="N30815" s="24"/>
      <c r="Q30815" s="24"/>
      <c r="T30815" s="24"/>
      <c r="W30815" s="24"/>
      <c r="Z30815" s="24"/>
      <c r="AC30815" s="24"/>
      <c r="AI30815" s="24"/>
      <c r="AL30815" s="24"/>
      <c r="AO30815" s="24"/>
      <c r="AR30815" s="24"/>
      <c r="AU30815" s="24"/>
    </row>
    <row r="30816">
      <c r="J30816" s="18"/>
      <c r="N30816" s="24"/>
      <c r="Q30816" s="24"/>
      <c r="T30816" s="24"/>
      <c r="W30816" s="24"/>
      <c r="Z30816" s="24"/>
      <c r="AC30816" s="24"/>
      <c r="AI30816" s="24"/>
      <c r="AL30816" s="24"/>
      <c r="AO30816" s="24"/>
      <c r="AR30816" s="24"/>
      <c r="AU30816" s="24"/>
    </row>
    <row r="30817">
      <c r="J30817" s="18"/>
      <c r="N30817" s="24"/>
      <c r="Q30817" s="24"/>
      <c r="T30817" s="24"/>
      <c r="W30817" s="24"/>
      <c r="Z30817" s="24"/>
      <c r="AC30817" s="24"/>
      <c r="AI30817" s="24"/>
      <c r="AL30817" s="24"/>
      <c r="AO30817" s="24"/>
      <c r="AR30817" s="24"/>
      <c r="AU30817" s="24"/>
    </row>
    <row r="30818">
      <c r="J30818" s="18"/>
      <c r="N30818" s="24"/>
      <c r="Q30818" s="24"/>
      <c r="T30818" s="24"/>
      <c r="W30818" s="24"/>
      <c r="Z30818" s="24"/>
      <c r="AC30818" s="24"/>
      <c r="AI30818" s="24"/>
      <c r="AL30818" s="24"/>
      <c r="AO30818" s="24"/>
      <c r="AR30818" s="24"/>
      <c r="AU30818" s="24"/>
    </row>
    <row r="30819">
      <c r="J30819" s="18"/>
      <c r="N30819" s="24"/>
      <c r="Q30819" s="24"/>
      <c r="T30819" s="24"/>
      <c r="W30819" s="24"/>
      <c r="Z30819" s="24"/>
      <c r="AC30819" s="24"/>
      <c r="AI30819" s="24"/>
      <c r="AL30819" s="24"/>
      <c r="AO30819" s="24"/>
      <c r="AR30819" s="24"/>
      <c r="AU30819" s="24"/>
    </row>
    <row r="30820">
      <c r="J30820" s="18"/>
      <c r="N30820" s="24"/>
      <c r="Q30820" s="24"/>
      <c r="T30820" s="24"/>
      <c r="W30820" s="24"/>
      <c r="Z30820" s="24"/>
      <c r="AC30820" s="24"/>
      <c r="AI30820" s="24"/>
      <c r="AL30820" s="24"/>
      <c r="AO30820" s="24"/>
      <c r="AR30820" s="24"/>
      <c r="AU30820" s="24"/>
    </row>
    <row r="30821">
      <c r="J30821" s="18"/>
      <c r="N30821" s="24"/>
      <c r="Q30821" s="24"/>
      <c r="T30821" s="24"/>
      <c r="W30821" s="24"/>
      <c r="Z30821" s="24"/>
      <c r="AC30821" s="24"/>
      <c r="AI30821" s="24"/>
      <c r="AL30821" s="24"/>
      <c r="AO30821" s="24"/>
      <c r="AR30821" s="24"/>
      <c r="AU30821" s="24"/>
    </row>
    <row r="30822">
      <c r="J30822" s="18"/>
      <c r="N30822" s="24"/>
      <c r="Q30822" s="24"/>
      <c r="T30822" s="24"/>
      <c r="W30822" s="24"/>
      <c r="Z30822" s="24"/>
      <c r="AC30822" s="24"/>
      <c r="AI30822" s="24"/>
      <c r="AL30822" s="24"/>
      <c r="AO30822" s="24"/>
      <c r="AR30822" s="24"/>
      <c r="AU30822" s="24"/>
    </row>
    <row r="30823">
      <c r="J30823" s="18"/>
      <c r="N30823" s="24"/>
      <c r="Q30823" s="24"/>
      <c r="T30823" s="24"/>
      <c r="W30823" s="24"/>
      <c r="Z30823" s="24"/>
      <c r="AC30823" s="24"/>
      <c r="AI30823" s="24"/>
      <c r="AL30823" s="24"/>
      <c r="AO30823" s="24"/>
      <c r="AR30823" s="24"/>
      <c r="AU30823" s="24"/>
    </row>
    <row r="30824">
      <c r="J30824" s="18"/>
      <c r="N30824" s="24"/>
      <c r="Q30824" s="24"/>
      <c r="T30824" s="24"/>
      <c r="W30824" s="24"/>
      <c r="Z30824" s="24"/>
      <c r="AC30824" s="24"/>
      <c r="AI30824" s="24"/>
      <c r="AL30824" s="24"/>
      <c r="AO30824" s="24"/>
      <c r="AR30824" s="24"/>
      <c r="AU30824" s="24"/>
    </row>
    <row r="30825">
      <c r="J30825" s="18"/>
      <c r="N30825" s="24"/>
      <c r="Q30825" s="24"/>
      <c r="T30825" s="24"/>
      <c r="W30825" s="24"/>
      <c r="Z30825" s="24"/>
      <c r="AC30825" s="24"/>
      <c r="AI30825" s="24"/>
      <c r="AL30825" s="24"/>
      <c r="AO30825" s="24"/>
      <c r="AR30825" s="24"/>
      <c r="AU30825" s="24"/>
    </row>
    <row r="30826">
      <c r="J30826" s="18"/>
      <c r="N30826" s="24"/>
      <c r="Q30826" s="24"/>
      <c r="T30826" s="24"/>
      <c r="W30826" s="24"/>
      <c r="Z30826" s="24"/>
      <c r="AC30826" s="24"/>
      <c r="AI30826" s="24"/>
      <c r="AL30826" s="24"/>
      <c r="AO30826" s="24"/>
      <c r="AR30826" s="24"/>
      <c r="AU30826" s="24"/>
    </row>
    <row r="30827">
      <c r="J30827" s="18"/>
      <c r="N30827" s="24"/>
      <c r="Q30827" s="24"/>
      <c r="T30827" s="24"/>
      <c r="W30827" s="24"/>
      <c r="Z30827" s="24"/>
      <c r="AC30827" s="24"/>
      <c r="AI30827" s="24"/>
      <c r="AL30827" s="24"/>
      <c r="AO30827" s="24"/>
      <c r="AR30827" s="24"/>
      <c r="AU30827" s="24"/>
    </row>
    <row r="30828">
      <c r="J30828" s="18"/>
      <c r="N30828" s="24"/>
      <c r="Q30828" s="24"/>
      <c r="T30828" s="24"/>
      <c r="W30828" s="24"/>
      <c r="Z30828" s="24"/>
      <c r="AC30828" s="24"/>
      <c r="AI30828" s="24"/>
      <c r="AL30828" s="24"/>
      <c r="AO30828" s="24"/>
      <c r="AR30828" s="24"/>
      <c r="AU30828" s="24"/>
    </row>
    <row r="30829">
      <c r="J30829" s="18"/>
      <c r="N30829" s="24"/>
      <c r="Q30829" s="24"/>
      <c r="T30829" s="24"/>
      <c r="W30829" s="24"/>
      <c r="Z30829" s="24"/>
      <c r="AC30829" s="24"/>
      <c r="AI30829" s="24"/>
      <c r="AL30829" s="24"/>
      <c r="AO30829" s="24"/>
      <c r="AR30829" s="24"/>
      <c r="AU30829" s="24"/>
    </row>
    <row r="30830">
      <c r="J30830" s="18"/>
      <c r="N30830" s="24"/>
      <c r="Q30830" s="24"/>
      <c r="T30830" s="24"/>
      <c r="W30830" s="24"/>
      <c r="Z30830" s="24"/>
      <c r="AC30830" s="24"/>
      <c r="AI30830" s="24"/>
      <c r="AL30830" s="24"/>
      <c r="AO30830" s="24"/>
      <c r="AR30830" s="24"/>
      <c r="AU30830" s="24"/>
    </row>
    <row r="30831">
      <c r="J30831" s="18"/>
      <c r="N30831" s="24"/>
      <c r="Q30831" s="24"/>
      <c r="T30831" s="24"/>
      <c r="W30831" s="24"/>
      <c r="Z30831" s="24"/>
      <c r="AC30831" s="24"/>
      <c r="AI30831" s="24"/>
      <c r="AL30831" s="24"/>
      <c r="AO30831" s="24"/>
      <c r="AR30831" s="24"/>
      <c r="AU30831" s="24"/>
    </row>
    <row r="30832">
      <c r="J30832" s="18"/>
      <c r="N30832" s="24"/>
      <c r="Q30832" s="24"/>
      <c r="T30832" s="24"/>
      <c r="W30832" s="24"/>
      <c r="Z30832" s="24"/>
      <c r="AC30832" s="24"/>
      <c r="AI30832" s="24"/>
      <c r="AL30832" s="24"/>
      <c r="AO30832" s="24"/>
      <c r="AR30832" s="24"/>
      <c r="AU30832" s="24"/>
    </row>
    <row r="30833">
      <c r="J30833" s="18"/>
      <c r="N30833" s="24"/>
      <c r="Q30833" s="24"/>
      <c r="T30833" s="24"/>
      <c r="W30833" s="24"/>
      <c r="Z30833" s="24"/>
      <c r="AC30833" s="24"/>
      <c r="AI30833" s="24"/>
      <c r="AL30833" s="24"/>
      <c r="AO30833" s="24"/>
      <c r="AR30833" s="24"/>
      <c r="AU30833" s="24"/>
    </row>
    <row r="30834">
      <c r="J30834" s="18"/>
      <c r="N30834" s="24"/>
      <c r="Q30834" s="24"/>
      <c r="T30834" s="24"/>
      <c r="W30834" s="24"/>
      <c r="Z30834" s="24"/>
      <c r="AC30834" s="24"/>
      <c r="AI30834" s="24"/>
      <c r="AL30834" s="24"/>
      <c r="AO30834" s="24"/>
      <c r="AR30834" s="24"/>
      <c r="AU30834" s="24"/>
    </row>
    <row r="30835">
      <c r="J30835" s="18"/>
      <c r="N30835" s="24"/>
      <c r="Q30835" s="24"/>
      <c r="T30835" s="24"/>
      <c r="W30835" s="24"/>
      <c r="Z30835" s="24"/>
      <c r="AC30835" s="24"/>
      <c r="AI30835" s="24"/>
      <c r="AL30835" s="24"/>
      <c r="AO30835" s="24"/>
      <c r="AR30835" s="24"/>
      <c r="AU30835" s="24"/>
    </row>
    <row r="30836">
      <c r="J30836" s="18"/>
      <c r="N30836" s="24"/>
      <c r="Q30836" s="24"/>
      <c r="T30836" s="24"/>
      <c r="W30836" s="24"/>
      <c r="Z30836" s="24"/>
      <c r="AC30836" s="24"/>
      <c r="AI30836" s="24"/>
      <c r="AL30836" s="24"/>
      <c r="AO30836" s="24"/>
      <c r="AR30836" s="24"/>
      <c r="AU30836" s="24"/>
    </row>
    <row r="30837">
      <c r="J30837" s="18"/>
      <c r="N30837" s="24"/>
      <c r="Q30837" s="24"/>
      <c r="T30837" s="24"/>
      <c r="W30837" s="24"/>
      <c r="Z30837" s="24"/>
      <c r="AC30837" s="24"/>
      <c r="AI30837" s="24"/>
      <c r="AL30837" s="24"/>
      <c r="AO30837" s="24"/>
      <c r="AR30837" s="24"/>
      <c r="AU30837" s="24"/>
    </row>
    <row r="30838">
      <c r="J30838" s="18"/>
      <c r="N30838" s="24"/>
      <c r="Q30838" s="24"/>
      <c r="T30838" s="24"/>
      <c r="W30838" s="24"/>
      <c r="Z30838" s="24"/>
      <c r="AC30838" s="24"/>
      <c r="AI30838" s="24"/>
      <c r="AL30838" s="24"/>
      <c r="AO30838" s="24"/>
      <c r="AR30838" s="24"/>
      <c r="AU30838" s="24"/>
    </row>
    <row r="30839">
      <c r="J30839" s="18"/>
      <c r="N30839" s="24"/>
      <c r="Q30839" s="24"/>
      <c r="T30839" s="24"/>
      <c r="W30839" s="24"/>
      <c r="Z30839" s="24"/>
      <c r="AC30839" s="24"/>
      <c r="AI30839" s="24"/>
      <c r="AL30839" s="24"/>
      <c r="AO30839" s="24"/>
      <c r="AR30839" s="24"/>
      <c r="AU30839" s="24"/>
    </row>
    <row r="30840">
      <c r="J30840" s="18"/>
      <c r="N30840" s="24"/>
      <c r="Q30840" s="24"/>
      <c r="T30840" s="24"/>
      <c r="W30840" s="24"/>
      <c r="Z30840" s="24"/>
      <c r="AC30840" s="24"/>
      <c r="AI30840" s="24"/>
      <c r="AL30840" s="24"/>
      <c r="AO30840" s="24"/>
      <c r="AR30840" s="24"/>
      <c r="AU30840" s="24"/>
    </row>
    <row r="30841">
      <c r="J30841" s="18"/>
      <c r="N30841" s="24"/>
      <c r="Q30841" s="24"/>
      <c r="T30841" s="24"/>
      <c r="W30841" s="24"/>
      <c r="Z30841" s="24"/>
      <c r="AC30841" s="24"/>
      <c r="AI30841" s="24"/>
      <c r="AL30841" s="24"/>
      <c r="AO30841" s="24"/>
      <c r="AR30841" s="24"/>
      <c r="AU30841" s="24"/>
    </row>
    <row r="30842">
      <c r="J30842" s="18"/>
      <c r="N30842" s="24"/>
      <c r="Q30842" s="24"/>
      <c r="T30842" s="24"/>
      <c r="W30842" s="24"/>
      <c r="Z30842" s="24"/>
      <c r="AC30842" s="24"/>
      <c r="AI30842" s="24"/>
      <c r="AL30842" s="24"/>
      <c r="AO30842" s="24"/>
      <c r="AR30842" s="24"/>
      <c r="AU30842" s="24"/>
    </row>
    <row r="30843">
      <c r="J30843" s="18"/>
      <c r="N30843" s="24"/>
      <c r="Q30843" s="24"/>
      <c r="T30843" s="24"/>
      <c r="W30843" s="24"/>
      <c r="Z30843" s="24"/>
      <c r="AC30843" s="24"/>
      <c r="AI30843" s="24"/>
      <c r="AL30843" s="24"/>
      <c r="AO30843" s="24"/>
      <c r="AR30843" s="24"/>
      <c r="AU30843" s="24"/>
    </row>
    <row r="30844">
      <c r="J30844" s="18"/>
      <c r="N30844" s="24"/>
      <c r="Q30844" s="24"/>
      <c r="T30844" s="24"/>
      <c r="W30844" s="24"/>
      <c r="Z30844" s="24"/>
      <c r="AC30844" s="24"/>
      <c r="AI30844" s="24"/>
      <c r="AL30844" s="24"/>
      <c r="AO30844" s="24"/>
      <c r="AR30844" s="24"/>
      <c r="AU30844" s="24"/>
    </row>
    <row r="30845">
      <c r="J30845" s="18"/>
      <c r="N30845" s="24"/>
      <c r="Q30845" s="24"/>
      <c r="T30845" s="24"/>
      <c r="W30845" s="24"/>
      <c r="Z30845" s="24"/>
      <c r="AC30845" s="24"/>
      <c r="AI30845" s="24"/>
      <c r="AL30845" s="24"/>
      <c r="AO30845" s="24"/>
      <c r="AR30845" s="24"/>
      <c r="AU30845" s="24"/>
    </row>
    <row r="30846">
      <c r="J30846" s="18"/>
      <c r="N30846" s="24"/>
      <c r="Q30846" s="24"/>
      <c r="T30846" s="24"/>
      <c r="W30846" s="24"/>
      <c r="Z30846" s="24"/>
      <c r="AC30846" s="24"/>
      <c r="AI30846" s="24"/>
      <c r="AL30846" s="24"/>
      <c r="AO30846" s="24"/>
      <c r="AR30846" s="24"/>
      <c r="AU30846" s="24"/>
    </row>
    <row r="30847">
      <c r="J30847" s="18"/>
      <c r="N30847" s="24"/>
      <c r="Q30847" s="24"/>
      <c r="T30847" s="24"/>
      <c r="W30847" s="24"/>
      <c r="Z30847" s="24"/>
      <c r="AC30847" s="24"/>
      <c r="AI30847" s="24"/>
      <c r="AL30847" s="24"/>
      <c r="AO30847" s="24"/>
      <c r="AR30847" s="24"/>
      <c r="AU30847" s="24"/>
    </row>
    <row r="30848">
      <c r="J30848" s="18"/>
      <c r="N30848" s="24"/>
      <c r="Q30848" s="24"/>
      <c r="T30848" s="24"/>
      <c r="W30848" s="24"/>
      <c r="Z30848" s="24"/>
      <c r="AC30848" s="24"/>
      <c r="AI30848" s="24"/>
      <c r="AL30848" s="24"/>
      <c r="AO30848" s="24"/>
      <c r="AR30848" s="24"/>
      <c r="AU30848" s="24"/>
    </row>
    <row r="30849">
      <c r="J30849" s="18"/>
      <c r="N30849" s="24"/>
      <c r="Q30849" s="24"/>
      <c r="T30849" s="24"/>
      <c r="W30849" s="24"/>
      <c r="Z30849" s="24"/>
      <c r="AC30849" s="24"/>
      <c r="AI30849" s="24"/>
      <c r="AL30849" s="24"/>
      <c r="AO30849" s="24"/>
      <c r="AR30849" s="24"/>
      <c r="AU30849" s="24"/>
    </row>
    <row r="30850">
      <c r="J30850" s="18"/>
      <c r="N30850" s="24"/>
      <c r="Q30850" s="24"/>
      <c r="T30850" s="24"/>
      <c r="W30850" s="24"/>
      <c r="Z30850" s="24"/>
      <c r="AC30850" s="24"/>
      <c r="AI30850" s="24"/>
      <c r="AL30850" s="24"/>
      <c r="AO30850" s="24"/>
      <c r="AR30850" s="24"/>
      <c r="AU30850" s="24"/>
    </row>
    <row r="30851">
      <c r="J30851" s="18"/>
      <c r="N30851" s="24"/>
      <c r="Q30851" s="24"/>
      <c r="T30851" s="24"/>
      <c r="W30851" s="24"/>
      <c r="Z30851" s="24"/>
      <c r="AC30851" s="24"/>
      <c r="AI30851" s="24"/>
      <c r="AL30851" s="24"/>
      <c r="AO30851" s="24"/>
      <c r="AR30851" s="24"/>
      <c r="AU30851" s="24"/>
    </row>
    <row r="30852">
      <c r="J30852" s="18"/>
      <c r="N30852" s="24"/>
      <c r="Q30852" s="24"/>
      <c r="T30852" s="24"/>
      <c r="W30852" s="24"/>
      <c r="Z30852" s="24"/>
      <c r="AC30852" s="24"/>
      <c r="AI30852" s="24"/>
      <c r="AL30852" s="24"/>
      <c r="AO30852" s="24"/>
      <c r="AR30852" s="24"/>
      <c r="AU30852" s="24"/>
    </row>
    <row r="30853">
      <c r="J30853" s="18"/>
      <c r="N30853" s="24"/>
      <c r="Q30853" s="24"/>
      <c r="T30853" s="24"/>
      <c r="W30853" s="24"/>
      <c r="Z30853" s="24"/>
      <c r="AC30853" s="24"/>
      <c r="AI30853" s="24"/>
      <c r="AL30853" s="24"/>
      <c r="AO30853" s="24"/>
      <c r="AR30853" s="24"/>
      <c r="AU30853" s="24"/>
    </row>
    <row r="30854">
      <c r="J30854" s="18"/>
      <c r="N30854" s="24"/>
      <c r="Q30854" s="24"/>
      <c r="T30854" s="24"/>
      <c r="W30854" s="24"/>
      <c r="Z30854" s="24"/>
      <c r="AC30854" s="24"/>
      <c r="AI30854" s="24"/>
      <c r="AL30854" s="24"/>
      <c r="AO30854" s="24"/>
      <c r="AR30854" s="24"/>
      <c r="AU30854" s="24"/>
    </row>
    <row r="30855">
      <c r="J30855" s="18"/>
      <c r="N30855" s="24"/>
      <c r="Q30855" s="24"/>
      <c r="T30855" s="24"/>
      <c r="W30855" s="24"/>
      <c r="Z30855" s="24"/>
      <c r="AC30855" s="24"/>
      <c r="AI30855" s="24"/>
      <c r="AL30855" s="24"/>
      <c r="AO30855" s="24"/>
      <c r="AR30855" s="24"/>
      <c r="AU30855" s="24"/>
    </row>
    <row r="30856">
      <c r="J30856" s="18"/>
      <c r="N30856" s="24"/>
      <c r="Q30856" s="24"/>
      <c r="T30856" s="24"/>
      <c r="W30856" s="24"/>
      <c r="Z30856" s="24"/>
      <c r="AC30856" s="24"/>
      <c r="AI30856" s="24"/>
      <c r="AL30856" s="24"/>
      <c r="AO30856" s="24"/>
      <c r="AR30856" s="24"/>
      <c r="AU30856" s="24"/>
    </row>
    <row r="30857">
      <c r="J30857" s="18"/>
      <c r="N30857" s="24"/>
      <c r="Q30857" s="24"/>
      <c r="T30857" s="24"/>
      <c r="W30857" s="24"/>
      <c r="Z30857" s="24"/>
      <c r="AC30857" s="24"/>
      <c r="AI30857" s="24"/>
      <c r="AL30857" s="24"/>
      <c r="AO30857" s="24"/>
      <c r="AR30857" s="24"/>
      <c r="AU30857" s="24"/>
    </row>
    <row r="30858">
      <c r="J30858" s="18"/>
      <c r="N30858" s="24"/>
      <c r="Q30858" s="24"/>
      <c r="T30858" s="24"/>
      <c r="W30858" s="24"/>
      <c r="Z30858" s="24"/>
      <c r="AC30858" s="24"/>
      <c r="AI30858" s="24"/>
      <c r="AL30858" s="24"/>
      <c r="AO30858" s="24"/>
      <c r="AR30858" s="24"/>
      <c r="AU30858" s="24"/>
    </row>
    <row r="30859">
      <c r="J30859" s="18"/>
      <c r="N30859" s="24"/>
      <c r="Q30859" s="24"/>
      <c r="T30859" s="24"/>
      <c r="W30859" s="24"/>
      <c r="Z30859" s="24"/>
      <c r="AC30859" s="24"/>
      <c r="AI30859" s="24"/>
      <c r="AL30859" s="24"/>
      <c r="AO30859" s="24"/>
      <c r="AR30859" s="24"/>
      <c r="AU30859" s="24"/>
    </row>
    <row r="30860">
      <c r="J30860" s="18"/>
      <c r="N30860" s="24"/>
      <c r="Q30860" s="24"/>
      <c r="T30860" s="24"/>
      <c r="W30860" s="24"/>
      <c r="Z30860" s="24"/>
      <c r="AC30860" s="24"/>
      <c r="AI30860" s="24"/>
      <c r="AL30860" s="24"/>
      <c r="AO30860" s="24"/>
      <c r="AR30860" s="24"/>
      <c r="AU30860" s="24"/>
    </row>
    <row r="30861">
      <c r="J30861" s="18"/>
      <c r="N30861" s="24"/>
      <c r="Q30861" s="24"/>
      <c r="T30861" s="24"/>
      <c r="W30861" s="24"/>
      <c r="Z30861" s="24"/>
      <c r="AC30861" s="24"/>
      <c r="AI30861" s="24"/>
      <c r="AL30861" s="24"/>
      <c r="AO30861" s="24"/>
      <c r="AR30861" s="24"/>
      <c r="AU30861" s="24"/>
    </row>
    <row r="30862">
      <c r="J30862" s="18"/>
      <c r="N30862" s="24"/>
      <c r="Q30862" s="24"/>
      <c r="T30862" s="24"/>
      <c r="W30862" s="24"/>
      <c r="Z30862" s="24"/>
      <c r="AC30862" s="24"/>
      <c r="AI30862" s="24"/>
      <c r="AL30862" s="24"/>
      <c r="AO30862" s="24"/>
      <c r="AR30862" s="24"/>
      <c r="AU30862" s="24"/>
    </row>
    <row r="30863">
      <c r="J30863" s="18"/>
      <c r="N30863" s="24"/>
      <c r="Q30863" s="24"/>
      <c r="T30863" s="24"/>
      <c r="W30863" s="24"/>
      <c r="Z30863" s="24"/>
      <c r="AC30863" s="24"/>
      <c r="AI30863" s="24"/>
      <c r="AL30863" s="24"/>
      <c r="AO30863" s="24"/>
      <c r="AR30863" s="24"/>
      <c r="AU30863" s="24"/>
    </row>
    <row r="30864">
      <c r="J30864" s="18"/>
      <c r="N30864" s="24"/>
      <c r="Q30864" s="24"/>
      <c r="T30864" s="24"/>
      <c r="W30864" s="24"/>
      <c r="Z30864" s="24"/>
      <c r="AC30864" s="24"/>
      <c r="AI30864" s="24"/>
      <c r="AL30864" s="24"/>
      <c r="AO30864" s="24"/>
      <c r="AR30864" s="24"/>
      <c r="AU30864" s="24"/>
    </row>
    <row r="30865">
      <c r="J30865" s="18"/>
      <c r="N30865" s="24"/>
      <c r="Q30865" s="24"/>
      <c r="T30865" s="24"/>
      <c r="W30865" s="24"/>
      <c r="Z30865" s="24"/>
      <c r="AC30865" s="24"/>
      <c r="AI30865" s="24"/>
      <c r="AL30865" s="24"/>
      <c r="AO30865" s="24"/>
      <c r="AR30865" s="24"/>
      <c r="AU30865" s="24"/>
    </row>
    <row r="30866">
      <c r="J30866" s="18"/>
      <c r="N30866" s="24"/>
      <c r="Q30866" s="24"/>
      <c r="T30866" s="24"/>
      <c r="W30866" s="24"/>
      <c r="Z30866" s="24"/>
      <c r="AC30866" s="24"/>
      <c r="AI30866" s="24"/>
      <c r="AL30866" s="24"/>
      <c r="AO30866" s="24"/>
      <c r="AR30866" s="24"/>
      <c r="AU30866" s="24"/>
    </row>
    <row r="30867">
      <c r="J30867" s="18"/>
      <c r="N30867" s="24"/>
      <c r="Q30867" s="24"/>
      <c r="T30867" s="24"/>
      <c r="W30867" s="24"/>
      <c r="Z30867" s="24"/>
      <c r="AC30867" s="24"/>
      <c r="AI30867" s="24"/>
      <c r="AL30867" s="24"/>
      <c r="AO30867" s="24"/>
      <c r="AR30867" s="24"/>
      <c r="AU30867" s="24"/>
    </row>
    <row r="30868">
      <c r="J30868" s="18"/>
      <c r="N30868" s="24"/>
      <c r="Q30868" s="24"/>
      <c r="T30868" s="24"/>
      <c r="W30868" s="24"/>
      <c r="Z30868" s="24"/>
      <c r="AC30868" s="24"/>
      <c r="AI30868" s="24"/>
      <c r="AL30868" s="24"/>
      <c r="AO30868" s="24"/>
      <c r="AR30868" s="24"/>
      <c r="AU30868" s="24"/>
    </row>
    <row r="30869">
      <c r="J30869" s="18"/>
      <c r="N30869" s="24"/>
      <c r="Q30869" s="24"/>
      <c r="T30869" s="24"/>
      <c r="W30869" s="24"/>
      <c r="Z30869" s="24"/>
      <c r="AC30869" s="24"/>
      <c r="AI30869" s="24"/>
      <c r="AL30869" s="24"/>
      <c r="AO30869" s="24"/>
      <c r="AR30869" s="24"/>
      <c r="AU30869" s="24"/>
    </row>
    <row r="30870">
      <c r="J30870" s="18"/>
      <c r="N30870" s="24"/>
      <c r="Q30870" s="24"/>
      <c r="T30870" s="24"/>
      <c r="W30870" s="24"/>
      <c r="Z30870" s="24"/>
      <c r="AC30870" s="24"/>
      <c r="AI30870" s="24"/>
      <c r="AL30870" s="24"/>
      <c r="AO30870" s="24"/>
      <c r="AR30870" s="24"/>
      <c r="AU30870" s="24"/>
    </row>
    <row r="30871">
      <c r="J30871" s="18"/>
      <c r="N30871" s="24"/>
      <c r="Q30871" s="24"/>
      <c r="T30871" s="24"/>
      <c r="W30871" s="24"/>
      <c r="Z30871" s="24"/>
      <c r="AC30871" s="24"/>
      <c r="AI30871" s="24"/>
      <c r="AL30871" s="24"/>
      <c r="AO30871" s="24"/>
      <c r="AR30871" s="24"/>
      <c r="AU30871" s="24"/>
    </row>
    <row r="30872">
      <c r="J30872" s="18"/>
      <c r="N30872" s="24"/>
      <c r="Q30872" s="24"/>
      <c r="T30872" s="24"/>
      <c r="W30872" s="24"/>
      <c r="Z30872" s="24"/>
      <c r="AC30872" s="24"/>
      <c r="AI30872" s="24"/>
      <c r="AL30872" s="24"/>
      <c r="AO30872" s="24"/>
      <c r="AR30872" s="24"/>
      <c r="AU30872" s="24"/>
    </row>
    <row r="30873">
      <c r="J30873" s="18"/>
      <c r="N30873" s="24"/>
      <c r="Q30873" s="24"/>
      <c r="T30873" s="24"/>
      <c r="W30873" s="24"/>
      <c r="Z30873" s="24"/>
      <c r="AC30873" s="24"/>
      <c r="AI30873" s="24"/>
      <c r="AL30873" s="24"/>
      <c r="AO30873" s="24"/>
      <c r="AR30873" s="24"/>
      <c r="AU30873" s="24"/>
    </row>
    <row r="30874">
      <c r="J30874" s="18"/>
      <c r="N30874" s="24"/>
      <c r="Q30874" s="24"/>
      <c r="T30874" s="24"/>
      <c r="W30874" s="24"/>
      <c r="Z30874" s="24"/>
      <c r="AC30874" s="24"/>
      <c r="AI30874" s="24"/>
      <c r="AL30874" s="24"/>
      <c r="AO30874" s="24"/>
      <c r="AR30874" s="24"/>
      <c r="AU30874" s="24"/>
    </row>
    <row r="30875">
      <c r="J30875" s="18"/>
      <c r="N30875" s="24"/>
      <c r="Q30875" s="24"/>
      <c r="T30875" s="24"/>
      <c r="W30875" s="24"/>
      <c r="Z30875" s="24"/>
      <c r="AC30875" s="24"/>
      <c r="AI30875" s="24"/>
      <c r="AL30875" s="24"/>
      <c r="AO30875" s="24"/>
      <c r="AR30875" s="24"/>
      <c r="AU30875" s="24"/>
    </row>
    <row r="30876">
      <c r="J30876" s="18"/>
      <c r="N30876" s="24"/>
      <c r="Q30876" s="24"/>
      <c r="T30876" s="24"/>
      <c r="W30876" s="24"/>
      <c r="Z30876" s="24"/>
      <c r="AC30876" s="24"/>
      <c r="AI30876" s="24"/>
      <c r="AL30876" s="24"/>
      <c r="AO30876" s="24"/>
      <c r="AR30876" s="24"/>
      <c r="AU30876" s="24"/>
    </row>
    <row r="30877">
      <c r="J30877" s="18"/>
      <c r="N30877" s="24"/>
      <c r="Q30877" s="24"/>
      <c r="T30877" s="24"/>
      <c r="W30877" s="24"/>
      <c r="Z30877" s="24"/>
      <c r="AC30877" s="24"/>
      <c r="AI30877" s="24"/>
      <c r="AL30877" s="24"/>
      <c r="AO30877" s="24"/>
      <c r="AR30877" s="24"/>
      <c r="AU30877" s="24"/>
    </row>
    <row r="30878">
      <c r="J30878" s="18"/>
      <c r="N30878" s="24"/>
      <c r="Q30878" s="24"/>
      <c r="T30878" s="24"/>
      <c r="W30878" s="24"/>
      <c r="Z30878" s="24"/>
      <c r="AC30878" s="24"/>
      <c r="AI30878" s="24"/>
      <c r="AL30878" s="24"/>
      <c r="AO30878" s="24"/>
      <c r="AR30878" s="24"/>
      <c r="AU30878" s="24"/>
    </row>
    <row r="30879">
      <c r="J30879" s="18"/>
      <c r="N30879" s="24"/>
      <c r="Q30879" s="24"/>
      <c r="T30879" s="24"/>
      <c r="W30879" s="24"/>
      <c r="Z30879" s="24"/>
      <c r="AC30879" s="24"/>
      <c r="AI30879" s="24"/>
      <c r="AL30879" s="24"/>
      <c r="AO30879" s="24"/>
      <c r="AR30879" s="24"/>
      <c r="AU30879" s="24"/>
    </row>
    <row r="30880">
      <c r="J30880" s="18"/>
      <c r="N30880" s="24"/>
      <c r="Q30880" s="24"/>
      <c r="T30880" s="24"/>
      <c r="W30880" s="24"/>
      <c r="Z30880" s="24"/>
      <c r="AC30880" s="24"/>
      <c r="AI30880" s="24"/>
      <c r="AL30880" s="24"/>
      <c r="AO30880" s="24"/>
      <c r="AR30880" s="24"/>
      <c r="AU30880" s="24"/>
    </row>
    <row r="30881">
      <c r="J30881" s="18"/>
      <c r="N30881" s="24"/>
      <c r="Q30881" s="24"/>
      <c r="T30881" s="24"/>
      <c r="W30881" s="24"/>
      <c r="Z30881" s="24"/>
      <c r="AC30881" s="24"/>
      <c r="AI30881" s="24"/>
      <c r="AL30881" s="24"/>
      <c r="AO30881" s="24"/>
      <c r="AR30881" s="24"/>
      <c r="AU30881" s="24"/>
    </row>
    <row r="30882">
      <c r="J30882" s="18"/>
      <c r="N30882" s="24"/>
      <c r="Q30882" s="24"/>
      <c r="T30882" s="24"/>
      <c r="W30882" s="24"/>
      <c r="Z30882" s="24"/>
      <c r="AC30882" s="24"/>
      <c r="AI30882" s="24"/>
      <c r="AL30882" s="24"/>
      <c r="AO30882" s="24"/>
      <c r="AR30882" s="24"/>
      <c r="AU30882" s="24"/>
    </row>
    <row r="30883">
      <c r="J30883" s="18"/>
      <c r="N30883" s="24"/>
      <c r="Q30883" s="24"/>
      <c r="T30883" s="24"/>
      <c r="W30883" s="24"/>
      <c r="Z30883" s="24"/>
      <c r="AC30883" s="24"/>
      <c r="AI30883" s="24"/>
      <c r="AL30883" s="24"/>
      <c r="AO30883" s="24"/>
      <c r="AR30883" s="24"/>
      <c r="AU30883" s="24"/>
    </row>
    <row r="30884">
      <c r="J30884" s="18"/>
      <c r="N30884" s="24"/>
      <c r="Q30884" s="24"/>
      <c r="T30884" s="24"/>
      <c r="W30884" s="24"/>
      <c r="Z30884" s="24"/>
      <c r="AC30884" s="24"/>
      <c r="AI30884" s="24"/>
      <c r="AL30884" s="24"/>
      <c r="AO30884" s="24"/>
      <c r="AR30884" s="24"/>
      <c r="AU30884" s="24"/>
    </row>
    <row r="30885">
      <c r="J30885" s="18"/>
      <c r="N30885" s="24"/>
      <c r="Q30885" s="24"/>
      <c r="T30885" s="24"/>
      <c r="W30885" s="24"/>
      <c r="Z30885" s="24"/>
      <c r="AC30885" s="24"/>
      <c r="AI30885" s="24"/>
      <c r="AL30885" s="24"/>
      <c r="AO30885" s="24"/>
      <c r="AR30885" s="24"/>
      <c r="AU30885" s="24"/>
    </row>
    <row r="30886">
      <c r="J30886" s="18"/>
      <c r="N30886" s="24"/>
      <c r="Q30886" s="24"/>
      <c r="T30886" s="24"/>
      <c r="W30886" s="24"/>
      <c r="Z30886" s="24"/>
      <c r="AC30886" s="24"/>
      <c r="AI30886" s="24"/>
      <c r="AL30886" s="24"/>
      <c r="AO30886" s="24"/>
      <c r="AR30886" s="24"/>
      <c r="AU30886" s="24"/>
    </row>
    <row r="30887">
      <c r="J30887" s="18"/>
      <c r="N30887" s="24"/>
      <c r="Q30887" s="24"/>
      <c r="T30887" s="24"/>
      <c r="W30887" s="24"/>
      <c r="Z30887" s="24"/>
      <c r="AC30887" s="24"/>
      <c r="AI30887" s="24"/>
      <c r="AL30887" s="24"/>
      <c r="AO30887" s="24"/>
      <c r="AR30887" s="24"/>
      <c r="AU30887" s="24"/>
    </row>
    <row r="30888">
      <c r="J30888" s="18"/>
      <c r="N30888" s="24"/>
      <c r="Q30888" s="24"/>
      <c r="T30888" s="24"/>
      <c r="W30888" s="24"/>
      <c r="Z30888" s="24"/>
      <c r="AC30888" s="24"/>
      <c r="AI30888" s="24"/>
      <c r="AL30888" s="24"/>
      <c r="AO30888" s="24"/>
      <c r="AR30888" s="24"/>
      <c r="AU30888" s="24"/>
    </row>
    <row r="30889">
      <c r="J30889" s="18"/>
      <c r="N30889" s="24"/>
      <c r="Q30889" s="24"/>
      <c r="T30889" s="24"/>
      <c r="W30889" s="24"/>
      <c r="Z30889" s="24"/>
      <c r="AC30889" s="24"/>
      <c r="AI30889" s="24"/>
      <c r="AL30889" s="24"/>
      <c r="AO30889" s="24"/>
      <c r="AR30889" s="24"/>
      <c r="AU30889" s="24"/>
    </row>
    <row r="30890">
      <c r="J30890" s="18"/>
      <c r="N30890" s="24"/>
      <c r="Q30890" s="24"/>
      <c r="T30890" s="24"/>
      <c r="W30890" s="24"/>
      <c r="Z30890" s="24"/>
      <c r="AC30890" s="24"/>
      <c r="AI30890" s="24"/>
      <c r="AL30890" s="24"/>
      <c r="AO30890" s="24"/>
      <c r="AR30890" s="24"/>
      <c r="AU30890" s="24"/>
    </row>
    <row r="30891">
      <c r="J30891" s="18"/>
      <c r="N30891" s="24"/>
      <c r="Q30891" s="24"/>
      <c r="T30891" s="24"/>
      <c r="W30891" s="24"/>
      <c r="Z30891" s="24"/>
      <c r="AC30891" s="24"/>
      <c r="AI30891" s="24"/>
      <c r="AL30891" s="24"/>
      <c r="AO30891" s="24"/>
      <c r="AR30891" s="24"/>
      <c r="AU30891" s="24"/>
    </row>
    <row r="30892">
      <c r="J30892" s="18"/>
      <c r="N30892" s="24"/>
      <c r="Q30892" s="24"/>
      <c r="T30892" s="24"/>
      <c r="W30892" s="24"/>
      <c r="Z30892" s="24"/>
      <c r="AC30892" s="24"/>
      <c r="AI30892" s="24"/>
      <c r="AL30892" s="24"/>
      <c r="AO30892" s="24"/>
      <c r="AR30892" s="24"/>
      <c r="AU30892" s="24"/>
    </row>
    <row r="30893">
      <c r="J30893" s="18"/>
      <c r="N30893" s="24"/>
      <c r="Q30893" s="24"/>
      <c r="T30893" s="24"/>
      <c r="W30893" s="24"/>
      <c r="Z30893" s="24"/>
      <c r="AC30893" s="24"/>
      <c r="AI30893" s="24"/>
      <c r="AL30893" s="24"/>
      <c r="AO30893" s="24"/>
      <c r="AR30893" s="24"/>
      <c r="AU30893" s="24"/>
    </row>
    <row r="30894">
      <c r="J30894" s="18"/>
      <c r="N30894" s="24"/>
      <c r="Q30894" s="24"/>
      <c r="T30894" s="24"/>
      <c r="W30894" s="24"/>
      <c r="Z30894" s="24"/>
      <c r="AC30894" s="24"/>
      <c r="AI30894" s="24"/>
      <c r="AL30894" s="24"/>
      <c r="AO30894" s="24"/>
      <c r="AR30894" s="24"/>
      <c r="AU30894" s="24"/>
    </row>
    <row r="30895">
      <c r="J30895" s="18"/>
      <c r="N30895" s="24"/>
      <c r="Q30895" s="24"/>
      <c r="T30895" s="24"/>
      <c r="W30895" s="24"/>
      <c r="Z30895" s="24"/>
      <c r="AC30895" s="24"/>
      <c r="AI30895" s="24"/>
      <c r="AL30895" s="24"/>
      <c r="AO30895" s="24"/>
      <c r="AR30895" s="24"/>
      <c r="AU30895" s="24"/>
    </row>
    <row r="30896">
      <c r="J30896" s="18"/>
      <c r="N30896" s="24"/>
      <c r="Q30896" s="24"/>
      <c r="T30896" s="24"/>
      <c r="W30896" s="24"/>
      <c r="Z30896" s="24"/>
      <c r="AC30896" s="24"/>
      <c r="AI30896" s="24"/>
      <c r="AL30896" s="24"/>
      <c r="AO30896" s="24"/>
      <c r="AR30896" s="24"/>
      <c r="AU30896" s="24"/>
    </row>
    <row r="30897">
      <c r="J30897" s="18"/>
      <c r="N30897" s="24"/>
      <c r="Q30897" s="24"/>
      <c r="T30897" s="24"/>
      <c r="W30897" s="24"/>
      <c r="Z30897" s="24"/>
      <c r="AC30897" s="24"/>
      <c r="AI30897" s="24"/>
      <c r="AL30897" s="24"/>
      <c r="AO30897" s="24"/>
      <c r="AR30897" s="24"/>
      <c r="AU30897" s="24"/>
    </row>
    <row r="30898">
      <c r="J30898" s="18"/>
      <c r="N30898" s="24"/>
      <c r="Q30898" s="24"/>
      <c r="T30898" s="24"/>
      <c r="W30898" s="24"/>
      <c r="Z30898" s="24"/>
      <c r="AC30898" s="24"/>
      <c r="AI30898" s="24"/>
      <c r="AL30898" s="24"/>
      <c r="AO30898" s="24"/>
      <c r="AR30898" s="24"/>
      <c r="AU30898" s="24"/>
    </row>
    <row r="30899">
      <c r="J30899" s="18"/>
      <c r="N30899" s="24"/>
      <c r="Q30899" s="24"/>
      <c r="T30899" s="24"/>
      <c r="W30899" s="24"/>
      <c r="Z30899" s="24"/>
      <c r="AC30899" s="24"/>
      <c r="AI30899" s="24"/>
      <c r="AL30899" s="24"/>
      <c r="AO30899" s="24"/>
      <c r="AR30899" s="24"/>
      <c r="AU30899" s="24"/>
    </row>
    <row r="30900">
      <c r="J30900" s="18"/>
      <c r="N30900" s="24"/>
      <c r="Q30900" s="24"/>
      <c r="T30900" s="24"/>
      <c r="W30900" s="24"/>
      <c r="Z30900" s="24"/>
      <c r="AC30900" s="24"/>
      <c r="AI30900" s="24"/>
      <c r="AL30900" s="24"/>
      <c r="AO30900" s="24"/>
      <c r="AR30900" s="24"/>
      <c r="AU30900" s="24"/>
    </row>
    <row r="30901">
      <c r="J30901" s="18"/>
      <c r="N30901" s="24"/>
      <c r="Q30901" s="24"/>
      <c r="T30901" s="24"/>
      <c r="W30901" s="24"/>
      <c r="Z30901" s="24"/>
      <c r="AC30901" s="24"/>
      <c r="AI30901" s="24"/>
      <c r="AL30901" s="24"/>
      <c r="AO30901" s="24"/>
      <c r="AR30901" s="24"/>
      <c r="AU30901" s="24"/>
    </row>
    <row r="30902">
      <c r="J30902" s="18"/>
      <c r="N30902" s="24"/>
      <c r="Q30902" s="24"/>
      <c r="T30902" s="24"/>
      <c r="W30902" s="24"/>
      <c r="Z30902" s="24"/>
      <c r="AC30902" s="24"/>
      <c r="AI30902" s="24"/>
      <c r="AL30902" s="24"/>
      <c r="AO30902" s="24"/>
      <c r="AR30902" s="24"/>
      <c r="AU30902" s="24"/>
    </row>
    <row r="30903">
      <c r="J30903" s="18"/>
      <c r="N30903" s="24"/>
      <c r="Q30903" s="24"/>
      <c r="T30903" s="24"/>
      <c r="W30903" s="24"/>
      <c r="Z30903" s="24"/>
      <c r="AC30903" s="24"/>
      <c r="AI30903" s="24"/>
      <c r="AL30903" s="24"/>
      <c r="AO30903" s="24"/>
      <c r="AR30903" s="24"/>
      <c r="AU30903" s="24"/>
    </row>
    <row r="30904">
      <c r="J30904" s="18"/>
      <c r="N30904" s="24"/>
      <c r="Q30904" s="24"/>
      <c r="T30904" s="24"/>
      <c r="W30904" s="24"/>
      <c r="Z30904" s="24"/>
      <c r="AC30904" s="24"/>
      <c r="AI30904" s="24"/>
      <c r="AL30904" s="24"/>
      <c r="AO30904" s="24"/>
      <c r="AR30904" s="24"/>
      <c r="AU30904" s="24"/>
    </row>
    <row r="30905">
      <c r="J30905" s="18"/>
      <c r="N30905" s="24"/>
      <c r="Q30905" s="24"/>
      <c r="T30905" s="24"/>
      <c r="W30905" s="24"/>
      <c r="Z30905" s="24"/>
      <c r="AC30905" s="24"/>
      <c r="AI30905" s="24"/>
      <c r="AL30905" s="24"/>
      <c r="AO30905" s="24"/>
      <c r="AR30905" s="24"/>
      <c r="AU30905" s="24"/>
    </row>
    <row r="30906">
      <c r="J30906" s="18"/>
      <c r="N30906" s="24"/>
      <c r="Q30906" s="24"/>
      <c r="T30906" s="24"/>
      <c r="W30906" s="24"/>
      <c r="Z30906" s="24"/>
      <c r="AC30906" s="24"/>
      <c r="AI30906" s="24"/>
      <c r="AL30906" s="24"/>
      <c r="AO30906" s="24"/>
      <c r="AR30906" s="24"/>
      <c r="AU30906" s="24"/>
    </row>
    <row r="30907">
      <c r="J30907" s="18"/>
      <c r="N30907" s="24"/>
      <c r="Q30907" s="24"/>
      <c r="T30907" s="24"/>
      <c r="W30907" s="24"/>
      <c r="Z30907" s="24"/>
      <c r="AC30907" s="24"/>
      <c r="AI30907" s="24"/>
      <c r="AL30907" s="24"/>
      <c r="AO30907" s="24"/>
      <c r="AR30907" s="24"/>
      <c r="AU30907" s="24"/>
    </row>
    <row r="30908">
      <c r="J30908" s="18"/>
      <c r="N30908" s="24"/>
      <c r="Q30908" s="24"/>
      <c r="T30908" s="24"/>
      <c r="W30908" s="24"/>
      <c r="Z30908" s="24"/>
      <c r="AC30908" s="24"/>
      <c r="AI30908" s="24"/>
      <c r="AL30908" s="24"/>
      <c r="AO30908" s="24"/>
      <c r="AR30908" s="24"/>
      <c r="AU30908" s="24"/>
    </row>
    <row r="30909">
      <c r="J30909" s="18"/>
      <c r="N30909" s="24"/>
      <c r="Q30909" s="24"/>
      <c r="T30909" s="24"/>
      <c r="W30909" s="24"/>
      <c r="Z30909" s="24"/>
      <c r="AC30909" s="24"/>
      <c r="AI30909" s="24"/>
      <c r="AL30909" s="24"/>
      <c r="AO30909" s="24"/>
      <c r="AR30909" s="24"/>
      <c r="AU30909" s="24"/>
    </row>
    <row r="30910">
      <c r="J30910" s="18"/>
      <c r="N30910" s="24"/>
      <c r="Q30910" s="24"/>
      <c r="T30910" s="24"/>
      <c r="W30910" s="24"/>
      <c r="Z30910" s="24"/>
      <c r="AC30910" s="24"/>
      <c r="AI30910" s="24"/>
      <c r="AL30910" s="24"/>
      <c r="AO30910" s="24"/>
      <c r="AR30910" s="24"/>
      <c r="AU30910" s="24"/>
    </row>
    <row r="30911">
      <c r="J30911" s="18"/>
      <c r="N30911" s="24"/>
      <c r="Q30911" s="24"/>
      <c r="T30911" s="24"/>
      <c r="W30911" s="24"/>
      <c r="Z30911" s="24"/>
      <c r="AC30911" s="24"/>
      <c r="AI30911" s="24"/>
      <c r="AL30911" s="24"/>
      <c r="AO30911" s="24"/>
      <c r="AR30911" s="24"/>
      <c r="AU30911" s="24"/>
    </row>
    <row r="30912">
      <c r="J30912" s="18"/>
      <c r="N30912" s="24"/>
      <c r="Q30912" s="24"/>
      <c r="T30912" s="24"/>
      <c r="W30912" s="24"/>
      <c r="Z30912" s="24"/>
      <c r="AC30912" s="24"/>
      <c r="AI30912" s="24"/>
      <c r="AL30912" s="24"/>
      <c r="AO30912" s="24"/>
      <c r="AR30912" s="24"/>
      <c r="AU30912" s="24"/>
    </row>
    <row r="30913">
      <c r="J30913" s="18"/>
      <c r="N30913" s="24"/>
      <c r="Q30913" s="24"/>
      <c r="T30913" s="24"/>
      <c r="W30913" s="24"/>
      <c r="Z30913" s="24"/>
      <c r="AC30913" s="24"/>
      <c r="AI30913" s="24"/>
      <c r="AL30913" s="24"/>
      <c r="AO30913" s="24"/>
      <c r="AR30913" s="24"/>
      <c r="AU30913" s="24"/>
    </row>
    <row r="30914">
      <c r="J30914" s="18"/>
      <c r="N30914" s="24"/>
      <c r="Q30914" s="24"/>
      <c r="T30914" s="24"/>
      <c r="W30914" s="24"/>
      <c r="Z30914" s="24"/>
      <c r="AC30914" s="24"/>
      <c r="AI30914" s="24"/>
      <c r="AL30914" s="24"/>
      <c r="AO30914" s="24"/>
      <c r="AR30914" s="24"/>
      <c r="AU30914" s="24"/>
    </row>
    <row r="30915">
      <c r="J30915" s="18"/>
      <c r="N30915" s="24"/>
      <c r="Q30915" s="24"/>
      <c r="T30915" s="24"/>
      <c r="W30915" s="24"/>
      <c r="Z30915" s="24"/>
      <c r="AC30915" s="24"/>
      <c r="AI30915" s="24"/>
      <c r="AL30915" s="24"/>
      <c r="AO30915" s="24"/>
      <c r="AR30915" s="24"/>
      <c r="AU30915" s="24"/>
    </row>
    <row r="30916">
      <c r="J30916" s="18"/>
      <c r="N30916" s="24"/>
      <c r="Q30916" s="24"/>
      <c r="T30916" s="24"/>
      <c r="W30916" s="24"/>
      <c r="Z30916" s="24"/>
      <c r="AC30916" s="24"/>
      <c r="AI30916" s="24"/>
      <c r="AL30916" s="24"/>
      <c r="AO30916" s="24"/>
      <c r="AR30916" s="24"/>
      <c r="AU30916" s="24"/>
    </row>
    <row r="30917">
      <c r="J30917" s="18"/>
      <c r="N30917" s="24"/>
      <c r="Q30917" s="24"/>
      <c r="T30917" s="24"/>
      <c r="W30917" s="24"/>
      <c r="Z30917" s="24"/>
      <c r="AC30917" s="24"/>
      <c r="AI30917" s="24"/>
      <c r="AL30917" s="24"/>
      <c r="AO30917" s="24"/>
      <c r="AR30917" s="24"/>
      <c r="AU30917" s="24"/>
    </row>
    <row r="30918">
      <c r="J30918" s="18"/>
      <c r="N30918" s="24"/>
      <c r="Q30918" s="24"/>
      <c r="T30918" s="24"/>
      <c r="W30918" s="24"/>
      <c r="Z30918" s="24"/>
      <c r="AC30918" s="24"/>
      <c r="AI30918" s="24"/>
      <c r="AL30918" s="24"/>
      <c r="AO30918" s="24"/>
      <c r="AR30918" s="24"/>
      <c r="AU30918" s="24"/>
    </row>
    <row r="30919">
      <c r="J30919" s="18"/>
      <c r="N30919" s="24"/>
      <c r="Q30919" s="24"/>
      <c r="T30919" s="24"/>
      <c r="W30919" s="24"/>
      <c r="Z30919" s="24"/>
      <c r="AC30919" s="24"/>
      <c r="AI30919" s="24"/>
      <c r="AL30919" s="24"/>
      <c r="AO30919" s="24"/>
      <c r="AR30919" s="24"/>
      <c r="AU30919" s="24"/>
    </row>
    <row r="30920">
      <c r="J30920" s="18"/>
      <c r="N30920" s="24"/>
      <c r="Q30920" s="24"/>
      <c r="T30920" s="24"/>
      <c r="W30920" s="24"/>
      <c r="Z30920" s="24"/>
      <c r="AC30920" s="24"/>
      <c r="AI30920" s="24"/>
      <c r="AL30920" s="24"/>
      <c r="AO30920" s="24"/>
      <c r="AR30920" s="24"/>
      <c r="AU30920" s="24"/>
    </row>
    <row r="30921">
      <c r="J30921" s="18"/>
      <c r="N30921" s="24"/>
      <c r="Q30921" s="24"/>
      <c r="T30921" s="24"/>
      <c r="W30921" s="24"/>
      <c r="Z30921" s="24"/>
      <c r="AC30921" s="24"/>
      <c r="AI30921" s="24"/>
      <c r="AL30921" s="24"/>
      <c r="AO30921" s="24"/>
      <c r="AR30921" s="24"/>
      <c r="AU30921" s="24"/>
    </row>
    <row r="30922">
      <c r="J30922" s="18"/>
      <c r="N30922" s="24"/>
      <c r="Q30922" s="24"/>
      <c r="T30922" s="24"/>
      <c r="W30922" s="24"/>
      <c r="Z30922" s="24"/>
      <c r="AC30922" s="24"/>
      <c r="AI30922" s="24"/>
      <c r="AL30922" s="24"/>
      <c r="AO30922" s="24"/>
      <c r="AR30922" s="24"/>
      <c r="AU30922" s="24"/>
    </row>
    <row r="30923">
      <c r="J30923" s="18"/>
      <c r="N30923" s="24"/>
      <c r="Q30923" s="24"/>
      <c r="T30923" s="24"/>
      <c r="W30923" s="24"/>
      <c r="Z30923" s="24"/>
      <c r="AC30923" s="24"/>
      <c r="AI30923" s="24"/>
      <c r="AL30923" s="24"/>
      <c r="AO30923" s="24"/>
      <c r="AR30923" s="24"/>
      <c r="AU30923" s="24"/>
    </row>
    <row r="30924">
      <c r="J30924" s="18"/>
      <c r="N30924" s="24"/>
      <c r="Q30924" s="24"/>
      <c r="T30924" s="24"/>
      <c r="W30924" s="24"/>
      <c r="Z30924" s="24"/>
      <c r="AC30924" s="24"/>
      <c r="AI30924" s="24"/>
      <c r="AL30924" s="24"/>
      <c r="AO30924" s="24"/>
      <c r="AR30924" s="24"/>
      <c r="AU30924" s="24"/>
    </row>
    <row r="30925">
      <c r="J30925" s="18"/>
      <c r="N30925" s="24"/>
      <c r="Q30925" s="24"/>
      <c r="T30925" s="24"/>
      <c r="W30925" s="24"/>
      <c r="Z30925" s="24"/>
      <c r="AC30925" s="24"/>
      <c r="AI30925" s="24"/>
      <c r="AL30925" s="24"/>
      <c r="AO30925" s="24"/>
      <c r="AR30925" s="24"/>
      <c r="AU30925" s="24"/>
    </row>
    <row r="30926">
      <c r="J30926" s="18"/>
      <c r="N30926" s="24"/>
      <c r="Q30926" s="24"/>
      <c r="T30926" s="24"/>
      <c r="W30926" s="24"/>
      <c r="Z30926" s="24"/>
      <c r="AC30926" s="24"/>
      <c r="AI30926" s="24"/>
      <c r="AL30926" s="24"/>
      <c r="AO30926" s="24"/>
      <c r="AR30926" s="24"/>
      <c r="AU30926" s="24"/>
    </row>
    <row r="30927">
      <c r="J30927" s="18"/>
      <c r="N30927" s="24"/>
      <c r="Q30927" s="24"/>
      <c r="T30927" s="24"/>
      <c r="W30927" s="24"/>
      <c r="Z30927" s="24"/>
      <c r="AC30927" s="24"/>
      <c r="AI30927" s="24"/>
      <c r="AL30927" s="24"/>
      <c r="AO30927" s="24"/>
      <c r="AR30927" s="24"/>
      <c r="AU30927" s="24"/>
    </row>
    <row r="30928">
      <c r="J30928" s="18"/>
      <c r="N30928" s="24"/>
      <c r="Q30928" s="24"/>
      <c r="T30928" s="24"/>
      <c r="W30928" s="24"/>
      <c r="Z30928" s="24"/>
      <c r="AC30928" s="24"/>
      <c r="AI30928" s="24"/>
      <c r="AL30928" s="24"/>
      <c r="AO30928" s="24"/>
      <c r="AR30928" s="24"/>
      <c r="AU30928" s="24"/>
    </row>
    <row r="30929">
      <c r="J30929" s="18"/>
      <c r="N30929" s="24"/>
      <c r="Q30929" s="24"/>
      <c r="T30929" s="24"/>
      <c r="W30929" s="24"/>
      <c r="Z30929" s="24"/>
      <c r="AC30929" s="24"/>
      <c r="AI30929" s="24"/>
      <c r="AL30929" s="24"/>
      <c r="AO30929" s="24"/>
      <c r="AR30929" s="24"/>
      <c r="AU30929" s="24"/>
    </row>
    <row r="30930">
      <c r="J30930" s="18"/>
      <c r="N30930" s="24"/>
      <c r="Q30930" s="24"/>
      <c r="T30930" s="24"/>
      <c r="W30930" s="24"/>
      <c r="Z30930" s="24"/>
      <c r="AC30930" s="24"/>
      <c r="AI30930" s="24"/>
      <c r="AL30930" s="24"/>
      <c r="AO30930" s="24"/>
      <c r="AR30930" s="24"/>
      <c r="AU30930" s="24"/>
    </row>
    <row r="30931">
      <c r="J30931" s="18"/>
      <c r="N30931" s="24"/>
      <c r="Q30931" s="24"/>
      <c r="T30931" s="24"/>
      <c r="W30931" s="24"/>
      <c r="Z30931" s="24"/>
      <c r="AC30931" s="24"/>
      <c r="AI30931" s="24"/>
      <c r="AL30931" s="24"/>
      <c r="AO30931" s="24"/>
      <c r="AR30931" s="24"/>
      <c r="AU30931" s="24"/>
    </row>
    <row r="30932">
      <c r="J30932" s="18"/>
      <c r="N30932" s="24"/>
      <c r="Q30932" s="24"/>
      <c r="T30932" s="24"/>
      <c r="W30932" s="24"/>
      <c r="Z30932" s="24"/>
      <c r="AC30932" s="24"/>
      <c r="AI30932" s="24"/>
      <c r="AL30932" s="24"/>
      <c r="AO30932" s="24"/>
      <c r="AR30932" s="24"/>
      <c r="AU30932" s="24"/>
    </row>
    <row r="30933">
      <c r="J30933" s="18"/>
      <c r="N30933" s="24"/>
      <c r="Q30933" s="24"/>
      <c r="T30933" s="24"/>
      <c r="W30933" s="24"/>
      <c r="Z30933" s="24"/>
      <c r="AC30933" s="24"/>
      <c r="AI30933" s="24"/>
      <c r="AL30933" s="24"/>
      <c r="AO30933" s="24"/>
      <c r="AR30933" s="24"/>
      <c r="AU30933" s="24"/>
    </row>
    <row r="30934">
      <c r="J30934" s="18"/>
      <c r="N30934" s="24"/>
      <c r="Q30934" s="24"/>
      <c r="T30934" s="24"/>
      <c r="W30934" s="24"/>
      <c r="Z30934" s="24"/>
      <c r="AC30934" s="24"/>
      <c r="AI30934" s="24"/>
      <c r="AL30934" s="24"/>
      <c r="AO30934" s="24"/>
      <c r="AR30934" s="24"/>
      <c r="AU30934" s="24"/>
    </row>
    <row r="30935">
      <c r="J30935" s="18"/>
      <c r="N30935" s="24"/>
      <c r="Q30935" s="24"/>
      <c r="T30935" s="24"/>
      <c r="W30935" s="24"/>
      <c r="Z30935" s="24"/>
      <c r="AC30935" s="24"/>
      <c r="AI30935" s="24"/>
      <c r="AL30935" s="24"/>
      <c r="AO30935" s="24"/>
      <c r="AR30935" s="24"/>
      <c r="AU30935" s="24"/>
    </row>
    <row r="30936">
      <c r="J30936" s="18"/>
      <c r="N30936" s="24"/>
      <c r="Q30936" s="24"/>
      <c r="T30936" s="24"/>
      <c r="W30936" s="24"/>
      <c r="Z30936" s="24"/>
      <c r="AC30936" s="24"/>
      <c r="AI30936" s="24"/>
      <c r="AL30936" s="24"/>
      <c r="AO30936" s="24"/>
      <c r="AR30936" s="24"/>
      <c r="AU30936" s="24"/>
    </row>
    <row r="30937">
      <c r="J30937" s="18"/>
      <c r="N30937" s="24"/>
      <c r="Q30937" s="24"/>
      <c r="T30937" s="24"/>
      <c r="W30937" s="24"/>
      <c r="Z30937" s="24"/>
      <c r="AC30937" s="24"/>
      <c r="AI30937" s="24"/>
      <c r="AL30937" s="24"/>
      <c r="AO30937" s="24"/>
      <c r="AR30937" s="24"/>
      <c r="AU30937" s="24"/>
    </row>
    <row r="30938">
      <c r="J30938" s="18"/>
      <c r="N30938" s="24"/>
      <c r="Q30938" s="24"/>
      <c r="T30938" s="24"/>
      <c r="W30938" s="24"/>
      <c r="Z30938" s="24"/>
      <c r="AC30938" s="24"/>
      <c r="AI30938" s="24"/>
      <c r="AL30938" s="24"/>
      <c r="AO30938" s="24"/>
      <c r="AR30938" s="24"/>
      <c r="AU30938" s="24"/>
    </row>
    <row r="30939">
      <c r="J30939" s="18"/>
      <c r="N30939" s="24"/>
      <c r="Q30939" s="24"/>
      <c r="T30939" s="24"/>
      <c r="W30939" s="24"/>
      <c r="Z30939" s="24"/>
      <c r="AC30939" s="24"/>
      <c r="AI30939" s="24"/>
      <c r="AL30939" s="24"/>
      <c r="AO30939" s="24"/>
      <c r="AR30939" s="24"/>
      <c r="AU30939" s="24"/>
    </row>
    <row r="30940">
      <c r="J30940" s="18"/>
      <c r="N30940" s="24"/>
      <c r="Q30940" s="24"/>
      <c r="T30940" s="24"/>
      <c r="W30940" s="24"/>
      <c r="Z30940" s="24"/>
      <c r="AC30940" s="24"/>
      <c r="AI30940" s="24"/>
      <c r="AL30940" s="24"/>
      <c r="AO30940" s="24"/>
      <c r="AR30940" s="24"/>
      <c r="AU30940" s="24"/>
    </row>
    <row r="30941">
      <c r="J30941" s="18"/>
      <c r="N30941" s="24"/>
      <c r="Q30941" s="24"/>
      <c r="T30941" s="24"/>
      <c r="W30941" s="24"/>
      <c r="Z30941" s="24"/>
      <c r="AC30941" s="24"/>
      <c r="AI30941" s="24"/>
      <c r="AL30941" s="24"/>
      <c r="AO30941" s="24"/>
      <c r="AR30941" s="24"/>
      <c r="AU30941" s="24"/>
    </row>
    <row r="30942">
      <c r="J30942" s="18"/>
      <c r="N30942" s="24"/>
      <c r="Q30942" s="24"/>
      <c r="T30942" s="24"/>
      <c r="W30942" s="24"/>
      <c r="Z30942" s="24"/>
      <c r="AC30942" s="24"/>
      <c r="AI30942" s="24"/>
      <c r="AL30942" s="24"/>
      <c r="AO30942" s="24"/>
      <c r="AR30942" s="24"/>
      <c r="AU30942" s="24"/>
    </row>
    <row r="30943">
      <c r="J30943" s="18"/>
      <c r="N30943" s="24"/>
      <c r="Q30943" s="24"/>
      <c r="T30943" s="24"/>
      <c r="W30943" s="24"/>
      <c r="Z30943" s="24"/>
      <c r="AC30943" s="24"/>
      <c r="AI30943" s="24"/>
      <c r="AL30943" s="24"/>
      <c r="AO30943" s="24"/>
      <c r="AR30943" s="24"/>
      <c r="AU30943" s="24"/>
    </row>
    <row r="30944">
      <c r="J30944" s="18"/>
      <c r="N30944" s="24"/>
      <c r="Q30944" s="24"/>
      <c r="T30944" s="24"/>
      <c r="W30944" s="24"/>
      <c r="Z30944" s="24"/>
      <c r="AC30944" s="24"/>
      <c r="AI30944" s="24"/>
      <c r="AL30944" s="24"/>
      <c r="AO30944" s="24"/>
      <c r="AR30944" s="24"/>
      <c r="AU30944" s="24"/>
    </row>
    <row r="30945">
      <c r="J30945" s="18"/>
      <c r="N30945" s="24"/>
      <c r="Q30945" s="24"/>
      <c r="T30945" s="24"/>
      <c r="W30945" s="24"/>
      <c r="Z30945" s="24"/>
      <c r="AC30945" s="24"/>
      <c r="AI30945" s="24"/>
      <c r="AL30945" s="24"/>
      <c r="AO30945" s="24"/>
      <c r="AR30945" s="24"/>
      <c r="AU30945" s="24"/>
    </row>
    <row r="30946">
      <c r="J30946" s="18"/>
      <c r="N30946" s="24"/>
      <c r="Q30946" s="24"/>
      <c r="T30946" s="24"/>
      <c r="W30946" s="24"/>
      <c r="Z30946" s="24"/>
      <c r="AC30946" s="24"/>
      <c r="AI30946" s="24"/>
      <c r="AL30946" s="24"/>
      <c r="AO30946" s="24"/>
      <c r="AR30946" s="24"/>
      <c r="AU30946" s="24"/>
    </row>
    <row r="30947">
      <c r="J30947" s="18"/>
      <c r="N30947" s="24"/>
      <c r="Q30947" s="24"/>
      <c r="T30947" s="24"/>
      <c r="W30947" s="24"/>
      <c r="Z30947" s="24"/>
      <c r="AC30947" s="24"/>
      <c r="AI30947" s="24"/>
      <c r="AL30947" s="24"/>
      <c r="AO30947" s="24"/>
      <c r="AR30947" s="24"/>
      <c r="AU30947" s="24"/>
    </row>
    <row r="30948">
      <c r="J30948" s="18"/>
      <c r="N30948" s="24"/>
      <c r="Q30948" s="24"/>
      <c r="T30948" s="24"/>
      <c r="W30948" s="24"/>
      <c r="Z30948" s="24"/>
      <c r="AC30948" s="24"/>
      <c r="AI30948" s="24"/>
      <c r="AL30948" s="24"/>
      <c r="AO30948" s="24"/>
      <c r="AR30948" s="24"/>
      <c r="AU30948" s="24"/>
    </row>
    <row r="30949">
      <c r="J30949" s="18"/>
      <c r="N30949" s="24"/>
      <c r="Q30949" s="24"/>
      <c r="T30949" s="24"/>
      <c r="W30949" s="24"/>
      <c r="Z30949" s="24"/>
      <c r="AC30949" s="24"/>
      <c r="AI30949" s="24"/>
      <c r="AL30949" s="24"/>
      <c r="AO30949" s="24"/>
      <c r="AR30949" s="24"/>
      <c r="AU30949" s="24"/>
    </row>
    <row r="30950">
      <c r="J30950" s="18"/>
      <c r="N30950" s="24"/>
      <c r="Q30950" s="24"/>
      <c r="T30950" s="24"/>
      <c r="W30950" s="24"/>
      <c r="Z30950" s="24"/>
      <c r="AC30950" s="24"/>
      <c r="AI30950" s="24"/>
      <c r="AL30950" s="24"/>
      <c r="AO30950" s="24"/>
      <c r="AR30950" s="24"/>
      <c r="AU30950" s="24"/>
    </row>
    <row r="30951">
      <c r="J30951" s="18"/>
      <c r="N30951" s="24"/>
      <c r="Q30951" s="24"/>
      <c r="T30951" s="24"/>
      <c r="W30951" s="24"/>
      <c r="Z30951" s="24"/>
      <c r="AC30951" s="24"/>
      <c r="AI30951" s="24"/>
      <c r="AL30951" s="24"/>
      <c r="AO30951" s="24"/>
      <c r="AR30951" s="24"/>
      <c r="AU30951" s="24"/>
    </row>
    <row r="30952">
      <c r="J30952" s="18"/>
      <c r="N30952" s="24"/>
      <c r="Q30952" s="24"/>
      <c r="T30952" s="24"/>
      <c r="W30952" s="24"/>
      <c r="Z30952" s="24"/>
      <c r="AC30952" s="24"/>
      <c r="AI30952" s="24"/>
      <c r="AL30952" s="24"/>
      <c r="AO30952" s="24"/>
      <c r="AR30952" s="24"/>
      <c r="AU30952" s="24"/>
    </row>
    <row r="30953">
      <c r="J30953" s="18"/>
      <c r="N30953" s="24"/>
      <c r="Q30953" s="24"/>
      <c r="T30953" s="24"/>
      <c r="W30953" s="24"/>
      <c r="Z30953" s="24"/>
      <c r="AC30953" s="24"/>
      <c r="AI30953" s="24"/>
      <c r="AL30953" s="24"/>
      <c r="AO30953" s="24"/>
      <c r="AR30953" s="24"/>
      <c r="AU30953" s="24"/>
    </row>
    <row r="30954">
      <c r="J30954" s="18"/>
      <c r="N30954" s="24"/>
      <c r="Q30954" s="24"/>
      <c r="T30954" s="24"/>
      <c r="W30954" s="24"/>
      <c r="Z30954" s="24"/>
      <c r="AC30954" s="24"/>
      <c r="AI30954" s="24"/>
      <c r="AL30954" s="24"/>
      <c r="AO30954" s="24"/>
      <c r="AR30954" s="24"/>
      <c r="AU30954" s="24"/>
    </row>
    <row r="30955">
      <c r="J30955" s="18"/>
      <c r="N30955" s="24"/>
      <c r="Q30955" s="24"/>
      <c r="T30955" s="24"/>
      <c r="W30955" s="24"/>
      <c r="Z30955" s="24"/>
      <c r="AC30955" s="24"/>
      <c r="AI30955" s="24"/>
      <c r="AL30955" s="24"/>
      <c r="AO30955" s="24"/>
      <c r="AR30955" s="24"/>
      <c r="AU30955" s="24"/>
    </row>
    <row r="30956">
      <c r="J30956" s="18"/>
      <c r="N30956" s="24"/>
      <c r="Q30956" s="24"/>
      <c r="T30956" s="24"/>
      <c r="W30956" s="24"/>
      <c r="Z30956" s="24"/>
      <c r="AC30956" s="24"/>
      <c r="AI30956" s="24"/>
      <c r="AL30956" s="24"/>
      <c r="AO30956" s="24"/>
      <c r="AR30956" s="24"/>
      <c r="AU30956" s="24"/>
    </row>
    <row r="30957">
      <c r="J30957" s="18"/>
      <c r="N30957" s="24"/>
      <c r="Q30957" s="24"/>
      <c r="T30957" s="24"/>
      <c r="W30957" s="24"/>
      <c r="Z30957" s="24"/>
      <c r="AC30957" s="24"/>
      <c r="AI30957" s="24"/>
      <c r="AL30957" s="24"/>
      <c r="AO30957" s="24"/>
      <c r="AR30957" s="24"/>
      <c r="AU30957" s="24"/>
    </row>
    <row r="30958">
      <c r="J30958" s="18"/>
      <c r="N30958" s="24"/>
      <c r="Q30958" s="24"/>
      <c r="T30958" s="24"/>
      <c r="W30958" s="24"/>
      <c r="Z30958" s="24"/>
      <c r="AC30958" s="24"/>
      <c r="AI30958" s="24"/>
      <c r="AL30958" s="24"/>
      <c r="AO30958" s="24"/>
      <c r="AR30958" s="24"/>
      <c r="AU30958" s="24"/>
    </row>
    <row r="30959">
      <c r="J30959" s="18"/>
      <c r="N30959" s="24"/>
      <c r="Q30959" s="24"/>
      <c r="T30959" s="24"/>
      <c r="W30959" s="24"/>
      <c r="Z30959" s="24"/>
      <c r="AC30959" s="24"/>
      <c r="AI30959" s="24"/>
      <c r="AL30959" s="24"/>
      <c r="AO30959" s="24"/>
      <c r="AR30959" s="24"/>
      <c r="AU30959" s="24"/>
    </row>
    <row r="30960">
      <c r="J30960" s="18"/>
      <c r="N30960" s="24"/>
      <c r="Q30960" s="24"/>
      <c r="T30960" s="24"/>
      <c r="W30960" s="24"/>
      <c r="Z30960" s="24"/>
      <c r="AC30960" s="24"/>
      <c r="AI30960" s="24"/>
      <c r="AL30960" s="24"/>
      <c r="AO30960" s="24"/>
      <c r="AR30960" s="24"/>
      <c r="AU30960" s="24"/>
    </row>
    <row r="30961">
      <c r="J30961" s="18"/>
      <c r="N30961" s="24"/>
      <c r="Q30961" s="24"/>
      <c r="T30961" s="24"/>
      <c r="W30961" s="24"/>
      <c r="Z30961" s="24"/>
      <c r="AC30961" s="24"/>
      <c r="AI30961" s="24"/>
      <c r="AL30961" s="24"/>
      <c r="AO30961" s="24"/>
      <c r="AR30961" s="24"/>
      <c r="AU30961" s="24"/>
    </row>
    <row r="30962">
      <c r="J30962" s="18"/>
      <c r="N30962" s="24"/>
      <c r="Q30962" s="24"/>
      <c r="T30962" s="24"/>
      <c r="W30962" s="24"/>
      <c r="Z30962" s="24"/>
      <c r="AC30962" s="24"/>
      <c r="AI30962" s="24"/>
      <c r="AL30962" s="24"/>
      <c r="AO30962" s="24"/>
      <c r="AR30962" s="24"/>
      <c r="AU30962" s="24"/>
    </row>
    <row r="30963">
      <c r="J30963" s="18"/>
      <c r="N30963" s="24"/>
      <c r="Q30963" s="24"/>
      <c r="T30963" s="24"/>
      <c r="W30963" s="24"/>
      <c r="Z30963" s="24"/>
      <c r="AC30963" s="24"/>
      <c r="AI30963" s="24"/>
      <c r="AL30963" s="24"/>
      <c r="AO30963" s="24"/>
      <c r="AR30963" s="24"/>
      <c r="AU30963" s="24"/>
    </row>
    <row r="30964">
      <c r="J30964" s="18"/>
      <c r="N30964" s="24"/>
      <c r="Q30964" s="24"/>
      <c r="T30964" s="24"/>
      <c r="W30964" s="24"/>
      <c r="Z30964" s="24"/>
      <c r="AC30964" s="24"/>
      <c r="AI30964" s="24"/>
      <c r="AL30964" s="24"/>
      <c r="AO30964" s="24"/>
      <c r="AR30964" s="24"/>
      <c r="AU30964" s="24"/>
    </row>
    <row r="30965">
      <c r="J30965" s="18"/>
      <c r="N30965" s="24"/>
      <c r="Q30965" s="24"/>
      <c r="T30965" s="24"/>
      <c r="W30965" s="24"/>
      <c r="Z30965" s="24"/>
      <c r="AC30965" s="24"/>
      <c r="AI30965" s="24"/>
      <c r="AL30965" s="24"/>
      <c r="AO30965" s="24"/>
      <c r="AR30965" s="24"/>
      <c r="AU30965" s="24"/>
    </row>
    <row r="30966">
      <c r="J30966" s="18"/>
      <c r="N30966" s="24"/>
      <c r="Q30966" s="24"/>
      <c r="T30966" s="24"/>
      <c r="W30966" s="24"/>
      <c r="Z30966" s="24"/>
      <c r="AC30966" s="24"/>
      <c r="AI30966" s="24"/>
      <c r="AL30966" s="24"/>
      <c r="AO30966" s="24"/>
      <c r="AR30966" s="24"/>
      <c r="AU30966" s="24"/>
    </row>
    <row r="30967">
      <c r="J30967" s="18"/>
      <c r="N30967" s="24"/>
      <c r="Q30967" s="24"/>
      <c r="T30967" s="24"/>
      <c r="W30967" s="24"/>
      <c r="Z30967" s="24"/>
      <c r="AC30967" s="24"/>
      <c r="AI30967" s="24"/>
      <c r="AL30967" s="24"/>
      <c r="AO30967" s="24"/>
      <c r="AR30967" s="24"/>
      <c r="AU30967" s="24"/>
    </row>
    <row r="30968">
      <c r="J30968" s="18"/>
      <c r="N30968" s="24"/>
      <c r="Q30968" s="24"/>
      <c r="T30968" s="24"/>
      <c r="W30968" s="24"/>
      <c r="Z30968" s="24"/>
      <c r="AC30968" s="24"/>
      <c r="AI30968" s="24"/>
      <c r="AL30968" s="24"/>
      <c r="AO30968" s="24"/>
      <c r="AR30968" s="24"/>
      <c r="AU30968" s="24"/>
    </row>
    <row r="30969">
      <c r="J30969" s="18"/>
      <c r="N30969" s="24"/>
      <c r="Q30969" s="24"/>
      <c r="T30969" s="24"/>
      <c r="W30969" s="24"/>
      <c r="Z30969" s="24"/>
      <c r="AC30969" s="24"/>
      <c r="AI30969" s="24"/>
      <c r="AL30969" s="24"/>
      <c r="AO30969" s="24"/>
      <c r="AR30969" s="24"/>
      <c r="AU30969" s="24"/>
    </row>
    <row r="30970">
      <c r="J30970" s="18"/>
      <c r="N30970" s="24"/>
      <c r="Q30970" s="24"/>
      <c r="T30970" s="24"/>
      <c r="W30970" s="24"/>
      <c r="Z30970" s="24"/>
      <c r="AC30970" s="24"/>
      <c r="AI30970" s="24"/>
      <c r="AL30970" s="24"/>
      <c r="AO30970" s="24"/>
      <c r="AR30970" s="24"/>
      <c r="AU30970" s="24"/>
    </row>
    <row r="30971">
      <c r="J30971" s="18"/>
      <c r="N30971" s="24"/>
      <c r="Q30971" s="24"/>
      <c r="T30971" s="24"/>
      <c r="W30971" s="24"/>
      <c r="Z30971" s="24"/>
      <c r="AC30971" s="24"/>
      <c r="AI30971" s="24"/>
      <c r="AL30971" s="24"/>
      <c r="AO30971" s="24"/>
      <c r="AR30971" s="24"/>
      <c r="AU30971" s="24"/>
    </row>
    <row r="30972">
      <c r="J30972" s="18"/>
      <c r="N30972" s="24"/>
      <c r="Q30972" s="24"/>
      <c r="T30972" s="24"/>
      <c r="W30972" s="24"/>
      <c r="Z30972" s="24"/>
      <c r="AC30972" s="24"/>
      <c r="AI30972" s="24"/>
      <c r="AL30972" s="24"/>
      <c r="AO30972" s="24"/>
      <c r="AR30972" s="24"/>
      <c r="AU30972" s="24"/>
    </row>
    <row r="30973">
      <c r="J30973" s="18"/>
      <c r="N30973" s="24"/>
      <c r="Q30973" s="24"/>
      <c r="T30973" s="24"/>
      <c r="W30973" s="24"/>
      <c r="Z30973" s="24"/>
      <c r="AC30973" s="24"/>
      <c r="AI30973" s="24"/>
      <c r="AL30973" s="24"/>
      <c r="AO30973" s="24"/>
      <c r="AR30973" s="24"/>
      <c r="AU30973" s="24"/>
    </row>
    <row r="30974">
      <c r="J30974" s="18"/>
      <c r="N30974" s="24"/>
      <c r="Q30974" s="24"/>
      <c r="T30974" s="24"/>
      <c r="W30974" s="24"/>
      <c r="Z30974" s="24"/>
      <c r="AC30974" s="24"/>
      <c r="AI30974" s="24"/>
      <c r="AL30974" s="24"/>
      <c r="AO30974" s="24"/>
      <c r="AR30974" s="24"/>
      <c r="AU30974" s="24"/>
    </row>
    <row r="30975">
      <c r="J30975" s="18"/>
      <c r="N30975" s="24"/>
      <c r="Q30975" s="24"/>
      <c r="T30975" s="24"/>
      <c r="W30975" s="24"/>
      <c r="Z30975" s="24"/>
      <c r="AC30975" s="24"/>
      <c r="AI30975" s="24"/>
      <c r="AL30975" s="24"/>
      <c r="AO30975" s="24"/>
      <c r="AR30975" s="24"/>
      <c r="AU30975" s="24"/>
    </row>
    <row r="30976">
      <c r="J30976" s="18"/>
      <c r="N30976" s="24"/>
      <c r="Q30976" s="24"/>
      <c r="T30976" s="24"/>
      <c r="W30976" s="24"/>
      <c r="Z30976" s="24"/>
      <c r="AC30976" s="24"/>
      <c r="AI30976" s="24"/>
      <c r="AL30976" s="24"/>
      <c r="AO30976" s="24"/>
      <c r="AR30976" s="24"/>
      <c r="AU30976" s="24"/>
    </row>
    <row r="30977">
      <c r="J30977" s="18"/>
      <c r="N30977" s="24"/>
      <c r="Q30977" s="24"/>
      <c r="T30977" s="24"/>
      <c r="W30977" s="24"/>
      <c r="Z30977" s="24"/>
      <c r="AC30977" s="24"/>
      <c r="AI30977" s="24"/>
      <c r="AL30977" s="24"/>
      <c r="AO30977" s="24"/>
      <c r="AR30977" s="24"/>
      <c r="AU30977" s="24"/>
    </row>
    <row r="30978">
      <c r="J30978" s="18"/>
      <c r="N30978" s="24"/>
      <c r="Q30978" s="24"/>
      <c r="T30978" s="24"/>
      <c r="W30978" s="24"/>
      <c r="Z30978" s="24"/>
      <c r="AC30978" s="24"/>
      <c r="AI30978" s="24"/>
      <c r="AL30978" s="24"/>
      <c r="AO30978" s="24"/>
      <c r="AR30978" s="24"/>
      <c r="AU30978" s="24"/>
    </row>
    <row r="30979">
      <c r="J30979" s="18"/>
      <c r="N30979" s="24"/>
      <c r="Q30979" s="24"/>
      <c r="T30979" s="24"/>
      <c r="W30979" s="24"/>
      <c r="Z30979" s="24"/>
      <c r="AC30979" s="24"/>
      <c r="AI30979" s="24"/>
      <c r="AL30979" s="24"/>
      <c r="AO30979" s="24"/>
      <c r="AR30979" s="24"/>
      <c r="AU30979" s="24"/>
    </row>
    <row r="30980">
      <c r="J30980" s="18"/>
      <c r="N30980" s="24"/>
      <c r="Q30980" s="24"/>
      <c r="T30980" s="24"/>
      <c r="W30980" s="24"/>
      <c r="Z30980" s="24"/>
      <c r="AC30980" s="24"/>
      <c r="AI30980" s="24"/>
      <c r="AL30980" s="24"/>
      <c r="AO30980" s="24"/>
      <c r="AR30980" s="24"/>
      <c r="AU30980" s="24"/>
    </row>
    <row r="30981">
      <c r="J30981" s="18"/>
      <c r="N30981" s="24"/>
      <c r="Q30981" s="24"/>
      <c r="T30981" s="24"/>
      <c r="W30981" s="24"/>
      <c r="Z30981" s="24"/>
      <c r="AC30981" s="24"/>
      <c r="AI30981" s="24"/>
      <c r="AL30981" s="24"/>
      <c r="AO30981" s="24"/>
      <c r="AR30981" s="24"/>
      <c r="AU30981" s="24"/>
    </row>
    <row r="30982">
      <c r="J30982" s="18"/>
      <c r="N30982" s="24"/>
      <c r="Q30982" s="24"/>
      <c r="T30982" s="24"/>
      <c r="W30982" s="24"/>
      <c r="Z30982" s="24"/>
      <c r="AC30982" s="24"/>
      <c r="AI30982" s="24"/>
      <c r="AL30982" s="24"/>
      <c r="AO30982" s="24"/>
      <c r="AR30982" s="24"/>
      <c r="AU30982" s="24"/>
    </row>
    <row r="30983">
      <c r="J30983" s="18"/>
      <c r="N30983" s="24"/>
      <c r="Q30983" s="24"/>
      <c r="T30983" s="24"/>
      <c r="W30983" s="24"/>
      <c r="Z30983" s="24"/>
      <c r="AC30983" s="24"/>
      <c r="AI30983" s="24"/>
      <c r="AL30983" s="24"/>
      <c r="AO30983" s="24"/>
      <c r="AR30983" s="24"/>
      <c r="AU30983" s="24"/>
    </row>
    <row r="30984">
      <c r="J30984" s="18"/>
      <c r="N30984" s="24"/>
      <c r="Q30984" s="24"/>
      <c r="T30984" s="24"/>
      <c r="W30984" s="24"/>
      <c r="Z30984" s="24"/>
      <c r="AC30984" s="24"/>
      <c r="AI30984" s="24"/>
      <c r="AL30984" s="24"/>
      <c r="AO30984" s="24"/>
      <c r="AR30984" s="24"/>
      <c r="AU30984" s="24"/>
    </row>
    <row r="30985">
      <c r="J30985" s="18"/>
      <c r="N30985" s="24"/>
      <c r="Q30985" s="24"/>
      <c r="T30985" s="24"/>
      <c r="W30985" s="24"/>
      <c r="Z30985" s="24"/>
      <c r="AC30985" s="24"/>
      <c r="AI30985" s="24"/>
      <c r="AL30985" s="24"/>
      <c r="AO30985" s="24"/>
      <c r="AR30985" s="24"/>
      <c r="AU30985" s="24"/>
    </row>
    <row r="30986">
      <c r="J30986" s="18"/>
      <c r="N30986" s="24"/>
      <c r="Q30986" s="24"/>
      <c r="T30986" s="24"/>
      <c r="W30986" s="24"/>
      <c r="Z30986" s="24"/>
      <c r="AC30986" s="24"/>
      <c r="AI30986" s="24"/>
      <c r="AL30986" s="24"/>
      <c r="AO30986" s="24"/>
      <c r="AR30986" s="24"/>
      <c r="AU30986" s="24"/>
    </row>
    <row r="30987">
      <c r="J30987" s="18"/>
      <c r="N30987" s="24"/>
      <c r="Q30987" s="24"/>
      <c r="T30987" s="24"/>
      <c r="W30987" s="24"/>
      <c r="Z30987" s="24"/>
      <c r="AC30987" s="24"/>
      <c r="AI30987" s="24"/>
      <c r="AL30987" s="24"/>
      <c r="AO30987" s="24"/>
      <c r="AR30987" s="24"/>
      <c r="AU30987" s="24"/>
    </row>
    <row r="30988">
      <c r="J30988" s="18"/>
      <c r="N30988" s="24"/>
      <c r="Q30988" s="24"/>
      <c r="T30988" s="24"/>
      <c r="W30988" s="24"/>
      <c r="Z30988" s="24"/>
      <c r="AC30988" s="24"/>
      <c r="AI30988" s="24"/>
      <c r="AL30988" s="24"/>
      <c r="AO30988" s="24"/>
      <c r="AR30988" s="24"/>
      <c r="AU30988" s="24"/>
    </row>
    <row r="30989">
      <c r="J30989" s="18"/>
      <c r="N30989" s="24"/>
      <c r="Q30989" s="24"/>
      <c r="T30989" s="24"/>
      <c r="W30989" s="24"/>
      <c r="Z30989" s="24"/>
      <c r="AC30989" s="24"/>
      <c r="AI30989" s="24"/>
      <c r="AL30989" s="24"/>
      <c r="AO30989" s="24"/>
      <c r="AR30989" s="24"/>
      <c r="AU30989" s="24"/>
    </row>
    <row r="30990">
      <c r="J30990" s="18"/>
      <c r="N30990" s="24"/>
      <c r="Q30990" s="24"/>
      <c r="T30990" s="24"/>
      <c r="W30990" s="24"/>
      <c r="Z30990" s="24"/>
      <c r="AC30990" s="24"/>
      <c r="AI30990" s="24"/>
      <c r="AL30990" s="24"/>
      <c r="AO30990" s="24"/>
      <c r="AR30990" s="24"/>
      <c r="AU30990" s="24"/>
    </row>
    <row r="30991">
      <c r="J30991" s="18"/>
      <c r="N30991" s="24"/>
      <c r="Q30991" s="24"/>
      <c r="T30991" s="24"/>
      <c r="W30991" s="24"/>
      <c r="Z30991" s="24"/>
      <c r="AC30991" s="24"/>
      <c r="AI30991" s="24"/>
      <c r="AL30991" s="24"/>
      <c r="AO30991" s="24"/>
      <c r="AR30991" s="24"/>
      <c r="AU30991" s="24"/>
    </row>
    <row r="30992">
      <c r="J30992" s="18"/>
      <c r="N30992" s="24"/>
      <c r="Q30992" s="24"/>
      <c r="T30992" s="24"/>
      <c r="W30992" s="24"/>
      <c r="Z30992" s="24"/>
      <c r="AC30992" s="24"/>
      <c r="AI30992" s="24"/>
      <c r="AL30992" s="24"/>
      <c r="AO30992" s="24"/>
      <c r="AR30992" s="24"/>
      <c r="AU30992" s="24"/>
    </row>
    <row r="30993">
      <c r="J30993" s="18"/>
      <c r="N30993" s="24"/>
      <c r="Q30993" s="24"/>
      <c r="T30993" s="24"/>
      <c r="W30993" s="24"/>
      <c r="Z30993" s="24"/>
      <c r="AC30993" s="24"/>
      <c r="AI30993" s="24"/>
      <c r="AL30993" s="24"/>
      <c r="AO30993" s="24"/>
      <c r="AR30993" s="24"/>
      <c r="AU30993" s="24"/>
    </row>
    <row r="30994">
      <c r="J30994" s="18"/>
      <c r="N30994" s="24"/>
      <c r="Q30994" s="24"/>
      <c r="T30994" s="24"/>
      <c r="W30994" s="24"/>
      <c r="Z30994" s="24"/>
      <c r="AC30994" s="24"/>
      <c r="AI30994" s="24"/>
      <c r="AL30994" s="24"/>
      <c r="AO30994" s="24"/>
      <c r="AR30994" s="24"/>
      <c r="AU30994" s="24"/>
    </row>
    <row r="30995">
      <c r="J30995" s="18"/>
      <c r="N30995" s="24"/>
      <c r="Q30995" s="24"/>
      <c r="T30995" s="24"/>
      <c r="W30995" s="24"/>
      <c r="Z30995" s="24"/>
      <c r="AC30995" s="24"/>
      <c r="AI30995" s="24"/>
      <c r="AL30995" s="24"/>
      <c r="AO30995" s="24"/>
      <c r="AR30995" s="24"/>
      <c r="AU30995" s="24"/>
    </row>
    <row r="30996">
      <c r="J30996" s="18"/>
      <c r="N30996" s="24"/>
      <c r="Q30996" s="24"/>
      <c r="T30996" s="24"/>
      <c r="W30996" s="24"/>
      <c r="Z30996" s="24"/>
      <c r="AC30996" s="24"/>
      <c r="AI30996" s="24"/>
      <c r="AL30996" s="24"/>
      <c r="AO30996" s="24"/>
      <c r="AR30996" s="24"/>
      <c r="AU30996" s="24"/>
    </row>
    <row r="30997">
      <c r="J30997" s="18"/>
      <c r="N30997" s="24"/>
      <c r="Q30997" s="24"/>
      <c r="T30997" s="24"/>
      <c r="W30997" s="24"/>
      <c r="Z30997" s="24"/>
      <c r="AC30997" s="24"/>
      <c r="AI30997" s="24"/>
      <c r="AL30997" s="24"/>
      <c r="AO30997" s="24"/>
      <c r="AR30997" s="24"/>
      <c r="AU30997" s="24"/>
    </row>
    <row r="30998">
      <c r="J30998" s="18"/>
      <c r="N30998" s="24"/>
      <c r="Q30998" s="24"/>
      <c r="T30998" s="24"/>
      <c r="W30998" s="24"/>
      <c r="Z30998" s="24"/>
      <c r="AC30998" s="24"/>
      <c r="AI30998" s="24"/>
      <c r="AL30998" s="24"/>
      <c r="AO30998" s="24"/>
      <c r="AR30998" s="24"/>
      <c r="AU30998" s="24"/>
    </row>
    <row r="30999">
      <c r="J30999" s="18"/>
      <c r="N30999" s="24"/>
      <c r="Q30999" s="24"/>
      <c r="T30999" s="24"/>
      <c r="W30999" s="24"/>
      <c r="Z30999" s="24"/>
      <c r="AC30999" s="24"/>
      <c r="AI30999" s="24"/>
      <c r="AL30999" s="24"/>
      <c r="AO30999" s="24"/>
      <c r="AR30999" s="24"/>
      <c r="AU30999" s="24"/>
    </row>
    <row r="31000">
      <c r="J31000" s="18"/>
      <c r="N31000" s="24"/>
      <c r="Q31000" s="24"/>
      <c r="T31000" s="24"/>
      <c r="W31000" s="24"/>
      <c r="Z31000" s="24"/>
      <c r="AC31000" s="24"/>
      <c r="AI31000" s="24"/>
      <c r="AL31000" s="24"/>
      <c r="AO31000" s="24"/>
      <c r="AR31000" s="24"/>
      <c r="AU31000" s="24"/>
    </row>
    <row r="31001">
      <c r="J31001" s="18"/>
      <c r="N31001" s="24"/>
      <c r="Q31001" s="24"/>
      <c r="T31001" s="24"/>
      <c r="W31001" s="24"/>
      <c r="Z31001" s="24"/>
      <c r="AC31001" s="24"/>
      <c r="AI31001" s="24"/>
      <c r="AL31001" s="24"/>
      <c r="AO31001" s="24"/>
      <c r="AR31001" s="24"/>
      <c r="AU31001" s="24"/>
    </row>
    <row r="31002">
      <c r="J31002" s="18"/>
      <c r="N31002" s="24"/>
      <c r="Q31002" s="24"/>
      <c r="T31002" s="24"/>
      <c r="W31002" s="24"/>
      <c r="Z31002" s="24"/>
      <c r="AC31002" s="24"/>
      <c r="AI31002" s="24"/>
      <c r="AL31002" s="24"/>
      <c r="AO31002" s="24"/>
      <c r="AR31002" s="24"/>
      <c r="AU31002" s="24"/>
    </row>
    <row r="31003">
      <c r="J31003" s="18"/>
      <c r="N31003" s="24"/>
      <c r="Q31003" s="24"/>
      <c r="T31003" s="24"/>
      <c r="W31003" s="24"/>
      <c r="Z31003" s="24"/>
      <c r="AC31003" s="24"/>
      <c r="AI31003" s="24"/>
      <c r="AL31003" s="24"/>
      <c r="AO31003" s="24"/>
      <c r="AR31003" s="24"/>
      <c r="AU31003" s="24"/>
    </row>
    <row r="31004">
      <c r="J31004" s="18"/>
      <c r="N31004" s="24"/>
      <c r="Q31004" s="24"/>
      <c r="T31004" s="24"/>
      <c r="W31004" s="24"/>
      <c r="Z31004" s="24"/>
      <c r="AC31004" s="24"/>
      <c r="AI31004" s="24"/>
      <c r="AL31004" s="24"/>
      <c r="AO31004" s="24"/>
      <c r="AR31004" s="24"/>
      <c r="AU31004" s="24"/>
    </row>
    <row r="31005">
      <c r="J31005" s="18"/>
      <c r="N31005" s="24"/>
      <c r="Q31005" s="24"/>
      <c r="T31005" s="24"/>
      <c r="W31005" s="24"/>
      <c r="Z31005" s="24"/>
      <c r="AC31005" s="24"/>
      <c r="AI31005" s="24"/>
      <c r="AL31005" s="24"/>
      <c r="AO31005" s="24"/>
      <c r="AR31005" s="24"/>
      <c r="AU31005" s="24"/>
    </row>
    <row r="31006">
      <c r="J31006" s="18"/>
      <c r="N31006" s="24"/>
      <c r="Q31006" s="24"/>
      <c r="T31006" s="24"/>
      <c r="W31006" s="24"/>
      <c r="Z31006" s="24"/>
      <c r="AC31006" s="24"/>
      <c r="AI31006" s="24"/>
      <c r="AL31006" s="24"/>
      <c r="AO31006" s="24"/>
      <c r="AR31006" s="24"/>
      <c r="AU31006" s="24"/>
    </row>
    <row r="31007">
      <c r="J31007" s="18"/>
      <c r="N31007" s="24"/>
      <c r="Q31007" s="24"/>
      <c r="T31007" s="24"/>
      <c r="W31007" s="24"/>
      <c r="Z31007" s="24"/>
      <c r="AC31007" s="24"/>
      <c r="AI31007" s="24"/>
      <c r="AL31007" s="24"/>
      <c r="AO31007" s="24"/>
      <c r="AR31007" s="24"/>
      <c r="AU31007" s="24"/>
    </row>
    <row r="31008">
      <c r="J31008" s="18"/>
      <c r="N31008" s="24"/>
      <c r="Q31008" s="24"/>
      <c r="T31008" s="24"/>
      <c r="W31008" s="24"/>
      <c r="Z31008" s="24"/>
      <c r="AC31008" s="24"/>
      <c r="AI31008" s="24"/>
      <c r="AL31008" s="24"/>
      <c r="AO31008" s="24"/>
      <c r="AR31008" s="24"/>
      <c r="AU31008" s="24"/>
    </row>
    <row r="31009">
      <c r="J31009" s="18"/>
      <c r="N31009" s="24"/>
      <c r="Q31009" s="24"/>
      <c r="T31009" s="24"/>
      <c r="W31009" s="24"/>
      <c r="Z31009" s="24"/>
      <c r="AC31009" s="24"/>
      <c r="AI31009" s="24"/>
      <c r="AL31009" s="24"/>
      <c r="AO31009" s="24"/>
      <c r="AR31009" s="24"/>
      <c r="AU31009" s="24"/>
    </row>
    <row r="31010">
      <c r="J31010" s="18"/>
      <c r="N31010" s="24"/>
      <c r="Q31010" s="24"/>
      <c r="T31010" s="24"/>
      <c r="W31010" s="24"/>
      <c r="Z31010" s="24"/>
      <c r="AC31010" s="24"/>
      <c r="AI31010" s="24"/>
      <c r="AL31010" s="24"/>
      <c r="AO31010" s="24"/>
      <c r="AR31010" s="24"/>
      <c r="AU31010" s="24"/>
    </row>
    <row r="31011">
      <c r="J31011" s="18"/>
      <c r="N31011" s="24"/>
      <c r="Q31011" s="24"/>
      <c r="T31011" s="24"/>
      <c r="W31011" s="24"/>
      <c r="Z31011" s="24"/>
      <c r="AC31011" s="24"/>
      <c r="AI31011" s="24"/>
      <c r="AL31011" s="24"/>
      <c r="AO31011" s="24"/>
      <c r="AR31011" s="24"/>
      <c r="AU31011" s="24"/>
    </row>
    <row r="31012">
      <c r="J31012" s="18"/>
      <c r="N31012" s="24"/>
      <c r="Q31012" s="24"/>
      <c r="T31012" s="24"/>
      <c r="W31012" s="24"/>
      <c r="Z31012" s="24"/>
      <c r="AC31012" s="24"/>
      <c r="AI31012" s="24"/>
      <c r="AL31012" s="24"/>
      <c r="AO31012" s="24"/>
      <c r="AR31012" s="24"/>
      <c r="AU31012" s="24"/>
    </row>
    <row r="31013">
      <c r="J31013" s="18"/>
      <c r="N31013" s="24"/>
      <c r="Q31013" s="24"/>
      <c r="T31013" s="24"/>
      <c r="W31013" s="24"/>
      <c r="Z31013" s="24"/>
      <c r="AC31013" s="24"/>
      <c r="AI31013" s="24"/>
      <c r="AL31013" s="24"/>
      <c r="AO31013" s="24"/>
      <c r="AR31013" s="24"/>
      <c r="AU31013" s="24"/>
    </row>
    <row r="31014">
      <c r="J31014" s="18"/>
      <c r="N31014" s="24"/>
      <c r="Q31014" s="24"/>
      <c r="T31014" s="24"/>
      <c r="W31014" s="24"/>
      <c r="Z31014" s="24"/>
      <c r="AC31014" s="24"/>
      <c r="AI31014" s="24"/>
      <c r="AL31014" s="24"/>
      <c r="AO31014" s="24"/>
      <c r="AR31014" s="24"/>
      <c r="AU31014" s="24"/>
    </row>
    <row r="31015">
      <c r="J31015" s="18"/>
      <c r="N31015" s="24"/>
      <c r="Q31015" s="24"/>
      <c r="T31015" s="24"/>
      <c r="W31015" s="24"/>
      <c r="Z31015" s="24"/>
      <c r="AC31015" s="24"/>
      <c r="AI31015" s="24"/>
      <c r="AL31015" s="24"/>
      <c r="AO31015" s="24"/>
      <c r="AR31015" s="24"/>
      <c r="AU31015" s="24"/>
    </row>
    <row r="31016">
      <c r="J31016" s="18"/>
      <c r="N31016" s="24"/>
      <c r="Q31016" s="24"/>
      <c r="T31016" s="24"/>
      <c r="W31016" s="24"/>
      <c r="Z31016" s="24"/>
      <c r="AC31016" s="24"/>
      <c r="AI31016" s="24"/>
      <c r="AL31016" s="24"/>
      <c r="AO31016" s="24"/>
      <c r="AR31016" s="24"/>
      <c r="AU31016" s="24"/>
    </row>
    <row r="31017">
      <c r="J31017" s="18"/>
      <c r="N31017" s="24"/>
      <c r="Q31017" s="24"/>
      <c r="T31017" s="24"/>
      <c r="W31017" s="24"/>
      <c r="Z31017" s="24"/>
      <c r="AC31017" s="24"/>
      <c r="AI31017" s="24"/>
      <c r="AL31017" s="24"/>
      <c r="AO31017" s="24"/>
      <c r="AR31017" s="24"/>
      <c r="AU31017" s="24"/>
    </row>
    <row r="31018">
      <c r="J31018" s="18"/>
      <c r="N31018" s="24"/>
      <c r="Q31018" s="24"/>
      <c r="T31018" s="24"/>
      <c r="W31018" s="24"/>
      <c r="Z31018" s="24"/>
      <c r="AC31018" s="24"/>
      <c r="AI31018" s="24"/>
      <c r="AL31018" s="24"/>
      <c r="AO31018" s="24"/>
      <c r="AR31018" s="24"/>
      <c r="AU31018" s="24"/>
    </row>
    <row r="31019">
      <c r="J31019" s="18"/>
      <c r="N31019" s="24"/>
      <c r="Q31019" s="24"/>
      <c r="T31019" s="24"/>
      <c r="W31019" s="24"/>
      <c r="Z31019" s="24"/>
      <c r="AC31019" s="24"/>
      <c r="AI31019" s="24"/>
      <c r="AL31019" s="24"/>
      <c r="AO31019" s="24"/>
      <c r="AR31019" s="24"/>
      <c r="AU31019" s="24"/>
    </row>
    <row r="31020">
      <c r="J31020" s="18"/>
      <c r="N31020" s="24"/>
      <c r="Q31020" s="24"/>
      <c r="T31020" s="24"/>
      <c r="W31020" s="24"/>
      <c r="Z31020" s="24"/>
      <c r="AC31020" s="24"/>
      <c r="AI31020" s="24"/>
      <c r="AL31020" s="24"/>
      <c r="AO31020" s="24"/>
      <c r="AR31020" s="24"/>
      <c r="AU31020" s="24"/>
    </row>
    <row r="31021">
      <c r="J31021" s="18"/>
      <c r="N31021" s="24"/>
      <c r="Q31021" s="24"/>
      <c r="T31021" s="24"/>
      <c r="W31021" s="24"/>
      <c r="Z31021" s="24"/>
      <c r="AC31021" s="24"/>
      <c r="AI31021" s="24"/>
      <c r="AL31021" s="24"/>
      <c r="AO31021" s="24"/>
      <c r="AR31021" s="24"/>
      <c r="AU31021" s="24"/>
    </row>
    <row r="31022">
      <c r="J31022" s="18"/>
      <c r="N31022" s="24"/>
      <c r="Q31022" s="24"/>
      <c r="T31022" s="24"/>
      <c r="W31022" s="24"/>
      <c r="Z31022" s="24"/>
      <c r="AC31022" s="24"/>
      <c r="AI31022" s="24"/>
      <c r="AL31022" s="24"/>
      <c r="AO31022" s="24"/>
      <c r="AR31022" s="24"/>
      <c r="AU31022" s="24"/>
    </row>
    <row r="31023">
      <c r="J31023" s="18"/>
      <c r="N31023" s="24"/>
      <c r="Q31023" s="24"/>
      <c r="T31023" s="24"/>
      <c r="W31023" s="24"/>
      <c r="Z31023" s="24"/>
      <c r="AC31023" s="24"/>
      <c r="AI31023" s="24"/>
      <c r="AL31023" s="24"/>
      <c r="AO31023" s="24"/>
      <c r="AR31023" s="24"/>
      <c r="AU31023" s="24"/>
    </row>
    <row r="31024">
      <c r="J31024" s="18"/>
      <c r="N31024" s="24"/>
      <c r="Q31024" s="24"/>
      <c r="T31024" s="24"/>
      <c r="W31024" s="24"/>
      <c r="Z31024" s="24"/>
      <c r="AC31024" s="24"/>
      <c r="AI31024" s="24"/>
      <c r="AL31024" s="24"/>
      <c r="AO31024" s="24"/>
      <c r="AR31024" s="24"/>
      <c r="AU31024" s="24"/>
    </row>
    <row r="31025">
      <c r="J31025" s="18"/>
      <c r="N31025" s="24"/>
      <c r="Q31025" s="24"/>
      <c r="T31025" s="24"/>
      <c r="W31025" s="24"/>
      <c r="Z31025" s="24"/>
      <c r="AC31025" s="24"/>
      <c r="AI31025" s="24"/>
      <c r="AL31025" s="24"/>
      <c r="AO31025" s="24"/>
      <c r="AR31025" s="24"/>
      <c r="AU31025" s="24"/>
    </row>
    <row r="31026">
      <c r="J31026" s="18"/>
      <c r="N31026" s="24"/>
      <c r="Q31026" s="24"/>
      <c r="T31026" s="24"/>
      <c r="W31026" s="24"/>
      <c r="Z31026" s="24"/>
      <c r="AC31026" s="24"/>
      <c r="AI31026" s="24"/>
      <c r="AL31026" s="24"/>
      <c r="AO31026" s="24"/>
      <c r="AR31026" s="24"/>
      <c r="AU31026" s="24"/>
    </row>
    <row r="31027">
      <c r="J31027" s="18"/>
      <c r="N31027" s="24"/>
      <c r="Q31027" s="24"/>
      <c r="T31027" s="24"/>
      <c r="W31027" s="24"/>
      <c r="Z31027" s="24"/>
      <c r="AC31027" s="24"/>
      <c r="AI31027" s="24"/>
      <c r="AL31027" s="24"/>
      <c r="AO31027" s="24"/>
      <c r="AR31027" s="24"/>
      <c r="AU31027" s="24"/>
    </row>
    <row r="31028">
      <c r="J31028" s="18"/>
      <c r="N31028" s="24"/>
      <c r="Q31028" s="24"/>
      <c r="T31028" s="24"/>
      <c r="W31028" s="24"/>
      <c r="Z31028" s="24"/>
      <c r="AC31028" s="24"/>
      <c r="AI31028" s="24"/>
      <c r="AL31028" s="24"/>
      <c r="AO31028" s="24"/>
      <c r="AR31028" s="24"/>
      <c r="AU31028" s="24"/>
    </row>
    <row r="31029">
      <c r="J31029" s="18"/>
      <c r="N31029" s="24"/>
      <c r="Q31029" s="24"/>
      <c r="T31029" s="24"/>
      <c r="W31029" s="24"/>
      <c r="Z31029" s="24"/>
      <c r="AC31029" s="24"/>
      <c r="AI31029" s="24"/>
      <c r="AL31029" s="24"/>
      <c r="AO31029" s="24"/>
      <c r="AR31029" s="24"/>
      <c r="AU31029" s="24"/>
    </row>
    <row r="31030">
      <c r="J31030" s="18"/>
      <c r="N31030" s="24"/>
      <c r="Q31030" s="24"/>
      <c r="T31030" s="24"/>
      <c r="W31030" s="24"/>
      <c r="Z31030" s="24"/>
      <c r="AC31030" s="24"/>
      <c r="AI31030" s="24"/>
      <c r="AL31030" s="24"/>
      <c r="AO31030" s="24"/>
      <c r="AR31030" s="24"/>
      <c r="AU31030" s="24"/>
    </row>
    <row r="31031">
      <c r="J31031" s="18"/>
      <c r="N31031" s="24"/>
      <c r="Q31031" s="24"/>
      <c r="T31031" s="24"/>
      <c r="W31031" s="24"/>
      <c r="Z31031" s="24"/>
      <c r="AC31031" s="24"/>
      <c r="AI31031" s="24"/>
      <c r="AL31031" s="24"/>
      <c r="AO31031" s="24"/>
      <c r="AR31031" s="24"/>
      <c r="AU31031" s="24"/>
    </row>
    <row r="31032">
      <c r="J31032" s="18"/>
      <c r="N31032" s="24"/>
      <c r="Q31032" s="24"/>
      <c r="T31032" s="24"/>
      <c r="W31032" s="24"/>
      <c r="Z31032" s="24"/>
      <c r="AC31032" s="24"/>
      <c r="AI31032" s="24"/>
      <c r="AL31032" s="24"/>
      <c r="AO31032" s="24"/>
      <c r="AR31032" s="24"/>
      <c r="AU31032" s="24"/>
    </row>
    <row r="31033">
      <c r="J31033" s="18"/>
      <c r="N31033" s="24"/>
      <c r="Q31033" s="24"/>
      <c r="T31033" s="24"/>
      <c r="W31033" s="24"/>
      <c r="Z31033" s="24"/>
      <c r="AC31033" s="24"/>
      <c r="AI31033" s="24"/>
      <c r="AL31033" s="24"/>
      <c r="AO31033" s="24"/>
      <c r="AR31033" s="24"/>
      <c r="AU31033" s="24"/>
    </row>
    <row r="31034">
      <c r="J31034" s="18"/>
      <c r="N31034" s="24"/>
      <c r="Q31034" s="24"/>
      <c r="T31034" s="24"/>
      <c r="W31034" s="24"/>
      <c r="Z31034" s="24"/>
      <c r="AC31034" s="24"/>
      <c r="AI31034" s="24"/>
      <c r="AL31034" s="24"/>
      <c r="AO31034" s="24"/>
      <c r="AR31034" s="24"/>
      <c r="AU31034" s="24"/>
    </row>
    <row r="31035">
      <c r="J31035" s="18"/>
      <c r="N31035" s="24"/>
      <c r="Q31035" s="24"/>
      <c r="T31035" s="24"/>
      <c r="W31035" s="24"/>
      <c r="Z31035" s="24"/>
      <c r="AC31035" s="24"/>
      <c r="AI31035" s="24"/>
      <c r="AL31035" s="24"/>
      <c r="AO31035" s="24"/>
      <c r="AR31035" s="24"/>
      <c r="AU31035" s="24"/>
    </row>
    <row r="31036">
      <c r="J31036" s="18"/>
      <c r="N31036" s="24"/>
      <c r="Q31036" s="24"/>
      <c r="T31036" s="24"/>
      <c r="W31036" s="24"/>
      <c r="Z31036" s="24"/>
      <c r="AC31036" s="24"/>
      <c r="AI31036" s="24"/>
      <c r="AL31036" s="24"/>
      <c r="AO31036" s="24"/>
      <c r="AR31036" s="24"/>
      <c r="AU31036" s="24"/>
    </row>
    <row r="31037">
      <c r="J31037" s="18"/>
      <c r="N31037" s="24"/>
      <c r="Q31037" s="24"/>
      <c r="T31037" s="24"/>
      <c r="W31037" s="24"/>
      <c r="Z31037" s="24"/>
      <c r="AC31037" s="24"/>
      <c r="AI31037" s="24"/>
      <c r="AL31037" s="24"/>
      <c r="AO31037" s="24"/>
      <c r="AR31037" s="24"/>
      <c r="AU31037" s="24"/>
    </row>
    <row r="31038">
      <c r="J31038" s="18"/>
      <c r="N31038" s="24"/>
      <c r="Q31038" s="24"/>
      <c r="T31038" s="24"/>
      <c r="W31038" s="24"/>
      <c r="Z31038" s="24"/>
      <c r="AC31038" s="24"/>
      <c r="AI31038" s="24"/>
      <c r="AL31038" s="24"/>
      <c r="AO31038" s="24"/>
      <c r="AR31038" s="24"/>
      <c r="AU31038" s="24"/>
    </row>
    <row r="31039">
      <c r="J31039" s="18"/>
      <c r="N31039" s="24"/>
      <c r="Q31039" s="24"/>
      <c r="T31039" s="24"/>
      <c r="W31039" s="24"/>
      <c r="Z31039" s="24"/>
      <c r="AC31039" s="24"/>
      <c r="AI31039" s="24"/>
      <c r="AL31039" s="24"/>
      <c r="AO31039" s="24"/>
      <c r="AR31039" s="24"/>
      <c r="AU31039" s="24"/>
    </row>
    <row r="31040">
      <c r="J31040" s="18"/>
      <c r="N31040" s="24"/>
      <c r="Q31040" s="24"/>
      <c r="T31040" s="24"/>
      <c r="W31040" s="24"/>
      <c r="Z31040" s="24"/>
      <c r="AC31040" s="24"/>
      <c r="AI31040" s="24"/>
      <c r="AL31040" s="24"/>
      <c r="AO31040" s="24"/>
      <c r="AR31040" s="24"/>
      <c r="AU31040" s="24"/>
    </row>
    <row r="31041">
      <c r="J31041" s="18"/>
      <c r="N31041" s="24"/>
      <c r="Q31041" s="24"/>
      <c r="T31041" s="24"/>
      <c r="W31041" s="24"/>
      <c r="Z31041" s="24"/>
      <c r="AC31041" s="24"/>
      <c r="AI31041" s="24"/>
      <c r="AL31041" s="24"/>
      <c r="AO31041" s="24"/>
      <c r="AR31041" s="24"/>
      <c r="AU31041" s="24"/>
    </row>
    <row r="31042">
      <c r="J31042" s="18"/>
      <c r="N31042" s="24"/>
      <c r="Q31042" s="24"/>
      <c r="T31042" s="24"/>
      <c r="W31042" s="24"/>
      <c r="Z31042" s="24"/>
      <c r="AC31042" s="24"/>
      <c r="AI31042" s="24"/>
      <c r="AL31042" s="24"/>
      <c r="AO31042" s="24"/>
      <c r="AR31042" s="24"/>
      <c r="AU31042" s="24"/>
    </row>
    <row r="31043">
      <c r="J31043" s="18"/>
      <c r="N31043" s="24"/>
      <c r="Q31043" s="24"/>
      <c r="T31043" s="24"/>
      <c r="W31043" s="24"/>
      <c r="Z31043" s="24"/>
      <c r="AC31043" s="24"/>
      <c r="AI31043" s="24"/>
      <c r="AL31043" s="24"/>
      <c r="AO31043" s="24"/>
      <c r="AR31043" s="24"/>
      <c r="AU31043" s="24"/>
    </row>
    <row r="31044">
      <c r="J31044" s="18"/>
      <c r="N31044" s="24"/>
      <c r="Q31044" s="24"/>
      <c r="T31044" s="24"/>
      <c r="W31044" s="24"/>
      <c r="Z31044" s="24"/>
      <c r="AC31044" s="24"/>
      <c r="AI31044" s="24"/>
      <c r="AL31044" s="24"/>
      <c r="AO31044" s="24"/>
      <c r="AR31044" s="24"/>
      <c r="AU31044" s="24"/>
    </row>
    <row r="31045">
      <c r="J31045" s="18"/>
      <c r="N31045" s="24"/>
      <c r="Q31045" s="24"/>
      <c r="T31045" s="24"/>
      <c r="W31045" s="24"/>
      <c r="Z31045" s="24"/>
      <c r="AC31045" s="24"/>
      <c r="AI31045" s="24"/>
      <c r="AL31045" s="24"/>
      <c r="AO31045" s="24"/>
      <c r="AR31045" s="24"/>
      <c r="AU31045" s="24"/>
    </row>
    <row r="31046">
      <c r="J31046" s="18"/>
      <c r="N31046" s="24"/>
      <c r="Q31046" s="24"/>
      <c r="T31046" s="24"/>
      <c r="W31046" s="24"/>
      <c r="Z31046" s="24"/>
      <c r="AC31046" s="24"/>
      <c r="AI31046" s="24"/>
      <c r="AL31046" s="24"/>
      <c r="AO31046" s="24"/>
      <c r="AR31046" s="24"/>
      <c r="AU31046" s="24"/>
    </row>
    <row r="31047">
      <c r="J31047" s="18"/>
      <c r="N31047" s="24"/>
      <c r="Q31047" s="24"/>
      <c r="T31047" s="24"/>
      <c r="W31047" s="24"/>
      <c r="Z31047" s="24"/>
      <c r="AC31047" s="24"/>
      <c r="AI31047" s="24"/>
      <c r="AL31047" s="24"/>
      <c r="AO31047" s="24"/>
      <c r="AR31047" s="24"/>
      <c r="AU31047" s="24"/>
    </row>
    <row r="31048">
      <c r="J31048" s="18"/>
      <c r="N31048" s="24"/>
      <c r="Q31048" s="24"/>
      <c r="T31048" s="24"/>
      <c r="W31048" s="24"/>
      <c r="Z31048" s="24"/>
      <c r="AC31048" s="24"/>
      <c r="AI31048" s="24"/>
      <c r="AL31048" s="24"/>
      <c r="AO31048" s="24"/>
      <c r="AR31048" s="24"/>
      <c r="AU31048" s="24"/>
    </row>
    <row r="31049">
      <c r="J31049" s="18"/>
      <c r="N31049" s="24"/>
      <c r="Q31049" s="24"/>
      <c r="T31049" s="24"/>
      <c r="W31049" s="24"/>
      <c r="Z31049" s="24"/>
      <c r="AC31049" s="24"/>
      <c r="AI31049" s="24"/>
      <c r="AL31049" s="24"/>
      <c r="AO31049" s="24"/>
      <c r="AR31049" s="24"/>
      <c r="AU31049" s="24"/>
    </row>
    <row r="31050">
      <c r="J31050" s="18"/>
      <c r="N31050" s="24"/>
      <c r="Q31050" s="24"/>
      <c r="T31050" s="24"/>
      <c r="W31050" s="24"/>
      <c r="Z31050" s="24"/>
      <c r="AC31050" s="24"/>
      <c r="AI31050" s="24"/>
      <c r="AL31050" s="24"/>
      <c r="AO31050" s="24"/>
      <c r="AR31050" s="24"/>
      <c r="AU31050" s="24"/>
    </row>
    <row r="31051">
      <c r="J31051" s="18"/>
      <c r="N31051" s="24"/>
      <c r="Q31051" s="24"/>
      <c r="T31051" s="24"/>
      <c r="W31051" s="24"/>
      <c r="Z31051" s="24"/>
      <c r="AC31051" s="24"/>
      <c r="AI31051" s="24"/>
      <c r="AL31051" s="24"/>
      <c r="AO31051" s="24"/>
      <c r="AR31051" s="24"/>
      <c r="AU31051" s="24"/>
    </row>
    <row r="31052">
      <c r="J31052" s="18"/>
      <c r="N31052" s="24"/>
      <c r="Q31052" s="24"/>
      <c r="T31052" s="24"/>
      <c r="W31052" s="24"/>
      <c r="Z31052" s="24"/>
      <c r="AC31052" s="24"/>
      <c r="AI31052" s="24"/>
      <c r="AL31052" s="24"/>
      <c r="AO31052" s="24"/>
      <c r="AR31052" s="24"/>
      <c r="AU31052" s="24"/>
    </row>
    <row r="31053">
      <c r="J31053" s="18"/>
      <c r="N31053" s="24"/>
      <c r="Q31053" s="24"/>
      <c r="T31053" s="24"/>
      <c r="W31053" s="24"/>
      <c r="Z31053" s="24"/>
      <c r="AC31053" s="24"/>
      <c r="AI31053" s="24"/>
      <c r="AL31053" s="24"/>
      <c r="AO31053" s="24"/>
      <c r="AR31053" s="24"/>
      <c r="AU31053" s="24"/>
    </row>
    <row r="31054">
      <c r="J31054" s="18"/>
      <c r="N31054" s="24"/>
      <c r="Q31054" s="24"/>
      <c r="T31054" s="24"/>
      <c r="W31054" s="24"/>
      <c r="Z31054" s="24"/>
      <c r="AC31054" s="24"/>
      <c r="AI31054" s="24"/>
      <c r="AL31054" s="24"/>
      <c r="AO31054" s="24"/>
      <c r="AR31054" s="24"/>
      <c r="AU31054" s="24"/>
    </row>
    <row r="31055">
      <c r="J31055" s="18"/>
      <c r="N31055" s="24"/>
      <c r="Q31055" s="24"/>
      <c r="T31055" s="24"/>
      <c r="W31055" s="24"/>
      <c r="Z31055" s="24"/>
      <c r="AC31055" s="24"/>
      <c r="AI31055" s="24"/>
      <c r="AL31055" s="24"/>
      <c r="AO31055" s="24"/>
      <c r="AR31055" s="24"/>
      <c r="AU31055" s="24"/>
    </row>
    <row r="31056">
      <c r="J31056" s="18"/>
      <c r="N31056" s="24"/>
      <c r="Q31056" s="24"/>
      <c r="T31056" s="24"/>
      <c r="W31056" s="24"/>
      <c r="Z31056" s="24"/>
      <c r="AC31056" s="24"/>
      <c r="AI31056" s="24"/>
      <c r="AL31056" s="24"/>
      <c r="AO31056" s="24"/>
      <c r="AR31056" s="24"/>
      <c r="AU31056" s="24"/>
    </row>
    <row r="31057">
      <c r="J31057" s="18"/>
      <c r="N31057" s="24"/>
      <c r="Q31057" s="24"/>
      <c r="T31057" s="24"/>
      <c r="W31057" s="24"/>
      <c r="Z31057" s="24"/>
      <c r="AC31057" s="24"/>
      <c r="AI31057" s="24"/>
      <c r="AL31057" s="24"/>
      <c r="AO31057" s="24"/>
      <c r="AR31057" s="24"/>
      <c r="AU31057" s="24"/>
    </row>
    <row r="31058">
      <c r="J31058" s="18"/>
      <c r="N31058" s="24"/>
      <c r="Q31058" s="24"/>
      <c r="T31058" s="24"/>
      <c r="W31058" s="24"/>
      <c r="Z31058" s="24"/>
      <c r="AC31058" s="24"/>
      <c r="AI31058" s="24"/>
      <c r="AL31058" s="24"/>
      <c r="AO31058" s="24"/>
      <c r="AR31058" s="24"/>
      <c r="AU31058" s="24"/>
    </row>
    <row r="31059">
      <c r="J31059" s="18"/>
      <c r="N31059" s="24"/>
      <c r="Q31059" s="24"/>
      <c r="T31059" s="24"/>
      <c r="W31059" s="24"/>
      <c r="Z31059" s="24"/>
      <c r="AC31059" s="24"/>
      <c r="AI31059" s="24"/>
      <c r="AL31059" s="24"/>
      <c r="AO31059" s="24"/>
      <c r="AR31059" s="24"/>
      <c r="AU31059" s="24"/>
    </row>
    <row r="31060">
      <c r="J31060" s="18"/>
      <c r="N31060" s="24"/>
      <c r="Q31060" s="24"/>
      <c r="T31060" s="24"/>
      <c r="W31060" s="24"/>
      <c r="Z31060" s="24"/>
      <c r="AC31060" s="24"/>
      <c r="AI31060" s="24"/>
      <c r="AL31060" s="24"/>
      <c r="AO31060" s="24"/>
      <c r="AR31060" s="24"/>
      <c r="AU31060" s="24"/>
    </row>
    <row r="31061">
      <c r="J31061" s="18"/>
      <c r="N31061" s="24"/>
      <c r="Q31061" s="24"/>
      <c r="T31061" s="24"/>
      <c r="W31061" s="24"/>
      <c r="Z31061" s="24"/>
      <c r="AC31061" s="24"/>
      <c r="AI31061" s="24"/>
      <c r="AL31061" s="24"/>
      <c r="AO31061" s="24"/>
      <c r="AR31061" s="24"/>
      <c r="AU31061" s="24"/>
    </row>
    <row r="31062">
      <c r="J31062" s="18"/>
      <c r="N31062" s="24"/>
      <c r="Q31062" s="24"/>
      <c r="T31062" s="24"/>
      <c r="W31062" s="24"/>
      <c r="Z31062" s="24"/>
      <c r="AC31062" s="24"/>
      <c r="AI31062" s="24"/>
      <c r="AL31062" s="24"/>
      <c r="AO31062" s="24"/>
      <c r="AR31062" s="24"/>
      <c r="AU31062" s="24"/>
    </row>
    <row r="31063">
      <c r="J31063" s="18"/>
      <c r="N31063" s="24"/>
      <c r="Q31063" s="24"/>
      <c r="T31063" s="24"/>
      <c r="W31063" s="24"/>
      <c r="Z31063" s="24"/>
      <c r="AC31063" s="24"/>
      <c r="AI31063" s="24"/>
      <c r="AL31063" s="24"/>
      <c r="AO31063" s="24"/>
      <c r="AR31063" s="24"/>
      <c r="AU31063" s="24"/>
    </row>
    <row r="31064">
      <c r="J31064" s="18"/>
      <c r="N31064" s="24"/>
      <c r="Q31064" s="24"/>
      <c r="T31064" s="24"/>
      <c r="W31064" s="24"/>
      <c r="Z31064" s="24"/>
      <c r="AC31064" s="24"/>
      <c r="AI31064" s="24"/>
      <c r="AL31064" s="24"/>
      <c r="AO31064" s="24"/>
      <c r="AR31064" s="24"/>
      <c r="AU31064" s="24"/>
    </row>
    <row r="31065">
      <c r="J31065" s="18"/>
      <c r="N31065" s="24"/>
      <c r="Q31065" s="24"/>
      <c r="T31065" s="24"/>
      <c r="W31065" s="24"/>
      <c r="Z31065" s="24"/>
      <c r="AC31065" s="24"/>
      <c r="AI31065" s="24"/>
      <c r="AL31065" s="24"/>
      <c r="AO31065" s="24"/>
      <c r="AR31065" s="24"/>
      <c r="AU31065" s="24"/>
    </row>
    <row r="31066">
      <c r="J31066" s="18"/>
      <c r="N31066" s="24"/>
      <c r="Q31066" s="24"/>
      <c r="T31066" s="24"/>
      <c r="W31066" s="24"/>
      <c r="Z31066" s="24"/>
      <c r="AC31066" s="24"/>
      <c r="AI31066" s="24"/>
      <c r="AL31066" s="24"/>
      <c r="AO31066" s="24"/>
      <c r="AR31066" s="24"/>
      <c r="AU31066" s="24"/>
    </row>
    <row r="31067">
      <c r="J31067" s="18"/>
      <c r="N31067" s="24"/>
      <c r="Q31067" s="24"/>
      <c r="T31067" s="24"/>
      <c r="W31067" s="24"/>
      <c r="Z31067" s="24"/>
      <c r="AC31067" s="24"/>
      <c r="AI31067" s="24"/>
      <c r="AL31067" s="24"/>
      <c r="AO31067" s="24"/>
      <c r="AR31067" s="24"/>
      <c r="AU31067" s="24"/>
    </row>
    <row r="31068">
      <c r="J31068" s="18"/>
      <c r="N31068" s="24"/>
      <c r="Q31068" s="24"/>
      <c r="T31068" s="24"/>
      <c r="W31068" s="24"/>
      <c r="Z31068" s="24"/>
      <c r="AC31068" s="24"/>
      <c r="AI31068" s="24"/>
      <c r="AL31068" s="24"/>
      <c r="AO31068" s="24"/>
      <c r="AR31068" s="24"/>
      <c r="AU31068" s="24"/>
    </row>
    <row r="31069">
      <c r="J31069" s="18"/>
      <c r="N31069" s="24"/>
      <c r="Q31069" s="24"/>
      <c r="T31069" s="24"/>
      <c r="W31069" s="24"/>
      <c r="Z31069" s="24"/>
      <c r="AC31069" s="24"/>
      <c r="AI31069" s="24"/>
      <c r="AL31069" s="24"/>
      <c r="AO31069" s="24"/>
      <c r="AR31069" s="24"/>
      <c r="AU31069" s="24"/>
    </row>
    <row r="31070">
      <c r="J31070" s="18"/>
      <c r="N31070" s="24"/>
      <c r="Q31070" s="24"/>
      <c r="T31070" s="24"/>
      <c r="W31070" s="24"/>
      <c r="Z31070" s="24"/>
      <c r="AC31070" s="24"/>
      <c r="AI31070" s="24"/>
      <c r="AL31070" s="24"/>
      <c r="AO31070" s="24"/>
      <c r="AR31070" s="24"/>
      <c r="AU31070" s="24"/>
    </row>
    <row r="31071">
      <c r="J31071" s="18"/>
      <c r="N31071" s="24"/>
      <c r="Q31071" s="24"/>
      <c r="T31071" s="24"/>
      <c r="W31071" s="24"/>
      <c r="Z31071" s="24"/>
      <c r="AC31071" s="24"/>
      <c r="AI31071" s="24"/>
      <c r="AL31071" s="24"/>
      <c r="AO31071" s="24"/>
      <c r="AR31071" s="24"/>
      <c r="AU31071" s="24"/>
    </row>
    <row r="31072">
      <c r="J31072" s="18"/>
      <c r="N31072" s="24"/>
      <c r="Q31072" s="24"/>
      <c r="T31072" s="24"/>
      <c r="W31072" s="24"/>
      <c r="Z31072" s="24"/>
      <c r="AC31072" s="24"/>
      <c r="AI31072" s="24"/>
      <c r="AL31072" s="24"/>
      <c r="AO31072" s="24"/>
      <c r="AR31072" s="24"/>
      <c r="AU31072" s="24"/>
    </row>
    <row r="31073">
      <c r="J31073" s="18"/>
      <c r="N31073" s="24"/>
      <c r="Q31073" s="24"/>
      <c r="T31073" s="24"/>
      <c r="W31073" s="24"/>
      <c r="Z31073" s="24"/>
      <c r="AC31073" s="24"/>
      <c r="AI31073" s="24"/>
      <c r="AL31073" s="24"/>
      <c r="AO31073" s="24"/>
      <c r="AR31073" s="24"/>
      <c r="AU31073" s="24"/>
    </row>
    <row r="31074">
      <c r="J31074" s="18"/>
      <c r="N31074" s="24"/>
      <c r="Q31074" s="24"/>
      <c r="T31074" s="24"/>
      <c r="W31074" s="24"/>
      <c r="Z31074" s="24"/>
      <c r="AC31074" s="24"/>
      <c r="AI31074" s="24"/>
      <c r="AL31074" s="24"/>
      <c r="AO31074" s="24"/>
      <c r="AR31074" s="24"/>
      <c r="AU31074" s="24"/>
    </row>
    <row r="31075">
      <c r="J31075" s="18"/>
      <c r="N31075" s="24"/>
      <c r="Q31075" s="24"/>
      <c r="T31075" s="24"/>
      <c r="W31075" s="24"/>
      <c r="Z31075" s="24"/>
      <c r="AC31075" s="24"/>
      <c r="AI31075" s="24"/>
      <c r="AL31075" s="24"/>
      <c r="AO31075" s="24"/>
      <c r="AR31075" s="24"/>
      <c r="AU31075" s="24"/>
    </row>
    <row r="31076">
      <c r="J31076" s="18"/>
      <c r="N31076" s="24"/>
      <c r="Q31076" s="24"/>
      <c r="T31076" s="24"/>
      <c r="W31076" s="24"/>
      <c r="Z31076" s="24"/>
      <c r="AC31076" s="24"/>
      <c r="AI31076" s="24"/>
      <c r="AL31076" s="24"/>
      <c r="AO31076" s="24"/>
      <c r="AR31076" s="24"/>
      <c r="AU31076" s="24"/>
    </row>
    <row r="31077">
      <c r="J31077" s="18"/>
      <c r="N31077" s="24"/>
      <c r="Q31077" s="24"/>
      <c r="T31077" s="24"/>
      <c r="W31077" s="24"/>
      <c r="Z31077" s="24"/>
      <c r="AC31077" s="24"/>
      <c r="AI31077" s="24"/>
      <c r="AL31077" s="24"/>
      <c r="AO31077" s="24"/>
      <c r="AR31077" s="24"/>
      <c r="AU31077" s="24"/>
    </row>
    <row r="31078">
      <c r="J31078" s="18"/>
      <c r="N31078" s="24"/>
      <c r="Q31078" s="24"/>
      <c r="T31078" s="24"/>
      <c r="W31078" s="24"/>
      <c r="Z31078" s="24"/>
      <c r="AC31078" s="24"/>
      <c r="AI31078" s="24"/>
      <c r="AL31078" s="24"/>
      <c r="AO31078" s="24"/>
      <c r="AR31078" s="24"/>
      <c r="AU31078" s="24"/>
    </row>
    <row r="31079">
      <c r="J31079" s="18"/>
      <c r="N31079" s="24"/>
      <c r="Q31079" s="24"/>
      <c r="T31079" s="24"/>
      <c r="W31079" s="24"/>
      <c r="Z31079" s="24"/>
      <c r="AC31079" s="24"/>
      <c r="AI31079" s="24"/>
      <c r="AL31079" s="24"/>
      <c r="AO31079" s="24"/>
      <c r="AR31079" s="24"/>
      <c r="AU31079" s="24"/>
    </row>
    <row r="31080">
      <c r="J31080" s="18"/>
      <c r="N31080" s="24"/>
      <c r="Q31080" s="24"/>
      <c r="T31080" s="24"/>
      <c r="W31080" s="24"/>
      <c r="Z31080" s="24"/>
      <c r="AC31080" s="24"/>
      <c r="AI31080" s="24"/>
      <c r="AL31080" s="24"/>
      <c r="AO31080" s="24"/>
      <c r="AR31080" s="24"/>
      <c r="AU31080" s="24"/>
    </row>
    <row r="31081">
      <c r="J31081" s="18"/>
      <c r="N31081" s="24"/>
      <c r="Q31081" s="24"/>
      <c r="T31081" s="24"/>
      <c r="W31081" s="24"/>
      <c r="Z31081" s="24"/>
      <c r="AC31081" s="24"/>
      <c r="AI31081" s="24"/>
      <c r="AL31081" s="24"/>
      <c r="AO31081" s="24"/>
      <c r="AR31081" s="24"/>
      <c r="AU31081" s="24"/>
    </row>
    <row r="31082">
      <c r="J31082" s="18"/>
      <c r="N31082" s="24"/>
      <c r="Q31082" s="24"/>
      <c r="T31082" s="24"/>
      <c r="W31082" s="24"/>
      <c r="Z31082" s="24"/>
      <c r="AC31082" s="24"/>
      <c r="AI31082" s="24"/>
      <c r="AL31082" s="24"/>
      <c r="AO31082" s="24"/>
      <c r="AR31082" s="24"/>
      <c r="AU31082" s="24"/>
    </row>
    <row r="31083">
      <c r="J31083" s="18"/>
      <c r="N31083" s="24"/>
      <c r="Q31083" s="24"/>
      <c r="T31083" s="24"/>
      <c r="W31083" s="24"/>
      <c r="Z31083" s="24"/>
      <c r="AC31083" s="24"/>
      <c r="AI31083" s="24"/>
      <c r="AL31083" s="24"/>
      <c r="AO31083" s="24"/>
      <c r="AR31083" s="24"/>
      <c r="AU31083" s="24"/>
    </row>
    <row r="31084">
      <c r="J31084" s="18"/>
      <c r="N31084" s="24"/>
      <c r="Q31084" s="24"/>
      <c r="T31084" s="24"/>
      <c r="W31084" s="24"/>
      <c r="Z31084" s="24"/>
      <c r="AC31084" s="24"/>
      <c r="AI31084" s="24"/>
      <c r="AL31084" s="24"/>
      <c r="AO31084" s="24"/>
      <c r="AR31084" s="24"/>
      <c r="AU31084" s="24"/>
    </row>
    <row r="31085">
      <c r="J31085" s="18"/>
      <c r="N31085" s="24"/>
      <c r="Q31085" s="24"/>
      <c r="T31085" s="24"/>
      <c r="W31085" s="24"/>
      <c r="Z31085" s="24"/>
      <c r="AC31085" s="24"/>
      <c r="AI31085" s="24"/>
      <c r="AL31085" s="24"/>
      <c r="AO31085" s="24"/>
      <c r="AR31085" s="24"/>
      <c r="AU31085" s="24"/>
    </row>
    <row r="31086">
      <c r="J31086" s="18"/>
      <c r="N31086" s="24"/>
      <c r="Q31086" s="24"/>
      <c r="T31086" s="24"/>
      <c r="W31086" s="24"/>
      <c r="Z31086" s="24"/>
      <c r="AC31086" s="24"/>
      <c r="AI31086" s="24"/>
      <c r="AL31086" s="24"/>
      <c r="AO31086" s="24"/>
      <c r="AR31086" s="24"/>
      <c r="AU31086" s="24"/>
    </row>
    <row r="31087">
      <c r="J31087" s="18"/>
      <c r="N31087" s="24"/>
      <c r="Q31087" s="24"/>
      <c r="T31087" s="24"/>
      <c r="W31087" s="24"/>
      <c r="Z31087" s="24"/>
      <c r="AC31087" s="24"/>
      <c r="AI31087" s="24"/>
      <c r="AL31087" s="24"/>
      <c r="AO31087" s="24"/>
      <c r="AR31087" s="24"/>
      <c r="AU31087" s="24"/>
    </row>
    <row r="31088">
      <c r="J31088" s="18"/>
      <c r="N31088" s="24"/>
      <c r="Q31088" s="24"/>
      <c r="T31088" s="24"/>
      <c r="W31088" s="24"/>
      <c r="Z31088" s="24"/>
      <c r="AC31088" s="24"/>
      <c r="AI31088" s="24"/>
      <c r="AL31088" s="24"/>
      <c r="AO31088" s="24"/>
      <c r="AR31088" s="24"/>
      <c r="AU31088" s="24"/>
    </row>
    <row r="31089">
      <c r="J31089" s="18"/>
      <c r="N31089" s="24"/>
      <c r="Q31089" s="24"/>
      <c r="T31089" s="24"/>
      <c r="W31089" s="24"/>
      <c r="Z31089" s="24"/>
      <c r="AC31089" s="24"/>
      <c r="AI31089" s="24"/>
      <c r="AL31089" s="24"/>
      <c r="AO31089" s="24"/>
      <c r="AR31089" s="24"/>
      <c r="AU31089" s="24"/>
    </row>
    <row r="31090">
      <c r="J31090" s="18"/>
      <c r="N31090" s="24"/>
      <c r="Q31090" s="24"/>
      <c r="T31090" s="24"/>
      <c r="W31090" s="24"/>
      <c r="Z31090" s="24"/>
      <c r="AC31090" s="24"/>
      <c r="AI31090" s="24"/>
      <c r="AL31090" s="24"/>
      <c r="AO31090" s="24"/>
      <c r="AR31090" s="24"/>
      <c r="AU31090" s="24"/>
    </row>
    <row r="31091">
      <c r="J31091" s="18"/>
      <c r="N31091" s="24"/>
      <c r="Q31091" s="24"/>
      <c r="T31091" s="24"/>
      <c r="W31091" s="24"/>
      <c r="Z31091" s="24"/>
      <c r="AC31091" s="24"/>
      <c r="AI31091" s="24"/>
      <c r="AL31091" s="24"/>
      <c r="AO31091" s="24"/>
      <c r="AR31091" s="24"/>
      <c r="AU31091" s="24"/>
    </row>
    <row r="31092">
      <c r="J31092" s="18"/>
      <c r="N31092" s="24"/>
      <c r="Q31092" s="24"/>
      <c r="T31092" s="24"/>
      <c r="W31092" s="24"/>
      <c r="Z31092" s="24"/>
      <c r="AC31092" s="24"/>
      <c r="AI31092" s="24"/>
      <c r="AL31092" s="24"/>
      <c r="AO31092" s="24"/>
      <c r="AR31092" s="24"/>
      <c r="AU31092" s="24"/>
    </row>
    <row r="31093">
      <c r="J31093" s="18"/>
      <c r="N31093" s="24"/>
      <c r="Q31093" s="24"/>
      <c r="T31093" s="24"/>
      <c r="W31093" s="24"/>
      <c r="Z31093" s="24"/>
      <c r="AC31093" s="24"/>
      <c r="AI31093" s="24"/>
      <c r="AL31093" s="24"/>
      <c r="AO31093" s="24"/>
      <c r="AR31093" s="24"/>
      <c r="AU31093" s="24"/>
    </row>
    <row r="31094">
      <c r="J31094" s="18"/>
      <c r="N31094" s="24"/>
      <c r="Q31094" s="24"/>
      <c r="T31094" s="24"/>
      <c r="W31094" s="24"/>
      <c r="Z31094" s="24"/>
      <c r="AC31094" s="24"/>
      <c r="AI31094" s="24"/>
      <c r="AL31094" s="24"/>
      <c r="AO31094" s="24"/>
      <c r="AR31094" s="24"/>
      <c r="AU31094" s="24"/>
    </row>
    <row r="31095">
      <c r="J31095" s="18"/>
      <c r="N31095" s="24"/>
      <c r="Q31095" s="24"/>
      <c r="T31095" s="24"/>
      <c r="W31095" s="24"/>
      <c r="Z31095" s="24"/>
      <c r="AC31095" s="24"/>
      <c r="AI31095" s="24"/>
      <c r="AL31095" s="24"/>
      <c r="AO31095" s="24"/>
      <c r="AR31095" s="24"/>
      <c r="AU31095" s="24"/>
    </row>
    <row r="31096">
      <c r="J31096" s="18"/>
      <c r="N31096" s="24"/>
      <c r="Q31096" s="24"/>
      <c r="T31096" s="24"/>
      <c r="W31096" s="24"/>
      <c r="Z31096" s="24"/>
      <c r="AC31096" s="24"/>
      <c r="AI31096" s="24"/>
      <c r="AL31096" s="24"/>
      <c r="AO31096" s="24"/>
      <c r="AR31096" s="24"/>
      <c r="AU31096" s="24"/>
    </row>
    <row r="31097">
      <c r="J31097" s="18"/>
      <c r="N31097" s="24"/>
      <c r="Q31097" s="24"/>
      <c r="T31097" s="24"/>
      <c r="W31097" s="24"/>
      <c r="Z31097" s="24"/>
      <c r="AC31097" s="24"/>
      <c r="AI31097" s="24"/>
      <c r="AL31097" s="24"/>
      <c r="AO31097" s="24"/>
      <c r="AR31097" s="24"/>
      <c r="AU31097" s="24"/>
    </row>
    <row r="31098">
      <c r="J31098" s="18"/>
      <c r="N31098" s="24"/>
      <c r="Q31098" s="24"/>
      <c r="T31098" s="24"/>
      <c r="W31098" s="24"/>
      <c r="Z31098" s="24"/>
      <c r="AC31098" s="24"/>
      <c r="AI31098" s="24"/>
      <c r="AL31098" s="24"/>
      <c r="AO31098" s="24"/>
      <c r="AR31098" s="24"/>
      <c r="AU31098" s="24"/>
    </row>
    <row r="31099">
      <c r="J31099" s="18"/>
      <c r="N31099" s="24"/>
      <c r="Q31099" s="24"/>
      <c r="T31099" s="24"/>
      <c r="W31099" s="24"/>
      <c r="Z31099" s="24"/>
      <c r="AC31099" s="24"/>
      <c r="AI31099" s="24"/>
      <c r="AL31099" s="24"/>
      <c r="AO31099" s="24"/>
      <c r="AR31099" s="24"/>
      <c r="AU31099" s="24"/>
    </row>
    <row r="31100">
      <c r="J31100" s="18"/>
      <c r="N31100" s="24"/>
      <c r="Q31100" s="24"/>
      <c r="T31100" s="24"/>
      <c r="W31100" s="24"/>
      <c r="Z31100" s="24"/>
      <c r="AC31100" s="24"/>
      <c r="AI31100" s="24"/>
      <c r="AL31100" s="24"/>
      <c r="AO31100" s="24"/>
      <c r="AR31100" s="24"/>
      <c r="AU31100" s="24"/>
    </row>
    <row r="31101">
      <c r="J31101" s="18"/>
      <c r="N31101" s="24"/>
      <c r="Q31101" s="24"/>
      <c r="T31101" s="24"/>
      <c r="W31101" s="24"/>
      <c r="Z31101" s="24"/>
      <c r="AC31101" s="24"/>
      <c r="AI31101" s="24"/>
      <c r="AL31101" s="24"/>
      <c r="AO31101" s="24"/>
      <c r="AR31101" s="24"/>
      <c r="AU31101" s="24"/>
    </row>
    <row r="31102">
      <c r="J31102" s="18"/>
      <c r="N31102" s="24"/>
      <c r="Q31102" s="24"/>
      <c r="T31102" s="24"/>
      <c r="W31102" s="24"/>
      <c r="Z31102" s="24"/>
      <c r="AC31102" s="24"/>
      <c r="AI31102" s="24"/>
      <c r="AL31102" s="24"/>
      <c r="AO31102" s="24"/>
      <c r="AR31102" s="24"/>
      <c r="AU31102" s="24"/>
    </row>
    <row r="31103">
      <c r="J31103" s="18"/>
      <c r="N31103" s="24"/>
      <c r="Q31103" s="24"/>
      <c r="T31103" s="24"/>
      <c r="W31103" s="24"/>
      <c r="Z31103" s="24"/>
      <c r="AC31103" s="24"/>
      <c r="AI31103" s="24"/>
      <c r="AL31103" s="24"/>
      <c r="AO31103" s="24"/>
      <c r="AR31103" s="24"/>
      <c r="AU31103" s="24"/>
    </row>
    <row r="31104">
      <c r="J31104" s="18"/>
      <c r="N31104" s="24"/>
      <c r="Q31104" s="24"/>
      <c r="T31104" s="24"/>
      <c r="W31104" s="24"/>
      <c r="Z31104" s="24"/>
      <c r="AC31104" s="24"/>
      <c r="AI31104" s="24"/>
      <c r="AL31104" s="24"/>
      <c r="AO31104" s="24"/>
      <c r="AR31104" s="24"/>
      <c r="AU31104" s="24"/>
    </row>
    <row r="31105">
      <c r="J31105" s="18"/>
      <c r="N31105" s="24"/>
      <c r="Q31105" s="24"/>
      <c r="T31105" s="24"/>
      <c r="W31105" s="24"/>
      <c r="Z31105" s="24"/>
      <c r="AC31105" s="24"/>
      <c r="AI31105" s="24"/>
      <c r="AL31105" s="24"/>
      <c r="AO31105" s="24"/>
      <c r="AR31105" s="24"/>
      <c r="AU31105" s="24"/>
    </row>
    <row r="31106">
      <c r="J31106" s="18"/>
      <c r="N31106" s="24"/>
      <c r="Q31106" s="24"/>
      <c r="T31106" s="24"/>
      <c r="W31106" s="24"/>
      <c r="Z31106" s="24"/>
      <c r="AC31106" s="24"/>
      <c r="AI31106" s="24"/>
      <c r="AL31106" s="24"/>
      <c r="AO31106" s="24"/>
      <c r="AR31106" s="24"/>
      <c r="AU31106" s="24"/>
    </row>
    <row r="31107">
      <c r="J31107" s="18"/>
      <c r="N31107" s="24"/>
      <c r="Q31107" s="24"/>
      <c r="T31107" s="24"/>
      <c r="W31107" s="24"/>
      <c r="Z31107" s="24"/>
      <c r="AC31107" s="24"/>
      <c r="AI31107" s="24"/>
      <c r="AL31107" s="24"/>
      <c r="AO31107" s="24"/>
      <c r="AR31107" s="24"/>
      <c r="AU31107" s="24"/>
    </row>
    <row r="31108">
      <c r="J31108" s="18"/>
      <c r="N31108" s="24"/>
      <c r="Q31108" s="24"/>
      <c r="T31108" s="24"/>
      <c r="W31108" s="24"/>
      <c r="Z31108" s="24"/>
      <c r="AC31108" s="24"/>
      <c r="AI31108" s="24"/>
      <c r="AL31108" s="24"/>
      <c r="AO31108" s="24"/>
      <c r="AR31108" s="24"/>
      <c r="AU31108" s="24"/>
    </row>
    <row r="31109">
      <c r="J31109" s="18"/>
      <c r="N31109" s="24"/>
      <c r="Q31109" s="24"/>
      <c r="T31109" s="24"/>
      <c r="W31109" s="24"/>
      <c r="Z31109" s="24"/>
      <c r="AC31109" s="24"/>
      <c r="AI31109" s="24"/>
      <c r="AL31109" s="24"/>
      <c r="AO31109" s="24"/>
      <c r="AR31109" s="24"/>
      <c r="AU31109" s="24"/>
    </row>
    <row r="31110">
      <c r="J31110" s="18"/>
      <c r="N31110" s="24"/>
      <c r="Q31110" s="24"/>
      <c r="T31110" s="24"/>
      <c r="W31110" s="24"/>
      <c r="Z31110" s="24"/>
      <c r="AC31110" s="24"/>
      <c r="AI31110" s="24"/>
      <c r="AL31110" s="24"/>
      <c r="AO31110" s="24"/>
      <c r="AR31110" s="24"/>
      <c r="AU31110" s="24"/>
    </row>
    <row r="31111">
      <c r="J31111" s="18"/>
      <c r="N31111" s="24"/>
      <c r="Q31111" s="24"/>
      <c r="T31111" s="24"/>
      <c r="W31111" s="24"/>
      <c r="Z31111" s="24"/>
      <c r="AC31111" s="24"/>
      <c r="AI31111" s="24"/>
      <c r="AL31111" s="24"/>
      <c r="AO31111" s="24"/>
      <c r="AR31111" s="24"/>
      <c r="AU31111" s="24"/>
    </row>
    <row r="31112">
      <c r="J31112" s="18"/>
      <c r="N31112" s="24"/>
      <c r="Q31112" s="24"/>
      <c r="T31112" s="24"/>
      <c r="W31112" s="24"/>
      <c r="Z31112" s="24"/>
      <c r="AC31112" s="24"/>
      <c r="AI31112" s="24"/>
      <c r="AL31112" s="24"/>
      <c r="AO31112" s="24"/>
      <c r="AR31112" s="24"/>
      <c r="AU31112" s="24"/>
    </row>
    <row r="31113">
      <c r="J31113" s="18"/>
      <c r="N31113" s="24"/>
      <c r="Q31113" s="24"/>
      <c r="T31113" s="24"/>
      <c r="W31113" s="24"/>
      <c r="Z31113" s="24"/>
      <c r="AC31113" s="24"/>
      <c r="AI31113" s="24"/>
      <c r="AL31113" s="24"/>
      <c r="AO31113" s="24"/>
      <c r="AR31113" s="24"/>
      <c r="AU31113" s="24"/>
    </row>
    <row r="31114">
      <c r="J31114" s="18"/>
      <c r="N31114" s="24"/>
      <c r="Q31114" s="24"/>
      <c r="T31114" s="24"/>
      <c r="W31114" s="24"/>
      <c r="Z31114" s="24"/>
      <c r="AC31114" s="24"/>
      <c r="AI31114" s="24"/>
      <c r="AL31114" s="24"/>
      <c r="AO31114" s="24"/>
      <c r="AR31114" s="24"/>
      <c r="AU31114" s="24"/>
    </row>
    <row r="31115">
      <c r="J31115" s="18"/>
      <c r="N31115" s="24"/>
      <c r="Q31115" s="24"/>
      <c r="T31115" s="24"/>
      <c r="W31115" s="24"/>
      <c r="Z31115" s="24"/>
      <c r="AC31115" s="24"/>
      <c r="AI31115" s="24"/>
      <c r="AL31115" s="24"/>
      <c r="AO31115" s="24"/>
      <c r="AR31115" s="24"/>
      <c r="AU31115" s="24"/>
    </row>
    <row r="31116">
      <c r="J31116" s="18"/>
      <c r="N31116" s="24"/>
      <c r="Q31116" s="24"/>
      <c r="T31116" s="24"/>
      <c r="W31116" s="24"/>
      <c r="Z31116" s="24"/>
      <c r="AC31116" s="24"/>
      <c r="AI31116" s="24"/>
      <c r="AL31116" s="24"/>
      <c r="AO31116" s="24"/>
      <c r="AR31116" s="24"/>
      <c r="AU31116" s="24"/>
    </row>
    <row r="31117">
      <c r="J31117" s="18"/>
      <c r="N31117" s="24"/>
      <c r="Q31117" s="24"/>
      <c r="T31117" s="24"/>
      <c r="W31117" s="24"/>
      <c r="Z31117" s="24"/>
      <c r="AC31117" s="24"/>
      <c r="AI31117" s="24"/>
      <c r="AL31117" s="24"/>
      <c r="AO31117" s="24"/>
      <c r="AR31117" s="24"/>
      <c r="AU31117" s="24"/>
    </row>
    <row r="31118">
      <c r="J31118" s="18"/>
      <c r="N31118" s="24"/>
      <c r="Q31118" s="24"/>
      <c r="T31118" s="24"/>
      <c r="W31118" s="24"/>
      <c r="Z31118" s="24"/>
      <c r="AC31118" s="24"/>
      <c r="AI31118" s="24"/>
      <c r="AL31118" s="24"/>
      <c r="AO31118" s="24"/>
      <c r="AR31118" s="24"/>
      <c r="AU31118" s="24"/>
    </row>
    <row r="31119">
      <c r="J31119" s="18"/>
      <c r="N31119" s="24"/>
      <c r="Q31119" s="24"/>
      <c r="T31119" s="24"/>
      <c r="W31119" s="24"/>
      <c r="Z31119" s="24"/>
      <c r="AC31119" s="24"/>
      <c r="AI31119" s="24"/>
      <c r="AL31119" s="24"/>
      <c r="AO31119" s="24"/>
      <c r="AR31119" s="24"/>
      <c r="AU31119" s="24"/>
    </row>
    <row r="31120">
      <c r="J31120" s="18"/>
      <c r="N31120" s="24"/>
      <c r="Q31120" s="24"/>
      <c r="T31120" s="24"/>
      <c r="W31120" s="24"/>
      <c r="Z31120" s="24"/>
      <c r="AC31120" s="24"/>
      <c r="AI31120" s="24"/>
      <c r="AL31120" s="24"/>
      <c r="AO31120" s="24"/>
      <c r="AR31120" s="24"/>
      <c r="AU31120" s="24"/>
    </row>
    <row r="31121">
      <c r="J31121" s="18"/>
      <c r="N31121" s="24"/>
      <c r="Q31121" s="24"/>
      <c r="T31121" s="24"/>
      <c r="W31121" s="24"/>
      <c r="Z31121" s="24"/>
      <c r="AC31121" s="24"/>
      <c r="AI31121" s="24"/>
      <c r="AL31121" s="24"/>
      <c r="AO31121" s="24"/>
      <c r="AR31121" s="24"/>
      <c r="AU31121" s="24"/>
    </row>
    <row r="31122">
      <c r="J31122" s="18"/>
      <c r="N31122" s="24"/>
      <c r="Q31122" s="24"/>
      <c r="T31122" s="24"/>
      <c r="W31122" s="24"/>
      <c r="Z31122" s="24"/>
      <c r="AC31122" s="24"/>
      <c r="AI31122" s="24"/>
      <c r="AL31122" s="24"/>
      <c r="AO31122" s="24"/>
      <c r="AR31122" s="24"/>
      <c r="AU31122" s="24"/>
    </row>
    <row r="31123">
      <c r="J31123" s="18"/>
      <c r="N31123" s="24"/>
      <c r="Q31123" s="24"/>
      <c r="T31123" s="24"/>
      <c r="W31123" s="24"/>
      <c r="Z31123" s="24"/>
      <c r="AC31123" s="24"/>
      <c r="AI31123" s="24"/>
      <c r="AL31123" s="24"/>
      <c r="AO31123" s="24"/>
      <c r="AR31123" s="24"/>
      <c r="AU31123" s="24"/>
    </row>
    <row r="31124">
      <c r="J31124" s="18"/>
      <c r="N31124" s="24"/>
      <c r="Q31124" s="24"/>
      <c r="T31124" s="24"/>
      <c r="W31124" s="24"/>
      <c r="Z31124" s="24"/>
      <c r="AC31124" s="24"/>
      <c r="AI31124" s="24"/>
      <c r="AL31124" s="24"/>
      <c r="AO31124" s="24"/>
      <c r="AR31124" s="24"/>
      <c r="AU31124" s="24"/>
    </row>
    <row r="31125">
      <c r="J31125" s="18"/>
      <c r="N31125" s="24"/>
      <c r="Q31125" s="24"/>
      <c r="T31125" s="24"/>
      <c r="W31125" s="24"/>
      <c r="Z31125" s="24"/>
      <c r="AC31125" s="24"/>
      <c r="AI31125" s="24"/>
      <c r="AL31125" s="24"/>
      <c r="AO31125" s="24"/>
      <c r="AR31125" s="24"/>
      <c r="AU31125" s="24"/>
    </row>
    <row r="31126">
      <c r="J31126" s="18"/>
      <c r="N31126" s="24"/>
      <c r="Q31126" s="24"/>
      <c r="T31126" s="24"/>
      <c r="W31126" s="24"/>
      <c r="Z31126" s="24"/>
      <c r="AC31126" s="24"/>
      <c r="AI31126" s="24"/>
      <c r="AL31126" s="24"/>
      <c r="AO31126" s="24"/>
      <c r="AR31126" s="24"/>
      <c r="AU31126" s="24"/>
    </row>
    <row r="31127">
      <c r="J31127" s="18"/>
      <c r="N31127" s="24"/>
      <c r="Q31127" s="24"/>
      <c r="T31127" s="24"/>
      <c r="W31127" s="24"/>
      <c r="Z31127" s="24"/>
      <c r="AC31127" s="24"/>
      <c r="AI31127" s="24"/>
      <c r="AL31127" s="24"/>
      <c r="AO31127" s="24"/>
      <c r="AR31127" s="24"/>
      <c r="AU31127" s="24"/>
    </row>
    <row r="31128">
      <c r="J31128" s="18"/>
      <c r="N31128" s="24"/>
      <c r="Q31128" s="24"/>
      <c r="T31128" s="24"/>
      <c r="W31128" s="24"/>
      <c r="Z31128" s="24"/>
      <c r="AC31128" s="24"/>
      <c r="AI31128" s="24"/>
      <c r="AL31128" s="24"/>
      <c r="AO31128" s="24"/>
      <c r="AR31128" s="24"/>
      <c r="AU31128" s="24"/>
    </row>
    <row r="31129">
      <c r="J31129" s="18"/>
      <c r="N31129" s="24"/>
      <c r="Q31129" s="24"/>
      <c r="T31129" s="24"/>
      <c r="W31129" s="24"/>
      <c r="Z31129" s="24"/>
      <c r="AC31129" s="24"/>
      <c r="AI31129" s="24"/>
      <c r="AL31129" s="24"/>
      <c r="AO31129" s="24"/>
      <c r="AR31129" s="24"/>
      <c r="AU31129" s="24"/>
    </row>
    <row r="31130">
      <c r="J31130" s="18"/>
      <c r="N31130" s="24"/>
      <c r="Q31130" s="24"/>
      <c r="T31130" s="24"/>
      <c r="W31130" s="24"/>
      <c r="Z31130" s="24"/>
      <c r="AC31130" s="24"/>
      <c r="AI31130" s="24"/>
      <c r="AL31130" s="24"/>
      <c r="AO31130" s="24"/>
      <c r="AR31130" s="24"/>
      <c r="AU31130" s="24"/>
    </row>
    <row r="31131">
      <c r="J31131" s="18"/>
      <c r="N31131" s="24"/>
      <c r="Q31131" s="24"/>
      <c r="T31131" s="24"/>
      <c r="W31131" s="24"/>
      <c r="Z31131" s="24"/>
      <c r="AC31131" s="24"/>
      <c r="AI31131" s="24"/>
      <c r="AL31131" s="24"/>
      <c r="AO31131" s="24"/>
      <c r="AR31131" s="24"/>
      <c r="AU31131" s="24"/>
    </row>
    <row r="31132">
      <c r="J31132" s="18"/>
      <c r="N31132" s="24"/>
      <c r="Q31132" s="24"/>
      <c r="T31132" s="24"/>
      <c r="W31132" s="24"/>
      <c r="Z31132" s="24"/>
      <c r="AC31132" s="24"/>
      <c r="AI31132" s="24"/>
      <c r="AL31132" s="24"/>
      <c r="AO31132" s="24"/>
      <c r="AR31132" s="24"/>
      <c r="AU31132" s="24"/>
    </row>
    <row r="31133">
      <c r="J31133" s="18"/>
      <c r="N31133" s="24"/>
      <c r="Q31133" s="24"/>
      <c r="T31133" s="24"/>
      <c r="W31133" s="24"/>
      <c r="Z31133" s="24"/>
      <c r="AC31133" s="24"/>
      <c r="AI31133" s="24"/>
      <c r="AL31133" s="24"/>
      <c r="AO31133" s="24"/>
      <c r="AR31133" s="24"/>
      <c r="AU31133" s="24"/>
    </row>
    <row r="31134">
      <c r="J31134" s="18"/>
      <c r="N31134" s="24"/>
      <c r="Q31134" s="24"/>
      <c r="T31134" s="24"/>
      <c r="W31134" s="24"/>
      <c r="Z31134" s="24"/>
      <c r="AC31134" s="24"/>
      <c r="AI31134" s="24"/>
      <c r="AL31134" s="24"/>
      <c r="AO31134" s="24"/>
      <c r="AR31134" s="24"/>
      <c r="AU31134" s="24"/>
    </row>
    <row r="31135">
      <c r="J31135" s="18"/>
      <c r="N31135" s="24"/>
      <c r="Q31135" s="24"/>
      <c r="T31135" s="24"/>
      <c r="W31135" s="24"/>
      <c r="Z31135" s="24"/>
      <c r="AC31135" s="24"/>
      <c r="AI31135" s="24"/>
      <c r="AL31135" s="24"/>
      <c r="AO31135" s="24"/>
      <c r="AR31135" s="24"/>
      <c r="AU31135" s="24"/>
    </row>
    <row r="31136">
      <c r="J31136" s="18"/>
      <c r="N31136" s="24"/>
      <c r="Q31136" s="24"/>
      <c r="T31136" s="24"/>
      <c r="W31136" s="24"/>
      <c r="Z31136" s="24"/>
      <c r="AC31136" s="24"/>
      <c r="AI31136" s="24"/>
      <c r="AL31136" s="24"/>
      <c r="AO31136" s="24"/>
      <c r="AR31136" s="24"/>
      <c r="AU31136" s="24"/>
    </row>
    <row r="31137">
      <c r="J31137" s="18"/>
      <c r="N31137" s="24"/>
      <c r="Q31137" s="24"/>
      <c r="T31137" s="24"/>
      <c r="W31137" s="24"/>
      <c r="Z31137" s="24"/>
      <c r="AC31137" s="24"/>
      <c r="AI31137" s="24"/>
      <c r="AL31137" s="24"/>
      <c r="AO31137" s="24"/>
      <c r="AR31137" s="24"/>
      <c r="AU31137" s="24"/>
    </row>
    <row r="31138">
      <c r="J31138" s="18"/>
      <c r="N31138" s="24"/>
      <c r="Q31138" s="24"/>
      <c r="T31138" s="24"/>
      <c r="W31138" s="24"/>
      <c r="Z31138" s="24"/>
      <c r="AC31138" s="24"/>
      <c r="AI31138" s="24"/>
      <c r="AL31138" s="24"/>
      <c r="AO31138" s="24"/>
      <c r="AR31138" s="24"/>
      <c r="AU31138" s="24"/>
    </row>
    <row r="31139">
      <c r="J31139" s="18"/>
      <c r="N31139" s="24"/>
      <c r="Q31139" s="24"/>
      <c r="T31139" s="24"/>
      <c r="W31139" s="24"/>
      <c r="Z31139" s="24"/>
      <c r="AC31139" s="24"/>
      <c r="AI31139" s="24"/>
      <c r="AL31139" s="24"/>
      <c r="AO31139" s="24"/>
      <c r="AR31139" s="24"/>
      <c r="AU31139" s="24"/>
    </row>
    <row r="31140">
      <c r="J31140" s="18"/>
      <c r="N31140" s="24"/>
      <c r="Q31140" s="24"/>
      <c r="T31140" s="24"/>
      <c r="W31140" s="24"/>
      <c r="Z31140" s="24"/>
      <c r="AC31140" s="24"/>
      <c r="AI31140" s="24"/>
      <c r="AL31140" s="24"/>
      <c r="AO31140" s="24"/>
      <c r="AR31140" s="24"/>
      <c r="AU31140" s="24"/>
    </row>
    <row r="31141">
      <c r="J31141" s="18"/>
      <c r="N31141" s="24"/>
      <c r="Q31141" s="24"/>
      <c r="T31141" s="24"/>
      <c r="W31141" s="24"/>
      <c r="Z31141" s="24"/>
      <c r="AC31141" s="24"/>
      <c r="AI31141" s="24"/>
      <c r="AL31141" s="24"/>
      <c r="AO31141" s="24"/>
      <c r="AR31141" s="24"/>
      <c r="AU31141" s="24"/>
    </row>
    <row r="31142">
      <c r="J31142" s="18"/>
      <c r="N31142" s="24"/>
      <c r="Q31142" s="24"/>
      <c r="T31142" s="24"/>
      <c r="W31142" s="24"/>
      <c r="Z31142" s="24"/>
      <c r="AC31142" s="24"/>
      <c r="AI31142" s="24"/>
      <c r="AL31142" s="24"/>
      <c r="AO31142" s="24"/>
      <c r="AR31142" s="24"/>
      <c r="AU31142" s="24"/>
    </row>
    <row r="31143">
      <c r="J31143" s="18"/>
      <c r="N31143" s="24"/>
      <c r="Q31143" s="24"/>
      <c r="T31143" s="24"/>
      <c r="W31143" s="24"/>
      <c r="Z31143" s="24"/>
      <c r="AC31143" s="24"/>
      <c r="AI31143" s="24"/>
      <c r="AL31143" s="24"/>
      <c r="AO31143" s="24"/>
      <c r="AR31143" s="24"/>
      <c r="AU31143" s="24"/>
    </row>
    <row r="31144">
      <c r="J31144" s="18"/>
      <c r="N31144" s="24"/>
      <c r="Q31144" s="24"/>
      <c r="T31144" s="24"/>
      <c r="W31144" s="24"/>
      <c r="Z31144" s="24"/>
      <c r="AC31144" s="24"/>
      <c r="AI31144" s="24"/>
      <c r="AL31144" s="24"/>
      <c r="AO31144" s="24"/>
      <c r="AR31144" s="24"/>
      <c r="AU31144" s="24"/>
    </row>
    <row r="31145">
      <c r="J31145" s="18"/>
      <c r="N31145" s="24"/>
      <c r="Q31145" s="24"/>
      <c r="T31145" s="24"/>
      <c r="W31145" s="24"/>
      <c r="Z31145" s="24"/>
      <c r="AC31145" s="24"/>
      <c r="AI31145" s="24"/>
      <c r="AL31145" s="24"/>
      <c r="AO31145" s="24"/>
      <c r="AR31145" s="24"/>
      <c r="AU31145" s="24"/>
    </row>
    <row r="31146">
      <c r="J31146" s="18"/>
      <c r="N31146" s="24"/>
      <c r="Q31146" s="24"/>
      <c r="T31146" s="24"/>
      <c r="W31146" s="24"/>
      <c r="Z31146" s="24"/>
      <c r="AC31146" s="24"/>
      <c r="AI31146" s="24"/>
      <c r="AL31146" s="24"/>
      <c r="AO31146" s="24"/>
      <c r="AR31146" s="24"/>
      <c r="AU31146" s="24"/>
    </row>
    <row r="31147">
      <c r="J31147" s="18"/>
      <c r="N31147" s="24"/>
      <c r="Q31147" s="24"/>
      <c r="T31147" s="24"/>
      <c r="W31147" s="24"/>
      <c r="Z31147" s="24"/>
      <c r="AC31147" s="24"/>
      <c r="AI31147" s="24"/>
      <c r="AL31147" s="24"/>
      <c r="AO31147" s="24"/>
      <c r="AR31147" s="24"/>
      <c r="AU31147" s="24"/>
    </row>
    <row r="31148">
      <c r="J31148" s="18"/>
      <c r="N31148" s="24"/>
      <c r="Q31148" s="24"/>
      <c r="T31148" s="24"/>
      <c r="W31148" s="24"/>
      <c r="Z31148" s="24"/>
      <c r="AC31148" s="24"/>
      <c r="AI31148" s="24"/>
      <c r="AL31148" s="24"/>
      <c r="AO31148" s="24"/>
      <c r="AR31148" s="24"/>
      <c r="AU31148" s="24"/>
    </row>
    <row r="31149">
      <c r="J31149" s="18"/>
      <c r="N31149" s="24"/>
      <c r="Q31149" s="24"/>
      <c r="T31149" s="24"/>
      <c r="W31149" s="24"/>
      <c r="Z31149" s="24"/>
      <c r="AC31149" s="24"/>
      <c r="AI31149" s="24"/>
      <c r="AL31149" s="24"/>
      <c r="AO31149" s="24"/>
      <c r="AR31149" s="24"/>
      <c r="AU31149" s="24"/>
    </row>
    <row r="31150">
      <c r="J31150" s="18"/>
      <c r="N31150" s="24"/>
      <c r="Q31150" s="24"/>
      <c r="T31150" s="24"/>
      <c r="W31150" s="24"/>
      <c r="Z31150" s="24"/>
      <c r="AC31150" s="24"/>
      <c r="AI31150" s="24"/>
      <c r="AL31150" s="24"/>
      <c r="AO31150" s="24"/>
      <c r="AR31150" s="24"/>
      <c r="AU31150" s="24"/>
    </row>
    <row r="31151">
      <c r="J31151" s="18"/>
      <c r="N31151" s="24"/>
      <c r="Q31151" s="24"/>
      <c r="T31151" s="24"/>
      <c r="W31151" s="24"/>
      <c r="Z31151" s="24"/>
      <c r="AC31151" s="24"/>
      <c r="AI31151" s="24"/>
      <c r="AL31151" s="24"/>
      <c r="AO31151" s="24"/>
      <c r="AR31151" s="24"/>
      <c r="AU31151" s="24"/>
    </row>
    <row r="31152">
      <c r="J31152" s="18"/>
      <c r="N31152" s="24"/>
      <c r="Q31152" s="24"/>
      <c r="T31152" s="24"/>
      <c r="W31152" s="24"/>
      <c r="Z31152" s="24"/>
      <c r="AC31152" s="24"/>
      <c r="AI31152" s="24"/>
      <c r="AL31152" s="24"/>
      <c r="AO31152" s="24"/>
      <c r="AR31152" s="24"/>
      <c r="AU31152" s="24"/>
    </row>
    <row r="31153">
      <c r="J31153" s="18"/>
      <c r="N31153" s="24"/>
      <c r="Q31153" s="24"/>
      <c r="T31153" s="24"/>
      <c r="W31153" s="24"/>
      <c r="Z31153" s="24"/>
      <c r="AC31153" s="24"/>
      <c r="AI31153" s="24"/>
      <c r="AL31153" s="24"/>
      <c r="AO31153" s="24"/>
      <c r="AR31153" s="24"/>
      <c r="AU31153" s="24"/>
    </row>
    <row r="31154">
      <c r="J31154" s="18"/>
      <c r="N31154" s="24"/>
      <c r="Q31154" s="24"/>
      <c r="T31154" s="24"/>
      <c r="W31154" s="24"/>
      <c r="Z31154" s="24"/>
      <c r="AC31154" s="24"/>
      <c r="AI31154" s="24"/>
      <c r="AL31154" s="24"/>
      <c r="AO31154" s="24"/>
      <c r="AR31154" s="24"/>
      <c r="AU31154" s="24"/>
    </row>
    <row r="31155">
      <c r="J31155" s="18"/>
      <c r="N31155" s="24"/>
      <c r="Q31155" s="24"/>
      <c r="T31155" s="24"/>
      <c r="W31155" s="24"/>
      <c r="Z31155" s="24"/>
      <c r="AC31155" s="24"/>
      <c r="AI31155" s="24"/>
      <c r="AL31155" s="24"/>
      <c r="AO31155" s="24"/>
      <c r="AR31155" s="24"/>
      <c r="AU31155" s="24"/>
    </row>
    <row r="31156">
      <c r="J31156" s="18"/>
      <c r="N31156" s="24"/>
      <c r="Q31156" s="24"/>
      <c r="T31156" s="24"/>
      <c r="W31156" s="24"/>
      <c r="Z31156" s="24"/>
      <c r="AC31156" s="24"/>
      <c r="AI31156" s="24"/>
      <c r="AL31156" s="24"/>
      <c r="AO31156" s="24"/>
      <c r="AR31156" s="24"/>
      <c r="AU31156" s="24"/>
    </row>
    <row r="31157">
      <c r="J31157" s="18"/>
      <c r="N31157" s="24"/>
      <c r="Q31157" s="24"/>
      <c r="T31157" s="24"/>
      <c r="W31157" s="24"/>
      <c r="Z31157" s="24"/>
      <c r="AC31157" s="24"/>
      <c r="AI31157" s="24"/>
      <c r="AL31157" s="24"/>
      <c r="AO31157" s="24"/>
      <c r="AR31157" s="24"/>
      <c r="AU31157" s="24"/>
    </row>
    <row r="31158">
      <c r="J31158" s="18"/>
      <c r="N31158" s="24"/>
      <c r="Q31158" s="24"/>
      <c r="T31158" s="24"/>
      <c r="W31158" s="24"/>
      <c r="Z31158" s="24"/>
      <c r="AC31158" s="24"/>
      <c r="AI31158" s="24"/>
      <c r="AL31158" s="24"/>
      <c r="AO31158" s="24"/>
      <c r="AR31158" s="24"/>
      <c r="AU31158" s="24"/>
    </row>
    <row r="31159">
      <c r="J31159" s="18"/>
      <c r="N31159" s="24"/>
      <c r="Q31159" s="24"/>
      <c r="T31159" s="24"/>
      <c r="W31159" s="24"/>
      <c r="Z31159" s="24"/>
      <c r="AC31159" s="24"/>
      <c r="AI31159" s="24"/>
      <c r="AL31159" s="24"/>
      <c r="AO31159" s="24"/>
      <c r="AR31159" s="24"/>
      <c r="AU31159" s="24"/>
    </row>
    <row r="31160">
      <c r="J31160" s="18"/>
      <c r="N31160" s="24"/>
      <c r="Q31160" s="24"/>
      <c r="T31160" s="24"/>
      <c r="W31160" s="24"/>
      <c r="Z31160" s="24"/>
      <c r="AC31160" s="24"/>
      <c r="AI31160" s="24"/>
      <c r="AL31160" s="24"/>
      <c r="AO31160" s="24"/>
      <c r="AR31160" s="24"/>
      <c r="AU31160" s="24"/>
    </row>
    <row r="31161">
      <c r="J31161" s="18"/>
      <c r="N31161" s="24"/>
      <c r="Q31161" s="24"/>
      <c r="T31161" s="24"/>
      <c r="W31161" s="24"/>
      <c r="Z31161" s="24"/>
      <c r="AC31161" s="24"/>
      <c r="AI31161" s="24"/>
      <c r="AL31161" s="24"/>
      <c r="AO31161" s="24"/>
      <c r="AR31161" s="24"/>
      <c r="AU31161" s="24"/>
    </row>
    <row r="31162">
      <c r="J31162" s="18"/>
      <c r="N31162" s="24"/>
      <c r="Q31162" s="24"/>
      <c r="T31162" s="24"/>
      <c r="W31162" s="24"/>
      <c r="Z31162" s="24"/>
      <c r="AC31162" s="24"/>
      <c r="AI31162" s="24"/>
      <c r="AL31162" s="24"/>
      <c r="AO31162" s="24"/>
      <c r="AR31162" s="24"/>
      <c r="AU31162" s="24"/>
    </row>
    <row r="31163">
      <c r="J31163" s="18"/>
      <c r="N31163" s="24"/>
      <c r="Q31163" s="24"/>
      <c r="T31163" s="24"/>
      <c r="W31163" s="24"/>
      <c r="Z31163" s="24"/>
      <c r="AC31163" s="24"/>
      <c r="AI31163" s="24"/>
      <c r="AL31163" s="24"/>
      <c r="AO31163" s="24"/>
      <c r="AR31163" s="24"/>
      <c r="AU31163" s="24"/>
    </row>
    <row r="31164">
      <c r="J31164" s="18"/>
      <c r="N31164" s="24"/>
      <c r="Q31164" s="24"/>
      <c r="T31164" s="24"/>
      <c r="W31164" s="24"/>
      <c r="Z31164" s="24"/>
      <c r="AC31164" s="24"/>
      <c r="AI31164" s="24"/>
      <c r="AL31164" s="24"/>
      <c r="AO31164" s="24"/>
      <c r="AR31164" s="24"/>
      <c r="AU31164" s="24"/>
    </row>
    <row r="31165">
      <c r="J31165" s="18"/>
      <c r="N31165" s="24"/>
      <c r="Q31165" s="24"/>
      <c r="T31165" s="24"/>
      <c r="W31165" s="24"/>
      <c r="Z31165" s="24"/>
      <c r="AC31165" s="24"/>
      <c r="AI31165" s="24"/>
      <c r="AL31165" s="24"/>
      <c r="AO31165" s="24"/>
      <c r="AR31165" s="24"/>
      <c r="AU31165" s="24"/>
    </row>
    <row r="31166">
      <c r="J31166" s="18"/>
      <c r="N31166" s="24"/>
      <c r="Q31166" s="24"/>
      <c r="T31166" s="24"/>
      <c r="W31166" s="24"/>
      <c r="Z31166" s="24"/>
      <c r="AC31166" s="24"/>
      <c r="AI31166" s="24"/>
      <c r="AL31166" s="24"/>
      <c r="AO31166" s="24"/>
      <c r="AR31166" s="24"/>
      <c r="AU31166" s="24"/>
    </row>
    <row r="31167">
      <c r="J31167" s="18"/>
      <c r="N31167" s="24"/>
      <c r="Q31167" s="24"/>
      <c r="T31167" s="24"/>
      <c r="W31167" s="24"/>
      <c r="Z31167" s="24"/>
      <c r="AC31167" s="24"/>
      <c r="AI31167" s="24"/>
      <c r="AL31167" s="24"/>
      <c r="AO31167" s="24"/>
      <c r="AR31167" s="24"/>
      <c r="AU31167" s="24"/>
    </row>
    <row r="31168">
      <c r="J31168" s="18"/>
      <c r="N31168" s="24"/>
      <c r="Q31168" s="24"/>
      <c r="T31168" s="24"/>
      <c r="W31168" s="24"/>
      <c r="Z31168" s="24"/>
      <c r="AC31168" s="24"/>
      <c r="AI31168" s="24"/>
      <c r="AL31168" s="24"/>
      <c r="AO31168" s="24"/>
      <c r="AR31168" s="24"/>
      <c r="AU31168" s="24"/>
    </row>
    <row r="31169">
      <c r="J31169" s="18"/>
      <c r="N31169" s="24"/>
      <c r="Q31169" s="24"/>
      <c r="T31169" s="24"/>
      <c r="W31169" s="24"/>
      <c r="Z31169" s="24"/>
      <c r="AC31169" s="24"/>
      <c r="AI31169" s="24"/>
      <c r="AL31169" s="24"/>
      <c r="AO31169" s="24"/>
      <c r="AR31169" s="24"/>
      <c r="AU31169" s="24"/>
    </row>
    <row r="31170">
      <c r="J31170" s="18"/>
      <c r="N31170" s="24"/>
      <c r="Q31170" s="24"/>
      <c r="T31170" s="24"/>
      <c r="W31170" s="24"/>
      <c r="Z31170" s="24"/>
      <c r="AC31170" s="24"/>
      <c r="AI31170" s="24"/>
      <c r="AL31170" s="24"/>
      <c r="AO31170" s="24"/>
      <c r="AR31170" s="24"/>
      <c r="AU31170" s="24"/>
    </row>
    <row r="31171">
      <c r="J31171" s="18"/>
      <c r="N31171" s="24"/>
      <c r="Q31171" s="24"/>
      <c r="T31171" s="24"/>
      <c r="W31171" s="24"/>
      <c r="Z31171" s="24"/>
      <c r="AC31171" s="24"/>
      <c r="AI31171" s="24"/>
      <c r="AL31171" s="24"/>
      <c r="AO31171" s="24"/>
      <c r="AR31171" s="24"/>
      <c r="AU31171" s="24"/>
    </row>
    <row r="31172">
      <c r="J31172" s="18"/>
      <c r="N31172" s="24"/>
      <c r="Q31172" s="24"/>
      <c r="T31172" s="24"/>
      <c r="W31172" s="24"/>
      <c r="Z31172" s="24"/>
      <c r="AC31172" s="24"/>
      <c r="AI31172" s="24"/>
      <c r="AL31172" s="24"/>
      <c r="AO31172" s="24"/>
      <c r="AR31172" s="24"/>
      <c r="AU31172" s="24"/>
    </row>
    <row r="31173">
      <c r="J31173" s="18"/>
      <c r="N31173" s="24"/>
      <c r="Q31173" s="24"/>
      <c r="T31173" s="24"/>
      <c r="W31173" s="24"/>
      <c r="Z31173" s="24"/>
      <c r="AC31173" s="24"/>
      <c r="AI31173" s="24"/>
      <c r="AL31173" s="24"/>
      <c r="AO31173" s="24"/>
      <c r="AR31173" s="24"/>
      <c r="AU31173" s="24"/>
    </row>
    <row r="31174">
      <c r="J31174" s="18"/>
      <c r="N31174" s="24"/>
      <c r="Q31174" s="24"/>
      <c r="T31174" s="24"/>
      <c r="W31174" s="24"/>
      <c r="Z31174" s="24"/>
      <c r="AC31174" s="24"/>
      <c r="AI31174" s="24"/>
      <c r="AL31174" s="24"/>
      <c r="AO31174" s="24"/>
      <c r="AR31174" s="24"/>
      <c r="AU31174" s="24"/>
    </row>
    <row r="31175">
      <c r="J31175" s="18"/>
      <c r="N31175" s="24"/>
      <c r="Q31175" s="24"/>
      <c r="T31175" s="24"/>
      <c r="W31175" s="24"/>
      <c r="Z31175" s="24"/>
      <c r="AC31175" s="24"/>
      <c r="AI31175" s="24"/>
      <c r="AL31175" s="24"/>
      <c r="AO31175" s="24"/>
      <c r="AR31175" s="24"/>
      <c r="AU31175" s="24"/>
    </row>
    <row r="31176">
      <c r="J31176" s="18"/>
      <c r="N31176" s="24"/>
      <c r="Q31176" s="24"/>
      <c r="T31176" s="24"/>
      <c r="W31176" s="24"/>
      <c r="Z31176" s="24"/>
      <c r="AC31176" s="24"/>
      <c r="AI31176" s="24"/>
      <c r="AL31176" s="24"/>
      <c r="AO31176" s="24"/>
      <c r="AR31176" s="24"/>
      <c r="AU31176" s="24"/>
    </row>
    <row r="31177">
      <c r="J31177" s="18"/>
      <c r="N31177" s="24"/>
      <c r="Q31177" s="24"/>
      <c r="T31177" s="24"/>
      <c r="W31177" s="24"/>
      <c r="Z31177" s="24"/>
      <c r="AC31177" s="24"/>
      <c r="AI31177" s="24"/>
      <c r="AL31177" s="24"/>
      <c r="AO31177" s="24"/>
      <c r="AR31177" s="24"/>
      <c r="AU31177" s="24"/>
    </row>
    <row r="31178">
      <c r="J31178" s="18"/>
      <c r="N31178" s="24"/>
      <c r="Q31178" s="24"/>
      <c r="T31178" s="24"/>
      <c r="W31178" s="24"/>
      <c r="Z31178" s="24"/>
      <c r="AC31178" s="24"/>
      <c r="AI31178" s="24"/>
      <c r="AL31178" s="24"/>
      <c r="AO31178" s="24"/>
      <c r="AR31178" s="24"/>
      <c r="AU31178" s="24"/>
    </row>
    <row r="31179">
      <c r="J31179" s="18"/>
      <c r="N31179" s="24"/>
      <c r="Q31179" s="24"/>
      <c r="T31179" s="24"/>
      <c r="W31179" s="24"/>
      <c r="Z31179" s="24"/>
      <c r="AC31179" s="24"/>
      <c r="AI31179" s="24"/>
      <c r="AL31179" s="24"/>
      <c r="AO31179" s="24"/>
      <c r="AR31179" s="24"/>
      <c r="AU31179" s="24"/>
    </row>
    <row r="31180">
      <c r="J31180" s="18"/>
      <c r="N31180" s="24"/>
      <c r="Q31180" s="24"/>
      <c r="T31180" s="24"/>
      <c r="W31180" s="24"/>
      <c r="Z31180" s="24"/>
      <c r="AC31180" s="24"/>
      <c r="AI31180" s="24"/>
      <c r="AL31180" s="24"/>
      <c r="AO31180" s="24"/>
      <c r="AR31180" s="24"/>
      <c r="AU31180" s="24"/>
    </row>
    <row r="31181">
      <c r="J31181" s="18"/>
      <c r="N31181" s="24"/>
      <c r="Q31181" s="24"/>
      <c r="T31181" s="24"/>
      <c r="W31181" s="24"/>
      <c r="Z31181" s="24"/>
      <c r="AC31181" s="24"/>
      <c r="AI31181" s="24"/>
      <c r="AL31181" s="24"/>
      <c r="AO31181" s="24"/>
      <c r="AR31181" s="24"/>
      <c r="AU31181" s="24"/>
    </row>
    <row r="31182">
      <c r="J31182" s="18"/>
      <c r="N31182" s="24"/>
      <c r="Q31182" s="24"/>
      <c r="T31182" s="24"/>
      <c r="W31182" s="24"/>
      <c r="Z31182" s="24"/>
      <c r="AC31182" s="24"/>
      <c r="AI31182" s="24"/>
      <c r="AL31182" s="24"/>
      <c r="AO31182" s="24"/>
      <c r="AR31182" s="24"/>
      <c r="AU31182" s="24"/>
    </row>
    <row r="31183">
      <c r="J31183" s="18"/>
      <c r="N31183" s="24"/>
      <c r="Q31183" s="24"/>
      <c r="T31183" s="24"/>
      <c r="W31183" s="24"/>
      <c r="Z31183" s="24"/>
      <c r="AC31183" s="24"/>
      <c r="AI31183" s="24"/>
      <c r="AL31183" s="24"/>
      <c r="AO31183" s="24"/>
      <c r="AR31183" s="24"/>
      <c r="AU31183" s="24"/>
    </row>
    <row r="31184">
      <c r="J31184" s="18"/>
      <c r="N31184" s="24"/>
      <c r="Q31184" s="24"/>
      <c r="T31184" s="24"/>
      <c r="W31184" s="24"/>
      <c r="Z31184" s="24"/>
      <c r="AC31184" s="24"/>
      <c r="AI31184" s="24"/>
      <c r="AL31184" s="24"/>
      <c r="AO31184" s="24"/>
      <c r="AR31184" s="24"/>
      <c r="AU31184" s="24"/>
    </row>
    <row r="31185">
      <c r="J31185" s="18"/>
      <c r="N31185" s="24"/>
      <c r="Q31185" s="24"/>
      <c r="T31185" s="24"/>
      <c r="W31185" s="24"/>
      <c r="Z31185" s="24"/>
      <c r="AC31185" s="24"/>
      <c r="AI31185" s="24"/>
      <c r="AL31185" s="24"/>
      <c r="AO31185" s="24"/>
      <c r="AR31185" s="24"/>
      <c r="AU31185" s="24"/>
    </row>
    <row r="31186">
      <c r="J31186" s="18"/>
      <c r="N31186" s="24"/>
      <c r="Q31186" s="24"/>
      <c r="T31186" s="24"/>
      <c r="W31186" s="24"/>
      <c r="Z31186" s="24"/>
      <c r="AC31186" s="24"/>
      <c r="AI31186" s="24"/>
      <c r="AL31186" s="24"/>
      <c r="AO31186" s="24"/>
      <c r="AR31186" s="24"/>
      <c r="AU31186" s="24"/>
    </row>
    <row r="31187">
      <c r="J31187" s="18"/>
      <c r="N31187" s="24"/>
      <c r="Q31187" s="24"/>
      <c r="T31187" s="24"/>
      <c r="W31187" s="24"/>
      <c r="Z31187" s="24"/>
      <c r="AC31187" s="24"/>
      <c r="AI31187" s="24"/>
      <c r="AL31187" s="24"/>
      <c r="AO31187" s="24"/>
      <c r="AR31187" s="24"/>
      <c r="AU31187" s="24"/>
    </row>
    <row r="31188">
      <c r="J31188" s="18"/>
      <c r="N31188" s="24"/>
      <c r="Q31188" s="24"/>
      <c r="T31188" s="24"/>
      <c r="W31188" s="24"/>
      <c r="Z31188" s="24"/>
      <c r="AC31188" s="24"/>
      <c r="AI31188" s="24"/>
      <c r="AL31188" s="24"/>
      <c r="AO31188" s="24"/>
      <c r="AR31188" s="24"/>
      <c r="AU31188" s="24"/>
    </row>
    <row r="31189">
      <c r="J31189" s="18"/>
      <c r="N31189" s="24"/>
      <c r="Q31189" s="24"/>
      <c r="T31189" s="24"/>
      <c r="W31189" s="24"/>
      <c r="Z31189" s="24"/>
      <c r="AC31189" s="24"/>
      <c r="AI31189" s="24"/>
      <c r="AL31189" s="24"/>
      <c r="AO31189" s="24"/>
      <c r="AR31189" s="24"/>
      <c r="AU31189" s="24"/>
    </row>
    <row r="31190">
      <c r="J31190" s="18"/>
      <c r="N31190" s="24"/>
      <c r="Q31190" s="24"/>
      <c r="T31190" s="24"/>
      <c r="W31190" s="24"/>
      <c r="Z31190" s="24"/>
      <c r="AC31190" s="24"/>
      <c r="AI31190" s="24"/>
      <c r="AL31190" s="24"/>
      <c r="AO31190" s="24"/>
      <c r="AR31190" s="24"/>
      <c r="AU31190" s="24"/>
    </row>
    <row r="31191">
      <c r="J31191" s="18"/>
      <c r="N31191" s="24"/>
      <c r="Q31191" s="24"/>
      <c r="T31191" s="24"/>
      <c r="W31191" s="24"/>
      <c r="Z31191" s="24"/>
      <c r="AC31191" s="24"/>
      <c r="AI31191" s="24"/>
      <c r="AL31191" s="24"/>
      <c r="AO31191" s="24"/>
      <c r="AR31191" s="24"/>
      <c r="AU31191" s="24"/>
    </row>
    <row r="31192">
      <c r="J31192" s="18"/>
      <c r="N31192" s="24"/>
      <c r="Q31192" s="24"/>
      <c r="T31192" s="24"/>
      <c r="W31192" s="24"/>
      <c r="Z31192" s="24"/>
      <c r="AC31192" s="24"/>
      <c r="AI31192" s="24"/>
      <c r="AL31192" s="24"/>
      <c r="AO31192" s="24"/>
      <c r="AR31192" s="24"/>
      <c r="AU31192" s="24"/>
    </row>
    <row r="31193">
      <c r="J31193" s="18"/>
      <c r="N31193" s="24"/>
      <c r="Q31193" s="24"/>
      <c r="T31193" s="24"/>
      <c r="W31193" s="24"/>
      <c r="Z31193" s="24"/>
      <c r="AC31193" s="24"/>
      <c r="AI31193" s="24"/>
      <c r="AL31193" s="24"/>
      <c r="AO31193" s="24"/>
      <c r="AR31193" s="24"/>
      <c r="AU31193" s="24"/>
    </row>
    <row r="31194">
      <c r="J31194" s="18"/>
      <c r="N31194" s="24"/>
      <c r="Q31194" s="24"/>
      <c r="T31194" s="24"/>
      <c r="W31194" s="24"/>
      <c r="Z31194" s="24"/>
      <c r="AC31194" s="24"/>
      <c r="AI31194" s="24"/>
      <c r="AL31194" s="24"/>
      <c r="AO31194" s="24"/>
      <c r="AR31194" s="24"/>
      <c r="AU31194" s="24"/>
    </row>
    <row r="31195">
      <c r="J31195" s="18"/>
      <c r="N31195" s="24"/>
      <c r="Q31195" s="24"/>
      <c r="T31195" s="24"/>
      <c r="W31195" s="24"/>
      <c r="Z31195" s="24"/>
      <c r="AC31195" s="24"/>
      <c r="AI31195" s="24"/>
      <c r="AL31195" s="24"/>
      <c r="AO31195" s="24"/>
      <c r="AR31195" s="24"/>
      <c r="AU31195" s="24"/>
    </row>
    <row r="31196">
      <c r="J31196" s="18"/>
      <c r="N31196" s="24"/>
      <c r="Q31196" s="24"/>
      <c r="T31196" s="24"/>
      <c r="W31196" s="24"/>
      <c r="Z31196" s="24"/>
      <c r="AC31196" s="24"/>
      <c r="AI31196" s="24"/>
      <c r="AL31196" s="24"/>
      <c r="AO31196" s="24"/>
      <c r="AR31196" s="24"/>
      <c r="AU31196" s="24"/>
    </row>
    <row r="31197">
      <c r="J31197" s="18"/>
      <c r="N31197" s="24"/>
      <c r="Q31197" s="24"/>
      <c r="T31197" s="24"/>
      <c r="W31197" s="24"/>
      <c r="Z31197" s="24"/>
      <c r="AC31197" s="24"/>
      <c r="AI31197" s="24"/>
      <c r="AL31197" s="24"/>
      <c r="AO31197" s="24"/>
      <c r="AR31197" s="24"/>
      <c r="AU31197" s="24"/>
    </row>
    <row r="31198">
      <c r="J31198" s="18"/>
      <c r="N31198" s="24"/>
      <c r="Q31198" s="24"/>
      <c r="T31198" s="24"/>
      <c r="W31198" s="24"/>
      <c r="Z31198" s="24"/>
      <c r="AC31198" s="24"/>
      <c r="AI31198" s="24"/>
      <c r="AL31198" s="24"/>
      <c r="AO31198" s="24"/>
      <c r="AR31198" s="24"/>
      <c r="AU31198" s="24"/>
    </row>
    <row r="31199">
      <c r="J31199" s="18"/>
      <c r="N31199" s="24"/>
      <c r="Q31199" s="24"/>
      <c r="T31199" s="24"/>
      <c r="W31199" s="24"/>
      <c r="Z31199" s="24"/>
      <c r="AC31199" s="24"/>
      <c r="AI31199" s="24"/>
      <c r="AL31199" s="24"/>
      <c r="AO31199" s="24"/>
      <c r="AR31199" s="24"/>
      <c r="AU31199" s="24"/>
    </row>
    <row r="31200">
      <c r="J31200" s="18"/>
      <c r="N31200" s="24"/>
      <c r="Q31200" s="24"/>
      <c r="T31200" s="24"/>
      <c r="W31200" s="24"/>
      <c r="Z31200" s="24"/>
      <c r="AC31200" s="24"/>
      <c r="AI31200" s="24"/>
      <c r="AL31200" s="24"/>
      <c r="AO31200" s="24"/>
      <c r="AR31200" s="24"/>
      <c r="AU31200" s="24"/>
    </row>
    <row r="31201">
      <c r="J31201" s="18"/>
      <c r="N31201" s="24"/>
      <c r="Q31201" s="24"/>
      <c r="T31201" s="24"/>
      <c r="W31201" s="24"/>
      <c r="Z31201" s="24"/>
      <c r="AC31201" s="24"/>
      <c r="AI31201" s="24"/>
      <c r="AL31201" s="24"/>
      <c r="AO31201" s="24"/>
      <c r="AR31201" s="24"/>
      <c r="AU31201" s="24"/>
    </row>
    <row r="31202">
      <c r="J31202" s="18"/>
      <c r="N31202" s="24"/>
      <c r="Q31202" s="24"/>
      <c r="T31202" s="24"/>
      <c r="W31202" s="24"/>
      <c r="Z31202" s="24"/>
      <c r="AC31202" s="24"/>
      <c r="AI31202" s="24"/>
      <c r="AL31202" s="24"/>
      <c r="AO31202" s="24"/>
      <c r="AR31202" s="24"/>
      <c r="AU31202" s="24"/>
    </row>
    <row r="31203">
      <c r="J31203" s="18"/>
      <c r="N31203" s="24"/>
      <c r="Q31203" s="24"/>
      <c r="T31203" s="24"/>
      <c r="W31203" s="24"/>
      <c r="Z31203" s="24"/>
      <c r="AC31203" s="24"/>
      <c r="AI31203" s="24"/>
      <c r="AL31203" s="24"/>
      <c r="AO31203" s="24"/>
      <c r="AR31203" s="24"/>
      <c r="AU31203" s="24"/>
    </row>
    <row r="31204">
      <c r="J31204" s="18"/>
      <c r="N31204" s="24"/>
      <c r="Q31204" s="24"/>
      <c r="T31204" s="24"/>
      <c r="W31204" s="24"/>
      <c r="Z31204" s="24"/>
      <c r="AC31204" s="24"/>
      <c r="AI31204" s="24"/>
      <c r="AL31204" s="24"/>
      <c r="AO31204" s="24"/>
      <c r="AR31204" s="24"/>
      <c r="AU31204" s="24"/>
    </row>
    <row r="31205">
      <c r="J31205" s="18"/>
      <c r="N31205" s="24"/>
      <c r="Q31205" s="24"/>
      <c r="T31205" s="24"/>
      <c r="W31205" s="24"/>
      <c r="Z31205" s="24"/>
      <c r="AC31205" s="24"/>
      <c r="AI31205" s="24"/>
      <c r="AL31205" s="24"/>
      <c r="AO31205" s="24"/>
      <c r="AR31205" s="24"/>
      <c r="AU31205" s="24"/>
    </row>
    <row r="31206">
      <c r="J31206" s="18"/>
      <c r="N31206" s="24"/>
      <c r="Q31206" s="24"/>
      <c r="T31206" s="24"/>
      <c r="W31206" s="24"/>
      <c r="Z31206" s="24"/>
      <c r="AC31206" s="24"/>
      <c r="AI31206" s="24"/>
      <c r="AL31206" s="24"/>
      <c r="AO31206" s="24"/>
      <c r="AR31206" s="24"/>
      <c r="AU31206" s="24"/>
    </row>
    <row r="31207">
      <c r="J31207" s="18"/>
      <c r="N31207" s="24"/>
      <c r="Q31207" s="24"/>
      <c r="T31207" s="24"/>
      <c r="W31207" s="24"/>
      <c r="Z31207" s="24"/>
      <c r="AC31207" s="24"/>
      <c r="AI31207" s="24"/>
      <c r="AL31207" s="24"/>
      <c r="AO31207" s="24"/>
      <c r="AR31207" s="24"/>
      <c r="AU31207" s="24"/>
    </row>
    <row r="31208">
      <c r="J31208" s="18"/>
      <c r="N31208" s="24"/>
      <c r="Q31208" s="24"/>
      <c r="T31208" s="24"/>
      <c r="W31208" s="24"/>
      <c r="Z31208" s="24"/>
      <c r="AC31208" s="24"/>
      <c r="AI31208" s="24"/>
      <c r="AL31208" s="24"/>
      <c r="AO31208" s="24"/>
      <c r="AR31208" s="24"/>
      <c r="AU31208" s="24"/>
    </row>
    <row r="31209">
      <c r="J31209" s="18"/>
      <c r="N31209" s="24"/>
      <c r="Q31209" s="24"/>
      <c r="T31209" s="24"/>
      <c r="W31209" s="24"/>
      <c r="Z31209" s="24"/>
      <c r="AC31209" s="24"/>
      <c r="AI31209" s="24"/>
      <c r="AL31209" s="24"/>
      <c r="AO31209" s="24"/>
      <c r="AR31209" s="24"/>
      <c r="AU31209" s="24"/>
    </row>
    <row r="31210">
      <c r="J31210" s="18"/>
      <c r="N31210" s="24"/>
      <c r="Q31210" s="24"/>
      <c r="T31210" s="24"/>
      <c r="W31210" s="24"/>
      <c r="Z31210" s="24"/>
      <c r="AC31210" s="24"/>
      <c r="AI31210" s="24"/>
      <c r="AL31210" s="24"/>
      <c r="AO31210" s="24"/>
      <c r="AR31210" s="24"/>
      <c r="AU31210" s="24"/>
    </row>
    <row r="31211">
      <c r="J31211" s="18"/>
      <c r="N31211" s="24"/>
      <c r="Q31211" s="24"/>
      <c r="T31211" s="24"/>
      <c r="W31211" s="24"/>
      <c r="Z31211" s="24"/>
      <c r="AC31211" s="24"/>
      <c r="AI31211" s="24"/>
      <c r="AL31211" s="24"/>
      <c r="AO31211" s="24"/>
      <c r="AR31211" s="24"/>
      <c r="AU31211" s="24"/>
    </row>
    <row r="31212">
      <c r="J31212" s="18"/>
      <c r="N31212" s="24"/>
      <c r="Q31212" s="24"/>
      <c r="T31212" s="24"/>
      <c r="W31212" s="24"/>
      <c r="Z31212" s="24"/>
      <c r="AC31212" s="24"/>
      <c r="AI31212" s="24"/>
      <c r="AL31212" s="24"/>
      <c r="AO31212" s="24"/>
      <c r="AR31212" s="24"/>
      <c r="AU31212" s="24"/>
    </row>
    <row r="31213">
      <c r="J31213" s="18"/>
      <c r="N31213" s="24"/>
      <c r="Q31213" s="24"/>
      <c r="T31213" s="24"/>
      <c r="W31213" s="24"/>
      <c r="Z31213" s="24"/>
      <c r="AC31213" s="24"/>
      <c r="AI31213" s="24"/>
      <c r="AL31213" s="24"/>
      <c r="AO31213" s="24"/>
      <c r="AR31213" s="24"/>
      <c r="AU31213" s="24"/>
    </row>
    <row r="31214">
      <c r="J31214" s="18"/>
      <c r="N31214" s="24"/>
      <c r="Q31214" s="24"/>
      <c r="T31214" s="24"/>
      <c r="W31214" s="24"/>
      <c r="Z31214" s="24"/>
      <c r="AC31214" s="24"/>
      <c r="AI31214" s="24"/>
      <c r="AL31214" s="24"/>
      <c r="AO31214" s="24"/>
      <c r="AR31214" s="24"/>
      <c r="AU31214" s="24"/>
    </row>
    <row r="31215">
      <c r="J31215" s="18"/>
      <c r="N31215" s="24"/>
      <c r="Q31215" s="24"/>
      <c r="T31215" s="24"/>
      <c r="W31215" s="24"/>
      <c r="Z31215" s="24"/>
      <c r="AC31215" s="24"/>
      <c r="AI31215" s="24"/>
      <c r="AL31215" s="24"/>
      <c r="AO31215" s="24"/>
      <c r="AR31215" s="24"/>
      <c r="AU31215" s="24"/>
    </row>
    <row r="31216">
      <c r="J31216" s="18"/>
      <c r="N31216" s="24"/>
      <c r="Q31216" s="24"/>
      <c r="T31216" s="24"/>
      <c r="W31216" s="24"/>
      <c r="Z31216" s="24"/>
      <c r="AC31216" s="24"/>
      <c r="AI31216" s="24"/>
      <c r="AL31216" s="24"/>
      <c r="AO31216" s="24"/>
      <c r="AR31216" s="24"/>
      <c r="AU31216" s="24"/>
    </row>
    <row r="31217">
      <c r="J31217" s="18"/>
      <c r="N31217" s="24"/>
      <c r="Q31217" s="24"/>
      <c r="T31217" s="24"/>
      <c r="W31217" s="24"/>
      <c r="Z31217" s="24"/>
      <c r="AC31217" s="24"/>
      <c r="AI31217" s="24"/>
      <c r="AL31217" s="24"/>
      <c r="AO31217" s="24"/>
      <c r="AR31217" s="24"/>
      <c r="AU31217" s="24"/>
    </row>
    <row r="31218">
      <c r="J31218" s="18"/>
      <c r="N31218" s="24"/>
      <c r="Q31218" s="24"/>
      <c r="T31218" s="24"/>
      <c r="W31218" s="24"/>
      <c r="Z31218" s="24"/>
      <c r="AC31218" s="24"/>
      <c r="AI31218" s="24"/>
      <c r="AL31218" s="24"/>
      <c r="AO31218" s="24"/>
      <c r="AR31218" s="24"/>
      <c r="AU31218" s="24"/>
    </row>
    <row r="31219">
      <c r="J31219" s="18"/>
      <c r="N31219" s="24"/>
      <c r="Q31219" s="24"/>
      <c r="T31219" s="24"/>
      <c r="W31219" s="24"/>
      <c r="Z31219" s="24"/>
      <c r="AC31219" s="24"/>
      <c r="AI31219" s="24"/>
      <c r="AL31219" s="24"/>
      <c r="AO31219" s="24"/>
      <c r="AR31219" s="24"/>
      <c r="AU31219" s="24"/>
    </row>
    <row r="31220">
      <c r="J31220" s="18"/>
      <c r="N31220" s="24"/>
      <c r="Q31220" s="24"/>
      <c r="T31220" s="24"/>
      <c r="W31220" s="24"/>
      <c r="Z31220" s="24"/>
      <c r="AC31220" s="24"/>
      <c r="AI31220" s="24"/>
      <c r="AL31220" s="24"/>
      <c r="AO31220" s="24"/>
      <c r="AR31220" s="24"/>
      <c r="AU31220" s="24"/>
    </row>
    <row r="31221">
      <c r="J31221" s="18"/>
      <c r="N31221" s="24"/>
      <c r="Q31221" s="24"/>
      <c r="T31221" s="24"/>
      <c r="W31221" s="24"/>
      <c r="Z31221" s="24"/>
      <c r="AC31221" s="24"/>
      <c r="AI31221" s="24"/>
      <c r="AL31221" s="24"/>
      <c r="AO31221" s="24"/>
      <c r="AR31221" s="24"/>
      <c r="AU31221" s="24"/>
    </row>
    <row r="31222">
      <c r="J31222" s="18"/>
      <c r="N31222" s="24"/>
      <c r="Q31222" s="24"/>
      <c r="T31222" s="24"/>
      <c r="W31222" s="24"/>
      <c r="Z31222" s="24"/>
      <c r="AC31222" s="24"/>
      <c r="AI31222" s="24"/>
      <c r="AL31222" s="24"/>
      <c r="AO31222" s="24"/>
      <c r="AR31222" s="24"/>
      <c r="AU31222" s="24"/>
    </row>
    <row r="31223">
      <c r="J31223" s="18"/>
      <c r="N31223" s="24"/>
      <c r="Q31223" s="24"/>
      <c r="T31223" s="24"/>
      <c r="W31223" s="24"/>
      <c r="Z31223" s="24"/>
      <c r="AC31223" s="24"/>
      <c r="AI31223" s="24"/>
      <c r="AL31223" s="24"/>
      <c r="AO31223" s="24"/>
      <c r="AR31223" s="24"/>
      <c r="AU31223" s="24"/>
    </row>
    <row r="31224">
      <c r="J31224" s="18"/>
      <c r="N31224" s="24"/>
      <c r="Q31224" s="24"/>
      <c r="T31224" s="24"/>
      <c r="W31224" s="24"/>
      <c r="Z31224" s="24"/>
      <c r="AC31224" s="24"/>
      <c r="AI31224" s="24"/>
      <c r="AL31224" s="24"/>
      <c r="AO31224" s="24"/>
      <c r="AR31224" s="24"/>
      <c r="AU31224" s="24"/>
    </row>
    <row r="31225">
      <c r="J31225" s="18"/>
      <c r="N31225" s="24"/>
      <c r="Q31225" s="24"/>
      <c r="T31225" s="24"/>
      <c r="W31225" s="24"/>
      <c r="Z31225" s="24"/>
      <c r="AC31225" s="24"/>
      <c r="AI31225" s="24"/>
      <c r="AL31225" s="24"/>
      <c r="AO31225" s="24"/>
      <c r="AR31225" s="24"/>
      <c r="AU31225" s="24"/>
    </row>
    <row r="31226">
      <c r="J31226" s="18"/>
      <c r="N31226" s="24"/>
      <c r="Q31226" s="24"/>
      <c r="T31226" s="24"/>
      <c r="W31226" s="24"/>
      <c r="Z31226" s="24"/>
      <c r="AC31226" s="24"/>
      <c r="AI31226" s="24"/>
      <c r="AL31226" s="24"/>
      <c r="AO31226" s="24"/>
      <c r="AR31226" s="24"/>
      <c r="AU31226" s="24"/>
    </row>
    <row r="31227">
      <c r="J31227" s="18"/>
      <c r="N31227" s="24"/>
      <c r="Q31227" s="24"/>
      <c r="T31227" s="24"/>
      <c r="W31227" s="24"/>
      <c r="Z31227" s="24"/>
      <c r="AC31227" s="24"/>
      <c r="AI31227" s="24"/>
      <c r="AL31227" s="24"/>
      <c r="AO31227" s="24"/>
      <c r="AR31227" s="24"/>
      <c r="AU31227" s="24"/>
    </row>
    <row r="31228">
      <c r="J31228" s="18"/>
      <c r="N31228" s="24"/>
      <c r="Q31228" s="24"/>
      <c r="T31228" s="24"/>
      <c r="W31228" s="24"/>
      <c r="Z31228" s="24"/>
      <c r="AC31228" s="24"/>
      <c r="AI31228" s="24"/>
      <c r="AL31228" s="24"/>
      <c r="AO31228" s="24"/>
      <c r="AR31228" s="24"/>
      <c r="AU31228" s="24"/>
    </row>
    <row r="31229">
      <c r="J31229" s="18"/>
      <c r="N31229" s="24"/>
      <c r="Q31229" s="24"/>
      <c r="T31229" s="24"/>
      <c r="W31229" s="24"/>
      <c r="Z31229" s="24"/>
      <c r="AC31229" s="24"/>
      <c r="AI31229" s="24"/>
      <c r="AL31229" s="24"/>
      <c r="AO31229" s="24"/>
      <c r="AR31229" s="24"/>
      <c r="AU31229" s="24"/>
    </row>
    <row r="31230">
      <c r="J31230" s="18"/>
      <c r="N31230" s="24"/>
      <c r="Q31230" s="24"/>
      <c r="T31230" s="24"/>
      <c r="W31230" s="24"/>
      <c r="Z31230" s="24"/>
      <c r="AC31230" s="24"/>
      <c r="AI31230" s="24"/>
      <c r="AL31230" s="24"/>
      <c r="AO31230" s="24"/>
      <c r="AR31230" s="24"/>
      <c r="AU31230" s="24"/>
    </row>
    <row r="31231">
      <c r="J31231" s="18"/>
      <c r="N31231" s="24"/>
      <c r="Q31231" s="24"/>
      <c r="T31231" s="24"/>
      <c r="W31231" s="24"/>
      <c r="Z31231" s="24"/>
      <c r="AC31231" s="24"/>
      <c r="AI31231" s="24"/>
      <c r="AL31231" s="24"/>
      <c r="AO31231" s="24"/>
      <c r="AR31231" s="24"/>
      <c r="AU31231" s="24"/>
    </row>
    <row r="31232">
      <c r="J31232" s="18"/>
      <c r="N31232" s="24"/>
      <c r="Q31232" s="24"/>
      <c r="T31232" s="24"/>
      <c r="W31232" s="24"/>
      <c r="Z31232" s="24"/>
      <c r="AC31232" s="24"/>
      <c r="AI31232" s="24"/>
      <c r="AL31232" s="24"/>
      <c r="AO31232" s="24"/>
      <c r="AR31232" s="24"/>
      <c r="AU31232" s="24"/>
    </row>
    <row r="31233">
      <c r="J31233" s="18"/>
      <c r="N31233" s="24"/>
      <c r="Q31233" s="24"/>
      <c r="T31233" s="24"/>
      <c r="W31233" s="24"/>
      <c r="Z31233" s="24"/>
      <c r="AC31233" s="24"/>
      <c r="AI31233" s="24"/>
      <c r="AL31233" s="24"/>
      <c r="AO31233" s="24"/>
      <c r="AR31233" s="24"/>
      <c r="AU31233" s="24"/>
    </row>
    <row r="31234">
      <c r="J31234" s="18"/>
      <c r="N31234" s="24"/>
      <c r="Q31234" s="24"/>
      <c r="T31234" s="24"/>
      <c r="W31234" s="24"/>
      <c r="Z31234" s="24"/>
      <c r="AC31234" s="24"/>
      <c r="AI31234" s="24"/>
      <c r="AL31234" s="24"/>
      <c r="AO31234" s="24"/>
      <c r="AR31234" s="24"/>
      <c r="AU31234" s="24"/>
    </row>
    <row r="31235">
      <c r="J31235" s="18"/>
      <c r="N31235" s="24"/>
      <c r="Q31235" s="24"/>
      <c r="T31235" s="24"/>
      <c r="W31235" s="24"/>
      <c r="Z31235" s="24"/>
      <c r="AC31235" s="24"/>
      <c r="AI31235" s="24"/>
      <c r="AL31235" s="24"/>
      <c r="AO31235" s="24"/>
      <c r="AR31235" s="24"/>
      <c r="AU31235" s="24"/>
    </row>
    <row r="31236">
      <c r="J31236" s="18"/>
      <c r="N31236" s="24"/>
      <c r="Q31236" s="24"/>
      <c r="T31236" s="24"/>
      <c r="W31236" s="24"/>
      <c r="Z31236" s="24"/>
      <c r="AC31236" s="24"/>
      <c r="AI31236" s="24"/>
      <c r="AL31236" s="24"/>
      <c r="AO31236" s="24"/>
      <c r="AR31236" s="24"/>
      <c r="AU31236" s="24"/>
    </row>
    <row r="31237">
      <c r="J31237" s="18"/>
      <c r="N31237" s="24"/>
      <c r="Q31237" s="24"/>
      <c r="T31237" s="24"/>
      <c r="W31237" s="24"/>
      <c r="Z31237" s="24"/>
      <c r="AC31237" s="24"/>
      <c r="AI31237" s="24"/>
      <c r="AL31237" s="24"/>
      <c r="AO31237" s="24"/>
      <c r="AR31237" s="24"/>
      <c r="AU31237" s="24"/>
    </row>
    <row r="31238">
      <c r="J31238" s="18"/>
      <c r="N31238" s="24"/>
      <c r="Q31238" s="24"/>
      <c r="T31238" s="24"/>
      <c r="W31238" s="24"/>
      <c r="Z31238" s="24"/>
      <c r="AC31238" s="24"/>
      <c r="AI31238" s="24"/>
      <c r="AL31238" s="24"/>
      <c r="AO31238" s="24"/>
      <c r="AR31238" s="24"/>
      <c r="AU31238" s="24"/>
    </row>
    <row r="31239">
      <c r="J31239" s="18"/>
      <c r="N31239" s="24"/>
      <c r="Q31239" s="24"/>
      <c r="T31239" s="24"/>
      <c r="W31239" s="24"/>
      <c r="Z31239" s="24"/>
      <c r="AC31239" s="24"/>
      <c r="AI31239" s="24"/>
      <c r="AL31239" s="24"/>
      <c r="AO31239" s="24"/>
      <c r="AR31239" s="24"/>
      <c r="AU31239" s="24"/>
    </row>
    <row r="31240">
      <c r="J31240" s="18"/>
      <c r="N31240" s="24"/>
      <c r="Q31240" s="24"/>
      <c r="T31240" s="24"/>
      <c r="W31240" s="24"/>
      <c r="Z31240" s="24"/>
      <c r="AC31240" s="24"/>
      <c r="AI31240" s="24"/>
      <c r="AL31240" s="24"/>
      <c r="AO31240" s="24"/>
      <c r="AR31240" s="24"/>
      <c r="AU31240" s="24"/>
    </row>
    <row r="31241">
      <c r="J31241" s="18"/>
      <c r="N31241" s="24"/>
      <c r="Q31241" s="24"/>
      <c r="T31241" s="24"/>
      <c r="W31241" s="24"/>
      <c r="Z31241" s="24"/>
      <c r="AC31241" s="24"/>
      <c r="AI31241" s="24"/>
      <c r="AL31241" s="24"/>
      <c r="AO31241" s="24"/>
      <c r="AR31241" s="24"/>
      <c r="AU31241" s="24"/>
    </row>
    <row r="31242">
      <c r="J31242" s="18"/>
      <c r="N31242" s="24"/>
      <c r="Q31242" s="24"/>
      <c r="T31242" s="24"/>
      <c r="W31242" s="24"/>
      <c r="Z31242" s="24"/>
      <c r="AC31242" s="24"/>
      <c r="AI31242" s="24"/>
      <c r="AL31242" s="24"/>
      <c r="AO31242" s="24"/>
      <c r="AR31242" s="24"/>
      <c r="AU31242" s="24"/>
    </row>
    <row r="31243">
      <c r="J31243" s="18"/>
      <c r="N31243" s="24"/>
      <c r="Q31243" s="24"/>
      <c r="T31243" s="24"/>
      <c r="W31243" s="24"/>
      <c r="Z31243" s="24"/>
      <c r="AC31243" s="24"/>
      <c r="AI31243" s="24"/>
      <c r="AL31243" s="24"/>
      <c r="AO31243" s="24"/>
      <c r="AR31243" s="24"/>
      <c r="AU31243" s="24"/>
    </row>
    <row r="31244">
      <c r="J31244" s="18"/>
      <c r="N31244" s="24"/>
      <c r="Q31244" s="24"/>
      <c r="T31244" s="24"/>
      <c r="W31244" s="24"/>
      <c r="Z31244" s="24"/>
      <c r="AC31244" s="24"/>
      <c r="AI31244" s="24"/>
      <c r="AL31244" s="24"/>
      <c r="AO31244" s="24"/>
      <c r="AR31244" s="24"/>
      <c r="AU31244" s="24"/>
    </row>
    <row r="31245">
      <c r="J31245" s="18"/>
      <c r="N31245" s="24"/>
      <c r="Q31245" s="24"/>
      <c r="T31245" s="24"/>
      <c r="W31245" s="24"/>
      <c r="Z31245" s="24"/>
      <c r="AC31245" s="24"/>
      <c r="AI31245" s="24"/>
      <c r="AL31245" s="24"/>
      <c r="AO31245" s="24"/>
      <c r="AR31245" s="24"/>
      <c r="AU31245" s="24"/>
    </row>
    <row r="31246">
      <c r="J31246" s="18"/>
      <c r="N31246" s="24"/>
      <c r="Q31246" s="24"/>
      <c r="T31246" s="24"/>
      <c r="W31246" s="24"/>
      <c r="Z31246" s="24"/>
      <c r="AC31246" s="24"/>
      <c r="AI31246" s="24"/>
      <c r="AL31246" s="24"/>
      <c r="AO31246" s="24"/>
      <c r="AR31246" s="24"/>
      <c r="AU31246" s="24"/>
    </row>
    <row r="31247">
      <c r="J31247" s="18"/>
      <c r="N31247" s="24"/>
      <c r="Q31247" s="24"/>
      <c r="T31247" s="24"/>
      <c r="W31247" s="24"/>
      <c r="Z31247" s="24"/>
      <c r="AC31247" s="24"/>
      <c r="AI31247" s="24"/>
      <c r="AL31247" s="24"/>
      <c r="AO31247" s="24"/>
      <c r="AR31247" s="24"/>
      <c r="AU31247" s="24"/>
    </row>
    <row r="31248">
      <c r="J31248" s="18"/>
      <c r="N31248" s="24"/>
      <c r="Q31248" s="24"/>
      <c r="T31248" s="24"/>
      <c r="W31248" s="24"/>
      <c r="Z31248" s="24"/>
      <c r="AC31248" s="24"/>
      <c r="AI31248" s="24"/>
      <c r="AL31248" s="24"/>
      <c r="AO31248" s="24"/>
      <c r="AR31248" s="24"/>
      <c r="AU31248" s="24"/>
    </row>
    <row r="31249">
      <c r="J31249" s="18"/>
      <c r="N31249" s="24"/>
      <c r="Q31249" s="24"/>
      <c r="T31249" s="24"/>
      <c r="W31249" s="24"/>
      <c r="Z31249" s="24"/>
      <c r="AC31249" s="24"/>
      <c r="AI31249" s="24"/>
      <c r="AL31249" s="24"/>
      <c r="AO31249" s="24"/>
      <c r="AR31249" s="24"/>
      <c r="AU31249" s="24"/>
    </row>
    <row r="31250">
      <c r="J31250" s="18"/>
      <c r="N31250" s="24"/>
      <c r="Q31250" s="24"/>
      <c r="T31250" s="24"/>
      <c r="W31250" s="24"/>
      <c r="Z31250" s="24"/>
      <c r="AC31250" s="24"/>
      <c r="AI31250" s="24"/>
      <c r="AL31250" s="24"/>
      <c r="AO31250" s="24"/>
      <c r="AR31250" s="24"/>
      <c r="AU31250" s="24"/>
    </row>
    <row r="31251">
      <c r="J31251" s="18"/>
      <c r="N31251" s="24"/>
      <c r="Q31251" s="24"/>
      <c r="T31251" s="24"/>
      <c r="W31251" s="24"/>
      <c r="Z31251" s="24"/>
      <c r="AC31251" s="24"/>
      <c r="AI31251" s="24"/>
      <c r="AL31251" s="24"/>
      <c r="AO31251" s="24"/>
      <c r="AR31251" s="24"/>
      <c r="AU31251" s="24"/>
    </row>
    <row r="31252">
      <c r="J31252" s="18"/>
      <c r="N31252" s="24"/>
      <c r="Q31252" s="24"/>
      <c r="T31252" s="24"/>
      <c r="W31252" s="24"/>
      <c r="Z31252" s="24"/>
      <c r="AC31252" s="24"/>
      <c r="AI31252" s="24"/>
      <c r="AL31252" s="24"/>
      <c r="AO31252" s="24"/>
      <c r="AR31252" s="24"/>
      <c r="AU31252" s="24"/>
    </row>
    <row r="31253">
      <c r="J31253" s="18"/>
      <c r="N31253" s="24"/>
      <c r="Q31253" s="24"/>
      <c r="T31253" s="24"/>
      <c r="W31253" s="24"/>
      <c r="Z31253" s="24"/>
      <c r="AC31253" s="24"/>
      <c r="AI31253" s="24"/>
      <c r="AL31253" s="24"/>
      <c r="AO31253" s="24"/>
      <c r="AR31253" s="24"/>
      <c r="AU31253" s="24"/>
    </row>
    <row r="31254">
      <c r="J31254" s="18"/>
      <c r="N31254" s="24"/>
      <c r="Q31254" s="24"/>
      <c r="T31254" s="24"/>
      <c r="W31254" s="24"/>
      <c r="Z31254" s="24"/>
      <c r="AC31254" s="24"/>
      <c r="AI31254" s="24"/>
      <c r="AL31254" s="24"/>
      <c r="AO31254" s="24"/>
      <c r="AR31254" s="24"/>
      <c r="AU31254" s="24"/>
    </row>
    <row r="31255">
      <c r="J31255" s="18"/>
      <c r="N31255" s="24"/>
      <c r="Q31255" s="24"/>
      <c r="T31255" s="24"/>
      <c r="W31255" s="24"/>
      <c r="Z31255" s="24"/>
      <c r="AC31255" s="24"/>
      <c r="AI31255" s="24"/>
      <c r="AL31255" s="24"/>
      <c r="AO31255" s="24"/>
      <c r="AR31255" s="24"/>
      <c r="AU31255" s="24"/>
    </row>
    <row r="31256">
      <c r="J31256" s="18"/>
      <c r="N31256" s="24"/>
      <c r="Q31256" s="24"/>
      <c r="T31256" s="24"/>
      <c r="W31256" s="24"/>
      <c r="Z31256" s="24"/>
      <c r="AC31256" s="24"/>
      <c r="AI31256" s="24"/>
      <c r="AL31256" s="24"/>
      <c r="AO31256" s="24"/>
      <c r="AR31256" s="24"/>
      <c r="AU31256" s="24"/>
    </row>
    <row r="31257">
      <c r="J31257" s="18"/>
      <c r="N31257" s="24"/>
      <c r="Q31257" s="24"/>
      <c r="T31257" s="24"/>
      <c r="W31257" s="24"/>
      <c r="Z31257" s="24"/>
      <c r="AC31257" s="24"/>
      <c r="AI31257" s="24"/>
      <c r="AL31257" s="24"/>
      <c r="AO31257" s="24"/>
      <c r="AR31257" s="24"/>
      <c r="AU31257" s="24"/>
    </row>
    <row r="31258">
      <c r="J31258" s="18"/>
      <c r="N31258" s="24"/>
      <c r="Q31258" s="24"/>
      <c r="T31258" s="24"/>
      <c r="W31258" s="24"/>
      <c r="Z31258" s="24"/>
      <c r="AC31258" s="24"/>
      <c r="AI31258" s="24"/>
      <c r="AL31258" s="24"/>
      <c r="AO31258" s="24"/>
      <c r="AR31258" s="24"/>
      <c r="AU31258" s="24"/>
    </row>
    <row r="31259">
      <c r="J31259" s="18"/>
      <c r="N31259" s="24"/>
      <c r="Q31259" s="24"/>
      <c r="T31259" s="24"/>
      <c r="W31259" s="24"/>
      <c r="Z31259" s="24"/>
      <c r="AC31259" s="24"/>
      <c r="AI31259" s="24"/>
      <c r="AL31259" s="24"/>
      <c r="AO31259" s="24"/>
      <c r="AR31259" s="24"/>
      <c r="AU31259" s="24"/>
    </row>
    <row r="31260">
      <c r="J31260" s="18"/>
      <c r="N31260" s="24"/>
      <c r="Q31260" s="24"/>
      <c r="T31260" s="24"/>
      <c r="W31260" s="24"/>
      <c r="Z31260" s="24"/>
      <c r="AC31260" s="24"/>
      <c r="AI31260" s="24"/>
      <c r="AL31260" s="24"/>
      <c r="AO31260" s="24"/>
      <c r="AR31260" s="24"/>
      <c r="AU31260" s="24"/>
    </row>
    <row r="31261">
      <c r="J31261" s="18"/>
      <c r="N31261" s="24"/>
      <c r="Q31261" s="24"/>
      <c r="T31261" s="24"/>
      <c r="W31261" s="24"/>
      <c r="Z31261" s="24"/>
      <c r="AC31261" s="24"/>
      <c r="AI31261" s="24"/>
      <c r="AL31261" s="24"/>
      <c r="AO31261" s="24"/>
      <c r="AR31261" s="24"/>
      <c r="AU31261" s="24"/>
    </row>
    <row r="31262">
      <c r="J31262" s="18"/>
      <c r="N31262" s="24"/>
      <c r="Q31262" s="24"/>
      <c r="T31262" s="24"/>
      <c r="W31262" s="24"/>
      <c r="Z31262" s="24"/>
      <c r="AC31262" s="24"/>
      <c r="AI31262" s="24"/>
      <c r="AL31262" s="24"/>
      <c r="AO31262" s="24"/>
      <c r="AR31262" s="24"/>
      <c r="AU31262" s="24"/>
    </row>
    <row r="31263">
      <c r="J31263" s="18"/>
      <c r="N31263" s="24"/>
      <c r="Q31263" s="24"/>
      <c r="T31263" s="24"/>
      <c r="W31263" s="24"/>
      <c r="Z31263" s="24"/>
      <c r="AC31263" s="24"/>
      <c r="AI31263" s="24"/>
      <c r="AL31263" s="24"/>
      <c r="AO31263" s="24"/>
      <c r="AR31263" s="24"/>
      <c r="AU31263" s="24"/>
    </row>
    <row r="31264">
      <c r="J31264" s="18"/>
      <c r="N31264" s="24"/>
      <c r="Q31264" s="24"/>
      <c r="T31264" s="24"/>
      <c r="W31264" s="24"/>
      <c r="Z31264" s="24"/>
      <c r="AC31264" s="24"/>
      <c r="AI31264" s="24"/>
      <c r="AL31264" s="24"/>
      <c r="AO31264" s="24"/>
      <c r="AR31264" s="24"/>
      <c r="AU31264" s="24"/>
    </row>
    <row r="31265">
      <c r="J31265" s="18"/>
      <c r="N31265" s="24"/>
      <c r="Q31265" s="24"/>
      <c r="T31265" s="24"/>
      <c r="W31265" s="24"/>
      <c r="Z31265" s="24"/>
      <c r="AC31265" s="24"/>
      <c r="AI31265" s="24"/>
      <c r="AL31265" s="24"/>
      <c r="AO31265" s="24"/>
      <c r="AR31265" s="24"/>
      <c r="AU31265" s="24"/>
    </row>
    <row r="31266">
      <c r="J31266" s="18"/>
      <c r="N31266" s="24"/>
      <c r="Q31266" s="24"/>
      <c r="T31266" s="24"/>
      <c r="W31266" s="24"/>
      <c r="Z31266" s="24"/>
      <c r="AC31266" s="24"/>
      <c r="AI31266" s="24"/>
      <c r="AL31266" s="24"/>
      <c r="AO31266" s="24"/>
      <c r="AR31266" s="24"/>
      <c r="AU31266" s="24"/>
    </row>
    <row r="31267">
      <c r="J31267" s="18"/>
      <c r="N31267" s="24"/>
      <c r="Q31267" s="24"/>
      <c r="T31267" s="24"/>
      <c r="W31267" s="24"/>
      <c r="Z31267" s="24"/>
      <c r="AC31267" s="24"/>
      <c r="AI31267" s="24"/>
      <c r="AL31267" s="24"/>
      <c r="AO31267" s="24"/>
      <c r="AR31267" s="24"/>
      <c r="AU31267" s="24"/>
    </row>
    <row r="31268">
      <c r="J31268" s="18"/>
      <c r="N31268" s="24"/>
      <c r="Q31268" s="24"/>
      <c r="T31268" s="24"/>
      <c r="W31268" s="24"/>
      <c r="Z31268" s="24"/>
      <c r="AC31268" s="24"/>
      <c r="AI31268" s="24"/>
      <c r="AL31268" s="24"/>
      <c r="AO31268" s="24"/>
      <c r="AR31268" s="24"/>
      <c r="AU31268" s="24"/>
    </row>
    <row r="31269">
      <c r="J31269" s="18"/>
      <c r="N31269" s="24"/>
      <c r="Q31269" s="24"/>
      <c r="T31269" s="24"/>
      <c r="W31269" s="24"/>
      <c r="Z31269" s="24"/>
      <c r="AC31269" s="24"/>
      <c r="AI31269" s="24"/>
      <c r="AL31269" s="24"/>
      <c r="AO31269" s="24"/>
      <c r="AR31269" s="24"/>
      <c r="AU31269" s="24"/>
    </row>
    <row r="31270">
      <c r="J31270" s="18"/>
      <c r="N31270" s="24"/>
      <c r="Q31270" s="24"/>
      <c r="T31270" s="24"/>
      <c r="W31270" s="24"/>
      <c r="Z31270" s="24"/>
      <c r="AC31270" s="24"/>
      <c r="AI31270" s="24"/>
      <c r="AL31270" s="24"/>
      <c r="AO31270" s="24"/>
      <c r="AR31270" s="24"/>
      <c r="AU31270" s="24"/>
    </row>
    <row r="31271">
      <c r="J31271" s="18"/>
      <c r="N31271" s="24"/>
      <c r="Q31271" s="24"/>
      <c r="T31271" s="24"/>
      <c r="W31271" s="24"/>
      <c r="Z31271" s="24"/>
      <c r="AC31271" s="24"/>
      <c r="AI31271" s="24"/>
      <c r="AL31271" s="24"/>
      <c r="AO31271" s="24"/>
      <c r="AR31271" s="24"/>
      <c r="AU31271" s="24"/>
    </row>
    <row r="31272">
      <c r="J31272" s="18"/>
      <c r="N31272" s="24"/>
      <c r="Q31272" s="24"/>
      <c r="T31272" s="24"/>
      <c r="W31272" s="24"/>
      <c r="Z31272" s="24"/>
      <c r="AC31272" s="24"/>
      <c r="AI31272" s="24"/>
      <c r="AL31272" s="24"/>
      <c r="AO31272" s="24"/>
      <c r="AR31272" s="24"/>
      <c r="AU31272" s="24"/>
    </row>
    <row r="31273">
      <c r="J31273" s="18"/>
      <c r="N31273" s="24"/>
      <c r="Q31273" s="24"/>
      <c r="T31273" s="24"/>
      <c r="W31273" s="24"/>
      <c r="Z31273" s="24"/>
      <c r="AC31273" s="24"/>
      <c r="AI31273" s="24"/>
      <c r="AL31273" s="24"/>
      <c r="AO31273" s="24"/>
      <c r="AR31273" s="24"/>
      <c r="AU31273" s="24"/>
    </row>
    <row r="31274">
      <c r="J31274" s="18"/>
      <c r="N31274" s="24"/>
      <c r="Q31274" s="24"/>
      <c r="T31274" s="24"/>
      <c r="W31274" s="24"/>
      <c r="Z31274" s="24"/>
      <c r="AC31274" s="24"/>
      <c r="AI31274" s="24"/>
      <c r="AL31274" s="24"/>
      <c r="AO31274" s="24"/>
      <c r="AR31274" s="24"/>
      <c r="AU31274" s="24"/>
    </row>
    <row r="31275">
      <c r="J31275" s="18"/>
      <c r="N31275" s="24"/>
      <c r="Q31275" s="24"/>
      <c r="T31275" s="24"/>
      <c r="W31275" s="24"/>
      <c r="Z31275" s="24"/>
      <c r="AC31275" s="24"/>
      <c r="AI31275" s="24"/>
      <c r="AL31275" s="24"/>
      <c r="AO31275" s="24"/>
      <c r="AR31275" s="24"/>
      <c r="AU31275" s="24"/>
    </row>
    <row r="31276">
      <c r="J31276" s="18"/>
      <c r="N31276" s="24"/>
      <c r="Q31276" s="24"/>
      <c r="T31276" s="24"/>
      <c r="W31276" s="24"/>
      <c r="Z31276" s="24"/>
      <c r="AC31276" s="24"/>
      <c r="AI31276" s="24"/>
      <c r="AL31276" s="24"/>
      <c r="AO31276" s="24"/>
      <c r="AR31276" s="24"/>
      <c r="AU31276" s="24"/>
    </row>
    <row r="31277">
      <c r="J31277" s="18"/>
      <c r="N31277" s="24"/>
      <c r="Q31277" s="24"/>
      <c r="T31277" s="24"/>
      <c r="W31277" s="24"/>
      <c r="Z31277" s="24"/>
      <c r="AC31277" s="24"/>
      <c r="AI31277" s="24"/>
      <c r="AL31277" s="24"/>
      <c r="AO31277" s="24"/>
      <c r="AR31277" s="24"/>
      <c r="AU31277" s="24"/>
    </row>
    <row r="31278">
      <c r="J31278" s="18"/>
      <c r="N31278" s="24"/>
      <c r="Q31278" s="24"/>
      <c r="T31278" s="24"/>
      <c r="W31278" s="24"/>
      <c r="Z31278" s="24"/>
      <c r="AC31278" s="24"/>
      <c r="AI31278" s="24"/>
      <c r="AL31278" s="24"/>
      <c r="AO31278" s="24"/>
      <c r="AR31278" s="24"/>
      <c r="AU31278" s="24"/>
    </row>
    <row r="31279">
      <c r="J31279" s="18"/>
      <c r="N31279" s="24"/>
      <c r="Q31279" s="24"/>
      <c r="T31279" s="24"/>
      <c r="W31279" s="24"/>
      <c r="Z31279" s="24"/>
      <c r="AC31279" s="24"/>
      <c r="AI31279" s="24"/>
      <c r="AL31279" s="24"/>
      <c r="AO31279" s="24"/>
      <c r="AR31279" s="24"/>
      <c r="AU31279" s="24"/>
    </row>
    <row r="31280">
      <c r="J31280" s="18"/>
      <c r="N31280" s="24"/>
      <c r="Q31280" s="24"/>
      <c r="T31280" s="24"/>
      <c r="W31280" s="24"/>
      <c r="Z31280" s="24"/>
      <c r="AC31280" s="24"/>
      <c r="AI31280" s="24"/>
      <c r="AL31280" s="24"/>
      <c r="AO31280" s="24"/>
      <c r="AR31280" s="24"/>
      <c r="AU31280" s="24"/>
    </row>
    <row r="31281">
      <c r="J31281" s="18"/>
      <c r="N31281" s="24"/>
      <c r="Q31281" s="24"/>
      <c r="T31281" s="24"/>
      <c r="W31281" s="24"/>
      <c r="Z31281" s="24"/>
      <c r="AC31281" s="24"/>
      <c r="AI31281" s="24"/>
      <c r="AL31281" s="24"/>
      <c r="AO31281" s="24"/>
      <c r="AR31281" s="24"/>
      <c r="AU31281" s="24"/>
    </row>
    <row r="31282">
      <c r="J31282" s="18"/>
      <c r="N31282" s="24"/>
      <c r="Q31282" s="24"/>
      <c r="T31282" s="24"/>
      <c r="W31282" s="24"/>
      <c r="Z31282" s="24"/>
      <c r="AC31282" s="24"/>
      <c r="AI31282" s="24"/>
      <c r="AL31282" s="24"/>
      <c r="AO31282" s="24"/>
      <c r="AR31282" s="24"/>
      <c r="AU31282" s="24"/>
    </row>
    <row r="31283">
      <c r="J31283" s="18"/>
      <c r="N31283" s="24"/>
      <c r="Q31283" s="24"/>
      <c r="T31283" s="24"/>
      <c r="W31283" s="24"/>
      <c r="Z31283" s="24"/>
      <c r="AC31283" s="24"/>
      <c r="AI31283" s="24"/>
      <c r="AL31283" s="24"/>
      <c r="AO31283" s="24"/>
      <c r="AR31283" s="24"/>
      <c r="AU31283" s="24"/>
    </row>
    <row r="31284">
      <c r="J31284" s="18"/>
      <c r="N31284" s="24"/>
      <c r="Q31284" s="24"/>
      <c r="T31284" s="24"/>
      <c r="W31284" s="24"/>
      <c r="Z31284" s="24"/>
      <c r="AC31284" s="24"/>
      <c r="AI31284" s="24"/>
      <c r="AL31284" s="24"/>
      <c r="AO31284" s="24"/>
      <c r="AR31284" s="24"/>
      <c r="AU31284" s="24"/>
    </row>
    <row r="31285">
      <c r="J31285" s="18"/>
      <c r="N31285" s="24"/>
      <c r="Q31285" s="24"/>
      <c r="T31285" s="24"/>
      <c r="W31285" s="24"/>
      <c r="Z31285" s="24"/>
      <c r="AC31285" s="24"/>
      <c r="AI31285" s="24"/>
      <c r="AL31285" s="24"/>
      <c r="AO31285" s="24"/>
      <c r="AR31285" s="24"/>
      <c r="AU31285" s="24"/>
    </row>
    <row r="31286">
      <c r="J31286" s="18"/>
      <c r="N31286" s="24"/>
      <c r="Q31286" s="24"/>
      <c r="T31286" s="24"/>
      <c r="W31286" s="24"/>
      <c r="Z31286" s="24"/>
      <c r="AC31286" s="24"/>
      <c r="AI31286" s="24"/>
      <c r="AL31286" s="24"/>
      <c r="AO31286" s="24"/>
      <c r="AR31286" s="24"/>
      <c r="AU31286" s="24"/>
    </row>
    <row r="31287">
      <c r="J31287" s="18"/>
      <c r="N31287" s="24"/>
      <c r="Q31287" s="24"/>
      <c r="T31287" s="24"/>
      <c r="W31287" s="24"/>
      <c r="Z31287" s="24"/>
      <c r="AC31287" s="24"/>
      <c r="AI31287" s="24"/>
      <c r="AL31287" s="24"/>
      <c r="AO31287" s="24"/>
      <c r="AR31287" s="24"/>
      <c r="AU31287" s="24"/>
    </row>
    <row r="31288">
      <c r="J31288" s="18"/>
      <c r="N31288" s="24"/>
      <c r="Q31288" s="24"/>
      <c r="T31288" s="24"/>
      <c r="W31288" s="24"/>
      <c r="Z31288" s="24"/>
      <c r="AC31288" s="24"/>
      <c r="AI31288" s="24"/>
      <c r="AL31288" s="24"/>
      <c r="AO31288" s="24"/>
      <c r="AR31288" s="24"/>
      <c r="AU31288" s="24"/>
    </row>
    <row r="31289">
      <c r="J31289" s="18"/>
      <c r="N31289" s="24"/>
      <c r="Q31289" s="24"/>
      <c r="T31289" s="24"/>
      <c r="W31289" s="24"/>
      <c r="Z31289" s="24"/>
      <c r="AC31289" s="24"/>
      <c r="AI31289" s="24"/>
      <c r="AL31289" s="24"/>
      <c r="AO31289" s="24"/>
      <c r="AR31289" s="24"/>
      <c r="AU31289" s="24"/>
    </row>
    <row r="31290">
      <c r="J31290" s="18"/>
      <c r="N31290" s="24"/>
      <c r="Q31290" s="24"/>
      <c r="T31290" s="24"/>
      <c r="W31290" s="24"/>
      <c r="Z31290" s="24"/>
      <c r="AC31290" s="24"/>
      <c r="AI31290" s="24"/>
      <c r="AL31290" s="24"/>
      <c r="AO31290" s="24"/>
      <c r="AR31290" s="24"/>
      <c r="AU31290" s="24"/>
    </row>
    <row r="31291">
      <c r="J31291" s="18"/>
      <c r="N31291" s="24"/>
      <c r="Q31291" s="24"/>
      <c r="T31291" s="24"/>
      <c r="W31291" s="24"/>
      <c r="Z31291" s="24"/>
      <c r="AC31291" s="24"/>
      <c r="AI31291" s="24"/>
      <c r="AL31291" s="24"/>
      <c r="AO31291" s="24"/>
      <c r="AR31291" s="24"/>
      <c r="AU31291" s="24"/>
    </row>
    <row r="31292">
      <c r="J31292" s="18"/>
      <c r="N31292" s="24"/>
      <c r="Q31292" s="24"/>
      <c r="T31292" s="24"/>
      <c r="W31292" s="24"/>
      <c r="Z31292" s="24"/>
      <c r="AC31292" s="24"/>
      <c r="AI31292" s="24"/>
      <c r="AL31292" s="24"/>
      <c r="AO31292" s="24"/>
      <c r="AR31292" s="24"/>
      <c r="AU31292" s="24"/>
    </row>
    <row r="31293">
      <c r="J31293" s="18"/>
      <c r="N31293" s="24"/>
      <c r="Q31293" s="24"/>
      <c r="T31293" s="24"/>
      <c r="W31293" s="24"/>
      <c r="Z31293" s="24"/>
      <c r="AC31293" s="24"/>
      <c r="AI31293" s="24"/>
      <c r="AL31293" s="24"/>
      <c r="AO31293" s="24"/>
      <c r="AR31293" s="24"/>
      <c r="AU31293" s="24"/>
    </row>
    <row r="31294">
      <c r="J31294" s="18"/>
      <c r="N31294" s="24"/>
      <c r="Q31294" s="24"/>
      <c r="T31294" s="24"/>
      <c r="W31294" s="24"/>
      <c r="Z31294" s="24"/>
      <c r="AC31294" s="24"/>
      <c r="AI31294" s="24"/>
      <c r="AL31294" s="24"/>
      <c r="AO31294" s="24"/>
      <c r="AR31294" s="24"/>
      <c r="AU31294" s="24"/>
    </row>
    <row r="31295">
      <c r="J31295" s="18"/>
      <c r="N31295" s="24"/>
      <c r="Q31295" s="24"/>
      <c r="T31295" s="24"/>
      <c r="W31295" s="24"/>
      <c r="Z31295" s="24"/>
      <c r="AC31295" s="24"/>
      <c r="AI31295" s="24"/>
      <c r="AL31295" s="24"/>
      <c r="AO31295" s="24"/>
      <c r="AR31295" s="24"/>
      <c r="AU31295" s="24"/>
    </row>
    <row r="31296">
      <c r="J31296" s="18"/>
      <c r="N31296" s="24"/>
      <c r="Q31296" s="24"/>
      <c r="T31296" s="24"/>
      <c r="W31296" s="24"/>
      <c r="Z31296" s="24"/>
      <c r="AC31296" s="24"/>
      <c r="AI31296" s="24"/>
      <c r="AL31296" s="24"/>
      <c r="AO31296" s="24"/>
      <c r="AR31296" s="24"/>
      <c r="AU31296" s="24"/>
    </row>
    <row r="31297">
      <c r="J31297" s="18"/>
      <c r="N31297" s="24"/>
      <c r="Q31297" s="24"/>
      <c r="T31297" s="24"/>
      <c r="W31297" s="24"/>
      <c r="Z31297" s="24"/>
      <c r="AC31297" s="24"/>
      <c r="AI31297" s="24"/>
      <c r="AL31297" s="24"/>
      <c r="AO31297" s="24"/>
      <c r="AR31297" s="24"/>
      <c r="AU31297" s="24"/>
    </row>
    <row r="31298">
      <c r="J31298" s="18"/>
      <c r="N31298" s="24"/>
      <c r="Q31298" s="24"/>
      <c r="T31298" s="24"/>
      <c r="W31298" s="24"/>
      <c r="Z31298" s="24"/>
      <c r="AC31298" s="24"/>
      <c r="AI31298" s="24"/>
      <c r="AL31298" s="24"/>
      <c r="AO31298" s="24"/>
      <c r="AR31298" s="24"/>
      <c r="AU31298" s="24"/>
    </row>
    <row r="31299">
      <c r="J31299" s="18"/>
      <c r="N31299" s="24"/>
      <c r="Q31299" s="24"/>
      <c r="T31299" s="24"/>
      <c r="W31299" s="24"/>
      <c r="Z31299" s="24"/>
      <c r="AC31299" s="24"/>
      <c r="AI31299" s="24"/>
      <c r="AL31299" s="24"/>
      <c r="AO31299" s="24"/>
      <c r="AR31299" s="24"/>
      <c r="AU31299" s="24"/>
    </row>
    <row r="31300">
      <c r="J31300" s="18"/>
      <c r="N31300" s="24"/>
      <c r="Q31300" s="24"/>
      <c r="T31300" s="24"/>
      <c r="W31300" s="24"/>
      <c r="Z31300" s="24"/>
      <c r="AC31300" s="24"/>
      <c r="AI31300" s="24"/>
      <c r="AL31300" s="24"/>
      <c r="AO31300" s="24"/>
      <c r="AR31300" s="24"/>
      <c r="AU31300" s="24"/>
    </row>
    <row r="31301">
      <c r="J31301" s="18"/>
      <c r="N31301" s="24"/>
      <c r="Q31301" s="24"/>
      <c r="T31301" s="24"/>
      <c r="W31301" s="24"/>
      <c r="Z31301" s="24"/>
      <c r="AC31301" s="24"/>
      <c r="AI31301" s="24"/>
      <c r="AL31301" s="24"/>
      <c r="AO31301" s="24"/>
      <c r="AR31301" s="24"/>
      <c r="AU31301" s="24"/>
    </row>
    <row r="31302">
      <c r="J31302" s="18"/>
      <c r="N31302" s="24"/>
      <c r="Q31302" s="24"/>
      <c r="T31302" s="24"/>
      <c r="W31302" s="24"/>
      <c r="Z31302" s="24"/>
      <c r="AC31302" s="24"/>
      <c r="AI31302" s="24"/>
      <c r="AL31302" s="24"/>
      <c r="AO31302" s="24"/>
      <c r="AR31302" s="24"/>
      <c r="AU31302" s="24"/>
    </row>
    <row r="31303">
      <c r="J31303" s="18"/>
      <c r="N31303" s="24"/>
      <c r="Q31303" s="24"/>
      <c r="T31303" s="24"/>
      <c r="W31303" s="24"/>
      <c r="Z31303" s="24"/>
      <c r="AC31303" s="24"/>
      <c r="AI31303" s="24"/>
      <c r="AL31303" s="24"/>
      <c r="AO31303" s="24"/>
      <c r="AR31303" s="24"/>
      <c r="AU31303" s="24"/>
    </row>
    <row r="31304">
      <c r="J31304" s="18"/>
      <c r="N31304" s="24"/>
      <c r="Q31304" s="24"/>
      <c r="T31304" s="24"/>
      <c r="W31304" s="24"/>
      <c r="Z31304" s="24"/>
      <c r="AC31304" s="24"/>
      <c r="AI31304" s="24"/>
      <c r="AL31304" s="24"/>
      <c r="AO31304" s="24"/>
      <c r="AR31304" s="24"/>
      <c r="AU31304" s="24"/>
    </row>
    <row r="31305">
      <c r="J31305" s="18"/>
      <c r="N31305" s="24"/>
      <c r="Q31305" s="24"/>
      <c r="T31305" s="24"/>
      <c r="W31305" s="24"/>
      <c r="Z31305" s="24"/>
      <c r="AC31305" s="24"/>
      <c r="AI31305" s="24"/>
      <c r="AL31305" s="24"/>
      <c r="AO31305" s="24"/>
      <c r="AR31305" s="24"/>
      <c r="AU31305" s="24"/>
    </row>
    <row r="31306">
      <c r="J31306" s="18"/>
      <c r="N31306" s="24"/>
      <c r="Q31306" s="24"/>
      <c r="T31306" s="24"/>
      <c r="W31306" s="24"/>
      <c r="Z31306" s="24"/>
      <c r="AC31306" s="24"/>
      <c r="AI31306" s="24"/>
      <c r="AL31306" s="24"/>
      <c r="AO31306" s="24"/>
      <c r="AR31306" s="24"/>
      <c r="AU31306" s="24"/>
    </row>
    <row r="31307">
      <c r="J31307" s="18"/>
      <c r="N31307" s="24"/>
      <c r="Q31307" s="24"/>
      <c r="T31307" s="24"/>
      <c r="W31307" s="24"/>
      <c r="Z31307" s="24"/>
      <c r="AC31307" s="24"/>
      <c r="AI31307" s="24"/>
      <c r="AL31307" s="24"/>
      <c r="AO31307" s="24"/>
      <c r="AR31307" s="24"/>
      <c r="AU31307" s="24"/>
    </row>
    <row r="31308">
      <c r="J31308" s="18"/>
      <c r="N31308" s="24"/>
      <c r="Q31308" s="24"/>
      <c r="T31308" s="24"/>
      <c r="W31308" s="24"/>
      <c r="Z31308" s="24"/>
      <c r="AC31308" s="24"/>
      <c r="AI31308" s="24"/>
      <c r="AL31308" s="24"/>
      <c r="AO31308" s="24"/>
      <c r="AR31308" s="24"/>
      <c r="AU31308" s="24"/>
    </row>
    <row r="31309">
      <c r="J31309" s="18"/>
      <c r="N31309" s="24"/>
      <c r="Q31309" s="24"/>
      <c r="T31309" s="24"/>
      <c r="W31309" s="24"/>
      <c r="Z31309" s="24"/>
      <c r="AC31309" s="24"/>
      <c r="AI31309" s="24"/>
      <c r="AL31309" s="24"/>
      <c r="AO31309" s="24"/>
      <c r="AR31309" s="24"/>
      <c r="AU31309" s="24"/>
    </row>
    <row r="31310">
      <c r="J31310" s="18"/>
      <c r="N31310" s="24"/>
      <c r="Q31310" s="24"/>
      <c r="T31310" s="24"/>
      <c r="W31310" s="24"/>
      <c r="Z31310" s="24"/>
      <c r="AC31310" s="24"/>
      <c r="AI31310" s="24"/>
      <c r="AL31310" s="24"/>
      <c r="AO31310" s="24"/>
      <c r="AR31310" s="24"/>
      <c r="AU31310" s="24"/>
    </row>
    <row r="31311">
      <c r="J31311" s="18"/>
      <c r="N31311" s="24"/>
      <c r="Q31311" s="24"/>
      <c r="T31311" s="24"/>
      <c r="W31311" s="24"/>
      <c r="Z31311" s="24"/>
      <c r="AC31311" s="24"/>
      <c r="AI31311" s="24"/>
      <c r="AL31311" s="24"/>
      <c r="AO31311" s="24"/>
      <c r="AR31311" s="24"/>
      <c r="AU31311" s="24"/>
    </row>
    <row r="31312">
      <c r="J31312" s="18"/>
      <c r="N31312" s="24"/>
      <c r="Q31312" s="24"/>
      <c r="T31312" s="24"/>
      <c r="W31312" s="24"/>
      <c r="Z31312" s="24"/>
      <c r="AC31312" s="24"/>
      <c r="AI31312" s="24"/>
      <c r="AL31312" s="24"/>
      <c r="AO31312" s="24"/>
      <c r="AR31312" s="24"/>
      <c r="AU31312" s="24"/>
    </row>
    <row r="31313">
      <c r="J31313" s="18"/>
      <c r="N31313" s="24"/>
      <c r="Q31313" s="24"/>
      <c r="T31313" s="24"/>
      <c r="W31313" s="24"/>
      <c r="Z31313" s="24"/>
      <c r="AC31313" s="24"/>
      <c r="AI31313" s="24"/>
      <c r="AL31313" s="24"/>
      <c r="AO31313" s="24"/>
      <c r="AR31313" s="24"/>
      <c r="AU31313" s="24"/>
    </row>
    <row r="31314">
      <c r="J31314" s="18"/>
      <c r="N31314" s="24"/>
      <c r="Q31314" s="24"/>
      <c r="T31314" s="24"/>
      <c r="W31314" s="24"/>
      <c r="Z31314" s="24"/>
      <c r="AC31314" s="24"/>
      <c r="AI31314" s="24"/>
      <c r="AL31314" s="24"/>
      <c r="AO31314" s="24"/>
      <c r="AR31314" s="24"/>
      <c r="AU31314" s="24"/>
    </row>
    <row r="31315">
      <c r="J31315" s="18"/>
      <c r="N31315" s="24"/>
      <c r="Q31315" s="24"/>
      <c r="T31315" s="24"/>
      <c r="W31315" s="24"/>
      <c r="Z31315" s="24"/>
      <c r="AC31315" s="24"/>
      <c r="AI31315" s="24"/>
      <c r="AL31315" s="24"/>
      <c r="AO31315" s="24"/>
      <c r="AR31315" s="24"/>
      <c r="AU31315" s="24"/>
    </row>
    <row r="31316">
      <c r="J31316" s="18"/>
      <c r="N31316" s="24"/>
      <c r="Q31316" s="24"/>
      <c r="T31316" s="24"/>
      <c r="W31316" s="24"/>
      <c r="Z31316" s="24"/>
      <c r="AC31316" s="24"/>
      <c r="AI31316" s="24"/>
      <c r="AL31316" s="24"/>
      <c r="AO31316" s="24"/>
      <c r="AR31316" s="24"/>
      <c r="AU31316" s="24"/>
    </row>
    <row r="31317">
      <c r="J31317" s="18"/>
      <c r="N31317" s="24"/>
      <c r="Q31317" s="24"/>
      <c r="T31317" s="24"/>
      <c r="W31317" s="24"/>
      <c r="Z31317" s="24"/>
      <c r="AC31317" s="24"/>
      <c r="AI31317" s="24"/>
      <c r="AL31317" s="24"/>
      <c r="AO31317" s="24"/>
      <c r="AR31317" s="24"/>
      <c r="AU31317" s="24"/>
    </row>
    <row r="31318">
      <c r="J31318" s="18"/>
      <c r="N31318" s="24"/>
      <c r="Q31318" s="24"/>
      <c r="T31318" s="24"/>
      <c r="W31318" s="24"/>
      <c r="Z31318" s="24"/>
      <c r="AC31318" s="24"/>
      <c r="AI31318" s="24"/>
      <c r="AL31318" s="24"/>
      <c r="AO31318" s="24"/>
      <c r="AR31318" s="24"/>
      <c r="AU31318" s="24"/>
    </row>
    <row r="31319">
      <c r="J31319" s="18"/>
      <c r="N31319" s="24"/>
      <c r="Q31319" s="24"/>
      <c r="T31319" s="24"/>
      <c r="W31319" s="24"/>
      <c r="Z31319" s="24"/>
      <c r="AC31319" s="24"/>
      <c r="AI31319" s="24"/>
      <c r="AL31319" s="24"/>
      <c r="AO31319" s="24"/>
      <c r="AR31319" s="24"/>
      <c r="AU31319" s="24"/>
    </row>
    <row r="31320">
      <c r="J31320" s="18"/>
      <c r="N31320" s="24"/>
      <c r="Q31320" s="24"/>
      <c r="T31320" s="24"/>
      <c r="W31320" s="24"/>
      <c r="Z31320" s="24"/>
      <c r="AC31320" s="24"/>
      <c r="AI31320" s="24"/>
      <c r="AL31320" s="24"/>
      <c r="AO31320" s="24"/>
      <c r="AR31320" s="24"/>
      <c r="AU31320" s="24"/>
    </row>
    <row r="31321">
      <c r="J31321" s="18"/>
      <c r="N31321" s="24"/>
      <c r="Q31321" s="24"/>
      <c r="T31321" s="24"/>
      <c r="W31321" s="24"/>
      <c r="Z31321" s="24"/>
      <c r="AC31321" s="24"/>
      <c r="AI31321" s="24"/>
      <c r="AL31321" s="24"/>
      <c r="AO31321" s="24"/>
      <c r="AR31321" s="24"/>
      <c r="AU31321" s="24"/>
    </row>
    <row r="31322">
      <c r="J31322" s="18"/>
      <c r="N31322" s="24"/>
      <c r="Q31322" s="24"/>
      <c r="T31322" s="24"/>
      <c r="W31322" s="24"/>
      <c r="Z31322" s="24"/>
      <c r="AC31322" s="24"/>
      <c r="AI31322" s="24"/>
      <c r="AL31322" s="24"/>
      <c r="AO31322" s="24"/>
      <c r="AR31322" s="24"/>
      <c r="AU31322" s="24"/>
    </row>
    <row r="31323">
      <c r="J31323" s="18"/>
      <c r="N31323" s="24"/>
      <c r="Q31323" s="24"/>
      <c r="T31323" s="24"/>
      <c r="W31323" s="24"/>
      <c r="Z31323" s="24"/>
      <c r="AC31323" s="24"/>
      <c r="AI31323" s="24"/>
      <c r="AL31323" s="24"/>
      <c r="AO31323" s="24"/>
      <c r="AR31323" s="24"/>
      <c r="AU31323" s="24"/>
    </row>
    <row r="31324">
      <c r="J31324" s="18"/>
      <c r="N31324" s="24"/>
      <c r="Q31324" s="24"/>
      <c r="T31324" s="24"/>
      <c r="W31324" s="24"/>
      <c r="Z31324" s="24"/>
      <c r="AC31324" s="24"/>
      <c r="AI31324" s="24"/>
      <c r="AL31324" s="24"/>
      <c r="AO31324" s="24"/>
      <c r="AR31324" s="24"/>
      <c r="AU31324" s="24"/>
    </row>
    <row r="31325">
      <c r="J31325" s="18"/>
      <c r="N31325" s="24"/>
      <c r="Q31325" s="24"/>
      <c r="T31325" s="24"/>
      <c r="W31325" s="24"/>
      <c r="Z31325" s="24"/>
      <c r="AC31325" s="24"/>
      <c r="AI31325" s="24"/>
      <c r="AL31325" s="24"/>
      <c r="AO31325" s="24"/>
      <c r="AR31325" s="24"/>
      <c r="AU31325" s="24"/>
    </row>
    <row r="31326">
      <c r="J31326" s="18"/>
      <c r="N31326" s="24"/>
      <c r="Q31326" s="24"/>
      <c r="T31326" s="24"/>
      <c r="W31326" s="24"/>
      <c r="Z31326" s="24"/>
      <c r="AC31326" s="24"/>
      <c r="AI31326" s="24"/>
      <c r="AL31326" s="24"/>
      <c r="AO31326" s="24"/>
      <c r="AR31326" s="24"/>
      <c r="AU31326" s="24"/>
    </row>
    <row r="31327">
      <c r="J31327" s="18"/>
      <c r="N31327" s="24"/>
      <c r="Q31327" s="24"/>
      <c r="T31327" s="24"/>
      <c r="W31327" s="24"/>
      <c r="Z31327" s="24"/>
      <c r="AC31327" s="24"/>
      <c r="AI31327" s="24"/>
      <c r="AL31327" s="24"/>
      <c r="AO31327" s="24"/>
      <c r="AR31327" s="24"/>
      <c r="AU31327" s="24"/>
    </row>
    <row r="31328">
      <c r="J31328" s="18"/>
      <c r="N31328" s="24"/>
      <c r="Q31328" s="24"/>
      <c r="T31328" s="24"/>
      <c r="W31328" s="24"/>
      <c r="Z31328" s="24"/>
      <c r="AC31328" s="24"/>
      <c r="AI31328" s="24"/>
      <c r="AL31328" s="24"/>
      <c r="AO31328" s="24"/>
      <c r="AR31328" s="24"/>
      <c r="AU31328" s="24"/>
    </row>
    <row r="31329">
      <c r="J31329" s="18"/>
      <c r="N31329" s="24"/>
      <c r="Q31329" s="24"/>
      <c r="T31329" s="24"/>
      <c r="W31329" s="24"/>
      <c r="Z31329" s="24"/>
      <c r="AC31329" s="24"/>
      <c r="AI31329" s="24"/>
      <c r="AL31329" s="24"/>
      <c r="AO31329" s="24"/>
      <c r="AR31329" s="24"/>
      <c r="AU31329" s="24"/>
    </row>
    <row r="31330">
      <c r="J31330" s="18"/>
      <c r="N31330" s="24"/>
      <c r="Q31330" s="24"/>
      <c r="T31330" s="24"/>
      <c r="W31330" s="24"/>
      <c r="Z31330" s="24"/>
      <c r="AC31330" s="24"/>
      <c r="AI31330" s="24"/>
      <c r="AL31330" s="24"/>
      <c r="AO31330" s="24"/>
      <c r="AR31330" s="24"/>
      <c r="AU31330" s="24"/>
    </row>
    <row r="31331">
      <c r="J31331" s="18"/>
      <c r="N31331" s="24"/>
      <c r="Q31331" s="24"/>
      <c r="T31331" s="24"/>
      <c r="W31331" s="24"/>
      <c r="Z31331" s="24"/>
      <c r="AC31331" s="24"/>
      <c r="AI31331" s="24"/>
      <c r="AL31331" s="24"/>
      <c r="AO31331" s="24"/>
      <c r="AR31331" s="24"/>
      <c r="AU31331" s="24"/>
    </row>
    <row r="31332">
      <c r="J31332" s="18"/>
      <c r="N31332" s="24"/>
      <c r="Q31332" s="24"/>
      <c r="T31332" s="24"/>
      <c r="W31332" s="24"/>
      <c r="Z31332" s="24"/>
      <c r="AC31332" s="24"/>
      <c r="AI31332" s="24"/>
      <c r="AL31332" s="24"/>
      <c r="AO31332" s="24"/>
      <c r="AR31332" s="24"/>
      <c r="AU31332" s="24"/>
    </row>
    <row r="31333">
      <c r="J31333" s="18"/>
      <c r="N31333" s="24"/>
      <c r="Q31333" s="24"/>
      <c r="T31333" s="24"/>
      <c r="W31333" s="24"/>
      <c r="Z31333" s="24"/>
      <c r="AC31333" s="24"/>
      <c r="AI31333" s="24"/>
      <c r="AL31333" s="24"/>
      <c r="AO31333" s="24"/>
      <c r="AR31333" s="24"/>
      <c r="AU31333" s="24"/>
    </row>
    <row r="31334">
      <c r="J31334" s="18"/>
      <c r="N31334" s="24"/>
      <c r="Q31334" s="24"/>
      <c r="T31334" s="24"/>
      <c r="W31334" s="24"/>
      <c r="Z31334" s="24"/>
      <c r="AC31334" s="24"/>
      <c r="AI31334" s="24"/>
      <c r="AL31334" s="24"/>
      <c r="AO31334" s="24"/>
      <c r="AR31334" s="24"/>
      <c r="AU31334" s="24"/>
    </row>
    <row r="31335">
      <c r="J31335" s="18"/>
      <c r="N31335" s="24"/>
      <c r="Q31335" s="24"/>
      <c r="T31335" s="24"/>
      <c r="W31335" s="24"/>
      <c r="Z31335" s="24"/>
      <c r="AC31335" s="24"/>
      <c r="AI31335" s="24"/>
      <c r="AL31335" s="24"/>
      <c r="AO31335" s="24"/>
      <c r="AR31335" s="24"/>
      <c r="AU31335" s="24"/>
    </row>
    <row r="31336">
      <c r="J31336" s="18"/>
      <c r="N31336" s="24"/>
      <c r="Q31336" s="24"/>
      <c r="T31336" s="24"/>
      <c r="W31336" s="24"/>
      <c r="Z31336" s="24"/>
      <c r="AC31336" s="24"/>
      <c r="AI31336" s="24"/>
      <c r="AL31336" s="24"/>
      <c r="AO31336" s="24"/>
      <c r="AR31336" s="24"/>
      <c r="AU31336" s="24"/>
    </row>
    <row r="31337">
      <c r="J31337" s="18"/>
      <c r="N31337" s="24"/>
      <c r="Q31337" s="24"/>
      <c r="T31337" s="24"/>
      <c r="W31337" s="24"/>
      <c r="Z31337" s="24"/>
      <c r="AC31337" s="24"/>
      <c r="AI31337" s="24"/>
      <c r="AL31337" s="24"/>
      <c r="AO31337" s="24"/>
      <c r="AR31337" s="24"/>
      <c r="AU31337" s="24"/>
    </row>
    <row r="31338">
      <c r="J31338" s="18"/>
      <c r="N31338" s="24"/>
      <c r="Q31338" s="24"/>
      <c r="T31338" s="24"/>
      <c r="W31338" s="24"/>
      <c r="Z31338" s="24"/>
      <c r="AC31338" s="24"/>
      <c r="AI31338" s="24"/>
      <c r="AL31338" s="24"/>
      <c r="AO31338" s="24"/>
      <c r="AR31338" s="24"/>
      <c r="AU31338" s="24"/>
    </row>
    <row r="31339">
      <c r="J31339" s="18"/>
      <c r="N31339" s="24"/>
      <c r="Q31339" s="24"/>
      <c r="T31339" s="24"/>
      <c r="W31339" s="24"/>
      <c r="Z31339" s="24"/>
      <c r="AC31339" s="24"/>
      <c r="AI31339" s="24"/>
      <c r="AL31339" s="24"/>
      <c r="AO31339" s="24"/>
      <c r="AR31339" s="24"/>
      <c r="AU31339" s="24"/>
    </row>
    <row r="31340">
      <c r="J31340" s="18"/>
      <c r="N31340" s="24"/>
      <c r="Q31340" s="24"/>
      <c r="T31340" s="24"/>
      <c r="W31340" s="24"/>
      <c r="Z31340" s="24"/>
      <c r="AC31340" s="24"/>
      <c r="AI31340" s="24"/>
      <c r="AL31340" s="24"/>
      <c r="AO31340" s="24"/>
      <c r="AR31340" s="24"/>
      <c r="AU31340" s="24"/>
    </row>
    <row r="31341">
      <c r="J31341" s="18"/>
      <c r="N31341" s="24"/>
      <c r="Q31341" s="24"/>
      <c r="T31341" s="24"/>
      <c r="W31341" s="24"/>
      <c r="Z31341" s="24"/>
      <c r="AC31341" s="24"/>
      <c r="AI31341" s="24"/>
      <c r="AL31341" s="24"/>
      <c r="AO31341" s="24"/>
      <c r="AR31341" s="24"/>
      <c r="AU31341" s="24"/>
    </row>
    <row r="31342">
      <c r="J31342" s="18"/>
      <c r="N31342" s="24"/>
      <c r="Q31342" s="24"/>
      <c r="T31342" s="24"/>
      <c r="W31342" s="24"/>
      <c r="Z31342" s="24"/>
      <c r="AC31342" s="24"/>
      <c r="AI31342" s="24"/>
      <c r="AL31342" s="24"/>
      <c r="AO31342" s="24"/>
      <c r="AR31342" s="24"/>
      <c r="AU31342" s="24"/>
    </row>
    <row r="31343">
      <c r="J31343" s="18"/>
      <c r="N31343" s="24"/>
      <c r="Q31343" s="24"/>
      <c r="T31343" s="24"/>
      <c r="W31343" s="24"/>
      <c r="Z31343" s="24"/>
      <c r="AC31343" s="24"/>
      <c r="AI31343" s="24"/>
      <c r="AL31343" s="24"/>
      <c r="AO31343" s="24"/>
      <c r="AR31343" s="24"/>
      <c r="AU31343" s="24"/>
    </row>
    <row r="31344">
      <c r="J31344" s="18"/>
      <c r="N31344" s="24"/>
      <c r="Q31344" s="24"/>
      <c r="T31344" s="24"/>
      <c r="W31344" s="24"/>
      <c r="Z31344" s="24"/>
      <c r="AC31344" s="24"/>
      <c r="AI31344" s="24"/>
      <c r="AL31344" s="24"/>
      <c r="AO31344" s="24"/>
      <c r="AR31344" s="24"/>
      <c r="AU31344" s="24"/>
    </row>
    <row r="31345">
      <c r="J31345" s="18"/>
      <c r="N31345" s="24"/>
      <c r="Q31345" s="24"/>
      <c r="T31345" s="24"/>
      <c r="W31345" s="24"/>
      <c r="Z31345" s="24"/>
      <c r="AC31345" s="24"/>
      <c r="AI31345" s="24"/>
      <c r="AL31345" s="24"/>
      <c r="AO31345" s="24"/>
      <c r="AR31345" s="24"/>
      <c r="AU31345" s="24"/>
    </row>
    <row r="31346">
      <c r="J31346" s="18"/>
      <c r="N31346" s="24"/>
      <c r="Q31346" s="24"/>
      <c r="T31346" s="24"/>
      <c r="W31346" s="24"/>
      <c r="Z31346" s="24"/>
      <c r="AC31346" s="24"/>
      <c r="AI31346" s="24"/>
      <c r="AL31346" s="24"/>
      <c r="AO31346" s="24"/>
      <c r="AR31346" s="24"/>
      <c r="AU31346" s="24"/>
    </row>
    <row r="31347">
      <c r="J31347" s="18"/>
      <c r="N31347" s="24"/>
      <c r="Q31347" s="24"/>
      <c r="T31347" s="24"/>
      <c r="W31347" s="24"/>
      <c r="Z31347" s="24"/>
      <c r="AC31347" s="24"/>
      <c r="AI31347" s="24"/>
      <c r="AL31347" s="24"/>
      <c r="AO31347" s="24"/>
      <c r="AR31347" s="24"/>
      <c r="AU31347" s="24"/>
    </row>
    <row r="31348">
      <c r="J31348" s="18"/>
      <c r="N31348" s="24"/>
      <c r="Q31348" s="24"/>
      <c r="T31348" s="24"/>
      <c r="W31348" s="24"/>
      <c r="Z31348" s="24"/>
      <c r="AC31348" s="24"/>
      <c r="AI31348" s="24"/>
      <c r="AL31348" s="24"/>
      <c r="AO31348" s="24"/>
      <c r="AR31348" s="24"/>
      <c r="AU31348" s="24"/>
    </row>
    <row r="31349">
      <c r="J31349" s="18"/>
      <c r="N31349" s="24"/>
      <c r="Q31349" s="24"/>
      <c r="T31349" s="24"/>
      <c r="W31349" s="24"/>
      <c r="Z31349" s="24"/>
      <c r="AC31349" s="24"/>
      <c r="AI31349" s="24"/>
      <c r="AL31349" s="24"/>
      <c r="AO31349" s="24"/>
      <c r="AR31349" s="24"/>
      <c r="AU31349" s="24"/>
    </row>
    <row r="31350">
      <c r="J31350" s="18"/>
      <c r="N31350" s="24"/>
      <c r="Q31350" s="24"/>
      <c r="T31350" s="24"/>
      <c r="W31350" s="24"/>
      <c r="Z31350" s="24"/>
      <c r="AC31350" s="24"/>
      <c r="AI31350" s="24"/>
      <c r="AL31350" s="24"/>
      <c r="AO31350" s="24"/>
      <c r="AR31350" s="24"/>
      <c r="AU31350" s="24"/>
    </row>
    <row r="31351">
      <c r="J31351" s="18"/>
      <c r="N31351" s="24"/>
      <c r="Q31351" s="24"/>
      <c r="T31351" s="24"/>
      <c r="W31351" s="24"/>
      <c r="Z31351" s="24"/>
      <c r="AC31351" s="24"/>
      <c r="AI31351" s="24"/>
      <c r="AL31351" s="24"/>
      <c r="AO31351" s="24"/>
      <c r="AR31351" s="24"/>
      <c r="AU31351" s="24"/>
    </row>
    <row r="31352">
      <c r="J31352" s="18"/>
      <c r="N31352" s="24"/>
      <c r="Q31352" s="24"/>
      <c r="T31352" s="24"/>
      <c r="W31352" s="24"/>
      <c r="Z31352" s="24"/>
      <c r="AC31352" s="24"/>
      <c r="AI31352" s="24"/>
      <c r="AL31352" s="24"/>
      <c r="AO31352" s="24"/>
      <c r="AR31352" s="24"/>
      <c r="AU31352" s="24"/>
    </row>
    <row r="31353">
      <c r="J31353" s="18"/>
      <c r="N31353" s="24"/>
      <c r="Q31353" s="24"/>
      <c r="T31353" s="24"/>
      <c r="W31353" s="24"/>
      <c r="Z31353" s="24"/>
      <c r="AC31353" s="24"/>
      <c r="AI31353" s="24"/>
      <c r="AL31353" s="24"/>
      <c r="AO31353" s="24"/>
      <c r="AR31353" s="24"/>
      <c r="AU31353" s="24"/>
    </row>
    <row r="31354">
      <c r="J31354" s="18"/>
      <c r="N31354" s="24"/>
      <c r="Q31354" s="24"/>
      <c r="T31354" s="24"/>
      <c r="W31354" s="24"/>
      <c r="Z31354" s="24"/>
      <c r="AC31354" s="24"/>
      <c r="AI31354" s="24"/>
      <c r="AL31354" s="24"/>
      <c r="AO31354" s="24"/>
      <c r="AR31354" s="24"/>
      <c r="AU31354" s="24"/>
    </row>
    <row r="31355">
      <c r="J31355" s="18"/>
      <c r="N31355" s="24"/>
      <c r="Q31355" s="24"/>
      <c r="T31355" s="24"/>
      <c r="W31355" s="24"/>
      <c r="Z31355" s="24"/>
      <c r="AC31355" s="24"/>
      <c r="AI31355" s="24"/>
      <c r="AL31355" s="24"/>
      <c r="AO31355" s="24"/>
      <c r="AR31355" s="24"/>
      <c r="AU31355" s="24"/>
    </row>
    <row r="31356">
      <c r="J31356" s="18"/>
      <c r="N31356" s="24"/>
      <c r="Q31356" s="24"/>
      <c r="T31356" s="24"/>
      <c r="W31356" s="24"/>
      <c r="Z31356" s="24"/>
      <c r="AC31356" s="24"/>
      <c r="AI31356" s="24"/>
      <c r="AL31356" s="24"/>
      <c r="AO31356" s="24"/>
      <c r="AR31356" s="24"/>
      <c r="AU31356" s="24"/>
    </row>
    <row r="31357">
      <c r="J31357" s="18"/>
      <c r="N31357" s="24"/>
      <c r="Q31357" s="24"/>
      <c r="T31357" s="24"/>
      <c r="W31357" s="24"/>
      <c r="Z31357" s="24"/>
      <c r="AC31357" s="24"/>
      <c r="AI31357" s="24"/>
      <c r="AL31357" s="24"/>
      <c r="AO31357" s="24"/>
      <c r="AR31357" s="24"/>
      <c r="AU31357" s="24"/>
    </row>
    <row r="31358">
      <c r="J31358" s="18"/>
      <c r="N31358" s="24"/>
      <c r="Q31358" s="24"/>
      <c r="T31358" s="24"/>
      <c r="W31358" s="24"/>
      <c r="Z31358" s="24"/>
      <c r="AC31358" s="24"/>
      <c r="AI31358" s="24"/>
      <c r="AL31358" s="24"/>
      <c r="AO31358" s="24"/>
      <c r="AR31358" s="24"/>
      <c r="AU31358" s="24"/>
    </row>
    <row r="31359">
      <c r="J31359" s="18"/>
      <c r="N31359" s="24"/>
      <c r="Q31359" s="24"/>
      <c r="T31359" s="24"/>
      <c r="W31359" s="24"/>
      <c r="Z31359" s="24"/>
      <c r="AC31359" s="24"/>
      <c r="AI31359" s="24"/>
      <c r="AL31359" s="24"/>
      <c r="AO31359" s="24"/>
      <c r="AR31359" s="24"/>
      <c r="AU31359" s="24"/>
    </row>
    <row r="31360">
      <c r="J31360" s="18"/>
      <c r="N31360" s="24"/>
      <c r="Q31360" s="24"/>
      <c r="T31360" s="24"/>
      <c r="W31360" s="24"/>
      <c r="Z31360" s="24"/>
      <c r="AC31360" s="24"/>
      <c r="AI31360" s="24"/>
      <c r="AL31360" s="24"/>
      <c r="AO31360" s="24"/>
      <c r="AR31360" s="24"/>
      <c r="AU31360" s="24"/>
    </row>
    <row r="31361">
      <c r="J31361" s="18"/>
      <c r="N31361" s="24"/>
      <c r="Q31361" s="24"/>
      <c r="T31361" s="24"/>
      <c r="W31361" s="24"/>
      <c r="Z31361" s="24"/>
      <c r="AC31361" s="24"/>
      <c r="AI31361" s="24"/>
      <c r="AL31361" s="24"/>
      <c r="AO31361" s="24"/>
      <c r="AR31361" s="24"/>
      <c r="AU31361" s="24"/>
    </row>
    <row r="31362">
      <c r="J31362" s="18"/>
      <c r="N31362" s="24"/>
      <c r="Q31362" s="24"/>
      <c r="T31362" s="24"/>
      <c r="W31362" s="24"/>
      <c r="Z31362" s="24"/>
      <c r="AC31362" s="24"/>
      <c r="AI31362" s="24"/>
      <c r="AL31362" s="24"/>
      <c r="AO31362" s="24"/>
      <c r="AR31362" s="24"/>
      <c r="AU31362" s="24"/>
    </row>
    <row r="31363">
      <c r="J31363" s="18"/>
      <c r="N31363" s="24"/>
      <c r="Q31363" s="24"/>
      <c r="T31363" s="24"/>
      <c r="W31363" s="24"/>
      <c r="Z31363" s="24"/>
      <c r="AC31363" s="24"/>
      <c r="AI31363" s="24"/>
      <c r="AL31363" s="24"/>
      <c r="AO31363" s="24"/>
      <c r="AR31363" s="24"/>
      <c r="AU31363" s="24"/>
    </row>
    <row r="31364">
      <c r="J31364" s="18"/>
      <c r="N31364" s="24"/>
      <c r="Q31364" s="24"/>
      <c r="T31364" s="24"/>
      <c r="W31364" s="24"/>
      <c r="Z31364" s="24"/>
      <c r="AC31364" s="24"/>
      <c r="AI31364" s="24"/>
      <c r="AL31364" s="24"/>
      <c r="AO31364" s="24"/>
      <c r="AR31364" s="24"/>
      <c r="AU31364" s="24"/>
    </row>
    <row r="31365">
      <c r="J31365" s="18"/>
      <c r="N31365" s="24"/>
      <c r="Q31365" s="24"/>
      <c r="T31365" s="24"/>
      <c r="W31365" s="24"/>
      <c r="Z31365" s="24"/>
      <c r="AC31365" s="24"/>
      <c r="AI31365" s="24"/>
      <c r="AL31365" s="24"/>
      <c r="AO31365" s="24"/>
      <c r="AR31365" s="24"/>
      <c r="AU31365" s="24"/>
    </row>
    <row r="31366">
      <c r="J31366" s="18"/>
      <c r="N31366" s="24"/>
      <c r="Q31366" s="24"/>
      <c r="T31366" s="24"/>
      <c r="W31366" s="24"/>
      <c r="Z31366" s="24"/>
      <c r="AC31366" s="24"/>
      <c r="AI31366" s="24"/>
      <c r="AL31366" s="24"/>
      <c r="AO31366" s="24"/>
      <c r="AR31366" s="24"/>
      <c r="AU31366" s="24"/>
    </row>
    <row r="31367">
      <c r="J31367" s="18"/>
      <c r="N31367" s="24"/>
      <c r="Q31367" s="24"/>
      <c r="T31367" s="24"/>
      <c r="W31367" s="24"/>
      <c r="Z31367" s="24"/>
      <c r="AC31367" s="24"/>
      <c r="AI31367" s="24"/>
      <c r="AL31367" s="24"/>
      <c r="AO31367" s="24"/>
      <c r="AR31367" s="24"/>
      <c r="AU31367" s="24"/>
    </row>
    <row r="31368">
      <c r="J31368" s="18"/>
      <c r="N31368" s="24"/>
      <c r="Q31368" s="24"/>
      <c r="T31368" s="24"/>
      <c r="W31368" s="24"/>
      <c r="Z31368" s="24"/>
      <c r="AC31368" s="24"/>
      <c r="AI31368" s="24"/>
      <c r="AL31368" s="24"/>
      <c r="AO31368" s="24"/>
      <c r="AR31368" s="24"/>
      <c r="AU31368" s="24"/>
    </row>
    <row r="31369">
      <c r="J31369" s="18"/>
      <c r="N31369" s="24"/>
      <c r="Q31369" s="24"/>
      <c r="T31369" s="24"/>
      <c r="W31369" s="24"/>
      <c r="Z31369" s="24"/>
      <c r="AC31369" s="24"/>
      <c r="AI31369" s="24"/>
      <c r="AL31369" s="24"/>
      <c r="AO31369" s="24"/>
      <c r="AR31369" s="24"/>
      <c r="AU31369" s="24"/>
    </row>
    <row r="31370">
      <c r="J31370" s="18"/>
      <c r="N31370" s="24"/>
      <c r="Q31370" s="24"/>
      <c r="T31370" s="24"/>
      <c r="W31370" s="24"/>
      <c r="Z31370" s="24"/>
      <c r="AC31370" s="24"/>
      <c r="AI31370" s="24"/>
      <c r="AL31370" s="24"/>
      <c r="AO31370" s="24"/>
      <c r="AR31370" s="24"/>
      <c r="AU31370" s="24"/>
    </row>
    <row r="31371">
      <c r="J31371" s="18"/>
      <c r="N31371" s="24"/>
      <c r="Q31371" s="24"/>
      <c r="T31371" s="24"/>
      <c r="W31371" s="24"/>
      <c r="Z31371" s="24"/>
      <c r="AC31371" s="24"/>
      <c r="AI31371" s="24"/>
      <c r="AL31371" s="24"/>
      <c r="AO31371" s="24"/>
      <c r="AR31371" s="24"/>
      <c r="AU31371" s="24"/>
    </row>
    <row r="31372">
      <c r="J31372" s="18"/>
      <c r="N31372" s="24"/>
      <c r="Q31372" s="24"/>
      <c r="T31372" s="24"/>
      <c r="W31372" s="24"/>
      <c r="Z31372" s="24"/>
      <c r="AC31372" s="24"/>
      <c r="AI31372" s="24"/>
      <c r="AL31372" s="24"/>
      <c r="AO31372" s="24"/>
      <c r="AR31372" s="24"/>
      <c r="AU31372" s="24"/>
    </row>
    <row r="31373">
      <c r="J31373" s="18"/>
      <c r="N31373" s="24"/>
      <c r="Q31373" s="24"/>
      <c r="T31373" s="24"/>
      <c r="W31373" s="24"/>
      <c r="Z31373" s="24"/>
      <c r="AC31373" s="24"/>
      <c r="AI31373" s="24"/>
      <c r="AL31373" s="24"/>
      <c r="AO31373" s="24"/>
      <c r="AR31373" s="24"/>
      <c r="AU31373" s="24"/>
    </row>
    <row r="31374">
      <c r="J31374" s="18"/>
      <c r="N31374" s="24"/>
      <c r="Q31374" s="24"/>
      <c r="T31374" s="24"/>
      <c r="W31374" s="24"/>
      <c r="Z31374" s="24"/>
      <c r="AC31374" s="24"/>
      <c r="AI31374" s="24"/>
      <c r="AL31374" s="24"/>
      <c r="AO31374" s="24"/>
      <c r="AR31374" s="24"/>
      <c r="AU31374" s="24"/>
    </row>
    <row r="31375">
      <c r="J31375" s="18"/>
      <c r="N31375" s="24"/>
      <c r="Q31375" s="24"/>
      <c r="T31375" s="24"/>
      <c r="W31375" s="24"/>
      <c r="Z31375" s="24"/>
      <c r="AC31375" s="24"/>
      <c r="AI31375" s="24"/>
      <c r="AL31375" s="24"/>
      <c r="AO31375" s="24"/>
      <c r="AR31375" s="24"/>
      <c r="AU31375" s="24"/>
    </row>
    <row r="31376">
      <c r="J31376" s="18"/>
      <c r="N31376" s="24"/>
      <c r="Q31376" s="24"/>
      <c r="T31376" s="24"/>
      <c r="W31376" s="24"/>
      <c r="Z31376" s="24"/>
      <c r="AC31376" s="24"/>
      <c r="AI31376" s="24"/>
      <c r="AL31376" s="24"/>
      <c r="AO31376" s="24"/>
      <c r="AR31376" s="24"/>
      <c r="AU31376" s="24"/>
    </row>
    <row r="31377">
      <c r="J31377" s="18"/>
      <c r="N31377" s="24"/>
      <c r="Q31377" s="24"/>
      <c r="T31377" s="24"/>
      <c r="W31377" s="24"/>
      <c r="Z31377" s="24"/>
      <c r="AC31377" s="24"/>
      <c r="AI31377" s="24"/>
      <c r="AL31377" s="24"/>
      <c r="AO31377" s="24"/>
      <c r="AR31377" s="24"/>
      <c r="AU31377" s="24"/>
    </row>
    <row r="31378">
      <c r="J31378" s="18"/>
      <c r="N31378" s="24"/>
      <c r="Q31378" s="24"/>
      <c r="T31378" s="24"/>
      <c r="W31378" s="24"/>
      <c r="Z31378" s="24"/>
      <c r="AC31378" s="24"/>
      <c r="AI31378" s="24"/>
      <c r="AL31378" s="24"/>
      <c r="AO31378" s="24"/>
      <c r="AR31378" s="24"/>
      <c r="AU31378" s="24"/>
    </row>
    <row r="31379">
      <c r="J31379" s="18"/>
      <c r="N31379" s="24"/>
      <c r="Q31379" s="24"/>
      <c r="T31379" s="24"/>
      <c r="W31379" s="24"/>
      <c r="Z31379" s="24"/>
      <c r="AC31379" s="24"/>
      <c r="AI31379" s="24"/>
      <c r="AL31379" s="24"/>
      <c r="AO31379" s="24"/>
      <c r="AR31379" s="24"/>
      <c r="AU31379" s="24"/>
    </row>
    <row r="31380">
      <c r="J31380" s="18"/>
      <c r="N31380" s="24"/>
      <c r="Q31380" s="24"/>
      <c r="T31380" s="24"/>
      <c r="W31380" s="24"/>
      <c r="Z31380" s="24"/>
      <c r="AC31380" s="24"/>
      <c r="AI31380" s="24"/>
      <c r="AL31380" s="24"/>
      <c r="AO31380" s="24"/>
      <c r="AR31380" s="24"/>
      <c r="AU31380" s="24"/>
    </row>
    <row r="31381">
      <c r="J31381" s="18"/>
      <c r="N31381" s="24"/>
      <c r="Q31381" s="24"/>
      <c r="T31381" s="24"/>
      <c r="W31381" s="24"/>
      <c r="Z31381" s="24"/>
      <c r="AC31381" s="24"/>
      <c r="AI31381" s="24"/>
      <c r="AL31381" s="24"/>
      <c r="AO31381" s="24"/>
      <c r="AR31381" s="24"/>
      <c r="AU31381" s="24"/>
    </row>
    <row r="31382">
      <c r="J31382" s="18"/>
      <c r="N31382" s="24"/>
      <c r="Q31382" s="24"/>
      <c r="T31382" s="24"/>
      <c r="W31382" s="24"/>
      <c r="Z31382" s="24"/>
      <c r="AC31382" s="24"/>
      <c r="AI31382" s="24"/>
      <c r="AL31382" s="24"/>
      <c r="AO31382" s="24"/>
      <c r="AR31382" s="24"/>
      <c r="AU31382" s="24"/>
    </row>
    <row r="31383">
      <c r="J31383" s="18"/>
      <c r="N31383" s="24"/>
      <c r="Q31383" s="24"/>
      <c r="T31383" s="24"/>
      <c r="W31383" s="24"/>
      <c r="Z31383" s="24"/>
      <c r="AC31383" s="24"/>
      <c r="AI31383" s="24"/>
      <c r="AL31383" s="24"/>
      <c r="AO31383" s="24"/>
      <c r="AR31383" s="24"/>
      <c r="AU31383" s="24"/>
    </row>
    <row r="31384">
      <c r="J31384" s="18"/>
      <c r="N31384" s="24"/>
      <c r="Q31384" s="24"/>
      <c r="T31384" s="24"/>
      <c r="W31384" s="24"/>
      <c r="Z31384" s="24"/>
      <c r="AC31384" s="24"/>
      <c r="AI31384" s="24"/>
      <c r="AL31384" s="24"/>
      <c r="AO31384" s="24"/>
      <c r="AR31384" s="24"/>
      <c r="AU31384" s="24"/>
    </row>
    <row r="31385">
      <c r="J31385" s="18"/>
      <c r="N31385" s="24"/>
      <c r="Q31385" s="24"/>
      <c r="T31385" s="24"/>
      <c r="W31385" s="24"/>
      <c r="Z31385" s="24"/>
      <c r="AC31385" s="24"/>
      <c r="AI31385" s="24"/>
      <c r="AL31385" s="24"/>
      <c r="AO31385" s="24"/>
      <c r="AR31385" s="24"/>
      <c r="AU31385" s="24"/>
    </row>
    <row r="31386">
      <c r="J31386" s="18"/>
      <c r="N31386" s="24"/>
      <c r="Q31386" s="24"/>
      <c r="T31386" s="24"/>
      <c r="W31386" s="24"/>
      <c r="Z31386" s="24"/>
      <c r="AC31386" s="24"/>
      <c r="AI31386" s="24"/>
      <c r="AL31386" s="24"/>
      <c r="AO31386" s="24"/>
      <c r="AR31386" s="24"/>
      <c r="AU31386" s="24"/>
    </row>
    <row r="31387">
      <c r="J31387" s="18"/>
      <c r="N31387" s="24"/>
      <c r="Q31387" s="24"/>
      <c r="T31387" s="24"/>
      <c r="W31387" s="24"/>
      <c r="Z31387" s="24"/>
      <c r="AC31387" s="24"/>
      <c r="AI31387" s="24"/>
      <c r="AL31387" s="24"/>
      <c r="AO31387" s="24"/>
      <c r="AR31387" s="24"/>
      <c r="AU31387" s="24"/>
    </row>
    <row r="31388">
      <c r="J31388" s="18"/>
      <c r="N31388" s="24"/>
      <c r="Q31388" s="24"/>
      <c r="T31388" s="24"/>
      <c r="W31388" s="24"/>
      <c r="Z31388" s="24"/>
      <c r="AC31388" s="24"/>
      <c r="AI31388" s="24"/>
      <c r="AL31388" s="24"/>
      <c r="AO31388" s="24"/>
      <c r="AR31388" s="24"/>
      <c r="AU31388" s="24"/>
    </row>
    <row r="31389">
      <c r="J31389" s="18"/>
      <c r="N31389" s="24"/>
      <c r="Q31389" s="24"/>
      <c r="T31389" s="24"/>
      <c r="W31389" s="24"/>
      <c r="Z31389" s="24"/>
      <c r="AC31389" s="24"/>
      <c r="AI31389" s="24"/>
      <c r="AL31389" s="24"/>
      <c r="AO31389" s="24"/>
      <c r="AR31389" s="24"/>
      <c r="AU31389" s="24"/>
    </row>
    <row r="31390">
      <c r="J31390" s="18"/>
      <c r="N31390" s="24"/>
      <c r="Q31390" s="24"/>
      <c r="T31390" s="24"/>
      <c r="W31390" s="24"/>
      <c r="Z31390" s="24"/>
      <c r="AC31390" s="24"/>
      <c r="AI31390" s="24"/>
      <c r="AL31390" s="24"/>
      <c r="AO31390" s="24"/>
      <c r="AR31390" s="24"/>
      <c r="AU31390" s="24"/>
    </row>
    <row r="31391">
      <c r="J31391" s="18"/>
      <c r="N31391" s="24"/>
      <c r="Q31391" s="24"/>
      <c r="T31391" s="24"/>
      <c r="W31391" s="24"/>
      <c r="Z31391" s="24"/>
      <c r="AC31391" s="24"/>
      <c r="AI31391" s="24"/>
      <c r="AL31391" s="24"/>
      <c r="AO31391" s="24"/>
      <c r="AR31391" s="24"/>
      <c r="AU31391" s="24"/>
    </row>
    <row r="31392">
      <c r="J31392" s="18"/>
      <c r="N31392" s="24"/>
      <c r="Q31392" s="24"/>
      <c r="T31392" s="24"/>
      <c r="W31392" s="24"/>
      <c r="Z31392" s="24"/>
      <c r="AC31392" s="24"/>
      <c r="AI31392" s="24"/>
      <c r="AL31392" s="24"/>
      <c r="AO31392" s="24"/>
      <c r="AR31392" s="24"/>
      <c r="AU31392" s="24"/>
    </row>
    <row r="31393">
      <c r="J31393" s="18"/>
      <c r="N31393" s="24"/>
      <c r="Q31393" s="24"/>
      <c r="T31393" s="24"/>
      <c r="W31393" s="24"/>
      <c r="Z31393" s="24"/>
      <c r="AC31393" s="24"/>
      <c r="AI31393" s="24"/>
      <c r="AL31393" s="24"/>
      <c r="AO31393" s="24"/>
      <c r="AR31393" s="24"/>
      <c r="AU31393" s="24"/>
    </row>
    <row r="31394">
      <c r="J31394" s="18"/>
      <c r="N31394" s="24"/>
      <c r="Q31394" s="24"/>
      <c r="T31394" s="24"/>
      <c r="W31394" s="24"/>
      <c r="Z31394" s="24"/>
      <c r="AC31394" s="24"/>
      <c r="AI31394" s="24"/>
      <c r="AL31394" s="24"/>
      <c r="AO31394" s="24"/>
      <c r="AR31394" s="24"/>
      <c r="AU31394" s="24"/>
    </row>
    <row r="31395">
      <c r="J31395" s="18"/>
      <c r="N31395" s="24"/>
      <c r="Q31395" s="24"/>
      <c r="T31395" s="24"/>
      <c r="W31395" s="24"/>
      <c r="Z31395" s="24"/>
      <c r="AC31395" s="24"/>
      <c r="AI31395" s="24"/>
      <c r="AL31395" s="24"/>
      <c r="AO31395" s="24"/>
      <c r="AR31395" s="24"/>
      <c r="AU31395" s="24"/>
    </row>
    <row r="31396">
      <c r="J31396" s="18"/>
      <c r="N31396" s="24"/>
      <c r="Q31396" s="24"/>
      <c r="T31396" s="24"/>
      <c r="W31396" s="24"/>
      <c r="Z31396" s="24"/>
      <c r="AC31396" s="24"/>
      <c r="AI31396" s="24"/>
      <c r="AL31396" s="24"/>
      <c r="AO31396" s="24"/>
      <c r="AR31396" s="24"/>
      <c r="AU31396" s="24"/>
    </row>
    <row r="31397">
      <c r="J31397" s="18"/>
      <c r="N31397" s="24"/>
      <c r="Q31397" s="24"/>
      <c r="T31397" s="24"/>
      <c r="W31397" s="24"/>
      <c r="Z31397" s="24"/>
      <c r="AC31397" s="24"/>
      <c r="AI31397" s="24"/>
      <c r="AL31397" s="24"/>
      <c r="AO31397" s="24"/>
      <c r="AR31397" s="24"/>
      <c r="AU31397" s="24"/>
    </row>
    <row r="31398">
      <c r="J31398" s="18"/>
      <c r="N31398" s="24"/>
      <c r="Q31398" s="24"/>
      <c r="T31398" s="24"/>
      <c r="W31398" s="24"/>
      <c r="Z31398" s="24"/>
      <c r="AC31398" s="24"/>
      <c r="AI31398" s="24"/>
      <c r="AL31398" s="24"/>
      <c r="AO31398" s="24"/>
      <c r="AR31398" s="24"/>
      <c r="AU31398" s="24"/>
    </row>
    <row r="31399">
      <c r="J31399" s="18"/>
      <c r="N31399" s="24"/>
      <c r="Q31399" s="24"/>
      <c r="T31399" s="24"/>
      <c r="W31399" s="24"/>
      <c r="Z31399" s="24"/>
      <c r="AC31399" s="24"/>
      <c r="AI31399" s="24"/>
      <c r="AL31399" s="24"/>
      <c r="AO31399" s="24"/>
      <c r="AR31399" s="24"/>
      <c r="AU31399" s="24"/>
    </row>
    <row r="31400">
      <c r="J31400" s="18"/>
      <c r="N31400" s="24"/>
      <c r="Q31400" s="24"/>
      <c r="T31400" s="24"/>
      <c r="W31400" s="24"/>
      <c r="Z31400" s="24"/>
      <c r="AC31400" s="24"/>
      <c r="AI31400" s="24"/>
      <c r="AL31400" s="24"/>
      <c r="AO31400" s="24"/>
      <c r="AR31400" s="24"/>
      <c r="AU31400" s="24"/>
    </row>
    <row r="31401">
      <c r="J31401" s="18"/>
      <c r="N31401" s="24"/>
      <c r="Q31401" s="24"/>
      <c r="T31401" s="24"/>
      <c r="W31401" s="24"/>
      <c r="Z31401" s="24"/>
      <c r="AC31401" s="24"/>
      <c r="AI31401" s="24"/>
      <c r="AL31401" s="24"/>
      <c r="AO31401" s="24"/>
      <c r="AR31401" s="24"/>
      <c r="AU31401" s="24"/>
    </row>
    <row r="31402">
      <c r="J31402" s="18"/>
      <c r="N31402" s="24"/>
      <c r="Q31402" s="24"/>
      <c r="T31402" s="24"/>
      <c r="W31402" s="24"/>
      <c r="Z31402" s="24"/>
      <c r="AC31402" s="24"/>
      <c r="AI31402" s="24"/>
      <c r="AL31402" s="24"/>
      <c r="AO31402" s="24"/>
      <c r="AR31402" s="24"/>
      <c r="AU31402" s="24"/>
    </row>
    <row r="31403">
      <c r="J31403" s="18"/>
      <c r="N31403" s="24"/>
      <c r="Q31403" s="24"/>
      <c r="T31403" s="24"/>
      <c r="W31403" s="24"/>
      <c r="Z31403" s="24"/>
      <c r="AC31403" s="24"/>
      <c r="AI31403" s="24"/>
      <c r="AL31403" s="24"/>
      <c r="AO31403" s="24"/>
      <c r="AR31403" s="24"/>
      <c r="AU31403" s="24"/>
    </row>
    <row r="31404">
      <c r="J31404" s="18"/>
      <c r="N31404" s="24"/>
      <c r="Q31404" s="24"/>
      <c r="T31404" s="24"/>
      <c r="W31404" s="24"/>
      <c r="Z31404" s="24"/>
      <c r="AC31404" s="24"/>
      <c r="AI31404" s="24"/>
      <c r="AL31404" s="24"/>
      <c r="AO31404" s="24"/>
      <c r="AR31404" s="24"/>
      <c r="AU31404" s="24"/>
    </row>
    <row r="31405">
      <c r="J31405" s="18"/>
      <c r="N31405" s="24"/>
      <c r="Q31405" s="24"/>
      <c r="T31405" s="24"/>
      <c r="W31405" s="24"/>
      <c r="Z31405" s="24"/>
      <c r="AC31405" s="24"/>
      <c r="AI31405" s="24"/>
      <c r="AL31405" s="24"/>
      <c r="AO31405" s="24"/>
      <c r="AR31405" s="24"/>
      <c r="AU31405" s="24"/>
    </row>
    <row r="31406">
      <c r="J31406" s="18"/>
      <c r="N31406" s="24"/>
      <c r="Q31406" s="24"/>
      <c r="T31406" s="24"/>
      <c r="W31406" s="24"/>
      <c r="Z31406" s="24"/>
      <c r="AC31406" s="24"/>
      <c r="AI31406" s="24"/>
      <c r="AL31406" s="24"/>
      <c r="AO31406" s="24"/>
      <c r="AR31406" s="24"/>
      <c r="AU31406" s="24"/>
    </row>
    <row r="31407">
      <c r="J31407" s="18"/>
      <c r="N31407" s="24"/>
      <c r="Q31407" s="24"/>
      <c r="T31407" s="24"/>
      <c r="W31407" s="24"/>
      <c r="Z31407" s="24"/>
      <c r="AC31407" s="24"/>
      <c r="AI31407" s="24"/>
      <c r="AL31407" s="24"/>
      <c r="AO31407" s="24"/>
      <c r="AR31407" s="24"/>
      <c r="AU31407" s="24"/>
    </row>
    <row r="31408">
      <c r="J31408" s="18"/>
      <c r="N31408" s="24"/>
      <c r="Q31408" s="24"/>
      <c r="T31408" s="24"/>
      <c r="W31408" s="24"/>
      <c r="Z31408" s="24"/>
      <c r="AC31408" s="24"/>
      <c r="AI31408" s="24"/>
      <c r="AL31408" s="24"/>
      <c r="AO31408" s="24"/>
      <c r="AR31408" s="24"/>
      <c r="AU31408" s="24"/>
    </row>
    <row r="31409">
      <c r="J31409" s="18"/>
      <c r="N31409" s="24"/>
      <c r="Q31409" s="24"/>
      <c r="T31409" s="24"/>
      <c r="W31409" s="24"/>
      <c r="Z31409" s="24"/>
      <c r="AC31409" s="24"/>
      <c r="AI31409" s="24"/>
      <c r="AL31409" s="24"/>
      <c r="AO31409" s="24"/>
      <c r="AR31409" s="24"/>
      <c r="AU31409" s="24"/>
    </row>
    <row r="31410">
      <c r="J31410" s="18"/>
      <c r="N31410" s="24"/>
      <c r="Q31410" s="24"/>
      <c r="T31410" s="24"/>
      <c r="W31410" s="24"/>
      <c r="Z31410" s="24"/>
      <c r="AC31410" s="24"/>
      <c r="AI31410" s="24"/>
      <c r="AL31410" s="24"/>
      <c r="AO31410" s="24"/>
      <c r="AR31410" s="24"/>
      <c r="AU31410" s="24"/>
    </row>
    <row r="31411">
      <c r="J31411" s="18"/>
      <c r="N31411" s="24"/>
      <c r="Q31411" s="24"/>
      <c r="T31411" s="24"/>
      <c r="W31411" s="24"/>
      <c r="Z31411" s="24"/>
      <c r="AC31411" s="24"/>
      <c r="AI31411" s="24"/>
      <c r="AL31411" s="24"/>
      <c r="AO31411" s="24"/>
      <c r="AR31411" s="24"/>
      <c r="AU31411" s="24"/>
    </row>
    <row r="31412">
      <c r="J31412" s="18"/>
      <c r="N31412" s="24"/>
      <c r="Q31412" s="24"/>
      <c r="T31412" s="24"/>
      <c r="W31412" s="24"/>
      <c r="Z31412" s="24"/>
      <c r="AC31412" s="24"/>
      <c r="AI31412" s="24"/>
      <c r="AL31412" s="24"/>
      <c r="AO31412" s="24"/>
      <c r="AR31412" s="24"/>
      <c r="AU31412" s="24"/>
    </row>
    <row r="31413">
      <c r="J31413" s="18"/>
      <c r="N31413" s="24"/>
      <c r="Q31413" s="24"/>
      <c r="T31413" s="24"/>
      <c r="W31413" s="24"/>
      <c r="Z31413" s="24"/>
      <c r="AC31413" s="24"/>
      <c r="AI31413" s="24"/>
      <c r="AL31413" s="24"/>
      <c r="AO31413" s="24"/>
      <c r="AR31413" s="24"/>
      <c r="AU31413" s="24"/>
    </row>
    <row r="31414">
      <c r="J31414" s="18"/>
      <c r="N31414" s="24"/>
      <c r="Q31414" s="24"/>
      <c r="T31414" s="24"/>
      <c r="W31414" s="24"/>
      <c r="Z31414" s="24"/>
      <c r="AC31414" s="24"/>
      <c r="AI31414" s="24"/>
      <c r="AL31414" s="24"/>
      <c r="AO31414" s="24"/>
      <c r="AR31414" s="24"/>
      <c r="AU31414" s="24"/>
    </row>
    <row r="31415">
      <c r="J31415" s="18"/>
      <c r="N31415" s="24"/>
      <c r="Q31415" s="24"/>
      <c r="T31415" s="24"/>
      <c r="W31415" s="24"/>
      <c r="Z31415" s="24"/>
      <c r="AC31415" s="24"/>
      <c r="AI31415" s="24"/>
      <c r="AL31415" s="24"/>
      <c r="AO31415" s="24"/>
      <c r="AR31415" s="24"/>
      <c r="AU31415" s="24"/>
    </row>
    <row r="31416">
      <c r="J31416" s="18"/>
      <c r="N31416" s="24"/>
      <c r="Q31416" s="24"/>
      <c r="T31416" s="24"/>
      <c r="W31416" s="24"/>
      <c r="Z31416" s="24"/>
      <c r="AC31416" s="24"/>
      <c r="AI31416" s="24"/>
      <c r="AL31416" s="24"/>
      <c r="AO31416" s="24"/>
      <c r="AR31416" s="24"/>
      <c r="AU31416" s="24"/>
    </row>
    <row r="31417">
      <c r="J31417" s="18"/>
      <c r="N31417" s="24"/>
      <c r="Q31417" s="24"/>
      <c r="T31417" s="24"/>
      <c r="W31417" s="24"/>
      <c r="Z31417" s="24"/>
      <c r="AC31417" s="24"/>
      <c r="AI31417" s="24"/>
      <c r="AL31417" s="24"/>
      <c r="AO31417" s="24"/>
      <c r="AR31417" s="24"/>
      <c r="AU31417" s="24"/>
    </row>
    <row r="31418">
      <c r="J31418" s="18"/>
      <c r="N31418" s="24"/>
      <c r="Q31418" s="24"/>
      <c r="T31418" s="24"/>
      <c r="W31418" s="24"/>
      <c r="Z31418" s="24"/>
      <c r="AC31418" s="24"/>
      <c r="AI31418" s="24"/>
      <c r="AL31418" s="24"/>
      <c r="AO31418" s="24"/>
      <c r="AR31418" s="24"/>
      <c r="AU31418" s="24"/>
    </row>
    <row r="31419">
      <c r="J31419" s="18"/>
      <c r="N31419" s="24"/>
      <c r="Q31419" s="24"/>
      <c r="T31419" s="24"/>
      <c r="W31419" s="24"/>
      <c r="Z31419" s="24"/>
      <c r="AC31419" s="24"/>
      <c r="AI31419" s="24"/>
      <c r="AL31419" s="24"/>
      <c r="AO31419" s="24"/>
      <c r="AR31419" s="24"/>
      <c r="AU31419" s="24"/>
    </row>
    <row r="31420">
      <c r="J31420" s="18"/>
      <c r="N31420" s="24"/>
      <c r="Q31420" s="24"/>
      <c r="T31420" s="24"/>
      <c r="W31420" s="24"/>
      <c r="Z31420" s="24"/>
      <c r="AC31420" s="24"/>
      <c r="AI31420" s="24"/>
      <c r="AL31420" s="24"/>
      <c r="AO31420" s="24"/>
      <c r="AR31420" s="24"/>
      <c r="AU31420" s="24"/>
    </row>
    <row r="31421">
      <c r="J31421" s="18"/>
      <c r="N31421" s="24"/>
      <c r="Q31421" s="24"/>
      <c r="T31421" s="24"/>
      <c r="W31421" s="24"/>
      <c r="Z31421" s="24"/>
      <c r="AC31421" s="24"/>
      <c r="AI31421" s="24"/>
      <c r="AL31421" s="24"/>
      <c r="AO31421" s="24"/>
      <c r="AR31421" s="24"/>
      <c r="AU31421" s="24"/>
    </row>
    <row r="31422">
      <c r="J31422" s="18"/>
      <c r="N31422" s="24"/>
      <c r="Q31422" s="24"/>
      <c r="T31422" s="24"/>
      <c r="W31422" s="24"/>
      <c r="Z31422" s="24"/>
      <c r="AC31422" s="24"/>
      <c r="AI31422" s="24"/>
      <c r="AL31422" s="24"/>
      <c r="AO31422" s="24"/>
      <c r="AR31422" s="24"/>
      <c r="AU31422" s="24"/>
    </row>
    <row r="31423">
      <c r="J31423" s="18"/>
      <c r="N31423" s="24"/>
      <c r="Q31423" s="24"/>
      <c r="T31423" s="24"/>
      <c r="W31423" s="24"/>
      <c r="Z31423" s="24"/>
      <c r="AC31423" s="24"/>
      <c r="AI31423" s="24"/>
      <c r="AL31423" s="24"/>
      <c r="AO31423" s="24"/>
      <c r="AR31423" s="24"/>
      <c r="AU31423" s="24"/>
    </row>
    <row r="31424">
      <c r="J31424" s="18"/>
      <c r="N31424" s="24"/>
      <c r="Q31424" s="24"/>
      <c r="T31424" s="24"/>
      <c r="W31424" s="24"/>
      <c r="Z31424" s="24"/>
      <c r="AC31424" s="24"/>
      <c r="AI31424" s="24"/>
      <c r="AL31424" s="24"/>
      <c r="AO31424" s="24"/>
      <c r="AR31424" s="24"/>
      <c r="AU31424" s="24"/>
    </row>
    <row r="31425">
      <c r="J31425" s="18"/>
      <c r="N31425" s="24"/>
      <c r="Q31425" s="24"/>
      <c r="T31425" s="24"/>
      <c r="W31425" s="24"/>
      <c r="Z31425" s="24"/>
      <c r="AC31425" s="24"/>
      <c r="AI31425" s="24"/>
      <c r="AL31425" s="24"/>
      <c r="AO31425" s="24"/>
      <c r="AR31425" s="24"/>
      <c r="AU31425" s="24"/>
    </row>
    <row r="31426">
      <c r="J31426" s="18"/>
      <c r="N31426" s="24"/>
      <c r="Q31426" s="24"/>
      <c r="T31426" s="24"/>
      <c r="W31426" s="24"/>
      <c r="Z31426" s="24"/>
      <c r="AC31426" s="24"/>
      <c r="AI31426" s="24"/>
      <c r="AL31426" s="24"/>
      <c r="AO31426" s="24"/>
      <c r="AR31426" s="24"/>
      <c r="AU31426" s="24"/>
    </row>
    <row r="31427">
      <c r="J31427" s="18"/>
      <c r="N31427" s="24"/>
      <c r="Q31427" s="24"/>
      <c r="T31427" s="24"/>
      <c r="W31427" s="24"/>
      <c r="Z31427" s="24"/>
      <c r="AC31427" s="24"/>
      <c r="AI31427" s="24"/>
      <c r="AL31427" s="24"/>
      <c r="AO31427" s="24"/>
      <c r="AR31427" s="24"/>
      <c r="AU31427" s="24"/>
    </row>
    <row r="31428">
      <c r="J31428" s="18"/>
      <c r="N31428" s="24"/>
      <c r="Q31428" s="24"/>
      <c r="T31428" s="24"/>
      <c r="W31428" s="24"/>
      <c r="Z31428" s="24"/>
      <c r="AC31428" s="24"/>
      <c r="AI31428" s="24"/>
      <c r="AL31428" s="24"/>
      <c r="AO31428" s="24"/>
      <c r="AR31428" s="24"/>
      <c r="AU31428" s="24"/>
    </row>
    <row r="31429">
      <c r="J31429" s="18"/>
      <c r="N31429" s="24"/>
      <c r="Q31429" s="24"/>
      <c r="T31429" s="24"/>
      <c r="W31429" s="24"/>
      <c r="Z31429" s="24"/>
      <c r="AC31429" s="24"/>
      <c r="AI31429" s="24"/>
      <c r="AL31429" s="24"/>
      <c r="AO31429" s="24"/>
      <c r="AR31429" s="24"/>
      <c r="AU31429" s="24"/>
    </row>
    <row r="31430">
      <c r="J31430" s="18"/>
      <c r="N31430" s="24"/>
      <c r="Q31430" s="24"/>
      <c r="T31430" s="24"/>
      <c r="W31430" s="24"/>
      <c r="Z31430" s="24"/>
      <c r="AC31430" s="24"/>
      <c r="AI31430" s="24"/>
      <c r="AL31430" s="24"/>
      <c r="AO31430" s="24"/>
      <c r="AR31430" s="24"/>
      <c r="AU31430" s="24"/>
    </row>
    <row r="31431">
      <c r="J31431" s="18"/>
      <c r="N31431" s="24"/>
      <c r="Q31431" s="24"/>
      <c r="T31431" s="24"/>
      <c r="W31431" s="24"/>
      <c r="Z31431" s="24"/>
      <c r="AC31431" s="24"/>
      <c r="AI31431" s="24"/>
      <c r="AL31431" s="24"/>
      <c r="AO31431" s="24"/>
      <c r="AR31431" s="24"/>
      <c r="AU31431" s="24"/>
    </row>
    <row r="31432">
      <c r="J31432" s="18"/>
      <c r="N31432" s="24"/>
      <c r="Q31432" s="24"/>
      <c r="T31432" s="24"/>
      <c r="W31432" s="24"/>
      <c r="Z31432" s="24"/>
      <c r="AC31432" s="24"/>
      <c r="AI31432" s="24"/>
      <c r="AL31432" s="24"/>
      <c r="AO31432" s="24"/>
      <c r="AR31432" s="24"/>
      <c r="AU31432" s="24"/>
    </row>
    <row r="31433">
      <c r="J31433" s="18"/>
      <c r="N31433" s="24"/>
      <c r="Q31433" s="24"/>
      <c r="T31433" s="24"/>
      <c r="W31433" s="24"/>
      <c r="Z31433" s="24"/>
      <c r="AC31433" s="24"/>
      <c r="AI31433" s="24"/>
      <c r="AL31433" s="24"/>
      <c r="AO31433" s="24"/>
      <c r="AR31433" s="24"/>
      <c r="AU31433" s="24"/>
    </row>
    <row r="31434">
      <c r="J31434" s="18"/>
      <c r="N31434" s="24"/>
      <c r="Q31434" s="24"/>
      <c r="T31434" s="24"/>
      <c r="W31434" s="24"/>
      <c r="Z31434" s="24"/>
      <c r="AC31434" s="24"/>
      <c r="AI31434" s="24"/>
      <c r="AL31434" s="24"/>
      <c r="AO31434" s="24"/>
      <c r="AR31434" s="24"/>
      <c r="AU31434" s="24"/>
    </row>
    <row r="31435">
      <c r="J31435" s="18"/>
      <c r="N31435" s="24"/>
      <c r="Q31435" s="24"/>
      <c r="T31435" s="24"/>
      <c r="W31435" s="24"/>
      <c r="Z31435" s="24"/>
      <c r="AC31435" s="24"/>
      <c r="AI31435" s="24"/>
      <c r="AL31435" s="24"/>
      <c r="AO31435" s="24"/>
      <c r="AR31435" s="24"/>
      <c r="AU31435" s="24"/>
    </row>
    <row r="31436">
      <c r="J31436" s="18"/>
      <c r="N31436" s="24"/>
      <c r="Q31436" s="24"/>
      <c r="T31436" s="24"/>
      <c r="W31436" s="24"/>
      <c r="Z31436" s="24"/>
      <c r="AC31436" s="24"/>
      <c r="AI31436" s="24"/>
      <c r="AL31436" s="24"/>
      <c r="AO31436" s="24"/>
      <c r="AR31436" s="24"/>
      <c r="AU31436" s="24"/>
    </row>
    <row r="31437">
      <c r="J31437" s="18"/>
      <c r="N31437" s="24"/>
      <c r="Q31437" s="24"/>
      <c r="T31437" s="24"/>
      <c r="W31437" s="24"/>
      <c r="Z31437" s="24"/>
      <c r="AC31437" s="24"/>
      <c r="AI31437" s="24"/>
      <c r="AL31437" s="24"/>
      <c r="AO31437" s="24"/>
      <c r="AR31437" s="24"/>
      <c r="AU31437" s="24"/>
    </row>
    <row r="31438">
      <c r="J31438" s="18"/>
      <c r="N31438" s="24"/>
      <c r="Q31438" s="24"/>
      <c r="T31438" s="24"/>
      <c r="W31438" s="24"/>
      <c r="Z31438" s="24"/>
      <c r="AC31438" s="24"/>
      <c r="AI31438" s="24"/>
      <c r="AL31438" s="24"/>
      <c r="AO31438" s="24"/>
      <c r="AR31438" s="24"/>
      <c r="AU31438" s="24"/>
    </row>
    <row r="31439">
      <c r="J31439" s="18"/>
      <c r="N31439" s="24"/>
      <c r="Q31439" s="24"/>
      <c r="T31439" s="24"/>
      <c r="W31439" s="24"/>
      <c r="Z31439" s="24"/>
      <c r="AC31439" s="24"/>
      <c r="AI31439" s="24"/>
      <c r="AL31439" s="24"/>
      <c r="AO31439" s="24"/>
      <c r="AR31439" s="24"/>
      <c r="AU31439" s="24"/>
    </row>
    <row r="31440">
      <c r="J31440" s="18"/>
      <c r="N31440" s="24"/>
      <c r="Q31440" s="24"/>
      <c r="T31440" s="24"/>
      <c r="W31440" s="24"/>
      <c r="Z31440" s="24"/>
      <c r="AC31440" s="24"/>
      <c r="AI31440" s="24"/>
      <c r="AL31440" s="24"/>
      <c r="AO31440" s="24"/>
      <c r="AR31440" s="24"/>
      <c r="AU31440" s="24"/>
    </row>
    <row r="31441">
      <c r="J31441" s="18"/>
      <c r="N31441" s="24"/>
      <c r="Q31441" s="24"/>
      <c r="T31441" s="24"/>
      <c r="W31441" s="24"/>
      <c r="Z31441" s="24"/>
      <c r="AC31441" s="24"/>
      <c r="AI31441" s="24"/>
      <c r="AL31441" s="24"/>
      <c r="AO31441" s="24"/>
      <c r="AR31441" s="24"/>
      <c r="AU31441" s="24"/>
    </row>
    <row r="31442">
      <c r="J31442" s="18"/>
      <c r="N31442" s="24"/>
      <c r="Q31442" s="24"/>
      <c r="T31442" s="24"/>
      <c r="W31442" s="24"/>
      <c r="Z31442" s="24"/>
      <c r="AC31442" s="24"/>
      <c r="AI31442" s="24"/>
      <c r="AL31442" s="24"/>
      <c r="AO31442" s="24"/>
      <c r="AR31442" s="24"/>
      <c r="AU31442" s="24"/>
    </row>
    <row r="31443">
      <c r="J31443" s="18"/>
      <c r="N31443" s="24"/>
      <c r="Q31443" s="24"/>
      <c r="T31443" s="24"/>
      <c r="W31443" s="24"/>
      <c r="Z31443" s="24"/>
      <c r="AC31443" s="24"/>
      <c r="AI31443" s="24"/>
      <c r="AL31443" s="24"/>
      <c r="AO31443" s="24"/>
      <c r="AR31443" s="24"/>
      <c r="AU31443" s="24"/>
    </row>
    <row r="31444">
      <c r="J31444" s="18"/>
      <c r="N31444" s="24"/>
      <c r="Q31444" s="24"/>
      <c r="T31444" s="24"/>
      <c r="W31444" s="24"/>
      <c r="Z31444" s="24"/>
      <c r="AC31444" s="24"/>
      <c r="AI31444" s="24"/>
      <c r="AL31444" s="24"/>
      <c r="AO31444" s="24"/>
      <c r="AR31444" s="24"/>
      <c r="AU31444" s="24"/>
    </row>
    <row r="31445">
      <c r="J31445" s="18"/>
      <c r="N31445" s="24"/>
      <c r="Q31445" s="24"/>
      <c r="T31445" s="24"/>
      <c r="W31445" s="24"/>
      <c r="Z31445" s="24"/>
      <c r="AC31445" s="24"/>
      <c r="AI31445" s="24"/>
      <c r="AL31445" s="24"/>
      <c r="AO31445" s="24"/>
      <c r="AR31445" s="24"/>
      <c r="AU31445" s="24"/>
    </row>
    <row r="31446">
      <c r="J31446" s="18"/>
      <c r="N31446" s="24"/>
      <c r="Q31446" s="24"/>
      <c r="T31446" s="24"/>
      <c r="W31446" s="24"/>
      <c r="Z31446" s="24"/>
      <c r="AC31446" s="24"/>
      <c r="AI31446" s="24"/>
      <c r="AL31446" s="24"/>
      <c r="AO31446" s="24"/>
      <c r="AR31446" s="24"/>
      <c r="AU31446" s="24"/>
    </row>
    <row r="31447">
      <c r="J31447" s="18"/>
      <c r="N31447" s="24"/>
      <c r="Q31447" s="24"/>
      <c r="T31447" s="24"/>
      <c r="W31447" s="24"/>
      <c r="Z31447" s="24"/>
      <c r="AC31447" s="24"/>
      <c r="AI31447" s="24"/>
      <c r="AL31447" s="24"/>
      <c r="AO31447" s="24"/>
      <c r="AR31447" s="24"/>
      <c r="AU31447" s="24"/>
    </row>
    <row r="31448">
      <c r="J31448" s="18"/>
      <c r="N31448" s="24"/>
      <c r="Q31448" s="24"/>
      <c r="T31448" s="24"/>
      <c r="W31448" s="24"/>
      <c r="Z31448" s="24"/>
      <c r="AC31448" s="24"/>
      <c r="AI31448" s="24"/>
      <c r="AL31448" s="24"/>
      <c r="AO31448" s="24"/>
      <c r="AR31448" s="24"/>
      <c r="AU31448" s="24"/>
    </row>
    <row r="31449">
      <c r="J31449" s="18"/>
      <c r="N31449" s="24"/>
      <c r="Q31449" s="24"/>
      <c r="T31449" s="24"/>
      <c r="W31449" s="24"/>
      <c r="Z31449" s="24"/>
      <c r="AC31449" s="24"/>
      <c r="AI31449" s="24"/>
      <c r="AL31449" s="24"/>
      <c r="AO31449" s="24"/>
      <c r="AR31449" s="24"/>
      <c r="AU31449" s="24"/>
    </row>
    <row r="31450">
      <c r="J31450" s="18"/>
      <c r="N31450" s="24"/>
      <c r="Q31450" s="24"/>
      <c r="T31450" s="24"/>
      <c r="W31450" s="24"/>
      <c r="Z31450" s="24"/>
      <c r="AC31450" s="24"/>
      <c r="AI31450" s="24"/>
      <c r="AL31450" s="24"/>
      <c r="AO31450" s="24"/>
      <c r="AR31450" s="24"/>
      <c r="AU31450" s="24"/>
    </row>
    <row r="31451">
      <c r="J31451" s="18"/>
      <c r="N31451" s="24"/>
      <c r="Q31451" s="24"/>
      <c r="T31451" s="24"/>
      <c r="W31451" s="24"/>
      <c r="Z31451" s="24"/>
      <c r="AC31451" s="24"/>
      <c r="AI31451" s="24"/>
      <c r="AL31451" s="24"/>
      <c r="AO31451" s="24"/>
      <c r="AR31451" s="24"/>
      <c r="AU31451" s="24"/>
    </row>
    <row r="31452">
      <c r="J31452" s="18"/>
      <c r="N31452" s="24"/>
      <c r="Q31452" s="24"/>
      <c r="T31452" s="24"/>
      <c r="W31452" s="24"/>
      <c r="Z31452" s="24"/>
      <c r="AC31452" s="24"/>
      <c r="AI31452" s="24"/>
      <c r="AL31452" s="24"/>
      <c r="AO31452" s="24"/>
      <c r="AR31452" s="24"/>
      <c r="AU31452" s="24"/>
    </row>
    <row r="31453">
      <c r="J31453" s="18"/>
      <c r="N31453" s="24"/>
      <c r="Q31453" s="24"/>
      <c r="T31453" s="24"/>
      <c r="W31453" s="24"/>
      <c r="Z31453" s="24"/>
      <c r="AC31453" s="24"/>
      <c r="AI31453" s="24"/>
      <c r="AL31453" s="24"/>
      <c r="AO31453" s="24"/>
      <c r="AR31453" s="24"/>
      <c r="AU31453" s="24"/>
    </row>
    <row r="31454">
      <c r="J31454" s="18"/>
      <c r="N31454" s="24"/>
      <c r="Q31454" s="24"/>
      <c r="T31454" s="24"/>
      <c r="W31454" s="24"/>
      <c r="Z31454" s="24"/>
      <c r="AC31454" s="24"/>
      <c r="AI31454" s="24"/>
      <c r="AL31454" s="24"/>
      <c r="AO31454" s="24"/>
      <c r="AR31454" s="24"/>
      <c r="AU31454" s="24"/>
    </row>
    <row r="31455">
      <c r="J31455" s="18"/>
      <c r="N31455" s="24"/>
      <c r="Q31455" s="24"/>
      <c r="T31455" s="24"/>
      <c r="W31455" s="24"/>
      <c r="Z31455" s="24"/>
      <c r="AC31455" s="24"/>
      <c r="AI31455" s="24"/>
      <c r="AL31455" s="24"/>
      <c r="AO31455" s="24"/>
      <c r="AR31455" s="24"/>
      <c r="AU31455" s="24"/>
    </row>
    <row r="31456">
      <c r="J31456" s="18"/>
      <c r="N31456" s="24"/>
      <c r="Q31456" s="24"/>
      <c r="T31456" s="24"/>
      <c r="W31456" s="24"/>
      <c r="Z31456" s="24"/>
      <c r="AC31456" s="24"/>
      <c r="AI31456" s="24"/>
      <c r="AL31456" s="24"/>
      <c r="AO31456" s="24"/>
      <c r="AR31456" s="24"/>
      <c r="AU31456" s="24"/>
    </row>
    <row r="31457">
      <c r="J31457" s="18"/>
      <c r="N31457" s="24"/>
      <c r="Q31457" s="24"/>
      <c r="T31457" s="24"/>
      <c r="W31457" s="24"/>
      <c r="Z31457" s="24"/>
      <c r="AC31457" s="24"/>
      <c r="AI31457" s="24"/>
      <c r="AL31457" s="24"/>
      <c r="AO31457" s="24"/>
      <c r="AR31457" s="24"/>
      <c r="AU31457" s="24"/>
    </row>
    <row r="31458">
      <c r="J31458" s="18"/>
      <c r="N31458" s="24"/>
      <c r="Q31458" s="24"/>
      <c r="T31458" s="24"/>
      <c r="W31458" s="24"/>
      <c r="Z31458" s="24"/>
      <c r="AC31458" s="24"/>
      <c r="AI31458" s="24"/>
      <c r="AL31458" s="24"/>
      <c r="AO31458" s="24"/>
      <c r="AR31458" s="24"/>
      <c r="AU31458" s="24"/>
    </row>
    <row r="31459">
      <c r="J31459" s="18"/>
      <c r="N31459" s="24"/>
      <c r="Q31459" s="24"/>
      <c r="T31459" s="24"/>
      <c r="W31459" s="24"/>
      <c r="Z31459" s="24"/>
      <c r="AC31459" s="24"/>
      <c r="AI31459" s="24"/>
      <c r="AL31459" s="24"/>
      <c r="AO31459" s="24"/>
      <c r="AR31459" s="24"/>
      <c r="AU31459" s="24"/>
    </row>
    <row r="31460">
      <c r="J31460" s="18"/>
      <c r="N31460" s="24"/>
      <c r="Q31460" s="24"/>
      <c r="T31460" s="24"/>
      <c r="W31460" s="24"/>
      <c r="Z31460" s="24"/>
      <c r="AC31460" s="24"/>
      <c r="AI31460" s="24"/>
      <c r="AL31460" s="24"/>
      <c r="AO31460" s="24"/>
      <c r="AR31460" s="24"/>
      <c r="AU31460" s="24"/>
    </row>
    <row r="31461">
      <c r="J31461" s="18"/>
      <c r="N31461" s="24"/>
      <c r="Q31461" s="24"/>
      <c r="T31461" s="24"/>
      <c r="W31461" s="24"/>
      <c r="Z31461" s="24"/>
      <c r="AC31461" s="24"/>
      <c r="AI31461" s="24"/>
      <c r="AL31461" s="24"/>
      <c r="AO31461" s="24"/>
      <c r="AR31461" s="24"/>
      <c r="AU31461" s="24"/>
    </row>
    <row r="31462">
      <c r="J31462" s="18"/>
      <c r="N31462" s="24"/>
      <c r="Q31462" s="24"/>
      <c r="T31462" s="24"/>
      <c r="W31462" s="24"/>
      <c r="Z31462" s="24"/>
      <c r="AC31462" s="24"/>
      <c r="AI31462" s="24"/>
      <c r="AL31462" s="24"/>
      <c r="AO31462" s="24"/>
      <c r="AR31462" s="24"/>
      <c r="AU31462" s="24"/>
    </row>
    <row r="31463">
      <c r="J31463" s="18"/>
      <c r="N31463" s="24"/>
      <c r="Q31463" s="24"/>
      <c r="T31463" s="24"/>
      <c r="W31463" s="24"/>
      <c r="Z31463" s="24"/>
      <c r="AC31463" s="24"/>
      <c r="AI31463" s="24"/>
      <c r="AL31463" s="24"/>
      <c r="AO31463" s="24"/>
      <c r="AR31463" s="24"/>
      <c r="AU31463" s="24"/>
    </row>
    <row r="31464">
      <c r="J31464" s="18"/>
      <c r="N31464" s="24"/>
      <c r="Q31464" s="24"/>
      <c r="T31464" s="24"/>
      <c r="W31464" s="24"/>
      <c r="Z31464" s="24"/>
      <c r="AC31464" s="24"/>
      <c r="AI31464" s="24"/>
      <c r="AL31464" s="24"/>
      <c r="AO31464" s="24"/>
      <c r="AR31464" s="24"/>
      <c r="AU31464" s="24"/>
    </row>
    <row r="31465">
      <c r="J31465" s="18"/>
      <c r="N31465" s="24"/>
      <c r="Q31465" s="24"/>
      <c r="T31465" s="24"/>
      <c r="W31465" s="24"/>
      <c r="Z31465" s="24"/>
      <c r="AC31465" s="24"/>
      <c r="AI31465" s="24"/>
      <c r="AL31465" s="24"/>
      <c r="AO31465" s="24"/>
      <c r="AR31465" s="24"/>
      <c r="AU31465" s="24"/>
    </row>
    <row r="31466">
      <c r="J31466" s="18"/>
      <c r="N31466" s="24"/>
      <c r="Q31466" s="24"/>
      <c r="T31466" s="24"/>
      <c r="W31466" s="24"/>
      <c r="Z31466" s="24"/>
      <c r="AC31466" s="24"/>
      <c r="AI31466" s="24"/>
      <c r="AL31466" s="24"/>
      <c r="AO31466" s="24"/>
      <c r="AR31466" s="24"/>
      <c r="AU31466" s="24"/>
    </row>
    <row r="31467">
      <c r="J31467" s="18"/>
      <c r="N31467" s="24"/>
      <c r="Q31467" s="24"/>
      <c r="T31467" s="24"/>
      <c r="W31467" s="24"/>
      <c r="Z31467" s="24"/>
      <c r="AC31467" s="24"/>
      <c r="AI31467" s="24"/>
      <c r="AL31467" s="24"/>
      <c r="AO31467" s="24"/>
      <c r="AR31467" s="24"/>
      <c r="AU31467" s="24"/>
    </row>
    <row r="31468">
      <c r="J31468" s="18"/>
      <c r="N31468" s="24"/>
      <c r="Q31468" s="24"/>
      <c r="T31468" s="24"/>
      <c r="W31468" s="24"/>
      <c r="Z31468" s="24"/>
      <c r="AC31468" s="24"/>
      <c r="AI31468" s="24"/>
      <c r="AL31468" s="24"/>
      <c r="AO31468" s="24"/>
      <c r="AR31468" s="24"/>
      <c r="AU31468" s="24"/>
    </row>
    <row r="31469">
      <c r="J31469" s="18"/>
      <c r="N31469" s="24"/>
      <c r="Q31469" s="24"/>
      <c r="T31469" s="24"/>
      <c r="W31469" s="24"/>
      <c r="Z31469" s="24"/>
      <c r="AC31469" s="24"/>
      <c r="AI31469" s="24"/>
      <c r="AL31469" s="24"/>
      <c r="AO31469" s="24"/>
      <c r="AR31469" s="24"/>
      <c r="AU31469" s="24"/>
    </row>
    <row r="31470">
      <c r="J31470" s="18"/>
      <c r="N31470" s="24"/>
      <c r="Q31470" s="24"/>
      <c r="T31470" s="24"/>
      <c r="W31470" s="24"/>
      <c r="Z31470" s="24"/>
      <c r="AC31470" s="24"/>
      <c r="AI31470" s="24"/>
      <c r="AL31470" s="24"/>
      <c r="AO31470" s="24"/>
      <c r="AR31470" s="24"/>
      <c r="AU31470" s="24"/>
    </row>
    <row r="31471">
      <c r="J31471" s="18"/>
      <c r="N31471" s="24"/>
      <c r="Q31471" s="24"/>
      <c r="T31471" s="24"/>
      <c r="W31471" s="24"/>
      <c r="Z31471" s="24"/>
      <c r="AC31471" s="24"/>
      <c r="AI31471" s="24"/>
      <c r="AL31471" s="24"/>
      <c r="AO31471" s="24"/>
      <c r="AR31471" s="24"/>
      <c r="AU31471" s="24"/>
    </row>
    <row r="31472">
      <c r="J31472" s="18"/>
      <c r="N31472" s="24"/>
      <c r="Q31472" s="24"/>
      <c r="T31472" s="24"/>
      <c r="W31472" s="24"/>
      <c r="Z31472" s="24"/>
      <c r="AC31472" s="24"/>
      <c r="AI31472" s="24"/>
      <c r="AL31472" s="24"/>
      <c r="AO31472" s="24"/>
      <c r="AR31472" s="24"/>
      <c r="AU31472" s="24"/>
    </row>
    <row r="31473">
      <c r="J31473" s="18"/>
      <c r="N31473" s="24"/>
      <c r="Q31473" s="24"/>
      <c r="T31473" s="24"/>
      <c r="W31473" s="24"/>
      <c r="Z31473" s="24"/>
      <c r="AC31473" s="24"/>
      <c r="AI31473" s="24"/>
      <c r="AL31473" s="24"/>
      <c r="AO31473" s="24"/>
      <c r="AR31473" s="24"/>
      <c r="AU31473" s="24"/>
    </row>
    <row r="31474">
      <c r="J31474" s="18"/>
      <c r="N31474" s="24"/>
      <c r="Q31474" s="24"/>
      <c r="T31474" s="24"/>
      <c r="W31474" s="24"/>
      <c r="Z31474" s="24"/>
      <c r="AC31474" s="24"/>
      <c r="AI31474" s="24"/>
      <c r="AL31474" s="24"/>
      <c r="AO31474" s="24"/>
      <c r="AR31474" s="24"/>
      <c r="AU31474" s="24"/>
    </row>
    <row r="31475">
      <c r="J31475" s="18"/>
      <c r="N31475" s="24"/>
      <c r="Q31475" s="24"/>
      <c r="T31475" s="24"/>
      <c r="W31475" s="24"/>
      <c r="Z31475" s="24"/>
      <c r="AC31475" s="24"/>
      <c r="AI31475" s="24"/>
      <c r="AL31475" s="24"/>
      <c r="AO31475" s="24"/>
      <c r="AR31475" s="24"/>
      <c r="AU31475" s="24"/>
    </row>
    <row r="31476">
      <c r="J31476" s="18"/>
      <c r="N31476" s="24"/>
      <c r="Q31476" s="24"/>
      <c r="T31476" s="24"/>
      <c r="W31476" s="24"/>
      <c r="Z31476" s="24"/>
      <c r="AC31476" s="24"/>
      <c r="AI31476" s="24"/>
      <c r="AL31476" s="24"/>
      <c r="AO31476" s="24"/>
      <c r="AR31476" s="24"/>
      <c r="AU31476" s="24"/>
    </row>
    <row r="31477">
      <c r="J31477" s="18"/>
      <c r="N31477" s="24"/>
      <c r="Q31477" s="24"/>
      <c r="T31477" s="24"/>
      <c r="W31477" s="24"/>
      <c r="Z31477" s="24"/>
      <c r="AC31477" s="24"/>
      <c r="AI31477" s="24"/>
      <c r="AL31477" s="24"/>
      <c r="AO31477" s="24"/>
      <c r="AR31477" s="24"/>
      <c r="AU31477" s="24"/>
    </row>
    <row r="31478">
      <c r="J31478" s="18"/>
      <c r="N31478" s="24"/>
      <c r="Q31478" s="24"/>
      <c r="T31478" s="24"/>
      <c r="W31478" s="24"/>
      <c r="Z31478" s="24"/>
      <c r="AC31478" s="24"/>
      <c r="AI31478" s="24"/>
      <c r="AL31478" s="24"/>
      <c r="AO31478" s="24"/>
      <c r="AR31478" s="24"/>
      <c r="AU31478" s="24"/>
    </row>
    <row r="31479">
      <c r="J31479" s="18"/>
      <c r="N31479" s="24"/>
      <c r="Q31479" s="24"/>
      <c r="T31479" s="24"/>
      <c r="W31479" s="24"/>
      <c r="Z31479" s="24"/>
      <c r="AC31479" s="24"/>
      <c r="AI31479" s="24"/>
      <c r="AL31479" s="24"/>
      <c r="AO31479" s="24"/>
      <c r="AR31479" s="24"/>
      <c r="AU31479" s="24"/>
    </row>
    <row r="31480">
      <c r="J31480" s="18"/>
      <c r="N31480" s="24"/>
      <c r="Q31480" s="24"/>
      <c r="T31480" s="24"/>
      <c r="W31480" s="24"/>
      <c r="Z31480" s="24"/>
      <c r="AC31480" s="24"/>
      <c r="AI31480" s="24"/>
      <c r="AL31480" s="24"/>
      <c r="AO31480" s="24"/>
      <c r="AR31480" s="24"/>
      <c r="AU31480" s="24"/>
    </row>
    <row r="31481">
      <c r="J31481" s="18"/>
      <c r="N31481" s="24"/>
      <c r="Q31481" s="24"/>
      <c r="T31481" s="24"/>
      <c r="W31481" s="24"/>
      <c r="Z31481" s="24"/>
      <c r="AC31481" s="24"/>
      <c r="AI31481" s="24"/>
      <c r="AL31481" s="24"/>
      <c r="AO31481" s="24"/>
      <c r="AR31481" s="24"/>
      <c r="AU31481" s="24"/>
    </row>
    <row r="31482">
      <c r="J31482" s="18"/>
      <c r="N31482" s="24"/>
      <c r="Q31482" s="24"/>
      <c r="T31482" s="24"/>
      <c r="W31482" s="24"/>
      <c r="Z31482" s="24"/>
      <c r="AC31482" s="24"/>
      <c r="AI31482" s="24"/>
      <c r="AL31482" s="24"/>
      <c r="AO31482" s="24"/>
      <c r="AR31482" s="24"/>
      <c r="AU31482" s="24"/>
    </row>
    <row r="31483">
      <c r="J31483" s="18"/>
      <c r="N31483" s="24"/>
      <c r="Q31483" s="24"/>
      <c r="T31483" s="24"/>
      <c r="W31483" s="24"/>
      <c r="Z31483" s="24"/>
      <c r="AC31483" s="24"/>
      <c r="AI31483" s="24"/>
      <c r="AL31483" s="24"/>
      <c r="AO31483" s="24"/>
      <c r="AR31483" s="24"/>
      <c r="AU31483" s="24"/>
    </row>
    <row r="31484">
      <c r="J31484" s="18"/>
      <c r="N31484" s="24"/>
      <c r="Q31484" s="24"/>
      <c r="T31484" s="24"/>
      <c r="W31484" s="24"/>
      <c r="Z31484" s="24"/>
      <c r="AC31484" s="24"/>
      <c r="AI31484" s="24"/>
      <c r="AL31484" s="24"/>
      <c r="AO31484" s="24"/>
      <c r="AR31484" s="24"/>
      <c r="AU31484" s="24"/>
    </row>
    <row r="31485">
      <c r="J31485" s="18"/>
      <c r="N31485" s="24"/>
      <c r="Q31485" s="24"/>
      <c r="T31485" s="24"/>
      <c r="W31485" s="24"/>
      <c r="Z31485" s="24"/>
      <c r="AC31485" s="24"/>
      <c r="AI31485" s="24"/>
      <c r="AL31485" s="24"/>
      <c r="AO31485" s="24"/>
      <c r="AR31485" s="24"/>
      <c r="AU31485" s="24"/>
    </row>
    <row r="31486">
      <c r="J31486" s="18"/>
      <c r="N31486" s="24"/>
      <c r="Q31486" s="24"/>
      <c r="T31486" s="24"/>
      <c r="W31486" s="24"/>
      <c r="Z31486" s="24"/>
      <c r="AC31486" s="24"/>
      <c r="AI31486" s="24"/>
      <c r="AL31486" s="24"/>
      <c r="AO31486" s="24"/>
      <c r="AR31486" s="24"/>
      <c r="AU31486" s="24"/>
    </row>
    <row r="31487">
      <c r="J31487" s="18"/>
      <c r="N31487" s="24"/>
      <c r="Q31487" s="24"/>
      <c r="T31487" s="24"/>
      <c r="W31487" s="24"/>
      <c r="Z31487" s="24"/>
      <c r="AC31487" s="24"/>
      <c r="AI31487" s="24"/>
      <c r="AL31487" s="24"/>
      <c r="AO31487" s="24"/>
      <c r="AR31487" s="24"/>
      <c r="AU31487" s="24"/>
    </row>
    <row r="31488">
      <c r="J31488" s="18"/>
      <c r="N31488" s="24"/>
      <c r="Q31488" s="24"/>
      <c r="T31488" s="24"/>
      <c r="W31488" s="24"/>
      <c r="Z31488" s="24"/>
      <c r="AC31488" s="24"/>
      <c r="AI31488" s="24"/>
      <c r="AL31488" s="24"/>
      <c r="AO31488" s="24"/>
      <c r="AR31488" s="24"/>
      <c r="AU31488" s="24"/>
    </row>
    <row r="31489">
      <c r="J31489" s="18"/>
      <c r="N31489" s="24"/>
      <c r="Q31489" s="24"/>
      <c r="T31489" s="24"/>
      <c r="W31489" s="24"/>
      <c r="Z31489" s="24"/>
      <c r="AC31489" s="24"/>
      <c r="AI31489" s="24"/>
      <c r="AL31489" s="24"/>
      <c r="AO31489" s="24"/>
      <c r="AR31489" s="24"/>
      <c r="AU31489" s="24"/>
    </row>
    <row r="31490">
      <c r="J31490" s="18"/>
      <c r="N31490" s="24"/>
      <c r="Q31490" s="24"/>
      <c r="T31490" s="24"/>
      <c r="W31490" s="24"/>
      <c r="Z31490" s="24"/>
      <c r="AC31490" s="24"/>
      <c r="AI31490" s="24"/>
      <c r="AL31490" s="24"/>
      <c r="AO31490" s="24"/>
      <c r="AR31490" s="24"/>
      <c r="AU31490" s="24"/>
    </row>
    <row r="31491">
      <c r="J31491" s="18"/>
      <c r="N31491" s="24"/>
      <c r="Q31491" s="24"/>
      <c r="T31491" s="24"/>
      <c r="W31491" s="24"/>
      <c r="Z31491" s="24"/>
      <c r="AC31491" s="24"/>
      <c r="AI31491" s="24"/>
      <c r="AL31491" s="24"/>
      <c r="AO31491" s="24"/>
      <c r="AR31491" s="24"/>
      <c r="AU31491" s="24"/>
    </row>
    <row r="31492">
      <c r="J31492" s="18"/>
      <c r="N31492" s="24"/>
      <c r="Q31492" s="24"/>
      <c r="T31492" s="24"/>
      <c r="W31492" s="24"/>
      <c r="Z31492" s="24"/>
      <c r="AC31492" s="24"/>
      <c r="AI31492" s="24"/>
      <c r="AL31492" s="24"/>
      <c r="AO31492" s="24"/>
      <c r="AR31492" s="24"/>
      <c r="AU31492" s="24"/>
    </row>
    <row r="31493">
      <c r="J31493" s="18"/>
      <c r="N31493" s="24"/>
      <c r="Q31493" s="24"/>
      <c r="T31493" s="24"/>
      <c r="W31493" s="24"/>
      <c r="Z31493" s="24"/>
      <c r="AC31493" s="24"/>
      <c r="AI31493" s="24"/>
      <c r="AL31493" s="24"/>
      <c r="AO31493" s="24"/>
      <c r="AR31493" s="24"/>
      <c r="AU31493" s="24"/>
    </row>
    <row r="31494">
      <c r="J31494" s="18"/>
      <c r="N31494" s="24"/>
      <c r="Q31494" s="24"/>
      <c r="T31494" s="24"/>
      <c r="W31494" s="24"/>
      <c r="Z31494" s="24"/>
      <c r="AC31494" s="24"/>
      <c r="AI31494" s="24"/>
      <c r="AL31494" s="24"/>
      <c r="AO31494" s="24"/>
      <c r="AR31494" s="24"/>
      <c r="AU31494" s="24"/>
    </row>
    <row r="31495">
      <c r="J31495" s="18"/>
      <c r="N31495" s="24"/>
      <c r="Q31495" s="24"/>
      <c r="T31495" s="24"/>
      <c r="W31495" s="24"/>
      <c r="Z31495" s="24"/>
      <c r="AC31495" s="24"/>
      <c r="AI31495" s="24"/>
      <c r="AL31495" s="24"/>
      <c r="AO31495" s="24"/>
      <c r="AR31495" s="24"/>
      <c r="AU31495" s="24"/>
    </row>
    <row r="31496">
      <c r="J31496" s="18"/>
      <c r="N31496" s="24"/>
      <c r="Q31496" s="24"/>
      <c r="T31496" s="24"/>
      <c r="W31496" s="24"/>
      <c r="Z31496" s="24"/>
      <c r="AC31496" s="24"/>
      <c r="AI31496" s="24"/>
      <c r="AL31496" s="24"/>
      <c r="AO31496" s="24"/>
      <c r="AR31496" s="24"/>
      <c r="AU31496" s="24"/>
    </row>
    <row r="31497">
      <c r="J31497" s="18"/>
      <c r="N31497" s="24"/>
      <c r="Q31497" s="24"/>
      <c r="T31497" s="24"/>
      <c r="W31497" s="24"/>
      <c r="Z31497" s="24"/>
      <c r="AC31497" s="24"/>
      <c r="AI31497" s="24"/>
      <c r="AL31497" s="24"/>
      <c r="AO31497" s="24"/>
      <c r="AR31497" s="24"/>
      <c r="AU31497" s="24"/>
    </row>
    <row r="31498">
      <c r="J31498" s="18"/>
      <c r="N31498" s="24"/>
      <c r="Q31498" s="24"/>
      <c r="T31498" s="24"/>
      <c r="W31498" s="24"/>
      <c r="Z31498" s="24"/>
      <c r="AC31498" s="24"/>
      <c r="AI31498" s="24"/>
      <c r="AL31498" s="24"/>
      <c r="AO31498" s="24"/>
      <c r="AR31498" s="24"/>
      <c r="AU31498" s="24"/>
    </row>
    <row r="31499">
      <c r="J31499" s="18"/>
      <c r="N31499" s="24"/>
      <c r="Q31499" s="24"/>
      <c r="T31499" s="24"/>
      <c r="W31499" s="24"/>
      <c r="Z31499" s="24"/>
      <c r="AC31499" s="24"/>
      <c r="AI31499" s="24"/>
      <c r="AL31499" s="24"/>
      <c r="AO31499" s="24"/>
      <c r="AR31499" s="24"/>
      <c r="AU31499" s="24"/>
    </row>
    <row r="31500">
      <c r="J31500" s="18"/>
      <c r="N31500" s="24"/>
      <c r="Q31500" s="24"/>
      <c r="T31500" s="24"/>
      <c r="W31500" s="24"/>
      <c r="Z31500" s="24"/>
      <c r="AC31500" s="24"/>
      <c r="AI31500" s="24"/>
      <c r="AL31500" s="24"/>
      <c r="AO31500" s="24"/>
      <c r="AR31500" s="24"/>
      <c r="AU31500" s="24"/>
    </row>
    <row r="31501">
      <c r="J31501" s="18"/>
      <c r="N31501" s="24"/>
      <c r="Q31501" s="24"/>
      <c r="T31501" s="24"/>
      <c r="W31501" s="24"/>
      <c r="Z31501" s="24"/>
      <c r="AC31501" s="24"/>
      <c r="AI31501" s="24"/>
      <c r="AL31501" s="24"/>
      <c r="AO31501" s="24"/>
      <c r="AR31501" s="24"/>
      <c r="AU31501" s="24"/>
    </row>
    <row r="31502">
      <c r="J31502" s="18"/>
      <c r="N31502" s="24"/>
      <c r="Q31502" s="24"/>
      <c r="T31502" s="24"/>
      <c r="W31502" s="24"/>
      <c r="Z31502" s="24"/>
      <c r="AC31502" s="24"/>
      <c r="AI31502" s="24"/>
      <c r="AL31502" s="24"/>
      <c r="AO31502" s="24"/>
      <c r="AR31502" s="24"/>
      <c r="AU31502" s="24"/>
    </row>
    <row r="31503">
      <c r="J31503" s="18"/>
      <c r="N31503" s="24"/>
      <c r="Q31503" s="24"/>
      <c r="T31503" s="24"/>
      <c r="W31503" s="24"/>
      <c r="Z31503" s="24"/>
      <c r="AC31503" s="24"/>
      <c r="AI31503" s="24"/>
      <c r="AL31503" s="24"/>
      <c r="AO31503" s="24"/>
      <c r="AR31503" s="24"/>
      <c r="AU31503" s="24"/>
    </row>
    <row r="31504">
      <c r="J31504" s="18"/>
      <c r="N31504" s="24"/>
      <c r="Q31504" s="24"/>
      <c r="T31504" s="24"/>
      <c r="W31504" s="24"/>
      <c r="Z31504" s="24"/>
      <c r="AC31504" s="24"/>
      <c r="AI31504" s="24"/>
      <c r="AL31504" s="24"/>
      <c r="AO31504" s="24"/>
      <c r="AR31504" s="24"/>
      <c r="AU31504" s="24"/>
    </row>
    <row r="31505">
      <c r="J31505" s="18"/>
      <c r="N31505" s="24"/>
      <c r="Q31505" s="24"/>
      <c r="T31505" s="24"/>
      <c r="W31505" s="24"/>
      <c r="Z31505" s="24"/>
      <c r="AC31505" s="24"/>
      <c r="AI31505" s="24"/>
      <c r="AL31505" s="24"/>
      <c r="AO31505" s="24"/>
      <c r="AR31505" s="24"/>
      <c r="AU31505" s="24"/>
    </row>
    <row r="31506">
      <c r="J31506" s="18"/>
      <c r="N31506" s="24"/>
      <c r="Q31506" s="24"/>
      <c r="T31506" s="24"/>
      <c r="W31506" s="24"/>
      <c r="Z31506" s="24"/>
      <c r="AC31506" s="24"/>
      <c r="AI31506" s="24"/>
      <c r="AL31506" s="24"/>
      <c r="AO31506" s="24"/>
      <c r="AR31506" s="24"/>
      <c r="AU31506" s="24"/>
    </row>
    <row r="31507">
      <c r="J31507" s="18"/>
      <c r="N31507" s="24"/>
      <c r="Q31507" s="24"/>
      <c r="T31507" s="24"/>
      <c r="W31507" s="24"/>
      <c r="Z31507" s="24"/>
      <c r="AC31507" s="24"/>
      <c r="AI31507" s="24"/>
      <c r="AL31507" s="24"/>
      <c r="AO31507" s="24"/>
      <c r="AR31507" s="24"/>
      <c r="AU31507" s="24"/>
    </row>
    <row r="31508">
      <c r="J31508" s="18"/>
      <c r="N31508" s="24"/>
      <c r="Q31508" s="24"/>
      <c r="T31508" s="24"/>
      <c r="W31508" s="24"/>
      <c r="Z31508" s="24"/>
      <c r="AC31508" s="24"/>
      <c r="AI31508" s="24"/>
      <c r="AL31508" s="24"/>
      <c r="AO31508" s="24"/>
      <c r="AR31508" s="24"/>
      <c r="AU31508" s="24"/>
    </row>
    <row r="31509">
      <c r="J31509" s="18"/>
      <c r="N31509" s="24"/>
      <c r="Q31509" s="24"/>
      <c r="T31509" s="24"/>
      <c r="W31509" s="24"/>
      <c r="Z31509" s="24"/>
      <c r="AC31509" s="24"/>
      <c r="AI31509" s="24"/>
      <c r="AL31509" s="24"/>
      <c r="AO31509" s="24"/>
      <c r="AR31509" s="24"/>
      <c r="AU31509" s="24"/>
    </row>
    <row r="31510">
      <c r="J31510" s="18"/>
      <c r="N31510" s="24"/>
      <c r="Q31510" s="24"/>
      <c r="T31510" s="24"/>
      <c r="W31510" s="24"/>
      <c r="Z31510" s="24"/>
      <c r="AC31510" s="24"/>
      <c r="AI31510" s="24"/>
      <c r="AL31510" s="24"/>
      <c r="AO31510" s="24"/>
      <c r="AR31510" s="24"/>
      <c r="AU31510" s="24"/>
    </row>
    <row r="31511">
      <c r="J31511" s="18"/>
      <c r="N31511" s="24"/>
      <c r="Q31511" s="24"/>
      <c r="T31511" s="24"/>
      <c r="W31511" s="24"/>
      <c r="Z31511" s="24"/>
      <c r="AC31511" s="24"/>
      <c r="AI31511" s="24"/>
      <c r="AL31511" s="24"/>
      <c r="AO31511" s="24"/>
      <c r="AR31511" s="24"/>
      <c r="AU31511" s="24"/>
    </row>
    <row r="31512">
      <c r="J31512" s="18"/>
      <c r="N31512" s="24"/>
      <c r="Q31512" s="24"/>
      <c r="T31512" s="24"/>
      <c r="W31512" s="24"/>
      <c r="Z31512" s="24"/>
      <c r="AC31512" s="24"/>
      <c r="AI31512" s="24"/>
      <c r="AL31512" s="24"/>
      <c r="AO31512" s="24"/>
      <c r="AR31512" s="24"/>
      <c r="AU31512" s="24"/>
    </row>
    <row r="31513">
      <c r="J31513" s="18"/>
      <c r="N31513" s="24"/>
      <c r="Q31513" s="24"/>
      <c r="T31513" s="24"/>
      <c r="W31513" s="24"/>
      <c r="Z31513" s="24"/>
      <c r="AC31513" s="24"/>
      <c r="AI31513" s="24"/>
      <c r="AL31513" s="24"/>
      <c r="AO31513" s="24"/>
      <c r="AR31513" s="24"/>
      <c r="AU31513" s="24"/>
    </row>
    <row r="31514">
      <c r="J31514" s="18"/>
      <c r="N31514" s="24"/>
      <c r="Q31514" s="24"/>
      <c r="T31514" s="24"/>
      <c r="W31514" s="24"/>
      <c r="Z31514" s="24"/>
      <c r="AC31514" s="24"/>
      <c r="AI31514" s="24"/>
      <c r="AL31514" s="24"/>
      <c r="AO31514" s="24"/>
      <c r="AR31514" s="24"/>
      <c r="AU31514" s="24"/>
    </row>
    <row r="31515">
      <c r="J31515" s="18"/>
      <c r="N31515" s="24"/>
      <c r="Q31515" s="24"/>
      <c r="T31515" s="24"/>
      <c r="W31515" s="24"/>
      <c r="Z31515" s="24"/>
      <c r="AC31515" s="24"/>
      <c r="AI31515" s="24"/>
      <c r="AL31515" s="24"/>
      <c r="AO31515" s="24"/>
      <c r="AR31515" s="24"/>
      <c r="AU31515" s="24"/>
    </row>
    <row r="31516">
      <c r="J31516" s="18"/>
      <c r="N31516" s="24"/>
      <c r="Q31516" s="24"/>
      <c r="T31516" s="24"/>
      <c r="W31516" s="24"/>
      <c r="Z31516" s="24"/>
      <c r="AC31516" s="24"/>
      <c r="AI31516" s="24"/>
      <c r="AL31516" s="24"/>
      <c r="AO31516" s="24"/>
      <c r="AR31516" s="24"/>
      <c r="AU31516" s="24"/>
    </row>
    <row r="31517">
      <c r="J31517" s="18"/>
      <c r="N31517" s="24"/>
      <c r="Q31517" s="24"/>
      <c r="T31517" s="24"/>
      <c r="W31517" s="24"/>
      <c r="Z31517" s="24"/>
      <c r="AC31517" s="24"/>
      <c r="AI31517" s="24"/>
      <c r="AL31517" s="24"/>
      <c r="AO31517" s="24"/>
      <c r="AR31517" s="24"/>
      <c r="AU31517" s="24"/>
    </row>
    <row r="31518">
      <c r="J31518" s="18"/>
      <c r="N31518" s="24"/>
      <c r="Q31518" s="24"/>
      <c r="T31518" s="24"/>
      <c r="W31518" s="24"/>
      <c r="Z31518" s="24"/>
      <c r="AC31518" s="24"/>
      <c r="AI31518" s="24"/>
      <c r="AL31518" s="24"/>
      <c r="AO31518" s="24"/>
      <c r="AR31518" s="24"/>
      <c r="AU31518" s="24"/>
    </row>
    <row r="31519">
      <c r="J31519" s="18"/>
      <c r="N31519" s="24"/>
      <c r="Q31519" s="24"/>
      <c r="T31519" s="24"/>
      <c r="W31519" s="24"/>
      <c r="Z31519" s="24"/>
      <c r="AC31519" s="24"/>
      <c r="AI31519" s="24"/>
      <c r="AL31519" s="24"/>
      <c r="AO31519" s="24"/>
      <c r="AR31519" s="24"/>
      <c r="AU31519" s="24"/>
    </row>
    <row r="31520">
      <c r="J31520" s="18"/>
      <c r="N31520" s="24"/>
      <c r="Q31520" s="24"/>
      <c r="T31520" s="24"/>
      <c r="W31520" s="24"/>
      <c r="Z31520" s="24"/>
      <c r="AC31520" s="24"/>
      <c r="AI31520" s="24"/>
      <c r="AL31520" s="24"/>
      <c r="AO31520" s="24"/>
      <c r="AR31520" s="24"/>
      <c r="AU31520" s="24"/>
    </row>
    <row r="31521">
      <c r="J31521" s="18"/>
      <c r="N31521" s="24"/>
      <c r="Q31521" s="24"/>
      <c r="T31521" s="24"/>
      <c r="W31521" s="24"/>
      <c r="Z31521" s="24"/>
      <c r="AC31521" s="24"/>
      <c r="AI31521" s="24"/>
      <c r="AL31521" s="24"/>
      <c r="AO31521" s="24"/>
      <c r="AR31521" s="24"/>
      <c r="AU31521" s="24"/>
    </row>
    <row r="31522">
      <c r="J31522" s="18"/>
      <c r="N31522" s="24"/>
      <c r="Q31522" s="24"/>
      <c r="T31522" s="24"/>
      <c r="W31522" s="24"/>
      <c r="Z31522" s="24"/>
      <c r="AC31522" s="24"/>
      <c r="AI31522" s="24"/>
      <c r="AL31522" s="24"/>
      <c r="AO31522" s="24"/>
      <c r="AR31522" s="24"/>
      <c r="AU31522" s="24"/>
    </row>
    <row r="31523">
      <c r="J31523" s="18"/>
      <c r="N31523" s="24"/>
      <c r="Q31523" s="24"/>
      <c r="T31523" s="24"/>
      <c r="W31523" s="24"/>
      <c r="Z31523" s="24"/>
      <c r="AC31523" s="24"/>
      <c r="AI31523" s="24"/>
      <c r="AL31523" s="24"/>
      <c r="AO31523" s="24"/>
      <c r="AR31523" s="24"/>
      <c r="AU31523" s="24"/>
    </row>
    <row r="31524">
      <c r="J31524" s="18"/>
      <c r="N31524" s="24"/>
      <c r="Q31524" s="24"/>
      <c r="T31524" s="24"/>
      <c r="W31524" s="24"/>
      <c r="Z31524" s="24"/>
      <c r="AC31524" s="24"/>
      <c r="AI31524" s="24"/>
      <c r="AL31524" s="24"/>
      <c r="AO31524" s="24"/>
      <c r="AR31524" s="24"/>
      <c r="AU31524" s="24"/>
    </row>
    <row r="31525">
      <c r="J31525" s="18"/>
      <c r="N31525" s="24"/>
      <c r="Q31525" s="24"/>
      <c r="T31525" s="24"/>
      <c r="W31525" s="24"/>
      <c r="Z31525" s="24"/>
      <c r="AC31525" s="24"/>
      <c r="AI31525" s="24"/>
      <c r="AL31525" s="24"/>
      <c r="AO31525" s="24"/>
      <c r="AR31525" s="24"/>
      <c r="AU31525" s="24"/>
    </row>
    <row r="31526">
      <c r="J31526" s="18"/>
      <c r="N31526" s="24"/>
      <c r="Q31526" s="24"/>
      <c r="T31526" s="24"/>
      <c r="W31526" s="24"/>
      <c r="Z31526" s="24"/>
      <c r="AC31526" s="24"/>
      <c r="AI31526" s="24"/>
      <c r="AL31526" s="24"/>
      <c r="AO31526" s="24"/>
      <c r="AR31526" s="24"/>
      <c r="AU31526" s="24"/>
    </row>
    <row r="31527">
      <c r="J31527" s="18"/>
      <c r="N31527" s="24"/>
      <c r="Q31527" s="24"/>
      <c r="T31527" s="24"/>
      <c r="W31527" s="24"/>
      <c r="Z31527" s="24"/>
      <c r="AC31527" s="24"/>
      <c r="AI31527" s="24"/>
      <c r="AL31527" s="24"/>
      <c r="AO31527" s="24"/>
      <c r="AR31527" s="24"/>
      <c r="AU31527" s="24"/>
    </row>
    <row r="31528">
      <c r="J31528" s="18"/>
      <c r="N31528" s="24"/>
      <c r="Q31528" s="24"/>
      <c r="T31528" s="24"/>
      <c r="W31528" s="24"/>
      <c r="Z31528" s="24"/>
      <c r="AC31528" s="24"/>
      <c r="AI31528" s="24"/>
      <c r="AL31528" s="24"/>
      <c r="AO31528" s="24"/>
      <c r="AR31528" s="24"/>
      <c r="AU31528" s="24"/>
    </row>
    <row r="31529">
      <c r="J31529" s="18"/>
      <c r="N31529" s="24"/>
      <c r="Q31529" s="24"/>
      <c r="T31529" s="24"/>
      <c r="W31529" s="24"/>
      <c r="Z31529" s="24"/>
      <c r="AC31529" s="24"/>
      <c r="AI31529" s="24"/>
      <c r="AL31529" s="24"/>
      <c r="AO31529" s="24"/>
      <c r="AR31529" s="24"/>
      <c r="AU31529" s="24"/>
    </row>
    <row r="31530">
      <c r="J31530" s="18"/>
      <c r="N31530" s="24"/>
      <c r="Q31530" s="24"/>
      <c r="T31530" s="24"/>
      <c r="W31530" s="24"/>
      <c r="Z31530" s="24"/>
      <c r="AC31530" s="24"/>
      <c r="AI31530" s="24"/>
      <c r="AL31530" s="24"/>
      <c r="AO31530" s="24"/>
      <c r="AR31530" s="24"/>
      <c r="AU31530" s="24"/>
    </row>
    <row r="31531">
      <c r="J31531" s="18"/>
      <c r="N31531" s="24"/>
      <c r="Q31531" s="24"/>
      <c r="T31531" s="24"/>
      <c r="W31531" s="24"/>
      <c r="Z31531" s="24"/>
      <c r="AC31531" s="24"/>
      <c r="AI31531" s="24"/>
      <c r="AL31531" s="24"/>
      <c r="AO31531" s="24"/>
      <c r="AR31531" s="24"/>
      <c r="AU31531" s="24"/>
    </row>
    <row r="31532">
      <c r="J31532" s="18"/>
      <c r="N31532" s="24"/>
      <c r="Q31532" s="24"/>
      <c r="T31532" s="24"/>
      <c r="W31532" s="24"/>
      <c r="Z31532" s="24"/>
      <c r="AC31532" s="24"/>
      <c r="AI31532" s="24"/>
      <c r="AL31532" s="24"/>
      <c r="AO31532" s="24"/>
      <c r="AR31532" s="24"/>
      <c r="AU31532" s="24"/>
    </row>
    <row r="31533">
      <c r="J31533" s="18"/>
      <c r="N31533" s="24"/>
      <c r="Q31533" s="24"/>
      <c r="T31533" s="24"/>
      <c r="W31533" s="24"/>
      <c r="Z31533" s="24"/>
      <c r="AC31533" s="24"/>
      <c r="AI31533" s="24"/>
      <c r="AL31533" s="24"/>
      <c r="AO31533" s="24"/>
      <c r="AR31533" s="24"/>
      <c r="AU31533" s="24"/>
    </row>
    <row r="31534">
      <c r="J31534" s="18"/>
      <c r="N31534" s="24"/>
      <c r="Q31534" s="24"/>
      <c r="T31534" s="24"/>
      <c r="W31534" s="24"/>
      <c r="Z31534" s="24"/>
      <c r="AC31534" s="24"/>
      <c r="AI31534" s="24"/>
      <c r="AL31534" s="24"/>
      <c r="AO31534" s="24"/>
      <c r="AR31534" s="24"/>
      <c r="AU31534" s="24"/>
    </row>
    <row r="31535">
      <c r="J31535" s="18"/>
      <c r="N31535" s="24"/>
      <c r="Q31535" s="24"/>
      <c r="T31535" s="24"/>
      <c r="W31535" s="24"/>
      <c r="Z31535" s="24"/>
      <c r="AC31535" s="24"/>
      <c r="AI31535" s="24"/>
      <c r="AL31535" s="24"/>
      <c r="AO31535" s="24"/>
      <c r="AR31535" s="24"/>
      <c r="AU31535" s="24"/>
    </row>
    <row r="31536">
      <c r="J31536" s="18"/>
      <c r="N31536" s="24"/>
      <c r="Q31536" s="24"/>
      <c r="T31536" s="24"/>
      <c r="W31536" s="24"/>
      <c r="Z31536" s="24"/>
      <c r="AC31536" s="24"/>
      <c r="AI31536" s="24"/>
      <c r="AL31536" s="24"/>
      <c r="AO31536" s="24"/>
      <c r="AR31536" s="24"/>
      <c r="AU31536" s="24"/>
    </row>
    <row r="31537">
      <c r="J31537" s="18"/>
      <c r="N31537" s="24"/>
      <c r="Q31537" s="24"/>
      <c r="T31537" s="24"/>
      <c r="W31537" s="24"/>
      <c r="Z31537" s="24"/>
      <c r="AC31537" s="24"/>
      <c r="AI31537" s="24"/>
      <c r="AL31537" s="24"/>
      <c r="AO31537" s="24"/>
      <c r="AR31537" s="24"/>
      <c r="AU31537" s="24"/>
    </row>
    <row r="31538">
      <c r="J31538" s="18"/>
      <c r="N31538" s="24"/>
      <c r="Q31538" s="24"/>
      <c r="T31538" s="24"/>
      <c r="W31538" s="24"/>
      <c r="Z31538" s="24"/>
      <c r="AC31538" s="24"/>
      <c r="AI31538" s="24"/>
      <c r="AL31538" s="24"/>
      <c r="AO31538" s="24"/>
      <c r="AR31538" s="24"/>
      <c r="AU31538" s="24"/>
    </row>
    <row r="31539">
      <c r="J31539" s="18"/>
      <c r="N31539" s="24"/>
      <c r="Q31539" s="24"/>
      <c r="T31539" s="24"/>
      <c r="W31539" s="24"/>
      <c r="Z31539" s="24"/>
      <c r="AC31539" s="24"/>
      <c r="AI31539" s="24"/>
      <c r="AL31539" s="24"/>
      <c r="AO31539" s="24"/>
      <c r="AR31539" s="24"/>
      <c r="AU31539" s="24"/>
    </row>
    <row r="31540">
      <c r="J31540" s="18"/>
      <c r="N31540" s="24"/>
      <c r="Q31540" s="24"/>
      <c r="T31540" s="24"/>
      <c r="W31540" s="24"/>
      <c r="Z31540" s="24"/>
      <c r="AC31540" s="24"/>
      <c r="AI31540" s="24"/>
      <c r="AL31540" s="24"/>
      <c r="AO31540" s="24"/>
      <c r="AR31540" s="24"/>
      <c r="AU31540" s="24"/>
    </row>
    <row r="31541">
      <c r="J31541" s="18"/>
      <c r="N31541" s="24"/>
      <c r="Q31541" s="24"/>
      <c r="T31541" s="24"/>
      <c r="W31541" s="24"/>
      <c r="Z31541" s="24"/>
      <c r="AC31541" s="24"/>
      <c r="AI31541" s="24"/>
      <c r="AL31541" s="24"/>
      <c r="AO31541" s="24"/>
      <c r="AR31541" s="24"/>
      <c r="AU31541" s="24"/>
    </row>
    <row r="31542">
      <c r="J31542" s="18"/>
      <c r="N31542" s="24"/>
      <c r="Q31542" s="24"/>
      <c r="T31542" s="24"/>
      <c r="W31542" s="24"/>
      <c r="Z31542" s="24"/>
      <c r="AC31542" s="24"/>
      <c r="AI31542" s="24"/>
      <c r="AL31542" s="24"/>
      <c r="AO31542" s="24"/>
      <c r="AR31542" s="24"/>
      <c r="AU31542" s="24"/>
    </row>
    <row r="31543">
      <c r="J31543" s="18"/>
      <c r="N31543" s="24"/>
      <c r="Q31543" s="24"/>
      <c r="T31543" s="24"/>
      <c r="W31543" s="24"/>
      <c r="Z31543" s="24"/>
      <c r="AC31543" s="24"/>
      <c r="AI31543" s="24"/>
      <c r="AL31543" s="24"/>
      <c r="AO31543" s="24"/>
      <c r="AR31543" s="24"/>
      <c r="AU31543" s="24"/>
    </row>
    <row r="31544">
      <c r="J31544" s="18"/>
      <c r="N31544" s="24"/>
      <c r="Q31544" s="24"/>
      <c r="T31544" s="24"/>
      <c r="W31544" s="24"/>
      <c r="Z31544" s="24"/>
      <c r="AC31544" s="24"/>
      <c r="AI31544" s="24"/>
      <c r="AL31544" s="24"/>
      <c r="AO31544" s="24"/>
      <c r="AR31544" s="24"/>
      <c r="AU31544" s="24"/>
    </row>
    <row r="31545">
      <c r="J31545" s="18"/>
      <c r="N31545" s="24"/>
      <c r="Q31545" s="24"/>
      <c r="T31545" s="24"/>
      <c r="W31545" s="24"/>
      <c r="Z31545" s="24"/>
      <c r="AC31545" s="24"/>
      <c r="AI31545" s="24"/>
      <c r="AL31545" s="24"/>
      <c r="AO31545" s="24"/>
      <c r="AR31545" s="24"/>
      <c r="AU31545" s="24"/>
    </row>
    <row r="31546">
      <c r="J31546" s="18"/>
      <c r="N31546" s="24"/>
      <c r="Q31546" s="24"/>
      <c r="T31546" s="24"/>
      <c r="W31546" s="24"/>
      <c r="Z31546" s="24"/>
      <c r="AC31546" s="24"/>
      <c r="AI31546" s="24"/>
      <c r="AL31546" s="24"/>
      <c r="AO31546" s="24"/>
      <c r="AR31546" s="24"/>
      <c r="AU31546" s="24"/>
    </row>
    <row r="31547">
      <c r="J31547" s="18"/>
      <c r="N31547" s="24"/>
      <c r="Q31547" s="24"/>
      <c r="T31547" s="24"/>
      <c r="W31547" s="24"/>
      <c r="Z31547" s="24"/>
      <c r="AC31547" s="24"/>
      <c r="AI31547" s="24"/>
      <c r="AL31547" s="24"/>
      <c r="AO31547" s="24"/>
      <c r="AR31547" s="24"/>
      <c r="AU31547" s="24"/>
    </row>
    <row r="31548">
      <c r="J31548" s="18"/>
      <c r="N31548" s="24"/>
      <c r="Q31548" s="24"/>
      <c r="T31548" s="24"/>
      <c r="W31548" s="24"/>
      <c r="Z31548" s="24"/>
      <c r="AC31548" s="24"/>
      <c r="AI31548" s="24"/>
      <c r="AL31548" s="24"/>
      <c r="AO31548" s="24"/>
      <c r="AR31548" s="24"/>
      <c r="AU31548" s="24"/>
    </row>
    <row r="31549">
      <c r="J31549" s="18"/>
      <c r="N31549" s="24"/>
      <c r="Q31549" s="24"/>
      <c r="T31549" s="24"/>
      <c r="W31549" s="24"/>
      <c r="Z31549" s="24"/>
      <c r="AC31549" s="24"/>
      <c r="AI31549" s="24"/>
      <c r="AL31549" s="24"/>
      <c r="AO31549" s="24"/>
      <c r="AR31549" s="24"/>
      <c r="AU31549" s="24"/>
    </row>
    <row r="31550">
      <c r="J31550" s="18"/>
      <c r="N31550" s="24"/>
      <c r="Q31550" s="24"/>
      <c r="T31550" s="24"/>
      <c r="W31550" s="24"/>
      <c r="Z31550" s="24"/>
      <c r="AC31550" s="24"/>
      <c r="AI31550" s="24"/>
      <c r="AL31550" s="24"/>
      <c r="AO31550" s="24"/>
      <c r="AR31550" s="24"/>
      <c r="AU31550" s="24"/>
    </row>
    <row r="31551">
      <c r="J31551" s="18"/>
      <c r="N31551" s="24"/>
      <c r="Q31551" s="24"/>
      <c r="T31551" s="24"/>
      <c r="W31551" s="24"/>
      <c r="Z31551" s="24"/>
      <c r="AC31551" s="24"/>
      <c r="AI31551" s="24"/>
      <c r="AL31551" s="24"/>
      <c r="AO31551" s="24"/>
      <c r="AR31551" s="24"/>
      <c r="AU31551" s="24"/>
    </row>
    <row r="31552">
      <c r="J31552" s="18"/>
      <c r="N31552" s="24"/>
      <c r="Q31552" s="24"/>
      <c r="T31552" s="24"/>
      <c r="W31552" s="24"/>
      <c r="Z31552" s="24"/>
      <c r="AC31552" s="24"/>
      <c r="AI31552" s="24"/>
      <c r="AL31552" s="24"/>
      <c r="AO31552" s="24"/>
      <c r="AR31552" s="24"/>
      <c r="AU31552" s="24"/>
    </row>
    <row r="31553">
      <c r="J31553" s="18"/>
      <c r="N31553" s="24"/>
      <c r="Q31553" s="24"/>
      <c r="T31553" s="24"/>
      <c r="W31553" s="24"/>
      <c r="Z31553" s="24"/>
      <c r="AC31553" s="24"/>
      <c r="AI31553" s="24"/>
      <c r="AL31553" s="24"/>
      <c r="AO31553" s="24"/>
      <c r="AR31553" s="24"/>
      <c r="AU31553" s="24"/>
    </row>
    <row r="31554">
      <c r="J31554" s="18"/>
      <c r="N31554" s="24"/>
      <c r="Q31554" s="24"/>
      <c r="T31554" s="24"/>
      <c r="W31554" s="24"/>
      <c r="Z31554" s="24"/>
      <c r="AC31554" s="24"/>
      <c r="AI31554" s="24"/>
      <c r="AL31554" s="24"/>
      <c r="AO31554" s="24"/>
      <c r="AR31554" s="24"/>
      <c r="AU31554" s="24"/>
    </row>
    <row r="31555">
      <c r="J31555" s="18"/>
      <c r="N31555" s="24"/>
      <c r="Q31555" s="24"/>
      <c r="T31555" s="24"/>
      <c r="W31555" s="24"/>
      <c r="Z31555" s="24"/>
      <c r="AC31555" s="24"/>
      <c r="AI31555" s="24"/>
      <c r="AL31555" s="24"/>
      <c r="AO31555" s="24"/>
      <c r="AR31555" s="24"/>
      <c r="AU31555" s="24"/>
    </row>
    <row r="31556">
      <c r="J31556" s="18"/>
      <c r="N31556" s="24"/>
      <c r="Q31556" s="24"/>
      <c r="T31556" s="24"/>
      <c r="W31556" s="24"/>
      <c r="Z31556" s="24"/>
      <c r="AC31556" s="24"/>
      <c r="AI31556" s="24"/>
      <c r="AL31556" s="24"/>
      <c r="AO31556" s="24"/>
      <c r="AR31556" s="24"/>
      <c r="AU31556" s="24"/>
    </row>
    <row r="31557">
      <c r="J31557" s="18"/>
      <c r="N31557" s="24"/>
      <c r="Q31557" s="24"/>
      <c r="T31557" s="24"/>
      <c r="W31557" s="24"/>
      <c r="Z31557" s="24"/>
      <c r="AC31557" s="24"/>
      <c r="AI31557" s="24"/>
      <c r="AL31557" s="24"/>
      <c r="AO31557" s="24"/>
      <c r="AR31557" s="24"/>
      <c r="AU31557" s="24"/>
    </row>
    <row r="31558">
      <c r="J31558" s="18"/>
      <c r="N31558" s="24"/>
      <c r="Q31558" s="24"/>
      <c r="T31558" s="24"/>
      <c r="W31558" s="24"/>
      <c r="Z31558" s="24"/>
      <c r="AC31558" s="24"/>
      <c r="AI31558" s="24"/>
      <c r="AL31558" s="24"/>
      <c r="AO31558" s="24"/>
      <c r="AR31558" s="24"/>
      <c r="AU31558" s="24"/>
    </row>
    <row r="31559">
      <c r="J31559" s="18"/>
      <c r="N31559" s="24"/>
      <c r="Q31559" s="24"/>
      <c r="T31559" s="24"/>
      <c r="W31559" s="24"/>
      <c r="Z31559" s="24"/>
      <c r="AC31559" s="24"/>
      <c r="AI31559" s="24"/>
      <c r="AL31559" s="24"/>
      <c r="AO31559" s="24"/>
      <c r="AR31559" s="24"/>
      <c r="AU31559" s="24"/>
    </row>
    <row r="31560">
      <c r="J31560" s="18"/>
      <c r="N31560" s="24"/>
      <c r="Q31560" s="24"/>
      <c r="T31560" s="24"/>
      <c r="W31560" s="24"/>
      <c r="Z31560" s="24"/>
      <c r="AC31560" s="24"/>
      <c r="AI31560" s="24"/>
      <c r="AL31560" s="24"/>
      <c r="AO31560" s="24"/>
      <c r="AR31560" s="24"/>
      <c r="AU31560" s="24"/>
    </row>
    <row r="31561">
      <c r="J31561" s="18"/>
      <c r="N31561" s="24"/>
      <c r="Q31561" s="24"/>
      <c r="T31561" s="24"/>
      <c r="W31561" s="24"/>
      <c r="Z31561" s="24"/>
      <c r="AC31561" s="24"/>
      <c r="AI31561" s="24"/>
      <c r="AL31561" s="24"/>
      <c r="AO31561" s="24"/>
      <c r="AR31561" s="24"/>
      <c r="AU31561" s="24"/>
    </row>
    <row r="31562">
      <c r="J31562" s="18"/>
      <c r="N31562" s="24"/>
      <c r="Q31562" s="24"/>
      <c r="T31562" s="24"/>
      <c r="W31562" s="24"/>
      <c r="Z31562" s="24"/>
      <c r="AC31562" s="24"/>
      <c r="AI31562" s="24"/>
      <c r="AL31562" s="24"/>
      <c r="AO31562" s="24"/>
      <c r="AR31562" s="24"/>
      <c r="AU31562" s="24"/>
    </row>
    <row r="31563">
      <c r="J31563" s="18"/>
      <c r="N31563" s="24"/>
      <c r="Q31563" s="24"/>
      <c r="T31563" s="24"/>
      <c r="W31563" s="24"/>
      <c r="Z31563" s="24"/>
      <c r="AC31563" s="24"/>
      <c r="AI31563" s="24"/>
      <c r="AL31563" s="24"/>
      <c r="AO31563" s="24"/>
      <c r="AR31563" s="24"/>
      <c r="AU31563" s="24"/>
    </row>
    <row r="31564">
      <c r="J31564" s="18"/>
      <c r="N31564" s="24"/>
      <c r="Q31564" s="24"/>
      <c r="T31564" s="24"/>
      <c r="W31564" s="24"/>
      <c r="Z31564" s="24"/>
      <c r="AC31564" s="24"/>
      <c r="AI31564" s="24"/>
      <c r="AL31564" s="24"/>
      <c r="AO31564" s="24"/>
      <c r="AR31564" s="24"/>
      <c r="AU31564" s="24"/>
    </row>
    <row r="31565">
      <c r="J31565" s="18"/>
      <c r="N31565" s="24"/>
      <c r="Q31565" s="24"/>
      <c r="T31565" s="24"/>
      <c r="W31565" s="24"/>
      <c r="Z31565" s="24"/>
      <c r="AC31565" s="24"/>
      <c r="AI31565" s="24"/>
      <c r="AL31565" s="24"/>
      <c r="AO31565" s="24"/>
      <c r="AR31565" s="24"/>
      <c r="AU31565" s="24"/>
    </row>
    <row r="31566">
      <c r="J31566" s="18"/>
      <c r="N31566" s="24"/>
      <c r="Q31566" s="24"/>
      <c r="T31566" s="24"/>
      <c r="W31566" s="24"/>
      <c r="Z31566" s="24"/>
      <c r="AC31566" s="24"/>
      <c r="AI31566" s="24"/>
      <c r="AL31566" s="24"/>
      <c r="AO31566" s="24"/>
      <c r="AR31566" s="24"/>
      <c r="AU31566" s="24"/>
    </row>
    <row r="31567">
      <c r="J31567" s="18"/>
      <c r="N31567" s="24"/>
      <c r="Q31567" s="24"/>
      <c r="T31567" s="24"/>
      <c r="W31567" s="24"/>
      <c r="Z31567" s="24"/>
      <c r="AC31567" s="24"/>
      <c r="AI31567" s="24"/>
      <c r="AL31567" s="24"/>
      <c r="AO31567" s="24"/>
      <c r="AR31567" s="24"/>
      <c r="AU31567" s="24"/>
    </row>
    <row r="31568">
      <c r="J31568" s="18"/>
      <c r="N31568" s="24"/>
      <c r="Q31568" s="24"/>
      <c r="T31568" s="24"/>
      <c r="W31568" s="24"/>
      <c r="Z31568" s="24"/>
      <c r="AC31568" s="24"/>
      <c r="AI31568" s="24"/>
      <c r="AL31568" s="24"/>
      <c r="AO31568" s="24"/>
      <c r="AR31568" s="24"/>
      <c r="AU31568" s="24"/>
    </row>
    <row r="31569">
      <c r="J31569" s="18"/>
      <c r="N31569" s="24"/>
      <c r="Q31569" s="24"/>
      <c r="T31569" s="24"/>
      <c r="W31569" s="24"/>
      <c r="Z31569" s="24"/>
      <c r="AC31569" s="24"/>
      <c r="AI31569" s="24"/>
      <c r="AL31569" s="24"/>
      <c r="AO31569" s="24"/>
      <c r="AR31569" s="24"/>
      <c r="AU31569" s="24"/>
    </row>
    <row r="31570">
      <c r="J31570" s="18"/>
      <c r="N31570" s="24"/>
      <c r="Q31570" s="24"/>
      <c r="T31570" s="24"/>
      <c r="W31570" s="24"/>
      <c r="Z31570" s="24"/>
      <c r="AC31570" s="24"/>
      <c r="AI31570" s="24"/>
      <c r="AL31570" s="24"/>
      <c r="AO31570" s="24"/>
      <c r="AR31570" s="24"/>
      <c r="AU31570" s="24"/>
    </row>
    <row r="31571">
      <c r="J31571" s="18"/>
      <c r="N31571" s="24"/>
      <c r="Q31571" s="24"/>
      <c r="T31571" s="24"/>
      <c r="W31571" s="24"/>
      <c r="Z31571" s="24"/>
      <c r="AC31571" s="24"/>
      <c r="AI31571" s="24"/>
      <c r="AL31571" s="24"/>
      <c r="AO31571" s="24"/>
      <c r="AR31571" s="24"/>
      <c r="AU31571" s="24"/>
    </row>
    <row r="31572">
      <c r="J31572" s="18"/>
      <c r="N31572" s="24"/>
      <c r="Q31572" s="24"/>
      <c r="T31572" s="24"/>
      <c r="W31572" s="24"/>
      <c r="Z31572" s="24"/>
      <c r="AC31572" s="24"/>
      <c r="AI31572" s="24"/>
      <c r="AL31572" s="24"/>
      <c r="AO31572" s="24"/>
      <c r="AR31572" s="24"/>
      <c r="AU31572" s="24"/>
    </row>
    <row r="31573">
      <c r="J31573" s="18"/>
      <c r="N31573" s="24"/>
      <c r="Q31573" s="24"/>
      <c r="T31573" s="24"/>
      <c r="W31573" s="24"/>
      <c r="Z31573" s="24"/>
      <c r="AC31573" s="24"/>
      <c r="AI31573" s="24"/>
      <c r="AL31573" s="24"/>
      <c r="AO31573" s="24"/>
      <c r="AR31573" s="24"/>
      <c r="AU31573" s="24"/>
    </row>
    <row r="31574">
      <c r="J31574" s="18"/>
      <c r="N31574" s="24"/>
      <c r="Q31574" s="24"/>
      <c r="T31574" s="24"/>
      <c r="W31574" s="24"/>
      <c r="Z31574" s="24"/>
      <c r="AC31574" s="24"/>
      <c r="AI31574" s="24"/>
      <c r="AL31574" s="24"/>
      <c r="AO31574" s="24"/>
      <c r="AR31574" s="24"/>
      <c r="AU31574" s="24"/>
    </row>
    <row r="31575">
      <c r="J31575" s="18"/>
      <c r="N31575" s="24"/>
      <c r="Q31575" s="24"/>
      <c r="T31575" s="24"/>
      <c r="W31575" s="24"/>
      <c r="Z31575" s="24"/>
      <c r="AC31575" s="24"/>
      <c r="AI31575" s="24"/>
      <c r="AL31575" s="24"/>
      <c r="AO31575" s="24"/>
      <c r="AR31575" s="24"/>
      <c r="AU31575" s="24"/>
    </row>
    <row r="31576">
      <c r="J31576" s="18"/>
      <c r="N31576" s="24"/>
      <c r="Q31576" s="24"/>
      <c r="T31576" s="24"/>
      <c r="W31576" s="24"/>
      <c r="Z31576" s="24"/>
      <c r="AC31576" s="24"/>
      <c r="AI31576" s="24"/>
      <c r="AL31576" s="24"/>
      <c r="AO31576" s="24"/>
      <c r="AR31576" s="24"/>
      <c r="AU31576" s="24"/>
    </row>
    <row r="31577">
      <c r="J31577" s="18"/>
      <c r="N31577" s="24"/>
      <c r="Q31577" s="24"/>
      <c r="T31577" s="24"/>
      <c r="W31577" s="24"/>
      <c r="Z31577" s="24"/>
      <c r="AC31577" s="24"/>
      <c r="AI31577" s="24"/>
      <c r="AL31577" s="24"/>
      <c r="AO31577" s="24"/>
      <c r="AR31577" s="24"/>
      <c r="AU31577" s="24"/>
    </row>
    <row r="31578">
      <c r="J31578" s="18"/>
      <c r="N31578" s="24"/>
      <c r="Q31578" s="24"/>
      <c r="T31578" s="24"/>
      <c r="W31578" s="24"/>
      <c r="Z31578" s="24"/>
      <c r="AC31578" s="24"/>
      <c r="AI31578" s="24"/>
      <c r="AL31578" s="24"/>
      <c r="AO31578" s="24"/>
      <c r="AR31578" s="24"/>
      <c r="AU31578" s="24"/>
    </row>
    <row r="31579">
      <c r="J31579" s="18"/>
      <c r="N31579" s="24"/>
      <c r="Q31579" s="24"/>
      <c r="T31579" s="24"/>
      <c r="W31579" s="24"/>
      <c r="Z31579" s="24"/>
      <c r="AC31579" s="24"/>
      <c r="AI31579" s="24"/>
      <c r="AL31579" s="24"/>
      <c r="AO31579" s="24"/>
      <c r="AR31579" s="24"/>
      <c r="AU31579" s="24"/>
    </row>
    <row r="31580">
      <c r="J31580" s="18"/>
      <c r="N31580" s="24"/>
      <c r="Q31580" s="24"/>
      <c r="T31580" s="24"/>
      <c r="W31580" s="24"/>
      <c r="Z31580" s="24"/>
      <c r="AC31580" s="24"/>
      <c r="AI31580" s="24"/>
      <c r="AL31580" s="24"/>
      <c r="AO31580" s="24"/>
      <c r="AR31580" s="24"/>
      <c r="AU31580" s="24"/>
    </row>
    <row r="31581">
      <c r="J31581" s="18"/>
      <c r="N31581" s="24"/>
      <c r="Q31581" s="24"/>
      <c r="T31581" s="24"/>
      <c r="W31581" s="24"/>
      <c r="Z31581" s="24"/>
      <c r="AC31581" s="24"/>
      <c r="AI31581" s="24"/>
      <c r="AL31581" s="24"/>
      <c r="AO31581" s="24"/>
      <c r="AR31581" s="24"/>
      <c r="AU31581" s="24"/>
    </row>
    <row r="31582">
      <c r="J31582" s="18"/>
      <c r="N31582" s="24"/>
      <c r="Q31582" s="24"/>
      <c r="T31582" s="24"/>
      <c r="W31582" s="24"/>
      <c r="Z31582" s="24"/>
      <c r="AC31582" s="24"/>
      <c r="AI31582" s="24"/>
      <c r="AL31582" s="24"/>
      <c r="AO31582" s="24"/>
      <c r="AR31582" s="24"/>
      <c r="AU31582" s="24"/>
    </row>
    <row r="31583">
      <c r="J31583" s="18"/>
      <c r="N31583" s="24"/>
      <c r="Q31583" s="24"/>
      <c r="T31583" s="24"/>
      <c r="W31583" s="24"/>
      <c r="Z31583" s="24"/>
      <c r="AC31583" s="24"/>
      <c r="AI31583" s="24"/>
      <c r="AL31583" s="24"/>
      <c r="AO31583" s="24"/>
      <c r="AR31583" s="24"/>
      <c r="AU31583" s="24"/>
    </row>
    <row r="31584">
      <c r="J31584" s="18"/>
      <c r="N31584" s="24"/>
      <c r="Q31584" s="24"/>
      <c r="T31584" s="24"/>
      <c r="W31584" s="24"/>
      <c r="Z31584" s="24"/>
      <c r="AC31584" s="24"/>
      <c r="AI31584" s="24"/>
      <c r="AL31584" s="24"/>
      <c r="AO31584" s="24"/>
      <c r="AR31584" s="24"/>
      <c r="AU31584" s="24"/>
    </row>
    <row r="31585">
      <c r="J31585" s="18"/>
      <c r="N31585" s="24"/>
      <c r="Q31585" s="24"/>
      <c r="T31585" s="24"/>
      <c r="W31585" s="24"/>
      <c r="Z31585" s="24"/>
      <c r="AC31585" s="24"/>
      <c r="AI31585" s="24"/>
      <c r="AL31585" s="24"/>
      <c r="AO31585" s="24"/>
      <c r="AR31585" s="24"/>
      <c r="AU31585" s="24"/>
    </row>
    <row r="31586">
      <c r="J31586" s="18"/>
      <c r="N31586" s="24"/>
      <c r="Q31586" s="24"/>
      <c r="T31586" s="24"/>
      <c r="W31586" s="24"/>
      <c r="Z31586" s="24"/>
      <c r="AC31586" s="24"/>
      <c r="AI31586" s="24"/>
      <c r="AL31586" s="24"/>
      <c r="AO31586" s="24"/>
      <c r="AR31586" s="24"/>
      <c r="AU31586" s="24"/>
    </row>
    <row r="31587">
      <c r="J31587" s="18"/>
      <c r="N31587" s="24"/>
      <c r="Q31587" s="24"/>
      <c r="T31587" s="24"/>
      <c r="W31587" s="24"/>
      <c r="Z31587" s="24"/>
      <c r="AC31587" s="24"/>
      <c r="AI31587" s="24"/>
      <c r="AL31587" s="24"/>
      <c r="AO31587" s="24"/>
      <c r="AR31587" s="24"/>
      <c r="AU31587" s="24"/>
    </row>
    <row r="31588">
      <c r="J31588" s="18"/>
      <c r="N31588" s="24"/>
      <c r="Q31588" s="24"/>
      <c r="T31588" s="24"/>
      <c r="W31588" s="24"/>
      <c r="Z31588" s="24"/>
      <c r="AC31588" s="24"/>
      <c r="AI31588" s="24"/>
      <c r="AL31588" s="24"/>
      <c r="AO31588" s="24"/>
      <c r="AR31588" s="24"/>
      <c r="AU31588" s="24"/>
    </row>
    <row r="31589">
      <c r="J31589" s="18"/>
      <c r="N31589" s="24"/>
      <c r="Q31589" s="24"/>
      <c r="T31589" s="24"/>
      <c r="W31589" s="24"/>
      <c r="Z31589" s="24"/>
      <c r="AC31589" s="24"/>
      <c r="AI31589" s="24"/>
      <c r="AL31589" s="24"/>
      <c r="AO31589" s="24"/>
      <c r="AR31589" s="24"/>
      <c r="AU31589" s="24"/>
    </row>
    <row r="31590">
      <c r="J31590" s="18"/>
      <c r="N31590" s="24"/>
      <c r="Q31590" s="24"/>
      <c r="T31590" s="24"/>
      <c r="W31590" s="24"/>
      <c r="Z31590" s="24"/>
      <c r="AC31590" s="24"/>
      <c r="AI31590" s="24"/>
      <c r="AL31590" s="24"/>
      <c r="AO31590" s="24"/>
      <c r="AR31590" s="24"/>
      <c r="AU31590" s="24"/>
    </row>
    <row r="31591">
      <c r="J31591" s="18"/>
      <c r="N31591" s="24"/>
      <c r="Q31591" s="24"/>
      <c r="T31591" s="24"/>
      <c r="W31591" s="24"/>
      <c r="Z31591" s="24"/>
      <c r="AC31591" s="24"/>
      <c r="AI31591" s="24"/>
      <c r="AL31591" s="24"/>
      <c r="AO31591" s="24"/>
      <c r="AR31591" s="24"/>
      <c r="AU31591" s="24"/>
    </row>
    <row r="31592">
      <c r="J31592" s="18"/>
      <c r="N31592" s="24"/>
      <c r="Q31592" s="24"/>
      <c r="T31592" s="24"/>
      <c r="W31592" s="24"/>
      <c r="Z31592" s="24"/>
      <c r="AC31592" s="24"/>
      <c r="AI31592" s="24"/>
      <c r="AL31592" s="24"/>
      <c r="AO31592" s="24"/>
      <c r="AR31592" s="24"/>
      <c r="AU31592" s="24"/>
    </row>
    <row r="31593">
      <c r="J31593" s="18"/>
      <c r="N31593" s="24"/>
      <c r="Q31593" s="24"/>
      <c r="T31593" s="24"/>
      <c r="W31593" s="24"/>
      <c r="Z31593" s="24"/>
      <c r="AC31593" s="24"/>
      <c r="AI31593" s="24"/>
      <c r="AL31593" s="24"/>
      <c r="AO31593" s="24"/>
      <c r="AR31593" s="24"/>
      <c r="AU31593" s="24"/>
    </row>
    <row r="31594">
      <c r="J31594" s="18"/>
      <c r="N31594" s="24"/>
      <c r="Q31594" s="24"/>
      <c r="T31594" s="24"/>
      <c r="W31594" s="24"/>
      <c r="Z31594" s="24"/>
      <c r="AC31594" s="24"/>
      <c r="AI31594" s="24"/>
      <c r="AL31594" s="24"/>
      <c r="AO31594" s="24"/>
      <c r="AR31594" s="24"/>
      <c r="AU31594" s="24"/>
    </row>
    <row r="31595">
      <c r="J31595" s="18"/>
      <c r="N31595" s="24"/>
      <c r="Q31595" s="24"/>
      <c r="T31595" s="24"/>
      <c r="W31595" s="24"/>
      <c r="Z31595" s="24"/>
      <c r="AC31595" s="24"/>
      <c r="AI31595" s="24"/>
      <c r="AL31595" s="24"/>
      <c r="AO31595" s="24"/>
      <c r="AR31595" s="24"/>
      <c r="AU31595" s="24"/>
    </row>
    <row r="31596">
      <c r="J31596" s="18"/>
      <c r="N31596" s="24"/>
      <c r="Q31596" s="24"/>
      <c r="T31596" s="24"/>
      <c r="W31596" s="24"/>
      <c r="Z31596" s="24"/>
      <c r="AC31596" s="24"/>
      <c r="AI31596" s="24"/>
      <c r="AL31596" s="24"/>
      <c r="AO31596" s="24"/>
      <c r="AR31596" s="24"/>
      <c r="AU31596" s="24"/>
    </row>
    <row r="31597">
      <c r="J31597" s="18"/>
      <c r="N31597" s="24"/>
      <c r="Q31597" s="24"/>
      <c r="T31597" s="24"/>
      <c r="W31597" s="24"/>
      <c r="Z31597" s="24"/>
      <c r="AC31597" s="24"/>
      <c r="AI31597" s="24"/>
      <c r="AL31597" s="24"/>
      <c r="AO31597" s="24"/>
      <c r="AR31597" s="24"/>
      <c r="AU31597" s="24"/>
    </row>
    <row r="31598">
      <c r="J31598" s="18"/>
      <c r="N31598" s="24"/>
      <c r="Q31598" s="24"/>
      <c r="T31598" s="24"/>
      <c r="W31598" s="24"/>
      <c r="Z31598" s="24"/>
      <c r="AC31598" s="24"/>
      <c r="AI31598" s="24"/>
      <c r="AL31598" s="24"/>
      <c r="AO31598" s="24"/>
      <c r="AR31598" s="24"/>
      <c r="AU31598" s="24"/>
    </row>
    <row r="31599">
      <c r="J31599" s="18"/>
      <c r="N31599" s="24"/>
      <c r="Q31599" s="24"/>
      <c r="T31599" s="24"/>
      <c r="W31599" s="24"/>
      <c r="Z31599" s="24"/>
      <c r="AC31599" s="24"/>
      <c r="AI31599" s="24"/>
      <c r="AL31599" s="24"/>
      <c r="AO31599" s="24"/>
      <c r="AR31599" s="24"/>
      <c r="AU31599" s="24"/>
    </row>
    <row r="31600">
      <c r="J31600" s="18"/>
      <c r="N31600" s="24"/>
      <c r="Q31600" s="24"/>
      <c r="T31600" s="24"/>
      <c r="W31600" s="24"/>
      <c r="Z31600" s="24"/>
      <c r="AC31600" s="24"/>
      <c r="AI31600" s="24"/>
      <c r="AL31600" s="24"/>
      <c r="AO31600" s="24"/>
      <c r="AR31600" s="24"/>
      <c r="AU31600" s="24"/>
    </row>
    <row r="31601">
      <c r="J31601" s="18"/>
      <c r="N31601" s="24"/>
      <c r="Q31601" s="24"/>
      <c r="T31601" s="24"/>
      <c r="W31601" s="24"/>
      <c r="Z31601" s="24"/>
      <c r="AC31601" s="24"/>
      <c r="AI31601" s="24"/>
      <c r="AL31601" s="24"/>
      <c r="AO31601" s="24"/>
      <c r="AR31601" s="24"/>
      <c r="AU31601" s="24"/>
    </row>
    <row r="31602">
      <c r="J31602" s="18"/>
      <c r="N31602" s="24"/>
      <c r="Q31602" s="24"/>
      <c r="T31602" s="24"/>
      <c r="W31602" s="24"/>
      <c r="Z31602" s="24"/>
      <c r="AC31602" s="24"/>
      <c r="AI31602" s="24"/>
      <c r="AL31602" s="24"/>
      <c r="AO31602" s="24"/>
      <c r="AR31602" s="24"/>
      <c r="AU31602" s="24"/>
    </row>
    <row r="31603">
      <c r="J31603" s="18"/>
      <c r="N31603" s="24"/>
      <c r="Q31603" s="24"/>
      <c r="T31603" s="24"/>
      <c r="W31603" s="24"/>
      <c r="Z31603" s="24"/>
      <c r="AC31603" s="24"/>
      <c r="AI31603" s="24"/>
      <c r="AL31603" s="24"/>
      <c r="AO31603" s="24"/>
      <c r="AR31603" s="24"/>
      <c r="AU31603" s="24"/>
    </row>
    <row r="31604">
      <c r="J31604" s="18"/>
      <c r="N31604" s="24"/>
      <c r="Q31604" s="24"/>
      <c r="T31604" s="24"/>
      <c r="W31604" s="24"/>
      <c r="Z31604" s="24"/>
      <c r="AC31604" s="24"/>
      <c r="AI31604" s="24"/>
      <c r="AL31604" s="24"/>
      <c r="AO31604" s="24"/>
      <c r="AR31604" s="24"/>
      <c r="AU31604" s="24"/>
    </row>
    <row r="31605">
      <c r="J31605" s="18"/>
      <c r="N31605" s="24"/>
      <c r="Q31605" s="24"/>
      <c r="T31605" s="24"/>
      <c r="W31605" s="24"/>
      <c r="Z31605" s="24"/>
      <c r="AC31605" s="24"/>
      <c r="AI31605" s="24"/>
      <c r="AL31605" s="24"/>
      <c r="AO31605" s="24"/>
      <c r="AR31605" s="24"/>
      <c r="AU31605" s="24"/>
    </row>
    <row r="31606">
      <c r="J31606" s="18"/>
      <c r="N31606" s="24"/>
      <c r="Q31606" s="24"/>
      <c r="T31606" s="24"/>
      <c r="W31606" s="24"/>
      <c r="Z31606" s="24"/>
      <c r="AC31606" s="24"/>
      <c r="AI31606" s="24"/>
      <c r="AL31606" s="24"/>
      <c r="AO31606" s="24"/>
      <c r="AR31606" s="24"/>
      <c r="AU31606" s="24"/>
    </row>
    <row r="31607">
      <c r="J31607" s="18"/>
      <c r="N31607" s="24"/>
      <c r="Q31607" s="24"/>
      <c r="T31607" s="24"/>
      <c r="W31607" s="24"/>
      <c r="Z31607" s="24"/>
      <c r="AC31607" s="24"/>
      <c r="AI31607" s="24"/>
      <c r="AL31607" s="24"/>
      <c r="AO31607" s="24"/>
      <c r="AR31607" s="24"/>
      <c r="AU31607" s="24"/>
    </row>
    <row r="31608">
      <c r="J31608" s="18"/>
      <c r="N31608" s="24"/>
      <c r="Q31608" s="24"/>
      <c r="T31608" s="24"/>
      <c r="W31608" s="24"/>
      <c r="Z31608" s="24"/>
      <c r="AC31608" s="24"/>
      <c r="AI31608" s="24"/>
      <c r="AL31608" s="24"/>
      <c r="AO31608" s="24"/>
      <c r="AR31608" s="24"/>
      <c r="AU31608" s="24"/>
    </row>
    <row r="31609">
      <c r="J31609" s="18"/>
      <c r="N31609" s="24"/>
      <c r="Q31609" s="24"/>
      <c r="T31609" s="24"/>
      <c r="W31609" s="24"/>
      <c r="Z31609" s="24"/>
      <c r="AC31609" s="24"/>
      <c r="AI31609" s="24"/>
      <c r="AL31609" s="24"/>
      <c r="AO31609" s="24"/>
      <c r="AR31609" s="24"/>
      <c r="AU31609" s="24"/>
    </row>
    <row r="31610">
      <c r="J31610" s="18"/>
      <c r="N31610" s="24"/>
      <c r="Q31610" s="24"/>
      <c r="T31610" s="24"/>
      <c r="W31610" s="24"/>
      <c r="Z31610" s="24"/>
      <c r="AC31610" s="24"/>
      <c r="AI31610" s="24"/>
      <c r="AL31610" s="24"/>
      <c r="AO31610" s="24"/>
      <c r="AR31610" s="24"/>
      <c r="AU31610" s="24"/>
    </row>
    <row r="31611">
      <c r="J31611" s="18"/>
      <c r="N31611" s="24"/>
      <c r="Q31611" s="24"/>
      <c r="T31611" s="24"/>
      <c r="W31611" s="24"/>
      <c r="Z31611" s="24"/>
      <c r="AC31611" s="24"/>
      <c r="AI31611" s="24"/>
      <c r="AL31611" s="24"/>
      <c r="AO31611" s="24"/>
      <c r="AR31611" s="24"/>
      <c r="AU31611" s="24"/>
    </row>
    <row r="31612">
      <c r="J31612" s="18"/>
      <c r="N31612" s="24"/>
      <c r="Q31612" s="24"/>
      <c r="T31612" s="24"/>
      <c r="W31612" s="24"/>
      <c r="Z31612" s="24"/>
      <c r="AC31612" s="24"/>
      <c r="AI31612" s="24"/>
      <c r="AL31612" s="24"/>
      <c r="AO31612" s="24"/>
      <c r="AR31612" s="24"/>
      <c r="AU31612" s="24"/>
    </row>
    <row r="31613">
      <c r="J31613" s="18"/>
      <c r="N31613" s="24"/>
      <c r="Q31613" s="24"/>
      <c r="T31613" s="24"/>
      <c r="W31613" s="24"/>
      <c r="Z31613" s="24"/>
      <c r="AC31613" s="24"/>
      <c r="AI31613" s="24"/>
      <c r="AL31613" s="24"/>
      <c r="AO31613" s="24"/>
      <c r="AR31613" s="24"/>
      <c r="AU31613" s="24"/>
    </row>
    <row r="31614">
      <c r="J31614" s="18"/>
      <c r="N31614" s="24"/>
      <c r="Q31614" s="24"/>
      <c r="T31614" s="24"/>
      <c r="W31614" s="24"/>
      <c r="Z31614" s="24"/>
      <c r="AC31614" s="24"/>
      <c r="AI31614" s="24"/>
      <c r="AL31614" s="24"/>
      <c r="AO31614" s="24"/>
      <c r="AR31614" s="24"/>
      <c r="AU31614" s="24"/>
    </row>
    <row r="31615">
      <c r="J31615" s="18"/>
      <c r="N31615" s="24"/>
      <c r="Q31615" s="24"/>
      <c r="T31615" s="24"/>
      <c r="W31615" s="24"/>
      <c r="Z31615" s="24"/>
      <c r="AC31615" s="24"/>
      <c r="AI31615" s="24"/>
      <c r="AL31615" s="24"/>
      <c r="AO31615" s="24"/>
      <c r="AR31615" s="24"/>
      <c r="AU31615" s="24"/>
    </row>
    <row r="31616">
      <c r="J31616" s="18"/>
      <c r="N31616" s="24"/>
      <c r="Q31616" s="24"/>
      <c r="T31616" s="24"/>
      <c r="W31616" s="24"/>
      <c r="Z31616" s="24"/>
      <c r="AC31616" s="24"/>
      <c r="AI31616" s="24"/>
      <c r="AL31616" s="24"/>
      <c r="AO31616" s="24"/>
      <c r="AR31616" s="24"/>
      <c r="AU31616" s="24"/>
    </row>
    <row r="31617">
      <c r="J31617" s="18"/>
      <c r="N31617" s="24"/>
      <c r="Q31617" s="24"/>
      <c r="T31617" s="24"/>
      <c r="W31617" s="24"/>
      <c r="Z31617" s="24"/>
      <c r="AC31617" s="24"/>
      <c r="AI31617" s="24"/>
      <c r="AL31617" s="24"/>
      <c r="AO31617" s="24"/>
      <c r="AR31617" s="24"/>
      <c r="AU31617" s="24"/>
    </row>
    <row r="31618">
      <c r="J31618" s="18"/>
      <c r="N31618" s="24"/>
      <c r="Q31618" s="24"/>
      <c r="T31618" s="24"/>
      <c r="W31618" s="24"/>
      <c r="Z31618" s="24"/>
      <c r="AC31618" s="24"/>
      <c r="AI31618" s="24"/>
      <c r="AL31618" s="24"/>
      <c r="AO31618" s="24"/>
      <c r="AR31618" s="24"/>
      <c r="AU31618" s="24"/>
    </row>
    <row r="31619">
      <c r="J31619" s="18"/>
      <c r="N31619" s="24"/>
      <c r="Q31619" s="24"/>
      <c r="T31619" s="24"/>
      <c r="W31619" s="24"/>
      <c r="Z31619" s="24"/>
      <c r="AC31619" s="24"/>
      <c r="AI31619" s="24"/>
      <c r="AL31619" s="24"/>
      <c r="AO31619" s="24"/>
      <c r="AR31619" s="24"/>
      <c r="AU31619" s="24"/>
    </row>
    <row r="31620">
      <c r="J31620" s="18"/>
      <c r="N31620" s="24"/>
      <c r="Q31620" s="24"/>
      <c r="T31620" s="24"/>
      <c r="W31620" s="24"/>
      <c r="Z31620" s="24"/>
      <c r="AC31620" s="24"/>
      <c r="AI31620" s="24"/>
      <c r="AL31620" s="24"/>
      <c r="AO31620" s="24"/>
      <c r="AR31620" s="24"/>
      <c r="AU31620" s="24"/>
    </row>
    <row r="31621">
      <c r="J31621" s="18"/>
      <c r="N31621" s="24"/>
      <c r="Q31621" s="24"/>
      <c r="T31621" s="24"/>
      <c r="W31621" s="24"/>
      <c r="Z31621" s="24"/>
      <c r="AC31621" s="24"/>
      <c r="AI31621" s="24"/>
      <c r="AL31621" s="24"/>
      <c r="AO31621" s="24"/>
      <c r="AR31621" s="24"/>
      <c r="AU31621" s="24"/>
    </row>
    <row r="31622">
      <c r="J31622" s="18"/>
      <c r="N31622" s="24"/>
      <c r="Q31622" s="24"/>
      <c r="T31622" s="24"/>
      <c r="W31622" s="24"/>
      <c r="Z31622" s="24"/>
      <c r="AC31622" s="24"/>
      <c r="AI31622" s="24"/>
      <c r="AL31622" s="24"/>
      <c r="AO31622" s="24"/>
      <c r="AR31622" s="24"/>
      <c r="AU31622" s="24"/>
    </row>
    <row r="31623">
      <c r="J31623" s="18"/>
      <c r="N31623" s="24"/>
      <c r="Q31623" s="24"/>
      <c r="T31623" s="24"/>
      <c r="W31623" s="24"/>
      <c r="Z31623" s="24"/>
      <c r="AC31623" s="24"/>
      <c r="AI31623" s="24"/>
      <c r="AL31623" s="24"/>
      <c r="AO31623" s="24"/>
      <c r="AR31623" s="24"/>
      <c r="AU31623" s="24"/>
    </row>
    <row r="31624">
      <c r="J31624" s="18"/>
      <c r="N31624" s="24"/>
      <c r="Q31624" s="24"/>
      <c r="T31624" s="24"/>
      <c r="W31624" s="24"/>
      <c r="Z31624" s="24"/>
      <c r="AC31624" s="24"/>
      <c r="AI31624" s="24"/>
      <c r="AL31624" s="24"/>
      <c r="AO31624" s="24"/>
      <c r="AR31624" s="24"/>
      <c r="AU31624" s="24"/>
    </row>
    <row r="31625">
      <c r="J31625" s="18"/>
      <c r="N31625" s="24"/>
      <c r="Q31625" s="24"/>
      <c r="T31625" s="24"/>
      <c r="W31625" s="24"/>
      <c r="Z31625" s="24"/>
      <c r="AC31625" s="24"/>
      <c r="AI31625" s="24"/>
      <c r="AL31625" s="24"/>
      <c r="AO31625" s="24"/>
      <c r="AR31625" s="24"/>
      <c r="AU31625" s="24"/>
    </row>
    <row r="31626">
      <c r="J31626" s="18"/>
      <c r="N31626" s="24"/>
      <c r="Q31626" s="24"/>
      <c r="T31626" s="24"/>
      <c r="W31626" s="24"/>
      <c r="Z31626" s="24"/>
      <c r="AC31626" s="24"/>
      <c r="AI31626" s="24"/>
      <c r="AL31626" s="24"/>
      <c r="AO31626" s="24"/>
      <c r="AR31626" s="24"/>
      <c r="AU31626" s="24"/>
    </row>
    <row r="31627">
      <c r="J31627" s="18"/>
      <c r="N31627" s="24"/>
      <c r="Q31627" s="24"/>
      <c r="T31627" s="24"/>
      <c r="W31627" s="24"/>
      <c r="Z31627" s="24"/>
      <c r="AC31627" s="24"/>
      <c r="AI31627" s="24"/>
      <c r="AL31627" s="24"/>
      <c r="AO31627" s="24"/>
      <c r="AR31627" s="24"/>
      <c r="AU31627" s="24"/>
    </row>
    <row r="31628">
      <c r="J31628" s="18"/>
      <c r="N31628" s="24"/>
      <c r="Q31628" s="24"/>
      <c r="T31628" s="24"/>
      <c r="W31628" s="24"/>
      <c r="Z31628" s="24"/>
      <c r="AC31628" s="24"/>
      <c r="AI31628" s="24"/>
      <c r="AL31628" s="24"/>
      <c r="AO31628" s="24"/>
      <c r="AR31628" s="24"/>
      <c r="AU31628" s="24"/>
    </row>
    <row r="31629">
      <c r="J31629" s="18"/>
      <c r="N31629" s="24"/>
      <c r="Q31629" s="24"/>
      <c r="T31629" s="24"/>
      <c r="W31629" s="24"/>
      <c r="Z31629" s="24"/>
      <c r="AC31629" s="24"/>
      <c r="AI31629" s="24"/>
      <c r="AL31629" s="24"/>
      <c r="AO31629" s="24"/>
      <c r="AR31629" s="24"/>
      <c r="AU31629" s="24"/>
    </row>
    <row r="31630">
      <c r="J31630" s="18"/>
      <c r="N31630" s="24"/>
      <c r="Q31630" s="24"/>
      <c r="T31630" s="24"/>
      <c r="W31630" s="24"/>
      <c r="Z31630" s="24"/>
      <c r="AC31630" s="24"/>
      <c r="AI31630" s="24"/>
      <c r="AL31630" s="24"/>
      <c r="AO31630" s="24"/>
      <c r="AR31630" s="24"/>
      <c r="AU31630" s="24"/>
    </row>
    <row r="31631">
      <c r="J31631" s="18"/>
      <c r="N31631" s="24"/>
      <c r="Q31631" s="24"/>
      <c r="T31631" s="24"/>
      <c r="W31631" s="24"/>
      <c r="Z31631" s="24"/>
      <c r="AC31631" s="24"/>
      <c r="AI31631" s="24"/>
      <c r="AL31631" s="24"/>
      <c r="AO31631" s="24"/>
      <c r="AR31631" s="24"/>
      <c r="AU31631" s="24"/>
    </row>
    <row r="31632">
      <c r="J31632" s="18"/>
      <c r="N31632" s="24"/>
      <c r="Q31632" s="24"/>
      <c r="T31632" s="24"/>
      <c r="W31632" s="24"/>
      <c r="Z31632" s="24"/>
      <c r="AC31632" s="24"/>
      <c r="AI31632" s="24"/>
      <c r="AL31632" s="24"/>
      <c r="AO31632" s="24"/>
      <c r="AR31632" s="24"/>
      <c r="AU31632" s="24"/>
    </row>
    <row r="31633">
      <c r="J31633" s="18"/>
      <c r="N31633" s="24"/>
      <c r="Q31633" s="24"/>
      <c r="T31633" s="24"/>
      <c r="W31633" s="24"/>
      <c r="Z31633" s="24"/>
      <c r="AC31633" s="24"/>
      <c r="AI31633" s="24"/>
      <c r="AL31633" s="24"/>
      <c r="AO31633" s="24"/>
      <c r="AR31633" s="24"/>
      <c r="AU31633" s="24"/>
    </row>
    <row r="31634">
      <c r="J31634" s="18"/>
      <c r="N31634" s="24"/>
      <c r="Q31634" s="24"/>
      <c r="T31634" s="24"/>
      <c r="W31634" s="24"/>
      <c r="Z31634" s="24"/>
      <c r="AC31634" s="24"/>
      <c r="AI31634" s="24"/>
      <c r="AL31634" s="24"/>
      <c r="AO31634" s="24"/>
      <c r="AR31634" s="24"/>
      <c r="AU31634" s="24"/>
    </row>
    <row r="31635">
      <c r="J31635" s="18"/>
      <c r="N31635" s="24"/>
      <c r="Q31635" s="24"/>
      <c r="T31635" s="24"/>
      <c r="W31635" s="24"/>
      <c r="Z31635" s="24"/>
      <c r="AC31635" s="24"/>
      <c r="AI31635" s="24"/>
      <c r="AL31635" s="24"/>
      <c r="AO31635" s="24"/>
      <c r="AR31635" s="24"/>
      <c r="AU31635" s="24"/>
    </row>
    <row r="31636">
      <c r="J31636" s="18"/>
      <c r="N31636" s="24"/>
      <c r="Q31636" s="24"/>
      <c r="T31636" s="24"/>
      <c r="W31636" s="24"/>
      <c r="Z31636" s="24"/>
      <c r="AC31636" s="24"/>
      <c r="AI31636" s="24"/>
      <c r="AL31636" s="24"/>
      <c r="AO31636" s="24"/>
      <c r="AR31636" s="24"/>
      <c r="AU31636" s="24"/>
    </row>
    <row r="31637">
      <c r="J31637" s="18"/>
      <c r="N31637" s="24"/>
      <c r="Q31637" s="24"/>
      <c r="T31637" s="24"/>
      <c r="W31637" s="24"/>
      <c r="Z31637" s="24"/>
      <c r="AC31637" s="24"/>
      <c r="AI31637" s="24"/>
      <c r="AL31637" s="24"/>
      <c r="AO31637" s="24"/>
      <c r="AR31637" s="24"/>
      <c r="AU31637" s="24"/>
    </row>
    <row r="31638">
      <c r="J31638" s="18"/>
      <c r="N31638" s="24"/>
      <c r="Q31638" s="24"/>
      <c r="T31638" s="24"/>
      <c r="W31638" s="24"/>
      <c r="Z31638" s="24"/>
      <c r="AC31638" s="24"/>
      <c r="AI31638" s="24"/>
      <c r="AL31638" s="24"/>
      <c r="AO31638" s="24"/>
      <c r="AR31638" s="24"/>
      <c r="AU31638" s="24"/>
    </row>
    <row r="31639">
      <c r="J31639" s="18"/>
      <c r="N31639" s="24"/>
      <c r="Q31639" s="24"/>
      <c r="T31639" s="24"/>
      <c r="W31639" s="24"/>
      <c r="Z31639" s="24"/>
      <c r="AC31639" s="24"/>
      <c r="AI31639" s="24"/>
      <c r="AL31639" s="24"/>
      <c r="AO31639" s="24"/>
      <c r="AR31639" s="24"/>
      <c r="AU31639" s="24"/>
    </row>
    <row r="31640">
      <c r="J31640" s="18"/>
      <c r="N31640" s="24"/>
      <c r="Q31640" s="24"/>
      <c r="T31640" s="24"/>
      <c r="W31640" s="24"/>
      <c r="Z31640" s="24"/>
      <c r="AC31640" s="24"/>
      <c r="AI31640" s="24"/>
      <c r="AL31640" s="24"/>
      <c r="AO31640" s="24"/>
      <c r="AR31640" s="24"/>
      <c r="AU31640" s="24"/>
    </row>
    <row r="31641">
      <c r="J31641" s="18"/>
      <c r="N31641" s="24"/>
      <c r="Q31641" s="24"/>
      <c r="T31641" s="24"/>
      <c r="W31641" s="24"/>
      <c r="Z31641" s="24"/>
      <c r="AC31641" s="24"/>
      <c r="AI31641" s="24"/>
      <c r="AL31641" s="24"/>
      <c r="AO31641" s="24"/>
      <c r="AR31641" s="24"/>
      <c r="AU31641" s="24"/>
    </row>
    <row r="31642">
      <c r="J31642" s="18"/>
      <c r="N31642" s="24"/>
      <c r="Q31642" s="24"/>
      <c r="T31642" s="24"/>
      <c r="W31642" s="24"/>
      <c r="Z31642" s="24"/>
      <c r="AC31642" s="24"/>
      <c r="AI31642" s="24"/>
      <c r="AL31642" s="24"/>
      <c r="AO31642" s="24"/>
      <c r="AR31642" s="24"/>
      <c r="AU31642" s="24"/>
    </row>
    <row r="31643">
      <c r="J31643" s="18"/>
      <c r="N31643" s="24"/>
      <c r="Q31643" s="24"/>
      <c r="T31643" s="24"/>
      <c r="W31643" s="24"/>
      <c r="Z31643" s="24"/>
      <c r="AC31643" s="24"/>
      <c r="AI31643" s="24"/>
      <c r="AL31643" s="24"/>
      <c r="AO31643" s="24"/>
      <c r="AR31643" s="24"/>
      <c r="AU31643" s="24"/>
    </row>
    <row r="31644">
      <c r="J31644" s="18"/>
      <c r="N31644" s="24"/>
      <c r="Q31644" s="24"/>
      <c r="T31644" s="24"/>
      <c r="W31644" s="24"/>
      <c r="Z31644" s="24"/>
      <c r="AC31644" s="24"/>
      <c r="AI31644" s="24"/>
      <c r="AL31644" s="24"/>
      <c r="AO31644" s="24"/>
      <c r="AR31644" s="24"/>
      <c r="AU31644" s="24"/>
    </row>
    <row r="31645">
      <c r="J31645" s="18"/>
      <c r="N31645" s="24"/>
      <c r="Q31645" s="24"/>
      <c r="T31645" s="24"/>
      <c r="W31645" s="24"/>
      <c r="Z31645" s="24"/>
      <c r="AC31645" s="24"/>
      <c r="AI31645" s="24"/>
      <c r="AL31645" s="24"/>
      <c r="AO31645" s="24"/>
      <c r="AR31645" s="24"/>
      <c r="AU31645" s="24"/>
    </row>
    <row r="31646">
      <c r="J31646" s="18"/>
      <c r="N31646" s="24"/>
      <c r="Q31646" s="24"/>
      <c r="T31646" s="24"/>
      <c r="W31646" s="24"/>
      <c r="Z31646" s="24"/>
      <c r="AC31646" s="24"/>
      <c r="AI31646" s="24"/>
      <c r="AL31646" s="24"/>
      <c r="AO31646" s="24"/>
      <c r="AR31646" s="24"/>
      <c r="AU31646" s="24"/>
    </row>
    <row r="31647">
      <c r="J31647" s="18"/>
      <c r="N31647" s="24"/>
      <c r="Q31647" s="24"/>
      <c r="T31647" s="24"/>
      <c r="W31647" s="24"/>
      <c r="Z31647" s="24"/>
      <c r="AC31647" s="24"/>
      <c r="AI31647" s="24"/>
      <c r="AL31647" s="24"/>
      <c r="AO31647" s="24"/>
      <c r="AR31647" s="24"/>
      <c r="AU31647" s="24"/>
    </row>
    <row r="31648">
      <c r="J31648" s="18"/>
      <c r="N31648" s="24"/>
      <c r="Q31648" s="24"/>
      <c r="T31648" s="24"/>
      <c r="W31648" s="24"/>
      <c r="Z31648" s="24"/>
      <c r="AC31648" s="24"/>
      <c r="AI31648" s="24"/>
      <c r="AL31648" s="24"/>
      <c r="AO31648" s="24"/>
      <c r="AR31648" s="24"/>
      <c r="AU31648" s="24"/>
    </row>
    <row r="31649">
      <c r="J31649" s="18"/>
      <c r="N31649" s="24"/>
      <c r="Q31649" s="24"/>
      <c r="T31649" s="24"/>
      <c r="W31649" s="24"/>
      <c r="Z31649" s="24"/>
      <c r="AC31649" s="24"/>
      <c r="AI31649" s="24"/>
      <c r="AL31649" s="24"/>
      <c r="AO31649" s="24"/>
      <c r="AR31649" s="24"/>
      <c r="AU31649" s="24"/>
    </row>
    <row r="31650">
      <c r="J31650" s="18"/>
      <c r="N31650" s="24"/>
      <c r="Q31650" s="24"/>
      <c r="T31650" s="24"/>
      <c r="W31650" s="24"/>
      <c r="Z31650" s="24"/>
      <c r="AC31650" s="24"/>
      <c r="AI31650" s="24"/>
      <c r="AL31650" s="24"/>
      <c r="AO31650" s="24"/>
      <c r="AR31650" s="24"/>
      <c r="AU31650" s="24"/>
    </row>
    <row r="31651">
      <c r="J31651" s="18"/>
      <c r="N31651" s="24"/>
      <c r="Q31651" s="24"/>
      <c r="T31651" s="24"/>
      <c r="W31651" s="24"/>
      <c r="Z31651" s="24"/>
      <c r="AC31651" s="24"/>
      <c r="AI31651" s="24"/>
      <c r="AL31651" s="24"/>
      <c r="AO31651" s="24"/>
      <c r="AR31651" s="24"/>
      <c r="AU31651" s="24"/>
    </row>
    <row r="31652">
      <c r="J31652" s="18"/>
      <c r="N31652" s="24"/>
      <c r="Q31652" s="24"/>
      <c r="T31652" s="24"/>
      <c r="W31652" s="24"/>
      <c r="Z31652" s="24"/>
      <c r="AC31652" s="24"/>
      <c r="AI31652" s="24"/>
      <c r="AL31652" s="24"/>
      <c r="AO31652" s="24"/>
      <c r="AR31652" s="24"/>
      <c r="AU31652" s="24"/>
    </row>
    <row r="31653">
      <c r="J31653" s="18"/>
      <c r="N31653" s="24"/>
      <c r="Q31653" s="24"/>
      <c r="T31653" s="24"/>
      <c r="W31653" s="24"/>
      <c r="Z31653" s="24"/>
      <c r="AC31653" s="24"/>
      <c r="AI31653" s="24"/>
      <c r="AL31653" s="24"/>
      <c r="AO31653" s="24"/>
      <c r="AR31653" s="24"/>
      <c r="AU31653" s="24"/>
    </row>
    <row r="31654">
      <c r="J31654" s="18"/>
      <c r="N31654" s="24"/>
      <c r="Q31654" s="24"/>
      <c r="T31654" s="24"/>
      <c r="W31654" s="24"/>
      <c r="Z31654" s="24"/>
      <c r="AC31654" s="24"/>
      <c r="AI31654" s="24"/>
      <c r="AL31654" s="24"/>
      <c r="AO31654" s="24"/>
      <c r="AR31654" s="24"/>
      <c r="AU31654" s="24"/>
    </row>
    <row r="31655">
      <c r="J31655" s="18"/>
      <c r="N31655" s="24"/>
      <c r="Q31655" s="24"/>
      <c r="T31655" s="24"/>
      <c r="W31655" s="24"/>
      <c r="Z31655" s="24"/>
      <c r="AC31655" s="24"/>
      <c r="AI31655" s="24"/>
      <c r="AL31655" s="24"/>
      <c r="AO31655" s="24"/>
      <c r="AR31655" s="24"/>
      <c r="AU31655" s="24"/>
    </row>
    <row r="31656">
      <c r="J31656" s="18"/>
      <c r="N31656" s="24"/>
      <c r="Q31656" s="24"/>
      <c r="T31656" s="24"/>
      <c r="W31656" s="24"/>
      <c r="Z31656" s="24"/>
      <c r="AC31656" s="24"/>
      <c r="AI31656" s="24"/>
      <c r="AL31656" s="24"/>
      <c r="AO31656" s="24"/>
      <c r="AR31656" s="24"/>
      <c r="AU31656" s="24"/>
    </row>
    <row r="31657">
      <c r="J31657" s="18"/>
      <c r="N31657" s="24"/>
      <c r="Q31657" s="24"/>
      <c r="T31657" s="24"/>
      <c r="W31657" s="24"/>
      <c r="Z31657" s="24"/>
      <c r="AC31657" s="24"/>
      <c r="AI31657" s="24"/>
      <c r="AL31657" s="24"/>
      <c r="AO31657" s="24"/>
      <c r="AR31657" s="24"/>
      <c r="AU31657" s="24"/>
    </row>
    <row r="31658">
      <c r="J31658" s="18"/>
      <c r="N31658" s="24"/>
      <c r="Q31658" s="24"/>
      <c r="T31658" s="24"/>
      <c r="W31658" s="24"/>
      <c r="Z31658" s="24"/>
      <c r="AC31658" s="24"/>
      <c r="AI31658" s="24"/>
      <c r="AL31658" s="24"/>
      <c r="AO31658" s="24"/>
      <c r="AR31658" s="24"/>
      <c r="AU31658" s="24"/>
    </row>
    <row r="31659">
      <c r="J31659" s="18"/>
      <c r="N31659" s="24"/>
      <c r="Q31659" s="24"/>
      <c r="T31659" s="24"/>
      <c r="W31659" s="24"/>
      <c r="Z31659" s="24"/>
      <c r="AC31659" s="24"/>
      <c r="AI31659" s="24"/>
      <c r="AL31659" s="24"/>
      <c r="AO31659" s="24"/>
      <c r="AR31659" s="24"/>
      <c r="AU31659" s="24"/>
    </row>
    <row r="31660">
      <c r="J31660" s="18"/>
      <c r="N31660" s="24"/>
      <c r="Q31660" s="24"/>
      <c r="T31660" s="24"/>
      <c r="W31660" s="24"/>
      <c r="Z31660" s="24"/>
      <c r="AC31660" s="24"/>
      <c r="AI31660" s="24"/>
      <c r="AL31660" s="24"/>
      <c r="AO31660" s="24"/>
      <c r="AR31660" s="24"/>
      <c r="AU31660" s="24"/>
    </row>
    <row r="31661">
      <c r="J31661" s="18"/>
      <c r="N31661" s="24"/>
      <c r="Q31661" s="24"/>
      <c r="T31661" s="24"/>
      <c r="W31661" s="24"/>
      <c r="Z31661" s="24"/>
      <c r="AC31661" s="24"/>
      <c r="AI31661" s="24"/>
      <c r="AL31661" s="24"/>
      <c r="AO31661" s="24"/>
      <c r="AR31661" s="24"/>
      <c r="AU31661" s="24"/>
    </row>
    <row r="31662">
      <c r="J31662" s="18"/>
      <c r="N31662" s="24"/>
      <c r="Q31662" s="24"/>
      <c r="T31662" s="24"/>
      <c r="W31662" s="24"/>
      <c r="Z31662" s="24"/>
      <c r="AC31662" s="24"/>
      <c r="AI31662" s="24"/>
      <c r="AL31662" s="24"/>
      <c r="AO31662" s="24"/>
      <c r="AR31662" s="24"/>
      <c r="AU31662" s="24"/>
    </row>
    <row r="31663">
      <c r="J31663" s="18"/>
      <c r="N31663" s="24"/>
      <c r="Q31663" s="24"/>
      <c r="T31663" s="24"/>
      <c r="W31663" s="24"/>
      <c r="Z31663" s="24"/>
      <c r="AC31663" s="24"/>
      <c r="AI31663" s="24"/>
      <c r="AL31663" s="24"/>
      <c r="AO31663" s="24"/>
      <c r="AR31663" s="24"/>
      <c r="AU31663" s="24"/>
    </row>
    <row r="31664">
      <c r="J31664" s="18"/>
      <c r="N31664" s="24"/>
      <c r="Q31664" s="24"/>
      <c r="T31664" s="24"/>
      <c r="W31664" s="24"/>
      <c r="Z31664" s="24"/>
      <c r="AC31664" s="24"/>
      <c r="AI31664" s="24"/>
      <c r="AL31664" s="24"/>
      <c r="AO31664" s="24"/>
      <c r="AR31664" s="24"/>
      <c r="AU31664" s="24"/>
    </row>
    <row r="31665">
      <c r="J31665" s="18"/>
      <c r="N31665" s="24"/>
      <c r="Q31665" s="24"/>
      <c r="T31665" s="24"/>
      <c r="W31665" s="24"/>
      <c r="Z31665" s="24"/>
      <c r="AC31665" s="24"/>
      <c r="AI31665" s="24"/>
      <c r="AL31665" s="24"/>
      <c r="AO31665" s="24"/>
      <c r="AR31665" s="24"/>
      <c r="AU31665" s="24"/>
    </row>
    <row r="31666">
      <c r="J31666" s="18"/>
      <c r="N31666" s="24"/>
      <c r="Q31666" s="24"/>
      <c r="T31666" s="24"/>
      <c r="W31666" s="24"/>
      <c r="Z31666" s="24"/>
      <c r="AC31666" s="24"/>
      <c r="AI31666" s="24"/>
      <c r="AL31666" s="24"/>
      <c r="AO31666" s="24"/>
      <c r="AR31666" s="24"/>
      <c r="AU31666" s="24"/>
    </row>
    <row r="31667">
      <c r="J31667" s="18"/>
      <c r="N31667" s="24"/>
      <c r="Q31667" s="24"/>
      <c r="T31667" s="24"/>
      <c r="W31667" s="24"/>
      <c r="Z31667" s="24"/>
      <c r="AC31667" s="24"/>
      <c r="AI31667" s="24"/>
      <c r="AL31667" s="24"/>
      <c r="AO31667" s="24"/>
      <c r="AR31667" s="24"/>
      <c r="AU31667" s="24"/>
    </row>
    <row r="31668">
      <c r="J31668" s="18"/>
      <c r="N31668" s="24"/>
      <c r="Q31668" s="24"/>
      <c r="T31668" s="24"/>
      <c r="W31668" s="24"/>
      <c r="Z31668" s="24"/>
      <c r="AC31668" s="24"/>
      <c r="AI31668" s="24"/>
      <c r="AL31668" s="24"/>
      <c r="AO31668" s="24"/>
      <c r="AR31668" s="24"/>
      <c r="AU31668" s="24"/>
    </row>
    <row r="31669">
      <c r="J31669" s="18"/>
      <c r="N31669" s="24"/>
      <c r="Q31669" s="24"/>
      <c r="T31669" s="24"/>
      <c r="W31669" s="24"/>
      <c r="Z31669" s="24"/>
      <c r="AC31669" s="24"/>
      <c r="AI31669" s="24"/>
      <c r="AL31669" s="24"/>
      <c r="AO31669" s="24"/>
      <c r="AR31669" s="24"/>
      <c r="AU31669" s="24"/>
    </row>
    <row r="31670">
      <c r="J31670" s="18"/>
      <c r="N31670" s="24"/>
      <c r="Q31670" s="24"/>
      <c r="T31670" s="24"/>
      <c r="W31670" s="24"/>
      <c r="Z31670" s="24"/>
      <c r="AC31670" s="24"/>
      <c r="AI31670" s="24"/>
      <c r="AL31670" s="24"/>
      <c r="AO31670" s="24"/>
      <c r="AR31670" s="24"/>
      <c r="AU31670" s="24"/>
    </row>
    <row r="31671">
      <c r="J31671" s="18"/>
      <c r="N31671" s="24"/>
      <c r="Q31671" s="24"/>
      <c r="T31671" s="24"/>
      <c r="W31671" s="24"/>
      <c r="Z31671" s="24"/>
      <c r="AC31671" s="24"/>
      <c r="AI31671" s="24"/>
      <c r="AL31671" s="24"/>
      <c r="AO31671" s="24"/>
      <c r="AR31671" s="24"/>
      <c r="AU31671" s="24"/>
    </row>
    <row r="31672">
      <c r="J31672" s="18"/>
      <c r="N31672" s="24"/>
      <c r="Q31672" s="24"/>
      <c r="T31672" s="24"/>
      <c r="W31672" s="24"/>
      <c r="Z31672" s="24"/>
      <c r="AC31672" s="24"/>
      <c r="AI31672" s="24"/>
      <c r="AL31672" s="24"/>
      <c r="AO31672" s="24"/>
      <c r="AR31672" s="24"/>
      <c r="AU31672" s="24"/>
    </row>
    <row r="31673">
      <c r="J31673" s="18"/>
      <c r="N31673" s="24"/>
      <c r="Q31673" s="24"/>
      <c r="T31673" s="24"/>
      <c r="W31673" s="24"/>
      <c r="Z31673" s="24"/>
      <c r="AC31673" s="24"/>
      <c r="AI31673" s="24"/>
      <c r="AL31673" s="24"/>
      <c r="AO31673" s="24"/>
      <c r="AR31673" s="24"/>
      <c r="AU31673" s="24"/>
    </row>
    <row r="31674">
      <c r="J31674" s="18"/>
      <c r="N31674" s="24"/>
      <c r="Q31674" s="24"/>
      <c r="T31674" s="24"/>
      <c r="W31674" s="24"/>
      <c r="Z31674" s="24"/>
      <c r="AC31674" s="24"/>
      <c r="AI31674" s="24"/>
      <c r="AL31674" s="24"/>
      <c r="AO31674" s="24"/>
      <c r="AR31674" s="24"/>
      <c r="AU31674" s="24"/>
    </row>
    <row r="31675">
      <c r="J31675" s="18"/>
      <c r="N31675" s="24"/>
      <c r="Q31675" s="24"/>
      <c r="T31675" s="24"/>
      <c r="W31675" s="24"/>
      <c r="Z31675" s="24"/>
      <c r="AC31675" s="24"/>
      <c r="AI31675" s="24"/>
      <c r="AL31675" s="24"/>
      <c r="AO31675" s="24"/>
      <c r="AR31675" s="24"/>
      <c r="AU31675" s="24"/>
    </row>
    <row r="31676">
      <c r="J31676" s="18"/>
      <c r="N31676" s="24"/>
      <c r="Q31676" s="24"/>
      <c r="T31676" s="24"/>
      <c r="W31676" s="24"/>
      <c r="Z31676" s="24"/>
      <c r="AC31676" s="24"/>
      <c r="AI31676" s="24"/>
      <c r="AL31676" s="24"/>
      <c r="AO31676" s="24"/>
      <c r="AR31676" s="24"/>
      <c r="AU31676" s="24"/>
    </row>
    <row r="31677">
      <c r="J31677" s="18"/>
      <c r="N31677" s="24"/>
      <c r="Q31677" s="24"/>
      <c r="T31677" s="24"/>
      <c r="W31677" s="24"/>
      <c r="Z31677" s="24"/>
      <c r="AC31677" s="24"/>
      <c r="AI31677" s="24"/>
      <c r="AL31677" s="24"/>
      <c r="AO31677" s="24"/>
      <c r="AR31677" s="24"/>
      <c r="AU31677" s="24"/>
    </row>
    <row r="31678">
      <c r="J31678" s="18"/>
      <c r="N31678" s="24"/>
      <c r="Q31678" s="24"/>
      <c r="T31678" s="24"/>
      <c r="W31678" s="24"/>
      <c r="Z31678" s="24"/>
      <c r="AC31678" s="24"/>
      <c r="AI31678" s="24"/>
      <c r="AL31678" s="24"/>
      <c r="AO31678" s="24"/>
      <c r="AR31678" s="24"/>
      <c r="AU31678" s="24"/>
    </row>
    <row r="31679">
      <c r="J31679" s="18"/>
      <c r="N31679" s="24"/>
      <c r="Q31679" s="24"/>
      <c r="T31679" s="24"/>
      <c r="W31679" s="24"/>
      <c r="Z31679" s="24"/>
      <c r="AC31679" s="24"/>
      <c r="AI31679" s="24"/>
      <c r="AL31679" s="24"/>
      <c r="AO31679" s="24"/>
      <c r="AR31679" s="24"/>
      <c r="AU31679" s="24"/>
    </row>
    <row r="31680">
      <c r="J31680" s="18"/>
      <c r="N31680" s="24"/>
      <c r="Q31680" s="24"/>
      <c r="T31680" s="24"/>
      <c r="W31680" s="24"/>
      <c r="Z31680" s="24"/>
      <c r="AC31680" s="24"/>
      <c r="AI31680" s="24"/>
      <c r="AL31680" s="24"/>
      <c r="AO31680" s="24"/>
      <c r="AR31680" s="24"/>
      <c r="AU31680" s="24"/>
    </row>
    <row r="31681">
      <c r="J31681" s="18"/>
      <c r="N31681" s="24"/>
      <c r="Q31681" s="24"/>
      <c r="T31681" s="24"/>
      <c r="W31681" s="24"/>
      <c r="Z31681" s="24"/>
      <c r="AC31681" s="24"/>
      <c r="AI31681" s="24"/>
      <c r="AL31681" s="24"/>
      <c r="AO31681" s="24"/>
      <c r="AR31681" s="24"/>
      <c r="AU31681" s="24"/>
    </row>
    <row r="31682">
      <c r="J31682" s="18"/>
      <c r="N31682" s="24"/>
      <c r="Q31682" s="24"/>
      <c r="T31682" s="24"/>
      <c r="W31682" s="24"/>
      <c r="Z31682" s="24"/>
      <c r="AC31682" s="24"/>
      <c r="AI31682" s="24"/>
      <c r="AL31682" s="24"/>
      <c r="AO31682" s="24"/>
      <c r="AR31682" s="24"/>
      <c r="AU31682" s="24"/>
    </row>
    <row r="31683">
      <c r="J31683" s="18"/>
      <c r="N31683" s="24"/>
      <c r="Q31683" s="24"/>
      <c r="T31683" s="24"/>
      <c r="W31683" s="24"/>
      <c r="Z31683" s="24"/>
      <c r="AC31683" s="24"/>
      <c r="AI31683" s="24"/>
      <c r="AL31683" s="24"/>
      <c r="AO31683" s="24"/>
      <c r="AR31683" s="24"/>
      <c r="AU31683" s="24"/>
    </row>
    <row r="31684">
      <c r="J31684" s="18"/>
      <c r="N31684" s="24"/>
      <c r="Q31684" s="24"/>
      <c r="T31684" s="24"/>
      <c r="W31684" s="24"/>
      <c r="Z31684" s="24"/>
      <c r="AC31684" s="24"/>
      <c r="AI31684" s="24"/>
      <c r="AL31684" s="24"/>
      <c r="AO31684" s="24"/>
      <c r="AR31684" s="24"/>
      <c r="AU31684" s="24"/>
    </row>
    <row r="31685">
      <c r="J31685" s="18"/>
      <c r="N31685" s="24"/>
      <c r="Q31685" s="24"/>
      <c r="T31685" s="24"/>
      <c r="W31685" s="24"/>
      <c r="Z31685" s="24"/>
      <c r="AC31685" s="24"/>
      <c r="AI31685" s="24"/>
      <c r="AL31685" s="24"/>
      <c r="AO31685" s="24"/>
      <c r="AR31685" s="24"/>
      <c r="AU31685" s="24"/>
    </row>
    <row r="31686">
      <c r="J31686" s="18"/>
      <c r="N31686" s="24"/>
      <c r="Q31686" s="24"/>
      <c r="T31686" s="24"/>
      <c r="W31686" s="24"/>
      <c r="Z31686" s="24"/>
      <c r="AC31686" s="24"/>
      <c r="AI31686" s="24"/>
      <c r="AL31686" s="24"/>
      <c r="AO31686" s="24"/>
      <c r="AR31686" s="24"/>
      <c r="AU31686" s="24"/>
    </row>
    <row r="31687">
      <c r="J31687" s="18"/>
      <c r="N31687" s="24"/>
      <c r="Q31687" s="24"/>
      <c r="T31687" s="24"/>
      <c r="W31687" s="24"/>
      <c r="Z31687" s="24"/>
      <c r="AC31687" s="24"/>
      <c r="AI31687" s="24"/>
      <c r="AL31687" s="24"/>
      <c r="AO31687" s="24"/>
      <c r="AR31687" s="24"/>
      <c r="AU31687" s="24"/>
    </row>
    <row r="31688">
      <c r="J31688" s="18"/>
      <c r="N31688" s="24"/>
      <c r="Q31688" s="24"/>
      <c r="T31688" s="24"/>
      <c r="W31688" s="24"/>
      <c r="Z31688" s="24"/>
      <c r="AC31688" s="24"/>
      <c r="AI31688" s="24"/>
      <c r="AL31688" s="24"/>
      <c r="AO31688" s="24"/>
      <c r="AR31688" s="24"/>
      <c r="AU31688" s="24"/>
    </row>
    <row r="31689">
      <c r="J31689" s="18"/>
      <c r="N31689" s="24"/>
      <c r="Q31689" s="24"/>
      <c r="T31689" s="24"/>
      <c r="W31689" s="24"/>
      <c r="Z31689" s="24"/>
      <c r="AC31689" s="24"/>
      <c r="AI31689" s="24"/>
      <c r="AL31689" s="24"/>
      <c r="AO31689" s="24"/>
      <c r="AR31689" s="24"/>
      <c r="AU31689" s="24"/>
    </row>
    <row r="31690">
      <c r="J31690" s="18"/>
      <c r="N31690" s="24"/>
      <c r="Q31690" s="24"/>
      <c r="T31690" s="24"/>
      <c r="W31690" s="24"/>
      <c r="Z31690" s="24"/>
      <c r="AC31690" s="24"/>
      <c r="AI31690" s="24"/>
      <c r="AL31690" s="24"/>
      <c r="AO31690" s="24"/>
      <c r="AR31690" s="24"/>
      <c r="AU31690" s="24"/>
    </row>
    <row r="31691">
      <c r="J31691" s="18"/>
      <c r="N31691" s="24"/>
      <c r="Q31691" s="24"/>
      <c r="T31691" s="24"/>
      <c r="W31691" s="24"/>
      <c r="Z31691" s="24"/>
      <c r="AC31691" s="24"/>
      <c r="AI31691" s="24"/>
      <c r="AL31691" s="24"/>
      <c r="AO31691" s="24"/>
      <c r="AR31691" s="24"/>
      <c r="AU31691" s="24"/>
    </row>
    <row r="31692">
      <c r="J31692" s="18"/>
      <c r="N31692" s="24"/>
      <c r="Q31692" s="24"/>
      <c r="T31692" s="24"/>
      <c r="W31692" s="24"/>
      <c r="Z31692" s="24"/>
      <c r="AC31692" s="24"/>
      <c r="AI31692" s="24"/>
      <c r="AL31692" s="24"/>
      <c r="AO31692" s="24"/>
      <c r="AR31692" s="24"/>
      <c r="AU31692" s="24"/>
    </row>
    <row r="31693">
      <c r="J31693" s="18"/>
      <c r="N31693" s="24"/>
      <c r="Q31693" s="24"/>
      <c r="T31693" s="24"/>
      <c r="W31693" s="24"/>
      <c r="Z31693" s="24"/>
      <c r="AC31693" s="24"/>
      <c r="AI31693" s="24"/>
      <c r="AL31693" s="24"/>
      <c r="AO31693" s="24"/>
      <c r="AR31693" s="24"/>
      <c r="AU31693" s="24"/>
    </row>
    <row r="31694">
      <c r="J31694" s="18"/>
      <c r="N31694" s="24"/>
      <c r="Q31694" s="24"/>
      <c r="T31694" s="24"/>
      <c r="W31694" s="24"/>
      <c r="Z31694" s="24"/>
      <c r="AC31694" s="24"/>
      <c r="AI31694" s="24"/>
      <c r="AL31694" s="24"/>
      <c r="AO31694" s="24"/>
      <c r="AR31694" s="24"/>
      <c r="AU31694" s="24"/>
    </row>
    <row r="31695">
      <c r="J31695" s="18"/>
      <c r="N31695" s="24"/>
      <c r="Q31695" s="24"/>
      <c r="T31695" s="24"/>
      <c r="W31695" s="24"/>
      <c r="Z31695" s="24"/>
      <c r="AC31695" s="24"/>
      <c r="AI31695" s="24"/>
      <c r="AL31695" s="24"/>
      <c r="AO31695" s="24"/>
      <c r="AR31695" s="24"/>
      <c r="AU31695" s="24"/>
    </row>
    <row r="31696">
      <c r="J31696" s="18"/>
      <c r="N31696" s="24"/>
      <c r="Q31696" s="24"/>
      <c r="T31696" s="24"/>
      <c r="W31696" s="24"/>
      <c r="Z31696" s="24"/>
      <c r="AC31696" s="24"/>
      <c r="AI31696" s="24"/>
      <c r="AL31696" s="24"/>
      <c r="AO31696" s="24"/>
      <c r="AR31696" s="24"/>
      <c r="AU31696" s="24"/>
    </row>
    <row r="31697">
      <c r="J31697" s="18"/>
      <c r="N31697" s="24"/>
      <c r="Q31697" s="24"/>
      <c r="T31697" s="24"/>
      <c r="W31697" s="24"/>
      <c r="Z31697" s="24"/>
      <c r="AC31697" s="24"/>
      <c r="AI31697" s="24"/>
      <c r="AL31697" s="24"/>
      <c r="AO31697" s="24"/>
      <c r="AR31697" s="24"/>
      <c r="AU31697" s="24"/>
    </row>
    <row r="31698">
      <c r="J31698" s="18"/>
      <c r="N31698" s="24"/>
      <c r="Q31698" s="24"/>
      <c r="T31698" s="24"/>
      <c r="W31698" s="24"/>
      <c r="Z31698" s="24"/>
      <c r="AC31698" s="24"/>
      <c r="AI31698" s="24"/>
      <c r="AL31698" s="24"/>
      <c r="AO31698" s="24"/>
      <c r="AR31698" s="24"/>
      <c r="AU31698" s="24"/>
    </row>
    <row r="31699">
      <c r="J31699" s="18"/>
      <c r="N31699" s="24"/>
      <c r="Q31699" s="24"/>
      <c r="T31699" s="24"/>
      <c r="W31699" s="24"/>
      <c r="Z31699" s="24"/>
      <c r="AC31699" s="24"/>
      <c r="AI31699" s="24"/>
      <c r="AL31699" s="24"/>
      <c r="AO31699" s="24"/>
      <c r="AR31699" s="24"/>
      <c r="AU31699" s="24"/>
    </row>
    <row r="31700">
      <c r="J31700" s="18"/>
      <c r="N31700" s="24"/>
      <c r="Q31700" s="24"/>
      <c r="T31700" s="24"/>
      <c r="W31700" s="24"/>
      <c r="Z31700" s="24"/>
      <c r="AC31700" s="24"/>
      <c r="AI31700" s="24"/>
      <c r="AL31700" s="24"/>
      <c r="AO31700" s="24"/>
      <c r="AR31700" s="24"/>
      <c r="AU31700" s="24"/>
    </row>
    <row r="31701">
      <c r="J31701" s="18"/>
      <c r="N31701" s="24"/>
      <c r="Q31701" s="24"/>
      <c r="T31701" s="24"/>
      <c r="W31701" s="24"/>
      <c r="Z31701" s="24"/>
      <c r="AC31701" s="24"/>
      <c r="AI31701" s="24"/>
      <c r="AL31701" s="24"/>
      <c r="AO31701" s="24"/>
      <c r="AR31701" s="24"/>
      <c r="AU31701" s="24"/>
    </row>
    <row r="31702">
      <c r="J31702" s="18"/>
      <c r="N31702" s="24"/>
      <c r="Q31702" s="24"/>
      <c r="T31702" s="24"/>
      <c r="W31702" s="24"/>
      <c r="Z31702" s="24"/>
      <c r="AC31702" s="24"/>
      <c r="AI31702" s="24"/>
      <c r="AL31702" s="24"/>
      <c r="AO31702" s="24"/>
      <c r="AR31702" s="24"/>
      <c r="AU31702" s="24"/>
    </row>
    <row r="31703">
      <c r="J31703" s="18"/>
      <c r="N31703" s="24"/>
      <c r="Q31703" s="24"/>
      <c r="T31703" s="24"/>
      <c r="W31703" s="24"/>
      <c r="Z31703" s="24"/>
      <c r="AC31703" s="24"/>
      <c r="AI31703" s="24"/>
      <c r="AL31703" s="24"/>
      <c r="AO31703" s="24"/>
      <c r="AR31703" s="24"/>
      <c r="AU31703" s="24"/>
    </row>
    <row r="31704">
      <c r="J31704" s="18"/>
      <c r="N31704" s="24"/>
      <c r="Q31704" s="24"/>
      <c r="T31704" s="24"/>
      <c r="W31704" s="24"/>
      <c r="Z31704" s="24"/>
      <c r="AC31704" s="24"/>
      <c r="AI31704" s="24"/>
      <c r="AL31704" s="24"/>
      <c r="AO31704" s="24"/>
      <c r="AR31704" s="24"/>
      <c r="AU31704" s="24"/>
    </row>
    <row r="31705">
      <c r="J31705" s="18"/>
      <c r="N31705" s="24"/>
      <c r="Q31705" s="24"/>
      <c r="T31705" s="24"/>
      <c r="W31705" s="24"/>
      <c r="Z31705" s="24"/>
      <c r="AC31705" s="24"/>
      <c r="AI31705" s="24"/>
      <c r="AL31705" s="24"/>
      <c r="AO31705" s="24"/>
      <c r="AR31705" s="24"/>
      <c r="AU31705" s="24"/>
    </row>
    <row r="31706">
      <c r="J31706" s="18"/>
      <c r="N31706" s="24"/>
      <c r="Q31706" s="24"/>
      <c r="T31706" s="24"/>
      <c r="W31706" s="24"/>
      <c r="Z31706" s="24"/>
      <c r="AC31706" s="24"/>
      <c r="AI31706" s="24"/>
      <c r="AL31706" s="24"/>
      <c r="AO31706" s="24"/>
      <c r="AR31706" s="24"/>
      <c r="AU31706" s="24"/>
    </row>
    <row r="31707">
      <c r="J31707" s="18"/>
      <c r="N31707" s="24"/>
      <c r="Q31707" s="24"/>
      <c r="T31707" s="24"/>
      <c r="W31707" s="24"/>
      <c r="Z31707" s="24"/>
      <c r="AC31707" s="24"/>
      <c r="AI31707" s="24"/>
      <c r="AL31707" s="24"/>
      <c r="AO31707" s="24"/>
      <c r="AR31707" s="24"/>
      <c r="AU31707" s="24"/>
    </row>
    <row r="31708">
      <c r="J31708" s="18"/>
      <c r="N31708" s="24"/>
      <c r="Q31708" s="24"/>
      <c r="T31708" s="24"/>
      <c r="W31708" s="24"/>
      <c r="Z31708" s="24"/>
      <c r="AC31708" s="24"/>
      <c r="AI31708" s="24"/>
      <c r="AL31708" s="24"/>
      <c r="AO31708" s="24"/>
      <c r="AR31708" s="24"/>
      <c r="AU31708" s="24"/>
    </row>
    <row r="31709">
      <c r="J31709" s="18"/>
      <c r="N31709" s="24"/>
      <c r="Q31709" s="24"/>
      <c r="T31709" s="24"/>
      <c r="W31709" s="24"/>
      <c r="Z31709" s="24"/>
      <c r="AC31709" s="24"/>
      <c r="AI31709" s="24"/>
      <c r="AL31709" s="24"/>
      <c r="AO31709" s="24"/>
      <c r="AR31709" s="24"/>
      <c r="AU31709" s="24"/>
    </row>
    <row r="31710">
      <c r="J31710" s="18"/>
      <c r="N31710" s="24"/>
      <c r="Q31710" s="24"/>
      <c r="T31710" s="24"/>
      <c r="W31710" s="24"/>
      <c r="Z31710" s="24"/>
      <c r="AC31710" s="24"/>
      <c r="AI31710" s="24"/>
      <c r="AL31710" s="24"/>
      <c r="AO31710" s="24"/>
      <c r="AR31710" s="24"/>
      <c r="AU31710" s="24"/>
    </row>
    <row r="31711">
      <c r="J31711" s="18"/>
      <c r="N31711" s="24"/>
      <c r="Q31711" s="24"/>
      <c r="T31711" s="24"/>
      <c r="W31711" s="24"/>
      <c r="Z31711" s="24"/>
      <c r="AC31711" s="24"/>
      <c r="AI31711" s="24"/>
      <c r="AL31711" s="24"/>
      <c r="AO31711" s="24"/>
      <c r="AR31711" s="24"/>
      <c r="AU31711" s="24"/>
    </row>
    <row r="31712">
      <c r="J31712" s="18"/>
      <c r="N31712" s="24"/>
      <c r="Q31712" s="24"/>
      <c r="T31712" s="24"/>
      <c r="W31712" s="24"/>
      <c r="Z31712" s="24"/>
      <c r="AC31712" s="24"/>
      <c r="AI31712" s="24"/>
      <c r="AL31712" s="24"/>
      <c r="AO31712" s="24"/>
      <c r="AR31712" s="24"/>
      <c r="AU31712" s="24"/>
    </row>
    <row r="31713">
      <c r="J31713" s="18"/>
      <c r="N31713" s="24"/>
      <c r="Q31713" s="24"/>
      <c r="T31713" s="24"/>
      <c r="W31713" s="24"/>
      <c r="Z31713" s="24"/>
      <c r="AC31713" s="24"/>
      <c r="AI31713" s="24"/>
      <c r="AL31713" s="24"/>
      <c r="AO31713" s="24"/>
      <c r="AR31713" s="24"/>
      <c r="AU31713" s="24"/>
    </row>
    <row r="31714">
      <c r="J31714" s="18"/>
      <c r="N31714" s="24"/>
      <c r="Q31714" s="24"/>
      <c r="T31714" s="24"/>
      <c r="W31714" s="24"/>
      <c r="Z31714" s="24"/>
      <c r="AC31714" s="24"/>
      <c r="AI31714" s="24"/>
      <c r="AL31714" s="24"/>
      <c r="AO31714" s="24"/>
      <c r="AR31714" s="24"/>
      <c r="AU31714" s="24"/>
    </row>
    <row r="31715">
      <c r="J31715" s="18"/>
      <c r="N31715" s="24"/>
      <c r="Q31715" s="24"/>
      <c r="T31715" s="24"/>
      <c r="W31715" s="24"/>
      <c r="Z31715" s="24"/>
      <c r="AC31715" s="24"/>
      <c r="AI31715" s="24"/>
      <c r="AL31715" s="24"/>
      <c r="AO31715" s="24"/>
      <c r="AR31715" s="24"/>
      <c r="AU31715" s="24"/>
    </row>
    <row r="31716">
      <c r="J31716" s="18"/>
      <c r="N31716" s="24"/>
      <c r="Q31716" s="24"/>
      <c r="T31716" s="24"/>
      <c r="W31716" s="24"/>
      <c r="Z31716" s="24"/>
      <c r="AC31716" s="24"/>
      <c r="AI31716" s="24"/>
      <c r="AL31716" s="24"/>
      <c r="AO31716" s="24"/>
      <c r="AR31716" s="24"/>
      <c r="AU31716" s="24"/>
    </row>
    <row r="31717">
      <c r="J31717" s="18"/>
      <c r="N31717" s="24"/>
      <c r="Q31717" s="24"/>
      <c r="T31717" s="24"/>
      <c r="W31717" s="24"/>
      <c r="Z31717" s="24"/>
      <c r="AC31717" s="24"/>
      <c r="AI31717" s="24"/>
      <c r="AL31717" s="24"/>
      <c r="AO31717" s="24"/>
      <c r="AR31717" s="24"/>
      <c r="AU31717" s="24"/>
    </row>
    <row r="31718">
      <c r="J31718" s="18"/>
      <c r="N31718" s="24"/>
      <c r="Q31718" s="24"/>
      <c r="T31718" s="24"/>
      <c r="W31718" s="24"/>
      <c r="Z31718" s="24"/>
      <c r="AC31718" s="24"/>
      <c r="AI31718" s="24"/>
      <c r="AL31718" s="24"/>
      <c r="AO31718" s="24"/>
      <c r="AR31718" s="24"/>
      <c r="AU31718" s="24"/>
    </row>
    <row r="31719">
      <c r="J31719" s="18"/>
      <c r="N31719" s="24"/>
      <c r="Q31719" s="24"/>
      <c r="T31719" s="24"/>
      <c r="W31719" s="24"/>
      <c r="Z31719" s="24"/>
      <c r="AC31719" s="24"/>
      <c r="AI31719" s="24"/>
      <c r="AL31719" s="24"/>
      <c r="AO31719" s="24"/>
      <c r="AR31719" s="24"/>
      <c r="AU31719" s="24"/>
    </row>
    <row r="31720">
      <c r="J31720" s="18"/>
      <c r="N31720" s="24"/>
      <c r="Q31720" s="24"/>
      <c r="T31720" s="24"/>
      <c r="W31720" s="24"/>
      <c r="Z31720" s="24"/>
      <c r="AC31720" s="24"/>
      <c r="AI31720" s="24"/>
      <c r="AL31720" s="24"/>
      <c r="AO31720" s="24"/>
      <c r="AR31720" s="24"/>
      <c r="AU31720" s="24"/>
    </row>
    <row r="31721">
      <c r="J31721" s="18"/>
      <c r="N31721" s="24"/>
      <c r="Q31721" s="24"/>
      <c r="T31721" s="24"/>
      <c r="W31721" s="24"/>
      <c r="Z31721" s="24"/>
      <c r="AC31721" s="24"/>
      <c r="AI31721" s="24"/>
      <c r="AL31721" s="24"/>
      <c r="AO31721" s="24"/>
      <c r="AR31721" s="24"/>
      <c r="AU31721" s="24"/>
    </row>
    <row r="31722">
      <c r="J31722" s="18"/>
      <c r="N31722" s="24"/>
      <c r="Q31722" s="24"/>
      <c r="T31722" s="24"/>
      <c r="W31722" s="24"/>
      <c r="Z31722" s="24"/>
      <c r="AC31722" s="24"/>
      <c r="AI31722" s="24"/>
      <c r="AL31722" s="24"/>
      <c r="AO31722" s="24"/>
      <c r="AR31722" s="24"/>
      <c r="AU31722" s="24"/>
    </row>
    <row r="31723">
      <c r="J31723" s="18"/>
      <c r="N31723" s="24"/>
      <c r="Q31723" s="24"/>
      <c r="T31723" s="24"/>
      <c r="W31723" s="24"/>
      <c r="Z31723" s="24"/>
      <c r="AC31723" s="24"/>
      <c r="AI31723" s="24"/>
      <c r="AL31723" s="24"/>
      <c r="AO31723" s="24"/>
      <c r="AR31723" s="24"/>
      <c r="AU31723" s="24"/>
    </row>
    <row r="31724">
      <c r="J31724" s="18"/>
      <c r="N31724" s="24"/>
      <c r="Q31724" s="24"/>
      <c r="T31724" s="24"/>
      <c r="W31724" s="24"/>
      <c r="Z31724" s="24"/>
      <c r="AC31724" s="24"/>
      <c r="AI31724" s="24"/>
      <c r="AL31724" s="24"/>
      <c r="AO31724" s="24"/>
      <c r="AR31724" s="24"/>
      <c r="AU31724" s="24"/>
    </row>
    <row r="31725">
      <c r="J31725" s="18"/>
      <c r="N31725" s="24"/>
      <c r="Q31725" s="24"/>
      <c r="T31725" s="24"/>
      <c r="W31725" s="24"/>
      <c r="Z31725" s="24"/>
      <c r="AC31725" s="24"/>
      <c r="AI31725" s="24"/>
      <c r="AL31725" s="24"/>
      <c r="AO31725" s="24"/>
      <c r="AR31725" s="24"/>
      <c r="AU31725" s="24"/>
    </row>
    <row r="31726">
      <c r="J31726" s="18"/>
      <c r="N31726" s="24"/>
      <c r="Q31726" s="24"/>
      <c r="T31726" s="24"/>
      <c r="W31726" s="24"/>
      <c r="Z31726" s="24"/>
      <c r="AC31726" s="24"/>
      <c r="AI31726" s="24"/>
      <c r="AL31726" s="24"/>
      <c r="AO31726" s="24"/>
      <c r="AR31726" s="24"/>
      <c r="AU31726" s="24"/>
    </row>
    <row r="31727">
      <c r="J31727" s="18"/>
      <c r="N31727" s="24"/>
      <c r="Q31727" s="24"/>
      <c r="T31727" s="24"/>
      <c r="W31727" s="24"/>
      <c r="Z31727" s="24"/>
      <c r="AC31727" s="24"/>
      <c r="AI31727" s="24"/>
      <c r="AL31727" s="24"/>
      <c r="AO31727" s="24"/>
      <c r="AR31727" s="24"/>
      <c r="AU31727" s="24"/>
    </row>
    <row r="31728">
      <c r="J31728" s="18"/>
      <c r="N31728" s="24"/>
      <c r="Q31728" s="24"/>
      <c r="T31728" s="24"/>
      <c r="W31728" s="24"/>
      <c r="Z31728" s="24"/>
      <c r="AC31728" s="24"/>
      <c r="AI31728" s="24"/>
      <c r="AL31728" s="24"/>
      <c r="AO31728" s="24"/>
      <c r="AR31728" s="24"/>
      <c r="AU31728" s="24"/>
    </row>
    <row r="31729">
      <c r="J31729" s="18"/>
      <c r="N31729" s="24"/>
      <c r="Q31729" s="24"/>
      <c r="T31729" s="24"/>
      <c r="W31729" s="24"/>
      <c r="Z31729" s="24"/>
      <c r="AC31729" s="24"/>
      <c r="AI31729" s="24"/>
      <c r="AL31729" s="24"/>
      <c r="AO31729" s="24"/>
      <c r="AR31729" s="24"/>
      <c r="AU31729" s="24"/>
    </row>
    <row r="31730">
      <c r="J31730" s="18"/>
      <c r="N31730" s="24"/>
      <c r="Q31730" s="24"/>
      <c r="T31730" s="24"/>
      <c r="W31730" s="24"/>
      <c r="Z31730" s="24"/>
      <c r="AC31730" s="24"/>
      <c r="AI31730" s="24"/>
      <c r="AL31730" s="24"/>
      <c r="AO31730" s="24"/>
      <c r="AR31730" s="24"/>
      <c r="AU31730" s="24"/>
    </row>
    <row r="31731">
      <c r="J31731" s="18"/>
      <c r="N31731" s="24"/>
      <c r="Q31731" s="24"/>
      <c r="T31731" s="24"/>
      <c r="W31731" s="24"/>
      <c r="Z31731" s="24"/>
      <c r="AC31731" s="24"/>
      <c r="AI31731" s="24"/>
      <c r="AL31731" s="24"/>
      <c r="AO31731" s="24"/>
      <c r="AR31731" s="24"/>
      <c r="AU31731" s="24"/>
    </row>
    <row r="31732">
      <c r="J31732" s="18"/>
      <c r="N31732" s="24"/>
      <c r="Q31732" s="24"/>
      <c r="T31732" s="24"/>
      <c r="W31732" s="24"/>
      <c r="Z31732" s="24"/>
      <c r="AC31732" s="24"/>
      <c r="AI31732" s="24"/>
      <c r="AL31732" s="24"/>
      <c r="AO31732" s="24"/>
      <c r="AR31732" s="24"/>
      <c r="AU31732" s="24"/>
    </row>
    <row r="31733">
      <c r="J31733" s="18"/>
      <c r="N31733" s="24"/>
      <c r="Q31733" s="24"/>
      <c r="T31733" s="24"/>
      <c r="W31733" s="24"/>
      <c r="Z31733" s="24"/>
      <c r="AC31733" s="24"/>
      <c r="AI31733" s="24"/>
      <c r="AL31733" s="24"/>
      <c r="AO31733" s="24"/>
      <c r="AR31733" s="24"/>
      <c r="AU31733" s="24"/>
    </row>
    <row r="31734">
      <c r="J31734" s="18"/>
      <c r="N31734" s="24"/>
      <c r="Q31734" s="24"/>
      <c r="T31734" s="24"/>
      <c r="W31734" s="24"/>
      <c r="Z31734" s="24"/>
      <c r="AC31734" s="24"/>
      <c r="AI31734" s="24"/>
      <c r="AL31734" s="24"/>
      <c r="AO31734" s="24"/>
      <c r="AR31734" s="24"/>
      <c r="AU31734" s="24"/>
    </row>
    <row r="31735">
      <c r="J31735" s="18"/>
      <c r="N31735" s="24"/>
      <c r="Q31735" s="24"/>
      <c r="T31735" s="24"/>
      <c r="W31735" s="24"/>
      <c r="Z31735" s="24"/>
      <c r="AC31735" s="24"/>
      <c r="AI31735" s="24"/>
      <c r="AL31735" s="24"/>
      <c r="AO31735" s="24"/>
      <c r="AR31735" s="24"/>
      <c r="AU31735" s="24"/>
    </row>
    <row r="31736">
      <c r="J31736" s="18"/>
      <c r="N31736" s="24"/>
      <c r="Q31736" s="24"/>
      <c r="T31736" s="24"/>
      <c r="W31736" s="24"/>
      <c r="Z31736" s="24"/>
      <c r="AC31736" s="24"/>
      <c r="AI31736" s="24"/>
      <c r="AL31736" s="24"/>
      <c r="AO31736" s="24"/>
      <c r="AR31736" s="24"/>
      <c r="AU31736" s="24"/>
    </row>
    <row r="31737">
      <c r="J31737" s="18"/>
      <c r="N31737" s="24"/>
      <c r="Q31737" s="24"/>
      <c r="T31737" s="24"/>
      <c r="W31737" s="24"/>
      <c r="Z31737" s="24"/>
      <c r="AC31737" s="24"/>
      <c r="AI31737" s="24"/>
      <c r="AL31737" s="24"/>
      <c r="AO31737" s="24"/>
      <c r="AR31737" s="24"/>
      <c r="AU31737" s="24"/>
    </row>
    <row r="31738">
      <c r="J31738" s="18"/>
      <c r="N31738" s="24"/>
      <c r="Q31738" s="24"/>
      <c r="T31738" s="24"/>
      <c r="W31738" s="24"/>
      <c r="Z31738" s="24"/>
      <c r="AC31738" s="24"/>
      <c r="AI31738" s="24"/>
      <c r="AL31738" s="24"/>
      <c r="AO31738" s="24"/>
      <c r="AR31738" s="24"/>
      <c r="AU31738" s="24"/>
    </row>
    <row r="31739">
      <c r="J31739" s="18"/>
      <c r="N31739" s="24"/>
      <c r="Q31739" s="24"/>
      <c r="T31739" s="24"/>
      <c r="W31739" s="24"/>
      <c r="Z31739" s="24"/>
      <c r="AC31739" s="24"/>
      <c r="AI31739" s="24"/>
      <c r="AL31739" s="24"/>
      <c r="AO31739" s="24"/>
      <c r="AR31739" s="24"/>
      <c r="AU31739" s="24"/>
    </row>
    <row r="31740">
      <c r="J31740" s="18"/>
      <c r="N31740" s="24"/>
      <c r="Q31740" s="24"/>
      <c r="T31740" s="24"/>
      <c r="W31740" s="24"/>
      <c r="Z31740" s="24"/>
      <c r="AC31740" s="24"/>
      <c r="AI31740" s="24"/>
      <c r="AL31740" s="24"/>
      <c r="AO31740" s="24"/>
      <c r="AR31740" s="24"/>
      <c r="AU31740" s="24"/>
    </row>
    <row r="31741">
      <c r="J31741" s="18"/>
      <c r="N31741" s="24"/>
      <c r="Q31741" s="24"/>
      <c r="T31741" s="24"/>
      <c r="W31741" s="24"/>
      <c r="Z31741" s="24"/>
      <c r="AC31741" s="24"/>
      <c r="AI31741" s="24"/>
      <c r="AL31741" s="24"/>
      <c r="AO31741" s="24"/>
      <c r="AR31741" s="24"/>
      <c r="AU31741" s="24"/>
    </row>
    <row r="31742">
      <c r="J31742" s="18"/>
      <c r="N31742" s="24"/>
      <c r="Q31742" s="24"/>
      <c r="T31742" s="24"/>
      <c r="W31742" s="24"/>
      <c r="Z31742" s="24"/>
      <c r="AC31742" s="24"/>
      <c r="AI31742" s="24"/>
      <c r="AL31742" s="24"/>
      <c r="AO31742" s="24"/>
      <c r="AR31742" s="24"/>
      <c r="AU31742" s="24"/>
    </row>
    <row r="31743">
      <c r="J31743" s="18"/>
      <c r="N31743" s="24"/>
      <c r="Q31743" s="24"/>
      <c r="T31743" s="24"/>
      <c r="W31743" s="24"/>
      <c r="Z31743" s="24"/>
      <c r="AC31743" s="24"/>
      <c r="AI31743" s="24"/>
      <c r="AL31743" s="24"/>
      <c r="AO31743" s="24"/>
      <c r="AR31743" s="24"/>
      <c r="AU31743" s="24"/>
    </row>
    <row r="31744">
      <c r="J31744" s="18"/>
      <c r="N31744" s="24"/>
      <c r="Q31744" s="24"/>
      <c r="T31744" s="24"/>
      <c r="W31744" s="24"/>
      <c r="Z31744" s="24"/>
      <c r="AC31744" s="24"/>
      <c r="AI31744" s="24"/>
      <c r="AL31744" s="24"/>
      <c r="AO31744" s="24"/>
      <c r="AR31744" s="24"/>
      <c r="AU31744" s="24"/>
    </row>
    <row r="31745">
      <c r="J31745" s="18"/>
      <c r="N31745" s="24"/>
      <c r="Q31745" s="24"/>
      <c r="T31745" s="24"/>
      <c r="W31745" s="24"/>
      <c r="Z31745" s="24"/>
      <c r="AC31745" s="24"/>
      <c r="AI31745" s="24"/>
      <c r="AL31745" s="24"/>
      <c r="AO31745" s="24"/>
      <c r="AR31745" s="24"/>
      <c r="AU31745" s="24"/>
    </row>
    <row r="31746">
      <c r="J31746" s="18"/>
      <c r="N31746" s="24"/>
      <c r="Q31746" s="24"/>
      <c r="T31746" s="24"/>
      <c r="W31746" s="24"/>
      <c r="Z31746" s="24"/>
      <c r="AC31746" s="24"/>
      <c r="AI31746" s="24"/>
      <c r="AL31746" s="24"/>
      <c r="AO31746" s="24"/>
      <c r="AR31746" s="24"/>
      <c r="AU31746" s="24"/>
    </row>
    <row r="31747">
      <c r="J31747" s="18"/>
      <c r="N31747" s="24"/>
      <c r="Q31747" s="24"/>
      <c r="T31747" s="24"/>
      <c r="W31747" s="24"/>
      <c r="Z31747" s="24"/>
      <c r="AC31747" s="24"/>
      <c r="AI31747" s="24"/>
      <c r="AL31747" s="24"/>
      <c r="AO31747" s="24"/>
      <c r="AR31747" s="24"/>
      <c r="AU31747" s="24"/>
    </row>
    <row r="31748">
      <c r="J31748" s="18"/>
      <c r="N31748" s="24"/>
      <c r="Q31748" s="24"/>
      <c r="T31748" s="24"/>
      <c r="W31748" s="24"/>
      <c r="Z31748" s="24"/>
      <c r="AC31748" s="24"/>
      <c r="AI31748" s="24"/>
      <c r="AL31748" s="24"/>
      <c r="AO31748" s="24"/>
      <c r="AR31748" s="24"/>
      <c r="AU31748" s="24"/>
    </row>
    <row r="31749">
      <c r="J31749" s="18"/>
      <c r="N31749" s="24"/>
      <c r="Q31749" s="24"/>
      <c r="T31749" s="24"/>
      <c r="W31749" s="24"/>
      <c r="Z31749" s="24"/>
      <c r="AC31749" s="24"/>
      <c r="AI31749" s="24"/>
      <c r="AL31749" s="24"/>
      <c r="AO31749" s="24"/>
      <c r="AR31749" s="24"/>
      <c r="AU31749" s="24"/>
    </row>
    <row r="31750">
      <c r="J31750" s="18"/>
      <c r="N31750" s="24"/>
      <c r="Q31750" s="24"/>
      <c r="T31750" s="24"/>
      <c r="W31750" s="24"/>
      <c r="Z31750" s="24"/>
      <c r="AC31750" s="24"/>
      <c r="AI31750" s="24"/>
      <c r="AL31750" s="24"/>
      <c r="AO31750" s="24"/>
      <c r="AR31750" s="24"/>
      <c r="AU31750" s="24"/>
    </row>
    <row r="31751">
      <c r="J31751" s="18"/>
      <c r="N31751" s="24"/>
      <c r="Q31751" s="24"/>
      <c r="T31751" s="24"/>
      <c r="W31751" s="24"/>
      <c r="Z31751" s="24"/>
      <c r="AC31751" s="24"/>
      <c r="AI31751" s="24"/>
      <c r="AL31751" s="24"/>
      <c r="AO31751" s="24"/>
      <c r="AR31751" s="24"/>
      <c r="AU31751" s="24"/>
    </row>
    <row r="31752">
      <c r="J31752" s="18"/>
      <c r="N31752" s="24"/>
      <c r="Q31752" s="24"/>
      <c r="T31752" s="24"/>
      <c r="W31752" s="24"/>
      <c r="Z31752" s="24"/>
      <c r="AC31752" s="24"/>
      <c r="AI31752" s="24"/>
      <c r="AL31752" s="24"/>
      <c r="AO31752" s="24"/>
      <c r="AR31752" s="24"/>
      <c r="AU31752" s="24"/>
    </row>
    <row r="31753">
      <c r="J31753" s="18"/>
      <c r="N31753" s="24"/>
      <c r="Q31753" s="24"/>
      <c r="T31753" s="24"/>
      <c r="W31753" s="24"/>
      <c r="Z31753" s="24"/>
      <c r="AC31753" s="24"/>
      <c r="AI31753" s="24"/>
      <c r="AL31753" s="24"/>
      <c r="AO31753" s="24"/>
      <c r="AR31753" s="24"/>
      <c r="AU31753" s="24"/>
    </row>
    <row r="31754">
      <c r="J31754" s="18"/>
      <c r="N31754" s="24"/>
      <c r="Q31754" s="24"/>
      <c r="T31754" s="24"/>
      <c r="W31754" s="24"/>
      <c r="Z31754" s="24"/>
      <c r="AC31754" s="24"/>
      <c r="AI31754" s="24"/>
      <c r="AL31754" s="24"/>
      <c r="AO31754" s="24"/>
      <c r="AR31754" s="24"/>
      <c r="AU31754" s="24"/>
    </row>
    <row r="31755">
      <c r="J31755" s="18"/>
      <c r="N31755" s="24"/>
      <c r="Q31755" s="24"/>
      <c r="T31755" s="24"/>
      <c r="W31755" s="24"/>
      <c r="Z31755" s="24"/>
      <c r="AC31755" s="24"/>
      <c r="AI31755" s="24"/>
      <c r="AL31755" s="24"/>
      <c r="AO31755" s="24"/>
      <c r="AR31755" s="24"/>
      <c r="AU31755" s="24"/>
    </row>
    <row r="31756">
      <c r="J31756" s="18"/>
      <c r="N31756" s="24"/>
      <c r="Q31756" s="24"/>
      <c r="T31756" s="24"/>
      <c r="W31756" s="24"/>
      <c r="Z31756" s="24"/>
      <c r="AC31756" s="24"/>
      <c r="AI31756" s="24"/>
      <c r="AL31756" s="24"/>
      <c r="AO31756" s="24"/>
      <c r="AR31756" s="24"/>
      <c r="AU31756" s="24"/>
    </row>
    <row r="31757">
      <c r="J31757" s="18"/>
      <c r="N31757" s="24"/>
      <c r="Q31757" s="24"/>
      <c r="T31757" s="24"/>
      <c r="W31757" s="24"/>
      <c r="Z31757" s="24"/>
      <c r="AC31757" s="24"/>
      <c r="AI31757" s="24"/>
      <c r="AL31757" s="24"/>
      <c r="AO31757" s="24"/>
      <c r="AR31757" s="24"/>
      <c r="AU31757" s="24"/>
    </row>
    <row r="31758">
      <c r="J31758" s="18"/>
      <c r="N31758" s="24"/>
      <c r="Q31758" s="24"/>
      <c r="T31758" s="24"/>
      <c r="W31758" s="24"/>
      <c r="Z31758" s="24"/>
      <c r="AC31758" s="24"/>
      <c r="AI31758" s="24"/>
      <c r="AL31758" s="24"/>
      <c r="AO31758" s="24"/>
      <c r="AR31758" s="24"/>
      <c r="AU31758" s="24"/>
    </row>
    <row r="31759">
      <c r="J31759" s="18"/>
      <c r="N31759" s="24"/>
      <c r="Q31759" s="24"/>
      <c r="T31759" s="24"/>
      <c r="W31759" s="24"/>
      <c r="Z31759" s="24"/>
      <c r="AC31759" s="24"/>
      <c r="AI31759" s="24"/>
      <c r="AL31759" s="24"/>
      <c r="AO31759" s="24"/>
      <c r="AR31759" s="24"/>
      <c r="AU31759" s="24"/>
    </row>
    <row r="31760">
      <c r="J31760" s="18"/>
      <c r="N31760" s="24"/>
      <c r="Q31760" s="24"/>
      <c r="T31760" s="24"/>
      <c r="W31760" s="24"/>
      <c r="Z31760" s="24"/>
      <c r="AC31760" s="24"/>
      <c r="AI31760" s="24"/>
      <c r="AL31760" s="24"/>
      <c r="AO31760" s="24"/>
      <c r="AR31760" s="24"/>
      <c r="AU31760" s="24"/>
    </row>
    <row r="31761">
      <c r="J31761" s="18"/>
      <c r="N31761" s="24"/>
      <c r="Q31761" s="24"/>
      <c r="T31761" s="24"/>
      <c r="W31761" s="24"/>
      <c r="Z31761" s="24"/>
      <c r="AC31761" s="24"/>
      <c r="AI31761" s="24"/>
      <c r="AL31761" s="24"/>
      <c r="AO31761" s="24"/>
      <c r="AR31761" s="24"/>
      <c r="AU31761" s="24"/>
    </row>
    <row r="31762">
      <c r="J31762" s="18"/>
      <c r="N31762" s="24"/>
      <c r="Q31762" s="24"/>
      <c r="T31762" s="24"/>
      <c r="W31762" s="24"/>
      <c r="Z31762" s="24"/>
      <c r="AC31762" s="24"/>
      <c r="AI31762" s="24"/>
      <c r="AL31762" s="24"/>
      <c r="AO31762" s="24"/>
      <c r="AR31762" s="24"/>
      <c r="AU31762" s="24"/>
    </row>
    <row r="31763">
      <c r="J31763" s="18"/>
      <c r="N31763" s="24"/>
      <c r="Q31763" s="24"/>
      <c r="T31763" s="24"/>
      <c r="W31763" s="24"/>
      <c r="Z31763" s="24"/>
      <c r="AC31763" s="24"/>
      <c r="AI31763" s="24"/>
      <c r="AL31763" s="24"/>
      <c r="AO31763" s="24"/>
      <c r="AR31763" s="24"/>
      <c r="AU31763" s="24"/>
    </row>
    <row r="31764">
      <c r="J31764" s="18"/>
      <c r="N31764" s="24"/>
      <c r="Q31764" s="24"/>
      <c r="T31764" s="24"/>
      <c r="W31764" s="24"/>
      <c r="Z31764" s="24"/>
      <c r="AC31764" s="24"/>
      <c r="AI31764" s="24"/>
      <c r="AL31764" s="24"/>
      <c r="AO31764" s="24"/>
      <c r="AR31764" s="24"/>
      <c r="AU31764" s="24"/>
    </row>
    <row r="31765">
      <c r="J31765" s="18"/>
      <c r="N31765" s="24"/>
      <c r="Q31765" s="24"/>
      <c r="T31765" s="24"/>
      <c r="W31765" s="24"/>
      <c r="Z31765" s="24"/>
      <c r="AC31765" s="24"/>
      <c r="AI31765" s="24"/>
      <c r="AL31765" s="24"/>
      <c r="AO31765" s="24"/>
      <c r="AR31765" s="24"/>
      <c r="AU31765" s="24"/>
    </row>
    <row r="31766">
      <c r="J31766" s="18"/>
      <c r="N31766" s="24"/>
      <c r="Q31766" s="24"/>
      <c r="T31766" s="24"/>
      <c r="W31766" s="24"/>
      <c r="Z31766" s="24"/>
      <c r="AC31766" s="24"/>
      <c r="AI31766" s="24"/>
      <c r="AL31766" s="24"/>
      <c r="AO31766" s="24"/>
      <c r="AR31766" s="24"/>
      <c r="AU31766" s="24"/>
    </row>
    <row r="31767">
      <c r="J31767" s="18"/>
      <c r="N31767" s="24"/>
      <c r="Q31767" s="24"/>
      <c r="T31767" s="24"/>
      <c r="W31767" s="24"/>
      <c r="Z31767" s="24"/>
      <c r="AC31767" s="24"/>
      <c r="AI31767" s="24"/>
      <c r="AL31767" s="24"/>
      <c r="AO31767" s="24"/>
      <c r="AR31767" s="24"/>
      <c r="AU31767" s="24"/>
    </row>
    <row r="31768">
      <c r="J31768" s="18"/>
      <c r="N31768" s="24"/>
      <c r="Q31768" s="24"/>
      <c r="T31768" s="24"/>
      <c r="W31768" s="24"/>
      <c r="Z31768" s="24"/>
      <c r="AC31768" s="24"/>
      <c r="AI31768" s="24"/>
      <c r="AL31768" s="24"/>
      <c r="AO31768" s="24"/>
      <c r="AR31768" s="24"/>
      <c r="AU31768" s="24"/>
    </row>
    <row r="31769">
      <c r="J31769" s="18"/>
      <c r="N31769" s="24"/>
      <c r="Q31769" s="24"/>
      <c r="T31769" s="24"/>
      <c r="W31769" s="24"/>
      <c r="Z31769" s="24"/>
      <c r="AC31769" s="24"/>
      <c r="AI31769" s="24"/>
      <c r="AL31769" s="24"/>
      <c r="AO31769" s="24"/>
      <c r="AR31769" s="24"/>
      <c r="AU31769" s="24"/>
    </row>
    <row r="31770">
      <c r="J31770" s="18"/>
      <c r="N31770" s="24"/>
      <c r="Q31770" s="24"/>
      <c r="T31770" s="24"/>
      <c r="W31770" s="24"/>
      <c r="Z31770" s="24"/>
      <c r="AC31770" s="24"/>
      <c r="AI31770" s="24"/>
      <c r="AL31770" s="24"/>
      <c r="AO31770" s="24"/>
      <c r="AR31770" s="24"/>
      <c r="AU31770" s="24"/>
    </row>
    <row r="31771">
      <c r="J31771" s="18"/>
      <c r="N31771" s="24"/>
      <c r="Q31771" s="24"/>
      <c r="T31771" s="24"/>
      <c r="W31771" s="24"/>
      <c r="Z31771" s="24"/>
      <c r="AC31771" s="24"/>
      <c r="AI31771" s="24"/>
      <c r="AL31771" s="24"/>
      <c r="AO31771" s="24"/>
      <c r="AR31771" s="24"/>
      <c r="AU31771" s="24"/>
    </row>
    <row r="31772">
      <c r="J31772" s="18"/>
      <c r="N31772" s="24"/>
      <c r="Q31772" s="24"/>
      <c r="T31772" s="24"/>
      <c r="W31772" s="24"/>
      <c r="Z31772" s="24"/>
      <c r="AC31772" s="24"/>
      <c r="AI31772" s="24"/>
      <c r="AL31772" s="24"/>
      <c r="AO31772" s="24"/>
      <c r="AR31772" s="24"/>
      <c r="AU31772" s="24"/>
    </row>
    <row r="31773">
      <c r="J31773" s="18"/>
      <c r="N31773" s="24"/>
      <c r="Q31773" s="24"/>
      <c r="T31773" s="24"/>
      <c r="W31773" s="24"/>
      <c r="Z31773" s="24"/>
      <c r="AC31773" s="24"/>
      <c r="AI31773" s="24"/>
      <c r="AL31773" s="24"/>
      <c r="AO31773" s="24"/>
      <c r="AR31773" s="24"/>
      <c r="AU31773" s="24"/>
    </row>
    <row r="31774">
      <c r="J31774" s="18"/>
      <c r="N31774" s="24"/>
      <c r="Q31774" s="24"/>
      <c r="T31774" s="24"/>
      <c r="W31774" s="24"/>
      <c r="Z31774" s="24"/>
      <c r="AC31774" s="24"/>
      <c r="AI31774" s="24"/>
      <c r="AL31774" s="24"/>
      <c r="AO31774" s="24"/>
      <c r="AR31774" s="24"/>
      <c r="AU31774" s="24"/>
    </row>
    <row r="31775">
      <c r="J31775" s="18"/>
      <c r="N31775" s="24"/>
      <c r="Q31775" s="24"/>
      <c r="T31775" s="24"/>
      <c r="W31775" s="24"/>
      <c r="Z31775" s="24"/>
      <c r="AC31775" s="24"/>
      <c r="AI31775" s="24"/>
      <c r="AL31775" s="24"/>
      <c r="AO31775" s="24"/>
      <c r="AR31775" s="24"/>
      <c r="AU31775" s="24"/>
    </row>
    <row r="31776">
      <c r="J31776" s="18"/>
      <c r="N31776" s="24"/>
      <c r="Q31776" s="24"/>
      <c r="T31776" s="24"/>
      <c r="W31776" s="24"/>
      <c r="Z31776" s="24"/>
      <c r="AC31776" s="24"/>
      <c r="AI31776" s="24"/>
      <c r="AL31776" s="24"/>
      <c r="AO31776" s="24"/>
      <c r="AR31776" s="24"/>
      <c r="AU31776" s="24"/>
    </row>
    <row r="31777">
      <c r="J31777" s="18"/>
      <c r="N31777" s="24"/>
      <c r="Q31777" s="24"/>
      <c r="T31777" s="24"/>
      <c r="W31777" s="24"/>
      <c r="Z31777" s="24"/>
      <c r="AC31777" s="24"/>
      <c r="AI31777" s="24"/>
      <c r="AL31777" s="24"/>
      <c r="AO31777" s="24"/>
      <c r="AR31777" s="24"/>
      <c r="AU31777" s="24"/>
    </row>
    <row r="31778">
      <c r="J31778" s="18"/>
      <c r="N31778" s="24"/>
      <c r="Q31778" s="24"/>
      <c r="T31778" s="24"/>
      <c r="W31778" s="24"/>
      <c r="Z31778" s="24"/>
      <c r="AC31778" s="24"/>
      <c r="AI31778" s="24"/>
      <c r="AL31778" s="24"/>
      <c r="AO31778" s="24"/>
      <c r="AR31778" s="24"/>
      <c r="AU31778" s="24"/>
    </row>
    <row r="31779">
      <c r="J31779" s="18"/>
      <c r="N31779" s="24"/>
      <c r="Q31779" s="24"/>
      <c r="T31779" s="24"/>
      <c r="W31779" s="24"/>
      <c r="Z31779" s="24"/>
      <c r="AC31779" s="24"/>
      <c r="AI31779" s="24"/>
      <c r="AL31779" s="24"/>
      <c r="AO31779" s="24"/>
      <c r="AR31779" s="24"/>
      <c r="AU31779" s="24"/>
    </row>
    <row r="31780">
      <c r="J31780" s="18"/>
      <c r="N31780" s="24"/>
      <c r="Q31780" s="24"/>
      <c r="T31780" s="24"/>
      <c r="W31780" s="24"/>
      <c r="Z31780" s="24"/>
      <c r="AC31780" s="24"/>
      <c r="AI31780" s="24"/>
      <c r="AL31780" s="24"/>
      <c r="AO31780" s="24"/>
      <c r="AR31780" s="24"/>
      <c r="AU31780" s="24"/>
    </row>
    <row r="31781">
      <c r="J31781" s="18"/>
      <c r="N31781" s="24"/>
      <c r="Q31781" s="24"/>
      <c r="T31781" s="24"/>
      <c r="W31781" s="24"/>
      <c r="Z31781" s="24"/>
      <c r="AC31781" s="24"/>
      <c r="AI31781" s="24"/>
      <c r="AL31781" s="24"/>
      <c r="AO31781" s="24"/>
      <c r="AR31781" s="24"/>
      <c r="AU31781" s="24"/>
    </row>
    <row r="31782">
      <c r="J31782" s="18"/>
      <c r="N31782" s="24"/>
      <c r="Q31782" s="24"/>
      <c r="T31782" s="24"/>
      <c r="W31782" s="24"/>
      <c r="Z31782" s="24"/>
      <c r="AC31782" s="24"/>
      <c r="AI31782" s="24"/>
      <c r="AL31782" s="24"/>
      <c r="AO31782" s="24"/>
      <c r="AR31782" s="24"/>
      <c r="AU31782" s="24"/>
    </row>
    <row r="31783">
      <c r="J31783" s="18"/>
      <c r="N31783" s="24"/>
      <c r="Q31783" s="24"/>
      <c r="T31783" s="24"/>
      <c r="W31783" s="24"/>
      <c r="Z31783" s="24"/>
      <c r="AC31783" s="24"/>
      <c r="AI31783" s="24"/>
      <c r="AL31783" s="24"/>
      <c r="AO31783" s="24"/>
      <c r="AR31783" s="24"/>
      <c r="AU31783" s="24"/>
    </row>
    <row r="31784">
      <c r="J31784" s="18"/>
      <c r="N31784" s="24"/>
      <c r="Q31784" s="24"/>
      <c r="T31784" s="24"/>
      <c r="W31784" s="24"/>
      <c r="Z31784" s="24"/>
      <c r="AC31784" s="24"/>
      <c r="AI31784" s="24"/>
      <c r="AL31784" s="24"/>
      <c r="AO31784" s="24"/>
      <c r="AR31784" s="24"/>
      <c r="AU31784" s="24"/>
    </row>
    <row r="31785">
      <c r="J31785" s="18"/>
      <c r="N31785" s="24"/>
      <c r="Q31785" s="24"/>
      <c r="T31785" s="24"/>
      <c r="W31785" s="24"/>
      <c r="Z31785" s="24"/>
      <c r="AC31785" s="24"/>
      <c r="AI31785" s="24"/>
      <c r="AL31785" s="24"/>
      <c r="AO31785" s="24"/>
      <c r="AR31785" s="24"/>
      <c r="AU31785" s="24"/>
    </row>
    <row r="31786">
      <c r="J31786" s="18"/>
      <c r="N31786" s="24"/>
      <c r="Q31786" s="24"/>
      <c r="T31786" s="24"/>
      <c r="W31786" s="24"/>
      <c r="Z31786" s="24"/>
      <c r="AC31786" s="24"/>
      <c r="AI31786" s="24"/>
      <c r="AL31786" s="24"/>
      <c r="AO31786" s="24"/>
      <c r="AR31786" s="24"/>
      <c r="AU31786" s="24"/>
    </row>
    <row r="31787">
      <c r="J31787" s="18"/>
      <c r="N31787" s="24"/>
      <c r="Q31787" s="24"/>
      <c r="T31787" s="24"/>
      <c r="W31787" s="24"/>
      <c r="Z31787" s="24"/>
      <c r="AC31787" s="24"/>
      <c r="AI31787" s="24"/>
      <c r="AL31787" s="24"/>
      <c r="AO31787" s="24"/>
      <c r="AR31787" s="24"/>
      <c r="AU31787" s="24"/>
    </row>
    <row r="31788">
      <c r="J31788" s="18"/>
      <c r="N31788" s="24"/>
      <c r="Q31788" s="24"/>
      <c r="T31788" s="24"/>
      <c r="W31788" s="24"/>
      <c r="Z31788" s="24"/>
      <c r="AC31788" s="24"/>
      <c r="AI31788" s="24"/>
      <c r="AL31788" s="24"/>
      <c r="AO31788" s="24"/>
      <c r="AR31788" s="24"/>
      <c r="AU31788" s="24"/>
    </row>
    <row r="31789">
      <c r="J31789" s="18"/>
      <c r="N31789" s="24"/>
      <c r="Q31789" s="24"/>
      <c r="T31789" s="24"/>
      <c r="W31789" s="24"/>
      <c r="Z31789" s="24"/>
      <c r="AC31789" s="24"/>
      <c r="AI31789" s="24"/>
      <c r="AL31789" s="24"/>
      <c r="AO31789" s="24"/>
      <c r="AR31789" s="24"/>
      <c r="AU31789" s="24"/>
    </row>
    <row r="31790">
      <c r="J31790" s="18"/>
      <c r="N31790" s="24"/>
      <c r="Q31790" s="24"/>
      <c r="T31790" s="24"/>
      <c r="W31790" s="24"/>
      <c r="Z31790" s="24"/>
      <c r="AC31790" s="24"/>
      <c r="AI31790" s="24"/>
      <c r="AL31790" s="24"/>
      <c r="AO31790" s="24"/>
      <c r="AR31790" s="24"/>
      <c r="AU31790" s="24"/>
    </row>
    <row r="31791">
      <c r="J31791" s="18"/>
      <c r="N31791" s="24"/>
      <c r="Q31791" s="24"/>
      <c r="T31791" s="24"/>
      <c r="W31791" s="24"/>
      <c r="Z31791" s="24"/>
      <c r="AC31791" s="24"/>
      <c r="AI31791" s="24"/>
      <c r="AL31791" s="24"/>
      <c r="AO31791" s="24"/>
      <c r="AR31791" s="24"/>
      <c r="AU31791" s="24"/>
    </row>
    <row r="31792">
      <c r="J31792" s="18"/>
      <c r="N31792" s="24"/>
      <c r="Q31792" s="24"/>
      <c r="T31792" s="24"/>
      <c r="W31792" s="24"/>
      <c r="Z31792" s="24"/>
      <c r="AC31792" s="24"/>
      <c r="AI31792" s="24"/>
      <c r="AL31792" s="24"/>
      <c r="AO31792" s="24"/>
      <c r="AR31792" s="24"/>
      <c r="AU31792" s="24"/>
    </row>
    <row r="31793">
      <c r="J31793" s="18"/>
      <c r="N31793" s="24"/>
      <c r="Q31793" s="24"/>
      <c r="T31793" s="24"/>
      <c r="W31793" s="24"/>
      <c r="Z31793" s="24"/>
      <c r="AC31793" s="24"/>
      <c r="AI31793" s="24"/>
      <c r="AL31793" s="24"/>
      <c r="AO31793" s="24"/>
      <c r="AR31793" s="24"/>
      <c r="AU31793" s="24"/>
    </row>
    <row r="31794">
      <c r="J31794" s="18"/>
      <c r="N31794" s="24"/>
      <c r="Q31794" s="24"/>
      <c r="T31794" s="24"/>
      <c r="W31794" s="24"/>
      <c r="Z31794" s="24"/>
      <c r="AC31794" s="24"/>
      <c r="AI31794" s="24"/>
      <c r="AL31794" s="24"/>
      <c r="AO31794" s="24"/>
      <c r="AR31794" s="24"/>
      <c r="AU31794" s="24"/>
    </row>
    <row r="31795">
      <c r="J31795" s="18"/>
      <c r="N31795" s="24"/>
      <c r="Q31795" s="24"/>
      <c r="T31795" s="24"/>
      <c r="W31795" s="24"/>
      <c r="Z31795" s="24"/>
      <c r="AC31795" s="24"/>
      <c r="AI31795" s="24"/>
      <c r="AL31795" s="24"/>
      <c r="AO31795" s="24"/>
      <c r="AR31795" s="24"/>
      <c r="AU31795" s="24"/>
    </row>
    <row r="31796">
      <c r="J31796" s="18"/>
      <c r="N31796" s="24"/>
      <c r="Q31796" s="24"/>
      <c r="T31796" s="24"/>
      <c r="W31796" s="24"/>
      <c r="Z31796" s="24"/>
      <c r="AC31796" s="24"/>
      <c r="AI31796" s="24"/>
      <c r="AL31796" s="24"/>
      <c r="AO31796" s="24"/>
      <c r="AR31796" s="24"/>
      <c r="AU31796" s="24"/>
    </row>
    <row r="31797">
      <c r="J31797" s="18"/>
      <c r="N31797" s="24"/>
      <c r="Q31797" s="24"/>
      <c r="T31797" s="24"/>
      <c r="W31797" s="24"/>
      <c r="Z31797" s="24"/>
      <c r="AC31797" s="24"/>
      <c r="AI31797" s="24"/>
      <c r="AL31797" s="24"/>
      <c r="AO31797" s="24"/>
      <c r="AR31797" s="24"/>
      <c r="AU31797" s="24"/>
    </row>
    <row r="31798">
      <c r="J31798" s="18"/>
      <c r="N31798" s="24"/>
      <c r="Q31798" s="24"/>
      <c r="T31798" s="24"/>
      <c r="W31798" s="24"/>
      <c r="Z31798" s="24"/>
      <c r="AC31798" s="24"/>
      <c r="AI31798" s="24"/>
      <c r="AL31798" s="24"/>
      <c r="AO31798" s="24"/>
      <c r="AR31798" s="24"/>
      <c r="AU31798" s="24"/>
    </row>
    <row r="31799">
      <c r="J31799" s="18"/>
      <c r="N31799" s="24"/>
      <c r="Q31799" s="24"/>
      <c r="T31799" s="24"/>
      <c r="W31799" s="24"/>
      <c r="Z31799" s="24"/>
      <c r="AC31799" s="24"/>
      <c r="AI31799" s="24"/>
      <c r="AL31799" s="24"/>
      <c r="AO31799" s="24"/>
      <c r="AR31799" s="24"/>
      <c r="AU31799" s="24"/>
    </row>
    <row r="31800">
      <c r="J31800" s="18"/>
      <c r="N31800" s="24"/>
      <c r="Q31800" s="24"/>
      <c r="T31800" s="24"/>
      <c r="W31800" s="24"/>
      <c r="Z31800" s="24"/>
      <c r="AC31800" s="24"/>
      <c r="AI31800" s="24"/>
      <c r="AL31800" s="24"/>
      <c r="AO31800" s="24"/>
      <c r="AR31800" s="24"/>
      <c r="AU31800" s="24"/>
    </row>
    <row r="31801">
      <c r="J31801" s="18"/>
      <c r="N31801" s="24"/>
      <c r="Q31801" s="24"/>
      <c r="T31801" s="24"/>
      <c r="W31801" s="24"/>
      <c r="Z31801" s="24"/>
      <c r="AC31801" s="24"/>
      <c r="AI31801" s="24"/>
      <c r="AL31801" s="24"/>
      <c r="AO31801" s="24"/>
      <c r="AR31801" s="24"/>
      <c r="AU31801" s="24"/>
    </row>
    <row r="31802">
      <c r="J31802" s="18"/>
      <c r="N31802" s="24"/>
      <c r="Q31802" s="24"/>
      <c r="T31802" s="24"/>
      <c r="W31802" s="24"/>
      <c r="Z31802" s="24"/>
      <c r="AC31802" s="24"/>
      <c r="AI31802" s="24"/>
      <c r="AL31802" s="24"/>
      <c r="AO31802" s="24"/>
      <c r="AR31802" s="24"/>
      <c r="AU31802" s="24"/>
    </row>
    <row r="31803">
      <c r="J31803" s="18"/>
      <c r="N31803" s="24"/>
      <c r="Q31803" s="24"/>
      <c r="T31803" s="24"/>
      <c r="W31803" s="24"/>
      <c r="Z31803" s="24"/>
      <c r="AC31803" s="24"/>
      <c r="AI31803" s="24"/>
      <c r="AL31803" s="24"/>
      <c r="AO31803" s="24"/>
      <c r="AR31803" s="24"/>
      <c r="AU31803" s="24"/>
    </row>
    <row r="31804">
      <c r="J31804" s="18"/>
      <c r="N31804" s="24"/>
      <c r="Q31804" s="24"/>
      <c r="T31804" s="24"/>
      <c r="W31804" s="24"/>
      <c r="Z31804" s="24"/>
      <c r="AC31804" s="24"/>
      <c r="AI31804" s="24"/>
      <c r="AL31804" s="24"/>
      <c r="AO31804" s="24"/>
      <c r="AR31804" s="24"/>
      <c r="AU31804" s="24"/>
    </row>
    <row r="31805">
      <c r="J31805" s="18"/>
      <c r="N31805" s="24"/>
      <c r="Q31805" s="24"/>
      <c r="T31805" s="24"/>
      <c r="W31805" s="24"/>
      <c r="Z31805" s="24"/>
      <c r="AC31805" s="24"/>
      <c r="AI31805" s="24"/>
      <c r="AL31805" s="24"/>
      <c r="AO31805" s="24"/>
      <c r="AR31805" s="24"/>
      <c r="AU31805" s="24"/>
    </row>
    <row r="31806">
      <c r="J31806" s="18"/>
      <c r="N31806" s="24"/>
      <c r="Q31806" s="24"/>
      <c r="T31806" s="24"/>
      <c r="W31806" s="24"/>
      <c r="Z31806" s="24"/>
      <c r="AC31806" s="24"/>
      <c r="AI31806" s="24"/>
      <c r="AL31806" s="24"/>
      <c r="AO31806" s="24"/>
      <c r="AR31806" s="24"/>
      <c r="AU31806" s="24"/>
    </row>
    <row r="31807">
      <c r="J31807" s="18"/>
      <c r="N31807" s="24"/>
      <c r="Q31807" s="24"/>
      <c r="T31807" s="24"/>
      <c r="W31807" s="24"/>
      <c r="Z31807" s="24"/>
      <c r="AC31807" s="24"/>
      <c r="AI31807" s="24"/>
      <c r="AL31807" s="24"/>
      <c r="AO31807" s="24"/>
      <c r="AR31807" s="24"/>
      <c r="AU31807" s="24"/>
    </row>
    <row r="31808">
      <c r="J31808" s="18"/>
      <c r="N31808" s="24"/>
      <c r="Q31808" s="24"/>
      <c r="T31808" s="24"/>
      <c r="W31808" s="24"/>
      <c r="Z31808" s="24"/>
      <c r="AC31808" s="24"/>
      <c r="AI31808" s="24"/>
      <c r="AL31808" s="24"/>
      <c r="AO31808" s="24"/>
      <c r="AR31808" s="24"/>
      <c r="AU31808" s="24"/>
    </row>
    <row r="31809">
      <c r="J31809" s="18"/>
      <c r="N31809" s="24"/>
      <c r="Q31809" s="24"/>
      <c r="T31809" s="24"/>
      <c r="W31809" s="24"/>
      <c r="Z31809" s="24"/>
      <c r="AC31809" s="24"/>
      <c r="AI31809" s="24"/>
      <c r="AL31809" s="24"/>
      <c r="AO31809" s="24"/>
      <c r="AR31809" s="24"/>
      <c r="AU31809" s="24"/>
    </row>
    <row r="31810">
      <c r="J31810" s="18"/>
      <c r="N31810" s="24"/>
      <c r="Q31810" s="24"/>
      <c r="T31810" s="24"/>
      <c r="W31810" s="24"/>
      <c r="Z31810" s="24"/>
      <c r="AC31810" s="24"/>
      <c r="AI31810" s="24"/>
      <c r="AL31810" s="24"/>
      <c r="AO31810" s="24"/>
      <c r="AR31810" s="24"/>
      <c r="AU31810" s="24"/>
    </row>
    <row r="31811">
      <c r="J31811" s="18"/>
      <c r="N31811" s="24"/>
      <c r="Q31811" s="24"/>
      <c r="T31811" s="24"/>
      <c r="W31811" s="24"/>
      <c r="Z31811" s="24"/>
      <c r="AC31811" s="24"/>
      <c r="AI31811" s="24"/>
      <c r="AL31811" s="24"/>
      <c r="AO31811" s="24"/>
      <c r="AR31811" s="24"/>
      <c r="AU31811" s="24"/>
    </row>
    <row r="31812">
      <c r="J31812" s="18"/>
      <c r="N31812" s="24"/>
      <c r="Q31812" s="24"/>
      <c r="T31812" s="24"/>
      <c r="W31812" s="24"/>
      <c r="Z31812" s="24"/>
      <c r="AC31812" s="24"/>
      <c r="AI31812" s="24"/>
      <c r="AL31812" s="24"/>
      <c r="AO31812" s="24"/>
      <c r="AR31812" s="24"/>
      <c r="AU31812" s="24"/>
    </row>
    <row r="31813">
      <c r="J31813" s="18"/>
      <c r="N31813" s="24"/>
      <c r="Q31813" s="24"/>
      <c r="T31813" s="24"/>
      <c r="W31813" s="24"/>
      <c r="Z31813" s="24"/>
      <c r="AC31813" s="24"/>
      <c r="AI31813" s="24"/>
      <c r="AL31813" s="24"/>
      <c r="AO31813" s="24"/>
      <c r="AR31813" s="24"/>
      <c r="AU31813" s="24"/>
    </row>
    <row r="31814">
      <c r="J31814" s="18"/>
      <c r="N31814" s="24"/>
      <c r="Q31814" s="24"/>
      <c r="T31814" s="24"/>
      <c r="W31814" s="24"/>
      <c r="Z31814" s="24"/>
      <c r="AC31814" s="24"/>
      <c r="AI31814" s="24"/>
      <c r="AL31814" s="24"/>
      <c r="AO31814" s="24"/>
      <c r="AR31814" s="24"/>
      <c r="AU31814" s="24"/>
    </row>
    <row r="31815">
      <c r="J31815" s="18"/>
      <c r="N31815" s="24"/>
      <c r="Q31815" s="24"/>
      <c r="T31815" s="24"/>
      <c r="W31815" s="24"/>
      <c r="Z31815" s="24"/>
      <c r="AC31815" s="24"/>
      <c r="AI31815" s="24"/>
      <c r="AL31815" s="24"/>
      <c r="AO31815" s="24"/>
      <c r="AR31815" s="24"/>
      <c r="AU31815" s="24"/>
    </row>
    <row r="31816">
      <c r="J31816" s="18"/>
      <c r="N31816" s="24"/>
      <c r="Q31816" s="24"/>
      <c r="T31816" s="24"/>
      <c r="W31816" s="24"/>
      <c r="Z31816" s="24"/>
      <c r="AC31816" s="24"/>
      <c r="AI31816" s="24"/>
      <c r="AL31816" s="24"/>
      <c r="AO31816" s="24"/>
      <c r="AR31816" s="24"/>
      <c r="AU31816" s="24"/>
    </row>
    <row r="31817">
      <c r="J31817" s="18"/>
      <c r="N31817" s="24"/>
      <c r="Q31817" s="24"/>
      <c r="T31817" s="24"/>
      <c r="W31817" s="24"/>
      <c r="Z31817" s="24"/>
      <c r="AC31817" s="24"/>
      <c r="AI31817" s="24"/>
      <c r="AL31817" s="24"/>
      <c r="AO31817" s="24"/>
      <c r="AR31817" s="24"/>
      <c r="AU31817" s="24"/>
    </row>
    <row r="31818">
      <c r="J31818" s="18"/>
      <c r="N31818" s="24"/>
      <c r="Q31818" s="24"/>
      <c r="T31818" s="24"/>
      <c r="W31818" s="24"/>
      <c r="Z31818" s="24"/>
      <c r="AC31818" s="24"/>
      <c r="AI31818" s="24"/>
      <c r="AL31818" s="24"/>
      <c r="AO31818" s="24"/>
      <c r="AR31818" s="24"/>
      <c r="AU31818" s="24"/>
    </row>
    <row r="31819">
      <c r="J31819" s="18"/>
      <c r="N31819" s="24"/>
      <c r="Q31819" s="24"/>
      <c r="T31819" s="24"/>
      <c r="W31819" s="24"/>
      <c r="Z31819" s="24"/>
      <c r="AC31819" s="24"/>
      <c r="AI31819" s="24"/>
      <c r="AL31819" s="24"/>
      <c r="AO31819" s="24"/>
      <c r="AR31819" s="24"/>
      <c r="AU31819" s="24"/>
    </row>
    <row r="31820">
      <c r="J31820" s="18"/>
      <c r="N31820" s="24"/>
      <c r="Q31820" s="24"/>
      <c r="T31820" s="24"/>
      <c r="W31820" s="24"/>
      <c r="Z31820" s="24"/>
      <c r="AC31820" s="24"/>
      <c r="AI31820" s="24"/>
      <c r="AL31820" s="24"/>
      <c r="AO31820" s="24"/>
      <c r="AR31820" s="24"/>
      <c r="AU31820" s="24"/>
    </row>
    <row r="31821">
      <c r="J31821" s="18"/>
      <c r="N31821" s="24"/>
      <c r="Q31821" s="24"/>
      <c r="T31821" s="24"/>
      <c r="W31821" s="24"/>
      <c r="Z31821" s="24"/>
      <c r="AC31821" s="24"/>
      <c r="AI31821" s="24"/>
      <c r="AL31821" s="24"/>
      <c r="AO31821" s="24"/>
      <c r="AR31821" s="24"/>
      <c r="AU31821" s="24"/>
    </row>
    <row r="31822">
      <c r="J31822" s="18"/>
      <c r="N31822" s="24"/>
      <c r="Q31822" s="24"/>
      <c r="T31822" s="24"/>
      <c r="W31822" s="24"/>
      <c r="Z31822" s="24"/>
      <c r="AC31822" s="24"/>
      <c r="AI31822" s="24"/>
      <c r="AL31822" s="24"/>
      <c r="AO31822" s="24"/>
      <c r="AR31822" s="24"/>
      <c r="AU31822" s="24"/>
    </row>
    <row r="31823">
      <c r="J31823" s="18"/>
      <c r="N31823" s="24"/>
      <c r="Q31823" s="24"/>
      <c r="T31823" s="24"/>
      <c r="W31823" s="24"/>
      <c r="Z31823" s="24"/>
      <c r="AC31823" s="24"/>
      <c r="AI31823" s="24"/>
      <c r="AL31823" s="24"/>
      <c r="AO31823" s="24"/>
      <c r="AR31823" s="24"/>
      <c r="AU31823" s="24"/>
    </row>
    <row r="31824">
      <c r="J31824" s="18"/>
      <c r="N31824" s="24"/>
      <c r="Q31824" s="24"/>
      <c r="T31824" s="24"/>
      <c r="W31824" s="24"/>
      <c r="Z31824" s="24"/>
      <c r="AC31824" s="24"/>
      <c r="AI31824" s="24"/>
      <c r="AL31824" s="24"/>
      <c r="AO31824" s="24"/>
      <c r="AR31824" s="24"/>
      <c r="AU31824" s="24"/>
    </row>
    <row r="31825">
      <c r="J31825" s="18"/>
      <c r="N31825" s="24"/>
      <c r="Q31825" s="24"/>
      <c r="T31825" s="24"/>
      <c r="W31825" s="24"/>
      <c r="Z31825" s="24"/>
      <c r="AC31825" s="24"/>
      <c r="AI31825" s="24"/>
      <c r="AL31825" s="24"/>
      <c r="AO31825" s="24"/>
      <c r="AR31825" s="24"/>
      <c r="AU31825" s="24"/>
    </row>
    <row r="31826">
      <c r="J31826" s="18"/>
      <c r="N31826" s="24"/>
      <c r="Q31826" s="24"/>
      <c r="T31826" s="24"/>
      <c r="W31826" s="24"/>
      <c r="Z31826" s="24"/>
      <c r="AC31826" s="24"/>
      <c r="AI31826" s="24"/>
      <c r="AL31826" s="24"/>
      <c r="AO31826" s="24"/>
      <c r="AR31826" s="24"/>
      <c r="AU31826" s="24"/>
    </row>
    <row r="31827">
      <c r="J31827" s="18"/>
      <c r="N31827" s="24"/>
      <c r="Q31827" s="24"/>
      <c r="T31827" s="24"/>
      <c r="W31827" s="24"/>
      <c r="Z31827" s="24"/>
      <c r="AC31827" s="24"/>
      <c r="AI31827" s="24"/>
      <c r="AL31827" s="24"/>
      <c r="AO31827" s="24"/>
      <c r="AR31827" s="24"/>
      <c r="AU31827" s="24"/>
    </row>
    <row r="31828">
      <c r="J31828" s="18"/>
      <c r="N31828" s="24"/>
      <c r="Q31828" s="24"/>
      <c r="T31828" s="24"/>
      <c r="W31828" s="24"/>
      <c r="Z31828" s="24"/>
      <c r="AC31828" s="24"/>
      <c r="AI31828" s="24"/>
      <c r="AL31828" s="24"/>
      <c r="AO31828" s="24"/>
      <c r="AR31828" s="24"/>
      <c r="AU31828" s="24"/>
    </row>
    <row r="31829">
      <c r="J31829" s="18"/>
      <c r="N31829" s="24"/>
      <c r="Q31829" s="24"/>
      <c r="T31829" s="24"/>
      <c r="W31829" s="24"/>
      <c r="Z31829" s="24"/>
      <c r="AC31829" s="24"/>
      <c r="AI31829" s="24"/>
      <c r="AL31829" s="24"/>
      <c r="AO31829" s="24"/>
      <c r="AR31829" s="24"/>
      <c r="AU31829" s="24"/>
    </row>
    <row r="31830">
      <c r="J31830" s="18"/>
      <c r="N31830" s="24"/>
      <c r="Q31830" s="24"/>
      <c r="T31830" s="24"/>
      <c r="W31830" s="24"/>
      <c r="Z31830" s="24"/>
      <c r="AC31830" s="24"/>
      <c r="AI31830" s="24"/>
      <c r="AL31830" s="24"/>
      <c r="AO31830" s="24"/>
      <c r="AR31830" s="24"/>
      <c r="AU31830" s="24"/>
    </row>
    <row r="31831">
      <c r="J31831" s="18"/>
      <c r="N31831" s="24"/>
      <c r="Q31831" s="24"/>
      <c r="T31831" s="24"/>
      <c r="W31831" s="24"/>
      <c r="Z31831" s="24"/>
      <c r="AC31831" s="24"/>
      <c r="AI31831" s="24"/>
      <c r="AL31831" s="24"/>
      <c r="AO31831" s="24"/>
      <c r="AR31831" s="24"/>
      <c r="AU31831" s="24"/>
    </row>
    <row r="31832">
      <c r="J31832" s="18"/>
      <c r="N31832" s="24"/>
      <c r="Q31832" s="24"/>
      <c r="T31832" s="24"/>
      <c r="W31832" s="24"/>
      <c r="Z31832" s="24"/>
      <c r="AC31832" s="24"/>
      <c r="AI31832" s="24"/>
      <c r="AL31832" s="24"/>
      <c r="AO31832" s="24"/>
      <c r="AR31832" s="24"/>
      <c r="AU31832" s="24"/>
    </row>
    <row r="31833">
      <c r="J31833" s="18"/>
      <c r="N31833" s="24"/>
      <c r="Q31833" s="24"/>
      <c r="T31833" s="24"/>
      <c r="W31833" s="24"/>
      <c r="Z31833" s="24"/>
      <c r="AC31833" s="24"/>
      <c r="AI31833" s="24"/>
      <c r="AL31833" s="24"/>
      <c r="AO31833" s="24"/>
      <c r="AR31833" s="24"/>
      <c r="AU31833" s="24"/>
    </row>
    <row r="31834">
      <c r="J31834" s="18"/>
      <c r="N31834" s="24"/>
      <c r="Q31834" s="24"/>
      <c r="T31834" s="24"/>
      <c r="W31834" s="24"/>
      <c r="Z31834" s="24"/>
      <c r="AC31834" s="24"/>
      <c r="AI31834" s="24"/>
      <c r="AL31834" s="24"/>
      <c r="AO31834" s="24"/>
      <c r="AR31834" s="24"/>
      <c r="AU31834" s="24"/>
    </row>
    <row r="31835">
      <c r="J31835" s="18"/>
      <c r="N31835" s="24"/>
      <c r="Q31835" s="24"/>
      <c r="T31835" s="24"/>
      <c r="W31835" s="24"/>
      <c r="Z31835" s="24"/>
      <c r="AC31835" s="24"/>
      <c r="AI31835" s="24"/>
      <c r="AL31835" s="24"/>
      <c r="AO31835" s="24"/>
      <c r="AR31835" s="24"/>
      <c r="AU31835" s="24"/>
    </row>
    <row r="31836">
      <c r="J31836" s="18"/>
      <c r="N31836" s="24"/>
      <c r="Q31836" s="24"/>
      <c r="T31836" s="24"/>
      <c r="W31836" s="24"/>
      <c r="Z31836" s="24"/>
      <c r="AC31836" s="24"/>
      <c r="AI31836" s="24"/>
      <c r="AL31836" s="24"/>
      <c r="AO31836" s="24"/>
      <c r="AR31836" s="24"/>
      <c r="AU31836" s="24"/>
    </row>
    <row r="31837">
      <c r="J31837" s="18"/>
      <c r="N31837" s="24"/>
      <c r="Q31837" s="24"/>
      <c r="T31837" s="24"/>
      <c r="W31837" s="24"/>
      <c r="Z31837" s="24"/>
      <c r="AC31837" s="24"/>
      <c r="AI31837" s="24"/>
      <c r="AL31837" s="24"/>
      <c r="AO31837" s="24"/>
      <c r="AR31837" s="24"/>
      <c r="AU31837" s="24"/>
    </row>
    <row r="31838">
      <c r="J31838" s="18"/>
      <c r="N31838" s="24"/>
      <c r="Q31838" s="24"/>
      <c r="T31838" s="24"/>
      <c r="W31838" s="24"/>
      <c r="Z31838" s="24"/>
      <c r="AC31838" s="24"/>
      <c r="AI31838" s="24"/>
      <c r="AL31838" s="24"/>
      <c r="AO31838" s="24"/>
      <c r="AR31838" s="24"/>
      <c r="AU31838" s="24"/>
    </row>
    <row r="31839">
      <c r="J31839" s="18"/>
      <c r="N31839" s="24"/>
      <c r="Q31839" s="24"/>
      <c r="T31839" s="24"/>
      <c r="W31839" s="24"/>
      <c r="Z31839" s="24"/>
      <c r="AC31839" s="24"/>
      <c r="AI31839" s="24"/>
      <c r="AL31839" s="24"/>
      <c r="AO31839" s="24"/>
      <c r="AR31839" s="24"/>
      <c r="AU31839" s="24"/>
    </row>
    <row r="31840">
      <c r="J31840" s="18"/>
      <c r="N31840" s="24"/>
      <c r="Q31840" s="24"/>
      <c r="T31840" s="24"/>
      <c r="W31840" s="24"/>
      <c r="Z31840" s="24"/>
      <c r="AC31840" s="24"/>
      <c r="AI31840" s="24"/>
      <c r="AL31840" s="24"/>
      <c r="AO31840" s="24"/>
      <c r="AR31840" s="24"/>
      <c r="AU31840" s="24"/>
    </row>
    <row r="31841">
      <c r="J31841" s="18"/>
      <c r="N31841" s="24"/>
      <c r="Q31841" s="24"/>
      <c r="T31841" s="24"/>
      <c r="W31841" s="24"/>
      <c r="Z31841" s="24"/>
      <c r="AC31841" s="24"/>
      <c r="AI31841" s="24"/>
      <c r="AL31841" s="24"/>
      <c r="AO31841" s="24"/>
      <c r="AR31841" s="24"/>
      <c r="AU31841" s="24"/>
    </row>
    <row r="31842">
      <c r="J31842" s="18"/>
      <c r="N31842" s="24"/>
      <c r="Q31842" s="24"/>
      <c r="T31842" s="24"/>
      <c r="W31842" s="24"/>
      <c r="Z31842" s="24"/>
      <c r="AC31842" s="24"/>
      <c r="AI31842" s="24"/>
      <c r="AL31842" s="24"/>
      <c r="AO31842" s="24"/>
      <c r="AR31842" s="24"/>
      <c r="AU31842" s="24"/>
    </row>
    <row r="31843">
      <c r="J31843" s="18"/>
      <c r="N31843" s="24"/>
      <c r="Q31843" s="24"/>
      <c r="T31843" s="24"/>
      <c r="W31843" s="24"/>
      <c r="Z31843" s="24"/>
      <c r="AC31843" s="24"/>
      <c r="AI31843" s="24"/>
      <c r="AL31843" s="24"/>
      <c r="AO31843" s="24"/>
      <c r="AR31843" s="24"/>
      <c r="AU31843" s="24"/>
    </row>
    <row r="31844">
      <c r="J31844" s="18"/>
      <c r="N31844" s="24"/>
      <c r="Q31844" s="24"/>
      <c r="T31844" s="24"/>
      <c r="W31844" s="24"/>
      <c r="Z31844" s="24"/>
      <c r="AC31844" s="24"/>
      <c r="AI31844" s="24"/>
      <c r="AL31844" s="24"/>
      <c r="AO31844" s="24"/>
      <c r="AR31844" s="24"/>
      <c r="AU31844" s="24"/>
    </row>
    <row r="31845">
      <c r="J31845" s="18"/>
      <c r="N31845" s="24"/>
      <c r="Q31845" s="24"/>
      <c r="T31845" s="24"/>
      <c r="W31845" s="24"/>
      <c r="Z31845" s="24"/>
      <c r="AC31845" s="24"/>
      <c r="AI31845" s="24"/>
      <c r="AL31845" s="24"/>
      <c r="AO31845" s="24"/>
      <c r="AR31845" s="24"/>
      <c r="AU31845" s="24"/>
    </row>
    <row r="31846">
      <c r="J31846" s="18"/>
      <c r="N31846" s="24"/>
      <c r="Q31846" s="24"/>
      <c r="T31846" s="24"/>
      <c r="W31846" s="24"/>
      <c r="Z31846" s="24"/>
      <c r="AC31846" s="24"/>
      <c r="AI31846" s="24"/>
      <c r="AL31846" s="24"/>
      <c r="AO31846" s="24"/>
      <c r="AR31846" s="24"/>
      <c r="AU31846" s="24"/>
    </row>
    <row r="31847">
      <c r="J31847" s="18"/>
      <c r="N31847" s="24"/>
      <c r="Q31847" s="24"/>
      <c r="T31847" s="24"/>
      <c r="W31847" s="24"/>
      <c r="Z31847" s="24"/>
      <c r="AC31847" s="24"/>
      <c r="AI31847" s="24"/>
      <c r="AL31847" s="24"/>
      <c r="AO31847" s="24"/>
      <c r="AR31847" s="24"/>
      <c r="AU31847" s="24"/>
    </row>
    <row r="31848">
      <c r="J31848" s="18"/>
      <c r="N31848" s="24"/>
      <c r="Q31848" s="24"/>
      <c r="T31848" s="24"/>
      <c r="W31848" s="24"/>
      <c r="Z31848" s="24"/>
      <c r="AC31848" s="24"/>
      <c r="AI31848" s="24"/>
      <c r="AL31848" s="24"/>
      <c r="AO31848" s="24"/>
      <c r="AR31848" s="24"/>
      <c r="AU31848" s="24"/>
    </row>
    <row r="31849">
      <c r="J31849" s="18"/>
      <c r="N31849" s="24"/>
      <c r="Q31849" s="24"/>
      <c r="T31849" s="24"/>
      <c r="W31849" s="24"/>
      <c r="Z31849" s="24"/>
      <c r="AC31849" s="24"/>
      <c r="AI31849" s="24"/>
      <c r="AL31849" s="24"/>
      <c r="AO31849" s="24"/>
      <c r="AR31849" s="24"/>
      <c r="AU31849" s="24"/>
    </row>
    <row r="31850">
      <c r="J31850" s="18"/>
      <c r="N31850" s="24"/>
      <c r="Q31850" s="24"/>
      <c r="T31850" s="24"/>
      <c r="W31850" s="24"/>
      <c r="Z31850" s="24"/>
      <c r="AC31850" s="24"/>
      <c r="AI31850" s="24"/>
      <c r="AL31850" s="24"/>
      <c r="AO31850" s="24"/>
      <c r="AR31850" s="24"/>
      <c r="AU31850" s="24"/>
    </row>
    <row r="31851">
      <c r="J31851" s="18"/>
      <c r="N31851" s="24"/>
      <c r="Q31851" s="24"/>
      <c r="T31851" s="24"/>
      <c r="W31851" s="24"/>
      <c r="Z31851" s="24"/>
      <c r="AC31851" s="24"/>
      <c r="AI31851" s="24"/>
      <c r="AL31851" s="24"/>
      <c r="AO31851" s="24"/>
      <c r="AR31851" s="24"/>
      <c r="AU31851" s="24"/>
    </row>
    <row r="31852">
      <c r="J31852" s="18"/>
      <c r="N31852" s="24"/>
      <c r="Q31852" s="24"/>
      <c r="T31852" s="24"/>
      <c r="W31852" s="24"/>
      <c r="Z31852" s="24"/>
      <c r="AC31852" s="24"/>
      <c r="AI31852" s="24"/>
      <c r="AL31852" s="24"/>
      <c r="AO31852" s="24"/>
      <c r="AR31852" s="24"/>
      <c r="AU31852" s="24"/>
    </row>
    <row r="31853">
      <c r="J31853" s="18"/>
      <c r="N31853" s="24"/>
      <c r="Q31853" s="24"/>
      <c r="T31853" s="24"/>
      <c r="W31853" s="24"/>
      <c r="Z31853" s="24"/>
      <c r="AC31853" s="24"/>
      <c r="AI31853" s="24"/>
      <c r="AL31853" s="24"/>
      <c r="AO31853" s="24"/>
      <c r="AR31853" s="24"/>
      <c r="AU31853" s="24"/>
    </row>
    <row r="31854">
      <c r="J31854" s="18"/>
      <c r="N31854" s="24"/>
      <c r="Q31854" s="24"/>
      <c r="T31854" s="24"/>
      <c r="W31854" s="24"/>
      <c r="Z31854" s="24"/>
      <c r="AC31854" s="24"/>
      <c r="AI31854" s="24"/>
      <c r="AL31854" s="24"/>
      <c r="AO31854" s="24"/>
      <c r="AR31854" s="24"/>
      <c r="AU31854" s="24"/>
    </row>
    <row r="31855">
      <c r="J31855" s="18"/>
      <c r="N31855" s="24"/>
      <c r="Q31855" s="24"/>
      <c r="T31855" s="24"/>
      <c r="W31855" s="24"/>
      <c r="Z31855" s="24"/>
      <c r="AC31855" s="24"/>
      <c r="AI31855" s="24"/>
      <c r="AL31855" s="24"/>
      <c r="AO31855" s="24"/>
      <c r="AR31855" s="24"/>
      <c r="AU31855" s="24"/>
    </row>
    <row r="31856">
      <c r="J31856" s="18"/>
      <c r="N31856" s="24"/>
      <c r="Q31856" s="24"/>
      <c r="T31856" s="24"/>
      <c r="W31856" s="24"/>
      <c r="Z31856" s="24"/>
      <c r="AC31856" s="24"/>
      <c r="AI31856" s="24"/>
      <c r="AL31856" s="24"/>
      <c r="AO31856" s="24"/>
      <c r="AR31856" s="24"/>
      <c r="AU31856" s="24"/>
    </row>
    <row r="31857">
      <c r="J31857" s="18"/>
      <c r="N31857" s="24"/>
      <c r="Q31857" s="24"/>
      <c r="T31857" s="24"/>
      <c r="W31857" s="24"/>
      <c r="Z31857" s="24"/>
      <c r="AC31857" s="24"/>
      <c r="AI31857" s="24"/>
      <c r="AL31857" s="24"/>
      <c r="AO31857" s="24"/>
      <c r="AR31857" s="24"/>
      <c r="AU31857" s="24"/>
    </row>
    <row r="31858">
      <c r="J31858" s="18"/>
      <c r="N31858" s="24"/>
      <c r="Q31858" s="24"/>
      <c r="T31858" s="24"/>
      <c r="W31858" s="24"/>
      <c r="Z31858" s="24"/>
      <c r="AC31858" s="24"/>
      <c r="AI31858" s="24"/>
      <c r="AL31858" s="24"/>
      <c r="AO31858" s="24"/>
      <c r="AR31858" s="24"/>
      <c r="AU31858" s="24"/>
    </row>
    <row r="31859">
      <c r="J31859" s="18"/>
      <c r="N31859" s="24"/>
      <c r="Q31859" s="24"/>
      <c r="T31859" s="24"/>
      <c r="W31859" s="24"/>
      <c r="Z31859" s="24"/>
      <c r="AC31859" s="24"/>
      <c r="AI31859" s="24"/>
      <c r="AL31859" s="24"/>
      <c r="AO31859" s="24"/>
      <c r="AR31859" s="24"/>
      <c r="AU31859" s="24"/>
    </row>
    <row r="31860">
      <c r="J31860" s="18"/>
      <c r="N31860" s="24"/>
      <c r="Q31860" s="24"/>
      <c r="T31860" s="24"/>
      <c r="W31860" s="24"/>
      <c r="Z31860" s="24"/>
      <c r="AC31860" s="24"/>
      <c r="AI31860" s="24"/>
      <c r="AL31860" s="24"/>
      <c r="AO31860" s="24"/>
      <c r="AR31860" s="24"/>
      <c r="AU31860" s="24"/>
    </row>
    <row r="31861">
      <c r="J31861" s="18"/>
      <c r="N31861" s="24"/>
      <c r="Q31861" s="24"/>
      <c r="T31861" s="24"/>
      <c r="W31861" s="24"/>
      <c r="Z31861" s="24"/>
      <c r="AC31861" s="24"/>
      <c r="AI31861" s="24"/>
      <c r="AL31861" s="24"/>
      <c r="AO31861" s="24"/>
      <c r="AR31861" s="24"/>
      <c r="AU31861" s="24"/>
    </row>
    <row r="31862">
      <c r="J31862" s="18"/>
      <c r="N31862" s="24"/>
      <c r="Q31862" s="24"/>
      <c r="T31862" s="24"/>
      <c r="W31862" s="24"/>
      <c r="Z31862" s="24"/>
      <c r="AC31862" s="24"/>
      <c r="AI31862" s="24"/>
      <c r="AL31862" s="24"/>
      <c r="AO31862" s="24"/>
      <c r="AR31862" s="24"/>
      <c r="AU31862" s="24"/>
    </row>
    <row r="31863">
      <c r="J31863" s="18"/>
      <c r="N31863" s="24"/>
      <c r="Q31863" s="24"/>
      <c r="T31863" s="24"/>
      <c r="W31863" s="24"/>
      <c r="Z31863" s="24"/>
      <c r="AC31863" s="24"/>
      <c r="AI31863" s="24"/>
      <c r="AL31863" s="24"/>
      <c r="AO31863" s="24"/>
      <c r="AR31863" s="24"/>
      <c r="AU31863" s="24"/>
    </row>
    <row r="31864">
      <c r="J31864" s="18"/>
      <c r="N31864" s="24"/>
      <c r="Q31864" s="24"/>
      <c r="T31864" s="24"/>
      <c r="W31864" s="24"/>
      <c r="Z31864" s="24"/>
      <c r="AC31864" s="24"/>
      <c r="AI31864" s="24"/>
      <c r="AL31864" s="24"/>
      <c r="AO31864" s="24"/>
      <c r="AR31864" s="24"/>
      <c r="AU31864" s="24"/>
    </row>
    <row r="31865">
      <c r="J31865" s="18"/>
      <c r="N31865" s="24"/>
      <c r="Q31865" s="24"/>
      <c r="T31865" s="24"/>
      <c r="W31865" s="24"/>
      <c r="Z31865" s="24"/>
      <c r="AC31865" s="24"/>
      <c r="AI31865" s="24"/>
      <c r="AL31865" s="24"/>
      <c r="AO31865" s="24"/>
      <c r="AR31865" s="24"/>
      <c r="AU31865" s="24"/>
    </row>
    <row r="31866">
      <c r="J31866" s="18"/>
      <c r="N31866" s="24"/>
      <c r="Q31866" s="24"/>
      <c r="T31866" s="24"/>
      <c r="W31866" s="24"/>
      <c r="Z31866" s="24"/>
      <c r="AC31866" s="24"/>
      <c r="AI31866" s="24"/>
      <c r="AL31866" s="24"/>
      <c r="AO31866" s="24"/>
      <c r="AR31866" s="24"/>
      <c r="AU31866" s="24"/>
    </row>
    <row r="31867">
      <c r="J31867" s="18"/>
      <c r="N31867" s="24"/>
      <c r="Q31867" s="24"/>
      <c r="T31867" s="24"/>
      <c r="W31867" s="24"/>
      <c r="Z31867" s="24"/>
      <c r="AC31867" s="24"/>
      <c r="AI31867" s="24"/>
      <c r="AL31867" s="24"/>
      <c r="AO31867" s="24"/>
      <c r="AR31867" s="24"/>
      <c r="AU31867" s="24"/>
    </row>
    <row r="31868">
      <c r="J31868" s="18"/>
      <c r="N31868" s="24"/>
      <c r="Q31868" s="24"/>
      <c r="T31868" s="24"/>
      <c r="W31868" s="24"/>
      <c r="Z31868" s="24"/>
      <c r="AC31868" s="24"/>
      <c r="AI31868" s="24"/>
      <c r="AL31868" s="24"/>
      <c r="AO31868" s="24"/>
      <c r="AR31868" s="24"/>
      <c r="AU31868" s="24"/>
    </row>
    <row r="31869">
      <c r="J31869" s="18"/>
      <c r="N31869" s="24"/>
      <c r="Q31869" s="24"/>
      <c r="T31869" s="24"/>
      <c r="W31869" s="24"/>
      <c r="Z31869" s="24"/>
      <c r="AC31869" s="24"/>
      <c r="AI31869" s="24"/>
      <c r="AL31869" s="24"/>
      <c r="AO31869" s="24"/>
      <c r="AR31869" s="24"/>
      <c r="AU31869" s="24"/>
    </row>
    <row r="31870">
      <c r="J31870" s="18"/>
      <c r="N31870" s="24"/>
      <c r="Q31870" s="24"/>
      <c r="T31870" s="24"/>
      <c r="W31870" s="24"/>
      <c r="Z31870" s="24"/>
      <c r="AC31870" s="24"/>
      <c r="AI31870" s="24"/>
      <c r="AL31870" s="24"/>
      <c r="AO31870" s="24"/>
      <c r="AR31870" s="24"/>
      <c r="AU31870" s="24"/>
    </row>
    <row r="31871">
      <c r="J31871" s="18"/>
      <c r="N31871" s="24"/>
      <c r="Q31871" s="24"/>
      <c r="T31871" s="24"/>
      <c r="W31871" s="24"/>
      <c r="Z31871" s="24"/>
      <c r="AC31871" s="24"/>
      <c r="AI31871" s="24"/>
      <c r="AL31871" s="24"/>
      <c r="AO31871" s="24"/>
      <c r="AR31871" s="24"/>
      <c r="AU31871" s="24"/>
    </row>
    <row r="31872">
      <c r="J31872" s="18"/>
      <c r="N31872" s="24"/>
      <c r="Q31872" s="24"/>
      <c r="T31872" s="24"/>
      <c r="W31872" s="24"/>
      <c r="Z31872" s="24"/>
      <c r="AC31872" s="24"/>
      <c r="AI31872" s="24"/>
      <c r="AL31872" s="24"/>
      <c r="AO31872" s="24"/>
      <c r="AR31872" s="24"/>
      <c r="AU31872" s="24"/>
    </row>
    <row r="31873">
      <c r="J31873" s="18"/>
      <c r="N31873" s="24"/>
      <c r="Q31873" s="24"/>
      <c r="T31873" s="24"/>
      <c r="W31873" s="24"/>
      <c r="Z31873" s="24"/>
      <c r="AC31873" s="24"/>
      <c r="AI31873" s="24"/>
      <c r="AL31873" s="24"/>
      <c r="AO31873" s="24"/>
      <c r="AR31873" s="24"/>
      <c r="AU31873" s="24"/>
    </row>
    <row r="31874">
      <c r="J31874" s="18"/>
      <c r="N31874" s="24"/>
      <c r="Q31874" s="24"/>
      <c r="T31874" s="24"/>
      <c r="W31874" s="24"/>
      <c r="Z31874" s="24"/>
      <c r="AC31874" s="24"/>
      <c r="AI31874" s="24"/>
      <c r="AL31874" s="24"/>
      <c r="AO31874" s="24"/>
      <c r="AR31874" s="24"/>
      <c r="AU31874" s="24"/>
    </row>
    <row r="31875">
      <c r="J31875" s="18"/>
      <c r="N31875" s="24"/>
      <c r="Q31875" s="24"/>
      <c r="T31875" s="24"/>
      <c r="W31875" s="24"/>
      <c r="Z31875" s="24"/>
      <c r="AC31875" s="24"/>
      <c r="AI31875" s="24"/>
      <c r="AL31875" s="24"/>
      <c r="AO31875" s="24"/>
      <c r="AR31875" s="24"/>
      <c r="AU31875" s="24"/>
    </row>
    <row r="31876">
      <c r="J31876" s="18"/>
      <c r="N31876" s="24"/>
      <c r="Q31876" s="24"/>
      <c r="T31876" s="24"/>
      <c r="W31876" s="24"/>
      <c r="Z31876" s="24"/>
      <c r="AC31876" s="24"/>
      <c r="AI31876" s="24"/>
      <c r="AL31876" s="24"/>
      <c r="AO31876" s="24"/>
      <c r="AR31876" s="24"/>
      <c r="AU31876" s="24"/>
    </row>
    <row r="31877">
      <c r="J31877" s="18"/>
      <c r="N31877" s="24"/>
      <c r="Q31877" s="24"/>
      <c r="T31877" s="24"/>
      <c r="W31877" s="24"/>
      <c r="Z31877" s="24"/>
      <c r="AC31877" s="24"/>
      <c r="AI31877" s="24"/>
      <c r="AL31877" s="24"/>
      <c r="AO31877" s="24"/>
      <c r="AR31877" s="24"/>
      <c r="AU31877" s="24"/>
    </row>
    <row r="31878">
      <c r="J31878" s="18"/>
      <c r="N31878" s="24"/>
      <c r="Q31878" s="24"/>
      <c r="T31878" s="24"/>
      <c r="W31878" s="24"/>
      <c r="Z31878" s="24"/>
      <c r="AC31878" s="24"/>
      <c r="AI31878" s="24"/>
      <c r="AL31878" s="24"/>
      <c r="AO31878" s="24"/>
      <c r="AR31878" s="24"/>
      <c r="AU31878" s="24"/>
    </row>
    <row r="31879">
      <c r="J31879" s="18"/>
      <c r="N31879" s="24"/>
      <c r="Q31879" s="24"/>
      <c r="T31879" s="24"/>
      <c r="W31879" s="24"/>
      <c r="Z31879" s="24"/>
      <c r="AC31879" s="24"/>
      <c r="AI31879" s="24"/>
      <c r="AL31879" s="24"/>
      <c r="AO31879" s="24"/>
      <c r="AR31879" s="24"/>
      <c r="AU31879" s="24"/>
    </row>
    <row r="31880">
      <c r="J31880" s="18"/>
      <c r="N31880" s="24"/>
      <c r="Q31880" s="24"/>
      <c r="T31880" s="24"/>
      <c r="W31880" s="24"/>
      <c r="Z31880" s="24"/>
      <c r="AC31880" s="24"/>
      <c r="AI31880" s="24"/>
      <c r="AL31880" s="24"/>
      <c r="AO31880" s="24"/>
      <c r="AR31880" s="24"/>
      <c r="AU31880" s="24"/>
    </row>
    <row r="31881">
      <c r="J31881" s="18"/>
      <c r="N31881" s="24"/>
      <c r="Q31881" s="24"/>
      <c r="T31881" s="24"/>
      <c r="W31881" s="24"/>
      <c r="Z31881" s="24"/>
      <c r="AC31881" s="24"/>
      <c r="AI31881" s="24"/>
      <c r="AL31881" s="24"/>
      <c r="AO31881" s="24"/>
      <c r="AR31881" s="24"/>
      <c r="AU31881" s="24"/>
    </row>
    <row r="31882">
      <c r="J31882" s="18"/>
      <c r="N31882" s="24"/>
      <c r="Q31882" s="24"/>
      <c r="T31882" s="24"/>
      <c r="W31882" s="24"/>
      <c r="Z31882" s="24"/>
      <c r="AC31882" s="24"/>
      <c r="AI31882" s="24"/>
      <c r="AL31882" s="24"/>
      <c r="AO31882" s="24"/>
      <c r="AR31882" s="24"/>
      <c r="AU31882" s="24"/>
    </row>
    <row r="31883">
      <c r="J31883" s="18"/>
      <c r="N31883" s="24"/>
      <c r="Q31883" s="24"/>
      <c r="T31883" s="24"/>
      <c r="W31883" s="24"/>
      <c r="Z31883" s="24"/>
      <c r="AC31883" s="24"/>
      <c r="AI31883" s="24"/>
      <c r="AL31883" s="24"/>
      <c r="AO31883" s="24"/>
      <c r="AR31883" s="24"/>
      <c r="AU31883" s="24"/>
    </row>
    <row r="31884">
      <c r="J31884" s="18"/>
      <c r="N31884" s="24"/>
      <c r="Q31884" s="24"/>
      <c r="T31884" s="24"/>
      <c r="W31884" s="24"/>
      <c r="Z31884" s="24"/>
      <c r="AC31884" s="24"/>
      <c r="AI31884" s="24"/>
      <c r="AL31884" s="24"/>
      <c r="AO31884" s="24"/>
      <c r="AR31884" s="24"/>
      <c r="AU31884" s="24"/>
    </row>
    <row r="31885">
      <c r="J31885" s="18"/>
      <c r="N31885" s="24"/>
      <c r="Q31885" s="24"/>
      <c r="T31885" s="24"/>
      <c r="W31885" s="24"/>
      <c r="Z31885" s="24"/>
      <c r="AC31885" s="24"/>
      <c r="AI31885" s="24"/>
      <c r="AL31885" s="24"/>
      <c r="AO31885" s="24"/>
      <c r="AR31885" s="24"/>
      <c r="AU31885" s="24"/>
    </row>
    <row r="31886">
      <c r="J31886" s="18"/>
      <c r="N31886" s="24"/>
      <c r="Q31886" s="24"/>
      <c r="T31886" s="24"/>
      <c r="W31886" s="24"/>
      <c r="Z31886" s="24"/>
      <c r="AC31886" s="24"/>
      <c r="AI31886" s="24"/>
      <c r="AL31886" s="24"/>
      <c r="AO31886" s="24"/>
      <c r="AR31886" s="24"/>
      <c r="AU31886" s="24"/>
    </row>
    <row r="31887">
      <c r="J31887" s="18"/>
      <c r="N31887" s="24"/>
      <c r="Q31887" s="24"/>
      <c r="T31887" s="24"/>
      <c r="W31887" s="24"/>
      <c r="Z31887" s="24"/>
      <c r="AC31887" s="24"/>
      <c r="AI31887" s="24"/>
      <c r="AL31887" s="24"/>
      <c r="AO31887" s="24"/>
      <c r="AR31887" s="24"/>
      <c r="AU31887" s="24"/>
    </row>
    <row r="31888">
      <c r="J31888" s="18"/>
      <c r="N31888" s="24"/>
      <c r="Q31888" s="24"/>
      <c r="T31888" s="24"/>
      <c r="W31888" s="24"/>
      <c r="Z31888" s="24"/>
      <c r="AC31888" s="24"/>
      <c r="AI31888" s="24"/>
      <c r="AL31888" s="24"/>
      <c r="AO31888" s="24"/>
      <c r="AR31888" s="24"/>
      <c r="AU31888" s="24"/>
    </row>
    <row r="31889">
      <c r="J31889" s="18"/>
      <c r="N31889" s="24"/>
      <c r="Q31889" s="24"/>
      <c r="T31889" s="24"/>
      <c r="W31889" s="24"/>
      <c r="Z31889" s="24"/>
      <c r="AC31889" s="24"/>
      <c r="AI31889" s="24"/>
      <c r="AL31889" s="24"/>
      <c r="AO31889" s="24"/>
      <c r="AR31889" s="24"/>
      <c r="AU31889" s="24"/>
    </row>
    <row r="31890">
      <c r="J31890" s="18"/>
      <c r="N31890" s="24"/>
      <c r="Q31890" s="24"/>
      <c r="T31890" s="24"/>
      <c r="W31890" s="24"/>
      <c r="Z31890" s="24"/>
      <c r="AC31890" s="24"/>
      <c r="AI31890" s="24"/>
      <c r="AL31890" s="24"/>
      <c r="AO31890" s="24"/>
      <c r="AR31890" s="24"/>
      <c r="AU31890" s="24"/>
    </row>
    <row r="31891">
      <c r="J31891" s="18"/>
      <c r="N31891" s="24"/>
      <c r="Q31891" s="24"/>
      <c r="T31891" s="24"/>
      <c r="W31891" s="24"/>
      <c r="Z31891" s="24"/>
      <c r="AC31891" s="24"/>
      <c r="AI31891" s="24"/>
      <c r="AL31891" s="24"/>
      <c r="AO31891" s="24"/>
      <c r="AR31891" s="24"/>
      <c r="AU31891" s="24"/>
    </row>
    <row r="31892">
      <c r="J31892" s="18"/>
      <c r="N31892" s="24"/>
      <c r="Q31892" s="24"/>
      <c r="T31892" s="24"/>
      <c r="W31892" s="24"/>
      <c r="Z31892" s="24"/>
      <c r="AC31892" s="24"/>
      <c r="AI31892" s="24"/>
      <c r="AL31892" s="24"/>
      <c r="AO31892" s="24"/>
      <c r="AR31892" s="24"/>
      <c r="AU31892" s="24"/>
    </row>
    <row r="31893">
      <c r="J31893" s="18"/>
      <c r="N31893" s="24"/>
      <c r="Q31893" s="24"/>
      <c r="T31893" s="24"/>
      <c r="W31893" s="24"/>
      <c r="Z31893" s="24"/>
      <c r="AC31893" s="24"/>
      <c r="AI31893" s="24"/>
      <c r="AL31893" s="24"/>
      <c r="AO31893" s="24"/>
      <c r="AR31893" s="24"/>
      <c r="AU31893" s="24"/>
    </row>
    <row r="31894">
      <c r="J31894" s="18"/>
      <c r="N31894" s="24"/>
      <c r="Q31894" s="24"/>
      <c r="T31894" s="24"/>
      <c r="W31894" s="24"/>
      <c r="Z31894" s="24"/>
      <c r="AC31894" s="24"/>
      <c r="AI31894" s="24"/>
      <c r="AL31894" s="24"/>
      <c r="AO31894" s="24"/>
      <c r="AR31894" s="24"/>
      <c r="AU31894" s="24"/>
    </row>
    <row r="31895">
      <c r="J31895" s="18"/>
      <c r="N31895" s="24"/>
      <c r="Q31895" s="24"/>
      <c r="T31895" s="24"/>
      <c r="W31895" s="24"/>
      <c r="Z31895" s="24"/>
      <c r="AC31895" s="24"/>
      <c r="AI31895" s="24"/>
      <c r="AL31895" s="24"/>
      <c r="AO31895" s="24"/>
      <c r="AR31895" s="24"/>
      <c r="AU31895" s="24"/>
    </row>
    <row r="31896">
      <c r="J31896" s="18"/>
      <c r="N31896" s="24"/>
      <c r="Q31896" s="24"/>
      <c r="T31896" s="24"/>
      <c r="W31896" s="24"/>
      <c r="Z31896" s="24"/>
      <c r="AC31896" s="24"/>
      <c r="AI31896" s="24"/>
      <c r="AL31896" s="24"/>
      <c r="AO31896" s="24"/>
      <c r="AR31896" s="24"/>
      <c r="AU31896" s="24"/>
    </row>
    <row r="31897">
      <c r="J31897" s="18"/>
      <c r="N31897" s="24"/>
      <c r="Q31897" s="24"/>
      <c r="T31897" s="24"/>
      <c r="W31897" s="24"/>
      <c r="Z31897" s="24"/>
      <c r="AC31897" s="24"/>
      <c r="AI31897" s="24"/>
      <c r="AL31897" s="24"/>
      <c r="AO31897" s="24"/>
      <c r="AR31897" s="24"/>
      <c r="AU31897" s="24"/>
    </row>
    <row r="31898">
      <c r="J31898" s="18"/>
      <c r="N31898" s="24"/>
      <c r="Q31898" s="24"/>
      <c r="T31898" s="24"/>
      <c r="W31898" s="24"/>
      <c r="Z31898" s="24"/>
      <c r="AC31898" s="24"/>
      <c r="AI31898" s="24"/>
      <c r="AL31898" s="24"/>
      <c r="AO31898" s="24"/>
      <c r="AR31898" s="24"/>
      <c r="AU31898" s="24"/>
    </row>
    <row r="31899">
      <c r="J31899" s="18"/>
      <c r="N31899" s="24"/>
      <c r="Q31899" s="24"/>
      <c r="T31899" s="24"/>
      <c r="W31899" s="24"/>
      <c r="Z31899" s="24"/>
      <c r="AC31899" s="24"/>
      <c r="AI31899" s="24"/>
      <c r="AL31899" s="24"/>
      <c r="AO31899" s="24"/>
      <c r="AR31899" s="24"/>
      <c r="AU31899" s="24"/>
    </row>
    <row r="31900">
      <c r="J31900" s="18"/>
      <c r="N31900" s="24"/>
      <c r="Q31900" s="24"/>
      <c r="T31900" s="24"/>
      <c r="W31900" s="24"/>
      <c r="Z31900" s="24"/>
      <c r="AC31900" s="24"/>
      <c r="AI31900" s="24"/>
      <c r="AL31900" s="24"/>
      <c r="AO31900" s="24"/>
      <c r="AR31900" s="24"/>
      <c r="AU31900" s="24"/>
    </row>
    <row r="31901">
      <c r="J31901" s="18"/>
      <c r="N31901" s="24"/>
      <c r="Q31901" s="24"/>
      <c r="T31901" s="24"/>
      <c r="W31901" s="24"/>
      <c r="Z31901" s="24"/>
      <c r="AC31901" s="24"/>
      <c r="AI31901" s="24"/>
      <c r="AL31901" s="24"/>
      <c r="AO31901" s="24"/>
      <c r="AR31901" s="24"/>
      <c r="AU31901" s="24"/>
    </row>
    <row r="31902">
      <c r="J31902" s="18"/>
      <c r="N31902" s="24"/>
      <c r="Q31902" s="24"/>
      <c r="T31902" s="24"/>
      <c r="W31902" s="24"/>
      <c r="Z31902" s="24"/>
      <c r="AC31902" s="24"/>
      <c r="AI31902" s="24"/>
      <c r="AL31902" s="24"/>
      <c r="AO31902" s="24"/>
      <c r="AR31902" s="24"/>
      <c r="AU31902" s="24"/>
    </row>
    <row r="31903">
      <c r="J31903" s="18"/>
      <c r="N31903" s="24"/>
      <c r="Q31903" s="24"/>
      <c r="T31903" s="24"/>
      <c r="W31903" s="24"/>
      <c r="Z31903" s="24"/>
      <c r="AC31903" s="24"/>
      <c r="AI31903" s="24"/>
      <c r="AL31903" s="24"/>
      <c r="AO31903" s="24"/>
      <c r="AR31903" s="24"/>
      <c r="AU31903" s="24"/>
    </row>
    <row r="31904">
      <c r="J31904" s="18"/>
      <c r="N31904" s="24"/>
      <c r="Q31904" s="24"/>
      <c r="T31904" s="24"/>
      <c r="W31904" s="24"/>
      <c r="Z31904" s="24"/>
      <c r="AC31904" s="24"/>
      <c r="AI31904" s="24"/>
      <c r="AL31904" s="24"/>
      <c r="AO31904" s="24"/>
      <c r="AR31904" s="24"/>
      <c r="AU31904" s="24"/>
    </row>
    <row r="31905">
      <c r="J31905" s="18"/>
      <c r="N31905" s="24"/>
      <c r="Q31905" s="24"/>
      <c r="T31905" s="24"/>
      <c r="W31905" s="24"/>
      <c r="Z31905" s="24"/>
      <c r="AC31905" s="24"/>
      <c r="AI31905" s="24"/>
      <c r="AL31905" s="24"/>
      <c r="AO31905" s="24"/>
      <c r="AR31905" s="24"/>
      <c r="AU31905" s="24"/>
    </row>
    <row r="31906">
      <c r="J31906" s="18"/>
      <c r="N31906" s="24"/>
      <c r="Q31906" s="24"/>
      <c r="T31906" s="24"/>
      <c r="W31906" s="24"/>
      <c r="Z31906" s="24"/>
      <c r="AC31906" s="24"/>
      <c r="AI31906" s="24"/>
      <c r="AL31906" s="24"/>
      <c r="AO31906" s="24"/>
      <c r="AR31906" s="24"/>
      <c r="AU31906" s="24"/>
    </row>
    <row r="31907">
      <c r="J31907" s="18"/>
      <c r="N31907" s="24"/>
      <c r="Q31907" s="24"/>
      <c r="T31907" s="24"/>
      <c r="W31907" s="24"/>
      <c r="Z31907" s="24"/>
      <c r="AC31907" s="24"/>
      <c r="AI31907" s="24"/>
      <c r="AL31907" s="24"/>
      <c r="AO31907" s="24"/>
      <c r="AR31907" s="24"/>
      <c r="AU31907" s="24"/>
    </row>
    <row r="31908">
      <c r="J31908" s="18"/>
      <c r="N31908" s="24"/>
      <c r="Q31908" s="24"/>
      <c r="T31908" s="24"/>
      <c r="W31908" s="24"/>
      <c r="Z31908" s="24"/>
      <c r="AC31908" s="24"/>
      <c r="AI31908" s="24"/>
      <c r="AL31908" s="24"/>
      <c r="AO31908" s="24"/>
      <c r="AR31908" s="24"/>
      <c r="AU31908" s="24"/>
    </row>
    <row r="31909">
      <c r="J31909" s="18"/>
      <c r="N31909" s="24"/>
      <c r="Q31909" s="24"/>
      <c r="T31909" s="24"/>
      <c r="W31909" s="24"/>
      <c r="Z31909" s="24"/>
      <c r="AC31909" s="24"/>
      <c r="AI31909" s="24"/>
      <c r="AL31909" s="24"/>
      <c r="AO31909" s="24"/>
      <c r="AR31909" s="24"/>
      <c r="AU31909" s="24"/>
    </row>
    <row r="31910">
      <c r="J31910" s="18"/>
      <c r="N31910" s="24"/>
      <c r="Q31910" s="24"/>
      <c r="T31910" s="24"/>
      <c r="W31910" s="24"/>
      <c r="Z31910" s="24"/>
      <c r="AC31910" s="24"/>
      <c r="AI31910" s="24"/>
      <c r="AL31910" s="24"/>
      <c r="AO31910" s="24"/>
      <c r="AR31910" s="24"/>
      <c r="AU31910" s="24"/>
    </row>
    <row r="31911">
      <c r="J31911" s="18"/>
      <c r="N31911" s="24"/>
      <c r="Q31911" s="24"/>
      <c r="T31911" s="24"/>
      <c r="W31911" s="24"/>
      <c r="Z31911" s="24"/>
      <c r="AC31911" s="24"/>
      <c r="AI31911" s="24"/>
      <c r="AL31911" s="24"/>
      <c r="AO31911" s="24"/>
      <c r="AR31911" s="24"/>
      <c r="AU31911" s="24"/>
    </row>
    <row r="31912">
      <c r="J31912" s="18"/>
      <c r="N31912" s="24"/>
      <c r="Q31912" s="24"/>
      <c r="T31912" s="24"/>
      <c r="W31912" s="24"/>
      <c r="Z31912" s="24"/>
      <c r="AC31912" s="24"/>
      <c r="AI31912" s="24"/>
      <c r="AL31912" s="24"/>
      <c r="AO31912" s="24"/>
      <c r="AR31912" s="24"/>
      <c r="AU31912" s="24"/>
    </row>
    <row r="31913">
      <c r="J31913" s="18"/>
      <c r="N31913" s="24"/>
      <c r="Q31913" s="24"/>
      <c r="T31913" s="24"/>
      <c r="W31913" s="24"/>
      <c r="Z31913" s="24"/>
      <c r="AC31913" s="24"/>
      <c r="AI31913" s="24"/>
      <c r="AL31913" s="24"/>
      <c r="AO31913" s="24"/>
      <c r="AR31913" s="24"/>
      <c r="AU31913" s="24"/>
    </row>
    <row r="31914">
      <c r="J31914" s="18"/>
      <c r="N31914" s="24"/>
      <c r="Q31914" s="24"/>
      <c r="T31914" s="24"/>
      <c r="W31914" s="24"/>
      <c r="Z31914" s="24"/>
      <c r="AC31914" s="24"/>
      <c r="AI31914" s="24"/>
      <c r="AL31914" s="24"/>
      <c r="AO31914" s="24"/>
      <c r="AR31914" s="24"/>
      <c r="AU31914" s="24"/>
    </row>
    <row r="31915">
      <c r="J31915" s="18"/>
      <c r="N31915" s="24"/>
      <c r="Q31915" s="24"/>
      <c r="T31915" s="24"/>
      <c r="W31915" s="24"/>
      <c r="Z31915" s="24"/>
      <c r="AC31915" s="24"/>
      <c r="AI31915" s="24"/>
      <c r="AL31915" s="24"/>
      <c r="AO31915" s="24"/>
      <c r="AR31915" s="24"/>
      <c r="AU31915" s="24"/>
    </row>
    <row r="31916">
      <c r="J31916" s="18"/>
      <c r="N31916" s="24"/>
      <c r="Q31916" s="24"/>
      <c r="T31916" s="24"/>
      <c r="W31916" s="24"/>
      <c r="Z31916" s="24"/>
      <c r="AC31916" s="24"/>
      <c r="AI31916" s="24"/>
      <c r="AL31916" s="24"/>
      <c r="AO31916" s="24"/>
      <c r="AR31916" s="24"/>
      <c r="AU31916" s="24"/>
    </row>
    <row r="31917">
      <c r="J31917" s="18"/>
      <c r="N31917" s="24"/>
      <c r="Q31917" s="24"/>
      <c r="T31917" s="24"/>
      <c r="W31917" s="24"/>
      <c r="Z31917" s="24"/>
      <c r="AC31917" s="24"/>
      <c r="AI31917" s="24"/>
      <c r="AL31917" s="24"/>
      <c r="AO31917" s="24"/>
      <c r="AR31917" s="24"/>
      <c r="AU31917" s="24"/>
    </row>
    <row r="31918">
      <c r="J31918" s="18"/>
      <c r="N31918" s="24"/>
      <c r="Q31918" s="24"/>
      <c r="T31918" s="24"/>
      <c r="W31918" s="24"/>
      <c r="Z31918" s="24"/>
      <c r="AC31918" s="24"/>
      <c r="AI31918" s="24"/>
      <c r="AL31918" s="24"/>
      <c r="AO31918" s="24"/>
      <c r="AR31918" s="24"/>
      <c r="AU31918" s="24"/>
    </row>
    <row r="31919">
      <c r="J31919" s="18"/>
      <c r="N31919" s="24"/>
      <c r="Q31919" s="24"/>
      <c r="T31919" s="24"/>
      <c r="W31919" s="24"/>
      <c r="Z31919" s="24"/>
      <c r="AC31919" s="24"/>
      <c r="AI31919" s="24"/>
      <c r="AL31919" s="24"/>
      <c r="AO31919" s="24"/>
      <c r="AR31919" s="24"/>
      <c r="AU31919" s="24"/>
    </row>
    <row r="31920">
      <c r="J31920" s="18"/>
      <c r="N31920" s="24"/>
      <c r="Q31920" s="24"/>
      <c r="T31920" s="24"/>
      <c r="W31920" s="24"/>
      <c r="Z31920" s="24"/>
      <c r="AC31920" s="24"/>
      <c r="AI31920" s="24"/>
      <c r="AL31920" s="24"/>
      <c r="AO31920" s="24"/>
      <c r="AR31920" s="24"/>
      <c r="AU31920" s="24"/>
    </row>
    <row r="31921">
      <c r="J31921" s="18"/>
      <c r="N31921" s="24"/>
      <c r="Q31921" s="24"/>
      <c r="T31921" s="24"/>
      <c r="W31921" s="24"/>
      <c r="Z31921" s="24"/>
      <c r="AC31921" s="24"/>
      <c r="AI31921" s="24"/>
      <c r="AL31921" s="24"/>
      <c r="AO31921" s="24"/>
      <c r="AR31921" s="24"/>
      <c r="AU31921" s="24"/>
    </row>
    <row r="31922">
      <c r="J31922" s="18"/>
      <c r="N31922" s="24"/>
      <c r="Q31922" s="24"/>
      <c r="T31922" s="24"/>
      <c r="W31922" s="24"/>
      <c r="Z31922" s="24"/>
      <c r="AC31922" s="24"/>
      <c r="AI31922" s="24"/>
      <c r="AL31922" s="24"/>
      <c r="AO31922" s="24"/>
      <c r="AR31922" s="24"/>
      <c r="AU31922" s="24"/>
    </row>
    <row r="31923">
      <c r="J31923" s="18"/>
      <c r="N31923" s="24"/>
      <c r="Q31923" s="24"/>
      <c r="T31923" s="24"/>
      <c r="W31923" s="24"/>
      <c r="Z31923" s="24"/>
      <c r="AC31923" s="24"/>
      <c r="AI31923" s="24"/>
      <c r="AL31923" s="24"/>
      <c r="AO31923" s="24"/>
      <c r="AR31923" s="24"/>
      <c r="AU31923" s="24"/>
    </row>
    <row r="31924">
      <c r="J31924" s="18"/>
      <c r="N31924" s="24"/>
      <c r="Q31924" s="24"/>
      <c r="T31924" s="24"/>
      <c r="W31924" s="24"/>
      <c r="Z31924" s="24"/>
      <c r="AC31924" s="24"/>
      <c r="AI31924" s="24"/>
      <c r="AL31924" s="24"/>
      <c r="AO31924" s="24"/>
      <c r="AR31924" s="24"/>
      <c r="AU31924" s="24"/>
    </row>
    <row r="31925">
      <c r="J31925" s="18"/>
      <c r="N31925" s="24"/>
      <c r="Q31925" s="24"/>
      <c r="T31925" s="24"/>
      <c r="W31925" s="24"/>
      <c r="Z31925" s="24"/>
      <c r="AC31925" s="24"/>
      <c r="AI31925" s="24"/>
      <c r="AL31925" s="24"/>
      <c r="AO31925" s="24"/>
      <c r="AR31925" s="24"/>
      <c r="AU31925" s="24"/>
    </row>
    <row r="31926">
      <c r="J31926" s="18"/>
      <c r="N31926" s="24"/>
      <c r="Q31926" s="24"/>
      <c r="T31926" s="24"/>
      <c r="W31926" s="24"/>
      <c r="Z31926" s="24"/>
      <c r="AC31926" s="24"/>
      <c r="AI31926" s="24"/>
      <c r="AL31926" s="24"/>
      <c r="AO31926" s="24"/>
      <c r="AR31926" s="24"/>
      <c r="AU31926" s="24"/>
    </row>
    <row r="31927">
      <c r="J31927" s="18"/>
      <c r="N31927" s="24"/>
      <c r="Q31927" s="24"/>
      <c r="T31927" s="24"/>
      <c r="W31927" s="24"/>
      <c r="Z31927" s="24"/>
      <c r="AC31927" s="24"/>
      <c r="AI31927" s="24"/>
      <c r="AL31927" s="24"/>
      <c r="AO31927" s="24"/>
      <c r="AR31927" s="24"/>
      <c r="AU31927" s="24"/>
    </row>
    <row r="31928">
      <c r="J31928" s="18"/>
      <c r="N31928" s="24"/>
      <c r="Q31928" s="24"/>
      <c r="T31928" s="24"/>
      <c r="W31928" s="24"/>
      <c r="Z31928" s="24"/>
      <c r="AC31928" s="24"/>
      <c r="AI31928" s="24"/>
      <c r="AL31928" s="24"/>
      <c r="AO31928" s="24"/>
      <c r="AR31928" s="24"/>
      <c r="AU31928" s="24"/>
    </row>
    <row r="31929">
      <c r="J31929" s="18"/>
      <c r="N31929" s="24"/>
      <c r="Q31929" s="24"/>
      <c r="T31929" s="24"/>
      <c r="W31929" s="24"/>
      <c r="Z31929" s="24"/>
      <c r="AC31929" s="24"/>
      <c r="AI31929" s="24"/>
      <c r="AL31929" s="24"/>
      <c r="AO31929" s="24"/>
      <c r="AR31929" s="24"/>
      <c r="AU31929" s="24"/>
    </row>
    <row r="31930">
      <c r="J31930" s="18"/>
      <c r="N31930" s="24"/>
      <c r="Q31930" s="24"/>
      <c r="T31930" s="24"/>
      <c r="W31930" s="24"/>
      <c r="Z31930" s="24"/>
      <c r="AC31930" s="24"/>
      <c r="AI31930" s="24"/>
      <c r="AL31930" s="24"/>
      <c r="AO31930" s="24"/>
      <c r="AR31930" s="24"/>
      <c r="AU31930" s="24"/>
    </row>
    <row r="31931">
      <c r="J31931" s="18"/>
      <c r="N31931" s="24"/>
      <c r="Q31931" s="24"/>
      <c r="T31931" s="24"/>
      <c r="W31931" s="24"/>
      <c r="Z31931" s="24"/>
      <c r="AC31931" s="24"/>
      <c r="AI31931" s="24"/>
      <c r="AL31931" s="24"/>
      <c r="AO31931" s="24"/>
      <c r="AR31931" s="24"/>
      <c r="AU31931" s="24"/>
    </row>
    <row r="31932">
      <c r="J31932" s="18"/>
      <c r="N31932" s="24"/>
      <c r="Q31932" s="24"/>
      <c r="T31932" s="24"/>
      <c r="W31932" s="24"/>
      <c r="Z31932" s="24"/>
      <c r="AC31932" s="24"/>
      <c r="AI31932" s="24"/>
      <c r="AL31932" s="24"/>
      <c r="AO31932" s="24"/>
      <c r="AR31932" s="24"/>
      <c r="AU31932" s="24"/>
    </row>
    <row r="31933">
      <c r="J31933" s="18"/>
      <c r="N31933" s="24"/>
      <c r="Q31933" s="24"/>
      <c r="T31933" s="24"/>
      <c r="W31933" s="24"/>
      <c r="Z31933" s="24"/>
      <c r="AC31933" s="24"/>
      <c r="AI31933" s="24"/>
      <c r="AL31933" s="24"/>
      <c r="AO31933" s="24"/>
      <c r="AR31933" s="24"/>
      <c r="AU31933" s="24"/>
    </row>
    <row r="31934">
      <c r="J31934" s="18"/>
      <c r="N31934" s="24"/>
      <c r="Q31934" s="24"/>
      <c r="T31934" s="24"/>
      <c r="W31934" s="24"/>
      <c r="Z31934" s="24"/>
      <c r="AC31934" s="24"/>
      <c r="AI31934" s="24"/>
      <c r="AL31934" s="24"/>
      <c r="AO31934" s="24"/>
      <c r="AR31934" s="24"/>
      <c r="AU31934" s="24"/>
    </row>
    <row r="31935">
      <c r="J31935" s="18"/>
      <c r="N31935" s="24"/>
      <c r="Q31935" s="24"/>
      <c r="T31935" s="24"/>
      <c r="W31935" s="24"/>
      <c r="Z31935" s="24"/>
      <c r="AC31935" s="24"/>
      <c r="AI31935" s="24"/>
      <c r="AL31935" s="24"/>
      <c r="AO31935" s="24"/>
      <c r="AR31935" s="24"/>
      <c r="AU31935" s="24"/>
    </row>
    <row r="31936">
      <c r="J31936" s="18"/>
      <c r="N31936" s="24"/>
      <c r="Q31936" s="24"/>
      <c r="T31936" s="24"/>
      <c r="W31936" s="24"/>
      <c r="Z31936" s="24"/>
      <c r="AC31936" s="24"/>
      <c r="AI31936" s="24"/>
      <c r="AL31936" s="24"/>
      <c r="AO31936" s="24"/>
      <c r="AR31936" s="24"/>
      <c r="AU31936" s="24"/>
    </row>
    <row r="31937">
      <c r="J31937" s="18"/>
      <c r="N31937" s="24"/>
      <c r="Q31937" s="24"/>
      <c r="T31937" s="24"/>
      <c r="W31937" s="24"/>
      <c r="Z31937" s="24"/>
      <c r="AC31937" s="24"/>
      <c r="AI31937" s="24"/>
      <c r="AL31937" s="24"/>
      <c r="AO31937" s="24"/>
      <c r="AR31937" s="24"/>
      <c r="AU31937" s="24"/>
    </row>
    <row r="31938">
      <c r="J31938" s="18"/>
      <c r="N31938" s="24"/>
      <c r="Q31938" s="24"/>
      <c r="T31938" s="24"/>
      <c r="W31938" s="24"/>
      <c r="Z31938" s="24"/>
      <c r="AC31938" s="24"/>
      <c r="AI31938" s="24"/>
      <c r="AL31938" s="24"/>
      <c r="AO31938" s="24"/>
      <c r="AR31938" s="24"/>
      <c r="AU31938" s="24"/>
    </row>
    <row r="31939">
      <c r="J31939" s="18"/>
      <c r="N31939" s="24"/>
      <c r="Q31939" s="24"/>
      <c r="T31939" s="24"/>
      <c r="W31939" s="24"/>
      <c r="Z31939" s="24"/>
      <c r="AC31939" s="24"/>
      <c r="AI31939" s="24"/>
      <c r="AL31939" s="24"/>
      <c r="AO31939" s="24"/>
      <c r="AR31939" s="24"/>
      <c r="AU31939" s="24"/>
    </row>
    <row r="31940">
      <c r="J31940" s="18"/>
      <c r="N31940" s="24"/>
      <c r="Q31940" s="24"/>
      <c r="T31940" s="24"/>
      <c r="W31940" s="24"/>
      <c r="Z31940" s="24"/>
      <c r="AC31940" s="24"/>
      <c r="AI31940" s="24"/>
      <c r="AL31940" s="24"/>
      <c r="AO31940" s="24"/>
      <c r="AR31940" s="24"/>
      <c r="AU31940" s="24"/>
    </row>
    <row r="31941">
      <c r="J31941" s="18"/>
      <c r="N31941" s="24"/>
      <c r="Q31941" s="24"/>
      <c r="T31941" s="24"/>
      <c r="W31941" s="24"/>
      <c r="Z31941" s="24"/>
      <c r="AC31941" s="24"/>
      <c r="AI31941" s="24"/>
      <c r="AL31941" s="24"/>
      <c r="AO31941" s="24"/>
      <c r="AR31941" s="24"/>
      <c r="AU31941" s="24"/>
    </row>
    <row r="31942">
      <c r="J31942" s="18"/>
      <c r="N31942" s="24"/>
      <c r="Q31942" s="24"/>
      <c r="T31942" s="24"/>
      <c r="W31942" s="24"/>
      <c r="Z31942" s="24"/>
      <c r="AC31942" s="24"/>
      <c r="AI31942" s="24"/>
      <c r="AL31942" s="24"/>
      <c r="AO31942" s="24"/>
      <c r="AR31942" s="24"/>
      <c r="AU31942" s="24"/>
    </row>
    <row r="31943">
      <c r="J31943" s="18"/>
      <c r="N31943" s="24"/>
      <c r="Q31943" s="24"/>
      <c r="T31943" s="24"/>
      <c r="W31943" s="24"/>
      <c r="Z31943" s="24"/>
      <c r="AC31943" s="24"/>
      <c r="AI31943" s="24"/>
      <c r="AL31943" s="24"/>
      <c r="AO31943" s="24"/>
      <c r="AR31943" s="24"/>
      <c r="AU31943" s="24"/>
    </row>
    <row r="31944">
      <c r="J31944" s="18"/>
      <c r="N31944" s="24"/>
      <c r="Q31944" s="24"/>
      <c r="T31944" s="24"/>
      <c r="W31944" s="24"/>
      <c r="Z31944" s="24"/>
      <c r="AC31944" s="24"/>
      <c r="AI31944" s="24"/>
      <c r="AL31944" s="24"/>
      <c r="AO31944" s="24"/>
      <c r="AR31944" s="24"/>
      <c r="AU31944" s="24"/>
    </row>
    <row r="31945">
      <c r="J31945" s="18"/>
      <c r="N31945" s="24"/>
      <c r="Q31945" s="24"/>
      <c r="T31945" s="24"/>
      <c r="W31945" s="24"/>
      <c r="Z31945" s="24"/>
      <c r="AC31945" s="24"/>
      <c r="AI31945" s="24"/>
      <c r="AL31945" s="24"/>
      <c r="AO31945" s="24"/>
      <c r="AR31945" s="24"/>
      <c r="AU31945" s="24"/>
    </row>
    <row r="31946">
      <c r="J31946" s="18"/>
      <c r="N31946" s="24"/>
      <c r="Q31946" s="24"/>
      <c r="T31946" s="24"/>
      <c r="W31946" s="24"/>
      <c r="Z31946" s="24"/>
      <c r="AC31946" s="24"/>
      <c r="AI31946" s="24"/>
      <c r="AL31946" s="24"/>
      <c r="AO31946" s="24"/>
      <c r="AR31946" s="24"/>
      <c r="AU31946" s="24"/>
    </row>
    <row r="31947">
      <c r="J31947" s="18"/>
      <c r="N31947" s="24"/>
      <c r="Q31947" s="24"/>
      <c r="T31947" s="24"/>
      <c r="W31947" s="24"/>
      <c r="Z31947" s="24"/>
      <c r="AC31947" s="24"/>
      <c r="AI31947" s="24"/>
      <c r="AL31947" s="24"/>
      <c r="AO31947" s="24"/>
      <c r="AR31947" s="24"/>
      <c r="AU31947" s="24"/>
    </row>
    <row r="31948">
      <c r="J31948" s="18"/>
      <c r="N31948" s="24"/>
      <c r="Q31948" s="24"/>
      <c r="T31948" s="24"/>
      <c r="W31948" s="24"/>
      <c r="Z31948" s="24"/>
      <c r="AC31948" s="24"/>
      <c r="AI31948" s="24"/>
      <c r="AL31948" s="24"/>
      <c r="AO31948" s="24"/>
      <c r="AR31948" s="24"/>
      <c r="AU31948" s="24"/>
    </row>
    <row r="31949">
      <c r="J31949" s="18"/>
      <c r="N31949" s="24"/>
      <c r="Q31949" s="24"/>
      <c r="T31949" s="24"/>
      <c r="W31949" s="24"/>
      <c r="Z31949" s="24"/>
      <c r="AC31949" s="24"/>
      <c r="AI31949" s="24"/>
      <c r="AL31949" s="24"/>
      <c r="AO31949" s="24"/>
      <c r="AR31949" s="24"/>
      <c r="AU31949" s="24"/>
    </row>
    <row r="31950">
      <c r="J31950" s="18"/>
      <c r="N31950" s="24"/>
      <c r="Q31950" s="24"/>
      <c r="T31950" s="24"/>
      <c r="W31950" s="24"/>
      <c r="Z31950" s="24"/>
      <c r="AC31950" s="24"/>
      <c r="AI31950" s="24"/>
      <c r="AL31950" s="24"/>
      <c r="AO31950" s="24"/>
      <c r="AR31950" s="24"/>
      <c r="AU31950" s="24"/>
    </row>
    <row r="31951">
      <c r="J31951" s="18"/>
      <c r="N31951" s="24"/>
      <c r="Q31951" s="24"/>
      <c r="T31951" s="24"/>
      <c r="W31951" s="24"/>
      <c r="Z31951" s="24"/>
      <c r="AC31951" s="24"/>
      <c r="AI31951" s="24"/>
      <c r="AL31951" s="24"/>
      <c r="AO31951" s="24"/>
      <c r="AR31951" s="24"/>
      <c r="AU31951" s="24"/>
    </row>
    <row r="31952">
      <c r="J31952" s="18"/>
      <c r="N31952" s="24"/>
      <c r="Q31952" s="24"/>
      <c r="T31952" s="24"/>
      <c r="W31952" s="24"/>
      <c r="Z31952" s="24"/>
      <c r="AC31952" s="24"/>
      <c r="AI31952" s="24"/>
      <c r="AL31952" s="24"/>
      <c r="AO31952" s="24"/>
      <c r="AR31952" s="24"/>
      <c r="AU31952" s="24"/>
    </row>
    <row r="31953">
      <c r="J31953" s="18"/>
      <c r="N31953" s="24"/>
      <c r="Q31953" s="24"/>
      <c r="T31953" s="24"/>
      <c r="W31953" s="24"/>
      <c r="Z31953" s="24"/>
      <c r="AC31953" s="24"/>
      <c r="AI31953" s="24"/>
      <c r="AL31953" s="24"/>
      <c r="AO31953" s="24"/>
      <c r="AR31953" s="24"/>
      <c r="AU31953" s="24"/>
    </row>
    <row r="31954">
      <c r="J31954" s="18"/>
      <c r="N31954" s="24"/>
      <c r="Q31954" s="24"/>
      <c r="T31954" s="24"/>
      <c r="W31954" s="24"/>
      <c r="Z31954" s="24"/>
      <c r="AC31954" s="24"/>
      <c r="AI31954" s="24"/>
      <c r="AL31954" s="24"/>
      <c r="AO31954" s="24"/>
      <c r="AR31954" s="24"/>
      <c r="AU31954" s="24"/>
    </row>
    <row r="31955">
      <c r="J31955" s="18"/>
      <c r="N31955" s="24"/>
      <c r="Q31955" s="24"/>
      <c r="T31955" s="24"/>
      <c r="W31955" s="24"/>
      <c r="Z31955" s="24"/>
      <c r="AC31955" s="24"/>
      <c r="AI31955" s="24"/>
      <c r="AL31955" s="24"/>
      <c r="AO31955" s="24"/>
      <c r="AR31955" s="24"/>
      <c r="AU31955" s="24"/>
    </row>
    <row r="31956">
      <c r="J31956" s="18"/>
      <c r="N31956" s="24"/>
      <c r="Q31956" s="24"/>
      <c r="T31956" s="24"/>
      <c r="W31956" s="24"/>
      <c r="Z31956" s="24"/>
      <c r="AC31956" s="24"/>
      <c r="AI31956" s="24"/>
      <c r="AL31956" s="24"/>
      <c r="AO31956" s="24"/>
      <c r="AR31956" s="24"/>
      <c r="AU31956" s="24"/>
    </row>
    <row r="31957">
      <c r="J31957" s="18"/>
      <c r="N31957" s="24"/>
      <c r="Q31957" s="24"/>
      <c r="T31957" s="24"/>
      <c r="W31957" s="24"/>
      <c r="Z31957" s="24"/>
      <c r="AC31957" s="24"/>
      <c r="AI31957" s="24"/>
      <c r="AL31957" s="24"/>
      <c r="AO31957" s="24"/>
      <c r="AR31957" s="24"/>
      <c r="AU31957" s="24"/>
    </row>
    <row r="31958">
      <c r="J31958" s="18"/>
      <c r="N31958" s="24"/>
      <c r="Q31958" s="24"/>
      <c r="T31958" s="24"/>
      <c r="W31958" s="24"/>
      <c r="Z31958" s="24"/>
      <c r="AC31958" s="24"/>
      <c r="AI31958" s="24"/>
      <c r="AL31958" s="24"/>
      <c r="AO31958" s="24"/>
      <c r="AR31958" s="24"/>
      <c r="AU31958" s="24"/>
    </row>
    <row r="31959">
      <c r="J31959" s="18"/>
      <c r="N31959" s="24"/>
      <c r="Q31959" s="24"/>
      <c r="T31959" s="24"/>
      <c r="W31959" s="24"/>
      <c r="Z31959" s="24"/>
      <c r="AC31959" s="24"/>
      <c r="AI31959" s="24"/>
      <c r="AL31959" s="24"/>
      <c r="AO31959" s="24"/>
      <c r="AR31959" s="24"/>
      <c r="AU31959" s="24"/>
    </row>
    <row r="31960">
      <c r="J31960" s="18"/>
      <c r="N31960" s="24"/>
      <c r="Q31960" s="24"/>
      <c r="T31960" s="24"/>
      <c r="W31960" s="24"/>
      <c r="Z31960" s="24"/>
      <c r="AC31960" s="24"/>
      <c r="AI31960" s="24"/>
      <c r="AL31960" s="24"/>
      <c r="AO31960" s="24"/>
      <c r="AR31960" s="24"/>
      <c r="AU31960" s="24"/>
    </row>
    <row r="31961">
      <c r="J31961" s="18"/>
      <c r="N31961" s="24"/>
      <c r="Q31961" s="24"/>
      <c r="T31961" s="24"/>
      <c r="W31961" s="24"/>
      <c r="Z31961" s="24"/>
      <c r="AC31961" s="24"/>
      <c r="AI31961" s="24"/>
      <c r="AL31961" s="24"/>
      <c r="AO31961" s="24"/>
      <c r="AR31961" s="24"/>
      <c r="AU31961" s="24"/>
    </row>
    <row r="31962">
      <c r="J31962" s="18"/>
      <c r="N31962" s="24"/>
      <c r="Q31962" s="24"/>
      <c r="T31962" s="24"/>
      <c r="W31962" s="24"/>
      <c r="Z31962" s="24"/>
      <c r="AC31962" s="24"/>
      <c r="AI31962" s="24"/>
      <c r="AL31962" s="24"/>
      <c r="AO31962" s="24"/>
      <c r="AR31962" s="24"/>
      <c r="AU31962" s="24"/>
    </row>
    <row r="31963">
      <c r="J31963" s="18"/>
      <c r="N31963" s="24"/>
      <c r="Q31963" s="24"/>
      <c r="T31963" s="24"/>
      <c r="W31963" s="24"/>
      <c r="Z31963" s="24"/>
      <c r="AC31963" s="24"/>
      <c r="AI31963" s="24"/>
      <c r="AL31963" s="24"/>
      <c r="AO31963" s="24"/>
      <c r="AR31963" s="24"/>
      <c r="AU31963" s="24"/>
    </row>
    <row r="31964">
      <c r="J31964" s="18"/>
      <c r="N31964" s="24"/>
      <c r="Q31964" s="24"/>
      <c r="T31964" s="24"/>
      <c r="W31964" s="24"/>
      <c r="Z31964" s="24"/>
      <c r="AC31964" s="24"/>
      <c r="AI31964" s="24"/>
      <c r="AL31964" s="24"/>
      <c r="AO31964" s="24"/>
      <c r="AR31964" s="24"/>
      <c r="AU31964" s="24"/>
    </row>
    <row r="31965">
      <c r="J31965" s="18"/>
      <c r="N31965" s="24"/>
      <c r="Q31965" s="24"/>
      <c r="T31965" s="24"/>
      <c r="W31965" s="24"/>
      <c r="Z31965" s="24"/>
      <c r="AC31965" s="24"/>
      <c r="AI31965" s="24"/>
      <c r="AL31965" s="24"/>
      <c r="AO31965" s="24"/>
      <c r="AR31965" s="24"/>
      <c r="AU31965" s="24"/>
    </row>
    <row r="31966">
      <c r="J31966" s="18"/>
      <c r="N31966" s="24"/>
      <c r="Q31966" s="24"/>
      <c r="T31966" s="24"/>
      <c r="W31966" s="24"/>
      <c r="Z31966" s="24"/>
      <c r="AC31966" s="24"/>
      <c r="AI31966" s="24"/>
      <c r="AL31966" s="24"/>
      <c r="AO31966" s="24"/>
      <c r="AR31966" s="24"/>
      <c r="AU31966" s="24"/>
    </row>
    <row r="31967">
      <c r="J31967" s="18"/>
      <c r="N31967" s="24"/>
      <c r="Q31967" s="24"/>
      <c r="T31967" s="24"/>
      <c r="W31967" s="24"/>
      <c r="Z31967" s="24"/>
      <c r="AC31967" s="24"/>
      <c r="AI31967" s="24"/>
      <c r="AL31967" s="24"/>
      <c r="AO31967" s="24"/>
      <c r="AR31967" s="24"/>
      <c r="AU31967" s="24"/>
    </row>
    <row r="31968">
      <c r="J31968" s="18"/>
      <c r="N31968" s="24"/>
      <c r="Q31968" s="24"/>
      <c r="T31968" s="24"/>
      <c r="W31968" s="24"/>
      <c r="Z31968" s="24"/>
      <c r="AC31968" s="24"/>
      <c r="AI31968" s="24"/>
      <c r="AL31968" s="24"/>
      <c r="AO31968" s="24"/>
      <c r="AR31968" s="24"/>
      <c r="AU31968" s="24"/>
    </row>
    <row r="31969">
      <c r="J31969" s="18"/>
      <c r="N31969" s="24"/>
      <c r="Q31969" s="24"/>
      <c r="T31969" s="24"/>
      <c r="W31969" s="24"/>
      <c r="Z31969" s="24"/>
      <c r="AC31969" s="24"/>
      <c r="AI31969" s="24"/>
      <c r="AL31969" s="24"/>
      <c r="AO31969" s="24"/>
      <c r="AR31969" s="24"/>
      <c r="AU31969" s="24"/>
    </row>
    <row r="31970">
      <c r="J31970" s="18"/>
      <c r="N31970" s="24"/>
      <c r="Q31970" s="24"/>
      <c r="T31970" s="24"/>
      <c r="W31970" s="24"/>
      <c r="Z31970" s="24"/>
      <c r="AC31970" s="24"/>
      <c r="AI31970" s="24"/>
      <c r="AL31970" s="24"/>
      <c r="AO31970" s="24"/>
      <c r="AR31970" s="24"/>
      <c r="AU31970" s="24"/>
    </row>
    <row r="31971">
      <c r="J31971" s="18"/>
      <c r="N31971" s="24"/>
      <c r="Q31971" s="24"/>
      <c r="T31971" s="24"/>
      <c r="W31971" s="24"/>
      <c r="Z31971" s="24"/>
      <c r="AC31971" s="24"/>
      <c r="AI31971" s="24"/>
      <c r="AL31971" s="24"/>
      <c r="AO31971" s="24"/>
      <c r="AR31971" s="24"/>
      <c r="AU31971" s="24"/>
    </row>
    <row r="31972">
      <c r="J31972" s="18"/>
      <c r="N31972" s="24"/>
      <c r="Q31972" s="24"/>
      <c r="T31972" s="24"/>
      <c r="W31972" s="24"/>
      <c r="Z31972" s="24"/>
      <c r="AC31972" s="24"/>
      <c r="AI31972" s="24"/>
      <c r="AL31972" s="24"/>
      <c r="AO31972" s="24"/>
      <c r="AR31972" s="24"/>
      <c r="AU31972" s="24"/>
    </row>
    <row r="31973">
      <c r="J31973" s="18"/>
      <c r="N31973" s="24"/>
      <c r="Q31973" s="24"/>
      <c r="T31973" s="24"/>
      <c r="W31973" s="24"/>
      <c r="Z31973" s="24"/>
      <c r="AC31973" s="24"/>
      <c r="AI31973" s="24"/>
      <c r="AL31973" s="24"/>
      <c r="AO31973" s="24"/>
      <c r="AR31973" s="24"/>
      <c r="AU31973" s="24"/>
    </row>
    <row r="31974">
      <c r="J31974" s="18"/>
      <c r="N31974" s="24"/>
      <c r="Q31974" s="24"/>
      <c r="T31974" s="24"/>
      <c r="W31974" s="24"/>
      <c r="Z31974" s="24"/>
      <c r="AC31974" s="24"/>
      <c r="AI31974" s="24"/>
      <c r="AL31974" s="24"/>
      <c r="AO31974" s="24"/>
      <c r="AR31974" s="24"/>
      <c r="AU31974" s="24"/>
    </row>
    <row r="31975">
      <c r="J31975" s="18"/>
      <c r="N31975" s="24"/>
      <c r="Q31975" s="24"/>
      <c r="T31975" s="24"/>
      <c r="W31975" s="24"/>
      <c r="Z31975" s="24"/>
      <c r="AC31975" s="24"/>
      <c r="AI31975" s="24"/>
      <c r="AL31975" s="24"/>
      <c r="AO31975" s="24"/>
      <c r="AR31975" s="24"/>
      <c r="AU31975" s="24"/>
    </row>
    <row r="31976">
      <c r="J31976" s="18"/>
      <c r="N31976" s="24"/>
      <c r="Q31976" s="24"/>
      <c r="T31976" s="24"/>
      <c r="W31976" s="24"/>
      <c r="Z31976" s="24"/>
      <c r="AC31976" s="24"/>
      <c r="AI31976" s="24"/>
      <c r="AL31976" s="24"/>
      <c r="AO31976" s="24"/>
      <c r="AR31976" s="24"/>
      <c r="AU31976" s="24"/>
    </row>
    <row r="31977">
      <c r="J31977" s="18"/>
      <c r="N31977" s="24"/>
      <c r="Q31977" s="24"/>
      <c r="T31977" s="24"/>
      <c r="W31977" s="24"/>
      <c r="Z31977" s="24"/>
      <c r="AC31977" s="24"/>
      <c r="AI31977" s="24"/>
      <c r="AL31977" s="24"/>
      <c r="AO31977" s="24"/>
      <c r="AR31977" s="24"/>
      <c r="AU31977" s="24"/>
    </row>
    <row r="31978">
      <c r="J31978" s="18"/>
      <c r="N31978" s="24"/>
      <c r="Q31978" s="24"/>
      <c r="T31978" s="24"/>
      <c r="W31978" s="24"/>
      <c r="Z31978" s="24"/>
      <c r="AC31978" s="24"/>
      <c r="AI31978" s="24"/>
      <c r="AL31978" s="24"/>
      <c r="AO31978" s="24"/>
      <c r="AR31978" s="24"/>
      <c r="AU31978" s="24"/>
    </row>
    <row r="31979">
      <c r="J31979" s="18"/>
      <c r="N31979" s="24"/>
      <c r="Q31979" s="24"/>
      <c r="T31979" s="24"/>
      <c r="W31979" s="24"/>
      <c r="Z31979" s="24"/>
      <c r="AC31979" s="24"/>
      <c r="AI31979" s="24"/>
      <c r="AL31979" s="24"/>
      <c r="AO31979" s="24"/>
      <c r="AR31979" s="24"/>
      <c r="AU31979" s="24"/>
    </row>
    <row r="31980">
      <c r="J31980" s="18"/>
      <c r="N31980" s="24"/>
      <c r="Q31980" s="24"/>
      <c r="T31980" s="24"/>
      <c r="W31980" s="24"/>
      <c r="Z31980" s="24"/>
      <c r="AC31980" s="24"/>
      <c r="AI31980" s="24"/>
      <c r="AL31980" s="24"/>
      <c r="AO31980" s="24"/>
      <c r="AR31980" s="24"/>
      <c r="AU31980" s="24"/>
    </row>
    <row r="31981">
      <c r="J31981" s="18"/>
      <c r="N31981" s="24"/>
      <c r="Q31981" s="24"/>
      <c r="T31981" s="24"/>
      <c r="W31981" s="24"/>
      <c r="Z31981" s="24"/>
      <c r="AC31981" s="24"/>
      <c r="AI31981" s="24"/>
      <c r="AL31981" s="24"/>
      <c r="AO31981" s="24"/>
      <c r="AR31981" s="24"/>
      <c r="AU31981" s="24"/>
    </row>
    <row r="31982">
      <c r="J31982" s="18"/>
      <c r="N31982" s="24"/>
      <c r="Q31982" s="24"/>
      <c r="T31982" s="24"/>
      <c r="W31982" s="24"/>
      <c r="Z31982" s="24"/>
      <c r="AC31982" s="24"/>
      <c r="AI31982" s="24"/>
      <c r="AL31982" s="24"/>
      <c r="AO31982" s="24"/>
      <c r="AR31982" s="24"/>
      <c r="AU31982" s="24"/>
    </row>
    <row r="31983">
      <c r="J31983" s="18"/>
      <c r="N31983" s="24"/>
      <c r="Q31983" s="24"/>
      <c r="T31983" s="24"/>
      <c r="W31983" s="24"/>
      <c r="Z31983" s="24"/>
      <c r="AC31983" s="24"/>
      <c r="AI31983" s="24"/>
      <c r="AL31983" s="24"/>
      <c r="AO31983" s="24"/>
      <c r="AR31983" s="24"/>
      <c r="AU31983" s="24"/>
    </row>
    <row r="31984">
      <c r="J31984" s="18"/>
      <c r="N31984" s="24"/>
      <c r="Q31984" s="24"/>
      <c r="T31984" s="24"/>
      <c r="W31984" s="24"/>
      <c r="Z31984" s="24"/>
      <c r="AC31984" s="24"/>
      <c r="AI31984" s="24"/>
      <c r="AL31984" s="24"/>
      <c r="AO31984" s="24"/>
      <c r="AR31984" s="24"/>
      <c r="AU31984" s="24"/>
    </row>
    <row r="31985">
      <c r="J31985" s="18"/>
      <c r="N31985" s="24"/>
      <c r="Q31985" s="24"/>
      <c r="T31985" s="24"/>
      <c r="W31985" s="24"/>
      <c r="Z31985" s="24"/>
      <c r="AC31985" s="24"/>
      <c r="AI31985" s="24"/>
      <c r="AL31985" s="24"/>
      <c r="AO31985" s="24"/>
      <c r="AR31985" s="24"/>
      <c r="AU31985" s="24"/>
    </row>
    <row r="31986">
      <c r="J31986" s="18"/>
      <c r="N31986" s="24"/>
      <c r="Q31986" s="24"/>
      <c r="T31986" s="24"/>
      <c r="W31986" s="24"/>
      <c r="Z31986" s="24"/>
      <c r="AC31986" s="24"/>
      <c r="AI31986" s="24"/>
      <c r="AL31986" s="24"/>
      <c r="AO31986" s="24"/>
      <c r="AR31986" s="24"/>
      <c r="AU31986" s="24"/>
    </row>
    <row r="31987">
      <c r="J31987" s="18"/>
      <c r="N31987" s="24"/>
      <c r="Q31987" s="24"/>
      <c r="T31987" s="24"/>
      <c r="W31987" s="24"/>
      <c r="Z31987" s="24"/>
      <c r="AC31987" s="24"/>
      <c r="AI31987" s="24"/>
      <c r="AL31987" s="24"/>
      <c r="AO31987" s="24"/>
      <c r="AR31987" s="24"/>
      <c r="AU31987" s="24"/>
    </row>
    <row r="31988">
      <c r="J31988" s="18"/>
      <c r="N31988" s="24"/>
      <c r="Q31988" s="24"/>
      <c r="T31988" s="24"/>
      <c r="W31988" s="24"/>
      <c r="Z31988" s="24"/>
      <c r="AC31988" s="24"/>
      <c r="AI31988" s="24"/>
      <c r="AL31988" s="24"/>
      <c r="AO31988" s="24"/>
      <c r="AR31988" s="24"/>
      <c r="AU31988" s="24"/>
    </row>
    <row r="31989">
      <c r="J31989" s="18"/>
      <c r="N31989" s="24"/>
      <c r="Q31989" s="24"/>
      <c r="T31989" s="24"/>
      <c r="W31989" s="24"/>
      <c r="Z31989" s="24"/>
      <c r="AC31989" s="24"/>
      <c r="AI31989" s="24"/>
      <c r="AL31989" s="24"/>
      <c r="AO31989" s="24"/>
      <c r="AR31989" s="24"/>
      <c r="AU31989" s="24"/>
    </row>
    <row r="31990">
      <c r="J31990" s="18"/>
      <c r="N31990" s="24"/>
      <c r="Q31990" s="24"/>
      <c r="T31990" s="24"/>
      <c r="W31990" s="24"/>
      <c r="Z31990" s="24"/>
      <c r="AC31990" s="24"/>
      <c r="AI31990" s="24"/>
      <c r="AL31990" s="24"/>
      <c r="AO31990" s="24"/>
      <c r="AR31990" s="24"/>
      <c r="AU31990" s="24"/>
    </row>
    <row r="31991">
      <c r="J31991" s="18"/>
      <c r="N31991" s="24"/>
      <c r="Q31991" s="24"/>
      <c r="T31991" s="24"/>
      <c r="W31991" s="24"/>
      <c r="Z31991" s="24"/>
      <c r="AC31991" s="24"/>
      <c r="AI31991" s="24"/>
      <c r="AL31991" s="24"/>
      <c r="AO31991" s="24"/>
      <c r="AR31991" s="24"/>
      <c r="AU31991" s="24"/>
    </row>
    <row r="31992">
      <c r="J31992" s="18"/>
      <c r="N31992" s="24"/>
      <c r="Q31992" s="24"/>
      <c r="T31992" s="24"/>
      <c r="W31992" s="24"/>
      <c r="Z31992" s="24"/>
      <c r="AC31992" s="24"/>
      <c r="AI31992" s="24"/>
      <c r="AL31992" s="24"/>
      <c r="AO31992" s="24"/>
      <c r="AR31992" s="24"/>
      <c r="AU31992" s="24"/>
    </row>
    <row r="31993">
      <c r="J31993" s="18"/>
      <c r="N31993" s="24"/>
      <c r="Q31993" s="24"/>
      <c r="T31993" s="24"/>
      <c r="W31993" s="24"/>
      <c r="Z31993" s="24"/>
      <c r="AC31993" s="24"/>
      <c r="AI31993" s="24"/>
      <c r="AL31993" s="24"/>
      <c r="AO31993" s="24"/>
      <c r="AR31993" s="24"/>
      <c r="AU31993" s="24"/>
    </row>
    <row r="31994">
      <c r="J31994" s="18"/>
      <c r="N31994" s="24"/>
      <c r="Q31994" s="24"/>
      <c r="T31994" s="24"/>
      <c r="W31994" s="24"/>
      <c r="Z31994" s="24"/>
      <c r="AC31994" s="24"/>
      <c r="AI31994" s="24"/>
      <c r="AL31994" s="24"/>
      <c r="AO31994" s="24"/>
      <c r="AR31994" s="24"/>
      <c r="AU31994" s="24"/>
    </row>
    <row r="31995">
      <c r="J31995" s="18"/>
      <c r="N31995" s="24"/>
      <c r="Q31995" s="24"/>
      <c r="T31995" s="24"/>
      <c r="W31995" s="24"/>
      <c r="Z31995" s="24"/>
      <c r="AC31995" s="24"/>
      <c r="AI31995" s="24"/>
      <c r="AL31995" s="24"/>
      <c r="AO31995" s="24"/>
      <c r="AR31995" s="24"/>
      <c r="AU31995" s="24"/>
    </row>
    <row r="31996">
      <c r="J31996" s="18"/>
      <c r="N31996" s="24"/>
      <c r="Q31996" s="24"/>
      <c r="T31996" s="24"/>
      <c r="W31996" s="24"/>
      <c r="Z31996" s="24"/>
      <c r="AC31996" s="24"/>
      <c r="AI31996" s="24"/>
      <c r="AL31996" s="24"/>
      <c r="AO31996" s="24"/>
      <c r="AR31996" s="24"/>
      <c r="AU31996" s="24"/>
    </row>
    <row r="31997">
      <c r="J31997" s="18"/>
      <c r="N31997" s="24"/>
      <c r="Q31997" s="24"/>
      <c r="T31997" s="24"/>
      <c r="W31997" s="24"/>
      <c r="Z31997" s="24"/>
      <c r="AC31997" s="24"/>
      <c r="AI31997" s="24"/>
      <c r="AL31997" s="24"/>
      <c r="AO31997" s="24"/>
      <c r="AR31997" s="24"/>
      <c r="AU31997" s="24"/>
    </row>
    <row r="31998">
      <c r="J31998" s="18"/>
      <c r="N31998" s="24"/>
      <c r="Q31998" s="24"/>
      <c r="T31998" s="24"/>
      <c r="W31998" s="24"/>
      <c r="Z31998" s="24"/>
      <c r="AC31998" s="24"/>
      <c r="AI31998" s="24"/>
      <c r="AL31998" s="24"/>
      <c r="AO31998" s="24"/>
      <c r="AR31998" s="24"/>
      <c r="AU31998" s="24"/>
    </row>
    <row r="31999">
      <c r="J31999" s="18"/>
      <c r="N31999" s="24"/>
      <c r="Q31999" s="24"/>
      <c r="T31999" s="24"/>
      <c r="W31999" s="24"/>
      <c r="Z31999" s="24"/>
      <c r="AC31999" s="24"/>
      <c r="AI31999" s="24"/>
      <c r="AL31999" s="24"/>
      <c r="AO31999" s="24"/>
      <c r="AR31999" s="24"/>
      <c r="AU31999" s="24"/>
    </row>
    <row r="32000">
      <c r="J32000" s="18"/>
      <c r="N32000" s="24"/>
      <c r="Q32000" s="24"/>
      <c r="T32000" s="24"/>
      <c r="W32000" s="24"/>
      <c r="Z32000" s="24"/>
      <c r="AC32000" s="24"/>
      <c r="AI32000" s="24"/>
      <c r="AL32000" s="24"/>
      <c r="AO32000" s="24"/>
      <c r="AR32000" s="24"/>
      <c r="AU32000" s="24"/>
    </row>
    <row r="32001">
      <c r="J32001" s="18"/>
      <c r="N32001" s="24"/>
      <c r="Q32001" s="24"/>
      <c r="T32001" s="24"/>
      <c r="W32001" s="24"/>
      <c r="Z32001" s="24"/>
      <c r="AC32001" s="24"/>
      <c r="AI32001" s="24"/>
      <c r="AL32001" s="24"/>
      <c r="AO32001" s="24"/>
      <c r="AR32001" s="24"/>
      <c r="AU32001" s="24"/>
    </row>
    <row r="32002">
      <c r="J32002" s="18"/>
      <c r="N32002" s="24"/>
      <c r="Q32002" s="24"/>
      <c r="T32002" s="24"/>
      <c r="W32002" s="24"/>
      <c r="Z32002" s="24"/>
      <c r="AC32002" s="24"/>
      <c r="AI32002" s="24"/>
      <c r="AL32002" s="24"/>
      <c r="AO32002" s="24"/>
      <c r="AR32002" s="24"/>
      <c r="AU32002" s="24"/>
    </row>
    <row r="32003">
      <c r="J32003" s="18"/>
      <c r="N32003" s="24"/>
      <c r="Q32003" s="24"/>
      <c r="T32003" s="24"/>
      <c r="W32003" s="24"/>
      <c r="Z32003" s="24"/>
      <c r="AC32003" s="24"/>
      <c r="AI32003" s="24"/>
      <c r="AL32003" s="24"/>
      <c r="AO32003" s="24"/>
      <c r="AR32003" s="24"/>
      <c r="AU32003" s="24"/>
    </row>
    <row r="32004">
      <c r="J32004" s="18"/>
      <c r="N32004" s="24"/>
      <c r="Q32004" s="24"/>
      <c r="T32004" s="24"/>
      <c r="W32004" s="24"/>
      <c r="Z32004" s="24"/>
      <c r="AC32004" s="24"/>
      <c r="AI32004" s="24"/>
      <c r="AL32004" s="24"/>
      <c r="AO32004" s="24"/>
      <c r="AR32004" s="24"/>
      <c r="AU32004" s="24"/>
    </row>
    <row r="32005">
      <c r="J32005" s="18"/>
      <c r="N32005" s="24"/>
      <c r="Q32005" s="24"/>
      <c r="T32005" s="24"/>
      <c r="W32005" s="24"/>
      <c r="Z32005" s="24"/>
      <c r="AC32005" s="24"/>
      <c r="AI32005" s="24"/>
      <c r="AL32005" s="24"/>
      <c r="AO32005" s="24"/>
      <c r="AR32005" s="24"/>
      <c r="AU32005" s="24"/>
    </row>
    <row r="32006">
      <c r="J32006" s="18"/>
      <c r="N32006" s="24"/>
      <c r="Q32006" s="24"/>
      <c r="T32006" s="24"/>
      <c r="W32006" s="24"/>
      <c r="Z32006" s="24"/>
      <c r="AC32006" s="24"/>
      <c r="AI32006" s="24"/>
      <c r="AL32006" s="24"/>
      <c r="AO32006" s="24"/>
      <c r="AR32006" s="24"/>
      <c r="AU32006" s="24"/>
    </row>
    <row r="32007">
      <c r="J32007" s="18"/>
      <c r="N32007" s="24"/>
      <c r="Q32007" s="24"/>
      <c r="T32007" s="24"/>
      <c r="W32007" s="24"/>
      <c r="Z32007" s="24"/>
      <c r="AC32007" s="24"/>
      <c r="AI32007" s="24"/>
      <c r="AL32007" s="24"/>
      <c r="AO32007" s="24"/>
      <c r="AR32007" s="24"/>
      <c r="AU32007" s="24"/>
    </row>
    <row r="32008">
      <c r="J32008" s="18"/>
      <c r="N32008" s="24"/>
      <c r="Q32008" s="24"/>
      <c r="T32008" s="24"/>
      <c r="W32008" s="24"/>
      <c r="Z32008" s="24"/>
      <c r="AC32008" s="24"/>
      <c r="AI32008" s="24"/>
      <c r="AL32008" s="24"/>
      <c r="AO32008" s="24"/>
      <c r="AR32008" s="24"/>
      <c r="AU32008" s="24"/>
    </row>
    <row r="32009">
      <c r="J32009" s="18"/>
      <c r="N32009" s="24"/>
      <c r="Q32009" s="24"/>
      <c r="T32009" s="24"/>
      <c r="W32009" s="24"/>
      <c r="Z32009" s="24"/>
      <c r="AC32009" s="24"/>
      <c r="AI32009" s="24"/>
      <c r="AL32009" s="24"/>
      <c r="AO32009" s="24"/>
      <c r="AR32009" s="24"/>
      <c r="AU32009" s="24"/>
    </row>
    <row r="32010">
      <c r="J32010" s="18"/>
      <c r="N32010" s="24"/>
      <c r="Q32010" s="24"/>
      <c r="T32010" s="24"/>
      <c r="W32010" s="24"/>
      <c r="Z32010" s="24"/>
      <c r="AC32010" s="24"/>
      <c r="AI32010" s="24"/>
      <c r="AL32010" s="24"/>
      <c r="AO32010" s="24"/>
      <c r="AR32010" s="24"/>
      <c r="AU32010" s="24"/>
    </row>
    <row r="32011">
      <c r="J32011" s="18"/>
      <c r="N32011" s="24"/>
      <c r="Q32011" s="24"/>
      <c r="T32011" s="24"/>
      <c r="W32011" s="24"/>
      <c r="Z32011" s="24"/>
      <c r="AC32011" s="24"/>
      <c r="AI32011" s="24"/>
      <c r="AL32011" s="24"/>
      <c r="AO32011" s="24"/>
      <c r="AR32011" s="24"/>
      <c r="AU32011" s="24"/>
    </row>
    <row r="32012">
      <c r="J32012" s="18"/>
      <c r="N32012" s="24"/>
      <c r="Q32012" s="24"/>
      <c r="T32012" s="24"/>
      <c r="W32012" s="24"/>
      <c r="Z32012" s="24"/>
      <c r="AC32012" s="24"/>
      <c r="AI32012" s="24"/>
      <c r="AL32012" s="24"/>
      <c r="AO32012" s="24"/>
      <c r="AR32012" s="24"/>
      <c r="AU32012" s="24"/>
    </row>
    <row r="32013">
      <c r="J32013" s="18"/>
      <c r="N32013" s="24"/>
      <c r="Q32013" s="24"/>
      <c r="T32013" s="24"/>
      <c r="W32013" s="24"/>
      <c r="Z32013" s="24"/>
      <c r="AC32013" s="24"/>
      <c r="AI32013" s="24"/>
      <c r="AL32013" s="24"/>
      <c r="AO32013" s="24"/>
      <c r="AR32013" s="24"/>
      <c r="AU32013" s="24"/>
    </row>
    <row r="32014">
      <c r="J32014" s="18"/>
      <c r="N32014" s="24"/>
      <c r="Q32014" s="24"/>
      <c r="T32014" s="24"/>
      <c r="W32014" s="24"/>
      <c r="Z32014" s="24"/>
      <c r="AC32014" s="24"/>
      <c r="AI32014" s="24"/>
      <c r="AL32014" s="24"/>
      <c r="AO32014" s="24"/>
      <c r="AR32014" s="24"/>
      <c r="AU32014" s="24"/>
    </row>
    <row r="32015">
      <c r="J32015" s="18"/>
      <c r="N32015" s="24"/>
      <c r="Q32015" s="24"/>
      <c r="T32015" s="24"/>
      <c r="W32015" s="24"/>
      <c r="Z32015" s="24"/>
      <c r="AC32015" s="24"/>
      <c r="AI32015" s="24"/>
      <c r="AL32015" s="24"/>
      <c r="AO32015" s="24"/>
      <c r="AR32015" s="24"/>
      <c r="AU32015" s="24"/>
    </row>
    <row r="32016">
      <c r="J32016" s="18"/>
      <c r="N32016" s="24"/>
      <c r="Q32016" s="24"/>
      <c r="T32016" s="24"/>
      <c r="W32016" s="24"/>
      <c r="Z32016" s="24"/>
      <c r="AC32016" s="24"/>
      <c r="AI32016" s="24"/>
      <c r="AL32016" s="24"/>
      <c r="AO32016" s="24"/>
      <c r="AR32016" s="24"/>
      <c r="AU32016" s="24"/>
    </row>
    <row r="32017">
      <c r="J32017" s="18"/>
      <c r="N32017" s="24"/>
      <c r="Q32017" s="24"/>
      <c r="T32017" s="24"/>
      <c r="W32017" s="24"/>
      <c r="Z32017" s="24"/>
      <c r="AC32017" s="24"/>
      <c r="AI32017" s="24"/>
      <c r="AL32017" s="24"/>
      <c r="AO32017" s="24"/>
      <c r="AR32017" s="24"/>
      <c r="AU32017" s="24"/>
    </row>
    <row r="32018">
      <c r="J32018" s="18"/>
      <c r="N32018" s="24"/>
      <c r="Q32018" s="24"/>
      <c r="T32018" s="24"/>
      <c r="W32018" s="24"/>
      <c r="Z32018" s="24"/>
      <c r="AC32018" s="24"/>
      <c r="AI32018" s="24"/>
      <c r="AL32018" s="24"/>
      <c r="AO32018" s="24"/>
      <c r="AR32018" s="24"/>
      <c r="AU32018" s="24"/>
    </row>
    <row r="32019">
      <c r="J32019" s="18"/>
      <c r="N32019" s="24"/>
      <c r="Q32019" s="24"/>
      <c r="T32019" s="24"/>
      <c r="W32019" s="24"/>
      <c r="Z32019" s="24"/>
      <c r="AC32019" s="24"/>
      <c r="AI32019" s="24"/>
      <c r="AL32019" s="24"/>
      <c r="AO32019" s="24"/>
      <c r="AR32019" s="24"/>
      <c r="AU32019" s="24"/>
    </row>
    <row r="32020">
      <c r="J32020" s="18"/>
      <c r="N32020" s="24"/>
      <c r="Q32020" s="24"/>
      <c r="T32020" s="24"/>
      <c r="W32020" s="24"/>
      <c r="Z32020" s="24"/>
      <c r="AC32020" s="24"/>
      <c r="AI32020" s="24"/>
      <c r="AL32020" s="24"/>
      <c r="AO32020" s="24"/>
      <c r="AR32020" s="24"/>
      <c r="AU32020" s="24"/>
    </row>
    <row r="32021">
      <c r="J32021" s="18"/>
      <c r="N32021" s="24"/>
      <c r="Q32021" s="24"/>
      <c r="T32021" s="24"/>
      <c r="W32021" s="24"/>
      <c r="Z32021" s="24"/>
      <c r="AC32021" s="24"/>
      <c r="AI32021" s="24"/>
      <c r="AL32021" s="24"/>
      <c r="AO32021" s="24"/>
      <c r="AR32021" s="24"/>
      <c r="AU32021" s="24"/>
    </row>
    <row r="32022">
      <c r="J32022" s="18"/>
      <c r="N32022" s="24"/>
      <c r="Q32022" s="24"/>
      <c r="T32022" s="24"/>
      <c r="W32022" s="24"/>
      <c r="Z32022" s="24"/>
      <c r="AC32022" s="24"/>
      <c r="AI32022" s="24"/>
      <c r="AL32022" s="24"/>
      <c r="AO32022" s="24"/>
      <c r="AR32022" s="24"/>
      <c r="AU32022" s="24"/>
    </row>
    <row r="32023">
      <c r="J32023" s="18"/>
      <c r="N32023" s="24"/>
      <c r="Q32023" s="24"/>
      <c r="T32023" s="24"/>
      <c r="W32023" s="24"/>
      <c r="Z32023" s="24"/>
      <c r="AC32023" s="24"/>
      <c r="AI32023" s="24"/>
      <c r="AL32023" s="24"/>
      <c r="AO32023" s="24"/>
      <c r="AR32023" s="24"/>
      <c r="AU32023" s="24"/>
    </row>
    <row r="32024">
      <c r="J32024" s="18"/>
      <c r="N32024" s="24"/>
      <c r="Q32024" s="24"/>
      <c r="T32024" s="24"/>
      <c r="W32024" s="24"/>
      <c r="Z32024" s="24"/>
      <c r="AC32024" s="24"/>
      <c r="AI32024" s="24"/>
      <c r="AL32024" s="24"/>
      <c r="AO32024" s="24"/>
      <c r="AR32024" s="24"/>
      <c r="AU32024" s="24"/>
    </row>
    <row r="32025">
      <c r="J32025" s="18"/>
      <c r="N32025" s="24"/>
      <c r="Q32025" s="24"/>
      <c r="T32025" s="24"/>
      <c r="W32025" s="24"/>
      <c r="Z32025" s="24"/>
      <c r="AC32025" s="24"/>
      <c r="AI32025" s="24"/>
      <c r="AL32025" s="24"/>
      <c r="AO32025" s="24"/>
      <c r="AR32025" s="24"/>
      <c r="AU32025" s="24"/>
    </row>
    <row r="32026">
      <c r="J32026" s="18"/>
      <c r="N32026" s="24"/>
      <c r="Q32026" s="24"/>
      <c r="T32026" s="24"/>
      <c r="W32026" s="24"/>
      <c r="Z32026" s="24"/>
      <c r="AC32026" s="24"/>
      <c r="AI32026" s="24"/>
      <c r="AL32026" s="24"/>
      <c r="AO32026" s="24"/>
      <c r="AR32026" s="24"/>
      <c r="AU32026" s="24"/>
    </row>
    <row r="32027">
      <c r="J32027" s="18"/>
      <c r="N32027" s="24"/>
      <c r="Q32027" s="24"/>
      <c r="T32027" s="24"/>
      <c r="W32027" s="24"/>
      <c r="Z32027" s="24"/>
      <c r="AC32027" s="24"/>
      <c r="AI32027" s="24"/>
      <c r="AL32027" s="24"/>
      <c r="AO32027" s="24"/>
      <c r="AR32027" s="24"/>
      <c r="AU32027" s="24"/>
    </row>
    <row r="32028">
      <c r="J32028" s="18"/>
      <c r="N32028" s="24"/>
      <c r="Q32028" s="24"/>
      <c r="T32028" s="24"/>
      <c r="W32028" s="24"/>
      <c r="Z32028" s="24"/>
      <c r="AC32028" s="24"/>
      <c r="AI32028" s="24"/>
      <c r="AL32028" s="24"/>
      <c r="AO32028" s="24"/>
      <c r="AR32028" s="24"/>
      <c r="AU32028" s="24"/>
    </row>
    <row r="32029">
      <c r="J32029" s="18"/>
      <c r="N32029" s="24"/>
      <c r="Q32029" s="24"/>
      <c r="T32029" s="24"/>
      <c r="W32029" s="24"/>
      <c r="Z32029" s="24"/>
      <c r="AC32029" s="24"/>
      <c r="AI32029" s="24"/>
      <c r="AL32029" s="24"/>
      <c r="AO32029" s="24"/>
      <c r="AR32029" s="24"/>
      <c r="AU32029" s="24"/>
    </row>
    <row r="32030">
      <c r="J32030" s="18"/>
      <c r="N32030" s="24"/>
      <c r="Q32030" s="24"/>
      <c r="T32030" s="24"/>
      <c r="W32030" s="24"/>
      <c r="Z32030" s="24"/>
      <c r="AC32030" s="24"/>
      <c r="AI32030" s="24"/>
      <c r="AL32030" s="24"/>
      <c r="AO32030" s="24"/>
      <c r="AR32030" s="24"/>
      <c r="AU32030" s="24"/>
    </row>
    <row r="32031">
      <c r="J32031" s="18"/>
      <c r="N32031" s="24"/>
      <c r="Q32031" s="24"/>
      <c r="T32031" s="24"/>
      <c r="W32031" s="24"/>
      <c r="Z32031" s="24"/>
      <c r="AC32031" s="24"/>
      <c r="AI32031" s="24"/>
      <c r="AL32031" s="24"/>
      <c r="AO32031" s="24"/>
      <c r="AR32031" s="24"/>
      <c r="AU32031" s="24"/>
    </row>
    <row r="32032">
      <c r="J32032" s="18"/>
      <c r="N32032" s="24"/>
      <c r="Q32032" s="24"/>
      <c r="T32032" s="24"/>
      <c r="W32032" s="24"/>
      <c r="Z32032" s="24"/>
      <c r="AC32032" s="24"/>
      <c r="AI32032" s="24"/>
      <c r="AL32032" s="24"/>
      <c r="AO32032" s="24"/>
      <c r="AR32032" s="24"/>
      <c r="AU32032" s="24"/>
    </row>
    <row r="32033">
      <c r="J32033" s="18"/>
      <c r="N32033" s="24"/>
      <c r="Q32033" s="24"/>
      <c r="T32033" s="24"/>
      <c r="W32033" s="24"/>
      <c r="Z32033" s="24"/>
      <c r="AC32033" s="24"/>
      <c r="AI32033" s="24"/>
      <c r="AL32033" s="24"/>
      <c r="AO32033" s="24"/>
      <c r="AR32033" s="24"/>
      <c r="AU32033" s="24"/>
    </row>
    <row r="32034">
      <c r="J32034" s="18"/>
      <c r="N32034" s="24"/>
      <c r="Q32034" s="24"/>
      <c r="T32034" s="24"/>
      <c r="W32034" s="24"/>
      <c r="Z32034" s="24"/>
      <c r="AC32034" s="24"/>
      <c r="AI32034" s="24"/>
      <c r="AL32034" s="24"/>
      <c r="AO32034" s="24"/>
      <c r="AR32034" s="24"/>
      <c r="AU32034" s="24"/>
    </row>
    <row r="32035">
      <c r="J32035" s="18"/>
      <c r="N32035" s="24"/>
      <c r="Q32035" s="24"/>
      <c r="T32035" s="24"/>
      <c r="W32035" s="24"/>
      <c r="Z32035" s="24"/>
      <c r="AC32035" s="24"/>
      <c r="AI32035" s="24"/>
      <c r="AL32035" s="24"/>
      <c r="AO32035" s="24"/>
      <c r="AR32035" s="24"/>
      <c r="AU32035" s="24"/>
    </row>
    <row r="32036">
      <c r="J32036" s="18"/>
      <c r="N32036" s="24"/>
      <c r="Q32036" s="24"/>
      <c r="T32036" s="24"/>
      <c r="W32036" s="24"/>
      <c r="Z32036" s="24"/>
      <c r="AC32036" s="24"/>
      <c r="AI32036" s="24"/>
      <c r="AL32036" s="24"/>
      <c r="AO32036" s="24"/>
      <c r="AR32036" s="24"/>
      <c r="AU32036" s="24"/>
    </row>
    <row r="32037">
      <c r="J32037" s="18"/>
      <c r="N32037" s="24"/>
      <c r="Q32037" s="24"/>
      <c r="T32037" s="24"/>
      <c r="W32037" s="24"/>
      <c r="Z32037" s="24"/>
      <c r="AC32037" s="24"/>
      <c r="AI32037" s="24"/>
      <c r="AL32037" s="24"/>
      <c r="AO32037" s="24"/>
      <c r="AR32037" s="24"/>
      <c r="AU32037" s="24"/>
    </row>
    <row r="32038">
      <c r="J32038" s="18"/>
      <c r="N32038" s="24"/>
      <c r="Q32038" s="24"/>
      <c r="T32038" s="24"/>
      <c r="W32038" s="24"/>
      <c r="Z32038" s="24"/>
      <c r="AC32038" s="24"/>
      <c r="AI32038" s="24"/>
      <c r="AL32038" s="24"/>
      <c r="AO32038" s="24"/>
      <c r="AR32038" s="24"/>
      <c r="AU32038" s="24"/>
    </row>
    <row r="32039">
      <c r="J32039" s="18"/>
      <c r="N32039" s="24"/>
      <c r="Q32039" s="24"/>
      <c r="T32039" s="24"/>
      <c r="W32039" s="24"/>
      <c r="Z32039" s="24"/>
      <c r="AC32039" s="24"/>
      <c r="AI32039" s="24"/>
      <c r="AL32039" s="24"/>
      <c r="AO32039" s="24"/>
      <c r="AR32039" s="24"/>
      <c r="AU32039" s="24"/>
    </row>
    <row r="32040">
      <c r="J32040" s="18"/>
      <c r="N32040" s="24"/>
      <c r="Q32040" s="24"/>
      <c r="T32040" s="24"/>
      <c r="W32040" s="24"/>
      <c r="Z32040" s="24"/>
      <c r="AC32040" s="24"/>
      <c r="AI32040" s="24"/>
      <c r="AL32040" s="24"/>
      <c r="AO32040" s="24"/>
      <c r="AR32040" s="24"/>
      <c r="AU32040" s="24"/>
    </row>
    <row r="32041">
      <c r="J32041" s="18"/>
      <c r="N32041" s="24"/>
      <c r="Q32041" s="24"/>
      <c r="T32041" s="24"/>
      <c r="W32041" s="24"/>
      <c r="Z32041" s="24"/>
      <c r="AC32041" s="24"/>
      <c r="AI32041" s="24"/>
      <c r="AL32041" s="24"/>
      <c r="AO32041" s="24"/>
      <c r="AR32041" s="24"/>
      <c r="AU32041" s="24"/>
    </row>
    <row r="32042">
      <c r="J32042" s="18"/>
      <c r="N32042" s="24"/>
      <c r="Q32042" s="24"/>
      <c r="T32042" s="24"/>
      <c r="W32042" s="24"/>
      <c r="Z32042" s="24"/>
      <c r="AC32042" s="24"/>
      <c r="AI32042" s="24"/>
      <c r="AL32042" s="24"/>
      <c r="AO32042" s="24"/>
      <c r="AR32042" s="24"/>
      <c r="AU32042" s="24"/>
    </row>
    <row r="32043">
      <c r="J32043" s="18"/>
      <c r="N32043" s="24"/>
      <c r="Q32043" s="24"/>
      <c r="T32043" s="24"/>
      <c r="W32043" s="24"/>
      <c r="Z32043" s="24"/>
      <c r="AC32043" s="24"/>
      <c r="AI32043" s="24"/>
      <c r="AL32043" s="24"/>
      <c r="AO32043" s="24"/>
      <c r="AR32043" s="24"/>
      <c r="AU32043" s="24"/>
    </row>
    <row r="32044">
      <c r="J32044" s="18"/>
      <c r="N32044" s="24"/>
      <c r="Q32044" s="24"/>
      <c r="T32044" s="24"/>
      <c r="W32044" s="24"/>
      <c r="Z32044" s="24"/>
      <c r="AC32044" s="24"/>
      <c r="AI32044" s="24"/>
      <c r="AL32044" s="24"/>
      <c r="AO32044" s="24"/>
      <c r="AR32044" s="24"/>
      <c r="AU32044" s="24"/>
    </row>
    <row r="32045">
      <c r="J32045" s="18"/>
      <c r="N32045" s="24"/>
      <c r="Q32045" s="24"/>
      <c r="T32045" s="24"/>
      <c r="W32045" s="24"/>
      <c r="Z32045" s="24"/>
      <c r="AC32045" s="24"/>
      <c r="AI32045" s="24"/>
      <c r="AL32045" s="24"/>
      <c r="AO32045" s="24"/>
      <c r="AR32045" s="24"/>
      <c r="AU32045" s="24"/>
    </row>
    <row r="32046">
      <c r="J32046" s="18"/>
      <c r="N32046" s="24"/>
      <c r="Q32046" s="24"/>
      <c r="T32046" s="24"/>
      <c r="W32046" s="24"/>
      <c r="Z32046" s="24"/>
      <c r="AC32046" s="24"/>
      <c r="AI32046" s="24"/>
      <c r="AL32046" s="24"/>
      <c r="AO32046" s="24"/>
      <c r="AR32046" s="24"/>
      <c r="AU32046" s="24"/>
    </row>
    <row r="32047">
      <c r="J32047" s="18"/>
      <c r="N32047" s="24"/>
      <c r="Q32047" s="24"/>
      <c r="T32047" s="24"/>
      <c r="W32047" s="24"/>
      <c r="Z32047" s="24"/>
      <c r="AC32047" s="24"/>
      <c r="AI32047" s="24"/>
      <c r="AL32047" s="24"/>
      <c r="AO32047" s="24"/>
      <c r="AR32047" s="24"/>
      <c r="AU32047" s="24"/>
    </row>
    <row r="32048">
      <c r="J32048" s="18"/>
      <c r="N32048" s="24"/>
      <c r="Q32048" s="24"/>
      <c r="T32048" s="24"/>
      <c r="W32048" s="24"/>
      <c r="Z32048" s="24"/>
      <c r="AC32048" s="24"/>
      <c r="AI32048" s="24"/>
      <c r="AL32048" s="24"/>
      <c r="AO32048" s="24"/>
      <c r="AR32048" s="24"/>
      <c r="AU32048" s="24"/>
    </row>
    <row r="32049">
      <c r="J32049" s="18"/>
      <c r="N32049" s="24"/>
      <c r="Q32049" s="24"/>
      <c r="T32049" s="24"/>
      <c r="W32049" s="24"/>
      <c r="Z32049" s="24"/>
      <c r="AC32049" s="24"/>
      <c r="AI32049" s="24"/>
      <c r="AL32049" s="24"/>
      <c r="AO32049" s="24"/>
      <c r="AR32049" s="24"/>
      <c r="AU32049" s="24"/>
    </row>
    <row r="32050">
      <c r="J32050" s="18"/>
      <c r="N32050" s="24"/>
      <c r="Q32050" s="24"/>
      <c r="T32050" s="24"/>
      <c r="W32050" s="24"/>
      <c r="Z32050" s="24"/>
      <c r="AC32050" s="24"/>
      <c r="AI32050" s="24"/>
      <c r="AL32050" s="24"/>
      <c r="AO32050" s="24"/>
      <c r="AR32050" s="24"/>
      <c r="AU32050" s="24"/>
    </row>
    <row r="32051">
      <c r="J32051" s="18"/>
      <c r="N32051" s="24"/>
      <c r="Q32051" s="24"/>
      <c r="T32051" s="24"/>
      <c r="W32051" s="24"/>
      <c r="Z32051" s="24"/>
      <c r="AC32051" s="24"/>
      <c r="AI32051" s="24"/>
      <c r="AL32051" s="24"/>
      <c r="AO32051" s="24"/>
      <c r="AR32051" s="24"/>
      <c r="AU32051" s="24"/>
    </row>
    <row r="32052">
      <c r="J32052" s="18"/>
      <c r="N32052" s="24"/>
      <c r="Q32052" s="24"/>
      <c r="T32052" s="24"/>
      <c r="W32052" s="24"/>
      <c r="Z32052" s="24"/>
      <c r="AC32052" s="24"/>
      <c r="AI32052" s="24"/>
      <c r="AL32052" s="24"/>
      <c r="AO32052" s="24"/>
      <c r="AR32052" s="24"/>
      <c r="AU32052" s="24"/>
    </row>
    <row r="32053">
      <c r="J32053" s="18"/>
      <c r="N32053" s="24"/>
      <c r="Q32053" s="24"/>
      <c r="T32053" s="24"/>
      <c r="W32053" s="24"/>
      <c r="Z32053" s="24"/>
      <c r="AC32053" s="24"/>
      <c r="AI32053" s="24"/>
      <c r="AL32053" s="24"/>
      <c r="AO32053" s="24"/>
      <c r="AR32053" s="24"/>
      <c r="AU32053" s="24"/>
    </row>
    <row r="32054">
      <c r="J32054" s="18"/>
      <c r="N32054" s="24"/>
      <c r="Q32054" s="24"/>
      <c r="T32054" s="24"/>
      <c r="W32054" s="24"/>
      <c r="Z32054" s="24"/>
      <c r="AC32054" s="24"/>
      <c r="AI32054" s="24"/>
      <c r="AL32054" s="24"/>
      <c r="AO32054" s="24"/>
      <c r="AR32054" s="24"/>
      <c r="AU32054" s="24"/>
    </row>
    <row r="32055">
      <c r="J32055" s="18"/>
      <c r="N32055" s="24"/>
      <c r="Q32055" s="24"/>
      <c r="T32055" s="24"/>
      <c r="W32055" s="24"/>
      <c r="Z32055" s="24"/>
      <c r="AC32055" s="24"/>
      <c r="AI32055" s="24"/>
      <c r="AL32055" s="24"/>
      <c r="AO32055" s="24"/>
      <c r="AR32055" s="24"/>
      <c r="AU32055" s="24"/>
    </row>
    <row r="32056">
      <c r="J32056" s="18"/>
      <c r="N32056" s="24"/>
      <c r="Q32056" s="24"/>
      <c r="T32056" s="24"/>
      <c r="W32056" s="24"/>
      <c r="Z32056" s="24"/>
      <c r="AC32056" s="24"/>
      <c r="AI32056" s="24"/>
      <c r="AL32056" s="24"/>
      <c r="AO32056" s="24"/>
      <c r="AR32056" s="24"/>
      <c r="AU32056" s="24"/>
    </row>
    <row r="32057">
      <c r="J32057" s="18"/>
      <c r="N32057" s="24"/>
      <c r="Q32057" s="24"/>
      <c r="T32057" s="24"/>
      <c r="W32057" s="24"/>
      <c r="Z32057" s="24"/>
      <c r="AC32057" s="24"/>
      <c r="AI32057" s="24"/>
      <c r="AL32057" s="24"/>
      <c r="AO32057" s="24"/>
      <c r="AR32057" s="24"/>
      <c r="AU32057" s="24"/>
    </row>
    <row r="32058">
      <c r="J32058" s="18"/>
      <c r="N32058" s="24"/>
      <c r="Q32058" s="24"/>
      <c r="T32058" s="24"/>
      <c r="W32058" s="24"/>
      <c r="Z32058" s="24"/>
      <c r="AC32058" s="24"/>
      <c r="AI32058" s="24"/>
      <c r="AL32058" s="24"/>
      <c r="AO32058" s="24"/>
      <c r="AR32058" s="24"/>
      <c r="AU32058" s="24"/>
    </row>
    <row r="32059">
      <c r="J32059" s="18"/>
      <c r="N32059" s="24"/>
      <c r="Q32059" s="24"/>
      <c r="T32059" s="24"/>
      <c r="W32059" s="24"/>
      <c r="Z32059" s="24"/>
      <c r="AC32059" s="24"/>
      <c r="AI32059" s="24"/>
      <c r="AL32059" s="24"/>
      <c r="AO32059" s="24"/>
      <c r="AR32059" s="24"/>
      <c r="AU32059" s="24"/>
    </row>
    <row r="32060">
      <c r="J32060" s="18"/>
      <c r="N32060" s="24"/>
      <c r="Q32060" s="24"/>
      <c r="T32060" s="24"/>
      <c r="W32060" s="24"/>
      <c r="Z32060" s="24"/>
      <c r="AC32060" s="24"/>
      <c r="AI32060" s="24"/>
      <c r="AL32060" s="24"/>
      <c r="AO32060" s="24"/>
      <c r="AR32060" s="24"/>
      <c r="AU32060" s="24"/>
    </row>
    <row r="32061">
      <c r="J32061" s="18"/>
      <c r="N32061" s="24"/>
      <c r="Q32061" s="24"/>
      <c r="T32061" s="24"/>
      <c r="W32061" s="24"/>
      <c r="Z32061" s="24"/>
      <c r="AC32061" s="24"/>
      <c r="AI32061" s="24"/>
      <c r="AL32061" s="24"/>
      <c r="AO32061" s="24"/>
      <c r="AR32061" s="24"/>
      <c r="AU32061" s="24"/>
    </row>
    <row r="32062">
      <c r="J32062" s="18"/>
      <c r="N32062" s="24"/>
      <c r="Q32062" s="24"/>
      <c r="T32062" s="24"/>
      <c r="W32062" s="24"/>
      <c r="Z32062" s="24"/>
      <c r="AC32062" s="24"/>
      <c r="AI32062" s="24"/>
      <c r="AL32062" s="24"/>
      <c r="AO32062" s="24"/>
      <c r="AR32062" s="24"/>
      <c r="AU32062" s="24"/>
    </row>
    <row r="32063">
      <c r="J32063" s="18"/>
      <c r="N32063" s="24"/>
      <c r="Q32063" s="24"/>
      <c r="T32063" s="24"/>
      <c r="W32063" s="24"/>
      <c r="Z32063" s="24"/>
      <c r="AC32063" s="24"/>
      <c r="AI32063" s="24"/>
      <c r="AL32063" s="24"/>
      <c r="AO32063" s="24"/>
      <c r="AR32063" s="24"/>
      <c r="AU32063" s="24"/>
    </row>
    <row r="32064">
      <c r="J32064" s="18"/>
      <c r="N32064" s="24"/>
      <c r="Q32064" s="24"/>
      <c r="T32064" s="24"/>
      <c r="W32064" s="24"/>
      <c r="Z32064" s="24"/>
      <c r="AC32064" s="24"/>
      <c r="AI32064" s="24"/>
      <c r="AL32064" s="24"/>
      <c r="AO32064" s="24"/>
      <c r="AR32064" s="24"/>
      <c r="AU32064" s="24"/>
    </row>
    <row r="32065">
      <c r="J32065" s="18"/>
      <c r="N32065" s="24"/>
      <c r="Q32065" s="24"/>
      <c r="T32065" s="24"/>
      <c r="W32065" s="24"/>
      <c r="Z32065" s="24"/>
      <c r="AC32065" s="24"/>
      <c r="AI32065" s="24"/>
      <c r="AL32065" s="24"/>
      <c r="AO32065" s="24"/>
      <c r="AR32065" s="24"/>
      <c r="AU32065" s="24"/>
    </row>
    <row r="32066">
      <c r="J32066" s="18"/>
      <c r="N32066" s="24"/>
      <c r="Q32066" s="24"/>
      <c r="T32066" s="24"/>
      <c r="W32066" s="24"/>
      <c r="Z32066" s="24"/>
      <c r="AC32066" s="24"/>
      <c r="AI32066" s="24"/>
      <c r="AL32066" s="24"/>
      <c r="AO32066" s="24"/>
      <c r="AR32066" s="24"/>
      <c r="AU32066" s="24"/>
    </row>
    <row r="32067">
      <c r="J32067" s="18"/>
      <c r="N32067" s="24"/>
      <c r="Q32067" s="24"/>
      <c r="T32067" s="24"/>
      <c r="W32067" s="24"/>
      <c r="Z32067" s="24"/>
      <c r="AC32067" s="24"/>
      <c r="AI32067" s="24"/>
      <c r="AL32067" s="24"/>
      <c r="AO32067" s="24"/>
      <c r="AR32067" s="24"/>
      <c r="AU32067" s="24"/>
    </row>
    <row r="32068">
      <c r="J32068" s="18"/>
      <c r="N32068" s="24"/>
      <c r="Q32068" s="24"/>
      <c r="T32068" s="24"/>
      <c r="W32068" s="24"/>
      <c r="Z32068" s="24"/>
      <c r="AC32068" s="24"/>
      <c r="AI32068" s="24"/>
      <c r="AL32068" s="24"/>
      <c r="AO32068" s="24"/>
      <c r="AR32068" s="24"/>
      <c r="AU32068" s="24"/>
    </row>
    <row r="32069">
      <c r="J32069" s="18"/>
      <c r="N32069" s="24"/>
      <c r="Q32069" s="24"/>
      <c r="T32069" s="24"/>
      <c r="W32069" s="24"/>
      <c r="Z32069" s="24"/>
      <c r="AC32069" s="24"/>
      <c r="AI32069" s="24"/>
      <c r="AL32069" s="24"/>
      <c r="AO32069" s="24"/>
      <c r="AR32069" s="24"/>
      <c r="AU32069" s="24"/>
    </row>
    <row r="32070">
      <c r="J32070" s="18"/>
      <c r="N32070" s="24"/>
      <c r="Q32070" s="24"/>
      <c r="T32070" s="24"/>
      <c r="W32070" s="24"/>
      <c r="Z32070" s="24"/>
      <c r="AC32070" s="24"/>
      <c r="AI32070" s="24"/>
      <c r="AL32070" s="24"/>
      <c r="AO32070" s="24"/>
      <c r="AR32070" s="24"/>
      <c r="AU32070" s="24"/>
    </row>
    <row r="32071">
      <c r="J32071" s="18"/>
      <c r="N32071" s="24"/>
      <c r="Q32071" s="24"/>
      <c r="T32071" s="24"/>
      <c r="W32071" s="24"/>
      <c r="Z32071" s="24"/>
      <c r="AC32071" s="24"/>
      <c r="AI32071" s="24"/>
      <c r="AL32071" s="24"/>
      <c r="AO32071" s="24"/>
      <c r="AR32071" s="24"/>
      <c r="AU32071" s="24"/>
    </row>
    <row r="32072">
      <c r="J32072" s="18"/>
      <c r="N32072" s="24"/>
      <c r="Q32072" s="24"/>
      <c r="T32072" s="24"/>
      <c r="W32072" s="24"/>
      <c r="Z32072" s="24"/>
      <c r="AC32072" s="24"/>
      <c r="AI32072" s="24"/>
      <c r="AL32072" s="24"/>
      <c r="AO32072" s="24"/>
      <c r="AR32072" s="24"/>
      <c r="AU32072" s="24"/>
    </row>
    <row r="32073">
      <c r="J32073" s="18"/>
      <c r="N32073" s="24"/>
      <c r="Q32073" s="24"/>
      <c r="T32073" s="24"/>
      <c r="W32073" s="24"/>
      <c r="Z32073" s="24"/>
      <c r="AC32073" s="24"/>
      <c r="AI32073" s="24"/>
      <c r="AL32073" s="24"/>
      <c r="AO32073" s="24"/>
      <c r="AR32073" s="24"/>
      <c r="AU32073" s="24"/>
    </row>
    <row r="32074">
      <c r="J32074" s="18"/>
      <c r="N32074" s="24"/>
      <c r="Q32074" s="24"/>
      <c r="T32074" s="24"/>
      <c r="W32074" s="24"/>
      <c r="Z32074" s="24"/>
      <c r="AC32074" s="24"/>
      <c r="AI32074" s="24"/>
      <c r="AL32074" s="24"/>
      <c r="AO32074" s="24"/>
      <c r="AR32074" s="24"/>
      <c r="AU32074" s="24"/>
    </row>
    <row r="32075">
      <c r="J32075" s="18"/>
      <c r="N32075" s="24"/>
      <c r="Q32075" s="24"/>
      <c r="T32075" s="24"/>
      <c r="W32075" s="24"/>
      <c r="Z32075" s="24"/>
      <c r="AC32075" s="24"/>
      <c r="AI32075" s="24"/>
      <c r="AL32075" s="24"/>
      <c r="AO32075" s="24"/>
      <c r="AR32075" s="24"/>
      <c r="AU32075" s="24"/>
    </row>
    <row r="32076">
      <c r="J32076" s="18"/>
      <c r="N32076" s="24"/>
      <c r="Q32076" s="24"/>
      <c r="T32076" s="24"/>
      <c r="W32076" s="24"/>
      <c r="Z32076" s="24"/>
      <c r="AC32076" s="24"/>
      <c r="AI32076" s="24"/>
      <c r="AL32076" s="24"/>
      <c r="AO32076" s="24"/>
      <c r="AR32076" s="24"/>
      <c r="AU32076" s="24"/>
    </row>
    <row r="32077">
      <c r="J32077" s="18"/>
      <c r="N32077" s="24"/>
      <c r="Q32077" s="24"/>
      <c r="T32077" s="24"/>
      <c r="W32077" s="24"/>
      <c r="Z32077" s="24"/>
      <c r="AC32077" s="24"/>
      <c r="AI32077" s="24"/>
      <c r="AL32077" s="24"/>
      <c r="AO32077" s="24"/>
      <c r="AR32077" s="24"/>
      <c r="AU32077" s="24"/>
    </row>
    <row r="32078">
      <c r="J32078" s="18"/>
      <c r="N32078" s="24"/>
      <c r="Q32078" s="24"/>
      <c r="T32078" s="24"/>
      <c r="W32078" s="24"/>
      <c r="Z32078" s="24"/>
      <c r="AC32078" s="24"/>
      <c r="AI32078" s="24"/>
      <c r="AL32078" s="24"/>
      <c r="AO32078" s="24"/>
      <c r="AR32078" s="24"/>
      <c r="AU32078" s="24"/>
    </row>
    <row r="32079">
      <c r="J32079" s="18"/>
      <c r="N32079" s="24"/>
      <c r="Q32079" s="24"/>
      <c r="T32079" s="24"/>
      <c r="W32079" s="24"/>
      <c r="Z32079" s="24"/>
      <c r="AC32079" s="24"/>
      <c r="AI32079" s="24"/>
      <c r="AL32079" s="24"/>
      <c r="AO32079" s="24"/>
      <c r="AR32079" s="24"/>
      <c r="AU32079" s="24"/>
    </row>
    <row r="32080">
      <c r="J32080" s="18"/>
      <c r="N32080" s="24"/>
      <c r="Q32080" s="24"/>
      <c r="T32080" s="24"/>
      <c r="W32080" s="24"/>
      <c r="Z32080" s="24"/>
      <c r="AC32080" s="24"/>
      <c r="AI32080" s="24"/>
      <c r="AL32080" s="24"/>
      <c r="AO32080" s="24"/>
      <c r="AR32080" s="24"/>
      <c r="AU32080" s="24"/>
    </row>
    <row r="32081">
      <c r="J32081" s="18"/>
      <c r="N32081" s="24"/>
      <c r="Q32081" s="24"/>
      <c r="T32081" s="24"/>
      <c r="W32081" s="24"/>
      <c r="Z32081" s="24"/>
      <c r="AC32081" s="24"/>
      <c r="AI32081" s="24"/>
      <c r="AL32081" s="24"/>
      <c r="AO32081" s="24"/>
      <c r="AR32081" s="24"/>
      <c r="AU32081" s="24"/>
    </row>
    <row r="32082">
      <c r="J32082" s="18"/>
      <c r="N32082" s="24"/>
      <c r="Q32082" s="24"/>
      <c r="T32082" s="24"/>
      <c r="W32082" s="24"/>
      <c r="Z32082" s="24"/>
      <c r="AC32082" s="24"/>
      <c r="AI32082" s="24"/>
      <c r="AL32082" s="24"/>
      <c r="AO32082" s="24"/>
      <c r="AR32082" s="24"/>
      <c r="AU32082" s="24"/>
    </row>
    <row r="32083">
      <c r="J32083" s="18"/>
      <c r="N32083" s="24"/>
      <c r="Q32083" s="24"/>
      <c r="T32083" s="24"/>
      <c r="W32083" s="24"/>
      <c r="Z32083" s="24"/>
      <c r="AC32083" s="24"/>
      <c r="AI32083" s="24"/>
      <c r="AL32083" s="24"/>
      <c r="AO32083" s="24"/>
      <c r="AR32083" s="24"/>
      <c r="AU32083" s="24"/>
    </row>
    <row r="32084">
      <c r="J32084" s="18"/>
      <c r="N32084" s="24"/>
      <c r="Q32084" s="24"/>
      <c r="T32084" s="24"/>
      <c r="W32084" s="24"/>
      <c r="Z32084" s="24"/>
      <c r="AC32084" s="24"/>
      <c r="AI32084" s="24"/>
      <c r="AL32084" s="24"/>
      <c r="AO32084" s="24"/>
      <c r="AR32084" s="24"/>
      <c r="AU32084" s="24"/>
    </row>
    <row r="32085">
      <c r="J32085" s="18"/>
      <c r="N32085" s="24"/>
      <c r="Q32085" s="24"/>
      <c r="T32085" s="24"/>
      <c r="W32085" s="24"/>
      <c r="Z32085" s="24"/>
      <c r="AC32085" s="24"/>
      <c r="AI32085" s="24"/>
      <c r="AL32085" s="24"/>
      <c r="AO32085" s="24"/>
      <c r="AR32085" s="24"/>
      <c r="AU32085" s="24"/>
    </row>
    <row r="32086">
      <c r="J32086" s="18"/>
      <c r="N32086" s="24"/>
      <c r="Q32086" s="24"/>
      <c r="T32086" s="24"/>
      <c r="W32086" s="24"/>
      <c r="Z32086" s="24"/>
      <c r="AC32086" s="24"/>
      <c r="AI32086" s="24"/>
      <c r="AL32086" s="24"/>
      <c r="AO32086" s="24"/>
      <c r="AR32086" s="24"/>
      <c r="AU32086" s="24"/>
    </row>
    <row r="32087">
      <c r="J32087" s="18"/>
      <c r="N32087" s="24"/>
      <c r="Q32087" s="24"/>
      <c r="T32087" s="24"/>
      <c r="W32087" s="24"/>
      <c r="Z32087" s="24"/>
      <c r="AC32087" s="24"/>
      <c r="AI32087" s="24"/>
      <c r="AL32087" s="24"/>
      <c r="AO32087" s="24"/>
      <c r="AR32087" s="24"/>
      <c r="AU32087" s="24"/>
    </row>
    <row r="32088">
      <c r="J32088" s="18"/>
      <c r="N32088" s="24"/>
      <c r="Q32088" s="24"/>
      <c r="T32088" s="24"/>
      <c r="W32088" s="24"/>
      <c r="Z32088" s="24"/>
      <c r="AC32088" s="24"/>
      <c r="AI32088" s="24"/>
      <c r="AL32088" s="24"/>
      <c r="AO32088" s="24"/>
      <c r="AR32088" s="24"/>
      <c r="AU32088" s="24"/>
    </row>
    <row r="32089">
      <c r="J32089" s="18"/>
      <c r="N32089" s="24"/>
      <c r="Q32089" s="24"/>
      <c r="T32089" s="24"/>
      <c r="W32089" s="24"/>
      <c r="Z32089" s="24"/>
      <c r="AC32089" s="24"/>
      <c r="AI32089" s="24"/>
      <c r="AL32089" s="24"/>
      <c r="AO32089" s="24"/>
      <c r="AR32089" s="24"/>
      <c r="AU32089" s="24"/>
    </row>
    <row r="32090">
      <c r="J32090" s="18"/>
      <c r="N32090" s="24"/>
      <c r="Q32090" s="24"/>
      <c r="T32090" s="24"/>
      <c r="W32090" s="24"/>
      <c r="Z32090" s="24"/>
      <c r="AC32090" s="24"/>
      <c r="AI32090" s="24"/>
      <c r="AL32090" s="24"/>
      <c r="AO32090" s="24"/>
      <c r="AR32090" s="24"/>
      <c r="AU32090" s="24"/>
    </row>
    <row r="32091">
      <c r="J32091" s="18"/>
      <c r="N32091" s="24"/>
      <c r="Q32091" s="24"/>
      <c r="T32091" s="24"/>
      <c r="W32091" s="24"/>
      <c r="Z32091" s="24"/>
      <c r="AC32091" s="24"/>
      <c r="AI32091" s="24"/>
      <c r="AL32091" s="24"/>
      <c r="AO32091" s="24"/>
      <c r="AR32091" s="24"/>
      <c r="AU32091" s="24"/>
    </row>
    <row r="32092">
      <c r="J32092" s="18"/>
      <c r="N32092" s="24"/>
      <c r="Q32092" s="24"/>
      <c r="T32092" s="24"/>
      <c r="W32092" s="24"/>
      <c r="Z32092" s="24"/>
      <c r="AC32092" s="24"/>
      <c r="AI32092" s="24"/>
      <c r="AL32092" s="24"/>
      <c r="AO32092" s="24"/>
      <c r="AR32092" s="24"/>
      <c r="AU32092" s="24"/>
    </row>
    <row r="32093">
      <c r="J32093" s="18"/>
      <c r="N32093" s="24"/>
      <c r="Q32093" s="24"/>
      <c r="T32093" s="24"/>
      <c r="W32093" s="24"/>
      <c r="Z32093" s="24"/>
      <c r="AC32093" s="24"/>
      <c r="AI32093" s="24"/>
      <c r="AL32093" s="24"/>
      <c r="AO32093" s="24"/>
      <c r="AR32093" s="24"/>
      <c r="AU32093" s="24"/>
    </row>
    <row r="32094">
      <c r="J32094" s="18"/>
      <c r="N32094" s="24"/>
      <c r="Q32094" s="24"/>
      <c r="T32094" s="24"/>
      <c r="W32094" s="24"/>
      <c r="Z32094" s="24"/>
      <c r="AC32094" s="24"/>
      <c r="AI32094" s="24"/>
      <c r="AL32094" s="24"/>
      <c r="AO32094" s="24"/>
      <c r="AR32094" s="24"/>
      <c r="AU32094" s="24"/>
    </row>
    <row r="32095">
      <c r="J32095" s="18"/>
      <c r="N32095" s="24"/>
      <c r="Q32095" s="24"/>
      <c r="T32095" s="24"/>
      <c r="W32095" s="24"/>
      <c r="Z32095" s="24"/>
      <c r="AC32095" s="24"/>
      <c r="AI32095" s="24"/>
      <c r="AL32095" s="24"/>
      <c r="AO32095" s="24"/>
      <c r="AR32095" s="24"/>
      <c r="AU32095" s="24"/>
    </row>
    <row r="32096">
      <c r="J32096" s="18"/>
      <c r="N32096" s="24"/>
      <c r="Q32096" s="24"/>
      <c r="T32096" s="24"/>
      <c r="W32096" s="24"/>
      <c r="Z32096" s="24"/>
      <c r="AC32096" s="24"/>
      <c r="AI32096" s="24"/>
      <c r="AL32096" s="24"/>
      <c r="AO32096" s="24"/>
      <c r="AR32096" s="24"/>
      <c r="AU32096" s="24"/>
    </row>
    <row r="32097">
      <c r="J32097" s="18"/>
      <c r="N32097" s="24"/>
      <c r="Q32097" s="24"/>
      <c r="T32097" s="24"/>
      <c r="W32097" s="24"/>
      <c r="Z32097" s="24"/>
      <c r="AC32097" s="24"/>
      <c r="AI32097" s="24"/>
      <c r="AL32097" s="24"/>
      <c r="AO32097" s="24"/>
      <c r="AR32097" s="24"/>
      <c r="AU32097" s="24"/>
    </row>
    <row r="32098">
      <c r="J32098" s="18"/>
      <c r="N32098" s="24"/>
      <c r="Q32098" s="24"/>
      <c r="T32098" s="24"/>
      <c r="W32098" s="24"/>
      <c r="Z32098" s="24"/>
      <c r="AC32098" s="24"/>
      <c r="AI32098" s="24"/>
      <c r="AL32098" s="24"/>
      <c r="AO32098" s="24"/>
      <c r="AR32098" s="24"/>
      <c r="AU32098" s="24"/>
    </row>
    <row r="32099">
      <c r="J32099" s="18"/>
      <c r="N32099" s="24"/>
      <c r="Q32099" s="24"/>
      <c r="T32099" s="24"/>
      <c r="W32099" s="24"/>
      <c r="Z32099" s="24"/>
      <c r="AC32099" s="24"/>
      <c r="AI32099" s="24"/>
      <c r="AL32099" s="24"/>
      <c r="AO32099" s="24"/>
      <c r="AR32099" s="24"/>
      <c r="AU32099" s="24"/>
    </row>
    <row r="32100">
      <c r="J32100" s="18"/>
      <c r="N32100" s="24"/>
      <c r="Q32100" s="24"/>
      <c r="T32100" s="24"/>
      <c r="W32100" s="24"/>
      <c r="Z32100" s="24"/>
      <c r="AC32100" s="24"/>
      <c r="AI32100" s="24"/>
      <c r="AL32100" s="24"/>
      <c r="AO32100" s="24"/>
      <c r="AR32100" s="24"/>
      <c r="AU32100" s="24"/>
    </row>
    <row r="32101">
      <c r="J32101" s="18"/>
      <c r="N32101" s="24"/>
      <c r="Q32101" s="24"/>
      <c r="T32101" s="24"/>
      <c r="W32101" s="24"/>
      <c r="Z32101" s="24"/>
      <c r="AC32101" s="24"/>
      <c r="AI32101" s="24"/>
      <c r="AL32101" s="24"/>
      <c r="AO32101" s="24"/>
      <c r="AR32101" s="24"/>
      <c r="AU32101" s="24"/>
    </row>
    <row r="32102">
      <c r="J32102" s="18"/>
      <c r="N32102" s="24"/>
      <c r="Q32102" s="24"/>
      <c r="T32102" s="24"/>
      <c r="W32102" s="24"/>
      <c r="Z32102" s="24"/>
      <c r="AC32102" s="24"/>
      <c r="AI32102" s="24"/>
      <c r="AL32102" s="24"/>
      <c r="AO32102" s="24"/>
      <c r="AR32102" s="24"/>
      <c r="AU32102" s="24"/>
    </row>
    <row r="32103">
      <c r="J32103" s="18"/>
      <c r="N32103" s="24"/>
      <c r="Q32103" s="24"/>
      <c r="T32103" s="24"/>
      <c r="W32103" s="24"/>
      <c r="Z32103" s="24"/>
      <c r="AC32103" s="24"/>
      <c r="AI32103" s="24"/>
      <c r="AL32103" s="24"/>
      <c r="AO32103" s="24"/>
      <c r="AR32103" s="24"/>
      <c r="AU32103" s="24"/>
    </row>
    <row r="32104">
      <c r="J32104" s="18"/>
      <c r="N32104" s="24"/>
      <c r="Q32104" s="24"/>
      <c r="T32104" s="24"/>
      <c r="W32104" s="24"/>
      <c r="Z32104" s="24"/>
      <c r="AC32104" s="24"/>
      <c r="AI32104" s="24"/>
      <c r="AL32104" s="24"/>
      <c r="AO32104" s="24"/>
      <c r="AR32104" s="24"/>
      <c r="AU32104" s="24"/>
    </row>
    <row r="32105">
      <c r="J32105" s="18"/>
      <c r="N32105" s="24"/>
      <c r="Q32105" s="24"/>
      <c r="T32105" s="24"/>
      <c r="W32105" s="24"/>
      <c r="Z32105" s="24"/>
      <c r="AC32105" s="24"/>
      <c r="AI32105" s="24"/>
      <c r="AL32105" s="24"/>
      <c r="AO32105" s="24"/>
      <c r="AR32105" s="24"/>
      <c r="AU32105" s="24"/>
    </row>
    <row r="32106">
      <c r="J32106" s="18"/>
      <c r="N32106" s="24"/>
      <c r="Q32106" s="24"/>
      <c r="T32106" s="24"/>
      <c r="W32106" s="24"/>
      <c r="Z32106" s="24"/>
      <c r="AC32106" s="24"/>
      <c r="AI32106" s="24"/>
      <c r="AL32106" s="24"/>
      <c r="AO32106" s="24"/>
      <c r="AR32106" s="24"/>
      <c r="AU32106" s="24"/>
    </row>
    <row r="32107">
      <c r="J32107" s="18"/>
      <c r="N32107" s="24"/>
      <c r="Q32107" s="24"/>
      <c r="T32107" s="24"/>
      <c r="W32107" s="24"/>
      <c r="Z32107" s="24"/>
      <c r="AC32107" s="24"/>
      <c r="AI32107" s="24"/>
      <c r="AL32107" s="24"/>
      <c r="AO32107" s="24"/>
      <c r="AR32107" s="24"/>
      <c r="AU32107" s="24"/>
    </row>
    <row r="32108">
      <c r="J32108" s="18"/>
      <c r="N32108" s="24"/>
      <c r="Q32108" s="24"/>
      <c r="T32108" s="24"/>
      <c r="W32108" s="24"/>
      <c r="Z32108" s="24"/>
      <c r="AC32108" s="24"/>
      <c r="AI32108" s="24"/>
      <c r="AL32108" s="24"/>
      <c r="AO32108" s="24"/>
      <c r="AR32108" s="24"/>
      <c r="AU32108" s="24"/>
    </row>
    <row r="32109">
      <c r="J32109" s="18"/>
      <c r="N32109" s="24"/>
      <c r="Q32109" s="24"/>
      <c r="T32109" s="24"/>
      <c r="W32109" s="24"/>
      <c r="Z32109" s="24"/>
      <c r="AC32109" s="24"/>
      <c r="AI32109" s="24"/>
      <c r="AL32109" s="24"/>
      <c r="AO32109" s="24"/>
      <c r="AR32109" s="24"/>
      <c r="AU32109" s="24"/>
    </row>
    <row r="32110">
      <c r="J32110" s="18"/>
      <c r="N32110" s="24"/>
      <c r="Q32110" s="24"/>
      <c r="T32110" s="24"/>
      <c r="W32110" s="24"/>
      <c r="Z32110" s="24"/>
      <c r="AC32110" s="24"/>
      <c r="AI32110" s="24"/>
      <c r="AL32110" s="24"/>
      <c r="AO32110" s="24"/>
      <c r="AR32110" s="24"/>
      <c r="AU32110" s="24"/>
    </row>
    <row r="32111">
      <c r="J32111" s="18"/>
      <c r="N32111" s="24"/>
      <c r="Q32111" s="24"/>
      <c r="T32111" s="24"/>
      <c r="W32111" s="24"/>
      <c r="Z32111" s="24"/>
      <c r="AC32111" s="24"/>
      <c r="AI32111" s="24"/>
      <c r="AL32111" s="24"/>
      <c r="AO32111" s="24"/>
      <c r="AR32111" s="24"/>
      <c r="AU32111" s="24"/>
    </row>
    <row r="32112">
      <c r="J32112" s="18"/>
      <c r="N32112" s="24"/>
      <c r="Q32112" s="24"/>
      <c r="T32112" s="24"/>
      <c r="W32112" s="24"/>
      <c r="Z32112" s="24"/>
      <c r="AC32112" s="24"/>
      <c r="AI32112" s="24"/>
      <c r="AL32112" s="24"/>
      <c r="AO32112" s="24"/>
      <c r="AR32112" s="24"/>
      <c r="AU32112" s="24"/>
    </row>
    <row r="32113">
      <c r="J32113" s="18"/>
      <c r="N32113" s="24"/>
      <c r="Q32113" s="24"/>
      <c r="T32113" s="24"/>
      <c r="W32113" s="24"/>
      <c r="Z32113" s="24"/>
      <c r="AC32113" s="24"/>
      <c r="AI32113" s="24"/>
      <c r="AL32113" s="24"/>
      <c r="AO32113" s="24"/>
      <c r="AR32113" s="24"/>
      <c r="AU32113" s="24"/>
    </row>
    <row r="32114">
      <c r="J32114" s="18"/>
      <c r="N32114" s="24"/>
      <c r="Q32114" s="24"/>
      <c r="T32114" s="24"/>
      <c r="W32114" s="24"/>
      <c r="Z32114" s="24"/>
      <c r="AC32114" s="24"/>
      <c r="AI32114" s="24"/>
      <c r="AL32114" s="24"/>
      <c r="AO32114" s="24"/>
      <c r="AR32114" s="24"/>
      <c r="AU32114" s="24"/>
    </row>
    <row r="32115">
      <c r="J32115" s="18"/>
      <c r="N32115" s="24"/>
      <c r="Q32115" s="24"/>
      <c r="T32115" s="24"/>
      <c r="W32115" s="24"/>
      <c r="Z32115" s="24"/>
      <c r="AC32115" s="24"/>
      <c r="AI32115" s="24"/>
      <c r="AL32115" s="24"/>
      <c r="AO32115" s="24"/>
      <c r="AR32115" s="24"/>
      <c r="AU32115" s="24"/>
    </row>
    <row r="32116">
      <c r="J32116" s="18"/>
      <c r="N32116" s="24"/>
      <c r="Q32116" s="24"/>
      <c r="T32116" s="24"/>
      <c r="W32116" s="24"/>
      <c r="Z32116" s="24"/>
      <c r="AC32116" s="24"/>
      <c r="AI32116" s="24"/>
      <c r="AL32116" s="24"/>
      <c r="AO32116" s="24"/>
      <c r="AR32116" s="24"/>
      <c r="AU32116" s="24"/>
    </row>
    <row r="32117">
      <c r="J32117" s="18"/>
      <c r="N32117" s="24"/>
      <c r="Q32117" s="24"/>
      <c r="T32117" s="24"/>
      <c r="W32117" s="24"/>
      <c r="Z32117" s="24"/>
      <c r="AC32117" s="24"/>
      <c r="AI32117" s="24"/>
      <c r="AL32117" s="24"/>
      <c r="AO32117" s="24"/>
      <c r="AR32117" s="24"/>
      <c r="AU32117" s="24"/>
    </row>
    <row r="32118">
      <c r="J32118" s="18"/>
      <c r="N32118" s="24"/>
      <c r="Q32118" s="24"/>
      <c r="T32118" s="24"/>
      <c r="W32118" s="24"/>
      <c r="Z32118" s="24"/>
      <c r="AC32118" s="24"/>
      <c r="AI32118" s="24"/>
      <c r="AL32118" s="24"/>
      <c r="AO32118" s="24"/>
      <c r="AR32118" s="24"/>
      <c r="AU32118" s="24"/>
    </row>
    <row r="32119">
      <c r="J32119" s="18"/>
      <c r="N32119" s="24"/>
      <c r="Q32119" s="24"/>
      <c r="T32119" s="24"/>
      <c r="W32119" s="24"/>
      <c r="Z32119" s="24"/>
      <c r="AC32119" s="24"/>
      <c r="AI32119" s="24"/>
      <c r="AL32119" s="24"/>
      <c r="AO32119" s="24"/>
      <c r="AR32119" s="24"/>
      <c r="AU32119" s="24"/>
    </row>
    <row r="32120">
      <c r="J32120" s="18"/>
      <c r="N32120" s="24"/>
      <c r="Q32120" s="24"/>
      <c r="T32120" s="24"/>
      <c r="W32120" s="24"/>
      <c r="Z32120" s="24"/>
      <c r="AC32120" s="24"/>
      <c r="AI32120" s="24"/>
      <c r="AL32120" s="24"/>
      <c r="AO32120" s="24"/>
      <c r="AR32120" s="24"/>
      <c r="AU32120" s="24"/>
    </row>
    <row r="32121">
      <c r="J32121" s="18"/>
      <c r="N32121" s="24"/>
      <c r="Q32121" s="24"/>
      <c r="T32121" s="24"/>
      <c r="W32121" s="24"/>
      <c r="Z32121" s="24"/>
      <c r="AC32121" s="24"/>
      <c r="AI32121" s="24"/>
      <c r="AL32121" s="24"/>
      <c r="AO32121" s="24"/>
      <c r="AR32121" s="24"/>
      <c r="AU32121" s="24"/>
    </row>
    <row r="32122">
      <c r="J32122" s="18"/>
      <c r="N32122" s="24"/>
      <c r="Q32122" s="24"/>
      <c r="T32122" s="24"/>
      <c r="W32122" s="24"/>
      <c r="Z32122" s="24"/>
      <c r="AC32122" s="24"/>
      <c r="AI32122" s="24"/>
      <c r="AL32122" s="24"/>
      <c r="AO32122" s="24"/>
      <c r="AR32122" s="24"/>
      <c r="AU32122" s="24"/>
    </row>
    <row r="32123">
      <c r="J32123" s="18"/>
      <c r="N32123" s="24"/>
      <c r="Q32123" s="24"/>
      <c r="T32123" s="24"/>
      <c r="W32123" s="24"/>
      <c r="Z32123" s="24"/>
      <c r="AC32123" s="24"/>
      <c r="AI32123" s="24"/>
      <c r="AL32123" s="24"/>
      <c r="AO32123" s="24"/>
      <c r="AR32123" s="24"/>
      <c r="AU32123" s="24"/>
    </row>
    <row r="32124">
      <c r="J32124" s="18"/>
      <c r="N32124" s="24"/>
      <c r="Q32124" s="24"/>
      <c r="T32124" s="24"/>
      <c r="W32124" s="24"/>
      <c r="Z32124" s="24"/>
      <c r="AC32124" s="24"/>
      <c r="AI32124" s="24"/>
      <c r="AL32124" s="24"/>
      <c r="AO32124" s="24"/>
      <c r="AR32124" s="24"/>
      <c r="AU32124" s="24"/>
    </row>
    <row r="32125">
      <c r="J32125" s="18"/>
      <c r="N32125" s="24"/>
      <c r="Q32125" s="24"/>
      <c r="T32125" s="24"/>
      <c r="W32125" s="24"/>
      <c r="Z32125" s="24"/>
      <c r="AC32125" s="24"/>
      <c r="AI32125" s="24"/>
      <c r="AL32125" s="24"/>
      <c r="AO32125" s="24"/>
      <c r="AR32125" s="24"/>
      <c r="AU32125" s="24"/>
    </row>
    <row r="32126">
      <c r="J32126" s="18"/>
      <c r="N32126" s="24"/>
      <c r="Q32126" s="24"/>
      <c r="T32126" s="24"/>
      <c r="W32126" s="24"/>
      <c r="Z32126" s="24"/>
      <c r="AC32126" s="24"/>
      <c r="AI32126" s="24"/>
      <c r="AL32126" s="24"/>
      <c r="AO32126" s="24"/>
      <c r="AR32126" s="24"/>
      <c r="AU32126" s="24"/>
    </row>
    <row r="32127">
      <c r="J32127" s="18"/>
      <c r="N32127" s="24"/>
      <c r="Q32127" s="24"/>
      <c r="T32127" s="24"/>
      <c r="W32127" s="24"/>
      <c r="Z32127" s="24"/>
      <c r="AC32127" s="24"/>
      <c r="AI32127" s="24"/>
      <c r="AL32127" s="24"/>
      <c r="AO32127" s="24"/>
      <c r="AR32127" s="24"/>
      <c r="AU32127" s="24"/>
    </row>
    <row r="32128">
      <c r="J32128" s="18"/>
      <c r="N32128" s="24"/>
      <c r="Q32128" s="24"/>
      <c r="T32128" s="24"/>
      <c r="W32128" s="24"/>
      <c r="Z32128" s="24"/>
      <c r="AC32128" s="24"/>
      <c r="AI32128" s="24"/>
      <c r="AL32128" s="24"/>
      <c r="AO32128" s="24"/>
      <c r="AR32128" s="24"/>
      <c r="AU32128" s="24"/>
    </row>
    <row r="32129">
      <c r="J32129" s="18"/>
      <c r="N32129" s="24"/>
      <c r="Q32129" s="24"/>
      <c r="T32129" s="24"/>
      <c r="W32129" s="24"/>
      <c r="Z32129" s="24"/>
      <c r="AC32129" s="24"/>
      <c r="AI32129" s="24"/>
      <c r="AL32129" s="24"/>
      <c r="AO32129" s="24"/>
      <c r="AR32129" s="24"/>
      <c r="AU32129" s="24"/>
    </row>
    <row r="32130">
      <c r="J32130" s="18"/>
      <c r="N32130" s="24"/>
      <c r="Q32130" s="24"/>
      <c r="T32130" s="24"/>
      <c r="W32130" s="24"/>
      <c r="Z32130" s="24"/>
      <c r="AC32130" s="24"/>
      <c r="AI32130" s="24"/>
      <c r="AL32130" s="24"/>
      <c r="AO32130" s="24"/>
      <c r="AR32130" s="24"/>
      <c r="AU32130" s="24"/>
    </row>
    <row r="32131">
      <c r="J32131" s="18"/>
      <c r="N32131" s="24"/>
      <c r="Q32131" s="24"/>
      <c r="T32131" s="24"/>
      <c r="W32131" s="24"/>
      <c r="Z32131" s="24"/>
      <c r="AC32131" s="24"/>
      <c r="AI32131" s="24"/>
      <c r="AL32131" s="24"/>
      <c r="AO32131" s="24"/>
      <c r="AR32131" s="24"/>
      <c r="AU32131" s="24"/>
    </row>
    <row r="32132">
      <c r="J32132" s="18"/>
      <c r="N32132" s="24"/>
      <c r="Q32132" s="24"/>
      <c r="T32132" s="24"/>
      <c r="W32132" s="24"/>
      <c r="Z32132" s="24"/>
      <c r="AC32132" s="24"/>
      <c r="AI32132" s="24"/>
      <c r="AL32132" s="24"/>
      <c r="AO32132" s="24"/>
      <c r="AR32132" s="24"/>
      <c r="AU32132" s="24"/>
    </row>
    <row r="32133">
      <c r="J32133" s="18"/>
      <c r="N32133" s="24"/>
      <c r="Q32133" s="24"/>
      <c r="T32133" s="24"/>
      <c r="W32133" s="24"/>
      <c r="Z32133" s="24"/>
      <c r="AC32133" s="24"/>
      <c r="AI32133" s="24"/>
      <c r="AL32133" s="24"/>
      <c r="AO32133" s="24"/>
      <c r="AR32133" s="24"/>
      <c r="AU32133" s="24"/>
    </row>
    <row r="32134">
      <c r="J32134" s="18"/>
      <c r="N32134" s="24"/>
      <c r="Q32134" s="24"/>
      <c r="T32134" s="24"/>
      <c r="W32134" s="24"/>
      <c r="Z32134" s="24"/>
      <c r="AC32134" s="24"/>
      <c r="AI32134" s="24"/>
      <c r="AL32134" s="24"/>
      <c r="AO32134" s="24"/>
      <c r="AR32134" s="24"/>
      <c r="AU32134" s="24"/>
    </row>
    <row r="32135">
      <c r="J32135" s="18"/>
      <c r="N32135" s="24"/>
      <c r="Q32135" s="24"/>
      <c r="T32135" s="24"/>
      <c r="W32135" s="24"/>
      <c r="Z32135" s="24"/>
      <c r="AC32135" s="24"/>
      <c r="AI32135" s="24"/>
      <c r="AL32135" s="24"/>
      <c r="AO32135" s="24"/>
      <c r="AR32135" s="24"/>
      <c r="AU32135" s="24"/>
    </row>
    <row r="32136">
      <c r="J32136" s="18"/>
      <c r="N32136" s="24"/>
      <c r="Q32136" s="24"/>
      <c r="T32136" s="24"/>
      <c r="W32136" s="24"/>
      <c r="Z32136" s="24"/>
      <c r="AC32136" s="24"/>
      <c r="AI32136" s="24"/>
      <c r="AL32136" s="24"/>
      <c r="AO32136" s="24"/>
      <c r="AR32136" s="24"/>
      <c r="AU32136" s="24"/>
    </row>
    <row r="32137">
      <c r="J32137" s="18"/>
      <c r="N32137" s="24"/>
      <c r="Q32137" s="24"/>
      <c r="T32137" s="24"/>
      <c r="W32137" s="24"/>
      <c r="Z32137" s="24"/>
      <c r="AC32137" s="24"/>
      <c r="AI32137" s="24"/>
      <c r="AL32137" s="24"/>
      <c r="AO32137" s="24"/>
      <c r="AR32137" s="24"/>
      <c r="AU32137" s="24"/>
    </row>
    <row r="32138">
      <c r="J32138" s="18"/>
      <c r="N32138" s="24"/>
      <c r="Q32138" s="24"/>
      <c r="T32138" s="24"/>
      <c r="W32138" s="24"/>
      <c r="Z32138" s="24"/>
      <c r="AC32138" s="24"/>
      <c r="AI32138" s="24"/>
      <c r="AL32138" s="24"/>
      <c r="AO32138" s="24"/>
      <c r="AR32138" s="24"/>
      <c r="AU32138" s="24"/>
    </row>
    <row r="32139">
      <c r="J32139" s="18"/>
      <c r="N32139" s="24"/>
      <c r="Q32139" s="24"/>
      <c r="T32139" s="24"/>
      <c r="W32139" s="24"/>
      <c r="Z32139" s="24"/>
      <c r="AC32139" s="24"/>
      <c r="AI32139" s="24"/>
      <c r="AL32139" s="24"/>
      <c r="AO32139" s="24"/>
      <c r="AR32139" s="24"/>
      <c r="AU32139" s="24"/>
    </row>
    <row r="32140">
      <c r="J32140" s="18"/>
      <c r="N32140" s="24"/>
      <c r="Q32140" s="24"/>
      <c r="T32140" s="24"/>
      <c r="W32140" s="24"/>
      <c r="Z32140" s="24"/>
      <c r="AC32140" s="24"/>
      <c r="AI32140" s="24"/>
      <c r="AL32140" s="24"/>
      <c r="AO32140" s="24"/>
      <c r="AR32140" s="24"/>
      <c r="AU32140" s="24"/>
    </row>
    <row r="32141">
      <c r="J32141" s="18"/>
      <c r="N32141" s="24"/>
      <c r="Q32141" s="24"/>
      <c r="T32141" s="24"/>
      <c r="W32141" s="24"/>
      <c r="Z32141" s="24"/>
      <c r="AC32141" s="24"/>
      <c r="AI32141" s="24"/>
      <c r="AL32141" s="24"/>
      <c r="AO32141" s="24"/>
      <c r="AR32141" s="24"/>
      <c r="AU32141" s="24"/>
    </row>
    <row r="32142">
      <c r="J32142" s="18"/>
      <c r="N32142" s="24"/>
      <c r="Q32142" s="24"/>
      <c r="T32142" s="24"/>
      <c r="W32142" s="24"/>
      <c r="Z32142" s="24"/>
      <c r="AC32142" s="24"/>
      <c r="AI32142" s="24"/>
      <c r="AL32142" s="24"/>
      <c r="AO32142" s="24"/>
      <c r="AR32142" s="24"/>
      <c r="AU32142" s="24"/>
    </row>
    <row r="32143">
      <c r="J32143" s="18"/>
      <c r="N32143" s="24"/>
      <c r="Q32143" s="24"/>
      <c r="T32143" s="24"/>
      <c r="W32143" s="24"/>
      <c r="Z32143" s="24"/>
      <c r="AC32143" s="24"/>
      <c r="AI32143" s="24"/>
      <c r="AL32143" s="24"/>
      <c r="AO32143" s="24"/>
      <c r="AR32143" s="24"/>
      <c r="AU32143" s="24"/>
    </row>
    <row r="32144">
      <c r="J32144" s="18"/>
      <c r="N32144" s="24"/>
      <c r="Q32144" s="24"/>
      <c r="T32144" s="24"/>
      <c r="W32144" s="24"/>
      <c r="Z32144" s="24"/>
      <c r="AC32144" s="24"/>
      <c r="AI32144" s="24"/>
      <c r="AL32144" s="24"/>
      <c r="AO32144" s="24"/>
      <c r="AR32144" s="24"/>
      <c r="AU32144" s="24"/>
    </row>
    <row r="32145">
      <c r="J32145" s="18"/>
      <c r="N32145" s="24"/>
      <c r="Q32145" s="24"/>
      <c r="T32145" s="24"/>
      <c r="W32145" s="24"/>
      <c r="Z32145" s="24"/>
      <c r="AC32145" s="24"/>
      <c r="AI32145" s="24"/>
      <c r="AL32145" s="24"/>
      <c r="AO32145" s="24"/>
      <c r="AR32145" s="24"/>
      <c r="AU32145" s="24"/>
    </row>
    <row r="32146">
      <c r="J32146" s="18"/>
      <c r="N32146" s="24"/>
      <c r="Q32146" s="24"/>
      <c r="T32146" s="24"/>
      <c r="W32146" s="24"/>
      <c r="Z32146" s="24"/>
      <c r="AC32146" s="24"/>
      <c r="AI32146" s="24"/>
      <c r="AL32146" s="24"/>
      <c r="AO32146" s="24"/>
      <c r="AR32146" s="24"/>
      <c r="AU32146" s="24"/>
    </row>
    <row r="32147">
      <c r="J32147" s="18"/>
      <c r="N32147" s="24"/>
      <c r="Q32147" s="24"/>
      <c r="T32147" s="24"/>
      <c r="W32147" s="24"/>
      <c r="Z32147" s="24"/>
      <c r="AC32147" s="24"/>
      <c r="AI32147" s="24"/>
      <c r="AL32147" s="24"/>
      <c r="AO32147" s="24"/>
      <c r="AR32147" s="24"/>
      <c r="AU32147" s="24"/>
    </row>
    <row r="32148">
      <c r="J32148" s="18"/>
      <c r="N32148" s="24"/>
      <c r="Q32148" s="24"/>
      <c r="T32148" s="24"/>
      <c r="W32148" s="24"/>
      <c r="Z32148" s="24"/>
      <c r="AC32148" s="24"/>
      <c r="AI32148" s="24"/>
      <c r="AL32148" s="24"/>
      <c r="AO32148" s="24"/>
      <c r="AR32148" s="24"/>
      <c r="AU32148" s="24"/>
    </row>
    <row r="32149">
      <c r="J32149" s="18"/>
      <c r="N32149" s="24"/>
      <c r="Q32149" s="24"/>
      <c r="T32149" s="24"/>
      <c r="W32149" s="24"/>
      <c r="Z32149" s="24"/>
      <c r="AC32149" s="24"/>
      <c r="AI32149" s="24"/>
      <c r="AL32149" s="24"/>
      <c r="AO32149" s="24"/>
      <c r="AR32149" s="24"/>
      <c r="AU32149" s="24"/>
    </row>
    <row r="32150">
      <c r="J32150" s="18"/>
      <c r="N32150" s="24"/>
      <c r="Q32150" s="24"/>
      <c r="T32150" s="24"/>
      <c r="W32150" s="24"/>
      <c r="Z32150" s="24"/>
      <c r="AC32150" s="24"/>
      <c r="AI32150" s="24"/>
      <c r="AL32150" s="24"/>
      <c r="AO32150" s="24"/>
      <c r="AR32150" s="24"/>
      <c r="AU32150" s="24"/>
    </row>
    <row r="32151">
      <c r="J32151" s="18"/>
      <c r="N32151" s="24"/>
      <c r="Q32151" s="24"/>
      <c r="T32151" s="24"/>
      <c r="W32151" s="24"/>
      <c r="Z32151" s="24"/>
      <c r="AC32151" s="24"/>
      <c r="AI32151" s="24"/>
      <c r="AL32151" s="24"/>
      <c r="AO32151" s="24"/>
      <c r="AR32151" s="24"/>
      <c r="AU32151" s="24"/>
    </row>
    <row r="32152">
      <c r="J32152" s="18"/>
      <c r="N32152" s="24"/>
      <c r="Q32152" s="24"/>
      <c r="T32152" s="24"/>
      <c r="W32152" s="24"/>
      <c r="Z32152" s="24"/>
      <c r="AC32152" s="24"/>
      <c r="AI32152" s="24"/>
      <c r="AL32152" s="24"/>
      <c r="AO32152" s="24"/>
      <c r="AR32152" s="24"/>
      <c r="AU32152" s="24"/>
    </row>
    <row r="32153">
      <c r="J32153" s="18"/>
      <c r="N32153" s="24"/>
      <c r="Q32153" s="24"/>
      <c r="T32153" s="24"/>
      <c r="W32153" s="24"/>
      <c r="Z32153" s="24"/>
      <c r="AC32153" s="24"/>
      <c r="AI32153" s="24"/>
      <c r="AL32153" s="24"/>
      <c r="AO32153" s="24"/>
      <c r="AR32153" s="24"/>
      <c r="AU32153" s="24"/>
    </row>
    <row r="32154">
      <c r="J32154" s="18"/>
      <c r="N32154" s="24"/>
      <c r="Q32154" s="24"/>
      <c r="T32154" s="24"/>
      <c r="W32154" s="24"/>
      <c r="Z32154" s="24"/>
      <c r="AC32154" s="24"/>
      <c r="AI32154" s="24"/>
      <c r="AL32154" s="24"/>
      <c r="AO32154" s="24"/>
      <c r="AR32154" s="24"/>
      <c r="AU32154" s="24"/>
    </row>
    <row r="32155">
      <c r="J32155" s="18"/>
      <c r="N32155" s="24"/>
      <c r="Q32155" s="24"/>
      <c r="T32155" s="24"/>
      <c r="W32155" s="24"/>
      <c r="Z32155" s="24"/>
      <c r="AC32155" s="24"/>
      <c r="AI32155" s="24"/>
      <c r="AL32155" s="24"/>
      <c r="AO32155" s="24"/>
      <c r="AR32155" s="24"/>
      <c r="AU32155" s="24"/>
    </row>
    <row r="32156">
      <c r="J32156" s="18"/>
      <c r="N32156" s="24"/>
      <c r="Q32156" s="24"/>
      <c r="T32156" s="24"/>
      <c r="W32156" s="24"/>
      <c r="Z32156" s="24"/>
      <c r="AC32156" s="24"/>
      <c r="AI32156" s="24"/>
      <c r="AL32156" s="24"/>
      <c r="AO32156" s="24"/>
      <c r="AR32156" s="24"/>
      <c r="AU32156" s="24"/>
    </row>
    <row r="32157">
      <c r="J32157" s="18"/>
      <c r="N32157" s="24"/>
      <c r="Q32157" s="24"/>
      <c r="T32157" s="24"/>
      <c r="W32157" s="24"/>
      <c r="Z32157" s="24"/>
      <c r="AC32157" s="24"/>
      <c r="AI32157" s="24"/>
      <c r="AL32157" s="24"/>
      <c r="AO32157" s="24"/>
      <c r="AR32157" s="24"/>
      <c r="AU32157" s="24"/>
    </row>
    <row r="32158">
      <c r="J32158" s="18"/>
      <c r="N32158" s="24"/>
      <c r="Q32158" s="24"/>
      <c r="T32158" s="24"/>
      <c r="W32158" s="24"/>
      <c r="Z32158" s="24"/>
      <c r="AC32158" s="24"/>
      <c r="AI32158" s="24"/>
      <c r="AL32158" s="24"/>
      <c r="AO32158" s="24"/>
      <c r="AR32158" s="24"/>
      <c r="AU32158" s="24"/>
    </row>
    <row r="32159">
      <c r="J32159" s="18"/>
      <c r="N32159" s="24"/>
      <c r="Q32159" s="24"/>
      <c r="T32159" s="24"/>
      <c r="W32159" s="24"/>
      <c r="Z32159" s="24"/>
      <c r="AC32159" s="24"/>
      <c r="AI32159" s="24"/>
      <c r="AL32159" s="24"/>
      <c r="AO32159" s="24"/>
      <c r="AR32159" s="24"/>
      <c r="AU32159" s="24"/>
    </row>
    <row r="32160">
      <c r="J32160" s="18"/>
      <c r="N32160" s="24"/>
      <c r="Q32160" s="24"/>
      <c r="T32160" s="24"/>
      <c r="W32160" s="24"/>
      <c r="Z32160" s="24"/>
      <c r="AC32160" s="24"/>
      <c r="AI32160" s="24"/>
      <c r="AL32160" s="24"/>
      <c r="AO32160" s="24"/>
      <c r="AR32160" s="24"/>
      <c r="AU32160" s="24"/>
    </row>
    <row r="32161">
      <c r="J32161" s="18"/>
      <c r="N32161" s="24"/>
      <c r="Q32161" s="24"/>
      <c r="T32161" s="24"/>
      <c r="W32161" s="24"/>
      <c r="Z32161" s="24"/>
      <c r="AC32161" s="24"/>
      <c r="AI32161" s="24"/>
      <c r="AL32161" s="24"/>
      <c r="AO32161" s="24"/>
      <c r="AR32161" s="24"/>
      <c r="AU32161" s="24"/>
    </row>
    <row r="32162">
      <c r="J32162" s="18"/>
      <c r="N32162" s="24"/>
      <c r="Q32162" s="24"/>
      <c r="T32162" s="24"/>
      <c r="W32162" s="24"/>
      <c r="Z32162" s="24"/>
      <c r="AC32162" s="24"/>
      <c r="AI32162" s="24"/>
      <c r="AL32162" s="24"/>
      <c r="AO32162" s="24"/>
      <c r="AR32162" s="24"/>
      <c r="AU32162" s="24"/>
    </row>
    <row r="32163">
      <c r="J32163" s="18"/>
      <c r="N32163" s="24"/>
      <c r="Q32163" s="24"/>
      <c r="T32163" s="24"/>
      <c r="W32163" s="24"/>
      <c r="Z32163" s="24"/>
      <c r="AC32163" s="24"/>
      <c r="AI32163" s="24"/>
      <c r="AL32163" s="24"/>
      <c r="AO32163" s="24"/>
      <c r="AR32163" s="24"/>
      <c r="AU32163" s="24"/>
    </row>
    <row r="32164">
      <c r="J32164" s="18"/>
      <c r="N32164" s="24"/>
      <c r="Q32164" s="24"/>
      <c r="T32164" s="24"/>
      <c r="W32164" s="24"/>
      <c r="Z32164" s="24"/>
      <c r="AC32164" s="24"/>
      <c r="AI32164" s="24"/>
      <c r="AL32164" s="24"/>
      <c r="AO32164" s="24"/>
      <c r="AR32164" s="24"/>
      <c r="AU32164" s="24"/>
    </row>
    <row r="32165">
      <c r="J32165" s="18"/>
      <c r="N32165" s="24"/>
      <c r="Q32165" s="24"/>
      <c r="T32165" s="24"/>
      <c r="W32165" s="24"/>
      <c r="Z32165" s="24"/>
      <c r="AC32165" s="24"/>
      <c r="AI32165" s="24"/>
      <c r="AL32165" s="24"/>
      <c r="AO32165" s="24"/>
      <c r="AR32165" s="24"/>
      <c r="AU32165" s="24"/>
    </row>
    <row r="32166">
      <c r="J32166" s="18"/>
      <c r="N32166" s="24"/>
      <c r="Q32166" s="24"/>
      <c r="T32166" s="24"/>
      <c r="W32166" s="24"/>
      <c r="Z32166" s="24"/>
      <c r="AC32166" s="24"/>
      <c r="AI32166" s="24"/>
      <c r="AL32166" s="24"/>
      <c r="AO32166" s="24"/>
      <c r="AR32166" s="24"/>
      <c r="AU32166" s="24"/>
    </row>
    <row r="32167">
      <c r="J32167" s="18"/>
      <c r="N32167" s="24"/>
      <c r="Q32167" s="24"/>
      <c r="T32167" s="24"/>
      <c r="W32167" s="24"/>
      <c r="Z32167" s="24"/>
      <c r="AC32167" s="24"/>
      <c r="AI32167" s="24"/>
      <c r="AL32167" s="24"/>
      <c r="AO32167" s="24"/>
      <c r="AR32167" s="24"/>
      <c r="AU32167" s="24"/>
    </row>
    <row r="32168">
      <c r="J32168" s="18"/>
      <c r="N32168" s="24"/>
      <c r="Q32168" s="24"/>
      <c r="T32168" s="24"/>
      <c r="W32168" s="24"/>
      <c r="Z32168" s="24"/>
      <c r="AC32168" s="24"/>
      <c r="AI32168" s="24"/>
      <c r="AL32168" s="24"/>
      <c r="AO32168" s="24"/>
      <c r="AR32168" s="24"/>
      <c r="AU32168" s="24"/>
    </row>
    <row r="32169">
      <c r="J32169" s="18"/>
      <c r="N32169" s="24"/>
      <c r="Q32169" s="24"/>
      <c r="T32169" s="24"/>
      <c r="W32169" s="24"/>
      <c r="Z32169" s="24"/>
      <c r="AC32169" s="24"/>
      <c r="AI32169" s="24"/>
      <c r="AL32169" s="24"/>
      <c r="AO32169" s="24"/>
      <c r="AR32169" s="24"/>
      <c r="AU32169" s="24"/>
    </row>
    <row r="32170">
      <c r="J32170" s="18"/>
      <c r="N32170" s="24"/>
      <c r="Q32170" s="24"/>
      <c r="T32170" s="24"/>
      <c r="W32170" s="24"/>
      <c r="Z32170" s="24"/>
      <c r="AC32170" s="24"/>
      <c r="AI32170" s="24"/>
      <c r="AL32170" s="24"/>
      <c r="AO32170" s="24"/>
      <c r="AR32170" s="24"/>
      <c r="AU32170" s="24"/>
    </row>
    <row r="32171">
      <c r="J32171" s="18"/>
      <c r="N32171" s="24"/>
      <c r="Q32171" s="24"/>
      <c r="T32171" s="24"/>
      <c r="W32171" s="24"/>
      <c r="Z32171" s="24"/>
      <c r="AC32171" s="24"/>
      <c r="AI32171" s="24"/>
      <c r="AL32171" s="24"/>
      <c r="AO32171" s="24"/>
      <c r="AR32171" s="24"/>
      <c r="AU32171" s="24"/>
    </row>
    <row r="32172">
      <c r="J32172" s="18"/>
      <c r="N32172" s="24"/>
      <c r="Q32172" s="24"/>
      <c r="T32172" s="24"/>
      <c r="W32172" s="24"/>
      <c r="Z32172" s="24"/>
      <c r="AC32172" s="24"/>
      <c r="AI32172" s="24"/>
      <c r="AL32172" s="24"/>
      <c r="AO32172" s="24"/>
      <c r="AR32172" s="24"/>
      <c r="AU32172" s="24"/>
    </row>
    <row r="32173">
      <c r="J32173" s="18"/>
      <c r="N32173" s="24"/>
      <c r="Q32173" s="24"/>
      <c r="T32173" s="24"/>
      <c r="W32173" s="24"/>
      <c r="Z32173" s="24"/>
      <c r="AC32173" s="24"/>
      <c r="AI32173" s="24"/>
      <c r="AL32173" s="24"/>
      <c r="AO32173" s="24"/>
      <c r="AR32173" s="24"/>
      <c r="AU32173" s="24"/>
    </row>
    <row r="32174">
      <c r="J32174" s="18"/>
      <c r="N32174" s="24"/>
      <c r="Q32174" s="24"/>
      <c r="T32174" s="24"/>
      <c r="W32174" s="24"/>
      <c r="Z32174" s="24"/>
      <c r="AC32174" s="24"/>
      <c r="AI32174" s="24"/>
      <c r="AL32174" s="24"/>
      <c r="AO32174" s="24"/>
      <c r="AR32174" s="24"/>
      <c r="AU32174" s="24"/>
    </row>
    <row r="32175">
      <c r="J32175" s="18"/>
      <c r="N32175" s="24"/>
      <c r="Q32175" s="24"/>
      <c r="T32175" s="24"/>
      <c r="W32175" s="24"/>
      <c r="Z32175" s="24"/>
      <c r="AC32175" s="24"/>
      <c r="AI32175" s="24"/>
      <c r="AL32175" s="24"/>
      <c r="AO32175" s="24"/>
      <c r="AR32175" s="24"/>
      <c r="AU32175" s="24"/>
    </row>
    <row r="32176">
      <c r="J32176" s="18"/>
      <c r="N32176" s="24"/>
      <c r="Q32176" s="24"/>
      <c r="T32176" s="24"/>
      <c r="W32176" s="24"/>
      <c r="Z32176" s="24"/>
      <c r="AC32176" s="24"/>
      <c r="AI32176" s="24"/>
      <c r="AL32176" s="24"/>
      <c r="AO32176" s="24"/>
      <c r="AR32176" s="24"/>
      <c r="AU32176" s="24"/>
    </row>
    <row r="32177">
      <c r="J32177" s="18"/>
      <c r="N32177" s="24"/>
      <c r="Q32177" s="24"/>
      <c r="T32177" s="24"/>
      <c r="W32177" s="24"/>
      <c r="Z32177" s="24"/>
      <c r="AC32177" s="24"/>
      <c r="AI32177" s="24"/>
      <c r="AL32177" s="24"/>
      <c r="AO32177" s="24"/>
      <c r="AR32177" s="24"/>
      <c r="AU32177" s="24"/>
    </row>
    <row r="32178">
      <c r="J32178" s="18"/>
      <c r="N32178" s="24"/>
      <c r="Q32178" s="24"/>
      <c r="T32178" s="24"/>
      <c r="W32178" s="24"/>
      <c r="Z32178" s="24"/>
      <c r="AC32178" s="24"/>
      <c r="AI32178" s="24"/>
      <c r="AL32178" s="24"/>
      <c r="AO32178" s="24"/>
      <c r="AR32178" s="24"/>
      <c r="AU32178" s="24"/>
    </row>
    <row r="32179">
      <c r="J32179" s="18"/>
      <c r="N32179" s="24"/>
      <c r="Q32179" s="24"/>
      <c r="T32179" s="24"/>
      <c r="W32179" s="24"/>
      <c r="Z32179" s="24"/>
      <c r="AC32179" s="24"/>
      <c r="AI32179" s="24"/>
      <c r="AL32179" s="24"/>
      <c r="AO32179" s="24"/>
      <c r="AR32179" s="24"/>
      <c r="AU32179" s="24"/>
    </row>
    <row r="32180">
      <c r="J32180" s="18"/>
      <c r="N32180" s="24"/>
      <c r="Q32180" s="24"/>
      <c r="T32180" s="24"/>
      <c r="W32180" s="24"/>
      <c r="Z32180" s="24"/>
      <c r="AC32180" s="24"/>
      <c r="AI32180" s="24"/>
      <c r="AL32180" s="24"/>
      <c r="AO32180" s="24"/>
      <c r="AR32180" s="24"/>
      <c r="AU32180" s="24"/>
    </row>
    <row r="32181">
      <c r="J32181" s="18"/>
      <c r="N32181" s="24"/>
      <c r="Q32181" s="24"/>
      <c r="T32181" s="24"/>
      <c r="W32181" s="24"/>
      <c r="Z32181" s="24"/>
      <c r="AC32181" s="24"/>
      <c r="AI32181" s="24"/>
      <c r="AL32181" s="24"/>
      <c r="AO32181" s="24"/>
      <c r="AR32181" s="24"/>
      <c r="AU32181" s="24"/>
    </row>
    <row r="32182">
      <c r="J32182" s="18"/>
      <c r="N32182" s="24"/>
      <c r="Q32182" s="24"/>
      <c r="T32182" s="24"/>
      <c r="W32182" s="24"/>
      <c r="Z32182" s="24"/>
      <c r="AC32182" s="24"/>
      <c r="AI32182" s="24"/>
      <c r="AL32182" s="24"/>
      <c r="AO32182" s="24"/>
      <c r="AR32182" s="24"/>
      <c r="AU32182" s="24"/>
    </row>
    <row r="32183">
      <c r="J32183" s="18"/>
      <c r="N32183" s="24"/>
      <c r="Q32183" s="24"/>
      <c r="T32183" s="24"/>
      <c r="W32183" s="24"/>
      <c r="Z32183" s="24"/>
      <c r="AC32183" s="24"/>
      <c r="AI32183" s="24"/>
      <c r="AL32183" s="24"/>
      <c r="AO32183" s="24"/>
      <c r="AR32183" s="24"/>
      <c r="AU32183" s="24"/>
    </row>
    <row r="32184">
      <c r="J32184" s="18"/>
      <c r="N32184" s="24"/>
      <c r="Q32184" s="24"/>
      <c r="T32184" s="24"/>
      <c r="W32184" s="24"/>
      <c r="Z32184" s="24"/>
      <c r="AC32184" s="24"/>
      <c r="AI32184" s="24"/>
      <c r="AL32184" s="24"/>
      <c r="AO32184" s="24"/>
      <c r="AR32184" s="24"/>
      <c r="AU32184" s="24"/>
    </row>
    <row r="32185">
      <c r="J32185" s="18"/>
      <c r="N32185" s="24"/>
      <c r="Q32185" s="24"/>
      <c r="T32185" s="24"/>
      <c r="W32185" s="24"/>
      <c r="Z32185" s="24"/>
      <c r="AC32185" s="24"/>
      <c r="AI32185" s="24"/>
      <c r="AL32185" s="24"/>
      <c r="AO32185" s="24"/>
      <c r="AR32185" s="24"/>
      <c r="AU32185" s="24"/>
    </row>
    <row r="32186">
      <c r="J32186" s="18"/>
      <c r="N32186" s="24"/>
      <c r="Q32186" s="24"/>
      <c r="T32186" s="24"/>
      <c r="W32186" s="24"/>
      <c r="Z32186" s="24"/>
      <c r="AC32186" s="24"/>
      <c r="AI32186" s="24"/>
      <c r="AL32186" s="24"/>
      <c r="AO32186" s="24"/>
      <c r="AR32186" s="24"/>
      <c r="AU32186" s="24"/>
    </row>
    <row r="32187">
      <c r="J32187" s="18"/>
      <c r="N32187" s="24"/>
      <c r="Q32187" s="24"/>
      <c r="T32187" s="24"/>
      <c r="W32187" s="24"/>
      <c r="Z32187" s="24"/>
      <c r="AC32187" s="24"/>
      <c r="AI32187" s="24"/>
      <c r="AL32187" s="24"/>
      <c r="AO32187" s="24"/>
      <c r="AR32187" s="24"/>
      <c r="AU32187" s="24"/>
    </row>
    <row r="32188">
      <c r="J32188" s="18"/>
      <c r="N32188" s="24"/>
      <c r="Q32188" s="24"/>
      <c r="T32188" s="24"/>
      <c r="W32188" s="24"/>
      <c r="Z32188" s="24"/>
      <c r="AC32188" s="24"/>
      <c r="AI32188" s="24"/>
      <c r="AL32188" s="24"/>
      <c r="AO32188" s="24"/>
      <c r="AR32188" s="24"/>
      <c r="AU32188" s="24"/>
    </row>
    <row r="32189">
      <c r="J32189" s="18"/>
      <c r="N32189" s="24"/>
      <c r="Q32189" s="24"/>
      <c r="T32189" s="24"/>
      <c r="W32189" s="24"/>
      <c r="Z32189" s="24"/>
      <c r="AC32189" s="24"/>
      <c r="AI32189" s="24"/>
      <c r="AL32189" s="24"/>
      <c r="AO32189" s="24"/>
      <c r="AR32189" s="24"/>
      <c r="AU32189" s="24"/>
    </row>
    <row r="32190">
      <c r="J32190" s="18"/>
      <c r="N32190" s="24"/>
      <c r="Q32190" s="24"/>
      <c r="T32190" s="24"/>
      <c r="W32190" s="24"/>
      <c r="Z32190" s="24"/>
      <c r="AC32190" s="24"/>
      <c r="AI32190" s="24"/>
      <c r="AL32190" s="24"/>
      <c r="AO32190" s="24"/>
      <c r="AR32190" s="24"/>
      <c r="AU32190" s="24"/>
    </row>
    <row r="32191">
      <c r="J32191" s="18"/>
      <c r="N32191" s="24"/>
      <c r="Q32191" s="24"/>
      <c r="T32191" s="24"/>
      <c r="W32191" s="24"/>
      <c r="Z32191" s="24"/>
      <c r="AC32191" s="24"/>
      <c r="AI32191" s="24"/>
      <c r="AL32191" s="24"/>
      <c r="AO32191" s="24"/>
      <c r="AR32191" s="24"/>
      <c r="AU32191" s="24"/>
    </row>
    <row r="32192">
      <c r="J32192" s="18"/>
      <c r="N32192" s="24"/>
      <c r="Q32192" s="24"/>
      <c r="T32192" s="24"/>
      <c r="W32192" s="24"/>
      <c r="Z32192" s="24"/>
      <c r="AC32192" s="24"/>
      <c r="AI32192" s="24"/>
      <c r="AL32192" s="24"/>
      <c r="AO32192" s="24"/>
      <c r="AR32192" s="24"/>
      <c r="AU32192" s="24"/>
    </row>
    <row r="32193">
      <c r="J32193" s="18"/>
      <c r="N32193" s="24"/>
      <c r="Q32193" s="24"/>
      <c r="T32193" s="24"/>
      <c r="W32193" s="24"/>
      <c r="Z32193" s="24"/>
      <c r="AC32193" s="24"/>
      <c r="AI32193" s="24"/>
      <c r="AL32193" s="24"/>
      <c r="AO32193" s="24"/>
      <c r="AR32193" s="24"/>
      <c r="AU32193" s="24"/>
    </row>
    <row r="32194">
      <c r="J32194" s="18"/>
      <c r="N32194" s="24"/>
      <c r="Q32194" s="24"/>
      <c r="T32194" s="24"/>
      <c r="W32194" s="24"/>
      <c r="Z32194" s="24"/>
      <c r="AC32194" s="24"/>
      <c r="AI32194" s="24"/>
      <c r="AL32194" s="24"/>
      <c r="AO32194" s="24"/>
      <c r="AR32194" s="24"/>
      <c r="AU32194" s="24"/>
    </row>
    <row r="32195">
      <c r="J32195" s="18"/>
      <c r="N32195" s="24"/>
      <c r="Q32195" s="24"/>
      <c r="T32195" s="24"/>
      <c r="W32195" s="24"/>
      <c r="Z32195" s="24"/>
      <c r="AC32195" s="24"/>
      <c r="AI32195" s="24"/>
      <c r="AL32195" s="24"/>
      <c r="AO32195" s="24"/>
      <c r="AR32195" s="24"/>
      <c r="AU32195" s="24"/>
    </row>
    <row r="32196">
      <c r="J32196" s="18"/>
      <c r="N32196" s="24"/>
      <c r="Q32196" s="24"/>
      <c r="T32196" s="24"/>
      <c r="W32196" s="24"/>
      <c r="Z32196" s="24"/>
      <c r="AC32196" s="24"/>
      <c r="AI32196" s="24"/>
      <c r="AL32196" s="24"/>
      <c r="AO32196" s="24"/>
      <c r="AR32196" s="24"/>
      <c r="AU32196" s="24"/>
    </row>
    <row r="32197">
      <c r="J32197" s="18"/>
      <c r="N32197" s="24"/>
      <c r="Q32197" s="24"/>
      <c r="T32197" s="24"/>
      <c r="W32197" s="24"/>
      <c r="Z32197" s="24"/>
      <c r="AC32197" s="24"/>
      <c r="AI32197" s="24"/>
      <c r="AL32197" s="24"/>
      <c r="AO32197" s="24"/>
      <c r="AR32197" s="24"/>
      <c r="AU32197" s="24"/>
    </row>
    <row r="32198">
      <c r="J32198" s="18"/>
      <c r="N32198" s="24"/>
      <c r="Q32198" s="24"/>
      <c r="T32198" s="24"/>
      <c r="W32198" s="24"/>
      <c r="Z32198" s="24"/>
      <c r="AC32198" s="24"/>
      <c r="AI32198" s="24"/>
      <c r="AL32198" s="24"/>
      <c r="AO32198" s="24"/>
      <c r="AR32198" s="24"/>
      <c r="AU32198" s="24"/>
    </row>
    <row r="32199">
      <c r="J32199" s="18"/>
      <c r="N32199" s="24"/>
      <c r="Q32199" s="24"/>
      <c r="T32199" s="24"/>
      <c r="W32199" s="24"/>
      <c r="Z32199" s="24"/>
      <c r="AC32199" s="24"/>
      <c r="AI32199" s="24"/>
      <c r="AL32199" s="24"/>
      <c r="AO32199" s="24"/>
      <c r="AR32199" s="24"/>
      <c r="AU32199" s="24"/>
    </row>
    <row r="32200">
      <c r="J32200" s="18"/>
      <c r="N32200" s="24"/>
      <c r="Q32200" s="24"/>
      <c r="T32200" s="24"/>
      <c r="W32200" s="24"/>
      <c r="Z32200" s="24"/>
      <c r="AC32200" s="24"/>
      <c r="AI32200" s="24"/>
      <c r="AL32200" s="24"/>
      <c r="AO32200" s="24"/>
      <c r="AR32200" s="24"/>
      <c r="AU32200" s="24"/>
    </row>
    <row r="32201">
      <c r="J32201" s="18"/>
      <c r="N32201" s="24"/>
      <c r="Q32201" s="24"/>
      <c r="T32201" s="24"/>
      <c r="W32201" s="24"/>
      <c r="Z32201" s="24"/>
      <c r="AC32201" s="24"/>
      <c r="AI32201" s="24"/>
      <c r="AL32201" s="24"/>
      <c r="AO32201" s="24"/>
      <c r="AR32201" s="24"/>
      <c r="AU32201" s="24"/>
    </row>
    <row r="32202">
      <c r="J32202" s="18"/>
      <c r="N32202" s="24"/>
      <c r="Q32202" s="24"/>
      <c r="T32202" s="24"/>
      <c r="W32202" s="24"/>
      <c r="Z32202" s="24"/>
      <c r="AC32202" s="24"/>
      <c r="AI32202" s="24"/>
      <c r="AL32202" s="24"/>
      <c r="AO32202" s="24"/>
      <c r="AR32202" s="24"/>
      <c r="AU32202" s="24"/>
    </row>
    <row r="32203">
      <c r="J32203" s="18"/>
      <c r="N32203" s="24"/>
      <c r="Q32203" s="24"/>
      <c r="T32203" s="24"/>
      <c r="W32203" s="24"/>
      <c r="Z32203" s="24"/>
      <c r="AC32203" s="24"/>
      <c r="AI32203" s="24"/>
      <c r="AL32203" s="24"/>
      <c r="AO32203" s="24"/>
      <c r="AR32203" s="24"/>
      <c r="AU32203" s="24"/>
    </row>
    <row r="32204">
      <c r="J32204" s="18"/>
      <c r="N32204" s="24"/>
      <c r="Q32204" s="24"/>
      <c r="T32204" s="24"/>
      <c r="W32204" s="24"/>
      <c r="Z32204" s="24"/>
      <c r="AC32204" s="24"/>
      <c r="AI32204" s="24"/>
      <c r="AL32204" s="24"/>
      <c r="AO32204" s="24"/>
      <c r="AR32204" s="24"/>
      <c r="AU32204" s="24"/>
    </row>
    <row r="32205">
      <c r="J32205" s="18"/>
      <c r="N32205" s="24"/>
      <c r="Q32205" s="24"/>
      <c r="T32205" s="24"/>
      <c r="W32205" s="24"/>
      <c r="Z32205" s="24"/>
      <c r="AC32205" s="24"/>
      <c r="AI32205" s="24"/>
      <c r="AL32205" s="24"/>
      <c r="AO32205" s="24"/>
      <c r="AR32205" s="24"/>
      <c r="AU32205" s="24"/>
    </row>
    <row r="32206">
      <c r="J32206" s="18"/>
      <c r="N32206" s="24"/>
      <c r="Q32206" s="24"/>
      <c r="T32206" s="24"/>
      <c r="W32206" s="24"/>
      <c r="Z32206" s="24"/>
      <c r="AC32206" s="24"/>
      <c r="AI32206" s="24"/>
      <c r="AL32206" s="24"/>
      <c r="AO32206" s="24"/>
      <c r="AR32206" s="24"/>
      <c r="AU32206" s="24"/>
    </row>
    <row r="32207">
      <c r="J32207" s="18"/>
      <c r="N32207" s="24"/>
      <c r="Q32207" s="24"/>
      <c r="T32207" s="24"/>
      <c r="W32207" s="24"/>
      <c r="Z32207" s="24"/>
      <c r="AC32207" s="24"/>
      <c r="AI32207" s="24"/>
      <c r="AL32207" s="24"/>
      <c r="AO32207" s="24"/>
      <c r="AR32207" s="24"/>
      <c r="AU32207" s="24"/>
    </row>
    <row r="32208">
      <c r="J32208" s="18"/>
      <c r="N32208" s="24"/>
      <c r="Q32208" s="24"/>
      <c r="T32208" s="24"/>
      <c r="W32208" s="24"/>
      <c r="Z32208" s="24"/>
      <c r="AC32208" s="24"/>
      <c r="AI32208" s="24"/>
      <c r="AL32208" s="24"/>
      <c r="AO32208" s="24"/>
      <c r="AR32208" s="24"/>
      <c r="AU32208" s="24"/>
    </row>
    <row r="32209">
      <c r="J32209" s="18"/>
      <c r="N32209" s="24"/>
      <c r="Q32209" s="24"/>
      <c r="T32209" s="24"/>
      <c r="W32209" s="24"/>
      <c r="Z32209" s="24"/>
      <c r="AC32209" s="24"/>
      <c r="AI32209" s="24"/>
      <c r="AL32209" s="24"/>
      <c r="AO32209" s="24"/>
      <c r="AR32209" s="24"/>
      <c r="AU32209" s="24"/>
    </row>
    <row r="32210">
      <c r="J32210" s="18"/>
      <c r="N32210" s="24"/>
      <c r="Q32210" s="24"/>
      <c r="T32210" s="24"/>
      <c r="W32210" s="24"/>
      <c r="Z32210" s="24"/>
      <c r="AC32210" s="24"/>
      <c r="AI32210" s="24"/>
      <c r="AL32210" s="24"/>
      <c r="AO32210" s="24"/>
      <c r="AR32210" s="24"/>
      <c r="AU32210" s="24"/>
    </row>
    <row r="32211">
      <c r="J32211" s="18"/>
      <c r="N32211" s="24"/>
      <c r="Q32211" s="24"/>
      <c r="T32211" s="24"/>
      <c r="W32211" s="24"/>
      <c r="Z32211" s="24"/>
      <c r="AC32211" s="24"/>
      <c r="AI32211" s="24"/>
      <c r="AL32211" s="24"/>
      <c r="AO32211" s="24"/>
      <c r="AR32211" s="24"/>
      <c r="AU32211" s="24"/>
    </row>
    <row r="32212">
      <c r="J32212" s="18"/>
      <c r="N32212" s="24"/>
      <c r="Q32212" s="24"/>
      <c r="T32212" s="24"/>
      <c r="W32212" s="24"/>
      <c r="Z32212" s="24"/>
      <c r="AC32212" s="24"/>
      <c r="AI32212" s="24"/>
      <c r="AL32212" s="24"/>
      <c r="AO32212" s="24"/>
      <c r="AR32212" s="24"/>
      <c r="AU32212" s="24"/>
    </row>
    <row r="32213">
      <c r="J32213" s="18"/>
      <c r="N32213" s="24"/>
      <c r="Q32213" s="24"/>
      <c r="T32213" s="24"/>
      <c r="W32213" s="24"/>
      <c r="Z32213" s="24"/>
      <c r="AC32213" s="24"/>
      <c r="AI32213" s="24"/>
      <c r="AL32213" s="24"/>
      <c r="AO32213" s="24"/>
      <c r="AR32213" s="24"/>
      <c r="AU32213" s="24"/>
    </row>
    <row r="32214">
      <c r="J32214" s="18"/>
      <c r="N32214" s="24"/>
      <c r="Q32214" s="24"/>
      <c r="T32214" s="24"/>
      <c r="W32214" s="24"/>
      <c r="Z32214" s="24"/>
      <c r="AC32214" s="24"/>
      <c r="AI32214" s="24"/>
      <c r="AL32214" s="24"/>
      <c r="AO32214" s="24"/>
      <c r="AR32214" s="24"/>
      <c r="AU32214" s="24"/>
    </row>
    <row r="32215">
      <c r="J32215" s="18"/>
      <c r="N32215" s="24"/>
      <c r="Q32215" s="24"/>
      <c r="T32215" s="24"/>
      <c r="W32215" s="24"/>
      <c r="Z32215" s="24"/>
      <c r="AC32215" s="24"/>
      <c r="AI32215" s="24"/>
      <c r="AL32215" s="24"/>
      <c r="AO32215" s="24"/>
      <c r="AR32215" s="24"/>
      <c r="AU32215" s="24"/>
    </row>
    <row r="32216">
      <c r="J32216" s="18"/>
      <c r="N32216" s="24"/>
      <c r="Q32216" s="24"/>
      <c r="T32216" s="24"/>
      <c r="W32216" s="24"/>
      <c r="Z32216" s="24"/>
      <c r="AC32216" s="24"/>
      <c r="AI32216" s="24"/>
      <c r="AL32216" s="24"/>
      <c r="AO32216" s="24"/>
      <c r="AR32216" s="24"/>
      <c r="AU32216" s="24"/>
    </row>
    <row r="32217">
      <c r="J32217" s="18"/>
      <c r="N32217" s="24"/>
      <c r="Q32217" s="24"/>
      <c r="T32217" s="24"/>
      <c r="W32217" s="24"/>
      <c r="Z32217" s="24"/>
      <c r="AC32217" s="24"/>
      <c r="AI32217" s="24"/>
      <c r="AL32217" s="24"/>
      <c r="AO32217" s="24"/>
      <c r="AR32217" s="24"/>
      <c r="AU32217" s="24"/>
    </row>
    <row r="32218">
      <c r="J32218" s="18"/>
      <c r="N32218" s="24"/>
      <c r="Q32218" s="24"/>
      <c r="T32218" s="24"/>
      <c r="W32218" s="24"/>
      <c r="Z32218" s="24"/>
      <c r="AC32218" s="24"/>
      <c r="AI32218" s="24"/>
      <c r="AL32218" s="24"/>
      <c r="AO32218" s="24"/>
      <c r="AR32218" s="24"/>
      <c r="AU32218" s="24"/>
    </row>
    <row r="32219">
      <c r="J32219" s="18"/>
      <c r="N32219" s="24"/>
      <c r="Q32219" s="24"/>
      <c r="T32219" s="24"/>
      <c r="W32219" s="24"/>
      <c r="Z32219" s="24"/>
      <c r="AC32219" s="24"/>
      <c r="AI32219" s="24"/>
      <c r="AL32219" s="24"/>
      <c r="AO32219" s="24"/>
      <c r="AR32219" s="24"/>
      <c r="AU32219" s="24"/>
    </row>
    <row r="32220">
      <c r="J32220" s="18"/>
      <c r="N32220" s="24"/>
      <c r="Q32220" s="24"/>
      <c r="T32220" s="24"/>
      <c r="W32220" s="24"/>
      <c r="Z32220" s="24"/>
      <c r="AC32220" s="24"/>
      <c r="AI32220" s="24"/>
      <c r="AL32220" s="24"/>
      <c r="AO32220" s="24"/>
      <c r="AR32220" s="24"/>
      <c r="AU32220" s="24"/>
    </row>
    <row r="32221">
      <c r="J32221" s="18"/>
      <c r="N32221" s="24"/>
      <c r="Q32221" s="24"/>
      <c r="T32221" s="24"/>
      <c r="W32221" s="24"/>
      <c r="Z32221" s="24"/>
      <c r="AC32221" s="24"/>
      <c r="AI32221" s="24"/>
      <c r="AL32221" s="24"/>
      <c r="AO32221" s="24"/>
      <c r="AR32221" s="24"/>
      <c r="AU32221" s="24"/>
    </row>
    <row r="32222">
      <c r="J32222" s="18"/>
      <c r="N32222" s="24"/>
      <c r="Q32222" s="24"/>
      <c r="T32222" s="24"/>
      <c r="W32222" s="24"/>
      <c r="Z32222" s="24"/>
      <c r="AC32222" s="24"/>
      <c r="AI32222" s="24"/>
      <c r="AL32222" s="24"/>
      <c r="AO32222" s="24"/>
      <c r="AR32222" s="24"/>
      <c r="AU32222" s="24"/>
    </row>
    <row r="32223">
      <c r="J32223" s="18"/>
      <c r="N32223" s="24"/>
      <c r="Q32223" s="24"/>
      <c r="T32223" s="24"/>
      <c r="W32223" s="24"/>
      <c r="Z32223" s="24"/>
      <c r="AC32223" s="24"/>
      <c r="AI32223" s="24"/>
      <c r="AL32223" s="24"/>
      <c r="AO32223" s="24"/>
      <c r="AR32223" s="24"/>
      <c r="AU32223" s="24"/>
    </row>
    <row r="32224">
      <c r="J32224" s="18"/>
      <c r="N32224" s="24"/>
      <c r="Q32224" s="24"/>
      <c r="T32224" s="24"/>
      <c r="W32224" s="24"/>
      <c r="Z32224" s="24"/>
      <c r="AC32224" s="24"/>
      <c r="AI32224" s="24"/>
      <c r="AL32224" s="24"/>
      <c r="AO32224" s="24"/>
      <c r="AR32224" s="24"/>
      <c r="AU32224" s="24"/>
    </row>
    <row r="32225">
      <c r="J32225" s="18"/>
      <c r="N32225" s="24"/>
      <c r="Q32225" s="24"/>
      <c r="T32225" s="24"/>
      <c r="W32225" s="24"/>
      <c r="Z32225" s="24"/>
      <c r="AC32225" s="24"/>
      <c r="AI32225" s="24"/>
      <c r="AL32225" s="24"/>
      <c r="AO32225" s="24"/>
      <c r="AR32225" s="24"/>
      <c r="AU32225" s="24"/>
    </row>
    <row r="32226">
      <c r="J32226" s="18"/>
      <c r="N32226" s="24"/>
      <c r="Q32226" s="24"/>
      <c r="T32226" s="24"/>
      <c r="W32226" s="24"/>
      <c r="Z32226" s="24"/>
      <c r="AC32226" s="24"/>
      <c r="AI32226" s="24"/>
      <c r="AL32226" s="24"/>
      <c r="AO32226" s="24"/>
      <c r="AR32226" s="24"/>
      <c r="AU32226" s="24"/>
    </row>
    <row r="32227">
      <c r="J32227" s="18"/>
      <c r="N32227" s="24"/>
      <c r="Q32227" s="24"/>
      <c r="T32227" s="24"/>
      <c r="W32227" s="24"/>
      <c r="Z32227" s="24"/>
      <c r="AC32227" s="24"/>
      <c r="AI32227" s="24"/>
      <c r="AL32227" s="24"/>
      <c r="AO32227" s="24"/>
      <c r="AR32227" s="24"/>
      <c r="AU32227" s="24"/>
    </row>
    <row r="32228">
      <c r="J32228" s="18"/>
      <c r="N32228" s="24"/>
      <c r="Q32228" s="24"/>
      <c r="T32228" s="24"/>
      <c r="W32228" s="24"/>
      <c r="Z32228" s="24"/>
      <c r="AC32228" s="24"/>
      <c r="AI32228" s="24"/>
      <c r="AL32228" s="24"/>
      <c r="AO32228" s="24"/>
      <c r="AR32228" s="24"/>
      <c r="AU32228" s="24"/>
    </row>
    <row r="32229">
      <c r="J32229" s="18"/>
      <c r="N32229" s="24"/>
      <c r="Q32229" s="24"/>
      <c r="T32229" s="24"/>
      <c r="W32229" s="24"/>
      <c r="Z32229" s="24"/>
      <c r="AC32229" s="24"/>
      <c r="AI32229" s="24"/>
      <c r="AL32229" s="24"/>
      <c r="AO32229" s="24"/>
      <c r="AR32229" s="24"/>
      <c r="AU32229" s="24"/>
    </row>
    <row r="32230">
      <c r="J32230" s="18"/>
      <c r="N32230" s="24"/>
      <c r="Q32230" s="24"/>
      <c r="T32230" s="24"/>
      <c r="W32230" s="24"/>
      <c r="Z32230" s="24"/>
      <c r="AC32230" s="24"/>
      <c r="AI32230" s="24"/>
      <c r="AL32230" s="24"/>
      <c r="AO32230" s="24"/>
      <c r="AR32230" s="24"/>
      <c r="AU32230" s="24"/>
    </row>
    <row r="32231">
      <c r="J32231" s="18"/>
      <c r="N32231" s="24"/>
      <c r="Q32231" s="24"/>
      <c r="T32231" s="24"/>
      <c r="W32231" s="24"/>
      <c r="Z32231" s="24"/>
      <c r="AC32231" s="24"/>
      <c r="AI32231" s="24"/>
      <c r="AL32231" s="24"/>
      <c r="AO32231" s="24"/>
      <c r="AR32231" s="24"/>
      <c r="AU32231" s="24"/>
    </row>
    <row r="32232">
      <c r="J32232" s="18"/>
      <c r="N32232" s="24"/>
      <c r="Q32232" s="24"/>
      <c r="T32232" s="24"/>
      <c r="W32232" s="24"/>
      <c r="Z32232" s="24"/>
      <c r="AC32232" s="24"/>
      <c r="AI32232" s="24"/>
      <c r="AL32232" s="24"/>
      <c r="AO32232" s="24"/>
      <c r="AR32232" s="24"/>
      <c r="AU32232" s="24"/>
    </row>
    <row r="32233">
      <c r="J32233" s="18"/>
      <c r="N32233" s="24"/>
      <c r="Q32233" s="24"/>
      <c r="T32233" s="24"/>
      <c r="W32233" s="24"/>
      <c r="Z32233" s="24"/>
      <c r="AC32233" s="24"/>
      <c r="AI32233" s="24"/>
      <c r="AL32233" s="24"/>
      <c r="AO32233" s="24"/>
      <c r="AR32233" s="24"/>
      <c r="AU32233" s="24"/>
    </row>
    <row r="32234">
      <c r="J32234" s="18"/>
      <c r="N32234" s="24"/>
      <c r="Q32234" s="24"/>
      <c r="T32234" s="24"/>
      <c r="W32234" s="24"/>
      <c r="Z32234" s="24"/>
      <c r="AC32234" s="24"/>
      <c r="AI32234" s="24"/>
      <c r="AL32234" s="24"/>
      <c r="AO32234" s="24"/>
      <c r="AR32234" s="24"/>
      <c r="AU32234" s="24"/>
    </row>
    <row r="32235">
      <c r="J32235" s="18"/>
      <c r="N32235" s="24"/>
      <c r="Q32235" s="24"/>
      <c r="T32235" s="24"/>
      <c r="W32235" s="24"/>
      <c r="Z32235" s="24"/>
      <c r="AC32235" s="24"/>
      <c r="AI32235" s="24"/>
      <c r="AL32235" s="24"/>
      <c r="AO32235" s="24"/>
      <c r="AR32235" s="24"/>
      <c r="AU32235" s="24"/>
    </row>
    <row r="32236">
      <c r="J32236" s="18"/>
      <c r="N32236" s="24"/>
      <c r="Q32236" s="24"/>
      <c r="T32236" s="24"/>
      <c r="W32236" s="24"/>
      <c r="Z32236" s="24"/>
      <c r="AC32236" s="24"/>
      <c r="AI32236" s="24"/>
      <c r="AL32236" s="24"/>
      <c r="AO32236" s="24"/>
      <c r="AR32236" s="24"/>
      <c r="AU32236" s="24"/>
    </row>
    <row r="32237">
      <c r="J32237" s="18"/>
      <c r="N32237" s="24"/>
      <c r="Q32237" s="24"/>
      <c r="T32237" s="24"/>
      <c r="W32237" s="24"/>
      <c r="Z32237" s="24"/>
      <c r="AC32237" s="24"/>
      <c r="AI32237" s="24"/>
      <c r="AL32237" s="24"/>
      <c r="AO32237" s="24"/>
      <c r="AR32237" s="24"/>
      <c r="AU32237" s="24"/>
    </row>
    <row r="32238">
      <c r="J32238" s="18"/>
      <c r="N32238" s="24"/>
      <c r="Q32238" s="24"/>
      <c r="T32238" s="24"/>
      <c r="W32238" s="24"/>
      <c r="Z32238" s="24"/>
      <c r="AC32238" s="24"/>
      <c r="AI32238" s="24"/>
      <c r="AL32238" s="24"/>
      <c r="AO32238" s="24"/>
      <c r="AR32238" s="24"/>
      <c r="AU32238" s="24"/>
    </row>
    <row r="32239">
      <c r="J32239" s="18"/>
      <c r="N32239" s="24"/>
      <c r="Q32239" s="24"/>
      <c r="T32239" s="24"/>
      <c r="W32239" s="24"/>
      <c r="Z32239" s="24"/>
      <c r="AC32239" s="24"/>
      <c r="AI32239" s="24"/>
      <c r="AL32239" s="24"/>
      <c r="AO32239" s="24"/>
      <c r="AR32239" s="24"/>
      <c r="AU32239" s="24"/>
    </row>
    <row r="32240">
      <c r="J32240" s="18"/>
      <c r="N32240" s="24"/>
      <c r="Q32240" s="24"/>
      <c r="T32240" s="24"/>
      <c r="W32240" s="24"/>
      <c r="Z32240" s="24"/>
      <c r="AC32240" s="24"/>
      <c r="AI32240" s="24"/>
      <c r="AL32240" s="24"/>
      <c r="AO32240" s="24"/>
      <c r="AR32240" s="24"/>
      <c r="AU32240" s="24"/>
    </row>
    <row r="32241">
      <c r="J32241" s="18"/>
      <c r="N32241" s="24"/>
      <c r="Q32241" s="24"/>
      <c r="T32241" s="24"/>
      <c r="W32241" s="24"/>
      <c r="Z32241" s="24"/>
      <c r="AC32241" s="24"/>
      <c r="AI32241" s="24"/>
      <c r="AL32241" s="24"/>
      <c r="AO32241" s="24"/>
      <c r="AR32241" s="24"/>
      <c r="AU32241" s="24"/>
    </row>
    <row r="32242">
      <c r="J32242" s="18"/>
      <c r="N32242" s="24"/>
      <c r="Q32242" s="24"/>
      <c r="T32242" s="24"/>
      <c r="W32242" s="24"/>
      <c r="Z32242" s="24"/>
      <c r="AC32242" s="24"/>
      <c r="AI32242" s="24"/>
      <c r="AL32242" s="24"/>
      <c r="AO32242" s="24"/>
      <c r="AR32242" s="24"/>
      <c r="AU32242" s="24"/>
    </row>
    <row r="32243">
      <c r="J32243" s="18"/>
      <c r="N32243" s="24"/>
      <c r="Q32243" s="24"/>
      <c r="T32243" s="24"/>
      <c r="W32243" s="24"/>
      <c r="Z32243" s="24"/>
      <c r="AC32243" s="24"/>
      <c r="AI32243" s="24"/>
      <c r="AL32243" s="24"/>
      <c r="AO32243" s="24"/>
      <c r="AR32243" s="24"/>
      <c r="AU32243" s="24"/>
    </row>
    <row r="32244">
      <c r="J32244" s="18"/>
      <c r="N32244" s="24"/>
      <c r="Q32244" s="24"/>
      <c r="T32244" s="24"/>
      <c r="W32244" s="24"/>
      <c r="Z32244" s="24"/>
      <c r="AC32244" s="24"/>
      <c r="AI32244" s="24"/>
      <c r="AL32244" s="24"/>
      <c r="AO32244" s="24"/>
      <c r="AR32244" s="24"/>
      <c r="AU32244" s="24"/>
    </row>
    <row r="32245">
      <c r="J32245" s="18"/>
      <c r="N32245" s="24"/>
      <c r="Q32245" s="24"/>
      <c r="T32245" s="24"/>
      <c r="W32245" s="24"/>
      <c r="Z32245" s="24"/>
      <c r="AC32245" s="24"/>
      <c r="AI32245" s="24"/>
      <c r="AL32245" s="24"/>
      <c r="AO32245" s="24"/>
      <c r="AR32245" s="24"/>
      <c r="AU32245" s="24"/>
    </row>
    <row r="32246">
      <c r="J32246" s="18"/>
      <c r="N32246" s="24"/>
      <c r="Q32246" s="24"/>
      <c r="T32246" s="24"/>
      <c r="W32246" s="24"/>
      <c r="Z32246" s="24"/>
      <c r="AC32246" s="24"/>
      <c r="AI32246" s="24"/>
      <c r="AL32246" s="24"/>
      <c r="AO32246" s="24"/>
      <c r="AR32246" s="24"/>
      <c r="AU32246" s="24"/>
    </row>
    <row r="32247">
      <c r="J32247" s="18"/>
      <c r="N32247" s="24"/>
      <c r="Q32247" s="24"/>
      <c r="T32247" s="24"/>
      <c r="W32247" s="24"/>
      <c r="Z32247" s="24"/>
      <c r="AC32247" s="24"/>
      <c r="AI32247" s="24"/>
      <c r="AL32247" s="24"/>
      <c r="AO32247" s="24"/>
      <c r="AR32247" s="24"/>
      <c r="AU32247" s="24"/>
    </row>
    <row r="32248">
      <c r="J32248" s="18"/>
      <c r="N32248" s="24"/>
      <c r="Q32248" s="24"/>
      <c r="T32248" s="24"/>
      <c r="W32248" s="24"/>
      <c r="Z32248" s="24"/>
      <c r="AC32248" s="24"/>
      <c r="AI32248" s="24"/>
      <c r="AL32248" s="24"/>
      <c r="AO32248" s="24"/>
      <c r="AR32248" s="24"/>
      <c r="AU32248" s="24"/>
    </row>
    <row r="32249">
      <c r="J32249" s="18"/>
      <c r="N32249" s="24"/>
      <c r="Q32249" s="24"/>
      <c r="T32249" s="24"/>
      <c r="W32249" s="24"/>
      <c r="Z32249" s="24"/>
      <c r="AC32249" s="24"/>
      <c r="AI32249" s="24"/>
      <c r="AL32249" s="24"/>
      <c r="AO32249" s="24"/>
      <c r="AR32249" s="24"/>
      <c r="AU32249" s="24"/>
    </row>
    <row r="32250">
      <c r="J32250" s="18"/>
      <c r="N32250" s="24"/>
      <c r="Q32250" s="24"/>
      <c r="T32250" s="24"/>
      <c r="W32250" s="24"/>
      <c r="Z32250" s="24"/>
      <c r="AC32250" s="24"/>
      <c r="AI32250" s="24"/>
      <c r="AL32250" s="24"/>
      <c r="AO32250" s="24"/>
      <c r="AR32250" s="24"/>
      <c r="AU32250" s="24"/>
    </row>
    <row r="32251">
      <c r="J32251" s="18"/>
      <c r="N32251" s="24"/>
      <c r="Q32251" s="24"/>
      <c r="T32251" s="24"/>
      <c r="W32251" s="24"/>
      <c r="Z32251" s="24"/>
      <c r="AC32251" s="24"/>
      <c r="AI32251" s="24"/>
      <c r="AL32251" s="24"/>
      <c r="AO32251" s="24"/>
      <c r="AR32251" s="24"/>
      <c r="AU32251" s="24"/>
    </row>
    <row r="32252">
      <c r="J32252" s="18"/>
      <c r="N32252" s="24"/>
      <c r="Q32252" s="24"/>
      <c r="T32252" s="24"/>
      <c r="W32252" s="24"/>
      <c r="Z32252" s="24"/>
      <c r="AC32252" s="24"/>
      <c r="AI32252" s="24"/>
      <c r="AL32252" s="24"/>
      <c r="AO32252" s="24"/>
      <c r="AR32252" s="24"/>
      <c r="AU32252" s="24"/>
    </row>
    <row r="32253">
      <c r="J32253" s="18"/>
      <c r="N32253" s="24"/>
      <c r="Q32253" s="24"/>
      <c r="T32253" s="24"/>
      <c r="W32253" s="24"/>
      <c r="Z32253" s="24"/>
      <c r="AC32253" s="24"/>
      <c r="AI32253" s="24"/>
      <c r="AL32253" s="24"/>
      <c r="AO32253" s="24"/>
      <c r="AR32253" s="24"/>
      <c r="AU32253" s="24"/>
    </row>
    <row r="32254">
      <c r="J32254" s="18"/>
      <c r="N32254" s="24"/>
      <c r="Q32254" s="24"/>
      <c r="T32254" s="24"/>
      <c r="W32254" s="24"/>
      <c r="Z32254" s="24"/>
      <c r="AC32254" s="24"/>
      <c r="AI32254" s="24"/>
      <c r="AL32254" s="24"/>
      <c r="AO32254" s="24"/>
      <c r="AR32254" s="24"/>
      <c r="AU32254" s="24"/>
    </row>
    <row r="32255">
      <c r="J32255" s="18"/>
      <c r="N32255" s="24"/>
      <c r="Q32255" s="24"/>
      <c r="T32255" s="24"/>
      <c r="W32255" s="24"/>
      <c r="Z32255" s="24"/>
      <c r="AC32255" s="24"/>
      <c r="AI32255" s="24"/>
      <c r="AL32255" s="24"/>
      <c r="AO32255" s="24"/>
      <c r="AR32255" s="24"/>
      <c r="AU32255" s="24"/>
    </row>
    <row r="32256">
      <c r="J32256" s="18"/>
      <c r="N32256" s="24"/>
      <c r="Q32256" s="24"/>
      <c r="T32256" s="24"/>
      <c r="W32256" s="24"/>
      <c r="Z32256" s="24"/>
      <c r="AC32256" s="24"/>
      <c r="AI32256" s="24"/>
      <c r="AL32256" s="24"/>
      <c r="AO32256" s="24"/>
      <c r="AR32256" s="24"/>
      <c r="AU32256" s="24"/>
    </row>
    <row r="32257">
      <c r="J32257" s="18"/>
      <c r="N32257" s="24"/>
      <c r="Q32257" s="24"/>
      <c r="T32257" s="24"/>
      <c r="W32257" s="24"/>
      <c r="Z32257" s="24"/>
      <c r="AC32257" s="24"/>
      <c r="AI32257" s="24"/>
      <c r="AL32257" s="24"/>
      <c r="AO32257" s="24"/>
      <c r="AR32257" s="24"/>
      <c r="AU32257" s="24"/>
    </row>
    <row r="32258">
      <c r="J32258" s="18"/>
      <c r="N32258" s="24"/>
      <c r="Q32258" s="24"/>
      <c r="T32258" s="24"/>
      <c r="W32258" s="24"/>
      <c r="Z32258" s="24"/>
      <c r="AC32258" s="24"/>
      <c r="AI32258" s="24"/>
      <c r="AL32258" s="24"/>
      <c r="AO32258" s="24"/>
      <c r="AR32258" s="24"/>
      <c r="AU32258" s="24"/>
    </row>
    <row r="32259">
      <c r="J32259" s="18"/>
      <c r="N32259" s="24"/>
      <c r="Q32259" s="24"/>
      <c r="T32259" s="24"/>
      <c r="W32259" s="24"/>
      <c r="Z32259" s="24"/>
      <c r="AC32259" s="24"/>
      <c r="AI32259" s="24"/>
      <c r="AL32259" s="24"/>
      <c r="AO32259" s="24"/>
      <c r="AR32259" s="24"/>
      <c r="AU32259" s="24"/>
    </row>
    <row r="32260">
      <c r="J32260" s="18"/>
      <c r="N32260" s="24"/>
      <c r="Q32260" s="24"/>
      <c r="T32260" s="24"/>
      <c r="W32260" s="24"/>
      <c r="Z32260" s="24"/>
      <c r="AC32260" s="24"/>
      <c r="AI32260" s="24"/>
      <c r="AL32260" s="24"/>
      <c r="AO32260" s="24"/>
      <c r="AR32260" s="24"/>
      <c r="AU32260" s="24"/>
    </row>
    <row r="32261">
      <c r="J32261" s="18"/>
      <c r="N32261" s="24"/>
      <c r="Q32261" s="24"/>
      <c r="T32261" s="24"/>
      <c r="W32261" s="24"/>
      <c r="Z32261" s="24"/>
      <c r="AC32261" s="24"/>
      <c r="AI32261" s="24"/>
      <c r="AL32261" s="24"/>
      <c r="AO32261" s="24"/>
      <c r="AR32261" s="24"/>
      <c r="AU32261" s="24"/>
    </row>
    <row r="32262">
      <c r="J32262" s="18"/>
      <c r="N32262" s="24"/>
      <c r="Q32262" s="24"/>
      <c r="T32262" s="24"/>
      <c r="W32262" s="24"/>
      <c r="Z32262" s="24"/>
      <c r="AC32262" s="24"/>
      <c r="AI32262" s="24"/>
      <c r="AL32262" s="24"/>
      <c r="AO32262" s="24"/>
      <c r="AR32262" s="24"/>
      <c r="AU32262" s="24"/>
    </row>
    <row r="32263">
      <c r="J32263" s="18"/>
      <c r="N32263" s="24"/>
      <c r="Q32263" s="24"/>
      <c r="T32263" s="24"/>
      <c r="W32263" s="24"/>
      <c r="Z32263" s="24"/>
      <c r="AC32263" s="24"/>
      <c r="AI32263" s="24"/>
      <c r="AL32263" s="24"/>
      <c r="AO32263" s="24"/>
      <c r="AR32263" s="24"/>
      <c r="AU32263" s="24"/>
    </row>
    <row r="32264">
      <c r="J32264" s="18"/>
      <c r="N32264" s="24"/>
      <c r="Q32264" s="24"/>
      <c r="T32264" s="24"/>
      <c r="W32264" s="24"/>
      <c r="Z32264" s="24"/>
      <c r="AC32264" s="24"/>
      <c r="AI32264" s="24"/>
      <c r="AL32264" s="24"/>
      <c r="AO32264" s="24"/>
      <c r="AR32264" s="24"/>
      <c r="AU32264" s="24"/>
    </row>
    <row r="32265">
      <c r="J32265" s="18"/>
      <c r="N32265" s="24"/>
      <c r="Q32265" s="24"/>
      <c r="T32265" s="24"/>
      <c r="W32265" s="24"/>
      <c r="Z32265" s="24"/>
      <c r="AC32265" s="24"/>
      <c r="AI32265" s="24"/>
      <c r="AL32265" s="24"/>
      <c r="AO32265" s="24"/>
      <c r="AR32265" s="24"/>
      <c r="AU32265" s="24"/>
    </row>
    <row r="32266">
      <c r="J32266" s="18"/>
      <c r="N32266" s="24"/>
      <c r="Q32266" s="24"/>
      <c r="T32266" s="24"/>
      <c r="W32266" s="24"/>
      <c r="Z32266" s="24"/>
      <c r="AC32266" s="24"/>
      <c r="AI32266" s="24"/>
      <c r="AL32266" s="24"/>
      <c r="AO32266" s="24"/>
      <c r="AR32266" s="24"/>
      <c r="AU32266" s="24"/>
    </row>
    <row r="32267">
      <c r="J32267" s="18"/>
      <c r="N32267" s="24"/>
      <c r="Q32267" s="24"/>
      <c r="T32267" s="24"/>
      <c r="W32267" s="24"/>
      <c r="Z32267" s="24"/>
      <c r="AC32267" s="24"/>
      <c r="AI32267" s="24"/>
      <c r="AL32267" s="24"/>
      <c r="AO32267" s="24"/>
      <c r="AR32267" s="24"/>
      <c r="AU32267" s="24"/>
    </row>
    <row r="32268">
      <c r="J32268" s="18"/>
      <c r="N32268" s="24"/>
      <c r="Q32268" s="24"/>
      <c r="T32268" s="24"/>
      <c r="W32268" s="24"/>
      <c r="Z32268" s="24"/>
      <c r="AC32268" s="24"/>
      <c r="AI32268" s="24"/>
      <c r="AL32268" s="24"/>
      <c r="AO32268" s="24"/>
      <c r="AR32268" s="24"/>
      <c r="AU32268" s="24"/>
    </row>
    <row r="32269">
      <c r="J32269" s="18"/>
      <c r="N32269" s="24"/>
      <c r="Q32269" s="24"/>
      <c r="T32269" s="24"/>
      <c r="W32269" s="24"/>
      <c r="Z32269" s="24"/>
      <c r="AC32269" s="24"/>
      <c r="AI32269" s="24"/>
      <c r="AL32269" s="24"/>
      <c r="AO32269" s="24"/>
      <c r="AR32269" s="24"/>
      <c r="AU32269" s="24"/>
    </row>
    <row r="32270">
      <c r="J32270" s="18"/>
      <c r="N32270" s="24"/>
      <c r="Q32270" s="24"/>
      <c r="T32270" s="24"/>
      <c r="W32270" s="24"/>
      <c r="Z32270" s="24"/>
      <c r="AC32270" s="24"/>
      <c r="AI32270" s="24"/>
      <c r="AL32270" s="24"/>
      <c r="AO32270" s="24"/>
      <c r="AR32270" s="24"/>
      <c r="AU32270" s="24"/>
    </row>
    <row r="32271">
      <c r="J32271" s="18"/>
      <c r="N32271" s="24"/>
      <c r="Q32271" s="24"/>
      <c r="T32271" s="24"/>
      <c r="W32271" s="24"/>
      <c r="Z32271" s="24"/>
      <c r="AC32271" s="24"/>
      <c r="AI32271" s="24"/>
      <c r="AL32271" s="24"/>
      <c r="AO32271" s="24"/>
      <c r="AR32271" s="24"/>
      <c r="AU32271" s="24"/>
    </row>
    <row r="32272">
      <c r="J32272" s="18"/>
      <c r="N32272" s="24"/>
      <c r="Q32272" s="24"/>
      <c r="T32272" s="24"/>
      <c r="W32272" s="24"/>
      <c r="Z32272" s="24"/>
      <c r="AC32272" s="24"/>
      <c r="AI32272" s="24"/>
      <c r="AL32272" s="24"/>
      <c r="AO32272" s="24"/>
      <c r="AR32272" s="24"/>
      <c r="AU32272" s="24"/>
    </row>
    <row r="32273">
      <c r="J32273" s="18"/>
      <c r="N32273" s="24"/>
      <c r="Q32273" s="24"/>
      <c r="T32273" s="24"/>
      <c r="W32273" s="24"/>
      <c r="Z32273" s="24"/>
      <c r="AC32273" s="24"/>
      <c r="AI32273" s="24"/>
      <c r="AL32273" s="24"/>
      <c r="AO32273" s="24"/>
      <c r="AR32273" s="24"/>
      <c r="AU32273" s="24"/>
    </row>
    <row r="32274">
      <c r="J32274" s="18"/>
      <c r="N32274" s="24"/>
      <c r="Q32274" s="24"/>
      <c r="T32274" s="24"/>
      <c r="W32274" s="24"/>
      <c r="Z32274" s="24"/>
      <c r="AC32274" s="24"/>
      <c r="AI32274" s="24"/>
      <c r="AL32274" s="24"/>
      <c r="AO32274" s="24"/>
      <c r="AR32274" s="24"/>
      <c r="AU32274" s="24"/>
    </row>
    <row r="32275">
      <c r="J32275" s="18"/>
      <c r="N32275" s="24"/>
      <c r="Q32275" s="24"/>
      <c r="T32275" s="24"/>
      <c r="W32275" s="24"/>
      <c r="Z32275" s="24"/>
      <c r="AC32275" s="24"/>
      <c r="AI32275" s="24"/>
      <c r="AL32275" s="24"/>
      <c r="AO32275" s="24"/>
      <c r="AR32275" s="24"/>
      <c r="AU32275" s="24"/>
    </row>
    <row r="32276">
      <c r="J32276" s="18"/>
      <c r="N32276" s="24"/>
      <c r="Q32276" s="24"/>
      <c r="T32276" s="24"/>
      <c r="W32276" s="24"/>
      <c r="Z32276" s="24"/>
      <c r="AC32276" s="24"/>
      <c r="AI32276" s="24"/>
      <c r="AL32276" s="24"/>
      <c r="AO32276" s="24"/>
      <c r="AR32276" s="24"/>
      <c r="AU32276" s="24"/>
    </row>
    <row r="32277">
      <c r="J32277" s="18"/>
      <c r="N32277" s="24"/>
      <c r="Q32277" s="24"/>
      <c r="T32277" s="24"/>
      <c r="W32277" s="24"/>
      <c r="Z32277" s="24"/>
      <c r="AC32277" s="24"/>
      <c r="AI32277" s="24"/>
      <c r="AL32277" s="24"/>
      <c r="AO32277" s="24"/>
      <c r="AR32277" s="24"/>
      <c r="AU32277" s="24"/>
    </row>
    <row r="32278">
      <c r="J32278" s="18"/>
      <c r="N32278" s="24"/>
      <c r="Q32278" s="24"/>
      <c r="T32278" s="24"/>
      <c r="W32278" s="24"/>
      <c r="Z32278" s="24"/>
      <c r="AC32278" s="24"/>
      <c r="AI32278" s="24"/>
      <c r="AL32278" s="24"/>
      <c r="AO32278" s="24"/>
      <c r="AR32278" s="24"/>
      <c r="AU32278" s="24"/>
    </row>
    <row r="32279">
      <c r="J32279" s="18"/>
      <c r="N32279" s="24"/>
      <c r="Q32279" s="24"/>
      <c r="T32279" s="24"/>
      <c r="W32279" s="24"/>
      <c r="Z32279" s="24"/>
      <c r="AC32279" s="24"/>
      <c r="AI32279" s="24"/>
      <c r="AL32279" s="24"/>
      <c r="AO32279" s="24"/>
      <c r="AR32279" s="24"/>
      <c r="AU32279" s="24"/>
    </row>
    <row r="32280">
      <c r="J32280" s="18"/>
      <c r="N32280" s="24"/>
      <c r="Q32280" s="24"/>
      <c r="T32280" s="24"/>
      <c r="W32280" s="24"/>
      <c r="Z32280" s="24"/>
      <c r="AC32280" s="24"/>
      <c r="AI32280" s="24"/>
      <c r="AL32280" s="24"/>
      <c r="AO32280" s="24"/>
      <c r="AR32280" s="24"/>
      <c r="AU32280" s="24"/>
    </row>
    <row r="32281">
      <c r="J32281" s="18"/>
      <c r="N32281" s="24"/>
      <c r="Q32281" s="24"/>
      <c r="T32281" s="24"/>
      <c r="W32281" s="24"/>
      <c r="Z32281" s="24"/>
      <c r="AC32281" s="24"/>
      <c r="AI32281" s="24"/>
      <c r="AL32281" s="24"/>
      <c r="AO32281" s="24"/>
      <c r="AR32281" s="24"/>
      <c r="AU32281" s="24"/>
    </row>
    <row r="32282">
      <c r="J32282" s="18"/>
      <c r="N32282" s="24"/>
      <c r="Q32282" s="24"/>
      <c r="T32282" s="24"/>
      <c r="W32282" s="24"/>
      <c r="Z32282" s="24"/>
      <c r="AC32282" s="24"/>
      <c r="AI32282" s="24"/>
      <c r="AL32282" s="24"/>
      <c r="AO32282" s="24"/>
      <c r="AR32282" s="24"/>
      <c r="AU32282" s="24"/>
    </row>
    <row r="32283">
      <c r="J32283" s="18"/>
      <c r="N32283" s="24"/>
      <c r="Q32283" s="24"/>
      <c r="T32283" s="24"/>
      <c r="W32283" s="24"/>
      <c r="Z32283" s="24"/>
      <c r="AC32283" s="24"/>
      <c r="AI32283" s="24"/>
      <c r="AL32283" s="24"/>
      <c r="AO32283" s="24"/>
      <c r="AR32283" s="24"/>
      <c r="AU32283" s="24"/>
    </row>
    <row r="32284">
      <c r="J32284" s="18"/>
      <c r="N32284" s="24"/>
      <c r="Q32284" s="24"/>
      <c r="T32284" s="24"/>
      <c r="W32284" s="24"/>
      <c r="Z32284" s="24"/>
      <c r="AC32284" s="24"/>
      <c r="AI32284" s="24"/>
      <c r="AL32284" s="24"/>
      <c r="AO32284" s="24"/>
      <c r="AR32284" s="24"/>
      <c r="AU32284" s="24"/>
    </row>
    <row r="32285">
      <c r="J32285" s="18"/>
      <c r="N32285" s="24"/>
      <c r="Q32285" s="24"/>
      <c r="T32285" s="24"/>
      <c r="W32285" s="24"/>
      <c r="Z32285" s="24"/>
      <c r="AC32285" s="24"/>
      <c r="AI32285" s="24"/>
      <c r="AL32285" s="24"/>
      <c r="AO32285" s="24"/>
      <c r="AR32285" s="24"/>
      <c r="AU32285" s="24"/>
    </row>
    <row r="32286">
      <c r="J32286" s="18"/>
      <c r="N32286" s="24"/>
      <c r="Q32286" s="24"/>
      <c r="T32286" s="24"/>
      <c r="W32286" s="24"/>
      <c r="Z32286" s="24"/>
      <c r="AC32286" s="24"/>
      <c r="AI32286" s="24"/>
      <c r="AL32286" s="24"/>
      <c r="AO32286" s="24"/>
      <c r="AR32286" s="24"/>
      <c r="AU32286" s="24"/>
    </row>
    <row r="32287">
      <c r="J32287" s="18"/>
      <c r="N32287" s="24"/>
      <c r="Q32287" s="24"/>
      <c r="T32287" s="24"/>
      <c r="W32287" s="24"/>
      <c r="Z32287" s="24"/>
      <c r="AC32287" s="24"/>
      <c r="AI32287" s="24"/>
      <c r="AL32287" s="24"/>
      <c r="AO32287" s="24"/>
      <c r="AR32287" s="24"/>
      <c r="AU32287" s="24"/>
    </row>
    <row r="32288">
      <c r="J32288" s="18"/>
      <c r="N32288" s="24"/>
      <c r="Q32288" s="24"/>
      <c r="T32288" s="24"/>
      <c r="W32288" s="24"/>
      <c r="Z32288" s="24"/>
      <c r="AC32288" s="24"/>
      <c r="AI32288" s="24"/>
      <c r="AL32288" s="24"/>
      <c r="AO32288" s="24"/>
      <c r="AR32288" s="24"/>
      <c r="AU32288" s="24"/>
    </row>
    <row r="32289">
      <c r="J32289" s="18"/>
      <c r="N32289" s="24"/>
      <c r="Q32289" s="24"/>
      <c r="T32289" s="24"/>
      <c r="W32289" s="24"/>
      <c r="Z32289" s="24"/>
      <c r="AC32289" s="24"/>
      <c r="AI32289" s="24"/>
      <c r="AL32289" s="24"/>
      <c r="AO32289" s="24"/>
      <c r="AR32289" s="24"/>
      <c r="AU32289" s="24"/>
    </row>
    <row r="32290">
      <c r="J32290" s="18"/>
      <c r="N32290" s="24"/>
      <c r="Q32290" s="24"/>
      <c r="T32290" s="24"/>
      <c r="W32290" s="24"/>
      <c r="Z32290" s="24"/>
      <c r="AC32290" s="24"/>
      <c r="AI32290" s="24"/>
      <c r="AL32290" s="24"/>
      <c r="AO32290" s="24"/>
      <c r="AR32290" s="24"/>
      <c r="AU32290" s="24"/>
    </row>
    <row r="32291">
      <c r="J32291" s="18"/>
      <c r="N32291" s="24"/>
      <c r="Q32291" s="24"/>
      <c r="T32291" s="24"/>
      <c r="W32291" s="24"/>
      <c r="Z32291" s="24"/>
      <c r="AC32291" s="24"/>
      <c r="AI32291" s="24"/>
      <c r="AL32291" s="24"/>
      <c r="AO32291" s="24"/>
      <c r="AR32291" s="24"/>
      <c r="AU32291" s="24"/>
    </row>
    <row r="32292">
      <c r="J32292" s="18"/>
      <c r="N32292" s="24"/>
      <c r="Q32292" s="24"/>
      <c r="T32292" s="24"/>
      <c r="W32292" s="24"/>
      <c r="Z32292" s="24"/>
      <c r="AC32292" s="24"/>
      <c r="AI32292" s="24"/>
      <c r="AL32292" s="24"/>
      <c r="AO32292" s="24"/>
      <c r="AR32292" s="24"/>
      <c r="AU32292" s="24"/>
    </row>
    <row r="32293">
      <c r="J32293" s="18"/>
      <c r="N32293" s="24"/>
      <c r="Q32293" s="24"/>
      <c r="T32293" s="24"/>
      <c r="W32293" s="24"/>
      <c r="Z32293" s="24"/>
      <c r="AC32293" s="24"/>
      <c r="AI32293" s="24"/>
      <c r="AL32293" s="24"/>
      <c r="AO32293" s="24"/>
      <c r="AR32293" s="24"/>
      <c r="AU32293" s="24"/>
    </row>
    <row r="32294">
      <c r="J32294" s="18"/>
      <c r="N32294" s="24"/>
      <c r="Q32294" s="24"/>
      <c r="T32294" s="24"/>
      <c r="W32294" s="24"/>
      <c r="Z32294" s="24"/>
      <c r="AC32294" s="24"/>
      <c r="AI32294" s="24"/>
      <c r="AL32294" s="24"/>
      <c r="AO32294" s="24"/>
      <c r="AR32294" s="24"/>
      <c r="AU32294" s="24"/>
    </row>
    <row r="32295">
      <c r="J32295" s="18"/>
      <c r="N32295" s="24"/>
      <c r="Q32295" s="24"/>
      <c r="T32295" s="24"/>
      <c r="W32295" s="24"/>
      <c r="Z32295" s="24"/>
      <c r="AC32295" s="24"/>
      <c r="AI32295" s="24"/>
      <c r="AL32295" s="24"/>
      <c r="AO32295" s="24"/>
      <c r="AR32295" s="24"/>
      <c r="AU32295" s="24"/>
    </row>
    <row r="32296">
      <c r="J32296" s="18"/>
      <c r="N32296" s="24"/>
      <c r="Q32296" s="24"/>
      <c r="T32296" s="24"/>
      <c r="W32296" s="24"/>
      <c r="Z32296" s="24"/>
      <c r="AC32296" s="24"/>
      <c r="AI32296" s="24"/>
      <c r="AL32296" s="24"/>
      <c r="AO32296" s="24"/>
      <c r="AR32296" s="24"/>
      <c r="AU32296" s="24"/>
    </row>
    <row r="32297">
      <c r="J32297" s="18"/>
      <c r="N32297" s="24"/>
      <c r="Q32297" s="24"/>
      <c r="T32297" s="24"/>
      <c r="W32297" s="24"/>
      <c r="Z32297" s="24"/>
      <c r="AC32297" s="24"/>
      <c r="AI32297" s="24"/>
      <c r="AL32297" s="24"/>
      <c r="AO32297" s="24"/>
      <c r="AR32297" s="24"/>
      <c r="AU32297" s="24"/>
    </row>
    <row r="32298">
      <c r="J32298" s="18"/>
      <c r="N32298" s="24"/>
      <c r="Q32298" s="24"/>
      <c r="T32298" s="24"/>
      <c r="W32298" s="24"/>
      <c r="Z32298" s="24"/>
      <c r="AC32298" s="24"/>
      <c r="AI32298" s="24"/>
      <c r="AL32298" s="24"/>
      <c r="AO32298" s="24"/>
      <c r="AR32298" s="24"/>
      <c r="AU32298" s="24"/>
    </row>
    <row r="32299">
      <c r="J32299" s="18"/>
      <c r="N32299" s="24"/>
      <c r="Q32299" s="24"/>
      <c r="T32299" s="24"/>
      <c r="W32299" s="24"/>
      <c r="Z32299" s="24"/>
      <c r="AC32299" s="24"/>
      <c r="AI32299" s="24"/>
      <c r="AL32299" s="24"/>
      <c r="AO32299" s="24"/>
      <c r="AR32299" s="24"/>
      <c r="AU32299" s="24"/>
    </row>
    <row r="32300">
      <c r="J32300" s="18"/>
      <c r="N32300" s="24"/>
      <c r="Q32300" s="24"/>
      <c r="T32300" s="24"/>
      <c r="W32300" s="24"/>
      <c r="Z32300" s="24"/>
      <c r="AC32300" s="24"/>
      <c r="AI32300" s="24"/>
      <c r="AL32300" s="24"/>
      <c r="AO32300" s="24"/>
      <c r="AR32300" s="24"/>
      <c r="AU32300" s="24"/>
    </row>
    <row r="32301">
      <c r="J32301" s="18"/>
      <c r="N32301" s="24"/>
      <c r="Q32301" s="24"/>
      <c r="T32301" s="24"/>
      <c r="W32301" s="24"/>
      <c r="Z32301" s="24"/>
      <c r="AC32301" s="24"/>
      <c r="AI32301" s="24"/>
      <c r="AL32301" s="24"/>
      <c r="AO32301" s="24"/>
      <c r="AR32301" s="24"/>
      <c r="AU32301" s="24"/>
    </row>
    <row r="32302">
      <c r="J32302" s="18"/>
      <c r="N32302" s="24"/>
      <c r="Q32302" s="24"/>
      <c r="T32302" s="24"/>
      <c r="W32302" s="24"/>
      <c r="Z32302" s="24"/>
      <c r="AC32302" s="24"/>
      <c r="AI32302" s="24"/>
      <c r="AL32302" s="24"/>
      <c r="AO32302" s="24"/>
      <c r="AR32302" s="24"/>
      <c r="AU32302" s="24"/>
    </row>
    <row r="32303">
      <c r="J32303" s="18"/>
      <c r="N32303" s="24"/>
      <c r="Q32303" s="24"/>
      <c r="T32303" s="24"/>
      <c r="W32303" s="24"/>
      <c r="Z32303" s="24"/>
      <c r="AC32303" s="24"/>
      <c r="AI32303" s="24"/>
      <c r="AL32303" s="24"/>
      <c r="AO32303" s="24"/>
      <c r="AR32303" s="24"/>
      <c r="AU32303" s="24"/>
    </row>
    <row r="32304">
      <c r="J32304" s="18"/>
      <c r="N32304" s="24"/>
      <c r="Q32304" s="24"/>
      <c r="T32304" s="24"/>
      <c r="W32304" s="24"/>
      <c r="Z32304" s="24"/>
      <c r="AC32304" s="24"/>
      <c r="AI32304" s="24"/>
      <c r="AL32304" s="24"/>
      <c r="AO32304" s="24"/>
      <c r="AR32304" s="24"/>
      <c r="AU32304" s="24"/>
    </row>
    <row r="32305">
      <c r="J32305" s="18"/>
      <c r="N32305" s="24"/>
      <c r="Q32305" s="24"/>
      <c r="T32305" s="24"/>
      <c r="W32305" s="24"/>
      <c r="Z32305" s="24"/>
      <c r="AC32305" s="24"/>
      <c r="AI32305" s="24"/>
      <c r="AL32305" s="24"/>
      <c r="AO32305" s="24"/>
      <c r="AR32305" s="24"/>
      <c r="AU32305" s="24"/>
    </row>
    <row r="32306">
      <c r="J32306" s="18"/>
      <c r="N32306" s="24"/>
      <c r="Q32306" s="24"/>
      <c r="T32306" s="24"/>
      <c r="W32306" s="24"/>
      <c r="Z32306" s="24"/>
      <c r="AC32306" s="24"/>
      <c r="AI32306" s="24"/>
      <c r="AL32306" s="24"/>
      <c r="AO32306" s="24"/>
      <c r="AR32306" s="24"/>
      <c r="AU32306" s="24"/>
    </row>
    <row r="32307">
      <c r="J32307" s="18"/>
      <c r="N32307" s="24"/>
      <c r="Q32307" s="24"/>
      <c r="T32307" s="24"/>
      <c r="W32307" s="24"/>
      <c r="Z32307" s="24"/>
      <c r="AC32307" s="24"/>
      <c r="AI32307" s="24"/>
      <c r="AL32307" s="24"/>
      <c r="AO32307" s="24"/>
      <c r="AR32307" s="24"/>
      <c r="AU32307" s="24"/>
    </row>
    <row r="32308">
      <c r="J32308" s="18"/>
      <c r="N32308" s="24"/>
      <c r="Q32308" s="24"/>
      <c r="T32308" s="24"/>
      <c r="W32308" s="24"/>
      <c r="Z32308" s="24"/>
      <c r="AC32308" s="24"/>
      <c r="AI32308" s="24"/>
      <c r="AL32308" s="24"/>
      <c r="AO32308" s="24"/>
      <c r="AR32308" s="24"/>
      <c r="AU32308" s="24"/>
    </row>
    <row r="32309">
      <c r="J32309" s="18"/>
      <c r="N32309" s="24"/>
      <c r="Q32309" s="24"/>
      <c r="T32309" s="24"/>
      <c r="W32309" s="24"/>
      <c r="Z32309" s="24"/>
      <c r="AC32309" s="24"/>
      <c r="AI32309" s="24"/>
      <c r="AL32309" s="24"/>
      <c r="AO32309" s="24"/>
      <c r="AR32309" s="24"/>
      <c r="AU32309" s="24"/>
    </row>
    <row r="32310">
      <c r="J32310" s="18"/>
      <c r="N32310" s="24"/>
      <c r="Q32310" s="24"/>
      <c r="T32310" s="24"/>
      <c r="W32310" s="24"/>
      <c r="Z32310" s="24"/>
      <c r="AC32310" s="24"/>
      <c r="AI32310" s="24"/>
      <c r="AL32310" s="24"/>
      <c r="AO32310" s="24"/>
      <c r="AR32310" s="24"/>
      <c r="AU32310" s="24"/>
    </row>
    <row r="32311">
      <c r="J32311" s="18"/>
      <c r="N32311" s="24"/>
      <c r="Q32311" s="24"/>
      <c r="T32311" s="24"/>
      <c r="W32311" s="24"/>
      <c r="Z32311" s="24"/>
      <c r="AC32311" s="24"/>
      <c r="AI32311" s="24"/>
      <c r="AL32311" s="24"/>
      <c r="AO32311" s="24"/>
      <c r="AR32311" s="24"/>
      <c r="AU32311" s="24"/>
    </row>
    <row r="32312">
      <c r="J32312" s="18"/>
      <c r="N32312" s="24"/>
      <c r="Q32312" s="24"/>
      <c r="T32312" s="24"/>
      <c r="W32312" s="24"/>
      <c r="Z32312" s="24"/>
      <c r="AC32312" s="24"/>
      <c r="AI32312" s="24"/>
      <c r="AL32312" s="24"/>
      <c r="AO32312" s="24"/>
      <c r="AR32312" s="24"/>
      <c r="AU32312" s="24"/>
    </row>
    <row r="32313">
      <c r="J32313" s="18"/>
      <c r="N32313" s="24"/>
      <c r="Q32313" s="24"/>
      <c r="T32313" s="24"/>
      <c r="W32313" s="24"/>
      <c r="Z32313" s="24"/>
      <c r="AC32313" s="24"/>
      <c r="AI32313" s="24"/>
      <c r="AL32313" s="24"/>
      <c r="AO32313" s="24"/>
      <c r="AR32313" s="24"/>
      <c r="AU32313" s="24"/>
    </row>
    <row r="32314">
      <c r="J32314" s="18"/>
      <c r="N32314" s="24"/>
      <c r="Q32314" s="24"/>
      <c r="T32314" s="24"/>
      <c r="W32314" s="24"/>
      <c r="Z32314" s="24"/>
      <c r="AC32314" s="24"/>
      <c r="AI32314" s="24"/>
      <c r="AL32314" s="24"/>
      <c r="AO32314" s="24"/>
      <c r="AR32314" s="24"/>
      <c r="AU32314" s="24"/>
    </row>
    <row r="32315">
      <c r="J32315" s="18"/>
      <c r="N32315" s="24"/>
      <c r="Q32315" s="24"/>
      <c r="T32315" s="24"/>
      <c r="W32315" s="24"/>
      <c r="Z32315" s="24"/>
      <c r="AC32315" s="24"/>
      <c r="AI32315" s="24"/>
      <c r="AL32315" s="24"/>
      <c r="AO32315" s="24"/>
      <c r="AR32315" s="24"/>
      <c r="AU32315" s="24"/>
    </row>
    <row r="32316">
      <c r="J32316" s="18"/>
      <c r="N32316" s="24"/>
      <c r="Q32316" s="24"/>
      <c r="T32316" s="24"/>
      <c r="W32316" s="24"/>
      <c r="Z32316" s="24"/>
      <c r="AC32316" s="24"/>
      <c r="AI32316" s="24"/>
      <c r="AL32316" s="24"/>
      <c r="AO32316" s="24"/>
      <c r="AR32316" s="24"/>
      <c r="AU32316" s="24"/>
    </row>
    <row r="32317">
      <c r="J32317" s="18"/>
      <c r="N32317" s="24"/>
      <c r="Q32317" s="24"/>
      <c r="T32317" s="24"/>
      <c r="W32317" s="24"/>
      <c r="Z32317" s="24"/>
      <c r="AC32317" s="24"/>
      <c r="AI32317" s="24"/>
      <c r="AL32317" s="24"/>
      <c r="AO32317" s="24"/>
      <c r="AR32317" s="24"/>
      <c r="AU32317" s="24"/>
    </row>
    <row r="32318">
      <c r="J32318" s="18"/>
      <c r="N32318" s="24"/>
      <c r="Q32318" s="24"/>
      <c r="T32318" s="24"/>
      <c r="W32318" s="24"/>
      <c r="Z32318" s="24"/>
      <c r="AC32318" s="24"/>
      <c r="AI32318" s="24"/>
      <c r="AL32318" s="24"/>
      <c r="AO32318" s="24"/>
      <c r="AR32318" s="24"/>
      <c r="AU32318" s="24"/>
    </row>
    <row r="32319">
      <c r="J32319" s="18"/>
      <c r="N32319" s="24"/>
      <c r="Q32319" s="24"/>
      <c r="T32319" s="24"/>
      <c r="W32319" s="24"/>
      <c r="Z32319" s="24"/>
      <c r="AC32319" s="24"/>
      <c r="AI32319" s="24"/>
      <c r="AL32319" s="24"/>
      <c r="AO32319" s="24"/>
      <c r="AR32319" s="24"/>
      <c r="AU32319" s="24"/>
    </row>
    <row r="32320">
      <c r="J32320" s="18"/>
      <c r="N32320" s="24"/>
      <c r="Q32320" s="24"/>
      <c r="T32320" s="24"/>
      <c r="W32320" s="24"/>
      <c r="Z32320" s="24"/>
      <c r="AC32320" s="24"/>
      <c r="AI32320" s="24"/>
      <c r="AL32320" s="24"/>
      <c r="AO32320" s="24"/>
      <c r="AR32320" s="24"/>
      <c r="AU32320" s="24"/>
    </row>
    <row r="32321">
      <c r="J32321" s="18"/>
      <c r="N32321" s="24"/>
      <c r="Q32321" s="24"/>
      <c r="T32321" s="24"/>
      <c r="W32321" s="24"/>
      <c r="Z32321" s="24"/>
      <c r="AC32321" s="24"/>
      <c r="AI32321" s="24"/>
      <c r="AL32321" s="24"/>
      <c r="AO32321" s="24"/>
      <c r="AR32321" s="24"/>
      <c r="AU32321" s="24"/>
    </row>
    <row r="32322">
      <c r="J32322" s="18"/>
      <c r="N32322" s="24"/>
      <c r="Q32322" s="24"/>
      <c r="T32322" s="24"/>
      <c r="W32322" s="24"/>
      <c r="Z32322" s="24"/>
      <c r="AC32322" s="24"/>
      <c r="AI32322" s="24"/>
      <c r="AL32322" s="24"/>
      <c r="AO32322" s="24"/>
      <c r="AR32322" s="24"/>
      <c r="AU32322" s="24"/>
    </row>
    <row r="32323">
      <c r="J32323" s="18"/>
      <c r="N32323" s="24"/>
      <c r="Q32323" s="24"/>
      <c r="T32323" s="24"/>
      <c r="W32323" s="24"/>
      <c r="Z32323" s="24"/>
      <c r="AC32323" s="24"/>
      <c r="AI32323" s="24"/>
      <c r="AL32323" s="24"/>
      <c r="AO32323" s="24"/>
      <c r="AR32323" s="24"/>
      <c r="AU32323" s="24"/>
    </row>
    <row r="32324">
      <c r="J32324" s="18"/>
      <c r="N32324" s="24"/>
      <c r="Q32324" s="24"/>
      <c r="T32324" s="24"/>
      <c r="W32324" s="24"/>
      <c r="Z32324" s="24"/>
      <c r="AC32324" s="24"/>
      <c r="AI32324" s="24"/>
      <c r="AL32324" s="24"/>
      <c r="AO32324" s="24"/>
      <c r="AR32324" s="24"/>
      <c r="AU32324" s="24"/>
    </row>
    <row r="32325">
      <c r="J32325" s="18"/>
      <c r="N32325" s="24"/>
      <c r="Q32325" s="24"/>
      <c r="T32325" s="24"/>
      <c r="W32325" s="24"/>
      <c r="Z32325" s="24"/>
      <c r="AC32325" s="24"/>
      <c r="AI32325" s="24"/>
      <c r="AL32325" s="24"/>
      <c r="AO32325" s="24"/>
      <c r="AR32325" s="24"/>
      <c r="AU32325" s="24"/>
    </row>
    <row r="32326">
      <c r="J32326" s="18"/>
      <c r="N32326" s="24"/>
      <c r="Q32326" s="24"/>
      <c r="T32326" s="24"/>
      <c r="W32326" s="24"/>
      <c r="Z32326" s="24"/>
      <c r="AC32326" s="24"/>
      <c r="AI32326" s="24"/>
      <c r="AL32326" s="24"/>
      <c r="AO32326" s="24"/>
      <c r="AR32326" s="24"/>
      <c r="AU32326" s="24"/>
    </row>
    <row r="32327">
      <c r="J32327" s="18"/>
      <c r="N32327" s="24"/>
      <c r="Q32327" s="24"/>
      <c r="T32327" s="24"/>
      <c r="W32327" s="24"/>
      <c r="Z32327" s="24"/>
      <c r="AC32327" s="24"/>
      <c r="AI32327" s="24"/>
      <c r="AL32327" s="24"/>
      <c r="AO32327" s="24"/>
      <c r="AR32327" s="24"/>
      <c r="AU32327" s="24"/>
    </row>
    <row r="32328">
      <c r="J32328" s="18"/>
      <c r="N32328" s="24"/>
      <c r="Q32328" s="24"/>
      <c r="T32328" s="24"/>
      <c r="W32328" s="24"/>
      <c r="Z32328" s="24"/>
      <c r="AC32328" s="24"/>
      <c r="AI32328" s="24"/>
      <c r="AL32328" s="24"/>
      <c r="AO32328" s="24"/>
      <c r="AR32328" s="24"/>
      <c r="AU32328" s="24"/>
    </row>
    <row r="32329">
      <c r="J32329" s="18"/>
      <c r="N32329" s="24"/>
      <c r="Q32329" s="24"/>
      <c r="T32329" s="24"/>
      <c r="W32329" s="24"/>
      <c r="Z32329" s="24"/>
      <c r="AC32329" s="24"/>
      <c r="AI32329" s="24"/>
      <c r="AL32329" s="24"/>
      <c r="AO32329" s="24"/>
      <c r="AR32329" s="24"/>
      <c r="AU32329" s="24"/>
    </row>
    <row r="32330">
      <c r="J32330" s="18"/>
      <c r="N32330" s="24"/>
      <c r="Q32330" s="24"/>
      <c r="T32330" s="24"/>
      <c r="W32330" s="24"/>
      <c r="Z32330" s="24"/>
      <c r="AC32330" s="24"/>
      <c r="AI32330" s="24"/>
      <c r="AL32330" s="24"/>
      <c r="AO32330" s="24"/>
      <c r="AR32330" s="24"/>
      <c r="AU32330" s="24"/>
    </row>
    <row r="32331">
      <c r="J32331" s="18"/>
      <c r="N32331" s="24"/>
      <c r="Q32331" s="24"/>
      <c r="T32331" s="24"/>
      <c r="W32331" s="24"/>
      <c r="Z32331" s="24"/>
      <c r="AC32331" s="24"/>
      <c r="AI32331" s="24"/>
      <c r="AL32331" s="24"/>
      <c r="AO32331" s="24"/>
      <c r="AR32331" s="24"/>
      <c r="AU32331" s="24"/>
    </row>
    <row r="32332">
      <c r="J32332" s="18"/>
      <c r="N32332" s="24"/>
      <c r="Q32332" s="24"/>
      <c r="T32332" s="24"/>
      <c r="W32332" s="24"/>
      <c r="Z32332" s="24"/>
      <c r="AC32332" s="24"/>
      <c r="AI32332" s="24"/>
      <c r="AL32332" s="24"/>
      <c r="AO32332" s="24"/>
      <c r="AR32332" s="24"/>
      <c r="AU32332" s="24"/>
    </row>
    <row r="32333">
      <c r="J32333" s="18"/>
      <c r="N32333" s="24"/>
      <c r="Q32333" s="24"/>
      <c r="T32333" s="24"/>
      <c r="W32333" s="24"/>
      <c r="Z32333" s="24"/>
      <c r="AC32333" s="24"/>
      <c r="AI32333" s="24"/>
      <c r="AL32333" s="24"/>
      <c r="AO32333" s="24"/>
      <c r="AR32333" s="24"/>
      <c r="AU32333" s="24"/>
    </row>
    <row r="32334">
      <c r="J32334" s="18"/>
      <c r="N32334" s="24"/>
      <c r="Q32334" s="24"/>
      <c r="T32334" s="24"/>
      <c r="W32334" s="24"/>
      <c r="Z32334" s="24"/>
      <c r="AC32334" s="24"/>
      <c r="AI32334" s="24"/>
      <c r="AL32334" s="24"/>
      <c r="AO32334" s="24"/>
      <c r="AR32334" s="24"/>
      <c r="AU32334" s="24"/>
    </row>
    <row r="32335">
      <c r="J32335" s="18"/>
      <c r="N32335" s="24"/>
      <c r="Q32335" s="24"/>
      <c r="T32335" s="24"/>
      <c r="W32335" s="24"/>
      <c r="Z32335" s="24"/>
      <c r="AC32335" s="24"/>
      <c r="AI32335" s="24"/>
      <c r="AL32335" s="24"/>
      <c r="AO32335" s="24"/>
      <c r="AR32335" s="24"/>
      <c r="AU32335" s="24"/>
    </row>
    <row r="32336">
      <c r="J32336" s="18"/>
      <c r="N32336" s="24"/>
      <c r="Q32336" s="24"/>
      <c r="T32336" s="24"/>
      <c r="W32336" s="24"/>
      <c r="Z32336" s="24"/>
      <c r="AC32336" s="24"/>
      <c r="AI32336" s="24"/>
      <c r="AL32336" s="24"/>
      <c r="AO32336" s="24"/>
      <c r="AR32336" s="24"/>
      <c r="AU32336" s="24"/>
    </row>
    <row r="32337">
      <c r="J32337" s="18"/>
      <c r="N32337" s="24"/>
      <c r="Q32337" s="24"/>
      <c r="T32337" s="24"/>
      <c r="W32337" s="24"/>
      <c r="Z32337" s="24"/>
      <c r="AC32337" s="24"/>
      <c r="AI32337" s="24"/>
      <c r="AL32337" s="24"/>
      <c r="AO32337" s="24"/>
      <c r="AR32337" s="24"/>
      <c r="AU32337" s="24"/>
    </row>
    <row r="32338">
      <c r="J32338" s="18"/>
      <c r="N32338" s="24"/>
      <c r="Q32338" s="24"/>
      <c r="T32338" s="24"/>
      <c r="W32338" s="24"/>
      <c r="Z32338" s="24"/>
      <c r="AC32338" s="24"/>
      <c r="AI32338" s="24"/>
      <c r="AL32338" s="24"/>
      <c r="AO32338" s="24"/>
      <c r="AR32338" s="24"/>
      <c r="AU32338" s="24"/>
    </row>
    <row r="32339">
      <c r="J32339" s="18"/>
      <c r="N32339" s="24"/>
      <c r="Q32339" s="24"/>
      <c r="T32339" s="24"/>
      <c r="W32339" s="24"/>
      <c r="Z32339" s="24"/>
      <c r="AC32339" s="24"/>
      <c r="AI32339" s="24"/>
      <c r="AL32339" s="24"/>
      <c r="AO32339" s="24"/>
      <c r="AR32339" s="24"/>
      <c r="AU32339" s="24"/>
    </row>
    <row r="32340">
      <c r="J32340" s="18"/>
      <c r="N32340" s="24"/>
      <c r="Q32340" s="24"/>
      <c r="T32340" s="24"/>
      <c r="W32340" s="24"/>
      <c r="Z32340" s="24"/>
      <c r="AC32340" s="24"/>
      <c r="AI32340" s="24"/>
      <c r="AL32340" s="24"/>
      <c r="AO32340" s="24"/>
      <c r="AR32340" s="24"/>
      <c r="AU32340" s="24"/>
    </row>
    <row r="32341">
      <c r="J32341" s="18"/>
      <c r="N32341" s="24"/>
      <c r="Q32341" s="24"/>
      <c r="T32341" s="24"/>
      <c r="W32341" s="24"/>
      <c r="Z32341" s="24"/>
      <c r="AC32341" s="24"/>
      <c r="AI32341" s="24"/>
      <c r="AL32341" s="24"/>
      <c r="AO32341" s="24"/>
      <c r="AR32341" s="24"/>
      <c r="AU32341" s="24"/>
    </row>
    <row r="32342">
      <c r="J32342" s="18"/>
      <c r="N32342" s="24"/>
      <c r="Q32342" s="24"/>
      <c r="T32342" s="24"/>
      <c r="W32342" s="24"/>
      <c r="Z32342" s="24"/>
      <c r="AC32342" s="24"/>
      <c r="AI32342" s="24"/>
      <c r="AL32342" s="24"/>
      <c r="AO32342" s="24"/>
      <c r="AR32342" s="24"/>
      <c r="AU32342" s="24"/>
    </row>
    <row r="32343">
      <c r="J32343" s="18"/>
      <c r="N32343" s="24"/>
      <c r="Q32343" s="24"/>
      <c r="T32343" s="24"/>
      <c r="W32343" s="24"/>
      <c r="Z32343" s="24"/>
      <c r="AC32343" s="24"/>
      <c r="AI32343" s="24"/>
      <c r="AL32343" s="24"/>
      <c r="AO32343" s="24"/>
      <c r="AR32343" s="24"/>
      <c r="AU32343" s="24"/>
    </row>
    <row r="32344">
      <c r="J32344" s="18"/>
      <c r="N32344" s="24"/>
      <c r="Q32344" s="24"/>
      <c r="T32344" s="24"/>
      <c r="W32344" s="24"/>
      <c r="Z32344" s="24"/>
      <c r="AC32344" s="24"/>
      <c r="AI32344" s="24"/>
      <c r="AL32344" s="24"/>
      <c r="AO32344" s="24"/>
      <c r="AR32344" s="24"/>
      <c r="AU32344" s="24"/>
    </row>
    <row r="32345">
      <c r="J32345" s="18"/>
      <c r="N32345" s="24"/>
      <c r="Q32345" s="24"/>
      <c r="T32345" s="24"/>
      <c r="W32345" s="24"/>
      <c r="Z32345" s="24"/>
      <c r="AC32345" s="24"/>
      <c r="AI32345" s="24"/>
      <c r="AL32345" s="24"/>
      <c r="AO32345" s="24"/>
      <c r="AR32345" s="24"/>
      <c r="AU32345" s="24"/>
    </row>
    <row r="32346">
      <c r="J32346" s="18"/>
      <c r="N32346" s="24"/>
      <c r="Q32346" s="24"/>
      <c r="T32346" s="24"/>
      <c r="W32346" s="24"/>
      <c r="Z32346" s="24"/>
      <c r="AC32346" s="24"/>
      <c r="AI32346" s="24"/>
      <c r="AL32346" s="24"/>
      <c r="AO32346" s="24"/>
      <c r="AR32346" s="24"/>
      <c r="AU32346" s="24"/>
    </row>
    <row r="32347">
      <c r="J32347" s="18"/>
      <c r="N32347" s="24"/>
      <c r="Q32347" s="24"/>
      <c r="T32347" s="24"/>
      <c r="W32347" s="24"/>
      <c r="Z32347" s="24"/>
      <c r="AC32347" s="24"/>
      <c r="AI32347" s="24"/>
      <c r="AL32347" s="24"/>
      <c r="AO32347" s="24"/>
      <c r="AR32347" s="24"/>
      <c r="AU32347" s="24"/>
    </row>
    <row r="32348">
      <c r="J32348" s="18"/>
      <c r="N32348" s="24"/>
      <c r="Q32348" s="24"/>
      <c r="T32348" s="24"/>
      <c r="W32348" s="24"/>
      <c r="Z32348" s="24"/>
      <c r="AC32348" s="24"/>
      <c r="AI32348" s="24"/>
      <c r="AL32348" s="24"/>
      <c r="AO32348" s="24"/>
      <c r="AR32348" s="24"/>
      <c r="AU32348" s="24"/>
    </row>
    <row r="32349">
      <c r="J32349" s="18"/>
      <c r="N32349" s="24"/>
      <c r="Q32349" s="24"/>
      <c r="T32349" s="24"/>
      <c r="W32349" s="24"/>
      <c r="Z32349" s="24"/>
      <c r="AC32349" s="24"/>
      <c r="AI32349" s="24"/>
      <c r="AL32349" s="24"/>
      <c r="AO32349" s="24"/>
      <c r="AR32349" s="24"/>
      <c r="AU32349" s="24"/>
    </row>
    <row r="32350">
      <c r="J32350" s="18"/>
      <c r="N32350" s="24"/>
      <c r="Q32350" s="24"/>
      <c r="T32350" s="24"/>
      <c r="W32350" s="24"/>
      <c r="Z32350" s="24"/>
      <c r="AC32350" s="24"/>
      <c r="AI32350" s="24"/>
      <c r="AL32350" s="24"/>
      <c r="AO32350" s="24"/>
      <c r="AR32350" s="24"/>
      <c r="AU32350" s="24"/>
    </row>
    <row r="32351">
      <c r="J32351" s="18"/>
      <c r="N32351" s="24"/>
      <c r="Q32351" s="24"/>
      <c r="T32351" s="24"/>
      <c r="W32351" s="24"/>
      <c r="Z32351" s="24"/>
      <c r="AC32351" s="24"/>
      <c r="AI32351" s="24"/>
      <c r="AL32351" s="24"/>
      <c r="AO32351" s="24"/>
      <c r="AR32351" s="24"/>
      <c r="AU32351" s="24"/>
    </row>
    <row r="32352">
      <c r="J32352" s="18"/>
      <c r="N32352" s="24"/>
      <c r="Q32352" s="24"/>
      <c r="T32352" s="24"/>
      <c r="W32352" s="24"/>
      <c r="Z32352" s="24"/>
      <c r="AC32352" s="24"/>
      <c r="AI32352" s="24"/>
      <c r="AL32352" s="24"/>
      <c r="AO32352" s="24"/>
      <c r="AR32352" s="24"/>
      <c r="AU32352" s="24"/>
    </row>
    <row r="32353">
      <c r="J32353" s="18"/>
      <c r="N32353" s="24"/>
      <c r="Q32353" s="24"/>
      <c r="T32353" s="24"/>
      <c r="W32353" s="24"/>
      <c r="Z32353" s="24"/>
      <c r="AC32353" s="24"/>
      <c r="AI32353" s="24"/>
      <c r="AL32353" s="24"/>
      <c r="AO32353" s="24"/>
      <c r="AR32353" s="24"/>
      <c r="AU32353" s="24"/>
    </row>
    <row r="32354">
      <c r="J32354" s="18"/>
      <c r="N32354" s="24"/>
      <c r="Q32354" s="24"/>
      <c r="T32354" s="24"/>
      <c r="W32354" s="24"/>
      <c r="Z32354" s="24"/>
      <c r="AC32354" s="24"/>
      <c r="AI32354" s="24"/>
      <c r="AL32354" s="24"/>
      <c r="AO32354" s="24"/>
      <c r="AR32354" s="24"/>
      <c r="AU32354" s="24"/>
    </row>
    <row r="32355">
      <c r="J32355" s="18"/>
      <c r="N32355" s="24"/>
      <c r="Q32355" s="24"/>
      <c r="T32355" s="24"/>
      <c r="W32355" s="24"/>
      <c r="Z32355" s="24"/>
      <c r="AC32355" s="24"/>
      <c r="AI32355" s="24"/>
      <c r="AL32355" s="24"/>
      <c r="AO32355" s="24"/>
      <c r="AR32355" s="24"/>
      <c r="AU32355" s="24"/>
    </row>
    <row r="32356">
      <c r="J32356" s="18"/>
      <c r="N32356" s="24"/>
      <c r="Q32356" s="24"/>
      <c r="T32356" s="24"/>
      <c r="W32356" s="24"/>
      <c r="Z32356" s="24"/>
      <c r="AC32356" s="24"/>
      <c r="AI32356" s="24"/>
      <c r="AL32356" s="24"/>
      <c r="AO32356" s="24"/>
      <c r="AR32356" s="24"/>
      <c r="AU32356" s="24"/>
    </row>
    <row r="32357">
      <c r="J32357" s="18"/>
      <c r="N32357" s="24"/>
      <c r="Q32357" s="24"/>
      <c r="T32357" s="24"/>
      <c r="W32357" s="24"/>
      <c r="Z32357" s="24"/>
      <c r="AC32357" s="24"/>
      <c r="AI32357" s="24"/>
      <c r="AL32357" s="24"/>
      <c r="AO32357" s="24"/>
      <c r="AR32357" s="24"/>
      <c r="AU32357" s="24"/>
    </row>
    <row r="32358">
      <c r="J32358" s="18"/>
      <c r="N32358" s="24"/>
      <c r="Q32358" s="24"/>
      <c r="T32358" s="24"/>
      <c r="W32358" s="24"/>
      <c r="Z32358" s="24"/>
      <c r="AC32358" s="24"/>
      <c r="AI32358" s="24"/>
      <c r="AL32358" s="24"/>
      <c r="AO32358" s="24"/>
      <c r="AR32358" s="24"/>
      <c r="AU32358" s="24"/>
    </row>
    <row r="32359">
      <c r="J32359" s="18"/>
      <c r="N32359" s="24"/>
      <c r="Q32359" s="24"/>
      <c r="T32359" s="24"/>
      <c r="W32359" s="24"/>
      <c r="Z32359" s="24"/>
      <c r="AC32359" s="24"/>
      <c r="AI32359" s="24"/>
      <c r="AL32359" s="24"/>
      <c r="AO32359" s="24"/>
      <c r="AR32359" s="24"/>
      <c r="AU32359" s="24"/>
    </row>
    <row r="32360">
      <c r="J32360" s="18"/>
      <c r="N32360" s="24"/>
      <c r="Q32360" s="24"/>
      <c r="T32360" s="24"/>
      <c r="W32360" s="24"/>
      <c r="Z32360" s="24"/>
      <c r="AC32360" s="24"/>
      <c r="AI32360" s="24"/>
      <c r="AL32360" s="24"/>
      <c r="AO32360" s="24"/>
      <c r="AR32360" s="24"/>
      <c r="AU32360" s="24"/>
    </row>
    <row r="32361">
      <c r="J32361" s="18"/>
      <c r="N32361" s="24"/>
      <c r="Q32361" s="24"/>
      <c r="T32361" s="24"/>
      <c r="W32361" s="24"/>
      <c r="Z32361" s="24"/>
      <c r="AC32361" s="24"/>
      <c r="AI32361" s="24"/>
      <c r="AL32361" s="24"/>
      <c r="AO32361" s="24"/>
      <c r="AR32361" s="24"/>
      <c r="AU32361" s="24"/>
    </row>
    <row r="32362">
      <c r="J32362" s="18"/>
      <c r="N32362" s="24"/>
      <c r="Q32362" s="24"/>
      <c r="T32362" s="24"/>
      <c r="W32362" s="24"/>
      <c r="Z32362" s="24"/>
      <c r="AC32362" s="24"/>
      <c r="AI32362" s="24"/>
      <c r="AL32362" s="24"/>
      <c r="AO32362" s="24"/>
      <c r="AR32362" s="24"/>
      <c r="AU32362" s="24"/>
    </row>
    <row r="32363">
      <c r="J32363" s="18"/>
      <c r="N32363" s="24"/>
      <c r="Q32363" s="24"/>
      <c r="T32363" s="24"/>
      <c r="W32363" s="24"/>
      <c r="Z32363" s="24"/>
      <c r="AC32363" s="24"/>
      <c r="AI32363" s="24"/>
      <c r="AL32363" s="24"/>
      <c r="AO32363" s="24"/>
      <c r="AR32363" s="24"/>
      <c r="AU32363" s="24"/>
    </row>
    <row r="32364">
      <c r="J32364" s="18"/>
      <c r="N32364" s="24"/>
      <c r="Q32364" s="24"/>
      <c r="T32364" s="24"/>
      <c r="W32364" s="24"/>
      <c r="Z32364" s="24"/>
      <c r="AC32364" s="24"/>
      <c r="AI32364" s="24"/>
      <c r="AL32364" s="24"/>
      <c r="AO32364" s="24"/>
      <c r="AR32364" s="24"/>
      <c r="AU32364" s="24"/>
    </row>
    <row r="32365">
      <c r="J32365" s="18"/>
      <c r="N32365" s="24"/>
      <c r="Q32365" s="24"/>
      <c r="T32365" s="24"/>
      <c r="W32365" s="24"/>
      <c r="Z32365" s="24"/>
      <c r="AC32365" s="24"/>
      <c r="AI32365" s="24"/>
      <c r="AL32365" s="24"/>
      <c r="AO32365" s="24"/>
      <c r="AR32365" s="24"/>
      <c r="AU32365" s="24"/>
    </row>
    <row r="32366">
      <c r="J32366" s="18"/>
      <c r="N32366" s="24"/>
      <c r="Q32366" s="24"/>
      <c r="T32366" s="24"/>
      <c r="W32366" s="24"/>
      <c r="Z32366" s="24"/>
      <c r="AC32366" s="24"/>
      <c r="AI32366" s="24"/>
      <c r="AL32366" s="24"/>
      <c r="AO32366" s="24"/>
      <c r="AR32366" s="24"/>
      <c r="AU32366" s="24"/>
    </row>
    <row r="32367">
      <c r="J32367" s="18"/>
      <c r="N32367" s="24"/>
      <c r="Q32367" s="24"/>
      <c r="T32367" s="24"/>
      <c r="W32367" s="24"/>
      <c r="Z32367" s="24"/>
      <c r="AC32367" s="24"/>
      <c r="AI32367" s="24"/>
      <c r="AL32367" s="24"/>
      <c r="AO32367" s="24"/>
      <c r="AR32367" s="24"/>
      <c r="AU32367" s="24"/>
    </row>
    <row r="32368">
      <c r="J32368" s="18"/>
      <c r="N32368" s="24"/>
      <c r="Q32368" s="24"/>
      <c r="T32368" s="24"/>
      <c r="W32368" s="24"/>
      <c r="Z32368" s="24"/>
      <c r="AC32368" s="24"/>
      <c r="AI32368" s="24"/>
      <c r="AL32368" s="24"/>
      <c r="AO32368" s="24"/>
      <c r="AR32368" s="24"/>
      <c r="AU32368" s="24"/>
    </row>
    <row r="32369">
      <c r="J32369" s="18"/>
      <c r="N32369" s="24"/>
      <c r="Q32369" s="24"/>
      <c r="T32369" s="24"/>
      <c r="W32369" s="24"/>
      <c r="Z32369" s="24"/>
      <c r="AC32369" s="24"/>
      <c r="AI32369" s="24"/>
      <c r="AL32369" s="24"/>
      <c r="AO32369" s="24"/>
      <c r="AR32369" s="24"/>
      <c r="AU32369" s="24"/>
    </row>
    <row r="32370">
      <c r="J32370" s="18"/>
      <c r="N32370" s="24"/>
      <c r="Q32370" s="24"/>
      <c r="T32370" s="24"/>
      <c r="W32370" s="24"/>
      <c r="Z32370" s="24"/>
      <c r="AC32370" s="24"/>
      <c r="AI32370" s="24"/>
      <c r="AL32370" s="24"/>
      <c r="AO32370" s="24"/>
      <c r="AR32370" s="24"/>
      <c r="AU32370" s="24"/>
    </row>
    <row r="32371">
      <c r="J32371" s="18"/>
      <c r="N32371" s="24"/>
      <c r="Q32371" s="24"/>
      <c r="T32371" s="24"/>
      <c r="W32371" s="24"/>
      <c r="Z32371" s="24"/>
      <c r="AC32371" s="24"/>
      <c r="AI32371" s="24"/>
      <c r="AL32371" s="24"/>
      <c r="AO32371" s="24"/>
      <c r="AR32371" s="24"/>
      <c r="AU32371" s="24"/>
    </row>
    <row r="32372">
      <c r="J32372" s="18"/>
      <c r="N32372" s="24"/>
      <c r="Q32372" s="24"/>
      <c r="T32372" s="24"/>
      <c r="W32372" s="24"/>
      <c r="Z32372" s="24"/>
      <c r="AC32372" s="24"/>
      <c r="AI32372" s="24"/>
      <c r="AL32372" s="24"/>
      <c r="AO32372" s="24"/>
      <c r="AR32372" s="24"/>
      <c r="AU32372" s="24"/>
    </row>
    <row r="32373">
      <c r="J32373" s="18"/>
      <c r="N32373" s="24"/>
      <c r="Q32373" s="24"/>
      <c r="T32373" s="24"/>
      <c r="W32373" s="24"/>
      <c r="Z32373" s="24"/>
      <c r="AC32373" s="24"/>
      <c r="AI32373" s="24"/>
      <c r="AL32373" s="24"/>
      <c r="AO32373" s="24"/>
      <c r="AR32373" s="24"/>
      <c r="AU32373" s="24"/>
    </row>
    <row r="32374">
      <c r="J32374" s="18"/>
      <c r="N32374" s="24"/>
      <c r="Q32374" s="24"/>
      <c r="T32374" s="24"/>
      <c r="W32374" s="24"/>
      <c r="Z32374" s="24"/>
      <c r="AC32374" s="24"/>
      <c r="AI32374" s="24"/>
      <c r="AL32374" s="24"/>
      <c r="AO32374" s="24"/>
      <c r="AR32374" s="24"/>
      <c r="AU32374" s="24"/>
    </row>
    <row r="32375">
      <c r="J32375" s="18"/>
      <c r="N32375" s="24"/>
      <c r="Q32375" s="24"/>
      <c r="T32375" s="24"/>
      <c r="W32375" s="24"/>
      <c r="Z32375" s="24"/>
      <c r="AC32375" s="24"/>
      <c r="AI32375" s="24"/>
      <c r="AL32375" s="24"/>
      <c r="AO32375" s="24"/>
      <c r="AR32375" s="24"/>
      <c r="AU32375" s="24"/>
    </row>
    <row r="32376">
      <c r="J32376" s="18"/>
      <c r="N32376" s="24"/>
      <c r="Q32376" s="24"/>
      <c r="T32376" s="24"/>
      <c r="W32376" s="24"/>
      <c r="Z32376" s="24"/>
      <c r="AC32376" s="24"/>
      <c r="AI32376" s="24"/>
      <c r="AL32376" s="24"/>
      <c r="AO32376" s="24"/>
      <c r="AR32376" s="24"/>
      <c r="AU32376" s="24"/>
    </row>
    <row r="32377">
      <c r="J32377" s="18"/>
      <c r="N32377" s="24"/>
      <c r="Q32377" s="24"/>
      <c r="T32377" s="24"/>
      <c r="W32377" s="24"/>
      <c r="Z32377" s="24"/>
      <c r="AC32377" s="24"/>
      <c r="AI32377" s="24"/>
      <c r="AL32377" s="24"/>
      <c r="AO32377" s="24"/>
      <c r="AR32377" s="24"/>
      <c r="AU32377" s="24"/>
    </row>
    <row r="32378">
      <c r="J32378" s="18"/>
      <c r="N32378" s="24"/>
      <c r="Q32378" s="24"/>
      <c r="T32378" s="24"/>
      <c r="W32378" s="24"/>
      <c r="Z32378" s="24"/>
      <c r="AC32378" s="24"/>
      <c r="AI32378" s="24"/>
      <c r="AL32378" s="24"/>
      <c r="AO32378" s="24"/>
      <c r="AR32378" s="24"/>
      <c r="AU32378" s="24"/>
    </row>
    <row r="32379">
      <c r="J32379" s="18"/>
      <c r="N32379" s="24"/>
      <c r="Q32379" s="24"/>
      <c r="T32379" s="24"/>
      <c r="W32379" s="24"/>
      <c r="Z32379" s="24"/>
      <c r="AC32379" s="24"/>
      <c r="AI32379" s="24"/>
      <c r="AL32379" s="24"/>
      <c r="AO32379" s="24"/>
      <c r="AR32379" s="24"/>
      <c r="AU32379" s="24"/>
    </row>
    <row r="32380">
      <c r="J32380" s="18"/>
      <c r="N32380" s="24"/>
      <c r="Q32380" s="24"/>
      <c r="T32380" s="24"/>
      <c r="W32380" s="24"/>
      <c r="Z32380" s="24"/>
      <c r="AC32380" s="24"/>
      <c r="AI32380" s="24"/>
      <c r="AL32380" s="24"/>
      <c r="AO32380" s="24"/>
      <c r="AR32380" s="24"/>
      <c r="AU32380" s="24"/>
    </row>
    <row r="32381">
      <c r="J32381" s="18"/>
      <c r="N32381" s="24"/>
      <c r="Q32381" s="24"/>
      <c r="T32381" s="24"/>
      <c r="W32381" s="24"/>
      <c r="Z32381" s="24"/>
      <c r="AC32381" s="24"/>
      <c r="AI32381" s="24"/>
      <c r="AL32381" s="24"/>
      <c r="AO32381" s="24"/>
      <c r="AR32381" s="24"/>
      <c r="AU32381" s="24"/>
    </row>
    <row r="32382">
      <c r="J32382" s="18"/>
      <c r="N32382" s="24"/>
      <c r="Q32382" s="24"/>
      <c r="T32382" s="24"/>
      <c r="W32382" s="24"/>
      <c r="Z32382" s="24"/>
      <c r="AC32382" s="24"/>
      <c r="AI32382" s="24"/>
      <c r="AL32382" s="24"/>
      <c r="AO32382" s="24"/>
      <c r="AR32382" s="24"/>
      <c r="AU32382" s="24"/>
    </row>
    <row r="32383">
      <c r="J32383" s="18"/>
      <c r="N32383" s="24"/>
      <c r="Q32383" s="24"/>
      <c r="T32383" s="24"/>
      <c r="W32383" s="24"/>
      <c r="Z32383" s="24"/>
      <c r="AC32383" s="24"/>
      <c r="AI32383" s="24"/>
      <c r="AL32383" s="24"/>
      <c r="AO32383" s="24"/>
      <c r="AR32383" s="24"/>
      <c r="AU32383" s="24"/>
    </row>
    <row r="32384">
      <c r="J32384" s="18"/>
      <c r="N32384" s="24"/>
      <c r="Q32384" s="24"/>
      <c r="T32384" s="24"/>
      <c r="W32384" s="24"/>
      <c r="Z32384" s="24"/>
      <c r="AC32384" s="24"/>
      <c r="AI32384" s="24"/>
      <c r="AL32384" s="24"/>
      <c r="AO32384" s="24"/>
      <c r="AR32384" s="24"/>
      <c r="AU32384" s="24"/>
    </row>
    <row r="32385">
      <c r="J32385" s="18"/>
      <c r="N32385" s="24"/>
      <c r="Q32385" s="24"/>
      <c r="T32385" s="24"/>
      <c r="W32385" s="24"/>
      <c r="Z32385" s="24"/>
      <c r="AC32385" s="24"/>
      <c r="AI32385" s="24"/>
      <c r="AL32385" s="24"/>
      <c r="AO32385" s="24"/>
      <c r="AR32385" s="24"/>
      <c r="AU32385" s="24"/>
    </row>
    <row r="32386">
      <c r="J32386" s="18"/>
      <c r="N32386" s="24"/>
      <c r="Q32386" s="24"/>
      <c r="T32386" s="24"/>
      <c r="W32386" s="24"/>
      <c r="Z32386" s="24"/>
      <c r="AC32386" s="24"/>
      <c r="AI32386" s="24"/>
      <c r="AL32386" s="24"/>
      <c r="AO32386" s="24"/>
      <c r="AR32386" s="24"/>
      <c r="AU32386" s="24"/>
    </row>
    <row r="32387">
      <c r="J32387" s="18"/>
      <c r="N32387" s="24"/>
      <c r="Q32387" s="24"/>
      <c r="T32387" s="24"/>
      <c r="W32387" s="24"/>
      <c r="Z32387" s="24"/>
      <c r="AC32387" s="24"/>
      <c r="AI32387" s="24"/>
      <c r="AL32387" s="24"/>
      <c r="AO32387" s="24"/>
      <c r="AR32387" s="24"/>
      <c r="AU32387" s="24"/>
    </row>
    <row r="32388">
      <c r="J32388" s="18"/>
      <c r="N32388" s="24"/>
      <c r="Q32388" s="24"/>
      <c r="T32388" s="24"/>
      <c r="W32388" s="24"/>
      <c r="Z32388" s="24"/>
      <c r="AC32388" s="24"/>
      <c r="AI32388" s="24"/>
      <c r="AL32388" s="24"/>
      <c r="AO32388" s="24"/>
      <c r="AR32388" s="24"/>
      <c r="AU32388" s="24"/>
    </row>
    <row r="32389">
      <c r="J32389" s="18"/>
      <c r="N32389" s="24"/>
      <c r="Q32389" s="24"/>
      <c r="T32389" s="24"/>
      <c r="W32389" s="24"/>
      <c r="Z32389" s="24"/>
      <c r="AC32389" s="24"/>
      <c r="AI32389" s="24"/>
      <c r="AL32389" s="24"/>
      <c r="AO32389" s="24"/>
      <c r="AR32389" s="24"/>
      <c r="AU32389" s="24"/>
    </row>
    <row r="32390">
      <c r="J32390" s="18"/>
      <c r="N32390" s="24"/>
      <c r="Q32390" s="24"/>
      <c r="T32390" s="24"/>
      <c r="W32390" s="24"/>
      <c r="Z32390" s="24"/>
      <c r="AC32390" s="24"/>
      <c r="AI32390" s="24"/>
      <c r="AL32390" s="24"/>
      <c r="AO32390" s="24"/>
      <c r="AR32390" s="24"/>
      <c r="AU32390" s="24"/>
    </row>
    <row r="32391">
      <c r="J32391" s="18"/>
      <c r="N32391" s="24"/>
      <c r="Q32391" s="24"/>
      <c r="T32391" s="24"/>
      <c r="W32391" s="24"/>
      <c r="Z32391" s="24"/>
      <c r="AC32391" s="24"/>
      <c r="AI32391" s="24"/>
      <c r="AL32391" s="24"/>
      <c r="AO32391" s="24"/>
      <c r="AR32391" s="24"/>
      <c r="AU32391" s="24"/>
    </row>
    <row r="32392">
      <c r="J32392" s="18"/>
      <c r="N32392" s="24"/>
      <c r="Q32392" s="24"/>
      <c r="T32392" s="24"/>
      <c r="W32392" s="24"/>
      <c r="Z32392" s="24"/>
      <c r="AC32392" s="24"/>
      <c r="AI32392" s="24"/>
      <c r="AL32392" s="24"/>
      <c r="AO32392" s="24"/>
      <c r="AR32392" s="24"/>
      <c r="AU32392" s="24"/>
    </row>
    <row r="32393">
      <c r="J32393" s="18"/>
      <c r="N32393" s="24"/>
      <c r="Q32393" s="24"/>
      <c r="T32393" s="24"/>
      <c r="W32393" s="24"/>
      <c r="Z32393" s="24"/>
      <c r="AC32393" s="24"/>
      <c r="AI32393" s="24"/>
      <c r="AL32393" s="24"/>
      <c r="AO32393" s="24"/>
      <c r="AR32393" s="24"/>
      <c r="AU32393" s="24"/>
    </row>
    <row r="32394">
      <c r="J32394" s="18"/>
      <c r="N32394" s="24"/>
      <c r="Q32394" s="24"/>
      <c r="T32394" s="24"/>
      <c r="W32394" s="24"/>
      <c r="Z32394" s="24"/>
      <c r="AC32394" s="24"/>
      <c r="AI32394" s="24"/>
      <c r="AL32394" s="24"/>
      <c r="AO32394" s="24"/>
      <c r="AR32394" s="24"/>
      <c r="AU32394" s="24"/>
    </row>
    <row r="32395">
      <c r="J32395" s="18"/>
      <c r="N32395" s="24"/>
      <c r="Q32395" s="24"/>
      <c r="T32395" s="24"/>
      <c r="W32395" s="24"/>
      <c r="Z32395" s="24"/>
      <c r="AC32395" s="24"/>
      <c r="AI32395" s="24"/>
      <c r="AL32395" s="24"/>
      <c r="AO32395" s="24"/>
      <c r="AR32395" s="24"/>
      <c r="AU32395" s="24"/>
    </row>
    <row r="32396">
      <c r="J32396" s="18"/>
      <c r="N32396" s="24"/>
      <c r="Q32396" s="24"/>
      <c r="T32396" s="24"/>
      <c r="W32396" s="24"/>
      <c r="Z32396" s="24"/>
      <c r="AC32396" s="24"/>
      <c r="AI32396" s="24"/>
      <c r="AL32396" s="24"/>
      <c r="AO32396" s="24"/>
      <c r="AR32396" s="24"/>
      <c r="AU32396" s="24"/>
    </row>
    <row r="32397">
      <c r="J32397" s="18"/>
      <c r="N32397" s="24"/>
      <c r="Q32397" s="24"/>
      <c r="T32397" s="24"/>
      <c r="W32397" s="24"/>
      <c r="Z32397" s="24"/>
      <c r="AC32397" s="24"/>
      <c r="AI32397" s="24"/>
      <c r="AL32397" s="24"/>
      <c r="AO32397" s="24"/>
      <c r="AR32397" s="24"/>
      <c r="AU32397" s="24"/>
    </row>
    <row r="32398">
      <c r="J32398" s="18"/>
      <c r="N32398" s="24"/>
      <c r="Q32398" s="24"/>
      <c r="T32398" s="24"/>
      <c r="W32398" s="24"/>
      <c r="Z32398" s="24"/>
      <c r="AC32398" s="24"/>
      <c r="AI32398" s="24"/>
      <c r="AL32398" s="24"/>
      <c r="AO32398" s="24"/>
      <c r="AR32398" s="24"/>
      <c r="AU32398" s="24"/>
    </row>
    <row r="32399">
      <c r="J32399" s="18"/>
      <c r="N32399" s="24"/>
      <c r="Q32399" s="24"/>
      <c r="T32399" s="24"/>
      <c r="W32399" s="24"/>
      <c r="Z32399" s="24"/>
      <c r="AC32399" s="24"/>
      <c r="AI32399" s="24"/>
      <c r="AL32399" s="24"/>
      <c r="AO32399" s="24"/>
      <c r="AR32399" s="24"/>
      <c r="AU32399" s="24"/>
    </row>
    <row r="32400">
      <c r="J32400" s="18"/>
      <c r="N32400" s="24"/>
      <c r="Q32400" s="24"/>
      <c r="T32400" s="24"/>
      <c r="W32400" s="24"/>
      <c r="Z32400" s="24"/>
      <c r="AC32400" s="24"/>
      <c r="AI32400" s="24"/>
      <c r="AL32400" s="24"/>
      <c r="AO32400" s="24"/>
      <c r="AR32400" s="24"/>
      <c r="AU32400" s="24"/>
    </row>
    <row r="32401">
      <c r="J32401" s="18"/>
      <c r="N32401" s="24"/>
      <c r="Q32401" s="24"/>
      <c r="T32401" s="24"/>
      <c r="W32401" s="24"/>
      <c r="Z32401" s="24"/>
      <c r="AC32401" s="24"/>
      <c r="AI32401" s="24"/>
      <c r="AL32401" s="24"/>
      <c r="AO32401" s="24"/>
      <c r="AR32401" s="24"/>
      <c r="AU32401" s="24"/>
    </row>
    <row r="32402">
      <c r="J32402" s="18"/>
      <c r="N32402" s="24"/>
      <c r="Q32402" s="24"/>
      <c r="T32402" s="24"/>
      <c r="W32402" s="24"/>
      <c r="Z32402" s="24"/>
      <c r="AC32402" s="24"/>
      <c r="AI32402" s="24"/>
      <c r="AL32402" s="24"/>
      <c r="AO32402" s="24"/>
      <c r="AR32402" s="24"/>
      <c r="AU32402" s="24"/>
    </row>
    <row r="32403">
      <c r="J32403" s="18"/>
      <c r="N32403" s="24"/>
      <c r="Q32403" s="24"/>
      <c r="T32403" s="24"/>
      <c r="W32403" s="24"/>
      <c r="Z32403" s="24"/>
      <c r="AC32403" s="24"/>
      <c r="AI32403" s="24"/>
      <c r="AL32403" s="24"/>
      <c r="AO32403" s="24"/>
      <c r="AR32403" s="24"/>
      <c r="AU32403" s="24"/>
    </row>
    <row r="32404">
      <c r="J32404" s="18"/>
      <c r="N32404" s="24"/>
      <c r="Q32404" s="24"/>
      <c r="T32404" s="24"/>
      <c r="W32404" s="24"/>
      <c r="Z32404" s="24"/>
      <c r="AC32404" s="24"/>
      <c r="AI32404" s="24"/>
      <c r="AL32404" s="24"/>
      <c r="AO32404" s="24"/>
      <c r="AR32404" s="24"/>
      <c r="AU32404" s="24"/>
    </row>
    <row r="32405">
      <c r="J32405" s="18"/>
      <c r="N32405" s="24"/>
      <c r="Q32405" s="24"/>
      <c r="T32405" s="24"/>
      <c r="W32405" s="24"/>
      <c r="Z32405" s="24"/>
      <c r="AC32405" s="24"/>
      <c r="AI32405" s="24"/>
      <c r="AL32405" s="24"/>
      <c r="AO32405" s="24"/>
      <c r="AR32405" s="24"/>
      <c r="AU32405" s="24"/>
    </row>
    <row r="32406">
      <c r="J32406" s="18"/>
      <c r="N32406" s="24"/>
      <c r="Q32406" s="24"/>
      <c r="T32406" s="24"/>
      <c r="W32406" s="24"/>
      <c r="Z32406" s="24"/>
      <c r="AC32406" s="24"/>
      <c r="AI32406" s="24"/>
      <c r="AL32406" s="24"/>
      <c r="AO32406" s="24"/>
      <c r="AR32406" s="24"/>
      <c r="AU32406" s="24"/>
    </row>
    <row r="32407">
      <c r="J32407" s="18"/>
      <c r="N32407" s="24"/>
      <c r="Q32407" s="24"/>
      <c r="T32407" s="24"/>
      <c r="W32407" s="24"/>
      <c r="Z32407" s="24"/>
      <c r="AC32407" s="24"/>
      <c r="AI32407" s="24"/>
      <c r="AL32407" s="24"/>
      <c r="AO32407" s="24"/>
      <c r="AR32407" s="24"/>
      <c r="AU32407" s="24"/>
    </row>
    <row r="32408">
      <c r="J32408" s="18"/>
      <c r="N32408" s="24"/>
      <c r="Q32408" s="24"/>
      <c r="T32408" s="24"/>
      <c r="W32408" s="24"/>
      <c r="Z32408" s="24"/>
      <c r="AC32408" s="24"/>
      <c r="AI32408" s="24"/>
      <c r="AL32408" s="24"/>
      <c r="AO32408" s="24"/>
      <c r="AR32408" s="24"/>
      <c r="AU32408" s="24"/>
    </row>
    <row r="32409">
      <c r="J32409" s="18"/>
      <c r="N32409" s="24"/>
      <c r="Q32409" s="24"/>
      <c r="T32409" s="24"/>
      <c r="W32409" s="24"/>
      <c r="Z32409" s="24"/>
      <c r="AC32409" s="24"/>
      <c r="AI32409" s="24"/>
      <c r="AL32409" s="24"/>
      <c r="AO32409" s="24"/>
      <c r="AR32409" s="24"/>
      <c r="AU32409" s="24"/>
    </row>
    <row r="32410">
      <c r="J32410" s="18"/>
      <c r="N32410" s="24"/>
      <c r="Q32410" s="24"/>
      <c r="T32410" s="24"/>
      <c r="W32410" s="24"/>
      <c r="Z32410" s="24"/>
      <c r="AC32410" s="24"/>
      <c r="AI32410" s="24"/>
      <c r="AL32410" s="24"/>
      <c r="AO32410" s="24"/>
      <c r="AR32410" s="24"/>
      <c r="AU32410" s="24"/>
    </row>
    <row r="32411">
      <c r="J32411" s="18"/>
      <c r="N32411" s="24"/>
      <c r="Q32411" s="24"/>
      <c r="T32411" s="24"/>
      <c r="W32411" s="24"/>
      <c r="Z32411" s="24"/>
      <c r="AC32411" s="24"/>
      <c r="AI32411" s="24"/>
      <c r="AL32411" s="24"/>
      <c r="AO32411" s="24"/>
      <c r="AR32411" s="24"/>
      <c r="AU32411" s="24"/>
    </row>
    <row r="32412">
      <c r="J32412" s="18"/>
      <c r="N32412" s="24"/>
      <c r="Q32412" s="24"/>
      <c r="T32412" s="24"/>
      <c r="W32412" s="24"/>
      <c r="Z32412" s="24"/>
      <c r="AC32412" s="24"/>
      <c r="AI32412" s="24"/>
      <c r="AL32412" s="24"/>
      <c r="AO32412" s="24"/>
      <c r="AR32412" s="24"/>
      <c r="AU32412" s="24"/>
    </row>
    <row r="32413">
      <c r="J32413" s="18"/>
      <c r="N32413" s="24"/>
      <c r="Q32413" s="24"/>
      <c r="T32413" s="24"/>
      <c r="W32413" s="24"/>
      <c r="Z32413" s="24"/>
      <c r="AC32413" s="24"/>
      <c r="AI32413" s="24"/>
      <c r="AL32413" s="24"/>
      <c r="AO32413" s="24"/>
      <c r="AR32413" s="24"/>
      <c r="AU32413" s="24"/>
    </row>
    <row r="32414">
      <c r="J32414" s="18"/>
      <c r="N32414" s="24"/>
      <c r="Q32414" s="24"/>
      <c r="T32414" s="24"/>
      <c r="W32414" s="24"/>
      <c r="Z32414" s="24"/>
      <c r="AC32414" s="24"/>
      <c r="AI32414" s="24"/>
      <c r="AL32414" s="24"/>
      <c r="AO32414" s="24"/>
      <c r="AR32414" s="24"/>
      <c r="AU32414" s="24"/>
    </row>
    <row r="32415">
      <c r="J32415" s="18"/>
      <c r="N32415" s="24"/>
      <c r="Q32415" s="24"/>
      <c r="T32415" s="24"/>
      <c r="W32415" s="24"/>
      <c r="Z32415" s="24"/>
      <c r="AC32415" s="24"/>
      <c r="AI32415" s="24"/>
      <c r="AL32415" s="24"/>
      <c r="AO32415" s="24"/>
      <c r="AR32415" s="24"/>
      <c r="AU32415" s="24"/>
    </row>
    <row r="32416">
      <c r="J32416" s="18"/>
      <c r="N32416" s="24"/>
      <c r="Q32416" s="24"/>
      <c r="T32416" s="24"/>
      <c r="W32416" s="24"/>
      <c r="Z32416" s="24"/>
      <c r="AC32416" s="24"/>
      <c r="AI32416" s="24"/>
      <c r="AL32416" s="24"/>
      <c r="AO32416" s="24"/>
      <c r="AR32416" s="24"/>
      <c r="AU32416" s="24"/>
    </row>
    <row r="32417">
      <c r="J32417" s="18"/>
      <c r="N32417" s="24"/>
      <c r="Q32417" s="24"/>
      <c r="T32417" s="24"/>
      <c r="W32417" s="24"/>
      <c r="Z32417" s="24"/>
      <c r="AC32417" s="24"/>
      <c r="AI32417" s="24"/>
      <c r="AL32417" s="24"/>
      <c r="AO32417" s="24"/>
      <c r="AR32417" s="24"/>
      <c r="AU32417" s="24"/>
    </row>
    <row r="32418">
      <c r="J32418" s="18"/>
      <c r="N32418" s="24"/>
      <c r="Q32418" s="24"/>
      <c r="T32418" s="24"/>
      <c r="W32418" s="24"/>
      <c r="Z32418" s="24"/>
      <c r="AC32418" s="24"/>
      <c r="AI32418" s="24"/>
      <c r="AL32418" s="24"/>
      <c r="AO32418" s="24"/>
      <c r="AR32418" s="24"/>
      <c r="AU32418" s="24"/>
    </row>
    <row r="32419">
      <c r="J32419" s="18"/>
      <c r="N32419" s="24"/>
      <c r="Q32419" s="24"/>
      <c r="T32419" s="24"/>
      <c r="W32419" s="24"/>
      <c r="Z32419" s="24"/>
      <c r="AC32419" s="24"/>
      <c r="AI32419" s="24"/>
      <c r="AL32419" s="24"/>
      <c r="AO32419" s="24"/>
      <c r="AR32419" s="24"/>
      <c r="AU32419" s="24"/>
    </row>
    <row r="32420">
      <c r="J32420" s="18"/>
      <c r="N32420" s="24"/>
      <c r="Q32420" s="24"/>
      <c r="T32420" s="24"/>
      <c r="W32420" s="24"/>
      <c r="Z32420" s="24"/>
      <c r="AC32420" s="24"/>
      <c r="AI32420" s="24"/>
      <c r="AL32420" s="24"/>
      <c r="AO32420" s="24"/>
      <c r="AR32420" s="24"/>
      <c r="AU32420" s="24"/>
    </row>
    <row r="32421">
      <c r="J32421" s="18"/>
      <c r="N32421" s="24"/>
      <c r="Q32421" s="24"/>
      <c r="T32421" s="24"/>
      <c r="W32421" s="24"/>
      <c r="Z32421" s="24"/>
      <c r="AC32421" s="24"/>
      <c r="AI32421" s="24"/>
      <c r="AL32421" s="24"/>
      <c r="AO32421" s="24"/>
      <c r="AR32421" s="24"/>
      <c r="AU32421" s="24"/>
    </row>
    <row r="32422">
      <c r="J32422" s="18"/>
      <c r="N32422" s="24"/>
      <c r="Q32422" s="24"/>
      <c r="T32422" s="24"/>
      <c r="W32422" s="24"/>
      <c r="Z32422" s="24"/>
      <c r="AC32422" s="24"/>
      <c r="AI32422" s="24"/>
      <c r="AL32422" s="24"/>
      <c r="AO32422" s="24"/>
      <c r="AR32422" s="24"/>
      <c r="AU32422" s="24"/>
    </row>
    <row r="32423">
      <c r="J32423" s="18"/>
      <c r="N32423" s="24"/>
      <c r="Q32423" s="24"/>
      <c r="T32423" s="24"/>
      <c r="W32423" s="24"/>
      <c r="Z32423" s="24"/>
      <c r="AC32423" s="24"/>
      <c r="AI32423" s="24"/>
      <c r="AL32423" s="24"/>
      <c r="AO32423" s="24"/>
      <c r="AR32423" s="24"/>
      <c r="AU32423" s="24"/>
    </row>
    <row r="32424">
      <c r="J32424" s="18"/>
      <c r="N32424" s="24"/>
      <c r="Q32424" s="24"/>
      <c r="T32424" s="24"/>
      <c r="W32424" s="24"/>
      <c r="Z32424" s="24"/>
      <c r="AC32424" s="24"/>
      <c r="AI32424" s="24"/>
      <c r="AL32424" s="24"/>
      <c r="AO32424" s="24"/>
      <c r="AR32424" s="24"/>
      <c r="AU32424" s="24"/>
    </row>
    <row r="32425">
      <c r="J32425" s="18"/>
      <c r="N32425" s="24"/>
      <c r="Q32425" s="24"/>
      <c r="T32425" s="24"/>
      <c r="W32425" s="24"/>
      <c r="Z32425" s="24"/>
      <c r="AC32425" s="24"/>
      <c r="AI32425" s="24"/>
      <c r="AL32425" s="24"/>
      <c r="AO32425" s="24"/>
      <c r="AR32425" s="24"/>
      <c r="AU32425" s="24"/>
    </row>
    <row r="32426">
      <c r="J32426" s="18"/>
      <c r="N32426" s="24"/>
      <c r="Q32426" s="24"/>
      <c r="T32426" s="24"/>
      <c r="W32426" s="24"/>
      <c r="Z32426" s="24"/>
      <c r="AC32426" s="24"/>
      <c r="AI32426" s="24"/>
      <c r="AL32426" s="24"/>
      <c r="AO32426" s="24"/>
      <c r="AR32426" s="24"/>
      <c r="AU32426" s="24"/>
    </row>
    <row r="32427">
      <c r="J32427" s="18"/>
      <c r="N32427" s="24"/>
      <c r="Q32427" s="24"/>
      <c r="T32427" s="24"/>
      <c r="W32427" s="24"/>
      <c r="Z32427" s="24"/>
      <c r="AC32427" s="24"/>
      <c r="AI32427" s="24"/>
      <c r="AL32427" s="24"/>
      <c r="AO32427" s="24"/>
      <c r="AR32427" s="24"/>
      <c r="AU32427" s="24"/>
    </row>
    <row r="32428">
      <c r="J32428" s="18"/>
      <c r="N32428" s="24"/>
      <c r="Q32428" s="24"/>
      <c r="T32428" s="24"/>
      <c r="W32428" s="24"/>
      <c r="Z32428" s="24"/>
      <c r="AC32428" s="24"/>
      <c r="AI32428" s="24"/>
      <c r="AL32428" s="24"/>
      <c r="AO32428" s="24"/>
      <c r="AR32428" s="24"/>
      <c r="AU32428" s="24"/>
    </row>
    <row r="32429">
      <c r="J32429" s="18"/>
      <c r="N32429" s="24"/>
      <c r="Q32429" s="24"/>
      <c r="T32429" s="24"/>
      <c r="W32429" s="24"/>
      <c r="Z32429" s="24"/>
      <c r="AC32429" s="24"/>
      <c r="AI32429" s="24"/>
      <c r="AL32429" s="24"/>
      <c r="AO32429" s="24"/>
      <c r="AR32429" s="24"/>
      <c r="AU32429" s="24"/>
    </row>
    <row r="32430">
      <c r="J32430" s="18"/>
      <c r="N32430" s="24"/>
      <c r="Q32430" s="24"/>
      <c r="T32430" s="24"/>
      <c r="W32430" s="24"/>
      <c r="Z32430" s="24"/>
      <c r="AC32430" s="24"/>
      <c r="AI32430" s="24"/>
      <c r="AL32430" s="24"/>
      <c r="AO32430" s="24"/>
      <c r="AR32430" s="24"/>
      <c r="AU32430" s="24"/>
    </row>
    <row r="32431">
      <c r="J32431" s="18"/>
      <c r="N32431" s="24"/>
      <c r="Q32431" s="24"/>
      <c r="T32431" s="24"/>
      <c r="W32431" s="24"/>
      <c r="Z32431" s="24"/>
      <c r="AC32431" s="24"/>
      <c r="AI32431" s="24"/>
      <c r="AL32431" s="24"/>
      <c r="AO32431" s="24"/>
      <c r="AR32431" s="24"/>
      <c r="AU32431" s="24"/>
    </row>
    <row r="32432">
      <c r="J32432" s="18"/>
      <c r="N32432" s="24"/>
      <c r="Q32432" s="24"/>
      <c r="T32432" s="24"/>
      <c r="W32432" s="24"/>
      <c r="Z32432" s="24"/>
      <c r="AC32432" s="24"/>
      <c r="AI32432" s="24"/>
      <c r="AL32432" s="24"/>
      <c r="AO32432" s="24"/>
      <c r="AR32432" s="24"/>
      <c r="AU32432" s="24"/>
    </row>
    <row r="32433">
      <c r="J32433" s="18"/>
      <c r="N32433" s="24"/>
      <c r="Q32433" s="24"/>
      <c r="T32433" s="24"/>
      <c r="W32433" s="24"/>
      <c r="Z32433" s="24"/>
      <c r="AC32433" s="24"/>
      <c r="AI32433" s="24"/>
      <c r="AL32433" s="24"/>
      <c r="AO32433" s="24"/>
      <c r="AR32433" s="24"/>
      <c r="AU32433" s="24"/>
    </row>
    <row r="32434">
      <c r="J32434" s="18"/>
      <c r="N32434" s="24"/>
      <c r="Q32434" s="24"/>
      <c r="T32434" s="24"/>
      <c r="W32434" s="24"/>
      <c r="Z32434" s="24"/>
      <c r="AC32434" s="24"/>
      <c r="AI32434" s="24"/>
      <c r="AL32434" s="24"/>
      <c r="AO32434" s="24"/>
      <c r="AR32434" s="24"/>
      <c r="AU32434" s="24"/>
    </row>
    <row r="32435">
      <c r="J32435" s="18"/>
      <c r="N32435" s="24"/>
      <c r="Q32435" s="24"/>
      <c r="T32435" s="24"/>
      <c r="W32435" s="24"/>
      <c r="Z32435" s="24"/>
      <c r="AC32435" s="24"/>
      <c r="AI32435" s="24"/>
      <c r="AL32435" s="24"/>
      <c r="AO32435" s="24"/>
      <c r="AR32435" s="24"/>
      <c r="AU32435" s="24"/>
    </row>
    <row r="32436">
      <c r="J32436" s="18"/>
      <c r="N32436" s="24"/>
      <c r="Q32436" s="24"/>
      <c r="T32436" s="24"/>
      <c r="W32436" s="24"/>
      <c r="Z32436" s="24"/>
      <c r="AC32436" s="24"/>
      <c r="AI32436" s="24"/>
      <c r="AL32436" s="24"/>
      <c r="AO32436" s="24"/>
      <c r="AR32436" s="24"/>
      <c r="AU32436" s="24"/>
    </row>
    <row r="32437">
      <c r="J32437" s="18"/>
      <c r="N32437" s="24"/>
      <c r="Q32437" s="24"/>
      <c r="T32437" s="24"/>
      <c r="W32437" s="24"/>
      <c r="Z32437" s="24"/>
      <c r="AC32437" s="24"/>
      <c r="AI32437" s="24"/>
      <c r="AL32437" s="24"/>
      <c r="AO32437" s="24"/>
      <c r="AR32437" s="24"/>
      <c r="AU32437" s="24"/>
    </row>
    <row r="32438">
      <c r="J32438" s="18"/>
      <c r="N32438" s="24"/>
      <c r="Q32438" s="24"/>
      <c r="T32438" s="24"/>
      <c r="W32438" s="24"/>
      <c r="Z32438" s="24"/>
      <c r="AC32438" s="24"/>
      <c r="AI32438" s="24"/>
      <c r="AL32438" s="24"/>
      <c r="AO32438" s="24"/>
      <c r="AR32438" s="24"/>
      <c r="AU32438" s="24"/>
    </row>
    <row r="32439">
      <c r="J32439" s="18"/>
      <c r="N32439" s="24"/>
      <c r="Q32439" s="24"/>
      <c r="T32439" s="24"/>
      <c r="W32439" s="24"/>
      <c r="Z32439" s="24"/>
      <c r="AC32439" s="24"/>
      <c r="AI32439" s="24"/>
      <c r="AL32439" s="24"/>
      <c r="AO32439" s="24"/>
      <c r="AR32439" s="24"/>
      <c r="AU32439" s="24"/>
    </row>
    <row r="32440">
      <c r="J32440" s="18"/>
      <c r="N32440" s="24"/>
      <c r="Q32440" s="24"/>
      <c r="T32440" s="24"/>
      <c r="W32440" s="24"/>
      <c r="Z32440" s="24"/>
      <c r="AC32440" s="24"/>
      <c r="AI32440" s="24"/>
      <c r="AL32440" s="24"/>
      <c r="AO32440" s="24"/>
      <c r="AR32440" s="24"/>
      <c r="AU32440" s="24"/>
    </row>
    <row r="32441">
      <c r="J32441" s="18"/>
      <c r="N32441" s="24"/>
      <c r="Q32441" s="24"/>
      <c r="T32441" s="24"/>
      <c r="W32441" s="24"/>
      <c r="Z32441" s="24"/>
      <c r="AC32441" s="24"/>
      <c r="AI32441" s="24"/>
      <c r="AL32441" s="24"/>
      <c r="AO32441" s="24"/>
      <c r="AR32441" s="24"/>
      <c r="AU32441" s="24"/>
    </row>
    <row r="32442">
      <c r="J32442" s="18"/>
      <c r="N32442" s="24"/>
      <c r="Q32442" s="24"/>
      <c r="T32442" s="24"/>
      <c r="W32442" s="24"/>
      <c r="Z32442" s="24"/>
      <c r="AC32442" s="24"/>
      <c r="AI32442" s="24"/>
      <c r="AL32442" s="24"/>
      <c r="AO32442" s="24"/>
      <c r="AR32442" s="24"/>
      <c r="AU32442" s="24"/>
    </row>
    <row r="32443">
      <c r="J32443" s="18"/>
      <c r="N32443" s="24"/>
      <c r="Q32443" s="24"/>
      <c r="T32443" s="24"/>
      <c r="W32443" s="24"/>
      <c r="Z32443" s="24"/>
      <c r="AC32443" s="24"/>
      <c r="AI32443" s="24"/>
      <c r="AL32443" s="24"/>
      <c r="AO32443" s="24"/>
      <c r="AR32443" s="24"/>
      <c r="AU32443" s="24"/>
    </row>
    <row r="32444">
      <c r="J32444" s="18"/>
      <c r="N32444" s="24"/>
      <c r="Q32444" s="24"/>
      <c r="T32444" s="24"/>
      <c r="W32444" s="24"/>
      <c r="Z32444" s="24"/>
      <c r="AC32444" s="24"/>
      <c r="AI32444" s="24"/>
      <c r="AL32444" s="24"/>
      <c r="AO32444" s="24"/>
      <c r="AR32444" s="24"/>
      <c r="AU32444" s="24"/>
    </row>
    <row r="32445">
      <c r="J32445" s="18"/>
      <c r="N32445" s="24"/>
      <c r="Q32445" s="24"/>
      <c r="T32445" s="24"/>
      <c r="W32445" s="24"/>
      <c r="Z32445" s="24"/>
      <c r="AC32445" s="24"/>
      <c r="AI32445" s="24"/>
      <c r="AL32445" s="24"/>
      <c r="AO32445" s="24"/>
      <c r="AR32445" s="24"/>
      <c r="AU32445" s="24"/>
    </row>
    <row r="32446">
      <c r="J32446" s="18"/>
      <c r="N32446" s="24"/>
      <c r="Q32446" s="24"/>
      <c r="T32446" s="24"/>
      <c r="W32446" s="24"/>
      <c r="Z32446" s="24"/>
      <c r="AC32446" s="24"/>
      <c r="AI32446" s="24"/>
      <c r="AL32446" s="24"/>
      <c r="AO32446" s="24"/>
      <c r="AR32446" s="24"/>
      <c r="AU32446" s="24"/>
    </row>
    <row r="32447">
      <c r="J32447" s="18"/>
      <c r="N32447" s="24"/>
      <c r="Q32447" s="24"/>
      <c r="T32447" s="24"/>
      <c r="W32447" s="24"/>
      <c r="Z32447" s="24"/>
      <c r="AC32447" s="24"/>
      <c r="AI32447" s="24"/>
      <c r="AL32447" s="24"/>
      <c r="AO32447" s="24"/>
      <c r="AR32447" s="24"/>
      <c r="AU32447" s="24"/>
    </row>
    <row r="32448">
      <c r="J32448" s="18"/>
      <c r="N32448" s="24"/>
      <c r="Q32448" s="24"/>
      <c r="T32448" s="24"/>
      <c r="W32448" s="24"/>
      <c r="Z32448" s="24"/>
      <c r="AC32448" s="24"/>
      <c r="AI32448" s="24"/>
      <c r="AL32448" s="24"/>
      <c r="AO32448" s="24"/>
      <c r="AR32448" s="24"/>
      <c r="AU32448" s="24"/>
    </row>
    <row r="32449">
      <c r="J32449" s="18"/>
      <c r="N32449" s="24"/>
      <c r="Q32449" s="24"/>
      <c r="T32449" s="24"/>
      <c r="W32449" s="24"/>
      <c r="Z32449" s="24"/>
      <c r="AC32449" s="24"/>
      <c r="AI32449" s="24"/>
      <c r="AL32449" s="24"/>
      <c r="AO32449" s="24"/>
      <c r="AR32449" s="24"/>
      <c r="AU32449" s="24"/>
    </row>
    <row r="32450">
      <c r="J32450" s="18"/>
      <c r="N32450" s="24"/>
      <c r="Q32450" s="24"/>
      <c r="T32450" s="24"/>
      <c r="W32450" s="24"/>
      <c r="Z32450" s="24"/>
      <c r="AC32450" s="24"/>
      <c r="AI32450" s="24"/>
      <c r="AL32450" s="24"/>
      <c r="AO32450" s="24"/>
      <c r="AR32450" s="24"/>
      <c r="AU32450" s="24"/>
    </row>
    <row r="32451">
      <c r="J32451" s="18"/>
      <c r="N32451" s="24"/>
      <c r="Q32451" s="24"/>
      <c r="T32451" s="24"/>
      <c r="W32451" s="24"/>
      <c r="Z32451" s="24"/>
      <c r="AC32451" s="24"/>
      <c r="AI32451" s="24"/>
      <c r="AL32451" s="24"/>
      <c r="AO32451" s="24"/>
      <c r="AR32451" s="24"/>
      <c r="AU32451" s="24"/>
    </row>
    <row r="32452">
      <c r="J32452" s="18"/>
      <c r="N32452" s="24"/>
      <c r="Q32452" s="24"/>
      <c r="T32452" s="24"/>
      <c r="W32452" s="24"/>
      <c r="Z32452" s="24"/>
      <c r="AC32452" s="24"/>
      <c r="AI32452" s="24"/>
      <c r="AL32452" s="24"/>
      <c r="AO32452" s="24"/>
      <c r="AR32452" s="24"/>
      <c r="AU32452" s="24"/>
    </row>
    <row r="32453">
      <c r="J32453" s="18"/>
      <c r="N32453" s="24"/>
      <c r="Q32453" s="24"/>
      <c r="T32453" s="24"/>
      <c r="W32453" s="24"/>
      <c r="Z32453" s="24"/>
      <c r="AC32453" s="24"/>
      <c r="AI32453" s="24"/>
      <c r="AL32453" s="24"/>
      <c r="AO32453" s="24"/>
      <c r="AR32453" s="24"/>
      <c r="AU32453" s="24"/>
    </row>
    <row r="32454">
      <c r="J32454" s="18"/>
      <c r="N32454" s="24"/>
      <c r="Q32454" s="24"/>
      <c r="T32454" s="24"/>
      <c r="W32454" s="24"/>
      <c r="Z32454" s="24"/>
      <c r="AC32454" s="24"/>
      <c r="AI32454" s="24"/>
      <c r="AL32454" s="24"/>
      <c r="AO32454" s="24"/>
      <c r="AR32454" s="24"/>
      <c r="AU32454" s="24"/>
    </row>
    <row r="32455">
      <c r="J32455" s="18"/>
      <c r="N32455" s="24"/>
      <c r="Q32455" s="24"/>
      <c r="T32455" s="24"/>
      <c r="W32455" s="24"/>
      <c r="Z32455" s="24"/>
      <c r="AC32455" s="24"/>
      <c r="AI32455" s="24"/>
      <c r="AL32455" s="24"/>
      <c r="AO32455" s="24"/>
      <c r="AR32455" s="24"/>
      <c r="AU32455" s="24"/>
    </row>
    <row r="32456">
      <c r="J32456" s="18"/>
      <c r="N32456" s="24"/>
      <c r="Q32456" s="24"/>
      <c r="T32456" s="24"/>
      <c r="W32456" s="24"/>
      <c r="Z32456" s="24"/>
      <c r="AC32456" s="24"/>
      <c r="AI32456" s="24"/>
      <c r="AL32456" s="24"/>
      <c r="AO32456" s="24"/>
      <c r="AR32456" s="24"/>
      <c r="AU32456" s="24"/>
    </row>
    <row r="32457">
      <c r="J32457" s="18"/>
      <c r="N32457" s="24"/>
      <c r="Q32457" s="24"/>
      <c r="T32457" s="24"/>
      <c r="W32457" s="24"/>
      <c r="Z32457" s="24"/>
      <c r="AC32457" s="24"/>
      <c r="AI32457" s="24"/>
      <c r="AL32457" s="24"/>
      <c r="AO32457" s="24"/>
      <c r="AR32457" s="24"/>
      <c r="AU32457" s="24"/>
    </row>
    <row r="32458">
      <c r="J32458" s="18"/>
      <c r="N32458" s="24"/>
      <c r="Q32458" s="24"/>
      <c r="T32458" s="24"/>
      <c r="W32458" s="24"/>
      <c r="Z32458" s="24"/>
      <c r="AC32458" s="24"/>
      <c r="AI32458" s="24"/>
      <c r="AL32458" s="24"/>
      <c r="AO32458" s="24"/>
      <c r="AR32458" s="24"/>
      <c r="AU32458" s="24"/>
    </row>
    <row r="32459">
      <c r="J32459" s="18"/>
      <c r="N32459" s="24"/>
      <c r="Q32459" s="24"/>
      <c r="T32459" s="24"/>
      <c r="W32459" s="24"/>
      <c r="Z32459" s="24"/>
      <c r="AC32459" s="24"/>
      <c r="AI32459" s="24"/>
      <c r="AL32459" s="24"/>
      <c r="AO32459" s="24"/>
      <c r="AR32459" s="24"/>
      <c r="AU32459" s="24"/>
    </row>
    <row r="32460">
      <c r="J32460" s="18"/>
      <c r="N32460" s="24"/>
      <c r="Q32460" s="24"/>
      <c r="T32460" s="24"/>
      <c r="W32460" s="24"/>
      <c r="Z32460" s="24"/>
      <c r="AC32460" s="24"/>
      <c r="AI32460" s="24"/>
      <c r="AL32460" s="24"/>
      <c r="AO32460" s="24"/>
      <c r="AR32460" s="24"/>
      <c r="AU32460" s="24"/>
    </row>
    <row r="32461">
      <c r="J32461" s="18"/>
      <c r="N32461" s="24"/>
      <c r="Q32461" s="24"/>
      <c r="T32461" s="24"/>
      <c r="W32461" s="24"/>
      <c r="Z32461" s="24"/>
      <c r="AC32461" s="24"/>
      <c r="AI32461" s="24"/>
      <c r="AL32461" s="24"/>
      <c r="AO32461" s="24"/>
      <c r="AR32461" s="24"/>
      <c r="AU32461" s="24"/>
    </row>
    <row r="32462">
      <c r="J32462" s="18"/>
      <c r="N32462" s="24"/>
      <c r="Q32462" s="24"/>
      <c r="T32462" s="24"/>
      <c r="W32462" s="24"/>
      <c r="Z32462" s="24"/>
      <c r="AC32462" s="24"/>
      <c r="AI32462" s="24"/>
      <c r="AL32462" s="24"/>
      <c r="AO32462" s="24"/>
      <c r="AR32462" s="24"/>
      <c r="AU32462" s="24"/>
    </row>
    <row r="32463">
      <c r="J32463" s="18"/>
      <c r="N32463" s="24"/>
      <c r="Q32463" s="24"/>
      <c r="T32463" s="24"/>
      <c r="W32463" s="24"/>
      <c r="Z32463" s="24"/>
      <c r="AC32463" s="24"/>
      <c r="AI32463" s="24"/>
      <c r="AL32463" s="24"/>
      <c r="AO32463" s="24"/>
      <c r="AR32463" s="24"/>
      <c r="AU32463" s="24"/>
    </row>
    <row r="32464">
      <c r="J32464" s="18"/>
      <c r="N32464" s="24"/>
      <c r="Q32464" s="24"/>
      <c r="T32464" s="24"/>
      <c r="W32464" s="24"/>
      <c r="Z32464" s="24"/>
      <c r="AC32464" s="24"/>
      <c r="AI32464" s="24"/>
      <c r="AL32464" s="24"/>
      <c r="AO32464" s="24"/>
      <c r="AR32464" s="24"/>
      <c r="AU32464" s="24"/>
    </row>
    <row r="32465">
      <c r="J32465" s="18"/>
      <c r="N32465" s="24"/>
      <c r="Q32465" s="24"/>
      <c r="T32465" s="24"/>
      <c r="W32465" s="24"/>
      <c r="Z32465" s="24"/>
      <c r="AC32465" s="24"/>
      <c r="AI32465" s="24"/>
      <c r="AL32465" s="24"/>
      <c r="AO32465" s="24"/>
      <c r="AR32465" s="24"/>
      <c r="AU32465" s="24"/>
    </row>
    <row r="32466">
      <c r="J32466" s="18"/>
      <c r="N32466" s="24"/>
      <c r="Q32466" s="24"/>
      <c r="T32466" s="24"/>
      <c r="W32466" s="24"/>
      <c r="Z32466" s="24"/>
      <c r="AC32466" s="24"/>
      <c r="AI32466" s="24"/>
      <c r="AL32466" s="24"/>
      <c r="AO32466" s="24"/>
      <c r="AR32466" s="24"/>
      <c r="AU32466" s="24"/>
    </row>
    <row r="32467">
      <c r="J32467" s="18"/>
      <c r="N32467" s="24"/>
      <c r="Q32467" s="24"/>
      <c r="T32467" s="24"/>
      <c r="W32467" s="24"/>
      <c r="Z32467" s="24"/>
      <c r="AC32467" s="24"/>
      <c r="AI32467" s="24"/>
      <c r="AL32467" s="24"/>
      <c r="AO32467" s="24"/>
      <c r="AR32467" s="24"/>
      <c r="AU32467" s="24"/>
    </row>
    <row r="32468">
      <c r="J32468" s="18"/>
      <c r="N32468" s="24"/>
      <c r="Q32468" s="24"/>
      <c r="T32468" s="24"/>
      <c r="W32468" s="24"/>
      <c r="Z32468" s="24"/>
      <c r="AC32468" s="24"/>
      <c r="AI32468" s="24"/>
      <c r="AL32468" s="24"/>
      <c r="AO32468" s="24"/>
      <c r="AR32468" s="24"/>
      <c r="AU32468" s="24"/>
    </row>
    <row r="32469">
      <c r="J32469" s="18"/>
      <c r="N32469" s="24"/>
      <c r="Q32469" s="24"/>
      <c r="T32469" s="24"/>
      <c r="W32469" s="24"/>
      <c r="Z32469" s="24"/>
      <c r="AC32469" s="24"/>
      <c r="AI32469" s="24"/>
      <c r="AL32469" s="24"/>
      <c r="AO32469" s="24"/>
      <c r="AR32469" s="24"/>
      <c r="AU32469" s="24"/>
    </row>
    <row r="32470">
      <c r="J32470" s="18"/>
      <c r="N32470" s="24"/>
      <c r="Q32470" s="24"/>
      <c r="T32470" s="24"/>
      <c r="W32470" s="24"/>
      <c r="Z32470" s="24"/>
      <c r="AC32470" s="24"/>
      <c r="AI32470" s="24"/>
      <c r="AL32470" s="24"/>
      <c r="AO32470" s="24"/>
      <c r="AR32470" s="24"/>
      <c r="AU32470" s="24"/>
    </row>
    <row r="32471">
      <c r="J32471" s="18"/>
      <c r="N32471" s="24"/>
      <c r="Q32471" s="24"/>
      <c r="T32471" s="24"/>
      <c r="W32471" s="24"/>
      <c r="Z32471" s="24"/>
      <c r="AC32471" s="24"/>
      <c r="AI32471" s="24"/>
      <c r="AL32471" s="24"/>
      <c r="AO32471" s="24"/>
      <c r="AR32471" s="24"/>
      <c r="AU32471" s="24"/>
    </row>
    <row r="32472">
      <c r="J32472" s="18"/>
      <c r="N32472" s="24"/>
      <c r="Q32472" s="24"/>
      <c r="T32472" s="24"/>
      <c r="W32472" s="24"/>
      <c r="Z32472" s="24"/>
      <c r="AC32472" s="24"/>
      <c r="AI32472" s="24"/>
      <c r="AL32472" s="24"/>
      <c r="AO32472" s="24"/>
      <c r="AR32472" s="24"/>
      <c r="AU32472" s="24"/>
    </row>
    <row r="32473">
      <c r="J32473" s="18"/>
      <c r="N32473" s="24"/>
      <c r="Q32473" s="24"/>
      <c r="T32473" s="24"/>
      <c r="W32473" s="24"/>
      <c r="Z32473" s="24"/>
      <c r="AC32473" s="24"/>
      <c r="AI32473" s="24"/>
      <c r="AL32473" s="24"/>
      <c r="AO32473" s="24"/>
      <c r="AR32473" s="24"/>
      <c r="AU32473" s="24"/>
    </row>
    <row r="32474">
      <c r="J32474" s="18"/>
      <c r="N32474" s="24"/>
      <c r="Q32474" s="24"/>
      <c r="T32474" s="24"/>
      <c r="W32474" s="24"/>
      <c r="Z32474" s="24"/>
      <c r="AC32474" s="24"/>
      <c r="AI32474" s="24"/>
      <c r="AL32474" s="24"/>
      <c r="AO32474" s="24"/>
      <c r="AR32474" s="24"/>
      <c r="AU32474" s="24"/>
    </row>
    <row r="32475">
      <c r="J32475" s="18"/>
      <c r="N32475" s="24"/>
      <c r="Q32475" s="24"/>
      <c r="T32475" s="24"/>
      <c r="W32475" s="24"/>
      <c r="Z32475" s="24"/>
      <c r="AC32475" s="24"/>
      <c r="AI32475" s="24"/>
      <c r="AL32475" s="24"/>
      <c r="AO32475" s="24"/>
      <c r="AR32475" s="24"/>
      <c r="AU32475" s="24"/>
    </row>
    <row r="32476">
      <c r="J32476" s="18"/>
      <c r="N32476" s="24"/>
      <c r="Q32476" s="24"/>
      <c r="T32476" s="24"/>
      <c r="W32476" s="24"/>
      <c r="Z32476" s="24"/>
      <c r="AC32476" s="24"/>
      <c r="AI32476" s="24"/>
      <c r="AL32476" s="24"/>
      <c r="AO32476" s="24"/>
      <c r="AR32476" s="24"/>
      <c r="AU32476" s="24"/>
    </row>
    <row r="32477">
      <c r="J32477" s="18"/>
      <c r="N32477" s="24"/>
      <c r="Q32477" s="24"/>
      <c r="T32477" s="24"/>
      <c r="W32477" s="24"/>
      <c r="Z32477" s="24"/>
      <c r="AC32477" s="24"/>
      <c r="AI32477" s="24"/>
      <c r="AL32477" s="24"/>
      <c r="AO32477" s="24"/>
      <c r="AR32477" s="24"/>
      <c r="AU32477" s="24"/>
    </row>
    <row r="32478">
      <c r="J32478" s="18"/>
      <c r="N32478" s="24"/>
      <c r="Q32478" s="24"/>
      <c r="T32478" s="24"/>
      <c r="W32478" s="24"/>
      <c r="Z32478" s="24"/>
      <c r="AC32478" s="24"/>
      <c r="AI32478" s="24"/>
      <c r="AL32478" s="24"/>
      <c r="AO32478" s="24"/>
      <c r="AR32478" s="24"/>
      <c r="AU32478" s="24"/>
    </row>
    <row r="32479">
      <c r="J32479" s="18"/>
      <c r="N32479" s="24"/>
      <c r="Q32479" s="24"/>
      <c r="T32479" s="24"/>
      <c r="W32479" s="24"/>
      <c r="Z32479" s="24"/>
      <c r="AC32479" s="24"/>
      <c r="AI32479" s="24"/>
      <c r="AL32479" s="24"/>
      <c r="AO32479" s="24"/>
      <c r="AR32479" s="24"/>
      <c r="AU32479" s="24"/>
    </row>
    <row r="32480">
      <c r="J32480" s="18"/>
      <c r="N32480" s="24"/>
      <c r="Q32480" s="24"/>
      <c r="T32480" s="24"/>
      <c r="W32480" s="24"/>
      <c r="Z32480" s="24"/>
      <c r="AC32480" s="24"/>
      <c r="AI32480" s="24"/>
      <c r="AL32480" s="24"/>
      <c r="AO32480" s="24"/>
      <c r="AR32480" s="24"/>
      <c r="AU32480" s="24"/>
    </row>
    <row r="32481">
      <c r="J32481" s="18"/>
      <c r="N32481" s="24"/>
      <c r="Q32481" s="24"/>
      <c r="T32481" s="24"/>
      <c r="W32481" s="24"/>
      <c r="Z32481" s="24"/>
      <c r="AC32481" s="24"/>
      <c r="AI32481" s="24"/>
      <c r="AL32481" s="24"/>
      <c r="AO32481" s="24"/>
      <c r="AR32481" s="24"/>
      <c r="AU32481" s="24"/>
    </row>
    <row r="32482">
      <c r="J32482" s="18"/>
      <c r="N32482" s="24"/>
      <c r="Q32482" s="24"/>
      <c r="T32482" s="24"/>
      <c r="W32482" s="24"/>
      <c r="Z32482" s="24"/>
      <c r="AC32482" s="24"/>
      <c r="AI32482" s="24"/>
      <c r="AL32482" s="24"/>
      <c r="AO32482" s="24"/>
      <c r="AR32482" s="24"/>
      <c r="AU32482" s="24"/>
    </row>
    <row r="32483">
      <c r="J32483" s="18"/>
      <c r="N32483" s="24"/>
      <c r="Q32483" s="24"/>
      <c r="T32483" s="24"/>
      <c r="W32483" s="24"/>
      <c r="Z32483" s="24"/>
      <c r="AC32483" s="24"/>
      <c r="AI32483" s="24"/>
      <c r="AL32483" s="24"/>
      <c r="AO32483" s="24"/>
      <c r="AR32483" s="24"/>
      <c r="AU32483" s="24"/>
    </row>
    <row r="32484">
      <c r="J32484" s="18"/>
      <c r="N32484" s="24"/>
      <c r="Q32484" s="24"/>
      <c r="T32484" s="24"/>
      <c r="W32484" s="24"/>
      <c r="Z32484" s="24"/>
      <c r="AC32484" s="24"/>
      <c r="AI32484" s="24"/>
      <c r="AL32484" s="24"/>
      <c r="AO32484" s="24"/>
      <c r="AR32484" s="24"/>
      <c r="AU32484" s="24"/>
    </row>
    <row r="32485">
      <c r="J32485" s="18"/>
      <c r="N32485" s="24"/>
      <c r="Q32485" s="24"/>
      <c r="T32485" s="24"/>
      <c r="W32485" s="24"/>
      <c r="Z32485" s="24"/>
      <c r="AC32485" s="24"/>
      <c r="AI32485" s="24"/>
      <c r="AL32485" s="24"/>
      <c r="AO32485" s="24"/>
      <c r="AR32485" s="24"/>
      <c r="AU32485" s="24"/>
    </row>
    <row r="32486">
      <c r="J32486" s="18"/>
      <c r="N32486" s="24"/>
      <c r="Q32486" s="24"/>
      <c r="T32486" s="24"/>
      <c r="W32486" s="24"/>
      <c r="Z32486" s="24"/>
      <c r="AC32486" s="24"/>
      <c r="AI32486" s="24"/>
      <c r="AL32486" s="24"/>
      <c r="AO32486" s="24"/>
      <c r="AR32486" s="24"/>
      <c r="AU32486" s="24"/>
    </row>
    <row r="32487">
      <c r="J32487" s="18"/>
      <c r="N32487" s="24"/>
      <c r="Q32487" s="24"/>
      <c r="T32487" s="24"/>
      <c r="W32487" s="24"/>
      <c r="Z32487" s="24"/>
      <c r="AC32487" s="24"/>
      <c r="AI32487" s="24"/>
      <c r="AL32487" s="24"/>
      <c r="AO32487" s="24"/>
      <c r="AR32487" s="24"/>
      <c r="AU32487" s="24"/>
    </row>
    <row r="32488">
      <c r="J32488" s="18"/>
      <c r="N32488" s="24"/>
      <c r="Q32488" s="24"/>
      <c r="T32488" s="24"/>
      <c r="W32488" s="24"/>
      <c r="Z32488" s="24"/>
      <c r="AC32488" s="24"/>
      <c r="AI32488" s="24"/>
      <c r="AL32488" s="24"/>
      <c r="AO32488" s="24"/>
      <c r="AR32488" s="24"/>
      <c r="AU32488" s="24"/>
    </row>
    <row r="32489">
      <c r="J32489" s="18"/>
      <c r="N32489" s="24"/>
      <c r="Q32489" s="24"/>
      <c r="T32489" s="24"/>
      <c r="W32489" s="24"/>
      <c r="Z32489" s="24"/>
      <c r="AC32489" s="24"/>
      <c r="AI32489" s="24"/>
      <c r="AL32489" s="24"/>
      <c r="AO32489" s="24"/>
      <c r="AR32489" s="24"/>
      <c r="AU32489" s="24"/>
    </row>
    <row r="32490">
      <c r="J32490" s="18"/>
      <c r="N32490" s="24"/>
      <c r="Q32490" s="24"/>
      <c r="T32490" s="24"/>
      <c r="W32490" s="24"/>
      <c r="Z32490" s="24"/>
      <c r="AC32490" s="24"/>
      <c r="AI32490" s="24"/>
      <c r="AL32490" s="24"/>
      <c r="AO32490" s="24"/>
      <c r="AR32490" s="24"/>
      <c r="AU32490" s="24"/>
    </row>
    <row r="32491">
      <c r="J32491" s="18"/>
      <c r="N32491" s="24"/>
      <c r="Q32491" s="24"/>
      <c r="T32491" s="24"/>
      <c r="W32491" s="24"/>
      <c r="Z32491" s="24"/>
      <c r="AC32491" s="24"/>
      <c r="AI32491" s="24"/>
      <c r="AL32491" s="24"/>
      <c r="AO32491" s="24"/>
      <c r="AR32491" s="24"/>
      <c r="AU32491" s="24"/>
    </row>
    <row r="32492">
      <c r="J32492" s="18"/>
      <c r="N32492" s="24"/>
      <c r="Q32492" s="24"/>
      <c r="T32492" s="24"/>
      <c r="W32492" s="24"/>
      <c r="Z32492" s="24"/>
      <c r="AC32492" s="24"/>
      <c r="AI32492" s="24"/>
      <c r="AL32492" s="24"/>
      <c r="AO32492" s="24"/>
      <c r="AR32492" s="24"/>
      <c r="AU32492" s="24"/>
    </row>
    <row r="32493">
      <c r="J32493" s="18"/>
      <c r="N32493" s="24"/>
      <c r="Q32493" s="24"/>
      <c r="T32493" s="24"/>
      <c r="W32493" s="24"/>
      <c r="Z32493" s="24"/>
      <c r="AC32493" s="24"/>
      <c r="AI32493" s="24"/>
      <c r="AL32493" s="24"/>
      <c r="AO32493" s="24"/>
      <c r="AR32493" s="24"/>
      <c r="AU32493" s="24"/>
    </row>
    <row r="32494">
      <c r="J32494" s="18"/>
      <c r="N32494" s="24"/>
      <c r="Q32494" s="24"/>
      <c r="T32494" s="24"/>
      <c r="W32494" s="24"/>
      <c r="Z32494" s="24"/>
      <c r="AC32494" s="24"/>
      <c r="AI32494" s="24"/>
      <c r="AL32494" s="24"/>
      <c r="AO32494" s="24"/>
      <c r="AR32494" s="24"/>
      <c r="AU32494" s="24"/>
    </row>
    <row r="32495">
      <c r="J32495" s="18"/>
      <c r="N32495" s="24"/>
      <c r="Q32495" s="24"/>
      <c r="T32495" s="24"/>
      <c r="W32495" s="24"/>
      <c r="Z32495" s="24"/>
      <c r="AC32495" s="24"/>
      <c r="AI32495" s="24"/>
      <c r="AL32495" s="24"/>
      <c r="AO32495" s="24"/>
      <c r="AR32495" s="24"/>
      <c r="AU32495" s="24"/>
    </row>
    <row r="32496">
      <c r="J32496" s="18"/>
      <c r="N32496" s="24"/>
      <c r="Q32496" s="24"/>
      <c r="T32496" s="24"/>
      <c r="W32496" s="24"/>
      <c r="Z32496" s="24"/>
      <c r="AC32496" s="24"/>
      <c r="AI32496" s="24"/>
      <c r="AL32496" s="24"/>
      <c r="AO32496" s="24"/>
      <c r="AR32496" s="24"/>
      <c r="AU32496" s="24"/>
    </row>
    <row r="32497">
      <c r="J32497" s="18"/>
      <c r="N32497" s="24"/>
      <c r="Q32497" s="24"/>
      <c r="T32497" s="24"/>
      <c r="W32497" s="24"/>
      <c r="Z32497" s="24"/>
      <c r="AC32497" s="24"/>
      <c r="AI32497" s="24"/>
      <c r="AL32497" s="24"/>
      <c r="AO32497" s="24"/>
      <c r="AR32497" s="24"/>
      <c r="AU32497" s="24"/>
    </row>
    <row r="32498">
      <c r="J32498" s="18"/>
      <c r="N32498" s="24"/>
      <c r="Q32498" s="24"/>
      <c r="T32498" s="24"/>
      <c r="W32498" s="24"/>
      <c r="Z32498" s="24"/>
      <c r="AC32498" s="24"/>
      <c r="AI32498" s="24"/>
      <c r="AL32498" s="24"/>
      <c r="AO32498" s="24"/>
      <c r="AR32498" s="24"/>
      <c r="AU32498" s="24"/>
    </row>
    <row r="32499">
      <c r="J32499" s="18"/>
      <c r="N32499" s="24"/>
      <c r="Q32499" s="24"/>
      <c r="T32499" s="24"/>
      <c r="W32499" s="24"/>
      <c r="Z32499" s="24"/>
      <c r="AC32499" s="24"/>
      <c r="AI32499" s="24"/>
      <c r="AL32499" s="24"/>
      <c r="AO32499" s="24"/>
      <c r="AR32499" s="24"/>
      <c r="AU32499" s="24"/>
    </row>
    <row r="32500">
      <c r="J32500" s="18"/>
      <c r="N32500" s="24"/>
      <c r="Q32500" s="24"/>
      <c r="T32500" s="24"/>
      <c r="W32500" s="24"/>
      <c r="Z32500" s="24"/>
      <c r="AC32500" s="24"/>
      <c r="AI32500" s="24"/>
      <c r="AL32500" s="24"/>
      <c r="AO32500" s="24"/>
      <c r="AR32500" s="24"/>
      <c r="AU32500" s="24"/>
    </row>
    <row r="32501">
      <c r="J32501" s="18"/>
      <c r="N32501" s="24"/>
      <c r="Q32501" s="24"/>
      <c r="T32501" s="24"/>
      <c r="W32501" s="24"/>
      <c r="Z32501" s="24"/>
      <c r="AC32501" s="24"/>
      <c r="AI32501" s="24"/>
      <c r="AL32501" s="24"/>
      <c r="AO32501" s="24"/>
      <c r="AR32501" s="24"/>
      <c r="AU32501" s="24"/>
    </row>
    <row r="32502">
      <c r="J32502" s="18"/>
      <c r="N32502" s="24"/>
      <c r="Q32502" s="24"/>
      <c r="T32502" s="24"/>
      <c r="W32502" s="24"/>
      <c r="Z32502" s="24"/>
      <c r="AC32502" s="24"/>
      <c r="AI32502" s="24"/>
      <c r="AL32502" s="24"/>
      <c r="AO32502" s="24"/>
      <c r="AR32502" s="24"/>
      <c r="AU32502" s="24"/>
    </row>
    <row r="32503">
      <c r="J32503" s="18"/>
      <c r="N32503" s="24"/>
      <c r="Q32503" s="24"/>
      <c r="T32503" s="24"/>
      <c r="W32503" s="24"/>
      <c r="Z32503" s="24"/>
      <c r="AC32503" s="24"/>
      <c r="AI32503" s="24"/>
      <c r="AL32503" s="24"/>
      <c r="AO32503" s="24"/>
      <c r="AR32503" s="24"/>
      <c r="AU32503" s="24"/>
    </row>
    <row r="32504">
      <c r="J32504" s="18"/>
      <c r="N32504" s="24"/>
      <c r="Q32504" s="24"/>
      <c r="T32504" s="24"/>
      <c r="W32504" s="24"/>
      <c r="Z32504" s="24"/>
      <c r="AC32504" s="24"/>
      <c r="AI32504" s="24"/>
      <c r="AL32504" s="24"/>
      <c r="AO32504" s="24"/>
      <c r="AR32504" s="24"/>
      <c r="AU32504" s="24"/>
    </row>
    <row r="32505">
      <c r="J32505" s="18"/>
      <c r="N32505" s="24"/>
      <c r="Q32505" s="24"/>
      <c r="T32505" s="24"/>
      <c r="W32505" s="24"/>
      <c r="Z32505" s="24"/>
      <c r="AC32505" s="24"/>
      <c r="AI32505" s="24"/>
      <c r="AL32505" s="24"/>
      <c r="AO32505" s="24"/>
      <c r="AR32505" s="24"/>
      <c r="AU32505" s="24"/>
    </row>
    <row r="32506">
      <c r="J32506" s="18"/>
      <c r="N32506" s="24"/>
      <c r="Q32506" s="24"/>
      <c r="T32506" s="24"/>
      <c r="W32506" s="24"/>
      <c r="Z32506" s="24"/>
      <c r="AC32506" s="24"/>
      <c r="AI32506" s="24"/>
      <c r="AL32506" s="24"/>
      <c r="AO32506" s="24"/>
      <c r="AR32506" s="24"/>
      <c r="AU32506" s="24"/>
    </row>
    <row r="32507">
      <c r="J32507" s="18"/>
      <c r="N32507" s="24"/>
      <c r="Q32507" s="24"/>
      <c r="T32507" s="24"/>
      <c r="W32507" s="24"/>
      <c r="Z32507" s="24"/>
      <c r="AC32507" s="24"/>
      <c r="AI32507" s="24"/>
      <c r="AL32507" s="24"/>
      <c r="AO32507" s="24"/>
      <c r="AR32507" s="24"/>
      <c r="AU32507" s="24"/>
    </row>
    <row r="32508">
      <c r="J32508" s="18"/>
      <c r="N32508" s="24"/>
      <c r="Q32508" s="24"/>
      <c r="T32508" s="24"/>
      <c r="W32508" s="24"/>
      <c r="Z32508" s="24"/>
      <c r="AC32508" s="24"/>
      <c r="AI32508" s="24"/>
      <c r="AL32508" s="24"/>
      <c r="AO32508" s="24"/>
      <c r="AR32508" s="24"/>
      <c r="AU32508" s="24"/>
    </row>
    <row r="32509">
      <c r="J32509" s="18"/>
      <c r="N32509" s="24"/>
      <c r="Q32509" s="24"/>
      <c r="T32509" s="24"/>
      <c r="W32509" s="24"/>
      <c r="Z32509" s="24"/>
      <c r="AC32509" s="24"/>
      <c r="AI32509" s="24"/>
      <c r="AL32509" s="24"/>
      <c r="AO32509" s="24"/>
      <c r="AR32509" s="24"/>
      <c r="AU32509" s="24"/>
    </row>
    <row r="32510">
      <c r="J32510" s="18"/>
      <c r="N32510" s="24"/>
      <c r="Q32510" s="24"/>
      <c r="T32510" s="24"/>
      <c r="W32510" s="24"/>
      <c r="Z32510" s="24"/>
      <c r="AC32510" s="24"/>
      <c r="AI32510" s="24"/>
      <c r="AL32510" s="24"/>
      <c r="AO32510" s="24"/>
      <c r="AR32510" s="24"/>
      <c r="AU32510" s="24"/>
    </row>
    <row r="32511">
      <c r="J32511" s="18"/>
      <c r="N32511" s="24"/>
      <c r="Q32511" s="24"/>
      <c r="T32511" s="24"/>
      <c r="W32511" s="24"/>
      <c r="Z32511" s="24"/>
      <c r="AC32511" s="24"/>
      <c r="AI32511" s="24"/>
      <c r="AL32511" s="24"/>
      <c r="AO32511" s="24"/>
      <c r="AR32511" s="24"/>
      <c r="AU32511" s="24"/>
    </row>
    <row r="32512">
      <c r="J32512" s="18"/>
      <c r="N32512" s="24"/>
      <c r="Q32512" s="24"/>
      <c r="T32512" s="24"/>
      <c r="W32512" s="24"/>
      <c r="Z32512" s="24"/>
      <c r="AC32512" s="24"/>
      <c r="AI32512" s="24"/>
      <c r="AL32512" s="24"/>
      <c r="AO32512" s="24"/>
      <c r="AR32512" s="24"/>
      <c r="AU32512" s="24"/>
    </row>
    <row r="32513">
      <c r="J32513" s="18"/>
      <c r="N32513" s="24"/>
      <c r="Q32513" s="24"/>
      <c r="T32513" s="24"/>
      <c r="W32513" s="24"/>
      <c r="Z32513" s="24"/>
      <c r="AC32513" s="24"/>
      <c r="AI32513" s="24"/>
      <c r="AL32513" s="24"/>
      <c r="AO32513" s="24"/>
      <c r="AR32513" s="24"/>
      <c r="AU32513" s="24"/>
    </row>
    <row r="32514">
      <c r="J32514" s="18"/>
      <c r="N32514" s="24"/>
      <c r="Q32514" s="24"/>
      <c r="T32514" s="24"/>
      <c r="W32514" s="24"/>
      <c r="Z32514" s="24"/>
      <c r="AC32514" s="24"/>
      <c r="AI32514" s="24"/>
      <c r="AL32514" s="24"/>
      <c r="AO32514" s="24"/>
      <c r="AR32514" s="24"/>
      <c r="AU32514" s="24"/>
    </row>
    <row r="32515">
      <c r="J32515" s="18"/>
      <c r="N32515" s="24"/>
      <c r="Q32515" s="24"/>
      <c r="T32515" s="24"/>
      <c r="W32515" s="24"/>
      <c r="Z32515" s="24"/>
      <c r="AC32515" s="24"/>
      <c r="AI32515" s="24"/>
      <c r="AL32515" s="24"/>
      <c r="AO32515" s="24"/>
      <c r="AR32515" s="24"/>
      <c r="AU32515" s="24"/>
    </row>
    <row r="32516">
      <c r="J32516" s="18"/>
      <c r="N32516" s="24"/>
      <c r="Q32516" s="24"/>
      <c r="T32516" s="24"/>
      <c r="W32516" s="24"/>
      <c r="Z32516" s="24"/>
      <c r="AC32516" s="24"/>
      <c r="AI32516" s="24"/>
      <c r="AL32516" s="24"/>
      <c r="AO32516" s="24"/>
      <c r="AR32516" s="24"/>
      <c r="AU32516" s="24"/>
    </row>
    <row r="32517">
      <c r="J32517" s="18"/>
      <c r="N32517" s="24"/>
      <c r="Q32517" s="24"/>
      <c r="T32517" s="24"/>
      <c r="W32517" s="24"/>
      <c r="Z32517" s="24"/>
      <c r="AC32517" s="24"/>
      <c r="AI32517" s="24"/>
      <c r="AL32517" s="24"/>
      <c r="AO32517" s="24"/>
      <c r="AR32517" s="24"/>
      <c r="AU32517" s="24"/>
    </row>
    <row r="32518">
      <c r="J32518" s="18"/>
      <c r="N32518" s="24"/>
      <c r="Q32518" s="24"/>
      <c r="T32518" s="24"/>
      <c r="W32518" s="24"/>
      <c r="Z32518" s="24"/>
      <c r="AC32518" s="24"/>
      <c r="AI32518" s="24"/>
      <c r="AL32518" s="24"/>
      <c r="AO32518" s="24"/>
      <c r="AR32518" s="24"/>
      <c r="AU32518" s="24"/>
    </row>
    <row r="32519">
      <c r="J32519" s="18"/>
      <c r="N32519" s="24"/>
      <c r="Q32519" s="24"/>
      <c r="T32519" s="24"/>
      <c r="W32519" s="24"/>
      <c r="Z32519" s="24"/>
      <c r="AC32519" s="24"/>
      <c r="AI32519" s="24"/>
      <c r="AL32519" s="24"/>
      <c r="AO32519" s="24"/>
      <c r="AR32519" s="24"/>
      <c r="AU32519" s="24"/>
    </row>
    <row r="32520">
      <c r="J32520" s="18"/>
      <c r="N32520" s="24"/>
      <c r="Q32520" s="24"/>
      <c r="T32520" s="24"/>
      <c r="W32520" s="24"/>
      <c r="Z32520" s="24"/>
      <c r="AC32520" s="24"/>
      <c r="AI32520" s="24"/>
      <c r="AL32520" s="24"/>
      <c r="AO32520" s="24"/>
      <c r="AR32520" s="24"/>
      <c r="AU32520" s="24"/>
    </row>
    <row r="32521">
      <c r="J32521" s="18"/>
      <c r="N32521" s="24"/>
      <c r="Q32521" s="24"/>
      <c r="T32521" s="24"/>
      <c r="W32521" s="24"/>
      <c r="Z32521" s="24"/>
      <c r="AC32521" s="24"/>
      <c r="AI32521" s="24"/>
      <c r="AL32521" s="24"/>
      <c r="AO32521" s="24"/>
      <c r="AR32521" s="24"/>
      <c r="AU32521" s="24"/>
    </row>
    <row r="32522">
      <c r="J32522" s="18"/>
      <c r="N32522" s="24"/>
      <c r="Q32522" s="24"/>
      <c r="T32522" s="24"/>
      <c r="W32522" s="24"/>
      <c r="Z32522" s="24"/>
      <c r="AC32522" s="24"/>
      <c r="AI32522" s="24"/>
      <c r="AL32522" s="24"/>
      <c r="AO32522" s="24"/>
      <c r="AR32522" s="24"/>
      <c r="AU32522" s="24"/>
    </row>
    <row r="32523">
      <c r="J32523" s="18"/>
      <c r="N32523" s="24"/>
      <c r="Q32523" s="24"/>
      <c r="T32523" s="24"/>
      <c r="W32523" s="24"/>
      <c r="Z32523" s="24"/>
      <c r="AC32523" s="24"/>
      <c r="AI32523" s="24"/>
      <c r="AL32523" s="24"/>
      <c r="AO32523" s="24"/>
      <c r="AR32523" s="24"/>
      <c r="AU32523" s="24"/>
    </row>
    <row r="32524">
      <c r="J32524" s="18"/>
      <c r="N32524" s="24"/>
      <c r="Q32524" s="24"/>
      <c r="T32524" s="24"/>
      <c r="W32524" s="24"/>
      <c r="Z32524" s="24"/>
      <c r="AC32524" s="24"/>
      <c r="AI32524" s="24"/>
      <c r="AL32524" s="24"/>
      <c r="AO32524" s="24"/>
      <c r="AR32524" s="24"/>
      <c r="AU32524" s="24"/>
    </row>
    <row r="32525">
      <c r="J32525" s="18"/>
      <c r="N32525" s="24"/>
      <c r="Q32525" s="24"/>
      <c r="T32525" s="24"/>
      <c r="W32525" s="24"/>
      <c r="Z32525" s="24"/>
      <c r="AC32525" s="24"/>
      <c r="AI32525" s="24"/>
      <c r="AL32525" s="24"/>
      <c r="AO32525" s="24"/>
      <c r="AR32525" s="24"/>
      <c r="AU32525" s="24"/>
    </row>
    <row r="32526">
      <c r="J32526" s="18"/>
      <c r="N32526" s="24"/>
      <c r="Q32526" s="24"/>
      <c r="T32526" s="24"/>
      <c r="W32526" s="24"/>
      <c r="Z32526" s="24"/>
      <c r="AC32526" s="24"/>
      <c r="AI32526" s="24"/>
      <c r="AL32526" s="24"/>
      <c r="AO32526" s="24"/>
      <c r="AR32526" s="24"/>
      <c r="AU32526" s="24"/>
    </row>
    <row r="32527">
      <c r="J32527" s="18"/>
      <c r="N32527" s="24"/>
      <c r="Q32527" s="24"/>
      <c r="T32527" s="24"/>
      <c r="W32527" s="24"/>
      <c r="Z32527" s="24"/>
      <c r="AC32527" s="24"/>
      <c r="AI32527" s="24"/>
      <c r="AL32527" s="24"/>
      <c r="AO32527" s="24"/>
      <c r="AR32527" s="24"/>
      <c r="AU32527" s="24"/>
    </row>
    <row r="32528">
      <c r="J32528" s="18"/>
      <c r="N32528" s="24"/>
      <c r="Q32528" s="24"/>
      <c r="T32528" s="24"/>
      <c r="W32528" s="24"/>
      <c r="Z32528" s="24"/>
      <c r="AC32528" s="24"/>
      <c r="AI32528" s="24"/>
      <c r="AL32528" s="24"/>
      <c r="AO32528" s="24"/>
      <c r="AR32528" s="24"/>
      <c r="AU32528" s="24"/>
    </row>
    <row r="32529">
      <c r="J32529" s="18"/>
      <c r="N32529" s="24"/>
      <c r="Q32529" s="24"/>
      <c r="T32529" s="24"/>
      <c r="W32529" s="24"/>
      <c r="Z32529" s="24"/>
      <c r="AC32529" s="24"/>
      <c r="AI32529" s="24"/>
      <c r="AL32529" s="24"/>
      <c r="AO32529" s="24"/>
      <c r="AR32529" s="24"/>
      <c r="AU32529" s="24"/>
    </row>
    <row r="32530">
      <c r="J32530" s="18"/>
      <c r="N32530" s="24"/>
      <c r="Q32530" s="24"/>
      <c r="T32530" s="24"/>
      <c r="W32530" s="24"/>
      <c r="Z32530" s="24"/>
      <c r="AC32530" s="24"/>
      <c r="AI32530" s="24"/>
      <c r="AL32530" s="24"/>
      <c r="AO32530" s="24"/>
      <c r="AR32530" s="24"/>
      <c r="AU32530" s="24"/>
    </row>
    <row r="32531">
      <c r="J32531" s="18"/>
      <c r="N32531" s="24"/>
      <c r="Q32531" s="24"/>
      <c r="T32531" s="24"/>
      <c r="W32531" s="24"/>
      <c r="Z32531" s="24"/>
      <c r="AC32531" s="24"/>
      <c r="AI32531" s="24"/>
      <c r="AL32531" s="24"/>
      <c r="AO32531" s="24"/>
      <c r="AR32531" s="24"/>
      <c r="AU32531" s="24"/>
    </row>
    <row r="32532">
      <c r="J32532" s="18"/>
      <c r="N32532" s="24"/>
      <c r="Q32532" s="24"/>
      <c r="T32532" s="24"/>
      <c r="W32532" s="24"/>
      <c r="Z32532" s="24"/>
      <c r="AC32532" s="24"/>
      <c r="AI32532" s="24"/>
      <c r="AL32532" s="24"/>
      <c r="AO32532" s="24"/>
      <c r="AR32532" s="24"/>
      <c r="AU32532" s="24"/>
    </row>
    <row r="32533">
      <c r="J32533" s="18"/>
      <c r="N32533" s="24"/>
      <c r="Q32533" s="24"/>
      <c r="T32533" s="24"/>
      <c r="W32533" s="24"/>
      <c r="Z32533" s="24"/>
      <c r="AC32533" s="24"/>
      <c r="AI32533" s="24"/>
      <c r="AL32533" s="24"/>
      <c r="AO32533" s="24"/>
      <c r="AR32533" s="24"/>
      <c r="AU32533" s="24"/>
    </row>
    <row r="32534">
      <c r="J32534" s="18"/>
      <c r="N32534" s="24"/>
      <c r="Q32534" s="24"/>
      <c r="T32534" s="24"/>
      <c r="W32534" s="24"/>
      <c r="Z32534" s="24"/>
      <c r="AC32534" s="24"/>
      <c r="AI32534" s="24"/>
      <c r="AL32534" s="24"/>
      <c r="AO32534" s="24"/>
      <c r="AR32534" s="24"/>
      <c r="AU32534" s="24"/>
    </row>
    <row r="32535">
      <c r="J32535" s="18"/>
      <c r="N32535" s="24"/>
      <c r="Q32535" s="24"/>
      <c r="T32535" s="24"/>
      <c r="W32535" s="24"/>
      <c r="Z32535" s="24"/>
      <c r="AC32535" s="24"/>
      <c r="AI32535" s="24"/>
      <c r="AL32535" s="24"/>
      <c r="AO32535" s="24"/>
      <c r="AR32535" s="24"/>
      <c r="AU32535" s="24"/>
    </row>
    <row r="32536">
      <c r="J32536" s="18"/>
      <c r="N32536" s="24"/>
      <c r="Q32536" s="24"/>
      <c r="T32536" s="24"/>
      <c r="W32536" s="24"/>
      <c r="Z32536" s="24"/>
      <c r="AC32536" s="24"/>
      <c r="AI32536" s="24"/>
      <c r="AL32536" s="24"/>
      <c r="AO32536" s="24"/>
      <c r="AR32536" s="24"/>
      <c r="AU32536" s="24"/>
    </row>
    <row r="32537">
      <c r="J32537" s="18"/>
      <c r="N32537" s="24"/>
      <c r="Q32537" s="24"/>
      <c r="T32537" s="24"/>
      <c r="W32537" s="24"/>
      <c r="Z32537" s="24"/>
      <c r="AC32537" s="24"/>
      <c r="AI32537" s="24"/>
      <c r="AL32537" s="24"/>
      <c r="AO32537" s="24"/>
      <c r="AR32537" s="24"/>
      <c r="AU32537" s="24"/>
    </row>
    <row r="32538">
      <c r="J32538" s="18"/>
      <c r="N32538" s="24"/>
      <c r="Q32538" s="24"/>
      <c r="T32538" s="24"/>
      <c r="W32538" s="24"/>
      <c r="Z32538" s="24"/>
      <c r="AC32538" s="24"/>
      <c r="AI32538" s="24"/>
      <c r="AL32538" s="24"/>
      <c r="AO32538" s="24"/>
      <c r="AR32538" s="24"/>
      <c r="AU32538" s="24"/>
    </row>
    <row r="32539">
      <c r="J32539" s="18"/>
      <c r="N32539" s="24"/>
      <c r="Q32539" s="24"/>
      <c r="T32539" s="24"/>
      <c r="W32539" s="24"/>
      <c r="Z32539" s="24"/>
      <c r="AC32539" s="24"/>
      <c r="AI32539" s="24"/>
      <c r="AL32539" s="24"/>
      <c r="AO32539" s="24"/>
      <c r="AR32539" s="24"/>
      <c r="AU32539" s="24"/>
    </row>
    <row r="32540">
      <c r="J32540" s="18"/>
      <c r="N32540" s="24"/>
      <c r="Q32540" s="24"/>
      <c r="T32540" s="24"/>
      <c r="W32540" s="24"/>
      <c r="Z32540" s="24"/>
      <c r="AC32540" s="24"/>
      <c r="AI32540" s="24"/>
      <c r="AL32540" s="24"/>
      <c r="AO32540" s="24"/>
      <c r="AR32540" s="24"/>
      <c r="AU32540" s="24"/>
    </row>
    <row r="32541">
      <c r="J32541" s="18"/>
      <c r="N32541" s="24"/>
      <c r="Q32541" s="24"/>
      <c r="T32541" s="24"/>
      <c r="W32541" s="24"/>
      <c r="Z32541" s="24"/>
      <c r="AC32541" s="24"/>
      <c r="AI32541" s="24"/>
      <c r="AL32541" s="24"/>
      <c r="AO32541" s="24"/>
      <c r="AR32541" s="24"/>
      <c r="AU32541" s="24"/>
    </row>
    <row r="32542">
      <c r="J32542" s="18"/>
      <c r="N32542" s="24"/>
      <c r="Q32542" s="24"/>
      <c r="T32542" s="24"/>
      <c r="W32542" s="24"/>
      <c r="Z32542" s="24"/>
      <c r="AC32542" s="24"/>
      <c r="AI32542" s="24"/>
      <c r="AL32542" s="24"/>
      <c r="AO32542" s="24"/>
      <c r="AR32542" s="24"/>
      <c r="AU32542" s="24"/>
    </row>
    <row r="32543">
      <c r="J32543" s="18"/>
      <c r="N32543" s="24"/>
      <c r="Q32543" s="24"/>
      <c r="T32543" s="24"/>
      <c r="W32543" s="24"/>
      <c r="Z32543" s="24"/>
      <c r="AC32543" s="24"/>
      <c r="AI32543" s="24"/>
      <c r="AL32543" s="24"/>
      <c r="AO32543" s="24"/>
      <c r="AR32543" s="24"/>
      <c r="AU32543" s="24"/>
    </row>
    <row r="32544">
      <c r="J32544" s="18"/>
      <c r="N32544" s="24"/>
      <c r="Q32544" s="24"/>
      <c r="T32544" s="24"/>
      <c r="W32544" s="24"/>
      <c r="Z32544" s="24"/>
      <c r="AC32544" s="24"/>
      <c r="AI32544" s="24"/>
      <c r="AL32544" s="24"/>
      <c r="AO32544" s="24"/>
      <c r="AR32544" s="24"/>
      <c r="AU32544" s="24"/>
    </row>
    <row r="32545">
      <c r="J32545" s="18"/>
      <c r="N32545" s="24"/>
      <c r="Q32545" s="24"/>
      <c r="T32545" s="24"/>
      <c r="W32545" s="24"/>
      <c r="Z32545" s="24"/>
      <c r="AC32545" s="24"/>
      <c r="AI32545" s="24"/>
      <c r="AL32545" s="24"/>
      <c r="AO32545" s="24"/>
      <c r="AR32545" s="24"/>
      <c r="AU32545" s="24"/>
    </row>
    <row r="32546">
      <c r="J32546" s="18"/>
      <c r="N32546" s="24"/>
      <c r="Q32546" s="24"/>
      <c r="T32546" s="24"/>
      <c r="W32546" s="24"/>
      <c r="Z32546" s="24"/>
      <c r="AC32546" s="24"/>
      <c r="AI32546" s="24"/>
      <c r="AL32546" s="24"/>
      <c r="AO32546" s="24"/>
      <c r="AR32546" s="24"/>
      <c r="AU32546" s="24"/>
    </row>
    <row r="32547">
      <c r="J32547" s="18"/>
      <c r="N32547" s="24"/>
      <c r="Q32547" s="24"/>
      <c r="T32547" s="24"/>
      <c r="W32547" s="24"/>
      <c r="Z32547" s="24"/>
      <c r="AC32547" s="24"/>
      <c r="AI32547" s="24"/>
      <c r="AL32547" s="24"/>
      <c r="AO32547" s="24"/>
      <c r="AR32547" s="24"/>
      <c r="AU32547" s="24"/>
    </row>
    <row r="32548">
      <c r="J32548" s="18"/>
      <c r="N32548" s="24"/>
      <c r="Q32548" s="24"/>
      <c r="T32548" s="24"/>
      <c r="W32548" s="24"/>
      <c r="Z32548" s="24"/>
      <c r="AC32548" s="24"/>
      <c r="AI32548" s="24"/>
      <c r="AL32548" s="24"/>
      <c r="AO32548" s="24"/>
      <c r="AR32548" s="24"/>
      <c r="AU32548" s="24"/>
    </row>
    <row r="32549">
      <c r="J32549" s="18"/>
      <c r="N32549" s="24"/>
      <c r="Q32549" s="24"/>
      <c r="T32549" s="24"/>
      <c r="W32549" s="24"/>
      <c r="Z32549" s="24"/>
      <c r="AC32549" s="24"/>
      <c r="AI32549" s="24"/>
      <c r="AL32549" s="24"/>
      <c r="AO32549" s="24"/>
      <c r="AR32549" s="24"/>
      <c r="AU32549" s="24"/>
    </row>
    <row r="32550">
      <c r="J32550" s="18"/>
      <c r="N32550" s="24"/>
      <c r="Q32550" s="24"/>
      <c r="T32550" s="24"/>
      <c r="W32550" s="24"/>
      <c r="Z32550" s="24"/>
      <c r="AC32550" s="24"/>
      <c r="AI32550" s="24"/>
      <c r="AL32550" s="24"/>
      <c r="AO32550" s="24"/>
      <c r="AR32550" s="24"/>
      <c r="AU32550" s="24"/>
    </row>
    <row r="32551">
      <c r="J32551" s="18"/>
      <c r="N32551" s="24"/>
      <c r="Q32551" s="24"/>
      <c r="T32551" s="24"/>
      <c r="W32551" s="24"/>
      <c r="Z32551" s="24"/>
      <c r="AC32551" s="24"/>
      <c r="AI32551" s="24"/>
      <c r="AL32551" s="24"/>
      <c r="AO32551" s="24"/>
      <c r="AR32551" s="24"/>
      <c r="AU32551" s="24"/>
    </row>
    <row r="32552">
      <c r="J32552" s="18"/>
      <c r="N32552" s="24"/>
      <c r="Q32552" s="24"/>
      <c r="T32552" s="24"/>
      <c r="W32552" s="24"/>
      <c r="Z32552" s="24"/>
      <c r="AC32552" s="24"/>
      <c r="AI32552" s="24"/>
      <c r="AL32552" s="24"/>
      <c r="AO32552" s="24"/>
      <c r="AR32552" s="24"/>
      <c r="AU32552" s="24"/>
    </row>
    <row r="32553">
      <c r="J32553" s="18"/>
      <c r="N32553" s="24"/>
      <c r="Q32553" s="24"/>
      <c r="T32553" s="24"/>
      <c r="W32553" s="24"/>
      <c r="Z32553" s="24"/>
      <c r="AC32553" s="24"/>
      <c r="AI32553" s="24"/>
      <c r="AL32553" s="24"/>
      <c r="AO32553" s="24"/>
      <c r="AR32553" s="24"/>
      <c r="AU32553" s="24"/>
    </row>
    <row r="32554">
      <c r="J32554" s="18"/>
      <c r="N32554" s="24"/>
      <c r="Q32554" s="24"/>
      <c r="T32554" s="24"/>
      <c r="W32554" s="24"/>
      <c r="Z32554" s="24"/>
      <c r="AC32554" s="24"/>
      <c r="AI32554" s="24"/>
      <c r="AL32554" s="24"/>
      <c r="AO32554" s="24"/>
      <c r="AR32554" s="24"/>
      <c r="AU32554" s="24"/>
    </row>
    <row r="32555">
      <c r="J32555" s="18"/>
      <c r="N32555" s="24"/>
      <c r="Q32555" s="24"/>
      <c r="T32555" s="24"/>
      <c r="W32555" s="24"/>
      <c r="Z32555" s="24"/>
      <c r="AC32555" s="24"/>
      <c r="AI32555" s="24"/>
      <c r="AL32555" s="24"/>
      <c r="AO32555" s="24"/>
      <c r="AR32555" s="24"/>
      <c r="AU32555" s="24"/>
    </row>
    <row r="32556">
      <c r="J32556" s="18"/>
      <c r="N32556" s="24"/>
      <c r="Q32556" s="24"/>
      <c r="T32556" s="24"/>
      <c r="W32556" s="24"/>
      <c r="Z32556" s="24"/>
      <c r="AC32556" s="24"/>
      <c r="AI32556" s="24"/>
      <c r="AL32556" s="24"/>
      <c r="AO32556" s="24"/>
      <c r="AR32556" s="24"/>
      <c r="AU32556" s="24"/>
    </row>
    <row r="32557">
      <c r="J32557" s="18"/>
      <c r="N32557" s="24"/>
      <c r="Q32557" s="24"/>
      <c r="T32557" s="24"/>
      <c r="W32557" s="24"/>
      <c r="Z32557" s="24"/>
      <c r="AC32557" s="24"/>
      <c r="AI32557" s="24"/>
      <c r="AL32557" s="24"/>
      <c r="AO32557" s="24"/>
      <c r="AR32557" s="24"/>
      <c r="AU32557" s="24"/>
    </row>
    <row r="32558">
      <c r="J32558" s="18"/>
      <c r="N32558" s="24"/>
      <c r="Q32558" s="24"/>
      <c r="T32558" s="24"/>
      <c r="W32558" s="24"/>
      <c r="Z32558" s="24"/>
      <c r="AC32558" s="24"/>
      <c r="AI32558" s="24"/>
      <c r="AL32558" s="24"/>
      <c r="AO32558" s="24"/>
      <c r="AR32558" s="24"/>
      <c r="AU32558" s="24"/>
    </row>
    <row r="32559">
      <c r="J32559" s="18"/>
      <c r="N32559" s="24"/>
      <c r="Q32559" s="24"/>
      <c r="T32559" s="24"/>
      <c r="W32559" s="24"/>
      <c r="Z32559" s="24"/>
      <c r="AC32559" s="24"/>
      <c r="AI32559" s="24"/>
      <c r="AL32559" s="24"/>
      <c r="AO32559" s="24"/>
      <c r="AR32559" s="24"/>
      <c r="AU32559" s="24"/>
    </row>
    <row r="32560">
      <c r="J32560" s="18"/>
      <c r="N32560" s="24"/>
      <c r="Q32560" s="24"/>
      <c r="T32560" s="24"/>
      <c r="W32560" s="24"/>
      <c r="Z32560" s="24"/>
      <c r="AC32560" s="24"/>
      <c r="AI32560" s="24"/>
      <c r="AL32560" s="24"/>
      <c r="AO32560" s="24"/>
      <c r="AR32560" s="24"/>
      <c r="AU32560" s="24"/>
    </row>
    <row r="32561">
      <c r="J32561" s="18"/>
      <c r="N32561" s="24"/>
      <c r="Q32561" s="24"/>
      <c r="T32561" s="24"/>
      <c r="W32561" s="24"/>
      <c r="Z32561" s="24"/>
      <c r="AC32561" s="24"/>
      <c r="AI32561" s="24"/>
      <c r="AL32561" s="24"/>
      <c r="AO32561" s="24"/>
      <c r="AR32561" s="24"/>
      <c r="AU32561" s="24"/>
    </row>
    <row r="32562">
      <c r="J32562" s="18"/>
      <c r="N32562" s="24"/>
      <c r="Q32562" s="24"/>
      <c r="T32562" s="24"/>
      <c r="W32562" s="24"/>
      <c r="Z32562" s="24"/>
      <c r="AC32562" s="24"/>
      <c r="AI32562" s="24"/>
      <c r="AL32562" s="24"/>
      <c r="AO32562" s="24"/>
      <c r="AR32562" s="24"/>
      <c r="AU32562" s="24"/>
    </row>
    <row r="32563">
      <c r="J32563" s="18"/>
      <c r="N32563" s="24"/>
      <c r="Q32563" s="24"/>
      <c r="T32563" s="24"/>
      <c r="W32563" s="24"/>
      <c r="Z32563" s="24"/>
      <c r="AC32563" s="24"/>
      <c r="AI32563" s="24"/>
      <c r="AL32563" s="24"/>
      <c r="AO32563" s="24"/>
      <c r="AR32563" s="24"/>
      <c r="AU32563" s="24"/>
    </row>
    <row r="32564">
      <c r="J32564" s="18"/>
      <c r="N32564" s="24"/>
      <c r="Q32564" s="24"/>
      <c r="T32564" s="24"/>
      <c r="W32564" s="24"/>
      <c r="Z32564" s="24"/>
      <c r="AC32564" s="24"/>
      <c r="AI32564" s="24"/>
      <c r="AL32564" s="24"/>
      <c r="AO32564" s="24"/>
      <c r="AR32564" s="24"/>
      <c r="AU32564" s="24"/>
    </row>
    <row r="32565">
      <c r="J32565" s="18"/>
      <c r="N32565" s="24"/>
      <c r="Q32565" s="24"/>
      <c r="T32565" s="24"/>
      <c r="W32565" s="24"/>
      <c r="Z32565" s="24"/>
      <c r="AC32565" s="24"/>
      <c r="AI32565" s="24"/>
      <c r="AL32565" s="24"/>
      <c r="AO32565" s="24"/>
      <c r="AR32565" s="24"/>
      <c r="AU32565" s="24"/>
    </row>
    <row r="32566">
      <c r="J32566" s="18"/>
      <c r="N32566" s="24"/>
      <c r="Q32566" s="24"/>
      <c r="T32566" s="24"/>
      <c r="W32566" s="24"/>
      <c r="Z32566" s="24"/>
      <c r="AC32566" s="24"/>
      <c r="AI32566" s="24"/>
      <c r="AL32566" s="24"/>
      <c r="AO32566" s="24"/>
      <c r="AR32566" s="24"/>
      <c r="AU32566" s="24"/>
    </row>
    <row r="32567">
      <c r="J32567" s="18"/>
      <c r="N32567" s="24"/>
      <c r="Q32567" s="24"/>
      <c r="T32567" s="24"/>
      <c r="W32567" s="24"/>
      <c r="Z32567" s="24"/>
      <c r="AC32567" s="24"/>
      <c r="AI32567" s="24"/>
      <c r="AL32567" s="24"/>
      <c r="AO32567" s="24"/>
      <c r="AR32567" s="24"/>
      <c r="AU32567" s="24"/>
    </row>
    <row r="32568">
      <c r="J32568" s="18"/>
      <c r="N32568" s="24"/>
      <c r="Q32568" s="24"/>
      <c r="T32568" s="24"/>
      <c r="W32568" s="24"/>
      <c r="Z32568" s="24"/>
      <c r="AC32568" s="24"/>
      <c r="AI32568" s="24"/>
      <c r="AL32568" s="24"/>
      <c r="AO32568" s="24"/>
      <c r="AR32568" s="24"/>
      <c r="AU32568" s="24"/>
    </row>
    <row r="32569">
      <c r="J32569" s="18"/>
      <c r="N32569" s="24"/>
      <c r="Q32569" s="24"/>
      <c r="T32569" s="24"/>
      <c r="W32569" s="24"/>
      <c r="Z32569" s="24"/>
      <c r="AC32569" s="24"/>
      <c r="AI32569" s="24"/>
      <c r="AL32569" s="24"/>
      <c r="AO32569" s="24"/>
      <c r="AR32569" s="24"/>
      <c r="AU32569" s="24"/>
    </row>
    <row r="32570">
      <c r="J32570" s="18"/>
      <c r="N32570" s="24"/>
      <c r="Q32570" s="24"/>
      <c r="T32570" s="24"/>
      <c r="W32570" s="24"/>
      <c r="Z32570" s="24"/>
      <c r="AC32570" s="24"/>
      <c r="AI32570" s="24"/>
      <c r="AL32570" s="24"/>
      <c r="AO32570" s="24"/>
      <c r="AR32570" s="24"/>
      <c r="AU32570" s="24"/>
    </row>
    <row r="32571">
      <c r="J32571" s="18"/>
      <c r="N32571" s="24"/>
      <c r="Q32571" s="24"/>
      <c r="T32571" s="24"/>
      <c r="W32571" s="24"/>
      <c r="Z32571" s="24"/>
      <c r="AC32571" s="24"/>
      <c r="AI32571" s="24"/>
      <c r="AL32571" s="24"/>
      <c r="AO32571" s="24"/>
      <c r="AR32571" s="24"/>
      <c r="AU32571" s="24"/>
    </row>
    <row r="32572">
      <c r="J32572" s="18"/>
      <c r="N32572" s="24"/>
      <c r="Q32572" s="24"/>
      <c r="T32572" s="24"/>
      <c r="W32572" s="24"/>
      <c r="Z32572" s="24"/>
      <c r="AC32572" s="24"/>
      <c r="AI32572" s="24"/>
      <c r="AL32572" s="24"/>
      <c r="AO32572" s="24"/>
      <c r="AR32572" s="24"/>
      <c r="AU32572" s="24"/>
    </row>
    <row r="32573">
      <c r="J32573" s="18"/>
      <c r="N32573" s="24"/>
      <c r="Q32573" s="24"/>
      <c r="T32573" s="24"/>
      <c r="W32573" s="24"/>
      <c r="Z32573" s="24"/>
      <c r="AC32573" s="24"/>
      <c r="AI32573" s="24"/>
      <c r="AL32573" s="24"/>
      <c r="AO32573" s="24"/>
      <c r="AR32573" s="24"/>
      <c r="AU32573" s="24"/>
    </row>
    <row r="32574">
      <c r="J32574" s="18"/>
      <c r="N32574" s="24"/>
      <c r="Q32574" s="24"/>
      <c r="T32574" s="24"/>
      <c r="W32574" s="24"/>
      <c r="Z32574" s="24"/>
      <c r="AC32574" s="24"/>
      <c r="AI32574" s="24"/>
      <c r="AL32574" s="24"/>
      <c r="AO32574" s="24"/>
      <c r="AR32574" s="24"/>
      <c r="AU32574" s="24"/>
    </row>
    <row r="32575">
      <c r="J32575" s="18"/>
      <c r="N32575" s="24"/>
      <c r="Q32575" s="24"/>
      <c r="T32575" s="24"/>
      <c r="W32575" s="24"/>
      <c r="Z32575" s="24"/>
      <c r="AC32575" s="24"/>
      <c r="AI32575" s="24"/>
      <c r="AL32575" s="24"/>
      <c r="AO32575" s="24"/>
      <c r="AR32575" s="24"/>
      <c r="AU32575" s="24"/>
    </row>
    <row r="32576">
      <c r="J32576" s="18"/>
      <c r="N32576" s="24"/>
      <c r="Q32576" s="24"/>
      <c r="T32576" s="24"/>
      <c r="W32576" s="24"/>
      <c r="Z32576" s="24"/>
      <c r="AC32576" s="24"/>
      <c r="AI32576" s="24"/>
      <c r="AL32576" s="24"/>
      <c r="AO32576" s="24"/>
      <c r="AR32576" s="24"/>
      <c r="AU32576" s="24"/>
    </row>
    <row r="32577">
      <c r="J32577" s="18"/>
      <c r="N32577" s="24"/>
      <c r="Q32577" s="24"/>
      <c r="T32577" s="24"/>
      <c r="W32577" s="24"/>
      <c r="Z32577" s="24"/>
      <c r="AC32577" s="24"/>
      <c r="AI32577" s="24"/>
      <c r="AL32577" s="24"/>
      <c r="AO32577" s="24"/>
      <c r="AR32577" s="24"/>
      <c r="AU32577" s="24"/>
    </row>
    <row r="32578">
      <c r="J32578" s="18"/>
      <c r="N32578" s="24"/>
      <c r="Q32578" s="24"/>
      <c r="T32578" s="24"/>
      <c r="W32578" s="24"/>
      <c r="Z32578" s="24"/>
      <c r="AC32578" s="24"/>
      <c r="AI32578" s="24"/>
      <c r="AL32578" s="24"/>
      <c r="AO32578" s="24"/>
      <c r="AR32578" s="24"/>
      <c r="AU32578" s="24"/>
    </row>
    <row r="32579">
      <c r="J32579" s="18"/>
      <c r="N32579" s="24"/>
      <c r="Q32579" s="24"/>
      <c r="T32579" s="24"/>
      <c r="W32579" s="24"/>
      <c r="Z32579" s="24"/>
      <c r="AC32579" s="24"/>
      <c r="AI32579" s="24"/>
      <c r="AL32579" s="24"/>
      <c r="AO32579" s="24"/>
      <c r="AR32579" s="24"/>
      <c r="AU32579" s="24"/>
    </row>
    <row r="32580">
      <c r="J32580" s="18"/>
      <c r="N32580" s="24"/>
      <c r="Q32580" s="24"/>
      <c r="T32580" s="24"/>
      <c r="W32580" s="24"/>
      <c r="Z32580" s="24"/>
      <c r="AC32580" s="24"/>
      <c r="AI32580" s="24"/>
      <c r="AL32580" s="24"/>
      <c r="AO32580" s="24"/>
      <c r="AR32580" s="24"/>
      <c r="AU32580" s="24"/>
    </row>
    <row r="32581">
      <c r="J32581" s="18"/>
      <c r="N32581" s="24"/>
      <c r="Q32581" s="24"/>
      <c r="T32581" s="24"/>
      <c r="W32581" s="24"/>
      <c r="Z32581" s="24"/>
      <c r="AC32581" s="24"/>
      <c r="AI32581" s="24"/>
      <c r="AL32581" s="24"/>
      <c r="AO32581" s="24"/>
      <c r="AR32581" s="24"/>
      <c r="AU32581" s="24"/>
    </row>
    <row r="32582">
      <c r="J32582" s="18"/>
      <c r="N32582" s="24"/>
      <c r="Q32582" s="24"/>
      <c r="T32582" s="24"/>
      <c r="W32582" s="24"/>
      <c r="Z32582" s="24"/>
      <c r="AC32582" s="24"/>
      <c r="AI32582" s="24"/>
      <c r="AL32582" s="24"/>
      <c r="AO32582" s="24"/>
      <c r="AR32582" s="24"/>
      <c r="AU32582" s="24"/>
    </row>
    <row r="32583">
      <c r="J32583" s="18"/>
      <c r="N32583" s="24"/>
      <c r="Q32583" s="24"/>
      <c r="T32583" s="24"/>
      <c r="W32583" s="24"/>
      <c r="Z32583" s="24"/>
      <c r="AC32583" s="24"/>
      <c r="AI32583" s="24"/>
      <c r="AL32583" s="24"/>
      <c r="AO32583" s="24"/>
      <c r="AR32583" s="24"/>
      <c r="AU32583" s="24"/>
    </row>
    <row r="32584">
      <c r="J32584" s="18"/>
      <c r="N32584" s="24"/>
      <c r="Q32584" s="24"/>
      <c r="T32584" s="24"/>
      <c r="W32584" s="24"/>
      <c r="Z32584" s="24"/>
      <c r="AC32584" s="24"/>
      <c r="AI32584" s="24"/>
      <c r="AL32584" s="24"/>
      <c r="AO32584" s="24"/>
      <c r="AR32584" s="24"/>
      <c r="AU32584" s="24"/>
    </row>
    <row r="32585">
      <c r="J32585" s="18"/>
      <c r="N32585" s="24"/>
      <c r="Q32585" s="24"/>
      <c r="T32585" s="24"/>
      <c r="W32585" s="24"/>
      <c r="Z32585" s="24"/>
      <c r="AC32585" s="24"/>
      <c r="AI32585" s="24"/>
      <c r="AL32585" s="24"/>
      <c r="AO32585" s="24"/>
      <c r="AR32585" s="24"/>
      <c r="AU32585" s="24"/>
    </row>
    <row r="32586">
      <c r="J32586" s="18"/>
      <c r="N32586" s="24"/>
      <c r="Q32586" s="24"/>
      <c r="T32586" s="24"/>
      <c r="W32586" s="24"/>
      <c r="Z32586" s="24"/>
      <c r="AC32586" s="24"/>
      <c r="AI32586" s="24"/>
      <c r="AL32586" s="24"/>
      <c r="AO32586" s="24"/>
      <c r="AR32586" s="24"/>
      <c r="AU32586" s="24"/>
    </row>
    <row r="32587">
      <c r="J32587" s="18"/>
      <c r="N32587" s="24"/>
      <c r="Q32587" s="24"/>
      <c r="T32587" s="24"/>
      <c r="W32587" s="24"/>
      <c r="Z32587" s="24"/>
      <c r="AC32587" s="24"/>
      <c r="AI32587" s="24"/>
      <c r="AL32587" s="24"/>
      <c r="AO32587" s="24"/>
      <c r="AR32587" s="24"/>
      <c r="AU32587" s="24"/>
    </row>
    <row r="32588">
      <c r="J32588" s="18"/>
      <c r="N32588" s="24"/>
      <c r="Q32588" s="24"/>
      <c r="T32588" s="24"/>
      <c r="W32588" s="24"/>
      <c r="Z32588" s="24"/>
      <c r="AC32588" s="24"/>
      <c r="AI32588" s="24"/>
      <c r="AL32588" s="24"/>
      <c r="AO32588" s="24"/>
      <c r="AR32588" s="24"/>
      <c r="AU32588" s="24"/>
    </row>
    <row r="32589">
      <c r="J32589" s="18"/>
      <c r="N32589" s="24"/>
      <c r="Q32589" s="24"/>
      <c r="T32589" s="24"/>
      <c r="W32589" s="24"/>
      <c r="Z32589" s="24"/>
      <c r="AC32589" s="24"/>
      <c r="AI32589" s="24"/>
      <c r="AL32589" s="24"/>
      <c r="AO32589" s="24"/>
      <c r="AR32589" s="24"/>
      <c r="AU32589" s="24"/>
    </row>
    <row r="32590">
      <c r="J32590" s="18"/>
      <c r="N32590" s="24"/>
      <c r="Q32590" s="24"/>
      <c r="T32590" s="24"/>
      <c r="W32590" s="24"/>
      <c r="Z32590" s="24"/>
      <c r="AC32590" s="24"/>
      <c r="AI32590" s="24"/>
      <c r="AL32590" s="24"/>
      <c r="AO32590" s="24"/>
      <c r="AR32590" s="24"/>
      <c r="AU32590" s="24"/>
    </row>
    <row r="32591">
      <c r="J32591" s="18"/>
      <c r="N32591" s="24"/>
      <c r="Q32591" s="24"/>
      <c r="T32591" s="24"/>
      <c r="W32591" s="24"/>
      <c r="Z32591" s="24"/>
      <c r="AC32591" s="24"/>
      <c r="AI32591" s="24"/>
      <c r="AL32591" s="24"/>
      <c r="AO32591" s="24"/>
      <c r="AR32591" s="24"/>
      <c r="AU32591" s="24"/>
    </row>
    <row r="32592">
      <c r="J32592" s="18"/>
      <c r="N32592" s="24"/>
      <c r="Q32592" s="24"/>
      <c r="T32592" s="24"/>
      <c r="W32592" s="24"/>
      <c r="Z32592" s="24"/>
      <c r="AC32592" s="24"/>
      <c r="AI32592" s="24"/>
      <c r="AL32592" s="24"/>
      <c r="AO32592" s="24"/>
      <c r="AR32592" s="24"/>
      <c r="AU32592" s="24"/>
    </row>
    <row r="32593">
      <c r="J32593" s="18"/>
      <c r="N32593" s="24"/>
      <c r="Q32593" s="24"/>
      <c r="T32593" s="24"/>
      <c r="W32593" s="24"/>
      <c r="Z32593" s="24"/>
      <c r="AC32593" s="24"/>
      <c r="AI32593" s="24"/>
      <c r="AL32593" s="24"/>
      <c r="AO32593" s="24"/>
      <c r="AR32593" s="24"/>
      <c r="AU32593" s="24"/>
    </row>
    <row r="32594">
      <c r="J32594" s="18"/>
      <c r="N32594" s="24"/>
      <c r="Q32594" s="24"/>
      <c r="T32594" s="24"/>
      <c r="W32594" s="24"/>
      <c r="Z32594" s="24"/>
      <c r="AC32594" s="24"/>
      <c r="AI32594" s="24"/>
      <c r="AL32594" s="24"/>
      <c r="AO32594" s="24"/>
      <c r="AR32594" s="24"/>
      <c r="AU32594" s="24"/>
    </row>
    <row r="32595">
      <c r="J32595" s="18"/>
      <c r="N32595" s="24"/>
      <c r="Q32595" s="24"/>
      <c r="T32595" s="24"/>
      <c r="W32595" s="24"/>
      <c r="Z32595" s="24"/>
      <c r="AC32595" s="24"/>
      <c r="AI32595" s="24"/>
      <c r="AL32595" s="24"/>
      <c r="AO32595" s="24"/>
      <c r="AR32595" s="24"/>
      <c r="AU32595" s="24"/>
    </row>
    <row r="32596">
      <c r="J32596" s="18"/>
      <c r="N32596" s="24"/>
      <c r="Q32596" s="24"/>
      <c r="T32596" s="24"/>
      <c r="W32596" s="24"/>
      <c r="Z32596" s="24"/>
      <c r="AC32596" s="24"/>
      <c r="AI32596" s="24"/>
      <c r="AL32596" s="24"/>
      <c r="AO32596" s="24"/>
      <c r="AR32596" s="24"/>
      <c r="AU32596" s="24"/>
    </row>
    <row r="32597">
      <c r="J32597" s="18"/>
      <c r="N32597" s="24"/>
      <c r="Q32597" s="24"/>
      <c r="T32597" s="24"/>
      <c r="W32597" s="24"/>
      <c r="Z32597" s="24"/>
      <c r="AC32597" s="24"/>
      <c r="AI32597" s="24"/>
      <c r="AL32597" s="24"/>
      <c r="AO32597" s="24"/>
      <c r="AR32597" s="24"/>
      <c r="AU32597" s="24"/>
    </row>
    <row r="32598">
      <c r="J32598" s="18"/>
      <c r="N32598" s="24"/>
      <c r="Q32598" s="24"/>
      <c r="T32598" s="24"/>
      <c r="W32598" s="24"/>
      <c r="Z32598" s="24"/>
      <c r="AC32598" s="24"/>
      <c r="AI32598" s="24"/>
      <c r="AL32598" s="24"/>
      <c r="AO32598" s="24"/>
      <c r="AR32598" s="24"/>
      <c r="AU32598" s="24"/>
    </row>
    <row r="32599">
      <c r="J32599" s="18"/>
      <c r="N32599" s="24"/>
      <c r="Q32599" s="24"/>
      <c r="T32599" s="24"/>
      <c r="W32599" s="24"/>
      <c r="Z32599" s="24"/>
      <c r="AC32599" s="24"/>
      <c r="AI32599" s="24"/>
      <c r="AL32599" s="24"/>
      <c r="AO32599" s="24"/>
      <c r="AR32599" s="24"/>
      <c r="AU32599" s="24"/>
    </row>
    <row r="32600">
      <c r="J32600" s="18"/>
      <c r="N32600" s="24"/>
      <c r="Q32600" s="24"/>
      <c r="T32600" s="24"/>
      <c r="W32600" s="24"/>
      <c r="Z32600" s="24"/>
      <c r="AC32600" s="24"/>
      <c r="AI32600" s="24"/>
      <c r="AL32600" s="24"/>
      <c r="AO32600" s="24"/>
      <c r="AR32600" s="24"/>
      <c r="AU32600" s="24"/>
    </row>
    <row r="32601">
      <c r="J32601" s="18"/>
      <c r="N32601" s="24"/>
      <c r="Q32601" s="24"/>
      <c r="T32601" s="24"/>
      <c r="W32601" s="24"/>
      <c r="Z32601" s="24"/>
      <c r="AC32601" s="24"/>
      <c r="AI32601" s="24"/>
      <c r="AL32601" s="24"/>
      <c r="AO32601" s="24"/>
      <c r="AR32601" s="24"/>
      <c r="AU32601" s="24"/>
    </row>
    <row r="32602">
      <c r="J32602" s="18"/>
      <c r="N32602" s="24"/>
      <c r="Q32602" s="24"/>
      <c r="T32602" s="24"/>
      <c r="W32602" s="24"/>
      <c r="Z32602" s="24"/>
      <c r="AC32602" s="24"/>
      <c r="AI32602" s="24"/>
      <c r="AL32602" s="24"/>
      <c r="AO32602" s="24"/>
      <c r="AR32602" s="24"/>
      <c r="AU32602" s="24"/>
    </row>
    <row r="32603">
      <c r="J32603" s="18"/>
      <c r="N32603" s="24"/>
      <c r="Q32603" s="24"/>
      <c r="T32603" s="24"/>
      <c r="W32603" s="24"/>
      <c r="Z32603" s="24"/>
      <c r="AC32603" s="24"/>
      <c r="AI32603" s="24"/>
      <c r="AL32603" s="24"/>
      <c r="AO32603" s="24"/>
      <c r="AR32603" s="24"/>
      <c r="AU32603" s="24"/>
    </row>
    <row r="32604">
      <c r="J32604" s="18"/>
      <c r="N32604" s="24"/>
      <c r="Q32604" s="24"/>
      <c r="T32604" s="24"/>
      <c r="W32604" s="24"/>
      <c r="Z32604" s="24"/>
      <c r="AC32604" s="24"/>
      <c r="AI32604" s="24"/>
      <c r="AL32604" s="24"/>
      <c r="AO32604" s="24"/>
      <c r="AR32604" s="24"/>
      <c r="AU32604" s="24"/>
    </row>
    <row r="32605">
      <c r="J32605" s="18"/>
      <c r="N32605" s="24"/>
      <c r="Q32605" s="24"/>
      <c r="T32605" s="24"/>
      <c r="W32605" s="24"/>
      <c r="Z32605" s="24"/>
      <c r="AC32605" s="24"/>
      <c r="AI32605" s="24"/>
      <c r="AL32605" s="24"/>
      <c r="AO32605" s="24"/>
      <c r="AR32605" s="24"/>
      <c r="AU32605" s="24"/>
    </row>
    <row r="32606">
      <c r="J32606" s="18"/>
      <c r="N32606" s="24"/>
      <c r="Q32606" s="24"/>
      <c r="T32606" s="24"/>
      <c r="W32606" s="24"/>
      <c r="Z32606" s="24"/>
      <c r="AC32606" s="24"/>
      <c r="AI32606" s="24"/>
      <c r="AL32606" s="24"/>
      <c r="AO32606" s="24"/>
      <c r="AR32606" s="24"/>
      <c r="AU32606" s="24"/>
    </row>
    <row r="32607">
      <c r="J32607" s="18"/>
      <c r="N32607" s="24"/>
      <c r="Q32607" s="24"/>
      <c r="T32607" s="24"/>
      <c r="W32607" s="24"/>
      <c r="Z32607" s="24"/>
      <c r="AC32607" s="24"/>
      <c r="AI32607" s="24"/>
      <c r="AL32607" s="24"/>
      <c r="AO32607" s="24"/>
      <c r="AR32607" s="24"/>
      <c r="AU32607" s="24"/>
    </row>
    <row r="32608">
      <c r="J32608" s="18"/>
      <c r="N32608" s="24"/>
      <c r="Q32608" s="24"/>
      <c r="T32608" s="24"/>
      <c r="W32608" s="24"/>
      <c r="Z32608" s="24"/>
      <c r="AC32608" s="24"/>
      <c r="AI32608" s="24"/>
      <c r="AL32608" s="24"/>
      <c r="AO32608" s="24"/>
      <c r="AR32608" s="24"/>
      <c r="AU32608" s="24"/>
    </row>
    <row r="32609">
      <c r="J32609" s="18"/>
      <c r="N32609" s="24"/>
      <c r="Q32609" s="24"/>
      <c r="T32609" s="24"/>
      <c r="W32609" s="24"/>
      <c r="Z32609" s="24"/>
      <c r="AC32609" s="24"/>
      <c r="AI32609" s="24"/>
      <c r="AL32609" s="24"/>
      <c r="AO32609" s="24"/>
      <c r="AR32609" s="24"/>
      <c r="AU32609" s="24"/>
    </row>
    <row r="32610">
      <c r="J32610" s="18"/>
      <c r="N32610" s="24"/>
      <c r="Q32610" s="24"/>
      <c r="T32610" s="24"/>
      <c r="W32610" s="24"/>
      <c r="Z32610" s="24"/>
      <c r="AC32610" s="24"/>
      <c r="AI32610" s="24"/>
      <c r="AL32610" s="24"/>
      <c r="AO32610" s="24"/>
      <c r="AR32610" s="24"/>
      <c r="AU32610" s="24"/>
    </row>
    <row r="32611">
      <c r="J32611" s="18"/>
      <c r="N32611" s="24"/>
      <c r="Q32611" s="24"/>
      <c r="T32611" s="24"/>
      <c r="W32611" s="24"/>
      <c r="Z32611" s="24"/>
      <c r="AC32611" s="24"/>
      <c r="AI32611" s="24"/>
      <c r="AL32611" s="24"/>
      <c r="AO32611" s="24"/>
      <c r="AR32611" s="24"/>
      <c r="AU32611" s="24"/>
    </row>
    <row r="32612">
      <c r="J32612" s="18"/>
      <c r="N32612" s="24"/>
      <c r="Q32612" s="24"/>
      <c r="T32612" s="24"/>
      <c r="W32612" s="24"/>
      <c r="Z32612" s="24"/>
      <c r="AC32612" s="24"/>
      <c r="AI32612" s="24"/>
      <c r="AL32612" s="24"/>
      <c r="AO32612" s="24"/>
      <c r="AR32612" s="24"/>
      <c r="AU32612" s="24"/>
    </row>
    <row r="32613">
      <c r="J32613" s="18"/>
      <c r="N32613" s="24"/>
      <c r="Q32613" s="24"/>
      <c r="T32613" s="24"/>
      <c r="W32613" s="24"/>
      <c r="Z32613" s="24"/>
      <c r="AC32613" s="24"/>
      <c r="AI32613" s="24"/>
      <c r="AL32613" s="24"/>
      <c r="AO32613" s="24"/>
      <c r="AR32613" s="24"/>
      <c r="AU32613" s="24"/>
    </row>
    <row r="32614">
      <c r="J32614" s="18"/>
      <c r="N32614" s="24"/>
      <c r="Q32614" s="24"/>
      <c r="T32614" s="24"/>
      <c r="W32614" s="24"/>
      <c r="Z32614" s="24"/>
      <c r="AC32614" s="24"/>
      <c r="AI32614" s="24"/>
      <c r="AL32614" s="24"/>
      <c r="AO32614" s="24"/>
      <c r="AR32614" s="24"/>
      <c r="AU32614" s="24"/>
    </row>
    <row r="32615">
      <c r="J32615" s="18"/>
      <c r="N32615" s="24"/>
      <c r="Q32615" s="24"/>
      <c r="T32615" s="24"/>
      <c r="W32615" s="24"/>
      <c r="Z32615" s="24"/>
      <c r="AC32615" s="24"/>
      <c r="AI32615" s="24"/>
      <c r="AL32615" s="24"/>
      <c r="AO32615" s="24"/>
      <c r="AR32615" s="24"/>
      <c r="AU32615" s="24"/>
    </row>
    <row r="32616">
      <c r="J32616" s="18"/>
      <c r="N32616" s="24"/>
      <c r="Q32616" s="24"/>
      <c r="T32616" s="24"/>
      <c r="W32616" s="24"/>
      <c r="Z32616" s="24"/>
      <c r="AC32616" s="24"/>
      <c r="AI32616" s="24"/>
      <c r="AL32616" s="24"/>
      <c r="AO32616" s="24"/>
      <c r="AR32616" s="24"/>
      <c r="AU32616" s="24"/>
    </row>
    <row r="32617">
      <c r="J32617" s="18"/>
      <c r="N32617" s="24"/>
      <c r="Q32617" s="24"/>
      <c r="T32617" s="24"/>
      <c r="W32617" s="24"/>
      <c r="Z32617" s="24"/>
      <c r="AC32617" s="24"/>
      <c r="AI32617" s="24"/>
      <c r="AL32617" s="24"/>
      <c r="AO32617" s="24"/>
      <c r="AR32617" s="24"/>
      <c r="AU32617" s="24"/>
    </row>
    <row r="32618">
      <c r="J32618" s="18"/>
      <c r="N32618" s="24"/>
      <c r="Q32618" s="24"/>
      <c r="T32618" s="24"/>
      <c r="W32618" s="24"/>
      <c r="Z32618" s="24"/>
      <c r="AC32618" s="24"/>
      <c r="AI32618" s="24"/>
      <c r="AL32618" s="24"/>
      <c r="AO32618" s="24"/>
      <c r="AR32618" s="24"/>
      <c r="AU32618" s="24"/>
    </row>
    <row r="32619">
      <c r="J32619" s="18"/>
      <c r="N32619" s="24"/>
      <c r="Q32619" s="24"/>
      <c r="T32619" s="24"/>
      <c r="W32619" s="24"/>
      <c r="Z32619" s="24"/>
      <c r="AC32619" s="24"/>
      <c r="AI32619" s="24"/>
      <c r="AL32619" s="24"/>
      <c r="AO32619" s="24"/>
      <c r="AR32619" s="24"/>
      <c r="AU32619" s="24"/>
    </row>
    <row r="32620">
      <c r="J32620" s="18"/>
      <c r="N32620" s="24"/>
      <c r="Q32620" s="24"/>
      <c r="T32620" s="24"/>
      <c r="W32620" s="24"/>
      <c r="Z32620" s="24"/>
      <c r="AC32620" s="24"/>
      <c r="AI32620" s="24"/>
      <c r="AL32620" s="24"/>
      <c r="AO32620" s="24"/>
      <c r="AR32620" s="24"/>
      <c r="AU32620" s="24"/>
    </row>
    <row r="32621">
      <c r="J32621" s="18"/>
      <c r="N32621" s="24"/>
      <c r="Q32621" s="24"/>
      <c r="T32621" s="24"/>
      <c r="W32621" s="24"/>
      <c r="Z32621" s="24"/>
      <c r="AC32621" s="24"/>
      <c r="AI32621" s="24"/>
      <c r="AL32621" s="24"/>
      <c r="AO32621" s="24"/>
      <c r="AR32621" s="24"/>
      <c r="AU32621" s="24"/>
    </row>
    <row r="32622">
      <c r="J32622" s="18"/>
      <c r="N32622" s="24"/>
      <c r="Q32622" s="24"/>
      <c r="T32622" s="24"/>
      <c r="W32622" s="24"/>
      <c r="Z32622" s="24"/>
      <c r="AC32622" s="24"/>
      <c r="AI32622" s="24"/>
      <c r="AL32622" s="24"/>
      <c r="AO32622" s="24"/>
      <c r="AR32622" s="24"/>
      <c r="AU32622" s="24"/>
    </row>
    <row r="32623">
      <c r="J32623" s="18"/>
      <c r="N32623" s="24"/>
      <c r="Q32623" s="24"/>
      <c r="T32623" s="24"/>
      <c r="W32623" s="24"/>
      <c r="Z32623" s="24"/>
      <c r="AC32623" s="24"/>
      <c r="AI32623" s="24"/>
      <c r="AL32623" s="24"/>
      <c r="AO32623" s="24"/>
      <c r="AR32623" s="24"/>
      <c r="AU32623" s="24"/>
    </row>
    <row r="32624">
      <c r="J32624" s="18"/>
      <c r="N32624" s="24"/>
      <c r="Q32624" s="24"/>
      <c r="T32624" s="24"/>
      <c r="W32624" s="24"/>
      <c r="Z32624" s="24"/>
      <c r="AC32624" s="24"/>
      <c r="AI32624" s="24"/>
      <c r="AL32624" s="24"/>
      <c r="AO32624" s="24"/>
      <c r="AR32624" s="24"/>
      <c r="AU32624" s="24"/>
    </row>
    <row r="32625">
      <c r="J32625" s="18"/>
      <c r="N32625" s="24"/>
      <c r="Q32625" s="24"/>
      <c r="T32625" s="24"/>
      <c r="W32625" s="24"/>
      <c r="Z32625" s="24"/>
      <c r="AC32625" s="24"/>
      <c r="AI32625" s="24"/>
      <c r="AL32625" s="24"/>
      <c r="AO32625" s="24"/>
      <c r="AR32625" s="24"/>
      <c r="AU32625" s="24"/>
    </row>
    <row r="32626">
      <c r="J32626" s="18"/>
      <c r="N32626" s="24"/>
      <c r="Q32626" s="24"/>
      <c r="T32626" s="24"/>
      <c r="W32626" s="24"/>
      <c r="Z32626" s="24"/>
      <c r="AC32626" s="24"/>
      <c r="AI32626" s="24"/>
      <c r="AL32626" s="24"/>
      <c r="AO32626" s="24"/>
      <c r="AR32626" s="24"/>
      <c r="AU32626" s="24"/>
    </row>
    <row r="32627">
      <c r="J32627" s="18"/>
      <c r="N32627" s="24"/>
      <c r="Q32627" s="24"/>
      <c r="T32627" s="24"/>
      <c r="W32627" s="24"/>
      <c r="Z32627" s="24"/>
      <c r="AC32627" s="24"/>
      <c r="AI32627" s="24"/>
      <c r="AL32627" s="24"/>
      <c r="AO32627" s="24"/>
      <c r="AR32627" s="24"/>
      <c r="AU32627" s="24"/>
    </row>
    <row r="32628">
      <c r="J32628" s="18"/>
      <c r="N32628" s="24"/>
      <c r="Q32628" s="24"/>
      <c r="T32628" s="24"/>
      <c r="W32628" s="24"/>
      <c r="Z32628" s="24"/>
      <c r="AC32628" s="24"/>
      <c r="AI32628" s="24"/>
      <c r="AL32628" s="24"/>
      <c r="AO32628" s="24"/>
      <c r="AR32628" s="24"/>
      <c r="AU32628" s="24"/>
    </row>
    <row r="32629">
      <c r="J32629" s="18"/>
      <c r="N32629" s="24"/>
      <c r="Q32629" s="24"/>
      <c r="T32629" s="24"/>
      <c r="W32629" s="24"/>
      <c r="Z32629" s="24"/>
      <c r="AC32629" s="24"/>
      <c r="AI32629" s="24"/>
      <c r="AL32629" s="24"/>
      <c r="AO32629" s="24"/>
      <c r="AR32629" s="24"/>
      <c r="AU32629" s="24"/>
    </row>
    <row r="32630">
      <c r="J32630" s="18"/>
      <c r="N32630" s="24"/>
      <c r="Q32630" s="24"/>
      <c r="T32630" s="24"/>
      <c r="W32630" s="24"/>
      <c r="Z32630" s="24"/>
      <c r="AC32630" s="24"/>
      <c r="AI32630" s="24"/>
      <c r="AL32630" s="24"/>
      <c r="AO32630" s="24"/>
      <c r="AR32630" s="24"/>
      <c r="AU32630" s="24"/>
    </row>
    <row r="32631">
      <c r="J32631" s="18"/>
      <c r="N32631" s="24"/>
      <c r="Q32631" s="24"/>
      <c r="T32631" s="24"/>
      <c r="W32631" s="24"/>
      <c r="Z32631" s="24"/>
      <c r="AC32631" s="24"/>
      <c r="AI32631" s="24"/>
      <c r="AL32631" s="24"/>
      <c r="AO32631" s="24"/>
      <c r="AR32631" s="24"/>
      <c r="AU32631" s="24"/>
    </row>
    <row r="32632">
      <c r="J32632" s="18"/>
      <c r="N32632" s="24"/>
      <c r="Q32632" s="24"/>
      <c r="T32632" s="24"/>
      <c r="W32632" s="24"/>
      <c r="Z32632" s="24"/>
      <c r="AC32632" s="24"/>
      <c r="AI32632" s="24"/>
      <c r="AL32632" s="24"/>
      <c r="AO32632" s="24"/>
      <c r="AR32632" s="24"/>
      <c r="AU32632" s="24"/>
    </row>
    <row r="32633">
      <c r="J32633" s="18"/>
      <c r="N32633" s="24"/>
      <c r="Q32633" s="24"/>
      <c r="T32633" s="24"/>
      <c r="W32633" s="24"/>
      <c r="Z32633" s="24"/>
      <c r="AC32633" s="24"/>
      <c r="AI32633" s="24"/>
      <c r="AL32633" s="24"/>
      <c r="AO32633" s="24"/>
      <c r="AR32633" s="24"/>
      <c r="AU32633" s="24"/>
    </row>
    <row r="32634">
      <c r="J32634" s="18"/>
      <c r="N32634" s="24"/>
      <c r="Q32634" s="24"/>
      <c r="T32634" s="24"/>
      <c r="W32634" s="24"/>
      <c r="Z32634" s="24"/>
      <c r="AC32634" s="24"/>
      <c r="AI32634" s="24"/>
      <c r="AL32634" s="24"/>
      <c r="AO32634" s="24"/>
      <c r="AR32634" s="24"/>
      <c r="AU32634" s="24"/>
    </row>
    <row r="32635">
      <c r="J32635" s="18"/>
      <c r="N32635" s="24"/>
      <c r="Q32635" s="24"/>
      <c r="T32635" s="24"/>
      <c r="W32635" s="24"/>
      <c r="Z32635" s="24"/>
      <c r="AC32635" s="24"/>
      <c r="AI32635" s="24"/>
      <c r="AL32635" s="24"/>
      <c r="AO32635" s="24"/>
      <c r="AR32635" s="24"/>
      <c r="AU32635" s="24"/>
    </row>
    <row r="32636">
      <c r="J32636" s="18"/>
      <c r="N32636" s="24"/>
      <c r="Q32636" s="24"/>
      <c r="T32636" s="24"/>
      <c r="W32636" s="24"/>
      <c r="Z32636" s="24"/>
      <c r="AC32636" s="24"/>
      <c r="AI32636" s="24"/>
      <c r="AL32636" s="24"/>
      <c r="AO32636" s="24"/>
      <c r="AR32636" s="24"/>
      <c r="AU32636" s="24"/>
    </row>
    <row r="32637">
      <c r="J32637" s="18"/>
      <c r="N32637" s="24"/>
      <c r="Q32637" s="24"/>
      <c r="T32637" s="24"/>
      <c r="W32637" s="24"/>
      <c r="Z32637" s="24"/>
      <c r="AC32637" s="24"/>
      <c r="AI32637" s="24"/>
      <c r="AL32637" s="24"/>
      <c r="AO32637" s="24"/>
      <c r="AR32637" s="24"/>
      <c r="AU32637" s="24"/>
    </row>
    <row r="32638">
      <c r="J32638" s="18"/>
      <c r="N32638" s="24"/>
      <c r="Q32638" s="24"/>
      <c r="T32638" s="24"/>
      <c r="W32638" s="24"/>
      <c r="Z32638" s="24"/>
      <c r="AC32638" s="24"/>
      <c r="AI32638" s="24"/>
      <c r="AL32638" s="24"/>
      <c r="AO32638" s="24"/>
      <c r="AR32638" s="24"/>
      <c r="AU32638" s="24"/>
    </row>
    <row r="32639">
      <c r="J32639" s="18"/>
      <c r="N32639" s="24"/>
      <c r="Q32639" s="24"/>
      <c r="T32639" s="24"/>
      <c r="W32639" s="24"/>
      <c r="Z32639" s="24"/>
      <c r="AC32639" s="24"/>
      <c r="AI32639" s="24"/>
      <c r="AL32639" s="24"/>
      <c r="AO32639" s="24"/>
      <c r="AR32639" s="24"/>
      <c r="AU32639" s="24"/>
    </row>
    <row r="32640">
      <c r="J32640" s="18"/>
      <c r="N32640" s="24"/>
      <c r="Q32640" s="24"/>
      <c r="T32640" s="24"/>
      <c r="W32640" s="24"/>
      <c r="Z32640" s="24"/>
      <c r="AC32640" s="24"/>
      <c r="AI32640" s="24"/>
      <c r="AL32640" s="24"/>
      <c r="AO32640" s="24"/>
      <c r="AR32640" s="24"/>
      <c r="AU32640" s="24"/>
    </row>
    <row r="32641">
      <c r="J32641" s="18"/>
      <c r="N32641" s="24"/>
      <c r="Q32641" s="24"/>
      <c r="T32641" s="24"/>
      <c r="W32641" s="24"/>
      <c r="Z32641" s="24"/>
      <c r="AC32641" s="24"/>
      <c r="AI32641" s="24"/>
      <c r="AL32641" s="24"/>
      <c r="AO32641" s="24"/>
      <c r="AR32641" s="24"/>
      <c r="AU32641" s="24"/>
    </row>
    <row r="32642">
      <c r="J32642" s="18"/>
      <c r="N32642" s="24"/>
      <c r="Q32642" s="24"/>
      <c r="T32642" s="24"/>
      <c r="W32642" s="24"/>
      <c r="Z32642" s="24"/>
      <c r="AC32642" s="24"/>
      <c r="AI32642" s="24"/>
      <c r="AL32642" s="24"/>
      <c r="AO32642" s="24"/>
      <c r="AR32642" s="24"/>
      <c r="AU32642" s="24"/>
    </row>
    <row r="32643">
      <c r="J32643" s="18"/>
      <c r="N32643" s="24"/>
      <c r="Q32643" s="24"/>
      <c r="T32643" s="24"/>
      <c r="W32643" s="24"/>
      <c r="Z32643" s="24"/>
      <c r="AC32643" s="24"/>
      <c r="AI32643" s="24"/>
      <c r="AL32643" s="24"/>
      <c r="AO32643" s="24"/>
      <c r="AR32643" s="24"/>
      <c r="AU32643" s="24"/>
    </row>
    <row r="32644">
      <c r="J32644" s="18"/>
      <c r="N32644" s="24"/>
      <c r="Q32644" s="24"/>
      <c r="T32644" s="24"/>
      <c r="W32644" s="24"/>
      <c r="Z32644" s="24"/>
      <c r="AC32644" s="24"/>
      <c r="AI32644" s="24"/>
      <c r="AL32644" s="24"/>
      <c r="AO32644" s="24"/>
      <c r="AR32644" s="24"/>
      <c r="AU32644" s="24"/>
    </row>
    <row r="32645">
      <c r="J32645" s="18"/>
      <c r="N32645" s="24"/>
      <c r="Q32645" s="24"/>
      <c r="T32645" s="24"/>
      <c r="W32645" s="24"/>
      <c r="Z32645" s="24"/>
      <c r="AC32645" s="24"/>
      <c r="AI32645" s="24"/>
      <c r="AL32645" s="24"/>
      <c r="AO32645" s="24"/>
      <c r="AR32645" s="24"/>
      <c r="AU32645" s="24"/>
    </row>
    <row r="32646">
      <c r="J32646" s="18"/>
      <c r="N32646" s="24"/>
      <c r="Q32646" s="24"/>
      <c r="T32646" s="24"/>
      <c r="W32646" s="24"/>
      <c r="Z32646" s="24"/>
      <c r="AC32646" s="24"/>
      <c r="AI32646" s="24"/>
      <c r="AL32646" s="24"/>
      <c r="AO32646" s="24"/>
      <c r="AR32646" s="24"/>
      <c r="AU32646" s="24"/>
    </row>
    <row r="32647">
      <c r="J32647" s="18"/>
      <c r="N32647" s="24"/>
      <c r="Q32647" s="24"/>
      <c r="T32647" s="24"/>
      <c r="W32647" s="24"/>
      <c r="Z32647" s="24"/>
      <c r="AC32647" s="24"/>
      <c r="AI32647" s="24"/>
      <c r="AL32647" s="24"/>
      <c r="AO32647" s="24"/>
      <c r="AR32647" s="24"/>
      <c r="AU32647" s="24"/>
    </row>
    <row r="32648">
      <c r="J32648" s="18"/>
      <c r="N32648" s="24"/>
      <c r="Q32648" s="24"/>
      <c r="T32648" s="24"/>
      <c r="W32648" s="24"/>
      <c r="Z32648" s="24"/>
      <c r="AC32648" s="24"/>
      <c r="AI32648" s="24"/>
      <c r="AL32648" s="24"/>
      <c r="AO32648" s="24"/>
      <c r="AR32648" s="24"/>
      <c r="AU32648" s="24"/>
    </row>
    <row r="32649">
      <c r="J32649" s="18"/>
      <c r="N32649" s="24"/>
      <c r="Q32649" s="24"/>
      <c r="T32649" s="24"/>
      <c r="W32649" s="24"/>
      <c r="Z32649" s="24"/>
      <c r="AC32649" s="24"/>
      <c r="AI32649" s="24"/>
      <c r="AL32649" s="24"/>
      <c r="AO32649" s="24"/>
      <c r="AR32649" s="24"/>
      <c r="AU32649" s="24"/>
    </row>
    <row r="32650">
      <c r="J32650" s="18"/>
      <c r="N32650" s="24"/>
      <c r="Q32650" s="24"/>
      <c r="T32650" s="24"/>
      <c r="W32650" s="24"/>
      <c r="Z32650" s="24"/>
      <c r="AC32650" s="24"/>
      <c r="AI32650" s="24"/>
      <c r="AL32650" s="24"/>
      <c r="AO32650" s="24"/>
      <c r="AR32650" s="24"/>
      <c r="AU32650" s="24"/>
    </row>
    <row r="32651">
      <c r="J32651" s="18"/>
      <c r="N32651" s="24"/>
      <c r="Q32651" s="24"/>
      <c r="T32651" s="24"/>
      <c r="W32651" s="24"/>
      <c r="Z32651" s="24"/>
      <c r="AC32651" s="24"/>
      <c r="AI32651" s="24"/>
      <c r="AL32651" s="24"/>
      <c r="AO32651" s="24"/>
      <c r="AR32651" s="24"/>
      <c r="AU32651" s="24"/>
    </row>
    <row r="32652">
      <c r="J32652" s="18"/>
      <c r="N32652" s="24"/>
      <c r="Q32652" s="24"/>
      <c r="T32652" s="24"/>
      <c r="W32652" s="24"/>
      <c r="Z32652" s="24"/>
      <c r="AC32652" s="24"/>
      <c r="AI32652" s="24"/>
      <c r="AL32652" s="24"/>
      <c r="AO32652" s="24"/>
      <c r="AR32652" s="24"/>
      <c r="AU32652" s="24"/>
    </row>
    <row r="32653">
      <c r="J32653" s="18"/>
      <c r="N32653" s="24"/>
      <c r="Q32653" s="24"/>
      <c r="T32653" s="24"/>
      <c r="W32653" s="24"/>
      <c r="Z32653" s="24"/>
      <c r="AC32653" s="24"/>
      <c r="AI32653" s="24"/>
      <c r="AL32653" s="24"/>
      <c r="AO32653" s="24"/>
      <c r="AR32653" s="24"/>
      <c r="AU32653" s="24"/>
    </row>
    <row r="32654">
      <c r="J32654" s="18"/>
      <c r="N32654" s="24"/>
      <c r="Q32654" s="24"/>
      <c r="T32654" s="24"/>
      <c r="W32654" s="24"/>
      <c r="Z32654" s="24"/>
      <c r="AC32654" s="24"/>
      <c r="AI32654" s="24"/>
      <c r="AL32654" s="24"/>
      <c r="AO32654" s="24"/>
      <c r="AR32654" s="24"/>
      <c r="AU32654" s="24"/>
    </row>
    <row r="32655">
      <c r="J32655" s="18"/>
      <c r="N32655" s="24"/>
      <c r="Q32655" s="24"/>
      <c r="T32655" s="24"/>
      <c r="W32655" s="24"/>
      <c r="Z32655" s="24"/>
      <c r="AC32655" s="24"/>
      <c r="AI32655" s="24"/>
      <c r="AL32655" s="24"/>
      <c r="AO32655" s="24"/>
      <c r="AR32655" s="24"/>
      <c r="AU32655" s="24"/>
    </row>
    <row r="32656">
      <c r="J32656" s="18"/>
      <c r="N32656" s="24"/>
      <c r="Q32656" s="24"/>
      <c r="T32656" s="24"/>
      <c r="W32656" s="24"/>
      <c r="Z32656" s="24"/>
      <c r="AC32656" s="24"/>
      <c r="AI32656" s="24"/>
      <c r="AL32656" s="24"/>
      <c r="AO32656" s="24"/>
      <c r="AR32656" s="24"/>
      <c r="AU32656" s="24"/>
    </row>
    <row r="32657">
      <c r="J32657" s="18"/>
      <c r="N32657" s="24"/>
      <c r="Q32657" s="24"/>
      <c r="T32657" s="24"/>
      <c r="W32657" s="24"/>
      <c r="Z32657" s="24"/>
      <c r="AC32657" s="24"/>
      <c r="AI32657" s="24"/>
      <c r="AL32657" s="24"/>
      <c r="AO32657" s="24"/>
      <c r="AR32657" s="24"/>
      <c r="AU32657" s="24"/>
    </row>
    <row r="32658">
      <c r="J32658" s="18"/>
      <c r="N32658" s="24"/>
      <c r="Q32658" s="24"/>
      <c r="T32658" s="24"/>
      <c r="W32658" s="24"/>
      <c r="Z32658" s="24"/>
      <c r="AC32658" s="24"/>
      <c r="AI32658" s="24"/>
      <c r="AL32658" s="24"/>
      <c r="AO32658" s="24"/>
      <c r="AR32658" s="24"/>
      <c r="AU32658" s="24"/>
    </row>
    <row r="32659">
      <c r="J32659" s="18"/>
      <c r="N32659" s="24"/>
      <c r="Q32659" s="24"/>
      <c r="T32659" s="24"/>
      <c r="W32659" s="24"/>
      <c r="Z32659" s="24"/>
      <c r="AC32659" s="24"/>
      <c r="AI32659" s="24"/>
      <c r="AL32659" s="24"/>
      <c r="AO32659" s="24"/>
      <c r="AR32659" s="24"/>
      <c r="AU32659" s="24"/>
    </row>
    <row r="32660">
      <c r="J32660" s="18"/>
      <c r="N32660" s="24"/>
      <c r="Q32660" s="24"/>
      <c r="T32660" s="24"/>
      <c r="W32660" s="24"/>
      <c r="Z32660" s="24"/>
      <c r="AC32660" s="24"/>
      <c r="AI32660" s="24"/>
      <c r="AL32660" s="24"/>
      <c r="AO32660" s="24"/>
      <c r="AR32660" s="24"/>
      <c r="AU32660" s="24"/>
    </row>
    <row r="32661">
      <c r="J32661" s="18"/>
      <c r="N32661" s="24"/>
      <c r="Q32661" s="24"/>
      <c r="T32661" s="24"/>
      <c r="W32661" s="24"/>
      <c r="Z32661" s="24"/>
      <c r="AC32661" s="24"/>
      <c r="AI32661" s="24"/>
      <c r="AL32661" s="24"/>
      <c r="AO32661" s="24"/>
      <c r="AR32661" s="24"/>
      <c r="AU32661" s="24"/>
    </row>
    <row r="32662">
      <c r="J32662" s="18"/>
      <c r="N32662" s="24"/>
      <c r="Q32662" s="24"/>
      <c r="T32662" s="24"/>
      <c r="W32662" s="24"/>
      <c r="Z32662" s="24"/>
      <c r="AC32662" s="24"/>
      <c r="AI32662" s="24"/>
      <c r="AL32662" s="24"/>
      <c r="AO32662" s="24"/>
      <c r="AR32662" s="24"/>
      <c r="AU32662" s="24"/>
    </row>
    <row r="32663">
      <c r="J32663" s="18"/>
      <c r="N32663" s="24"/>
      <c r="Q32663" s="24"/>
      <c r="T32663" s="24"/>
      <c r="W32663" s="24"/>
      <c r="Z32663" s="24"/>
      <c r="AC32663" s="24"/>
      <c r="AI32663" s="24"/>
      <c r="AL32663" s="24"/>
      <c r="AO32663" s="24"/>
      <c r="AR32663" s="24"/>
      <c r="AU32663" s="24"/>
    </row>
    <row r="32664">
      <c r="J32664" s="18"/>
      <c r="N32664" s="24"/>
      <c r="Q32664" s="24"/>
      <c r="T32664" s="24"/>
      <c r="W32664" s="24"/>
      <c r="Z32664" s="24"/>
      <c r="AC32664" s="24"/>
      <c r="AI32664" s="24"/>
      <c r="AL32664" s="24"/>
      <c r="AO32664" s="24"/>
      <c r="AR32664" s="24"/>
      <c r="AU32664" s="24"/>
    </row>
    <row r="32665">
      <c r="J32665" s="18"/>
      <c r="N32665" s="24"/>
      <c r="Q32665" s="24"/>
      <c r="T32665" s="24"/>
      <c r="W32665" s="24"/>
      <c r="Z32665" s="24"/>
      <c r="AC32665" s="24"/>
      <c r="AI32665" s="24"/>
      <c r="AL32665" s="24"/>
      <c r="AO32665" s="24"/>
      <c r="AR32665" s="24"/>
      <c r="AU32665" s="24"/>
    </row>
    <row r="32666">
      <c r="J32666" s="18"/>
      <c r="N32666" s="24"/>
      <c r="Q32666" s="24"/>
      <c r="T32666" s="24"/>
      <c r="W32666" s="24"/>
      <c r="Z32666" s="24"/>
      <c r="AC32666" s="24"/>
      <c r="AI32666" s="24"/>
      <c r="AL32666" s="24"/>
      <c r="AO32666" s="24"/>
      <c r="AR32666" s="24"/>
      <c r="AU32666" s="24"/>
    </row>
    <row r="32667">
      <c r="J32667" s="18"/>
      <c r="N32667" s="24"/>
      <c r="Q32667" s="24"/>
      <c r="T32667" s="24"/>
      <c r="W32667" s="24"/>
      <c r="Z32667" s="24"/>
      <c r="AC32667" s="24"/>
      <c r="AI32667" s="24"/>
      <c r="AL32667" s="24"/>
      <c r="AO32667" s="24"/>
      <c r="AR32667" s="24"/>
      <c r="AU32667" s="24"/>
    </row>
    <row r="32668">
      <c r="J32668" s="18"/>
      <c r="N32668" s="24"/>
      <c r="Q32668" s="24"/>
      <c r="T32668" s="24"/>
      <c r="W32668" s="24"/>
      <c r="Z32668" s="24"/>
      <c r="AC32668" s="24"/>
      <c r="AI32668" s="24"/>
      <c r="AL32668" s="24"/>
      <c r="AO32668" s="24"/>
      <c r="AR32668" s="24"/>
      <c r="AU32668" s="24"/>
    </row>
    <row r="32669">
      <c r="J32669" s="18"/>
      <c r="N32669" s="24"/>
      <c r="Q32669" s="24"/>
      <c r="T32669" s="24"/>
      <c r="W32669" s="24"/>
      <c r="Z32669" s="24"/>
      <c r="AC32669" s="24"/>
      <c r="AI32669" s="24"/>
      <c r="AL32669" s="24"/>
      <c r="AO32669" s="24"/>
      <c r="AR32669" s="24"/>
      <c r="AU32669" s="24"/>
    </row>
    <row r="32670">
      <c r="J32670" s="18"/>
      <c r="N32670" s="24"/>
      <c r="Q32670" s="24"/>
      <c r="T32670" s="24"/>
      <c r="W32670" s="24"/>
      <c r="Z32670" s="24"/>
      <c r="AC32670" s="24"/>
      <c r="AI32670" s="24"/>
      <c r="AL32670" s="24"/>
      <c r="AO32670" s="24"/>
      <c r="AR32670" s="24"/>
      <c r="AU32670" s="24"/>
    </row>
    <row r="32671">
      <c r="J32671" s="18"/>
      <c r="N32671" s="24"/>
      <c r="Q32671" s="24"/>
      <c r="T32671" s="24"/>
      <c r="W32671" s="24"/>
      <c r="Z32671" s="24"/>
      <c r="AC32671" s="24"/>
      <c r="AI32671" s="24"/>
      <c r="AL32671" s="24"/>
      <c r="AO32671" s="24"/>
      <c r="AR32671" s="24"/>
      <c r="AU32671" s="24"/>
    </row>
    <row r="32672">
      <c r="J32672" s="18"/>
      <c r="N32672" s="24"/>
      <c r="Q32672" s="24"/>
      <c r="T32672" s="24"/>
      <c r="W32672" s="24"/>
      <c r="Z32672" s="24"/>
      <c r="AC32672" s="24"/>
      <c r="AI32672" s="24"/>
      <c r="AL32672" s="24"/>
      <c r="AO32672" s="24"/>
      <c r="AR32672" s="24"/>
      <c r="AU32672" s="24"/>
    </row>
    <row r="32673">
      <c r="J32673" s="18"/>
      <c r="N32673" s="24"/>
      <c r="Q32673" s="24"/>
      <c r="T32673" s="24"/>
      <c r="W32673" s="24"/>
      <c r="Z32673" s="24"/>
      <c r="AC32673" s="24"/>
      <c r="AI32673" s="24"/>
      <c r="AL32673" s="24"/>
      <c r="AO32673" s="24"/>
      <c r="AR32673" s="24"/>
      <c r="AU32673" s="24"/>
    </row>
    <row r="32674">
      <c r="J32674" s="18"/>
      <c r="N32674" s="24"/>
      <c r="Q32674" s="24"/>
      <c r="T32674" s="24"/>
      <c r="W32674" s="24"/>
      <c r="Z32674" s="24"/>
      <c r="AC32674" s="24"/>
      <c r="AI32674" s="24"/>
      <c r="AL32674" s="24"/>
      <c r="AO32674" s="24"/>
      <c r="AR32674" s="24"/>
      <c r="AU32674" s="24"/>
    </row>
    <row r="32675">
      <c r="J32675" s="18"/>
      <c r="N32675" s="24"/>
      <c r="Q32675" s="24"/>
      <c r="T32675" s="24"/>
      <c r="W32675" s="24"/>
      <c r="Z32675" s="24"/>
      <c r="AC32675" s="24"/>
      <c r="AI32675" s="24"/>
      <c r="AL32675" s="24"/>
      <c r="AO32675" s="24"/>
      <c r="AR32675" s="24"/>
      <c r="AU32675" s="24"/>
    </row>
    <row r="32676">
      <c r="J32676" s="18"/>
      <c r="N32676" s="24"/>
      <c r="Q32676" s="24"/>
      <c r="T32676" s="24"/>
      <c r="W32676" s="24"/>
      <c r="Z32676" s="24"/>
      <c r="AC32676" s="24"/>
      <c r="AI32676" s="24"/>
      <c r="AL32676" s="24"/>
      <c r="AO32676" s="24"/>
      <c r="AR32676" s="24"/>
      <c r="AU32676" s="24"/>
    </row>
    <row r="32677">
      <c r="J32677" s="18"/>
      <c r="N32677" s="24"/>
      <c r="Q32677" s="24"/>
      <c r="T32677" s="24"/>
      <c r="W32677" s="24"/>
      <c r="Z32677" s="24"/>
      <c r="AC32677" s="24"/>
      <c r="AI32677" s="24"/>
      <c r="AL32677" s="24"/>
      <c r="AO32677" s="24"/>
      <c r="AR32677" s="24"/>
      <c r="AU32677" s="24"/>
    </row>
    <row r="32678">
      <c r="J32678" s="18"/>
      <c r="N32678" s="24"/>
      <c r="Q32678" s="24"/>
      <c r="T32678" s="24"/>
      <c r="W32678" s="24"/>
      <c r="Z32678" s="24"/>
      <c r="AC32678" s="24"/>
      <c r="AI32678" s="24"/>
      <c r="AL32678" s="24"/>
      <c r="AO32678" s="24"/>
      <c r="AR32678" s="24"/>
      <c r="AU32678" s="24"/>
    </row>
    <row r="32679">
      <c r="J32679" s="18"/>
      <c r="N32679" s="24"/>
      <c r="Q32679" s="24"/>
      <c r="T32679" s="24"/>
      <c r="W32679" s="24"/>
      <c r="Z32679" s="24"/>
      <c r="AC32679" s="24"/>
      <c r="AI32679" s="24"/>
      <c r="AL32679" s="24"/>
      <c r="AO32679" s="24"/>
      <c r="AR32679" s="24"/>
      <c r="AU32679" s="24"/>
    </row>
    <row r="32680">
      <c r="J32680" s="18"/>
      <c r="N32680" s="24"/>
      <c r="Q32680" s="24"/>
      <c r="T32680" s="24"/>
      <c r="W32680" s="24"/>
      <c r="Z32680" s="24"/>
      <c r="AC32680" s="24"/>
      <c r="AI32680" s="24"/>
      <c r="AL32680" s="24"/>
      <c r="AO32680" s="24"/>
      <c r="AR32680" s="24"/>
      <c r="AU32680" s="24"/>
    </row>
    <row r="32681">
      <c r="J32681" s="18"/>
      <c r="N32681" s="24"/>
      <c r="Q32681" s="24"/>
      <c r="T32681" s="24"/>
      <c r="W32681" s="24"/>
      <c r="Z32681" s="24"/>
      <c r="AC32681" s="24"/>
      <c r="AI32681" s="24"/>
      <c r="AL32681" s="24"/>
      <c r="AO32681" s="24"/>
      <c r="AR32681" s="24"/>
      <c r="AU32681" s="24"/>
    </row>
    <row r="32682">
      <c r="J32682" s="18"/>
      <c r="N32682" s="24"/>
      <c r="Q32682" s="24"/>
      <c r="T32682" s="24"/>
      <c r="W32682" s="24"/>
      <c r="Z32682" s="24"/>
      <c r="AC32682" s="24"/>
      <c r="AI32682" s="24"/>
      <c r="AL32682" s="24"/>
      <c r="AO32682" s="24"/>
      <c r="AR32682" s="24"/>
      <c r="AU32682" s="24"/>
    </row>
    <row r="32683">
      <c r="J32683" s="18"/>
      <c r="N32683" s="24"/>
      <c r="Q32683" s="24"/>
      <c r="T32683" s="24"/>
      <c r="W32683" s="24"/>
      <c r="Z32683" s="24"/>
      <c r="AC32683" s="24"/>
      <c r="AI32683" s="24"/>
      <c r="AL32683" s="24"/>
      <c r="AO32683" s="24"/>
      <c r="AR32683" s="24"/>
      <c r="AU32683" s="24"/>
    </row>
    <row r="32684">
      <c r="J32684" s="18"/>
      <c r="N32684" s="24"/>
      <c r="Q32684" s="24"/>
      <c r="T32684" s="24"/>
      <c r="W32684" s="24"/>
      <c r="Z32684" s="24"/>
      <c r="AC32684" s="24"/>
      <c r="AI32684" s="24"/>
      <c r="AL32684" s="24"/>
      <c r="AO32684" s="24"/>
      <c r="AR32684" s="24"/>
      <c r="AU32684" s="24"/>
    </row>
    <row r="32685">
      <c r="J32685" s="18"/>
      <c r="N32685" s="24"/>
      <c r="Q32685" s="24"/>
      <c r="T32685" s="24"/>
      <c r="W32685" s="24"/>
      <c r="Z32685" s="24"/>
      <c r="AC32685" s="24"/>
      <c r="AI32685" s="24"/>
      <c r="AL32685" s="24"/>
      <c r="AO32685" s="24"/>
      <c r="AR32685" s="24"/>
      <c r="AU32685" s="24"/>
    </row>
    <row r="32686">
      <c r="J32686" s="18"/>
      <c r="N32686" s="24"/>
      <c r="Q32686" s="24"/>
      <c r="T32686" s="24"/>
      <c r="W32686" s="24"/>
      <c r="Z32686" s="24"/>
      <c r="AC32686" s="24"/>
      <c r="AI32686" s="24"/>
      <c r="AL32686" s="24"/>
      <c r="AO32686" s="24"/>
      <c r="AR32686" s="24"/>
      <c r="AU32686" s="24"/>
    </row>
    <row r="32687">
      <c r="J32687" s="18"/>
      <c r="N32687" s="24"/>
      <c r="Q32687" s="24"/>
      <c r="T32687" s="24"/>
      <c r="W32687" s="24"/>
      <c r="Z32687" s="24"/>
      <c r="AC32687" s="24"/>
      <c r="AI32687" s="24"/>
      <c r="AL32687" s="24"/>
      <c r="AO32687" s="24"/>
      <c r="AR32687" s="24"/>
      <c r="AU32687" s="24"/>
    </row>
    <row r="32688">
      <c r="J32688" s="18"/>
      <c r="N32688" s="24"/>
      <c r="Q32688" s="24"/>
      <c r="T32688" s="24"/>
      <c r="W32688" s="24"/>
      <c r="Z32688" s="24"/>
      <c r="AC32688" s="24"/>
      <c r="AI32688" s="24"/>
      <c r="AL32688" s="24"/>
      <c r="AO32688" s="24"/>
      <c r="AR32688" s="24"/>
      <c r="AU32688" s="24"/>
    </row>
    <row r="32689">
      <c r="J32689" s="18"/>
      <c r="N32689" s="24"/>
      <c r="Q32689" s="24"/>
      <c r="T32689" s="24"/>
      <c r="W32689" s="24"/>
      <c r="Z32689" s="24"/>
      <c r="AC32689" s="24"/>
      <c r="AI32689" s="24"/>
      <c r="AL32689" s="24"/>
      <c r="AO32689" s="24"/>
      <c r="AR32689" s="24"/>
      <c r="AU32689" s="24"/>
    </row>
    <row r="32690">
      <c r="J32690" s="18"/>
      <c r="N32690" s="24"/>
      <c r="Q32690" s="24"/>
      <c r="T32690" s="24"/>
      <c r="W32690" s="24"/>
      <c r="Z32690" s="24"/>
      <c r="AC32690" s="24"/>
      <c r="AI32690" s="24"/>
      <c r="AL32690" s="24"/>
      <c r="AO32690" s="24"/>
      <c r="AR32690" s="24"/>
      <c r="AU32690" s="24"/>
    </row>
    <row r="32691">
      <c r="J32691" s="18"/>
      <c r="N32691" s="24"/>
      <c r="Q32691" s="24"/>
      <c r="T32691" s="24"/>
      <c r="W32691" s="24"/>
      <c r="Z32691" s="24"/>
      <c r="AC32691" s="24"/>
      <c r="AI32691" s="24"/>
      <c r="AL32691" s="24"/>
      <c r="AO32691" s="24"/>
      <c r="AR32691" s="24"/>
      <c r="AU32691" s="24"/>
    </row>
    <row r="32692">
      <c r="J32692" s="18"/>
      <c r="N32692" s="24"/>
      <c r="Q32692" s="24"/>
      <c r="T32692" s="24"/>
      <c r="W32692" s="24"/>
      <c r="Z32692" s="24"/>
      <c r="AC32692" s="24"/>
      <c r="AI32692" s="24"/>
      <c r="AL32692" s="24"/>
      <c r="AO32692" s="24"/>
      <c r="AR32692" s="24"/>
      <c r="AU32692" s="24"/>
    </row>
    <row r="32693">
      <c r="J32693" s="18"/>
      <c r="N32693" s="24"/>
      <c r="Q32693" s="24"/>
      <c r="T32693" s="24"/>
      <c r="W32693" s="24"/>
      <c r="Z32693" s="24"/>
      <c r="AC32693" s="24"/>
      <c r="AI32693" s="24"/>
      <c r="AL32693" s="24"/>
      <c r="AO32693" s="24"/>
      <c r="AR32693" s="24"/>
      <c r="AU32693" s="24"/>
    </row>
    <row r="32694">
      <c r="J32694" s="18"/>
      <c r="N32694" s="24"/>
      <c r="Q32694" s="24"/>
      <c r="T32694" s="24"/>
      <c r="W32694" s="24"/>
      <c r="Z32694" s="24"/>
      <c r="AC32694" s="24"/>
      <c r="AI32694" s="24"/>
      <c r="AL32694" s="24"/>
      <c r="AO32694" s="24"/>
      <c r="AR32694" s="24"/>
      <c r="AU32694" s="24"/>
    </row>
    <row r="32695">
      <c r="J32695" s="18"/>
      <c r="N32695" s="24"/>
      <c r="Q32695" s="24"/>
      <c r="T32695" s="24"/>
      <c r="W32695" s="24"/>
      <c r="Z32695" s="24"/>
      <c r="AC32695" s="24"/>
      <c r="AI32695" s="24"/>
      <c r="AL32695" s="24"/>
      <c r="AO32695" s="24"/>
      <c r="AR32695" s="24"/>
      <c r="AU32695" s="24"/>
    </row>
    <row r="32696">
      <c r="J32696" s="18"/>
      <c r="N32696" s="24"/>
      <c r="Q32696" s="24"/>
      <c r="T32696" s="24"/>
      <c r="W32696" s="24"/>
      <c r="Z32696" s="24"/>
      <c r="AC32696" s="24"/>
      <c r="AI32696" s="24"/>
      <c r="AL32696" s="24"/>
      <c r="AO32696" s="24"/>
      <c r="AR32696" s="24"/>
      <c r="AU32696" s="24"/>
    </row>
    <row r="32697">
      <c r="J32697" s="18"/>
      <c r="N32697" s="24"/>
      <c r="Q32697" s="24"/>
      <c r="T32697" s="24"/>
      <c r="W32697" s="24"/>
      <c r="Z32697" s="24"/>
      <c r="AC32697" s="24"/>
      <c r="AI32697" s="24"/>
      <c r="AL32697" s="24"/>
      <c r="AO32697" s="24"/>
      <c r="AR32697" s="24"/>
      <c r="AU32697" s="24"/>
    </row>
    <row r="32698">
      <c r="J32698" s="18"/>
      <c r="N32698" s="24"/>
      <c r="Q32698" s="24"/>
      <c r="T32698" s="24"/>
      <c r="W32698" s="24"/>
      <c r="Z32698" s="24"/>
      <c r="AC32698" s="24"/>
      <c r="AI32698" s="24"/>
      <c r="AL32698" s="24"/>
      <c r="AO32698" s="24"/>
      <c r="AR32698" s="24"/>
      <c r="AU32698" s="24"/>
    </row>
    <row r="32699">
      <c r="J32699" s="18"/>
      <c r="N32699" s="24"/>
      <c r="Q32699" s="24"/>
      <c r="T32699" s="24"/>
      <c r="W32699" s="24"/>
      <c r="Z32699" s="24"/>
      <c r="AC32699" s="24"/>
      <c r="AI32699" s="24"/>
      <c r="AL32699" s="24"/>
      <c r="AO32699" s="24"/>
      <c r="AR32699" s="24"/>
      <c r="AU32699" s="24"/>
    </row>
    <row r="32700">
      <c r="J32700" s="18"/>
      <c r="N32700" s="24"/>
      <c r="Q32700" s="24"/>
      <c r="T32700" s="24"/>
      <c r="W32700" s="24"/>
      <c r="Z32700" s="24"/>
      <c r="AC32700" s="24"/>
      <c r="AI32700" s="24"/>
      <c r="AL32700" s="24"/>
      <c r="AO32700" s="24"/>
      <c r="AR32700" s="24"/>
      <c r="AU32700" s="24"/>
    </row>
    <row r="32701">
      <c r="J32701" s="18"/>
      <c r="N32701" s="24"/>
      <c r="Q32701" s="24"/>
      <c r="T32701" s="24"/>
      <c r="W32701" s="24"/>
      <c r="Z32701" s="24"/>
      <c r="AC32701" s="24"/>
      <c r="AI32701" s="24"/>
      <c r="AL32701" s="24"/>
      <c r="AO32701" s="24"/>
      <c r="AR32701" s="24"/>
      <c r="AU32701" s="24"/>
    </row>
    <row r="32702">
      <c r="J32702" s="18"/>
      <c r="N32702" s="24"/>
      <c r="Q32702" s="24"/>
      <c r="T32702" s="24"/>
      <c r="W32702" s="24"/>
      <c r="Z32702" s="24"/>
      <c r="AC32702" s="24"/>
      <c r="AI32702" s="24"/>
      <c r="AL32702" s="24"/>
      <c r="AO32702" s="24"/>
      <c r="AR32702" s="24"/>
      <c r="AU32702" s="24"/>
    </row>
    <row r="32703">
      <c r="J32703" s="18"/>
      <c r="N32703" s="24"/>
      <c r="Q32703" s="24"/>
      <c r="T32703" s="24"/>
      <c r="W32703" s="24"/>
      <c r="Z32703" s="24"/>
      <c r="AC32703" s="24"/>
      <c r="AI32703" s="24"/>
      <c r="AL32703" s="24"/>
      <c r="AO32703" s="24"/>
      <c r="AR32703" s="24"/>
      <c r="AU32703" s="24"/>
    </row>
    <row r="32704">
      <c r="J32704" s="18"/>
      <c r="N32704" s="24"/>
      <c r="Q32704" s="24"/>
      <c r="T32704" s="24"/>
      <c r="W32704" s="24"/>
      <c r="Z32704" s="24"/>
      <c r="AC32704" s="24"/>
      <c r="AI32704" s="24"/>
      <c r="AL32704" s="24"/>
      <c r="AO32704" s="24"/>
      <c r="AR32704" s="24"/>
      <c r="AU32704" s="24"/>
    </row>
    <row r="32705">
      <c r="J32705" s="18"/>
      <c r="N32705" s="24"/>
      <c r="Q32705" s="24"/>
      <c r="T32705" s="24"/>
      <c r="W32705" s="24"/>
      <c r="Z32705" s="24"/>
      <c r="AC32705" s="24"/>
      <c r="AI32705" s="24"/>
      <c r="AL32705" s="24"/>
      <c r="AO32705" s="24"/>
      <c r="AR32705" s="24"/>
      <c r="AU32705" s="24"/>
    </row>
    <row r="32706">
      <c r="J32706" s="18"/>
      <c r="N32706" s="24"/>
      <c r="Q32706" s="24"/>
      <c r="T32706" s="24"/>
      <c r="W32706" s="24"/>
      <c r="Z32706" s="24"/>
      <c r="AC32706" s="24"/>
      <c r="AI32706" s="24"/>
      <c r="AL32706" s="24"/>
      <c r="AO32706" s="24"/>
      <c r="AR32706" s="24"/>
      <c r="AU32706" s="24"/>
    </row>
    <row r="32707">
      <c r="J32707" s="18"/>
      <c r="N32707" s="24"/>
      <c r="Q32707" s="24"/>
      <c r="T32707" s="24"/>
      <c r="W32707" s="24"/>
      <c r="Z32707" s="24"/>
      <c r="AC32707" s="24"/>
      <c r="AI32707" s="24"/>
      <c r="AL32707" s="24"/>
      <c r="AO32707" s="24"/>
      <c r="AR32707" s="24"/>
      <c r="AU32707" s="24"/>
    </row>
    <row r="32708">
      <c r="J32708" s="18"/>
      <c r="N32708" s="24"/>
      <c r="Q32708" s="24"/>
      <c r="T32708" s="24"/>
      <c r="W32708" s="24"/>
      <c r="Z32708" s="24"/>
      <c r="AC32708" s="24"/>
      <c r="AI32708" s="24"/>
      <c r="AL32708" s="24"/>
      <c r="AO32708" s="24"/>
      <c r="AR32708" s="24"/>
      <c r="AU32708" s="24"/>
    </row>
    <row r="32709">
      <c r="J32709" s="18"/>
      <c r="N32709" s="24"/>
      <c r="Q32709" s="24"/>
      <c r="T32709" s="24"/>
      <c r="W32709" s="24"/>
      <c r="Z32709" s="24"/>
      <c r="AC32709" s="24"/>
      <c r="AI32709" s="24"/>
      <c r="AL32709" s="24"/>
      <c r="AO32709" s="24"/>
      <c r="AR32709" s="24"/>
      <c r="AU32709" s="24"/>
    </row>
    <row r="32710">
      <c r="J32710" s="18"/>
      <c r="N32710" s="24"/>
      <c r="Q32710" s="24"/>
      <c r="T32710" s="24"/>
      <c r="W32710" s="24"/>
      <c r="Z32710" s="24"/>
      <c r="AC32710" s="24"/>
      <c r="AI32710" s="24"/>
      <c r="AL32710" s="24"/>
      <c r="AO32710" s="24"/>
      <c r="AR32710" s="24"/>
      <c r="AU32710" s="24"/>
    </row>
    <row r="32711">
      <c r="J32711" s="18"/>
      <c r="N32711" s="24"/>
      <c r="Q32711" s="24"/>
      <c r="T32711" s="24"/>
      <c r="W32711" s="24"/>
      <c r="Z32711" s="24"/>
      <c r="AC32711" s="24"/>
      <c r="AI32711" s="24"/>
      <c r="AL32711" s="24"/>
      <c r="AO32711" s="24"/>
      <c r="AR32711" s="24"/>
      <c r="AU32711" s="24"/>
    </row>
    <row r="32712">
      <c r="J32712" s="18"/>
      <c r="N32712" s="24"/>
      <c r="Q32712" s="24"/>
      <c r="T32712" s="24"/>
      <c r="W32712" s="24"/>
      <c r="Z32712" s="24"/>
      <c r="AC32712" s="24"/>
      <c r="AI32712" s="24"/>
      <c r="AL32712" s="24"/>
      <c r="AO32712" s="24"/>
      <c r="AR32712" s="24"/>
      <c r="AU32712" s="24"/>
    </row>
    <row r="32713">
      <c r="J32713" s="18"/>
      <c r="N32713" s="24"/>
      <c r="Q32713" s="24"/>
      <c r="T32713" s="24"/>
      <c r="W32713" s="24"/>
      <c r="Z32713" s="24"/>
      <c r="AC32713" s="24"/>
      <c r="AI32713" s="24"/>
      <c r="AL32713" s="24"/>
      <c r="AO32713" s="24"/>
      <c r="AR32713" s="24"/>
      <c r="AU32713" s="24"/>
    </row>
    <row r="32714">
      <c r="J32714" s="18"/>
      <c r="N32714" s="24"/>
      <c r="Q32714" s="24"/>
      <c r="T32714" s="24"/>
      <c r="W32714" s="24"/>
      <c r="Z32714" s="24"/>
      <c r="AC32714" s="24"/>
      <c r="AI32714" s="24"/>
      <c r="AL32714" s="24"/>
      <c r="AO32714" s="24"/>
      <c r="AR32714" s="24"/>
      <c r="AU32714" s="24"/>
    </row>
    <row r="32715">
      <c r="J32715" s="18"/>
      <c r="N32715" s="24"/>
      <c r="Q32715" s="24"/>
      <c r="T32715" s="24"/>
      <c r="W32715" s="24"/>
      <c r="Z32715" s="24"/>
      <c r="AC32715" s="24"/>
      <c r="AI32715" s="24"/>
      <c r="AL32715" s="24"/>
      <c r="AO32715" s="24"/>
      <c r="AR32715" s="24"/>
      <c r="AU32715" s="24"/>
    </row>
    <row r="32716">
      <c r="J32716" s="18"/>
      <c r="N32716" s="24"/>
      <c r="Q32716" s="24"/>
      <c r="T32716" s="24"/>
      <c r="W32716" s="24"/>
      <c r="Z32716" s="24"/>
      <c r="AC32716" s="24"/>
      <c r="AI32716" s="24"/>
      <c r="AL32716" s="24"/>
      <c r="AO32716" s="24"/>
      <c r="AR32716" s="24"/>
      <c r="AU32716" s="24"/>
    </row>
    <row r="32717">
      <c r="J32717" s="18"/>
      <c r="N32717" s="24"/>
      <c r="Q32717" s="24"/>
      <c r="T32717" s="24"/>
      <c r="W32717" s="24"/>
      <c r="Z32717" s="24"/>
      <c r="AC32717" s="24"/>
      <c r="AI32717" s="24"/>
      <c r="AL32717" s="24"/>
      <c r="AO32717" s="24"/>
      <c r="AR32717" s="24"/>
      <c r="AU32717" s="24"/>
    </row>
    <row r="32718">
      <c r="J32718" s="18"/>
      <c r="N32718" s="24"/>
      <c r="Q32718" s="24"/>
      <c r="T32718" s="24"/>
      <c r="W32718" s="24"/>
      <c r="Z32718" s="24"/>
      <c r="AC32718" s="24"/>
      <c r="AI32718" s="24"/>
      <c r="AL32718" s="24"/>
      <c r="AO32718" s="24"/>
      <c r="AR32718" s="24"/>
      <c r="AU32718" s="24"/>
    </row>
    <row r="32719">
      <c r="J32719" s="18"/>
      <c r="N32719" s="24"/>
      <c r="Q32719" s="24"/>
      <c r="T32719" s="24"/>
      <c r="W32719" s="24"/>
      <c r="Z32719" s="24"/>
      <c r="AC32719" s="24"/>
      <c r="AI32719" s="24"/>
      <c r="AL32719" s="24"/>
      <c r="AO32719" s="24"/>
      <c r="AR32719" s="24"/>
      <c r="AU32719" s="24"/>
    </row>
    <row r="32720">
      <c r="J32720" s="18"/>
      <c r="N32720" s="24"/>
      <c r="Q32720" s="24"/>
      <c r="T32720" s="24"/>
      <c r="W32720" s="24"/>
      <c r="Z32720" s="24"/>
      <c r="AC32720" s="24"/>
      <c r="AI32720" s="24"/>
      <c r="AL32720" s="24"/>
      <c r="AO32720" s="24"/>
      <c r="AR32720" s="24"/>
      <c r="AU32720" s="24"/>
    </row>
    <row r="32721">
      <c r="J32721" s="18"/>
      <c r="N32721" s="24"/>
      <c r="Q32721" s="24"/>
      <c r="T32721" s="24"/>
      <c r="W32721" s="24"/>
      <c r="Z32721" s="24"/>
      <c r="AC32721" s="24"/>
      <c r="AI32721" s="24"/>
      <c r="AL32721" s="24"/>
      <c r="AO32721" s="24"/>
      <c r="AR32721" s="24"/>
      <c r="AU32721" s="24"/>
    </row>
    <row r="32722">
      <c r="J32722" s="18"/>
      <c r="N32722" s="24"/>
      <c r="Q32722" s="24"/>
      <c r="T32722" s="24"/>
      <c r="W32722" s="24"/>
      <c r="Z32722" s="24"/>
      <c r="AC32722" s="24"/>
      <c r="AI32722" s="24"/>
      <c r="AL32722" s="24"/>
      <c r="AO32722" s="24"/>
      <c r="AR32722" s="24"/>
      <c r="AU32722" s="24"/>
    </row>
    <row r="32723">
      <c r="J32723" s="18"/>
      <c r="N32723" s="24"/>
      <c r="Q32723" s="24"/>
      <c r="T32723" s="24"/>
      <c r="W32723" s="24"/>
      <c r="Z32723" s="24"/>
      <c r="AC32723" s="24"/>
      <c r="AI32723" s="24"/>
      <c r="AL32723" s="24"/>
      <c r="AO32723" s="24"/>
      <c r="AR32723" s="24"/>
      <c r="AU32723" s="24"/>
    </row>
    <row r="32724">
      <c r="J32724" s="18"/>
      <c r="N32724" s="24"/>
      <c r="Q32724" s="24"/>
      <c r="T32724" s="24"/>
      <c r="W32724" s="24"/>
      <c r="Z32724" s="24"/>
      <c r="AC32724" s="24"/>
      <c r="AI32724" s="24"/>
      <c r="AL32724" s="24"/>
      <c r="AO32724" s="24"/>
      <c r="AR32724" s="24"/>
      <c r="AU32724" s="24"/>
    </row>
    <row r="32725">
      <c r="J32725" s="18"/>
      <c r="N32725" s="24"/>
      <c r="Q32725" s="24"/>
      <c r="T32725" s="24"/>
      <c r="W32725" s="24"/>
      <c r="Z32725" s="24"/>
      <c r="AC32725" s="24"/>
      <c r="AI32725" s="24"/>
      <c r="AL32725" s="24"/>
      <c r="AO32725" s="24"/>
      <c r="AR32725" s="24"/>
      <c r="AU32725" s="24"/>
    </row>
    <row r="32726">
      <c r="J32726" s="18"/>
      <c r="N32726" s="24"/>
      <c r="Q32726" s="24"/>
      <c r="T32726" s="24"/>
      <c r="W32726" s="24"/>
      <c r="Z32726" s="24"/>
      <c r="AC32726" s="24"/>
      <c r="AI32726" s="24"/>
      <c r="AL32726" s="24"/>
      <c r="AO32726" s="24"/>
      <c r="AR32726" s="24"/>
      <c r="AU32726" s="24"/>
    </row>
    <row r="32727">
      <c r="J32727" s="18"/>
      <c r="N32727" s="24"/>
      <c r="Q32727" s="24"/>
      <c r="T32727" s="24"/>
      <c r="W32727" s="24"/>
      <c r="Z32727" s="24"/>
      <c r="AC32727" s="24"/>
      <c r="AI32727" s="24"/>
      <c r="AL32727" s="24"/>
      <c r="AO32727" s="24"/>
      <c r="AR32727" s="24"/>
      <c r="AU32727" s="24"/>
    </row>
    <row r="32728">
      <c r="J32728" s="18"/>
      <c r="N32728" s="24"/>
      <c r="Q32728" s="24"/>
      <c r="T32728" s="24"/>
      <c r="W32728" s="24"/>
      <c r="Z32728" s="24"/>
      <c r="AC32728" s="24"/>
      <c r="AI32728" s="24"/>
      <c r="AL32728" s="24"/>
      <c r="AO32728" s="24"/>
      <c r="AR32728" s="24"/>
      <c r="AU32728" s="24"/>
    </row>
    <row r="32729">
      <c r="J32729" s="18"/>
      <c r="N32729" s="24"/>
      <c r="Q32729" s="24"/>
      <c r="T32729" s="24"/>
      <c r="W32729" s="24"/>
      <c r="Z32729" s="24"/>
      <c r="AC32729" s="24"/>
      <c r="AI32729" s="24"/>
      <c r="AL32729" s="24"/>
      <c r="AO32729" s="24"/>
      <c r="AR32729" s="24"/>
      <c r="AU32729" s="24"/>
    </row>
    <row r="32730">
      <c r="J32730" s="18"/>
      <c r="N32730" s="24"/>
      <c r="Q32730" s="24"/>
      <c r="T32730" s="24"/>
      <c r="W32730" s="24"/>
      <c r="Z32730" s="24"/>
      <c r="AC32730" s="24"/>
      <c r="AI32730" s="24"/>
      <c r="AL32730" s="24"/>
      <c r="AO32730" s="24"/>
      <c r="AR32730" s="24"/>
      <c r="AU32730" s="24"/>
    </row>
    <row r="32731">
      <c r="J32731" s="18"/>
      <c r="N32731" s="24"/>
      <c r="Q32731" s="24"/>
      <c r="T32731" s="24"/>
      <c r="W32731" s="24"/>
      <c r="Z32731" s="24"/>
      <c r="AC32731" s="24"/>
      <c r="AI32731" s="24"/>
      <c r="AL32731" s="24"/>
      <c r="AO32731" s="24"/>
      <c r="AR32731" s="24"/>
      <c r="AU32731" s="24"/>
    </row>
    <row r="32732">
      <c r="J32732" s="18"/>
      <c r="N32732" s="24"/>
      <c r="Q32732" s="24"/>
      <c r="T32732" s="24"/>
      <c r="W32732" s="24"/>
      <c r="Z32732" s="24"/>
      <c r="AC32732" s="24"/>
      <c r="AI32732" s="24"/>
      <c r="AL32732" s="24"/>
      <c r="AO32732" s="24"/>
      <c r="AR32732" s="24"/>
      <c r="AU32732" s="24"/>
    </row>
    <row r="32733">
      <c r="J32733" s="18"/>
      <c r="N32733" s="24"/>
      <c r="Q32733" s="24"/>
      <c r="T32733" s="24"/>
      <c r="W32733" s="24"/>
      <c r="Z32733" s="24"/>
      <c r="AC32733" s="24"/>
      <c r="AI32733" s="24"/>
      <c r="AL32733" s="24"/>
      <c r="AO32733" s="24"/>
      <c r="AR32733" s="24"/>
      <c r="AU32733" s="24"/>
    </row>
    <row r="32734">
      <c r="J32734" s="18"/>
      <c r="N32734" s="24"/>
      <c r="Q32734" s="24"/>
      <c r="T32734" s="24"/>
      <c r="W32734" s="24"/>
      <c r="Z32734" s="24"/>
      <c r="AC32734" s="24"/>
      <c r="AI32734" s="24"/>
      <c r="AL32734" s="24"/>
      <c r="AO32734" s="24"/>
      <c r="AR32734" s="24"/>
      <c r="AU32734" s="24"/>
    </row>
    <row r="32735">
      <c r="J32735" s="18"/>
      <c r="N32735" s="24"/>
      <c r="Q32735" s="24"/>
      <c r="T32735" s="24"/>
      <c r="W32735" s="24"/>
      <c r="Z32735" s="24"/>
      <c r="AC32735" s="24"/>
      <c r="AI32735" s="24"/>
      <c r="AL32735" s="24"/>
      <c r="AO32735" s="24"/>
      <c r="AR32735" s="24"/>
      <c r="AU32735" s="24"/>
    </row>
    <row r="32736">
      <c r="J32736" s="18"/>
      <c r="N32736" s="24"/>
      <c r="Q32736" s="24"/>
      <c r="T32736" s="24"/>
      <c r="W32736" s="24"/>
      <c r="Z32736" s="24"/>
      <c r="AC32736" s="24"/>
      <c r="AI32736" s="24"/>
      <c r="AL32736" s="24"/>
      <c r="AO32736" s="24"/>
      <c r="AR32736" s="24"/>
      <c r="AU32736" s="24"/>
    </row>
    <row r="32737">
      <c r="J32737" s="18"/>
      <c r="N32737" s="24"/>
      <c r="Q32737" s="24"/>
      <c r="T32737" s="24"/>
      <c r="W32737" s="24"/>
      <c r="Z32737" s="24"/>
      <c r="AC32737" s="24"/>
      <c r="AI32737" s="24"/>
      <c r="AL32737" s="24"/>
      <c r="AO32737" s="24"/>
      <c r="AR32737" s="24"/>
      <c r="AU32737" s="24"/>
    </row>
    <row r="32738">
      <c r="J32738" s="18"/>
      <c r="N32738" s="24"/>
      <c r="Q32738" s="24"/>
      <c r="T32738" s="24"/>
      <c r="W32738" s="24"/>
      <c r="Z32738" s="24"/>
      <c r="AC32738" s="24"/>
      <c r="AI32738" s="24"/>
      <c r="AL32738" s="24"/>
      <c r="AO32738" s="24"/>
      <c r="AR32738" s="24"/>
      <c r="AU32738" s="24"/>
    </row>
    <row r="32739">
      <c r="J32739" s="18"/>
      <c r="N32739" s="24"/>
      <c r="Q32739" s="24"/>
      <c r="T32739" s="24"/>
      <c r="W32739" s="24"/>
      <c r="Z32739" s="24"/>
      <c r="AC32739" s="24"/>
      <c r="AI32739" s="24"/>
      <c r="AL32739" s="24"/>
      <c r="AO32739" s="24"/>
      <c r="AR32739" s="24"/>
      <c r="AU32739" s="24"/>
    </row>
    <row r="32740">
      <c r="J32740" s="18"/>
      <c r="N32740" s="24"/>
      <c r="Q32740" s="24"/>
      <c r="T32740" s="24"/>
      <c r="W32740" s="24"/>
      <c r="Z32740" s="24"/>
      <c r="AC32740" s="24"/>
      <c r="AI32740" s="24"/>
      <c r="AL32740" s="24"/>
      <c r="AO32740" s="24"/>
      <c r="AR32740" s="24"/>
      <c r="AU32740" s="24"/>
    </row>
    <row r="32741">
      <c r="J32741" s="18"/>
      <c r="N32741" s="24"/>
      <c r="Q32741" s="24"/>
      <c r="T32741" s="24"/>
      <c r="W32741" s="24"/>
      <c r="Z32741" s="24"/>
      <c r="AC32741" s="24"/>
      <c r="AI32741" s="24"/>
      <c r="AL32741" s="24"/>
      <c r="AO32741" s="24"/>
      <c r="AR32741" s="24"/>
      <c r="AU32741" s="24"/>
    </row>
    <row r="32742">
      <c r="J32742" s="18"/>
      <c r="N32742" s="24"/>
      <c r="Q32742" s="24"/>
      <c r="T32742" s="24"/>
      <c r="W32742" s="24"/>
      <c r="Z32742" s="24"/>
      <c r="AC32742" s="24"/>
      <c r="AI32742" s="24"/>
      <c r="AL32742" s="24"/>
      <c r="AO32742" s="24"/>
      <c r="AR32742" s="24"/>
      <c r="AU32742" s="24"/>
    </row>
    <row r="32743">
      <c r="J32743" s="18"/>
      <c r="N32743" s="24"/>
      <c r="Q32743" s="24"/>
      <c r="T32743" s="24"/>
      <c r="W32743" s="24"/>
      <c r="Z32743" s="24"/>
      <c r="AC32743" s="24"/>
      <c r="AI32743" s="24"/>
      <c r="AL32743" s="24"/>
      <c r="AO32743" s="24"/>
      <c r="AR32743" s="24"/>
      <c r="AU32743" s="24"/>
    </row>
    <row r="32744">
      <c r="J32744" s="18"/>
      <c r="N32744" s="24"/>
      <c r="Q32744" s="24"/>
      <c r="T32744" s="24"/>
      <c r="W32744" s="24"/>
      <c r="Z32744" s="24"/>
      <c r="AC32744" s="24"/>
      <c r="AI32744" s="24"/>
      <c r="AL32744" s="24"/>
      <c r="AO32744" s="24"/>
      <c r="AR32744" s="24"/>
      <c r="AU32744" s="24"/>
    </row>
    <row r="32745">
      <c r="J32745" s="18"/>
      <c r="N32745" s="24"/>
      <c r="Q32745" s="24"/>
      <c r="T32745" s="24"/>
      <c r="W32745" s="24"/>
      <c r="Z32745" s="24"/>
      <c r="AC32745" s="24"/>
      <c r="AI32745" s="24"/>
      <c r="AL32745" s="24"/>
      <c r="AO32745" s="24"/>
      <c r="AR32745" s="24"/>
      <c r="AU32745" s="24"/>
    </row>
    <row r="32746">
      <c r="J32746" s="18"/>
      <c r="N32746" s="24"/>
      <c r="Q32746" s="24"/>
      <c r="T32746" s="24"/>
      <c r="W32746" s="24"/>
      <c r="Z32746" s="24"/>
      <c r="AC32746" s="24"/>
      <c r="AI32746" s="24"/>
      <c r="AL32746" s="24"/>
      <c r="AO32746" s="24"/>
      <c r="AR32746" s="24"/>
      <c r="AU32746" s="24"/>
    </row>
    <row r="32747">
      <c r="J32747" s="18"/>
      <c r="N32747" s="24"/>
      <c r="Q32747" s="24"/>
      <c r="T32747" s="24"/>
      <c r="W32747" s="24"/>
      <c r="Z32747" s="24"/>
      <c r="AC32747" s="24"/>
      <c r="AI32747" s="24"/>
      <c r="AL32747" s="24"/>
      <c r="AO32747" s="24"/>
      <c r="AR32747" s="24"/>
      <c r="AU32747" s="24"/>
    </row>
    <row r="32748">
      <c r="J32748" s="18"/>
      <c r="N32748" s="24"/>
      <c r="Q32748" s="24"/>
      <c r="T32748" s="24"/>
      <c r="W32748" s="24"/>
      <c r="Z32748" s="24"/>
      <c r="AC32748" s="24"/>
      <c r="AI32748" s="24"/>
      <c r="AL32748" s="24"/>
      <c r="AO32748" s="24"/>
      <c r="AR32748" s="24"/>
      <c r="AU32748" s="24"/>
    </row>
    <row r="32749">
      <c r="J32749" s="18"/>
      <c r="N32749" s="24"/>
      <c r="Q32749" s="24"/>
      <c r="T32749" s="24"/>
      <c r="W32749" s="24"/>
      <c r="Z32749" s="24"/>
      <c r="AC32749" s="24"/>
      <c r="AI32749" s="24"/>
      <c r="AL32749" s="24"/>
      <c r="AO32749" s="24"/>
      <c r="AR32749" s="24"/>
      <c r="AU32749" s="24"/>
    </row>
    <row r="32750">
      <c r="J32750" s="18"/>
      <c r="N32750" s="24"/>
      <c r="Q32750" s="24"/>
      <c r="T32750" s="24"/>
      <c r="W32750" s="24"/>
      <c r="Z32750" s="24"/>
      <c r="AC32750" s="24"/>
      <c r="AI32750" s="24"/>
      <c r="AL32750" s="24"/>
      <c r="AO32750" s="24"/>
      <c r="AR32750" s="24"/>
      <c r="AU32750" s="24"/>
    </row>
    <row r="32751">
      <c r="J32751" s="18"/>
      <c r="N32751" s="24"/>
      <c r="Q32751" s="24"/>
      <c r="T32751" s="24"/>
      <c r="W32751" s="24"/>
      <c r="Z32751" s="24"/>
      <c r="AC32751" s="24"/>
      <c r="AI32751" s="24"/>
      <c r="AL32751" s="24"/>
      <c r="AO32751" s="24"/>
      <c r="AR32751" s="24"/>
      <c r="AU32751" s="24"/>
    </row>
    <row r="32752">
      <c r="J32752" s="18"/>
      <c r="N32752" s="24"/>
      <c r="Q32752" s="24"/>
      <c r="T32752" s="24"/>
      <c r="W32752" s="24"/>
      <c r="Z32752" s="24"/>
      <c r="AC32752" s="24"/>
      <c r="AI32752" s="24"/>
      <c r="AL32752" s="24"/>
      <c r="AO32752" s="24"/>
      <c r="AR32752" s="24"/>
      <c r="AU32752" s="24"/>
    </row>
    <row r="32753">
      <c r="J32753" s="18"/>
      <c r="N32753" s="24"/>
      <c r="Q32753" s="24"/>
      <c r="T32753" s="24"/>
      <c r="W32753" s="24"/>
      <c r="Z32753" s="24"/>
      <c r="AC32753" s="24"/>
      <c r="AI32753" s="24"/>
      <c r="AL32753" s="24"/>
      <c r="AO32753" s="24"/>
      <c r="AR32753" s="24"/>
      <c r="AU32753" s="24"/>
    </row>
    <row r="32754">
      <c r="J32754" s="18"/>
      <c r="N32754" s="24"/>
      <c r="Q32754" s="24"/>
      <c r="T32754" s="24"/>
      <c r="W32754" s="24"/>
      <c r="Z32754" s="24"/>
      <c r="AC32754" s="24"/>
      <c r="AI32754" s="24"/>
      <c r="AL32754" s="24"/>
      <c r="AO32754" s="24"/>
      <c r="AR32754" s="24"/>
      <c r="AU32754" s="24"/>
    </row>
    <row r="32755">
      <c r="J32755" s="18"/>
      <c r="N32755" s="24"/>
      <c r="Q32755" s="24"/>
      <c r="T32755" s="24"/>
      <c r="W32755" s="24"/>
      <c r="Z32755" s="24"/>
      <c r="AC32755" s="24"/>
      <c r="AI32755" s="24"/>
      <c r="AL32755" s="24"/>
      <c r="AO32755" s="24"/>
      <c r="AR32755" s="24"/>
      <c r="AU32755" s="24"/>
    </row>
    <row r="32756">
      <c r="J32756" s="18"/>
      <c r="N32756" s="24"/>
      <c r="Q32756" s="24"/>
      <c r="T32756" s="24"/>
      <c r="W32756" s="24"/>
      <c r="Z32756" s="24"/>
      <c r="AC32756" s="24"/>
      <c r="AI32756" s="24"/>
      <c r="AL32756" s="24"/>
      <c r="AO32756" s="24"/>
      <c r="AR32756" s="24"/>
      <c r="AU32756" s="24"/>
    </row>
    <row r="32757">
      <c r="J32757" s="18"/>
      <c r="N32757" s="24"/>
      <c r="Q32757" s="24"/>
      <c r="T32757" s="24"/>
      <c r="W32757" s="24"/>
      <c r="Z32757" s="24"/>
      <c r="AC32757" s="24"/>
      <c r="AI32757" s="24"/>
      <c r="AL32757" s="24"/>
      <c r="AO32757" s="24"/>
      <c r="AR32757" s="24"/>
      <c r="AU32757" s="24"/>
    </row>
    <row r="32758">
      <c r="J32758" s="18"/>
      <c r="N32758" s="24"/>
      <c r="Q32758" s="24"/>
      <c r="T32758" s="24"/>
      <c r="W32758" s="24"/>
      <c r="Z32758" s="24"/>
      <c r="AC32758" s="24"/>
      <c r="AI32758" s="24"/>
      <c r="AL32758" s="24"/>
      <c r="AO32758" s="24"/>
      <c r="AR32758" s="24"/>
      <c r="AU32758" s="24"/>
    </row>
    <row r="32759">
      <c r="J32759" s="18"/>
      <c r="N32759" s="24"/>
      <c r="Q32759" s="24"/>
      <c r="T32759" s="24"/>
      <c r="W32759" s="24"/>
      <c r="Z32759" s="24"/>
      <c r="AC32759" s="24"/>
      <c r="AI32759" s="24"/>
      <c r="AL32759" s="24"/>
      <c r="AO32759" s="24"/>
      <c r="AR32759" s="24"/>
      <c r="AU32759" s="24"/>
    </row>
    <row r="32760">
      <c r="J32760" s="18"/>
      <c r="N32760" s="24"/>
      <c r="Q32760" s="24"/>
      <c r="T32760" s="24"/>
      <c r="W32760" s="24"/>
      <c r="Z32760" s="24"/>
      <c r="AC32760" s="24"/>
      <c r="AI32760" s="24"/>
      <c r="AL32760" s="24"/>
      <c r="AO32760" s="24"/>
      <c r="AR32760" s="24"/>
      <c r="AU32760" s="24"/>
    </row>
    <row r="32761">
      <c r="J32761" s="18"/>
      <c r="N32761" s="24"/>
      <c r="Q32761" s="24"/>
      <c r="T32761" s="24"/>
      <c r="W32761" s="24"/>
      <c r="Z32761" s="24"/>
      <c r="AC32761" s="24"/>
      <c r="AI32761" s="24"/>
      <c r="AL32761" s="24"/>
      <c r="AO32761" s="24"/>
      <c r="AR32761" s="24"/>
      <c r="AU32761" s="24"/>
    </row>
    <row r="32762">
      <c r="J32762" s="18"/>
      <c r="N32762" s="24"/>
      <c r="Q32762" s="24"/>
      <c r="T32762" s="24"/>
      <c r="W32762" s="24"/>
      <c r="Z32762" s="24"/>
      <c r="AC32762" s="24"/>
      <c r="AI32762" s="24"/>
      <c r="AL32762" s="24"/>
      <c r="AO32762" s="24"/>
      <c r="AR32762" s="24"/>
      <c r="AU32762" s="24"/>
    </row>
    <row r="32763">
      <c r="J32763" s="18"/>
      <c r="N32763" s="24"/>
      <c r="Q32763" s="24"/>
      <c r="T32763" s="24"/>
      <c r="W32763" s="24"/>
      <c r="Z32763" s="24"/>
      <c r="AC32763" s="24"/>
      <c r="AI32763" s="24"/>
      <c r="AL32763" s="24"/>
      <c r="AO32763" s="24"/>
      <c r="AR32763" s="24"/>
      <c r="AU32763" s="24"/>
    </row>
    <row r="32764">
      <c r="J32764" s="18"/>
      <c r="N32764" s="24"/>
      <c r="Q32764" s="24"/>
      <c r="T32764" s="24"/>
      <c r="W32764" s="24"/>
      <c r="Z32764" s="24"/>
      <c r="AC32764" s="24"/>
      <c r="AI32764" s="24"/>
      <c r="AL32764" s="24"/>
      <c r="AO32764" s="24"/>
      <c r="AR32764" s="24"/>
      <c r="AU32764" s="24"/>
    </row>
    <row r="32765">
      <c r="J32765" s="18"/>
      <c r="N32765" s="24"/>
      <c r="Q32765" s="24"/>
      <c r="T32765" s="24"/>
      <c r="W32765" s="24"/>
      <c r="Z32765" s="24"/>
      <c r="AC32765" s="24"/>
      <c r="AI32765" s="24"/>
      <c r="AL32765" s="24"/>
      <c r="AO32765" s="24"/>
      <c r="AR32765" s="24"/>
      <c r="AU32765" s="24"/>
    </row>
    <row r="32766">
      <c r="J32766" s="18"/>
      <c r="N32766" s="24"/>
      <c r="Q32766" s="24"/>
      <c r="T32766" s="24"/>
      <c r="W32766" s="24"/>
      <c r="Z32766" s="24"/>
      <c r="AC32766" s="24"/>
      <c r="AI32766" s="24"/>
      <c r="AL32766" s="24"/>
      <c r="AO32766" s="24"/>
      <c r="AR32766" s="24"/>
      <c r="AU32766" s="24"/>
    </row>
    <row r="32767">
      <c r="J32767" s="18"/>
      <c r="N32767" s="24"/>
      <c r="Q32767" s="24"/>
      <c r="T32767" s="24"/>
      <c r="W32767" s="24"/>
      <c r="Z32767" s="24"/>
      <c r="AC32767" s="24"/>
      <c r="AI32767" s="24"/>
      <c r="AL32767" s="24"/>
      <c r="AO32767" s="24"/>
      <c r="AR32767" s="24"/>
      <c r="AU32767" s="24"/>
    </row>
    <row r="32768">
      <c r="J32768" s="18"/>
      <c r="N32768" s="24"/>
      <c r="Q32768" s="24"/>
      <c r="T32768" s="24"/>
      <c r="W32768" s="24"/>
      <c r="Z32768" s="24"/>
      <c r="AC32768" s="24"/>
      <c r="AI32768" s="24"/>
      <c r="AL32768" s="24"/>
      <c r="AO32768" s="24"/>
      <c r="AR32768" s="24"/>
      <c r="AU32768" s="24"/>
    </row>
    <row r="32769">
      <c r="J32769" s="18"/>
      <c r="N32769" s="24"/>
      <c r="Q32769" s="24"/>
      <c r="T32769" s="24"/>
      <c r="W32769" s="24"/>
      <c r="Z32769" s="24"/>
      <c r="AC32769" s="24"/>
      <c r="AI32769" s="24"/>
      <c r="AL32769" s="24"/>
      <c r="AO32769" s="24"/>
      <c r="AR32769" s="24"/>
      <c r="AU32769" s="24"/>
    </row>
    <row r="32770">
      <c r="J32770" s="18"/>
      <c r="N32770" s="24"/>
      <c r="Q32770" s="24"/>
      <c r="T32770" s="24"/>
      <c r="W32770" s="24"/>
      <c r="Z32770" s="24"/>
      <c r="AC32770" s="24"/>
      <c r="AI32770" s="24"/>
      <c r="AL32770" s="24"/>
      <c r="AO32770" s="24"/>
      <c r="AR32770" s="24"/>
      <c r="AU32770" s="24"/>
    </row>
    <row r="32771">
      <c r="J32771" s="18"/>
      <c r="N32771" s="24"/>
      <c r="Q32771" s="24"/>
      <c r="T32771" s="24"/>
      <c r="W32771" s="24"/>
      <c r="Z32771" s="24"/>
      <c r="AC32771" s="24"/>
      <c r="AI32771" s="24"/>
      <c r="AL32771" s="24"/>
      <c r="AO32771" s="24"/>
      <c r="AR32771" s="24"/>
      <c r="AU32771" s="24"/>
    </row>
    <row r="32772">
      <c r="J32772" s="18"/>
      <c r="N32772" s="24"/>
      <c r="Q32772" s="24"/>
      <c r="T32772" s="24"/>
      <c r="W32772" s="24"/>
      <c r="Z32772" s="24"/>
      <c r="AC32772" s="24"/>
      <c r="AI32772" s="24"/>
      <c r="AL32772" s="24"/>
      <c r="AO32772" s="24"/>
      <c r="AR32772" s="24"/>
      <c r="AU32772" s="24"/>
    </row>
    <row r="32773">
      <c r="J32773" s="18"/>
      <c r="N32773" s="24"/>
      <c r="Q32773" s="24"/>
      <c r="T32773" s="24"/>
      <c r="W32773" s="24"/>
      <c r="Z32773" s="24"/>
      <c r="AC32773" s="24"/>
      <c r="AI32773" s="24"/>
      <c r="AL32773" s="24"/>
      <c r="AO32773" s="24"/>
      <c r="AR32773" s="24"/>
      <c r="AU32773" s="24"/>
    </row>
    <row r="32774">
      <c r="J32774" s="18"/>
      <c r="N32774" s="24"/>
      <c r="Q32774" s="24"/>
      <c r="T32774" s="24"/>
      <c r="W32774" s="24"/>
      <c r="Z32774" s="24"/>
      <c r="AC32774" s="24"/>
      <c r="AI32774" s="24"/>
      <c r="AL32774" s="24"/>
      <c r="AO32774" s="24"/>
      <c r="AR32774" s="24"/>
      <c r="AU32774" s="24"/>
    </row>
    <row r="32775">
      <c r="J32775" s="18"/>
      <c r="N32775" s="24"/>
      <c r="Q32775" s="24"/>
      <c r="T32775" s="24"/>
      <c r="W32775" s="24"/>
      <c r="Z32775" s="24"/>
      <c r="AC32775" s="24"/>
      <c r="AI32775" s="24"/>
      <c r="AL32775" s="24"/>
      <c r="AO32775" s="24"/>
      <c r="AR32775" s="24"/>
      <c r="AU32775" s="24"/>
    </row>
    <row r="32776">
      <c r="J32776" s="18"/>
      <c r="N32776" s="24"/>
      <c r="Q32776" s="24"/>
      <c r="T32776" s="24"/>
      <c r="W32776" s="24"/>
      <c r="Z32776" s="24"/>
      <c r="AC32776" s="24"/>
      <c r="AI32776" s="24"/>
      <c r="AL32776" s="24"/>
      <c r="AO32776" s="24"/>
      <c r="AR32776" s="24"/>
      <c r="AU32776" s="24"/>
    </row>
    <row r="32777">
      <c r="J32777" s="18"/>
      <c r="N32777" s="24"/>
      <c r="Q32777" s="24"/>
      <c r="T32777" s="24"/>
      <c r="W32777" s="24"/>
      <c r="Z32777" s="24"/>
      <c r="AC32777" s="24"/>
      <c r="AI32777" s="24"/>
      <c r="AL32777" s="24"/>
      <c r="AO32777" s="24"/>
      <c r="AR32777" s="24"/>
      <c r="AU32777" s="24"/>
    </row>
    <row r="32778">
      <c r="J32778" s="18"/>
      <c r="N32778" s="24"/>
      <c r="Q32778" s="24"/>
      <c r="T32778" s="24"/>
      <c r="W32778" s="24"/>
      <c r="Z32778" s="24"/>
      <c r="AC32778" s="24"/>
      <c r="AI32778" s="24"/>
      <c r="AL32778" s="24"/>
      <c r="AO32778" s="24"/>
      <c r="AR32778" s="24"/>
      <c r="AU32778" s="24"/>
    </row>
    <row r="32779">
      <c r="J32779" s="18"/>
      <c r="N32779" s="24"/>
      <c r="Q32779" s="24"/>
      <c r="T32779" s="24"/>
      <c r="W32779" s="24"/>
      <c r="Z32779" s="24"/>
      <c r="AC32779" s="24"/>
      <c r="AI32779" s="24"/>
      <c r="AL32779" s="24"/>
      <c r="AO32779" s="24"/>
      <c r="AR32779" s="24"/>
      <c r="AU32779" s="24"/>
    </row>
    <row r="32780">
      <c r="J32780" s="18"/>
      <c r="N32780" s="24"/>
      <c r="Q32780" s="24"/>
      <c r="T32780" s="24"/>
      <c r="W32780" s="24"/>
      <c r="Z32780" s="24"/>
      <c r="AC32780" s="24"/>
      <c r="AI32780" s="24"/>
      <c r="AL32780" s="24"/>
      <c r="AO32780" s="24"/>
      <c r="AR32780" s="24"/>
      <c r="AU32780" s="24"/>
    </row>
    <row r="32781">
      <c r="J32781" s="18"/>
      <c r="N32781" s="24"/>
      <c r="Q32781" s="24"/>
      <c r="T32781" s="24"/>
      <c r="W32781" s="24"/>
      <c r="Z32781" s="24"/>
      <c r="AC32781" s="24"/>
      <c r="AI32781" s="24"/>
      <c r="AL32781" s="24"/>
      <c r="AO32781" s="24"/>
      <c r="AR32781" s="24"/>
      <c r="AU32781" s="24"/>
    </row>
    <row r="32782">
      <c r="J32782" s="18"/>
      <c r="N32782" s="24"/>
      <c r="Q32782" s="24"/>
      <c r="T32782" s="24"/>
      <c r="W32782" s="24"/>
      <c r="Z32782" s="24"/>
      <c r="AC32782" s="24"/>
      <c r="AI32782" s="24"/>
      <c r="AL32782" s="24"/>
      <c r="AO32782" s="24"/>
      <c r="AR32782" s="24"/>
      <c r="AU32782" s="24"/>
    </row>
    <row r="32783">
      <c r="J32783" s="18"/>
      <c r="N32783" s="24"/>
      <c r="Q32783" s="24"/>
      <c r="T32783" s="24"/>
      <c r="W32783" s="24"/>
      <c r="Z32783" s="24"/>
      <c r="AC32783" s="24"/>
      <c r="AI32783" s="24"/>
      <c r="AL32783" s="24"/>
      <c r="AO32783" s="24"/>
      <c r="AR32783" s="24"/>
      <c r="AU32783" s="24"/>
    </row>
    <row r="32784">
      <c r="J32784" s="18"/>
      <c r="N32784" s="24"/>
      <c r="Q32784" s="24"/>
      <c r="T32784" s="24"/>
      <c r="W32784" s="24"/>
      <c r="Z32784" s="24"/>
      <c r="AC32784" s="24"/>
      <c r="AI32784" s="24"/>
      <c r="AL32784" s="24"/>
      <c r="AO32784" s="24"/>
      <c r="AR32784" s="24"/>
      <c r="AU32784" s="24"/>
    </row>
    <row r="32785">
      <c r="J32785" s="18"/>
      <c r="N32785" s="24"/>
      <c r="Q32785" s="24"/>
      <c r="T32785" s="24"/>
      <c r="W32785" s="24"/>
      <c r="Z32785" s="24"/>
      <c r="AC32785" s="24"/>
      <c r="AI32785" s="24"/>
      <c r="AL32785" s="24"/>
      <c r="AO32785" s="24"/>
      <c r="AR32785" s="24"/>
      <c r="AU32785" s="24"/>
    </row>
    <row r="32786">
      <c r="J32786" s="18"/>
      <c r="N32786" s="24"/>
      <c r="Q32786" s="24"/>
      <c r="T32786" s="24"/>
      <c r="W32786" s="24"/>
      <c r="Z32786" s="24"/>
      <c r="AC32786" s="24"/>
      <c r="AI32786" s="24"/>
      <c r="AL32786" s="24"/>
      <c r="AO32786" s="24"/>
      <c r="AR32786" s="24"/>
      <c r="AU32786" s="24"/>
    </row>
    <row r="32787">
      <c r="J32787" s="18"/>
      <c r="N32787" s="24"/>
      <c r="Q32787" s="24"/>
      <c r="T32787" s="24"/>
      <c r="W32787" s="24"/>
      <c r="Z32787" s="24"/>
      <c r="AC32787" s="24"/>
      <c r="AI32787" s="24"/>
      <c r="AL32787" s="24"/>
      <c r="AO32787" s="24"/>
      <c r="AR32787" s="24"/>
      <c r="AU32787" s="24"/>
    </row>
    <row r="32788">
      <c r="J32788" s="18"/>
      <c r="N32788" s="24"/>
      <c r="Q32788" s="24"/>
      <c r="T32788" s="24"/>
      <c r="W32788" s="24"/>
      <c r="Z32788" s="24"/>
      <c r="AC32788" s="24"/>
      <c r="AI32788" s="24"/>
      <c r="AL32788" s="24"/>
      <c r="AO32788" s="24"/>
      <c r="AR32788" s="24"/>
      <c r="AU32788" s="24"/>
    </row>
    <row r="32789">
      <c r="J32789" s="18"/>
      <c r="N32789" s="24"/>
      <c r="Q32789" s="24"/>
      <c r="T32789" s="24"/>
      <c r="W32789" s="24"/>
      <c r="Z32789" s="24"/>
      <c r="AC32789" s="24"/>
      <c r="AI32789" s="24"/>
      <c r="AL32789" s="24"/>
      <c r="AO32789" s="24"/>
      <c r="AR32789" s="24"/>
      <c r="AU32789" s="24"/>
    </row>
    <row r="32790">
      <c r="J32790" s="18"/>
      <c r="N32790" s="24"/>
      <c r="Q32790" s="24"/>
      <c r="T32790" s="24"/>
      <c r="W32790" s="24"/>
      <c r="Z32790" s="24"/>
      <c r="AC32790" s="24"/>
      <c r="AI32790" s="24"/>
      <c r="AL32790" s="24"/>
      <c r="AO32790" s="24"/>
      <c r="AR32790" s="24"/>
      <c r="AU32790" s="24"/>
    </row>
    <row r="32791">
      <c r="J32791" s="18"/>
      <c r="N32791" s="24"/>
      <c r="Q32791" s="24"/>
      <c r="T32791" s="24"/>
      <c r="W32791" s="24"/>
      <c r="Z32791" s="24"/>
      <c r="AC32791" s="24"/>
      <c r="AI32791" s="24"/>
      <c r="AL32791" s="24"/>
      <c r="AO32791" s="24"/>
      <c r="AR32791" s="24"/>
      <c r="AU32791" s="24"/>
    </row>
    <row r="32792">
      <c r="J32792" s="18"/>
      <c r="N32792" s="24"/>
      <c r="Q32792" s="24"/>
      <c r="T32792" s="24"/>
      <c r="W32792" s="24"/>
      <c r="Z32792" s="24"/>
      <c r="AC32792" s="24"/>
      <c r="AI32792" s="24"/>
      <c r="AL32792" s="24"/>
      <c r="AO32792" s="24"/>
      <c r="AR32792" s="24"/>
      <c r="AU32792" s="24"/>
    </row>
    <row r="32793">
      <c r="J32793" s="18"/>
      <c r="N32793" s="24"/>
      <c r="Q32793" s="24"/>
      <c r="T32793" s="24"/>
      <c r="W32793" s="24"/>
      <c r="Z32793" s="24"/>
      <c r="AC32793" s="24"/>
      <c r="AI32793" s="24"/>
      <c r="AL32793" s="24"/>
      <c r="AO32793" s="24"/>
      <c r="AR32793" s="24"/>
      <c r="AU32793" s="24"/>
    </row>
    <row r="32794">
      <c r="J32794" s="18"/>
      <c r="N32794" s="24"/>
      <c r="Q32794" s="24"/>
      <c r="T32794" s="24"/>
      <c r="W32794" s="24"/>
      <c r="Z32794" s="24"/>
      <c r="AC32794" s="24"/>
      <c r="AI32794" s="24"/>
      <c r="AL32794" s="24"/>
      <c r="AO32794" s="24"/>
      <c r="AR32794" s="24"/>
      <c r="AU32794" s="24"/>
    </row>
    <row r="32795">
      <c r="J32795" s="18"/>
      <c r="N32795" s="24"/>
      <c r="Q32795" s="24"/>
      <c r="T32795" s="24"/>
      <c r="W32795" s="24"/>
      <c r="Z32795" s="24"/>
      <c r="AC32795" s="24"/>
      <c r="AI32795" s="24"/>
      <c r="AL32795" s="24"/>
      <c r="AO32795" s="24"/>
      <c r="AR32795" s="24"/>
      <c r="AU32795" s="24"/>
    </row>
    <row r="32796">
      <c r="J32796" s="18"/>
      <c r="N32796" s="24"/>
      <c r="Q32796" s="24"/>
      <c r="T32796" s="24"/>
      <c r="W32796" s="24"/>
      <c r="Z32796" s="24"/>
      <c r="AC32796" s="24"/>
      <c r="AI32796" s="24"/>
      <c r="AL32796" s="24"/>
      <c r="AO32796" s="24"/>
      <c r="AR32796" s="24"/>
      <c r="AU32796" s="24"/>
    </row>
    <row r="32797">
      <c r="J32797" s="18"/>
      <c r="N32797" s="24"/>
      <c r="Q32797" s="24"/>
      <c r="T32797" s="24"/>
      <c r="W32797" s="24"/>
      <c r="Z32797" s="24"/>
      <c r="AC32797" s="24"/>
      <c r="AI32797" s="24"/>
      <c r="AL32797" s="24"/>
      <c r="AO32797" s="24"/>
      <c r="AR32797" s="24"/>
      <c r="AU32797" s="24"/>
    </row>
    <row r="32798">
      <c r="J32798" s="18"/>
      <c r="N32798" s="24"/>
      <c r="Q32798" s="24"/>
      <c r="T32798" s="24"/>
      <c r="W32798" s="24"/>
      <c r="Z32798" s="24"/>
      <c r="AC32798" s="24"/>
      <c r="AI32798" s="24"/>
      <c r="AL32798" s="24"/>
      <c r="AO32798" s="24"/>
      <c r="AR32798" s="24"/>
      <c r="AU32798" s="24"/>
    </row>
    <row r="32799">
      <c r="J32799" s="18"/>
      <c r="N32799" s="24"/>
      <c r="Q32799" s="24"/>
      <c r="T32799" s="24"/>
      <c r="W32799" s="24"/>
      <c r="Z32799" s="24"/>
      <c r="AC32799" s="24"/>
      <c r="AI32799" s="24"/>
      <c r="AL32799" s="24"/>
      <c r="AO32799" s="24"/>
      <c r="AR32799" s="24"/>
      <c r="AU32799" s="24"/>
    </row>
    <row r="32800">
      <c r="J32800" s="18"/>
      <c r="N32800" s="24"/>
      <c r="Q32800" s="24"/>
      <c r="T32800" s="24"/>
      <c r="W32800" s="24"/>
      <c r="Z32800" s="24"/>
      <c r="AC32800" s="24"/>
      <c r="AI32800" s="24"/>
      <c r="AL32800" s="24"/>
      <c r="AO32800" s="24"/>
      <c r="AR32800" s="24"/>
      <c r="AU32800" s="24"/>
    </row>
    <row r="32801">
      <c r="J32801" s="18"/>
      <c r="N32801" s="24"/>
      <c r="Q32801" s="24"/>
      <c r="T32801" s="24"/>
      <c r="W32801" s="24"/>
      <c r="Z32801" s="24"/>
      <c r="AC32801" s="24"/>
      <c r="AI32801" s="24"/>
      <c r="AL32801" s="24"/>
      <c r="AO32801" s="24"/>
      <c r="AR32801" s="24"/>
      <c r="AU32801" s="24"/>
    </row>
    <row r="32802">
      <c r="J32802" s="18"/>
      <c r="N32802" s="24"/>
      <c r="Q32802" s="24"/>
      <c r="T32802" s="24"/>
      <c r="W32802" s="24"/>
      <c r="Z32802" s="24"/>
      <c r="AC32802" s="24"/>
      <c r="AI32802" s="24"/>
      <c r="AL32802" s="24"/>
      <c r="AO32802" s="24"/>
      <c r="AR32802" s="24"/>
      <c r="AU32802" s="24"/>
    </row>
    <row r="32803">
      <c r="J32803" s="18"/>
      <c r="N32803" s="24"/>
      <c r="Q32803" s="24"/>
      <c r="T32803" s="24"/>
      <c r="W32803" s="24"/>
      <c r="Z32803" s="24"/>
      <c r="AC32803" s="24"/>
      <c r="AI32803" s="24"/>
      <c r="AL32803" s="24"/>
      <c r="AO32803" s="24"/>
      <c r="AR32803" s="24"/>
      <c r="AU32803" s="24"/>
    </row>
    <row r="32804">
      <c r="J32804" s="18"/>
      <c r="N32804" s="24"/>
      <c r="Q32804" s="24"/>
      <c r="T32804" s="24"/>
      <c r="W32804" s="24"/>
      <c r="Z32804" s="24"/>
      <c r="AC32804" s="24"/>
      <c r="AI32804" s="24"/>
      <c r="AL32804" s="24"/>
      <c r="AO32804" s="24"/>
      <c r="AR32804" s="24"/>
      <c r="AU32804" s="24"/>
    </row>
    <row r="32805">
      <c r="J32805" s="18"/>
      <c r="N32805" s="24"/>
      <c r="Q32805" s="24"/>
      <c r="T32805" s="24"/>
      <c r="W32805" s="24"/>
      <c r="Z32805" s="24"/>
      <c r="AC32805" s="24"/>
      <c r="AI32805" s="24"/>
      <c r="AL32805" s="24"/>
      <c r="AO32805" s="24"/>
      <c r="AR32805" s="24"/>
      <c r="AU32805" s="24"/>
    </row>
    <row r="32806">
      <c r="J32806" s="18"/>
      <c r="N32806" s="24"/>
      <c r="Q32806" s="24"/>
      <c r="T32806" s="24"/>
      <c r="W32806" s="24"/>
      <c r="Z32806" s="24"/>
      <c r="AC32806" s="24"/>
      <c r="AI32806" s="24"/>
      <c r="AL32806" s="24"/>
      <c r="AO32806" s="24"/>
      <c r="AR32806" s="24"/>
      <c r="AU32806" s="24"/>
    </row>
    <row r="32807">
      <c r="J32807" s="18"/>
      <c r="N32807" s="24"/>
      <c r="Q32807" s="24"/>
      <c r="T32807" s="24"/>
      <c r="W32807" s="24"/>
      <c r="Z32807" s="24"/>
      <c r="AC32807" s="24"/>
      <c r="AI32807" s="24"/>
      <c r="AL32807" s="24"/>
      <c r="AO32807" s="24"/>
      <c r="AR32807" s="24"/>
      <c r="AU32807" s="24"/>
    </row>
    <row r="32808">
      <c r="J32808" s="18"/>
      <c r="N32808" s="24"/>
      <c r="Q32808" s="24"/>
      <c r="T32808" s="24"/>
      <c r="W32808" s="24"/>
      <c r="Z32808" s="24"/>
      <c r="AC32808" s="24"/>
      <c r="AI32808" s="24"/>
      <c r="AL32808" s="24"/>
      <c r="AO32808" s="24"/>
      <c r="AR32808" s="24"/>
      <c r="AU32808" s="24"/>
    </row>
    <row r="32809">
      <c r="J32809" s="18"/>
      <c r="N32809" s="24"/>
      <c r="Q32809" s="24"/>
      <c r="T32809" s="24"/>
      <c r="W32809" s="24"/>
      <c r="Z32809" s="24"/>
      <c r="AC32809" s="24"/>
      <c r="AI32809" s="24"/>
      <c r="AL32809" s="24"/>
      <c r="AO32809" s="24"/>
      <c r="AR32809" s="24"/>
      <c r="AU32809" s="24"/>
    </row>
    <row r="32810">
      <c r="J32810" s="18"/>
      <c r="N32810" s="24"/>
      <c r="Q32810" s="24"/>
      <c r="T32810" s="24"/>
      <c r="W32810" s="24"/>
      <c r="Z32810" s="24"/>
      <c r="AC32810" s="24"/>
      <c r="AI32810" s="24"/>
      <c r="AL32810" s="24"/>
      <c r="AO32810" s="24"/>
      <c r="AR32810" s="24"/>
      <c r="AU32810" s="24"/>
    </row>
    <row r="32811">
      <c r="J32811" s="18"/>
      <c r="N32811" s="24"/>
      <c r="Q32811" s="24"/>
      <c r="T32811" s="24"/>
      <c r="W32811" s="24"/>
      <c r="Z32811" s="24"/>
      <c r="AC32811" s="24"/>
      <c r="AI32811" s="24"/>
      <c r="AL32811" s="24"/>
      <c r="AO32811" s="24"/>
      <c r="AR32811" s="24"/>
      <c r="AU32811" s="24"/>
    </row>
    <row r="32812">
      <c r="J32812" s="18"/>
      <c r="N32812" s="24"/>
      <c r="Q32812" s="24"/>
      <c r="T32812" s="24"/>
      <c r="W32812" s="24"/>
      <c r="Z32812" s="24"/>
      <c r="AC32812" s="24"/>
      <c r="AI32812" s="24"/>
      <c r="AL32812" s="24"/>
      <c r="AO32812" s="24"/>
      <c r="AR32812" s="24"/>
      <c r="AU32812" s="24"/>
    </row>
    <row r="32813">
      <c r="J32813" s="18"/>
      <c r="N32813" s="24"/>
      <c r="Q32813" s="24"/>
      <c r="T32813" s="24"/>
      <c r="W32813" s="24"/>
      <c r="Z32813" s="24"/>
      <c r="AC32813" s="24"/>
      <c r="AI32813" s="24"/>
      <c r="AL32813" s="24"/>
      <c r="AO32813" s="24"/>
      <c r="AR32813" s="24"/>
      <c r="AU32813" s="24"/>
    </row>
    <row r="32814">
      <c r="J32814" s="18"/>
      <c r="N32814" s="24"/>
      <c r="Q32814" s="24"/>
      <c r="T32814" s="24"/>
      <c r="W32814" s="24"/>
      <c r="Z32814" s="24"/>
      <c r="AC32814" s="24"/>
      <c r="AI32814" s="24"/>
      <c r="AL32814" s="24"/>
      <c r="AO32814" s="24"/>
      <c r="AR32814" s="24"/>
      <c r="AU32814" s="24"/>
    </row>
    <row r="32815">
      <c r="J32815" s="18"/>
      <c r="N32815" s="24"/>
      <c r="Q32815" s="24"/>
      <c r="T32815" s="24"/>
      <c r="W32815" s="24"/>
      <c r="Z32815" s="24"/>
      <c r="AC32815" s="24"/>
      <c r="AI32815" s="24"/>
      <c r="AL32815" s="24"/>
      <c r="AO32815" s="24"/>
      <c r="AR32815" s="24"/>
      <c r="AU32815" s="24"/>
    </row>
    <row r="32816">
      <c r="J32816" s="18"/>
      <c r="N32816" s="24"/>
      <c r="Q32816" s="24"/>
      <c r="T32816" s="24"/>
      <c r="W32816" s="24"/>
      <c r="Z32816" s="24"/>
      <c r="AC32816" s="24"/>
      <c r="AI32816" s="24"/>
      <c r="AL32816" s="24"/>
      <c r="AO32816" s="24"/>
      <c r="AR32816" s="24"/>
      <c r="AU32816" s="24"/>
    </row>
    <row r="32817">
      <c r="J32817" s="18"/>
      <c r="N32817" s="24"/>
      <c r="Q32817" s="24"/>
      <c r="T32817" s="24"/>
      <c r="W32817" s="24"/>
      <c r="Z32817" s="24"/>
      <c r="AC32817" s="24"/>
      <c r="AI32817" s="24"/>
      <c r="AL32817" s="24"/>
      <c r="AO32817" s="24"/>
      <c r="AR32817" s="24"/>
      <c r="AU32817" s="24"/>
    </row>
    <row r="32818">
      <c r="J32818" s="18"/>
      <c r="N32818" s="24"/>
      <c r="Q32818" s="24"/>
      <c r="T32818" s="24"/>
      <c r="W32818" s="24"/>
      <c r="Z32818" s="24"/>
      <c r="AC32818" s="24"/>
      <c r="AI32818" s="24"/>
      <c r="AL32818" s="24"/>
      <c r="AO32818" s="24"/>
      <c r="AR32818" s="24"/>
      <c r="AU32818" s="24"/>
    </row>
    <row r="32819">
      <c r="J32819" s="18"/>
      <c r="N32819" s="24"/>
      <c r="Q32819" s="24"/>
      <c r="T32819" s="24"/>
      <c r="W32819" s="24"/>
      <c r="Z32819" s="24"/>
      <c r="AC32819" s="24"/>
      <c r="AI32819" s="24"/>
      <c r="AL32819" s="24"/>
      <c r="AO32819" s="24"/>
      <c r="AR32819" s="24"/>
      <c r="AU32819" s="24"/>
    </row>
    <row r="32820">
      <c r="J32820" s="18"/>
      <c r="N32820" s="24"/>
      <c r="Q32820" s="24"/>
      <c r="T32820" s="24"/>
      <c r="W32820" s="24"/>
      <c r="Z32820" s="24"/>
      <c r="AC32820" s="24"/>
      <c r="AI32820" s="24"/>
      <c r="AL32820" s="24"/>
      <c r="AO32820" s="24"/>
      <c r="AR32820" s="24"/>
      <c r="AU32820" s="24"/>
    </row>
    <row r="32821">
      <c r="J32821" s="18"/>
      <c r="N32821" s="24"/>
      <c r="Q32821" s="24"/>
      <c r="T32821" s="24"/>
      <c r="W32821" s="24"/>
      <c r="Z32821" s="24"/>
      <c r="AC32821" s="24"/>
      <c r="AI32821" s="24"/>
      <c r="AL32821" s="24"/>
      <c r="AO32821" s="24"/>
      <c r="AR32821" s="24"/>
      <c r="AU32821" s="24"/>
    </row>
    <row r="32822">
      <c r="J32822" s="18"/>
      <c r="N32822" s="24"/>
      <c r="Q32822" s="24"/>
      <c r="T32822" s="24"/>
      <c r="W32822" s="24"/>
      <c r="Z32822" s="24"/>
      <c r="AC32822" s="24"/>
      <c r="AI32822" s="24"/>
      <c r="AL32822" s="24"/>
      <c r="AO32822" s="24"/>
      <c r="AR32822" s="24"/>
      <c r="AU32822" s="24"/>
    </row>
    <row r="32823">
      <c r="J32823" s="18"/>
      <c r="N32823" s="24"/>
      <c r="Q32823" s="24"/>
      <c r="T32823" s="24"/>
      <c r="W32823" s="24"/>
      <c r="Z32823" s="24"/>
      <c r="AC32823" s="24"/>
      <c r="AI32823" s="24"/>
      <c r="AL32823" s="24"/>
      <c r="AO32823" s="24"/>
      <c r="AR32823" s="24"/>
      <c r="AU32823" s="24"/>
    </row>
    <row r="32824">
      <c r="J32824" s="18"/>
      <c r="N32824" s="24"/>
      <c r="Q32824" s="24"/>
      <c r="T32824" s="24"/>
      <c r="W32824" s="24"/>
      <c r="Z32824" s="24"/>
      <c r="AC32824" s="24"/>
      <c r="AI32824" s="24"/>
      <c r="AL32824" s="24"/>
      <c r="AO32824" s="24"/>
      <c r="AR32824" s="24"/>
      <c r="AU32824" s="24"/>
    </row>
    <row r="32825">
      <c r="J32825" s="18"/>
      <c r="N32825" s="24"/>
      <c r="Q32825" s="24"/>
      <c r="T32825" s="24"/>
      <c r="W32825" s="24"/>
      <c r="Z32825" s="24"/>
      <c r="AC32825" s="24"/>
      <c r="AI32825" s="24"/>
      <c r="AL32825" s="24"/>
      <c r="AO32825" s="24"/>
      <c r="AR32825" s="24"/>
      <c r="AU32825" s="24"/>
    </row>
    <row r="32826">
      <c r="J32826" s="18"/>
      <c r="N32826" s="24"/>
      <c r="Q32826" s="24"/>
      <c r="T32826" s="24"/>
      <c r="W32826" s="24"/>
      <c r="Z32826" s="24"/>
      <c r="AC32826" s="24"/>
      <c r="AI32826" s="24"/>
      <c r="AL32826" s="24"/>
      <c r="AO32826" s="24"/>
      <c r="AR32826" s="24"/>
      <c r="AU32826" s="24"/>
    </row>
    <row r="32827">
      <c r="J32827" s="18"/>
      <c r="N32827" s="24"/>
      <c r="Q32827" s="24"/>
      <c r="T32827" s="24"/>
      <c r="W32827" s="24"/>
      <c r="Z32827" s="24"/>
      <c r="AC32827" s="24"/>
      <c r="AI32827" s="24"/>
      <c r="AL32827" s="24"/>
      <c r="AO32827" s="24"/>
      <c r="AR32827" s="24"/>
      <c r="AU32827" s="24"/>
    </row>
    <row r="32828">
      <c r="J32828" s="18"/>
      <c r="N32828" s="24"/>
      <c r="Q32828" s="24"/>
      <c r="T32828" s="24"/>
      <c r="W32828" s="24"/>
      <c r="Z32828" s="24"/>
      <c r="AC32828" s="24"/>
      <c r="AI32828" s="24"/>
      <c r="AL32828" s="24"/>
      <c r="AO32828" s="24"/>
      <c r="AR32828" s="24"/>
      <c r="AU32828" s="24"/>
    </row>
    <row r="32829">
      <c r="J32829" s="18"/>
      <c r="N32829" s="24"/>
      <c r="Q32829" s="24"/>
      <c r="T32829" s="24"/>
      <c r="W32829" s="24"/>
      <c r="Z32829" s="24"/>
      <c r="AC32829" s="24"/>
      <c r="AI32829" s="24"/>
      <c r="AL32829" s="24"/>
      <c r="AO32829" s="24"/>
      <c r="AR32829" s="24"/>
      <c r="AU32829" s="24"/>
    </row>
    <row r="32830">
      <c r="J32830" s="18"/>
      <c r="N32830" s="24"/>
      <c r="Q32830" s="24"/>
      <c r="T32830" s="24"/>
      <c r="W32830" s="24"/>
      <c r="Z32830" s="24"/>
      <c r="AC32830" s="24"/>
      <c r="AI32830" s="24"/>
      <c r="AL32830" s="24"/>
      <c r="AO32830" s="24"/>
      <c r="AR32830" s="24"/>
      <c r="AU32830" s="24"/>
    </row>
    <row r="32831">
      <c r="J32831" s="18"/>
      <c r="N32831" s="24"/>
      <c r="Q32831" s="24"/>
      <c r="T32831" s="24"/>
      <c r="W32831" s="24"/>
      <c r="Z32831" s="24"/>
      <c r="AC32831" s="24"/>
      <c r="AI32831" s="24"/>
      <c r="AL32831" s="24"/>
      <c r="AO32831" s="24"/>
      <c r="AR32831" s="24"/>
      <c r="AU32831" s="24"/>
    </row>
    <row r="32832">
      <c r="J32832" s="18"/>
      <c r="N32832" s="24"/>
      <c r="Q32832" s="24"/>
      <c r="T32832" s="24"/>
      <c r="W32832" s="24"/>
      <c r="Z32832" s="24"/>
      <c r="AC32832" s="24"/>
      <c r="AI32832" s="24"/>
      <c r="AL32832" s="24"/>
      <c r="AO32832" s="24"/>
      <c r="AR32832" s="24"/>
      <c r="AU32832" s="24"/>
    </row>
    <row r="32833">
      <c r="J32833" s="18"/>
      <c r="N32833" s="24"/>
      <c r="Q32833" s="24"/>
      <c r="T32833" s="24"/>
      <c r="W32833" s="24"/>
      <c r="Z32833" s="24"/>
      <c r="AC32833" s="24"/>
      <c r="AI32833" s="24"/>
      <c r="AL32833" s="24"/>
      <c r="AO32833" s="24"/>
      <c r="AR32833" s="24"/>
      <c r="AU32833" s="24"/>
    </row>
    <row r="32834">
      <c r="J32834" s="18"/>
      <c r="N32834" s="24"/>
      <c r="Q32834" s="24"/>
      <c r="T32834" s="24"/>
      <c r="W32834" s="24"/>
      <c r="Z32834" s="24"/>
      <c r="AC32834" s="24"/>
      <c r="AI32834" s="24"/>
      <c r="AL32834" s="24"/>
      <c r="AO32834" s="24"/>
      <c r="AR32834" s="24"/>
      <c r="AU32834" s="24"/>
    </row>
    <row r="32835">
      <c r="J32835" s="18"/>
      <c r="N32835" s="24"/>
      <c r="Q32835" s="24"/>
      <c r="T32835" s="24"/>
      <c r="W32835" s="24"/>
      <c r="Z32835" s="24"/>
      <c r="AC32835" s="24"/>
      <c r="AI32835" s="24"/>
      <c r="AL32835" s="24"/>
      <c r="AO32835" s="24"/>
      <c r="AR32835" s="24"/>
      <c r="AU32835" s="24"/>
    </row>
    <row r="32836">
      <c r="J32836" s="18"/>
      <c r="N32836" s="24"/>
      <c r="Q32836" s="24"/>
      <c r="T32836" s="24"/>
      <c r="W32836" s="24"/>
      <c r="Z32836" s="24"/>
      <c r="AC32836" s="24"/>
      <c r="AI32836" s="24"/>
      <c r="AL32836" s="24"/>
      <c r="AO32836" s="24"/>
      <c r="AR32836" s="24"/>
      <c r="AU32836" s="24"/>
    </row>
    <row r="32837">
      <c r="J32837" s="18"/>
      <c r="N32837" s="24"/>
      <c r="Q32837" s="24"/>
      <c r="T32837" s="24"/>
      <c r="W32837" s="24"/>
      <c r="Z32837" s="24"/>
      <c r="AC32837" s="24"/>
      <c r="AI32837" s="24"/>
      <c r="AL32837" s="24"/>
      <c r="AO32837" s="24"/>
      <c r="AR32837" s="24"/>
      <c r="AU32837" s="24"/>
    </row>
    <row r="32838">
      <c r="J32838" s="18"/>
      <c r="N32838" s="24"/>
      <c r="Q32838" s="24"/>
      <c r="T32838" s="24"/>
      <c r="W32838" s="24"/>
      <c r="Z32838" s="24"/>
      <c r="AC32838" s="24"/>
      <c r="AI32838" s="24"/>
      <c r="AL32838" s="24"/>
      <c r="AO32838" s="24"/>
      <c r="AR32838" s="24"/>
      <c r="AU32838" s="24"/>
    </row>
    <row r="32839">
      <c r="J32839" s="18"/>
      <c r="N32839" s="24"/>
      <c r="Q32839" s="24"/>
      <c r="T32839" s="24"/>
      <c r="W32839" s="24"/>
      <c r="Z32839" s="24"/>
      <c r="AC32839" s="24"/>
      <c r="AI32839" s="24"/>
      <c r="AL32839" s="24"/>
      <c r="AO32839" s="24"/>
      <c r="AR32839" s="24"/>
      <c r="AU32839" s="24"/>
    </row>
    <row r="32840">
      <c r="J32840" s="18"/>
      <c r="N32840" s="24"/>
      <c r="Q32840" s="24"/>
      <c r="T32840" s="24"/>
      <c r="W32840" s="24"/>
      <c r="Z32840" s="24"/>
      <c r="AC32840" s="24"/>
      <c r="AI32840" s="24"/>
      <c r="AL32840" s="24"/>
      <c r="AO32840" s="24"/>
      <c r="AR32840" s="24"/>
      <c r="AU32840" s="24"/>
    </row>
    <row r="32841">
      <c r="J32841" s="18"/>
      <c r="N32841" s="24"/>
      <c r="Q32841" s="24"/>
      <c r="T32841" s="24"/>
      <c r="W32841" s="24"/>
      <c r="Z32841" s="24"/>
      <c r="AC32841" s="24"/>
      <c r="AI32841" s="24"/>
      <c r="AL32841" s="24"/>
      <c r="AO32841" s="24"/>
      <c r="AR32841" s="24"/>
      <c r="AU32841" s="24"/>
    </row>
    <row r="32842">
      <c r="J32842" s="18"/>
      <c r="N32842" s="24"/>
      <c r="Q32842" s="24"/>
      <c r="T32842" s="24"/>
      <c r="W32842" s="24"/>
      <c r="Z32842" s="24"/>
      <c r="AC32842" s="24"/>
      <c r="AI32842" s="24"/>
      <c r="AL32842" s="24"/>
      <c r="AO32842" s="24"/>
      <c r="AR32842" s="24"/>
      <c r="AU32842" s="24"/>
    </row>
    <row r="32843">
      <c r="J32843" s="18"/>
      <c r="N32843" s="24"/>
      <c r="Q32843" s="24"/>
      <c r="T32843" s="24"/>
      <c r="W32843" s="24"/>
      <c r="Z32843" s="24"/>
      <c r="AC32843" s="24"/>
      <c r="AI32843" s="24"/>
      <c r="AL32843" s="24"/>
      <c r="AO32843" s="24"/>
      <c r="AR32843" s="24"/>
      <c r="AU32843" s="24"/>
    </row>
    <row r="32844">
      <c r="J32844" s="18"/>
      <c r="N32844" s="24"/>
      <c r="Q32844" s="24"/>
      <c r="T32844" s="24"/>
      <c r="W32844" s="24"/>
      <c r="Z32844" s="24"/>
      <c r="AC32844" s="24"/>
      <c r="AI32844" s="24"/>
      <c r="AL32844" s="24"/>
      <c r="AO32844" s="24"/>
      <c r="AR32844" s="24"/>
      <c r="AU32844" s="24"/>
    </row>
    <row r="32845">
      <c r="J32845" s="18"/>
      <c r="N32845" s="24"/>
      <c r="Q32845" s="24"/>
      <c r="T32845" s="24"/>
      <c r="W32845" s="24"/>
      <c r="Z32845" s="24"/>
      <c r="AC32845" s="24"/>
      <c r="AI32845" s="24"/>
      <c r="AL32845" s="24"/>
      <c r="AO32845" s="24"/>
      <c r="AR32845" s="24"/>
      <c r="AU32845" s="24"/>
    </row>
    <row r="32846">
      <c r="J32846" s="18"/>
      <c r="N32846" s="24"/>
      <c r="Q32846" s="24"/>
      <c r="T32846" s="24"/>
      <c r="W32846" s="24"/>
      <c r="Z32846" s="24"/>
      <c r="AC32846" s="24"/>
      <c r="AI32846" s="24"/>
      <c r="AL32846" s="24"/>
      <c r="AO32846" s="24"/>
      <c r="AR32846" s="24"/>
      <c r="AU32846" s="24"/>
    </row>
    <row r="32847">
      <c r="J32847" s="18"/>
      <c r="N32847" s="24"/>
      <c r="Q32847" s="24"/>
      <c r="T32847" s="24"/>
      <c r="W32847" s="24"/>
      <c r="Z32847" s="24"/>
      <c r="AC32847" s="24"/>
      <c r="AI32847" s="24"/>
      <c r="AL32847" s="24"/>
      <c r="AO32847" s="24"/>
      <c r="AR32847" s="24"/>
      <c r="AU32847" s="24"/>
    </row>
    <row r="32848">
      <c r="J32848" s="18"/>
      <c r="N32848" s="24"/>
      <c r="Q32848" s="24"/>
      <c r="T32848" s="24"/>
      <c r="W32848" s="24"/>
      <c r="Z32848" s="24"/>
      <c r="AC32848" s="24"/>
      <c r="AI32848" s="24"/>
      <c r="AL32848" s="24"/>
      <c r="AO32848" s="24"/>
      <c r="AR32848" s="24"/>
      <c r="AU32848" s="24"/>
    </row>
    <row r="32849">
      <c r="J32849" s="18"/>
      <c r="N32849" s="24"/>
      <c r="Q32849" s="24"/>
      <c r="T32849" s="24"/>
      <c r="W32849" s="24"/>
      <c r="Z32849" s="24"/>
      <c r="AC32849" s="24"/>
      <c r="AI32849" s="24"/>
      <c r="AL32849" s="24"/>
      <c r="AO32849" s="24"/>
      <c r="AR32849" s="24"/>
      <c r="AU32849" s="24"/>
    </row>
    <row r="32850">
      <c r="J32850" s="18"/>
      <c r="N32850" s="24"/>
      <c r="Q32850" s="24"/>
      <c r="T32850" s="24"/>
      <c r="W32850" s="24"/>
      <c r="Z32850" s="24"/>
      <c r="AC32850" s="24"/>
      <c r="AI32850" s="24"/>
      <c r="AL32850" s="24"/>
      <c r="AO32850" s="24"/>
      <c r="AR32850" s="24"/>
      <c r="AU32850" s="24"/>
    </row>
    <row r="32851">
      <c r="J32851" s="18"/>
      <c r="N32851" s="24"/>
      <c r="Q32851" s="24"/>
      <c r="T32851" s="24"/>
      <c r="W32851" s="24"/>
      <c r="Z32851" s="24"/>
      <c r="AC32851" s="24"/>
      <c r="AI32851" s="24"/>
      <c r="AL32851" s="24"/>
      <c r="AO32851" s="24"/>
      <c r="AR32851" s="24"/>
      <c r="AU32851" s="24"/>
    </row>
    <row r="32852">
      <c r="J32852" s="18"/>
      <c r="N32852" s="24"/>
      <c r="Q32852" s="24"/>
      <c r="T32852" s="24"/>
      <c r="W32852" s="24"/>
      <c r="Z32852" s="24"/>
      <c r="AC32852" s="24"/>
      <c r="AI32852" s="24"/>
      <c r="AL32852" s="24"/>
      <c r="AO32852" s="24"/>
      <c r="AR32852" s="24"/>
      <c r="AU32852" s="24"/>
    </row>
    <row r="32853">
      <c r="J32853" s="18"/>
      <c r="N32853" s="24"/>
      <c r="Q32853" s="24"/>
      <c r="T32853" s="24"/>
      <c r="W32853" s="24"/>
      <c r="Z32853" s="24"/>
      <c r="AC32853" s="24"/>
      <c r="AI32853" s="24"/>
      <c r="AL32853" s="24"/>
      <c r="AO32853" s="24"/>
      <c r="AR32853" s="24"/>
      <c r="AU32853" s="24"/>
    </row>
    <row r="32854">
      <c r="J32854" s="18"/>
      <c r="N32854" s="24"/>
      <c r="Q32854" s="24"/>
      <c r="T32854" s="24"/>
      <c r="W32854" s="24"/>
      <c r="Z32854" s="24"/>
      <c r="AC32854" s="24"/>
      <c r="AI32854" s="24"/>
      <c r="AL32854" s="24"/>
      <c r="AO32854" s="24"/>
      <c r="AR32854" s="24"/>
      <c r="AU32854" s="24"/>
    </row>
    <row r="32855">
      <c r="J32855" s="18"/>
      <c r="N32855" s="24"/>
      <c r="Q32855" s="24"/>
      <c r="T32855" s="24"/>
      <c r="W32855" s="24"/>
      <c r="Z32855" s="24"/>
      <c r="AC32855" s="24"/>
      <c r="AI32855" s="24"/>
      <c r="AL32855" s="24"/>
      <c r="AO32855" s="24"/>
      <c r="AR32855" s="24"/>
      <c r="AU32855" s="24"/>
    </row>
    <row r="32856">
      <c r="J32856" s="18"/>
      <c r="N32856" s="24"/>
      <c r="Q32856" s="24"/>
      <c r="T32856" s="24"/>
      <c r="W32856" s="24"/>
      <c r="Z32856" s="24"/>
      <c r="AC32856" s="24"/>
      <c r="AI32856" s="24"/>
      <c r="AL32856" s="24"/>
      <c r="AO32856" s="24"/>
      <c r="AR32856" s="24"/>
      <c r="AU32856" s="24"/>
    </row>
    <row r="32857">
      <c r="J32857" s="18"/>
      <c r="N32857" s="24"/>
      <c r="Q32857" s="24"/>
      <c r="T32857" s="24"/>
      <c r="W32857" s="24"/>
      <c r="Z32857" s="24"/>
      <c r="AC32857" s="24"/>
      <c r="AI32857" s="24"/>
      <c r="AL32857" s="24"/>
      <c r="AO32857" s="24"/>
      <c r="AR32857" s="24"/>
      <c r="AU32857" s="24"/>
    </row>
    <row r="32858">
      <c r="J32858" s="18"/>
      <c r="N32858" s="24"/>
      <c r="Q32858" s="24"/>
      <c r="T32858" s="24"/>
      <c r="W32858" s="24"/>
      <c r="Z32858" s="24"/>
      <c r="AC32858" s="24"/>
      <c r="AI32858" s="24"/>
      <c r="AL32858" s="24"/>
      <c r="AO32858" s="24"/>
      <c r="AR32858" s="24"/>
      <c r="AU32858" s="24"/>
    </row>
    <row r="32859">
      <c r="J32859" s="18"/>
      <c r="N32859" s="24"/>
      <c r="Q32859" s="24"/>
      <c r="T32859" s="24"/>
      <c r="W32859" s="24"/>
      <c r="Z32859" s="24"/>
      <c r="AC32859" s="24"/>
      <c r="AI32859" s="24"/>
      <c r="AL32859" s="24"/>
      <c r="AO32859" s="24"/>
      <c r="AR32859" s="24"/>
      <c r="AU32859" s="24"/>
    </row>
    <row r="32860">
      <c r="J32860" s="18"/>
      <c r="N32860" s="24"/>
      <c r="Q32860" s="24"/>
      <c r="T32860" s="24"/>
      <c r="W32860" s="24"/>
      <c r="Z32860" s="24"/>
      <c r="AC32860" s="24"/>
      <c r="AI32860" s="24"/>
      <c r="AL32860" s="24"/>
      <c r="AO32860" s="24"/>
      <c r="AR32860" s="24"/>
      <c r="AU32860" s="24"/>
    </row>
    <row r="32861">
      <c r="J32861" s="18"/>
      <c r="N32861" s="24"/>
      <c r="Q32861" s="24"/>
      <c r="T32861" s="24"/>
      <c r="W32861" s="24"/>
      <c r="Z32861" s="24"/>
      <c r="AC32861" s="24"/>
      <c r="AI32861" s="24"/>
      <c r="AL32861" s="24"/>
      <c r="AO32861" s="24"/>
      <c r="AR32861" s="24"/>
      <c r="AU32861" s="24"/>
    </row>
    <row r="32862">
      <c r="J32862" s="18"/>
      <c r="N32862" s="24"/>
      <c r="Q32862" s="24"/>
      <c r="T32862" s="24"/>
      <c r="W32862" s="24"/>
      <c r="Z32862" s="24"/>
      <c r="AC32862" s="24"/>
      <c r="AI32862" s="24"/>
      <c r="AL32862" s="24"/>
      <c r="AO32862" s="24"/>
      <c r="AR32862" s="24"/>
      <c r="AU32862" s="24"/>
    </row>
    <row r="32863">
      <c r="J32863" s="18"/>
      <c r="N32863" s="24"/>
      <c r="Q32863" s="24"/>
      <c r="T32863" s="24"/>
      <c r="W32863" s="24"/>
      <c r="Z32863" s="24"/>
      <c r="AC32863" s="24"/>
      <c r="AI32863" s="24"/>
      <c r="AL32863" s="24"/>
      <c r="AO32863" s="24"/>
      <c r="AR32863" s="24"/>
      <c r="AU32863" s="24"/>
    </row>
    <row r="32864">
      <c r="J32864" s="18"/>
      <c r="N32864" s="24"/>
      <c r="Q32864" s="24"/>
      <c r="T32864" s="24"/>
      <c r="W32864" s="24"/>
      <c r="Z32864" s="24"/>
      <c r="AC32864" s="24"/>
      <c r="AI32864" s="24"/>
      <c r="AL32864" s="24"/>
      <c r="AO32864" s="24"/>
      <c r="AR32864" s="24"/>
      <c r="AU32864" s="24"/>
    </row>
    <row r="32865">
      <c r="J32865" s="18"/>
      <c r="N32865" s="24"/>
      <c r="Q32865" s="24"/>
      <c r="T32865" s="24"/>
      <c r="W32865" s="24"/>
      <c r="Z32865" s="24"/>
      <c r="AC32865" s="24"/>
      <c r="AI32865" s="24"/>
      <c r="AL32865" s="24"/>
      <c r="AO32865" s="24"/>
      <c r="AR32865" s="24"/>
      <c r="AU32865" s="24"/>
    </row>
    <row r="32866">
      <c r="J32866" s="18"/>
      <c r="N32866" s="24"/>
      <c r="Q32866" s="24"/>
      <c r="T32866" s="24"/>
      <c r="W32866" s="24"/>
      <c r="Z32866" s="24"/>
      <c r="AC32866" s="24"/>
      <c r="AI32866" s="24"/>
      <c r="AL32866" s="24"/>
      <c r="AO32866" s="24"/>
      <c r="AR32866" s="24"/>
      <c r="AU32866" s="24"/>
    </row>
    <row r="32867">
      <c r="J32867" s="18"/>
      <c r="N32867" s="24"/>
      <c r="Q32867" s="24"/>
      <c r="T32867" s="24"/>
      <c r="W32867" s="24"/>
      <c r="Z32867" s="24"/>
      <c r="AC32867" s="24"/>
      <c r="AI32867" s="24"/>
      <c r="AL32867" s="24"/>
      <c r="AO32867" s="24"/>
      <c r="AR32867" s="24"/>
      <c r="AU32867" s="24"/>
    </row>
    <row r="32868">
      <c r="J32868" s="18"/>
      <c r="N32868" s="24"/>
      <c r="Q32868" s="24"/>
      <c r="T32868" s="24"/>
      <c r="W32868" s="24"/>
      <c r="Z32868" s="24"/>
      <c r="AC32868" s="24"/>
      <c r="AI32868" s="24"/>
      <c r="AL32868" s="24"/>
      <c r="AO32868" s="24"/>
      <c r="AR32868" s="24"/>
      <c r="AU32868" s="24"/>
    </row>
    <row r="32869">
      <c r="J32869" s="18"/>
      <c r="N32869" s="24"/>
      <c r="Q32869" s="24"/>
      <c r="T32869" s="24"/>
      <c r="W32869" s="24"/>
      <c r="Z32869" s="24"/>
      <c r="AC32869" s="24"/>
      <c r="AI32869" s="24"/>
      <c r="AL32869" s="24"/>
      <c r="AO32869" s="24"/>
      <c r="AR32869" s="24"/>
      <c r="AU32869" s="24"/>
    </row>
    <row r="32870">
      <c r="J32870" s="18"/>
      <c r="N32870" s="24"/>
      <c r="Q32870" s="24"/>
      <c r="T32870" s="24"/>
      <c r="W32870" s="24"/>
      <c r="Z32870" s="24"/>
      <c r="AC32870" s="24"/>
      <c r="AI32870" s="24"/>
      <c r="AL32870" s="24"/>
      <c r="AO32870" s="24"/>
      <c r="AR32870" s="24"/>
      <c r="AU32870" s="24"/>
    </row>
    <row r="32871">
      <c r="J32871" s="18"/>
      <c r="N32871" s="24"/>
      <c r="Q32871" s="24"/>
      <c r="T32871" s="24"/>
      <c r="W32871" s="24"/>
      <c r="Z32871" s="24"/>
      <c r="AC32871" s="24"/>
      <c r="AI32871" s="24"/>
      <c r="AL32871" s="24"/>
      <c r="AO32871" s="24"/>
      <c r="AR32871" s="24"/>
      <c r="AU32871" s="24"/>
    </row>
    <row r="32872">
      <c r="J32872" s="18"/>
      <c r="N32872" s="24"/>
      <c r="Q32872" s="24"/>
      <c r="T32872" s="24"/>
      <c r="W32872" s="24"/>
      <c r="Z32872" s="24"/>
      <c r="AC32872" s="24"/>
      <c r="AI32872" s="24"/>
      <c r="AL32872" s="24"/>
      <c r="AO32872" s="24"/>
      <c r="AR32872" s="24"/>
      <c r="AU32872" s="24"/>
    </row>
    <row r="32873">
      <c r="J32873" s="18"/>
      <c r="N32873" s="24"/>
      <c r="Q32873" s="24"/>
      <c r="T32873" s="24"/>
      <c r="W32873" s="24"/>
      <c r="Z32873" s="24"/>
      <c r="AC32873" s="24"/>
      <c r="AI32873" s="24"/>
      <c r="AL32873" s="24"/>
      <c r="AO32873" s="24"/>
      <c r="AR32873" s="24"/>
      <c r="AU32873" s="24"/>
    </row>
    <row r="32874">
      <c r="J32874" s="18"/>
      <c r="N32874" s="24"/>
      <c r="Q32874" s="24"/>
      <c r="T32874" s="24"/>
      <c r="W32874" s="24"/>
      <c r="Z32874" s="24"/>
      <c r="AC32874" s="24"/>
      <c r="AI32874" s="24"/>
      <c r="AL32874" s="24"/>
      <c r="AO32874" s="24"/>
      <c r="AR32874" s="24"/>
      <c r="AU32874" s="24"/>
    </row>
    <row r="32875">
      <c r="J32875" s="18"/>
      <c r="N32875" s="24"/>
      <c r="Q32875" s="24"/>
      <c r="T32875" s="24"/>
      <c r="W32875" s="24"/>
      <c r="Z32875" s="24"/>
      <c r="AC32875" s="24"/>
      <c r="AI32875" s="24"/>
      <c r="AL32875" s="24"/>
      <c r="AO32875" s="24"/>
      <c r="AR32875" s="24"/>
      <c r="AU32875" s="24"/>
    </row>
    <row r="32876">
      <c r="J32876" s="18"/>
      <c r="N32876" s="24"/>
      <c r="Q32876" s="24"/>
      <c r="T32876" s="24"/>
      <c r="W32876" s="24"/>
      <c r="Z32876" s="24"/>
      <c r="AC32876" s="24"/>
      <c r="AI32876" s="24"/>
      <c r="AL32876" s="24"/>
      <c r="AO32876" s="24"/>
      <c r="AR32876" s="24"/>
      <c r="AU32876" s="24"/>
    </row>
    <row r="32877">
      <c r="J32877" s="18"/>
      <c r="N32877" s="24"/>
      <c r="Q32877" s="24"/>
      <c r="T32877" s="24"/>
      <c r="W32877" s="24"/>
      <c r="Z32877" s="24"/>
      <c r="AC32877" s="24"/>
      <c r="AI32877" s="24"/>
      <c r="AL32877" s="24"/>
      <c r="AO32877" s="24"/>
      <c r="AR32877" s="24"/>
      <c r="AU32877" s="24"/>
    </row>
    <row r="32878">
      <c r="J32878" s="18"/>
      <c r="N32878" s="24"/>
      <c r="Q32878" s="24"/>
      <c r="T32878" s="24"/>
      <c r="W32878" s="24"/>
      <c r="Z32878" s="24"/>
      <c r="AC32878" s="24"/>
      <c r="AI32878" s="24"/>
      <c r="AL32878" s="24"/>
      <c r="AO32878" s="24"/>
      <c r="AR32878" s="24"/>
      <c r="AU32878" s="24"/>
    </row>
    <row r="32879">
      <c r="J32879" s="18"/>
      <c r="N32879" s="24"/>
      <c r="Q32879" s="24"/>
      <c r="T32879" s="24"/>
      <c r="W32879" s="24"/>
      <c r="Z32879" s="24"/>
      <c r="AC32879" s="24"/>
      <c r="AI32879" s="24"/>
      <c r="AL32879" s="24"/>
      <c r="AO32879" s="24"/>
      <c r="AR32879" s="24"/>
      <c r="AU32879" s="24"/>
    </row>
    <row r="32880">
      <c r="J32880" s="18"/>
      <c r="N32880" s="24"/>
      <c r="Q32880" s="24"/>
      <c r="T32880" s="24"/>
      <c r="W32880" s="24"/>
      <c r="Z32880" s="24"/>
      <c r="AC32880" s="24"/>
      <c r="AI32880" s="24"/>
      <c r="AL32880" s="24"/>
      <c r="AO32880" s="24"/>
      <c r="AR32880" s="24"/>
      <c r="AU32880" s="24"/>
    </row>
    <row r="32881">
      <c r="J32881" s="18"/>
      <c r="N32881" s="24"/>
      <c r="Q32881" s="24"/>
      <c r="T32881" s="24"/>
      <c r="W32881" s="24"/>
      <c r="Z32881" s="24"/>
      <c r="AC32881" s="24"/>
      <c r="AI32881" s="24"/>
      <c r="AL32881" s="24"/>
      <c r="AO32881" s="24"/>
      <c r="AR32881" s="24"/>
      <c r="AU32881" s="24"/>
    </row>
    <row r="32882">
      <c r="J32882" s="18"/>
      <c r="N32882" s="24"/>
      <c r="Q32882" s="24"/>
      <c r="T32882" s="24"/>
      <c r="W32882" s="24"/>
      <c r="Z32882" s="24"/>
      <c r="AC32882" s="24"/>
      <c r="AI32882" s="24"/>
      <c r="AL32882" s="24"/>
      <c r="AO32882" s="24"/>
      <c r="AR32882" s="24"/>
      <c r="AU32882" s="24"/>
    </row>
    <row r="32883">
      <c r="J32883" s="18"/>
      <c r="N32883" s="24"/>
      <c r="Q32883" s="24"/>
      <c r="T32883" s="24"/>
      <c r="W32883" s="24"/>
      <c r="Z32883" s="24"/>
      <c r="AC32883" s="24"/>
      <c r="AI32883" s="24"/>
      <c r="AL32883" s="24"/>
      <c r="AO32883" s="24"/>
      <c r="AR32883" s="24"/>
      <c r="AU32883" s="24"/>
    </row>
    <row r="32884">
      <c r="J32884" s="18"/>
      <c r="N32884" s="24"/>
      <c r="Q32884" s="24"/>
      <c r="T32884" s="24"/>
      <c r="W32884" s="24"/>
      <c r="Z32884" s="24"/>
      <c r="AC32884" s="24"/>
      <c r="AI32884" s="24"/>
      <c r="AL32884" s="24"/>
      <c r="AO32884" s="24"/>
      <c r="AR32884" s="24"/>
      <c r="AU32884" s="24"/>
    </row>
    <row r="32885">
      <c r="J32885" s="18"/>
      <c r="N32885" s="24"/>
      <c r="Q32885" s="24"/>
      <c r="T32885" s="24"/>
      <c r="W32885" s="24"/>
      <c r="Z32885" s="24"/>
      <c r="AC32885" s="24"/>
      <c r="AI32885" s="24"/>
      <c r="AL32885" s="24"/>
      <c r="AO32885" s="24"/>
      <c r="AR32885" s="24"/>
      <c r="AU32885" s="24"/>
    </row>
    <row r="32886">
      <c r="J32886" s="18"/>
      <c r="N32886" s="24"/>
      <c r="Q32886" s="24"/>
      <c r="T32886" s="24"/>
      <c r="W32886" s="24"/>
      <c r="Z32886" s="24"/>
      <c r="AC32886" s="24"/>
      <c r="AI32886" s="24"/>
      <c r="AL32886" s="24"/>
      <c r="AO32886" s="24"/>
      <c r="AR32886" s="24"/>
      <c r="AU32886" s="24"/>
    </row>
    <row r="32887">
      <c r="J32887" s="18"/>
      <c r="N32887" s="24"/>
      <c r="Q32887" s="24"/>
      <c r="T32887" s="24"/>
      <c r="W32887" s="24"/>
      <c r="Z32887" s="24"/>
      <c r="AC32887" s="24"/>
      <c r="AI32887" s="24"/>
      <c r="AL32887" s="24"/>
      <c r="AO32887" s="24"/>
      <c r="AR32887" s="24"/>
      <c r="AU32887" s="24"/>
    </row>
    <row r="32888">
      <c r="J32888" s="18"/>
      <c r="N32888" s="24"/>
      <c r="Q32888" s="24"/>
      <c r="T32888" s="24"/>
      <c r="W32888" s="24"/>
      <c r="Z32888" s="24"/>
      <c r="AC32888" s="24"/>
      <c r="AI32888" s="24"/>
      <c r="AL32888" s="24"/>
      <c r="AO32888" s="24"/>
      <c r="AR32888" s="24"/>
      <c r="AU32888" s="24"/>
    </row>
    <row r="32889">
      <c r="J32889" s="18"/>
      <c r="N32889" s="24"/>
      <c r="Q32889" s="24"/>
      <c r="T32889" s="24"/>
      <c r="W32889" s="24"/>
      <c r="Z32889" s="24"/>
      <c r="AC32889" s="24"/>
      <c r="AI32889" s="24"/>
      <c r="AL32889" s="24"/>
      <c r="AO32889" s="24"/>
      <c r="AR32889" s="24"/>
      <c r="AU32889" s="24"/>
    </row>
    <row r="32890">
      <c r="J32890" s="18"/>
      <c r="N32890" s="24"/>
      <c r="Q32890" s="24"/>
      <c r="T32890" s="24"/>
      <c r="W32890" s="24"/>
      <c r="Z32890" s="24"/>
      <c r="AC32890" s="24"/>
      <c r="AI32890" s="24"/>
      <c r="AL32890" s="24"/>
      <c r="AO32890" s="24"/>
      <c r="AR32890" s="24"/>
      <c r="AU32890" s="24"/>
    </row>
    <row r="32891">
      <c r="J32891" s="18"/>
      <c r="N32891" s="24"/>
      <c r="Q32891" s="24"/>
      <c r="T32891" s="24"/>
      <c r="W32891" s="24"/>
      <c r="Z32891" s="24"/>
      <c r="AC32891" s="24"/>
      <c r="AI32891" s="24"/>
      <c r="AL32891" s="24"/>
      <c r="AO32891" s="24"/>
      <c r="AR32891" s="24"/>
      <c r="AU32891" s="24"/>
    </row>
    <row r="32892">
      <c r="J32892" s="18"/>
      <c r="N32892" s="24"/>
      <c r="Q32892" s="24"/>
      <c r="T32892" s="24"/>
      <c r="W32892" s="24"/>
      <c r="Z32892" s="24"/>
      <c r="AC32892" s="24"/>
      <c r="AI32892" s="24"/>
      <c r="AL32892" s="24"/>
      <c r="AO32892" s="24"/>
      <c r="AR32892" s="24"/>
      <c r="AU32892" s="24"/>
    </row>
    <row r="32893">
      <c r="J32893" s="18"/>
      <c r="N32893" s="24"/>
      <c r="Q32893" s="24"/>
      <c r="T32893" s="24"/>
      <c r="W32893" s="24"/>
      <c r="Z32893" s="24"/>
      <c r="AC32893" s="24"/>
      <c r="AI32893" s="24"/>
      <c r="AL32893" s="24"/>
      <c r="AO32893" s="24"/>
      <c r="AR32893" s="24"/>
      <c r="AU32893" s="24"/>
    </row>
    <row r="32894">
      <c r="J32894" s="18"/>
      <c r="N32894" s="24"/>
      <c r="Q32894" s="24"/>
      <c r="T32894" s="24"/>
      <c r="W32894" s="24"/>
      <c r="Z32894" s="24"/>
      <c r="AC32894" s="24"/>
      <c r="AI32894" s="24"/>
      <c r="AL32894" s="24"/>
      <c r="AO32894" s="24"/>
      <c r="AR32894" s="24"/>
      <c r="AU32894" s="24"/>
    </row>
    <row r="32895">
      <c r="J32895" s="18"/>
      <c r="N32895" s="24"/>
      <c r="Q32895" s="24"/>
      <c r="T32895" s="24"/>
      <c r="W32895" s="24"/>
      <c r="Z32895" s="24"/>
      <c r="AC32895" s="24"/>
      <c r="AI32895" s="24"/>
      <c r="AL32895" s="24"/>
      <c r="AO32895" s="24"/>
      <c r="AR32895" s="24"/>
      <c r="AU32895" s="24"/>
    </row>
    <row r="32896">
      <c r="J32896" s="18"/>
      <c r="N32896" s="24"/>
      <c r="Q32896" s="24"/>
      <c r="T32896" s="24"/>
      <c r="W32896" s="24"/>
      <c r="Z32896" s="24"/>
      <c r="AC32896" s="24"/>
      <c r="AI32896" s="24"/>
      <c r="AL32896" s="24"/>
      <c r="AO32896" s="24"/>
      <c r="AR32896" s="24"/>
      <c r="AU32896" s="24"/>
    </row>
    <row r="32897">
      <c r="J32897" s="18"/>
      <c r="N32897" s="24"/>
      <c r="Q32897" s="24"/>
      <c r="T32897" s="24"/>
      <c r="W32897" s="24"/>
      <c r="Z32897" s="24"/>
      <c r="AC32897" s="24"/>
      <c r="AI32897" s="24"/>
      <c r="AL32897" s="24"/>
      <c r="AO32897" s="24"/>
      <c r="AR32897" s="24"/>
      <c r="AU32897" s="24"/>
    </row>
    <row r="32898">
      <c r="J32898" s="18"/>
      <c r="N32898" s="24"/>
      <c r="Q32898" s="24"/>
      <c r="T32898" s="24"/>
      <c r="W32898" s="24"/>
      <c r="Z32898" s="24"/>
      <c r="AC32898" s="24"/>
      <c r="AI32898" s="24"/>
      <c r="AL32898" s="24"/>
      <c r="AO32898" s="24"/>
      <c r="AR32898" s="24"/>
      <c r="AU32898" s="24"/>
    </row>
    <row r="32899">
      <c r="J32899" s="18"/>
      <c r="N32899" s="24"/>
      <c r="Q32899" s="24"/>
      <c r="T32899" s="24"/>
      <c r="W32899" s="24"/>
      <c r="Z32899" s="24"/>
      <c r="AC32899" s="24"/>
      <c r="AI32899" s="24"/>
      <c r="AL32899" s="24"/>
      <c r="AO32899" s="24"/>
      <c r="AR32899" s="24"/>
      <c r="AU32899" s="24"/>
    </row>
    <row r="32900">
      <c r="J32900" s="18"/>
      <c r="N32900" s="24"/>
      <c r="Q32900" s="24"/>
      <c r="T32900" s="24"/>
      <c r="W32900" s="24"/>
      <c r="Z32900" s="24"/>
      <c r="AC32900" s="24"/>
      <c r="AI32900" s="24"/>
      <c r="AL32900" s="24"/>
      <c r="AO32900" s="24"/>
      <c r="AR32900" s="24"/>
      <c r="AU32900" s="24"/>
    </row>
    <row r="32901">
      <c r="J32901" s="18"/>
      <c r="N32901" s="24"/>
      <c r="Q32901" s="24"/>
      <c r="T32901" s="24"/>
      <c r="W32901" s="24"/>
      <c r="Z32901" s="24"/>
      <c r="AC32901" s="24"/>
      <c r="AI32901" s="24"/>
      <c r="AL32901" s="24"/>
      <c r="AO32901" s="24"/>
      <c r="AR32901" s="24"/>
      <c r="AU32901" s="24"/>
    </row>
    <row r="32902">
      <c r="J32902" s="18"/>
      <c r="N32902" s="24"/>
      <c r="Q32902" s="24"/>
      <c r="T32902" s="24"/>
      <c r="W32902" s="24"/>
      <c r="Z32902" s="24"/>
      <c r="AC32902" s="24"/>
      <c r="AI32902" s="24"/>
      <c r="AL32902" s="24"/>
      <c r="AO32902" s="24"/>
      <c r="AR32902" s="24"/>
      <c r="AU32902" s="24"/>
    </row>
    <row r="32903">
      <c r="J32903" s="18"/>
      <c r="N32903" s="24"/>
      <c r="Q32903" s="24"/>
      <c r="T32903" s="24"/>
      <c r="W32903" s="24"/>
      <c r="Z32903" s="24"/>
      <c r="AC32903" s="24"/>
      <c r="AI32903" s="24"/>
      <c r="AL32903" s="24"/>
      <c r="AO32903" s="24"/>
      <c r="AR32903" s="24"/>
      <c r="AU32903" s="24"/>
    </row>
    <row r="32904">
      <c r="J32904" s="18"/>
      <c r="N32904" s="24"/>
      <c r="Q32904" s="24"/>
      <c r="T32904" s="24"/>
      <c r="W32904" s="24"/>
      <c r="Z32904" s="24"/>
      <c r="AC32904" s="24"/>
      <c r="AI32904" s="24"/>
      <c r="AL32904" s="24"/>
      <c r="AO32904" s="24"/>
      <c r="AR32904" s="24"/>
      <c r="AU32904" s="24"/>
    </row>
    <row r="32905">
      <c r="J32905" s="18"/>
      <c r="N32905" s="24"/>
      <c r="Q32905" s="24"/>
      <c r="T32905" s="24"/>
      <c r="W32905" s="24"/>
      <c r="Z32905" s="24"/>
      <c r="AC32905" s="24"/>
      <c r="AI32905" s="24"/>
      <c r="AL32905" s="24"/>
      <c r="AO32905" s="24"/>
      <c r="AR32905" s="24"/>
      <c r="AU32905" s="24"/>
    </row>
    <row r="32906">
      <c r="J32906" s="18"/>
      <c r="N32906" s="24"/>
      <c r="Q32906" s="24"/>
      <c r="T32906" s="24"/>
      <c r="W32906" s="24"/>
      <c r="Z32906" s="24"/>
      <c r="AC32906" s="24"/>
      <c r="AI32906" s="24"/>
      <c r="AL32906" s="24"/>
      <c r="AO32906" s="24"/>
      <c r="AR32906" s="24"/>
      <c r="AU32906" s="24"/>
    </row>
    <row r="32907">
      <c r="J32907" s="18"/>
      <c r="N32907" s="24"/>
      <c r="Q32907" s="24"/>
      <c r="T32907" s="24"/>
      <c r="W32907" s="24"/>
      <c r="Z32907" s="24"/>
      <c r="AC32907" s="24"/>
      <c r="AI32907" s="24"/>
      <c r="AL32907" s="24"/>
      <c r="AO32907" s="24"/>
      <c r="AR32907" s="24"/>
      <c r="AU32907" s="24"/>
    </row>
    <row r="32908">
      <c r="J32908" s="18"/>
      <c r="N32908" s="24"/>
      <c r="Q32908" s="24"/>
      <c r="T32908" s="24"/>
      <c r="W32908" s="24"/>
      <c r="Z32908" s="24"/>
      <c r="AC32908" s="24"/>
      <c r="AI32908" s="24"/>
      <c r="AL32908" s="24"/>
      <c r="AO32908" s="24"/>
      <c r="AR32908" s="24"/>
      <c r="AU32908" s="24"/>
    </row>
    <row r="32909">
      <c r="J32909" s="18"/>
      <c r="N32909" s="24"/>
      <c r="Q32909" s="24"/>
      <c r="T32909" s="24"/>
      <c r="W32909" s="24"/>
      <c r="Z32909" s="24"/>
      <c r="AC32909" s="24"/>
      <c r="AI32909" s="24"/>
      <c r="AL32909" s="24"/>
      <c r="AO32909" s="24"/>
      <c r="AR32909" s="24"/>
      <c r="AU32909" s="24"/>
    </row>
    <row r="32910">
      <c r="J32910" s="18"/>
      <c r="N32910" s="24"/>
      <c r="Q32910" s="24"/>
      <c r="T32910" s="24"/>
      <c r="W32910" s="24"/>
      <c r="Z32910" s="24"/>
      <c r="AC32910" s="24"/>
      <c r="AI32910" s="24"/>
      <c r="AL32910" s="24"/>
      <c r="AO32910" s="24"/>
      <c r="AR32910" s="24"/>
      <c r="AU32910" s="24"/>
    </row>
    <row r="32911">
      <c r="J32911" s="18"/>
      <c r="N32911" s="24"/>
      <c r="Q32911" s="24"/>
      <c r="T32911" s="24"/>
      <c r="W32911" s="24"/>
      <c r="Z32911" s="24"/>
      <c r="AC32911" s="24"/>
      <c r="AI32911" s="24"/>
      <c r="AL32911" s="24"/>
      <c r="AO32911" s="24"/>
      <c r="AR32911" s="24"/>
      <c r="AU32911" s="24"/>
    </row>
    <row r="32912">
      <c r="J32912" s="18"/>
      <c r="N32912" s="24"/>
      <c r="Q32912" s="24"/>
      <c r="T32912" s="24"/>
      <c r="W32912" s="24"/>
      <c r="Z32912" s="24"/>
      <c r="AC32912" s="24"/>
      <c r="AI32912" s="24"/>
      <c r="AL32912" s="24"/>
      <c r="AO32912" s="24"/>
      <c r="AR32912" s="24"/>
      <c r="AU32912" s="24"/>
    </row>
    <row r="32913">
      <c r="J32913" s="18"/>
      <c r="N32913" s="24"/>
      <c r="Q32913" s="24"/>
      <c r="T32913" s="24"/>
      <c r="W32913" s="24"/>
      <c r="Z32913" s="24"/>
      <c r="AC32913" s="24"/>
      <c r="AI32913" s="24"/>
      <c r="AL32913" s="24"/>
      <c r="AO32913" s="24"/>
      <c r="AR32913" s="24"/>
      <c r="AU32913" s="24"/>
    </row>
    <row r="32914">
      <c r="J32914" s="18"/>
      <c r="N32914" s="24"/>
      <c r="Q32914" s="24"/>
      <c r="T32914" s="24"/>
      <c r="W32914" s="24"/>
      <c r="Z32914" s="24"/>
      <c r="AC32914" s="24"/>
      <c r="AI32914" s="24"/>
      <c r="AL32914" s="24"/>
      <c r="AO32914" s="24"/>
      <c r="AR32914" s="24"/>
      <c r="AU32914" s="24"/>
    </row>
    <row r="32915">
      <c r="J32915" s="18"/>
      <c r="N32915" s="24"/>
      <c r="Q32915" s="24"/>
      <c r="T32915" s="24"/>
      <c r="W32915" s="24"/>
      <c r="Z32915" s="24"/>
      <c r="AC32915" s="24"/>
      <c r="AI32915" s="24"/>
      <c r="AL32915" s="24"/>
      <c r="AO32915" s="24"/>
      <c r="AR32915" s="24"/>
      <c r="AU32915" s="24"/>
    </row>
    <row r="32916">
      <c r="J32916" s="18"/>
      <c r="N32916" s="24"/>
      <c r="Q32916" s="24"/>
      <c r="T32916" s="24"/>
      <c r="W32916" s="24"/>
      <c r="Z32916" s="24"/>
      <c r="AC32916" s="24"/>
      <c r="AI32916" s="24"/>
      <c r="AL32916" s="24"/>
      <c r="AO32916" s="24"/>
      <c r="AR32916" s="24"/>
      <c r="AU32916" s="24"/>
    </row>
    <row r="32917">
      <c r="J32917" s="18"/>
      <c r="N32917" s="24"/>
      <c r="Q32917" s="24"/>
      <c r="T32917" s="24"/>
      <c r="W32917" s="24"/>
      <c r="Z32917" s="24"/>
      <c r="AC32917" s="24"/>
      <c r="AI32917" s="24"/>
      <c r="AL32917" s="24"/>
      <c r="AO32917" s="24"/>
      <c r="AR32917" s="24"/>
      <c r="AU32917" s="24"/>
    </row>
    <row r="32918">
      <c r="J32918" s="18"/>
      <c r="N32918" s="24"/>
      <c r="Q32918" s="24"/>
      <c r="T32918" s="24"/>
      <c r="W32918" s="24"/>
      <c r="Z32918" s="24"/>
      <c r="AC32918" s="24"/>
      <c r="AI32918" s="24"/>
      <c r="AL32918" s="24"/>
      <c r="AO32918" s="24"/>
      <c r="AR32918" s="24"/>
      <c r="AU32918" s="24"/>
    </row>
    <row r="32919">
      <c r="J32919" s="18"/>
      <c r="N32919" s="24"/>
      <c r="Q32919" s="24"/>
      <c r="T32919" s="24"/>
      <c r="W32919" s="24"/>
      <c r="Z32919" s="24"/>
      <c r="AC32919" s="24"/>
      <c r="AI32919" s="24"/>
      <c r="AL32919" s="24"/>
      <c r="AO32919" s="24"/>
      <c r="AR32919" s="24"/>
      <c r="AU32919" s="24"/>
    </row>
    <row r="32920">
      <c r="J32920" s="18"/>
      <c r="N32920" s="24"/>
      <c r="Q32920" s="24"/>
      <c r="T32920" s="24"/>
      <c r="W32920" s="24"/>
      <c r="Z32920" s="24"/>
      <c r="AC32920" s="24"/>
      <c r="AI32920" s="24"/>
      <c r="AL32920" s="24"/>
      <c r="AO32920" s="24"/>
      <c r="AR32920" s="24"/>
      <c r="AU32920" s="24"/>
    </row>
    <row r="32921">
      <c r="J32921" s="18"/>
      <c r="N32921" s="24"/>
      <c r="Q32921" s="24"/>
      <c r="T32921" s="24"/>
      <c r="W32921" s="24"/>
      <c r="Z32921" s="24"/>
      <c r="AC32921" s="24"/>
      <c r="AI32921" s="24"/>
      <c r="AL32921" s="24"/>
      <c r="AO32921" s="24"/>
      <c r="AR32921" s="24"/>
      <c r="AU32921" s="24"/>
    </row>
    <row r="32922">
      <c r="J32922" s="18"/>
      <c r="N32922" s="24"/>
      <c r="Q32922" s="24"/>
      <c r="T32922" s="24"/>
      <c r="W32922" s="24"/>
      <c r="Z32922" s="24"/>
      <c r="AC32922" s="24"/>
      <c r="AI32922" s="24"/>
      <c r="AL32922" s="24"/>
      <c r="AO32922" s="24"/>
      <c r="AR32922" s="24"/>
      <c r="AU32922" s="24"/>
    </row>
    <row r="32923">
      <c r="J32923" s="18"/>
      <c r="N32923" s="24"/>
      <c r="Q32923" s="24"/>
      <c r="T32923" s="24"/>
      <c r="W32923" s="24"/>
      <c r="Z32923" s="24"/>
      <c r="AC32923" s="24"/>
      <c r="AI32923" s="24"/>
      <c r="AL32923" s="24"/>
      <c r="AO32923" s="24"/>
      <c r="AR32923" s="24"/>
      <c r="AU32923" s="24"/>
    </row>
    <row r="32924">
      <c r="J32924" s="18"/>
      <c r="N32924" s="24"/>
      <c r="Q32924" s="24"/>
      <c r="T32924" s="24"/>
      <c r="W32924" s="24"/>
      <c r="Z32924" s="24"/>
      <c r="AC32924" s="24"/>
      <c r="AI32924" s="24"/>
      <c r="AL32924" s="24"/>
      <c r="AO32924" s="24"/>
      <c r="AR32924" s="24"/>
      <c r="AU32924" s="24"/>
    </row>
    <row r="32925">
      <c r="J32925" s="18"/>
      <c r="N32925" s="24"/>
      <c r="Q32925" s="24"/>
      <c r="T32925" s="24"/>
      <c r="W32925" s="24"/>
      <c r="Z32925" s="24"/>
      <c r="AC32925" s="24"/>
      <c r="AI32925" s="24"/>
      <c r="AL32925" s="24"/>
      <c r="AO32925" s="24"/>
      <c r="AR32925" s="24"/>
      <c r="AU32925" s="24"/>
    </row>
    <row r="32926">
      <c r="J32926" s="18"/>
      <c r="N32926" s="24"/>
      <c r="Q32926" s="24"/>
      <c r="T32926" s="24"/>
      <c r="W32926" s="24"/>
      <c r="Z32926" s="24"/>
      <c r="AC32926" s="24"/>
      <c r="AI32926" s="24"/>
      <c r="AL32926" s="24"/>
      <c r="AO32926" s="24"/>
      <c r="AR32926" s="24"/>
      <c r="AU32926" s="24"/>
    </row>
    <row r="32927">
      <c r="J32927" s="18"/>
      <c r="N32927" s="24"/>
      <c r="Q32927" s="24"/>
      <c r="T32927" s="24"/>
      <c r="W32927" s="24"/>
      <c r="Z32927" s="24"/>
      <c r="AC32927" s="24"/>
      <c r="AI32927" s="24"/>
      <c r="AL32927" s="24"/>
      <c r="AO32927" s="24"/>
      <c r="AR32927" s="24"/>
      <c r="AU32927" s="24"/>
    </row>
    <row r="32928">
      <c r="J32928" s="18"/>
      <c r="N32928" s="24"/>
      <c r="Q32928" s="24"/>
      <c r="T32928" s="24"/>
      <c r="W32928" s="24"/>
      <c r="Z32928" s="24"/>
      <c r="AC32928" s="24"/>
      <c r="AI32928" s="24"/>
      <c r="AL32928" s="24"/>
      <c r="AO32928" s="24"/>
      <c r="AR32928" s="24"/>
      <c r="AU32928" s="24"/>
    </row>
    <row r="32929">
      <c r="J32929" s="18"/>
      <c r="N32929" s="24"/>
      <c r="Q32929" s="24"/>
      <c r="T32929" s="24"/>
      <c r="W32929" s="24"/>
      <c r="Z32929" s="24"/>
      <c r="AC32929" s="24"/>
      <c r="AI32929" s="24"/>
      <c r="AL32929" s="24"/>
      <c r="AO32929" s="24"/>
      <c r="AR32929" s="24"/>
      <c r="AU32929" s="24"/>
    </row>
    <row r="32930">
      <c r="J32930" s="18"/>
      <c r="N32930" s="24"/>
      <c r="Q32930" s="24"/>
      <c r="T32930" s="24"/>
      <c r="W32930" s="24"/>
      <c r="Z32930" s="24"/>
      <c r="AC32930" s="24"/>
      <c r="AI32930" s="24"/>
      <c r="AL32930" s="24"/>
      <c r="AO32930" s="24"/>
      <c r="AR32930" s="24"/>
      <c r="AU32930" s="24"/>
    </row>
    <row r="32931">
      <c r="J32931" s="18"/>
      <c r="N32931" s="24"/>
      <c r="Q32931" s="24"/>
      <c r="T32931" s="24"/>
      <c r="W32931" s="24"/>
      <c r="Z32931" s="24"/>
      <c r="AC32931" s="24"/>
      <c r="AI32931" s="24"/>
      <c r="AL32931" s="24"/>
      <c r="AO32931" s="24"/>
      <c r="AR32931" s="24"/>
      <c r="AU32931" s="24"/>
    </row>
    <row r="32932">
      <c r="J32932" s="18"/>
      <c r="N32932" s="24"/>
      <c r="Q32932" s="24"/>
      <c r="T32932" s="24"/>
      <c r="W32932" s="24"/>
      <c r="Z32932" s="24"/>
      <c r="AC32932" s="24"/>
      <c r="AI32932" s="24"/>
      <c r="AL32932" s="24"/>
      <c r="AO32932" s="24"/>
      <c r="AR32932" s="24"/>
      <c r="AU32932" s="24"/>
    </row>
    <row r="32933">
      <c r="J32933" s="18"/>
      <c r="N32933" s="24"/>
      <c r="Q32933" s="24"/>
      <c r="T32933" s="24"/>
      <c r="W32933" s="24"/>
      <c r="Z32933" s="24"/>
      <c r="AC32933" s="24"/>
      <c r="AI32933" s="24"/>
      <c r="AL32933" s="24"/>
      <c r="AO32933" s="24"/>
      <c r="AR32933" s="24"/>
      <c r="AU32933" s="24"/>
    </row>
    <row r="32934">
      <c r="J32934" s="18"/>
      <c r="N32934" s="24"/>
      <c r="Q32934" s="24"/>
      <c r="T32934" s="24"/>
      <c r="W32934" s="24"/>
      <c r="Z32934" s="24"/>
      <c r="AC32934" s="24"/>
      <c r="AI32934" s="24"/>
      <c r="AL32934" s="24"/>
      <c r="AO32934" s="24"/>
      <c r="AR32934" s="24"/>
      <c r="AU32934" s="24"/>
    </row>
    <row r="32935">
      <c r="J32935" s="18"/>
      <c r="N32935" s="24"/>
      <c r="Q32935" s="24"/>
      <c r="T32935" s="24"/>
      <c r="W32935" s="24"/>
      <c r="Z32935" s="24"/>
      <c r="AC32935" s="24"/>
      <c r="AI32935" s="24"/>
      <c r="AL32935" s="24"/>
      <c r="AO32935" s="24"/>
      <c r="AR32935" s="24"/>
      <c r="AU32935" s="24"/>
    </row>
    <row r="32936">
      <c r="J32936" s="18"/>
      <c r="N32936" s="24"/>
      <c r="Q32936" s="24"/>
      <c r="T32936" s="24"/>
      <c r="W32936" s="24"/>
      <c r="Z32936" s="24"/>
      <c r="AC32936" s="24"/>
      <c r="AI32936" s="24"/>
      <c r="AL32936" s="24"/>
      <c r="AO32936" s="24"/>
      <c r="AR32936" s="24"/>
      <c r="AU32936" s="24"/>
    </row>
    <row r="32937">
      <c r="J32937" s="18"/>
      <c r="N32937" s="24"/>
      <c r="Q32937" s="24"/>
      <c r="T32937" s="24"/>
      <c r="W32937" s="24"/>
      <c r="Z32937" s="24"/>
      <c r="AC32937" s="24"/>
      <c r="AI32937" s="24"/>
      <c r="AL32937" s="24"/>
      <c r="AO32937" s="24"/>
      <c r="AR32937" s="24"/>
      <c r="AU32937" s="24"/>
    </row>
    <row r="32938">
      <c r="J32938" s="18"/>
      <c r="N32938" s="24"/>
      <c r="Q32938" s="24"/>
      <c r="T32938" s="24"/>
      <c r="W32938" s="24"/>
      <c r="Z32938" s="24"/>
      <c r="AC32938" s="24"/>
      <c r="AI32938" s="24"/>
      <c r="AL32938" s="24"/>
      <c r="AO32938" s="24"/>
      <c r="AR32938" s="24"/>
      <c r="AU32938" s="24"/>
    </row>
    <row r="32939">
      <c r="J32939" s="18"/>
      <c r="N32939" s="24"/>
      <c r="Q32939" s="24"/>
      <c r="T32939" s="24"/>
      <c r="W32939" s="24"/>
      <c r="Z32939" s="24"/>
      <c r="AC32939" s="24"/>
      <c r="AI32939" s="24"/>
      <c r="AL32939" s="24"/>
      <c r="AO32939" s="24"/>
      <c r="AR32939" s="24"/>
      <c r="AU32939" s="24"/>
    </row>
    <row r="32940">
      <c r="J32940" s="18"/>
      <c r="N32940" s="24"/>
      <c r="Q32940" s="24"/>
      <c r="T32940" s="24"/>
      <c r="W32940" s="24"/>
      <c r="Z32940" s="24"/>
      <c r="AC32940" s="24"/>
      <c r="AI32940" s="24"/>
      <c r="AL32940" s="24"/>
      <c r="AO32940" s="24"/>
      <c r="AR32940" s="24"/>
      <c r="AU32940" s="24"/>
    </row>
    <row r="32941">
      <c r="J32941" s="18"/>
      <c r="N32941" s="24"/>
      <c r="Q32941" s="24"/>
      <c r="T32941" s="24"/>
      <c r="W32941" s="24"/>
      <c r="Z32941" s="24"/>
      <c r="AC32941" s="24"/>
      <c r="AI32941" s="24"/>
      <c r="AL32941" s="24"/>
      <c r="AO32941" s="24"/>
      <c r="AR32941" s="24"/>
      <c r="AU32941" s="24"/>
    </row>
    <row r="32942">
      <c r="J32942" s="18"/>
      <c r="N32942" s="24"/>
      <c r="Q32942" s="24"/>
      <c r="T32942" s="24"/>
      <c r="W32942" s="24"/>
      <c r="Z32942" s="24"/>
      <c r="AC32942" s="24"/>
      <c r="AI32942" s="24"/>
      <c r="AL32942" s="24"/>
      <c r="AO32942" s="24"/>
      <c r="AR32942" s="24"/>
      <c r="AU32942" s="24"/>
    </row>
    <row r="32943">
      <c r="J32943" s="18"/>
      <c r="N32943" s="24"/>
      <c r="Q32943" s="24"/>
      <c r="T32943" s="24"/>
      <c r="W32943" s="24"/>
      <c r="Z32943" s="24"/>
      <c r="AC32943" s="24"/>
      <c r="AI32943" s="24"/>
      <c r="AL32943" s="24"/>
      <c r="AO32943" s="24"/>
      <c r="AR32943" s="24"/>
      <c r="AU32943" s="24"/>
    </row>
    <row r="32944">
      <c r="J32944" s="18"/>
      <c r="N32944" s="24"/>
      <c r="Q32944" s="24"/>
      <c r="T32944" s="24"/>
      <c r="W32944" s="24"/>
      <c r="Z32944" s="24"/>
      <c r="AC32944" s="24"/>
      <c r="AI32944" s="24"/>
      <c r="AL32944" s="24"/>
      <c r="AO32944" s="24"/>
      <c r="AR32944" s="24"/>
      <c r="AU32944" s="24"/>
    </row>
    <row r="32945">
      <c r="J32945" s="18"/>
      <c r="N32945" s="24"/>
      <c r="Q32945" s="24"/>
      <c r="T32945" s="24"/>
      <c r="W32945" s="24"/>
      <c r="Z32945" s="24"/>
      <c r="AC32945" s="24"/>
      <c r="AI32945" s="24"/>
      <c r="AL32945" s="24"/>
      <c r="AO32945" s="24"/>
      <c r="AR32945" s="24"/>
      <c r="AU32945" s="24"/>
    </row>
    <row r="32946">
      <c r="J32946" s="18"/>
      <c r="N32946" s="24"/>
      <c r="Q32946" s="24"/>
      <c r="T32946" s="24"/>
      <c r="W32946" s="24"/>
      <c r="Z32946" s="24"/>
      <c r="AC32946" s="24"/>
      <c r="AI32946" s="24"/>
      <c r="AL32946" s="24"/>
      <c r="AO32946" s="24"/>
      <c r="AR32946" s="24"/>
      <c r="AU32946" s="24"/>
    </row>
    <row r="32947">
      <c r="J32947" s="18"/>
      <c r="N32947" s="24"/>
      <c r="Q32947" s="24"/>
      <c r="T32947" s="24"/>
      <c r="W32947" s="24"/>
      <c r="Z32947" s="24"/>
      <c r="AC32947" s="24"/>
      <c r="AI32947" s="24"/>
      <c r="AL32947" s="24"/>
      <c r="AO32947" s="24"/>
      <c r="AR32947" s="24"/>
      <c r="AU32947" s="24"/>
    </row>
    <row r="32948">
      <c r="J32948" s="18"/>
      <c r="N32948" s="24"/>
      <c r="Q32948" s="24"/>
      <c r="T32948" s="24"/>
      <c r="W32948" s="24"/>
      <c r="Z32948" s="24"/>
      <c r="AC32948" s="24"/>
      <c r="AI32948" s="24"/>
      <c r="AL32948" s="24"/>
      <c r="AO32948" s="24"/>
      <c r="AR32948" s="24"/>
      <c r="AU32948" s="24"/>
    </row>
    <row r="32949">
      <c r="J32949" s="18"/>
      <c r="N32949" s="24"/>
      <c r="Q32949" s="24"/>
      <c r="T32949" s="24"/>
      <c r="W32949" s="24"/>
      <c r="Z32949" s="24"/>
      <c r="AC32949" s="24"/>
      <c r="AI32949" s="24"/>
      <c r="AL32949" s="24"/>
      <c r="AO32949" s="24"/>
      <c r="AR32949" s="24"/>
      <c r="AU32949" s="24"/>
    </row>
    <row r="32950">
      <c r="J32950" s="18"/>
      <c r="N32950" s="24"/>
      <c r="Q32950" s="24"/>
      <c r="T32950" s="24"/>
      <c r="W32950" s="24"/>
      <c r="Z32950" s="24"/>
      <c r="AC32950" s="24"/>
      <c r="AI32950" s="24"/>
      <c r="AL32950" s="24"/>
      <c r="AO32950" s="24"/>
      <c r="AR32950" s="24"/>
      <c r="AU32950" s="24"/>
    </row>
    <row r="32951">
      <c r="J32951" s="18"/>
      <c r="N32951" s="24"/>
      <c r="Q32951" s="24"/>
      <c r="T32951" s="24"/>
      <c r="W32951" s="24"/>
      <c r="Z32951" s="24"/>
      <c r="AC32951" s="24"/>
      <c r="AI32951" s="24"/>
      <c r="AL32951" s="24"/>
      <c r="AO32951" s="24"/>
      <c r="AR32951" s="24"/>
      <c r="AU32951" s="24"/>
    </row>
    <row r="32952">
      <c r="J32952" s="18"/>
      <c r="N32952" s="24"/>
      <c r="Q32952" s="24"/>
      <c r="T32952" s="24"/>
      <c r="W32952" s="24"/>
      <c r="Z32952" s="24"/>
      <c r="AC32952" s="24"/>
      <c r="AI32952" s="24"/>
      <c r="AL32952" s="24"/>
      <c r="AO32952" s="24"/>
      <c r="AR32952" s="24"/>
      <c r="AU32952" s="24"/>
    </row>
    <row r="32953">
      <c r="J32953" s="18"/>
      <c r="N32953" s="24"/>
      <c r="Q32953" s="24"/>
      <c r="T32953" s="24"/>
      <c r="W32953" s="24"/>
      <c r="Z32953" s="24"/>
      <c r="AC32953" s="24"/>
      <c r="AI32953" s="24"/>
      <c r="AL32953" s="24"/>
      <c r="AO32953" s="24"/>
      <c r="AR32953" s="24"/>
      <c r="AU32953" s="24"/>
    </row>
    <row r="32954">
      <c r="J32954" s="18"/>
      <c r="N32954" s="24"/>
      <c r="Q32954" s="24"/>
      <c r="T32954" s="24"/>
      <c r="W32954" s="24"/>
      <c r="Z32954" s="24"/>
      <c r="AC32954" s="24"/>
      <c r="AI32954" s="24"/>
      <c r="AL32954" s="24"/>
      <c r="AO32954" s="24"/>
      <c r="AR32954" s="24"/>
      <c r="AU32954" s="24"/>
    </row>
    <row r="32955">
      <c r="J32955" s="18"/>
      <c r="N32955" s="24"/>
      <c r="Q32955" s="24"/>
      <c r="T32955" s="24"/>
      <c r="W32955" s="24"/>
      <c r="Z32955" s="24"/>
      <c r="AC32955" s="24"/>
      <c r="AI32955" s="24"/>
      <c r="AL32955" s="24"/>
      <c r="AO32955" s="24"/>
      <c r="AR32955" s="24"/>
      <c r="AU32955" s="24"/>
    </row>
    <row r="32956">
      <c r="J32956" s="18"/>
      <c r="N32956" s="24"/>
      <c r="Q32956" s="24"/>
      <c r="T32956" s="24"/>
      <c r="W32956" s="24"/>
      <c r="Z32956" s="24"/>
      <c r="AC32956" s="24"/>
      <c r="AI32956" s="24"/>
      <c r="AL32956" s="24"/>
      <c r="AO32956" s="24"/>
      <c r="AR32956" s="24"/>
      <c r="AU32956" s="24"/>
    </row>
    <row r="32957">
      <c r="J32957" s="18"/>
      <c r="N32957" s="24"/>
      <c r="Q32957" s="24"/>
      <c r="T32957" s="24"/>
      <c r="W32957" s="24"/>
      <c r="Z32957" s="24"/>
      <c r="AC32957" s="24"/>
      <c r="AI32957" s="24"/>
      <c r="AL32957" s="24"/>
      <c r="AO32957" s="24"/>
      <c r="AR32957" s="24"/>
      <c r="AU32957" s="24"/>
    </row>
    <row r="32958">
      <c r="J32958" s="18"/>
      <c r="N32958" s="24"/>
      <c r="Q32958" s="24"/>
      <c r="T32958" s="24"/>
      <c r="W32958" s="24"/>
      <c r="Z32958" s="24"/>
      <c r="AC32958" s="24"/>
      <c r="AI32958" s="24"/>
      <c r="AL32958" s="24"/>
      <c r="AO32958" s="24"/>
      <c r="AR32958" s="24"/>
      <c r="AU32958" s="24"/>
    </row>
    <row r="32959">
      <c r="J32959" s="18"/>
      <c r="N32959" s="24"/>
      <c r="Q32959" s="24"/>
      <c r="T32959" s="24"/>
      <c r="W32959" s="24"/>
      <c r="Z32959" s="24"/>
      <c r="AC32959" s="24"/>
      <c r="AI32959" s="24"/>
      <c r="AL32959" s="24"/>
      <c r="AO32959" s="24"/>
      <c r="AR32959" s="24"/>
      <c r="AU32959" s="24"/>
    </row>
    <row r="32960">
      <c r="J32960" s="18"/>
      <c r="N32960" s="24"/>
      <c r="Q32960" s="24"/>
      <c r="T32960" s="24"/>
      <c r="W32960" s="24"/>
      <c r="Z32960" s="24"/>
      <c r="AC32960" s="24"/>
      <c r="AI32960" s="24"/>
      <c r="AL32960" s="24"/>
      <c r="AO32960" s="24"/>
      <c r="AR32960" s="24"/>
      <c r="AU32960" s="24"/>
    </row>
    <row r="32961">
      <c r="J32961" s="18"/>
      <c r="N32961" s="24"/>
      <c r="Q32961" s="24"/>
      <c r="T32961" s="24"/>
      <c r="W32961" s="24"/>
      <c r="Z32961" s="24"/>
      <c r="AC32961" s="24"/>
      <c r="AI32961" s="24"/>
      <c r="AL32961" s="24"/>
      <c r="AO32961" s="24"/>
      <c r="AR32961" s="24"/>
      <c r="AU32961" s="24"/>
    </row>
    <row r="32962">
      <c r="J32962" s="18"/>
      <c r="N32962" s="24"/>
      <c r="Q32962" s="24"/>
      <c r="T32962" s="24"/>
      <c r="W32962" s="24"/>
      <c r="Z32962" s="24"/>
      <c r="AC32962" s="24"/>
      <c r="AI32962" s="24"/>
      <c r="AL32962" s="24"/>
      <c r="AO32962" s="24"/>
      <c r="AR32962" s="24"/>
      <c r="AU32962" s="24"/>
    </row>
    <row r="32963">
      <c r="J32963" s="18"/>
      <c r="N32963" s="24"/>
      <c r="Q32963" s="24"/>
      <c r="T32963" s="24"/>
      <c r="W32963" s="24"/>
      <c r="Z32963" s="24"/>
      <c r="AC32963" s="24"/>
      <c r="AI32963" s="24"/>
      <c r="AL32963" s="24"/>
      <c r="AO32963" s="24"/>
      <c r="AR32963" s="24"/>
      <c r="AU32963" s="24"/>
    </row>
    <row r="32964">
      <c r="J32964" s="18"/>
      <c r="N32964" s="24"/>
      <c r="Q32964" s="24"/>
      <c r="T32964" s="24"/>
      <c r="W32964" s="24"/>
      <c r="Z32964" s="24"/>
      <c r="AC32964" s="24"/>
      <c r="AI32964" s="24"/>
      <c r="AL32964" s="24"/>
      <c r="AO32964" s="24"/>
      <c r="AR32964" s="24"/>
      <c r="AU32964" s="24"/>
    </row>
    <row r="32965">
      <c r="J32965" s="18"/>
      <c r="N32965" s="24"/>
      <c r="Q32965" s="24"/>
      <c r="T32965" s="24"/>
      <c r="W32965" s="24"/>
      <c r="Z32965" s="24"/>
      <c r="AC32965" s="24"/>
      <c r="AI32965" s="24"/>
      <c r="AL32965" s="24"/>
      <c r="AO32965" s="24"/>
      <c r="AR32965" s="24"/>
      <c r="AU32965" s="24"/>
    </row>
    <row r="32966">
      <c r="J32966" s="18"/>
      <c r="N32966" s="24"/>
      <c r="Q32966" s="24"/>
      <c r="T32966" s="24"/>
      <c r="W32966" s="24"/>
      <c r="Z32966" s="24"/>
      <c r="AC32966" s="24"/>
      <c r="AI32966" s="24"/>
      <c r="AL32966" s="24"/>
      <c r="AO32966" s="24"/>
      <c r="AR32966" s="24"/>
      <c r="AU32966" s="24"/>
    </row>
    <row r="32967">
      <c r="J32967" s="18"/>
      <c r="N32967" s="24"/>
      <c r="Q32967" s="24"/>
      <c r="T32967" s="24"/>
      <c r="W32967" s="24"/>
      <c r="Z32967" s="24"/>
      <c r="AC32967" s="24"/>
      <c r="AI32967" s="24"/>
      <c r="AL32967" s="24"/>
      <c r="AO32967" s="24"/>
      <c r="AR32967" s="24"/>
      <c r="AU32967" s="24"/>
    </row>
    <row r="32968">
      <c r="J32968" s="18"/>
      <c r="N32968" s="24"/>
      <c r="Q32968" s="24"/>
      <c r="T32968" s="24"/>
      <c r="W32968" s="24"/>
      <c r="Z32968" s="24"/>
      <c r="AC32968" s="24"/>
      <c r="AI32968" s="24"/>
      <c r="AL32968" s="24"/>
      <c r="AO32968" s="24"/>
      <c r="AR32968" s="24"/>
      <c r="AU32968" s="24"/>
    </row>
    <row r="32969">
      <c r="J32969" s="18"/>
      <c r="N32969" s="24"/>
      <c r="Q32969" s="24"/>
      <c r="T32969" s="24"/>
      <c r="W32969" s="24"/>
      <c r="Z32969" s="24"/>
      <c r="AC32969" s="24"/>
      <c r="AI32969" s="24"/>
      <c r="AL32969" s="24"/>
      <c r="AO32969" s="24"/>
      <c r="AR32969" s="24"/>
      <c r="AU32969" s="24"/>
    </row>
    <row r="32970">
      <c r="J32970" s="18"/>
      <c r="N32970" s="24"/>
      <c r="Q32970" s="24"/>
      <c r="T32970" s="24"/>
      <c r="W32970" s="24"/>
      <c r="Z32970" s="24"/>
      <c r="AC32970" s="24"/>
      <c r="AI32970" s="24"/>
      <c r="AL32970" s="24"/>
      <c r="AO32970" s="24"/>
      <c r="AR32970" s="24"/>
      <c r="AU32970" s="24"/>
    </row>
    <row r="32971">
      <c r="J32971" s="18"/>
      <c r="N32971" s="24"/>
      <c r="Q32971" s="24"/>
      <c r="T32971" s="24"/>
      <c r="W32971" s="24"/>
      <c r="Z32971" s="24"/>
      <c r="AC32971" s="24"/>
      <c r="AI32971" s="24"/>
      <c r="AL32971" s="24"/>
      <c r="AO32971" s="24"/>
      <c r="AR32971" s="24"/>
      <c r="AU32971" s="24"/>
    </row>
    <row r="32972">
      <c r="J32972" s="18"/>
      <c r="N32972" s="24"/>
      <c r="Q32972" s="24"/>
      <c r="T32972" s="24"/>
      <c r="W32972" s="24"/>
      <c r="Z32972" s="24"/>
      <c r="AC32972" s="24"/>
      <c r="AI32972" s="24"/>
      <c r="AL32972" s="24"/>
      <c r="AO32972" s="24"/>
      <c r="AR32972" s="24"/>
      <c r="AU32972" s="24"/>
    </row>
    <row r="32973">
      <c r="J32973" s="18"/>
      <c r="N32973" s="24"/>
      <c r="Q32973" s="24"/>
      <c r="T32973" s="24"/>
      <c r="W32973" s="24"/>
      <c r="Z32973" s="24"/>
      <c r="AC32973" s="24"/>
      <c r="AI32973" s="24"/>
      <c r="AL32973" s="24"/>
      <c r="AO32973" s="24"/>
      <c r="AR32973" s="24"/>
      <c r="AU32973" s="24"/>
    </row>
    <row r="32974">
      <c r="J32974" s="18"/>
      <c r="N32974" s="24"/>
      <c r="Q32974" s="24"/>
      <c r="T32974" s="24"/>
      <c r="W32974" s="24"/>
      <c r="Z32974" s="24"/>
      <c r="AC32974" s="24"/>
      <c r="AI32974" s="24"/>
      <c r="AL32974" s="24"/>
      <c r="AO32974" s="24"/>
      <c r="AR32974" s="24"/>
      <c r="AU32974" s="24"/>
    </row>
    <row r="32975">
      <c r="J32975" s="18"/>
      <c r="N32975" s="24"/>
      <c r="Q32975" s="24"/>
      <c r="T32975" s="24"/>
      <c r="W32975" s="24"/>
      <c r="Z32975" s="24"/>
      <c r="AC32975" s="24"/>
      <c r="AI32975" s="24"/>
      <c r="AL32975" s="24"/>
      <c r="AO32975" s="24"/>
      <c r="AR32975" s="24"/>
      <c r="AU32975" s="24"/>
    </row>
    <row r="32976">
      <c r="J32976" s="18"/>
      <c r="N32976" s="24"/>
      <c r="Q32976" s="24"/>
      <c r="T32976" s="24"/>
      <c r="W32976" s="24"/>
      <c r="Z32976" s="24"/>
      <c r="AC32976" s="24"/>
      <c r="AI32976" s="24"/>
      <c r="AL32976" s="24"/>
      <c r="AO32976" s="24"/>
      <c r="AR32976" s="24"/>
      <c r="AU32976" s="24"/>
    </row>
    <row r="32977">
      <c r="J32977" s="18"/>
      <c r="N32977" s="24"/>
      <c r="Q32977" s="24"/>
      <c r="T32977" s="24"/>
      <c r="W32977" s="24"/>
      <c r="Z32977" s="24"/>
      <c r="AC32977" s="24"/>
      <c r="AI32977" s="24"/>
      <c r="AL32977" s="24"/>
      <c r="AO32977" s="24"/>
      <c r="AR32977" s="24"/>
      <c r="AU32977" s="24"/>
    </row>
    <row r="32978">
      <c r="J32978" s="18"/>
      <c r="N32978" s="24"/>
      <c r="Q32978" s="24"/>
      <c r="T32978" s="24"/>
      <c r="W32978" s="24"/>
      <c r="Z32978" s="24"/>
      <c r="AC32978" s="24"/>
      <c r="AI32978" s="24"/>
      <c r="AL32978" s="24"/>
      <c r="AO32978" s="24"/>
      <c r="AR32978" s="24"/>
      <c r="AU32978" s="24"/>
    </row>
    <row r="32979">
      <c r="J32979" s="18"/>
      <c r="N32979" s="24"/>
      <c r="Q32979" s="24"/>
      <c r="T32979" s="24"/>
      <c r="W32979" s="24"/>
      <c r="Z32979" s="24"/>
      <c r="AC32979" s="24"/>
      <c r="AI32979" s="24"/>
      <c r="AL32979" s="24"/>
      <c r="AO32979" s="24"/>
      <c r="AR32979" s="24"/>
      <c r="AU32979" s="24"/>
    </row>
    <row r="32980">
      <c r="J32980" s="18"/>
      <c r="N32980" s="24"/>
      <c r="Q32980" s="24"/>
      <c r="T32980" s="24"/>
      <c r="W32980" s="24"/>
      <c r="Z32980" s="24"/>
      <c r="AC32980" s="24"/>
      <c r="AI32980" s="24"/>
      <c r="AL32980" s="24"/>
      <c r="AO32980" s="24"/>
      <c r="AR32980" s="24"/>
      <c r="AU32980" s="24"/>
    </row>
    <row r="32981">
      <c r="J32981" s="18"/>
      <c r="N32981" s="24"/>
      <c r="Q32981" s="24"/>
      <c r="T32981" s="24"/>
      <c r="W32981" s="24"/>
      <c r="Z32981" s="24"/>
      <c r="AC32981" s="24"/>
      <c r="AI32981" s="24"/>
      <c r="AL32981" s="24"/>
      <c r="AO32981" s="24"/>
      <c r="AR32981" s="24"/>
      <c r="AU32981" s="24"/>
    </row>
    <row r="32982">
      <c r="J32982" s="18"/>
      <c r="N32982" s="24"/>
      <c r="Q32982" s="24"/>
      <c r="T32982" s="24"/>
      <c r="W32982" s="24"/>
      <c r="Z32982" s="24"/>
      <c r="AC32982" s="24"/>
      <c r="AI32982" s="24"/>
      <c r="AL32982" s="24"/>
      <c r="AO32982" s="24"/>
      <c r="AR32982" s="24"/>
      <c r="AU32982" s="24"/>
    </row>
    <row r="32983">
      <c r="J32983" s="18"/>
      <c r="N32983" s="24"/>
      <c r="Q32983" s="24"/>
      <c r="T32983" s="24"/>
      <c r="W32983" s="24"/>
      <c r="Z32983" s="24"/>
      <c r="AC32983" s="24"/>
      <c r="AI32983" s="24"/>
      <c r="AL32983" s="24"/>
      <c r="AO32983" s="24"/>
      <c r="AR32983" s="24"/>
      <c r="AU32983" s="24"/>
    </row>
    <row r="32984">
      <c r="J32984" s="18"/>
      <c r="N32984" s="24"/>
      <c r="Q32984" s="24"/>
      <c r="T32984" s="24"/>
      <c r="W32984" s="24"/>
      <c r="Z32984" s="24"/>
      <c r="AC32984" s="24"/>
      <c r="AI32984" s="24"/>
      <c r="AL32984" s="24"/>
      <c r="AO32984" s="24"/>
      <c r="AR32984" s="24"/>
      <c r="AU32984" s="24"/>
    </row>
    <row r="32985">
      <c r="J32985" s="18"/>
      <c r="N32985" s="24"/>
      <c r="Q32985" s="24"/>
      <c r="T32985" s="24"/>
      <c r="W32985" s="24"/>
      <c r="Z32985" s="24"/>
      <c r="AC32985" s="24"/>
      <c r="AI32985" s="24"/>
      <c r="AL32985" s="24"/>
      <c r="AO32985" s="24"/>
      <c r="AR32985" s="24"/>
      <c r="AU32985" s="24"/>
    </row>
    <row r="32986">
      <c r="J32986" s="18"/>
      <c r="N32986" s="24"/>
      <c r="Q32986" s="24"/>
      <c r="T32986" s="24"/>
      <c r="W32986" s="24"/>
      <c r="Z32986" s="24"/>
      <c r="AC32986" s="24"/>
      <c r="AI32986" s="24"/>
      <c r="AL32986" s="24"/>
      <c r="AO32986" s="24"/>
      <c r="AR32986" s="24"/>
      <c r="AU32986" s="24"/>
    </row>
    <row r="32987">
      <c r="J32987" s="18"/>
      <c r="N32987" s="24"/>
      <c r="Q32987" s="24"/>
      <c r="T32987" s="24"/>
      <c r="W32987" s="24"/>
      <c r="Z32987" s="24"/>
      <c r="AC32987" s="24"/>
      <c r="AI32987" s="24"/>
      <c r="AL32987" s="24"/>
      <c r="AO32987" s="24"/>
      <c r="AR32987" s="24"/>
      <c r="AU32987" s="24"/>
    </row>
    <row r="32988">
      <c r="J32988" s="18"/>
      <c r="N32988" s="24"/>
      <c r="Q32988" s="24"/>
      <c r="T32988" s="24"/>
      <c r="W32988" s="24"/>
      <c r="Z32988" s="24"/>
      <c r="AC32988" s="24"/>
      <c r="AI32988" s="24"/>
      <c r="AL32988" s="24"/>
      <c r="AO32988" s="24"/>
      <c r="AR32988" s="24"/>
      <c r="AU32988" s="24"/>
    </row>
    <row r="32989">
      <c r="J32989" s="18"/>
      <c r="N32989" s="24"/>
      <c r="Q32989" s="24"/>
      <c r="T32989" s="24"/>
      <c r="W32989" s="24"/>
      <c r="Z32989" s="24"/>
      <c r="AC32989" s="24"/>
      <c r="AI32989" s="24"/>
      <c r="AL32989" s="24"/>
      <c r="AO32989" s="24"/>
      <c r="AR32989" s="24"/>
      <c r="AU32989" s="24"/>
    </row>
    <row r="32990">
      <c r="J32990" s="18"/>
      <c r="N32990" s="24"/>
      <c r="Q32990" s="24"/>
      <c r="T32990" s="24"/>
      <c r="W32990" s="24"/>
      <c r="Z32990" s="24"/>
      <c r="AC32990" s="24"/>
      <c r="AI32990" s="24"/>
      <c r="AL32990" s="24"/>
      <c r="AO32990" s="24"/>
      <c r="AR32990" s="24"/>
      <c r="AU32990" s="24"/>
    </row>
    <row r="32991">
      <c r="J32991" s="18"/>
      <c r="N32991" s="24"/>
      <c r="Q32991" s="24"/>
      <c r="T32991" s="24"/>
      <c r="W32991" s="24"/>
      <c r="Z32991" s="24"/>
      <c r="AC32991" s="24"/>
      <c r="AI32991" s="24"/>
      <c r="AL32991" s="24"/>
      <c r="AO32991" s="24"/>
      <c r="AR32991" s="24"/>
      <c r="AU32991" s="24"/>
    </row>
    <row r="32992">
      <c r="J32992" s="18"/>
      <c r="N32992" s="24"/>
      <c r="Q32992" s="24"/>
      <c r="T32992" s="24"/>
      <c r="W32992" s="24"/>
      <c r="Z32992" s="24"/>
      <c r="AC32992" s="24"/>
      <c r="AI32992" s="24"/>
      <c r="AL32992" s="24"/>
      <c r="AO32992" s="24"/>
      <c r="AR32992" s="24"/>
      <c r="AU32992" s="24"/>
    </row>
    <row r="32993">
      <c r="J32993" s="18"/>
      <c r="N32993" s="24"/>
      <c r="Q32993" s="24"/>
      <c r="T32993" s="24"/>
      <c r="W32993" s="24"/>
      <c r="Z32993" s="24"/>
      <c r="AC32993" s="24"/>
      <c r="AI32993" s="24"/>
      <c r="AL32993" s="24"/>
      <c r="AO32993" s="24"/>
      <c r="AR32993" s="24"/>
      <c r="AU32993" s="24"/>
    </row>
    <row r="32994">
      <c r="J32994" s="18"/>
      <c r="N32994" s="24"/>
      <c r="Q32994" s="24"/>
      <c r="T32994" s="24"/>
      <c r="W32994" s="24"/>
      <c r="Z32994" s="24"/>
      <c r="AC32994" s="24"/>
      <c r="AI32994" s="24"/>
      <c r="AL32994" s="24"/>
      <c r="AO32994" s="24"/>
      <c r="AR32994" s="24"/>
      <c r="AU32994" s="24"/>
    </row>
    <row r="32995">
      <c r="J32995" s="18"/>
      <c r="N32995" s="24"/>
      <c r="Q32995" s="24"/>
      <c r="T32995" s="24"/>
      <c r="W32995" s="24"/>
      <c r="Z32995" s="24"/>
      <c r="AC32995" s="24"/>
      <c r="AI32995" s="24"/>
      <c r="AL32995" s="24"/>
      <c r="AO32995" s="24"/>
      <c r="AR32995" s="24"/>
      <c r="AU32995" s="24"/>
    </row>
    <row r="32996">
      <c r="J32996" s="18"/>
      <c r="N32996" s="24"/>
      <c r="Q32996" s="24"/>
      <c r="T32996" s="24"/>
      <c r="W32996" s="24"/>
      <c r="Z32996" s="24"/>
      <c r="AC32996" s="24"/>
      <c r="AI32996" s="24"/>
      <c r="AL32996" s="24"/>
      <c r="AO32996" s="24"/>
      <c r="AR32996" s="24"/>
      <c r="AU32996" s="24"/>
    </row>
    <row r="32997">
      <c r="J32997" s="18"/>
      <c r="N32997" s="24"/>
      <c r="Q32997" s="24"/>
      <c r="T32997" s="24"/>
      <c r="W32997" s="24"/>
      <c r="Z32997" s="24"/>
      <c r="AC32997" s="24"/>
      <c r="AI32997" s="24"/>
      <c r="AL32997" s="24"/>
      <c r="AO32997" s="24"/>
      <c r="AR32997" s="24"/>
      <c r="AU32997" s="24"/>
    </row>
    <row r="32998">
      <c r="J32998" s="18"/>
      <c r="N32998" s="24"/>
      <c r="Q32998" s="24"/>
      <c r="T32998" s="24"/>
      <c r="W32998" s="24"/>
      <c r="Z32998" s="24"/>
      <c r="AC32998" s="24"/>
      <c r="AI32998" s="24"/>
      <c r="AL32998" s="24"/>
      <c r="AO32998" s="24"/>
      <c r="AR32998" s="24"/>
      <c r="AU32998" s="24"/>
    </row>
    <row r="32999">
      <c r="J32999" s="18"/>
      <c r="N32999" s="24"/>
      <c r="Q32999" s="24"/>
      <c r="T32999" s="24"/>
      <c r="W32999" s="24"/>
      <c r="Z32999" s="24"/>
      <c r="AC32999" s="24"/>
      <c r="AI32999" s="24"/>
      <c r="AL32999" s="24"/>
      <c r="AO32999" s="24"/>
      <c r="AR32999" s="24"/>
      <c r="AU32999" s="24"/>
    </row>
    <row r="33000">
      <c r="J33000" s="18"/>
      <c r="N33000" s="24"/>
      <c r="Q33000" s="24"/>
      <c r="T33000" s="24"/>
      <c r="W33000" s="24"/>
      <c r="Z33000" s="24"/>
      <c r="AC33000" s="24"/>
      <c r="AI33000" s="24"/>
      <c r="AL33000" s="24"/>
      <c r="AO33000" s="24"/>
      <c r="AR33000" s="24"/>
      <c r="AU33000" s="24"/>
    </row>
    <row r="33001">
      <c r="J33001" s="18"/>
      <c r="N33001" s="24"/>
      <c r="Q33001" s="24"/>
      <c r="T33001" s="24"/>
      <c r="W33001" s="24"/>
      <c r="Z33001" s="24"/>
      <c r="AC33001" s="24"/>
      <c r="AI33001" s="24"/>
      <c r="AL33001" s="24"/>
      <c r="AO33001" s="24"/>
      <c r="AR33001" s="24"/>
      <c r="AU33001" s="24"/>
    </row>
    <row r="33002">
      <c r="J33002" s="18"/>
      <c r="N33002" s="24"/>
      <c r="Q33002" s="24"/>
      <c r="T33002" s="24"/>
      <c r="W33002" s="24"/>
      <c r="Z33002" s="24"/>
      <c r="AC33002" s="24"/>
      <c r="AI33002" s="24"/>
      <c r="AL33002" s="24"/>
      <c r="AO33002" s="24"/>
      <c r="AR33002" s="24"/>
      <c r="AU33002" s="24"/>
    </row>
    <row r="33003">
      <c r="J33003" s="18"/>
      <c r="N33003" s="24"/>
      <c r="Q33003" s="24"/>
      <c r="T33003" s="24"/>
      <c r="W33003" s="24"/>
      <c r="Z33003" s="24"/>
      <c r="AC33003" s="24"/>
      <c r="AI33003" s="24"/>
      <c r="AL33003" s="24"/>
      <c r="AO33003" s="24"/>
      <c r="AR33003" s="24"/>
      <c r="AU33003" s="24"/>
    </row>
    <row r="33004">
      <c r="J33004" s="18"/>
      <c r="N33004" s="24"/>
      <c r="Q33004" s="24"/>
      <c r="T33004" s="24"/>
      <c r="W33004" s="24"/>
      <c r="Z33004" s="24"/>
      <c r="AC33004" s="24"/>
      <c r="AI33004" s="24"/>
      <c r="AL33004" s="24"/>
      <c r="AO33004" s="24"/>
      <c r="AR33004" s="24"/>
      <c r="AU33004" s="24"/>
    </row>
    <row r="33005">
      <c r="J33005" s="18"/>
      <c r="N33005" s="24"/>
      <c r="Q33005" s="24"/>
      <c r="T33005" s="24"/>
      <c r="W33005" s="24"/>
      <c r="Z33005" s="24"/>
      <c r="AC33005" s="24"/>
      <c r="AI33005" s="24"/>
      <c r="AL33005" s="24"/>
      <c r="AO33005" s="24"/>
      <c r="AR33005" s="24"/>
      <c r="AU33005" s="24"/>
    </row>
    <row r="33006">
      <c r="J33006" s="18"/>
      <c r="N33006" s="24"/>
      <c r="Q33006" s="24"/>
      <c r="T33006" s="24"/>
      <c r="W33006" s="24"/>
      <c r="Z33006" s="24"/>
      <c r="AC33006" s="24"/>
      <c r="AI33006" s="24"/>
      <c r="AL33006" s="24"/>
      <c r="AO33006" s="24"/>
      <c r="AR33006" s="24"/>
      <c r="AU33006" s="24"/>
    </row>
    <row r="33007">
      <c r="J33007" s="18"/>
      <c r="N33007" s="24"/>
      <c r="Q33007" s="24"/>
      <c r="T33007" s="24"/>
      <c r="W33007" s="24"/>
      <c r="Z33007" s="24"/>
      <c r="AC33007" s="24"/>
      <c r="AI33007" s="24"/>
      <c r="AL33007" s="24"/>
      <c r="AO33007" s="24"/>
      <c r="AR33007" s="24"/>
      <c r="AU33007" s="24"/>
    </row>
    <row r="33008">
      <c r="J33008" s="18"/>
      <c r="N33008" s="24"/>
      <c r="Q33008" s="24"/>
      <c r="T33008" s="24"/>
      <c r="W33008" s="24"/>
      <c r="Z33008" s="24"/>
      <c r="AC33008" s="24"/>
      <c r="AI33008" s="24"/>
      <c r="AL33008" s="24"/>
      <c r="AO33008" s="24"/>
      <c r="AR33008" s="24"/>
      <c r="AU33008" s="24"/>
    </row>
    <row r="33009">
      <c r="J33009" s="18"/>
      <c r="N33009" s="24"/>
      <c r="Q33009" s="24"/>
      <c r="T33009" s="24"/>
      <c r="W33009" s="24"/>
      <c r="Z33009" s="24"/>
      <c r="AC33009" s="24"/>
      <c r="AI33009" s="24"/>
      <c r="AL33009" s="24"/>
      <c r="AO33009" s="24"/>
      <c r="AR33009" s="24"/>
      <c r="AU33009" s="24"/>
    </row>
    <row r="33010">
      <c r="J33010" s="18"/>
      <c r="N33010" s="24"/>
      <c r="Q33010" s="24"/>
      <c r="T33010" s="24"/>
      <c r="W33010" s="24"/>
      <c r="Z33010" s="24"/>
      <c r="AC33010" s="24"/>
      <c r="AI33010" s="24"/>
      <c r="AL33010" s="24"/>
      <c r="AO33010" s="24"/>
      <c r="AR33010" s="24"/>
      <c r="AU33010" s="24"/>
    </row>
    <row r="33011">
      <c r="J33011" s="18"/>
      <c r="N33011" s="24"/>
      <c r="Q33011" s="24"/>
      <c r="T33011" s="24"/>
      <c r="W33011" s="24"/>
      <c r="Z33011" s="24"/>
      <c r="AC33011" s="24"/>
      <c r="AI33011" s="24"/>
      <c r="AL33011" s="24"/>
      <c r="AO33011" s="24"/>
      <c r="AR33011" s="24"/>
      <c r="AU33011" s="24"/>
    </row>
    <row r="33012">
      <c r="J33012" s="18"/>
      <c r="N33012" s="24"/>
      <c r="Q33012" s="24"/>
      <c r="T33012" s="24"/>
      <c r="W33012" s="24"/>
      <c r="Z33012" s="24"/>
      <c r="AC33012" s="24"/>
      <c r="AI33012" s="24"/>
      <c r="AL33012" s="24"/>
      <c r="AO33012" s="24"/>
      <c r="AR33012" s="24"/>
      <c r="AU33012" s="24"/>
    </row>
    <row r="33013">
      <c r="J33013" s="18"/>
      <c r="N33013" s="24"/>
      <c r="Q33013" s="24"/>
      <c r="T33013" s="24"/>
      <c r="W33013" s="24"/>
      <c r="Z33013" s="24"/>
      <c r="AC33013" s="24"/>
      <c r="AI33013" s="24"/>
      <c r="AL33013" s="24"/>
      <c r="AO33013" s="24"/>
      <c r="AR33013" s="24"/>
      <c r="AU33013" s="24"/>
    </row>
    <row r="33014">
      <c r="J33014" s="18"/>
      <c r="N33014" s="24"/>
      <c r="Q33014" s="24"/>
      <c r="T33014" s="24"/>
      <c r="W33014" s="24"/>
      <c r="Z33014" s="24"/>
      <c r="AC33014" s="24"/>
      <c r="AI33014" s="24"/>
      <c r="AL33014" s="24"/>
      <c r="AO33014" s="24"/>
      <c r="AR33014" s="24"/>
      <c r="AU33014" s="24"/>
    </row>
    <row r="33015">
      <c r="J33015" s="18"/>
      <c r="N33015" s="24"/>
      <c r="Q33015" s="24"/>
      <c r="T33015" s="24"/>
      <c r="W33015" s="24"/>
      <c r="Z33015" s="24"/>
      <c r="AC33015" s="24"/>
      <c r="AI33015" s="24"/>
      <c r="AL33015" s="24"/>
      <c r="AO33015" s="24"/>
      <c r="AR33015" s="24"/>
      <c r="AU33015" s="24"/>
    </row>
    <row r="33016">
      <c r="J33016" s="18"/>
      <c r="N33016" s="24"/>
      <c r="Q33016" s="24"/>
      <c r="T33016" s="24"/>
      <c r="W33016" s="24"/>
      <c r="Z33016" s="24"/>
      <c r="AC33016" s="24"/>
      <c r="AI33016" s="24"/>
      <c r="AL33016" s="24"/>
      <c r="AO33016" s="24"/>
      <c r="AR33016" s="24"/>
      <c r="AU33016" s="24"/>
    </row>
    <row r="33017">
      <c r="J33017" s="18"/>
      <c r="N33017" s="24"/>
      <c r="Q33017" s="24"/>
      <c r="T33017" s="24"/>
      <c r="W33017" s="24"/>
      <c r="Z33017" s="24"/>
      <c r="AC33017" s="24"/>
      <c r="AI33017" s="24"/>
      <c r="AL33017" s="24"/>
      <c r="AO33017" s="24"/>
      <c r="AR33017" s="24"/>
      <c r="AU33017" s="24"/>
    </row>
    <row r="33018">
      <c r="J33018" s="18"/>
      <c r="N33018" s="24"/>
      <c r="Q33018" s="24"/>
      <c r="T33018" s="24"/>
      <c r="W33018" s="24"/>
      <c r="Z33018" s="24"/>
      <c r="AC33018" s="24"/>
      <c r="AI33018" s="24"/>
      <c r="AL33018" s="24"/>
      <c r="AO33018" s="24"/>
      <c r="AR33018" s="24"/>
      <c r="AU33018" s="24"/>
    </row>
    <row r="33019">
      <c r="J33019" s="18"/>
      <c r="N33019" s="24"/>
      <c r="Q33019" s="24"/>
      <c r="T33019" s="24"/>
      <c r="W33019" s="24"/>
      <c r="Z33019" s="24"/>
      <c r="AC33019" s="24"/>
      <c r="AI33019" s="24"/>
      <c r="AL33019" s="24"/>
      <c r="AO33019" s="24"/>
      <c r="AR33019" s="24"/>
      <c r="AU33019" s="24"/>
    </row>
    <row r="33020">
      <c r="J33020" s="18"/>
      <c r="N33020" s="24"/>
      <c r="Q33020" s="24"/>
      <c r="T33020" s="24"/>
      <c r="W33020" s="24"/>
      <c r="Z33020" s="24"/>
      <c r="AC33020" s="24"/>
      <c r="AI33020" s="24"/>
      <c r="AL33020" s="24"/>
      <c r="AO33020" s="24"/>
      <c r="AR33020" s="24"/>
      <c r="AU33020" s="24"/>
    </row>
    <row r="33021">
      <c r="J33021" s="18"/>
      <c r="N33021" s="24"/>
      <c r="Q33021" s="24"/>
      <c r="T33021" s="24"/>
      <c r="W33021" s="24"/>
      <c r="Z33021" s="24"/>
      <c r="AC33021" s="24"/>
      <c r="AI33021" s="24"/>
      <c r="AL33021" s="24"/>
      <c r="AO33021" s="24"/>
      <c r="AR33021" s="24"/>
      <c r="AU33021" s="24"/>
    </row>
    <row r="33022">
      <c r="J33022" s="18"/>
      <c r="N33022" s="24"/>
      <c r="Q33022" s="24"/>
      <c r="T33022" s="24"/>
      <c r="W33022" s="24"/>
      <c r="Z33022" s="24"/>
      <c r="AC33022" s="24"/>
      <c r="AI33022" s="24"/>
      <c r="AL33022" s="24"/>
      <c r="AO33022" s="24"/>
      <c r="AR33022" s="24"/>
      <c r="AU33022" s="24"/>
    </row>
    <row r="33023">
      <c r="J33023" s="18"/>
      <c r="N33023" s="24"/>
      <c r="Q33023" s="24"/>
      <c r="T33023" s="24"/>
      <c r="W33023" s="24"/>
      <c r="Z33023" s="24"/>
      <c r="AC33023" s="24"/>
      <c r="AI33023" s="24"/>
      <c r="AL33023" s="24"/>
      <c r="AO33023" s="24"/>
      <c r="AR33023" s="24"/>
      <c r="AU33023" s="24"/>
    </row>
    <row r="33024">
      <c r="J33024" s="18"/>
      <c r="N33024" s="24"/>
      <c r="Q33024" s="24"/>
      <c r="T33024" s="24"/>
      <c r="W33024" s="24"/>
      <c r="Z33024" s="24"/>
      <c r="AC33024" s="24"/>
      <c r="AI33024" s="24"/>
      <c r="AL33024" s="24"/>
      <c r="AO33024" s="24"/>
      <c r="AR33024" s="24"/>
      <c r="AU33024" s="24"/>
    </row>
    <row r="33025">
      <c r="J33025" s="18"/>
      <c r="N33025" s="24"/>
      <c r="Q33025" s="24"/>
      <c r="T33025" s="24"/>
      <c r="W33025" s="24"/>
      <c r="Z33025" s="24"/>
      <c r="AC33025" s="24"/>
      <c r="AI33025" s="24"/>
      <c r="AL33025" s="24"/>
      <c r="AO33025" s="24"/>
      <c r="AR33025" s="24"/>
      <c r="AU33025" s="24"/>
    </row>
    <row r="33026">
      <c r="J33026" s="18"/>
      <c r="N33026" s="24"/>
      <c r="Q33026" s="24"/>
      <c r="T33026" s="24"/>
      <c r="W33026" s="24"/>
      <c r="Z33026" s="24"/>
      <c r="AC33026" s="24"/>
      <c r="AI33026" s="24"/>
      <c r="AL33026" s="24"/>
      <c r="AO33026" s="24"/>
      <c r="AR33026" s="24"/>
      <c r="AU33026" s="24"/>
    </row>
    <row r="33027">
      <c r="J33027" s="18"/>
      <c r="N33027" s="24"/>
      <c r="Q33027" s="24"/>
      <c r="T33027" s="24"/>
      <c r="W33027" s="24"/>
      <c r="Z33027" s="24"/>
      <c r="AC33027" s="24"/>
      <c r="AI33027" s="24"/>
      <c r="AL33027" s="24"/>
      <c r="AO33027" s="24"/>
      <c r="AR33027" s="24"/>
      <c r="AU33027" s="24"/>
    </row>
    <row r="33028">
      <c r="J33028" s="18"/>
      <c r="N33028" s="24"/>
      <c r="Q33028" s="24"/>
      <c r="T33028" s="24"/>
      <c r="W33028" s="24"/>
      <c r="Z33028" s="24"/>
      <c r="AC33028" s="24"/>
      <c r="AI33028" s="24"/>
      <c r="AL33028" s="24"/>
      <c r="AO33028" s="24"/>
      <c r="AR33028" s="24"/>
      <c r="AU33028" s="24"/>
    </row>
    <row r="33029">
      <c r="J33029" s="18"/>
      <c r="N33029" s="24"/>
      <c r="Q33029" s="24"/>
      <c r="T33029" s="24"/>
      <c r="W33029" s="24"/>
      <c r="Z33029" s="24"/>
      <c r="AC33029" s="24"/>
      <c r="AI33029" s="24"/>
      <c r="AL33029" s="24"/>
      <c r="AO33029" s="24"/>
      <c r="AR33029" s="24"/>
      <c r="AU33029" s="24"/>
    </row>
    <row r="33030">
      <c r="J33030" s="18"/>
      <c r="N33030" s="24"/>
      <c r="Q33030" s="24"/>
      <c r="T33030" s="24"/>
      <c r="W33030" s="24"/>
      <c r="Z33030" s="24"/>
      <c r="AC33030" s="24"/>
      <c r="AI33030" s="24"/>
      <c r="AL33030" s="24"/>
      <c r="AO33030" s="24"/>
      <c r="AR33030" s="24"/>
      <c r="AU33030" s="24"/>
    </row>
    <row r="33031">
      <c r="J33031" s="18"/>
      <c r="N33031" s="24"/>
      <c r="Q33031" s="24"/>
      <c r="T33031" s="24"/>
      <c r="W33031" s="24"/>
      <c r="Z33031" s="24"/>
      <c r="AC33031" s="24"/>
      <c r="AI33031" s="24"/>
      <c r="AL33031" s="24"/>
      <c r="AO33031" s="24"/>
      <c r="AR33031" s="24"/>
      <c r="AU33031" s="24"/>
    </row>
    <row r="33032">
      <c r="J33032" s="18"/>
      <c r="N33032" s="24"/>
      <c r="Q33032" s="24"/>
      <c r="T33032" s="24"/>
      <c r="W33032" s="24"/>
      <c r="Z33032" s="24"/>
      <c r="AC33032" s="24"/>
      <c r="AI33032" s="24"/>
      <c r="AL33032" s="24"/>
      <c r="AO33032" s="24"/>
      <c r="AR33032" s="24"/>
      <c r="AU33032" s="24"/>
    </row>
    <row r="33033">
      <c r="J33033" s="18"/>
      <c r="N33033" s="24"/>
      <c r="Q33033" s="24"/>
      <c r="T33033" s="24"/>
      <c r="W33033" s="24"/>
      <c r="Z33033" s="24"/>
      <c r="AC33033" s="24"/>
      <c r="AI33033" s="24"/>
      <c r="AL33033" s="24"/>
      <c r="AO33033" s="24"/>
      <c r="AR33033" s="24"/>
      <c r="AU33033" s="24"/>
    </row>
    <row r="33034">
      <c r="J33034" s="18"/>
      <c r="N33034" s="24"/>
      <c r="Q33034" s="24"/>
      <c r="T33034" s="24"/>
      <c r="W33034" s="24"/>
      <c r="Z33034" s="24"/>
      <c r="AC33034" s="24"/>
      <c r="AI33034" s="24"/>
      <c r="AL33034" s="24"/>
      <c r="AO33034" s="24"/>
      <c r="AR33034" s="24"/>
      <c r="AU33034" s="24"/>
    </row>
    <row r="33035">
      <c r="J33035" s="18"/>
      <c r="N33035" s="24"/>
      <c r="Q33035" s="24"/>
      <c r="T33035" s="24"/>
      <c r="W33035" s="24"/>
      <c r="Z33035" s="24"/>
      <c r="AC33035" s="24"/>
      <c r="AI33035" s="24"/>
      <c r="AL33035" s="24"/>
      <c r="AO33035" s="24"/>
      <c r="AR33035" s="24"/>
      <c r="AU33035" s="24"/>
    </row>
    <row r="33036">
      <c r="J33036" s="18"/>
      <c r="N33036" s="24"/>
      <c r="Q33036" s="24"/>
      <c r="T33036" s="24"/>
      <c r="W33036" s="24"/>
      <c r="Z33036" s="24"/>
      <c r="AC33036" s="24"/>
      <c r="AI33036" s="24"/>
      <c r="AL33036" s="24"/>
      <c r="AO33036" s="24"/>
      <c r="AR33036" s="24"/>
      <c r="AU33036" s="24"/>
    </row>
    <row r="33037">
      <c r="J33037" s="18"/>
      <c r="N33037" s="24"/>
      <c r="Q33037" s="24"/>
      <c r="T33037" s="24"/>
      <c r="W33037" s="24"/>
      <c r="Z33037" s="24"/>
      <c r="AC33037" s="24"/>
      <c r="AI33037" s="24"/>
      <c r="AL33037" s="24"/>
      <c r="AO33037" s="24"/>
      <c r="AR33037" s="24"/>
      <c r="AU33037" s="24"/>
    </row>
    <row r="33038">
      <c r="J33038" s="18"/>
      <c r="N33038" s="24"/>
      <c r="Q33038" s="24"/>
      <c r="T33038" s="24"/>
      <c r="W33038" s="24"/>
      <c r="Z33038" s="24"/>
      <c r="AC33038" s="24"/>
      <c r="AI33038" s="24"/>
      <c r="AL33038" s="24"/>
      <c r="AO33038" s="24"/>
      <c r="AR33038" s="24"/>
      <c r="AU33038" s="24"/>
    </row>
    <row r="33039">
      <c r="J33039" s="18"/>
      <c r="N33039" s="24"/>
      <c r="Q33039" s="24"/>
      <c r="T33039" s="24"/>
      <c r="W33039" s="24"/>
      <c r="Z33039" s="24"/>
      <c r="AC33039" s="24"/>
      <c r="AI33039" s="24"/>
      <c r="AL33039" s="24"/>
      <c r="AO33039" s="24"/>
      <c r="AR33039" s="24"/>
      <c r="AU33039" s="24"/>
    </row>
    <row r="33040">
      <c r="J33040" s="18"/>
      <c r="N33040" s="24"/>
      <c r="Q33040" s="24"/>
      <c r="T33040" s="24"/>
      <c r="W33040" s="24"/>
      <c r="Z33040" s="24"/>
      <c r="AC33040" s="24"/>
      <c r="AI33040" s="24"/>
      <c r="AL33040" s="24"/>
      <c r="AO33040" s="24"/>
      <c r="AR33040" s="24"/>
      <c r="AU33040" s="24"/>
    </row>
    <row r="33041">
      <c r="J33041" s="18"/>
      <c r="N33041" s="24"/>
      <c r="Q33041" s="24"/>
      <c r="T33041" s="24"/>
      <c r="W33041" s="24"/>
      <c r="Z33041" s="24"/>
      <c r="AC33041" s="24"/>
      <c r="AI33041" s="24"/>
      <c r="AL33041" s="24"/>
      <c r="AO33041" s="24"/>
      <c r="AR33041" s="24"/>
      <c r="AU33041" s="24"/>
    </row>
    <row r="33042">
      <c r="J33042" s="18"/>
      <c r="N33042" s="24"/>
      <c r="Q33042" s="24"/>
      <c r="T33042" s="24"/>
      <c r="W33042" s="24"/>
      <c r="Z33042" s="24"/>
      <c r="AC33042" s="24"/>
      <c r="AI33042" s="24"/>
      <c r="AL33042" s="24"/>
      <c r="AO33042" s="24"/>
      <c r="AR33042" s="24"/>
      <c r="AU33042" s="24"/>
    </row>
    <row r="33043">
      <c r="J33043" s="18"/>
      <c r="N33043" s="24"/>
      <c r="Q33043" s="24"/>
      <c r="T33043" s="24"/>
      <c r="W33043" s="24"/>
      <c r="Z33043" s="24"/>
      <c r="AC33043" s="24"/>
      <c r="AI33043" s="24"/>
      <c r="AL33043" s="24"/>
      <c r="AO33043" s="24"/>
      <c r="AR33043" s="24"/>
      <c r="AU33043" s="24"/>
    </row>
    <row r="33044">
      <c r="J33044" s="18"/>
      <c r="N33044" s="24"/>
      <c r="Q33044" s="24"/>
      <c r="T33044" s="24"/>
      <c r="W33044" s="24"/>
      <c r="Z33044" s="24"/>
      <c r="AC33044" s="24"/>
      <c r="AI33044" s="24"/>
      <c r="AL33044" s="24"/>
      <c r="AO33044" s="24"/>
      <c r="AR33044" s="24"/>
      <c r="AU33044" s="24"/>
    </row>
    <row r="33045">
      <c r="J33045" s="18"/>
      <c r="N33045" s="24"/>
      <c r="Q33045" s="24"/>
      <c r="T33045" s="24"/>
      <c r="W33045" s="24"/>
      <c r="Z33045" s="24"/>
      <c r="AC33045" s="24"/>
      <c r="AI33045" s="24"/>
      <c r="AL33045" s="24"/>
      <c r="AO33045" s="24"/>
      <c r="AR33045" s="24"/>
      <c r="AU33045" s="24"/>
    </row>
    <row r="33046">
      <c r="J33046" s="18"/>
      <c r="N33046" s="24"/>
      <c r="Q33046" s="24"/>
      <c r="T33046" s="24"/>
      <c r="W33046" s="24"/>
      <c r="Z33046" s="24"/>
      <c r="AC33046" s="24"/>
      <c r="AI33046" s="24"/>
      <c r="AL33046" s="24"/>
      <c r="AO33046" s="24"/>
      <c r="AR33046" s="24"/>
      <c r="AU33046" s="24"/>
    </row>
    <row r="33047">
      <c r="J33047" s="18"/>
      <c r="N33047" s="24"/>
      <c r="Q33047" s="24"/>
      <c r="T33047" s="24"/>
      <c r="W33047" s="24"/>
      <c r="Z33047" s="24"/>
      <c r="AC33047" s="24"/>
      <c r="AI33047" s="24"/>
      <c r="AL33047" s="24"/>
      <c r="AO33047" s="24"/>
      <c r="AR33047" s="24"/>
      <c r="AU33047" s="24"/>
    </row>
    <row r="33048">
      <c r="J33048" s="18"/>
      <c r="N33048" s="24"/>
      <c r="Q33048" s="24"/>
      <c r="T33048" s="24"/>
      <c r="W33048" s="24"/>
      <c r="Z33048" s="24"/>
      <c r="AC33048" s="24"/>
      <c r="AI33048" s="24"/>
      <c r="AL33048" s="24"/>
      <c r="AO33048" s="24"/>
      <c r="AR33048" s="24"/>
      <c r="AU33048" s="24"/>
    </row>
    <row r="33049">
      <c r="J33049" s="18"/>
      <c r="N33049" s="24"/>
      <c r="Q33049" s="24"/>
      <c r="T33049" s="24"/>
      <c r="W33049" s="24"/>
      <c r="Z33049" s="24"/>
      <c r="AC33049" s="24"/>
      <c r="AI33049" s="24"/>
      <c r="AL33049" s="24"/>
      <c r="AO33049" s="24"/>
      <c r="AR33049" s="24"/>
      <c r="AU33049" s="24"/>
    </row>
    <row r="33050">
      <c r="J33050" s="18"/>
      <c r="N33050" s="24"/>
      <c r="Q33050" s="24"/>
      <c r="T33050" s="24"/>
      <c r="W33050" s="24"/>
      <c r="Z33050" s="24"/>
      <c r="AC33050" s="24"/>
      <c r="AI33050" s="24"/>
      <c r="AL33050" s="24"/>
      <c r="AO33050" s="24"/>
      <c r="AR33050" s="24"/>
      <c r="AU33050" s="24"/>
    </row>
    <row r="33051">
      <c r="J33051" s="18"/>
      <c r="N33051" s="24"/>
      <c r="Q33051" s="24"/>
      <c r="T33051" s="24"/>
      <c r="W33051" s="24"/>
      <c r="Z33051" s="24"/>
      <c r="AC33051" s="24"/>
      <c r="AI33051" s="24"/>
      <c r="AL33051" s="24"/>
      <c r="AO33051" s="24"/>
      <c r="AR33051" s="24"/>
      <c r="AU33051" s="24"/>
    </row>
    <row r="33052">
      <c r="J33052" s="18"/>
      <c r="N33052" s="24"/>
      <c r="Q33052" s="24"/>
      <c r="T33052" s="24"/>
      <c r="W33052" s="24"/>
      <c r="Z33052" s="24"/>
      <c r="AC33052" s="24"/>
      <c r="AI33052" s="24"/>
      <c r="AL33052" s="24"/>
      <c r="AO33052" s="24"/>
      <c r="AR33052" s="24"/>
      <c r="AU33052" s="24"/>
    </row>
    <row r="33053">
      <c r="J33053" s="18"/>
      <c r="N33053" s="24"/>
      <c r="Q33053" s="24"/>
      <c r="T33053" s="24"/>
      <c r="W33053" s="24"/>
      <c r="Z33053" s="24"/>
      <c r="AC33053" s="24"/>
      <c r="AI33053" s="24"/>
      <c r="AL33053" s="24"/>
      <c r="AO33053" s="24"/>
      <c r="AR33053" s="24"/>
      <c r="AU33053" s="24"/>
    </row>
    <row r="33054">
      <c r="J33054" s="18"/>
      <c r="N33054" s="24"/>
      <c r="Q33054" s="24"/>
      <c r="T33054" s="24"/>
      <c r="W33054" s="24"/>
      <c r="Z33054" s="24"/>
      <c r="AC33054" s="24"/>
      <c r="AI33054" s="24"/>
      <c r="AL33054" s="24"/>
      <c r="AO33054" s="24"/>
      <c r="AR33054" s="24"/>
      <c r="AU33054" s="24"/>
    </row>
    <row r="33055">
      <c r="J33055" s="18"/>
      <c r="N33055" s="24"/>
      <c r="Q33055" s="24"/>
      <c r="T33055" s="24"/>
      <c r="W33055" s="24"/>
      <c r="Z33055" s="24"/>
      <c r="AC33055" s="24"/>
      <c r="AI33055" s="24"/>
      <c r="AL33055" s="24"/>
      <c r="AO33055" s="24"/>
      <c r="AR33055" s="24"/>
      <c r="AU33055" s="24"/>
    </row>
    <row r="33056">
      <c r="J33056" s="18"/>
      <c r="N33056" s="24"/>
      <c r="Q33056" s="24"/>
      <c r="T33056" s="24"/>
      <c r="W33056" s="24"/>
      <c r="Z33056" s="24"/>
      <c r="AC33056" s="24"/>
      <c r="AI33056" s="24"/>
      <c r="AL33056" s="24"/>
      <c r="AO33056" s="24"/>
      <c r="AR33056" s="24"/>
      <c r="AU33056" s="24"/>
    </row>
    <row r="33057">
      <c r="J33057" s="18"/>
      <c r="N33057" s="24"/>
      <c r="Q33057" s="24"/>
      <c r="T33057" s="24"/>
      <c r="W33057" s="24"/>
      <c r="Z33057" s="24"/>
      <c r="AC33057" s="24"/>
      <c r="AI33057" s="24"/>
      <c r="AL33057" s="24"/>
      <c r="AO33057" s="24"/>
      <c r="AR33057" s="24"/>
      <c r="AU33057" s="24"/>
    </row>
    <row r="33058">
      <c r="J33058" s="18"/>
      <c r="N33058" s="24"/>
      <c r="Q33058" s="24"/>
      <c r="T33058" s="24"/>
      <c r="W33058" s="24"/>
      <c r="Z33058" s="24"/>
      <c r="AC33058" s="24"/>
      <c r="AI33058" s="24"/>
      <c r="AL33058" s="24"/>
      <c r="AO33058" s="24"/>
      <c r="AR33058" s="24"/>
      <c r="AU33058" s="24"/>
    </row>
    <row r="33059">
      <c r="J33059" s="18"/>
      <c r="N33059" s="24"/>
      <c r="Q33059" s="24"/>
      <c r="T33059" s="24"/>
      <c r="W33059" s="24"/>
      <c r="Z33059" s="24"/>
      <c r="AC33059" s="24"/>
      <c r="AI33059" s="24"/>
      <c r="AL33059" s="24"/>
      <c r="AO33059" s="24"/>
      <c r="AR33059" s="24"/>
      <c r="AU33059" s="24"/>
    </row>
    <row r="33060">
      <c r="J33060" s="18"/>
      <c r="N33060" s="24"/>
      <c r="Q33060" s="24"/>
      <c r="T33060" s="24"/>
      <c r="W33060" s="24"/>
      <c r="Z33060" s="24"/>
      <c r="AC33060" s="24"/>
      <c r="AI33060" s="24"/>
      <c r="AL33060" s="24"/>
      <c r="AO33060" s="24"/>
      <c r="AR33060" s="24"/>
      <c r="AU33060" s="24"/>
    </row>
    <row r="33061">
      <c r="J33061" s="18"/>
      <c r="N33061" s="24"/>
      <c r="Q33061" s="24"/>
      <c r="T33061" s="24"/>
      <c r="W33061" s="24"/>
      <c r="Z33061" s="24"/>
      <c r="AC33061" s="24"/>
      <c r="AI33061" s="24"/>
      <c r="AL33061" s="24"/>
      <c r="AO33061" s="24"/>
      <c r="AR33061" s="24"/>
      <c r="AU33061" s="24"/>
    </row>
    <row r="33062">
      <c r="J33062" s="18"/>
      <c r="N33062" s="24"/>
      <c r="Q33062" s="24"/>
      <c r="T33062" s="24"/>
      <c r="W33062" s="24"/>
      <c r="Z33062" s="24"/>
      <c r="AC33062" s="24"/>
      <c r="AI33062" s="24"/>
      <c r="AL33062" s="24"/>
      <c r="AO33062" s="24"/>
      <c r="AR33062" s="24"/>
      <c r="AU33062" s="24"/>
    </row>
    <row r="33063">
      <c r="J33063" s="18"/>
      <c r="N33063" s="24"/>
      <c r="Q33063" s="24"/>
      <c r="T33063" s="24"/>
      <c r="W33063" s="24"/>
      <c r="Z33063" s="24"/>
      <c r="AC33063" s="24"/>
      <c r="AI33063" s="24"/>
      <c r="AL33063" s="24"/>
      <c r="AO33063" s="24"/>
      <c r="AR33063" s="24"/>
      <c r="AU33063" s="24"/>
    </row>
    <row r="33064">
      <c r="J33064" s="18"/>
      <c r="N33064" s="24"/>
      <c r="Q33064" s="24"/>
      <c r="T33064" s="24"/>
      <c r="W33064" s="24"/>
      <c r="Z33064" s="24"/>
      <c r="AC33064" s="24"/>
      <c r="AI33064" s="24"/>
      <c r="AL33064" s="24"/>
      <c r="AO33064" s="24"/>
      <c r="AR33064" s="24"/>
      <c r="AU33064" s="24"/>
    </row>
    <row r="33065">
      <c r="J33065" s="18"/>
      <c r="N33065" s="24"/>
      <c r="Q33065" s="24"/>
      <c r="T33065" s="24"/>
      <c r="W33065" s="24"/>
      <c r="Z33065" s="24"/>
      <c r="AC33065" s="24"/>
      <c r="AI33065" s="24"/>
      <c r="AL33065" s="24"/>
      <c r="AO33065" s="24"/>
      <c r="AR33065" s="24"/>
      <c r="AU33065" s="24"/>
    </row>
    <row r="33066">
      <c r="J33066" s="18"/>
      <c r="N33066" s="24"/>
      <c r="Q33066" s="24"/>
      <c r="T33066" s="24"/>
      <c r="W33066" s="24"/>
      <c r="Z33066" s="24"/>
      <c r="AC33066" s="24"/>
      <c r="AI33066" s="24"/>
      <c r="AL33066" s="24"/>
      <c r="AO33066" s="24"/>
      <c r="AR33066" s="24"/>
      <c r="AU33066" s="24"/>
    </row>
    <row r="33067">
      <c r="J33067" s="18"/>
      <c r="N33067" s="24"/>
      <c r="Q33067" s="24"/>
      <c r="T33067" s="24"/>
      <c r="W33067" s="24"/>
      <c r="Z33067" s="24"/>
      <c r="AC33067" s="24"/>
      <c r="AI33067" s="24"/>
      <c r="AL33067" s="24"/>
      <c r="AO33067" s="24"/>
      <c r="AR33067" s="24"/>
      <c r="AU33067" s="24"/>
    </row>
    <row r="33068">
      <c r="J33068" s="18"/>
      <c r="N33068" s="24"/>
      <c r="Q33068" s="24"/>
      <c r="T33068" s="24"/>
      <c r="W33068" s="24"/>
      <c r="Z33068" s="24"/>
      <c r="AC33068" s="24"/>
      <c r="AI33068" s="24"/>
      <c r="AL33068" s="24"/>
      <c r="AO33068" s="24"/>
      <c r="AR33068" s="24"/>
      <c r="AU33068" s="24"/>
    </row>
    <row r="33069">
      <c r="J33069" s="18"/>
      <c r="N33069" s="24"/>
      <c r="Q33069" s="24"/>
      <c r="T33069" s="24"/>
      <c r="W33069" s="24"/>
      <c r="Z33069" s="24"/>
      <c r="AC33069" s="24"/>
      <c r="AI33069" s="24"/>
      <c r="AL33069" s="24"/>
      <c r="AO33069" s="24"/>
      <c r="AR33069" s="24"/>
      <c r="AU33069" s="24"/>
    </row>
    <row r="33070">
      <c r="J33070" s="18"/>
      <c r="N33070" s="24"/>
      <c r="Q33070" s="24"/>
      <c r="T33070" s="24"/>
      <c r="W33070" s="24"/>
      <c r="Z33070" s="24"/>
      <c r="AC33070" s="24"/>
      <c r="AI33070" s="24"/>
      <c r="AL33070" s="24"/>
      <c r="AO33070" s="24"/>
      <c r="AR33070" s="24"/>
      <c r="AU33070" s="24"/>
    </row>
    <row r="33071">
      <c r="J33071" s="18"/>
      <c r="N33071" s="24"/>
      <c r="Q33071" s="24"/>
      <c r="T33071" s="24"/>
      <c r="W33071" s="24"/>
      <c r="Z33071" s="24"/>
      <c r="AC33071" s="24"/>
      <c r="AI33071" s="24"/>
      <c r="AL33071" s="24"/>
      <c r="AO33071" s="24"/>
      <c r="AR33071" s="24"/>
      <c r="AU33071" s="24"/>
    </row>
    <row r="33072">
      <c r="J33072" s="18"/>
      <c r="N33072" s="24"/>
      <c r="Q33072" s="24"/>
      <c r="T33072" s="24"/>
      <c r="W33072" s="24"/>
      <c r="Z33072" s="24"/>
      <c r="AC33072" s="24"/>
      <c r="AI33072" s="24"/>
      <c r="AL33072" s="24"/>
      <c r="AO33072" s="24"/>
      <c r="AR33072" s="24"/>
      <c r="AU33072" s="24"/>
    </row>
    <row r="33073">
      <c r="J33073" s="18"/>
      <c r="N33073" s="24"/>
      <c r="Q33073" s="24"/>
      <c r="T33073" s="24"/>
      <c r="W33073" s="24"/>
      <c r="Z33073" s="24"/>
      <c r="AC33073" s="24"/>
      <c r="AI33073" s="24"/>
      <c r="AL33073" s="24"/>
      <c r="AO33073" s="24"/>
      <c r="AR33073" s="24"/>
      <c r="AU33073" s="24"/>
    </row>
    <row r="33074">
      <c r="J33074" s="18"/>
      <c r="N33074" s="24"/>
      <c r="Q33074" s="24"/>
      <c r="T33074" s="24"/>
      <c r="W33074" s="24"/>
      <c r="Z33074" s="24"/>
      <c r="AC33074" s="24"/>
      <c r="AI33074" s="24"/>
      <c r="AL33074" s="24"/>
      <c r="AO33074" s="24"/>
      <c r="AR33074" s="24"/>
      <c r="AU33074" s="24"/>
    </row>
    <row r="33075">
      <c r="J33075" s="18"/>
      <c r="N33075" s="24"/>
      <c r="Q33075" s="24"/>
      <c r="T33075" s="24"/>
      <c r="W33075" s="24"/>
      <c r="Z33075" s="24"/>
      <c r="AC33075" s="24"/>
      <c r="AI33075" s="24"/>
      <c r="AL33075" s="24"/>
      <c r="AO33075" s="24"/>
      <c r="AR33075" s="24"/>
      <c r="AU33075" s="24"/>
    </row>
    <row r="33076">
      <c r="J33076" s="18"/>
      <c r="N33076" s="24"/>
      <c r="Q33076" s="24"/>
      <c r="T33076" s="24"/>
      <c r="W33076" s="24"/>
      <c r="Z33076" s="24"/>
      <c r="AC33076" s="24"/>
      <c r="AI33076" s="24"/>
      <c r="AL33076" s="24"/>
      <c r="AO33076" s="24"/>
      <c r="AR33076" s="24"/>
      <c r="AU33076" s="24"/>
    </row>
    <row r="33077">
      <c r="J33077" s="18"/>
      <c r="N33077" s="24"/>
      <c r="Q33077" s="24"/>
      <c r="T33077" s="24"/>
      <c r="W33077" s="24"/>
      <c r="Z33077" s="24"/>
      <c r="AC33077" s="24"/>
      <c r="AI33077" s="24"/>
      <c r="AL33077" s="24"/>
      <c r="AO33077" s="24"/>
      <c r="AR33077" s="24"/>
      <c r="AU33077" s="24"/>
    </row>
    <row r="33078">
      <c r="J33078" s="18"/>
      <c r="N33078" s="24"/>
      <c r="Q33078" s="24"/>
      <c r="T33078" s="24"/>
      <c r="W33078" s="24"/>
      <c r="Z33078" s="24"/>
      <c r="AC33078" s="24"/>
      <c r="AI33078" s="24"/>
      <c r="AL33078" s="24"/>
      <c r="AO33078" s="24"/>
      <c r="AR33078" s="24"/>
      <c r="AU33078" s="24"/>
    </row>
    <row r="33079">
      <c r="J33079" s="18"/>
      <c r="N33079" s="24"/>
      <c r="Q33079" s="24"/>
      <c r="T33079" s="24"/>
      <c r="W33079" s="24"/>
      <c r="Z33079" s="24"/>
      <c r="AC33079" s="24"/>
      <c r="AI33079" s="24"/>
      <c r="AL33079" s="24"/>
      <c r="AO33079" s="24"/>
      <c r="AR33079" s="24"/>
      <c r="AU33079" s="24"/>
    </row>
    <row r="33080">
      <c r="J33080" s="18"/>
      <c r="N33080" s="24"/>
      <c r="Q33080" s="24"/>
      <c r="T33080" s="24"/>
      <c r="W33080" s="24"/>
      <c r="Z33080" s="24"/>
      <c r="AC33080" s="24"/>
      <c r="AI33080" s="24"/>
      <c r="AL33080" s="24"/>
      <c r="AO33080" s="24"/>
      <c r="AR33080" s="24"/>
      <c r="AU33080" s="24"/>
    </row>
    <row r="33081">
      <c r="J33081" s="18"/>
      <c r="N33081" s="24"/>
      <c r="Q33081" s="24"/>
      <c r="T33081" s="24"/>
      <c r="W33081" s="24"/>
      <c r="Z33081" s="24"/>
      <c r="AC33081" s="24"/>
      <c r="AI33081" s="24"/>
      <c r="AL33081" s="24"/>
      <c r="AO33081" s="24"/>
      <c r="AR33081" s="24"/>
      <c r="AU33081" s="24"/>
    </row>
    <row r="33082">
      <c r="J33082" s="18"/>
      <c r="N33082" s="24"/>
      <c r="Q33082" s="24"/>
      <c r="T33082" s="24"/>
      <c r="W33082" s="24"/>
      <c r="Z33082" s="24"/>
      <c r="AC33082" s="24"/>
      <c r="AI33082" s="24"/>
      <c r="AL33082" s="24"/>
      <c r="AO33082" s="24"/>
      <c r="AR33082" s="24"/>
      <c r="AU33082" s="24"/>
    </row>
    <row r="33083">
      <c r="J33083" s="18"/>
      <c r="N33083" s="24"/>
      <c r="Q33083" s="24"/>
      <c r="T33083" s="24"/>
      <c r="W33083" s="24"/>
      <c r="Z33083" s="24"/>
      <c r="AC33083" s="24"/>
      <c r="AI33083" s="24"/>
      <c r="AL33083" s="24"/>
      <c r="AO33083" s="24"/>
      <c r="AR33083" s="24"/>
      <c r="AU33083" s="24"/>
    </row>
    <row r="33084">
      <c r="J33084" s="18"/>
      <c r="N33084" s="24"/>
      <c r="Q33084" s="24"/>
      <c r="T33084" s="24"/>
      <c r="W33084" s="24"/>
      <c r="Z33084" s="24"/>
      <c r="AC33084" s="24"/>
      <c r="AI33084" s="24"/>
      <c r="AL33084" s="24"/>
      <c r="AO33084" s="24"/>
      <c r="AR33084" s="24"/>
      <c r="AU33084" s="24"/>
    </row>
    <row r="33085">
      <c r="J33085" s="18"/>
      <c r="N33085" s="24"/>
      <c r="Q33085" s="24"/>
      <c r="T33085" s="24"/>
      <c r="W33085" s="24"/>
      <c r="Z33085" s="24"/>
      <c r="AC33085" s="24"/>
      <c r="AI33085" s="24"/>
      <c r="AL33085" s="24"/>
      <c r="AO33085" s="24"/>
      <c r="AR33085" s="24"/>
      <c r="AU33085" s="24"/>
    </row>
    <row r="33086">
      <c r="J33086" s="18"/>
      <c r="N33086" s="24"/>
      <c r="Q33086" s="24"/>
      <c r="T33086" s="24"/>
      <c r="W33086" s="24"/>
      <c r="Z33086" s="24"/>
      <c r="AC33086" s="24"/>
      <c r="AI33086" s="24"/>
      <c r="AL33086" s="24"/>
      <c r="AO33086" s="24"/>
      <c r="AR33086" s="24"/>
      <c r="AU33086" s="24"/>
    </row>
    <row r="33087">
      <c r="J33087" s="18"/>
      <c r="N33087" s="24"/>
      <c r="Q33087" s="24"/>
      <c r="T33087" s="24"/>
      <c r="W33087" s="24"/>
      <c r="Z33087" s="24"/>
      <c r="AC33087" s="24"/>
      <c r="AI33087" s="24"/>
      <c r="AL33087" s="24"/>
      <c r="AO33087" s="24"/>
      <c r="AR33087" s="24"/>
      <c r="AU33087" s="24"/>
    </row>
    <row r="33088">
      <c r="J33088" s="18"/>
      <c r="N33088" s="24"/>
      <c r="Q33088" s="24"/>
      <c r="T33088" s="24"/>
      <c r="W33088" s="24"/>
      <c r="Z33088" s="24"/>
      <c r="AC33088" s="24"/>
      <c r="AI33088" s="24"/>
      <c r="AL33088" s="24"/>
      <c r="AO33088" s="24"/>
      <c r="AR33088" s="24"/>
      <c r="AU33088" s="24"/>
    </row>
    <row r="33089">
      <c r="J33089" s="18"/>
      <c r="N33089" s="24"/>
      <c r="Q33089" s="24"/>
      <c r="T33089" s="24"/>
      <c r="W33089" s="24"/>
      <c r="Z33089" s="24"/>
      <c r="AC33089" s="24"/>
      <c r="AI33089" s="24"/>
      <c r="AL33089" s="24"/>
      <c r="AO33089" s="24"/>
      <c r="AR33089" s="24"/>
      <c r="AU33089" s="24"/>
    </row>
    <row r="33090">
      <c r="J33090" s="18"/>
      <c r="N33090" s="24"/>
      <c r="Q33090" s="24"/>
      <c r="T33090" s="24"/>
      <c r="W33090" s="24"/>
      <c r="Z33090" s="24"/>
      <c r="AC33090" s="24"/>
      <c r="AI33090" s="24"/>
      <c r="AL33090" s="24"/>
      <c r="AO33090" s="24"/>
      <c r="AR33090" s="24"/>
      <c r="AU33090" s="24"/>
    </row>
    <row r="33091">
      <c r="J33091" s="18"/>
      <c r="N33091" s="24"/>
      <c r="Q33091" s="24"/>
      <c r="T33091" s="24"/>
      <c r="W33091" s="24"/>
      <c r="Z33091" s="24"/>
      <c r="AC33091" s="24"/>
      <c r="AI33091" s="24"/>
      <c r="AL33091" s="24"/>
      <c r="AO33091" s="24"/>
      <c r="AR33091" s="24"/>
      <c r="AU33091" s="24"/>
    </row>
    <row r="33092">
      <c r="J33092" s="18"/>
      <c r="N33092" s="24"/>
      <c r="Q33092" s="24"/>
      <c r="T33092" s="24"/>
      <c r="W33092" s="24"/>
      <c r="Z33092" s="24"/>
      <c r="AC33092" s="24"/>
      <c r="AI33092" s="24"/>
      <c r="AL33092" s="24"/>
      <c r="AO33092" s="24"/>
      <c r="AR33092" s="24"/>
      <c r="AU33092" s="24"/>
    </row>
    <row r="33093">
      <c r="J33093" s="18"/>
      <c r="N33093" s="24"/>
      <c r="Q33093" s="24"/>
      <c r="T33093" s="24"/>
      <c r="W33093" s="24"/>
      <c r="Z33093" s="24"/>
      <c r="AC33093" s="24"/>
      <c r="AI33093" s="24"/>
      <c r="AL33093" s="24"/>
      <c r="AO33093" s="24"/>
      <c r="AR33093" s="24"/>
      <c r="AU33093" s="24"/>
    </row>
    <row r="33094">
      <c r="J33094" s="18"/>
      <c r="N33094" s="24"/>
      <c r="Q33094" s="24"/>
      <c r="T33094" s="24"/>
      <c r="W33094" s="24"/>
      <c r="Z33094" s="24"/>
      <c r="AC33094" s="24"/>
      <c r="AI33094" s="24"/>
      <c r="AL33094" s="24"/>
      <c r="AO33094" s="24"/>
      <c r="AR33094" s="24"/>
      <c r="AU33094" s="24"/>
    </row>
    <row r="33095">
      <c r="J33095" s="18"/>
      <c r="N33095" s="24"/>
      <c r="Q33095" s="24"/>
      <c r="T33095" s="24"/>
      <c r="W33095" s="24"/>
      <c r="Z33095" s="24"/>
      <c r="AC33095" s="24"/>
      <c r="AI33095" s="24"/>
      <c r="AL33095" s="24"/>
      <c r="AO33095" s="24"/>
      <c r="AR33095" s="24"/>
      <c r="AU33095" s="24"/>
    </row>
    <row r="33096">
      <c r="J33096" s="18"/>
      <c r="N33096" s="24"/>
      <c r="Q33096" s="24"/>
      <c r="T33096" s="24"/>
      <c r="W33096" s="24"/>
      <c r="Z33096" s="24"/>
      <c r="AC33096" s="24"/>
      <c r="AI33096" s="24"/>
      <c r="AL33096" s="24"/>
      <c r="AO33096" s="24"/>
      <c r="AR33096" s="24"/>
      <c r="AU33096" s="24"/>
    </row>
    <row r="33097">
      <c r="J33097" s="18"/>
      <c r="N33097" s="24"/>
      <c r="Q33097" s="24"/>
      <c r="T33097" s="24"/>
      <c r="W33097" s="24"/>
      <c r="Z33097" s="24"/>
      <c r="AC33097" s="24"/>
      <c r="AI33097" s="24"/>
      <c r="AL33097" s="24"/>
      <c r="AO33097" s="24"/>
      <c r="AR33097" s="24"/>
      <c r="AU33097" s="24"/>
    </row>
    <row r="33098">
      <c r="J33098" s="18"/>
      <c r="N33098" s="24"/>
      <c r="Q33098" s="24"/>
      <c r="T33098" s="24"/>
      <c r="W33098" s="24"/>
      <c r="Z33098" s="24"/>
      <c r="AC33098" s="24"/>
      <c r="AI33098" s="24"/>
      <c r="AL33098" s="24"/>
      <c r="AO33098" s="24"/>
      <c r="AR33098" s="24"/>
      <c r="AU33098" s="24"/>
    </row>
    <row r="33099">
      <c r="J33099" s="18"/>
      <c r="N33099" s="24"/>
      <c r="Q33099" s="24"/>
      <c r="T33099" s="24"/>
      <c r="W33099" s="24"/>
      <c r="Z33099" s="24"/>
      <c r="AC33099" s="24"/>
      <c r="AI33099" s="24"/>
      <c r="AL33099" s="24"/>
      <c r="AO33099" s="24"/>
      <c r="AR33099" s="24"/>
      <c r="AU33099" s="24"/>
    </row>
    <row r="33100">
      <c r="J33100" s="18"/>
      <c r="N33100" s="24"/>
      <c r="Q33100" s="24"/>
      <c r="T33100" s="24"/>
      <c r="W33100" s="24"/>
      <c r="Z33100" s="24"/>
      <c r="AC33100" s="24"/>
      <c r="AI33100" s="24"/>
      <c r="AL33100" s="24"/>
      <c r="AO33100" s="24"/>
      <c r="AR33100" s="24"/>
      <c r="AU33100" s="24"/>
    </row>
    <row r="33101">
      <c r="J33101" s="18"/>
      <c r="N33101" s="24"/>
      <c r="Q33101" s="24"/>
      <c r="T33101" s="24"/>
      <c r="W33101" s="24"/>
      <c r="Z33101" s="24"/>
      <c r="AC33101" s="24"/>
      <c r="AI33101" s="24"/>
      <c r="AL33101" s="24"/>
      <c r="AO33101" s="24"/>
      <c r="AR33101" s="24"/>
      <c r="AU33101" s="24"/>
    </row>
    <row r="33102">
      <c r="J33102" s="18"/>
      <c r="N33102" s="24"/>
      <c r="Q33102" s="24"/>
      <c r="T33102" s="24"/>
      <c r="W33102" s="24"/>
      <c r="Z33102" s="24"/>
      <c r="AC33102" s="24"/>
      <c r="AI33102" s="24"/>
      <c r="AL33102" s="24"/>
      <c r="AO33102" s="24"/>
      <c r="AR33102" s="24"/>
      <c r="AU33102" s="24"/>
    </row>
    <row r="33103">
      <c r="J33103" s="18"/>
      <c r="N33103" s="24"/>
      <c r="Q33103" s="24"/>
      <c r="T33103" s="24"/>
      <c r="W33103" s="24"/>
      <c r="Z33103" s="24"/>
      <c r="AC33103" s="24"/>
      <c r="AI33103" s="24"/>
      <c r="AL33103" s="24"/>
      <c r="AO33103" s="24"/>
      <c r="AR33103" s="24"/>
      <c r="AU33103" s="24"/>
    </row>
    <row r="33104">
      <c r="J33104" s="18"/>
      <c r="N33104" s="24"/>
      <c r="Q33104" s="24"/>
      <c r="T33104" s="24"/>
      <c r="W33104" s="24"/>
      <c r="Z33104" s="24"/>
      <c r="AC33104" s="24"/>
      <c r="AI33104" s="24"/>
      <c r="AL33104" s="24"/>
      <c r="AO33104" s="24"/>
      <c r="AR33104" s="24"/>
      <c r="AU33104" s="24"/>
    </row>
    <row r="33105">
      <c r="J33105" s="18"/>
      <c r="N33105" s="24"/>
      <c r="Q33105" s="24"/>
      <c r="T33105" s="24"/>
      <c r="W33105" s="24"/>
      <c r="Z33105" s="24"/>
      <c r="AC33105" s="24"/>
      <c r="AI33105" s="24"/>
      <c r="AL33105" s="24"/>
      <c r="AO33105" s="24"/>
      <c r="AR33105" s="24"/>
      <c r="AU33105" s="24"/>
    </row>
    <row r="33106">
      <c r="J33106" s="18"/>
      <c r="N33106" s="24"/>
      <c r="Q33106" s="24"/>
      <c r="T33106" s="24"/>
      <c r="W33106" s="24"/>
      <c r="Z33106" s="24"/>
      <c r="AC33106" s="24"/>
      <c r="AI33106" s="24"/>
      <c r="AL33106" s="24"/>
      <c r="AO33106" s="24"/>
      <c r="AR33106" s="24"/>
      <c r="AU33106" s="24"/>
    </row>
    <row r="33107">
      <c r="J33107" s="18"/>
      <c r="N33107" s="24"/>
      <c r="Q33107" s="24"/>
      <c r="T33107" s="24"/>
      <c r="W33107" s="24"/>
      <c r="Z33107" s="24"/>
      <c r="AC33107" s="24"/>
      <c r="AI33107" s="24"/>
      <c r="AL33107" s="24"/>
      <c r="AO33107" s="24"/>
      <c r="AR33107" s="24"/>
      <c r="AU33107" s="24"/>
    </row>
    <row r="33108">
      <c r="J33108" s="18"/>
      <c r="N33108" s="24"/>
      <c r="Q33108" s="24"/>
      <c r="T33108" s="24"/>
      <c r="W33108" s="24"/>
      <c r="Z33108" s="24"/>
      <c r="AC33108" s="24"/>
      <c r="AI33108" s="24"/>
      <c r="AL33108" s="24"/>
      <c r="AO33108" s="24"/>
      <c r="AR33108" s="24"/>
      <c r="AU33108" s="24"/>
    </row>
    <row r="33109">
      <c r="J33109" s="18"/>
      <c r="N33109" s="24"/>
      <c r="Q33109" s="24"/>
      <c r="T33109" s="24"/>
      <c r="W33109" s="24"/>
      <c r="Z33109" s="24"/>
      <c r="AC33109" s="24"/>
      <c r="AI33109" s="24"/>
      <c r="AL33109" s="24"/>
      <c r="AO33109" s="24"/>
      <c r="AR33109" s="24"/>
      <c r="AU33109" s="24"/>
    </row>
    <row r="33110">
      <c r="J33110" s="18"/>
      <c r="N33110" s="24"/>
      <c r="Q33110" s="24"/>
      <c r="T33110" s="24"/>
      <c r="W33110" s="24"/>
      <c r="Z33110" s="24"/>
      <c r="AC33110" s="24"/>
      <c r="AI33110" s="24"/>
      <c r="AL33110" s="24"/>
      <c r="AO33110" s="24"/>
      <c r="AR33110" s="24"/>
      <c r="AU33110" s="24"/>
    </row>
    <row r="33111">
      <c r="J33111" s="18"/>
      <c r="N33111" s="24"/>
      <c r="Q33111" s="24"/>
      <c r="T33111" s="24"/>
      <c r="W33111" s="24"/>
      <c r="Z33111" s="24"/>
      <c r="AC33111" s="24"/>
      <c r="AI33111" s="24"/>
      <c r="AL33111" s="24"/>
      <c r="AO33111" s="24"/>
      <c r="AR33111" s="24"/>
      <c r="AU33111" s="24"/>
    </row>
    <row r="33112">
      <c r="J33112" s="18"/>
      <c r="N33112" s="24"/>
      <c r="Q33112" s="24"/>
      <c r="T33112" s="24"/>
      <c r="W33112" s="24"/>
      <c r="Z33112" s="24"/>
      <c r="AC33112" s="24"/>
      <c r="AI33112" s="24"/>
      <c r="AL33112" s="24"/>
      <c r="AO33112" s="24"/>
      <c r="AR33112" s="24"/>
      <c r="AU33112" s="24"/>
    </row>
    <row r="33113">
      <c r="J33113" s="18"/>
      <c r="N33113" s="24"/>
      <c r="Q33113" s="24"/>
      <c r="T33113" s="24"/>
      <c r="W33113" s="24"/>
      <c r="Z33113" s="24"/>
      <c r="AC33113" s="24"/>
      <c r="AI33113" s="24"/>
      <c r="AL33113" s="24"/>
      <c r="AO33113" s="24"/>
      <c r="AR33113" s="24"/>
      <c r="AU33113" s="24"/>
    </row>
    <row r="33114">
      <c r="J33114" s="18"/>
      <c r="N33114" s="24"/>
      <c r="Q33114" s="24"/>
      <c r="T33114" s="24"/>
      <c r="W33114" s="24"/>
      <c r="Z33114" s="24"/>
      <c r="AC33114" s="24"/>
      <c r="AI33114" s="24"/>
      <c r="AL33114" s="24"/>
      <c r="AO33114" s="24"/>
      <c r="AR33114" s="24"/>
      <c r="AU33114" s="24"/>
    </row>
    <row r="33115">
      <c r="J33115" s="18"/>
      <c r="N33115" s="24"/>
      <c r="Q33115" s="24"/>
      <c r="T33115" s="24"/>
      <c r="W33115" s="24"/>
      <c r="Z33115" s="24"/>
      <c r="AC33115" s="24"/>
      <c r="AI33115" s="24"/>
      <c r="AL33115" s="24"/>
      <c r="AO33115" s="24"/>
      <c r="AR33115" s="24"/>
      <c r="AU33115" s="24"/>
    </row>
    <row r="33116">
      <c r="J33116" s="18"/>
      <c r="N33116" s="24"/>
      <c r="Q33116" s="24"/>
      <c r="T33116" s="24"/>
      <c r="W33116" s="24"/>
      <c r="Z33116" s="24"/>
      <c r="AC33116" s="24"/>
      <c r="AI33116" s="24"/>
      <c r="AL33116" s="24"/>
      <c r="AO33116" s="24"/>
      <c r="AR33116" s="24"/>
      <c r="AU33116" s="24"/>
    </row>
    <row r="33117">
      <c r="J33117" s="18"/>
      <c r="N33117" s="24"/>
      <c r="Q33117" s="24"/>
      <c r="T33117" s="24"/>
      <c r="W33117" s="24"/>
      <c r="Z33117" s="24"/>
      <c r="AC33117" s="24"/>
      <c r="AI33117" s="24"/>
      <c r="AL33117" s="24"/>
      <c r="AO33117" s="24"/>
      <c r="AR33117" s="24"/>
      <c r="AU33117" s="24"/>
    </row>
    <row r="33118">
      <c r="J33118" s="18"/>
      <c r="N33118" s="24"/>
      <c r="Q33118" s="24"/>
      <c r="T33118" s="24"/>
      <c r="W33118" s="24"/>
      <c r="Z33118" s="24"/>
      <c r="AC33118" s="24"/>
      <c r="AI33118" s="24"/>
      <c r="AL33118" s="24"/>
      <c r="AO33118" s="24"/>
      <c r="AR33118" s="24"/>
      <c r="AU33118" s="24"/>
    </row>
    <row r="33119">
      <c r="J33119" s="18"/>
      <c r="N33119" s="24"/>
      <c r="Q33119" s="24"/>
      <c r="T33119" s="24"/>
      <c r="W33119" s="24"/>
      <c r="Z33119" s="24"/>
      <c r="AC33119" s="24"/>
      <c r="AI33119" s="24"/>
      <c r="AL33119" s="24"/>
      <c r="AO33119" s="24"/>
      <c r="AR33119" s="24"/>
      <c r="AU33119" s="24"/>
    </row>
    <row r="33120">
      <c r="J33120" s="18"/>
      <c r="N33120" s="24"/>
      <c r="Q33120" s="24"/>
      <c r="T33120" s="24"/>
      <c r="W33120" s="24"/>
      <c r="Z33120" s="24"/>
      <c r="AC33120" s="24"/>
      <c r="AI33120" s="24"/>
      <c r="AL33120" s="24"/>
      <c r="AO33120" s="24"/>
      <c r="AR33120" s="24"/>
      <c r="AU33120" s="24"/>
    </row>
    <row r="33121">
      <c r="J33121" s="18"/>
      <c r="N33121" s="24"/>
      <c r="Q33121" s="24"/>
      <c r="T33121" s="24"/>
      <c r="W33121" s="24"/>
      <c r="Z33121" s="24"/>
      <c r="AC33121" s="24"/>
      <c r="AI33121" s="24"/>
      <c r="AL33121" s="24"/>
      <c r="AO33121" s="24"/>
      <c r="AR33121" s="24"/>
      <c r="AU33121" s="24"/>
    </row>
    <row r="33122">
      <c r="J33122" s="18"/>
      <c r="N33122" s="24"/>
      <c r="Q33122" s="24"/>
      <c r="T33122" s="24"/>
      <c r="W33122" s="24"/>
      <c r="Z33122" s="24"/>
      <c r="AC33122" s="24"/>
      <c r="AI33122" s="24"/>
      <c r="AL33122" s="24"/>
      <c r="AO33122" s="24"/>
      <c r="AR33122" s="24"/>
      <c r="AU33122" s="24"/>
    </row>
    <row r="33123">
      <c r="J33123" s="18"/>
      <c r="N33123" s="24"/>
      <c r="Q33123" s="24"/>
      <c r="T33123" s="24"/>
      <c r="W33123" s="24"/>
      <c r="Z33123" s="24"/>
      <c r="AC33123" s="24"/>
      <c r="AI33123" s="24"/>
      <c r="AL33123" s="24"/>
      <c r="AO33123" s="24"/>
      <c r="AR33123" s="24"/>
      <c r="AU33123" s="24"/>
    </row>
    <row r="33124">
      <c r="J33124" s="18"/>
      <c r="N33124" s="24"/>
      <c r="Q33124" s="24"/>
      <c r="T33124" s="24"/>
      <c r="W33124" s="24"/>
      <c r="Z33124" s="24"/>
      <c r="AC33124" s="24"/>
      <c r="AI33124" s="24"/>
      <c r="AL33124" s="24"/>
      <c r="AO33124" s="24"/>
      <c r="AR33124" s="24"/>
      <c r="AU33124" s="24"/>
    </row>
    <row r="33125">
      <c r="J33125" s="18"/>
      <c r="N33125" s="24"/>
      <c r="Q33125" s="24"/>
      <c r="T33125" s="24"/>
      <c r="W33125" s="24"/>
      <c r="Z33125" s="24"/>
      <c r="AC33125" s="24"/>
      <c r="AI33125" s="24"/>
      <c r="AL33125" s="24"/>
      <c r="AO33125" s="24"/>
      <c r="AR33125" s="24"/>
      <c r="AU33125" s="24"/>
    </row>
    <row r="33126">
      <c r="J33126" s="18"/>
      <c r="N33126" s="24"/>
      <c r="Q33126" s="24"/>
      <c r="T33126" s="24"/>
      <c r="W33126" s="24"/>
      <c r="Z33126" s="24"/>
      <c r="AC33126" s="24"/>
      <c r="AI33126" s="24"/>
      <c r="AL33126" s="24"/>
      <c r="AO33126" s="24"/>
      <c r="AR33126" s="24"/>
      <c r="AU33126" s="24"/>
    </row>
    <row r="33127">
      <c r="J33127" s="18"/>
      <c r="N33127" s="24"/>
      <c r="Q33127" s="24"/>
      <c r="T33127" s="24"/>
      <c r="W33127" s="24"/>
      <c r="Z33127" s="24"/>
      <c r="AC33127" s="24"/>
      <c r="AI33127" s="24"/>
      <c r="AL33127" s="24"/>
      <c r="AO33127" s="24"/>
      <c r="AR33127" s="24"/>
      <c r="AU33127" s="24"/>
    </row>
    <row r="33128">
      <c r="J33128" s="18"/>
      <c r="N33128" s="24"/>
      <c r="Q33128" s="24"/>
      <c r="T33128" s="24"/>
      <c r="W33128" s="24"/>
      <c r="Z33128" s="24"/>
      <c r="AC33128" s="24"/>
      <c r="AI33128" s="24"/>
      <c r="AL33128" s="24"/>
      <c r="AO33128" s="24"/>
      <c r="AR33128" s="24"/>
      <c r="AU33128" s="24"/>
    </row>
    <row r="33129">
      <c r="J33129" s="18"/>
      <c r="N33129" s="24"/>
      <c r="Q33129" s="24"/>
      <c r="T33129" s="24"/>
      <c r="W33129" s="24"/>
      <c r="Z33129" s="24"/>
      <c r="AC33129" s="24"/>
      <c r="AI33129" s="24"/>
      <c r="AL33129" s="24"/>
      <c r="AO33129" s="24"/>
      <c r="AR33129" s="24"/>
      <c r="AU33129" s="24"/>
    </row>
    <row r="33130">
      <c r="J33130" s="18"/>
      <c r="N33130" s="24"/>
      <c r="Q33130" s="24"/>
      <c r="T33130" s="24"/>
      <c r="W33130" s="24"/>
      <c r="Z33130" s="24"/>
      <c r="AC33130" s="24"/>
      <c r="AI33130" s="24"/>
      <c r="AL33130" s="24"/>
      <c r="AO33130" s="24"/>
      <c r="AR33130" s="24"/>
      <c r="AU33130" s="24"/>
    </row>
    <row r="33131">
      <c r="J33131" s="18"/>
      <c r="N33131" s="24"/>
      <c r="Q33131" s="24"/>
      <c r="T33131" s="24"/>
      <c r="W33131" s="24"/>
      <c r="Z33131" s="24"/>
      <c r="AC33131" s="24"/>
      <c r="AI33131" s="24"/>
      <c r="AL33131" s="24"/>
      <c r="AO33131" s="24"/>
      <c r="AR33131" s="24"/>
      <c r="AU33131" s="24"/>
    </row>
    <row r="33132">
      <c r="J33132" s="18"/>
      <c r="N33132" s="24"/>
      <c r="Q33132" s="24"/>
      <c r="T33132" s="24"/>
      <c r="W33132" s="24"/>
      <c r="Z33132" s="24"/>
      <c r="AC33132" s="24"/>
      <c r="AI33132" s="24"/>
      <c r="AL33132" s="24"/>
      <c r="AO33132" s="24"/>
      <c r="AR33132" s="24"/>
      <c r="AU33132" s="24"/>
    </row>
    <row r="33133">
      <c r="J33133" s="18"/>
      <c r="N33133" s="24"/>
      <c r="Q33133" s="24"/>
      <c r="T33133" s="24"/>
      <c r="W33133" s="24"/>
      <c r="Z33133" s="24"/>
      <c r="AC33133" s="24"/>
      <c r="AI33133" s="24"/>
      <c r="AL33133" s="24"/>
      <c r="AO33133" s="24"/>
      <c r="AR33133" s="24"/>
      <c r="AU33133" s="24"/>
    </row>
    <row r="33134">
      <c r="J33134" s="18"/>
      <c r="N33134" s="24"/>
      <c r="Q33134" s="24"/>
      <c r="T33134" s="24"/>
      <c r="W33134" s="24"/>
      <c r="Z33134" s="24"/>
      <c r="AC33134" s="24"/>
      <c r="AI33134" s="24"/>
      <c r="AL33134" s="24"/>
      <c r="AO33134" s="24"/>
      <c r="AR33134" s="24"/>
      <c r="AU33134" s="24"/>
    </row>
    <row r="33135">
      <c r="J33135" s="18"/>
      <c r="N33135" s="24"/>
      <c r="Q33135" s="24"/>
      <c r="T33135" s="24"/>
      <c r="W33135" s="24"/>
      <c r="Z33135" s="24"/>
      <c r="AC33135" s="24"/>
      <c r="AI33135" s="24"/>
      <c r="AL33135" s="24"/>
      <c r="AO33135" s="24"/>
      <c r="AR33135" s="24"/>
      <c r="AU33135" s="24"/>
    </row>
    <row r="33136">
      <c r="J33136" s="18"/>
      <c r="N33136" s="24"/>
      <c r="Q33136" s="24"/>
      <c r="T33136" s="24"/>
      <c r="W33136" s="24"/>
      <c r="Z33136" s="24"/>
      <c r="AC33136" s="24"/>
      <c r="AI33136" s="24"/>
      <c r="AL33136" s="24"/>
      <c r="AO33136" s="24"/>
      <c r="AR33136" s="24"/>
      <c r="AU33136" s="24"/>
    </row>
    <row r="33137">
      <c r="J33137" s="18"/>
      <c r="N33137" s="24"/>
      <c r="Q33137" s="24"/>
      <c r="T33137" s="24"/>
      <c r="W33137" s="24"/>
      <c r="Z33137" s="24"/>
      <c r="AC33137" s="24"/>
      <c r="AI33137" s="24"/>
      <c r="AL33137" s="24"/>
      <c r="AO33137" s="24"/>
      <c r="AR33137" s="24"/>
      <c r="AU33137" s="24"/>
    </row>
    <row r="33138">
      <c r="J33138" s="18"/>
      <c r="N33138" s="24"/>
      <c r="Q33138" s="24"/>
      <c r="T33138" s="24"/>
      <c r="W33138" s="24"/>
      <c r="Z33138" s="24"/>
      <c r="AC33138" s="24"/>
      <c r="AI33138" s="24"/>
      <c r="AL33138" s="24"/>
      <c r="AO33138" s="24"/>
      <c r="AR33138" s="24"/>
      <c r="AU33138" s="24"/>
    </row>
    <row r="33139">
      <c r="J33139" s="18"/>
      <c r="N33139" s="24"/>
      <c r="Q33139" s="24"/>
      <c r="T33139" s="24"/>
      <c r="W33139" s="24"/>
      <c r="Z33139" s="24"/>
      <c r="AC33139" s="24"/>
      <c r="AI33139" s="24"/>
      <c r="AL33139" s="24"/>
      <c r="AO33139" s="24"/>
      <c r="AR33139" s="24"/>
      <c r="AU33139" s="24"/>
    </row>
    <row r="33140">
      <c r="J33140" s="18"/>
      <c r="N33140" s="24"/>
      <c r="Q33140" s="24"/>
      <c r="T33140" s="24"/>
      <c r="W33140" s="24"/>
      <c r="Z33140" s="24"/>
      <c r="AC33140" s="24"/>
      <c r="AI33140" s="24"/>
      <c r="AL33140" s="24"/>
      <c r="AO33140" s="24"/>
      <c r="AR33140" s="24"/>
      <c r="AU33140" s="24"/>
    </row>
    <row r="33141">
      <c r="J33141" s="18"/>
      <c r="N33141" s="24"/>
      <c r="Q33141" s="24"/>
      <c r="T33141" s="24"/>
      <c r="W33141" s="24"/>
      <c r="Z33141" s="24"/>
      <c r="AC33141" s="24"/>
      <c r="AI33141" s="24"/>
      <c r="AL33141" s="24"/>
      <c r="AO33141" s="24"/>
      <c r="AR33141" s="24"/>
      <c r="AU33141" s="24"/>
    </row>
    <row r="33142">
      <c r="J33142" s="18"/>
      <c r="N33142" s="24"/>
      <c r="Q33142" s="24"/>
      <c r="T33142" s="24"/>
      <c r="W33142" s="24"/>
      <c r="Z33142" s="24"/>
      <c r="AC33142" s="24"/>
      <c r="AI33142" s="24"/>
      <c r="AL33142" s="24"/>
      <c r="AO33142" s="24"/>
      <c r="AR33142" s="24"/>
      <c r="AU33142" s="24"/>
    </row>
    <row r="33143">
      <c r="J33143" s="18"/>
      <c r="N33143" s="24"/>
      <c r="Q33143" s="24"/>
      <c r="T33143" s="24"/>
      <c r="W33143" s="24"/>
      <c r="Z33143" s="24"/>
      <c r="AC33143" s="24"/>
      <c r="AI33143" s="24"/>
      <c r="AL33143" s="24"/>
      <c r="AO33143" s="24"/>
      <c r="AR33143" s="24"/>
      <c r="AU33143" s="24"/>
    </row>
    <row r="33144">
      <c r="J33144" s="18"/>
      <c r="N33144" s="24"/>
      <c r="Q33144" s="24"/>
      <c r="T33144" s="24"/>
      <c r="W33144" s="24"/>
      <c r="Z33144" s="24"/>
      <c r="AC33144" s="24"/>
      <c r="AI33144" s="24"/>
      <c r="AL33144" s="24"/>
      <c r="AO33144" s="24"/>
      <c r="AR33144" s="24"/>
      <c r="AU33144" s="24"/>
    </row>
    <row r="33145">
      <c r="J33145" s="18"/>
      <c r="N33145" s="24"/>
      <c r="Q33145" s="24"/>
      <c r="T33145" s="24"/>
      <c r="W33145" s="24"/>
      <c r="Z33145" s="24"/>
      <c r="AC33145" s="24"/>
      <c r="AI33145" s="24"/>
      <c r="AL33145" s="24"/>
      <c r="AO33145" s="24"/>
      <c r="AR33145" s="24"/>
      <c r="AU33145" s="24"/>
    </row>
    <row r="33146">
      <c r="J33146" s="18"/>
      <c r="N33146" s="24"/>
      <c r="Q33146" s="24"/>
      <c r="T33146" s="24"/>
      <c r="W33146" s="24"/>
      <c r="Z33146" s="24"/>
      <c r="AC33146" s="24"/>
      <c r="AI33146" s="24"/>
      <c r="AL33146" s="24"/>
      <c r="AO33146" s="24"/>
      <c r="AR33146" s="24"/>
      <c r="AU33146" s="24"/>
    </row>
    <row r="33147">
      <c r="J33147" s="18"/>
      <c r="N33147" s="24"/>
      <c r="Q33147" s="24"/>
      <c r="T33147" s="24"/>
      <c r="W33147" s="24"/>
      <c r="Z33147" s="24"/>
      <c r="AC33147" s="24"/>
      <c r="AI33147" s="24"/>
      <c r="AL33147" s="24"/>
      <c r="AO33147" s="24"/>
      <c r="AR33147" s="24"/>
      <c r="AU33147" s="24"/>
    </row>
    <row r="33148">
      <c r="J33148" s="18"/>
      <c r="N33148" s="24"/>
      <c r="Q33148" s="24"/>
      <c r="T33148" s="24"/>
      <c r="W33148" s="24"/>
      <c r="Z33148" s="24"/>
      <c r="AC33148" s="24"/>
      <c r="AI33148" s="24"/>
      <c r="AL33148" s="24"/>
      <c r="AO33148" s="24"/>
      <c r="AR33148" s="24"/>
      <c r="AU33148" s="24"/>
    </row>
    <row r="33149">
      <c r="J33149" s="18"/>
      <c r="N33149" s="24"/>
      <c r="Q33149" s="24"/>
      <c r="T33149" s="24"/>
      <c r="W33149" s="24"/>
      <c r="Z33149" s="24"/>
      <c r="AC33149" s="24"/>
      <c r="AI33149" s="24"/>
      <c r="AL33149" s="24"/>
      <c r="AO33149" s="24"/>
      <c r="AR33149" s="24"/>
      <c r="AU33149" s="24"/>
    </row>
    <row r="33150">
      <c r="J33150" s="18"/>
      <c r="N33150" s="24"/>
      <c r="Q33150" s="24"/>
      <c r="T33150" s="24"/>
      <c r="W33150" s="24"/>
      <c r="Z33150" s="24"/>
      <c r="AC33150" s="24"/>
      <c r="AI33150" s="24"/>
      <c r="AL33150" s="24"/>
      <c r="AO33150" s="24"/>
      <c r="AR33150" s="24"/>
      <c r="AU33150" s="24"/>
    </row>
    <row r="33151">
      <c r="J33151" s="18"/>
      <c r="N33151" s="24"/>
      <c r="Q33151" s="24"/>
      <c r="T33151" s="24"/>
      <c r="W33151" s="24"/>
      <c r="Z33151" s="24"/>
      <c r="AC33151" s="24"/>
      <c r="AI33151" s="24"/>
      <c r="AL33151" s="24"/>
      <c r="AO33151" s="24"/>
      <c r="AR33151" s="24"/>
      <c r="AU33151" s="24"/>
    </row>
    <row r="33152">
      <c r="J33152" s="18"/>
      <c r="N33152" s="24"/>
      <c r="Q33152" s="24"/>
      <c r="T33152" s="24"/>
      <c r="W33152" s="24"/>
      <c r="Z33152" s="24"/>
      <c r="AC33152" s="24"/>
      <c r="AI33152" s="24"/>
      <c r="AL33152" s="24"/>
      <c r="AO33152" s="24"/>
      <c r="AR33152" s="24"/>
      <c r="AU33152" s="24"/>
    </row>
    <row r="33153">
      <c r="J33153" s="18"/>
      <c r="N33153" s="24"/>
      <c r="Q33153" s="24"/>
      <c r="T33153" s="24"/>
      <c r="W33153" s="24"/>
      <c r="Z33153" s="24"/>
      <c r="AC33153" s="24"/>
      <c r="AI33153" s="24"/>
      <c r="AL33153" s="24"/>
      <c r="AO33153" s="24"/>
      <c r="AR33153" s="24"/>
      <c r="AU33153" s="24"/>
    </row>
    <row r="33154">
      <c r="J33154" s="18"/>
      <c r="N33154" s="24"/>
      <c r="Q33154" s="24"/>
      <c r="T33154" s="24"/>
      <c r="W33154" s="24"/>
      <c r="Z33154" s="24"/>
      <c r="AC33154" s="24"/>
      <c r="AI33154" s="24"/>
      <c r="AL33154" s="24"/>
      <c r="AO33154" s="24"/>
      <c r="AR33154" s="24"/>
      <c r="AU33154" s="24"/>
    </row>
    <row r="33155">
      <c r="J33155" s="18"/>
      <c r="N33155" s="24"/>
      <c r="Q33155" s="24"/>
      <c r="T33155" s="24"/>
      <c r="W33155" s="24"/>
      <c r="Z33155" s="24"/>
      <c r="AC33155" s="24"/>
      <c r="AI33155" s="24"/>
      <c r="AL33155" s="24"/>
      <c r="AO33155" s="24"/>
      <c r="AR33155" s="24"/>
      <c r="AU33155" s="24"/>
    </row>
    <row r="33156">
      <c r="J33156" s="18"/>
      <c r="N33156" s="24"/>
      <c r="Q33156" s="24"/>
      <c r="T33156" s="24"/>
      <c r="W33156" s="24"/>
      <c r="Z33156" s="24"/>
      <c r="AC33156" s="24"/>
      <c r="AI33156" s="24"/>
      <c r="AL33156" s="24"/>
      <c r="AO33156" s="24"/>
      <c r="AR33156" s="24"/>
      <c r="AU33156" s="24"/>
    </row>
    <row r="33157">
      <c r="J33157" s="18"/>
      <c r="N33157" s="24"/>
      <c r="Q33157" s="24"/>
      <c r="T33157" s="24"/>
      <c r="W33157" s="24"/>
      <c r="Z33157" s="24"/>
      <c r="AC33157" s="24"/>
      <c r="AI33157" s="24"/>
      <c r="AL33157" s="24"/>
      <c r="AO33157" s="24"/>
      <c r="AR33157" s="24"/>
      <c r="AU33157" s="24"/>
    </row>
    <row r="33158">
      <c r="J33158" s="18"/>
      <c r="N33158" s="24"/>
      <c r="Q33158" s="24"/>
      <c r="T33158" s="24"/>
      <c r="W33158" s="24"/>
      <c r="Z33158" s="24"/>
      <c r="AC33158" s="24"/>
      <c r="AI33158" s="24"/>
      <c r="AL33158" s="24"/>
      <c r="AO33158" s="24"/>
      <c r="AR33158" s="24"/>
      <c r="AU33158" s="24"/>
    </row>
    <row r="33159">
      <c r="J33159" s="18"/>
      <c r="N33159" s="24"/>
      <c r="Q33159" s="24"/>
      <c r="T33159" s="24"/>
      <c r="W33159" s="24"/>
      <c r="Z33159" s="24"/>
      <c r="AC33159" s="24"/>
      <c r="AI33159" s="24"/>
      <c r="AL33159" s="24"/>
      <c r="AO33159" s="24"/>
      <c r="AR33159" s="24"/>
      <c r="AU33159" s="24"/>
    </row>
    <row r="33160">
      <c r="J33160" s="18"/>
      <c r="N33160" s="24"/>
      <c r="Q33160" s="24"/>
      <c r="T33160" s="24"/>
      <c r="W33160" s="24"/>
      <c r="Z33160" s="24"/>
      <c r="AC33160" s="24"/>
      <c r="AI33160" s="24"/>
      <c r="AL33160" s="24"/>
      <c r="AO33160" s="24"/>
      <c r="AR33160" s="24"/>
      <c r="AU33160" s="24"/>
    </row>
    <row r="33161">
      <c r="J33161" s="18"/>
      <c r="N33161" s="24"/>
      <c r="Q33161" s="24"/>
      <c r="T33161" s="24"/>
      <c r="W33161" s="24"/>
      <c r="Z33161" s="24"/>
      <c r="AC33161" s="24"/>
      <c r="AI33161" s="24"/>
      <c r="AL33161" s="24"/>
      <c r="AO33161" s="24"/>
      <c r="AR33161" s="24"/>
      <c r="AU33161" s="24"/>
    </row>
    <row r="33162">
      <c r="J33162" s="18"/>
      <c r="N33162" s="24"/>
      <c r="Q33162" s="24"/>
      <c r="T33162" s="24"/>
      <c r="W33162" s="24"/>
      <c r="Z33162" s="24"/>
      <c r="AC33162" s="24"/>
      <c r="AI33162" s="24"/>
      <c r="AL33162" s="24"/>
      <c r="AO33162" s="24"/>
      <c r="AR33162" s="24"/>
      <c r="AU33162" s="24"/>
    </row>
    <row r="33163">
      <c r="J33163" s="18"/>
      <c r="N33163" s="24"/>
      <c r="Q33163" s="24"/>
      <c r="T33163" s="24"/>
      <c r="W33163" s="24"/>
      <c r="Z33163" s="24"/>
      <c r="AC33163" s="24"/>
      <c r="AI33163" s="24"/>
      <c r="AL33163" s="24"/>
      <c r="AO33163" s="24"/>
      <c r="AR33163" s="24"/>
      <c r="AU33163" s="24"/>
    </row>
    <row r="33164">
      <c r="J33164" s="18"/>
      <c r="N33164" s="24"/>
      <c r="Q33164" s="24"/>
      <c r="T33164" s="24"/>
      <c r="W33164" s="24"/>
      <c r="Z33164" s="24"/>
      <c r="AC33164" s="24"/>
      <c r="AI33164" s="24"/>
      <c r="AL33164" s="24"/>
      <c r="AO33164" s="24"/>
      <c r="AR33164" s="24"/>
      <c r="AU33164" s="24"/>
    </row>
    <row r="33165">
      <c r="J33165" s="18"/>
      <c r="N33165" s="24"/>
      <c r="Q33165" s="24"/>
      <c r="T33165" s="24"/>
      <c r="W33165" s="24"/>
      <c r="Z33165" s="24"/>
      <c r="AC33165" s="24"/>
      <c r="AI33165" s="24"/>
      <c r="AL33165" s="24"/>
      <c r="AO33165" s="24"/>
      <c r="AR33165" s="24"/>
      <c r="AU33165" s="24"/>
    </row>
    <row r="33166">
      <c r="J33166" s="18"/>
      <c r="N33166" s="24"/>
      <c r="Q33166" s="24"/>
      <c r="T33166" s="24"/>
      <c r="W33166" s="24"/>
      <c r="Z33166" s="24"/>
      <c r="AC33166" s="24"/>
      <c r="AI33166" s="24"/>
      <c r="AL33166" s="24"/>
      <c r="AO33166" s="24"/>
      <c r="AR33166" s="24"/>
      <c r="AU33166" s="24"/>
    </row>
    <row r="33167">
      <c r="J33167" s="18"/>
      <c r="N33167" s="24"/>
      <c r="Q33167" s="24"/>
      <c r="T33167" s="24"/>
      <c r="W33167" s="24"/>
      <c r="Z33167" s="24"/>
      <c r="AC33167" s="24"/>
      <c r="AI33167" s="24"/>
      <c r="AL33167" s="24"/>
      <c r="AO33167" s="24"/>
      <c r="AR33167" s="24"/>
      <c r="AU33167" s="24"/>
    </row>
    <row r="33168">
      <c r="J33168" s="18"/>
      <c r="N33168" s="24"/>
      <c r="Q33168" s="24"/>
      <c r="T33168" s="24"/>
      <c r="W33168" s="24"/>
      <c r="Z33168" s="24"/>
      <c r="AC33168" s="24"/>
      <c r="AI33168" s="24"/>
      <c r="AL33168" s="24"/>
      <c r="AO33168" s="24"/>
      <c r="AR33168" s="24"/>
      <c r="AU33168" s="24"/>
    </row>
    <row r="33169">
      <c r="J33169" s="18"/>
      <c r="N33169" s="24"/>
      <c r="Q33169" s="24"/>
      <c r="T33169" s="24"/>
      <c r="W33169" s="24"/>
      <c r="Z33169" s="24"/>
      <c r="AC33169" s="24"/>
      <c r="AI33169" s="24"/>
      <c r="AL33169" s="24"/>
      <c r="AO33169" s="24"/>
      <c r="AR33169" s="24"/>
      <c r="AU33169" s="24"/>
    </row>
    <row r="33170">
      <c r="J33170" s="18"/>
      <c r="N33170" s="24"/>
      <c r="Q33170" s="24"/>
      <c r="T33170" s="24"/>
      <c r="W33170" s="24"/>
      <c r="Z33170" s="24"/>
      <c r="AC33170" s="24"/>
      <c r="AI33170" s="24"/>
      <c r="AL33170" s="24"/>
      <c r="AO33170" s="24"/>
      <c r="AR33170" s="24"/>
      <c r="AU33170" s="24"/>
    </row>
    <row r="33171">
      <c r="J33171" s="18"/>
      <c r="N33171" s="24"/>
      <c r="Q33171" s="24"/>
      <c r="T33171" s="24"/>
      <c r="W33171" s="24"/>
      <c r="Z33171" s="24"/>
      <c r="AC33171" s="24"/>
      <c r="AI33171" s="24"/>
      <c r="AL33171" s="24"/>
      <c r="AO33171" s="24"/>
      <c r="AR33171" s="24"/>
      <c r="AU33171" s="24"/>
    </row>
    <row r="33172">
      <c r="J33172" s="18"/>
      <c r="N33172" s="24"/>
      <c r="Q33172" s="24"/>
      <c r="T33172" s="24"/>
      <c r="W33172" s="24"/>
      <c r="Z33172" s="24"/>
      <c r="AC33172" s="24"/>
      <c r="AI33172" s="24"/>
      <c r="AL33172" s="24"/>
      <c r="AO33172" s="24"/>
      <c r="AR33172" s="24"/>
      <c r="AU33172" s="24"/>
    </row>
    <row r="33173">
      <c r="J33173" s="18"/>
      <c r="N33173" s="24"/>
      <c r="Q33173" s="24"/>
      <c r="T33173" s="24"/>
      <c r="W33173" s="24"/>
      <c r="Z33173" s="24"/>
      <c r="AC33173" s="24"/>
      <c r="AI33173" s="24"/>
      <c r="AL33173" s="24"/>
      <c r="AO33173" s="24"/>
      <c r="AR33173" s="24"/>
      <c r="AU33173" s="24"/>
    </row>
    <row r="33174">
      <c r="J33174" s="18"/>
      <c r="N33174" s="24"/>
      <c r="Q33174" s="24"/>
      <c r="T33174" s="24"/>
      <c r="W33174" s="24"/>
      <c r="Z33174" s="24"/>
      <c r="AC33174" s="24"/>
      <c r="AI33174" s="24"/>
      <c r="AL33174" s="24"/>
      <c r="AO33174" s="24"/>
      <c r="AR33174" s="24"/>
      <c r="AU33174" s="24"/>
    </row>
    <row r="33175">
      <c r="J33175" s="18"/>
      <c r="N33175" s="24"/>
      <c r="Q33175" s="24"/>
      <c r="T33175" s="24"/>
      <c r="W33175" s="24"/>
      <c r="Z33175" s="24"/>
      <c r="AC33175" s="24"/>
      <c r="AI33175" s="24"/>
      <c r="AL33175" s="24"/>
      <c r="AO33175" s="24"/>
      <c r="AR33175" s="24"/>
      <c r="AU33175" s="24"/>
    </row>
    <row r="33176">
      <c r="J33176" s="18"/>
      <c r="N33176" s="24"/>
      <c r="Q33176" s="24"/>
      <c r="T33176" s="24"/>
      <c r="W33176" s="24"/>
      <c r="Z33176" s="24"/>
      <c r="AC33176" s="24"/>
      <c r="AI33176" s="24"/>
      <c r="AL33176" s="24"/>
      <c r="AO33176" s="24"/>
      <c r="AR33176" s="24"/>
      <c r="AU33176" s="24"/>
    </row>
    <row r="33177">
      <c r="J33177" s="18"/>
      <c r="N33177" s="24"/>
      <c r="Q33177" s="24"/>
      <c r="T33177" s="24"/>
      <c r="W33177" s="24"/>
      <c r="Z33177" s="24"/>
      <c r="AC33177" s="24"/>
      <c r="AI33177" s="24"/>
      <c r="AL33177" s="24"/>
      <c r="AO33177" s="24"/>
      <c r="AR33177" s="24"/>
      <c r="AU33177" s="24"/>
    </row>
    <row r="33178">
      <c r="J33178" s="18"/>
      <c r="N33178" s="24"/>
      <c r="Q33178" s="24"/>
      <c r="T33178" s="24"/>
      <c r="W33178" s="24"/>
      <c r="Z33178" s="24"/>
      <c r="AC33178" s="24"/>
      <c r="AI33178" s="24"/>
      <c r="AL33178" s="24"/>
      <c r="AO33178" s="24"/>
      <c r="AR33178" s="24"/>
      <c r="AU33178" s="24"/>
    </row>
    <row r="33179">
      <c r="J33179" s="18"/>
      <c r="N33179" s="24"/>
      <c r="Q33179" s="24"/>
      <c r="T33179" s="24"/>
      <c r="W33179" s="24"/>
      <c r="Z33179" s="24"/>
      <c r="AC33179" s="24"/>
      <c r="AI33179" s="24"/>
      <c r="AL33179" s="24"/>
      <c r="AO33179" s="24"/>
      <c r="AR33179" s="24"/>
      <c r="AU33179" s="24"/>
    </row>
    <row r="33180">
      <c r="J33180" s="18"/>
      <c r="N33180" s="24"/>
      <c r="Q33180" s="24"/>
      <c r="T33180" s="24"/>
      <c r="W33180" s="24"/>
      <c r="Z33180" s="24"/>
      <c r="AC33180" s="24"/>
      <c r="AI33180" s="24"/>
      <c r="AL33180" s="24"/>
      <c r="AO33180" s="24"/>
      <c r="AR33180" s="24"/>
      <c r="AU33180" s="24"/>
    </row>
    <row r="33181">
      <c r="J33181" s="18"/>
      <c r="N33181" s="24"/>
      <c r="Q33181" s="24"/>
      <c r="T33181" s="24"/>
      <c r="W33181" s="24"/>
      <c r="Z33181" s="24"/>
      <c r="AC33181" s="24"/>
      <c r="AI33181" s="24"/>
      <c r="AL33181" s="24"/>
      <c r="AO33181" s="24"/>
      <c r="AR33181" s="24"/>
      <c r="AU33181" s="24"/>
    </row>
    <row r="33182">
      <c r="J33182" s="18"/>
      <c r="N33182" s="24"/>
      <c r="Q33182" s="24"/>
      <c r="T33182" s="24"/>
      <c r="W33182" s="24"/>
      <c r="Z33182" s="24"/>
      <c r="AC33182" s="24"/>
      <c r="AI33182" s="24"/>
      <c r="AL33182" s="24"/>
      <c r="AO33182" s="24"/>
      <c r="AR33182" s="24"/>
      <c r="AU33182" s="24"/>
    </row>
    <row r="33183">
      <c r="J33183" s="18"/>
      <c r="N33183" s="24"/>
      <c r="Q33183" s="24"/>
      <c r="T33183" s="24"/>
      <c r="W33183" s="24"/>
      <c r="Z33183" s="24"/>
      <c r="AC33183" s="24"/>
      <c r="AI33183" s="24"/>
      <c r="AL33183" s="24"/>
      <c r="AO33183" s="24"/>
      <c r="AR33183" s="24"/>
      <c r="AU33183" s="24"/>
    </row>
    <row r="33184">
      <c r="J33184" s="18"/>
      <c r="N33184" s="24"/>
      <c r="Q33184" s="24"/>
      <c r="T33184" s="24"/>
      <c r="W33184" s="24"/>
      <c r="Z33184" s="24"/>
      <c r="AC33184" s="24"/>
      <c r="AI33184" s="24"/>
      <c r="AL33184" s="24"/>
      <c r="AO33184" s="24"/>
      <c r="AR33184" s="24"/>
      <c r="AU33184" s="24"/>
    </row>
    <row r="33185">
      <c r="J33185" s="18"/>
      <c r="N33185" s="24"/>
      <c r="Q33185" s="24"/>
      <c r="T33185" s="24"/>
      <c r="W33185" s="24"/>
      <c r="Z33185" s="24"/>
      <c r="AC33185" s="24"/>
      <c r="AI33185" s="24"/>
      <c r="AL33185" s="24"/>
      <c r="AO33185" s="24"/>
      <c r="AR33185" s="24"/>
      <c r="AU33185" s="24"/>
    </row>
    <row r="33186">
      <c r="J33186" s="18"/>
      <c r="N33186" s="24"/>
      <c r="Q33186" s="24"/>
      <c r="T33186" s="24"/>
      <c r="W33186" s="24"/>
      <c r="Z33186" s="24"/>
      <c r="AC33186" s="24"/>
      <c r="AI33186" s="24"/>
      <c r="AL33186" s="24"/>
      <c r="AO33186" s="24"/>
      <c r="AR33186" s="24"/>
      <c r="AU33186" s="24"/>
    </row>
    <row r="33187">
      <c r="J33187" s="18"/>
      <c r="N33187" s="24"/>
      <c r="Q33187" s="24"/>
      <c r="T33187" s="24"/>
      <c r="W33187" s="24"/>
      <c r="Z33187" s="24"/>
      <c r="AC33187" s="24"/>
      <c r="AI33187" s="24"/>
      <c r="AL33187" s="24"/>
      <c r="AO33187" s="24"/>
      <c r="AR33187" s="24"/>
      <c r="AU33187" s="24"/>
    </row>
    <row r="33188">
      <c r="J33188" s="18"/>
      <c r="N33188" s="24"/>
      <c r="Q33188" s="24"/>
      <c r="T33188" s="24"/>
      <c r="W33188" s="24"/>
      <c r="Z33188" s="24"/>
      <c r="AC33188" s="24"/>
      <c r="AI33188" s="24"/>
      <c r="AL33188" s="24"/>
      <c r="AO33188" s="24"/>
      <c r="AR33188" s="24"/>
      <c r="AU33188" s="24"/>
    </row>
    <row r="33189">
      <c r="J33189" s="18"/>
      <c r="N33189" s="24"/>
      <c r="Q33189" s="24"/>
      <c r="T33189" s="24"/>
      <c r="W33189" s="24"/>
      <c r="Z33189" s="24"/>
      <c r="AC33189" s="24"/>
      <c r="AI33189" s="24"/>
      <c r="AL33189" s="24"/>
      <c r="AO33189" s="24"/>
      <c r="AR33189" s="24"/>
      <c r="AU33189" s="24"/>
    </row>
    <row r="33190">
      <c r="J33190" s="18"/>
      <c r="N33190" s="24"/>
      <c r="Q33190" s="24"/>
      <c r="T33190" s="24"/>
      <c r="W33190" s="24"/>
      <c r="Z33190" s="24"/>
      <c r="AC33190" s="24"/>
      <c r="AI33190" s="24"/>
      <c r="AL33190" s="24"/>
      <c r="AO33190" s="24"/>
      <c r="AR33190" s="24"/>
      <c r="AU33190" s="24"/>
    </row>
    <row r="33191">
      <c r="J33191" s="18"/>
      <c r="N33191" s="24"/>
      <c r="Q33191" s="24"/>
      <c r="T33191" s="24"/>
      <c r="W33191" s="24"/>
      <c r="Z33191" s="24"/>
      <c r="AC33191" s="24"/>
      <c r="AI33191" s="24"/>
      <c r="AL33191" s="24"/>
      <c r="AO33191" s="24"/>
      <c r="AR33191" s="24"/>
      <c r="AU33191" s="24"/>
    </row>
    <row r="33192">
      <c r="J33192" s="18"/>
      <c r="N33192" s="24"/>
      <c r="Q33192" s="24"/>
      <c r="T33192" s="24"/>
      <c r="W33192" s="24"/>
      <c r="Z33192" s="24"/>
      <c r="AC33192" s="24"/>
      <c r="AI33192" s="24"/>
      <c r="AL33192" s="24"/>
      <c r="AO33192" s="24"/>
      <c r="AR33192" s="24"/>
      <c r="AU33192" s="24"/>
    </row>
    <row r="33193">
      <c r="J33193" s="18"/>
      <c r="N33193" s="24"/>
      <c r="Q33193" s="24"/>
      <c r="T33193" s="24"/>
      <c r="W33193" s="24"/>
      <c r="Z33193" s="24"/>
      <c r="AC33193" s="24"/>
      <c r="AI33193" s="24"/>
      <c r="AL33193" s="24"/>
      <c r="AO33193" s="24"/>
      <c r="AR33193" s="24"/>
      <c r="AU33193" s="24"/>
    </row>
    <row r="33194">
      <c r="J33194" s="18"/>
      <c r="N33194" s="24"/>
      <c r="Q33194" s="24"/>
      <c r="T33194" s="24"/>
      <c r="W33194" s="24"/>
      <c r="Z33194" s="24"/>
      <c r="AC33194" s="24"/>
      <c r="AI33194" s="24"/>
      <c r="AL33194" s="24"/>
      <c r="AO33194" s="24"/>
      <c r="AR33194" s="24"/>
      <c r="AU33194" s="24"/>
    </row>
    <row r="33195">
      <c r="J33195" s="18"/>
      <c r="N33195" s="24"/>
      <c r="Q33195" s="24"/>
      <c r="T33195" s="24"/>
      <c r="W33195" s="24"/>
      <c r="Z33195" s="24"/>
      <c r="AC33195" s="24"/>
      <c r="AI33195" s="24"/>
      <c r="AL33195" s="24"/>
      <c r="AO33195" s="24"/>
      <c r="AR33195" s="24"/>
      <c r="AU33195" s="24"/>
    </row>
    <row r="33196">
      <c r="J33196" s="18"/>
      <c r="N33196" s="24"/>
      <c r="Q33196" s="24"/>
      <c r="T33196" s="24"/>
      <c r="W33196" s="24"/>
      <c r="Z33196" s="24"/>
      <c r="AC33196" s="24"/>
      <c r="AI33196" s="24"/>
      <c r="AL33196" s="24"/>
      <c r="AO33196" s="24"/>
      <c r="AR33196" s="24"/>
      <c r="AU33196" s="24"/>
    </row>
    <row r="33197">
      <c r="J33197" s="18"/>
      <c r="N33197" s="24"/>
      <c r="Q33197" s="24"/>
      <c r="T33197" s="24"/>
      <c r="W33197" s="24"/>
      <c r="Z33197" s="24"/>
      <c r="AC33197" s="24"/>
      <c r="AI33197" s="24"/>
      <c r="AL33197" s="24"/>
      <c r="AO33197" s="24"/>
      <c r="AR33197" s="24"/>
      <c r="AU33197" s="24"/>
    </row>
    <row r="33198">
      <c r="J33198" s="18"/>
      <c r="N33198" s="24"/>
      <c r="Q33198" s="24"/>
      <c r="T33198" s="24"/>
      <c r="W33198" s="24"/>
      <c r="Z33198" s="24"/>
      <c r="AC33198" s="24"/>
      <c r="AI33198" s="24"/>
      <c r="AL33198" s="24"/>
      <c r="AO33198" s="24"/>
      <c r="AR33198" s="24"/>
      <c r="AU33198" s="24"/>
    </row>
    <row r="33199">
      <c r="J33199" s="18"/>
      <c r="N33199" s="24"/>
      <c r="Q33199" s="24"/>
      <c r="T33199" s="24"/>
      <c r="W33199" s="24"/>
      <c r="Z33199" s="24"/>
      <c r="AC33199" s="24"/>
      <c r="AI33199" s="24"/>
      <c r="AL33199" s="24"/>
      <c r="AO33199" s="24"/>
      <c r="AR33199" s="24"/>
      <c r="AU33199" s="24"/>
    </row>
    <row r="33200">
      <c r="J33200" s="18"/>
      <c r="N33200" s="24"/>
      <c r="Q33200" s="24"/>
      <c r="T33200" s="24"/>
      <c r="W33200" s="24"/>
      <c r="Z33200" s="24"/>
      <c r="AC33200" s="24"/>
      <c r="AI33200" s="24"/>
      <c r="AL33200" s="24"/>
      <c r="AO33200" s="24"/>
      <c r="AR33200" s="24"/>
      <c r="AU33200" s="24"/>
    </row>
    <row r="33201">
      <c r="J33201" s="18"/>
      <c r="N33201" s="24"/>
      <c r="Q33201" s="24"/>
      <c r="T33201" s="24"/>
      <c r="W33201" s="24"/>
      <c r="Z33201" s="24"/>
      <c r="AC33201" s="24"/>
      <c r="AI33201" s="24"/>
      <c r="AL33201" s="24"/>
      <c r="AO33201" s="24"/>
      <c r="AR33201" s="24"/>
      <c r="AU33201" s="24"/>
    </row>
    <row r="33202">
      <c r="J33202" s="18"/>
      <c r="N33202" s="24"/>
      <c r="Q33202" s="24"/>
      <c r="T33202" s="24"/>
      <c r="W33202" s="24"/>
      <c r="Z33202" s="24"/>
      <c r="AC33202" s="24"/>
      <c r="AI33202" s="24"/>
      <c r="AL33202" s="24"/>
      <c r="AO33202" s="24"/>
      <c r="AR33202" s="24"/>
      <c r="AU33202" s="24"/>
    </row>
    <row r="33203">
      <c r="J33203" s="18"/>
      <c r="N33203" s="24"/>
      <c r="Q33203" s="24"/>
      <c r="T33203" s="24"/>
      <c r="W33203" s="24"/>
      <c r="Z33203" s="24"/>
      <c r="AC33203" s="24"/>
      <c r="AI33203" s="24"/>
      <c r="AL33203" s="24"/>
      <c r="AO33203" s="24"/>
      <c r="AR33203" s="24"/>
      <c r="AU33203" s="24"/>
    </row>
    <row r="33204">
      <c r="J33204" s="18"/>
      <c r="N33204" s="24"/>
      <c r="Q33204" s="24"/>
      <c r="T33204" s="24"/>
      <c r="W33204" s="24"/>
      <c r="Z33204" s="24"/>
      <c r="AC33204" s="24"/>
      <c r="AI33204" s="24"/>
      <c r="AL33204" s="24"/>
      <c r="AO33204" s="24"/>
      <c r="AR33204" s="24"/>
      <c r="AU33204" s="24"/>
    </row>
    <row r="33205">
      <c r="J33205" s="18"/>
      <c r="N33205" s="24"/>
      <c r="Q33205" s="24"/>
      <c r="T33205" s="24"/>
      <c r="W33205" s="24"/>
      <c r="Z33205" s="24"/>
      <c r="AC33205" s="24"/>
      <c r="AI33205" s="24"/>
      <c r="AL33205" s="24"/>
      <c r="AO33205" s="24"/>
      <c r="AR33205" s="24"/>
      <c r="AU33205" s="24"/>
    </row>
    <row r="33206">
      <c r="J33206" s="18"/>
      <c r="N33206" s="24"/>
      <c r="Q33206" s="24"/>
      <c r="T33206" s="24"/>
      <c r="W33206" s="24"/>
      <c r="Z33206" s="24"/>
      <c r="AC33206" s="24"/>
      <c r="AI33206" s="24"/>
      <c r="AL33206" s="24"/>
      <c r="AO33206" s="24"/>
      <c r="AR33206" s="24"/>
      <c r="AU33206" s="24"/>
    </row>
    <row r="33207">
      <c r="J33207" s="18"/>
      <c r="N33207" s="24"/>
      <c r="Q33207" s="24"/>
      <c r="T33207" s="24"/>
      <c r="W33207" s="24"/>
      <c r="Z33207" s="24"/>
      <c r="AC33207" s="24"/>
      <c r="AI33207" s="24"/>
      <c r="AL33207" s="24"/>
      <c r="AO33207" s="24"/>
      <c r="AR33207" s="24"/>
      <c r="AU33207" s="24"/>
    </row>
    <row r="33208">
      <c r="J33208" s="18"/>
      <c r="N33208" s="24"/>
      <c r="Q33208" s="24"/>
      <c r="T33208" s="24"/>
      <c r="W33208" s="24"/>
      <c r="Z33208" s="24"/>
      <c r="AC33208" s="24"/>
      <c r="AI33208" s="24"/>
      <c r="AL33208" s="24"/>
      <c r="AO33208" s="24"/>
      <c r="AR33208" s="24"/>
      <c r="AU33208" s="24"/>
    </row>
    <row r="33209">
      <c r="J33209" s="18"/>
      <c r="N33209" s="24"/>
      <c r="Q33209" s="24"/>
      <c r="T33209" s="24"/>
      <c r="W33209" s="24"/>
      <c r="Z33209" s="24"/>
      <c r="AC33209" s="24"/>
      <c r="AI33209" s="24"/>
      <c r="AL33209" s="24"/>
      <c r="AO33209" s="24"/>
      <c r="AR33209" s="24"/>
      <c r="AU33209" s="24"/>
    </row>
    <row r="33210">
      <c r="J33210" s="18"/>
      <c r="N33210" s="24"/>
      <c r="Q33210" s="24"/>
      <c r="T33210" s="24"/>
      <c r="W33210" s="24"/>
      <c r="Z33210" s="24"/>
      <c r="AC33210" s="24"/>
      <c r="AI33210" s="24"/>
      <c r="AL33210" s="24"/>
      <c r="AO33210" s="24"/>
      <c r="AR33210" s="24"/>
      <c r="AU33210" s="24"/>
    </row>
    <row r="33211">
      <c r="J33211" s="18"/>
      <c r="N33211" s="24"/>
      <c r="Q33211" s="24"/>
      <c r="T33211" s="24"/>
      <c r="W33211" s="24"/>
      <c r="Z33211" s="24"/>
      <c r="AC33211" s="24"/>
      <c r="AI33211" s="24"/>
      <c r="AL33211" s="24"/>
      <c r="AO33211" s="24"/>
      <c r="AR33211" s="24"/>
      <c r="AU33211" s="24"/>
    </row>
    <row r="33212">
      <c r="J33212" s="18"/>
      <c r="N33212" s="24"/>
      <c r="Q33212" s="24"/>
      <c r="T33212" s="24"/>
      <c r="W33212" s="24"/>
      <c r="Z33212" s="24"/>
      <c r="AC33212" s="24"/>
      <c r="AI33212" s="24"/>
      <c r="AL33212" s="24"/>
      <c r="AO33212" s="24"/>
      <c r="AR33212" s="24"/>
      <c r="AU33212" s="24"/>
    </row>
    <row r="33213">
      <c r="J33213" s="18"/>
      <c r="N33213" s="24"/>
      <c r="Q33213" s="24"/>
      <c r="T33213" s="24"/>
      <c r="W33213" s="24"/>
      <c r="Z33213" s="24"/>
      <c r="AC33213" s="24"/>
      <c r="AI33213" s="24"/>
      <c r="AL33213" s="24"/>
      <c r="AO33213" s="24"/>
      <c r="AR33213" s="24"/>
      <c r="AU33213" s="24"/>
    </row>
    <row r="33214">
      <c r="J33214" s="18"/>
      <c r="N33214" s="24"/>
      <c r="Q33214" s="24"/>
      <c r="T33214" s="24"/>
      <c r="W33214" s="24"/>
      <c r="Z33214" s="24"/>
      <c r="AC33214" s="24"/>
      <c r="AI33214" s="24"/>
      <c r="AL33214" s="24"/>
      <c r="AO33214" s="24"/>
      <c r="AR33214" s="24"/>
      <c r="AU33214" s="24"/>
    </row>
    <row r="33215">
      <c r="J33215" s="18"/>
      <c r="N33215" s="24"/>
      <c r="Q33215" s="24"/>
      <c r="T33215" s="24"/>
      <c r="W33215" s="24"/>
      <c r="Z33215" s="24"/>
      <c r="AC33215" s="24"/>
      <c r="AI33215" s="24"/>
      <c r="AL33215" s="24"/>
      <c r="AO33215" s="24"/>
      <c r="AR33215" s="24"/>
      <c r="AU33215" s="24"/>
    </row>
    <row r="33216">
      <c r="J33216" s="18"/>
      <c r="N33216" s="24"/>
      <c r="Q33216" s="24"/>
      <c r="T33216" s="24"/>
      <c r="W33216" s="24"/>
      <c r="Z33216" s="24"/>
      <c r="AC33216" s="24"/>
      <c r="AI33216" s="24"/>
      <c r="AL33216" s="24"/>
      <c r="AO33216" s="24"/>
      <c r="AR33216" s="24"/>
      <c r="AU33216" s="24"/>
    </row>
    <row r="33217">
      <c r="J33217" s="18"/>
      <c r="N33217" s="24"/>
      <c r="Q33217" s="24"/>
      <c r="T33217" s="24"/>
      <c r="W33217" s="24"/>
      <c r="Z33217" s="24"/>
      <c r="AC33217" s="24"/>
      <c r="AI33217" s="24"/>
      <c r="AL33217" s="24"/>
      <c r="AO33217" s="24"/>
      <c r="AR33217" s="24"/>
      <c r="AU33217" s="24"/>
    </row>
    <row r="33218">
      <c r="J33218" s="18"/>
      <c r="N33218" s="24"/>
      <c r="Q33218" s="24"/>
      <c r="T33218" s="24"/>
      <c r="W33218" s="24"/>
      <c r="Z33218" s="24"/>
      <c r="AC33218" s="24"/>
      <c r="AI33218" s="24"/>
      <c r="AL33218" s="24"/>
      <c r="AO33218" s="24"/>
      <c r="AR33218" s="24"/>
      <c r="AU33218" s="24"/>
    </row>
    <row r="33219">
      <c r="J33219" s="18"/>
      <c r="N33219" s="24"/>
      <c r="Q33219" s="24"/>
      <c r="T33219" s="24"/>
      <c r="W33219" s="24"/>
      <c r="Z33219" s="24"/>
      <c r="AC33219" s="24"/>
      <c r="AI33219" s="24"/>
      <c r="AL33219" s="24"/>
      <c r="AO33219" s="24"/>
      <c r="AR33219" s="24"/>
      <c r="AU33219" s="24"/>
    </row>
    <row r="33220">
      <c r="J33220" s="18"/>
      <c r="N33220" s="24"/>
      <c r="Q33220" s="24"/>
      <c r="T33220" s="24"/>
      <c r="W33220" s="24"/>
      <c r="Z33220" s="24"/>
      <c r="AC33220" s="24"/>
      <c r="AI33220" s="24"/>
      <c r="AL33220" s="24"/>
      <c r="AO33220" s="24"/>
      <c r="AR33220" s="24"/>
      <c r="AU33220" s="24"/>
    </row>
    <row r="33221">
      <c r="J33221" s="18"/>
      <c r="N33221" s="24"/>
      <c r="Q33221" s="24"/>
      <c r="T33221" s="24"/>
      <c r="W33221" s="24"/>
      <c r="Z33221" s="24"/>
      <c r="AC33221" s="24"/>
      <c r="AI33221" s="24"/>
      <c r="AL33221" s="24"/>
      <c r="AO33221" s="24"/>
      <c r="AR33221" s="24"/>
      <c r="AU33221" s="24"/>
    </row>
    <row r="33222">
      <c r="J33222" s="18"/>
      <c r="N33222" s="24"/>
      <c r="Q33222" s="24"/>
      <c r="T33222" s="24"/>
      <c r="W33222" s="24"/>
      <c r="Z33222" s="24"/>
      <c r="AC33222" s="24"/>
      <c r="AI33222" s="24"/>
      <c r="AL33222" s="24"/>
      <c r="AO33222" s="24"/>
      <c r="AR33222" s="24"/>
      <c r="AU33222" s="24"/>
    </row>
    <row r="33223">
      <c r="J33223" s="18"/>
      <c r="N33223" s="24"/>
      <c r="Q33223" s="24"/>
      <c r="T33223" s="24"/>
      <c r="W33223" s="24"/>
      <c r="Z33223" s="24"/>
      <c r="AC33223" s="24"/>
      <c r="AI33223" s="24"/>
      <c r="AL33223" s="24"/>
      <c r="AO33223" s="24"/>
      <c r="AR33223" s="24"/>
      <c r="AU33223" s="24"/>
    </row>
    <row r="33224">
      <c r="J33224" s="18"/>
      <c r="N33224" s="24"/>
      <c r="Q33224" s="24"/>
      <c r="T33224" s="24"/>
      <c r="W33224" s="24"/>
      <c r="Z33224" s="24"/>
      <c r="AC33224" s="24"/>
      <c r="AI33224" s="24"/>
      <c r="AL33224" s="24"/>
      <c r="AO33224" s="24"/>
      <c r="AR33224" s="24"/>
      <c r="AU33224" s="24"/>
    </row>
    <row r="33225">
      <c r="J33225" s="18"/>
      <c r="N33225" s="24"/>
      <c r="Q33225" s="24"/>
      <c r="T33225" s="24"/>
      <c r="W33225" s="24"/>
      <c r="Z33225" s="24"/>
      <c r="AC33225" s="24"/>
      <c r="AI33225" s="24"/>
      <c r="AL33225" s="24"/>
      <c r="AO33225" s="24"/>
      <c r="AR33225" s="24"/>
      <c r="AU33225" s="24"/>
    </row>
    <row r="33226">
      <c r="J33226" s="18"/>
      <c r="N33226" s="24"/>
      <c r="Q33226" s="24"/>
      <c r="T33226" s="24"/>
      <c r="W33226" s="24"/>
      <c r="Z33226" s="24"/>
      <c r="AC33226" s="24"/>
      <c r="AI33226" s="24"/>
      <c r="AL33226" s="24"/>
      <c r="AO33226" s="24"/>
      <c r="AR33226" s="24"/>
      <c r="AU33226" s="24"/>
    </row>
    <row r="33227">
      <c r="J33227" s="18"/>
      <c r="N33227" s="24"/>
      <c r="Q33227" s="24"/>
      <c r="T33227" s="24"/>
      <c r="W33227" s="24"/>
      <c r="Z33227" s="24"/>
      <c r="AC33227" s="24"/>
      <c r="AI33227" s="24"/>
      <c r="AL33227" s="24"/>
      <c r="AO33227" s="24"/>
      <c r="AR33227" s="24"/>
      <c r="AU33227" s="24"/>
    </row>
    <row r="33228">
      <c r="J33228" s="18"/>
      <c r="N33228" s="24"/>
      <c r="Q33228" s="24"/>
      <c r="T33228" s="24"/>
      <c r="W33228" s="24"/>
      <c r="Z33228" s="24"/>
      <c r="AC33228" s="24"/>
      <c r="AI33228" s="24"/>
      <c r="AL33228" s="24"/>
      <c r="AO33228" s="24"/>
      <c r="AR33228" s="24"/>
      <c r="AU33228" s="24"/>
    </row>
    <row r="33229">
      <c r="J33229" s="18"/>
      <c r="N33229" s="24"/>
      <c r="Q33229" s="24"/>
      <c r="T33229" s="24"/>
      <c r="W33229" s="24"/>
      <c r="Z33229" s="24"/>
      <c r="AC33229" s="24"/>
      <c r="AI33229" s="24"/>
      <c r="AL33229" s="24"/>
      <c r="AO33229" s="24"/>
      <c r="AR33229" s="24"/>
      <c r="AU33229" s="24"/>
    </row>
    <row r="33230">
      <c r="J33230" s="18"/>
      <c r="N33230" s="24"/>
      <c r="Q33230" s="24"/>
      <c r="T33230" s="24"/>
      <c r="W33230" s="24"/>
      <c r="Z33230" s="24"/>
      <c r="AC33230" s="24"/>
      <c r="AI33230" s="24"/>
      <c r="AL33230" s="24"/>
      <c r="AO33230" s="24"/>
      <c r="AR33230" s="24"/>
      <c r="AU33230" s="24"/>
    </row>
    <row r="33231">
      <c r="J33231" s="18"/>
      <c r="N33231" s="24"/>
      <c r="Q33231" s="24"/>
      <c r="T33231" s="24"/>
      <c r="W33231" s="24"/>
      <c r="Z33231" s="24"/>
      <c r="AC33231" s="24"/>
      <c r="AI33231" s="24"/>
      <c r="AL33231" s="24"/>
      <c r="AO33231" s="24"/>
      <c r="AR33231" s="24"/>
      <c r="AU33231" s="24"/>
    </row>
    <row r="33232">
      <c r="J33232" s="18"/>
      <c r="N33232" s="24"/>
      <c r="Q33232" s="24"/>
      <c r="T33232" s="24"/>
      <c r="W33232" s="24"/>
      <c r="Z33232" s="24"/>
      <c r="AC33232" s="24"/>
      <c r="AI33232" s="24"/>
      <c r="AL33232" s="24"/>
      <c r="AO33232" s="24"/>
      <c r="AR33232" s="24"/>
      <c r="AU33232" s="24"/>
    </row>
    <row r="33233">
      <c r="J33233" s="18"/>
      <c r="N33233" s="24"/>
      <c r="Q33233" s="24"/>
      <c r="T33233" s="24"/>
      <c r="W33233" s="24"/>
      <c r="Z33233" s="24"/>
      <c r="AC33233" s="24"/>
      <c r="AI33233" s="24"/>
      <c r="AL33233" s="24"/>
      <c r="AO33233" s="24"/>
      <c r="AR33233" s="24"/>
      <c r="AU33233" s="24"/>
    </row>
    <row r="33234">
      <c r="J33234" s="18"/>
      <c r="N33234" s="24"/>
      <c r="Q33234" s="24"/>
      <c r="T33234" s="24"/>
      <c r="W33234" s="24"/>
      <c r="Z33234" s="24"/>
      <c r="AC33234" s="24"/>
      <c r="AI33234" s="24"/>
      <c r="AL33234" s="24"/>
      <c r="AO33234" s="24"/>
      <c r="AR33234" s="24"/>
      <c r="AU33234" s="24"/>
    </row>
    <row r="33235">
      <c r="J33235" s="18"/>
      <c r="N33235" s="24"/>
      <c r="Q33235" s="24"/>
      <c r="T33235" s="24"/>
      <c r="W33235" s="24"/>
      <c r="Z33235" s="24"/>
      <c r="AC33235" s="24"/>
      <c r="AI33235" s="24"/>
      <c r="AL33235" s="24"/>
      <c r="AO33235" s="24"/>
      <c r="AR33235" s="24"/>
      <c r="AU33235" s="24"/>
    </row>
    <row r="33236">
      <c r="J33236" s="18"/>
      <c r="N33236" s="24"/>
      <c r="Q33236" s="24"/>
      <c r="T33236" s="24"/>
      <c r="W33236" s="24"/>
      <c r="Z33236" s="24"/>
      <c r="AC33236" s="24"/>
      <c r="AI33236" s="24"/>
      <c r="AL33236" s="24"/>
      <c r="AO33236" s="24"/>
      <c r="AR33236" s="24"/>
      <c r="AU33236" s="24"/>
    </row>
    <row r="33237">
      <c r="J33237" s="18"/>
      <c r="N33237" s="24"/>
      <c r="Q33237" s="24"/>
      <c r="T33237" s="24"/>
      <c r="W33237" s="24"/>
      <c r="Z33237" s="24"/>
      <c r="AC33237" s="24"/>
      <c r="AI33237" s="24"/>
      <c r="AL33237" s="24"/>
      <c r="AO33237" s="24"/>
      <c r="AR33237" s="24"/>
      <c r="AU33237" s="24"/>
    </row>
    <row r="33238">
      <c r="J33238" s="18"/>
      <c r="N33238" s="24"/>
      <c r="Q33238" s="24"/>
      <c r="T33238" s="24"/>
      <c r="W33238" s="24"/>
      <c r="Z33238" s="24"/>
      <c r="AC33238" s="24"/>
      <c r="AI33238" s="24"/>
      <c r="AL33238" s="24"/>
      <c r="AO33238" s="24"/>
      <c r="AR33238" s="24"/>
      <c r="AU33238" s="24"/>
    </row>
    <row r="33239">
      <c r="J33239" s="18"/>
      <c r="N33239" s="24"/>
      <c r="Q33239" s="24"/>
      <c r="T33239" s="24"/>
      <c r="W33239" s="24"/>
      <c r="Z33239" s="24"/>
      <c r="AC33239" s="24"/>
      <c r="AI33239" s="24"/>
      <c r="AL33239" s="24"/>
      <c r="AO33239" s="24"/>
      <c r="AR33239" s="24"/>
      <c r="AU33239" s="24"/>
    </row>
    <row r="33240">
      <c r="J33240" s="18"/>
      <c r="N33240" s="24"/>
      <c r="Q33240" s="24"/>
      <c r="T33240" s="24"/>
      <c r="W33240" s="24"/>
      <c r="Z33240" s="24"/>
      <c r="AC33240" s="24"/>
      <c r="AI33240" s="24"/>
      <c r="AL33240" s="24"/>
      <c r="AO33240" s="24"/>
      <c r="AR33240" s="24"/>
      <c r="AU33240" s="24"/>
    </row>
    <row r="33241">
      <c r="J33241" s="18"/>
      <c r="N33241" s="24"/>
      <c r="Q33241" s="24"/>
      <c r="T33241" s="24"/>
      <c r="W33241" s="24"/>
      <c r="Z33241" s="24"/>
      <c r="AC33241" s="24"/>
      <c r="AI33241" s="24"/>
      <c r="AL33241" s="24"/>
      <c r="AO33241" s="24"/>
      <c r="AR33241" s="24"/>
      <c r="AU33241" s="24"/>
    </row>
    <row r="33242">
      <c r="J33242" s="18"/>
      <c r="N33242" s="24"/>
      <c r="Q33242" s="24"/>
      <c r="T33242" s="24"/>
      <c r="W33242" s="24"/>
      <c r="Z33242" s="24"/>
      <c r="AC33242" s="24"/>
      <c r="AI33242" s="24"/>
      <c r="AL33242" s="24"/>
      <c r="AO33242" s="24"/>
      <c r="AR33242" s="24"/>
      <c r="AU33242" s="24"/>
    </row>
    <row r="33243">
      <c r="J33243" s="18"/>
      <c r="N33243" s="24"/>
      <c r="Q33243" s="24"/>
      <c r="T33243" s="24"/>
      <c r="W33243" s="24"/>
      <c r="Z33243" s="24"/>
      <c r="AC33243" s="24"/>
      <c r="AI33243" s="24"/>
      <c r="AL33243" s="24"/>
      <c r="AO33243" s="24"/>
      <c r="AR33243" s="24"/>
      <c r="AU33243" s="24"/>
    </row>
    <row r="33244">
      <c r="J33244" s="18"/>
      <c r="N33244" s="24"/>
      <c r="Q33244" s="24"/>
      <c r="T33244" s="24"/>
      <c r="W33244" s="24"/>
      <c r="Z33244" s="24"/>
      <c r="AC33244" s="24"/>
      <c r="AI33244" s="24"/>
      <c r="AL33244" s="24"/>
      <c r="AO33244" s="24"/>
      <c r="AR33244" s="24"/>
      <c r="AU33244" s="24"/>
    </row>
    <row r="33245">
      <c r="J33245" s="18"/>
      <c r="N33245" s="24"/>
      <c r="Q33245" s="24"/>
      <c r="T33245" s="24"/>
      <c r="W33245" s="24"/>
      <c r="Z33245" s="24"/>
      <c r="AC33245" s="24"/>
      <c r="AI33245" s="24"/>
      <c r="AL33245" s="24"/>
      <c r="AO33245" s="24"/>
      <c r="AR33245" s="24"/>
      <c r="AU33245" s="24"/>
    </row>
    <row r="33246">
      <c r="J33246" s="18"/>
      <c r="N33246" s="24"/>
      <c r="Q33246" s="24"/>
      <c r="T33246" s="24"/>
      <c r="W33246" s="24"/>
      <c r="Z33246" s="24"/>
      <c r="AC33246" s="24"/>
      <c r="AI33246" s="24"/>
      <c r="AL33246" s="24"/>
      <c r="AO33246" s="24"/>
      <c r="AR33246" s="24"/>
      <c r="AU33246" s="24"/>
    </row>
    <row r="33247">
      <c r="J33247" s="18"/>
      <c r="N33247" s="24"/>
      <c r="Q33247" s="24"/>
      <c r="T33247" s="24"/>
      <c r="W33247" s="24"/>
      <c r="Z33247" s="24"/>
      <c r="AC33247" s="24"/>
      <c r="AI33247" s="24"/>
      <c r="AL33247" s="24"/>
      <c r="AO33247" s="24"/>
      <c r="AR33247" s="24"/>
      <c r="AU33247" s="24"/>
    </row>
    <row r="33248">
      <c r="J33248" s="18"/>
      <c r="N33248" s="24"/>
      <c r="Q33248" s="24"/>
      <c r="T33248" s="24"/>
      <c r="W33248" s="24"/>
      <c r="Z33248" s="24"/>
      <c r="AC33248" s="24"/>
      <c r="AI33248" s="24"/>
      <c r="AL33248" s="24"/>
      <c r="AO33248" s="24"/>
      <c r="AR33248" s="24"/>
      <c r="AU33248" s="24"/>
    </row>
    <row r="33249">
      <c r="J33249" s="18"/>
      <c r="N33249" s="24"/>
      <c r="Q33249" s="24"/>
      <c r="T33249" s="24"/>
      <c r="W33249" s="24"/>
      <c r="Z33249" s="24"/>
      <c r="AC33249" s="24"/>
      <c r="AI33249" s="24"/>
      <c r="AL33249" s="24"/>
      <c r="AO33249" s="24"/>
      <c r="AR33249" s="24"/>
      <c r="AU33249" s="24"/>
    </row>
    <row r="33250">
      <c r="J33250" s="18"/>
      <c r="N33250" s="24"/>
      <c r="Q33250" s="24"/>
      <c r="T33250" s="24"/>
      <c r="W33250" s="24"/>
      <c r="Z33250" s="24"/>
      <c r="AC33250" s="24"/>
      <c r="AI33250" s="24"/>
      <c r="AL33250" s="24"/>
      <c r="AO33250" s="24"/>
      <c r="AR33250" s="24"/>
      <c r="AU33250" s="24"/>
    </row>
    <row r="33251">
      <c r="J33251" s="18"/>
      <c r="N33251" s="24"/>
      <c r="Q33251" s="24"/>
      <c r="T33251" s="24"/>
      <c r="W33251" s="24"/>
      <c r="Z33251" s="24"/>
      <c r="AC33251" s="24"/>
      <c r="AI33251" s="24"/>
      <c r="AL33251" s="24"/>
      <c r="AO33251" s="24"/>
      <c r="AR33251" s="24"/>
      <c r="AU33251" s="24"/>
    </row>
    <row r="33252">
      <c r="J33252" s="18"/>
      <c r="N33252" s="24"/>
      <c r="Q33252" s="24"/>
      <c r="T33252" s="24"/>
      <c r="W33252" s="24"/>
      <c r="Z33252" s="24"/>
      <c r="AC33252" s="24"/>
      <c r="AI33252" s="24"/>
      <c r="AL33252" s="24"/>
      <c r="AO33252" s="24"/>
      <c r="AR33252" s="24"/>
      <c r="AU33252" s="24"/>
    </row>
    <row r="33253">
      <c r="J33253" s="18"/>
      <c r="N33253" s="24"/>
      <c r="Q33253" s="24"/>
      <c r="T33253" s="24"/>
      <c r="W33253" s="24"/>
      <c r="Z33253" s="24"/>
      <c r="AC33253" s="24"/>
      <c r="AI33253" s="24"/>
      <c r="AL33253" s="24"/>
      <c r="AO33253" s="24"/>
      <c r="AR33253" s="24"/>
      <c r="AU33253" s="24"/>
    </row>
    <row r="33254">
      <c r="J33254" s="18"/>
      <c r="N33254" s="24"/>
      <c r="Q33254" s="24"/>
      <c r="T33254" s="24"/>
      <c r="W33254" s="24"/>
      <c r="Z33254" s="24"/>
      <c r="AC33254" s="24"/>
      <c r="AI33254" s="24"/>
      <c r="AL33254" s="24"/>
      <c r="AO33254" s="24"/>
      <c r="AR33254" s="24"/>
      <c r="AU33254" s="24"/>
    </row>
    <row r="33255">
      <c r="J33255" s="18"/>
      <c r="N33255" s="24"/>
      <c r="Q33255" s="24"/>
      <c r="T33255" s="24"/>
      <c r="W33255" s="24"/>
      <c r="Z33255" s="24"/>
      <c r="AC33255" s="24"/>
      <c r="AI33255" s="24"/>
      <c r="AL33255" s="24"/>
      <c r="AO33255" s="24"/>
      <c r="AR33255" s="24"/>
      <c r="AU33255" s="24"/>
    </row>
    <row r="33256">
      <c r="J33256" s="18"/>
      <c r="N33256" s="24"/>
      <c r="Q33256" s="24"/>
      <c r="T33256" s="24"/>
      <c r="W33256" s="24"/>
      <c r="Z33256" s="24"/>
      <c r="AC33256" s="24"/>
      <c r="AI33256" s="24"/>
      <c r="AL33256" s="24"/>
      <c r="AO33256" s="24"/>
      <c r="AR33256" s="24"/>
      <c r="AU33256" s="24"/>
    </row>
    <row r="33257">
      <c r="J33257" s="18"/>
      <c r="N33257" s="24"/>
      <c r="Q33257" s="24"/>
      <c r="T33257" s="24"/>
      <c r="W33257" s="24"/>
      <c r="Z33257" s="24"/>
      <c r="AC33257" s="24"/>
      <c r="AI33257" s="24"/>
      <c r="AL33257" s="24"/>
      <c r="AO33257" s="24"/>
      <c r="AR33257" s="24"/>
      <c r="AU33257" s="24"/>
    </row>
    <row r="33258">
      <c r="J33258" s="18"/>
      <c r="N33258" s="24"/>
      <c r="Q33258" s="24"/>
      <c r="T33258" s="24"/>
      <c r="W33258" s="24"/>
      <c r="Z33258" s="24"/>
      <c r="AC33258" s="24"/>
      <c r="AI33258" s="24"/>
      <c r="AL33258" s="24"/>
      <c r="AO33258" s="24"/>
      <c r="AR33258" s="24"/>
      <c r="AU33258" s="24"/>
    </row>
    <row r="33259">
      <c r="J33259" s="18"/>
      <c r="N33259" s="24"/>
      <c r="Q33259" s="24"/>
      <c r="T33259" s="24"/>
      <c r="W33259" s="24"/>
      <c r="Z33259" s="24"/>
      <c r="AC33259" s="24"/>
      <c r="AI33259" s="24"/>
      <c r="AL33259" s="24"/>
      <c r="AO33259" s="24"/>
      <c r="AR33259" s="24"/>
      <c r="AU33259" s="24"/>
    </row>
    <row r="33260">
      <c r="J33260" s="18"/>
      <c r="N33260" s="24"/>
      <c r="Q33260" s="24"/>
      <c r="T33260" s="24"/>
      <c r="W33260" s="24"/>
      <c r="Z33260" s="24"/>
      <c r="AC33260" s="24"/>
      <c r="AI33260" s="24"/>
      <c r="AL33260" s="24"/>
      <c r="AO33260" s="24"/>
      <c r="AR33260" s="24"/>
      <c r="AU33260" s="24"/>
    </row>
    <row r="33261">
      <c r="J33261" s="18"/>
      <c r="N33261" s="24"/>
      <c r="Q33261" s="24"/>
      <c r="T33261" s="24"/>
      <c r="W33261" s="24"/>
      <c r="Z33261" s="24"/>
      <c r="AC33261" s="24"/>
      <c r="AI33261" s="24"/>
      <c r="AL33261" s="24"/>
      <c r="AO33261" s="24"/>
      <c r="AR33261" s="24"/>
      <c r="AU33261" s="24"/>
    </row>
    <row r="33262">
      <c r="J33262" s="18"/>
      <c r="N33262" s="24"/>
      <c r="Q33262" s="24"/>
      <c r="T33262" s="24"/>
      <c r="W33262" s="24"/>
      <c r="Z33262" s="24"/>
      <c r="AC33262" s="24"/>
      <c r="AI33262" s="24"/>
      <c r="AL33262" s="24"/>
      <c r="AO33262" s="24"/>
      <c r="AR33262" s="24"/>
      <c r="AU33262" s="24"/>
    </row>
    <row r="33263">
      <c r="J33263" s="18"/>
      <c r="N33263" s="24"/>
      <c r="Q33263" s="24"/>
      <c r="T33263" s="24"/>
      <c r="W33263" s="24"/>
      <c r="Z33263" s="24"/>
      <c r="AC33263" s="24"/>
      <c r="AI33263" s="24"/>
      <c r="AL33263" s="24"/>
      <c r="AO33263" s="24"/>
      <c r="AR33263" s="24"/>
      <c r="AU33263" s="24"/>
    </row>
    <row r="33264">
      <c r="J33264" s="18"/>
      <c r="N33264" s="24"/>
      <c r="Q33264" s="24"/>
      <c r="T33264" s="24"/>
      <c r="W33264" s="24"/>
      <c r="Z33264" s="24"/>
      <c r="AC33264" s="24"/>
      <c r="AI33264" s="24"/>
      <c r="AL33264" s="24"/>
      <c r="AO33264" s="24"/>
      <c r="AR33264" s="24"/>
      <c r="AU33264" s="24"/>
    </row>
    <row r="33265">
      <c r="J33265" s="18"/>
      <c r="N33265" s="24"/>
      <c r="Q33265" s="24"/>
      <c r="T33265" s="24"/>
      <c r="W33265" s="24"/>
      <c r="Z33265" s="24"/>
      <c r="AC33265" s="24"/>
      <c r="AI33265" s="24"/>
      <c r="AL33265" s="24"/>
      <c r="AO33265" s="24"/>
      <c r="AR33265" s="24"/>
      <c r="AU33265" s="24"/>
    </row>
    <row r="33266">
      <c r="J33266" s="18"/>
      <c r="N33266" s="24"/>
      <c r="Q33266" s="24"/>
      <c r="T33266" s="24"/>
      <c r="W33266" s="24"/>
      <c r="Z33266" s="24"/>
      <c r="AC33266" s="24"/>
      <c r="AI33266" s="24"/>
      <c r="AL33266" s="24"/>
      <c r="AO33266" s="24"/>
      <c r="AR33266" s="24"/>
      <c r="AU33266" s="24"/>
    </row>
    <row r="33267">
      <c r="J33267" s="18"/>
      <c r="N33267" s="24"/>
      <c r="Q33267" s="24"/>
      <c r="T33267" s="24"/>
      <c r="W33267" s="24"/>
      <c r="Z33267" s="24"/>
      <c r="AC33267" s="24"/>
      <c r="AI33267" s="24"/>
      <c r="AL33267" s="24"/>
      <c r="AO33267" s="24"/>
      <c r="AR33267" s="24"/>
      <c r="AU33267" s="24"/>
    </row>
    <row r="33268">
      <c r="J33268" s="18"/>
      <c r="N33268" s="24"/>
      <c r="Q33268" s="24"/>
      <c r="T33268" s="24"/>
      <c r="W33268" s="24"/>
      <c r="Z33268" s="24"/>
      <c r="AC33268" s="24"/>
      <c r="AI33268" s="24"/>
      <c r="AL33268" s="24"/>
      <c r="AO33268" s="24"/>
      <c r="AR33268" s="24"/>
      <c r="AU33268" s="24"/>
    </row>
    <row r="33269">
      <c r="J33269" s="18"/>
      <c r="N33269" s="24"/>
      <c r="Q33269" s="24"/>
      <c r="T33269" s="24"/>
      <c r="W33269" s="24"/>
      <c r="Z33269" s="24"/>
      <c r="AC33269" s="24"/>
      <c r="AI33269" s="24"/>
      <c r="AL33269" s="24"/>
      <c r="AO33269" s="24"/>
      <c r="AR33269" s="24"/>
      <c r="AU33269" s="24"/>
    </row>
    <row r="33270">
      <c r="J33270" s="18"/>
      <c r="N33270" s="24"/>
      <c r="Q33270" s="24"/>
      <c r="T33270" s="24"/>
      <c r="W33270" s="24"/>
      <c r="Z33270" s="24"/>
      <c r="AC33270" s="24"/>
      <c r="AI33270" s="24"/>
      <c r="AL33270" s="24"/>
      <c r="AO33270" s="24"/>
      <c r="AR33270" s="24"/>
      <c r="AU33270" s="24"/>
    </row>
    <row r="33271">
      <c r="J33271" s="18"/>
      <c r="N33271" s="24"/>
      <c r="Q33271" s="24"/>
      <c r="T33271" s="24"/>
      <c r="W33271" s="24"/>
      <c r="Z33271" s="24"/>
      <c r="AC33271" s="24"/>
      <c r="AI33271" s="24"/>
      <c r="AL33271" s="24"/>
      <c r="AO33271" s="24"/>
      <c r="AR33271" s="24"/>
      <c r="AU33271" s="24"/>
    </row>
    <row r="33272">
      <c r="J33272" s="18"/>
      <c r="N33272" s="24"/>
      <c r="Q33272" s="24"/>
      <c r="T33272" s="24"/>
      <c r="W33272" s="24"/>
      <c r="Z33272" s="24"/>
      <c r="AC33272" s="24"/>
      <c r="AI33272" s="24"/>
      <c r="AL33272" s="24"/>
      <c r="AO33272" s="24"/>
      <c r="AR33272" s="24"/>
      <c r="AU33272" s="24"/>
    </row>
    <row r="33273">
      <c r="J33273" s="18"/>
      <c r="N33273" s="24"/>
      <c r="Q33273" s="24"/>
      <c r="T33273" s="24"/>
      <c r="W33273" s="24"/>
      <c r="Z33273" s="24"/>
      <c r="AC33273" s="24"/>
      <c r="AI33273" s="24"/>
      <c r="AL33273" s="24"/>
      <c r="AO33273" s="24"/>
      <c r="AR33273" s="24"/>
      <c r="AU33273" s="24"/>
    </row>
    <row r="33274">
      <c r="J33274" s="18"/>
      <c r="N33274" s="24"/>
      <c r="Q33274" s="24"/>
      <c r="T33274" s="24"/>
      <c r="W33274" s="24"/>
      <c r="Z33274" s="24"/>
      <c r="AC33274" s="24"/>
      <c r="AI33274" s="24"/>
      <c r="AL33274" s="24"/>
      <c r="AO33274" s="24"/>
      <c r="AR33274" s="24"/>
      <c r="AU33274" s="24"/>
    </row>
    <row r="33275">
      <c r="J33275" s="18"/>
      <c r="N33275" s="24"/>
      <c r="Q33275" s="24"/>
      <c r="T33275" s="24"/>
      <c r="W33275" s="24"/>
      <c r="Z33275" s="24"/>
      <c r="AC33275" s="24"/>
      <c r="AI33275" s="24"/>
      <c r="AL33275" s="24"/>
      <c r="AO33275" s="24"/>
      <c r="AR33275" s="24"/>
      <c r="AU33275" s="24"/>
    </row>
    <row r="33276">
      <c r="J33276" s="18"/>
      <c r="N33276" s="24"/>
      <c r="Q33276" s="24"/>
      <c r="T33276" s="24"/>
      <c r="W33276" s="24"/>
      <c r="Z33276" s="24"/>
      <c r="AC33276" s="24"/>
      <c r="AI33276" s="24"/>
      <c r="AL33276" s="24"/>
      <c r="AO33276" s="24"/>
      <c r="AR33276" s="24"/>
      <c r="AU33276" s="24"/>
    </row>
    <row r="33277">
      <c r="J33277" s="18"/>
      <c r="N33277" s="24"/>
      <c r="Q33277" s="24"/>
      <c r="T33277" s="24"/>
      <c r="W33277" s="24"/>
      <c r="Z33277" s="24"/>
      <c r="AC33277" s="24"/>
      <c r="AI33277" s="24"/>
      <c r="AL33277" s="24"/>
      <c r="AO33277" s="24"/>
      <c r="AR33277" s="24"/>
      <c r="AU33277" s="24"/>
    </row>
    <row r="33278">
      <c r="J33278" s="18"/>
      <c r="N33278" s="24"/>
      <c r="Q33278" s="24"/>
      <c r="T33278" s="24"/>
      <c r="W33278" s="24"/>
      <c r="Z33278" s="24"/>
      <c r="AC33278" s="24"/>
      <c r="AI33278" s="24"/>
      <c r="AL33278" s="24"/>
      <c r="AO33278" s="24"/>
      <c r="AR33278" s="24"/>
      <c r="AU33278" s="24"/>
    </row>
    <row r="33279">
      <c r="J33279" s="18"/>
      <c r="N33279" s="24"/>
      <c r="Q33279" s="24"/>
      <c r="T33279" s="24"/>
      <c r="W33279" s="24"/>
      <c r="Z33279" s="24"/>
      <c r="AC33279" s="24"/>
      <c r="AI33279" s="24"/>
      <c r="AL33279" s="24"/>
      <c r="AO33279" s="24"/>
      <c r="AR33279" s="24"/>
      <c r="AU33279" s="24"/>
    </row>
    <row r="33280">
      <c r="J33280" s="18"/>
      <c r="N33280" s="24"/>
      <c r="Q33280" s="24"/>
      <c r="T33280" s="24"/>
      <c r="W33280" s="24"/>
      <c r="Z33280" s="24"/>
      <c r="AC33280" s="24"/>
      <c r="AI33280" s="24"/>
      <c r="AL33280" s="24"/>
      <c r="AO33280" s="24"/>
      <c r="AR33280" s="24"/>
      <c r="AU33280" s="24"/>
    </row>
    <row r="33281">
      <c r="J33281" s="18"/>
      <c r="N33281" s="24"/>
      <c r="Q33281" s="24"/>
      <c r="T33281" s="24"/>
      <c r="W33281" s="24"/>
      <c r="Z33281" s="24"/>
      <c r="AC33281" s="24"/>
      <c r="AI33281" s="24"/>
      <c r="AL33281" s="24"/>
      <c r="AO33281" s="24"/>
      <c r="AR33281" s="24"/>
      <c r="AU33281" s="24"/>
    </row>
    <row r="33282">
      <c r="J33282" s="18"/>
      <c r="N33282" s="24"/>
      <c r="Q33282" s="24"/>
      <c r="T33282" s="24"/>
      <c r="W33282" s="24"/>
      <c r="Z33282" s="24"/>
      <c r="AC33282" s="24"/>
      <c r="AI33282" s="24"/>
      <c r="AL33282" s="24"/>
      <c r="AO33282" s="24"/>
      <c r="AR33282" s="24"/>
      <c r="AU33282" s="24"/>
    </row>
    <row r="33283">
      <c r="J33283" s="18"/>
      <c r="N33283" s="24"/>
      <c r="Q33283" s="24"/>
      <c r="T33283" s="24"/>
      <c r="W33283" s="24"/>
      <c r="Z33283" s="24"/>
      <c r="AC33283" s="24"/>
      <c r="AI33283" s="24"/>
      <c r="AL33283" s="24"/>
      <c r="AO33283" s="24"/>
      <c r="AR33283" s="24"/>
      <c r="AU33283" s="24"/>
    </row>
    <row r="33284">
      <c r="J33284" s="18"/>
      <c r="N33284" s="24"/>
      <c r="Q33284" s="24"/>
      <c r="T33284" s="24"/>
      <c r="W33284" s="24"/>
      <c r="Z33284" s="24"/>
      <c r="AC33284" s="24"/>
      <c r="AI33284" s="24"/>
      <c r="AL33284" s="24"/>
      <c r="AO33284" s="24"/>
      <c r="AR33284" s="24"/>
      <c r="AU33284" s="24"/>
    </row>
    <row r="33285">
      <c r="J33285" s="18"/>
      <c r="N33285" s="24"/>
      <c r="Q33285" s="24"/>
      <c r="T33285" s="24"/>
      <c r="W33285" s="24"/>
      <c r="Z33285" s="24"/>
      <c r="AC33285" s="24"/>
      <c r="AI33285" s="24"/>
      <c r="AL33285" s="24"/>
      <c r="AO33285" s="24"/>
      <c r="AR33285" s="24"/>
      <c r="AU33285" s="24"/>
    </row>
    <row r="33286">
      <c r="J33286" s="18"/>
      <c r="N33286" s="24"/>
      <c r="Q33286" s="24"/>
      <c r="T33286" s="24"/>
      <c r="W33286" s="24"/>
      <c r="Z33286" s="24"/>
      <c r="AC33286" s="24"/>
      <c r="AI33286" s="24"/>
      <c r="AL33286" s="24"/>
      <c r="AO33286" s="24"/>
      <c r="AR33286" s="24"/>
      <c r="AU33286" s="24"/>
    </row>
    <row r="33287">
      <c r="J33287" s="18"/>
      <c r="N33287" s="24"/>
      <c r="Q33287" s="24"/>
      <c r="T33287" s="24"/>
      <c r="W33287" s="24"/>
      <c r="Z33287" s="24"/>
      <c r="AC33287" s="24"/>
      <c r="AI33287" s="24"/>
      <c r="AL33287" s="24"/>
      <c r="AO33287" s="24"/>
      <c r="AR33287" s="24"/>
      <c r="AU33287" s="24"/>
    </row>
    <row r="33288">
      <c r="J33288" s="18"/>
      <c r="N33288" s="24"/>
      <c r="Q33288" s="24"/>
      <c r="T33288" s="24"/>
      <c r="W33288" s="24"/>
      <c r="Z33288" s="24"/>
      <c r="AC33288" s="24"/>
      <c r="AI33288" s="24"/>
      <c r="AL33288" s="24"/>
      <c r="AO33288" s="24"/>
      <c r="AR33288" s="24"/>
      <c r="AU33288" s="24"/>
    </row>
    <row r="33289">
      <c r="J33289" s="18"/>
      <c r="N33289" s="24"/>
      <c r="Q33289" s="24"/>
      <c r="T33289" s="24"/>
      <c r="W33289" s="24"/>
      <c r="Z33289" s="24"/>
      <c r="AC33289" s="24"/>
      <c r="AI33289" s="24"/>
      <c r="AL33289" s="24"/>
      <c r="AO33289" s="24"/>
      <c r="AR33289" s="24"/>
      <c r="AU33289" s="24"/>
    </row>
    <row r="33290">
      <c r="J33290" s="18"/>
      <c r="N33290" s="24"/>
      <c r="Q33290" s="24"/>
      <c r="T33290" s="24"/>
      <c r="W33290" s="24"/>
      <c r="Z33290" s="24"/>
      <c r="AC33290" s="24"/>
      <c r="AI33290" s="24"/>
      <c r="AL33290" s="24"/>
      <c r="AO33290" s="24"/>
      <c r="AR33290" s="24"/>
      <c r="AU33290" s="24"/>
    </row>
    <row r="33291">
      <c r="J33291" s="18"/>
      <c r="N33291" s="24"/>
      <c r="Q33291" s="24"/>
      <c r="T33291" s="24"/>
      <c r="W33291" s="24"/>
      <c r="Z33291" s="24"/>
      <c r="AC33291" s="24"/>
      <c r="AI33291" s="24"/>
      <c r="AL33291" s="24"/>
      <c r="AO33291" s="24"/>
      <c r="AR33291" s="24"/>
      <c r="AU33291" s="24"/>
    </row>
    <row r="33292">
      <c r="J33292" s="18"/>
      <c r="N33292" s="24"/>
      <c r="Q33292" s="24"/>
      <c r="T33292" s="24"/>
      <c r="W33292" s="24"/>
      <c r="Z33292" s="24"/>
      <c r="AC33292" s="24"/>
      <c r="AI33292" s="24"/>
      <c r="AL33292" s="24"/>
      <c r="AO33292" s="24"/>
      <c r="AR33292" s="24"/>
      <c r="AU33292" s="24"/>
    </row>
    <row r="33293">
      <c r="J33293" s="18"/>
      <c r="N33293" s="24"/>
      <c r="Q33293" s="24"/>
      <c r="T33293" s="24"/>
      <c r="W33293" s="24"/>
      <c r="Z33293" s="24"/>
      <c r="AC33293" s="24"/>
      <c r="AI33293" s="24"/>
      <c r="AL33293" s="24"/>
      <c r="AO33293" s="24"/>
      <c r="AR33293" s="24"/>
      <c r="AU33293" s="24"/>
    </row>
    <row r="33294">
      <c r="J33294" s="18"/>
      <c r="N33294" s="24"/>
      <c r="Q33294" s="24"/>
      <c r="T33294" s="24"/>
      <c r="W33294" s="24"/>
      <c r="Z33294" s="24"/>
      <c r="AC33294" s="24"/>
      <c r="AI33294" s="24"/>
      <c r="AL33294" s="24"/>
      <c r="AO33294" s="24"/>
      <c r="AR33294" s="24"/>
      <c r="AU33294" s="24"/>
    </row>
    <row r="33295">
      <c r="J33295" s="18"/>
      <c r="N33295" s="24"/>
      <c r="Q33295" s="24"/>
      <c r="T33295" s="24"/>
      <c r="W33295" s="24"/>
      <c r="Z33295" s="24"/>
      <c r="AC33295" s="24"/>
      <c r="AI33295" s="24"/>
      <c r="AL33295" s="24"/>
      <c r="AO33295" s="24"/>
      <c r="AR33295" s="24"/>
      <c r="AU33295" s="24"/>
    </row>
    <row r="33296">
      <c r="J33296" s="18"/>
      <c r="N33296" s="24"/>
      <c r="Q33296" s="24"/>
      <c r="T33296" s="24"/>
      <c r="W33296" s="24"/>
      <c r="Z33296" s="24"/>
      <c r="AC33296" s="24"/>
      <c r="AI33296" s="24"/>
      <c r="AL33296" s="24"/>
      <c r="AO33296" s="24"/>
      <c r="AR33296" s="24"/>
      <c r="AU33296" s="24"/>
    </row>
    <row r="33297">
      <c r="J33297" s="18"/>
      <c r="N33297" s="24"/>
      <c r="Q33297" s="24"/>
      <c r="T33297" s="24"/>
      <c r="W33297" s="24"/>
      <c r="Z33297" s="24"/>
      <c r="AC33297" s="24"/>
      <c r="AI33297" s="24"/>
      <c r="AL33297" s="24"/>
      <c r="AO33297" s="24"/>
      <c r="AR33297" s="24"/>
      <c r="AU33297" s="24"/>
    </row>
    <row r="33298">
      <c r="J33298" s="18"/>
      <c r="N33298" s="24"/>
      <c r="Q33298" s="24"/>
      <c r="T33298" s="24"/>
      <c r="W33298" s="24"/>
      <c r="Z33298" s="24"/>
      <c r="AC33298" s="24"/>
      <c r="AI33298" s="24"/>
      <c r="AL33298" s="24"/>
      <c r="AO33298" s="24"/>
      <c r="AR33298" s="24"/>
      <c r="AU33298" s="24"/>
    </row>
    <row r="33299">
      <c r="J33299" s="18"/>
      <c r="N33299" s="24"/>
      <c r="Q33299" s="24"/>
      <c r="T33299" s="24"/>
      <c r="W33299" s="24"/>
      <c r="Z33299" s="24"/>
      <c r="AC33299" s="24"/>
      <c r="AI33299" s="24"/>
      <c r="AL33299" s="24"/>
      <c r="AO33299" s="24"/>
      <c r="AR33299" s="24"/>
      <c r="AU33299" s="24"/>
    </row>
    <row r="33300">
      <c r="J33300" s="18"/>
      <c r="N33300" s="24"/>
      <c r="Q33300" s="24"/>
      <c r="T33300" s="24"/>
      <c r="W33300" s="24"/>
      <c r="Z33300" s="24"/>
      <c r="AC33300" s="24"/>
      <c r="AI33300" s="24"/>
      <c r="AL33300" s="24"/>
      <c r="AO33300" s="24"/>
      <c r="AR33300" s="24"/>
      <c r="AU33300" s="24"/>
    </row>
    <row r="33301">
      <c r="J33301" s="18"/>
      <c r="N33301" s="24"/>
      <c r="Q33301" s="24"/>
      <c r="T33301" s="24"/>
      <c r="W33301" s="24"/>
      <c r="Z33301" s="24"/>
      <c r="AC33301" s="24"/>
      <c r="AI33301" s="24"/>
      <c r="AL33301" s="24"/>
      <c r="AO33301" s="24"/>
      <c r="AR33301" s="24"/>
      <c r="AU33301" s="24"/>
    </row>
    <row r="33302">
      <c r="J33302" s="18"/>
      <c r="N33302" s="24"/>
      <c r="Q33302" s="24"/>
      <c r="T33302" s="24"/>
      <c r="W33302" s="24"/>
      <c r="Z33302" s="24"/>
      <c r="AC33302" s="24"/>
      <c r="AI33302" s="24"/>
      <c r="AL33302" s="24"/>
      <c r="AO33302" s="24"/>
      <c r="AR33302" s="24"/>
      <c r="AU33302" s="24"/>
    </row>
    <row r="33303">
      <c r="J33303" s="18"/>
      <c r="N33303" s="24"/>
      <c r="Q33303" s="24"/>
      <c r="T33303" s="24"/>
      <c r="W33303" s="24"/>
      <c r="Z33303" s="24"/>
      <c r="AC33303" s="24"/>
      <c r="AI33303" s="24"/>
      <c r="AL33303" s="24"/>
      <c r="AO33303" s="24"/>
      <c r="AR33303" s="24"/>
      <c r="AU33303" s="24"/>
    </row>
    <row r="33304">
      <c r="J33304" s="18"/>
      <c r="N33304" s="24"/>
      <c r="Q33304" s="24"/>
      <c r="T33304" s="24"/>
      <c r="W33304" s="24"/>
      <c r="Z33304" s="24"/>
      <c r="AC33304" s="24"/>
      <c r="AI33304" s="24"/>
      <c r="AL33304" s="24"/>
      <c r="AO33304" s="24"/>
      <c r="AR33304" s="24"/>
      <c r="AU33304" s="24"/>
    </row>
    <row r="33305">
      <c r="J33305" s="18"/>
      <c r="N33305" s="24"/>
      <c r="Q33305" s="24"/>
      <c r="T33305" s="24"/>
      <c r="W33305" s="24"/>
      <c r="Z33305" s="24"/>
      <c r="AC33305" s="24"/>
      <c r="AI33305" s="24"/>
      <c r="AL33305" s="24"/>
      <c r="AO33305" s="24"/>
      <c r="AR33305" s="24"/>
      <c r="AU33305" s="24"/>
    </row>
    <row r="33306">
      <c r="J33306" s="18"/>
      <c r="N33306" s="24"/>
      <c r="Q33306" s="24"/>
      <c r="T33306" s="24"/>
      <c r="W33306" s="24"/>
      <c r="Z33306" s="24"/>
      <c r="AC33306" s="24"/>
      <c r="AI33306" s="24"/>
      <c r="AL33306" s="24"/>
      <c r="AO33306" s="24"/>
      <c r="AR33306" s="24"/>
      <c r="AU33306" s="24"/>
    </row>
    <row r="33307">
      <c r="J33307" s="18"/>
      <c r="N33307" s="24"/>
      <c r="Q33307" s="24"/>
      <c r="T33307" s="24"/>
      <c r="W33307" s="24"/>
      <c r="Z33307" s="24"/>
      <c r="AC33307" s="24"/>
      <c r="AI33307" s="24"/>
      <c r="AL33307" s="24"/>
      <c r="AO33307" s="24"/>
      <c r="AR33307" s="24"/>
      <c r="AU33307" s="24"/>
    </row>
    <row r="33308">
      <c r="J33308" s="18"/>
      <c r="N33308" s="24"/>
      <c r="Q33308" s="24"/>
      <c r="T33308" s="24"/>
      <c r="W33308" s="24"/>
      <c r="Z33308" s="24"/>
      <c r="AC33308" s="24"/>
      <c r="AI33308" s="24"/>
      <c r="AL33308" s="24"/>
      <c r="AO33308" s="24"/>
      <c r="AR33308" s="24"/>
      <c r="AU33308" s="24"/>
    </row>
    <row r="33309">
      <c r="J33309" s="18"/>
      <c r="N33309" s="24"/>
      <c r="Q33309" s="24"/>
      <c r="T33309" s="24"/>
      <c r="W33309" s="24"/>
      <c r="Z33309" s="24"/>
      <c r="AC33309" s="24"/>
      <c r="AI33309" s="24"/>
      <c r="AL33309" s="24"/>
      <c r="AO33309" s="24"/>
      <c r="AR33309" s="24"/>
      <c r="AU33309" s="24"/>
    </row>
    <row r="33310">
      <c r="J33310" s="18"/>
      <c r="N33310" s="24"/>
      <c r="Q33310" s="24"/>
      <c r="T33310" s="24"/>
      <c r="W33310" s="24"/>
      <c r="Z33310" s="24"/>
      <c r="AC33310" s="24"/>
      <c r="AI33310" s="24"/>
      <c r="AL33310" s="24"/>
      <c r="AO33310" s="24"/>
      <c r="AR33310" s="24"/>
      <c r="AU33310" s="24"/>
    </row>
    <row r="33311">
      <c r="J33311" s="18"/>
      <c r="N33311" s="24"/>
      <c r="Q33311" s="24"/>
      <c r="T33311" s="24"/>
      <c r="W33311" s="24"/>
      <c r="Z33311" s="24"/>
      <c r="AC33311" s="24"/>
      <c r="AI33311" s="24"/>
      <c r="AL33311" s="24"/>
      <c r="AO33311" s="24"/>
      <c r="AR33311" s="24"/>
      <c r="AU33311" s="24"/>
    </row>
    <row r="33312">
      <c r="J33312" s="18"/>
      <c r="N33312" s="24"/>
      <c r="Q33312" s="24"/>
      <c r="T33312" s="24"/>
      <c r="W33312" s="24"/>
      <c r="Z33312" s="24"/>
      <c r="AC33312" s="24"/>
      <c r="AI33312" s="24"/>
      <c r="AL33312" s="24"/>
      <c r="AO33312" s="24"/>
      <c r="AR33312" s="24"/>
      <c r="AU33312" s="24"/>
    </row>
    <row r="33313">
      <c r="J33313" s="18"/>
      <c r="N33313" s="24"/>
      <c r="Q33313" s="24"/>
      <c r="T33313" s="24"/>
      <c r="W33313" s="24"/>
      <c r="Z33313" s="24"/>
      <c r="AC33313" s="24"/>
      <c r="AI33313" s="24"/>
      <c r="AL33313" s="24"/>
      <c r="AO33313" s="24"/>
      <c r="AR33313" s="24"/>
      <c r="AU33313" s="24"/>
    </row>
    <row r="33314">
      <c r="J33314" s="18"/>
      <c r="N33314" s="24"/>
      <c r="Q33314" s="24"/>
      <c r="T33314" s="24"/>
      <c r="W33314" s="24"/>
      <c r="Z33314" s="24"/>
      <c r="AC33314" s="24"/>
      <c r="AI33314" s="24"/>
      <c r="AL33314" s="24"/>
      <c r="AO33314" s="24"/>
      <c r="AR33314" s="24"/>
      <c r="AU33314" s="24"/>
    </row>
    <row r="33315">
      <c r="J33315" s="18"/>
      <c r="N33315" s="24"/>
      <c r="Q33315" s="24"/>
      <c r="T33315" s="24"/>
      <c r="W33315" s="24"/>
      <c r="Z33315" s="24"/>
      <c r="AC33315" s="24"/>
      <c r="AI33315" s="24"/>
      <c r="AL33315" s="24"/>
      <c r="AO33315" s="24"/>
      <c r="AR33315" s="24"/>
      <c r="AU33315" s="24"/>
    </row>
    <row r="33316">
      <c r="J33316" s="18"/>
      <c r="N33316" s="24"/>
      <c r="Q33316" s="24"/>
      <c r="T33316" s="24"/>
      <c r="W33316" s="24"/>
      <c r="Z33316" s="24"/>
      <c r="AC33316" s="24"/>
      <c r="AI33316" s="24"/>
      <c r="AL33316" s="24"/>
      <c r="AO33316" s="24"/>
      <c r="AR33316" s="24"/>
      <c r="AU33316" s="24"/>
    </row>
    <row r="33317">
      <c r="J33317" s="18"/>
      <c r="N33317" s="24"/>
      <c r="Q33317" s="24"/>
      <c r="T33317" s="24"/>
      <c r="W33317" s="24"/>
      <c r="Z33317" s="24"/>
      <c r="AC33317" s="24"/>
      <c r="AI33317" s="24"/>
      <c r="AL33317" s="24"/>
      <c r="AO33317" s="24"/>
      <c r="AR33317" s="24"/>
      <c r="AU33317" s="24"/>
    </row>
    <row r="33318">
      <c r="J33318" s="18"/>
      <c r="N33318" s="24"/>
      <c r="Q33318" s="24"/>
      <c r="T33318" s="24"/>
      <c r="W33318" s="24"/>
      <c r="Z33318" s="24"/>
      <c r="AC33318" s="24"/>
      <c r="AI33318" s="24"/>
      <c r="AL33318" s="24"/>
      <c r="AO33318" s="24"/>
      <c r="AR33318" s="24"/>
      <c r="AU33318" s="24"/>
    </row>
    <row r="33319">
      <c r="J33319" s="18"/>
      <c r="N33319" s="24"/>
      <c r="Q33319" s="24"/>
      <c r="T33319" s="24"/>
      <c r="W33319" s="24"/>
      <c r="Z33319" s="24"/>
      <c r="AC33319" s="24"/>
      <c r="AI33319" s="24"/>
      <c r="AL33319" s="24"/>
      <c r="AO33319" s="24"/>
      <c r="AR33319" s="24"/>
      <c r="AU33319" s="24"/>
    </row>
    <row r="33320">
      <c r="J33320" s="18"/>
      <c r="N33320" s="24"/>
      <c r="Q33320" s="24"/>
      <c r="T33320" s="24"/>
      <c r="W33320" s="24"/>
      <c r="Z33320" s="24"/>
      <c r="AC33320" s="24"/>
      <c r="AI33320" s="24"/>
      <c r="AL33320" s="24"/>
      <c r="AO33320" s="24"/>
      <c r="AR33320" s="24"/>
      <c r="AU33320" s="24"/>
    </row>
    <row r="33321">
      <c r="J33321" s="18"/>
      <c r="N33321" s="24"/>
      <c r="Q33321" s="24"/>
      <c r="T33321" s="24"/>
      <c r="W33321" s="24"/>
      <c r="Z33321" s="24"/>
      <c r="AC33321" s="24"/>
      <c r="AI33321" s="24"/>
      <c r="AL33321" s="24"/>
      <c r="AO33321" s="24"/>
      <c r="AR33321" s="24"/>
      <c r="AU33321" s="24"/>
    </row>
    <row r="33322">
      <c r="J33322" s="18"/>
      <c r="N33322" s="24"/>
      <c r="Q33322" s="24"/>
      <c r="T33322" s="24"/>
      <c r="W33322" s="24"/>
      <c r="Z33322" s="24"/>
      <c r="AC33322" s="24"/>
      <c r="AI33322" s="24"/>
      <c r="AL33322" s="24"/>
      <c r="AO33322" s="24"/>
      <c r="AR33322" s="24"/>
      <c r="AU33322" s="24"/>
    </row>
    <row r="33323">
      <c r="J33323" s="18"/>
      <c r="N33323" s="24"/>
      <c r="Q33323" s="24"/>
      <c r="T33323" s="24"/>
      <c r="W33323" s="24"/>
      <c r="Z33323" s="24"/>
      <c r="AC33323" s="24"/>
      <c r="AI33323" s="24"/>
      <c r="AL33323" s="24"/>
      <c r="AO33323" s="24"/>
      <c r="AR33323" s="24"/>
      <c r="AU33323" s="24"/>
    </row>
    <row r="33324">
      <c r="J33324" s="18"/>
      <c r="N33324" s="24"/>
      <c r="Q33324" s="24"/>
      <c r="T33324" s="24"/>
      <c r="W33324" s="24"/>
      <c r="Z33324" s="24"/>
      <c r="AC33324" s="24"/>
      <c r="AI33324" s="24"/>
      <c r="AL33324" s="24"/>
      <c r="AO33324" s="24"/>
      <c r="AR33324" s="24"/>
      <c r="AU33324" s="24"/>
    </row>
    <row r="33325">
      <c r="J33325" s="18"/>
      <c r="N33325" s="24"/>
      <c r="Q33325" s="24"/>
      <c r="T33325" s="24"/>
      <c r="W33325" s="24"/>
      <c r="Z33325" s="24"/>
      <c r="AC33325" s="24"/>
      <c r="AI33325" s="24"/>
      <c r="AL33325" s="24"/>
      <c r="AO33325" s="24"/>
      <c r="AR33325" s="24"/>
      <c r="AU33325" s="24"/>
    </row>
    <row r="33326">
      <c r="J33326" s="18"/>
      <c r="N33326" s="24"/>
      <c r="Q33326" s="24"/>
      <c r="T33326" s="24"/>
      <c r="W33326" s="24"/>
      <c r="Z33326" s="24"/>
      <c r="AC33326" s="24"/>
      <c r="AI33326" s="24"/>
      <c r="AL33326" s="24"/>
      <c r="AO33326" s="24"/>
      <c r="AR33326" s="24"/>
      <c r="AU33326" s="24"/>
    </row>
    <row r="33327">
      <c r="J33327" s="18"/>
      <c r="N33327" s="24"/>
      <c r="Q33327" s="24"/>
      <c r="T33327" s="24"/>
      <c r="W33327" s="24"/>
      <c r="Z33327" s="24"/>
      <c r="AC33327" s="24"/>
      <c r="AI33327" s="24"/>
      <c r="AL33327" s="24"/>
      <c r="AO33327" s="24"/>
      <c r="AR33327" s="24"/>
      <c r="AU33327" s="24"/>
    </row>
    <row r="33328">
      <c r="J33328" s="18"/>
      <c r="N33328" s="24"/>
      <c r="Q33328" s="24"/>
      <c r="T33328" s="24"/>
      <c r="W33328" s="24"/>
      <c r="Z33328" s="24"/>
      <c r="AC33328" s="24"/>
      <c r="AI33328" s="24"/>
      <c r="AL33328" s="24"/>
      <c r="AO33328" s="24"/>
      <c r="AR33328" s="24"/>
      <c r="AU33328" s="24"/>
    </row>
    <row r="33329">
      <c r="J33329" s="18"/>
      <c r="N33329" s="24"/>
      <c r="Q33329" s="24"/>
      <c r="T33329" s="24"/>
      <c r="W33329" s="24"/>
      <c r="Z33329" s="24"/>
      <c r="AC33329" s="24"/>
      <c r="AI33329" s="24"/>
      <c r="AL33329" s="24"/>
      <c r="AO33329" s="24"/>
      <c r="AR33329" s="24"/>
      <c r="AU33329" s="24"/>
    </row>
    <row r="33330">
      <c r="J33330" s="18"/>
      <c r="N33330" s="24"/>
      <c r="Q33330" s="24"/>
      <c r="T33330" s="24"/>
      <c r="W33330" s="24"/>
      <c r="Z33330" s="24"/>
      <c r="AC33330" s="24"/>
      <c r="AI33330" s="24"/>
      <c r="AL33330" s="24"/>
      <c r="AO33330" s="24"/>
      <c r="AR33330" s="24"/>
      <c r="AU33330" s="24"/>
    </row>
    <row r="33331">
      <c r="J33331" s="18"/>
      <c r="N33331" s="24"/>
      <c r="Q33331" s="24"/>
      <c r="T33331" s="24"/>
      <c r="W33331" s="24"/>
      <c r="Z33331" s="24"/>
      <c r="AC33331" s="24"/>
      <c r="AI33331" s="24"/>
      <c r="AL33331" s="24"/>
      <c r="AO33331" s="24"/>
      <c r="AR33331" s="24"/>
      <c r="AU33331" s="24"/>
    </row>
    <row r="33332">
      <c r="J33332" s="18"/>
      <c r="N33332" s="24"/>
      <c r="Q33332" s="24"/>
      <c r="T33332" s="24"/>
      <c r="W33332" s="24"/>
      <c r="Z33332" s="24"/>
      <c r="AC33332" s="24"/>
      <c r="AI33332" s="24"/>
      <c r="AL33332" s="24"/>
      <c r="AO33332" s="24"/>
      <c r="AR33332" s="24"/>
      <c r="AU33332" s="24"/>
    </row>
    <row r="33333">
      <c r="J33333" s="18"/>
      <c r="N33333" s="24"/>
      <c r="Q33333" s="24"/>
      <c r="T33333" s="24"/>
      <c r="W33333" s="24"/>
      <c r="Z33333" s="24"/>
      <c r="AC33333" s="24"/>
      <c r="AI33333" s="24"/>
      <c r="AL33333" s="24"/>
      <c r="AO33333" s="24"/>
      <c r="AR33333" s="24"/>
      <c r="AU33333" s="24"/>
    </row>
    <row r="33334">
      <c r="J33334" s="18"/>
      <c r="N33334" s="24"/>
      <c r="Q33334" s="24"/>
      <c r="T33334" s="24"/>
      <c r="W33334" s="24"/>
      <c r="Z33334" s="24"/>
      <c r="AC33334" s="24"/>
      <c r="AI33334" s="24"/>
      <c r="AL33334" s="24"/>
      <c r="AO33334" s="24"/>
      <c r="AR33334" s="24"/>
      <c r="AU33334" s="24"/>
    </row>
    <row r="33335">
      <c r="J33335" s="18"/>
      <c r="N33335" s="24"/>
      <c r="Q33335" s="24"/>
      <c r="T33335" s="24"/>
      <c r="W33335" s="24"/>
      <c r="Z33335" s="24"/>
      <c r="AC33335" s="24"/>
      <c r="AI33335" s="24"/>
      <c r="AL33335" s="24"/>
      <c r="AO33335" s="24"/>
      <c r="AR33335" s="24"/>
      <c r="AU33335" s="24"/>
    </row>
    <row r="33336">
      <c r="J33336" s="18"/>
      <c r="N33336" s="24"/>
      <c r="Q33336" s="24"/>
      <c r="T33336" s="24"/>
      <c r="W33336" s="24"/>
      <c r="Z33336" s="24"/>
      <c r="AC33336" s="24"/>
      <c r="AI33336" s="24"/>
      <c r="AL33336" s="24"/>
      <c r="AO33336" s="24"/>
      <c r="AR33336" s="24"/>
      <c r="AU33336" s="24"/>
    </row>
    <row r="33337">
      <c r="J33337" s="18"/>
      <c r="N33337" s="24"/>
      <c r="Q33337" s="24"/>
      <c r="T33337" s="24"/>
      <c r="W33337" s="24"/>
      <c r="Z33337" s="24"/>
      <c r="AC33337" s="24"/>
      <c r="AI33337" s="24"/>
      <c r="AL33337" s="24"/>
      <c r="AO33337" s="24"/>
      <c r="AR33337" s="24"/>
      <c r="AU33337" s="24"/>
    </row>
    <row r="33338">
      <c r="J33338" s="18"/>
      <c r="N33338" s="24"/>
      <c r="Q33338" s="24"/>
      <c r="T33338" s="24"/>
      <c r="W33338" s="24"/>
      <c r="Z33338" s="24"/>
      <c r="AC33338" s="24"/>
      <c r="AI33338" s="24"/>
      <c r="AL33338" s="24"/>
      <c r="AO33338" s="24"/>
      <c r="AR33338" s="24"/>
      <c r="AU33338" s="24"/>
    </row>
    <row r="33339">
      <c r="J33339" s="18"/>
      <c r="N33339" s="24"/>
      <c r="Q33339" s="24"/>
      <c r="T33339" s="24"/>
      <c r="W33339" s="24"/>
      <c r="Z33339" s="24"/>
      <c r="AC33339" s="24"/>
      <c r="AI33339" s="24"/>
      <c r="AL33339" s="24"/>
      <c r="AO33339" s="24"/>
      <c r="AR33339" s="24"/>
      <c r="AU33339" s="24"/>
    </row>
    <row r="33340">
      <c r="J33340" s="18"/>
      <c r="N33340" s="24"/>
      <c r="Q33340" s="24"/>
      <c r="T33340" s="24"/>
      <c r="W33340" s="24"/>
      <c r="Z33340" s="24"/>
      <c r="AC33340" s="24"/>
      <c r="AI33340" s="24"/>
      <c r="AL33340" s="24"/>
      <c r="AO33340" s="24"/>
      <c r="AR33340" s="24"/>
      <c r="AU33340" s="24"/>
    </row>
    <row r="33341">
      <c r="J33341" s="18"/>
      <c r="N33341" s="24"/>
      <c r="Q33341" s="24"/>
      <c r="T33341" s="24"/>
      <c r="W33341" s="24"/>
      <c r="Z33341" s="24"/>
      <c r="AC33341" s="24"/>
      <c r="AI33341" s="24"/>
      <c r="AL33341" s="24"/>
      <c r="AO33341" s="24"/>
      <c r="AR33341" s="24"/>
      <c r="AU33341" s="24"/>
    </row>
    <row r="33342">
      <c r="J33342" s="18"/>
      <c r="N33342" s="24"/>
      <c r="Q33342" s="24"/>
      <c r="T33342" s="24"/>
      <c r="W33342" s="24"/>
      <c r="Z33342" s="24"/>
      <c r="AC33342" s="24"/>
      <c r="AI33342" s="24"/>
      <c r="AL33342" s="24"/>
      <c r="AO33342" s="24"/>
      <c r="AR33342" s="24"/>
      <c r="AU33342" s="24"/>
    </row>
    <row r="33343">
      <c r="J33343" s="18"/>
      <c r="N33343" s="24"/>
      <c r="Q33343" s="24"/>
      <c r="T33343" s="24"/>
      <c r="W33343" s="24"/>
      <c r="Z33343" s="24"/>
      <c r="AC33343" s="24"/>
      <c r="AI33343" s="24"/>
      <c r="AL33343" s="24"/>
      <c r="AO33343" s="24"/>
      <c r="AR33343" s="24"/>
      <c r="AU33343" s="24"/>
    </row>
    <row r="33344">
      <c r="J33344" s="18"/>
      <c r="N33344" s="24"/>
      <c r="Q33344" s="24"/>
      <c r="T33344" s="24"/>
      <c r="W33344" s="24"/>
      <c r="Z33344" s="24"/>
      <c r="AC33344" s="24"/>
      <c r="AI33344" s="24"/>
      <c r="AL33344" s="24"/>
      <c r="AO33344" s="24"/>
      <c r="AR33344" s="24"/>
      <c r="AU33344" s="24"/>
    </row>
    <row r="33345">
      <c r="J33345" s="18"/>
      <c r="N33345" s="24"/>
      <c r="Q33345" s="24"/>
      <c r="T33345" s="24"/>
      <c r="W33345" s="24"/>
      <c r="Z33345" s="24"/>
      <c r="AC33345" s="24"/>
      <c r="AI33345" s="24"/>
      <c r="AL33345" s="24"/>
      <c r="AO33345" s="24"/>
      <c r="AR33345" s="24"/>
      <c r="AU33345" s="24"/>
    </row>
    <row r="33346">
      <c r="J33346" s="18"/>
      <c r="N33346" s="24"/>
      <c r="Q33346" s="24"/>
      <c r="T33346" s="24"/>
      <c r="W33346" s="24"/>
      <c r="Z33346" s="24"/>
      <c r="AC33346" s="24"/>
      <c r="AI33346" s="24"/>
      <c r="AL33346" s="24"/>
      <c r="AO33346" s="24"/>
      <c r="AR33346" s="24"/>
      <c r="AU33346" s="24"/>
    </row>
    <row r="33347">
      <c r="J33347" s="18"/>
      <c r="N33347" s="24"/>
      <c r="Q33347" s="24"/>
      <c r="T33347" s="24"/>
      <c r="W33347" s="24"/>
      <c r="Z33347" s="24"/>
      <c r="AC33347" s="24"/>
      <c r="AI33347" s="24"/>
      <c r="AL33347" s="24"/>
      <c r="AO33347" s="24"/>
      <c r="AR33347" s="24"/>
      <c r="AU33347" s="24"/>
    </row>
    <row r="33348">
      <c r="J33348" s="18"/>
      <c r="N33348" s="24"/>
      <c r="Q33348" s="24"/>
      <c r="T33348" s="24"/>
      <c r="W33348" s="24"/>
      <c r="Z33348" s="24"/>
      <c r="AC33348" s="24"/>
      <c r="AI33348" s="24"/>
      <c r="AL33348" s="24"/>
      <c r="AO33348" s="24"/>
      <c r="AR33348" s="24"/>
      <c r="AU33348" s="24"/>
    </row>
    <row r="33349">
      <c r="J33349" s="18"/>
      <c r="N33349" s="24"/>
      <c r="Q33349" s="24"/>
      <c r="T33349" s="24"/>
      <c r="W33349" s="24"/>
      <c r="Z33349" s="24"/>
      <c r="AC33349" s="24"/>
      <c r="AI33349" s="24"/>
      <c r="AL33349" s="24"/>
      <c r="AO33349" s="24"/>
      <c r="AR33349" s="24"/>
      <c r="AU33349" s="24"/>
    </row>
    <row r="33350">
      <c r="J33350" s="18"/>
      <c r="N33350" s="24"/>
      <c r="Q33350" s="24"/>
      <c r="T33350" s="24"/>
      <c r="W33350" s="24"/>
      <c r="Z33350" s="24"/>
      <c r="AC33350" s="24"/>
      <c r="AI33350" s="24"/>
      <c r="AL33350" s="24"/>
      <c r="AO33350" s="24"/>
      <c r="AR33350" s="24"/>
      <c r="AU33350" s="24"/>
    </row>
    <row r="33351">
      <c r="J33351" s="18"/>
      <c r="N33351" s="24"/>
      <c r="Q33351" s="24"/>
      <c r="T33351" s="24"/>
      <c r="W33351" s="24"/>
      <c r="Z33351" s="24"/>
      <c r="AC33351" s="24"/>
      <c r="AI33351" s="24"/>
      <c r="AL33351" s="24"/>
      <c r="AO33351" s="24"/>
      <c r="AR33351" s="24"/>
      <c r="AU33351" s="24"/>
    </row>
    <row r="33352">
      <c r="J33352" s="18"/>
      <c r="N33352" s="24"/>
      <c r="Q33352" s="24"/>
      <c r="T33352" s="24"/>
      <c r="W33352" s="24"/>
      <c r="Z33352" s="24"/>
      <c r="AC33352" s="24"/>
      <c r="AI33352" s="24"/>
      <c r="AL33352" s="24"/>
      <c r="AO33352" s="24"/>
      <c r="AR33352" s="24"/>
      <c r="AU33352" s="24"/>
    </row>
    <row r="33353">
      <c r="J33353" s="18"/>
      <c r="N33353" s="24"/>
      <c r="Q33353" s="24"/>
      <c r="T33353" s="24"/>
      <c r="W33353" s="24"/>
      <c r="Z33353" s="24"/>
      <c r="AC33353" s="24"/>
      <c r="AI33353" s="24"/>
      <c r="AL33353" s="24"/>
      <c r="AO33353" s="24"/>
      <c r="AR33353" s="24"/>
      <c r="AU33353" s="24"/>
    </row>
    <row r="33354">
      <c r="J33354" s="18"/>
      <c r="N33354" s="24"/>
      <c r="Q33354" s="24"/>
      <c r="T33354" s="24"/>
      <c r="W33354" s="24"/>
      <c r="Z33354" s="24"/>
      <c r="AC33354" s="24"/>
      <c r="AI33354" s="24"/>
      <c r="AL33354" s="24"/>
      <c r="AO33354" s="24"/>
      <c r="AR33354" s="24"/>
      <c r="AU33354" s="24"/>
    </row>
    <row r="33355">
      <c r="J33355" s="18"/>
      <c r="N33355" s="24"/>
      <c r="Q33355" s="24"/>
      <c r="T33355" s="24"/>
      <c r="W33355" s="24"/>
      <c r="Z33355" s="24"/>
      <c r="AC33355" s="24"/>
      <c r="AI33355" s="24"/>
      <c r="AL33355" s="24"/>
      <c r="AO33355" s="24"/>
      <c r="AR33355" s="24"/>
      <c r="AU33355" s="24"/>
    </row>
    <row r="33356">
      <c r="J33356" s="18"/>
      <c r="N33356" s="24"/>
      <c r="Q33356" s="24"/>
      <c r="T33356" s="24"/>
      <c r="W33356" s="24"/>
      <c r="Z33356" s="24"/>
      <c r="AC33356" s="24"/>
      <c r="AI33356" s="24"/>
      <c r="AL33356" s="24"/>
      <c r="AO33356" s="24"/>
      <c r="AR33356" s="24"/>
      <c r="AU33356" s="24"/>
    </row>
    <row r="33357">
      <c r="J33357" s="18"/>
      <c r="N33357" s="24"/>
      <c r="Q33357" s="24"/>
      <c r="T33357" s="24"/>
      <c r="W33357" s="24"/>
      <c r="Z33357" s="24"/>
      <c r="AC33357" s="24"/>
      <c r="AI33357" s="24"/>
      <c r="AL33357" s="24"/>
      <c r="AO33357" s="24"/>
      <c r="AR33357" s="24"/>
      <c r="AU33357" s="24"/>
    </row>
    <row r="33358">
      <c r="J33358" s="18"/>
      <c r="N33358" s="24"/>
      <c r="Q33358" s="24"/>
      <c r="T33358" s="24"/>
      <c r="W33358" s="24"/>
      <c r="Z33358" s="24"/>
      <c r="AC33358" s="24"/>
      <c r="AI33358" s="24"/>
      <c r="AL33358" s="24"/>
      <c r="AO33358" s="24"/>
      <c r="AR33358" s="24"/>
      <c r="AU33358" s="24"/>
    </row>
    <row r="33359">
      <c r="J33359" s="18"/>
      <c r="N33359" s="24"/>
      <c r="Q33359" s="24"/>
      <c r="T33359" s="24"/>
      <c r="W33359" s="24"/>
      <c r="Z33359" s="24"/>
      <c r="AC33359" s="24"/>
      <c r="AI33359" s="24"/>
      <c r="AL33359" s="24"/>
      <c r="AO33359" s="24"/>
      <c r="AR33359" s="24"/>
      <c r="AU33359" s="24"/>
    </row>
    <row r="33360">
      <c r="J33360" s="18"/>
      <c r="N33360" s="24"/>
      <c r="Q33360" s="24"/>
      <c r="T33360" s="24"/>
      <c r="W33360" s="24"/>
      <c r="Z33360" s="24"/>
      <c r="AC33360" s="24"/>
      <c r="AI33360" s="24"/>
      <c r="AL33360" s="24"/>
      <c r="AO33360" s="24"/>
      <c r="AR33360" s="24"/>
      <c r="AU33360" s="24"/>
    </row>
    <row r="33361">
      <c r="J33361" s="18"/>
      <c r="N33361" s="24"/>
      <c r="Q33361" s="24"/>
      <c r="T33361" s="24"/>
      <c r="W33361" s="24"/>
      <c r="Z33361" s="24"/>
      <c r="AC33361" s="24"/>
      <c r="AI33361" s="24"/>
      <c r="AL33361" s="24"/>
      <c r="AO33361" s="24"/>
      <c r="AR33361" s="24"/>
      <c r="AU33361" s="24"/>
    </row>
    <row r="33362">
      <c r="J33362" s="18"/>
      <c r="N33362" s="24"/>
      <c r="Q33362" s="24"/>
      <c r="T33362" s="24"/>
      <c r="W33362" s="24"/>
      <c r="Z33362" s="24"/>
      <c r="AC33362" s="24"/>
      <c r="AI33362" s="24"/>
      <c r="AL33362" s="24"/>
      <c r="AO33362" s="24"/>
      <c r="AR33362" s="24"/>
      <c r="AU33362" s="24"/>
    </row>
    <row r="33363">
      <c r="J33363" s="18"/>
      <c r="N33363" s="24"/>
      <c r="Q33363" s="24"/>
      <c r="T33363" s="24"/>
      <c r="W33363" s="24"/>
      <c r="Z33363" s="24"/>
      <c r="AC33363" s="24"/>
      <c r="AI33363" s="24"/>
      <c r="AL33363" s="24"/>
      <c r="AO33363" s="24"/>
      <c r="AR33363" s="24"/>
      <c r="AU33363" s="24"/>
    </row>
    <row r="33364">
      <c r="J33364" s="18"/>
      <c r="N33364" s="24"/>
      <c r="Q33364" s="24"/>
      <c r="T33364" s="24"/>
      <c r="W33364" s="24"/>
      <c r="Z33364" s="24"/>
      <c r="AC33364" s="24"/>
      <c r="AI33364" s="24"/>
      <c r="AL33364" s="24"/>
      <c r="AO33364" s="24"/>
      <c r="AR33364" s="24"/>
      <c r="AU33364" s="24"/>
    </row>
    <row r="33365">
      <c r="J33365" s="18"/>
      <c r="N33365" s="24"/>
      <c r="Q33365" s="24"/>
      <c r="T33365" s="24"/>
      <c r="W33365" s="24"/>
      <c r="Z33365" s="24"/>
      <c r="AC33365" s="24"/>
      <c r="AI33365" s="24"/>
      <c r="AL33365" s="24"/>
      <c r="AO33365" s="24"/>
      <c r="AR33365" s="24"/>
      <c r="AU33365" s="24"/>
    </row>
    <row r="33366">
      <c r="J33366" s="18"/>
      <c r="N33366" s="24"/>
      <c r="Q33366" s="24"/>
      <c r="T33366" s="24"/>
      <c r="W33366" s="24"/>
      <c r="Z33366" s="24"/>
      <c r="AC33366" s="24"/>
      <c r="AI33366" s="24"/>
      <c r="AL33366" s="24"/>
      <c r="AO33366" s="24"/>
      <c r="AR33366" s="24"/>
      <c r="AU33366" s="24"/>
    </row>
    <row r="33367">
      <c r="J33367" s="18"/>
      <c r="N33367" s="24"/>
      <c r="Q33367" s="24"/>
      <c r="T33367" s="24"/>
      <c r="W33367" s="24"/>
      <c r="Z33367" s="24"/>
      <c r="AC33367" s="24"/>
      <c r="AI33367" s="24"/>
      <c r="AL33367" s="24"/>
      <c r="AO33367" s="24"/>
      <c r="AR33367" s="24"/>
      <c r="AU33367" s="24"/>
    </row>
    <row r="33368">
      <c r="J33368" s="18"/>
      <c r="N33368" s="24"/>
      <c r="Q33368" s="24"/>
      <c r="T33368" s="24"/>
      <c r="W33368" s="24"/>
      <c r="Z33368" s="24"/>
      <c r="AC33368" s="24"/>
      <c r="AI33368" s="24"/>
      <c r="AL33368" s="24"/>
      <c r="AO33368" s="24"/>
      <c r="AR33368" s="24"/>
      <c r="AU33368" s="24"/>
    </row>
    <row r="33369">
      <c r="J33369" s="18"/>
      <c r="N33369" s="24"/>
      <c r="Q33369" s="24"/>
      <c r="T33369" s="24"/>
      <c r="W33369" s="24"/>
      <c r="Z33369" s="24"/>
      <c r="AC33369" s="24"/>
      <c r="AI33369" s="24"/>
      <c r="AL33369" s="24"/>
      <c r="AO33369" s="24"/>
      <c r="AR33369" s="24"/>
      <c r="AU33369" s="24"/>
    </row>
    <row r="33370">
      <c r="J33370" s="18"/>
      <c r="N33370" s="24"/>
      <c r="Q33370" s="24"/>
      <c r="T33370" s="24"/>
      <c r="W33370" s="24"/>
      <c r="Z33370" s="24"/>
      <c r="AC33370" s="24"/>
      <c r="AI33370" s="24"/>
      <c r="AL33370" s="24"/>
      <c r="AO33370" s="24"/>
      <c r="AR33370" s="24"/>
      <c r="AU33370" s="24"/>
    </row>
    <row r="33371">
      <c r="J33371" s="18"/>
      <c r="N33371" s="24"/>
      <c r="Q33371" s="24"/>
      <c r="T33371" s="24"/>
      <c r="W33371" s="24"/>
      <c r="Z33371" s="24"/>
      <c r="AC33371" s="24"/>
      <c r="AI33371" s="24"/>
      <c r="AL33371" s="24"/>
      <c r="AO33371" s="24"/>
      <c r="AR33371" s="24"/>
      <c r="AU33371" s="24"/>
    </row>
    <row r="33372">
      <c r="J33372" s="18"/>
      <c r="N33372" s="24"/>
      <c r="Q33372" s="24"/>
      <c r="T33372" s="24"/>
      <c r="W33372" s="24"/>
      <c r="Z33372" s="24"/>
      <c r="AC33372" s="24"/>
      <c r="AI33372" s="24"/>
      <c r="AL33372" s="24"/>
      <c r="AO33372" s="24"/>
      <c r="AR33372" s="24"/>
      <c r="AU33372" s="24"/>
    </row>
    <row r="33373">
      <c r="J33373" s="18"/>
      <c r="N33373" s="24"/>
      <c r="Q33373" s="24"/>
      <c r="T33373" s="24"/>
      <c r="W33373" s="24"/>
      <c r="Z33373" s="24"/>
      <c r="AC33373" s="24"/>
      <c r="AI33373" s="24"/>
      <c r="AL33373" s="24"/>
      <c r="AO33373" s="24"/>
      <c r="AR33373" s="24"/>
      <c r="AU33373" s="24"/>
    </row>
    <row r="33374">
      <c r="J33374" s="18"/>
      <c r="N33374" s="24"/>
      <c r="Q33374" s="24"/>
      <c r="T33374" s="24"/>
      <c r="W33374" s="24"/>
      <c r="Z33374" s="24"/>
      <c r="AC33374" s="24"/>
      <c r="AI33374" s="24"/>
      <c r="AL33374" s="24"/>
      <c r="AO33374" s="24"/>
      <c r="AR33374" s="24"/>
      <c r="AU33374" s="24"/>
    </row>
    <row r="33375">
      <c r="J33375" s="18"/>
      <c r="N33375" s="24"/>
      <c r="Q33375" s="24"/>
      <c r="T33375" s="24"/>
      <c r="W33375" s="24"/>
      <c r="Z33375" s="24"/>
      <c r="AC33375" s="24"/>
      <c r="AI33375" s="24"/>
      <c r="AL33375" s="24"/>
      <c r="AO33375" s="24"/>
      <c r="AR33375" s="24"/>
      <c r="AU33375" s="24"/>
    </row>
    <row r="33376">
      <c r="J33376" s="18"/>
      <c r="N33376" s="24"/>
      <c r="Q33376" s="24"/>
      <c r="T33376" s="24"/>
      <c r="W33376" s="24"/>
      <c r="Z33376" s="24"/>
      <c r="AC33376" s="24"/>
      <c r="AI33376" s="24"/>
      <c r="AL33376" s="24"/>
      <c r="AO33376" s="24"/>
      <c r="AR33376" s="24"/>
      <c r="AU33376" s="24"/>
    </row>
    <row r="33377">
      <c r="J33377" s="18"/>
      <c r="N33377" s="24"/>
      <c r="Q33377" s="24"/>
      <c r="T33377" s="24"/>
      <c r="W33377" s="24"/>
      <c r="Z33377" s="24"/>
      <c r="AC33377" s="24"/>
      <c r="AI33377" s="24"/>
      <c r="AL33377" s="24"/>
      <c r="AO33377" s="24"/>
      <c r="AR33377" s="24"/>
      <c r="AU33377" s="24"/>
    </row>
    <row r="33378">
      <c r="J33378" s="18"/>
      <c r="N33378" s="24"/>
      <c r="Q33378" s="24"/>
      <c r="T33378" s="24"/>
      <c r="W33378" s="24"/>
      <c r="Z33378" s="24"/>
      <c r="AC33378" s="24"/>
      <c r="AI33378" s="24"/>
      <c r="AL33378" s="24"/>
      <c r="AO33378" s="24"/>
      <c r="AR33378" s="24"/>
      <c r="AU33378" s="24"/>
    </row>
    <row r="33379">
      <c r="J33379" s="18"/>
      <c r="N33379" s="24"/>
      <c r="Q33379" s="24"/>
      <c r="T33379" s="24"/>
      <c r="W33379" s="24"/>
      <c r="Z33379" s="24"/>
      <c r="AC33379" s="24"/>
      <c r="AI33379" s="24"/>
      <c r="AL33379" s="24"/>
      <c r="AO33379" s="24"/>
      <c r="AR33379" s="24"/>
      <c r="AU33379" s="24"/>
    </row>
    <row r="33380">
      <c r="J33380" s="18"/>
      <c r="N33380" s="24"/>
      <c r="Q33380" s="24"/>
      <c r="T33380" s="24"/>
      <c r="W33380" s="24"/>
      <c r="Z33380" s="24"/>
      <c r="AC33380" s="24"/>
      <c r="AI33380" s="24"/>
      <c r="AL33380" s="24"/>
      <c r="AO33380" s="24"/>
      <c r="AR33380" s="24"/>
      <c r="AU33380" s="24"/>
    </row>
    <row r="33381">
      <c r="J33381" s="18"/>
      <c r="N33381" s="24"/>
      <c r="Q33381" s="24"/>
      <c r="T33381" s="24"/>
      <c r="W33381" s="24"/>
      <c r="Z33381" s="24"/>
      <c r="AC33381" s="24"/>
      <c r="AI33381" s="24"/>
      <c r="AL33381" s="24"/>
      <c r="AO33381" s="24"/>
      <c r="AR33381" s="24"/>
      <c r="AU33381" s="24"/>
    </row>
    <row r="33382">
      <c r="J33382" s="18"/>
      <c r="N33382" s="24"/>
      <c r="Q33382" s="24"/>
      <c r="T33382" s="24"/>
      <c r="W33382" s="24"/>
      <c r="Z33382" s="24"/>
      <c r="AC33382" s="24"/>
      <c r="AI33382" s="24"/>
      <c r="AL33382" s="24"/>
      <c r="AO33382" s="24"/>
      <c r="AR33382" s="24"/>
      <c r="AU33382" s="24"/>
    </row>
    <row r="33383">
      <c r="J33383" s="18"/>
      <c r="N33383" s="24"/>
      <c r="Q33383" s="24"/>
      <c r="T33383" s="24"/>
      <c r="W33383" s="24"/>
      <c r="Z33383" s="24"/>
      <c r="AC33383" s="24"/>
      <c r="AI33383" s="24"/>
      <c r="AL33383" s="24"/>
      <c r="AO33383" s="24"/>
      <c r="AR33383" s="24"/>
      <c r="AU33383" s="24"/>
    </row>
    <row r="33384">
      <c r="J33384" s="18"/>
      <c r="N33384" s="24"/>
      <c r="Q33384" s="24"/>
      <c r="T33384" s="24"/>
      <c r="W33384" s="24"/>
      <c r="Z33384" s="24"/>
      <c r="AC33384" s="24"/>
      <c r="AI33384" s="24"/>
      <c r="AL33384" s="24"/>
      <c r="AO33384" s="24"/>
      <c r="AR33384" s="24"/>
      <c r="AU33384" s="24"/>
    </row>
    <row r="33385">
      <c r="J33385" s="18"/>
      <c r="N33385" s="24"/>
      <c r="Q33385" s="24"/>
      <c r="T33385" s="24"/>
      <c r="W33385" s="24"/>
      <c r="Z33385" s="24"/>
      <c r="AC33385" s="24"/>
      <c r="AI33385" s="24"/>
      <c r="AL33385" s="24"/>
      <c r="AO33385" s="24"/>
      <c r="AR33385" s="24"/>
      <c r="AU33385" s="24"/>
    </row>
    <row r="33386">
      <c r="J33386" s="18"/>
      <c r="N33386" s="24"/>
      <c r="Q33386" s="24"/>
      <c r="T33386" s="24"/>
      <c r="W33386" s="24"/>
      <c r="Z33386" s="24"/>
      <c r="AC33386" s="24"/>
      <c r="AI33386" s="24"/>
      <c r="AL33386" s="24"/>
      <c r="AO33386" s="24"/>
      <c r="AR33386" s="24"/>
      <c r="AU33386" s="24"/>
    </row>
    <row r="33387">
      <c r="J33387" s="18"/>
      <c r="N33387" s="24"/>
      <c r="Q33387" s="24"/>
      <c r="T33387" s="24"/>
      <c r="W33387" s="24"/>
      <c r="Z33387" s="24"/>
      <c r="AC33387" s="24"/>
      <c r="AI33387" s="24"/>
      <c r="AL33387" s="24"/>
      <c r="AO33387" s="24"/>
      <c r="AR33387" s="24"/>
      <c r="AU33387" s="24"/>
    </row>
    <row r="33388">
      <c r="J33388" s="18"/>
      <c r="N33388" s="24"/>
      <c r="Q33388" s="24"/>
      <c r="T33388" s="24"/>
      <c r="W33388" s="24"/>
      <c r="Z33388" s="24"/>
      <c r="AC33388" s="24"/>
      <c r="AI33388" s="24"/>
      <c r="AL33388" s="24"/>
      <c r="AO33388" s="24"/>
      <c r="AR33388" s="24"/>
      <c r="AU33388" s="24"/>
    </row>
    <row r="33389">
      <c r="J33389" s="18"/>
      <c r="N33389" s="24"/>
      <c r="Q33389" s="24"/>
      <c r="T33389" s="24"/>
      <c r="W33389" s="24"/>
      <c r="Z33389" s="24"/>
      <c r="AC33389" s="24"/>
      <c r="AI33389" s="24"/>
      <c r="AL33389" s="24"/>
      <c r="AO33389" s="24"/>
      <c r="AR33389" s="24"/>
      <c r="AU33389" s="24"/>
    </row>
    <row r="33390">
      <c r="J33390" s="18"/>
      <c r="N33390" s="24"/>
      <c r="Q33390" s="24"/>
      <c r="T33390" s="24"/>
      <c r="W33390" s="24"/>
      <c r="Z33390" s="24"/>
      <c r="AC33390" s="24"/>
      <c r="AI33390" s="24"/>
      <c r="AL33390" s="24"/>
      <c r="AO33390" s="24"/>
      <c r="AR33390" s="24"/>
      <c r="AU33390" s="24"/>
    </row>
    <row r="33391">
      <c r="J33391" s="18"/>
      <c r="N33391" s="24"/>
      <c r="Q33391" s="24"/>
      <c r="T33391" s="24"/>
      <c r="W33391" s="24"/>
      <c r="Z33391" s="24"/>
      <c r="AC33391" s="24"/>
      <c r="AI33391" s="24"/>
      <c r="AL33391" s="24"/>
      <c r="AO33391" s="24"/>
      <c r="AR33391" s="24"/>
      <c r="AU33391" s="24"/>
    </row>
    <row r="33392">
      <c r="J33392" s="18"/>
      <c r="N33392" s="24"/>
      <c r="Q33392" s="24"/>
      <c r="T33392" s="24"/>
      <c r="W33392" s="24"/>
      <c r="Z33392" s="24"/>
      <c r="AC33392" s="24"/>
      <c r="AI33392" s="24"/>
      <c r="AL33392" s="24"/>
      <c r="AO33392" s="24"/>
      <c r="AR33392" s="24"/>
      <c r="AU33392" s="24"/>
    </row>
    <row r="33393">
      <c r="J33393" s="18"/>
      <c r="N33393" s="24"/>
      <c r="Q33393" s="24"/>
      <c r="T33393" s="24"/>
      <c r="W33393" s="24"/>
      <c r="Z33393" s="24"/>
      <c r="AC33393" s="24"/>
      <c r="AI33393" s="24"/>
      <c r="AL33393" s="24"/>
      <c r="AO33393" s="24"/>
      <c r="AR33393" s="24"/>
      <c r="AU33393" s="24"/>
    </row>
    <row r="33394">
      <c r="J33394" s="18"/>
      <c r="N33394" s="24"/>
      <c r="Q33394" s="24"/>
      <c r="T33394" s="24"/>
      <c r="W33394" s="24"/>
      <c r="Z33394" s="24"/>
      <c r="AC33394" s="24"/>
      <c r="AI33394" s="24"/>
      <c r="AL33394" s="24"/>
      <c r="AO33394" s="24"/>
      <c r="AR33394" s="24"/>
      <c r="AU33394" s="24"/>
    </row>
    <row r="33395">
      <c r="J33395" s="18"/>
      <c r="N33395" s="24"/>
      <c r="Q33395" s="24"/>
      <c r="T33395" s="24"/>
      <c r="W33395" s="24"/>
      <c r="Z33395" s="24"/>
      <c r="AC33395" s="24"/>
      <c r="AI33395" s="24"/>
      <c r="AL33395" s="24"/>
      <c r="AO33395" s="24"/>
      <c r="AR33395" s="24"/>
      <c r="AU33395" s="24"/>
    </row>
    <row r="33396">
      <c r="J33396" s="18"/>
      <c r="N33396" s="24"/>
      <c r="Q33396" s="24"/>
      <c r="T33396" s="24"/>
      <c r="W33396" s="24"/>
      <c r="Z33396" s="24"/>
      <c r="AC33396" s="24"/>
      <c r="AI33396" s="24"/>
      <c r="AL33396" s="24"/>
      <c r="AO33396" s="24"/>
      <c r="AR33396" s="24"/>
      <c r="AU33396" s="24"/>
    </row>
    <row r="33397">
      <c r="J33397" s="18"/>
      <c r="N33397" s="24"/>
      <c r="Q33397" s="24"/>
      <c r="T33397" s="24"/>
      <c r="W33397" s="24"/>
      <c r="Z33397" s="24"/>
      <c r="AC33397" s="24"/>
      <c r="AI33397" s="24"/>
      <c r="AL33397" s="24"/>
      <c r="AO33397" s="24"/>
      <c r="AR33397" s="24"/>
      <c r="AU33397" s="24"/>
    </row>
    <row r="33398">
      <c r="J33398" s="18"/>
      <c r="N33398" s="24"/>
      <c r="Q33398" s="24"/>
      <c r="T33398" s="24"/>
      <c r="W33398" s="24"/>
      <c r="Z33398" s="24"/>
      <c r="AC33398" s="24"/>
      <c r="AI33398" s="24"/>
      <c r="AL33398" s="24"/>
      <c r="AO33398" s="24"/>
      <c r="AR33398" s="24"/>
      <c r="AU33398" s="24"/>
    </row>
    <row r="33399">
      <c r="J33399" s="18"/>
      <c r="N33399" s="24"/>
      <c r="Q33399" s="24"/>
      <c r="T33399" s="24"/>
      <c r="W33399" s="24"/>
      <c r="Z33399" s="24"/>
      <c r="AC33399" s="24"/>
      <c r="AI33399" s="24"/>
      <c r="AL33399" s="24"/>
      <c r="AO33399" s="24"/>
      <c r="AR33399" s="24"/>
      <c r="AU33399" s="24"/>
    </row>
    <row r="33400">
      <c r="J33400" s="18"/>
      <c r="N33400" s="24"/>
      <c r="Q33400" s="24"/>
      <c r="T33400" s="24"/>
      <c r="W33400" s="24"/>
      <c r="Z33400" s="24"/>
      <c r="AC33400" s="24"/>
      <c r="AI33400" s="24"/>
      <c r="AL33400" s="24"/>
      <c r="AO33400" s="24"/>
      <c r="AR33400" s="24"/>
      <c r="AU33400" s="24"/>
    </row>
    <row r="33401">
      <c r="J33401" s="18"/>
      <c r="N33401" s="24"/>
      <c r="Q33401" s="24"/>
      <c r="T33401" s="24"/>
      <c r="W33401" s="24"/>
      <c r="Z33401" s="24"/>
      <c r="AC33401" s="24"/>
      <c r="AI33401" s="24"/>
      <c r="AL33401" s="24"/>
      <c r="AO33401" s="24"/>
      <c r="AR33401" s="24"/>
      <c r="AU33401" s="24"/>
    </row>
    <row r="33402">
      <c r="J33402" s="18"/>
      <c r="N33402" s="24"/>
      <c r="Q33402" s="24"/>
      <c r="T33402" s="24"/>
      <c r="W33402" s="24"/>
      <c r="Z33402" s="24"/>
      <c r="AC33402" s="24"/>
      <c r="AI33402" s="24"/>
      <c r="AL33402" s="24"/>
      <c r="AO33402" s="24"/>
      <c r="AR33402" s="24"/>
      <c r="AU33402" s="24"/>
    </row>
    <row r="33403">
      <c r="J33403" s="18"/>
      <c r="N33403" s="24"/>
      <c r="Q33403" s="24"/>
      <c r="T33403" s="24"/>
      <c r="W33403" s="24"/>
      <c r="Z33403" s="24"/>
      <c r="AC33403" s="24"/>
      <c r="AI33403" s="24"/>
      <c r="AL33403" s="24"/>
      <c r="AO33403" s="24"/>
      <c r="AR33403" s="24"/>
      <c r="AU33403" s="24"/>
    </row>
    <row r="33404">
      <c r="J33404" s="18"/>
      <c r="N33404" s="24"/>
      <c r="Q33404" s="24"/>
      <c r="T33404" s="24"/>
      <c r="W33404" s="24"/>
      <c r="Z33404" s="24"/>
      <c r="AC33404" s="24"/>
      <c r="AI33404" s="24"/>
      <c r="AL33404" s="24"/>
      <c r="AO33404" s="24"/>
      <c r="AR33404" s="24"/>
      <c r="AU33404" s="24"/>
    </row>
    <row r="33405">
      <c r="J33405" s="18"/>
      <c r="N33405" s="24"/>
      <c r="Q33405" s="24"/>
      <c r="T33405" s="24"/>
      <c r="W33405" s="24"/>
      <c r="Z33405" s="24"/>
      <c r="AC33405" s="24"/>
      <c r="AI33405" s="24"/>
      <c r="AL33405" s="24"/>
      <c r="AO33405" s="24"/>
      <c r="AR33405" s="24"/>
      <c r="AU33405" s="24"/>
    </row>
    <row r="33406">
      <c r="J33406" s="18"/>
      <c r="N33406" s="24"/>
      <c r="Q33406" s="24"/>
      <c r="T33406" s="24"/>
      <c r="W33406" s="24"/>
      <c r="Z33406" s="24"/>
      <c r="AC33406" s="24"/>
      <c r="AI33406" s="24"/>
      <c r="AL33406" s="24"/>
      <c r="AO33406" s="24"/>
      <c r="AR33406" s="24"/>
      <c r="AU33406" s="24"/>
    </row>
    <row r="33407">
      <c r="J33407" s="18"/>
      <c r="N33407" s="24"/>
      <c r="Q33407" s="24"/>
      <c r="T33407" s="24"/>
      <c r="W33407" s="24"/>
      <c r="Z33407" s="24"/>
      <c r="AC33407" s="24"/>
      <c r="AI33407" s="24"/>
      <c r="AL33407" s="24"/>
      <c r="AO33407" s="24"/>
      <c r="AR33407" s="24"/>
      <c r="AU33407" s="24"/>
    </row>
    <row r="33408">
      <c r="J33408" s="18"/>
      <c r="N33408" s="24"/>
      <c r="Q33408" s="24"/>
      <c r="T33408" s="24"/>
      <c r="W33408" s="24"/>
      <c r="Z33408" s="24"/>
      <c r="AC33408" s="24"/>
      <c r="AI33408" s="24"/>
      <c r="AL33408" s="24"/>
      <c r="AO33408" s="24"/>
      <c r="AR33408" s="24"/>
      <c r="AU33408" s="24"/>
    </row>
    <row r="33409">
      <c r="J33409" s="18"/>
      <c r="N33409" s="24"/>
      <c r="Q33409" s="24"/>
      <c r="T33409" s="24"/>
      <c r="W33409" s="24"/>
      <c r="Z33409" s="24"/>
      <c r="AC33409" s="24"/>
      <c r="AI33409" s="24"/>
      <c r="AL33409" s="24"/>
      <c r="AO33409" s="24"/>
      <c r="AR33409" s="24"/>
      <c r="AU33409" s="24"/>
    </row>
    <row r="33410">
      <c r="J33410" s="18"/>
      <c r="N33410" s="24"/>
      <c r="Q33410" s="24"/>
      <c r="T33410" s="24"/>
      <c r="W33410" s="24"/>
      <c r="Z33410" s="24"/>
      <c r="AC33410" s="24"/>
      <c r="AI33410" s="24"/>
      <c r="AL33410" s="24"/>
      <c r="AO33410" s="24"/>
      <c r="AR33410" s="24"/>
      <c r="AU33410" s="24"/>
    </row>
    <row r="33411">
      <c r="J33411" s="18"/>
      <c r="N33411" s="24"/>
      <c r="Q33411" s="24"/>
      <c r="T33411" s="24"/>
      <c r="W33411" s="24"/>
      <c r="Z33411" s="24"/>
      <c r="AC33411" s="24"/>
      <c r="AI33411" s="24"/>
      <c r="AL33411" s="24"/>
      <c r="AO33411" s="24"/>
      <c r="AR33411" s="24"/>
      <c r="AU33411" s="24"/>
    </row>
    <row r="33412">
      <c r="J33412" s="18"/>
      <c r="N33412" s="24"/>
      <c r="Q33412" s="24"/>
      <c r="T33412" s="24"/>
      <c r="W33412" s="24"/>
      <c r="Z33412" s="24"/>
      <c r="AC33412" s="24"/>
      <c r="AI33412" s="24"/>
      <c r="AL33412" s="24"/>
      <c r="AO33412" s="24"/>
      <c r="AR33412" s="24"/>
      <c r="AU33412" s="24"/>
    </row>
    <row r="33413">
      <c r="J33413" s="18"/>
      <c r="N33413" s="24"/>
      <c r="Q33413" s="24"/>
      <c r="T33413" s="24"/>
      <c r="W33413" s="24"/>
      <c r="Z33413" s="24"/>
      <c r="AC33413" s="24"/>
      <c r="AI33413" s="24"/>
      <c r="AL33413" s="24"/>
      <c r="AO33413" s="24"/>
      <c r="AR33413" s="24"/>
      <c r="AU33413" s="24"/>
    </row>
    <row r="33414">
      <c r="J33414" s="18"/>
      <c r="N33414" s="24"/>
      <c r="Q33414" s="24"/>
      <c r="T33414" s="24"/>
      <c r="W33414" s="24"/>
      <c r="Z33414" s="24"/>
      <c r="AC33414" s="24"/>
      <c r="AI33414" s="24"/>
      <c r="AL33414" s="24"/>
      <c r="AO33414" s="24"/>
      <c r="AR33414" s="24"/>
      <c r="AU33414" s="24"/>
    </row>
    <row r="33415">
      <c r="J33415" s="18"/>
      <c r="N33415" s="24"/>
      <c r="Q33415" s="24"/>
      <c r="T33415" s="24"/>
      <c r="W33415" s="24"/>
      <c r="Z33415" s="24"/>
      <c r="AC33415" s="24"/>
      <c r="AI33415" s="24"/>
      <c r="AL33415" s="24"/>
      <c r="AO33415" s="24"/>
      <c r="AR33415" s="24"/>
      <c r="AU33415" s="24"/>
    </row>
    <row r="33416">
      <c r="J33416" s="18"/>
      <c r="N33416" s="24"/>
      <c r="Q33416" s="24"/>
      <c r="T33416" s="24"/>
      <c r="W33416" s="24"/>
      <c r="Z33416" s="24"/>
      <c r="AC33416" s="24"/>
      <c r="AI33416" s="24"/>
      <c r="AL33416" s="24"/>
      <c r="AO33416" s="24"/>
      <c r="AR33416" s="24"/>
      <c r="AU33416" s="24"/>
    </row>
    <row r="33417">
      <c r="J33417" s="18"/>
      <c r="N33417" s="24"/>
      <c r="Q33417" s="24"/>
      <c r="T33417" s="24"/>
      <c r="W33417" s="24"/>
      <c r="Z33417" s="24"/>
      <c r="AC33417" s="24"/>
      <c r="AI33417" s="24"/>
      <c r="AL33417" s="24"/>
      <c r="AO33417" s="24"/>
      <c r="AR33417" s="24"/>
      <c r="AU33417" s="24"/>
    </row>
    <row r="33418">
      <c r="J33418" s="18"/>
      <c r="N33418" s="24"/>
      <c r="Q33418" s="24"/>
      <c r="T33418" s="24"/>
      <c r="W33418" s="24"/>
      <c r="Z33418" s="24"/>
      <c r="AC33418" s="24"/>
      <c r="AI33418" s="24"/>
      <c r="AL33418" s="24"/>
      <c r="AO33418" s="24"/>
      <c r="AR33418" s="24"/>
      <c r="AU33418" s="24"/>
    </row>
    <row r="33419">
      <c r="J33419" s="18"/>
      <c r="N33419" s="24"/>
      <c r="Q33419" s="24"/>
      <c r="T33419" s="24"/>
      <c r="W33419" s="24"/>
      <c r="Z33419" s="24"/>
      <c r="AC33419" s="24"/>
      <c r="AI33419" s="24"/>
      <c r="AL33419" s="24"/>
      <c r="AO33419" s="24"/>
      <c r="AR33419" s="24"/>
      <c r="AU33419" s="24"/>
    </row>
    <row r="33420">
      <c r="J33420" s="18"/>
      <c r="N33420" s="24"/>
      <c r="Q33420" s="24"/>
      <c r="T33420" s="24"/>
      <c r="W33420" s="24"/>
      <c r="Z33420" s="24"/>
      <c r="AC33420" s="24"/>
      <c r="AI33420" s="24"/>
      <c r="AL33420" s="24"/>
      <c r="AO33420" s="24"/>
      <c r="AR33420" s="24"/>
      <c r="AU33420" s="24"/>
    </row>
    <row r="33421">
      <c r="J33421" s="18"/>
      <c r="N33421" s="24"/>
      <c r="Q33421" s="24"/>
      <c r="T33421" s="24"/>
      <c r="W33421" s="24"/>
      <c r="Z33421" s="24"/>
      <c r="AC33421" s="24"/>
      <c r="AI33421" s="24"/>
      <c r="AL33421" s="24"/>
      <c r="AO33421" s="24"/>
      <c r="AR33421" s="24"/>
      <c r="AU33421" s="24"/>
    </row>
    <row r="33422">
      <c r="J33422" s="18"/>
      <c r="N33422" s="24"/>
      <c r="Q33422" s="24"/>
      <c r="T33422" s="24"/>
      <c r="W33422" s="24"/>
      <c r="Z33422" s="24"/>
      <c r="AC33422" s="24"/>
      <c r="AI33422" s="24"/>
      <c r="AL33422" s="24"/>
      <c r="AO33422" s="24"/>
      <c r="AR33422" s="24"/>
      <c r="AU33422" s="24"/>
    </row>
    <row r="33423">
      <c r="J33423" s="18"/>
      <c r="N33423" s="24"/>
      <c r="Q33423" s="24"/>
      <c r="T33423" s="24"/>
      <c r="W33423" s="24"/>
      <c r="Z33423" s="24"/>
      <c r="AC33423" s="24"/>
      <c r="AI33423" s="24"/>
      <c r="AL33423" s="24"/>
      <c r="AO33423" s="24"/>
      <c r="AR33423" s="24"/>
      <c r="AU33423" s="24"/>
    </row>
    <row r="33424">
      <c r="J33424" s="18"/>
      <c r="N33424" s="24"/>
      <c r="Q33424" s="24"/>
      <c r="T33424" s="24"/>
      <c r="W33424" s="24"/>
      <c r="Z33424" s="24"/>
      <c r="AC33424" s="24"/>
      <c r="AI33424" s="24"/>
      <c r="AL33424" s="24"/>
      <c r="AO33424" s="24"/>
      <c r="AR33424" s="24"/>
      <c r="AU33424" s="24"/>
    </row>
    <row r="33425">
      <c r="J33425" s="18"/>
      <c r="N33425" s="24"/>
      <c r="Q33425" s="24"/>
      <c r="T33425" s="24"/>
      <c r="W33425" s="24"/>
      <c r="Z33425" s="24"/>
      <c r="AC33425" s="24"/>
      <c r="AI33425" s="24"/>
      <c r="AL33425" s="24"/>
      <c r="AO33425" s="24"/>
      <c r="AR33425" s="24"/>
      <c r="AU33425" s="24"/>
    </row>
    <row r="33426">
      <c r="J33426" s="18"/>
      <c r="N33426" s="24"/>
      <c r="Q33426" s="24"/>
      <c r="T33426" s="24"/>
      <c r="W33426" s="24"/>
      <c r="Z33426" s="24"/>
      <c r="AC33426" s="24"/>
      <c r="AI33426" s="24"/>
      <c r="AL33426" s="24"/>
      <c r="AO33426" s="24"/>
      <c r="AR33426" s="24"/>
      <c r="AU33426" s="24"/>
    </row>
    <row r="33427">
      <c r="J33427" s="18"/>
      <c r="N33427" s="24"/>
      <c r="Q33427" s="24"/>
      <c r="T33427" s="24"/>
      <c r="W33427" s="24"/>
      <c r="Z33427" s="24"/>
      <c r="AC33427" s="24"/>
      <c r="AI33427" s="24"/>
      <c r="AL33427" s="24"/>
      <c r="AO33427" s="24"/>
      <c r="AR33427" s="24"/>
      <c r="AU33427" s="24"/>
    </row>
    <row r="33428">
      <c r="J33428" s="18"/>
      <c r="N33428" s="24"/>
      <c r="Q33428" s="24"/>
      <c r="T33428" s="24"/>
      <c r="W33428" s="24"/>
      <c r="Z33428" s="24"/>
      <c r="AC33428" s="24"/>
      <c r="AI33428" s="24"/>
      <c r="AL33428" s="24"/>
      <c r="AO33428" s="24"/>
      <c r="AR33428" s="24"/>
      <c r="AU33428" s="24"/>
    </row>
    <row r="33429">
      <c r="J33429" s="18"/>
      <c r="N33429" s="24"/>
      <c r="Q33429" s="24"/>
      <c r="T33429" s="24"/>
      <c r="W33429" s="24"/>
      <c r="Z33429" s="24"/>
      <c r="AC33429" s="24"/>
      <c r="AI33429" s="24"/>
      <c r="AL33429" s="24"/>
      <c r="AO33429" s="24"/>
      <c r="AR33429" s="24"/>
      <c r="AU33429" s="24"/>
    </row>
    <row r="33430">
      <c r="J33430" s="18"/>
      <c r="N33430" s="24"/>
      <c r="Q33430" s="24"/>
      <c r="T33430" s="24"/>
      <c r="W33430" s="24"/>
      <c r="Z33430" s="24"/>
      <c r="AC33430" s="24"/>
      <c r="AI33430" s="24"/>
      <c r="AL33430" s="24"/>
      <c r="AO33430" s="24"/>
      <c r="AR33430" s="24"/>
      <c r="AU33430" s="24"/>
    </row>
    <row r="33431">
      <c r="J33431" s="18"/>
      <c r="N33431" s="24"/>
      <c r="Q33431" s="24"/>
      <c r="T33431" s="24"/>
      <c r="W33431" s="24"/>
      <c r="Z33431" s="24"/>
      <c r="AC33431" s="24"/>
      <c r="AI33431" s="24"/>
      <c r="AL33431" s="24"/>
      <c r="AO33431" s="24"/>
      <c r="AR33431" s="24"/>
      <c r="AU33431" s="24"/>
    </row>
    <row r="33432">
      <c r="J33432" s="18"/>
      <c r="N33432" s="24"/>
      <c r="Q33432" s="24"/>
      <c r="T33432" s="24"/>
      <c r="W33432" s="24"/>
      <c r="Z33432" s="24"/>
      <c r="AC33432" s="24"/>
      <c r="AI33432" s="24"/>
      <c r="AL33432" s="24"/>
      <c r="AO33432" s="24"/>
      <c r="AR33432" s="24"/>
      <c r="AU33432" s="24"/>
    </row>
    <row r="33433">
      <c r="J33433" s="18"/>
      <c r="N33433" s="24"/>
      <c r="Q33433" s="24"/>
      <c r="T33433" s="24"/>
      <c r="W33433" s="24"/>
      <c r="Z33433" s="24"/>
      <c r="AC33433" s="24"/>
      <c r="AI33433" s="24"/>
      <c r="AL33433" s="24"/>
      <c r="AO33433" s="24"/>
      <c r="AR33433" s="24"/>
      <c r="AU33433" s="24"/>
    </row>
    <row r="33434">
      <c r="J33434" s="18"/>
      <c r="N33434" s="24"/>
      <c r="Q33434" s="24"/>
      <c r="T33434" s="24"/>
      <c r="W33434" s="24"/>
      <c r="Z33434" s="24"/>
      <c r="AC33434" s="24"/>
      <c r="AI33434" s="24"/>
      <c r="AL33434" s="24"/>
      <c r="AO33434" s="24"/>
      <c r="AR33434" s="24"/>
      <c r="AU33434" s="24"/>
    </row>
    <row r="33435">
      <c r="J33435" s="18"/>
      <c r="N33435" s="24"/>
      <c r="Q33435" s="24"/>
      <c r="T33435" s="24"/>
      <c r="W33435" s="24"/>
      <c r="Z33435" s="24"/>
      <c r="AC33435" s="24"/>
      <c r="AI33435" s="24"/>
      <c r="AL33435" s="24"/>
      <c r="AO33435" s="24"/>
      <c r="AR33435" s="24"/>
      <c r="AU33435" s="24"/>
    </row>
    <row r="33436">
      <c r="J33436" s="18"/>
      <c r="N33436" s="24"/>
      <c r="Q33436" s="24"/>
      <c r="T33436" s="24"/>
      <c r="W33436" s="24"/>
      <c r="Z33436" s="24"/>
      <c r="AC33436" s="24"/>
      <c r="AI33436" s="24"/>
      <c r="AL33436" s="24"/>
      <c r="AO33436" s="24"/>
      <c r="AR33436" s="24"/>
      <c r="AU33436" s="24"/>
    </row>
    <row r="33437">
      <c r="J33437" s="18"/>
      <c r="N33437" s="24"/>
      <c r="Q33437" s="24"/>
      <c r="T33437" s="24"/>
      <c r="W33437" s="24"/>
      <c r="Z33437" s="24"/>
      <c r="AC33437" s="24"/>
      <c r="AI33437" s="24"/>
      <c r="AL33437" s="24"/>
      <c r="AO33437" s="24"/>
      <c r="AR33437" s="24"/>
      <c r="AU33437" s="24"/>
    </row>
    <row r="33438">
      <c r="J33438" s="18"/>
      <c r="N33438" s="24"/>
      <c r="Q33438" s="24"/>
      <c r="T33438" s="24"/>
      <c r="W33438" s="24"/>
      <c r="Z33438" s="24"/>
      <c r="AC33438" s="24"/>
      <c r="AI33438" s="24"/>
      <c r="AL33438" s="24"/>
      <c r="AO33438" s="24"/>
      <c r="AR33438" s="24"/>
      <c r="AU33438" s="24"/>
    </row>
    <row r="33439">
      <c r="J33439" s="18"/>
      <c r="N33439" s="24"/>
      <c r="Q33439" s="24"/>
      <c r="T33439" s="24"/>
      <c r="W33439" s="24"/>
      <c r="Z33439" s="24"/>
      <c r="AC33439" s="24"/>
      <c r="AI33439" s="24"/>
      <c r="AL33439" s="24"/>
      <c r="AO33439" s="24"/>
      <c r="AR33439" s="24"/>
      <c r="AU33439" s="24"/>
    </row>
    <row r="33440">
      <c r="J33440" s="18"/>
      <c r="N33440" s="24"/>
      <c r="Q33440" s="24"/>
      <c r="T33440" s="24"/>
      <c r="W33440" s="24"/>
      <c r="Z33440" s="24"/>
      <c r="AC33440" s="24"/>
      <c r="AI33440" s="24"/>
      <c r="AL33440" s="24"/>
      <c r="AO33440" s="24"/>
      <c r="AR33440" s="24"/>
      <c r="AU33440" s="24"/>
    </row>
    <row r="33441">
      <c r="J33441" s="18"/>
      <c r="N33441" s="24"/>
      <c r="Q33441" s="24"/>
      <c r="T33441" s="24"/>
      <c r="W33441" s="24"/>
      <c r="Z33441" s="24"/>
      <c r="AC33441" s="24"/>
      <c r="AI33441" s="24"/>
      <c r="AL33441" s="24"/>
      <c r="AO33441" s="24"/>
      <c r="AR33441" s="24"/>
      <c r="AU33441" s="24"/>
    </row>
    <row r="33442">
      <c r="J33442" s="18"/>
      <c r="N33442" s="24"/>
      <c r="Q33442" s="24"/>
      <c r="T33442" s="24"/>
      <c r="W33442" s="24"/>
      <c r="Z33442" s="24"/>
      <c r="AC33442" s="24"/>
      <c r="AI33442" s="24"/>
      <c r="AL33442" s="24"/>
      <c r="AO33442" s="24"/>
      <c r="AR33442" s="24"/>
      <c r="AU33442" s="24"/>
    </row>
    <row r="33443">
      <c r="J33443" s="18"/>
      <c r="N33443" s="24"/>
      <c r="Q33443" s="24"/>
      <c r="T33443" s="24"/>
      <c r="W33443" s="24"/>
      <c r="Z33443" s="24"/>
      <c r="AC33443" s="24"/>
      <c r="AI33443" s="24"/>
      <c r="AL33443" s="24"/>
      <c r="AO33443" s="24"/>
      <c r="AR33443" s="24"/>
      <c r="AU33443" s="24"/>
    </row>
    <row r="33444">
      <c r="J33444" s="18"/>
      <c r="N33444" s="24"/>
      <c r="Q33444" s="24"/>
      <c r="T33444" s="24"/>
      <c r="W33444" s="24"/>
      <c r="Z33444" s="24"/>
      <c r="AC33444" s="24"/>
      <c r="AI33444" s="24"/>
      <c r="AL33444" s="24"/>
      <c r="AO33444" s="24"/>
      <c r="AR33444" s="24"/>
      <c r="AU33444" s="24"/>
    </row>
    <row r="33445">
      <c r="J33445" s="18"/>
      <c r="N33445" s="24"/>
      <c r="Q33445" s="24"/>
      <c r="T33445" s="24"/>
      <c r="W33445" s="24"/>
      <c r="Z33445" s="24"/>
      <c r="AC33445" s="24"/>
      <c r="AI33445" s="24"/>
      <c r="AL33445" s="24"/>
      <c r="AO33445" s="24"/>
      <c r="AR33445" s="24"/>
      <c r="AU33445" s="24"/>
    </row>
    <row r="33446">
      <c r="J33446" s="18"/>
      <c r="N33446" s="24"/>
      <c r="Q33446" s="24"/>
      <c r="T33446" s="24"/>
      <c r="W33446" s="24"/>
      <c r="Z33446" s="24"/>
      <c r="AC33446" s="24"/>
      <c r="AI33446" s="24"/>
      <c r="AL33446" s="24"/>
      <c r="AO33446" s="24"/>
      <c r="AR33446" s="24"/>
      <c r="AU33446" s="24"/>
    </row>
    <row r="33447">
      <c r="J33447" s="18"/>
      <c r="N33447" s="24"/>
      <c r="Q33447" s="24"/>
      <c r="T33447" s="24"/>
      <c r="W33447" s="24"/>
      <c r="Z33447" s="24"/>
      <c r="AC33447" s="24"/>
      <c r="AI33447" s="24"/>
      <c r="AL33447" s="24"/>
      <c r="AO33447" s="24"/>
      <c r="AR33447" s="24"/>
      <c r="AU33447" s="24"/>
    </row>
    <row r="33448">
      <c r="J33448" s="18"/>
      <c r="N33448" s="24"/>
      <c r="Q33448" s="24"/>
      <c r="T33448" s="24"/>
      <c r="W33448" s="24"/>
      <c r="Z33448" s="24"/>
      <c r="AC33448" s="24"/>
      <c r="AI33448" s="24"/>
      <c r="AL33448" s="24"/>
      <c r="AO33448" s="24"/>
      <c r="AR33448" s="24"/>
      <c r="AU33448" s="24"/>
    </row>
    <row r="33449">
      <c r="J33449" s="18"/>
      <c r="N33449" s="24"/>
      <c r="Q33449" s="24"/>
      <c r="T33449" s="24"/>
      <c r="W33449" s="24"/>
      <c r="Z33449" s="24"/>
      <c r="AC33449" s="24"/>
      <c r="AI33449" s="24"/>
      <c r="AL33449" s="24"/>
      <c r="AO33449" s="24"/>
      <c r="AR33449" s="24"/>
      <c r="AU33449" s="24"/>
    </row>
    <row r="33450">
      <c r="J33450" s="18"/>
      <c r="N33450" s="24"/>
      <c r="Q33450" s="24"/>
      <c r="T33450" s="24"/>
      <c r="W33450" s="24"/>
      <c r="Z33450" s="24"/>
      <c r="AC33450" s="24"/>
      <c r="AI33450" s="24"/>
      <c r="AL33450" s="24"/>
      <c r="AO33450" s="24"/>
      <c r="AR33450" s="24"/>
      <c r="AU33450" s="24"/>
    </row>
    <row r="33451">
      <c r="J33451" s="18"/>
      <c r="N33451" s="24"/>
      <c r="Q33451" s="24"/>
      <c r="T33451" s="24"/>
      <c r="W33451" s="24"/>
      <c r="Z33451" s="24"/>
      <c r="AC33451" s="24"/>
      <c r="AI33451" s="24"/>
      <c r="AL33451" s="24"/>
      <c r="AO33451" s="24"/>
      <c r="AR33451" s="24"/>
      <c r="AU33451" s="24"/>
    </row>
    <row r="33452">
      <c r="J33452" s="18"/>
      <c r="N33452" s="24"/>
      <c r="Q33452" s="24"/>
      <c r="T33452" s="24"/>
      <c r="W33452" s="24"/>
      <c r="Z33452" s="24"/>
      <c r="AC33452" s="24"/>
      <c r="AI33452" s="24"/>
      <c r="AL33452" s="24"/>
      <c r="AO33452" s="24"/>
      <c r="AR33452" s="24"/>
      <c r="AU33452" s="24"/>
    </row>
    <row r="33453">
      <c r="J33453" s="18"/>
      <c r="N33453" s="24"/>
      <c r="Q33453" s="24"/>
      <c r="T33453" s="24"/>
      <c r="W33453" s="24"/>
      <c r="Z33453" s="24"/>
      <c r="AC33453" s="24"/>
      <c r="AI33453" s="24"/>
      <c r="AL33453" s="24"/>
      <c r="AO33453" s="24"/>
      <c r="AR33453" s="24"/>
      <c r="AU33453" s="24"/>
    </row>
    <row r="33454">
      <c r="J33454" s="18"/>
      <c r="N33454" s="24"/>
      <c r="Q33454" s="24"/>
      <c r="T33454" s="24"/>
      <c r="W33454" s="24"/>
      <c r="Z33454" s="24"/>
      <c r="AC33454" s="24"/>
      <c r="AI33454" s="24"/>
      <c r="AL33454" s="24"/>
      <c r="AO33454" s="24"/>
      <c r="AR33454" s="24"/>
      <c r="AU33454" s="24"/>
    </row>
    <row r="33455">
      <c r="J33455" s="18"/>
      <c r="N33455" s="24"/>
      <c r="Q33455" s="24"/>
      <c r="T33455" s="24"/>
      <c r="W33455" s="24"/>
      <c r="Z33455" s="24"/>
      <c r="AC33455" s="24"/>
      <c r="AI33455" s="24"/>
      <c r="AL33455" s="24"/>
      <c r="AO33455" s="24"/>
      <c r="AR33455" s="24"/>
      <c r="AU33455" s="24"/>
    </row>
    <row r="33456">
      <c r="J33456" s="18"/>
      <c r="N33456" s="24"/>
      <c r="Q33456" s="24"/>
      <c r="T33456" s="24"/>
      <c r="W33456" s="24"/>
      <c r="Z33456" s="24"/>
      <c r="AC33456" s="24"/>
      <c r="AI33456" s="24"/>
      <c r="AL33456" s="24"/>
      <c r="AO33456" s="24"/>
      <c r="AR33456" s="24"/>
      <c r="AU33456" s="24"/>
    </row>
    <row r="33457">
      <c r="J33457" s="18"/>
      <c r="N33457" s="24"/>
      <c r="Q33457" s="24"/>
      <c r="T33457" s="24"/>
      <c r="W33457" s="24"/>
      <c r="Z33457" s="24"/>
      <c r="AC33457" s="24"/>
      <c r="AI33457" s="24"/>
      <c r="AL33457" s="24"/>
      <c r="AO33457" s="24"/>
      <c r="AR33457" s="24"/>
      <c r="AU33457" s="24"/>
    </row>
    <row r="33458">
      <c r="J33458" s="18"/>
      <c r="N33458" s="24"/>
      <c r="Q33458" s="24"/>
      <c r="T33458" s="24"/>
      <c r="W33458" s="24"/>
      <c r="Z33458" s="24"/>
      <c r="AC33458" s="24"/>
      <c r="AI33458" s="24"/>
      <c r="AL33458" s="24"/>
      <c r="AO33458" s="24"/>
      <c r="AR33458" s="24"/>
      <c r="AU33458" s="24"/>
    </row>
    <row r="33459">
      <c r="J33459" s="18"/>
      <c r="N33459" s="24"/>
      <c r="Q33459" s="24"/>
      <c r="T33459" s="24"/>
      <c r="W33459" s="24"/>
      <c r="Z33459" s="24"/>
      <c r="AC33459" s="24"/>
      <c r="AI33459" s="24"/>
      <c r="AL33459" s="24"/>
      <c r="AO33459" s="24"/>
      <c r="AR33459" s="24"/>
      <c r="AU33459" s="24"/>
    </row>
    <row r="33460">
      <c r="J33460" s="18"/>
      <c r="N33460" s="24"/>
      <c r="Q33460" s="24"/>
      <c r="T33460" s="24"/>
      <c r="W33460" s="24"/>
      <c r="Z33460" s="24"/>
      <c r="AC33460" s="24"/>
      <c r="AI33460" s="24"/>
      <c r="AL33460" s="24"/>
      <c r="AO33460" s="24"/>
      <c r="AR33460" s="24"/>
      <c r="AU33460" s="24"/>
    </row>
    <row r="33461">
      <c r="J33461" s="18"/>
      <c r="N33461" s="24"/>
      <c r="Q33461" s="24"/>
      <c r="T33461" s="24"/>
      <c r="W33461" s="24"/>
      <c r="Z33461" s="24"/>
      <c r="AC33461" s="24"/>
      <c r="AI33461" s="24"/>
      <c r="AL33461" s="24"/>
      <c r="AO33461" s="24"/>
      <c r="AR33461" s="24"/>
      <c r="AU33461" s="24"/>
    </row>
    <row r="33462">
      <c r="J33462" s="18"/>
      <c r="N33462" s="24"/>
      <c r="Q33462" s="24"/>
      <c r="T33462" s="24"/>
      <c r="W33462" s="24"/>
      <c r="Z33462" s="24"/>
      <c r="AC33462" s="24"/>
      <c r="AI33462" s="24"/>
      <c r="AL33462" s="24"/>
      <c r="AO33462" s="24"/>
      <c r="AR33462" s="24"/>
      <c r="AU33462" s="24"/>
    </row>
    <row r="33463">
      <c r="J33463" s="18"/>
      <c r="N33463" s="24"/>
      <c r="Q33463" s="24"/>
      <c r="T33463" s="24"/>
      <c r="W33463" s="24"/>
      <c r="Z33463" s="24"/>
      <c r="AC33463" s="24"/>
      <c r="AI33463" s="24"/>
      <c r="AL33463" s="24"/>
      <c r="AO33463" s="24"/>
      <c r="AR33463" s="24"/>
      <c r="AU33463" s="24"/>
    </row>
    <row r="33464">
      <c r="J33464" s="18"/>
      <c r="N33464" s="24"/>
      <c r="Q33464" s="24"/>
      <c r="T33464" s="24"/>
      <c r="W33464" s="24"/>
      <c r="Z33464" s="24"/>
      <c r="AC33464" s="24"/>
      <c r="AI33464" s="24"/>
      <c r="AL33464" s="24"/>
      <c r="AO33464" s="24"/>
      <c r="AR33464" s="24"/>
      <c r="AU33464" s="24"/>
    </row>
    <row r="33465">
      <c r="J33465" s="18"/>
      <c r="N33465" s="24"/>
      <c r="Q33465" s="24"/>
      <c r="T33465" s="24"/>
      <c r="W33465" s="24"/>
      <c r="Z33465" s="24"/>
      <c r="AC33465" s="24"/>
      <c r="AI33465" s="24"/>
      <c r="AL33465" s="24"/>
      <c r="AO33465" s="24"/>
      <c r="AR33465" s="24"/>
      <c r="AU33465" s="24"/>
    </row>
    <row r="33466">
      <c r="J33466" s="18"/>
      <c r="N33466" s="24"/>
      <c r="Q33466" s="24"/>
      <c r="T33466" s="24"/>
      <c r="W33466" s="24"/>
      <c r="Z33466" s="24"/>
      <c r="AC33466" s="24"/>
      <c r="AI33466" s="24"/>
      <c r="AL33466" s="24"/>
      <c r="AO33466" s="24"/>
      <c r="AR33466" s="24"/>
      <c r="AU33466" s="24"/>
    </row>
    <row r="33467">
      <c r="J33467" s="18"/>
      <c r="N33467" s="24"/>
      <c r="Q33467" s="24"/>
      <c r="T33467" s="24"/>
      <c r="W33467" s="24"/>
      <c r="Z33467" s="24"/>
      <c r="AC33467" s="24"/>
      <c r="AI33467" s="24"/>
      <c r="AL33467" s="24"/>
      <c r="AO33467" s="24"/>
      <c r="AR33467" s="24"/>
      <c r="AU33467" s="24"/>
    </row>
    <row r="33468">
      <c r="J33468" s="18"/>
      <c r="N33468" s="24"/>
      <c r="Q33468" s="24"/>
      <c r="T33468" s="24"/>
      <c r="W33468" s="24"/>
      <c r="Z33468" s="24"/>
      <c r="AC33468" s="24"/>
      <c r="AI33468" s="24"/>
      <c r="AL33468" s="24"/>
      <c r="AO33468" s="24"/>
      <c r="AR33468" s="24"/>
      <c r="AU33468" s="24"/>
    </row>
    <row r="33469">
      <c r="J33469" s="18"/>
      <c r="N33469" s="24"/>
      <c r="Q33469" s="24"/>
      <c r="T33469" s="24"/>
      <c r="W33469" s="24"/>
      <c r="Z33469" s="24"/>
      <c r="AC33469" s="24"/>
      <c r="AI33469" s="24"/>
      <c r="AL33469" s="24"/>
      <c r="AO33469" s="24"/>
      <c r="AR33469" s="24"/>
      <c r="AU33469" s="24"/>
    </row>
    <row r="33470">
      <c r="J33470" s="18"/>
      <c r="N33470" s="24"/>
      <c r="Q33470" s="24"/>
      <c r="T33470" s="24"/>
      <c r="W33470" s="24"/>
      <c r="Z33470" s="24"/>
      <c r="AC33470" s="24"/>
      <c r="AI33470" s="24"/>
      <c r="AL33470" s="24"/>
      <c r="AO33470" s="24"/>
      <c r="AR33470" s="24"/>
      <c r="AU33470" s="24"/>
    </row>
    <row r="33471">
      <c r="J33471" s="18"/>
      <c r="N33471" s="24"/>
      <c r="Q33471" s="24"/>
      <c r="T33471" s="24"/>
      <c r="W33471" s="24"/>
      <c r="Z33471" s="24"/>
      <c r="AC33471" s="24"/>
      <c r="AI33471" s="24"/>
      <c r="AL33471" s="24"/>
      <c r="AO33471" s="24"/>
      <c r="AR33471" s="24"/>
      <c r="AU33471" s="24"/>
    </row>
    <row r="33472">
      <c r="J33472" s="18"/>
      <c r="N33472" s="24"/>
      <c r="Q33472" s="24"/>
      <c r="T33472" s="24"/>
      <c r="W33472" s="24"/>
      <c r="Z33472" s="24"/>
      <c r="AC33472" s="24"/>
      <c r="AI33472" s="24"/>
      <c r="AL33472" s="24"/>
      <c r="AO33472" s="24"/>
      <c r="AR33472" s="24"/>
      <c r="AU33472" s="24"/>
    </row>
    <row r="33473">
      <c r="J33473" s="18"/>
      <c r="N33473" s="24"/>
      <c r="Q33473" s="24"/>
      <c r="T33473" s="24"/>
      <c r="W33473" s="24"/>
      <c r="Z33473" s="24"/>
      <c r="AC33473" s="24"/>
      <c r="AI33473" s="24"/>
      <c r="AL33473" s="24"/>
      <c r="AO33473" s="24"/>
      <c r="AR33473" s="24"/>
      <c r="AU33473" s="24"/>
    </row>
    <row r="33474">
      <c r="J33474" s="18"/>
      <c r="N33474" s="24"/>
      <c r="Q33474" s="24"/>
      <c r="T33474" s="24"/>
      <c r="W33474" s="24"/>
      <c r="Z33474" s="24"/>
      <c r="AC33474" s="24"/>
      <c r="AI33474" s="24"/>
      <c r="AL33474" s="24"/>
      <c r="AO33474" s="24"/>
      <c r="AR33474" s="24"/>
      <c r="AU33474" s="24"/>
    </row>
    <row r="33475">
      <c r="J33475" s="18"/>
      <c r="N33475" s="24"/>
      <c r="Q33475" s="24"/>
      <c r="T33475" s="24"/>
      <c r="W33475" s="24"/>
      <c r="Z33475" s="24"/>
      <c r="AC33475" s="24"/>
      <c r="AI33475" s="24"/>
      <c r="AL33475" s="24"/>
      <c r="AO33475" s="24"/>
      <c r="AR33475" s="24"/>
      <c r="AU33475" s="24"/>
    </row>
    <row r="33476">
      <c r="J33476" s="18"/>
      <c r="N33476" s="24"/>
      <c r="Q33476" s="24"/>
      <c r="T33476" s="24"/>
      <c r="W33476" s="24"/>
      <c r="Z33476" s="24"/>
      <c r="AC33476" s="24"/>
      <c r="AI33476" s="24"/>
      <c r="AL33476" s="24"/>
      <c r="AO33476" s="24"/>
      <c r="AR33476" s="24"/>
      <c r="AU33476" s="24"/>
    </row>
    <row r="33477">
      <c r="J33477" s="18"/>
      <c r="N33477" s="24"/>
      <c r="Q33477" s="24"/>
      <c r="T33477" s="24"/>
      <c r="W33477" s="24"/>
      <c r="Z33477" s="24"/>
      <c r="AC33477" s="24"/>
      <c r="AI33477" s="24"/>
      <c r="AL33477" s="24"/>
      <c r="AO33477" s="24"/>
      <c r="AR33477" s="24"/>
      <c r="AU33477" s="24"/>
    </row>
    <row r="33478">
      <c r="J33478" s="18"/>
      <c r="N33478" s="24"/>
      <c r="Q33478" s="24"/>
      <c r="T33478" s="24"/>
      <c r="W33478" s="24"/>
      <c r="Z33478" s="24"/>
      <c r="AC33478" s="24"/>
      <c r="AI33478" s="24"/>
      <c r="AL33478" s="24"/>
      <c r="AO33478" s="24"/>
      <c r="AR33478" s="24"/>
      <c r="AU33478" s="24"/>
    </row>
    <row r="33479">
      <c r="J33479" s="18"/>
      <c r="N33479" s="24"/>
      <c r="Q33479" s="24"/>
      <c r="T33479" s="24"/>
      <c r="W33479" s="24"/>
      <c r="Z33479" s="24"/>
      <c r="AC33479" s="24"/>
      <c r="AI33479" s="24"/>
      <c r="AL33479" s="24"/>
      <c r="AO33479" s="24"/>
      <c r="AR33479" s="24"/>
      <c r="AU33479" s="24"/>
    </row>
    <row r="33480">
      <c r="J33480" s="18"/>
      <c r="N33480" s="24"/>
      <c r="Q33480" s="24"/>
      <c r="T33480" s="24"/>
      <c r="W33480" s="24"/>
      <c r="Z33480" s="24"/>
      <c r="AC33480" s="24"/>
      <c r="AI33480" s="24"/>
      <c r="AL33480" s="24"/>
      <c r="AO33480" s="24"/>
      <c r="AR33480" s="24"/>
      <c r="AU33480" s="24"/>
    </row>
    <row r="33481">
      <c r="J33481" s="18"/>
      <c r="N33481" s="24"/>
      <c r="Q33481" s="24"/>
      <c r="T33481" s="24"/>
      <c r="W33481" s="24"/>
      <c r="Z33481" s="24"/>
      <c r="AC33481" s="24"/>
      <c r="AI33481" s="24"/>
      <c r="AL33481" s="24"/>
      <c r="AO33481" s="24"/>
      <c r="AR33481" s="24"/>
      <c r="AU33481" s="24"/>
    </row>
    <row r="33482">
      <c r="J33482" s="18"/>
      <c r="N33482" s="24"/>
      <c r="Q33482" s="24"/>
      <c r="T33482" s="24"/>
      <c r="W33482" s="24"/>
      <c r="Z33482" s="24"/>
      <c r="AC33482" s="24"/>
      <c r="AI33482" s="24"/>
      <c r="AL33482" s="24"/>
      <c r="AO33482" s="24"/>
      <c r="AR33482" s="24"/>
      <c r="AU33482" s="24"/>
    </row>
    <row r="33483">
      <c r="J33483" s="18"/>
      <c r="N33483" s="24"/>
      <c r="Q33483" s="24"/>
      <c r="T33483" s="24"/>
      <c r="W33483" s="24"/>
      <c r="Z33483" s="24"/>
      <c r="AC33483" s="24"/>
      <c r="AI33483" s="24"/>
      <c r="AL33483" s="24"/>
      <c r="AO33483" s="24"/>
      <c r="AR33483" s="24"/>
      <c r="AU33483" s="24"/>
    </row>
    <row r="33484">
      <c r="J33484" s="18"/>
      <c r="N33484" s="24"/>
      <c r="Q33484" s="24"/>
      <c r="T33484" s="24"/>
      <c r="W33484" s="24"/>
      <c r="Z33484" s="24"/>
      <c r="AC33484" s="24"/>
      <c r="AI33484" s="24"/>
      <c r="AL33484" s="24"/>
      <c r="AO33484" s="24"/>
      <c r="AR33484" s="24"/>
      <c r="AU33484" s="24"/>
    </row>
    <row r="33485">
      <c r="J33485" s="18"/>
      <c r="N33485" s="24"/>
      <c r="Q33485" s="24"/>
      <c r="T33485" s="24"/>
      <c r="W33485" s="24"/>
      <c r="Z33485" s="24"/>
      <c r="AC33485" s="24"/>
      <c r="AI33485" s="24"/>
      <c r="AL33485" s="24"/>
      <c r="AO33485" s="24"/>
      <c r="AR33485" s="24"/>
      <c r="AU33485" s="24"/>
    </row>
    <row r="33486">
      <c r="J33486" s="18"/>
      <c r="N33486" s="24"/>
      <c r="Q33486" s="24"/>
      <c r="T33486" s="24"/>
      <c r="W33486" s="24"/>
      <c r="Z33486" s="24"/>
      <c r="AC33486" s="24"/>
      <c r="AI33486" s="24"/>
      <c r="AL33486" s="24"/>
      <c r="AO33486" s="24"/>
      <c r="AR33486" s="24"/>
      <c r="AU33486" s="24"/>
    </row>
    <row r="33487">
      <c r="J33487" s="18"/>
      <c r="N33487" s="24"/>
      <c r="Q33487" s="24"/>
      <c r="T33487" s="24"/>
      <c r="W33487" s="24"/>
      <c r="Z33487" s="24"/>
      <c r="AC33487" s="24"/>
      <c r="AI33487" s="24"/>
      <c r="AL33487" s="24"/>
      <c r="AO33487" s="24"/>
      <c r="AR33487" s="24"/>
      <c r="AU33487" s="24"/>
    </row>
    <row r="33488">
      <c r="J33488" s="18"/>
      <c r="N33488" s="24"/>
      <c r="Q33488" s="24"/>
      <c r="T33488" s="24"/>
      <c r="W33488" s="24"/>
      <c r="Z33488" s="24"/>
      <c r="AC33488" s="24"/>
      <c r="AI33488" s="24"/>
      <c r="AL33488" s="24"/>
      <c r="AO33488" s="24"/>
      <c r="AR33488" s="24"/>
      <c r="AU33488" s="24"/>
    </row>
    <row r="33489">
      <c r="J33489" s="18"/>
      <c r="N33489" s="24"/>
      <c r="Q33489" s="24"/>
      <c r="T33489" s="24"/>
      <c r="W33489" s="24"/>
      <c r="Z33489" s="24"/>
      <c r="AC33489" s="24"/>
      <c r="AI33489" s="24"/>
      <c r="AL33489" s="24"/>
      <c r="AO33489" s="24"/>
      <c r="AR33489" s="24"/>
      <c r="AU33489" s="24"/>
    </row>
    <row r="33490">
      <c r="J33490" s="18"/>
      <c r="N33490" s="24"/>
      <c r="Q33490" s="24"/>
      <c r="T33490" s="24"/>
      <c r="W33490" s="24"/>
      <c r="Z33490" s="24"/>
      <c r="AC33490" s="24"/>
      <c r="AI33490" s="24"/>
      <c r="AL33490" s="24"/>
      <c r="AO33490" s="24"/>
      <c r="AR33490" s="24"/>
      <c r="AU33490" s="24"/>
    </row>
    <row r="33491">
      <c r="J33491" s="18"/>
      <c r="N33491" s="24"/>
      <c r="Q33491" s="24"/>
      <c r="T33491" s="24"/>
      <c r="W33491" s="24"/>
      <c r="Z33491" s="24"/>
      <c r="AC33491" s="24"/>
      <c r="AI33491" s="24"/>
      <c r="AL33491" s="24"/>
      <c r="AO33491" s="24"/>
      <c r="AR33491" s="24"/>
      <c r="AU33491" s="24"/>
    </row>
    <row r="33492">
      <c r="J33492" s="18"/>
      <c r="N33492" s="24"/>
      <c r="Q33492" s="24"/>
      <c r="T33492" s="24"/>
      <c r="W33492" s="24"/>
      <c r="Z33492" s="24"/>
      <c r="AC33492" s="24"/>
      <c r="AI33492" s="24"/>
      <c r="AL33492" s="24"/>
      <c r="AO33492" s="24"/>
      <c r="AR33492" s="24"/>
      <c r="AU33492" s="24"/>
    </row>
    <row r="33493">
      <c r="J33493" s="18"/>
      <c r="N33493" s="24"/>
      <c r="Q33493" s="24"/>
      <c r="T33493" s="24"/>
      <c r="W33493" s="24"/>
      <c r="Z33493" s="24"/>
      <c r="AC33493" s="24"/>
      <c r="AI33493" s="24"/>
      <c r="AL33493" s="24"/>
      <c r="AO33493" s="24"/>
      <c r="AR33493" s="24"/>
      <c r="AU33493" s="24"/>
    </row>
    <row r="33494">
      <c r="J33494" s="18"/>
      <c r="N33494" s="24"/>
      <c r="Q33494" s="24"/>
      <c r="T33494" s="24"/>
      <c r="W33494" s="24"/>
      <c r="Z33494" s="24"/>
      <c r="AC33494" s="24"/>
      <c r="AI33494" s="24"/>
      <c r="AL33494" s="24"/>
      <c r="AO33494" s="24"/>
      <c r="AR33494" s="24"/>
      <c r="AU33494" s="24"/>
    </row>
    <row r="33495">
      <c r="J33495" s="18"/>
      <c r="N33495" s="24"/>
      <c r="Q33495" s="24"/>
      <c r="T33495" s="24"/>
      <c r="W33495" s="24"/>
      <c r="Z33495" s="24"/>
      <c r="AC33495" s="24"/>
      <c r="AI33495" s="24"/>
      <c r="AL33495" s="24"/>
      <c r="AO33495" s="24"/>
      <c r="AR33495" s="24"/>
      <c r="AU33495" s="24"/>
    </row>
    <row r="33496">
      <c r="J33496" s="18"/>
      <c r="N33496" s="24"/>
      <c r="Q33496" s="24"/>
      <c r="T33496" s="24"/>
      <c r="W33496" s="24"/>
      <c r="Z33496" s="24"/>
      <c r="AC33496" s="24"/>
      <c r="AI33496" s="24"/>
      <c r="AL33496" s="24"/>
      <c r="AO33496" s="24"/>
      <c r="AR33496" s="24"/>
      <c r="AU33496" s="24"/>
    </row>
    <row r="33497">
      <c r="J33497" s="18"/>
      <c r="N33497" s="24"/>
      <c r="Q33497" s="24"/>
      <c r="T33497" s="24"/>
      <c r="W33497" s="24"/>
      <c r="Z33497" s="24"/>
      <c r="AC33497" s="24"/>
      <c r="AI33497" s="24"/>
      <c r="AL33497" s="24"/>
      <c r="AO33497" s="24"/>
      <c r="AR33497" s="24"/>
      <c r="AU33497" s="24"/>
    </row>
    <row r="33498">
      <c r="J33498" s="18"/>
      <c r="N33498" s="24"/>
      <c r="Q33498" s="24"/>
      <c r="T33498" s="24"/>
      <c r="W33498" s="24"/>
      <c r="Z33498" s="24"/>
      <c r="AC33498" s="24"/>
      <c r="AI33498" s="24"/>
      <c r="AL33498" s="24"/>
      <c r="AO33498" s="24"/>
      <c r="AR33498" s="24"/>
      <c r="AU33498" s="24"/>
    </row>
    <row r="33499">
      <c r="J33499" s="18"/>
      <c r="N33499" s="24"/>
      <c r="Q33499" s="24"/>
      <c r="T33499" s="24"/>
      <c r="W33499" s="24"/>
      <c r="Z33499" s="24"/>
      <c r="AC33499" s="24"/>
      <c r="AI33499" s="24"/>
      <c r="AL33499" s="24"/>
      <c r="AO33499" s="24"/>
      <c r="AR33499" s="24"/>
      <c r="AU33499" s="24"/>
    </row>
    <row r="33500">
      <c r="J33500" s="18"/>
      <c r="N33500" s="24"/>
      <c r="Q33500" s="24"/>
      <c r="T33500" s="24"/>
      <c r="W33500" s="24"/>
      <c r="Z33500" s="24"/>
      <c r="AC33500" s="24"/>
      <c r="AI33500" s="24"/>
      <c r="AL33500" s="24"/>
      <c r="AO33500" s="24"/>
      <c r="AR33500" s="24"/>
      <c r="AU33500" s="24"/>
    </row>
    <row r="33501">
      <c r="J33501" s="18"/>
      <c r="N33501" s="24"/>
      <c r="Q33501" s="24"/>
      <c r="T33501" s="24"/>
      <c r="W33501" s="24"/>
      <c r="Z33501" s="24"/>
      <c r="AC33501" s="24"/>
      <c r="AI33501" s="24"/>
      <c r="AL33501" s="24"/>
      <c r="AO33501" s="24"/>
      <c r="AR33501" s="24"/>
      <c r="AU33501" s="24"/>
    </row>
    <row r="33502">
      <c r="J33502" s="18"/>
      <c r="N33502" s="24"/>
      <c r="Q33502" s="24"/>
      <c r="T33502" s="24"/>
      <c r="W33502" s="24"/>
      <c r="Z33502" s="24"/>
      <c r="AC33502" s="24"/>
      <c r="AI33502" s="24"/>
      <c r="AL33502" s="24"/>
      <c r="AO33502" s="24"/>
      <c r="AR33502" s="24"/>
      <c r="AU33502" s="24"/>
    </row>
    <row r="33503">
      <c r="J33503" s="18"/>
      <c r="N33503" s="24"/>
      <c r="Q33503" s="24"/>
      <c r="T33503" s="24"/>
      <c r="W33503" s="24"/>
      <c r="Z33503" s="24"/>
      <c r="AC33503" s="24"/>
      <c r="AI33503" s="24"/>
      <c r="AL33503" s="24"/>
      <c r="AO33503" s="24"/>
      <c r="AR33503" s="24"/>
      <c r="AU33503" s="24"/>
    </row>
    <row r="33504">
      <c r="J33504" s="18"/>
      <c r="N33504" s="24"/>
      <c r="Q33504" s="24"/>
      <c r="T33504" s="24"/>
      <c r="W33504" s="24"/>
      <c r="Z33504" s="24"/>
      <c r="AC33504" s="24"/>
      <c r="AI33504" s="24"/>
      <c r="AL33504" s="24"/>
      <c r="AO33504" s="24"/>
      <c r="AR33504" s="24"/>
      <c r="AU33504" s="24"/>
    </row>
    <row r="33505">
      <c r="J33505" s="18"/>
      <c r="N33505" s="24"/>
      <c r="Q33505" s="24"/>
      <c r="T33505" s="24"/>
      <c r="W33505" s="24"/>
      <c r="Z33505" s="24"/>
      <c r="AC33505" s="24"/>
      <c r="AI33505" s="24"/>
      <c r="AL33505" s="24"/>
      <c r="AO33505" s="24"/>
      <c r="AR33505" s="24"/>
      <c r="AU33505" s="24"/>
    </row>
    <row r="33506">
      <c r="J33506" s="18"/>
      <c r="N33506" s="24"/>
      <c r="Q33506" s="24"/>
      <c r="T33506" s="24"/>
      <c r="W33506" s="24"/>
      <c r="Z33506" s="24"/>
      <c r="AC33506" s="24"/>
      <c r="AI33506" s="24"/>
      <c r="AL33506" s="24"/>
      <c r="AO33506" s="24"/>
      <c r="AR33506" s="24"/>
      <c r="AU33506" s="24"/>
    </row>
    <row r="33507">
      <c r="J33507" s="18"/>
      <c r="N33507" s="24"/>
      <c r="Q33507" s="24"/>
      <c r="T33507" s="24"/>
      <c r="W33507" s="24"/>
      <c r="Z33507" s="24"/>
      <c r="AC33507" s="24"/>
      <c r="AI33507" s="24"/>
      <c r="AL33507" s="24"/>
      <c r="AO33507" s="24"/>
      <c r="AR33507" s="24"/>
      <c r="AU33507" s="24"/>
    </row>
    <row r="33508">
      <c r="J33508" s="18"/>
      <c r="N33508" s="24"/>
      <c r="Q33508" s="24"/>
      <c r="T33508" s="24"/>
      <c r="W33508" s="24"/>
      <c r="Z33508" s="24"/>
      <c r="AC33508" s="24"/>
      <c r="AI33508" s="24"/>
      <c r="AL33508" s="24"/>
      <c r="AO33508" s="24"/>
      <c r="AR33508" s="24"/>
      <c r="AU33508" s="24"/>
    </row>
    <row r="33509">
      <c r="J33509" s="18"/>
      <c r="N33509" s="24"/>
      <c r="Q33509" s="24"/>
      <c r="T33509" s="24"/>
      <c r="W33509" s="24"/>
      <c r="Z33509" s="24"/>
      <c r="AC33509" s="24"/>
      <c r="AI33509" s="24"/>
      <c r="AL33509" s="24"/>
      <c r="AO33509" s="24"/>
      <c r="AR33509" s="24"/>
      <c r="AU33509" s="24"/>
    </row>
    <row r="33510">
      <c r="J33510" s="18"/>
      <c r="N33510" s="24"/>
      <c r="Q33510" s="24"/>
      <c r="T33510" s="24"/>
      <c r="W33510" s="24"/>
      <c r="Z33510" s="24"/>
      <c r="AC33510" s="24"/>
      <c r="AI33510" s="24"/>
      <c r="AL33510" s="24"/>
      <c r="AO33510" s="24"/>
      <c r="AR33510" s="24"/>
      <c r="AU33510" s="24"/>
    </row>
    <row r="33511">
      <c r="J33511" s="18"/>
      <c r="N33511" s="24"/>
      <c r="Q33511" s="24"/>
      <c r="T33511" s="24"/>
      <c r="W33511" s="24"/>
      <c r="Z33511" s="24"/>
      <c r="AC33511" s="24"/>
      <c r="AI33511" s="24"/>
      <c r="AL33511" s="24"/>
      <c r="AO33511" s="24"/>
      <c r="AR33511" s="24"/>
      <c r="AU33511" s="24"/>
    </row>
    <row r="33512">
      <c r="J33512" s="18"/>
      <c r="N33512" s="24"/>
      <c r="Q33512" s="24"/>
      <c r="T33512" s="24"/>
      <c r="W33512" s="24"/>
      <c r="Z33512" s="24"/>
      <c r="AC33512" s="24"/>
      <c r="AI33512" s="24"/>
      <c r="AL33512" s="24"/>
      <c r="AO33512" s="24"/>
      <c r="AR33512" s="24"/>
      <c r="AU33512" s="24"/>
    </row>
    <row r="33513">
      <c r="J33513" s="18"/>
      <c r="N33513" s="24"/>
      <c r="Q33513" s="24"/>
      <c r="T33513" s="24"/>
      <c r="W33513" s="24"/>
      <c r="Z33513" s="24"/>
      <c r="AC33513" s="24"/>
      <c r="AI33513" s="24"/>
      <c r="AL33513" s="24"/>
      <c r="AO33513" s="24"/>
      <c r="AR33513" s="24"/>
      <c r="AU33513" s="24"/>
    </row>
    <row r="33514">
      <c r="J33514" s="18"/>
      <c r="N33514" s="24"/>
      <c r="Q33514" s="24"/>
      <c r="T33514" s="24"/>
      <c r="W33514" s="24"/>
      <c r="Z33514" s="24"/>
      <c r="AC33514" s="24"/>
      <c r="AI33514" s="24"/>
      <c r="AL33514" s="24"/>
      <c r="AO33514" s="24"/>
      <c r="AR33514" s="24"/>
      <c r="AU33514" s="24"/>
    </row>
    <row r="33515">
      <c r="J33515" s="18"/>
      <c r="N33515" s="24"/>
      <c r="Q33515" s="24"/>
      <c r="T33515" s="24"/>
      <c r="W33515" s="24"/>
      <c r="Z33515" s="24"/>
      <c r="AC33515" s="24"/>
      <c r="AI33515" s="24"/>
      <c r="AL33515" s="24"/>
      <c r="AO33515" s="24"/>
      <c r="AR33515" s="24"/>
      <c r="AU33515" s="24"/>
    </row>
    <row r="33516">
      <c r="J33516" s="18"/>
      <c r="N33516" s="24"/>
      <c r="Q33516" s="24"/>
      <c r="T33516" s="24"/>
      <c r="W33516" s="24"/>
      <c r="Z33516" s="24"/>
      <c r="AC33516" s="24"/>
      <c r="AI33516" s="24"/>
      <c r="AL33516" s="24"/>
      <c r="AO33516" s="24"/>
      <c r="AR33516" s="24"/>
      <c r="AU33516" s="24"/>
    </row>
    <row r="33517">
      <c r="J33517" s="18"/>
      <c r="N33517" s="24"/>
      <c r="Q33517" s="24"/>
      <c r="T33517" s="24"/>
      <c r="W33517" s="24"/>
      <c r="Z33517" s="24"/>
      <c r="AC33517" s="24"/>
      <c r="AI33517" s="24"/>
      <c r="AL33517" s="24"/>
      <c r="AO33517" s="24"/>
      <c r="AR33517" s="24"/>
      <c r="AU33517" s="24"/>
    </row>
    <row r="33518">
      <c r="J33518" s="18"/>
      <c r="N33518" s="24"/>
      <c r="Q33518" s="24"/>
      <c r="T33518" s="24"/>
      <c r="W33518" s="24"/>
      <c r="Z33518" s="24"/>
      <c r="AC33518" s="24"/>
      <c r="AI33518" s="24"/>
      <c r="AL33518" s="24"/>
      <c r="AO33518" s="24"/>
      <c r="AR33518" s="24"/>
      <c r="AU33518" s="24"/>
    </row>
    <row r="33519">
      <c r="J33519" s="18"/>
      <c r="N33519" s="24"/>
      <c r="Q33519" s="24"/>
      <c r="T33519" s="24"/>
      <c r="W33519" s="24"/>
      <c r="Z33519" s="24"/>
      <c r="AC33519" s="24"/>
      <c r="AI33519" s="24"/>
      <c r="AL33519" s="24"/>
      <c r="AO33519" s="24"/>
      <c r="AR33519" s="24"/>
      <c r="AU33519" s="24"/>
    </row>
    <row r="33520">
      <c r="J33520" s="18"/>
      <c r="N33520" s="24"/>
      <c r="Q33520" s="24"/>
      <c r="T33520" s="24"/>
      <c r="W33520" s="24"/>
      <c r="Z33520" s="24"/>
      <c r="AC33520" s="24"/>
      <c r="AI33520" s="24"/>
      <c r="AL33520" s="24"/>
      <c r="AO33520" s="24"/>
      <c r="AR33520" s="24"/>
      <c r="AU33520" s="24"/>
    </row>
    <row r="33521">
      <c r="J33521" s="18"/>
      <c r="N33521" s="24"/>
      <c r="Q33521" s="24"/>
      <c r="T33521" s="24"/>
      <c r="W33521" s="24"/>
      <c r="Z33521" s="24"/>
      <c r="AC33521" s="24"/>
      <c r="AI33521" s="24"/>
      <c r="AL33521" s="24"/>
      <c r="AO33521" s="24"/>
      <c r="AR33521" s="24"/>
      <c r="AU33521" s="24"/>
    </row>
    <row r="33522">
      <c r="J33522" s="18"/>
      <c r="N33522" s="24"/>
      <c r="Q33522" s="24"/>
      <c r="T33522" s="24"/>
      <c r="W33522" s="24"/>
      <c r="Z33522" s="24"/>
      <c r="AC33522" s="24"/>
      <c r="AI33522" s="24"/>
      <c r="AL33522" s="24"/>
      <c r="AO33522" s="24"/>
      <c r="AR33522" s="24"/>
      <c r="AU33522" s="24"/>
    </row>
    <row r="33523">
      <c r="J33523" s="18"/>
      <c r="N33523" s="24"/>
      <c r="Q33523" s="24"/>
      <c r="T33523" s="24"/>
      <c r="W33523" s="24"/>
      <c r="Z33523" s="24"/>
      <c r="AC33523" s="24"/>
      <c r="AI33523" s="24"/>
      <c r="AL33523" s="24"/>
      <c r="AO33523" s="24"/>
      <c r="AR33523" s="24"/>
      <c r="AU33523" s="24"/>
    </row>
    <row r="33524">
      <c r="J33524" s="18"/>
      <c r="N33524" s="24"/>
      <c r="Q33524" s="24"/>
      <c r="T33524" s="24"/>
      <c r="W33524" s="24"/>
      <c r="Z33524" s="24"/>
      <c r="AC33524" s="24"/>
      <c r="AI33524" s="24"/>
      <c r="AL33524" s="24"/>
      <c r="AO33524" s="24"/>
      <c r="AR33524" s="24"/>
      <c r="AU33524" s="24"/>
    </row>
    <row r="33525">
      <c r="J33525" s="18"/>
      <c r="N33525" s="24"/>
      <c r="Q33525" s="24"/>
      <c r="T33525" s="24"/>
      <c r="W33525" s="24"/>
      <c r="Z33525" s="24"/>
      <c r="AC33525" s="24"/>
      <c r="AI33525" s="24"/>
      <c r="AL33525" s="24"/>
      <c r="AO33525" s="24"/>
      <c r="AR33525" s="24"/>
      <c r="AU33525" s="24"/>
    </row>
    <row r="33526">
      <c r="J33526" s="18"/>
      <c r="N33526" s="24"/>
      <c r="Q33526" s="24"/>
      <c r="T33526" s="24"/>
      <c r="W33526" s="24"/>
      <c r="Z33526" s="24"/>
      <c r="AC33526" s="24"/>
      <c r="AI33526" s="24"/>
      <c r="AL33526" s="24"/>
      <c r="AO33526" s="24"/>
      <c r="AR33526" s="24"/>
      <c r="AU33526" s="24"/>
    </row>
    <row r="33527">
      <c r="J33527" s="18"/>
      <c r="N33527" s="24"/>
      <c r="Q33527" s="24"/>
      <c r="T33527" s="24"/>
      <c r="W33527" s="24"/>
      <c r="Z33527" s="24"/>
      <c r="AC33527" s="24"/>
      <c r="AI33527" s="24"/>
      <c r="AL33527" s="24"/>
      <c r="AO33527" s="24"/>
      <c r="AR33527" s="24"/>
      <c r="AU33527" s="24"/>
    </row>
    <row r="33528">
      <c r="J33528" s="18"/>
      <c r="N33528" s="24"/>
      <c r="Q33528" s="24"/>
      <c r="T33528" s="24"/>
      <c r="W33528" s="24"/>
      <c r="Z33528" s="24"/>
      <c r="AC33528" s="24"/>
      <c r="AI33528" s="24"/>
      <c r="AL33528" s="24"/>
      <c r="AO33528" s="24"/>
      <c r="AR33528" s="24"/>
      <c r="AU33528" s="24"/>
    </row>
    <row r="33529">
      <c r="J33529" s="18"/>
      <c r="N33529" s="24"/>
      <c r="Q33529" s="24"/>
      <c r="T33529" s="24"/>
      <c r="W33529" s="24"/>
      <c r="Z33529" s="24"/>
      <c r="AC33529" s="24"/>
      <c r="AI33529" s="24"/>
      <c r="AL33529" s="24"/>
      <c r="AO33529" s="24"/>
      <c r="AR33529" s="24"/>
      <c r="AU33529" s="24"/>
    </row>
    <row r="33530">
      <c r="J33530" s="18"/>
      <c r="N33530" s="24"/>
      <c r="Q33530" s="24"/>
      <c r="T33530" s="24"/>
      <c r="W33530" s="24"/>
      <c r="Z33530" s="24"/>
      <c r="AC33530" s="24"/>
      <c r="AI33530" s="24"/>
      <c r="AL33530" s="24"/>
      <c r="AO33530" s="24"/>
      <c r="AR33530" s="24"/>
      <c r="AU33530" s="24"/>
    </row>
    <row r="33531">
      <c r="J33531" s="18"/>
      <c r="N33531" s="24"/>
      <c r="Q33531" s="24"/>
      <c r="T33531" s="24"/>
      <c r="W33531" s="24"/>
      <c r="Z33531" s="24"/>
      <c r="AC33531" s="24"/>
      <c r="AI33531" s="24"/>
      <c r="AL33531" s="24"/>
      <c r="AO33531" s="24"/>
      <c r="AR33531" s="24"/>
      <c r="AU33531" s="24"/>
    </row>
    <row r="33532">
      <c r="J33532" s="18"/>
      <c r="N33532" s="24"/>
      <c r="Q33532" s="24"/>
      <c r="T33532" s="24"/>
      <c r="W33532" s="24"/>
      <c r="Z33532" s="24"/>
      <c r="AC33532" s="24"/>
      <c r="AI33532" s="24"/>
      <c r="AL33532" s="24"/>
      <c r="AO33532" s="24"/>
      <c r="AR33532" s="24"/>
      <c r="AU33532" s="24"/>
    </row>
    <row r="33533">
      <c r="J33533" s="18"/>
      <c r="N33533" s="24"/>
      <c r="Q33533" s="24"/>
      <c r="T33533" s="24"/>
      <c r="W33533" s="24"/>
      <c r="Z33533" s="24"/>
      <c r="AC33533" s="24"/>
      <c r="AI33533" s="24"/>
      <c r="AL33533" s="24"/>
      <c r="AO33533" s="24"/>
      <c r="AR33533" s="24"/>
      <c r="AU33533" s="24"/>
    </row>
    <row r="33534">
      <c r="J33534" s="18"/>
      <c r="N33534" s="24"/>
      <c r="Q33534" s="24"/>
      <c r="T33534" s="24"/>
      <c r="W33534" s="24"/>
      <c r="Z33534" s="24"/>
      <c r="AC33534" s="24"/>
      <c r="AI33534" s="24"/>
      <c r="AL33534" s="24"/>
      <c r="AO33534" s="24"/>
      <c r="AR33534" s="24"/>
      <c r="AU33534" s="24"/>
    </row>
    <row r="33535">
      <c r="J33535" s="18"/>
      <c r="N33535" s="24"/>
      <c r="Q33535" s="24"/>
      <c r="T33535" s="24"/>
      <c r="W33535" s="24"/>
      <c r="Z33535" s="24"/>
      <c r="AC33535" s="24"/>
      <c r="AI33535" s="24"/>
      <c r="AL33535" s="24"/>
      <c r="AO33535" s="24"/>
      <c r="AR33535" s="24"/>
      <c r="AU33535" s="24"/>
    </row>
    <row r="33536">
      <c r="J33536" s="18"/>
      <c r="N33536" s="24"/>
      <c r="Q33536" s="24"/>
      <c r="T33536" s="24"/>
      <c r="W33536" s="24"/>
      <c r="Z33536" s="24"/>
      <c r="AC33536" s="24"/>
      <c r="AI33536" s="24"/>
      <c r="AL33536" s="24"/>
      <c r="AO33536" s="24"/>
      <c r="AR33536" s="24"/>
      <c r="AU33536" s="24"/>
    </row>
    <row r="33537">
      <c r="J33537" s="18"/>
      <c r="N33537" s="24"/>
      <c r="Q33537" s="24"/>
      <c r="T33537" s="24"/>
      <c r="W33537" s="24"/>
      <c r="Z33537" s="24"/>
      <c r="AC33537" s="24"/>
      <c r="AI33537" s="24"/>
      <c r="AL33537" s="24"/>
      <c r="AO33537" s="24"/>
      <c r="AR33537" s="24"/>
      <c r="AU33537" s="24"/>
    </row>
    <row r="33538">
      <c r="J33538" s="18"/>
      <c r="N33538" s="24"/>
      <c r="Q33538" s="24"/>
      <c r="T33538" s="24"/>
      <c r="W33538" s="24"/>
      <c r="Z33538" s="24"/>
      <c r="AC33538" s="24"/>
      <c r="AI33538" s="24"/>
      <c r="AL33538" s="24"/>
      <c r="AO33538" s="24"/>
      <c r="AR33538" s="24"/>
      <c r="AU33538" s="24"/>
    </row>
    <row r="33539">
      <c r="J33539" s="18"/>
      <c r="N33539" s="24"/>
      <c r="Q33539" s="24"/>
      <c r="T33539" s="24"/>
      <c r="W33539" s="24"/>
      <c r="Z33539" s="24"/>
      <c r="AC33539" s="24"/>
      <c r="AI33539" s="24"/>
      <c r="AL33539" s="24"/>
      <c r="AO33539" s="24"/>
      <c r="AR33539" s="24"/>
      <c r="AU33539" s="24"/>
    </row>
    <row r="33540">
      <c r="J33540" s="18"/>
      <c r="N33540" s="24"/>
      <c r="Q33540" s="24"/>
      <c r="T33540" s="24"/>
      <c r="W33540" s="24"/>
      <c r="Z33540" s="24"/>
      <c r="AC33540" s="24"/>
      <c r="AI33540" s="24"/>
      <c r="AL33540" s="24"/>
      <c r="AO33540" s="24"/>
      <c r="AR33540" s="24"/>
      <c r="AU33540" s="24"/>
    </row>
    <row r="33541">
      <c r="J33541" s="18"/>
      <c r="N33541" s="24"/>
      <c r="Q33541" s="24"/>
      <c r="T33541" s="24"/>
      <c r="W33541" s="24"/>
      <c r="Z33541" s="24"/>
      <c r="AC33541" s="24"/>
      <c r="AI33541" s="24"/>
      <c r="AL33541" s="24"/>
      <c r="AO33541" s="24"/>
      <c r="AR33541" s="24"/>
      <c r="AU33541" s="24"/>
    </row>
    <row r="33542">
      <c r="J33542" s="18"/>
      <c r="N33542" s="24"/>
      <c r="Q33542" s="24"/>
      <c r="T33542" s="24"/>
      <c r="W33542" s="24"/>
      <c r="Z33542" s="24"/>
      <c r="AC33542" s="24"/>
      <c r="AI33542" s="24"/>
      <c r="AL33542" s="24"/>
      <c r="AO33542" s="24"/>
      <c r="AR33542" s="24"/>
      <c r="AU33542" s="24"/>
    </row>
    <row r="33543">
      <c r="J33543" s="18"/>
      <c r="N33543" s="24"/>
      <c r="Q33543" s="24"/>
      <c r="T33543" s="24"/>
      <c r="W33543" s="24"/>
      <c r="Z33543" s="24"/>
      <c r="AC33543" s="24"/>
      <c r="AI33543" s="24"/>
      <c r="AL33543" s="24"/>
      <c r="AO33543" s="24"/>
      <c r="AR33543" s="24"/>
      <c r="AU33543" s="24"/>
    </row>
    <row r="33544">
      <c r="J33544" s="18"/>
      <c r="N33544" s="24"/>
      <c r="Q33544" s="24"/>
      <c r="T33544" s="24"/>
      <c r="W33544" s="24"/>
      <c r="Z33544" s="24"/>
      <c r="AC33544" s="24"/>
      <c r="AI33544" s="24"/>
      <c r="AL33544" s="24"/>
      <c r="AO33544" s="24"/>
      <c r="AR33544" s="24"/>
      <c r="AU33544" s="24"/>
    </row>
    <row r="33545">
      <c r="J33545" s="18"/>
      <c r="N33545" s="24"/>
      <c r="Q33545" s="24"/>
      <c r="T33545" s="24"/>
      <c r="W33545" s="24"/>
      <c r="Z33545" s="24"/>
      <c r="AC33545" s="24"/>
      <c r="AI33545" s="24"/>
      <c r="AL33545" s="24"/>
      <c r="AO33545" s="24"/>
      <c r="AR33545" s="24"/>
      <c r="AU33545" s="24"/>
    </row>
    <row r="33546">
      <c r="J33546" s="18"/>
      <c r="N33546" s="24"/>
      <c r="Q33546" s="24"/>
      <c r="T33546" s="24"/>
      <c r="W33546" s="24"/>
      <c r="Z33546" s="24"/>
      <c r="AC33546" s="24"/>
      <c r="AI33546" s="24"/>
      <c r="AL33546" s="24"/>
      <c r="AO33546" s="24"/>
      <c r="AR33546" s="24"/>
      <c r="AU33546" s="24"/>
    </row>
    <row r="33547">
      <c r="J33547" s="18"/>
      <c r="N33547" s="24"/>
      <c r="Q33547" s="24"/>
      <c r="T33547" s="24"/>
      <c r="W33547" s="24"/>
      <c r="Z33547" s="24"/>
      <c r="AC33547" s="24"/>
      <c r="AI33547" s="24"/>
      <c r="AL33547" s="24"/>
      <c r="AO33547" s="24"/>
      <c r="AR33547" s="24"/>
      <c r="AU33547" s="24"/>
    </row>
    <row r="33548">
      <c r="J33548" s="18"/>
      <c r="N33548" s="24"/>
      <c r="Q33548" s="24"/>
      <c r="T33548" s="24"/>
      <c r="W33548" s="24"/>
      <c r="Z33548" s="24"/>
      <c r="AC33548" s="24"/>
      <c r="AI33548" s="24"/>
      <c r="AL33548" s="24"/>
      <c r="AO33548" s="24"/>
      <c r="AR33548" s="24"/>
      <c r="AU33548" s="24"/>
    </row>
    <row r="33549">
      <c r="J33549" s="18"/>
      <c r="N33549" s="24"/>
      <c r="Q33549" s="24"/>
      <c r="T33549" s="24"/>
      <c r="W33549" s="24"/>
      <c r="Z33549" s="24"/>
      <c r="AC33549" s="24"/>
      <c r="AI33549" s="24"/>
      <c r="AL33549" s="24"/>
      <c r="AO33549" s="24"/>
      <c r="AR33549" s="24"/>
      <c r="AU33549" s="24"/>
    </row>
    <row r="33550">
      <c r="J33550" s="18"/>
      <c r="N33550" s="24"/>
      <c r="Q33550" s="24"/>
      <c r="T33550" s="24"/>
      <c r="W33550" s="24"/>
      <c r="Z33550" s="24"/>
      <c r="AC33550" s="24"/>
      <c r="AI33550" s="24"/>
      <c r="AL33550" s="24"/>
      <c r="AO33550" s="24"/>
      <c r="AR33550" s="24"/>
      <c r="AU33550" s="24"/>
    </row>
    <row r="33551">
      <c r="J33551" s="18"/>
      <c r="N33551" s="24"/>
      <c r="Q33551" s="24"/>
      <c r="T33551" s="24"/>
      <c r="W33551" s="24"/>
      <c r="Z33551" s="24"/>
      <c r="AC33551" s="24"/>
      <c r="AI33551" s="24"/>
      <c r="AL33551" s="24"/>
      <c r="AO33551" s="24"/>
      <c r="AR33551" s="24"/>
      <c r="AU33551" s="24"/>
    </row>
    <row r="33552">
      <c r="J33552" s="18"/>
      <c r="N33552" s="24"/>
      <c r="Q33552" s="24"/>
      <c r="T33552" s="24"/>
      <c r="W33552" s="24"/>
      <c r="Z33552" s="24"/>
      <c r="AC33552" s="24"/>
      <c r="AI33552" s="24"/>
      <c r="AL33552" s="24"/>
      <c r="AO33552" s="24"/>
      <c r="AR33552" s="24"/>
      <c r="AU33552" s="24"/>
    </row>
    <row r="33553">
      <c r="J33553" s="18"/>
      <c r="N33553" s="24"/>
      <c r="Q33553" s="24"/>
      <c r="T33553" s="24"/>
      <c r="W33553" s="24"/>
      <c r="Z33553" s="24"/>
      <c r="AC33553" s="24"/>
      <c r="AI33553" s="24"/>
      <c r="AL33553" s="24"/>
      <c r="AO33553" s="24"/>
      <c r="AR33553" s="24"/>
      <c r="AU33553" s="24"/>
    </row>
    <row r="33554">
      <c r="J33554" s="18"/>
      <c r="N33554" s="24"/>
      <c r="Q33554" s="24"/>
      <c r="T33554" s="24"/>
      <c r="W33554" s="24"/>
      <c r="Z33554" s="24"/>
      <c r="AC33554" s="24"/>
      <c r="AI33554" s="24"/>
      <c r="AL33554" s="24"/>
      <c r="AO33554" s="24"/>
      <c r="AR33554" s="24"/>
      <c r="AU33554" s="24"/>
    </row>
    <row r="33555">
      <c r="J33555" s="18"/>
      <c r="N33555" s="24"/>
      <c r="Q33555" s="24"/>
      <c r="T33555" s="24"/>
      <c r="W33555" s="24"/>
      <c r="Z33555" s="24"/>
      <c r="AC33555" s="24"/>
      <c r="AI33555" s="24"/>
      <c r="AL33555" s="24"/>
      <c r="AO33555" s="24"/>
      <c r="AR33555" s="24"/>
      <c r="AU33555" s="24"/>
    </row>
    <row r="33556">
      <c r="J33556" s="18"/>
      <c r="N33556" s="24"/>
      <c r="Q33556" s="24"/>
      <c r="T33556" s="24"/>
      <c r="W33556" s="24"/>
      <c r="Z33556" s="24"/>
      <c r="AC33556" s="24"/>
      <c r="AI33556" s="24"/>
      <c r="AL33556" s="24"/>
      <c r="AO33556" s="24"/>
      <c r="AR33556" s="24"/>
      <c r="AU33556" s="24"/>
    </row>
    <row r="33557">
      <c r="J33557" s="18"/>
      <c r="N33557" s="24"/>
      <c r="Q33557" s="24"/>
      <c r="T33557" s="24"/>
      <c r="W33557" s="24"/>
      <c r="Z33557" s="24"/>
      <c r="AC33557" s="24"/>
      <c r="AI33557" s="24"/>
      <c r="AL33557" s="24"/>
      <c r="AO33557" s="24"/>
      <c r="AR33557" s="24"/>
      <c r="AU33557" s="24"/>
    </row>
    <row r="33558">
      <c r="J33558" s="18"/>
      <c r="N33558" s="24"/>
      <c r="Q33558" s="24"/>
      <c r="T33558" s="24"/>
      <c r="W33558" s="24"/>
      <c r="Z33558" s="24"/>
      <c r="AC33558" s="24"/>
      <c r="AI33558" s="24"/>
      <c r="AL33558" s="24"/>
      <c r="AO33558" s="24"/>
      <c r="AR33558" s="24"/>
      <c r="AU33558" s="24"/>
    </row>
    <row r="33559">
      <c r="J33559" s="18"/>
      <c r="N33559" s="24"/>
      <c r="Q33559" s="24"/>
      <c r="T33559" s="24"/>
      <c r="W33559" s="24"/>
      <c r="Z33559" s="24"/>
      <c r="AC33559" s="24"/>
      <c r="AI33559" s="24"/>
      <c r="AL33559" s="24"/>
      <c r="AO33559" s="24"/>
      <c r="AR33559" s="24"/>
      <c r="AU33559" s="24"/>
    </row>
    <row r="33560">
      <c r="J33560" s="18"/>
      <c r="N33560" s="24"/>
      <c r="Q33560" s="24"/>
      <c r="T33560" s="24"/>
      <c r="W33560" s="24"/>
      <c r="Z33560" s="24"/>
      <c r="AC33560" s="24"/>
      <c r="AI33560" s="24"/>
      <c r="AL33560" s="24"/>
      <c r="AO33560" s="24"/>
      <c r="AR33560" s="24"/>
      <c r="AU33560" s="24"/>
    </row>
    <row r="33561">
      <c r="J33561" s="18"/>
      <c r="N33561" s="24"/>
      <c r="Q33561" s="24"/>
      <c r="T33561" s="24"/>
      <c r="W33561" s="24"/>
      <c r="Z33561" s="24"/>
      <c r="AC33561" s="24"/>
      <c r="AI33561" s="24"/>
      <c r="AL33561" s="24"/>
      <c r="AO33561" s="24"/>
      <c r="AR33561" s="24"/>
      <c r="AU33561" s="24"/>
    </row>
    <row r="33562">
      <c r="J33562" s="18"/>
      <c r="N33562" s="24"/>
      <c r="Q33562" s="24"/>
      <c r="T33562" s="24"/>
      <c r="W33562" s="24"/>
      <c r="Z33562" s="24"/>
      <c r="AC33562" s="24"/>
      <c r="AI33562" s="24"/>
      <c r="AL33562" s="24"/>
      <c r="AO33562" s="24"/>
      <c r="AR33562" s="24"/>
      <c r="AU33562" s="24"/>
    </row>
    <row r="33563">
      <c r="J33563" s="18"/>
      <c r="N33563" s="24"/>
      <c r="Q33563" s="24"/>
      <c r="T33563" s="24"/>
      <c r="W33563" s="24"/>
      <c r="Z33563" s="24"/>
      <c r="AC33563" s="24"/>
      <c r="AI33563" s="24"/>
      <c r="AL33563" s="24"/>
      <c r="AO33563" s="24"/>
      <c r="AR33563" s="24"/>
      <c r="AU33563" s="24"/>
    </row>
    <row r="33564">
      <c r="J33564" s="18"/>
      <c r="N33564" s="24"/>
      <c r="Q33564" s="24"/>
      <c r="T33564" s="24"/>
      <c r="W33564" s="24"/>
      <c r="Z33564" s="24"/>
      <c r="AC33564" s="24"/>
      <c r="AI33564" s="24"/>
      <c r="AL33564" s="24"/>
      <c r="AO33564" s="24"/>
      <c r="AR33564" s="24"/>
      <c r="AU33564" s="24"/>
    </row>
    <row r="33565">
      <c r="J33565" s="18"/>
      <c r="N33565" s="24"/>
      <c r="Q33565" s="24"/>
      <c r="T33565" s="24"/>
      <c r="W33565" s="24"/>
      <c r="Z33565" s="24"/>
      <c r="AC33565" s="24"/>
      <c r="AI33565" s="24"/>
      <c r="AL33565" s="24"/>
      <c r="AO33565" s="24"/>
      <c r="AR33565" s="24"/>
      <c r="AU33565" s="24"/>
    </row>
    <row r="33566">
      <c r="J33566" s="18"/>
      <c r="N33566" s="24"/>
      <c r="Q33566" s="24"/>
      <c r="T33566" s="24"/>
      <c r="W33566" s="24"/>
      <c r="Z33566" s="24"/>
      <c r="AC33566" s="24"/>
      <c r="AI33566" s="24"/>
      <c r="AL33566" s="24"/>
      <c r="AO33566" s="24"/>
      <c r="AR33566" s="24"/>
      <c r="AU33566" s="24"/>
    </row>
    <row r="33567">
      <c r="J33567" s="18"/>
      <c r="N33567" s="24"/>
      <c r="Q33567" s="24"/>
      <c r="T33567" s="24"/>
      <c r="W33567" s="24"/>
      <c r="Z33567" s="24"/>
      <c r="AC33567" s="24"/>
      <c r="AI33567" s="24"/>
      <c r="AL33567" s="24"/>
      <c r="AO33567" s="24"/>
      <c r="AR33567" s="24"/>
      <c r="AU33567" s="24"/>
    </row>
    <row r="33568">
      <c r="J33568" s="18"/>
      <c r="N33568" s="24"/>
      <c r="Q33568" s="24"/>
      <c r="T33568" s="24"/>
      <c r="W33568" s="24"/>
      <c r="Z33568" s="24"/>
      <c r="AC33568" s="24"/>
      <c r="AI33568" s="24"/>
      <c r="AL33568" s="24"/>
      <c r="AO33568" s="24"/>
      <c r="AR33568" s="24"/>
      <c r="AU33568" s="24"/>
    </row>
    <row r="33569">
      <c r="J33569" s="18"/>
      <c r="N33569" s="24"/>
      <c r="Q33569" s="24"/>
      <c r="T33569" s="24"/>
      <c r="W33569" s="24"/>
      <c r="Z33569" s="24"/>
      <c r="AC33569" s="24"/>
      <c r="AI33569" s="24"/>
      <c r="AL33569" s="24"/>
      <c r="AO33569" s="24"/>
      <c r="AR33569" s="24"/>
      <c r="AU33569" s="24"/>
    </row>
    <row r="33570">
      <c r="J33570" s="18"/>
      <c r="N33570" s="24"/>
      <c r="Q33570" s="24"/>
      <c r="T33570" s="24"/>
      <c r="W33570" s="24"/>
      <c r="Z33570" s="24"/>
      <c r="AC33570" s="24"/>
      <c r="AI33570" s="24"/>
      <c r="AL33570" s="24"/>
      <c r="AO33570" s="24"/>
      <c r="AR33570" s="24"/>
      <c r="AU33570" s="24"/>
    </row>
    <row r="33571">
      <c r="J33571" s="18"/>
      <c r="N33571" s="24"/>
      <c r="Q33571" s="24"/>
      <c r="T33571" s="24"/>
      <c r="W33571" s="24"/>
      <c r="Z33571" s="24"/>
      <c r="AC33571" s="24"/>
      <c r="AI33571" s="24"/>
      <c r="AL33571" s="24"/>
      <c r="AO33571" s="24"/>
      <c r="AR33571" s="24"/>
      <c r="AU33571" s="24"/>
    </row>
    <row r="33572">
      <c r="J33572" s="18"/>
      <c r="N33572" s="24"/>
      <c r="Q33572" s="24"/>
      <c r="T33572" s="24"/>
      <c r="W33572" s="24"/>
      <c r="Z33572" s="24"/>
      <c r="AC33572" s="24"/>
      <c r="AI33572" s="24"/>
      <c r="AL33572" s="24"/>
      <c r="AO33572" s="24"/>
      <c r="AR33572" s="24"/>
      <c r="AU33572" s="24"/>
    </row>
    <row r="33573">
      <c r="J33573" s="18"/>
      <c r="N33573" s="24"/>
      <c r="Q33573" s="24"/>
      <c r="T33573" s="24"/>
      <c r="W33573" s="24"/>
      <c r="Z33573" s="24"/>
      <c r="AC33573" s="24"/>
      <c r="AI33573" s="24"/>
      <c r="AL33573" s="24"/>
      <c r="AO33573" s="24"/>
      <c r="AR33573" s="24"/>
      <c r="AU33573" s="24"/>
    </row>
    <row r="33574">
      <c r="J33574" s="18"/>
      <c r="N33574" s="24"/>
      <c r="Q33574" s="24"/>
      <c r="T33574" s="24"/>
      <c r="W33574" s="24"/>
      <c r="Z33574" s="24"/>
      <c r="AC33574" s="24"/>
      <c r="AI33574" s="24"/>
      <c r="AL33574" s="24"/>
      <c r="AO33574" s="24"/>
      <c r="AR33574" s="24"/>
      <c r="AU33574" s="24"/>
    </row>
    <row r="33575">
      <c r="J33575" s="18"/>
      <c r="N33575" s="24"/>
      <c r="Q33575" s="24"/>
      <c r="T33575" s="24"/>
      <c r="W33575" s="24"/>
      <c r="Z33575" s="24"/>
      <c r="AC33575" s="24"/>
      <c r="AI33575" s="24"/>
      <c r="AL33575" s="24"/>
      <c r="AO33575" s="24"/>
      <c r="AR33575" s="24"/>
      <c r="AU33575" s="24"/>
    </row>
    <row r="33576">
      <c r="J33576" s="18"/>
      <c r="N33576" s="24"/>
      <c r="Q33576" s="24"/>
      <c r="T33576" s="24"/>
      <c r="W33576" s="24"/>
      <c r="Z33576" s="24"/>
      <c r="AC33576" s="24"/>
      <c r="AI33576" s="24"/>
      <c r="AL33576" s="24"/>
      <c r="AO33576" s="24"/>
      <c r="AR33576" s="24"/>
      <c r="AU33576" s="24"/>
    </row>
    <row r="33577">
      <c r="J33577" s="18"/>
      <c r="N33577" s="24"/>
      <c r="Q33577" s="24"/>
      <c r="T33577" s="24"/>
      <c r="W33577" s="24"/>
      <c r="Z33577" s="24"/>
      <c r="AC33577" s="24"/>
      <c r="AI33577" s="24"/>
      <c r="AL33577" s="24"/>
      <c r="AO33577" s="24"/>
      <c r="AR33577" s="24"/>
      <c r="AU33577" s="24"/>
    </row>
    <row r="33578">
      <c r="J33578" s="18"/>
      <c r="N33578" s="24"/>
      <c r="Q33578" s="24"/>
      <c r="T33578" s="24"/>
      <c r="W33578" s="24"/>
      <c r="Z33578" s="24"/>
      <c r="AC33578" s="24"/>
      <c r="AI33578" s="24"/>
      <c r="AL33578" s="24"/>
      <c r="AO33578" s="24"/>
      <c r="AR33578" s="24"/>
      <c r="AU33578" s="24"/>
    </row>
    <row r="33579">
      <c r="J33579" s="18"/>
      <c r="N33579" s="24"/>
      <c r="Q33579" s="24"/>
      <c r="T33579" s="24"/>
      <c r="W33579" s="24"/>
      <c r="Z33579" s="24"/>
      <c r="AC33579" s="24"/>
      <c r="AI33579" s="24"/>
      <c r="AL33579" s="24"/>
      <c r="AO33579" s="24"/>
      <c r="AR33579" s="24"/>
      <c r="AU33579" s="24"/>
    </row>
    <row r="33580">
      <c r="J33580" s="18"/>
      <c r="N33580" s="24"/>
      <c r="Q33580" s="24"/>
      <c r="T33580" s="24"/>
      <c r="W33580" s="24"/>
      <c r="Z33580" s="24"/>
      <c r="AC33580" s="24"/>
      <c r="AI33580" s="24"/>
      <c r="AL33580" s="24"/>
      <c r="AO33580" s="24"/>
      <c r="AR33580" s="24"/>
      <c r="AU33580" s="24"/>
    </row>
    <row r="33581">
      <c r="J33581" s="18"/>
      <c r="N33581" s="24"/>
      <c r="Q33581" s="24"/>
      <c r="T33581" s="24"/>
      <c r="W33581" s="24"/>
      <c r="Z33581" s="24"/>
      <c r="AC33581" s="24"/>
      <c r="AI33581" s="24"/>
      <c r="AL33581" s="24"/>
      <c r="AO33581" s="24"/>
      <c r="AR33581" s="24"/>
      <c r="AU33581" s="24"/>
    </row>
    <row r="33582">
      <c r="J33582" s="18"/>
      <c r="N33582" s="24"/>
      <c r="Q33582" s="24"/>
      <c r="T33582" s="24"/>
      <c r="W33582" s="24"/>
      <c r="Z33582" s="24"/>
      <c r="AC33582" s="24"/>
      <c r="AI33582" s="24"/>
      <c r="AL33582" s="24"/>
      <c r="AO33582" s="24"/>
      <c r="AR33582" s="24"/>
      <c r="AU33582" s="24"/>
    </row>
    <row r="33583">
      <c r="J33583" s="18"/>
      <c r="N33583" s="24"/>
      <c r="Q33583" s="24"/>
      <c r="T33583" s="24"/>
      <c r="W33583" s="24"/>
      <c r="Z33583" s="24"/>
      <c r="AC33583" s="24"/>
      <c r="AI33583" s="24"/>
      <c r="AL33583" s="24"/>
      <c r="AO33583" s="24"/>
      <c r="AR33583" s="24"/>
      <c r="AU33583" s="24"/>
    </row>
    <row r="33584">
      <c r="J33584" s="18"/>
      <c r="N33584" s="24"/>
      <c r="Q33584" s="24"/>
      <c r="T33584" s="24"/>
      <c r="W33584" s="24"/>
      <c r="Z33584" s="24"/>
      <c r="AC33584" s="24"/>
      <c r="AI33584" s="24"/>
      <c r="AL33584" s="24"/>
      <c r="AO33584" s="24"/>
      <c r="AR33584" s="24"/>
      <c r="AU33584" s="24"/>
    </row>
    <row r="33585">
      <c r="J33585" s="18"/>
      <c r="N33585" s="24"/>
      <c r="Q33585" s="24"/>
      <c r="T33585" s="24"/>
      <c r="W33585" s="24"/>
      <c r="Z33585" s="24"/>
      <c r="AC33585" s="24"/>
      <c r="AI33585" s="24"/>
      <c r="AL33585" s="24"/>
      <c r="AO33585" s="24"/>
      <c r="AR33585" s="24"/>
      <c r="AU33585" s="24"/>
    </row>
    <row r="33586">
      <c r="J33586" s="18"/>
      <c r="N33586" s="24"/>
      <c r="Q33586" s="24"/>
      <c r="T33586" s="24"/>
      <c r="W33586" s="24"/>
      <c r="Z33586" s="24"/>
      <c r="AC33586" s="24"/>
      <c r="AI33586" s="24"/>
      <c r="AL33586" s="24"/>
      <c r="AO33586" s="24"/>
      <c r="AR33586" s="24"/>
      <c r="AU33586" s="24"/>
    </row>
    <row r="33587">
      <c r="J33587" s="18"/>
      <c r="N33587" s="24"/>
      <c r="Q33587" s="24"/>
      <c r="T33587" s="24"/>
      <c r="W33587" s="24"/>
      <c r="Z33587" s="24"/>
      <c r="AC33587" s="24"/>
      <c r="AI33587" s="24"/>
      <c r="AL33587" s="24"/>
      <c r="AO33587" s="24"/>
      <c r="AR33587" s="24"/>
      <c r="AU33587" s="24"/>
    </row>
    <row r="33588">
      <c r="J33588" s="18"/>
      <c r="N33588" s="24"/>
      <c r="Q33588" s="24"/>
      <c r="T33588" s="24"/>
      <c r="W33588" s="24"/>
      <c r="Z33588" s="24"/>
      <c r="AC33588" s="24"/>
      <c r="AI33588" s="24"/>
      <c r="AL33588" s="24"/>
      <c r="AO33588" s="24"/>
      <c r="AR33588" s="24"/>
      <c r="AU33588" s="24"/>
    </row>
    <row r="33589">
      <c r="J33589" s="18"/>
      <c r="N33589" s="24"/>
      <c r="Q33589" s="24"/>
      <c r="T33589" s="24"/>
      <c r="W33589" s="24"/>
      <c r="Z33589" s="24"/>
      <c r="AC33589" s="24"/>
      <c r="AI33589" s="24"/>
      <c r="AL33589" s="24"/>
      <c r="AO33589" s="24"/>
      <c r="AR33589" s="24"/>
      <c r="AU33589" s="24"/>
    </row>
    <row r="33590">
      <c r="J33590" s="18"/>
      <c r="N33590" s="24"/>
      <c r="Q33590" s="24"/>
      <c r="T33590" s="24"/>
      <c r="W33590" s="24"/>
      <c r="Z33590" s="24"/>
      <c r="AC33590" s="24"/>
      <c r="AI33590" s="24"/>
      <c r="AL33590" s="24"/>
      <c r="AO33590" s="24"/>
      <c r="AR33590" s="24"/>
      <c r="AU33590" s="24"/>
    </row>
    <row r="33591">
      <c r="J33591" s="18"/>
      <c r="N33591" s="24"/>
      <c r="Q33591" s="24"/>
      <c r="T33591" s="24"/>
      <c r="W33591" s="24"/>
      <c r="Z33591" s="24"/>
      <c r="AC33591" s="24"/>
      <c r="AI33591" s="24"/>
      <c r="AL33591" s="24"/>
      <c r="AO33591" s="24"/>
      <c r="AR33591" s="24"/>
      <c r="AU33591" s="24"/>
    </row>
    <row r="33592">
      <c r="J33592" s="18"/>
      <c r="N33592" s="24"/>
      <c r="Q33592" s="24"/>
      <c r="T33592" s="24"/>
      <c r="W33592" s="24"/>
      <c r="Z33592" s="24"/>
      <c r="AC33592" s="24"/>
      <c r="AI33592" s="24"/>
      <c r="AL33592" s="24"/>
      <c r="AO33592" s="24"/>
      <c r="AR33592" s="24"/>
      <c r="AU33592" s="24"/>
    </row>
    <row r="33593">
      <c r="J33593" s="18"/>
      <c r="N33593" s="24"/>
      <c r="Q33593" s="24"/>
      <c r="T33593" s="24"/>
      <c r="W33593" s="24"/>
      <c r="Z33593" s="24"/>
      <c r="AC33593" s="24"/>
      <c r="AI33593" s="24"/>
      <c r="AL33593" s="24"/>
      <c r="AO33593" s="24"/>
      <c r="AR33593" s="24"/>
      <c r="AU33593" s="24"/>
    </row>
    <row r="33594">
      <c r="J33594" s="18"/>
      <c r="N33594" s="24"/>
      <c r="Q33594" s="24"/>
      <c r="T33594" s="24"/>
      <c r="W33594" s="24"/>
      <c r="Z33594" s="24"/>
      <c r="AC33594" s="24"/>
      <c r="AI33594" s="24"/>
      <c r="AL33594" s="24"/>
      <c r="AO33594" s="24"/>
      <c r="AR33594" s="24"/>
      <c r="AU33594" s="24"/>
    </row>
    <row r="33595">
      <c r="J33595" s="18"/>
      <c r="N33595" s="24"/>
      <c r="Q33595" s="24"/>
      <c r="T33595" s="24"/>
      <c r="W33595" s="24"/>
      <c r="Z33595" s="24"/>
      <c r="AC33595" s="24"/>
      <c r="AI33595" s="24"/>
      <c r="AL33595" s="24"/>
      <c r="AO33595" s="24"/>
      <c r="AR33595" s="24"/>
      <c r="AU33595" s="24"/>
    </row>
    <row r="33596">
      <c r="J33596" s="18"/>
      <c r="N33596" s="24"/>
      <c r="Q33596" s="24"/>
      <c r="T33596" s="24"/>
      <c r="W33596" s="24"/>
      <c r="Z33596" s="24"/>
      <c r="AC33596" s="24"/>
      <c r="AI33596" s="24"/>
      <c r="AL33596" s="24"/>
      <c r="AO33596" s="24"/>
      <c r="AR33596" s="24"/>
      <c r="AU33596" s="24"/>
    </row>
    <row r="33597">
      <c r="J33597" s="18"/>
      <c r="N33597" s="24"/>
      <c r="Q33597" s="24"/>
      <c r="T33597" s="24"/>
      <c r="W33597" s="24"/>
      <c r="Z33597" s="24"/>
      <c r="AC33597" s="24"/>
      <c r="AI33597" s="24"/>
      <c r="AL33597" s="24"/>
      <c r="AO33597" s="24"/>
      <c r="AR33597" s="24"/>
      <c r="AU33597" s="24"/>
    </row>
    <row r="33598">
      <c r="J33598" s="18"/>
      <c r="N33598" s="24"/>
      <c r="Q33598" s="24"/>
      <c r="T33598" s="24"/>
      <c r="W33598" s="24"/>
      <c r="Z33598" s="24"/>
      <c r="AC33598" s="24"/>
      <c r="AI33598" s="24"/>
      <c r="AL33598" s="24"/>
      <c r="AO33598" s="24"/>
      <c r="AR33598" s="24"/>
      <c r="AU33598" s="24"/>
    </row>
    <row r="33599">
      <c r="J33599" s="18"/>
      <c r="N33599" s="24"/>
      <c r="Q33599" s="24"/>
      <c r="T33599" s="24"/>
      <c r="W33599" s="24"/>
      <c r="Z33599" s="24"/>
      <c r="AC33599" s="24"/>
      <c r="AI33599" s="24"/>
      <c r="AL33599" s="24"/>
      <c r="AO33599" s="24"/>
      <c r="AR33599" s="24"/>
      <c r="AU33599" s="24"/>
    </row>
    <row r="33600">
      <c r="J33600" s="18"/>
      <c r="N33600" s="24"/>
      <c r="Q33600" s="24"/>
      <c r="T33600" s="24"/>
      <c r="W33600" s="24"/>
      <c r="Z33600" s="24"/>
      <c r="AC33600" s="24"/>
      <c r="AI33600" s="24"/>
      <c r="AL33600" s="24"/>
      <c r="AO33600" s="24"/>
      <c r="AR33600" s="24"/>
      <c r="AU33600" s="24"/>
    </row>
    <row r="33601">
      <c r="J33601" s="18"/>
      <c r="N33601" s="24"/>
      <c r="Q33601" s="24"/>
      <c r="T33601" s="24"/>
      <c r="W33601" s="24"/>
      <c r="Z33601" s="24"/>
      <c r="AC33601" s="24"/>
      <c r="AI33601" s="24"/>
      <c r="AL33601" s="24"/>
      <c r="AO33601" s="24"/>
      <c r="AR33601" s="24"/>
      <c r="AU33601" s="24"/>
    </row>
    <row r="33602">
      <c r="J33602" s="18"/>
      <c r="N33602" s="24"/>
      <c r="Q33602" s="24"/>
      <c r="T33602" s="24"/>
      <c r="W33602" s="24"/>
      <c r="Z33602" s="24"/>
      <c r="AC33602" s="24"/>
      <c r="AI33602" s="24"/>
      <c r="AL33602" s="24"/>
      <c r="AO33602" s="24"/>
      <c r="AR33602" s="24"/>
      <c r="AU33602" s="24"/>
    </row>
    <row r="33603">
      <c r="J33603" s="18"/>
      <c r="N33603" s="24"/>
      <c r="Q33603" s="24"/>
      <c r="T33603" s="24"/>
      <c r="W33603" s="24"/>
      <c r="Z33603" s="24"/>
      <c r="AC33603" s="24"/>
      <c r="AI33603" s="24"/>
      <c r="AL33603" s="24"/>
      <c r="AO33603" s="24"/>
      <c r="AR33603" s="24"/>
      <c r="AU33603" s="24"/>
    </row>
    <row r="33604">
      <c r="J33604" s="18"/>
      <c r="N33604" s="24"/>
      <c r="Q33604" s="24"/>
      <c r="T33604" s="24"/>
      <c r="W33604" s="24"/>
      <c r="Z33604" s="24"/>
      <c r="AC33604" s="24"/>
      <c r="AI33604" s="24"/>
      <c r="AL33604" s="24"/>
      <c r="AO33604" s="24"/>
      <c r="AR33604" s="24"/>
      <c r="AU33604" s="24"/>
    </row>
    <row r="33605">
      <c r="J33605" s="18"/>
      <c r="N33605" s="24"/>
      <c r="Q33605" s="24"/>
      <c r="T33605" s="24"/>
      <c r="W33605" s="24"/>
      <c r="Z33605" s="24"/>
      <c r="AC33605" s="24"/>
      <c r="AI33605" s="24"/>
      <c r="AL33605" s="24"/>
      <c r="AO33605" s="24"/>
      <c r="AR33605" s="24"/>
      <c r="AU33605" s="24"/>
    </row>
    <row r="33606">
      <c r="J33606" s="18"/>
      <c r="N33606" s="24"/>
      <c r="Q33606" s="24"/>
      <c r="T33606" s="24"/>
      <c r="W33606" s="24"/>
      <c r="Z33606" s="24"/>
      <c r="AC33606" s="24"/>
      <c r="AI33606" s="24"/>
      <c r="AL33606" s="24"/>
      <c r="AO33606" s="24"/>
      <c r="AR33606" s="24"/>
      <c r="AU33606" s="24"/>
    </row>
    <row r="33607">
      <c r="J33607" s="18"/>
      <c r="N33607" s="24"/>
      <c r="Q33607" s="24"/>
      <c r="T33607" s="24"/>
      <c r="W33607" s="24"/>
      <c r="Z33607" s="24"/>
      <c r="AC33607" s="24"/>
      <c r="AI33607" s="24"/>
      <c r="AL33607" s="24"/>
      <c r="AO33607" s="24"/>
      <c r="AR33607" s="24"/>
      <c r="AU33607" s="24"/>
    </row>
    <row r="33608">
      <c r="J33608" s="18"/>
      <c r="N33608" s="24"/>
      <c r="Q33608" s="24"/>
      <c r="T33608" s="24"/>
      <c r="W33608" s="24"/>
      <c r="Z33608" s="24"/>
      <c r="AC33608" s="24"/>
      <c r="AI33608" s="24"/>
      <c r="AL33608" s="24"/>
      <c r="AO33608" s="24"/>
      <c r="AR33608" s="24"/>
      <c r="AU33608" s="24"/>
    </row>
    <row r="33609">
      <c r="J33609" s="18"/>
      <c r="N33609" s="24"/>
      <c r="Q33609" s="24"/>
      <c r="T33609" s="24"/>
      <c r="W33609" s="24"/>
      <c r="Z33609" s="24"/>
      <c r="AC33609" s="24"/>
      <c r="AI33609" s="24"/>
      <c r="AL33609" s="24"/>
      <c r="AO33609" s="24"/>
      <c r="AR33609" s="24"/>
      <c r="AU33609" s="24"/>
    </row>
    <row r="33610">
      <c r="J33610" s="18"/>
      <c r="N33610" s="24"/>
      <c r="Q33610" s="24"/>
      <c r="T33610" s="24"/>
      <c r="W33610" s="24"/>
      <c r="Z33610" s="24"/>
      <c r="AC33610" s="24"/>
      <c r="AI33610" s="24"/>
      <c r="AL33610" s="24"/>
      <c r="AO33610" s="24"/>
      <c r="AR33610" s="24"/>
      <c r="AU33610" s="24"/>
    </row>
    <row r="33611">
      <c r="J33611" s="18"/>
      <c r="N33611" s="24"/>
      <c r="Q33611" s="24"/>
      <c r="T33611" s="24"/>
      <c r="W33611" s="24"/>
      <c r="Z33611" s="24"/>
      <c r="AC33611" s="24"/>
      <c r="AI33611" s="24"/>
      <c r="AL33611" s="24"/>
      <c r="AO33611" s="24"/>
      <c r="AR33611" s="24"/>
      <c r="AU33611" s="24"/>
    </row>
    <row r="33612">
      <c r="J33612" s="18"/>
      <c r="N33612" s="24"/>
      <c r="Q33612" s="24"/>
      <c r="T33612" s="24"/>
      <c r="W33612" s="24"/>
      <c r="Z33612" s="24"/>
      <c r="AC33612" s="24"/>
      <c r="AI33612" s="24"/>
      <c r="AL33612" s="24"/>
      <c r="AO33612" s="24"/>
      <c r="AR33612" s="24"/>
      <c r="AU33612" s="24"/>
    </row>
    <row r="33613">
      <c r="J33613" s="18"/>
      <c r="N33613" s="24"/>
      <c r="Q33613" s="24"/>
      <c r="T33613" s="24"/>
      <c r="W33613" s="24"/>
      <c r="Z33613" s="24"/>
      <c r="AC33613" s="24"/>
      <c r="AI33613" s="24"/>
      <c r="AL33613" s="24"/>
      <c r="AO33613" s="24"/>
      <c r="AR33613" s="24"/>
      <c r="AU33613" s="24"/>
    </row>
    <row r="33614">
      <c r="J33614" s="18"/>
      <c r="N33614" s="24"/>
      <c r="Q33614" s="24"/>
      <c r="T33614" s="24"/>
      <c r="W33614" s="24"/>
      <c r="Z33614" s="24"/>
      <c r="AC33614" s="24"/>
      <c r="AI33614" s="24"/>
      <c r="AL33614" s="24"/>
      <c r="AO33614" s="24"/>
      <c r="AR33614" s="24"/>
      <c r="AU33614" s="24"/>
    </row>
    <row r="33615">
      <c r="J33615" s="18"/>
      <c r="N33615" s="24"/>
      <c r="Q33615" s="24"/>
      <c r="T33615" s="24"/>
      <c r="W33615" s="24"/>
      <c r="Z33615" s="24"/>
      <c r="AC33615" s="24"/>
      <c r="AI33615" s="24"/>
      <c r="AL33615" s="24"/>
      <c r="AO33615" s="24"/>
      <c r="AR33615" s="24"/>
      <c r="AU33615" s="24"/>
    </row>
    <row r="33616">
      <c r="J33616" s="18"/>
      <c r="N33616" s="24"/>
      <c r="Q33616" s="24"/>
      <c r="T33616" s="24"/>
      <c r="W33616" s="24"/>
      <c r="Z33616" s="24"/>
      <c r="AC33616" s="24"/>
      <c r="AI33616" s="24"/>
      <c r="AL33616" s="24"/>
      <c r="AO33616" s="24"/>
      <c r="AR33616" s="24"/>
      <c r="AU33616" s="24"/>
    </row>
    <row r="33617">
      <c r="J33617" s="18"/>
      <c r="N33617" s="24"/>
      <c r="Q33617" s="24"/>
      <c r="T33617" s="24"/>
      <c r="W33617" s="24"/>
      <c r="Z33617" s="24"/>
      <c r="AC33617" s="24"/>
      <c r="AI33617" s="24"/>
      <c r="AL33617" s="24"/>
      <c r="AO33617" s="24"/>
      <c r="AR33617" s="24"/>
      <c r="AU33617" s="24"/>
    </row>
    <row r="33618">
      <c r="J33618" s="18"/>
      <c r="N33618" s="24"/>
      <c r="Q33618" s="24"/>
      <c r="T33618" s="24"/>
      <c r="W33618" s="24"/>
      <c r="Z33618" s="24"/>
      <c r="AC33618" s="24"/>
      <c r="AI33618" s="24"/>
      <c r="AL33618" s="24"/>
      <c r="AO33618" s="24"/>
      <c r="AR33618" s="24"/>
      <c r="AU33618" s="24"/>
    </row>
    <row r="33619">
      <c r="J33619" s="18"/>
      <c r="N33619" s="24"/>
      <c r="Q33619" s="24"/>
      <c r="T33619" s="24"/>
      <c r="W33619" s="24"/>
      <c r="Z33619" s="24"/>
      <c r="AC33619" s="24"/>
      <c r="AI33619" s="24"/>
      <c r="AL33619" s="24"/>
      <c r="AO33619" s="24"/>
      <c r="AR33619" s="24"/>
      <c r="AU33619" s="24"/>
    </row>
    <row r="33620">
      <c r="J33620" s="18"/>
      <c r="N33620" s="24"/>
      <c r="Q33620" s="24"/>
      <c r="T33620" s="24"/>
      <c r="W33620" s="24"/>
      <c r="Z33620" s="24"/>
      <c r="AC33620" s="24"/>
      <c r="AI33620" s="24"/>
      <c r="AL33620" s="24"/>
      <c r="AO33620" s="24"/>
      <c r="AR33620" s="24"/>
      <c r="AU33620" s="24"/>
    </row>
    <row r="33621">
      <c r="J33621" s="18"/>
      <c r="N33621" s="24"/>
      <c r="Q33621" s="24"/>
      <c r="T33621" s="24"/>
      <c r="W33621" s="24"/>
      <c r="Z33621" s="24"/>
      <c r="AC33621" s="24"/>
      <c r="AI33621" s="24"/>
      <c r="AL33621" s="24"/>
      <c r="AO33621" s="24"/>
      <c r="AR33621" s="24"/>
      <c r="AU33621" s="24"/>
    </row>
    <row r="33622">
      <c r="J33622" s="18"/>
      <c r="N33622" s="24"/>
      <c r="Q33622" s="24"/>
      <c r="T33622" s="24"/>
      <c r="W33622" s="24"/>
      <c r="Z33622" s="24"/>
      <c r="AC33622" s="24"/>
      <c r="AI33622" s="24"/>
      <c r="AL33622" s="24"/>
      <c r="AO33622" s="24"/>
      <c r="AR33622" s="24"/>
      <c r="AU33622" s="24"/>
    </row>
    <row r="33623">
      <c r="J33623" s="18"/>
      <c r="N33623" s="24"/>
      <c r="Q33623" s="24"/>
      <c r="T33623" s="24"/>
      <c r="W33623" s="24"/>
      <c r="Z33623" s="24"/>
      <c r="AC33623" s="24"/>
      <c r="AI33623" s="24"/>
      <c r="AL33623" s="24"/>
      <c r="AO33623" s="24"/>
      <c r="AR33623" s="24"/>
      <c r="AU33623" s="24"/>
    </row>
    <row r="33624">
      <c r="J33624" s="18"/>
      <c r="N33624" s="24"/>
      <c r="Q33624" s="24"/>
      <c r="T33624" s="24"/>
      <c r="W33624" s="24"/>
      <c r="Z33624" s="24"/>
      <c r="AC33624" s="24"/>
      <c r="AI33624" s="24"/>
      <c r="AL33624" s="24"/>
      <c r="AO33624" s="24"/>
      <c r="AR33624" s="24"/>
      <c r="AU33624" s="24"/>
    </row>
    <row r="33625">
      <c r="J33625" s="18"/>
      <c r="N33625" s="24"/>
      <c r="Q33625" s="24"/>
      <c r="T33625" s="24"/>
      <c r="W33625" s="24"/>
      <c r="Z33625" s="24"/>
      <c r="AC33625" s="24"/>
      <c r="AI33625" s="24"/>
      <c r="AL33625" s="24"/>
      <c r="AO33625" s="24"/>
      <c r="AR33625" s="24"/>
      <c r="AU33625" s="24"/>
    </row>
    <row r="33626">
      <c r="J33626" s="18"/>
      <c r="N33626" s="24"/>
      <c r="Q33626" s="24"/>
      <c r="T33626" s="24"/>
      <c r="W33626" s="24"/>
      <c r="Z33626" s="24"/>
      <c r="AC33626" s="24"/>
      <c r="AI33626" s="24"/>
      <c r="AL33626" s="24"/>
      <c r="AO33626" s="24"/>
      <c r="AR33626" s="24"/>
      <c r="AU33626" s="24"/>
    </row>
    <row r="33627">
      <c r="J33627" s="18"/>
      <c r="N33627" s="24"/>
      <c r="Q33627" s="24"/>
      <c r="T33627" s="24"/>
      <c r="W33627" s="24"/>
      <c r="Z33627" s="24"/>
      <c r="AC33627" s="24"/>
      <c r="AI33627" s="24"/>
      <c r="AL33627" s="24"/>
      <c r="AO33627" s="24"/>
      <c r="AR33627" s="24"/>
      <c r="AU33627" s="24"/>
    </row>
    <row r="33628">
      <c r="J33628" s="18"/>
      <c r="N33628" s="24"/>
      <c r="Q33628" s="24"/>
      <c r="T33628" s="24"/>
      <c r="W33628" s="24"/>
      <c r="Z33628" s="24"/>
      <c r="AC33628" s="24"/>
      <c r="AI33628" s="24"/>
      <c r="AL33628" s="24"/>
      <c r="AO33628" s="24"/>
      <c r="AR33628" s="24"/>
      <c r="AU33628" s="24"/>
    </row>
    <row r="33629">
      <c r="J33629" s="18"/>
      <c r="N33629" s="24"/>
      <c r="Q33629" s="24"/>
      <c r="T33629" s="24"/>
      <c r="W33629" s="24"/>
      <c r="Z33629" s="24"/>
      <c r="AC33629" s="24"/>
      <c r="AI33629" s="24"/>
      <c r="AL33629" s="24"/>
      <c r="AO33629" s="24"/>
      <c r="AR33629" s="24"/>
      <c r="AU33629" s="24"/>
    </row>
    <row r="33630">
      <c r="J33630" s="18"/>
      <c r="N33630" s="24"/>
      <c r="Q33630" s="24"/>
      <c r="T33630" s="24"/>
      <c r="W33630" s="24"/>
      <c r="Z33630" s="24"/>
      <c r="AC33630" s="24"/>
      <c r="AI33630" s="24"/>
      <c r="AL33630" s="24"/>
      <c r="AO33630" s="24"/>
      <c r="AR33630" s="24"/>
      <c r="AU33630" s="24"/>
    </row>
    <row r="33631">
      <c r="J33631" s="18"/>
      <c r="N33631" s="24"/>
      <c r="Q33631" s="24"/>
      <c r="T33631" s="24"/>
      <c r="W33631" s="24"/>
      <c r="Z33631" s="24"/>
      <c r="AC33631" s="24"/>
      <c r="AI33631" s="24"/>
      <c r="AL33631" s="24"/>
      <c r="AO33631" s="24"/>
      <c r="AR33631" s="24"/>
      <c r="AU33631" s="24"/>
    </row>
    <row r="33632">
      <c r="J33632" s="18"/>
      <c r="N33632" s="24"/>
      <c r="Q33632" s="24"/>
      <c r="T33632" s="24"/>
      <c r="W33632" s="24"/>
      <c r="Z33632" s="24"/>
      <c r="AC33632" s="24"/>
      <c r="AI33632" s="24"/>
      <c r="AL33632" s="24"/>
      <c r="AO33632" s="24"/>
      <c r="AR33632" s="24"/>
      <c r="AU33632" s="24"/>
    </row>
    <row r="33633">
      <c r="J33633" s="18"/>
      <c r="N33633" s="24"/>
      <c r="Q33633" s="24"/>
      <c r="T33633" s="24"/>
      <c r="W33633" s="24"/>
      <c r="Z33633" s="24"/>
      <c r="AC33633" s="24"/>
      <c r="AI33633" s="24"/>
      <c r="AL33633" s="24"/>
      <c r="AO33633" s="24"/>
      <c r="AR33633" s="24"/>
      <c r="AU33633" s="24"/>
    </row>
    <row r="33634">
      <c r="J33634" s="18"/>
      <c r="N33634" s="24"/>
      <c r="Q33634" s="24"/>
      <c r="T33634" s="24"/>
      <c r="W33634" s="24"/>
      <c r="Z33634" s="24"/>
      <c r="AC33634" s="24"/>
      <c r="AI33634" s="24"/>
      <c r="AL33634" s="24"/>
      <c r="AO33634" s="24"/>
      <c r="AR33634" s="24"/>
      <c r="AU33634" s="24"/>
    </row>
    <row r="33635">
      <c r="J33635" s="18"/>
      <c r="N33635" s="24"/>
      <c r="Q33635" s="24"/>
      <c r="T33635" s="24"/>
      <c r="W33635" s="24"/>
      <c r="Z33635" s="24"/>
      <c r="AC33635" s="24"/>
      <c r="AI33635" s="24"/>
      <c r="AL33635" s="24"/>
      <c r="AO33635" s="24"/>
      <c r="AR33635" s="24"/>
      <c r="AU33635" s="24"/>
    </row>
    <row r="33636">
      <c r="J33636" s="18"/>
      <c r="N33636" s="24"/>
      <c r="Q33636" s="24"/>
      <c r="T33636" s="24"/>
      <c r="W33636" s="24"/>
      <c r="Z33636" s="24"/>
      <c r="AC33636" s="24"/>
      <c r="AI33636" s="24"/>
      <c r="AL33636" s="24"/>
      <c r="AO33636" s="24"/>
      <c r="AR33636" s="24"/>
      <c r="AU33636" s="24"/>
    </row>
    <row r="33637">
      <c r="J33637" s="18"/>
      <c r="N33637" s="24"/>
      <c r="Q33637" s="24"/>
      <c r="T33637" s="24"/>
      <c r="W33637" s="24"/>
      <c r="Z33637" s="24"/>
      <c r="AC33637" s="24"/>
      <c r="AI33637" s="24"/>
      <c r="AL33637" s="24"/>
      <c r="AO33637" s="24"/>
      <c r="AR33637" s="24"/>
      <c r="AU33637" s="24"/>
    </row>
    <row r="33638">
      <c r="J33638" s="18"/>
      <c r="N33638" s="24"/>
      <c r="Q33638" s="24"/>
      <c r="T33638" s="24"/>
      <c r="W33638" s="24"/>
      <c r="Z33638" s="24"/>
      <c r="AC33638" s="24"/>
      <c r="AI33638" s="24"/>
      <c r="AL33638" s="24"/>
      <c r="AO33638" s="24"/>
      <c r="AR33638" s="24"/>
      <c r="AU33638" s="24"/>
    </row>
    <row r="33639">
      <c r="J33639" s="18"/>
      <c r="N33639" s="24"/>
      <c r="Q33639" s="24"/>
      <c r="T33639" s="24"/>
      <c r="W33639" s="24"/>
      <c r="Z33639" s="24"/>
      <c r="AC33639" s="24"/>
      <c r="AI33639" s="24"/>
      <c r="AL33639" s="24"/>
      <c r="AO33639" s="24"/>
      <c r="AR33639" s="24"/>
      <c r="AU33639" s="24"/>
    </row>
    <row r="33640">
      <c r="J33640" s="18"/>
      <c r="N33640" s="24"/>
      <c r="Q33640" s="24"/>
      <c r="T33640" s="24"/>
      <c r="W33640" s="24"/>
      <c r="Z33640" s="24"/>
      <c r="AC33640" s="24"/>
      <c r="AI33640" s="24"/>
      <c r="AL33640" s="24"/>
      <c r="AO33640" s="24"/>
      <c r="AR33640" s="24"/>
      <c r="AU33640" s="24"/>
    </row>
    <row r="33641">
      <c r="J33641" s="18"/>
      <c r="N33641" s="24"/>
      <c r="Q33641" s="24"/>
      <c r="T33641" s="24"/>
      <c r="W33641" s="24"/>
      <c r="Z33641" s="24"/>
      <c r="AC33641" s="24"/>
      <c r="AI33641" s="24"/>
      <c r="AL33641" s="24"/>
      <c r="AO33641" s="24"/>
      <c r="AR33641" s="24"/>
      <c r="AU33641" s="24"/>
    </row>
    <row r="33642">
      <c r="J33642" s="18"/>
      <c r="N33642" s="24"/>
      <c r="Q33642" s="24"/>
      <c r="T33642" s="24"/>
      <c r="W33642" s="24"/>
      <c r="Z33642" s="24"/>
      <c r="AC33642" s="24"/>
      <c r="AI33642" s="24"/>
      <c r="AL33642" s="24"/>
      <c r="AO33642" s="24"/>
      <c r="AR33642" s="24"/>
      <c r="AU33642" s="24"/>
    </row>
    <row r="33643">
      <c r="J33643" s="18"/>
      <c r="N33643" s="24"/>
      <c r="Q33643" s="24"/>
      <c r="T33643" s="24"/>
      <c r="W33643" s="24"/>
      <c r="Z33643" s="24"/>
      <c r="AC33643" s="24"/>
      <c r="AI33643" s="24"/>
      <c r="AL33643" s="24"/>
      <c r="AO33643" s="24"/>
      <c r="AR33643" s="24"/>
      <c r="AU33643" s="24"/>
    </row>
    <row r="33644">
      <c r="J33644" s="18"/>
      <c r="N33644" s="24"/>
      <c r="Q33644" s="24"/>
      <c r="T33644" s="24"/>
      <c r="W33644" s="24"/>
      <c r="Z33644" s="24"/>
      <c r="AC33644" s="24"/>
      <c r="AI33644" s="24"/>
      <c r="AL33644" s="24"/>
      <c r="AO33644" s="24"/>
      <c r="AR33644" s="24"/>
      <c r="AU33644" s="24"/>
    </row>
    <row r="33645">
      <c r="J33645" s="18"/>
      <c r="N33645" s="24"/>
      <c r="Q33645" s="24"/>
      <c r="T33645" s="24"/>
      <c r="W33645" s="24"/>
      <c r="Z33645" s="24"/>
      <c r="AC33645" s="24"/>
      <c r="AI33645" s="24"/>
      <c r="AL33645" s="24"/>
      <c r="AO33645" s="24"/>
      <c r="AR33645" s="24"/>
      <c r="AU33645" s="24"/>
    </row>
    <row r="33646">
      <c r="J33646" s="18"/>
      <c r="N33646" s="24"/>
      <c r="Q33646" s="24"/>
      <c r="T33646" s="24"/>
      <c r="W33646" s="24"/>
      <c r="Z33646" s="24"/>
      <c r="AC33646" s="24"/>
      <c r="AI33646" s="24"/>
      <c r="AL33646" s="24"/>
      <c r="AO33646" s="24"/>
      <c r="AR33646" s="24"/>
      <c r="AU33646" s="24"/>
    </row>
    <row r="33647">
      <c r="J33647" s="18"/>
      <c r="N33647" s="24"/>
      <c r="Q33647" s="24"/>
      <c r="T33647" s="24"/>
      <c r="W33647" s="24"/>
      <c r="Z33647" s="24"/>
      <c r="AC33647" s="24"/>
      <c r="AI33647" s="24"/>
      <c r="AL33647" s="24"/>
      <c r="AO33647" s="24"/>
      <c r="AR33647" s="24"/>
      <c r="AU33647" s="24"/>
    </row>
    <row r="33648">
      <c r="J33648" s="18"/>
      <c r="N33648" s="24"/>
      <c r="Q33648" s="24"/>
      <c r="T33648" s="24"/>
      <c r="W33648" s="24"/>
      <c r="Z33648" s="24"/>
      <c r="AC33648" s="24"/>
      <c r="AI33648" s="24"/>
      <c r="AL33648" s="24"/>
      <c r="AO33648" s="24"/>
      <c r="AR33648" s="24"/>
      <c r="AU33648" s="24"/>
    </row>
    <row r="33649">
      <c r="J33649" s="18"/>
      <c r="N33649" s="24"/>
      <c r="Q33649" s="24"/>
      <c r="T33649" s="24"/>
      <c r="W33649" s="24"/>
      <c r="Z33649" s="24"/>
      <c r="AC33649" s="24"/>
      <c r="AI33649" s="24"/>
      <c r="AL33649" s="24"/>
      <c r="AO33649" s="24"/>
      <c r="AR33649" s="24"/>
      <c r="AU33649" s="24"/>
    </row>
    <row r="33650">
      <c r="J33650" s="18"/>
      <c r="N33650" s="24"/>
      <c r="Q33650" s="24"/>
      <c r="T33650" s="24"/>
      <c r="W33650" s="24"/>
      <c r="Z33650" s="24"/>
      <c r="AC33650" s="24"/>
      <c r="AI33650" s="24"/>
      <c r="AL33650" s="24"/>
      <c r="AO33650" s="24"/>
      <c r="AR33650" s="24"/>
      <c r="AU33650" s="24"/>
    </row>
    <row r="33651">
      <c r="J33651" s="18"/>
      <c r="N33651" s="24"/>
      <c r="Q33651" s="24"/>
      <c r="T33651" s="24"/>
      <c r="W33651" s="24"/>
      <c r="Z33651" s="24"/>
      <c r="AC33651" s="24"/>
      <c r="AI33651" s="24"/>
      <c r="AL33651" s="24"/>
      <c r="AO33651" s="24"/>
      <c r="AR33651" s="24"/>
      <c r="AU33651" s="24"/>
    </row>
    <row r="33652">
      <c r="J33652" s="18"/>
      <c r="N33652" s="24"/>
      <c r="Q33652" s="24"/>
      <c r="T33652" s="24"/>
      <c r="W33652" s="24"/>
      <c r="Z33652" s="24"/>
      <c r="AC33652" s="24"/>
      <c r="AI33652" s="24"/>
      <c r="AL33652" s="24"/>
      <c r="AO33652" s="24"/>
      <c r="AR33652" s="24"/>
      <c r="AU33652" s="24"/>
    </row>
    <row r="33653">
      <c r="J33653" s="18"/>
      <c r="N33653" s="24"/>
      <c r="Q33653" s="24"/>
      <c r="T33653" s="24"/>
      <c r="W33653" s="24"/>
      <c r="Z33653" s="24"/>
      <c r="AC33653" s="24"/>
      <c r="AI33653" s="24"/>
      <c r="AL33653" s="24"/>
      <c r="AO33653" s="24"/>
      <c r="AR33653" s="24"/>
      <c r="AU33653" s="24"/>
    </row>
    <row r="33654">
      <c r="J33654" s="18"/>
      <c r="N33654" s="24"/>
      <c r="Q33654" s="24"/>
      <c r="T33654" s="24"/>
      <c r="W33654" s="24"/>
      <c r="Z33654" s="24"/>
      <c r="AC33654" s="24"/>
      <c r="AI33654" s="24"/>
      <c r="AL33654" s="24"/>
      <c r="AO33654" s="24"/>
      <c r="AR33654" s="24"/>
      <c r="AU33654" s="24"/>
    </row>
    <row r="33655">
      <c r="J33655" s="18"/>
      <c r="N33655" s="24"/>
      <c r="Q33655" s="24"/>
      <c r="T33655" s="24"/>
      <c r="W33655" s="24"/>
      <c r="Z33655" s="24"/>
      <c r="AC33655" s="24"/>
      <c r="AI33655" s="24"/>
      <c r="AL33655" s="24"/>
      <c r="AO33655" s="24"/>
      <c r="AR33655" s="24"/>
      <c r="AU33655" s="24"/>
    </row>
    <row r="33656">
      <c r="J33656" s="18"/>
      <c r="N33656" s="24"/>
      <c r="Q33656" s="24"/>
      <c r="T33656" s="24"/>
      <c r="W33656" s="24"/>
      <c r="Z33656" s="24"/>
      <c r="AC33656" s="24"/>
      <c r="AI33656" s="24"/>
      <c r="AL33656" s="24"/>
      <c r="AO33656" s="24"/>
      <c r="AR33656" s="24"/>
      <c r="AU33656" s="24"/>
    </row>
    <row r="33657">
      <c r="J33657" s="18"/>
      <c r="N33657" s="24"/>
      <c r="Q33657" s="24"/>
      <c r="T33657" s="24"/>
      <c r="W33657" s="24"/>
      <c r="Z33657" s="24"/>
      <c r="AC33657" s="24"/>
      <c r="AI33657" s="24"/>
      <c r="AL33657" s="24"/>
      <c r="AO33657" s="24"/>
      <c r="AR33657" s="24"/>
      <c r="AU33657" s="24"/>
    </row>
    <row r="33658">
      <c r="J33658" s="18"/>
      <c r="N33658" s="24"/>
      <c r="Q33658" s="24"/>
      <c r="T33658" s="24"/>
      <c r="W33658" s="24"/>
      <c r="Z33658" s="24"/>
      <c r="AC33658" s="24"/>
      <c r="AI33658" s="24"/>
      <c r="AL33658" s="24"/>
      <c r="AO33658" s="24"/>
      <c r="AR33658" s="24"/>
      <c r="AU33658" s="24"/>
    </row>
    <row r="33659">
      <c r="J33659" s="18"/>
      <c r="N33659" s="24"/>
      <c r="Q33659" s="24"/>
      <c r="T33659" s="24"/>
      <c r="W33659" s="24"/>
      <c r="Z33659" s="24"/>
      <c r="AC33659" s="24"/>
      <c r="AI33659" s="24"/>
      <c r="AL33659" s="24"/>
      <c r="AO33659" s="24"/>
      <c r="AR33659" s="24"/>
      <c r="AU33659" s="24"/>
    </row>
    <row r="33660">
      <c r="J33660" s="18"/>
      <c r="N33660" s="24"/>
      <c r="Q33660" s="24"/>
      <c r="T33660" s="24"/>
      <c r="W33660" s="24"/>
      <c r="Z33660" s="24"/>
      <c r="AC33660" s="24"/>
      <c r="AI33660" s="24"/>
      <c r="AL33660" s="24"/>
      <c r="AO33660" s="24"/>
      <c r="AR33660" s="24"/>
      <c r="AU33660" s="24"/>
    </row>
    <row r="33661">
      <c r="J33661" s="18"/>
      <c r="N33661" s="24"/>
      <c r="Q33661" s="24"/>
      <c r="T33661" s="24"/>
      <c r="W33661" s="24"/>
      <c r="Z33661" s="24"/>
      <c r="AC33661" s="24"/>
      <c r="AI33661" s="24"/>
      <c r="AL33661" s="24"/>
      <c r="AO33661" s="24"/>
      <c r="AR33661" s="24"/>
      <c r="AU33661" s="24"/>
    </row>
    <row r="33662">
      <c r="J33662" s="18"/>
      <c r="N33662" s="24"/>
      <c r="Q33662" s="24"/>
      <c r="T33662" s="24"/>
      <c r="W33662" s="24"/>
      <c r="Z33662" s="24"/>
      <c r="AC33662" s="24"/>
      <c r="AI33662" s="24"/>
      <c r="AL33662" s="24"/>
      <c r="AO33662" s="24"/>
      <c r="AR33662" s="24"/>
      <c r="AU33662" s="24"/>
    </row>
    <row r="33663">
      <c r="J33663" s="18"/>
      <c r="N33663" s="24"/>
      <c r="Q33663" s="24"/>
      <c r="T33663" s="24"/>
      <c r="W33663" s="24"/>
      <c r="Z33663" s="24"/>
      <c r="AC33663" s="24"/>
      <c r="AI33663" s="24"/>
      <c r="AL33663" s="24"/>
      <c r="AO33663" s="24"/>
      <c r="AR33663" s="24"/>
      <c r="AU33663" s="24"/>
    </row>
    <row r="33664">
      <c r="J33664" s="18"/>
      <c r="N33664" s="24"/>
      <c r="Q33664" s="24"/>
      <c r="T33664" s="24"/>
      <c r="W33664" s="24"/>
      <c r="Z33664" s="24"/>
      <c r="AC33664" s="24"/>
      <c r="AI33664" s="24"/>
      <c r="AL33664" s="24"/>
      <c r="AO33664" s="24"/>
      <c r="AR33664" s="24"/>
      <c r="AU33664" s="24"/>
    </row>
    <row r="33665">
      <c r="J33665" s="18"/>
      <c r="N33665" s="24"/>
      <c r="Q33665" s="24"/>
      <c r="T33665" s="24"/>
      <c r="W33665" s="24"/>
      <c r="Z33665" s="24"/>
      <c r="AC33665" s="24"/>
      <c r="AI33665" s="24"/>
      <c r="AL33665" s="24"/>
      <c r="AO33665" s="24"/>
      <c r="AR33665" s="24"/>
      <c r="AU33665" s="24"/>
    </row>
    <row r="33666">
      <c r="J33666" s="18"/>
      <c r="N33666" s="24"/>
      <c r="Q33666" s="24"/>
      <c r="T33666" s="24"/>
      <c r="W33666" s="24"/>
      <c r="Z33666" s="24"/>
      <c r="AC33666" s="24"/>
      <c r="AI33666" s="24"/>
      <c r="AL33666" s="24"/>
      <c r="AO33666" s="24"/>
      <c r="AR33666" s="24"/>
      <c r="AU33666" s="24"/>
    </row>
    <row r="33667">
      <c r="J33667" s="18"/>
      <c r="N33667" s="24"/>
      <c r="Q33667" s="24"/>
      <c r="T33667" s="24"/>
      <c r="W33667" s="24"/>
      <c r="Z33667" s="24"/>
      <c r="AC33667" s="24"/>
      <c r="AI33667" s="24"/>
      <c r="AL33667" s="24"/>
      <c r="AO33667" s="24"/>
      <c r="AR33667" s="24"/>
      <c r="AU33667" s="24"/>
    </row>
    <row r="33668">
      <c r="J33668" s="18"/>
      <c r="N33668" s="24"/>
      <c r="Q33668" s="24"/>
      <c r="T33668" s="24"/>
      <c r="W33668" s="24"/>
      <c r="Z33668" s="24"/>
      <c r="AC33668" s="24"/>
      <c r="AI33668" s="24"/>
      <c r="AL33668" s="24"/>
      <c r="AO33668" s="24"/>
      <c r="AR33668" s="24"/>
      <c r="AU33668" s="24"/>
    </row>
    <row r="33669">
      <c r="J33669" s="18"/>
      <c r="N33669" s="24"/>
      <c r="Q33669" s="24"/>
      <c r="T33669" s="24"/>
      <c r="W33669" s="24"/>
      <c r="Z33669" s="24"/>
      <c r="AC33669" s="24"/>
      <c r="AI33669" s="24"/>
      <c r="AL33669" s="24"/>
      <c r="AO33669" s="24"/>
      <c r="AR33669" s="24"/>
      <c r="AU33669" s="24"/>
    </row>
    <row r="33670">
      <c r="J33670" s="18"/>
      <c r="N33670" s="24"/>
      <c r="Q33670" s="24"/>
      <c r="T33670" s="24"/>
      <c r="W33670" s="24"/>
      <c r="Z33670" s="24"/>
      <c r="AC33670" s="24"/>
      <c r="AI33670" s="24"/>
      <c r="AL33670" s="24"/>
      <c r="AO33670" s="24"/>
      <c r="AR33670" s="24"/>
      <c r="AU33670" s="24"/>
    </row>
    <row r="33671">
      <c r="J33671" s="18"/>
      <c r="N33671" s="24"/>
      <c r="Q33671" s="24"/>
      <c r="T33671" s="24"/>
      <c r="W33671" s="24"/>
      <c r="Z33671" s="24"/>
      <c r="AC33671" s="24"/>
      <c r="AI33671" s="24"/>
      <c r="AL33671" s="24"/>
      <c r="AO33671" s="24"/>
      <c r="AR33671" s="24"/>
      <c r="AU33671" s="24"/>
    </row>
    <row r="33672">
      <c r="J33672" s="18"/>
      <c r="N33672" s="24"/>
      <c r="Q33672" s="24"/>
      <c r="T33672" s="24"/>
      <c r="W33672" s="24"/>
      <c r="Z33672" s="24"/>
      <c r="AC33672" s="24"/>
      <c r="AI33672" s="24"/>
      <c r="AL33672" s="24"/>
      <c r="AO33672" s="24"/>
      <c r="AR33672" s="24"/>
      <c r="AU33672" s="24"/>
    </row>
    <row r="33673">
      <c r="J33673" s="18"/>
      <c r="N33673" s="24"/>
      <c r="Q33673" s="24"/>
      <c r="T33673" s="24"/>
      <c r="W33673" s="24"/>
      <c r="Z33673" s="24"/>
      <c r="AC33673" s="24"/>
      <c r="AI33673" s="24"/>
      <c r="AL33673" s="24"/>
      <c r="AO33673" s="24"/>
      <c r="AR33673" s="24"/>
      <c r="AU33673" s="24"/>
    </row>
    <row r="33674">
      <c r="J33674" s="18"/>
      <c r="N33674" s="24"/>
      <c r="Q33674" s="24"/>
      <c r="T33674" s="24"/>
      <c r="W33674" s="24"/>
      <c r="Z33674" s="24"/>
      <c r="AC33674" s="24"/>
      <c r="AI33674" s="24"/>
      <c r="AL33674" s="24"/>
      <c r="AO33674" s="24"/>
      <c r="AR33674" s="24"/>
      <c r="AU33674" s="24"/>
    </row>
    <row r="33675">
      <c r="J33675" s="18"/>
      <c r="N33675" s="24"/>
      <c r="Q33675" s="24"/>
      <c r="T33675" s="24"/>
      <c r="W33675" s="24"/>
      <c r="Z33675" s="24"/>
      <c r="AC33675" s="24"/>
      <c r="AI33675" s="24"/>
      <c r="AL33675" s="24"/>
      <c r="AO33675" s="24"/>
      <c r="AR33675" s="24"/>
      <c r="AU33675" s="24"/>
    </row>
    <row r="33676">
      <c r="J33676" s="18"/>
      <c r="N33676" s="24"/>
      <c r="Q33676" s="24"/>
      <c r="T33676" s="24"/>
      <c r="W33676" s="24"/>
      <c r="Z33676" s="24"/>
      <c r="AC33676" s="24"/>
      <c r="AI33676" s="24"/>
      <c r="AL33676" s="24"/>
      <c r="AO33676" s="24"/>
      <c r="AR33676" s="24"/>
      <c r="AU33676" s="24"/>
    </row>
    <row r="33677">
      <c r="J33677" s="18"/>
      <c r="N33677" s="24"/>
      <c r="Q33677" s="24"/>
      <c r="T33677" s="24"/>
      <c r="W33677" s="24"/>
      <c r="Z33677" s="24"/>
      <c r="AC33677" s="24"/>
      <c r="AI33677" s="24"/>
      <c r="AL33677" s="24"/>
      <c r="AO33677" s="24"/>
      <c r="AR33677" s="24"/>
      <c r="AU33677" s="24"/>
    </row>
    <row r="33678">
      <c r="J33678" s="18"/>
      <c r="N33678" s="24"/>
      <c r="Q33678" s="24"/>
      <c r="T33678" s="24"/>
      <c r="W33678" s="24"/>
      <c r="Z33678" s="24"/>
      <c r="AC33678" s="24"/>
      <c r="AI33678" s="24"/>
      <c r="AL33678" s="24"/>
      <c r="AO33678" s="24"/>
      <c r="AR33678" s="24"/>
      <c r="AU33678" s="24"/>
    </row>
    <row r="33679">
      <c r="J33679" s="18"/>
      <c r="N33679" s="24"/>
      <c r="Q33679" s="24"/>
      <c r="T33679" s="24"/>
      <c r="W33679" s="24"/>
      <c r="Z33679" s="24"/>
      <c r="AC33679" s="24"/>
      <c r="AI33679" s="24"/>
      <c r="AL33679" s="24"/>
      <c r="AO33679" s="24"/>
      <c r="AR33679" s="24"/>
      <c r="AU33679" s="24"/>
    </row>
    <row r="33680">
      <c r="J33680" s="18"/>
      <c r="N33680" s="24"/>
      <c r="Q33680" s="24"/>
      <c r="T33680" s="24"/>
      <c r="W33680" s="24"/>
      <c r="Z33680" s="24"/>
      <c r="AC33680" s="24"/>
      <c r="AI33680" s="24"/>
      <c r="AL33680" s="24"/>
      <c r="AO33680" s="24"/>
      <c r="AR33680" s="24"/>
      <c r="AU33680" s="24"/>
    </row>
    <row r="33681">
      <c r="J33681" s="18"/>
      <c r="N33681" s="24"/>
      <c r="Q33681" s="24"/>
      <c r="T33681" s="24"/>
      <c r="W33681" s="24"/>
      <c r="Z33681" s="24"/>
      <c r="AC33681" s="24"/>
      <c r="AI33681" s="24"/>
      <c r="AL33681" s="24"/>
      <c r="AO33681" s="24"/>
      <c r="AR33681" s="24"/>
      <c r="AU33681" s="24"/>
    </row>
    <row r="33682">
      <c r="J33682" s="18"/>
      <c r="N33682" s="24"/>
      <c r="Q33682" s="24"/>
      <c r="T33682" s="24"/>
      <c r="W33682" s="24"/>
      <c r="Z33682" s="24"/>
      <c r="AC33682" s="24"/>
      <c r="AI33682" s="24"/>
      <c r="AL33682" s="24"/>
      <c r="AO33682" s="24"/>
      <c r="AR33682" s="24"/>
      <c r="AU33682" s="24"/>
    </row>
    <row r="33683">
      <c r="J33683" s="18"/>
      <c r="N33683" s="24"/>
      <c r="Q33683" s="24"/>
      <c r="T33683" s="24"/>
      <c r="W33683" s="24"/>
      <c r="Z33683" s="24"/>
      <c r="AC33683" s="24"/>
      <c r="AI33683" s="24"/>
      <c r="AL33683" s="24"/>
      <c r="AO33683" s="24"/>
      <c r="AR33683" s="24"/>
      <c r="AU33683" s="24"/>
    </row>
    <row r="33684">
      <c r="J33684" s="18"/>
      <c r="N33684" s="24"/>
      <c r="Q33684" s="24"/>
      <c r="T33684" s="24"/>
      <c r="W33684" s="24"/>
      <c r="Z33684" s="24"/>
      <c r="AC33684" s="24"/>
      <c r="AI33684" s="24"/>
      <c r="AL33684" s="24"/>
      <c r="AO33684" s="24"/>
      <c r="AR33684" s="24"/>
      <c r="AU33684" s="24"/>
    </row>
    <row r="33685">
      <c r="J33685" s="18"/>
      <c r="N33685" s="24"/>
      <c r="Q33685" s="24"/>
      <c r="T33685" s="24"/>
      <c r="W33685" s="24"/>
      <c r="Z33685" s="24"/>
      <c r="AC33685" s="24"/>
      <c r="AI33685" s="24"/>
      <c r="AL33685" s="24"/>
      <c r="AO33685" s="24"/>
      <c r="AR33685" s="24"/>
      <c r="AU33685" s="24"/>
    </row>
    <row r="33686">
      <c r="J33686" s="18"/>
      <c r="N33686" s="24"/>
      <c r="Q33686" s="24"/>
      <c r="T33686" s="24"/>
      <c r="W33686" s="24"/>
      <c r="Z33686" s="24"/>
      <c r="AC33686" s="24"/>
      <c r="AI33686" s="24"/>
      <c r="AL33686" s="24"/>
      <c r="AO33686" s="24"/>
      <c r="AR33686" s="24"/>
      <c r="AU33686" s="24"/>
    </row>
    <row r="33687">
      <c r="J33687" s="18"/>
      <c r="N33687" s="24"/>
      <c r="Q33687" s="24"/>
      <c r="T33687" s="24"/>
      <c r="W33687" s="24"/>
      <c r="Z33687" s="24"/>
      <c r="AC33687" s="24"/>
      <c r="AI33687" s="24"/>
      <c r="AL33687" s="24"/>
      <c r="AO33687" s="24"/>
      <c r="AR33687" s="24"/>
      <c r="AU33687" s="24"/>
    </row>
    <row r="33688">
      <c r="J33688" s="18"/>
      <c r="N33688" s="24"/>
      <c r="Q33688" s="24"/>
      <c r="T33688" s="24"/>
      <c r="W33688" s="24"/>
      <c r="Z33688" s="24"/>
      <c r="AC33688" s="24"/>
      <c r="AI33688" s="24"/>
      <c r="AL33688" s="24"/>
      <c r="AO33688" s="24"/>
      <c r="AR33688" s="24"/>
      <c r="AU33688" s="24"/>
    </row>
    <row r="33689">
      <c r="J33689" s="18"/>
      <c r="N33689" s="24"/>
      <c r="Q33689" s="24"/>
      <c r="T33689" s="24"/>
      <c r="W33689" s="24"/>
      <c r="Z33689" s="24"/>
      <c r="AC33689" s="24"/>
      <c r="AI33689" s="24"/>
      <c r="AL33689" s="24"/>
      <c r="AO33689" s="24"/>
      <c r="AR33689" s="24"/>
      <c r="AU33689" s="24"/>
    </row>
    <row r="33690">
      <c r="J33690" s="18"/>
      <c r="N33690" s="24"/>
      <c r="Q33690" s="24"/>
      <c r="T33690" s="24"/>
      <c r="W33690" s="24"/>
      <c r="Z33690" s="24"/>
      <c r="AC33690" s="24"/>
      <c r="AI33690" s="24"/>
      <c r="AL33690" s="24"/>
      <c r="AO33690" s="24"/>
      <c r="AR33690" s="24"/>
      <c r="AU33690" s="24"/>
    </row>
    <row r="33691">
      <c r="J33691" s="18"/>
      <c r="N33691" s="24"/>
      <c r="Q33691" s="24"/>
      <c r="T33691" s="24"/>
      <c r="W33691" s="24"/>
      <c r="Z33691" s="24"/>
      <c r="AC33691" s="24"/>
      <c r="AI33691" s="24"/>
      <c r="AL33691" s="24"/>
      <c r="AO33691" s="24"/>
      <c r="AR33691" s="24"/>
      <c r="AU33691" s="24"/>
    </row>
    <row r="33692">
      <c r="J33692" s="18"/>
      <c r="N33692" s="24"/>
      <c r="Q33692" s="24"/>
      <c r="T33692" s="24"/>
      <c r="W33692" s="24"/>
      <c r="Z33692" s="24"/>
      <c r="AC33692" s="24"/>
      <c r="AI33692" s="24"/>
      <c r="AL33692" s="24"/>
      <c r="AO33692" s="24"/>
      <c r="AR33692" s="24"/>
      <c r="AU33692" s="24"/>
    </row>
    <row r="33693">
      <c r="J33693" s="18"/>
      <c r="N33693" s="24"/>
      <c r="Q33693" s="24"/>
      <c r="T33693" s="24"/>
      <c r="W33693" s="24"/>
      <c r="Z33693" s="24"/>
      <c r="AC33693" s="24"/>
      <c r="AI33693" s="24"/>
      <c r="AL33693" s="24"/>
      <c r="AO33693" s="24"/>
      <c r="AR33693" s="24"/>
      <c r="AU33693" s="24"/>
    </row>
    <row r="33694">
      <c r="J33694" s="18"/>
      <c r="N33694" s="24"/>
      <c r="Q33694" s="24"/>
      <c r="T33694" s="24"/>
      <c r="W33694" s="24"/>
      <c r="Z33694" s="24"/>
      <c r="AC33694" s="24"/>
      <c r="AI33694" s="24"/>
      <c r="AL33694" s="24"/>
      <c r="AO33694" s="24"/>
      <c r="AR33694" s="24"/>
      <c r="AU33694" s="24"/>
    </row>
    <row r="33695">
      <c r="J33695" s="18"/>
      <c r="N33695" s="24"/>
      <c r="Q33695" s="24"/>
      <c r="T33695" s="24"/>
      <c r="W33695" s="24"/>
      <c r="Z33695" s="24"/>
      <c r="AC33695" s="24"/>
      <c r="AI33695" s="24"/>
      <c r="AL33695" s="24"/>
      <c r="AO33695" s="24"/>
      <c r="AR33695" s="24"/>
      <c r="AU33695" s="24"/>
    </row>
    <row r="33696">
      <c r="J33696" s="18"/>
      <c r="N33696" s="24"/>
      <c r="Q33696" s="24"/>
      <c r="T33696" s="24"/>
      <c r="W33696" s="24"/>
      <c r="Z33696" s="24"/>
      <c r="AC33696" s="24"/>
      <c r="AI33696" s="24"/>
      <c r="AL33696" s="24"/>
      <c r="AO33696" s="24"/>
      <c r="AR33696" s="24"/>
      <c r="AU33696" s="24"/>
    </row>
    <row r="33697">
      <c r="J33697" s="18"/>
      <c r="N33697" s="24"/>
      <c r="Q33697" s="24"/>
      <c r="T33697" s="24"/>
      <c r="W33697" s="24"/>
      <c r="Z33697" s="24"/>
      <c r="AC33697" s="24"/>
      <c r="AI33697" s="24"/>
      <c r="AL33697" s="24"/>
      <c r="AO33697" s="24"/>
      <c r="AR33697" s="24"/>
      <c r="AU33697" s="24"/>
    </row>
    <row r="33698">
      <c r="J33698" s="18"/>
      <c r="N33698" s="24"/>
      <c r="Q33698" s="24"/>
      <c r="T33698" s="24"/>
      <c r="W33698" s="24"/>
      <c r="Z33698" s="24"/>
      <c r="AC33698" s="24"/>
      <c r="AI33698" s="24"/>
      <c r="AL33698" s="24"/>
      <c r="AO33698" s="24"/>
      <c r="AR33698" s="24"/>
      <c r="AU33698" s="24"/>
    </row>
    <row r="33699">
      <c r="J33699" s="18"/>
      <c r="N33699" s="24"/>
      <c r="Q33699" s="24"/>
      <c r="T33699" s="24"/>
      <c r="W33699" s="24"/>
      <c r="Z33699" s="24"/>
      <c r="AC33699" s="24"/>
      <c r="AI33699" s="24"/>
      <c r="AL33699" s="24"/>
      <c r="AO33699" s="24"/>
      <c r="AR33699" s="24"/>
      <c r="AU33699" s="24"/>
    </row>
    <row r="33700">
      <c r="J33700" s="18"/>
      <c r="N33700" s="24"/>
      <c r="Q33700" s="24"/>
      <c r="T33700" s="24"/>
      <c r="W33700" s="24"/>
      <c r="Z33700" s="24"/>
      <c r="AC33700" s="24"/>
      <c r="AI33700" s="24"/>
      <c r="AL33700" s="24"/>
      <c r="AO33700" s="24"/>
      <c r="AR33700" s="24"/>
      <c r="AU33700" s="24"/>
    </row>
    <row r="33701">
      <c r="J33701" s="18"/>
      <c r="N33701" s="24"/>
      <c r="Q33701" s="24"/>
      <c r="T33701" s="24"/>
      <c r="W33701" s="24"/>
      <c r="Z33701" s="24"/>
      <c r="AC33701" s="24"/>
      <c r="AI33701" s="24"/>
      <c r="AL33701" s="24"/>
      <c r="AO33701" s="24"/>
      <c r="AR33701" s="24"/>
      <c r="AU33701" s="24"/>
    </row>
    <row r="33702">
      <c r="J33702" s="18"/>
      <c r="N33702" s="24"/>
      <c r="Q33702" s="24"/>
      <c r="T33702" s="24"/>
      <c r="W33702" s="24"/>
      <c r="Z33702" s="24"/>
      <c r="AC33702" s="24"/>
      <c r="AI33702" s="24"/>
      <c r="AL33702" s="24"/>
      <c r="AO33702" s="24"/>
      <c r="AR33702" s="24"/>
      <c r="AU33702" s="24"/>
    </row>
    <row r="33703">
      <c r="J33703" s="18"/>
      <c r="N33703" s="24"/>
      <c r="Q33703" s="24"/>
      <c r="T33703" s="24"/>
      <c r="W33703" s="24"/>
      <c r="Z33703" s="24"/>
      <c r="AC33703" s="24"/>
      <c r="AI33703" s="24"/>
      <c r="AL33703" s="24"/>
      <c r="AO33703" s="24"/>
      <c r="AR33703" s="24"/>
      <c r="AU33703" s="24"/>
    </row>
    <row r="33704">
      <c r="J33704" s="18"/>
      <c r="N33704" s="24"/>
      <c r="Q33704" s="24"/>
      <c r="T33704" s="24"/>
      <c r="W33704" s="24"/>
      <c r="Z33704" s="24"/>
      <c r="AC33704" s="24"/>
      <c r="AI33704" s="24"/>
      <c r="AL33704" s="24"/>
      <c r="AO33704" s="24"/>
      <c r="AR33704" s="24"/>
      <c r="AU33704" s="24"/>
    </row>
    <row r="33705">
      <c r="J33705" s="18"/>
      <c r="N33705" s="24"/>
      <c r="Q33705" s="24"/>
      <c r="T33705" s="24"/>
      <c r="W33705" s="24"/>
      <c r="Z33705" s="24"/>
      <c r="AC33705" s="24"/>
      <c r="AI33705" s="24"/>
      <c r="AL33705" s="24"/>
      <c r="AO33705" s="24"/>
      <c r="AR33705" s="24"/>
      <c r="AU33705" s="24"/>
    </row>
    <row r="33706">
      <c r="J33706" s="18"/>
      <c r="N33706" s="24"/>
      <c r="Q33706" s="24"/>
      <c r="T33706" s="24"/>
      <c r="W33706" s="24"/>
      <c r="Z33706" s="24"/>
      <c r="AC33706" s="24"/>
      <c r="AI33706" s="24"/>
      <c r="AL33706" s="24"/>
      <c r="AO33706" s="24"/>
      <c r="AR33706" s="24"/>
      <c r="AU33706" s="24"/>
    </row>
    <row r="33707">
      <c r="J33707" s="18"/>
      <c r="N33707" s="24"/>
      <c r="Q33707" s="24"/>
      <c r="T33707" s="24"/>
      <c r="W33707" s="24"/>
      <c r="Z33707" s="24"/>
      <c r="AC33707" s="24"/>
      <c r="AI33707" s="24"/>
      <c r="AL33707" s="24"/>
      <c r="AO33707" s="24"/>
      <c r="AR33707" s="24"/>
      <c r="AU33707" s="24"/>
    </row>
    <row r="33708">
      <c r="J33708" s="18"/>
      <c r="N33708" s="24"/>
      <c r="Q33708" s="24"/>
      <c r="T33708" s="24"/>
      <c r="W33708" s="24"/>
      <c r="Z33708" s="24"/>
      <c r="AC33708" s="24"/>
      <c r="AI33708" s="24"/>
      <c r="AL33708" s="24"/>
      <c r="AO33708" s="24"/>
      <c r="AR33708" s="24"/>
      <c r="AU33708" s="24"/>
    </row>
    <row r="33709">
      <c r="J33709" s="18"/>
      <c r="N33709" s="24"/>
      <c r="Q33709" s="24"/>
      <c r="T33709" s="24"/>
      <c r="W33709" s="24"/>
      <c r="Z33709" s="24"/>
      <c r="AC33709" s="24"/>
      <c r="AI33709" s="24"/>
      <c r="AL33709" s="24"/>
      <c r="AO33709" s="24"/>
      <c r="AR33709" s="24"/>
      <c r="AU33709" s="24"/>
    </row>
    <row r="33710">
      <c r="J33710" s="18"/>
      <c r="N33710" s="24"/>
      <c r="Q33710" s="24"/>
      <c r="T33710" s="24"/>
      <c r="W33710" s="24"/>
      <c r="Z33710" s="24"/>
      <c r="AC33710" s="24"/>
      <c r="AI33710" s="24"/>
      <c r="AL33710" s="24"/>
      <c r="AO33710" s="24"/>
      <c r="AR33710" s="24"/>
      <c r="AU33710" s="24"/>
    </row>
    <row r="33711">
      <c r="J33711" s="18"/>
      <c r="N33711" s="24"/>
      <c r="Q33711" s="24"/>
      <c r="T33711" s="24"/>
      <c r="W33711" s="24"/>
      <c r="Z33711" s="24"/>
      <c r="AC33711" s="24"/>
      <c r="AI33711" s="24"/>
      <c r="AL33711" s="24"/>
      <c r="AO33711" s="24"/>
      <c r="AR33711" s="24"/>
      <c r="AU33711" s="24"/>
    </row>
    <row r="33712">
      <c r="J33712" s="18"/>
      <c r="N33712" s="24"/>
      <c r="Q33712" s="24"/>
      <c r="T33712" s="24"/>
      <c r="W33712" s="24"/>
      <c r="Z33712" s="24"/>
      <c r="AC33712" s="24"/>
      <c r="AI33712" s="24"/>
      <c r="AL33712" s="24"/>
      <c r="AO33712" s="24"/>
      <c r="AR33712" s="24"/>
      <c r="AU33712" s="24"/>
    </row>
    <row r="33713">
      <c r="J33713" s="18"/>
      <c r="N33713" s="24"/>
      <c r="Q33713" s="24"/>
      <c r="T33713" s="24"/>
      <c r="W33713" s="24"/>
      <c r="Z33713" s="24"/>
      <c r="AC33713" s="24"/>
      <c r="AI33713" s="24"/>
      <c r="AL33713" s="24"/>
      <c r="AO33713" s="24"/>
      <c r="AR33713" s="24"/>
      <c r="AU33713" s="24"/>
    </row>
    <row r="33714">
      <c r="J33714" s="18"/>
      <c r="N33714" s="24"/>
      <c r="Q33714" s="24"/>
      <c r="T33714" s="24"/>
      <c r="W33714" s="24"/>
      <c r="Z33714" s="24"/>
      <c r="AC33714" s="24"/>
      <c r="AI33714" s="24"/>
      <c r="AL33714" s="24"/>
      <c r="AO33714" s="24"/>
      <c r="AR33714" s="24"/>
      <c r="AU33714" s="24"/>
    </row>
    <row r="33715">
      <c r="J33715" s="18"/>
      <c r="N33715" s="24"/>
      <c r="Q33715" s="24"/>
      <c r="T33715" s="24"/>
      <c r="W33715" s="24"/>
      <c r="Z33715" s="24"/>
      <c r="AC33715" s="24"/>
      <c r="AI33715" s="24"/>
      <c r="AL33715" s="24"/>
      <c r="AO33715" s="24"/>
      <c r="AR33715" s="24"/>
      <c r="AU33715" s="24"/>
    </row>
    <row r="33716">
      <c r="J33716" s="18"/>
      <c r="N33716" s="24"/>
      <c r="Q33716" s="24"/>
      <c r="T33716" s="24"/>
      <c r="W33716" s="24"/>
      <c r="Z33716" s="24"/>
      <c r="AC33716" s="24"/>
      <c r="AI33716" s="24"/>
      <c r="AL33716" s="24"/>
      <c r="AO33716" s="24"/>
      <c r="AR33716" s="24"/>
      <c r="AU33716" s="24"/>
    </row>
    <row r="33717">
      <c r="J33717" s="18"/>
      <c r="N33717" s="24"/>
      <c r="Q33717" s="24"/>
      <c r="T33717" s="24"/>
      <c r="W33717" s="24"/>
      <c r="Z33717" s="24"/>
      <c r="AC33717" s="24"/>
      <c r="AI33717" s="24"/>
      <c r="AL33717" s="24"/>
      <c r="AO33717" s="24"/>
      <c r="AR33717" s="24"/>
      <c r="AU33717" s="24"/>
    </row>
    <row r="33718">
      <c r="J33718" s="18"/>
      <c r="N33718" s="24"/>
      <c r="Q33718" s="24"/>
      <c r="T33718" s="24"/>
      <c r="W33718" s="24"/>
      <c r="Z33718" s="24"/>
      <c r="AC33718" s="24"/>
      <c r="AI33718" s="24"/>
      <c r="AL33718" s="24"/>
      <c r="AO33718" s="24"/>
      <c r="AR33718" s="24"/>
      <c r="AU33718" s="24"/>
    </row>
    <row r="33719">
      <c r="J33719" s="18"/>
      <c r="N33719" s="24"/>
      <c r="Q33719" s="24"/>
      <c r="T33719" s="24"/>
      <c r="W33719" s="24"/>
      <c r="Z33719" s="24"/>
      <c r="AC33719" s="24"/>
      <c r="AI33719" s="24"/>
      <c r="AL33719" s="24"/>
      <c r="AO33719" s="24"/>
      <c r="AR33719" s="24"/>
      <c r="AU33719" s="24"/>
    </row>
    <row r="33720">
      <c r="J33720" s="18"/>
      <c r="N33720" s="24"/>
      <c r="Q33720" s="24"/>
      <c r="T33720" s="24"/>
      <c r="W33720" s="24"/>
      <c r="Z33720" s="24"/>
      <c r="AC33720" s="24"/>
      <c r="AI33720" s="24"/>
      <c r="AL33720" s="24"/>
      <c r="AO33720" s="24"/>
      <c r="AR33720" s="24"/>
      <c r="AU33720" s="24"/>
    </row>
    <row r="33721">
      <c r="J33721" s="18"/>
      <c r="N33721" s="24"/>
      <c r="Q33721" s="24"/>
      <c r="T33721" s="24"/>
      <c r="W33721" s="24"/>
      <c r="Z33721" s="24"/>
      <c r="AC33721" s="24"/>
      <c r="AI33721" s="24"/>
      <c r="AL33721" s="24"/>
      <c r="AO33721" s="24"/>
      <c r="AR33721" s="24"/>
      <c r="AU33721" s="24"/>
    </row>
    <row r="33722">
      <c r="J33722" s="18"/>
      <c r="N33722" s="24"/>
      <c r="Q33722" s="24"/>
      <c r="T33722" s="24"/>
      <c r="W33722" s="24"/>
      <c r="Z33722" s="24"/>
      <c r="AC33722" s="24"/>
      <c r="AI33722" s="24"/>
      <c r="AL33722" s="24"/>
      <c r="AO33722" s="24"/>
      <c r="AR33722" s="24"/>
      <c r="AU33722" s="24"/>
    </row>
    <row r="33723">
      <c r="J33723" s="18"/>
      <c r="N33723" s="24"/>
      <c r="Q33723" s="24"/>
      <c r="T33723" s="24"/>
      <c r="W33723" s="24"/>
      <c r="Z33723" s="24"/>
      <c r="AC33723" s="24"/>
      <c r="AI33723" s="24"/>
      <c r="AL33723" s="24"/>
      <c r="AO33723" s="24"/>
      <c r="AR33723" s="24"/>
      <c r="AU33723" s="24"/>
    </row>
    <row r="33724">
      <c r="J33724" s="18"/>
      <c r="N33724" s="24"/>
      <c r="Q33724" s="24"/>
      <c r="T33724" s="24"/>
      <c r="W33724" s="24"/>
      <c r="Z33724" s="24"/>
      <c r="AC33724" s="24"/>
      <c r="AI33724" s="24"/>
      <c r="AL33724" s="24"/>
      <c r="AO33724" s="24"/>
      <c r="AR33724" s="24"/>
      <c r="AU33724" s="24"/>
    </row>
    <row r="33725">
      <c r="J33725" s="18"/>
      <c r="N33725" s="24"/>
      <c r="Q33725" s="24"/>
      <c r="T33725" s="24"/>
      <c r="W33725" s="24"/>
      <c r="Z33725" s="24"/>
      <c r="AC33725" s="24"/>
      <c r="AI33725" s="24"/>
      <c r="AL33725" s="24"/>
      <c r="AO33725" s="24"/>
      <c r="AR33725" s="24"/>
      <c r="AU33725" s="24"/>
    </row>
    <row r="33726">
      <c r="J33726" s="18"/>
      <c r="N33726" s="24"/>
      <c r="Q33726" s="24"/>
      <c r="T33726" s="24"/>
      <c r="W33726" s="24"/>
      <c r="Z33726" s="24"/>
      <c r="AC33726" s="24"/>
      <c r="AI33726" s="24"/>
      <c r="AL33726" s="24"/>
      <c r="AO33726" s="24"/>
      <c r="AR33726" s="24"/>
      <c r="AU33726" s="24"/>
    </row>
    <row r="33727">
      <c r="J33727" s="18"/>
      <c r="N33727" s="24"/>
      <c r="Q33727" s="24"/>
      <c r="T33727" s="24"/>
      <c r="W33727" s="24"/>
      <c r="Z33727" s="24"/>
      <c r="AC33727" s="24"/>
      <c r="AI33727" s="24"/>
      <c r="AL33727" s="24"/>
      <c r="AO33727" s="24"/>
      <c r="AR33727" s="24"/>
      <c r="AU33727" s="24"/>
    </row>
    <row r="33728">
      <c r="J33728" s="18"/>
      <c r="N33728" s="24"/>
      <c r="Q33728" s="24"/>
      <c r="T33728" s="24"/>
      <c r="W33728" s="24"/>
      <c r="Z33728" s="24"/>
      <c r="AC33728" s="24"/>
      <c r="AI33728" s="24"/>
      <c r="AL33728" s="24"/>
      <c r="AO33728" s="24"/>
      <c r="AR33728" s="24"/>
      <c r="AU33728" s="24"/>
    </row>
    <row r="33729">
      <c r="J33729" s="18"/>
      <c r="N33729" s="24"/>
      <c r="Q33729" s="24"/>
      <c r="T33729" s="24"/>
      <c r="W33729" s="24"/>
      <c r="Z33729" s="24"/>
      <c r="AC33729" s="24"/>
      <c r="AI33729" s="24"/>
      <c r="AL33729" s="24"/>
      <c r="AO33729" s="24"/>
      <c r="AR33729" s="24"/>
      <c r="AU33729" s="24"/>
    </row>
    <row r="33730">
      <c r="J33730" s="18"/>
      <c r="N33730" s="24"/>
      <c r="Q33730" s="24"/>
      <c r="T33730" s="24"/>
      <c r="W33730" s="24"/>
      <c r="Z33730" s="24"/>
      <c r="AC33730" s="24"/>
      <c r="AI33730" s="24"/>
      <c r="AL33730" s="24"/>
      <c r="AO33730" s="24"/>
      <c r="AR33730" s="24"/>
      <c r="AU33730" s="24"/>
    </row>
    <row r="33731">
      <c r="J33731" s="18"/>
      <c r="N33731" s="24"/>
      <c r="Q33731" s="24"/>
      <c r="T33731" s="24"/>
      <c r="W33731" s="24"/>
      <c r="Z33731" s="24"/>
      <c r="AC33731" s="24"/>
      <c r="AI33731" s="24"/>
      <c r="AL33731" s="24"/>
      <c r="AO33731" s="24"/>
      <c r="AR33731" s="24"/>
      <c r="AU33731" s="24"/>
    </row>
    <row r="33732">
      <c r="J33732" s="18"/>
      <c r="N33732" s="24"/>
      <c r="Q33732" s="24"/>
      <c r="T33732" s="24"/>
      <c r="W33732" s="24"/>
      <c r="Z33732" s="24"/>
      <c r="AC33732" s="24"/>
      <c r="AI33732" s="24"/>
      <c r="AL33732" s="24"/>
      <c r="AO33732" s="24"/>
      <c r="AR33732" s="24"/>
      <c r="AU33732" s="24"/>
    </row>
    <row r="33733">
      <c r="J33733" s="18"/>
      <c r="N33733" s="24"/>
      <c r="Q33733" s="24"/>
      <c r="T33733" s="24"/>
      <c r="W33733" s="24"/>
      <c r="Z33733" s="24"/>
      <c r="AC33733" s="24"/>
      <c r="AI33733" s="24"/>
      <c r="AL33733" s="24"/>
      <c r="AO33733" s="24"/>
      <c r="AR33733" s="24"/>
      <c r="AU33733" s="24"/>
    </row>
    <row r="33734">
      <c r="J33734" s="18"/>
      <c r="N33734" s="24"/>
      <c r="Q33734" s="24"/>
      <c r="T33734" s="24"/>
      <c r="W33734" s="24"/>
      <c r="Z33734" s="24"/>
      <c r="AC33734" s="24"/>
      <c r="AI33734" s="24"/>
      <c r="AL33734" s="24"/>
      <c r="AO33734" s="24"/>
      <c r="AR33734" s="24"/>
      <c r="AU33734" s="24"/>
    </row>
    <row r="33735">
      <c r="J33735" s="18"/>
      <c r="N33735" s="24"/>
      <c r="Q33735" s="24"/>
      <c r="T33735" s="24"/>
      <c r="W33735" s="24"/>
      <c r="Z33735" s="24"/>
      <c r="AC33735" s="24"/>
      <c r="AI33735" s="24"/>
      <c r="AL33735" s="24"/>
      <c r="AO33735" s="24"/>
      <c r="AR33735" s="24"/>
      <c r="AU33735" s="24"/>
    </row>
    <row r="33736">
      <c r="J33736" s="18"/>
      <c r="N33736" s="24"/>
      <c r="Q33736" s="24"/>
      <c r="T33736" s="24"/>
      <c r="W33736" s="24"/>
      <c r="Z33736" s="24"/>
      <c r="AC33736" s="24"/>
      <c r="AI33736" s="24"/>
      <c r="AL33736" s="24"/>
      <c r="AO33736" s="24"/>
      <c r="AR33736" s="24"/>
      <c r="AU33736" s="24"/>
    </row>
    <row r="33737">
      <c r="J33737" s="18"/>
      <c r="N33737" s="24"/>
      <c r="Q33737" s="24"/>
      <c r="T33737" s="24"/>
      <c r="W33737" s="24"/>
      <c r="Z33737" s="24"/>
      <c r="AC33737" s="24"/>
      <c r="AI33737" s="24"/>
      <c r="AL33737" s="24"/>
      <c r="AO33737" s="24"/>
      <c r="AR33737" s="24"/>
      <c r="AU33737" s="24"/>
    </row>
    <row r="33738">
      <c r="J33738" s="18"/>
      <c r="N33738" s="24"/>
      <c r="Q33738" s="24"/>
      <c r="T33738" s="24"/>
      <c r="W33738" s="24"/>
      <c r="Z33738" s="24"/>
      <c r="AC33738" s="24"/>
      <c r="AI33738" s="24"/>
      <c r="AL33738" s="24"/>
      <c r="AO33738" s="24"/>
      <c r="AR33738" s="24"/>
      <c r="AU33738" s="24"/>
    </row>
    <row r="33739">
      <c r="J33739" s="18"/>
      <c r="N33739" s="24"/>
      <c r="Q33739" s="24"/>
      <c r="T33739" s="24"/>
      <c r="W33739" s="24"/>
      <c r="Z33739" s="24"/>
      <c r="AC33739" s="24"/>
      <c r="AI33739" s="24"/>
      <c r="AL33739" s="24"/>
      <c r="AO33739" s="24"/>
      <c r="AR33739" s="24"/>
      <c r="AU33739" s="24"/>
    </row>
    <row r="33740">
      <c r="J33740" s="18"/>
      <c r="N33740" s="24"/>
      <c r="Q33740" s="24"/>
      <c r="T33740" s="24"/>
      <c r="W33740" s="24"/>
      <c r="Z33740" s="24"/>
      <c r="AC33740" s="24"/>
      <c r="AI33740" s="24"/>
      <c r="AL33740" s="24"/>
      <c r="AO33740" s="24"/>
      <c r="AR33740" s="24"/>
      <c r="AU33740" s="24"/>
    </row>
    <row r="33741">
      <c r="J33741" s="18"/>
      <c r="N33741" s="24"/>
      <c r="Q33741" s="24"/>
      <c r="T33741" s="24"/>
      <c r="W33741" s="24"/>
      <c r="Z33741" s="24"/>
      <c r="AC33741" s="24"/>
      <c r="AI33741" s="24"/>
      <c r="AL33741" s="24"/>
      <c r="AO33741" s="24"/>
      <c r="AR33741" s="24"/>
      <c r="AU33741" s="24"/>
    </row>
    <row r="33742">
      <c r="J33742" s="18"/>
      <c r="N33742" s="24"/>
      <c r="Q33742" s="24"/>
      <c r="T33742" s="24"/>
      <c r="W33742" s="24"/>
      <c r="Z33742" s="24"/>
      <c r="AC33742" s="24"/>
      <c r="AI33742" s="24"/>
      <c r="AL33742" s="24"/>
      <c r="AO33742" s="24"/>
      <c r="AR33742" s="24"/>
      <c r="AU33742" s="24"/>
    </row>
    <row r="33743">
      <c r="J33743" s="18"/>
      <c r="N33743" s="24"/>
      <c r="Q33743" s="24"/>
      <c r="T33743" s="24"/>
      <c r="W33743" s="24"/>
      <c r="Z33743" s="24"/>
      <c r="AC33743" s="24"/>
      <c r="AI33743" s="24"/>
      <c r="AL33743" s="24"/>
      <c r="AO33743" s="24"/>
      <c r="AR33743" s="24"/>
      <c r="AU33743" s="24"/>
    </row>
    <row r="33744">
      <c r="J33744" s="18"/>
      <c r="N33744" s="24"/>
      <c r="Q33744" s="24"/>
      <c r="T33744" s="24"/>
      <c r="W33744" s="24"/>
      <c r="Z33744" s="24"/>
      <c r="AC33744" s="24"/>
      <c r="AI33744" s="24"/>
      <c r="AL33744" s="24"/>
      <c r="AO33744" s="24"/>
      <c r="AR33744" s="24"/>
      <c r="AU33744" s="24"/>
    </row>
    <row r="33745">
      <c r="J33745" s="18"/>
      <c r="N33745" s="24"/>
      <c r="Q33745" s="24"/>
      <c r="T33745" s="24"/>
      <c r="W33745" s="24"/>
      <c r="Z33745" s="24"/>
      <c r="AC33745" s="24"/>
      <c r="AI33745" s="24"/>
      <c r="AL33745" s="24"/>
      <c r="AO33745" s="24"/>
      <c r="AR33745" s="24"/>
      <c r="AU33745" s="24"/>
    </row>
    <row r="33746">
      <c r="J33746" s="18"/>
      <c r="N33746" s="24"/>
      <c r="Q33746" s="24"/>
      <c r="T33746" s="24"/>
      <c r="W33746" s="24"/>
      <c r="Z33746" s="24"/>
      <c r="AC33746" s="24"/>
      <c r="AI33746" s="24"/>
      <c r="AL33746" s="24"/>
      <c r="AO33746" s="24"/>
      <c r="AR33746" s="24"/>
      <c r="AU33746" s="24"/>
    </row>
    <row r="33747">
      <c r="J33747" s="18"/>
      <c r="N33747" s="24"/>
      <c r="Q33747" s="24"/>
      <c r="T33747" s="24"/>
      <c r="W33747" s="24"/>
      <c r="Z33747" s="24"/>
      <c r="AC33747" s="24"/>
      <c r="AI33747" s="24"/>
      <c r="AL33747" s="24"/>
      <c r="AO33747" s="24"/>
      <c r="AR33747" s="24"/>
      <c r="AU33747" s="24"/>
    </row>
    <row r="33748">
      <c r="J33748" s="18"/>
      <c r="N33748" s="24"/>
      <c r="Q33748" s="24"/>
      <c r="T33748" s="24"/>
      <c r="W33748" s="24"/>
      <c r="Z33748" s="24"/>
      <c r="AC33748" s="24"/>
      <c r="AI33748" s="24"/>
      <c r="AL33748" s="24"/>
      <c r="AO33748" s="24"/>
      <c r="AR33748" s="24"/>
      <c r="AU33748" s="24"/>
    </row>
    <row r="33749">
      <c r="J33749" s="18"/>
      <c r="N33749" s="24"/>
      <c r="Q33749" s="24"/>
      <c r="T33749" s="24"/>
      <c r="W33749" s="24"/>
      <c r="Z33749" s="24"/>
      <c r="AC33749" s="24"/>
      <c r="AI33749" s="24"/>
      <c r="AL33749" s="24"/>
      <c r="AO33749" s="24"/>
      <c r="AR33749" s="24"/>
      <c r="AU33749" s="24"/>
    </row>
    <row r="33750">
      <c r="J33750" s="18"/>
      <c r="N33750" s="24"/>
      <c r="Q33750" s="24"/>
      <c r="T33750" s="24"/>
      <c r="W33750" s="24"/>
      <c r="Z33750" s="24"/>
      <c r="AC33750" s="24"/>
      <c r="AI33750" s="24"/>
      <c r="AL33750" s="24"/>
      <c r="AO33750" s="24"/>
      <c r="AR33750" s="24"/>
      <c r="AU33750" s="24"/>
    </row>
    <row r="33751">
      <c r="J33751" s="18"/>
      <c r="N33751" s="24"/>
      <c r="Q33751" s="24"/>
      <c r="T33751" s="24"/>
      <c r="W33751" s="24"/>
      <c r="Z33751" s="24"/>
      <c r="AC33751" s="24"/>
      <c r="AI33751" s="24"/>
      <c r="AL33751" s="24"/>
      <c r="AO33751" s="24"/>
      <c r="AR33751" s="24"/>
      <c r="AU33751" s="24"/>
    </row>
    <row r="33752">
      <c r="J33752" s="18"/>
      <c r="N33752" s="24"/>
      <c r="Q33752" s="24"/>
      <c r="T33752" s="24"/>
      <c r="W33752" s="24"/>
      <c r="Z33752" s="24"/>
      <c r="AC33752" s="24"/>
      <c r="AI33752" s="24"/>
      <c r="AL33752" s="24"/>
      <c r="AO33752" s="24"/>
      <c r="AR33752" s="24"/>
      <c r="AU33752" s="24"/>
    </row>
    <row r="33753">
      <c r="J33753" s="18"/>
      <c r="N33753" s="24"/>
      <c r="Q33753" s="24"/>
      <c r="T33753" s="24"/>
      <c r="W33753" s="24"/>
      <c r="Z33753" s="24"/>
      <c r="AC33753" s="24"/>
      <c r="AI33753" s="24"/>
      <c r="AL33753" s="24"/>
      <c r="AO33753" s="24"/>
      <c r="AR33753" s="24"/>
      <c r="AU33753" s="24"/>
    </row>
    <row r="33754">
      <c r="J33754" s="18"/>
      <c r="N33754" s="24"/>
      <c r="Q33754" s="24"/>
      <c r="T33754" s="24"/>
      <c r="W33754" s="24"/>
      <c r="Z33754" s="24"/>
      <c r="AC33754" s="24"/>
      <c r="AI33754" s="24"/>
      <c r="AL33754" s="24"/>
      <c r="AO33754" s="24"/>
      <c r="AR33754" s="24"/>
      <c r="AU33754" s="24"/>
    </row>
    <row r="33755">
      <c r="J33755" s="18"/>
      <c r="N33755" s="24"/>
      <c r="Q33755" s="24"/>
      <c r="T33755" s="24"/>
      <c r="W33755" s="24"/>
      <c r="Z33755" s="24"/>
      <c r="AC33755" s="24"/>
      <c r="AI33755" s="24"/>
      <c r="AL33755" s="24"/>
      <c r="AO33755" s="24"/>
      <c r="AR33755" s="24"/>
      <c r="AU33755" s="24"/>
    </row>
    <row r="33756">
      <c r="J33756" s="18"/>
      <c r="N33756" s="24"/>
      <c r="Q33756" s="24"/>
      <c r="T33756" s="24"/>
      <c r="W33756" s="24"/>
      <c r="Z33756" s="24"/>
      <c r="AC33756" s="24"/>
      <c r="AI33756" s="24"/>
      <c r="AL33756" s="24"/>
      <c r="AO33756" s="24"/>
      <c r="AR33756" s="24"/>
      <c r="AU33756" s="24"/>
    </row>
    <row r="33757">
      <c r="J33757" s="18"/>
      <c r="N33757" s="24"/>
      <c r="Q33757" s="24"/>
      <c r="T33757" s="24"/>
      <c r="W33757" s="24"/>
      <c r="Z33757" s="24"/>
      <c r="AC33757" s="24"/>
      <c r="AI33757" s="24"/>
      <c r="AL33757" s="24"/>
      <c r="AO33757" s="24"/>
      <c r="AR33757" s="24"/>
      <c r="AU33757" s="24"/>
    </row>
    <row r="33758">
      <c r="J33758" s="18"/>
      <c r="N33758" s="24"/>
      <c r="Q33758" s="24"/>
      <c r="T33758" s="24"/>
      <c r="W33758" s="24"/>
      <c r="Z33758" s="24"/>
      <c r="AC33758" s="24"/>
      <c r="AI33758" s="24"/>
      <c r="AL33758" s="24"/>
      <c r="AO33758" s="24"/>
      <c r="AR33758" s="24"/>
      <c r="AU33758" s="24"/>
    </row>
    <row r="33759">
      <c r="J33759" s="18"/>
      <c r="N33759" s="24"/>
      <c r="Q33759" s="24"/>
      <c r="T33759" s="24"/>
      <c r="W33759" s="24"/>
      <c r="Z33759" s="24"/>
      <c r="AC33759" s="24"/>
      <c r="AI33759" s="24"/>
      <c r="AL33759" s="24"/>
      <c r="AO33759" s="24"/>
      <c r="AR33759" s="24"/>
      <c r="AU33759" s="24"/>
    </row>
    <row r="33760">
      <c r="J33760" s="18"/>
      <c r="N33760" s="24"/>
      <c r="Q33760" s="24"/>
      <c r="T33760" s="24"/>
      <c r="W33760" s="24"/>
      <c r="Z33760" s="24"/>
      <c r="AC33760" s="24"/>
      <c r="AI33760" s="24"/>
      <c r="AL33760" s="24"/>
      <c r="AO33760" s="24"/>
      <c r="AR33760" s="24"/>
      <c r="AU33760" s="24"/>
    </row>
    <row r="33761">
      <c r="J33761" s="18"/>
      <c r="N33761" s="24"/>
      <c r="Q33761" s="24"/>
      <c r="T33761" s="24"/>
      <c r="W33761" s="24"/>
      <c r="Z33761" s="24"/>
      <c r="AC33761" s="24"/>
      <c r="AI33761" s="24"/>
      <c r="AL33761" s="24"/>
      <c r="AO33761" s="24"/>
      <c r="AR33761" s="24"/>
      <c r="AU33761" s="24"/>
    </row>
    <row r="33762">
      <c r="J33762" s="18"/>
      <c r="N33762" s="24"/>
      <c r="Q33762" s="24"/>
      <c r="T33762" s="24"/>
      <c r="W33762" s="24"/>
      <c r="Z33762" s="24"/>
      <c r="AC33762" s="24"/>
      <c r="AI33762" s="24"/>
      <c r="AL33762" s="24"/>
      <c r="AO33762" s="24"/>
      <c r="AR33762" s="24"/>
      <c r="AU33762" s="24"/>
    </row>
    <row r="33763">
      <c r="J33763" s="18"/>
      <c r="N33763" s="24"/>
      <c r="Q33763" s="24"/>
      <c r="T33763" s="24"/>
      <c r="W33763" s="24"/>
      <c r="Z33763" s="24"/>
      <c r="AC33763" s="24"/>
      <c r="AI33763" s="24"/>
      <c r="AL33763" s="24"/>
      <c r="AO33763" s="24"/>
      <c r="AR33763" s="24"/>
      <c r="AU33763" s="24"/>
    </row>
    <row r="33764">
      <c r="J33764" s="18"/>
      <c r="N33764" s="24"/>
      <c r="Q33764" s="24"/>
      <c r="T33764" s="24"/>
      <c r="W33764" s="24"/>
      <c r="Z33764" s="24"/>
      <c r="AC33764" s="24"/>
      <c r="AI33764" s="24"/>
      <c r="AL33764" s="24"/>
      <c r="AO33764" s="24"/>
      <c r="AR33764" s="24"/>
      <c r="AU33764" s="24"/>
    </row>
    <row r="33765">
      <c r="J33765" s="18"/>
      <c r="N33765" s="24"/>
      <c r="Q33765" s="24"/>
      <c r="T33765" s="24"/>
      <c r="W33765" s="24"/>
      <c r="Z33765" s="24"/>
      <c r="AC33765" s="24"/>
      <c r="AI33765" s="24"/>
      <c r="AL33765" s="24"/>
      <c r="AO33765" s="24"/>
      <c r="AR33765" s="24"/>
      <c r="AU33765" s="24"/>
    </row>
    <row r="33766">
      <c r="J33766" s="18"/>
      <c r="N33766" s="24"/>
      <c r="Q33766" s="24"/>
      <c r="T33766" s="24"/>
      <c r="W33766" s="24"/>
      <c r="Z33766" s="24"/>
      <c r="AC33766" s="24"/>
      <c r="AI33766" s="24"/>
      <c r="AL33766" s="24"/>
      <c r="AO33766" s="24"/>
      <c r="AR33766" s="24"/>
      <c r="AU33766" s="24"/>
    </row>
    <row r="33767">
      <c r="J33767" s="18"/>
      <c r="N33767" s="24"/>
      <c r="Q33767" s="24"/>
      <c r="T33767" s="24"/>
      <c r="W33767" s="24"/>
      <c r="Z33767" s="24"/>
      <c r="AC33767" s="24"/>
      <c r="AI33767" s="24"/>
      <c r="AL33767" s="24"/>
      <c r="AO33767" s="24"/>
      <c r="AR33767" s="24"/>
      <c r="AU33767" s="24"/>
    </row>
    <row r="33768">
      <c r="J33768" s="18"/>
      <c r="N33768" s="24"/>
      <c r="Q33768" s="24"/>
      <c r="T33768" s="24"/>
      <c r="W33768" s="24"/>
      <c r="Z33768" s="24"/>
      <c r="AC33768" s="24"/>
      <c r="AI33768" s="24"/>
      <c r="AL33768" s="24"/>
      <c r="AO33768" s="24"/>
      <c r="AR33768" s="24"/>
      <c r="AU33768" s="24"/>
    </row>
    <row r="33769">
      <c r="J33769" s="18"/>
      <c r="N33769" s="24"/>
      <c r="Q33769" s="24"/>
      <c r="T33769" s="24"/>
      <c r="W33769" s="24"/>
      <c r="Z33769" s="24"/>
      <c r="AC33769" s="24"/>
      <c r="AI33769" s="24"/>
      <c r="AL33769" s="24"/>
      <c r="AO33769" s="24"/>
      <c r="AR33769" s="24"/>
      <c r="AU33769" s="24"/>
    </row>
    <row r="33770">
      <c r="J33770" s="18"/>
      <c r="N33770" s="24"/>
      <c r="Q33770" s="24"/>
      <c r="T33770" s="24"/>
      <c r="W33770" s="24"/>
      <c r="Z33770" s="24"/>
      <c r="AC33770" s="24"/>
      <c r="AI33770" s="24"/>
      <c r="AL33770" s="24"/>
      <c r="AO33770" s="24"/>
      <c r="AR33770" s="24"/>
      <c r="AU33770" s="24"/>
    </row>
    <row r="33771">
      <c r="J33771" s="18"/>
      <c r="N33771" s="24"/>
      <c r="Q33771" s="24"/>
      <c r="T33771" s="24"/>
      <c r="W33771" s="24"/>
      <c r="Z33771" s="24"/>
      <c r="AC33771" s="24"/>
      <c r="AI33771" s="24"/>
      <c r="AL33771" s="24"/>
      <c r="AO33771" s="24"/>
      <c r="AR33771" s="24"/>
      <c r="AU33771" s="24"/>
    </row>
    <row r="33772">
      <c r="J33772" s="18"/>
      <c r="N33772" s="24"/>
      <c r="Q33772" s="24"/>
      <c r="T33772" s="24"/>
      <c r="W33772" s="24"/>
      <c r="Z33772" s="24"/>
      <c r="AC33772" s="24"/>
      <c r="AI33772" s="24"/>
      <c r="AL33772" s="24"/>
      <c r="AO33772" s="24"/>
      <c r="AR33772" s="24"/>
      <c r="AU33772" s="24"/>
    </row>
    <row r="33773">
      <c r="J33773" s="18"/>
      <c r="N33773" s="24"/>
      <c r="Q33773" s="24"/>
      <c r="T33773" s="24"/>
      <c r="W33773" s="24"/>
      <c r="Z33773" s="24"/>
      <c r="AC33773" s="24"/>
      <c r="AI33773" s="24"/>
      <c r="AL33773" s="24"/>
      <c r="AO33773" s="24"/>
      <c r="AR33773" s="24"/>
      <c r="AU33773" s="24"/>
    </row>
    <row r="33774">
      <c r="J33774" s="18"/>
      <c r="N33774" s="24"/>
      <c r="Q33774" s="24"/>
      <c r="T33774" s="24"/>
      <c r="W33774" s="24"/>
      <c r="Z33774" s="24"/>
      <c r="AC33774" s="24"/>
      <c r="AI33774" s="24"/>
      <c r="AL33774" s="24"/>
      <c r="AO33774" s="24"/>
      <c r="AR33774" s="24"/>
      <c r="AU33774" s="24"/>
    </row>
    <row r="33775">
      <c r="J33775" s="18"/>
      <c r="N33775" s="24"/>
      <c r="Q33775" s="24"/>
      <c r="T33775" s="24"/>
      <c r="W33775" s="24"/>
      <c r="Z33775" s="24"/>
      <c r="AC33775" s="24"/>
      <c r="AI33775" s="24"/>
      <c r="AL33775" s="24"/>
      <c r="AO33775" s="24"/>
      <c r="AR33775" s="24"/>
      <c r="AU33775" s="24"/>
    </row>
    <row r="33776">
      <c r="J33776" s="18"/>
      <c r="N33776" s="24"/>
      <c r="Q33776" s="24"/>
      <c r="T33776" s="24"/>
      <c r="W33776" s="24"/>
      <c r="Z33776" s="24"/>
      <c r="AC33776" s="24"/>
      <c r="AI33776" s="24"/>
      <c r="AL33776" s="24"/>
      <c r="AO33776" s="24"/>
      <c r="AR33776" s="24"/>
      <c r="AU33776" s="24"/>
    </row>
    <row r="33777">
      <c r="J33777" s="18"/>
      <c r="N33777" s="24"/>
      <c r="Q33777" s="24"/>
      <c r="T33777" s="24"/>
      <c r="W33777" s="24"/>
      <c r="Z33777" s="24"/>
      <c r="AC33777" s="24"/>
      <c r="AI33777" s="24"/>
      <c r="AL33777" s="24"/>
      <c r="AO33777" s="24"/>
      <c r="AR33777" s="24"/>
      <c r="AU33777" s="24"/>
    </row>
    <row r="33778">
      <c r="J33778" s="18"/>
      <c r="N33778" s="24"/>
      <c r="Q33778" s="24"/>
      <c r="T33778" s="24"/>
      <c r="W33778" s="24"/>
      <c r="Z33778" s="24"/>
      <c r="AC33778" s="24"/>
      <c r="AI33778" s="24"/>
      <c r="AL33778" s="24"/>
      <c r="AO33778" s="24"/>
      <c r="AR33778" s="24"/>
      <c r="AU33778" s="24"/>
    </row>
    <row r="33779">
      <c r="J33779" s="18"/>
      <c r="N33779" s="24"/>
      <c r="Q33779" s="24"/>
      <c r="T33779" s="24"/>
      <c r="W33779" s="24"/>
      <c r="Z33779" s="24"/>
      <c r="AC33779" s="24"/>
      <c r="AI33779" s="24"/>
      <c r="AL33779" s="24"/>
      <c r="AO33779" s="24"/>
      <c r="AR33779" s="24"/>
      <c r="AU33779" s="24"/>
    </row>
    <row r="33780">
      <c r="J33780" s="18"/>
      <c r="N33780" s="24"/>
      <c r="Q33780" s="24"/>
      <c r="T33780" s="24"/>
      <c r="W33780" s="24"/>
      <c r="Z33780" s="24"/>
      <c r="AC33780" s="24"/>
      <c r="AI33780" s="24"/>
      <c r="AL33780" s="24"/>
      <c r="AO33780" s="24"/>
      <c r="AR33780" s="24"/>
      <c r="AU33780" s="24"/>
    </row>
    <row r="33781">
      <c r="J33781" s="18"/>
      <c r="N33781" s="24"/>
      <c r="Q33781" s="24"/>
      <c r="T33781" s="24"/>
      <c r="W33781" s="24"/>
      <c r="Z33781" s="24"/>
      <c r="AC33781" s="24"/>
      <c r="AI33781" s="24"/>
      <c r="AL33781" s="24"/>
      <c r="AO33781" s="24"/>
      <c r="AR33781" s="24"/>
      <c r="AU33781" s="24"/>
    </row>
    <row r="33782">
      <c r="J33782" s="18"/>
      <c r="N33782" s="24"/>
      <c r="Q33782" s="24"/>
      <c r="T33782" s="24"/>
      <c r="W33782" s="24"/>
      <c r="Z33782" s="24"/>
      <c r="AC33782" s="24"/>
      <c r="AI33782" s="24"/>
      <c r="AL33782" s="24"/>
      <c r="AO33782" s="24"/>
      <c r="AR33782" s="24"/>
      <c r="AU33782" s="24"/>
    </row>
    <row r="33783">
      <c r="J33783" s="18"/>
      <c r="N33783" s="24"/>
      <c r="Q33783" s="24"/>
      <c r="T33783" s="24"/>
      <c r="W33783" s="24"/>
      <c r="Z33783" s="24"/>
      <c r="AC33783" s="24"/>
      <c r="AI33783" s="24"/>
      <c r="AL33783" s="24"/>
      <c r="AO33783" s="24"/>
      <c r="AR33783" s="24"/>
      <c r="AU33783" s="24"/>
    </row>
    <row r="33784">
      <c r="J33784" s="18"/>
      <c r="N33784" s="24"/>
      <c r="Q33784" s="24"/>
      <c r="T33784" s="24"/>
      <c r="W33784" s="24"/>
      <c r="Z33784" s="24"/>
      <c r="AC33784" s="24"/>
      <c r="AI33784" s="24"/>
      <c r="AL33784" s="24"/>
      <c r="AO33784" s="24"/>
      <c r="AR33784" s="24"/>
      <c r="AU33784" s="24"/>
    </row>
    <row r="33785">
      <c r="J33785" s="18"/>
      <c r="N33785" s="24"/>
      <c r="Q33785" s="24"/>
      <c r="T33785" s="24"/>
      <c r="W33785" s="24"/>
      <c r="Z33785" s="24"/>
      <c r="AC33785" s="24"/>
      <c r="AI33785" s="24"/>
      <c r="AL33785" s="24"/>
      <c r="AO33785" s="24"/>
      <c r="AR33785" s="24"/>
      <c r="AU33785" s="24"/>
    </row>
    <row r="33786">
      <c r="J33786" s="18"/>
      <c r="N33786" s="24"/>
      <c r="Q33786" s="24"/>
      <c r="T33786" s="24"/>
      <c r="W33786" s="24"/>
      <c r="Z33786" s="24"/>
      <c r="AC33786" s="24"/>
      <c r="AI33786" s="24"/>
      <c r="AL33786" s="24"/>
      <c r="AO33786" s="24"/>
      <c r="AR33786" s="24"/>
      <c r="AU33786" s="24"/>
    </row>
    <row r="33787">
      <c r="J33787" s="18"/>
      <c r="N33787" s="24"/>
      <c r="Q33787" s="24"/>
      <c r="T33787" s="24"/>
      <c r="W33787" s="24"/>
      <c r="Z33787" s="24"/>
      <c r="AC33787" s="24"/>
      <c r="AI33787" s="24"/>
      <c r="AL33787" s="24"/>
      <c r="AO33787" s="24"/>
      <c r="AR33787" s="24"/>
      <c r="AU33787" s="24"/>
    </row>
    <row r="33788">
      <c r="J33788" s="18"/>
      <c r="N33788" s="24"/>
      <c r="Q33788" s="24"/>
      <c r="T33788" s="24"/>
      <c r="W33788" s="24"/>
      <c r="Z33788" s="24"/>
      <c r="AC33788" s="24"/>
      <c r="AI33788" s="24"/>
      <c r="AL33788" s="24"/>
      <c r="AO33788" s="24"/>
      <c r="AR33788" s="24"/>
      <c r="AU33788" s="24"/>
    </row>
    <row r="33789">
      <c r="J33789" s="18"/>
      <c r="N33789" s="24"/>
      <c r="Q33789" s="24"/>
      <c r="T33789" s="24"/>
      <c r="W33789" s="24"/>
      <c r="Z33789" s="24"/>
      <c r="AC33789" s="24"/>
      <c r="AI33789" s="24"/>
      <c r="AL33789" s="24"/>
      <c r="AO33789" s="24"/>
      <c r="AR33789" s="24"/>
      <c r="AU33789" s="24"/>
    </row>
    <row r="33790">
      <c r="J33790" s="18"/>
      <c r="N33790" s="24"/>
      <c r="Q33790" s="24"/>
      <c r="T33790" s="24"/>
      <c r="W33790" s="24"/>
      <c r="Z33790" s="24"/>
      <c r="AC33790" s="24"/>
      <c r="AI33790" s="24"/>
      <c r="AL33790" s="24"/>
      <c r="AO33790" s="24"/>
      <c r="AR33790" s="24"/>
      <c r="AU33790" s="24"/>
    </row>
    <row r="33791">
      <c r="J33791" s="18"/>
      <c r="N33791" s="24"/>
      <c r="Q33791" s="24"/>
      <c r="T33791" s="24"/>
      <c r="W33791" s="24"/>
      <c r="Z33791" s="24"/>
      <c r="AC33791" s="24"/>
      <c r="AI33791" s="24"/>
      <c r="AL33791" s="24"/>
      <c r="AO33791" s="24"/>
      <c r="AR33791" s="24"/>
      <c r="AU33791" s="24"/>
    </row>
    <row r="33792">
      <c r="J33792" s="18"/>
      <c r="N33792" s="24"/>
      <c r="Q33792" s="24"/>
      <c r="T33792" s="24"/>
      <c r="W33792" s="24"/>
      <c r="Z33792" s="24"/>
      <c r="AC33792" s="24"/>
      <c r="AI33792" s="24"/>
      <c r="AL33792" s="24"/>
      <c r="AO33792" s="24"/>
      <c r="AR33792" s="24"/>
      <c r="AU33792" s="24"/>
    </row>
    <row r="33793">
      <c r="J33793" s="18"/>
      <c r="N33793" s="24"/>
      <c r="Q33793" s="24"/>
      <c r="T33793" s="24"/>
      <c r="W33793" s="24"/>
      <c r="Z33793" s="24"/>
      <c r="AC33793" s="24"/>
      <c r="AI33793" s="24"/>
      <c r="AL33793" s="24"/>
      <c r="AO33793" s="24"/>
      <c r="AR33793" s="24"/>
      <c r="AU33793" s="24"/>
    </row>
    <row r="33794">
      <c r="J33794" s="18"/>
      <c r="N33794" s="24"/>
      <c r="Q33794" s="24"/>
      <c r="T33794" s="24"/>
      <c r="W33794" s="24"/>
      <c r="Z33794" s="24"/>
      <c r="AC33794" s="24"/>
      <c r="AI33794" s="24"/>
      <c r="AL33794" s="24"/>
      <c r="AO33794" s="24"/>
      <c r="AR33794" s="24"/>
      <c r="AU33794" s="24"/>
    </row>
    <row r="33795">
      <c r="J33795" s="18"/>
      <c r="N33795" s="24"/>
      <c r="Q33795" s="24"/>
      <c r="T33795" s="24"/>
      <c r="W33795" s="24"/>
      <c r="Z33795" s="24"/>
      <c r="AC33795" s="24"/>
      <c r="AI33795" s="24"/>
      <c r="AL33795" s="24"/>
      <c r="AO33795" s="24"/>
      <c r="AR33795" s="24"/>
      <c r="AU33795" s="24"/>
    </row>
    <row r="33796">
      <c r="J33796" s="18"/>
      <c r="N33796" s="24"/>
      <c r="Q33796" s="24"/>
      <c r="T33796" s="24"/>
      <c r="W33796" s="24"/>
      <c r="Z33796" s="24"/>
      <c r="AC33796" s="24"/>
      <c r="AI33796" s="24"/>
      <c r="AL33796" s="24"/>
      <c r="AO33796" s="24"/>
      <c r="AR33796" s="24"/>
      <c r="AU33796" s="24"/>
    </row>
    <row r="33797">
      <c r="J33797" s="18"/>
      <c r="N33797" s="24"/>
      <c r="Q33797" s="24"/>
      <c r="T33797" s="24"/>
      <c r="W33797" s="24"/>
      <c r="Z33797" s="24"/>
      <c r="AC33797" s="24"/>
      <c r="AI33797" s="24"/>
      <c r="AL33797" s="24"/>
      <c r="AO33797" s="24"/>
      <c r="AR33797" s="24"/>
      <c r="AU33797" s="24"/>
    </row>
    <row r="33798">
      <c r="J33798" s="18"/>
      <c r="N33798" s="24"/>
      <c r="Q33798" s="24"/>
      <c r="T33798" s="24"/>
      <c r="W33798" s="24"/>
      <c r="Z33798" s="24"/>
      <c r="AC33798" s="24"/>
      <c r="AI33798" s="24"/>
      <c r="AL33798" s="24"/>
      <c r="AO33798" s="24"/>
      <c r="AR33798" s="24"/>
      <c r="AU33798" s="24"/>
    </row>
    <row r="33799">
      <c r="J33799" s="18"/>
      <c r="N33799" s="24"/>
      <c r="Q33799" s="24"/>
      <c r="T33799" s="24"/>
      <c r="W33799" s="24"/>
      <c r="Z33799" s="24"/>
      <c r="AC33799" s="24"/>
      <c r="AI33799" s="24"/>
      <c r="AL33799" s="24"/>
      <c r="AO33799" s="24"/>
      <c r="AR33799" s="24"/>
      <c r="AU33799" s="24"/>
    </row>
    <row r="33800">
      <c r="J33800" s="18"/>
      <c r="N33800" s="24"/>
      <c r="Q33800" s="24"/>
      <c r="T33800" s="24"/>
      <c r="W33800" s="24"/>
      <c r="Z33800" s="24"/>
      <c r="AC33800" s="24"/>
      <c r="AI33800" s="24"/>
      <c r="AL33800" s="24"/>
      <c r="AO33800" s="24"/>
      <c r="AR33800" s="24"/>
      <c r="AU33800" s="24"/>
    </row>
    <row r="33801">
      <c r="J33801" s="18"/>
      <c r="N33801" s="24"/>
      <c r="Q33801" s="24"/>
      <c r="T33801" s="24"/>
      <c r="W33801" s="24"/>
      <c r="Z33801" s="24"/>
      <c r="AC33801" s="24"/>
      <c r="AI33801" s="24"/>
      <c r="AL33801" s="24"/>
      <c r="AO33801" s="24"/>
      <c r="AR33801" s="24"/>
      <c r="AU33801" s="24"/>
    </row>
    <row r="33802">
      <c r="J33802" s="18"/>
      <c r="N33802" s="24"/>
      <c r="Q33802" s="24"/>
      <c r="T33802" s="24"/>
      <c r="W33802" s="24"/>
      <c r="Z33802" s="24"/>
      <c r="AC33802" s="24"/>
      <c r="AI33802" s="24"/>
      <c r="AL33802" s="24"/>
      <c r="AO33802" s="24"/>
      <c r="AR33802" s="24"/>
      <c r="AU33802" s="24"/>
    </row>
    <row r="33803">
      <c r="J33803" s="18"/>
      <c r="N33803" s="24"/>
      <c r="Q33803" s="24"/>
      <c r="T33803" s="24"/>
      <c r="W33803" s="24"/>
      <c r="Z33803" s="24"/>
      <c r="AC33803" s="24"/>
      <c r="AI33803" s="24"/>
      <c r="AL33803" s="24"/>
      <c r="AO33803" s="24"/>
      <c r="AR33803" s="24"/>
      <c r="AU33803" s="24"/>
    </row>
    <row r="33804">
      <c r="J33804" s="18"/>
      <c r="N33804" s="24"/>
      <c r="Q33804" s="24"/>
      <c r="T33804" s="24"/>
      <c r="W33804" s="24"/>
      <c r="Z33804" s="24"/>
      <c r="AC33804" s="24"/>
      <c r="AI33804" s="24"/>
      <c r="AL33804" s="24"/>
      <c r="AO33804" s="24"/>
      <c r="AR33804" s="24"/>
      <c r="AU33804" s="24"/>
    </row>
    <row r="33805">
      <c r="J33805" s="18"/>
      <c r="N33805" s="24"/>
      <c r="Q33805" s="24"/>
      <c r="T33805" s="24"/>
      <c r="W33805" s="24"/>
      <c r="Z33805" s="24"/>
      <c r="AC33805" s="24"/>
      <c r="AI33805" s="24"/>
      <c r="AL33805" s="24"/>
      <c r="AO33805" s="24"/>
      <c r="AR33805" s="24"/>
      <c r="AU33805" s="24"/>
    </row>
    <row r="33806">
      <c r="J33806" s="18"/>
      <c r="N33806" s="24"/>
      <c r="Q33806" s="24"/>
      <c r="T33806" s="24"/>
      <c r="W33806" s="24"/>
      <c r="Z33806" s="24"/>
      <c r="AC33806" s="24"/>
      <c r="AI33806" s="24"/>
      <c r="AL33806" s="24"/>
      <c r="AO33806" s="24"/>
      <c r="AR33806" s="24"/>
      <c r="AU33806" s="24"/>
    </row>
    <row r="33807">
      <c r="J33807" s="18"/>
      <c r="N33807" s="24"/>
      <c r="Q33807" s="24"/>
      <c r="T33807" s="24"/>
      <c r="W33807" s="24"/>
      <c r="Z33807" s="24"/>
      <c r="AC33807" s="24"/>
      <c r="AI33807" s="24"/>
      <c r="AL33807" s="24"/>
      <c r="AO33807" s="24"/>
      <c r="AR33807" s="24"/>
      <c r="AU33807" s="24"/>
    </row>
    <row r="33808">
      <c r="J33808" s="18"/>
      <c r="N33808" s="24"/>
      <c r="Q33808" s="24"/>
      <c r="T33808" s="24"/>
      <c r="W33808" s="24"/>
      <c r="Z33808" s="24"/>
      <c r="AC33808" s="24"/>
      <c r="AI33808" s="24"/>
      <c r="AL33808" s="24"/>
      <c r="AO33808" s="24"/>
      <c r="AR33808" s="24"/>
      <c r="AU33808" s="24"/>
    </row>
    <row r="33809">
      <c r="J33809" s="18"/>
      <c r="N33809" s="24"/>
      <c r="Q33809" s="24"/>
      <c r="T33809" s="24"/>
      <c r="W33809" s="24"/>
      <c r="Z33809" s="24"/>
      <c r="AC33809" s="24"/>
      <c r="AI33809" s="24"/>
      <c r="AL33809" s="24"/>
      <c r="AO33809" s="24"/>
      <c r="AR33809" s="24"/>
      <c r="AU33809" s="24"/>
    </row>
    <row r="33810">
      <c r="J33810" s="18"/>
      <c r="N33810" s="24"/>
      <c r="Q33810" s="24"/>
      <c r="T33810" s="24"/>
      <c r="W33810" s="24"/>
      <c r="Z33810" s="24"/>
      <c r="AC33810" s="24"/>
      <c r="AI33810" s="24"/>
      <c r="AL33810" s="24"/>
      <c r="AO33810" s="24"/>
      <c r="AR33810" s="24"/>
      <c r="AU33810" s="24"/>
    </row>
    <row r="33811">
      <c r="J33811" s="18"/>
      <c r="N33811" s="24"/>
      <c r="Q33811" s="24"/>
      <c r="T33811" s="24"/>
      <c r="W33811" s="24"/>
      <c r="Z33811" s="24"/>
      <c r="AC33811" s="24"/>
      <c r="AI33811" s="24"/>
      <c r="AL33811" s="24"/>
      <c r="AO33811" s="24"/>
      <c r="AR33811" s="24"/>
      <c r="AU33811" s="24"/>
    </row>
    <row r="33812">
      <c r="J33812" s="18"/>
      <c r="N33812" s="24"/>
      <c r="Q33812" s="24"/>
      <c r="T33812" s="24"/>
      <c r="W33812" s="24"/>
      <c r="Z33812" s="24"/>
      <c r="AC33812" s="24"/>
      <c r="AI33812" s="24"/>
      <c r="AL33812" s="24"/>
      <c r="AO33812" s="24"/>
      <c r="AR33812" s="24"/>
      <c r="AU33812" s="24"/>
    </row>
    <row r="33813">
      <c r="J33813" s="18"/>
      <c r="N33813" s="24"/>
      <c r="Q33813" s="24"/>
      <c r="T33813" s="24"/>
      <c r="W33813" s="24"/>
      <c r="Z33813" s="24"/>
      <c r="AC33813" s="24"/>
      <c r="AI33813" s="24"/>
      <c r="AL33813" s="24"/>
      <c r="AO33813" s="24"/>
      <c r="AR33813" s="24"/>
      <c r="AU33813" s="24"/>
    </row>
    <row r="33814">
      <c r="J33814" s="18"/>
      <c r="N33814" s="24"/>
      <c r="Q33814" s="24"/>
      <c r="T33814" s="24"/>
      <c r="W33814" s="24"/>
      <c r="Z33814" s="24"/>
      <c r="AC33814" s="24"/>
      <c r="AI33814" s="24"/>
      <c r="AL33814" s="24"/>
      <c r="AO33814" s="24"/>
      <c r="AR33814" s="24"/>
      <c r="AU33814" s="24"/>
    </row>
    <row r="33815">
      <c r="J33815" s="18"/>
      <c r="N33815" s="24"/>
      <c r="Q33815" s="24"/>
      <c r="T33815" s="24"/>
      <c r="W33815" s="24"/>
      <c r="Z33815" s="24"/>
      <c r="AC33815" s="24"/>
      <c r="AI33815" s="24"/>
      <c r="AL33815" s="24"/>
      <c r="AO33815" s="24"/>
      <c r="AR33815" s="24"/>
      <c r="AU33815" s="24"/>
    </row>
    <row r="33816">
      <c r="J33816" s="18"/>
      <c r="N33816" s="24"/>
      <c r="Q33816" s="24"/>
      <c r="T33816" s="24"/>
      <c r="W33816" s="24"/>
      <c r="Z33816" s="24"/>
      <c r="AC33816" s="24"/>
      <c r="AI33816" s="24"/>
      <c r="AL33816" s="24"/>
      <c r="AO33816" s="24"/>
      <c r="AR33816" s="24"/>
      <c r="AU33816" s="24"/>
    </row>
    <row r="33817">
      <c r="J33817" s="18"/>
      <c r="N33817" s="24"/>
      <c r="Q33817" s="24"/>
      <c r="T33817" s="24"/>
      <c r="W33817" s="24"/>
      <c r="Z33817" s="24"/>
      <c r="AC33817" s="24"/>
      <c r="AI33817" s="24"/>
      <c r="AL33817" s="24"/>
      <c r="AO33817" s="24"/>
      <c r="AR33817" s="24"/>
      <c r="AU33817" s="24"/>
    </row>
    <row r="33818">
      <c r="J33818" s="18"/>
      <c r="N33818" s="24"/>
      <c r="Q33818" s="24"/>
      <c r="T33818" s="24"/>
      <c r="W33818" s="24"/>
      <c r="Z33818" s="24"/>
      <c r="AC33818" s="24"/>
      <c r="AI33818" s="24"/>
      <c r="AL33818" s="24"/>
      <c r="AO33818" s="24"/>
      <c r="AR33818" s="24"/>
      <c r="AU33818" s="24"/>
    </row>
    <row r="33819">
      <c r="J33819" s="18"/>
      <c r="N33819" s="24"/>
      <c r="Q33819" s="24"/>
      <c r="T33819" s="24"/>
      <c r="W33819" s="24"/>
      <c r="Z33819" s="24"/>
      <c r="AC33819" s="24"/>
      <c r="AI33819" s="24"/>
      <c r="AL33819" s="24"/>
      <c r="AO33819" s="24"/>
      <c r="AR33819" s="24"/>
      <c r="AU33819" s="24"/>
    </row>
    <row r="33820">
      <c r="J33820" s="18"/>
      <c r="N33820" s="24"/>
      <c r="Q33820" s="24"/>
      <c r="T33820" s="24"/>
      <c r="W33820" s="24"/>
      <c r="Z33820" s="24"/>
      <c r="AC33820" s="24"/>
      <c r="AI33820" s="24"/>
      <c r="AL33820" s="24"/>
      <c r="AO33820" s="24"/>
      <c r="AR33820" s="24"/>
      <c r="AU33820" s="24"/>
    </row>
    <row r="33821">
      <c r="J33821" s="18"/>
      <c r="N33821" s="24"/>
      <c r="Q33821" s="24"/>
      <c r="T33821" s="24"/>
      <c r="W33821" s="24"/>
      <c r="Z33821" s="24"/>
      <c r="AC33821" s="24"/>
      <c r="AI33821" s="24"/>
      <c r="AL33821" s="24"/>
      <c r="AO33821" s="24"/>
      <c r="AR33821" s="24"/>
      <c r="AU33821" s="24"/>
    </row>
    <row r="33822">
      <c r="J33822" s="18"/>
      <c r="N33822" s="24"/>
      <c r="Q33822" s="24"/>
      <c r="T33822" s="24"/>
      <c r="W33822" s="24"/>
      <c r="Z33822" s="24"/>
      <c r="AC33822" s="24"/>
      <c r="AI33822" s="24"/>
      <c r="AL33822" s="24"/>
      <c r="AO33822" s="24"/>
      <c r="AR33822" s="24"/>
      <c r="AU33822" s="24"/>
    </row>
    <row r="33823">
      <c r="J33823" s="18"/>
      <c r="N33823" s="24"/>
      <c r="Q33823" s="24"/>
      <c r="T33823" s="24"/>
      <c r="W33823" s="24"/>
      <c r="Z33823" s="24"/>
      <c r="AC33823" s="24"/>
      <c r="AI33823" s="24"/>
      <c r="AL33823" s="24"/>
      <c r="AO33823" s="24"/>
      <c r="AR33823" s="24"/>
      <c r="AU33823" s="24"/>
    </row>
    <row r="33824">
      <c r="J33824" s="18"/>
      <c r="N33824" s="24"/>
      <c r="Q33824" s="24"/>
      <c r="T33824" s="24"/>
      <c r="W33824" s="24"/>
      <c r="Z33824" s="24"/>
      <c r="AC33824" s="24"/>
      <c r="AI33824" s="24"/>
      <c r="AL33824" s="24"/>
      <c r="AO33824" s="24"/>
      <c r="AR33824" s="24"/>
      <c r="AU33824" s="24"/>
    </row>
    <row r="33825">
      <c r="J33825" s="18"/>
      <c r="N33825" s="24"/>
      <c r="Q33825" s="24"/>
      <c r="T33825" s="24"/>
      <c r="W33825" s="24"/>
      <c r="Z33825" s="24"/>
      <c r="AC33825" s="24"/>
      <c r="AI33825" s="24"/>
      <c r="AL33825" s="24"/>
      <c r="AO33825" s="24"/>
      <c r="AR33825" s="24"/>
      <c r="AU33825" s="24"/>
    </row>
    <row r="33826">
      <c r="J33826" s="18"/>
      <c r="N33826" s="24"/>
      <c r="Q33826" s="24"/>
      <c r="T33826" s="24"/>
      <c r="W33826" s="24"/>
      <c r="Z33826" s="24"/>
      <c r="AC33826" s="24"/>
      <c r="AI33826" s="24"/>
      <c r="AL33826" s="24"/>
      <c r="AO33826" s="24"/>
      <c r="AR33826" s="24"/>
      <c r="AU33826" s="24"/>
    </row>
    <row r="33827">
      <c r="J33827" s="18"/>
      <c r="N33827" s="24"/>
      <c r="Q33827" s="24"/>
      <c r="T33827" s="24"/>
      <c r="W33827" s="24"/>
      <c r="Z33827" s="24"/>
      <c r="AC33827" s="24"/>
      <c r="AI33827" s="24"/>
      <c r="AL33827" s="24"/>
      <c r="AO33827" s="24"/>
      <c r="AR33827" s="24"/>
      <c r="AU33827" s="24"/>
    </row>
    <row r="33828">
      <c r="J33828" s="18"/>
      <c r="N33828" s="24"/>
      <c r="Q33828" s="24"/>
      <c r="T33828" s="24"/>
      <c r="W33828" s="24"/>
      <c r="Z33828" s="24"/>
      <c r="AC33828" s="24"/>
      <c r="AI33828" s="24"/>
      <c r="AL33828" s="24"/>
      <c r="AO33828" s="24"/>
      <c r="AR33828" s="24"/>
      <c r="AU33828" s="24"/>
    </row>
    <row r="33829">
      <c r="J33829" s="18"/>
      <c r="N33829" s="24"/>
      <c r="Q33829" s="24"/>
      <c r="T33829" s="24"/>
      <c r="W33829" s="24"/>
      <c r="Z33829" s="24"/>
      <c r="AC33829" s="24"/>
      <c r="AI33829" s="24"/>
      <c r="AL33829" s="24"/>
      <c r="AO33829" s="24"/>
      <c r="AR33829" s="24"/>
      <c r="AU33829" s="24"/>
    </row>
    <row r="33830">
      <c r="J33830" s="18"/>
      <c r="N33830" s="24"/>
      <c r="Q33830" s="24"/>
      <c r="T33830" s="24"/>
      <c r="W33830" s="24"/>
      <c r="Z33830" s="24"/>
      <c r="AC33830" s="24"/>
      <c r="AI33830" s="24"/>
      <c r="AL33830" s="24"/>
      <c r="AO33830" s="24"/>
      <c r="AR33830" s="24"/>
      <c r="AU33830" s="24"/>
    </row>
    <row r="33831">
      <c r="J33831" s="18"/>
      <c r="N33831" s="24"/>
      <c r="Q33831" s="24"/>
      <c r="T33831" s="24"/>
      <c r="W33831" s="24"/>
      <c r="Z33831" s="24"/>
      <c r="AC33831" s="24"/>
      <c r="AI33831" s="24"/>
      <c r="AL33831" s="24"/>
      <c r="AO33831" s="24"/>
      <c r="AR33831" s="24"/>
      <c r="AU33831" s="24"/>
    </row>
    <row r="33832">
      <c r="J33832" s="18"/>
      <c r="N33832" s="24"/>
      <c r="Q33832" s="24"/>
      <c r="T33832" s="24"/>
      <c r="W33832" s="24"/>
      <c r="Z33832" s="24"/>
      <c r="AC33832" s="24"/>
      <c r="AI33832" s="24"/>
      <c r="AL33832" s="24"/>
      <c r="AO33832" s="24"/>
      <c r="AR33832" s="24"/>
      <c r="AU33832" s="24"/>
    </row>
    <row r="33833">
      <c r="J33833" s="18"/>
      <c r="N33833" s="24"/>
      <c r="Q33833" s="24"/>
      <c r="T33833" s="24"/>
      <c r="W33833" s="24"/>
      <c r="Z33833" s="24"/>
      <c r="AC33833" s="24"/>
      <c r="AI33833" s="24"/>
      <c r="AL33833" s="24"/>
      <c r="AO33833" s="24"/>
      <c r="AR33833" s="24"/>
      <c r="AU33833" s="24"/>
    </row>
    <row r="33834">
      <c r="J33834" s="18"/>
      <c r="N33834" s="24"/>
      <c r="Q33834" s="24"/>
      <c r="T33834" s="24"/>
      <c r="W33834" s="24"/>
      <c r="Z33834" s="24"/>
      <c r="AC33834" s="24"/>
      <c r="AI33834" s="24"/>
      <c r="AL33834" s="24"/>
      <c r="AO33834" s="24"/>
      <c r="AR33834" s="24"/>
      <c r="AU33834" s="24"/>
    </row>
    <row r="33835">
      <c r="J33835" s="18"/>
      <c r="N33835" s="24"/>
      <c r="Q33835" s="24"/>
      <c r="T33835" s="24"/>
      <c r="W33835" s="24"/>
      <c r="Z33835" s="24"/>
      <c r="AC33835" s="24"/>
      <c r="AI33835" s="24"/>
      <c r="AL33835" s="24"/>
      <c r="AO33835" s="24"/>
      <c r="AR33835" s="24"/>
      <c r="AU33835" s="24"/>
    </row>
    <row r="33836">
      <c r="J33836" s="18"/>
      <c r="N33836" s="24"/>
      <c r="Q33836" s="24"/>
      <c r="T33836" s="24"/>
      <c r="W33836" s="24"/>
      <c r="Z33836" s="24"/>
      <c r="AC33836" s="24"/>
      <c r="AI33836" s="24"/>
      <c r="AL33836" s="24"/>
      <c r="AO33836" s="24"/>
      <c r="AR33836" s="24"/>
      <c r="AU33836" s="24"/>
    </row>
    <row r="33837">
      <c r="J33837" s="18"/>
      <c r="N33837" s="24"/>
      <c r="Q33837" s="24"/>
      <c r="T33837" s="24"/>
      <c r="W33837" s="24"/>
      <c r="Z33837" s="24"/>
      <c r="AC33837" s="24"/>
      <c r="AI33837" s="24"/>
      <c r="AL33837" s="24"/>
      <c r="AO33837" s="24"/>
      <c r="AR33837" s="24"/>
      <c r="AU33837" s="24"/>
    </row>
    <row r="33838">
      <c r="J33838" s="18"/>
      <c r="N33838" s="24"/>
      <c r="Q33838" s="24"/>
      <c r="T33838" s="24"/>
      <c r="W33838" s="24"/>
      <c r="Z33838" s="24"/>
      <c r="AC33838" s="24"/>
      <c r="AI33838" s="24"/>
      <c r="AL33838" s="24"/>
      <c r="AO33838" s="24"/>
      <c r="AR33838" s="24"/>
      <c r="AU33838" s="24"/>
    </row>
    <row r="33839">
      <c r="J33839" s="18"/>
      <c r="N33839" s="24"/>
      <c r="Q33839" s="24"/>
      <c r="T33839" s="24"/>
      <c r="W33839" s="24"/>
      <c r="Z33839" s="24"/>
      <c r="AC33839" s="24"/>
      <c r="AI33839" s="24"/>
      <c r="AL33839" s="24"/>
      <c r="AO33839" s="24"/>
      <c r="AR33839" s="24"/>
      <c r="AU33839" s="24"/>
    </row>
    <row r="33840">
      <c r="J33840" s="18"/>
      <c r="N33840" s="24"/>
      <c r="Q33840" s="24"/>
      <c r="T33840" s="24"/>
      <c r="W33840" s="24"/>
      <c r="Z33840" s="24"/>
      <c r="AC33840" s="24"/>
      <c r="AI33840" s="24"/>
      <c r="AL33840" s="24"/>
      <c r="AO33840" s="24"/>
      <c r="AR33840" s="24"/>
      <c r="AU33840" s="24"/>
    </row>
    <row r="33841">
      <c r="J33841" s="18"/>
      <c r="N33841" s="24"/>
      <c r="Q33841" s="24"/>
      <c r="T33841" s="24"/>
      <c r="W33841" s="24"/>
      <c r="Z33841" s="24"/>
      <c r="AC33841" s="24"/>
      <c r="AI33841" s="24"/>
      <c r="AL33841" s="24"/>
      <c r="AO33841" s="24"/>
      <c r="AR33841" s="24"/>
      <c r="AU33841" s="24"/>
    </row>
    <row r="33842">
      <c r="J33842" s="18"/>
      <c r="N33842" s="24"/>
      <c r="Q33842" s="24"/>
      <c r="T33842" s="24"/>
      <c r="W33842" s="24"/>
      <c r="Z33842" s="24"/>
      <c r="AC33842" s="24"/>
      <c r="AI33842" s="24"/>
      <c r="AL33842" s="24"/>
      <c r="AO33842" s="24"/>
      <c r="AR33842" s="24"/>
      <c r="AU33842" s="24"/>
    </row>
    <row r="33843">
      <c r="J33843" s="18"/>
      <c r="N33843" s="24"/>
      <c r="Q33843" s="24"/>
      <c r="T33843" s="24"/>
      <c r="W33843" s="24"/>
      <c r="Z33843" s="24"/>
      <c r="AC33843" s="24"/>
      <c r="AI33843" s="24"/>
      <c r="AL33843" s="24"/>
      <c r="AO33843" s="24"/>
      <c r="AR33843" s="24"/>
      <c r="AU33843" s="24"/>
    </row>
    <row r="33844">
      <c r="J33844" s="18"/>
      <c r="N33844" s="24"/>
      <c r="Q33844" s="24"/>
      <c r="T33844" s="24"/>
      <c r="W33844" s="24"/>
      <c r="Z33844" s="24"/>
      <c r="AC33844" s="24"/>
      <c r="AI33844" s="24"/>
      <c r="AL33844" s="24"/>
      <c r="AO33844" s="24"/>
      <c r="AR33844" s="24"/>
      <c r="AU33844" s="24"/>
    </row>
    <row r="33845">
      <c r="J33845" s="18"/>
      <c r="N33845" s="24"/>
      <c r="Q33845" s="24"/>
      <c r="T33845" s="24"/>
      <c r="W33845" s="24"/>
      <c r="Z33845" s="24"/>
      <c r="AC33845" s="24"/>
      <c r="AI33845" s="24"/>
      <c r="AL33845" s="24"/>
      <c r="AO33845" s="24"/>
      <c r="AR33845" s="24"/>
      <c r="AU33845" s="24"/>
    </row>
    <row r="33846">
      <c r="J33846" s="18"/>
      <c r="N33846" s="24"/>
      <c r="Q33846" s="24"/>
      <c r="T33846" s="24"/>
      <c r="W33846" s="24"/>
      <c r="Z33846" s="24"/>
      <c r="AC33846" s="24"/>
      <c r="AI33846" s="24"/>
      <c r="AL33846" s="24"/>
      <c r="AO33846" s="24"/>
      <c r="AR33846" s="24"/>
      <c r="AU33846" s="24"/>
    </row>
    <row r="33847">
      <c r="J33847" s="18"/>
      <c r="N33847" s="24"/>
      <c r="Q33847" s="24"/>
      <c r="T33847" s="24"/>
      <c r="W33847" s="24"/>
      <c r="Z33847" s="24"/>
      <c r="AC33847" s="24"/>
      <c r="AI33847" s="24"/>
      <c r="AL33847" s="24"/>
      <c r="AO33847" s="24"/>
      <c r="AR33847" s="24"/>
      <c r="AU33847" s="24"/>
    </row>
    <row r="33848">
      <c r="J33848" s="18"/>
      <c r="N33848" s="24"/>
      <c r="Q33848" s="24"/>
      <c r="T33848" s="24"/>
      <c r="W33848" s="24"/>
      <c r="Z33848" s="24"/>
      <c r="AC33848" s="24"/>
      <c r="AI33848" s="24"/>
      <c r="AL33848" s="24"/>
      <c r="AO33848" s="24"/>
      <c r="AR33848" s="24"/>
      <c r="AU33848" s="24"/>
    </row>
    <row r="33849">
      <c r="J33849" s="18"/>
      <c r="N33849" s="24"/>
      <c r="Q33849" s="24"/>
      <c r="T33849" s="24"/>
      <c r="W33849" s="24"/>
      <c r="Z33849" s="24"/>
      <c r="AC33849" s="24"/>
      <c r="AI33849" s="24"/>
      <c r="AL33849" s="24"/>
      <c r="AO33849" s="24"/>
      <c r="AR33849" s="24"/>
      <c r="AU33849" s="24"/>
    </row>
    <row r="33850">
      <c r="J33850" s="18"/>
      <c r="N33850" s="24"/>
      <c r="Q33850" s="24"/>
      <c r="T33850" s="24"/>
      <c r="W33850" s="24"/>
      <c r="Z33850" s="24"/>
      <c r="AC33850" s="24"/>
      <c r="AI33850" s="24"/>
      <c r="AL33850" s="24"/>
      <c r="AO33850" s="24"/>
      <c r="AR33850" s="24"/>
      <c r="AU33850" s="24"/>
    </row>
    <row r="33851">
      <c r="J33851" s="18"/>
      <c r="N33851" s="24"/>
      <c r="Q33851" s="24"/>
      <c r="T33851" s="24"/>
      <c r="W33851" s="24"/>
      <c r="Z33851" s="24"/>
      <c r="AC33851" s="24"/>
      <c r="AI33851" s="24"/>
      <c r="AL33851" s="24"/>
      <c r="AO33851" s="24"/>
      <c r="AR33851" s="24"/>
      <c r="AU33851" s="24"/>
    </row>
    <row r="33852">
      <c r="J33852" s="18"/>
      <c r="N33852" s="24"/>
      <c r="Q33852" s="24"/>
      <c r="T33852" s="24"/>
      <c r="W33852" s="24"/>
      <c r="Z33852" s="24"/>
      <c r="AC33852" s="24"/>
      <c r="AI33852" s="24"/>
      <c r="AL33852" s="24"/>
      <c r="AO33852" s="24"/>
      <c r="AR33852" s="24"/>
      <c r="AU33852" s="24"/>
    </row>
    <row r="33853">
      <c r="J33853" s="18"/>
      <c r="N33853" s="24"/>
      <c r="Q33853" s="24"/>
      <c r="T33853" s="24"/>
      <c r="W33853" s="24"/>
      <c r="Z33853" s="24"/>
      <c r="AC33853" s="24"/>
      <c r="AI33853" s="24"/>
      <c r="AL33853" s="24"/>
      <c r="AO33853" s="24"/>
      <c r="AR33853" s="24"/>
      <c r="AU33853" s="24"/>
    </row>
    <row r="33854">
      <c r="J33854" s="18"/>
      <c r="N33854" s="24"/>
      <c r="Q33854" s="24"/>
      <c r="T33854" s="24"/>
      <c r="W33854" s="24"/>
      <c r="Z33854" s="24"/>
      <c r="AC33854" s="24"/>
      <c r="AI33854" s="24"/>
      <c r="AL33854" s="24"/>
      <c r="AO33854" s="24"/>
      <c r="AR33854" s="24"/>
      <c r="AU33854" s="24"/>
    </row>
    <row r="33855">
      <c r="J33855" s="18"/>
      <c r="N33855" s="24"/>
      <c r="Q33855" s="24"/>
      <c r="T33855" s="24"/>
      <c r="W33855" s="24"/>
      <c r="Z33855" s="24"/>
      <c r="AC33855" s="24"/>
      <c r="AI33855" s="24"/>
      <c r="AL33855" s="24"/>
      <c r="AO33855" s="24"/>
      <c r="AR33855" s="24"/>
      <c r="AU33855" s="24"/>
    </row>
    <row r="33856">
      <c r="J33856" s="18"/>
      <c r="N33856" s="24"/>
      <c r="Q33856" s="24"/>
      <c r="T33856" s="24"/>
      <c r="W33856" s="24"/>
      <c r="Z33856" s="24"/>
      <c r="AC33856" s="24"/>
      <c r="AI33856" s="24"/>
      <c r="AL33856" s="24"/>
      <c r="AO33856" s="24"/>
      <c r="AR33856" s="24"/>
      <c r="AU33856" s="24"/>
    </row>
    <row r="33857">
      <c r="J33857" s="18"/>
      <c r="N33857" s="24"/>
      <c r="Q33857" s="24"/>
      <c r="T33857" s="24"/>
      <c r="W33857" s="24"/>
      <c r="Z33857" s="24"/>
      <c r="AC33857" s="24"/>
      <c r="AI33857" s="24"/>
      <c r="AL33857" s="24"/>
      <c r="AO33857" s="24"/>
      <c r="AR33857" s="24"/>
      <c r="AU33857" s="24"/>
    </row>
    <row r="33858">
      <c r="J33858" s="18"/>
      <c r="N33858" s="24"/>
      <c r="Q33858" s="24"/>
      <c r="T33858" s="24"/>
      <c r="W33858" s="24"/>
      <c r="Z33858" s="24"/>
      <c r="AC33858" s="24"/>
      <c r="AI33858" s="24"/>
      <c r="AL33858" s="24"/>
      <c r="AO33858" s="24"/>
      <c r="AR33858" s="24"/>
      <c r="AU33858" s="24"/>
    </row>
    <row r="33859">
      <c r="J33859" s="18"/>
      <c r="N33859" s="24"/>
      <c r="Q33859" s="24"/>
      <c r="T33859" s="24"/>
      <c r="W33859" s="24"/>
      <c r="Z33859" s="24"/>
      <c r="AC33859" s="24"/>
      <c r="AI33859" s="24"/>
      <c r="AL33859" s="24"/>
      <c r="AO33859" s="24"/>
      <c r="AR33859" s="24"/>
      <c r="AU33859" s="24"/>
    </row>
    <row r="33860">
      <c r="J33860" s="18"/>
      <c r="N33860" s="24"/>
      <c r="Q33860" s="24"/>
      <c r="T33860" s="24"/>
      <c r="W33860" s="24"/>
      <c r="Z33860" s="24"/>
      <c r="AC33860" s="24"/>
      <c r="AI33860" s="24"/>
      <c r="AL33860" s="24"/>
      <c r="AO33860" s="24"/>
      <c r="AR33860" s="24"/>
      <c r="AU33860" s="24"/>
    </row>
    <row r="33861">
      <c r="J33861" s="18"/>
      <c r="N33861" s="24"/>
      <c r="Q33861" s="24"/>
      <c r="T33861" s="24"/>
      <c r="W33861" s="24"/>
      <c r="Z33861" s="24"/>
      <c r="AC33861" s="24"/>
      <c r="AI33861" s="24"/>
      <c r="AL33861" s="24"/>
      <c r="AO33861" s="24"/>
      <c r="AR33861" s="24"/>
      <c r="AU33861" s="24"/>
    </row>
    <row r="33862">
      <c r="J33862" s="18"/>
      <c r="N33862" s="24"/>
      <c r="Q33862" s="24"/>
      <c r="T33862" s="24"/>
      <c r="W33862" s="24"/>
      <c r="Z33862" s="24"/>
      <c r="AC33862" s="24"/>
      <c r="AI33862" s="24"/>
      <c r="AL33862" s="24"/>
      <c r="AO33862" s="24"/>
      <c r="AR33862" s="24"/>
      <c r="AU33862" s="24"/>
    </row>
    <row r="33863">
      <c r="J33863" s="18"/>
      <c r="N33863" s="24"/>
      <c r="Q33863" s="24"/>
      <c r="T33863" s="24"/>
      <c r="W33863" s="24"/>
      <c r="Z33863" s="24"/>
      <c r="AC33863" s="24"/>
      <c r="AI33863" s="24"/>
      <c r="AL33863" s="24"/>
      <c r="AO33863" s="24"/>
      <c r="AR33863" s="24"/>
      <c r="AU33863" s="24"/>
    </row>
    <row r="33864">
      <c r="J33864" s="18"/>
      <c r="N33864" s="24"/>
      <c r="Q33864" s="24"/>
      <c r="T33864" s="24"/>
      <c r="W33864" s="24"/>
      <c r="Z33864" s="24"/>
      <c r="AC33864" s="24"/>
      <c r="AI33864" s="24"/>
      <c r="AL33864" s="24"/>
      <c r="AO33864" s="24"/>
      <c r="AR33864" s="24"/>
      <c r="AU33864" s="24"/>
    </row>
    <row r="33865">
      <c r="J33865" s="18"/>
      <c r="N33865" s="24"/>
      <c r="Q33865" s="24"/>
      <c r="T33865" s="24"/>
      <c r="W33865" s="24"/>
      <c r="Z33865" s="24"/>
      <c r="AC33865" s="24"/>
      <c r="AI33865" s="24"/>
      <c r="AL33865" s="24"/>
      <c r="AO33865" s="24"/>
      <c r="AR33865" s="24"/>
      <c r="AU33865" s="24"/>
    </row>
    <row r="33866">
      <c r="J33866" s="18"/>
      <c r="N33866" s="24"/>
      <c r="Q33866" s="24"/>
      <c r="T33866" s="24"/>
      <c r="W33866" s="24"/>
      <c r="Z33866" s="24"/>
      <c r="AC33866" s="24"/>
      <c r="AI33866" s="24"/>
      <c r="AL33866" s="24"/>
      <c r="AO33866" s="24"/>
      <c r="AR33866" s="24"/>
      <c r="AU33866" s="24"/>
    </row>
    <row r="33867">
      <c r="J33867" s="18"/>
      <c r="N33867" s="24"/>
      <c r="Q33867" s="24"/>
      <c r="T33867" s="24"/>
      <c r="W33867" s="24"/>
      <c r="Z33867" s="24"/>
      <c r="AC33867" s="24"/>
      <c r="AI33867" s="24"/>
      <c r="AL33867" s="24"/>
      <c r="AO33867" s="24"/>
      <c r="AR33867" s="24"/>
      <c r="AU33867" s="24"/>
    </row>
    <row r="33868">
      <c r="J33868" s="18"/>
      <c r="N33868" s="24"/>
      <c r="Q33868" s="24"/>
      <c r="T33868" s="24"/>
      <c r="W33868" s="24"/>
      <c r="Z33868" s="24"/>
      <c r="AC33868" s="24"/>
      <c r="AI33868" s="24"/>
      <c r="AL33868" s="24"/>
      <c r="AO33868" s="24"/>
      <c r="AR33868" s="24"/>
      <c r="AU33868" s="24"/>
    </row>
    <row r="33869">
      <c r="J33869" s="18"/>
      <c r="N33869" s="24"/>
      <c r="Q33869" s="24"/>
      <c r="T33869" s="24"/>
      <c r="W33869" s="24"/>
      <c r="Z33869" s="24"/>
      <c r="AC33869" s="24"/>
      <c r="AI33869" s="24"/>
      <c r="AL33869" s="24"/>
      <c r="AO33869" s="24"/>
      <c r="AR33869" s="24"/>
      <c r="AU33869" s="24"/>
    </row>
    <row r="33870">
      <c r="J33870" s="18"/>
      <c r="N33870" s="24"/>
      <c r="Q33870" s="24"/>
      <c r="T33870" s="24"/>
      <c r="W33870" s="24"/>
      <c r="Z33870" s="24"/>
      <c r="AC33870" s="24"/>
      <c r="AI33870" s="24"/>
      <c r="AL33870" s="24"/>
      <c r="AO33870" s="24"/>
      <c r="AR33870" s="24"/>
      <c r="AU33870" s="24"/>
    </row>
    <row r="33871">
      <c r="J33871" s="18"/>
      <c r="N33871" s="24"/>
      <c r="Q33871" s="24"/>
      <c r="T33871" s="24"/>
      <c r="W33871" s="24"/>
      <c r="Z33871" s="24"/>
      <c r="AC33871" s="24"/>
      <c r="AI33871" s="24"/>
      <c r="AL33871" s="24"/>
      <c r="AO33871" s="24"/>
      <c r="AR33871" s="24"/>
      <c r="AU33871" s="24"/>
    </row>
    <row r="33872">
      <c r="J33872" s="18"/>
      <c r="N33872" s="24"/>
      <c r="Q33872" s="24"/>
      <c r="T33872" s="24"/>
      <c r="W33872" s="24"/>
      <c r="Z33872" s="24"/>
      <c r="AC33872" s="24"/>
      <c r="AI33872" s="24"/>
      <c r="AL33872" s="24"/>
      <c r="AO33872" s="24"/>
      <c r="AR33872" s="24"/>
      <c r="AU33872" s="24"/>
    </row>
    <row r="33873">
      <c r="J33873" s="18"/>
      <c r="N33873" s="24"/>
      <c r="Q33873" s="24"/>
      <c r="T33873" s="24"/>
      <c r="W33873" s="24"/>
      <c r="Z33873" s="24"/>
      <c r="AC33873" s="24"/>
      <c r="AI33873" s="24"/>
      <c r="AL33873" s="24"/>
      <c r="AO33873" s="24"/>
      <c r="AR33873" s="24"/>
      <c r="AU33873" s="24"/>
    </row>
    <row r="33874">
      <c r="J33874" s="18"/>
      <c r="N33874" s="24"/>
      <c r="Q33874" s="24"/>
      <c r="T33874" s="24"/>
      <c r="W33874" s="24"/>
      <c r="Z33874" s="24"/>
      <c r="AC33874" s="24"/>
      <c r="AI33874" s="24"/>
      <c r="AL33874" s="24"/>
      <c r="AO33874" s="24"/>
      <c r="AR33874" s="24"/>
      <c r="AU33874" s="24"/>
    </row>
    <row r="33875">
      <c r="J33875" s="18"/>
      <c r="N33875" s="24"/>
      <c r="Q33875" s="24"/>
      <c r="T33875" s="24"/>
      <c r="W33875" s="24"/>
      <c r="Z33875" s="24"/>
      <c r="AC33875" s="24"/>
      <c r="AI33875" s="24"/>
      <c r="AL33875" s="24"/>
      <c r="AO33875" s="24"/>
      <c r="AR33875" s="24"/>
      <c r="AU33875" s="24"/>
    </row>
    <row r="33876">
      <c r="J33876" s="18"/>
      <c r="N33876" s="24"/>
      <c r="Q33876" s="24"/>
      <c r="T33876" s="24"/>
      <c r="W33876" s="24"/>
      <c r="Z33876" s="24"/>
      <c r="AC33876" s="24"/>
      <c r="AI33876" s="24"/>
      <c r="AL33876" s="24"/>
      <c r="AO33876" s="24"/>
      <c r="AR33876" s="24"/>
      <c r="AU33876" s="24"/>
    </row>
    <row r="33877">
      <c r="J33877" s="18"/>
      <c r="N33877" s="24"/>
      <c r="Q33877" s="24"/>
      <c r="T33877" s="24"/>
      <c r="W33877" s="24"/>
      <c r="Z33877" s="24"/>
      <c r="AC33877" s="24"/>
      <c r="AI33877" s="24"/>
      <c r="AL33877" s="24"/>
      <c r="AO33877" s="24"/>
      <c r="AR33877" s="24"/>
      <c r="AU33877" s="24"/>
    </row>
    <row r="33878">
      <c r="J33878" s="18"/>
      <c r="N33878" s="24"/>
      <c r="Q33878" s="24"/>
      <c r="T33878" s="24"/>
      <c r="W33878" s="24"/>
      <c r="Z33878" s="24"/>
      <c r="AC33878" s="24"/>
      <c r="AI33878" s="24"/>
      <c r="AL33878" s="24"/>
      <c r="AO33878" s="24"/>
      <c r="AR33878" s="24"/>
      <c r="AU33878" s="24"/>
    </row>
    <row r="33879">
      <c r="J33879" s="18"/>
      <c r="N33879" s="24"/>
      <c r="Q33879" s="24"/>
      <c r="T33879" s="24"/>
      <c r="W33879" s="24"/>
      <c r="Z33879" s="24"/>
      <c r="AC33879" s="24"/>
      <c r="AI33879" s="24"/>
      <c r="AL33879" s="24"/>
      <c r="AO33879" s="24"/>
      <c r="AR33879" s="24"/>
      <c r="AU33879" s="24"/>
    </row>
    <row r="33880">
      <c r="J33880" s="18"/>
      <c r="N33880" s="24"/>
      <c r="Q33880" s="24"/>
      <c r="T33880" s="24"/>
      <c r="W33880" s="24"/>
      <c r="Z33880" s="24"/>
      <c r="AC33880" s="24"/>
      <c r="AI33880" s="24"/>
      <c r="AL33880" s="24"/>
      <c r="AO33880" s="24"/>
      <c r="AR33880" s="24"/>
      <c r="AU33880" s="24"/>
    </row>
    <row r="33881">
      <c r="J33881" s="18"/>
      <c r="N33881" s="24"/>
      <c r="Q33881" s="24"/>
      <c r="T33881" s="24"/>
      <c r="W33881" s="24"/>
      <c r="Z33881" s="24"/>
      <c r="AC33881" s="24"/>
      <c r="AI33881" s="24"/>
      <c r="AL33881" s="24"/>
      <c r="AO33881" s="24"/>
      <c r="AR33881" s="24"/>
      <c r="AU33881" s="24"/>
    </row>
    <row r="33882">
      <c r="J33882" s="18"/>
      <c r="N33882" s="24"/>
      <c r="Q33882" s="24"/>
      <c r="T33882" s="24"/>
      <c r="W33882" s="24"/>
      <c r="Z33882" s="24"/>
      <c r="AC33882" s="24"/>
      <c r="AI33882" s="24"/>
      <c r="AL33882" s="24"/>
      <c r="AO33882" s="24"/>
      <c r="AR33882" s="24"/>
      <c r="AU33882" s="24"/>
    </row>
    <row r="33883">
      <c r="J33883" s="18"/>
      <c r="N33883" s="24"/>
      <c r="Q33883" s="24"/>
      <c r="T33883" s="24"/>
      <c r="W33883" s="24"/>
      <c r="Z33883" s="24"/>
      <c r="AC33883" s="24"/>
      <c r="AI33883" s="24"/>
      <c r="AL33883" s="24"/>
      <c r="AO33883" s="24"/>
      <c r="AR33883" s="24"/>
      <c r="AU33883" s="24"/>
    </row>
    <row r="33884">
      <c r="J33884" s="18"/>
      <c r="N33884" s="24"/>
      <c r="Q33884" s="24"/>
      <c r="T33884" s="24"/>
      <c r="W33884" s="24"/>
      <c r="Z33884" s="24"/>
      <c r="AC33884" s="24"/>
      <c r="AI33884" s="24"/>
      <c r="AL33884" s="24"/>
      <c r="AO33884" s="24"/>
      <c r="AR33884" s="24"/>
      <c r="AU33884" s="24"/>
    </row>
    <row r="33885">
      <c r="J33885" s="18"/>
      <c r="N33885" s="24"/>
      <c r="Q33885" s="24"/>
      <c r="T33885" s="24"/>
      <c r="W33885" s="24"/>
      <c r="Z33885" s="24"/>
      <c r="AC33885" s="24"/>
      <c r="AI33885" s="24"/>
      <c r="AL33885" s="24"/>
      <c r="AO33885" s="24"/>
      <c r="AR33885" s="24"/>
      <c r="AU33885" s="24"/>
    </row>
    <row r="33886">
      <c r="J33886" s="18"/>
      <c r="N33886" s="24"/>
      <c r="Q33886" s="24"/>
      <c r="T33886" s="24"/>
      <c r="W33886" s="24"/>
      <c r="Z33886" s="24"/>
      <c r="AC33886" s="24"/>
      <c r="AI33886" s="24"/>
      <c r="AL33886" s="24"/>
      <c r="AO33886" s="24"/>
      <c r="AR33886" s="24"/>
      <c r="AU33886" s="24"/>
    </row>
    <row r="33887">
      <c r="J33887" s="18"/>
      <c r="N33887" s="24"/>
      <c r="Q33887" s="24"/>
      <c r="T33887" s="24"/>
      <c r="W33887" s="24"/>
      <c r="Z33887" s="24"/>
      <c r="AC33887" s="24"/>
      <c r="AI33887" s="24"/>
      <c r="AL33887" s="24"/>
      <c r="AO33887" s="24"/>
      <c r="AR33887" s="24"/>
      <c r="AU33887" s="24"/>
    </row>
    <row r="33888">
      <c r="J33888" s="18"/>
      <c r="N33888" s="24"/>
      <c r="Q33888" s="24"/>
      <c r="T33888" s="24"/>
      <c r="W33888" s="24"/>
      <c r="Z33888" s="24"/>
      <c r="AC33888" s="24"/>
      <c r="AI33888" s="24"/>
      <c r="AL33888" s="24"/>
      <c r="AO33888" s="24"/>
      <c r="AR33888" s="24"/>
      <c r="AU33888" s="24"/>
    </row>
    <row r="33889">
      <c r="J33889" s="18"/>
      <c r="N33889" s="24"/>
      <c r="Q33889" s="24"/>
      <c r="T33889" s="24"/>
      <c r="W33889" s="24"/>
      <c r="Z33889" s="24"/>
      <c r="AC33889" s="24"/>
      <c r="AI33889" s="24"/>
      <c r="AL33889" s="24"/>
      <c r="AO33889" s="24"/>
      <c r="AR33889" s="24"/>
      <c r="AU33889" s="24"/>
    </row>
    <row r="33890">
      <c r="J33890" s="18"/>
      <c r="N33890" s="24"/>
      <c r="Q33890" s="24"/>
      <c r="T33890" s="24"/>
      <c r="W33890" s="24"/>
      <c r="Z33890" s="24"/>
      <c r="AC33890" s="24"/>
      <c r="AI33890" s="24"/>
      <c r="AL33890" s="24"/>
      <c r="AO33890" s="24"/>
      <c r="AR33890" s="24"/>
      <c r="AU33890" s="24"/>
    </row>
    <row r="33891">
      <c r="J33891" s="18"/>
      <c r="N33891" s="24"/>
      <c r="Q33891" s="24"/>
      <c r="T33891" s="24"/>
      <c r="W33891" s="24"/>
      <c r="Z33891" s="24"/>
      <c r="AC33891" s="24"/>
      <c r="AI33891" s="24"/>
      <c r="AL33891" s="24"/>
      <c r="AO33891" s="24"/>
      <c r="AR33891" s="24"/>
      <c r="AU33891" s="24"/>
    </row>
    <row r="33892">
      <c r="J33892" s="18"/>
      <c r="N33892" s="24"/>
      <c r="Q33892" s="24"/>
      <c r="T33892" s="24"/>
      <c r="W33892" s="24"/>
      <c r="Z33892" s="24"/>
      <c r="AC33892" s="24"/>
      <c r="AI33892" s="24"/>
      <c r="AL33892" s="24"/>
      <c r="AO33892" s="24"/>
      <c r="AR33892" s="24"/>
      <c r="AU33892" s="24"/>
    </row>
    <row r="33893">
      <c r="J33893" s="18"/>
      <c r="N33893" s="24"/>
      <c r="Q33893" s="24"/>
      <c r="T33893" s="24"/>
      <c r="W33893" s="24"/>
      <c r="Z33893" s="24"/>
      <c r="AC33893" s="24"/>
      <c r="AI33893" s="24"/>
      <c r="AL33893" s="24"/>
      <c r="AO33893" s="24"/>
      <c r="AR33893" s="24"/>
      <c r="AU33893" s="24"/>
    </row>
    <row r="33894">
      <c r="J33894" s="18"/>
      <c r="N33894" s="24"/>
      <c r="Q33894" s="24"/>
      <c r="T33894" s="24"/>
      <c r="W33894" s="24"/>
      <c r="Z33894" s="24"/>
      <c r="AC33894" s="24"/>
      <c r="AI33894" s="24"/>
      <c r="AL33894" s="24"/>
      <c r="AO33894" s="24"/>
      <c r="AR33894" s="24"/>
      <c r="AU33894" s="24"/>
    </row>
    <row r="33895">
      <c r="J33895" s="18"/>
      <c r="N33895" s="24"/>
      <c r="Q33895" s="24"/>
      <c r="T33895" s="24"/>
      <c r="W33895" s="24"/>
      <c r="Z33895" s="24"/>
      <c r="AC33895" s="24"/>
      <c r="AI33895" s="24"/>
      <c r="AL33895" s="24"/>
      <c r="AO33895" s="24"/>
      <c r="AR33895" s="24"/>
      <c r="AU33895" s="24"/>
    </row>
    <row r="33896">
      <c r="J33896" s="18"/>
      <c r="N33896" s="24"/>
      <c r="Q33896" s="24"/>
      <c r="T33896" s="24"/>
      <c r="W33896" s="24"/>
      <c r="Z33896" s="24"/>
      <c r="AC33896" s="24"/>
      <c r="AI33896" s="24"/>
      <c r="AL33896" s="24"/>
      <c r="AO33896" s="24"/>
      <c r="AR33896" s="24"/>
      <c r="AU33896" s="24"/>
    </row>
    <row r="33897">
      <c r="J33897" s="18"/>
      <c r="N33897" s="24"/>
      <c r="Q33897" s="24"/>
      <c r="T33897" s="24"/>
      <c r="W33897" s="24"/>
      <c r="Z33897" s="24"/>
      <c r="AC33897" s="24"/>
      <c r="AI33897" s="24"/>
      <c r="AL33897" s="24"/>
      <c r="AO33897" s="24"/>
      <c r="AR33897" s="24"/>
      <c r="AU33897" s="24"/>
    </row>
    <row r="33898">
      <c r="J33898" s="18"/>
      <c r="N33898" s="24"/>
      <c r="Q33898" s="24"/>
      <c r="T33898" s="24"/>
      <c r="W33898" s="24"/>
      <c r="Z33898" s="24"/>
      <c r="AC33898" s="24"/>
      <c r="AI33898" s="24"/>
      <c r="AL33898" s="24"/>
      <c r="AO33898" s="24"/>
      <c r="AR33898" s="24"/>
      <c r="AU33898" s="24"/>
    </row>
    <row r="33899">
      <c r="J33899" s="18"/>
      <c r="N33899" s="24"/>
      <c r="Q33899" s="24"/>
      <c r="T33899" s="24"/>
      <c r="W33899" s="24"/>
      <c r="Z33899" s="24"/>
      <c r="AC33899" s="24"/>
      <c r="AI33899" s="24"/>
      <c r="AL33899" s="24"/>
      <c r="AO33899" s="24"/>
      <c r="AR33899" s="24"/>
      <c r="AU33899" s="24"/>
    </row>
    <row r="33900">
      <c r="J33900" s="18"/>
      <c r="N33900" s="24"/>
      <c r="Q33900" s="24"/>
      <c r="T33900" s="24"/>
      <c r="W33900" s="24"/>
      <c r="Z33900" s="24"/>
      <c r="AC33900" s="24"/>
      <c r="AI33900" s="24"/>
      <c r="AL33900" s="24"/>
      <c r="AO33900" s="24"/>
      <c r="AR33900" s="24"/>
      <c r="AU33900" s="24"/>
    </row>
    <row r="33901">
      <c r="J33901" s="18"/>
      <c r="N33901" s="24"/>
      <c r="Q33901" s="24"/>
      <c r="T33901" s="24"/>
      <c r="W33901" s="24"/>
      <c r="Z33901" s="24"/>
      <c r="AC33901" s="24"/>
      <c r="AI33901" s="24"/>
      <c r="AL33901" s="24"/>
      <c r="AO33901" s="24"/>
      <c r="AR33901" s="24"/>
      <c r="AU33901" s="24"/>
    </row>
    <row r="33902">
      <c r="J33902" s="18"/>
      <c r="N33902" s="24"/>
      <c r="Q33902" s="24"/>
      <c r="T33902" s="24"/>
      <c r="W33902" s="24"/>
      <c r="Z33902" s="24"/>
      <c r="AC33902" s="24"/>
      <c r="AI33902" s="24"/>
      <c r="AL33902" s="24"/>
      <c r="AO33902" s="24"/>
      <c r="AR33902" s="24"/>
      <c r="AU33902" s="24"/>
    </row>
    <row r="33903">
      <c r="J33903" s="18"/>
      <c r="N33903" s="24"/>
      <c r="Q33903" s="24"/>
      <c r="T33903" s="24"/>
      <c r="W33903" s="24"/>
      <c r="Z33903" s="24"/>
      <c r="AC33903" s="24"/>
      <c r="AI33903" s="24"/>
      <c r="AL33903" s="24"/>
      <c r="AO33903" s="24"/>
      <c r="AR33903" s="24"/>
      <c r="AU33903" s="24"/>
    </row>
    <row r="33904">
      <c r="J33904" s="18"/>
      <c r="N33904" s="24"/>
      <c r="Q33904" s="24"/>
      <c r="T33904" s="24"/>
      <c r="W33904" s="24"/>
      <c r="Z33904" s="24"/>
      <c r="AC33904" s="24"/>
      <c r="AI33904" s="24"/>
      <c r="AL33904" s="24"/>
      <c r="AO33904" s="24"/>
      <c r="AR33904" s="24"/>
      <c r="AU33904" s="24"/>
    </row>
    <row r="33905">
      <c r="J33905" s="18"/>
      <c r="N33905" s="24"/>
      <c r="Q33905" s="24"/>
      <c r="T33905" s="24"/>
      <c r="W33905" s="24"/>
      <c r="Z33905" s="24"/>
      <c r="AC33905" s="24"/>
      <c r="AI33905" s="24"/>
      <c r="AL33905" s="24"/>
      <c r="AO33905" s="24"/>
      <c r="AR33905" s="24"/>
      <c r="AU33905" s="24"/>
    </row>
    <row r="33906">
      <c r="J33906" s="18"/>
      <c r="N33906" s="24"/>
      <c r="Q33906" s="24"/>
      <c r="T33906" s="24"/>
      <c r="W33906" s="24"/>
      <c r="Z33906" s="24"/>
      <c r="AC33906" s="24"/>
      <c r="AI33906" s="24"/>
      <c r="AL33906" s="24"/>
      <c r="AO33906" s="24"/>
      <c r="AR33906" s="24"/>
      <c r="AU33906" s="24"/>
    </row>
    <row r="33907">
      <c r="J33907" s="18"/>
      <c r="N33907" s="24"/>
      <c r="Q33907" s="24"/>
      <c r="T33907" s="24"/>
      <c r="W33907" s="24"/>
      <c r="Z33907" s="24"/>
      <c r="AC33907" s="24"/>
      <c r="AI33907" s="24"/>
      <c r="AL33907" s="24"/>
      <c r="AO33907" s="24"/>
      <c r="AR33907" s="24"/>
      <c r="AU33907" s="24"/>
    </row>
    <row r="33908">
      <c r="J33908" s="18"/>
      <c r="N33908" s="24"/>
      <c r="Q33908" s="24"/>
      <c r="T33908" s="24"/>
      <c r="W33908" s="24"/>
      <c r="Z33908" s="24"/>
      <c r="AC33908" s="24"/>
      <c r="AI33908" s="24"/>
      <c r="AL33908" s="24"/>
      <c r="AO33908" s="24"/>
      <c r="AR33908" s="24"/>
      <c r="AU33908" s="24"/>
    </row>
    <row r="33909">
      <c r="J33909" s="18"/>
      <c r="N33909" s="24"/>
      <c r="Q33909" s="24"/>
      <c r="T33909" s="24"/>
      <c r="W33909" s="24"/>
      <c r="Z33909" s="24"/>
      <c r="AC33909" s="24"/>
      <c r="AI33909" s="24"/>
      <c r="AL33909" s="24"/>
      <c r="AO33909" s="24"/>
      <c r="AR33909" s="24"/>
      <c r="AU33909" s="24"/>
    </row>
    <row r="33910">
      <c r="J33910" s="18"/>
      <c r="N33910" s="24"/>
      <c r="Q33910" s="24"/>
      <c r="T33910" s="24"/>
      <c r="W33910" s="24"/>
      <c r="Z33910" s="24"/>
      <c r="AC33910" s="24"/>
      <c r="AI33910" s="24"/>
      <c r="AL33910" s="24"/>
      <c r="AO33910" s="24"/>
      <c r="AR33910" s="24"/>
      <c r="AU33910" s="24"/>
    </row>
    <row r="33911">
      <c r="J33911" s="18"/>
      <c r="N33911" s="24"/>
      <c r="Q33911" s="24"/>
      <c r="T33911" s="24"/>
      <c r="W33911" s="24"/>
      <c r="Z33911" s="24"/>
      <c r="AC33911" s="24"/>
      <c r="AI33911" s="24"/>
      <c r="AL33911" s="24"/>
      <c r="AO33911" s="24"/>
      <c r="AR33911" s="24"/>
      <c r="AU33911" s="24"/>
    </row>
    <row r="33912">
      <c r="J33912" s="18"/>
      <c r="N33912" s="24"/>
      <c r="Q33912" s="24"/>
      <c r="T33912" s="24"/>
      <c r="W33912" s="24"/>
      <c r="Z33912" s="24"/>
      <c r="AC33912" s="24"/>
      <c r="AI33912" s="24"/>
      <c r="AL33912" s="24"/>
      <c r="AO33912" s="24"/>
      <c r="AR33912" s="24"/>
      <c r="AU33912" s="24"/>
    </row>
    <row r="33913">
      <c r="J33913" s="18"/>
      <c r="N33913" s="24"/>
      <c r="Q33913" s="24"/>
      <c r="T33913" s="24"/>
      <c r="W33913" s="24"/>
      <c r="Z33913" s="24"/>
      <c r="AC33913" s="24"/>
      <c r="AI33913" s="24"/>
      <c r="AL33913" s="24"/>
      <c r="AO33913" s="24"/>
      <c r="AR33913" s="24"/>
      <c r="AU33913" s="24"/>
    </row>
    <row r="33914">
      <c r="J33914" s="18"/>
      <c r="N33914" s="24"/>
      <c r="Q33914" s="24"/>
      <c r="T33914" s="24"/>
      <c r="W33914" s="24"/>
      <c r="Z33914" s="24"/>
      <c r="AC33914" s="24"/>
      <c r="AI33914" s="24"/>
      <c r="AL33914" s="24"/>
      <c r="AO33914" s="24"/>
      <c r="AR33914" s="24"/>
      <c r="AU33914" s="24"/>
    </row>
    <row r="33915">
      <c r="J33915" s="18"/>
      <c r="N33915" s="24"/>
      <c r="Q33915" s="24"/>
      <c r="T33915" s="24"/>
      <c r="W33915" s="24"/>
      <c r="Z33915" s="24"/>
      <c r="AC33915" s="24"/>
      <c r="AI33915" s="24"/>
      <c r="AL33915" s="24"/>
      <c r="AO33915" s="24"/>
      <c r="AR33915" s="24"/>
      <c r="AU33915" s="24"/>
    </row>
    <row r="33916">
      <c r="J33916" s="18"/>
      <c r="N33916" s="24"/>
      <c r="Q33916" s="24"/>
      <c r="T33916" s="24"/>
      <c r="W33916" s="24"/>
      <c r="Z33916" s="24"/>
      <c r="AC33916" s="24"/>
      <c r="AI33916" s="24"/>
      <c r="AL33916" s="24"/>
      <c r="AO33916" s="24"/>
      <c r="AR33916" s="24"/>
      <c r="AU33916" s="24"/>
    </row>
    <row r="33917">
      <c r="J33917" s="18"/>
      <c r="N33917" s="24"/>
      <c r="Q33917" s="24"/>
      <c r="T33917" s="24"/>
      <c r="W33917" s="24"/>
      <c r="Z33917" s="24"/>
      <c r="AC33917" s="24"/>
      <c r="AI33917" s="24"/>
      <c r="AL33917" s="24"/>
      <c r="AO33917" s="24"/>
      <c r="AR33917" s="24"/>
      <c r="AU33917" s="24"/>
    </row>
    <row r="33918">
      <c r="J33918" s="18"/>
      <c r="N33918" s="24"/>
      <c r="Q33918" s="24"/>
      <c r="T33918" s="24"/>
      <c r="W33918" s="24"/>
      <c r="Z33918" s="24"/>
      <c r="AC33918" s="24"/>
      <c r="AI33918" s="24"/>
      <c r="AL33918" s="24"/>
      <c r="AO33918" s="24"/>
      <c r="AR33918" s="24"/>
      <c r="AU33918" s="24"/>
    </row>
    <row r="33919">
      <c r="J33919" s="18"/>
      <c r="N33919" s="24"/>
      <c r="Q33919" s="24"/>
      <c r="T33919" s="24"/>
      <c r="W33919" s="24"/>
      <c r="Z33919" s="24"/>
      <c r="AC33919" s="24"/>
      <c r="AI33919" s="24"/>
      <c r="AL33919" s="24"/>
      <c r="AO33919" s="24"/>
      <c r="AR33919" s="24"/>
      <c r="AU33919" s="24"/>
    </row>
    <row r="33920">
      <c r="J33920" s="18"/>
      <c r="N33920" s="24"/>
      <c r="Q33920" s="24"/>
      <c r="T33920" s="24"/>
      <c r="W33920" s="24"/>
      <c r="Z33920" s="24"/>
      <c r="AC33920" s="24"/>
      <c r="AI33920" s="24"/>
      <c r="AL33920" s="24"/>
      <c r="AO33920" s="24"/>
      <c r="AR33920" s="24"/>
      <c r="AU33920" s="24"/>
    </row>
    <row r="33921">
      <c r="J33921" s="18"/>
      <c r="N33921" s="24"/>
      <c r="Q33921" s="24"/>
      <c r="T33921" s="24"/>
      <c r="W33921" s="24"/>
      <c r="Z33921" s="24"/>
      <c r="AC33921" s="24"/>
      <c r="AI33921" s="24"/>
      <c r="AL33921" s="24"/>
      <c r="AO33921" s="24"/>
      <c r="AR33921" s="24"/>
      <c r="AU33921" s="24"/>
    </row>
    <row r="33922">
      <c r="J33922" s="18"/>
      <c r="N33922" s="24"/>
      <c r="Q33922" s="24"/>
      <c r="T33922" s="24"/>
      <c r="W33922" s="24"/>
      <c r="Z33922" s="24"/>
      <c r="AC33922" s="24"/>
      <c r="AI33922" s="24"/>
      <c r="AL33922" s="24"/>
      <c r="AO33922" s="24"/>
      <c r="AR33922" s="24"/>
      <c r="AU33922" s="24"/>
    </row>
    <row r="33923">
      <c r="J33923" s="18"/>
      <c r="N33923" s="24"/>
      <c r="Q33923" s="24"/>
      <c r="T33923" s="24"/>
      <c r="W33923" s="24"/>
      <c r="Z33923" s="24"/>
      <c r="AC33923" s="24"/>
      <c r="AI33923" s="24"/>
      <c r="AL33923" s="24"/>
      <c r="AO33923" s="24"/>
      <c r="AR33923" s="24"/>
      <c r="AU33923" s="24"/>
    </row>
    <row r="33924">
      <c r="J33924" s="18"/>
      <c r="N33924" s="24"/>
      <c r="Q33924" s="24"/>
      <c r="T33924" s="24"/>
      <c r="W33924" s="24"/>
      <c r="Z33924" s="24"/>
      <c r="AC33924" s="24"/>
      <c r="AI33924" s="24"/>
      <c r="AL33924" s="24"/>
      <c r="AO33924" s="24"/>
      <c r="AR33924" s="24"/>
      <c r="AU33924" s="24"/>
    </row>
    <row r="33925">
      <c r="J33925" s="18"/>
      <c r="N33925" s="24"/>
      <c r="Q33925" s="24"/>
      <c r="T33925" s="24"/>
      <c r="W33925" s="24"/>
      <c r="Z33925" s="24"/>
      <c r="AC33925" s="24"/>
      <c r="AI33925" s="24"/>
      <c r="AL33925" s="24"/>
      <c r="AO33925" s="24"/>
      <c r="AR33925" s="24"/>
      <c r="AU33925" s="24"/>
    </row>
    <row r="33926">
      <c r="J33926" s="18"/>
      <c r="N33926" s="24"/>
      <c r="Q33926" s="24"/>
      <c r="T33926" s="24"/>
      <c r="W33926" s="24"/>
      <c r="Z33926" s="24"/>
      <c r="AC33926" s="24"/>
      <c r="AI33926" s="24"/>
      <c r="AL33926" s="24"/>
      <c r="AO33926" s="24"/>
      <c r="AR33926" s="24"/>
      <c r="AU33926" s="24"/>
    </row>
    <row r="33927">
      <c r="J33927" s="18"/>
      <c r="N33927" s="24"/>
      <c r="Q33927" s="24"/>
      <c r="T33927" s="24"/>
      <c r="W33927" s="24"/>
      <c r="Z33927" s="24"/>
      <c r="AC33927" s="24"/>
      <c r="AI33927" s="24"/>
      <c r="AL33927" s="24"/>
      <c r="AO33927" s="24"/>
      <c r="AR33927" s="24"/>
      <c r="AU33927" s="24"/>
    </row>
    <row r="33928">
      <c r="J33928" s="18"/>
      <c r="N33928" s="24"/>
      <c r="Q33928" s="24"/>
      <c r="T33928" s="24"/>
      <c r="W33928" s="24"/>
      <c r="Z33928" s="24"/>
      <c r="AC33928" s="24"/>
      <c r="AI33928" s="24"/>
      <c r="AL33928" s="24"/>
      <c r="AO33928" s="24"/>
      <c r="AR33928" s="24"/>
      <c r="AU33928" s="24"/>
    </row>
    <row r="33929">
      <c r="J33929" s="18"/>
      <c r="N33929" s="24"/>
      <c r="Q33929" s="24"/>
      <c r="T33929" s="24"/>
      <c r="W33929" s="24"/>
      <c r="Z33929" s="24"/>
      <c r="AC33929" s="24"/>
      <c r="AI33929" s="24"/>
      <c r="AL33929" s="24"/>
      <c r="AO33929" s="24"/>
      <c r="AR33929" s="24"/>
      <c r="AU33929" s="24"/>
    </row>
    <row r="33930">
      <c r="J33930" s="18"/>
      <c r="N33930" s="24"/>
      <c r="Q33930" s="24"/>
      <c r="T33930" s="24"/>
      <c r="W33930" s="24"/>
      <c r="Z33930" s="24"/>
      <c r="AC33930" s="24"/>
      <c r="AI33930" s="24"/>
      <c r="AL33930" s="24"/>
      <c r="AO33930" s="24"/>
      <c r="AR33930" s="24"/>
      <c r="AU33930" s="24"/>
    </row>
    <row r="33931">
      <c r="J33931" s="18"/>
      <c r="N33931" s="24"/>
      <c r="Q33931" s="24"/>
      <c r="T33931" s="24"/>
      <c r="W33931" s="24"/>
      <c r="Z33931" s="24"/>
      <c r="AC33931" s="24"/>
      <c r="AI33931" s="24"/>
      <c r="AL33931" s="24"/>
      <c r="AO33931" s="24"/>
      <c r="AR33931" s="24"/>
      <c r="AU33931" s="24"/>
    </row>
    <row r="33932">
      <c r="J33932" s="18"/>
      <c r="N33932" s="24"/>
      <c r="Q33932" s="24"/>
      <c r="T33932" s="24"/>
      <c r="W33932" s="24"/>
      <c r="Z33932" s="24"/>
      <c r="AC33932" s="24"/>
      <c r="AI33932" s="24"/>
      <c r="AL33932" s="24"/>
      <c r="AO33932" s="24"/>
      <c r="AR33932" s="24"/>
      <c r="AU33932" s="24"/>
    </row>
    <row r="33933">
      <c r="J33933" s="18"/>
      <c r="N33933" s="24"/>
      <c r="Q33933" s="24"/>
      <c r="T33933" s="24"/>
      <c r="W33933" s="24"/>
      <c r="Z33933" s="24"/>
      <c r="AC33933" s="24"/>
      <c r="AI33933" s="24"/>
      <c r="AL33933" s="24"/>
      <c r="AO33933" s="24"/>
      <c r="AR33933" s="24"/>
      <c r="AU33933" s="24"/>
    </row>
    <row r="33934">
      <c r="J33934" s="18"/>
      <c r="N33934" s="24"/>
      <c r="Q33934" s="24"/>
      <c r="T33934" s="24"/>
      <c r="W33934" s="24"/>
      <c r="Z33934" s="24"/>
      <c r="AC33934" s="24"/>
      <c r="AI33934" s="24"/>
      <c r="AL33934" s="24"/>
      <c r="AO33934" s="24"/>
      <c r="AR33934" s="24"/>
      <c r="AU33934" s="24"/>
    </row>
    <row r="33935">
      <c r="J33935" s="18"/>
      <c r="N33935" s="24"/>
      <c r="Q33935" s="24"/>
      <c r="T33935" s="24"/>
      <c r="W33935" s="24"/>
      <c r="Z33935" s="24"/>
      <c r="AC33935" s="24"/>
      <c r="AI33935" s="24"/>
      <c r="AL33935" s="24"/>
      <c r="AO33935" s="24"/>
      <c r="AR33935" s="24"/>
      <c r="AU33935" s="24"/>
    </row>
    <row r="33936">
      <c r="J33936" s="18"/>
      <c r="N33936" s="24"/>
      <c r="Q33936" s="24"/>
      <c r="T33936" s="24"/>
      <c r="W33936" s="24"/>
      <c r="Z33936" s="24"/>
      <c r="AC33936" s="24"/>
      <c r="AI33936" s="24"/>
      <c r="AL33936" s="24"/>
      <c r="AO33936" s="24"/>
      <c r="AR33936" s="24"/>
      <c r="AU33936" s="24"/>
    </row>
    <row r="33937">
      <c r="J33937" s="18"/>
      <c r="N33937" s="24"/>
      <c r="Q33937" s="24"/>
      <c r="T33937" s="24"/>
      <c r="W33937" s="24"/>
      <c r="Z33937" s="24"/>
      <c r="AC33937" s="24"/>
      <c r="AI33937" s="24"/>
      <c r="AL33937" s="24"/>
      <c r="AO33937" s="24"/>
      <c r="AR33937" s="24"/>
      <c r="AU33937" s="24"/>
    </row>
    <row r="33938">
      <c r="J33938" s="18"/>
      <c r="N33938" s="24"/>
      <c r="Q33938" s="24"/>
      <c r="T33938" s="24"/>
      <c r="W33938" s="24"/>
      <c r="Z33938" s="24"/>
      <c r="AC33938" s="24"/>
      <c r="AI33938" s="24"/>
      <c r="AL33938" s="24"/>
      <c r="AO33938" s="24"/>
      <c r="AR33938" s="24"/>
      <c r="AU33938" s="24"/>
    </row>
    <row r="33939">
      <c r="J33939" s="18"/>
      <c r="N33939" s="24"/>
      <c r="Q33939" s="24"/>
      <c r="T33939" s="24"/>
      <c r="W33939" s="24"/>
      <c r="Z33939" s="24"/>
      <c r="AC33939" s="24"/>
      <c r="AI33939" s="24"/>
      <c r="AL33939" s="24"/>
      <c r="AO33939" s="24"/>
      <c r="AR33939" s="24"/>
      <c r="AU33939" s="24"/>
    </row>
    <row r="33940">
      <c r="J33940" s="18"/>
      <c r="N33940" s="24"/>
      <c r="Q33940" s="24"/>
      <c r="T33940" s="24"/>
      <c r="W33940" s="24"/>
      <c r="Z33940" s="24"/>
      <c r="AC33940" s="24"/>
      <c r="AI33940" s="24"/>
      <c r="AL33940" s="24"/>
      <c r="AO33940" s="24"/>
      <c r="AR33940" s="24"/>
      <c r="AU33940" s="24"/>
    </row>
    <row r="33941">
      <c r="J33941" s="18"/>
      <c r="N33941" s="24"/>
      <c r="Q33941" s="24"/>
      <c r="T33941" s="24"/>
      <c r="W33941" s="24"/>
      <c r="Z33941" s="24"/>
      <c r="AC33941" s="24"/>
      <c r="AI33941" s="24"/>
      <c r="AL33941" s="24"/>
      <c r="AO33941" s="24"/>
      <c r="AR33941" s="24"/>
      <c r="AU33941" s="24"/>
    </row>
    <row r="33942">
      <c r="J33942" s="18"/>
      <c r="N33942" s="24"/>
      <c r="Q33942" s="24"/>
      <c r="T33942" s="24"/>
      <c r="W33942" s="24"/>
      <c r="Z33942" s="24"/>
      <c r="AC33942" s="24"/>
      <c r="AI33942" s="24"/>
      <c r="AL33942" s="24"/>
      <c r="AO33942" s="24"/>
      <c r="AR33942" s="24"/>
      <c r="AU33942" s="24"/>
    </row>
    <row r="33943">
      <c r="J33943" s="18"/>
      <c r="N33943" s="24"/>
      <c r="Q33943" s="24"/>
      <c r="T33943" s="24"/>
      <c r="W33943" s="24"/>
      <c r="Z33943" s="24"/>
      <c r="AC33943" s="24"/>
      <c r="AI33943" s="24"/>
      <c r="AL33943" s="24"/>
      <c r="AO33943" s="24"/>
      <c r="AR33943" s="24"/>
      <c r="AU33943" s="24"/>
    </row>
    <row r="33944">
      <c r="J33944" s="18"/>
      <c r="N33944" s="24"/>
      <c r="Q33944" s="24"/>
      <c r="T33944" s="24"/>
      <c r="W33944" s="24"/>
      <c r="Z33944" s="24"/>
      <c r="AC33944" s="24"/>
      <c r="AI33944" s="24"/>
      <c r="AL33944" s="24"/>
      <c r="AO33944" s="24"/>
      <c r="AR33944" s="24"/>
      <c r="AU33944" s="24"/>
    </row>
    <row r="33945">
      <c r="J33945" s="18"/>
      <c r="N33945" s="24"/>
      <c r="Q33945" s="24"/>
      <c r="T33945" s="24"/>
      <c r="W33945" s="24"/>
      <c r="Z33945" s="24"/>
      <c r="AC33945" s="24"/>
      <c r="AI33945" s="24"/>
      <c r="AL33945" s="24"/>
      <c r="AO33945" s="24"/>
      <c r="AR33945" s="24"/>
      <c r="AU33945" s="24"/>
    </row>
    <row r="33946">
      <c r="J33946" s="18"/>
      <c r="N33946" s="24"/>
      <c r="Q33946" s="24"/>
      <c r="T33946" s="24"/>
      <c r="W33946" s="24"/>
      <c r="Z33946" s="24"/>
      <c r="AC33946" s="24"/>
      <c r="AI33946" s="24"/>
      <c r="AL33946" s="24"/>
      <c r="AO33946" s="24"/>
      <c r="AR33946" s="24"/>
      <c r="AU33946" s="24"/>
    </row>
    <row r="33947">
      <c r="J33947" s="18"/>
      <c r="N33947" s="24"/>
      <c r="Q33947" s="24"/>
      <c r="T33947" s="24"/>
      <c r="W33947" s="24"/>
      <c r="Z33947" s="24"/>
      <c r="AC33947" s="24"/>
      <c r="AI33947" s="24"/>
      <c r="AL33947" s="24"/>
      <c r="AO33947" s="24"/>
      <c r="AR33947" s="24"/>
      <c r="AU33947" s="24"/>
    </row>
    <row r="33948">
      <c r="J33948" s="18"/>
      <c r="N33948" s="24"/>
      <c r="Q33948" s="24"/>
      <c r="T33948" s="24"/>
      <c r="W33948" s="24"/>
      <c r="Z33948" s="24"/>
      <c r="AC33948" s="24"/>
      <c r="AI33948" s="24"/>
      <c r="AL33948" s="24"/>
      <c r="AO33948" s="24"/>
      <c r="AR33948" s="24"/>
      <c r="AU33948" s="24"/>
    </row>
    <row r="33949">
      <c r="J33949" s="18"/>
      <c r="N33949" s="24"/>
      <c r="Q33949" s="24"/>
      <c r="T33949" s="24"/>
      <c r="W33949" s="24"/>
      <c r="Z33949" s="24"/>
      <c r="AC33949" s="24"/>
      <c r="AI33949" s="24"/>
      <c r="AL33949" s="24"/>
      <c r="AO33949" s="24"/>
      <c r="AR33949" s="24"/>
      <c r="AU33949" s="24"/>
    </row>
    <row r="33950">
      <c r="J33950" s="18"/>
      <c r="N33950" s="24"/>
      <c r="Q33950" s="24"/>
      <c r="T33950" s="24"/>
      <c r="W33950" s="24"/>
      <c r="Z33950" s="24"/>
      <c r="AC33950" s="24"/>
      <c r="AI33950" s="24"/>
      <c r="AL33950" s="24"/>
      <c r="AO33950" s="24"/>
      <c r="AR33950" s="24"/>
      <c r="AU33950" s="24"/>
    </row>
    <row r="33951">
      <c r="J33951" s="18"/>
      <c r="N33951" s="24"/>
      <c r="Q33951" s="24"/>
      <c r="T33951" s="24"/>
      <c r="W33951" s="24"/>
      <c r="Z33951" s="24"/>
      <c r="AC33951" s="24"/>
      <c r="AI33951" s="24"/>
      <c r="AL33951" s="24"/>
      <c r="AO33951" s="24"/>
      <c r="AR33951" s="24"/>
      <c r="AU33951" s="24"/>
    </row>
    <row r="33952">
      <c r="J33952" s="18"/>
      <c r="N33952" s="24"/>
      <c r="Q33952" s="24"/>
      <c r="T33952" s="24"/>
      <c r="W33952" s="24"/>
      <c r="Z33952" s="24"/>
      <c r="AC33952" s="24"/>
      <c r="AI33952" s="24"/>
      <c r="AL33952" s="24"/>
      <c r="AO33952" s="24"/>
      <c r="AR33952" s="24"/>
      <c r="AU33952" s="24"/>
    </row>
    <row r="33953">
      <c r="J33953" s="18"/>
      <c r="N33953" s="24"/>
      <c r="Q33953" s="24"/>
      <c r="T33953" s="24"/>
      <c r="W33953" s="24"/>
      <c r="Z33953" s="24"/>
      <c r="AC33953" s="24"/>
      <c r="AI33953" s="24"/>
      <c r="AL33953" s="24"/>
      <c r="AO33953" s="24"/>
      <c r="AR33953" s="24"/>
      <c r="AU33953" s="24"/>
    </row>
    <row r="33954">
      <c r="J33954" s="18"/>
      <c r="N33954" s="24"/>
      <c r="Q33954" s="24"/>
      <c r="T33954" s="24"/>
      <c r="W33954" s="24"/>
      <c r="Z33954" s="24"/>
      <c r="AC33954" s="24"/>
      <c r="AI33954" s="24"/>
      <c r="AL33954" s="24"/>
      <c r="AO33954" s="24"/>
      <c r="AR33954" s="24"/>
      <c r="AU33954" s="24"/>
    </row>
    <row r="33955">
      <c r="J33955" s="18"/>
      <c r="N33955" s="24"/>
      <c r="Q33955" s="24"/>
      <c r="T33955" s="24"/>
      <c r="W33955" s="24"/>
      <c r="Z33955" s="24"/>
      <c r="AC33955" s="24"/>
      <c r="AI33955" s="24"/>
      <c r="AL33955" s="24"/>
      <c r="AO33955" s="24"/>
      <c r="AR33955" s="24"/>
      <c r="AU33955" s="24"/>
    </row>
    <row r="33956">
      <c r="J33956" s="18"/>
      <c r="N33956" s="24"/>
      <c r="Q33956" s="24"/>
      <c r="T33956" s="24"/>
      <c r="W33956" s="24"/>
      <c r="Z33956" s="24"/>
      <c r="AC33956" s="24"/>
      <c r="AI33956" s="24"/>
      <c r="AL33956" s="24"/>
      <c r="AO33956" s="24"/>
      <c r="AR33956" s="24"/>
      <c r="AU33956" s="24"/>
    </row>
    <row r="33957">
      <c r="J33957" s="18"/>
      <c r="N33957" s="24"/>
      <c r="Q33957" s="24"/>
      <c r="T33957" s="24"/>
      <c r="W33957" s="24"/>
      <c r="Z33957" s="24"/>
      <c r="AC33957" s="24"/>
      <c r="AI33957" s="24"/>
      <c r="AL33957" s="24"/>
      <c r="AO33957" s="24"/>
      <c r="AR33957" s="24"/>
      <c r="AU33957" s="24"/>
    </row>
    <row r="33958">
      <c r="J33958" s="18"/>
      <c r="N33958" s="24"/>
      <c r="Q33958" s="24"/>
      <c r="T33958" s="24"/>
      <c r="W33958" s="24"/>
      <c r="Z33958" s="24"/>
      <c r="AC33958" s="24"/>
      <c r="AI33958" s="24"/>
      <c r="AL33958" s="24"/>
      <c r="AO33958" s="24"/>
      <c r="AR33958" s="24"/>
      <c r="AU33958" s="24"/>
    </row>
    <row r="33959">
      <c r="J33959" s="18"/>
      <c r="N33959" s="24"/>
      <c r="Q33959" s="24"/>
      <c r="T33959" s="24"/>
      <c r="W33959" s="24"/>
      <c r="Z33959" s="24"/>
      <c r="AC33959" s="24"/>
      <c r="AI33959" s="24"/>
      <c r="AL33959" s="24"/>
      <c r="AO33959" s="24"/>
      <c r="AR33959" s="24"/>
      <c r="AU33959" s="24"/>
    </row>
    <row r="33960">
      <c r="J33960" s="18"/>
      <c r="N33960" s="24"/>
      <c r="Q33960" s="24"/>
      <c r="T33960" s="24"/>
      <c r="W33960" s="24"/>
      <c r="Z33960" s="24"/>
      <c r="AC33960" s="24"/>
      <c r="AI33960" s="24"/>
      <c r="AL33960" s="24"/>
      <c r="AO33960" s="24"/>
      <c r="AR33960" s="24"/>
      <c r="AU33960" s="24"/>
    </row>
    <row r="33961">
      <c r="J33961" s="18"/>
      <c r="N33961" s="24"/>
      <c r="Q33961" s="24"/>
      <c r="T33961" s="24"/>
      <c r="W33961" s="24"/>
      <c r="Z33961" s="24"/>
      <c r="AC33961" s="24"/>
      <c r="AI33961" s="24"/>
      <c r="AL33961" s="24"/>
      <c r="AO33961" s="24"/>
      <c r="AR33961" s="24"/>
      <c r="AU33961" s="24"/>
    </row>
    <row r="33962">
      <c r="J33962" s="18"/>
      <c r="N33962" s="24"/>
      <c r="Q33962" s="24"/>
      <c r="T33962" s="24"/>
      <c r="W33962" s="24"/>
      <c r="Z33962" s="24"/>
      <c r="AC33962" s="24"/>
      <c r="AI33962" s="24"/>
      <c r="AL33962" s="24"/>
      <c r="AO33962" s="24"/>
      <c r="AR33962" s="24"/>
      <c r="AU33962" s="24"/>
    </row>
    <row r="33963">
      <c r="J33963" s="18"/>
      <c r="N33963" s="24"/>
      <c r="Q33963" s="24"/>
      <c r="T33963" s="24"/>
      <c r="W33963" s="24"/>
      <c r="Z33963" s="24"/>
      <c r="AC33963" s="24"/>
      <c r="AI33963" s="24"/>
      <c r="AL33963" s="24"/>
      <c r="AO33963" s="24"/>
      <c r="AR33963" s="24"/>
      <c r="AU33963" s="24"/>
    </row>
    <row r="33964">
      <c r="J33964" s="18"/>
      <c r="N33964" s="24"/>
      <c r="Q33964" s="24"/>
      <c r="T33964" s="24"/>
      <c r="W33964" s="24"/>
      <c r="Z33964" s="24"/>
      <c r="AC33964" s="24"/>
      <c r="AI33964" s="24"/>
      <c r="AL33964" s="24"/>
      <c r="AO33964" s="24"/>
      <c r="AR33964" s="24"/>
      <c r="AU33964" s="24"/>
    </row>
    <row r="33965">
      <c r="J33965" s="18"/>
      <c r="N33965" s="24"/>
      <c r="Q33965" s="24"/>
      <c r="T33965" s="24"/>
      <c r="W33965" s="24"/>
      <c r="Z33965" s="24"/>
      <c r="AC33965" s="24"/>
      <c r="AI33965" s="24"/>
      <c r="AL33965" s="24"/>
      <c r="AO33965" s="24"/>
      <c r="AR33965" s="24"/>
      <c r="AU33965" s="24"/>
    </row>
    <row r="33966">
      <c r="J33966" s="18"/>
      <c r="N33966" s="24"/>
      <c r="Q33966" s="24"/>
      <c r="T33966" s="24"/>
      <c r="W33966" s="24"/>
      <c r="Z33966" s="24"/>
      <c r="AC33966" s="24"/>
      <c r="AI33966" s="24"/>
      <c r="AL33966" s="24"/>
      <c r="AO33966" s="24"/>
      <c r="AR33966" s="24"/>
      <c r="AU33966" s="24"/>
    </row>
    <row r="33967">
      <c r="J33967" s="18"/>
      <c r="N33967" s="24"/>
      <c r="Q33967" s="24"/>
      <c r="T33967" s="24"/>
      <c r="W33967" s="24"/>
      <c r="Z33967" s="24"/>
      <c r="AC33967" s="24"/>
      <c r="AI33967" s="24"/>
      <c r="AL33967" s="24"/>
      <c r="AO33967" s="24"/>
      <c r="AR33967" s="24"/>
      <c r="AU33967" s="24"/>
    </row>
    <row r="33968">
      <c r="J33968" s="18"/>
      <c r="N33968" s="24"/>
      <c r="Q33968" s="24"/>
      <c r="T33968" s="24"/>
      <c r="W33968" s="24"/>
      <c r="Z33968" s="24"/>
      <c r="AC33968" s="24"/>
      <c r="AI33968" s="24"/>
      <c r="AL33968" s="24"/>
      <c r="AO33968" s="24"/>
      <c r="AR33968" s="24"/>
      <c r="AU33968" s="24"/>
    </row>
    <row r="33969">
      <c r="J33969" s="18"/>
      <c r="N33969" s="24"/>
      <c r="Q33969" s="24"/>
      <c r="T33969" s="24"/>
      <c r="W33969" s="24"/>
      <c r="Z33969" s="24"/>
      <c r="AC33969" s="24"/>
      <c r="AI33969" s="24"/>
      <c r="AL33969" s="24"/>
      <c r="AO33969" s="24"/>
      <c r="AR33969" s="24"/>
      <c r="AU33969" s="24"/>
    </row>
    <row r="33970">
      <c r="J33970" s="18"/>
      <c r="N33970" s="24"/>
      <c r="Q33970" s="24"/>
      <c r="T33970" s="24"/>
      <c r="W33970" s="24"/>
      <c r="Z33970" s="24"/>
      <c r="AC33970" s="24"/>
      <c r="AI33970" s="24"/>
      <c r="AL33970" s="24"/>
      <c r="AO33970" s="24"/>
      <c r="AR33970" s="24"/>
      <c r="AU33970" s="24"/>
    </row>
    <row r="33971">
      <c r="J33971" s="18"/>
      <c r="N33971" s="24"/>
      <c r="Q33971" s="24"/>
      <c r="T33971" s="24"/>
      <c r="W33971" s="24"/>
      <c r="Z33971" s="24"/>
      <c r="AC33971" s="24"/>
      <c r="AI33971" s="24"/>
      <c r="AL33971" s="24"/>
      <c r="AO33971" s="24"/>
      <c r="AR33971" s="24"/>
      <c r="AU33971" s="24"/>
    </row>
    <row r="33972">
      <c r="J33972" s="18"/>
      <c r="N33972" s="24"/>
      <c r="Q33972" s="24"/>
      <c r="T33972" s="24"/>
      <c r="W33972" s="24"/>
      <c r="Z33972" s="24"/>
      <c r="AC33972" s="24"/>
      <c r="AI33972" s="24"/>
      <c r="AL33972" s="24"/>
      <c r="AO33972" s="24"/>
      <c r="AR33972" s="24"/>
      <c r="AU33972" s="24"/>
    </row>
    <row r="33973">
      <c r="J33973" s="18"/>
      <c r="N33973" s="24"/>
      <c r="Q33973" s="24"/>
      <c r="T33973" s="24"/>
      <c r="W33973" s="24"/>
      <c r="Z33973" s="24"/>
      <c r="AC33973" s="24"/>
      <c r="AI33973" s="24"/>
      <c r="AL33973" s="24"/>
      <c r="AO33973" s="24"/>
      <c r="AR33973" s="24"/>
      <c r="AU33973" s="24"/>
    </row>
    <row r="33974">
      <c r="J33974" s="18"/>
      <c r="N33974" s="24"/>
      <c r="Q33974" s="24"/>
      <c r="T33974" s="24"/>
      <c r="W33974" s="24"/>
      <c r="Z33974" s="24"/>
      <c r="AC33974" s="24"/>
      <c r="AI33974" s="24"/>
      <c r="AL33974" s="24"/>
      <c r="AO33974" s="24"/>
      <c r="AR33974" s="24"/>
      <c r="AU33974" s="24"/>
    </row>
    <row r="33975">
      <c r="J33975" s="18"/>
      <c r="N33975" s="24"/>
      <c r="Q33975" s="24"/>
      <c r="T33975" s="24"/>
      <c r="W33975" s="24"/>
      <c r="Z33975" s="24"/>
      <c r="AC33975" s="24"/>
      <c r="AI33975" s="24"/>
      <c r="AL33975" s="24"/>
      <c r="AO33975" s="24"/>
      <c r="AR33975" s="24"/>
      <c r="AU33975" s="24"/>
    </row>
    <row r="33976">
      <c r="J33976" s="18"/>
      <c r="N33976" s="24"/>
      <c r="Q33976" s="24"/>
      <c r="T33976" s="24"/>
      <c r="W33976" s="24"/>
      <c r="Z33976" s="24"/>
      <c r="AC33976" s="24"/>
      <c r="AI33976" s="24"/>
      <c r="AL33976" s="24"/>
      <c r="AO33976" s="24"/>
      <c r="AR33976" s="24"/>
      <c r="AU33976" s="24"/>
    </row>
    <row r="33977">
      <c r="J33977" s="18"/>
      <c r="N33977" s="24"/>
      <c r="Q33977" s="24"/>
      <c r="T33977" s="24"/>
      <c r="W33977" s="24"/>
      <c r="Z33977" s="24"/>
      <c r="AC33977" s="24"/>
      <c r="AI33977" s="24"/>
      <c r="AL33977" s="24"/>
      <c r="AO33977" s="24"/>
      <c r="AR33977" s="24"/>
      <c r="AU33977" s="24"/>
    </row>
    <row r="33978">
      <c r="J33978" s="18"/>
      <c r="N33978" s="24"/>
      <c r="Q33978" s="24"/>
      <c r="T33978" s="24"/>
      <c r="W33978" s="24"/>
      <c r="Z33978" s="24"/>
      <c r="AC33978" s="24"/>
      <c r="AI33978" s="24"/>
      <c r="AL33978" s="24"/>
      <c r="AO33978" s="24"/>
      <c r="AR33978" s="24"/>
      <c r="AU33978" s="24"/>
    </row>
    <row r="33979">
      <c r="J33979" s="18"/>
      <c r="N33979" s="24"/>
      <c r="Q33979" s="24"/>
      <c r="T33979" s="24"/>
      <c r="W33979" s="24"/>
      <c r="Z33979" s="24"/>
      <c r="AC33979" s="24"/>
      <c r="AI33979" s="24"/>
      <c r="AL33979" s="24"/>
      <c r="AO33979" s="24"/>
      <c r="AR33979" s="24"/>
      <c r="AU33979" s="24"/>
    </row>
    <row r="33980">
      <c r="J33980" s="18"/>
      <c r="N33980" s="24"/>
      <c r="Q33980" s="24"/>
      <c r="T33980" s="24"/>
      <c r="W33980" s="24"/>
      <c r="Z33980" s="24"/>
      <c r="AC33980" s="24"/>
      <c r="AI33980" s="24"/>
      <c r="AL33980" s="24"/>
      <c r="AO33980" s="24"/>
      <c r="AR33980" s="24"/>
      <c r="AU33980" s="24"/>
    </row>
    <row r="33981">
      <c r="J33981" s="18"/>
      <c r="N33981" s="24"/>
      <c r="Q33981" s="24"/>
      <c r="T33981" s="24"/>
      <c r="W33981" s="24"/>
      <c r="Z33981" s="24"/>
      <c r="AC33981" s="24"/>
      <c r="AI33981" s="24"/>
      <c r="AL33981" s="24"/>
      <c r="AO33981" s="24"/>
      <c r="AR33981" s="24"/>
      <c r="AU33981" s="24"/>
    </row>
    <row r="33982">
      <c r="J33982" s="18"/>
      <c r="N33982" s="24"/>
      <c r="Q33982" s="24"/>
      <c r="T33982" s="24"/>
      <c r="W33982" s="24"/>
      <c r="Z33982" s="24"/>
      <c r="AC33982" s="24"/>
      <c r="AI33982" s="24"/>
      <c r="AL33982" s="24"/>
      <c r="AO33982" s="24"/>
      <c r="AR33982" s="24"/>
      <c r="AU33982" s="24"/>
    </row>
    <row r="33983">
      <c r="J33983" s="18"/>
      <c r="N33983" s="24"/>
      <c r="Q33983" s="24"/>
      <c r="T33983" s="24"/>
      <c r="W33983" s="24"/>
      <c r="Z33983" s="24"/>
      <c r="AC33983" s="24"/>
      <c r="AI33983" s="24"/>
      <c r="AL33983" s="24"/>
      <c r="AO33983" s="24"/>
      <c r="AR33983" s="24"/>
      <c r="AU33983" s="24"/>
    </row>
    <row r="33984">
      <c r="J33984" s="18"/>
      <c r="N33984" s="24"/>
      <c r="Q33984" s="24"/>
      <c r="T33984" s="24"/>
      <c r="W33984" s="24"/>
      <c r="Z33984" s="24"/>
      <c r="AC33984" s="24"/>
      <c r="AI33984" s="24"/>
      <c r="AL33984" s="24"/>
      <c r="AO33984" s="24"/>
      <c r="AR33984" s="24"/>
      <c r="AU33984" s="24"/>
    </row>
    <row r="33985">
      <c r="J33985" s="18"/>
      <c r="N33985" s="24"/>
      <c r="Q33985" s="24"/>
      <c r="T33985" s="24"/>
      <c r="W33985" s="24"/>
      <c r="Z33985" s="24"/>
      <c r="AC33985" s="24"/>
      <c r="AI33985" s="24"/>
      <c r="AL33985" s="24"/>
      <c r="AO33985" s="24"/>
      <c r="AR33985" s="24"/>
      <c r="AU33985" s="24"/>
    </row>
    <row r="33986">
      <c r="J33986" s="18"/>
      <c r="N33986" s="24"/>
      <c r="Q33986" s="24"/>
      <c r="T33986" s="24"/>
      <c r="W33986" s="24"/>
      <c r="Z33986" s="24"/>
      <c r="AC33986" s="24"/>
      <c r="AI33986" s="24"/>
      <c r="AL33986" s="24"/>
      <c r="AO33986" s="24"/>
      <c r="AR33986" s="24"/>
      <c r="AU33986" s="24"/>
    </row>
    <row r="33987">
      <c r="J33987" s="18"/>
      <c r="N33987" s="24"/>
      <c r="Q33987" s="24"/>
      <c r="T33987" s="24"/>
      <c r="W33987" s="24"/>
      <c r="Z33987" s="24"/>
      <c r="AC33987" s="24"/>
      <c r="AI33987" s="24"/>
      <c r="AL33987" s="24"/>
      <c r="AO33987" s="24"/>
      <c r="AR33987" s="24"/>
      <c r="AU33987" s="24"/>
    </row>
    <row r="33988">
      <c r="J33988" s="18"/>
      <c r="N33988" s="24"/>
      <c r="Q33988" s="24"/>
      <c r="T33988" s="24"/>
      <c r="W33988" s="24"/>
      <c r="Z33988" s="24"/>
      <c r="AC33988" s="24"/>
      <c r="AI33988" s="24"/>
      <c r="AL33988" s="24"/>
      <c r="AO33988" s="24"/>
      <c r="AR33988" s="24"/>
      <c r="AU33988" s="24"/>
    </row>
    <row r="33989">
      <c r="J33989" s="18"/>
      <c r="N33989" s="24"/>
      <c r="Q33989" s="24"/>
      <c r="T33989" s="24"/>
      <c r="W33989" s="24"/>
      <c r="Z33989" s="24"/>
      <c r="AC33989" s="24"/>
      <c r="AI33989" s="24"/>
      <c r="AL33989" s="24"/>
      <c r="AO33989" s="24"/>
      <c r="AR33989" s="24"/>
      <c r="AU33989" s="24"/>
    </row>
    <row r="33990">
      <c r="J33990" s="18"/>
      <c r="N33990" s="24"/>
      <c r="Q33990" s="24"/>
      <c r="T33990" s="24"/>
      <c r="W33990" s="24"/>
      <c r="Z33990" s="24"/>
      <c r="AC33990" s="24"/>
      <c r="AI33990" s="24"/>
      <c r="AL33990" s="24"/>
      <c r="AO33990" s="24"/>
      <c r="AR33990" s="24"/>
      <c r="AU33990" s="24"/>
    </row>
    <row r="33991">
      <c r="J33991" s="18"/>
      <c r="N33991" s="24"/>
      <c r="Q33991" s="24"/>
      <c r="T33991" s="24"/>
      <c r="W33991" s="24"/>
      <c r="Z33991" s="24"/>
      <c r="AC33991" s="24"/>
      <c r="AI33991" s="24"/>
      <c r="AL33991" s="24"/>
      <c r="AO33991" s="24"/>
      <c r="AR33991" s="24"/>
      <c r="AU33991" s="24"/>
    </row>
    <row r="33992">
      <c r="J33992" s="18"/>
      <c r="N33992" s="24"/>
      <c r="Q33992" s="24"/>
      <c r="T33992" s="24"/>
      <c r="W33992" s="24"/>
      <c r="Z33992" s="24"/>
      <c r="AC33992" s="24"/>
      <c r="AI33992" s="24"/>
      <c r="AL33992" s="24"/>
      <c r="AO33992" s="24"/>
      <c r="AR33992" s="24"/>
      <c r="AU33992" s="24"/>
    </row>
    <row r="33993">
      <c r="J33993" s="18"/>
      <c r="N33993" s="24"/>
      <c r="Q33993" s="24"/>
      <c r="T33993" s="24"/>
      <c r="W33993" s="24"/>
      <c r="Z33993" s="24"/>
      <c r="AC33993" s="24"/>
      <c r="AI33993" s="24"/>
      <c r="AL33993" s="24"/>
      <c r="AO33993" s="24"/>
      <c r="AR33993" s="24"/>
      <c r="AU33993" s="24"/>
    </row>
    <row r="33994">
      <c r="J33994" s="18"/>
      <c r="N33994" s="24"/>
      <c r="Q33994" s="24"/>
      <c r="T33994" s="24"/>
      <c r="W33994" s="24"/>
      <c r="Z33994" s="24"/>
      <c r="AC33994" s="24"/>
      <c r="AI33994" s="24"/>
      <c r="AL33994" s="24"/>
      <c r="AO33994" s="24"/>
      <c r="AR33994" s="24"/>
      <c r="AU33994" s="24"/>
    </row>
    <row r="33995">
      <c r="J33995" s="18"/>
      <c r="N33995" s="24"/>
      <c r="Q33995" s="24"/>
      <c r="T33995" s="24"/>
      <c r="W33995" s="24"/>
      <c r="Z33995" s="24"/>
      <c r="AC33995" s="24"/>
      <c r="AI33995" s="24"/>
      <c r="AL33995" s="24"/>
      <c r="AO33995" s="24"/>
      <c r="AR33995" s="24"/>
      <c r="AU33995" s="24"/>
    </row>
    <row r="33996">
      <c r="J33996" s="18"/>
      <c r="N33996" s="24"/>
      <c r="Q33996" s="24"/>
      <c r="T33996" s="24"/>
      <c r="W33996" s="24"/>
      <c r="Z33996" s="24"/>
      <c r="AC33996" s="24"/>
      <c r="AI33996" s="24"/>
      <c r="AL33996" s="24"/>
      <c r="AO33996" s="24"/>
      <c r="AR33996" s="24"/>
      <c r="AU33996" s="24"/>
    </row>
    <row r="33997">
      <c r="J33997" s="18"/>
      <c r="N33997" s="24"/>
      <c r="Q33997" s="24"/>
      <c r="T33997" s="24"/>
      <c r="W33997" s="24"/>
      <c r="Z33997" s="24"/>
      <c r="AC33997" s="24"/>
      <c r="AI33997" s="24"/>
      <c r="AL33997" s="24"/>
      <c r="AO33997" s="24"/>
      <c r="AR33997" s="24"/>
      <c r="AU33997" s="24"/>
    </row>
    <row r="33998">
      <c r="J33998" s="18"/>
      <c r="N33998" s="24"/>
      <c r="Q33998" s="24"/>
      <c r="T33998" s="24"/>
      <c r="W33998" s="24"/>
      <c r="Z33998" s="24"/>
      <c r="AC33998" s="24"/>
      <c r="AI33998" s="24"/>
      <c r="AL33998" s="24"/>
      <c r="AO33998" s="24"/>
      <c r="AR33998" s="24"/>
      <c r="AU33998" s="24"/>
    </row>
    <row r="33999">
      <c r="J33999" s="18"/>
      <c r="N33999" s="24"/>
      <c r="Q33999" s="24"/>
      <c r="T33999" s="24"/>
      <c r="W33999" s="24"/>
      <c r="Z33999" s="24"/>
      <c r="AC33999" s="24"/>
      <c r="AI33999" s="24"/>
      <c r="AL33999" s="24"/>
      <c r="AO33999" s="24"/>
      <c r="AR33999" s="24"/>
      <c r="AU33999" s="24"/>
    </row>
    <row r="34000">
      <c r="J34000" s="18"/>
      <c r="N34000" s="24"/>
      <c r="Q34000" s="24"/>
      <c r="T34000" s="24"/>
      <c r="W34000" s="24"/>
      <c r="Z34000" s="24"/>
      <c r="AC34000" s="24"/>
      <c r="AI34000" s="24"/>
      <c r="AL34000" s="24"/>
      <c r="AO34000" s="24"/>
      <c r="AR34000" s="24"/>
      <c r="AU34000" s="24"/>
    </row>
    <row r="34001">
      <c r="J34001" s="18"/>
      <c r="N34001" s="24"/>
      <c r="Q34001" s="24"/>
      <c r="T34001" s="24"/>
      <c r="W34001" s="24"/>
      <c r="Z34001" s="24"/>
      <c r="AC34001" s="24"/>
      <c r="AI34001" s="24"/>
      <c r="AL34001" s="24"/>
      <c r="AO34001" s="24"/>
      <c r="AR34001" s="24"/>
      <c r="AU34001" s="24"/>
    </row>
    <row r="34002">
      <c r="J34002" s="18"/>
      <c r="N34002" s="24"/>
      <c r="Q34002" s="24"/>
      <c r="T34002" s="24"/>
      <c r="W34002" s="24"/>
      <c r="Z34002" s="24"/>
      <c r="AC34002" s="24"/>
      <c r="AI34002" s="24"/>
      <c r="AL34002" s="24"/>
      <c r="AO34002" s="24"/>
      <c r="AR34002" s="24"/>
      <c r="AU34002" s="24"/>
    </row>
    <row r="34003">
      <c r="J34003" s="18"/>
      <c r="N34003" s="24"/>
      <c r="Q34003" s="24"/>
      <c r="T34003" s="24"/>
      <c r="W34003" s="24"/>
      <c r="Z34003" s="24"/>
      <c r="AC34003" s="24"/>
      <c r="AI34003" s="24"/>
      <c r="AL34003" s="24"/>
      <c r="AO34003" s="24"/>
      <c r="AR34003" s="24"/>
      <c r="AU34003" s="24"/>
    </row>
    <row r="34004">
      <c r="J34004" s="18"/>
      <c r="N34004" s="24"/>
      <c r="Q34004" s="24"/>
      <c r="T34004" s="24"/>
      <c r="W34004" s="24"/>
      <c r="Z34004" s="24"/>
      <c r="AC34004" s="24"/>
      <c r="AI34004" s="24"/>
      <c r="AL34004" s="24"/>
      <c r="AO34004" s="24"/>
      <c r="AR34004" s="24"/>
      <c r="AU34004" s="24"/>
    </row>
    <row r="34005">
      <c r="J34005" s="18"/>
      <c r="N34005" s="24"/>
      <c r="Q34005" s="24"/>
      <c r="T34005" s="24"/>
      <c r="W34005" s="24"/>
      <c r="Z34005" s="24"/>
      <c r="AC34005" s="24"/>
      <c r="AI34005" s="24"/>
      <c r="AL34005" s="24"/>
      <c r="AO34005" s="24"/>
      <c r="AR34005" s="24"/>
      <c r="AU34005" s="24"/>
    </row>
    <row r="34006">
      <c r="J34006" s="18"/>
      <c r="N34006" s="24"/>
      <c r="Q34006" s="24"/>
      <c r="T34006" s="24"/>
      <c r="W34006" s="24"/>
      <c r="Z34006" s="24"/>
      <c r="AC34006" s="24"/>
      <c r="AI34006" s="24"/>
      <c r="AL34006" s="24"/>
      <c r="AO34006" s="24"/>
      <c r="AR34006" s="24"/>
      <c r="AU34006" s="24"/>
    </row>
    <row r="34007">
      <c r="J34007" s="18"/>
      <c r="N34007" s="24"/>
      <c r="Q34007" s="24"/>
      <c r="T34007" s="24"/>
      <c r="W34007" s="24"/>
      <c r="Z34007" s="24"/>
      <c r="AC34007" s="24"/>
      <c r="AI34007" s="24"/>
      <c r="AL34007" s="24"/>
      <c r="AO34007" s="24"/>
      <c r="AR34007" s="24"/>
      <c r="AU34007" s="24"/>
    </row>
    <row r="34008">
      <c r="J34008" s="18"/>
      <c r="N34008" s="24"/>
      <c r="Q34008" s="24"/>
      <c r="T34008" s="24"/>
      <c r="W34008" s="24"/>
      <c r="Z34008" s="24"/>
      <c r="AC34008" s="24"/>
      <c r="AI34008" s="24"/>
      <c r="AL34008" s="24"/>
      <c r="AO34008" s="24"/>
      <c r="AR34008" s="24"/>
      <c r="AU34008" s="24"/>
    </row>
    <row r="34009">
      <c r="J34009" s="18"/>
      <c r="N34009" s="24"/>
      <c r="Q34009" s="24"/>
      <c r="T34009" s="24"/>
      <c r="W34009" s="24"/>
      <c r="Z34009" s="24"/>
      <c r="AC34009" s="24"/>
      <c r="AI34009" s="24"/>
      <c r="AL34009" s="24"/>
      <c r="AO34009" s="24"/>
      <c r="AR34009" s="24"/>
      <c r="AU34009" s="24"/>
    </row>
    <row r="34010">
      <c r="J34010" s="18"/>
      <c r="N34010" s="24"/>
      <c r="Q34010" s="24"/>
      <c r="T34010" s="24"/>
      <c r="W34010" s="24"/>
      <c r="Z34010" s="24"/>
      <c r="AC34010" s="24"/>
      <c r="AI34010" s="24"/>
      <c r="AL34010" s="24"/>
      <c r="AO34010" s="24"/>
      <c r="AR34010" s="24"/>
      <c r="AU34010" s="24"/>
    </row>
    <row r="34011">
      <c r="J34011" s="18"/>
      <c r="N34011" s="24"/>
      <c r="Q34011" s="24"/>
      <c r="T34011" s="24"/>
      <c r="W34011" s="24"/>
      <c r="Z34011" s="24"/>
      <c r="AC34011" s="24"/>
      <c r="AI34011" s="24"/>
      <c r="AL34011" s="24"/>
      <c r="AO34011" s="24"/>
      <c r="AR34011" s="24"/>
      <c r="AU34011" s="24"/>
    </row>
    <row r="34012">
      <c r="J34012" s="18"/>
      <c r="N34012" s="24"/>
      <c r="Q34012" s="24"/>
      <c r="T34012" s="24"/>
      <c r="W34012" s="24"/>
      <c r="Z34012" s="24"/>
      <c r="AC34012" s="24"/>
      <c r="AI34012" s="24"/>
      <c r="AL34012" s="24"/>
      <c r="AO34012" s="24"/>
      <c r="AR34012" s="24"/>
      <c r="AU34012" s="24"/>
    </row>
    <row r="34013">
      <c r="J34013" s="18"/>
      <c r="N34013" s="24"/>
      <c r="Q34013" s="24"/>
      <c r="T34013" s="24"/>
      <c r="W34013" s="24"/>
      <c r="Z34013" s="24"/>
      <c r="AC34013" s="24"/>
      <c r="AI34013" s="24"/>
      <c r="AL34013" s="24"/>
      <c r="AO34013" s="24"/>
      <c r="AR34013" s="24"/>
      <c r="AU34013" s="24"/>
    </row>
    <row r="34014">
      <c r="J34014" s="18"/>
      <c r="N34014" s="24"/>
      <c r="Q34014" s="24"/>
      <c r="T34014" s="24"/>
      <c r="W34014" s="24"/>
      <c r="Z34014" s="24"/>
      <c r="AC34014" s="24"/>
      <c r="AI34014" s="24"/>
      <c r="AL34014" s="24"/>
      <c r="AO34014" s="24"/>
      <c r="AR34014" s="24"/>
      <c r="AU34014" s="24"/>
    </row>
    <row r="34015">
      <c r="J34015" s="18"/>
      <c r="N34015" s="24"/>
      <c r="Q34015" s="24"/>
      <c r="T34015" s="24"/>
      <c r="W34015" s="24"/>
      <c r="Z34015" s="24"/>
      <c r="AC34015" s="24"/>
      <c r="AI34015" s="24"/>
      <c r="AL34015" s="24"/>
      <c r="AO34015" s="24"/>
      <c r="AR34015" s="24"/>
      <c r="AU34015" s="24"/>
    </row>
    <row r="34016">
      <c r="J34016" s="18"/>
      <c r="N34016" s="24"/>
      <c r="Q34016" s="24"/>
      <c r="T34016" s="24"/>
      <c r="W34016" s="24"/>
      <c r="Z34016" s="24"/>
      <c r="AC34016" s="24"/>
      <c r="AI34016" s="24"/>
      <c r="AL34016" s="24"/>
      <c r="AO34016" s="24"/>
      <c r="AR34016" s="24"/>
      <c r="AU34016" s="24"/>
    </row>
    <row r="34017">
      <c r="J34017" s="18"/>
      <c r="N34017" s="24"/>
      <c r="Q34017" s="24"/>
      <c r="T34017" s="24"/>
      <c r="W34017" s="24"/>
      <c r="Z34017" s="24"/>
      <c r="AC34017" s="24"/>
      <c r="AI34017" s="24"/>
      <c r="AL34017" s="24"/>
      <c r="AO34017" s="24"/>
      <c r="AR34017" s="24"/>
      <c r="AU34017" s="24"/>
    </row>
    <row r="34018">
      <c r="J34018" s="18"/>
      <c r="N34018" s="24"/>
      <c r="Q34018" s="24"/>
      <c r="T34018" s="24"/>
      <c r="W34018" s="24"/>
      <c r="Z34018" s="24"/>
      <c r="AC34018" s="24"/>
      <c r="AI34018" s="24"/>
      <c r="AL34018" s="24"/>
      <c r="AO34018" s="24"/>
      <c r="AR34018" s="24"/>
      <c r="AU34018" s="24"/>
    </row>
    <row r="34019">
      <c r="J34019" s="18"/>
      <c r="N34019" s="24"/>
      <c r="Q34019" s="24"/>
      <c r="T34019" s="24"/>
      <c r="W34019" s="24"/>
      <c r="Z34019" s="24"/>
      <c r="AC34019" s="24"/>
      <c r="AI34019" s="24"/>
      <c r="AL34019" s="24"/>
      <c r="AO34019" s="24"/>
      <c r="AR34019" s="24"/>
      <c r="AU34019" s="24"/>
    </row>
    <row r="34020">
      <c r="J34020" s="18"/>
      <c r="N34020" s="24"/>
      <c r="Q34020" s="24"/>
      <c r="T34020" s="24"/>
      <c r="W34020" s="24"/>
      <c r="Z34020" s="24"/>
      <c r="AC34020" s="24"/>
      <c r="AI34020" s="24"/>
      <c r="AL34020" s="24"/>
      <c r="AO34020" s="24"/>
      <c r="AR34020" s="24"/>
      <c r="AU34020" s="24"/>
    </row>
    <row r="34021">
      <c r="J34021" s="18"/>
      <c r="N34021" s="24"/>
      <c r="Q34021" s="24"/>
      <c r="T34021" s="24"/>
      <c r="W34021" s="24"/>
      <c r="Z34021" s="24"/>
      <c r="AC34021" s="24"/>
      <c r="AI34021" s="24"/>
      <c r="AL34021" s="24"/>
      <c r="AO34021" s="24"/>
      <c r="AR34021" s="24"/>
      <c r="AU34021" s="24"/>
    </row>
    <row r="34022">
      <c r="J34022" s="18"/>
      <c r="N34022" s="24"/>
      <c r="Q34022" s="24"/>
      <c r="T34022" s="24"/>
      <c r="W34022" s="24"/>
      <c r="Z34022" s="24"/>
      <c r="AC34022" s="24"/>
      <c r="AI34022" s="24"/>
      <c r="AL34022" s="24"/>
      <c r="AO34022" s="24"/>
      <c r="AR34022" s="24"/>
      <c r="AU34022" s="24"/>
    </row>
    <row r="34023">
      <c r="J34023" s="18"/>
      <c r="N34023" s="24"/>
      <c r="Q34023" s="24"/>
      <c r="T34023" s="24"/>
      <c r="W34023" s="24"/>
      <c r="Z34023" s="24"/>
      <c r="AC34023" s="24"/>
      <c r="AI34023" s="24"/>
      <c r="AL34023" s="24"/>
      <c r="AO34023" s="24"/>
      <c r="AR34023" s="24"/>
      <c r="AU34023" s="24"/>
    </row>
    <row r="34024">
      <c r="J34024" s="18"/>
      <c r="N34024" s="24"/>
      <c r="Q34024" s="24"/>
      <c r="T34024" s="24"/>
      <c r="W34024" s="24"/>
      <c r="Z34024" s="24"/>
      <c r="AC34024" s="24"/>
      <c r="AI34024" s="24"/>
      <c r="AL34024" s="24"/>
      <c r="AO34024" s="24"/>
      <c r="AR34024" s="24"/>
      <c r="AU34024" s="24"/>
    </row>
    <row r="34025">
      <c r="J34025" s="18"/>
      <c r="N34025" s="24"/>
      <c r="Q34025" s="24"/>
      <c r="T34025" s="24"/>
      <c r="W34025" s="24"/>
      <c r="Z34025" s="24"/>
      <c r="AC34025" s="24"/>
      <c r="AI34025" s="24"/>
      <c r="AL34025" s="24"/>
      <c r="AO34025" s="24"/>
      <c r="AR34025" s="24"/>
      <c r="AU34025" s="24"/>
    </row>
    <row r="34026">
      <c r="J34026" s="18"/>
      <c r="N34026" s="24"/>
      <c r="Q34026" s="24"/>
      <c r="T34026" s="24"/>
      <c r="W34026" s="24"/>
      <c r="Z34026" s="24"/>
      <c r="AC34026" s="24"/>
      <c r="AI34026" s="24"/>
      <c r="AL34026" s="24"/>
      <c r="AO34026" s="24"/>
      <c r="AR34026" s="24"/>
      <c r="AU34026" s="24"/>
    </row>
    <row r="34027">
      <c r="J34027" s="18"/>
      <c r="N34027" s="24"/>
      <c r="Q34027" s="24"/>
      <c r="T34027" s="24"/>
      <c r="W34027" s="24"/>
      <c r="Z34027" s="24"/>
      <c r="AC34027" s="24"/>
      <c r="AI34027" s="24"/>
      <c r="AL34027" s="24"/>
      <c r="AO34027" s="24"/>
      <c r="AR34027" s="24"/>
      <c r="AU34027" s="24"/>
    </row>
    <row r="34028">
      <c r="J34028" s="18"/>
      <c r="N34028" s="24"/>
      <c r="Q34028" s="24"/>
      <c r="T34028" s="24"/>
      <c r="W34028" s="24"/>
      <c r="Z34028" s="24"/>
      <c r="AC34028" s="24"/>
      <c r="AI34028" s="24"/>
      <c r="AL34028" s="24"/>
      <c r="AO34028" s="24"/>
      <c r="AR34028" s="24"/>
      <c r="AU34028" s="24"/>
    </row>
    <row r="34029">
      <c r="J34029" s="18"/>
      <c r="N34029" s="24"/>
      <c r="Q34029" s="24"/>
      <c r="T34029" s="24"/>
      <c r="W34029" s="24"/>
      <c r="Z34029" s="24"/>
      <c r="AC34029" s="24"/>
      <c r="AI34029" s="24"/>
      <c r="AL34029" s="24"/>
      <c r="AO34029" s="24"/>
      <c r="AR34029" s="24"/>
      <c r="AU34029" s="24"/>
    </row>
    <row r="34030">
      <c r="J34030" s="18"/>
      <c r="N34030" s="24"/>
      <c r="Q34030" s="24"/>
      <c r="T34030" s="24"/>
      <c r="W34030" s="24"/>
      <c r="Z34030" s="24"/>
      <c r="AC34030" s="24"/>
      <c r="AI34030" s="24"/>
      <c r="AL34030" s="24"/>
      <c r="AO34030" s="24"/>
      <c r="AR34030" s="24"/>
      <c r="AU34030" s="24"/>
    </row>
    <row r="34031">
      <c r="J34031" s="18"/>
      <c r="N34031" s="24"/>
      <c r="Q34031" s="24"/>
      <c r="T34031" s="24"/>
      <c r="W34031" s="24"/>
      <c r="Z34031" s="24"/>
      <c r="AC34031" s="24"/>
      <c r="AI34031" s="24"/>
      <c r="AL34031" s="24"/>
      <c r="AO34031" s="24"/>
      <c r="AR34031" s="24"/>
      <c r="AU34031" s="24"/>
    </row>
    <row r="34032">
      <c r="J34032" s="18"/>
      <c r="N34032" s="24"/>
      <c r="Q34032" s="24"/>
      <c r="T34032" s="24"/>
      <c r="W34032" s="24"/>
      <c r="Z34032" s="24"/>
      <c r="AC34032" s="24"/>
      <c r="AI34032" s="24"/>
      <c r="AL34032" s="24"/>
      <c r="AO34032" s="24"/>
      <c r="AR34032" s="24"/>
      <c r="AU34032" s="24"/>
    </row>
    <row r="34033">
      <c r="J34033" s="18"/>
      <c r="N34033" s="24"/>
      <c r="Q34033" s="24"/>
      <c r="T34033" s="24"/>
      <c r="W34033" s="24"/>
      <c r="Z34033" s="24"/>
      <c r="AC34033" s="24"/>
      <c r="AI34033" s="24"/>
      <c r="AL34033" s="24"/>
      <c r="AO34033" s="24"/>
      <c r="AR34033" s="24"/>
      <c r="AU34033" s="24"/>
    </row>
    <row r="34034">
      <c r="J34034" s="18"/>
      <c r="N34034" s="24"/>
      <c r="Q34034" s="24"/>
      <c r="T34034" s="24"/>
      <c r="W34034" s="24"/>
      <c r="Z34034" s="24"/>
      <c r="AC34034" s="24"/>
      <c r="AI34034" s="24"/>
      <c r="AL34034" s="24"/>
      <c r="AO34034" s="24"/>
      <c r="AR34034" s="24"/>
      <c r="AU34034" s="24"/>
    </row>
    <row r="34035">
      <c r="J34035" s="18"/>
      <c r="N34035" s="24"/>
      <c r="Q34035" s="24"/>
      <c r="T34035" s="24"/>
      <c r="W34035" s="24"/>
      <c r="Z34035" s="24"/>
      <c r="AC34035" s="24"/>
      <c r="AI34035" s="24"/>
      <c r="AL34035" s="24"/>
      <c r="AO34035" s="24"/>
      <c r="AR34035" s="24"/>
      <c r="AU34035" s="24"/>
    </row>
    <row r="34036">
      <c r="J34036" s="18"/>
      <c r="N34036" s="24"/>
      <c r="Q34036" s="24"/>
      <c r="T34036" s="24"/>
      <c r="W34036" s="24"/>
      <c r="Z34036" s="24"/>
      <c r="AC34036" s="24"/>
      <c r="AI34036" s="24"/>
      <c r="AL34036" s="24"/>
      <c r="AO34036" s="24"/>
      <c r="AR34036" s="24"/>
      <c r="AU34036" s="24"/>
    </row>
    <row r="34037">
      <c r="J34037" s="18"/>
      <c r="N34037" s="24"/>
      <c r="Q34037" s="24"/>
      <c r="T34037" s="24"/>
      <c r="W34037" s="24"/>
      <c r="Z34037" s="24"/>
      <c r="AC34037" s="24"/>
      <c r="AI34037" s="24"/>
      <c r="AL34037" s="24"/>
      <c r="AO34037" s="24"/>
      <c r="AR34037" s="24"/>
      <c r="AU34037" s="24"/>
    </row>
    <row r="34038">
      <c r="J34038" s="18"/>
      <c r="N34038" s="24"/>
      <c r="Q34038" s="24"/>
      <c r="T34038" s="24"/>
      <c r="W34038" s="24"/>
      <c r="Z34038" s="24"/>
      <c r="AC34038" s="24"/>
      <c r="AI34038" s="24"/>
      <c r="AL34038" s="24"/>
      <c r="AO34038" s="24"/>
      <c r="AR34038" s="24"/>
      <c r="AU34038" s="24"/>
    </row>
    <row r="34039">
      <c r="J34039" s="18"/>
      <c r="N34039" s="24"/>
      <c r="Q34039" s="24"/>
      <c r="T34039" s="24"/>
      <c r="W34039" s="24"/>
      <c r="Z34039" s="24"/>
      <c r="AC34039" s="24"/>
      <c r="AI34039" s="24"/>
      <c r="AL34039" s="24"/>
      <c r="AO34039" s="24"/>
      <c r="AR34039" s="24"/>
      <c r="AU34039" s="24"/>
    </row>
    <row r="34040">
      <c r="J34040" s="18"/>
      <c r="N34040" s="24"/>
      <c r="Q34040" s="24"/>
      <c r="T34040" s="24"/>
      <c r="W34040" s="24"/>
      <c r="Z34040" s="24"/>
      <c r="AC34040" s="24"/>
      <c r="AI34040" s="24"/>
      <c r="AL34040" s="24"/>
      <c r="AO34040" s="24"/>
      <c r="AR34040" s="24"/>
      <c r="AU34040" s="24"/>
    </row>
    <row r="34041">
      <c r="J34041" s="18"/>
      <c r="N34041" s="24"/>
      <c r="Q34041" s="24"/>
      <c r="T34041" s="24"/>
      <c r="W34041" s="24"/>
      <c r="Z34041" s="24"/>
      <c r="AC34041" s="24"/>
      <c r="AI34041" s="24"/>
      <c r="AL34041" s="24"/>
      <c r="AO34041" s="24"/>
      <c r="AR34041" s="24"/>
      <c r="AU34041" s="24"/>
    </row>
    <row r="34042">
      <c r="J34042" s="18"/>
      <c r="N34042" s="24"/>
      <c r="Q34042" s="24"/>
      <c r="T34042" s="24"/>
      <c r="W34042" s="24"/>
      <c r="Z34042" s="24"/>
      <c r="AC34042" s="24"/>
      <c r="AI34042" s="24"/>
      <c r="AL34042" s="24"/>
      <c r="AO34042" s="24"/>
      <c r="AR34042" s="24"/>
      <c r="AU34042" s="24"/>
    </row>
    <row r="34043">
      <c r="J34043" s="18"/>
      <c r="N34043" s="24"/>
      <c r="Q34043" s="24"/>
      <c r="T34043" s="24"/>
      <c r="W34043" s="24"/>
      <c r="Z34043" s="24"/>
      <c r="AC34043" s="24"/>
      <c r="AI34043" s="24"/>
      <c r="AL34043" s="24"/>
      <c r="AO34043" s="24"/>
      <c r="AR34043" s="24"/>
      <c r="AU34043" s="24"/>
    </row>
    <row r="34044">
      <c r="J34044" s="18"/>
      <c r="N34044" s="24"/>
      <c r="Q34044" s="24"/>
      <c r="T34044" s="24"/>
      <c r="W34044" s="24"/>
      <c r="Z34044" s="24"/>
      <c r="AC34044" s="24"/>
      <c r="AI34044" s="24"/>
      <c r="AL34044" s="24"/>
      <c r="AO34044" s="24"/>
      <c r="AR34044" s="24"/>
      <c r="AU34044" s="24"/>
    </row>
    <row r="34045">
      <c r="J34045" s="18"/>
      <c r="N34045" s="24"/>
      <c r="Q34045" s="24"/>
      <c r="T34045" s="24"/>
      <c r="W34045" s="24"/>
      <c r="Z34045" s="24"/>
      <c r="AC34045" s="24"/>
      <c r="AI34045" s="24"/>
      <c r="AL34045" s="24"/>
      <c r="AO34045" s="24"/>
      <c r="AR34045" s="24"/>
      <c r="AU34045" s="24"/>
    </row>
    <row r="34046">
      <c r="J34046" s="18"/>
      <c r="N34046" s="24"/>
      <c r="Q34046" s="24"/>
      <c r="T34046" s="24"/>
      <c r="W34046" s="24"/>
      <c r="Z34046" s="24"/>
      <c r="AC34046" s="24"/>
      <c r="AI34046" s="24"/>
      <c r="AL34046" s="24"/>
      <c r="AO34046" s="24"/>
      <c r="AR34046" s="24"/>
      <c r="AU34046" s="24"/>
    </row>
    <row r="34047">
      <c r="J34047" s="18"/>
      <c r="N34047" s="24"/>
      <c r="Q34047" s="24"/>
      <c r="T34047" s="24"/>
      <c r="W34047" s="24"/>
      <c r="Z34047" s="24"/>
      <c r="AC34047" s="24"/>
      <c r="AI34047" s="24"/>
      <c r="AL34047" s="24"/>
      <c r="AO34047" s="24"/>
      <c r="AR34047" s="24"/>
      <c r="AU34047" s="24"/>
    </row>
    <row r="34048">
      <c r="J34048" s="18"/>
      <c r="N34048" s="24"/>
      <c r="Q34048" s="24"/>
      <c r="T34048" s="24"/>
      <c r="W34048" s="24"/>
      <c r="Z34048" s="24"/>
      <c r="AC34048" s="24"/>
      <c r="AI34048" s="24"/>
      <c r="AL34048" s="24"/>
      <c r="AO34048" s="24"/>
      <c r="AR34048" s="24"/>
      <c r="AU34048" s="24"/>
    </row>
    <row r="34049">
      <c r="J34049" s="18"/>
      <c r="N34049" s="24"/>
      <c r="Q34049" s="24"/>
      <c r="T34049" s="24"/>
      <c r="W34049" s="24"/>
      <c r="Z34049" s="24"/>
      <c r="AC34049" s="24"/>
      <c r="AI34049" s="24"/>
      <c r="AL34049" s="24"/>
      <c r="AO34049" s="24"/>
      <c r="AR34049" s="24"/>
      <c r="AU34049" s="24"/>
    </row>
    <row r="34050">
      <c r="J34050" s="18"/>
      <c r="N34050" s="24"/>
      <c r="Q34050" s="24"/>
      <c r="T34050" s="24"/>
      <c r="W34050" s="24"/>
      <c r="Z34050" s="24"/>
      <c r="AC34050" s="24"/>
      <c r="AI34050" s="24"/>
      <c r="AL34050" s="24"/>
      <c r="AO34050" s="24"/>
      <c r="AR34050" s="24"/>
      <c r="AU34050" s="24"/>
    </row>
    <row r="34051">
      <c r="J34051" s="18"/>
      <c r="N34051" s="24"/>
      <c r="Q34051" s="24"/>
      <c r="T34051" s="24"/>
      <c r="W34051" s="24"/>
      <c r="Z34051" s="24"/>
      <c r="AC34051" s="24"/>
      <c r="AI34051" s="24"/>
      <c r="AL34051" s="24"/>
      <c r="AO34051" s="24"/>
      <c r="AR34051" s="24"/>
      <c r="AU34051" s="24"/>
    </row>
    <row r="34052">
      <c r="J34052" s="18"/>
      <c r="N34052" s="24"/>
      <c r="Q34052" s="24"/>
      <c r="T34052" s="24"/>
      <c r="W34052" s="24"/>
      <c r="Z34052" s="24"/>
      <c r="AC34052" s="24"/>
      <c r="AI34052" s="24"/>
      <c r="AL34052" s="24"/>
      <c r="AO34052" s="24"/>
      <c r="AR34052" s="24"/>
      <c r="AU34052" s="24"/>
    </row>
    <row r="34053">
      <c r="J34053" s="18"/>
      <c r="N34053" s="24"/>
      <c r="Q34053" s="24"/>
      <c r="T34053" s="24"/>
      <c r="W34053" s="24"/>
      <c r="Z34053" s="24"/>
      <c r="AC34053" s="24"/>
      <c r="AI34053" s="24"/>
      <c r="AL34053" s="24"/>
      <c r="AO34053" s="24"/>
      <c r="AR34053" s="24"/>
      <c r="AU34053" s="24"/>
    </row>
    <row r="34054">
      <c r="J34054" s="18"/>
      <c r="N34054" s="24"/>
      <c r="Q34054" s="24"/>
      <c r="T34054" s="24"/>
      <c r="W34054" s="24"/>
      <c r="Z34054" s="24"/>
      <c r="AC34054" s="24"/>
      <c r="AI34054" s="24"/>
      <c r="AL34054" s="24"/>
      <c r="AO34054" s="24"/>
      <c r="AR34054" s="24"/>
      <c r="AU34054" s="24"/>
    </row>
    <row r="34055">
      <c r="J34055" s="18"/>
      <c r="N34055" s="24"/>
      <c r="Q34055" s="24"/>
      <c r="T34055" s="24"/>
      <c r="W34055" s="24"/>
      <c r="Z34055" s="24"/>
      <c r="AC34055" s="24"/>
      <c r="AI34055" s="24"/>
      <c r="AL34055" s="24"/>
      <c r="AO34055" s="24"/>
      <c r="AR34055" s="24"/>
      <c r="AU34055" s="24"/>
    </row>
    <row r="34056">
      <c r="J34056" s="18"/>
      <c r="N34056" s="24"/>
      <c r="Q34056" s="24"/>
      <c r="T34056" s="24"/>
      <c r="W34056" s="24"/>
      <c r="Z34056" s="24"/>
      <c r="AC34056" s="24"/>
      <c r="AI34056" s="24"/>
      <c r="AL34056" s="24"/>
      <c r="AO34056" s="24"/>
      <c r="AR34056" s="24"/>
      <c r="AU34056" s="24"/>
    </row>
    <row r="34057">
      <c r="J34057" s="18"/>
      <c r="N34057" s="24"/>
      <c r="Q34057" s="24"/>
      <c r="T34057" s="24"/>
      <c r="W34057" s="24"/>
      <c r="Z34057" s="24"/>
      <c r="AC34057" s="24"/>
      <c r="AI34057" s="24"/>
      <c r="AL34057" s="24"/>
      <c r="AO34057" s="24"/>
      <c r="AR34057" s="24"/>
      <c r="AU34057" s="24"/>
    </row>
    <row r="34058">
      <c r="J34058" s="18"/>
      <c r="N34058" s="24"/>
      <c r="Q34058" s="24"/>
      <c r="T34058" s="24"/>
      <c r="W34058" s="24"/>
      <c r="Z34058" s="24"/>
      <c r="AC34058" s="24"/>
      <c r="AI34058" s="24"/>
      <c r="AL34058" s="24"/>
      <c r="AO34058" s="24"/>
      <c r="AR34058" s="24"/>
      <c r="AU34058" s="24"/>
    </row>
    <row r="34059">
      <c r="J34059" s="18"/>
      <c r="N34059" s="24"/>
      <c r="Q34059" s="24"/>
      <c r="T34059" s="24"/>
      <c r="W34059" s="24"/>
      <c r="Z34059" s="24"/>
      <c r="AC34059" s="24"/>
      <c r="AI34059" s="24"/>
      <c r="AL34059" s="24"/>
      <c r="AO34059" s="24"/>
      <c r="AR34059" s="24"/>
      <c r="AU34059" s="24"/>
    </row>
    <row r="34060">
      <c r="J34060" s="18"/>
      <c r="N34060" s="24"/>
      <c r="Q34060" s="24"/>
      <c r="T34060" s="24"/>
      <c r="W34060" s="24"/>
      <c r="Z34060" s="24"/>
      <c r="AC34060" s="24"/>
      <c r="AI34060" s="24"/>
      <c r="AL34060" s="24"/>
      <c r="AO34060" s="24"/>
      <c r="AR34060" s="24"/>
      <c r="AU34060" s="24"/>
    </row>
    <row r="34061">
      <c r="J34061" s="18"/>
      <c r="N34061" s="24"/>
      <c r="Q34061" s="24"/>
      <c r="T34061" s="24"/>
      <c r="W34061" s="24"/>
      <c r="Z34061" s="24"/>
      <c r="AC34061" s="24"/>
      <c r="AI34061" s="24"/>
      <c r="AL34061" s="24"/>
      <c r="AO34061" s="24"/>
      <c r="AR34061" s="24"/>
      <c r="AU34061" s="24"/>
    </row>
    <row r="34062">
      <c r="J34062" s="18"/>
      <c r="N34062" s="24"/>
      <c r="Q34062" s="24"/>
      <c r="T34062" s="24"/>
      <c r="W34062" s="24"/>
      <c r="Z34062" s="24"/>
      <c r="AC34062" s="24"/>
      <c r="AI34062" s="24"/>
      <c r="AL34062" s="24"/>
      <c r="AO34062" s="24"/>
      <c r="AR34062" s="24"/>
      <c r="AU34062" s="24"/>
    </row>
    <row r="34063">
      <c r="J34063" s="18"/>
      <c r="N34063" s="24"/>
      <c r="Q34063" s="24"/>
      <c r="T34063" s="24"/>
      <c r="W34063" s="24"/>
      <c r="Z34063" s="24"/>
      <c r="AC34063" s="24"/>
      <c r="AI34063" s="24"/>
      <c r="AL34063" s="24"/>
      <c r="AO34063" s="24"/>
      <c r="AR34063" s="24"/>
      <c r="AU34063" s="24"/>
    </row>
    <row r="34064">
      <c r="J34064" s="18"/>
      <c r="N34064" s="24"/>
      <c r="Q34064" s="24"/>
      <c r="T34064" s="24"/>
      <c r="W34064" s="24"/>
      <c r="Z34064" s="24"/>
      <c r="AC34064" s="24"/>
      <c r="AI34064" s="24"/>
      <c r="AL34064" s="24"/>
      <c r="AO34064" s="24"/>
      <c r="AR34064" s="24"/>
      <c r="AU34064" s="24"/>
    </row>
    <row r="34065">
      <c r="J34065" s="18"/>
      <c r="N34065" s="24"/>
      <c r="Q34065" s="24"/>
      <c r="T34065" s="24"/>
      <c r="W34065" s="24"/>
      <c r="Z34065" s="24"/>
      <c r="AC34065" s="24"/>
      <c r="AI34065" s="24"/>
      <c r="AL34065" s="24"/>
      <c r="AO34065" s="24"/>
      <c r="AR34065" s="24"/>
      <c r="AU34065" s="24"/>
    </row>
    <row r="34066">
      <c r="J34066" s="18"/>
      <c r="N34066" s="24"/>
      <c r="Q34066" s="24"/>
      <c r="T34066" s="24"/>
      <c r="W34066" s="24"/>
      <c r="Z34066" s="24"/>
      <c r="AC34066" s="24"/>
      <c r="AI34066" s="24"/>
      <c r="AL34066" s="24"/>
      <c r="AO34066" s="24"/>
      <c r="AR34066" s="24"/>
      <c r="AU34066" s="24"/>
    </row>
    <row r="34067">
      <c r="J34067" s="18"/>
      <c r="N34067" s="24"/>
      <c r="Q34067" s="24"/>
      <c r="T34067" s="24"/>
      <c r="W34067" s="24"/>
      <c r="Z34067" s="24"/>
      <c r="AC34067" s="24"/>
      <c r="AI34067" s="24"/>
      <c r="AL34067" s="24"/>
      <c r="AO34067" s="24"/>
      <c r="AR34067" s="24"/>
      <c r="AU34067" s="24"/>
    </row>
    <row r="34068">
      <c r="J34068" s="18"/>
      <c r="N34068" s="24"/>
      <c r="Q34068" s="24"/>
      <c r="T34068" s="24"/>
      <c r="W34068" s="24"/>
      <c r="Z34068" s="24"/>
      <c r="AC34068" s="24"/>
      <c r="AI34068" s="24"/>
      <c r="AL34068" s="24"/>
      <c r="AO34068" s="24"/>
      <c r="AR34068" s="24"/>
      <c r="AU34068" s="24"/>
    </row>
    <row r="34069">
      <c r="J34069" s="18"/>
      <c r="N34069" s="24"/>
      <c r="Q34069" s="24"/>
      <c r="T34069" s="24"/>
      <c r="W34069" s="24"/>
      <c r="Z34069" s="24"/>
      <c r="AC34069" s="24"/>
      <c r="AI34069" s="24"/>
      <c r="AL34069" s="24"/>
      <c r="AO34069" s="24"/>
      <c r="AR34069" s="24"/>
      <c r="AU34069" s="24"/>
    </row>
    <row r="34070">
      <c r="J34070" s="18"/>
      <c r="N34070" s="24"/>
      <c r="Q34070" s="24"/>
      <c r="T34070" s="24"/>
      <c r="W34070" s="24"/>
      <c r="Z34070" s="24"/>
      <c r="AC34070" s="24"/>
      <c r="AI34070" s="24"/>
      <c r="AL34070" s="24"/>
      <c r="AO34070" s="24"/>
      <c r="AR34070" s="24"/>
      <c r="AU34070" s="24"/>
    </row>
    <row r="34071">
      <c r="J34071" s="18"/>
      <c r="N34071" s="24"/>
      <c r="Q34071" s="24"/>
      <c r="T34071" s="24"/>
      <c r="W34071" s="24"/>
      <c r="Z34071" s="24"/>
      <c r="AC34071" s="24"/>
      <c r="AI34071" s="24"/>
      <c r="AL34071" s="24"/>
      <c r="AO34071" s="24"/>
      <c r="AR34071" s="24"/>
      <c r="AU34071" s="24"/>
    </row>
    <row r="34072">
      <c r="J34072" s="18"/>
      <c r="N34072" s="24"/>
      <c r="Q34072" s="24"/>
      <c r="T34072" s="24"/>
      <c r="W34072" s="24"/>
      <c r="Z34072" s="24"/>
      <c r="AC34072" s="24"/>
      <c r="AI34072" s="24"/>
      <c r="AL34072" s="24"/>
      <c r="AO34072" s="24"/>
      <c r="AR34072" s="24"/>
      <c r="AU34072" s="24"/>
    </row>
    <row r="34073">
      <c r="J34073" s="18"/>
      <c r="N34073" s="24"/>
      <c r="Q34073" s="24"/>
      <c r="T34073" s="24"/>
      <c r="W34073" s="24"/>
      <c r="Z34073" s="24"/>
      <c r="AC34073" s="24"/>
      <c r="AI34073" s="24"/>
      <c r="AL34073" s="24"/>
      <c r="AO34073" s="24"/>
      <c r="AR34073" s="24"/>
      <c r="AU34073" s="24"/>
    </row>
    <row r="34074">
      <c r="J34074" s="18"/>
      <c r="N34074" s="24"/>
      <c r="Q34074" s="24"/>
      <c r="T34074" s="24"/>
      <c r="W34074" s="24"/>
      <c r="Z34074" s="24"/>
      <c r="AC34074" s="24"/>
      <c r="AI34074" s="24"/>
      <c r="AL34074" s="24"/>
      <c r="AO34074" s="24"/>
      <c r="AR34074" s="24"/>
      <c r="AU34074" s="24"/>
    </row>
    <row r="34075">
      <c r="J34075" s="18"/>
      <c r="N34075" s="24"/>
      <c r="Q34075" s="24"/>
      <c r="T34075" s="24"/>
      <c r="W34075" s="24"/>
      <c r="Z34075" s="24"/>
      <c r="AC34075" s="24"/>
      <c r="AI34075" s="24"/>
      <c r="AL34075" s="24"/>
      <c r="AO34075" s="24"/>
      <c r="AR34075" s="24"/>
      <c r="AU34075" s="24"/>
    </row>
    <row r="34076">
      <c r="J34076" s="18"/>
      <c r="N34076" s="24"/>
      <c r="Q34076" s="24"/>
      <c r="T34076" s="24"/>
      <c r="W34076" s="24"/>
      <c r="Z34076" s="24"/>
      <c r="AC34076" s="24"/>
      <c r="AI34076" s="24"/>
      <c r="AL34076" s="24"/>
      <c r="AO34076" s="24"/>
      <c r="AR34076" s="24"/>
      <c r="AU34076" s="24"/>
    </row>
    <row r="34077">
      <c r="J34077" s="18"/>
      <c r="N34077" s="24"/>
      <c r="Q34077" s="24"/>
      <c r="T34077" s="24"/>
      <c r="W34077" s="24"/>
      <c r="Z34077" s="24"/>
      <c r="AC34077" s="24"/>
      <c r="AI34077" s="24"/>
      <c r="AL34077" s="24"/>
      <c r="AO34077" s="24"/>
      <c r="AR34077" s="24"/>
      <c r="AU34077" s="24"/>
    </row>
    <row r="34078">
      <c r="J34078" s="18"/>
      <c r="N34078" s="24"/>
      <c r="Q34078" s="24"/>
      <c r="T34078" s="24"/>
      <c r="W34078" s="24"/>
      <c r="Z34078" s="24"/>
      <c r="AC34078" s="24"/>
      <c r="AI34078" s="24"/>
      <c r="AL34078" s="24"/>
      <c r="AO34078" s="24"/>
      <c r="AR34078" s="24"/>
      <c r="AU34078" s="24"/>
    </row>
    <row r="34079">
      <c r="J34079" s="18"/>
      <c r="N34079" s="24"/>
      <c r="Q34079" s="24"/>
      <c r="T34079" s="24"/>
      <c r="W34079" s="24"/>
      <c r="Z34079" s="24"/>
      <c r="AC34079" s="24"/>
      <c r="AI34079" s="24"/>
      <c r="AL34079" s="24"/>
      <c r="AO34079" s="24"/>
      <c r="AR34079" s="24"/>
      <c r="AU34079" s="24"/>
    </row>
    <row r="34080">
      <c r="J34080" s="18"/>
      <c r="N34080" s="24"/>
      <c r="Q34080" s="24"/>
      <c r="T34080" s="24"/>
      <c r="W34080" s="24"/>
      <c r="Z34080" s="24"/>
      <c r="AC34080" s="24"/>
      <c r="AI34080" s="24"/>
      <c r="AL34080" s="24"/>
      <c r="AO34080" s="24"/>
      <c r="AR34080" s="24"/>
      <c r="AU34080" s="24"/>
    </row>
    <row r="34081">
      <c r="J34081" s="18"/>
      <c r="N34081" s="24"/>
      <c r="Q34081" s="24"/>
      <c r="T34081" s="24"/>
      <c r="W34081" s="24"/>
      <c r="Z34081" s="24"/>
      <c r="AC34081" s="24"/>
      <c r="AI34081" s="24"/>
      <c r="AL34081" s="24"/>
      <c r="AO34081" s="24"/>
      <c r="AR34081" s="24"/>
      <c r="AU34081" s="24"/>
    </row>
    <row r="34082">
      <c r="J34082" s="18"/>
      <c r="N34082" s="24"/>
      <c r="Q34082" s="24"/>
      <c r="T34082" s="24"/>
      <c r="W34082" s="24"/>
      <c r="Z34082" s="24"/>
      <c r="AC34082" s="24"/>
      <c r="AI34082" s="24"/>
      <c r="AL34082" s="24"/>
      <c r="AO34082" s="24"/>
      <c r="AR34082" s="24"/>
      <c r="AU34082" s="24"/>
    </row>
    <row r="34083">
      <c r="J34083" s="18"/>
      <c r="N34083" s="24"/>
      <c r="Q34083" s="24"/>
      <c r="T34083" s="24"/>
      <c r="W34083" s="24"/>
      <c r="Z34083" s="24"/>
      <c r="AC34083" s="24"/>
      <c r="AI34083" s="24"/>
      <c r="AL34083" s="24"/>
      <c r="AO34083" s="24"/>
      <c r="AR34083" s="24"/>
      <c r="AU34083" s="24"/>
    </row>
    <row r="34084">
      <c r="J34084" s="18"/>
      <c r="N34084" s="24"/>
      <c r="Q34084" s="24"/>
      <c r="T34084" s="24"/>
      <c r="W34084" s="24"/>
      <c r="Z34084" s="24"/>
      <c r="AC34084" s="24"/>
      <c r="AI34084" s="24"/>
      <c r="AL34084" s="24"/>
      <c r="AO34084" s="24"/>
      <c r="AR34084" s="24"/>
      <c r="AU34084" s="24"/>
    </row>
    <row r="34085">
      <c r="J34085" s="18"/>
      <c r="N34085" s="24"/>
      <c r="Q34085" s="24"/>
      <c r="T34085" s="24"/>
      <c r="W34085" s="24"/>
      <c r="Z34085" s="24"/>
      <c r="AC34085" s="24"/>
      <c r="AI34085" s="24"/>
      <c r="AL34085" s="24"/>
      <c r="AO34085" s="24"/>
      <c r="AR34085" s="24"/>
      <c r="AU34085" s="24"/>
    </row>
    <row r="34086">
      <c r="J34086" s="18"/>
      <c r="N34086" s="24"/>
      <c r="Q34086" s="24"/>
      <c r="T34086" s="24"/>
      <c r="W34086" s="24"/>
      <c r="Z34086" s="24"/>
      <c r="AC34086" s="24"/>
      <c r="AI34086" s="24"/>
      <c r="AL34086" s="24"/>
      <c r="AO34086" s="24"/>
      <c r="AR34086" s="24"/>
      <c r="AU34086" s="24"/>
    </row>
    <row r="34087">
      <c r="J34087" s="18"/>
      <c r="N34087" s="24"/>
      <c r="Q34087" s="24"/>
      <c r="T34087" s="24"/>
      <c r="W34087" s="24"/>
      <c r="Z34087" s="24"/>
      <c r="AC34087" s="24"/>
      <c r="AI34087" s="24"/>
      <c r="AL34087" s="24"/>
      <c r="AO34087" s="24"/>
      <c r="AR34087" s="24"/>
      <c r="AU34087" s="24"/>
    </row>
    <row r="34088">
      <c r="J34088" s="18"/>
      <c r="N34088" s="24"/>
      <c r="Q34088" s="24"/>
      <c r="T34088" s="24"/>
      <c r="W34088" s="24"/>
      <c r="Z34088" s="24"/>
      <c r="AC34088" s="24"/>
      <c r="AI34088" s="24"/>
      <c r="AL34088" s="24"/>
      <c r="AO34088" s="24"/>
      <c r="AR34088" s="24"/>
      <c r="AU34088" s="24"/>
    </row>
    <row r="34089">
      <c r="J34089" s="18"/>
      <c r="N34089" s="24"/>
      <c r="Q34089" s="24"/>
      <c r="T34089" s="24"/>
      <c r="W34089" s="24"/>
      <c r="Z34089" s="24"/>
      <c r="AC34089" s="24"/>
      <c r="AI34089" s="24"/>
      <c r="AL34089" s="24"/>
      <c r="AO34089" s="24"/>
      <c r="AR34089" s="24"/>
      <c r="AU34089" s="24"/>
    </row>
    <row r="34090">
      <c r="J34090" s="18"/>
      <c r="N34090" s="24"/>
      <c r="Q34090" s="24"/>
      <c r="T34090" s="24"/>
      <c r="W34090" s="24"/>
      <c r="Z34090" s="24"/>
      <c r="AC34090" s="24"/>
      <c r="AI34090" s="24"/>
      <c r="AL34090" s="24"/>
      <c r="AO34090" s="24"/>
      <c r="AR34090" s="24"/>
      <c r="AU34090" s="24"/>
    </row>
    <row r="34091">
      <c r="J34091" s="18"/>
      <c r="N34091" s="24"/>
      <c r="Q34091" s="24"/>
      <c r="T34091" s="24"/>
      <c r="W34091" s="24"/>
      <c r="Z34091" s="24"/>
      <c r="AC34091" s="24"/>
      <c r="AI34091" s="24"/>
      <c r="AL34091" s="24"/>
      <c r="AO34091" s="24"/>
      <c r="AR34091" s="24"/>
      <c r="AU34091" s="24"/>
    </row>
    <row r="34092">
      <c r="J34092" s="18"/>
      <c r="N34092" s="24"/>
      <c r="Q34092" s="24"/>
      <c r="T34092" s="24"/>
      <c r="W34092" s="24"/>
      <c r="Z34092" s="24"/>
      <c r="AC34092" s="24"/>
      <c r="AI34092" s="24"/>
      <c r="AL34092" s="24"/>
      <c r="AO34092" s="24"/>
      <c r="AR34092" s="24"/>
      <c r="AU34092" s="24"/>
    </row>
    <row r="34093">
      <c r="J34093" s="18"/>
      <c r="N34093" s="24"/>
      <c r="Q34093" s="24"/>
      <c r="T34093" s="24"/>
      <c r="W34093" s="24"/>
      <c r="Z34093" s="24"/>
      <c r="AC34093" s="24"/>
      <c r="AI34093" s="24"/>
      <c r="AL34093" s="24"/>
      <c r="AO34093" s="24"/>
      <c r="AR34093" s="24"/>
      <c r="AU34093" s="24"/>
    </row>
    <row r="34094">
      <c r="J34094" s="18"/>
      <c r="N34094" s="24"/>
      <c r="Q34094" s="24"/>
      <c r="T34094" s="24"/>
      <c r="W34094" s="24"/>
      <c r="Z34094" s="24"/>
      <c r="AC34094" s="24"/>
      <c r="AI34094" s="24"/>
      <c r="AL34094" s="24"/>
      <c r="AO34094" s="24"/>
      <c r="AR34094" s="24"/>
      <c r="AU34094" s="24"/>
    </row>
    <row r="34095">
      <c r="J34095" s="18"/>
      <c r="N34095" s="24"/>
      <c r="Q34095" s="24"/>
      <c r="T34095" s="24"/>
      <c r="W34095" s="24"/>
      <c r="Z34095" s="24"/>
      <c r="AC34095" s="24"/>
      <c r="AI34095" s="24"/>
      <c r="AL34095" s="24"/>
      <c r="AO34095" s="24"/>
      <c r="AR34095" s="24"/>
      <c r="AU34095" s="24"/>
    </row>
    <row r="34096">
      <c r="J34096" s="18"/>
      <c r="N34096" s="24"/>
      <c r="Q34096" s="24"/>
      <c r="T34096" s="24"/>
      <c r="W34096" s="24"/>
      <c r="Z34096" s="24"/>
      <c r="AC34096" s="24"/>
      <c r="AI34096" s="24"/>
      <c r="AL34096" s="24"/>
      <c r="AO34096" s="24"/>
      <c r="AR34096" s="24"/>
      <c r="AU34096" s="24"/>
    </row>
    <row r="34097">
      <c r="J34097" s="18"/>
      <c r="N34097" s="24"/>
      <c r="Q34097" s="24"/>
      <c r="T34097" s="24"/>
      <c r="W34097" s="24"/>
      <c r="Z34097" s="24"/>
      <c r="AC34097" s="24"/>
      <c r="AI34097" s="24"/>
      <c r="AL34097" s="24"/>
      <c r="AO34097" s="24"/>
      <c r="AR34097" s="24"/>
      <c r="AU34097" s="24"/>
    </row>
    <row r="34098">
      <c r="J34098" s="18"/>
      <c r="N34098" s="24"/>
      <c r="Q34098" s="24"/>
      <c r="T34098" s="24"/>
      <c r="W34098" s="24"/>
      <c r="Z34098" s="24"/>
      <c r="AC34098" s="24"/>
      <c r="AI34098" s="24"/>
      <c r="AL34098" s="24"/>
      <c r="AO34098" s="24"/>
      <c r="AR34098" s="24"/>
      <c r="AU34098" s="24"/>
    </row>
    <row r="34099">
      <c r="J34099" s="18"/>
      <c r="N34099" s="24"/>
      <c r="Q34099" s="24"/>
      <c r="T34099" s="24"/>
      <c r="W34099" s="24"/>
      <c r="Z34099" s="24"/>
      <c r="AC34099" s="24"/>
      <c r="AI34099" s="24"/>
      <c r="AL34099" s="24"/>
      <c r="AO34099" s="24"/>
      <c r="AR34099" s="24"/>
      <c r="AU34099" s="24"/>
    </row>
    <row r="34100">
      <c r="J34100" s="18"/>
      <c r="N34100" s="24"/>
      <c r="Q34100" s="24"/>
      <c r="T34100" s="24"/>
      <c r="W34100" s="24"/>
      <c r="Z34100" s="24"/>
      <c r="AC34100" s="24"/>
      <c r="AI34100" s="24"/>
      <c r="AL34100" s="24"/>
      <c r="AO34100" s="24"/>
      <c r="AR34100" s="24"/>
      <c r="AU34100" s="24"/>
    </row>
    <row r="34101">
      <c r="J34101" s="18"/>
      <c r="N34101" s="24"/>
      <c r="Q34101" s="24"/>
      <c r="T34101" s="24"/>
      <c r="W34101" s="24"/>
      <c r="Z34101" s="24"/>
      <c r="AC34101" s="24"/>
      <c r="AI34101" s="24"/>
      <c r="AL34101" s="24"/>
      <c r="AO34101" s="24"/>
      <c r="AR34101" s="24"/>
      <c r="AU34101" s="24"/>
    </row>
    <row r="34102">
      <c r="J34102" s="18"/>
      <c r="N34102" s="24"/>
      <c r="Q34102" s="24"/>
      <c r="T34102" s="24"/>
      <c r="W34102" s="24"/>
      <c r="Z34102" s="24"/>
      <c r="AC34102" s="24"/>
      <c r="AI34102" s="24"/>
      <c r="AL34102" s="24"/>
      <c r="AO34102" s="24"/>
      <c r="AR34102" s="24"/>
      <c r="AU34102" s="24"/>
    </row>
    <row r="34103">
      <c r="J34103" s="18"/>
      <c r="N34103" s="24"/>
      <c r="Q34103" s="24"/>
      <c r="T34103" s="24"/>
      <c r="W34103" s="24"/>
      <c r="Z34103" s="24"/>
      <c r="AC34103" s="24"/>
      <c r="AI34103" s="24"/>
      <c r="AL34103" s="24"/>
      <c r="AO34103" s="24"/>
      <c r="AR34103" s="24"/>
      <c r="AU34103" s="24"/>
    </row>
    <row r="34104">
      <c r="J34104" s="18"/>
      <c r="N34104" s="24"/>
      <c r="Q34104" s="24"/>
      <c r="T34104" s="24"/>
      <c r="W34104" s="24"/>
      <c r="Z34104" s="24"/>
      <c r="AC34104" s="24"/>
      <c r="AI34104" s="24"/>
      <c r="AL34104" s="24"/>
      <c r="AO34104" s="24"/>
      <c r="AR34104" s="24"/>
      <c r="AU34104" s="24"/>
    </row>
    <row r="34105">
      <c r="J34105" s="18"/>
      <c r="N34105" s="24"/>
      <c r="Q34105" s="24"/>
      <c r="T34105" s="24"/>
      <c r="W34105" s="24"/>
      <c r="Z34105" s="24"/>
      <c r="AC34105" s="24"/>
      <c r="AI34105" s="24"/>
      <c r="AL34105" s="24"/>
      <c r="AO34105" s="24"/>
      <c r="AR34105" s="24"/>
      <c r="AU34105" s="24"/>
    </row>
    <row r="34106">
      <c r="J34106" s="18"/>
      <c r="N34106" s="24"/>
      <c r="Q34106" s="24"/>
      <c r="T34106" s="24"/>
      <c r="W34106" s="24"/>
      <c r="Z34106" s="24"/>
      <c r="AC34106" s="24"/>
      <c r="AI34106" s="24"/>
      <c r="AL34106" s="24"/>
      <c r="AO34106" s="24"/>
      <c r="AR34106" s="24"/>
      <c r="AU34106" s="24"/>
    </row>
    <row r="34107">
      <c r="J34107" s="18"/>
      <c r="N34107" s="24"/>
      <c r="Q34107" s="24"/>
      <c r="T34107" s="24"/>
      <c r="W34107" s="24"/>
      <c r="Z34107" s="24"/>
      <c r="AC34107" s="24"/>
      <c r="AI34107" s="24"/>
      <c r="AL34107" s="24"/>
      <c r="AO34107" s="24"/>
      <c r="AR34107" s="24"/>
      <c r="AU34107" s="24"/>
    </row>
    <row r="34108">
      <c r="J34108" s="18"/>
      <c r="N34108" s="24"/>
      <c r="Q34108" s="24"/>
      <c r="T34108" s="24"/>
      <c r="W34108" s="24"/>
      <c r="Z34108" s="24"/>
      <c r="AC34108" s="24"/>
      <c r="AI34108" s="24"/>
      <c r="AL34108" s="24"/>
      <c r="AO34108" s="24"/>
      <c r="AR34108" s="24"/>
      <c r="AU34108" s="24"/>
    </row>
    <row r="34109">
      <c r="J34109" s="18"/>
      <c r="N34109" s="24"/>
      <c r="Q34109" s="24"/>
      <c r="T34109" s="24"/>
      <c r="W34109" s="24"/>
      <c r="Z34109" s="24"/>
      <c r="AC34109" s="24"/>
      <c r="AI34109" s="24"/>
      <c r="AL34109" s="24"/>
      <c r="AO34109" s="24"/>
      <c r="AR34109" s="24"/>
      <c r="AU34109" s="24"/>
    </row>
    <row r="34110">
      <c r="J34110" s="18"/>
      <c r="N34110" s="24"/>
      <c r="Q34110" s="24"/>
      <c r="T34110" s="24"/>
      <c r="W34110" s="24"/>
      <c r="Z34110" s="24"/>
      <c r="AC34110" s="24"/>
      <c r="AI34110" s="24"/>
      <c r="AL34110" s="24"/>
      <c r="AO34110" s="24"/>
      <c r="AR34110" s="24"/>
      <c r="AU34110" s="24"/>
    </row>
    <row r="34111">
      <c r="J34111" s="18"/>
      <c r="N34111" s="24"/>
      <c r="Q34111" s="24"/>
      <c r="T34111" s="24"/>
      <c r="W34111" s="24"/>
      <c r="Z34111" s="24"/>
      <c r="AC34111" s="24"/>
      <c r="AI34111" s="24"/>
      <c r="AL34111" s="24"/>
      <c r="AO34111" s="24"/>
      <c r="AR34111" s="24"/>
      <c r="AU34111" s="24"/>
    </row>
    <row r="34112">
      <c r="J34112" s="18"/>
      <c r="N34112" s="24"/>
      <c r="Q34112" s="24"/>
      <c r="T34112" s="24"/>
      <c r="W34112" s="24"/>
      <c r="Z34112" s="24"/>
      <c r="AC34112" s="24"/>
      <c r="AI34112" s="24"/>
      <c r="AL34112" s="24"/>
      <c r="AO34112" s="24"/>
      <c r="AR34112" s="24"/>
      <c r="AU34112" s="24"/>
    </row>
    <row r="34113">
      <c r="J34113" s="18"/>
      <c r="N34113" s="24"/>
      <c r="Q34113" s="24"/>
      <c r="T34113" s="24"/>
      <c r="W34113" s="24"/>
      <c r="Z34113" s="24"/>
      <c r="AC34113" s="24"/>
      <c r="AI34113" s="24"/>
      <c r="AL34113" s="24"/>
      <c r="AO34113" s="24"/>
      <c r="AR34113" s="24"/>
      <c r="AU34113" s="24"/>
    </row>
    <row r="34114">
      <c r="J34114" s="18"/>
      <c r="N34114" s="24"/>
      <c r="Q34114" s="24"/>
      <c r="T34114" s="24"/>
      <c r="W34114" s="24"/>
      <c r="Z34114" s="24"/>
      <c r="AC34114" s="24"/>
      <c r="AI34114" s="24"/>
      <c r="AL34114" s="24"/>
      <c r="AO34114" s="24"/>
      <c r="AR34114" s="24"/>
      <c r="AU34114" s="24"/>
    </row>
    <row r="34115">
      <c r="J34115" s="18"/>
      <c r="N34115" s="24"/>
      <c r="Q34115" s="24"/>
      <c r="T34115" s="24"/>
      <c r="W34115" s="24"/>
      <c r="Z34115" s="24"/>
      <c r="AC34115" s="24"/>
      <c r="AI34115" s="24"/>
      <c r="AL34115" s="24"/>
      <c r="AO34115" s="24"/>
      <c r="AR34115" s="24"/>
      <c r="AU34115" s="24"/>
    </row>
    <row r="34116">
      <c r="J34116" s="18"/>
      <c r="N34116" s="24"/>
      <c r="Q34116" s="24"/>
      <c r="T34116" s="24"/>
      <c r="W34116" s="24"/>
      <c r="Z34116" s="24"/>
      <c r="AC34116" s="24"/>
      <c r="AI34116" s="24"/>
      <c r="AL34116" s="24"/>
      <c r="AO34116" s="24"/>
      <c r="AR34116" s="24"/>
      <c r="AU34116" s="24"/>
    </row>
    <row r="34117">
      <c r="J34117" s="18"/>
      <c r="N34117" s="24"/>
      <c r="Q34117" s="24"/>
      <c r="T34117" s="24"/>
      <c r="W34117" s="24"/>
      <c r="Z34117" s="24"/>
      <c r="AC34117" s="24"/>
      <c r="AI34117" s="24"/>
      <c r="AL34117" s="24"/>
      <c r="AO34117" s="24"/>
      <c r="AR34117" s="24"/>
      <c r="AU34117" s="24"/>
    </row>
    <row r="34118">
      <c r="J34118" s="18"/>
      <c r="N34118" s="24"/>
      <c r="Q34118" s="24"/>
      <c r="T34118" s="24"/>
      <c r="W34118" s="24"/>
      <c r="Z34118" s="24"/>
      <c r="AC34118" s="24"/>
      <c r="AI34118" s="24"/>
      <c r="AL34118" s="24"/>
      <c r="AO34118" s="24"/>
      <c r="AR34118" s="24"/>
      <c r="AU34118" s="24"/>
    </row>
    <row r="34119">
      <c r="J34119" s="18"/>
      <c r="N34119" s="24"/>
      <c r="Q34119" s="24"/>
      <c r="T34119" s="24"/>
      <c r="W34119" s="24"/>
      <c r="Z34119" s="24"/>
      <c r="AC34119" s="24"/>
      <c r="AI34119" s="24"/>
      <c r="AL34119" s="24"/>
      <c r="AO34119" s="24"/>
      <c r="AR34119" s="24"/>
      <c r="AU34119" s="24"/>
    </row>
    <row r="34120">
      <c r="J34120" s="18"/>
      <c r="N34120" s="24"/>
      <c r="Q34120" s="24"/>
      <c r="T34120" s="24"/>
      <c r="W34120" s="24"/>
      <c r="Z34120" s="24"/>
      <c r="AC34120" s="24"/>
      <c r="AI34120" s="24"/>
      <c r="AL34120" s="24"/>
      <c r="AO34120" s="24"/>
      <c r="AR34120" s="24"/>
      <c r="AU34120" s="24"/>
    </row>
    <row r="34121">
      <c r="J34121" s="18"/>
      <c r="N34121" s="24"/>
      <c r="Q34121" s="24"/>
      <c r="T34121" s="24"/>
      <c r="W34121" s="24"/>
      <c r="Z34121" s="24"/>
      <c r="AC34121" s="24"/>
      <c r="AI34121" s="24"/>
      <c r="AL34121" s="24"/>
      <c r="AO34121" s="24"/>
      <c r="AR34121" s="24"/>
      <c r="AU34121" s="24"/>
    </row>
    <row r="34122">
      <c r="J34122" s="18"/>
      <c r="N34122" s="24"/>
      <c r="Q34122" s="24"/>
      <c r="T34122" s="24"/>
      <c r="W34122" s="24"/>
      <c r="Z34122" s="24"/>
      <c r="AC34122" s="24"/>
      <c r="AI34122" s="24"/>
      <c r="AL34122" s="24"/>
      <c r="AO34122" s="24"/>
      <c r="AR34122" s="24"/>
      <c r="AU34122" s="24"/>
    </row>
    <row r="34123">
      <c r="J34123" s="18"/>
      <c r="N34123" s="24"/>
      <c r="Q34123" s="24"/>
      <c r="T34123" s="24"/>
      <c r="W34123" s="24"/>
      <c r="Z34123" s="24"/>
      <c r="AC34123" s="24"/>
      <c r="AI34123" s="24"/>
      <c r="AL34123" s="24"/>
      <c r="AO34123" s="24"/>
      <c r="AR34123" s="24"/>
      <c r="AU34123" s="24"/>
    </row>
    <row r="34124">
      <c r="J34124" s="18"/>
      <c r="N34124" s="24"/>
      <c r="Q34124" s="24"/>
      <c r="T34124" s="24"/>
      <c r="W34124" s="24"/>
      <c r="Z34124" s="24"/>
      <c r="AC34124" s="24"/>
      <c r="AI34124" s="24"/>
      <c r="AL34124" s="24"/>
      <c r="AO34124" s="24"/>
      <c r="AR34124" s="24"/>
      <c r="AU34124" s="24"/>
    </row>
    <row r="34125">
      <c r="J34125" s="18"/>
      <c r="N34125" s="24"/>
      <c r="Q34125" s="24"/>
      <c r="T34125" s="24"/>
      <c r="W34125" s="24"/>
      <c r="Z34125" s="24"/>
      <c r="AC34125" s="24"/>
      <c r="AI34125" s="24"/>
      <c r="AL34125" s="24"/>
      <c r="AO34125" s="24"/>
      <c r="AR34125" s="24"/>
      <c r="AU34125" s="24"/>
    </row>
    <row r="34126">
      <c r="J34126" s="18"/>
      <c r="N34126" s="24"/>
      <c r="Q34126" s="24"/>
      <c r="T34126" s="24"/>
      <c r="W34126" s="24"/>
      <c r="Z34126" s="24"/>
      <c r="AC34126" s="24"/>
      <c r="AI34126" s="24"/>
      <c r="AL34126" s="24"/>
      <c r="AO34126" s="24"/>
      <c r="AR34126" s="24"/>
      <c r="AU34126" s="24"/>
    </row>
    <row r="34127">
      <c r="J34127" s="18"/>
      <c r="N34127" s="24"/>
      <c r="Q34127" s="24"/>
      <c r="T34127" s="24"/>
      <c r="W34127" s="24"/>
      <c r="Z34127" s="24"/>
      <c r="AC34127" s="24"/>
      <c r="AI34127" s="24"/>
      <c r="AL34127" s="24"/>
      <c r="AO34127" s="24"/>
      <c r="AR34127" s="24"/>
      <c r="AU34127" s="24"/>
    </row>
    <row r="34128">
      <c r="J34128" s="18"/>
      <c r="N34128" s="24"/>
      <c r="Q34128" s="24"/>
      <c r="T34128" s="24"/>
      <c r="W34128" s="24"/>
      <c r="Z34128" s="24"/>
      <c r="AC34128" s="24"/>
      <c r="AI34128" s="24"/>
      <c r="AL34128" s="24"/>
      <c r="AO34128" s="24"/>
      <c r="AR34128" s="24"/>
      <c r="AU34128" s="24"/>
    </row>
    <row r="34129">
      <c r="J34129" s="18"/>
      <c r="N34129" s="24"/>
      <c r="Q34129" s="24"/>
      <c r="T34129" s="24"/>
      <c r="W34129" s="24"/>
      <c r="Z34129" s="24"/>
      <c r="AC34129" s="24"/>
      <c r="AI34129" s="24"/>
      <c r="AL34129" s="24"/>
      <c r="AO34129" s="24"/>
      <c r="AR34129" s="24"/>
      <c r="AU34129" s="24"/>
    </row>
    <row r="34130">
      <c r="J34130" s="18"/>
      <c r="N34130" s="24"/>
      <c r="Q34130" s="24"/>
      <c r="T34130" s="24"/>
      <c r="W34130" s="24"/>
      <c r="Z34130" s="24"/>
      <c r="AC34130" s="24"/>
      <c r="AI34130" s="24"/>
      <c r="AL34130" s="24"/>
      <c r="AO34130" s="24"/>
      <c r="AR34130" s="24"/>
      <c r="AU34130" s="24"/>
    </row>
    <row r="34131">
      <c r="J34131" s="18"/>
      <c r="N34131" s="24"/>
      <c r="Q34131" s="24"/>
      <c r="T34131" s="24"/>
      <c r="W34131" s="24"/>
      <c r="Z34131" s="24"/>
      <c r="AC34131" s="24"/>
      <c r="AI34131" s="24"/>
      <c r="AL34131" s="24"/>
      <c r="AO34131" s="24"/>
      <c r="AR34131" s="24"/>
      <c r="AU34131" s="24"/>
    </row>
    <row r="34132">
      <c r="J34132" s="18"/>
      <c r="N34132" s="24"/>
      <c r="Q34132" s="24"/>
      <c r="T34132" s="24"/>
      <c r="W34132" s="24"/>
      <c r="Z34132" s="24"/>
      <c r="AC34132" s="24"/>
      <c r="AI34132" s="24"/>
      <c r="AL34132" s="24"/>
      <c r="AO34132" s="24"/>
      <c r="AR34132" s="24"/>
      <c r="AU34132" s="24"/>
    </row>
    <row r="34133">
      <c r="J34133" s="18"/>
      <c r="N34133" s="24"/>
      <c r="Q34133" s="24"/>
      <c r="T34133" s="24"/>
      <c r="W34133" s="24"/>
      <c r="Z34133" s="24"/>
      <c r="AC34133" s="24"/>
      <c r="AI34133" s="24"/>
      <c r="AL34133" s="24"/>
      <c r="AO34133" s="24"/>
      <c r="AR34133" s="24"/>
      <c r="AU34133" s="24"/>
    </row>
    <row r="34134">
      <c r="J34134" s="18"/>
      <c r="N34134" s="24"/>
      <c r="Q34134" s="24"/>
      <c r="T34134" s="24"/>
      <c r="W34134" s="24"/>
      <c r="Z34134" s="24"/>
      <c r="AC34134" s="24"/>
      <c r="AI34134" s="24"/>
      <c r="AL34134" s="24"/>
      <c r="AO34134" s="24"/>
      <c r="AR34134" s="24"/>
      <c r="AU34134" s="24"/>
    </row>
    <row r="34135">
      <c r="J34135" s="18"/>
      <c r="N34135" s="24"/>
      <c r="Q34135" s="24"/>
      <c r="T34135" s="24"/>
      <c r="W34135" s="24"/>
      <c r="Z34135" s="24"/>
      <c r="AC34135" s="24"/>
      <c r="AI34135" s="24"/>
      <c r="AL34135" s="24"/>
      <c r="AO34135" s="24"/>
      <c r="AR34135" s="24"/>
      <c r="AU34135" s="24"/>
    </row>
    <row r="34136">
      <c r="J34136" s="18"/>
      <c r="N34136" s="24"/>
      <c r="Q34136" s="24"/>
      <c r="T34136" s="24"/>
      <c r="W34136" s="24"/>
      <c r="Z34136" s="24"/>
      <c r="AC34136" s="24"/>
      <c r="AI34136" s="24"/>
      <c r="AL34136" s="24"/>
      <c r="AO34136" s="24"/>
      <c r="AR34136" s="24"/>
      <c r="AU34136" s="24"/>
    </row>
    <row r="34137">
      <c r="J34137" s="18"/>
      <c r="N34137" s="24"/>
      <c r="Q34137" s="24"/>
      <c r="T34137" s="24"/>
      <c r="W34137" s="24"/>
      <c r="Z34137" s="24"/>
      <c r="AC34137" s="24"/>
      <c r="AI34137" s="24"/>
      <c r="AL34137" s="24"/>
      <c r="AO34137" s="24"/>
      <c r="AR34137" s="24"/>
      <c r="AU34137" s="24"/>
    </row>
    <row r="34138">
      <c r="J34138" s="18"/>
      <c r="N34138" s="24"/>
      <c r="Q34138" s="24"/>
      <c r="T34138" s="24"/>
      <c r="W34138" s="24"/>
      <c r="Z34138" s="24"/>
      <c r="AC34138" s="24"/>
      <c r="AI34138" s="24"/>
      <c r="AL34138" s="24"/>
      <c r="AO34138" s="24"/>
      <c r="AR34138" s="24"/>
      <c r="AU34138" s="24"/>
    </row>
    <row r="34139">
      <c r="J34139" s="18"/>
      <c r="N34139" s="24"/>
      <c r="Q34139" s="24"/>
      <c r="T34139" s="24"/>
      <c r="W34139" s="24"/>
      <c r="Z34139" s="24"/>
      <c r="AC34139" s="24"/>
      <c r="AI34139" s="24"/>
      <c r="AL34139" s="24"/>
      <c r="AO34139" s="24"/>
      <c r="AR34139" s="24"/>
      <c r="AU34139" s="24"/>
    </row>
    <row r="34140">
      <c r="J34140" s="18"/>
      <c r="N34140" s="24"/>
      <c r="Q34140" s="24"/>
      <c r="T34140" s="24"/>
      <c r="W34140" s="24"/>
      <c r="Z34140" s="24"/>
      <c r="AC34140" s="24"/>
      <c r="AI34140" s="24"/>
      <c r="AL34140" s="24"/>
      <c r="AO34140" s="24"/>
      <c r="AR34140" s="24"/>
      <c r="AU34140" s="24"/>
    </row>
    <row r="34141">
      <c r="J34141" s="18"/>
      <c r="N34141" s="24"/>
      <c r="Q34141" s="24"/>
      <c r="T34141" s="24"/>
      <c r="W34141" s="24"/>
      <c r="Z34141" s="24"/>
      <c r="AC34141" s="24"/>
      <c r="AI34141" s="24"/>
      <c r="AL34141" s="24"/>
      <c r="AO34141" s="24"/>
      <c r="AR34141" s="24"/>
      <c r="AU34141" s="24"/>
    </row>
    <row r="34142">
      <c r="J34142" s="18"/>
      <c r="N34142" s="24"/>
      <c r="Q34142" s="24"/>
      <c r="T34142" s="24"/>
      <c r="W34142" s="24"/>
      <c r="Z34142" s="24"/>
      <c r="AC34142" s="24"/>
      <c r="AI34142" s="24"/>
      <c r="AL34142" s="24"/>
      <c r="AO34142" s="24"/>
      <c r="AR34142" s="24"/>
      <c r="AU34142" s="24"/>
    </row>
    <row r="34143">
      <c r="J34143" s="18"/>
      <c r="N34143" s="24"/>
      <c r="Q34143" s="24"/>
      <c r="T34143" s="24"/>
      <c r="W34143" s="24"/>
      <c r="Z34143" s="24"/>
      <c r="AC34143" s="24"/>
      <c r="AI34143" s="24"/>
      <c r="AL34143" s="24"/>
      <c r="AO34143" s="24"/>
      <c r="AR34143" s="24"/>
      <c r="AU34143" s="24"/>
    </row>
    <row r="34144">
      <c r="J34144" s="18"/>
      <c r="N34144" s="24"/>
      <c r="Q34144" s="24"/>
      <c r="T34144" s="24"/>
      <c r="W34144" s="24"/>
      <c r="Z34144" s="24"/>
      <c r="AC34144" s="24"/>
      <c r="AI34144" s="24"/>
      <c r="AL34144" s="24"/>
      <c r="AO34144" s="24"/>
      <c r="AR34144" s="24"/>
      <c r="AU34144" s="24"/>
    </row>
    <row r="34145">
      <c r="J34145" s="18"/>
      <c r="N34145" s="24"/>
      <c r="Q34145" s="24"/>
      <c r="T34145" s="24"/>
      <c r="W34145" s="24"/>
      <c r="Z34145" s="24"/>
      <c r="AC34145" s="24"/>
      <c r="AI34145" s="24"/>
      <c r="AL34145" s="24"/>
      <c r="AO34145" s="24"/>
      <c r="AR34145" s="24"/>
      <c r="AU34145" s="24"/>
    </row>
    <row r="34146">
      <c r="J34146" s="18"/>
      <c r="N34146" s="24"/>
      <c r="Q34146" s="24"/>
      <c r="T34146" s="24"/>
      <c r="W34146" s="24"/>
      <c r="Z34146" s="24"/>
      <c r="AC34146" s="24"/>
      <c r="AI34146" s="24"/>
      <c r="AL34146" s="24"/>
      <c r="AO34146" s="24"/>
      <c r="AR34146" s="24"/>
      <c r="AU34146" s="24"/>
    </row>
    <row r="34147">
      <c r="J34147" s="18"/>
      <c r="N34147" s="24"/>
      <c r="Q34147" s="24"/>
      <c r="T34147" s="24"/>
      <c r="W34147" s="24"/>
      <c r="Z34147" s="24"/>
      <c r="AC34147" s="24"/>
      <c r="AI34147" s="24"/>
      <c r="AL34147" s="24"/>
      <c r="AO34147" s="24"/>
      <c r="AR34147" s="24"/>
      <c r="AU34147" s="24"/>
    </row>
    <row r="34148">
      <c r="J34148" s="18"/>
      <c r="N34148" s="24"/>
      <c r="Q34148" s="24"/>
      <c r="T34148" s="24"/>
      <c r="W34148" s="24"/>
      <c r="Z34148" s="24"/>
      <c r="AC34148" s="24"/>
      <c r="AI34148" s="24"/>
      <c r="AL34148" s="24"/>
      <c r="AO34148" s="24"/>
      <c r="AR34148" s="24"/>
      <c r="AU34148" s="24"/>
    </row>
    <row r="34149">
      <c r="J34149" s="18"/>
      <c r="N34149" s="24"/>
      <c r="Q34149" s="24"/>
      <c r="T34149" s="24"/>
      <c r="W34149" s="24"/>
      <c r="Z34149" s="24"/>
      <c r="AC34149" s="24"/>
      <c r="AI34149" s="24"/>
      <c r="AL34149" s="24"/>
      <c r="AO34149" s="24"/>
      <c r="AR34149" s="24"/>
      <c r="AU34149" s="24"/>
    </row>
    <row r="34150">
      <c r="J34150" s="18"/>
      <c r="N34150" s="24"/>
      <c r="Q34150" s="24"/>
      <c r="T34150" s="24"/>
      <c r="W34150" s="24"/>
      <c r="Z34150" s="24"/>
      <c r="AC34150" s="24"/>
      <c r="AI34150" s="24"/>
      <c r="AL34150" s="24"/>
      <c r="AO34150" s="24"/>
      <c r="AR34150" s="24"/>
      <c r="AU34150" s="24"/>
    </row>
    <row r="34151">
      <c r="J34151" s="18"/>
      <c r="N34151" s="24"/>
      <c r="Q34151" s="24"/>
      <c r="T34151" s="24"/>
      <c r="W34151" s="24"/>
      <c r="Z34151" s="24"/>
      <c r="AC34151" s="24"/>
      <c r="AI34151" s="24"/>
      <c r="AL34151" s="24"/>
      <c r="AO34151" s="24"/>
      <c r="AR34151" s="24"/>
      <c r="AU34151" s="24"/>
    </row>
    <row r="34152">
      <c r="J34152" s="18"/>
      <c r="N34152" s="24"/>
      <c r="Q34152" s="24"/>
      <c r="T34152" s="24"/>
      <c r="W34152" s="24"/>
      <c r="Z34152" s="24"/>
      <c r="AC34152" s="24"/>
      <c r="AI34152" s="24"/>
      <c r="AL34152" s="24"/>
      <c r="AO34152" s="24"/>
      <c r="AR34152" s="24"/>
      <c r="AU34152" s="24"/>
    </row>
    <row r="34153">
      <c r="J34153" s="18"/>
      <c r="N34153" s="24"/>
      <c r="Q34153" s="24"/>
      <c r="T34153" s="24"/>
      <c r="W34153" s="24"/>
      <c r="Z34153" s="24"/>
      <c r="AC34153" s="24"/>
      <c r="AI34153" s="24"/>
      <c r="AL34153" s="24"/>
      <c r="AO34153" s="24"/>
      <c r="AR34153" s="24"/>
      <c r="AU34153" s="24"/>
    </row>
    <row r="34154">
      <c r="J34154" s="18"/>
      <c r="N34154" s="24"/>
      <c r="Q34154" s="24"/>
      <c r="T34154" s="24"/>
      <c r="W34154" s="24"/>
      <c r="Z34154" s="24"/>
      <c r="AC34154" s="24"/>
      <c r="AI34154" s="24"/>
      <c r="AL34154" s="24"/>
      <c r="AO34154" s="24"/>
      <c r="AR34154" s="24"/>
      <c r="AU34154" s="24"/>
    </row>
    <row r="34155">
      <c r="J34155" s="18"/>
      <c r="N34155" s="24"/>
      <c r="Q34155" s="24"/>
      <c r="T34155" s="24"/>
      <c r="W34155" s="24"/>
      <c r="Z34155" s="24"/>
      <c r="AC34155" s="24"/>
      <c r="AI34155" s="24"/>
      <c r="AL34155" s="24"/>
      <c r="AO34155" s="24"/>
      <c r="AR34155" s="24"/>
      <c r="AU34155" s="24"/>
    </row>
    <row r="34156">
      <c r="J34156" s="18"/>
      <c r="N34156" s="24"/>
      <c r="Q34156" s="24"/>
      <c r="T34156" s="24"/>
      <c r="W34156" s="24"/>
      <c r="Z34156" s="24"/>
      <c r="AC34156" s="24"/>
      <c r="AI34156" s="24"/>
      <c r="AL34156" s="24"/>
      <c r="AO34156" s="24"/>
      <c r="AR34156" s="24"/>
      <c r="AU34156" s="24"/>
    </row>
    <row r="34157">
      <c r="J34157" s="18"/>
      <c r="N34157" s="24"/>
      <c r="Q34157" s="24"/>
      <c r="T34157" s="24"/>
      <c r="W34157" s="24"/>
      <c r="Z34157" s="24"/>
      <c r="AC34157" s="24"/>
      <c r="AI34157" s="24"/>
      <c r="AL34157" s="24"/>
      <c r="AO34157" s="24"/>
      <c r="AR34157" s="24"/>
      <c r="AU34157" s="24"/>
    </row>
    <row r="34158">
      <c r="J34158" s="18"/>
      <c r="N34158" s="24"/>
      <c r="Q34158" s="24"/>
      <c r="T34158" s="24"/>
      <c r="W34158" s="24"/>
      <c r="Z34158" s="24"/>
      <c r="AC34158" s="24"/>
      <c r="AI34158" s="24"/>
      <c r="AL34158" s="24"/>
      <c r="AO34158" s="24"/>
      <c r="AR34158" s="24"/>
      <c r="AU34158" s="24"/>
    </row>
    <row r="34159">
      <c r="J34159" s="18"/>
      <c r="N34159" s="24"/>
      <c r="Q34159" s="24"/>
      <c r="T34159" s="24"/>
      <c r="W34159" s="24"/>
      <c r="Z34159" s="24"/>
      <c r="AC34159" s="24"/>
      <c r="AI34159" s="24"/>
      <c r="AL34159" s="24"/>
      <c r="AO34159" s="24"/>
      <c r="AR34159" s="24"/>
      <c r="AU34159" s="24"/>
    </row>
    <row r="34160">
      <c r="J34160" s="18"/>
      <c r="N34160" s="24"/>
      <c r="Q34160" s="24"/>
      <c r="T34160" s="24"/>
      <c r="W34160" s="24"/>
      <c r="Z34160" s="24"/>
      <c r="AC34160" s="24"/>
      <c r="AI34160" s="24"/>
      <c r="AL34160" s="24"/>
      <c r="AO34160" s="24"/>
      <c r="AR34160" s="24"/>
      <c r="AU34160" s="24"/>
    </row>
    <row r="34161">
      <c r="J34161" s="18"/>
      <c r="N34161" s="24"/>
      <c r="Q34161" s="24"/>
      <c r="T34161" s="24"/>
      <c r="W34161" s="24"/>
      <c r="Z34161" s="24"/>
      <c r="AC34161" s="24"/>
      <c r="AI34161" s="24"/>
      <c r="AL34161" s="24"/>
      <c r="AO34161" s="24"/>
      <c r="AR34161" s="24"/>
      <c r="AU34161" s="24"/>
    </row>
    <row r="34162">
      <c r="J34162" s="18"/>
      <c r="N34162" s="24"/>
      <c r="Q34162" s="24"/>
      <c r="T34162" s="24"/>
      <c r="W34162" s="24"/>
      <c r="Z34162" s="24"/>
      <c r="AC34162" s="24"/>
      <c r="AI34162" s="24"/>
      <c r="AL34162" s="24"/>
      <c r="AO34162" s="24"/>
      <c r="AR34162" s="24"/>
      <c r="AU34162" s="24"/>
    </row>
    <row r="34163">
      <c r="J34163" s="18"/>
      <c r="N34163" s="24"/>
      <c r="Q34163" s="24"/>
      <c r="T34163" s="24"/>
      <c r="W34163" s="24"/>
      <c r="Z34163" s="24"/>
      <c r="AC34163" s="24"/>
      <c r="AI34163" s="24"/>
      <c r="AL34163" s="24"/>
      <c r="AO34163" s="24"/>
      <c r="AR34163" s="24"/>
      <c r="AU34163" s="24"/>
    </row>
    <row r="34164">
      <c r="J34164" s="18"/>
      <c r="N34164" s="24"/>
      <c r="Q34164" s="24"/>
      <c r="T34164" s="24"/>
      <c r="W34164" s="24"/>
      <c r="Z34164" s="24"/>
      <c r="AC34164" s="24"/>
      <c r="AI34164" s="24"/>
      <c r="AL34164" s="24"/>
      <c r="AO34164" s="24"/>
      <c r="AR34164" s="24"/>
      <c r="AU34164" s="24"/>
    </row>
    <row r="34165">
      <c r="J34165" s="18"/>
      <c r="N34165" s="24"/>
      <c r="Q34165" s="24"/>
      <c r="T34165" s="24"/>
      <c r="W34165" s="24"/>
      <c r="Z34165" s="24"/>
      <c r="AC34165" s="24"/>
      <c r="AI34165" s="24"/>
      <c r="AL34165" s="24"/>
      <c r="AO34165" s="24"/>
      <c r="AR34165" s="24"/>
      <c r="AU34165" s="24"/>
    </row>
    <row r="34166">
      <c r="J34166" s="18"/>
      <c r="N34166" s="24"/>
      <c r="Q34166" s="24"/>
      <c r="T34166" s="24"/>
      <c r="W34166" s="24"/>
      <c r="Z34166" s="24"/>
      <c r="AC34166" s="24"/>
      <c r="AI34166" s="24"/>
      <c r="AL34166" s="24"/>
      <c r="AO34166" s="24"/>
      <c r="AR34166" s="24"/>
      <c r="AU34166" s="24"/>
    </row>
    <row r="34167">
      <c r="J34167" s="18"/>
      <c r="N34167" s="24"/>
      <c r="Q34167" s="24"/>
      <c r="T34167" s="24"/>
      <c r="W34167" s="24"/>
      <c r="Z34167" s="24"/>
      <c r="AC34167" s="24"/>
      <c r="AI34167" s="24"/>
      <c r="AL34167" s="24"/>
      <c r="AO34167" s="24"/>
      <c r="AR34167" s="24"/>
      <c r="AU34167" s="24"/>
    </row>
    <row r="34168">
      <c r="J34168" s="18"/>
      <c r="N34168" s="24"/>
      <c r="Q34168" s="24"/>
      <c r="T34168" s="24"/>
      <c r="W34168" s="24"/>
      <c r="Z34168" s="24"/>
      <c r="AC34168" s="24"/>
      <c r="AI34168" s="24"/>
      <c r="AL34168" s="24"/>
      <c r="AO34168" s="24"/>
      <c r="AR34168" s="24"/>
      <c r="AU34168" s="24"/>
    </row>
    <row r="34169">
      <c r="J34169" s="18"/>
      <c r="N34169" s="24"/>
      <c r="Q34169" s="24"/>
      <c r="T34169" s="24"/>
      <c r="W34169" s="24"/>
      <c r="Z34169" s="24"/>
      <c r="AC34169" s="24"/>
      <c r="AI34169" s="24"/>
      <c r="AL34169" s="24"/>
      <c r="AO34169" s="24"/>
      <c r="AR34169" s="24"/>
      <c r="AU34169" s="24"/>
    </row>
    <row r="34170">
      <c r="J34170" s="18"/>
      <c r="N34170" s="24"/>
      <c r="Q34170" s="24"/>
      <c r="T34170" s="24"/>
      <c r="W34170" s="24"/>
      <c r="Z34170" s="24"/>
      <c r="AC34170" s="24"/>
      <c r="AI34170" s="24"/>
      <c r="AL34170" s="24"/>
      <c r="AO34170" s="24"/>
      <c r="AR34170" s="24"/>
      <c r="AU34170" s="24"/>
    </row>
    <row r="34171">
      <c r="J34171" s="18"/>
      <c r="N34171" s="24"/>
      <c r="Q34171" s="24"/>
      <c r="T34171" s="24"/>
      <c r="W34171" s="24"/>
      <c r="Z34171" s="24"/>
      <c r="AC34171" s="24"/>
      <c r="AI34171" s="24"/>
      <c r="AL34171" s="24"/>
      <c r="AO34171" s="24"/>
      <c r="AR34171" s="24"/>
      <c r="AU34171" s="24"/>
    </row>
    <row r="34172">
      <c r="J34172" s="18"/>
      <c r="N34172" s="24"/>
      <c r="Q34172" s="24"/>
      <c r="T34172" s="24"/>
      <c r="W34172" s="24"/>
      <c r="Z34172" s="24"/>
      <c r="AC34172" s="24"/>
      <c r="AI34172" s="24"/>
      <c r="AL34172" s="24"/>
      <c r="AO34172" s="24"/>
      <c r="AR34172" s="24"/>
      <c r="AU34172" s="24"/>
    </row>
    <row r="34173">
      <c r="J34173" s="18"/>
      <c r="N34173" s="24"/>
      <c r="Q34173" s="24"/>
      <c r="T34173" s="24"/>
      <c r="W34173" s="24"/>
      <c r="Z34173" s="24"/>
      <c r="AC34173" s="24"/>
      <c r="AI34173" s="24"/>
      <c r="AL34173" s="24"/>
      <c r="AO34173" s="24"/>
      <c r="AR34173" s="24"/>
      <c r="AU34173" s="24"/>
    </row>
    <row r="34174">
      <c r="J34174" s="18"/>
      <c r="N34174" s="24"/>
      <c r="Q34174" s="24"/>
      <c r="T34174" s="24"/>
      <c r="W34174" s="24"/>
      <c r="Z34174" s="24"/>
      <c r="AC34174" s="24"/>
      <c r="AI34174" s="24"/>
      <c r="AL34174" s="24"/>
      <c r="AO34174" s="24"/>
      <c r="AR34174" s="24"/>
      <c r="AU34174" s="24"/>
    </row>
    <row r="34175">
      <c r="J34175" s="18"/>
      <c r="N34175" s="24"/>
      <c r="Q34175" s="24"/>
      <c r="T34175" s="24"/>
      <c r="W34175" s="24"/>
      <c r="Z34175" s="24"/>
      <c r="AC34175" s="24"/>
      <c r="AI34175" s="24"/>
      <c r="AL34175" s="24"/>
      <c r="AO34175" s="24"/>
      <c r="AR34175" s="24"/>
      <c r="AU34175" s="24"/>
    </row>
    <row r="34176">
      <c r="J34176" s="18"/>
      <c r="N34176" s="24"/>
      <c r="Q34176" s="24"/>
      <c r="T34176" s="24"/>
      <c r="W34176" s="24"/>
      <c r="Z34176" s="24"/>
      <c r="AC34176" s="24"/>
      <c r="AI34176" s="24"/>
      <c r="AL34176" s="24"/>
      <c r="AO34176" s="24"/>
      <c r="AR34176" s="24"/>
      <c r="AU34176" s="24"/>
    </row>
    <row r="34177">
      <c r="J34177" s="18"/>
      <c r="N34177" s="24"/>
      <c r="Q34177" s="24"/>
      <c r="T34177" s="24"/>
      <c r="W34177" s="24"/>
      <c r="Z34177" s="24"/>
      <c r="AC34177" s="24"/>
      <c r="AI34177" s="24"/>
      <c r="AL34177" s="24"/>
      <c r="AO34177" s="24"/>
      <c r="AR34177" s="24"/>
      <c r="AU34177" s="24"/>
    </row>
    <row r="34178">
      <c r="J34178" s="18"/>
      <c r="N34178" s="24"/>
      <c r="Q34178" s="24"/>
      <c r="T34178" s="24"/>
      <c r="W34178" s="24"/>
      <c r="Z34178" s="24"/>
      <c r="AC34178" s="24"/>
      <c r="AI34178" s="24"/>
      <c r="AL34178" s="24"/>
      <c r="AO34178" s="24"/>
      <c r="AR34178" s="24"/>
      <c r="AU34178" s="24"/>
    </row>
    <row r="34179">
      <c r="J34179" s="18"/>
      <c r="N34179" s="24"/>
      <c r="Q34179" s="24"/>
      <c r="T34179" s="24"/>
      <c r="W34179" s="24"/>
      <c r="Z34179" s="24"/>
      <c r="AC34179" s="24"/>
      <c r="AI34179" s="24"/>
      <c r="AL34179" s="24"/>
      <c r="AO34179" s="24"/>
      <c r="AR34179" s="24"/>
      <c r="AU34179" s="24"/>
    </row>
    <row r="34180">
      <c r="J34180" s="18"/>
      <c r="N34180" s="24"/>
      <c r="Q34180" s="24"/>
      <c r="T34180" s="24"/>
      <c r="W34180" s="24"/>
      <c r="Z34180" s="24"/>
      <c r="AC34180" s="24"/>
      <c r="AI34180" s="24"/>
      <c r="AL34180" s="24"/>
      <c r="AO34180" s="24"/>
      <c r="AR34180" s="24"/>
      <c r="AU34180" s="24"/>
    </row>
    <row r="34181">
      <c r="J34181" s="18"/>
      <c r="N34181" s="24"/>
      <c r="Q34181" s="24"/>
      <c r="T34181" s="24"/>
      <c r="W34181" s="24"/>
      <c r="Z34181" s="24"/>
      <c r="AC34181" s="24"/>
      <c r="AI34181" s="24"/>
      <c r="AL34181" s="24"/>
      <c r="AO34181" s="24"/>
      <c r="AR34181" s="24"/>
      <c r="AU34181" s="24"/>
    </row>
    <row r="34182">
      <c r="J34182" s="18"/>
      <c r="N34182" s="24"/>
      <c r="Q34182" s="24"/>
      <c r="T34182" s="24"/>
      <c r="W34182" s="24"/>
      <c r="Z34182" s="24"/>
      <c r="AC34182" s="24"/>
      <c r="AI34182" s="24"/>
      <c r="AL34182" s="24"/>
      <c r="AO34182" s="24"/>
      <c r="AR34182" s="24"/>
      <c r="AU34182" s="24"/>
    </row>
    <row r="34183">
      <c r="J34183" s="18"/>
      <c r="N34183" s="24"/>
      <c r="Q34183" s="24"/>
      <c r="T34183" s="24"/>
      <c r="W34183" s="24"/>
      <c r="Z34183" s="24"/>
      <c r="AC34183" s="24"/>
      <c r="AI34183" s="24"/>
      <c r="AL34183" s="24"/>
      <c r="AO34183" s="24"/>
      <c r="AR34183" s="24"/>
      <c r="AU34183" s="24"/>
    </row>
    <row r="34184">
      <c r="J34184" s="18"/>
      <c r="N34184" s="24"/>
      <c r="Q34184" s="24"/>
      <c r="T34184" s="24"/>
      <c r="W34184" s="24"/>
      <c r="Z34184" s="24"/>
      <c r="AC34184" s="24"/>
      <c r="AI34184" s="24"/>
      <c r="AL34184" s="24"/>
      <c r="AO34184" s="24"/>
      <c r="AR34184" s="24"/>
      <c r="AU34184" s="24"/>
    </row>
    <row r="34185">
      <c r="J34185" s="18"/>
      <c r="N34185" s="24"/>
      <c r="Q34185" s="24"/>
      <c r="T34185" s="24"/>
      <c r="W34185" s="24"/>
      <c r="Z34185" s="24"/>
      <c r="AC34185" s="24"/>
      <c r="AI34185" s="24"/>
      <c r="AL34185" s="24"/>
      <c r="AO34185" s="24"/>
      <c r="AR34185" s="24"/>
      <c r="AU34185" s="24"/>
    </row>
    <row r="34186">
      <c r="J34186" s="18"/>
      <c r="N34186" s="24"/>
      <c r="Q34186" s="24"/>
      <c r="T34186" s="24"/>
      <c r="W34186" s="24"/>
      <c r="Z34186" s="24"/>
      <c r="AC34186" s="24"/>
      <c r="AI34186" s="24"/>
      <c r="AL34186" s="24"/>
      <c r="AO34186" s="24"/>
      <c r="AR34186" s="24"/>
      <c r="AU34186" s="24"/>
    </row>
    <row r="34187">
      <c r="J34187" s="18"/>
      <c r="N34187" s="24"/>
      <c r="Q34187" s="24"/>
      <c r="T34187" s="24"/>
      <c r="W34187" s="24"/>
      <c r="Z34187" s="24"/>
      <c r="AC34187" s="24"/>
      <c r="AI34187" s="24"/>
      <c r="AL34187" s="24"/>
      <c r="AO34187" s="24"/>
      <c r="AR34187" s="24"/>
      <c r="AU34187" s="24"/>
    </row>
    <row r="34188">
      <c r="J34188" s="18"/>
      <c r="N34188" s="24"/>
      <c r="Q34188" s="24"/>
      <c r="T34188" s="24"/>
      <c r="W34188" s="24"/>
      <c r="Z34188" s="24"/>
      <c r="AC34188" s="24"/>
      <c r="AI34188" s="24"/>
      <c r="AL34188" s="24"/>
      <c r="AO34188" s="24"/>
      <c r="AR34188" s="24"/>
      <c r="AU34188" s="24"/>
    </row>
    <row r="34189">
      <c r="J34189" s="18"/>
      <c r="N34189" s="24"/>
      <c r="Q34189" s="24"/>
      <c r="T34189" s="24"/>
      <c r="W34189" s="24"/>
      <c r="Z34189" s="24"/>
      <c r="AC34189" s="24"/>
      <c r="AI34189" s="24"/>
      <c r="AL34189" s="24"/>
      <c r="AO34189" s="24"/>
      <c r="AR34189" s="24"/>
      <c r="AU34189" s="24"/>
    </row>
    <row r="34190">
      <c r="J34190" s="18"/>
      <c r="N34190" s="24"/>
      <c r="Q34190" s="24"/>
      <c r="T34190" s="24"/>
      <c r="W34190" s="24"/>
      <c r="Z34190" s="24"/>
      <c r="AC34190" s="24"/>
      <c r="AI34190" s="24"/>
      <c r="AL34190" s="24"/>
      <c r="AO34190" s="24"/>
      <c r="AR34190" s="24"/>
      <c r="AU34190" s="24"/>
    </row>
    <row r="34191">
      <c r="J34191" s="18"/>
      <c r="N34191" s="24"/>
      <c r="Q34191" s="24"/>
      <c r="T34191" s="24"/>
      <c r="W34191" s="24"/>
      <c r="Z34191" s="24"/>
      <c r="AC34191" s="24"/>
      <c r="AI34191" s="24"/>
      <c r="AL34191" s="24"/>
      <c r="AO34191" s="24"/>
      <c r="AR34191" s="24"/>
      <c r="AU34191" s="24"/>
    </row>
    <row r="34192">
      <c r="J34192" s="18"/>
      <c r="N34192" s="24"/>
      <c r="Q34192" s="24"/>
      <c r="T34192" s="24"/>
      <c r="W34192" s="24"/>
      <c r="Z34192" s="24"/>
      <c r="AC34192" s="24"/>
      <c r="AI34192" s="24"/>
      <c r="AL34192" s="24"/>
      <c r="AO34192" s="24"/>
      <c r="AR34192" s="24"/>
      <c r="AU34192" s="24"/>
    </row>
    <row r="34193">
      <c r="J34193" s="18"/>
      <c r="N34193" s="24"/>
      <c r="Q34193" s="24"/>
      <c r="T34193" s="24"/>
      <c r="W34193" s="24"/>
      <c r="Z34193" s="24"/>
      <c r="AC34193" s="24"/>
      <c r="AI34193" s="24"/>
      <c r="AL34193" s="24"/>
      <c r="AO34193" s="24"/>
      <c r="AR34193" s="24"/>
      <c r="AU34193" s="24"/>
    </row>
    <row r="34194">
      <c r="J34194" s="18"/>
      <c r="N34194" s="24"/>
      <c r="Q34194" s="24"/>
      <c r="T34194" s="24"/>
      <c r="W34194" s="24"/>
      <c r="Z34194" s="24"/>
      <c r="AC34194" s="24"/>
      <c r="AI34194" s="24"/>
      <c r="AL34194" s="24"/>
      <c r="AO34194" s="24"/>
      <c r="AR34194" s="24"/>
      <c r="AU34194" s="24"/>
    </row>
    <row r="34195">
      <c r="J34195" s="18"/>
      <c r="N34195" s="24"/>
      <c r="Q34195" s="24"/>
      <c r="T34195" s="24"/>
      <c r="W34195" s="24"/>
      <c r="Z34195" s="24"/>
      <c r="AC34195" s="24"/>
      <c r="AI34195" s="24"/>
      <c r="AL34195" s="24"/>
      <c r="AO34195" s="24"/>
      <c r="AR34195" s="24"/>
      <c r="AU34195" s="24"/>
    </row>
    <row r="34196">
      <c r="J34196" s="18"/>
      <c r="N34196" s="24"/>
      <c r="Q34196" s="24"/>
      <c r="T34196" s="24"/>
      <c r="W34196" s="24"/>
      <c r="Z34196" s="24"/>
      <c r="AC34196" s="24"/>
      <c r="AI34196" s="24"/>
      <c r="AL34196" s="24"/>
      <c r="AO34196" s="24"/>
      <c r="AR34196" s="24"/>
      <c r="AU34196" s="24"/>
    </row>
    <row r="34197">
      <c r="J34197" s="18"/>
      <c r="N34197" s="24"/>
      <c r="Q34197" s="24"/>
      <c r="T34197" s="24"/>
      <c r="W34197" s="24"/>
      <c r="Z34197" s="24"/>
      <c r="AC34197" s="24"/>
      <c r="AI34197" s="24"/>
      <c r="AL34197" s="24"/>
      <c r="AO34197" s="24"/>
      <c r="AR34197" s="24"/>
      <c r="AU34197" s="24"/>
    </row>
    <row r="34198">
      <c r="J34198" s="18"/>
      <c r="N34198" s="24"/>
      <c r="Q34198" s="24"/>
      <c r="T34198" s="24"/>
      <c r="W34198" s="24"/>
      <c r="Z34198" s="24"/>
      <c r="AC34198" s="24"/>
      <c r="AI34198" s="24"/>
      <c r="AL34198" s="24"/>
      <c r="AO34198" s="24"/>
      <c r="AR34198" s="24"/>
      <c r="AU34198" s="24"/>
    </row>
    <row r="34199">
      <c r="J34199" s="18"/>
      <c r="N34199" s="24"/>
      <c r="Q34199" s="24"/>
      <c r="T34199" s="24"/>
      <c r="W34199" s="24"/>
      <c r="Z34199" s="24"/>
      <c r="AC34199" s="24"/>
      <c r="AI34199" s="24"/>
      <c r="AL34199" s="24"/>
      <c r="AO34199" s="24"/>
      <c r="AR34199" s="24"/>
      <c r="AU34199" s="24"/>
    </row>
    <row r="34200">
      <c r="J34200" s="18"/>
      <c r="N34200" s="24"/>
      <c r="Q34200" s="24"/>
      <c r="T34200" s="24"/>
      <c r="W34200" s="24"/>
      <c r="Z34200" s="24"/>
      <c r="AC34200" s="24"/>
      <c r="AI34200" s="24"/>
      <c r="AL34200" s="24"/>
      <c r="AO34200" s="24"/>
      <c r="AR34200" s="24"/>
      <c r="AU34200" s="24"/>
    </row>
    <row r="34201">
      <c r="J34201" s="18"/>
      <c r="N34201" s="24"/>
      <c r="Q34201" s="24"/>
      <c r="T34201" s="24"/>
      <c r="W34201" s="24"/>
      <c r="Z34201" s="24"/>
      <c r="AC34201" s="24"/>
      <c r="AI34201" s="24"/>
      <c r="AL34201" s="24"/>
      <c r="AO34201" s="24"/>
      <c r="AR34201" s="24"/>
      <c r="AU34201" s="24"/>
    </row>
    <row r="34202">
      <c r="J34202" s="18"/>
      <c r="N34202" s="24"/>
      <c r="Q34202" s="24"/>
      <c r="T34202" s="24"/>
      <c r="W34202" s="24"/>
      <c r="Z34202" s="24"/>
      <c r="AC34202" s="24"/>
      <c r="AI34202" s="24"/>
      <c r="AL34202" s="24"/>
      <c r="AO34202" s="24"/>
      <c r="AR34202" s="24"/>
      <c r="AU34202" s="24"/>
    </row>
    <row r="34203">
      <c r="J34203" s="18"/>
      <c r="N34203" s="24"/>
      <c r="Q34203" s="24"/>
      <c r="T34203" s="24"/>
      <c r="W34203" s="24"/>
      <c r="Z34203" s="24"/>
      <c r="AC34203" s="24"/>
      <c r="AI34203" s="24"/>
      <c r="AL34203" s="24"/>
      <c r="AO34203" s="24"/>
      <c r="AR34203" s="24"/>
      <c r="AU34203" s="24"/>
    </row>
    <row r="34204">
      <c r="J34204" s="18"/>
      <c r="N34204" s="24"/>
      <c r="Q34204" s="24"/>
      <c r="T34204" s="24"/>
      <c r="W34204" s="24"/>
      <c r="Z34204" s="24"/>
      <c r="AC34204" s="24"/>
      <c r="AI34204" s="24"/>
      <c r="AL34204" s="24"/>
      <c r="AO34204" s="24"/>
      <c r="AR34204" s="24"/>
      <c r="AU34204" s="24"/>
    </row>
    <row r="34205">
      <c r="J34205" s="18"/>
      <c r="N34205" s="24"/>
      <c r="Q34205" s="24"/>
      <c r="T34205" s="24"/>
      <c r="W34205" s="24"/>
      <c r="Z34205" s="24"/>
      <c r="AC34205" s="24"/>
      <c r="AI34205" s="24"/>
      <c r="AL34205" s="24"/>
      <c r="AO34205" s="24"/>
      <c r="AR34205" s="24"/>
      <c r="AU34205" s="24"/>
    </row>
    <row r="34206">
      <c r="J34206" s="18"/>
      <c r="N34206" s="24"/>
      <c r="Q34206" s="24"/>
      <c r="T34206" s="24"/>
      <c r="W34206" s="24"/>
      <c r="Z34206" s="24"/>
      <c r="AC34206" s="24"/>
      <c r="AI34206" s="24"/>
      <c r="AL34206" s="24"/>
      <c r="AO34206" s="24"/>
      <c r="AR34206" s="24"/>
      <c r="AU34206" s="24"/>
    </row>
    <row r="34207">
      <c r="J34207" s="18"/>
      <c r="N34207" s="24"/>
      <c r="Q34207" s="24"/>
      <c r="T34207" s="24"/>
      <c r="W34207" s="24"/>
      <c r="Z34207" s="24"/>
      <c r="AC34207" s="24"/>
      <c r="AI34207" s="24"/>
      <c r="AL34207" s="24"/>
      <c r="AO34207" s="24"/>
      <c r="AR34207" s="24"/>
      <c r="AU34207" s="24"/>
    </row>
    <row r="34208">
      <c r="J34208" s="18"/>
      <c r="N34208" s="24"/>
      <c r="Q34208" s="24"/>
      <c r="T34208" s="24"/>
      <c r="W34208" s="24"/>
      <c r="Z34208" s="24"/>
      <c r="AC34208" s="24"/>
      <c r="AI34208" s="24"/>
      <c r="AL34208" s="24"/>
      <c r="AO34208" s="24"/>
      <c r="AR34208" s="24"/>
      <c r="AU34208" s="24"/>
    </row>
    <row r="34209">
      <c r="J34209" s="18"/>
      <c r="N34209" s="24"/>
      <c r="Q34209" s="24"/>
      <c r="T34209" s="24"/>
      <c r="W34209" s="24"/>
      <c r="Z34209" s="24"/>
      <c r="AC34209" s="24"/>
      <c r="AI34209" s="24"/>
      <c r="AL34209" s="24"/>
      <c r="AO34209" s="24"/>
      <c r="AR34209" s="24"/>
      <c r="AU34209" s="24"/>
    </row>
    <row r="34210">
      <c r="J34210" s="18"/>
      <c r="N34210" s="24"/>
      <c r="Q34210" s="24"/>
      <c r="T34210" s="24"/>
      <c r="W34210" s="24"/>
      <c r="Z34210" s="24"/>
      <c r="AC34210" s="24"/>
      <c r="AI34210" s="24"/>
      <c r="AL34210" s="24"/>
      <c r="AO34210" s="24"/>
      <c r="AR34210" s="24"/>
      <c r="AU34210" s="24"/>
    </row>
    <row r="34211">
      <c r="J34211" s="18"/>
      <c r="N34211" s="24"/>
      <c r="Q34211" s="24"/>
      <c r="T34211" s="24"/>
      <c r="W34211" s="24"/>
      <c r="Z34211" s="24"/>
      <c r="AC34211" s="24"/>
      <c r="AI34211" s="24"/>
      <c r="AL34211" s="24"/>
      <c r="AO34211" s="24"/>
      <c r="AR34211" s="24"/>
      <c r="AU34211" s="24"/>
    </row>
    <row r="34212">
      <c r="J34212" s="18"/>
      <c r="N34212" s="24"/>
      <c r="Q34212" s="24"/>
      <c r="T34212" s="24"/>
      <c r="W34212" s="24"/>
      <c r="Z34212" s="24"/>
      <c r="AC34212" s="24"/>
      <c r="AI34212" s="24"/>
      <c r="AL34212" s="24"/>
      <c r="AO34212" s="24"/>
      <c r="AR34212" s="24"/>
      <c r="AU34212" s="24"/>
    </row>
    <row r="34213">
      <c r="J34213" s="18"/>
      <c r="N34213" s="24"/>
      <c r="Q34213" s="24"/>
      <c r="T34213" s="24"/>
      <c r="W34213" s="24"/>
      <c r="Z34213" s="24"/>
      <c r="AC34213" s="24"/>
      <c r="AI34213" s="24"/>
      <c r="AL34213" s="24"/>
      <c r="AO34213" s="24"/>
      <c r="AR34213" s="24"/>
      <c r="AU34213" s="24"/>
    </row>
    <row r="34214">
      <c r="J34214" s="18"/>
      <c r="N34214" s="24"/>
      <c r="Q34214" s="24"/>
      <c r="T34214" s="24"/>
      <c r="W34214" s="24"/>
      <c r="Z34214" s="24"/>
      <c r="AC34214" s="24"/>
      <c r="AI34214" s="24"/>
      <c r="AL34214" s="24"/>
      <c r="AO34214" s="24"/>
      <c r="AR34214" s="24"/>
      <c r="AU34214" s="24"/>
    </row>
    <row r="34215">
      <c r="J34215" s="18"/>
      <c r="N34215" s="24"/>
      <c r="Q34215" s="24"/>
      <c r="T34215" s="24"/>
      <c r="W34215" s="24"/>
      <c r="Z34215" s="24"/>
      <c r="AC34215" s="24"/>
      <c r="AI34215" s="24"/>
      <c r="AL34215" s="24"/>
      <c r="AO34215" s="24"/>
      <c r="AR34215" s="24"/>
      <c r="AU34215" s="24"/>
    </row>
    <row r="34216">
      <c r="J34216" s="18"/>
      <c r="N34216" s="24"/>
      <c r="Q34216" s="24"/>
      <c r="T34216" s="24"/>
      <c r="W34216" s="24"/>
      <c r="Z34216" s="24"/>
      <c r="AC34216" s="24"/>
      <c r="AI34216" s="24"/>
      <c r="AL34216" s="24"/>
      <c r="AO34216" s="24"/>
      <c r="AR34216" s="24"/>
      <c r="AU34216" s="24"/>
    </row>
    <row r="34217">
      <c r="J34217" s="18"/>
      <c r="N34217" s="24"/>
      <c r="Q34217" s="24"/>
      <c r="T34217" s="24"/>
      <c r="W34217" s="24"/>
      <c r="Z34217" s="24"/>
      <c r="AC34217" s="24"/>
      <c r="AI34217" s="24"/>
      <c r="AL34217" s="24"/>
      <c r="AO34217" s="24"/>
      <c r="AR34217" s="24"/>
      <c r="AU34217" s="24"/>
    </row>
    <row r="34218">
      <c r="J34218" s="18"/>
      <c r="N34218" s="24"/>
      <c r="Q34218" s="24"/>
      <c r="T34218" s="24"/>
      <c r="W34218" s="24"/>
      <c r="Z34218" s="24"/>
      <c r="AC34218" s="24"/>
      <c r="AI34218" s="24"/>
      <c r="AL34218" s="24"/>
      <c r="AO34218" s="24"/>
      <c r="AR34218" s="24"/>
      <c r="AU34218" s="24"/>
    </row>
    <row r="34219">
      <c r="J34219" s="18"/>
      <c r="N34219" s="24"/>
      <c r="Q34219" s="24"/>
      <c r="T34219" s="24"/>
      <c r="W34219" s="24"/>
      <c r="Z34219" s="24"/>
      <c r="AC34219" s="24"/>
      <c r="AI34219" s="24"/>
      <c r="AL34219" s="24"/>
      <c r="AO34219" s="24"/>
      <c r="AR34219" s="24"/>
      <c r="AU34219" s="24"/>
    </row>
    <row r="34220">
      <c r="J34220" s="18"/>
      <c r="N34220" s="24"/>
      <c r="Q34220" s="24"/>
      <c r="T34220" s="24"/>
      <c r="W34220" s="24"/>
      <c r="Z34220" s="24"/>
      <c r="AC34220" s="24"/>
      <c r="AI34220" s="24"/>
      <c r="AL34220" s="24"/>
      <c r="AO34220" s="24"/>
      <c r="AR34220" s="24"/>
      <c r="AU34220" s="24"/>
    </row>
    <row r="34221">
      <c r="J34221" s="18"/>
      <c r="N34221" s="24"/>
      <c r="Q34221" s="24"/>
      <c r="T34221" s="24"/>
      <c r="W34221" s="24"/>
      <c r="Z34221" s="24"/>
      <c r="AC34221" s="24"/>
      <c r="AI34221" s="24"/>
      <c r="AL34221" s="24"/>
      <c r="AO34221" s="24"/>
      <c r="AR34221" s="24"/>
      <c r="AU34221" s="24"/>
    </row>
    <row r="34222">
      <c r="J34222" s="18"/>
      <c r="N34222" s="24"/>
      <c r="Q34222" s="24"/>
      <c r="T34222" s="24"/>
      <c r="W34222" s="24"/>
      <c r="Z34222" s="24"/>
      <c r="AC34222" s="24"/>
      <c r="AI34222" s="24"/>
      <c r="AL34222" s="24"/>
      <c r="AO34222" s="24"/>
      <c r="AR34222" s="24"/>
      <c r="AU34222" s="24"/>
    </row>
    <row r="34223">
      <c r="J34223" s="18"/>
      <c r="N34223" s="24"/>
      <c r="Q34223" s="24"/>
      <c r="T34223" s="24"/>
      <c r="W34223" s="24"/>
      <c r="Z34223" s="24"/>
      <c r="AC34223" s="24"/>
      <c r="AI34223" s="24"/>
      <c r="AL34223" s="24"/>
      <c r="AO34223" s="24"/>
      <c r="AR34223" s="24"/>
      <c r="AU34223" s="24"/>
    </row>
    <row r="34224">
      <c r="J34224" s="18"/>
      <c r="N34224" s="24"/>
      <c r="Q34224" s="24"/>
      <c r="T34224" s="24"/>
      <c r="W34224" s="24"/>
      <c r="Z34224" s="24"/>
      <c r="AC34224" s="24"/>
      <c r="AI34224" s="24"/>
      <c r="AL34224" s="24"/>
      <c r="AO34224" s="24"/>
      <c r="AR34224" s="24"/>
      <c r="AU34224" s="24"/>
    </row>
    <row r="34225">
      <c r="J34225" s="18"/>
      <c r="N34225" s="24"/>
      <c r="Q34225" s="24"/>
      <c r="T34225" s="24"/>
      <c r="W34225" s="24"/>
      <c r="Z34225" s="24"/>
      <c r="AC34225" s="24"/>
      <c r="AI34225" s="24"/>
      <c r="AL34225" s="24"/>
      <c r="AO34225" s="24"/>
      <c r="AR34225" s="24"/>
      <c r="AU34225" s="24"/>
    </row>
    <row r="34226">
      <c r="J34226" s="18"/>
      <c r="N34226" s="24"/>
      <c r="Q34226" s="24"/>
      <c r="T34226" s="24"/>
      <c r="W34226" s="24"/>
      <c r="Z34226" s="24"/>
      <c r="AC34226" s="24"/>
      <c r="AI34226" s="24"/>
      <c r="AL34226" s="24"/>
      <c r="AO34226" s="24"/>
      <c r="AR34226" s="24"/>
      <c r="AU34226" s="24"/>
    </row>
    <row r="34227">
      <c r="J34227" s="18"/>
      <c r="N34227" s="24"/>
      <c r="Q34227" s="24"/>
      <c r="T34227" s="24"/>
      <c r="W34227" s="24"/>
      <c r="Z34227" s="24"/>
      <c r="AC34227" s="24"/>
      <c r="AI34227" s="24"/>
      <c r="AL34227" s="24"/>
      <c r="AO34227" s="24"/>
      <c r="AR34227" s="24"/>
      <c r="AU34227" s="24"/>
    </row>
    <row r="34228">
      <c r="J34228" s="18"/>
      <c r="N34228" s="24"/>
      <c r="Q34228" s="24"/>
      <c r="T34228" s="24"/>
      <c r="W34228" s="24"/>
      <c r="Z34228" s="24"/>
      <c r="AC34228" s="24"/>
      <c r="AI34228" s="24"/>
      <c r="AL34228" s="24"/>
      <c r="AO34228" s="24"/>
      <c r="AR34228" s="24"/>
      <c r="AU34228" s="24"/>
    </row>
    <row r="34229">
      <c r="J34229" s="18"/>
      <c r="N34229" s="24"/>
      <c r="Q34229" s="24"/>
      <c r="T34229" s="24"/>
      <c r="W34229" s="24"/>
      <c r="Z34229" s="24"/>
      <c r="AC34229" s="24"/>
      <c r="AI34229" s="24"/>
      <c r="AL34229" s="24"/>
      <c r="AO34229" s="24"/>
      <c r="AR34229" s="24"/>
      <c r="AU34229" s="24"/>
    </row>
    <row r="34230">
      <c r="J34230" s="18"/>
      <c r="N34230" s="24"/>
      <c r="Q34230" s="24"/>
      <c r="T34230" s="24"/>
      <c r="W34230" s="24"/>
      <c r="Z34230" s="24"/>
      <c r="AC34230" s="24"/>
      <c r="AI34230" s="24"/>
      <c r="AL34230" s="24"/>
      <c r="AO34230" s="24"/>
      <c r="AR34230" s="24"/>
      <c r="AU34230" s="24"/>
    </row>
    <row r="34231">
      <c r="J34231" s="18"/>
      <c r="N34231" s="24"/>
      <c r="Q34231" s="24"/>
      <c r="T34231" s="24"/>
      <c r="W34231" s="24"/>
      <c r="Z34231" s="24"/>
      <c r="AC34231" s="24"/>
      <c r="AI34231" s="24"/>
      <c r="AL34231" s="24"/>
      <c r="AO34231" s="24"/>
      <c r="AR34231" s="24"/>
      <c r="AU34231" s="24"/>
    </row>
    <row r="34232">
      <c r="J34232" s="18"/>
      <c r="N34232" s="24"/>
      <c r="Q34232" s="24"/>
      <c r="T34232" s="24"/>
      <c r="W34232" s="24"/>
      <c r="Z34232" s="24"/>
      <c r="AC34232" s="24"/>
      <c r="AI34232" s="24"/>
      <c r="AL34232" s="24"/>
      <c r="AO34232" s="24"/>
      <c r="AR34232" s="24"/>
      <c r="AU34232" s="24"/>
    </row>
    <row r="34233">
      <c r="J34233" s="18"/>
      <c r="N34233" s="24"/>
      <c r="Q34233" s="24"/>
      <c r="T34233" s="24"/>
      <c r="W34233" s="24"/>
      <c r="Z34233" s="24"/>
      <c r="AC34233" s="24"/>
      <c r="AI34233" s="24"/>
      <c r="AL34233" s="24"/>
      <c r="AO34233" s="24"/>
      <c r="AR34233" s="24"/>
      <c r="AU34233" s="24"/>
    </row>
    <row r="34234">
      <c r="J34234" s="18"/>
      <c r="N34234" s="24"/>
      <c r="Q34234" s="24"/>
      <c r="T34234" s="24"/>
      <c r="W34234" s="24"/>
      <c r="Z34234" s="24"/>
      <c r="AC34234" s="24"/>
      <c r="AI34234" s="24"/>
      <c r="AL34234" s="24"/>
      <c r="AO34234" s="24"/>
      <c r="AR34234" s="24"/>
      <c r="AU34234" s="24"/>
    </row>
    <row r="34235">
      <c r="J34235" s="18"/>
      <c r="N34235" s="24"/>
      <c r="Q34235" s="24"/>
      <c r="T34235" s="24"/>
      <c r="W34235" s="24"/>
      <c r="Z34235" s="24"/>
      <c r="AC34235" s="24"/>
      <c r="AI34235" s="24"/>
      <c r="AL34235" s="24"/>
      <c r="AO34235" s="24"/>
      <c r="AR34235" s="24"/>
      <c r="AU34235" s="24"/>
    </row>
    <row r="34236">
      <c r="J34236" s="18"/>
      <c r="N34236" s="24"/>
      <c r="Q34236" s="24"/>
      <c r="T34236" s="24"/>
      <c r="W34236" s="24"/>
      <c r="Z34236" s="24"/>
      <c r="AC34236" s="24"/>
      <c r="AI34236" s="24"/>
      <c r="AL34236" s="24"/>
      <c r="AO34236" s="24"/>
      <c r="AR34236" s="24"/>
      <c r="AU34236" s="24"/>
    </row>
    <row r="34237">
      <c r="J34237" s="18"/>
      <c r="N34237" s="24"/>
      <c r="Q34237" s="24"/>
      <c r="T34237" s="24"/>
      <c r="W34237" s="24"/>
      <c r="Z34237" s="24"/>
      <c r="AC34237" s="24"/>
      <c r="AI34237" s="24"/>
      <c r="AL34237" s="24"/>
      <c r="AO34237" s="24"/>
      <c r="AR34237" s="24"/>
      <c r="AU34237" s="24"/>
    </row>
    <row r="34238">
      <c r="J34238" s="18"/>
      <c r="N34238" s="24"/>
      <c r="Q34238" s="24"/>
      <c r="T34238" s="24"/>
      <c r="W34238" s="24"/>
      <c r="Z34238" s="24"/>
      <c r="AC34238" s="24"/>
      <c r="AI34238" s="24"/>
      <c r="AL34238" s="24"/>
      <c r="AO34238" s="24"/>
      <c r="AR34238" s="24"/>
      <c r="AU34238" s="24"/>
    </row>
    <row r="34239">
      <c r="J34239" s="18"/>
      <c r="N34239" s="24"/>
      <c r="Q34239" s="24"/>
      <c r="T34239" s="24"/>
      <c r="W34239" s="24"/>
      <c r="Z34239" s="24"/>
      <c r="AC34239" s="24"/>
      <c r="AI34239" s="24"/>
      <c r="AL34239" s="24"/>
      <c r="AO34239" s="24"/>
      <c r="AR34239" s="24"/>
      <c r="AU34239" s="24"/>
    </row>
    <row r="34240">
      <c r="J34240" s="18"/>
      <c r="N34240" s="24"/>
      <c r="Q34240" s="24"/>
      <c r="T34240" s="24"/>
      <c r="W34240" s="24"/>
      <c r="Z34240" s="24"/>
      <c r="AC34240" s="24"/>
      <c r="AI34240" s="24"/>
      <c r="AL34240" s="24"/>
      <c r="AO34240" s="24"/>
      <c r="AR34240" s="24"/>
      <c r="AU34240" s="24"/>
    </row>
    <row r="34241">
      <c r="J34241" s="18"/>
      <c r="N34241" s="24"/>
      <c r="Q34241" s="24"/>
      <c r="T34241" s="24"/>
      <c r="W34241" s="24"/>
      <c r="Z34241" s="24"/>
      <c r="AC34241" s="24"/>
      <c r="AI34241" s="24"/>
      <c r="AL34241" s="24"/>
      <c r="AO34241" s="24"/>
      <c r="AR34241" s="24"/>
      <c r="AU34241" s="24"/>
    </row>
    <row r="34242">
      <c r="J34242" s="18"/>
      <c r="N34242" s="24"/>
      <c r="Q34242" s="24"/>
      <c r="T34242" s="24"/>
      <c r="W34242" s="24"/>
      <c r="Z34242" s="24"/>
      <c r="AC34242" s="24"/>
      <c r="AI34242" s="24"/>
      <c r="AL34242" s="24"/>
      <c r="AO34242" s="24"/>
      <c r="AR34242" s="24"/>
      <c r="AU34242" s="24"/>
    </row>
    <row r="34243">
      <c r="J34243" s="18"/>
      <c r="N34243" s="24"/>
      <c r="Q34243" s="24"/>
      <c r="T34243" s="24"/>
      <c r="W34243" s="24"/>
      <c r="Z34243" s="24"/>
      <c r="AC34243" s="24"/>
      <c r="AI34243" s="24"/>
      <c r="AL34243" s="24"/>
      <c r="AO34243" s="24"/>
      <c r="AR34243" s="24"/>
      <c r="AU34243" s="24"/>
    </row>
    <row r="34244">
      <c r="J34244" s="18"/>
      <c r="N34244" s="24"/>
      <c r="Q34244" s="24"/>
      <c r="T34244" s="24"/>
      <c r="W34244" s="24"/>
      <c r="Z34244" s="24"/>
      <c r="AC34244" s="24"/>
      <c r="AI34244" s="24"/>
      <c r="AL34244" s="24"/>
      <c r="AO34244" s="24"/>
      <c r="AR34244" s="24"/>
      <c r="AU34244" s="24"/>
    </row>
    <row r="34245">
      <c r="J34245" s="18"/>
      <c r="N34245" s="24"/>
      <c r="Q34245" s="24"/>
      <c r="T34245" s="24"/>
      <c r="W34245" s="24"/>
      <c r="Z34245" s="24"/>
      <c r="AC34245" s="24"/>
      <c r="AI34245" s="24"/>
      <c r="AL34245" s="24"/>
      <c r="AO34245" s="24"/>
      <c r="AR34245" s="24"/>
      <c r="AU34245" s="24"/>
    </row>
    <row r="34246">
      <c r="J34246" s="18"/>
      <c r="N34246" s="24"/>
      <c r="Q34246" s="24"/>
      <c r="T34246" s="24"/>
      <c r="W34246" s="24"/>
      <c r="Z34246" s="24"/>
      <c r="AC34246" s="24"/>
      <c r="AI34246" s="24"/>
      <c r="AL34246" s="24"/>
      <c r="AO34246" s="24"/>
      <c r="AR34246" s="24"/>
      <c r="AU34246" s="24"/>
    </row>
    <row r="34247">
      <c r="J34247" s="18"/>
      <c r="N34247" s="24"/>
      <c r="Q34247" s="24"/>
      <c r="T34247" s="24"/>
      <c r="W34247" s="24"/>
      <c r="Z34247" s="24"/>
      <c r="AC34247" s="24"/>
      <c r="AI34247" s="24"/>
      <c r="AL34247" s="24"/>
      <c r="AO34247" s="24"/>
      <c r="AR34247" s="24"/>
      <c r="AU34247" s="24"/>
    </row>
    <row r="34248">
      <c r="J34248" s="18"/>
      <c r="N34248" s="24"/>
      <c r="Q34248" s="24"/>
      <c r="T34248" s="24"/>
      <c r="W34248" s="24"/>
      <c r="Z34248" s="24"/>
      <c r="AC34248" s="24"/>
      <c r="AI34248" s="24"/>
      <c r="AL34248" s="24"/>
      <c r="AO34248" s="24"/>
      <c r="AR34248" s="24"/>
      <c r="AU34248" s="24"/>
    </row>
    <row r="34249">
      <c r="J34249" s="18"/>
      <c r="N34249" s="24"/>
      <c r="Q34249" s="24"/>
      <c r="T34249" s="24"/>
      <c r="W34249" s="24"/>
      <c r="Z34249" s="24"/>
      <c r="AC34249" s="24"/>
      <c r="AI34249" s="24"/>
      <c r="AL34249" s="24"/>
      <c r="AO34249" s="24"/>
      <c r="AR34249" s="24"/>
      <c r="AU34249" s="24"/>
    </row>
    <row r="34250">
      <c r="J34250" s="18"/>
      <c r="N34250" s="24"/>
      <c r="Q34250" s="24"/>
      <c r="T34250" s="24"/>
      <c r="W34250" s="24"/>
      <c r="Z34250" s="24"/>
      <c r="AC34250" s="24"/>
      <c r="AI34250" s="24"/>
      <c r="AL34250" s="24"/>
      <c r="AO34250" s="24"/>
      <c r="AR34250" s="24"/>
      <c r="AU34250" s="24"/>
    </row>
    <row r="34251">
      <c r="J34251" s="18"/>
      <c r="N34251" s="24"/>
      <c r="Q34251" s="24"/>
      <c r="T34251" s="24"/>
      <c r="W34251" s="24"/>
      <c r="Z34251" s="24"/>
      <c r="AC34251" s="24"/>
      <c r="AI34251" s="24"/>
      <c r="AL34251" s="24"/>
      <c r="AO34251" s="24"/>
      <c r="AR34251" s="24"/>
      <c r="AU34251" s="24"/>
    </row>
    <row r="34252">
      <c r="J34252" s="18"/>
      <c r="N34252" s="24"/>
      <c r="Q34252" s="24"/>
      <c r="T34252" s="24"/>
      <c r="W34252" s="24"/>
      <c r="Z34252" s="24"/>
      <c r="AC34252" s="24"/>
      <c r="AI34252" s="24"/>
      <c r="AL34252" s="24"/>
      <c r="AO34252" s="24"/>
      <c r="AR34252" s="24"/>
      <c r="AU34252" s="24"/>
    </row>
    <row r="34253">
      <c r="J34253" s="18"/>
      <c r="N34253" s="24"/>
      <c r="Q34253" s="24"/>
      <c r="T34253" s="24"/>
      <c r="W34253" s="24"/>
      <c r="Z34253" s="24"/>
      <c r="AC34253" s="24"/>
      <c r="AI34253" s="24"/>
      <c r="AL34253" s="24"/>
      <c r="AO34253" s="24"/>
      <c r="AR34253" s="24"/>
      <c r="AU34253" s="24"/>
    </row>
    <row r="34254">
      <c r="J34254" s="18"/>
      <c r="N34254" s="24"/>
      <c r="Q34254" s="24"/>
      <c r="T34254" s="24"/>
      <c r="W34254" s="24"/>
      <c r="Z34254" s="24"/>
      <c r="AC34254" s="24"/>
      <c r="AI34254" s="24"/>
      <c r="AL34254" s="24"/>
      <c r="AO34254" s="24"/>
      <c r="AR34254" s="24"/>
      <c r="AU34254" s="24"/>
    </row>
    <row r="34255">
      <c r="J34255" s="18"/>
      <c r="N34255" s="24"/>
      <c r="Q34255" s="24"/>
      <c r="T34255" s="24"/>
      <c r="W34255" s="24"/>
      <c r="Z34255" s="24"/>
      <c r="AC34255" s="24"/>
      <c r="AI34255" s="24"/>
      <c r="AL34255" s="24"/>
      <c r="AO34255" s="24"/>
      <c r="AR34255" s="24"/>
      <c r="AU34255" s="24"/>
    </row>
    <row r="34256">
      <c r="J34256" s="18"/>
      <c r="N34256" s="24"/>
      <c r="Q34256" s="24"/>
      <c r="T34256" s="24"/>
      <c r="W34256" s="24"/>
      <c r="Z34256" s="24"/>
      <c r="AC34256" s="24"/>
      <c r="AI34256" s="24"/>
      <c r="AL34256" s="24"/>
      <c r="AO34256" s="24"/>
      <c r="AR34256" s="24"/>
      <c r="AU34256" s="24"/>
    </row>
    <row r="34257">
      <c r="J34257" s="18"/>
      <c r="N34257" s="24"/>
      <c r="Q34257" s="24"/>
      <c r="T34257" s="24"/>
      <c r="W34257" s="24"/>
      <c r="Z34257" s="24"/>
      <c r="AC34257" s="24"/>
      <c r="AI34257" s="24"/>
      <c r="AL34257" s="24"/>
      <c r="AO34257" s="24"/>
      <c r="AR34257" s="24"/>
      <c r="AU34257" s="24"/>
    </row>
    <row r="34258">
      <c r="J34258" s="18"/>
      <c r="N34258" s="24"/>
      <c r="Q34258" s="24"/>
      <c r="T34258" s="24"/>
      <c r="W34258" s="24"/>
      <c r="Z34258" s="24"/>
      <c r="AC34258" s="24"/>
      <c r="AI34258" s="24"/>
      <c r="AL34258" s="24"/>
      <c r="AO34258" s="24"/>
      <c r="AR34258" s="24"/>
      <c r="AU34258" s="24"/>
    </row>
    <row r="34259">
      <c r="J34259" s="18"/>
      <c r="N34259" s="24"/>
      <c r="Q34259" s="24"/>
      <c r="T34259" s="24"/>
      <c r="W34259" s="24"/>
      <c r="Z34259" s="24"/>
      <c r="AC34259" s="24"/>
      <c r="AI34259" s="24"/>
      <c r="AL34259" s="24"/>
      <c r="AO34259" s="24"/>
      <c r="AR34259" s="24"/>
      <c r="AU34259" s="24"/>
    </row>
    <row r="34260">
      <c r="J34260" s="18"/>
      <c r="N34260" s="24"/>
      <c r="Q34260" s="24"/>
      <c r="T34260" s="24"/>
      <c r="W34260" s="24"/>
      <c r="Z34260" s="24"/>
      <c r="AC34260" s="24"/>
      <c r="AI34260" s="24"/>
      <c r="AL34260" s="24"/>
      <c r="AO34260" s="24"/>
      <c r="AR34260" s="24"/>
      <c r="AU34260" s="24"/>
    </row>
    <row r="34261">
      <c r="J34261" s="18"/>
      <c r="N34261" s="24"/>
      <c r="Q34261" s="24"/>
      <c r="T34261" s="24"/>
      <c r="W34261" s="24"/>
      <c r="Z34261" s="24"/>
      <c r="AC34261" s="24"/>
      <c r="AI34261" s="24"/>
      <c r="AL34261" s="24"/>
      <c r="AO34261" s="24"/>
      <c r="AR34261" s="24"/>
      <c r="AU34261" s="24"/>
    </row>
    <row r="34262">
      <c r="J34262" s="18"/>
      <c r="N34262" s="24"/>
      <c r="Q34262" s="24"/>
      <c r="T34262" s="24"/>
      <c r="W34262" s="24"/>
      <c r="Z34262" s="24"/>
      <c r="AC34262" s="24"/>
      <c r="AI34262" s="24"/>
      <c r="AL34262" s="24"/>
      <c r="AO34262" s="24"/>
      <c r="AR34262" s="24"/>
      <c r="AU34262" s="24"/>
    </row>
    <row r="34263">
      <c r="J34263" s="18"/>
      <c r="N34263" s="24"/>
      <c r="Q34263" s="24"/>
      <c r="T34263" s="24"/>
      <c r="W34263" s="24"/>
      <c r="Z34263" s="24"/>
      <c r="AC34263" s="24"/>
      <c r="AI34263" s="24"/>
      <c r="AL34263" s="24"/>
      <c r="AO34263" s="24"/>
      <c r="AR34263" s="24"/>
      <c r="AU34263" s="24"/>
    </row>
    <row r="34264">
      <c r="J34264" s="18"/>
      <c r="N34264" s="24"/>
      <c r="Q34264" s="24"/>
      <c r="T34264" s="24"/>
      <c r="W34264" s="24"/>
      <c r="Z34264" s="24"/>
      <c r="AC34264" s="24"/>
      <c r="AI34264" s="24"/>
      <c r="AL34264" s="24"/>
      <c r="AO34264" s="24"/>
      <c r="AR34264" s="24"/>
      <c r="AU34264" s="24"/>
    </row>
    <row r="34265">
      <c r="J34265" s="18"/>
      <c r="N34265" s="24"/>
      <c r="Q34265" s="24"/>
      <c r="T34265" s="24"/>
      <c r="W34265" s="24"/>
      <c r="Z34265" s="24"/>
      <c r="AC34265" s="24"/>
      <c r="AI34265" s="24"/>
      <c r="AL34265" s="24"/>
      <c r="AO34265" s="24"/>
      <c r="AR34265" s="24"/>
      <c r="AU34265" s="24"/>
    </row>
    <row r="34266">
      <c r="J34266" s="18"/>
      <c r="N34266" s="24"/>
      <c r="Q34266" s="24"/>
      <c r="T34266" s="24"/>
      <c r="W34266" s="24"/>
      <c r="Z34266" s="24"/>
      <c r="AC34266" s="24"/>
      <c r="AI34266" s="24"/>
      <c r="AL34266" s="24"/>
      <c r="AO34266" s="24"/>
      <c r="AR34266" s="24"/>
      <c r="AU34266" s="24"/>
    </row>
    <row r="34267">
      <c r="J34267" s="18"/>
      <c r="N34267" s="24"/>
      <c r="Q34267" s="24"/>
      <c r="T34267" s="24"/>
      <c r="W34267" s="24"/>
      <c r="Z34267" s="24"/>
      <c r="AC34267" s="24"/>
      <c r="AI34267" s="24"/>
      <c r="AL34267" s="24"/>
      <c r="AO34267" s="24"/>
      <c r="AR34267" s="24"/>
      <c r="AU34267" s="24"/>
    </row>
    <row r="34268">
      <c r="J34268" s="18"/>
      <c r="N34268" s="24"/>
      <c r="Q34268" s="24"/>
      <c r="T34268" s="24"/>
      <c r="W34268" s="24"/>
      <c r="Z34268" s="24"/>
      <c r="AC34268" s="24"/>
      <c r="AI34268" s="24"/>
      <c r="AL34268" s="24"/>
      <c r="AO34268" s="24"/>
      <c r="AR34268" s="24"/>
      <c r="AU34268" s="24"/>
    </row>
    <row r="34269">
      <c r="J34269" s="18"/>
      <c r="N34269" s="24"/>
      <c r="Q34269" s="24"/>
      <c r="T34269" s="24"/>
      <c r="W34269" s="24"/>
      <c r="Z34269" s="24"/>
      <c r="AC34269" s="24"/>
      <c r="AI34269" s="24"/>
      <c r="AL34269" s="24"/>
      <c r="AO34269" s="24"/>
      <c r="AR34269" s="24"/>
      <c r="AU34269" s="24"/>
    </row>
    <row r="34270">
      <c r="J34270" s="18"/>
      <c r="N34270" s="24"/>
      <c r="Q34270" s="24"/>
      <c r="T34270" s="24"/>
      <c r="W34270" s="24"/>
      <c r="Z34270" s="24"/>
      <c r="AC34270" s="24"/>
      <c r="AI34270" s="24"/>
      <c r="AL34270" s="24"/>
      <c r="AO34270" s="24"/>
      <c r="AR34270" s="24"/>
      <c r="AU34270" s="24"/>
    </row>
    <row r="34271">
      <c r="J34271" s="18"/>
      <c r="N34271" s="24"/>
      <c r="Q34271" s="24"/>
      <c r="T34271" s="24"/>
      <c r="W34271" s="24"/>
      <c r="Z34271" s="24"/>
      <c r="AC34271" s="24"/>
      <c r="AI34271" s="24"/>
      <c r="AL34271" s="24"/>
      <c r="AO34271" s="24"/>
      <c r="AR34271" s="24"/>
      <c r="AU34271" s="24"/>
    </row>
    <row r="34272">
      <c r="J34272" s="18"/>
      <c r="N34272" s="24"/>
      <c r="Q34272" s="24"/>
      <c r="T34272" s="24"/>
      <c r="W34272" s="24"/>
      <c r="Z34272" s="24"/>
      <c r="AC34272" s="24"/>
      <c r="AI34272" s="24"/>
      <c r="AL34272" s="24"/>
      <c r="AO34272" s="24"/>
      <c r="AR34272" s="24"/>
      <c r="AU34272" s="24"/>
    </row>
    <row r="34273">
      <c r="J34273" s="18"/>
      <c r="N34273" s="24"/>
      <c r="Q34273" s="24"/>
      <c r="T34273" s="24"/>
      <c r="W34273" s="24"/>
      <c r="Z34273" s="24"/>
      <c r="AC34273" s="24"/>
      <c r="AI34273" s="24"/>
      <c r="AL34273" s="24"/>
      <c r="AO34273" s="24"/>
      <c r="AR34273" s="24"/>
      <c r="AU34273" s="24"/>
    </row>
    <row r="34274">
      <c r="J34274" s="18"/>
      <c r="N34274" s="24"/>
      <c r="Q34274" s="24"/>
      <c r="T34274" s="24"/>
      <c r="W34274" s="24"/>
      <c r="Z34274" s="24"/>
      <c r="AC34274" s="24"/>
      <c r="AI34274" s="24"/>
      <c r="AL34274" s="24"/>
      <c r="AO34274" s="24"/>
      <c r="AR34274" s="24"/>
      <c r="AU34274" s="24"/>
    </row>
    <row r="34275">
      <c r="J34275" s="18"/>
      <c r="N34275" s="24"/>
      <c r="Q34275" s="24"/>
      <c r="T34275" s="24"/>
      <c r="W34275" s="24"/>
      <c r="Z34275" s="24"/>
      <c r="AC34275" s="24"/>
      <c r="AI34275" s="24"/>
      <c r="AL34275" s="24"/>
      <c r="AO34275" s="24"/>
      <c r="AR34275" s="24"/>
      <c r="AU34275" s="24"/>
    </row>
    <row r="34276">
      <c r="J34276" s="18"/>
      <c r="N34276" s="24"/>
      <c r="Q34276" s="24"/>
      <c r="T34276" s="24"/>
      <c r="W34276" s="24"/>
      <c r="Z34276" s="24"/>
      <c r="AC34276" s="24"/>
      <c r="AI34276" s="24"/>
      <c r="AL34276" s="24"/>
      <c r="AO34276" s="24"/>
      <c r="AR34276" s="24"/>
      <c r="AU34276" s="24"/>
    </row>
    <row r="34277">
      <c r="J34277" s="18"/>
      <c r="N34277" s="24"/>
      <c r="Q34277" s="24"/>
      <c r="T34277" s="24"/>
      <c r="W34277" s="24"/>
      <c r="Z34277" s="24"/>
      <c r="AC34277" s="24"/>
      <c r="AI34277" s="24"/>
      <c r="AL34277" s="24"/>
      <c r="AO34277" s="24"/>
      <c r="AR34277" s="24"/>
      <c r="AU34277" s="24"/>
    </row>
    <row r="34278">
      <c r="J34278" s="18"/>
      <c r="N34278" s="24"/>
      <c r="Q34278" s="24"/>
      <c r="T34278" s="24"/>
      <c r="W34278" s="24"/>
      <c r="Z34278" s="24"/>
      <c r="AC34278" s="24"/>
      <c r="AI34278" s="24"/>
      <c r="AL34278" s="24"/>
      <c r="AO34278" s="24"/>
      <c r="AR34278" s="24"/>
      <c r="AU34278" s="24"/>
    </row>
    <row r="34279">
      <c r="J34279" s="18"/>
      <c r="N34279" s="24"/>
      <c r="Q34279" s="24"/>
      <c r="T34279" s="24"/>
      <c r="W34279" s="24"/>
      <c r="Z34279" s="24"/>
      <c r="AC34279" s="24"/>
      <c r="AI34279" s="24"/>
      <c r="AL34279" s="24"/>
      <c r="AO34279" s="24"/>
      <c r="AR34279" s="24"/>
      <c r="AU34279" s="24"/>
    </row>
    <row r="34280">
      <c r="J34280" s="18"/>
      <c r="N34280" s="24"/>
      <c r="Q34280" s="24"/>
      <c r="T34280" s="24"/>
      <c r="W34280" s="24"/>
      <c r="Z34280" s="24"/>
      <c r="AC34280" s="24"/>
      <c r="AI34280" s="24"/>
      <c r="AL34280" s="24"/>
      <c r="AO34280" s="24"/>
      <c r="AR34280" s="24"/>
      <c r="AU34280" s="24"/>
    </row>
    <row r="34281">
      <c r="J34281" s="18"/>
      <c r="N34281" s="24"/>
      <c r="Q34281" s="24"/>
      <c r="T34281" s="24"/>
      <c r="W34281" s="24"/>
      <c r="Z34281" s="24"/>
      <c r="AC34281" s="24"/>
      <c r="AI34281" s="24"/>
      <c r="AL34281" s="24"/>
      <c r="AO34281" s="24"/>
      <c r="AR34281" s="24"/>
      <c r="AU34281" s="24"/>
    </row>
    <row r="34282">
      <c r="J34282" s="18"/>
      <c r="N34282" s="24"/>
      <c r="Q34282" s="24"/>
      <c r="T34282" s="24"/>
      <c r="W34282" s="24"/>
      <c r="Z34282" s="24"/>
      <c r="AC34282" s="24"/>
      <c r="AI34282" s="24"/>
      <c r="AL34282" s="24"/>
      <c r="AO34282" s="24"/>
      <c r="AR34282" s="24"/>
      <c r="AU34282" s="24"/>
    </row>
    <row r="34283">
      <c r="J34283" s="18"/>
      <c r="N34283" s="24"/>
      <c r="Q34283" s="24"/>
      <c r="T34283" s="24"/>
      <c r="W34283" s="24"/>
      <c r="Z34283" s="24"/>
      <c r="AC34283" s="24"/>
      <c r="AI34283" s="24"/>
      <c r="AL34283" s="24"/>
      <c r="AO34283" s="24"/>
      <c r="AR34283" s="24"/>
      <c r="AU34283" s="24"/>
    </row>
    <row r="34284">
      <c r="J34284" s="18"/>
      <c r="N34284" s="24"/>
      <c r="Q34284" s="24"/>
      <c r="T34284" s="24"/>
      <c r="W34284" s="24"/>
      <c r="Z34284" s="24"/>
      <c r="AC34284" s="24"/>
      <c r="AI34284" s="24"/>
      <c r="AL34284" s="24"/>
      <c r="AO34284" s="24"/>
      <c r="AR34284" s="24"/>
      <c r="AU34284" s="24"/>
    </row>
    <row r="34285">
      <c r="J34285" s="18"/>
      <c r="N34285" s="24"/>
      <c r="Q34285" s="24"/>
      <c r="T34285" s="24"/>
      <c r="W34285" s="24"/>
      <c r="Z34285" s="24"/>
      <c r="AC34285" s="24"/>
      <c r="AI34285" s="24"/>
      <c r="AL34285" s="24"/>
      <c r="AO34285" s="24"/>
      <c r="AR34285" s="24"/>
      <c r="AU34285" s="24"/>
    </row>
    <row r="34286">
      <c r="J34286" s="18"/>
      <c r="N34286" s="24"/>
      <c r="Q34286" s="24"/>
      <c r="T34286" s="24"/>
      <c r="W34286" s="24"/>
      <c r="Z34286" s="24"/>
      <c r="AC34286" s="24"/>
      <c r="AI34286" s="24"/>
      <c r="AL34286" s="24"/>
      <c r="AO34286" s="24"/>
      <c r="AR34286" s="24"/>
      <c r="AU34286" s="24"/>
    </row>
    <row r="34287">
      <c r="J34287" s="18"/>
      <c r="N34287" s="24"/>
      <c r="Q34287" s="24"/>
      <c r="T34287" s="24"/>
      <c r="W34287" s="24"/>
      <c r="Z34287" s="24"/>
      <c r="AC34287" s="24"/>
      <c r="AI34287" s="24"/>
      <c r="AL34287" s="24"/>
      <c r="AO34287" s="24"/>
      <c r="AR34287" s="24"/>
      <c r="AU34287" s="24"/>
    </row>
    <row r="34288">
      <c r="J34288" s="18"/>
      <c r="N34288" s="24"/>
      <c r="Q34288" s="24"/>
      <c r="T34288" s="24"/>
      <c r="W34288" s="24"/>
      <c r="Z34288" s="24"/>
      <c r="AC34288" s="24"/>
      <c r="AI34288" s="24"/>
      <c r="AL34288" s="24"/>
      <c r="AO34288" s="24"/>
      <c r="AR34288" s="24"/>
      <c r="AU34288" s="24"/>
    </row>
    <row r="34289">
      <c r="J34289" s="18"/>
      <c r="N34289" s="24"/>
      <c r="Q34289" s="24"/>
      <c r="T34289" s="24"/>
      <c r="W34289" s="24"/>
      <c r="Z34289" s="24"/>
      <c r="AC34289" s="24"/>
      <c r="AI34289" s="24"/>
      <c r="AL34289" s="24"/>
      <c r="AO34289" s="24"/>
      <c r="AR34289" s="24"/>
      <c r="AU34289" s="24"/>
    </row>
    <row r="34290">
      <c r="J34290" s="18"/>
      <c r="N34290" s="24"/>
      <c r="Q34290" s="24"/>
      <c r="T34290" s="24"/>
      <c r="W34290" s="24"/>
      <c r="Z34290" s="24"/>
      <c r="AC34290" s="24"/>
      <c r="AI34290" s="24"/>
      <c r="AL34290" s="24"/>
      <c r="AO34290" s="24"/>
      <c r="AR34290" s="24"/>
      <c r="AU34290" s="24"/>
    </row>
    <row r="34291">
      <c r="J34291" s="18"/>
      <c r="N34291" s="24"/>
      <c r="Q34291" s="24"/>
      <c r="T34291" s="24"/>
      <c r="W34291" s="24"/>
      <c r="Z34291" s="24"/>
      <c r="AC34291" s="24"/>
      <c r="AI34291" s="24"/>
      <c r="AL34291" s="24"/>
      <c r="AO34291" s="24"/>
      <c r="AR34291" s="24"/>
      <c r="AU34291" s="24"/>
    </row>
    <row r="34292">
      <c r="J34292" s="18"/>
      <c r="N34292" s="24"/>
      <c r="Q34292" s="24"/>
      <c r="T34292" s="24"/>
      <c r="W34292" s="24"/>
      <c r="Z34292" s="24"/>
      <c r="AC34292" s="24"/>
      <c r="AI34292" s="24"/>
      <c r="AL34292" s="24"/>
      <c r="AO34292" s="24"/>
      <c r="AR34292" s="24"/>
      <c r="AU34292" s="24"/>
    </row>
    <row r="34293">
      <c r="J34293" s="18"/>
      <c r="N34293" s="24"/>
      <c r="Q34293" s="24"/>
      <c r="T34293" s="24"/>
      <c r="W34293" s="24"/>
      <c r="Z34293" s="24"/>
      <c r="AC34293" s="24"/>
      <c r="AI34293" s="24"/>
      <c r="AL34293" s="24"/>
      <c r="AO34293" s="24"/>
      <c r="AR34293" s="24"/>
      <c r="AU34293" s="24"/>
    </row>
    <row r="34294">
      <c r="J34294" s="18"/>
      <c r="N34294" s="24"/>
      <c r="Q34294" s="24"/>
      <c r="T34294" s="24"/>
      <c r="W34294" s="24"/>
      <c r="Z34294" s="24"/>
      <c r="AC34294" s="24"/>
      <c r="AI34294" s="24"/>
      <c r="AL34294" s="24"/>
      <c r="AO34294" s="24"/>
      <c r="AR34294" s="24"/>
      <c r="AU34294" s="24"/>
    </row>
    <row r="34295">
      <c r="J34295" s="18"/>
      <c r="N34295" s="24"/>
      <c r="Q34295" s="24"/>
      <c r="T34295" s="24"/>
      <c r="W34295" s="24"/>
      <c r="Z34295" s="24"/>
      <c r="AC34295" s="24"/>
      <c r="AI34295" s="24"/>
      <c r="AL34295" s="24"/>
      <c r="AO34295" s="24"/>
      <c r="AR34295" s="24"/>
      <c r="AU34295" s="24"/>
    </row>
    <row r="34296">
      <c r="J34296" s="18"/>
      <c r="N34296" s="24"/>
      <c r="Q34296" s="24"/>
      <c r="T34296" s="24"/>
      <c r="W34296" s="24"/>
      <c r="Z34296" s="24"/>
      <c r="AC34296" s="24"/>
      <c r="AI34296" s="24"/>
      <c r="AL34296" s="24"/>
      <c r="AO34296" s="24"/>
      <c r="AR34296" s="24"/>
      <c r="AU34296" s="24"/>
    </row>
    <row r="34297">
      <c r="J34297" s="18"/>
      <c r="N34297" s="24"/>
      <c r="Q34297" s="24"/>
      <c r="T34297" s="24"/>
      <c r="W34297" s="24"/>
      <c r="Z34297" s="24"/>
      <c r="AC34297" s="24"/>
      <c r="AI34297" s="24"/>
      <c r="AL34297" s="24"/>
      <c r="AO34297" s="24"/>
      <c r="AR34297" s="24"/>
      <c r="AU34297" s="24"/>
    </row>
    <row r="34298">
      <c r="J34298" s="18"/>
      <c r="N34298" s="24"/>
      <c r="Q34298" s="24"/>
      <c r="T34298" s="24"/>
      <c r="W34298" s="24"/>
      <c r="Z34298" s="24"/>
      <c r="AC34298" s="24"/>
      <c r="AI34298" s="24"/>
      <c r="AL34298" s="24"/>
      <c r="AO34298" s="24"/>
      <c r="AR34298" s="24"/>
      <c r="AU34298" s="24"/>
    </row>
    <row r="34299">
      <c r="J34299" s="18"/>
      <c r="N34299" s="24"/>
      <c r="Q34299" s="24"/>
      <c r="T34299" s="24"/>
      <c r="W34299" s="24"/>
      <c r="Z34299" s="24"/>
      <c r="AC34299" s="24"/>
      <c r="AI34299" s="24"/>
      <c r="AL34299" s="24"/>
      <c r="AO34299" s="24"/>
      <c r="AR34299" s="24"/>
      <c r="AU34299" s="24"/>
    </row>
    <row r="34300">
      <c r="J34300" s="18"/>
      <c r="N34300" s="24"/>
      <c r="Q34300" s="24"/>
      <c r="T34300" s="24"/>
      <c r="W34300" s="24"/>
      <c r="Z34300" s="24"/>
      <c r="AC34300" s="24"/>
      <c r="AI34300" s="24"/>
      <c r="AL34300" s="24"/>
      <c r="AO34300" s="24"/>
      <c r="AR34300" s="24"/>
      <c r="AU34300" s="24"/>
    </row>
    <row r="34301">
      <c r="J34301" s="18"/>
      <c r="N34301" s="24"/>
      <c r="Q34301" s="24"/>
      <c r="T34301" s="24"/>
      <c r="W34301" s="24"/>
      <c r="Z34301" s="24"/>
      <c r="AC34301" s="24"/>
      <c r="AI34301" s="24"/>
      <c r="AL34301" s="24"/>
      <c r="AO34301" s="24"/>
      <c r="AR34301" s="24"/>
      <c r="AU34301" s="24"/>
    </row>
    <row r="34302">
      <c r="J34302" s="18"/>
      <c r="N34302" s="24"/>
      <c r="Q34302" s="24"/>
      <c r="T34302" s="24"/>
      <c r="W34302" s="24"/>
      <c r="Z34302" s="24"/>
      <c r="AC34302" s="24"/>
      <c r="AI34302" s="24"/>
      <c r="AL34302" s="24"/>
      <c r="AO34302" s="24"/>
      <c r="AR34302" s="24"/>
      <c r="AU34302" s="24"/>
    </row>
    <row r="34303">
      <c r="J34303" s="18"/>
      <c r="N34303" s="24"/>
      <c r="Q34303" s="24"/>
      <c r="T34303" s="24"/>
      <c r="W34303" s="24"/>
      <c r="Z34303" s="24"/>
      <c r="AC34303" s="24"/>
      <c r="AI34303" s="24"/>
      <c r="AL34303" s="24"/>
      <c r="AO34303" s="24"/>
      <c r="AR34303" s="24"/>
      <c r="AU34303" s="24"/>
    </row>
    <row r="34304">
      <c r="J34304" s="18"/>
      <c r="N34304" s="24"/>
      <c r="Q34304" s="24"/>
      <c r="T34304" s="24"/>
      <c r="W34304" s="24"/>
      <c r="Z34304" s="24"/>
      <c r="AC34304" s="24"/>
      <c r="AI34304" s="24"/>
      <c r="AL34304" s="24"/>
      <c r="AO34304" s="24"/>
      <c r="AR34304" s="24"/>
      <c r="AU34304" s="24"/>
    </row>
    <row r="34305">
      <c r="J34305" s="18"/>
      <c r="N34305" s="24"/>
      <c r="Q34305" s="24"/>
      <c r="T34305" s="24"/>
      <c r="W34305" s="24"/>
      <c r="Z34305" s="24"/>
      <c r="AC34305" s="24"/>
      <c r="AI34305" s="24"/>
      <c r="AL34305" s="24"/>
      <c r="AO34305" s="24"/>
      <c r="AR34305" s="24"/>
      <c r="AU34305" s="24"/>
    </row>
    <row r="34306">
      <c r="J34306" s="18"/>
      <c r="N34306" s="24"/>
      <c r="Q34306" s="24"/>
      <c r="T34306" s="24"/>
      <c r="W34306" s="24"/>
      <c r="Z34306" s="24"/>
      <c r="AC34306" s="24"/>
      <c r="AI34306" s="24"/>
      <c r="AL34306" s="24"/>
      <c r="AO34306" s="24"/>
      <c r="AR34306" s="24"/>
      <c r="AU34306" s="24"/>
    </row>
    <row r="34307">
      <c r="J34307" s="18"/>
      <c r="N34307" s="24"/>
      <c r="Q34307" s="24"/>
      <c r="T34307" s="24"/>
      <c r="W34307" s="24"/>
      <c r="Z34307" s="24"/>
      <c r="AC34307" s="24"/>
      <c r="AI34307" s="24"/>
      <c r="AL34307" s="24"/>
      <c r="AO34307" s="24"/>
      <c r="AR34307" s="24"/>
      <c r="AU34307" s="24"/>
    </row>
    <row r="34308">
      <c r="J34308" s="18"/>
      <c r="N34308" s="24"/>
      <c r="Q34308" s="24"/>
      <c r="T34308" s="24"/>
      <c r="W34308" s="24"/>
      <c r="Z34308" s="24"/>
      <c r="AC34308" s="24"/>
      <c r="AI34308" s="24"/>
      <c r="AL34308" s="24"/>
      <c r="AO34308" s="24"/>
      <c r="AR34308" s="24"/>
      <c r="AU34308" s="24"/>
    </row>
    <row r="34309">
      <c r="J34309" s="18"/>
      <c r="N34309" s="24"/>
      <c r="Q34309" s="24"/>
      <c r="T34309" s="24"/>
      <c r="W34309" s="24"/>
      <c r="Z34309" s="24"/>
      <c r="AC34309" s="24"/>
      <c r="AI34309" s="24"/>
      <c r="AL34309" s="24"/>
      <c r="AO34309" s="24"/>
      <c r="AR34309" s="24"/>
      <c r="AU34309" s="24"/>
    </row>
    <row r="34310">
      <c r="J34310" s="18"/>
      <c r="N34310" s="24"/>
      <c r="Q34310" s="24"/>
      <c r="T34310" s="24"/>
      <c r="W34310" s="24"/>
      <c r="Z34310" s="24"/>
      <c r="AC34310" s="24"/>
      <c r="AI34310" s="24"/>
      <c r="AL34310" s="24"/>
      <c r="AO34310" s="24"/>
      <c r="AR34310" s="24"/>
      <c r="AU34310" s="24"/>
    </row>
    <row r="34311">
      <c r="J34311" s="18"/>
      <c r="N34311" s="24"/>
      <c r="Q34311" s="24"/>
      <c r="T34311" s="24"/>
      <c r="W34311" s="24"/>
      <c r="Z34311" s="24"/>
      <c r="AC34311" s="24"/>
      <c r="AI34311" s="24"/>
      <c r="AL34311" s="24"/>
      <c r="AO34311" s="24"/>
      <c r="AR34311" s="24"/>
      <c r="AU34311" s="24"/>
    </row>
    <row r="34312">
      <c r="J34312" s="18"/>
      <c r="N34312" s="24"/>
      <c r="Q34312" s="24"/>
      <c r="T34312" s="24"/>
      <c r="W34312" s="24"/>
      <c r="Z34312" s="24"/>
      <c r="AC34312" s="24"/>
      <c r="AI34312" s="24"/>
      <c r="AL34312" s="24"/>
      <c r="AO34312" s="24"/>
      <c r="AR34312" s="24"/>
      <c r="AU34312" s="24"/>
    </row>
    <row r="34313">
      <c r="J34313" s="18"/>
      <c r="N34313" s="24"/>
      <c r="Q34313" s="24"/>
      <c r="T34313" s="24"/>
      <c r="W34313" s="24"/>
      <c r="Z34313" s="24"/>
      <c r="AC34313" s="24"/>
      <c r="AI34313" s="24"/>
      <c r="AL34313" s="24"/>
      <c r="AO34313" s="24"/>
      <c r="AR34313" s="24"/>
      <c r="AU34313" s="24"/>
    </row>
    <row r="34314">
      <c r="J34314" s="18"/>
      <c r="N34314" s="24"/>
      <c r="Q34314" s="24"/>
      <c r="T34314" s="24"/>
      <c r="W34314" s="24"/>
      <c r="Z34314" s="24"/>
      <c r="AC34314" s="24"/>
      <c r="AI34314" s="24"/>
      <c r="AL34314" s="24"/>
      <c r="AO34314" s="24"/>
      <c r="AR34314" s="24"/>
      <c r="AU34314" s="24"/>
    </row>
    <row r="34315">
      <c r="J34315" s="18"/>
      <c r="N34315" s="24"/>
      <c r="Q34315" s="24"/>
      <c r="T34315" s="24"/>
      <c r="W34315" s="24"/>
      <c r="Z34315" s="24"/>
      <c r="AC34315" s="24"/>
      <c r="AI34315" s="24"/>
      <c r="AL34315" s="24"/>
      <c r="AO34315" s="24"/>
      <c r="AR34315" s="24"/>
      <c r="AU34315" s="24"/>
    </row>
    <row r="34316">
      <c r="J34316" s="18"/>
      <c r="N34316" s="24"/>
      <c r="Q34316" s="24"/>
      <c r="T34316" s="24"/>
      <c r="W34316" s="24"/>
      <c r="Z34316" s="24"/>
      <c r="AC34316" s="24"/>
      <c r="AI34316" s="24"/>
      <c r="AL34316" s="24"/>
      <c r="AO34316" s="24"/>
      <c r="AR34316" s="24"/>
      <c r="AU34316" s="24"/>
    </row>
    <row r="34317">
      <c r="J34317" s="18"/>
      <c r="N34317" s="24"/>
      <c r="Q34317" s="24"/>
      <c r="T34317" s="24"/>
      <c r="W34317" s="24"/>
      <c r="Z34317" s="24"/>
      <c r="AC34317" s="24"/>
      <c r="AI34317" s="24"/>
      <c r="AL34317" s="24"/>
      <c r="AO34317" s="24"/>
      <c r="AR34317" s="24"/>
      <c r="AU34317" s="24"/>
    </row>
    <row r="34318">
      <c r="J34318" s="18"/>
      <c r="N34318" s="24"/>
      <c r="Q34318" s="24"/>
      <c r="T34318" s="24"/>
      <c r="W34318" s="24"/>
      <c r="Z34318" s="24"/>
      <c r="AC34318" s="24"/>
      <c r="AI34318" s="24"/>
      <c r="AL34318" s="24"/>
      <c r="AO34318" s="24"/>
      <c r="AR34318" s="24"/>
      <c r="AU34318" s="24"/>
    </row>
    <row r="34319">
      <c r="J34319" s="18"/>
      <c r="N34319" s="24"/>
      <c r="Q34319" s="24"/>
      <c r="T34319" s="24"/>
      <c r="W34319" s="24"/>
      <c r="Z34319" s="24"/>
      <c r="AC34319" s="24"/>
      <c r="AI34319" s="24"/>
      <c r="AL34319" s="24"/>
      <c r="AO34319" s="24"/>
      <c r="AR34319" s="24"/>
      <c r="AU34319" s="24"/>
    </row>
    <row r="34320">
      <c r="J34320" s="18"/>
      <c r="N34320" s="24"/>
      <c r="Q34320" s="24"/>
      <c r="T34320" s="24"/>
      <c r="W34320" s="24"/>
      <c r="Z34320" s="24"/>
      <c r="AC34320" s="24"/>
      <c r="AI34320" s="24"/>
      <c r="AL34320" s="24"/>
      <c r="AO34320" s="24"/>
      <c r="AR34320" s="24"/>
      <c r="AU34320" s="24"/>
    </row>
    <row r="34321">
      <c r="J34321" s="18"/>
      <c r="N34321" s="24"/>
      <c r="Q34321" s="24"/>
      <c r="T34321" s="24"/>
      <c r="W34321" s="24"/>
      <c r="Z34321" s="24"/>
      <c r="AC34321" s="24"/>
      <c r="AI34321" s="24"/>
      <c r="AL34321" s="24"/>
      <c r="AO34321" s="24"/>
      <c r="AR34321" s="24"/>
      <c r="AU34321" s="24"/>
    </row>
    <row r="34322">
      <c r="J34322" s="18"/>
      <c r="N34322" s="24"/>
      <c r="Q34322" s="24"/>
      <c r="T34322" s="24"/>
      <c r="W34322" s="24"/>
      <c r="Z34322" s="24"/>
      <c r="AC34322" s="24"/>
      <c r="AI34322" s="24"/>
      <c r="AL34322" s="24"/>
      <c r="AO34322" s="24"/>
      <c r="AR34322" s="24"/>
      <c r="AU34322" s="24"/>
    </row>
    <row r="34323">
      <c r="J34323" s="18"/>
      <c r="N34323" s="24"/>
      <c r="Q34323" s="24"/>
      <c r="T34323" s="24"/>
      <c r="W34323" s="24"/>
      <c r="Z34323" s="24"/>
      <c r="AC34323" s="24"/>
      <c r="AI34323" s="24"/>
      <c r="AL34323" s="24"/>
      <c r="AO34323" s="24"/>
      <c r="AR34323" s="24"/>
      <c r="AU34323" s="24"/>
    </row>
    <row r="34324">
      <c r="J34324" s="18"/>
      <c r="N34324" s="24"/>
      <c r="Q34324" s="24"/>
      <c r="T34324" s="24"/>
      <c r="W34324" s="24"/>
      <c r="Z34324" s="24"/>
      <c r="AC34324" s="24"/>
      <c r="AI34324" s="24"/>
      <c r="AL34324" s="24"/>
      <c r="AO34324" s="24"/>
      <c r="AR34324" s="24"/>
      <c r="AU34324" s="24"/>
    </row>
    <row r="34325">
      <c r="J34325" s="18"/>
      <c r="N34325" s="24"/>
      <c r="Q34325" s="24"/>
      <c r="T34325" s="24"/>
      <c r="W34325" s="24"/>
      <c r="Z34325" s="24"/>
      <c r="AC34325" s="24"/>
      <c r="AI34325" s="24"/>
      <c r="AL34325" s="24"/>
      <c r="AO34325" s="24"/>
      <c r="AR34325" s="24"/>
      <c r="AU34325" s="24"/>
    </row>
    <row r="34326">
      <c r="J34326" s="18"/>
      <c r="N34326" s="24"/>
      <c r="Q34326" s="24"/>
      <c r="T34326" s="24"/>
      <c r="W34326" s="24"/>
      <c r="Z34326" s="24"/>
      <c r="AC34326" s="24"/>
      <c r="AI34326" s="24"/>
      <c r="AL34326" s="24"/>
      <c r="AO34326" s="24"/>
      <c r="AR34326" s="24"/>
      <c r="AU34326" s="24"/>
    </row>
    <row r="34327">
      <c r="J34327" s="18"/>
      <c r="N34327" s="24"/>
      <c r="Q34327" s="24"/>
      <c r="T34327" s="24"/>
      <c r="W34327" s="24"/>
      <c r="Z34327" s="24"/>
      <c r="AC34327" s="24"/>
      <c r="AI34327" s="24"/>
      <c r="AL34327" s="24"/>
      <c r="AO34327" s="24"/>
      <c r="AR34327" s="24"/>
      <c r="AU34327" s="24"/>
    </row>
    <row r="34328">
      <c r="J34328" s="18"/>
      <c r="N34328" s="24"/>
      <c r="Q34328" s="24"/>
      <c r="T34328" s="24"/>
      <c r="W34328" s="24"/>
      <c r="Z34328" s="24"/>
      <c r="AC34328" s="24"/>
      <c r="AI34328" s="24"/>
      <c r="AL34328" s="24"/>
      <c r="AO34328" s="24"/>
      <c r="AR34328" s="24"/>
      <c r="AU34328" s="24"/>
    </row>
    <row r="34329">
      <c r="J34329" s="18"/>
      <c r="N34329" s="24"/>
      <c r="Q34329" s="24"/>
      <c r="T34329" s="24"/>
      <c r="W34329" s="24"/>
      <c r="Z34329" s="24"/>
      <c r="AC34329" s="24"/>
      <c r="AI34329" s="24"/>
      <c r="AL34329" s="24"/>
      <c r="AO34329" s="24"/>
      <c r="AR34329" s="24"/>
      <c r="AU34329" s="24"/>
    </row>
    <row r="34330">
      <c r="J34330" s="18"/>
      <c r="N34330" s="24"/>
      <c r="Q34330" s="24"/>
      <c r="T34330" s="24"/>
      <c r="W34330" s="24"/>
      <c r="Z34330" s="24"/>
      <c r="AC34330" s="24"/>
      <c r="AI34330" s="24"/>
      <c r="AL34330" s="24"/>
      <c r="AO34330" s="24"/>
      <c r="AR34330" s="24"/>
      <c r="AU34330" s="24"/>
    </row>
    <row r="34331">
      <c r="J34331" s="18"/>
      <c r="N34331" s="24"/>
      <c r="Q34331" s="24"/>
      <c r="T34331" s="24"/>
      <c r="W34331" s="24"/>
      <c r="Z34331" s="24"/>
      <c r="AC34331" s="24"/>
      <c r="AI34331" s="24"/>
      <c r="AL34331" s="24"/>
      <c r="AO34331" s="24"/>
      <c r="AR34331" s="24"/>
      <c r="AU34331" s="24"/>
    </row>
    <row r="34332">
      <c r="J34332" s="18"/>
      <c r="N34332" s="24"/>
      <c r="Q34332" s="24"/>
      <c r="T34332" s="24"/>
      <c r="W34332" s="24"/>
      <c r="Z34332" s="24"/>
      <c r="AC34332" s="24"/>
      <c r="AI34332" s="24"/>
      <c r="AL34332" s="24"/>
      <c r="AO34332" s="24"/>
      <c r="AR34332" s="24"/>
      <c r="AU34332" s="24"/>
    </row>
    <row r="34333">
      <c r="J34333" s="18"/>
      <c r="N34333" s="24"/>
      <c r="Q34333" s="24"/>
      <c r="T34333" s="24"/>
      <c r="W34333" s="24"/>
      <c r="Z34333" s="24"/>
      <c r="AC34333" s="24"/>
      <c r="AI34333" s="24"/>
      <c r="AL34333" s="24"/>
      <c r="AO34333" s="24"/>
      <c r="AR34333" s="24"/>
      <c r="AU34333" s="24"/>
    </row>
    <row r="34334">
      <c r="J34334" s="18"/>
      <c r="N34334" s="24"/>
      <c r="Q34334" s="24"/>
      <c r="T34334" s="24"/>
      <c r="W34334" s="24"/>
      <c r="Z34334" s="24"/>
      <c r="AC34334" s="24"/>
      <c r="AI34334" s="24"/>
      <c r="AL34334" s="24"/>
      <c r="AO34334" s="24"/>
      <c r="AR34334" s="24"/>
      <c r="AU34334" s="24"/>
    </row>
    <row r="34335">
      <c r="J34335" s="18"/>
      <c r="N34335" s="24"/>
      <c r="Q34335" s="24"/>
      <c r="T34335" s="24"/>
      <c r="W34335" s="24"/>
      <c r="Z34335" s="24"/>
      <c r="AC34335" s="24"/>
      <c r="AI34335" s="24"/>
      <c r="AL34335" s="24"/>
      <c r="AO34335" s="24"/>
      <c r="AR34335" s="24"/>
      <c r="AU34335" s="24"/>
    </row>
    <row r="34336">
      <c r="J34336" s="18"/>
      <c r="N34336" s="24"/>
      <c r="Q34336" s="24"/>
      <c r="T34336" s="24"/>
      <c r="W34336" s="24"/>
      <c r="Z34336" s="24"/>
      <c r="AC34336" s="24"/>
      <c r="AI34336" s="24"/>
      <c r="AL34336" s="24"/>
      <c r="AO34336" s="24"/>
      <c r="AR34336" s="24"/>
      <c r="AU34336" s="24"/>
    </row>
    <row r="34337">
      <c r="J34337" s="18"/>
      <c r="N34337" s="24"/>
      <c r="Q34337" s="24"/>
      <c r="T34337" s="24"/>
      <c r="W34337" s="24"/>
      <c r="Z34337" s="24"/>
      <c r="AC34337" s="24"/>
      <c r="AI34337" s="24"/>
      <c r="AL34337" s="24"/>
      <c r="AO34337" s="24"/>
      <c r="AR34337" s="24"/>
      <c r="AU34337" s="24"/>
    </row>
    <row r="34338">
      <c r="J34338" s="18"/>
      <c r="N34338" s="24"/>
      <c r="Q34338" s="24"/>
      <c r="T34338" s="24"/>
      <c r="W34338" s="24"/>
      <c r="Z34338" s="24"/>
      <c r="AC34338" s="24"/>
      <c r="AI34338" s="24"/>
      <c r="AL34338" s="24"/>
      <c r="AO34338" s="24"/>
      <c r="AR34338" s="24"/>
      <c r="AU34338" s="24"/>
    </row>
    <row r="34339">
      <c r="J34339" s="18"/>
      <c r="N34339" s="24"/>
      <c r="Q34339" s="24"/>
      <c r="T34339" s="24"/>
      <c r="W34339" s="24"/>
      <c r="Z34339" s="24"/>
      <c r="AC34339" s="24"/>
      <c r="AI34339" s="24"/>
      <c r="AL34339" s="24"/>
      <c r="AO34339" s="24"/>
      <c r="AR34339" s="24"/>
      <c r="AU34339" s="24"/>
    </row>
    <row r="34340">
      <c r="J34340" s="18"/>
      <c r="N34340" s="24"/>
      <c r="Q34340" s="24"/>
      <c r="T34340" s="24"/>
      <c r="W34340" s="24"/>
      <c r="Z34340" s="24"/>
      <c r="AC34340" s="24"/>
      <c r="AI34340" s="24"/>
      <c r="AL34340" s="24"/>
      <c r="AO34340" s="24"/>
      <c r="AR34340" s="24"/>
      <c r="AU34340" s="24"/>
    </row>
    <row r="34341">
      <c r="J34341" s="18"/>
      <c r="N34341" s="24"/>
      <c r="Q34341" s="24"/>
      <c r="T34341" s="24"/>
      <c r="W34341" s="24"/>
      <c r="Z34341" s="24"/>
      <c r="AC34341" s="24"/>
      <c r="AI34341" s="24"/>
      <c r="AL34341" s="24"/>
      <c r="AO34341" s="24"/>
      <c r="AR34341" s="24"/>
      <c r="AU34341" s="24"/>
    </row>
    <row r="34342">
      <c r="J34342" s="18"/>
      <c r="N34342" s="24"/>
      <c r="Q34342" s="24"/>
      <c r="T34342" s="24"/>
      <c r="W34342" s="24"/>
      <c r="Z34342" s="24"/>
      <c r="AC34342" s="24"/>
      <c r="AI34342" s="24"/>
      <c r="AL34342" s="24"/>
      <c r="AO34342" s="24"/>
      <c r="AR34342" s="24"/>
      <c r="AU34342" s="24"/>
    </row>
    <row r="34343">
      <c r="J34343" s="18"/>
      <c r="N34343" s="24"/>
      <c r="Q34343" s="24"/>
      <c r="T34343" s="24"/>
      <c r="W34343" s="24"/>
      <c r="Z34343" s="24"/>
      <c r="AC34343" s="24"/>
      <c r="AI34343" s="24"/>
      <c r="AL34343" s="24"/>
      <c r="AO34343" s="24"/>
      <c r="AR34343" s="24"/>
      <c r="AU34343" s="24"/>
    </row>
    <row r="34344">
      <c r="J34344" s="18"/>
      <c r="N34344" s="24"/>
      <c r="Q34344" s="24"/>
      <c r="T34344" s="24"/>
      <c r="W34344" s="24"/>
      <c r="Z34344" s="24"/>
      <c r="AC34344" s="24"/>
      <c r="AI34344" s="24"/>
      <c r="AL34344" s="24"/>
      <c r="AO34344" s="24"/>
      <c r="AR34344" s="24"/>
      <c r="AU34344" s="24"/>
    </row>
    <row r="34345">
      <c r="J34345" s="18"/>
      <c r="N34345" s="24"/>
      <c r="Q34345" s="24"/>
      <c r="T34345" s="24"/>
      <c r="W34345" s="24"/>
      <c r="Z34345" s="24"/>
      <c r="AC34345" s="24"/>
      <c r="AI34345" s="24"/>
      <c r="AL34345" s="24"/>
      <c r="AO34345" s="24"/>
      <c r="AR34345" s="24"/>
      <c r="AU34345" s="24"/>
    </row>
    <row r="34346">
      <c r="J34346" s="18"/>
      <c r="N34346" s="24"/>
      <c r="Q34346" s="24"/>
      <c r="T34346" s="24"/>
      <c r="W34346" s="24"/>
      <c r="Z34346" s="24"/>
      <c r="AC34346" s="24"/>
      <c r="AI34346" s="24"/>
      <c r="AL34346" s="24"/>
      <c r="AO34346" s="24"/>
      <c r="AR34346" s="24"/>
      <c r="AU34346" s="24"/>
    </row>
    <row r="34347">
      <c r="J34347" s="18"/>
      <c r="N34347" s="24"/>
      <c r="Q34347" s="24"/>
      <c r="T34347" s="24"/>
      <c r="W34347" s="24"/>
      <c r="Z34347" s="24"/>
      <c r="AC34347" s="24"/>
      <c r="AI34347" s="24"/>
      <c r="AL34347" s="24"/>
      <c r="AO34347" s="24"/>
      <c r="AR34347" s="24"/>
      <c r="AU34347" s="24"/>
    </row>
    <row r="34348">
      <c r="J34348" s="18"/>
      <c r="N34348" s="24"/>
      <c r="Q34348" s="24"/>
      <c r="T34348" s="24"/>
      <c r="W34348" s="24"/>
      <c r="Z34348" s="24"/>
      <c r="AC34348" s="24"/>
      <c r="AI34348" s="24"/>
      <c r="AL34348" s="24"/>
      <c r="AO34348" s="24"/>
      <c r="AR34348" s="24"/>
      <c r="AU34348" s="24"/>
    </row>
    <row r="34349">
      <c r="J34349" s="18"/>
      <c r="N34349" s="24"/>
      <c r="Q34349" s="24"/>
      <c r="T34349" s="24"/>
      <c r="W34349" s="24"/>
      <c r="Z34349" s="24"/>
      <c r="AC34349" s="24"/>
      <c r="AI34349" s="24"/>
      <c r="AL34349" s="24"/>
      <c r="AO34349" s="24"/>
      <c r="AR34349" s="24"/>
      <c r="AU34349" s="24"/>
    </row>
    <row r="34350">
      <c r="J34350" s="18"/>
      <c r="N34350" s="24"/>
      <c r="Q34350" s="24"/>
      <c r="T34350" s="24"/>
      <c r="W34350" s="24"/>
      <c r="Z34350" s="24"/>
      <c r="AC34350" s="24"/>
      <c r="AI34350" s="24"/>
      <c r="AL34350" s="24"/>
      <c r="AO34350" s="24"/>
      <c r="AR34350" s="24"/>
      <c r="AU34350" s="24"/>
    </row>
    <row r="34351">
      <c r="J34351" s="18"/>
      <c r="N34351" s="24"/>
      <c r="Q34351" s="24"/>
      <c r="T34351" s="24"/>
      <c r="W34351" s="24"/>
      <c r="Z34351" s="24"/>
      <c r="AC34351" s="24"/>
      <c r="AI34351" s="24"/>
      <c r="AL34351" s="24"/>
      <c r="AO34351" s="24"/>
      <c r="AR34351" s="24"/>
      <c r="AU34351" s="24"/>
    </row>
    <row r="34352">
      <c r="J34352" s="18"/>
      <c r="N34352" s="24"/>
      <c r="Q34352" s="24"/>
      <c r="T34352" s="24"/>
      <c r="W34352" s="24"/>
      <c r="Z34352" s="24"/>
      <c r="AC34352" s="24"/>
      <c r="AI34352" s="24"/>
      <c r="AL34352" s="24"/>
      <c r="AO34352" s="24"/>
      <c r="AR34352" s="24"/>
      <c r="AU34352" s="24"/>
    </row>
    <row r="34353">
      <c r="J34353" s="18"/>
      <c r="N34353" s="24"/>
      <c r="Q34353" s="24"/>
      <c r="T34353" s="24"/>
      <c r="W34353" s="24"/>
      <c r="Z34353" s="24"/>
      <c r="AC34353" s="24"/>
      <c r="AI34353" s="24"/>
      <c r="AL34353" s="24"/>
      <c r="AO34353" s="24"/>
      <c r="AR34353" s="24"/>
      <c r="AU34353" s="24"/>
    </row>
    <row r="34354">
      <c r="J34354" s="18"/>
      <c r="N34354" s="24"/>
      <c r="Q34354" s="24"/>
      <c r="T34354" s="24"/>
      <c r="W34354" s="24"/>
      <c r="Z34354" s="24"/>
      <c r="AC34354" s="24"/>
      <c r="AI34354" s="24"/>
      <c r="AL34354" s="24"/>
      <c r="AO34354" s="24"/>
      <c r="AR34354" s="24"/>
      <c r="AU34354" s="24"/>
    </row>
    <row r="34355">
      <c r="J34355" s="18"/>
      <c r="N34355" s="24"/>
      <c r="Q34355" s="24"/>
      <c r="T34355" s="24"/>
      <c r="W34355" s="24"/>
      <c r="Z34355" s="24"/>
      <c r="AC34355" s="24"/>
      <c r="AI34355" s="24"/>
      <c r="AL34355" s="24"/>
      <c r="AO34355" s="24"/>
      <c r="AR34355" s="24"/>
      <c r="AU34355" s="24"/>
    </row>
    <row r="34356">
      <c r="J34356" s="18"/>
      <c r="N34356" s="24"/>
      <c r="Q34356" s="24"/>
      <c r="T34356" s="24"/>
      <c r="W34356" s="24"/>
      <c r="Z34356" s="24"/>
      <c r="AC34356" s="24"/>
      <c r="AI34356" s="24"/>
      <c r="AL34356" s="24"/>
      <c r="AO34356" s="24"/>
      <c r="AR34356" s="24"/>
      <c r="AU34356" s="24"/>
    </row>
    <row r="34357">
      <c r="J34357" s="18"/>
      <c r="N34357" s="24"/>
      <c r="Q34357" s="24"/>
      <c r="T34357" s="24"/>
      <c r="W34357" s="24"/>
      <c r="Z34357" s="24"/>
      <c r="AC34357" s="24"/>
      <c r="AI34357" s="24"/>
      <c r="AL34357" s="24"/>
      <c r="AO34357" s="24"/>
      <c r="AR34357" s="24"/>
      <c r="AU34357" s="24"/>
    </row>
    <row r="34358">
      <c r="J34358" s="18"/>
      <c r="N34358" s="24"/>
      <c r="Q34358" s="24"/>
      <c r="T34358" s="24"/>
      <c r="W34358" s="24"/>
      <c r="Z34358" s="24"/>
      <c r="AC34358" s="24"/>
      <c r="AI34358" s="24"/>
      <c r="AL34358" s="24"/>
      <c r="AO34358" s="24"/>
      <c r="AR34358" s="24"/>
      <c r="AU34358" s="24"/>
    </row>
    <row r="34359">
      <c r="J34359" s="18"/>
      <c r="N34359" s="24"/>
      <c r="Q34359" s="24"/>
      <c r="T34359" s="24"/>
      <c r="W34359" s="24"/>
      <c r="Z34359" s="24"/>
      <c r="AC34359" s="24"/>
      <c r="AI34359" s="24"/>
      <c r="AL34359" s="24"/>
      <c r="AO34359" s="24"/>
      <c r="AR34359" s="24"/>
      <c r="AU34359" s="24"/>
    </row>
    <row r="34360">
      <c r="J34360" s="18"/>
      <c r="N34360" s="24"/>
      <c r="Q34360" s="24"/>
      <c r="T34360" s="24"/>
      <c r="W34360" s="24"/>
      <c r="Z34360" s="24"/>
      <c r="AC34360" s="24"/>
      <c r="AI34360" s="24"/>
      <c r="AL34360" s="24"/>
      <c r="AO34360" s="24"/>
      <c r="AR34360" s="24"/>
      <c r="AU34360" s="24"/>
    </row>
    <row r="34361">
      <c r="J34361" s="18"/>
      <c r="N34361" s="24"/>
      <c r="Q34361" s="24"/>
      <c r="T34361" s="24"/>
      <c r="W34361" s="24"/>
      <c r="Z34361" s="24"/>
      <c r="AC34361" s="24"/>
      <c r="AI34361" s="24"/>
      <c r="AL34361" s="24"/>
      <c r="AO34361" s="24"/>
      <c r="AR34361" s="24"/>
      <c r="AU34361" s="24"/>
    </row>
    <row r="34362">
      <c r="J34362" s="18"/>
      <c r="N34362" s="24"/>
      <c r="Q34362" s="24"/>
      <c r="T34362" s="24"/>
      <c r="W34362" s="24"/>
      <c r="Z34362" s="24"/>
      <c r="AC34362" s="24"/>
      <c r="AI34362" s="24"/>
      <c r="AL34362" s="24"/>
      <c r="AO34362" s="24"/>
      <c r="AR34362" s="24"/>
      <c r="AU34362" s="24"/>
    </row>
    <row r="34363">
      <c r="J34363" s="18"/>
      <c r="N34363" s="24"/>
      <c r="Q34363" s="24"/>
      <c r="T34363" s="24"/>
      <c r="W34363" s="24"/>
      <c r="Z34363" s="24"/>
      <c r="AC34363" s="24"/>
      <c r="AI34363" s="24"/>
      <c r="AL34363" s="24"/>
      <c r="AO34363" s="24"/>
      <c r="AR34363" s="24"/>
      <c r="AU34363" s="24"/>
    </row>
    <row r="34364">
      <c r="J34364" s="18"/>
      <c r="N34364" s="24"/>
      <c r="Q34364" s="24"/>
      <c r="T34364" s="24"/>
      <c r="W34364" s="24"/>
      <c r="Z34364" s="24"/>
      <c r="AC34364" s="24"/>
      <c r="AI34364" s="24"/>
      <c r="AL34364" s="24"/>
      <c r="AO34364" s="24"/>
      <c r="AR34364" s="24"/>
      <c r="AU34364" s="24"/>
    </row>
    <row r="34365">
      <c r="J34365" s="18"/>
      <c r="N34365" s="24"/>
      <c r="Q34365" s="24"/>
      <c r="T34365" s="24"/>
      <c r="W34365" s="24"/>
      <c r="Z34365" s="24"/>
      <c r="AC34365" s="24"/>
      <c r="AI34365" s="24"/>
      <c r="AL34365" s="24"/>
      <c r="AO34365" s="24"/>
      <c r="AR34365" s="24"/>
      <c r="AU34365" s="24"/>
    </row>
    <row r="34366">
      <c r="J34366" s="18"/>
      <c r="N34366" s="24"/>
      <c r="Q34366" s="24"/>
      <c r="T34366" s="24"/>
      <c r="W34366" s="24"/>
      <c r="Z34366" s="24"/>
      <c r="AC34366" s="24"/>
      <c r="AI34366" s="24"/>
      <c r="AL34366" s="24"/>
      <c r="AO34366" s="24"/>
      <c r="AR34366" s="24"/>
      <c r="AU34366" s="24"/>
    </row>
    <row r="34367">
      <c r="J34367" s="18"/>
      <c r="N34367" s="24"/>
      <c r="Q34367" s="24"/>
      <c r="T34367" s="24"/>
      <c r="W34367" s="24"/>
      <c r="Z34367" s="24"/>
      <c r="AC34367" s="24"/>
      <c r="AI34367" s="24"/>
      <c r="AL34367" s="24"/>
      <c r="AO34367" s="24"/>
      <c r="AR34367" s="24"/>
      <c r="AU34367" s="24"/>
    </row>
    <row r="34368">
      <c r="J34368" s="18"/>
      <c r="N34368" s="24"/>
      <c r="Q34368" s="24"/>
      <c r="T34368" s="24"/>
      <c r="W34368" s="24"/>
      <c r="Z34368" s="24"/>
      <c r="AC34368" s="24"/>
      <c r="AI34368" s="24"/>
      <c r="AL34368" s="24"/>
      <c r="AO34368" s="24"/>
      <c r="AR34368" s="24"/>
      <c r="AU34368" s="24"/>
    </row>
    <row r="34369">
      <c r="J34369" s="18"/>
      <c r="N34369" s="24"/>
      <c r="Q34369" s="24"/>
      <c r="T34369" s="24"/>
      <c r="W34369" s="24"/>
      <c r="Z34369" s="24"/>
      <c r="AC34369" s="24"/>
      <c r="AI34369" s="24"/>
      <c r="AL34369" s="24"/>
      <c r="AO34369" s="24"/>
      <c r="AR34369" s="24"/>
      <c r="AU34369" s="24"/>
    </row>
    <row r="34370">
      <c r="J34370" s="18"/>
      <c r="N34370" s="24"/>
      <c r="Q34370" s="24"/>
      <c r="T34370" s="24"/>
      <c r="W34370" s="24"/>
      <c r="Z34370" s="24"/>
      <c r="AC34370" s="24"/>
      <c r="AI34370" s="24"/>
      <c r="AL34370" s="24"/>
      <c r="AO34370" s="24"/>
      <c r="AR34370" s="24"/>
      <c r="AU34370" s="24"/>
    </row>
    <row r="34371">
      <c r="J34371" s="18"/>
      <c r="N34371" s="24"/>
      <c r="Q34371" s="24"/>
      <c r="T34371" s="24"/>
      <c r="W34371" s="24"/>
      <c r="Z34371" s="24"/>
      <c r="AC34371" s="24"/>
      <c r="AI34371" s="24"/>
      <c r="AL34371" s="24"/>
      <c r="AO34371" s="24"/>
      <c r="AR34371" s="24"/>
      <c r="AU34371" s="24"/>
    </row>
    <row r="34372">
      <c r="J34372" s="18"/>
      <c r="N34372" s="24"/>
      <c r="Q34372" s="24"/>
      <c r="T34372" s="24"/>
      <c r="W34372" s="24"/>
      <c r="Z34372" s="24"/>
      <c r="AC34372" s="24"/>
      <c r="AI34372" s="24"/>
      <c r="AL34372" s="24"/>
      <c r="AO34372" s="24"/>
      <c r="AR34372" s="24"/>
      <c r="AU34372" s="24"/>
    </row>
    <row r="34373">
      <c r="J34373" s="18"/>
      <c r="N34373" s="24"/>
      <c r="Q34373" s="24"/>
      <c r="T34373" s="24"/>
      <c r="W34373" s="24"/>
      <c r="Z34373" s="24"/>
      <c r="AC34373" s="24"/>
      <c r="AI34373" s="24"/>
      <c r="AL34373" s="24"/>
      <c r="AO34373" s="24"/>
      <c r="AR34373" s="24"/>
      <c r="AU34373" s="24"/>
    </row>
    <row r="34374">
      <c r="J34374" s="18"/>
      <c r="N34374" s="24"/>
      <c r="Q34374" s="24"/>
      <c r="T34374" s="24"/>
      <c r="W34374" s="24"/>
      <c r="Z34374" s="24"/>
      <c r="AC34374" s="24"/>
      <c r="AI34374" s="24"/>
      <c r="AL34374" s="24"/>
      <c r="AO34374" s="24"/>
      <c r="AR34374" s="24"/>
      <c r="AU34374" s="24"/>
    </row>
    <row r="34375">
      <c r="J34375" s="18"/>
      <c r="N34375" s="24"/>
      <c r="Q34375" s="24"/>
      <c r="T34375" s="24"/>
      <c r="W34375" s="24"/>
      <c r="Z34375" s="24"/>
      <c r="AC34375" s="24"/>
      <c r="AI34375" s="24"/>
      <c r="AL34375" s="24"/>
      <c r="AO34375" s="24"/>
      <c r="AR34375" s="24"/>
      <c r="AU34375" s="24"/>
    </row>
    <row r="34376">
      <c r="J34376" s="18"/>
      <c r="N34376" s="24"/>
      <c r="Q34376" s="24"/>
      <c r="T34376" s="24"/>
      <c r="W34376" s="24"/>
      <c r="Z34376" s="24"/>
      <c r="AC34376" s="24"/>
      <c r="AI34376" s="24"/>
      <c r="AL34376" s="24"/>
      <c r="AO34376" s="24"/>
      <c r="AR34376" s="24"/>
      <c r="AU34376" s="24"/>
    </row>
    <row r="34377">
      <c r="J34377" s="18"/>
      <c r="N34377" s="24"/>
      <c r="Q34377" s="24"/>
      <c r="T34377" s="24"/>
      <c r="W34377" s="24"/>
      <c r="Z34377" s="24"/>
      <c r="AC34377" s="24"/>
      <c r="AI34377" s="24"/>
      <c r="AL34377" s="24"/>
      <c r="AO34377" s="24"/>
      <c r="AR34377" s="24"/>
      <c r="AU34377" s="24"/>
    </row>
    <row r="34378">
      <c r="J34378" s="18"/>
      <c r="N34378" s="24"/>
      <c r="Q34378" s="24"/>
      <c r="T34378" s="24"/>
      <c r="W34378" s="24"/>
      <c r="Z34378" s="24"/>
      <c r="AC34378" s="24"/>
      <c r="AI34378" s="24"/>
      <c r="AL34378" s="24"/>
      <c r="AO34378" s="24"/>
      <c r="AR34378" s="24"/>
      <c r="AU34378" s="24"/>
    </row>
    <row r="34379">
      <c r="J34379" s="18"/>
      <c r="N34379" s="24"/>
      <c r="Q34379" s="24"/>
      <c r="T34379" s="24"/>
      <c r="W34379" s="24"/>
      <c r="Z34379" s="24"/>
      <c r="AC34379" s="24"/>
      <c r="AI34379" s="24"/>
      <c r="AL34379" s="24"/>
      <c r="AO34379" s="24"/>
      <c r="AR34379" s="24"/>
      <c r="AU34379" s="24"/>
    </row>
    <row r="34380">
      <c r="J34380" s="18"/>
      <c r="N34380" s="24"/>
      <c r="Q34380" s="24"/>
      <c r="T34380" s="24"/>
      <c r="W34380" s="24"/>
      <c r="Z34380" s="24"/>
      <c r="AC34380" s="24"/>
      <c r="AI34380" s="24"/>
      <c r="AL34380" s="24"/>
      <c r="AO34380" s="24"/>
      <c r="AR34380" s="24"/>
      <c r="AU34380" s="24"/>
    </row>
    <row r="34381">
      <c r="J34381" s="18"/>
      <c r="N34381" s="24"/>
      <c r="Q34381" s="24"/>
      <c r="T34381" s="24"/>
      <c r="W34381" s="24"/>
      <c r="Z34381" s="24"/>
      <c r="AC34381" s="24"/>
      <c r="AI34381" s="24"/>
      <c r="AL34381" s="24"/>
      <c r="AO34381" s="24"/>
      <c r="AR34381" s="24"/>
      <c r="AU34381" s="24"/>
    </row>
    <row r="34382">
      <c r="J34382" s="18"/>
      <c r="N34382" s="24"/>
      <c r="Q34382" s="24"/>
      <c r="T34382" s="24"/>
      <c r="W34382" s="24"/>
      <c r="Z34382" s="24"/>
      <c r="AC34382" s="24"/>
      <c r="AI34382" s="24"/>
      <c r="AL34382" s="24"/>
      <c r="AO34382" s="24"/>
      <c r="AR34382" s="24"/>
      <c r="AU34382" s="24"/>
    </row>
    <row r="34383">
      <c r="J34383" s="18"/>
      <c r="N34383" s="24"/>
      <c r="Q34383" s="24"/>
      <c r="T34383" s="24"/>
      <c r="W34383" s="24"/>
      <c r="Z34383" s="24"/>
      <c r="AC34383" s="24"/>
      <c r="AI34383" s="24"/>
      <c r="AL34383" s="24"/>
      <c r="AO34383" s="24"/>
      <c r="AR34383" s="24"/>
      <c r="AU34383" s="24"/>
    </row>
    <row r="34384">
      <c r="J34384" s="18"/>
      <c r="N34384" s="24"/>
      <c r="Q34384" s="24"/>
      <c r="T34384" s="24"/>
      <c r="W34384" s="24"/>
      <c r="Z34384" s="24"/>
      <c r="AC34384" s="24"/>
      <c r="AI34384" s="24"/>
      <c r="AL34384" s="24"/>
      <c r="AO34384" s="24"/>
      <c r="AR34384" s="24"/>
      <c r="AU34384" s="24"/>
    </row>
    <row r="34385">
      <c r="J34385" s="18"/>
      <c r="N34385" s="24"/>
      <c r="Q34385" s="24"/>
      <c r="T34385" s="24"/>
      <c r="W34385" s="24"/>
      <c r="Z34385" s="24"/>
      <c r="AC34385" s="24"/>
      <c r="AI34385" s="24"/>
      <c r="AL34385" s="24"/>
      <c r="AO34385" s="24"/>
      <c r="AR34385" s="24"/>
      <c r="AU34385" s="24"/>
    </row>
    <row r="34386">
      <c r="J34386" s="18"/>
      <c r="N34386" s="24"/>
      <c r="Q34386" s="24"/>
      <c r="T34386" s="24"/>
      <c r="W34386" s="24"/>
      <c r="Z34386" s="24"/>
      <c r="AC34386" s="24"/>
      <c r="AI34386" s="24"/>
      <c r="AL34386" s="24"/>
      <c r="AO34386" s="24"/>
      <c r="AR34386" s="24"/>
      <c r="AU34386" s="24"/>
    </row>
    <row r="34387">
      <c r="J34387" s="18"/>
      <c r="N34387" s="24"/>
      <c r="Q34387" s="24"/>
      <c r="T34387" s="24"/>
      <c r="W34387" s="24"/>
      <c r="Z34387" s="24"/>
      <c r="AC34387" s="24"/>
      <c r="AI34387" s="24"/>
      <c r="AL34387" s="24"/>
      <c r="AO34387" s="24"/>
      <c r="AR34387" s="24"/>
      <c r="AU34387" s="24"/>
    </row>
    <row r="34388">
      <c r="J34388" s="18"/>
      <c r="N34388" s="24"/>
      <c r="Q34388" s="24"/>
      <c r="T34388" s="24"/>
      <c r="W34388" s="24"/>
      <c r="Z34388" s="24"/>
      <c r="AC34388" s="24"/>
      <c r="AI34388" s="24"/>
      <c r="AL34388" s="24"/>
      <c r="AO34388" s="24"/>
      <c r="AR34388" s="24"/>
      <c r="AU34388" s="24"/>
    </row>
    <row r="34389">
      <c r="J34389" s="18"/>
      <c r="N34389" s="24"/>
      <c r="Q34389" s="24"/>
      <c r="T34389" s="24"/>
      <c r="W34389" s="24"/>
      <c r="Z34389" s="24"/>
      <c r="AC34389" s="24"/>
      <c r="AI34389" s="24"/>
      <c r="AL34389" s="24"/>
      <c r="AO34389" s="24"/>
      <c r="AR34389" s="24"/>
      <c r="AU34389" s="24"/>
    </row>
    <row r="34390">
      <c r="J34390" s="18"/>
      <c r="N34390" s="24"/>
      <c r="Q34390" s="24"/>
      <c r="T34390" s="24"/>
      <c r="W34390" s="24"/>
      <c r="Z34390" s="24"/>
      <c r="AC34390" s="24"/>
      <c r="AI34390" s="24"/>
      <c r="AL34390" s="24"/>
      <c r="AO34390" s="24"/>
      <c r="AR34390" s="24"/>
      <c r="AU34390" s="24"/>
    </row>
    <row r="34391">
      <c r="J34391" s="18"/>
      <c r="N34391" s="24"/>
      <c r="Q34391" s="24"/>
      <c r="T34391" s="24"/>
      <c r="W34391" s="24"/>
      <c r="Z34391" s="24"/>
      <c r="AC34391" s="24"/>
      <c r="AI34391" s="24"/>
      <c r="AL34391" s="24"/>
      <c r="AO34391" s="24"/>
      <c r="AR34391" s="24"/>
      <c r="AU34391" s="24"/>
    </row>
    <row r="34392">
      <c r="J34392" s="18"/>
      <c r="N34392" s="24"/>
      <c r="Q34392" s="24"/>
      <c r="T34392" s="24"/>
      <c r="W34392" s="24"/>
      <c r="Z34392" s="24"/>
      <c r="AC34392" s="24"/>
      <c r="AI34392" s="24"/>
      <c r="AL34392" s="24"/>
      <c r="AO34392" s="24"/>
      <c r="AR34392" s="24"/>
      <c r="AU34392" s="24"/>
    </row>
    <row r="34393">
      <c r="J34393" s="18"/>
      <c r="N34393" s="24"/>
      <c r="Q34393" s="24"/>
      <c r="T34393" s="24"/>
      <c r="W34393" s="24"/>
      <c r="Z34393" s="24"/>
      <c r="AC34393" s="24"/>
      <c r="AI34393" s="24"/>
      <c r="AL34393" s="24"/>
      <c r="AO34393" s="24"/>
      <c r="AR34393" s="24"/>
      <c r="AU34393" s="24"/>
    </row>
    <row r="34394">
      <c r="J34394" s="18"/>
      <c r="N34394" s="24"/>
      <c r="Q34394" s="24"/>
      <c r="T34394" s="24"/>
      <c r="W34394" s="24"/>
      <c r="Z34394" s="24"/>
      <c r="AC34394" s="24"/>
      <c r="AI34394" s="24"/>
      <c r="AL34394" s="24"/>
      <c r="AO34394" s="24"/>
      <c r="AR34394" s="24"/>
      <c r="AU34394" s="24"/>
    </row>
    <row r="34395">
      <c r="J34395" s="18"/>
      <c r="N34395" s="24"/>
      <c r="Q34395" s="24"/>
      <c r="T34395" s="24"/>
      <c r="W34395" s="24"/>
      <c r="Z34395" s="24"/>
      <c r="AC34395" s="24"/>
      <c r="AI34395" s="24"/>
      <c r="AL34395" s="24"/>
      <c r="AO34395" s="24"/>
      <c r="AR34395" s="24"/>
      <c r="AU34395" s="24"/>
    </row>
    <row r="34396">
      <c r="J34396" s="18"/>
      <c r="N34396" s="24"/>
      <c r="Q34396" s="24"/>
      <c r="T34396" s="24"/>
      <c r="W34396" s="24"/>
      <c r="Z34396" s="24"/>
      <c r="AC34396" s="24"/>
      <c r="AI34396" s="24"/>
      <c r="AL34396" s="24"/>
      <c r="AO34396" s="24"/>
      <c r="AR34396" s="24"/>
      <c r="AU34396" s="24"/>
    </row>
    <row r="34397">
      <c r="J34397" s="18"/>
      <c r="N34397" s="24"/>
      <c r="Q34397" s="24"/>
      <c r="T34397" s="24"/>
      <c r="W34397" s="24"/>
      <c r="Z34397" s="24"/>
      <c r="AC34397" s="24"/>
      <c r="AI34397" s="24"/>
      <c r="AL34397" s="24"/>
      <c r="AO34397" s="24"/>
      <c r="AR34397" s="24"/>
      <c r="AU34397" s="24"/>
    </row>
    <row r="34398">
      <c r="J34398" s="18"/>
      <c r="N34398" s="24"/>
      <c r="Q34398" s="24"/>
      <c r="T34398" s="24"/>
      <c r="W34398" s="24"/>
      <c r="Z34398" s="24"/>
      <c r="AC34398" s="24"/>
      <c r="AI34398" s="24"/>
      <c r="AL34398" s="24"/>
      <c r="AO34398" s="24"/>
      <c r="AR34398" s="24"/>
      <c r="AU34398" s="24"/>
    </row>
    <row r="34399">
      <c r="J34399" s="18"/>
      <c r="N34399" s="24"/>
      <c r="Q34399" s="24"/>
      <c r="T34399" s="24"/>
      <c r="W34399" s="24"/>
      <c r="Z34399" s="24"/>
      <c r="AC34399" s="24"/>
      <c r="AI34399" s="24"/>
      <c r="AL34399" s="24"/>
      <c r="AO34399" s="24"/>
      <c r="AR34399" s="24"/>
      <c r="AU34399" s="24"/>
    </row>
    <row r="34400">
      <c r="J34400" s="18"/>
      <c r="N34400" s="24"/>
      <c r="Q34400" s="24"/>
      <c r="T34400" s="24"/>
      <c r="W34400" s="24"/>
      <c r="Z34400" s="24"/>
      <c r="AC34400" s="24"/>
      <c r="AI34400" s="24"/>
      <c r="AL34400" s="24"/>
      <c r="AO34400" s="24"/>
      <c r="AR34400" s="24"/>
      <c r="AU34400" s="24"/>
    </row>
    <row r="34401">
      <c r="J34401" s="18"/>
      <c r="N34401" s="24"/>
      <c r="Q34401" s="24"/>
      <c r="T34401" s="24"/>
      <c r="W34401" s="24"/>
      <c r="Z34401" s="24"/>
      <c r="AC34401" s="24"/>
      <c r="AI34401" s="24"/>
      <c r="AL34401" s="24"/>
      <c r="AO34401" s="24"/>
      <c r="AR34401" s="24"/>
      <c r="AU34401" s="24"/>
    </row>
    <row r="34402">
      <c r="J34402" s="18"/>
      <c r="N34402" s="24"/>
      <c r="Q34402" s="24"/>
      <c r="T34402" s="24"/>
      <c r="W34402" s="24"/>
      <c r="Z34402" s="24"/>
      <c r="AC34402" s="24"/>
      <c r="AI34402" s="24"/>
      <c r="AL34402" s="24"/>
      <c r="AO34402" s="24"/>
      <c r="AR34402" s="24"/>
      <c r="AU34402" s="24"/>
    </row>
    <row r="34403">
      <c r="J34403" s="18"/>
      <c r="N34403" s="24"/>
      <c r="Q34403" s="24"/>
      <c r="T34403" s="24"/>
      <c r="W34403" s="24"/>
      <c r="Z34403" s="24"/>
      <c r="AC34403" s="24"/>
      <c r="AI34403" s="24"/>
      <c r="AL34403" s="24"/>
      <c r="AO34403" s="24"/>
      <c r="AR34403" s="24"/>
      <c r="AU34403" s="24"/>
    </row>
    <row r="34404">
      <c r="J34404" s="18"/>
      <c r="N34404" s="24"/>
      <c r="Q34404" s="24"/>
      <c r="T34404" s="24"/>
      <c r="W34404" s="24"/>
      <c r="Z34404" s="24"/>
      <c r="AC34404" s="24"/>
      <c r="AI34404" s="24"/>
      <c r="AL34404" s="24"/>
      <c r="AO34404" s="24"/>
      <c r="AR34404" s="24"/>
      <c r="AU34404" s="24"/>
    </row>
    <row r="34405">
      <c r="J34405" s="18"/>
      <c r="N34405" s="24"/>
      <c r="Q34405" s="24"/>
      <c r="T34405" s="24"/>
      <c r="W34405" s="24"/>
      <c r="Z34405" s="24"/>
      <c r="AC34405" s="24"/>
      <c r="AI34405" s="24"/>
      <c r="AL34405" s="24"/>
      <c r="AO34405" s="24"/>
      <c r="AR34405" s="24"/>
      <c r="AU34405" s="24"/>
    </row>
    <row r="34406">
      <c r="J34406" s="18"/>
      <c r="N34406" s="24"/>
      <c r="Q34406" s="24"/>
      <c r="T34406" s="24"/>
      <c r="W34406" s="24"/>
      <c r="Z34406" s="24"/>
      <c r="AC34406" s="24"/>
      <c r="AI34406" s="24"/>
      <c r="AL34406" s="24"/>
      <c r="AO34406" s="24"/>
      <c r="AR34406" s="24"/>
      <c r="AU34406" s="24"/>
    </row>
    <row r="34407">
      <c r="J34407" s="18"/>
      <c r="N34407" s="24"/>
      <c r="Q34407" s="24"/>
      <c r="T34407" s="24"/>
      <c r="W34407" s="24"/>
      <c r="Z34407" s="24"/>
      <c r="AC34407" s="24"/>
      <c r="AI34407" s="24"/>
      <c r="AL34407" s="24"/>
      <c r="AO34407" s="24"/>
      <c r="AR34407" s="24"/>
      <c r="AU34407" s="24"/>
    </row>
    <row r="34408">
      <c r="J34408" s="18"/>
      <c r="N34408" s="24"/>
      <c r="Q34408" s="24"/>
      <c r="T34408" s="24"/>
      <c r="W34408" s="24"/>
      <c r="Z34408" s="24"/>
      <c r="AC34408" s="24"/>
      <c r="AI34408" s="24"/>
      <c r="AL34408" s="24"/>
      <c r="AO34408" s="24"/>
      <c r="AR34408" s="24"/>
      <c r="AU34408" s="24"/>
    </row>
    <row r="34409">
      <c r="J34409" s="18"/>
      <c r="N34409" s="24"/>
      <c r="Q34409" s="24"/>
      <c r="T34409" s="24"/>
      <c r="W34409" s="24"/>
      <c r="Z34409" s="24"/>
      <c r="AC34409" s="24"/>
      <c r="AI34409" s="24"/>
      <c r="AL34409" s="24"/>
      <c r="AO34409" s="24"/>
      <c r="AR34409" s="24"/>
      <c r="AU34409" s="24"/>
    </row>
    <row r="34410">
      <c r="J34410" s="18"/>
      <c r="N34410" s="24"/>
      <c r="Q34410" s="24"/>
      <c r="T34410" s="24"/>
      <c r="W34410" s="24"/>
      <c r="Z34410" s="24"/>
      <c r="AC34410" s="24"/>
      <c r="AI34410" s="24"/>
      <c r="AL34410" s="24"/>
      <c r="AO34410" s="24"/>
      <c r="AR34410" s="24"/>
      <c r="AU34410" s="24"/>
    </row>
    <row r="34411">
      <c r="J34411" s="18"/>
      <c r="N34411" s="24"/>
      <c r="Q34411" s="24"/>
      <c r="T34411" s="24"/>
      <c r="W34411" s="24"/>
      <c r="Z34411" s="24"/>
      <c r="AC34411" s="24"/>
      <c r="AI34411" s="24"/>
      <c r="AL34411" s="24"/>
      <c r="AO34411" s="24"/>
      <c r="AR34411" s="24"/>
      <c r="AU34411" s="24"/>
    </row>
    <row r="34412">
      <c r="J34412" s="18"/>
      <c r="N34412" s="24"/>
      <c r="Q34412" s="24"/>
      <c r="T34412" s="24"/>
      <c r="W34412" s="24"/>
      <c r="Z34412" s="24"/>
      <c r="AC34412" s="24"/>
      <c r="AI34412" s="24"/>
      <c r="AL34412" s="24"/>
      <c r="AO34412" s="24"/>
      <c r="AR34412" s="24"/>
      <c r="AU34412" s="24"/>
    </row>
    <row r="34413">
      <c r="J34413" s="18"/>
      <c r="N34413" s="24"/>
      <c r="Q34413" s="24"/>
      <c r="T34413" s="24"/>
      <c r="W34413" s="24"/>
      <c r="Z34413" s="24"/>
      <c r="AC34413" s="24"/>
      <c r="AI34413" s="24"/>
      <c r="AL34413" s="24"/>
      <c r="AO34413" s="24"/>
      <c r="AR34413" s="24"/>
      <c r="AU34413" s="24"/>
    </row>
    <row r="34414">
      <c r="J34414" s="18"/>
      <c r="N34414" s="24"/>
      <c r="Q34414" s="24"/>
      <c r="T34414" s="24"/>
      <c r="W34414" s="24"/>
      <c r="Z34414" s="24"/>
      <c r="AC34414" s="24"/>
      <c r="AI34414" s="24"/>
      <c r="AL34414" s="24"/>
      <c r="AO34414" s="24"/>
      <c r="AR34414" s="24"/>
      <c r="AU34414" s="24"/>
    </row>
    <row r="34415">
      <c r="J34415" s="18"/>
      <c r="N34415" s="24"/>
      <c r="Q34415" s="24"/>
      <c r="T34415" s="24"/>
      <c r="W34415" s="24"/>
      <c r="Z34415" s="24"/>
      <c r="AC34415" s="24"/>
      <c r="AI34415" s="24"/>
      <c r="AL34415" s="24"/>
      <c r="AO34415" s="24"/>
      <c r="AR34415" s="24"/>
      <c r="AU34415" s="24"/>
    </row>
    <row r="34416">
      <c r="J34416" s="18"/>
      <c r="N34416" s="24"/>
      <c r="Q34416" s="24"/>
      <c r="T34416" s="24"/>
      <c r="W34416" s="24"/>
      <c r="Z34416" s="24"/>
      <c r="AC34416" s="24"/>
      <c r="AI34416" s="24"/>
      <c r="AL34416" s="24"/>
      <c r="AO34416" s="24"/>
      <c r="AR34416" s="24"/>
      <c r="AU34416" s="24"/>
    </row>
    <row r="34417">
      <c r="J34417" s="18"/>
      <c r="N34417" s="24"/>
      <c r="Q34417" s="24"/>
      <c r="T34417" s="24"/>
      <c r="W34417" s="24"/>
      <c r="Z34417" s="24"/>
      <c r="AC34417" s="24"/>
      <c r="AI34417" s="24"/>
      <c r="AL34417" s="24"/>
      <c r="AO34417" s="24"/>
      <c r="AR34417" s="24"/>
      <c r="AU34417" s="24"/>
    </row>
    <row r="34418">
      <c r="J34418" s="18"/>
      <c r="N34418" s="24"/>
      <c r="Q34418" s="24"/>
      <c r="T34418" s="24"/>
      <c r="W34418" s="24"/>
      <c r="Z34418" s="24"/>
      <c r="AC34418" s="24"/>
      <c r="AI34418" s="24"/>
      <c r="AL34418" s="24"/>
      <c r="AO34418" s="24"/>
      <c r="AR34418" s="24"/>
      <c r="AU34418" s="24"/>
    </row>
    <row r="34419">
      <c r="J34419" s="18"/>
      <c r="N34419" s="24"/>
      <c r="Q34419" s="24"/>
      <c r="T34419" s="24"/>
      <c r="W34419" s="24"/>
      <c r="Z34419" s="24"/>
      <c r="AC34419" s="24"/>
      <c r="AI34419" s="24"/>
      <c r="AL34419" s="24"/>
      <c r="AO34419" s="24"/>
      <c r="AR34419" s="24"/>
      <c r="AU34419" s="24"/>
    </row>
    <row r="34420">
      <c r="J34420" s="18"/>
      <c r="N34420" s="24"/>
      <c r="Q34420" s="24"/>
      <c r="T34420" s="24"/>
      <c r="W34420" s="24"/>
      <c r="Z34420" s="24"/>
      <c r="AC34420" s="24"/>
      <c r="AI34420" s="24"/>
      <c r="AL34420" s="24"/>
      <c r="AO34420" s="24"/>
      <c r="AR34420" s="24"/>
      <c r="AU34420" s="24"/>
    </row>
    <row r="34421">
      <c r="J34421" s="18"/>
      <c r="N34421" s="24"/>
      <c r="Q34421" s="24"/>
      <c r="T34421" s="24"/>
      <c r="W34421" s="24"/>
      <c r="Z34421" s="24"/>
      <c r="AC34421" s="24"/>
      <c r="AI34421" s="24"/>
      <c r="AL34421" s="24"/>
      <c r="AO34421" s="24"/>
      <c r="AR34421" s="24"/>
      <c r="AU34421" s="24"/>
    </row>
    <row r="34422">
      <c r="J34422" s="18"/>
      <c r="N34422" s="24"/>
      <c r="Q34422" s="24"/>
      <c r="T34422" s="24"/>
      <c r="W34422" s="24"/>
      <c r="Z34422" s="24"/>
      <c r="AC34422" s="24"/>
      <c r="AI34422" s="24"/>
      <c r="AL34422" s="24"/>
      <c r="AO34422" s="24"/>
      <c r="AR34422" s="24"/>
      <c r="AU34422" s="24"/>
    </row>
    <row r="34423">
      <c r="J34423" s="18"/>
      <c r="N34423" s="24"/>
      <c r="Q34423" s="24"/>
      <c r="T34423" s="24"/>
      <c r="W34423" s="24"/>
      <c r="Z34423" s="24"/>
      <c r="AC34423" s="24"/>
      <c r="AI34423" s="24"/>
      <c r="AL34423" s="24"/>
      <c r="AO34423" s="24"/>
      <c r="AR34423" s="24"/>
      <c r="AU34423" s="24"/>
    </row>
    <row r="34424">
      <c r="J34424" s="18"/>
      <c r="N34424" s="24"/>
      <c r="Q34424" s="24"/>
      <c r="T34424" s="24"/>
      <c r="W34424" s="24"/>
      <c r="Z34424" s="24"/>
      <c r="AC34424" s="24"/>
      <c r="AI34424" s="24"/>
      <c r="AL34424" s="24"/>
      <c r="AO34424" s="24"/>
      <c r="AR34424" s="24"/>
      <c r="AU34424" s="24"/>
    </row>
    <row r="34425">
      <c r="J34425" s="18"/>
      <c r="N34425" s="24"/>
      <c r="Q34425" s="24"/>
      <c r="T34425" s="24"/>
      <c r="W34425" s="24"/>
      <c r="Z34425" s="24"/>
      <c r="AC34425" s="24"/>
      <c r="AI34425" s="24"/>
      <c r="AL34425" s="24"/>
      <c r="AO34425" s="24"/>
      <c r="AR34425" s="24"/>
      <c r="AU34425" s="24"/>
    </row>
    <row r="34426">
      <c r="J34426" s="18"/>
      <c r="N34426" s="24"/>
      <c r="Q34426" s="24"/>
      <c r="T34426" s="24"/>
      <c r="W34426" s="24"/>
      <c r="Z34426" s="24"/>
      <c r="AC34426" s="24"/>
      <c r="AI34426" s="24"/>
      <c r="AL34426" s="24"/>
      <c r="AO34426" s="24"/>
      <c r="AR34426" s="24"/>
      <c r="AU34426" s="24"/>
    </row>
    <row r="34427">
      <c r="J34427" s="18"/>
      <c r="N34427" s="24"/>
      <c r="Q34427" s="24"/>
      <c r="T34427" s="24"/>
      <c r="W34427" s="24"/>
      <c r="Z34427" s="24"/>
      <c r="AC34427" s="24"/>
      <c r="AI34427" s="24"/>
      <c r="AL34427" s="24"/>
      <c r="AO34427" s="24"/>
      <c r="AR34427" s="24"/>
      <c r="AU34427" s="24"/>
    </row>
    <row r="34428">
      <c r="J34428" s="18"/>
      <c r="N34428" s="24"/>
      <c r="Q34428" s="24"/>
      <c r="T34428" s="24"/>
      <c r="W34428" s="24"/>
      <c r="Z34428" s="24"/>
      <c r="AC34428" s="24"/>
      <c r="AI34428" s="24"/>
      <c r="AL34428" s="24"/>
      <c r="AO34428" s="24"/>
      <c r="AR34428" s="24"/>
      <c r="AU34428" s="24"/>
    </row>
    <row r="34429">
      <c r="J34429" s="18"/>
      <c r="N34429" s="24"/>
      <c r="Q34429" s="24"/>
      <c r="T34429" s="24"/>
      <c r="W34429" s="24"/>
      <c r="Z34429" s="24"/>
      <c r="AC34429" s="24"/>
      <c r="AI34429" s="24"/>
      <c r="AL34429" s="24"/>
      <c r="AO34429" s="24"/>
      <c r="AR34429" s="24"/>
      <c r="AU34429" s="24"/>
    </row>
    <row r="34430">
      <c r="J34430" s="18"/>
      <c r="N34430" s="24"/>
      <c r="Q34430" s="24"/>
      <c r="T34430" s="24"/>
      <c r="W34430" s="24"/>
      <c r="Z34430" s="24"/>
      <c r="AC34430" s="24"/>
      <c r="AI34430" s="24"/>
      <c r="AL34430" s="24"/>
      <c r="AO34430" s="24"/>
      <c r="AR34430" s="24"/>
      <c r="AU34430" s="24"/>
    </row>
    <row r="34431">
      <c r="J34431" s="18"/>
      <c r="N34431" s="24"/>
      <c r="Q34431" s="24"/>
      <c r="T34431" s="24"/>
      <c r="W34431" s="24"/>
      <c r="Z34431" s="24"/>
      <c r="AC34431" s="24"/>
      <c r="AI34431" s="24"/>
      <c r="AL34431" s="24"/>
      <c r="AO34431" s="24"/>
      <c r="AR34431" s="24"/>
      <c r="AU34431" s="24"/>
    </row>
    <row r="34432">
      <c r="J34432" s="18"/>
      <c r="N34432" s="24"/>
      <c r="Q34432" s="24"/>
      <c r="T34432" s="24"/>
      <c r="W34432" s="24"/>
      <c r="Z34432" s="24"/>
      <c r="AC34432" s="24"/>
      <c r="AI34432" s="24"/>
      <c r="AL34432" s="24"/>
      <c r="AO34432" s="24"/>
      <c r="AR34432" s="24"/>
      <c r="AU34432" s="24"/>
    </row>
    <row r="34433">
      <c r="J34433" s="18"/>
      <c r="N34433" s="24"/>
      <c r="Q34433" s="24"/>
      <c r="T34433" s="24"/>
      <c r="W34433" s="24"/>
      <c r="Z34433" s="24"/>
      <c r="AC34433" s="24"/>
      <c r="AI34433" s="24"/>
      <c r="AL34433" s="24"/>
      <c r="AO34433" s="24"/>
      <c r="AR34433" s="24"/>
      <c r="AU34433" s="24"/>
    </row>
    <row r="34434">
      <c r="J34434" s="18"/>
      <c r="N34434" s="24"/>
      <c r="Q34434" s="24"/>
      <c r="T34434" s="24"/>
      <c r="W34434" s="24"/>
      <c r="Z34434" s="24"/>
      <c r="AC34434" s="24"/>
      <c r="AI34434" s="24"/>
      <c r="AL34434" s="24"/>
      <c r="AO34434" s="24"/>
      <c r="AR34434" s="24"/>
      <c r="AU34434" s="24"/>
    </row>
    <row r="34435">
      <c r="J34435" s="18"/>
      <c r="N34435" s="24"/>
      <c r="Q34435" s="24"/>
      <c r="T34435" s="24"/>
      <c r="W34435" s="24"/>
      <c r="Z34435" s="24"/>
      <c r="AC34435" s="24"/>
      <c r="AI34435" s="24"/>
      <c r="AL34435" s="24"/>
      <c r="AO34435" s="24"/>
      <c r="AR34435" s="24"/>
      <c r="AU34435" s="24"/>
    </row>
    <row r="34436">
      <c r="J34436" s="18"/>
      <c r="N34436" s="24"/>
      <c r="Q34436" s="24"/>
      <c r="T34436" s="24"/>
      <c r="W34436" s="24"/>
      <c r="Z34436" s="24"/>
      <c r="AC34436" s="24"/>
      <c r="AI34436" s="24"/>
      <c r="AL34436" s="24"/>
      <c r="AO34436" s="24"/>
      <c r="AR34436" s="24"/>
      <c r="AU34436" s="24"/>
    </row>
    <row r="34437">
      <c r="J34437" s="18"/>
      <c r="N34437" s="24"/>
      <c r="Q34437" s="24"/>
      <c r="T34437" s="24"/>
      <c r="W34437" s="24"/>
      <c r="Z34437" s="24"/>
      <c r="AC34437" s="24"/>
      <c r="AI34437" s="24"/>
      <c r="AL34437" s="24"/>
      <c r="AO34437" s="24"/>
      <c r="AR34437" s="24"/>
      <c r="AU34437" s="24"/>
    </row>
    <row r="34438">
      <c r="J34438" s="18"/>
      <c r="N34438" s="24"/>
      <c r="Q34438" s="24"/>
      <c r="T34438" s="24"/>
      <c r="W34438" s="24"/>
      <c r="Z34438" s="24"/>
      <c r="AC34438" s="24"/>
      <c r="AI34438" s="24"/>
      <c r="AL34438" s="24"/>
      <c r="AO34438" s="24"/>
      <c r="AR34438" s="24"/>
      <c r="AU34438" s="24"/>
    </row>
    <row r="34439">
      <c r="J34439" s="18"/>
      <c r="N34439" s="24"/>
      <c r="Q34439" s="24"/>
      <c r="T34439" s="24"/>
      <c r="W34439" s="24"/>
      <c r="Z34439" s="24"/>
      <c r="AC34439" s="24"/>
      <c r="AI34439" s="24"/>
      <c r="AL34439" s="24"/>
      <c r="AO34439" s="24"/>
      <c r="AR34439" s="24"/>
      <c r="AU34439" s="24"/>
    </row>
    <row r="34440">
      <c r="J34440" s="18"/>
      <c r="N34440" s="24"/>
      <c r="Q34440" s="24"/>
      <c r="T34440" s="24"/>
      <c r="W34440" s="24"/>
      <c r="Z34440" s="24"/>
      <c r="AC34440" s="24"/>
      <c r="AI34440" s="24"/>
      <c r="AL34440" s="24"/>
      <c r="AO34440" s="24"/>
      <c r="AR34440" s="24"/>
      <c r="AU34440" s="24"/>
    </row>
    <row r="34441">
      <c r="J34441" s="18"/>
      <c r="N34441" s="24"/>
      <c r="Q34441" s="24"/>
      <c r="T34441" s="24"/>
      <c r="W34441" s="24"/>
      <c r="Z34441" s="24"/>
      <c r="AC34441" s="24"/>
      <c r="AI34441" s="24"/>
      <c r="AL34441" s="24"/>
      <c r="AO34441" s="24"/>
      <c r="AR34441" s="24"/>
      <c r="AU34441" s="24"/>
    </row>
    <row r="34442">
      <c r="J34442" s="18"/>
      <c r="N34442" s="24"/>
      <c r="Q34442" s="24"/>
      <c r="T34442" s="24"/>
      <c r="W34442" s="24"/>
      <c r="Z34442" s="24"/>
      <c r="AC34442" s="24"/>
      <c r="AI34442" s="24"/>
      <c r="AL34442" s="24"/>
      <c r="AO34442" s="24"/>
      <c r="AR34442" s="24"/>
      <c r="AU34442" s="24"/>
    </row>
    <row r="34443">
      <c r="J34443" s="18"/>
      <c r="N34443" s="24"/>
      <c r="Q34443" s="24"/>
      <c r="T34443" s="24"/>
      <c r="W34443" s="24"/>
      <c r="Z34443" s="24"/>
      <c r="AC34443" s="24"/>
      <c r="AI34443" s="24"/>
      <c r="AL34443" s="24"/>
      <c r="AO34443" s="24"/>
      <c r="AR34443" s="24"/>
      <c r="AU34443" s="24"/>
    </row>
    <row r="34444">
      <c r="J34444" s="18"/>
      <c r="N34444" s="24"/>
      <c r="Q34444" s="24"/>
      <c r="T34444" s="24"/>
      <c r="W34444" s="24"/>
      <c r="Z34444" s="24"/>
      <c r="AC34444" s="24"/>
      <c r="AI34444" s="24"/>
      <c r="AL34444" s="24"/>
      <c r="AO34444" s="24"/>
      <c r="AR34444" s="24"/>
      <c r="AU34444" s="24"/>
    </row>
    <row r="34445">
      <c r="J34445" s="18"/>
      <c r="N34445" s="24"/>
      <c r="Q34445" s="24"/>
      <c r="T34445" s="24"/>
      <c r="W34445" s="24"/>
      <c r="Z34445" s="24"/>
      <c r="AC34445" s="24"/>
      <c r="AI34445" s="24"/>
      <c r="AL34445" s="24"/>
      <c r="AO34445" s="24"/>
      <c r="AR34445" s="24"/>
      <c r="AU34445" s="24"/>
    </row>
    <row r="34446">
      <c r="J34446" s="18"/>
      <c r="N34446" s="24"/>
      <c r="Q34446" s="24"/>
      <c r="T34446" s="24"/>
      <c r="W34446" s="24"/>
      <c r="Z34446" s="24"/>
      <c r="AC34446" s="24"/>
      <c r="AI34446" s="24"/>
      <c r="AL34446" s="24"/>
      <c r="AO34446" s="24"/>
      <c r="AR34446" s="24"/>
      <c r="AU34446" s="24"/>
    </row>
    <row r="34447">
      <c r="J34447" s="18"/>
      <c r="N34447" s="24"/>
      <c r="Q34447" s="24"/>
      <c r="T34447" s="24"/>
      <c r="W34447" s="24"/>
      <c r="Z34447" s="24"/>
      <c r="AC34447" s="24"/>
      <c r="AI34447" s="24"/>
      <c r="AL34447" s="24"/>
      <c r="AO34447" s="24"/>
      <c r="AR34447" s="24"/>
      <c r="AU34447" s="24"/>
    </row>
    <row r="34448">
      <c r="J34448" s="18"/>
      <c r="N34448" s="24"/>
      <c r="Q34448" s="24"/>
      <c r="T34448" s="24"/>
      <c r="W34448" s="24"/>
      <c r="Z34448" s="24"/>
      <c r="AC34448" s="24"/>
      <c r="AI34448" s="24"/>
      <c r="AL34448" s="24"/>
      <c r="AO34448" s="24"/>
      <c r="AR34448" s="24"/>
      <c r="AU34448" s="24"/>
    </row>
    <row r="34449">
      <c r="J34449" s="18"/>
      <c r="N34449" s="24"/>
      <c r="Q34449" s="24"/>
      <c r="T34449" s="24"/>
      <c r="W34449" s="24"/>
      <c r="Z34449" s="24"/>
      <c r="AC34449" s="24"/>
      <c r="AI34449" s="24"/>
      <c r="AL34449" s="24"/>
      <c r="AO34449" s="24"/>
      <c r="AR34449" s="24"/>
      <c r="AU34449" s="24"/>
    </row>
    <row r="34450">
      <c r="J34450" s="18"/>
      <c r="N34450" s="24"/>
      <c r="Q34450" s="24"/>
      <c r="T34450" s="24"/>
      <c r="W34450" s="24"/>
      <c r="Z34450" s="24"/>
      <c r="AC34450" s="24"/>
      <c r="AI34450" s="24"/>
      <c r="AL34450" s="24"/>
      <c r="AO34450" s="24"/>
      <c r="AR34450" s="24"/>
      <c r="AU34450" s="24"/>
    </row>
    <row r="34451">
      <c r="J34451" s="18"/>
      <c r="N34451" s="24"/>
      <c r="Q34451" s="24"/>
      <c r="T34451" s="24"/>
      <c r="W34451" s="24"/>
      <c r="Z34451" s="24"/>
      <c r="AC34451" s="24"/>
      <c r="AI34451" s="24"/>
      <c r="AL34451" s="24"/>
      <c r="AO34451" s="24"/>
      <c r="AR34451" s="24"/>
      <c r="AU34451" s="24"/>
    </row>
    <row r="34452">
      <c r="J34452" s="18"/>
      <c r="N34452" s="24"/>
      <c r="Q34452" s="24"/>
      <c r="T34452" s="24"/>
      <c r="W34452" s="24"/>
      <c r="Z34452" s="24"/>
      <c r="AC34452" s="24"/>
      <c r="AI34452" s="24"/>
      <c r="AL34452" s="24"/>
      <c r="AO34452" s="24"/>
      <c r="AR34452" s="24"/>
      <c r="AU34452" s="24"/>
    </row>
    <row r="34453">
      <c r="J34453" s="18"/>
      <c r="N34453" s="24"/>
      <c r="Q34453" s="24"/>
      <c r="T34453" s="24"/>
      <c r="W34453" s="24"/>
      <c r="Z34453" s="24"/>
      <c r="AC34453" s="24"/>
      <c r="AI34453" s="24"/>
      <c r="AL34453" s="24"/>
      <c r="AO34453" s="24"/>
      <c r="AR34453" s="24"/>
      <c r="AU34453" s="24"/>
    </row>
    <row r="34454">
      <c r="J34454" s="18"/>
      <c r="N34454" s="24"/>
      <c r="Q34454" s="24"/>
      <c r="T34454" s="24"/>
      <c r="W34454" s="24"/>
      <c r="Z34454" s="24"/>
      <c r="AC34454" s="24"/>
      <c r="AI34454" s="24"/>
      <c r="AL34454" s="24"/>
      <c r="AO34454" s="24"/>
      <c r="AR34454" s="24"/>
      <c r="AU34454" s="24"/>
    </row>
    <row r="34455">
      <c r="J34455" s="18"/>
      <c r="N34455" s="24"/>
      <c r="Q34455" s="24"/>
      <c r="T34455" s="24"/>
      <c r="W34455" s="24"/>
      <c r="Z34455" s="24"/>
      <c r="AC34455" s="24"/>
      <c r="AI34455" s="24"/>
      <c r="AL34455" s="24"/>
      <c r="AO34455" s="24"/>
      <c r="AR34455" s="24"/>
      <c r="AU34455" s="24"/>
    </row>
    <row r="34456">
      <c r="J34456" s="18"/>
      <c r="N34456" s="24"/>
      <c r="Q34456" s="24"/>
      <c r="T34456" s="24"/>
      <c r="W34456" s="24"/>
      <c r="Z34456" s="24"/>
      <c r="AC34456" s="24"/>
      <c r="AI34456" s="24"/>
      <c r="AL34456" s="24"/>
      <c r="AO34456" s="24"/>
      <c r="AR34456" s="24"/>
      <c r="AU34456" s="24"/>
    </row>
    <row r="34457">
      <c r="J34457" s="18"/>
      <c r="N34457" s="24"/>
      <c r="Q34457" s="24"/>
      <c r="T34457" s="24"/>
      <c r="W34457" s="24"/>
      <c r="Z34457" s="24"/>
      <c r="AC34457" s="24"/>
      <c r="AI34457" s="24"/>
      <c r="AL34457" s="24"/>
      <c r="AO34457" s="24"/>
      <c r="AR34457" s="24"/>
      <c r="AU34457" s="24"/>
    </row>
    <row r="34458">
      <c r="J34458" s="18"/>
      <c r="N34458" s="24"/>
      <c r="Q34458" s="24"/>
      <c r="T34458" s="24"/>
      <c r="W34458" s="24"/>
      <c r="Z34458" s="24"/>
      <c r="AC34458" s="24"/>
      <c r="AI34458" s="24"/>
      <c r="AL34458" s="24"/>
      <c r="AO34458" s="24"/>
      <c r="AR34458" s="24"/>
      <c r="AU34458" s="24"/>
    </row>
    <row r="34459">
      <c r="J34459" s="18"/>
      <c r="N34459" s="24"/>
      <c r="Q34459" s="24"/>
      <c r="T34459" s="24"/>
      <c r="W34459" s="24"/>
      <c r="Z34459" s="24"/>
      <c r="AC34459" s="24"/>
      <c r="AI34459" s="24"/>
      <c r="AL34459" s="24"/>
      <c r="AO34459" s="24"/>
      <c r="AR34459" s="24"/>
      <c r="AU34459" s="24"/>
    </row>
    <row r="34460">
      <c r="J34460" s="18"/>
      <c r="N34460" s="24"/>
      <c r="Q34460" s="24"/>
      <c r="T34460" s="24"/>
      <c r="W34460" s="24"/>
      <c r="Z34460" s="24"/>
      <c r="AC34460" s="24"/>
      <c r="AI34460" s="24"/>
      <c r="AL34460" s="24"/>
      <c r="AO34460" s="24"/>
      <c r="AR34460" s="24"/>
      <c r="AU34460" s="24"/>
    </row>
    <row r="34461">
      <c r="J34461" s="18"/>
      <c r="N34461" s="24"/>
      <c r="Q34461" s="24"/>
      <c r="T34461" s="24"/>
      <c r="W34461" s="24"/>
      <c r="Z34461" s="24"/>
      <c r="AC34461" s="24"/>
      <c r="AI34461" s="24"/>
      <c r="AL34461" s="24"/>
      <c r="AO34461" s="24"/>
      <c r="AR34461" s="24"/>
      <c r="AU34461" s="24"/>
    </row>
    <row r="34462">
      <c r="J34462" s="18"/>
      <c r="N34462" s="24"/>
      <c r="Q34462" s="24"/>
      <c r="T34462" s="24"/>
      <c r="W34462" s="24"/>
      <c r="Z34462" s="24"/>
      <c r="AC34462" s="24"/>
      <c r="AI34462" s="24"/>
      <c r="AL34462" s="24"/>
      <c r="AO34462" s="24"/>
      <c r="AR34462" s="24"/>
      <c r="AU34462" s="24"/>
    </row>
    <row r="34463">
      <c r="J34463" s="18"/>
      <c r="N34463" s="24"/>
      <c r="Q34463" s="24"/>
      <c r="T34463" s="24"/>
      <c r="W34463" s="24"/>
      <c r="Z34463" s="24"/>
      <c r="AC34463" s="24"/>
      <c r="AI34463" s="24"/>
      <c r="AL34463" s="24"/>
      <c r="AO34463" s="24"/>
      <c r="AR34463" s="24"/>
      <c r="AU34463" s="24"/>
    </row>
    <row r="34464">
      <c r="J34464" s="18"/>
      <c r="N34464" s="24"/>
      <c r="Q34464" s="24"/>
      <c r="T34464" s="24"/>
      <c r="W34464" s="24"/>
      <c r="Z34464" s="24"/>
      <c r="AC34464" s="24"/>
      <c r="AI34464" s="24"/>
      <c r="AL34464" s="24"/>
      <c r="AO34464" s="24"/>
      <c r="AR34464" s="24"/>
      <c r="AU34464" s="24"/>
    </row>
    <row r="34465">
      <c r="J34465" s="18"/>
      <c r="N34465" s="24"/>
      <c r="Q34465" s="24"/>
      <c r="T34465" s="24"/>
      <c r="W34465" s="24"/>
      <c r="Z34465" s="24"/>
      <c r="AC34465" s="24"/>
      <c r="AI34465" s="24"/>
      <c r="AL34465" s="24"/>
      <c r="AO34465" s="24"/>
      <c r="AR34465" s="24"/>
      <c r="AU34465" s="24"/>
    </row>
    <row r="34466">
      <c r="J34466" s="18"/>
      <c r="N34466" s="24"/>
      <c r="Q34466" s="24"/>
      <c r="T34466" s="24"/>
      <c r="W34466" s="24"/>
      <c r="Z34466" s="24"/>
      <c r="AC34466" s="24"/>
      <c r="AI34466" s="24"/>
      <c r="AL34466" s="24"/>
      <c r="AO34466" s="24"/>
      <c r="AR34466" s="24"/>
      <c r="AU34466" s="24"/>
    </row>
    <row r="34467">
      <c r="J34467" s="18"/>
      <c r="N34467" s="24"/>
      <c r="Q34467" s="24"/>
      <c r="T34467" s="24"/>
      <c r="W34467" s="24"/>
      <c r="Z34467" s="24"/>
      <c r="AC34467" s="24"/>
      <c r="AI34467" s="24"/>
      <c r="AL34467" s="24"/>
      <c r="AO34467" s="24"/>
      <c r="AR34467" s="24"/>
      <c r="AU34467" s="24"/>
    </row>
    <row r="34468">
      <c r="J34468" s="18"/>
      <c r="N34468" s="24"/>
      <c r="Q34468" s="24"/>
      <c r="T34468" s="24"/>
      <c r="W34468" s="24"/>
      <c r="Z34468" s="24"/>
      <c r="AC34468" s="24"/>
      <c r="AI34468" s="24"/>
      <c r="AL34468" s="24"/>
      <c r="AO34468" s="24"/>
      <c r="AR34468" s="24"/>
      <c r="AU34468" s="24"/>
    </row>
    <row r="34469">
      <c r="J34469" s="18"/>
      <c r="N34469" s="24"/>
      <c r="Q34469" s="24"/>
      <c r="T34469" s="24"/>
      <c r="W34469" s="24"/>
      <c r="Z34469" s="24"/>
      <c r="AC34469" s="24"/>
      <c r="AI34469" s="24"/>
      <c r="AL34469" s="24"/>
      <c r="AO34469" s="24"/>
      <c r="AR34469" s="24"/>
      <c r="AU34469" s="24"/>
    </row>
    <row r="34470">
      <c r="J34470" s="18"/>
      <c r="N34470" s="24"/>
      <c r="Q34470" s="24"/>
      <c r="T34470" s="24"/>
      <c r="W34470" s="24"/>
      <c r="Z34470" s="24"/>
      <c r="AC34470" s="24"/>
      <c r="AI34470" s="24"/>
      <c r="AL34470" s="24"/>
      <c r="AO34470" s="24"/>
      <c r="AR34470" s="24"/>
      <c r="AU34470" s="24"/>
    </row>
    <row r="34471">
      <c r="J34471" s="18"/>
      <c r="N34471" s="24"/>
      <c r="Q34471" s="24"/>
      <c r="T34471" s="24"/>
      <c r="W34471" s="24"/>
      <c r="Z34471" s="24"/>
      <c r="AC34471" s="24"/>
      <c r="AI34471" s="24"/>
      <c r="AL34471" s="24"/>
      <c r="AO34471" s="24"/>
      <c r="AR34471" s="24"/>
      <c r="AU34471" s="24"/>
    </row>
    <row r="34472">
      <c r="J34472" s="18"/>
      <c r="N34472" s="24"/>
      <c r="Q34472" s="24"/>
      <c r="T34472" s="24"/>
      <c r="W34472" s="24"/>
      <c r="Z34472" s="24"/>
      <c r="AC34472" s="24"/>
      <c r="AI34472" s="24"/>
      <c r="AL34472" s="24"/>
      <c r="AO34472" s="24"/>
      <c r="AR34472" s="24"/>
      <c r="AU34472" s="24"/>
    </row>
    <row r="34473">
      <c r="J34473" s="18"/>
      <c r="N34473" s="24"/>
      <c r="Q34473" s="24"/>
      <c r="T34473" s="24"/>
      <c r="W34473" s="24"/>
      <c r="Z34473" s="24"/>
      <c r="AC34473" s="24"/>
      <c r="AI34473" s="24"/>
      <c r="AL34473" s="24"/>
      <c r="AO34473" s="24"/>
      <c r="AR34473" s="24"/>
      <c r="AU34473" s="24"/>
    </row>
    <row r="34474">
      <c r="J34474" s="18"/>
      <c r="N34474" s="24"/>
      <c r="Q34474" s="24"/>
      <c r="T34474" s="24"/>
      <c r="W34474" s="24"/>
      <c r="Z34474" s="24"/>
      <c r="AC34474" s="24"/>
      <c r="AI34474" s="24"/>
      <c r="AL34474" s="24"/>
      <c r="AO34474" s="24"/>
      <c r="AR34474" s="24"/>
      <c r="AU34474" s="24"/>
    </row>
    <row r="34475">
      <c r="J34475" s="18"/>
      <c r="N34475" s="24"/>
      <c r="Q34475" s="24"/>
      <c r="T34475" s="24"/>
      <c r="W34475" s="24"/>
      <c r="Z34475" s="24"/>
      <c r="AC34475" s="24"/>
      <c r="AI34475" s="24"/>
      <c r="AL34475" s="24"/>
      <c r="AO34475" s="24"/>
      <c r="AR34475" s="24"/>
      <c r="AU34475" s="24"/>
    </row>
    <row r="34476">
      <c r="J34476" s="18"/>
      <c r="N34476" s="24"/>
      <c r="Q34476" s="24"/>
      <c r="T34476" s="24"/>
      <c r="W34476" s="24"/>
      <c r="Z34476" s="24"/>
      <c r="AC34476" s="24"/>
      <c r="AI34476" s="24"/>
      <c r="AL34476" s="24"/>
      <c r="AO34476" s="24"/>
      <c r="AR34476" s="24"/>
      <c r="AU34476" s="24"/>
    </row>
    <row r="34477">
      <c r="J34477" s="18"/>
      <c r="N34477" s="24"/>
      <c r="Q34477" s="24"/>
      <c r="T34477" s="24"/>
      <c r="W34477" s="24"/>
      <c r="Z34477" s="24"/>
      <c r="AC34477" s="24"/>
      <c r="AI34477" s="24"/>
      <c r="AL34477" s="24"/>
      <c r="AO34477" s="24"/>
      <c r="AR34477" s="24"/>
      <c r="AU34477" s="24"/>
    </row>
    <row r="34478">
      <c r="J34478" s="18"/>
      <c r="N34478" s="24"/>
      <c r="Q34478" s="24"/>
      <c r="T34478" s="24"/>
      <c r="W34478" s="24"/>
      <c r="Z34478" s="24"/>
      <c r="AC34478" s="24"/>
      <c r="AI34478" s="24"/>
      <c r="AL34478" s="24"/>
      <c r="AO34478" s="24"/>
      <c r="AR34478" s="24"/>
      <c r="AU34478" s="24"/>
    </row>
    <row r="34479">
      <c r="J34479" s="18"/>
      <c r="N34479" s="24"/>
      <c r="Q34479" s="24"/>
      <c r="T34479" s="24"/>
      <c r="W34479" s="24"/>
      <c r="Z34479" s="24"/>
      <c r="AC34479" s="24"/>
      <c r="AI34479" s="24"/>
      <c r="AL34479" s="24"/>
      <c r="AO34479" s="24"/>
      <c r="AR34479" s="24"/>
      <c r="AU34479" s="24"/>
    </row>
    <row r="34480">
      <c r="J34480" s="18"/>
      <c r="N34480" s="24"/>
      <c r="Q34480" s="24"/>
      <c r="T34480" s="24"/>
      <c r="W34480" s="24"/>
      <c r="Z34480" s="24"/>
      <c r="AC34480" s="24"/>
      <c r="AI34480" s="24"/>
      <c r="AL34480" s="24"/>
      <c r="AO34480" s="24"/>
      <c r="AR34480" s="24"/>
      <c r="AU34480" s="24"/>
    </row>
    <row r="34481">
      <c r="J34481" s="18"/>
      <c r="N34481" s="24"/>
      <c r="Q34481" s="24"/>
      <c r="T34481" s="24"/>
      <c r="W34481" s="24"/>
      <c r="Z34481" s="24"/>
      <c r="AC34481" s="24"/>
      <c r="AI34481" s="24"/>
      <c r="AL34481" s="24"/>
      <c r="AO34481" s="24"/>
      <c r="AR34481" s="24"/>
      <c r="AU34481" s="24"/>
    </row>
    <row r="34482">
      <c r="J34482" s="18"/>
      <c r="N34482" s="24"/>
      <c r="Q34482" s="24"/>
      <c r="T34482" s="24"/>
      <c r="W34482" s="24"/>
      <c r="Z34482" s="24"/>
      <c r="AC34482" s="24"/>
      <c r="AI34482" s="24"/>
      <c r="AL34482" s="24"/>
      <c r="AO34482" s="24"/>
      <c r="AR34482" s="24"/>
      <c r="AU34482" s="24"/>
    </row>
    <row r="34483">
      <c r="J34483" s="18"/>
      <c r="N34483" s="24"/>
      <c r="Q34483" s="24"/>
      <c r="T34483" s="24"/>
      <c r="W34483" s="24"/>
      <c r="Z34483" s="24"/>
      <c r="AC34483" s="24"/>
      <c r="AI34483" s="24"/>
      <c r="AL34483" s="24"/>
      <c r="AO34483" s="24"/>
      <c r="AR34483" s="24"/>
      <c r="AU34483" s="24"/>
    </row>
    <row r="34484">
      <c r="J34484" s="18"/>
      <c r="N34484" s="24"/>
      <c r="Q34484" s="24"/>
      <c r="T34484" s="24"/>
      <c r="W34484" s="24"/>
      <c r="Z34484" s="24"/>
      <c r="AC34484" s="24"/>
      <c r="AI34484" s="24"/>
      <c r="AL34484" s="24"/>
      <c r="AO34484" s="24"/>
      <c r="AR34484" s="24"/>
      <c r="AU34484" s="24"/>
    </row>
    <row r="34485">
      <c r="J34485" s="18"/>
      <c r="N34485" s="24"/>
      <c r="Q34485" s="24"/>
      <c r="T34485" s="24"/>
      <c r="W34485" s="24"/>
      <c r="Z34485" s="24"/>
      <c r="AC34485" s="24"/>
      <c r="AI34485" s="24"/>
      <c r="AL34485" s="24"/>
      <c r="AO34485" s="24"/>
      <c r="AR34485" s="24"/>
      <c r="AU34485" s="24"/>
    </row>
    <row r="34486">
      <c r="J34486" s="18"/>
      <c r="N34486" s="24"/>
      <c r="Q34486" s="24"/>
      <c r="T34486" s="24"/>
      <c r="W34486" s="24"/>
      <c r="Z34486" s="24"/>
      <c r="AC34486" s="24"/>
      <c r="AI34486" s="24"/>
      <c r="AL34486" s="24"/>
      <c r="AO34486" s="24"/>
      <c r="AR34486" s="24"/>
      <c r="AU34486" s="24"/>
    </row>
    <row r="34487">
      <c r="J34487" s="18"/>
      <c r="N34487" s="24"/>
      <c r="Q34487" s="24"/>
      <c r="T34487" s="24"/>
      <c r="W34487" s="24"/>
      <c r="Z34487" s="24"/>
      <c r="AC34487" s="24"/>
      <c r="AI34487" s="24"/>
      <c r="AL34487" s="24"/>
      <c r="AO34487" s="24"/>
      <c r="AR34487" s="24"/>
      <c r="AU34487" s="24"/>
    </row>
    <row r="34488">
      <c r="J34488" s="18"/>
      <c r="N34488" s="24"/>
      <c r="Q34488" s="24"/>
      <c r="T34488" s="24"/>
      <c r="W34488" s="24"/>
      <c r="Z34488" s="24"/>
      <c r="AC34488" s="24"/>
      <c r="AI34488" s="24"/>
      <c r="AL34488" s="24"/>
      <c r="AO34488" s="24"/>
      <c r="AR34488" s="24"/>
      <c r="AU34488" s="24"/>
    </row>
    <row r="34489">
      <c r="J34489" s="18"/>
      <c r="N34489" s="24"/>
      <c r="Q34489" s="24"/>
      <c r="T34489" s="24"/>
      <c r="W34489" s="24"/>
      <c r="Z34489" s="24"/>
      <c r="AC34489" s="24"/>
      <c r="AI34489" s="24"/>
      <c r="AL34489" s="24"/>
      <c r="AO34489" s="24"/>
      <c r="AR34489" s="24"/>
      <c r="AU34489" s="24"/>
    </row>
    <row r="34490">
      <c r="J34490" s="18"/>
      <c r="N34490" s="24"/>
      <c r="Q34490" s="24"/>
      <c r="T34490" s="24"/>
      <c r="W34490" s="24"/>
      <c r="Z34490" s="24"/>
      <c r="AC34490" s="24"/>
      <c r="AI34490" s="24"/>
      <c r="AL34490" s="24"/>
      <c r="AO34490" s="24"/>
      <c r="AR34490" s="24"/>
      <c r="AU34490" s="24"/>
    </row>
    <row r="34491">
      <c r="J34491" s="18"/>
      <c r="N34491" s="24"/>
      <c r="Q34491" s="24"/>
      <c r="T34491" s="24"/>
      <c r="W34491" s="24"/>
      <c r="Z34491" s="24"/>
      <c r="AC34491" s="24"/>
      <c r="AI34491" s="24"/>
      <c r="AL34491" s="24"/>
      <c r="AO34491" s="24"/>
      <c r="AR34491" s="24"/>
      <c r="AU34491" s="24"/>
    </row>
    <row r="34492">
      <c r="J34492" s="18"/>
      <c r="N34492" s="24"/>
      <c r="Q34492" s="24"/>
      <c r="T34492" s="24"/>
      <c r="W34492" s="24"/>
      <c r="Z34492" s="24"/>
      <c r="AC34492" s="24"/>
      <c r="AI34492" s="24"/>
      <c r="AL34492" s="24"/>
      <c r="AO34492" s="24"/>
      <c r="AR34492" s="24"/>
      <c r="AU34492" s="24"/>
    </row>
    <row r="34493">
      <c r="J34493" s="18"/>
      <c r="N34493" s="24"/>
      <c r="Q34493" s="24"/>
      <c r="T34493" s="24"/>
      <c r="W34493" s="24"/>
      <c r="Z34493" s="24"/>
      <c r="AC34493" s="24"/>
      <c r="AI34493" s="24"/>
      <c r="AL34493" s="24"/>
      <c r="AO34493" s="24"/>
      <c r="AR34493" s="24"/>
      <c r="AU34493" s="24"/>
    </row>
    <row r="34494">
      <c r="J34494" s="18"/>
      <c r="N34494" s="24"/>
      <c r="Q34494" s="24"/>
      <c r="T34494" s="24"/>
      <c r="W34494" s="24"/>
      <c r="Z34494" s="24"/>
      <c r="AC34494" s="24"/>
      <c r="AI34494" s="24"/>
      <c r="AL34494" s="24"/>
      <c r="AO34494" s="24"/>
      <c r="AR34494" s="24"/>
      <c r="AU34494" s="24"/>
    </row>
    <row r="34495">
      <c r="J34495" s="18"/>
      <c r="N34495" s="24"/>
      <c r="Q34495" s="24"/>
      <c r="T34495" s="24"/>
      <c r="W34495" s="24"/>
      <c r="Z34495" s="24"/>
      <c r="AC34495" s="24"/>
      <c r="AI34495" s="24"/>
      <c r="AL34495" s="24"/>
      <c r="AO34495" s="24"/>
      <c r="AR34495" s="24"/>
      <c r="AU34495" s="24"/>
    </row>
    <row r="34496">
      <c r="J34496" s="18"/>
      <c r="N34496" s="24"/>
      <c r="Q34496" s="24"/>
      <c r="T34496" s="24"/>
      <c r="W34496" s="24"/>
      <c r="Z34496" s="24"/>
      <c r="AC34496" s="24"/>
      <c r="AI34496" s="24"/>
      <c r="AL34496" s="24"/>
      <c r="AO34496" s="24"/>
      <c r="AR34496" s="24"/>
      <c r="AU34496" s="24"/>
    </row>
    <row r="34497">
      <c r="J34497" s="18"/>
      <c r="N34497" s="24"/>
      <c r="Q34497" s="24"/>
      <c r="T34497" s="24"/>
      <c r="W34497" s="24"/>
      <c r="Z34497" s="24"/>
      <c r="AC34497" s="24"/>
      <c r="AI34497" s="24"/>
      <c r="AL34497" s="24"/>
      <c r="AO34497" s="24"/>
      <c r="AR34497" s="24"/>
      <c r="AU34497" s="24"/>
    </row>
    <row r="34498">
      <c r="J34498" s="18"/>
      <c r="N34498" s="24"/>
      <c r="Q34498" s="24"/>
      <c r="T34498" s="24"/>
      <c r="W34498" s="24"/>
      <c r="Z34498" s="24"/>
      <c r="AC34498" s="24"/>
      <c r="AI34498" s="24"/>
      <c r="AL34498" s="24"/>
      <c r="AO34498" s="24"/>
      <c r="AR34498" s="24"/>
      <c r="AU34498" s="24"/>
    </row>
    <row r="34499">
      <c r="J34499" s="18"/>
      <c r="N34499" s="24"/>
      <c r="Q34499" s="24"/>
      <c r="T34499" s="24"/>
      <c r="W34499" s="24"/>
      <c r="Z34499" s="24"/>
      <c r="AC34499" s="24"/>
      <c r="AI34499" s="24"/>
      <c r="AL34499" s="24"/>
      <c r="AO34499" s="24"/>
      <c r="AR34499" s="24"/>
      <c r="AU34499" s="24"/>
    </row>
    <row r="34500">
      <c r="J34500" s="18"/>
      <c r="N34500" s="24"/>
      <c r="Q34500" s="24"/>
      <c r="T34500" s="24"/>
      <c r="W34500" s="24"/>
      <c r="Z34500" s="24"/>
      <c r="AC34500" s="24"/>
      <c r="AI34500" s="24"/>
      <c r="AL34500" s="24"/>
      <c r="AO34500" s="24"/>
      <c r="AR34500" s="24"/>
      <c r="AU34500" s="24"/>
    </row>
    <row r="34501">
      <c r="J34501" s="18"/>
      <c r="N34501" s="24"/>
      <c r="Q34501" s="24"/>
      <c r="T34501" s="24"/>
      <c r="W34501" s="24"/>
      <c r="Z34501" s="24"/>
      <c r="AC34501" s="24"/>
      <c r="AI34501" s="24"/>
      <c r="AL34501" s="24"/>
      <c r="AO34501" s="24"/>
      <c r="AR34501" s="24"/>
      <c r="AU34501" s="24"/>
    </row>
    <row r="34502">
      <c r="J34502" s="18"/>
      <c r="N34502" s="24"/>
      <c r="Q34502" s="24"/>
      <c r="T34502" s="24"/>
      <c r="W34502" s="24"/>
      <c r="Z34502" s="24"/>
      <c r="AC34502" s="24"/>
      <c r="AI34502" s="24"/>
      <c r="AL34502" s="24"/>
      <c r="AO34502" s="24"/>
      <c r="AR34502" s="24"/>
      <c r="AU34502" s="24"/>
    </row>
    <row r="34503">
      <c r="J34503" s="18"/>
      <c r="N34503" s="24"/>
      <c r="Q34503" s="24"/>
      <c r="T34503" s="24"/>
      <c r="W34503" s="24"/>
      <c r="Z34503" s="24"/>
      <c r="AC34503" s="24"/>
      <c r="AI34503" s="24"/>
      <c r="AL34503" s="24"/>
      <c r="AO34503" s="24"/>
      <c r="AR34503" s="24"/>
      <c r="AU34503" s="24"/>
    </row>
    <row r="34504">
      <c r="J34504" s="18"/>
      <c r="N34504" s="24"/>
      <c r="Q34504" s="24"/>
      <c r="T34504" s="24"/>
      <c r="W34504" s="24"/>
      <c r="Z34504" s="24"/>
      <c r="AC34504" s="24"/>
      <c r="AI34504" s="24"/>
      <c r="AL34504" s="24"/>
      <c r="AO34504" s="24"/>
      <c r="AR34504" s="24"/>
      <c r="AU34504" s="24"/>
    </row>
    <row r="34505">
      <c r="J34505" s="18"/>
      <c r="N34505" s="24"/>
      <c r="Q34505" s="24"/>
      <c r="T34505" s="24"/>
      <c r="W34505" s="24"/>
      <c r="Z34505" s="24"/>
      <c r="AC34505" s="24"/>
      <c r="AI34505" s="24"/>
      <c r="AL34505" s="24"/>
      <c r="AO34505" s="24"/>
      <c r="AR34505" s="24"/>
      <c r="AU34505" s="24"/>
    </row>
    <row r="34506">
      <c r="J34506" s="18"/>
      <c r="N34506" s="24"/>
      <c r="Q34506" s="24"/>
      <c r="T34506" s="24"/>
      <c r="W34506" s="24"/>
      <c r="Z34506" s="24"/>
      <c r="AC34506" s="24"/>
      <c r="AI34506" s="24"/>
      <c r="AL34506" s="24"/>
      <c r="AO34506" s="24"/>
      <c r="AR34506" s="24"/>
      <c r="AU34506" s="24"/>
    </row>
    <row r="34507">
      <c r="J34507" s="18"/>
      <c r="N34507" s="24"/>
      <c r="Q34507" s="24"/>
      <c r="T34507" s="24"/>
      <c r="W34507" s="24"/>
      <c r="Z34507" s="24"/>
      <c r="AC34507" s="24"/>
      <c r="AI34507" s="24"/>
      <c r="AL34507" s="24"/>
      <c r="AO34507" s="24"/>
      <c r="AR34507" s="24"/>
      <c r="AU34507" s="24"/>
    </row>
    <row r="34508">
      <c r="J34508" s="18"/>
      <c r="N34508" s="24"/>
      <c r="Q34508" s="24"/>
      <c r="T34508" s="24"/>
      <c r="W34508" s="24"/>
      <c r="Z34508" s="24"/>
      <c r="AC34508" s="24"/>
      <c r="AI34508" s="24"/>
      <c r="AL34508" s="24"/>
      <c r="AO34508" s="24"/>
      <c r="AR34508" s="24"/>
      <c r="AU34508" s="24"/>
    </row>
    <row r="34509">
      <c r="J34509" s="18"/>
      <c r="N34509" s="24"/>
      <c r="Q34509" s="24"/>
      <c r="T34509" s="24"/>
      <c r="W34509" s="24"/>
      <c r="Z34509" s="24"/>
      <c r="AC34509" s="24"/>
      <c r="AI34509" s="24"/>
      <c r="AL34509" s="24"/>
      <c r="AO34509" s="24"/>
      <c r="AR34509" s="24"/>
      <c r="AU34509" s="24"/>
    </row>
    <row r="34510">
      <c r="J34510" s="18"/>
      <c r="N34510" s="24"/>
      <c r="Q34510" s="24"/>
      <c r="T34510" s="24"/>
      <c r="W34510" s="24"/>
      <c r="Z34510" s="24"/>
      <c r="AC34510" s="24"/>
      <c r="AI34510" s="24"/>
      <c r="AL34510" s="24"/>
      <c r="AO34510" s="24"/>
      <c r="AR34510" s="24"/>
      <c r="AU34510" s="24"/>
    </row>
    <row r="34511">
      <c r="J34511" s="18"/>
      <c r="N34511" s="24"/>
      <c r="Q34511" s="24"/>
      <c r="T34511" s="24"/>
      <c r="W34511" s="24"/>
      <c r="Z34511" s="24"/>
      <c r="AC34511" s="24"/>
      <c r="AI34511" s="24"/>
      <c r="AL34511" s="24"/>
      <c r="AO34511" s="24"/>
      <c r="AR34511" s="24"/>
      <c r="AU34511" s="24"/>
    </row>
    <row r="34512">
      <c r="J34512" s="18"/>
      <c r="N34512" s="24"/>
      <c r="Q34512" s="24"/>
      <c r="T34512" s="24"/>
      <c r="W34512" s="24"/>
      <c r="Z34512" s="24"/>
      <c r="AC34512" s="24"/>
      <c r="AI34512" s="24"/>
      <c r="AL34512" s="24"/>
      <c r="AO34512" s="24"/>
      <c r="AR34512" s="24"/>
      <c r="AU34512" s="24"/>
    </row>
    <row r="34513">
      <c r="J34513" s="18"/>
      <c r="N34513" s="24"/>
      <c r="Q34513" s="24"/>
      <c r="T34513" s="24"/>
      <c r="W34513" s="24"/>
      <c r="Z34513" s="24"/>
      <c r="AC34513" s="24"/>
      <c r="AI34513" s="24"/>
      <c r="AL34513" s="24"/>
      <c r="AO34513" s="24"/>
      <c r="AR34513" s="24"/>
      <c r="AU34513" s="24"/>
    </row>
    <row r="34514">
      <c r="J34514" s="18"/>
      <c r="N34514" s="24"/>
      <c r="Q34514" s="24"/>
      <c r="T34514" s="24"/>
      <c r="W34514" s="24"/>
      <c r="Z34514" s="24"/>
      <c r="AC34514" s="24"/>
      <c r="AI34514" s="24"/>
      <c r="AL34514" s="24"/>
      <c r="AO34514" s="24"/>
      <c r="AR34514" s="24"/>
      <c r="AU34514" s="24"/>
    </row>
    <row r="34515">
      <c r="J34515" s="18"/>
      <c r="N34515" s="24"/>
      <c r="Q34515" s="24"/>
      <c r="T34515" s="24"/>
      <c r="W34515" s="24"/>
      <c r="Z34515" s="24"/>
      <c r="AC34515" s="24"/>
      <c r="AI34515" s="24"/>
      <c r="AL34515" s="24"/>
      <c r="AO34515" s="24"/>
      <c r="AR34515" s="24"/>
      <c r="AU34515" s="24"/>
    </row>
    <row r="34516">
      <c r="J34516" s="18"/>
      <c r="N34516" s="24"/>
      <c r="Q34516" s="24"/>
      <c r="T34516" s="24"/>
      <c r="W34516" s="24"/>
      <c r="Z34516" s="24"/>
      <c r="AC34516" s="24"/>
      <c r="AI34516" s="24"/>
      <c r="AL34516" s="24"/>
      <c r="AO34516" s="24"/>
      <c r="AR34516" s="24"/>
      <c r="AU34516" s="24"/>
    </row>
    <row r="34517">
      <c r="J34517" s="18"/>
      <c r="N34517" s="24"/>
      <c r="Q34517" s="24"/>
      <c r="T34517" s="24"/>
      <c r="W34517" s="24"/>
      <c r="Z34517" s="24"/>
      <c r="AC34517" s="24"/>
      <c r="AI34517" s="24"/>
      <c r="AL34517" s="24"/>
      <c r="AO34517" s="24"/>
      <c r="AR34517" s="24"/>
      <c r="AU34517" s="24"/>
    </row>
    <row r="34518">
      <c r="J34518" s="18"/>
      <c r="N34518" s="24"/>
      <c r="Q34518" s="24"/>
      <c r="T34518" s="24"/>
      <c r="W34518" s="24"/>
      <c r="Z34518" s="24"/>
      <c r="AC34518" s="24"/>
      <c r="AI34518" s="24"/>
      <c r="AL34518" s="24"/>
      <c r="AO34518" s="24"/>
      <c r="AR34518" s="24"/>
      <c r="AU34518" s="24"/>
    </row>
    <row r="34519">
      <c r="J34519" s="18"/>
      <c r="N34519" s="24"/>
      <c r="Q34519" s="24"/>
      <c r="T34519" s="24"/>
      <c r="W34519" s="24"/>
      <c r="Z34519" s="24"/>
      <c r="AC34519" s="24"/>
      <c r="AI34519" s="24"/>
      <c r="AL34519" s="24"/>
      <c r="AO34519" s="24"/>
      <c r="AR34519" s="24"/>
      <c r="AU34519" s="24"/>
    </row>
    <row r="34520">
      <c r="J34520" s="18"/>
      <c r="N34520" s="24"/>
      <c r="Q34520" s="24"/>
      <c r="T34520" s="24"/>
      <c r="W34520" s="24"/>
      <c r="Z34520" s="24"/>
      <c r="AC34520" s="24"/>
      <c r="AI34520" s="24"/>
      <c r="AL34520" s="24"/>
      <c r="AO34520" s="24"/>
      <c r="AR34520" s="24"/>
      <c r="AU34520" s="24"/>
    </row>
    <row r="34521">
      <c r="J34521" s="18"/>
      <c r="N34521" s="24"/>
      <c r="Q34521" s="24"/>
      <c r="T34521" s="24"/>
      <c r="W34521" s="24"/>
      <c r="Z34521" s="24"/>
      <c r="AC34521" s="24"/>
      <c r="AI34521" s="24"/>
      <c r="AL34521" s="24"/>
      <c r="AO34521" s="24"/>
      <c r="AR34521" s="24"/>
      <c r="AU34521" s="24"/>
    </row>
    <row r="34522">
      <c r="J34522" s="18"/>
      <c r="N34522" s="24"/>
      <c r="Q34522" s="24"/>
      <c r="T34522" s="24"/>
      <c r="W34522" s="24"/>
      <c r="Z34522" s="24"/>
      <c r="AC34522" s="24"/>
      <c r="AI34522" s="24"/>
      <c r="AL34522" s="24"/>
      <c r="AO34522" s="24"/>
      <c r="AR34522" s="24"/>
      <c r="AU34522" s="24"/>
    </row>
    <row r="34523">
      <c r="J34523" s="18"/>
      <c r="N34523" s="24"/>
      <c r="Q34523" s="24"/>
      <c r="T34523" s="24"/>
      <c r="W34523" s="24"/>
      <c r="Z34523" s="24"/>
      <c r="AC34523" s="24"/>
      <c r="AI34523" s="24"/>
      <c r="AL34523" s="24"/>
      <c r="AO34523" s="24"/>
      <c r="AR34523" s="24"/>
      <c r="AU34523" s="24"/>
    </row>
    <row r="34524">
      <c r="J34524" s="18"/>
      <c r="N34524" s="24"/>
      <c r="Q34524" s="24"/>
      <c r="T34524" s="24"/>
      <c r="W34524" s="24"/>
      <c r="Z34524" s="24"/>
      <c r="AC34524" s="24"/>
      <c r="AI34524" s="24"/>
      <c r="AL34524" s="24"/>
      <c r="AO34524" s="24"/>
      <c r="AR34524" s="24"/>
      <c r="AU34524" s="24"/>
    </row>
    <row r="34525">
      <c r="J34525" s="18"/>
      <c r="N34525" s="24"/>
      <c r="Q34525" s="24"/>
      <c r="T34525" s="24"/>
      <c r="W34525" s="24"/>
      <c r="Z34525" s="24"/>
      <c r="AC34525" s="24"/>
      <c r="AI34525" s="24"/>
      <c r="AL34525" s="24"/>
      <c r="AO34525" s="24"/>
      <c r="AR34525" s="24"/>
      <c r="AU34525" s="24"/>
    </row>
    <row r="34526">
      <c r="J34526" s="18"/>
      <c r="N34526" s="24"/>
      <c r="Q34526" s="24"/>
      <c r="T34526" s="24"/>
      <c r="W34526" s="24"/>
      <c r="Z34526" s="24"/>
      <c r="AC34526" s="24"/>
      <c r="AI34526" s="24"/>
      <c r="AL34526" s="24"/>
      <c r="AO34526" s="24"/>
      <c r="AR34526" s="24"/>
      <c r="AU34526" s="24"/>
    </row>
    <row r="34527">
      <c r="J34527" s="18"/>
      <c r="N34527" s="24"/>
      <c r="Q34527" s="24"/>
      <c r="T34527" s="24"/>
      <c r="W34527" s="24"/>
      <c r="Z34527" s="24"/>
      <c r="AC34527" s="24"/>
      <c r="AI34527" s="24"/>
      <c r="AL34527" s="24"/>
      <c r="AO34527" s="24"/>
      <c r="AR34527" s="24"/>
      <c r="AU34527" s="24"/>
    </row>
    <row r="34528">
      <c r="J34528" s="18"/>
      <c r="N34528" s="24"/>
      <c r="Q34528" s="24"/>
      <c r="T34528" s="24"/>
      <c r="W34528" s="24"/>
      <c r="Z34528" s="24"/>
      <c r="AC34528" s="24"/>
      <c r="AI34528" s="24"/>
      <c r="AL34528" s="24"/>
      <c r="AO34528" s="24"/>
      <c r="AR34528" s="24"/>
      <c r="AU34528" s="24"/>
    </row>
    <row r="34529">
      <c r="J34529" s="18"/>
      <c r="N34529" s="24"/>
      <c r="Q34529" s="24"/>
      <c r="T34529" s="24"/>
      <c r="W34529" s="24"/>
      <c r="Z34529" s="24"/>
      <c r="AC34529" s="24"/>
      <c r="AI34529" s="24"/>
      <c r="AL34529" s="24"/>
      <c r="AO34529" s="24"/>
      <c r="AR34529" s="24"/>
      <c r="AU34529" s="24"/>
    </row>
    <row r="34530">
      <c r="J34530" s="18"/>
      <c r="N34530" s="24"/>
      <c r="Q34530" s="24"/>
      <c r="T34530" s="24"/>
      <c r="W34530" s="24"/>
      <c r="Z34530" s="24"/>
      <c r="AC34530" s="24"/>
      <c r="AI34530" s="24"/>
      <c r="AL34530" s="24"/>
      <c r="AO34530" s="24"/>
      <c r="AR34530" s="24"/>
      <c r="AU34530" s="24"/>
    </row>
    <row r="34531">
      <c r="J34531" s="18"/>
      <c r="N34531" s="24"/>
      <c r="Q34531" s="24"/>
      <c r="T34531" s="24"/>
      <c r="W34531" s="24"/>
      <c r="Z34531" s="24"/>
      <c r="AC34531" s="24"/>
      <c r="AI34531" s="24"/>
      <c r="AL34531" s="24"/>
      <c r="AO34531" s="24"/>
      <c r="AR34531" s="24"/>
      <c r="AU34531" s="24"/>
    </row>
    <row r="34532">
      <c r="J34532" s="18"/>
      <c r="N34532" s="24"/>
      <c r="Q34532" s="24"/>
      <c r="T34532" s="24"/>
      <c r="W34532" s="24"/>
      <c r="Z34532" s="24"/>
      <c r="AC34532" s="24"/>
      <c r="AI34532" s="24"/>
      <c r="AL34532" s="24"/>
      <c r="AO34532" s="24"/>
      <c r="AR34532" s="24"/>
      <c r="AU34532" s="24"/>
    </row>
    <row r="34533">
      <c r="J34533" s="18"/>
      <c r="N34533" s="24"/>
      <c r="Q34533" s="24"/>
      <c r="T34533" s="24"/>
      <c r="W34533" s="24"/>
      <c r="Z34533" s="24"/>
      <c r="AC34533" s="24"/>
      <c r="AI34533" s="24"/>
      <c r="AL34533" s="24"/>
      <c r="AO34533" s="24"/>
      <c r="AR34533" s="24"/>
      <c r="AU34533" s="24"/>
    </row>
    <row r="34534">
      <c r="J34534" s="18"/>
      <c r="N34534" s="24"/>
      <c r="Q34534" s="24"/>
      <c r="T34534" s="24"/>
      <c r="W34534" s="24"/>
      <c r="Z34534" s="24"/>
      <c r="AC34534" s="24"/>
      <c r="AI34534" s="24"/>
      <c r="AL34534" s="24"/>
      <c r="AO34534" s="24"/>
      <c r="AR34534" s="24"/>
      <c r="AU34534" s="24"/>
    </row>
    <row r="34535">
      <c r="J34535" s="18"/>
      <c r="N34535" s="24"/>
      <c r="Q34535" s="24"/>
      <c r="T34535" s="24"/>
      <c r="W34535" s="24"/>
      <c r="Z34535" s="24"/>
      <c r="AC34535" s="24"/>
      <c r="AI34535" s="24"/>
      <c r="AL34535" s="24"/>
      <c r="AO34535" s="24"/>
      <c r="AR34535" s="24"/>
      <c r="AU34535" s="24"/>
    </row>
    <row r="34536">
      <c r="J34536" s="18"/>
      <c r="N34536" s="24"/>
      <c r="Q34536" s="24"/>
      <c r="T34536" s="24"/>
      <c r="W34536" s="24"/>
      <c r="Z34536" s="24"/>
      <c r="AC34536" s="24"/>
      <c r="AI34536" s="24"/>
      <c r="AL34536" s="24"/>
      <c r="AO34536" s="24"/>
      <c r="AR34536" s="24"/>
      <c r="AU34536" s="24"/>
    </row>
    <row r="34537">
      <c r="J34537" s="18"/>
      <c r="N34537" s="24"/>
      <c r="Q34537" s="24"/>
      <c r="T34537" s="24"/>
      <c r="W34537" s="24"/>
      <c r="Z34537" s="24"/>
      <c r="AC34537" s="24"/>
      <c r="AI34537" s="24"/>
      <c r="AL34537" s="24"/>
      <c r="AO34537" s="24"/>
      <c r="AR34537" s="24"/>
      <c r="AU34537" s="24"/>
    </row>
    <row r="34538">
      <c r="J34538" s="18"/>
      <c r="N34538" s="24"/>
      <c r="Q34538" s="24"/>
      <c r="T34538" s="24"/>
      <c r="W34538" s="24"/>
      <c r="Z34538" s="24"/>
      <c r="AC34538" s="24"/>
      <c r="AI34538" s="24"/>
      <c r="AL34538" s="24"/>
      <c r="AO34538" s="24"/>
      <c r="AR34538" s="24"/>
      <c r="AU34538" s="24"/>
    </row>
    <row r="34539">
      <c r="J34539" s="18"/>
      <c r="N34539" s="24"/>
      <c r="Q34539" s="24"/>
      <c r="T34539" s="24"/>
      <c r="W34539" s="24"/>
      <c r="Z34539" s="24"/>
      <c r="AC34539" s="24"/>
      <c r="AI34539" s="24"/>
      <c r="AL34539" s="24"/>
      <c r="AO34539" s="24"/>
      <c r="AR34539" s="24"/>
      <c r="AU34539" s="24"/>
    </row>
    <row r="34540">
      <c r="J34540" s="18"/>
      <c r="N34540" s="24"/>
      <c r="Q34540" s="24"/>
      <c r="T34540" s="24"/>
      <c r="W34540" s="24"/>
      <c r="Z34540" s="24"/>
      <c r="AC34540" s="24"/>
      <c r="AI34540" s="24"/>
      <c r="AL34540" s="24"/>
      <c r="AO34540" s="24"/>
      <c r="AR34540" s="24"/>
      <c r="AU34540" s="24"/>
    </row>
    <row r="34541">
      <c r="J34541" s="18"/>
      <c r="N34541" s="24"/>
      <c r="Q34541" s="24"/>
      <c r="T34541" s="24"/>
      <c r="W34541" s="24"/>
      <c r="Z34541" s="24"/>
      <c r="AC34541" s="24"/>
      <c r="AI34541" s="24"/>
      <c r="AL34541" s="24"/>
      <c r="AO34541" s="24"/>
      <c r="AR34541" s="24"/>
      <c r="AU34541" s="24"/>
    </row>
    <row r="34542">
      <c r="J34542" s="18"/>
      <c r="N34542" s="24"/>
      <c r="Q34542" s="24"/>
      <c r="T34542" s="24"/>
      <c r="W34542" s="24"/>
      <c r="Z34542" s="24"/>
      <c r="AC34542" s="24"/>
      <c r="AI34542" s="24"/>
      <c r="AL34542" s="24"/>
      <c r="AO34542" s="24"/>
      <c r="AR34542" s="24"/>
      <c r="AU34542" s="24"/>
    </row>
    <row r="34543">
      <c r="J34543" s="18"/>
      <c r="N34543" s="24"/>
      <c r="Q34543" s="24"/>
      <c r="T34543" s="24"/>
      <c r="W34543" s="24"/>
      <c r="Z34543" s="24"/>
      <c r="AC34543" s="24"/>
      <c r="AI34543" s="24"/>
      <c r="AL34543" s="24"/>
      <c r="AO34543" s="24"/>
      <c r="AR34543" s="24"/>
      <c r="AU34543" s="24"/>
    </row>
    <row r="34544">
      <c r="J34544" s="18"/>
      <c r="N34544" s="24"/>
      <c r="Q34544" s="24"/>
      <c r="T34544" s="24"/>
      <c r="W34544" s="24"/>
      <c r="Z34544" s="24"/>
      <c r="AC34544" s="24"/>
      <c r="AI34544" s="24"/>
      <c r="AL34544" s="24"/>
      <c r="AO34544" s="24"/>
      <c r="AR34544" s="24"/>
      <c r="AU34544" s="24"/>
    </row>
    <row r="34545">
      <c r="J34545" s="18"/>
      <c r="N34545" s="24"/>
      <c r="Q34545" s="24"/>
      <c r="T34545" s="24"/>
      <c r="W34545" s="24"/>
      <c r="Z34545" s="24"/>
      <c r="AC34545" s="24"/>
      <c r="AI34545" s="24"/>
      <c r="AL34545" s="24"/>
      <c r="AO34545" s="24"/>
      <c r="AR34545" s="24"/>
      <c r="AU34545" s="24"/>
    </row>
    <row r="34546">
      <c r="J34546" s="18"/>
      <c r="N34546" s="24"/>
      <c r="Q34546" s="24"/>
      <c r="T34546" s="24"/>
      <c r="W34546" s="24"/>
      <c r="Z34546" s="24"/>
      <c r="AC34546" s="24"/>
      <c r="AI34546" s="24"/>
      <c r="AL34546" s="24"/>
      <c r="AO34546" s="24"/>
      <c r="AR34546" s="24"/>
      <c r="AU34546" s="24"/>
    </row>
    <row r="34547">
      <c r="J34547" s="18"/>
      <c r="N34547" s="24"/>
      <c r="Q34547" s="24"/>
      <c r="T34547" s="24"/>
      <c r="W34547" s="24"/>
      <c r="Z34547" s="24"/>
      <c r="AC34547" s="24"/>
      <c r="AI34547" s="24"/>
      <c r="AL34547" s="24"/>
      <c r="AO34547" s="24"/>
      <c r="AR34547" s="24"/>
      <c r="AU34547" s="24"/>
    </row>
    <row r="34548">
      <c r="J34548" s="18"/>
      <c r="N34548" s="24"/>
      <c r="Q34548" s="24"/>
      <c r="T34548" s="24"/>
      <c r="W34548" s="24"/>
      <c r="Z34548" s="24"/>
      <c r="AC34548" s="24"/>
      <c r="AI34548" s="24"/>
      <c r="AL34548" s="24"/>
      <c r="AO34548" s="24"/>
      <c r="AR34548" s="24"/>
      <c r="AU34548" s="24"/>
    </row>
    <row r="34549">
      <c r="J34549" s="18"/>
      <c r="N34549" s="24"/>
      <c r="Q34549" s="24"/>
      <c r="T34549" s="24"/>
      <c r="W34549" s="24"/>
      <c r="Z34549" s="24"/>
      <c r="AC34549" s="24"/>
      <c r="AI34549" s="24"/>
      <c r="AL34549" s="24"/>
      <c r="AO34549" s="24"/>
      <c r="AR34549" s="24"/>
      <c r="AU34549" s="24"/>
    </row>
    <row r="34550">
      <c r="J34550" s="18"/>
      <c r="N34550" s="24"/>
      <c r="Q34550" s="24"/>
      <c r="T34550" s="24"/>
      <c r="W34550" s="24"/>
      <c r="Z34550" s="24"/>
      <c r="AC34550" s="24"/>
      <c r="AI34550" s="24"/>
      <c r="AL34550" s="24"/>
      <c r="AO34550" s="24"/>
      <c r="AR34550" s="24"/>
      <c r="AU34550" s="24"/>
    </row>
    <row r="34551">
      <c r="J34551" s="18"/>
      <c r="N34551" s="24"/>
      <c r="Q34551" s="24"/>
      <c r="T34551" s="24"/>
      <c r="W34551" s="24"/>
      <c r="Z34551" s="24"/>
      <c r="AC34551" s="24"/>
      <c r="AI34551" s="24"/>
      <c r="AL34551" s="24"/>
      <c r="AO34551" s="24"/>
      <c r="AR34551" s="24"/>
      <c r="AU34551" s="24"/>
    </row>
    <row r="34552">
      <c r="J34552" s="18"/>
      <c r="N34552" s="24"/>
      <c r="Q34552" s="24"/>
      <c r="T34552" s="24"/>
      <c r="W34552" s="24"/>
      <c r="Z34552" s="24"/>
      <c r="AC34552" s="24"/>
      <c r="AI34552" s="24"/>
      <c r="AL34552" s="24"/>
      <c r="AO34552" s="24"/>
      <c r="AR34552" s="24"/>
      <c r="AU34552" s="24"/>
    </row>
    <row r="34553">
      <c r="J34553" s="18"/>
      <c r="N34553" s="24"/>
      <c r="Q34553" s="24"/>
      <c r="T34553" s="24"/>
      <c r="W34553" s="24"/>
      <c r="Z34553" s="24"/>
      <c r="AC34553" s="24"/>
      <c r="AI34553" s="24"/>
      <c r="AL34553" s="24"/>
      <c r="AO34553" s="24"/>
      <c r="AR34553" s="24"/>
      <c r="AU34553" s="24"/>
    </row>
    <row r="34554">
      <c r="J34554" s="18"/>
      <c r="N34554" s="24"/>
      <c r="Q34554" s="24"/>
      <c r="T34554" s="24"/>
      <c r="W34554" s="24"/>
      <c r="Z34554" s="24"/>
      <c r="AC34554" s="24"/>
      <c r="AI34554" s="24"/>
      <c r="AL34554" s="24"/>
      <c r="AO34554" s="24"/>
      <c r="AR34554" s="24"/>
      <c r="AU34554" s="24"/>
    </row>
    <row r="34555">
      <c r="J34555" s="18"/>
      <c r="N34555" s="24"/>
      <c r="Q34555" s="24"/>
      <c r="T34555" s="24"/>
      <c r="W34555" s="24"/>
      <c r="Z34555" s="24"/>
      <c r="AC34555" s="24"/>
      <c r="AI34555" s="24"/>
      <c r="AL34555" s="24"/>
      <c r="AO34555" s="24"/>
      <c r="AR34555" s="24"/>
      <c r="AU34555" s="24"/>
    </row>
    <row r="34556">
      <c r="J34556" s="18"/>
      <c r="N34556" s="24"/>
      <c r="Q34556" s="24"/>
      <c r="T34556" s="24"/>
      <c r="W34556" s="24"/>
      <c r="Z34556" s="24"/>
      <c r="AC34556" s="24"/>
      <c r="AI34556" s="24"/>
      <c r="AL34556" s="24"/>
      <c r="AO34556" s="24"/>
      <c r="AR34556" s="24"/>
      <c r="AU34556" s="24"/>
    </row>
    <row r="34557">
      <c r="J34557" s="18"/>
      <c r="N34557" s="24"/>
      <c r="Q34557" s="24"/>
      <c r="T34557" s="24"/>
      <c r="W34557" s="24"/>
      <c r="Z34557" s="24"/>
      <c r="AC34557" s="24"/>
      <c r="AI34557" s="24"/>
      <c r="AL34557" s="24"/>
      <c r="AO34557" s="24"/>
      <c r="AR34557" s="24"/>
      <c r="AU34557" s="24"/>
    </row>
    <row r="34558">
      <c r="J34558" s="18"/>
      <c r="N34558" s="24"/>
      <c r="Q34558" s="24"/>
      <c r="T34558" s="24"/>
      <c r="W34558" s="24"/>
      <c r="Z34558" s="24"/>
      <c r="AC34558" s="24"/>
      <c r="AI34558" s="24"/>
      <c r="AL34558" s="24"/>
      <c r="AO34558" s="24"/>
      <c r="AR34558" s="24"/>
      <c r="AU34558" s="24"/>
    </row>
    <row r="34559">
      <c r="J34559" s="18"/>
      <c r="N34559" s="24"/>
      <c r="Q34559" s="24"/>
      <c r="T34559" s="24"/>
      <c r="W34559" s="24"/>
      <c r="Z34559" s="24"/>
      <c r="AC34559" s="24"/>
      <c r="AI34559" s="24"/>
      <c r="AL34559" s="24"/>
      <c r="AO34559" s="24"/>
      <c r="AR34559" s="24"/>
      <c r="AU34559" s="24"/>
    </row>
    <row r="34560">
      <c r="J34560" s="18"/>
      <c r="N34560" s="24"/>
      <c r="Q34560" s="24"/>
      <c r="T34560" s="24"/>
      <c r="W34560" s="24"/>
      <c r="Z34560" s="24"/>
      <c r="AC34560" s="24"/>
      <c r="AI34560" s="24"/>
      <c r="AL34560" s="24"/>
      <c r="AO34560" s="24"/>
      <c r="AR34560" s="24"/>
      <c r="AU34560" s="24"/>
    </row>
    <row r="34561">
      <c r="J34561" s="18"/>
      <c r="N34561" s="24"/>
      <c r="Q34561" s="24"/>
      <c r="T34561" s="24"/>
      <c r="W34561" s="24"/>
      <c r="Z34561" s="24"/>
      <c r="AC34561" s="24"/>
      <c r="AI34561" s="24"/>
      <c r="AL34561" s="24"/>
      <c r="AO34561" s="24"/>
      <c r="AR34561" s="24"/>
      <c r="AU34561" s="24"/>
    </row>
    <row r="34562">
      <c r="J34562" s="18"/>
      <c r="N34562" s="24"/>
      <c r="Q34562" s="24"/>
      <c r="T34562" s="24"/>
      <c r="W34562" s="24"/>
      <c r="Z34562" s="24"/>
      <c r="AC34562" s="24"/>
      <c r="AI34562" s="24"/>
      <c r="AL34562" s="24"/>
      <c r="AO34562" s="24"/>
      <c r="AR34562" s="24"/>
      <c r="AU34562" s="24"/>
    </row>
    <row r="34563">
      <c r="J34563" s="18"/>
      <c r="N34563" s="24"/>
      <c r="Q34563" s="24"/>
      <c r="T34563" s="24"/>
      <c r="W34563" s="24"/>
      <c r="Z34563" s="24"/>
      <c r="AC34563" s="24"/>
      <c r="AI34563" s="24"/>
      <c r="AL34563" s="24"/>
      <c r="AO34563" s="24"/>
      <c r="AR34563" s="24"/>
      <c r="AU34563" s="24"/>
    </row>
    <row r="34564">
      <c r="J34564" s="18"/>
      <c r="N34564" s="24"/>
      <c r="Q34564" s="24"/>
      <c r="T34564" s="24"/>
      <c r="W34564" s="24"/>
      <c r="Z34564" s="24"/>
      <c r="AC34564" s="24"/>
      <c r="AI34564" s="24"/>
      <c r="AL34564" s="24"/>
      <c r="AO34564" s="24"/>
      <c r="AR34564" s="24"/>
      <c r="AU34564" s="24"/>
    </row>
    <row r="34565">
      <c r="J34565" s="18"/>
      <c r="N34565" s="24"/>
      <c r="Q34565" s="24"/>
      <c r="T34565" s="24"/>
      <c r="W34565" s="24"/>
      <c r="Z34565" s="24"/>
      <c r="AC34565" s="24"/>
      <c r="AI34565" s="24"/>
      <c r="AL34565" s="24"/>
      <c r="AO34565" s="24"/>
      <c r="AR34565" s="24"/>
      <c r="AU34565" s="24"/>
    </row>
    <row r="34566">
      <c r="J34566" s="18"/>
      <c r="N34566" s="24"/>
      <c r="Q34566" s="24"/>
      <c r="T34566" s="24"/>
      <c r="W34566" s="24"/>
      <c r="Z34566" s="24"/>
      <c r="AC34566" s="24"/>
      <c r="AI34566" s="24"/>
      <c r="AL34566" s="24"/>
      <c r="AO34566" s="24"/>
      <c r="AR34566" s="24"/>
      <c r="AU34566" s="24"/>
    </row>
    <row r="34567">
      <c r="J34567" s="18"/>
      <c r="N34567" s="24"/>
      <c r="Q34567" s="24"/>
      <c r="T34567" s="24"/>
      <c r="W34567" s="24"/>
      <c r="Z34567" s="24"/>
      <c r="AC34567" s="24"/>
      <c r="AI34567" s="24"/>
      <c r="AL34567" s="24"/>
      <c r="AO34567" s="24"/>
      <c r="AR34567" s="24"/>
      <c r="AU34567" s="24"/>
    </row>
    <row r="34568">
      <c r="J34568" s="18"/>
      <c r="N34568" s="24"/>
      <c r="Q34568" s="24"/>
      <c r="T34568" s="24"/>
      <c r="W34568" s="24"/>
      <c r="Z34568" s="24"/>
      <c r="AC34568" s="24"/>
      <c r="AI34568" s="24"/>
      <c r="AL34568" s="24"/>
      <c r="AO34568" s="24"/>
      <c r="AR34568" s="24"/>
      <c r="AU34568" s="24"/>
    </row>
    <row r="34569">
      <c r="J34569" s="18"/>
      <c r="N34569" s="24"/>
      <c r="Q34569" s="24"/>
      <c r="T34569" s="24"/>
      <c r="W34569" s="24"/>
      <c r="Z34569" s="24"/>
      <c r="AC34569" s="24"/>
      <c r="AI34569" s="24"/>
      <c r="AL34569" s="24"/>
      <c r="AO34569" s="24"/>
      <c r="AR34569" s="24"/>
      <c r="AU34569" s="24"/>
    </row>
    <row r="34570">
      <c r="J34570" s="18"/>
      <c r="N34570" s="24"/>
      <c r="Q34570" s="24"/>
      <c r="T34570" s="24"/>
      <c r="W34570" s="24"/>
      <c r="Z34570" s="24"/>
      <c r="AC34570" s="24"/>
      <c r="AI34570" s="24"/>
      <c r="AL34570" s="24"/>
      <c r="AO34570" s="24"/>
      <c r="AR34570" s="24"/>
      <c r="AU34570" s="24"/>
    </row>
    <row r="34571">
      <c r="J34571" s="18"/>
      <c r="N34571" s="24"/>
      <c r="Q34571" s="24"/>
      <c r="T34571" s="24"/>
      <c r="W34571" s="24"/>
      <c r="Z34571" s="24"/>
      <c r="AC34571" s="24"/>
      <c r="AI34571" s="24"/>
      <c r="AL34571" s="24"/>
      <c r="AO34571" s="24"/>
      <c r="AR34571" s="24"/>
      <c r="AU34571" s="24"/>
    </row>
    <row r="34572">
      <c r="J34572" s="18"/>
      <c r="N34572" s="24"/>
      <c r="Q34572" s="24"/>
      <c r="T34572" s="24"/>
      <c r="W34572" s="24"/>
      <c r="Z34572" s="24"/>
      <c r="AC34572" s="24"/>
      <c r="AI34572" s="24"/>
      <c r="AL34572" s="24"/>
      <c r="AO34572" s="24"/>
      <c r="AR34572" s="24"/>
      <c r="AU34572" s="24"/>
    </row>
    <row r="34573">
      <c r="J34573" s="18"/>
      <c r="N34573" s="24"/>
      <c r="Q34573" s="24"/>
      <c r="T34573" s="24"/>
      <c r="W34573" s="24"/>
      <c r="Z34573" s="24"/>
      <c r="AC34573" s="24"/>
      <c r="AI34573" s="24"/>
      <c r="AL34573" s="24"/>
      <c r="AO34573" s="24"/>
      <c r="AR34573" s="24"/>
      <c r="AU34573" s="24"/>
    </row>
    <row r="34574">
      <c r="J34574" s="18"/>
      <c r="N34574" s="24"/>
      <c r="Q34574" s="24"/>
      <c r="T34574" s="24"/>
      <c r="W34574" s="24"/>
      <c r="Z34574" s="24"/>
      <c r="AC34574" s="24"/>
      <c r="AI34574" s="24"/>
      <c r="AL34574" s="24"/>
      <c r="AO34574" s="24"/>
      <c r="AR34574" s="24"/>
      <c r="AU34574" s="24"/>
    </row>
    <row r="34575">
      <c r="J34575" s="18"/>
      <c r="N34575" s="24"/>
      <c r="Q34575" s="24"/>
      <c r="T34575" s="24"/>
      <c r="W34575" s="24"/>
      <c r="Z34575" s="24"/>
      <c r="AC34575" s="24"/>
      <c r="AI34575" s="24"/>
      <c r="AL34575" s="24"/>
      <c r="AO34575" s="24"/>
      <c r="AR34575" s="24"/>
      <c r="AU34575" s="24"/>
    </row>
    <row r="34576">
      <c r="J34576" s="18"/>
      <c r="N34576" s="24"/>
      <c r="Q34576" s="24"/>
      <c r="T34576" s="24"/>
      <c r="W34576" s="24"/>
      <c r="Z34576" s="24"/>
      <c r="AC34576" s="24"/>
      <c r="AI34576" s="24"/>
      <c r="AL34576" s="24"/>
      <c r="AO34576" s="24"/>
      <c r="AR34576" s="24"/>
      <c r="AU34576" s="24"/>
    </row>
    <row r="34577">
      <c r="J34577" s="18"/>
      <c r="N34577" s="24"/>
      <c r="Q34577" s="24"/>
      <c r="T34577" s="24"/>
      <c r="W34577" s="24"/>
      <c r="Z34577" s="24"/>
      <c r="AC34577" s="24"/>
      <c r="AI34577" s="24"/>
      <c r="AL34577" s="24"/>
      <c r="AO34577" s="24"/>
      <c r="AR34577" s="24"/>
      <c r="AU34577" s="24"/>
    </row>
    <row r="34578">
      <c r="J34578" s="18"/>
      <c r="N34578" s="24"/>
      <c r="Q34578" s="24"/>
      <c r="T34578" s="24"/>
      <c r="W34578" s="24"/>
      <c r="Z34578" s="24"/>
      <c r="AC34578" s="24"/>
      <c r="AI34578" s="24"/>
      <c r="AL34578" s="24"/>
      <c r="AO34578" s="24"/>
      <c r="AR34578" s="24"/>
      <c r="AU34578" s="24"/>
    </row>
    <row r="34579">
      <c r="J34579" s="18"/>
      <c r="N34579" s="24"/>
      <c r="Q34579" s="24"/>
      <c r="T34579" s="24"/>
      <c r="W34579" s="24"/>
      <c r="Z34579" s="24"/>
      <c r="AC34579" s="24"/>
      <c r="AI34579" s="24"/>
      <c r="AL34579" s="24"/>
      <c r="AO34579" s="24"/>
      <c r="AR34579" s="24"/>
      <c r="AU34579" s="24"/>
    </row>
    <row r="34580">
      <c r="J34580" s="18"/>
      <c r="N34580" s="24"/>
      <c r="Q34580" s="24"/>
      <c r="T34580" s="24"/>
      <c r="W34580" s="24"/>
      <c r="Z34580" s="24"/>
      <c r="AC34580" s="24"/>
      <c r="AI34580" s="24"/>
      <c r="AL34580" s="24"/>
      <c r="AO34580" s="24"/>
      <c r="AR34580" s="24"/>
      <c r="AU34580" s="24"/>
    </row>
    <row r="34581">
      <c r="J34581" s="18"/>
      <c r="N34581" s="24"/>
      <c r="Q34581" s="24"/>
      <c r="T34581" s="24"/>
      <c r="W34581" s="24"/>
      <c r="Z34581" s="24"/>
      <c r="AC34581" s="24"/>
      <c r="AI34581" s="24"/>
      <c r="AL34581" s="24"/>
      <c r="AO34581" s="24"/>
      <c r="AR34581" s="24"/>
      <c r="AU34581" s="24"/>
    </row>
    <row r="34582">
      <c r="J34582" s="18"/>
      <c r="N34582" s="24"/>
      <c r="Q34582" s="24"/>
      <c r="T34582" s="24"/>
      <c r="W34582" s="24"/>
      <c r="Z34582" s="24"/>
      <c r="AC34582" s="24"/>
      <c r="AI34582" s="24"/>
      <c r="AL34582" s="24"/>
      <c r="AO34582" s="24"/>
      <c r="AR34582" s="24"/>
      <c r="AU34582" s="24"/>
    </row>
    <row r="34583">
      <c r="J34583" s="18"/>
      <c r="N34583" s="24"/>
      <c r="Q34583" s="24"/>
      <c r="T34583" s="24"/>
      <c r="W34583" s="24"/>
      <c r="Z34583" s="24"/>
      <c r="AC34583" s="24"/>
      <c r="AI34583" s="24"/>
      <c r="AL34583" s="24"/>
      <c r="AO34583" s="24"/>
      <c r="AR34583" s="24"/>
      <c r="AU34583" s="24"/>
    </row>
    <row r="34584">
      <c r="J34584" s="18"/>
      <c r="N34584" s="24"/>
      <c r="Q34584" s="24"/>
      <c r="T34584" s="24"/>
      <c r="W34584" s="24"/>
      <c r="Z34584" s="24"/>
      <c r="AC34584" s="24"/>
      <c r="AI34584" s="24"/>
      <c r="AL34584" s="24"/>
      <c r="AO34584" s="24"/>
      <c r="AR34584" s="24"/>
      <c r="AU34584" s="24"/>
    </row>
    <row r="34585">
      <c r="J34585" s="18"/>
      <c r="N34585" s="24"/>
      <c r="Q34585" s="24"/>
      <c r="T34585" s="24"/>
      <c r="W34585" s="24"/>
      <c r="Z34585" s="24"/>
      <c r="AC34585" s="24"/>
      <c r="AI34585" s="24"/>
      <c r="AL34585" s="24"/>
      <c r="AO34585" s="24"/>
      <c r="AR34585" s="24"/>
      <c r="AU34585" s="24"/>
    </row>
    <row r="34586">
      <c r="J34586" s="18"/>
      <c r="N34586" s="24"/>
      <c r="Q34586" s="24"/>
      <c r="T34586" s="24"/>
      <c r="W34586" s="24"/>
      <c r="Z34586" s="24"/>
      <c r="AC34586" s="24"/>
      <c r="AI34586" s="24"/>
      <c r="AL34586" s="24"/>
      <c r="AO34586" s="24"/>
      <c r="AR34586" s="24"/>
      <c r="AU34586" s="24"/>
    </row>
    <row r="34587">
      <c r="J34587" s="18"/>
      <c r="N34587" s="24"/>
      <c r="Q34587" s="24"/>
      <c r="T34587" s="24"/>
      <c r="W34587" s="24"/>
      <c r="Z34587" s="24"/>
      <c r="AC34587" s="24"/>
      <c r="AI34587" s="24"/>
      <c r="AL34587" s="24"/>
      <c r="AO34587" s="24"/>
      <c r="AR34587" s="24"/>
      <c r="AU34587" s="24"/>
    </row>
    <row r="34588">
      <c r="J34588" s="18"/>
      <c r="N34588" s="24"/>
      <c r="Q34588" s="24"/>
      <c r="T34588" s="24"/>
      <c r="W34588" s="24"/>
      <c r="Z34588" s="24"/>
      <c r="AC34588" s="24"/>
      <c r="AI34588" s="24"/>
      <c r="AL34588" s="24"/>
      <c r="AO34588" s="24"/>
      <c r="AR34588" s="24"/>
      <c r="AU34588" s="24"/>
    </row>
    <row r="34589">
      <c r="J34589" s="18"/>
      <c r="N34589" s="24"/>
      <c r="Q34589" s="24"/>
      <c r="T34589" s="24"/>
      <c r="W34589" s="24"/>
      <c r="Z34589" s="24"/>
      <c r="AC34589" s="24"/>
      <c r="AI34589" s="24"/>
      <c r="AL34589" s="24"/>
      <c r="AO34589" s="24"/>
      <c r="AR34589" s="24"/>
      <c r="AU34589" s="24"/>
    </row>
    <row r="34590">
      <c r="J34590" s="18"/>
      <c r="N34590" s="24"/>
      <c r="Q34590" s="24"/>
      <c r="T34590" s="24"/>
      <c r="W34590" s="24"/>
      <c r="Z34590" s="24"/>
      <c r="AC34590" s="24"/>
      <c r="AI34590" s="24"/>
      <c r="AL34590" s="24"/>
      <c r="AO34590" s="24"/>
      <c r="AR34590" s="24"/>
      <c r="AU34590" s="24"/>
    </row>
    <row r="34591">
      <c r="J34591" s="18"/>
      <c r="N34591" s="24"/>
      <c r="Q34591" s="24"/>
      <c r="T34591" s="24"/>
      <c r="W34591" s="24"/>
      <c r="Z34591" s="24"/>
      <c r="AC34591" s="24"/>
      <c r="AI34591" s="24"/>
      <c r="AL34591" s="24"/>
      <c r="AO34591" s="24"/>
      <c r="AR34591" s="24"/>
      <c r="AU34591" s="24"/>
    </row>
    <row r="34592">
      <c r="J34592" s="18"/>
      <c r="N34592" s="24"/>
      <c r="Q34592" s="24"/>
      <c r="T34592" s="24"/>
      <c r="W34592" s="24"/>
      <c r="Z34592" s="24"/>
      <c r="AC34592" s="24"/>
      <c r="AI34592" s="24"/>
      <c r="AL34592" s="24"/>
      <c r="AO34592" s="24"/>
      <c r="AR34592" s="24"/>
      <c r="AU34592" s="24"/>
    </row>
    <row r="34593">
      <c r="J34593" s="18"/>
      <c r="N34593" s="24"/>
      <c r="Q34593" s="24"/>
      <c r="T34593" s="24"/>
      <c r="W34593" s="24"/>
      <c r="Z34593" s="24"/>
      <c r="AC34593" s="24"/>
      <c r="AI34593" s="24"/>
      <c r="AL34593" s="24"/>
      <c r="AO34593" s="24"/>
      <c r="AR34593" s="24"/>
      <c r="AU34593" s="24"/>
    </row>
    <row r="34594">
      <c r="J34594" s="18"/>
      <c r="N34594" s="24"/>
      <c r="Q34594" s="24"/>
      <c r="T34594" s="24"/>
      <c r="W34594" s="24"/>
      <c r="Z34594" s="24"/>
      <c r="AC34594" s="24"/>
      <c r="AI34594" s="24"/>
      <c r="AL34594" s="24"/>
      <c r="AO34594" s="24"/>
      <c r="AR34594" s="24"/>
      <c r="AU34594" s="24"/>
    </row>
    <row r="34595">
      <c r="J34595" s="18"/>
      <c r="N34595" s="24"/>
      <c r="Q34595" s="24"/>
      <c r="T34595" s="24"/>
      <c r="W34595" s="24"/>
      <c r="Z34595" s="24"/>
      <c r="AC34595" s="24"/>
      <c r="AI34595" s="24"/>
      <c r="AL34595" s="24"/>
      <c r="AO34595" s="24"/>
      <c r="AR34595" s="24"/>
      <c r="AU34595" s="24"/>
    </row>
    <row r="34596">
      <c r="J34596" s="18"/>
      <c r="N34596" s="24"/>
      <c r="Q34596" s="24"/>
      <c r="T34596" s="24"/>
      <c r="W34596" s="24"/>
      <c r="Z34596" s="24"/>
      <c r="AC34596" s="24"/>
      <c r="AI34596" s="24"/>
      <c r="AL34596" s="24"/>
      <c r="AO34596" s="24"/>
      <c r="AR34596" s="24"/>
      <c r="AU34596" s="24"/>
    </row>
    <row r="34597">
      <c r="J34597" s="18"/>
      <c r="N34597" s="24"/>
      <c r="Q34597" s="24"/>
      <c r="T34597" s="24"/>
      <c r="W34597" s="24"/>
      <c r="Z34597" s="24"/>
      <c r="AC34597" s="24"/>
      <c r="AI34597" s="24"/>
      <c r="AL34597" s="24"/>
      <c r="AO34597" s="24"/>
      <c r="AR34597" s="24"/>
      <c r="AU34597" s="24"/>
    </row>
    <row r="34598">
      <c r="J34598" s="18"/>
      <c r="N34598" s="24"/>
      <c r="Q34598" s="24"/>
      <c r="T34598" s="24"/>
      <c r="W34598" s="24"/>
      <c r="Z34598" s="24"/>
      <c r="AC34598" s="24"/>
      <c r="AI34598" s="24"/>
      <c r="AL34598" s="24"/>
      <c r="AO34598" s="24"/>
      <c r="AR34598" s="24"/>
      <c r="AU34598" s="24"/>
    </row>
    <row r="34599">
      <c r="J34599" s="18"/>
      <c r="N34599" s="24"/>
      <c r="Q34599" s="24"/>
      <c r="T34599" s="24"/>
      <c r="W34599" s="24"/>
      <c r="Z34599" s="24"/>
      <c r="AC34599" s="24"/>
      <c r="AI34599" s="24"/>
      <c r="AL34599" s="24"/>
      <c r="AO34599" s="24"/>
      <c r="AR34599" s="24"/>
      <c r="AU34599" s="24"/>
    </row>
    <row r="34600">
      <c r="J34600" s="18"/>
      <c r="N34600" s="24"/>
      <c r="Q34600" s="24"/>
      <c r="T34600" s="24"/>
      <c r="W34600" s="24"/>
      <c r="Z34600" s="24"/>
      <c r="AC34600" s="24"/>
      <c r="AI34600" s="24"/>
      <c r="AL34600" s="24"/>
      <c r="AO34600" s="24"/>
      <c r="AR34600" s="24"/>
      <c r="AU34600" s="24"/>
    </row>
    <row r="34601">
      <c r="J34601" s="18"/>
      <c r="N34601" s="24"/>
      <c r="Q34601" s="24"/>
      <c r="T34601" s="24"/>
      <c r="W34601" s="24"/>
      <c r="Z34601" s="24"/>
      <c r="AC34601" s="24"/>
      <c r="AI34601" s="24"/>
      <c r="AL34601" s="24"/>
      <c r="AO34601" s="24"/>
      <c r="AR34601" s="24"/>
      <c r="AU34601" s="24"/>
    </row>
    <row r="34602">
      <c r="J34602" s="18"/>
      <c r="N34602" s="24"/>
      <c r="Q34602" s="24"/>
      <c r="T34602" s="24"/>
      <c r="W34602" s="24"/>
      <c r="Z34602" s="24"/>
      <c r="AC34602" s="24"/>
      <c r="AI34602" s="24"/>
      <c r="AL34602" s="24"/>
      <c r="AO34602" s="24"/>
      <c r="AR34602" s="24"/>
      <c r="AU34602" s="24"/>
    </row>
    <row r="34603">
      <c r="J34603" s="18"/>
      <c r="N34603" s="24"/>
      <c r="Q34603" s="24"/>
      <c r="T34603" s="24"/>
      <c r="W34603" s="24"/>
      <c r="Z34603" s="24"/>
      <c r="AC34603" s="24"/>
      <c r="AI34603" s="24"/>
      <c r="AL34603" s="24"/>
      <c r="AO34603" s="24"/>
      <c r="AR34603" s="24"/>
      <c r="AU34603" s="24"/>
    </row>
    <row r="34604">
      <c r="J34604" s="18"/>
      <c r="N34604" s="24"/>
      <c r="Q34604" s="24"/>
      <c r="T34604" s="24"/>
      <c r="W34604" s="24"/>
      <c r="Z34604" s="24"/>
      <c r="AC34604" s="24"/>
      <c r="AI34604" s="24"/>
      <c r="AL34604" s="24"/>
      <c r="AO34604" s="24"/>
      <c r="AR34604" s="24"/>
      <c r="AU34604" s="24"/>
    </row>
    <row r="34605">
      <c r="J34605" s="18"/>
      <c r="N34605" s="24"/>
      <c r="Q34605" s="24"/>
      <c r="T34605" s="24"/>
      <c r="W34605" s="24"/>
      <c r="Z34605" s="24"/>
      <c r="AC34605" s="24"/>
      <c r="AI34605" s="24"/>
      <c r="AL34605" s="24"/>
      <c r="AO34605" s="24"/>
      <c r="AR34605" s="24"/>
      <c r="AU34605" s="24"/>
    </row>
    <row r="34606">
      <c r="J34606" s="18"/>
      <c r="N34606" s="24"/>
      <c r="Q34606" s="24"/>
      <c r="T34606" s="24"/>
      <c r="W34606" s="24"/>
      <c r="Z34606" s="24"/>
      <c r="AC34606" s="24"/>
      <c r="AI34606" s="24"/>
      <c r="AL34606" s="24"/>
      <c r="AO34606" s="24"/>
      <c r="AR34606" s="24"/>
      <c r="AU34606" s="24"/>
    </row>
    <row r="34607">
      <c r="J34607" s="18"/>
      <c r="N34607" s="24"/>
      <c r="Q34607" s="24"/>
      <c r="T34607" s="24"/>
      <c r="W34607" s="24"/>
      <c r="Z34607" s="24"/>
      <c r="AC34607" s="24"/>
      <c r="AI34607" s="24"/>
      <c r="AL34607" s="24"/>
      <c r="AO34607" s="24"/>
      <c r="AR34607" s="24"/>
      <c r="AU34607" s="24"/>
    </row>
    <row r="34608">
      <c r="J34608" s="18"/>
      <c r="N34608" s="24"/>
      <c r="Q34608" s="24"/>
      <c r="T34608" s="24"/>
      <c r="W34608" s="24"/>
      <c r="Z34608" s="24"/>
      <c r="AC34608" s="24"/>
      <c r="AI34608" s="24"/>
      <c r="AL34608" s="24"/>
      <c r="AO34608" s="24"/>
      <c r="AR34608" s="24"/>
      <c r="AU34608" s="24"/>
    </row>
    <row r="34609">
      <c r="J34609" s="18"/>
      <c r="N34609" s="24"/>
      <c r="Q34609" s="24"/>
      <c r="T34609" s="24"/>
      <c r="W34609" s="24"/>
      <c r="Z34609" s="24"/>
      <c r="AC34609" s="24"/>
      <c r="AI34609" s="24"/>
      <c r="AL34609" s="24"/>
      <c r="AO34609" s="24"/>
      <c r="AR34609" s="24"/>
      <c r="AU34609" s="24"/>
    </row>
    <row r="34610">
      <c r="J34610" s="18"/>
      <c r="N34610" s="24"/>
      <c r="Q34610" s="24"/>
      <c r="T34610" s="24"/>
      <c r="W34610" s="24"/>
      <c r="Z34610" s="24"/>
      <c r="AC34610" s="24"/>
      <c r="AI34610" s="24"/>
      <c r="AL34610" s="24"/>
      <c r="AO34610" s="24"/>
      <c r="AR34610" s="24"/>
      <c r="AU34610" s="24"/>
    </row>
    <row r="34611">
      <c r="J34611" s="18"/>
      <c r="N34611" s="24"/>
      <c r="Q34611" s="24"/>
      <c r="T34611" s="24"/>
      <c r="W34611" s="24"/>
      <c r="Z34611" s="24"/>
      <c r="AC34611" s="24"/>
      <c r="AI34611" s="24"/>
      <c r="AL34611" s="24"/>
      <c r="AO34611" s="24"/>
      <c r="AR34611" s="24"/>
      <c r="AU34611" s="24"/>
    </row>
    <row r="34612">
      <c r="J34612" s="18"/>
      <c r="N34612" s="24"/>
      <c r="Q34612" s="24"/>
      <c r="T34612" s="24"/>
      <c r="W34612" s="24"/>
      <c r="Z34612" s="24"/>
      <c r="AC34612" s="24"/>
      <c r="AI34612" s="24"/>
      <c r="AL34612" s="24"/>
      <c r="AO34612" s="24"/>
      <c r="AR34612" s="24"/>
      <c r="AU34612" s="24"/>
    </row>
    <row r="34613">
      <c r="J34613" s="18"/>
      <c r="N34613" s="24"/>
      <c r="Q34613" s="24"/>
      <c r="T34613" s="24"/>
      <c r="W34613" s="24"/>
      <c r="Z34613" s="24"/>
      <c r="AC34613" s="24"/>
      <c r="AI34613" s="24"/>
      <c r="AL34613" s="24"/>
      <c r="AO34613" s="24"/>
      <c r="AR34613" s="24"/>
      <c r="AU34613" s="24"/>
    </row>
    <row r="34614">
      <c r="J34614" s="18"/>
      <c r="N34614" s="24"/>
      <c r="Q34614" s="24"/>
      <c r="T34614" s="24"/>
      <c r="W34614" s="24"/>
      <c r="Z34614" s="24"/>
      <c r="AC34614" s="24"/>
      <c r="AI34614" s="24"/>
      <c r="AL34614" s="24"/>
      <c r="AO34614" s="24"/>
      <c r="AR34614" s="24"/>
      <c r="AU34614" s="24"/>
    </row>
    <row r="34615">
      <c r="J34615" s="18"/>
      <c r="N34615" s="24"/>
      <c r="Q34615" s="24"/>
      <c r="T34615" s="24"/>
      <c r="W34615" s="24"/>
      <c r="Z34615" s="24"/>
      <c r="AC34615" s="24"/>
      <c r="AI34615" s="24"/>
      <c r="AL34615" s="24"/>
      <c r="AO34615" s="24"/>
      <c r="AR34615" s="24"/>
      <c r="AU34615" s="24"/>
    </row>
    <row r="34616">
      <c r="J34616" s="18"/>
      <c r="N34616" s="24"/>
      <c r="Q34616" s="24"/>
      <c r="T34616" s="24"/>
      <c r="W34616" s="24"/>
      <c r="Z34616" s="24"/>
      <c r="AC34616" s="24"/>
      <c r="AI34616" s="24"/>
      <c r="AL34616" s="24"/>
      <c r="AO34616" s="24"/>
      <c r="AR34616" s="24"/>
      <c r="AU34616" s="24"/>
    </row>
    <row r="34617">
      <c r="J34617" s="18"/>
      <c r="N34617" s="24"/>
      <c r="Q34617" s="24"/>
      <c r="T34617" s="24"/>
      <c r="W34617" s="24"/>
      <c r="Z34617" s="24"/>
      <c r="AC34617" s="24"/>
      <c r="AI34617" s="24"/>
      <c r="AL34617" s="24"/>
      <c r="AO34617" s="24"/>
      <c r="AR34617" s="24"/>
      <c r="AU34617" s="24"/>
    </row>
    <row r="34618">
      <c r="J34618" s="18"/>
      <c r="N34618" s="24"/>
      <c r="Q34618" s="24"/>
      <c r="T34618" s="24"/>
      <c r="W34618" s="24"/>
      <c r="Z34618" s="24"/>
      <c r="AC34618" s="24"/>
      <c r="AI34618" s="24"/>
      <c r="AL34618" s="24"/>
      <c r="AO34618" s="24"/>
      <c r="AR34618" s="24"/>
      <c r="AU34618" s="24"/>
    </row>
    <row r="34619">
      <c r="J34619" s="18"/>
      <c r="N34619" s="24"/>
      <c r="Q34619" s="24"/>
      <c r="T34619" s="24"/>
      <c r="W34619" s="24"/>
      <c r="Z34619" s="24"/>
      <c r="AC34619" s="24"/>
      <c r="AI34619" s="24"/>
      <c r="AL34619" s="24"/>
      <c r="AO34619" s="24"/>
      <c r="AR34619" s="24"/>
      <c r="AU34619" s="24"/>
    </row>
  </sheetData>
  <dataValidations>
    <dataValidation type="list" allowBlank="1" showErrorMessage="1" sqref="J16">
      <formula1>'Report 2'!$K$4:$K$10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4.5"/>
    <col customWidth="1" min="3" max="3" width="19.13"/>
    <col customWidth="1" min="4" max="4" width="42.13"/>
    <col customWidth="1" min="6" max="6" width="14.13"/>
  </cols>
  <sheetData>
    <row r="1">
      <c r="C1" s="53" t="str">
        <f>A2</f>
        <v>UP ( A )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55"/>
      <c r="O1" s="17"/>
    </row>
    <row r="2">
      <c r="A2" s="56" t="s">
        <v>13</v>
      </c>
      <c r="B2" s="56" t="s">
        <v>1241</v>
      </c>
      <c r="C2" s="57" t="str">
        <f>B2</f>
        <v>FY-2026-27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5"/>
      <c r="O2" s="17"/>
    </row>
    <row r="3">
      <c r="C3" s="58" t="str">
        <f>Sheet1!L1</f>
        <v>ANANT SINGH</v>
      </c>
      <c r="D3" s="54"/>
      <c r="E3" s="59">
        <f>SUM(E5:E28)</f>
        <v>13045514.37</v>
      </c>
      <c r="F3" s="22">
        <f>IFERROR(__xludf.DUMMYFUNCTION("TRANSPOSE(QUERY(Sheet1!A1:O1000,""SELECT SUM(H),M WHERE K CONTAINS '""&amp;A2&amp;""' AND N CONTAINS '""&amp;B2&amp;""' GROUP BY M ORDER BY SUM(H) DESC  LABEL SUM(H) '' FORMAT SUM(H) '##' ""))"),7041704.749999999)</f>
        <v>7041704.75</v>
      </c>
      <c r="G3" s="22">
        <f>IFERROR(__xludf.DUMMYFUNCTION("""COMPUTED_VALUE"""),3610194.6199999996)</f>
        <v>3610194.62</v>
      </c>
      <c r="H3" s="22">
        <f>IFERROR(__xludf.DUMMYFUNCTION("""COMPUTED_VALUE"""),840406.0)</f>
        <v>840406</v>
      </c>
      <c r="I3" s="22">
        <f>IFERROR(__xludf.DUMMYFUNCTION("""COMPUTED_VALUE"""),817241.0)</f>
        <v>817241</v>
      </c>
      <c r="J3" s="22">
        <f>IFERROR(__xludf.DUMMYFUNCTION("""COMPUTED_VALUE"""),550735.0)</f>
        <v>550735</v>
      </c>
      <c r="K3" s="22">
        <f>IFERROR(__xludf.DUMMYFUNCTION("""COMPUTED_VALUE"""),185233.0)</f>
        <v>185233</v>
      </c>
      <c r="L3" s="22"/>
      <c r="M3" s="22"/>
      <c r="N3" s="22"/>
      <c r="O3" s="17"/>
    </row>
    <row r="4">
      <c r="C4" s="60" t="s">
        <v>1342</v>
      </c>
      <c r="D4" s="61" t="str">
        <f>IFERROR(__xludf.DUMMYFUNCTION("QUERY(Sheet1!A1:N1000,""SELECT C,SUM(H) WHERE K CONTAINS '""&amp;A2&amp;""' AND N CONTAINS '""&amp;B2&amp;""' GROUP BY C ORDER BY SUM(H) DESC LABEL C 'Party Name',SUM(H) 'Sale Value'  FORMAT SUM(H) '##'"")"),"Party Name")</f>
        <v>Party Name</v>
      </c>
      <c r="E4" s="61" t="str">
        <f>IFERROR(__xludf.DUMMYFUNCTION("""COMPUTED_VALUE"""),"Sale Value")</f>
        <v>Sale Value</v>
      </c>
      <c r="F4" s="61" t="str">
        <f>IFERROR(__xludf.DUMMYFUNCTION("""COMPUTED_VALUE"""),"PLUMBING GROUP")</f>
        <v>PLUMBING GROUP</v>
      </c>
      <c r="G4" s="61" t="str">
        <f>IFERROR(__xludf.DUMMYFUNCTION("""COMPUTED_VALUE"""),"PTMT GROUP")</f>
        <v>PTMT GROUP</v>
      </c>
      <c r="H4" s="61" t="str">
        <f>IFERROR(__xludf.DUMMYFUNCTION("""COMPUTED_VALUE"""),"C P GROUP ")</f>
        <v>C P GROUP </v>
      </c>
      <c r="I4" s="61" t="str">
        <f>IFERROR(__xludf.DUMMYFUNCTION("""COMPUTED_VALUE"""),"SANITARYWARE GROUP")</f>
        <v>SANITARYWARE GROUP</v>
      </c>
      <c r="J4" s="61" t="str">
        <f>IFERROR(__xludf.DUMMYFUNCTION("""COMPUTED_VALUE"""),"WATER TANK GROUP ")</f>
        <v>WATER TANK GROUP </v>
      </c>
      <c r="K4" s="61" t="str">
        <f>IFERROR(__xludf.DUMMYFUNCTION("""COMPUTED_VALUE"""),"SINK GROUP")</f>
        <v>SINK GROUP</v>
      </c>
      <c r="L4" s="61"/>
      <c r="M4" s="61"/>
      <c r="N4" s="61"/>
      <c r="O4" s="29"/>
    </row>
    <row r="5">
      <c r="C5" s="62" t="str">
        <f t="array" ref="C5:C1000">if(D5:D1000="","",VLOOKUP(D5:D1000,Sheet1!C1:J1000,8,0))</f>
        <v>MATHURA</v>
      </c>
      <c r="D5" s="22" t="str">
        <f>IFERROR(__xludf.DUMMYFUNCTION("""COMPUTED_VALUE"""),"NITIN TRADERS")</f>
        <v>NITIN TRADERS</v>
      </c>
      <c r="E5" s="22">
        <f>IFERROR(__xludf.DUMMYFUNCTION("""COMPUTED_VALUE"""),3037012.0)</f>
        <v>3037012</v>
      </c>
      <c r="F5" s="22">
        <f>sumifs(Sheet1!$H:$H,Sheet1!$C:$C,$D5,Sheet1!$N:$N,$B$2,Sheet1!$M:$M,F$4)</f>
        <v>2716095</v>
      </c>
      <c r="G5" s="22">
        <f>sumifs(Sheet1!$H:$H,Sheet1!$C:$C,$D5,Sheet1!$N:$N,$B$2,Sheet1!$M:$M,G$4)</f>
        <v>0</v>
      </c>
      <c r="H5" s="22">
        <f>sumifs(Sheet1!$H:$H,Sheet1!$C:$C,$D5,Sheet1!$N:$N,$B$2,Sheet1!$M:$M,H$4)</f>
        <v>0</v>
      </c>
      <c r="I5" s="22">
        <f>sumifs(Sheet1!$H:$H,Sheet1!$C:$C,$D5,Sheet1!$N:$N,$B$2,Sheet1!$M:$M,I$4)</f>
        <v>0</v>
      </c>
      <c r="J5" s="22">
        <f>sumifs(Sheet1!$H:$H,Sheet1!$C:$C,$D5,Sheet1!$N:$N,$B$2,Sheet1!$M:$M,J$4)</f>
        <v>320917</v>
      </c>
      <c r="K5" s="22">
        <f>sumifs(Sheet1!$H:$H,Sheet1!$C:$C,$D5,Sheet1!$N:$N,$B$2,Sheet1!$M:$M,K$4)</f>
        <v>0</v>
      </c>
      <c r="L5" s="22">
        <f>sumifs(Sheet1!$H:$H,Sheet1!$C:$C,$D5,Sheet1!$N:$N,$B$2,Sheet1!$M:$M,L$4)</f>
        <v>0</v>
      </c>
      <c r="M5" s="22">
        <f>sumifs(Sheet1!$H:$H,Sheet1!$C:$C,$D5,Sheet1!$N:$N,$B$2,Sheet1!$M:$M,M$4)</f>
        <v>0</v>
      </c>
      <c r="N5" s="22">
        <f>sumifs(Sheet1!$H:$H,Sheet1!$C:$C,$D5,Sheet1!$N:$N,$B$2,Sheet1!$M:$M,N$4)</f>
        <v>0</v>
      </c>
      <c r="O5" s="22">
        <f>sumifs(Sheet1!$H:$H,Sheet1!$C:$C,$D5,Sheet1!$N:$N,$B$2,Sheet1!$M:$M,O$4)</f>
        <v>0</v>
      </c>
    </row>
    <row r="6">
      <c r="C6" s="6" t="s">
        <v>267</v>
      </c>
      <c r="D6" s="22" t="str">
        <f>IFERROR(__xludf.DUMMYFUNCTION("""COMPUTED_VALUE"""),"Vidhya Sales")</f>
        <v>Vidhya Sales</v>
      </c>
      <c r="E6" s="22">
        <f>IFERROR(__xludf.DUMMYFUNCTION("""COMPUTED_VALUE"""),2530306.41)</f>
        <v>2530306.41</v>
      </c>
      <c r="F6" s="22">
        <f>sumifs(Sheet1!$H:$H,Sheet1!$C:$C,$D6,Sheet1!$N:$N,$B$2,Sheet1!$M:$M,F$4)</f>
        <v>1643336.55</v>
      </c>
      <c r="G6" s="22">
        <f>sumifs(Sheet1!$H:$H,Sheet1!$C:$C,$D6,Sheet1!$N:$N,$B$2,Sheet1!$M:$M,G$4)</f>
        <v>142593.86</v>
      </c>
      <c r="H6" s="22">
        <f>sumifs(Sheet1!$H:$H,Sheet1!$C:$C,$D6,Sheet1!$N:$N,$B$2,Sheet1!$M:$M,H$4)</f>
        <v>218207</v>
      </c>
      <c r="I6" s="22">
        <f>sumifs(Sheet1!$H:$H,Sheet1!$C:$C,$D6,Sheet1!$N:$N,$B$2,Sheet1!$M:$M,I$4)</f>
        <v>526169</v>
      </c>
      <c r="J6" s="22">
        <f>sumifs(Sheet1!$H:$H,Sheet1!$C:$C,$D6,Sheet1!$N:$N,$B$2,Sheet1!$M:$M,J$4)</f>
        <v>0</v>
      </c>
      <c r="K6" s="22">
        <f>sumifs(Sheet1!$H:$H,Sheet1!$C:$C,$D6,Sheet1!$N:$N,$B$2,Sheet1!$M:$M,K$4)</f>
        <v>0</v>
      </c>
      <c r="L6" s="22">
        <f>sumifs(Sheet1!$H:$H,Sheet1!$C:$C,$D6,Sheet1!$N:$N,$B$2,Sheet1!$M:$M,L$4)</f>
        <v>0</v>
      </c>
      <c r="M6" s="22">
        <f>sumifs(Sheet1!$H:$H,Sheet1!$C:$C,$D6,Sheet1!$N:$N,$B$2,Sheet1!$M:$M,M$4)</f>
        <v>0</v>
      </c>
      <c r="N6" s="22">
        <f>sumifs(Sheet1!$H:$H,Sheet1!$C:$C,$D6,Sheet1!$N:$N,$B$2,Sheet1!$M:$M,N$4)</f>
        <v>0</v>
      </c>
      <c r="O6" s="22">
        <f>sumifs(Sheet1!$H:$H,Sheet1!$C:$C,$D6,Sheet1!$N:$N,$B$2,Sheet1!$M:$M,O$4)</f>
        <v>0</v>
      </c>
    </row>
    <row r="7">
      <c r="C7" s="22" t="s">
        <v>12</v>
      </c>
      <c r="D7" s="34" t="str">
        <f>IFERROR(__xludf.DUMMYFUNCTION("""COMPUTED_VALUE"""),"LOHIA &amp; SONS (GHAZIABAD)")</f>
        <v>LOHIA &amp; SONS (GHAZIABAD)</v>
      </c>
      <c r="E7" s="22">
        <f>IFERROR(__xludf.DUMMYFUNCTION("""COMPUTED_VALUE"""),2515196.0)</f>
        <v>2515196</v>
      </c>
      <c r="F7" s="22">
        <f>sumifs(Sheet1!$H:$H,Sheet1!$C:$C,$D7,Sheet1!$N:$N,$B$2,Sheet1!$M:$M,F$4)</f>
        <v>81509</v>
      </c>
      <c r="G7" s="22">
        <f>sumifs(Sheet1!$H:$H,Sheet1!$C:$C,$D7,Sheet1!$N:$N,$B$2,Sheet1!$M:$M,G$4)</f>
        <v>1577263</v>
      </c>
      <c r="H7" s="22">
        <f>sumifs(Sheet1!$H:$H,Sheet1!$C:$C,$D7,Sheet1!$N:$N,$B$2,Sheet1!$M:$M,H$4)</f>
        <v>452059</v>
      </c>
      <c r="I7" s="22">
        <f>sumifs(Sheet1!$H:$H,Sheet1!$C:$C,$D7,Sheet1!$N:$N,$B$2,Sheet1!$M:$M,I$4)</f>
        <v>0</v>
      </c>
      <c r="J7" s="22">
        <f>sumifs(Sheet1!$H:$H,Sheet1!$C:$C,$D7,Sheet1!$N:$N,$B$2,Sheet1!$M:$M,J$4)</f>
        <v>229818</v>
      </c>
      <c r="K7" s="22">
        <f>sumifs(Sheet1!$H:$H,Sheet1!$C:$C,$D7,Sheet1!$N:$N,$B$2,Sheet1!$M:$M,K$4)</f>
        <v>174547</v>
      </c>
      <c r="L7" s="22">
        <f>sumifs(Sheet1!$H:$H,Sheet1!$C:$C,$D7,Sheet1!$N:$N,$B$2,Sheet1!$M:$M,L$4)</f>
        <v>0</v>
      </c>
      <c r="M7" s="22">
        <f>sumifs(Sheet1!$H:$H,Sheet1!$C:$C,$D7,Sheet1!$N:$N,$B$2,Sheet1!$M:$M,M$4)</f>
        <v>0</v>
      </c>
      <c r="N7" s="22">
        <f>sumifs(Sheet1!$H:$H,Sheet1!$C:$C,$D7,Sheet1!$N:$N,$B$2,Sheet1!$M:$M,N$4)</f>
        <v>0</v>
      </c>
      <c r="O7" s="22">
        <f>sumifs(Sheet1!$H:$H,Sheet1!$C:$C,$D7,Sheet1!$N:$N,$B$2,Sheet1!$M:$M,O$4)</f>
        <v>0</v>
      </c>
    </row>
    <row r="8">
      <c r="C8" s="22" t="s">
        <v>123</v>
      </c>
      <c r="D8" s="22" t="str">
        <f>IFERROR(__xludf.DUMMYFUNCTION("""COMPUTED_VALUE"""),"AVANTI SALES &amp; AGENCIES(MORADABAD)")</f>
        <v>AVANTI SALES &amp; AGENCIES(MORADABAD)</v>
      </c>
      <c r="E8" s="22">
        <f>IFERROR(__xludf.DUMMYFUNCTION("""COMPUTED_VALUE"""),2333239.2)</f>
        <v>2333239.2</v>
      </c>
      <c r="F8" s="22">
        <f>sumifs(Sheet1!$H:$H,Sheet1!$C:$C,$D8,Sheet1!$N:$N,$B$2,Sheet1!$M:$M,F$4)</f>
        <v>2225727.2</v>
      </c>
      <c r="G8" s="22">
        <f>sumifs(Sheet1!$H:$H,Sheet1!$C:$C,$D8,Sheet1!$N:$N,$B$2,Sheet1!$M:$M,G$4)</f>
        <v>81732</v>
      </c>
      <c r="H8" s="22">
        <f>sumifs(Sheet1!$H:$H,Sheet1!$C:$C,$D8,Sheet1!$N:$N,$B$2,Sheet1!$M:$M,H$4)</f>
        <v>15094</v>
      </c>
      <c r="I8" s="22">
        <f>sumifs(Sheet1!$H:$H,Sheet1!$C:$C,$D8,Sheet1!$N:$N,$B$2,Sheet1!$M:$M,I$4)</f>
        <v>0</v>
      </c>
      <c r="J8" s="22">
        <f>sumifs(Sheet1!$H:$H,Sheet1!$C:$C,$D8,Sheet1!$N:$N,$B$2,Sheet1!$M:$M,J$4)</f>
        <v>0</v>
      </c>
      <c r="K8" s="22">
        <f>sumifs(Sheet1!$H:$H,Sheet1!$C:$C,$D8,Sheet1!$N:$N,$B$2,Sheet1!$M:$M,K$4)</f>
        <v>10686</v>
      </c>
      <c r="L8" s="22">
        <f>sumifs(Sheet1!$H:$H,Sheet1!$C:$C,$D8,Sheet1!$N:$N,$B$2,Sheet1!$M:$M,L$4)</f>
        <v>0</v>
      </c>
      <c r="M8" s="22">
        <f>sumifs(Sheet1!$H:$H,Sheet1!$C:$C,$D8,Sheet1!$N:$N,$B$2,Sheet1!$M:$M,M$4)</f>
        <v>0</v>
      </c>
      <c r="N8" s="22">
        <f>sumifs(Sheet1!$H:$H,Sheet1!$C:$C,$D8,Sheet1!$N:$N,$B$2,Sheet1!$M:$M,N$4)</f>
        <v>0</v>
      </c>
      <c r="O8" s="22">
        <f>sumifs(Sheet1!$H:$H,Sheet1!$C:$C,$D8,Sheet1!$N:$N,$B$2,Sheet1!$M:$M,O$4)</f>
        <v>0</v>
      </c>
    </row>
    <row r="9">
      <c r="C9" s="22" t="s">
        <v>568</v>
      </c>
      <c r="D9" s="22" t="str">
        <f>IFERROR(__xludf.DUMMYFUNCTION("""COMPUTED_VALUE"""),"SUNITA ENTERPRISES")</f>
        <v>SUNITA ENTERPRISES</v>
      </c>
      <c r="E9" s="22">
        <f>IFERROR(__xludf.DUMMYFUNCTION("""COMPUTED_VALUE"""),1554643.7599999998)</f>
        <v>1554643.76</v>
      </c>
      <c r="F9" s="22">
        <f>sumifs(Sheet1!$H:$H,Sheet1!$C:$C,$D9,Sheet1!$N:$N,$B$2,Sheet1!$M:$M,F$4)</f>
        <v>212581</v>
      </c>
      <c r="G9" s="22">
        <f>sumifs(Sheet1!$H:$H,Sheet1!$C:$C,$D9,Sheet1!$N:$N,$B$2,Sheet1!$M:$M,G$4)</f>
        <v>1210479.76</v>
      </c>
      <c r="H9" s="22">
        <f>sumifs(Sheet1!$H:$H,Sheet1!$C:$C,$D9,Sheet1!$N:$N,$B$2,Sheet1!$M:$M,H$4)</f>
        <v>131583</v>
      </c>
      <c r="I9" s="22">
        <f>sumifs(Sheet1!$H:$H,Sheet1!$C:$C,$D9,Sheet1!$N:$N,$B$2,Sheet1!$M:$M,I$4)</f>
        <v>0</v>
      </c>
      <c r="J9" s="22">
        <f>sumifs(Sheet1!$H:$H,Sheet1!$C:$C,$D9,Sheet1!$N:$N,$B$2,Sheet1!$M:$M,J$4)</f>
        <v>0</v>
      </c>
      <c r="K9" s="22">
        <f>sumifs(Sheet1!$H:$H,Sheet1!$C:$C,$D9,Sheet1!$N:$N,$B$2,Sheet1!$M:$M,K$4)</f>
        <v>0</v>
      </c>
      <c r="L9" s="22">
        <f>sumifs(Sheet1!$H:$H,Sheet1!$C:$C,$D9,Sheet1!$N:$N,$B$2,Sheet1!$M:$M,L$4)</f>
        <v>0</v>
      </c>
      <c r="M9" s="22">
        <f>sumifs(Sheet1!$H:$H,Sheet1!$C:$C,$D9,Sheet1!$N:$N,$B$2,Sheet1!$M:$M,M$4)</f>
        <v>0</v>
      </c>
      <c r="N9" s="22">
        <f>sumifs(Sheet1!$H:$H,Sheet1!$C:$C,$D9,Sheet1!$N:$N,$B$2,Sheet1!$M:$M,N$4)</f>
        <v>0</v>
      </c>
      <c r="O9" s="22">
        <f>sumifs(Sheet1!$H:$H,Sheet1!$C:$C,$D9,Sheet1!$N:$N,$B$2,Sheet1!$M:$M,O$4)</f>
        <v>0</v>
      </c>
    </row>
    <row r="10">
      <c r="C10" s="22" t="s">
        <v>92</v>
      </c>
      <c r="D10" s="22" t="str">
        <f>IFERROR(__xludf.DUMMYFUNCTION("""COMPUTED_VALUE"""),"HARSH TRADING COMPANY")</f>
        <v>HARSH TRADING COMPANY</v>
      </c>
      <c r="E10" s="22">
        <f>IFERROR(__xludf.DUMMYFUNCTION("""COMPUTED_VALUE"""),373800.0)</f>
        <v>373800</v>
      </c>
      <c r="F10" s="22">
        <f>sumifs(Sheet1!$H:$H,Sheet1!$C:$C,$D10,Sheet1!$N:$N,$B$2,Sheet1!$M:$M,F$4)</f>
        <v>0</v>
      </c>
      <c r="G10" s="22">
        <f>sumifs(Sheet1!$H:$H,Sheet1!$C:$C,$D10,Sheet1!$N:$N,$B$2,Sheet1!$M:$M,G$4)</f>
        <v>350337</v>
      </c>
      <c r="H10" s="22">
        <f>sumifs(Sheet1!$H:$H,Sheet1!$C:$C,$D10,Sheet1!$N:$N,$B$2,Sheet1!$M:$M,H$4)</f>
        <v>23463</v>
      </c>
      <c r="I10" s="22">
        <f>sumifs(Sheet1!$H:$H,Sheet1!$C:$C,$D10,Sheet1!$N:$N,$B$2,Sheet1!$M:$M,I$4)</f>
        <v>0</v>
      </c>
      <c r="J10" s="22">
        <f>sumifs(Sheet1!$H:$H,Sheet1!$C:$C,$D10,Sheet1!$N:$N,$B$2,Sheet1!$M:$M,J$4)</f>
        <v>0</v>
      </c>
      <c r="K10" s="22">
        <f>sumifs(Sheet1!$H:$H,Sheet1!$C:$C,$D10,Sheet1!$N:$N,$B$2,Sheet1!$M:$M,K$4)</f>
        <v>0</v>
      </c>
      <c r="L10" s="22">
        <f>sumifs(Sheet1!$H:$H,Sheet1!$C:$C,$D10,Sheet1!$N:$N,$B$2,Sheet1!$M:$M,L$4)</f>
        <v>0</v>
      </c>
      <c r="M10" s="22">
        <f>sumifs(Sheet1!$H:$H,Sheet1!$C:$C,$D10,Sheet1!$N:$N,$B$2,Sheet1!$M:$M,M$4)</f>
        <v>0</v>
      </c>
      <c r="N10" s="22">
        <f>sumifs(Sheet1!$H:$H,Sheet1!$C:$C,$D10,Sheet1!$N:$N,$B$2,Sheet1!$M:$M,N$4)</f>
        <v>0</v>
      </c>
      <c r="O10" s="22">
        <f>sumifs(Sheet1!$H:$H,Sheet1!$C:$C,$D10,Sheet1!$N:$N,$B$2,Sheet1!$M:$M,O$4)</f>
        <v>0</v>
      </c>
    </row>
    <row r="11">
      <c r="C11" s="22" t="s">
        <v>878</v>
      </c>
      <c r="D11" s="22" t="str">
        <f>IFERROR(__xludf.DUMMYFUNCTION("""COMPUTED_VALUE"""),"MANSI TRADING COMPANY(UP)")</f>
        <v>MANSI TRADING COMPANY(UP)</v>
      </c>
      <c r="E11" s="22">
        <f>IFERROR(__xludf.DUMMYFUNCTION("""COMPUTED_VALUE"""),291072.0)</f>
        <v>291072</v>
      </c>
      <c r="F11" s="22">
        <f>sumifs(Sheet1!$H:$H,Sheet1!$C:$C,$D11,Sheet1!$N:$N,$B$2,Sheet1!$M:$M,F$4)</f>
        <v>0</v>
      </c>
      <c r="G11" s="22">
        <f>sumifs(Sheet1!$H:$H,Sheet1!$C:$C,$D11,Sheet1!$N:$N,$B$2,Sheet1!$M:$M,G$4)</f>
        <v>0</v>
      </c>
      <c r="H11" s="22">
        <f>sumifs(Sheet1!$H:$H,Sheet1!$C:$C,$D11,Sheet1!$N:$N,$B$2,Sheet1!$M:$M,H$4)</f>
        <v>0</v>
      </c>
      <c r="I11" s="22">
        <f>sumifs(Sheet1!$H:$H,Sheet1!$C:$C,$D11,Sheet1!$N:$N,$B$2,Sheet1!$M:$M,I$4)</f>
        <v>291072</v>
      </c>
      <c r="J11" s="22">
        <f>sumifs(Sheet1!$H:$H,Sheet1!$C:$C,$D11,Sheet1!$N:$N,$B$2,Sheet1!$M:$M,J$4)</f>
        <v>0</v>
      </c>
      <c r="K11" s="22">
        <f>sumifs(Sheet1!$H:$H,Sheet1!$C:$C,$D11,Sheet1!$N:$N,$B$2,Sheet1!$M:$M,K$4)</f>
        <v>0</v>
      </c>
      <c r="L11" s="22">
        <f>sumifs(Sheet1!$H:$H,Sheet1!$C:$C,$D11,Sheet1!$N:$N,$B$2,Sheet1!$M:$M,L$4)</f>
        <v>0</v>
      </c>
      <c r="M11" s="22">
        <f>sumifs(Sheet1!$H:$H,Sheet1!$C:$C,$D11,Sheet1!$N:$N,$B$2,Sheet1!$M:$M,M$4)</f>
        <v>0</v>
      </c>
      <c r="N11" s="22">
        <f>sumifs(Sheet1!$H:$H,Sheet1!$C:$C,$D11,Sheet1!$N:$N,$B$2,Sheet1!$M:$M,N$4)</f>
        <v>0</v>
      </c>
      <c r="O11" s="22">
        <f>sumifs(Sheet1!$H:$H,Sheet1!$C:$C,$D11,Sheet1!$N:$N,$B$2,Sheet1!$M:$M,O$4)</f>
        <v>0</v>
      </c>
    </row>
    <row r="12">
      <c r="C12" s="22" t="s">
        <v>1047</v>
      </c>
      <c r="D12" s="22" t="str">
        <f>IFERROR(__xludf.DUMMYFUNCTION("""COMPUTED_VALUE"""),"VINOD TRADERS")</f>
        <v>VINOD TRADERS</v>
      </c>
      <c r="E12" s="22">
        <f>IFERROR(__xludf.DUMMYFUNCTION("""COMPUTED_VALUE"""),238481.0)</f>
        <v>238481</v>
      </c>
      <c r="F12" s="22">
        <f>sumifs(Sheet1!$H:$H,Sheet1!$C:$C,$D12,Sheet1!$N:$N,$B$2,Sheet1!$M:$M,F$4)</f>
        <v>68190</v>
      </c>
      <c r="G12" s="22">
        <f>sumifs(Sheet1!$H:$H,Sheet1!$C:$C,$D12,Sheet1!$N:$N,$B$2,Sheet1!$M:$M,G$4)</f>
        <v>170291</v>
      </c>
      <c r="H12" s="22">
        <f>sumifs(Sheet1!$H:$H,Sheet1!$C:$C,$D12,Sheet1!$N:$N,$B$2,Sheet1!$M:$M,H$4)</f>
        <v>0</v>
      </c>
      <c r="I12" s="22">
        <f>sumifs(Sheet1!$H:$H,Sheet1!$C:$C,$D12,Sheet1!$N:$N,$B$2,Sheet1!$M:$M,I$4)</f>
        <v>0</v>
      </c>
      <c r="J12" s="22">
        <f>sumifs(Sheet1!$H:$H,Sheet1!$C:$C,$D12,Sheet1!$N:$N,$B$2,Sheet1!$M:$M,J$4)</f>
        <v>0</v>
      </c>
      <c r="K12" s="22">
        <f>sumifs(Sheet1!$H:$H,Sheet1!$C:$C,$D12,Sheet1!$N:$N,$B$2,Sheet1!$M:$M,K$4)</f>
        <v>0</v>
      </c>
      <c r="L12" s="22">
        <f>sumifs(Sheet1!$H:$H,Sheet1!$C:$C,$D12,Sheet1!$N:$N,$B$2,Sheet1!$M:$M,L$4)</f>
        <v>0</v>
      </c>
      <c r="M12" s="22">
        <f>sumifs(Sheet1!$H:$H,Sheet1!$C:$C,$D12,Sheet1!$N:$N,$B$2,Sheet1!$M:$M,M$4)</f>
        <v>0</v>
      </c>
      <c r="N12" s="22">
        <f>sumifs(Sheet1!$H:$H,Sheet1!$C:$C,$D12,Sheet1!$N:$N,$B$2,Sheet1!$M:$M,N$4)</f>
        <v>0</v>
      </c>
      <c r="O12" s="22">
        <f>sumifs(Sheet1!$H:$H,Sheet1!$C:$C,$D12,Sheet1!$N:$N,$B$2,Sheet1!$M:$M,O$4)</f>
        <v>0</v>
      </c>
    </row>
    <row r="13">
      <c r="C13" s="22" t="s">
        <v>878</v>
      </c>
      <c r="D13" s="22" t="str">
        <f>IFERROR(__xludf.DUMMYFUNCTION("""COMPUTED_VALUE"""),"AMAN TRADERS")</f>
        <v>AMAN TRADERS</v>
      </c>
      <c r="E13" s="22">
        <f>IFERROR(__xludf.DUMMYFUNCTION("""COMPUTED_VALUE"""),171764.0)</f>
        <v>171764</v>
      </c>
      <c r="F13" s="22">
        <f>sumifs(Sheet1!$H:$H,Sheet1!$C:$C,$D13,Sheet1!$N:$N,$B$2,Sheet1!$M:$M,F$4)</f>
        <v>94266</v>
      </c>
      <c r="G13" s="22">
        <f>sumifs(Sheet1!$H:$H,Sheet1!$C:$C,$D13,Sheet1!$N:$N,$B$2,Sheet1!$M:$M,G$4)</f>
        <v>77498</v>
      </c>
      <c r="H13" s="22">
        <f>sumifs(Sheet1!$H:$H,Sheet1!$C:$C,$D13,Sheet1!$N:$N,$B$2,Sheet1!$M:$M,H$4)</f>
        <v>0</v>
      </c>
      <c r="I13" s="22">
        <f>sumifs(Sheet1!$H:$H,Sheet1!$C:$C,$D13,Sheet1!$N:$N,$B$2,Sheet1!$M:$M,I$4)</f>
        <v>0</v>
      </c>
      <c r="J13" s="22">
        <f>sumifs(Sheet1!$H:$H,Sheet1!$C:$C,$D13,Sheet1!$N:$N,$B$2,Sheet1!$M:$M,J$4)</f>
        <v>0</v>
      </c>
      <c r="K13" s="22">
        <f>sumifs(Sheet1!$H:$H,Sheet1!$C:$C,$D13,Sheet1!$N:$N,$B$2,Sheet1!$M:$M,K$4)</f>
        <v>0</v>
      </c>
      <c r="L13" s="22">
        <f>sumifs(Sheet1!$H:$H,Sheet1!$C:$C,$D13,Sheet1!$N:$N,$B$2,Sheet1!$M:$M,L$4)</f>
        <v>0</v>
      </c>
      <c r="M13" s="22">
        <f>sumifs(Sheet1!$H:$H,Sheet1!$C:$C,$D13,Sheet1!$N:$N,$B$2,Sheet1!$M:$M,M$4)</f>
        <v>0</v>
      </c>
      <c r="N13" s="22">
        <f>sumifs(Sheet1!$H:$H,Sheet1!$C:$C,$D13,Sheet1!$N:$N,$B$2,Sheet1!$M:$M,N$4)</f>
        <v>0</v>
      </c>
      <c r="O13" s="22">
        <f>sumifs(Sheet1!$H:$H,Sheet1!$C:$C,$D13,Sheet1!$N:$N,$B$2,Sheet1!$M:$M,O$4)</f>
        <v>0</v>
      </c>
    </row>
    <row r="14">
      <c r="C14" s="22" t="s">
        <v>1331</v>
      </c>
      <c r="D14" s="22"/>
      <c r="E14" s="22"/>
      <c r="F14" s="22">
        <f>sumifs(Sheet1!$H:$H,Sheet1!$C:$C,$D14,Sheet1!$N:$N,$B$2,Sheet1!$M:$M,F$4)</f>
        <v>0</v>
      </c>
      <c r="G14" s="22">
        <f>sumifs(Sheet1!$H:$H,Sheet1!$C:$C,$D14,Sheet1!$N:$N,$B$2,Sheet1!$M:$M,G$4)</f>
        <v>0</v>
      </c>
      <c r="H14" s="22">
        <f>sumifs(Sheet1!$H:$H,Sheet1!$C:$C,$D14,Sheet1!$N:$N,$B$2,Sheet1!$M:$M,H$4)</f>
        <v>0</v>
      </c>
      <c r="I14" s="22">
        <f>sumifs(Sheet1!$H:$H,Sheet1!$C:$C,$D14,Sheet1!$N:$N,$B$2,Sheet1!$M:$M,I$4)</f>
        <v>0</v>
      </c>
      <c r="J14" s="22">
        <f>sumifs(Sheet1!$H:$H,Sheet1!$C:$C,$D14,Sheet1!$N:$N,$B$2,Sheet1!$M:$M,J$4)</f>
        <v>0</v>
      </c>
      <c r="K14" s="22">
        <f>sumifs(Sheet1!$H:$H,Sheet1!$C:$C,$D14,Sheet1!$N:$N,$B$2,Sheet1!$M:$M,K$4)</f>
        <v>0</v>
      </c>
      <c r="L14" s="22">
        <f>sumifs(Sheet1!$H:$H,Sheet1!$C:$C,$D14,Sheet1!$N:$N,$B$2,Sheet1!$M:$M,L$4)</f>
        <v>0</v>
      </c>
      <c r="M14" s="22">
        <f>sumifs(Sheet1!$H:$H,Sheet1!$C:$C,$D14,Sheet1!$N:$N,$B$2,Sheet1!$M:$M,M$4)</f>
        <v>0</v>
      </c>
      <c r="N14" s="22">
        <f>sumifs(Sheet1!$H:$H,Sheet1!$C:$C,$D14,Sheet1!$N:$N,$B$2,Sheet1!$M:$M,N$4)</f>
        <v>0</v>
      </c>
      <c r="O14" s="22">
        <f>sumifs(Sheet1!$H:$H,Sheet1!$C:$C,$D14,Sheet1!$N:$N,$B$2,Sheet1!$M:$M,O$4)</f>
        <v>0</v>
      </c>
    </row>
    <row r="15">
      <c r="C15" s="22" t="s">
        <v>1331</v>
      </c>
      <c r="D15" s="22"/>
      <c r="E15" s="22"/>
      <c r="F15" s="22">
        <f>sumifs(Sheet1!$H:$H,Sheet1!$C:$C,$D15,Sheet1!$N:$N,$B$2,Sheet1!$M:$M,F$4)</f>
        <v>0</v>
      </c>
      <c r="G15" s="22">
        <f>sumifs(Sheet1!$H:$H,Sheet1!$C:$C,$D15,Sheet1!$N:$N,$B$2,Sheet1!$M:$M,G$4)</f>
        <v>0</v>
      </c>
      <c r="H15" s="22">
        <f>sumifs(Sheet1!$H:$H,Sheet1!$C:$C,$D15,Sheet1!$N:$N,$B$2,Sheet1!$M:$M,H$4)</f>
        <v>0</v>
      </c>
      <c r="I15" s="22">
        <f>sumifs(Sheet1!$H:$H,Sheet1!$C:$C,$D15,Sheet1!$N:$N,$B$2,Sheet1!$M:$M,I$4)</f>
        <v>0</v>
      </c>
      <c r="J15" s="22">
        <f>sumifs(Sheet1!$H:$H,Sheet1!$C:$C,$D15,Sheet1!$N:$N,$B$2,Sheet1!$M:$M,J$4)</f>
        <v>0</v>
      </c>
      <c r="K15" s="22">
        <f>sumifs(Sheet1!$H:$H,Sheet1!$C:$C,$D15,Sheet1!$N:$N,$B$2,Sheet1!$M:$M,K$4)</f>
        <v>0</v>
      </c>
      <c r="L15" s="22">
        <f>sumifs(Sheet1!$H:$H,Sheet1!$C:$C,$D15,Sheet1!$N:$N,$B$2,Sheet1!$M:$M,L$4)</f>
        <v>0</v>
      </c>
      <c r="M15" s="22">
        <f>sumifs(Sheet1!$H:$H,Sheet1!$C:$C,$D15,Sheet1!$N:$N,$B$2,Sheet1!$M:$M,M$4)</f>
        <v>0</v>
      </c>
      <c r="N15" s="22">
        <f>sumifs(Sheet1!$H:$H,Sheet1!$C:$C,$D15,Sheet1!$N:$N,$B$2,Sheet1!$M:$M,N$4)</f>
        <v>0</v>
      </c>
      <c r="O15" s="22">
        <f>sumifs(Sheet1!$H:$H,Sheet1!$C:$C,$D15,Sheet1!$N:$N,$B$2,Sheet1!$M:$M,O$4)</f>
        <v>0</v>
      </c>
    </row>
    <row r="16">
      <c r="C16" s="22" t="s">
        <v>1331</v>
      </c>
      <c r="D16" s="22"/>
      <c r="E16" s="22"/>
      <c r="F16" s="22">
        <f>sumifs(Sheet1!$H:$H,Sheet1!$C:$C,$D16,Sheet1!$N:$N,$B$2,Sheet1!$M:$M,F$4)</f>
        <v>0</v>
      </c>
      <c r="G16" s="22">
        <f>sumifs(Sheet1!$H:$H,Sheet1!$C:$C,$D16,Sheet1!$N:$N,$B$2,Sheet1!$M:$M,G$4)</f>
        <v>0</v>
      </c>
      <c r="H16" s="22">
        <f>sumifs(Sheet1!$H:$H,Sheet1!$C:$C,$D16,Sheet1!$N:$N,$B$2,Sheet1!$M:$M,H$4)</f>
        <v>0</v>
      </c>
      <c r="I16" s="22">
        <f>sumifs(Sheet1!$H:$H,Sheet1!$C:$C,$D16,Sheet1!$N:$N,$B$2,Sheet1!$M:$M,I$4)</f>
        <v>0</v>
      </c>
      <c r="J16" s="22">
        <f>sumifs(Sheet1!$H:$H,Sheet1!$C:$C,$D16,Sheet1!$N:$N,$B$2,Sheet1!$M:$M,J$4)</f>
        <v>0</v>
      </c>
      <c r="K16" s="22">
        <f>sumifs(Sheet1!$H:$H,Sheet1!$C:$C,$D16,Sheet1!$N:$N,$B$2,Sheet1!$M:$M,K$4)</f>
        <v>0</v>
      </c>
      <c r="L16" s="22">
        <f>sumifs(Sheet1!$H:$H,Sheet1!$C:$C,$D16,Sheet1!$N:$N,$B$2,Sheet1!$M:$M,L$4)</f>
        <v>0</v>
      </c>
      <c r="M16" s="22">
        <f>sumifs(Sheet1!$H:$H,Sheet1!$C:$C,$D16,Sheet1!$N:$N,$B$2,Sheet1!$M:$M,M$4)</f>
        <v>0</v>
      </c>
      <c r="N16" s="22">
        <f>sumifs(Sheet1!$H:$H,Sheet1!$C:$C,$D16,Sheet1!$N:$N,$B$2,Sheet1!$M:$M,N$4)</f>
        <v>0</v>
      </c>
      <c r="O16" s="22">
        <f>sumifs(Sheet1!$H:$H,Sheet1!$C:$C,$D16,Sheet1!$N:$N,$B$2,Sheet1!$M:$M,O$4)</f>
        <v>0</v>
      </c>
    </row>
    <row r="17">
      <c r="C17" s="22" t="s">
        <v>1331</v>
      </c>
      <c r="D17" s="22"/>
      <c r="E17" s="22"/>
      <c r="F17" s="22">
        <f>sumifs(Sheet1!$H:$H,Sheet1!$C:$C,$D17,Sheet1!$N:$N,$B$2,Sheet1!$M:$M,F$4)</f>
        <v>0</v>
      </c>
      <c r="G17" s="22">
        <f>sumifs(Sheet1!$H:$H,Sheet1!$C:$C,$D17,Sheet1!$N:$N,$B$2,Sheet1!$M:$M,G$4)</f>
        <v>0</v>
      </c>
      <c r="H17" s="22">
        <f>sumifs(Sheet1!$H:$H,Sheet1!$C:$C,$D17,Sheet1!$N:$N,$B$2,Sheet1!$M:$M,H$4)</f>
        <v>0</v>
      </c>
      <c r="I17" s="22">
        <f>sumifs(Sheet1!$H:$H,Sheet1!$C:$C,$D17,Sheet1!$N:$N,$B$2,Sheet1!$M:$M,I$4)</f>
        <v>0</v>
      </c>
      <c r="J17" s="22">
        <f>sumifs(Sheet1!$H:$H,Sheet1!$C:$C,$D17,Sheet1!$N:$N,$B$2,Sheet1!$M:$M,J$4)</f>
        <v>0</v>
      </c>
      <c r="K17" s="22">
        <f>sumifs(Sheet1!$H:$H,Sheet1!$C:$C,$D17,Sheet1!$N:$N,$B$2,Sheet1!$M:$M,K$4)</f>
        <v>0</v>
      </c>
      <c r="L17" s="22">
        <f>sumifs(Sheet1!$H:$H,Sheet1!$C:$C,$D17,Sheet1!$N:$N,$B$2,Sheet1!$M:$M,L$4)</f>
        <v>0</v>
      </c>
      <c r="M17" s="22">
        <f>sumifs(Sheet1!$H:$H,Sheet1!$C:$C,$D17,Sheet1!$N:$N,$B$2,Sheet1!$M:$M,M$4)</f>
        <v>0</v>
      </c>
      <c r="N17" s="22">
        <f>sumifs(Sheet1!$H:$H,Sheet1!$C:$C,$D17,Sheet1!$N:$N,$B$2,Sheet1!$M:$M,N$4)</f>
        <v>0</v>
      </c>
      <c r="O17" s="22">
        <f>sumifs(Sheet1!$H:$H,Sheet1!$C:$C,$D17,Sheet1!$N:$N,$B$2,Sheet1!$M:$M,O$4)</f>
        <v>0</v>
      </c>
    </row>
    <row r="18">
      <c r="C18" s="22" t="s">
        <v>1331</v>
      </c>
      <c r="D18" s="22"/>
      <c r="E18" s="22"/>
      <c r="F18" s="22">
        <f>sumifs(Sheet1!$H:$H,Sheet1!$C:$C,$D18,Sheet1!$N:$N,$B$2,Sheet1!$M:$M,F$4)</f>
        <v>0</v>
      </c>
      <c r="G18" s="22">
        <f>sumifs(Sheet1!$H:$H,Sheet1!$C:$C,$D18,Sheet1!$N:$N,$B$2,Sheet1!$M:$M,G$4)</f>
        <v>0</v>
      </c>
      <c r="H18" s="22">
        <f>sumifs(Sheet1!$H:$H,Sheet1!$C:$C,$D18,Sheet1!$N:$N,$B$2,Sheet1!$M:$M,H$4)</f>
        <v>0</v>
      </c>
      <c r="I18" s="22">
        <f>sumifs(Sheet1!$H:$H,Sheet1!$C:$C,$D18,Sheet1!$N:$N,$B$2,Sheet1!$M:$M,I$4)</f>
        <v>0</v>
      </c>
      <c r="J18" s="22">
        <f>sumifs(Sheet1!$H:$H,Sheet1!$C:$C,$D18,Sheet1!$N:$N,$B$2,Sheet1!$M:$M,J$4)</f>
        <v>0</v>
      </c>
      <c r="K18" s="22">
        <f>sumifs(Sheet1!$H:$H,Sheet1!$C:$C,$D18,Sheet1!$N:$N,$B$2,Sheet1!$M:$M,K$4)</f>
        <v>0</v>
      </c>
      <c r="L18" s="22">
        <f>sumifs(Sheet1!$H:$H,Sheet1!$C:$C,$D18,Sheet1!$N:$N,$B$2,Sheet1!$M:$M,L$4)</f>
        <v>0</v>
      </c>
      <c r="M18" s="22">
        <f>sumifs(Sheet1!$H:$H,Sheet1!$C:$C,$D18,Sheet1!$N:$N,$B$2,Sheet1!$M:$M,M$4)</f>
        <v>0</v>
      </c>
      <c r="N18" s="22">
        <f>sumifs(Sheet1!$H:$H,Sheet1!$C:$C,$D18,Sheet1!$N:$N,$B$2,Sheet1!$M:$M,N$4)</f>
        <v>0</v>
      </c>
      <c r="O18" s="22">
        <f>sumifs(Sheet1!$H:$H,Sheet1!$C:$C,$D18,Sheet1!$N:$N,$B$2,Sheet1!$M:$M,O$4)</f>
        <v>0</v>
      </c>
    </row>
    <row r="19">
      <c r="C19" s="22" t="s">
        <v>1331</v>
      </c>
      <c r="D19" s="22"/>
      <c r="E19" s="22"/>
      <c r="F19" s="22">
        <f>sumifs(Sheet1!$H:$H,Sheet1!$C:$C,$D19,Sheet1!$N:$N,$B$2,Sheet1!$M:$M,F$4)</f>
        <v>0</v>
      </c>
      <c r="G19" s="22">
        <f>sumifs(Sheet1!$H:$H,Sheet1!$C:$C,$D19,Sheet1!$N:$N,$B$2,Sheet1!$M:$M,G$4)</f>
        <v>0</v>
      </c>
      <c r="H19" s="22">
        <f>sumifs(Sheet1!$H:$H,Sheet1!$C:$C,$D19,Sheet1!$N:$N,$B$2,Sheet1!$M:$M,H$4)</f>
        <v>0</v>
      </c>
      <c r="I19" s="22">
        <f>sumifs(Sheet1!$H:$H,Sheet1!$C:$C,$D19,Sheet1!$N:$N,$B$2,Sheet1!$M:$M,I$4)</f>
        <v>0</v>
      </c>
      <c r="J19" s="22">
        <f>sumifs(Sheet1!$H:$H,Sheet1!$C:$C,$D19,Sheet1!$N:$N,$B$2,Sheet1!$M:$M,J$4)</f>
        <v>0</v>
      </c>
      <c r="K19" s="22">
        <f>sumifs(Sheet1!$H:$H,Sheet1!$C:$C,$D19,Sheet1!$N:$N,$B$2,Sheet1!$M:$M,K$4)</f>
        <v>0</v>
      </c>
      <c r="L19" s="22">
        <f>sumifs(Sheet1!$H:$H,Sheet1!$C:$C,$D19,Sheet1!$N:$N,$B$2,Sheet1!$M:$M,L$4)</f>
        <v>0</v>
      </c>
      <c r="M19" s="22">
        <f>sumifs(Sheet1!$H:$H,Sheet1!$C:$C,$D19,Sheet1!$N:$N,$B$2,Sheet1!$M:$M,M$4)</f>
        <v>0</v>
      </c>
      <c r="N19" s="22">
        <f>sumifs(Sheet1!$H:$H,Sheet1!$C:$C,$D19,Sheet1!$N:$N,$B$2,Sheet1!$M:$M,N$4)</f>
        <v>0</v>
      </c>
      <c r="O19" s="22">
        <f>sumifs(Sheet1!$H:$H,Sheet1!$C:$C,$D19,Sheet1!$N:$N,$B$2,Sheet1!$M:$M,O$4)</f>
        <v>0</v>
      </c>
    </row>
    <row r="20">
      <c r="C20" s="22" t="s">
        <v>1331</v>
      </c>
      <c r="D20" s="22"/>
      <c r="E20" s="22"/>
      <c r="F20" s="22">
        <f>sumifs(Sheet1!$H:$H,Sheet1!$C:$C,$D20,Sheet1!$N:$N,$B$2,Sheet1!$M:$M,F$4)</f>
        <v>0</v>
      </c>
      <c r="G20" s="22">
        <f>sumifs(Sheet1!$H:$H,Sheet1!$C:$C,$D20,Sheet1!$N:$N,$B$2,Sheet1!$M:$M,G$4)</f>
        <v>0</v>
      </c>
      <c r="H20" s="22">
        <f>sumifs(Sheet1!$H:$H,Sheet1!$C:$C,$D20,Sheet1!$N:$N,$B$2,Sheet1!$M:$M,H$4)</f>
        <v>0</v>
      </c>
      <c r="I20" s="22">
        <f>sumifs(Sheet1!$H:$H,Sheet1!$C:$C,$D20,Sheet1!$N:$N,$B$2,Sheet1!$M:$M,I$4)</f>
        <v>0</v>
      </c>
      <c r="J20" s="22">
        <f>sumifs(Sheet1!$H:$H,Sheet1!$C:$C,$D20,Sheet1!$N:$N,$B$2,Sheet1!$M:$M,J$4)</f>
        <v>0</v>
      </c>
      <c r="K20" s="22">
        <f>sumifs(Sheet1!$H:$H,Sheet1!$C:$C,$D20,Sheet1!$N:$N,$B$2,Sheet1!$M:$M,K$4)</f>
        <v>0</v>
      </c>
      <c r="L20" s="22">
        <f>sumifs(Sheet1!$H:$H,Sheet1!$C:$C,$D20,Sheet1!$N:$N,$B$2,Sheet1!$M:$M,L$4)</f>
        <v>0</v>
      </c>
      <c r="M20" s="22">
        <f>sumifs(Sheet1!$H:$H,Sheet1!$C:$C,$D20,Sheet1!$N:$N,$B$2,Sheet1!$M:$M,M$4)</f>
        <v>0</v>
      </c>
      <c r="N20" s="22">
        <f>sumifs(Sheet1!$H:$H,Sheet1!$C:$C,$D20,Sheet1!$N:$N,$B$2,Sheet1!$M:$M,N$4)</f>
        <v>0</v>
      </c>
      <c r="O20" s="22">
        <f>sumifs(Sheet1!$H:$H,Sheet1!$C:$C,$D20,Sheet1!$N:$N,$B$2,Sheet1!$M:$M,O$4)</f>
        <v>0</v>
      </c>
    </row>
    <row r="21">
      <c r="C21" s="22" t="s">
        <v>1331</v>
      </c>
      <c r="D21" s="22"/>
      <c r="E21" s="22"/>
      <c r="F21" s="22">
        <f>sumifs(Sheet1!$H:$H,Sheet1!$C:$C,$D21,Sheet1!$N:$N,$B$2,Sheet1!$M:$M,F$4)</f>
        <v>0</v>
      </c>
      <c r="G21" s="22">
        <f>sumifs(Sheet1!$H:$H,Sheet1!$C:$C,$D21,Sheet1!$N:$N,$B$2,Sheet1!$M:$M,G$4)</f>
        <v>0</v>
      </c>
      <c r="H21" s="22">
        <f>sumifs(Sheet1!$H:$H,Sheet1!$C:$C,$D21,Sheet1!$N:$N,$B$2,Sheet1!$M:$M,H$4)</f>
        <v>0</v>
      </c>
      <c r="I21" s="22">
        <f>sumifs(Sheet1!$H:$H,Sheet1!$C:$C,$D21,Sheet1!$N:$N,$B$2,Sheet1!$M:$M,I$4)</f>
        <v>0</v>
      </c>
      <c r="J21" s="22">
        <f>sumifs(Sheet1!$H:$H,Sheet1!$C:$C,$D21,Sheet1!$N:$N,$B$2,Sheet1!$M:$M,J$4)</f>
        <v>0</v>
      </c>
      <c r="K21" s="22">
        <f>sumifs(Sheet1!$H:$H,Sheet1!$C:$C,$D21,Sheet1!$N:$N,$B$2,Sheet1!$M:$M,K$4)</f>
        <v>0</v>
      </c>
      <c r="L21" s="22">
        <f>sumifs(Sheet1!$H:$H,Sheet1!$C:$C,$D21,Sheet1!$N:$N,$B$2,Sheet1!$M:$M,L$4)</f>
        <v>0</v>
      </c>
      <c r="M21" s="22">
        <f>sumifs(Sheet1!$H:$H,Sheet1!$C:$C,$D21,Sheet1!$N:$N,$B$2,Sheet1!$M:$M,M$4)</f>
        <v>0</v>
      </c>
      <c r="N21" s="22">
        <f>sumifs(Sheet1!$H:$H,Sheet1!$C:$C,$D21,Sheet1!$N:$N,$B$2,Sheet1!$M:$M,N$4)</f>
        <v>0</v>
      </c>
      <c r="O21" s="22">
        <f>sumifs(Sheet1!$H:$H,Sheet1!$C:$C,$D21,Sheet1!$N:$N,$B$2,Sheet1!$M:$M,O$4)</f>
        <v>0</v>
      </c>
    </row>
    <row r="22">
      <c r="C22" s="22" t="s">
        <v>1331</v>
      </c>
      <c r="D22" s="22"/>
      <c r="E22" s="22"/>
      <c r="F22" s="22">
        <f>sumifs(Sheet1!$H:$H,Sheet1!$C:$C,$D22,Sheet1!$N:$N,$B$2,Sheet1!$M:$M,F$4)</f>
        <v>0</v>
      </c>
      <c r="G22" s="22">
        <f>sumifs(Sheet1!$H:$H,Sheet1!$C:$C,$D22,Sheet1!$N:$N,$B$2,Sheet1!$M:$M,G$4)</f>
        <v>0</v>
      </c>
      <c r="H22" s="22">
        <f>sumifs(Sheet1!$H:$H,Sheet1!$C:$C,$D22,Sheet1!$N:$N,$B$2,Sheet1!$M:$M,H$4)</f>
        <v>0</v>
      </c>
      <c r="I22" s="22">
        <f>sumifs(Sheet1!$H:$H,Sheet1!$C:$C,$D22,Sheet1!$N:$N,$B$2,Sheet1!$M:$M,I$4)</f>
        <v>0</v>
      </c>
      <c r="J22" s="22">
        <f>sumifs(Sheet1!$H:$H,Sheet1!$C:$C,$D22,Sheet1!$N:$N,$B$2,Sheet1!$M:$M,J$4)</f>
        <v>0</v>
      </c>
      <c r="K22" s="22">
        <f>sumifs(Sheet1!$H:$H,Sheet1!$C:$C,$D22,Sheet1!$N:$N,$B$2,Sheet1!$M:$M,K$4)</f>
        <v>0</v>
      </c>
      <c r="L22" s="22">
        <f>sumifs(Sheet1!$H:$H,Sheet1!$C:$C,$D22,Sheet1!$N:$N,$B$2,Sheet1!$M:$M,L$4)</f>
        <v>0</v>
      </c>
      <c r="M22" s="22">
        <f>sumifs(Sheet1!$H:$H,Sheet1!$C:$C,$D22,Sheet1!$N:$N,$B$2,Sheet1!$M:$M,M$4)</f>
        <v>0</v>
      </c>
      <c r="N22" s="22">
        <f>sumifs(Sheet1!$H:$H,Sheet1!$C:$C,$D22,Sheet1!$N:$N,$B$2,Sheet1!$M:$M,N$4)</f>
        <v>0</v>
      </c>
      <c r="O22" s="22">
        <f>sumifs(Sheet1!$H:$H,Sheet1!$C:$C,$D22,Sheet1!$N:$N,$B$2,Sheet1!$M:$M,O$4)</f>
        <v>0</v>
      </c>
    </row>
    <row r="23">
      <c r="C23" s="22" t="s">
        <v>1331</v>
      </c>
      <c r="D23" s="22"/>
      <c r="E23" s="22"/>
      <c r="F23" s="22">
        <f>sumifs(Sheet1!$H:$H,Sheet1!$C:$C,$D23,Sheet1!$N:$N,$B$2,Sheet1!$M:$M,F$4)</f>
        <v>0</v>
      </c>
      <c r="G23" s="22">
        <f>sumifs(Sheet1!$H:$H,Sheet1!$C:$C,$D23,Sheet1!$N:$N,$B$2,Sheet1!$M:$M,G$4)</f>
        <v>0</v>
      </c>
      <c r="H23" s="22">
        <f>sumifs(Sheet1!$H:$H,Sheet1!$C:$C,$D23,Sheet1!$N:$N,$B$2,Sheet1!$M:$M,H$4)</f>
        <v>0</v>
      </c>
      <c r="I23" s="22">
        <f>sumifs(Sheet1!$H:$H,Sheet1!$C:$C,$D23,Sheet1!$N:$N,$B$2,Sheet1!$M:$M,I$4)</f>
        <v>0</v>
      </c>
      <c r="J23" s="22">
        <f>sumifs(Sheet1!$H:$H,Sheet1!$C:$C,$D23,Sheet1!$N:$N,$B$2,Sheet1!$M:$M,J$4)</f>
        <v>0</v>
      </c>
      <c r="K23" s="22">
        <f>sumifs(Sheet1!$H:$H,Sheet1!$C:$C,$D23,Sheet1!$N:$N,$B$2,Sheet1!$M:$M,K$4)</f>
        <v>0</v>
      </c>
      <c r="L23" s="22">
        <f>sumifs(Sheet1!$H:$H,Sheet1!$C:$C,$D23,Sheet1!$N:$N,$B$2,Sheet1!$M:$M,L$4)</f>
        <v>0</v>
      </c>
      <c r="M23" s="22">
        <f>sumifs(Sheet1!$H:$H,Sheet1!$C:$C,$D23,Sheet1!$N:$N,$B$2,Sheet1!$M:$M,M$4)</f>
        <v>0</v>
      </c>
      <c r="N23" s="22">
        <f>sumifs(Sheet1!$H:$H,Sheet1!$C:$C,$D23,Sheet1!$N:$N,$B$2,Sheet1!$M:$M,N$4)</f>
        <v>0</v>
      </c>
      <c r="O23" s="22">
        <f>sumifs(Sheet1!$H:$H,Sheet1!$C:$C,$D23,Sheet1!$N:$N,$B$2,Sheet1!$M:$M,O$4)</f>
        <v>0</v>
      </c>
    </row>
    <row r="24">
      <c r="C24" s="22" t="s">
        <v>1331</v>
      </c>
      <c r="D24" s="22"/>
      <c r="E24" s="22"/>
      <c r="F24" s="22">
        <f>sumifs(Sheet1!$H:$H,Sheet1!$C:$C,$D24,Sheet1!$N:$N,$B$2,Sheet1!$M:$M,F$4)</f>
        <v>0</v>
      </c>
      <c r="G24" s="22">
        <f>sumifs(Sheet1!$H:$H,Sheet1!$C:$C,$D24,Sheet1!$N:$N,$B$2,Sheet1!$M:$M,G$4)</f>
        <v>0</v>
      </c>
      <c r="H24" s="22">
        <f>sumifs(Sheet1!$H:$H,Sheet1!$C:$C,$D24,Sheet1!$N:$N,$B$2,Sheet1!$M:$M,H$4)</f>
        <v>0</v>
      </c>
      <c r="I24" s="22">
        <f>sumifs(Sheet1!$H:$H,Sheet1!$C:$C,$D24,Sheet1!$N:$N,$B$2,Sheet1!$M:$M,I$4)</f>
        <v>0</v>
      </c>
      <c r="J24" s="22">
        <f>sumifs(Sheet1!$H:$H,Sheet1!$C:$C,$D24,Sheet1!$N:$N,$B$2,Sheet1!$M:$M,J$4)</f>
        <v>0</v>
      </c>
      <c r="K24" s="22">
        <f>sumifs(Sheet1!$H:$H,Sheet1!$C:$C,$D24,Sheet1!$N:$N,$B$2,Sheet1!$M:$M,K$4)</f>
        <v>0</v>
      </c>
      <c r="L24" s="22">
        <f>sumifs(Sheet1!$H:$H,Sheet1!$C:$C,$D24,Sheet1!$N:$N,$B$2,Sheet1!$M:$M,L$4)</f>
        <v>0</v>
      </c>
      <c r="M24" s="22">
        <f>sumifs(Sheet1!$H:$H,Sheet1!$C:$C,$D24,Sheet1!$N:$N,$B$2,Sheet1!$M:$M,M$4)</f>
        <v>0</v>
      </c>
      <c r="N24" s="22">
        <f>sumifs(Sheet1!$H:$H,Sheet1!$C:$C,$D24,Sheet1!$N:$N,$B$2,Sheet1!$M:$M,N$4)</f>
        <v>0</v>
      </c>
      <c r="O24" s="22">
        <f>sumifs(Sheet1!$H:$H,Sheet1!$C:$C,$D24,Sheet1!$N:$N,$B$2,Sheet1!$M:$M,O$4)</f>
        <v>0</v>
      </c>
    </row>
    <row r="25">
      <c r="C25" s="22" t="s">
        <v>1331</v>
      </c>
      <c r="D25" s="22"/>
      <c r="E25" s="22"/>
      <c r="F25" s="22">
        <f>sumifs(Sheet1!$H:$H,Sheet1!$C:$C,$D25,Sheet1!$N:$N,$B$2,Sheet1!$M:$M,F$4)</f>
        <v>0</v>
      </c>
      <c r="G25" s="22">
        <f>sumifs(Sheet1!$H:$H,Sheet1!$C:$C,$D25,Sheet1!$N:$N,$B$2,Sheet1!$M:$M,G$4)</f>
        <v>0</v>
      </c>
      <c r="H25" s="22">
        <f>sumifs(Sheet1!$H:$H,Sheet1!$C:$C,$D25,Sheet1!$N:$N,$B$2,Sheet1!$M:$M,H$4)</f>
        <v>0</v>
      </c>
      <c r="I25" s="22">
        <f>sumifs(Sheet1!$H:$H,Sheet1!$C:$C,$D25,Sheet1!$N:$N,$B$2,Sheet1!$M:$M,I$4)</f>
        <v>0</v>
      </c>
      <c r="J25" s="22">
        <f>sumifs(Sheet1!$H:$H,Sheet1!$C:$C,$D25,Sheet1!$N:$N,$B$2,Sheet1!$M:$M,J$4)</f>
        <v>0</v>
      </c>
      <c r="K25" s="22">
        <f>sumifs(Sheet1!$H:$H,Sheet1!$C:$C,$D25,Sheet1!$N:$N,$B$2,Sheet1!$M:$M,K$4)</f>
        <v>0</v>
      </c>
      <c r="L25" s="22">
        <f>sumifs(Sheet1!$H:$H,Sheet1!$C:$C,$D25,Sheet1!$N:$N,$B$2,Sheet1!$M:$M,L$4)</f>
        <v>0</v>
      </c>
      <c r="M25" s="22">
        <f>sumifs(Sheet1!$H:$H,Sheet1!$C:$C,$D25,Sheet1!$N:$N,$B$2,Sheet1!$M:$M,M$4)</f>
        <v>0</v>
      </c>
      <c r="N25" s="22">
        <f>sumifs(Sheet1!$H:$H,Sheet1!$C:$C,$D25,Sheet1!$N:$N,$B$2,Sheet1!$M:$M,N$4)</f>
        <v>0</v>
      </c>
      <c r="O25" s="22">
        <f>sumifs(Sheet1!$H:$H,Sheet1!$C:$C,$D25,Sheet1!$N:$N,$B$2,Sheet1!$M:$M,O$4)</f>
        <v>0</v>
      </c>
    </row>
    <row r="26">
      <c r="C26" s="22" t="s">
        <v>1331</v>
      </c>
      <c r="D26" s="22"/>
      <c r="E26" s="22"/>
      <c r="F26" s="22">
        <f>sumifs(Sheet1!$H:$H,Sheet1!$C:$C,$D26,Sheet1!$N:$N,$B$2,Sheet1!$M:$M,F$4)</f>
        <v>0</v>
      </c>
      <c r="G26" s="22">
        <f>sumifs(Sheet1!$H:$H,Sheet1!$C:$C,$D26,Sheet1!$N:$N,$B$2,Sheet1!$M:$M,G$4)</f>
        <v>0</v>
      </c>
      <c r="H26" s="22">
        <f>sumifs(Sheet1!$H:$H,Sheet1!$C:$C,$D26,Sheet1!$N:$N,$B$2,Sheet1!$M:$M,H$4)</f>
        <v>0</v>
      </c>
      <c r="I26" s="22">
        <f>sumifs(Sheet1!$H:$H,Sheet1!$C:$C,$D26,Sheet1!$N:$N,$B$2,Sheet1!$M:$M,I$4)</f>
        <v>0</v>
      </c>
      <c r="J26" s="22">
        <f>sumifs(Sheet1!$H:$H,Sheet1!$C:$C,$D26,Sheet1!$N:$N,$B$2,Sheet1!$M:$M,J$4)</f>
        <v>0</v>
      </c>
      <c r="K26" s="22">
        <f>sumifs(Sheet1!$H:$H,Sheet1!$C:$C,$D26,Sheet1!$N:$N,$B$2,Sheet1!$M:$M,K$4)</f>
        <v>0</v>
      </c>
      <c r="L26" s="22">
        <f>sumifs(Sheet1!$H:$H,Sheet1!$C:$C,$D26,Sheet1!$N:$N,$B$2,Sheet1!$M:$M,L$4)</f>
        <v>0</v>
      </c>
      <c r="M26" s="22">
        <f>sumifs(Sheet1!$H:$H,Sheet1!$C:$C,$D26,Sheet1!$N:$N,$B$2,Sheet1!$M:$M,M$4)</f>
        <v>0</v>
      </c>
      <c r="N26" s="22">
        <f>sumifs(Sheet1!$H:$H,Sheet1!$C:$C,$D26,Sheet1!$N:$N,$B$2,Sheet1!$M:$M,N$4)</f>
        <v>0</v>
      </c>
      <c r="O26" s="22">
        <f>sumifs(Sheet1!$H:$H,Sheet1!$C:$C,$D26,Sheet1!$N:$N,$B$2,Sheet1!$M:$M,O$4)</f>
        <v>0</v>
      </c>
    </row>
    <row r="27">
      <c r="C27" s="22" t="s">
        <v>1331</v>
      </c>
      <c r="D27" s="22"/>
      <c r="E27" s="22"/>
      <c r="F27" s="22">
        <f>sumifs(Sheet1!$H:$H,Sheet1!$C:$C,$D27,Sheet1!$N:$N,$B$2,Sheet1!$M:$M,F$4)</f>
        <v>0</v>
      </c>
      <c r="G27" s="22">
        <f>sumifs(Sheet1!$H:$H,Sheet1!$C:$C,$D27,Sheet1!$N:$N,$B$2,Sheet1!$M:$M,G$4)</f>
        <v>0</v>
      </c>
      <c r="H27" s="22">
        <f>sumifs(Sheet1!$H:$H,Sheet1!$C:$C,$D27,Sheet1!$N:$N,$B$2,Sheet1!$M:$M,H$4)</f>
        <v>0</v>
      </c>
      <c r="I27" s="22">
        <f>sumifs(Sheet1!$H:$H,Sheet1!$C:$C,$D27,Sheet1!$N:$N,$B$2,Sheet1!$M:$M,I$4)</f>
        <v>0</v>
      </c>
      <c r="J27" s="22">
        <f>sumifs(Sheet1!$H:$H,Sheet1!$C:$C,$D27,Sheet1!$N:$N,$B$2,Sheet1!$M:$M,J$4)</f>
        <v>0</v>
      </c>
      <c r="K27" s="22">
        <f>sumifs(Sheet1!$H:$H,Sheet1!$C:$C,$D27,Sheet1!$N:$N,$B$2,Sheet1!$M:$M,K$4)</f>
        <v>0</v>
      </c>
      <c r="L27" s="22">
        <f>sumifs(Sheet1!$H:$H,Sheet1!$C:$C,$D27,Sheet1!$N:$N,$B$2,Sheet1!$M:$M,L$4)</f>
        <v>0</v>
      </c>
      <c r="M27" s="22">
        <f>sumifs(Sheet1!$H:$H,Sheet1!$C:$C,$D27,Sheet1!$N:$N,$B$2,Sheet1!$M:$M,M$4)</f>
        <v>0</v>
      </c>
      <c r="N27" s="22">
        <f>sumifs(Sheet1!$H:$H,Sheet1!$C:$C,$D27,Sheet1!$N:$N,$B$2,Sheet1!$M:$M,N$4)</f>
        <v>0</v>
      </c>
      <c r="O27" s="22">
        <f>sumifs(Sheet1!$H:$H,Sheet1!$C:$C,$D27,Sheet1!$N:$N,$B$2,Sheet1!$M:$M,O$4)</f>
        <v>0</v>
      </c>
    </row>
    <row r="28">
      <c r="C28" s="22" t="s">
        <v>1331</v>
      </c>
      <c r="D28" s="22"/>
      <c r="E28" s="22"/>
      <c r="F28" s="22">
        <f>sumifs(Sheet1!$H:$H,Sheet1!$C:$C,$D28,Sheet1!$N:$N,$B$2,Sheet1!$M:$M,F$4)</f>
        <v>0</v>
      </c>
      <c r="G28" s="22">
        <f>sumifs(Sheet1!$H:$H,Sheet1!$C:$C,$D28,Sheet1!$N:$N,$B$2,Sheet1!$M:$M,G$4)</f>
        <v>0</v>
      </c>
      <c r="H28" s="22">
        <f>sumifs(Sheet1!$H:$H,Sheet1!$C:$C,$D28,Sheet1!$N:$N,$B$2,Sheet1!$M:$M,H$4)</f>
        <v>0</v>
      </c>
      <c r="I28" s="22">
        <f>sumifs(Sheet1!$H:$H,Sheet1!$C:$C,$D28,Sheet1!$N:$N,$B$2,Sheet1!$M:$M,I$4)</f>
        <v>0</v>
      </c>
      <c r="J28" s="22">
        <f>sumifs(Sheet1!$H:$H,Sheet1!$C:$C,$D28,Sheet1!$N:$N,$B$2,Sheet1!$M:$M,J$4)</f>
        <v>0</v>
      </c>
      <c r="K28" s="22">
        <f>sumifs(Sheet1!$H:$H,Sheet1!$C:$C,$D28,Sheet1!$N:$N,$B$2,Sheet1!$M:$M,K$4)</f>
        <v>0</v>
      </c>
      <c r="L28" s="22">
        <f>sumifs(Sheet1!$H:$H,Sheet1!$C:$C,$D28,Sheet1!$N:$N,$B$2,Sheet1!$M:$M,L$4)</f>
        <v>0</v>
      </c>
      <c r="M28" s="22">
        <f>sumifs(Sheet1!$H:$H,Sheet1!$C:$C,$D28,Sheet1!$N:$N,$B$2,Sheet1!$M:$M,M$4)</f>
        <v>0</v>
      </c>
      <c r="N28" s="22">
        <f>sumifs(Sheet1!$H:$H,Sheet1!$C:$C,$D28,Sheet1!$N:$N,$B$2,Sheet1!$M:$M,N$4)</f>
        <v>0</v>
      </c>
      <c r="O28" s="22">
        <f>sumifs(Sheet1!$H:$H,Sheet1!$C:$C,$D28,Sheet1!$N:$N,$B$2,Sheet1!$M:$M,O$4)</f>
        <v>0</v>
      </c>
    </row>
    <row r="29">
      <c r="C29" s="22" t="s">
        <v>1331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>
      <c r="C30" s="6" t="s">
        <v>1331</v>
      </c>
    </row>
    <row r="31">
      <c r="C31" s="6" t="s">
        <v>1331</v>
      </c>
    </row>
    <row r="32">
      <c r="C32" s="6" t="s">
        <v>1331</v>
      </c>
    </row>
    <row r="33">
      <c r="C33" s="6" t="s">
        <v>1331</v>
      </c>
    </row>
    <row r="34">
      <c r="C34" s="6" t="s">
        <v>1331</v>
      </c>
    </row>
    <row r="35">
      <c r="C35" s="6" t="s">
        <v>1331</v>
      </c>
    </row>
    <row r="36">
      <c r="C36" s="6" t="s">
        <v>1331</v>
      </c>
    </row>
    <row r="37">
      <c r="C37" s="6" t="s">
        <v>1331</v>
      </c>
    </row>
    <row r="38">
      <c r="C38" s="6" t="s">
        <v>1331</v>
      </c>
    </row>
    <row r="39">
      <c r="C39" s="6" t="s">
        <v>1331</v>
      </c>
    </row>
    <row r="40">
      <c r="C40" s="6" t="s">
        <v>1331</v>
      </c>
    </row>
    <row r="41">
      <c r="C41" s="6" t="s">
        <v>1331</v>
      </c>
    </row>
    <row r="42">
      <c r="C42" s="6" t="s">
        <v>1331</v>
      </c>
    </row>
    <row r="43">
      <c r="C43" s="6" t="s">
        <v>1331</v>
      </c>
    </row>
    <row r="44">
      <c r="C44" s="6" t="s">
        <v>1331</v>
      </c>
    </row>
    <row r="45">
      <c r="C45" s="6" t="s">
        <v>1331</v>
      </c>
    </row>
    <row r="46">
      <c r="C46" s="6" t="s">
        <v>1331</v>
      </c>
    </row>
    <row r="47">
      <c r="C47" s="6" t="s">
        <v>1331</v>
      </c>
    </row>
    <row r="48">
      <c r="C48" s="6" t="s">
        <v>1331</v>
      </c>
    </row>
    <row r="49">
      <c r="C49" s="6" t="s">
        <v>1331</v>
      </c>
    </row>
    <row r="50">
      <c r="C50" s="6" t="s">
        <v>1331</v>
      </c>
    </row>
    <row r="51">
      <c r="C51" s="6" t="s">
        <v>1331</v>
      </c>
    </row>
    <row r="52">
      <c r="C52" s="6" t="s">
        <v>1331</v>
      </c>
    </row>
    <row r="53">
      <c r="C53" s="6" t="s">
        <v>1331</v>
      </c>
    </row>
    <row r="54">
      <c r="C54" s="6" t="s">
        <v>1331</v>
      </c>
    </row>
    <row r="55">
      <c r="C55" s="6" t="s">
        <v>1331</v>
      </c>
    </row>
    <row r="56">
      <c r="C56" s="6" t="s">
        <v>1331</v>
      </c>
    </row>
    <row r="57">
      <c r="C57" s="6" t="s">
        <v>1331</v>
      </c>
    </row>
    <row r="58">
      <c r="C58" s="6" t="s">
        <v>1331</v>
      </c>
    </row>
    <row r="59">
      <c r="C59" s="6" t="s">
        <v>1331</v>
      </c>
    </row>
    <row r="60">
      <c r="C60" s="6" t="s">
        <v>1331</v>
      </c>
    </row>
    <row r="61">
      <c r="C61" s="6" t="s">
        <v>1331</v>
      </c>
    </row>
    <row r="62">
      <c r="C62" s="6" t="s">
        <v>1331</v>
      </c>
    </row>
    <row r="63">
      <c r="C63" s="6" t="s">
        <v>1331</v>
      </c>
    </row>
    <row r="64">
      <c r="C64" s="6" t="s">
        <v>1331</v>
      </c>
    </row>
    <row r="65">
      <c r="C65" s="6" t="s">
        <v>1331</v>
      </c>
    </row>
    <row r="66">
      <c r="C66" s="6" t="s">
        <v>1331</v>
      </c>
    </row>
    <row r="67">
      <c r="C67" s="6" t="s">
        <v>1331</v>
      </c>
    </row>
    <row r="68">
      <c r="C68" s="6" t="s">
        <v>1331</v>
      </c>
    </row>
    <row r="69">
      <c r="C69" s="6" t="s">
        <v>1331</v>
      </c>
    </row>
    <row r="70">
      <c r="C70" s="6" t="s">
        <v>1331</v>
      </c>
    </row>
    <row r="71">
      <c r="C71" s="6" t="s">
        <v>1331</v>
      </c>
    </row>
    <row r="72">
      <c r="C72" s="6" t="s">
        <v>1331</v>
      </c>
    </row>
    <row r="73">
      <c r="C73" s="6" t="s">
        <v>1331</v>
      </c>
    </row>
    <row r="74">
      <c r="C74" s="6" t="s">
        <v>1331</v>
      </c>
    </row>
    <row r="75">
      <c r="C75" s="6" t="s">
        <v>1331</v>
      </c>
    </row>
    <row r="76">
      <c r="C76" s="6" t="s">
        <v>1331</v>
      </c>
    </row>
    <row r="77">
      <c r="C77" s="6" t="s">
        <v>1331</v>
      </c>
    </row>
    <row r="78">
      <c r="C78" s="6" t="s">
        <v>1331</v>
      </c>
    </row>
    <row r="79">
      <c r="C79" s="6" t="s">
        <v>1331</v>
      </c>
    </row>
    <row r="80">
      <c r="C80" s="6" t="s">
        <v>1331</v>
      </c>
    </row>
    <row r="81">
      <c r="C81" s="6" t="s">
        <v>1331</v>
      </c>
    </row>
    <row r="82">
      <c r="C82" s="6" t="s">
        <v>1331</v>
      </c>
    </row>
    <row r="83">
      <c r="C83" s="6" t="s">
        <v>1331</v>
      </c>
    </row>
    <row r="84">
      <c r="C84" s="6" t="s">
        <v>1331</v>
      </c>
    </row>
    <row r="85">
      <c r="C85" s="6" t="s">
        <v>1331</v>
      </c>
    </row>
    <row r="86">
      <c r="C86" s="6" t="s">
        <v>1331</v>
      </c>
    </row>
    <row r="87">
      <c r="C87" s="6" t="s">
        <v>1331</v>
      </c>
    </row>
    <row r="88">
      <c r="C88" s="6" t="s">
        <v>1331</v>
      </c>
    </row>
    <row r="89">
      <c r="C89" s="6" t="s">
        <v>1331</v>
      </c>
    </row>
    <row r="90">
      <c r="C90" s="6" t="s">
        <v>1331</v>
      </c>
    </row>
    <row r="91">
      <c r="C91" s="6" t="s">
        <v>1331</v>
      </c>
    </row>
    <row r="92">
      <c r="C92" s="6" t="s">
        <v>1331</v>
      </c>
    </row>
    <row r="93">
      <c r="C93" s="6" t="s">
        <v>1331</v>
      </c>
    </row>
    <row r="94">
      <c r="C94" s="6" t="s">
        <v>1331</v>
      </c>
    </row>
    <row r="95">
      <c r="C95" s="6" t="s">
        <v>1331</v>
      </c>
    </row>
    <row r="96">
      <c r="C96" s="6" t="s">
        <v>1331</v>
      </c>
    </row>
    <row r="97">
      <c r="C97" s="6" t="s">
        <v>1331</v>
      </c>
    </row>
    <row r="98">
      <c r="C98" s="6" t="s">
        <v>1331</v>
      </c>
    </row>
    <row r="99">
      <c r="C99" s="6" t="s">
        <v>1331</v>
      </c>
    </row>
    <row r="100">
      <c r="C100" s="6" t="s">
        <v>1331</v>
      </c>
    </row>
    <row r="101">
      <c r="C101" s="6" t="s">
        <v>1331</v>
      </c>
    </row>
    <row r="102">
      <c r="C102" s="6" t="s">
        <v>1331</v>
      </c>
    </row>
    <row r="103">
      <c r="C103" s="6" t="s">
        <v>1331</v>
      </c>
    </row>
    <row r="104">
      <c r="C104" s="6" t="s">
        <v>1331</v>
      </c>
    </row>
    <row r="105">
      <c r="C105" s="6" t="s">
        <v>1331</v>
      </c>
    </row>
    <row r="106">
      <c r="C106" s="6" t="s">
        <v>1331</v>
      </c>
    </row>
    <row r="107">
      <c r="C107" s="6" t="s">
        <v>1331</v>
      </c>
    </row>
    <row r="108">
      <c r="C108" s="6" t="s">
        <v>1331</v>
      </c>
    </row>
    <row r="109">
      <c r="C109" s="6" t="s">
        <v>1331</v>
      </c>
    </row>
    <row r="110">
      <c r="C110" s="6" t="s">
        <v>1331</v>
      </c>
    </row>
    <row r="111">
      <c r="C111" s="6" t="s">
        <v>1331</v>
      </c>
    </row>
    <row r="112">
      <c r="C112" s="6" t="s">
        <v>1331</v>
      </c>
    </row>
    <row r="113">
      <c r="C113" s="6" t="s">
        <v>1331</v>
      </c>
    </row>
    <row r="114">
      <c r="C114" s="6" t="s">
        <v>1331</v>
      </c>
    </row>
    <row r="115">
      <c r="C115" s="6" t="s">
        <v>1331</v>
      </c>
    </row>
    <row r="116">
      <c r="C116" s="6" t="s">
        <v>1331</v>
      </c>
    </row>
    <row r="117">
      <c r="C117" s="6" t="s">
        <v>1331</v>
      </c>
    </row>
    <row r="118">
      <c r="C118" s="6" t="s">
        <v>1331</v>
      </c>
    </row>
    <row r="119">
      <c r="C119" s="6" t="s">
        <v>1331</v>
      </c>
    </row>
    <row r="120">
      <c r="C120" s="6" t="s">
        <v>1331</v>
      </c>
    </row>
    <row r="121">
      <c r="C121" s="6" t="s">
        <v>1331</v>
      </c>
    </row>
    <row r="122">
      <c r="C122" s="6" t="s">
        <v>1331</v>
      </c>
    </row>
    <row r="123">
      <c r="C123" s="6" t="s">
        <v>1331</v>
      </c>
    </row>
    <row r="124">
      <c r="C124" s="6" t="s">
        <v>1331</v>
      </c>
    </row>
    <row r="125">
      <c r="C125" s="6" t="s">
        <v>1331</v>
      </c>
    </row>
    <row r="126">
      <c r="C126" s="6" t="s">
        <v>1331</v>
      </c>
    </row>
    <row r="127">
      <c r="C127" s="6" t="s">
        <v>1331</v>
      </c>
    </row>
    <row r="128">
      <c r="C128" s="6" t="s">
        <v>1331</v>
      </c>
    </row>
    <row r="129">
      <c r="C129" s="6" t="s">
        <v>1331</v>
      </c>
    </row>
    <row r="130">
      <c r="C130" s="6" t="s">
        <v>1331</v>
      </c>
    </row>
    <row r="131">
      <c r="C131" s="6" t="s">
        <v>1331</v>
      </c>
    </row>
    <row r="132">
      <c r="C132" s="6" t="s">
        <v>1331</v>
      </c>
    </row>
    <row r="133">
      <c r="C133" s="6" t="s">
        <v>1331</v>
      </c>
    </row>
    <row r="134">
      <c r="C134" s="6" t="s">
        <v>1331</v>
      </c>
    </row>
    <row r="135">
      <c r="C135" s="6" t="s">
        <v>1331</v>
      </c>
    </row>
    <row r="136">
      <c r="C136" s="6" t="s">
        <v>1331</v>
      </c>
    </row>
    <row r="137">
      <c r="C137" s="6" t="s">
        <v>1331</v>
      </c>
    </row>
    <row r="138">
      <c r="C138" s="6" t="s">
        <v>1331</v>
      </c>
    </row>
    <row r="139">
      <c r="C139" s="6" t="s">
        <v>1331</v>
      </c>
    </row>
    <row r="140">
      <c r="C140" s="6" t="s">
        <v>1331</v>
      </c>
    </row>
    <row r="141">
      <c r="C141" s="6" t="s">
        <v>1331</v>
      </c>
    </row>
    <row r="142">
      <c r="C142" s="6" t="s">
        <v>1331</v>
      </c>
    </row>
    <row r="143">
      <c r="C143" s="6" t="s">
        <v>1331</v>
      </c>
    </row>
    <row r="144">
      <c r="C144" s="6" t="s">
        <v>1331</v>
      </c>
    </row>
    <row r="145">
      <c r="C145" s="6" t="s">
        <v>1331</v>
      </c>
    </row>
    <row r="146">
      <c r="C146" s="6" t="s">
        <v>1331</v>
      </c>
    </row>
    <row r="147">
      <c r="C147" s="6" t="s">
        <v>1331</v>
      </c>
    </row>
    <row r="148">
      <c r="C148" s="6" t="s">
        <v>1331</v>
      </c>
    </row>
    <row r="149">
      <c r="C149" s="6" t="s">
        <v>1331</v>
      </c>
    </row>
    <row r="150">
      <c r="C150" s="6" t="s">
        <v>1331</v>
      </c>
    </row>
    <row r="151">
      <c r="C151" s="6" t="s">
        <v>1331</v>
      </c>
    </row>
    <row r="152">
      <c r="C152" s="6" t="s">
        <v>1331</v>
      </c>
    </row>
    <row r="153">
      <c r="C153" s="6" t="s">
        <v>1331</v>
      </c>
    </row>
    <row r="154">
      <c r="C154" s="6" t="s">
        <v>1331</v>
      </c>
    </row>
    <row r="155">
      <c r="C155" s="6" t="s">
        <v>1331</v>
      </c>
    </row>
    <row r="156">
      <c r="C156" s="6" t="s">
        <v>1331</v>
      </c>
    </row>
    <row r="157">
      <c r="C157" s="6" t="s">
        <v>1331</v>
      </c>
    </row>
    <row r="158">
      <c r="C158" s="6" t="s">
        <v>1331</v>
      </c>
    </row>
    <row r="159">
      <c r="C159" s="6" t="s">
        <v>1331</v>
      </c>
    </row>
    <row r="160">
      <c r="C160" s="6" t="s">
        <v>1331</v>
      </c>
    </row>
    <row r="161">
      <c r="C161" s="6" t="s">
        <v>1331</v>
      </c>
    </row>
    <row r="162">
      <c r="C162" s="6" t="s">
        <v>1331</v>
      </c>
    </row>
    <row r="163">
      <c r="C163" s="6" t="s">
        <v>1331</v>
      </c>
    </row>
    <row r="164">
      <c r="C164" s="6" t="s">
        <v>1331</v>
      </c>
    </row>
    <row r="165">
      <c r="C165" s="6" t="s">
        <v>1331</v>
      </c>
    </row>
    <row r="166">
      <c r="C166" s="6" t="s">
        <v>1331</v>
      </c>
    </row>
    <row r="167">
      <c r="C167" s="6" t="s">
        <v>1331</v>
      </c>
    </row>
    <row r="168">
      <c r="C168" s="6" t="s">
        <v>1331</v>
      </c>
    </row>
    <row r="169">
      <c r="C169" s="6" t="s">
        <v>1331</v>
      </c>
    </row>
    <row r="170">
      <c r="C170" s="6" t="s">
        <v>1331</v>
      </c>
    </row>
    <row r="171">
      <c r="C171" s="6" t="s">
        <v>1331</v>
      </c>
    </row>
    <row r="172">
      <c r="C172" s="6" t="s">
        <v>1331</v>
      </c>
    </row>
    <row r="173">
      <c r="C173" s="6" t="s">
        <v>1331</v>
      </c>
    </row>
    <row r="174">
      <c r="C174" s="6" t="s">
        <v>1331</v>
      </c>
    </row>
    <row r="175">
      <c r="C175" s="6" t="s">
        <v>1331</v>
      </c>
    </row>
    <row r="176">
      <c r="C176" s="6" t="s">
        <v>1331</v>
      </c>
    </row>
    <row r="177">
      <c r="C177" s="6" t="s">
        <v>1331</v>
      </c>
    </row>
    <row r="178">
      <c r="C178" s="6" t="s">
        <v>1331</v>
      </c>
    </row>
    <row r="179">
      <c r="C179" s="6" t="s">
        <v>1331</v>
      </c>
    </row>
    <row r="180">
      <c r="C180" s="6" t="s">
        <v>1331</v>
      </c>
    </row>
    <row r="181">
      <c r="C181" s="6" t="s">
        <v>1331</v>
      </c>
    </row>
    <row r="182">
      <c r="C182" s="6" t="s">
        <v>1331</v>
      </c>
    </row>
    <row r="183">
      <c r="C183" s="6" t="s">
        <v>1331</v>
      </c>
    </row>
    <row r="184">
      <c r="C184" s="6" t="s">
        <v>1331</v>
      </c>
    </row>
    <row r="185">
      <c r="C185" s="6" t="s">
        <v>1331</v>
      </c>
    </row>
    <row r="186">
      <c r="C186" s="6" t="s">
        <v>1331</v>
      </c>
    </row>
    <row r="187">
      <c r="C187" s="6" t="s">
        <v>1331</v>
      </c>
    </row>
    <row r="188">
      <c r="C188" s="6" t="s">
        <v>1331</v>
      </c>
    </row>
    <row r="189">
      <c r="C189" s="6" t="s">
        <v>1331</v>
      </c>
    </row>
    <row r="190">
      <c r="C190" s="6" t="s">
        <v>1331</v>
      </c>
    </row>
    <row r="191">
      <c r="C191" s="6" t="s">
        <v>1331</v>
      </c>
    </row>
    <row r="192">
      <c r="C192" s="6" t="s">
        <v>1331</v>
      </c>
    </row>
    <row r="193">
      <c r="C193" s="6" t="s">
        <v>1331</v>
      </c>
    </row>
    <row r="194">
      <c r="C194" s="6" t="s">
        <v>1331</v>
      </c>
    </row>
    <row r="195">
      <c r="C195" s="6" t="s">
        <v>1331</v>
      </c>
    </row>
    <row r="196">
      <c r="C196" s="6" t="s">
        <v>1331</v>
      </c>
    </row>
    <row r="197">
      <c r="C197" s="6" t="s">
        <v>1331</v>
      </c>
    </row>
    <row r="198">
      <c r="C198" s="6" t="s">
        <v>1331</v>
      </c>
    </row>
    <row r="199">
      <c r="C199" s="6" t="s">
        <v>1331</v>
      </c>
    </row>
    <row r="200">
      <c r="C200" s="6" t="s">
        <v>1331</v>
      </c>
    </row>
    <row r="201">
      <c r="C201" s="6" t="s">
        <v>1331</v>
      </c>
    </row>
    <row r="202">
      <c r="C202" s="6" t="s">
        <v>1331</v>
      </c>
    </row>
    <row r="203">
      <c r="C203" s="6" t="s">
        <v>1331</v>
      </c>
    </row>
    <row r="204">
      <c r="C204" s="6" t="s">
        <v>1331</v>
      </c>
    </row>
    <row r="205">
      <c r="C205" s="6" t="s">
        <v>1331</v>
      </c>
    </row>
    <row r="206">
      <c r="C206" s="6" t="s">
        <v>1331</v>
      </c>
    </row>
    <row r="207">
      <c r="C207" s="6" t="s">
        <v>1331</v>
      </c>
    </row>
    <row r="208">
      <c r="C208" s="6" t="s">
        <v>1331</v>
      </c>
    </row>
    <row r="209">
      <c r="C209" s="6" t="s">
        <v>1331</v>
      </c>
    </row>
    <row r="210">
      <c r="C210" s="6" t="s">
        <v>1331</v>
      </c>
    </row>
    <row r="211">
      <c r="C211" s="6" t="s">
        <v>1331</v>
      </c>
    </row>
    <row r="212">
      <c r="C212" s="6" t="s">
        <v>1331</v>
      </c>
    </row>
    <row r="213">
      <c r="C213" s="6" t="s">
        <v>1331</v>
      </c>
    </row>
    <row r="214">
      <c r="C214" s="6" t="s">
        <v>1331</v>
      </c>
    </row>
    <row r="215">
      <c r="C215" s="6" t="s">
        <v>1331</v>
      </c>
    </row>
    <row r="216">
      <c r="C216" s="6" t="s">
        <v>1331</v>
      </c>
    </row>
    <row r="217">
      <c r="C217" s="6" t="s">
        <v>1331</v>
      </c>
    </row>
    <row r="218">
      <c r="C218" s="6" t="s">
        <v>1331</v>
      </c>
    </row>
    <row r="219">
      <c r="C219" s="6" t="s">
        <v>1331</v>
      </c>
    </row>
    <row r="220">
      <c r="C220" s="6" t="s">
        <v>1331</v>
      </c>
    </row>
    <row r="221">
      <c r="C221" s="6" t="s">
        <v>1331</v>
      </c>
    </row>
    <row r="222">
      <c r="C222" s="6" t="s">
        <v>1331</v>
      </c>
    </row>
    <row r="223">
      <c r="C223" s="6" t="s">
        <v>1331</v>
      </c>
    </row>
    <row r="224">
      <c r="C224" s="6" t="s">
        <v>1331</v>
      </c>
    </row>
    <row r="225">
      <c r="C225" s="6" t="s">
        <v>1331</v>
      </c>
    </row>
    <row r="226">
      <c r="C226" s="6" t="s">
        <v>1331</v>
      </c>
    </row>
    <row r="227">
      <c r="C227" s="6" t="s">
        <v>1331</v>
      </c>
    </row>
    <row r="228">
      <c r="C228" s="6" t="s">
        <v>1331</v>
      </c>
    </row>
    <row r="229">
      <c r="C229" s="6" t="s">
        <v>1331</v>
      </c>
    </row>
    <row r="230">
      <c r="C230" s="6" t="s">
        <v>1331</v>
      </c>
    </row>
    <row r="231">
      <c r="C231" s="6" t="s">
        <v>1331</v>
      </c>
    </row>
    <row r="232">
      <c r="C232" s="6" t="s">
        <v>1331</v>
      </c>
    </row>
    <row r="233">
      <c r="C233" s="6" t="s">
        <v>1331</v>
      </c>
    </row>
    <row r="234">
      <c r="C234" s="6" t="s">
        <v>1331</v>
      </c>
    </row>
    <row r="235">
      <c r="C235" s="6" t="s">
        <v>1331</v>
      </c>
    </row>
    <row r="236">
      <c r="C236" s="6" t="s">
        <v>1331</v>
      </c>
    </row>
    <row r="237">
      <c r="C237" s="6" t="s">
        <v>1331</v>
      </c>
    </row>
    <row r="238">
      <c r="C238" s="6" t="s">
        <v>1331</v>
      </c>
    </row>
    <row r="239">
      <c r="C239" s="6" t="s">
        <v>1331</v>
      </c>
    </row>
    <row r="240">
      <c r="C240" s="6" t="s">
        <v>1331</v>
      </c>
    </row>
    <row r="241">
      <c r="C241" s="6" t="s">
        <v>1331</v>
      </c>
    </row>
    <row r="242">
      <c r="C242" s="6" t="s">
        <v>1331</v>
      </c>
    </row>
    <row r="243">
      <c r="C243" s="6" t="s">
        <v>1331</v>
      </c>
    </row>
    <row r="244">
      <c r="C244" s="6" t="s">
        <v>1331</v>
      </c>
    </row>
    <row r="245">
      <c r="C245" s="6" t="s">
        <v>1331</v>
      </c>
    </row>
    <row r="246">
      <c r="C246" s="6" t="s">
        <v>1331</v>
      </c>
    </row>
    <row r="247">
      <c r="C247" s="6" t="s">
        <v>1331</v>
      </c>
    </row>
    <row r="248">
      <c r="C248" s="6" t="s">
        <v>1331</v>
      </c>
    </row>
    <row r="249">
      <c r="C249" s="6" t="s">
        <v>1331</v>
      </c>
    </row>
    <row r="250">
      <c r="C250" s="6" t="s">
        <v>1331</v>
      </c>
    </row>
    <row r="251">
      <c r="C251" s="6" t="s">
        <v>1331</v>
      </c>
    </row>
    <row r="252">
      <c r="C252" s="6" t="s">
        <v>1331</v>
      </c>
    </row>
    <row r="253">
      <c r="C253" s="6" t="s">
        <v>1331</v>
      </c>
    </row>
    <row r="254">
      <c r="C254" s="6" t="s">
        <v>1331</v>
      </c>
    </row>
    <row r="255">
      <c r="C255" s="6" t="s">
        <v>1331</v>
      </c>
    </row>
    <row r="256">
      <c r="C256" s="6" t="s">
        <v>1331</v>
      </c>
    </row>
    <row r="257">
      <c r="C257" s="6" t="s">
        <v>1331</v>
      </c>
    </row>
    <row r="258">
      <c r="C258" s="6" t="s">
        <v>1331</v>
      </c>
    </row>
    <row r="259">
      <c r="C259" s="6" t="s">
        <v>1331</v>
      </c>
    </row>
    <row r="260">
      <c r="C260" s="6" t="s">
        <v>1331</v>
      </c>
    </row>
    <row r="261">
      <c r="C261" s="6" t="s">
        <v>1331</v>
      </c>
    </row>
    <row r="262">
      <c r="C262" s="6" t="s">
        <v>1331</v>
      </c>
    </row>
    <row r="263">
      <c r="C263" s="6" t="s">
        <v>1331</v>
      </c>
    </row>
    <row r="264">
      <c r="C264" s="6" t="s">
        <v>1331</v>
      </c>
    </row>
    <row r="265">
      <c r="C265" s="6" t="s">
        <v>1331</v>
      </c>
    </row>
    <row r="266">
      <c r="C266" s="6" t="s">
        <v>1331</v>
      </c>
    </row>
    <row r="267">
      <c r="C267" s="6" t="s">
        <v>1331</v>
      </c>
    </row>
    <row r="268">
      <c r="C268" s="6" t="s">
        <v>1331</v>
      </c>
    </row>
    <row r="269">
      <c r="C269" s="6" t="s">
        <v>1331</v>
      </c>
    </row>
    <row r="270">
      <c r="C270" s="6" t="s">
        <v>1331</v>
      </c>
    </row>
    <row r="271">
      <c r="C271" s="6" t="s">
        <v>1331</v>
      </c>
    </row>
    <row r="272">
      <c r="C272" s="6" t="s">
        <v>1331</v>
      </c>
    </row>
    <row r="273">
      <c r="C273" s="6" t="s">
        <v>1331</v>
      </c>
    </row>
    <row r="274">
      <c r="C274" s="6" t="s">
        <v>1331</v>
      </c>
    </row>
    <row r="275">
      <c r="C275" s="6" t="s">
        <v>1331</v>
      </c>
    </row>
    <row r="276">
      <c r="C276" s="6" t="s">
        <v>1331</v>
      </c>
    </row>
    <row r="277">
      <c r="C277" s="6" t="s">
        <v>1331</v>
      </c>
    </row>
    <row r="278">
      <c r="C278" s="6" t="s">
        <v>1331</v>
      </c>
    </row>
    <row r="279">
      <c r="C279" s="6" t="s">
        <v>1331</v>
      </c>
    </row>
    <row r="280">
      <c r="C280" s="6" t="s">
        <v>1331</v>
      </c>
    </row>
    <row r="281">
      <c r="C281" s="6" t="s">
        <v>1331</v>
      </c>
    </row>
    <row r="282">
      <c r="C282" s="6" t="s">
        <v>1331</v>
      </c>
    </row>
    <row r="283">
      <c r="C283" s="6" t="s">
        <v>1331</v>
      </c>
    </row>
    <row r="284">
      <c r="C284" s="6" t="s">
        <v>1331</v>
      </c>
    </row>
    <row r="285">
      <c r="C285" s="6" t="s">
        <v>1331</v>
      </c>
    </row>
    <row r="286">
      <c r="C286" s="6" t="s">
        <v>1331</v>
      </c>
    </row>
    <row r="287">
      <c r="C287" s="6" t="s">
        <v>1331</v>
      </c>
    </row>
    <row r="288">
      <c r="C288" s="6" t="s">
        <v>1331</v>
      </c>
    </row>
    <row r="289">
      <c r="C289" s="6" t="s">
        <v>1331</v>
      </c>
    </row>
    <row r="290">
      <c r="C290" s="6" t="s">
        <v>1331</v>
      </c>
    </row>
    <row r="291">
      <c r="C291" s="6" t="s">
        <v>1331</v>
      </c>
    </row>
    <row r="292">
      <c r="C292" s="6" t="s">
        <v>1331</v>
      </c>
    </row>
    <row r="293">
      <c r="C293" s="6" t="s">
        <v>1331</v>
      </c>
    </row>
    <row r="294">
      <c r="C294" s="6" t="s">
        <v>1331</v>
      </c>
    </row>
    <row r="295">
      <c r="C295" s="6" t="s">
        <v>1331</v>
      </c>
    </row>
    <row r="296">
      <c r="C296" s="6" t="s">
        <v>1331</v>
      </c>
    </row>
    <row r="297">
      <c r="C297" s="6" t="s">
        <v>1331</v>
      </c>
    </row>
    <row r="298">
      <c r="C298" s="6" t="s">
        <v>1331</v>
      </c>
    </row>
    <row r="299">
      <c r="C299" s="6" t="s">
        <v>1331</v>
      </c>
    </row>
    <row r="300">
      <c r="C300" s="6" t="s">
        <v>1331</v>
      </c>
    </row>
    <row r="301">
      <c r="C301" s="6" t="s">
        <v>1331</v>
      </c>
    </row>
    <row r="302">
      <c r="C302" s="6" t="s">
        <v>1331</v>
      </c>
    </row>
    <row r="303">
      <c r="C303" s="6" t="s">
        <v>1331</v>
      </c>
    </row>
    <row r="304">
      <c r="C304" s="6" t="s">
        <v>1331</v>
      </c>
    </row>
    <row r="305">
      <c r="C305" s="6" t="s">
        <v>1331</v>
      </c>
    </row>
    <row r="306">
      <c r="C306" s="6" t="s">
        <v>1331</v>
      </c>
    </row>
    <row r="307">
      <c r="C307" s="6" t="s">
        <v>1331</v>
      </c>
    </row>
    <row r="308">
      <c r="C308" s="6" t="s">
        <v>1331</v>
      </c>
    </row>
    <row r="309">
      <c r="C309" s="6" t="s">
        <v>1331</v>
      </c>
    </row>
    <row r="310">
      <c r="C310" s="6" t="s">
        <v>1331</v>
      </c>
    </row>
    <row r="311">
      <c r="C311" s="6" t="s">
        <v>1331</v>
      </c>
    </row>
    <row r="312">
      <c r="C312" s="6" t="s">
        <v>1331</v>
      </c>
    </row>
    <row r="313">
      <c r="C313" s="6" t="s">
        <v>1331</v>
      </c>
    </row>
    <row r="314">
      <c r="C314" s="6" t="s">
        <v>1331</v>
      </c>
    </row>
    <row r="315">
      <c r="C315" s="6" t="s">
        <v>1331</v>
      </c>
    </row>
    <row r="316">
      <c r="C316" s="6" t="s">
        <v>1331</v>
      </c>
    </row>
    <row r="317">
      <c r="C317" s="6" t="s">
        <v>1331</v>
      </c>
    </row>
    <row r="318">
      <c r="C318" s="6" t="s">
        <v>1331</v>
      </c>
    </row>
    <row r="319">
      <c r="C319" s="6" t="s">
        <v>1331</v>
      </c>
    </row>
    <row r="320">
      <c r="C320" s="6" t="s">
        <v>1331</v>
      </c>
    </row>
    <row r="321">
      <c r="C321" s="6" t="s">
        <v>1331</v>
      </c>
    </row>
    <row r="322">
      <c r="C322" s="6" t="s">
        <v>1331</v>
      </c>
    </row>
    <row r="323">
      <c r="C323" s="6" t="s">
        <v>1331</v>
      </c>
    </row>
    <row r="324">
      <c r="C324" s="6" t="s">
        <v>1331</v>
      </c>
    </row>
    <row r="325">
      <c r="C325" s="6" t="s">
        <v>1331</v>
      </c>
    </row>
    <row r="326">
      <c r="C326" s="6" t="s">
        <v>1331</v>
      </c>
    </row>
    <row r="327">
      <c r="C327" s="6" t="s">
        <v>1331</v>
      </c>
    </row>
    <row r="328">
      <c r="C328" s="6" t="s">
        <v>1331</v>
      </c>
    </row>
    <row r="329">
      <c r="C329" s="6" t="s">
        <v>1331</v>
      </c>
    </row>
    <row r="330">
      <c r="C330" s="6" t="s">
        <v>1331</v>
      </c>
    </row>
    <row r="331">
      <c r="C331" s="6" t="s">
        <v>1331</v>
      </c>
    </row>
    <row r="332">
      <c r="C332" s="6" t="s">
        <v>1331</v>
      </c>
    </row>
    <row r="333">
      <c r="C333" s="6" t="s">
        <v>1331</v>
      </c>
    </row>
    <row r="334">
      <c r="C334" s="6" t="s">
        <v>1331</v>
      </c>
    </row>
    <row r="335">
      <c r="C335" s="6" t="s">
        <v>1331</v>
      </c>
    </row>
    <row r="336">
      <c r="C336" s="6" t="s">
        <v>1331</v>
      </c>
    </row>
    <row r="337">
      <c r="C337" s="6" t="s">
        <v>1331</v>
      </c>
    </row>
    <row r="338">
      <c r="C338" s="6" t="s">
        <v>1331</v>
      </c>
    </row>
    <row r="339">
      <c r="C339" s="6" t="s">
        <v>1331</v>
      </c>
    </row>
    <row r="340">
      <c r="C340" s="6" t="s">
        <v>1331</v>
      </c>
    </row>
    <row r="341">
      <c r="C341" s="6" t="s">
        <v>1331</v>
      </c>
    </row>
    <row r="342">
      <c r="C342" s="6" t="s">
        <v>1331</v>
      </c>
    </row>
    <row r="343">
      <c r="C343" s="6" t="s">
        <v>1331</v>
      </c>
    </row>
    <row r="344">
      <c r="C344" s="6" t="s">
        <v>1331</v>
      </c>
    </row>
    <row r="345">
      <c r="C345" s="6" t="s">
        <v>1331</v>
      </c>
    </row>
    <row r="346">
      <c r="C346" s="6" t="s">
        <v>1331</v>
      </c>
    </row>
    <row r="347">
      <c r="C347" s="6" t="s">
        <v>1331</v>
      </c>
    </row>
    <row r="348">
      <c r="C348" s="6" t="s">
        <v>1331</v>
      </c>
    </row>
    <row r="349">
      <c r="C349" s="6" t="s">
        <v>1331</v>
      </c>
    </row>
    <row r="350">
      <c r="C350" s="6" t="s">
        <v>1331</v>
      </c>
    </row>
    <row r="351">
      <c r="C351" s="6" t="s">
        <v>1331</v>
      </c>
    </row>
    <row r="352">
      <c r="C352" s="6" t="s">
        <v>1331</v>
      </c>
    </row>
    <row r="353">
      <c r="C353" s="6" t="s">
        <v>1331</v>
      </c>
    </row>
    <row r="354">
      <c r="C354" s="6" t="s">
        <v>1331</v>
      </c>
    </row>
    <row r="355">
      <c r="C355" s="6" t="s">
        <v>1331</v>
      </c>
    </row>
    <row r="356">
      <c r="C356" s="6" t="s">
        <v>1331</v>
      </c>
    </row>
    <row r="357">
      <c r="C357" s="6" t="s">
        <v>1331</v>
      </c>
    </row>
    <row r="358">
      <c r="C358" s="6" t="s">
        <v>1331</v>
      </c>
    </row>
    <row r="359">
      <c r="C359" s="6" t="s">
        <v>1331</v>
      </c>
    </row>
    <row r="360">
      <c r="C360" s="6" t="s">
        <v>1331</v>
      </c>
    </row>
    <row r="361">
      <c r="C361" s="6" t="s">
        <v>1331</v>
      </c>
    </row>
    <row r="362">
      <c r="C362" s="6" t="s">
        <v>1331</v>
      </c>
    </row>
    <row r="363">
      <c r="C363" s="6" t="s">
        <v>1331</v>
      </c>
    </row>
    <row r="364">
      <c r="C364" s="6" t="s">
        <v>1331</v>
      </c>
    </row>
    <row r="365">
      <c r="C365" s="6" t="s">
        <v>1331</v>
      </c>
    </row>
    <row r="366">
      <c r="C366" s="6" t="s">
        <v>1331</v>
      </c>
    </row>
    <row r="367">
      <c r="C367" s="6" t="s">
        <v>1331</v>
      </c>
    </row>
    <row r="368">
      <c r="C368" s="6" t="s">
        <v>1331</v>
      </c>
    </row>
    <row r="369">
      <c r="C369" s="6" t="s">
        <v>1331</v>
      </c>
    </row>
    <row r="370">
      <c r="C370" s="6" t="s">
        <v>1331</v>
      </c>
    </row>
    <row r="371">
      <c r="C371" s="6" t="s">
        <v>1331</v>
      </c>
    </row>
    <row r="372">
      <c r="C372" s="6" t="s">
        <v>1331</v>
      </c>
    </row>
    <row r="373">
      <c r="C373" s="6" t="s">
        <v>1331</v>
      </c>
    </row>
    <row r="374">
      <c r="C374" s="6" t="s">
        <v>1331</v>
      </c>
    </row>
    <row r="375">
      <c r="C375" s="6" t="s">
        <v>1331</v>
      </c>
    </row>
    <row r="376">
      <c r="C376" s="6" t="s">
        <v>1331</v>
      </c>
    </row>
    <row r="377">
      <c r="C377" s="6" t="s">
        <v>1331</v>
      </c>
    </row>
    <row r="378">
      <c r="C378" s="6" t="s">
        <v>1331</v>
      </c>
    </row>
    <row r="379">
      <c r="C379" s="6" t="s">
        <v>1331</v>
      </c>
    </row>
    <row r="380">
      <c r="C380" s="6" t="s">
        <v>1331</v>
      </c>
    </row>
    <row r="381">
      <c r="C381" s="6" t="s">
        <v>1331</v>
      </c>
    </row>
    <row r="382">
      <c r="C382" s="6" t="s">
        <v>1331</v>
      </c>
    </row>
    <row r="383">
      <c r="C383" s="6" t="s">
        <v>1331</v>
      </c>
    </row>
    <row r="384">
      <c r="C384" s="6" t="s">
        <v>1331</v>
      </c>
    </row>
    <row r="385">
      <c r="C385" s="6" t="s">
        <v>1331</v>
      </c>
    </row>
    <row r="386">
      <c r="C386" s="6" t="s">
        <v>1331</v>
      </c>
    </row>
    <row r="387">
      <c r="C387" s="6" t="s">
        <v>1331</v>
      </c>
    </row>
    <row r="388">
      <c r="C388" s="6" t="s">
        <v>1331</v>
      </c>
    </row>
    <row r="389">
      <c r="C389" s="6" t="s">
        <v>1331</v>
      </c>
    </row>
    <row r="390">
      <c r="C390" s="6" t="s">
        <v>1331</v>
      </c>
    </row>
    <row r="391">
      <c r="C391" s="6" t="s">
        <v>1331</v>
      </c>
    </row>
    <row r="392">
      <c r="C392" s="6" t="s">
        <v>1331</v>
      </c>
    </row>
    <row r="393">
      <c r="C393" s="6" t="s">
        <v>1331</v>
      </c>
    </row>
    <row r="394">
      <c r="C394" s="6" t="s">
        <v>1331</v>
      </c>
    </row>
    <row r="395">
      <c r="C395" s="6" t="s">
        <v>1331</v>
      </c>
    </row>
    <row r="396">
      <c r="C396" s="6" t="s">
        <v>1331</v>
      </c>
    </row>
    <row r="397">
      <c r="C397" s="6" t="s">
        <v>1331</v>
      </c>
    </row>
    <row r="398">
      <c r="C398" s="6" t="s">
        <v>1331</v>
      </c>
    </row>
    <row r="399">
      <c r="C399" s="6" t="s">
        <v>1331</v>
      </c>
    </row>
    <row r="400">
      <c r="C400" s="6" t="s">
        <v>1331</v>
      </c>
    </row>
    <row r="401">
      <c r="C401" s="6" t="s">
        <v>1331</v>
      </c>
    </row>
    <row r="402">
      <c r="C402" s="6" t="s">
        <v>1331</v>
      </c>
    </row>
    <row r="403">
      <c r="C403" s="6" t="s">
        <v>1331</v>
      </c>
    </row>
    <row r="404">
      <c r="C404" s="6" t="s">
        <v>1331</v>
      </c>
    </row>
    <row r="405">
      <c r="C405" s="6" t="s">
        <v>1331</v>
      </c>
    </row>
    <row r="406">
      <c r="C406" s="6" t="s">
        <v>1331</v>
      </c>
    </row>
    <row r="407">
      <c r="C407" s="6" t="s">
        <v>1331</v>
      </c>
    </row>
    <row r="408">
      <c r="C408" s="6" t="s">
        <v>1331</v>
      </c>
    </row>
    <row r="409">
      <c r="C409" s="6" t="s">
        <v>1331</v>
      </c>
    </row>
    <row r="410">
      <c r="C410" s="6" t="s">
        <v>1331</v>
      </c>
    </row>
    <row r="411">
      <c r="C411" s="6" t="s">
        <v>1331</v>
      </c>
    </row>
    <row r="412">
      <c r="C412" s="6" t="s">
        <v>1331</v>
      </c>
    </row>
    <row r="413">
      <c r="C413" s="6" t="s">
        <v>1331</v>
      </c>
    </row>
    <row r="414">
      <c r="C414" s="6" t="s">
        <v>1331</v>
      </c>
    </row>
    <row r="415">
      <c r="C415" s="6" t="s">
        <v>1331</v>
      </c>
    </row>
    <row r="416">
      <c r="C416" s="6" t="s">
        <v>1331</v>
      </c>
    </row>
    <row r="417">
      <c r="C417" s="6" t="s">
        <v>1331</v>
      </c>
    </row>
    <row r="418">
      <c r="C418" s="6" t="s">
        <v>1331</v>
      </c>
    </row>
    <row r="419">
      <c r="C419" s="6" t="s">
        <v>1331</v>
      </c>
    </row>
    <row r="420">
      <c r="C420" s="6" t="s">
        <v>1331</v>
      </c>
    </row>
    <row r="421">
      <c r="C421" s="6" t="s">
        <v>1331</v>
      </c>
    </row>
    <row r="422">
      <c r="C422" s="6" t="s">
        <v>1331</v>
      </c>
    </row>
    <row r="423">
      <c r="C423" s="6" t="s">
        <v>1331</v>
      </c>
    </row>
    <row r="424">
      <c r="C424" s="6" t="s">
        <v>1331</v>
      </c>
    </row>
    <row r="425">
      <c r="C425" s="6" t="s">
        <v>1331</v>
      </c>
    </row>
    <row r="426">
      <c r="C426" s="6" t="s">
        <v>1331</v>
      </c>
    </row>
    <row r="427">
      <c r="C427" s="6" t="s">
        <v>1331</v>
      </c>
    </row>
    <row r="428">
      <c r="C428" s="6" t="s">
        <v>1331</v>
      </c>
    </row>
    <row r="429">
      <c r="C429" s="6" t="s">
        <v>1331</v>
      </c>
    </row>
    <row r="430">
      <c r="C430" s="6" t="s">
        <v>1331</v>
      </c>
    </row>
    <row r="431">
      <c r="C431" s="6" t="s">
        <v>1331</v>
      </c>
    </row>
    <row r="432">
      <c r="C432" s="6" t="s">
        <v>1331</v>
      </c>
    </row>
    <row r="433">
      <c r="C433" s="6" t="s">
        <v>1331</v>
      </c>
    </row>
    <row r="434">
      <c r="C434" s="6" t="s">
        <v>1331</v>
      </c>
    </row>
    <row r="435">
      <c r="C435" s="6" t="s">
        <v>1331</v>
      </c>
    </row>
    <row r="436">
      <c r="C436" s="6" t="s">
        <v>1331</v>
      </c>
    </row>
    <row r="437">
      <c r="C437" s="6" t="s">
        <v>1331</v>
      </c>
    </row>
    <row r="438">
      <c r="C438" s="6" t="s">
        <v>1331</v>
      </c>
    </row>
    <row r="439">
      <c r="C439" s="6" t="s">
        <v>1331</v>
      </c>
    </row>
    <row r="440">
      <c r="C440" s="6" t="s">
        <v>1331</v>
      </c>
    </row>
    <row r="441">
      <c r="C441" s="6" t="s">
        <v>1331</v>
      </c>
    </row>
    <row r="442">
      <c r="C442" s="6" t="s">
        <v>1331</v>
      </c>
    </row>
    <row r="443">
      <c r="C443" s="6" t="s">
        <v>1331</v>
      </c>
    </row>
    <row r="444">
      <c r="C444" s="6" t="s">
        <v>1331</v>
      </c>
    </row>
    <row r="445">
      <c r="C445" s="6" t="s">
        <v>1331</v>
      </c>
    </row>
    <row r="446">
      <c r="C446" s="6" t="s">
        <v>1331</v>
      </c>
    </row>
    <row r="447">
      <c r="C447" s="6" t="s">
        <v>1331</v>
      </c>
    </row>
    <row r="448">
      <c r="C448" s="6" t="s">
        <v>1331</v>
      </c>
    </row>
    <row r="449">
      <c r="C449" s="6" t="s">
        <v>1331</v>
      </c>
    </row>
    <row r="450">
      <c r="C450" s="6" t="s">
        <v>1331</v>
      </c>
    </row>
    <row r="451">
      <c r="C451" s="6" t="s">
        <v>1331</v>
      </c>
    </row>
    <row r="452">
      <c r="C452" s="6" t="s">
        <v>1331</v>
      </c>
    </row>
    <row r="453">
      <c r="C453" s="6" t="s">
        <v>1331</v>
      </c>
    </row>
    <row r="454">
      <c r="C454" s="6" t="s">
        <v>1331</v>
      </c>
    </row>
    <row r="455">
      <c r="C455" s="6" t="s">
        <v>1331</v>
      </c>
    </row>
    <row r="456">
      <c r="C456" s="6" t="s">
        <v>1331</v>
      </c>
    </row>
    <row r="457">
      <c r="C457" s="6" t="s">
        <v>1331</v>
      </c>
    </row>
    <row r="458">
      <c r="C458" s="6" t="s">
        <v>1331</v>
      </c>
    </row>
    <row r="459">
      <c r="C459" s="6" t="s">
        <v>1331</v>
      </c>
    </row>
    <row r="460">
      <c r="C460" s="6" t="s">
        <v>1331</v>
      </c>
    </row>
    <row r="461">
      <c r="C461" s="6" t="s">
        <v>1331</v>
      </c>
    </row>
    <row r="462">
      <c r="C462" s="6" t="s">
        <v>1331</v>
      </c>
    </row>
    <row r="463">
      <c r="C463" s="6" t="s">
        <v>1331</v>
      </c>
    </row>
    <row r="464">
      <c r="C464" s="6" t="s">
        <v>1331</v>
      </c>
    </row>
    <row r="465">
      <c r="C465" s="6" t="s">
        <v>1331</v>
      </c>
    </row>
    <row r="466">
      <c r="C466" s="6" t="s">
        <v>1331</v>
      </c>
    </row>
    <row r="467">
      <c r="C467" s="6" t="s">
        <v>1331</v>
      </c>
    </row>
    <row r="468">
      <c r="C468" s="6" t="s">
        <v>1331</v>
      </c>
    </row>
    <row r="469">
      <c r="C469" s="6" t="s">
        <v>1331</v>
      </c>
    </row>
    <row r="470">
      <c r="C470" s="6" t="s">
        <v>1331</v>
      </c>
    </row>
    <row r="471">
      <c r="C471" s="6" t="s">
        <v>1331</v>
      </c>
    </row>
    <row r="472">
      <c r="C472" s="6" t="s">
        <v>1331</v>
      </c>
    </row>
    <row r="473">
      <c r="C473" s="6" t="s">
        <v>1331</v>
      </c>
    </row>
    <row r="474">
      <c r="C474" s="6" t="s">
        <v>1331</v>
      </c>
    </row>
    <row r="475">
      <c r="C475" s="6" t="s">
        <v>1331</v>
      </c>
    </row>
    <row r="476">
      <c r="C476" s="6" t="s">
        <v>1331</v>
      </c>
    </row>
    <row r="477">
      <c r="C477" s="6" t="s">
        <v>1331</v>
      </c>
    </row>
    <row r="478">
      <c r="C478" s="6" t="s">
        <v>1331</v>
      </c>
    </row>
    <row r="479">
      <c r="C479" s="6" t="s">
        <v>1331</v>
      </c>
    </row>
    <row r="480">
      <c r="C480" s="6" t="s">
        <v>1331</v>
      </c>
    </row>
    <row r="481">
      <c r="C481" s="6" t="s">
        <v>1331</v>
      </c>
    </row>
    <row r="482">
      <c r="C482" s="6" t="s">
        <v>1331</v>
      </c>
    </row>
    <row r="483">
      <c r="C483" s="6" t="s">
        <v>1331</v>
      </c>
    </row>
    <row r="484">
      <c r="C484" s="6" t="s">
        <v>1331</v>
      </c>
    </row>
    <row r="485">
      <c r="C485" s="6" t="s">
        <v>1331</v>
      </c>
    </row>
    <row r="486">
      <c r="C486" s="6" t="s">
        <v>1331</v>
      </c>
    </row>
    <row r="487">
      <c r="C487" s="6" t="s">
        <v>1331</v>
      </c>
    </row>
    <row r="488">
      <c r="C488" s="6" t="s">
        <v>1331</v>
      </c>
    </row>
    <row r="489">
      <c r="C489" s="6" t="s">
        <v>1331</v>
      </c>
    </row>
    <row r="490">
      <c r="C490" s="6" t="s">
        <v>1331</v>
      </c>
    </row>
    <row r="491">
      <c r="C491" s="6" t="s">
        <v>1331</v>
      </c>
    </row>
    <row r="492">
      <c r="C492" s="6" t="s">
        <v>1331</v>
      </c>
    </row>
    <row r="493">
      <c r="C493" s="6" t="s">
        <v>1331</v>
      </c>
    </row>
    <row r="494">
      <c r="C494" s="6" t="s">
        <v>1331</v>
      </c>
    </row>
    <row r="495">
      <c r="C495" s="6" t="s">
        <v>1331</v>
      </c>
    </row>
    <row r="496">
      <c r="C496" s="6" t="s">
        <v>1331</v>
      </c>
    </row>
    <row r="497">
      <c r="C497" s="6" t="s">
        <v>1331</v>
      </c>
    </row>
    <row r="498">
      <c r="C498" s="6" t="s">
        <v>1331</v>
      </c>
    </row>
    <row r="499">
      <c r="C499" s="6" t="s">
        <v>1331</v>
      </c>
    </row>
    <row r="500">
      <c r="C500" s="6" t="s">
        <v>1331</v>
      </c>
    </row>
    <row r="501">
      <c r="C501" s="6" t="s">
        <v>1331</v>
      </c>
    </row>
    <row r="502">
      <c r="C502" s="6" t="s">
        <v>1331</v>
      </c>
    </row>
    <row r="503">
      <c r="C503" s="6" t="s">
        <v>1331</v>
      </c>
    </row>
    <row r="504">
      <c r="C504" s="6" t="s">
        <v>1331</v>
      </c>
    </row>
    <row r="505">
      <c r="C505" s="6" t="s">
        <v>1331</v>
      </c>
    </row>
    <row r="506">
      <c r="C506" s="6" t="s">
        <v>1331</v>
      </c>
    </row>
    <row r="507">
      <c r="C507" s="6" t="s">
        <v>1331</v>
      </c>
    </row>
    <row r="508">
      <c r="C508" s="6" t="s">
        <v>1331</v>
      </c>
    </row>
    <row r="509">
      <c r="C509" s="6" t="s">
        <v>1331</v>
      </c>
    </row>
    <row r="510">
      <c r="C510" s="6" t="s">
        <v>1331</v>
      </c>
    </row>
    <row r="511">
      <c r="C511" s="6" t="s">
        <v>1331</v>
      </c>
    </row>
    <row r="512">
      <c r="C512" s="6" t="s">
        <v>1331</v>
      </c>
    </row>
    <row r="513">
      <c r="C513" s="6" t="s">
        <v>1331</v>
      </c>
    </row>
    <row r="514">
      <c r="C514" s="6" t="s">
        <v>1331</v>
      </c>
    </row>
    <row r="515">
      <c r="C515" s="6" t="s">
        <v>1331</v>
      </c>
    </row>
    <row r="516">
      <c r="C516" s="6" t="s">
        <v>1331</v>
      </c>
    </row>
    <row r="517">
      <c r="C517" s="6" t="s">
        <v>1331</v>
      </c>
    </row>
    <row r="518">
      <c r="C518" s="6" t="s">
        <v>1331</v>
      </c>
    </row>
    <row r="519">
      <c r="C519" s="6" t="s">
        <v>1331</v>
      </c>
    </row>
    <row r="520">
      <c r="C520" s="6" t="s">
        <v>1331</v>
      </c>
    </row>
    <row r="521">
      <c r="C521" s="6" t="s">
        <v>1331</v>
      </c>
    </row>
    <row r="522">
      <c r="C522" s="6" t="s">
        <v>1331</v>
      </c>
    </row>
    <row r="523">
      <c r="C523" s="6" t="s">
        <v>1331</v>
      </c>
    </row>
    <row r="524">
      <c r="C524" s="6" t="s">
        <v>1331</v>
      </c>
    </row>
    <row r="525">
      <c r="C525" s="6" t="s">
        <v>1331</v>
      </c>
    </row>
    <row r="526">
      <c r="C526" s="6" t="s">
        <v>1331</v>
      </c>
    </row>
    <row r="527">
      <c r="C527" s="6" t="s">
        <v>1331</v>
      </c>
    </row>
    <row r="528">
      <c r="C528" s="6" t="s">
        <v>1331</v>
      </c>
    </row>
    <row r="529">
      <c r="C529" s="6" t="s">
        <v>1331</v>
      </c>
    </row>
    <row r="530">
      <c r="C530" s="6" t="s">
        <v>1331</v>
      </c>
    </row>
    <row r="531">
      <c r="C531" s="6" t="s">
        <v>1331</v>
      </c>
    </row>
    <row r="532">
      <c r="C532" s="6" t="s">
        <v>1331</v>
      </c>
    </row>
    <row r="533">
      <c r="C533" s="6" t="s">
        <v>1331</v>
      </c>
    </row>
    <row r="534">
      <c r="C534" s="6" t="s">
        <v>1331</v>
      </c>
    </row>
    <row r="535">
      <c r="C535" s="6" t="s">
        <v>1331</v>
      </c>
    </row>
    <row r="536">
      <c r="C536" s="6" t="s">
        <v>1331</v>
      </c>
    </row>
    <row r="537">
      <c r="C537" s="6" t="s">
        <v>1331</v>
      </c>
    </row>
    <row r="538">
      <c r="C538" s="6" t="s">
        <v>1331</v>
      </c>
    </row>
    <row r="539">
      <c r="C539" s="6" t="s">
        <v>1331</v>
      </c>
    </row>
    <row r="540">
      <c r="C540" s="6" t="s">
        <v>1331</v>
      </c>
    </row>
    <row r="541">
      <c r="C541" s="6" t="s">
        <v>1331</v>
      </c>
    </row>
    <row r="542">
      <c r="C542" s="6" t="s">
        <v>1331</v>
      </c>
    </row>
    <row r="543">
      <c r="C543" s="6" t="s">
        <v>1331</v>
      </c>
    </row>
    <row r="544">
      <c r="C544" s="6" t="s">
        <v>1331</v>
      </c>
    </row>
    <row r="545">
      <c r="C545" s="6" t="s">
        <v>1331</v>
      </c>
    </row>
    <row r="546">
      <c r="C546" s="6" t="s">
        <v>1331</v>
      </c>
    </row>
    <row r="547">
      <c r="C547" s="6" t="s">
        <v>1331</v>
      </c>
    </row>
    <row r="548">
      <c r="C548" s="6" t="s">
        <v>1331</v>
      </c>
    </row>
    <row r="549">
      <c r="C549" s="6" t="s">
        <v>1331</v>
      </c>
    </row>
    <row r="550">
      <c r="C550" s="6" t="s">
        <v>1331</v>
      </c>
    </row>
    <row r="551">
      <c r="C551" s="6" t="s">
        <v>1331</v>
      </c>
    </row>
    <row r="552">
      <c r="C552" s="6" t="s">
        <v>1331</v>
      </c>
    </row>
    <row r="553">
      <c r="C553" s="6" t="s">
        <v>1331</v>
      </c>
    </row>
    <row r="554">
      <c r="C554" s="6" t="s">
        <v>1331</v>
      </c>
    </row>
    <row r="555">
      <c r="C555" s="6" t="s">
        <v>1331</v>
      </c>
    </row>
    <row r="556">
      <c r="C556" s="6" t="s">
        <v>1331</v>
      </c>
    </row>
    <row r="557">
      <c r="C557" s="6" t="s">
        <v>1331</v>
      </c>
    </row>
    <row r="558">
      <c r="C558" s="6" t="s">
        <v>1331</v>
      </c>
    </row>
    <row r="559">
      <c r="C559" s="6" t="s">
        <v>1331</v>
      </c>
    </row>
    <row r="560">
      <c r="C560" s="6" t="s">
        <v>1331</v>
      </c>
    </row>
    <row r="561">
      <c r="C561" s="6" t="s">
        <v>1331</v>
      </c>
    </row>
    <row r="562">
      <c r="C562" s="6" t="s">
        <v>1331</v>
      </c>
    </row>
    <row r="563">
      <c r="C563" s="6" t="s">
        <v>1331</v>
      </c>
    </row>
    <row r="564">
      <c r="C564" s="6" t="s">
        <v>1331</v>
      </c>
    </row>
    <row r="565">
      <c r="C565" s="6" t="s">
        <v>1331</v>
      </c>
    </row>
    <row r="566">
      <c r="C566" s="6" t="s">
        <v>1331</v>
      </c>
    </row>
    <row r="567">
      <c r="C567" s="6" t="s">
        <v>1331</v>
      </c>
    </row>
    <row r="568">
      <c r="C568" s="6" t="s">
        <v>1331</v>
      </c>
    </row>
    <row r="569">
      <c r="C569" s="6" t="s">
        <v>1331</v>
      </c>
    </row>
    <row r="570">
      <c r="C570" s="6" t="s">
        <v>1331</v>
      </c>
    </row>
    <row r="571">
      <c r="C571" s="6" t="s">
        <v>1331</v>
      </c>
    </row>
    <row r="572">
      <c r="C572" s="6" t="s">
        <v>1331</v>
      </c>
    </row>
    <row r="573">
      <c r="C573" s="6" t="s">
        <v>1331</v>
      </c>
    </row>
    <row r="574">
      <c r="C574" s="6" t="s">
        <v>1331</v>
      </c>
    </row>
    <row r="575">
      <c r="C575" s="6" t="s">
        <v>1331</v>
      </c>
    </row>
    <row r="576">
      <c r="C576" s="6" t="s">
        <v>1331</v>
      </c>
    </row>
    <row r="577">
      <c r="C577" s="6" t="s">
        <v>1331</v>
      </c>
    </row>
    <row r="578">
      <c r="C578" s="6" t="s">
        <v>1331</v>
      </c>
    </row>
    <row r="579">
      <c r="C579" s="6" t="s">
        <v>1331</v>
      </c>
    </row>
    <row r="580">
      <c r="C580" s="6" t="s">
        <v>1331</v>
      </c>
    </row>
    <row r="581">
      <c r="C581" s="6" t="s">
        <v>1331</v>
      </c>
    </row>
    <row r="582">
      <c r="C582" s="6" t="s">
        <v>1331</v>
      </c>
    </row>
    <row r="583">
      <c r="C583" s="6" t="s">
        <v>1331</v>
      </c>
    </row>
    <row r="584">
      <c r="C584" s="6" t="s">
        <v>1331</v>
      </c>
    </row>
    <row r="585">
      <c r="C585" s="6" t="s">
        <v>1331</v>
      </c>
    </row>
    <row r="586">
      <c r="C586" s="6" t="s">
        <v>1331</v>
      </c>
    </row>
    <row r="587">
      <c r="C587" s="6" t="s">
        <v>1331</v>
      </c>
    </row>
    <row r="588">
      <c r="C588" s="6" t="s">
        <v>1331</v>
      </c>
    </row>
    <row r="589">
      <c r="C589" s="6" t="s">
        <v>1331</v>
      </c>
    </row>
    <row r="590">
      <c r="C590" s="6" t="s">
        <v>1331</v>
      </c>
    </row>
    <row r="591">
      <c r="C591" s="6" t="s">
        <v>1331</v>
      </c>
    </row>
    <row r="592">
      <c r="C592" s="6" t="s">
        <v>1331</v>
      </c>
    </row>
    <row r="593">
      <c r="C593" s="6" t="s">
        <v>1331</v>
      </c>
    </row>
    <row r="594">
      <c r="C594" s="6" t="s">
        <v>1331</v>
      </c>
    </row>
    <row r="595">
      <c r="C595" s="6" t="s">
        <v>1331</v>
      </c>
    </row>
    <row r="596">
      <c r="C596" s="6" t="s">
        <v>1331</v>
      </c>
    </row>
    <row r="597">
      <c r="C597" s="6" t="s">
        <v>1331</v>
      </c>
    </row>
    <row r="598">
      <c r="C598" s="6" t="s">
        <v>1331</v>
      </c>
    </row>
    <row r="599">
      <c r="C599" s="6" t="s">
        <v>1331</v>
      </c>
    </row>
    <row r="600">
      <c r="C600" s="6" t="s">
        <v>1331</v>
      </c>
    </row>
    <row r="601">
      <c r="C601" s="6" t="s">
        <v>1331</v>
      </c>
    </row>
    <row r="602">
      <c r="C602" s="6" t="s">
        <v>1331</v>
      </c>
    </row>
    <row r="603">
      <c r="C603" s="6" t="s">
        <v>1331</v>
      </c>
    </row>
    <row r="604">
      <c r="C604" s="6" t="s">
        <v>1331</v>
      </c>
    </row>
    <row r="605">
      <c r="C605" s="6" t="s">
        <v>1331</v>
      </c>
    </row>
    <row r="606">
      <c r="C606" s="6" t="s">
        <v>1331</v>
      </c>
    </row>
    <row r="607">
      <c r="C607" s="6" t="s">
        <v>1331</v>
      </c>
    </row>
    <row r="608">
      <c r="C608" s="6" t="s">
        <v>1331</v>
      </c>
    </row>
    <row r="609">
      <c r="C609" s="6" t="s">
        <v>1331</v>
      </c>
    </row>
    <row r="610">
      <c r="C610" s="6" t="s">
        <v>1331</v>
      </c>
    </row>
    <row r="611">
      <c r="C611" s="6" t="s">
        <v>1331</v>
      </c>
    </row>
    <row r="612">
      <c r="C612" s="6" t="s">
        <v>1331</v>
      </c>
    </row>
    <row r="613">
      <c r="C613" s="6" t="s">
        <v>1331</v>
      </c>
    </row>
    <row r="614">
      <c r="C614" s="6" t="s">
        <v>1331</v>
      </c>
    </row>
    <row r="615">
      <c r="C615" s="6" t="s">
        <v>1331</v>
      </c>
    </row>
    <row r="616">
      <c r="C616" s="6" t="s">
        <v>1331</v>
      </c>
    </row>
    <row r="617">
      <c r="C617" s="6" t="s">
        <v>1331</v>
      </c>
    </row>
    <row r="618">
      <c r="C618" s="6" t="s">
        <v>1331</v>
      </c>
    </row>
    <row r="619">
      <c r="C619" s="6" t="s">
        <v>1331</v>
      </c>
    </row>
    <row r="620">
      <c r="C620" s="6" t="s">
        <v>1331</v>
      </c>
    </row>
    <row r="621">
      <c r="C621" s="6" t="s">
        <v>1331</v>
      </c>
    </row>
    <row r="622">
      <c r="C622" s="6" t="s">
        <v>1331</v>
      </c>
    </row>
    <row r="623">
      <c r="C623" s="6" t="s">
        <v>1331</v>
      </c>
    </row>
    <row r="624">
      <c r="C624" s="6" t="s">
        <v>1331</v>
      </c>
    </row>
    <row r="625">
      <c r="C625" s="6" t="s">
        <v>1331</v>
      </c>
    </row>
    <row r="626">
      <c r="C626" s="6" t="s">
        <v>1331</v>
      </c>
    </row>
    <row r="627">
      <c r="C627" s="6" t="s">
        <v>1331</v>
      </c>
    </row>
    <row r="628">
      <c r="C628" s="6" t="s">
        <v>1331</v>
      </c>
    </row>
    <row r="629">
      <c r="C629" s="6" t="s">
        <v>1331</v>
      </c>
    </row>
    <row r="630">
      <c r="C630" s="6" t="s">
        <v>1331</v>
      </c>
    </row>
    <row r="631">
      <c r="C631" s="6" t="s">
        <v>1331</v>
      </c>
    </row>
    <row r="632">
      <c r="C632" s="6" t="s">
        <v>1331</v>
      </c>
    </row>
    <row r="633">
      <c r="C633" s="6" t="s">
        <v>1331</v>
      </c>
    </row>
    <row r="634">
      <c r="C634" s="6" t="s">
        <v>1331</v>
      </c>
    </row>
    <row r="635">
      <c r="C635" s="6" t="s">
        <v>1331</v>
      </c>
    </row>
    <row r="636">
      <c r="C636" s="6" t="s">
        <v>1331</v>
      </c>
    </row>
    <row r="637">
      <c r="C637" s="6" t="s">
        <v>1331</v>
      </c>
    </row>
    <row r="638">
      <c r="C638" s="6" t="s">
        <v>1331</v>
      </c>
    </row>
    <row r="639">
      <c r="C639" s="6" t="s">
        <v>1331</v>
      </c>
    </row>
    <row r="640">
      <c r="C640" s="6" t="s">
        <v>1331</v>
      </c>
    </row>
    <row r="641">
      <c r="C641" s="6" t="s">
        <v>1331</v>
      </c>
    </row>
    <row r="642">
      <c r="C642" s="6" t="s">
        <v>1331</v>
      </c>
    </row>
    <row r="643">
      <c r="C643" s="6" t="s">
        <v>1331</v>
      </c>
    </row>
    <row r="644">
      <c r="C644" s="6" t="s">
        <v>1331</v>
      </c>
    </row>
    <row r="645">
      <c r="C645" s="6" t="s">
        <v>1331</v>
      </c>
    </row>
    <row r="646">
      <c r="C646" s="6" t="s">
        <v>1331</v>
      </c>
    </row>
    <row r="647">
      <c r="C647" s="6" t="s">
        <v>1331</v>
      </c>
    </row>
    <row r="648">
      <c r="C648" s="6" t="s">
        <v>1331</v>
      </c>
    </row>
    <row r="649">
      <c r="C649" s="6" t="s">
        <v>1331</v>
      </c>
    </row>
    <row r="650">
      <c r="C650" s="6" t="s">
        <v>1331</v>
      </c>
    </row>
    <row r="651">
      <c r="C651" s="6" t="s">
        <v>1331</v>
      </c>
    </row>
    <row r="652">
      <c r="C652" s="6" t="s">
        <v>1331</v>
      </c>
    </row>
    <row r="653">
      <c r="C653" s="6" t="s">
        <v>1331</v>
      </c>
    </row>
    <row r="654">
      <c r="C654" s="6" t="s">
        <v>1331</v>
      </c>
    </row>
    <row r="655">
      <c r="C655" s="6" t="s">
        <v>1331</v>
      </c>
    </row>
    <row r="656">
      <c r="C656" s="6" t="s">
        <v>1331</v>
      </c>
    </row>
    <row r="657">
      <c r="C657" s="6" t="s">
        <v>1331</v>
      </c>
    </row>
    <row r="658">
      <c r="C658" s="6" t="s">
        <v>1331</v>
      </c>
    </row>
    <row r="659">
      <c r="C659" s="6" t="s">
        <v>1331</v>
      </c>
    </row>
    <row r="660">
      <c r="C660" s="6" t="s">
        <v>1331</v>
      </c>
    </row>
    <row r="661">
      <c r="C661" s="6" t="s">
        <v>1331</v>
      </c>
    </row>
    <row r="662">
      <c r="C662" s="6" t="s">
        <v>1331</v>
      </c>
    </row>
    <row r="663">
      <c r="C663" s="6" t="s">
        <v>1331</v>
      </c>
    </row>
    <row r="664">
      <c r="C664" s="6" t="s">
        <v>1331</v>
      </c>
    </row>
    <row r="665">
      <c r="C665" s="6" t="s">
        <v>1331</v>
      </c>
    </row>
    <row r="666">
      <c r="C666" s="6" t="s">
        <v>1331</v>
      </c>
    </row>
    <row r="667">
      <c r="C667" s="6" t="s">
        <v>1331</v>
      </c>
    </row>
    <row r="668">
      <c r="C668" s="6" t="s">
        <v>1331</v>
      </c>
    </row>
    <row r="669">
      <c r="C669" s="6" t="s">
        <v>1331</v>
      </c>
    </row>
    <row r="670">
      <c r="C670" s="6" t="s">
        <v>1331</v>
      </c>
    </row>
    <row r="671">
      <c r="C671" s="6" t="s">
        <v>1331</v>
      </c>
    </row>
    <row r="672">
      <c r="C672" s="6" t="s">
        <v>1331</v>
      </c>
    </row>
    <row r="673">
      <c r="C673" s="6" t="s">
        <v>1331</v>
      </c>
    </row>
    <row r="674">
      <c r="C674" s="6" t="s">
        <v>1331</v>
      </c>
    </row>
    <row r="675">
      <c r="C675" s="6" t="s">
        <v>1331</v>
      </c>
    </row>
    <row r="676">
      <c r="C676" s="6" t="s">
        <v>1331</v>
      </c>
    </row>
    <row r="677">
      <c r="C677" s="6" t="s">
        <v>1331</v>
      </c>
    </row>
    <row r="678">
      <c r="C678" s="6" t="s">
        <v>1331</v>
      </c>
    </row>
    <row r="679">
      <c r="C679" s="6" t="s">
        <v>1331</v>
      </c>
    </row>
    <row r="680">
      <c r="C680" s="6" t="s">
        <v>1331</v>
      </c>
    </row>
    <row r="681">
      <c r="C681" s="6" t="s">
        <v>1331</v>
      </c>
    </row>
    <row r="682">
      <c r="C682" s="6" t="s">
        <v>1331</v>
      </c>
    </row>
    <row r="683">
      <c r="C683" s="6" t="s">
        <v>1331</v>
      </c>
    </row>
    <row r="684">
      <c r="C684" s="6" t="s">
        <v>1331</v>
      </c>
    </row>
    <row r="685">
      <c r="C685" s="6" t="s">
        <v>1331</v>
      </c>
    </row>
    <row r="686">
      <c r="C686" s="6" t="s">
        <v>1331</v>
      </c>
    </row>
    <row r="687">
      <c r="C687" s="6" t="s">
        <v>1331</v>
      </c>
    </row>
    <row r="688">
      <c r="C688" s="6" t="s">
        <v>1331</v>
      </c>
    </row>
    <row r="689">
      <c r="C689" s="6" t="s">
        <v>1331</v>
      </c>
    </row>
    <row r="690">
      <c r="C690" s="6" t="s">
        <v>1331</v>
      </c>
    </row>
    <row r="691">
      <c r="C691" s="6" t="s">
        <v>1331</v>
      </c>
    </row>
    <row r="692">
      <c r="C692" s="6" t="s">
        <v>1331</v>
      </c>
    </row>
    <row r="693">
      <c r="C693" s="6" t="s">
        <v>1331</v>
      </c>
    </row>
    <row r="694">
      <c r="C694" s="6" t="s">
        <v>1331</v>
      </c>
    </row>
    <row r="695">
      <c r="C695" s="6" t="s">
        <v>1331</v>
      </c>
    </row>
    <row r="696">
      <c r="C696" s="6" t="s">
        <v>1331</v>
      </c>
    </row>
    <row r="697">
      <c r="C697" s="6" t="s">
        <v>1331</v>
      </c>
    </row>
    <row r="698">
      <c r="C698" s="6" t="s">
        <v>1331</v>
      </c>
    </row>
    <row r="699">
      <c r="C699" s="6" t="s">
        <v>1331</v>
      </c>
    </row>
    <row r="700">
      <c r="C700" s="6" t="s">
        <v>1331</v>
      </c>
    </row>
    <row r="701">
      <c r="C701" s="6" t="s">
        <v>1331</v>
      </c>
    </row>
    <row r="702">
      <c r="C702" s="6" t="s">
        <v>1331</v>
      </c>
    </row>
    <row r="703">
      <c r="C703" s="6" t="s">
        <v>1331</v>
      </c>
    </row>
    <row r="704">
      <c r="C704" s="6" t="s">
        <v>1331</v>
      </c>
    </row>
    <row r="705">
      <c r="C705" s="6" t="s">
        <v>1331</v>
      </c>
    </row>
    <row r="706">
      <c r="C706" s="6" t="s">
        <v>1331</v>
      </c>
    </row>
    <row r="707">
      <c r="C707" s="6" t="s">
        <v>1331</v>
      </c>
    </row>
    <row r="708">
      <c r="C708" s="6" t="s">
        <v>1331</v>
      </c>
    </row>
    <row r="709">
      <c r="C709" s="6" t="s">
        <v>1331</v>
      </c>
    </row>
    <row r="710">
      <c r="C710" s="6" t="s">
        <v>1331</v>
      </c>
    </row>
    <row r="711">
      <c r="C711" s="6" t="s">
        <v>1331</v>
      </c>
    </row>
    <row r="712">
      <c r="C712" s="6" t="s">
        <v>1331</v>
      </c>
    </row>
    <row r="713">
      <c r="C713" s="6" t="s">
        <v>1331</v>
      </c>
    </row>
    <row r="714">
      <c r="C714" s="6" t="s">
        <v>1331</v>
      </c>
    </row>
    <row r="715">
      <c r="C715" s="6" t="s">
        <v>1331</v>
      </c>
    </row>
    <row r="716">
      <c r="C716" s="6" t="s">
        <v>1331</v>
      </c>
    </row>
    <row r="717">
      <c r="C717" s="6" t="s">
        <v>1331</v>
      </c>
    </row>
    <row r="718">
      <c r="C718" s="6" t="s">
        <v>1331</v>
      </c>
    </row>
    <row r="719">
      <c r="C719" s="6" t="s">
        <v>1331</v>
      </c>
    </row>
    <row r="720">
      <c r="C720" s="6" t="s">
        <v>1331</v>
      </c>
    </row>
    <row r="721">
      <c r="C721" s="6" t="s">
        <v>1331</v>
      </c>
    </row>
    <row r="722">
      <c r="C722" s="6" t="s">
        <v>1331</v>
      </c>
    </row>
    <row r="723">
      <c r="C723" s="6" t="s">
        <v>1331</v>
      </c>
    </row>
    <row r="724">
      <c r="C724" s="6" t="s">
        <v>1331</v>
      </c>
    </row>
    <row r="725">
      <c r="C725" s="6" t="s">
        <v>1331</v>
      </c>
    </row>
    <row r="726">
      <c r="C726" s="6" t="s">
        <v>1331</v>
      </c>
    </row>
    <row r="727">
      <c r="C727" s="6" t="s">
        <v>1331</v>
      </c>
    </row>
    <row r="728">
      <c r="C728" s="6" t="s">
        <v>1331</v>
      </c>
    </row>
    <row r="729">
      <c r="C729" s="6" t="s">
        <v>1331</v>
      </c>
    </row>
    <row r="730">
      <c r="C730" s="6" t="s">
        <v>1331</v>
      </c>
    </row>
    <row r="731">
      <c r="C731" s="6" t="s">
        <v>1331</v>
      </c>
    </row>
    <row r="732">
      <c r="C732" s="6" t="s">
        <v>1331</v>
      </c>
    </row>
    <row r="733">
      <c r="C733" s="6" t="s">
        <v>1331</v>
      </c>
    </row>
    <row r="734">
      <c r="C734" s="6" t="s">
        <v>1331</v>
      </c>
    </row>
    <row r="735">
      <c r="C735" s="6" t="s">
        <v>1331</v>
      </c>
    </row>
    <row r="736">
      <c r="C736" s="6" t="s">
        <v>1331</v>
      </c>
    </row>
    <row r="737">
      <c r="C737" s="6" t="s">
        <v>1331</v>
      </c>
    </row>
    <row r="738">
      <c r="C738" s="6" t="s">
        <v>1331</v>
      </c>
    </row>
    <row r="739">
      <c r="C739" s="6" t="s">
        <v>1331</v>
      </c>
    </row>
    <row r="740">
      <c r="C740" s="6" t="s">
        <v>1331</v>
      </c>
    </row>
    <row r="741">
      <c r="C741" s="6" t="s">
        <v>1331</v>
      </c>
    </row>
    <row r="742">
      <c r="C742" s="6" t="s">
        <v>1331</v>
      </c>
    </row>
    <row r="743">
      <c r="C743" s="6" t="s">
        <v>1331</v>
      </c>
    </row>
    <row r="744">
      <c r="C744" s="6" t="s">
        <v>1331</v>
      </c>
    </row>
    <row r="745">
      <c r="C745" s="6" t="s">
        <v>1331</v>
      </c>
    </row>
    <row r="746">
      <c r="C746" s="6" t="s">
        <v>1331</v>
      </c>
    </row>
    <row r="747">
      <c r="C747" s="6" t="s">
        <v>1331</v>
      </c>
    </row>
    <row r="748">
      <c r="C748" s="6" t="s">
        <v>1331</v>
      </c>
    </row>
    <row r="749">
      <c r="C749" s="6" t="s">
        <v>1331</v>
      </c>
    </row>
    <row r="750">
      <c r="C750" s="6" t="s">
        <v>1331</v>
      </c>
    </row>
    <row r="751">
      <c r="C751" s="6" t="s">
        <v>1331</v>
      </c>
    </row>
    <row r="752">
      <c r="C752" s="6" t="s">
        <v>1331</v>
      </c>
    </row>
    <row r="753">
      <c r="C753" s="6" t="s">
        <v>1331</v>
      </c>
    </row>
    <row r="754">
      <c r="C754" s="6" t="s">
        <v>1331</v>
      </c>
    </row>
    <row r="755">
      <c r="C755" s="6" t="s">
        <v>1331</v>
      </c>
    </row>
    <row r="756">
      <c r="C756" s="6" t="s">
        <v>1331</v>
      </c>
    </row>
    <row r="757">
      <c r="C757" s="6" t="s">
        <v>1331</v>
      </c>
    </row>
    <row r="758">
      <c r="C758" s="6" t="s">
        <v>1331</v>
      </c>
    </row>
    <row r="759">
      <c r="C759" s="6" t="s">
        <v>1331</v>
      </c>
    </row>
    <row r="760">
      <c r="C760" s="6" t="s">
        <v>1331</v>
      </c>
    </row>
    <row r="761">
      <c r="C761" s="6" t="s">
        <v>1331</v>
      </c>
    </row>
    <row r="762">
      <c r="C762" s="6" t="s">
        <v>1331</v>
      </c>
    </row>
    <row r="763">
      <c r="C763" s="6" t="s">
        <v>1331</v>
      </c>
    </row>
    <row r="764">
      <c r="C764" s="6" t="s">
        <v>1331</v>
      </c>
    </row>
    <row r="765">
      <c r="C765" s="6" t="s">
        <v>1331</v>
      </c>
    </row>
    <row r="766">
      <c r="C766" s="6" t="s">
        <v>1331</v>
      </c>
    </row>
    <row r="767">
      <c r="C767" s="6" t="s">
        <v>1331</v>
      </c>
    </row>
    <row r="768">
      <c r="C768" s="6" t="s">
        <v>1331</v>
      </c>
    </row>
    <row r="769">
      <c r="C769" s="6" t="s">
        <v>1331</v>
      </c>
    </row>
    <row r="770">
      <c r="C770" s="6" t="s">
        <v>1331</v>
      </c>
    </row>
    <row r="771">
      <c r="C771" s="6" t="s">
        <v>1331</v>
      </c>
    </row>
    <row r="772">
      <c r="C772" s="6" t="s">
        <v>1331</v>
      </c>
    </row>
    <row r="773">
      <c r="C773" s="6" t="s">
        <v>1331</v>
      </c>
    </row>
    <row r="774">
      <c r="C774" s="6" t="s">
        <v>1331</v>
      </c>
    </row>
    <row r="775">
      <c r="C775" s="6" t="s">
        <v>1331</v>
      </c>
    </row>
    <row r="776">
      <c r="C776" s="6" t="s">
        <v>1331</v>
      </c>
    </row>
    <row r="777">
      <c r="C777" s="6" t="s">
        <v>1331</v>
      </c>
    </row>
    <row r="778">
      <c r="C778" s="6" t="s">
        <v>1331</v>
      </c>
    </row>
    <row r="779">
      <c r="C779" s="6" t="s">
        <v>1331</v>
      </c>
    </row>
    <row r="780">
      <c r="C780" s="6" t="s">
        <v>1331</v>
      </c>
    </row>
    <row r="781">
      <c r="C781" s="6" t="s">
        <v>1331</v>
      </c>
    </row>
    <row r="782">
      <c r="C782" s="6" t="s">
        <v>1331</v>
      </c>
    </row>
    <row r="783">
      <c r="C783" s="6" t="s">
        <v>1331</v>
      </c>
    </row>
    <row r="784">
      <c r="C784" s="6" t="s">
        <v>1331</v>
      </c>
    </row>
    <row r="785">
      <c r="C785" s="6" t="s">
        <v>1331</v>
      </c>
    </row>
    <row r="786">
      <c r="C786" s="6" t="s">
        <v>1331</v>
      </c>
    </row>
    <row r="787">
      <c r="C787" s="6" t="s">
        <v>1331</v>
      </c>
    </row>
    <row r="788">
      <c r="C788" s="6" t="s">
        <v>1331</v>
      </c>
    </row>
    <row r="789">
      <c r="C789" s="6" t="s">
        <v>1331</v>
      </c>
    </row>
    <row r="790">
      <c r="C790" s="6" t="s">
        <v>1331</v>
      </c>
    </row>
    <row r="791">
      <c r="C791" s="6" t="s">
        <v>1331</v>
      </c>
    </row>
    <row r="792">
      <c r="C792" s="6" t="s">
        <v>1331</v>
      </c>
    </row>
    <row r="793">
      <c r="C793" s="6" t="s">
        <v>1331</v>
      </c>
    </row>
    <row r="794">
      <c r="C794" s="6" t="s">
        <v>1331</v>
      </c>
    </row>
    <row r="795">
      <c r="C795" s="6" t="s">
        <v>1331</v>
      </c>
    </row>
    <row r="796">
      <c r="C796" s="6" t="s">
        <v>1331</v>
      </c>
    </row>
    <row r="797">
      <c r="C797" s="6" t="s">
        <v>1331</v>
      </c>
    </row>
    <row r="798">
      <c r="C798" s="6" t="s">
        <v>1331</v>
      </c>
    </row>
    <row r="799">
      <c r="C799" s="6" t="s">
        <v>1331</v>
      </c>
    </row>
    <row r="800">
      <c r="C800" s="6" t="s">
        <v>1331</v>
      </c>
    </row>
    <row r="801">
      <c r="C801" s="6" t="s">
        <v>1331</v>
      </c>
    </row>
    <row r="802">
      <c r="C802" s="6" t="s">
        <v>1331</v>
      </c>
    </row>
    <row r="803">
      <c r="C803" s="6" t="s">
        <v>1331</v>
      </c>
    </row>
    <row r="804">
      <c r="C804" s="6" t="s">
        <v>1331</v>
      </c>
    </row>
    <row r="805">
      <c r="C805" s="6" t="s">
        <v>1331</v>
      </c>
    </row>
    <row r="806">
      <c r="C806" s="6" t="s">
        <v>1331</v>
      </c>
    </row>
    <row r="807">
      <c r="C807" s="6" t="s">
        <v>1331</v>
      </c>
    </row>
    <row r="808">
      <c r="C808" s="6" t="s">
        <v>1331</v>
      </c>
    </row>
    <row r="809">
      <c r="C809" s="6" t="s">
        <v>1331</v>
      </c>
    </row>
    <row r="810">
      <c r="C810" s="6" t="s">
        <v>1331</v>
      </c>
    </row>
    <row r="811">
      <c r="C811" s="6" t="s">
        <v>1331</v>
      </c>
    </row>
    <row r="812">
      <c r="C812" s="6" t="s">
        <v>1331</v>
      </c>
    </row>
    <row r="813">
      <c r="C813" s="6" t="s">
        <v>1331</v>
      </c>
    </row>
    <row r="814">
      <c r="C814" s="6" t="s">
        <v>1331</v>
      </c>
    </row>
    <row r="815">
      <c r="C815" s="6" t="s">
        <v>1331</v>
      </c>
    </row>
    <row r="816">
      <c r="C816" s="6" t="s">
        <v>1331</v>
      </c>
    </row>
    <row r="817">
      <c r="C817" s="6" t="s">
        <v>1331</v>
      </c>
    </row>
    <row r="818">
      <c r="C818" s="6" t="s">
        <v>1331</v>
      </c>
    </row>
    <row r="819">
      <c r="C819" s="6" t="s">
        <v>1331</v>
      </c>
    </row>
    <row r="820">
      <c r="C820" s="6" t="s">
        <v>1331</v>
      </c>
    </row>
    <row r="821">
      <c r="C821" s="6" t="s">
        <v>1331</v>
      </c>
    </row>
    <row r="822">
      <c r="C822" s="6" t="s">
        <v>1331</v>
      </c>
    </row>
    <row r="823">
      <c r="C823" s="6" t="s">
        <v>1331</v>
      </c>
    </row>
    <row r="824">
      <c r="C824" s="6" t="s">
        <v>1331</v>
      </c>
    </row>
    <row r="825">
      <c r="C825" s="6" t="s">
        <v>1331</v>
      </c>
    </row>
    <row r="826">
      <c r="C826" s="6" t="s">
        <v>1331</v>
      </c>
    </row>
    <row r="827">
      <c r="C827" s="6" t="s">
        <v>1331</v>
      </c>
    </row>
    <row r="828">
      <c r="C828" s="6" t="s">
        <v>1331</v>
      </c>
    </row>
    <row r="829">
      <c r="C829" s="6" t="s">
        <v>1331</v>
      </c>
    </row>
    <row r="830">
      <c r="C830" s="6" t="s">
        <v>1331</v>
      </c>
    </row>
    <row r="831">
      <c r="C831" s="6" t="s">
        <v>1331</v>
      </c>
    </row>
    <row r="832">
      <c r="C832" s="6" t="s">
        <v>1331</v>
      </c>
    </row>
    <row r="833">
      <c r="C833" s="6" t="s">
        <v>1331</v>
      </c>
    </row>
    <row r="834">
      <c r="C834" s="6" t="s">
        <v>1331</v>
      </c>
    </row>
    <row r="835">
      <c r="C835" s="6" t="s">
        <v>1331</v>
      </c>
    </row>
    <row r="836">
      <c r="C836" s="6" t="s">
        <v>1331</v>
      </c>
    </row>
    <row r="837">
      <c r="C837" s="6" t="s">
        <v>1331</v>
      </c>
    </row>
    <row r="838">
      <c r="C838" s="6" t="s">
        <v>1331</v>
      </c>
    </row>
    <row r="839">
      <c r="C839" s="6" t="s">
        <v>1331</v>
      </c>
    </row>
    <row r="840">
      <c r="C840" s="6" t="s">
        <v>1331</v>
      </c>
    </row>
    <row r="841">
      <c r="C841" s="6" t="s">
        <v>1331</v>
      </c>
    </row>
    <row r="842">
      <c r="C842" s="6" t="s">
        <v>1331</v>
      </c>
    </row>
    <row r="843">
      <c r="C843" s="6" t="s">
        <v>1331</v>
      </c>
    </row>
    <row r="844">
      <c r="C844" s="6" t="s">
        <v>1331</v>
      </c>
    </row>
    <row r="845">
      <c r="C845" s="6" t="s">
        <v>1331</v>
      </c>
    </row>
    <row r="846">
      <c r="C846" s="6" t="s">
        <v>1331</v>
      </c>
    </row>
    <row r="847">
      <c r="C847" s="6" t="s">
        <v>1331</v>
      </c>
    </row>
    <row r="848">
      <c r="C848" s="6" t="s">
        <v>1331</v>
      </c>
    </row>
    <row r="849">
      <c r="C849" s="6" t="s">
        <v>1331</v>
      </c>
    </row>
    <row r="850">
      <c r="C850" s="6" t="s">
        <v>1331</v>
      </c>
    </row>
    <row r="851">
      <c r="C851" s="6" t="s">
        <v>1331</v>
      </c>
    </row>
    <row r="852">
      <c r="C852" s="6" t="s">
        <v>1331</v>
      </c>
    </row>
    <row r="853">
      <c r="C853" s="6" t="s">
        <v>1331</v>
      </c>
    </row>
    <row r="854">
      <c r="C854" s="6" t="s">
        <v>1331</v>
      </c>
    </row>
    <row r="855">
      <c r="C855" s="6" t="s">
        <v>1331</v>
      </c>
    </row>
    <row r="856">
      <c r="C856" s="6" t="s">
        <v>1331</v>
      </c>
    </row>
    <row r="857">
      <c r="C857" s="6" t="s">
        <v>1331</v>
      </c>
    </row>
    <row r="858">
      <c r="C858" s="6" t="s">
        <v>1331</v>
      </c>
    </row>
    <row r="859">
      <c r="C859" s="6" t="s">
        <v>1331</v>
      </c>
    </row>
    <row r="860">
      <c r="C860" s="6" t="s">
        <v>1331</v>
      </c>
    </row>
    <row r="861">
      <c r="C861" s="6" t="s">
        <v>1331</v>
      </c>
    </row>
    <row r="862">
      <c r="C862" s="6" t="s">
        <v>1331</v>
      </c>
    </row>
    <row r="863">
      <c r="C863" s="6" t="s">
        <v>1331</v>
      </c>
    </row>
    <row r="864">
      <c r="C864" s="6" t="s">
        <v>1331</v>
      </c>
    </row>
    <row r="865">
      <c r="C865" s="6" t="s">
        <v>1331</v>
      </c>
    </row>
    <row r="866">
      <c r="C866" s="6" t="s">
        <v>1331</v>
      </c>
    </row>
    <row r="867">
      <c r="C867" s="6" t="s">
        <v>1331</v>
      </c>
    </row>
    <row r="868">
      <c r="C868" s="6" t="s">
        <v>1331</v>
      </c>
    </row>
    <row r="869">
      <c r="C869" s="6" t="s">
        <v>1331</v>
      </c>
    </row>
    <row r="870">
      <c r="C870" s="6" t="s">
        <v>1331</v>
      </c>
    </row>
    <row r="871">
      <c r="C871" s="6" t="s">
        <v>1331</v>
      </c>
    </row>
    <row r="872">
      <c r="C872" s="6" t="s">
        <v>1331</v>
      </c>
    </row>
    <row r="873">
      <c r="C873" s="6" t="s">
        <v>1331</v>
      </c>
    </row>
    <row r="874">
      <c r="C874" s="6" t="s">
        <v>1331</v>
      </c>
    </row>
    <row r="875">
      <c r="C875" s="6" t="s">
        <v>1331</v>
      </c>
    </row>
    <row r="876">
      <c r="C876" s="6" t="s">
        <v>1331</v>
      </c>
    </row>
    <row r="877">
      <c r="C877" s="6" t="s">
        <v>1331</v>
      </c>
    </row>
    <row r="878">
      <c r="C878" s="6" t="s">
        <v>1331</v>
      </c>
    </row>
    <row r="879">
      <c r="C879" s="6" t="s">
        <v>1331</v>
      </c>
    </row>
    <row r="880">
      <c r="C880" s="6" t="s">
        <v>1331</v>
      </c>
    </row>
    <row r="881">
      <c r="C881" s="6" t="s">
        <v>1331</v>
      </c>
    </row>
    <row r="882">
      <c r="C882" s="6" t="s">
        <v>1331</v>
      </c>
    </row>
    <row r="883">
      <c r="C883" s="6" t="s">
        <v>1331</v>
      </c>
    </row>
    <row r="884">
      <c r="C884" s="6" t="s">
        <v>1331</v>
      </c>
    </row>
    <row r="885">
      <c r="C885" s="6" t="s">
        <v>1331</v>
      </c>
    </row>
    <row r="886">
      <c r="C886" s="6" t="s">
        <v>1331</v>
      </c>
    </row>
    <row r="887">
      <c r="C887" s="6" t="s">
        <v>1331</v>
      </c>
    </row>
    <row r="888">
      <c r="C888" s="6" t="s">
        <v>1331</v>
      </c>
    </row>
    <row r="889">
      <c r="C889" s="6" t="s">
        <v>1331</v>
      </c>
    </row>
    <row r="890">
      <c r="C890" s="6" t="s">
        <v>1331</v>
      </c>
    </row>
    <row r="891">
      <c r="C891" s="6" t="s">
        <v>1331</v>
      </c>
    </row>
    <row r="892">
      <c r="C892" s="6" t="s">
        <v>1331</v>
      </c>
    </row>
    <row r="893">
      <c r="C893" s="6" t="s">
        <v>1331</v>
      </c>
    </row>
    <row r="894">
      <c r="C894" s="6" t="s">
        <v>1331</v>
      </c>
    </row>
    <row r="895">
      <c r="C895" s="6" t="s">
        <v>1331</v>
      </c>
    </row>
    <row r="896">
      <c r="C896" s="6" t="s">
        <v>1331</v>
      </c>
    </row>
    <row r="897">
      <c r="C897" s="6" t="s">
        <v>1331</v>
      </c>
    </row>
    <row r="898">
      <c r="C898" s="6" t="s">
        <v>1331</v>
      </c>
    </row>
    <row r="899">
      <c r="C899" s="6" t="s">
        <v>1331</v>
      </c>
    </row>
    <row r="900">
      <c r="C900" s="6" t="s">
        <v>1331</v>
      </c>
    </row>
    <row r="901">
      <c r="C901" s="6" t="s">
        <v>1331</v>
      </c>
    </row>
    <row r="902">
      <c r="C902" s="6" t="s">
        <v>1331</v>
      </c>
    </row>
    <row r="903">
      <c r="C903" s="6" t="s">
        <v>1331</v>
      </c>
    </row>
    <row r="904">
      <c r="C904" s="6" t="s">
        <v>1331</v>
      </c>
    </row>
    <row r="905">
      <c r="C905" s="6" t="s">
        <v>1331</v>
      </c>
    </row>
    <row r="906">
      <c r="C906" s="6" t="s">
        <v>1331</v>
      </c>
    </row>
    <row r="907">
      <c r="C907" s="6" t="s">
        <v>1331</v>
      </c>
    </row>
    <row r="908">
      <c r="C908" s="6" t="s">
        <v>1331</v>
      </c>
    </row>
    <row r="909">
      <c r="C909" s="6" t="s">
        <v>1331</v>
      </c>
    </row>
    <row r="910">
      <c r="C910" s="6" t="s">
        <v>1331</v>
      </c>
    </row>
    <row r="911">
      <c r="C911" s="6" t="s">
        <v>1331</v>
      </c>
    </row>
    <row r="912">
      <c r="C912" s="6" t="s">
        <v>1331</v>
      </c>
    </row>
    <row r="913">
      <c r="C913" s="6" t="s">
        <v>1331</v>
      </c>
    </row>
    <row r="914">
      <c r="C914" s="6" t="s">
        <v>1331</v>
      </c>
    </row>
    <row r="915">
      <c r="C915" s="6" t="s">
        <v>1331</v>
      </c>
    </row>
    <row r="916">
      <c r="C916" s="6" t="s">
        <v>1331</v>
      </c>
    </row>
    <row r="917">
      <c r="C917" s="6" t="s">
        <v>1331</v>
      </c>
    </row>
    <row r="918">
      <c r="C918" s="6" t="s">
        <v>1331</v>
      </c>
    </row>
    <row r="919">
      <c r="C919" s="6" t="s">
        <v>1331</v>
      </c>
    </row>
    <row r="920">
      <c r="C920" s="6" t="s">
        <v>1331</v>
      </c>
    </row>
    <row r="921">
      <c r="C921" s="6" t="s">
        <v>1331</v>
      </c>
    </row>
    <row r="922">
      <c r="C922" s="6" t="s">
        <v>1331</v>
      </c>
    </row>
    <row r="923">
      <c r="C923" s="6" t="s">
        <v>1331</v>
      </c>
    </row>
    <row r="924">
      <c r="C924" s="6" t="s">
        <v>1331</v>
      </c>
    </row>
    <row r="925">
      <c r="C925" s="6" t="s">
        <v>1331</v>
      </c>
    </row>
    <row r="926">
      <c r="C926" s="6" t="s">
        <v>1331</v>
      </c>
    </row>
    <row r="927">
      <c r="C927" s="6" t="s">
        <v>1331</v>
      </c>
    </row>
    <row r="928">
      <c r="C928" s="6" t="s">
        <v>1331</v>
      </c>
    </row>
    <row r="929">
      <c r="C929" s="6" t="s">
        <v>1331</v>
      </c>
    </row>
    <row r="930">
      <c r="C930" s="6" t="s">
        <v>1331</v>
      </c>
    </row>
    <row r="931">
      <c r="C931" s="6" t="s">
        <v>1331</v>
      </c>
    </row>
    <row r="932">
      <c r="C932" s="6" t="s">
        <v>1331</v>
      </c>
    </row>
    <row r="933">
      <c r="C933" s="6" t="s">
        <v>1331</v>
      </c>
    </row>
    <row r="934">
      <c r="C934" s="6" t="s">
        <v>1331</v>
      </c>
    </row>
    <row r="935">
      <c r="C935" s="6" t="s">
        <v>1331</v>
      </c>
    </row>
    <row r="936">
      <c r="C936" s="6" t="s">
        <v>1331</v>
      </c>
    </row>
    <row r="937">
      <c r="C937" s="6" t="s">
        <v>1331</v>
      </c>
    </row>
    <row r="938">
      <c r="C938" s="6" t="s">
        <v>1331</v>
      </c>
    </row>
    <row r="939">
      <c r="C939" s="6" t="s">
        <v>1331</v>
      </c>
    </row>
    <row r="940">
      <c r="C940" s="6" t="s">
        <v>1331</v>
      </c>
    </row>
    <row r="941">
      <c r="C941" s="6" t="s">
        <v>1331</v>
      </c>
    </row>
    <row r="942">
      <c r="C942" s="6" t="s">
        <v>1331</v>
      </c>
    </row>
    <row r="943">
      <c r="C943" s="6" t="s">
        <v>1331</v>
      </c>
    </row>
    <row r="944">
      <c r="C944" s="6" t="s">
        <v>1331</v>
      </c>
    </row>
    <row r="945">
      <c r="C945" s="6" t="s">
        <v>1331</v>
      </c>
    </row>
    <row r="946">
      <c r="C946" s="6" t="s">
        <v>1331</v>
      </c>
    </row>
    <row r="947">
      <c r="C947" s="6" t="s">
        <v>1331</v>
      </c>
    </row>
    <row r="948">
      <c r="C948" s="6" t="s">
        <v>1331</v>
      </c>
    </row>
    <row r="949">
      <c r="C949" s="6" t="s">
        <v>1331</v>
      </c>
    </row>
    <row r="950">
      <c r="C950" s="6" t="s">
        <v>1331</v>
      </c>
    </row>
    <row r="951">
      <c r="C951" s="6" t="s">
        <v>1331</v>
      </c>
    </row>
    <row r="952">
      <c r="C952" s="6" t="s">
        <v>1331</v>
      </c>
    </row>
    <row r="953">
      <c r="C953" s="6" t="s">
        <v>1331</v>
      </c>
    </row>
    <row r="954">
      <c r="C954" s="6" t="s">
        <v>1331</v>
      </c>
    </row>
    <row r="955">
      <c r="C955" s="6" t="s">
        <v>1331</v>
      </c>
    </row>
    <row r="956">
      <c r="C956" s="6" t="s">
        <v>1331</v>
      </c>
    </row>
    <row r="957">
      <c r="C957" s="6" t="s">
        <v>1331</v>
      </c>
    </row>
    <row r="958">
      <c r="C958" s="6" t="s">
        <v>1331</v>
      </c>
    </row>
    <row r="959">
      <c r="C959" s="6" t="s">
        <v>1331</v>
      </c>
    </row>
    <row r="960">
      <c r="C960" s="6" t="s">
        <v>1331</v>
      </c>
    </row>
    <row r="961">
      <c r="C961" s="6" t="s">
        <v>1331</v>
      </c>
    </row>
    <row r="962">
      <c r="C962" s="6" t="s">
        <v>1331</v>
      </c>
    </row>
    <row r="963">
      <c r="C963" s="6" t="s">
        <v>1331</v>
      </c>
    </row>
    <row r="964">
      <c r="C964" s="6" t="s">
        <v>1331</v>
      </c>
    </row>
    <row r="965">
      <c r="C965" s="6" t="s">
        <v>1331</v>
      </c>
    </row>
    <row r="966">
      <c r="C966" s="6" t="s">
        <v>1331</v>
      </c>
    </row>
    <row r="967">
      <c r="C967" s="6" t="s">
        <v>1331</v>
      </c>
    </row>
    <row r="968">
      <c r="C968" s="6" t="s">
        <v>1331</v>
      </c>
    </row>
    <row r="969">
      <c r="C969" s="6" t="s">
        <v>1331</v>
      </c>
    </row>
    <row r="970">
      <c r="C970" s="6" t="s">
        <v>1331</v>
      </c>
    </row>
    <row r="971">
      <c r="C971" s="6" t="s">
        <v>1331</v>
      </c>
    </row>
    <row r="972">
      <c r="C972" s="6" t="s">
        <v>1331</v>
      </c>
    </row>
    <row r="973">
      <c r="C973" s="6" t="s">
        <v>1331</v>
      </c>
    </row>
    <row r="974">
      <c r="C974" s="6" t="s">
        <v>1331</v>
      </c>
    </row>
    <row r="975">
      <c r="C975" s="6" t="s">
        <v>1331</v>
      </c>
    </row>
    <row r="976">
      <c r="C976" s="6" t="s">
        <v>1331</v>
      </c>
    </row>
    <row r="977">
      <c r="C977" s="6" t="s">
        <v>1331</v>
      </c>
    </row>
    <row r="978">
      <c r="C978" s="6" t="s">
        <v>1331</v>
      </c>
    </row>
    <row r="979">
      <c r="C979" s="6" t="s">
        <v>1331</v>
      </c>
    </row>
    <row r="980">
      <c r="C980" s="6" t="s">
        <v>1331</v>
      </c>
    </row>
    <row r="981">
      <c r="C981" s="6" t="s">
        <v>1331</v>
      </c>
    </row>
    <row r="982">
      <c r="C982" s="6" t="s">
        <v>1331</v>
      </c>
    </row>
    <row r="983">
      <c r="C983" s="6" t="s">
        <v>1331</v>
      </c>
    </row>
    <row r="984">
      <c r="C984" s="6" t="s">
        <v>1331</v>
      </c>
    </row>
    <row r="985">
      <c r="C985" s="6" t="s">
        <v>1331</v>
      </c>
    </row>
    <row r="986">
      <c r="C986" s="6" t="s">
        <v>1331</v>
      </c>
    </row>
    <row r="987">
      <c r="C987" s="6" t="s">
        <v>1331</v>
      </c>
    </row>
    <row r="988">
      <c r="C988" s="6" t="s">
        <v>1331</v>
      </c>
    </row>
    <row r="989">
      <c r="C989" s="6" t="s">
        <v>1331</v>
      </c>
    </row>
    <row r="990">
      <c r="C990" s="6" t="s">
        <v>1331</v>
      </c>
    </row>
    <row r="991">
      <c r="C991" s="6" t="s">
        <v>1331</v>
      </c>
    </row>
    <row r="992">
      <c r="C992" s="6" t="s">
        <v>1331</v>
      </c>
    </row>
    <row r="993">
      <c r="C993" s="6" t="s">
        <v>1331</v>
      </c>
    </row>
    <row r="994">
      <c r="C994" s="6" t="s">
        <v>1331</v>
      </c>
    </row>
    <row r="995">
      <c r="C995" s="6" t="s">
        <v>1331</v>
      </c>
    </row>
    <row r="996">
      <c r="C996" s="6" t="s">
        <v>1331</v>
      </c>
    </row>
    <row r="997">
      <c r="C997" s="6" t="s">
        <v>1331</v>
      </c>
    </row>
    <row r="998">
      <c r="C998" s="6" t="s">
        <v>1331</v>
      </c>
    </row>
    <row r="999">
      <c r="C999" s="6" t="s">
        <v>1331</v>
      </c>
    </row>
    <row r="1000">
      <c r="C1000" s="6" t="s">
        <v>1331</v>
      </c>
    </row>
  </sheetData>
  <mergeCells count="3">
    <mergeCell ref="C1:N1"/>
    <mergeCell ref="C2:N2"/>
    <mergeCell ref="C3:D3"/>
  </mergeCells>
  <dataValidations>
    <dataValidation type="list" allowBlank="1" showErrorMessage="1" sqref="B2">
      <formula1>Sheet1!$N$1:$N1000</formula1>
    </dataValidation>
    <dataValidation type="list" allowBlank="1" showErrorMessage="1" sqref="A2">
      <formula1>Sheet1!$K$1:$K1000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6.88"/>
    <col customWidth="1" min="3" max="3" width="13.38"/>
  </cols>
  <sheetData>
    <row r="1">
      <c r="A1" s="50"/>
      <c r="B1" s="63" t="str">
        <f>A2</f>
        <v>Uttarakhand</v>
      </c>
      <c r="C1" s="54"/>
      <c r="D1" s="54"/>
      <c r="E1" s="54"/>
      <c r="F1" s="54"/>
      <c r="G1" s="54"/>
      <c r="H1" s="55"/>
    </row>
    <row r="2">
      <c r="A2" s="1" t="s">
        <v>111</v>
      </c>
      <c r="B2" s="33" t="s">
        <v>1343</v>
      </c>
      <c r="C2" s="41">
        <f t="shared" ref="C2:E2" si="1">SUMIF($B$4:$B$61,"Total",C4:C61)</f>
        <v>3198007.62</v>
      </c>
      <c r="D2" s="41">
        <f t="shared" si="1"/>
        <v>6640766.66</v>
      </c>
      <c r="E2" s="41">
        <f t="shared" si="1"/>
        <v>3442759.04</v>
      </c>
      <c r="F2" s="23">
        <f>(D2-C2)/C2</f>
        <v>1.076532469</v>
      </c>
      <c r="G2" s="17"/>
      <c r="H2" s="23">
        <f>SUMIF($B$4:$B$61,"Total",H4:H61)</f>
        <v>1</v>
      </c>
      <c r="I2" s="24"/>
    </row>
    <row r="3">
      <c r="B3" s="17"/>
      <c r="C3" s="64" t="s">
        <v>7</v>
      </c>
      <c r="D3" s="64" t="s">
        <v>1241</v>
      </c>
      <c r="E3" s="17"/>
      <c r="F3" s="17"/>
      <c r="G3" s="17"/>
      <c r="H3" s="17"/>
    </row>
    <row r="4">
      <c r="A4" s="52"/>
      <c r="B4" s="65" t="s">
        <v>1344</v>
      </c>
      <c r="C4" s="66" t="s">
        <v>1345</v>
      </c>
      <c r="D4" s="66" t="s">
        <v>1346</v>
      </c>
      <c r="E4" s="30" t="s">
        <v>1336</v>
      </c>
      <c r="F4" s="30" t="s">
        <v>1337</v>
      </c>
      <c r="G4" s="66" t="s">
        <v>1347</v>
      </c>
      <c r="H4" s="66" t="s">
        <v>1348</v>
      </c>
    </row>
    <row r="5">
      <c r="A5" s="18"/>
      <c r="B5" s="67" t="s">
        <v>21</v>
      </c>
      <c r="C5" s="41">
        <f>SUMIFS(Sheet1!$H:$H,Sheet1!$I:$I,$B5,Sheet1!$K:$K,$A$2,Sheet1!$O:$O,C$3)</f>
        <v>928783.88</v>
      </c>
      <c r="D5" s="41">
        <f>SUMIFS(Sheet1!$H:$H,Sheet1!$I:$I,$B5,Sheet1!$K:$K,$A$2,Sheet1!$O:$O,D$3)</f>
        <v>1165257</v>
      </c>
      <c r="E5" s="41">
        <f t="shared" ref="E5:E10" si="2">if(D5-C5=0,"",D5-C5)</f>
        <v>236473.12</v>
      </c>
      <c r="F5" s="23">
        <f t="shared" ref="F5:F10" si="3">IF(D5="","",(D5-C5)/C5)</f>
        <v>0.2546051079</v>
      </c>
      <c r="G5" s="23">
        <f t="shared" ref="G5:G10" si="4">D5/D$12</f>
        <v>0.6950210488</v>
      </c>
      <c r="H5" s="23">
        <f t="shared" ref="H5:H10" si="5">D5/$D$2</f>
        <v>0.1754702521</v>
      </c>
    </row>
    <row r="6">
      <c r="A6" s="18"/>
      <c r="B6" s="67" t="s">
        <v>56</v>
      </c>
      <c r="C6" s="41">
        <f>SUMIFS(Sheet1!$H:$H,Sheet1!$I:$I,$B6,Sheet1!$K:$K,$A$2,Sheet1!$O:$O,C$3)</f>
        <v>182545.84</v>
      </c>
      <c r="D6" s="41">
        <f>SUMIFS(Sheet1!$H:$H,Sheet1!$I:$I,$B6,Sheet1!$K:$K,$A$2,Sheet1!$O:$O,D$3)</f>
        <v>170922</v>
      </c>
      <c r="E6" s="41">
        <f t="shared" si="2"/>
        <v>-11623.84</v>
      </c>
      <c r="F6" s="23">
        <f t="shared" si="3"/>
        <v>-0.06367627989</v>
      </c>
      <c r="G6" s="23">
        <f t="shared" si="4"/>
        <v>0.1019469419</v>
      </c>
      <c r="H6" s="23">
        <f t="shared" si="5"/>
        <v>0.0257382933</v>
      </c>
    </row>
    <row r="7">
      <c r="A7" s="18"/>
      <c r="B7" s="67" t="s">
        <v>53</v>
      </c>
      <c r="C7" s="41">
        <f>SUMIFS(Sheet1!$H:$H,Sheet1!$I:$I,$B7,Sheet1!$K:$K,$A$2,Sheet1!$O:$O,C$3)</f>
        <v>25897.24</v>
      </c>
      <c r="D7" s="41">
        <f>SUMIFS(Sheet1!$H:$H,Sheet1!$I:$I,$B7,Sheet1!$K:$K,$A$2,Sheet1!$O:$O,D$3)</f>
        <v>26905</v>
      </c>
      <c r="E7" s="41">
        <f t="shared" si="2"/>
        <v>1007.76</v>
      </c>
      <c r="F7" s="23">
        <f t="shared" si="3"/>
        <v>0.03891379931</v>
      </c>
      <c r="G7" s="23">
        <f t="shared" si="4"/>
        <v>0.01604756832</v>
      </c>
      <c r="H7" s="23">
        <f t="shared" si="5"/>
        <v>0.004051490043</v>
      </c>
    </row>
    <row r="8">
      <c r="A8" s="18"/>
      <c r="B8" s="67" t="s">
        <v>265</v>
      </c>
      <c r="C8" s="41">
        <f>SUMIFS(Sheet1!$H:$H,Sheet1!$I:$I,$B8,Sheet1!$K:$K,$A$2,Sheet1!$O:$O,C$3)</f>
        <v>17611.13</v>
      </c>
      <c r="D8" s="41">
        <f>SUMIFS(Sheet1!$H:$H,Sheet1!$I:$I,$B8,Sheet1!$K:$K,$A$2,Sheet1!$O:$O,D$3)</f>
        <v>54141</v>
      </c>
      <c r="E8" s="41">
        <f t="shared" si="2"/>
        <v>36529.87</v>
      </c>
      <c r="F8" s="23">
        <f t="shared" si="3"/>
        <v>2.074249069</v>
      </c>
      <c r="G8" s="23">
        <f t="shared" si="4"/>
        <v>0.03229256259</v>
      </c>
      <c r="H8" s="23">
        <f t="shared" si="5"/>
        <v>0.008152823728</v>
      </c>
    </row>
    <row r="9">
      <c r="A9" s="18"/>
      <c r="B9" s="67" t="s">
        <v>33</v>
      </c>
      <c r="C9" s="41">
        <f>SUMIFS(Sheet1!$H:$H,Sheet1!$I:$I,$B9,Sheet1!$K:$K,$A$2,Sheet1!$O:$O,C$3)</f>
        <v>156423.74</v>
      </c>
      <c r="D9" s="41">
        <f>SUMIFS(Sheet1!$H:$H,Sheet1!$I:$I,$B9,Sheet1!$K:$K,$A$2,Sheet1!$O:$O,D$3)</f>
        <v>146634</v>
      </c>
      <c r="E9" s="41">
        <f t="shared" si="2"/>
        <v>-9789.74</v>
      </c>
      <c r="F9" s="23">
        <f t="shared" si="3"/>
        <v>-0.06258474577</v>
      </c>
      <c r="G9" s="23">
        <f t="shared" si="4"/>
        <v>0.08746029114</v>
      </c>
      <c r="H9" s="23">
        <f t="shared" si="5"/>
        <v>0.02208088426</v>
      </c>
    </row>
    <row r="10">
      <c r="A10" s="18"/>
      <c r="B10" s="67" t="s">
        <v>229</v>
      </c>
      <c r="C10" s="41">
        <f>SUMIFS(Sheet1!$H:$H,Sheet1!$I:$I,$B10,Sheet1!$K:$K,$A$2,Sheet1!$O:$O,C$3)</f>
        <v>152376.05</v>
      </c>
      <c r="D10" s="41">
        <f>SUMIFS(Sheet1!$H:$H,Sheet1!$I:$I,$B10,Sheet1!$K:$K,$A$2,Sheet1!$O:$O,D$3)</f>
        <v>112719</v>
      </c>
      <c r="E10" s="41">
        <f t="shared" si="2"/>
        <v>-39657.05</v>
      </c>
      <c r="F10" s="23">
        <f t="shared" si="3"/>
        <v>-0.2602577636</v>
      </c>
      <c r="G10" s="23">
        <f t="shared" si="4"/>
        <v>0.0672315872</v>
      </c>
      <c r="H10" s="23">
        <f t="shared" si="5"/>
        <v>0.0169737932</v>
      </c>
    </row>
    <row r="11">
      <c r="A11" s="18"/>
      <c r="B11" s="67"/>
      <c r="C11" s="17"/>
      <c r="D11" s="17"/>
      <c r="E11" s="17"/>
      <c r="F11" s="17"/>
      <c r="G11" s="17"/>
      <c r="H11" s="17"/>
    </row>
    <row r="12">
      <c r="A12" s="18"/>
      <c r="B12" s="64" t="s">
        <v>1335</v>
      </c>
      <c r="C12" s="68">
        <f t="shared" ref="C12:D12" si="6">IF(SUM(C5:C11)&gt;0,SUM(C5:C11),"")</f>
        <v>1463637.88</v>
      </c>
      <c r="D12" s="68">
        <f t="shared" si="6"/>
        <v>1676578</v>
      </c>
      <c r="E12" s="41">
        <f>D12-C12</f>
        <v>212940.12</v>
      </c>
      <c r="F12" s="23">
        <f>IF(D12="","",(D12-C12)/C12)</f>
        <v>0.1454868878</v>
      </c>
      <c r="G12" s="69">
        <f>IF(SUM(G5:G11)&gt;0,SUM(G5:G11),"")</f>
        <v>1</v>
      </c>
      <c r="H12" s="23">
        <f>D12/$D$2</f>
        <v>0.2524675366</v>
      </c>
    </row>
    <row r="13">
      <c r="A13" s="18"/>
      <c r="B13" s="17"/>
      <c r="C13" s="17"/>
      <c r="D13" s="17"/>
      <c r="E13" s="17"/>
      <c r="F13" s="17"/>
      <c r="G13" s="17"/>
      <c r="H13" s="17"/>
    </row>
    <row r="14">
      <c r="A14" s="52"/>
      <c r="B14" s="70" t="s">
        <v>1349</v>
      </c>
      <c r="C14" s="66" t="s">
        <v>1345</v>
      </c>
      <c r="D14" s="66" t="s">
        <v>1346</v>
      </c>
      <c r="E14" s="30" t="s">
        <v>1336</v>
      </c>
      <c r="F14" s="30" t="s">
        <v>1337</v>
      </c>
      <c r="G14" s="66" t="s">
        <v>1347</v>
      </c>
      <c r="H14" s="17"/>
    </row>
    <row r="15">
      <c r="A15" s="18"/>
      <c r="B15" s="67" t="s">
        <v>61</v>
      </c>
      <c r="C15" s="41">
        <f>SUMIFS(Sheet1!$H:$H,Sheet1!$I:$I,$B15,Sheet1!$K:$K,$A$2,Sheet1!$O:$O,C$3)</f>
        <v>219359.2</v>
      </c>
      <c r="D15" s="41">
        <f>SUMIFS(Sheet1!$H:$H,Sheet1!$I:$I,$B15,Sheet1!$K:$K,$A$2,Sheet1!$O:$O,D$3)</f>
        <v>473966</v>
      </c>
      <c r="E15" s="41">
        <f t="shared" ref="E15:E19" si="7">if(D15-C15=0,"",D15-C15)</f>
        <v>254606.8</v>
      </c>
      <c r="F15" s="23">
        <f t="shared" ref="F15:F21" si="8">IF(D15="","",(D15-C15)/C15)</f>
        <v>1.160684393</v>
      </c>
      <c r="G15" s="23">
        <f t="shared" ref="G15:G19" si="9">D15/D$21</f>
        <v>0.5797004666</v>
      </c>
      <c r="H15" s="23">
        <f t="shared" ref="H15:H19" si="10">D15/$D$2</f>
        <v>0.07137218099</v>
      </c>
    </row>
    <row r="16">
      <c r="A16" s="18"/>
      <c r="B16" s="67" t="s">
        <v>26</v>
      </c>
      <c r="C16" s="41">
        <f>SUMIFS(Sheet1!$H:$H,Sheet1!$I:$I,$B16,Sheet1!$K:$K,$A$2,Sheet1!$O:$O,C$3)</f>
        <v>67988.52</v>
      </c>
      <c r="D16" s="41">
        <f>SUMIFS(Sheet1!$H:$H,Sheet1!$I:$I,$B16,Sheet1!$K:$K,$A$2,Sheet1!$O:$O,D$3)</f>
        <v>322469</v>
      </c>
      <c r="E16" s="41">
        <f t="shared" si="7"/>
        <v>254480.48</v>
      </c>
      <c r="F16" s="23">
        <f t="shared" si="8"/>
        <v>3.742991905</v>
      </c>
      <c r="G16" s="23">
        <f t="shared" si="9"/>
        <v>0.3944068346</v>
      </c>
      <c r="H16" s="23">
        <f t="shared" si="10"/>
        <v>0.04855900177</v>
      </c>
    </row>
    <row r="17">
      <c r="A17" s="18"/>
      <c r="B17" s="67" t="s">
        <v>317</v>
      </c>
      <c r="C17" s="41">
        <f>SUMIFS(Sheet1!$H:$H,Sheet1!$I:$I,$B17,Sheet1!$K:$K,$A$2,Sheet1!$O:$O,C$3)</f>
        <v>21169.47</v>
      </c>
      <c r="D17" s="41">
        <f>SUMIFS(Sheet1!$H:$H,Sheet1!$I:$I,$B17,Sheet1!$K:$K,$A$2,Sheet1!$O:$O,D$3)</f>
        <v>21170</v>
      </c>
      <c r="E17" s="41">
        <f t="shared" si="7"/>
        <v>0.53</v>
      </c>
      <c r="F17" s="23">
        <f t="shared" si="8"/>
        <v>0.00002503605428</v>
      </c>
      <c r="G17" s="23">
        <f t="shared" si="9"/>
        <v>0.0258926988</v>
      </c>
      <c r="H17" s="23">
        <f t="shared" si="10"/>
        <v>0.003187884936</v>
      </c>
    </row>
    <row r="18">
      <c r="A18" s="18"/>
      <c r="B18" s="71" t="s">
        <v>975</v>
      </c>
      <c r="C18" s="41">
        <f>SUMIFS(Sheet1!$H:$H,Sheet1!$I:$I,$B18,Sheet1!$K:$K,$A$2,Sheet1!$O:$O,C$3)</f>
        <v>0</v>
      </c>
      <c r="D18" s="41">
        <f>SUMIFS(Sheet1!$H:$H,Sheet1!$I:$I,$B18,Sheet1!$K:$K,$A$2,Sheet1!$O:$O,D$3)</f>
        <v>0</v>
      </c>
      <c r="E18" s="17" t="str">
        <f t="shared" si="7"/>
        <v/>
      </c>
      <c r="F18" s="23" t="str">
        <f t="shared" si="8"/>
        <v>#DIV/0!</v>
      </c>
      <c r="G18" s="23">
        <f t="shared" si="9"/>
        <v>0</v>
      </c>
      <c r="H18" s="23">
        <f t="shared" si="10"/>
        <v>0</v>
      </c>
    </row>
    <row r="19">
      <c r="A19" s="52"/>
      <c r="B19" s="72" t="str">
        <f>IFERROR(__xludf.DUMMYFUNCTION("IFNA(QUERY(Sheet1!A1:M991,""SELECT G,SUM(F) WHERE I CONTAINS '""&amp;A2&amp;""' AND L LIKE 'GEYSER' AND K LIKE 'FY-2023-24' GROUP BY G ORDER BY SUM(F) DESC LABEL G '', SUM(F) ''""))"),"")</f>
        <v/>
      </c>
      <c r="C19" s="73" t="str">
        <f>if(SUMIFS(Sheet1!$H:$H,Sheet1!$I:$I,$B19,Sheet1!$K:$K,$A$2,Sheet1!$O:$O,C$3)&gt;0,SUMIFS(Sheet1!$H:$H,Sheet1!$I:$I,$B19,Sheet1!$K:$K,$A$2,Sheet1!$O:$O,C$3),"")</f>
        <v/>
      </c>
      <c r="D19" s="73" t="str">
        <f>if(SUMIFS(Sheet1!$H:$H,Sheet1!$I:$I,$B19,Sheet1!$K:$K,$A$2,Sheet1!$O:$O,D$3)&gt;0,SUMIFS(Sheet1!$H:$H,Sheet1!$I:$I,$B19,Sheet1!$K:$K,$A$2,Sheet1!$O:$O,D$3),"")</f>
        <v/>
      </c>
      <c r="E19" s="17" t="str">
        <f t="shared" si="7"/>
        <v/>
      </c>
      <c r="F19" s="23" t="str">
        <f t="shared" si="8"/>
        <v/>
      </c>
      <c r="G19" s="23">
        <f t="shared" si="9"/>
        <v>0</v>
      </c>
      <c r="H19" s="23">
        <f t="shared" si="10"/>
        <v>0</v>
      </c>
    </row>
    <row r="20">
      <c r="A20" s="52"/>
      <c r="B20" s="17"/>
      <c r="C20" s="73" t="str">
        <f>if(SUMIFS(Sheet1!$H:$H,Sheet1!$I:$I,$B20,Sheet1!$K:$K,$A$2,Sheet1!$O:$O,C$3)&gt;0,SUMIFS(Sheet1!$H:$H,Sheet1!$I:$I,$B20,Sheet1!$K:$K,$A$2,Sheet1!$O:$O,C$3),"")</f>
        <v/>
      </c>
      <c r="D20" s="73" t="str">
        <f>if(SUMIFS(Sheet1!$H:$H,Sheet1!$I:$I,$B20,Sheet1!$K:$K,$A$2,Sheet1!$O:$O,D$3)&gt;0,SUMIFS(Sheet1!$H:$H,Sheet1!$I:$I,$B20,Sheet1!$K:$K,$A$2,Sheet1!$O:$O,D$3),"")</f>
        <v/>
      </c>
      <c r="E20" s="17"/>
      <c r="F20" s="23" t="str">
        <f t="shared" si="8"/>
        <v/>
      </c>
      <c r="G20" s="17"/>
      <c r="H20" s="17"/>
    </row>
    <row r="21">
      <c r="A21" s="52"/>
      <c r="B21" s="64" t="s">
        <v>1335</v>
      </c>
      <c r="C21" s="41">
        <f t="shared" ref="C21:D21" si="11">IF(SUM(C15:C19)&gt;0,SUM(C15:C19),"")</f>
        <v>308517.19</v>
      </c>
      <c r="D21" s="41">
        <f t="shared" si="11"/>
        <v>817605</v>
      </c>
      <c r="E21" s="41">
        <f>D21-C21</f>
        <v>509087.81</v>
      </c>
      <c r="F21" s="23">
        <f t="shared" si="8"/>
        <v>1.650111652</v>
      </c>
      <c r="G21" s="23">
        <f>IF(SUM(G15:G19)&gt;0,SUM(G15:G19),"')")</f>
        <v>1</v>
      </c>
      <c r="H21" s="23">
        <f>D21/$D$2</f>
        <v>0.1231190677</v>
      </c>
    </row>
    <row r="22">
      <c r="A22" s="18"/>
      <c r="B22" s="17"/>
      <c r="C22" s="17"/>
      <c r="D22" s="17"/>
      <c r="E22" s="17"/>
      <c r="F22" s="17"/>
      <c r="G22" s="17"/>
      <c r="H22" s="17"/>
    </row>
    <row r="23">
      <c r="A23" s="18"/>
      <c r="B23" s="74" t="s">
        <v>1350</v>
      </c>
      <c r="C23" s="66" t="s">
        <v>1345</v>
      </c>
      <c r="D23" s="66" t="s">
        <v>1346</v>
      </c>
      <c r="E23" s="30" t="s">
        <v>1336</v>
      </c>
      <c r="F23" s="30" t="s">
        <v>1337</v>
      </c>
      <c r="G23" s="66" t="s">
        <v>1347</v>
      </c>
      <c r="H23" s="17"/>
    </row>
    <row r="24">
      <c r="A24" s="52"/>
      <c r="B24" s="17" t="s">
        <v>58</v>
      </c>
      <c r="C24" s="41">
        <f>SUMIFS(Sheet1!$H:$H,Sheet1!$I:$I,$B24,Sheet1!$K:$K,$A$2,Sheet1!$O:$O,C$3)</f>
        <v>0</v>
      </c>
      <c r="D24" s="41">
        <f>SUMIFS(Sheet1!$H:$H,Sheet1!$I:$I,$B24,Sheet1!$K:$K,$A$2,Sheet1!$O:$O,D$3)</f>
        <v>21440</v>
      </c>
      <c r="E24" s="41">
        <f t="shared" ref="E24:E26" si="12">if(D24-C24=0,"",D24-C24)</f>
        <v>21440</v>
      </c>
      <c r="F24" s="23" t="str">
        <f t="shared" ref="F24:F26" si="13">IF(D24="","",(D24-C24)/C24)</f>
        <v>#DIV/0!</v>
      </c>
      <c r="G24" s="23">
        <f t="shared" ref="G24:G26" si="14">D24/D$28</f>
        <v>0.352480847</v>
      </c>
      <c r="H24" s="23">
        <f t="shared" ref="H24:H26" si="15">D24/$D$2</f>
        <v>0.003228542892</v>
      </c>
    </row>
    <row r="25">
      <c r="A25" s="18"/>
      <c r="B25" s="33" t="s">
        <v>1351</v>
      </c>
      <c r="C25" s="41">
        <f>SUMIFS(Sheet1!$H:$H,Sheet1!$I:$I,$B25,Sheet1!$K:$K,$A$2,Sheet1!$O:$O,C$3)</f>
        <v>0</v>
      </c>
      <c r="D25" s="41">
        <f>SUMIFS(Sheet1!$H:$H,Sheet1!$I:$I,$B25,Sheet1!$K:$K,$A$2,Sheet1!$O:$O,D$3)</f>
        <v>0</v>
      </c>
      <c r="E25" s="17" t="str">
        <f t="shared" si="12"/>
        <v/>
      </c>
      <c r="F25" s="23" t="str">
        <f t="shared" si="13"/>
        <v>#DIV/0!</v>
      </c>
      <c r="G25" s="23">
        <f t="shared" si="14"/>
        <v>0</v>
      </c>
      <c r="H25" s="23">
        <f t="shared" si="15"/>
        <v>0</v>
      </c>
    </row>
    <row r="26">
      <c r="A26" s="18"/>
      <c r="B26" s="33" t="s">
        <v>320</v>
      </c>
      <c r="C26" s="41">
        <f>SUMIFS(Sheet1!$H:$H,Sheet1!$I:$I,$B26,Sheet1!$K:$K,$A$2,Sheet1!$O:$O,C$3)</f>
        <v>6679.52</v>
      </c>
      <c r="D26" s="41">
        <f>SUMIFS(Sheet1!$H:$H,Sheet1!$I:$I,$B26,Sheet1!$K:$K,$A$2,Sheet1!$O:$O,D$3)</f>
        <v>39386</v>
      </c>
      <c r="E26" s="41">
        <f t="shared" si="12"/>
        <v>32706.48</v>
      </c>
      <c r="F26" s="23">
        <f t="shared" si="13"/>
        <v>4.896531487</v>
      </c>
      <c r="G26" s="23">
        <f t="shared" si="14"/>
        <v>0.647519153</v>
      </c>
      <c r="H26" s="23">
        <f t="shared" si="15"/>
        <v>0.005930941714</v>
      </c>
    </row>
    <row r="27">
      <c r="A27" s="18"/>
      <c r="B27" s="17"/>
      <c r="C27" s="73" t="str">
        <f>if(SUMIFS(Sheet1!$H:$H,Sheet1!$I:$I,$B27,Sheet1!$K:$K,$A$2,Sheet1!$O:$O,C$3)&gt;0,SUMIFS(Sheet1!$H:$H,Sheet1!$I:$I,$B27,Sheet1!$K:$K,$A$2,Sheet1!$O:$O,C$3),"")</f>
        <v/>
      </c>
      <c r="D27" s="73" t="str">
        <f>if(SUMIFS(Sheet1!$H:$H,Sheet1!$I:$I,$B27,Sheet1!$K:$K,$A$2,Sheet1!$O:$O,D$3)&gt;0,SUMIFS(Sheet1!$H:$H,Sheet1!$I:$I,$B27,Sheet1!$K:$K,$A$2,Sheet1!$O:$O,D$3),"")</f>
        <v/>
      </c>
      <c r="E27" s="17"/>
      <c r="F27" s="17"/>
      <c r="G27" s="17"/>
      <c r="H27" s="17"/>
    </row>
    <row r="28">
      <c r="A28" s="18"/>
      <c r="B28" s="64" t="s">
        <v>1335</v>
      </c>
      <c r="C28" s="68">
        <f t="shared" ref="C28:D28" si="16">IF(sum(C24:C27)&gt;0,sum(C24:C27),"")</f>
        <v>6679.52</v>
      </c>
      <c r="D28" s="68">
        <f t="shared" si="16"/>
        <v>60826</v>
      </c>
      <c r="E28" s="41">
        <f>D28-C28</f>
        <v>54146.48</v>
      </c>
      <c r="F28" s="23">
        <f>IF(D28="","",(D28-C28)/C28)</f>
        <v>8.106342971</v>
      </c>
      <c r="G28" s="69">
        <f>IF(sum(G24:G27)&gt;0,sum(G24:G27),"')")</f>
        <v>1</v>
      </c>
      <c r="H28" s="23">
        <f>D28/$D$2</f>
        <v>0.009159484607</v>
      </c>
    </row>
    <row r="29">
      <c r="A29" s="18"/>
      <c r="B29" s="17"/>
      <c r="C29" s="17"/>
      <c r="D29" s="17"/>
      <c r="E29" s="17"/>
      <c r="F29" s="17"/>
      <c r="G29" s="17"/>
      <c r="H29" s="17"/>
    </row>
    <row r="30">
      <c r="A30" s="52"/>
      <c r="B30" s="70" t="s">
        <v>1352</v>
      </c>
      <c r="C30" s="66" t="s">
        <v>1345</v>
      </c>
      <c r="D30" s="66" t="s">
        <v>1346</v>
      </c>
      <c r="E30" s="30" t="s">
        <v>1336</v>
      </c>
      <c r="F30" s="30" t="s">
        <v>1337</v>
      </c>
      <c r="G30" s="66" t="s">
        <v>1347</v>
      </c>
      <c r="H30" s="17"/>
    </row>
    <row r="31">
      <c r="A31" s="18"/>
      <c r="B31" s="6" t="s">
        <v>75</v>
      </c>
      <c r="C31" s="41">
        <f>SUMIFS(Sheet1!$H:$H,Sheet1!$I:$I,$B31,Sheet1!$K:$K,$A$2,Sheet1!$O:$O,C$3)</f>
        <v>597820.47</v>
      </c>
      <c r="D31" s="41">
        <f>SUMIFS(Sheet1!$H:$H,Sheet1!$I:$I,$B31,Sheet1!$K:$K,$A$2,Sheet1!$O:$O,D$3)</f>
        <v>1389822.08</v>
      </c>
      <c r="E31" s="41">
        <f t="shared" ref="E31:E35" si="17">if(D31-C31=0,"",D31-C31)</f>
        <v>792001.61</v>
      </c>
      <c r="F31" s="23">
        <f t="shared" ref="F31:F36" si="18">IF(D31="","",(D31-C31)/C31)</f>
        <v>1.324815141</v>
      </c>
      <c r="G31" s="23">
        <f t="shared" ref="G31:G35" si="19">D31/D$36</f>
        <v>0.4871380972</v>
      </c>
      <c r="H31" s="23">
        <f t="shared" ref="H31:H36" si="20">D31/$D$2</f>
        <v>0.2092863898</v>
      </c>
    </row>
    <row r="32">
      <c r="A32" s="18"/>
      <c r="B32" s="6" t="s">
        <v>71</v>
      </c>
      <c r="C32" s="41">
        <f>SUMIFS(Sheet1!$H:$H,Sheet1!$I:$I,$B32,Sheet1!$K:$K,$A$2,Sheet1!$O:$O,C$3)</f>
        <v>0</v>
      </c>
      <c r="D32" s="41">
        <f>SUMIFS(Sheet1!$H:$H,Sheet1!$I:$I,$B32,Sheet1!$K:$K,$A$2,Sheet1!$O:$O,D$3)</f>
        <v>431997</v>
      </c>
      <c r="E32" s="41">
        <f t="shared" si="17"/>
        <v>431997</v>
      </c>
      <c r="F32" s="23" t="str">
        <f t="shared" si="18"/>
        <v>#DIV/0!</v>
      </c>
      <c r="G32" s="23">
        <f t="shared" si="19"/>
        <v>0.151416645</v>
      </c>
      <c r="H32" s="23">
        <f t="shared" si="20"/>
        <v>0.06505227817</v>
      </c>
    </row>
    <row r="33">
      <c r="A33" s="18"/>
      <c r="B33" s="6" t="s">
        <v>125</v>
      </c>
      <c r="C33" s="41">
        <f>SUMIFS(Sheet1!$H:$H,Sheet1!$I:$I,$B33,Sheet1!$K:$K,$A$2,Sheet1!$O:$O,C$3)</f>
        <v>0</v>
      </c>
      <c r="D33" s="41">
        <f>SUMIFS(Sheet1!$H:$H,Sheet1!$I:$I,$B33,Sheet1!$K:$K,$A$2,Sheet1!$O:$O,D$3)</f>
        <v>111937</v>
      </c>
      <c r="E33" s="41">
        <f t="shared" si="17"/>
        <v>111937</v>
      </c>
      <c r="F33" s="23" t="str">
        <f t="shared" si="18"/>
        <v>#DIV/0!</v>
      </c>
      <c r="G33" s="23">
        <f t="shared" si="19"/>
        <v>0.0392343581</v>
      </c>
      <c r="H33" s="23">
        <f t="shared" si="20"/>
        <v>0.01685603572</v>
      </c>
    </row>
    <row r="34">
      <c r="A34" s="18"/>
      <c r="B34" s="6" t="s">
        <v>127</v>
      </c>
      <c r="C34" s="41">
        <f>SUMIFS(Sheet1!$H:$H,Sheet1!$I:$I,$B34,Sheet1!$K:$K,$A$2,Sheet1!$O:$O,C$3)</f>
        <v>0</v>
      </c>
      <c r="D34" s="41">
        <f>SUMIFS(Sheet1!$H:$H,Sheet1!$I:$I,$B34,Sheet1!$K:$K,$A$2,Sheet1!$O:$O,D$3)</f>
        <v>428357</v>
      </c>
      <c r="E34" s="41">
        <f t="shared" si="17"/>
        <v>428357</v>
      </c>
      <c r="F34" s="23" t="str">
        <f t="shared" si="18"/>
        <v>#DIV/0!</v>
      </c>
      <c r="G34" s="23">
        <f t="shared" si="19"/>
        <v>0.1501408107</v>
      </c>
      <c r="H34" s="23">
        <f t="shared" si="20"/>
        <v>0.06450414868</v>
      </c>
    </row>
    <row r="35">
      <c r="A35" s="52"/>
      <c r="B35" s="6" t="s">
        <v>2</v>
      </c>
      <c r="C35" s="41">
        <f>SUMIFS(Sheet1!$H:$H,Sheet1!$I:$I,$B35,Sheet1!$K:$K,$A$2,Sheet1!$O:$O,C$3)</f>
        <v>437511.16</v>
      </c>
      <c r="D35" s="41">
        <f>SUMIFS(Sheet1!$H:$H,Sheet1!$I:$I,$B35,Sheet1!$K:$K,$A$2,Sheet1!$O:$O,D$3)</f>
        <v>490922</v>
      </c>
      <c r="E35" s="41">
        <f t="shared" si="17"/>
        <v>53410.84</v>
      </c>
      <c r="F35" s="23">
        <f t="shared" si="18"/>
        <v>0.1220788059</v>
      </c>
      <c r="G35" s="23">
        <f t="shared" si="19"/>
        <v>0.172070089</v>
      </c>
      <c r="H35" s="23">
        <f t="shared" si="20"/>
        <v>0.07392550064</v>
      </c>
    </row>
    <row r="36">
      <c r="A36" s="18"/>
      <c r="B36" s="64" t="s">
        <v>1335</v>
      </c>
      <c r="C36" s="68">
        <f t="shared" ref="C36:D36" si="21">IF(SUM(C31:C35)&gt;0,SUM(C31:C35),"")</f>
        <v>1035331.63</v>
      </c>
      <c r="D36" s="68">
        <f t="shared" si="21"/>
        <v>2853035.08</v>
      </c>
      <c r="E36" s="41">
        <f>D36-C36</f>
        <v>1817703.45</v>
      </c>
      <c r="F36" s="23">
        <f t="shared" si="18"/>
        <v>1.755672673</v>
      </c>
      <c r="G36" s="69">
        <f>IF(SUM(G31:G35)&gt;0,SUM(G31:G35),"')")</f>
        <v>1</v>
      </c>
      <c r="H36" s="23">
        <f t="shared" si="20"/>
        <v>0.429624353</v>
      </c>
    </row>
    <row r="37">
      <c r="A37" s="18"/>
      <c r="B37" s="17"/>
      <c r="C37" s="17"/>
      <c r="D37" s="17"/>
      <c r="E37" s="17"/>
      <c r="F37" s="17"/>
      <c r="G37" s="17"/>
      <c r="H37" s="17"/>
    </row>
    <row r="38">
      <c r="A38" s="52"/>
      <c r="B38" s="70" t="s">
        <v>43</v>
      </c>
      <c r="C38" s="66" t="s">
        <v>1345</v>
      </c>
      <c r="D38" s="66" t="s">
        <v>1346</v>
      </c>
      <c r="E38" s="30" t="s">
        <v>1336</v>
      </c>
      <c r="F38" s="30" t="s">
        <v>1337</v>
      </c>
      <c r="G38" s="66" t="s">
        <v>1347</v>
      </c>
      <c r="H38" s="17"/>
    </row>
    <row r="39">
      <c r="A39" s="18"/>
      <c r="B39" s="6" t="s">
        <v>43</v>
      </c>
      <c r="C39" s="41">
        <f>SUMIFS(Sheet1!$H:$H,Sheet1!$I:$I,$B39,Sheet1!$K:$K,$A$2,Sheet1!$O:$O,C$3)</f>
        <v>383841.4</v>
      </c>
      <c r="D39" s="41">
        <f>SUMIFS(Sheet1!$H:$H,Sheet1!$I:$I,$B39,Sheet1!$K:$K,$A$2,Sheet1!$O:$O,D$3)</f>
        <v>123748.73</v>
      </c>
      <c r="E39" s="41">
        <f t="shared" ref="E39:E40" si="22">if(D39-C39=0,"",D39-C39)</f>
        <v>-260092.67</v>
      </c>
      <c r="F39" s="23">
        <f t="shared" ref="F39:F41" si="23">IF(D39="","",(D39-C39)/C39)</f>
        <v>-0.6776045262</v>
      </c>
      <c r="G39" s="23">
        <f>D39/D$41</f>
        <v>1</v>
      </c>
      <c r="H39" s="23">
        <f t="shared" ref="H39:H41" si="24">D39/$D$2</f>
        <v>0.01863470535</v>
      </c>
    </row>
    <row r="40">
      <c r="A40" s="52"/>
      <c r="B40" s="6" t="s">
        <v>642</v>
      </c>
      <c r="C40" s="41">
        <f>SUMIFS(Sheet1!$H:$H,Sheet1!$I:$I,$B40,Sheet1!$K:$K,$A$2,Sheet1!$O:$O,C$3)</f>
        <v>0</v>
      </c>
      <c r="D40" s="41">
        <f>SUMIFS(Sheet1!$H:$H,Sheet1!$I:$I,$B40,Sheet1!$K:$K,$A$2,Sheet1!$O:$O,D$3)</f>
        <v>0</v>
      </c>
      <c r="E40" s="17" t="str">
        <f t="shared" si="22"/>
        <v/>
      </c>
      <c r="F40" s="23" t="str">
        <f t="shared" si="23"/>
        <v>#DIV/0!</v>
      </c>
      <c r="G40" s="23">
        <f>D40/D$36</f>
        <v>0</v>
      </c>
      <c r="H40" s="23">
        <f t="shared" si="24"/>
        <v>0</v>
      </c>
    </row>
    <row r="41">
      <c r="A41" s="18"/>
      <c r="B41" s="64" t="s">
        <v>1335</v>
      </c>
      <c r="C41" s="68">
        <f t="shared" ref="C41:D41" si="25">IF(SUM(C39:C40)&gt;0,SUM(C39:C40),"")</f>
        <v>383841.4</v>
      </c>
      <c r="D41" s="68">
        <f t="shared" si="25"/>
        <v>123748.73</v>
      </c>
      <c r="E41" s="41">
        <f>D41-C41</f>
        <v>-260092.67</v>
      </c>
      <c r="F41" s="23">
        <f t="shared" si="23"/>
        <v>-0.6776045262</v>
      </c>
      <c r="G41" s="69">
        <f>IF(SUM(G39:G40)&gt;0,SUM(G39:G40),"")</f>
        <v>1</v>
      </c>
      <c r="H41" s="23">
        <f t="shared" si="24"/>
        <v>0.01863470535</v>
      </c>
    </row>
    <row r="42">
      <c r="A42" s="18"/>
      <c r="B42" s="17"/>
      <c r="C42" s="17"/>
      <c r="D42" s="17"/>
      <c r="E42" s="17"/>
      <c r="F42" s="17"/>
      <c r="G42" s="17"/>
      <c r="H42" s="17"/>
    </row>
    <row r="43">
      <c r="A43" s="52"/>
      <c r="B43" s="74" t="s">
        <v>1104</v>
      </c>
      <c r="C43" s="66" t="s">
        <v>1345</v>
      </c>
      <c r="D43" s="66" t="s">
        <v>1346</v>
      </c>
      <c r="E43" s="30" t="s">
        <v>1336</v>
      </c>
      <c r="F43" s="30" t="s">
        <v>1337</v>
      </c>
      <c r="G43" s="66" t="s">
        <v>1347</v>
      </c>
      <c r="H43" s="17"/>
    </row>
    <row r="44">
      <c r="A44" s="18"/>
      <c r="B44" s="6" t="s">
        <v>1104</v>
      </c>
      <c r="C44" s="41">
        <f>SUMIFS(Sheet1!$H:$H,Sheet1!$I:$I,$B44,Sheet1!$K:$K,$A$2,Sheet1!$O:$O,C$3)</f>
        <v>0</v>
      </c>
      <c r="D44" s="41">
        <f>SUMIFS(Sheet1!$H:$H,Sheet1!$I:$I,$B44,Sheet1!$K:$K,$A$2,Sheet1!$O:$O,D$3)</f>
        <v>0</v>
      </c>
      <c r="E44" s="17" t="str">
        <f t="shared" ref="E44:E45" si="26">if(D44-C44=0,"",D44-C44)</f>
        <v/>
      </c>
      <c r="F44" s="23" t="str">
        <f t="shared" ref="F44:F45" si="27">IF(D44="","",(D44-C44)/C44)</f>
        <v>#DIV/0!</v>
      </c>
      <c r="G44" s="23" t="str">
        <f>IF(D44="","",D44/D$45)</f>
        <v>#DIV/0!</v>
      </c>
      <c r="H44" s="23">
        <f t="shared" ref="H44:H45" si="28">D44/$D$2</f>
        <v>0</v>
      </c>
    </row>
    <row r="45">
      <c r="A45" s="18"/>
      <c r="B45" s="64" t="s">
        <v>1335</v>
      </c>
      <c r="C45" s="41">
        <f>SUMIFS(Sheet1!$H:$H,Sheet1!$I:$I,$B45,Sheet1!$K:$K,$A$2,Sheet1!$O:$O,C$3)</f>
        <v>0</v>
      </c>
      <c r="D45" s="41">
        <f>SUMIFS(Sheet1!$H:$H,Sheet1!$I:$I,$B45,Sheet1!$K:$K,$A$2,Sheet1!$O:$O,D$3)</f>
        <v>0</v>
      </c>
      <c r="E45" s="17" t="str">
        <f t="shared" si="26"/>
        <v/>
      </c>
      <c r="F45" s="23" t="str">
        <f t="shared" si="27"/>
        <v>#DIV/0!</v>
      </c>
      <c r="G45" s="69" t="str">
        <f>IF(sum(G44)&gt;0,SUM(G44),"")</f>
        <v>#DIV/0!</v>
      </c>
      <c r="H45" s="23">
        <f t="shared" si="28"/>
        <v>0</v>
      </c>
    </row>
    <row r="46">
      <c r="A46" s="18"/>
      <c r="B46" s="17"/>
      <c r="C46" s="17"/>
      <c r="D46" s="17"/>
      <c r="E46" s="17"/>
      <c r="F46" s="17"/>
      <c r="G46" s="17"/>
      <c r="H46" s="17"/>
    </row>
    <row r="47">
      <c r="A47" s="52"/>
      <c r="B47" s="75" t="s">
        <v>644</v>
      </c>
      <c r="C47" s="66" t="s">
        <v>1345</v>
      </c>
      <c r="D47" s="66" t="s">
        <v>1346</v>
      </c>
      <c r="E47" s="30" t="s">
        <v>1336</v>
      </c>
      <c r="F47" s="30" t="s">
        <v>1337</v>
      </c>
      <c r="G47" s="66" t="s">
        <v>1347</v>
      </c>
      <c r="H47" s="17"/>
    </row>
    <row r="48">
      <c r="A48" s="18"/>
      <c r="B48" s="6" t="s">
        <v>644</v>
      </c>
      <c r="C48" s="41">
        <f>SUMIFS(Sheet1!$H:$H,Sheet1!$I:$I,$B48,Sheet1!$K:$K,$A$2,Sheet1!$O:$O,C$3)</f>
        <v>0</v>
      </c>
      <c r="D48" s="41">
        <f>SUMIFS(Sheet1!$H:$H,Sheet1!$I:$I,$B48,Sheet1!$K:$K,$A$2,Sheet1!$O:$O,D$3)</f>
        <v>1108973.85</v>
      </c>
      <c r="E48" s="41">
        <f t="shared" ref="E48:E49" si="30">if(D48-C48=0,"",D48-C48)</f>
        <v>1108973.85</v>
      </c>
      <c r="F48" s="23" t="str">
        <f t="shared" ref="F48:F49" si="31">IF(D48="","",(D48-C48)/C48)</f>
        <v>#DIV/0!</v>
      </c>
      <c r="G48" s="17"/>
      <c r="H48" s="23">
        <f t="shared" ref="H48:H49" si="32">D48/$D$2</f>
        <v>0.1669948527</v>
      </c>
    </row>
    <row r="49">
      <c r="A49" s="18"/>
      <c r="B49" s="64" t="s">
        <v>1335</v>
      </c>
      <c r="C49" s="68" t="str">
        <f t="shared" ref="C49:D49" si="29">IF(sum(C48)&gt;0,SUM(C48),"")</f>
        <v/>
      </c>
      <c r="D49" s="68">
        <f t="shared" si="29"/>
        <v>1108973.85</v>
      </c>
      <c r="E49" s="41">
        <f t="shared" si="30"/>
        <v>1108973.85</v>
      </c>
      <c r="F49" s="23" t="str">
        <f t="shared" si="31"/>
        <v>#DIV/0!</v>
      </c>
      <c r="G49" s="17"/>
      <c r="H49" s="23">
        <f t="shared" si="32"/>
        <v>0.1669948527</v>
      </c>
    </row>
    <row r="50">
      <c r="A50" s="18"/>
      <c r="B50" s="17"/>
      <c r="C50" s="17"/>
      <c r="D50" s="17"/>
      <c r="E50" s="17"/>
      <c r="F50" s="17"/>
      <c r="G50" s="17"/>
      <c r="H50" s="17"/>
    </row>
    <row r="51">
      <c r="A51" s="52"/>
      <c r="B51" s="76" t="s">
        <v>696</v>
      </c>
      <c r="C51" s="66" t="s">
        <v>1345</v>
      </c>
      <c r="D51" s="66" t="s">
        <v>1346</v>
      </c>
      <c r="E51" s="30" t="s">
        <v>1336</v>
      </c>
      <c r="F51" s="30" t="s">
        <v>1337</v>
      </c>
      <c r="G51" s="66" t="s">
        <v>1347</v>
      </c>
      <c r="H51" s="17"/>
    </row>
    <row r="52">
      <c r="A52" s="18"/>
      <c r="B52" s="6" t="s">
        <v>696</v>
      </c>
      <c r="C52" s="41" t="str">
        <f>if(SUMIFS(Sheet1!$F:$F,Sheet1!$G:$G,$B52,Sheet1!$I:$I,$A$2,Sheet1!$M:$M,C$3)&gt;0,SUMIFS(Sheet1!$F:$F,Sheet1!$G:$G,$B52,Sheet1!$I:$I,$A$2,Sheet1!$M:$M,C$3),"")</f>
        <v/>
      </c>
      <c r="D52" s="41">
        <f>SUMIFS(Sheet1!$H:$H,Sheet1!$I:$I,$B52,Sheet1!$K:$K,$A$2,Sheet1!$O:$O,D$3)</f>
        <v>0</v>
      </c>
      <c r="E52" s="17" t="str">
        <f t="shared" ref="E52:E53" si="34">if(D52-C52=0,"",D52-C52)</f>
        <v/>
      </c>
      <c r="F52" s="23" t="str">
        <f t="shared" ref="F52:F53" si="35">IF(D52="","",(D52-C52)/C52)</f>
        <v>#DIV/0!</v>
      </c>
      <c r="G52" s="23" t="str">
        <f>IF(D52="","",D52/D$53)</f>
        <v>#DIV/0!</v>
      </c>
      <c r="H52" s="23">
        <f t="shared" ref="H52:H53" si="36">D52/$D$2</f>
        <v>0</v>
      </c>
    </row>
    <row r="53">
      <c r="A53" s="18"/>
      <c r="B53" s="64" t="s">
        <v>1335</v>
      </c>
      <c r="C53" s="68" t="str">
        <f t="shared" ref="C53:D53" si="33">IF(sum(C52)&gt;0,SUM(C52),"")</f>
        <v/>
      </c>
      <c r="D53" s="68" t="str">
        <f t="shared" si="33"/>
        <v/>
      </c>
      <c r="E53" s="17" t="str">
        <f t="shared" si="34"/>
        <v/>
      </c>
      <c r="F53" s="23" t="str">
        <f t="shared" si="35"/>
        <v/>
      </c>
      <c r="G53" s="68" t="str">
        <f>IF(sum(G52)&gt;0,SUM(G52),"")</f>
        <v>#DIV/0!</v>
      </c>
      <c r="H53" s="23">
        <f t="shared" si="36"/>
        <v>0</v>
      </c>
    </row>
    <row r="54">
      <c r="A54" s="18"/>
      <c r="B54" s="17"/>
      <c r="C54" s="17"/>
      <c r="D54" s="17"/>
      <c r="E54" s="17"/>
      <c r="F54" s="17"/>
      <c r="G54" s="17"/>
      <c r="H54" s="17"/>
    </row>
    <row r="55">
      <c r="A55" s="18"/>
      <c r="B55" s="17"/>
      <c r="C55" s="17"/>
      <c r="D55" s="17"/>
      <c r="E55" s="17"/>
      <c r="F55" s="17"/>
      <c r="G55" s="17"/>
      <c r="H55" s="17"/>
    </row>
    <row r="56">
      <c r="A56" s="52"/>
      <c r="B56" s="17"/>
      <c r="C56" s="17"/>
      <c r="D56" s="17"/>
      <c r="E56" s="17"/>
      <c r="F56" s="17"/>
      <c r="G56" s="17"/>
      <c r="H56" s="17"/>
    </row>
    <row r="57">
      <c r="B57" s="17"/>
      <c r="C57" s="17"/>
      <c r="D57" s="17"/>
      <c r="E57" s="17"/>
      <c r="F57" s="17"/>
      <c r="G57" s="17"/>
      <c r="H57" s="17"/>
    </row>
    <row r="58">
      <c r="B58" s="17"/>
      <c r="C58" s="17"/>
      <c r="D58" s="17"/>
      <c r="E58" s="17"/>
      <c r="F58" s="17"/>
      <c r="G58" s="17"/>
      <c r="H58" s="17"/>
    </row>
    <row r="59">
      <c r="B59" s="17"/>
      <c r="C59" s="17"/>
      <c r="D59" s="17"/>
      <c r="E59" s="17"/>
      <c r="F59" s="17"/>
      <c r="G59" s="17"/>
      <c r="H59" s="17"/>
    </row>
    <row r="61">
      <c r="A61" s="77"/>
    </row>
    <row r="66">
      <c r="A66" s="77"/>
    </row>
    <row r="71">
      <c r="A71" s="77"/>
    </row>
    <row r="77">
      <c r="A77" s="77"/>
    </row>
  </sheetData>
  <mergeCells count="1">
    <mergeCell ref="B1:H1"/>
  </mergeCells>
  <dataValidations>
    <dataValidation type="list" allowBlank="1" showErrorMessage="1" sqref="A2">
      <formula1>Sheet1!$K$1:$K991</formula1>
    </dataValidation>
  </dataValidation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3.38"/>
  </cols>
  <sheetData>
    <row r="1">
      <c r="A1" s="78" t="s">
        <v>1353</v>
      </c>
      <c r="B1" s="54"/>
      <c r="C1" s="54"/>
      <c r="D1" s="54"/>
      <c r="E1" s="54"/>
      <c r="F1" s="54"/>
      <c r="G1" s="55"/>
    </row>
    <row r="2">
      <c r="A2" s="33" t="s">
        <v>1343</v>
      </c>
      <c r="B2" s="41">
        <f t="shared" ref="B2:D2" si="1">SUMIF($A$4:$A$61,"Total",B4:B61)</f>
        <v>23066985.99</v>
      </c>
      <c r="C2" s="41">
        <f t="shared" si="1"/>
        <v>25708141.74</v>
      </c>
      <c r="D2" s="41">
        <f t="shared" si="1"/>
        <v>2641155.75</v>
      </c>
      <c r="E2" s="23">
        <f>(C2-B2)/B2</f>
        <v>0.1144993867</v>
      </c>
      <c r="F2" s="17"/>
      <c r="G2" s="23">
        <f>SUMIF($A$4:$A$61,"Total",G4:G61)</f>
        <v>1</v>
      </c>
      <c r="H2" s="24"/>
    </row>
    <row r="3">
      <c r="A3" s="17"/>
      <c r="B3" s="64" t="s">
        <v>7</v>
      </c>
      <c r="C3" s="64" t="s">
        <v>1241</v>
      </c>
      <c r="D3" s="17"/>
      <c r="E3" s="17"/>
      <c r="F3" s="17"/>
      <c r="G3" s="17"/>
    </row>
    <row r="4">
      <c r="A4" s="65" t="s">
        <v>1344</v>
      </c>
      <c r="B4" s="66" t="s">
        <v>1345</v>
      </c>
      <c r="C4" s="66" t="s">
        <v>1346</v>
      </c>
      <c r="D4" s="30" t="s">
        <v>1336</v>
      </c>
      <c r="E4" s="30" t="s">
        <v>1337</v>
      </c>
      <c r="F4" s="66" t="s">
        <v>1347</v>
      </c>
      <c r="G4" s="66" t="s">
        <v>1348</v>
      </c>
    </row>
    <row r="5">
      <c r="A5" s="67" t="s">
        <v>21</v>
      </c>
      <c r="B5" s="41">
        <f>SUMIFS(Sheet1!$H:$H,Sheet1!$I:$I,$A5,Sheet1!$O:$O,B$3)</f>
        <v>6882399.76</v>
      </c>
      <c r="C5" s="41">
        <f>SUMIFS(Sheet1!$H:$H,Sheet1!$I:$I,$A5,Sheet1!$O:$O,C$3)</f>
        <v>6793214.54</v>
      </c>
      <c r="D5" s="41">
        <f t="shared" ref="D5:D10" si="2">if(C5-B5=0,"",C5-B5)</f>
        <v>-89185.22</v>
      </c>
      <c r="E5" s="23">
        <f t="shared" ref="E5:E10" si="3">IF(C5="","",(C5-B5)/B5)</f>
        <v>-0.01295844809</v>
      </c>
      <c r="F5" s="23">
        <f t="shared" ref="F5:F10" si="4">C5/C$12</f>
        <v>0.7935890956</v>
      </c>
      <c r="G5" s="23">
        <f t="shared" ref="G5:G10" si="5">C5/$C$2</f>
        <v>0.2642437018</v>
      </c>
    </row>
    <row r="6">
      <c r="A6" s="67" t="s">
        <v>56</v>
      </c>
      <c r="B6" s="41">
        <f>SUMIFS(Sheet1!$H:$H,Sheet1!$I:$I,$A6,Sheet1!$O:$O,B$3)</f>
        <v>491760.21</v>
      </c>
      <c r="C6" s="41">
        <f>SUMIFS(Sheet1!$H:$H,Sheet1!$I:$I,$A6,Sheet1!$O:$O,C$3)</f>
        <v>711892.24</v>
      </c>
      <c r="D6" s="41">
        <f t="shared" si="2"/>
        <v>220132.03</v>
      </c>
      <c r="E6" s="23">
        <f t="shared" si="3"/>
        <v>0.4476409956</v>
      </c>
      <c r="F6" s="23">
        <f t="shared" si="4"/>
        <v>0.08316385646</v>
      </c>
      <c r="G6" s="23">
        <f t="shared" si="5"/>
        <v>0.02769131457</v>
      </c>
    </row>
    <row r="7">
      <c r="A7" s="67" t="s">
        <v>53</v>
      </c>
      <c r="B7" s="41">
        <f>SUMIFS(Sheet1!$H:$H,Sheet1!$I:$I,$A7,Sheet1!$O:$O,B$3)</f>
        <v>63851.7</v>
      </c>
      <c r="C7" s="41">
        <f>SUMIFS(Sheet1!$H:$H,Sheet1!$I:$I,$A7,Sheet1!$O:$O,C$3)</f>
        <v>108650</v>
      </c>
      <c r="D7" s="41">
        <f t="shared" si="2"/>
        <v>44798.3</v>
      </c>
      <c r="E7" s="23">
        <f t="shared" si="3"/>
        <v>0.7015991743</v>
      </c>
      <c r="F7" s="23">
        <f t="shared" si="4"/>
        <v>0.01269258533</v>
      </c>
      <c r="G7" s="23">
        <f t="shared" si="5"/>
        <v>0.004226287575</v>
      </c>
    </row>
    <row r="8">
      <c r="A8" s="67" t="s">
        <v>265</v>
      </c>
      <c r="B8" s="41">
        <f>SUMIFS(Sheet1!$H:$H,Sheet1!$I:$I,$A8,Sheet1!$O:$O,B$3)</f>
        <v>29994.88</v>
      </c>
      <c r="C8" s="41">
        <f>SUMIFS(Sheet1!$H:$H,Sheet1!$I:$I,$A8,Sheet1!$O:$O,C$3)</f>
        <v>60219</v>
      </c>
      <c r="D8" s="41">
        <f t="shared" si="2"/>
        <v>30224.12</v>
      </c>
      <c r="E8" s="23">
        <f t="shared" si="3"/>
        <v>1.007642638</v>
      </c>
      <c r="F8" s="23">
        <f t="shared" si="4"/>
        <v>0.007034834755</v>
      </c>
      <c r="G8" s="23">
        <f t="shared" si="5"/>
        <v>0.002342409677</v>
      </c>
    </row>
    <row r="9">
      <c r="A9" s="67" t="s">
        <v>33</v>
      </c>
      <c r="B9" s="41">
        <f>SUMIFS(Sheet1!$H:$H,Sheet1!$I:$I,$A9,Sheet1!$O:$O,B$3)</f>
        <v>631772.13</v>
      </c>
      <c r="C9" s="41">
        <f>SUMIFS(Sheet1!$H:$H,Sheet1!$I:$I,$A9,Sheet1!$O:$O,C$3)</f>
        <v>623073</v>
      </c>
      <c r="D9" s="41">
        <f t="shared" si="2"/>
        <v>-8699.13</v>
      </c>
      <c r="E9" s="23">
        <f t="shared" si="3"/>
        <v>-0.01376941082</v>
      </c>
      <c r="F9" s="23">
        <f t="shared" si="4"/>
        <v>0.07278791736</v>
      </c>
      <c r="G9" s="23">
        <f t="shared" si="5"/>
        <v>0.02423640753</v>
      </c>
    </row>
    <row r="10">
      <c r="A10" s="67" t="s">
        <v>229</v>
      </c>
      <c r="B10" s="41">
        <f>SUMIFS(Sheet1!$H:$H,Sheet1!$I:$I,$A10,Sheet1!$O:$O,B$3)</f>
        <v>301699.2</v>
      </c>
      <c r="C10" s="41">
        <f>SUMIFS(Sheet1!$H:$H,Sheet1!$I:$I,$A10,Sheet1!$O:$O,C$3)</f>
        <v>263067</v>
      </c>
      <c r="D10" s="41">
        <f t="shared" si="2"/>
        <v>-38632.2</v>
      </c>
      <c r="E10" s="23">
        <f t="shared" si="3"/>
        <v>-0.128048732</v>
      </c>
      <c r="F10" s="23">
        <f t="shared" si="4"/>
        <v>0.0307317105</v>
      </c>
      <c r="G10" s="23">
        <f t="shared" si="5"/>
        <v>0.01023282829</v>
      </c>
    </row>
    <row r="11">
      <c r="A11" s="67"/>
      <c r="B11" s="17"/>
      <c r="C11" s="17"/>
      <c r="D11" s="17"/>
      <c r="E11" s="17"/>
      <c r="F11" s="17"/>
      <c r="G11" s="17"/>
    </row>
    <row r="12">
      <c r="A12" s="64" t="s">
        <v>1335</v>
      </c>
      <c r="B12" s="68">
        <f t="shared" ref="B12:C12" si="6">IF(SUM(B5:B11)&gt;0,SUM(B5:B11),"")</f>
        <v>8401477.88</v>
      </c>
      <c r="C12" s="68">
        <f t="shared" si="6"/>
        <v>8560115.78</v>
      </c>
      <c r="D12" s="41">
        <f>C12-B12</f>
        <v>158637.9</v>
      </c>
      <c r="E12" s="23">
        <f>IF(C12="","",(C12-B12)/B12)</f>
        <v>0.0188821422</v>
      </c>
      <c r="F12" s="69">
        <f>IF(SUM(F5:F11)&gt;0,SUM(F5:F11),"")</f>
        <v>1</v>
      </c>
      <c r="G12" s="23">
        <f>C12/$C$2</f>
        <v>0.3329729494</v>
      </c>
    </row>
    <row r="13">
      <c r="A13" s="17"/>
      <c r="B13" s="17"/>
      <c r="C13" s="17"/>
      <c r="D13" s="17"/>
      <c r="E13" s="17"/>
      <c r="F13" s="17"/>
      <c r="G13" s="17"/>
    </row>
    <row r="14">
      <c r="A14" s="70" t="s">
        <v>1349</v>
      </c>
      <c r="B14" s="66" t="s">
        <v>1345</v>
      </c>
      <c r="C14" s="66" t="s">
        <v>1346</v>
      </c>
      <c r="D14" s="30" t="s">
        <v>1336</v>
      </c>
      <c r="E14" s="30" t="s">
        <v>1337</v>
      </c>
      <c r="F14" s="66" t="s">
        <v>1347</v>
      </c>
      <c r="G14" s="17"/>
    </row>
    <row r="15">
      <c r="A15" s="67" t="s">
        <v>61</v>
      </c>
      <c r="B15" s="41">
        <f>SUMIFS(Sheet1!$H:$H,Sheet1!$I:$I,$A15,Sheet1!$O:$O,B$3)</f>
        <v>954910.81</v>
      </c>
      <c r="C15" s="41">
        <f>SUMIFS(Sheet1!$H:$H,Sheet1!$I:$I,$A15,Sheet1!$O:$O,C$3)</f>
        <v>1112481</v>
      </c>
      <c r="D15" s="41">
        <f t="shared" ref="D15:D19" si="7">if(C15-B15=0,"",C15-B15)</f>
        <v>157570.19</v>
      </c>
      <c r="E15" s="23">
        <f t="shared" ref="E15:E21" si="8">IF(C15="","",(C15-B15)/B15)</f>
        <v>0.1650103741</v>
      </c>
      <c r="F15" s="23">
        <f t="shared" ref="F15:F19" si="9">C15/C$21</f>
        <v>0.6381682166</v>
      </c>
      <c r="G15" s="23">
        <f t="shared" ref="G15:G19" si="10">C15/$C$2</f>
        <v>0.04327348944</v>
      </c>
    </row>
    <row r="16">
      <c r="A16" s="67" t="s">
        <v>26</v>
      </c>
      <c r="B16" s="79">
        <f>SUMIFS(Sheet1!$H:$H,Sheet1!$I:$I,$A16,Sheet1!$O:$O,B$3)</f>
        <v>394341.16</v>
      </c>
      <c r="C16" s="79">
        <f>SUMIFS(Sheet1!$H:$H,Sheet1!$I:$I,$A16,Sheet1!$O:$O,C$3)</f>
        <v>609590</v>
      </c>
      <c r="D16" s="41">
        <f t="shared" si="7"/>
        <v>215248.84</v>
      </c>
      <c r="E16" s="23">
        <f t="shared" si="8"/>
        <v>0.5458442127</v>
      </c>
      <c r="F16" s="23">
        <f t="shared" si="9"/>
        <v>0.3496877368</v>
      </c>
      <c r="G16" s="23">
        <f t="shared" si="10"/>
        <v>0.02371194333</v>
      </c>
    </row>
    <row r="17">
      <c r="A17" s="67" t="s">
        <v>317</v>
      </c>
      <c r="B17" s="79">
        <f>SUMIFS(Sheet1!$H:$H,Sheet1!$I:$I,$A17,Sheet1!$O:$O,B$3)</f>
        <v>42340.06</v>
      </c>
      <c r="C17" s="79">
        <f>SUMIFS(Sheet1!$H:$H,Sheet1!$I:$I,$A17,Sheet1!$O:$O,C$3)</f>
        <v>21170</v>
      </c>
      <c r="D17" s="41">
        <f t="shared" si="7"/>
        <v>-21170.06</v>
      </c>
      <c r="E17" s="23">
        <f t="shared" si="8"/>
        <v>-0.5000007085</v>
      </c>
      <c r="F17" s="23">
        <f t="shared" si="9"/>
        <v>0.01214404663</v>
      </c>
      <c r="G17" s="23">
        <f t="shared" si="10"/>
        <v>0.0008234745325</v>
      </c>
    </row>
    <row r="18">
      <c r="A18" s="71" t="s">
        <v>975</v>
      </c>
      <c r="B18" s="79">
        <f>SUMIFS(Sheet1!$H:$H,Sheet1!$I:$I,$A18,Sheet1!$O:$O,B$3)</f>
        <v>0</v>
      </c>
      <c r="C18" s="79">
        <f>SUMIFS(Sheet1!$H:$H,Sheet1!$I:$I,$A18,Sheet1!$O:$O,C$3)</f>
        <v>0</v>
      </c>
      <c r="D18" s="17" t="str">
        <f t="shared" si="7"/>
        <v/>
      </c>
      <c r="E18" s="23" t="str">
        <f t="shared" si="8"/>
        <v>#DIV/0!</v>
      </c>
      <c r="F18" s="23">
        <f t="shared" si="9"/>
        <v>0</v>
      </c>
      <c r="G18" s="23">
        <f t="shared" si="10"/>
        <v>0</v>
      </c>
    </row>
    <row r="19">
      <c r="A19" s="72"/>
      <c r="B19" s="73" t="str">
        <f>if(SUMIFS(Sheet1!$H:$H,Sheet1!$I:$I,$A19,Sheet1!$K:$K,#REF!,Sheet1!$O:$O,B$3)&gt;0,SUMIFS(Sheet1!$H:$H,Sheet1!$I:$I,$A19,Sheet1!$K:$K,#REF!,Sheet1!$O:$O,B$3),"")</f>
        <v/>
      </c>
      <c r="C19" s="73" t="str">
        <f>if(SUMIFS(Sheet1!$H:$H,Sheet1!$I:$I,$A19,Sheet1!$K:$K,#REF!,Sheet1!$O:$O,C$3)&gt;0,SUMIFS(Sheet1!$H:$H,Sheet1!$I:$I,$A19,Sheet1!$K:$K,#REF!,Sheet1!$O:$O,C$3),"")</f>
        <v/>
      </c>
      <c r="D19" s="17" t="str">
        <f t="shared" si="7"/>
        <v/>
      </c>
      <c r="E19" s="23" t="str">
        <f t="shared" si="8"/>
        <v/>
      </c>
      <c r="F19" s="23">
        <f t="shared" si="9"/>
        <v>0</v>
      </c>
      <c r="G19" s="23">
        <f t="shared" si="10"/>
        <v>0</v>
      </c>
    </row>
    <row r="20">
      <c r="A20" s="17"/>
      <c r="B20" s="73" t="str">
        <f>if(SUMIFS(Sheet1!$H:$H,Sheet1!$I:$I,$A20,Sheet1!$K:$K,#REF!,Sheet1!$O:$O,B$3)&gt;0,SUMIFS(Sheet1!$H:$H,Sheet1!$I:$I,$A20,Sheet1!$K:$K,#REF!,Sheet1!$O:$O,B$3),"")</f>
        <v/>
      </c>
      <c r="C20" s="73" t="str">
        <f>if(SUMIFS(Sheet1!$H:$H,Sheet1!$I:$I,$A20,Sheet1!$K:$K,#REF!,Sheet1!$O:$O,C$3)&gt;0,SUMIFS(Sheet1!$H:$H,Sheet1!$I:$I,$A20,Sheet1!$K:$K,#REF!,Sheet1!$O:$O,C$3),"")</f>
        <v/>
      </c>
      <c r="D20" s="17"/>
      <c r="E20" s="23" t="str">
        <f t="shared" si="8"/>
        <v/>
      </c>
      <c r="F20" s="17"/>
      <c r="G20" s="17"/>
    </row>
    <row r="21">
      <c r="A21" s="64" t="s">
        <v>1335</v>
      </c>
      <c r="B21" s="41">
        <f t="shared" ref="B21:C21" si="11">IF(SUM(B15:B19)&gt;0,SUM(B15:B19),"")</f>
        <v>1391592.03</v>
      </c>
      <c r="C21" s="41">
        <f t="shared" si="11"/>
        <v>1743241</v>
      </c>
      <c r="D21" s="41">
        <f>C21-B21</f>
        <v>351648.97</v>
      </c>
      <c r="E21" s="23">
        <f t="shared" si="8"/>
        <v>0.252695447</v>
      </c>
      <c r="F21" s="23">
        <f>IF(SUM(F15:F19)&gt;0,SUM(F15:F19),"')")</f>
        <v>1</v>
      </c>
      <c r="G21" s="23">
        <f>C21/$C$2</f>
        <v>0.0678089073</v>
      </c>
    </row>
    <row r="22">
      <c r="A22" s="17"/>
      <c r="B22" s="17"/>
      <c r="C22" s="17"/>
      <c r="D22" s="17"/>
      <c r="E22" s="17"/>
      <c r="F22" s="17"/>
      <c r="G22" s="17"/>
    </row>
    <row r="23">
      <c r="A23" s="74" t="s">
        <v>1350</v>
      </c>
      <c r="B23" s="66" t="s">
        <v>1345</v>
      </c>
      <c r="C23" s="66" t="s">
        <v>1346</v>
      </c>
      <c r="D23" s="30" t="s">
        <v>1336</v>
      </c>
      <c r="E23" s="30" t="s">
        <v>1337</v>
      </c>
      <c r="F23" s="66" t="s">
        <v>1347</v>
      </c>
      <c r="G23" s="17"/>
    </row>
    <row r="24">
      <c r="A24" s="17" t="s">
        <v>58</v>
      </c>
      <c r="B24" s="79">
        <f>SUMIFS(Sheet1!$H:$H,Sheet1!$I:$I,$A24,Sheet1!$O:$O,B$3)</f>
        <v>914446.32</v>
      </c>
      <c r="C24" s="79">
        <f>SUMIFS(Sheet1!$H:$H,Sheet1!$I:$I,$A24,Sheet1!$O:$O,C$3)</f>
        <v>681208</v>
      </c>
      <c r="D24" s="41">
        <f t="shared" ref="D24:D26" si="12">if(C24-B24=0,"",C24-B24)</f>
        <v>-233238.32</v>
      </c>
      <c r="E24" s="23">
        <f t="shared" ref="E24:E26" si="13">IF(C24="","",(C24-B24)/B24)</f>
        <v>-0.2550596081</v>
      </c>
      <c r="F24" s="23">
        <f t="shared" ref="F24:F26" si="14">C24/C$28</f>
        <v>0.9453423148</v>
      </c>
      <c r="G24" s="23">
        <f t="shared" ref="G24:G26" si="15">C24/$C$2</f>
        <v>0.02649775339</v>
      </c>
    </row>
    <row r="25">
      <c r="A25" s="33" t="s">
        <v>1351</v>
      </c>
      <c r="B25" s="79">
        <f>SUMIFS(Sheet1!$H:$H,Sheet1!$I:$I,$A25,Sheet1!$O:$O,B$3)</f>
        <v>0</v>
      </c>
      <c r="C25" s="79">
        <f>SUMIFS(Sheet1!$H:$H,Sheet1!$I:$I,$A25,Sheet1!$O:$O,C$3)</f>
        <v>0</v>
      </c>
      <c r="D25" s="17" t="str">
        <f t="shared" si="12"/>
        <v/>
      </c>
      <c r="E25" s="23" t="str">
        <f t="shared" si="13"/>
        <v>#DIV/0!</v>
      </c>
      <c r="F25" s="23">
        <f t="shared" si="14"/>
        <v>0</v>
      </c>
      <c r="G25" s="23">
        <f t="shared" si="15"/>
        <v>0</v>
      </c>
    </row>
    <row r="26">
      <c r="A26" s="33" t="s">
        <v>320</v>
      </c>
      <c r="B26" s="79">
        <f>SUMIFS(Sheet1!$H:$H,Sheet1!$I:$I,$A26,Sheet1!$O:$O,B$3)</f>
        <v>58298.52</v>
      </c>
      <c r="C26" s="79">
        <f>SUMIFS(Sheet1!$H:$H,Sheet1!$I:$I,$A26,Sheet1!$O:$O,C$3)</f>
        <v>39386</v>
      </c>
      <c r="D26" s="41">
        <f t="shared" si="12"/>
        <v>-18912.52</v>
      </c>
      <c r="E26" s="23">
        <f t="shared" si="13"/>
        <v>-0.3244082354</v>
      </c>
      <c r="F26" s="23">
        <f t="shared" si="14"/>
        <v>0.05465768519</v>
      </c>
      <c r="G26" s="23">
        <f t="shared" si="15"/>
        <v>0.001532043833</v>
      </c>
    </row>
    <row r="27">
      <c r="A27" s="17"/>
      <c r="B27" s="73" t="str">
        <f>if(SUMIFS(Sheet1!$H:$H,Sheet1!$I:$I,$A27,Sheet1!$K:$K,#REF!,Sheet1!$O:$O,B$3)&gt;0,SUMIFS(Sheet1!$H:$H,Sheet1!$I:$I,$A27,Sheet1!$K:$K,#REF!,Sheet1!$O:$O,B$3),"")</f>
        <v/>
      </c>
      <c r="C27" s="73" t="str">
        <f>if(SUMIFS(Sheet1!$H:$H,Sheet1!$I:$I,$A27,Sheet1!$K:$K,#REF!,Sheet1!$O:$O,C$3)&gt;0,SUMIFS(Sheet1!$H:$H,Sheet1!$I:$I,$A27,Sheet1!$K:$K,#REF!,Sheet1!$O:$O,C$3),"")</f>
        <v/>
      </c>
      <c r="D27" s="17"/>
      <c r="E27" s="17"/>
      <c r="F27" s="17"/>
      <c r="G27" s="17"/>
    </row>
    <row r="28">
      <c r="A28" s="64" t="s">
        <v>1335</v>
      </c>
      <c r="B28" s="68">
        <f t="shared" ref="B28:C28" si="16">IF(sum(B24:B27)&gt;0,sum(B24:B27),"")</f>
        <v>972744.84</v>
      </c>
      <c r="C28" s="68">
        <f t="shared" si="16"/>
        <v>720594</v>
      </c>
      <c r="D28" s="41">
        <f>C28-B28</f>
        <v>-252150.84</v>
      </c>
      <c r="E28" s="23">
        <f>IF(C28="","",(C28-B28)/B28)</f>
        <v>-0.2592158083</v>
      </c>
      <c r="F28" s="69">
        <f>IF(sum(F24:F27)&gt;0,sum(F24:F27),"')")</f>
        <v>1</v>
      </c>
      <c r="G28" s="23">
        <f>C28/$C$2</f>
        <v>0.02802979722</v>
      </c>
    </row>
    <row r="29">
      <c r="A29" s="17"/>
      <c r="B29" s="17"/>
      <c r="C29" s="17"/>
      <c r="D29" s="17"/>
      <c r="E29" s="17"/>
      <c r="F29" s="17"/>
      <c r="G29" s="17"/>
    </row>
    <row r="30">
      <c r="A30" s="70" t="s">
        <v>1352</v>
      </c>
      <c r="B30" s="66" t="s">
        <v>1345</v>
      </c>
      <c r="C30" s="66" t="s">
        <v>1346</v>
      </c>
      <c r="D30" s="30" t="s">
        <v>1336</v>
      </c>
      <c r="E30" s="30" t="s">
        <v>1337</v>
      </c>
      <c r="F30" s="66" t="s">
        <v>1347</v>
      </c>
      <c r="G30" s="17"/>
    </row>
    <row r="31">
      <c r="A31" s="6" t="s">
        <v>75</v>
      </c>
      <c r="B31" s="79">
        <f>SUMIFS(Sheet1!$H:$H,Sheet1!$I:$I,$A31,Sheet1!$O:$O,B$3)</f>
        <v>5194328.77</v>
      </c>
      <c r="C31" s="79">
        <f>SUMIFS(Sheet1!$H:$H,Sheet1!$I:$I,$A31,Sheet1!$O:$O,C$3)</f>
        <v>5491443.29</v>
      </c>
      <c r="D31" s="41">
        <f t="shared" ref="D31:D35" si="17">if(C31-B31=0,"",C31-B31)</f>
        <v>297114.52</v>
      </c>
      <c r="E31" s="23">
        <f t="shared" ref="E31:E36" si="18">IF(C31="","",(C31-B31)/B31)</f>
        <v>0.05719979099</v>
      </c>
      <c r="F31" s="23">
        <f t="shared" ref="F31:F35" si="19">C31/C$36</f>
        <v>0.4656029838</v>
      </c>
      <c r="G31" s="23">
        <f t="shared" ref="G31:G36" si="20">C31/$C$2</f>
        <v>0.2136071656</v>
      </c>
    </row>
    <row r="32">
      <c r="A32" s="6" t="s">
        <v>71</v>
      </c>
      <c r="B32" s="79">
        <f>SUMIFS(Sheet1!$H:$H,Sheet1!$I:$I,$A32,Sheet1!$O:$O,B$3)</f>
        <v>1367393.32</v>
      </c>
      <c r="C32" s="79">
        <f>SUMIFS(Sheet1!$H:$H,Sheet1!$I:$I,$A32,Sheet1!$O:$O,C$3)</f>
        <v>1910806.63</v>
      </c>
      <c r="D32" s="41">
        <f t="shared" si="17"/>
        <v>543413.31</v>
      </c>
      <c r="E32" s="23">
        <f t="shared" si="18"/>
        <v>0.3974081942</v>
      </c>
      <c r="F32" s="23">
        <f t="shared" si="19"/>
        <v>0.1620115553</v>
      </c>
      <c r="G32" s="23">
        <f t="shared" si="20"/>
        <v>0.07432690582</v>
      </c>
    </row>
    <row r="33">
      <c r="A33" s="6" t="s">
        <v>125</v>
      </c>
      <c r="B33" s="79">
        <f>SUMIFS(Sheet1!$H:$H,Sheet1!$I:$I,$A33,Sheet1!$O:$O,B$3)</f>
        <v>627655.53</v>
      </c>
      <c r="C33" s="79">
        <f>SUMIFS(Sheet1!$H:$H,Sheet1!$I:$I,$A33,Sheet1!$O:$O,C$3)</f>
        <v>944089.02</v>
      </c>
      <c r="D33" s="41">
        <f t="shared" si="17"/>
        <v>316433.49</v>
      </c>
      <c r="E33" s="23">
        <f t="shared" si="18"/>
        <v>0.5041515208</v>
      </c>
      <c r="F33" s="23">
        <f t="shared" si="19"/>
        <v>0.08004647257</v>
      </c>
      <c r="G33" s="23">
        <f t="shared" si="20"/>
        <v>0.0367233474</v>
      </c>
    </row>
    <row r="34">
      <c r="A34" s="6" t="s">
        <v>127</v>
      </c>
      <c r="B34" s="79">
        <f>SUMIFS(Sheet1!$H:$H,Sheet1!$I:$I,$A34,Sheet1!$O:$O,B$3)</f>
        <v>1263690.81</v>
      </c>
      <c r="C34" s="79">
        <f>SUMIFS(Sheet1!$H:$H,Sheet1!$I:$I,$A34,Sheet1!$O:$O,C$3)</f>
        <v>1322996.44</v>
      </c>
      <c r="D34" s="41">
        <f t="shared" si="17"/>
        <v>59305.63</v>
      </c>
      <c r="E34" s="23">
        <f t="shared" si="18"/>
        <v>0.04693049085</v>
      </c>
      <c r="F34" s="23">
        <f t="shared" si="19"/>
        <v>0.1121728947</v>
      </c>
      <c r="G34" s="23">
        <f t="shared" si="20"/>
        <v>0.05146215753</v>
      </c>
    </row>
    <row r="35">
      <c r="A35" s="6" t="s">
        <v>2</v>
      </c>
      <c r="B35" s="79">
        <f>SUMIFS(Sheet1!$H:$H,Sheet1!$I:$I,$A35,Sheet1!$O:$O,B$3)</f>
        <v>2026562.51</v>
      </c>
      <c r="C35" s="79">
        <f>SUMIFS(Sheet1!$H:$H,Sheet1!$I:$I,$A35,Sheet1!$O:$O,C$3)</f>
        <v>2124926</v>
      </c>
      <c r="D35" s="41">
        <f t="shared" si="17"/>
        <v>98363.49</v>
      </c>
      <c r="E35" s="23">
        <f t="shared" si="18"/>
        <v>0.04853711125</v>
      </c>
      <c r="F35" s="23">
        <f t="shared" si="19"/>
        <v>0.1801660936</v>
      </c>
      <c r="G35" s="23">
        <f t="shared" si="20"/>
        <v>0.08265576024</v>
      </c>
    </row>
    <row r="36">
      <c r="A36" s="64" t="s">
        <v>1335</v>
      </c>
      <c r="B36" s="68">
        <f t="shared" ref="B36:C36" si="21">IF(SUM(B31:B35)&gt;0,SUM(B31:B35),"")</f>
        <v>10479630.94</v>
      </c>
      <c r="C36" s="68">
        <f t="shared" si="21"/>
        <v>11794261.38</v>
      </c>
      <c r="D36" s="41">
        <f>C36-B36</f>
        <v>1314630.44</v>
      </c>
      <c r="E36" s="23">
        <f t="shared" si="18"/>
        <v>0.1254462535</v>
      </c>
      <c r="F36" s="69">
        <f>IF(SUM(F31:F35)&gt;0,SUM(F31:F35),"')")</f>
        <v>1</v>
      </c>
      <c r="G36" s="23">
        <f t="shared" si="20"/>
        <v>0.4587753366</v>
      </c>
    </row>
    <row r="37">
      <c r="A37" s="17"/>
      <c r="B37" s="17"/>
      <c r="C37" s="17"/>
      <c r="D37" s="17"/>
      <c r="E37" s="17"/>
      <c r="F37" s="17"/>
      <c r="G37" s="17"/>
    </row>
    <row r="38">
      <c r="A38" s="70" t="s">
        <v>43</v>
      </c>
      <c r="B38" s="66" t="s">
        <v>1345</v>
      </c>
      <c r="C38" s="66" t="s">
        <v>1346</v>
      </c>
      <c r="D38" s="30" t="s">
        <v>1336</v>
      </c>
      <c r="E38" s="30" t="s">
        <v>1337</v>
      </c>
      <c r="F38" s="66" t="s">
        <v>1347</v>
      </c>
      <c r="G38" s="17"/>
    </row>
    <row r="39">
      <c r="A39" s="6" t="s">
        <v>43</v>
      </c>
      <c r="B39" s="79">
        <f>SUMIFS(Sheet1!$H:$H,Sheet1!$I:$I,$A39,Sheet1!$O:$O,B$3)</f>
        <v>1821540.3</v>
      </c>
      <c r="C39" s="79">
        <f>SUMIFS(Sheet1!$H:$H,Sheet1!$I:$I,$A39,Sheet1!$O:$O,C$3)</f>
        <v>960947.73</v>
      </c>
      <c r="D39" s="41">
        <f t="shared" ref="D39:D40" si="22">if(C39-B39=0,"",C39-B39)</f>
        <v>-860592.57</v>
      </c>
      <c r="E39" s="23">
        <f t="shared" ref="E39:E41" si="23">IF(C39="","",(C39-B39)/B39)</f>
        <v>-0.4724532145</v>
      </c>
      <c r="F39" s="23">
        <f>C39/C$41</f>
        <v>1</v>
      </c>
      <c r="G39" s="23">
        <f t="shared" ref="G39:G41" si="24">C39/$C$2</f>
        <v>0.03737912058</v>
      </c>
    </row>
    <row r="40">
      <c r="A40" s="6" t="s">
        <v>642</v>
      </c>
      <c r="B40" s="79">
        <f>SUMIFS(Sheet1!$H:$H,Sheet1!$I:$I,$A40,Sheet1!$O:$O,B$3)</f>
        <v>0</v>
      </c>
      <c r="C40" s="79">
        <f>SUMIFS(Sheet1!$H:$H,Sheet1!$I:$I,$A40,Sheet1!$O:$O,C$3)</f>
        <v>0</v>
      </c>
      <c r="D40" s="17" t="str">
        <f t="shared" si="22"/>
        <v/>
      </c>
      <c r="E40" s="23" t="str">
        <f t="shared" si="23"/>
        <v>#DIV/0!</v>
      </c>
      <c r="F40" s="23">
        <f>C40/C$36</f>
        <v>0</v>
      </c>
      <c r="G40" s="23">
        <f t="shared" si="24"/>
        <v>0</v>
      </c>
    </row>
    <row r="41">
      <c r="A41" s="64" t="s">
        <v>1335</v>
      </c>
      <c r="B41" s="68">
        <f t="shared" ref="B41:C41" si="25">IF(SUM(B39:B40)&gt;0,SUM(B39:B40),"")</f>
        <v>1821540.3</v>
      </c>
      <c r="C41" s="68">
        <f t="shared" si="25"/>
        <v>960947.73</v>
      </c>
      <c r="D41" s="41">
        <f>C41-B41</f>
        <v>-860592.57</v>
      </c>
      <c r="E41" s="23">
        <f t="shared" si="23"/>
        <v>-0.4724532145</v>
      </c>
      <c r="F41" s="69">
        <f>IF(SUM(F39:F40)&gt;0,SUM(F39:F40),"")</f>
        <v>1</v>
      </c>
      <c r="G41" s="23">
        <f t="shared" si="24"/>
        <v>0.03737912058</v>
      </c>
    </row>
    <row r="42">
      <c r="A42" s="17"/>
      <c r="B42" s="17"/>
      <c r="C42" s="17"/>
      <c r="D42" s="17"/>
      <c r="E42" s="17"/>
      <c r="F42" s="17"/>
      <c r="G42" s="17"/>
    </row>
    <row r="43">
      <c r="A43" s="74" t="s">
        <v>1104</v>
      </c>
      <c r="B43" s="66" t="s">
        <v>1345</v>
      </c>
      <c r="C43" s="66" t="s">
        <v>1346</v>
      </c>
      <c r="D43" s="30" t="s">
        <v>1336</v>
      </c>
      <c r="E43" s="30" t="s">
        <v>1337</v>
      </c>
      <c r="F43" s="66" t="s">
        <v>1347</v>
      </c>
      <c r="G43" s="17"/>
    </row>
    <row r="44">
      <c r="A44" s="6" t="s">
        <v>1104</v>
      </c>
      <c r="B44" s="79">
        <f>SUMIFS(Sheet1!$H:$H,Sheet1!$I:$I,$A44,Sheet1!$O:$O,B$3)</f>
        <v>0</v>
      </c>
      <c r="C44" s="79">
        <f>SUMIFS(Sheet1!$H:$H,Sheet1!$I:$I,$A44,Sheet1!$O:$O,C$3)</f>
        <v>0</v>
      </c>
      <c r="D44" s="17" t="str">
        <f t="shared" ref="D44:D45" si="26">if(C44-B44=0,"",C44-B44)</f>
        <v/>
      </c>
      <c r="E44" s="23" t="str">
        <f t="shared" ref="E44:E45" si="27">IF(C44="","",(C44-B44)/B44)</f>
        <v>#DIV/0!</v>
      </c>
      <c r="F44" s="23" t="str">
        <f>IF(C44="","",C44/C$45)</f>
        <v>#DIV/0!</v>
      </c>
      <c r="G44" s="23">
        <f t="shared" ref="G44:G45" si="28">C44/$C$2</f>
        <v>0</v>
      </c>
    </row>
    <row r="45">
      <c r="A45" s="64" t="s">
        <v>1335</v>
      </c>
      <c r="B45" s="79">
        <f>SUMIFS(Sheet1!$H:$H,Sheet1!$I:$I,$A45,Sheet1!$O:$O,B$3)</f>
        <v>0</v>
      </c>
      <c r="C45" s="79">
        <f>SUMIFS(Sheet1!$H:$H,Sheet1!$I:$I,$A45,Sheet1!$O:$O,C$3)</f>
        <v>0</v>
      </c>
      <c r="D45" s="17" t="str">
        <f t="shared" si="26"/>
        <v/>
      </c>
      <c r="E45" s="23" t="str">
        <f t="shared" si="27"/>
        <v>#DIV/0!</v>
      </c>
      <c r="F45" s="69" t="str">
        <f>IF(sum(F44)&gt;0,SUM(F44),"")</f>
        <v>#DIV/0!</v>
      </c>
      <c r="G45" s="23">
        <f t="shared" si="28"/>
        <v>0</v>
      </c>
    </row>
    <row r="46">
      <c r="A46" s="17"/>
      <c r="B46" s="17"/>
      <c r="C46" s="17"/>
      <c r="D46" s="17"/>
      <c r="E46" s="17"/>
      <c r="F46" s="17"/>
      <c r="G46" s="17"/>
    </row>
    <row r="47">
      <c r="A47" s="75" t="s">
        <v>644</v>
      </c>
      <c r="B47" s="66" t="s">
        <v>1345</v>
      </c>
      <c r="C47" s="66" t="s">
        <v>1346</v>
      </c>
      <c r="D47" s="30" t="s">
        <v>1336</v>
      </c>
      <c r="E47" s="30" t="s">
        <v>1337</v>
      </c>
      <c r="F47" s="66" t="s">
        <v>1347</v>
      </c>
      <c r="G47" s="17"/>
    </row>
    <row r="48">
      <c r="A48" s="6" t="s">
        <v>644</v>
      </c>
      <c r="B48" s="79">
        <f>SUMIFS(Sheet1!$H:$H,Sheet1!$I:$I,$A48,Sheet1!$O:$O,B$3)</f>
        <v>0</v>
      </c>
      <c r="C48" s="79">
        <f>SUMIFS(Sheet1!$H:$H,Sheet1!$I:$I,$A48,Sheet1!$O:$O,C$3)</f>
        <v>1926214.85</v>
      </c>
      <c r="D48" s="41">
        <f t="shared" ref="D48:D49" si="30">if(C48-B48=0,"",C48-B48)</f>
        <v>1926214.85</v>
      </c>
      <c r="E48" s="23" t="str">
        <f t="shared" ref="E48:E49" si="31">IF(C48="","",(C48-B48)/B48)</f>
        <v>#DIV/0!</v>
      </c>
      <c r="F48" s="17"/>
      <c r="G48" s="23">
        <f t="shared" ref="G48:G49" si="32">C48/$C$2</f>
        <v>0.07492625758</v>
      </c>
    </row>
    <row r="49">
      <c r="A49" s="64" t="s">
        <v>1335</v>
      </c>
      <c r="B49" s="68" t="str">
        <f t="shared" ref="B49:C49" si="29">IF(sum(B48)&gt;0,SUM(B48),"")</f>
        <v/>
      </c>
      <c r="C49" s="68">
        <f t="shared" si="29"/>
        <v>1926214.85</v>
      </c>
      <c r="D49" s="41">
        <f t="shared" si="30"/>
        <v>1926214.85</v>
      </c>
      <c r="E49" s="23" t="str">
        <f t="shared" si="31"/>
        <v>#DIV/0!</v>
      </c>
      <c r="F49" s="17"/>
      <c r="G49" s="23">
        <f t="shared" si="32"/>
        <v>0.07492625758</v>
      </c>
    </row>
    <row r="50">
      <c r="A50" s="17"/>
      <c r="B50" s="17"/>
      <c r="C50" s="17"/>
      <c r="D50" s="17"/>
      <c r="E50" s="17"/>
      <c r="F50" s="17"/>
      <c r="G50" s="17"/>
    </row>
    <row r="51">
      <c r="A51" s="76" t="s">
        <v>696</v>
      </c>
      <c r="B51" s="66" t="s">
        <v>1345</v>
      </c>
      <c r="C51" s="66" t="s">
        <v>1346</v>
      </c>
      <c r="D51" s="30" t="s">
        <v>1336</v>
      </c>
      <c r="E51" s="30" t="s">
        <v>1337</v>
      </c>
      <c r="F51" s="66" t="s">
        <v>1347</v>
      </c>
      <c r="G51" s="17"/>
    </row>
    <row r="52">
      <c r="A52" s="6" t="s">
        <v>696</v>
      </c>
      <c r="B52" s="79">
        <f>SUMIFS(Sheet1!$H:$H,Sheet1!$I:$I,$A52,Sheet1!$O:$O,B$3)</f>
        <v>0</v>
      </c>
      <c r="C52" s="79">
        <f>SUMIFS(Sheet1!$H:$H,Sheet1!$I:$I,$A52,Sheet1!$O:$O,C$3)</f>
        <v>2767</v>
      </c>
      <c r="D52" s="41">
        <f t="shared" ref="D52:D53" si="34">if(C52-B52=0,"",C52-B52)</f>
        <v>2767</v>
      </c>
      <c r="E52" s="23" t="str">
        <f t="shared" ref="E52:E53" si="35">IF(C52="","",(C52-B52)/B52)</f>
        <v>#DIV/0!</v>
      </c>
      <c r="F52" s="23">
        <f>IF(C52="","",C52/C$53)</f>
        <v>1</v>
      </c>
      <c r="G52" s="23">
        <f t="shared" ref="G52:G53" si="36">C52/$C$2</f>
        <v>0.0001076312721</v>
      </c>
    </row>
    <row r="53">
      <c r="A53" s="64" t="s">
        <v>1335</v>
      </c>
      <c r="B53" s="68" t="str">
        <f t="shared" ref="B53:C53" si="33">IF(sum(B52)&gt;0,SUM(B52),"")</f>
        <v/>
      </c>
      <c r="C53" s="68">
        <f t="shared" si="33"/>
        <v>2767</v>
      </c>
      <c r="D53" s="41">
        <f t="shared" si="34"/>
        <v>2767</v>
      </c>
      <c r="E53" s="23" t="str">
        <f t="shared" si="35"/>
        <v>#DIV/0!</v>
      </c>
      <c r="F53" s="68">
        <f>IF(sum(F52)&gt;0,SUM(F52),"")</f>
        <v>1</v>
      </c>
      <c r="G53" s="23">
        <f t="shared" si="36"/>
        <v>0.0001076312721</v>
      </c>
    </row>
    <row r="54">
      <c r="A54" s="17"/>
      <c r="B54" s="17"/>
      <c r="C54" s="17"/>
      <c r="D54" s="17"/>
      <c r="E54" s="17"/>
      <c r="F54" s="17"/>
      <c r="G54" s="17"/>
    </row>
    <row r="55">
      <c r="A55" s="17"/>
      <c r="B55" s="17"/>
      <c r="C55" s="17"/>
      <c r="D55" s="17"/>
      <c r="E55" s="17"/>
      <c r="F55" s="17"/>
      <c r="G55" s="17"/>
    </row>
    <row r="56">
      <c r="A56" s="17"/>
      <c r="B56" s="17"/>
      <c r="C56" s="17"/>
      <c r="D56" s="17"/>
      <c r="E56" s="17"/>
      <c r="F56" s="17"/>
      <c r="G56" s="17"/>
    </row>
    <row r="57">
      <c r="A57" s="17"/>
      <c r="B57" s="17"/>
      <c r="C57" s="17"/>
      <c r="D57" s="17"/>
      <c r="E57" s="17"/>
      <c r="F57" s="17"/>
      <c r="G57" s="17"/>
    </row>
    <row r="58">
      <c r="A58" s="17"/>
      <c r="B58" s="17"/>
      <c r="C58" s="17"/>
      <c r="D58" s="17"/>
      <c r="E58" s="17"/>
      <c r="F58" s="17"/>
      <c r="G58" s="17"/>
    </row>
    <row r="59">
      <c r="A59" s="17"/>
      <c r="B59" s="17"/>
      <c r="C59" s="17"/>
      <c r="D59" s="17"/>
      <c r="E59" s="17"/>
      <c r="F59" s="17"/>
      <c r="G59" s="17"/>
    </row>
  </sheetData>
  <mergeCells count="1">
    <mergeCell ref="A1:G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2.0"/>
    <col customWidth="1" min="11" max="11" width="42.0"/>
    <col customWidth="1" min="14" max="14" width="42.0"/>
  </cols>
  <sheetData>
    <row r="1">
      <c r="H1" s="6" t="str">
        <f>Report4!A3</f>
        <v>DELHI A</v>
      </c>
      <c r="K1" s="6" t="str">
        <f>Report4!B3</f>
        <v>SUMIT PAINT AND HARDWARE</v>
      </c>
      <c r="N1" s="6" t="str">
        <f>'Report4 A'!C3</f>
        <v>#REF!</v>
      </c>
      <c r="Q1" s="6" t="str">
        <f>'Report 3B'!A3</f>
        <v>UP ( A )</v>
      </c>
    </row>
    <row r="2">
      <c r="B2" s="44"/>
      <c r="C2" s="44" t="s">
        <v>1354</v>
      </c>
      <c r="D2" s="44"/>
      <c r="K2" s="6" t="str">
        <f>Report4!B4</f>
        <v/>
      </c>
    </row>
    <row r="3">
      <c r="B3" s="80">
        <f t="array" ref="B3:B19">UNIQUE(Sheet1!E:E)</f>
        <v>45772</v>
      </c>
      <c r="C3" s="56" t="s">
        <v>7</v>
      </c>
      <c r="D3" s="81" t="s">
        <v>1355</v>
      </c>
      <c r="H3" s="6" t="str">
        <f>IFERROR(__xludf.DUMMYFUNCTION("QUERY(Sheet1!A1:M50500,""SELECT C,SUM(H) WHERE K CONTAINS '""&amp;H1&amp;""' GROUP BY C ORDER BY SUM(H) DESC"")"),"")</f>
        <v/>
      </c>
      <c r="I3" s="6" t="str">
        <f>IFERROR(__xludf.DUMMYFUNCTION("""COMPUTED_VALUE"""),"sum ")</f>
        <v>sum </v>
      </c>
      <c r="K3" s="77" t="str">
        <f>IFERROR(__xludf.DUMMYFUNCTION("QUERY(Sheet1!A1:M50500,""SELECT I,SUM(H) WHERE K CONTAINS '""&amp;H1&amp;""' AND C CONTAINS '""&amp;K1&amp;""' GROUP BY I ORDER BY SUM(H) DESC"")"),"")</f>
        <v/>
      </c>
      <c r="L3" s="6" t="str">
        <f>IFERROR(__xludf.DUMMYFUNCTION("""COMPUTED_VALUE"""),"sum ")</f>
        <v>sum </v>
      </c>
      <c r="U3" s="6" t="str">
        <f>IFERROR(__xludf.DUMMYFUNCTION("QUERY(IMPORTRANGE(""https://docs.google.com/spreadsheets/d/1oHFpXqVDPRF3Vi3WV9MdNcxkHNjgytLPxXUQgM6o1ok/edit?gid=0#gid=0"",""DEBTOR!A1:G""),""SELECT * WHERE Col7 Like 'ANANT SINGH'"")"),"DATE")</f>
        <v>DATE</v>
      </c>
      <c r="V3" s="6" t="str">
        <f>IFERROR(__xludf.DUMMYFUNCTION("""COMPUTED_VALUE"""),"PARTY NAME")</f>
        <v>PARTY NAME</v>
      </c>
      <c r="W3" s="6" t="str">
        <f>IFERROR(__xludf.DUMMYFUNCTION("""COMPUTED_VALUE"""),"AMOUNT")</f>
        <v>AMOUNT</v>
      </c>
      <c r="X3" s="6" t="str">
        <f>IFERROR(__xludf.DUMMYFUNCTION("""COMPUTED_VALUE"""),"")</f>
        <v/>
      </c>
      <c r="Y3" s="6" t="str">
        <f>IFERROR(__xludf.DUMMYFUNCTION("""COMPUTED_VALUE"""),"")</f>
        <v/>
      </c>
      <c r="Z3" s="6" t="str">
        <f>IFERROR(__xludf.DUMMYFUNCTION("""COMPUTED_VALUE"""),"")</f>
        <v/>
      </c>
      <c r="AA3" s="6" t="str">
        <f>IFERROR(__xludf.DUMMYFUNCTION("""COMPUTED_VALUE"""),"")</f>
        <v/>
      </c>
    </row>
    <row r="4">
      <c r="B4" s="82">
        <v>45802.0</v>
      </c>
      <c r="C4" s="56" t="s">
        <v>7</v>
      </c>
      <c r="D4" s="81" t="s">
        <v>1355</v>
      </c>
      <c r="H4" s="6" t="str">
        <f>IFERROR(__xludf.DUMMYFUNCTION("""COMPUTED_VALUE"""),"MANOJ ENTERPRISES (UTTAM NAGAR)")</f>
        <v>MANOJ ENTERPRISES (UTTAM NAGAR)</v>
      </c>
      <c r="I4" s="6">
        <f>IFERROR(__xludf.DUMMYFUNCTION("""COMPUTED_VALUE"""),7027568.269999998)</f>
        <v>7027568.27</v>
      </c>
      <c r="K4" s="6" t="str">
        <f>IFERROR(__xludf.DUMMYFUNCTION("""COMPUTED_VALUE"""),"PTMT")</f>
        <v>PTMT</v>
      </c>
      <c r="L4" s="6">
        <f>IFERROR(__xludf.DUMMYFUNCTION("""COMPUTED_VALUE"""),2147704.93)</f>
        <v>2147704.93</v>
      </c>
      <c r="N4" s="83"/>
      <c r="Q4" s="77" t="str">
        <f>IFERROR(__xludf.DUMMYFUNCTION("QUERY(Sheet1!A1:O50500,""SELECT C,SUM(G) WHERE K CONTAINS '""&amp;Q1&amp;""' GROUP BY C ORDER BY SUM(G) DESC"")"),"")</f>
        <v/>
      </c>
      <c r="R4" s="6" t="str">
        <f>IFERROR(__xludf.DUMMYFUNCTION("""COMPUTED_VALUE"""),"sum ")</f>
        <v>sum </v>
      </c>
      <c r="U4" s="6" t="str">
        <f>IFERROR(__xludf.DUMMYFUNCTION("""COMPUTED_VALUE"""),"04-Apr-26")</f>
        <v>04-Apr-26</v>
      </c>
      <c r="V4" s="6" t="str">
        <f>IFERROR(__xludf.DUMMYFUNCTION("""COMPUTED_VALUE"""),"Vidhya Sales")</f>
        <v>Vidhya Sales</v>
      </c>
      <c r="W4" s="6">
        <f>IFERROR(__xludf.DUMMYFUNCTION("""COMPUTED_VALUE"""),100000.0)</f>
        <v>100000</v>
      </c>
      <c r="X4" s="6" t="str">
        <f>IFERROR(__xludf.DUMMYFUNCTION("""COMPUTED_VALUE"""),"Apr-26")</f>
        <v>Apr-26</v>
      </c>
      <c r="Y4" s="6" t="str">
        <f>IFERROR(__xludf.DUMMYFUNCTION("""COMPUTED_VALUE"""),"Pymt")</f>
        <v>Pymt</v>
      </c>
      <c r="Z4" s="6" t="str">
        <f>IFERROR(__xludf.DUMMYFUNCTION("""COMPUTED_VALUE"""),"UP ( A )")</f>
        <v>UP ( A )</v>
      </c>
      <c r="AA4" s="6" t="str">
        <f>IFERROR(__xludf.DUMMYFUNCTION("""COMPUTED_VALUE"""),"ANANT SINGH")</f>
        <v>ANANT SINGH</v>
      </c>
    </row>
    <row r="5">
      <c r="B5" s="82">
        <v>45833.0</v>
      </c>
      <c r="C5" s="56" t="s">
        <v>7</v>
      </c>
      <c r="D5" s="81" t="s">
        <v>1355</v>
      </c>
      <c r="H5" s="6" t="str">
        <f>IFERROR(__xludf.DUMMYFUNCTION("""COMPUTED_VALUE"""),"DREAMWALL COLOURS")</f>
        <v>DREAMWALL COLOURS</v>
      </c>
      <c r="I5" s="6">
        <f>IFERROR(__xludf.DUMMYFUNCTION("""COMPUTED_VALUE"""),4903290.51)</f>
        <v>4903290.51</v>
      </c>
      <c r="K5" s="6" t="str">
        <f>IFERROR(__xludf.DUMMYFUNCTION("""COMPUTED_VALUE"""),"GARDEN PIPE")</f>
        <v>GARDEN PIPE</v>
      </c>
      <c r="L5" s="6">
        <f>IFERROR(__xludf.DUMMYFUNCTION("""COMPUTED_VALUE"""),128019.0)</f>
        <v>128019</v>
      </c>
      <c r="N5" s="83" t="str">
        <f>IFERROR(__xludf.DUMMYFUNCTION("QUERY(Sheet1!A1:M50500,""SELECT C,SUM(D) WHERE K CONTAINS '""&amp;N1&amp;""' GROUP BY C ORDER BY C ASC"")"),"#REF!")</f>
        <v>#REF!</v>
      </c>
      <c r="Q5" s="6" t="str">
        <f>IFERROR(__xludf.DUMMYFUNCTION("""COMPUTED_VALUE"""),"LOHIA &amp; SONS (GHAZIABAD)")</f>
        <v>LOHIA &amp; SONS (GHAZIABAD)</v>
      </c>
      <c r="R5" s="6">
        <f>IFERROR(__xludf.DUMMYFUNCTION("""COMPUTED_VALUE"""),881508.7999999992)</f>
        <v>881508.8</v>
      </c>
      <c r="U5" s="6" t="str">
        <f>IFERROR(__xludf.DUMMYFUNCTION("""COMPUTED_VALUE"""),"08-Apr-26")</f>
        <v>08-Apr-26</v>
      </c>
      <c r="V5" s="6" t="str">
        <f>IFERROR(__xludf.DUMMYFUNCTION("""COMPUTED_VALUE"""),"MANSI TRADING COMPANY(UP)")</f>
        <v>MANSI TRADING COMPANY(UP)</v>
      </c>
      <c r="W5" s="6">
        <f>IFERROR(__xludf.DUMMYFUNCTION("""COMPUTED_VALUE"""),70000.0)</f>
        <v>70000</v>
      </c>
      <c r="X5" s="6" t="str">
        <f>IFERROR(__xludf.DUMMYFUNCTION("""COMPUTED_VALUE"""),"Apr-26")</f>
        <v>Apr-26</v>
      </c>
      <c r="Y5" s="6" t="str">
        <f>IFERROR(__xludf.DUMMYFUNCTION("""COMPUTED_VALUE"""),"Pymt")</f>
        <v>Pymt</v>
      </c>
      <c r="Z5" s="6" t="str">
        <f>IFERROR(__xludf.DUMMYFUNCTION("""COMPUTED_VALUE"""),"UP ( A )")</f>
        <v>UP ( A )</v>
      </c>
      <c r="AA5" s="6" t="str">
        <f>IFERROR(__xludf.DUMMYFUNCTION("""COMPUTED_VALUE"""),"ANANT SINGH")</f>
        <v>ANANT SINGH</v>
      </c>
    </row>
    <row r="6">
      <c r="B6" s="82">
        <v>45863.0</v>
      </c>
      <c r="C6" s="56"/>
      <c r="D6" s="81" t="s">
        <v>1356</v>
      </c>
      <c r="H6" s="6" t="str">
        <f>IFERROR(__xludf.DUMMYFUNCTION("""COMPUTED_VALUE"""),"JAGDAMBA TRADERS")</f>
        <v>JAGDAMBA TRADERS</v>
      </c>
      <c r="I6" s="6">
        <f>IFERROR(__xludf.DUMMYFUNCTION("""COMPUTED_VALUE"""),3960416.1000000006)</f>
        <v>3960416.1</v>
      </c>
      <c r="K6" s="6" t="str">
        <f>IFERROR(__xludf.DUMMYFUNCTION("""COMPUTED_VALUE"""),"CONNECTION")</f>
        <v>CONNECTION</v>
      </c>
      <c r="L6" s="6">
        <f>IFERROR(__xludf.DUMMYFUNCTION("""COMPUTED_VALUE"""),101919.9)</f>
        <v>101919.9</v>
      </c>
      <c r="N6" s="84"/>
      <c r="Q6" s="6" t="str">
        <f>IFERROR(__xludf.DUMMYFUNCTION("""COMPUTED_VALUE"""),"Vidhya Sales")</f>
        <v>Vidhya Sales</v>
      </c>
      <c r="R6" s="6">
        <f>IFERROR(__xludf.DUMMYFUNCTION("""COMPUTED_VALUE"""),369596.24)</f>
        <v>369596.24</v>
      </c>
      <c r="U6" s="6" t="str">
        <f>IFERROR(__xludf.DUMMYFUNCTION("""COMPUTED_VALUE"""),"09-Apr-26")</f>
        <v>09-Apr-26</v>
      </c>
      <c r="V6" s="6" t="str">
        <f>IFERROR(__xludf.DUMMYFUNCTION("""COMPUTED_VALUE"""),"NITIN TRADERS")</f>
        <v>NITIN TRADERS</v>
      </c>
      <c r="W6" s="6">
        <f>IFERROR(__xludf.DUMMYFUNCTION("""COMPUTED_VALUE"""),500000.0)</f>
        <v>500000</v>
      </c>
      <c r="X6" s="6" t="str">
        <f>IFERROR(__xludf.DUMMYFUNCTION("""COMPUTED_VALUE"""),"Apr-26")</f>
        <v>Apr-26</v>
      </c>
      <c r="Y6" s="6" t="str">
        <f>IFERROR(__xludf.DUMMYFUNCTION("""COMPUTED_VALUE"""),"Pymt")</f>
        <v>Pymt</v>
      </c>
      <c r="Z6" s="6" t="str">
        <f>IFERROR(__xludf.DUMMYFUNCTION("""COMPUTED_VALUE"""),"UP ( A )")</f>
        <v>UP ( A )</v>
      </c>
      <c r="AA6" s="6" t="str">
        <f>IFERROR(__xludf.DUMMYFUNCTION("""COMPUTED_VALUE"""),"ANANT SINGH")</f>
        <v>ANANT SINGH</v>
      </c>
    </row>
    <row r="7">
      <c r="B7" s="85">
        <v>45894.0</v>
      </c>
      <c r="C7" s="56"/>
      <c r="D7" s="81" t="s">
        <v>1356</v>
      </c>
      <c r="H7" s="6" t="str">
        <f>IFERROR(__xludf.DUMMYFUNCTION("""COMPUTED_VALUE"""),"SUMIT PAINT AND HARDWARE")</f>
        <v>SUMIT PAINT AND HARDWARE</v>
      </c>
      <c r="I7" s="6">
        <f>IFERROR(__xludf.DUMMYFUNCTION("""COMPUTED_VALUE"""),2385941.83)</f>
        <v>2385941.83</v>
      </c>
      <c r="K7" s="6" t="str">
        <f>IFERROR(__xludf.DUMMYFUNCTION("""COMPUTED_VALUE"""),"CABINET")</f>
        <v>CABINET</v>
      </c>
      <c r="L7" s="6">
        <f>IFERROR(__xludf.DUMMYFUNCTION("""COMPUTED_VALUE"""),8298.0)</f>
        <v>8298</v>
      </c>
      <c r="N7" s="12"/>
      <c r="Q7" s="6" t="str">
        <f>IFERROR(__xludf.DUMMYFUNCTION("""COMPUTED_VALUE"""),"NITIN TRADERS")</f>
        <v>NITIN TRADERS</v>
      </c>
      <c r="R7" s="6">
        <f>IFERROR(__xludf.DUMMYFUNCTION("""COMPUTED_VALUE"""),283422.0099999998)</f>
        <v>283422.01</v>
      </c>
      <c r="U7" s="6" t="str">
        <f>IFERROR(__xludf.DUMMYFUNCTION("""COMPUTED_VALUE"""),"09-Apr-26")</f>
        <v>09-Apr-26</v>
      </c>
      <c r="V7" s="6" t="str">
        <f>IFERROR(__xludf.DUMMYFUNCTION("""COMPUTED_VALUE"""),"Vidhya Sales")</f>
        <v>Vidhya Sales</v>
      </c>
      <c r="W7" s="6">
        <f>IFERROR(__xludf.DUMMYFUNCTION("""COMPUTED_VALUE"""),200000.0)</f>
        <v>200000</v>
      </c>
      <c r="X7" s="6" t="str">
        <f>IFERROR(__xludf.DUMMYFUNCTION("""COMPUTED_VALUE"""),"Apr-26")</f>
        <v>Apr-26</v>
      </c>
      <c r="Y7" s="6" t="str">
        <f>IFERROR(__xludf.DUMMYFUNCTION("""COMPUTED_VALUE"""),"Pymt")</f>
        <v>Pymt</v>
      </c>
      <c r="Z7" s="6" t="str">
        <f>IFERROR(__xludf.DUMMYFUNCTION("""COMPUTED_VALUE"""),"UP ( A )")</f>
        <v>UP ( A )</v>
      </c>
      <c r="AA7" s="6" t="str">
        <f>IFERROR(__xludf.DUMMYFUNCTION("""COMPUTED_VALUE"""),"ANANT SINGH")</f>
        <v>ANANT SINGH</v>
      </c>
    </row>
    <row r="8">
      <c r="B8" s="85">
        <v>45925.0</v>
      </c>
      <c r="C8" s="56"/>
      <c r="D8" s="81" t="s">
        <v>1356</v>
      </c>
      <c r="H8" s="6" t="str">
        <f>IFERROR(__xludf.DUMMYFUNCTION("""COMPUTED_VALUE"""),"CHATTAR BHOJ AND SONS (KAROL BAGH)")</f>
        <v>CHATTAR BHOJ AND SONS (KAROL BAGH)</v>
      </c>
      <c r="I8" s="6">
        <f>IFERROR(__xludf.DUMMYFUNCTION("""COMPUTED_VALUE"""),1109125.17)</f>
        <v>1109125.17</v>
      </c>
      <c r="N8" s="12"/>
      <c r="Q8" s="6" t="str">
        <f>IFERROR(__xludf.DUMMYFUNCTION("""COMPUTED_VALUE"""),"AVANTI SALES &amp; AGENCIES(MORADABAD)")</f>
        <v>AVANTI SALES &amp; AGENCIES(MORADABAD)</v>
      </c>
      <c r="R8" s="6">
        <f>IFERROR(__xludf.DUMMYFUNCTION("""COMPUTED_VALUE"""),251905.71999999968)</f>
        <v>251905.72</v>
      </c>
      <c r="U8" s="6" t="str">
        <f>IFERROR(__xludf.DUMMYFUNCTION("""COMPUTED_VALUE"""),"09-Apr-26")</f>
        <v>09-Apr-26</v>
      </c>
      <c r="V8" s="6" t="str">
        <f>IFERROR(__xludf.DUMMYFUNCTION("""COMPUTED_VALUE"""),"POOJA TRADING CO.")</f>
        <v>POOJA TRADING CO.</v>
      </c>
      <c r="W8" s="6">
        <f>IFERROR(__xludf.DUMMYFUNCTION("""COMPUTED_VALUE"""),100000.0)</f>
        <v>100000</v>
      </c>
      <c r="X8" s="6" t="str">
        <f>IFERROR(__xludf.DUMMYFUNCTION("""COMPUTED_VALUE"""),"Apr-26")</f>
        <v>Apr-26</v>
      </c>
      <c r="Y8" s="6" t="str">
        <f>IFERROR(__xludf.DUMMYFUNCTION("""COMPUTED_VALUE"""),"Pymt")</f>
        <v>Pymt</v>
      </c>
      <c r="Z8" s="6" t="str">
        <f>IFERROR(__xludf.DUMMYFUNCTION("""COMPUTED_VALUE"""),"Uttarakhand")</f>
        <v>Uttarakhand</v>
      </c>
      <c r="AA8" s="6" t="str">
        <f>IFERROR(__xludf.DUMMYFUNCTION("""COMPUTED_VALUE"""),"ANANT SINGH")</f>
        <v>ANANT SINGH</v>
      </c>
    </row>
    <row r="9">
      <c r="B9" s="85">
        <v>45955.0</v>
      </c>
      <c r="C9" s="56"/>
      <c r="D9" s="81" t="s">
        <v>1357</v>
      </c>
      <c r="H9" s="6" t="str">
        <f>IFERROR(__xludf.DUMMYFUNCTION("""COMPUTED_VALUE"""),"TANEJA TRADERS")</f>
        <v>TANEJA TRADERS</v>
      </c>
      <c r="I9" s="6">
        <f>IFERROR(__xludf.DUMMYFUNCTION("""COMPUTED_VALUE"""),427181.0)</f>
        <v>427181</v>
      </c>
      <c r="N9" s="12"/>
      <c r="Q9" s="6" t="str">
        <f>IFERROR(__xludf.DUMMYFUNCTION("""COMPUTED_VALUE"""),"MANSI TRADING COMPANY(UP)")</f>
        <v>MANSI TRADING COMPANY(UP)</v>
      </c>
      <c r="R9" s="6">
        <f>IFERROR(__xludf.DUMMYFUNCTION("""COMPUTED_VALUE"""),195432.0)</f>
        <v>195432</v>
      </c>
      <c r="U9" s="6" t="str">
        <f>IFERROR(__xludf.DUMMYFUNCTION("""COMPUTED_VALUE"""),"10-Apr-26")</f>
        <v>10-Apr-26</v>
      </c>
      <c r="V9" s="6" t="str">
        <f>IFERROR(__xludf.DUMMYFUNCTION("""COMPUTED_VALUE"""),"SUMIT PAINT AND HARDWARE")</f>
        <v>SUMIT PAINT AND HARDWARE</v>
      </c>
      <c r="W9" s="6">
        <f>IFERROR(__xludf.DUMMYFUNCTION("""COMPUTED_VALUE"""),120000.0)</f>
        <v>120000</v>
      </c>
      <c r="X9" s="6" t="str">
        <f>IFERROR(__xludf.DUMMYFUNCTION("""COMPUTED_VALUE"""),"Apr-26")</f>
        <v>Apr-26</v>
      </c>
      <c r="Y9" s="6" t="str">
        <f>IFERROR(__xludf.DUMMYFUNCTION("""COMPUTED_VALUE"""),"Pymt")</f>
        <v>Pymt</v>
      </c>
      <c r="Z9" s="6" t="str">
        <f>IFERROR(__xludf.DUMMYFUNCTION("""COMPUTED_VALUE"""),"DELHI A")</f>
        <v>DELHI A</v>
      </c>
      <c r="AA9" s="6" t="str">
        <f>IFERROR(__xludf.DUMMYFUNCTION("""COMPUTED_VALUE"""),"ANANT SINGH")</f>
        <v>ANANT SINGH</v>
      </c>
    </row>
    <row r="10">
      <c r="B10" s="85">
        <v>45986.0</v>
      </c>
      <c r="C10" s="56"/>
      <c r="D10" s="81" t="s">
        <v>1357</v>
      </c>
      <c r="H10" s="6" t="str">
        <f>IFERROR(__xludf.DUMMYFUNCTION("""COMPUTED_VALUE"""),"KRISHNA STORE")</f>
        <v>KRISHNA STORE</v>
      </c>
      <c r="I10" s="6">
        <f>IFERROR(__xludf.DUMMYFUNCTION("""COMPUTED_VALUE"""),391298.36)</f>
        <v>391298.36</v>
      </c>
      <c r="N10" s="12"/>
      <c r="Q10" s="6" t="str">
        <f>IFERROR(__xludf.DUMMYFUNCTION("""COMPUTED_VALUE"""),"PARVARIKA SALES PRIVATE LIMITED")</f>
        <v>PARVARIKA SALES PRIVATE LIMITED</v>
      </c>
      <c r="R10" s="6">
        <f>IFERROR(__xludf.DUMMYFUNCTION("""COMPUTED_VALUE"""),145931.58)</f>
        <v>145931.58</v>
      </c>
      <c r="U10" s="6" t="str">
        <f>IFERROR(__xludf.DUMMYFUNCTION("""COMPUTED_VALUE"""),"11-Apr-26")</f>
        <v>11-Apr-26</v>
      </c>
      <c r="V10" s="6" t="str">
        <f>IFERROR(__xludf.DUMMYFUNCTION("""COMPUTED_VALUE"""),"LOHIA &amp; SONS (GHAZIABAD)")</f>
        <v>LOHIA &amp; SONS (GHAZIABAD)</v>
      </c>
      <c r="W10" s="6">
        <f>IFERROR(__xludf.DUMMYFUNCTION("""COMPUTED_VALUE"""),200000.0)</f>
        <v>200000</v>
      </c>
      <c r="X10" s="6" t="str">
        <f>IFERROR(__xludf.DUMMYFUNCTION("""COMPUTED_VALUE"""),"Apr-26")</f>
        <v>Apr-26</v>
      </c>
      <c r="Y10" s="6" t="str">
        <f>IFERROR(__xludf.DUMMYFUNCTION("""COMPUTED_VALUE"""),"Pymt")</f>
        <v>Pymt</v>
      </c>
      <c r="Z10" s="6" t="str">
        <f>IFERROR(__xludf.DUMMYFUNCTION("""COMPUTED_VALUE"""),"UP ( A )")</f>
        <v>UP ( A )</v>
      </c>
      <c r="AA10" s="6" t="str">
        <f>IFERROR(__xludf.DUMMYFUNCTION("""COMPUTED_VALUE"""),"ANANT SINGH")</f>
        <v>ANANT SINGH</v>
      </c>
    </row>
    <row r="11">
      <c r="B11" s="85">
        <v>46016.0</v>
      </c>
      <c r="C11" s="56"/>
      <c r="D11" s="81" t="s">
        <v>1357</v>
      </c>
      <c r="H11" s="6" t="str">
        <f>IFERROR(__xludf.DUMMYFUNCTION("""COMPUTED_VALUE"""),"AGGARWAL AGENCIES")</f>
        <v>AGGARWAL AGENCIES</v>
      </c>
      <c r="I11" s="6">
        <f>IFERROR(__xludf.DUMMYFUNCTION("""COMPUTED_VALUE"""),228536.45)</f>
        <v>228536.45</v>
      </c>
      <c r="N11" s="12"/>
      <c r="Q11" s="6" t="str">
        <f>IFERROR(__xludf.DUMMYFUNCTION("""COMPUTED_VALUE"""),"MAHAVEER SANITARY WARE &amp; HARDWARE STORE")</f>
        <v>MAHAVEER SANITARY WARE &amp; HARDWARE STORE</v>
      </c>
      <c r="R11" s="6">
        <f>IFERROR(__xludf.DUMMYFUNCTION("""COMPUTED_VALUE"""),130037.54999999997)</f>
        <v>130037.55</v>
      </c>
      <c r="U11" s="6" t="str">
        <f>IFERROR(__xludf.DUMMYFUNCTION("""COMPUTED_VALUE"""),"11-Apr-26")</f>
        <v>11-Apr-26</v>
      </c>
      <c r="V11" s="6" t="str">
        <f>IFERROR(__xludf.DUMMYFUNCTION("""COMPUTED_VALUE"""),"SHRI VINAYAK PIPES")</f>
        <v>SHRI VINAYAK PIPES</v>
      </c>
      <c r="W11" s="6">
        <f>IFERROR(__xludf.DUMMYFUNCTION("""COMPUTED_VALUE"""),16288.0)</f>
        <v>16288</v>
      </c>
      <c r="X11" s="6" t="str">
        <f>IFERROR(__xludf.DUMMYFUNCTION("""COMPUTED_VALUE"""),"Apr-26")</f>
        <v>Apr-26</v>
      </c>
      <c r="Y11" s="6" t="str">
        <f>IFERROR(__xludf.DUMMYFUNCTION("""COMPUTED_VALUE"""),"Pymt")</f>
        <v>Pymt</v>
      </c>
      <c r="Z11" s="6" t="str">
        <f>IFERROR(__xludf.DUMMYFUNCTION("""COMPUTED_VALUE"""),"Uttarakhand")</f>
        <v>Uttarakhand</v>
      </c>
      <c r="AA11" s="6" t="str">
        <f>IFERROR(__xludf.DUMMYFUNCTION("""COMPUTED_VALUE"""),"ANANT SINGH")</f>
        <v>ANANT SINGH</v>
      </c>
    </row>
    <row r="12">
      <c r="B12" s="85">
        <v>46048.0</v>
      </c>
      <c r="C12" s="56"/>
      <c r="D12" s="81" t="s">
        <v>1358</v>
      </c>
      <c r="H12" s="6" t="str">
        <f>IFERROR(__xludf.DUMMYFUNCTION("""COMPUTED_VALUE"""),"GULATI TRADERS")</f>
        <v>GULATI TRADERS</v>
      </c>
      <c r="I12" s="6">
        <f>IFERROR(__xludf.DUMMYFUNCTION("""COMPUTED_VALUE"""),121510.06)</f>
        <v>121510.06</v>
      </c>
      <c r="N12" s="12"/>
      <c r="Q12" s="6" t="str">
        <f>IFERROR(__xludf.DUMMYFUNCTION("""COMPUTED_VALUE"""),"SAURABH SANITARY STORE")</f>
        <v>SAURABH SANITARY STORE</v>
      </c>
      <c r="R12" s="6">
        <f>IFERROR(__xludf.DUMMYFUNCTION("""COMPUTED_VALUE"""),61220.380000000005)</f>
        <v>61220.38</v>
      </c>
      <c r="U12" s="6" t="str">
        <f>IFERROR(__xludf.DUMMYFUNCTION("""COMPUTED_VALUE"""),"11-Apr-26")</f>
        <v>11-Apr-26</v>
      </c>
      <c r="V12" s="6" t="str">
        <f>IFERROR(__xludf.DUMMYFUNCTION("""COMPUTED_VALUE"""),"Vidhya Sales")</f>
        <v>Vidhya Sales</v>
      </c>
      <c r="W12" s="6">
        <f>IFERROR(__xludf.DUMMYFUNCTION("""COMPUTED_VALUE"""),100000.0)</f>
        <v>100000</v>
      </c>
      <c r="X12" s="6" t="str">
        <f>IFERROR(__xludf.DUMMYFUNCTION("""COMPUTED_VALUE"""),"Apr-26")</f>
        <v>Apr-26</v>
      </c>
      <c r="Y12" s="6" t="str">
        <f>IFERROR(__xludf.DUMMYFUNCTION("""COMPUTED_VALUE"""),"Pymt")</f>
        <v>Pymt</v>
      </c>
      <c r="Z12" s="6" t="str">
        <f>IFERROR(__xludf.DUMMYFUNCTION("""COMPUTED_VALUE"""),"UP ( A )")</f>
        <v>UP ( A )</v>
      </c>
      <c r="AA12" s="6" t="str">
        <f>IFERROR(__xludf.DUMMYFUNCTION("""COMPUTED_VALUE"""),"ANANT SINGH")</f>
        <v>ANANT SINGH</v>
      </c>
    </row>
    <row r="13">
      <c r="B13" s="85">
        <v>46079.0</v>
      </c>
      <c r="C13" s="56"/>
      <c r="D13" s="81" t="s">
        <v>1358</v>
      </c>
      <c r="H13" s="6" t="str">
        <f>IFERROR(__xludf.DUMMYFUNCTION("""COMPUTED_VALUE"""),"TANEJA HARDWARE &amp; ELECTRICALS")</f>
        <v>TANEJA HARDWARE &amp; ELECTRICALS</v>
      </c>
      <c r="I13" s="6">
        <f>IFERROR(__xludf.DUMMYFUNCTION("""COMPUTED_VALUE"""),99023.0)</f>
        <v>99023</v>
      </c>
      <c r="N13" s="12"/>
      <c r="Q13" s="6" t="str">
        <f>IFERROR(__xludf.DUMMYFUNCTION("""COMPUTED_VALUE"""),"RATHI SALES CORP.")</f>
        <v>RATHI SALES CORP.</v>
      </c>
      <c r="R13" s="6">
        <f>IFERROR(__xludf.DUMMYFUNCTION("""COMPUTED_VALUE"""),54443.65999999999)</f>
        <v>54443.66</v>
      </c>
      <c r="U13" s="6" t="str">
        <f>IFERROR(__xludf.DUMMYFUNCTION("""COMPUTED_VALUE"""),"11-Apr-26")</f>
        <v>11-Apr-26</v>
      </c>
      <c r="V13" s="6" t="str">
        <f>IFERROR(__xludf.DUMMYFUNCTION("""COMPUTED_VALUE"""),"POOJA TRADING CO.")</f>
        <v>POOJA TRADING CO.</v>
      </c>
      <c r="W13" s="6">
        <f>IFERROR(__xludf.DUMMYFUNCTION("""COMPUTED_VALUE"""),98898.0)</f>
        <v>98898</v>
      </c>
      <c r="X13" s="6" t="str">
        <f>IFERROR(__xludf.DUMMYFUNCTION("""COMPUTED_VALUE"""),"Apr-26")</f>
        <v>Apr-26</v>
      </c>
      <c r="Y13" s="6" t="str">
        <f>IFERROR(__xludf.DUMMYFUNCTION("""COMPUTED_VALUE"""),"Pymt")</f>
        <v>Pymt</v>
      </c>
      <c r="Z13" s="6" t="str">
        <f>IFERROR(__xludf.DUMMYFUNCTION("""COMPUTED_VALUE"""),"Uttarakhand")</f>
        <v>Uttarakhand</v>
      </c>
      <c r="AA13" s="6" t="str">
        <f>IFERROR(__xludf.DUMMYFUNCTION("""COMPUTED_VALUE"""),"ANANT SINGH")</f>
        <v>ANANT SINGH</v>
      </c>
    </row>
    <row r="14">
      <c r="B14" s="85">
        <v>46107.0</v>
      </c>
      <c r="C14" s="56"/>
      <c r="D14" s="81" t="s">
        <v>1358</v>
      </c>
      <c r="H14" s="6" t="str">
        <f>IFERROR(__xludf.DUMMYFUNCTION("""COMPUTED_VALUE"""),"LUV KUSH SALES CORPORATION")</f>
        <v>LUV KUSH SALES CORPORATION</v>
      </c>
      <c r="I14" s="6">
        <f>IFERROR(__xludf.DUMMYFUNCTION("""COMPUTED_VALUE"""),86742.79999999999)</f>
        <v>86742.8</v>
      </c>
      <c r="N14" s="12"/>
      <c r="Q14" s="6" t="str">
        <f>IFERROR(__xludf.DUMMYFUNCTION("""COMPUTED_VALUE"""),"VINOD TRADERS")</f>
        <v>VINOD TRADERS</v>
      </c>
      <c r="R14" s="6">
        <f>IFERROR(__xludf.DUMMYFUNCTION("""COMPUTED_VALUE"""),44201.37999999999)</f>
        <v>44201.38</v>
      </c>
      <c r="U14" s="6" t="str">
        <f>IFERROR(__xludf.DUMMYFUNCTION("""COMPUTED_VALUE"""),"14-Apr-26")</f>
        <v>14-Apr-26</v>
      </c>
      <c r="V14" s="6" t="str">
        <f>IFERROR(__xludf.DUMMYFUNCTION("""COMPUTED_VALUE"""),"LOHIA &amp; SONS (GHAZIABAD)")</f>
        <v>LOHIA &amp; SONS (GHAZIABAD)</v>
      </c>
      <c r="W14" s="6">
        <f>IFERROR(__xludf.DUMMYFUNCTION("""COMPUTED_VALUE"""),200000.0)</f>
        <v>200000</v>
      </c>
      <c r="X14" s="6" t="str">
        <f>IFERROR(__xludf.DUMMYFUNCTION("""COMPUTED_VALUE"""),"Apr-26")</f>
        <v>Apr-26</v>
      </c>
      <c r="Y14" s="6" t="str">
        <f>IFERROR(__xludf.DUMMYFUNCTION("""COMPUTED_VALUE"""),"Pymt")</f>
        <v>Pymt</v>
      </c>
      <c r="Z14" s="6" t="str">
        <f>IFERROR(__xludf.DUMMYFUNCTION("""COMPUTED_VALUE"""),"UP ( A )")</f>
        <v>UP ( A )</v>
      </c>
      <c r="AA14" s="6" t="str">
        <f>IFERROR(__xludf.DUMMYFUNCTION("""COMPUTED_VALUE"""),"ANANT SINGH")</f>
        <v>ANANT SINGH</v>
      </c>
    </row>
    <row r="15">
      <c r="B15" s="86">
        <v>46138.0</v>
      </c>
      <c r="C15" s="56" t="s">
        <v>1241</v>
      </c>
      <c r="D15" s="81" t="s">
        <v>1359</v>
      </c>
      <c r="N15" s="12"/>
      <c r="Q15" s="6" t="str">
        <f>IFERROR(__xludf.DUMMYFUNCTION("""COMPUTED_VALUE"""),"DELUXE SANITARY STORE")</f>
        <v>DELUXE SANITARY STORE</v>
      </c>
      <c r="R15" s="6">
        <f>IFERROR(__xludf.DUMMYFUNCTION("""COMPUTED_VALUE"""),40930.840000000004)</f>
        <v>40930.84</v>
      </c>
      <c r="U15" s="6" t="str">
        <f>IFERROR(__xludf.DUMMYFUNCTION("""COMPUTED_VALUE"""),"15-Apr-26")</f>
        <v>15-Apr-26</v>
      </c>
      <c r="V15" s="6" t="str">
        <f>IFERROR(__xludf.DUMMYFUNCTION("""COMPUTED_VALUE"""),"AVANTI SALES &amp; AGENCIES(MORADABAD)")</f>
        <v>AVANTI SALES &amp; AGENCIES(MORADABAD)</v>
      </c>
      <c r="W15" s="6">
        <f>IFERROR(__xludf.DUMMYFUNCTION("""COMPUTED_VALUE"""),700000.0)</f>
        <v>700000</v>
      </c>
      <c r="X15" s="6" t="str">
        <f>IFERROR(__xludf.DUMMYFUNCTION("""COMPUTED_VALUE"""),"Apr-26")</f>
        <v>Apr-26</v>
      </c>
      <c r="Y15" s="6" t="str">
        <f>IFERROR(__xludf.DUMMYFUNCTION("""COMPUTED_VALUE"""),"Pymt")</f>
        <v>Pymt</v>
      </c>
      <c r="Z15" s="6" t="str">
        <f>IFERROR(__xludf.DUMMYFUNCTION("""COMPUTED_VALUE"""),"UP ( A )")</f>
        <v>UP ( A )</v>
      </c>
      <c r="AA15" s="6" t="str">
        <f>IFERROR(__xludf.DUMMYFUNCTION("""COMPUTED_VALUE"""),"ANANT SINGH")</f>
        <v>ANANT SINGH</v>
      </c>
    </row>
    <row r="16">
      <c r="B16" s="86">
        <v>46168.0</v>
      </c>
      <c r="C16" s="56" t="s">
        <v>1241</v>
      </c>
      <c r="D16" s="81" t="s">
        <v>1359</v>
      </c>
      <c r="N16" s="12"/>
      <c r="Q16" s="6" t="str">
        <f>IFERROR(__xludf.DUMMYFUNCTION("""COMPUTED_VALUE"""),"DEEPAK SANITORY &amp; ELECTRIC STORE")</f>
        <v>DEEPAK SANITORY &amp; ELECTRIC STORE</v>
      </c>
      <c r="R16" s="6">
        <f>IFERROR(__xludf.DUMMYFUNCTION("""COMPUTED_VALUE"""),35799.59999999999)</f>
        <v>35799.6</v>
      </c>
      <c r="U16" s="6" t="str">
        <f>IFERROR(__xludf.DUMMYFUNCTION("""COMPUTED_VALUE"""),"15-Apr-26")</f>
        <v>15-Apr-26</v>
      </c>
      <c r="V16" s="6" t="str">
        <f>IFERROR(__xludf.DUMMYFUNCTION("""COMPUTED_VALUE"""),"Vidhya Sales")</f>
        <v>Vidhya Sales</v>
      </c>
      <c r="W16" s="6">
        <f>IFERROR(__xludf.DUMMYFUNCTION("""COMPUTED_VALUE"""),100000.0)</f>
        <v>100000</v>
      </c>
      <c r="X16" s="6" t="str">
        <f>IFERROR(__xludf.DUMMYFUNCTION("""COMPUTED_VALUE"""),"Apr-26")</f>
        <v>Apr-26</v>
      </c>
      <c r="Y16" s="6" t="str">
        <f>IFERROR(__xludf.DUMMYFUNCTION("""COMPUTED_VALUE"""),"Pymt")</f>
        <v>Pymt</v>
      </c>
      <c r="Z16" s="6" t="str">
        <f>IFERROR(__xludf.DUMMYFUNCTION("""COMPUTED_VALUE"""),"UP ( A )")</f>
        <v>UP ( A )</v>
      </c>
      <c r="AA16" s="6" t="str">
        <f>IFERROR(__xludf.DUMMYFUNCTION("""COMPUTED_VALUE"""),"ANANT SINGH")</f>
        <v>ANANT SINGH</v>
      </c>
    </row>
    <row r="17">
      <c r="B17" s="86">
        <v>46199.0</v>
      </c>
      <c r="C17" s="56" t="s">
        <v>1241</v>
      </c>
      <c r="D17" s="81" t="s">
        <v>1359</v>
      </c>
      <c r="N17" s="12"/>
      <c r="Q17" s="6" t="str">
        <f>IFERROR(__xludf.DUMMYFUNCTION("""COMPUTED_VALUE"""),"HARSH TRADING COMPANY")</f>
        <v>HARSH TRADING COMPANY</v>
      </c>
      <c r="R17" s="6">
        <f>IFERROR(__xludf.DUMMYFUNCTION("""COMPUTED_VALUE"""),32535.0)</f>
        <v>32535</v>
      </c>
      <c r="U17" s="6" t="str">
        <f>IFERROR(__xludf.DUMMYFUNCTION("""COMPUTED_VALUE"""),"16-Apr-26")</f>
        <v>16-Apr-26</v>
      </c>
      <c r="V17" s="6" t="str">
        <f>IFERROR(__xludf.DUMMYFUNCTION("""COMPUTED_VALUE"""),"SUMIT PAINT AND HARDWARE")</f>
        <v>SUMIT PAINT AND HARDWARE</v>
      </c>
      <c r="W17" s="6">
        <f>IFERROR(__xludf.DUMMYFUNCTION("""COMPUTED_VALUE"""),150000.0)</f>
        <v>150000</v>
      </c>
      <c r="X17" s="6" t="str">
        <f>IFERROR(__xludf.DUMMYFUNCTION("""COMPUTED_VALUE"""),"Apr-26")</f>
        <v>Apr-26</v>
      </c>
      <c r="Y17" s="6" t="str">
        <f>IFERROR(__xludf.DUMMYFUNCTION("""COMPUTED_VALUE"""),"Pymt")</f>
        <v>Pymt</v>
      </c>
      <c r="Z17" s="6" t="str">
        <f>IFERROR(__xludf.DUMMYFUNCTION("""COMPUTED_VALUE"""),"DELHI A")</f>
        <v>DELHI A</v>
      </c>
      <c r="AA17" s="6" t="str">
        <f>IFERROR(__xludf.DUMMYFUNCTION("""COMPUTED_VALUE"""),"ANANT SINGH")</f>
        <v>ANANT SINGH</v>
      </c>
    </row>
    <row r="18">
      <c r="B18" s="86">
        <v>46229.0</v>
      </c>
      <c r="C18" s="56" t="s">
        <v>1241</v>
      </c>
      <c r="D18" s="87"/>
      <c r="N18" s="12"/>
      <c r="Q18" s="6" t="str">
        <f>IFERROR(__xludf.DUMMYFUNCTION("""COMPUTED_VALUE"""),"SUNITA ENTERPRISES")</f>
        <v>SUNITA ENTERPRISES</v>
      </c>
      <c r="R18" s="6">
        <f>IFERROR(__xludf.DUMMYFUNCTION("""COMPUTED_VALUE"""),28609.0)</f>
        <v>28609</v>
      </c>
      <c r="U18" s="6" t="str">
        <f>IFERROR(__xludf.DUMMYFUNCTION("""COMPUTED_VALUE"""),"16-Apr-26")</f>
        <v>16-Apr-26</v>
      </c>
      <c r="V18" s="6" t="str">
        <f>IFERROR(__xludf.DUMMYFUNCTION("""COMPUTED_VALUE"""),"NITIN TRADERS")</f>
        <v>NITIN TRADERS</v>
      </c>
      <c r="W18" s="6">
        <f>IFERROR(__xludf.DUMMYFUNCTION("""COMPUTED_VALUE"""),250000.0)</f>
        <v>250000</v>
      </c>
      <c r="X18" s="6" t="str">
        <f>IFERROR(__xludf.DUMMYFUNCTION("""COMPUTED_VALUE"""),"Apr-26")</f>
        <v>Apr-26</v>
      </c>
      <c r="Y18" s="6" t="str">
        <f>IFERROR(__xludf.DUMMYFUNCTION("""COMPUTED_VALUE"""),"Pymt")</f>
        <v>Pymt</v>
      </c>
      <c r="Z18" s="6" t="str">
        <f>IFERROR(__xludf.DUMMYFUNCTION("""COMPUTED_VALUE"""),"UP ( A )")</f>
        <v>UP ( A )</v>
      </c>
      <c r="AA18" s="6" t="str">
        <f>IFERROR(__xludf.DUMMYFUNCTION("""COMPUTED_VALUE"""),"ANANT SINGH")</f>
        <v>ANANT SINGH</v>
      </c>
    </row>
    <row r="19">
      <c r="B19" s="86"/>
      <c r="C19" s="56" t="s">
        <v>1241</v>
      </c>
      <c r="D19" s="87"/>
      <c r="N19" s="12"/>
      <c r="Q19" s="6" t="str">
        <f>IFERROR(__xludf.DUMMYFUNCTION("""COMPUTED_VALUE"""),"HINDUSTAN SANITARY STORES")</f>
        <v>HINDUSTAN SANITARY STORES</v>
      </c>
      <c r="R19" s="6">
        <f>IFERROR(__xludf.DUMMYFUNCTION("""COMPUTED_VALUE"""),11993.239999999998)</f>
        <v>11993.24</v>
      </c>
      <c r="U19" s="6" t="str">
        <f>IFERROR(__xludf.DUMMYFUNCTION("""COMPUTED_VALUE"""),"18-Apr-26")</f>
        <v>18-Apr-26</v>
      </c>
      <c r="V19" s="6" t="str">
        <f>IFERROR(__xludf.DUMMYFUNCTION("""COMPUTED_VALUE"""),"AVANTI SALES &amp; AGENCIES(MORADABAD)")</f>
        <v>AVANTI SALES &amp; AGENCIES(MORADABAD)</v>
      </c>
      <c r="W19" s="6">
        <f>IFERROR(__xludf.DUMMYFUNCTION("""COMPUTED_VALUE"""),300000.0)</f>
        <v>300000</v>
      </c>
      <c r="X19" s="6" t="str">
        <f>IFERROR(__xludf.DUMMYFUNCTION("""COMPUTED_VALUE"""),"Apr-26")</f>
        <v>Apr-26</v>
      </c>
      <c r="Y19" s="6" t="str">
        <f>IFERROR(__xludf.DUMMYFUNCTION("""COMPUTED_VALUE"""),"Pymt")</f>
        <v>Pymt</v>
      </c>
      <c r="Z19" s="6" t="str">
        <f>IFERROR(__xludf.DUMMYFUNCTION("""COMPUTED_VALUE"""),"UP ( A )")</f>
        <v>UP ( A )</v>
      </c>
      <c r="AA19" s="6" t="str">
        <f>IFERROR(__xludf.DUMMYFUNCTION("""COMPUTED_VALUE"""),"ANANT SINGH")</f>
        <v>ANANT SINGH</v>
      </c>
    </row>
    <row r="20">
      <c r="B20" s="86"/>
      <c r="C20" s="56" t="s">
        <v>1241</v>
      </c>
      <c r="D20" s="87"/>
      <c r="N20" s="12"/>
      <c r="Q20" s="6" t="str">
        <f>IFERROR(__xludf.DUMMYFUNCTION("""COMPUTED_VALUE"""),"ABHEY SINGH SONI")</f>
        <v>ABHEY SINGH SONI</v>
      </c>
      <c r="R20" s="6">
        <f>IFERROR(__xludf.DUMMYFUNCTION("""COMPUTED_VALUE"""),11074.0)</f>
        <v>11074</v>
      </c>
      <c r="U20" s="6" t="str">
        <f>IFERROR(__xludf.DUMMYFUNCTION("""COMPUTED_VALUE"""),"18-Apr-26")</f>
        <v>18-Apr-26</v>
      </c>
      <c r="V20" s="6" t="str">
        <f>IFERROR(__xludf.DUMMYFUNCTION("""COMPUTED_VALUE"""),"LOHIA &amp; SONS (GHAZIABAD)")</f>
        <v>LOHIA &amp; SONS (GHAZIABAD)</v>
      </c>
      <c r="W20" s="6">
        <f>IFERROR(__xludf.DUMMYFUNCTION("""COMPUTED_VALUE"""),200000.0)</f>
        <v>200000</v>
      </c>
      <c r="X20" s="6" t="str">
        <f>IFERROR(__xludf.DUMMYFUNCTION("""COMPUTED_VALUE"""),"Apr-26")</f>
        <v>Apr-26</v>
      </c>
      <c r="Y20" s="6" t="str">
        <f>IFERROR(__xludf.DUMMYFUNCTION("""COMPUTED_VALUE"""),"Pymt")</f>
        <v>Pymt</v>
      </c>
      <c r="Z20" s="6" t="str">
        <f>IFERROR(__xludf.DUMMYFUNCTION("""COMPUTED_VALUE"""),"UP ( A )")</f>
        <v>UP ( A )</v>
      </c>
      <c r="AA20" s="6" t="str">
        <f>IFERROR(__xludf.DUMMYFUNCTION("""COMPUTED_VALUE"""),"ANANT SINGH")</f>
        <v>ANANT SINGH</v>
      </c>
    </row>
    <row r="21">
      <c r="B21" s="86"/>
      <c r="C21" s="56" t="s">
        <v>1241</v>
      </c>
      <c r="D21" s="87"/>
      <c r="N21" s="12"/>
      <c r="Q21" s="6" t="str">
        <f>IFERROR(__xludf.DUMMYFUNCTION("""COMPUTED_VALUE"""),"Vihan Marbles &amp; Tiles")</f>
        <v>Vihan Marbles &amp; Tiles</v>
      </c>
      <c r="R21" s="6">
        <f>IFERROR(__xludf.DUMMYFUNCTION("""COMPUTED_VALUE"""),8410.089999999998)</f>
        <v>8410.09</v>
      </c>
      <c r="U21" s="6" t="str">
        <f>IFERROR(__xludf.DUMMYFUNCTION("""COMPUTED_VALUE"""),"19-Apr-26")</f>
        <v>19-Apr-26</v>
      </c>
      <c r="V21" s="6" t="str">
        <f>IFERROR(__xludf.DUMMYFUNCTION("""COMPUTED_VALUE"""),"CHATTAR BHOJ AND SONS (KAROL BAGH)")</f>
        <v>CHATTAR BHOJ AND SONS (KAROL BAGH)</v>
      </c>
      <c r="W21" s="6">
        <f>IFERROR(__xludf.DUMMYFUNCTION("""COMPUTED_VALUE"""),20323.0)</f>
        <v>20323</v>
      </c>
      <c r="X21" s="6" t="str">
        <f>IFERROR(__xludf.DUMMYFUNCTION("""COMPUTED_VALUE"""),"Apr-26")</f>
        <v>Apr-26</v>
      </c>
      <c r="Y21" s="6" t="str">
        <f>IFERROR(__xludf.DUMMYFUNCTION("""COMPUTED_VALUE"""),"Pymt")</f>
        <v>Pymt</v>
      </c>
      <c r="Z21" s="6" t="str">
        <f>IFERROR(__xludf.DUMMYFUNCTION("""COMPUTED_VALUE"""),"DELHI A")</f>
        <v>DELHI A</v>
      </c>
      <c r="AA21" s="6" t="str">
        <f>IFERROR(__xludf.DUMMYFUNCTION("""COMPUTED_VALUE"""),"ANANT SINGH")</f>
        <v>ANANT SINGH</v>
      </c>
    </row>
    <row r="22">
      <c r="B22" s="86"/>
      <c r="C22" s="56" t="s">
        <v>1241</v>
      </c>
      <c r="D22" s="87"/>
      <c r="N22" s="12"/>
      <c r="Q22" s="6" t="str">
        <f>IFERROR(__xludf.DUMMYFUNCTION("""COMPUTED_VALUE"""),"JAIN TRADERS")</f>
        <v>JAIN TRADERS</v>
      </c>
      <c r="R22" s="6">
        <f>IFERROR(__xludf.DUMMYFUNCTION("""COMPUTED_VALUE"""),7480.779999999999)</f>
        <v>7480.78</v>
      </c>
      <c r="U22" s="6" t="str">
        <f>IFERROR(__xludf.DUMMYFUNCTION("""COMPUTED_VALUE"""),"19-Apr-26")</f>
        <v>19-Apr-26</v>
      </c>
      <c r="V22" s="6" t="str">
        <f>IFERROR(__xludf.DUMMYFUNCTION("""COMPUTED_VALUE"""),"CHATTAR BHOJ AND SONS (KAROL BAGH)")</f>
        <v>CHATTAR BHOJ AND SONS (KAROL BAGH)</v>
      </c>
      <c r="W22" s="6">
        <f>IFERROR(__xludf.DUMMYFUNCTION("""COMPUTED_VALUE"""),74641.0)</f>
        <v>74641</v>
      </c>
      <c r="X22" s="6" t="str">
        <f>IFERROR(__xludf.DUMMYFUNCTION("""COMPUTED_VALUE"""),"Apr-26")</f>
        <v>Apr-26</v>
      </c>
      <c r="Y22" s="6" t="str">
        <f>IFERROR(__xludf.DUMMYFUNCTION("""COMPUTED_VALUE"""),"Pymt")</f>
        <v>Pymt</v>
      </c>
      <c r="Z22" s="6" t="str">
        <f>IFERROR(__xludf.DUMMYFUNCTION("""COMPUTED_VALUE"""),"DELHI A")</f>
        <v>DELHI A</v>
      </c>
      <c r="AA22" s="6" t="str">
        <f>IFERROR(__xludf.DUMMYFUNCTION("""COMPUTED_VALUE"""),"ANANT SINGH")</f>
        <v>ANANT SINGH</v>
      </c>
    </row>
    <row r="23">
      <c r="B23" s="86"/>
      <c r="C23" s="56" t="s">
        <v>1241</v>
      </c>
      <c r="D23" s="87"/>
      <c r="N23" s="12"/>
      <c r="Q23" s="6" t="str">
        <f>IFERROR(__xludf.DUMMYFUNCTION("""COMPUTED_VALUE"""),"KULDEEP AGRICULTURE STORE")</f>
        <v>KULDEEP AGRICULTURE STORE</v>
      </c>
      <c r="R23" s="6">
        <f>IFERROR(__xludf.DUMMYFUNCTION("""COMPUTED_VALUE"""),6780.209999999999)</f>
        <v>6780.21</v>
      </c>
      <c r="U23" s="6" t="str">
        <f>IFERROR(__xludf.DUMMYFUNCTION("""COMPUTED_VALUE"""),"19-Apr-26")</f>
        <v>19-Apr-26</v>
      </c>
      <c r="V23" s="6" t="str">
        <f>IFERROR(__xludf.DUMMYFUNCTION("""COMPUTED_VALUE"""),"CHATTAR BHOJ AND SONS (KAROL BAGH)")</f>
        <v>CHATTAR BHOJ AND SONS (KAROL BAGH)</v>
      </c>
      <c r="W23" s="6">
        <f>IFERROR(__xludf.DUMMYFUNCTION("""COMPUTED_VALUE"""),63149.0)</f>
        <v>63149</v>
      </c>
      <c r="X23" s="6" t="str">
        <f>IFERROR(__xludf.DUMMYFUNCTION("""COMPUTED_VALUE"""),"Apr-26")</f>
        <v>Apr-26</v>
      </c>
      <c r="Y23" s="6" t="str">
        <f>IFERROR(__xludf.DUMMYFUNCTION("""COMPUTED_VALUE"""),"Pymt")</f>
        <v>Pymt</v>
      </c>
      <c r="Z23" s="6" t="str">
        <f>IFERROR(__xludf.DUMMYFUNCTION("""COMPUTED_VALUE"""),"DELHI A")</f>
        <v>DELHI A</v>
      </c>
      <c r="AA23" s="6" t="str">
        <f>IFERROR(__xludf.DUMMYFUNCTION("""COMPUTED_VALUE"""),"ANANT SINGH")</f>
        <v>ANANT SINGH</v>
      </c>
    </row>
    <row r="24">
      <c r="B24" s="86"/>
      <c r="C24" s="56" t="s">
        <v>1241</v>
      </c>
      <c r="D24" s="87"/>
      <c r="N24" s="12"/>
      <c r="Q24" s="6" t="str">
        <f>IFERROR(__xludf.DUMMYFUNCTION("""COMPUTED_VALUE"""),"SHARMA PIPE FITTINGS &amp; SANITARY STORE")</f>
        <v>SHARMA PIPE FITTINGS &amp; SANITARY STORE</v>
      </c>
      <c r="R24" s="6">
        <f>IFERROR(__xludf.DUMMYFUNCTION("""COMPUTED_VALUE"""),6482.69)</f>
        <v>6482.69</v>
      </c>
      <c r="U24" s="6" t="str">
        <f>IFERROR(__xludf.DUMMYFUNCTION("""COMPUTED_VALUE"""),"19-Apr-26")</f>
        <v>19-Apr-26</v>
      </c>
      <c r="V24" s="6" t="str">
        <f>IFERROR(__xludf.DUMMYFUNCTION("""COMPUTED_VALUE"""),"HINDUSTAN SANITARY STORES")</f>
        <v>HINDUSTAN SANITARY STORES</v>
      </c>
      <c r="W24" s="6">
        <f>IFERROR(__xludf.DUMMYFUNCTION("""COMPUTED_VALUE"""),58570.0)</f>
        <v>58570</v>
      </c>
      <c r="X24" s="6" t="str">
        <f>IFERROR(__xludf.DUMMYFUNCTION("""COMPUTED_VALUE"""),"Apr-26")</f>
        <v>Apr-26</v>
      </c>
      <c r="Y24" s="6" t="str">
        <f>IFERROR(__xludf.DUMMYFUNCTION("""COMPUTED_VALUE"""),"Pymt")</f>
        <v>Pymt</v>
      </c>
      <c r="Z24" s="6" t="str">
        <f>IFERROR(__xludf.DUMMYFUNCTION("""COMPUTED_VALUE"""),"UP ( A )")</f>
        <v>UP ( A )</v>
      </c>
      <c r="AA24" s="6" t="str">
        <f>IFERROR(__xludf.DUMMYFUNCTION("""COMPUTED_VALUE"""),"ANANT SINGH")</f>
        <v>ANANT SINGH</v>
      </c>
    </row>
    <row r="25">
      <c r="B25" s="86"/>
      <c r="C25" s="56" t="s">
        <v>1241</v>
      </c>
      <c r="D25" s="87"/>
      <c r="N25" s="12"/>
      <c r="Q25" s="6" t="str">
        <f>IFERROR(__xludf.DUMMYFUNCTION("""COMPUTED_VALUE"""),"AMAN TRADERS")</f>
        <v>AMAN TRADERS</v>
      </c>
      <c r="R25" s="6">
        <f>IFERROR(__xludf.DUMMYFUNCTION("""COMPUTED_VALUE"""),5736.76)</f>
        <v>5736.76</v>
      </c>
      <c r="U25" s="6" t="str">
        <f>IFERROR(__xludf.DUMMYFUNCTION("""COMPUTED_VALUE"""),"20-Apr-26")</f>
        <v>20-Apr-26</v>
      </c>
      <c r="V25" s="6" t="str">
        <f>IFERROR(__xludf.DUMMYFUNCTION("""COMPUTED_VALUE"""),"SUMIT PAINT AND HARDWARE")</f>
        <v>SUMIT PAINT AND HARDWARE</v>
      </c>
      <c r="W25" s="6">
        <f>IFERROR(__xludf.DUMMYFUNCTION("""COMPUTED_VALUE"""),155000.0)</f>
        <v>155000</v>
      </c>
      <c r="X25" s="6" t="str">
        <f>IFERROR(__xludf.DUMMYFUNCTION("""COMPUTED_VALUE"""),"Apr-26")</f>
        <v>Apr-26</v>
      </c>
      <c r="Y25" s="6" t="str">
        <f>IFERROR(__xludf.DUMMYFUNCTION("""COMPUTED_VALUE"""),"Pymt")</f>
        <v>Pymt</v>
      </c>
      <c r="Z25" s="6" t="str">
        <f>IFERROR(__xludf.DUMMYFUNCTION("""COMPUTED_VALUE"""),"DELHI A")</f>
        <v>DELHI A</v>
      </c>
      <c r="AA25" s="6" t="str">
        <f>IFERROR(__xludf.DUMMYFUNCTION("""COMPUTED_VALUE"""),"ANANT SINGH")</f>
        <v>ANANT SINGH</v>
      </c>
    </row>
    <row r="26">
      <c r="B26" s="86"/>
      <c r="C26" s="56" t="s">
        <v>1241</v>
      </c>
      <c r="D26" s="87"/>
      <c r="N26" s="12"/>
      <c r="Q26" s="6" t="str">
        <f>IFERROR(__xludf.DUMMYFUNCTION("""COMPUTED_VALUE"""),"KUMAR PIPE AND HARDWARE STORE")</f>
        <v>KUMAR PIPE AND HARDWARE STORE</v>
      </c>
      <c r="R26" s="6">
        <f>IFERROR(__xludf.DUMMYFUNCTION("""COMPUTED_VALUE"""),5219.069999999999)</f>
        <v>5219.07</v>
      </c>
      <c r="U26" s="6" t="str">
        <f>IFERROR(__xludf.DUMMYFUNCTION("""COMPUTED_VALUE"""),"20-Apr-26")</f>
        <v>20-Apr-26</v>
      </c>
      <c r="V26" s="6" t="str">
        <f>IFERROR(__xludf.DUMMYFUNCTION("""COMPUTED_VALUE"""),"Vidhya Sales")</f>
        <v>Vidhya Sales</v>
      </c>
      <c r="W26" s="6">
        <f>IFERROR(__xludf.DUMMYFUNCTION("""COMPUTED_VALUE"""),100000.0)</f>
        <v>100000</v>
      </c>
      <c r="X26" s="6" t="str">
        <f>IFERROR(__xludf.DUMMYFUNCTION("""COMPUTED_VALUE"""),"Apr-26")</f>
        <v>Apr-26</v>
      </c>
      <c r="Y26" s="6" t="str">
        <f>IFERROR(__xludf.DUMMYFUNCTION("""COMPUTED_VALUE"""),"Pymt")</f>
        <v>Pymt</v>
      </c>
      <c r="Z26" s="6" t="str">
        <f>IFERROR(__xludf.DUMMYFUNCTION("""COMPUTED_VALUE"""),"UP ( A )")</f>
        <v>UP ( A )</v>
      </c>
      <c r="AA26" s="6" t="str">
        <f>IFERROR(__xludf.DUMMYFUNCTION("""COMPUTED_VALUE"""),"ANANT SINGH")</f>
        <v>ANANT SINGH</v>
      </c>
    </row>
    <row r="27">
      <c r="N27" s="12"/>
      <c r="Q27" s="6" t="str">
        <f>IFERROR(__xludf.DUMMYFUNCTION("""COMPUTED_VALUE"""),"Bhavya Traders")</f>
        <v>Bhavya Traders</v>
      </c>
      <c r="R27" s="6">
        <f>IFERROR(__xludf.DUMMYFUNCTION("""COMPUTED_VALUE"""),5143.0)</f>
        <v>5143</v>
      </c>
      <c r="U27" s="6" t="str">
        <f>IFERROR(__xludf.DUMMYFUNCTION("""COMPUTED_VALUE"""),"22-Apr-26")</f>
        <v>22-Apr-26</v>
      </c>
      <c r="V27" s="6" t="str">
        <f>IFERROR(__xludf.DUMMYFUNCTION("""COMPUTED_VALUE"""),"CHATTAR BHOJ AND SONS (KAROL BAGH)")</f>
        <v>CHATTAR BHOJ AND SONS (KAROL BAGH)</v>
      </c>
      <c r="W27" s="6">
        <f>IFERROR(__xludf.DUMMYFUNCTION("""COMPUTED_VALUE"""),96663.0)</f>
        <v>96663</v>
      </c>
      <c r="X27" s="6" t="str">
        <f>IFERROR(__xludf.DUMMYFUNCTION("""COMPUTED_VALUE"""),"Apr-26")</f>
        <v>Apr-26</v>
      </c>
      <c r="Y27" s="6" t="str">
        <f>IFERROR(__xludf.DUMMYFUNCTION("""COMPUTED_VALUE"""),"Pymt")</f>
        <v>Pymt</v>
      </c>
      <c r="Z27" s="6" t="str">
        <f>IFERROR(__xludf.DUMMYFUNCTION("""COMPUTED_VALUE"""),"DELHI A")</f>
        <v>DELHI A</v>
      </c>
      <c r="AA27" s="6" t="str">
        <f>IFERROR(__xludf.DUMMYFUNCTION("""COMPUTED_VALUE"""),"ANANT SINGH")</f>
        <v>ANANT SINGH</v>
      </c>
    </row>
    <row r="28">
      <c r="N28" s="12"/>
      <c r="Q28" s="6" t="str">
        <f>IFERROR(__xludf.DUMMYFUNCTION("""COMPUTED_VALUE"""),"RAJENDRA PRASAD &amp; CO.")</f>
        <v>RAJENDRA PRASAD &amp; CO.</v>
      </c>
      <c r="R28" s="6">
        <f>IFERROR(__xludf.DUMMYFUNCTION("""COMPUTED_VALUE"""),5139.68)</f>
        <v>5139.68</v>
      </c>
      <c r="U28" s="6" t="str">
        <f>IFERROR(__xludf.DUMMYFUNCTION("""COMPUTED_VALUE"""),"23-Apr-26")</f>
        <v>23-Apr-26</v>
      </c>
      <c r="V28" s="6" t="str">
        <f>IFERROR(__xludf.DUMMYFUNCTION("""COMPUTED_VALUE"""),"LOHIA &amp; SONS (GHAZIABAD)")</f>
        <v>LOHIA &amp; SONS (GHAZIABAD)</v>
      </c>
      <c r="W28" s="6">
        <f>IFERROR(__xludf.DUMMYFUNCTION("""COMPUTED_VALUE"""),200000.0)</f>
        <v>200000</v>
      </c>
      <c r="X28" s="6" t="str">
        <f>IFERROR(__xludf.DUMMYFUNCTION("""COMPUTED_VALUE"""),"Apr-26")</f>
        <v>Apr-26</v>
      </c>
      <c r="Y28" s="6" t="str">
        <f>IFERROR(__xludf.DUMMYFUNCTION("""COMPUTED_VALUE"""),"Pymt")</f>
        <v>Pymt</v>
      </c>
      <c r="Z28" s="6" t="str">
        <f>IFERROR(__xludf.DUMMYFUNCTION("""COMPUTED_VALUE"""),"UP ( A )")</f>
        <v>UP ( A )</v>
      </c>
      <c r="AA28" s="6" t="str">
        <f>IFERROR(__xludf.DUMMYFUNCTION("""COMPUTED_VALUE"""),"ANANT SINGH")</f>
        <v>ANANT SINGH</v>
      </c>
    </row>
    <row r="29">
      <c r="N29" s="12"/>
      <c r="Q29" s="6" t="str">
        <f>IFERROR(__xludf.DUMMYFUNCTION("""COMPUTED_VALUE"""),"INDIAN TRADERS")</f>
        <v>INDIAN TRADERS</v>
      </c>
      <c r="R29" s="6">
        <f>IFERROR(__xludf.DUMMYFUNCTION("""COMPUTED_VALUE"""),599.8299999999999)</f>
        <v>599.83</v>
      </c>
      <c r="U29" s="6" t="str">
        <f>IFERROR(__xludf.DUMMYFUNCTION("""COMPUTED_VALUE"""),"06-Apr-26")</f>
        <v>06-Apr-26</v>
      </c>
      <c r="V29" s="6" t="str">
        <f>IFERROR(__xludf.DUMMYFUNCTION("""COMPUTED_VALUE"""),"MAA MAHASAR TRADING COMPANY")</f>
        <v>MAA MAHASAR TRADING COMPANY</v>
      </c>
      <c r="W29" s="6">
        <f>IFERROR(__xludf.DUMMYFUNCTION("""COMPUTED_VALUE"""),200000.0)</f>
        <v>200000</v>
      </c>
      <c r="X29" s="6" t="str">
        <f>IFERROR(__xludf.DUMMYFUNCTION("""COMPUTED_VALUE"""),"Apr-26")</f>
        <v>Apr-26</v>
      </c>
      <c r="Y29" s="6" t="str">
        <f>IFERROR(__xludf.DUMMYFUNCTION("""COMPUTED_VALUE"""),"Pymt")</f>
        <v>Pymt</v>
      </c>
      <c r="Z29" s="6" t="str">
        <f>IFERROR(__xludf.DUMMYFUNCTION("""COMPUTED_VALUE"""),"Uttarakhand")</f>
        <v>Uttarakhand</v>
      </c>
      <c r="AA29" s="6" t="str">
        <f>IFERROR(__xludf.DUMMYFUNCTION("""COMPUTED_VALUE"""),"ANANT SINGH")</f>
        <v>ANANT SINGH</v>
      </c>
    </row>
    <row r="30">
      <c r="N30" s="12"/>
      <c r="U30" s="6" t="str">
        <f>IFERROR(__xludf.DUMMYFUNCTION("""COMPUTED_VALUE"""),"27-Apr-26")</f>
        <v>27-Apr-26</v>
      </c>
      <c r="V30" s="6" t="str">
        <f>IFERROR(__xludf.DUMMYFUNCTION("""COMPUTED_VALUE"""),"Vidhya Sales")</f>
        <v>Vidhya Sales</v>
      </c>
      <c r="W30" s="6">
        <f>IFERROR(__xludf.DUMMYFUNCTION("""COMPUTED_VALUE"""),150000.0)</f>
        <v>150000</v>
      </c>
      <c r="X30" s="6" t="str">
        <f>IFERROR(__xludf.DUMMYFUNCTION("""COMPUTED_VALUE"""),"Apr-26")</f>
        <v>Apr-26</v>
      </c>
      <c r="Y30" s="6" t="str">
        <f>IFERROR(__xludf.DUMMYFUNCTION("""COMPUTED_VALUE"""),"Pymt")</f>
        <v>Pymt</v>
      </c>
      <c r="Z30" s="6" t="str">
        <f>IFERROR(__xludf.DUMMYFUNCTION("""COMPUTED_VALUE"""),"UP ( A )")</f>
        <v>UP ( A )</v>
      </c>
      <c r="AA30" s="6" t="str">
        <f>IFERROR(__xludf.DUMMYFUNCTION("""COMPUTED_VALUE"""),"ANANT SINGH")</f>
        <v>ANANT SINGH</v>
      </c>
    </row>
    <row r="31">
      <c r="N31" s="12"/>
      <c r="U31" s="6" t="str">
        <f>IFERROR(__xludf.DUMMYFUNCTION("""COMPUTED_VALUE"""),"27-Apr-26")</f>
        <v>27-Apr-26</v>
      </c>
      <c r="V31" s="6" t="str">
        <f>IFERROR(__xludf.DUMMYFUNCTION("""COMPUTED_VALUE"""),"LOHIA &amp; SONS (GHAZIABAD)")</f>
        <v>LOHIA &amp; SONS (GHAZIABAD)</v>
      </c>
      <c r="W31" s="6">
        <f>IFERROR(__xludf.DUMMYFUNCTION("""COMPUTED_VALUE"""),200000.0)</f>
        <v>200000</v>
      </c>
      <c r="X31" s="6" t="str">
        <f>IFERROR(__xludf.DUMMYFUNCTION("""COMPUTED_VALUE"""),"Apr-26")</f>
        <v>Apr-26</v>
      </c>
      <c r="Y31" s="6" t="str">
        <f>IFERROR(__xludf.DUMMYFUNCTION("""COMPUTED_VALUE"""),"Pymt")</f>
        <v>Pymt</v>
      </c>
      <c r="Z31" s="6" t="str">
        <f>IFERROR(__xludf.DUMMYFUNCTION("""COMPUTED_VALUE"""),"UP ( A )")</f>
        <v>UP ( A )</v>
      </c>
      <c r="AA31" s="6" t="str">
        <f>IFERROR(__xludf.DUMMYFUNCTION("""COMPUTED_VALUE"""),"ANANT SINGH")</f>
        <v>ANANT SINGH</v>
      </c>
    </row>
    <row r="32">
      <c r="N32" s="12"/>
      <c r="U32" s="6" t="str">
        <f>IFERROR(__xludf.DUMMYFUNCTION("""COMPUTED_VALUE"""),"27-Apr-26")</f>
        <v>27-Apr-26</v>
      </c>
      <c r="V32" s="6" t="str">
        <f>IFERROR(__xludf.DUMMYFUNCTION("""COMPUTED_VALUE"""),"CHAWLA ISPAT PRIVATE LIMITED")</f>
        <v>CHAWLA ISPAT PRIVATE LIMITED</v>
      </c>
      <c r="W32" s="6">
        <f>IFERROR(__xludf.DUMMYFUNCTION("""COMPUTED_VALUE"""),128399.0)</f>
        <v>128399</v>
      </c>
      <c r="X32" s="6" t="str">
        <f>IFERROR(__xludf.DUMMYFUNCTION("""COMPUTED_VALUE"""),"Apr-26")</f>
        <v>Apr-26</v>
      </c>
      <c r="Y32" s="6" t="str">
        <f>IFERROR(__xludf.DUMMYFUNCTION("""COMPUTED_VALUE"""),"Pymt")</f>
        <v>Pymt</v>
      </c>
      <c r="Z32" s="6" t="str">
        <f>IFERROR(__xludf.DUMMYFUNCTION("""COMPUTED_VALUE"""),"Uttarakhand")</f>
        <v>Uttarakhand</v>
      </c>
      <c r="AA32" s="6" t="str">
        <f>IFERROR(__xludf.DUMMYFUNCTION("""COMPUTED_VALUE"""),"ANANT SINGH")</f>
        <v>ANANT SINGH</v>
      </c>
    </row>
    <row r="33">
      <c r="N33" s="12"/>
      <c r="U33" s="6" t="str">
        <f>IFERROR(__xludf.DUMMYFUNCTION("""COMPUTED_VALUE"""),"27-Apr-26")</f>
        <v>27-Apr-26</v>
      </c>
      <c r="V33" s="6" t="str">
        <f>IFERROR(__xludf.DUMMYFUNCTION("""COMPUTED_VALUE"""),"CHAWLA ISPAT PRIVATE LIMITED")</f>
        <v>CHAWLA ISPAT PRIVATE LIMITED</v>
      </c>
      <c r="W33" s="6">
        <f>IFERROR(__xludf.DUMMYFUNCTION("""COMPUTED_VALUE"""),6558.0)</f>
        <v>6558</v>
      </c>
      <c r="X33" s="6" t="str">
        <f>IFERROR(__xludf.DUMMYFUNCTION("""COMPUTED_VALUE"""),"Apr-26")</f>
        <v>Apr-26</v>
      </c>
      <c r="Y33" s="6" t="str">
        <f>IFERROR(__xludf.DUMMYFUNCTION("""COMPUTED_VALUE"""),"Pymt")</f>
        <v>Pymt</v>
      </c>
      <c r="Z33" s="6" t="str">
        <f>IFERROR(__xludf.DUMMYFUNCTION("""COMPUTED_VALUE"""),"Uttarakhand")</f>
        <v>Uttarakhand</v>
      </c>
      <c r="AA33" s="6" t="str">
        <f>IFERROR(__xludf.DUMMYFUNCTION("""COMPUTED_VALUE"""),"ANANT SINGH")</f>
        <v>ANANT SINGH</v>
      </c>
    </row>
    <row r="34">
      <c r="N34" s="12"/>
      <c r="U34" s="6" t="str">
        <f>IFERROR(__xludf.DUMMYFUNCTION("""COMPUTED_VALUE"""),"27-Apr-26")</f>
        <v>27-Apr-26</v>
      </c>
      <c r="V34" s="6" t="str">
        <f>IFERROR(__xludf.DUMMYFUNCTION("""COMPUTED_VALUE"""),"CHAWLA ISPAT PRIVATE LIMITED")</f>
        <v>CHAWLA ISPAT PRIVATE LIMITED</v>
      </c>
      <c r="W34" s="6">
        <f>IFERROR(__xludf.DUMMYFUNCTION("""COMPUTED_VALUE"""),9160.0)</f>
        <v>9160</v>
      </c>
      <c r="X34" s="6" t="str">
        <f>IFERROR(__xludf.DUMMYFUNCTION("""COMPUTED_VALUE"""),"Apr-26")</f>
        <v>Apr-26</v>
      </c>
      <c r="Y34" s="6" t="str">
        <f>IFERROR(__xludf.DUMMYFUNCTION("""COMPUTED_VALUE"""),"Pymt")</f>
        <v>Pymt</v>
      </c>
      <c r="Z34" s="6" t="str">
        <f>IFERROR(__xludf.DUMMYFUNCTION("""COMPUTED_VALUE"""),"Uttarakhand")</f>
        <v>Uttarakhand</v>
      </c>
      <c r="AA34" s="6" t="str">
        <f>IFERROR(__xludf.DUMMYFUNCTION("""COMPUTED_VALUE"""),"ANANT SINGH")</f>
        <v>ANANT SINGH</v>
      </c>
    </row>
    <row r="35">
      <c r="N35" s="12"/>
      <c r="U35" s="6" t="str">
        <f>IFERROR(__xludf.DUMMYFUNCTION("""COMPUTED_VALUE"""),"27-Apr-26")</f>
        <v>27-Apr-26</v>
      </c>
      <c r="V35" s="6" t="str">
        <f>IFERROR(__xludf.DUMMYFUNCTION("""COMPUTED_VALUE"""),"CHAWLA ISPAT PRIVATE LIMITED")</f>
        <v>CHAWLA ISPAT PRIVATE LIMITED</v>
      </c>
      <c r="W35" s="6">
        <f>IFERROR(__xludf.DUMMYFUNCTION("""COMPUTED_VALUE"""),28192.0)</f>
        <v>28192</v>
      </c>
      <c r="X35" s="6" t="str">
        <f>IFERROR(__xludf.DUMMYFUNCTION("""COMPUTED_VALUE"""),"Apr-26")</f>
        <v>Apr-26</v>
      </c>
      <c r="Y35" s="6" t="str">
        <f>IFERROR(__xludf.DUMMYFUNCTION("""COMPUTED_VALUE"""),"Pymt")</f>
        <v>Pymt</v>
      </c>
      <c r="Z35" s="6" t="str">
        <f>IFERROR(__xludf.DUMMYFUNCTION("""COMPUTED_VALUE"""),"Uttarakhand")</f>
        <v>Uttarakhand</v>
      </c>
      <c r="AA35" s="6" t="str">
        <f>IFERROR(__xludf.DUMMYFUNCTION("""COMPUTED_VALUE"""),"ANANT SINGH")</f>
        <v>ANANT SINGH</v>
      </c>
    </row>
    <row r="36">
      <c r="N36" s="12"/>
      <c r="U36" s="6" t="str">
        <f>IFERROR(__xludf.DUMMYFUNCTION("""COMPUTED_VALUE"""),"28-Apr-26")</f>
        <v>28-Apr-26</v>
      </c>
      <c r="V36" s="6" t="str">
        <f>IFERROR(__xludf.DUMMYFUNCTION("""COMPUTED_VALUE"""),"ANIK TRADERS")</f>
        <v>ANIK TRADERS</v>
      </c>
      <c r="W36" s="6">
        <f>IFERROR(__xludf.DUMMYFUNCTION("""COMPUTED_VALUE"""),50000.0)</f>
        <v>50000</v>
      </c>
      <c r="X36" s="6" t="str">
        <f>IFERROR(__xludf.DUMMYFUNCTION("""COMPUTED_VALUE"""),"Apr-26")</f>
        <v>Apr-26</v>
      </c>
      <c r="Y36" s="6" t="str">
        <f>IFERROR(__xludf.DUMMYFUNCTION("""COMPUTED_VALUE"""),"Pymt")</f>
        <v>Pymt</v>
      </c>
      <c r="Z36" s="6" t="str">
        <f>IFERROR(__xludf.DUMMYFUNCTION("""COMPUTED_VALUE"""),"DELHI NCR")</f>
        <v>DELHI NCR</v>
      </c>
      <c r="AA36" s="6" t="str">
        <f>IFERROR(__xludf.DUMMYFUNCTION("""COMPUTED_VALUE"""),"ANANT SINGH")</f>
        <v>ANANT SINGH</v>
      </c>
    </row>
    <row r="37">
      <c r="N37" s="12"/>
      <c r="U37" s="6" t="str">
        <f>IFERROR(__xludf.DUMMYFUNCTION("""COMPUTED_VALUE"""),"29-Apr-26")</f>
        <v>29-Apr-26</v>
      </c>
      <c r="V37" s="6" t="str">
        <f>IFERROR(__xludf.DUMMYFUNCTION("""COMPUTED_VALUE"""),"LOHIA &amp; SONS (GHAZIABAD)")</f>
        <v>LOHIA &amp; SONS (GHAZIABAD)</v>
      </c>
      <c r="W37" s="6">
        <f>IFERROR(__xludf.DUMMYFUNCTION("""COMPUTED_VALUE"""),200000.0)</f>
        <v>200000</v>
      </c>
      <c r="X37" s="6" t="str">
        <f>IFERROR(__xludf.DUMMYFUNCTION("""COMPUTED_VALUE"""),"Apr-26")</f>
        <v>Apr-26</v>
      </c>
      <c r="Y37" s="6" t="str">
        <f>IFERROR(__xludf.DUMMYFUNCTION("""COMPUTED_VALUE"""),"Pymt")</f>
        <v>Pymt</v>
      </c>
      <c r="Z37" s="6" t="str">
        <f>IFERROR(__xludf.DUMMYFUNCTION("""COMPUTED_VALUE"""),"UP ( A )")</f>
        <v>UP ( A )</v>
      </c>
      <c r="AA37" s="6" t="str">
        <f>IFERROR(__xludf.DUMMYFUNCTION("""COMPUTED_VALUE"""),"ANANT SINGH")</f>
        <v>ANANT SINGH</v>
      </c>
    </row>
    <row r="38">
      <c r="N38" s="12"/>
      <c r="U38" s="6" t="str">
        <f>IFERROR(__xludf.DUMMYFUNCTION("""COMPUTED_VALUE"""),"30-Apr-26")</f>
        <v>30-Apr-26</v>
      </c>
      <c r="V38" s="6" t="str">
        <f>IFERROR(__xludf.DUMMYFUNCTION("""COMPUTED_VALUE"""),"LOHIA &amp; SONS (GHAZIABAD)")</f>
        <v>LOHIA &amp; SONS (GHAZIABAD)</v>
      </c>
      <c r="W38" s="6">
        <f>IFERROR(__xludf.DUMMYFUNCTION("""COMPUTED_VALUE"""),200000.0)</f>
        <v>200000</v>
      </c>
      <c r="X38" s="6" t="str">
        <f>IFERROR(__xludf.DUMMYFUNCTION("""COMPUTED_VALUE"""),"Apr-26")</f>
        <v>Apr-26</v>
      </c>
      <c r="Y38" s="6" t="str">
        <f>IFERROR(__xludf.DUMMYFUNCTION("""COMPUTED_VALUE"""),"Pymt")</f>
        <v>Pymt</v>
      </c>
      <c r="Z38" s="6" t="str">
        <f>IFERROR(__xludf.DUMMYFUNCTION("""COMPUTED_VALUE"""),"UP ( A )")</f>
        <v>UP ( A )</v>
      </c>
      <c r="AA38" s="6" t="str">
        <f>IFERROR(__xludf.DUMMYFUNCTION("""COMPUTED_VALUE"""),"ANANT SINGH")</f>
        <v>ANANT SINGH</v>
      </c>
    </row>
    <row r="39">
      <c r="N39" s="12"/>
      <c r="U39" s="6" t="str">
        <f>IFERROR(__xludf.DUMMYFUNCTION("""COMPUTED_VALUE"""),"30-Apr-26")</f>
        <v>30-Apr-26</v>
      </c>
      <c r="V39" s="6" t="str">
        <f>IFERROR(__xludf.DUMMYFUNCTION("""COMPUTED_VALUE"""),"Vidhya Sales")</f>
        <v>Vidhya Sales</v>
      </c>
      <c r="W39" s="6">
        <f>IFERROR(__xludf.DUMMYFUNCTION("""COMPUTED_VALUE"""),100000.0)</f>
        <v>100000</v>
      </c>
      <c r="X39" s="6" t="str">
        <f>IFERROR(__xludf.DUMMYFUNCTION("""COMPUTED_VALUE"""),"Apr-26")</f>
        <v>Apr-26</v>
      </c>
      <c r="Y39" s="6" t="str">
        <f>IFERROR(__xludf.DUMMYFUNCTION("""COMPUTED_VALUE"""),"Pymt")</f>
        <v>Pymt</v>
      </c>
      <c r="Z39" s="6" t="str">
        <f>IFERROR(__xludf.DUMMYFUNCTION("""COMPUTED_VALUE"""),"UP ( A )")</f>
        <v>UP ( A )</v>
      </c>
      <c r="AA39" s="6" t="str">
        <f>IFERROR(__xludf.DUMMYFUNCTION("""COMPUTED_VALUE"""),"ANANT SINGH")</f>
        <v>ANANT SINGH</v>
      </c>
    </row>
    <row r="40">
      <c r="N40" s="12"/>
      <c r="U40" s="6" t="str">
        <f>IFERROR(__xludf.DUMMYFUNCTION("""COMPUTED_VALUE"""),"30-Apr-26")</f>
        <v>30-Apr-26</v>
      </c>
      <c r="V40" s="6" t="str">
        <f>IFERROR(__xludf.DUMMYFUNCTION("""COMPUTED_VALUE"""),"PARAS AGENCIES (UK)")</f>
        <v>PARAS AGENCIES (UK)</v>
      </c>
      <c r="W40" s="6">
        <f>IFERROR(__xludf.DUMMYFUNCTION("""COMPUTED_VALUE"""),500000.0)</f>
        <v>500000</v>
      </c>
      <c r="X40" s="6" t="str">
        <f>IFERROR(__xludf.DUMMYFUNCTION("""COMPUTED_VALUE"""),"Apr-26")</f>
        <v>Apr-26</v>
      </c>
      <c r="Y40" s="6" t="str">
        <f>IFERROR(__xludf.DUMMYFUNCTION("""COMPUTED_VALUE"""),"Pymt")</f>
        <v>Pymt</v>
      </c>
      <c r="Z40" s="6" t="str">
        <f>IFERROR(__xludf.DUMMYFUNCTION("""COMPUTED_VALUE"""),"Uttarakhand")</f>
        <v>Uttarakhand</v>
      </c>
      <c r="AA40" s="6" t="str">
        <f>IFERROR(__xludf.DUMMYFUNCTION("""COMPUTED_VALUE"""),"ANANT SINGH")</f>
        <v>ANANT SINGH</v>
      </c>
    </row>
    <row r="41">
      <c r="N41" s="12"/>
      <c r="U41" s="6" t="str">
        <f>IFERROR(__xludf.DUMMYFUNCTION("""COMPUTED_VALUE"""),"30-Apr-26")</f>
        <v>30-Apr-26</v>
      </c>
      <c r="V41" s="6" t="str">
        <f>IFERROR(__xludf.DUMMYFUNCTION("""COMPUTED_VALUE"""),"PARAS AGENCIES (UK)")</f>
        <v>PARAS AGENCIES (UK)</v>
      </c>
      <c r="W41" s="6">
        <f>IFERROR(__xludf.DUMMYFUNCTION("""COMPUTED_VALUE"""),67698.0)</f>
        <v>67698</v>
      </c>
      <c r="X41" s="6" t="str">
        <f>IFERROR(__xludf.DUMMYFUNCTION("""COMPUTED_VALUE"""),"Apr-26")</f>
        <v>Apr-26</v>
      </c>
      <c r="Y41" s="6" t="str">
        <f>IFERROR(__xludf.DUMMYFUNCTION("""COMPUTED_VALUE"""),"Pymt")</f>
        <v>Pymt</v>
      </c>
      <c r="Z41" s="6" t="str">
        <f>IFERROR(__xludf.DUMMYFUNCTION("""COMPUTED_VALUE"""),"Uttarakhand")</f>
        <v>Uttarakhand</v>
      </c>
      <c r="AA41" s="6" t="str">
        <f>IFERROR(__xludf.DUMMYFUNCTION("""COMPUTED_VALUE"""),"ANANT SINGH")</f>
        <v>ANANT SINGH</v>
      </c>
    </row>
    <row r="42">
      <c r="N42" s="12"/>
      <c r="U42" s="6" t="str">
        <f>IFERROR(__xludf.DUMMYFUNCTION("""COMPUTED_VALUE"""),"30-Apr-26")</f>
        <v>30-Apr-26</v>
      </c>
      <c r="V42" s="6" t="str">
        <f>IFERROR(__xludf.DUMMYFUNCTION("""COMPUTED_VALUE"""),"ORISA TRADERS")</f>
        <v>ORISA TRADERS</v>
      </c>
      <c r="W42" s="6">
        <f>IFERROR(__xludf.DUMMYFUNCTION("""COMPUTED_VALUE"""),50000.0)</f>
        <v>50000</v>
      </c>
      <c r="X42" s="6" t="str">
        <f>IFERROR(__xludf.DUMMYFUNCTION("""COMPUTED_VALUE"""),"Apr-26")</f>
        <v>Apr-26</v>
      </c>
      <c r="Y42" s="6" t="str">
        <f>IFERROR(__xludf.DUMMYFUNCTION("""COMPUTED_VALUE"""),"Pymt")</f>
        <v>Pymt</v>
      </c>
      <c r="Z42" s="6" t="str">
        <f>IFERROR(__xludf.DUMMYFUNCTION("""COMPUTED_VALUE"""),"Uttarakhand")</f>
        <v>Uttarakhand</v>
      </c>
      <c r="AA42" s="6" t="str">
        <f>IFERROR(__xludf.DUMMYFUNCTION("""COMPUTED_VALUE"""),"ANANT SINGH")</f>
        <v>ANANT SINGH</v>
      </c>
    </row>
    <row r="43">
      <c r="U43" s="6" t="str">
        <f>IFERROR(__xludf.DUMMYFUNCTION("""COMPUTED_VALUE"""),"30-Apr-26")</f>
        <v>30-Apr-26</v>
      </c>
      <c r="V43" s="6" t="str">
        <f>IFERROR(__xludf.DUMMYFUNCTION("""COMPUTED_VALUE"""),"POOJA TRADING CO.")</f>
        <v>POOJA TRADING CO.</v>
      </c>
      <c r="W43" s="6">
        <f>IFERROR(__xludf.DUMMYFUNCTION("""COMPUTED_VALUE"""),250000.0)</f>
        <v>250000</v>
      </c>
      <c r="X43" s="6" t="str">
        <f>IFERROR(__xludf.DUMMYFUNCTION("""COMPUTED_VALUE"""),"Apr-26")</f>
        <v>Apr-26</v>
      </c>
      <c r="Y43" s="6" t="str">
        <f>IFERROR(__xludf.DUMMYFUNCTION("""COMPUTED_VALUE"""),"Pymt")</f>
        <v>Pymt</v>
      </c>
      <c r="Z43" s="6" t="str">
        <f>IFERROR(__xludf.DUMMYFUNCTION("""COMPUTED_VALUE"""),"Uttarakhand")</f>
        <v>Uttarakhand</v>
      </c>
      <c r="AA43" s="6" t="str">
        <f>IFERROR(__xludf.DUMMYFUNCTION("""COMPUTED_VALUE"""),"ANANT SINGH")</f>
        <v>ANANT SINGH</v>
      </c>
    </row>
    <row r="44">
      <c r="U44" s="6" t="str">
        <f>IFERROR(__xludf.DUMMYFUNCTION("""COMPUTED_VALUE"""),"02-May-26")</f>
        <v>02-May-26</v>
      </c>
      <c r="V44" s="6" t="str">
        <f>IFERROR(__xludf.DUMMYFUNCTION("""COMPUTED_VALUE"""),"DEEPAK SANITORY &amp; ELECTRIC STORE")</f>
        <v>DEEPAK SANITORY &amp; ELECTRIC STORE</v>
      </c>
      <c r="W44" s="6">
        <f>IFERROR(__xludf.DUMMYFUNCTION("""COMPUTED_VALUE"""),100000.0)</f>
        <v>100000</v>
      </c>
      <c r="X44" s="6" t="str">
        <f>IFERROR(__xludf.DUMMYFUNCTION("""COMPUTED_VALUE"""),"May-26")</f>
        <v>May-26</v>
      </c>
      <c r="Y44" s="6" t="str">
        <f>IFERROR(__xludf.DUMMYFUNCTION("""COMPUTED_VALUE"""),"Pymt")</f>
        <v>Pymt</v>
      </c>
      <c r="Z44" s="6" t="str">
        <f>IFERROR(__xludf.DUMMYFUNCTION("""COMPUTED_VALUE"""),"UP ( A )")</f>
        <v>UP ( A )</v>
      </c>
      <c r="AA44" s="6" t="str">
        <f>IFERROR(__xludf.DUMMYFUNCTION("""COMPUTED_VALUE"""),"ANANT SINGH")</f>
        <v>ANANT SINGH</v>
      </c>
    </row>
    <row r="45">
      <c r="U45" s="6" t="str">
        <f>IFERROR(__xludf.DUMMYFUNCTION("""COMPUTED_VALUE"""),"04-May-26")</f>
        <v>04-May-26</v>
      </c>
      <c r="V45" s="6" t="str">
        <f>IFERROR(__xludf.DUMMYFUNCTION("""COMPUTED_VALUE"""),"NITIN TRADERS")</f>
        <v>NITIN TRADERS</v>
      </c>
      <c r="W45" s="6">
        <f>IFERROR(__xludf.DUMMYFUNCTION("""COMPUTED_VALUE"""),200000.0)</f>
        <v>200000</v>
      </c>
      <c r="X45" s="6" t="str">
        <f>IFERROR(__xludf.DUMMYFUNCTION("""COMPUTED_VALUE"""),"May-26")</f>
        <v>May-26</v>
      </c>
      <c r="Y45" s="6" t="str">
        <f>IFERROR(__xludf.DUMMYFUNCTION("""COMPUTED_VALUE"""),"Pymt")</f>
        <v>Pymt</v>
      </c>
      <c r="Z45" s="6" t="str">
        <f>IFERROR(__xludf.DUMMYFUNCTION("""COMPUTED_VALUE"""),"UP ( A )")</f>
        <v>UP ( A )</v>
      </c>
      <c r="AA45" s="6" t="str">
        <f>IFERROR(__xludf.DUMMYFUNCTION("""COMPUTED_VALUE"""),"ANANT SINGH")</f>
        <v>ANANT SINGH</v>
      </c>
    </row>
    <row r="46">
      <c r="U46" s="6" t="str">
        <f>IFERROR(__xludf.DUMMYFUNCTION("""COMPUTED_VALUE"""),"02-May-26")</f>
        <v>02-May-26</v>
      </c>
      <c r="V46" s="6" t="str">
        <f>IFERROR(__xludf.DUMMYFUNCTION("""COMPUTED_VALUE"""),"SHAKUMBHARI PAINTS")</f>
        <v>SHAKUMBHARI PAINTS</v>
      </c>
      <c r="W46" s="6">
        <f>IFERROR(__xludf.DUMMYFUNCTION("""COMPUTED_VALUE"""),50000.0)</f>
        <v>50000</v>
      </c>
      <c r="X46" s="6" t="str">
        <f>IFERROR(__xludf.DUMMYFUNCTION("""COMPUTED_VALUE"""),"May-26")</f>
        <v>May-26</v>
      </c>
      <c r="Y46" s="6" t="str">
        <f>IFERROR(__xludf.DUMMYFUNCTION("""COMPUTED_VALUE"""),"Pymt")</f>
        <v>Pymt</v>
      </c>
      <c r="Z46" s="6" t="str">
        <f>IFERROR(__xludf.DUMMYFUNCTION("""COMPUTED_VALUE"""),"Uttarakhand")</f>
        <v>Uttarakhand</v>
      </c>
      <c r="AA46" s="6" t="str">
        <f>IFERROR(__xludf.DUMMYFUNCTION("""COMPUTED_VALUE"""),"ANANT SINGH")</f>
        <v>ANANT SINGH</v>
      </c>
    </row>
    <row r="47">
      <c r="U47" s="6" t="str">
        <f>IFERROR(__xludf.DUMMYFUNCTION("""COMPUTED_VALUE"""),"07-May-26")</f>
        <v>07-May-26</v>
      </c>
      <c r="V47" s="6" t="str">
        <f>IFERROR(__xludf.DUMMYFUNCTION("""COMPUTED_VALUE"""),"S S SANITATAION")</f>
        <v>S S SANITATAION</v>
      </c>
      <c r="W47" s="6">
        <f>IFERROR(__xludf.DUMMYFUNCTION("""COMPUTED_VALUE"""),300000.0)</f>
        <v>300000</v>
      </c>
      <c r="X47" s="6" t="str">
        <f>IFERROR(__xludf.DUMMYFUNCTION("""COMPUTED_VALUE"""),"May-26")</f>
        <v>May-26</v>
      </c>
      <c r="Y47" s="6" t="str">
        <f>IFERROR(__xludf.DUMMYFUNCTION("""COMPUTED_VALUE"""),"Pymt")</f>
        <v>Pymt</v>
      </c>
      <c r="Z47" s="6" t="str">
        <f>IFERROR(__xludf.DUMMYFUNCTION("""COMPUTED_VALUE"""),"DELHI NCR")</f>
        <v>DELHI NCR</v>
      </c>
      <c r="AA47" s="6" t="str">
        <f>IFERROR(__xludf.DUMMYFUNCTION("""COMPUTED_VALUE"""),"ANANT SINGH")</f>
        <v>ANANT SINGH</v>
      </c>
    </row>
    <row r="48">
      <c r="U48" s="6" t="str">
        <f>IFERROR(__xludf.DUMMYFUNCTION("""COMPUTED_VALUE"""),"07-May-26")</f>
        <v>07-May-26</v>
      </c>
      <c r="V48" s="6" t="str">
        <f>IFERROR(__xludf.DUMMYFUNCTION("""COMPUTED_VALUE"""),"PARAS AGENCIES (UK)")</f>
        <v>PARAS AGENCIES (UK)</v>
      </c>
      <c r="W48" s="6">
        <f>IFERROR(__xludf.DUMMYFUNCTION("""COMPUTED_VALUE"""),295617.0)</f>
        <v>295617</v>
      </c>
      <c r="X48" s="6" t="str">
        <f>IFERROR(__xludf.DUMMYFUNCTION("""COMPUTED_VALUE"""),"May-26")</f>
        <v>May-26</v>
      </c>
      <c r="Y48" s="6" t="str">
        <f>IFERROR(__xludf.DUMMYFUNCTION("""COMPUTED_VALUE"""),"Pymt")</f>
        <v>Pymt</v>
      </c>
      <c r="Z48" s="6" t="str">
        <f>IFERROR(__xludf.DUMMYFUNCTION("""COMPUTED_VALUE"""),"Uttarakhand")</f>
        <v>Uttarakhand</v>
      </c>
      <c r="AA48" s="6" t="str">
        <f>IFERROR(__xludf.DUMMYFUNCTION("""COMPUTED_VALUE"""),"ANANT SINGH")</f>
        <v>ANANT SINGH</v>
      </c>
    </row>
    <row r="49">
      <c r="U49" s="6" t="str">
        <f>IFERROR(__xludf.DUMMYFUNCTION("""COMPUTED_VALUE"""),"07-May-26")</f>
        <v>07-May-26</v>
      </c>
      <c r="V49" s="6" t="str">
        <f>IFERROR(__xludf.DUMMYFUNCTION("""COMPUTED_VALUE"""),"Vidhya Sales")</f>
        <v>Vidhya Sales</v>
      </c>
      <c r="W49" s="6">
        <f>IFERROR(__xludf.DUMMYFUNCTION("""COMPUTED_VALUE"""),50000.0)</f>
        <v>50000</v>
      </c>
      <c r="X49" s="6" t="str">
        <f>IFERROR(__xludf.DUMMYFUNCTION("""COMPUTED_VALUE"""),"May-26")</f>
        <v>May-26</v>
      </c>
      <c r="Y49" s="6" t="str">
        <f>IFERROR(__xludf.DUMMYFUNCTION("""COMPUTED_VALUE"""),"Pymt")</f>
        <v>Pymt</v>
      </c>
      <c r="Z49" s="6" t="str">
        <f>IFERROR(__xludf.DUMMYFUNCTION("""COMPUTED_VALUE"""),"UP ( A )")</f>
        <v>UP ( A )</v>
      </c>
      <c r="AA49" s="6" t="str">
        <f>IFERROR(__xludf.DUMMYFUNCTION("""COMPUTED_VALUE"""),"ANANT SINGH")</f>
        <v>ANANT SINGH</v>
      </c>
    </row>
    <row r="50">
      <c r="U50" s="6" t="str">
        <f>IFERROR(__xludf.DUMMYFUNCTION("""COMPUTED_VALUE"""),"08-May-26")</f>
        <v>08-May-26</v>
      </c>
      <c r="V50" s="6" t="str">
        <f>IFERROR(__xludf.DUMMYFUNCTION("""COMPUTED_VALUE"""),"LOHIA &amp; SONS (GHAZIABAD)")</f>
        <v>LOHIA &amp; SONS (GHAZIABAD)</v>
      </c>
      <c r="W50" s="6">
        <f>IFERROR(__xludf.DUMMYFUNCTION("""COMPUTED_VALUE"""),200000.0)</f>
        <v>200000</v>
      </c>
      <c r="X50" s="6" t="str">
        <f>IFERROR(__xludf.DUMMYFUNCTION("""COMPUTED_VALUE"""),"May-26")</f>
        <v>May-26</v>
      </c>
      <c r="Y50" s="6" t="str">
        <f>IFERROR(__xludf.DUMMYFUNCTION("""COMPUTED_VALUE"""),"Pymt")</f>
        <v>Pymt</v>
      </c>
      <c r="Z50" s="6" t="str">
        <f>IFERROR(__xludf.DUMMYFUNCTION("""COMPUTED_VALUE"""),"UP ( A )")</f>
        <v>UP ( A )</v>
      </c>
      <c r="AA50" s="6" t="str">
        <f>IFERROR(__xludf.DUMMYFUNCTION("""COMPUTED_VALUE"""),"ANANT SINGH")</f>
        <v>ANANT SINGH</v>
      </c>
    </row>
    <row r="51">
      <c r="U51" s="6" t="str">
        <f>IFERROR(__xludf.DUMMYFUNCTION("""COMPUTED_VALUE"""),"08-May-26")</f>
        <v>08-May-26</v>
      </c>
      <c r="V51" s="6" t="str">
        <f>IFERROR(__xludf.DUMMYFUNCTION("""COMPUTED_VALUE"""),"LIBERTY AGENCIES")</f>
        <v>LIBERTY AGENCIES</v>
      </c>
      <c r="W51" s="6">
        <f>IFERROR(__xludf.DUMMYFUNCTION("""COMPUTED_VALUE"""),267703.0)</f>
        <v>267703</v>
      </c>
      <c r="X51" s="6" t="str">
        <f>IFERROR(__xludf.DUMMYFUNCTION("""COMPUTED_VALUE"""),"May-26")</f>
        <v>May-26</v>
      </c>
      <c r="Y51" s="6" t="str">
        <f>IFERROR(__xludf.DUMMYFUNCTION("""COMPUTED_VALUE"""),"Pymt")</f>
        <v>Pymt</v>
      </c>
      <c r="Z51" s="6" t="str">
        <f>IFERROR(__xludf.DUMMYFUNCTION("""COMPUTED_VALUE"""),"Uttarakhand")</f>
        <v>Uttarakhand</v>
      </c>
      <c r="AA51" s="6" t="str">
        <f>IFERROR(__xludf.DUMMYFUNCTION("""COMPUTED_VALUE"""),"ANANT SINGH")</f>
        <v>ANANT SINGH</v>
      </c>
    </row>
    <row r="52">
      <c r="U52" s="6" t="str">
        <f>IFERROR(__xludf.DUMMYFUNCTION("""COMPUTED_VALUE"""),"08-May-26")</f>
        <v>08-May-26</v>
      </c>
      <c r="V52" s="6" t="str">
        <f>IFERROR(__xludf.DUMMYFUNCTION("""COMPUTED_VALUE"""),"Vidhya Sales")</f>
        <v>Vidhya Sales</v>
      </c>
      <c r="W52" s="6">
        <f>IFERROR(__xludf.DUMMYFUNCTION("""COMPUTED_VALUE"""),50000.0)</f>
        <v>50000</v>
      </c>
      <c r="X52" s="6" t="str">
        <f>IFERROR(__xludf.DUMMYFUNCTION("""COMPUTED_VALUE"""),"May-26")</f>
        <v>May-26</v>
      </c>
      <c r="Y52" s="6" t="str">
        <f>IFERROR(__xludf.DUMMYFUNCTION("""COMPUTED_VALUE"""),"Pymt")</f>
        <v>Pymt</v>
      </c>
      <c r="Z52" s="6" t="str">
        <f>IFERROR(__xludf.DUMMYFUNCTION("""COMPUTED_VALUE"""),"UP ( A )")</f>
        <v>UP ( A )</v>
      </c>
      <c r="AA52" s="6" t="str">
        <f>IFERROR(__xludf.DUMMYFUNCTION("""COMPUTED_VALUE"""),"ANANT SINGH")</f>
        <v>ANANT SINGH</v>
      </c>
    </row>
    <row r="53">
      <c r="U53" s="6" t="str">
        <f>IFERROR(__xludf.DUMMYFUNCTION("""COMPUTED_VALUE"""),"09-May-26")</f>
        <v>09-May-26</v>
      </c>
      <c r="V53" s="6" t="str">
        <f>IFERROR(__xludf.DUMMYFUNCTION("""COMPUTED_VALUE"""),"POOJA TRADING CO.")</f>
        <v>POOJA TRADING CO.</v>
      </c>
      <c r="W53" s="6">
        <f>IFERROR(__xludf.DUMMYFUNCTION("""COMPUTED_VALUE"""),100000.0)</f>
        <v>100000</v>
      </c>
      <c r="X53" s="6" t="str">
        <f>IFERROR(__xludf.DUMMYFUNCTION("""COMPUTED_VALUE"""),"May-26")</f>
        <v>May-26</v>
      </c>
      <c r="Y53" s="6" t="str">
        <f>IFERROR(__xludf.DUMMYFUNCTION("""COMPUTED_VALUE"""),"Pymt")</f>
        <v>Pymt</v>
      </c>
      <c r="Z53" s="6" t="str">
        <f>IFERROR(__xludf.DUMMYFUNCTION("""COMPUTED_VALUE"""),"Uttarakhand")</f>
        <v>Uttarakhand</v>
      </c>
      <c r="AA53" s="6" t="str">
        <f>IFERROR(__xludf.DUMMYFUNCTION("""COMPUTED_VALUE"""),"ANANT SINGH")</f>
        <v>ANANT SINGH</v>
      </c>
    </row>
    <row r="54">
      <c r="U54" s="6" t="str">
        <f>IFERROR(__xludf.DUMMYFUNCTION("""COMPUTED_VALUE"""),"09-May-26")</f>
        <v>09-May-26</v>
      </c>
      <c r="V54" s="6" t="str">
        <f>IFERROR(__xludf.DUMMYFUNCTION("""COMPUTED_VALUE"""),"MANSI TRADING COMPANY(UP)")</f>
        <v>MANSI TRADING COMPANY(UP)</v>
      </c>
      <c r="W54" s="6">
        <f>IFERROR(__xludf.DUMMYFUNCTION("""COMPUTED_VALUE"""),30000.0)</f>
        <v>30000</v>
      </c>
      <c r="X54" s="6" t="str">
        <f>IFERROR(__xludf.DUMMYFUNCTION("""COMPUTED_VALUE"""),"May-26")</f>
        <v>May-26</v>
      </c>
      <c r="Y54" s="6" t="str">
        <f>IFERROR(__xludf.DUMMYFUNCTION("""COMPUTED_VALUE"""),"Pymt")</f>
        <v>Pymt</v>
      </c>
      <c r="Z54" s="6" t="str">
        <f>IFERROR(__xludf.DUMMYFUNCTION("""COMPUTED_VALUE"""),"UP ( A )")</f>
        <v>UP ( A )</v>
      </c>
      <c r="AA54" s="6" t="str">
        <f>IFERROR(__xludf.DUMMYFUNCTION("""COMPUTED_VALUE"""),"ANANT SINGH")</f>
        <v>ANANT SINGH</v>
      </c>
    </row>
    <row r="55">
      <c r="U55" s="6" t="str">
        <f>IFERROR(__xludf.DUMMYFUNCTION("""COMPUTED_VALUE"""),"11-May-26")</f>
        <v>11-May-26</v>
      </c>
      <c r="V55" s="6" t="str">
        <f>IFERROR(__xludf.DUMMYFUNCTION("""COMPUTED_VALUE"""),"SHAKUMBHARI PAINTS")</f>
        <v>SHAKUMBHARI PAINTS</v>
      </c>
      <c r="W55" s="6">
        <f>IFERROR(__xludf.DUMMYFUNCTION("""COMPUTED_VALUE"""),450000.0)</f>
        <v>450000</v>
      </c>
      <c r="X55" s="6" t="str">
        <f>IFERROR(__xludf.DUMMYFUNCTION("""COMPUTED_VALUE"""),"May-26")</f>
        <v>May-26</v>
      </c>
      <c r="Y55" s="6" t="str">
        <f>IFERROR(__xludf.DUMMYFUNCTION("""COMPUTED_VALUE"""),"Pymt")</f>
        <v>Pymt</v>
      </c>
      <c r="Z55" s="6" t="str">
        <f>IFERROR(__xludf.DUMMYFUNCTION("""COMPUTED_VALUE"""),"Uttarakhand")</f>
        <v>Uttarakhand</v>
      </c>
      <c r="AA55" s="6" t="str">
        <f>IFERROR(__xludf.DUMMYFUNCTION("""COMPUTED_VALUE"""),"ANANT SINGH")</f>
        <v>ANANT SINGH</v>
      </c>
    </row>
    <row r="56">
      <c r="U56" s="6" t="str">
        <f>IFERROR(__xludf.DUMMYFUNCTION("""COMPUTED_VALUE"""),"11-May-26")</f>
        <v>11-May-26</v>
      </c>
      <c r="V56" s="6" t="str">
        <f>IFERROR(__xludf.DUMMYFUNCTION("""COMPUTED_VALUE"""),"NITIN TRADERS")</f>
        <v>NITIN TRADERS</v>
      </c>
      <c r="W56" s="6">
        <f>IFERROR(__xludf.DUMMYFUNCTION("""COMPUTED_VALUE"""),250000.0)</f>
        <v>250000</v>
      </c>
      <c r="X56" s="6" t="str">
        <f>IFERROR(__xludf.DUMMYFUNCTION("""COMPUTED_VALUE"""),"May-26")</f>
        <v>May-26</v>
      </c>
      <c r="Y56" s="6" t="str">
        <f>IFERROR(__xludf.DUMMYFUNCTION("""COMPUTED_VALUE"""),"Pymt")</f>
        <v>Pymt</v>
      </c>
      <c r="Z56" s="6" t="str">
        <f>IFERROR(__xludf.DUMMYFUNCTION("""COMPUTED_VALUE"""),"UP ( A )")</f>
        <v>UP ( A )</v>
      </c>
      <c r="AA56" s="6" t="str">
        <f>IFERROR(__xludf.DUMMYFUNCTION("""COMPUTED_VALUE"""),"ANANT SINGH")</f>
        <v>ANANT SINGH</v>
      </c>
    </row>
    <row r="57">
      <c r="U57" s="6" t="str">
        <f>IFERROR(__xludf.DUMMYFUNCTION("""COMPUTED_VALUE"""),"11-May-26")</f>
        <v>11-May-26</v>
      </c>
      <c r="V57" s="6" t="str">
        <f>IFERROR(__xludf.DUMMYFUNCTION("""COMPUTED_VALUE"""),"MAHAVEER SANITARY WARE &amp; HARDWARE STORE")</f>
        <v>MAHAVEER SANITARY WARE &amp; HARDWARE STORE</v>
      </c>
      <c r="W57" s="6">
        <f>IFERROR(__xludf.DUMMYFUNCTION("""COMPUTED_VALUE"""),200000.0)</f>
        <v>200000</v>
      </c>
      <c r="X57" s="6" t="str">
        <f>IFERROR(__xludf.DUMMYFUNCTION("""COMPUTED_VALUE"""),"May-26")</f>
        <v>May-26</v>
      </c>
      <c r="Y57" s="6" t="str">
        <f>IFERROR(__xludf.DUMMYFUNCTION("""COMPUTED_VALUE"""),"Pymt")</f>
        <v>Pymt</v>
      </c>
      <c r="Z57" s="6" t="str">
        <f>IFERROR(__xludf.DUMMYFUNCTION("""COMPUTED_VALUE"""),"UP ( A )")</f>
        <v>UP ( A )</v>
      </c>
      <c r="AA57" s="6" t="str">
        <f>IFERROR(__xludf.DUMMYFUNCTION("""COMPUTED_VALUE"""),"ANANT SINGH")</f>
        <v>ANANT SINGH</v>
      </c>
    </row>
    <row r="58">
      <c r="U58" s="6" t="str">
        <f>IFERROR(__xludf.DUMMYFUNCTION("""COMPUTED_VALUE"""),"12-May-26")</f>
        <v>12-May-26</v>
      </c>
      <c r="V58" s="6" t="str">
        <f>IFERROR(__xludf.DUMMYFUNCTION("""COMPUTED_VALUE"""),"LOHIA &amp; SONS (GHAZIABAD)")</f>
        <v>LOHIA &amp; SONS (GHAZIABAD)</v>
      </c>
      <c r="W58" s="6">
        <f>IFERROR(__xludf.DUMMYFUNCTION("""COMPUTED_VALUE"""),200000.0)</f>
        <v>200000</v>
      </c>
      <c r="X58" s="6" t="str">
        <f>IFERROR(__xludf.DUMMYFUNCTION("""COMPUTED_VALUE"""),"May-26")</f>
        <v>May-26</v>
      </c>
      <c r="Y58" s="6" t="str">
        <f>IFERROR(__xludf.DUMMYFUNCTION("""COMPUTED_VALUE"""),"Pymt")</f>
        <v>Pymt</v>
      </c>
      <c r="Z58" s="6" t="str">
        <f>IFERROR(__xludf.DUMMYFUNCTION("""COMPUTED_VALUE"""),"UP ( A )")</f>
        <v>UP ( A )</v>
      </c>
      <c r="AA58" s="6" t="str">
        <f>IFERROR(__xludf.DUMMYFUNCTION("""COMPUTED_VALUE"""),"ANANT SINGH")</f>
        <v>ANANT SINGH</v>
      </c>
    </row>
    <row r="59">
      <c r="U59" s="6" t="str">
        <f>IFERROR(__xludf.DUMMYFUNCTION("""COMPUTED_VALUE"""),"12-May-26")</f>
        <v>12-May-26</v>
      </c>
      <c r="V59" s="6" t="str">
        <f>IFERROR(__xludf.DUMMYFUNCTION("""COMPUTED_VALUE"""),"ROHIT INDUSTRIES")</f>
        <v>ROHIT INDUSTRIES</v>
      </c>
      <c r="W59" s="6">
        <f>IFERROR(__xludf.DUMMYFUNCTION("""COMPUTED_VALUE"""),50000.0)</f>
        <v>50000</v>
      </c>
      <c r="X59" s="6" t="str">
        <f>IFERROR(__xludf.DUMMYFUNCTION("""COMPUTED_VALUE"""),"May-26")</f>
        <v>May-26</v>
      </c>
      <c r="Y59" s="6" t="str">
        <f>IFERROR(__xludf.DUMMYFUNCTION("""COMPUTED_VALUE"""),"Pymt")</f>
        <v>Pymt</v>
      </c>
      <c r="Z59" s="6" t="str">
        <f>IFERROR(__xludf.DUMMYFUNCTION("""COMPUTED_VALUE"""),"Uttarakhand")</f>
        <v>Uttarakhand</v>
      </c>
      <c r="AA59" s="6" t="str">
        <f>IFERROR(__xludf.DUMMYFUNCTION("""COMPUTED_VALUE"""),"ANANT SINGH")</f>
        <v>ANANT SINGH</v>
      </c>
    </row>
    <row r="60">
      <c r="U60" s="6" t="str">
        <f>IFERROR(__xludf.DUMMYFUNCTION("""COMPUTED_VALUE"""),"12-May-26")</f>
        <v>12-May-26</v>
      </c>
      <c r="V60" s="6" t="str">
        <f>IFERROR(__xludf.DUMMYFUNCTION("""COMPUTED_VALUE"""),"MANSI TRADING COMPANY(UP)")</f>
        <v>MANSI TRADING COMPANY(UP)</v>
      </c>
      <c r="W60" s="6">
        <f>IFERROR(__xludf.DUMMYFUNCTION("""COMPUTED_VALUE"""),40000.0)</f>
        <v>40000</v>
      </c>
      <c r="X60" s="6" t="str">
        <f>IFERROR(__xludf.DUMMYFUNCTION("""COMPUTED_VALUE"""),"May-26")</f>
        <v>May-26</v>
      </c>
      <c r="Y60" s="6" t="str">
        <f>IFERROR(__xludf.DUMMYFUNCTION("""COMPUTED_VALUE"""),"Pymt")</f>
        <v>Pymt</v>
      </c>
      <c r="Z60" s="6" t="str">
        <f>IFERROR(__xludf.DUMMYFUNCTION("""COMPUTED_VALUE"""),"UP ( A )")</f>
        <v>UP ( A )</v>
      </c>
      <c r="AA60" s="6" t="str">
        <f>IFERROR(__xludf.DUMMYFUNCTION("""COMPUTED_VALUE"""),"ANANT SINGH")</f>
        <v>ANANT SINGH</v>
      </c>
    </row>
    <row r="61">
      <c r="U61" s="6" t="str">
        <f>IFERROR(__xludf.DUMMYFUNCTION("""COMPUTED_VALUE"""),"12-May-26")</f>
        <v>12-May-26</v>
      </c>
      <c r="V61" s="6" t="str">
        <f>IFERROR(__xludf.DUMMYFUNCTION("""COMPUTED_VALUE"""),"S S SANITATAION")</f>
        <v>S S SANITATAION</v>
      </c>
      <c r="W61" s="6">
        <f>IFERROR(__xludf.DUMMYFUNCTION("""COMPUTED_VALUE"""),400000.0)</f>
        <v>400000</v>
      </c>
      <c r="X61" s="6" t="str">
        <f>IFERROR(__xludf.DUMMYFUNCTION("""COMPUTED_VALUE"""),"May-26")</f>
        <v>May-26</v>
      </c>
      <c r="Y61" s="6" t="str">
        <f>IFERROR(__xludf.DUMMYFUNCTION("""COMPUTED_VALUE"""),"Pymt")</f>
        <v>Pymt</v>
      </c>
      <c r="Z61" s="6" t="str">
        <f>IFERROR(__xludf.DUMMYFUNCTION("""COMPUTED_VALUE"""),"DELHI NCR")</f>
        <v>DELHI NCR</v>
      </c>
      <c r="AA61" s="6" t="str">
        <f>IFERROR(__xludf.DUMMYFUNCTION("""COMPUTED_VALUE"""),"ANANT SINGH")</f>
        <v>ANANT SINGH</v>
      </c>
    </row>
    <row r="62">
      <c r="U62" s="6" t="str">
        <f>IFERROR(__xludf.DUMMYFUNCTION("""COMPUTED_VALUE"""),"12-May-26")</f>
        <v>12-May-26</v>
      </c>
      <c r="V62" s="6" t="str">
        <f>IFERROR(__xludf.DUMMYFUNCTION("""COMPUTED_VALUE"""),"DEEPAK SANITORY &amp; ELECTRIC STORE")</f>
        <v>DEEPAK SANITORY &amp; ELECTRIC STORE</v>
      </c>
      <c r="W62" s="6">
        <f>IFERROR(__xludf.DUMMYFUNCTION("""COMPUTED_VALUE"""),50000.0)</f>
        <v>50000</v>
      </c>
      <c r="X62" s="6" t="str">
        <f>IFERROR(__xludf.DUMMYFUNCTION("""COMPUTED_VALUE"""),"May-26")</f>
        <v>May-26</v>
      </c>
      <c r="Y62" s="6" t="str">
        <f>IFERROR(__xludf.DUMMYFUNCTION("""COMPUTED_VALUE"""),"Pymt")</f>
        <v>Pymt</v>
      </c>
      <c r="Z62" s="6" t="str">
        <f>IFERROR(__xludf.DUMMYFUNCTION("""COMPUTED_VALUE"""),"UP ( A )")</f>
        <v>UP ( A )</v>
      </c>
      <c r="AA62" s="6" t="str">
        <f>IFERROR(__xludf.DUMMYFUNCTION("""COMPUTED_VALUE"""),"ANANT SINGH")</f>
        <v>ANANT SINGH</v>
      </c>
    </row>
    <row r="63">
      <c r="U63" s="6" t="str">
        <f>IFERROR(__xludf.DUMMYFUNCTION("""COMPUTED_VALUE"""),"13-May-26")</f>
        <v>13-May-26</v>
      </c>
      <c r="V63" s="6" t="str">
        <f>IFERROR(__xludf.DUMMYFUNCTION("""COMPUTED_VALUE"""),"ROHIT INDUSTRIES")</f>
        <v>ROHIT INDUSTRIES</v>
      </c>
      <c r="W63" s="6">
        <f>IFERROR(__xludf.DUMMYFUNCTION("""COMPUTED_VALUE"""),100000.0)</f>
        <v>100000</v>
      </c>
      <c r="X63" s="6" t="str">
        <f>IFERROR(__xludf.DUMMYFUNCTION("""COMPUTED_VALUE"""),"May-26")</f>
        <v>May-26</v>
      </c>
      <c r="Y63" s="6" t="str">
        <f>IFERROR(__xludf.DUMMYFUNCTION("""COMPUTED_VALUE"""),"Pymt")</f>
        <v>Pymt</v>
      </c>
      <c r="Z63" s="6" t="str">
        <f>IFERROR(__xludf.DUMMYFUNCTION("""COMPUTED_VALUE"""),"Uttarakhand")</f>
        <v>Uttarakhand</v>
      </c>
      <c r="AA63" s="6" t="str">
        <f>IFERROR(__xludf.DUMMYFUNCTION("""COMPUTED_VALUE"""),"ANANT SINGH")</f>
        <v>ANANT SINGH</v>
      </c>
    </row>
    <row r="64">
      <c r="U64" s="6" t="str">
        <f>IFERROR(__xludf.DUMMYFUNCTION("""COMPUTED_VALUE"""),"13-May-26")</f>
        <v>13-May-26</v>
      </c>
      <c r="V64" s="6" t="str">
        <f>IFERROR(__xludf.DUMMYFUNCTION("""COMPUTED_VALUE"""),"S S SANITATAION")</f>
        <v>S S SANITATAION</v>
      </c>
      <c r="W64" s="6">
        <f>IFERROR(__xludf.DUMMYFUNCTION("""COMPUTED_VALUE"""),200000.0)</f>
        <v>200000</v>
      </c>
      <c r="X64" s="6" t="str">
        <f>IFERROR(__xludf.DUMMYFUNCTION("""COMPUTED_VALUE"""),"May-26")</f>
        <v>May-26</v>
      </c>
      <c r="Y64" s="6" t="str">
        <f>IFERROR(__xludf.DUMMYFUNCTION("""COMPUTED_VALUE"""),"Pymt")</f>
        <v>Pymt</v>
      </c>
      <c r="Z64" s="6" t="str">
        <f>IFERROR(__xludf.DUMMYFUNCTION("""COMPUTED_VALUE"""),"DELHI NCR")</f>
        <v>DELHI NCR</v>
      </c>
      <c r="AA64" s="6" t="str">
        <f>IFERROR(__xludf.DUMMYFUNCTION("""COMPUTED_VALUE"""),"ANANT SINGH")</f>
        <v>ANANT SINGH</v>
      </c>
    </row>
    <row r="65">
      <c r="U65" s="6" t="str">
        <f>IFERROR(__xludf.DUMMYFUNCTION("""COMPUTED_VALUE"""),"13-May-26")</f>
        <v>13-May-26</v>
      </c>
      <c r="V65" s="6" t="str">
        <f>IFERROR(__xludf.DUMMYFUNCTION("""COMPUTED_VALUE"""),"VINOD TRADERS")</f>
        <v>VINOD TRADERS</v>
      </c>
      <c r="W65" s="6">
        <f>IFERROR(__xludf.DUMMYFUNCTION("""COMPUTED_VALUE"""),100000.0)</f>
        <v>100000</v>
      </c>
      <c r="X65" s="6" t="str">
        <f>IFERROR(__xludf.DUMMYFUNCTION("""COMPUTED_VALUE"""),"May-26")</f>
        <v>May-26</v>
      </c>
      <c r="Y65" s="6" t="str">
        <f>IFERROR(__xludf.DUMMYFUNCTION("""COMPUTED_VALUE"""),"Pymt")</f>
        <v>Pymt</v>
      </c>
      <c r="Z65" s="6" t="str">
        <f>IFERROR(__xludf.DUMMYFUNCTION("""COMPUTED_VALUE"""),"UP ( A )")</f>
        <v>UP ( A )</v>
      </c>
      <c r="AA65" s="6" t="str">
        <f>IFERROR(__xludf.DUMMYFUNCTION("""COMPUTED_VALUE"""),"ANANT SINGH")</f>
        <v>ANANT SINGH</v>
      </c>
    </row>
    <row r="66">
      <c r="U66" s="6" t="str">
        <f>IFERROR(__xludf.DUMMYFUNCTION("""COMPUTED_VALUE"""),"13-May-26")</f>
        <v>13-May-26</v>
      </c>
      <c r="V66" s="6" t="str">
        <f>IFERROR(__xludf.DUMMYFUNCTION("""COMPUTED_VALUE"""),"Vidhya Sales")</f>
        <v>Vidhya Sales</v>
      </c>
      <c r="W66" s="6">
        <f>IFERROR(__xludf.DUMMYFUNCTION("""COMPUTED_VALUE"""),50000.0)</f>
        <v>50000</v>
      </c>
      <c r="X66" s="6" t="str">
        <f>IFERROR(__xludf.DUMMYFUNCTION("""COMPUTED_VALUE"""),"May-26")</f>
        <v>May-26</v>
      </c>
      <c r="Y66" s="6" t="str">
        <f>IFERROR(__xludf.DUMMYFUNCTION("""COMPUTED_VALUE"""),"Pymt")</f>
        <v>Pymt</v>
      </c>
      <c r="Z66" s="6" t="str">
        <f>IFERROR(__xludf.DUMMYFUNCTION("""COMPUTED_VALUE"""),"UP ( A )")</f>
        <v>UP ( A )</v>
      </c>
      <c r="AA66" s="6" t="str">
        <f>IFERROR(__xludf.DUMMYFUNCTION("""COMPUTED_VALUE"""),"ANANT SINGH")</f>
        <v>ANANT SINGH</v>
      </c>
    </row>
    <row r="67">
      <c r="U67" s="6" t="str">
        <f>IFERROR(__xludf.DUMMYFUNCTION("""COMPUTED_VALUE"""),"13-May-26")</f>
        <v>13-May-26</v>
      </c>
      <c r="V67" s="6" t="str">
        <f>IFERROR(__xludf.DUMMYFUNCTION("""COMPUTED_VALUE"""),"VINOD TRADERS")</f>
        <v>VINOD TRADERS</v>
      </c>
      <c r="W67" s="6">
        <f>IFERROR(__xludf.DUMMYFUNCTION("""COMPUTED_VALUE"""),11160.0)</f>
        <v>11160</v>
      </c>
      <c r="X67" s="6" t="str">
        <f>IFERROR(__xludf.DUMMYFUNCTION("""COMPUTED_VALUE"""),"May-26")</f>
        <v>May-26</v>
      </c>
      <c r="Y67" s="6" t="str">
        <f>IFERROR(__xludf.DUMMYFUNCTION("""COMPUTED_VALUE"""),"Pymt")</f>
        <v>Pymt</v>
      </c>
      <c r="Z67" s="6" t="str">
        <f>IFERROR(__xludf.DUMMYFUNCTION("""COMPUTED_VALUE"""),"UP ( A )")</f>
        <v>UP ( A )</v>
      </c>
      <c r="AA67" s="6" t="str">
        <f>IFERROR(__xludf.DUMMYFUNCTION("""COMPUTED_VALUE"""),"ANANT SINGH")</f>
        <v>ANANT SINGH</v>
      </c>
    </row>
    <row r="68">
      <c r="U68" s="6" t="str">
        <f>IFERROR(__xludf.DUMMYFUNCTION("""COMPUTED_VALUE"""),"14-May-26")</f>
        <v>14-May-26</v>
      </c>
      <c r="V68" s="6" t="str">
        <f>IFERROR(__xludf.DUMMYFUNCTION("""COMPUTED_VALUE"""),"SUMIT PAINT AND HARDWARE")</f>
        <v>SUMIT PAINT AND HARDWARE</v>
      </c>
      <c r="W68" s="6">
        <f>IFERROR(__xludf.DUMMYFUNCTION("""COMPUTED_VALUE"""),65000.0)</f>
        <v>65000</v>
      </c>
      <c r="X68" s="6" t="str">
        <f>IFERROR(__xludf.DUMMYFUNCTION("""COMPUTED_VALUE"""),"May-26")</f>
        <v>May-26</v>
      </c>
      <c r="Y68" s="6" t="str">
        <f>IFERROR(__xludf.DUMMYFUNCTION("""COMPUTED_VALUE"""),"Pymt")</f>
        <v>Pymt</v>
      </c>
      <c r="Z68" s="6" t="str">
        <f>IFERROR(__xludf.DUMMYFUNCTION("""COMPUTED_VALUE"""),"DELHI A")</f>
        <v>DELHI A</v>
      </c>
      <c r="AA68" s="6" t="str">
        <f>IFERROR(__xludf.DUMMYFUNCTION("""COMPUTED_VALUE"""),"ANANT SINGH")</f>
        <v>ANANT SINGH</v>
      </c>
    </row>
    <row r="69">
      <c r="U69" s="6" t="str">
        <f>IFERROR(__xludf.DUMMYFUNCTION("""COMPUTED_VALUE"""),"14-May-26")</f>
        <v>14-May-26</v>
      </c>
      <c r="V69" s="6" t="str">
        <f>IFERROR(__xludf.DUMMYFUNCTION("""COMPUTED_VALUE"""),"SHAKUMBHARI PAINTS")</f>
        <v>SHAKUMBHARI PAINTS</v>
      </c>
      <c r="W69" s="6">
        <f>IFERROR(__xludf.DUMMYFUNCTION("""COMPUTED_VALUE"""),206413.0)</f>
        <v>206413</v>
      </c>
      <c r="X69" s="6" t="str">
        <f>IFERROR(__xludf.DUMMYFUNCTION("""COMPUTED_VALUE"""),"May-26")</f>
        <v>May-26</v>
      </c>
      <c r="Y69" s="6" t="str">
        <f>IFERROR(__xludf.DUMMYFUNCTION("""COMPUTED_VALUE"""),"Pymt")</f>
        <v>Pymt</v>
      </c>
      <c r="Z69" s="6" t="str">
        <f>IFERROR(__xludf.DUMMYFUNCTION("""COMPUTED_VALUE"""),"Uttarakhand")</f>
        <v>Uttarakhand</v>
      </c>
      <c r="AA69" s="6" t="str">
        <f>IFERROR(__xludf.DUMMYFUNCTION("""COMPUTED_VALUE"""),"ANANT SINGH")</f>
        <v>ANANT SINGH</v>
      </c>
    </row>
    <row r="70">
      <c r="U70" s="6" t="str">
        <f>IFERROR(__xludf.DUMMYFUNCTION("""COMPUTED_VALUE"""),"14-May-26")</f>
        <v>14-May-26</v>
      </c>
      <c r="V70" s="6" t="str">
        <f>IFERROR(__xludf.DUMMYFUNCTION("""COMPUTED_VALUE"""),"JULUCK ENTERPRISES")</f>
        <v>JULUCK ENTERPRISES</v>
      </c>
      <c r="W70" s="6">
        <f>IFERROR(__xludf.DUMMYFUNCTION("""COMPUTED_VALUE"""),114.0)</f>
        <v>114</v>
      </c>
      <c r="X70" s="6" t="str">
        <f>IFERROR(__xludf.DUMMYFUNCTION("""COMPUTED_VALUE"""),"May-26")</f>
        <v>May-26</v>
      </c>
      <c r="Y70" s="6" t="str">
        <f>IFERROR(__xludf.DUMMYFUNCTION("""COMPUTED_VALUE"""),"Pymt")</f>
        <v>Pymt</v>
      </c>
      <c r="Z70" s="6" t="str">
        <f>IFERROR(__xludf.DUMMYFUNCTION("""COMPUTED_VALUE"""),"DELHI NCR")</f>
        <v>DELHI NCR</v>
      </c>
      <c r="AA70" s="6" t="str">
        <f>IFERROR(__xludf.DUMMYFUNCTION("""COMPUTED_VALUE"""),"ANANT SINGH")</f>
        <v>ANANT SINGH</v>
      </c>
    </row>
    <row r="71">
      <c r="U71" s="6" t="str">
        <f>IFERROR(__xludf.DUMMYFUNCTION("""COMPUTED_VALUE"""),"14-May-26")</f>
        <v>14-May-26</v>
      </c>
      <c r="V71" s="6" t="str">
        <f>IFERROR(__xludf.DUMMYFUNCTION("""COMPUTED_VALUE"""),"Vidhya Sales")</f>
        <v>Vidhya Sales</v>
      </c>
      <c r="W71" s="6">
        <f>IFERROR(__xludf.DUMMYFUNCTION("""COMPUTED_VALUE"""),50000.0)</f>
        <v>50000</v>
      </c>
      <c r="X71" s="6" t="str">
        <f>IFERROR(__xludf.DUMMYFUNCTION("""COMPUTED_VALUE"""),"May-26")</f>
        <v>May-26</v>
      </c>
      <c r="Y71" s="6" t="str">
        <f>IFERROR(__xludf.DUMMYFUNCTION("""COMPUTED_VALUE"""),"Pymt")</f>
        <v>Pymt</v>
      </c>
      <c r="Z71" s="6" t="str">
        <f>IFERROR(__xludf.DUMMYFUNCTION("""COMPUTED_VALUE"""),"UP ( A )")</f>
        <v>UP ( A )</v>
      </c>
      <c r="AA71" s="6" t="str">
        <f>IFERROR(__xludf.DUMMYFUNCTION("""COMPUTED_VALUE"""),"ANANT SINGH")</f>
        <v>ANANT SINGH</v>
      </c>
    </row>
    <row r="72">
      <c r="U72" s="6" t="str">
        <f>IFERROR(__xludf.DUMMYFUNCTION("""COMPUTED_VALUE"""),"15-May-26")</f>
        <v>15-May-26</v>
      </c>
      <c r="V72" s="6" t="str">
        <f>IFERROR(__xludf.DUMMYFUNCTION("""COMPUTED_VALUE"""),"MANSI TRADING COMPANY(UP)")</f>
        <v>MANSI TRADING COMPANY(UP)</v>
      </c>
      <c r="W72" s="6">
        <f>IFERROR(__xludf.DUMMYFUNCTION("""COMPUTED_VALUE"""),29594.0)</f>
        <v>29594</v>
      </c>
      <c r="X72" s="6" t="str">
        <f>IFERROR(__xludf.DUMMYFUNCTION("""COMPUTED_VALUE"""),"May-26")</f>
        <v>May-26</v>
      </c>
      <c r="Y72" s="6" t="str">
        <f>IFERROR(__xludf.DUMMYFUNCTION("""COMPUTED_VALUE"""),"Pymt")</f>
        <v>Pymt</v>
      </c>
      <c r="Z72" s="6" t="str">
        <f>IFERROR(__xludf.DUMMYFUNCTION("""COMPUTED_VALUE"""),"UP ( A )")</f>
        <v>UP ( A )</v>
      </c>
      <c r="AA72" s="6" t="str">
        <f>IFERROR(__xludf.DUMMYFUNCTION("""COMPUTED_VALUE"""),"ANANT SINGH")</f>
        <v>ANANT SINGH</v>
      </c>
    </row>
    <row r="73">
      <c r="U73" s="6" t="str">
        <f>IFERROR(__xludf.DUMMYFUNCTION("""COMPUTED_VALUE"""),"15-May-26")</f>
        <v>15-May-26</v>
      </c>
      <c r="V73" s="6" t="str">
        <f>IFERROR(__xludf.DUMMYFUNCTION("""COMPUTED_VALUE"""),"RATHI SALES CORP.")</f>
        <v>RATHI SALES CORP.</v>
      </c>
      <c r="W73" s="6">
        <f>IFERROR(__xludf.DUMMYFUNCTION("""COMPUTED_VALUE"""),100000.0)</f>
        <v>100000</v>
      </c>
      <c r="X73" s="6" t="str">
        <f>IFERROR(__xludf.DUMMYFUNCTION("""COMPUTED_VALUE"""),"May-26")</f>
        <v>May-26</v>
      </c>
      <c r="Y73" s="6" t="str">
        <f>IFERROR(__xludf.DUMMYFUNCTION("""COMPUTED_VALUE"""),"Pymt")</f>
        <v>Pymt</v>
      </c>
      <c r="Z73" s="6" t="str">
        <f>IFERROR(__xludf.DUMMYFUNCTION("""COMPUTED_VALUE"""),"UP ( A )")</f>
        <v>UP ( A )</v>
      </c>
      <c r="AA73" s="6" t="str">
        <f>IFERROR(__xludf.DUMMYFUNCTION("""COMPUTED_VALUE"""),"ANANT SINGH")</f>
        <v>ANANT SINGH</v>
      </c>
    </row>
    <row r="74">
      <c r="U74" s="6" t="str">
        <f>IFERROR(__xludf.DUMMYFUNCTION("""COMPUTED_VALUE"""),"16-May-26")</f>
        <v>16-May-26</v>
      </c>
      <c r="V74" s="6" t="str">
        <f>IFERROR(__xludf.DUMMYFUNCTION("""COMPUTED_VALUE"""),"LOHIA &amp; SONS (GHAZIABAD)")</f>
        <v>LOHIA &amp; SONS (GHAZIABAD)</v>
      </c>
      <c r="W74" s="6">
        <f>IFERROR(__xludf.DUMMYFUNCTION("""COMPUTED_VALUE"""),200000.0)</f>
        <v>200000</v>
      </c>
      <c r="X74" s="6" t="str">
        <f>IFERROR(__xludf.DUMMYFUNCTION("""COMPUTED_VALUE"""),"May-26")</f>
        <v>May-26</v>
      </c>
      <c r="Y74" s="6" t="str">
        <f>IFERROR(__xludf.DUMMYFUNCTION("""COMPUTED_VALUE"""),"Pymt")</f>
        <v>Pymt</v>
      </c>
      <c r="Z74" s="6" t="str">
        <f>IFERROR(__xludf.DUMMYFUNCTION("""COMPUTED_VALUE"""),"UP ( A )")</f>
        <v>UP ( A )</v>
      </c>
      <c r="AA74" s="6" t="str">
        <f>IFERROR(__xludf.DUMMYFUNCTION("""COMPUTED_VALUE"""),"ANANT SINGH")</f>
        <v>ANANT SINGH</v>
      </c>
    </row>
    <row r="75">
      <c r="U75" s="6" t="str">
        <f>IFERROR(__xludf.DUMMYFUNCTION("""COMPUTED_VALUE"""),"16-May-26")</f>
        <v>16-May-26</v>
      </c>
      <c r="V75" s="6" t="str">
        <f>IFERROR(__xludf.DUMMYFUNCTION("""COMPUTED_VALUE"""),"MANOJ ENTERPRISES (UTTAM NAGAR)")</f>
        <v>MANOJ ENTERPRISES (UTTAM NAGAR)</v>
      </c>
      <c r="W75" s="6">
        <f>IFERROR(__xludf.DUMMYFUNCTION("""COMPUTED_VALUE"""),850000.0)</f>
        <v>850000</v>
      </c>
      <c r="X75" s="6" t="str">
        <f>IFERROR(__xludf.DUMMYFUNCTION("""COMPUTED_VALUE"""),"May-26")</f>
        <v>May-26</v>
      </c>
      <c r="Y75" s="6" t="str">
        <f>IFERROR(__xludf.DUMMYFUNCTION("""COMPUTED_VALUE"""),"Pymt")</f>
        <v>Pymt</v>
      </c>
      <c r="Z75" s="6" t="str">
        <f>IFERROR(__xludf.DUMMYFUNCTION("""COMPUTED_VALUE"""),"DELHI A")</f>
        <v>DELHI A</v>
      </c>
      <c r="AA75" s="6" t="str">
        <f>IFERROR(__xludf.DUMMYFUNCTION("""COMPUTED_VALUE"""),"ANANT SINGH")</f>
        <v>ANANT SINGH</v>
      </c>
    </row>
    <row r="76">
      <c r="U76" s="6" t="str">
        <f>IFERROR(__xludf.DUMMYFUNCTION("""COMPUTED_VALUE"""),"17-May-26")</f>
        <v>17-May-26</v>
      </c>
      <c r="V76" s="6" t="str">
        <f>IFERROR(__xludf.DUMMYFUNCTION("""COMPUTED_VALUE"""),"Vidhya Sales")</f>
        <v>Vidhya Sales</v>
      </c>
      <c r="W76" s="6">
        <f>IFERROR(__xludf.DUMMYFUNCTION("""COMPUTED_VALUE"""),60000.0)</f>
        <v>60000</v>
      </c>
      <c r="X76" s="6" t="str">
        <f>IFERROR(__xludf.DUMMYFUNCTION("""COMPUTED_VALUE"""),"May-26")</f>
        <v>May-26</v>
      </c>
      <c r="Y76" s="6" t="str">
        <f>IFERROR(__xludf.DUMMYFUNCTION("""COMPUTED_VALUE"""),"Pymt")</f>
        <v>Pymt</v>
      </c>
      <c r="Z76" s="6" t="str">
        <f>IFERROR(__xludf.DUMMYFUNCTION("""COMPUTED_VALUE"""),"UP ( A )")</f>
        <v>UP ( A )</v>
      </c>
      <c r="AA76" s="6" t="str">
        <f>IFERROR(__xludf.DUMMYFUNCTION("""COMPUTED_VALUE"""),"ANANT SINGH")</f>
        <v>ANANT SINGH</v>
      </c>
    </row>
    <row r="77">
      <c r="U77" s="6" t="str">
        <f>IFERROR(__xludf.DUMMYFUNCTION("""COMPUTED_VALUE"""),"18-May-26")</f>
        <v>18-May-26</v>
      </c>
      <c r="V77" s="6" t="str">
        <f>IFERROR(__xludf.DUMMYFUNCTION("""COMPUTED_VALUE"""),"AVANTI SALES &amp; AGENCIES(MORADABAD)")</f>
        <v>AVANTI SALES &amp; AGENCIES(MORADABAD)</v>
      </c>
      <c r="W77" s="6">
        <f>IFERROR(__xludf.DUMMYFUNCTION("""COMPUTED_VALUE"""),300000.0)</f>
        <v>300000</v>
      </c>
      <c r="X77" s="6" t="str">
        <f>IFERROR(__xludf.DUMMYFUNCTION("""COMPUTED_VALUE"""),"May-26")</f>
        <v>May-26</v>
      </c>
      <c r="Y77" s="6" t="str">
        <f>IFERROR(__xludf.DUMMYFUNCTION("""COMPUTED_VALUE"""),"Pymt")</f>
        <v>Pymt</v>
      </c>
      <c r="Z77" s="6" t="str">
        <f>IFERROR(__xludf.DUMMYFUNCTION("""COMPUTED_VALUE"""),"UP ( A )")</f>
        <v>UP ( A )</v>
      </c>
      <c r="AA77" s="6" t="str">
        <f>IFERROR(__xludf.DUMMYFUNCTION("""COMPUTED_VALUE"""),"ANANT SINGH")</f>
        <v>ANANT SINGH</v>
      </c>
    </row>
    <row r="78">
      <c r="U78" s="6" t="str">
        <f>IFERROR(__xludf.DUMMYFUNCTION("""COMPUTED_VALUE"""),"18-May-26")</f>
        <v>18-May-26</v>
      </c>
      <c r="V78" s="6" t="str">
        <f>IFERROR(__xludf.DUMMYFUNCTION("""COMPUTED_VALUE"""),"CHAWLA ISPAT PRIVATE LIMITED")</f>
        <v>CHAWLA ISPAT PRIVATE LIMITED</v>
      </c>
      <c r="W78" s="6">
        <f>IFERROR(__xludf.DUMMYFUNCTION("""COMPUTED_VALUE"""),76694.0)</f>
        <v>76694</v>
      </c>
      <c r="X78" s="6" t="str">
        <f>IFERROR(__xludf.DUMMYFUNCTION("""COMPUTED_VALUE"""),"May-26")</f>
        <v>May-26</v>
      </c>
      <c r="Y78" s="6" t="str">
        <f>IFERROR(__xludf.DUMMYFUNCTION("""COMPUTED_VALUE"""),"Pymt")</f>
        <v>Pymt</v>
      </c>
      <c r="Z78" s="6" t="str">
        <f>IFERROR(__xludf.DUMMYFUNCTION("""COMPUTED_VALUE"""),"Uttarakhand")</f>
        <v>Uttarakhand</v>
      </c>
      <c r="AA78" s="6" t="str">
        <f>IFERROR(__xludf.DUMMYFUNCTION("""COMPUTED_VALUE"""),"ANANT SINGH")</f>
        <v>ANANT SINGH</v>
      </c>
    </row>
    <row r="79">
      <c r="U79" s="6" t="str">
        <f>IFERROR(__xludf.DUMMYFUNCTION("""COMPUTED_VALUE"""),"19-May-26")</f>
        <v>19-May-26</v>
      </c>
      <c r="V79" s="6" t="str">
        <f>IFERROR(__xludf.DUMMYFUNCTION("""COMPUTED_VALUE"""),"LOHIA &amp; SONS (GHAZIABAD)")</f>
        <v>LOHIA &amp; SONS (GHAZIABAD)</v>
      </c>
      <c r="W79" s="6">
        <f>IFERROR(__xludf.DUMMYFUNCTION("""COMPUTED_VALUE"""),200000.0)</f>
        <v>200000</v>
      </c>
      <c r="X79" s="6" t="str">
        <f>IFERROR(__xludf.DUMMYFUNCTION("""COMPUTED_VALUE"""),"May-26")</f>
        <v>May-26</v>
      </c>
      <c r="Y79" s="6" t="str">
        <f>IFERROR(__xludf.DUMMYFUNCTION("""COMPUTED_VALUE"""),"Pymt")</f>
        <v>Pymt</v>
      </c>
      <c r="Z79" s="6" t="str">
        <f>IFERROR(__xludf.DUMMYFUNCTION("""COMPUTED_VALUE"""),"UP ( A )")</f>
        <v>UP ( A )</v>
      </c>
      <c r="AA79" s="6" t="str">
        <f>IFERROR(__xludf.DUMMYFUNCTION("""COMPUTED_VALUE"""),"ANANT SINGH")</f>
        <v>ANANT SINGH</v>
      </c>
    </row>
    <row r="80">
      <c r="U80" s="6" t="str">
        <f>IFERROR(__xludf.DUMMYFUNCTION("""COMPUTED_VALUE"""),"19-May-26")</f>
        <v>19-May-26</v>
      </c>
      <c r="V80" s="6" t="str">
        <f>IFERROR(__xludf.DUMMYFUNCTION("""COMPUTED_VALUE"""),"JULUCK ENTERPRISES")</f>
        <v>JULUCK ENTERPRISES</v>
      </c>
      <c r="W80" s="6">
        <f>IFERROR(__xludf.DUMMYFUNCTION("""COMPUTED_VALUE"""),291487.0)</f>
        <v>291487</v>
      </c>
      <c r="X80" s="6" t="str">
        <f>IFERROR(__xludf.DUMMYFUNCTION("""COMPUTED_VALUE"""),"May-26")</f>
        <v>May-26</v>
      </c>
      <c r="Y80" s="6" t="str">
        <f>IFERROR(__xludf.DUMMYFUNCTION("""COMPUTED_VALUE"""),"Pymt")</f>
        <v>Pymt</v>
      </c>
      <c r="Z80" s="6" t="str">
        <f>IFERROR(__xludf.DUMMYFUNCTION("""COMPUTED_VALUE"""),"DELHI NCR")</f>
        <v>DELHI NCR</v>
      </c>
      <c r="AA80" s="6" t="str">
        <f>IFERROR(__xludf.DUMMYFUNCTION("""COMPUTED_VALUE"""),"ANANT SINGH")</f>
        <v>ANANT SINGH</v>
      </c>
    </row>
    <row r="81">
      <c r="U81" s="6" t="str">
        <f>IFERROR(__xludf.DUMMYFUNCTION("""COMPUTED_VALUE"""),"19-May-26")</f>
        <v>19-May-26</v>
      </c>
      <c r="V81" s="6" t="str">
        <f>IFERROR(__xludf.DUMMYFUNCTION("""COMPUTED_VALUE"""),"Vidhya Sales")</f>
        <v>Vidhya Sales</v>
      </c>
      <c r="W81" s="6">
        <f>IFERROR(__xludf.DUMMYFUNCTION("""COMPUTED_VALUE"""),40000.0)</f>
        <v>40000</v>
      </c>
      <c r="X81" s="6" t="str">
        <f>IFERROR(__xludf.DUMMYFUNCTION("""COMPUTED_VALUE"""),"May-26")</f>
        <v>May-26</v>
      </c>
      <c r="Y81" s="6" t="str">
        <f>IFERROR(__xludf.DUMMYFUNCTION("""COMPUTED_VALUE"""),"Pymt")</f>
        <v>Pymt</v>
      </c>
      <c r="Z81" s="6" t="str">
        <f>IFERROR(__xludf.DUMMYFUNCTION("""COMPUTED_VALUE"""),"UP ( A )")</f>
        <v>UP ( A )</v>
      </c>
      <c r="AA81" s="6" t="str">
        <f>IFERROR(__xludf.DUMMYFUNCTION("""COMPUTED_VALUE"""),"ANANT SINGH")</f>
        <v>ANANT SINGH</v>
      </c>
    </row>
    <row r="82">
      <c r="U82" s="6" t="str">
        <f>IFERROR(__xludf.DUMMYFUNCTION("""COMPUTED_VALUE"""),"21-May-26")</f>
        <v>21-May-26</v>
      </c>
      <c r="V82" s="6" t="str">
        <f>IFERROR(__xludf.DUMMYFUNCTION("""COMPUTED_VALUE"""),"NITIN TRADERS")</f>
        <v>NITIN TRADERS</v>
      </c>
      <c r="W82" s="6">
        <f>IFERROR(__xludf.DUMMYFUNCTION("""COMPUTED_VALUE"""),450000.0)</f>
        <v>450000</v>
      </c>
      <c r="X82" s="6" t="str">
        <f>IFERROR(__xludf.DUMMYFUNCTION("""COMPUTED_VALUE"""),"May-26")</f>
        <v>May-26</v>
      </c>
      <c r="Y82" s="6" t="str">
        <f>IFERROR(__xludf.DUMMYFUNCTION("""COMPUTED_VALUE"""),"Pymt")</f>
        <v>Pymt</v>
      </c>
      <c r="Z82" s="6" t="str">
        <f>IFERROR(__xludf.DUMMYFUNCTION("""COMPUTED_VALUE"""),"UP ( A )")</f>
        <v>UP ( A )</v>
      </c>
      <c r="AA82" s="6" t="str">
        <f>IFERROR(__xludf.DUMMYFUNCTION("""COMPUTED_VALUE"""),"ANANT SINGH")</f>
        <v>ANANT SINGH</v>
      </c>
    </row>
    <row r="83">
      <c r="U83" s="6" t="str">
        <f>IFERROR(__xludf.DUMMYFUNCTION("""COMPUTED_VALUE"""),"21-May-26")</f>
        <v>21-May-26</v>
      </c>
      <c r="V83" s="6" t="str">
        <f>IFERROR(__xludf.DUMMYFUNCTION("""COMPUTED_VALUE"""),"Vidhya Sales")</f>
        <v>Vidhya Sales</v>
      </c>
      <c r="W83" s="6">
        <f>IFERROR(__xludf.DUMMYFUNCTION("""COMPUTED_VALUE"""),50000.0)</f>
        <v>50000</v>
      </c>
      <c r="X83" s="6" t="str">
        <f>IFERROR(__xludf.DUMMYFUNCTION("""COMPUTED_VALUE"""),"May-26")</f>
        <v>May-26</v>
      </c>
      <c r="Y83" s="6" t="str">
        <f>IFERROR(__xludf.DUMMYFUNCTION("""COMPUTED_VALUE"""),"Pymt")</f>
        <v>Pymt</v>
      </c>
      <c r="Z83" s="6" t="str">
        <f>IFERROR(__xludf.DUMMYFUNCTION("""COMPUTED_VALUE"""),"UP ( A )")</f>
        <v>UP ( A )</v>
      </c>
      <c r="AA83" s="6" t="str">
        <f>IFERROR(__xludf.DUMMYFUNCTION("""COMPUTED_VALUE"""),"ANANT SINGH")</f>
        <v>ANANT SINGH</v>
      </c>
    </row>
    <row r="84">
      <c r="U84" s="6" t="str">
        <f>IFERROR(__xludf.DUMMYFUNCTION("""COMPUTED_VALUE"""),"22-May-26")</f>
        <v>22-May-26</v>
      </c>
      <c r="V84" s="6" t="str">
        <f>IFERROR(__xludf.DUMMYFUNCTION("""COMPUTED_VALUE"""),"LOHIA &amp; SONS (GHAZIABAD)")</f>
        <v>LOHIA &amp; SONS (GHAZIABAD)</v>
      </c>
      <c r="W84" s="6">
        <f>IFERROR(__xludf.DUMMYFUNCTION("""COMPUTED_VALUE"""),200000.0)</f>
        <v>200000</v>
      </c>
      <c r="X84" s="6" t="str">
        <f>IFERROR(__xludf.DUMMYFUNCTION("""COMPUTED_VALUE"""),"May-26")</f>
        <v>May-26</v>
      </c>
      <c r="Y84" s="6" t="str">
        <f>IFERROR(__xludf.DUMMYFUNCTION("""COMPUTED_VALUE"""),"Pymt")</f>
        <v>Pymt</v>
      </c>
      <c r="Z84" s="6" t="str">
        <f>IFERROR(__xludf.DUMMYFUNCTION("""COMPUTED_VALUE"""),"UP ( A )")</f>
        <v>UP ( A )</v>
      </c>
      <c r="AA84" s="6" t="str">
        <f>IFERROR(__xludf.DUMMYFUNCTION("""COMPUTED_VALUE"""),"ANANT SINGH")</f>
        <v>ANANT SINGH</v>
      </c>
    </row>
    <row r="85">
      <c r="U85" s="6" t="str">
        <f>IFERROR(__xludf.DUMMYFUNCTION("""COMPUTED_VALUE"""),"22-May-26")</f>
        <v>22-May-26</v>
      </c>
      <c r="V85" s="6" t="str">
        <f>IFERROR(__xludf.DUMMYFUNCTION("""COMPUTED_VALUE"""),"MANSI TRADING COMPANY(UP)")</f>
        <v>MANSI TRADING COMPANY(UP)</v>
      </c>
      <c r="W85" s="6">
        <f>IFERROR(__xludf.DUMMYFUNCTION("""COMPUTED_VALUE"""),31000.0)</f>
        <v>31000</v>
      </c>
      <c r="X85" s="6" t="str">
        <f>IFERROR(__xludf.DUMMYFUNCTION("""COMPUTED_VALUE"""),"May-26")</f>
        <v>May-26</v>
      </c>
      <c r="Y85" s="6" t="str">
        <f>IFERROR(__xludf.DUMMYFUNCTION("""COMPUTED_VALUE"""),"Pymt")</f>
        <v>Pymt</v>
      </c>
      <c r="Z85" s="6" t="str">
        <f>IFERROR(__xludf.DUMMYFUNCTION("""COMPUTED_VALUE"""),"UP ( A )")</f>
        <v>UP ( A )</v>
      </c>
      <c r="AA85" s="6" t="str">
        <f>IFERROR(__xludf.DUMMYFUNCTION("""COMPUTED_VALUE"""),"ANANT SINGH")</f>
        <v>ANANT SINGH</v>
      </c>
    </row>
    <row r="86">
      <c r="U86" s="6" t="str">
        <f>IFERROR(__xludf.DUMMYFUNCTION("""COMPUTED_VALUE"""),"22-May-26")</f>
        <v>22-May-26</v>
      </c>
      <c r="V86" s="6" t="str">
        <f>IFERROR(__xludf.DUMMYFUNCTION("""COMPUTED_VALUE"""),"POOJA TRADING CO.")</f>
        <v>POOJA TRADING CO.</v>
      </c>
      <c r="W86" s="6">
        <f>IFERROR(__xludf.DUMMYFUNCTION("""COMPUTED_VALUE"""),100000.0)</f>
        <v>100000</v>
      </c>
      <c r="X86" s="6" t="str">
        <f>IFERROR(__xludf.DUMMYFUNCTION("""COMPUTED_VALUE"""),"May-26")</f>
        <v>May-26</v>
      </c>
      <c r="Y86" s="6" t="str">
        <f>IFERROR(__xludf.DUMMYFUNCTION("""COMPUTED_VALUE"""),"Pymt")</f>
        <v>Pymt</v>
      </c>
      <c r="Z86" s="6" t="str">
        <f>IFERROR(__xludf.DUMMYFUNCTION("""COMPUTED_VALUE"""),"Uttarakhand")</f>
        <v>Uttarakhand</v>
      </c>
      <c r="AA86" s="6" t="str">
        <f>IFERROR(__xludf.DUMMYFUNCTION("""COMPUTED_VALUE"""),"ANANT SINGH")</f>
        <v>ANANT SINGH</v>
      </c>
    </row>
    <row r="87">
      <c r="U87" s="6" t="str">
        <f>IFERROR(__xludf.DUMMYFUNCTION("""COMPUTED_VALUE"""),"22-May-26")</f>
        <v>22-May-26</v>
      </c>
      <c r="V87" s="6" t="str">
        <f>IFERROR(__xludf.DUMMYFUNCTION("""COMPUTED_VALUE"""),"DREAMWALL COLOURS")</f>
        <v>DREAMWALL COLOURS</v>
      </c>
      <c r="W87" s="6">
        <f>IFERROR(__xludf.DUMMYFUNCTION("""COMPUTED_VALUE"""),100000.0)</f>
        <v>100000</v>
      </c>
      <c r="X87" s="6" t="str">
        <f>IFERROR(__xludf.DUMMYFUNCTION("""COMPUTED_VALUE"""),"May-26")</f>
        <v>May-26</v>
      </c>
      <c r="Y87" s="6" t="str">
        <f>IFERROR(__xludf.DUMMYFUNCTION("""COMPUTED_VALUE"""),"Pymt")</f>
        <v>Pymt</v>
      </c>
      <c r="Z87" s="6" t="str">
        <f>IFERROR(__xludf.DUMMYFUNCTION("""COMPUTED_VALUE"""),"DELHI A")</f>
        <v>DELHI A</v>
      </c>
      <c r="AA87" s="6" t="str">
        <f>IFERROR(__xludf.DUMMYFUNCTION("""COMPUTED_VALUE"""),"ANANT SINGH")</f>
        <v>ANANT SINGH</v>
      </c>
    </row>
    <row r="88">
      <c r="U88" s="6" t="str">
        <f>IFERROR(__xludf.DUMMYFUNCTION("""COMPUTED_VALUE"""),"23-May-26")</f>
        <v>23-May-26</v>
      </c>
      <c r="V88" s="6" t="str">
        <f>IFERROR(__xludf.DUMMYFUNCTION("""COMPUTED_VALUE"""),"POOJA TRADING CO.")</f>
        <v>POOJA TRADING CO.</v>
      </c>
      <c r="W88" s="6">
        <f>IFERROR(__xludf.DUMMYFUNCTION("""COMPUTED_VALUE"""),300000.0)</f>
        <v>300000</v>
      </c>
      <c r="X88" s="6" t="str">
        <f>IFERROR(__xludf.DUMMYFUNCTION("""COMPUTED_VALUE"""),"May-26")</f>
        <v>May-26</v>
      </c>
      <c r="Y88" s="6" t="str">
        <f>IFERROR(__xludf.DUMMYFUNCTION("""COMPUTED_VALUE"""),"Pymt")</f>
        <v>Pymt</v>
      </c>
      <c r="Z88" s="6" t="str">
        <f>IFERROR(__xludf.DUMMYFUNCTION("""COMPUTED_VALUE"""),"Uttarakhand")</f>
        <v>Uttarakhand</v>
      </c>
      <c r="AA88" s="6" t="str">
        <f>IFERROR(__xludf.DUMMYFUNCTION("""COMPUTED_VALUE"""),"ANANT SINGH")</f>
        <v>ANANT SINGH</v>
      </c>
    </row>
    <row r="89">
      <c r="U89" s="6" t="str">
        <f>IFERROR(__xludf.DUMMYFUNCTION("""COMPUTED_VALUE"""),"24-May-26")</f>
        <v>24-May-26</v>
      </c>
      <c r="V89" s="6" t="str">
        <f>IFERROR(__xludf.DUMMYFUNCTION("""COMPUTED_VALUE"""),"ROHIT INDUSTRIES")</f>
        <v>ROHIT INDUSTRIES</v>
      </c>
      <c r="W89" s="6">
        <f>IFERROR(__xludf.DUMMYFUNCTION("""COMPUTED_VALUE"""),100000.0)</f>
        <v>100000</v>
      </c>
      <c r="X89" s="6" t="str">
        <f>IFERROR(__xludf.DUMMYFUNCTION("""COMPUTED_VALUE"""),"May-26")</f>
        <v>May-26</v>
      </c>
      <c r="Y89" s="6" t="str">
        <f>IFERROR(__xludf.DUMMYFUNCTION("""COMPUTED_VALUE"""),"Pymt")</f>
        <v>Pymt</v>
      </c>
      <c r="Z89" s="6" t="str">
        <f>IFERROR(__xludf.DUMMYFUNCTION("""COMPUTED_VALUE"""),"Uttarakhand")</f>
        <v>Uttarakhand</v>
      </c>
      <c r="AA89" s="6" t="str">
        <f>IFERROR(__xludf.DUMMYFUNCTION("""COMPUTED_VALUE"""),"ANANT SINGH")</f>
        <v>ANANT SINGH</v>
      </c>
    </row>
    <row r="90">
      <c r="U90" s="6" t="str">
        <f>IFERROR(__xludf.DUMMYFUNCTION("""COMPUTED_VALUE"""),"24-May-26")</f>
        <v>24-May-26</v>
      </c>
      <c r="V90" s="6" t="str">
        <f>IFERROR(__xludf.DUMMYFUNCTION("""COMPUTED_VALUE"""),"Vidhya Sales")</f>
        <v>Vidhya Sales</v>
      </c>
      <c r="W90" s="6">
        <f>IFERROR(__xludf.DUMMYFUNCTION("""COMPUTED_VALUE"""),50000.0)</f>
        <v>50000</v>
      </c>
      <c r="X90" s="6" t="str">
        <f>IFERROR(__xludf.DUMMYFUNCTION("""COMPUTED_VALUE"""),"May-26")</f>
        <v>May-26</v>
      </c>
      <c r="Y90" s="6" t="str">
        <f>IFERROR(__xludf.DUMMYFUNCTION("""COMPUTED_VALUE"""),"Pymt")</f>
        <v>Pymt</v>
      </c>
      <c r="Z90" s="6" t="str">
        <f>IFERROR(__xludf.DUMMYFUNCTION("""COMPUTED_VALUE"""),"UP ( A )")</f>
        <v>UP ( A )</v>
      </c>
      <c r="AA90" s="6" t="str">
        <f>IFERROR(__xludf.DUMMYFUNCTION("""COMPUTED_VALUE"""),"ANANT SINGH")</f>
        <v>ANANT SINGH</v>
      </c>
    </row>
    <row r="91">
      <c r="U91" s="6" t="str">
        <f>IFERROR(__xludf.DUMMYFUNCTION("""COMPUTED_VALUE"""),"25-May-26")</f>
        <v>25-May-26</v>
      </c>
      <c r="V91" s="6" t="str">
        <f>IFERROR(__xludf.DUMMYFUNCTION("""COMPUTED_VALUE"""),"SAURABH SANITARY STORE")</f>
        <v>SAURABH SANITARY STORE</v>
      </c>
      <c r="W91" s="6">
        <f>IFERROR(__xludf.DUMMYFUNCTION("""COMPUTED_VALUE"""),13152.0)</f>
        <v>13152</v>
      </c>
      <c r="X91" s="6" t="str">
        <f>IFERROR(__xludf.DUMMYFUNCTION("""COMPUTED_VALUE"""),"May-26")</f>
        <v>May-26</v>
      </c>
      <c r="Y91" s="6" t="str">
        <f>IFERROR(__xludf.DUMMYFUNCTION("""COMPUTED_VALUE"""),"Pymt")</f>
        <v>Pymt</v>
      </c>
      <c r="Z91" s="6" t="str">
        <f>IFERROR(__xludf.DUMMYFUNCTION("""COMPUTED_VALUE"""),"UP ( A )")</f>
        <v>UP ( A )</v>
      </c>
      <c r="AA91" s="6" t="str">
        <f>IFERROR(__xludf.DUMMYFUNCTION("""COMPUTED_VALUE"""),"ANANT SINGH")</f>
        <v>ANANT SINGH</v>
      </c>
    </row>
    <row r="92">
      <c r="U92" s="6" t="str">
        <f>IFERROR(__xludf.DUMMYFUNCTION("""COMPUTED_VALUE"""),"25-May-26")</f>
        <v>25-May-26</v>
      </c>
      <c r="V92" s="6" t="str">
        <f>IFERROR(__xludf.DUMMYFUNCTION("""COMPUTED_VALUE"""),"HARSH TRADING COMPANY")</f>
        <v>HARSH TRADING COMPANY</v>
      </c>
      <c r="W92" s="6">
        <f>IFERROR(__xludf.DUMMYFUNCTION("""COMPUTED_VALUE"""),100000.0)</f>
        <v>100000</v>
      </c>
      <c r="X92" s="6" t="str">
        <f>IFERROR(__xludf.DUMMYFUNCTION("""COMPUTED_VALUE"""),"May-26")</f>
        <v>May-26</v>
      </c>
      <c r="Y92" s="6" t="str">
        <f>IFERROR(__xludf.DUMMYFUNCTION("""COMPUTED_VALUE"""),"Pymt")</f>
        <v>Pymt</v>
      </c>
      <c r="Z92" s="6" t="str">
        <f>IFERROR(__xludf.DUMMYFUNCTION("""COMPUTED_VALUE"""),"UP ( A )")</f>
        <v>UP ( A )</v>
      </c>
      <c r="AA92" s="6" t="str">
        <f>IFERROR(__xludf.DUMMYFUNCTION("""COMPUTED_VALUE"""),"ANANT SINGH")</f>
        <v>ANANT SINGH</v>
      </c>
    </row>
    <row r="93">
      <c r="U93" s="6" t="str">
        <f>IFERROR(__xludf.DUMMYFUNCTION("""COMPUTED_VALUE"""),"26-May-26")</f>
        <v>26-May-26</v>
      </c>
      <c r="V93" s="6" t="str">
        <f>IFERROR(__xludf.DUMMYFUNCTION("""COMPUTED_VALUE"""),"LOHIA &amp; SONS (GHAZIABAD)")</f>
        <v>LOHIA &amp; SONS (GHAZIABAD)</v>
      </c>
      <c r="W93" s="6">
        <f>IFERROR(__xludf.DUMMYFUNCTION("""COMPUTED_VALUE"""),200000.0)</f>
        <v>200000</v>
      </c>
      <c r="X93" s="6" t="str">
        <f>IFERROR(__xludf.DUMMYFUNCTION("""COMPUTED_VALUE"""),"May-26")</f>
        <v>May-26</v>
      </c>
      <c r="Y93" s="6" t="str">
        <f>IFERROR(__xludf.DUMMYFUNCTION("""COMPUTED_VALUE"""),"Pymt")</f>
        <v>Pymt</v>
      </c>
      <c r="Z93" s="6" t="str">
        <f>IFERROR(__xludf.DUMMYFUNCTION("""COMPUTED_VALUE"""),"UP ( A )")</f>
        <v>UP ( A )</v>
      </c>
      <c r="AA93" s="6" t="str">
        <f>IFERROR(__xludf.DUMMYFUNCTION("""COMPUTED_VALUE"""),"ANANT SINGH")</f>
        <v>ANANT SINGH</v>
      </c>
    </row>
    <row r="94">
      <c r="U94" s="6" t="str">
        <f>IFERROR(__xludf.DUMMYFUNCTION("""COMPUTED_VALUE"""),"26-May-26")</f>
        <v>26-May-26</v>
      </c>
      <c r="V94" s="6" t="str">
        <f>IFERROR(__xludf.DUMMYFUNCTION("""COMPUTED_VALUE"""),"DREAMWALL COLOURS")</f>
        <v>DREAMWALL COLOURS</v>
      </c>
      <c r="W94" s="6">
        <f>IFERROR(__xludf.DUMMYFUNCTION("""COMPUTED_VALUE"""),200000.0)</f>
        <v>200000</v>
      </c>
      <c r="X94" s="6" t="str">
        <f>IFERROR(__xludf.DUMMYFUNCTION("""COMPUTED_VALUE"""),"May-26")</f>
        <v>May-26</v>
      </c>
      <c r="Y94" s="6" t="str">
        <f>IFERROR(__xludf.DUMMYFUNCTION("""COMPUTED_VALUE"""),"Pymt")</f>
        <v>Pymt</v>
      </c>
      <c r="Z94" s="6" t="str">
        <f>IFERROR(__xludf.DUMMYFUNCTION("""COMPUTED_VALUE"""),"DELHI A")</f>
        <v>DELHI A</v>
      </c>
      <c r="AA94" s="6" t="str">
        <f>IFERROR(__xludf.DUMMYFUNCTION("""COMPUTED_VALUE"""),"ANANT SINGH")</f>
        <v>ANANT SINGH</v>
      </c>
    </row>
    <row r="95">
      <c r="U95" s="6" t="str">
        <f>IFERROR(__xludf.DUMMYFUNCTION("""COMPUTED_VALUE"""),"27-May-26")</f>
        <v>27-May-26</v>
      </c>
      <c r="V95" s="6" t="str">
        <f>IFERROR(__xludf.DUMMYFUNCTION("""COMPUTED_VALUE"""),"LOHIA &amp; SONS (GHAZIABAD)")</f>
        <v>LOHIA &amp; SONS (GHAZIABAD)</v>
      </c>
      <c r="W95" s="6">
        <f>IFERROR(__xludf.DUMMYFUNCTION("""COMPUTED_VALUE"""),200000.0)</f>
        <v>200000</v>
      </c>
      <c r="X95" s="6" t="str">
        <f>IFERROR(__xludf.DUMMYFUNCTION("""COMPUTED_VALUE"""),"May-26")</f>
        <v>May-26</v>
      </c>
      <c r="Y95" s="6" t="str">
        <f>IFERROR(__xludf.DUMMYFUNCTION("""COMPUTED_VALUE"""),"Pymt")</f>
        <v>Pymt</v>
      </c>
      <c r="Z95" s="6" t="str">
        <f>IFERROR(__xludf.DUMMYFUNCTION("""COMPUTED_VALUE"""),"UP ( A )")</f>
        <v>UP ( A )</v>
      </c>
      <c r="AA95" s="6" t="str">
        <f>IFERROR(__xludf.DUMMYFUNCTION("""COMPUTED_VALUE"""),"ANANT SINGH")</f>
        <v>ANANT SINGH</v>
      </c>
    </row>
    <row r="96">
      <c r="U96" s="6" t="str">
        <f>IFERROR(__xludf.DUMMYFUNCTION("""COMPUTED_VALUE"""),"27-May-26")</f>
        <v>27-May-26</v>
      </c>
      <c r="V96" s="6" t="str">
        <f>IFERROR(__xludf.DUMMYFUNCTION("""COMPUTED_VALUE"""),"Vidhya Sales")</f>
        <v>Vidhya Sales</v>
      </c>
      <c r="W96" s="6">
        <f>IFERROR(__xludf.DUMMYFUNCTION("""COMPUTED_VALUE"""),90000.0)</f>
        <v>90000</v>
      </c>
      <c r="X96" s="6" t="str">
        <f>IFERROR(__xludf.DUMMYFUNCTION("""COMPUTED_VALUE"""),"May-26")</f>
        <v>May-26</v>
      </c>
      <c r="Y96" s="6" t="str">
        <f>IFERROR(__xludf.DUMMYFUNCTION("""COMPUTED_VALUE"""),"Pymt")</f>
        <v>Pymt</v>
      </c>
      <c r="Z96" s="6" t="str">
        <f>IFERROR(__xludf.DUMMYFUNCTION("""COMPUTED_VALUE"""),"UP ( A )")</f>
        <v>UP ( A )</v>
      </c>
      <c r="AA96" s="6" t="str">
        <f>IFERROR(__xludf.DUMMYFUNCTION("""COMPUTED_VALUE"""),"ANANT SINGH")</f>
        <v>ANANT SINGH</v>
      </c>
    </row>
    <row r="97">
      <c r="U97" s="6" t="str">
        <f>IFERROR(__xludf.DUMMYFUNCTION("""COMPUTED_VALUE"""),"28-May-26")</f>
        <v>28-May-26</v>
      </c>
      <c r="V97" s="6" t="str">
        <f>IFERROR(__xludf.DUMMYFUNCTION("""COMPUTED_VALUE"""),"TANEJA TRADERS")</f>
        <v>TANEJA TRADERS</v>
      </c>
      <c r="W97" s="6">
        <f>IFERROR(__xludf.DUMMYFUNCTION("""COMPUTED_VALUE"""),70500.0)</f>
        <v>70500</v>
      </c>
      <c r="X97" s="6" t="str">
        <f>IFERROR(__xludf.DUMMYFUNCTION("""COMPUTED_VALUE"""),"May-26")</f>
        <v>May-26</v>
      </c>
      <c r="Y97" s="6" t="str">
        <f>IFERROR(__xludf.DUMMYFUNCTION("""COMPUTED_VALUE"""),"Pymt")</f>
        <v>Pymt</v>
      </c>
      <c r="Z97" s="6" t="str">
        <f>IFERROR(__xludf.DUMMYFUNCTION("""COMPUTED_VALUE"""),"DELHI A")</f>
        <v>DELHI A</v>
      </c>
      <c r="AA97" s="6" t="str">
        <f>IFERROR(__xludf.DUMMYFUNCTION("""COMPUTED_VALUE"""),"ANANT SINGH")</f>
        <v>ANANT SINGH</v>
      </c>
    </row>
    <row r="98">
      <c r="U98" s="6" t="str">
        <f>IFERROR(__xludf.DUMMYFUNCTION("""COMPUTED_VALUE"""),"28-May-26")</f>
        <v>28-May-26</v>
      </c>
      <c r="V98" s="6" t="str">
        <f>IFERROR(__xludf.DUMMYFUNCTION("""COMPUTED_VALUE"""),"DREAMWALL COLOURS")</f>
        <v>DREAMWALL COLOURS</v>
      </c>
      <c r="W98" s="6">
        <f>IFERROR(__xludf.DUMMYFUNCTION("""COMPUTED_VALUE"""),200000.0)</f>
        <v>200000</v>
      </c>
      <c r="X98" s="6" t="str">
        <f>IFERROR(__xludf.DUMMYFUNCTION("""COMPUTED_VALUE"""),"May-26")</f>
        <v>May-26</v>
      </c>
      <c r="Y98" s="6" t="str">
        <f>IFERROR(__xludf.DUMMYFUNCTION("""COMPUTED_VALUE"""),"Pymt")</f>
        <v>Pymt</v>
      </c>
      <c r="Z98" s="6" t="str">
        <f>IFERROR(__xludf.DUMMYFUNCTION("""COMPUTED_VALUE"""),"DELHI A")</f>
        <v>DELHI A</v>
      </c>
      <c r="AA98" s="6" t="str">
        <f>IFERROR(__xludf.DUMMYFUNCTION("""COMPUTED_VALUE"""),"ANANT SINGH")</f>
        <v>ANANT SINGH</v>
      </c>
    </row>
    <row r="99">
      <c r="U99" s="6" t="str">
        <f>IFERROR(__xludf.DUMMYFUNCTION("""COMPUTED_VALUE"""),"28-May-26")</f>
        <v>28-May-26</v>
      </c>
      <c r="V99" s="6" t="str">
        <f>IFERROR(__xludf.DUMMYFUNCTION("""COMPUTED_VALUE"""),"SATYA TRADERS")</f>
        <v>SATYA TRADERS</v>
      </c>
      <c r="W99" s="6">
        <f>IFERROR(__xludf.DUMMYFUNCTION("""COMPUTED_VALUE"""),100000.0)</f>
        <v>100000</v>
      </c>
      <c r="X99" s="6" t="str">
        <f>IFERROR(__xludf.DUMMYFUNCTION("""COMPUTED_VALUE"""),"May-26")</f>
        <v>May-26</v>
      </c>
      <c r="Y99" s="6" t="str">
        <f>IFERROR(__xludf.DUMMYFUNCTION("""COMPUTED_VALUE"""),"Pymt")</f>
        <v>Pymt</v>
      </c>
      <c r="Z99" s="6" t="str">
        <f>IFERROR(__xludf.DUMMYFUNCTION("""COMPUTED_VALUE"""),"UP ( A )")</f>
        <v>UP ( A )</v>
      </c>
      <c r="AA99" s="6" t="str">
        <f>IFERROR(__xludf.DUMMYFUNCTION("""COMPUTED_VALUE"""),"ANANT SINGH")</f>
        <v>ANANT SINGH</v>
      </c>
    </row>
    <row r="100">
      <c r="U100" s="6" t="str">
        <f>IFERROR(__xludf.DUMMYFUNCTION("""COMPUTED_VALUE"""),"29-May-26")</f>
        <v>29-May-26</v>
      </c>
      <c r="V100" s="6" t="str">
        <f>IFERROR(__xludf.DUMMYFUNCTION("""COMPUTED_VALUE"""),"PARAS AGENCIES (UK)")</f>
        <v>PARAS AGENCIES (UK)</v>
      </c>
      <c r="W100" s="6">
        <f>IFERROR(__xludf.DUMMYFUNCTION("""COMPUTED_VALUE"""),497221.0)</f>
        <v>497221</v>
      </c>
      <c r="X100" s="6" t="str">
        <f>IFERROR(__xludf.DUMMYFUNCTION("""COMPUTED_VALUE"""),"May-26")</f>
        <v>May-26</v>
      </c>
      <c r="Y100" s="6" t="str">
        <f>IFERROR(__xludf.DUMMYFUNCTION("""COMPUTED_VALUE"""),"Pymt")</f>
        <v>Pymt</v>
      </c>
      <c r="Z100" s="6" t="str">
        <f>IFERROR(__xludf.DUMMYFUNCTION("""COMPUTED_VALUE"""),"Uttarakhand")</f>
        <v>Uttarakhand</v>
      </c>
      <c r="AA100" s="6" t="str">
        <f>IFERROR(__xludf.DUMMYFUNCTION("""COMPUTED_VALUE"""),"ANANT SINGH")</f>
        <v>ANANT SINGH</v>
      </c>
    </row>
    <row r="101">
      <c r="U101" s="6" t="str">
        <f>IFERROR(__xludf.DUMMYFUNCTION("""COMPUTED_VALUE"""),"29-May-26")</f>
        <v>29-May-26</v>
      </c>
      <c r="V101" s="6" t="str">
        <f>IFERROR(__xludf.DUMMYFUNCTION("""COMPUTED_VALUE"""),"ORISA TRADERS")</f>
        <v>ORISA TRADERS</v>
      </c>
      <c r="W101" s="6">
        <f>IFERROR(__xludf.DUMMYFUNCTION("""COMPUTED_VALUE"""),36000.0)</f>
        <v>36000</v>
      </c>
      <c r="X101" s="6" t="str">
        <f>IFERROR(__xludf.DUMMYFUNCTION("""COMPUTED_VALUE"""),"May-26")</f>
        <v>May-26</v>
      </c>
      <c r="Y101" s="6" t="str">
        <f>IFERROR(__xludf.DUMMYFUNCTION("""COMPUTED_VALUE"""),"Pymt")</f>
        <v>Pymt</v>
      </c>
      <c r="Z101" s="6" t="str">
        <f>IFERROR(__xludf.DUMMYFUNCTION("""COMPUTED_VALUE"""),"Uttarakhand")</f>
        <v>Uttarakhand</v>
      </c>
      <c r="AA101" s="6" t="str">
        <f>IFERROR(__xludf.DUMMYFUNCTION("""COMPUTED_VALUE"""),"ANANT SINGH")</f>
        <v>ANANT SINGH</v>
      </c>
    </row>
    <row r="102">
      <c r="U102" s="6" t="str">
        <f>IFERROR(__xludf.DUMMYFUNCTION("""COMPUTED_VALUE"""),"30-May-26")</f>
        <v>30-May-26</v>
      </c>
      <c r="V102" s="6" t="str">
        <f>IFERROR(__xludf.DUMMYFUNCTION("""COMPUTED_VALUE"""),"LOHIA &amp; SONS (GHAZIABAD)")</f>
        <v>LOHIA &amp; SONS (GHAZIABAD)</v>
      </c>
      <c r="W102" s="6">
        <f>IFERROR(__xludf.DUMMYFUNCTION("""COMPUTED_VALUE"""),200000.0)</f>
        <v>200000</v>
      </c>
      <c r="X102" s="6" t="str">
        <f>IFERROR(__xludf.DUMMYFUNCTION("""COMPUTED_VALUE"""),"May-26")</f>
        <v>May-26</v>
      </c>
      <c r="Y102" s="6" t="str">
        <f>IFERROR(__xludf.DUMMYFUNCTION("""COMPUTED_VALUE"""),"Pymt")</f>
        <v>Pymt</v>
      </c>
      <c r="Z102" s="6" t="str">
        <f>IFERROR(__xludf.DUMMYFUNCTION("""COMPUTED_VALUE"""),"UP ( A )")</f>
        <v>UP ( A )</v>
      </c>
      <c r="AA102" s="6" t="str">
        <f>IFERROR(__xludf.DUMMYFUNCTION("""COMPUTED_VALUE"""),"ANANT SINGH")</f>
        <v>ANANT SINGH</v>
      </c>
    </row>
    <row r="103">
      <c r="U103" s="6" t="str">
        <f>IFERROR(__xludf.DUMMYFUNCTION("""COMPUTED_VALUE"""),"30-May-26")</f>
        <v>30-May-26</v>
      </c>
      <c r="V103" s="6" t="str">
        <f>IFERROR(__xludf.DUMMYFUNCTION("""COMPUTED_VALUE"""),"MAHAVEER SANITARY WARE &amp; HARDWARE STORE")</f>
        <v>MAHAVEER SANITARY WARE &amp; HARDWARE STORE</v>
      </c>
      <c r="W103" s="6">
        <f>IFERROR(__xludf.DUMMYFUNCTION("""COMPUTED_VALUE"""),200000.0)</f>
        <v>200000</v>
      </c>
      <c r="X103" s="6" t="str">
        <f>IFERROR(__xludf.DUMMYFUNCTION("""COMPUTED_VALUE"""),"May-26")</f>
        <v>May-26</v>
      </c>
      <c r="Y103" s="6" t="str">
        <f>IFERROR(__xludf.DUMMYFUNCTION("""COMPUTED_VALUE"""),"Pymt")</f>
        <v>Pymt</v>
      </c>
      <c r="Z103" s="6" t="str">
        <f>IFERROR(__xludf.DUMMYFUNCTION("""COMPUTED_VALUE"""),"UP ( A )")</f>
        <v>UP ( A )</v>
      </c>
      <c r="AA103" s="6" t="str">
        <f>IFERROR(__xludf.DUMMYFUNCTION("""COMPUTED_VALUE"""),"ANANT SINGH")</f>
        <v>ANANT SINGH</v>
      </c>
    </row>
    <row r="104">
      <c r="U104" s="6" t="str">
        <f>IFERROR(__xludf.DUMMYFUNCTION("""COMPUTED_VALUE"""),"30-May-26")</f>
        <v>30-May-26</v>
      </c>
      <c r="V104" s="6" t="str">
        <f>IFERROR(__xludf.DUMMYFUNCTION("""COMPUTED_VALUE"""),"ORISA TRADERS")</f>
        <v>ORISA TRADERS</v>
      </c>
      <c r="W104" s="6">
        <f>IFERROR(__xludf.DUMMYFUNCTION("""COMPUTED_VALUE"""),150000.0)</f>
        <v>150000</v>
      </c>
      <c r="X104" s="6" t="str">
        <f>IFERROR(__xludf.DUMMYFUNCTION("""COMPUTED_VALUE"""),"May-26")</f>
        <v>May-26</v>
      </c>
      <c r="Y104" s="6" t="str">
        <f>IFERROR(__xludf.DUMMYFUNCTION("""COMPUTED_VALUE"""),"Pymt")</f>
        <v>Pymt</v>
      </c>
      <c r="Z104" s="6" t="str">
        <f>IFERROR(__xludf.DUMMYFUNCTION("""COMPUTED_VALUE"""),"Uttarakhand")</f>
        <v>Uttarakhand</v>
      </c>
      <c r="AA104" s="6" t="str">
        <f>IFERROR(__xludf.DUMMYFUNCTION("""COMPUTED_VALUE"""),"ANANT SINGH")</f>
        <v>ANANT SINGH</v>
      </c>
    </row>
    <row r="105">
      <c r="U105" s="6" t="str">
        <f>IFERROR(__xludf.DUMMYFUNCTION("""COMPUTED_VALUE"""),"30-May-26")</f>
        <v>30-May-26</v>
      </c>
      <c r="V105" s="6" t="str">
        <f>IFERROR(__xludf.DUMMYFUNCTION("""COMPUTED_VALUE"""),"Vidhya Sales")</f>
        <v>Vidhya Sales</v>
      </c>
      <c r="W105" s="6">
        <f>IFERROR(__xludf.DUMMYFUNCTION("""COMPUTED_VALUE"""),100000.0)</f>
        <v>100000</v>
      </c>
      <c r="X105" s="6" t="str">
        <f>IFERROR(__xludf.DUMMYFUNCTION("""COMPUTED_VALUE"""),"May-26")</f>
        <v>May-26</v>
      </c>
      <c r="Y105" s="6" t="str">
        <f>IFERROR(__xludf.DUMMYFUNCTION("""COMPUTED_VALUE"""),"Pymt")</f>
        <v>Pymt</v>
      </c>
      <c r="Z105" s="6" t="str">
        <f>IFERROR(__xludf.DUMMYFUNCTION("""COMPUTED_VALUE"""),"UP ( A )")</f>
        <v>UP ( A )</v>
      </c>
      <c r="AA105" s="6" t="str">
        <f>IFERROR(__xludf.DUMMYFUNCTION("""COMPUTED_VALUE"""),"ANANT SINGH")</f>
        <v>ANANT SINGH</v>
      </c>
    </row>
    <row r="106">
      <c r="U106" s="6" t="str">
        <f>IFERROR(__xludf.DUMMYFUNCTION("""COMPUTED_VALUE"""),"31-May-26")</f>
        <v>31-May-26</v>
      </c>
      <c r="V106" s="6" t="str">
        <f>IFERROR(__xludf.DUMMYFUNCTION("""COMPUTED_VALUE"""),"SUNITA ENTERPRISES")</f>
        <v>SUNITA ENTERPRISES</v>
      </c>
      <c r="W106" s="6">
        <f>IFERROR(__xludf.DUMMYFUNCTION("""COMPUTED_VALUE"""),98360.0)</f>
        <v>98360</v>
      </c>
      <c r="X106" s="6" t="str">
        <f>IFERROR(__xludf.DUMMYFUNCTION("""COMPUTED_VALUE"""),"May-26")</f>
        <v>May-26</v>
      </c>
      <c r="Y106" s="6" t="str">
        <f>IFERROR(__xludf.DUMMYFUNCTION("""COMPUTED_VALUE"""),"Pymt")</f>
        <v>Pymt</v>
      </c>
      <c r="Z106" s="6" t="str">
        <f>IFERROR(__xludf.DUMMYFUNCTION("""COMPUTED_VALUE"""),"UP ( A )")</f>
        <v>UP ( A )</v>
      </c>
      <c r="AA106" s="6" t="str">
        <f>IFERROR(__xludf.DUMMYFUNCTION("""COMPUTED_VALUE"""),"ANANT SINGH")</f>
        <v>ANANT SINGH</v>
      </c>
    </row>
    <row r="107">
      <c r="U107" s="6" t="str">
        <f>IFERROR(__xludf.DUMMYFUNCTION("""COMPUTED_VALUE"""),"31-May-26")</f>
        <v>31-May-26</v>
      </c>
      <c r="V107" s="6" t="str">
        <f>IFERROR(__xludf.DUMMYFUNCTION("""COMPUTED_VALUE"""),"LOHIA &amp; SONS (GHAZIABAD)")</f>
        <v>LOHIA &amp; SONS (GHAZIABAD)</v>
      </c>
      <c r="W107" s="6">
        <f>IFERROR(__xludf.DUMMYFUNCTION("""COMPUTED_VALUE"""),200000.0)</f>
        <v>200000</v>
      </c>
      <c r="X107" s="6" t="str">
        <f>IFERROR(__xludf.DUMMYFUNCTION("""COMPUTED_VALUE"""),"May-26")</f>
        <v>May-26</v>
      </c>
      <c r="Y107" s="6" t="str">
        <f>IFERROR(__xludf.DUMMYFUNCTION("""COMPUTED_VALUE"""),"Pymt")</f>
        <v>Pymt</v>
      </c>
      <c r="Z107" s="6" t="str">
        <f>IFERROR(__xludf.DUMMYFUNCTION("""COMPUTED_VALUE"""),"UP ( A )")</f>
        <v>UP ( A )</v>
      </c>
      <c r="AA107" s="6" t="str">
        <f>IFERROR(__xludf.DUMMYFUNCTION("""COMPUTED_VALUE"""),"ANANT SINGH")</f>
        <v>ANANT SINGH</v>
      </c>
    </row>
    <row r="108">
      <c r="U108" s="6" t="str">
        <f>IFERROR(__xludf.DUMMYFUNCTION("""COMPUTED_VALUE"""),"01-Jun-26")</f>
        <v>01-Jun-26</v>
      </c>
      <c r="V108" s="6" t="str">
        <f>IFERROR(__xludf.DUMMYFUNCTION("""COMPUTED_VALUE"""),"Vidhya Sales")</f>
        <v>Vidhya Sales</v>
      </c>
      <c r="W108" s="6">
        <f>IFERROR(__xludf.DUMMYFUNCTION("""COMPUTED_VALUE"""),100000.0)</f>
        <v>100000</v>
      </c>
      <c r="X108" s="6" t="str">
        <f>IFERROR(__xludf.DUMMYFUNCTION("""COMPUTED_VALUE"""),"Jun-26")</f>
        <v>Jun-26</v>
      </c>
      <c r="Y108" s="6" t="str">
        <f>IFERROR(__xludf.DUMMYFUNCTION("""COMPUTED_VALUE"""),"Pymt")</f>
        <v>Pymt</v>
      </c>
      <c r="Z108" s="6" t="str">
        <f>IFERROR(__xludf.DUMMYFUNCTION("""COMPUTED_VALUE"""),"UP ( A )")</f>
        <v>UP ( A )</v>
      </c>
      <c r="AA108" s="6" t="str">
        <f>IFERROR(__xludf.DUMMYFUNCTION("""COMPUTED_VALUE"""),"ANANT SINGH")</f>
        <v>ANANT SINGH</v>
      </c>
    </row>
    <row r="109">
      <c r="U109" s="6" t="str">
        <f>IFERROR(__xludf.DUMMYFUNCTION("""COMPUTED_VALUE"""),"02-Jun-26")</f>
        <v>02-Jun-26</v>
      </c>
      <c r="V109" s="6" t="str">
        <f>IFERROR(__xludf.DUMMYFUNCTION("""COMPUTED_VALUE"""),"DREAMWALL COLOURS")</f>
        <v>DREAMWALL COLOURS</v>
      </c>
      <c r="W109" s="6">
        <f>IFERROR(__xludf.DUMMYFUNCTION("""COMPUTED_VALUE"""),100000.0)</f>
        <v>100000</v>
      </c>
      <c r="X109" s="6" t="str">
        <f>IFERROR(__xludf.DUMMYFUNCTION("""COMPUTED_VALUE"""),"Jun-26")</f>
        <v>Jun-26</v>
      </c>
      <c r="Y109" s="6" t="str">
        <f>IFERROR(__xludf.DUMMYFUNCTION("""COMPUTED_VALUE"""),"Pymt")</f>
        <v>Pymt</v>
      </c>
      <c r="Z109" s="6" t="str">
        <f>IFERROR(__xludf.DUMMYFUNCTION("""COMPUTED_VALUE"""),"DELHI A")</f>
        <v>DELHI A</v>
      </c>
      <c r="AA109" s="6" t="str">
        <f>IFERROR(__xludf.DUMMYFUNCTION("""COMPUTED_VALUE"""),"ANANT SINGH")</f>
        <v>ANANT SINGH</v>
      </c>
    </row>
    <row r="110">
      <c r="U110" s="6" t="str">
        <f>IFERROR(__xludf.DUMMYFUNCTION("""COMPUTED_VALUE"""),"02-Jun-26")</f>
        <v>02-Jun-26</v>
      </c>
      <c r="V110" s="6" t="str">
        <f>IFERROR(__xludf.DUMMYFUNCTION("""COMPUTED_VALUE"""),"POOJA TRADING CO.")</f>
        <v>POOJA TRADING CO.</v>
      </c>
      <c r="W110" s="6">
        <f>IFERROR(__xludf.DUMMYFUNCTION("""COMPUTED_VALUE"""),120000.0)</f>
        <v>120000</v>
      </c>
      <c r="X110" s="6" t="str">
        <f>IFERROR(__xludf.DUMMYFUNCTION("""COMPUTED_VALUE"""),"Jun-26")</f>
        <v>Jun-26</v>
      </c>
      <c r="Y110" s="6" t="str">
        <f>IFERROR(__xludf.DUMMYFUNCTION("""COMPUTED_VALUE"""),"Pymt")</f>
        <v>Pymt</v>
      </c>
      <c r="Z110" s="6" t="str">
        <f>IFERROR(__xludf.DUMMYFUNCTION("""COMPUTED_VALUE"""),"Uttarakhand")</f>
        <v>Uttarakhand</v>
      </c>
      <c r="AA110" s="6" t="str">
        <f>IFERROR(__xludf.DUMMYFUNCTION("""COMPUTED_VALUE"""),"ANANT SINGH")</f>
        <v>ANANT SINGH</v>
      </c>
    </row>
    <row r="111">
      <c r="U111" s="6" t="str">
        <f>IFERROR(__xludf.DUMMYFUNCTION("""COMPUTED_VALUE"""),"02-Jun-26")</f>
        <v>02-Jun-26</v>
      </c>
      <c r="V111" s="6" t="str">
        <f>IFERROR(__xludf.DUMMYFUNCTION("""COMPUTED_VALUE"""),"SUNITA ENTERPRISES")</f>
        <v>SUNITA ENTERPRISES</v>
      </c>
      <c r="W111" s="6">
        <f>IFERROR(__xludf.DUMMYFUNCTION("""COMPUTED_VALUE"""),100000.0)</f>
        <v>100000</v>
      </c>
      <c r="X111" s="6" t="str">
        <f>IFERROR(__xludf.DUMMYFUNCTION("""COMPUTED_VALUE"""),"Jun-26")</f>
        <v>Jun-26</v>
      </c>
      <c r="Y111" s="6" t="str">
        <f>IFERROR(__xludf.DUMMYFUNCTION("""COMPUTED_VALUE"""),"Pymt")</f>
        <v>Pymt</v>
      </c>
      <c r="Z111" s="6" t="str">
        <f>IFERROR(__xludf.DUMMYFUNCTION("""COMPUTED_VALUE"""),"UP ( A )")</f>
        <v>UP ( A )</v>
      </c>
      <c r="AA111" s="6" t="str">
        <f>IFERROR(__xludf.DUMMYFUNCTION("""COMPUTED_VALUE"""),"ANANT SINGH")</f>
        <v>ANANT SINGH</v>
      </c>
    </row>
    <row r="112">
      <c r="U112" s="6" t="str">
        <f>IFERROR(__xludf.DUMMYFUNCTION("""COMPUTED_VALUE"""),"03-Jun-26")</f>
        <v>03-Jun-26</v>
      </c>
      <c r="V112" s="6" t="str">
        <f>IFERROR(__xludf.DUMMYFUNCTION("""COMPUTED_VALUE"""),"YASH ENTERPRISES (Uttarakhand)")</f>
        <v>YASH ENTERPRISES (Uttarakhand)</v>
      </c>
      <c r="W112" s="6">
        <f>IFERROR(__xludf.DUMMYFUNCTION("""COMPUTED_VALUE"""),150000.0)</f>
        <v>150000</v>
      </c>
      <c r="X112" s="6" t="str">
        <f>IFERROR(__xludf.DUMMYFUNCTION("""COMPUTED_VALUE"""),"Jun-26")</f>
        <v>Jun-26</v>
      </c>
      <c r="Y112" s="6" t="str">
        <f>IFERROR(__xludf.DUMMYFUNCTION("""COMPUTED_VALUE"""),"Pymt")</f>
        <v>Pymt</v>
      </c>
      <c r="Z112" s="6" t="str">
        <f>IFERROR(__xludf.DUMMYFUNCTION("""COMPUTED_VALUE"""),"Uttarakhand")</f>
        <v>Uttarakhand</v>
      </c>
      <c r="AA112" s="6" t="str">
        <f>IFERROR(__xludf.DUMMYFUNCTION("""COMPUTED_VALUE"""),"ANANT SINGH")</f>
        <v>ANANT SINGH</v>
      </c>
    </row>
    <row r="113">
      <c r="U113" s="6" t="str">
        <f>IFERROR(__xludf.DUMMYFUNCTION("""COMPUTED_VALUE"""),"03-Jun-26")</f>
        <v>03-Jun-26</v>
      </c>
      <c r="V113" s="6" t="str">
        <f>IFERROR(__xludf.DUMMYFUNCTION("""COMPUTED_VALUE"""),"RATHI SALES CORP.")</f>
        <v>RATHI SALES CORP.</v>
      </c>
      <c r="W113" s="6">
        <f>IFERROR(__xludf.DUMMYFUNCTION("""COMPUTED_VALUE"""),100000.0)</f>
        <v>100000</v>
      </c>
      <c r="X113" s="6" t="str">
        <f>IFERROR(__xludf.DUMMYFUNCTION("""COMPUTED_VALUE"""),"Jun-26")</f>
        <v>Jun-26</v>
      </c>
      <c r="Y113" s="6" t="str">
        <f>IFERROR(__xludf.DUMMYFUNCTION("""COMPUTED_VALUE"""),"Pymt")</f>
        <v>Pymt</v>
      </c>
      <c r="Z113" s="6" t="str">
        <f>IFERROR(__xludf.DUMMYFUNCTION("""COMPUTED_VALUE"""),"UP ( A )")</f>
        <v>UP ( A )</v>
      </c>
      <c r="AA113" s="6" t="str">
        <f>IFERROR(__xludf.DUMMYFUNCTION("""COMPUTED_VALUE"""),"ANANT SINGH")</f>
        <v>ANANT SINGH</v>
      </c>
    </row>
    <row r="114">
      <c r="U114" s="6" t="str">
        <f>IFERROR(__xludf.DUMMYFUNCTION("""COMPUTED_VALUE"""),"03-Jun-26")</f>
        <v>03-Jun-26</v>
      </c>
      <c r="V114" s="6" t="str">
        <f>IFERROR(__xludf.DUMMYFUNCTION("""COMPUTED_VALUE"""),"SUNITA ENTERPRISES")</f>
        <v>SUNITA ENTERPRISES</v>
      </c>
      <c r="W114" s="6">
        <f>IFERROR(__xludf.DUMMYFUNCTION("""COMPUTED_VALUE"""),60035.0)</f>
        <v>60035</v>
      </c>
      <c r="X114" s="6" t="str">
        <f>IFERROR(__xludf.DUMMYFUNCTION("""COMPUTED_VALUE"""),"Jun-26")</f>
        <v>Jun-26</v>
      </c>
      <c r="Y114" s="6" t="str">
        <f>IFERROR(__xludf.DUMMYFUNCTION("""COMPUTED_VALUE"""),"Pymt")</f>
        <v>Pymt</v>
      </c>
      <c r="Z114" s="6" t="str">
        <f>IFERROR(__xludf.DUMMYFUNCTION("""COMPUTED_VALUE"""),"UP ( A )")</f>
        <v>UP ( A )</v>
      </c>
      <c r="AA114" s="6" t="str">
        <f>IFERROR(__xludf.DUMMYFUNCTION("""COMPUTED_VALUE"""),"ANANT SINGH")</f>
        <v>ANANT SINGH</v>
      </c>
    </row>
    <row r="115">
      <c r="U115" s="6" t="str">
        <f>IFERROR(__xludf.DUMMYFUNCTION("""COMPUTED_VALUE"""),"05-Jun-26")</f>
        <v>05-Jun-26</v>
      </c>
      <c r="V115" s="6" t="str">
        <f>IFERROR(__xludf.DUMMYFUNCTION("""COMPUTED_VALUE"""),"Vidhya Sales")</f>
        <v>Vidhya Sales</v>
      </c>
      <c r="W115" s="6">
        <f>IFERROR(__xludf.DUMMYFUNCTION("""COMPUTED_VALUE"""),100000.0)</f>
        <v>100000</v>
      </c>
      <c r="X115" s="6" t="str">
        <f>IFERROR(__xludf.DUMMYFUNCTION("""COMPUTED_VALUE"""),"Jun-26")</f>
        <v>Jun-26</v>
      </c>
      <c r="Y115" s="6" t="str">
        <f>IFERROR(__xludf.DUMMYFUNCTION("""COMPUTED_VALUE"""),"Pymt")</f>
        <v>Pymt</v>
      </c>
      <c r="Z115" s="6" t="str">
        <f>IFERROR(__xludf.DUMMYFUNCTION("""COMPUTED_VALUE"""),"UP ( A )")</f>
        <v>UP ( A )</v>
      </c>
      <c r="AA115" s="6" t="str">
        <f>IFERROR(__xludf.DUMMYFUNCTION("""COMPUTED_VALUE"""),"ANANT SINGH")</f>
        <v>ANANT SINGH</v>
      </c>
    </row>
    <row r="116">
      <c r="U116" s="6" t="str">
        <f>IFERROR(__xludf.DUMMYFUNCTION("""COMPUTED_VALUE"""),"05-Jun-26")</f>
        <v>05-Jun-26</v>
      </c>
      <c r="V116" s="6" t="str">
        <f>IFERROR(__xludf.DUMMYFUNCTION("""COMPUTED_VALUE"""),"DEEPAK SANITORY &amp; ELECTRIC STORE")</f>
        <v>DEEPAK SANITORY &amp; ELECTRIC STORE</v>
      </c>
      <c r="W116" s="6">
        <f>IFERROR(__xludf.DUMMYFUNCTION("""COMPUTED_VALUE"""),30000.0)</f>
        <v>30000</v>
      </c>
      <c r="X116" s="6" t="str">
        <f>IFERROR(__xludf.DUMMYFUNCTION("""COMPUTED_VALUE"""),"Jun-26")</f>
        <v>Jun-26</v>
      </c>
      <c r="Y116" s="6" t="str">
        <f>IFERROR(__xludf.DUMMYFUNCTION("""COMPUTED_VALUE"""),"Pymt")</f>
        <v>Pymt</v>
      </c>
      <c r="Z116" s="6" t="str">
        <f>IFERROR(__xludf.DUMMYFUNCTION("""COMPUTED_VALUE"""),"UP ( A )")</f>
        <v>UP ( A )</v>
      </c>
      <c r="AA116" s="6" t="str">
        <f>IFERROR(__xludf.DUMMYFUNCTION("""COMPUTED_VALUE"""),"ANANT SINGH")</f>
        <v>ANANT SINGH</v>
      </c>
    </row>
    <row r="117">
      <c r="U117" s="6" t="str">
        <f>IFERROR(__xludf.DUMMYFUNCTION("""COMPUTED_VALUE"""),"06-Jun-26")</f>
        <v>06-Jun-26</v>
      </c>
      <c r="V117" s="6" t="str">
        <f>IFERROR(__xludf.DUMMYFUNCTION("""COMPUTED_VALUE"""),"CHATTAR BHOJ AND SONS (KAROL BAGH)")</f>
        <v>CHATTAR BHOJ AND SONS (KAROL BAGH)</v>
      </c>
      <c r="W117" s="6">
        <f>IFERROR(__xludf.DUMMYFUNCTION("""COMPUTED_VALUE"""),45029.0)</f>
        <v>45029</v>
      </c>
      <c r="X117" s="6" t="str">
        <f>IFERROR(__xludf.DUMMYFUNCTION("""COMPUTED_VALUE"""),"Jun-26")</f>
        <v>Jun-26</v>
      </c>
      <c r="Y117" s="6" t="str">
        <f>IFERROR(__xludf.DUMMYFUNCTION("""COMPUTED_VALUE"""),"Pymt")</f>
        <v>Pymt</v>
      </c>
      <c r="Z117" s="6" t="str">
        <f>IFERROR(__xludf.DUMMYFUNCTION("""COMPUTED_VALUE"""),"DELHI A")</f>
        <v>DELHI A</v>
      </c>
      <c r="AA117" s="6" t="str">
        <f>IFERROR(__xludf.DUMMYFUNCTION("""COMPUTED_VALUE"""),"ANANT SINGH")</f>
        <v>ANANT SINGH</v>
      </c>
    </row>
    <row r="118">
      <c r="U118" s="6" t="str">
        <f>IFERROR(__xludf.DUMMYFUNCTION("""COMPUTED_VALUE"""),"07-Jun-26")</f>
        <v>07-Jun-26</v>
      </c>
      <c r="V118" s="6" t="str">
        <f>IFERROR(__xludf.DUMMYFUNCTION("""COMPUTED_VALUE"""),"HARSH TRADING COMPANY")</f>
        <v>HARSH TRADING COMPANY</v>
      </c>
      <c r="W118" s="6">
        <f>IFERROR(__xludf.DUMMYFUNCTION("""COMPUTED_VALUE"""),228000.0)</f>
        <v>228000</v>
      </c>
      <c r="X118" s="6" t="str">
        <f>IFERROR(__xludf.DUMMYFUNCTION("""COMPUTED_VALUE"""),"Jun-26")</f>
        <v>Jun-26</v>
      </c>
      <c r="Y118" s="6" t="str">
        <f>IFERROR(__xludf.DUMMYFUNCTION("""COMPUTED_VALUE"""),"Pymt")</f>
        <v>Pymt</v>
      </c>
      <c r="Z118" s="6" t="str">
        <f>IFERROR(__xludf.DUMMYFUNCTION("""COMPUTED_VALUE"""),"UP ( A )")</f>
        <v>UP ( A )</v>
      </c>
      <c r="AA118" s="6" t="str">
        <f>IFERROR(__xludf.DUMMYFUNCTION("""COMPUTED_VALUE"""),"ANANT SINGH")</f>
        <v>ANANT SINGH</v>
      </c>
    </row>
    <row r="119">
      <c r="U119" s="6" t="str">
        <f>IFERROR(__xludf.DUMMYFUNCTION("""COMPUTED_VALUE"""),"07-Jun-26")</f>
        <v>07-Jun-26</v>
      </c>
      <c r="V119" s="6" t="str">
        <f>IFERROR(__xludf.DUMMYFUNCTION("""COMPUTED_VALUE"""),"ORISA TRADERS")</f>
        <v>ORISA TRADERS</v>
      </c>
      <c r="W119" s="6">
        <f>IFERROR(__xludf.DUMMYFUNCTION("""COMPUTED_VALUE"""),100000.0)</f>
        <v>100000</v>
      </c>
      <c r="X119" s="6" t="str">
        <f>IFERROR(__xludf.DUMMYFUNCTION("""COMPUTED_VALUE"""),"Jun-26")</f>
        <v>Jun-26</v>
      </c>
      <c r="Y119" s="6" t="str">
        <f>IFERROR(__xludf.DUMMYFUNCTION("""COMPUTED_VALUE"""),"Pymt")</f>
        <v>Pymt</v>
      </c>
      <c r="Z119" s="6" t="str">
        <f>IFERROR(__xludf.DUMMYFUNCTION("""COMPUTED_VALUE"""),"Uttarakhand")</f>
        <v>Uttarakhand</v>
      </c>
      <c r="AA119" s="6" t="str">
        <f>IFERROR(__xludf.DUMMYFUNCTION("""COMPUTED_VALUE"""),"ANANT SINGH")</f>
        <v>ANANT SINGH</v>
      </c>
    </row>
    <row r="120">
      <c r="U120" s="6" t="str">
        <f>IFERROR(__xludf.DUMMYFUNCTION("""COMPUTED_VALUE"""),"08-Jun-26")</f>
        <v>08-Jun-26</v>
      </c>
      <c r="V120" s="6" t="str">
        <f>IFERROR(__xludf.DUMMYFUNCTION("""COMPUTED_VALUE"""),"LOHIA &amp; SONS (GHAZIABAD)")</f>
        <v>LOHIA &amp; SONS (GHAZIABAD)</v>
      </c>
      <c r="W120" s="6">
        <f>IFERROR(__xludf.DUMMYFUNCTION("""COMPUTED_VALUE"""),200000.0)</f>
        <v>200000</v>
      </c>
      <c r="X120" s="6" t="str">
        <f>IFERROR(__xludf.DUMMYFUNCTION("""COMPUTED_VALUE"""),"Jun-26")</f>
        <v>Jun-26</v>
      </c>
      <c r="Y120" s="6" t="str">
        <f>IFERROR(__xludf.DUMMYFUNCTION("""COMPUTED_VALUE"""),"Pymt")</f>
        <v>Pymt</v>
      </c>
      <c r="Z120" s="6" t="str">
        <f>IFERROR(__xludf.DUMMYFUNCTION("""COMPUTED_VALUE"""),"UP ( A )")</f>
        <v>UP ( A )</v>
      </c>
      <c r="AA120" s="6" t="str">
        <f>IFERROR(__xludf.DUMMYFUNCTION("""COMPUTED_VALUE"""),"ANANT SINGH")</f>
        <v>ANANT SINGH</v>
      </c>
    </row>
    <row r="121">
      <c r="U121" s="6" t="str">
        <f>IFERROR(__xludf.DUMMYFUNCTION("""COMPUTED_VALUE"""),"08-Jun-26")</f>
        <v>08-Jun-26</v>
      </c>
      <c r="V121" s="6" t="str">
        <f>IFERROR(__xludf.DUMMYFUNCTION("""COMPUTED_VALUE"""),"VINOD TRADERS")</f>
        <v>VINOD TRADERS</v>
      </c>
      <c r="W121" s="6">
        <f>IFERROR(__xludf.DUMMYFUNCTION("""COMPUTED_VALUE"""),80464.0)</f>
        <v>80464</v>
      </c>
      <c r="X121" s="6" t="str">
        <f>IFERROR(__xludf.DUMMYFUNCTION("""COMPUTED_VALUE"""),"Jun-26")</f>
        <v>Jun-26</v>
      </c>
      <c r="Y121" s="6" t="str">
        <f>IFERROR(__xludf.DUMMYFUNCTION("""COMPUTED_VALUE"""),"Pymt")</f>
        <v>Pymt</v>
      </c>
      <c r="Z121" s="6" t="str">
        <f>IFERROR(__xludf.DUMMYFUNCTION("""COMPUTED_VALUE"""),"UP ( A )")</f>
        <v>UP ( A )</v>
      </c>
      <c r="AA121" s="6" t="str">
        <f>IFERROR(__xludf.DUMMYFUNCTION("""COMPUTED_VALUE"""),"ANANT SINGH")</f>
        <v>ANANT SINGH</v>
      </c>
    </row>
    <row r="122">
      <c r="U122" s="6" t="str">
        <f>IFERROR(__xludf.DUMMYFUNCTION("""COMPUTED_VALUE"""),"08-Jun-26")</f>
        <v>08-Jun-26</v>
      </c>
      <c r="V122" s="6" t="str">
        <f>IFERROR(__xludf.DUMMYFUNCTION("""COMPUTED_VALUE"""),"AMAN TRADERS")</f>
        <v>AMAN TRADERS</v>
      </c>
      <c r="W122" s="6">
        <f>IFERROR(__xludf.DUMMYFUNCTION("""COMPUTED_VALUE"""),44393.0)</f>
        <v>44393</v>
      </c>
      <c r="X122" s="6" t="str">
        <f>IFERROR(__xludf.DUMMYFUNCTION("""COMPUTED_VALUE"""),"Jun-26")</f>
        <v>Jun-26</v>
      </c>
      <c r="Y122" s="6" t="str">
        <f>IFERROR(__xludf.DUMMYFUNCTION("""COMPUTED_VALUE"""),"Pymt")</f>
        <v>Pymt</v>
      </c>
      <c r="Z122" s="6" t="str">
        <f>IFERROR(__xludf.DUMMYFUNCTION("""COMPUTED_VALUE"""),"UP ( A )")</f>
        <v>UP ( A )</v>
      </c>
      <c r="AA122" s="6" t="str">
        <f>IFERROR(__xludf.DUMMYFUNCTION("""COMPUTED_VALUE"""),"ANANT SINGH")</f>
        <v>ANANT SINGH</v>
      </c>
    </row>
    <row r="123">
      <c r="U123" s="6" t="str">
        <f>IFERROR(__xludf.DUMMYFUNCTION("""COMPUTED_VALUE"""),"08-Jun-26")</f>
        <v>08-Jun-26</v>
      </c>
      <c r="V123" s="6" t="str">
        <f>IFERROR(__xludf.DUMMYFUNCTION("""COMPUTED_VALUE"""),"Vidhya Sales")</f>
        <v>Vidhya Sales</v>
      </c>
      <c r="W123" s="6">
        <f>IFERROR(__xludf.DUMMYFUNCTION("""COMPUTED_VALUE"""),100000.0)</f>
        <v>100000</v>
      </c>
      <c r="X123" s="6" t="str">
        <f>IFERROR(__xludf.DUMMYFUNCTION("""COMPUTED_VALUE"""),"Jun-26")</f>
        <v>Jun-26</v>
      </c>
      <c r="Y123" s="6" t="str">
        <f>IFERROR(__xludf.DUMMYFUNCTION("""COMPUTED_VALUE"""),"Pymt")</f>
        <v>Pymt</v>
      </c>
      <c r="Z123" s="6" t="str">
        <f>IFERROR(__xludf.DUMMYFUNCTION("""COMPUTED_VALUE"""),"UP ( A )")</f>
        <v>UP ( A )</v>
      </c>
      <c r="AA123" s="6" t="str">
        <f>IFERROR(__xludf.DUMMYFUNCTION("""COMPUTED_VALUE"""),"ANANT SINGH")</f>
        <v>ANANT SINGH</v>
      </c>
    </row>
    <row r="124">
      <c r="U124" s="6" t="str">
        <f>IFERROR(__xludf.DUMMYFUNCTION("""COMPUTED_VALUE"""),"09-Jun-26")</f>
        <v>09-Jun-26</v>
      </c>
      <c r="V124" s="6" t="str">
        <f>IFERROR(__xludf.DUMMYFUNCTION("""COMPUTED_VALUE"""),"SUNITA ENTERPRISES")</f>
        <v>SUNITA ENTERPRISES</v>
      </c>
      <c r="W124" s="6">
        <f>IFERROR(__xludf.DUMMYFUNCTION("""COMPUTED_VALUE"""),83497.0)</f>
        <v>83497</v>
      </c>
      <c r="X124" s="6" t="str">
        <f>IFERROR(__xludf.DUMMYFUNCTION("""COMPUTED_VALUE"""),"Jun-26")</f>
        <v>Jun-26</v>
      </c>
      <c r="Y124" s="6" t="str">
        <f>IFERROR(__xludf.DUMMYFUNCTION("""COMPUTED_VALUE"""),"Pymt")</f>
        <v>Pymt</v>
      </c>
      <c r="Z124" s="6" t="str">
        <f>IFERROR(__xludf.DUMMYFUNCTION("""COMPUTED_VALUE"""),"UP ( A )")</f>
        <v>UP ( A )</v>
      </c>
      <c r="AA124" s="6" t="str">
        <f>IFERROR(__xludf.DUMMYFUNCTION("""COMPUTED_VALUE"""),"ANANT SINGH")</f>
        <v>ANANT SINGH</v>
      </c>
    </row>
    <row r="125">
      <c r="U125" s="6" t="str">
        <f>IFERROR(__xludf.DUMMYFUNCTION("""COMPUTED_VALUE"""),"11-Jun-26")</f>
        <v>11-Jun-26</v>
      </c>
      <c r="V125" s="6" t="str">
        <f>IFERROR(__xludf.DUMMYFUNCTION("""COMPUTED_VALUE"""),"LOHIA &amp; SONS (GHAZIABAD)")</f>
        <v>LOHIA &amp; SONS (GHAZIABAD)</v>
      </c>
      <c r="W125" s="6">
        <f>IFERROR(__xludf.DUMMYFUNCTION("""COMPUTED_VALUE"""),200000.0)</f>
        <v>200000</v>
      </c>
      <c r="X125" s="6" t="str">
        <f>IFERROR(__xludf.DUMMYFUNCTION("""COMPUTED_VALUE"""),"Jun-26")</f>
        <v>Jun-26</v>
      </c>
      <c r="Y125" s="6" t="str">
        <f>IFERROR(__xludf.DUMMYFUNCTION("""COMPUTED_VALUE"""),"Pymt")</f>
        <v>Pymt</v>
      </c>
      <c r="Z125" s="6" t="str">
        <f>IFERROR(__xludf.DUMMYFUNCTION("""COMPUTED_VALUE"""),"UP ( A )")</f>
        <v>UP ( A )</v>
      </c>
      <c r="AA125" s="6" t="str">
        <f>IFERROR(__xludf.DUMMYFUNCTION("""COMPUTED_VALUE"""),"ANANT SINGH")</f>
        <v>ANANT SINGH</v>
      </c>
    </row>
    <row r="126">
      <c r="U126" s="6" t="str">
        <f>IFERROR(__xludf.DUMMYFUNCTION("""COMPUTED_VALUE"""),"11-Jun-26")</f>
        <v>11-Jun-26</v>
      </c>
      <c r="V126" s="6" t="str">
        <f>IFERROR(__xludf.DUMMYFUNCTION("""COMPUTED_VALUE"""),"DREAMWALL COLOURS")</f>
        <v>DREAMWALL COLOURS</v>
      </c>
      <c r="W126" s="6">
        <f>IFERROR(__xludf.DUMMYFUNCTION("""COMPUTED_VALUE"""),150414.0)</f>
        <v>150414</v>
      </c>
      <c r="X126" s="6" t="str">
        <f>IFERROR(__xludf.DUMMYFUNCTION("""COMPUTED_VALUE"""),"Jun-26")</f>
        <v>Jun-26</v>
      </c>
      <c r="Y126" s="6" t="str">
        <f>IFERROR(__xludf.DUMMYFUNCTION("""COMPUTED_VALUE"""),"Pymt")</f>
        <v>Pymt</v>
      </c>
      <c r="Z126" s="6" t="str">
        <f>IFERROR(__xludf.DUMMYFUNCTION("""COMPUTED_VALUE"""),"DELHI A")</f>
        <v>DELHI A</v>
      </c>
      <c r="AA126" s="6" t="str">
        <f>IFERROR(__xludf.DUMMYFUNCTION("""COMPUTED_VALUE"""),"ANANT SINGH")</f>
        <v>ANANT SINGH</v>
      </c>
    </row>
    <row r="127">
      <c r="U127" s="6" t="str">
        <f>IFERROR(__xludf.DUMMYFUNCTION("""COMPUTED_VALUE"""),"11-Jun-26")</f>
        <v>11-Jun-26</v>
      </c>
      <c r="V127" s="6" t="str">
        <f>IFERROR(__xludf.DUMMYFUNCTION("""COMPUTED_VALUE"""),"SUNITA ENTERPRISES")</f>
        <v>SUNITA ENTERPRISES</v>
      </c>
      <c r="W127" s="6">
        <f>IFERROR(__xludf.DUMMYFUNCTION("""COMPUTED_VALUE"""),121261.0)</f>
        <v>121261</v>
      </c>
      <c r="X127" s="6" t="str">
        <f>IFERROR(__xludf.DUMMYFUNCTION("""COMPUTED_VALUE"""),"Jun-26")</f>
        <v>Jun-26</v>
      </c>
      <c r="Y127" s="6" t="str">
        <f>IFERROR(__xludf.DUMMYFUNCTION("""COMPUTED_VALUE"""),"Pymt")</f>
        <v>Pymt</v>
      </c>
      <c r="Z127" s="6" t="str">
        <f>IFERROR(__xludf.DUMMYFUNCTION("""COMPUTED_VALUE"""),"UP ( A )")</f>
        <v>UP ( A )</v>
      </c>
      <c r="AA127" s="6" t="str">
        <f>IFERROR(__xludf.DUMMYFUNCTION("""COMPUTED_VALUE"""),"ANANT SINGH")</f>
        <v>ANANT SINGH</v>
      </c>
    </row>
    <row r="128">
      <c r="U128" s="6" t="str">
        <f>IFERROR(__xludf.DUMMYFUNCTION("""COMPUTED_VALUE"""),"11-Jun-26")</f>
        <v>11-Jun-26</v>
      </c>
      <c r="V128" s="6" t="str">
        <f>IFERROR(__xludf.DUMMYFUNCTION("""COMPUTED_VALUE"""),"POOJA TRADING CO.")</f>
        <v>POOJA TRADING CO.</v>
      </c>
      <c r="W128" s="6">
        <f>IFERROR(__xludf.DUMMYFUNCTION("""COMPUTED_VALUE"""),200000.0)</f>
        <v>200000</v>
      </c>
      <c r="X128" s="6" t="str">
        <f>IFERROR(__xludf.DUMMYFUNCTION("""COMPUTED_VALUE"""),"Jun-26")</f>
        <v>Jun-26</v>
      </c>
      <c r="Y128" s="6" t="str">
        <f>IFERROR(__xludf.DUMMYFUNCTION("""COMPUTED_VALUE"""),"Pymt")</f>
        <v>Pymt</v>
      </c>
      <c r="Z128" s="6" t="str">
        <f>IFERROR(__xludf.DUMMYFUNCTION("""COMPUTED_VALUE"""),"Uttarakhand")</f>
        <v>Uttarakhand</v>
      </c>
      <c r="AA128" s="6" t="str">
        <f>IFERROR(__xludf.DUMMYFUNCTION("""COMPUTED_VALUE"""),"ANANT SINGH")</f>
        <v>ANANT SINGH</v>
      </c>
    </row>
    <row r="129">
      <c r="U129" s="6" t="str">
        <f>IFERROR(__xludf.DUMMYFUNCTION("""COMPUTED_VALUE"""),"11-Jun-26")</f>
        <v>11-Jun-26</v>
      </c>
      <c r="V129" s="6" t="str">
        <f>IFERROR(__xludf.DUMMYFUNCTION("""COMPUTED_VALUE"""),"Vidhya Sales")</f>
        <v>Vidhya Sales</v>
      </c>
      <c r="W129" s="6">
        <f>IFERROR(__xludf.DUMMYFUNCTION("""COMPUTED_VALUE"""),96850.0)</f>
        <v>96850</v>
      </c>
      <c r="X129" s="6" t="str">
        <f>IFERROR(__xludf.DUMMYFUNCTION("""COMPUTED_VALUE"""),"Jun-26")</f>
        <v>Jun-26</v>
      </c>
      <c r="Y129" s="6" t="str">
        <f>IFERROR(__xludf.DUMMYFUNCTION("""COMPUTED_VALUE"""),"Pymt")</f>
        <v>Pymt</v>
      </c>
      <c r="Z129" s="6" t="str">
        <f>IFERROR(__xludf.DUMMYFUNCTION("""COMPUTED_VALUE"""),"UP ( A )")</f>
        <v>UP ( A )</v>
      </c>
      <c r="AA129" s="6" t="str">
        <f>IFERROR(__xludf.DUMMYFUNCTION("""COMPUTED_VALUE"""),"ANANT SINGH")</f>
        <v>ANANT SINGH</v>
      </c>
    </row>
    <row r="130">
      <c r="U130" s="6" t="str">
        <f>IFERROR(__xludf.DUMMYFUNCTION("""COMPUTED_VALUE"""),"12-Jun-26")</f>
        <v>12-Jun-26</v>
      </c>
      <c r="V130" s="6" t="str">
        <f>IFERROR(__xludf.DUMMYFUNCTION("""COMPUTED_VALUE"""),"JULUCK ENTERPRISES")</f>
        <v>JULUCK ENTERPRISES</v>
      </c>
      <c r="W130" s="6">
        <f>IFERROR(__xludf.DUMMYFUNCTION("""COMPUTED_VALUE"""),367806.0)</f>
        <v>367806</v>
      </c>
      <c r="X130" s="6" t="str">
        <f>IFERROR(__xludf.DUMMYFUNCTION("""COMPUTED_VALUE"""),"Jun-26")</f>
        <v>Jun-26</v>
      </c>
      <c r="Y130" s="6" t="str">
        <f>IFERROR(__xludf.DUMMYFUNCTION("""COMPUTED_VALUE"""),"Pymt")</f>
        <v>Pymt</v>
      </c>
      <c r="Z130" s="6" t="str">
        <f>IFERROR(__xludf.DUMMYFUNCTION("""COMPUTED_VALUE"""),"DELHI NCR")</f>
        <v>DELHI NCR</v>
      </c>
      <c r="AA130" s="6" t="str">
        <f>IFERROR(__xludf.DUMMYFUNCTION("""COMPUTED_VALUE"""),"ANANT SINGH")</f>
        <v>ANANT SINGH</v>
      </c>
    </row>
    <row r="131">
      <c r="U131" s="6" t="str">
        <f>IFERROR(__xludf.DUMMYFUNCTION("""COMPUTED_VALUE"""),"12-Jun-26")</f>
        <v>12-Jun-26</v>
      </c>
      <c r="V131" s="6" t="str">
        <f>IFERROR(__xludf.DUMMYFUNCTION("""COMPUTED_VALUE"""),"AGARWAL SALES CORPORATION (UK)")</f>
        <v>AGARWAL SALES CORPORATION (UK)</v>
      </c>
      <c r="W131" s="6">
        <f>IFERROR(__xludf.DUMMYFUNCTION("""COMPUTED_VALUE"""),300000.0)</f>
        <v>300000</v>
      </c>
      <c r="X131" s="6" t="str">
        <f>IFERROR(__xludf.DUMMYFUNCTION("""COMPUTED_VALUE"""),"Jun-26")</f>
        <v>Jun-26</v>
      </c>
      <c r="Y131" s="6" t="str">
        <f>IFERROR(__xludf.DUMMYFUNCTION("""COMPUTED_VALUE"""),"Pymt")</f>
        <v>Pymt</v>
      </c>
      <c r="Z131" s="6" t="str">
        <f>IFERROR(__xludf.DUMMYFUNCTION("""COMPUTED_VALUE"""),"Uttarakhand")</f>
        <v>Uttarakhand</v>
      </c>
      <c r="AA131" s="6" t="str">
        <f>IFERROR(__xludf.DUMMYFUNCTION("""COMPUTED_VALUE"""),"ANANT SINGH")</f>
        <v>ANANT SINGH</v>
      </c>
    </row>
    <row r="132">
      <c r="U132" s="6" t="str">
        <f>IFERROR(__xludf.DUMMYFUNCTION("""COMPUTED_VALUE"""),"13-Jun-26")</f>
        <v>13-Jun-26</v>
      </c>
      <c r="V132" s="6" t="str">
        <f>IFERROR(__xludf.DUMMYFUNCTION("""COMPUTED_VALUE"""),"LOHIA &amp; SONS (GHAZIABAD)")</f>
        <v>LOHIA &amp; SONS (GHAZIABAD)</v>
      </c>
      <c r="W132" s="6">
        <f>IFERROR(__xludf.DUMMYFUNCTION("""COMPUTED_VALUE"""),200000.0)</f>
        <v>200000</v>
      </c>
      <c r="X132" s="6" t="str">
        <f>IFERROR(__xludf.DUMMYFUNCTION("""COMPUTED_VALUE"""),"Jun-26")</f>
        <v>Jun-26</v>
      </c>
      <c r="Y132" s="6" t="str">
        <f>IFERROR(__xludf.DUMMYFUNCTION("""COMPUTED_VALUE"""),"Pymt")</f>
        <v>Pymt</v>
      </c>
      <c r="Z132" s="6" t="str">
        <f>IFERROR(__xludf.DUMMYFUNCTION("""COMPUTED_VALUE"""),"UP ( A )")</f>
        <v>UP ( A )</v>
      </c>
      <c r="AA132" s="6" t="str">
        <f>IFERROR(__xludf.DUMMYFUNCTION("""COMPUTED_VALUE"""),"ANANT SINGH")</f>
        <v>ANANT SINGH</v>
      </c>
    </row>
    <row r="133">
      <c r="U133" s="6" t="str">
        <f>IFERROR(__xludf.DUMMYFUNCTION("""COMPUTED_VALUE"""),"15-Jun-26")</f>
        <v>15-Jun-26</v>
      </c>
      <c r="V133" s="6" t="str">
        <f>IFERROR(__xludf.DUMMYFUNCTION("""COMPUTED_VALUE"""),"SUMIT PAINT AND HARDWARE")</f>
        <v>SUMIT PAINT AND HARDWARE</v>
      </c>
      <c r="W133" s="6">
        <f>IFERROR(__xludf.DUMMYFUNCTION("""COMPUTED_VALUE"""),125000.0)</f>
        <v>125000</v>
      </c>
      <c r="X133" s="6" t="str">
        <f>IFERROR(__xludf.DUMMYFUNCTION("""COMPUTED_VALUE"""),"Jun-26")</f>
        <v>Jun-26</v>
      </c>
      <c r="Y133" s="6" t="str">
        <f>IFERROR(__xludf.DUMMYFUNCTION("""COMPUTED_VALUE"""),"Pymt")</f>
        <v>Pymt</v>
      </c>
      <c r="Z133" s="6" t="str">
        <f>IFERROR(__xludf.DUMMYFUNCTION("""COMPUTED_VALUE"""),"DELHI A")</f>
        <v>DELHI A</v>
      </c>
      <c r="AA133" s="6" t="str">
        <f>IFERROR(__xludf.DUMMYFUNCTION("""COMPUTED_VALUE"""),"ANANT SINGH")</f>
        <v>ANANT SINGH</v>
      </c>
    </row>
    <row r="134">
      <c r="U134" s="6" t="str">
        <f>IFERROR(__xludf.DUMMYFUNCTION("""COMPUTED_VALUE"""),"15-Jun-26")</f>
        <v>15-Jun-26</v>
      </c>
      <c r="V134" s="6" t="str">
        <f>IFERROR(__xludf.DUMMYFUNCTION("""COMPUTED_VALUE"""),"NITIN TRADERS")</f>
        <v>NITIN TRADERS</v>
      </c>
      <c r="W134" s="6">
        <f>IFERROR(__xludf.DUMMYFUNCTION("""COMPUTED_VALUE"""),500000.0)</f>
        <v>500000</v>
      </c>
      <c r="X134" s="6" t="str">
        <f>IFERROR(__xludf.DUMMYFUNCTION("""COMPUTED_VALUE"""),"Jun-26")</f>
        <v>Jun-26</v>
      </c>
      <c r="Y134" s="6" t="str">
        <f>IFERROR(__xludf.DUMMYFUNCTION("""COMPUTED_VALUE"""),"Pymt")</f>
        <v>Pymt</v>
      </c>
      <c r="Z134" s="6" t="str">
        <f>IFERROR(__xludf.DUMMYFUNCTION("""COMPUTED_VALUE"""),"UP ( A )")</f>
        <v>UP ( A )</v>
      </c>
      <c r="AA134" s="6" t="str">
        <f>IFERROR(__xludf.DUMMYFUNCTION("""COMPUTED_VALUE"""),"ANANT SINGH")</f>
        <v>ANANT SINGH</v>
      </c>
    </row>
    <row r="135">
      <c r="U135" s="6" t="str">
        <f>IFERROR(__xludf.DUMMYFUNCTION("""COMPUTED_VALUE"""),"16-Jun-26")</f>
        <v>16-Jun-26</v>
      </c>
      <c r="V135" s="6" t="str">
        <f>IFERROR(__xludf.DUMMYFUNCTION("""COMPUTED_VALUE"""),"LOHIA &amp; SONS (GHAZIABAD)")</f>
        <v>LOHIA &amp; SONS (GHAZIABAD)</v>
      </c>
      <c r="W135" s="6">
        <f>IFERROR(__xludf.DUMMYFUNCTION("""COMPUTED_VALUE"""),200000.0)</f>
        <v>200000</v>
      </c>
      <c r="X135" s="6" t="str">
        <f>IFERROR(__xludf.DUMMYFUNCTION("""COMPUTED_VALUE"""),"Jun-26")</f>
        <v>Jun-26</v>
      </c>
      <c r="Y135" s="6" t="str">
        <f>IFERROR(__xludf.DUMMYFUNCTION("""COMPUTED_VALUE"""),"Pymt")</f>
        <v>Pymt</v>
      </c>
      <c r="Z135" s="6" t="str">
        <f>IFERROR(__xludf.DUMMYFUNCTION("""COMPUTED_VALUE"""),"UP ( A )")</f>
        <v>UP ( A )</v>
      </c>
      <c r="AA135" s="6" t="str">
        <f>IFERROR(__xludf.DUMMYFUNCTION("""COMPUTED_VALUE"""),"ANANT SINGH")</f>
        <v>ANANT SINGH</v>
      </c>
    </row>
    <row r="136">
      <c r="U136" s="6" t="str">
        <f>IFERROR(__xludf.DUMMYFUNCTION("""COMPUTED_VALUE"""),"16-Jun-26")</f>
        <v>16-Jun-26</v>
      </c>
      <c r="V136" s="6" t="str">
        <f>IFERROR(__xludf.DUMMYFUNCTION("""COMPUTED_VALUE"""),"Vidhya Sales")</f>
        <v>Vidhya Sales</v>
      </c>
      <c r="W136" s="6">
        <f>IFERROR(__xludf.DUMMYFUNCTION("""COMPUTED_VALUE"""),100000.0)</f>
        <v>100000</v>
      </c>
      <c r="X136" s="6" t="str">
        <f>IFERROR(__xludf.DUMMYFUNCTION("""COMPUTED_VALUE"""),"Jun-26")</f>
        <v>Jun-26</v>
      </c>
      <c r="Y136" s="6" t="str">
        <f>IFERROR(__xludf.DUMMYFUNCTION("""COMPUTED_VALUE"""),"Pymt")</f>
        <v>Pymt</v>
      </c>
      <c r="Z136" s="6" t="str">
        <f>IFERROR(__xludf.DUMMYFUNCTION("""COMPUTED_VALUE"""),"UP ( A )")</f>
        <v>UP ( A )</v>
      </c>
      <c r="AA136" s="6" t="str">
        <f>IFERROR(__xludf.DUMMYFUNCTION("""COMPUTED_VALUE"""),"ANANT SINGH")</f>
        <v>ANANT SINGH</v>
      </c>
    </row>
    <row r="137">
      <c r="U137" s="6" t="str">
        <f>IFERROR(__xludf.DUMMYFUNCTION("""COMPUTED_VALUE"""),"16-Jun-26")</f>
        <v>16-Jun-26</v>
      </c>
      <c r="V137" s="6" t="str">
        <f>IFERROR(__xludf.DUMMYFUNCTION("""COMPUTED_VALUE"""),"POOJA TRADING CO.")</f>
        <v>POOJA TRADING CO.</v>
      </c>
      <c r="W137" s="6">
        <f>IFERROR(__xludf.DUMMYFUNCTION("""COMPUTED_VALUE"""),100000.0)</f>
        <v>100000</v>
      </c>
      <c r="X137" s="6" t="str">
        <f>IFERROR(__xludf.DUMMYFUNCTION("""COMPUTED_VALUE"""),"Jun-26")</f>
        <v>Jun-26</v>
      </c>
      <c r="Y137" s="6" t="str">
        <f>IFERROR(__xludf.DUMMYFUNCTION("""COMPUTED_VALUE"""),"Pymt")</f>
        <v>Pymt</v>
      </c>
      <c r="Z137" s="6" t="str">
        <f>IFERROR(__xludf.DUMMYFUNCTION("""COMPUTED_VALUE"""),"Uttarakhand")</f>
        <v>Uttarakhand</v>
      </c>
      <c r="AA137" s="6" t="str">
        <f>IFERROR(__xludf.DUMMYFUNCTION("""COMPUTED_VALUE"""),"ANANT SINGH")</f>
        <v>ANANT SINGH</v>
      </c>
    </row>
    <row r="138">
      <c r="U138" s="6" t="str">
        <f>IFERROR(__xludf.DUMMYFUNCTION("""COMPUTED_VALUE"""),"17-Jun-26")</f>
        <v>17-Jun-26</v>
      </c>
      <c r="V138" s="6" t="str">
        <f>IFERROR(__xludf.DUMMYFUNCTION("""COMPUTED_VALUE"""),"JULUCK ENTERPRISES")</f>
        <v>JULUCK ENTERPRISES</v>
      </c>
      <c r="W138" s="6">
        <f>IFERROR(__xludf.DUMMYFUNCTION("""COMPUTED_VALUE"""),104413.0)</f>
        <v>104413</v>
      </c>
      <c r="X138" s="6" t="str">
        <f>IFERROR(__xludf.DUMMYFUNCTION("""COMPUTED_VALUE"""),"Jun-26")</f>
        <v>Jun-26</v>
      </c>
      <c r="Y138" s="6" t="str">
        <f>IFERROR(__xludf.DUMMYFUNCTION("""COMPUTED_VALUE"""),"Pymt")</f>
        <v>Pymt</v>
      </c>
      <c r="Z138" s="6" t="str">
        <f>IFERROR(__xludf.DUMMYFUNCTION("""COMPUTED_VALUE"""),"DELHI NCR")</f>
        <v>DELHI NCR</v>
      </c>
      <c r="AA138" s="6" t="str">
        <f>IFERROR(__xludf.DUMMYFUNCTION("""COMPUTED_VALUE"""),"ANANT SINGH")</f>
        <v>ANANT SINGH</v>
      </c>
    </row>
    <row r="139">
      <c r="U139" s="6" t="str">
        <f>IFERROR(__xludf.DUMMYFUNCTION("""COMPUTED_VALUE"""),"18-Jun-26")</f>
        <v>18-Jun-26</v>
      </c>
      <c r="V139" s="6" t="str">
        <f>IFERROR(__xludf.DUMMYFUNCTION("""COMPUTED_VALUE"""),"HARSH TRADING COMPANY")</f>
        <v>HARSH TRADING COMPANY</v>
      </c>
      <c r="W139" s="6">
        <f>IFERROR(__xludf.DUMMYFUNCTION("""COMPUTED_VALUE"""),100000.0)</f>
        <v>100000</v>
      </c>
      <c r="X139" s="6" t="str">
        <f>IFERROR(__xludf.DUMMYFUNCTION("""COMPUTED_VALUE"""),"Jun-26")</f>
        <v>Jun-26</v>
      </c>
      <c r="Y139" s="6" t="str">
        <f>IFERROR(__xludf.DUMMYFUNCTION("""COMPUTED_VALUE"""),"Pymt")</f>
        <v>Pymt</v>
      </c>
      <c r="Z139" s="6" t="str">
        <f>IFERROR(__xludf.DUMMYFUNCTION("""COMPUTED_VALUE"""),"UP ( A )")</f>
        <v>UP ( A )</v>
      </c>
      <c r="AA139" s="6" t="str">
        <f>IFERROR(__xludf.DUMMYFUNCTION("""COMPUTED_VALUE"""),"ANANT SINGH")</f>
        <v>ANANT SINGH</v>
      </c>
    </row>
    <row r="140">
      <c r="U140" s="6" t="str">
        <f>IFERROR(__xludf.DUMMYFUNCTION("""COMPUTED_VALUE"""),"13-Jun-26")</f>
        <v>13-Jun-26</v>
      </c>
      <c r="V140" s="6" t="str">
        <f>IFERROR(__xludf.DUMMYFUNCTION("""COMPUTED_VALUE"""),"HYDURE PIPE FITTING COMPANY (HR)")</f>
        <v>HYDURE PIPE FITTING COMPANY (HR)</v>
      </c>
      <c r="W140" s="6">
        <f>IFERROR(__xludf.DUMMYFUNCTION("""COMPUTED_VALUE"""),100000.0)</f>
        <v>100000</v>
      </c>
      <c r="X140" s="6" t="str">
        <f>IFERROR(__xludf.DUMMYFUNCTION("""COMPUTED_VALUE"""),"Jun-26")</f>
        <v>Jun-26</v>
      </c>
      <c r="Y140" s="6" t="str">
        <f>IFERROR(__xludf.DUMMYFUNCTION("""COMPUTED_VALUE"""),"Pymt")</f>
        <v>Pymt</v>
      </c>
      <c r="Z140" s="6" t="str">
        <f>IFERROR(__xludf.DUMMYFUNCTION("""COMPUTED_VALUE"""),"DELHI NCR")</f>
        <v>DELHI NCR</v>
      </c>
      <c r="AA140" s="6" t="str">
        <f>IFERROR(__xludf.DUMMYFUNCTION("""COMPUTED_VALUE"""),"ANANT SINGH")</f>
        <v>ANANT SINGH</v>
      </c>
    </row>
    <row r="141">
      <c r="U141" s="6" t="str">
        <f>IFERROR(__xludf.DUMMYFUNCTION("""COMPUTED_VALUE"""),"18-Jun-26")</f>
        <v>18-Jun-26</v>
      </c>
      <c r="V141" s="6" t="str">
        <f>IFERROR(__xludf.DUMMYFUNCTION("""COMPUTED_VALUE"""),"LOHIA &amp; SONS (GHAZIABAD)")</f>
        <v>LOHIA &amp; SONS (GHAZIABAD)</v>
      </c>
      <c r="W141" s="6">
        <f>IFERROR(__xludf.DUMMYFUNCTION("""COMPUTED_VALUE"""),200000.0)</f>
        <v>200000</v>
      </c>
      <c r="X141" s="6" t="str">
        <f>IFERROR(__xludf.DUMMYFUNCTION("""COMPUTED_VALUE"""),"Jun-26")</f>
        <v>Jun-26</v>
      </c>
      <c r="Y141" s="6" t="str">
        <f>IFERROR(__xludf.DUMMYFUNCTION("""COMPUTED_VALUE"""),"Pymt")</f>
        <v>Pymt</v>
      </c>
      <c r="Z141" s="6" t="str">
        <f>IFERROR(__xludf.DUMMYFUNCTION("""COMPUTED_VALUE"""),"UP ( A )")</f>
        <v>UP ( A )</v>
      </c>
      <c r="AA141" s="6" t="str">
        <f>IFERROR(__xludf.DUMMYFUNCTION("""COMPUTED_VALUE"""),"ANANT SINGH")</f>
        <v>ANANT SINGH</v>
      </c>
    </row>
    <row r="142">
      <c r="U142" s="6" t="str">
        <f>IFERROR(__xludf.DUMMYFUNCTION("""COMPUTED_VALUE"""),"18-Jun-26")</f>
        <v>18-Jun-26</v>
      </c>
      <c r="V142" s="6" t="str">
        <f>IFERROR(__xludf.DUMMYFUNCTION("""COMPUTED_VALUE"""),"Vidhya Sales")</f>
        <v>Vidhya Sales</v>
      </c>
      <c r="W142" s="6">
        <f>IFERROR(__xludf.DUMMYFUNCTION("""COMPUTED_VALUE"""),140000.0)</f>
        <v>140000</v>
      </c>
      <c r="X142" s="6" t="str">
        <f>IFERROR(__xludf.DUMMYFUNCTION("""COMPUTED_VALUE"""),"Jun-26")</f>
        <v>Jun-26</v>
      </c>
      <c r="Y142" s="6" t="str">
        <f>IFERROR(__xludf.DUMMYFUNCTION("""COMPUTED_VALUE"""),"Pymt")</f>
        <v>Pymt</v>
      </c>
      <c r="Z142" s="6" t="str">
        <f>IFERROR(__xludf.DUMMYFUNCTION("""COMPUTED_VALUE"""),"UP ( A )")</f>
        <v>UP ( A )</v>
      </c>
      <c r="AA142" s="6" t="str">
        <f>IFERROR(__xludf.DUMMYFUNCTION("""COMPUTED_VALUE"""),"ANANT SINGH")</f>
        <v>ANANT SINGH</v>
      </c>
    </row>
    <row r="143">
      <c r="U143" s="6" t="str">
        <f>IFERROR(__xludf.DUMMYFUNCTION("""COMPUTED_VALUE"""),"18-Jun-26")</f>
        <v>18-Jun-26</v>
      </c>
      <c r="V143" s="6" t="str">
        <f>IFERROR(__xludf.DUMMYFUNCTION("""COMPUTED_VALUE"""),"POOJA TRADING CO.")</f>
        <v>POOJA TRADING CO.</v>
      </c>
      <c r="W143" s="6">
        <f>IFERROR(__xludf.DUMMYFUNCTION("""COMPUTED_VALUE"""),150000.0)</f>
        <v>150000</v>
      </c>
      <c r="X143" s="6" t="str">
        <f>IFERROR(__xludf.DUMMYFUNCTION("""COMPUTED_VALUE"""),"Jun-26")</f>
        <v>Jun-26</v>
      </c>
      <c r="Y143" s="6" t="str">
        <f>IFERROR(__xludf.DUMMYFUNCTION("""COMPUTED_VALUE"""),"Pymt")</f>
        <v>Pymt</v>
      </c>
      <c r="Z143" s="6" t="str">
        <f>IFERROR(__xludf.DUMMYFUNCTION("""COMPUTED_VALUE"""),"Uttarakhand")</f>
        <v>Uttarakhand</v>
      </c>
      <c r="AA143" s="6" t="str">
        <f>IFERROR(__xludf.DUMMYFUNCTION("""COMPUTED_VALUE"""),"ANANT SINGH")</f>
        <v>ANANT SINGH</v>
      </c>
    </row>
    <row r="144">
      <c r="U144" s="6" t="str">
        <f>IFERROR(__xludf.DUMMYFUNCTION("""COMPUTED_VALUE"""),"18-Jun-26")</f>
        <v>18-Jun-26</v>
      </c>
      <c r="V144" s="6" t="str">
        <f>IFERROR(__xludf.DUMMYFUNCTION("""COMPUTED_VALUE"""),"DREAMWALL COLOURS")</f>
        <v>DREAMWALL COLOURS</v>
      </c>
      <c r="W144" s="6">
        <f>IFERROR(__xludf.DUMMYFUNCTION("""COMPUTED_VALUE"""),200000.0)</f>
        <v>200000</v>
      </c>
      <c r="X144" s="6" t="str">
        <f>IFERROR(__xludf.DUMMYFUNCTION("""COMPUTED_VALUE"""),"Jun-26")</f>
        <v>Jun-26</v>
      </c>
      <c r="Y144" s="6" t="str">
        <f>IFERROR(__xludf.DUMMYFUNCTION("""COMPUTED_VALUE"""),"Pymt")</f>
        <v>Pymt</v>
      </c>
      <c r="Z144" s="6" t="str">
        <f>IFERROR(__xludf.DUMMYFUNCTION("""COMPUTED_VALUE"""),"DELHI A")</f>
        <v>DELHI A</v>
      </c>
      <c r="AA144" s="6" t="str">
        <f>IFERROR(__xludf.DUMMYFUNCTION("""COMPUTED_VALUE"""),"ANANT SINGH")</f>
        <v>ANANT SINGH</v>
      </c>
    </row>
    <row r="145">
      <c r="U145" s="6" t="str">
        <f>IFERROR(__xludf.DUMMYFUNCTION("""COMPUTED_VALUE"""),"18-Jun-26")</f>
        <v>18-Jun-26</v>
      </c>
      <c r="V145" s="6" t="str">
        <f>IFERROR(__xludf.DUMMYFUNCTION("""COMPUTED_VALUE"""),"CHATTAR BHOJ AND SONS (KAROL BAGH)")</f>
        <v>CHATTAR BHOJ AND SONS (KAROL BAGH)</v>
      </c>
      <c r="W145" s="6">
        <f>IFERROR(__xludf.DUMMYFUNCTION("""COMPUTED_VALUE"""),127716.0)</f>
        <v>127716</v>
      </c>
      <c r="X145" s="6" t="str">
        <f>IFERROR(__xludf.DUMMYFUNCTION("""COMPUTED_VALUE"""),"Jun-26")</f>
        <v>Jun-26</v>
      </c>
      <c r="Y145" s="6" t="str">
        <f>IFERROR(__xludf.DUMMYFUNCTION("""COMPUTED_VALUE"""),"Pymt")</f>
        <v>Pymt</v>
      </c>
      <c r="Z145" s="6" t="str">
        <f>IFERROR(__xludf.DUMMYFUNCTION("""COMPUTED_VALUE"""),"DELHI A")</f>
        <v>DELHI A</v>
      </c>
      <c r="AA145" s="6" t="str">
        <f>IFERROR(__xludf.DUMMYFUNCTION("""COMPUTED_VALUE"""),"ANANT SINGH")</f>
        <v>ANANT SINGH</v>
      </c>
    </row>
    <row r="146">
      <c r="U146" s="6" t="str">
        <f>IFERROR(__xludf.DUMMYFUNCTION("""COMPUTED_VALUE"""),"19-Jun-26")</f>
        <v>19-Jun-26</v>
      </c>
      <c r="V146" s="6" t="str">
        <f>IFERROR(__xludf.DUMMYFUNCTION("""COMPUTED_VALUE"""),"AMAN TRADERS")</f>
        <v>AMAN TRADERS</v>
      </c>
      <c r="W146" s="6">
        <f>IFERROR(__xludf.DUMMYFUNCTION("""COMPUTED_VALUE"""),111233.0)</f>
        <v>111233</v>
      </c>
      <c r="X146" s="6" t="str">
        <f>IFERROR(__xludf.DUMMYFUNCTION("""COMPUTED_VALUE"""),"Jun-26")</f>
        <v>Jun-26</v>
      </c>
      <c r="Y146" s="6" t="str">
        <f>IFERROR(__xludf.DUMMYFUNCTION("""COMPUTED_VALUE"""),"Pymt")</f>
        <v>Pymt</v>
      </c>
      <c r="Z146" s="6" t="str">
        <f>IFERROR(__xludf.DUMMYFUNCTION("""COMPUTED_VALUE"""),"UP ( A )")</f>
        <v>UP ( A )</v>
      </c>
      <c r="AA146" s="6" t="str">
        <f>IFERROR(__xludf.DUMMYFUNCTION("""COMPUTED_VALUE"""),"ANANT SINGH")</f>
        <v>ANANT SINGH</v>
      </c>
    </row>
    <row r="147">
      <c r="U147" s="6" t="str">
        <f>IFERROR(__xludf.DUMMYFUNCTION("""COMPUTED_VALUE"""),"19-Jun-26")</f>
        <v>19-Jun-26</v>
      </c>
      <c r="V147" s="6" t="str">
        <f>IFERROR(__xludf.DUMMYFUNCTION("""COMPUTED_VALUE"""),"CHATTAR BHOJ AND SONS (KAROL BAGH)")</f>
        <v>CHATTAR BHOJ AND SONS (KAROL BAGH)</v>
      </c>
      <c r="W147" s="6">
        <f>IFERROR(__xludf.DUMMYFUNCTION("""COMPUTED_VALUE"""),20505.0)</f>
        <v>20505</v>
      </c>
      <c r="X147" s="6" t="str">
        <f>IFERROR(__xludf.DUMMYFUNCTION("""COMPUTED_VALUE"""),"Jun-26")</f>
        <v>Jun-26</v>
      </c>
      <c r="Y147" s="6" t="str">
        <f>IFERROR(__xludf.DUMMYFUNCTION("""COMPUTED_VALUE"""),"Pymt")</f>
        <v>Pymt</v>
      </c>
      <c r="Z147" s="6" t="str">
        <f>IFERROR(__xludf.DUMMYFUNCTION("""COMPUTED_VALUE"""),"DELHI A")</f>
        <v>DELHI A</v>
      </c>
      <c r="AA147" s="6" t="str">
        <f>IFERROR(__xludf.DUMMYFUNCTION("""COMPUTED_VALUE"""),"ANANT SINGH")</f>
        <v>ANANT SINGH</v>
      </c>
    </row>
    <row r="148">
      <c r="U148" s="6" t="str">
        <f>IFERROR(__xludf.DUMMYFUNCTION("""COMPUTED_VALUE"""),"19-Jun-26")</f>
        <v>19-Jun-26</v>
      </c>
      <c r="V148" s="6" t="str">
        <f>IFERROR(__xludf.DUMMYFUNCTION("""COMPUTED_VALUE"""),"DREAMWALL COLOURS")</f>
        <v>DREAMWALL COLOURS</v>
      </c>
      <c r="W148" s="6">
        <f>IFERROR(__xludf.DUMMYFUNCTION("""COMPUTED_VALUE"""),150000.0)</f>
        <v>150000</v>
      </c>
      <c r="X148" s="6" t="str">
        <f>IFERROR(__xludf.DUMMYFUNCTION("""COMPUTED_VALUE"""),"Jun-26")</f>
        <v>Jun-26</v>
      </c>
      <c r="Y148" s="6" t="str">
        <f>IFERROR(__xludf.DUMMYFUNCTION("""COMPUTED_VALUE"""),"Pymt")</f>
        <v>Pymt</v>
      </c>
      <c r="Z148" s="6" t="str">
        <f>IFERROR(__xludf.DUMMYFUNCTION("""COMPUTED_VALUE"""),"DELHI A")</f>
        <v>DELHI A</v>
      </c>
      <c r="AA148" s="6" t="str">
        <f>IFERROR(__xludf.DUMMYFUNCTION("""COMPUTED_VALUE"""),"ANANT SINGH")</f>
        <v>ANANT SINGH</v>
      </c>
    </row>
    <row r="149">
      <c r="U149" s="6" t="str">
        <f>IFERROR(__xludf.DUMMYFUNCTION("""COMPUTED_VALUE"""),"20-Jun-26")</f>
        <v>20-Jun-26</v>
      </c>
      <c r="V149" s="6" t="str">
        <f>IFERROR(__xludf.DUMMYFUNCTION("""COMPUTED_VALUE"""),"RATHI SALES CORP.")</f>
        <v>RATHI SALES CORP.</v>
      </c>
      <c r="W149" s="6">
        <f>IFERROR(__xludf.DUMMYFUNCTION("""COMPUTED_VALUE"""),100000.0)</f>
        <v>100000</v>
      </c>
      <c r="X149" s="6" t="str">
        <f>IFERROR(__xludf.DUMMYFUNCTION("""COMPUTED_VALUE"""),"Jun-26")</f>
        <v>Jun-26</v>
      </c>
      <c r="Y149" s="6" t="str">
        <f>IFERROR(__xludf.DUMMYFUNCTION("""COMPUTED_VALUE"""),"Pymt")</f>
        <v>Pymt</v>
      </c>
      <c r="Z149" s="6" t="str">
        <f>IFERROR(__xludf.DUMMYFUNCTION("""COMPUTED_VALUE"""),"UP ( A )")</f>
        <v>UP ( A )</v>
      </c>
      <c r="AA149" s="6" t="str">
        <f>IFERROR(__xludf.DUMMYFUNCTION("""COMPUTED_VALUE"""),"ANANT SINGH")</f>
        <v>ANANT SINGH</v>
      </c>
    </row>
    <row r="150">
      <c r="U150" s="6" t="str">
        <f>IFERROR(__xludf.DUMMYFUNCTION("""COMPUTED_VALUE"""),"20-Jun-26")</f>
        <v>20-Jun-26</v>
      </c>
      <c r="V150" s="6" t="str">
        <f>IFERROR(__xludf.DUMMYFUNCTION("""COMPUTED_VALUE"""),"HYDURE PIPE FITTING COMPANY (HR)")</f>
        <v>HYDURE PIPE FITTING COMPANY (HR)</v>
      </c>
      <c r="W150" s="6">
        <f>IFERROR(__xludf.DUMMYFUNCTION("""COMPUTED_VALUE"""),269900.0)</f>
        <v>269900</v>
      </c>
      <c r="X150" s="6" t="str">
        <f>IFERROR(__xludf.DUMMYFUNCTION("""COMPUTED_VALUE"""),"Jun-26")</f>
        <v>Jun-26</v>
      </c>
      <c r="Y150" s="6" t="str">
        <f>IFERROR(__xludf.DUMMYFUNCTION("""COMPUTED_VALUE"""),"Pymt")</f>
        <v>Pymt</v>
      </c>
      <c r="Z150" s="6" t="str">
        <f>IFERROR(__xludf.DUMMYFUNCTION("""COMPUTED_VALUE"""),"DELHI NCR")</f>
        <v>DELHI NCR</v>
      </c>
      <c r="AA150" s="6" t="str">
        <f>IFERROR(__xludf.DUMMYFUNCTION("""COMPUTED_VALUE"""),"ANANT SINGH")</f>
        <v>ANANT SINGH</v>
      </c>
    </row>
    <row r="151">
      <c r="U151" s="6" t="str">
        <f>IFERROR(__xludf.DUMMYFUNCTION("""COMPUTED_VALUE"""),"20-Jun-26")</f>
        <v>20-Jun-26</v>
      </c>
      <c r="V151" s="6" t="str">
        <f>IFERROR(__xludf.DUMMYFUNCTION("""COMPUTED_VALUE"""),"ROHIT INDUSTRIES")</f>
        <v>ROHIT INDUSTRIES</v>
      </c>
      <c r="W151" s="6">
        <f>IFERROR(__xludf.DUMMYFUNCTION("""COMPUTED_VALUE"""),70256.0)</f>
        <v>70256</v>
      </c>
      <c r="X151" s="6" t="str">
        <f>IFERROR(__xludf.DUMMYFUNCTION("""COMPUTED_VALUE"""),"Jun-26")</f>
        <v>Jun-26</v>
      </c>
      <c r="Y151" s="6" t="str">
        <f>IFERROR(__xludf.DUMMYFUNCTION("""COMPUTED_VALUE"""),"Pymt")</f>
        <v>Pymt</v>
      </c>
      <c r="Z151" s="6" t="str">
        <f>IFERROR(__xludf.DUMMYFUNCTION("""COMPUTED_VALUE"""),"Uttarakhand")</f>
        <v>Uttarakhand</v>
      </c>
      <c r="AA151" s="6" t="str">
        <f>IFERROR(__xludf.DUMMYFUNCTION("""COMPUTED_VALUE"""),"ANANT SINGH")</f>
        <v>ANANT SINGH</v>
      </c>
    </row>
    <row r="152">
      <c r="U152" s="6" t="str">
        <f>IFERROR(__xludf.DUMMYFUNCTION("""COMPUTED_VALUE"""),"20-Jun-26")</f>
        <v>20-Jun-26</v>
      </c>
      <c r="V152" s="6" t="str">
        <f>IFERROR(__xludf.DUMMYFUNCTION("""COMPUTED_VALUE"""),"CHAWLA ISPAT PRIVATE LIMITED")</f>
        <v>CHAWLA ISPAT PRIVATE LIMITED</v>
      </c>
      <c r="W152" s="6">
        <f>IFERROR(__xludf.DUMMYFUNCTION("""COMPUTED_VALUE"""),36874.0)</f>
        <v>36874</v>
      </c>
      <c r="X152" s="6" t="str">
        <f>IFERROR(__xludf.DUMMYFUNCTION("""COMPUTED_VALUE"""),"Jun-26")</f>
        <v>Jun-26</v>
      </c>
      <c r="Y152" s="6" t="str">
        <f>IFERROR(__xludf.DUMMYFUNCTION("""COMPUTED_VALUE"""),"Pymt")</f>
        <v>Pymt</v>
      </c>
      <c r="Z152" s="6" t="str">
        <f>IFERROR(__xludf.DUMMYFUNCTION("""COMPUTED_VALUE"""),"Uttarakhand")</f>
        <v>Uttarakhand</v>
      </c>
      <c r="AA152" s="6" t="str">
        <f>IFERROR(__xludf.DUMMYFUNCTION("""COMPUTED_VALUE"""),"ANANT SINGH")</f>
        <v>ANANT SINGH</v>
      </c>
    </row>
    <row r="153">
      <c r="U153" s="6" t="str">
        <f>IFERROR(__xludf.DUMMYFUNCTION("""COMPUTED_VALUE"""),"21-Jun-26")</f>
        <v>21-Jun-26</v>
      </c>
      <c r="V153" s="6" t="str">
        <f>IFERROR(__xludf.DUMMYFUNCTION("""COMPUTED_VALUE"""),"Vidhya Sales")</f>
        <v>Vidhya Sales</v>
      </c>
      <c r="W153" s="6">
        <f>IFERROR(__xludf.DUMMYFUNCTION("""COMPUTED_VALUE"""),80000.0)</f>
        <v>80000</v>
      </c>
      <c r="X153" s="6" t="str">
        <f>IFERROR(__xludf.DUMMYFUNCTION("""COMPUTED_VALUE"""),"Jun-26")</f>
        <v>Jun-26</v>
      </c>
      <c r="Y153" s="6" t="str">
        <f>IFERROR(__xludf.DUMMYFUNCTION("""COMPUTED_VALUE"""),"Pymt")</f>
        <v>Pymt</v>
      </c>
      <c r="Z153" s="6" t="str">
        <f>IFERROR(__xludf.DUMMYFUNCTION("""COMPUTED_VALUE"""),"UP ( A )")</f>
        <v>UP ( A )</v>
      </c>
      <c r="AA153" s="6" t="str">
        <f>IFERROR(__xludf.DUMMYFUNCTION("""COMPUTED_VALUE"""),"ANANT SINGH")</f>
        <v>ANANT SINGH</v>
      </c>
    </row>
    <row r="154">
      <c r="U154" s="6" t="str">
        <f>IFERROR(__xludf.DUMMYFUNCTION("""COMPUTED_VALUE"""),"22-Jun-26")</f>
        <v>22-Jun-26</v>
      </c>
      <c r="V154" s="6" t="str">
        <f>IFERROR(__xludf.DUMMYFUNCTION("""COMPUTED_VALUE"""),"LOHIA &amp; SONS (GHAZIABAD)")</f>
        <v>LOHIA &amp; SONS (GHAZIABAD)</v>
      </c>
      <c r="W154" s="6">
        <f>IFERROR(__xludf.DUMMYFUNCTION("""COMPUTED_VALUE"""),200000.0)</f>
        <v>200000</v>
      </c>
      <c r="X154" s="6" t="str">
        <f>IFERROR(__xludf.DUMMYFUNCTION("""COMPUTED_VALUE"""),"Jun-26")</f>
        <v>Jun-26</v>
      </c>
      <c r="Y154" s="6" t="str">
        <f>IFERROR(__xludf.DUMMYFUNCTION("""COMPUTED_VALUE"""),"Pymt")</f>
        <v>Pymt</v>
      </c>
      <c r="Z154" s="6" t="str">
        <f>IFERROR(__xludf.DUMMYFUNCTION("""COMPUTED_VALUE"""),"UP ( A )")</f>
        <v>UP ( A )</v>
      </c>
      <c r="AA154" s="6" t="str">
        <f>IFERROR(__xludf.DUMMYFUNCTION("""COMPUTED_VALUE"""),"ANANT SINGH")</f>
        <v>ANANT SINGH</v>
      </c>
    </row>
    <row r="155">
      <c r="U155" s="6" t="str">
        <f>IFERROR(__xludf.DUMMYFUNCTION("""COMPUTED_VALUE"""),"22-Jun-26")</f>
        <v>22-Jun-26</v>
      </c>
      <c r="V155" s="6" t="str">
        <f>IFERROR(__xludf.DUMMYFUNCTION("""COMPUTED_VALUE"""),"SHRI SHYAMA SANITATION (DEHRADUN)")</f>
        <v>SHRI SHYAMA SANITATION (DEHRADUN)</v>
      </c>
      <c r="W155" s="6">
        <f>IFERROR(__xludf.DUMMYFUNCTION("""COMPUTED_VALUE"""),45544.0)</f>
        <v>45544</v>
      </c>
      <c r="X155" s="6" t="str">
        <f>IFERROR(__xludf.DUMMYFUNCTION("""COMPUTED_VALUE"""),"Jun-26")</f>
        <v>Jun-26</v>
      </c>
      <c r="Y155" s="6" t="str">
        <f>IFERROR(__xludf.DUMMYFUNCTION("""COMPUTED_VALUE"""),"Pymt")</f>
        <v>Pymt</v>
      </c>
      <c r="Z155" s="6" t="str">
        <f>IFERROR(__xludf.DUMMYFUNCTION("""COMPUTED_VALUE"""),"Uttarakhand")</f>
        <v>Uttarakhand</v>
      </c>
      <c r="AA155" s="6" t="str">
        <f>IFERROR(__xludf.DUMMYFUNCTION("""COMPUTED_VALUE"""),"ANANT SINGH")</f>
        <v>ANANT SINGH</v>
      </c>
    </row>
    <row r="156">
      <c r="U156" s="6" t="str">
        <f>IFERROR(__xludf.DUMMYFUNCTION("""COMPUTED_VALUE"""),"22-Jun-26")</f>
        <v>22-Jun-26</v>
      </c>
      <c r="V156" s="6" t="str">
        <f>IFERROR(__xludf.DUMMYFUNCTION("""COMPUTED_VALUE"""),"MANOJ ENTERPRISES (UTTAM NAGAR)")</f>
        <v>MANOJ ENTERPRISES (UTTAM NAGAR)</v>
      </c>
      <c r="W156" s="6">
        <f>IFERROR(__xludf.DUMMYFUNCTION("""COMPUTED_VALUE"""),750000.0)</f>
        <v>750000</v>
      </c>
      <c r="X156" s="6" t="str">
        <f>IFERROR(__xludf.DUMMYFUNCTION("""COMPUTED_VALUE"""),"Jun-26")</f>
        <v>Jun-26</v>
      </c>
      <c r="Y156" s="6" t="str">
        <f>IFERROR(__xludf.DUMMYFUNCTION("""COMPUTED_VALUE"""),"Pymt")</f>
        <v>Pymt</v>
      </c>
      <c r="Z156" s="6" t="str">
        <f>IFERROR(__xludf.DUMMYFUNCTION("""COMPUTED_VALUE"""),"DELHI A")</f>
        <v>DELHI A</v>
      </c>
      <c r="AA156" s="6" t="str">
        <f>IFERROR(__xludf.DUMMYFUNCTION("""COMPUTED_VALUE"""),"ANANT SINGH")</f>
        <v>ANANT SINGH</v>
      </c>
    </row>
    <row r="157">
      <c r="U157" s="6" t="str">
        <f>IFERROR(__xludf.DUMMYFUNCTION("""COMPUTED_VALUE"""),"23-Jun-26")</f>
        <v>23-Jun-26</v>
      </c>
      <c r="V157" s="6" t="str">
        <f>IFERROR(__xludf.DUMMYFUNCTION("""COMPUTED_VALUE"""),"BHARAT SANITARY WARE")</f>
        <v>BHARAT SANITARY WARE</v>
      </c>
      <c r="W157" s="6">
        <f>IFERROR(__xludf.DUMMYFUNCTION("""COMPUTED_VALUE"""),69882.0)</f>
        <v>69882</v>
      </c>
      <c r="X157" s="6" t="str">
        <f>IFERROR(__xludf.DUMMYFUNCTION("""COMPUTED_VALUE"""),"Jun-26")</f>
        <v>Jun-26</v>
      </c>
      <c r="Y157" s="6" t="str">
        <f>IFERROR(__xludf.DUMMYFUNCTION("""COMPUTED_VALUE"""),"Pymt")</f>
        <v>Pymt</v>
      </c>
      <c r="Z157" s="6" t="str">
        <f>IFERROR(__xludf.DUMMYFUNCTION("""COMPUTED_VALUE"""),"DELHI NCR")</f>
        <v>DELHI NCR</v>
      </c>
      <c r="AA157" s="6" t="str">
        <f>IFERROR(__xludf.DUMMYFUNCTION("""COMPUTED_VALUE"""),"ANANT SINGH")</f>
        <v>ANANT SINGH</v>
      </c>
    </row>
    <row r="158">
      <c r="U158" s="6" t="str">
        <f>IFERROR(__xludf.DUMMYFUNCTION("""COMPUTED_VALUE"""),"24-Jun-26")</f>
        <v>24-Jun-26</v>
      </c>
      <c r="V158" s="6" t="str">
        <f>IFERROR(__xludf.DUMMYFUNCTION("""COMPUTED_VALUE"""),"LOHIA &amp; SONS (GHAZIABAD)")</f>
        <v>LOHIA &amp; SONS (GHAZIABAD)</v>
      </c>
      <c r="W158" s="6">
        <f>IFERROR(__xludf.DUMMYFUNCTION("""COMPUTED_VALUE"""),200000.0)</f>
        <v>200000</v>
      </c>
      <c r="X158" s="6" t="str">
        <f>IFERROR(__xludf.DUMMYFUNCTION("""COMPUTED_VALUE"""),"Jun-26")</f>
        <v>Jun-26</v>
      </c>
      <c r="Y158" s="6" t="str">
        <f>IFERROR(__xludf.DUMMYFUNCTION("""COMPUTED_VALUE"""),"Pymt")</f>
        <v>Pymt</v>
      </c>
      <c r="Z158" s="6" t="str">
        <f>IFERROR(__xludf.DUMMYFUNCTION("""COMPUTED_VALUE"""),"UP ( A )")</f>
        <v>UP ( A )</v>
      </c>
      <c r="AA158" s="6" t="str">
        <f>IFERROR(__xludf.DUMMYFUNCTION("""COMPUTED_VALUE"""),"ANANT SINGH")</f>
        <v>ANANT SINGH</v>
      </c>
    </row>
    <row r="159">
      <c r="U159" s="6" t="str">
        <f>IFERROR(__xludf.DUMMYFUNCTION("""COMPUTED_VALUE"""),"24-Jun-26")</f>
        <v>24-Jun-26</v>
      </c>
      <c r="V159" s="6" t="str">
        <f>IFERROR(__xludf.DUMMYFUNCTION("""COMPUTED_VALUE"""),"Bhavya Traders")</f>
        <v>Bhavya Traders</v>
      </c>
      <c r="W159" s="6">
        <f>IFERROR(__xludf.DUMMYFUNCTION("""COMPUTED_VALUE"""),50000.0)</f>
        <v>50000</v>
      </c>
      <c r="X159" s="6" t="str">
        <f>IFERROR(__xludf.DUMMYFUNCTION("""COMPUTED_VALUE"""),"Jun-26")</f>
        <v>Jun-26</v>
      </c>
      <c r="Y159" s="6" t="str">
        <f>IFERROR(__xludf.DUMMYFUNCTION("""COMPUTED_VALUE"""),"Pymt")</f>
        <v>Pymt</v>
      </c>
      <c r="Z159" s="6" t="str">
        <f>IFERROR(__xludf.DUMMYFUNCTION("""COMPUTED_VALUE"""),"UP ( A )")</f>
        <v>UP ( A )</v>
      </c>
      <c r="AA159" s="6" t="str">
        <f>IFERROR(__xludf.DUMMYFUNCTION("""COMPUTED_VALUE"""),"ANANT SINGH")</f>
        <v>ANANT SINGH</v>
      </c>
    </row>
    <row r="160">
      <c r="U160" s="6" t="str">
        <f>IFERROR(__xludf.DUMMYFUNCTION("""COMPUTED_VALUE"""),"24-Jun-26")</f>
        <v>24-Jun-26</v>
      </c>
      <c r="V160" s="6" t="str">
        <f>IFERROR(__xludf.DUMMYFUNCTION("""COMPUTED_VALUE"""),"YASH ENTERPRISES (Uttarakhand)")</f>
        <v>YASH ENTERPRISES (Uttarakhand)</v>
      </c>
      <c r="W160" s="6">
        <f>IFERROR(__xludf.DUMMYFUNCTION("""COMPUTED_VALUE"""),38855.0)</f>
        <v>38855</v>
      </c>
      <c r="X160" s="6" t="str">
        <f>IFERROR(__xludf.DUMMYFUNCTION("""COMPUTED_VALUE"""),"Jun-26")</f>
        <v>Jun-26</v>
      </c>
      <c r="Y160" s="6" t="str">
        <f>IFERROR(__xludf.DUMMYFUNCTION("""COMPUTED_VALUE"""),"Pymt")</f>
        <v>Pymt</v>
      </c>
      <c r="Z160" s="6" t="str">
        <f>IFERROR(__xludf.DUMMYFUNCTION("""COMPUTED_VALUE"""),"Uttarakhand")</f>
        <v>Uttarakhand</v>
      </c>
      <c r="AA160" s="6" t="str">
        <f>IFERROR(__xludf.DUMMYFUNCTION("""COMPUTED_VALUE"""),"ANANT SINGH")</f>
        <v>ANANT SINGH</v>
      </c>
    </row>
    <row r="161">
      <c r="U161" s="6" t="str">
        <f>IFERROR(__xludf.DUMMYFUNCTION("""COMPUTED_VALUE"""),"24-Jun-26")</f>
        <v>24-Jun-26</v>
      </c>
      <c r="V161" s="6" t="str">
        <f>IFERROR(__xludf.DUMMYFUNCTION("""COMPUTED_VALUE"""),"SUNITA ENTERPRISES")</f>
        <v>SUNITA ENTERPRISES</v>
      </c>
      <c r="W161" s="6">
        <f>IFERROR(__xludf.DUMMYFUNCTION("""COMPUTED_VALUE"""),400000.0)</f>
        <v>400000</v>
      </c>
      <c r="X161" s="6" t="str">
        <f>IFERROR(__xludf.DUMMYFUNCTION("""COMPUTED_VALUE"""),"Jun-26")</f>
        <v>Jun-26</v>
      </c>
      <c r="Y161" s="6" t="str">
        <f>IFERROR(__xludf.DUMMYFUNCTION("""COMPUTED_VALUE"""),"Pymt")</f>
        <v>Pymt</v>
      </c>
      <c r="Z161" s="6" t="str">
        <f>IFERROR(__xludf.DUMMYFUNCTION("""COMPUTED_VALUE"""),"UP ( A )")</f>
        <v>UP ( A )</v>
      </c>
      <c r="AA161" s="6" t="str">
        <f>IFERROR(__xludf.DUMMYFUNCTION("""COMPUTED_VALUE"""),"ANANT SINGH")</f>
        <v>ANANT SINGH</v>
      </c>
    </row>
    <row r="162">
      <c r="U162" s="6" t="str">
        <f>IFERROR(__xludf.DUMMYFUNCTION("""COMPUTED_VALUE"""),"24-Jun-26")</f>
        <v>24-Jun-26</v>
      </c>
      <c r="V162" s="6" t="str">
        <f>IFERROR(__xludf.DUMMYFUNCTION("""COMPUTED_VALUE"""),"Vidhya Sales")</f>
        <v>Vidhya Sales</v>
      </c>
      <c r="W162" s="6">
        <f>IFERROR(__xludf.DUMMYFUNCTION("""COMPUTED_VALUE"""),100000.0)</f>
        <v>100000</v>
      </c>
      <c r="X162" s="6" t="str">
        <f>IFERROR(__xludf.DUMMYFUNCTION("""COMPUTED_VALUE"""),"Jun-26")</f>
        <v>Jun-26</v>
      </c>
      <c r="Y162" s="6" t="str">
        <f>IFERROR(__xludf.DUMMYFUNCTION("""COMPUTED_VALUE"""),"Pymt")</f>
        <v>Pymt</v>
      </c>
      <c r="Z162" s="6" t="str">
        <f>IFERROR(__xludf.DUMMYFUNCTION("""COMPUTED_VALUE"""),"UP ( A )")</f>
        <v>UP ( A )</v>
      </c>
      <c r="AA162" s="6" t="str">
        <f>IFERROR(__xludf.DUMMYFUNCTION("""COMPUTED_VALUE"""),"ANANT SINGH")</f>
        <v>ANANT SINGH</v>
      </c>
    </row>
    <row r="163">
      <c r="U163" s="6" t="str">
        <f>IFERROR(__xludf.DUMMYFUNCTION("""COMPUTED_VALUE"""),"24-Jun-26")</f>
        <v>24-Jun-26</v>
      </c>
      <c r="V163" s="6" t="str">
        <f>IFERROR(__xludf.DUMMYFUNCTION("""COMPUTED_VALUE"""),"AVANTI SALES &amp; AGENCIES(MORADABAD)")</f>
        <v>AVANTI SALES &amp; AGENCIES(MORADABAD)</v>
      </c>
      <c r="W163" s="6">
        <f>IFERROR(__xludf.DUMMYFUNCTION("""COMPUTED_VALUE"""),1000000.0)</f>
        <v>1000000</v>
      </c>
      <c r="X163" s="6" t="str">
        <f>IFERROR(__xludf.DUMMYFUNCTION("""COMPUTED_VALUE"""),"Jun-26")</f>
        <v>Jun-26</v>
      </c>
      <c r="Y163" s="6" t="str">
        <f>IFERROR(__xludf.DUMMYFUNCTION("""COMPUTED_VALUE"""),"Pymt")</f>
        <v>Pymt</v>
      </c>
      <c r="Z163" s="6" t="str">
        <f>IFERROR(__xludf.DUMMYFUNCTION("""COMPUTED_VALUE"""),"UP ( A )")</f>
        <v>UP ( A )</v>
      </c>
      <c r="AA163" s="6" t="str">
        <f>IFERROR(__xludf.DUMMYFUNCTION("""COMPUTED_VALUE"""),"ANANT SINGH")</f>
        <v>ANANT SINGH</v>
      </c>
    </row>
    <row r="164">
      <c r="U164" s="6" t="str">
        <f>IFERROR(__xludf.DUMMYFUNCTION("""COMPUTED_VALUE"""),"24-Jun-26")</f>
        <v>24-Jun-26</v>
      </c>
      <c r="V164" s="6" t="str">
        <f>IFERROR(__xludf.DUMMYFUNCTION("""COMPUTED_VALUE"""),"MAHAVEER SANITARY WARE &amp; HARDWARE STORE")</f>
        <v>MAHAVEER SANITARY WARE &amp; HARDWARE STORE</v>
      </c>
      <c r="W164" s="6">
        <f>IFERROR(__xludf.DUMMYFUNCTION("""COMPUTED_VALUE"""),100000.0)</f>
        <v>100000</v>
      </c>
      <c r="X164" s="6" t="str">
        <f>IFERROR(__xludf.DUMMYFUNCTION("""COMPUTED_VALUE"""),"Jun-26")</f>
        <v>Jun-26</v>
      </c>
      <c r="Y164" s="6" t="str">
        <f>IFERROR(__xludf.DUMMYFUNCTION("""COMPUTED_VALUE"""),"Pymt")</f>
        <v>Pymt</v>
      </c>
      <c r="Z164" s="6" t="str">
        <f>IFERROR(__xludf.DUMMYFUNCTION("""COMPUTED_VALUE"""),"UP ( A )")</f>
        <v>UP ( A )</v>
      </c>
      <c r="AA164" s="6" t="str">
        <f>IFERROR(__xludf.DUMMYFUNCTION("""COMPUTED_VALUE"""),"ANANT SINGH")</f>
        <v>ANANT SINGH</v>
      </c>
    </row>
    <row r="165">
      <c r="U165" s="6" t="str">
        <f>IFERROR(__xludf.DUMMYFUNCTION("""COMPUTED_VALUE"""),"24-Jun-26")</f>
        <v>24-Jun-26</v>
      </c>
      <c r="V165" s="6" t="str">
        <f>IFERROR(__xludf.DUMMYFUNCTION("""COMPUTED_VALUE"""),"POOJA TRADING CO.")</f>
        <v>POOJA TRADING CO.</v>
      </c>
      <c r="W165" s="6">
        <f>IFERROR(__xludf.DUMMYFUNCTION("""COMPUTED_VALUE"""),218000.0)</f>
        <v>218000</v>
      </c>
      <c r="X165" s="6" t="str">
        <f>IFERROR(__xludf.DUMMYFUNCTION("""COMPUTED_VALUE"""),"Jun-26")</f>
        <v>Jun-26</v>
      </c>
      <c r="Y165" s="6" t="str">
        <f>IFERROR(__xludf.DUMMYFUNCTION("""COMPUTED_VALUE"""),"Pymt")</f>
        <v>Pymt</v>
      </c>
      <c r="Z165" s="6" t="str">
        <f>IFERROR(__xludf.DUMMYFUNCTION("""COMPUTED_VALUE"""),"Uttarakhand")</f>
        <v>Uttarakhand</v>
      </c>
      <c r="AA165" s="6" t="str">
        <f>IFERROR(__xludf.DUMMYFUNCTION("""COMPUTED_VALUE"""),"ANANT SINGH")</f>
        <v>ANANT SINGH</v>
      </c>
    </row>
    <row r="166">
      <c r="U166" s="6" t="str">
        <f>IFERROR(__xludf.DUMMYFUNCTION("""COMPUTED_VALUE"""),"24-Jun-26")</f>
        <v>24-Jun-26</v>
      </c>
      <c r="V166" s="6" t="str">
        <f>IFERROR(__xludf.DUMMYFUNCTION("""COMPUTED_VALUE"""),"POOJA TRADING CO.")</f>
        <v>POOJA TRADING CO.</v>
      </c>
      <c r="W166" s="6">
        <f>IFERROR(__xludf.DUMMYFUNCTION("""COMPUTED_VALUE"""),350000.0)</f>
        <v>350000</v>
      </c>
      <c r="X166" s="6" t="str">
        <f>IFERROR(__xludf.DUMMYFUNCTION("""COMPUTED_VALUE"""),"Jun-26")</f>
        <v>Jun-26</v>
      </c>
      <c r="Y166" s="6" t="str">
        <f>IFERROR(__xludf.DUMMYFUNCTION("""COMPUTED_VALUE"""),"Pymt")</f>
        <v>Pymt</v>
      </c>
      <c r="Z166" s="6" t="str">
        <f>IFERROR(__xludf.DUMMYFUNCTION("""COMPUTED_VALUE"""),"Uttarakhand")</f>
        <v>Uttarakhand</v>
      </c>
      <c r="AA166" s="6" t="str">
        <f>IFERROR(__xludf.DUMMYFUNCTION("""COMPUTED_VALUE"""),"ANANT SINGH")</f>
        <v>ANANT SINGH</v>
      </c>
    </row>
    <row r="167">
      <c r="U167" s="6" t="str">
        <f>IFERROR(__xludf.DUMMYFUNCTION("""COMPUTED_VALUE"""),"25-Jun-26")</f>
        <v>25-Jun-26</v>
      </c>
      <c r="V167" s="6" t="str">
        <f>IFERROR(__xludf.DUMMYFUNCTION("""COMPUTED_VALUE"""),"TANEJA TRADERS")</f>
        <v>TANEJA TRADERS</v>
      </c>
      <c r="W167" s="6">
        <f>IFERROR(__xludf.DUMMYFUNCTION("""COMPUTED_VALUE"""),50000.0)</f>
        <v>50000</v>
      </c>
      <c r="X167" s="6" t="str">
        <f>IFERROR(__xludf.DUMMYFUNCTION("""COMPUTED_VALUE"""),"Jun-26")</f>
        <v>Jun-26</v>
      </c>
      <c r="Y167" s="6" t="str">
        <f>IFERROR(__xludf.DUMMYFUNCTION("""COMPUTED_VALUE"""),"Pymt")</f>
        <v>Pymt</v>
      </c>
      <c r="Z167" s="6" t="str">
        <f>IFERROR(__xludf.DUMMYFUNCTION("""COMPUTED_VALUE"""),"DELHI A")</f>
        <v>DELHI A</v>
      </c>
      <c r="AA167" s="6" t="str">
        <f>IFERROR(__xludf.DUMMYFUNCTION("""COMPUTED_VALUE"""),"ANANT SINGH")</f>
        <v>ANANT SINGH</v>
      </c>
    </row>
    <row r="168">
      <c r="U168" s="6" t="str">
        <f>IFERROR(__xludf.DUMMYFUNCTION("""COMPUTED_VALUE"""),"25-Jun-26")</f>
        <v>25-Jun-26</v>
      </c>
      <c r="V168" s="6" t="str">
        <f>IFERROR(__xludf.DUMMYFUNCTION("""COMPUTED_VALUE"""),"Vidhya Sales")</f>
        <v>Vidhya Sales</v>
      </c>
      <c r="W168" s="6">
        <f>IFERROR(__xludf.DUMMYFUNCTION("""COMPUTED_VALUE"""),65000.0)</f>
        <v>65000</v>
      </c>
      <c r="X168" s="6" t="str">
        <f>IFERROR(__xludf.DUMMYFUNCTION("""COMPUTED_VALUE"""),"Jun-26")</f>
        <v>Jun-26</v>
      </c>
      <c r="Y168" s="6" t="str">
        <f>IFERROR(__xludf.DUMMYFUNCTION("""COMPUTED_VALUE"""),"Pymt")</f>
        <v>Pymt</v>
      </c>
      <c r="Z168" s="6" t="str">
        <f>IFERROR(__xludf.DUMMYFUNCTION("""COMPUTED_VALUE"""),"UP ( A )")</f>
        <v>UP ( A )</v>
      </c>
      <c r="AA168" s="6" t="str">
        <f>IFERROR(__xludf.DUMMYFUNCTION("""COMPUTED_VALUE"""),"ANANT SINGH")</f>
        <v>ANANT SINGH</v>
      </c>
    </row>
    <row r="169">
      <c r="U169" s="6" t="str">
        <f>IFERROR(__xludf.DUMMYFUNCTION("""COMPUTED_VALUE"""),"26-Jun-26")</f>
        <v>26-Jun-26</v>
      </c>
      <c r="V169" s="6" t="str">
        <f>IFERROR(__xludf.DUMMYFUNCTION("""COMPUTED_VALUE"""),"LOHIA &amp; SONS (GHAZIABAD)")</f>
        <v>LOHIA &amp; SONS (GHAZIABAD)</v>
      </c>
      <c r="W169" s="6">
        <f>IFERROR(__xludf.DUMMYFUNCTION("""COMPUTED_VALUE"""),200000.0)</f>
        <v>200000</v>
      </c>
      <c r="X169" s="6" t="str">
        <f>IFERROR(__xludf.DUMMYFUNCTION("""COMPUTED_VALUE"""),"Jun-26")</f>
        <v>Jun-26</v>
      </c>
      <c r="Y169" s="6" t="str">
        <f>IFERROR(__xludf.DUMMYFUNCTION("""COMPUTED_VALUE"""),"Pymt")</f>
        <v>Pymt</v>
      </c>
      <c r="Z169" s="6" t="str">
        <f>IFERROR(__xludf.DUMMYFUNCTION("""COMPUTED_VALUE"""),"UP ( A )")</f>
        <v>UP ( A )</v>
      </c>
      <c r="AA169" s="6" t="str">
        <f>IFERROR(__xludf.DUMMYFUNCTION("""COMPUTED_VALUE"""),"ANANT SINGH")</f>
        <v>ANANT SINGH</v>
      </c>
    </row>
    <row r="170">
      <c r="U170" s="6" t="str">
        <f>IFERROR(__xludf.DUMMYFUNCTION("""COMPUTED_VALUE"""),"26-Jun-26")</f>
        <v>26-Jun-26</v>
      </c>
      <c r="V170" s="6" t="str">
        <f>IFERROR(__xludf.DUMMYFUNCTION("""COMPUTED_VALUE"""),"JULUCK ENTERPRISES")</f>
        <v>JULUCK ENTERPRISES</v>
      </c>
      <c r="W170" s="6">
        <f>IFERROR(__xludf.DUMMYFUNCTION("""COMPUTED_VALUE"""),93796.0)</f>
        <v>93796</v>
      </c>
      <c r="X170" s="6" t="str">
        <f>IFERROR(__xludf.DUMMYFUNCTION("""COMPUTED_VALUE"""),"Jun-26")</f>
        <v>Jun-26</v>
      </c>
      <c r="Y170" s="6" t="str">
        <f>IFERROR(__xludf.DUMMYFUNCTION("""COMPUTED_VALUE"""),"Pymt")</f>
        <v>Pymt</v>
      </c>
      <c r="Z170" s="6" t="str">
        <f>IFERROR(__xludf.DUMMYFUNCTION("""COMPUTED_VALUE"""),"DELHI NCR")</f>
        <v>DELHI NCR</v>
      </c>
      <c r="AA170" s="6" t="str">
        <f>IFERROR(__xludf.DUMMYFUNCTION("""COMPUTED_VALUE"""),"ANANT SINGH")</f>
        <v>ANANT SINGH</v>
      </c>
    </row>
    <row r="171">
      <c r="U171" s="6" t="str">
        <f>IFERROR(__xludf.DUMMYFUNCTION("""COMPUTED_VALUE"""),"26-Jun-26")</f>
        <v>26-Jun-26</v>
      </c>
      <c r="V171" s="6" t="str">
        <f>IFERROR(__xludf.DUMMYFUNCTION("""COMPUTED_VALUE"""),"HYDURE PIPE FITTING COMPANY (HR)")</f>
        <v>HYDURE PIPE FITTING COMPANY (HR)</v>
      </c>
      <c r="W171" s="6">
        <f>IFERROR(__xludf.DUMMYFUNCTION("""COMPUTED_VALUE"""),78507.0)</f>
        <v>78507</v>
      </c>
      <c r="X171" s="6" t="str">
        <f>IFERROR(__xludf.DUMMYFUNCTION("""COMPUTED_VALUE"""),"Jun-26")</f>
        <v>Jun-26</v>
      </c>
      <c r="Y171" s="6" t="str">
        <f>IFERROR(__xludf.DUMMYFUNCTION("""COMPUTED_VALUE"""),"Pymt")</f>
        <v>Pymt</v>
      </c>
      <c r="Z171" s="6" t="str">
        <f>IFERROR(__xludf.DUMMYFUNCTION("""COMPUTED_VALUE"""),"DELHI NCR")</f>
        <v>DELHI NCR</v>
      </c>
      <c r="AA171" s="6" t="str">
        <f>IFERROR(__xludf.DUMMYFUNCTION("""COMPUTED_VALUE"""),"ANANT SINGH")</f>
        <v>ANANT SINGH</v>
      </c>
    </row>
    <row r="172">
      <c r="U172" s="6" t="str">
        <f>IFERROR(__xludf.DUMMYFUNCTION("""COMPUTED_VALUE"""),"27-Jun-26")</f>
        <v>27-Jun-26</v>
      </c>
      <c r="V172" s="6" t="str">
        <f>IFERROR(__xludf.DUMMYFUNCTION("""COMPUTED_VALUE"""),"Vidhya Sales")</f>
        <v>Vidhya Sales</v>
      </c>
      <c r="W172" s="6">
        <f>IFERROR(__xludf.DUMMYFUNCTION("""COMPUTED_VALUE"""),65000.0)</f>
        <v>65000</v>
      </c>
      <c r="X172" s="6" t="str">
        <f>IFERROR(__xludf.DUMMYFUNCTION("""COMPUTED_VALUE"""),"Jun-26")</f>
        <v>Jun-26</v>
      </c>
      <c r="Y172" s="6" t="str">
        <f>IFERROR(__xludf.DUMMYFUNCTION("""COMPUTED_VALUE"""),"Pymt")</f>
        <v>Pymt</v>
      </c>
      <c r="Z172" s="6" t="str">
        <f>IFERROR(__xludf.DUMMYFUNCTION("""COMPUTED_VALUE"""),"UP ( A )")</f>
        <v>UP ( A )</v>
      </c>
      <c r="AA172" s="6" t="str">
        <f>IFERROR(__xludf.DUMMYFUNCTION("""COMPUTED_VALUE"""),"ANANT SINGH")</f>
        <v>ANANT SINGH</v>
      </c>
    </row>
    <row r="173">
      <c r="U173" s="6" t="str">
        <f>IFERROR(__xludf.DUMMYFUNCTION("""COMPUTED_VALUE"""),"29-Jun-26")</f>
        <v>29-Jun-26</v>
      </c>
      <c r="V173" s="6" t="str">
        <f>IFERROR(__xludf.DUMMYFUNCTION("""COMPUTED_VALUE"""),"LOHIA &amp; SONS (GHAZIABAD)")</f>
        <v>LOHIA &amp; SONS (GHAZIABAD)</v>
      </c>
      <c r="W173" s="6">
        <f>IFERROR(__xludf.DUMMYFUNCTION("""COMPUTED_VALUE"""),200000.0)</f>
        <v>200000</v>
      </c>
      <c r="X173" s="6" t="str">
        <f>IFERROR(__xludf.DUMMYFUNCTION("""COMPUTED_VALUE"""),"Jun-26")</f>
        <v>Jun-26</v>
      </c>
      <c r="Y173" s="6" t="str">
        <f>IFERROR(__xludf.DUMMYFUNCTION("""COMPUTED_VALUE"""),"Pymt")</f>
        <v>Pymt</v>
      </c>
      <c r="Z173" s="6" t="str">
        <f>IFERROR(__xludf.DUMMYFUNCTION("""COMPUTED_VALUE"""),"UP ( A )")</f>
        <v>UP ( A )</v>
      </c>
      <c r="AA173" s="6" t="str">
        <f>IFERROR(__xludf.DUMMYFUNCTION("""COMPUTED_VALUE"""),"ANANT SINGH")</f>
        <v>ANANT SINGH</v>
      </c>
    </row>
    <row r="174">
      <c r="U174" s="6" t="str">
        <f>IFERROR(__xludf.DUMMYFUNCTION("""COMPUTED_VALUE"""),"29-Jun-26")</f>
        <v>29-Jun-26</v>
      </c>
      <c r="V174" s="6" t="str">
        <f>IFERROR(__xludf.DUMMYFUNCTION("""COMPUTED_VALUE"""),"AGARWAL SALES CORPORATION (UK)")</f>
        <v>AGARWAL SALES CORPORATION (UK)</v>
      </c>
      <c r="W174" s="6">
        <f>IFERROR(__xludf.DUMMYFUNCTION("""COMPUTED_VALUE"""),100000.0)</f>
        <v>100000</v>
      </c>
      <c r="X174" s="6" t="str">
        <f>IFERROR(__xludf.DUMMYFUNCTION("""COMPUTED_VALUE"""),"Jun-26")</f>
        <v>Jun-26</v>
      </c>
      <c r="Y174" s="6" t="str">
        <f>IFERROR(__xludf.DUMMYFUNCTION("""COMPUTED_VALUE"""),"Pymt")</f>
        <v>Pymt</v>
      </c>
      <c r="Z174" s="6" t="str">
        <f>IFERROR(__xludf.DUMMYFUNCTION("""COMPUTED_VALUE"""),"Uttarakhand")</f>
        <v>Uttarakhand</v>
      </c>
      <c r="AA174" s="6" t="str">
        <f>IFERROR(__xludf.DUMMYFUNCTION("""COMPUTED_VALUE"""),"ANANT SINGH")</f>
        <v>ANANT SINGH</v>
      </c>
    </row>
    <row r="175">
      <c r="U175" s="6" t="str">
        <f>IFERROR(__xludf.DUMMYFUNCTION("""COMPUTED_VALUE"""),"29-Jun-26")</f>
        <v>29-Jun-26</v>
      </c>
      <c r="V175" s="6" t="str">
        <f>IFERROR(__xludf.DUMMYFUNCTION("""COMPUTED_VALUE"""),"TANEJA TRADERS")</f>
        <v>TANEJA TRADERS</v>
      </c>
      <c r="W175" s="6">
        <f>IFERROR(__xludf.DUMMYFUNCTION("""COMPUTED_VALUE"""),50000.0)</f>
        <v>50000</v>
      </c>
      <c r="X175" s="6" t="str">
        <f>IFERROR(__xludf.DUMMYFUNCTION("""COMPUTED_VALUE"""),"Jun-26")</f>
        <v>Jun-26</v>
      </c>
      <c r="Y175" s="6" t="str">
        <f>IFERROR(__xludf.DUMMYFUNCTION("""COMPUTED_VALUE"""),"Pymt")</f>
        <v>Pymt</v>
      </c>
      <c r="Z175" s="6" t="str">
        <f>IFERROR(__xludf.DUMMYFUNCTION("""COMPUTED_VALUE"""),"DELHI A")</f>
        <v>DELHI A</v>
      </c>
      <c r="AA175" s="6" t="str">
        <f>IFERROR(__xludf.DUMMYFUNCTION("""COMPUTED_VALUE"""),"ANANT SINGH")</f>
        <v>ANANT SINGH</v>
      </c>
    </row>
    <row r="176">
      <c r="U176" s="6" t="str">
        <f>IFERROR(__xludf.DUMMYFUNCTION("""COMPUTED_VALUE"""),"29-Jun-26")</f>
        <v>29-Jun-26</v>
      </c>
      <c r="V176" s="6" t="str">
        <f>IFERROR(__xludf.DUMMYFUNCTION("""COMPUTED_VALUE"""),"NITIN TRADERS")</f>
        <v>NITIN TRADERS</v>
      </c>
      <c r="W176" s="6">
        <f>IFERROR(__xludf.DUMMYFUNCTION("""COMPUTED_VALUE"""),500000.0)</f>
        <v>500000</v>
      </c>
      <c r="X176" s="6" t="str">
        <f>IFERROR(__xludf.DUMMYFUNCTION("""COMPUTED_VALUE"""),"Jun-26")</f>
        <v>Jun-26</v>
      </c>
      <c r="Y176" s="6" t="str">
        <f>IFERROR(__xludf.DUMMYFUNCTION("""COMPUTED_VALUE"""),"Pymt")</f>
        <v>Pymt</v>
      </c>
      <c r="Z176" s="6" t="str">
        <f>IFERROR(__xludf.DUMMYFUNCTION("""COMPUTED_VALUE"""),"UP ( A )")</f>
        <v>UP ( A )</v>
      </c>
      <c r="AA176" s="6" t="str">
        <f>IFERROR(__xludf.DUMMYFUNCTION("""COMPUTED_VALUE"""),"ANANT SINGH")</f>
        <v>ANANT SINGH</v>
      </c>
    </row>
    <row r="177">
      <c r="U177" s="6" t="str">
        <f>IFERROR(__xludf.DUMMYFUNCTION("""COMPUTED_VALUE"""),"29-Jun-26")</f>
        <v>29-Jun-26</v>
      </c>
      <c r="V177" s="6" t="str">
        <f>IFERROR(__xludf.DUMMYFUNCTION("""COMPUTED_VALUE"""),"TANEJA HARDWARE &amp; ELECTRICALS")</f>
        <v>TANEJA HARDWARE &amp; ELECTRICALS</v>
      </c>
      <c r="W177" s="6">
        <f>IFERROR(__xludf.DUMMYFUNCTION("""COMPUTED_VALUE"""),79000.0)</f>
        <v>79000</v>
      </c>
      <c r="X177" s="6" t="str">
        <f>IFERROR(__xludf.DUMMYFUNCTION("""COMPUTED_VALUE"""),"Jun-26")</f>
        <v>Jun-26</v>
      </c>
      <c r="Y177" s="6" t="str">
        <f>IFERROR(__xludf.DUMMYFUNCTION("""COMPUTED_VALUE"""),"Pymt")</f>
        <v>Pymt</v>
      </c>
      <c r="Z177" s="6" t="str">
        <f>IFERROR(__xludf.DUMMYFUNCTION("""COMPUTED_VALUE"""),"DELHI A")</f>
        <v>DELHI A</v>
      </c>
      <c r="AA177" s="6" t="str">
        <f>IFERROR(__xludf.DUMMYFUNCTION("""COMPUTED_VALUE"""),"ANANT SINGH")</f>
        <v>ANANT SINGH</v>
      </c>
    </row>
    <row r="178">
      <c r="U178" s="6" t="str">
        <f>IFERROR(__xludf.DUMMYFUNCTION("""COMPUTED_VALUE"""),"30-Jun-26")</f>
        <v>30-Jun-26</v>
      </c>
      <c r="V178" s="6" t="str">
        <f>IFERROR(__xludf.DUMMYFUNCTION("""COMPUTED_VALUE"""),"SUNITA ENTERPRISES")</f>
        <v>SUNITA ENTERPRISES</v>
      </c>
      <c r="W178" s="6">
        <f>IFERROR(__xludf.DUMMYFUNCTION("""COMPUTED_VALUE"""),77000.0)</f>
        <v>77000</v>
      </c>
      <c r="X178" s="6" t="str">
        <f>IFERROR(__xludf.DUMMYFUNCTION("""COMPUTED_VALUE"""),"Jun-26")</f>
        <v>Jun-26</v>
      </c>
      <c r="Y178" s="6" t="str">
        <f>IFERROR(__xludf.DUMMYFUNCTION("""COMPUTED_VALUE"""),"Pymt")</f>
        <v>Pymt</v>
      </c>
      <c r="Z178" s="6" t="str">
        <f>IFERROR(__xludf.DUMMYFUNCTION("""COMPUTED_VALUE"""),"UP ( A )")</f>
        <v>UP ( A )</v>
      </c>
      <c r="AA178" s="6" t="str">
        <f>IFERROR(__xludf.DUMMYFUNCTION("""COMPUTED_VALUE"""),"ANANT SINGH")</f>
        <v>ANANT SINGH</v>
      </c>
    </row>
    <row r="179">
      <c r="U179" s="6" t="str">
        <f>IFERROR(__xludf.DUMMYFUNCTION("""COMPUTED_VALUE"""),"30-Jun-26")</f>
        <v>30-Jun-26</v>
      </c>
      <c r="V179" s="6" t="str">
        <f>IFERROR(__xludf.DUMMYFUNCTION("""COMPUTED_VALUE"""),"Vidhya Sales")</f>
        <v>Vidhya Sales</v>
      </c>
      <c r="W179" s="6">
        <f>IFERROR(__xludf.DUMMYFUNCTION("""COMPUTED_VALUE"""),100000.0)</f>
        <v>100000</v>
      </c>
      <c r="X179" s="6" t="str">
        <f>IFERROR(__xludf.DUMMYFUNCTION("""COMPUTED_VALUE"""),"Jun-26")</f>
        <v>Jun-26</v>
      </c>
      <c r="Y179" s="6" t="str">
        <f>IFERROR(__xludf.DUMMYFUNCTION("""COMPUTED_VALUE"""),"Pymt")</f>
        <v>Pymt</v>
      </c>
      <c r="Z179" s="6" t="str">
        <f>IFERROR(__xludf.DUMMYFUNCTION("""COMPUTED_VALUE"""),"UP ( A )")</f>
        <v>UP ( A )</v>
      </c>
      <c r="AA179" s="6" t="str">
        <f>IFERROR(__xludf.DUMMYFUNCTION("""COMPUTED_VALUE"""),"ANANT SINGH")</f>
        <v>ANANT SINGH</v>
      </c>
    </row>
    <row r="180">
      <c r="U180" s="6" t="str">
        <f>IFERROR(__xludf.DUMMYFUNCTION("""COMPUTED_VALUE"""),"30-Jun-26")</f>
        <v>30-Jun-26</v>
      </c>
      <c r="V180" s="6" t="str">
        <f>IFERROR(__xludf.DUMMYFUNCTION("""COMPUTED_VALUE"""),"LIBERTY AGENCIES")</f>
        <v>LIBERTY AGENCIES</v>
      </c>
      <c r="W180" s="6">
        <f>IFERROR(__xludf.DUMMYFUNCTION("""COMPUTED_VALUE"""),364026.0)</f>
        <v>364026</v>
      </c>
      <c r="X180" s="6" t="str">
        <f>IFERROR(__xludf.DUMMYFUNCTION("""COMPUTED_VALUE"""),"Jun-26")</f>
        <v>Jun-26</v>
      </c>
      <c r="Y180" s="6" t="str">
        <f>IFERROR(__xludf.DUMMYFUNCTION("""COMPUTED_VALUE"""),"Pymt")</f>
        <v>Pymt</v>
      </c>
      <c r="Z180" s="6" t="str">
        <f>IFERROR(__xludf.DUMMYFUNCTION("""COMPUTED_VALUE"""),"Uttarakhand")</f>
        <v>Uttarakhand</v>
      </c>
      <c r="AA180" s="6" t="str">
        <f>IFERROR(__xludf.DUMMYFUNCTION("""COMPUTED_VALUE"""),"ANANT SINGH")</f>
        <v>ANANT SINGH</v>
      </c>
    </row>
    <row r="181">
      <c r="U181" s="6" t="str">
        <f>IFERROR(__xludf.DUMMYFUNCTION("""COMPUTED_VALUE"""),"30-Jun-26")</f>
        <v>30-Jun-26</v>
      </c>
      <c r="V181" s="6" t="str">
        <f>IFERROR(__xludf.DUMMYFUNCTION("""COMPUTED_VALUE"""),"JAGDAMBA TRADERS")</f>
        <v>JAGDAMBA TRADERS</v>
      </c>
      <c r="W181" s="6">
        <f>IFERROR(__xludf.DUMMYFUNCTION("""COMPUTED_VALUE"""),485711.0)</f>
        <v>485711</v>
      </c>
      <c r="X181" s="6" t="str">
        <f>IFERROR(__xludf.DUMMYFUNCTION("""COMPUTED_VALUE"""),"Jun-26")</f>
        <v>Jun-26</v>
      </c>
      <c r="Y181" s="6" t="str">
        <f>IFERROR(__xludf.DUMMYFUNCTION("""COMPUTED_VALUE"""),"Pymt")</f>
        <v>Pymt</v>
      </c>
      <c r="Z181" s="6" t="str">
        <f>IFERROR(__xludf.DUMMYFUNCTION("""COMPUTED_VALUE"""),"DELHI A")</f>
        <v>DELHI A</v>
      </c>
      <c r="AA181" s="6" t="str">
        <f>IFERROR(__xludf.DUMMYFUNCTION("""COMPUTED_VALUE"""),"ANANT SINGH")</f>
        <v>ANANT SINGH</v>
      </c>
    </row>
    <row r="182">
      <c r="U182" s="6" t="str">
        <f>IFERROR(__xludf.DUMMYFUNCTION("""COMPUTED_VALUE"""),"01-Jul-26")</f>
        <v>01-Jul-26</v>
      </c>
      <c r="V182" s="6" t="str">
        <f>IFERROR(__xludf.DUMMYFUNCTION("""COMPUTED_VALUE"""),"HYDURE PIPE FITTING COMPANY (HR)")</f>
        <v>HYDURE PIPE FITTING COMPANY (HR)</v>
      </c>
      <c r="W182" s="6">
        <f>IFERROR(__xludf.DUMMYFUNCTION("""COMPUTED_VALUE"""),116113.0)</f>
        <v>116113</v>
      </c>
      <c r="X182" s="6" t="str">
        <f>IFERROR(__xludf.DUMMYFUNCTION("""COMPUTED_VALUE"""),"Jul-26")</f>
        <v>Jul-26</v>
      </c>
      <c r="Y182" s="6" t="str">
        <f>IFERROR(__xludf.DUMMYFUNCTION("""COMPUTED_VALUE"""),"Pymt")</f>
        <v>Pymt</v>
      </c>
      <c r="Z182" s="6" t="str">
        <f>IFERROR(__xludf.DUMMYFUNCTION("""COMPUTED_VALUE"""),"DELHI NCR")</f>
        <v>DELHI NCR</v>
      </c>
      <c r="AA182" s="6" t="str">
        <f>IFERROR(__xludf.DUMMYFUNCTION("""COMPUTED_VALUE"""),"ANANT SINGH")</f>
        <v>ANANT SINGH</v>
      </c>
    </row>
    <row r="183">
      <c r="U183" s="6" t="str">
        <f>IFERROR(__xludf.DUMMYFUNCTION("""COMPUTED_VALUE"""),"01-Jul-26")</f>
        <v>01-Jul-26</v>
      </c>
      <c r="V183" s="6" t="str">
        <f>IFERROR(__xludf.DUMMYFUNCTION("""COMPUTED_VALUE"""),"HYDURE PIPE FITTING COMPANY (HR)")</f>
        <v>HYDURE PIPE FITTING COMPANY (HR)</v>
      </c>
      <c r="W183" s="6">
        <f>IFERROR(__xludf.DUMMYFUNCTION("""COMPUTED_VALUE"""),500.0)</f>
        <v>500</v>
      </c>
      <c r="X183" s="6" t="str">
        <f>IFERROR(__xludf.DUMMYFUNCTION("""COMPUTED_VALUE"""),"Jul-26")</f>
        <v>Jul-26</v>
      </c>
      <c r="Y183" s="6" t="str">
        <f>IFERROR(__xludf.DUMMYFUNCTION("""COMPUTED_VALUE"""),"Pymt")</f>
        <v>Pymt</v>
      </c>
      <c r="Z183" s="6" t="str">
        <f>IFERROR(__xludf.DUMMYFUNCTION("""COMPUTED_VALUE"""),"DELHI NCR")</f>
        <v>DELHI NCR</v>
      </c>
      <c r="AA183" s="6" t="str">
        <f>IFERROR(__xludf.DUMMYFUNCTION("""COMPUTED_VALUE"""),"ANANT SINGH")</f>
        <v>ANANT SINGH</v>
      </c>
    </row>
    <row r="184">
      <c r="U184" s="6" t="str">
        <f>IFERROR(__xludf.DUMMYFUNCTION("""COMPUTED_VALUE"""),"01-Jul-26")</f>
        <v>01-Jul-26</v>
      </c>
      <c r="V184" s="6" t="str">
        <f>IFERROR(__xludf.DUMMYFUNCTION("""COMPUTED_VALUE"""),"LOHIA &amp; SONS (GHAZIABAD)")</f>
        <v>LOHIA &amp; SONS (GHAZIABAD)</v>
      </c>
      <c r="W184" s="6">
        <f>IFERROR(__xludf.DUMMYFUNCTION("""COMPUTED_VALUE"""),200000.0)</f>
        <v>200000</v>
      </c>
      <c r="X184" s="6" t="str">
        <f>IFERROR(__xludf.DUMMYFUNCTION("""COMPUTED_VALUE"""),"Jul-26")</f>
        <v>Jul-26</v>
      </c>
      <c r="Y184" s="6" t="str">
        <f>IFERROR(__xludf.DUMMYFUNCTION("""COMPUTED_VALUE"""),"Pymt")</f>
        <v>Pymt</v>
      </c>
      <c r="Z184" s="6" t="str">
        <f>IFERROR(__xludf.DUMMYFUNCTION("""COMPUTED_VALUE"""),"UP ( A )")</f>
        <v>UP ( A )</v>
      </c>
      <c r="AA184" s="6" t="str">
        <f>IFERROR(__xludf.DUMMYFUNCTION("""COMPUTED_VALUE"""),"ANANT SINGH")</f>
        <v>ANANT SINGH</v>
      </c>
    </row>
    <row r="185">
      <c r="U185" s="6" t="str">
        <f>IFERROR(__xludf.DUMMYFUNCTION("""COMPUTED_VALUE"""),"01-Jul-26")</f>
        <v>01-Jul-26</v>
      </c>
      <c r="V185" s="6" t="str">
        <f>IFERROR(__xludf.DUMMYFUNCTION("""COMPUTED_VALUE"""),"LOHIA &amp; SONS (GHAZIABAD)")</f>
        <v>LOHIA &amp; SONS (GHAZIABAD)</v>
      </c>
      <c r="W185" s="6">
        <f>IFERROR(__xludf.DUMMYFUNCTION("""COMPUTED_VALUE"""),5000.0)</f>
        <v>5000</v>
      </c>
      <c r="X185" s="6" t="str">
        <f>IFERROR(__xludf.DUMMYFUNCTION("""COMPUTED_VALUE"""),"Jul-26")</f>
        <v>Jul-26</v>
      </c>
      <c r="Y185" s="6" t="str">
        <f>IFERROR(__xludf.DUMMYFUNCTION("""COMPUTED_VALUE"""),"Pymt")</f>
        <v>Pymt</v>
      </c>
      <c r="Z185" s="6" t="str">
        <f>IFERROR(__xludf.DUMMYFUNCTION("""COMPUTED_VALUE"""),"UP ( A )")</f>
        <v>UP ( A )</v>
      </c>
      <c r="AA185" s="6" t="str">
        <f>IFERROR(__xludf.DUMMYFUNCTION("""COMPUTED_VALUE"""),"ANANT SINGH")</f>
        <v>ANANT SINGH</v>
      </c>
    </row>
    <row r="186">
      <c r="U186" s="6" t="str">
        <f>IFERROR(__xludf.DUMMYFUNCTION("""COMPUTED_VALUE"""),"02-Jul-26")</f>
        <v>02-Jul-26</v>
      </c>
      <c r="V186" s="6" t="str">
        <f>IFERROR(__xludf.DUMMYFUNCTION("""COMPUTED_VALUE"""),"TANEJA HARDWARE &amp; ELECTRICALS")</f>
        <v>TANEJA HARDWARE &amp; ELECTRICALS</v>
      </c>
      <c r="W186" s="6">
        <f>IFERROR(__xludf.DUMMYFUNCTION("""COMPUTED_VALUE"""),14484.0)</f>
        <v>14484</v>
      </c>
      <c r="X186" s="6" t="str">
        <f>IFERROR(__xludf.DUMMYFUNCTION("""COMPUTED_VALUE"""),"Jul-26")</f>
        <v>Jul-26</v>
      </c>
      <c r="Y186" s="6" t="str">
        <f>IFERROR(__xludf.DUMMYFUNCTION("""COMPUTED_VALUE"""),"Pymt")</f>
        <v>Pymt</v>
      </c>
      <c r="Z186" s="6" t="str">
        <f>IFERROR(__xludf.DUMMYFUNCTION("""COMPUTED_VALUE"""),"DELHI A")</f>
        <v>DELHI A</v>
      </c>
      <c r="AA186" s="6" t="str">
        <f>IFERROR(__xludf.DUMMYFUNCTION("""COMPUTED_VALUE"""),"ANANT SINGH")</f>
        <v>ANANT SINGH</v>
      </c>
    </row>
    <row r="187">
      <c r="U187" s="6" t="str">
        <f>IFERROR(__xludf.DUMMYFUNCTION("""COMPUTED_VALUE"""),"02-Jul-26")</f>
        <v>02-Jul-26</v>
      </c>
      <c r="V187" s="6" t="str">
        <f>IFERROR(__xludf.DUMMYFUNCTION("""COMPUTED_VALUE"""),"NITIN TRADERS")</f>
        <v>NITIN TRADERS</v>
      </c>
      <c r="W187" s="6">
        <f>IFERROR(__xludf.DUMMYFUNCTION("""COMPUTED_VALUE"""),100000.0)</f>
        <v>100000</v>
      </c>
      <c r="X187" s="6" t="str">
        <f>IFERROR(__xludf.DUMMYFUNCTION("""COMPUTED_VALUE"""),"Jul-26")</f>
        <v>Jul-26</v>
      </c>
      <c r="Y187" s="6" t="str">
        <f>IFERROR(__xludf.DUMMYFUNCTION("""COMPUTED_VALUE"""),"Pymt")</f>
        <v>Pymt</v>
      </c>
      <c r="Z187" s="6" t="str">
        <f>IFERROR(__xludf.DUMMYFUNCTION("""COMPUTED_VALUE"""),"UP ( A )")</f>
        <v>UP ( A )</v>
      </c>
      <c r="AA187" s="6" t="str">
        <f>IFERROR(__xludf.DUMMYFUNCTION("""COMPUTED_VALUE"""),"ANANT SINGH")</f>
        <v>ANANT SINGH</v>
      </c>
    </row>
    <row r="188">
      <c r="U188" s="6" t="str">
        <f>IFERROR(__xludf.DUMMYFUNCTION("""COMPUTED_VALUE"""),"02-Jul-26")</f>
        <v>02-Jul-26</v>
      </c>
      <c r="V188" s="6" t="str">
        <f>IFERROR(__xludf.DUMMYFUNCTION("""COMPUTED_VALUE"""),"MANSI TRADING COMPANY(UP)")</f>
        <v>MANSI TRADING COMPANY(UP)</v>
      </c>
      <c r="W188" s="6">
        <f>IFERROR(__xludf.DUMMYFUNCTION("""COMPUTED_VALUE"""),125000.0)</f>
        <v>125000</v>
      </c>
      <c r="X188" s="6" t="str">
        <f>IFERROR(__xludf.DUMMYFUNCTION("""COMPUTED_VALUE"""),"Jul-26")</f>
        <v>Jul-26</v>
      </c>
      <c r="Y188" s="6" t="str">
        <f>IFERROR(__xludf.DUMMYFUNCTION("""COMPUTED_VALUE"""),"Pymt")</f>
        <v>Pymt</v>
      </c>
      <c r="Z188" s="6" t="str">
        <f>IFERROR(__xludf.DUMMYFUNCTION("""COMPUTED_VALUE"""),"UP ( A )")</f>
        <v>UP ( A )</v>
      </c>
      <c r="AA188" s="6" t="str">
        <f>IFERROR(__xludf.DUMMYFUNCTION("""COMPUTED_VALUE"""),"ANANT SINGH")</f>
        <v>ANANT SINGH</v>
      </c>
    </row>
    <row r="189">
      <c r="U189" s="6" t="str">
        <f>IFERROR(__xludf.DUMMYFUNCTION("""COMPUTED_VALUE"""),"02-Jul-26")</f>
        <v>02-Jul-26</v>
      </c>
      <c r="V189" s="6" t="str">
        <f>IFERROR(__xludf.DUMMYFUNCTION("""COMPUTED_VALUE"""),"Vidhya Sales")</f>
        <v>Vidhya Sales</v>
      </c>
      <c r="W189" s="6">
        <f>IFERROR(__xludf.DUMMYFUNCTION("""COMPUTED_VALUE"""),90000.0)</f>
        <v>90000</v>
      </c>
      <c r="X189" s="6" t="str">
        <f>IFERROR(__xludf.DUMMYFUNCTION("""COMPUTED_VALUE"""),"Jul-26")</f>
        <v>Jul-26</v>
      </c>
      <c r="Y189" s="6" t="str">
        <f>IFERROR(__xludf.DUMMYFUNCTION("""COMPUTED_VALUE"""),"Pymt")</f>
        <v>Pymt</v>
      </c>
      <c r="Z189" s="6" t="str">
        <f>IFERROR(__xludf.DUMMYFUNCTION("""COMPUTED_VALUE"""),"UP ( A )")</f>
        <v>UP ( A )</v>
      </c>
      <c r="AA189" s="6" t="str">
        <f>IFERROR(__xludf.DUMMYFUNCTION("""COMPUTED_VALUE"""),"ANANT SINGH")</f>
        <v>ANANT SINGH</v>
      </c>
    </row>
    <row r="190">
      <c r="U190" s="6" t="str">
        <f>IFERROR(__xludf.DUMMYFUNCTION("""COMPUTED_VALUE"""),"03-Jul-26")</f>
        <v>03-Jul-26</v>
      </c>
      <c r="V190" s="6" t="str">
        <f>IFERROR(__xludf.DUMMYFUNCTION("""COMPUTED_VALUE"""),"SUMIT PAINT AND HARDWARE")</f>
        <v>SUMIT PAINT AND HARDWARE</v>
      </c>
      <c r="W190" s="6">
        <f>IFERROR(__xludf.DUMMYFUNCTION("""COMPUTED_VALUE"""),200000.0)</f>
        <v>200000</v>
      </c>
      <c r="X190" s="6" t="str">
        <f>IFERROR(__xludf.DUMMYFUNCTION("""COMPUTED_VALUE"""),"Jul-26")</f>
        <v>Jul-26</v>
      </c>
      <c r="Y190" s="6" t="str">
        <f>IFERROR(__xludf.DUMMYFUNCTION("""COMPUTED_VALUE"""),"Pymt")</f>
        <v>Pymt</v>
      </c>
      <c r="Z190" s="6" t="str">
        <f>IFERROR(__xludf.DUMMYFUNCTION("""COMPUTED_VALUE"""),"DELHI A")</f>
        <v>DELHI A</v>
      </c>
      <c r="AA190" s="6" t="str">
        <f>IFERROR(__xludf.DUMMYFUNCTION("""COMPUTED_VALUE"""),"ANANT SINGH")</f>
        <v>ANANT SINGH</v>
      </c>
    </row>
    <row r="191">
      <c r="U191" s="6" t="str">
        <f>IFERROR(__xludf.DUMMYFUNCTION("""COMPUTED_VALUE"""),"03-Jul-26")</f>
        <v>03-Jul-26</v>
      </c>
      <c r="V191" s="6" t="str">
        <f>IFERROR(__xludf.DUMMYFUNCTION("""COMPUTED_VALUE"""),"AVANTI SALES &amp; AGENCIES(MORADABAD)")</f>
        <v>AVANTI SALES &amp; AGENCIES(MORADABAD)</v>
      </c>
      <c r="W191" s="6">
        <f>IFERROR(__xludf.DUMMYFUNCTION("""COMPUTED_VALUE"""),500000.0)</f>
        <v>500000</v>
      </c>
      <c r="X191" s="6" t="str">
        <f>IFERROR(__xludf.DUMMYFUNCTION("""COMPUTED_VALUE"""),"Jul-26")</f>
        <v>Jul-26</v>
      </c>
      <c r="Y191" s="6" t="str">
        <f>IFERROR(__xludf.DUMMYFUNCTION("""COMPUTED_VALUE"""),"Pymt")</f>
        <v>Pymt</v>
      </c>
      <c r="Z191" s="6" t="str">
        <f>IFERROR(__xludf.DUMMYFUNCTION("""COMPUTED_VALUE"""),"UP ( A )")</f>
        <v>UP ( A )</v>
      </c>
      <c r="AA191" s="6" t="str">
        <f>IFERROR(__xludf.DUMMYFUNCTION("""COMPUTED_VALUE"""),"ANANT SINGH")</f>
        <v>ANANT SINGH</v>
      </c>
    </row>
    <row r="192">
      <c r="U192" s="6" t="str">
        <f>IFERROR(__xludf.DUMMYFUNCTION("""COMPUTED_VALUE"""),"03-Jul-26")</f>
        <v>03-Jul-26</v>
      </c>
      <c r="V192" s="6" t="str">
        <f>IFERROR(__xludf.DUMMYFUNCTION("""COMPUTED_VALUE"""),"JULUCK ENTERPRISES")</f>
        <v>JULUCK ENTERPRISES</v>
      </c>
      <c r="W192" s="6">
        <f>IFERROR(__xludf.DUMMYFUNCTION("""COMPUTED_VALUE"""),79905.0)</f>
        <v>79905</v>
      </c>
      <c r="X192" s="6" t="str">
        <f>IFERROR(__xludf.DUMMYFUNCTION("""COMPUTED_VALUE"""),"Jul-26")</f>
        <v>Jul-26</v>
      </c>
      <c r="Y192" s="6" t="str">
        <f>IFERROR(__xludf.DUMMYFUNCTION("""COMPUTED_VALUE"""),"Pymt")</f>
        <v>Pymt</v>
      </c>
      <c r="Z192" s="6" t="str">
        <f>IFERROR(__xludf.DUMMYFUNCTION("""COMPUTED_VALUE"""),"DELHI NCR")</f>
        <v>DELHI NCR</v>
      </c>
      <c r="AA192" s="6" t="str">
        <f>IFERROR(__xludf.DUMMYFUNCTION("""COMPUTED_VALUE"""),"ANANT SINGH")</f>
        <v>ANANT SINGH</v>
      </c>
    </row>
    <row r="193">
      <c r="U193" s="6" t="str">
        <f>IFERROR(__xludf.DUMMYFUNCTION("""COMPUTED_VALUE"""),"03-Jul-26")</f>
        <v>03-Jul-26</v>
      </c>
      <c r="V193" s="6" t="str">
        <f>IFERROR(__xludf.DUMMYFUNCTION("""COMPUTED_VALUE"""),"SUNITA ENTERPRISES")</f>
        <v>SUNITA ENTERPRISES</v>
      </c>
      <c r="W193" s="6">
        <f>IFERROR(__xludf.DUMMYFUNCTION("""COMPUTED_VALUE"""),150000.0)</f>
        <v>150000</v>
      </c>
      <c r="X193" s="6" t="str">
        <f>IFERROR(__xludf.DUMMYFUNCTION("""COMPUTED_VALUE"""),"Jul-26")</f>
        <v>Jul-26</v>
      </c>
      <c r="Y193" s="6" t="str">
        <f>IFERROR(__xludf.DUMMYFUNCTION("""COMPUTED_VALUE"""),"Pymt")</f>
        <v>Pymt</v>
      </c>
      <c r="Z193" s="6" t="str">
        <f>IFERROR(__xludf.DUMMYFUNCTION("""COMPUTED_VALUE"""),"UP ( A )")</f>
        <v>UP ( A )</v>
      </c>
      <c r="AA193" s="6" t="str">
        <f>IFERROR(__xludf.DUMMYFUNCTION("""COMPUTED_VALUE"""),"ANANT SINGH")</f>
        <v>ANANT SINGH</v>
      </c>
    </row>
    <row r="194">
      <c r="U194" s="6" t="str">
        <f>IFERROR(__xludf.DUMMYFUNCTION("""COMPUTED_VALUE"""),"03-Jul-26")</f>
        <v>03-Jul-26</v>
      </c>
      <c r="V194" s="6" t="str">
        <f>IFERROR(__xludf.DUMMYFUNCTION("""COMPUTED_VALUE"""),"Vidhya Sales")</f>
        <v>Vidhya Sales</v>
      </c>
      <c r="W194" s="6">
        <f>IFERROR(__xludf.DUMMYFUNCTION("""COMPUTED_VALUE"""),50000.0)</f>
        <v>50000</v>
      </c>
      <c r="X194" s="6" t="str">
        <f>IFERROR(__xludf.DUMMYFUNCTION("""COMPUTED_VALUE"""),"Jul-26")</f>
        <v>Jul-26</v>
      </c>
      <c r="Y194" s="6" t="str">
        <f>IFERROR(__xludf.DUMMYFUNCTION("""COMPUTED_VALUE"""),"Pymt")</f>
        <v>Pymt</v>
      </c>
      <c r="Z194" s="6" t="str">
        <f>IFERROR(__xludf.DUMMYFUNCTION("""COMPUTED_VALUE"""),"UP ( A )")</f>
        <v>UP ( A )</v>
      </c>
      <c r="AA194" s="6" t="str">
        <f>IFERROR(__xludf.DUMMYFUNCTION("""COMPUTED_VALUE"""),"ANANT SINGH")</f>
        <v>ANANT SINGH</v>
      </c>
    </row>
    <row r="195">
      <c r="U195" s="6" t="str">
        <f>IFERROR(__xludf.DUMMYFUNCTION("""COMPUTED_VALUE"""),"03-Jul-26")</f>
        <v>03-Jul-26</v>
      </c>
      <c r="V195" s="6" t="str">
        <f>IFERROR(__xludf.DUMMYFUNCTION("""COMPUTED_VALUE"""),"RATHI SALES CORP.")</f>
        <v>RATHI SALES CORP.</v>
      </c>
      <c r="W195" s="6">
        <f>IFERROR(__xludf.DUMMYFUNCTION("""COMPUTED_VALUE"""),200000.0)</f>
        <v>200000</v>
      </c>
      <c r="X195" s="6" t="str">
        <f>IFERROR(__xludf.DUMMYFUNCTION("""COMPUTED_VALUE"""),"Jul-26")</f>
        <v>Jul-26</v>
      </c>
      <c r="Y195" s="6" t="str">
        <f>IFERROR(__xludf.DUMMYFUNCTION("""COMPUTED_VALUE"""),"Pymt")</f>
        <v>Pymt</v>
      </c>
      <c r="Z195" s="6" t="str">
        <f>IFERROR(__xludf.DUMMYFUNCTION("""COMPUTED_VALUE"""),"UP ( A )")</f>
        <v>UP ( A )</v>
      </c>
      <c r="AA195" s="6" t="str">
        <f>IFERROR(__xludf.DUMMYFUNCTION("""COMPUTED_VALUE"""),"ANANT SINGH")</f>
        <v>ANANT SINGH</v>
      </c>
    </row>
    <row r="196">
      <c r="U196" s="6" t="str">
        <f>IFERROR(__xludf.DUMMYFUNCTION("""COMPUTED_VALUE"""),"07-Jul-26")</f>
        <v>07-Jul-26</v>
      </c>
      <c r="V196" s="6" t="str">
        <f>IFERROR(__xludf.DUMMYFUNCTION("""COMPUTED_VALUE"""),"MAHAVEER SANITARY WARE &amp; HARDWARE STORE")</f>
        <v>MAHAVEER SANITARY WARE &amp; HARDWARE STORE</v>
      </c>
      <c r="W196" s="6">
        <f>IFERROR(__xludf.DUMMYFUNCTION("""COMPUTED_VALUE"""),100000.0)</f>
        <v>100000</v>
      </c>
      <c r="X196" s="6" t="str">
        <f>IFERROR(__xludf.DUMMYFUNCTION("""COMPUTED_VALUE"""),"Jul-26")</f>
        <v>Jul-26</v>
      </c>
      <c r="Y196" s="6" t="str">
        <f>IFERROR(__xludf.DUMMYFUNCTION("""COMPUTED_VALUE"""),"Pymt")</f>
        <v>Pymt</v>
      </c>
      <c r="Z196" s="6" t="str">
        <f>IFERROR(__xludf.DUMMYFUNCTION("""COMPUTED_VALUE"""),"UP ( A )")</f>
        <v>UP ( A )</v>
      </c>
      <c r="AA196" s="6" t="str">
        <f>IFERROR(__xludf.DUMMYFUNCTION("""COMPUTED_VALUE"""),"ANANT SINGH")</f>
        <v>ANANT SINGH</v>
      </c>
    </row>
    <row r="197">
      <c r="U197" s="6" t="str">
        <f>IFERROR(__xludf.DUMMYFUNCTION("""COMPUTED_VALUE"""),"08-Jul-26")</f>
        <v>08-Jul-26</v>
      </c>
      <c r="V197" s="6" t="str">
        <f>IFERROR(__xludf.DUMMYFUNCTION("""COMPUTED_VALUE"""),"Vidhya Sales")</f>
        <v>Vidhya Sales</v>
      </c>
      <c r="W197" s="6">
        <f>IFERROR(__xludf.DUMMYFUNCTION("""COMPUTED_VALUE"""),150000.0)</f>
        <v>150000</v>
      </c>
      <c r="X197" s="6" t="str">
        <f>IFERROR(__xludf.DUMMYFUNCTION("""COMPUTED_VALUE"""),"Jul-26")</f>
        <v>Jul-26</v>
      </c>
      <c r="Y197" s="6" t="str">
        <f>IFERROR(__xludf.DUMMYFUNCTION("""COMPUTED_VALUE"""),"Pymt")</f>
        <v>Pymt</v>
      </c>
      <c r="Z197" s="6" t="str">
        <f>IFERROR(__xludf.DUMMYFUNCTION("""COMPUTED_VALUE"""),"UP ( A )")</f>
        <v>UP ( A )</v>
      </c>
      <c r="AA197" s="6" t="str">
        <f>IFERROR(__xludf.DUMMYFUNCTION("""COMPUTED_VALUE"""),"ANANT SINGH")</f>
        <v>ANANT SINGH</v>
      </c>
    </row>
    <row r="198">
      <c r="U198" s="6" t="str">
        <f>IFERROR(__xludf.DUMMYFUNCTION("""COMPUTED_VALUE"""),"09-Jul-26")</f>
        <v>09-Jul-26</v>
      </c>
      <c r="V198" s="6" t="str">
        <f>IFERROR(__xludf.DUMMYFUNCTION("""COMPUTED_VALUE"""),"TANEJA TRADERS")</f>
        <v>TANEJA TRADERS</v>
      </c>
      <c r="W198" s="6">
        <f>IFERROR(__xludf.DUMMYFUNCTION("""COMPUTED_VALUE"""),50000.0)</f>
        <v>50000</v>
      </c>
      <c r="X198" s="6" t="str">
        <f>IFERROR(__xludf.DUMMYFUNCTION("""COMPUTED_VALUE"""),"Jul-26")</f>
        <v>Jul-26</v>
      </c>
      <c r="Y198" s="6" t="str">
        <f>IFERROR(__xludf.DUMMYFUNCTION("""COMPUTED_VALUE"""),"Pymt")</f>
        <v>Pymt</v>
      </c>
      <c r="Z198" s="6" t="str">
        <f>IFERROR(__xludf.DUMMYFUNCTION("""COMPUTED_VALUE"""),"DELHI A")</f>
        <v>DELHI A</v>
      </c>
      <c r="AA198" s="6" t="str">
        <f>IFERROR(__xludf.DUMMYFUNCTION("""COMPUTED_VALUE"""),"ANANT SINGH")</f>
        <v>ANANT SINGH</v>
      </c>
    </row>
    <row r="199">
      <c r="U199" s="6" t="str">
        <f>IFERROR(__xludf.DUMMYFUNCTION("""COMPUTED_VALUE"""),"10-Jul-26")</f>
        <v>10-Jul-26</v>
      </c>
      <c r="V199" s="6" t="str">
        <f>IFERROR(__xludf.DUMMYFUNCTION("""COMPUTED_VALUE"""),"LOHIA &amp; SONS (GHAZIABAD)")</f>
        <v>LOHIA &amp; SONS (GHAZIABAD)</v>
      </c>
      <c r="W199" s="6">
        <f>IFERROR(__xludf.DUMMYFUNCTION("""COMPUTED_VALUE"""),300000.0)</f>
        <v>300000</v>
      </c>
      <c r="X199" s="6" t="str">
        <f>IFERROR(__xludf.DUMMYFUNCTION("""COMPUTED_VALUE"""),"Jul-26")</f>
        <v>Jul-26</v>
      </c>
      <c r="Y199" s="6" t="str">
        <f>IFERROR(__xludf.DUMMYFUNCTION("""COMPUTED_VALUE"""),"Pymt")</f>
        <v>Pymt</v>
      </c>
      <c r="Z199" s="6" t="str">
        <f>IFERROR(__xludf.DUMMYFUNCTION("""COMPUTED_VALUE"""),"UP ( A )")</f>
        <v>UP ( A )</v>
      </c>
      <c r="AA199" s="6" t="str">
        <f>IFERROR(__xludf.DUMMYFUNCTION("""COMPUTED_VALUE"""),"ANANT SINGH")</f>
        <v>ANANT SINGH</v>
      </c>
    </row>
    <row r="200">
      <c r="U200" s="6" t="str">
        <f>IFERROR(__xludf.DUMMYFUNCTION("""COMPUTED_VALUE"""),"10-Jul-26")</f>
        <v>10-Jul-26</v>
      </c>
      <c r="V200" s="6" t="str">
        <f>IFERROR(__xludf.DUMMYFUNCTION("""COMPUTED_VALUE"""),"Vidhya Sales")</f>
        <v>Vidhya Sales</v>
      </c>
      <c r="W200" s="6">
        <f>IFERROR(__xludf.DUMMYFUNCTION("""COMPUTED_VALUE"""),80000.0)</f>
        <v>80000</v>
      </c>
      <c r="X200" s="6" t="str">
        <f>IFERROR(__xludf.DUMMYFUNCTION("""COMPUTED_VALUE"""),"Jul-26")</f>
        <v>Jul-26</v>
      </c>
      <c r="Y200" s="6" t="str">
        <f>IFERROR(__xludf.DUMMYFUNCTION("""COMPUTED_VALUE"""),"Pymt")</f>
        <v>Pymt</v>
      </c>
      <c r="Z200" s="6" t="str">
        <f>IFERROR(__xludf.DUMMYFUNCTION("""COMPUTED_VALUE"""),"UP ( A )")</f>
        <v>UP ( A )</v>
      </c>
      <c r="AA200" s="6" t="str">
        <f>IFERROR(__xludf.DUMMYFUNCTION("""COMPUTED_VALUE"""),"ANANT SINGH")</f>
        <v>ANANT SINGH</v>
      </c>
    </row>
    <row r="201">
      <c r="U201" s="6" t="str">
        <f>IFERROR(__xludf.DUMMYFUNCTION("""COMPUTED_VALUE"""),"10-Jul-26")</f>
        <v>10-Jul-26</v>
      </c>
      <c r="V201" s="6" t="str">
        <f>IFERROR(__xludf.DUMMYFUNCTION("""COMPUTED_VALUE"""),"BHARAT SANITARY WARE")</f>
        <v>BHARAT SANITARY WARE</v>
      </c>
      <c r="W201" s="6">
        <f>IFERROR(__xludf.DUMMYFUNCTION("""COMPUTED_VALUE"""),61478.0)</f>
        <v>61478</v>
      </c>
      <c r="X201" s="6" t="str">
        <f>IFERROR(__xludf.DUMMYFUNCTION("""COMPUTED_VALUE"""),"Jul-26")</f>
        <v>Jul-26</v>
      </c>
      <c r="Y201" s="6" t="str">
        <f>IFERROR(__xludf.DUMMYFUNCTION("""COMPUTED_VALUE"""),"Pymt")</f>
        <v>Pymt</v>
      </c>
      <c r="Z201" s="6" t="str">
        <f>IFERROR(__xludf.DUMMYFUNCTION("""COMPUTED_VALUE"""),"DELHI NCR")</f>
        <v>DELHI NCR</v>
      </c>
      <c r="AA201" s="6" t="str">
        <f>IFERROR(__xludf.DUMMYFUNCTION("""COMPUTED_VALUE"""),"ANANT SINGH")</f>
        <v>ANANT SINGH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45.13"/>
    <col customWidth="1" min="4" max="4" width="15.88"/>
    <col customWidth="1" min="5" max="5" width="13.25"/>
    <col customWidth="1" min="6" max="6" width="13.13"/>
  </cols>
  <sheetData>
    <row r="2">
      <c r="A2" s="88" t="s">
        <v>1341</v>
      </c>
      <c r="B2" s="88" t="s">
        <v>1360</v>
      </c>
      <c r="H2" s="24"/>
    </row>
    <row r="3">
      <c r="A3" s="1" t="s">
        <v>13</v>
      </c>
      <c r="B3" s="1" t="s">
        <v>11</v>
      </c>
      <c r="D3" s="89"/>
      <c r="E3" s="89"/>
      <c r="F3" s="89" t="str">
        <f>B3</f>
        <v>LOHIA &amp; SONS (GHAZIABAD)</v>
      </c>
      <c r="G3" s="89"/>
      <c r="H3" s="89"/>
      <c r="I3" s="89"/>
    </row>
    <row r="4">
      <c r="D4" s="17"/>
      <c r="E4" s="17"/>
      <c r="F4" s="17"/>
      <c r="G4" s="17"/>
      <c r="H4" s="17"/>
      <c r="I4" s="17"/>
    </row>
    <row r="5">
      <c r="D5" s="90"/>
      <c r="E5" s="91">
        <f t="shared" ref="E5:G5" si="1">SUM(E7:E1000)</f>
        <v>5487212.18</v>
      </c>
      <c r="F5" s="91">
        <f t="shared" si="1"/>
        <v>2515196</v>
      </c>
      <c r="G5" s="92">
        <f t="shared" si="1"/>
        <v>-2972016.18</v>
      </c>
      <c r="H5" s="93">
        <f>IFERROR((F5-E5)/E5,1)</f>
        <v>-0.5416258899</v>
      </c>
      <c r="I5" s="93">
        <f>SUM(I7:I1000)</f>
        <v>1</v>
      </c>
    </row>
    <row r="6">
      <c r="D6" s="94" t="str">
        <f>IFERROR(__xludf.DUMMYFUNCTION("QUERY(Sheet1!A1:O1000,""SELECT I,SUM(H) WHERE K CONTAINS '""&amp;A3&amp;""' AND C CONTAINS '""&amp;B3&amp;""' AND O IS NOT NULL GROUP BY I PIVOT O  LABEL I 'Segment' ,SUM(H) 'Sale Till This Month' FORMAT SUM(H) '##'"")"),"Segment")</f>
        <v>Segment</v>
      </c>
      <c r="E6" s="94" t="str">
        <f>IFERROR(__xludf.DUMMYFUNCTION("""COMPUTED_VALUE"""),"FY-2025-26 Sale Till This Month")</f>
        <v>FY-2025-26 Sale Till This Month</v>
      </c>
      <c r="F6" s="94" t="str">
        <f>IFERROR(__xludf.DUMMYFUNCTION("""COMPUTED_VALUE"""),"FY-2026-27 Sale Till This Month")</f>
        <v>FY-2026-27 Sale Till This Month</v>
      </c>
      <c r="G6" s="95" t="s">
        <v>1336</v>
      </c>
      <c r="H6" s="96" t="s">
        <v>1337</v>
      </c>
      <c r="I6" s="96" t="s">
        <v>1338</v>
      </c>
      <c r="J6" s="97"/>
    </row>
    <row r="7">
      <c r="D7" s="17" t="str">
        <f>IFERROR(__xludf.DUMMYFUNCTION("""COMPUTED_VALUE"""),"AGRI")</f>
        <v>AGRI</v>
      </c>
      <c r="E7" s="37">
        <f>IFERROR(__xludf.DUMMYFUNCTION("""COMPUTED_VALUE"""),449808.4599999999)</f>
        <v>449808.46</v>
      </c>
      <c r="F7" s="37"/>
      <c r="G7" s="14">
        <f t="array" ref="G7:G1000">IF(D7:D1000="","",F7:F1000-E7:E1000)</f>
        <v>-449808.46</v>
      </c>
      <c r="H7" s="98">
        <f t="array" ref="H7:H1000">if(D7:D1000="","",IFERROR((F7:F1000-E7:E1000)/E7:E1000,1))</f>
        <v>-1</v>
      </c>
      <c r="I7" s="98">
        <f t="array" ref="I7:I1000">IF(D7:D1000="","",F7:F1000/$F$5)</f>
        <v>0</v>
      </c>
    </row>
    <row r="8">
      <c r="D8" s="17" t="str">
        <f>IFERROR(__xludf.DUMMYFUNCTION("""COMPUTED_VALUE"""),"C P")</f>
        <v>C P</v>
      </c>
      <c r="E8" s="37">
        <f>IFERROR(__xludf.DUMMYFUNCTION("""COMPUTED_VALUE"""),271864.93)</f>
        <v>271864.93</v>
      </c>
      <c r="F8" s="37">
        <f>IFERROR(__xludf.DUMMYFUNCTION("""COMPUTED_VALUE"""),413950.0)</f>
        <v>413950</v>
      </c>
      <c r="G8" s="14">
        <v>142085.07</v>
      </c>
      <c r="H8" s="98">
        <v>0.5226311094998535</v>
      </c>
      <c r="I8" s="98">
        <v>0.164579619242397</v>
      </c>
    </row>
    <row r="9">
      <c r="D9" s="17" t="str">
        <f>IFERROR(__xludf.DUMMYFUNCTION("""COMPUTED_VALUE"""),"CABINET")</f>
        <v>CABINET</v>
      </c>
      <c r="E9" s="37">
        <f>IFERROR(__xludf.DUMMYFUNCTION("""COMPUTED_VALUE"""),1883.0)</f>
        <v>1883</v>
      </c>
      <c r="F9" s="37">
        <f>IFERROR(__xludf.DUMMYFUNCTION("""COMPUTED_VALUE"""),6078.0)</f>
        <v>6078</v>
      </c>
      <c r="G9" s="14">
        <v>4195.0</v>
      </c>
      <c r="H9" s="98">
        <v>2.2278279341476366</v>
      </c>
      <c r="I9" s="98">
        <v>0.002416511476640389</v>
      </c>
    </row>
    <row r="10">
      <c r="D10" s="17" t="str">
        <f>IFERROR(__xludf.DUMMYFUNCTION("""COMPUTED_VALUE"""),"CISTERN")</f>
        <v>CISTERN</v>
      </c>
      <c r="E10" s="37">
        <f>IFERROR(__xludf.DUMMYFUNCTION("""COMPUTED_VALUE"""),96623.01999999999)</f>
        <v>96623.02</v>
      </c>
      <c r="F10" s="37">
        <f>IFERROR(__xludf.DUMMYFUNCTION("""COMPUTED_VALUE"""),48604.0)</f>
        <v>48604</v>
      </c>
      <c r="G10" s="14">
        <v>-48019.01999999999</v>
      </c>
      <c r="H10" s="98">
        <v>-0.49697287457999134</v>
      </c>
      <c r="I10" s="98">
        <v>0.019324140146533313</v>
      </c>
    </row>
    <row r="11">
      <c r="D11" s="17" t="str">
        <f>IFERROR(__xludf.DUMMYFUNCTION("""COMPUTED_VALUE"""),"CONNECTION")</f>
        <v>CONNECTION</v>
      </c>
      <c r="E11" s="37">
        <f>IFERROR(__xludf.DUMMYFUNCTION("""COMPUTED_VALUE"""),169539.12)</f>
        <v>169539.12</v>
      </c>
      <c r="F11" s="37">
        <f>IFERROR(__xludf.DUMMYFUNCTION("""COMPUTED_VALUE"""),122764.0)</f>
        <v>122764</v>
      </c>
      <c r="G11" s="14">
        <v>-46775.119999999995</v>
      </c>
      <c r="H11" s="98">
        <v>-0.2758957342706509</v>
      </c>
      <c r="I11" s="98">
        <v>0.048808919861513776</v>
      </c>
    </row>
    <row r="12">
      <c r="D12" s="17" t="str">
        <f>IFERROR(__xludf.DUMMYFUNCTION("""COMPUTED_VALUE"""),"CP ACCESSORIES")</f>
        <v>CP ACCESSORIES</v>
      </c>
      <c r="E12" s="37">
        <f>IFERROR(__xludf.DUMMYFUNCTION("""COMPUTED_VALUE"""),97267.59)</f>
        <v>97267.59</v>
      </c>
      <c r="F12" s="37">
        <f>IFERROR(__xludf.DUMMYFUNCTION("""COMPUTED_VALUE"""),38109.0)</f>
        <v>38109</v>
      </c>
      <c r="G12" s="14">
        <v>-59158.59</v>
      </c>
      <c r="H12" s="98">
        <v>-0.6082045417183668</v>
      </c>
      <c r="I12" s="98">
        <v>0.01515150310353547</v>
      </c>
    </row>
    <row r="13">
      <c r="D13" s="17" t="str">
        <f>IFERROR(__xludf.DUMMYFUNCTION("""COMPUTED_VALUE"""),"CPVC")</f>
        <v>CPVC</v>
      </c>
      <c r="E13" s="37">
        <f>IFERROR(__xludf.DUMMYFUNCTION("""COMPUTED_VALUE"""),916295.1)</f>
        <v>916295.1</v>
      </c>
      <c r="F13" s="37"/>
      <c r="G13" s="14">
        <v>-916295.1</v>
      </c>
      <c r="H13" s="98">
        <v>-1.0</v>
      </c>
      <c r="I13" s="98">
        <v>0.0</v>
      </c>
    </row>
    <row r="14">
      <c r="D14" s="17" t="str">
        <f>IFERROR(__xludf.DUMMYFUNCTION("""COMPUTED_VALUE"""),"FLOOR TRAP")</f>
        <v>FLOOR TRAP</v>
      </c>
      <c r="E14" s="37">
        <f>IFERROR(__xludf.DUMMYFUNCTION("""COMPUTED_VALUE"""),51619.0)</f>
        <v>51619</v>
      </c>
      <c r="F14" s="37"/>
      <c r="G14" s="14">
        <v>-51619.0</v>
      </c>
      <c r="H14" s="98">
        <v>-1.0</v>
      </c>
      <c r="I14" s="98">
        <v>0.0</v>
      </c>
    </row>
    <row r="15">
      <c r="D15" s="17" t="str">
        <f>IFERROR(__xludf.DUMMYFUNCTION("""COMPUTED_VALUE"""),"GARDEN PIPE")</f>
        <v>GARDEN PIPE</v>
      </c>
      <c r="E15" s="37">
        <f>IFERROR(__xludf.DUMMYFUNCTION("""COMPUTED_VALUE"""),254498.02)</f>
        <v>254498.02</v>
      </c>
      <c r="F15" s="37">
        <f>IFERROR(__xludf.DUMMYFUNCTION("""COMPUTED_VALUE"""),81509.0)</f>
        <v>81509</v>
      </c>
      <c r="G15" s="14">
        <v>-172989.02</v>
      </c>
      <c r="H15" s="98">
        <v>-0.6797263884410574</v>
      </c>
      <c r="I15" s="98">
        <v>0.03240661960340268</v>
      </c>
    </row>
    <row r="16">
      <c r="D16" s="17" t="str">
        <f>IFERROR(__xludf.DUMMYFUNCTION("""COMPUTED_VALUE"""),"PTMT")</f>
        <v>PTMT</v>
      </c>
      <c r="E16" s="37">
        <f>IFERROR(__xludf.DUMMYFUNCTION("""COMPUTED_VALUE"""),2204487.87)</f>
        <v>2204487.87</v>
      </c>
      <c r="F16" s="37">
        <f>IFERROR(__xludf.DUMMYFUNCTION("""COMPUTED_VALUE"""),1360769.0)</f>
        <v>1360769</v>
      </c>
      <c r="G16" s="14">
        <v>-843718.8700000001</v>
      </c>
      <c r="H16" s="98">
        <v>-0.38272783510484915</v>
      </c>
      <c r="I16" s="98">
        <v>0.5410190696868157</v>
      </c>
    </row>
    <row r="17">
      <c r="D17" s="17" t="str">
        <f>IFERROR(__xludf.DUMMYFUNCTION("""COMPUTED_VALUE"""),"SEAT COVER")</f>
        <v>SEAT COVER</v>
      </c>
      <c r="E17" s="37">
        <f>IFERROR(__xludf.DUMMYFUNCTION("""COMPUTED_VALUE"""),37954.46)</f>
        <v>37954.46</v>
      </c>
      <c r="F17" s="37">
        <f>IFERROR(__xludf.DUMMYFUNCTION("""COMPUTED_VALUE"""),23087.0)</f>
        <v>23087</v>
      </c>
      <c r="G17" s="14">
        <v>-14867.46</v>
      </c>
      <c r="H17" s="98">
        <v>-0.3917183909348203</v>
      </c>
      <c r="I17" s="98">
        <v>0.009179006327936272</v>
      </c>
    </row>
    <row r="18">
      <c r="D18" s="17" t="str">
        <f>IFERROR(__xludf.DUMMYFUNCTION("""COMPUTED_VALUE"""),"SINK")</f>
        <v>SINK</v>
      </c>
      <c r="E18" s="37">
        <f>IFERROR(__xludf.DUMMYFUNCTION("""COMPUTED_VALUE"""),281369.16000000003)</f>
        <v>281369.16</v>
      </c>
      <c r="F18" s="37">
        <f>IFERROR(__xludf.DUMMYFUNCTION("""COMPUTED_VALUE"""),174547.0)</f>
        <v>174547</v>
      </c>
      <c r="G18" s="14">
        <v>-106822.16000000003</v>
      </c>
      <c r="H18" s="98">
        <v>-0.379651273792764</v>
      </c>
      <c r="I18" s="98">
        <v>0.06939697741249588</v>
      </c>
    </row>
    <row r="19">
      <c r="D19" s="17" t="str">
        <f>IFERROR(__xludf.DUMMYFUNCTION("""COMPUTED_VALUE"""),"UPVC")</f>
        <v>UPVC</v>
      </c>
      <c r="E19" s="37">
        <f>IFERROR(__xludf.DUMMYFUNCTION("""COMPUTED_VALUE"""),324447.11000000004)</f>
        <v>324447.11</v>
      </c>
      <c r="F19" s="37"/>
      <c r="G19" s="14">
        <v>-324447.11000000004</v>
      </c>
      <c r="H19" s="98">
        <v>-1.0</v>
      </c>
      <c r="I19" s="98">
        <v>0.0</v>
      </c>
    </row>
    <row r="20">
      <c r="D20" s="17" t="str">
        <f>IFERROR(__xludf.DUMMYFUNCTION("""COMPUTED_VALUE"""),"WASTE PIPE")</f>
        <v>WASTE PIPE</v>
      </c>
      <c r="E20" s="37">
        <f>IFERROR(__xludf.DUMMYFUNCTION("""COMPUTED_VALUE"""),50090.0)</f>
        <v>50090</v>
      </c>
      <c r="F20" s="37">
        <f>IFERROR(__xludf.DUMMYFUNCTION("""COMPUTED_VALUE"""),15961.0)</f>
        <v>15961</v>
      </c>
      <c r="G20" s="14">
        <v>-34129.0</v>
      </c>
      <c r="H20" s="98">
        <v>-0.681353563585546</v>
      </c>
      <c r="I20" s="98">
        <v>0.006345827521990334</v>
      </c>
    </row>
    <row r="21">
      <c r="D21" s="17" t="str">
        <f>IFERROR(__xludf.DUMMYFUNCTION("""COMPUTED_VALUE"""),"WATER TANK")</f>
        <v>WATER TANK</v>
      </c>
      <c r="E21" s="37">
        <f>IFERROR(__xludf.DUMMYFUNCTION("""COMPUTED_VALUE"""),279465.34)</f>
        <v>279465.34</v>
      </c>
      <c r="F21" s="37">
        <f>IFERROR(__xludf.DUMMYFUNCTION("""COMPUTED_VALUE"""),229818.0)</f>
        <v>229818</v>
      </c>
      <c r="G21" s="14">
        <v>-49647.340000000026</v>
      </c>
      <c r="H21" s="98">
        <v>-0.1776511534489394</v>
      </c>
      <c r="I21" s="98">
        <v>0.09137180561673922</v>
      </c>
    </row>
    <row r="22">
      <c r="D22" s="17"/>
      <c r="E22" s="13"/>
      <c r="F22" s="13"/>
      <c r="G22" s="14" t="s">
        <v>1331</v>
      </c>
      <c r="H22" s="98" t="s">
        <v>1331</v>
      </c>
      <c r="I22" s="98" t="s">
        <v>1331</v>
      </c>
    </row>
    <row r="23">
      <c r="D23" s="17"/>
      <c r="E23" s="13"/>
      <c r="F23" s="13"/>
      <c r="G23" s="14" t="s">
        <v>1331</v>
      </c>
      <c r="H23" s="98" t="s">
        <v>1331</v>
      </c>
      <c r="I23" s="98" t="s">
        <v>1331</v>
      </c>
    </row>
    <row r="24">
      <c r="D24" s="17"/>
      <c r="E24" s="13"/>
      <c r="F24" s="13"/>
      <c r="G24" s="14" t="s">
        <v>1331</v>
      </c>
      <c r="H24" s="98" t="s">
        <v>1331</v>
      </c>
      <c r="I24" s="98" t="s">
        <v>1331</v>
      </c>
    </row>
    <row r="25">
      <c r="D25" s="17"/>
      <c r="E25" s="13"/>
      <c r="F25" s="13"/>
      <c r="G25" s="14" t="s">
        <v>1331</v>
      </c>
      <c r="H25" s="98" t="s">
        <v>1331</v>
      </c>
      <c r="I25" s="98" t="s">
        <v>1331</v>
      </c>
    </row>
    <row r="26">
      <c r="D26" s="17"/>
      <c r="E26" s="17"/>
      <c r="F26" s="13"/>
      <c r="G26" s="14" t="s">
        <v>1331</v>
      </c>
      <c r="H26" s="23" t="s">
        <v>1331</v>
      </c>
      <c r="I26" s="98" t="s">
        <v>1331</v>
      </c>
    </row>
    <row r="27">
      <c r="D27" s="17"/>
      <c r="E27" s="17"/>
      <c r="F27" s="13"/>
      <c r="G27" s="14" t="s">
        <v>1331</v>
      </c>
      <c r="H27" s="23" t="s">
        <v>1331</v>
      </c>
      <c r="I27" s="98" t="s">
        <v>1331</v>
      </c>
    </row>
    <row r="28">
      <c r="D28" s="17"/>
      <c r="E28" s="17"/>
      <c r="F28" s="13"/>
      <c r="G28" s="14" t="s">
        <v>1331</v>
      </c>
      <c r="H28" s="23" t="s">
        <v>1331</v>
      </c>
      <c r="I28" s="17" t="s">
        <v>1331</v>
      </c>
    </row>
    <row r="29">
      <c r="G29" s="99" t="s">
        <v>1331</v>
      </c>
      <c r="H29" s="6" t="s">
        <v>1331</v>
      </c>
      <c r="I29" s="6" t="s">
        <v>1331</v>
      </c>
    </row>
    <row r="30">
      <c r="G30" s="99" t="s">
        <v>1331</v>
      </c>
      <c r="H30" s="6" t="s">
        <v>1331</v>
      </c>
      <c r="I30" s="6" t="s">
        <v>1331</v>
      </c>
    </row>
    <row r="31">
      <c r="G31" s="99" t="s">
        <v>1331</v>
      </c>
      <c r="H31" s="6" t="s">
        <v>1331</v>
      </c>
      <c r="I31" s="6" t="s">
        <v>1331</v>
      </c>
    </row>
    <row r="32">
      <c r="G32" s="6" t="s">
        <v>1331</v>
      </c>
      <c r="H32" s="6" t="s">
        <v>1331</v>
      </c>
      <c r="I32" s="6" t="s">
        <v>1331</v>
      </c>
    </row>
    <row r="33">
      <c r="G33" s="6" t="s">
        <v>1331</v>
      </c>
      <c r="H33" s="6" t="s">
        <v>1331</v>
      </c>
      <c r="I33" s="6" t="s">
        <v>1331</v>
      </c>
    </row>
    <row r="34">
      <c r="G34" s="6" t="s">
        <v>1331</v>
      </c>
      <c r="H34" s="6" t="s">
        <v>1331</v>
      </c>
      <c r="I34" s="6" t="s">
        <v>1331</v>
      </c>
    </row>
    <row r="35">
      <c r="G35" s="6" t="s">
        <v>1331</v>
      </c>
      <c r="H35" s="6" t="s">
        <v>1331</v>
      </c>
      <c r="I35" s="6" t="s">
        <v>1331</v>
      </c>
    </row>
    <row r="36">
      <c r="G36" s="6" t="s">
        <v>1331</v>
      </c>
      <c r="H36" s="6" t="s">
        <v>1331</v>
      </c>
      <c r="I36" s="6" t="s">
        <v>1331</v>
      </c>
    </row>
    <row r="37">
      <c r="G37" s="6" t="s">
        <v>1331</v>
      </c>
      <c r="H37" s="6" t="s">
        <v>1331</v>
      </c>
      <c r="I37" s="6" t="s">
        <v>1331</v>
      </c>
    </row>
    <row r="38">
      <c r="G38" s="6" t="s">
        <v>1331</v>
      </c>
      <c r="H38" s="6" t="s">
        <v>1331</v>
      </c>
      <c r="I38" s="6" t="s">
        <v>1331</v>
      </c>
    </row>
    <row r="39">
      <c r="G39" s="6" t="s">
        <v>1331</v>
      </c>
      <c r="H39" s="6" t="s">
        <v>1331</v>
      </c>
      <c r="I39" s="6" t="s">
        <v>1331</v>
      </c>
    </row>
    <row r="40">
      <c r="G40" s="6" t="s">
        <v>1331</v>
      </c>
      <c r="H40" s="6" t="s">
        <v>1331</v>
      </c>
      <c r="I40" s="6" t="s">
        <v>1331</v>
      </c>
    </row>
    <row r="41">
      <c r="G41" s="6" t="s">
        <v>1331</v>
      </c>
      <c r="H41" s="6" t="s">
        <v>1331</v>
      </c>
      <c r="I41" s="6" t="s">
        <v>1331</v>
      </c>
    </row>
    <row r="42">
      <c r="G42" s="6" t="s">
        <v>1331</v>
      </c>
      <c r="H42" s="6" t="s">
        <v>1331</v>
      </c>
      <c r="I42" s="6" t="s">
        <v>1331</v>
      </c>
    </row>
    <row r="43">
      <c r="G43" s="6" t="s">
        <v>1331</v>
      </c>
      <c r="H43" s="6" t="s">
        <v>1331</v>
      </c>
      <c r="I43" s="6" t="s">
        <v>1331</v>
      </c>
    </row>
    <row r="44">
      <c r="G44" s="6" t="s">
        <v>1331</v>
      </c>
      <c r="H44" s="6" t="s">
        <v>1331</v>
      </c>
      <c r="I44" s="6" t="s">
        <v>1331</v>
      </c>
    </row>
    <row r="45">
      <c r="G45" s="6" t="s">
        <v>1331</v>
      </c>
      <c r="H45" s="6" t="s">
        <v>1331</v>
      </c>
      <c r="I45" s="6" t="s">
        <v>1331</v>
      </c>
    </row>
    <row r="46">
      <c r="G46" s="6" t="s">
        <v>1331</v>
      </c>
      <c r="H46" s="6" t="s">
        <v>1331</v>
      </c>
      <c r="I46" s="6" t="s">
        <v>1331</v>
      </c>
    </row>
    <row r="47">
      <c r="G47" s="6" t="s">
        <v>1331</v>
      </c>
      <c r="H47" s="6" t="s">
        <v>1331</v>
      </c>
      <c r="I47" s="6" t="s">
        <v>1331</v>
      </c>
    </row>
    <row r="48">
      <c r="G48" s="6" t="s">
        <v>1331</v>
      </c>
      <c r="H48" s="6" t="s">
        <v>1331</v>
      </c>
      <c r="I48" s="6" t="s">
        <v>1331</v>
      </c>
    </row>
    <row r="49">
      <c r="G49" s="6" t="s">
        <v>1331</v>
      </c>
      <c r="H49" s="6" t="s">
        <v>1331</v>
      </c>
      <c r="I49" s="6" t="s">
        <v>1331</v>
      </c>
    </row>
    <row r="50">
      <c r="G50" s="6" t="s">
        <v>1331</v>
      </c>
      <c r="H50" s="6" t="s">
        <v>1331</v>
      </c>
      <c r="I50" s="6" t="s">
        <v>1331</v>
      </c>
    </row>
    <row r="51">
      <c r="G51" s="6" t="s">
        <v>1331</v>
      </c>
      <c r="H51" s="6" t="s">
        <v>1331</v>
      </c>
      <c r="I51" s="6" t="s">
        <v>1331</v>
      </c>
    </row>
    <row r="52">
      <c r="G52" s="6" t="s">
        <v>1331</v>
      </c>
      <c r="H52" s="6" t="s">
        <v>1331</v>
      </c>
      <c r="I52" s="6" t="s">
        <v>1331</v>
      </c>
    </row>
    <row r="53">
      <c r="G53" s="6" t="s">
        <v>1331</v>
      </c>
      <c r="H53" s="6" t="s">
        <v>1331</v>
      </c>
      <c r="I53" s="6" t="s">
        <v>1331</v>
      </c>
    </row>
    <row r="54">
      <c r="G54" s="6" t="s">
        <v>1331</v>
      </c>
      <c r="H54" s="6" t="s">
        <v>1331</v>
      </c>
      <c r="I54" s="6" t="s">
        <v>1331</v>
      </c>
    </row>
    <row r="55">
      <c r="G55" s="6" t="s">
        <v>1331</v>
      </c>
      <c r="H55" s="6" t="s">
        <v>1331</v>
      </c>
      <c r="I55" s="6" t="s">
        <v>1331</v>
      </c>
    </row>
    <row r="56">
      <c r="G56" s="6" t="s">
        <v>1331</v>
      </c>
      <c r="H56" s="6" t="s">
        <v>1331</v>
      </c>
      <c r="I56" s="6" t="s">
        <v>1331</v>
      </c>
    </row>
    <row r="57">
      <c r="G57" s="6" t="s">
        <v>1331</v>
      </c>
      <c r="H57" s="6" t="s">
        <v>1331</v>
      </c>
      <c r="I57" s="6" t="s">
        <v>1331</v>
      </c>
    </row>
    <row r="58">
      <c r="G58" s="6" t="s">
        <v>1331</v>
      </c>
      <c r="H58" s="6" t="s">
        <v>1331</v>
      </c>
      <c r="I58" s="6" t="s">
        <v>1331</v>
      </c>
    </row>
    <row r="59">
      <c r="G59" s="6" t="s">
        <v>1331</v>
      </c>
      <c r="H59" s="6" t="s">
        <v>1331</v>
      </c>
      <c r="I59" s="6" t="s">
        <v>1331</v>
      </c>
    </row>
    <row r="60">
      <c r="G60" s="6" t="s">
        <v>1331</v>
      </c>
      <c r="H60" s="6" t="s">
        <v>1331</v>
      </c>
      <c r="I60" s="6" t="s">
        <v>1331</v>
      </c>
    </row>
    <row r="61">
      <c r="G61" s="6" t="s">
        <v>1331</v>
      </c>
      <c r="H61" s="6" t="s">
        <v>1331</v>
      </c>
      <c r="I61" s="6" t="s">
        <v>1331</v>
      </c>
    </row>
    <row r="62">
      <c r="G62" s="6" t="s">
        <v>1331</v>
      </c>
      <c r="H62" s="6" t="s">
        <v>1331</v>
      </c>
      <c r="I62" s="6" t="s">
        <v>1331</v>
      </c>
    </row>
    <row r="63">
      <c r="G63" s="6" t="s">
        <v>1331</v>
      </c>
      <c r="H63" s="6" t="s">
        <v>1331</v>
      </c>
      <c r="I63" s="6" t="s">
        <v>1331</v>
      </c>
    </row>
    <row r="64">
      <c r="G64" s="6" t="s">
        <v>1331</v>
      </c>
      <c r="H64" s="6" t="s">
        <v>1331</v>
      </c>
      <c r="I64" s="6" t="s">
        <v>1331</v>
      </c>
    </row>
    <row r="65">
      <c r="G65" s="6" t="s">
        <v>1331</v>
      </c>
      <c r="H65" s="6" t="s">
        <v>1331</v>
      </c>
      <c r="I65" s="6" t="s">
        <v>1331</v>
      </c>
    </row>
    <row r="66">
      <c r="G66" s="6" t="s">
        <v>1331</v>
      </c>
      <c r="H66" s="6" t="s">
        <v>1331</v>
      </c>
      <c r="I66" s="6" t="s">
        <v>1331</v>
      </c>
    </row>
    <row r="67">
      <c r="G67" s="6" t="s">
        <v>1331</v>
      </c>
      <c r="H67" s="6" t="s">
        <v>1331</v>
      </c>
      <c r="I67" s="6" t="s">
        <v>1331</v>
      </c>
    </row>
    <row r="68">
      <c r="G68" s="6" t="s">
        <v>1331</v>
      </c>
      <c r="H68" s="6" t="s">
        <v>1331</v>
      </c>
      <c r="I68" s="6" t="s">
        <v>1331</v>
      </c>
    </row>
    <row r="69">
      <c r="G69" s="6" t="s">
        <v>1331</v>
      </c>
      <c r="H69" s="6" t="s">
        <v>1331</v>
      </c>
      <c r="I69" s="6" t="s">
        <v>1331</v>
      </c>
    </row>
    <row r="70">
      <c r="G70" s="6" t="s">
        <v>1331</v>
      </c>
      <c r="H70" s="6" t="s">
        <v>1331</v>
      </c>
      <c r="I70" s="6" t="s">
        <v>1331</v>
      </c>
    </row>
    <row r="71">
      <c r="G71" s="6" t="s">
        <v>1331</v>
      </c>
      <c r="H71" s="6" t="s">
        <v>1331</v>
      </c>
      <c r="I71" s="6" t="s">
        <v>1331</v>
      </c>
    </row>
    <row r="72">
      <c r="G72" s="6" t="s">
        <v>1331</v>
      </c>
      <c r="H72" s="6" t="s">
        <v>1331</v>
      </c>
      <c r="I72" s="6" t="s">
        <v>1331</v>
      </c>
    </row>
    <row r="73">
      <c r="G73" s="6" t="s">
        <v>1331</v>
      </c>
      <c r="H73" s="6" t="s">
        <v>1331</v>
      </c>
      <c r="I73" s="6" t="s">
        <v>1331</v>
      </c>
    </row>
    <row r="74">
      <c r="G74" s="6" t="s">
        <v>1331</v>
      </c>
      <c r="H74" s="6" t="s">
        <v>1331</v>
      </c>
      <c r="I74" s="6" t="s">
        <v>1331</v>
      </c>
    </row>
    <row r="75">
      <c r="G75" s="6" t="s">
        <v>1331</v>
      </c>
      <c r="H75" s="6" t="s">
        <v>1331</v>
      </c>
      <c r="I75" s="6" t="s">
        <v>1331</v>
      </c>
    </row>
    <row r="76">
      <c r="G76" s="6" t="s">
        <v>1331</v>
      </c>
      <c r="H76" s="6" t="s">
        <v>1331</v>
      </c>
      <c r="I76" s="6" t="s">
        <v>1331</v>
      </c>
    </row>
    <row r="77">
      <c r="G77" s="6" t="s">
        <v>1331</v>
      </c>
      <c r="H77" s="6" t="s">
        <v>1331</v>
      </c>
      <c r="I77" s="6" t="s">
        <v>1331</v>
      </c>
    </row>
    <row r="78">
      <c r="G78" s="6" t="s">
        <v>1331</v>
      </c>
      <c r="H78" s="6" t="s">
        <v>1331</v>
      </c>
      <c r="I78" s="6" t="s">
        <v>1331</v>
      </c>
    </row>
    <row r="79">
      <c r="G79" s="6" t="s">
        <v>1331</v>
      </c>
      <c r="H79" s="6" t="s">
        <v>1331</v>
      </c>
      <c r="I79" s="6" t="s">
        <v>1331</v>
      </c>
    </row>
    <row r="80">
      <c r="G80" s="6" t="s">
        <v>1331</v>
      </c>
      <c r="H80" s="6" t="s">
        <v>1331</v>
      </c>
      <c r="I80" s="6" t="s">
        <v>1331</v>
      </c>
    </row>
    <row r="81">
      <c r="G81" s="6" t="s">
        <v>1331</v>
      </c>
      <c r="H81" s="6" t="s">
        <v>1331</v>
      </c>
      <c r="I81" s="6" t="s">
        <v>1331</v>
      </c>
    </row>
    <row r="82">
      <c r="G82" s="6" t="s">
        <v>1331</v>
      </c>
      <c r="H82" s="6" t="s">
        <v>1331</v>
      </c>
      <c r="I82" s="6" t="s">
        <v>1331</v>
      </c>
    </row>
    <row r="83">
      <c r="G83" s="6" t="s">
        <v>1331</v>
      </c>
      <c r="H83" s="6" t="s">
        <v>1331</v>
      </c>
      <c r="I83" s="6" t="s">
        <v>1331</v>
      </c>
    </row>
    <row r="84">
      <c r="G84" s="6" t="s">
        <v>1331</v>
      </c>
      <c r="H84" s="6" t="s">
        <v>1331</v>
      </c>
      <c r="I84" s="6" t="s">
        <v>1331</v>
      </c>
    </row>
    <row r="85">
      <c r="G85" s="6" t="s">
        <v>1331</v>
      </c>
      <c r="H85" s="6" t="s">
        <v>1331</v>
      </c>
      <c r="I85" s="6" t="s">
        <v>1331</v>
      </c>
    </row>
    <row r="86">
      <c r="G86" s="6" t="s">
        <v>1331</v>
      </c>
      <c r="H86" s="6" t="s">
        <v>1331</v>
      </c>
      <c r="I86" s="6" t="s">
        <v>1331</v>
      </c>
    </row>
    <row r="87">
      <c r="G87" s="6" t="s">
        <v>1331</v>
      </c>
      <c r="H87" s="6" t="s">
        <v>1331</v>
      </c>
      <c r="I87" s="6" t="s">
        <v>1331</v>
      </c>
    </row>
    <row r="88">
      <c r="G88" s="6" t="s">
        <v>1331</v>
      </c>
      <c r="H88" s="6" t="s">
        <v>1331</v>
      </c>
      <c r="I88" s="6" t="s">
        <v>1331</v>
      </c>
    </row>
    <row r="89">
      <c r="G89" s="6" t="s">
        <v>1331</v>
      </c>
      <c r="H89" s="6" t="s">
        <v>1331</v>
      </c>
      <c r="I89" s="6" t="s">
        <v>1331</v>
      </c>
    </row>
    <row r="90">
      <c r="G90" s="6" t="s">
        <v>1331</v>
      </c>
      <c r="H90" s="6" t="s">
        <v>1331</v>
      </c>
      <c r="I90" s="6" t="s">
        <v>1331</v>
      </c>
    </row>
    <row r="91">
      <c r="G91" s="6" t="s">
        <v>1331</v>
      </c>
      <c r="H91" s="6" t="s">
        <v>1331</v>
      </c>
      <c r="I91" s="6" t="s">
        <v>1331</v>
      </c>
    </row>
    <row r="92">
      <c r="G92" s="6" t="s">
        <v>1331</v>
      </c>
      <c r="H92" s="6" t="s">
        <v>1331</v>
      </c>
      <c r="I92" s="6" t="s">
        <v>1331</v>
      </c>
    </row>
    <row r="93">
      <c r="G93" s="6" t="s">
        <v>1331</v>
      </c>
      <c r="H93" s="6" t="s">
        <v>1331</v>
      </c>
      <c r="I93" s="6" t="s">
        <v>1331</v>
      </c>
    </row>
    <row r="94">
      <c r="G94" s="6" t="s">
        <v>1331</v>
      </c>
      <c r="H94" s="6" t="s">
        <v>1331</v>
      </c>
      <c r="I94" s="6" t="s">
        <v>1331</v>
      </c>
    </row>
    <row r="95">
      <c r="G95" s="6" t="s">
        <v>1331</v>
      </c>
      <c r="H95" s="6" t="s">
        <v>1331</v>
      </c>
      <c r="I95" s="6" t="s">
        <v>1331</v>
      </c>
    </row>
    <row r="96">
      <c r="G96" s="6" t="s">
        <v>1331</v>
      </c>
      <c r="H96" s="6" t="s">
        <v>1331</v>
      </c>
      <c r="I96" s="6" t="s">
        <v>1331</v>
      </c>
    </row>
    <row r="97">
      <c r="G97" s="6" t="s">
        <v>1331</v>
      </c>
      <c r="H97" s="6" t="s">
        <v>1331</v>
      </c>
      <c r="I97" s="6" t="s">
        <v>1331</v>
      </c>
    </row>
    <row r="98">
      <c r="G98" s="6" t="s">
        <v>1331</v>
      </c>
      <c r="H98" s="6" t="s">
        <v>1331</v>
      </c>
      <c r="I98" s="6" t="s">
        <v>1331</v>
      </c>
    </row>
    <row r="99">
      <c r="G99" s="6" t="s">
        <v>1331</v>
      </c>
      <c r="H99" s="6" t="s">
        <v>1331</v>
      </c>
      <c r="I99" s="6" t="s">
        <v>1331</v>
      </c>
    </row>
    <row r="100">
      <c r="G100" s="6" t="s">
        <v>1331</v>
      </c>
      <c r="H100" s="6" t="s">
        <v>1331</v>
      </c>
      <c r="I100" s="6" t="s">
        <v>1331</v>
      </c>
    </row>
    <row r="101">
      <c r="G101" s="6" t="s">
        <v>1331</v>
      </c>
      <c r="H101" s="6" t="s">
        <v>1331</v>
      </c>
      <c r="I101" s="6" t="s">
        <v>1331</v>
      </c>
    </row>
    <row r="102">
      <c r="G102" s="6" t="s">
        <v>1331</v>
      </c>
      <c r="H102" s="6" t="s">
        <v>1331</v>
      </c>
      <c r="I102" s="6" t="s">
        <v>1331</v>
      </c>
    </row>
    <row r="103">
      <c r="G103" s="6" t="s">
        <v>1331</v>
      </c>
      <c r="H103" s="6" t="s">
        <v>1331</v>
      </c>
      <c r="I103" s="6" t="s">
        <v>1331</v>
      </c>
    </row>
    <row r="104">
      <c r="G104" s="6" t="s">
        <v>1331</v>
      </c>
      <c r="H104" s="6" t="s">
        <v>1331</v>
      </c>
      <c r="I104" s="6" t="s">
        <v>1331</v>
      </c>
    </row>
    <row r="105">
      <c r="G105" s="6" t="s">
        <v>1331</v>
      </c>
      <c r="H105" s="6" t="s">
        <v>1331</v>
      </c>
      <c r="I105" s="6" t="s">
        <v>1331</v>
      </c>
    </row>
    <row r="106">
      <c r="G106" s="6" t="s">
        <v>1331</v>
      </c>
      <c r="H106" s="6" t="s">
        <v>1331</v>
      </c>
      <c r="I106" s="6" t="s">
        <v>1331</v>
      </c>
    </row>
    <row r="107">
      <c r="G107" s="6" t="s">
        <v>1331</v>
      </c>
      <c r="H107" s="6" t="s">
        <v>1331</v>
      </c>
      <c r="I107" s="6" t="s">
        <v>1331</v>
      </c>
    </row>
    <row r="108">
      <c r="G108" s="6" t="s">
        <v>1331</v>
      </c>
      <c r="H108" s="6" t="s">
        <v>1331</v>
      </c>
      <c r="I108" s="6" t="s">
        <v>1331</v>
      </c>
    </row>
    <row r="109">
      <c r="G109" s="6" t="s">
        <v>1331</v>
      </c>
      <c r="H109" s="6" t="s">
        <v>1331</v>
      </c>
      <c r="I109" s="6" t="s">
        <v>1331</v>
      </c>
    </row>
    <row r="110">
      <c r="G110" s="6" t="s">
        <v>1331</v>
      </c>
      <c r="H110" s="6" t="s">
        <v>1331</v>
      </c>
      <c r="I110" s="6" t="s">
        <v>1331</v>
      </c>
    </row>
    <row r="111">
      <c r="G111" s="6" t="s">
        <v>1331</v>
      </c>
      <c r="H111" s="6" t="s">
        <v>1331</v>
      </c>
      <c r="I111" s="6" t="s">
        <v>1331</v>
      </c>
    </row>
    <row r="112">
      <c r="G112" s="6" t="s">
        <v>1331</v>
      </c>
      <c r="H112" s="6" t="s">
        <v>1331</v>
      </c>
      <c r="I112" s="6" t="s">
        <v>1331</v>
      </c>
    </row>
    <row r="113">
      <c r="G113" s="6" t="s">
        <v>1331</v>
      </c>
      <c r="H113" s="6" t="s">
        <v>1331</v>
      </c>
      <c r="I113" s="6" t="s">
        <v>1331</v>
      </c>
    </row>
    <row r="114">
      <c r="G114" s="6" t="s">
        <v>1331</v>
      </c>
      <c r="H114" s="6" t="s">
        <v>1331</v>
      </c>
      <c r="I114" s="6" t="s">
        <v>1331</v>
      </c>
    </row>
    <row r="115">
      <c r="G115" s="6" t="s">
        <v>1331</v>
      </c>
      <c r="H115" s="6" t="s">
        <v>1331</v>
      </c>
      <c r="I115" s="6" t="s">
        <v>1331</v>
      </c>
    </row>
    <row r="116">
      <c r="G116" s="6" t="s">
        <v>1331</v>
      </c>
      <c r="H116" s="6" t="s">
        <v>1331</v>
      </c>
      <c r="I116" s="6" t="s">
        <v>1331</v>
      </c>
    </row>
    <row r="117">
      <c r="G117" s="6" t="s">
        <v>1331</v>
      </c>
      <c r="H117" s="6" t="s">
        <v>1331</v>
      </c>
      <c r="I117" s="6" t="s">
        <v>1331</v>
      </c>
    </row>
    <row r="118">
      <c r="G118" s="6" t="s">
        <v>1331</v>
      </c>
      <c r="H118" s="6" t="s">
        <v>1331</v>
      </c>
      <c r="I118" s="6" t="s">
        <v>1331</v>
      </c>
    </row>
    <row r="119">
      <c r="G119" s="6" t="s">
        <v>1331</v>
      </c>
      <c r="H119" s="6" t="s">
        <v>1331</v>
      </c>
      <c r="I119" s="6" t="s">
        <v>1331</v>
      </c>
    </row>
    <row r="120">
      <c r="G120" s="6" t="s">
        <v>1331</v>
      </c>
      <c r="H120" s="6" t="s">
        <v>1331</v>
      </c>
      <c r="I120" s="6" t="s">
        <v>1331</v>
      </c>
    </row>
    <row r="121">
      <c r="G121" s="6" t="s">
        <v>1331</v>
      </c>
      <c r="H121" s="6" t="s">
        <v>1331</v>
      </c>
      <c r="I121" s="6" t="s">
        <v>1331</v>
      </c>
    </row>
    <row r="122">
      <c r="G122" s="6" t="s">
        <v>1331</v>
      </c>
      <c r="H122" s="6" t="s">
        <v>1331</v>
      </c>
      <c r="I122" s="6" t="s">
        <v>1331</v>
      </c>
    </row>
    <row r="123">
      <c r="G123" s="6" t="s">
        <v>1331</v>
      </c>
      <c r="H123" s="6" t="s">
        <v>1331</v>
      </c>
      <c r="I123" s="6" t="s">
        <v>1331</v>
      </c>
    </row>
    <row r="124">
      <c r="G124" s="6" t="s">
        <v>1331</v>
      </c>
      <c r="H124" s="6" t="s">
        <v>1331</v>
      </c>
      <c r="I124" s="6" t="s">
        <v>1331</v>
      </c>
    </row>
    <row r="125">
      <c r="G125" s="6" t="s">
        <v>1331</v>
      </c>
      <c r="H125" s="6" t="s">
        <v>1331</v>
      </c>
      <c r="I125" s="6" t="s">
        <v>1331</v>
      </c>
    </row>
    <row r="126">
      <c r="G126" s="6" t="s">
        <v>1331</v>
      </c>
      <c r="H126" s="6" t="s">
        <v>1331</v>
      </c>
      <c r="I126" s="6" t="s">
        <v>1331</v>
      </c>
    </row>
    <row r="127">
      <c r="G127" s="6" t="s">
        <v>1331</v>
      </c>
      <c r="H127" s="6" t="s">
        <v>1331</v>
      </c>
      <c r="I127" s="6" t="s">
        <v>1331</v>
      </c>
    </row>
    <row r="128">
      <c r="G128" s="6" t="s">
        <v>1331</v>
      </c>
      <c r="H128" s="6" t="s">
        <v>1331</v>
      </c>
      <c r="I128" s="6" t="s">
        <v>1331</v>
      </c>
    </row>
    <row r="129">
      <c r="G129" s="6" t="s">
        <v>1331</v>
      </c>
      <c r="H129" s="6" t="s">
        <v>1331</v>
      </c>
      <c r="I129" s="6" t="s">
        <v>1331</v>
      </c>
    </row>
    <row r="130">
      <c r="G130" s="6" t="s">
        <v>1331</v>
      </c>
      <c r="H130" s="6" t="s">
        <v>1331</v>
      </c>
      <c r="I130" s="6" t="s">
        <v>1331</v>
      </c>
    </row>
    <row r="131">
      <c r="G131" s="6" t="s">
        <v>1331</v>
      </c>
      <c r="H131" s="6" t="s">
        <v>1331</v>
      </c>
      <c r="I131" s="6" t="s">
        <v>1331</v>
      </c>
    </row>
    <row r="132">
      <c r="G132" s="6" t="s">
        <v>1331</v>
      </c>
      <c r="H132" s="6" t="s">
        <v>1331</v>
      </c>
      <c r="I132" s="6" t="s">
        <v>1331</v>
      </c>
    </row>
    <row r="133">
      <c r="G133" s="6" t="s">
        <v>1331</v>
      </c>
      <c r="H133" s="6" t="s">
        <v>1331</v>
      </c>
      <c r="I133" s="6" t="s">
        <v>1331</v>
      </c>
    </row>
    <row r="134">
      <c r="G134" s="6" t="s">
        <v>1331</v>
      </c>
      <c r="H134" s="6" t="s">
        <v>1331</v>
      </c>
      <c r="I134" s="6" t="s">
        <v>1331</v>
      </c>
    </row>
    <row r="135">
      <c r="G135" s="6" t="s">
        <v>1331</v>
      </c>
      <c r="H135" s="6" t="s">
        <v>1331</v>
      </c>
      <c r="I135" s="6" t="s">
        <v>1331</v>
      </c>
    </row>
    <row r="136">
      <c r="G136" s="6" t="s">
        <v>1331</v>
      </c>
      <c r="H136" s="6" t="s">
        <v>1331</v>
      </c>
      <c r="I136" s="6" t="s">
        <v>1331</v>
      </c>
    </row>
    <row r="137">
      <c r="G137" s="6" t="s">
        <v>1331</v>
      </c>
      <c r="H137" s="6" t="s">
        <v>1331</v>
      </c>
      <c r="I137" s="6" t="s">
        <v>1331</v>
      </c>
    </row>
    <row r="138">
      <c r="G138" s="6" t="s">
        <v>1331</v>
      </c>
      <c r="H138" s="6" t="s">
        <v>1331</v>
      </c>
      <c r="I138" s="6" t="s">
        <v>1331</v>
      </c>
    </row>
    <row r="139">
      <c r="G139" s="6" t="s">
        <v>1331</v>
      </c>
      <c r="H139" s="6" t="s">
        <v>1331</v>
      </c>
      <c r="I139" s="6" t="s">
        <v>1331</v>
      </c>
    </row>
    <row r="140">
      <c r="G140" s="6" t="s">
        <v>1331</v>
      </c>
      <c r="H140" s="6" t="s">
        <v>1331</v>
      </c>
      <c r="I140" s="6" t="s">
        <v>1331</v>
      </c>
    </row>
    <row r="141">
      <c r="G141" s="6" t="s">
        <v>1331</v>
      </c>
      <c r="H141" s="6" t="s">
        <v>1331</v>
      </c>
      <c r="I141" s="6" t="s">
        <v>1331</v>
      </c>
    </row>
    <row r="142">
      <c r="G142" s="6" t="s">
        <v>1331</v>
      </c>
      <c r="H142" s="6" t="s">
        <v>1331</v>
      </c>
      <c r="I142" s="6" t="s">
        <v>1331</v>
      </c>
    </row>
    <row r="143">
      <c r="G143" s="6" t="s">
        <v>1331</v>
      </c>
      <c r="H143" s="6" t="s">
        <v>1331</v>
      </c>
      <c r="I143" s="6" t="s">
        <v>1331</v>
      </c>
    </row>
    <row r="144">
      <c r="G144" s="6" t="s">
        <v>1331</v>
      </c>
      <c r="H144" s="6" t="s">
        <v>1331</v>
      </c>
      <c r="I144" s="6" t="s">
        <v>1331</v>
      </c>
    </row>
    <row r="145">
      <c r="G145" s="6" t="s">
        <v>1331</v>
      </c>
      <c r="H145" s="6" t="s">
        <v>1331</v>
      </c>
      <c r="I145" s="6" t="s">
        <v>1331</v>
      </c>
    </row>
    <row r="146">
      <c r="G146" s="6" t="s">
        <v>1331</v>
      </c>
      <c r="H146" s="6" t="s">
        <v>1331</v>
      </c>
      <c r="I146" s="6" t="s">
        <v>1331</v>
      </c>
    </row>
    <row r="147">
      <c r="G147" s="6" t="s">
        <v>1331</v>
      </c>
      <c r="H147" s="6" t="s">
        <v>1331</v>
      </c>
      <c r="I147" s="6" t="s">
        <v>1331</v>
      </c>
    </row>
    <row r="148">
      <c r="G148" s="6" t="s">
        <v>1331</v>
      </c>
      <c r="H148" s="6" t="s">
        <v>1331</v>
      </c>
      <c r="I148" s="6" t="s">
        <v>1331</v>
      </c>
    </row>
    <row r="149">
      <c r="G149" s="6" t="s">
        <v>1331</v>
      </c>
      <c r="H149" s="6" t="s">
        <v>1331</v>
      </c>
      <c r="I149" s="6" t="s">
        <v>1331</v>
      </c>
    </row>
    <row r="150">
      <c r="G150" s="6" t="s">
        <v>1331</v>
      </c>
      <c r="H150" s="6" t="s">
        <v>1331</v>
      </c>
      <c r="I150" s="6" t="s">
        <v>1331</v>
      </c>
    </row>
    <row r="151">
      <c r="G151" s="6" t="s">
        <v>1331</v>
      </c>
      <c r="H151" s="6" t="s">
        <v>1331</v>
      </c>
      <c r="I151" s="6" t="s">
        <v>1331</v>
      </c>
    </row>
    <row r="152">
      <c r="G152" s="6" t="s">
        <v>1331</v>
      </c>
      <c r="H152" s="6" t="s">
        <v>1331</v>
      </c>
      <c r="I152" s="6" t="s">
        <v>1331</v>
      </c>
    </row>
    <row r="153">
      <c r="G153" s="6" t="s">
        <v>1331</v>
      </c>
      <c r="H153" s="6" t="s">
        <v>1331</v>
      </c>
      <c r="I153" s="6" t="s">
        <v>1331</v>
      </c>
    </row>
    <row r="154">
      <c r="G154" s="6" t="s">
        <v>1331</v>
      </c>
      <c r="H154" s="6" t="s">
        <v>1331</v>
      </c>
      <c r="I154" s="6" t="s">
        <v>1331</v>
      </c>
    </row>
    <row r="155">
      <c r="G155" s="6" t="s">
        <v>1331</v>
      </c>
      <c r="H155" s="6" t="s">
        <v>1331</v>
      </c>
      <c r="I155" s="6" t="s">
        <v>1331</v>
      </c>
    </row>
    <row r="156">
      <c r="G156" s="6" t="s">
        <v>1331</v>
      </c>
      <c r="H156" s="6" t="s">
        <v>1331</v>
      </c>
      <c r="I156" s="6" t="s">
        <v>1331</v>
      </c>
    </row>
    <row r="157">
      <c r="G157" s="6" t="s">
        <v>1331</v>
      </c>
      <c r="H157" s="6" t="s">
        <v>1331</v>
      </c>
      <c r="I157" s="6" t="s">
        <v>1331</v>
      </c>
    </row>
    <row r="158">
      <c r="G158" s="6" t="s">
        <v>1331</v>
      </c>
      <c r="H158" s="6" t="s">
        <v>1331</v>
      </c>
      <c r="I158" s="6" t="s">
        <v>1331</v>
      </c>
    </row>
    <row r="159">
      <c r="G159" s="6" t="s">
        <v>1331</v>
      </c>
      <c r="H159" s="6" t="s">
        <v>1331</v>
      </c>
      <c r="I159" s="6" t="s">
        <v>1331</v>
      </c>
    </row>
    <row r="160">
      <c r="G160" s="6" t="s">
        <v>1331</v>
      </c>
      <c r="H160" s="6" t="s">
        <v>1331</v>
      </c>
      <c r="I160" s="6" t="s">
        <v>1331</v>
      </c>
    </row>
    <row r="161">
      <c r="G161" s="6" t="s">
        <v>1331</v>
      </c>
      <c r="H161" s="6" t="s">
        <v>1331</v>
      </c>
      <c r="I161" s="6" t="s">
        <v>1331</v>
      </c>
    </row>
    <row r="162">
      <c r="G162" s="6" t="s">
        <v>1331</v>
      </c>
      <c r="H162" s="6" t="s">
        <v>1331</v>
      </c>
      <c r="I162" s="6" t="s">
        <v>1331</v>
      </c>
    </row>
    <row r="163">
      <c r="G163" s="6" t="s">
        <v>1331</v>
      </c>
      <c r="H163" s="6" t="s">
        <v>1331</v>
      </c>
      <c r="I163" s="6" t="s">
        <v>1331</v>
      </c>
    </row>
    <row r="164">
      <c r="G164" s="6" t="s">
        <v>1331</v>
      </c>
      <c r="H164" s="6" t="s">
        <v>1331</v>
      </c>
      <c r="I164" s="6" t="s">
        <v>1331</v>
      </c>
    </row>
    <row r="165">
      <c r="G165" s="6" t="s">
        <v>1331</v>
      </c>
      <c r="H165" s="6" t="s">
        <v>1331</v>
      </c>
      <c r="I165" s="6" t="s">
        <v>1331</v>
      </c>
    </row>
    <row r="166">
      <c r="G166" s="6" t="s">
        <v>1331</v>
      </c>
      <c r="H166" s="6" t="s">
        <v>1331</v>
      </c>
      <c r="I166" s="6" t="s">
        <v>1331</v>
      </c>
    </row>
    <row r="167">
      <c r="G167" s="6" t="s">
        <v>1331</v>
      </c>
      <c r="H167" s="6" t="s">
        <v>1331</v>
      </c>
      <c r="I167" s="6" t="s">
        <v>1331</v>
      </c>
    </row>
    <row r="168">
      <c r="G168" s="6" t="s">
        <v>1331</v>
      </c>
      <c r="H168" s="6" t="s">
        <v>1331</v>
      </c>
      <c r="I168" s="6" t="s">
        <v>1331</v>
      </c>
    </row>
    <row r="169">
      <c r="G169" s="6" t="s">
        <v>1331</v>
      </c>
      <c r="H169" s="6" t="s">
        <v>1331</v>
      </c>
      <c r="I169" s="6" t="s">
        <v>1331</v>
      </c>
    </row>
    <row r="170">
      <c r="G170" s="6" t="s">
        <v>1331</v>
      </c>
      <c r="H170" s="6" t="s">
        <v>1331</v>
      </c>
      <c r="I170" s="6" t="s">
        <v>1331</v>
      </c>
    </row>
    <row r="171">
      <c r="G171" s="6" t="s">
        <v>1331</v>
      </c>
      <c r="H171" s="6" t="s">
        <v>1331</v>
      </c>
      <c r="I171" s="6" t="s">
        <v>1331</v>
      </c>
    </row>
    <row r="172">
      <c r="G172" s="6" t="s">
        <v>1331</v>
      </c>
      <c r="H172" s="6" t="s">
        <v>1331</v>
      </c>
      <c r="I172" s="6" t="s">
        <v>1331</v>
      </c>
    </row>
    <row r="173">
      <c r="G173" s="6" t="s">
        <v>1331</v>
      </c>
      <c r="H173" s="6" t="s">
        <v>1331</v>
      </c>
      <c r="I173" s="6" t="s">
        <v>1331</v>
      </c>
    </row>
    <row r="174">
      <c r="G174" s="6" t="s">
        <v>1331</v>
      </c>
      <c r="H174" s="6" t="s">
        <v>1331</v>
      </c>
      <c r="I174" s="6" t="s">
        <v>1331</v>
      </c>
    </row>
    <row r="175">
      <c r="G175" s="6" t="s">
        <v>1331</v>
      </c>
      <c r="H175" s="6" t="s">
        <v>1331</v>
      </c>
      <c r="I175" s="6" t="s">
        <v>1331</v>
      </c>
    </row>
    <row r="176">
      <c r="G176" s="6" t="s">
        <v>1331</v>
      </c>
      <c r="H176" s="6" t="s">
        <v>1331</v>
      </c>
      <c r="I176" s="6" t="s">
        <v>1331</v>
      </c>
    </row>
    <row r="177">
      <c r="G177" s="6" t="s">
        <v>1331</v>
      </c>
      <c r="H177" s="6" t="s">
        <v>1331</v>
      </c>
      <c r="I177" s="6" t="s">
        <v>1331</v>
      </c>
    </row>
    <row r="178">
      <c r="G178" s="6" t="s">
        <v>1331</v>
      </c>
      <c r="H178" s="6" t="s">
        <v>1331</v>
      </c>
      <c r="I178" s="6" t="s">
        <v>1331</v>
      </c>
    </row>
    <row r="179">
      <c r="G179" s="6" t="s">
        <v>1331</v>
      </c>
      <c r="H179" s="6" t="s">
        <v>1331</v>
      </c>
      <c r="I179" s="6" t="s">
        <v>1331</v>
      </c>
    </row>
    <row r="180">
      <c r="G180" s="6" t="s">
        <v>1331</v>
      </c>
      <c r="H180" s="6" t="s">
        <v>1331</v>
      </c>
      <c r="I180" s="6" t="s">
        <v>1331</v>
      </c>
    </row>
    <row r="181">
      <c r="G181" s="6" t="s">
        <v>1331</v>
      </c>
      <c r="H181" s="6" t="s">
        <v>1331</v>
      </c>
      <c r="I181" s="6" t="s">
        <v>1331</v>
      </c>
    </row>
    <row r="182">
      <c r="G182" s="6" t="s">
        <v>1331</v>
      </c>
      <c r="H182" s="6" t="s">
        <v>1331</v>
      </c>
      <c r="I182" s="6" t="s">
        <v>1331</v>
      </c>
    </row>
    <row r="183">
      <c r="G183" s="6" t="s">
        <v>1331</v>
      </c>
      <c r="H183" s="6" t="s">
        <v>1331</v>
      </c>
      <c r="I183" s="6" t="s">
        <v>1331</v>
      </c>
    </row>
    <row r="184">
      <c r="G184" s="6" t="s">
        <v>1331</v>
      </c>
      <c r="H184" s="6" t="s">
        <v>1331</v>
      </c>
      <c r="I184" s="6" t="s">
        <v>1331</v>
      </c>
    </row>
    <row r="185">
      <c r="G185" s="6" t="s">
        <v>1331</v>
      </c>
      <c r="H185" s="6" t="s">
        <v>1331</v>
      </c>
      <c r="I185" s="6" t="s">
        <v>1331</v>
      </c>
    </row>
    <row r="186">
      <c r="G186" s="6" t="s">
        <v>1331</v>
      </c>
      <c r="H186" s="6" t="s">
        <v>1331</v>
      </c>
      <c r="I186" s="6" t="s">
        <v>1331</v>
      </c>
    </row>
    <row r="187">
      <c r="G187" s="6" t="s">
        <v>1331</v>
      </c>
      <c r="H187" s="6" t="s">
        <v>1331</v>
      </c>
      <c r="I187" s="6" t="s">
        <v>1331</v>
      </c>
    </row>
    <row r="188">
      <c r="G188" s="6" t="s">
        <v>1331</v>
      </c>
      <c r="H188" s="6" t="s">
        <v>1331</v>
      </c>
      <c r="I188" s="6" t="s">
        <v>1331</v>
      </c>
    </row>
    <row r="189">
      <c r="G189" s="6" t="s">
        <v>1331</v>
      </c>
      <c r="H189" s="6" t="s">
        <v>1331</v>
      </c>
      <c r="I189" s="6" t="s">
        <v>1331</v>
      </c>
    </row>
    <row r="190">
      <c r="G190" s="6" t="s">
        <v>1331</v>
      </c>
      <c r="H190" s="6" t="s">
        <v>1331</v>
      </c>
      <c r="I190" s="6" t="s">
        <v>1331</v>
      </c>
    </row>
    <row r="191">
      <c r="G191" s="6" t="s">
        <v>1331</v>
      </c>
      <c r="H191" s="6" t="s">
        <v>1331</v>
      </c>
      <c r="I191" s="6" t="s">
        <v>1331</v>
      </c>
    </row>
    <row r="192">
      <c r="G192" s="6" t="s">
        <v>1331</v>
      </c>
      <c r="H192" s="6" t="s">
        <v>1331</v>
      </c>
      <c r="I192" s="6" t="s">
        <v>1331</v>
      </c>
    </row>
    <row r="193">
      <c r="G193" s="6" t="s">
        <v>1331</v>
      </c>
      <c r="H193" s="6" t="s">
        <v>1331</v>
      </c>
      <c r="I193" s="6" t="s">
        <v>1331</v>
      </c>
    </row>
    <row r="194">
      <c r="G194" s="6" t="s">
        <v>1331</v>
      </c>
      <c r="H194" s="6" t="s">
        <v>1331</v>
      </c>
      <c r="I194" s="6" t="s">
        <v>1331</v>
      </c>
    </row>
    <row r="195">
      <c r="G195" s="6" t="s">
        <v>1331</v>
      </c>
      <c r="H195" s="6" t="s">
        <v>1331</v>
      </c>
      <c r="I195" s="6" t="s">
        <v>1331</v>
      </c>
    </row>
    <row r="196">
      <c r="G196" s="6" t="s">
        <v>1331</v>
      </c>
      <c r="H196" s="6" t="s">
        <v>1331</v>
      </c>
      <c r="I196" s="6" t="s">
        <v>1331</v>
      </c>
    </row>
    <row r="197">
      <c r="G197" s="6" t="s">
        <v>1331</v>
      </c>
      <c r="H197" s="6" t="s">
        <v>1331</v>
      </c>
      <c r="I197" s="6" t="s">
        <v>1331</v>
      </c>
    </row>
    <row r="198">
      <c r="G198" s="6" t="s">
        <v>1331</v>
      </c>
      <c r="H198" s="6" t="s">
        <v>1331</v>
      </c>
      <c r="I198" s="6" t="s">
        <v>1331</v>
      </c>
    </row>
    <row r="199">
      <c r="G199" s="6" t="s">
        <v>1331</v>
      </c>
      <c r="H199" s="6" t="s">
        <v>1331</v>
      </c>
      <c r="I199" s="6" t="s">
        <v>1331</v>
      </c>
    </row>
    <row r="200">
      <c r="G200" s="6" t="s">
        <v>1331</v>
      </c>
      <c r="H200" s="6" t="s">
        <v>1331</v>
      </c>
      <c r="I200" s="6" t="s">
        <v>1331</v>
      </c>
    </row>
    <row r="201">
      <c r="G201" s="6" t="s">
        <v>1331</v>
      </c>
      <c r="H201" s="6" t="s">
        <v>1331</v>
      </c>
      <c r="I201" s="6" t="s">
        <v>1331</v>
      </c>
    </row>
    <row r="202">
      <c r="G202" s="6" t="s">
        <v>1331</v>
      </c>
      <c r="H202" s="6" t="s">
        <v>1331</v>
      </c>
      <c r="I202" s="6" t="s">
        <v>1331</v>
      </c>
    </row>
    <row r="203">
      <c r="G203" s="6" t="s">
        <v>1331</v>
      </c>
      <c r="H203" s="6" t="s">
        <v>1331</v>
      </c>
      <c r="I203" s="6" t="s">
        <v>1331</v>
      </c>
    </row>
    <row r="204">
      <c r="G204" s="6" t="s">
        <v>1331</v>
      </c>
      <c r="H204" s="6" t="s">
        <v>1331</v>
      </c>
      <c r="I204" s="6" t="s">
        <v>1331</v>
      </c>
    </row>
    <row r="205">
      <c r="G205" s="6" t="s">
        <v>1331</v>
      </c>
      <c r="H205" s="6" t="s">
        <v>1331</v>
      </c>
      <c r="I205" s="6" t="s">
        <v>1331</v>
      </c>
    </row>
    <row r="206">
      <c r="G206" s="6" t="s">
        <v>1331</v>
      </c>
      <c r="H206" s="6" t="s">
        <v>1331</v>
      </c>
      <c r="I206" s="6" t="s">
        <v>1331</v>
      </c>
    </row>
    <row r="207">
      <c r="G207" s="6" t="s">
        <v>1331</v>
      </c>
      <c r="H207" s="6" t="s">
        <v>1331</v>
      </c>
      <c r="I207" s="6" t="s">
        <v>1331</v>
      </c>
    </row>
    <row r="208">
      <c r="G208" s="6" t="s">
        <v>1331</v>
      </c>
      <c r="H208" s="6" t="s">
        <v>1331</v>
      </c>
      <c r="I208" s="6" t="s">
        <v>1331</v>
      </c>
    </row>
    <row r="209">
      <c r="G209" s="6" t="s">
        <v>1331</v>
      </c>
      <c r="H209" s="6" t="s">
        <v>1331</v>
      </c>
      <c r="I209" s="6" t="s">
        <v>1331</v>
      </c>
    </row>
    <row r="210">
      <c r="G210" s="6" t="s">
        <v>1331</v>
      </c>
      <c r="H210" s="6" t="s">
        <v>1331</v>
      </c>
      <c r="I210" s="6" t="s">
        <v>1331</v>
      </c>
    </row>
    <row r="211">
      <c r="G211" s="6" t="s">
        <v>1331</v>
      </c>
      <c r="H211" s="6" t="s">
        <v>1331</v>
      </c>
      <c r="I211" s="6" t="s">
        <v>1331</v>
      </c>
    </row>
    <row r="212">
      <c r="G212" s="6" t="s">
        <v>1331</v>
      </c>
      <c r="H212" s="6" t="s">
        <v>1331</v>
      </c>
      <c r="I212" s="6" t="s">
        <v>1331</v>
      </c>
    </row>
    <row r="213">
      <c r="G213" s="6" t="s">
        <v>1331</v>
      </c>
      <c r="H213" s="6" t="s">
        <v>1331</v>
      </c>
      <c r="I213" s="6" t="s">
        <v>1331</v>
      </c>
    </row>
    <row r="214">
      <c r="G214" s="6" t="s">
        <v>1331</v>
      </c>
      <c r="H214" s="6" t="s">
        <v>1331</v>
      </c>
      <c r="I214" s="6" t="s">
        <v>1331</v>
      </c>
    </row>
    <row r="215">
      <c r="G215" s="6" t="s">
        <v>1331</v>
      </c>
      <c r="H215" s="6" t="s">
        <v>1331</v>
      </c>
      <c r="I215" s="6" t="s">
        <v>1331</v>
      </c>
    </row>
    <row r="216">
      <c r="G216" s="6" t="s">
        <v>1331</v>
      </c>
      <c r="H216" s="6" t="s">
        <v>1331</v>
      </c>
      <c r="I216" s="6" t="s">
        <v>1331</v>
      </c>
    </row>
    <row r="217">
      <c r="G217" s="6" t="s">
        <v>1331</v>
      </c>
      <c r="H217" s="6" t="s">
        <v>1331</v>
      </c>
      <c r="I217" s="6" t="s">
        <v>1331</v>
      </c>
    </row>
    <row r="218">
      <c r="G218" s="6" t="s">
        <v>1331</v>
      </c>
      <c r="H218" s="6" t="s">
        <v>1331</v>
      </c>
      <c r="I218" s="6" t="s">
        <v>1331</v>
      </c>
    </row>
    <row r="219">
      <c r="G219" s="6" t="s">
        <v>1331</v>
      </c>
      <c r="H219" s="6" t="s">
        <v>1331</v>
      </c>
      <c r="I219" s="6" t="s">
        <v>1331</v>
      </c>
    </row>
    <row r="220">
      <c r="G220" s="6" t="s">
        <v>1331</v>
      </c>
      <c r="H220" s="6" t="s">
        <v>1331</v>
      </c>
      <c r="I220" s="6" t="s">
        <v>1331</v>
      </c>
    </row>
    <row r="221">
      <c r="G221" s="6" t="s">
        <v>1331</v>
      </c>
      <c r="H221" s="6" t="s">
        <v>1331</v>
      </c>
      <c r="I221" s="6" t="s">
        <v>1331</v>
      </c>
    </row>
    <row r="222">
      <c r="G222" s="6" t="s">
        <v>1331</v>
      </c>
      <c r="H222" s="6" t="s">
        <v>1331</v>
      </c>
      <c r="I222" s="6" t="s">
        <v>1331</v>
      </c>
    </row>
    <row r="223">
      <c r="G223" s="6" t="s">
        <v>1331</v>
      </c>
      <c r="H223" s="6" t="s">
        <v>1331</v>
      </c>
      <c r="I223" s="6" t="s">
        <v>1331</v>
      </c>
    </row>
    <row r="224">
      <c r="G224" s="6" t="s">
        <v>1331</v>
      </c>
      <c r="H224" s="6" t="s">
        <v>1331</v>
      </c>
      <c r="I224" s="6" t="s">
        <v>1331</v>
      </c>
    </row>
    <row r="225">
      <c r="G225" s="6" t="s">
        <v>1331</v>
      </c>
      <c r="H225" s="6" t="s">
        <v>1331</v>
      </c>
      <c r="I225" s="6" t="s">
        <v>1331</v>
      </c>
    </row>
    <row r="226">
      <c r="G226" s="6" t="s">
        <v>1331</v>
      </c>
      <c r="H226" s="6" t="s">
        <v>1331</v>
      </c>
      <c r="I226" s="6" t="s">
        <v>1331</v>
      </c>
    </row>
    <row r="227">
      <c r="G227" s="6" t="s">
        <v>1331</v>
      </c>
      <c r="H227" s="6" t="s">
        <v>1331</v>
      </c>
      <c r="I227" s="6" t="s">
        <v>1331</v>
      </c>
    </row>
    <row r="228">
      <c r="G228" s="6" t="s">
        <v>1331</v>
      </c>
      <c r="H228" s="6" t="s">
        <v>1331</v>
      </c>
      <c r="I228" s="6" t="s">
        <v>1331</v>
      </c>
    </row>
    <row r="229">
      <c r="G229" s="6" t="s">
        <v>1331</v>
      </c>
      <c r="H229" s="6" t="s">
        <v>1331</v>
      </c>
      <c r="I229" s="6" t="s">
        <v>1331</v>
      </c>
    </row>
    <row r="230">
      <c r="G230" s="6" t="s">
        <v>1331</v>
      </c>
      <c r="H230" s="6" t="s">
        <v>1331</v>
      </c>
      <c r="I230" s="6" t="s">
        <v>1331</v>
      </c>
    </row>
    <row r="231">
      <c r="G231" s="6" t="s">
        <v>1331</v>
      </c>
      <c r="H231" s="6" t="s">
        <v>1331</v>
      </c>
      <c r="I231" s="6" t="s">
        <v>1331</v>
      </c>
    </row>
    <row r="232">
      <c r="G232" s="6" t="s">
        <v>1331</v>
      </c>
      <c r="H232" s="6" t="s">
        <v>1331</v>
      </c>
      <c r="I232" s="6" t="s">
        <v>1331</v>
      </c>
    </row>
    <row r="233">
      <c r="G233" s="6" t="s">
        <v>1331</v>
      </c>
      <c r="H233" s="6" t="s">
        <v>1331</v>
      </c>
      <c r="I233" s="6" t="s">
        <v>1331</v>
      </c>
    </row>
    <row r="234">
      <c r="G234" s="6" t="s">
        <v>1331</v>
      </c>
      <c r="H234" s="6" t="s">
        <v>1331</v>
      </c>
      <c r="I234" s="6" t="s">
        <v>1331</v>
      </c>
    </row>
    <row r="235">
      <c r="G235" s="6" t="s">
        <v>1331</v>
      </c>
      <c r="H235" s="6" t="s">
        <v>1331</v>
      </c>
      <c r="I235" s="6" t="s">
        <v>1331</v>
      </c>
    </row>
    <row r="236">
      <c r="G236" s="6" t="s">
        <v>1331</v>
      </c>
      <c r="H236" s="6" t="s">
        <v>1331</v>
      </c>
      <c r="I236" s="6" t="s">
        <v>1331</v>
      </c>
    </row>
    <row r="237">
      <c r="G237" s="6" t="s">
        <v>1331</v>
      </c>
      <c r="H237" s="6" t="s">
        <v>1331</v>
      </c>
      <c r="I237" s="6" t="s">
        <v>1331</v>
      </c>
    </row>
    <row r="238">
      <c r="G238" s="6" t="s">
        <v>1331</v>
      </c>
      <c r="H238" s="6" t="s">
        <v>1331</v>
      </c>
      <c r="I238" s="6" t="s">
        <v>1331</v>
      </c>
    </row>
    <row r="239">
      <c r="G239" s="6" t="s">
        <v>1331</v>
      </c>
      <c r="H239" s="6" t="s">
        <v>1331</v>
      </c>
      <c r="I239" s="6" t="s">
        <v>1331</v>
      </c>
    </row>
    <row r="240">
      <c r="G240" s="6" t="s">
        <v>1331</v>
      </c>
      <c r="H240" s="6" t="s">
        <v>1331</v>
      </c>
      <c r="I240" s="6" t="s">
        <v>1331</v>
      </c>
    </row>
    <row r="241">
      <c r="G241" s="6" t="s">
        <v>1331</v>
      </c>
      <c r="H241" s="6" t="s">
        <v>1331</v>
      </c>
      <c r="I241" s="6" t="s">
        <v>1331</v>
      </c>
    </row>
    <row r="242">
      <c r="G242" s="6" t="s">
        <v>1331</v>
      </c>
      <c r="H242" s="6" t="s">
        <v>1331</v>
      </c>
      <c r="I242" s="6" t="s">
        <v>1331</v>
      </c>
    </row>
    <row r="243">
      <c r="G243" s="6" t="s">
        <v>1331</v>
      </c>
      <c r="H243" s="6" t="s">
        <v>1331</v>
      </c>
      <c r="I243" s="6" t="s">
        <v>1331</v>
      </c>
    </row>
    <row r="244">
      <c r="G244" s="6" t="s">
        <v>1331</v>
      </c>
      <c r="H244" s="6" t="s">
        <v>1331</v>
      </c>
      <c r="I244" s="6" t="s">
        <v>1331</v>
      </c>
    </row>
    <row r="245">
      <c r="G245" s="6" t="s">
        <v>1331</v>
      </c>
      <c r="H245" s="6" t="s">
        <v>1331</v>
      </c>
      <c r="I245" s="6" t="s">
        <v>1331</v>
      </c>
    </row>
    <row r="246">
      <c r="G246" s="6" t="s">
        <v>1331</v>
      </c>
      <c r="H246" s="6" t="s">
        <v>1331</v>
      </c>
      <c r="I246" s="6" t="s">
        <v>1331</v>
      </c>
    </row>
    <row r="247">
      <c r="G247" s="6" t="s">
        <v>1331</v>
      </c>
      <c r="H247" s="6" t="s">
        <v>1331</v>
      </c>
      <c r="I247" s="6" t="s">
        <v>1331</v>
      </c>
    </row>
    <row r="248">
      <c r="G248" s="6" t="s">
        <v>1331</v>
      </c>
      <c r="H248" s="6" t="s">
        <v>1331</v>
      </c>
      <c r="I248" s="6" t="s">
        <v>1331</v>
      </c>
    </row>
    <row r="249">
      <c r="G249" s="6" t="s">
        <v>1331</v>
      </c>
      <c r="H249" s="6" t="s">
        <v>1331</v>
      </c>
      <c r="I249" s="6" t="s">
        <v>1331</v>
      </c>
    </row>
    <row r="250">
      <c r="G250" s="6" t="s">
        <v>1331</v>
      </c>
      <c r="H250" s="6" t="s">
        <v>1331</v>
      </c>
      <c r="I250" s="6" t="s">
        <v>1331</v>
      </c>
    </row>
    <row r="251">
      <c r="G251" s="6" t="s">
        <v>1331</v>
      </c>
      <c r="H251" s="6" t="s">
        <v>1331</v>
      </c>
      <c r="I251" s="6" t="s">
        <v>1331</v>
      </c>
    </row>
    <row r="252">
      <c r="G252" s="6" t="s">
        <v>1331</v>
      </c>
      <c r="H252" s="6" t="s">
        <v>1331</v>
      </c>
      <c r="I252" s="6" t="s">
        <v>1331</v>
      </c>
    </row>
    <row r="253">
      <c r="G253" s="6" t="s">
        <v>1331</v>
      </c>
      <c r="H253" s="6" t="s">
        <v>1331</v>
      </c>
      <c r="I253" s="6" t="s">
        <v>1331</v>
      </c>
    </row>
    <row r="254">
      <c r="G254" s="6" t="s">
        <v>1331</v>
      </c>
      <c r="H254" s="6" t="s">
        <v>1331</v>
      </c>
      <c r="I254" s="6" t="s">
        <v>1331</v>
      </c>
    </row>
    <row r="255">
      <c r="G255" s="6" t="s">
        <v>1331</v>
      </c>
      <c r="H255" s="6" t="s">
        <v>1331</v>
      </c>
      <c r="I255" s="6" t="s">
        <v>1331</v>
      </c>
    </row>
    <row r="256">
      <c r="G256" s="6" t="s">
        <v>1331</v>
      </c>
      <c r="H256" s="6" t="s">
        <v>1331</v>
      </c>
      <c r="I256" s="6" t="s">
        <v>1331</v>
      </c>
    </row>
    <row r="257">
      <c r="G257" s="6" t="s">
        <v>1331</v>
      </c>
      <c r="H257" s="6" t="s">
        <v>1331</v>
      </c>
      <c r="I257" s="6" t="s">
        <v>1331</v>
      </c>
    </row>
    <row r="258">
      <c r="G258" s="6" t="s">
        <v>1331</v>
      </c>
      <c r="H258" s="6" t="s">
        <v>1331</v>
      </c>
      <c r="I258" s="6" t="s">
        <v>1331</v>
      </c>
    </row>
    <row r="259">
      <c r="G259" s="6" t="s">
        <v>1331</v>
      </c>
      <c r="H259" s="6" t="s">
        <v>1331</v>
      </c>
      <c r="I259" s="6" t="s">
        <v>1331</v>
      </c>
    </row>
    <row r="260">
      <c r="G260" s="6" t="s">
        <v>1331</v>
      </c>
      <c r="H260" s="6" t="s">
        <v>1331</v>
      </c>
      <c r="I260" s="6" t="s">
        <v>1331</v>
      </c>
    </row>
    <row r="261">
      <c r="G261" s="6" t="s">
        <v>1331</v>
      </c>
      <c r="H261" s="6" t="s">
        <v>1331</v>
      </c>
      <c r="I261" s="6" t="s">
        <v>1331</v>
      </c>
    </row>
    <row r="262">
      <c r="G262" s="6" t="s">
        <v>1331</v>
      </c>
      <c r="H262" s="6" t="s">
        <v>1331</v>
      </c>
      <c r="I262" s="6" t="s">
        <v>1331</v>
      </c>
    </row>
    <row r="263">
      <c r="G263" s="6" t="s">
        <v>1331</v>
      </c>
      <c r="H263" s="6" t="s">
        <v>1331</v>
      </c>
      <c r="I263" s="6" t="s">
        <v>1331</v>
      </c>
    </row>
    <row r="264">
      <c r="G264" s="6" t="s">
        <v>1331</v>
      </c>
      <c r="H264" s="6" t="s">
        <v>1331</v>
      </c>
      <c r="I264" s="6" t="s">
        <v>1331</v>
      </c>
    </row>
    <row r="265">
      <c r="G265" s="6" t="s">
        <v>1331</v>
      </c>
      <c r="H265" s="6" t="s">
        <v>1331</v>
      </c>
      <c r="I265" s="6" t="s">
        <v>1331</v>
      </c>
    </row>
    <row r="266">
      <c r="G266" s="6" t="s">
        <v>1331</v>
      </c>
      <c r="H266" s="6" t="s">
        <v>1331</v>
      </c>
      <c r="I266" s="6" t="s">
        <v>1331</v>
      </c>
    </row>
    <row r="267">
      <c r="G267" s="6" t="s">
        <v>1331</v>
      </c>
      <c r="H267" s="6" t="s">
        <v>1331</v>
      </c>
      <c r="I267" s="6" t="s">
        <v>1331</v>
      </c>
    </row>
    <row r="268">
      <c r="G268" s="6" t="s">
        <v>1331</v>
      </c>
      <c r="H268" s="6" t="s">
        <v>1331</v>
      </c>
      <c r="I268" s="6" t="s">
        <v>1331</v>
      </c>
    </row>
    <row r="269">
      <c r="G269" s="6" t="s">
        <v>1331</v>
      </c>
      <c r="H269" s="6" t="s">
        <v>1331</v>
      </c>
      <c r="I269" s="6" t="s">
        <v>1331</v>
      </c>
    </row>
    <row r="270">
      <c r="G270" s="6" t="s">
        <v>1331</v>
      </c>
      <c r="H270" s="6" t="s">
        <v>1331</v>
      </c>
      <c r="I270" s="6" t="s">
        <v>1331</v>
      </c>
    </row>
    <row r="271">
      <c r="G271" s="6" t="s">
        <v>1331</v>
      </c>
      <c r="H271" s="6" t="s">
        <v>1331</v>
      </c>
      <c r="I271" s="6" t="s">
        <v>1331</v>
      </c>
    </row>
    <row r="272">
      <c r="G272" s="6" t="s">
        <v>1331</v>
      </c>
      <c r="H272" s="6" t="s">
        <v>1331</v>
      </c>
      <c r="I272" s="6" t="s">
        <v>1331</v>
      </c>
    </row>
    <row r="273">
      <c r="G273" s="6" t="s">
        <v>1331</v>
      </c>
      <c r="H273" s="6" t="s">
        <v>1331</v>
      </c>
      <c r="I273" s="6" t="s">
        <v>1331</v>
      </c>
    </row>
    <row r="274">
      <c r="G274" s="6" t="s">
        <v>1331</v>
      </c>
      <c r="H274" s="6" t="s">
        <v>1331</v>
      </c>
      <c r="I274" s="6" t="s">
        <v>1331</v>
      </c>
    </row>
    <row r="275">
      <c r="G275" s="6" t="s">
        <v>1331</v>
      </c>
      <c r="H275" s="6" t="s">
        <v>1331</v>
      </c>
      <c r="I275" s="6" t="s">
        <v>1331</v>
      </c>
    </row>
    <row r="276">
      <c r="G276" s="6" t="s">
        <v>1331</v>
      </c>
      <c r="H276" s="6" t="s">
        <v>1331</v>
      </c>
      <c r="I276" s="6" t="s">
        <v>1331</v>
      </c>
    </row>
    <row r="277">
      <c r="G277" s="6" t="s">
        <v>1331</v>
      </c>
      <c r="H277" s="6" t="s">
        <v>1331</v>
      </c>
      <c r="I277" s="6" t="s">
        <v>1331</v>
      </c>
    </row>
    <row r="278">
      <c r="G278" s="6" t="s">
        <v>1331</v>
      </c>
      <c r="H278" s="6" t="s">
        <v>1331</v>
      </c>
      <c r="I278" s="6" t="s">
        <v>1331</v>
      </c>
    </row>
    <row r="279">
      <c r="G279" s="6" t="s">
        <v>1331</v>
      </c>
      <c r="H279" s="6" t="s">
        <v>1331</v>
      </c>
      <c r="I279" s="6" t="s">
        <v>1331</v>
      </c>
    </row>
    <row r="280">
      <c r="G280" s="6" t="s">
        <v>1331</v>
      </c>
      <c r="H280" s="6" t="s">
        <v>1331</v>
      </c>
      <c r="I280" s="6" t="s">
        <v>1331</v>
      </c>
    </row>
    <row r="281">
      <c r="G281" s="6" t="s">
        <v>1331</v>
      </c>
      <c r="H281" s="6" t="s">
        <v>1331</v>
      </c>
      <c r="I281" s="6" t="s">
        <v>1331</v>
      </c>
    </row>
    <row r="282">
      <c r="G282" s="6" t="s">
        <v>1331</v>
      </c>
      <c r="H282" s="6" t="s">
        <v>1331</v>
      </c>
      <c r="I282" s="6" t="s">
        <v>1331</v>
      </c>
    </row>
    <row r="283">
      <c r="G283" s="6" t="s">
        <v>1331</v>
      </c>
      <c r="H283" s="6" t="s">
        <v>1331</v>
      </c>
      <c r="I283" s="6" t="s">
        <v>1331</v>
      </c>
    </row>
    <row r="284">
      <c r="G284" s="6" t="s">
        <v>1331</v>
      </c>
      <c r="H284" s="6" t="s">
        <v>1331</v>
      </c>
      <c r="I284" s="6" t="s">
        <v>1331</v>
      </c>
    </row>
    <row r="285">
      <c r="G285" s="6" t="s">
        <v>1331</v>
      </c>
      <c r="H285" s="6" t="s">
        <v>1331</v>
      </c>
      <c r="I285" s="6" t="s">
        <v>1331</v>
      </c>
    </row>
    <row r="286">
      <c r="G286" s="6" t="s">
        <v>1331</v>
      </c>
      <c r="H286" s="6" t="s">
        <v>1331</v>
      </c>
      <c r="I286" s="6" t="s">
        <v>1331</v>
      </c>
    </row>
    <row r="287">
      <c r="G287" s="6" t="s">
        <v>1331</v>
      </c>
      <c r="H287" s="6" t="s">
        <v>1331</v>
      </c>
      <c r="I287" s="6" t="s">
        <v>1331</v>
      </c>
    </row>
    <row r="288">
      <c r="G288" s="6" t="s">
        <v>1331</v>
      </c>
      <c r="H288" s="6" t="s">
        <v>1331</v>
      </c>
      <c r="I288" s="6" t="s">
        <v>1331</v>
      </c>
    </row>
    <row r="289">
      <c r="G289" s="6" t="s">
        <v>1331</v>
      </c>
      <c r="H289" s="6" t="s">
        <v>1331</v>
      </c>
      <c r="I289" s="6" t="s">
        <v>1331</v>
      </c>
    </row>
    <row r="290">
      <c r="G290" s="6" t="s">
        <v>1331</v>
      </c>
      <c r="H290" s="6" t="s">
        <v>1331</v>
      </c>
      <c r="I290" s="6" t="s">
        <v>1331</v>
      </c>
    </row>
    <row r="291">
      <c r="G291" s="6" t="s">
        <v>1331</v>
      </c>
      <c r="H291" s="6" t="s">
        <v>1331</v>
      </c>
      <c r="I291" s="6" t="s">
        <v>1331</v>
      </c>
    </row>
    <row r="292">
      <c r="G292" s="6" t="s">
        <v>1331</v>
      </c>
      <c r="H292" s="6" t="s">
        <v>1331</v>
      </c>
      <c r="I292" s="6" t="s">
        <v>1331</v>
      </c>
    </row>
    <row r="293">
      <c r="G293" s="6" t="s">
        <v>1331</v>
      </c>
      <c r="H293" s="6" t="s">
        <v>1331</v>
      </c>
      <c r="I293" s="6" t="s">
        <v>1331</v>
      </c>
    </row>
    <row r="294">
      <c r="G294" s="6" t="s">
        <v>1331</v>
      </c>
      <c r="H294" s="6" t="s">
        <v>1331</v>
      </c>
      <c r="I294" s="6" t="s">
        <v>1331</v>
      </c>
    </row>
    <row r="295">
      <c r="G295" s="6" t="s">
        <v>1331</v>
      </c>
      <c r="H295" s="6" t="s">
        <v>1331</v>
      </c>
      <c r="I295" s="6" t="s">
        <v>1331</v>
      </c>
    </row>
    <row r="296">
      <c r="G296" s="6" t="s">
        <v>1331</v>
      </c>
      <c r="H296" s="6" t="s">
        <v>1331</v>
      </c>
      <c r="I296" s="6" t="s">
        <v>1331</v>
      </c>
    </row>
    <row r="297">
      <c r="G297" s="6" t="s">
        <v>1331</v>
      </c>
      <c r="H297" s="6" t="s">
        <v>1331</v>
      </c>
      <c r="I297" s="6" t="s">
        <v>1331</v>
      </c>
    </row>
    <row r="298">
      <c r="G298" s="6" t="s">
        <v>1331</v>
      </c>
      <c r="H298" s="6" t="s">
        <v>1331</v>
      </c>
      <c r="I298" s="6" t="s">
        <v>1331</v>
      </c>
    </row>
    <row r="299">
      <c r="G299" s="6" t="s">
        <v>1331</v>
      </c>
      <c r="H299" s="6" t="s">
        <v>1331</v>
      </c>
      <c r="I299" s="6" t="s">
        <v>1331</v>
      </c>
    </row>
    <row r="300">
      <c r="G300" s="6" t="s">
        <v>1331</v>
      </c>
      <c r="H300" s="6" t="s">
        <v>1331</v>
      </c>
      <c r="I300" s="6" t="s">
        <v>1331</v>
      </c>
    </row>
    <row r="301">
      <c r="G301" s="6" t="s">
        <v>1331</v>
      </c>
      <c r="H301" s="6" t="s">
        <v>1331</v>
      </c>
      <c r="I301" s="6" t="s">
        <v>1331</v>
      </c>
    </row>
    <row r="302">
      <c r="G302" s="6" t="s">
        <v>1331</v>
      </c>
      <c r="H302" s="6" t="s">
        <v>1331</v>
      </c>
      <c r="I302" s="6" t="s">
        <v>1331</v>
      </c>
    </row>
    <row r="303">
      <c r="G303" s="6" t="s">
        <v>1331</v>
      </c>
      <c r="H303" s="6" t="s">
        <v>1331</v>
      </c>
      <c r="I303" s="6" t="s">
        <v>1331</v>
      </c>
    </row>
    <row r="304">
      <c r="G304" s="6" t="s">
        <v>1331</v>
      </c>
      <c r="H304" s="6" t="s">
        <v>1331</v>
      </c>
      <c r="I304" s="6" t="s">
        <v>1331</v>
      </c>
    </row>
    <row r="305">
      <c r="G305" s="6" t="s">
        <v>1331</v>
      </c>
      <c r="H305" s="6" t="s">
        <v>1331</v>
      </c>
      <c r="I305" s="6" t="s">
        <v>1331</v>
      </c>
    </row>
    <row r="306">
      <c r="G306" s="6" t="s">
        <v>1331</v>
      </c>
      <c r="H306" s="6" t="s">
        <v>1331</v>
      </c>
      <c r="I306" s="6" t="s">
        <v>1331</v>
      </c>
    </row>
    <row r="307">
      <c r="G307" s="6" t="s">
        <v>1331</v>
      </c>
      <c r="H307" s="6" t="s">
        <v>1331</v>
      </c>
      <c r="I307" s="6" t="s">
        <v>1331</v>
      </c>
    </row>
    <row r="308">
      <c r="G308" s="6" t="s">
        <v>1331</v>
      </c>
      <c r="H308" s="6" t="s">
        <v>1331</v>
      </c>
      <c r="I308" s="6" t="s">
        <v>1331</v>
      </c>
    </row>
    <row r="309">
      <c r="G309" s="6" t="s">
        <v>1331</v>
      </c>
      <c r="H309" s="6" t="s">
        <v>1331</v>
      </c>
      <c r="I309" s="6" t="s">
        <v>1331</v>
      </c>
    </row>
    <row r="310">
      <c r="G310" s="6" t="s">
        <v>1331</v>
      </c>
      <c r="H310" s="6" t="s">
        <v>1331</v>
      </c>
      <c r="I310" s="6" t="s">
        <v>1331</v>
      </c>
    </row>
    <row r="311">
      <c r="G311" s="6" t="s">
        <v>1331</v>
      </c>
      <c r="H311" s="6" t="s">
        <v>1331</v>
      </c>
      <c r="I311" s="6" t="s">
        <v>1331</v>
      </c>
    </row>
    <row r="312">
      <c r="G312" s="6" t="s">
        <v>1331</v>
      </c>
      <c r="H312" s="6" t="s">
        <v>1331</v>
      </c>
      <c r="I312" s="6" t="s">
        <v>1331</v>
      </c>
    </row>
    <row r="313">
      <c r="G313" s="6" t="s">
        <v>1331</v>
      </c>
      <c r="H313" s="6" t="s">
        <v>1331</v>
      </c>
      <c r="I313" s="6" t="s">
        <v>1331</v>
      </c>
    </row>
    <row r="314">
      <c r="G314" s="6" t="s">
        <v>1331</v>
      </c>
      <c r="H314" s="6" t="s">
        <v>1331</v>
      </c>
      <c r="I314" s="6" t="s">
        <v>1331</v>
      </c>
    </row>
    <row r="315">
      <c r="G315" s="6" t="s">
        <v>1331</v>
      </c>
      <c r="H315" s="6" t="s">
        <v>1331</v>
      </c>
      <c r="I315" s="6" t="s">
        <v>1331</v>
      </c>
    </row>
    <row r="316">
      <c r="G316" s="6" t="s">
        <v>1331</v>
      </c>
      <c r="H316" s="6" t="s">
        <v>1331</v>
      </c>
      <c r="I316" s="6" t="s">
        <v>1331</v>
      </c>
    </row>
    <row r="317">
      <c r="G317" s="6" t="s">
        <v>1331</v>
      </c>
      <c r="H317" s="6" t="s">
        <v>1331</v>
      </c>
      <c r="I317" s="6" t="s">
        <v>1331</v>
      </c>
    </row>
    <row r="318">
      <c r="G318" s="6" t="s">
        <v>1331</v>
      </c>
      <c r="H318" s="6" t="s">
        <v>1331</v>
      </c>
      <c r="I318" s="6" t="s">
        <v>1331</v>
      </c>
    </row>
    <row r="319">
      <c r="G319" s="6" t="s">
        <v>1331</v>
      </c>
      <c r="H319" s="6" t="s">
        <v>1331</v>
      </c>
      <c r="I319" s="6" t="s">
        <v>1331</v>
      </c>
    </row>
    <row r="320">
      <c r="G320" s="6" t="s">
        <v>1331</v>
      </c>
      <c r="H320" s="6" t="s">
        <v>1331</v>
      </c>
      <c r="I320" s="6" t="s">
        <v>1331</v>
      </c>
    </row>
    <row r="321">
      <c r="G321" s="6" t="s">
        <v>1331</v>
      </c>
      <c r="H321" s="6" t="s">
        <v>1331</v>
      </c>
      <c r="I321" s="6" t="s">
        <v>1331</v>
      </c>
    </row>
    <row r="322">
      <c r="G322" s="6" t="s">
        <v>1331</v>
      </c>
      <c r="H322" s="6" t="s">
        <v>1331</v>
      </c>
      <c r="I322" s="6" t="s">
        <v>1331</v>
      </c>
    </row>
    <row r="323">
      <c r="G323" s="6" t="s">
        <v>1331</v>
      </c>
      <c r="H323" s="6" t="s">
        <v>1331</v>
      </c>
      <c r="I323" s="6" t="s">
        <v>1331</v>
      </c>
    </row>
    <row r="324">
      <c r="G324" s="6" t="s">
        <v>1331</v>
      </c>
      <c r="H324" s="6" t="s">
        <v>1331</v>
      </c>
      <c r="I324" s="6" t="s">
        <v>1331</v>
      </c>
    </row>
    <row r="325">
      <c r="G325" s="6" t="s">
        <v>1331</v>
      </c>
      <c r="H325" s="6" t="s">
        <v>1331</v>
      </c>
      <c r="I325" s="6" t="s">
        <v>1331</v>
      </c>
    </row>
    <row r="326">
      <c r="G326" s="6" t="s">
        <v>1331</v>
      </c>
      <c r="H326" s="6" t="s">
        <v>1331</v>
      </c>
      <c r="I326" s="6" t="s">
        <v>1331</v>
      </c>
    </row>
    <row r="327">
      <c r="G327" s="6" t="s">
        <v>1331</v>
      </c>
      <c r="H327" s="6" t="s">
        <v>1331</v>
      </c>
      <c r="I327" s="6" t="s">
        <v>1331</v>
      </c>
    </row>
    <row r="328">
      <c r="G328" s="6" t="s">
        <v>1331</v>
      </c>
      <c r="H328" s="6" t="s">
        <v>1331</v>
      </c>
      <c r="I328" s="6" t="s">
        <v>1331</v>
      </c>
    </row>
    <row r="329">
      <c r="G329" s="6" t="s">
        <v>1331</v>
      </c>
      <c r="H329" s="6" t="s">
        <v>1331</v>
      </c>
      <c r="I329" s="6" t="s">
        <v>1331</v>
      </c>
    </row>
    <row r="330">
      <c r="G330" s="6" t="s">
        <v>1331</v>
      </c>
      <c r="H330" s="6" t="s">
        <v>1331</v>
      </c>
      <c r="I330" s="6" t="s">
        <v>1331</v>
      </c>
    </row>
    <row r="331">
      <c r="G331" s="6" t="s">
        <v>1331</v>
      </c>
      <c r="H331" s="6" t="s">
        <v>1331</v>
      </c>
      <c r="I331" s="6" t="s">
        <v>1331</v>
      </c>
    </row>
    <row r="332">
      <c r="G332" s="6" t="s">
        <v>1331</v>
      </c>
      <c r="H332" s="6" t="s">
        <v>1331</v>
      </c>
      <c r="I332" s="6" t="s">
        <v>1331</v>
      </c>
    </row>
    <row r="333">
      <c r="G333" s="6" t="s">
        <v>1331</v>
      </c>
      <c r="H333" s="6" t="s">
        <v>1331</v>
      </c>
      <c r="I333" s="6" t="s">
        <v>1331</v>
      </c>
    </row>
    <row r="334">
      <c r="G334" s="6" t="s">
        <v>1331</v>
      </c>
      <c r="H334" s="6" t="s">
        <v>1331</v>
      </c>
      <c r="I334" s="6" t="s">
        <v>1331</v>
      </c>
    </row>
    <row r="335">
      <c r="G335" s="6" t="s">
        <v>1331</v>
      </c>
      <c r="H335" s="6" t="s">
        <v>1331</v>
      </c>
      <c r="I335" s="6" t="s">
        <v>1331</v>
      </c>
    </row>
    <row r="336">
      <c r="G336" s="6" t="s">
        <v>1331</v>
      </c>
      <c r="H336" s="6" t="s">
        <v>1331</v>
      </c>
      <c r="I336" s="6" t="s">
        <v>1331</v>
      </c>
    </row>
    <row r="337">
      <c r="G337" s="6" t="s">
        <v>1331</v>
      </c>
      <c r="H337" s="6" t="s">
        <v>1331</v>
      </c>
      <c r="I337" s="6" t="s">
        <v>1331</v>
      </c>
    </row>
    <row r="338">
      <c r="G338" s="6" t="s">
        <v>1331</v>
      </c>
      <c r="H338" s="6" t="s">
        <v>1331</v>
      </c>
      <c r="I338" s="6" t="s">
        <v>1331</v>
      </c>
    </row>
    <row r="339">
      <c r="G339" s="6" t="s">
        <v>1331</v>
      </c>
      <c r="H339" s="6" t="s">
        <v>1331</v>
      </c>
      <c r="I339" s="6" t="s">
        <v>1331</v>
      </c>
    </row>
    <row r="340">
      <c r="G340" s="6" t="s">
        <v>1331</v>
      </c>
      <c r="H340" s="6" t="s">
        <v>1331</v>
      </c>
      <c r="I340" s="6" t="s">
        <v>1331</v>
      </c>
    </row>
    <row r="341">
      <c r="G341" s="6" t="s">
        <v>1331</v>
      </c>
      <c r="H341" s="6" t="s">
        <v>1331</v>
      </c>
      <c r="I341" s="6" t="s">
        <v>1331</v>
      </c>
    </row>
    <row r="342">
      <c r="G342" s="6" t="s">
        <v>1331</v>
      </c>
      <c r="H342" s="6" t="s">
        <v>1331</v>
      </c>
      <c r="I342" s="6" t="s">
        <v>1331</v>
      </c>
    </row>
    <row r="343">
      <c r="G343" s="6" t="s">
        <v>1331</v>
      </c>
      <c r="H343" s="6" t="s">
        <v>1331</v>
      </c>
      <c r="I343" s="6" t="s">
        <v>1331</v>
      </c>
    </row>
    <row r="344">
      <c r="G344" s="6" t="s">
        <v>1331</v>
      </c>
      <c r="H344" s="6" t="s">
        <v>1331</v>
      </c>
      <c r="I344" s="6" t="s">
        <v>1331</v>
      </c>
    </row>
    <row r="345">
      <c r="G345" s="6" t="s">
        <v>1331</v>
      </c>
      <c r="H345" s="6" t="s">
        <v>1331</v>
      </c>
      <c r="I345" s="6" t="s">
        <v>1331</v>
      </c>
    </row>
    <row r="346">
      <c r="G346" s="6" t="s">
        <v>1331</v>
      </c>
      <c r="H346" s="6" t="s">
        <v>1331</v>
      </c>
      <c r="I346" s="6" t="s">
        <v>1331</v>
      </c>
    </row>
    <row r="347">
      <c r="G347" s="6" t="s">
        <v>1331</v>
      </c>
      <c r="H347" s="6" t="s">
        <v>1331</v>
      </c>
      <c r="I347" s="6" t="s">
        <v>1331</v>
      </c>
    </row>
    <row r="348">
      <c r="G348" s="6" t="s">
        <v>1331</v>
      </c>
      <c r="H348" s="6" t="s">
        <v>1331</v>
      </c>
      <c r="I348" s="6" t="s">
        <v>1331</v>
      </c>
    </row>
    <row r="349">
      <c r="G349" s="6" t="s">
        <v>1331</v>
      </c>
      <c r="H349" s="6" t="s">
        <v>1331</v>
      </c>
      <c r="I349" s="6" t="s">
        <v>1331</v>
      </c>
    </row>
    <row r="350">
      <c r="G350" s="6" t="s">
        <v>1331</v>
      </c>
      <c r="H350" s="6" t="s">
        <v>1331</v>
      </c>
      <c r="I350" s="6" t="s">
        <v>1331</v>
      </c>
    </row>
    <row r="351">
      <c r="G351" s="6" t="s">
        <v>1331</v>
      </c>
      <c r="H351" s="6" t="s">
        <v>1331</v>
      </c>
      <c r="I351" s="6" t="s">
        <v>1331</v>
      </c>
    </row>
    <row r="352">
      <c r="G352" s="6" t="s">
        <v>1331</v>
      </c>
      <c r="H352" s="6" t="s">
        <v>1331</v>
      </c>
      <c r="I352" s="6" t="s">
        <v>1331</v>
      </c>
    </row>
    <row r="353">
      <c r="G353" s="6" t="s">
        <v>1331</v>
      </c>
      <c r="H353" s="6" t="s">
        <v>1331</v>
      </c>
      <c r="I353" s="6" t="s">
        <v>1331</v>
      </c>
    </row>
    <row r="354">
      <c r="G354" s="6" t="s">
        <v>1331</v>
      </c>
      <c r="H354" s="6" t="s">
        <v>1331</v>
      </c>
      <c r="I354" s="6" t="s">
        <v>1331</v>
      </c>
    </row>
    <row r="355">
      <c r="G355" s="6" t="s">
        <v>1331</v>
      </c>
      <c r="H355" s="6" t="s">
        <v>1331</v>
      </c>
      <c r="I355" s="6" t="s">
        <v>1331</v>
      </c>
    </row>
    <row r="356">
      <c r="G356" s="6" t="s">
        <v>1331</v>
      </c>
      <c r="H356" s="6" t="s">
        <v>1331</v>
      </c>
      <c r="I356" s="6" t="s">
        <v>1331</v>
      </c>
    </row>
    <row r="357">
      <c r="G357" s="6" t="s">
        <v>1331</v>
      </c>
      <c r="H357" s="6" t="s">
        <v>1331</v>
      </c>
      <c r="I357" s="6" t="s">
        <v>1331</v>
      </c>
    </row>
    <row r="358">
      <c r="G358" s="6" t="s">
        <v>1331</v>
      </c>
      <c r="H358" s="6" t="s">
        <v>1331</v>
      </c>
      <c r="I358" s="6" t="s">
        <v>1331</v>
      </c>
    </row>
    <row r="359">
      <c r="G359" s="6" t="s">
        <v>1331</v>
      </c>
      <c r="H359" s="6" t="s">
        <v>1331</v>
      </c>
      <c r="I359" s="6" t="s">
        <v>1331</v>
      </c>
    </row>
    <row r="360">
      <c r="G360" s="6" t="s">
        <v>1331</v>
      </c>
      <c r="H360" s="6" t="s">
        <v>1331</v>
      </c>
      <c r="I360" s="6" t="s">
        <v>1331</v>
      </c>
    </row>
    <row r="361">
      <c r="G361" s="6" t="s">
        <v>1331</v>
      </c>
      <c r="H361" s="6" t="s">
        <v>1331</v>
      </c>
      <c r="I361" s="6" t="s">
        <v>1331</v>
      </c>
    </row>
    <row r="362">
      <c r="G362" s="6" t="s">
        <v>1331</v>
      </c>
      <c r="H362" s="6" t="s">
        <v>1331</v>
      </c>
      <c r="I362" s="6" t="s">
        <v>1331</v>
      </c>
    </row>
    <row r="363">
      <c r="G363" s="6" t="s">
        <v>1331</v>
      </c>
      <c r="H363" s="6" t="s">
        <v>1331</v>
      </c>
      <c r="I363" s="6" t="s">
        <v>1331</v>
      </c>
    </row>
    <row r="364">
      <c r="G364" s="6" t="s">
        <v>1331</v>
      </c>
      <c r="H364" s="6" t="s">
        <v>1331</v>
      </c>
      <c r="I364" s="6" t="s">
        <v>1331</v>
      </c>
    </row>
    <row r="365">
      <c r="G365" s="6" t="s">
        <v>1331</v>
      </c>
      <c r="H365" s="6" t="s">
        <v>1331</v>
      </c>
      <c r="I365" s="6" t="s">
        <v>1331</v>
      </c>
    </row>
    <row r="366">
      <c r="G366" s="6" t="s">
        <v>1331</v>
      </c>
      <c r="H366" s="6" t="s">
        <v>1331</v>
      </c>
      <c r="I366" s="6" t="s">
        <v>1331</v>
      </c>
    </row>
    <row r="367">
      <c r="G367" s="6" t="s">
        <v>1331</v>
      </c>
      <c r="H367" s="6" t="s">
        <v>1331</v>
      </c>
      <c r="I367" s="6" t="s">
        <v>1331</v>
      </c>
    </row>
    <row r="368">
      <c r="G368" s="6" t="s">
        <v>1331</v>
      </c>
      <c r="H368" s="6" t="s">
        <v>1331</v>
      </c>
      <c r="I368" s="6" t="s">
        <v>1331</v>
      </c>
    </row>
    <row r="369">
      <c r="G369" s="6" t="s">
        <v>1331</v>
      </c>
      <c r="H369" s="6" t="s">
        <v>1331</v>
      </c>
      <c r="I369" s="6" t="s">
        <v>1331</v>
      </c>
    </row>
    <row r="370">
      <c r="G370" s="6" t="s">
        <v>1331</v>
      </c>
      <c r="H370" s="6" t="s">
        <v>1331</v>
      </c>
      <c r="I370" s="6" t="s">
        <v>1331</v>
      </c>
    </row>
    <row r="371">
      <c r="G371" s="6" t="s">
        <v>1331</v>
      </c>
      <c r="H371" s="6" t="s">
        <v>1331</v>
      </c>
      <c r="I371" s="6" t="s">
        <v>1331</v>
      </c>
    </row>
    <row r="372">
      <c r="G372" s="6" t="s">
        <v>1331</v>
      </c>
      <c r="H372" s="6" t="s">
        <v>1331</v>
      </c>
      <c r="I372" s="6" t="s">
        <v>1331</v>
      </c>
    </row>
    <row r="373">
      <c r="G373" s="6" t="s">
        <v>1331</v>
      </c>
      <c r="H373" s="6" t="s">
        <v>1331</v>
      </c>
      <c r="I373" s="6" t="s">
        <v>1331</v>
      </c>
    </row>
    <row r="374">
      <c r="G374" s="6" t="s">
        <v>1331</v>
      </c>
      <c r="H374" s="6" t="s">
        <v>1331</v>
      </c>
      <c r="I374" s="6" t="s">
        <v>1331</v>
      </c>
    </row>
    <row r="375">
      <c r="G375" s="6" t="s">
        <v>1331</v>
      </c>
      <c r="H375" s="6" t="s">
        <v>1331</v>
      </c>
      <c r="I375" s="6" t="s">
        <v>1331</v>
      </c>
    </row>
    <row r="376">
      <c r="G376" s="6" t="s">
        <v>1331</v>
      </c>
      <c r="H376" s="6" t="s">
        <v>1331</v>
      </c>
      <c r="I376" s="6" t="s">
        <v>1331</v>
      </c>
    </row>
    <row r="377">
      <c r="G377" s="6" t="s">
        <v>1331</v>
      </c>
      <c r="H377" s="6" t="s">
        <v>1331</v>
      </c>
      <c r="I377" s="6" t="s">
        <v>1331</v>
      </c>
    </row>
    <row r="378">
      <c r="G378" s="6" t="s">
        <v>1331</v>
      </c>
      <c r="H378" s="6" t="s">
        <v>1331</v>
      </c>
      <c r="I378" s="6" t="s">
        <v>1331</v>
      </c>
    </row>
    <row r="379">
      <c r="G379" s="6" t="s">
        <v>1331</v>
      </c>
      <c r="H379" s="6" t="s">
        <v>1331</v>
      </c>
      <c r="I379" s="6" t="s">
        <v>1331</v>
      </c>
    </row>
    <row r="380">
      <c r="G380" s="6" t="s">
        <v>1331</v>
      </c>
      <c r="H380" s="6" t="s">
        <v>1331</v>
      </c>
      <c r="I380" s="6" t="s">
        <v>1331</v>
      </c>
    </row>
    <row r="381">
      <c r="G381" s="6" t="s">
        <v>1331</v>
      </c>
      <c r="H381" s="6" t="s">
        <v>1331</v>
      </c>
      <c r="I381" s="6" t="s">
        <v>1331</v>
      </c>
    </row>
    <row r="382">
      <c r="G382" s="6" t="s">
        <v>1331</v>
      </c>
      <c r="H382" s="6" t="s">
        <v>1331</v>
      </c>
      <c r="I382" s="6" t="s">
        <v>1331</v>
      </c>
    </row>
    <row r="383">
      <c r="G383" s="6" t="s">
        <v>1331</v>
      </c>
      <c r="H383" s="6" t="s">
        <v>1331</v>
      </c>
      <c r="I383" s="6" t="s">
        <v>1331</v>
      </c>
    </row>
    <row r="384">
      <c r="G384" s="6" t="s">
        <v>1331</v>
      </c>
      <c r="H384" s="6" t="s">
        <v>1331</v>
      </c>
      <c r="I384" s="6" t="s">
        <v>1331</v>
      </c>
    </row>
    <row r="385">
      <c r="G385" s="6" t="s">
        <v>1331</v>
      </c>
      <c r="H385" s="6" t="s">
        <v>1331</v>
      </c>
      <c r="I385" s="6" t="s">
        <v>1331</v>
      </c>
    </row>
    <row r="386">
      <c r="G386" s="6" t="s">
        <v>1331</v>
      </c>
      <c r="H386" s="6" t="s">
        <v>1331</v>
      </c>
      <c r="I386" s="6" t="s">
        <v>1331</v>
      </c>
    </row>
    <row r="387">
      <c r="G387" s="6" t="s">
        <v>1331</v>
      </c>
      <c r="H387" s="6" t="s">
        <v>1331</v>
      </c>
      <c r="I387" s="6" t="s">
        <v>1331</v>
      </c>
    </row>
    <row r="388">
      <c r="G388" s="6" t="s">
        <v>1331</v>
      </c>
      <c r="H388" s="6" t="s">
        <v>1331</v>
      </c>
      <c r="I388" s="6" t="s">
        <v>1331</v>
      </c>
    </row>
    <row r="389">
      <c r="G389" s="6" t="s">
        <v>1331</v>
      </c>
      <c r="H389" s="6" t="s">
        <v>1331</v>
      </c>
      <c r="I389" s="6" t="s">
        <v>1331</v>
      </c>
    </row>
    <row r="390">
      <c r="G390" s="6" t="s">
        <v>1331</v>
      </c>
      <c r="H390" s="6" t="s">
        <v>1331</v>
      </c>
      <c r="I390" s="6" t="s">
        <v>1331</v>
      </c>
    </row>
    <row r="391">
      <c r="G391" s="6" t="s">
        <v>1331</v>
      </c>
      <c r="H391" s="6" t="s">
        <v>1331</v>
      </c>
      <c r="I391" s="6" t="s">
        <v>1331</v>
      </c>
    </row>
    <row r="392">
      <c r="G392" s="6" t="s">
        <v>1331</v>
      </c>
      <c r="H392" s="6" t="s">
        <v>1331</v>
      </c>
      <c r="I392" s="6" t="s">
        <v>1331</v>
      </c>
    </row>
    <row r="393">
      <c r="G393" s="6" t="s">
        <v>1331</v>
      </c>
      <c r="H393" s="6" t="s">
        <v>1331</v>
      </c>
      <c r="I393" s="6" t="s">
        <v>1331</v>
      </c>
    </row>
    <row r="394">
      <c r="G394" s="6" t="s">
        <v>1331</v>
      </c>
      <c r="H394" s="6" t="s">
        <v>1331</v>
      </c>
      <c r="I394" s="6" t="s">
        <v>1331</v>
      </c>
    </row>
    <row r="395">
      <c r="G395" s="6" t="s">
        <v>1331</v>
      </c>
      <c r="H395" s="6" t="s">
        <v>1331</v>
      </c>
      <c r="I395" s="6" t="s">
        <v>1331</v>
      </c>
    </row>
    <row r="396">
      <c r="G396" s="6" t="s">
        <v>1331</v>
      </c>
      <c r="H396" s="6" t="s">
        <v>1331</v>
      </c>
      <c r="I396" s="6" t="s">
        <v>1331</v>
      </c>
    </row>
    <row r="397">
      <c r="G397" s="6" t="s">
        <v>1331</v>
      </c>
      <c r="H397" s="6" t="s">
        <v>1331</v>
      </c>
      <c r="I397" s="6" t="s">
        <v>1331</v>
      </c>
    </row>
    <row r="398">
      <c r="G398" s="6" t="s">
        <v>1331</v>
      </c>
      <c r="H398" s="6" t="s">
        <v>1331</v>
      </c>
      <c r="I398" s="6" t="s">
        <v>1331</v>
      </c>
    </row>
    <row r="399">
      <c r="G399" s="6" t="s">
        <v>1331</v>
      </c>
      <c r="H399" s="6" t="s">
        <v>1331</v>
      </c>
      <c r="I399" s="6" t="s">
        <v>1331</v>
      </c>
    </row>
    <row r="400">
      <c r="G400" s="6" t="s">
        <v>1331</v>
      </c>
      <c r="H400" s="6" t="s">
        <v>1331</v>
      </c>
      <c r="I400" s="6" t="s">
        <v>1331</v>
      </c>
    </row>
    <row r="401">
      <c r="G401" s="6" t="s">
        <v>1331</v>
      </c>
      <c r="H401" s="6" t="s">
        <v>1331</v>
      </c>
      <c r="I401" s="6" t="s">
        <v>1331</v>
      </c>
    </row>
    <row r="402">
      <c r="G402" s="6" t="s">
        <v>1331</v>
      </c>
      <c r="H402" s="6" t="s">
        <v>1331</v>
      </c>
      <c r="I402" s="6" t="s">
        <v>1331</v>
      </c>
    </row>
    <row r="403">
      <c r="G403" s="6" t="s">
        <v>1331</v>
      </c>
      <c r="H403" s="6" t="s">
        <v>1331</v>
      </c>
      <c r="I403" s="6" t="s">
        <v>1331</v>
      </c>
    </row>
    <row r="404">
      <c r="G404" s="6" t="s">
        <v>1331</v>
      </c>
      <c r="H404" s="6" t="s">
        <v>1331</v>
      </c>
      <c r="I404" s="6" t="s">
        <v>1331</v>
      </c>
    </row>
    <row r="405">
      <c r="G405" s="6" t="s">
        <v>1331</v>
      </c>
      <c r="H405" s="6" t="s">
        <v>1331</v>
      </c>
      <c r="I405" s="6" t="s">
        <v>1331</v>
      </c>
    </row>
    <row r="406">
      <c r="G406" s="6" t="s">
        <v>1331</v>
      </c>
      <c r="H406" s="6" t="s">
        <v>1331</v>
      </c>
      <c r="I406" s="6" t="s">
        <v>1331</v>
      </c>
    </row>
    <row r="407">
      <c r="G407" s="6" t="s">
        <v>1331</v>
      </c>
      <c r="H407" s="6" t="s">
        <v>1331</v>
      </c>
      <c r="I407" s="6" t="s">
        <v>1331</v>
      </c>
    </row>
    <row r="408">
      <c r="G408" s="6" t="s">
        <v>1331</v>
      </c>
      <c r="H408" s="6" t="s">
        <v>1331</v>
      </c>
      <c r="I408" s="6" t="s">
        <v>1331</v>
      </c>
    </row>
    <row r="409">
      <c r="G409" s="6" t="s">
        <v>1331</v>
      </c>
      <c r="H409" s="6" t="s">
        <v>1331</v>
      </c>
      <c r="I409" s="6" t="s">
        <v>1331</v>
      </c>
    </row>
    <row r="410">
      <c r="G410" s="6" t="s">
        <v>1331</v>
      </c>
      <c r="H410" s="6" t="s">
        <v>1331</v>
      </c>
      <c r="I410" s="6" t="s">
        <v>1331</v>
      </c>
    </row>
    <row r="411">
      <c r="G411" s="6" t="s">
        <v>1331</v>
      </c>
      <c r="H411" s="6" t="s">
        <v>1331</v>
      </c>
      <c r="I411" s="6" t="s">
        <v>1331</v>
      </c>
    </row>
    <row r="412">
      <c r="G412" s="6" t="s">
        <v>1331</v>
      </c>
      <c r="H412" s="6" t="s">
        <v>1331</v>
      </c>
      <c r="I412" s="6" t="s">
        <v>1331</v>
      </c>
    </row>
    <row r="413">
      <c r="G413" s="6" t="s">
        <v>1331</v>
      </c>
      <c r="H413" s="6" t="s">
        <v>1331</v>
      </c>
      <c r="I413" s="6" t="s">
        <v>1331</v>
      </c>
    </row>
    <row r="414">
      <c r="G414" s="6" t="s">
        <v>1331</v>
      </c>
      <c r="H414" s="6" t="s">
        <v>1331</v>
      </c>
      <c r="I414" s="6" t="s">
        <v>1331</v>
      </c>
    </row>
    <row r="415">
      <c r="G415" s="6" t="s">
        <v>1331</v>
      </c>
      <c r="H415" s="6" t="s">
        <v>1331</v>
      </c>
      <c r="I415" s="6" t="s">
        <v>1331</v>
      </c>
    </row>
    <row r="416">
      <c r="G416" s="6" t="s">
        <v>1331</v>
      </c>
      <c r="H416" s="6" t="s">
        <v>1331</v>
      </c>
      <c r="I416" s="6" t="s">
        <v>1331</v>
      </c>
    </row>
    <row r="417">
      <c r="G417" s="6" t="s">
        <v>1331</v>
      </c>
      <c r="H417" s="6" t="s">
        <v>1331</v>
      </c>
      <c r="I417" s="6" t="s">
        <v>1331</v>
      </c>
    </row>
    <row r="418">
      <c r="G418" s="6" t="s">
        <v>1331</v>
      </c>
      <c r="H418" s="6" t="s">
        <v>1331</v>
      </c>
      <c r="I418" s="6" t="s">
        <v>1331</v>
      </c>
    </row>
    <row r="419">
      <c r="G419" s="6" t="s">
        <v>1331</v>
      </c>
      <c r="H419" s="6" t="s">
        <v>1331</v>
      </c>
      <c r="I419" s="6" t="s">
        <v>1331</v>
      </c>
    </row>
    <row r="420">
      <c r="G420" s="6" t="s">
        <v>1331</v>
      </c>
      <c r="H420" s="6" t="s">
        <v>1331</v>
      </c>
      <c r="I420" s="6" t="s">
        <v>1331</v>
      </c>
    </row>
    <row r="421">
      <c r="G421" s="6" t="s">
        <v>1331</v>
      </c>
      <c r="H421" s="6" t="s">
        <v>1331</v>
      </c>
      <c r="I421" s="6" t="s">
        <v>1331</v>
      </c>
    </row>
    <row r="422">
      <c r="G422" s="6" t="s">
        <v>1331</v>
      </c>
      <c r="H422" s="6" t="s">
        <v>1331</v>
      </c>
      <c r="I422" s="6" t="s">
        <v>1331</v>
      </c>
    </row>
    <row r="423">
      <c r="G423" s="6" t="s">
        <v>1331</v>
      </c>
      <c r="H423" s="6" t="s">
        <v>1331</v>
      </c>
      <c r="I423" s="6" t="s">
        <v>1331</v>
      </c>
    </row>
    <row r="424">
      <c r="G424" s="6" t="s">
        <v>1331</v>
      </c>
      <c r="H424" s="6" t="s">
        <v>1331</v>
      </c>
      <c r="I424" s="6" t="s">
        <v>1331</v>
      </c>
    </row>
    <row r="425">
      <c r="G425" s="6" t="s">
        <v>1331</v>
      </c>
      <c r="H425" s="6" t="s">
        <v>1331</v>
      </c>
      <c r="I425" s="6" t="s">
        <v>1331</v>
      </c>
    </row>
    <row r="426">
      <c r="G426" s="6" t="s">
        <v>1331</v>
      </c>
      <c r="H426" s="6" t="s">
        <v>1331</v>
      </c>
      <c r="I426" s="6" t="s">
        <v>1331</v>
      </c>
    </row>
    <row r="427">
      <c r="G427" s="6" t="s">
        <v>1331</v>
      </c>
      <c r="H427" s="6" t="s">
        <v>1331</v>
      </c>
      <c r="I427" s="6" t="s">
        <v>1331</v>
      </c>
    </row>
    <row r="428">
      <c r="G428" s="6" t="s">
        <v>1331</v>
      </c>
      <c r="H428" s="6" t="s">
        <v>1331</v>
      </c>
      <c r="I428" s="6" t="s">
        <v>1331</v>
      </c>
    </row>
    <row r="429">
      <c r="G429" s="6" t="s">
        <v>1331</v>
      </c>
      <c r="H429" s="6" t="s">
        <v>1331</v>
      </c>
      <c r="I429" s="6" t="s">
        <v>1331</v>
      </c>
    </row>
    <row r="430">
      <c r="G430" s="6" t="s">
        <v>1331</v>
      </c>
      <c r="H430" s="6" t="s">
        <v>1331</v>
      </c>
      <c r="I430" s="6" t="s">
        <v>1331</v>
      </c>
    </row>
    <row r="431">
      <c r="G431" s="6" t="s">
        <v>1331</v>
      </c>
      <c r="H431" s="6" t="s">
        <v>1331</v>
      </c>
      <c r="I431" s="6" t="s">
        <v>1331</v>
      </c>
    </row>
    <row r="432">
      <c r="G432" s="6" t="s">
        <v>1331</v>
      </c>
      <c r="H432" s="6" t="s">
        <v>1331</v>
      </c>
      <c r="I432" s="6" t="s">
        <v>1331</v>
      </c>
    </row>
    <row r="433">
      <c r="G433" s="6" t="s">
        <v>1331</v>
      </c>
      <c r="H433" s="6" t="s">
        <v>1331</v>
      </c>
      <c r="I433" s="6" t="s">
        <v>1331</v>
      </c>
    </row>
    <row r="434">
      <c r="G434" s="6" t="s">
        <v>1331</v>
      </c>
      <c r="H434" s="6" t="s">
        <v>1331</v>
      </c>
      <c r="I434" s="6" t="s">
        <v>1331</v>
      </c>
    </row>
    <row r="435">
      <c r="G435" s="6" t="s">
        <v>1331</v>
      </c>
      <c r="H435" s="6" t="s">
        <v>1331</v>
      </c>
      <c r="I435" s="6" t="s">
        <v>1331</v>
      </c>
    </row>
    <row r="436">
      <c r="G436" s="6" t="s">
        <v>1331</v>
      </c>
      <c r="H436" s="6" t="s">
        <v>1331</v>
      </c>
      <c r="I436" s="6" t="s">
        <v>1331</v>
      </c>
    </row>
    <row r="437">
      <c r="G437" s="6" t="s">
        <v>1331</v>
      </c>
      <c r="H437" s="6" t="s">
        <v>1331</v>
      </c>
      <c r="I437" s="6" t="s">
        <v>1331</v>
      </c>
    </row>
    <row r="438">
      <c r="G438" s="6" t="s">
        <v>1331</v>
      </c>
      <c r="H438" s="6" t="s">
        <v>1331</v>
      </c>
      <c r="I438" s="6" t="s">
        <v>1331</v>
      </c>
    </row>
    <row r="439">
      <c r="G439" s="6" t="s">
        <v>1331</v>
      </c>
      <c r="H439" s="6" t="s">
        <v>1331</v>
      </c>
      <c r="I439" s="6" t="s">
        <v>1331</v>
      </c>
    </row>
    <row r="440">
      <c r="G440" s="6" t="s">
        <v>1331</v>
      </c>
      <c r="H440" s="6" t="s">
        <v>1331</v>
      </c>
      <c r="I440" s="6" t="s">
        <v>1331</v>
      </c>
    </row>
    <row r="441">
      <c r="G441" s="6" t="s">
        <v>1331</v>
      </c>
      <c r="H441" s="6" t="s">
        <v>1331</v>
      </c>
      <c r="I441" s="6" t="s">
        <v>1331</v>
      </c>
    </row>
    <row r="442">
      <c r="G442" s="6" t="s">
        <v>1331</v>
      </c>
      <c r="H442" s="6" t="s">
        <v>1331</v>
      </c>
      <c r="I442" s="6" t="s">
        <v>1331</v>
      </c>
    </row>
    <row r="443">
      <c r="G443" s="6" t="s">
        <v>1331</v>
      </c>
      <c r="H443" s="6" t="s">
        <v>1331</v>
      </c>
      <c r="I443" s="6" t="s">
        <v>1331</v>
      </c>
    </row>
    <row r="444">
      <c r="G444" s="6" t="s">
        <v>1331</v>
      </c>
      <c r="H444" s="6" t="s">
        <v>1331</v>
      </c>
      <c r="I444" s="6" t="s">
        <v>1331</v>
      </c>
    </row>
    <row r="445">
      <c r="G445" s="6" t="s">
        <v>1331</v>
      </c>
      <c r="H445" s="6" t="s">
        <v>1331</v>
      </c>
      <c r="I445" s="6" t="s">
        <v>1331</v>
      </c>
    </row>
    <row r="446">
      <c r="G446" s="6" t="s">
        <v>1331</v>
      </c>
      <c r="H446" s="6" t="s">
        <v>1331</v>
      </c>
      <c r="I446" s="6" t="s">
        <v>1331</v>
      </c>
    </row>
    <row r="447">
      <c r="G447" s="6" t="s">
        <v>1331</v>
      </c>
      <c r="H447" s="6" t="s">
        <v>1331</v>
      </c>
      <c r="I447" s="6" t="s">
        <v>1331</v>
      </c>
    </row>
    <row r="448">
      <c r="G448" s="6" t="s">
        <v>1331</v>
      </c>
      <c r="H448" s="6" t="s">
        <v>1331</v>
      </c>
      <c r="I448" s="6" t="s">
        <v>1331</v>
      </c>
    </row>
    <row r="449">
      <c r="G449" s="6" t="s">
        <v>1331</v>
      </c>
      <c r="H449" s="6" t="s">
        <v>1331</v>
      </c>
      <c r="I449" s="6" t="s">
        <v>1331</v>
      </c>
    </row>
    <row r="450">
      <c r="G450" s="6" t="s">
        <v>1331</v>
      </c>
      <c r="H450" s="6" t="s">
        <v>1331</v>
      </c>
      <c r="I450" s="6" t="s">
        <v>1331</v>
      </c>
    </row>
    <row r="451">
      <c r="G451" s="6" t="s">
        <v>1331</v>
      </c>
      <c r="H451" s="6" t="s">
        <v>1331</v>
      </c>
      <c r="I451" s="6" t="s">
        <v>1331</v>
      </c>
    </row>
    <row r="452">
      <c r="G452" s="6" t="s">
        <v>1331</v>
      </c>
      <c r="H452" s="6" t="s">
        <v>1331</v>
      </c>
      <c r="I452" s="6" t="s">
        <v>1331</v>
      </c>
    </row>
    <row r="453">
      <c r="G453" s="6" t="s">
        <v>1331</v>
      </c>
      <c r="H453" s="6" t="s">
        <v>1331</v>
      </c>
      <c r="I453" s="6" t="s">
        <v>1331</v>
      </c>
    </row>
    <row r="454">
      <c r="G454" s="6" t="s">
        <v>1331</v>
      </c>
      <c r="H454" s="6" t="s">
        <v>1331</v>
      </c>
      <c r="I454" s="6" t="s">
        <v>1331</v>
      </c>
    </row>
    <row r="455">
      <c r="G455" s="6" t="s">
        <v>1331</v>
      </c>
      <c r="H455" s="6" t="s">
        <v>1331</v>
      </c>
      <c r="I455" s="6" t="s">
        <v>1331</v>
      </c>
    </row>
    <row r="456">
      <c r="G456" s="6" t="s">
        <v>1331</v>
      </c>
      <c r="H456" s="6" t="s">
        <v>1331</v>
      </c>
      <c r="I456" s="6" t="s">
        <v>1331</v>
      </c>
    </row>
    <row r="457">
      <c r="G457" s="6" t="s">
        <v>1331</v>
      </c>
      <c r="H457" s="6" t="s">
        <v>1331</v>
      </c>
      <c r="I457" s="6" t="s">
        <v>1331</v>
      </c>
    </row>
    <row r="458">
      <c r="G458" s="6" t="s">
        <v>1331</v>
      </c>
      <c r="H458" s="6" t="s">
        <v>1331</v>
      </c>
      <c r="I458" s="6" t="s">
        <v>1331</v>
      </c>
    </row>
    <row r="459">
      <c r="G459" s="6" t="s">
        <v>1331</v>
      </c>
      <c r="H459" s="6" t="s">
        <v>1331</v>
      </c>
      <c r="I459" s="6" t="s">
        <v>1331</v>
      </c>
    </row>
    <row r="460">
      <c r="G460" s="6" t="s">
        <v>1331</v>
      </c>
      <c r="H460" s="6" t="s">
        <v>1331</v>
      </c>
      <c r="I460" s="6" t="s">
        <v>1331</v>
      </c>
    </row>
    <row r="461">
      <c r="G461" s="6" t="s">
        <v>1331</v>
      </c>
      <c r="H461" s="6" t="s">
        <v>1331</v>
      </c>
      <c r="I461" s="6" t="s">
        <v>1331</v>
      </c>
    </row>
    <row r="462">
      <c r="G462" s="6" t="s">
        <v>1331</v>
      </c>
      <c r="H462" s="6" t="s">
        <v>1331</v>
      </c>
      <c r="I462" s="6" t="s">
        <v>1331</v>
      </c>
    </row>
    <row r="463">
      <c r="G463" s="6" t="s">
        <v>1331</v>
      </c>
      <c r="H463" s="6" t="s">
        <v>1331</v>
      </c>
      <c r="I463" s="6" t="s">
        <v>1331</v>
      </c>
    </row>
    <row r="464">
      <c r="G464" s="6" t="s">
        <v>1331</v>
      </c>
      <c r="H464" s="6" t="s">
        <v>1331</v>
      </c>
      <c r="I464" s="6" t="s">
        <v>1331</v>
      </c>
    </row>
    <row r="465">
      <c r="G465" s="6" t="s">
        <v>1331</v>
      </c>
      <c r="H465" s="6" t="s">
        <v>1331</v>
      </c>
      <c r="I465" s="6" t="s">
        <v>1331</v>
      </c>
    </row>
    <row r="466">
      <c r="G466" s="6" t="s">
        <v>1331</v>
      </c>
      <c r="H466" s="6" t="s">
        <v>1331</v>
      </c>
      <c r="I466" s="6" t="s">
        <v>1331</v>
      </c>
    </row>
    <row r="467">
      <c r="G467" s="6" t="s">
        <v>1331</v>
      </c>
      <c r="H467" s="6" t="s">
        <v>1331</v>
      </c>
      <c r="I467" s="6" t="s">
        <v>1331</v>
      </c>
    </row>
    <row r="468">
      <c r="G468" s="6" t="s">
        <v>1331</v>
      </c>
      <c r="H468" s="6" t="s">
        <v>1331</v>
      </c>
      <c r="I468" s="6" t="s">
        <v>1331</v>
      </c>
    </row>
    <row r="469">
      <c r="G469" s="6" t="s">
        <v>1331</v>
      </c>
      <c r="H469" s="6" t="s">
        <v>1331</v>
      </c>
      <c r="I469" s="6" t="s">
        <v>1331</v>
      </c>
    </row>
    <row r="470">
      <c r="G470" s="6" t="s">
        <v>1331</v>
      </c>
      <c r="H470" s="6" t="s">
        <v>1331</v>
      </c>
      <c r="I470" s="6" t="s">
        <v>1331</v>
      </c>
    </row>
    <row r="471">
      <c r="G471" s="6" t="s">
        <v>1331</v>
      </c>
      <c r="H471" s="6" t="s">
        <v>1331</v>
      </c>
      <c r="I471" s="6" t="s">
        <v>1331</v>
      </c>
    </row>
    <row r="472">
      <c r="G472" s="6" t="s">
        <v>1331</v>
      </c>
      <c r="H472" s="6" t="s">
        <v>1331</v>
      </c>
      <c r="I472" s="6" t="s">
        <v>1331</v>
      </c>
    </row>
    <row r="473">
      <c r="G473" s="6" t="s">
        <v>1331</v>
      </c>
      <c r="H473" s="6" t="s">
        <v>1331</v>
      </c>
      <c r="I473" s="6" t="s">
        <v>1331</v>
      </c>
    </row>
    <row r="474">
      <c r="G474" s="6" t="s">
        <v>1331</v>
      </c>
      <c r="H474" s="6" t="s">
        <v>1331</v>
      </c>
      <c r="I474" s="6" t="s">
        <v>1331</v>
      </c>
    </row>
    <row r="475">
      <c r="G475" s="6" t="s">
        <v>1331</v>
      </c>
      <c r="H475" s="6" t="s">
        <v>1331</v>
      </c>
      <c r="I475" s="6" t="s">
        <v>1331</v>
      </c>
    </row>
    <row r="476">
      <c r="G476" s="6" t="s">
        <v>1331</v>
      </c>
      <c r="H476" s="6" t="s">
        <v>1331</v>
      </c>
      <c r="I476" s="6" t="s">
        <v>1331</v>
      </c>
    </row>
    <row r="477">
      <c r="G477" s="6" t="s">
        <v>1331</v>
      </c>
      <c r="H477" s="6" t="s">
        <v>1331</v>
      </c>
      <c r="I477" s="6" t="s">
        <v>1331</v>
      </c>
    </row>
    <row r="478">
      <c r="G478" s="6" t="s">
        <v>1331</v>
      </c>
      <c r="H478" s="6" t="s">
        <v>1331</v>
      </c>
      <c r="I478" s="6" t="s">
        <v>1331</v>
      </c>
    </row>
    <row r="479">
      <c r="G479" s="6" t="s">
        <v>1331</v>
      </c>
      <c r="H479" s="6" t="s">
        <v>1331</v>
      </c>
      <c r="I479" s="6" t="s">
        <v>1331</v>
      </c>
    </row>
    <row r="480">
      <c r="G480" s="6" t="s">
        <v>1331</v>
      </c>
      <c r="H480" s="6" t="s">
        <v>1331</v>
      </c>
      <c r="I480" s="6" t="s">
        <v>1331</v>
      </c>
    </row>
    <row r="481">
      <c r="G481" s="6" t="s">
        <v>1331</v>
      </c>
      <c r="H481" s="6" t="s">
        <v>1331</v>
      </c>
      <c r="I481" s="6" t="s">
        <v>1331</v>
      </c>
    </row>
    <row r="482">
      <c r="G482" s="6" t="s">
        <v>1331</v>
      </c>
      <c r="H482" s="6" t="s">
        <v>1331</v>
      </c>
      <c r="I482" s="6" t="s">
        <v>1331</v>
      </c>
    </row>
    <row r="483">
      <c r="G483" s="6" t="s">
        <v>1331</v>
      </c>
      <c r="H483" s="6" t="s">
        <v>1331</v>
      </c>
      <c r="I483" s="6" t="s">
        <v>1331</v>
      </c>
    </row>
    <row r="484">
      <c r="G484" s="6" t="s">
        <v>1331</v>
      </c>
      <c r="H484" s="6" t="s">
        <v>1331</v>
      </c>
      <c r="I484" s="6" t="s">
        <v>1331</v>
      </c>
    </row>
    <row r="485">
      <c r="G485" s="6" t="s">
        <v>1331</v>
      </c>
      <c r="H485" s="6" t="s">
        <v>1331</v>
      </c>
      <c r="I485" s="6" t="s">
        <v>1331</v>
      </c>
    </row>
    <row r="486">
      <c r="G486" s="6" t="s">
        <v>1331</v>
      </c>
      <c r="H486" s="6" t="s">
        <v>1331</v>
      </c>
      <c r="I486" s="6" t="s">
        <v>1331</v>
      </c>
    </row>
    <row r="487">
      <c r="G487" s="6" t="s">
        <v>1331</v>
      </c>
      <c r="H487" s="6" t="s">
        <v>1331</v>
      </c>
      <c r="I487" s="6" t="s">
        <v>1331</v>
      </c>
    </row>
    <row r="488">
      <c r="G488" s="6" t="s">
        <v>1331</v>
      </c>
      <c r="H488" s="6" t="s">
        <v>1331</v>
      </c>
      <c r="I488" s="6" t="s">
        <v>1331</v>
      </c>
    </row>
    <row r="489">
      <c r="G489" s="6" t="s">
        <v>1331</v>
      </c>
      <c r="H489" s="6" t="s">
        <v>1331</v>
      </c>
      <c r="I489" s="6" t="s">
        <v>1331</v>
      </c>
    </row>
    <row r="490">
      <c r="G490" s="6" t="s">
        <v>1331</v>
      </c>
      <c r="H490" s="6" t="s">
        <v>1331</v>
      </c>
      <c r="I490" s="6" t="s">
        <v>1331</v>
      </c>
    </row>
    <row r="491">
      <c r="G491" s="6" t="s">
        <v>1331</v>
      </c>
      <c r="H491" s="6" t="s">
        <v>1331</v>
      </c>
      <c r="I491" s="6" t="s">
        <v>1331</v>
      </c>
    </row>
    <row r="492">
      <c r="G492" s="6" t="s">
        <v>1331</v>
      </c>
      <c r="H492" s="6" t="s">
        <v>1331</v>
      </c>
      <c r="I492" s="6" t="s">
        <v>1331</v>
      </c>
    </row>
    <row r="493">
      <c r="G493" s="6" t="s">
        <v>1331</v>
      </c>
      <c r="H493" s="6" t="s">
        <v>1331</v>
      </c>
      <c r="I493" s="6" t="s">
        <v>1331</v>
      </c>
    </row>
    <row r="494">
      <c r="G494" s="6" t="s">
        <v>1331</v>
      </c>
      <c r="H494" s="6" t="s">
        <v>1331</v>
      </c>
      <c r="I494" s="6" t="s">
        <v>1331</v>
      </c>
    </row>
    <row r="495">
      <c r="G495" s="6" t="s">
        <v>1331</v>
      </c>
      <c r="H495" s="6" t="s">
        <v>1331</v>
      </c>
      <c r="I495" s="6" t="s">
        <v>1331</v>
      </c>
    </row>
    <row r="496">
      <c r="G496" s="6" t="s">
        <v>1331</v>
      </c>
      <c r="H496" s="6" t="s">
        <v>1331</v>
      </c>
      <c r="I496" s="6" t="s">
        <v>1331</v>
      </c>
    </row>
    <row r="497">
      <c r="G497" s="6" t="s">
        <v>1331</v>
      </c>
      <c r="H497" s="6" t="s">
        <v>1331</v>
      </c>
      <c r="I497" s="6" t="s">
        <v>1331</v>
      </c>
    </row>
    <row r="498">
      <c r="G498" s="6" t="s">
        <v>1331</v>
      </c>
      <c r="H498" s="6" t="s">
        <v>1331</v>
      </c>
      <c r="I498" s="6" t="s">
        <v>1331</v>
      </c>
    </row>
    <row r="499">
      <c r="G499" s="6" t="s">
        <v>1331</v>
      </c>
      <c r="H499" s="6" t="s">
        <v>1331</v>
      </c>
      <c r="I499" s="6" t="s">
        <v>1331</v>
      </c>
    </row>
    <row r="500">
      <c r="G500" s="6" t="s">
        <v>1331</v>
      </c>
      <c r="H500" s="6" t="s">
        <v>1331</v>
      </c>
      <c r="I500" s="6" t="s">
        <v>1331</v>
      </c>
    </row>
    <row r="501">
      <c r="G501" s="6" t="s">
        <v>1331</v>
      </c>
      <c r="H501" s="6" t="s">
        <v>1331</v>
      </c>
      <c r="I501" s="6" t="s">
        <v>1331</v>
      </c>
    </row>
    <row r="502">
      <c r="G502" s="6" t="s">
        <v>1331</v>
      </c>
      <c r="H502" s="6" t="s">
        <v>1331</v>
      </c>
      <c r="I502" s="6" t="s">
        <v>1331</v>
      </c>
    </row>
    <row r="503">
      <c r="G503" s="6" t="s">
        <v>1331</v>
      </c>
      <c r="H503" s="6" t="s">
        <v>1331</v>
      </c>
      <c r="I503" s="6" t="s">
        <v>1331</v>
      </c>
    </row>
    <row r="504">
      <c r="G504" s="6" t="s">
        <v>1331</v>
      </c>
      <c r="H504" s="6" t="s">
        <v>1331</v>
      </c>
      <c r="I504" s="6" t="s">
        <v>1331</v>
      </c>
    </row>
    <row r="505">
      <c r="G505" s="6" t="s">
        <v>1331</v>
      </c>
      <c r="H505" s="6" t="s">
        <v>1331</v>
      </c>
      <c r="I505" s="6" t="s">
        <v>1331</v>
      </c>
    </row>
    <row r="506">
      <c r="G506" s="6" t="s">
        <v>1331</v>
      </c>
      <c r="H506" s="6" t="s">
        <v>1331</v>
      </c>
      <c r="I506" s="6" t="s">
        <v>1331</v>
      </c>
    </row>
    <row r="507">
      <c r="G507" s="6" t="s">
        <v>1331</v>
      </c>
      <c r="H507" s="6" t="s">
        <v>1331</v>
      </c>
      <c r="I507" s="6" t="s">
        <v>1331</v>
      </c>
    </row>
    <row r="508">
      <c r="G508" s="6" t="s">
        <v>1331</v>
      </c>
      <c r="H508" s="6" t="s">
        <v>1331</v>
      </c>
      <c r="I508" s="6" t="s">
        <v>1331</v>
      </c>
    </row>
    <row r="509">
      <c r="G509" s="6" t="s">
        <v>1331</v>
      </c>
      <c r="H509" s="6" t="s">
        <v>1331</v>
      </c>
      <c r="I509" s="6" t="s">
        <v>1331</v>
      </c>
    </row>
    <row r="510">
      <c r="G510" s="6" t="s">
        <v>1331</v>
      </c>
      <c r="H510" s="6" t="s">
        <v>1331</v>
      </c>
      <c r="I510" s="6" t="s">
        <v>1331</v>
      </c>
    </row>
    <row r="511">
      <c r="G511" s="6" t="s">
        <v>1331</v>
      </c>
      <c r="H511" s="6" t="s">
        <v>1331</v>
      </c>
      <c r="I511" s="6" t="s">
        <v>1331</v>
      </c>
    </row>
    <row r="512">
      <c r="G512" s="6" t="s">
        <v>1331</v>
      </c>
      <c r="H512" s="6" t="s">
        <v>1331</v>
      </c>
      <c r="I512" s="6" t="s">
        <v>1331</v>
      </c>
    </row>
    <row r="513">
      <c r="G513" s="6" t="s">
        <v>1331</v>
      </c>
      <c r="H513" s="6" t="s">
        <v>1331</v>
      </c>
      <c r="I513" s="6" t="s">
        <v>1331</v>
      </c>
    </row>
    <row r="514">
      <c r="G514" s="6" t="s">
        <v>1331</v>
      </c>
      <c r="H514" s="6" t="s">
        <v>1331</v>
      </c>
      <c r="I514" s="6" t="s">
        <v>1331</v>
      </c>
    </row>
    <row r="515">
      <c r="G515" s="6" t="s">
        <v>1331</v>
      </c>
      <c r="H515" s="6" t="s">
        <v>1331</v>
      </c>
      <c r="I515" s="6" t="s">
        <v>1331</v>
      </c>
    </row>
    <row r="516">
      <c r="G516" s="6" t="s">
        <v>1331</v>
      </c>
      <c r="H516" s="6" t="s">
        <v>1331</v>
      </c>
      <c r="I516" s="6" t="s">
        <v>1331</v>
      </c>
    </row>
    <row r="517">
      <c r="G517" s="6" t="s">
        <v>1331</v>
      </c>
      <c r="H517" s="6" t="s">
        <v>1331</v>
      </c>
      <c r="I517" s="6" t="s">
        <v>1331</v>
      </c>
    </row>
    <row r="518">
      <c r="G518" s="6" t="s">
        <v>1331</v>
      </c>
      <c r="H518" s="6" t="s">
        <v>1331</v>
      </c>
      <c r="I518" s="6" t="s">
        <v>1331</v>
      </c>
    </row>
    <row r="519">
      <c r="G519" s="6" t="s">
        <v>1331</v>
      </c>
      <c r="H519" s="6" t="s">
        <v>1331</v>
      </c>
      <c r="I519" s="6" t="s">
        <v>1331</v>
      </c>
    </row>
    <row r="520">
      <c r="G520" s="6" t="s">
        <v>1331</v>
      </c>
      <c r="H520" s="6" t="s">
        <v>1331</v>
      </c>
      <c r="I520" s="6" t="s">
        <v>1331</v>
      </c>
    </row>
    <row r="521">
      <c r="G521" s="6" t="s">
        <v>1331</v>
      </c>
      <c r="H521" s="6" t="s">
        <v>1331</v>
      </c>
      <c r="I521" s="6" t="s">
        <v>1331</v>
      </c>
    </row>
    <row r="522">
      <c r="G522" s="6" t="s">
        <v>1331</v>
      </c>
      <c r="H522" s="6" t="s">
        <v>1331</v>
      </c>
      <c r="I522" s="6" t="s">
        <v>1331</v>
      </c>
    </row>
    <row r="523">
      <c r="G523" s="6" t="s">
        <v>1331</v>
      </c>
      <c r="H523" s="6" t="s">
        <v>1331</v>
      </c>
      <c r="I523" s="6" t="s">
        <v>1331</v>
      </c>
    </row>
    <row r="524">
      <c r="G524" s="6" t="s">
        <v>1331</v>
      </c>
      <c r="H524" s="6" t="s">
        <v>1331</v>
      </c>
      <c r="I524" s="6" t="s">
        <v>1331</v>
      </c>
    </row>
    <row r="525">
      <c r="G525" s="6" t="s">
        <v>1331</v>
      </c>
      <c r="H525" s="6" t="s">
        <v>1331</v>
      </c>
      <c r="I525" s="6" t="s">
        <v>1331</v>
      </c>
    </row>
    <row r="526">
      <c r="G526" s="6" t="s">
        <v>1331</v>
      </c>
      <c r="H526" s="6" t="s">
        <v>1331</v>
      </c>
      <c r="I526" s="6" t="s">
        <v>1331</v>
      </c>
    </row>
    <row r="527">
      <c r="G527" s="6" t="s">
        <v>1331</v>
      </c>
      <c r="H527" s="6" t="s">
        <v>1331</v>
      </c>
      <c r="I527" s="6" t="s">
        <v>1331</v>
      </c>
    </row>
    <row r="528">
      <c r="G528" s="6" t="s">
        <v>1331</v>
      </c>
      <c r="H528" s="6" t="s">
        <v>1331</v>
      </c>
      <c r="I528" s="6" t="s">
        <v>1331</v>
      </c>
    </row>
    <row r="529">
      <c r="G529" s="6" t="s">
        <v>1331</v>
      </c>
      <c r="H529" s="6" t="s">
        <v>1331</v>
      </c>
      <c r="I529" s="6" t="s">
        <v>1331</v>
      </c>
    </row>
    <row r="530">
      <c r="G530" s="6" t="s">
        <v>1331</v>
      </c>
      <c r="H530" s="6" t="s">
        <v>1331</v>
      </c>
      <c r="I530" s="6" t="s">
        <v>1331</v>
      </c>
    </row>
    <row r="531">
      <c r="G531" s="6" t="s">
        <v>1331</v>
      </c>
      <c r="H531" s="6" t="s">
        <v>1331</v>
      </c>
      <c r="I531" s="6" t="s">
        <v>1331</v>
      </c>
    </row>
    <row r="532">
      <c r="G532" s="6" t="s">
        <v>1331</v>
      </c>
      <c r="H532" s="6" t="s">
        <v>1331</v>
      </c>
      <c r="I532" s="6" t="s">
        <v>1331</v>
      </c>
    </row>
    <row r="533">
      <c r="G533" s="6" t="s">
        <v>1331</v>
      </c>
      <c r="H533" s="6" t="s">
        <v>1331</v>
      </c>
      <c r="I533" s="6" t="s">
        <v>1331</v>
      </c>
    </row>
    <row r="534">
      <c r="G534" s="6" t="s">
        <v>1331</v>
      </c>
      <c r="H534" s="6" t="s">
        <v>1331</v>
      </c>
      <c r="I534" s="6" t="s">
        <v>1331</v>
      </c>
    </row>
    <row r="535">
      <c r="G535" s="6" t="s">
        <v>1331</v>
      </c>
      <c r="H535" s="6" t="s">
        <v>1331</v>
      </c>
      <c r="I535" s="6" t="s">
        <v>1331</v>
      </c>
    </row>
    <row r="536">
      <c r="G536" s="6" t="s">
        <v>1331</v>
      </c>
      <c r="H536" s="6" t="s">
        <v>1331</v>
      </c>
      <c r="I536" s="6" t="s">
        <v>1331</v>
      </c>
    </row>
    <row r="537">
      <c r="G537" s="6" t="s">
        <v>1331</v>
      </c>
      <c r="H537" s="6" t="s">
        <v>1331</v>
      </c>
      <c r="I537" s="6" t="s">
        <v>1331</v>
      </c>
    </row>
    <row r="538">
      <c r="G538" s="6" t="s">
        <v>1331</v>
      </c>
      <c r="H538" s="6" t="s">
        <v>1331</v>
      </c>
      <c r="I538" s="6" t="s">
        <v>1331</v>
      </c>
    </row>
    <row r="539">
      <c r="G539" s="6" t="s">
        <v>1331</v>
      </c>
      <c r="H539" s="6" t="s">
        <v>1331</v>
      </c>
      <c r="I539" s="6" t="s">
        <v>1331</v>
      </c>
    </row>
    <row r="540">
      <c r="G540" s="6" t="s">
        <v>1331</v>
      </c>
      <c r="H540" s="6" t="s">
        <v>1331</v>
      </c>
      <c r="I540" s="6" t="s">
        <v>1331</v>
      </c>
    </row>
    <row r="541">
      <c r="G541" s="6" t="s">
        <v>1331</v>
      </c>
      <c r="H541" s="6" t="s">
        <v>1331</v>
      </c>
      <c r="I541" s="6" t="s">
        <v>1331</v>
      </c>
    </row>
    <row r="542">
      <c r="G542" s="6" t="s">
        <v>1331</v>
      </c>
      <c r="H542" s="6" t="s">
        <v>1331</v>
      </c>
      <c r="I542" s="6" t="s">
        <v>1331</v>
      </c>
    </row>
    <row r="543">
      <c r="G543" s="6" t="s">
        <v>1331</v>
      </c>
      <c r="H543" s="6" t="s">
        <v>1331</v>
      </c>
      <c r="I543" s="6" t="s">
        <v>1331</v>
      </c>
    </row>
    <row r="544">
      <c r="G544" s="6" t="s">
        <v>1331</v>
      </c>
      <c r="H544" s="6" t="s">
        <v>1331</v>
      </c>
      <c r="I544" s="6" t="s">
        <v>1331</v>
      </c>
    </row>
    <row r="545">
      <c r="G545" s="6" t="s">
        <v>1331</v>
      </c>
      <c r="H545" s="6" t="s">
        <v>1331</v>
      </c>
      <c r="I545" s="6" t="s">
        <v>1331</v>
      </c>
    </row>
    <row r="546">
      <c r="G546" s="6" t="s">
        <v>1331</v>
      </c>
      <c r="H546" s="6" t="s">
        <v>1331</v>
      </c>
      <c r="I546" s="6" t="s">
        <v>1331</v>
      </c>
    </row>
    <row r="547">
      <c r="G547" s="6" t="s">
        <v>1331</v>
      </c>
      <c r="H547" s="6" t="s">
        <v>1331</v>
      </c>
      <c r="I547" s="6" t="s">
        <v>1331</v>
      </c>
    </row>
    <row r="548">
      <c r="G548" s="6" t="s">
        <v>1331</v>
      </c>
      <c r="H548" s="6" t="s">
        <v>1331</v>
      </c>
      <c r="I548" s="6" t="s">
        <v>1331</v>
      </c>
    </row>
    <row r="549">
      <c r="G549" s="6" t="s">
        <v>1331</v>
      </c>
      <c r="H549" s="6" t="s">
        <v>1331</v>
      </c>
      <c r="I549" s="6" t="s">
        <v>1331</v>
      </c>
    </row>
    <row r="550">
      <c r="G550" s="6" t="s">
        <v>1331</v>
      </c>
      <c r="H550" s="6" t="s">
        <v>1331</v>
      </c>
      <c r="I550" s="6" t="s">
        <v>1331</v>
      </c>
    </row>
    <row r="551">
      <c r="G551" s="6" t="s">
        <v>1331</v>
      </c>
      <c r="H551" s="6" t="s">
        <v>1331</v>
      </c>
      <c r="I551" s="6" t="s">
        <v>1331</v>
      </c>
    </row>
    <row r="552">
      <c r="G552" s="6" t="s">
        <v>1331</v>
      </c>
      <c r="H552" s="6" t="s">
        <v>1331</v>
      </c>
      <c r="I552" s="6" t="s">
        <v>1331</v>
      </c>
    </row>
    <row r="553">
      <c r="G553" s="6" t="s">
        <v>1331</v>
      </c>
      <c r="H553" s="6" t="s">
        <v>1331</v>
      </c>
      <c r="I553" s="6" t="s">
        <v>1331</v>
      </c>
    </row>
    <row r="554">
      <c r="G554" s="6" t="s">
        <v>1331</v>
      </c>
      <c r="H554" s="6" t="s">
        <v>1331</v>
      </c>
      <c r="I554" s="6" t="s">
        <v>1331</v>
      </c>
    </row>
    <row r="555">
      <c r="G555" s="6" t="s">
        <v>1331</v>
      </c>
      <c r="H555" s="6" t="s">
        <v>1331</v>
      </c>
      <c r="I555" s="6" t="s">
        <v>1331</v>
      </c>
    </row>
    <row r="556">
      <c r="G556" s="6" t="s">
        <v>1331</v>
      </c>
      <c r="H556" s="6" t="s">
        <v>1331</v>
      </c>
      <c r="I556" s="6" t="s">
        <v>1331</v>
      </c>
    </row>
    <row r="557">
      <c r="G557" s="6" t="s">
        <v>1331</v>
      </c>
      <c r="H557" s="6" t="s">
        <v>1331</v>
      </c>
      <c r="I557" s="6" t="s">
        <v>1331</v>
      </c>
    </row>
    <row r="558">
      <c r="G558" s="6" t="s">
        <v>1331</v>
      </c>
      <c r="H558" s="6" t="s">
        <v>1331</v>
      </c>
      <c r="I558" s="6" t="s">
        <v>1331</v>
      </c>
    </row>
    <row r="559">
      <c r="G559" s="6" t="s">
        <v>1331</v>
      </c>
      <c r="H559" s="6" t="s">
        <v>1331</v>
      </c>
      <c r="I559" s="6" t="s">
        <v>1331</v>
      </c>
    </row>
    <row r="560">
      <c r="G560" s="6" t="s">
        <v>1331</v>
      </c>
      <c r="H560" s="6" t="s">
        <v>1331</v>
      </c>
      <c r="I560" s="6" t="s">
        <v>1331</v>
      </c>
    </row>
    <row r="561">
      <c r="G561" s="6" t="s">
        <v>1331</v>
      </c>
      <c r="H561" s="6" t="s">
        <v>1331</v>
      </c>
      <c r="I561" s="6" t="s">
        <v>1331</v>
      </c>
    </row>
    <row r="562">
      <c r="G562" s="6" t="s">
        <v>1331</v>
      </c>
      <c r="H562" s="6" t="s">
        <v>1331</v>
      </c>
      <c r="I562" s="6" t="s">
        <v>1331</v>
      </c>
    </row>
    <row r="563">
      <c r="G563" s="6" t="s">
        <v>1331</v>
      </c>
      <c r="H563" s="6" t="s">
        <v>1331</v>
      </c>
      <c r="I563" s="6" t="s">
        <v>1331</v>
      </c>
    </row>
    <row r="564">
      <c r="G564" s="6" t="s">
        <v>1331</v>
      </c>
      <c r="H564" s="6" t="s">
        <v>1331</v>
      </c>
      <c r="I564" s="6" t="s">
        <v>1331</v>
      </c>
    </row>
    <row r="565">
      <c r="G565" s="6" t="s">
        <v>1331</v>
      </c>
      <c r="H565" s="6" t="s">
        <v>1331</v>
      </c>
      <c r="I565" s="6" t="s">
        <v>1331</v>
      </c>
    </row>
    <row r="566">
      <c r="G566" s="6" t="s">
        <v>1331</v>
      </c>
      <c r="H566" s="6" t="s">
        <v>1331</v>
      </c>
      <c r="I566" s="6" t="s">
        <v>1331</v>
      </c>
    </row>
    <row r="567">
      <c r="G567" s="6" t="s">
        <v>1331</v>
      </c>
      <c r="H567" s="6" t="s">
        <v>1331</v>
      </c>
      <c r="I567" s="6" t="s">
        <v>1331</v>
      </c>
    </row>
    <row r="568">
      <c r="G568" s="6" t="s">
        <v>1331</v>
      </c>
      <c r="H568" s="6" t="s">
        <v>1331</v>
      </c>
      <c r="I568" s="6" t="s">
        <v>1331</v>
      </c>
    </row>
    <row r="569">
      <c r="G569" s="6" t="s">
        <v>1331</v>
      </c>
      <c r="H569" s="6" t="s">
        <v>1331</v>
      </c>
      <c r="I569" s="6" t="s">
        <v>1331</v>
      </c>
    </row>
    <row r="570">
      <c r="G570" s="6" t="s">
        <v>1331</v>
      </c>
      <c r="H570" s="6" t="s">
        <v>1331</v>
      </c>
      <c r="I570" s="6" t="s">
        <v>1331</v>
      </c>
    </row>
    <row r="571">
      <c r="G571" s="6" t="s">
        <v>1331</v>
      </c>
      <c r="H571" s="6" t="s">
        <v>1331</v>
      </c>
      <c r="I571" s="6" t="s">
        <v>1331</v>
      </c>
    </row>
    <row r="572">
      <c r="G572" s="6" t="s">
        <v>1331</v>
      </c>
      <c r="H572" s="6" t="s">
        <v>1331</v>
      </c>
      <c r="I572" s="6" t="s">
        <v>1331</v>
      </c>
    </row>
    <row r="573">
      <c r="G573" s="6" t="s">
        <v>1331</v>
      </c>
      <c r="H573" s="6" t="s">
        <v>1331</v>
      </c>
      <c r="I573" s="6" t="s">
        <v>1331</v>
      </c>
    </row>
    <row r="574">
      <c r="G574" s="6" t="s">
        <v>1331</v>
      </c>
      <c r="H574" s="6" t="s">
        <v>1331</v>
      </c>
      <c r="I574" s="6" t="s">
        <v>1331</v>
      </c>
    </row>
    <row r="575">
      <c r="G575" s="6" t="s">
        <v>1331</v>
      </c>
      <c r="H575" s="6" t="s">
        <v>1331</v>
      </c>
      <c r="I575" s="6" t="s">
        <v>1331</v>
      </c>
    </row>
    <row r="576">
      <c r="G576" s="6" t="s">
        <v>1331</v>
      </c>
      <c r="H576" s="6" t="s">
        <v>1331</v>
      </c>
      <c r="I576" s="6" t="s">
        <v>1331</v>
      </c>
    </row>
    <row r="577">
      <c r="G577" s="6" t="s">
        <v>1331</v>
      </c>
      <c r="H577" s="6" t="s">
        <v>1331</v>
      </c>
      <c r="I577" s="6" t="s">
        <v>1331</v>
      </c>
    </row>
    <row r="578">
      <c r="G578" s="6" t="s">
        <v>1331</v>
      </c>
      <c r="H578" s="6" t="s">
        <v>1331</v>
      </c>
      <c r="I578" s="6" t="s">
        <v>1331</v>
      </c>
    </row>
    <row r="579">
      <c r="G579" s="6" t="s">
        <v>1331</v>
      </c>
      <c r="H579" s="6" t="s">
        <v>1331</v>
      </c>
      <c r="I579" s="6" t="s">
        <v>1331</v>
      </c>
    </row>
    <row r="580">
      <c r="G580" s="6" t="s">
        <v>1331</v>
      </c>
      <c r="H580" s="6" t="s">
        <v>1331</v>
      </c>
      <c r="I580" s="6" t="s">
        <v>1331</v>
      </c>
    </row>
    <row r="581">
      <c r="G581" s="6" t="s">
        <v>1331</v>
      </c>
      <c r="H581" s="6" t="s">
        <v>1331</v>
      </c>
      <c r="I581" s="6" t="s">
        <v>1331</v>
      </c>
    </row>
    <row r="582">
      <c r="G582" s="6" t="s">
        <v>1331</v>
      </c>
      <c r="H582" s="6" t="s">
        <v>1331</v>
      </c>
      <c r="I582" s="6" t="s">
        <v>1331</v>
      </c>
    </row>
    <row r="583">
      <c r="G583" s="6" t="s">
        <v>1331</v>
      </c>
      <c r="H583" s="6" t="s">
        <v>1331</v>
      </c>
      <c r="I583" s="6" t="s">
        <v>1331</v>
      </c>
    </row>
    <row r="584">
      <c r="G584" s="6" t="s">
        <v>1331</v>
      </c>
      <c r="H584" s="6" t="s">
        <v>1331</v>
      </c>
      <c r="I584" s="6" t="s">
        <v>1331</v>
      </c>
    </row>
    <row r="585">
      <c r="G585" s="6" t="s">
        <v>1331</v>
      </c>
      <c r="H585" s="6" t="s">
        <v>1331</v>
      </c>
      <c r="I585" s="6" t="s">
        <v>1331</v>
      </c>
    </row>
    <row r="586">
      <c r="G586" s="6" t="s">
        <v>1331</v>
      </c>
      <c r="H586" s="6" t="s">
        <v>1331</v>
      </c>
      <c r="I586" s="6" t="s">
        <v>1331</v>
      </c>
    </row>
    <row r="587">
      <c r="G587" s="6" t="s">
        <v>1331</v>
      </c>
      <c r="H587" s="6" t="s">
        <v>1331</v>
      </c>
      <c r="I587" s="6" t="s">
        <v>1331</v>
      </c>
    </row>
    <row r="588">
      <c r="G588" s="6" t="s">
        <v>1331</v>
      </c>
      <c r="H588" s="6" t="s">
        <v>1331</v>
      </c>
      <c r="I588" s="6" t="s">
        <v>1331</v>
      </c>
    </row>
    <row r="589">
      <c r="G589" s="6" t="s">
        <v>1331</v>
      </c>
      <c r="H589" s="6" t="s">
        <v>1331</v>
      </c>
      <c r="I589" s="6" t="s">
        <v>1331</v>
      </c>
    </row>
    <row r="590">
      <c r="G590" s="6" t="s">
        <v>1331</v>
      </c>
      <c r="H590" s="6" t="s">
        <v>1331</v>
      </c>
      <c r="I590" s="6" t="s">
        <v>1331</v>
      </c>
    </row>
    <row r="591">
      <c r="G591" s="6" t="s">
        <v>1331</v>
      </c>
      <c r="H591" s="6" t="s">
        <v>1331</v>
      </c>
      <c r="I591" s="6" t="s">
        <v>1331</v>
      </c>
    </row>
    <row r="592">
      <c r="G592" s="6" t="s">
        <v>1331</v>
      </c>
      <c r="H592" s="6" t="s">
        <v>1331</v>
      </c>
      <c r="I592" s="6" t="s">
        <v>1331</v>
      </c>
    </row>
    <row r="593">
      <c r="G593" s="6" t="s">
        <v>1331</v>
      </c>
      <c r="H593" s="6" t="s">
        <v>1331</v>
      </c>
      <c r="I593" s="6" t="s">
        <v>1331</v>
      </c>
    </row>
    <row r="594">
      <c r="G594" s="6" t="s">
        <v>1331</v>
      </c>
      <c r="H594" s="6" t="s">
        <v>1331</v>
      </c>
      <c r="I594" s="6" t="s">
        <v>1331</v>
      </c>
    </row>
    <row r="595">
      <c r="G595" s="6" t="s">
        <v>1331</v>
      </c>
      <c r="H595" s="6" t="s">
        <v>1331</v>
      </c>
      <c r="I595" s="6" t="s">
        <v>1331</v>
      </c>
    </row>
    <row r="596">
      <c r="G596" s="6" t="s">
        <v>1331</v>
      </c>
      <c r="H596" s="6" t="s">
        <v>1331</v>
      </c>
      <c r="I596" s="6" t="s">
        <v>1331</v>
      </c>
    </row>
    <row r="597">
      <c r="G597" s="6" t="s">
        <v>1331</v>
      </c>
      <c r="H597" s="6" t="s">
        <v>1331</v>
      </c>
      <c r="I597" s="6" t="s">
        <v>1331</v>
      </c>
    </row>
    <row r="598">
      <c r="G598" s="6" t="s">
        <v>1331</v>
      </c>
      <c r="H598" s="6" t="s">
        <v>1331</v>
      </c>
      <c r="I598" s="6" t="s">
        <v>1331</v>
      </c>
    </row>
    <row r="599">
      <c r="G599" s="6" t="s">
        <v>1331</v>
      </c>
      <c r="H599" s="6" t="s">
        <v>1331</v>
      </c>
      <c r="I599" s="6" t="s">
        <v>1331</v>
      </c>
    </row>
    <row r="600">
      <c r="G600" s="6" t="s">
        <v>1331</v>
      </c>
      <c r="H600" s="6" t="s">
        <v>1331</v>
      </c>
      <c r="I600" s="6" t="s">
        <v>1331</v>
      </c>
    </row>
    <row r="601">
      <c r="G601" s="6" t="s">
        <v>1331</v>
      </c>
      <c r="H601" s="6" t="s">
        <v>1331</v>
      </c>
      <c r="I601" s="6" t="s">
        <v>1331</v>
      </c>
    </row>
    <row r="602">
      <c r="G602" s="6" t="s">
        <v>1331</v>
      </c>
      <c r="H602" s="6" t="s">
        <v>1331</v>
      </c>
      <c r="I602" s="6" t="s">
        <v>1331</v>
      </c>
    </row>
    <row r="603">
      <c r="G603" s="6" t="s">
        <v>1331</v>
      </c>
      <c r="H603" s="6" t="s">
        <v>1331</v>
      </c>
      <c r="I603" s="6" t="s">
        <v>1331</v>
      </c>
    </row>
    <row r="604">
      <c r="G604" s="6" t="s">
        <v>1331</v>
      </c>
      <c r="H604" s="6" t="s">
        <v>1331</v>
      </c>
      <c r="I604" s="6" t="s">
        <v>1331</v>
      </c>
    </row>
    <row r="605">
      <c r="G605" s="6" t="s">
        <v>1331</v>
      </c>
      <c r="H605" s="6" t="s">
        <v>1331</v>
      </c>
      <c r="I605" s="6" t="s">
        <v>1331</v>
      </c>
    </row>
    <row r="606">
      <c r="G606" s="6" t="s">
        <v>1331</v>
      </c>
      <c r="H606" s="6" t="s">
        <v>1331</v>
      </c>
      <c r="I606" s="6" t="s">
        <v>1331</v>
      </c>
    </row>
    <row r="607">
      <c r="G607" s="6" t="s">
        <v>1331</v>
      </c>
      <c r="H607" s="6" t="s">
        <v>1331</v>
      </c>
      <c r="I607" s="6" t="s">
        <v>1331</v>
      </c>
    </row>
    <row r="608">
      <c r="G608" s="6" t="s">
        <v>1331</v>
      </c>
      <c r="H608" s="6" t="s">
        <v>1331</v>
      </c>
      <c r="I608" s="6" t="s">
        <v>1331</v>
      </c>
    </row>
    <row r="609">
      <c r="G609" s="6" t="s">
        <v>1331</v>
      </c>
      <c r="H609" s="6" t="s">
        <v>1331</v>
      </c>
      <c r="I609" s="6" t="s">
        <v>1331</v>
      </c>
    </row>
    <row r="610">
      <c r="G610" s="6" t="s">
        <v>1331</v>
      </c>
      <c r="H610" s="6" t="s">
        <v>1331</v>
      </c>
      <c r="I610" s="6" t="s">
        <v>1331</v>
      </c>
    </row>
    <row r="611">
      <c r="G611" s="6" t="s">
        <v>1331</v>
      </c>
      <c r="H611" s="6" t="s">
        <v>1331</v>
      </c>
      <c r="I611" s="6" t="s">
        <v>1331</v>
      </c>
    </row>
    <row r="612">
      <c r="G612" s="6" t="s">
        <v>1331</v>
      </c>
      <c r="H612" s="6" t="s">
        <v>1331</v>
      </c>
      <c r="I612" s="6" t="s">
        <v>1331</v>
      </c>
    </row>
    <row r="613">
      <c r="G613" s="6" t="s">
        <v>1331</v>
      </c>
      <c r="H613" s="6" t="s">
        <v>1331</v>
      </c>
      <c r="I613" s="6" t="s">
        <v>1331</v>
      </c>
    </row>
    <row r="614">
      <c r="G614" s="6" t="s">
        <v>1331</v>
      </c>
      <c r="H614" s="6" t="s">
        <v>1331</v>
      </c>
      <c r="I614" s="6" t="s">
        <v>1331</v>
      </c>
    </row>
    <row r="615">
      <c r="G615" s="6" t="s">
        <v>1331</v>
      </c>
      <c r="H615" s="6" t="s">
        <v>1331</v>
      </c>
      <c r="I615" s="6" t="s">
        <v>1331</v>
      </c>
    </row>
    <row r="616">
      <c r="G616" s="6" t="s">
        <v>1331</v>
      </c>
      <c r="H616" s="6" t="s">
        <v>1331</v>
      </c>
      <c r="I616" s="6" t="s">
        <v>1331</v>
      </c>
    </row>
    <row r="617">
      <c r="G617" s="6" t="s">
        <v>1331</v>
      </c>
      <c r="H617" s="6" t="s">
        <v>1331</v>
      </c>
      <c r="I617" s="6" t="s">
        <v>1331</v>
      </c>
    </row>
    <row r="618">
      <c r="G618" s="6" t="s">
        <v>1331</v>
      </c>
      <c r="H618" s="6" t="s">
        <v>1331</v>
      </c>
      <c r="I618" s="6" t="s">
        <v>1331</v>
      </c>
    </row>
    <row r="619">
      <c r="G619" s="6" t="s">
        <v>1331</v>
      </c>
      <c r="H619" s="6" t="s">
        <v>1331</v>
      </c>
      <c r="I619" s="6" t="s">
        <v>1331</v>
      </c>
    </row>
    <row r="620">
      <c r="G620" s="6" t="s">
        <v>1331</v>
      </c>
      <c r="H620" s="6" t="s">
        <v>1331</v>
      </c>
      <c r="I620" s="6" t="s">
        <v>1331</v>
      </c>
    </row>
    <row r="621">
      <c r="G621" s="6" t="s">
        <v>1331</v>
      </c>
      <c r="H621" s="6" t="s">
        <v>1331</v>
      </c>
      <c r="I621" s="6" t="s">
        <v>1331</v>
      </c>
    </row>
    <row r="622">
      <c r="G622" s="6" t="s">
        <v>1331</v>
      </c>
      <c r="H622" s="6" t="s">
        <v>1331</v>
      </c>
      <c r="I622" s="6" t="s">
        <v>1331</v>
      </c>
    </row>
    <row r="623">
      <c r="G623" s="6" t="s">
        <v>1331</v>
      </c>
      <c r="H623" s="6" t="s">
        <v>1331</v>
      </c>
      <c r="I623" s="6" t="s">
        <v>1331</v>
      </c>
    </row>
    <row r="624">
      <c r="G624" s="6" t="s">
        <v>1331</v>
      </c>
      <c r="H624" s="6" t="s">
        <v>1331</v>
      </c>
      <c r="I624" s="6" t="s">
        <v>1331</v>
      </c>
    </row>
    <row r="625">
      <c r="G625" s="6" t="s">
        <v>1331</v>
      </c>
      <c r="H625" s="6" t="s">
        <v>1331</v>
      </c>
      <c r="I625" s="6" t="s">
        <v>1331</v>
      </c>
    </row>
    <row r="626">
      <c r="G626" s="6" t="s">
        <v>1331</v>
      </c>
      <c r="H626" s="6" t="s">
        <v>1331</v>
      </c>
      <c r="I626" s="6" t="s">
        <v>1331</v>
      </c>
    </row>
    <row r="627">
      <c r="G627" s="6" t="s">
        <v>1331</v>
      </c>
      <c r="H627" s="6" t="s">
        <v>1331</v>
      </c>
      <c r="I627" s="6" t="s">
        <v>1331</v>
      </c>
    </row>
    <row r="628">
      <c r="G628" s="6" t="s">
        <v>1331</v>
      </c>
      <c r="H628" s="6" t="s">
        <v>1331</v>
      </c>
      <c r="I628" s="6" t="s">
        <v>1331</v>
      </c>
    </row>
    <row r="629">
      <c r="G629" s="6" t="s">
        <v>1331</v>
      </c>
      <c r="H629" s="6" t="s">
        <v>1331</v>
      </c>
      <c r="I629" s="6" t="s">
        <v>1331</v>
      </c>
    </row>
    <row r="630">
      <c r="G630" s="6" t="s">
        <v>1331</v>
      </c>
      <c r="H630" s="6" t="s">
        <v>1331</v>
      </c>
      <c r="I630" s="6" t="s">
        <v>1331</v>
      </c>
    </row>
    <row r="631">
      <c r="G631" s="6" t="s">
        <v>1331</v>
      </c>
      <c r="H631" s="6" t="s">
        <v>1331</v>
      </c>
      <c r="I631" s="6" t="s">
        <v>1331</v>
      </c>
    </row>
    <row r="632">
      <c r="G632" s="6" t="s">
        <v>1331</v>
      </c>
      <c r="H632" s="6" t="s">
        <v>1331</v>
      </c>
      <c r="I632" s="6" t="s">
        <v>1331</v>
      </c>
    </row>
    <row r="633">
      <c r="G633" s="6" t="s">
        <v>1331</v>
      </c>
      <c r="H633" s="6" t="s">
        <v>1331</v>
      </c>
      <c r="I633" s="6" t="s">
        <v>1331</v>
      </c>
    </row>
    <row r="634">
      <c r="G634" s="6" t="s">
        <v>1331</v>
      </c>
      <c r="H634" s="6" t="s">
        <v>1331</v>
      </c>
      <c r="I634" s="6" t="s">
        <v>1331</v>
      </c>
    </row>
    <row r="635">
      <c r="G635" s="6" t="s">
        <v>1331</v>
      </c>
      <c r="H635" s="6" t="s">
        <v>1331</v>
      </c>
      <c r="I635" s="6" t="s">
        <v>1331</v>
      </c>
    </row>
    <row r="636">
      <c r="G636" s="6" t="s">
        <v>1331</v>
      </c>
      <c r="H636" s="6" t="s">
        <v>1331</v>
      </c>
      <c r="I636" s="6" t="s">
        <v>1331</v>
      </c>
    </row>
    <row r="637">
      <c r="G637" s="6" t="s">
        <v>1331</v>
      </c>
      <c r="H637" s="6" t="s">
        <v>1331</v>
      </c>
      <c r="I637" s="6" t="s">
        <v>1331</v>
      </c>
    </row>
    <row r="638">
      <c r="G638" s="6" t="s">
        <v>1331</v>
      </c>
      <c r="H638" s="6" t="s">
        <v>1331</v>
      </c>
      <c r="I638" s="6" t="s">
        <v>1331</v>
      </c>
    </row>
    <row r="639">
      <c r="G639" s="6" t="s">
        <v>1331</v>
      </c>
      <c r="H639" s="6" t="s">
        <v>1331</v>
      </c>
      <c r="I639" s="6" t="s">
        <v>1331</v>
      </c>
    </row>
    <row r="640">
      <c r="G640" s="6" t="s">
        <v>1331</v>
      </c>
      <c r="H640" s="6" t="s">
        <v>1331</v>
      </c>
      <c r="I640" s="6" t="s">
        <v>1331</v>
      </c>
    </row>
    <row r="641">
      <c r="G641" s="6" t="s">
        <v>1331</v>
      </c>
      <c r="H641" s="6" t="s">
        <v>1331</v>
      </c>
      <c r="I641" s="6" t="s">
        <v>1331</v>
      </c>
    </row>
    <row r="642">
      <c r="G642" s="6" t="s">
        <v>1331</v>
      </c>
      <c r="H642" s="6" t="s">
        <v>1331</v>
      </c>
      <c r="I642" s="6" t="s">
        <v>1331</v>
      </c>
    </row>
    <row r="643">
      <c r="G643" s="6" t="s">
        <v>1331</v>
      </c>
      <c r="H643" s="6" t="s">
        <v>1331</v>
      </c>
      <c r="I643" s="6" t="s">
        <v>1331</v>
      </c>
    </row>
    <row r="644">
      <c r="G644" s="6" t="s">
        <v>1331</v>
      </c>
      <c r="H644" s="6" t="s">
        <v>1331</v>
      </c>
      <c r="I644" s="6" t="s">
        <v>1331</v>
      </c>
    </row>
    <row r="645">
      <c r="G645" s="6" t="s">
        <v>1331</v>
      </c>
      <c r="H645" s="6" t="s">
        <v>1331</v>
      </c>
      <c r="I645" s="6" t="s">
        <v>1331</v>
      </c>
    </row>
    <row r="646">
      <c r="G646" s="6" t="s">
        <v>1331</v>
      </c>
      <c r="H646" s="6" t="s">
        <v>1331</v>
      </c>
      <c r="I646" s="6" t="s">
        <v>1331</v>
      </c>
    </row>
    <row r="647">
      <c r="G647" s="6" t="s">
        <v>1331</v>
      </c>
      <c r="H647" s="6" t="s">
        <v>1331</v>
      </c>
      <c r="I647" s="6" t="s">
        <v>1331</v>
      </c>
    </row>
    <row r="648">
      <c r="G648" s="6" t="s">
        <v>1331</v>
      </c>
      <c r="H648" s="6" t="s">
        <v>1331</v>
      </c>
      <c r="I648" s="6" t="s">
        <v>1331</v>
      </c>
    </row>
    <row r="649">
      <c r="G649" s="6" t="s">
        <v>1331</v>
      </c>
      <c r="H649" s="6" t="s">
        <v>1331</v>
      </c>
      <c r="I649" s="6" t="s">
        <v>1331</v>
      </c>
    </row>
    <row r="650">
      <c r="G650" s="6" t="s">
        <v>1331</v>
      </c>
      <c r="H650" s="6" t="s">
        <v>1331</v>
      </c>
      <c r="I650" s="6" t="s">
        <v>1331</v>
      </c>
    </row>
    <row r="651">
      <c r="G651" s="6" t="s">
        <v>1331</v>
      </c>
      <c r="H651" s="6" t="s">
        <v>1331</v>
      </c>
      <c r="I651" s="6" t="s">
        <v>1331</v>
      </c>
    </row>
    <row r="652">
      <c r="G652" s="6" t="s">
        <v>1331</v>
      </c>
      <c r="H652" s="6" t="s">
        <v>1331</v>
      </c>
      <c r="I652" s="6" t="s">
        <v>1331</v>
      </c>
    </row>
    <row r="653">
      <c r="G653" s="6" t="s">
        <v>1331</v>
      </c>
      <c r="H653" s="6" t="s">
        <v>1331</v>
      </c>
      <c r="I653" s="6" t="s">
        <v>1331</v>
      </c>
    </row>
    <row r="654">
      <c r="G654" s="6" t="s">
        <v>1331</v>
      </c>
      <c r="H654" s="6" t="s">
        <v>1331</v>
      </c>
      <c r="I654" s="6" t="s">
        <v>1331</v>
      </c>
    </row>
    <row r="655">
      <c r="G655" s="6" t="s">
        <v>1331</v>
      </c>
      <c r="H655" s="6" t="s">
        <v>1331</v>
      </c>
      <c r="I655" s="6" t="s">
        <v>1331</v>
      </c>
    </row>
    <row r="656">
      <c r="G656" s="6" t="s">
        <v>1331</v>
      </c>
      <c r="H656" s="6" t="s">
        <v>1331</v>
      </c>
      <c r="I656" s="6" t="s">
        <v>1331</v>
      </c>
    </row>
    <row r="657">
      <c r="G657" s="6" t="s">
        <v>1331</v>
      </c>
      <c r="H657" s="6" t="s">
        <v>1331</v>
      </c>
      <c r="I657" s="6" t="s">
        <v>1331</v>
      </c>
    </row>
    <row r="658">
      <c r="G658" s="6" t="s">
        <v>1331</v>
      </c>
      <c r="H658" s="6" t="s">
        <v>1331</v>
      </c>
      <c r="I658" s="6" t="s">
        <v>1331</v>
      </c>
    </row>
    <row r="659">
      <c r="G659" s="6" t="s">
        <v>1331</v>
      </c>
      <c r="H659" s="6" t="s">
        <v>1331</v>
      </c>
      <c r="I659" s="6" t="s">
        <v>1331</v>
      </c>
    </row>
    <row r="660">
      <c r="G660" s="6" t="s">
        <v>1331</v>
      </c>
      <c r="H660" s="6" t="s">
        <v>1331</v>
      </c>
      <c r="I660" s="6" t="s">
        <v>1331</v>
      </c>
    </row>
    <row r="661">
      <c r="G661" s="6" t="s">
        <v>1331</v>
      </c>
      <c r="H661" s="6" t="s">
        <v>1331</v>
      </c>
      <c r="I661" s="6" t="s">
        <v>1331</v>
      </c>
    </row>
    <row r="662">
      <c r="G662" s="6" t="s">
        <v>1331</v>
      </c>
      <c r="H662" s="6" t="s">
        <v>1331</v>
      </c>
      <c r="I662" s="6" t="s">
        <v>1331</v>
      </c>
    </row>
    <row r="663">
      <c r="G663" s="6" t="s">
        <v>1331</v>
      </c>
      <c r="H663" s="6" t="s">
        <v>1331</v>
      </c>
      <c r="I663" s="6" t="s">
        <v>1331</v>
      </c>
    </row>
    <row r="664">
      <c r="G664" s="6" t="s">
        <v>1331</v>
      </c>
      <c r="H664" s="6" t="s">
        <v>1331</v>
      </c>
      <c r="I664" s="6" t="s">
        <v>1331</v>
      </c>
    </row>
    <row r="665">
      <c r="G665" s="6" t="s">
        <v>1331</v>
      </c>
      <c r="H665" s="6" t="s">
        <v>1331</v>
      </c>
      <c r="I665" s="6" t="s">
        <v>1331</v>
      </c>
    </row>
    <row r="666">
      <c r="G666" s="6" t="s">
        <v>1331</v>
      </c>
      <c r="H666" s="6" t="s">
        <v>1331</v>
      </c>
      <c r="I666" s="6" t="s">
        <v>1331</v>
      </c>
    </row>
    <row r="667">
      <c r="G667" s="6" t="s">
        <v>1331</v>
      </c>
      <c r="H667" s="6" t="s">
        <v>1331</v>
      </c>
      <c r="I667" s="6" t="s">
        <v>1331</v>
      </c>
    </row>
    <row r="668">
      <c r="G668" s="6" t="s">
        <v>1331</v>
      </c>
      <c r="H668" s="6" t="s">
        <v>1331</v>
      </c>
      <c r="I668" s="6" t="s">
        <v>1331</v>
      </c>
    </row>
    <row r="669">
      <c r="G669" s="6" t="s">
        <v>1331</v>
      </c>
      <c r="H669" s="6" t="s">
        <v>1331</v>
      </c>
      <c r="I669" s="6" t="s">
        <v>1331</v>
      </c>
    </row>
    <row r="670">
      <c r="G670" s="6" t="s">
        <v>1331</v>
      </c>
      <c r="H670" s="6" t="s">
        <v>1331</v>
      </c>
      <c r="I670" s="6" t="s">
        <v>1331</v>
      </c>
    </row>
    <row r="671">
      <c r="G671" s="6" t="s">
        <v>1331</v>
      </c>
      <c r="H671" s="6" t="s">
        <v>1331</v>
      </c>
      <c r="I671" s="6" t="s">
        <v>1331</v>
      </c>
    </row>
    <row r="672">
      <c r="G672" s="6" t="s">
        <v>1331</v>
      </c>
      <c r="H672" s="6" t="s">
        <v>1331</v>
      </c>
      <c r="I672" s="6" t="s">
        <v>1331</v>
      </c>
    </row>
    <row r="673">
      <c r="G673" s="6" t="s">
        <v>1331</v>
      </c>
      <c r="H673" s="6" t="s">
        <v>1331</v>
      </c>
      <c r="I673" s="6" t="s">
        <v>1331</v>
      </c>
    </row>
    <row r="674">
      <c r="G674" s="6" t="s">
        <v>1331</v>
      </c>
      <c r="H674" s="6" t="s">
        <v>1331</v>
      </c>
      <c r="I674" s="6" t="s">
        <v>1331</v>
      </c>
    </row>
    <row r="675">
      <c r="G675" s="6" t="s">
        <v>1331</v>
      </c>
      <c r="H675" s="6" t="s">
        <v>1331</v>
      </c>
      <c r="I675" s="6" t="s">
        <v>1331</v>
      </c>
    </row>
    <row r="676">
      <c r="G676" s="6" t="s">
        <v>1331</v>
      </c>
      <c r="H676" s="6" t="s">
        <v>1331</v>
      </c>
      <c r="I676" s="6" t="s">
        <v>1331</v>
      </c>
    </row>
    <row r="677">
      <c r="G677" s="6" t="s">
        <v>1331</v>
      </c>
      <c r="H677" s="6" t="s">
        <v>1331</v>
      </c>
      <c r="I677" s="6" t="s">
        <v>1331</v>
      </c>
    </row>
    <row r="678">
      <c r="G678" s="6" t="s">
        <v>1331</v>
      </c>
      <c r="H678" s="6" t="s">
        <v>1331</v>
      </c>
      <c r="I678" s="6" t="s">
        <v>1331</v>
      </c>
    </row>
    <row r="679">
      <c r="G679" s="6" t="s">
        <v>1331</v>
      </c>
      <c r="H679" s="6" t="s">
        <v>1331</v>
      </c>
      <c r="I679" s="6" t="s">
        <v>1331</v>
      </c>
    </row>
    <row r="680">
      <c r="G680" s="6" t="s">
        <v>1331</v>
      </c>
      <c r="H680" s="6" t="s">
        <v>1331</v>
      </c>
      <c r="I680" s="6" t="s">
        <v>1331</v>
      </c>
    </row>
    <row r="681">
      <c r="G681" s="6" t="s">
        <v>1331</v>
      </c>
      <c r="H681" s="6" t="s">
        <v>1331</v>
      </c>
      <c r="I681" s="6" t="s">
        <v>1331</v>
      </c>
    </row>
    <row r="682">
      <c r="G682" s="6" t="s">
        <v>1331</v>
      </c>
      <c r="H682" s="6" t="s">
        <v>1331</v>
      </c>
      <c r="I682" s="6" t="s">
        <v>1331</v>
      </c>
    </row>
    <row r="683">
      <c r="G683" s="6" t="s">
        <v>1331</v>
      </c>
      <c r="H683" s="6" t="s">
        <v>1331</v>
      </c>
      <c r="I683" s="6" t="s">
        <v>1331</v>
      </c>
    </row>
    <row r="684">
      <c r="G684" s="6" t="s">
        <v>1331</v>
      </c>
      <c r="H684" s="6" t="s">
        <v>1331</v>
      </c>
      <c r="I684" s="6" t="s">
        <v>1331</v>
      </c>
    </row>
    <row r="685">
      <c r="G685" s="6" t="s">
        <v>1331</v>
      </c>
      <c r="H685" s="6" t="s">
        <v>1331</v>
      </c>
      <c r="I685" s="6" t="s">
        <v>1331</v>
      </c>
    </row>
    <row r="686">
      <c r="G686" s="6" t="s">
        <v>1331</v>
      </c>
      <c r="H686" s="6" t="s">
        <v>1331</v>
      </c>
      <c r="I686" s="6" t="s">
        <v>1331</v>
      </c>
    </row>
    <row r="687">
      <c r="G687" s="6" t="s">
        <v>1331</v>
      </c>
      <c r="H687" s="6" t="s">
        <v>1331</v>
      </c>
      <c r="I687" s="6" t="s">
        <v>1331</v>
      </c>
    </row>
    <row r="688">
      <c r="G688" s="6" t="s">
        <v>1331</v>
      </c>
      <c r="H688" s="6" t="s">
        <v>1331</v>
      </c>
      <c r="I688" s="6" t="s">
        <v>1331</v>
      </c>
    </row>
    <row r="689">
      <c r="G689" s="6" t="s">
        <v>1331</v>
      </c>
      <c r="H689" s="6" t="s">
        <v>1331</v>
      </c>
      <c r="I689" s="6" t="s">
        <v>1331</v>
      </c>
    </row>
    <row r="690">
      <c r="G690" s="6" t="s">
        <v>1331</v>
      </c>
      <c r="H690" s="6" t="s">
        <v>1331</v>
      </c>
      <c r="I690" s="6" t="s">
        <v>1331</v>
      </c>
    </row>
    <row r="691">
      <c r="G691" s="6" t="s">
        <v>1331</v>
      </c>
      <c r="H691" s="6" t="s">
        <v>1331</v>
      </c>
      <c r="I691" s="6" t="s">
        <v>1331</v>
      </c>
    </row>
    <row r="692">
      <c r="G692" s="6" t="s">
        <v>1331</v>
      </c>
      <c r="H692" s="6" t="s">
        <v>1331</v>
      </c>
      <c r="I692" s="6" t="s">
        <v>1331</v>
      </c>
    </row>
    <row r="693">
      <c r="G693" s="6" t="s">
        <v>1331</v>
      </c>
      <c r="H693" s="6" t="s">
        <v>1331</v>
      </c>
      <c r="I693" s="6" t="s">
        <v>1331</v>
      </c>
    </row>
    <row r="694">
      <c r="G694" s="6" t="s">
        <v>1331</v>
      </c>
      <c r="H694" s="6" t="s">
        <v>1331</v>
      </c>
      <c r="I694" s="6" t="s">
        <v>1331</v>
      </c>
    </row>
    <row r="695">
      <c r="G695" s="6" t="s">
        <v>1331</v>
      </c>
      <c r="H695" s="6" t="s">
        <v>1331</v>
      </c>
      <c r="I695" s="6" t="s">
        <v>1331</v>
      </c>
    </row>
    <row r="696">
      <c r="G696" s="6" t="s">
        <v>1331</v>
      </c>
      <c r="H696" s="6" t="s">
        <v>1331</v>
      </c>
      <c r="I696" s="6" t="s">
        <v>1331</v>
      </c>
    </row>
    <row r="697">
      <c r="G697" s="6" t="s">
        <v>1331</v>
      </c>
      <c r="H697" s="6" t="s">
        <v>1331</v>
      </c>
      <c r="I697" s="6" t="s">
        <v>1331</v>
      </c>
    </row>
    <row r="698">
      <c r="G698" s="6" t="s">
        <v>1331</v>
      </c>
      <c r="H698" s="6" t="s">
        <v>1331</v>
      </c>
      <c r="I698" s="6" t="s">
        <v>1331</v>
      </c>
    </row>
    <row r="699">
      <c r="G699" s="6" t="s">
        <v>1331</v>
      </c>
      <c r="H699" s="6" t="s">
        <v>1331</v>
      </c>
      <c r="I699" s="6" t="s">
        <v>1331</v>
      </c>
    </row>
    <row r="700">
      <c r="G700" s="6" t="s">
        <v>1331</v>
      </c>
      <c r="H700" s="6" t="s">
        <v>1331</v>
      </c>
      <c r="I700" s="6" t="s">
        <v>1331</v>
      </c>
    </row>
    <row r="701">
      <c r="G701" s="6" t="s">
        <v>1331</v>
      </c>
      <c r="H701" s="6" t="s">
        <v>1331</v>
      </c>
      <c r="I701" s="6" t="s">
        <v>1331</v>
      </c>
    </row>
    <row r="702">
      <c r="G702" s="6" t="s">
        <v>1331</v>
      </c>
      <c r="H702" s="6" t="s">
        <v>1331</v>
      </c>
      <c r="I702" s="6" t="s">
        <v>1331</v>
      </c>
    </row>
    <row r="703">
      <c r="G703" s="6" t="s">
        <v>1331</v>
      </c>
      <c r="H703" s="6" t="s">
        <v>1331</v>
      </c>
      <c r="I703" s="6" t="s">
        <v>1331</v>
      </c>
    </row>
    <row r="704">
      <c r="G704" s="6" t="s">
        <v>1331</v>
      </c>
      <c r="H704" s="6" t="s">
        <v>1331</v>
      </c>
      <c r="I704" s="6" t="s">
        <v>1331</v>
      </c>
    </row>
    <row r="705">
      <c r="G705" s="6" t="s">
        <v>1331</v>
      </c>
      <c r="H705" s="6" t="s">
        <v>1331</v>
      </c>
      <c r="I705" s="6" t="s">
        <v>1331</v>
      </c>
    </row>
    <row r="706">
      <c r="G706" s="6" t="s">
        <v>1331</v>
      </c>
      <c r="H706" s="6" t="s">
        <v>1331</v>
      </c>
      <c r="I706" s="6" t="s">
        <v>1331</v>
      </c>
    </row>
    <row r="707">
      <c r="G707" s="6" t="s">
        <v>1331</v>
      </c>
      <c r="H707" s="6" t="s">
        <v>1331</v>
      </c>
      <c r="I707" s="6" t="s">
        <v>1331</v>
      </c>
    </row>
    <row r="708">
      <c r="G708" s="6" t="s">
        <v>1331</v>
      </c>
      <c r="H708" s="6" t="s">
        <v>1331</v>
      </c>
      <c r="I708" s="6" t="s">
        <v>1331</v>
      </c>
    </row>
    <row r="709">
      <c r="G709" s="6" t="s">
        <v>1331</v>
      </c>
      <c r="H709" s="6" t="s">
        <v>1331</v>
      </c>
      <c r="I709" s="6" t="s">
        <v>1331</v>
      </c>
    </row>
    <row r="710">
      <c r="G710" s="6" t="s">
        <v>1331</v>
      </c>
      <c r="H710" s="6" t="s">
        <v>1331</v>
      </c>
      <c r="I710" s="6" t="s">
        <v>1331</v>
      </c>
    </row>
    <row r="711">
      <c r="G711" s="6" t="s">
        <v>1331</v>
      </c>
      <c r="H711" s="6" t="s">
        <v>1331</v>
      </c>
      <c r="I711" s="6" t="s">
        <v>1331</v>
      </c>
    </row>
    <row r="712">
      <c r="G712" s="6" t="s">
        <v>1331</v>
      </c>
      <c r="H712" s="6" t="s">
        <v>1331</v>
      </c>
      <c r="I712" s="6" t="s">
        <v>1331</v>
      </c>
    </row>
    <row r="713">
      <c r="G713" s="6" t="s">
        <v>1331</v>
      </c>
      <c r="H713" s="6" t="s">
        <v>1331</v>
      </c>
      <c r="I713" s="6" t="s">
        <v>1331</v>
      </c>
    </row>
    <row r="714">
      <c r="G714" s="6" t="s">
        <v>1331</v>
      </c>
      <c r="H714" s="6" t="s">
        <v>1331</v>
      </c>
      <c r="I714" s="6" t="s">
        <v>1331</v>
      </c>
    </row>
    <row r="715">
      <c r="G715" s="6" t="s">
        <v>1331</v>
      </c>
      <c r="H715" s="6" t="s">
        <v>1331</v>
      </c>
      <c r="I715" s="6" t="s">
        <v>1331</v>
      </c>
    </row>
    <row r="716">
      <c r="G716" s="6" t="s">
        <v>1331</v>
      </c>
      <c r="H716" s="6" t="s">
        <v>1331</v>
      </c>
      <c r="I716" s="6" t="s">
        <v>1331</v>
      </c>
    </row>
    <row r="717">
      <c r="G717" s="6" t="s">
        <v>1331</v>
      </c>
      <c r="H717" s="6" t="s">
        <v>1331</v>
      </c>
      <c r="I717" s="6" t="s">
        <v>1331</v>
      </c>
    </row>
    <row r="718">
      <c r="G718" s="6" t="s">
        <v>1331</v>
      </c>
      <c r="H718" s="6" t="s">
        <v>1331</v>
      </c>
      <c r="I718" s="6" t="s">
        <v>1331</v>
      </c>
    </row>
    <row r="719">
      <c r="G719" s="6" t="s">
        <v>1331</v>
      </c>
      <c r="H719" s="6" t="s">
        <v>1331</v>
      </c>
      <c r="I719" s="6" t="s">
        <v>1331</v>
      </c>
    </row>
    <row r="720">
      <c r="G720" s="6" t="s">
        <v>1331</v>
      </c>
      <c r="H720" s="6" t="s">
        <v>1331</v>
      </c>
      <c r="I720" s="6" t="s">
        <v>1331</v>
      </c>
    </row>
    <row r="721">
      <c r="G721" s="6" t="s">
        <v>1331</v>
      </c>
      <c r="H721" s="6" t="s">
        <v>1331</v>
      </c>
      <c r="I721" s="6" t="s">
        <v>1331</v>
      </c>
    </row>
    <row r="722">
      <c r="G722" s="6" t="s">
        <v>1331</v>
      </c>
      <c r="H722" s="6" t="s">
        <v>1331</v>
      </c>
      <c r="I722" s="6" t="s">
        <v>1331</v>
      </c>
    </row>
    <row r="723">
      <c r="G723" s="6" t="s">
        <v>1331</v>
      </c>
      <c r="H723" s="6" t="s">
        <v>1331</v>
      </c>
      <c r="I723" s="6" t="s">
        <v>1331</v>
      </c>
    </row>
    <row r="724">
      <c r="G724" s="6" t="s">
        <v>1331</v>
      </c>
      <c r="H724" s="6" t="s">
        <v>1331</v>
      </c>
      <c r="I724" s="6" t="s">
        <v>1331</v>
      </c>
    </row>
    <row r="725">
      <c r="G725" s="6" t="s">
        <v>1331</v>
      </c>
      <c r="H725" s="6" t="s">
        <v>1331</v>
      </c>
      <c r="I725" s="6" t="s">
        <v>1331</v>
      </c>
    </row>
    <row r="726">
      <c r="G726" s="6" t="s">
        <v>1331</v>
      </c>
      <c r="H726" s="6" t="s">
        <v>1331</v>
      </c>
      <c r="I726" s="6" t="s">
        <v>1331</v>
      </c>
    </row>
    <row r="727">
      <c r="G727" s="6" t="s">
        <v>1331</v>
      </c>
      <c r="H727" s="6" t="s">
        <v>1331</v>
      </c>
      <c r="I727" s="6" t="s">
        <v>1331</v>
      </c>
    </row>
    <row r="728">
      <c r="G728" s="6" t="s">
        <v>1331</v>
      </c>
      <c r="H728" s="6" t="s">
        <v>1331</v>
      </c>
      <c r="I728" s="6" t="s">
        <v>1331</v>
      </c>
    </row>
    <row r="729">
      <c r="G729" s="6" t="s">
        <v>1331</v>
      </c>
      <c r="H729" s="6" t="s">
        <v>1331</v>
      </c>
      <c r="I729" s="6" t="s">
        <v>1331</v>
      </c>
    </row>
    <row r="730">
      <c r="G730" s="6" t="s">
        <v>1331</v>
      </c>
      <c r="H730" s="6" t="s">
        <v>1331</v>
      </c>
      <c r="I730" s="6" t="s">
        <v>1331</v>
      </c>
    </row>
    <row r="731">
      <c r="G731" s="6" t="s">
        <v>1331</v>
      </c>
      <c r="H731" s="6" t="s">
        <v>1331</v>
      </c>
      <c r="I731" s="6" t="s">
        <v>1331</v>
      </c>
    </row>
    <row r="732">
      <c r="G732" s="6" t="s">
        <v>1331</v>
      </c>
      <c r="H732" s="6" t="s">
        <v>1331</v>
      </c>
      <c r="I732" s="6" t="s">
        <v>1331</v>
      </c>
    </row>
    <row r="733">
      <c r="G733" s="6" t="s">
        <v>1331</v>
      </c>
      <c r="H733" s="6" t="s">
        <v>1331</v>
      </c>
      <c r="I733" s="6" t="s">
        <v>1331</v>
      </c>
    </row>
    <row r="734">
      <c r="G734" s="6" t="s">
        <v>1331</v>
      </c>
      <c r="H734" s="6" t="s">
        <v>1331</v>
      </c>
      <c r="I734" s="6" t="s">
        <v>1331</v>
      </c>
    </row>
    <row r="735">
      <c r="G735" s="6" t="s">
        <v>1331</v>
      </c>
      <c r="H735" s="6" t="s">
        <v>1331</v>
      </c>
      <c r="I735" s="6" t="s">
        <v>1331</v>
      </c>
    </row>
    <row r="736">
      <c r="G736" s="6" t="s">
        <v>1331</v>
      </c>
      <c r="H736" s="6" t="s">
        <v>1331</v>
      </c>
      <c r="I736" s="6" t="s">
        <v>1331</v>
      </c>
    </row>
    <row r="737">
      <c r="G737" s="6" t="s">
        <v>1331</v>
      </c>
      <c r="H737" s="6" t="s">
        <v>1331</v>
      </c>
      <c r="I737" s="6" t="s">
        <v>1331</v>
      </c>
    </row>
    <row r="738">
      <c r="G738" s="6" t="s">
        <v>1331</v>
      </c>
      <c r="H738" s="6" t="s">
        <v>1331</v>
      </c>
      <c r="I738" s="6" t="s">
        <v>1331</v>
      </c>
    </row>
    <row r="739">
      <c r="G739" s="6" t="s">
        <v>1331</v>
      </c>
      <c r="H739" s="6" t="s">
        <v>1331</v>
      </c>
      <c r="I739" s="6" t="s">
        <v>1331</v>
      </c>
    </row>
    <row r="740">
      <c r="G740" s="6" t="s">
        <v>1331</v>
      </c>
      <c r="H740" s="6" t="s">
        <v>1331</v>
      </c>
      <c r="I740" s="6" t="s">
        <v>1331</v>
      </c>
    </row>
    <row r="741">
      <c r="G741" s="6" t="s">
        <v>1331</v>
      </c>
      <c r="H741" s="6" t="s">
        <v>1331</v>
      </c>
      <c r="I741" s="6" t="s">
        <v>1331</v>
      </c>
    </row>
    <row r="742">
      <c r="G742" s="6" t="s">
        <v>1331</v>
      </c>
      <c r="H742" s="6" t="s">
        <v>1331</v>
      </c>
      <c r="I742" s="6" t="s">
        <v>1331</v>
      </c>
    </row>
    <row r="743">
      <c r="G743" s="6" t="s">
        <v>1331</v>
      </c>
      <c r="H743" s="6" t="s">
        <v>1331</v>
      </c>
      <c r="I743" s="6" t="s">
        <v>1331</v>
      </c>
    </row>
    <row r="744">
      <c r="G744" s="6" t="s">
        <v>1331</v>
      </c>
      <c r="H744" s="6" t="s">
        <v>1331</v>
      </c>
      <c r="I744" s="6" t="s">
        <v>1331</v>
      </c>
    </row>
    <row r="745">
      <c r="G745" s="6" t="s">
        <v>1331</v>
      </c>
      <c r="H745" s="6" t="s">
        <v>1331</v>
      </c>
      <c r="I745" s="6" t="s">
        <v>1331</v>
      </c>
    </row>
    <row r="746">
      <c r="G746" s="6" t="s">
        <v>1331</v>
      </c>
      <c r="H746" s="6" t="s">
        <v>1331</v>
      </c>
      <c r="I746" s="6" t="s">
        <v>1331</v>
      </c>
    </row>
    <row r="747">
      <c r="G747" s="6" t="s">
        <v>1331</v>
      </c>
      <c r="H747" s="6" t="s">
        <v>1331</v>
      </c>
      <c r="I747" s="6" t="s">
        <v>1331</v>
      </c>
    </row>
    <row r="748">
      <c r="G748" s="6" t="s">
        <v>1331</v>
      </c>
      <c r="H748" s="6" t="s">
        <v>1331</v>
      </c>
      <c r="I748" s="6" t="s">
        <v>1331</v>
      </c>
    </row>
    <row r="749">
      <c r="G749" s="6" t="s">
        <v>1331</v>
      </c>
      <c r="H749" s="6" t="s">
        <v>1331</v>
      </c>
      <c r="I749" s="6" t="s">
        <v>1331</v>
      </c>
    </row>
    <row r="750">
      <c r="G750" s="6" t="s">
        <v>1331</v>
      </c>
      <c r="H750" s="6" t="s">
        <v>1331</v>
      </c>
      <c r="I750" s="6" t="s">
        <v>1331</v>
      </c>
    </row>
    <row r="751">
      <c r="G751" s="6" t="s">
        <v>1331</v>
      </c>
      <c r="H751" s="6" t="s">
        <v>1331</v>
      </c>
      <c r="I751" s="6" t="s">
        <v>1331</v>
      </c>
    </row>
    <row r="752">
      <c r="G752" s="6" t="s">
        <v>1331</v>
      </c>
      <c r="H752" s="6" t="s">
        <v>1331</v>
      </c>
      <c r="I752" s="6" t="s">
        <v>1331</v>
      </c>
    </row>
    <row r="753">
      <c r="G753" s="6" t="s">
        <v>1331</v>
      </c>
      <c r="H753" s="6" t="s">
        <v>1331</v>
      </c>
      <c r="I753" s="6" t="s">
        <v>1331</v>
      </c>
    </row>
    <row r="754">
      <c r="G754" s="6" t="s">
        <v>1331</v>
      </c>
      <c r="H754" s="6" t="s">
        <v>1331</v>
      </c>
      <c r="I754" s="6" t="s">
        <v>1331</v>
      </c>
    </row>
    <row r="755">
      <c r="G755" s="6" t="s">
        <v>1331</v>
      </c>
      <c r="H755" s="6" t="s">
        <v>1331</v>
      </c>
      <c r="I755" s="6" t="s">
        <v>1331</v>
      </c>
    </row>
    <row r="756">
      <c r="G756" s="6" t="s">
        <v>1331</v>
      </c>
      <c r="H756" s="6" t="s">
        <v>1331</v>
      </c>
      <c r="I756" s="6" t="s">
        <v>1331</v>
      </c>
    </row>
    <row r="757">
      <c r="G757" s="6" t="s">
        <v>1331</v>
      </c>
      <c r="H757" s="6" t="s">
        <v>1331</v>
      </c>
      <c r="I757" s="6" t="s">
        <v>1331</v>
      </c>
    </row>
    <row r="758">
      <c r="G758" s="6" t="s">
        <v>1331</v>
      </c>
      <c r="H758" s="6" t="s">
        <v>1331</v>
      </c>
      <c r="I758" s="6" t="s">
        <v>1331</v>
      </c>
    </row>
    <row r="759">
      <c r="G759" s="6" t="s">
        <v>1331</v>
      </c>
      <c r="H759" s="6" t="s">
        <v>1331</v>
      </c>
      <c r="I759" s="6" t="s">
        <v>1331</v>
      </c>
    </row>
    <row r="760">
      <c r="G760" s="6" t="s">
        <v>1331</v>
      </c>
      <c r="H760" s="6" t="s">
        <v>1331</v>
      </c>
      <c r="I760" s="6" t="s">
        <v>1331</v>
      </c>
    </row>
    <row r="761">
      <c r="G761" s="6" t="s">
        <v>1331</v>
      </c>
      <c r="H761" s="6" t="s">
        <v>1331</v>
      </c>
      <c r="I761" s="6" t="s">
        <v>1331</v>
      </c>
    </row>
    <row r="762">
      <c r="G762" s="6" t="s">
        <v>1331</v>
      </c>
      <c r="H762" s="6" t="s">
        <v>1331</v>
      </c>
      <c r="I762" s="6" t="s">
        <v>1331</v>
      </c>
    </row>
    <row r="763">
      <c r="G763" s="6" t="s">
        <v>1331</v>
      </c>
      <c r="H763" s="6" t="s">
        <v>1331</v>
      </c>
      <c r="I763" s="6" t="s">
        <v>1331</v>
      </c>
    </row>
    <row r="764">
      <c r="G764" s="6" t="s">
        <v>1331</v>
      </c>
      <c r="H764" s="6" t="s">
        <v>1331</v>
      </c>
      <c r="I764" s="6" t="s">
        <v>1331</v>
      </c>
    </row>
    <row r="765">
      <c r="G765" s="6" t="s">
        <v>1331</v>
      </c>
      <c r="H765" s="6" t="s">
        <v>1331</v>
      </c>
      <c r="I765" s="6" t="s">
        <v>1331</v>
      </c>
    </row>
    <row r="766">
      <c r="G766" s="6" t="s">
        <v>1331</v>
      </c>
      <c r="H766" s="6" t="s">
        <v>1331</v>
      </c>
      <c r="I766" s="6" t="s">
        <v>1331</v>
      </c>
    </row>
    <row r="767">
      <c r="G767" s="6" t="s">
        <v>1331</v>
      </c>
      <c r="H767" s="6" t="s">
        <v>1331</v>
      </c>
      <c r="I767" s="6" t="s">
        <v>1331</v>
      </c>
    </row>
    <row r="768">
      <c r="G768" s="6" t="s">
        <v>1331</v>
      </c>
      <c r="H768" s="6" t="s">
        <v>1331</v>
      </c>
      <c r="I768" s="6" t="s">
        <v>1331</v>
      </c>
    </row>
    <row r="769">
      <c r="G769" s="6" t="s">
        <v>1331</v>
      </c>
      <c r="H769" s="6" t="s">
        <v>1331</v>
      </c>
      <c r="I769" s="6" t="s">
        <v>1331</v>
      </c>
    </row>
    <row r="770">
      <c r="G770" s="6" t="s">
        <v>1331</v>
      </c>
      <c r="H770" s="6" t="s">
        <v>1331</v>
      </c>
      <c r="I770" s="6" t="s">
        <v>1331</v>
      </c>
    </row>
    <row r="771">
      <c r="G771" s="6" t="s">
        <v>1331</v>
      </c>
      <c r="H771" s="6" t="s">
        <v>1331</v>
      </c>
      <c r="I771" s="6" t="s">
        <v>1331</v>
      </c>
    </row>
    <row r="772">
      <c r="G772" s="6" t="s">
        <v>1331</v>
      </c>
      <c r="H772" s="6" t="s">
        <v>1331</v>
      </c>
      <c r="I772" s="6" t="s">
        <v>1331</v>
      </c>
    </row>
    <row r="773">
      <c r="G773" s="6" t="s">
        <v>1331</v>
      </c>
      <c r="H773" s="6" t="s">
        <v>1331</v>
      </c>
      <c r="I773" s="6" t="s">
        <v>1331</v>
      </c>
    </row>
    <row r="774">
      <c r="G774" s="6" t="s">
        <v>1331</v>
      </c>
      <c r="H774" s="6" t="s">
        <v>1331</v>
      </c>
      <c r="I774" s="6" t="s">
        <v>1331</v>
      </c>
    </row>
    <row r="775">
      <c r="G775" s="6" t="s">
        <v>1331</v>
      </c>
      <c r="H775" s="6" t="s">
        <v>1331</v>
      </c>
      <c r="I775" s="6" t="s">
        <v>1331</v>
      </c>
    </row>
    <row r="776">
      <c r="G776" s="6" t="s">
        <v>1331</v>
      </c>
      <c r="H776" s="6" t="s">
        <v>1331</v>
      </c>
      <c r="I776" s="6" t="s">
        <v>1331</v>
      </c>
    </row>
    <row r="777">
      <c r="G777" s="6" t="s">
        <v>1331</v>
      </c>
      <c r="H777" s="6" t="s">
        <v>1331</v>
      </c>
      <c r="I777" s="6" t="s">
        <v>1331</v>
      </c>
    </row>
    <row r="778">
      <c r="G778" s="6" t="s">
        <v>1331</v>
      </c>
      <c r="H778" s="6" t="s">
        <v>1331</v>
      </c>
      <c r="I778" s="6" t="s">
        <v>1331</v>
      </c>
    </row>
    <row r="779">
      <c r="G779" s="6" t="s">
        <v>1331</v>
      </c>
      <c r="H779" s="6" t="s">
        <v>1331</v>
      </c>
      <c r="I779" s="6" t="s">
        <v>1331</v>
      </c>
    </row>
    <row r="780">
      <c r="G780" s="6" t="s">
        <v>1331</v>
      </c>
      <c r="H780" s="6" t="s">
        <v>1331</v>
      </c>
      <c r="I780" s="6" t="s">
        <v>1331</v>
      </c>
    </row>
    <row r="781">
      <c r="G781" s="6" t="s">
        <v>1331</v>
      </c>
      <c r="H781" s="6" t="s">
        <v>1331</v>
      </c>
      <c r="I781" s="6" t="s">
        <v>1331</v>
      </c>
    </row>
    <row r="782">
      <c r="G782" s="6" t="s">
        <v>1331</v>
      </c>
      <c r="H782" s="6" t="s">
        <v>1331</v>
      </c>
      <c r="I782" s="6" t="s">
        <v>1331</v>
      </c>
    </row>
    <row r="783">
      <c r="G783" s="6" t="s">
        <v>1331</v>
      </c>
      <c r="H783" s="6" t="s">
        <v>1331</v>
      </c>
      <c r="I783" s="6" t="s">
        <v>1331</v>
      </c>
    </row>
    <row r="784">
      <c r="G784" s="6" t="s">
        <v>1331</v>
      </c>
      <c r="H784" s="6" t="s">
        <v>1331</v>
      </c>
      <c r="I784" s="6" t="s">
        <v>1331</v>
      </c>
    </row>
    <row r="785">
      <c r="G785" s="6" t="s">
        <v>1331</v>
      </c>
      <c r="H785" s="6" t="s">
        <v>1331</v>
      </c>
      <c r="I785" s="6" t="s">
        <v>1331</v>
      </c>
    </row>
    <row r="786">
      <c r="G786" s="6" t="s">
        <v>1331</v>
      </c>
      <c r="H786" s="6" t="s">
        <v>1331</v>
      </c>
      <c r="I786" s="6" t="s">
        <v>1331</v>
      </c>
    </row>
    <row r="787">
      <c r="G787" s="6" t="s">
        <v>1331</v>
      </c>
      <c r="H787" s="6" t="s">
        <v>1331</v>
      </c>
      <c r="I787" s="6" t="s">
        <v>1331</v>
      </c>
    </row>
    <row r="788">
      <c r="G788" s="6" t="s">
        <v>1331</v>
      </c>
      <c r="H788" s="6" t="s">
        <v>1331</v>
      </c>
      <c r="I788" s="6" t="s">
        <v>1331</v>
      </c>
    </row>
    <row r="789">
      <c r="G789" s="6" t="s">
        <v>1331</v>
      </c>
      <c r="H789" s="6" t="s">
        <v>1331</v>
      </c>
      <c r="I789" s="6" t="s">
        <v>1331</v>
      </c>
    </row>
    <row r="790">
      <c r="G790" s="6" t="s">
        <v>1331</v>
      </c>
      <c r="H790" s="6" t="s">
        <v>1331</v>
      </c>
      <c r="I790" s="6" t="s">
        <v>1331</v>
      </c>
    </row>
    <row r="791">
      <c r="G791" s="6" t="s">
        <v>1331</v>
      </c>
      <c r="H791" s="6" t="s">
        <v>1331</v>
      </c>
      <c r="I791" s="6" t="s">
        <v>1331</v>
      </c>
    </row>
    <row r="792">
      <c r="G792" s="6" t="s">
        <v>1331</v>
      </c>
      <c r="H792" s="6" t="s">
        <v>1331</v>
      </c>
      <c r="I792" s="6" t="s">
        <v>1331</v>
      </c>
    </row>
    <row r="793">
      <c r="G793" s="6" t="s">
        <v>1331</v>
      </c>
      <c r="H793" s="6" t="s">
        <v>1331</v>
      </c>
      <c r="I793" s="6" t="s">
        <v>1331</v>
      </c>
    </row>
    <row r="794">
      <c r="G794" s="6" t="s">
        <v>1331</v>
      </c>
      <c r="H794" s="6" t="s">
        <v>1331</v>
      </c>
      <c r="I794" s="6" t="s">
        <v>1331</v>
      </c>
    </row>
    <row r="795">
      <c r="G795" s="6" t="s">
        <v>1331</v>
      </c>
      <c r="H795" s="6" t="s">
        <v>1331</v>
      </c>
      <c r="I795" s="6" t="s">
        <v>1331</v>
      </c>
    </row>
    <row r="796">
      <c r="G796" s="6" t="s">
        <v>1331</v>
      </c>
      <c r="H796" s="6" t="s">
        <v>1331</v>
      </c>
      <c r="I796" s="6" t="s">
        <v>1331</v>
      </c>
    </row>
    <row r="797">
      <c r="G797" s="6" t="s">
        <v>1331</v>
      </c>
      <c r="H797" s="6" t="s">
        <v>1331</v>
      </c>
      <c r="I797" s="6" t="s">
        <v>1331</v>
      </c>
    </row>
    <row r="798">
      <c r="G798" s="6" t="s">
        <v>1331</v>
      </c>
      <c r="H798" s="6" t="s">
        <v>1331</v>
      </c>
      <c r="I798" s="6" t="s">
        <v>1331</v>
      </c>
    </row>
    <row r="799">
      <c r="G799" s="6" t="s">
        <v>1331</v>
      </c>
      <c r="H799" s="6" t="s">
        <v>1331</v>
      </c>
      <c r="I799" s="6" t="s">
        <v>1331</v>
      </c>
    </row>
    <row r="800">
      <c r="G800" s="6" t="s">
        <v>1331</v>
      </c>
      <c r="H800" s="6" t="s">
        <v>1331</v>
      </c>
      <c r="I800" s="6" t="s">
        <v>1331</v>
      </c>
    </row>
    <row r="801">
      <c r="G801" s="6" t="s">
        <v>1331</v>
      </c>
      <c r="H801" s="6" t="s">
        <v>1331</v>
      </c>
      <c r="I801" s="6" t="s">
        <v>1331</v>
      </c>
    </row>
    <row r="802">
      <c r="G802" s="6" t="s">
        <v>1331</v>
      </c>
      <c r="H802" s="6" t="s">
        <v>1331</v>
      </c>
      <c r="I802" s="6" t="s">
        <v>1331</v>
      </c>
    </row>
    <row r="803">
      <c r="G803" s="6" t="s">
        <v>1331</v>
      </c>
      <c r="H803" s="6" t="s">
        <v>1331</v>
      </c>
      <c r="I803" s="6" t="s">
        <v>1331</v>
      </c>
    </row>
    <row r="804">
      <c r="G804" s="6" t="s">
        <v>1331</v>
      </c>
      <c r="H804" s="6" t="s">
        <v>1331</v>
      </c>
      <c r="I804" s="6" t="s">
        <v>1331</v>
      </c>
    </row>
    <row r="805">
      <c r="G805" s="6" t="s">
        <v>1331</v>
      </c>
      <c r="H805" s="6" t="s">
        <v>1331</v>
      </c>
      <c r="I805" s="6" t="s">
        <v>1331</v>
      </c>
    </row>
    <row r="806">
      <c r="G806" s="6" t="s">
        <v>1331</v>
      </c>
      <c r="H806" s="6" t="s">
        <v>1331</v>
      </c>
      <c r="I806" s="6" t="s">
        <v>1331</v>
      </c>
    </row>
    <row r="807">
      <c r="G807" s="6" t="s">
        <v>1331</v>
      </c>
      <c r="H807" s="6" t="s">
        <v>1331</v>
      </c>
      <c r="I807" s="6" t="s">
        <v>1331</v>
      </c>
    </row>
    <row r="808">
      <c r="G808" s="6" t="s">
        <v>1331</v>
      </c>
      <c r="H808" s="6" t="s">
        <v>1331</v>
      </c>
      <c r="I808" s="6" t="s">
        <v>1331</v>
      </c>
    </row>
    <row r="809">
      <c r="G809" s="6" t="s">
        <v>1331</v>
      </c>
      <c r="H809" s="6" t="s">
        <v>1331</v>
      </c>
      <c r="I809" s="6" t="s">
        <v>1331</v>
      </c>
    </row>
    <row r="810">
      <c r="G810" s="6" t="s">
        <v>1331</v>
      </c>
      <c r="H810" s="6" t="s">
        <v>1331</v>
      </c>
      <c r="I810" s="6" t="s">
        <v>1331</v>
      </c>
    </row>
    <row r="811">
      <c r="G811" s="6" t="s">
        <v>1331</v>
      </c>
      <c r="H811" s="6" t="s">
        <v>1331</v>
      </c>
      <c r="I811" s="6" t="s">
        <v>1331</v>
      </c>
    </row>
    <row r="812">
      <c r="G812" s="6" t="s">
        <v>1331</v>
      </c>
      <c r="H812" s="6" t="s">
        <v>1331</v>
      </c>
      <c r="I812" s="6" t="s">
        <v>1331</v>
      </c>
    </row>
    <row r="813">
      <c r="G813" s="6" t="s">
        <v>1331</v>
      </c>
      <c r="H813" s="6" t="s">
        <v>1331</v>
      </c>
      <c r="I813" s="6" t="s">
        <v>1331</v>
      </c>
    </row>
    <row r="814">
      <c r="G814" s="6" t="s">
        <v>1331</v>
      </c>
      <c r="H814" s="6" t="s">
        <v>1331</v>
      </c>
      <c r="I814" s="6" t="s">
        <v>1331</v>
      </c>
    </row>
    <row r="815">
      <c r="G815" s="6" t="s">
        <v>1331</v>
      </c>
      <c r="H815" s="6" t="s">
        <v>1331</v>
      </c>
      <c r="I815" s="6" t="s">
        <v>1331</v>
      </c>
    </row>
    <row r="816">
      <c r="G816" s="6" t="s">
        <v>1331</v>
      </c>
      <c r="H816" s="6" t="s">
        <v>1331</v>
      </c>
      <c r="I816" s="6" t="s">
        <v>1331</v>
      </c>
    </row>
    <row r="817">
      <c r="G817" s="6" t="s">
        <v>1331</v>
      </c>
      <c r="H817" s="6" t="s">
        <v>1331</v>
      </c>
      <c r="I817" s="6" t="s">
        <v>1331</v>
      </c>
    </row>
    <row r="818">
      <c r="G818" s="6" t="s">
        <v>1331</v>
      </c>
      <c r="H818" s="6" t="s">
        <v>1331</v>
      </c>
      <c r="I818" s="6" t="s">
        <v>1331</v>
      </c>
    </row>
    <row r="819">
      <c r="G819" s="6" t="s">
        <v>1331</v>
      </c>
      <c r="H819" s="6" t="s">
        <v>1331</v>
      </c>
      <c r="I819" s="6" t="s">
        <v>1331</v>
      </c>
    </row>
    <row r="820">
      <c r="G820" s="6" t="s">
        <v>1331</v>
      </c>
      <c r="H820" s="6" t="s">
        <v>1331</v>
      </c>
      <c r="I820" s="6" t="s">
        <v>1331</v>
      </c>
    </row>
    <row r="821">
      <c r="G821" s="6" t="s">
        <v>1331</v>
      </c>
      <c r="H821" s="6" t="s">
        <v>1331</v>
      </c>
      <c r="I821" s="6" t="s">
        <v>1331</v>
      </c>
    </row>
    <row r="822">
      <c r="G822" s="6" t="s">
        <v>1331</v>
      </c>
      <c r="H822" s="6" t="s">
        <v>1331</v>
      </c>
      <c r="I822" s="6" t="s">
        <v>1331</v>
      </c>
    </row>
    <row r="823">
      <c r="G823" s="6" t="s">
        <v>1331</v>
      </c>
      <c r="H823" s="6" t="s">
        <v>1331</v>
      </c>
      <c r="I823" s="6" t="s">
        <v>1331</v>
      </c>
    </row>
    <row r="824">
      <c r="G824" s="6" t="s">
        <v>1331</v>
      </c>
      <c r="H824" s="6" t="s">
        <v>1331</v>
      </c>
      <c r="I824" s="6" t="s">
        <v>1331</v>
      </c>
    </row>
    <row r="825">
      <c r="G825" s="6" t="s">
        <v>1331</v>
      </c>
      <c r="H825" s="6" t="s">
        <v>1331</v>
      </c>
      <c r="I825" s="6" t="s">
        <v>1331</v>
      </c>
    </row>
    <row r="826">
      <c r="G826" s="6" t="s">
        <v>1331</v>
      </c>
      <c r="H826" s="6" t="s">
        <v>1331</v>
      </c>
      <c r="I826" s="6" t="s">
        <v>1331</v>
      </c>
    </row>
    <row r="827">
      <c r="G827" s="6" t="s">
        <v>1331</v>
      </c>
      <c r="H827" s="6" t="s">
        <v>1331</v>
      </c>
      <c r="I827" s="6" t="s">
        <v>1331</v>
      </c>
    </row>
    <row r="828">
      <c r="G828" s="6" t="s">
        <v>1331</v>
      </c>
      <c r="H828" s="6" t="s">
        <v>1331</v>
      </c>
      <c r="I828" s="6" t="s">
        <v>1331</v>
      </c>
    </row>
    <row r="829">
      <c r="G829" s="6" t="s">
        <v>1331</v>
      </c>
      <c r="H829" s="6" t="s">
        <v>1331</v>
      </c>
      <c r="I829" s="6" t="s">
        <v>1331</v>
      </c>
    </row>
    <row r="830">
      <c r="G830" s="6" t="s">
        <v>1331</v>
      </c>
      <c r="H830" s="6" t="s">
        <v>1331</v>
      </c>
      <c r="I830" s="6" t="s">
        <v>1331</v>
      </c>
    </row>
    <row r="831">
      <c r="G831" s="6" t="s">
        <v>1331</v>
      </c>
      <c r="H831" s="6" t="s">
        <v>1331</v>
      </c>
      <c r="I831" s="6" t="s">
        <v>1331</v>
      </c>
    </row>
    <row r="832">
      <c r="G832" s="6" t="s">
        <v>1331</v>
      </c>
      <c r="H832" s="6" t="s">
        <v>1331</v>
      </c>
      <c r="I832" s="6" t="s">
        <v>1331</v>
      </c>
    </row>
    <row r="833">
      <c r="G833" s="6" t="s">
        <v>1331</v>
      </c>
      <c r="H833" s="6" t="s">
        <v>1331</v>
      </c>
      <c r="I833" s="6" t="s">
        <v>1331</v>
      </c>
    </row>
    <row r="834">
      <c r="G834" s="6" t="s">
        <v>1331</v>
      </c>
      <c r="H834" s="6" t="s">
        <v>1331</v>
      </c>
      <c r="I834" s="6" t="s">
        <v>1331</v>
      </c>
    </row>
    <row r="835">
      <c r="G835" s="6" t="s">
        <v>1331</v>
      </c>
      <c r="H835" s="6" t="s">
        <v>1331</v>
      </c>
      <c r="I835" s="6" t="s">
        <v>1331</v>
      </c>
    </row>
    <row r="836">
      <c r="G836" s="6" t="s">
        <v>1331</v>
      </c>
      <c r="H836" s="6" t="s">
        <v>1331</v>
      </c>
      <c r="I836" s="6" t="s">
        <v>1331</v>
      </c>
    </row>
    <row r="837">
      <c r="G837" s="6" t="s">
        <v>1331</v>
      </c>
      <c r="H837" s="6" t="s">
        <v>1331</v>
      </c>
      <c r="I837" s="6" t="s">
        <v>1331</v>
      </c>
    </row>
    <row r="838">
      <c r="G838" s="6" t="s">
        <v>1331</v>
      </c>
      <c r="H838" s="6" t="s">
        <v>1331</v>
      </c>
      <c r="I838" s="6" t="s">
        <v>1331</v>
      </c>
    </row>
    <row r="839">
      <c r="G839" s="6" t="s">
        <v>1331</v>
      </c>
      <c r="H839" s="6" t="s">
        <v>1331</v>
      </c>
      <c r="I839" s="6" t="s">
        <v>1331</v>
      </c>
    </row>
    <row r="840">
      <c r="G840" s="6" t="s">
        <v>1331</v>
      </c>
      <c r="H840" s="6" t="s">
        <v>1331</v>
      </c>
      <c r="I840" s="6" t="s">
        <v>1331</v>
      </c>
    </row>
    <row r="841">
      <c r="G841" s="6" t="s">
        <v>1331</v>
      </c>
      <c r="H841" s="6" t="s">
        <v>1331</v>
      </c>
      <c r="I841" s="6" t="s">
        <v>1331</v>
      </c>
    </row>
    <row r="842">
      <c r="G842" s="6" t="s">
        <v>1331</v>
      </c>
      <c r="H842" s="6" t="s">
        <v>1331</v>
      </c>
      <c r="I842" s="6" t="s">
        <v>1331</v>
      </c>
    </row>
    <row r="843">
      <c r="G843" s="6" t="s">
        <v>1331</v>
      </c>
      <c r="H843" s="6" t="s">
        <v>1331</v>
      </c>
      <c r="I843" s="6" t="s">
        <v>1331</v>
      </c>
    </row>
    <row r="844">
      <c r="G844" s="6" t="s">
        <v>1331</v>
      </c>
      <c r="H844" s="6" t="s">
        <v>1331</v>
      </c>
      <c r="I844" s="6" t="s">
        <v>1331</v>
      </c>
    </row>
    <row r="845">
      <c r="G845" s="6" t="s">
        <v>1331</v>
      </c>
      <c r="H845" s="6" t="s">
        <v>1331</v>
      </c>
      <c r="I845" s="6" t="s">
        <v>1331</v>
      </c>
    </row>
    <row r="846">
      <c r="G846" s="6" t="s">
        <v>1331</v>
      </c>
      <c r="H846" s="6" t="s">
        <v>1331</v>
      </c>
      <c r="I846" s="6" t="s">
        <v>1331</v>
      </c>
    </row>
    <row r="847">
      <c r="G847" s="6" t="s">
        <v>1331</v>
      </c>
      <c r="H847" s="6" t="s">
        <v>1331</v>
      </c>
      <c r="I847" s="6" t="s">
        <v>1331</v>
      </c>
    </row>
    <row r="848">
      <c r="G848" s="6" t="s">
        <v>1331</v>
      </c>
      <c r="H848" s="6" t="s">
        <v>1331</v>
      </c>
      <c r="I848" s="6" t="s">
        <v>1331</v>
      </c>
    </row>
    <row r="849">
      <c r="G849" s="6" t="s">
        <v>1331</v>
      </c>
      <c r="H849" s="6" t="s">
        <v>1331</v>
      </c>
      <c r="I849" s="6" t="s">
        <v>1331</v>
      </c>
    </row>
    <row r="850">
      <c r="G850" s="6" t="s">
        <v>1331</v>
      </c>
      <c r="H850" s="6" t="s">
        <v>1331</v>
      </c>
      <c r="I850" s="6" t="s">
        <v>1331</v>
      </c>
    </row>
    <row r="851">
      <c r="G851" s="6" t="s">
        <v>1331</v>
      </c>
      <c r="H851" s="6" t="s">
        <v>1331</v>
      </c>
      <c r="I851" s="6" t="s">
        <v>1331</v>
      </c>
    </row>
    <row r="852">
      <c r="G852" s="6" t="s">
        <v>1331</v>
      </c>
      <c r="H852" s="6" t="s">
        <v>1331</v>
      </c>
      <c r="I852" s="6" t="s">
        <v>1331</v>
      </c>
    </row>
    <row r="853">
      <c r="G853" s="6" t="s">
        <v>1331</v>
      </c>
      <c r="H853" s="6" t="s">
        <v>1331</v>
      </c>
      <c r="I853" s="6" t="s">
        <v>1331</v>
      </c>
    </row>
    <row r="854">
      <c r="G854" s="6" t="s">
        <v>1331</v>
      </c>
      <c r="H854" s="6" t="s">
        <v>1331</v>
      </c>
      <c r="I854" s="6" t="s">
        <v>1331</v>
      </c>
    </row>
    <row r="855">
      <c r="G855" s="6" t="s">
        <v>1331</v>
      </c>
      <c r="H855" s="6" t="s">
        <v>1331</v>
      </c>
      <c r="I855" s="6" t="s">
        <v>1331</v>
      </c>
    </row>
    <row r="856">
      <c r="G856" s="6" t="s">
        <v>1331</v>
      </c>
      <c r="H856" s="6" t="s">
        <v>1331</v>
      </c>
      <c r="I856" s="6" t="s">
        <v>1331</v>
      </c>
    </row>
    <row r="857">
      <c r="G857" s="6" t="s">
        <v>1331</v>
      </c>
      <c r="H857" s="6" t="s">
        <v>1331</v>
      </c>
      <c r="I857" s="6" t="s">
        <v>1331</v>
      </c>
    </row>
    <row r="858">
      <c r="G858" s="6" t="s">
        <v>1331</v>
      </c>
      <c r="H858" s="6" t="s">
        <v>1331</v>
      </c>
      <c r="I858" s="6" t="s">
        <v>1331</v>
      </c>
    </row>
    <row r="859">
      <c r="G859" s="6" t="s">
        <v>1331</v>
      </c>
      <c r="H859" s="6" t="s">
        <v>1331</v>
      </c>
      <c r="I859" s="6" t="s">
        <v>1331</v>
      </c>
    </row>
    <row r="860">
      <c r="G860" s="6" t="s">
        <v>1331</v>
      </c>
      <c r="H860" s="6" t="s">
        <v>1331</v>
      </c>
      <c r="I860" s="6" t="s">
        <v>1331</v>
      </c>
    </row>
    <row r="861">
      <c r="G861" s="6" t="s">
        <v>1331</v>
      </c>
      <c r="H861" s="6" t="s">
        <v>1331</v>
      </c>
      <c r="I861" s="6" t="s">
        <v>1331</v>
      </c>
    </row>
    <row r="862">
      <c r="G862" s="6" t="s">
        <v>1331</v>
      </c>
      <c r="H862" s="6" t="s">
        <v>1331</v>
      </c>
      <c r="I862" s="6" t="s">
        <v>1331</v>
      </c>
    </row>
    <row r="863">
      <c r="G863" s="6" t="s">
        <v>1331</v>
      </c>
      <c r="H863" s="6" t="s">
        <v>1331</v>
      </c>
      <c r="I863" s="6" t="s">
        <v>1331</v>
      </c>
    </row>
    <row r="864">
      <c r="G864" s="6" t="s">
        <v>1331</v>
      </c>
      <c r="H864" s="6" t="s">
        <v>1331</v>
      </c>
      <c r="I864" s="6" t="s">
        <v>1331</v>
      </c>
    </row>
    <row r="865">
      <c r="G865" s="6" t="s">
        <v>1331</v>
      </c>
      <c r="H865" s="6" t="s">
        <v>1331</v>
      </c>
      <c r="I865" s="6" t="s">
        <v>1331</v>
      </c>
    </row>
    <row r="866">
      <c r="G866" s="6" t="s">
        <v>1331</v>
      </c>
      <c r="H866" s="6" t="s">
        <v>1331</v>
      </c>
      <c r="I866" s="6" t="s">
        <v>1331</v>
      </c>
    </row>
    <row r="867">
      <c r="G867" s="6" t="s">
        <v>1331</v>
      </c>
      <c r="H867" s="6" t="s">
        <v>1331</v>
      </c>
      <c r="I867" s="6" t="s">
        <v>1331</v>
      </c>
    </row>
    <row r="868">
      <c r="G868" s="6" t="s">
        <v>1331</v>
      </c>
      <c r="H868" s="6" t="s">
        <v>1331</v>
      </c>
      <c r="I868" s="6" t="s">
        <v>1331</v>
      </c>
    </row>
    <row r="869">
      <c r="G869" s="6" t="s">
        <v>1331</v>
      </c>
      <c r="H869" s="6" t="s">
        <v>1331</v>
      </c>
      <c r="I869" s="6" t="s">
        <v>1331</v>
      </c>
    </row>
    <row r="870">
      <c r="G870" s="6" t="s">
        <v>1331</v>
      </c>
      <c r="H870" s="6" t="s">
        <v>1331</v>
      </c>
      <c r="I870" s="6" t="s">
        <v>1331</v>
      </c>
    </row>
    <row r="871">
      <c r="G871" s="6" t="s">
        <v>1331</v>
      </c>
      <c r="H871" s="6" t="s">
        <v>1331</v>
      </c>
      <c r="I871" s="6" t="s">
        <v>1331</v>
      </c>
    </row>
    <row r="872">
      <c r="G872" s="6" t="s">
        <v>1331</v>
      </c>
      <c r="H872" s="6" t="s">
        <v>1331</v>
      </c>
      <c r="I872" s="6" t="s">
        <v>1331</v>
      </c>
    </row>
    <row r="873">
      <c r="G873" s="6" t="s">
        <v>1331</v>
      </c>
      <c r="H873" s="6" t="s">
        <v>1331</v>
      </c>
      <c r="I873" s="6" t="s">
        <v>1331</v>
      </c>
    </row>
    <row r="874">
      <c r="G874" s="6" t="s">
        <v>1331</v>
      </c>
      <c r="H874" s="6" t="s">
        <v>1331</v>
      </c>
      <c r="I874" s="6" t="s">
        <v>1331</v>
      </c>
    </row>
    <row r="875">
      <c r="G875" s="6" t="s">
        <v>1331</v>
      </c>
      <c r="H875" s="6" t="s">
        <v>1331</v>
      </c>
      <c r="I875" s="6" t="s">
        <v>1331</v>
      </c>
    </row>
    <row r="876">
      <c r="G876" s="6" t="s">
        <v>1331</v>
      </c>
      <c r="H876" s="6" t="s">
        <v>1331</v>
      </c>
      <c r="I876" s="6" t="s">
        <v>1331</v>
      </c>
    </row>
    <row r="877">
      <c r="G877" s="6" t="s">
        <v>1331</v>
      </c>
      <c r="H877" s="6" t="s">
        <v>1331</v>
      </c>
      <c r="I877" s="6" t="s">
        <v>1331</v>
      </c>
    </row>
    <row r="878">
      <c r="G878" s="6" t="s">
        <v>1331</v>
      </c>
      <c r="H878" s="6" t="s">
        <v>1331</v>
      </c>
      <c r="I878" s="6" t="s">
        <v>1331</v>
      </c>
    </row>
    <row r="879">
      <c r="G879" s="6" t="s">
        <v>1331</v>
      </c>
      <c r="H879" s="6" t="s">
        <v>1331</v>
      </c>
      <c r="I879" s="6" t="s">
        <v>1331</v>
      </c>
    </row>
    <row r="880">
      <c r="G880" s="6" t="s">
        <v>1331</v>
      </c>
      <c r="H880" s="6" t="s">
        <v>1331</v>
      </c>
      <c r="I880" s="6" t="s">
        <v>1331</v>
      </c>
    </row>
    <row r="881">
      <c r="G881" s="6" t="s">
        <v>1331</v>
      </c>
      <c r="H881" s="6" t="s">
        <v>1331</v>
      </c>
      <c r="I881" s="6" t="s">
        <v>1331</v>
      </c>
    </row>
    <row r="882">
      <c r="G882" s="6" t="s">
        <v>1331</v>
      </c>
      <c r="H882" s="6" t="s">
        <v>1331</v>
      </c>
      <c r="I882" s="6" t="s">
        <v>1331</v>
      </c>
    </row>
    <row r="883">
      <c r="G883" s="6" t="s">
        <v>1331</v>
      </c>
      <c r="H883" s="6" t="s">
        <v>1331</v>
      </c>
      <c r="I883" s="6" t="s">
        <v>1331</v>
      </c>
    </row>
    <row r="884">
      <c r="G884" s="6" t="s">
        <v>1331</v>
      </c>
      <c r="H884" s="6" t="s">
        <v>1331</v>
      </c>
      <c r="I884" s="6" t="s">
        <v>1331</v>
      </c>
    </row>
    <row r="885">
      <c r="G885" s="6" t="s">
        <v>1331</v>
      </c>
      <c r="H885" s="6" t="s">
        <v>1331</v>
      </c>
      <c r="I885" s="6" t="s">
        <v>1331</v>
      </c>
    </row>
    <row r="886">
      <c r="G886" s="6" t="s">
        <v>1331</v>
      </c>
      <c r="H886" s="6" t="s">
        <v>1331</v>
      </c>
      <c r="I886" s="6" t="s">
        <v>1331</v>
      </c>
    </row>
    <row r="887">
      <c r="G887" s="6" t="s">
        <v>1331</v>
      </c>
      <c r="H887" s="6" t="s">
        <v>1331</v>
      </c>
      <c r="I887" s="6" t="s">
        <v>1331</v>
      </c>
    </row>
    <row r="888">
      <c r="G888" s="6" t="s">
        <v>1331</v>
      </c>
      <c r="H888" s="6" t="s">
        <v>1331</v>
      </c>
      <c r="I888" s="6" t="s">
        <v>1331</v>
      </c>
    </row>
    <row r="889">
      <c r="G889" s="6" t="s">
        <v>1331</v>
      </c>
      <c r="H889" s="6" t="s">
        <v>1331</v>
      </c>
      <c r="I889" s="6" t="s">
        <v>1331</v>
      </c>
    </row>
    <row r="890">
      <c r="G890" s="6" t="s">
        <v>1331</v>
      </c>
      <c r="H890" s="6" t="s">
        <v>1331</v>
      </c>
      <c r="I890" s="6" t="s">
        <v>1331</v>
      </c>
    </row>
    <row r="891">
      <c r="G891" s="6" t="s">
        <v>1331</v>
      </c>
      <c r="H891" s="6" t="s">
        <v>1331</v>
      </c>
      <c r="I891" s="6" t="s">
        <v>1331</v>
      </c>
    </row>
    <row r="892">
      <c r="G892" s="6" t="s">
        <v>1331</v>
      </c>
      <c r="H892" s="6" t="s">
        <v>1331</v>
      </c>
      <c r="I892" s="6" t="s">
        <v>1331</v>
      </c>
    </row>
    <row r="893">
      <c r="G893" s="6" t="s">
        <v>1331</v>
      </c>
      <c r="H893" s="6" t="s">
        <v>1331</v>
      </c>
      <c r="I893" s="6" t="s">
        <v>1331</v>
      </c>
    </row>
    <row r="894">
      <c r="G894" s="6" t="s">
        <v>1331</v>
      </c>
      <c r="H894" s="6" t="s">
        <v>1331</v>
      </c>
      <c r="I894" s="6" t="s">
        <v>1331</v>
      </c>
    </row>
    <row r="895">
      <c r="G895" s="6" t="s">
        <v>1331</v>
      </c>
      <c r="H895" s="6" t="s">
        <v>1331</v>
      </c>
      <c r="I895" s="6" t="s">
        <v>1331</v>
      </c>
    </row>
    <row r="896">
      <c r="G896" s="6" t="s">
        <v>1331</v>
      </c>
      <c r="H896" s="6" t="s">
        <v>1331</v>
      </c>
      <c r="I896" s="6" t="s">
        <v>1331</v>
      </c>
    </row>
    <row r="897">
      <c r="G897" s="6" t="s">
        <v>1331</v>
      </c>
      <c r="H897" s="6" t="s">
        <v>1331</v>
      </c>
      <c r="I897" s="6" t="s">
        <v>1331</v>
      </c>
    </row>
    <row r="898">
      <c r="G898" s="6" t="s">
        <v>1331</v>
      </c>
      <c r="H898" s="6" t="s">
        <v>1331</v>
      </c>
      <c r="I898" s="6" t="s">
        <v>1331</v>
      </c>
    </row>
    <row r="899">
      <c r="G899" s="6" t="s">
        <v>1331</v>
      </c>
      <c r="H899" s="6" t="s">
        <v>1331</v>
      </c>
      <c r="I899" s="6" t="s">
        <v>1331</v>
      </c>
    </row>
    <row r="900">
      <c r="G900" s="6" t="s">
        <v>1331</v>
      </c>
      <c r="H900" s="6" t="s">
        <v>1331</v>
      </c>
      <c r="I900" s="6" t="s">
        <v>1331</v>
      </c>
    </row>
    <row r="901">
      <c r="G901" s="6" t="s">
        <v>1331</v>
      </c>
      <c r="H901" s="6" t="s">
        <v>1331</v>
      </c>
      <c r="I901" s="6" t="s">
        <v>1331</v>
      </c>
    </row>
    <row r="902">
      <c r="G902" s="6" t="s">
        <v>1331</v>
      </c>
      <c r="H902" s="6" t="s">
        <v>1331</v>
      </c>
      <c r="I902" s="6" t="s">
        <v>1331</v>
      </c>
    </row>
    <row r="903">
      <c r="G903" s="6" t="s">
        <v>1331</v>
      </c>
      <c r="H903" s="6" t="s">
        <v>1331</v>
      </c>
      <c r="I903" s="6" t="s">
        <v>1331</v>
      </c>
    </row>
    <row r="904">
      <c r="G904" s="6" t="s">
        <v>1331</v>
      </c>
      <c r="H904" s="6" t="s">
        <v>1331</v>
      </c>
      <c r="I904" s="6" t="s">
        <v>1331</v>
      </c>
    </row>
    <row r="905">
      <c r="G905" s="6" t="s">
        <v>1331</v>
      </c>
      <c r="H905" s="6" t="s">
        <v>1331</v>
      </c>
      <c r="I905" s="6" t="s">
        <v>1331</v>
      </c>
    </row>
    <row r="906">
      <c r="G906" s="6" t="s">
        <v>1331</v>
      </c>
      <c r="H906" s="6" t="s">
        <v>1331</v>
      </c>
      <c r="I906" s="6" t="s">
        <v>1331</v>
      </c>
    </row>
    <row r="907">
      <c r="G907" s="6" t="s">
        <v>1331</v>
      </c>
      <c r="H907" s="6" t="s">
        <v>1331</v>
      </c>
      <c r="I907" s="6" t="s">
        <v>1331</v>
      </c>
    </row>
    <row r="908">
      <c r="G908" s="6" t="s">
        <v>1331</v>
      </c>
      <c r="H908" s="6" t="s">
        <v>1331</v>
      </c>
      <c r="I908" s="6" t="s">
        <v>1331</v>
      </c>
    </row>
    <row r="909">
      <c r="G909" s="6" t="s">
        <v>1331</v>
      </c>
      <c r="H909" s="6" t="s">
        <v>1331</v>
      </c>
      <c r="I909" s="6" t="s">
        <v>1331</v>
      </c>
    </row>
    <row r="910">
      <c r="G910" s="6" t="s">
        <v>1331</v>
      </c>
      <c r="H910" s="6" t="s">
        <v>1331</v>
      </c>
      <c r="I910" s="6" t="s">
        <v>1331</v>
      </c>
    </row>
    <row r="911">
      <c r="G911" s="6" t="s">
        <v>1331</v>
      </c>
      <c r="H911" s="6" t="s">
        <v>1331</v>
      </c>
      <c r="I911" s="6" t="s">
        <v>1331</v>
      </c>
    </row>
    <row r="912">
      <c r="G912" s="6" t="s">
        <v>1331</v>
      </c>
      <c r="H912" s="6" t="s">
        <v>1331</v>
      </c>
      <c r="I912" s="6" t="s">
        <v>1331</v>
      </c>
    </row>
    <row r="913">
      <c r="G913" s="6" t="s">
        <v>1331</v>
      </c>
      <c r="H913" s="6" t="s">
        <v>1331</v>
      </c>
      <c r="I913" s="6" t="s">
        <v>1331</v>
      </c>
    </row>
    <row r="914">
      <c r="G914" s="6" t="s">
        <v>1331</v>
      </c>
      <c r="H914" s="6" t="s">
        <v>1331</v>
      </c>
      <c r="I914" s="6" t="s">
        <v>1331</v>
      </c>
    </row>
    <row r="915">
      <c r="G915" s="6" t="s">
        <v>1331</v>
      </c>
      <c r="H915" s="6" t="s">
        <v>1331</v>
      </c>
      <c r="I915" s="6" t="s">
        <v>1331</v>
      </c>
    </row>
    <row r="916">
      <c r="G916" s="6" t="s">
        <v>1331</v>
      </c>
      <c r="H916" s="6" t="s">
        <v>1331</v>
      </c>
      <c r="I916" s="6" t="s">
        <v>1331</v>
      </c>
    </row>
    <row r="917">
      <c r="G917" s="6" t="s">
        <v>1331</v>
      </c>
      <c r="H917" s="6" t="s">
        <v>1331</v>
      </c>
      <c r="I917" s="6" t="s">
        <v>1331</v>
      </c>
    </row>
    <row r="918">
      <c r="G918" s="6" t="s">
        <v>1331</v>
      </c>
      <c r="H918" s="6" t="s">
        <v>1331</v>
      </c>
      <c r="I918" s="6" t="s">
        <v>1331</v>
      </c>
    </row>
    <row r="919">
      <c r="G919" s="6" t="s">
        <v>1331</v>
      </c>
      <c r="H919" s="6" t="s">
        <v>1331</v>
      </c>
      <c r="I919" s="6" t="s">
        <v>1331</v>
      </c>
    </row>
    <row r="920">
      <c r="G920" s="6" t="s">
        <v>1331</v>
      </c>
      <c r="H920" s="6" t="s">
        <v>1331</v>
      </c>
      <c r="I920" s="6" t="s">
        <v>1331</v>
      </c>
    </row>
    <row r="921">
      <c r="G921" s="6" t="s">
        <v>1331</v>
      </c>
      <c r="H921" s="6" t="s">
        <v>1331</v>
      </c>
      <c r="I921" s="6" t="s">
        <v>1331</v>
      </c>
    </row>
    <row r="922">
      <c r="G922" s="6" t="s">
        <v>1331</v>
      </c>
      <c r="H922" s="6" t="s">
        <v>1331</v>
      </c>
      <c r="I922" s="6" t="s">
        <v>1331</v>
      </c>
    </row>
    <row r="923">
      <c r="G923" s="6" t="s">
        <v>1331</v>
      </c>
      <c r="H923" s="6" t="s">
        <v>1331</v>
      </c>
      <c r="I923" s="6" t="s">
        <v>1331</v>
      </c>
    </row>
    <row r="924">
      <c r="G924" s="6" t="s">
        <v>1331</v>
      </c>
      <c r="H924" s="6" t="s">
        <v>1331</v>
      </c>
      <c r="I924" s="6" t="s">
        <v>1331</v>
      </c>
    </row>
    <row r="925">
      <c r="G925" s="6" t="s">
        <v>1331</v>
      </c>
      <c r="H925" s="6" t="s">
        <v>1331</v>
      </c>
      <c r="I925" s="6" t="s">
        <v>1331</v>
      </c>
    </row>
    <row r="926">
      <c r="G926" s="6" t="s">
        <v>1331</v>
      </c>
      <c r="H926" s="6" t="s">
        <v>1331</v>
      </c>
      <c r="I926" s="6" t="s">
        <v>1331</v>
      </c>
    </row>
    <row r="927">
      <c r="G927" s="6" t="s">
        <v>1331</v>
      </c>
      <c r="H927" s="6" t="s">
        <v>1331</v>
      </c>
      <c r="I927" s="6" t="s">
        <v>1331</v>
      </c>
    </row>
    <row r="928">
      <c r="G928" s="6" t="s">
        <v>1331</v>
      </c>
      <c r="H928" s="6" t="s">
        <v>1331</v>
      </c>
      <c r="I928" s="6" t="s">
        <v>1331</v>
      </c>
    </row>
    <row r="929">
      <c r="G929" s="6" t="s">
        <v>1331</v>
      </c>
      <c r="H929" s="6" t="s">
        <v>1331</v>
      </c>
      <c r="I929" s="6" t="s">
        <v>1331</v>
      </c>
    </row>
    <row r="930">
      <c r="G930" s="6" t="s">
        <v>1331</v>
      </c>
      <c r="H930" s="6" t="s">
        <v>1331</v>
      </c>
      <c r="I930" s="6" t="s">
        <v>1331</v>
      </c>
    </row>
    <row r="931">
      <c r="G931" s="6" t="s">
        <v>1331</v>
      </c>
      <c r="H931" s="6" t="s">
        <v>1331</v>
      </c>
      <c r="I931" s="6" t="s">
        <v>1331</v>
      </c>
    </row>
    <row r="932">
      <c r="G932" s="6" t="s">
        <v>1331</v>
      </c>
      <c r="H932" s="6" t="s">
        <v>1331</v>
      </c>
      <c r="I932" s="6" t="s">
        <v>1331</v>
      </c>
    </row>
    <row r="933">
      <c r="G933" s="6" t="s">
        <v>1331</v>
      </c>
      <c r="H933" s="6" t="s">
        <v>1331</v>
      </c>
      <c r="I933" s="6" t="s">
        <v>1331</v>
      </c>
    </row>
    <row r="934">
      <c r="G934" s="6" t="s">
        <v>1331</v>
      </c>
      <c r="H934" s="6" t="s">
        <v>1331</v>
      </c>
      <c r="I934" s="6" t="s">
        <v>1331</v>
      </c>
    </row>
    <row r="935">
      <c r="G935" s="6" t="s">
        <v>1331</v>
      </c>
      <c r="H935" s="6" t="s">
        <v>1331</v>
      </c>
      <c r="I935" s="6" t="s">
        <v>1331</v>
      </c>
    </row>
    <row r="936">
      <c r="G936" s="6" t="s">
        <v>1331</v>
      </c>
      <c r="H936" s="6" t="s">
        <v>1331</v>
      </c>
      <c r="I936" s="6" t="s">
        <v>1331</v>
      </c>
    </row>
    <row r="937">
      <c r="G937" s="6" t="s">
        <v>1331</v>
      </c>
      <c r="H937" s="6" t="s">
        <v>1331</v>
      </c>
      <c r="I937" s="6" t="s">
        <v>1331</v>
      </c>
    </row>
    <row r="938">
      <c r="G938" s="6" t="s">
        <v>1331</v>
      </c>
      <c r="H938" s="6" t="s">
        <v>1331</v>
      </c>
      <c r="I938" s="6" t="s">
        <v>1331</v>
      </c>
    </row>
    <row r="939">
      <c r="G939" s="6" t="s">
        <v>1331</v>
      </c>
      <c r="H939" s="6" t="s">
        <v>1331</v>
      </c>
      <c r="I939" s="6" t="s">
        <v>1331</v>
      </c>
    </row>
    <row r="940">
      <c r="G940" s="6" t="s">
        <v>1331</v>
      </c>
      <c r="H940" s="6" t="s">
        <v>1331</v>
      </c>
      <c r="I940" s="6" t="s">
        <v>1331</v>
      </c>
    </row>
    <row r="941">
      <c r="G941" s="6" t="s">
        <v>1331</v>
      </c>
      <c r="H941" s="6" t="s">
        <v>1331</v>
      </c>
      <c r="I941" s="6" t="s">
        <v>1331</v>
      </c>
    </row>
    <row r="942">
      <c r="G942" s="6" t="s">
        <v>1331</v>
      </c>
      <c r="H942" s="6" t="s">
        <v>1331</v>
      </c>
      <c r="I942" s="6" t="s">
        <v>1331</v>
      </c>
    </row>
    <row r="943">
      <c r="G943" s="6" t="s">
        <v>1331</v>
      </c>
      <c r="H943" s="6" t="s">
        <v>1331</v>
      </c>
      <c r="I943" s="6" t="s">
        <v>1331</v>
      </c>
    </row>
    <row r="944">
      <c r="G944" s="6" t="s">
        <v>1331</v>
      </c>
      <c r="H944" s="6" t="s">
        <v>1331</v>
      </c>
      <c r="I944" s="6" t="s">
        <v>1331</v>
      </c>
    </row>
    <row r="945">
      <c r="G945" s="6" t="s">
        <v>1331</v>
      </c>
      <c r="H945" s="6" t="s">
        <v>1331</v>
      </c>
      <c r="I945" s="6" t="s">
        <v>1331</v>
      </c>
    </row>
    <row r="946">
      <c r="G946" s="6" t="s">
        <v>1331</v>
      </c>
      <c r="H946" s="6" t="s">
        <v>1331</v>
      </c>
      <c r="I946" s="6" t="s">
        <v>1331</v>
      </c>
    </row>
    <row r="947">
      <c r="G947" s="6" t="s">
        <v>1331</v>
      </c>
      <c r="H947" s="6" t="s">
        <v>1331</v>
      </c>
      <c r="I947" s="6" t="s">
        <v>1331</v>
      </c>
    </row>
    <row r="948">
      <c r="G948" s="6" t="s">
        <v>1331</v>
      </c>
      <c r="H948" s="6" t="s">
        <v>1331</v>
      </c>
      <c r="I948" s="6" t="s">
        <v>1331</v>
      </c>
    </row>
    <row r="949">
      <c r="G949" s="6" t="s">
        <v>1331</v>
      </c>
      <c r="H949" s="6" t="s">
        <v>1331</v>
      </c>
      <c r="I949" s="6" t="s">
        <v>1331</v>
      </c>
    </row>
    <row r="950">
      <c r="G950" s="6" t="s">
        <v>1331</v>
      </c>
      <c r="H950" s="6" t="s">
        <v>1331</v>
      </c>
      <c r="I950" s="6" t="s">
        <v>1331</v>
      </c>
    </row>
    <row r="951">
      <c r="G951" s="6" t="s">
        <v>1331</v>
      </c>
      <c r="H951" s="6" t="s">
        <v>1331</v>
      </c>
      <c r="I951" s="6" t="s">
        <v>1331</v>
      </c>
    </row>
    <row r="952">
      <c r="G952" s="6" t="s">
        <v>1331</v>
      </c>
      <c r="H952" s="6" t="s">
        <v>1331</v>
      </c>
      <c r="I952" s="6" t="s">
        <v>1331</v>
      </c>
    </row>
    <row r="953">
      <c r="G953" s="6" t="s">
        <v>1331</v>
      </c>
      <c r="H953" s="6" t="s">
        <v>1331</v>
      </c>
      <c r="I953" s="6" t="s">
        <v>1331</v>
      </c>
    </row>
    <row r="954">
      <c r="G954" s="6" t="s">
        <v>1331</v>
      </c>
      <c r="H954" s="6" t="s">
        <v>1331</v>
      </c>
      <c r="I954" s="6" t="s">
        <v>1331</v>
      </c>
    </row>
    <row r="955">
      <c r="G955" s="6" t="s">
        <v>1331</v>
      </c>
      <c r="H955" s="6" t="s">
        <v>1331</v>
      </c>
      <c r="I955" s="6" t="s">
        <v>1331</v>
      </c>
    </row>
    <row r="956">
      <c r="G956" s="6" t="s">
        <v>1331</v>
      </c>
      <c r="H956" s="6" t="s">
        <v>1331</v>
      </c>
      <c r="I956" s="6" t="s">
        <v>1331</v>
      </c>
    </row>
    <row r="957">
      <c r="G957" s="6" t="s">
        <v>1331</v>
      </c>
      <c r="H957" s="6" t="s">
        <v>1331</v>
      </c>
      <c r="I957" s="6" t="s">
        <v>1331</v>
      </c>
    </row>
    <row r="958">
      <c r="G958" s="6" t="s">
        <v>1331</v>
      </c>
      <c r="H958" s="6" t="s">
        <v>1331</v>
      </c>
      <c r="I958" s="6" t="s">
        <v>1331</v>
      </c>
    </row>
    <row r="959">
      <c r="G959" s="6" t="s">
        <v>1331</v>
      </c>
      <c r="H959" s="6" t="s">
        <v>1331</v>
      </c>
      <c r="I959" s="6" t="s">
        <v>1331</v>
      </c>
    </row>
    <row r="960">
      <c r="G960" s="6" t="s">
        <v>1331</v>
      </c>
      <c r="H960" s="6" t="s">
        <v>1331</v>
      </c>
      <c r="I960" s="6" t="s">
        <v>1331</v>
      </c>
    </row>
    <row r="961">
      <c r="G961" s="6" t="s">
        <v>1331</v>
      </c>
      <c r="H961" s="6" t="s">
        <v>1331</v>
      </c>
      <c r="I961" s="6" t="s">
        <v>1331</v>
      </c>
    </row>
    <row r="962">
      <c r="G962" s="6" t="s">
        <v>1331</v>
      </c>
      <c r="H962" s="6" t="s">
        <v>1331</v>
      </c>
      <c r="I962" s="6" t="s">
        <v>1331</v>
      </c>
    </row>
    <row r="963">
      <c r="G963" s="6" t="s">
        <v>1331</v>
      </c>
      <c r="H963" s="6" t="s">
        <v>1331</v>
      </c>
      <c r="I963" s="6" t="s">
        <v>1331</v>
      </c>
    </row>
    <row r="964">
      <c r="G964" s="6" t="s">
        <v>1331</v>
      </c>
      <c r="H964" s="6" t="s">
        <v>1331</v>
      </c>
      <c r="I964" s="6" t="s">
        <v>1331</v>
      </c>
    </row>
    <row r="965">
      <c r="G965" s="6" t="s">
        <v>1331</v>
      </c>
      <c r="H965" s="6" t="s">
        <v>1331</v>
      </c>
      <c r="I965" s="6" t="s">
        <v>1331</v>
      </c>
    </row>
    <row r="966">
      <c r="G966" s="6" t="s">
        <v>1331</v>
      </c>
      <c r="H966" s="6" t="s">
        <v>1331</v>
      </c>
      <c r="I966" s="6" t="s">
        <v>1331</v>
      </c>
    </row>
    <row r="967">
      <c r="G967" s="6" t="s">
        <v>1331</v>
      </c>
      <c r="H967" s="6" t="s">
        <v>1331</v>
      </c>
      <c r="I967" s="6" t="s">
        <v>1331</v>
      </c>
    </row>
    <row r="968">
      <c r="G968" s="6" t="s">
        <v>1331</v>
      </c>
      <c r="H968" s="6" t="s">
        <v>1331</v>
      </c>
      <c r="I968" s="6" t="s">
        <v>1331</v>
      </c>
    </row>
    <row r="969">
      <c r="G969" s="6" t="s">
        <v>1331</v>
      </c>
      <c r="H969" s="6" t="s">
        <v>1331</v>
      </c>
      <c r="I969" s="6" t="s">
        <v>1331</v>
      </c>
    </row>
    <row r="970">
      <c r="G970" s="6" t="s">
        <v>1331</v>
      </c>
      <c r="H970" s="6" t="s">
        <v>1331</v>
      </c>
      <c r="I970" s="6" t="s">
        <v>1331</v>
      </c>
    </row>
    <row r="971">
      <c r="G971" s="6" t="s">
        <v>1331</v>
      </c>
      <c r="H971" s="6" t="s">
        <v>1331</v>
      </c>
      <c r="I971" s="6" t="s">
        <v>1331</v>
      </c>
    </row>
    <row r="972">
      <c r="G972" s="6" t="s">
        <v>1331</v>
      </c>
      <c r="H972" s="6" t="s">
        <v>1331</v>
      </c>
      <c r="I972" s="6" t="s">
        <v>1331</v>
      </c>
    </row>
    <row r="973">
      <c r="G973" s="6" t="s">
        <v>1331</v>
      </c>
      <c r="H973" s="6" t="s">
        <v>1331</v>
      </c>
      <c r="I973" s="6" t="s">
        <v>1331</v>
      </c>
    </row>
    <row r="974">
      <c r="G974" s="6" t="s">
        <v>1331</v>
      </c>
      <c r="H974" s="6" t="s">
        <v>1331</v>
      </c>
      <c r="I974" s="6" t="s">
        <v>1331</v>
      </c>
    </row>
    <row r="975">
      <c r="G975" s="6" t="s">
        <v>1331</v>
      </c>
      <c r="H975" s="6" t="s">
        <v>1331</v>
      </c>
      <c r="I975" s="6" t="s">
        <v>1331</v>
      </c>
    </row>
    <row r="976">
      <c r="G976" s="6" t="s">
        <v>1331</v>
      </c>
      <c r="H976" s="6" t="s">
        <v>1331</v>
      </c>
      <c r="I976" s="6" t="s">
        <v>1331</v>
      </c>
    </row>
    <row r="977">
      <c r="G977" s="6" t="s">
        <v>1331</v>
      </c>
      <c r="H977" s="6" t="s">
        <v>1331</v>
      </c>
      <c r="I977" s="6" t="s">
        <v>1331</v>
      </c>
    </row>
    <row r="978">
      <c r="G978" s="6" t="s">
        <v>1331</v>
      </c>
      <c r="H978" s="6" t="s">
        <v>1331</v>
      </c>
      <c r="I978" s="6" t="s">
        <v>1331</v>
      </c>
    </row>
    <row r="979">
      <c r="G979" s="6" t="s">
        <v>1331</v>
      </c>
      <c r="H979" s="6" t="s">
        <v>1331</v>
      </c>
      <c r="I979" s="6" t="s">
        <v>1331</v>
      </c>
    </row>
    <row r="980">
      <c r="G980" s="6" t="s">
        <v>1331</v>
      </c>
      <c r="H980" s="6" t="s">
        <v>1331</v>
      </c>
      <c r="I980" s="6" t="s">
        <v>1331</v>
      </c>
    </row>
    <row r="981">
      <c r="G981" s="6" t="s">
        <v>1331</v>
      </c>
      <c r="H981" s="6" t="s">
        <v>1331</v>
      </c>
      <c r="I981" s="6" t="s">
        <v>1331</v>
      </c>
    </row>
    <row r="982">
      <c r="G982" s="6" t="s">
        <v>1331</v>
      </c>
      <c r="H982" s="6" t="s">
        <v>1331</v>
      </c>
      <c r="I982" s="6" t="s">
        <v>1331</v>
      </c>
    </row>
    <row r="983">
      <c r="G983" s="6" t="s">
        <v>1331</v>
      </c>
      <c r="H983" s="6" t="s">
        <v>1331</v>
      </c>
      <c r="I983" s="6" t="s">
        <v>1331</v>
      </c>
    </row>
    <row r="984">
      <c r="G984" s="6" t="s">
        <v>1331</v>
      </c>
      <c r="H984" s="6" t="s">
        <v>1331</v>
      </c>
      <c r="I984" s="6" t="s">
        <v>1331</v>
      </c>
    </row>
    <row r="985">
      <c r="G985" s="6" t="s">
        <v>1331</v>
      </c>
      <c r="H985" s="6" t="s">
        <v>1331</v>
      </c>
      <c r="I985" s="6" t="s">
        <v>1331</v>
      </c>
    </row>
    <row r="986">
      <c r="G986" s="6" t="s">
        <v>1331</v>
      </c>
      <c r="H986" s="6" t="s">
        <v>1331</v>
      </c>
      <c r="I986" s="6" t="s">
        <v>1331</v>
      </c>
    </row>
    <row r="987">
      <c r="G987" s="6" t="s">
        <v>1331</v>
      </c>
      <c r="H987" s="6" t="s">
        <v>1331</v>
      </c>
      <c r="I987" s="6" t="s">
        <v>1331</v>
      </c>
    </row>
    <row r="988">
      <c r="G988" s="6" t="s">
        <v>1331</v>
      </c>
      <c r="H988" s="6" t="s">
        <v>1331</v>
      </c>
      <c r="I988" s="6" t="s">
        <v>1331</v>
      </c>
    </row>
    <row r="989">
      <c r="G989" s="6" t="s">
        <v>1331</v>
      </c>
      <c r="H989" s="6" t="s">
        <v>1331</v>
      </c>
      <c r="I989" s="6" t="s">
        <v>1331</v>
      </c>
    </row>
    <row r="990">
      <c r="G990" s="6" t="s">
        <v>1331</v>
      </c>
      <c r="H990" s="6" t="s">
        <v>1331</v>
      </c>
      <c r="I990" s="6" t="s">
        <v>1331</v>
      </c>
    </row>
    <row r="991">
      <c r="G991" s="6" t="s">
        <v>1331</v>
      </c>
      <c r="H991" s="6" t="s">
        <v>1331</v>
      </c>
      <c r="I991" s="6" t="s">
        <v>1331</v>
      </c>
    </row>
    <row r="992">
      <c r="G992" s="6" t="s">
        <v>1331</v>
      </c>
      <c r="H992" s="6" t="s">
        <v>1331</v>
      </c>
      <c r="I992" s="6" t="s">
        <v>1331</v>
      </c>
    </row>
    <row r="993">
      <c r="G993" s="6" t="s">
        <v>1331</v>
      </c>
      <c r="H993" s="6" t="s">
        <v>1331</v>
      </c>
      <c r="I993" s="6" t="s">
        <v>1331</v>
      </c>
    </row>
    <row r="994">
      <c r="G994" s="6" t="s">
        <v>1331</v>
      </c>
      <c r="H994" s="6" t="s">
        <v>1331</v>
      </c>
      <c r="I994" s="6" t="s">
        <v>1331</v>
      </c>
    </row>
    <row r="995">
      <c r="G995" s="6" t="s">
        <v>1331</v>
      </c>
      <c r="H995" s="6" t="s">
        <v>1331</v>
      </c>
      <c r="I995" s="6" t="s">
        <v>1331</v>
      </c>
    </row>
    <row r="996">
      <c r="G996" s="6" t="s">
        <v>1331</v>
      </c>
      <c r="H996" s="6" t="s">
        <v>1331</v>
      </c>
      <c r="I996" s="6" t="s">
        <v>1331</v>
      </c>
    </row>
    <row r="997">
      <c r="G997" s="6" t="s">
        <v>1331</v>
      </c>
      <c r="H997" s="6" t="s">
        <v>1331</v>
      </c>
      <c r="I997" s="6" t="s">
        <v>1331</v>
      </c>
    </row>
    <row r="998">
      <c r="G998" s="6" t="s">
        <v>1331</v>
      </c>
      <c r="H998" s="6" t="s">
        <v>1331</v>
      </c>
      <c r="I998" s="6" t="s">
        <v>1331</v>
      </c>
    </row>
    <row r="999">
      <c r="G999" s="6" t="s">
        <v>1331</v>
      </c>
      <c r="H999" s="6" t="s">
        <v>1331</v>
      </c>
      <c r="I999" s="6" t="s">
        <v>1331</v>
      </c>
    </row>
    <row r="1000">
      <c r="G1000" s="6" t="s">
        <v>1331</v>
      </c>
      <c r="H1000" s="6" t="s">
        <v>1331</v>
      </c>
      <c r="I1000" s="6" t="s">
        <v>1331</v>
      </c>
    </row>
  </sheetData>
  <conditionalFormatting sqref="B3">
    <cfRule type="notContainsBlanks" dxfId="0" priority="1">
      <formula>LEN(TRIM(B3))&gt;0</formula>
    </cfRule>
  </conditionalFormatting>
  <dataValidations>
    <dataValidation type="list" allowBlank="1" showErrorMessage="1" sqref="B3">
      <formula1>Sheet2!$Q$5:$Q1000</formula1>
    </dataValidation>
    <dataValidation type="list" allowBlank="1" showErrorMessage="1" sqref="A3">
      <formula1>Sheet1!$K$1:$K1000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5.88"/>
    <col customWidth="1" min="4" max="4" width="13.25"/>
    <col customWidth="1" min="5" max="5" width="13.13"/>
  </cols>
  <sheetData>
    <row r="2">
      <c r="A2" s="88" t="s">
        <v>1341</v>
      </c>
      <c r="G2" s="24"/>
    </row>
    <row r="3">
      <c r="A3" s="1" t="s">
        <v>111</v>
      </c>
      <c r="C3" s="100" t="str">
        <f>A3</f>
        <v>Uttarakhand</v>
      </c>
      <c r="D3" s="54"/>
      <c r="E3" s="54"/>
      <c r="F3" s="54"/>
      <c r="G3" s="54"/>
      <c r="H3" s="55"/>
    </row>
    <row r="4">
      <c r="C4" s="17"/>
      <c r="D4" s="17"/>
      <c r="E4" s="17"/>
      <c r="F4" s="17"/>
      <c r="G4" s="17"/>
      <c r="H4" s="17"/>
    </row>
    <row r="5">
      <c r="C5" s="90"/>
      <c r="D5" s="91">
        <f t="shared" ref="D5:F5" si="1">SUM(D7:D1000)</f>
        <v>3198007.62</v>
      </c>
      <c r="E5" s="91">
        <f t="shared" si="1"/>
        <v>6640766.66</v>
      </c>
      <c r="F5" s="92">
        <f t="shared" si="1"/>
        <v>3442759.04</v>
      </c>
      <c r="G5" s="93">
        <f>IFERROR((E5-D5)/D5,1)</f>
        <v>1.076532469</v>
      </c>
      <c r="H5" s="93">
        <f>SUM(H7:H1000)</f>
        <v>1</v>
      </c>
    </row>
    <row r="6">
      <c r="C6" s="94" t="str">
        <f>IFERROR(__xludf.DUMMYFUNCTION("QUERY(Sheet1!A1:O1000,""SELECT I,SUM(H) WHERE K CONTAINS '""&amp;A3&amp;""' AND O IS NOT NULL GROUP BY I PIVOT O  LABEL I 'Segment' ,SUM(H) 'Sale Till This Month' FORMAT SUM(H) '##'"")"),"Segment")</f>
        <v>Segment</v>
      </c>
      <c r="D6" s="94" t="str">
        <f>IFERROR(__xludf.DUMMYFUNCTION("""COMPUTED_VALUE"""),"FY-2025-26 Sale Till This Month")</f>
        <v>FY-2025-26 Sale Till This Month</v>
      </c>
      <c r="E6" s="94" t="str">
        <f>IFERROR(__xludf.DUMMYFUNCTION("""COMPUTED_VALUE"""),"FY-2026-27 Sale Till This Month")</f>
        <v>FY-2026-27 Sale Till This Month</v>
      </c>
      <c r="F6" s="95" t="s">
        <v>1336</v>
      </c>
      <c r="G6" s="96" t="s">
        <v>1337</v>
      </c>
      <c r="H6" s="96" t="s">
        <v>1338</v>
      </c>
      <c r="I6" s="97"/>
    </row>
    <row r="7">
      <c r="C7" s="17" t="str">
        <f>IFERROR(__xludf.DUMMYFUNCTION("""COMPUTED_VALUE"""),"AGRI")</f>
        <v>AGRI</v>
      </c>
      <c r="D7" s="37"/>
      <c r="E7" s="37">
        <f>IFERROR(__xludf.DUMMYFUNCTION("""COMPUTED_VALUE"""),428357.0)</f>
        <v>428357</v>
      </c>
      <c r="F7" s="14">
        <f t="array" ref="F7:F1000">IF(C7:C1000="","",E7:E1000-D7:D1000)</f>
        <v>428357</v>
      </c>
      <c r="G7" s="98">
        <f t="array" ref="G7:G1000">if(C7:C1000="","",IFERROR((E7:E1000-D7:D1000)/D7:D1000,1))</f>
        <v>1</v>
      </c>
      <c r="H7" s="98">
        <f t="array" ref="H7:H1000">IF(C7:C1000="","",E7:E1000/$E$5)</f>
        <v>0.06450414868</v>
      </c>
    </row>
    <row r="8">
      <c r="C8" s="17" t="str">
        <f>IFERROR(__xludf.DUMMYFUNCTION("""COMPUTED_VALUE"""),"C P")</f>
        <v>C P</v>
      </c>
      <c r="D8" s="37">
        <f>IFERROR(__xludf.DUMMYFUNCTION("""COMPUTED_VALUE"""),219359.2)</f>
        <v>219359.2</v>
      </c>
      <c r="E8" s="37">
        <f>IFERROR(__xludf.DUMMYFUNCTION("""COMPUTED_VALUE"""),473966.0)</f>
        <v>473966</v>
      </c>
      <c r="F8" s="14">
        <v>254606.8</v>
      </c>
      <c r="G8" s="98">
        <v>1.1606843934514712</v>
      </c>
      <c r="H8" s="98">
        <v>0.07137218099453595</v>
      </c>
    </row>
    <row r="9">
      <c r="C9" s="17" t="str">
        <f>IFERROR(__xludf.DUMMYFUNCTION("""COMPUTED_VALUE"""),"CABINET")</f>
        <v>CABINET</v>
      </c>
      <c r="D9" s="37">
        <f>IFERROR(__xludf.DUMMYFUNCTION("""COMPUTED_VALUE"""),17611.13)</f>
        <v>17611.13</v>
      </c>
      <c r="E9" s="37">
        <f>IFERROR(__xludf.DUMMYFUNCTION("""COMPUTED_VALUE"""),54141.0)</f>
        <v>54141</v>
      </c>
      <c r="F9" s="14">
        <v>36529.869999999995</v>
      </c>
      <c r="G9" s="98">
        <v>2.0742490686287587</v>
      </c>
      <c r="H9" s="98">
        <v>0.008152823728337415</v>
      </c>
    </row>
    <row r="10">
      <c r="C10" s="17" t="str">
        <f>IFERROR(__xludf.DUMMYFUNCTION("""COMPUTED_VALUE"""),"CISTERN")</f>
        <v>CISTERN</v>
      </c>
      <c r="D10" s="37">
        <f>IFERROR(__xludf.DUMMYFUNCTION("""COMPUTED_VALUE"""),182545.84)</f>
        <v>182545.84</v>
      </c>
      <c r="E10" s="37">
        <f>IFERROR(__xludf.DUMMYFUNCTION("""COMPUTED_VALUE"""),170922.0)</f>
        <v>170922</v>
      </c>
      <c r="F10" s="14">
        <v>-11623.839999999997</v>
      </c>
      <c r="G10" s="98">
        <v>-0.06367627988673967</v>
      </c>
      <c r="H10" s="98">
        <v>0.025738293295190107</v>
      </c>
    </row>
    <row r="11">
      <c r="C11" s="17" t="str">
        <f>IFERROR(__xludf.DUMMYFUNCTION("""COMPUTED_VALUE"""),"CONNECTION")</f>
        <v>CONNECTION</v>
      </c>
      <c r="D11" s="37">
        <f>IFERROR(__xludf.DUMMYFUNCTION("""COMPUTED_VALUE"""),156423.74)</f>
        <v>156423.74</v>
      </c>
      <c r="E11" s="37">
        <f>IFERROR(__xludf.DUMMYFUNCTION("""COMPUTED_VALUE"""),146634.0)</f>
        <v>146634</v>
      </c>
      <c r="F11" s="14">
        <v>-9789.73999999999</v>
      </c>
      <c r="G11" s="98">
        <v>-0.06258474576812952</v>
      </c>
      <c r="H11" s="98">
        <v>0.022080884257420965</v>
      </c>
    </row>
    <row r="12">
      <c r="C12" s="17" t="str">
        <f>IFERROR(__xludf.DUMMYFUNCTION("""COMPUTED_VALUE"""),"CP ACCESSORIES")</f>
        <v>CP ACCESSORIES</v>
      </c>
      <c r="D12" s="37">
        <f>IFERROR(__xludf.DUMMYFUNCTION("""COMPUTED_VALUE"""),67988.51999999999)</f>
        <v>67988.52</v>
      </c>
      <c r="E12" s="37">
        <f>IFERROR(__xludf.DUMMYFUNCTION("""COMPUTED_VALUE"""),322469.0)</f>
        <v>322469</v>
      </c>
      <c r="F12" s="14">
        <v>254480.48</v>
      </c>
      <c r="G12" s="98">
        <v>3.74299190510398</v>
      </c>
      <c r="H12" s="98">
        <v>0.04855900177043715</v>
      </c>
    </row>
    <row r="13">
      <c r="C13" s="17" t="str">
        <f>IFERROR(__xludf.DUMMYFUNCTION("""COMPUTED_VALUE"""),"CPVC")</f>
        <v>CPVC</v>
      </c>
      <c r="D13" s="37">
        <f>IFERROR(__xludf.DUMMYFUNCTION("""COMPUTED_VALUE"""),597820.4700000001)</f>
        <v>597820.47</v>
      </c>
      <c r="E13" s="37">
        <f>IFERROR(__xludf.DUMMYFUNCTION("""COMPUTED_VALUE"""),1389822.08)</f>
        <v>1389822.08</v>
      </c>
      <c r="F13" s="14">
        <v>792001.61</v>
      </c>
      <c r="G13" s="98">
        <v>1.3248151405722188</v>
      </c>
      <c r="H13" s="98">
        <v>0.20928638983379066</v>
      </c>
    </row>
    <row r="14">
      <c r="C14" s="17" t="str">
        <f>IFERROR(__xludf.DUMMYFUNCTION("""COMPUTED_VALUE"""),"FLOOR TRAP")</f>
        <v>FLOOR TRAP</v>
      </c>
      <c r="D14" s="37">
        <f>IFERROR(__xludf.DUMMYFUNCTION("""COMPUTED_VALUE"""),6679.52)</f>
        <v>6679.52</v>
      </c>
      <c r="E14" s="37">
        <f>IFERROR(__xludf.DUMMYFUNCTION("""COMPUTED_VALUE"""),39386.0)</f>
        <v>39386</v>
      </c>
      <c r="F14" s="14">
        <v>32706.48</v>
      </c>
      <c r="G14" s="98">
        <v>4.8965314872925</v>
      </c>
      <c r="H14" s="98">
        <v>0.005930941714491742</v>
      </c>
    </row>
    <row r="15">
      <c r="C15" s="17" t="str">
        <f>IFERROR(__xludf.DUMMYFUNCTION("""COMPUTED_VALUE"""),"GARDEN PIPE")</f>
        <v>GARDEN PIPE</v>
      </c>
      <c r="D15" s="37">
        <f>IFERROR(__xludf.DUMMYFUNCTION("""COMPUTED_VALUE"""),437511.16000000003)</f>
        <v>437511.16</v>
      </c>
      <c r="E15" s="37">
        <f>IFERROR(__xludf.DUMMYFUNCTION("""COMPUTED_VALUE"""),490922.0)</f>
        <v>490922</v>
      </c>
      <c r="F15" s="14">
        <v>53410.83999999997</v>
      </c>
      <c r="G15" s="98">
        <v>0.12207880594405858</v>
      </c>
      <c r="H15" s="98">
        <v>0.07392550064392715</v>
      </c>
    </row>
    <row r="16">
      <c r="C16" s="17" t="str">
        <f>IFERROR(__xludf.DUMMYFUNCTION("""COMPUTED_VALUE"""),"PTMT")</f>
        <v>PTMT</v>
      </c>
      <c r="D16" s="37">
        <f>IFERROR(__xludf.DUMMYFUNCTION("""COMPUTED_VALUE"""),928783.8800000001)</f>
        <v>928783.88</v>
      </c>
      <c r="E16" s="37">
        <f>IFERROR(__xludf.DUMMYFUNCTION("""COMPUTED_VALUE"""),1165257.0)</f>
        <v>1165257</v>
      </c>
      <c r="F16" s="14">
        <v>236473.11999999988</v>
      </c>
      <c r="G16" s="98">
        <v>0.25460510791810886</v>
      </c>
      <c r="H16" s="98">
        <v>0.17547025210489778</v>
      </c>
    </row>
    <row r="17">
      <c r="C17" s="17" t="str">
        <f>IFERROR(__xludf.DUMMYFUNCTION("""COMPUTED_VALUE"""),"SANITARYWARE")</f>
        <v>SANITARYWARE</v>
      </c>
      <c r="D17" s="37"/>
      <c r="E17" s="37">
        <f>IFERROR(__xludf.DUMMYFUNCTION("""COMPUTED_VALUE"""),1108973.85)</f>
        <v>1108973.85</v>
      </c>
      <c r="F17" s="14">
        <v>1108973.85</v>
      </c>
      <c r="G17" s="98">
        <v>1.0</v>
      </c>
      <c r="H17" s="98">
        <v>0.16699485266961633</v>
      </c>
    </row>
    <row r="18">
      <c r="C18" s="17" t="str">
        <f>IFERROR(__xludf.DUMMYFUNCTION("""COMPUTED_VALUE"""),"SEAT COVER")</f>
        <v>SEAT COVER</v>
      </c>
      <c r="D18" s="37">
        <f>IFERROR(__xludf.DUMMYFUNCTION("""COMPUTED_VALUE"""),25897.24)</f>
        <v>25897.24</v>
      </c>
      <c r="E18" s="37">
        <f>IFERROR(__xludf.DUMMYFUNCTION("""COMPUTED_VALUE"""),26905.0)</f>
        <v>26905</v>
      </c>
      <c r="F18" s="14">
        <v>1007.7599999999984</v>
      </c>
      <c r="G18" s="98">
        <v>0.03891379930834322</v>
      </c>
      <c r="H18" s="98">
        <v>0.0040514900428680325</v>
      </c>
    </row>
    <row r="19">
      <c r="C19" s="17" t="str">
        <f>IFERROR(__xludf.DUMMYFUNCTION("""COMPUTED_VALUE"""),"SINK")</f>
        <v>SINK</v>
      </c>
      <c r="D19" s="37"/>
      <c r="E19" s="37">
        <f>IFERROR(__xludf.DUMMYFUNCTION("""COMPUTED_VALUE"""),21440.0)</f>
        <v>21440</v>
      </c>
      <c r="F19" s="14">
        <v>21440.0</v>
      </c>
      <c r="G19" s="98">
        <v>1.0</v>
      </c>
      <c r="H19" s="98">
        <v>0.003228542892365382</v>
      </c>
    </row>
    <row r="20">
      <c r="C20" s="17" t="str">
        <f>IFERROR(__xludf.DUMMYFUNCTION("""COMPUTED_VALUE"""),"SWR")</f>
        <v>SWR</v>
      </c>
      <c r="D20" s="37"/>
      <c r="E20" s="37">
        <f>IFERROR(__xludf.DUMMYFUNCTION("""COMPUTED_VALUE"""),111937.0)</f>
        <v>111937</v>
      </c>
      <c r="F20" s="14">
        <v>111937.0</v>
      </c>
      <c r="G20" s="98">
        <v>1.0</v>
      </c>
      <c r="H20" s="98">
        <v>0.016856035715611183</v>
      </c>
    </row>
    <row r="21">
      <c r="C21" s="17" t="str">
        <f>IFERROR(__xludf.DUMMYFUNCTION("""COMPUTED_VALUE"""),"TEFELON TAPE")</f>
        <v>TEFELON TAPE</v>
      </c>
      <c r="D21" s="37">
        <f>IFERROR(__xludf.DUMMYFUNCTION("""COMPUTED_VALUE"""),21169.47)</f>
        <v>21169.47</v>
      </c>
      <c r="E21" s="37">
        <f>IFERROR(__xludf.DUMMYFUNCTION("""COMPUTED_VALUE"""),21170.0)</f>
        <v>21170</v>
      </c>
      <c r="F21" s="14">
        <v>0.5299999999988358</v>
      </c>
      <c r="G21" s="98">
        <v>2.5036054280000198E-5</v>
      </c>
      <c r="H21" s="98">
        <v>0.0031878849361648854</v>
      </c>
    </row>
    <row r="22">
      <c r="C22" s="17" t="str">
        <f>IFERROR(__xludf.DUMMYFUNCTION("""COMPUTED_VALUE"""),"UPVC")</f>
        <v>UPVC</v>
      </c>
      <c r="D22" s="37"/>
      <c r="E22" s="37">
        <f>IFERROR(__xludf.DUMMYFUNCTION("""COMPUTED_VALUE"""),431997.0)</f>
        <v>431997</v>
      </c>
      <c r="F22" s="14">
        <v>431997.0</v>
      </c>
      <c r="G22" s="98">
        <v>1.0</v>
      </c>
      <c r="H22" s="98">
        <v>0.06505227816572612</v>
      </c>
    </row>
    <row r="23">
      <c r="C23" s="17" t="str">
        <f>IFERROR(__xludf.DUMMYFUNCTION("""COMPUTED_VALUE"""),"WASTE PIPE")</f>
        <v>WASTE PIPE</v>
      </c>
      <c r="D23" s="37">
        <f>IFERROR(__xludf.DUMMYFUNCTION("""COMPUTED_VALUE"""),152376.05)</f>
        <v>152376.05</v>
      </c>
      <c r="E23" s="37">
        <f>IFERROR(__xludf.DUMMYFUNCTION("""COMPUTED_VALUE"""),112719.0)</f>
        <v>112719</v>
      </c>
      <c r="F23" s="14">
        <v>-39657.04999999999</v>
      </c>
      <c r="G23" s="98">
        <v>-0.26025776360523845</v>
      </c>
      <c r="H23" s="98">
        <v>0.016973793203569662</v>
      </c>
    </row>
    <row r="24">
      <c r="C24" s="17" t="str">
        <f>IFERROR(__xludf.DUMMYFUNCTION("""COMPUTED_VALUE"""),"WATER TANK")</f>
        <v>WATER TANK</v>
      </c>
      <c r="D24" s="37">
        <f>IFERROR(__xludf.DUMMYFUNCTION("""COMPUTED_VALUE"""),383841.39999999997)</f>
        <v>383841.4</v>
      </c>
      <c r="E24" s="37">
        <f>IFERROR(__xludf.DUMMYFUNCTION("""COMPUTED_VALUE"""),123748.73)</f>
        <v>123748.73</v>
      </c>
      <c r="F24" s="14">
        <v>-260092.66999999998</v>
      </c>
      <c r="G24" s="98">
        <v>-0.6776045262444332</v>
      </c>
      <c r="H24" s="98">
        <v>0.01863470534891524</v>
      </c>
    </row>
    <row r="25">
      <c r="C25" s="17"/>
      <c r="D25" s="13"/>
      <c r="E25" s="13"/>
      <c r="F25" s="14" t="s">
        <v>1331</v>
      </c>
      <c r="G25" s="98" t="s">
        <v>1331</v>
      </c>
      <c r="H25" s="98" t="s">
        <v>1331</v>
      </c>
    </row>
    <row r="26">
      <c r="C26" s="17"/>
      <c r="D26" s="17"/>
      <c r="E26" s="13"/>
      <c r="F26" s="14" t="s">
        <v>1331</v>
      </c>
      <c r="G26" s="23" t="s">
        <v>1331</v>
      </c>
      <c r="H26" s="98" t="s">
        <v>1331</v>
      </c>
    </row>
    <row r="27">
      <c r="C27" s="17"/>
      <c r="D27" s="17"/>
      <c r="E27" s="13"/>
      <c r="F27" s="14" t="s">
        <v>1331</v>
      </c>
      <c r="G27" s="23" t="s">
        <v>1331</v>
      </c>
      <c r="H27" s="98" t="s">
        <v>1331</v>
      </c>
    </row>
    <row r="28">
      <c r="C28" s="17"/>
      <c r="D28" s="17"/>
      <c r="E28" s="13"/>
      <c r="F28" s="14" t="s">
        <v>1331</v>
      </c>
      <c r="G28" s="23" t="s">
        <v>1331</v>
      </c>
      <c r="H28" s="17" t="s">
        <v>1331</v>
      </c>
    </row>
    <row r="29">
      <c r="F29" s="99" t="s">
        <v>1331</v>
      </c>
      <c r="G29" s="6" t="s">
        <v>1331</v>
      </c>
      <c r="H29" s="6" t="s">
        <v>1331</v>
      </c>
    </row>
    <row r="30">
      <c r="F30" s="99" t="s">
        <v>1331</v>
      </c>
      <c r="G30" s="6" t="s">
        <v>1331</v>
      </c>
      <c r="H30" s="6" t="s">
        <v>1331</v>
      </c>
    </row>
    <row r="31">
      <c r="F31" s="99" t="s">
        <v>1331</v>
      </c>
      <c r="G31" s="6" t="s">
        <v>1331</v>
      </c>
      <c r="H31" s="6" t="s">
        <v>1331</v>
      </c>
    </row>
    <row r="32">
      <c r="F32" s="6" t="s">
        <v>1331</v>
      </c>
      <c r="G32" s="6" t="s">
        <v>1331</v>
      </c>
      <c r="H32" s="6" t="s">
        <v>1331</v>
      </c>
    </row>
    <row r="33">
      <c r="F33" s="6" t="s">
        <v>1331</v>
      </c>
      <c r="G33" s="6" t="s">
        <v>1331</v>
      </c>
      <c r="H33" s="6" t="s">
        <v>1331</v>
      </c>
    </row>
    <row r="34">
      <c r="F34" s="6" t="s">
        <v>1331</v>
      </c>
      <c r="G34" s="6" t="s">
        <v>1331</v>
      </c>
      <c r="H34" s="6" t="s">
        <v>1331</v>
      </c>
    </row>
    <row r="35">
      <c r="F35" s="6" t="s">
        <v>1331</v>
      </c>
      <c r="G35" s="6" t="s">
        <v>1331</v>
      </c>
      <c r="H35" s="6" t="s">
        <v>1331</v>
      </c>
    </row>
    <row r="36">
      <c r="F36" s="6" t="s">
        <v>1331</v>
      </c>
      <c r="G36" s="6" t="s">
        <v>1331</v>
      </c>
      <c r="H36" s="6" t="s">
        <v>1331</v>
      </c>
    </row>
    <row r="37">
      <c r="F37" s="6" t="s">
        <v>1331</v>
      </c>
      <c r="G37" s="6" t="s">
        <v>1331</v>
      </c>
      <c r="H37" s="6" t="s">
        <v>1331</v>
      </c>
    </row>
    <row r="38">
      <c r="F38" s="6" t="s">
        <v>1331</v>
      </c>
      <c r="G38" s="6" t="s">
        <v>1331</v>
      </c>
      <c r="H38" s="6" t="s">
        <v>1331</v>
      </c>
    </row>
    <row r="39">
      <c r="F39" s="6" t="s">
        <v>1331</v>
      </c>
      <c r="G39" s="6" t="s">
        <v>1331</v>
      </c>
      <c r="H39" s="6" t="s">
        <v>1331</v>
      </c>
    </row>
    <row r="40">
      <c r="F40" s="6" t="s">
        <v>1331</v>
      </c>
      <c r="G40" s="6" t="s">
        <v>1331</v>
      </c>
      <c r="H40" s="6" t="s">
        <v>1331</v>
      </c>
    </row>
    <row r="41">
      <c r="F41" s="6" t="s">
        <v>1331</v>
      </c>
      <c r="G41" s="6" t="s">
        <v>1331</v>
      </c>
      <c r="H41" s="6" t="s">
        <v>1331</v>
      </c>
    </row>
    <row r="42">
      <c r="F42" s="6" t="s">
        <v>1331</v>
      </c>
      <c r="G42" s="6" t="s">
        <v>1331</v>
      </c>
      <c r="H42" s="6" t="s">
        <v>1331</v>
      </c>
    </row>
    <row r="43">
      <c r="F43" s="6" t="s">
        <v>1331</v>
      </c>
      <c r="G43" s="6" t="s">
        <v>1331</v>
      </c>
      <c r="H43" s="6" t="s">
        <v>1331</v>
      </c>
    </row>
    <row r="44">
      <c r="F44" s="6" t="s">
        <v>1331</v>
      </c>
      <c r="G44" s="6" t="s">
        <v>1331</v>
      </c>
      <c r="H44" s="6" t="s">
        <v>1331</v>
      </c>
    </row>
    <row r="45">
      <c r="F45" s="6" t="s">
        <v>1331</v>
      </c>
      <c r="G45" s="6" t="s">
        <v>1331</v>
      </c>
      <c r="H45" s="6" t="s">
        <v>1331</v>
      </c>
    </row>
    <row r="46">
      <c r="F46" s="6" t="s">
        <v>1331</v>
      </c>
      <c r="G46" s="6" t="s">
        <v>1331</v>
      </c>
      <c r="H46" s="6" t="s">
        <v>1331</v>
      </c>
    </row>
    <row r="47">
      <c r="F47" s="6" t="s">
        <v>1331</v>
      </c>
      <c r="G47" s="6" t="s">
        <v>1331</v>
      </c>
      <c r="H47" s="6" t="s">
        <v>1331</v>
      </c>
    </row>
    <row r="48">
      <c r="F48" s="6" t="s">
        <v>1331</v>
      </c>
      <c r="G48" s="6" t="s">
        <v>1331</v>
      </c>
      <c r="H48" s="6" t="s">
        <v>1331</v>
      </c>
    </row>
    <row r="49">
      <c r="F49" s="6" t="s">
        <v>1331</v>
      </c>
      <c r="G49" s="6" t="s">
        <v>1331</v>
      </c>
      <c r="H49" s="6" t="s">
        <v>1331</v>
      </c>
    </row>
    <row r="50">
      <c r="F50" s="6" t="s">
        <v>1331</v>
      </c>
      <c r="G50" s="6" t="s">
        <v>1331</v>
      </c>
      <c r="H50" s="6" t="s">
        <v>1331</v>
      </c>
    </row>
    <row r="51">
      <c r="F51" s="6" t="s">
        <v>1331</v>
      </c>
      <c r="G51" s="6" t="s">
        <v>1331</v>
      </c>
      <c r="H51" s="6" t="s">
        <v>1331</v>
      </c>
    </row>
    <row r="52">
      <c r="F52" s="6" t="s">
        <v>1331</v>
      </c>
      <c r="G52" s="6" t="s">
        <v>1331</v>
      </c>
      <c r="H52" s="6" t="s">
        <v>1331</v>
      </c>
    </row>
    <row r="53">
      <c r="F53" s="6" t="s">
        <v>1331</v>
      </c>
      <c r="G53" s="6" t="s">
        <v>1331</v>
      </c>
      <c r="H53" s="6" t="s">
        <v>1331</v>
      </c>
    </row>
    <row r="54">
      <c r="F54" s="6" t="s">
        <v>1331</v>
      </c>
      <c r="G54" s="6" t="s">
        <v>1331</v>
      </c>
      <c r="H54" s="6" t="s">
        <v>1331</v>
      </c>
    </row>
    <row r="55">
      <c r="F55" s="6" t="s">
        <v>1331</v>
      </c>
      <c r="G55" s="6" t="s">
        <v>1331</v>
      </c>
      <c r="H55" s="6" t="s">
        <v>1331</v>
      </c>
    </row>
    <row r="56">
      <c r="F56" s="6" t="s">
        <v>1331</v>
      </c>
      <c r="G56" s="6" t="s">
        <v>1331</v>
      </c>
      <c r="H56" s="6" t="s">
        <v>1331</v>
      </c>
    </row>
    <row r="57">
      <c r="F57" s="6" t="s">
        <v>1331</v>
      </c>
      <c r="G57" s="6" t="s">
        <v>1331</v>
      </c>
      <c r="H57" s="6" t="s">
        <v>1331</v>
      </c>
    </row>
    <row r="58">
      <c r="F58" s="6" t="s">
        <v>1331</v>
      </c>
      <c r="G58" s="6" t="s">
        <v>1331</v>
      </c>
      <c r="H58" s="6" t="s">
        <v>1331</v>
      </c>
    </row>
    <row r="59">
      <c r="F59" s="6" t="s">
        <v>1331</v>
      </c>
      <c r="G59" s="6" t="s">
        <v>1331</v>
      </c>
      <c r="H59" s="6" t="s">
        <v>1331</v>
      </c>
    </row>
    <row r="60">
      <c r="F60" s="6" t="s">
        <v>1331</v>
      </c>
      <c r="G60" s="6" t="s">
        <v>1331</v>
      </c>
      <c r="H60" s="6" t="s">
        <v>1331</v>
      </c>
    </row>
    <row r="61">
      <c r="F61" s="6" t="s">
        <v>1331</v>
      </c>
      <c r="G61" s="6" t="s">
        <v>1331</v>
      </c>
      <c r="H61" s="6" t="s">
        <v>1331</v>
      </c>
    </row>
    <row r="62">
      <c r="F62" s="6" t="s">
        <v>1331</v>
      </c>
      <c r="G62" s="6" t="s">
        <v>1331</v>
      </c>
      <c r="H62" s="6" t="s">
        <v>1331</v>
      </c>
    </row>
    <row r="63">
      <c r="F63" s="6" t="s">
        <v>1331</v>
      </c>
      <c r="G63" s="6" t="s">
        <v>1331</v>
      </c>
      <c r="H63" s="6" t="s">
        <v>1331</v>
      </c>
    </row>
    <row r="64">
      <c r="F64" s="6" t="s">
        <v>1331</v>
      </c>
      <c r="G64" s="6" t="s">
        <v>1331</v>
      </c>
      <c r="H64" s="6" t="s">
        <v>1331</v>
      </c>
    </row>
    <row r="65">
      <c r="F65" s="6" t="s">
        <v>1331</v>
      </c>
      <c r="G65" s="6" t="s">
        <v>1331</v>
      </c>
      <c r="H65" s="6" t="s">
        <v>1331</v>
      </c>
    </row>
    <row r="66">
      <c r="F66" s="6" t="s">
        <v>1331</v>
      </c>
      <c r="G66" s="6" t="s">
        <v>1331</v>
      </c>
      <c r="H66" s="6" t="s">
        <v>1331</v>
      </c>
    </row>
    <row r="67">
      <c r="F67" s="6" t="s">
        <v>1331</v>
      </c>
      <c r="G67" s="6" t="s">
        <v>1331</v>
      </c>
      <c r="H67" s="6" t="s">
        <v>1331</v>
      </c>
    </row>
    <row r="68">
      <c r="F68" s="6" t="s">
        <v>1331</v>
      </c>
      <c r="G68" s="6" t="s">
        <v>1331</v>
      </c>
      <c r="H68" s="6" t="s">
        <v>1331</v>
      </c>
    </row>
    <row r="69">
      <c r="F69" s="6" t="s">
        <v>1331</v>
      </c>
      <c r="G69" s="6" t="s">
        <v>1331</v>
      </c>
      <c r="H69" s="6" t="s">
        <v>1331</v>
      </c>
    </row>
    <row r="70">
      <c r="F70" s="6" t="s">
        <v>1331</v>
      </c>
      <c r="G70" s="6" t="s">
        <v>1331</v>
      </c>
      <c r="H70" s="6" t="s">
        <v>1331</v>
      </c>
    </row>
    <row r="71">
      <c r="F71" s="6" t="s">
        <v>1331</v>
      </c>
      <c r="G71" s="6" t="s">
        <v>1331</v>
      </c>
      <c r="H71" s="6" t="s">
        <v>1331</v>
      </c>
    </row>
    <row r="72">
      <c r="F72" s="6" t="s">
        <v>1331</v>
      </c>
      <c r="G72" s="6" t="s">
        <v>1331</v>
      </c>
      <c r="H72" s="6" t="s">
        <v>1331</v>
      </c>
    </row>
    <row r="73">
      <c r="F73" s="6" t="s">
        <v>1331</v>
      </c>
      <c r="G73" s="6" t="s">
        <v>1331</v>
      </c>
      <c r="H73" s="6" t="s">
        <v>1331</v>
      </c>
    </row>
    <row r="74">
      <c r="F74" s="6" t="s">
        <v>1331</v>
      </c>
      <c r="G74" s="6" t="s">
        <v>1331</v>
      </c>
      <c r="H74" s="6" t="s">
        <v>1331</v>
      </c>
    </row>
    <row r="75">
      <c r="F75" s="6" t="s">
        <v>1331</v>
      </c>
      <c r="G75" s="6" t="s">
        <v>1331</v>
      </c>
      <c r="H75" s="6" t="s">
        <v>1331</v>
      </c>
    </row>
    <row r="76">
      <c r="F76" s="6" t="s">
        <v>1331</v>
      </c>
      <c r="G76" s="6" t="s">
        <v>1331</v>
      </c>
      <c r="H76" s="6" t="s">
        <v>1331</v>
      </c>
    </row>
    <row r="77">
      <c r="F77" s="6" t="s">
        <v>1331</v>
      </c>
      <c r="G77" s="6" t="s">
        <v>1331</v>
      </c>
      <c r="H77" s="6" t="s">
        <v>1331</v>
      </c>
    </row>
    <row r="78">
      <c r="F78" s="6" t="s">
        <v>1331</v>
      </c>
      <c r="G78" s="6" t="s">
        <v>1331</v>
      </c>
      <c r="H78" s="6" t="s">
        <v>1331</v>
      </c>
    </row>
    <row r="79">
      <c r="F79" s="6" t="s">
        <v>1331</v>
      </c>
      <c r="G79" s="6" t="s">
        <v>1331</v>
      </c>
      <c r="H79" s="6" t="s">
        <v>1331</v>
      </c>
    </row>
    <row r="80">
      <c r="F80" s="6" t="s">
        <v>1331</v>
      </c>
      <c r="G80" s="6" t="s">
        <v>1331</v>
      </c>
      <c r="H80" s="6" t="s">
        <v>1331</v>
      </c>
    </row>
    <row r="81">
      <c r="F81" s="6" t="s">
        <v>1331</v>
      </c>
      <c r="G81" s="6" t="s">
        <v>1331</v>
      </c>
      <c r="H81" s="6" t="s">
        <v>1331</v>
      </c>
    </row>
    <row r="82">
      <c r="F82" s="6" t="s">
        <v>1331</v>
      </c>
      <c r="G82" s="6" t="s">
        <v>1331</v>
      </c>
      <c r="H82" s="6" t="s">
        <v>1331</v>
      </c>
    </row>
    <row r="83">
      <c r="F83" s="6" t="s">
        <v>1331</v>
      </c>
      <c r="G83" s="6" t="s">
        <v>1331</v>
      </c>
      <c r="H83" s="6" t="s">
        <v>1331</v>
      </c>
    </row>
    <row r="84">
      <c r="F84" s="6" t="s">
        <v>1331</v>
      </c>
      <c r="G84" s="6" t="s">
        <v>1331</v>
      </c>
      <c r="H84" s="6" t="s">
        <v>1331</v>
      </c>
    </row>
    <row r="85">
      <c r="F85" s="6" t="s">
        <v>1331</v>
      </c>
      <c r="G85" s="6" t="s">
        <v>1331</v>
      </c>
      <c r="H85" s="6" t="s">
        <v>1331</v>
      </c>
    </row>
    <row r="86">
      <c r="F86" s="6" t="s">
        <v>1331</v>
      </c>
      <c r="G86" s="6" t="s">
        <v>1331</v>
      </c>
      <c r="H86" s="6" t="s">
        <v>1331</v>
      </c>
    </row>
    <row r="87">
      <c r="F87" s="6" t="s">
        <v>1331</v>
      </c>
      <c r="G87" s="6" t="s">
        <v>1331</v>
      </c>
      <c r="H87" s="6" t="s">
        <v>1331</v>
      </c>
    </row>
    <row r="88">
      <c r="F88" s="6" t="s">
        <v>1331</v>
      </c>
      <c r="G88" s="6" t="s">
        <v>1331</v>
      </c>
      <c r="H88" s="6" t="s">
        <v>1331</v>
      </c>
    </row>
    <row r="89">
      <c r="F89" s="6" t="s">
        <v>1331</v>
      </c>
      <c r="G89" s="6" t="s">
        <v>1331</v>
      </c>
      <c r="H89" s="6" t="s">
        <v>1331</v>
      </c>
    </row>
    <row r="90">
      <c r="F90" s="6" t="s">
        <v>1331</v>
      </c>
      <c r="G90" s="6" t="s">
        <v>1331</v>
      </c>
      <c r="H90" s="6" t="s">
        <v>1331</v>
      </c>
    </row>
    <row r="91">
      <c r="F91" s="6" t="s">
        <v>1331</v>
      </c>
      <c r="G91" s="6" t="s">
        <v>1331</v>
      </c>
      <c r="H91" s="6" t="s">
        <v>1331</v>
      </c>
    </row>
    <row r="92">
      <c r="F92" s="6" t="s">
        <v>1331</v>
      </c>
      <c r="G92" s="6" t="s">
        <v>1331</v>
      </c>
      <c r="H92" s="6" t="s">
        <v>1331</v>
      </c>
    </row>
    <row r="93">
      <c r="F93" s="6" t="s">
        <v>1331</v>
      </c>
      <c r="G93" s="6" t="s">
        <v>1331</v>
      </c>
      <c r="H93" s="6" t="s">
        <v>1331</v>
      </c>
    </row>
    <row r="94">
      <c r="F94" s="6" t="s">
        <v>1331</v>
      </c>
      <c r="G94" s="6" t="s">
        <v>1331</v>
      </c>
      <c r="H94" s="6" t="s">
        <v>1331</v>
      </c>
    </row>
    <row r="95">
      <c r="F95" s="6" t="s">
        <v>1331</v>
      </c>
      <c r="G95" s="6" t="s">
        <v>1331</v>
      </c>
      <c r="H95" s="6" t="s">
        <v>1331</v>
      </c>
    </row>
    <row r="96">
      <c r="F96" s="6" t="s">
        <v>1331</v>
      </c>
      <c r="G96" s="6" t="s">
        <v>1331</v>
      </c>
      <c r="H96" s="6" t="s">
        <v>1331</v>
      </c>
    </row>
    <row r="97">
      <c r="F97" s="6" t="s">
        <v>1331</v>
      </c>
      <c r="G97" s="6" t="s">
        <v>1331</v>
      </c>
      <c r="H97" s="6" t="s">
        <v>1331</v>
      </c>
    </row>
    <row r="98">
      <c r="F98" s="6" t="s">
        <v>1331</v>
      </c>
      <c r="G98" s="6" t="s">
        <v>1331</v>
      </c>
      <c r="H98" s="6" t="s">
        <v>1331</v>
      </c>
    </row>
    <row r="99">
      <c r="F99" s="6" t="s">
        <v>1331</v>
      </c>
      <c r="G99" s="6" t="s">
        <v>1331</v>
      </c>
      <c r="H99" s="6" t="s">
        <v>1331</v>
      </c>
    </row>
    <row r="100">
      <c r="F100" s="6" t="s">
        <v>1331</v>
      </c>
      <c r="G100" s="6" t="s">
        <v>1331</v>
      </c>
      <c r="H100" s="6" t="s">
        <v>1331</v>
      </c>
    </row>
    <row r="101">
      <c r="F101" s="6" t="s">
        <v>1331</v>
      </c>
      <c r="G101" s="6" t="s">
        <v>1331</v>
      </c>
      <c r="H101" s="6" t="s">
        <v>1331</v>
      </c>
    </row>
    <row r="102">
      <c r="F102" s="6" t="s">
        <v>1331</v>
      </c>
      <c r="G102" s="6" t="s">
        <v>1331</v>
      </c>
      <c r="H102" s="6" t="s">
        <v>1331</v>
      </c>
    </row>
    <row r="103">
      <c r="F103" s="6" t="s">
        <v>1331</v>
      </c>
      <c r="G103" s="6" t="s">
        <v>1331</v>
      </c>
      <c r="H103" s="6" t="s">
        <v>1331</v>
      </c>
    </row>
    <row r="104">
      <c r="F104" s="6" t="s">
        <v>1331</v>
      </c>
      <c r="G104" s="6" t="s">
        <v>1331</v>
      </c>
      <c r="H104" s="6" t="s">
        <v>1331</v>
      </c>
    </row>
    <row r="105">
      <c r="F105" s="6" t="s">
        <v>1331</v>
      </c>
      <c r="G105" s="6" t="s">
        <v>1331</v>
      </c>
      <c r="H105" s="6" t="s">
        <v>1331</v>
      </c>
    </row>
    <row r="106">
      <c r="F106" s="6" t="s">
        <v>1331</v>
      </c>
      <c r="G106" s="6" t="s">
        <v>1331</v>
      </c>
      <c r="H106" s="6" t="s">
        <v>1331</v>
      </c>
    </row>
    <row r="107">
      <c r="F107" s="6" t="s">
        <v>1331</v>
      </c>
      <c r="G107" s="6" t="s">
        <v>1331</v>
      </c>
      <c r="H107" s="6" t="s">
        <v>1331</v>
      </c>
    </row>
    <row r="108">
      <c r="F108" s="6" t="s">
        <v>1331</v>
      </c>
      <c r="G108" s="6" t="s">
        <v>1331</v>
      </c>
      <c r="H108" s="6" t="s">
        <v>1331</v>
      </c>
    </row>
    <row r="109">
      <c r="F109" s="6" t="s">
        <v>1331</v>
      </c>
      <c r="G109" s="6" t="s">
        <v>1331</v>
      </c>
      <c r="H109" s="6" t="s">
        <v>1331</v>
      </c>
    </row>
    <row r="110">
      <c r="F110" s="6" t="s">
        <v>1331</v>
      </c>
      <c r="G110" s="6" t="s">
        <v>1331</v>
      </c>
      <c r="H110" s="6" t="s">
        <v>1331</v>
      </c>
    </row>
    <row r="111">
      <c r="F111" s="6" t="s">
        <v>1331</v>
      </c>
      <c r="G111" s="6" t="s">
        <v>1331</v>
      </c>
      <c r="H111" s="6" t="s">
        <v>1331</v>
      </c>
    </row>
    <row r="112">
      <c r="F112" s="6" t="s">
        <v>1331</v>
      </c>
      <c r="G112" s="6" t="s">
        <v>1331</v>
      </c>
      <c r="H112" s="6" t="s">
        <v>1331</v>
      </c>
    </row>
    <row r="113">
      <c r="F113" s="6" t="s">
        <v>1331</v>
      </c>
      <c r="G113" s="6" t="s">
        <v>1331</v>
      </c>
      <c r="H113" s="6" t="s">
        <v>1331</v>
      </c>
    </row>
    <row r="114">
      <c r="F114" s="6" t="s">
        <v>1331</v>
      </c>
      <c r="G114" s="6" t="s">
        <v>1331</v>
      </c>
      <c r="H114" s="6" t="s">
        <v>1331</v>
      </c>
    </row>
    <row r="115">
      <c r="F115" s="6" t="s">
        <v>1331</v>
      </c>
      <c r="G115" s="6" t="s">
        <v>1331</v>
      </c>
      <c r="H115" s="6" t="s">
        <v>1331</v>
      </c>
    </row>
    <row r="116">
      <c r="F116" s="6" t="s">
        <v>1331</v>
      </c>
      <c r="G116" s="6" t="s">
        <v>1331</v>
      </c>
      <c r="H116" s="6" t="s">
        <v>1331</v>
      </c>
    </row>
    <row r="117">
      <c r="F117" s="6" t="s">
        <v>1331</v>
      </c>
      <c r="G117" s="6" t="s">
        <v>1331</v>
      </c>
      <c r="H117" s="6" t="s">
        <v>1331</v>
      </c>
    </row>
    <row r="118">
      <c r="F118" s="6" t="s">
        <v>1331</v>
      </c>
      <c r="G118" s="6" t="s">
        <v>1331</v>
      </c>
      <c r="H118" s="6" t="s">
        <v>1331</v>
      </c>
    </row>
    <row r="119">
      <c r="F119" s="6" t="s">
        <v>1331</v>
      </c>
      <c r="G119" s="6" t="s">
        <v>1331</v>
      </c>
      <c r="H119" s="6" t="s">
        <v>1331</v>
      </c>
    </row>
    <row r="120">
      <c r="F120" s="6" t="s">
        <v>1331</v>
      </c>
      <c r="G120" s="6" t="s">
        <v>1331</v>
      </c>
      <c r="H120" s="6" t="s">
        <v>1331</v>
      </c>
    </row>
    <row r="121">
      <c r="F121" s="6" t="s">
        <v>1331</v>
      </c>
      <c r="G121" s="6" t="s">
        <v>1331</v>
      </c>
      <c r="H121" s="6" t="s">
        <v>1331</v>
      </c>
    </row>
    <row r="122">
      <c r="F122" s="6" t="s">
        <v>1331</v>
      </c>
      <c r="G122" s="6" t="s">
        <v>1331</v>
      </c>
      <c r="H122" s="6" t="s">
        <v>1331</v>
      </c>
    </row>
    <row r="123">
      <c r="F123" s="6" t="s">
        <v>1331</v>
      </c>
      <c r="G123" s="6" t="s">
        <v>1331</v>
      </c>
      <c r="H123" s="6" t="s">
        <v>1331</v>
      </c>
    </row>
    <row r="124">
      <c r="F124" s="6" t="s">
        <v>1331</v>
      </c>
      <c r="G124" s="6" t="s">
        <v>1331</v>
      </c>
      <c r="H124" s="6" t="s">
        <v>1331</v>
      </c>
    </row>
    <row r="125">
      <c r="F125" s="6" t="s">
        <v>1331</v>
      </c>
      <c r="G125" s="6" t="s">
        <v>1331</v>
      </c>
      <c r="H125" s="6" t="s">
        <v>1331</v>
      </c>
    </row>
    <row r="126">
      <c r="F126" s="6" t="s">
        <v>1331</v>
      </c>
      <c r="G126" s="6" t="s">
        <v>1331</v>
      </c>
      <c r="H126" s="6" t="s">
        <v>1331</v>
      </c>
    </row>
    <row r="127">
      <c r="F127" s="6" t="s">
        <v>1331</v>
      </c>
      <c r="G127" s="6" t="s">
        <v>1331</v>
      </c>
      <c r="H127" s="6" t="s">
        <v>1331</v>
      </c>
    </row>
    <row r="128">
      <c r="F128" s="6" t="s">
        <v>1331</v>
      </c>
      <c r="G128" s="6" t="s">
        <v>1331</v>
      </c>
      <c r="H128" s="6" t="s">
        <v>1331</v>
      </c>
    </row>
    <row r="129">
      <c r="F129" s="6" t="s">
        <v>1331</v>
      </c>
      <c r="G129" s="6" t="s">
        <v>1331</v>
      </c>
      <c r="H129" s="6" t="s">
        <v>1331</v>
      </c>
    </row>
    <row r="130">
      <c r="F130" s="6" t="s">
        <v>1331</v>
      </c>
      <c r="G130" s="6" t="s">
        <v>1331</v>
      </c>
      <c r="H130" s="6" t="s">
        <v>1331</v>
      </c>
    </row>
    <row r="131">
      <c r="F131" s="6" t="s">
        <v>1331</v>
      </c>
      <c r="G131" s="6" t="s">
        <v>1331</v>
      </c>
      <c r="H131" s="6" t="s">
        <v>1331</v>
      </c>
    </row>
    <row r="132">
      <c r="F132" s="6" t="s">
        <v>1331</v>
      </c>
      <c r="G132" s="6" t="s">
        <v>1331</v>
      </c>
      <c r="H132" s="6" t="s">
        <v>1331</v>
      </c>
    </row>
    <row r="133">
      <c r="F133" s="6" t="s">
        <v>1331</v>
      </c>
      <c r="G133" s="6" t="s">
        <v>1331</v>
      </c>
      <c r="H133" s="6" t="s">
        <v>1331</v>
      </c>
    </row>
    <row r="134">
      <c r="F134" s="6" t="s">
        <v>1331</v>
      </c>
      <c r="G134" s="6" t="s">
        <v>1331</v>
      </c>
      <c r="H134" s="6" t="s">
        <v>1331</v>
      </c>
    </row>
    <row r="135">
      <c r="F135" s="6" t="s">
        <v>1331</v>
      </c>
      <c r="G135" s="6" t="s">
        <v>1331</v>
      </c>
      <c r="H135" s="6" t="s">
        <v>1331</v>
      </c>
    </row>
    <row r="136">
      <c r="F136" s="6" t="s">
        <v>1331</v>
      </c>
      <c r="G136" s="6" t="s">
        <v>1331</v>
      </c>
      <c r="H136" s="6" t="s">
        <v>1331</v>
      </c>
    </row>
    <row r="137">
      <c r="F137" s="6" t="s">
        <v>1331</v>
      </c>
      <c r="G137" s="6" t="s">
        <v>1331</v>
      </c>
      <c r="H137" s="6" t="s">
        <v>1331</v>
      </c>
    </row>
    <row r="138">
      <c r="F138" s="6" t="s">
        <v>1331</v>
      </c>
      <c r="G138" s="6" t="s">
        <v>1331</v>
      </c>
      <c r="H138" s="6" t="s">
        <v>1331</v>
      </c>
    </row>
    <row r="139">
      <c r="F139" s="6" t="s">
        <v>1331</v>
      </c>
      <c r="G139" s="6" t="s">
        <v>1331</v>
      </c>
      <c r="H139" s="6" t="s">
        <v>1331</v>
      </c>
    </row>
    <row r="140">
      <c r="F140" s="6" t="s">
        <v>1331</v>
      </c>
      <c r="G140" s="6" t="s">
        <v>1331</v>
      </c>
      <c r="H140" s="6" t="s">
        <v>1331</v>
      </c>
    </row>
    <row r="141">
      <c r="F141" s="6" t="s">
        <v>1331</v>
      </c>
      <c r="G141" s="6" t="s">
        <v>1331</v>
      </c>
      <c r="H141" s="6" t="s">
        <v>1331</v>
      </c>
    </row>
    <row r="142">
      <c r="F142" s="6" t="s">
        <v>1331</v>
      </c>
      <c r="G142" s="6" t="s">
        <v>1331</v>
      </c>
      <c r="H142" s="6" t="s">
        <v>1331</v>
      </c>
    </row>
    <row r="143">
      <c r="F143" s="6" t="s">
        <v>1331</v>
      </c>
      <c r="G143" s="6" t="s">
        <v>1331</v>
      </c>
      <c r="H143" s="6" t="s">
        <v>1331</v>
      </c>
    </row>
    <row r="144">
      <c r="F144" s="6" t="s">
        <v>1331</v>
      </c>
      <c r="G144" s="6" t="s">
        <v>1331</v>
      </c>
      <c r="H144" s="6" t="s">
        <v>1331</v>
      </c>
    </row>
    <row r="145">
      <c r="F145" s="6" t="s">
        <v>1331</v>
      </c>
      <c r="G145" s="6" t="s">
        <v>1331</v>
      </c>
      <c r="H145" s="6" t="s">
        <v>1331</v>
      </c>
    </row>
    <row r="146">
      <c r="F146" s="6" t="s">
        <v>1331</v>
      </c>
      <c r="G146" s="6" t="s">
        <v>1331</v>
      </c>
      <c r="H146" s="6" t="s">
        <v>1331</v>
      </c>
    </row>
    <row r="147">
      <c r="F147" s="6" t="s">
        <v>1331</v>
      </c>
      <c r="G147" s="6" t="s">
        <v>1331</v>
      </c>
      <c r="H147" s="6" t="s">
        <v>1331</v>
      </c>
    </row>
    <row r="148">
      <c r="F148" s="6" t="s">
        <v>1331</v>
      </c>
      <c r="G148" s="6" t="s">
        <v>1331</v>
      </c>
      <c r="H148" s="6" t="s">
        <v>1331</v>
      </c>
    </row>
    <row r="149">
      <c r="F149" s="6" t="s">
        <v>1331</v>
      </c>
      <c r="G149" s="6" t="s">
        <v>1331</v>
      </c>
      <c r="H149" s="6" t="s">
        <v>1331</v>
      </c>
    </row>
    <row r="150">
      <c r="F150" s="6" t="s">
        <v>1331</v>
      </c>
      <c r="G150" s="6" t="s">
        <v>1331</v>
      </c>
      <c r="H150" s="6" t="s">
        <v>1331</v>
      </c>
    </row>
    <row r="151">
      <c r="F151" s="6" t="s">
        <v>1331</v>
      </c>
      <c r="G151" s="6" t="s">
        <v>1331</v>
      </c>
      <c r="H151" s="6" t="s">
        <v>1331</v>
      </c>
    </row>
    <row r="152">
      <c r="F152" s="6" t="s">
        <v>1331</v>
      </c>
      <c r="G152" s="6" t="s">
        <v>1331</v>
      </c>
      <c r="H152" s="6" t="s">
        <v>1331</v>
      </c>
    </row>
    <row r="153">
      <c r="F153" s="6" t="s">
        <v>1331</v>
      </c>
      <c r="G153" s="6" t="s">
        <v>1331</v>
      </c>
      <c r="H153" s="6" t="s">
        <v>1331</v>
      </c>
    </row>
    <row r="154">
      <c r="F154" s="6" t="s">
        <v>1331</v>
      </c>
      <c r="G154" s="6" t="s">
        <v>1331</v>
      </c>
      <c r="H154" s="6" t="s">
        <v>1331</v>
      </c>
    </row>
    <row r="155">
      <c r="F155" s="6" t="s">
        <v>1331</v>
      </c>
      <c r="G155" s="6" t="s">
        <v>1331</v>
      </c>
      <c r="H155" s="6" t="s">
        <v>1331</v>
      </c>
    </row>
    <row r="156">
      <c r="F156" s="6" t="s">
        <v>1331</v>
      </c>
      <c r="G156" s="6" t="s">
        <v>1331</v>
      </c>
      <c r="H156" s="6" t="s">
        <v>1331</v>
      </c>
    </row>
    <row r="157">
      <c r="F157" s="6" t="s">
        <v>1331</v>
      </c>
      <c r="G157" s="6" t="s">
        <v>1331</v>
      </c>
      <c r="H157" s="6" t="s">
        <v>1331</v>
      </c>
    </row>
    <row r="158">
      <c r="F158" s="6" t="s">
        <v>1331</v>
      </c>
      <c r="G158" s="6" t="s">
        <v>1331</v>
      </c>
      <c r="H158" s="6" t="s">
        <v>1331</v>
      </c>
    </row>
    <row r="159">
      <c r="F159" s="6" t="s">
        <v>1331</v>
      </c>
      <c r="G159" s="6" t="s">
        <v>1331</v>
      </c>
      <c r="H159" s="6" t="s">
        <v>1331</v>
      </c>
    </row>
    <row r="160">
      <c r="F160" s="6" t="s">
        <v>1331</v>
      </c>
      <c r="G160" s="6" t="s">
        <v>1331</v>
      </c>
      <c r="H160" s="6" t="s">
        <v>1331</v>
      </c>
    </row>
    <row r="161">
      <c r="F161" s="6" t="s">
        <v>1331</v>
      </c>
      <c r="G161" s="6" t="s">
        <v>1331</v>
      </c>
      <c r="H161" s="6" t="s">
        <v>1331</v>
      </c>
    </row>
    <row r="162">
      <c r="F162" s="6" t="s">
        <v>1331</v>
      </c>
      <c r="G162" s="6" t="s">
        <v>1331</v>
      </c>
      <c r="H162" s="6" t="s">
        <v>1331</v>
      </c>
    </row>
    <row r="163">
      <c r="F163" s="6" t="s">
        <v>1331</v>
      </c>
      <c r="G163" s="6" t="s">
        <v>1331</v>
      </c>
      <c r="H163" s="6" t="s">
        <v>1331</v>
      </c>
    </row>
    <row r="164">
      <c r="F164" s="6" t="s">
        <v>1331</v>
      </c>
      <c r="G164" s="6" t="s">
        <v>1331</v>
      </c>
      <c r="H164" s="6" t="s">
        <v>1331</v>
      </c>
    </row>
    <row r="165">
      <c r="F165" s="6" t="s">
        <v>1331</v>
      </c>
      <c r="G165" s="6" t="s">
        <v>1331</v>
      </c>
      <c r="H165" s="6" t="s">
        <v>1331</v>
      </c>
    </row>
    <row r="166">
      <c r="F166" s="6" t="s">
        <v>1331</v>
      </c>
      <c r="G166" s="6" t="s">
        <v>1331</v>
      </c>
      <c r="H166" s="6" t="s">
        <v>1331</v>
      </c>
    </row>
    <row r="167">
      <c r="F167" s="6" t="s">
        <v>1331</v>
      </c>
      <c r="G167" s="6" t="s">
        <v>1331</v>
      </c>
      <c r="H167" s="6" t="s">
        <v>1331</v>
      </c>
    </row>
    <row r="168">
      <c r="F168" s="6" t="s">
        <v>1331</v>
      </c>
      <c r="G168" s="6" t="s">
        <v>1331</v>
      </c>
      <c r="H168" s="6" t="s">
        <v>1331</v>
      </c>
    </row>
    <row r="169">
      <c r="F169" s="6" t="s">
        <v>1331</v>
      </c>
      <c r="G169" s="6" t="s">
        <v>1331</v>
      </c>
      <c r="H169" s="6" t="s">
        <v>1331</v>
      </c>
    </row>
    <row r="170">
      <c r="F170" s="6" t="s">
        <v>1331</v>
      </c>
      <c r="G170" s="6" t="s">
        <v>1331</v>
      </c>
      <c r="H170" s="6" t="s">
        <v>1331</v>
      </c>
    </row>
    <row r="171">
      <c r="F171" s="6" t="s">
        <v>1331</v>
      </c>
      <c r="G171" s="6" t="s">
        <v>1331</v>
      </c>
      <c r="H171" s="6" t="s">
        <v>1331</v>
      </c>
    </row>
    <row r="172">
      <c r="F172" s="6" t="s">
        <v>1331</v>
      </c>
      <c r="G172" s="6" t="s">
        <v>1331</v>
      </c>
      <c r="H172" s="6" t="s">
        <v>1331</v>
      </c>
    </row>
    <row r="173">
      <c r="F173" s="6" t="s">
        <v>1331</v>
      </c>
      <c r="G173" s="6" t="s">
        <v>1331</v>
      </c>
      <c r="H173" s="6" t="s">
        <v>1331</v>
      </c>
    </row>
    <row r="174">
      <c r="F174" s="6" t="s">
        <v>1331</v>
      </c>
      <c r="G174" s="6" t="s">
        <v>1331</v>
      </c>
      <c r="H174" s="6" t="s">
        <v>1331</v>
      </c>
    </row>
    <row r="175">
      <c r="F175" s="6" t="s">
        <v>1331</v>
      </c>
      <c r="G175" s="6" t="s">
        <v>1331</v>
      </c>
      <c r="H175" s="6" t="s">
        <v>1331</v>
      </c>
    </row>
    <row r="176">
      <c r="F176" s="6" t="s">
        <v>1331</v>
      </c>
      <c r="G176" s="6" t="s">
        <v>1331</v>
      </c>
      <c r="H176" s="6" t="s">
        <v>1331</v>
      </c>
    </row>
    <row r="177">
      <c r="F177" s="6" t="s">
        <v>1331</v>
      </c>
      <c r="G177" s="6" t="s">
        <v>1331</v>
      </c>
      <c r="H177" s="6" t="s">
        <v>1331</v>
      </c>
    </row>
    <row r="178">
      <c r="F178" s="6" t="s">
        <v>1331</v>
      </c>
      <c r="G178" s="6" t="s">
        <v>1331</v>
      </c>
      <c r="H178" s="6" t="s">
        <v>1331</v>
      </c>
    </row>
    <row r="179">
      <c r="F179" s="6" t="s">
        <v>1331</v>
      </c>
      <c r="G179" s="6" t="s">
        <v>1331</v>
      </c>
      <c r="H179" s="6" t="s">
        <v>1331</v>
      </c>
    </row>
    <row r="180">
      <c r="F180" s="6" t="s">
        <v>1331</v>
      </c>
      <c r="G180" s="6" t="s">
        <v>1331</v>
      </c>
      <c r="H180" s="6" t="s">
        <v>1331</v>
      </c>
    </row>
    <row r="181">
      <c r="F181" s="6" t="s">
        <v>1331</v>
      </c>
      <c r="G181" s="6" t="s">
        <v>1331</v>
      </c>
      <c r="H181" s="6" t="s">
        <v>1331</v>
      </c>
    </row>
    <row r="182">
      <c r="F182" s="6" t="s">
        <v>1331</v>
      </c>
      <c r="G182" s="6" t="s">
        <v>1331</v>
      </c>
      <c r="H182" s="6" t="s">
        <v>1331</v>
      </c>
    </row>
    <row r="183">
      <c r="F183" s="6" t="s">
        <v>1331</v>
      </c>
      <c r="G183" s="6" t="s">
        <v>1331</v>
      </c>
      <c r="H183" s="6" t="s">
        <v>1331</v>
      </c>
    </row>
    <row r="184">
      <c r="F184" s="6" t="s">
        <v>1331</v>
      </c>
      <c r="G184" s="6" t="s">
        <v>1331</v>
      </c>
      <c r="H184" s="6" t="s">
        <v>1331</v>
      </c>
    </row>
    <row r="185">
      <c r="F185" s="6" t="s">
        <v>1331</v>
      </c>
      <c r="G185" s="6" t="s">
        <v>1331</v>
      </c>
      <c r="H185" s="6" t="s">
        <v>1331</v>
      </c>
    </row>
    <row r="186">
      <c r="F186" s="6" t="s">
        <v>1331</v>
      </c>
      <c r="G186" s="6" t="s">
        <v>1331</v>
      </c>
      <c r="H186" s="6" t="s">
        <v>1331</v>
      </c>
    </row>
    <row r="187">
      <c r="F187" s="6" t="s">
        <v>1331</v>
      </c>
      <c r="G187" s="6" t="s">
        <v>1331</v>
      </c>
      <c r="H187" s="6" t="s">
        <v>1331</v>
      </c>
    </row>
    <row r="188">
      <c r="F188" s="6" t="s">
        <v>1331</v>
      </c>
      <c r="G188" s="6" t="s">
        <v>1331</v>
      </c>
      <c r="H188" s="6" t="s">
        <v>1331</v>
      </c>
    </row>
    <row r="189">
      <c r="F189" s="6" t="s">
        <v>1331</v>
      </c>
      <c r="G189" s="6" t="s">
        <v>1331</v>
      </c>
      <c r="H189" s="6" t="s">
        <v>1331</v>
      </c>
    </row>
    <row r="190">
      <c r="F190" s="6" t="s">
        <v>1331</v>
      </c>
      <c r="G190" s="6" t="s">
        <v>1331</v>
      </c>
      <c r="H190" s="6" t="s">
        <v>1331</v>
      </c>
    </row>
    <row r="191">
      <c r="F191" s="6" t="s">
        <v>1331</v>
      </c>
      <c r="G191" s="6" t="s">
        <v>1331</v>
      </c>
      <c r="H191" s="6" t="s">
        <v>1331</v>
      </c>
    </row>
    <row r="192">
      <c r="F192" s="6" t="s">
        <v>1331</v>
      </c>
      <c r="G192" s="6" t="s">
        <v>1331</v>
      </c>
      <c r="H192" s="6" t="s">
        <v>1331</v>
      </c>
    </row>
    <row r="193">
      <c r="F193" s="6" t="s">
        <v>1331</v>
      </c>
      <c r="G193" s="6" t="s">
        <v>1331</v>
      </c>
      <c r="H193" s="6" t="s">
        <v>1331</v>
      </c>
    </row>
    <row r="194">
      <c r="F194" s="6" t="s">
        <v>1331</v>
      </c>
      <c r="G194" s="6" t="s">
        <v>1331</v>
      </c>
      <c r="H194" s="6" t="s">
        <v>1331</v>
      </c>
    </row>
    <row r="195">
      <c r="F195" s="6" t="s">
        <v>1331</v>
      </c>
      <c r="G195" s="6" t="s">
        <v>1331</v>
      </c>
      <c r="H195" s="6" t="s">
        <v>1331</v>
      </c>
    </row>
    <row r="196">
      <c r="F196" s="6" t="s">
        <v>1331</v>
      </c>
      <c r="G196" s="6" t="s">
        <v>1331</v>
      </c>
      <c r="H196" s="6" t="s">
        <v>1331</v>
      </c>
    </row>
    <row r="197">
      <c r="F197" s="6" t="s">
        <v>1331</v>
      </c>
      <c r="G197" s="6" t="s">
        <v>1331</v>
      </c>
      <c r="H197" s="6" t="s">
        <v>1331</v>
      </c>
    </row>
    <row r="198">
      <c r="F198" s="6" t="s">
        <v>1331</v>
      </c>
      <c r="G198" s="6" t="s">
        <v>1331</v>
      </c>
      <c r="H198" s="6" t="s">
        <v>1331</v>
      </c>
    </row>
    <row r="199">
      <c r="F199" s="6" t="s">
        <v>1331</v>
      </c>
      <c r="G199" s="6" t="s">
        <v>1331</v>
      </c>
      <c r="H199" s="6" t="s">
        <v>1331</v>
      </c>
    </row>
    <row r="200">
      <c r="F200" s="6" t="s">
        <v>1331</v>
      </c>
      <c r="G200" s="6" t="s">
        <v>1331</v>
      </c>
      <c r="H200" s="6" t="s">
        <v>1331</v>
      </c>
    </row>
    <row r="201">
      <c r="F201" s="6" t="s">
        <v>1331</v>
      </c>
      <c r="G201" s="6" t="s">
        <v>1331</v>
      </c>
      <c r="H201" s="6" t="s">
        <v>1331</v>
      </c>
    </row>
    <row r="202">
      <c r="F202" s="6" t="s">
        <v>1331</v>
      </c>
      <c r="G202" s="6" t="s">
        <v>1331</v>
      </c>
      <c r="H202" s="6" t="s">
        <v>1331</v>
      </c>
    </row>
    <row r="203">
      <c r="F203" s="6" t="s">
        <v>1331</v>
      </c>
      <c r="G203" s="6" t="s">
        <v>1331</v>
      </c>
      <c r="H203" s="6" t="s">
        <v>1331</v>
      </c>
    </row>
    <row r="204">
      <c r="F204" s="6" t="s">
        <v>1331</v>
      </c>
      <c r="G204" s="6" t="s">
        <v>1331</v>
      </c>
      <c r="H204" s="6" t="s">
        <v>1331</v>
      </c>
    </row>
    <row r="205">
      <c r="F205" s="6" t="s">
        <v>1331</v>
      </c>
      <c r="G205" s="6" t="s">
        <v>1331</v>
      </c>
      <c r="H205" s="6" t="s">
        <v>1331</v>
      </c>
    </row>
    <row r="206">
      <c r="F206" s="6" t="s">
        <v>1331</v>
      </c>
      <c r="G206" s="6" t="s">
        <v>1331</v>
      </c>
      <c r="H206" s="6" t="s">
        <v>1331</v>
      </c>
    </row>
    <row r="207">
      <c r="F207" s="6" t="s">
        <v>1331</v>
      </c>
      <c r="G207" s="6" t="s">
        <v>1331</v>
      </c>
      <c r="H207" s="6" t="s">
        <v>1331</v>
      </c>
    </row>
    <row r="208">
      <c r="F208" s="6" t="s">
        <v>1331</v>
      </c>
      <c r="G208" s="6" t="s">
        <v>1331</v>
      </c>
      <c r="H208" s="6" t="s">
        <v>1331</v>
      </c>
    </row>
    <row r="209">
      <c r="F209" s="6" t="s">
        <v>1331</v>
      </c>
      <c r="G209" s="6" t="s">
        <v>1331</v>
      </c>
      <c r="H209" s="6" t="s">
        <v>1331</v>
      </c>
    </row>
    <row r="210">
      <c r="F210" s="6" t="s">
        <v>1331</v>
      </c>
      <c r="G210" s="6" t="s">
        <v>1331</v>
      </c>
      <c r="H210" s="6" t="s">
        <v>1331</v>
      </c>
    </row>
    <row r="211">
      <c r="F211" s="6" t="s">
        <v>1331</v>
      </c>
      <c r="G211" s="6" t="s">
        <v>1331</v>
      </c>
      <c r="H211" s="6" t="s">
        <v>1331</v>
      </c>
    </row>
    <row r="212">
      <c r="F212" s="6" t="s">
        <v>1331</v>
      </c>
      <c r="G212" s="6" t="s">
        <v>1331</v>
      </c>
      <c r="H212" s="6" t="s">
        <v>1331</v>
      </c>
    </row>
    <row r="213">
      <c r="F213" s="6" t="s">
        <v>1331</v>
      </c>
      <c r="G213" s="6" t="s">
        <v>1331</v>
      </c>
      <c r="H213" s="6" t="s">
        <v>1331</v>
      </c>
    </row>
    <row r="214">
      <c r="F214" s="6" t="s">
        <v>1331</v>
      </c>
      <c r="G214" s="6" t="s">
        <v>1331</v>
      </c>
      <c r="H214" s="6" t="s">
        <v>1331</v>
      </c>
    </row>
    <row r="215">
      <c r="F215" s="6" t="s">
        <v>1331</v>
      </c>
      <c r="G215" s="6" t="s">
        <v>1331</v>
      </c>
      <c r="H215" s="6" t="s">
        <v>1331</v>
      </c>
    </row>
    <row r="216">
      <c r="F216" s="6" t="s">
        <v>1331</v>
      </c>
      <c r="G216" s="6" t="s">
        <v>1331</v>
      </c>
      <c r="H216" s="6" t="s">
        <v>1331</v>
      </c>
    </row>
    <row r="217">
      <c r="F217" s="6" t="s">
        <v>1331</v>
      </c>
      <c r="G217" s="6" t="s">
        <v>1331</v>
      </c>
      <c r="H217" s="6" t="s">
        <v>1331</v>
      </c>
    </row>
    <row r="218">
      <c r="F218" s="6" t="s">
        <v>1331</v>
      </c>
      <c r="G218" s="6" t="s">
        <v>1331</v>
      </c>
      <c r="H218" s="6" t="s">
        <v>1331</v>
      </c>
    </row>
    <row r="219">
      <c r="F219" s="6" t="s">
        <v>1331</v>
      </c>
      <c r="G219" s="6" t="s">
        <v>1331</v>
      </c>
      <c r="H219" s="6" t="s">
        <v>1331</v>
      </c>
    </row>
    <row r="220">
      <c r="F220" s="6" t="s">
        <v>1331</v>
      </c>
      <c r="G220" s="6" t="s">
        <v>1331</v>
      </c>
      <c r="H220" s="6" t="s">
        <v>1331</v>
      </c>
    </row>
    <row r="221">
      <c r="F221" s="6" t="s">
        <v>1331</v>
      </c>
      <c r="G221" s="6" t="s">
        <v>1331</v>
      </c>
      <c r="H221" s="6" t="s">
        <v>1331</v>
      </c>
    </row>
    <row r="222">
      <c r="F222" s="6" t="s">
        <v>1331</v>
      </c>
      <c r="G222" s="6" t="s">
        <v>1331</v>
      </c>
      <c r="H222" s="6" t="s">
        <v>1331</v>
      </c>
    </row>
    <row r="223">
      <c r="F223" s="6" t="s">
        <v>1331</v>
      </c>
      <c r="G223" s="6" t="s">
        <v>1331</v>
      </c>
      <c r="H223" s="6" t="s">
        <v>1331</v>
      </c>
    </row>
    <row r="224">
      <c r="F224" s="6" t="s">
        <v>1331</v>
      </c>
      <c r="G224" s="6" t="s">
        <v>1331</v>
      </c>
      <c r="H224" s="6" t="s">
        <v>1331</v>
      </c>
    </row>
    <row r="225">
      <c r="F225" s="6" t="s">
        <v>1331</v>
      </c>
      <c r="G225" s="6" t="s">
        <v>1331</v>
      </c>
      <c r="H225" s="6" t="s">
        <v>1331</v>
      </c>
    </row>
    <row r="226">
      <c r="F226" s="6" t="s">
        <v>1331</v>
      </c>
      <c r="G226" s="6" t="s">
        <v>1331</v>
      </c>
      <c r="H226" s="6" t="s">
        <v>1331</v>
      </c>
    </row>
    <row r="227">
      <c r="F227" s="6" t="s">
        <v>1331</v>
      </c>
      <c r="G227" s="6" t="s">
        <v>1331</v>
      </c>
      <c r="H227" s="6" t="s">
        <v>1331</v>
      </c>
    </row>
    <row r="228">
      <c r="F228" s="6" t="s">
        <v>1331</v>
      </c>
      <c r="G228" s="6" t="s">
        <v>1331</v>
      </c>
      <c r="H228" s="6" t="s">
        <v>1331</v>
      </c>
    </row>
    <row r="229">
      <c r="F229" s="6" t="s">
        <v>1331</v>
      </c>
      <c r="G229" s="6" t="s">
        <v>1331</v>
      </c>
      <c r="H229" s="6" t="s">
        <v>1331</v>
      </c>
    </row>
    <row r="230">
      <c r="F230" s="6" t="s">
        <v>1331</v>
      </c>
      <c r="G230" s="6" t="s">
        <v>1331</v>
      </c>
      <c r="H230" s="6" t="s">
        <v>1331</v>
      </c>
    </row>
    <row r="231">
      <c r="F231" s="6" t="s">
        <v>1331</v>
      </c>
      <c r="G231" s="6" t="s">
        <v>1331</v>
      </c>
      <c r="H231" s="6" t="s">
        <v>1331</v>
      </c>
    </row>
    <row r="232">
      <c r="F232" s="6" t="s">
        <v>1331</v>
      </c>
      <c r="G232" s="6" t="s">
        <v>1331</v>
      </c>
      <c r="H232" s="6" t="s">
        <v>1331</v>
      </c>
    </row>
    <row r="233">
      <c r="F233" s="6" t="s">
        <v>1331</v>
      </c>
      <c r="G233" s="6" t="s">
        <v>1331</v>
      </c>
      <c r="H233" s="6" t="s">
        <v>1331</v>
      </c>
    </row>
    <row r="234">
      <c r="F234" s="6" t="s">
        <v>1331</v>
      </c>
      <c r="G234" s="6" t="s">
        <v>1331</v>
      </c>
      <c r="H234" s="6" t="s">
        <v>1331</v>
      </c>
    </row>
    <row r="235">
      <c r="F235" s="6" t="s">
        <v>1331</v>
      </c>
      <c r="G235" s="6" t="s">
        <v>1331</v>
      </c>
      <c r="H235" s="6" t="s">
        <v>1331</v>
      </c>
    </row>
    <row r="236">
      <c r="F236" s="6" t="s">
        <v>1331</v>
      </c>
      <c r="G236" s="6" t="s">
        <v>1331</v>
      </c>
      <c r="H236" s="6" t="s">
        <v>1331</v>
      </c>
    </row>
    <row r="237">
      <c r="F237" s="6" t="s">
        <v>1331</v>
      </c>
      <c r="G237" s="6" t="s">
        <v>1331</v>
      </c>
      <c r="H237" s="6" t="s">
        <v>1331</v>
      </c>
    </row>
    <row r="238">
      <c r="F238" s="6" t="s">
        <v>1331</v>
      </c>
      <c r="G238" s="6" t="s">
        <v>1331</v>
      </c>
      <c r="H238" s="6" t="s">
        <v>1331</v>
      </c>
    </row>
    <row r="239">
      <c r="F239" s="6" t="s">
        <v>1331</v>
      </c>
      <c r="G239" s="6" t="s">
        <v>1331</v>
      </c>
      <c r="H239" s="6" t="s">
        <v>1331</v>
      </c>
    </row>
    <row r="240">
      <c r="F240" s="6" t="s">
        <v>1331</v>
      </c>
      <c r="G240" s="6" t="s">
        <v>1331</v>
      </c>
      <c r="H240" s="6" t="s">
        <v>1331</v>
      </c>
    </row>
    <row r="241">
      <c r="F241" s="6" t="s">
        <v>1331</v>
      </c>
      <c r="G241" s="6" t="s">
        <v>1331</v>
      </c>
      <c r="H241" s="6" t="s">
        <v>1331</v>
      </c>
    </row>
    <row r="242">
      <c r="F242" s="6" t="s">
        <v>1331</v>
      </c>
      <c r="G242" s="6" t="s">
        <v>1331</v>
      </c>
      <c r="H242" s="6" t="s">
        <v>1331</v>
      </c>
    </row>
    <row r="243">
      <c r="F243" s="6" t="s">
        <v>1331</v>
      </c>
      <c r="G243" s="6" t="s">
        <v>1331</v>
      </c>
      <c r="H243" s="6" t="s">
        <v>1331</v>
      </c>
    </row>
    <row r="244">
      <c r="F244" s="6" t="s">
        <v>1331</v>
      </c>
      <c r="G244" s="6" t="s">
        <v>1331</v>
      </c>
      <c r="H244" s="6" t="s">
        <v>1331</v>
      </c>
    </row>
    <row r="245">
      <c r="F245" s="6" t="s">
        <v>1331</v>
      </c>
      <c r="G245" s="6" t="s">
        <v>1331</v>
      </c>
      <c r="H245" s="6" t="s">
        <v>1331</v>
      </c>
    </row>
    <row r="246">
      <c r="F246" s="6" t="s">
        <v>1331</v>
      </c>
      <c r="G246" s="6" t="s">
        <v>1331</v>
      </c>
      <c r="H246" s="6" t="s">
        <v>1331</v>
      </c>
    </row>
    <row r="247">
      <c r="F247" s="6" t="s">
        <v>1331</v>
      </c>
      <c r="G247" s="6" t="s">
        <v>1331</v>
      </c>
      <c r="H247" s="6" t="s">
        <v>1331</v>
      </c>
    </row>
    <row r="248">
      <c r="F248" s="6" t="s">
        <v>1331</v>
      </c>
      <c r="G248" s="6" t="s">
        <v>1331</v>
      </c>
      <c r="H248" s="6" t="s">
        <v>1331</v>
      </c>
    </row>
    <row r="249">
      <c r="F249" s="6" t="s">
        <v>1331</v>
      </c>
      <c r="G249" s="6" t="s">
        <v>1331</v>
      </c>
      <c r="H249" s="6" t="s">
        <v>1331</v>
      </c>
    </row>
    <row r="250">
      <c r="F250" s="6" t="s">
        <v>1331</v>
      </c>
      <c r="G250" s="6" t="s">
        <v>1331</v>
      </c>
      <c r="H250" s="6" t="s">
        <v>1331</v>
      </c>
    </row>
    <row r="251">
      <c r="F251" s="6" t="s">
        <v>1331</v>
      </c>
      <c r="G251" s="6" t="s">
        <v>1331</v>
      </c>
      <c r="H251" s="6" t="s">
        <v>1331</v>
      </c>
    </row>
    <row r="252">
      <c r="F252" s="6" t="s">
        <v>1331</v>
      </c>
      <c r="G252" s="6" t="s">
        <v>1331</v>
      </c>
      <c r="H252" s="6" t="s">
        <v>1331</v>
      </c>
    </row>
    <row r="253">
      <c r="F253" s="6" t="s">
        <v>1331</v>
      </c>
      <c r="G253" s="6" t="s">
        <v>1331</v>
      </c>
      <c r="H253" s="6" t="s">
        <v>1331</v>
      </c>
    </row>
    <row r="254">
      <c r="F254" s="6" t="s">
        <v>1331</v>
      </c>
      <c r="G254" s="6" t="s">
        <v>1331</v>
      </c>
      <c r="H254" s="6" t="s">
        <v>1331</v>
      </c>
    </row>
    <row r="255">
      <c r="F255" s="6" t="s">
        <v>1331</v>
      </c>
      <c r="G255" s="6" t="s">
        <v>1331</v>
      </c>
      <c r="H255" s="6" t="s">
        <v>1331</v>
      </c>
    </row>
    <row r="256">
      <c r="F256" s="6" t="s">
        <v>1331</v>
      </c>
      <c r="G256" s="6" t="s">
        <v>1331</v>
      </c>
      <c r="H256" s="6" t="s">
        <v>1331</v>
      </c>
    </row>
    <row r="257">
      <c r="F257" s="6" t="s">
        <v>1331</v>
      </c>
      <c r="G257" s="6" t="s">
        <v>1331</v>
      </c>
      <c r="H257" s="6" t="s">
        <v>1331</v>
      </c>
    </row>
    <row r="258">
      <c r="F258" s="6" t="s">
        <v>1331</v>
      </c>
      <c r="G258" s="6" t="s">
        <v>1331</v>
      </c>
      <c r="H258" s="6" t="s">
        <v>1331</v>
      </c>
    </row>
    <row r="259">
      <c r="F259" s="6" t="s">
        <v>1331</v>
      </c>
      <c r="G259" s="6" t="s">
        <v>1331</v>
      </c>
      <c r="H259" s="6" t="s">
        <v>1331</v>
      </c>
    </row>
    <row r="260">
      <c r="F260" s="6" t="s">
        <v>1331</v>
      </c>
      <c r="G260" s="6" t="s">
        <v>1331</v>
      </c>
      <c r="H260" s="6" t="s">
        <v>1331</v>
      </c>
    </row>
    <row r="261">
      <c r="F261" s="6" t="s">
        <v>1331</v>
      </c>
      <c r="G261" s="6" t="s">
        <v>1331</v>
      </c>
      <c r="H261" s="6" t="s">
        <v>1331</v>
      </c>
    </row>
    <row r="262">
      <c r="F262" s="6" t="s">
        <v>1331</v>
      </c>
      <c r="G262" s="6" t="s">
        <v>1331</v>
      </c>
      <c r="H262" s="6" t="s">
        <v>1331</v>
      </c>
    </row>
    <row r="263">
      <c r="F263" s="6" t="s">
        <v>1331</v>
      </c>
      <c r="G263" s="6" t="s">
        <v>1331</v>
      </c>
      <c r="H263" s="6" t="s">
        <v>1331</v>
      </c>
    </row>
    <row r="264">
      <c r="F264" s="6" t="s">
        <v>1331</v>
      </c>
      <c r="G264" s="6" t="s">
        <v>1331</v>
      </c>
      <c r="H264" s="6" t="s">
        <v>1331</v>
      </c>
    </row>
    <row r="265">
      <c r="F265" s="6" t="s">
        <v>1331</v>
      </c>
      <c r="G265" s="6" t="s">
        <v>1331</v>
      </c>
      <c r="H265" s="6" t="s">
        <v>1331</v>
      </c>
    </row>
    <row r="266">
      <c r="F266" s="6" t="s">
        <v>1331</v>
      </c>
      <c r="G266" s="6" t="s">
        <v>1331</v>
      </c>
      <c r="H266" s="6" t="s">
        <v>1331</v>
      </c>
    </row>
    <row r="267">
      <c r="F267" s="6" t="s">
        <v>1331</v>
      </c>
      <c r="G267" s="6" t="s">
        <v>1331</v>
      </c>
      <c r="H267" s="6" t="s">
        <v>1331</v>
      </c>
    </row>
    <row r="268">
      <c r="F268" s="6" t="s">
        <v>1331</v>
      </c>
      <c r="G268" s="6" t="s">
        <v>1331</v>
      </c>
      <c r="H268" s="6" t="s">
        <v>1331</v>
      </c>
    </row>
    <row r="269">
      <c r="F269" s="6" t="s">
        <v>1331</v>
      </c>
      <c r="G269" s="6" t="s">
        <v>1331</v>
      </c>
      <c r="H269" s="6" t="s">
        <v>1331</v>
      </c>
    </row>
    <row r="270">
      <c r="F270" s="6" t="s">
        <v>1331</v>
      </c>
      <c r="G270" s="6" t="s">
        <v>1331</v>
      </c>
      <c r="H270" s="6" t="s">
        <v>1331</v>
      </c>
    </row>
    <row r="271">
      <c r="F271" s="6" t="s">
        <v>1331</v>
      </c>
      <c r="G271" s="6" t="s">
        <v>1331</v>
      </c>
      <c r="H271" s="6" t="s">
        <v>1331</v>
      </c>
    </row>
    <row r="272">
      <c r="F272" s="6" t="s">
        <v>1331</v>
      </c>
      <c r="G272" s="6" t="s">
        <v>1331</v>
      </c>
      <c r="H272" s="6" t="s">
        <v>1331</v>
      </c>
    </row>
    <row r="273">
      <c r="F273" s="6" t="s">
        <v>1331</v>
      </c>
      <c r="G273" s="6" t="s">
        <v>1331</v>
      </c>
      <c r="H273" s="6" t="s">
        <v>1331</v>
      </c>
    </row>
    <row r="274">
      <c r="F274" s="6" t="s">
        <v>1331</v>
      </c>
      <c r="G274" s="6" t="s">
        <v>1331</v>
      </c>
      <c r="H274" s="6" t="s">
        <v>1331</v>
      </c>
    </row>
    <row r="275">
      <c r="F275" s="6" t="s">
        <v>1331</v>
      </c>
      <c r="G275" s="6" t="s">
        <v>1331</v>
      </c>
      <c r="H275" s="6" t="s">
        <v>1331</v>
      </c>
    </row>
    <row r="276">
      <c r="F276" s="6" t="s">
        <v>1331</v>
      </c>
      <c r="G276" s="6" t="s">
        <v>1331</v>
      </c>
      <c r="H276" s="6" t="s">
        <v>1331</v>
      </c>
    </row>
    <row r="277">
      <c r="F277" s="6" t="s">
        <v>1331</v>
      </c>
      <c r="G277" s="6" t="s">
        <v>1331</v>
      </c>
      <c r="H277" s="6" t="s">
        <v>1331</v>
      </c>
    </row>
    <row r="278">
      <c r="F278" s="6" t="s">
        <v>1331</v>
      </c>
      <c r="G278" s="6" t="s">
        <v>1331</v>
      </c>
      <c r="H278" s="6" t="s">
        <v>1331</v>
      </c>
    </row>
    <row r="279">
      <c r="F279" s="6" t="s">
        <v>1331</v>
      </c>
      <c r="G279" s="6" t="s">
        <v>1331</v>
      </c>
      <c r="H279" s="6" t="s">
        <v>1331</v>
      </c>
    </row>
    <row r="280">
      <c r="F280" s="6" t="s">
        <v>1331</v>
      </c>
      <c r="G280" s="6" t="s">
        <v>1331</v>
      </c>
      <c r="H280" s="6" t="s">
        <v>1331</v>
      </c>
    </row>
    <row r="281">
      <c r="F281" s="6" t="s">
        <v>1331</v>
      </c>
      <c r="G281" s="6" t="s">
        <v>1331</v>
      </c>
      <c r="H281" s="6" t="s">
        <v>1331</v>
      </c>
    </row>
    <row r="282">
      <c r="F282" s="6" t="s">
        <v>1331</v>
      </c>
      <c r="G282" s="6" t="s">
        <v>1331</v>
      </c>
      <c r="H282" s="6" t="s">
        <v>1331</v>
      </c>
    </row>
    <row r="283">
      <c r="F283" s="6" t="s">
        <v>1331</v>
      </c>
      <c r="G283" s="6" t="s">
        <v>1331</v>
      </c>
      <c r="H283" s="6" t="s">
        <v>1331</v>
      </c>
    </row>
    <row r="284">
      <c r="F284" s="6" t="s">
        <v>1331</v>
      </c>
      <c r="G284" s="6" t="s">
        <v>1331</v>
      </c>
      <c r="H284" s="6" t="s">
        <v>1331</v>
      </c>
    </row>
    <row r="285">
      <c r="F285" s="6" t="s">
        <v>1331</v>
      </c>
      <c r="G285" s="6" t="s">
        <v>1331</v>
      </c>
      <c r="H285" s="6" t="s">
        <v>1331</v>
      </c>
    </row>
    <row r="286">
      <c r="F286" s="6" t="s">
        <v>1331</v>
      </c>
      <c r="G286" s="6" t="s">
        <v>1331</v>
      </c>
      <c r="H286" s="6" t="s">
        <v>1331</v>
      </c>
    </row>
    <row r="287">
      <c r="F287" s="6" t="s">
        <v>1331</v>
      </c>
      <c r="G287" s="6" t="s">
        <v>1331</v>
      </c>
      <c r="H287" s="6" t="s">
        <v>1331</v>
      </c>
    </row>
    <row r="288">
      <c r="F288" s="6" t="s">
        <v>1331</v>
      </c>
      <c r="G288" s="6" t="s">
        <v>1331</v>
      </c>
      <c r="H288" s="6" t="s">
        <v>1331</v>
      </c>
    </row>
    <row r="289">
      <c r="F289" s="6" t="s">
        <v>1331</v>
      </c>
      <c r="G289" s="6" t="s">
        <v>1331</v>
      </c>
      <c r="H289" s="6" t="s">
        <v>1331</v>
      </c>
    </row>
    <row r="290">
      <c r="F290" s="6" t="s">
        <v>1331</v>
      </c>
      <c r="G290" s="6" t="s">
        <v>1331</v>
      </c>
      <c r="H290" s="6" t="s">
        <v>1331</v>
      </c>
    </row>
    <row r="291">
      <c r="F291" s="6" t="s">
        <v>1331</v>
      </c>
      <c r="G291" s="6" t="s">
        <v>1331</v>
      </c>
      <c r="H291" s="6" t="s">
        <v>1331</v>
      </c>
    </row>
    <row r="292">
      <c r="F292" s="6" t="s">
        <v>1331</v>
      </c>
      <c r="G292" s="6" t="s">
        <v>1331</v>
      </c>
      <c r="H292" s="6" t="s">
        <v>1331</v>
      </c>
    </row>
    <row r="293">
      <c r="F293" s="6" t="s">
        <v>1331</v>
      </c>
      <c r="G293" s="6" t="s">
        <v>1331</v>
      </c>
      <c r="H293" s="6" t="s">
        <v>1331</v>
      </c>
    </row>
    <row r="294">
      <c r="F294" s="6" t="s">
        <v>1331</v>
      </c>
      <c r="G294" s="6" t="s">
        <v>1331</v>
      </c>
      <c r="H294" s="6" t="s">
        <v>1331</v>
      </c>
    </row>
    <row r="295">
      <c r="F295" s="6" t="s">
        <v>1331</v>
      </c>
      <c r="G295" s="6" t="s">
        <v>1331</v>
      </c>
      <c r="H295" s="6" t="s">
        <v>1331</v>
      </c>
    </row>
    <row r="296">
      <c r="F296" s="6" t="s">
        <v>1331</v>
      </c>
      <c r="G296" s="6" t="s">
        <v>1331</v>
      </c>
      <c r="H296" s="6" t="s">
        <v>1331</v>
      </c>
    </row>
    <row r="297">
      <c r="F297" s="6" t="s">
        <v>1331</v>
      </c>
      <c r="G297" s="6" t="s">
        <v>1331</v>
      </c>
      <c r="H297" s="6" t="s">
        <v>1331</v>
      </c>
    </row>
    <row r="298">
      <c r="F298" s="6" t="s">
        <v>1331</v>
      </c>
      <c r="G298" s="6" t="s">
        <v>1331</v>
      </c>
      <c r="H298" s="6" t="s">
        <v>1331</v>
      </c>
    </row>
    <row r="299">
      <c r="F299" s="6" t="s">
        <v>1331</v>
      </c>
      <c r="G299" s="6" t="s">
        <v>1331</v>
      </c>
      <c r="H299" s="6" t="s">
        <v>1331</v>
      </c>
    </row>
    <row r="300">
      <c r="F300" s="6" t="s">
        <v>1331</v>
      </c>
      <c r="G300" s="6" t="s">
        <v>1331</v>
      </c>
      <c r="H300" s="6" t="s">
        <v>1331</v>
      </c>
    </row>
    <row r="301">
      <c r="F301" s="6" t="s">
        <v>1331</v>
      </c>
      <c r="G301" s="6" t="s">
        <v>1331</v>
      </c>
      <c r="H301" s="6" t="s">
        <v>1331</v>
      </c>
    </row>
    <row r="302">
      <c r="F302" s="6" t="s">
        <v>1331</v>
      </c>
      <c r="G302" s="6" t="s">
        <v>1331</v>
      </c>
      <c r="H302" s="6" t="s">
        <v>1331</v>
      </c>
    </row>
    <row r="303">
      <c r="F303" s="6" t="s">
        <v>1331</v>
      </c>
      <c r="G303" s="6" t="s">
        <v>1331</v>
      </c>
      <c r="H303" s="6" t="s">
        <v>1331</v>
      </c>
    </row>
    <row r="304">
      <c r="F304" s="6" t="s">
        <v>1331</v>
      </c>
      <c r="G304" s="6" t="s">
        <v>1331</v>
      </c>
      <c r="H304" s="6" t="s">
        <v>1331</v>
      </c>
    </row>
    <row r="305">
      <c r="F305" s="6" t="s">
        <v>1331</v>
      </c>
      <c r="G305" s="6" t="s">
        <v>1331</v>
      </c>
      <c r="H305" s="6" t="s">
        <v>1331</v>
      </c>
    </row>
    <row r="306">
      <c r="F306" s="6" t="s">
        <v>1331</v>
      </c>
      <c r="G306" s="6" t="s">
        <v>1331</v>
      </c>
      <c r="H306" s="6" t="s">
        <v>1331</v>
      </c>
    </row>
    <row r="307">
      <c r="F307" s="6" t="s">
        <v>1331</v>
      </c>
      <c r="G307" s="6" t="s">
        <v>1331</v>
      </c>
      <c r="H307" s="6" t="s">
        <v>1331</v>
      </c>
    </row>
    <row r="308">
      <c r="F308" s="6" t="s">
        <v>1331</v>
      </c>
      <c r="G308" s="6" t="s">
        <v>1331</v>
      </c>
      <c r="H308" s="6" t="s">
        <v>1331</v>
      </c>
    </row>
    <row r="309">
      <c r="F309" s="6" t="s">
        <v>1331</v>
      </c>
      <c r="G309" s="6" t="s">
        <v>1331</v>
      </c>
      <c r="H309" s="6" t="s">
        <v>1331</v>
      </c>
    </row>
    <row r="310">
      <c r="F310" s="6" t="s">
        <v>1331</v>
      </c>
      <c r="G310" s="6" t="s">
        <v>1331</v>
      </c>
      <c r="H310" s="6" t="s">
        <v>1331</v>
      </c>
    </row>
    <row r="311">
      <c r="F311" s="6" t="s">
        <v>1331</v>
      </c>
      <c r="G311" s="6" t="s">
        <v>1331</v>
      </c>
      <c r="H311" s="6" t="s">
        <v>1331</v>
      </c>
    </row>
    <row r="312">
      <c r="F312" s="6" t="s">
        <v>1331</v>
      </c>
      <c r="G312" s="6" t="s">
        <v>1331</v>
      </c>
      <c r="H312" s="6" t="s">
        <v>1331</v>
      </c>
    </row>
    <row r="313">
      <c r="F313" s="6" t="s">
        <v>1331</v>
      </c>
      <c r="G313" s="6" t="s">
        <v>1331</v>
      </c>
      <c r="H313" s="6" t="s">
        <v>1331</v>
      </c>
    </row>
    <row r="314">
      <c r="F314" s="6" t="s">
        <v>1331</v>
      </c>
      <c r="G314" s="6" t="s">
        <v>1331</v>
      </c>
      <c r="H314" s="6" t="s">
        <v>1331</v>
      </c>
    </row>
    <row r="315">
      <c r="F315" s="6" t="s">
        <v>1331</v>
      </c>
      <c r="G315" s="6" t="s">
        <v>1331</v>
      </c>
      <c r="H315" s="6" t="s">
        <v>1331</v>
      </c>
    </row>
    <row r="316">
      <c r="F316" s="6" t="s">
        <v>1331</v>
      </c>
      <c r="G316" s="6" t="s">
        <v>1331</v>
      </c>
      <c r="H316" s="6" t="s">
        <v>1331</v>
      </c>
    </row>
    <row r="317">
      <c r="F317" s="6" t="s">
        <v>1331</v>
      </c>
      <c r="G317" s="6" t="s">
        <v>1331</v>
      </c>
      <c r="H317" s="6" t="s">
        <v>1331</v>
      </c>
    </row>
    <row r="318">
      <c r="F318" s="6" t="s">
        <v>1331</v>
      </c>
      <c r="G318" s="6" t="s">
        <v>1331</v>
      </c>
      <c r="H318" s="6" t="s">
        <v>1331</v>
      </c>
    </row>
    <row r="319">
      <c r="F319" s="6" t="s">
        <v>1331</v>
      </c>
      <c r="G319" s="6" t="s">
        <v>1331</v>
      </c>
      <c r="H319" s="6" t="s">
        <v>1331</v>
      </c>
    </row>
    <row r="320">
      <c r="F320" s="6" t="s">
        <v>1331</v>
      </c>
      <c r="G320" s="6" t="s">
        <v>1331</v>
      </c>
      <c r="H320" s="6" t="s">
        <v>1331</v>
      </c>
    </row>
    <row r="321">
      <c r="F321" s="6" t="s">
        <v>1331</v>
      </c>
      <c r="G321" s="6" t="s">
        <v>1331</v>
      </c>
      <c r="H321" s="6" t="s">
        <v>1331</v>
      </c>
    </row>
    <row r="322">
      <c r="F322" s="6" t="s">
        <v>1331</v>
      </c>
      <c r="G322" s="6" t="s">
        <v>1331</v>
      </c>
      <c r="H322" s="6" t="s">
        <v>1331</v>
      </c>
    </row>
    <row r="323">
      <c r="F323" s="6" t="s">
        <v>1331</v>
      </c>
      <c r="G323" s="6" t="s">
        <v>1331</v>
      </c>
      <c r="H323" s="6" t="s">
        <v>1331</v>
      </c>
    </row>
    <row r="324">
      <c r="F324" s="6" t="s">
        <v>1331</v>
      </c>
      <c r="G324" s="6" t="s">
        <v>1331</v>
      </c>
      <c r="H324" s="6" t="s">
        <v>1331</v>
      </c>
    </row>
    <row r="325">
      <c r="F325" s="6" t="s">
        <v>1331</v>
      </c>
      <c r="G325" s="6" t="s">
        <v>1331</v>
      </c>
      <c r="H325" s="6" t="s">
        <v>1331</v>
      </c>
    </row>
    <row r="326">
      <c r="F326" s="6" t="s">
        <v>1331</v>
      </c>
      <c r="G326" s="6" t="s">
        <v>1331</v>
      </c>
      <c r="H326" s="6" t="s">
        <v>1331</v>
      </c>
    </row>
    <row r="327">
      <c r="F327" s="6" t="s">
        <v>1331</v>
      </c>
      <c r="G327" s="6" t="s">
        <v>1331</v>
      </c>
      <c r="H327" s="6" t="s">
        <v>1331</v>
      </c>
    </row>
    <row r="328">
      <c r="F328" s="6" t="s">
        <v>1331</v>
      </c>
      <c r="G328" s="6" t="s">
        <v>1331</v>
      </c>
      <c r="H328" s="6" t="s">
        <v>1331</v>
      </c>
    </row>
    <row r="329">
      <c r="F329" s="6" t="s">
        <v>1331</v>
      </c>
      <c r="G329" s="6" t="s">
        <v>1331</v>
      </c>
      <c r="H329" s="6" t="s">
        <v>1331</v>
      </c>
    </row>
    <row r="330">
      <c r="F330" s="6" t="s">
        <v>1331</v>
      </c>
      <c r="G330" s="6" t="s">
        <v>1331</v>
      </c>
      <c r="H330" s="6" t="s">
        <v>1331</v>
      </c>
    </row>
    <row r="331">
      <c r="F331" s="6" t="s">
        <v>1331</v>
      </c>
      <c r="G331" s="6" t="s">
        <v>1331</v>
      </c>
      <c r="H331" s="6" t="s">
        <v>1331</v>
      </c>
    </row>
    <row r="332">
      <c r="F332" s="6" t="s">
        <v>1331</v>
      </c>
      <c r="G332" s="6" t="s">
        <v>1331</v>
      </c>
      <c r="H332" s="6" t="s">
        <v>1331</v>
      </c>
    </row>
    <row r="333">
      <c r="F333" s="6" t="s">
        <v>1331</v>
      </c>
      <c r="G333" s="6" t="s">
        <v>1331</v>
      </c>
      <c r="H333" s="6" t="s">
        <v>1331</v>
      </c>
    </row>
    <row r="334">
      <c r="F334" s="6" t="s">
        <v>1331</v>
      </c>
      <c r="G334" s="6" t="s">
        <v>1331</v>
      </c>
      <c r="H334" s="6" t="s">
        <v>1331</v>
      </c>
    </row>
    <row r="335">
      <c r="F335" s="6" t="s">
        <v>1331</v>
      </c>
      <c r="G335" s="6" t="s">
        <v>1331</v>
      </c>
      <c r="H335" s="6" t="s">
        <v>1331</v>
      </c>
    </row>
    <row r="336">
      <c r="F336" s="6" t="s">
        <v>1331</v>
      </c>
      <c r="G336" s="6" t="s">
        <v>1331</v>
      </c>
      <c r="H336" s="6" t="s">
        <v>1331</v>
      </c>
    </row>
    <row r="337">
      <c r="F337" s="6" t="s">
        <v>1331</v>
      </c>
      <c r="G337" s="6" t="s">
        <v>1331</v>
      </c>
      <c r="H337" s="6" t="s">
        <v>1331</v>
      </c>
    </row>
    <row r="338">
      <c r="F338" s="6" t="s">
        <v>1331</v>
      </c>
      <c r="G338" s="6" t="s">
        <v>1331</v>
      </c>
      <c r="H338" s="6" t="s">
        <v>1331</v>
      </c>
    </row>
    <row r="339">
      <c r="F339" s="6" t="s">
        <v>1331</v>
      </c>
      <c r="G339" s="6" t="s">
        <v>1331</v>
      </c>
      <c r="H339" s="6" t="s">
        <v>1331</v>
      </c>
    </row>
    <row r="340">
      <c r="F340" s="6" t="s">
        <v>1331</v>
      </c>
      <c r="G340" s="6" t="s">
        <v>1331</v>
      </c>
      <c r="H340" s="6" t="s">
        <v>1331</v>
      </c>
    </row>
    <row r="341">
      <c r="F341" s="6" t="s">
        <v>1331</v>
      </c>
      <c r="G341" s="6" t="s">
        <v>1331</v>
      </c>
      <c r="H341" s="6" t="s">
        <v>1331</v>
      </c>
    </row>
    <row r="342">
      <c r="F342" s="6" t="s">
        <v>1331</v>
      </c>
      <c r="G342" s="6" t="s">
        <v>1331</v>
      </c>
      <c r="H342" s="6" t="s">
        <v>1331</v>
      </c>
    </row>
    <row r="343">
      <c r="F343" s="6" t="s">
        <v>1331</v>
      </c>
      <c r="G343" s="6" t="s">
        <v>1331</v>
      </c>
      <c r="H343" s="6" t="s">
        <v>1331</v>
      </c>
    </row>
    <row r="344">
      <c r="F344" s="6" t="s">
        <v>1331</v>
      </c>
      <c r="G344" s="6" t="s">
        <v>1331</v>
      </c>
      <c r="H344" s="6" t="s">
        <v>1331</v>
      </c>
    </row>
    <row r="345">
      <c r="F345" s="6" t="s">
        <v>1331</v>
      </c>
      <c r="G345" s="6" t="s">
        <v>1331</v>
      </c>
      <c r="H345" s="6" t="s">
        <v>1331</v>
      </c>
    </row>
    <row r="346">
      <c r="F346" s="6" t="s">
        <v>1331</v>
      </c>
      <c r="G346" s="6" t="s">
        <v>1331</v>
      </c>
      <c r="H346" s="6" t="s">
        <v>1331</v>
      </c>
    </row>
    <row r="347">
      <c r="F347" s="6" t="s">
        <v>1331</v>
      </c>
      <c r="G347" s="6" t="s">
        <v>1331</v>
      </c>
      <c r="H347" s="6" t="s">
        <v>1331</v>
      </c>
    </row>
    <row r="348">
      <c r="F348" s="6" t="s">
        <v>1331</v>
      </c>
      <c r="G348" s="6" t="s">
        <v>1331</v>
      </c>
      <c r="H348" s="6" t="s">
        <v>1331</v>
      </c>
    </row>
    <row r="349">
      <c r="F349" s="6" t="s">
        <v>1331</v>
      </c>
      <c r="G349" s="6" t="s">
        <v>1331</v>
      </c>
      <c r="H349" s="6" t="s">
        <v>1331</v>
      </c>
    </row>
    <row r="350">
      <c r="F350" s="6" t="s">
        <v>1331</v>
      </c>
      <c r="G350" s="6" t="s">
        <v>1331</v>
      </c>
      <c r="H350" s="6" t="s">
        <v>1331</v>
      </c>
    </row>
    <row r="351">
      <c r="F351" s="6" t="s">
        <v>1331</v>
      </c>
      <c r="G351" s="6" t="s">
        <v>1331</v>
      </c>
      <c r="H351" s="6" t="s">
        <v>1331</v>
      </c>
    </row>
    <row r="352">
      <c r="F352" s="6" t="s">
        <v>1331</v>
      </c>
      <c r="G352" s="6" t="s">
        <v>1331</v>
      </c>
      <c r="H352" s="6" t="s">
        <v>1331</v>
      </c>
    </row>
    <row r="353">
      <c r="F353" s="6" t="s">
        <v>1331</v>
      </c>
      <c r="G353" s="6" t="s">
        <v>1331</v>
      </c>
      <c r="H353" s="6" t="s">
        <v>1331</v>
      </c>
    </row>
    <row r="354">
      <c r="F354" s="6" t="s">
        <v>1331</v>
      </c>
      <c r="G354" s="6" t="s">
        <v>1331</v>
      </c>
      <c r="H354" s="6" t="s">
        <v>1331</v>
      </c>
    </row>
    <row r="355">
      <c r="F355" s="6" t="s">
        <v>1331</v>
      </c>
      <c r="G355" s="6" t="s">
        <v>1331</v>
      </c>
      <c r="H355" s="6" t="s">
        <v>1331</v>
      </c>
    </row>
    <row r="356">
      <c r="F356" s="6" t="s">
        <v>1331</v>
      </c>
      <c r="G356" s="6" t="s">
        <v>1331</v>
      </c>
      <c r="H356" s="6" t="s">
        <v>1331</v>
      </c>
    </row>
    <row r="357">
      <c r="F357" s="6" t="s">
        <v>1331</v>
      </c>
      <c r="G357" s="6" t="s">
        <v>1331</v>
      </c>
      <c r="H357" s="6" t="s">
        <v>1331</v>
      </c>
    </row>
    <row r="358">
      <c r="F358" s="6" t="s">
        <v>1331</v>
      </c>
      <c r="G358" s="6" t="s">
        <v>1331</v>
      </c>
      <c r="H358" s="6" t="s">
        <v>1331</v>
      </c>
    </row>
    <row r="359">
      <c r="F359" s="6" t="s">
        <v>1331</v>
      </c>
      <c r="G359" s="6" t="s">
        <v>1331</v>
      </c>
      <c r="H359" s="6" t="s">
        <v>1331</v>
      </c>
    </row>
    <row r="360">
      <c r="F360" s="6" t="s">
        <v>1331</v>
      </c>
      <c r="G360" s="6" t="s">
        <v>1331</v>
      </c>
      <c r="H360" s="6" t="s">
        <v>1331</v>
      </c>
    </row>
    <row r="361">
      <c r="F361" s="6" t="s">
        <v>1331</v>
      </c>
      <c r="G361" s="6" t="s">
        <v>1331</v>
      </c>
      <c r="H361" s="6" t="s">
        <v>1331</v>
      </c>
    </row>
    <row r="362">
      <c r="F362" s="6" t="s">
        <v>1331</v>
      </c>
      <c r="G362" s="6" t="s">
        <v>1331</v>
      </c>
      <c r="H362" s="6" t="s">
        <v>1331</v>
      </c>
    </row>
    <row r="363">
      <c r="F363" s="6" t="s">
        <v>1331</v>
      </c>
      <c r="G363" s="6" t="s">
        <v>1331</v>
      </c>
      <c r="H363" s="6" t="s">
        <v>1331</v>
      </c>
    </row>
    <row r="364">
      <c r="F364" s="6" t="s">
        <v>1331</v>
      </c>
      <c r="G364" s="6" t="s">
        <v>1331</v>
      </c>
      <c r="H364" s="6" t="s">
        <v>1331</v>
      </c>
    </row>
    <row r="365">
      <c r="F365" s="6" t="s">
        <v>1331</v>
      </c>
      <c r="G365" s="6" t="s">
        <v>1331</v>
      </c>
      <c r="H365" s="6" t="s">
        <v>1331</v>
      </c>
    </row>
    <row r="366">
      <c r="F366" s="6" t="s">
        <v>1331</v>
      </c>
      <c r="G366" s="6" t="s">
        <v>1331</v>
      </c>
      <c r="H366" s="6" t="s">
        <v>1331</v>
      </c>
    </row>
    <row r="367">
      <c r="F367" s="6" t="s">
        <v>1331</v>
      </c>
      <c r="G367" s="6" t="s">
        <v>1331</v>
      </c>
      <c r="H367" s="6" t="s">
        <v>1331</v>
      </c>
    </row>
    <row r="368">
      <c r="F368" s="6" t="s">
        <v>1331</v>
      </c>
      <c r="G368" s="6" t="s">
        <v>1331</v>
      </c>
      <c r="H368" s="6" t="s">
        <v>1331</v>
      </c>
    </row>
    <row r="369">
      <c r="F369" s="6" t="s">
        <v>1331</v>
      </c>
      <c r="G369" s="6" t="s">
        <v>1331</v>
      </c>
      <c r="H369" s="6" t="s">
        <v>1331</v>
      </c>
    </row>
    <row r="370">
      <c r="F370" s="6" t="s">
        <v>1331</v>
      </c>
      <c r="G370" s="6" t="s">
        <v>1331</v>
      </c>
      <c r="H370" s="6" t="s">
        <v>1331</v>
      </c>
    </row>
    <row r="371">
      <c r="F371" s="6" t="s">
        <v>1331</v>
      </c>
      <c r="G371" s="6" t="s">
        <v>1331</v>
      </c>
      <c r="H371" s="6" t="s">
        <v>1331</v>
      </c>
    </row>
    <row r="372">
      <c r="F372" s="6" t="s">
        <v>1331</v>
      </c>
      <c r="G372" s="6" t="s">
        <v>1331</v>
      </c>
      <c r="H372" s="6" t="s">
        <v>1331</v>
      </c>
    </row>
    <row r="373">
      <c r="F373" s="6" t="s">
        <v>1331</v>
      </c>
      <c r="G373" s="6" t="s">
        <v>1331</v>
      </c>
      <c r="H373" s="6" t="s">
        <v>1331</v>
      </c>
    </row>
    <row r="374">
      <c r="F374" s="6" t="s">
        <v>1331</v>
      </c>
      <c r="G374" s="6" t="s">
        <v>1331</v>
      </c>
      <c r="H374" s="6" t="s">
        <v>1331</v>
      </c>
    </row>
    <row r="375">
      <c r="F375" s="6" t="s">
        <v>1331</v>
      </c>
      <c r="G375" s="6" t="s">
        <v>1331</v>
      </c>
      <c r="H375" s="6" t="s">
        <v>1331</v>
      </c>
    </row>
    <row r="376">
      <c r="F376" s="6" t="s">
        <v>1331</v>
      </c>
      <c r="G376" s="6" t="s">
        <v>1331</v>
      </c>
      <c r="H376" s="6" t="s">
        <v>1331</v>
      </c>
    </row>
    <row r="377">
      <c r="F377" s="6" t="s">
        <v>1331</v>
      </c>
      <c r="G377" s="6" t="s">
        <v>1331</v>
      </c>
      <c r="H377" s="6" t="s">
        <v>1331</v>
      </c>
    </row>
    <row r="378">
      <c r="F378" s="6" t="s">
        <v>1331</v>
      </c>
      <c r="G378" s="6" t="s">
        <v>1331</v>
      </c>
      <c r="H378" s="6" t="s">
        <v>1331</v>
      </c>
    </row>
    <row r="379">
      <c r="F379" s="6" t="s">
        <v>1331</v>
      </c>
      <c r="G379" s="6" t="s">
        <v>1331</v>
      </c>
      <c r="H379" s="6" t="s">
        <v>1331</v>
      </c>
    </row>
    <row r="380">
      <c r="F380" s="6" t="s">
        <v>1331</v>
      </c>
      <c r="G380" s="6" t="s">
        <v>1331</v>
      </c>
      <c r="H380" s="6" t="s">
        <v>1331</v>
      </c>
    </row>
    <row r="381">
      <c r="F381" s="6" t="s">
        <v>1331</v>
      </c>
      <c r="G381" s="6" t="s">
        <v>1331</v>
      </c>
      <c r="H381" s="6" t="s">
        <v>1331</v>
      </c>
    </row>
    <row r="382">
      <c r="F382" s="6" t="s">
        <v>1331</v>
      </c>
      <c r="G382" s="6" t="s">
        <v>1331</v>
      </c>
      <c r="H382" s="6" t="s">
        <v>1331</v>
      </c>
    </row>
    <row r="383">
      <c r="F383" s="6" t="s">
        <v>1331</v>
      </c>
      <c r="G383" s="6" t="s">
        <v>1331</v>
      </c>
      <c r="H383" s="6" t="s">
        <v>1331</v>
      </c>
    </row>
    <row r="384">
      <c r="F384" s="6" t="s">
        <v>1331</v>
      </c>
      <c r="G384" s="6" t="s">
        <v>1331</v>
      </c>
      <c r="H384" s="6" t="s">
        <v>1331</v>
      </c>
    </row>
    <row r="385">
      <c r="F385" s="6" t="s">
        <v>1331</v>
      </c>
      <c r="G385" s="6" t="s">
        <v>1331</v>
      </c>
      <c r="H385" s="6" t="s">
        <v>1331</v>
      </c>
    </row>
    <row r="386">
      <c r="F386" s="6" t="s">
        <v>1331</v>
      </c>
      <c r="G386" s="6" t="s">
        <v>1331</v>
      </c>
      <c r="H386" s="6" t="s">
        <v>1331</v>
      </c>
    </row>
    <row r="387">
      <c r="F387" s="6" t="s">
        <v>1331</v>
      </c>
      <c r="G387" s="6" t="s">
        <v>1331</v>
      </c>
      <c r="H387" s="6" t="s">
        <v>1331</v>
      </c>
    </row>
    <row r="388">
      <c r="F388" s="6" t="s">
        <v>1331</v>
      </c>
      <c r="G388" s="6" t="s">
        <v>1331</v>
      </c>
      <c r="H388" s="6" t="s">
        <v>1331</v>
      </c>
    </row>
    <row r="389">
      <c r="F389" s="6" t="s">
        <v>1331</v>
      </c>
      <c r="G389" s="6" t="s">
        <v>1331</v>
      </c>
      <c r="H389" s="6" t="s">
        <v>1331</v>
      </c>
    </row>
    <row r="390">
      <c r="F390" s="6" t="s">
        <v>1331</v>
      </c>
      <c r="G390" s="6" t="s">
        <v>1331</v>
      </c>
      <c r="H390" s="6" t="s">
        <v>1331</v>
      </c>
    </row>
    <row r="391">
      <c r="F391" s="6" t="s">
        <v>1331</v>
      </c>
      <c r="G391" s="6" t="s">
        <v>1331</v>
      </c>
      <c r="H391" s="6" t="s">
        <v>1331</v>
      </c>
    </row>
    <row r="392">
      <c r="F392" s="6" t="s">
        <v>1331</v>
      </c>
      <c r="G392" s="6" t="s">
        <v>1331</v>
      </c>
      <c r="H392" s="6" t="s">
        <v>1331</v>
      </c>
    </row>
    <row r="393">
      <c r="F393" s="6" t="s">
        <v>1331</v>
      </c>
      <c r="G393" s="6" t="s">
        <v>1331</v>
      </c>
      <c r="H393" s="6" t="s">
        <v>1331</v>
      </c>
    </row>
    <row r="394">
      <c r="F394" s="6" t="s">
        <v>1331</v>
      </c>
      <c r="G394" s="6" t="s">
        <v>1331</v>
      </c>
      <c r="H394" s="6" t="s">
        <v>1331</v>
      </c>
    </row>
    <row r="395">
      <c r="F395" s="6" t="s">
        <v>1331</v>
      </c>
      <c r="G395" s="6" t="s">
        <v>1331</v>
      </c>
      <c r="H395" s="6" t="s">
        <v>1331</v>
      </c>
    </row>
    <row r="396">
      <c r="F396" s="6" t="s">
        <v>1331</v>
      </c>
      <c r="G396" s="6" t="s">
        <v>1331</v>
      </c>
      <c r="H396" s="6" t="s">
        <v>1331</v>
      </c>
    </row>
    <row r="397">
      <c r="F397" s="6" t="s">
        <v>1331</v>
      </c>
      <c r="G397" s="6" t="s">
        <v>1331</v>
      </c>
      <c r="H397" s="6" t="s">
        <v>1331</v>
      </c>
    </row>
    <row r="398">
      <c r="F398" s="6" t="s">
        <v>1331</v>
      </c>
      <c r="G398" s="6" t="s">
        <v>1331</v>
      </c>
      <c r="H398" s="6" t="s">
        <v>1331</v>
      </c>
    </row>
    <row r="399">
      <c r="F399" s="6" t="s">
        <v>1331</v>
      </c>
      <c r="G399" s="6" t="s">
        <v>1331</v>
      </c>
      <c r="H399" s="6" t="s">
        <v>1331</v>
      </c>
    </row>
    <row r="400">
      <c r="F400" s="6" t="s">
        <v>1331</v>
      </c>
      <c r="G400" s="6" t="s">
        <v>1331</v>
      </c>
      <c r="H400" s="6" t="s">
        <v>1331</v>
      </c>
    </row>
    <row r="401">
      <c r="F401" s="6" t="s">
        <v>1331</v>
      </c>
      <c r="G401" s="6" t="s">
        <v>1331</v>
      </c>
      <c r="H401" s="6" t="s">
        <v>1331</v>
      </c>
    </row>
    <row r="402">
      <c r="F402" s="6" t="s">
        <v>1331</v>
      </c>
      <c r="G402" s="6" t="s">
        <v>1331</v>
      </c>
      <c r="H402" s="6" t="s">
        <v>1331</v>
      </c>
    </row>
    <row r="403">
      <c r="F403" s="6" t="s">
        <v>1331</v>
      </c>
      <c r="G403" s="6" t="s">
        <v>1331</v>
      </c>
      <c r="H403" s="6" t="s">
        <v>1331</v>
      </c>
    </row>
    <row r="404">
      <c r="F404" s="6" t="s">
        <v>1331</v>
      </c>
      <c r="G404" s="6" t="s">
        <v>1331</v>
      </c>
      <c r="H404" s="6" t="s">
        <v>1331</v>
      </c>
    </row>
    <row r="405">
      <c r="F405" s="6" t="s">
        <v>1331</v>
      </c>
      <c r="G405" s="6" t="s">
        <v>1331</v>
      </c>
      <c r="H405" s="6" t="s">
        <v>1331</v>
      </c>
    </row>
    <row r="406">
      <c r="F406" s="6" t="s">
        <v>1331</v>
      </c>
      <c r="G406" s="6" t="s">
        <v>1331</v>
      </c>
      <c r="H406" s="6" t="s">
        <v>1331</v>
      </c>
    </row>
    <row r="407">
      <c r="F407" s="6" t="s">
        <v>1331</v>
      </c>
      <c r="G407" s="6" t="s">
        <v>1331</v>
      </c>
      <c r="H407" s="6" t="s">
        <v>1331</v>
      </c>
    </row>
    <row r="408">
      <c r="F408" s="6" t="s">
        <v>1331</v>
      </c>
      <c r="G408" s="6" t="s">
        <v>1331</v>
      </c>
      <c r="H408" s="6" t="s">
        <v>1331</v>
      </c>
    </row>
    <row r="409">
      <c r="F409" s="6" t="s">
        <v>1331</v>
      </c>
      <c r="G409" s="6" t="s">
        <v>1331</v>
      </c>
      <c r="H409" s="6" t="s">
        <v>1331</v>
      </c>
    </row>
    <row r="410">
      <c r="F410" s="6" t="s">
        <v>1331</v>
      </c>
      <c r="G410" s="6" t="s">
        <v>1331</v>
      </c>
      <c r="H410" s="6" t="s">
        <v>1331</v>
      </c>
    </row>
    <row r="411">
      <c r="F411" s="6" t="s">
        <v>1331</v>
      </c>
      <c r="G411" s="6" t="s">
        <v>1331</v>
      </c>
      <c r="H411" s="6" t="s">
        <v>1331</v>
      </c>
    </row>
    <row r="412">
      <c r="F412" s="6" t="s">
        <v>1331</v>
      </c>
      <c r="G412" s="6" t="s">
        <v>1331</v>
      </c>
      <c r="H412" s="6" t="s">
        <v>1331</v>
      </c>
    </row>
    <row r="413">
      <c r="F413" s="6" t="s">
        <v>1331</v>
      </c>
      <c r="G413" s="6" t="s">
        <v>1331</v>
      </c>
      <c r="H413" s="6" t="s">
        <v>1331</v>
      </c>
    </row>
    <row r="414">
      <c r="F414" s="6" t="s">
        <v>1331</v>
      </c>
      <c r="G414" s="6" t="s">
        <v>1331</v>
      </c>
      <c r="H414" s="6" t="s">
        <v>1331</v>
      </c>
    </row>
    <row r="415">
      <c r="F415" s="6" t="s">
        <v>1331</v>
      </c>
      <c r="G415" s="6" t="s">
        <v>1331</v>
      </c>
      <c r="H415" s="6" t="s">
        <v>1331</v>
      </c>
    </row>
    <row r="416">
      <c r="F416" s="6" t="s">
        <v>1331</v>
      </c>
      <c r="G416" s="6" t="s">
        <v>1331</v>
      </c>
      <c r="H416" s="6" t="s">
        <v>1331</v>
      </c>
    </row>
    <row r="417">
      <c r="F417" s="6" t="s">
        <v>1331</v>
      </c>
      <c r="G417" s="6" t="s">
        <v>1331</v>
      </c>
      <c r="H417" s="6" t="s">
        <v>1331</v>
      </c>
    </row>
    <row r="418">
      <c r="F418" s="6" t="s">
        <v>1331</v>
      </c>
      <c r="G418" s="6" t="s">
        <v>1331</v>
      </c>
      <c r="H418" s="6" t="s">
        <v>1331</v>
      </c>
    </row>
    <row r="419">
      <c r="F419" s="6" t="s">
        <v>1331</v>
      </c>
      <c r="G419" s="6" t="s">
        <v>1331</v>
      </c>
      <c r="H419" s="6" t="s">
        <v>1331</v>
      </c>
    </row>
    <row r="420">
      <c r="F420" s="6" t="s">
        <v>1331</v>
      </c>
      <c r="G420" s="6" t="s">
        <v>1331</v>
      </c>
      <c r="H420" s="6" t="s">
        <v>1331</v>
      </c>
    </row>
    <row r="421">
      <c r="F421" s="6" t="s">
        <v>1331</v>
      </c>
      <c r="G421" s="6" t="s">
        <v>1331</v>
      </c>
      <c r="H421" s="6" t="s">
        <v>1331</v>
      </c>
    </row>
    <row r="422">
      <c r="F422" s="6" t="s">
        <v>1331</v>
      </c>
      <c r="G422" s="6" t="s">
        <v>1331</v>
      </c>
      <c r="H422" s="6" t="s">
        <v>1331</v>
      </c>
    </row>
    <row r="423">
      <c r="F423" s="6" t="s">
        <v>1331</v>
      </c>
      <c r="G423" s="6" t="s">
        <v>1331</v>
      </c>
      <c r="H423" s="6" t="s">
        <v>1331</v>
      </c>
    </row>
    <row r="424">
      <c r="F424" s="6" t="s">
        <v>1331</v>
      </c>
      <c r="G424" s="6" t="s">
        <v>1331</v>
      </c>
      <c r="H424" s="6" t="s">
        <v>1331</v>
      </c>
    </row>
    <row r="425">
      <c r="F425" s="6" t="s">
        <v>1331</v>
      </c>
      <c r="G425" s="6" t="s">
        <v>1331</v>
      </c>
      <c r="H425" s="6" t="s">
        <v>1331</v>
      </c>
    </row>
    <row r="426">
      <c r="F426" s="6" t="s">
        <v>1331</v>
      </c>
      <c r="G426" s="6" t="s">
        <v>1331</v>
      </c>
      <c r="H426" s="6" t="s">
        <v>1331</v>
      </c>
    </row>
    <row r="427">
      <c r="F427" s="6" t="s">
        <v>1331</v>
      </c>
      <c r="G427" s="6" t="s">
        <v>1331</v>
      </c>
      <c r="H427" s="6" t="s">
        <v>1331</v>
      </c>
    </row>
    <row r="428">
      <c r="F428" s="6" t="s">
        <v>1331</v>
      </c>
      <c r="G428" s="6" t="s">
        <v>1331</v>
      </c>
      <c r="H428" s="6" t="s">
        <v>1331</v>
      </c>
    </row>
    <row r="429">
      <c r="F429" s="6" t="s">
        <v>1331</v>
      </c>
      <c r="G429" s="6" t="s">
        <v>1331</v>
      </c>
      <c r="H429" s="6" t="s">
        <v>1331</v>
      </c>
    </row>
    <row r="430">
      <c r="F430" s="6" t="s">
        <v>1331</v>
      </c>
      <c r="G430" s="6" t="s">
        <v>1331</v>
      </c>
      <c r="H430" s="6" t="s">
        <v>1331</v>
      </c>
    </row>
    <row r="431">
      <c r="F431" s="6" t="s">
        <v>1331</v>
      </c>
      <c r="G431" s="6" t="s">
        <v>1331</v>
      </c>
      <c r="H431" s="6" t="s">
        <v>1331</v>
      </c>
    </row>
    <row r="432">
      <c r="F432" s="6" t="s">
        <v>1331</v>
      </c>
      <c r="G432" s="6" t="s">
        <v>1331</v>
      </c>
      <c r="H432" s="6" t="s">
        <v>1331</v>
      </c>
    </row>
    <row r="433">
      <c r="F433" s="6" t="s">
        <v>1331</v>
      </c>
      <c r="G433" s="6" t="s">
        <v>1331</v>
      </c>
      <c r="H433" s="6" t="s">
        <v>1331</v>
      </c>
    </row>
    <row r="434">
      <c r="F434" s="6" t="s">
        <v>1331</v>
      </c>
      <c r="G434" s="6" t="s">
        <v>1331</v>
      </c>
      <c r="H434" s="6" t="s">
        <v>1331</v>
      </c>
    </row>
    <row r="435">
      <c r="F435" s="6" t="s">
        <v>1331</v>
      </c>
      <c r="G435" s="6" t="s">
        <v>1331</v>
      </c>
      <c r="H435" s="6" t="s">
        <v>1331</v>
      </c>
    </row>
    <row r="436">
      <c r="F436" s="6" t="s">
        <v>1331</v>
      </c>
      <c r="G436" s="6" t="s">
        <v>1331</v>
      </c>
      <c r="H436" s="6" t="s">
        <v>1331</v>
      </c>
    </row>
    <row r="437">
      <c r="F437" s="6" t="s">
        <v>1331</v>
      </c>
      <c r="G437" s="6" t="s">
        <v>1331</v>
      </c>
      <c r="H437" s="6" t="s">
        <v>1331</v>
      </c>
    </row>
    <row r="438">
      <c r="F438" s="6" t="s">
        <v>1331</v>
      </c>
      <c r="G438" s="6" t="s">
        <v>1331</v>
      </c>
      <c r="H438" s="6" t="s">
        <v>1331</v>
      </c>
    </row>
    <row r="439">
      <c r="F439" s="6" t="s">
        <v>1331</v>
      </c>
      <c r="G439" s="6" t="s">
        <v>1331</v>
      </c>
      <c r="H439" s="6" t="s">
        <v>1331</v>
      </c>
    </row>
    <row r="440">
      <c r="F440" s="6" t="s">
        <v>1331</v>
      </c>
      <c r="G440" s="6" t="s">
        <v>1331</v>
      </c>
      <c r="H440" s="6" t="s">
        <v>1331</v>
      </c>
    </row>
    <row r="441">
      <c r="F441" s="6" t="s">
        <v>1331</v>
      </c>
      <c r="G441" s="6" t="s">
        <v>1331</v>
      </c>
      <c r="H441" s="6" t="s">
        <v>1331</v>
      </c>
    </row>
    <row r="442">
      <c r="F442" s="6" t="s">
        <v>1331</v>
      </c>
      <c r="G442" s="6" t="s">
        <v>1331</v>
      </c>
      <c r="H442" s="6" t="s">
        <v>1331</v>
      </c>
    </row>
    <row r="443">
      <c r="F443" s="6" t="s">
        <v>1331</v>
      </c>
      <c r="G443" s="6" t="s">
        <v>1331</v>
      </c>
      <c r="H443" s="6" t="s">
        <v>1331</v>
      </c>
    </row>
    <row r="444">
      <c r="F444" s="6" t="s">
        <v>1331</v>
      </c>
      <c r="G444" s="6" t="s">
        <v>1331</v>
      </c>
      <c r="H444" s="6" t="s">
        <v>1331</v>
      </c>
    </row>
    <row r="445">
      <c r="F445" s="6" t="s">
        <v>1331</v>
      </c>
      <c r="G445" s="6" t="s">
        <v>1331</v>
      </c>
      <c r="H445" s="6" t="s">
        <v>1331</v>
      </c>
    </row>
    <row r="446">
      <c r="F446" s="6" t="s">
        <v>1331</v>
      </c>
      <c r="G446" s="6" t="s">
        <v>1331</v>
      </c>
      <c r="H446" s="6" t="s">
        <v>1331</v>
      </c>
    </row>
    <row r="447">
      <c r="F447" s="6" t="s">
        <v>1331</v>
      </c>
      <c r="G447" s="6" t="s">
        <v>1331</v>
      </c>
      <c r="H447" s="6" t="s">
        <v>1331</v>
      </c>
    </row>
    <row r="448">
      <c r="F448" s="6" t="s">
        <v>1331</v>
      </c>
      <c r="G448" s="6" t="s">
        <v>1331</v>
      </c>
      <c r="H448" s="6" t="s">
        <v>1331</v>
      </c>
    </row>
    <row r="449">
      <c r="F449" s="6" t="s">
        <v>1331</v>
      </c>
      <c r="G449" s="6" t="s">
        <v>1331</v>
      </c>
      <c r="H449" s="6" t="s">
        <v>1331</v>
      </c>
    </row>
    <row r="450">
      <c r="F450" s="6" t="s">
        <v>1331</v>
      </c>
      <c r="G450" s="6" t="s">
        <v>1331</v>
      </c>
      <c r="H450" s="6" t="s">
        <v>1331</v>
      </c>
    </row>
    <row r="451">
      <c r="F451" s="6" t="s">
        <v>1331</v>
      </c>
      <c r="G451" s="6" t="s">
        <v>1331</v>
      </c>
      <c r="H451" s="6" t="s">
        <v>1331</v>
      </c>
    </row>
    <row r="452">
      <c r="F452" s="6" t="s">
        <v>1331</v>
      </c>
      <c r="G452" s="6" t="s">
        <v>1331</v>
      </c>
      <c r="H452" s="6" t="s">
        <v>1331</v>
      </c>
    </row>
    <row r="453">
      <c r="F453" s="6" t="s">
        <v>1331</v>
      </c>
      <c r="G453" s="6" t="s">
        <v>1331</v>
      </c>
      <c r="H453" s="6" t="s">
        <v>1331</v>
      </c>
    </row>
    <row r="454">
      <c r="F454" s="6" t="s">
        <v>1331</v>
      </c>
      <c r="G454" s="6" t="s">
        <v>1331</v>
      </c>
      <c r="H454" s="6" t="s">
        <v>1331</v>
      </c>
    </row>
    <row r="455">
      <c r="F455" s="6" t="s">
        <v>1331</v>
      </c>
      <c r="G455" s="6" t="s">
        <v>1331</v>
      </c>
      <c r="H455" s="6" t="s">
        <v>1331</v>
      </c>
    </row>
    <row r="456">
      <c r="F456" s="6" t="s">
        <v>1331</v>
      </c>
      <c r="G456" s="6" t="s">
        <v>1331</v>
      </c>
      <c r="H456" s="6" t="s">
        <v>1331</v>
      </c>
    </row>
    <row r="457">
      <c r="F457" s="6" t="s">
        <v>1331</v>
      </c>
      <c r="G457" s="6" t="s">
        <v>1331</v>
      </c>
      <c r="H457" s="6" t="s">
        <v>1331</v>
      </c>
    </row>
    <row r="458">
      <c r="F458" s="6" t="s">
        <v>1331</v>
      </c>
      <c r="G458" s="6" t="s">
        <v>1331</v>
      </c>
      <c r="H458" s="6" t="s">
        <v>1331</v>
      </c>
    </row>
    <row r="459">
      <c r="F459" s="6" t="s">
        <v>1331</v>
      </c>
      <c r="G459" s="6" t="s">
        <v>1331</v>
      </c>
      <c r="H459" s="6" t="s">
        <v>1331</v>
      </c>
    </row>
    <row r="460">
      <c r="F460" s="6" t="s">
        <v>1331</v>
      </c>
      <c r="G460" s="6" t="s">
        <v>1331</v>
      </c>
      <c r="H460" s="6" t="s">
        <v>1331</v>
      </c>
    </row>
    <row r="461">
      <c r="F461" s="6" t="s">
        <v>1331</v>
      </c>
      <c r="G461" s="6" t="s">
        <v>1331</v>
      </c>
      <c r="H461" s="6" t="s">
        <v>1331</v>
      </c>
    </row>
    <row r="462">
      <c r="F462" s="6" t="s">
        <v>1331</v>
      </c>
      <c r="G462" s="6" t="s">
        <v>1331</v>
      </c>
      <c r="H462" s="6" t="s">
        <v>1331</v>
      </c>
    </row>
    <row r="463">
      <c r="F463" s="6" t="s">
        <v>1331</v>
      </c>
      <c r="G463" s="6" t="s">
        <v>1331</v>
      </c>
      <c r="H463" s="6" t="s">
        <v>1331</v>
      </c>
    </row>
    <row r="464">
      <c r="F464" s="6" t="s">
        <v>1331</v>
      </c>
      <c r="G464" s="6" t="s">
        <v>1331</v>
      </c>
      <c r="H464" s="6" t="s">
        <v>1331</v>
      </c>
    </row>
    <row r="465">
      <c r="F465" s="6" t="s">
        <v>1331</v>
      </c>
      <c r="G465" s="6" t="s">
        <v>1331</v>
      </c>
      <c r="H465" s="6" t="s">
        <v>1331</v>
      </c>
    </row>
    <row r="466">
      <c r="F466" s="6" t="s">
        <v>1331</v>
      </c>
      <c r="G466" s="6" t="s">
        <v>1331</v>
      </c>
      <c r="H466" s="6" t="s">
        <v>1331</v>
      </c>
    </row>
    <row r="467">
      <c r="F467" s="6" t="s">
        <v>1331</v>
      </c>
      <c r="G467" s="6" t="s">
        <v>1331</v>
      </c>
      <c r="H467" s="6" t="s">
        <v>1331</v>
      </c>
    </row>
    <row r="468">
      <c r="F468" s="6" t="s">
        <v>1331</v>
      </c>
      <c r="G468" s="6" t="s">
        <v>1331</v>
      </c>
      <c r="H468" s="6" t="s">
        <v>1331</v>
      </c>
    </row>
    <row r="469">
      <c r="F469" s="6" t="s">
        <v>1331</v>
      </c>
      <c r="G469" s="6" t="s">
        <v>1331</v>
      </c>
      <c r="H469" s="6" t="s">
        <v>1331</v>
      </c>
    </row>
    <row r="470">
      <c r="F470" s="6" t="s">
        <v>1331</v>
      </c>
      <c r="G470" s="6" t="s">
        <v>1331</v>
      </c>
      <c r="H470" s="6" t="s">
        <v>1331</v>
      </c>
    </row>
    <row r="471">
      <c r="F471" s="6" t="s">
        <v>1331</v>
      </c>
      <c r="G471" s="6" t="s">
        <v>1331</v>
      </c>
      <c r="H471" s="6" t="s">
        <v>1331</v>
      </c>
    </row>
    <row r="472">
      <c r="F472" s="6" t="s">
        <v>1331</v>
      </c>
      <c r="G472" s="6" t="s">
        <v>1331</v>
      </c>
      <c r="H472" s="6" t="s">
        <v>1331</v>
      </c>
    </row>
    <row r="473">
      <c r="F473" s="6" t="s">
        <v>1331</v>
      </c>
      <c r="G473" s="6" t="s">
        <v>1331</v>
      </c>
      <c r="H473" s="6" t="s">
        <v>1331</v>
      </c>
    </row>
    <row r="474">
      <c r="F474" s="6" t="s">
        <v>1331</v>
      </c>
      <c r="G474" s="6" t="s">
        <v>1331</v>
      </c>
      <c r="H474" s="6" t="s">
        <v>1331</v>
      </c>
    </row>
    <row r="475">
      <c r="F475" s="6" t="s">
        <v>1331</v>
      </c>
      <c r="G475" s="6" t="s">
        <v>1331</v>
      </c>
      <c r="H475" s="6" t="s">
        <v>1331</v>
      </c>
    </row>
    <row r="476">
      <c r="F476" s="6" t="s">
        <v>1331</v>
      </c>
      <c r="G476" s="6" t="s">
        <v>1331</v>
      </c>
      <c r="H476" s="6" t="s">
        <v>1331</v>
      </c>
    </row>
    <row r="477">
      <c r="F477" s="6" t="s">
        <v>1331</v>
      </c>
      <c r="G477" s="6" t="s">
        <v>1331</v>
      </c>
      <c r="H477" s="6" t="s">
        <v>1331</v>
      </c>
    </row>
    <row r="478">
      <c r="F478" s="6" t="s">
        <v>1331</v>
      </c>
      <c r="G478" s="6" t="s">
        <v>1331</v>
      </c>
      <c r="H478" s="6" t="s">
        <v>1331</v>
      </c>
    </row>
    <row r="479">
      <c r="F479" s="6" t="s">
        <v>1331</v>
      </c>
      <c r="G479" s="6" t="s">
        <v>1331</v>
      </c>
      <c r="H479" s="6" t="s">
        <v>1331</v>
      </c>
    </row>
    <row r="480">
      <c r="F480" s="6" t="s">
        <v>1331</v>
      </c>
      <c r="G480" s="6" t="s">
        <v>1331</v>
      </c>
      <c r="H480" s="6" t="s">
        <v>1331</v>
      </c>
    </row>
    <row r="481">
      <c r="F481" s="6" t="s">
        <v>1331</v>
      </c>
      <c r="G481" s="6" t="s">
        <v>1331</v>
      </c>
      <c r="H481" s="6" t="s">
        <v>1331</v>
      </c>
    </row>
    <row r="482">
      <c r="F482" s="6" t="s">
        <v>1331</v>
      </c>
      <c r="G482" s="6" t="s">
        <v>1331</v>
      </c>
      <c r="H482" s="6" t="s">
        <v>1331</v>
      </c>
    </row>
    <row r="483">
      <c r="F483" s="6" t="s">
        <v>1331</v>
      </c>
      <c r="G483" s="6" t="s">
        <v>1331</v>
      </c>
      <c r="H483" s="6" t="s">
        <v>1331</v>
      </c>
    </row>
    <row r="484">
      <c r="F484" s="6" t="s">
        <v>1331</v>
      </c>
      <c r="G484" s="6" t="s">
        <v>1331</v>
      </c>
      <c r="H484" s="6" t="s">
        <v>1331</v>
      </c>
    </row>
    <row r="485">
      <c r="F485" s="6" t="s">
        <v>1331</v>
      </c>
      <c r="G485" s="6" t="s">
        <v>1331</v>
      </c>
      <c r="H485" s="6" t="s">
        <v>1331</v>
      </c>
    </row>
    <row r="486">
      <c r="F486" s="6" t="s">
        <v>1331</v>
      </c>
      <c r="G486" s="6" t="s">
        <v>1331</v>
      </c>
      <c r="H486" s="6" t="s">
        <v>1331</v>
      </c>
    </row>
    <row r="487">
      <c r="F487" s="6" t="s">
        <v>1331</v>
      </c>
      <c r="G487" s="6" t="s">
        <v>1331</v>
      </c>
      <c r="H487" s="6" t="s">
        <v>1331</v>
      </c>
    </row>
    <row r="488">
      <c r="F488" s="6" t="s">
        <v>1331</v>
      </c>
      <c r="G488" s="6" t="s">
        <v>1331</v>
      </c>
      <c r="H488" s="6" t="s">
        <v>1331</v>
      </c>
    </row>
    <row r="489">
      <c r="F489" s="6" t="s">
        <v>1331</v>
      </c>
      <c r="G489" s="6" t="s">
        <v>1331</v>
      </c>
      <c r="H489" s="6" t="s">
        <v>1331</v>
      </c>
    </row>
    <row r="490">
      <c r="F490" s="6" t="s">
        <v>1331</v>
      </c>
      <c r="G490" s="6" t="s">
        <v>1331</v>
      </c>
      <c r="H490" s="6" t="s">
        <v>1331</v>
      </c>
    </row>
    <row r="491">
      <c r="F491" s="6" t="s">
        <v>1331</v>
      </c>
      <c r="G491" s="6" t="s">
        <v>1331</v>
      </c>
      <c r="H491" s="6" t="s">
        <v>1331</v>
      </c>
    </row>
    <row r="492">
      <c r="F492" s="6" t="s">
        <v>1331</v>
      </c>
      <c r="G492" s="6" t="s">
        <v>1331</v>
      </c>
      <c r="H492" s="6" t="s">
        <v>1331</v>
      </c>
    </row>
    <row r="493">
      <c r="F493" s="6" t="s">
        <v>1331</v>
      </c>
      <c r="G493" s="6" t="s">
        <v>1331</v>
      </c>
      <c r="H493" s="6" t="s">
        <v>1331</v>
      </c>
    </row>
    <row r="494">
      <c r="F494" s="6" t="s">
        <v>1331</v>
      </c>
      <c r="G494" s="6" t="s">
        <v>1331</v>
      </c>
      <c r="H494" s="6" t="s">
        <v>1331</v>
      </c>
    </row>
    <row r="495">
      <c r="F495" s="6" t="s">
        <v>1331</v>
      </c>
      <c r="G495" s="6" t="s">
        <v>1331</v>
      </c>
      <c r="H495" s="6" t="s">
        <v>1331</v>
      </c>
    </row>
    <row r="496">
      <c r="F496" s="6" t="s">
        <v>1331</v>
      </c>
      <c r="G496" s="6" t="s">
        <v>1331</v>
      </c>
      <c r="H496" s="6" t="s">
        <v>1331</v>
      </c>
    </row>
    <row r="497">
      <c r="F497" s="6" t="s">
        <v>1331</v>
      </c>
      <c r="G497" s="6" t="s">
        <v>1331</v>
      </c>
      <c r="H497" s="6" t="s">
        <v>1331</v>
      </c>
    </row>
    <row r="498">
      <c r="F498" s="6" t="s">
        <v>1331</v>
      </c>
      <c r="G498" s="6" t="s">
        <v>1331</v>
      </c>
      <c r="H498" s="6" t="s">
        <v>1331</v>
      </c>
    </row>
    <row r="499">
      <c r="F499" s="6" t="s">
        <v>1331</v>
      </c>
      <c r="G499" s="6" t="s">
        <v>1331</v>
      </c>
      <c r="H499" s="6" t="s">
        <v>1331</v>
      </c>
    </row>
    <row r="500">
      <c r="F500" s="6" t="s">
        <v>1331</v>
      </c>
      <c r="G500" s="6" t="s">
        <v>1331</v>
      </c>
      <c r="H500" s="6" t="s">
        <v>1331</v>
      </c>
    </row>
    <row r="501">
      <c r="F501" s="6" t="s">
        <v>1331</v>
      </c>
      <c r="G501" s="6" t="s">
        <v>1331</v>
      </c>
      <c r="H501" s="6" t="s">
        <v>1331</v>
      </c>
    </row>
    <row r="502">
      <c r="F502" s="6" t="s">
        <v>1331</v>
      </c>
      <c r="G502" s="6" t="s">
        <v>1331</v>
      </c>
      <c r="H502" s="6" t="s">
        <v>1331</v>
      </c>
    </row>
    <row r="503">
      <c r="F503" s="6" t="s">
        <v>1331</v>
      </c>
      <c r="G503" s="6" t="s">
        <v>1331</v>
      </c>
      <c r="H503" s="6" t="s">
        <v>1331</v>
      </c>
    </row>
    <row r="504">
      <c r="F504" s="6" t="s">
        <v>1331</v>
      </c>
      <c r="G504" s="6" t="s">
        <v>1331</v>
      </c>
      <c r="H504" s="6" t="s">
        <v>1331</v>
      </c>
    </row>
    <row r="505">
      <c r="F505" s="6" t="s">
        <v>1331</v>
      </c>
      <c r="G505" s="6" t="s">
        <v>1331</v>
      </c>
      <c r="H505" s="6" t="s">
        <v>1331</v>
      </c>
    </row>
    <row r="506">
      <c r="F506" s="6" t="s">
        <v>1331</v>
      </c>
      <c r="G506" s="6" t="s">
        <v>1331</v>
      </c>
      <c r="H506" s="6" t="s">
        <v>1331</v>
      </c>
    </row>
    <row r="507">
      <c r="F507" s="6" t="s">
        <v>1331</v>
      </c>
      <c r="G507" s="6" t="s">
        <v>1331</v>
      </c>
      <c r="H507" s="6" t="s">
        <v>1331</v>
      </c>
    </row>
    <row r="508">
      <c r="F508" s="6" t="s">
        <v>1331</v>
      </c>
      <c r="G508" s="6" t="s">
        <v>1331</v>
      </c>
      <c r="H508" s="6" t="s">
        <v>1331</v>
      </c>
    </row>
    <row r="509">
      <c r="F509" s="6" t="s">
        <v>1331</v>
      </c>
      <c r="G509" s="6" t="s">
        <v>1331</v>
      </c>
      <c r="H509" s="6" t="s">
        <v>1331</v>
      </c>
    </row>
    <row r="510">
      <c r="F510" s="6" t="s">
        <v>1331</v>
      </c>
      <c r="G510" s="6" t="s">
        <v>1331</v>
      </c>
      <c r="H510" s="6" t="s">
        <v>1331</v>
      </c>
    </row>
    <row r="511">
      <c r="F511" s="6" t="s">
        <v>1331</v>
      </c>
      <c r="G511" s="6" t="s">
        <v>1331</v>
      </c>
      <c r="H511" s="6" t="s">
        <v>1331</v>
      </c>
    </row>
    <row r="512">
      <c r="F512" s="6" t="s">
        <v>1331</v>
      </c>
      <c r="G512" s="6" t="s">
        <v>1331</v>
      </c>
      <c r="H512" s="6" t="s">
        <v>1331</v>
      </c>
    </row>
    <row r="513">
      <c r="F513" s="6" t="s">
        <v>1331</v>
      </c>
      <c r="G513" s="6" t="s">
        <v>1331</v>
      </c>
      <c r="H513" s="6" t="s">
        <v>1331</v>
      </c>
    </row>
    <row r="514">
      <c r="F514" s="6" t="s">
        <v>1331</v>
      </c>
      <c r="G514" s="6" t="s">
        <v>1331</v>
      </c>
      <c r="H514" s="6" t="s">
        <v>1331</v>
      </c>
    </row>
    <row r="515">
      <c r="F515" s="6" t="s">
        <v>1331</v>
      </c>
      <c r="G515" s="6" t="s">
        <v>1331</v>
      </c>
      <c r="H515" s="6" t="s">
        <v>1331</v>
      </c>
    </row>
    <row r="516">
      <c r="F516" s="6" t="s">
        <v>1331</v>
      </c>
      <c r="G516" s="6" t="s">
        <v>1331</v>
      </c>
      <c r="H516" s="6" t="s">
        <v>1331</v>
      </c>
    </row>
    <row r="517">
      <c r="F517" s="6" t="s">
        <v>1331</v>
      </c>
      <c r="G517" s="6" t="s">
        <v>1331</v>
      </c>
      <c r="H517" s="6" t="s">
        <v>1331</v>
      </c>
    </row>
    <row r="518">
      <c r="F518" s="6" t="s">
        <v>1331</v>
      </c>
      <c r="G518" s="6" t="s">
        <v>1331</v>
      </c>
      <c r="H518" s="6" t="s">
        <v>1331</v>
      </c>
    </row>
    <row r="519">
      <c r="F519" s="6" t="s">
        <v>1331</v>
      </c>
      <c r="G519" s="6" t="s">
        <v>1331</v>
      </c>
      <c r="H519" s="6" t="s">
        <v>1331</v>
      </c>
    </row>
    <row r="520">
      <c r="F520" s="6" t="s">
        <v>1331</v>
      </c>
      <c r="G520" s="6" t="s">
        <v>1331</v>
      </c>
      <c r="H520" s="6" t="s">
        <v>1331</v>
      </c>
    </row>
    <row r="521">
      <c r="F521" s="6" t="s">
        <v>1331</v>
      </c>
      <c r="G521" s="6" t="s">
        <v>1331</v>
      </c>
      <c r="H521" s="6" t="s">
        <v>1331</v>
      </c>
    </row>
    <row r="522">
      <c r="F522" s="6" t="s">
        <v>1331</v>
      </c>
      <c r="G522" s="6" t="s">
        <v>1331</v>
      </c>
      <c r="H522" s="6" t="s">
        <v>1331</v>
      </c>
    </row>
    <row r="523">
      <c r="F523" s="6" t="s">
        <v>1331</v>
      </c>
      <c r="G523" s="6" t="s">
        <v>1331</v>
      </c>
      <c r="H523" s="6" t="s">
        <v>1331</v>
      </c>
    </row>
    <row r="524">
      <c r="F524" s="6" t="s">
        <v>1331</v>
      </c>
      <c r="G524" s="6" t="s">
        <v>1331</v>
      </c>
      <c r="H524" s="6" t="s">
        <v>1331</v>
      </c>
    </row>
    <row r="525">
      <c r="F525" s="6" t="s">
        <v>1331</v>
      </c>
      <c r="G525" s="6" t="s">
        <v>1331</v>
      </c>
      <c r="H525" s="6" t="s">
        <v>1331</v>
      </c>
    </row>
    <row r="526">
      <c r="F526" s="6" t="s">
        <v>1331</v>
      </c>
      <c r="G526" s="6" t="s">
        <v>1331</v>
      </c>
      <c r="H526" s="6" t="s">
        <v>1331</v>
      </c>
    </row>
    <row r="527">
      <c r="F527" s="6" t="s">
        <v>1331</v>
      </c>
      <c r="G527" s="6" t="s">
        <v>1331</v>
      </c>
      <c r="H527" s="6" t="s">
        <v>1331</v>
      </c>
    </row>
    <row r="528">
      <c r="F528" s="6" t="s">
        <v>1331</v>
      </c>
      <c r="G528" s="6" t="s">
        <v>1331</v>
      </c>
      <c r="H528" s="6" t="s">
        <v>1331</v>
      </c>
    </row>
    <row r="529">
      <c r="F529" s="6" t="s">
        <v>1331</v>
      </c>
      <c r="G529" s="6" t="s">
        <v>1331</v>
      </c>
      <c r="H529" s="6" t="s">
        <v>1331</v>
      </c>
    </row>
    <row r="530">
      <c r="F530" s="6" t="s">
        <v>1331</v>
      </c>
      <c r="G530" s="6" t="s">
        <v>1331</v>
      </c>
      <c r="H530" s="6" t="s">
        <v>1331</v>
      </c>
    </row>
    <row r="531">
      <c r="F531" s="6" t="s">
        <v>1331</v>
      </c>
      <c r="G531" s="6" t="s">
        <v>1331</v>
      </c>
      <c r="H531" s="6" t="s">
        <v>1331</v>
      </c>
    </row>
    <row r="532">
      <c r="F532" s="6" t="s">
        <v>1331</v>
      </c>
      <c r="G532" s="6" t="s">
        <v>1331</v>
      </c>
      <c r="H532" s="6" t="s">
        <v>1331</v>
      </c>
    </row>
    <row r="533">
      <c r="F533" s="6" t="s">
        <v>1331</v>
      </c>
      <c r="G533" s="6" t="s">
        <v>1331</v>
      </c>
      <c r="H533" s="6" t="s">
        <v>1331</v>
      </c>
    </row>
    <row r="534">
      <c r="F534" s="6" t="s">
        <v>1331</v>
      </c>
      <c r="G534" s="6" t="s">
        <v>1331</v>
      </c>
      <c r="H534" s="6" t="s">
        <v>1331</v>
      </c>
    </row>
    <row r="535">
      <c r="F535" s="6" t="s">
        <v>1331</v>
      </c>
      <c r="G535" s="6" t="s">
        <v>1331</v>
      </c>
      <c r="H535" s="6" t="s">
        <v>1331</v>
      </c>
    </row>
    <row r="536">
      <c r="F536" s="6" t="s">
        <v>1331</v>
      </c>
      <c r="G536" s="6" t="s">
        <v>1331</v>
      </c>
      <c r="H536" s="6" t="s">
        <v>1331</v>
      </c>
    </row>
    <row r="537">
      <c r="F537" s="6" t="s">
        <v>1331</v>
      </c>
      <c r="G537" s="6" t="s">
        <v>1331</v>
      </c>
      <c r="H537" s="6" t="s">
        <v>1331</v>
      </c>
    </row>
    <row r="538">
      <c r="F538" s="6" t="s">
        <v>1331</v>
      </c>
      <c r="G538" s="6" t="s">
        <v>1331</v>
      </c>
      <c r="H538" s="6" t="s">
        <v>1331</v>
      </c>
    </row>
    <row r="539">
      <c r="F539" s="6" t="s">
        <v>1331</v>
      </c>
      <c r="G539" s="6" t="s">
        <v>1331</v>
      </c>
      <c r="H539" s="6" t="s">
        <v>1331</v>
      </c>
    </row>
    <row r="540">
      <c r="F540" s="6" t="s">
        <v>1331</v>
      </c>
      <c r="G540" s="6" t="s">
        <v>1331</v>
      </c>
      <c r="H540" s="6" t="s">
        <v>1331</v>
      </c>
    </row>
    <row r="541">
      <c r="F541" s="6" t="s">
        <v>1331</v>
      </c>
      <c r="G541" s="6" t="s">
        <v>1331</v>
      </c>
      <c r="H541" s="6" t="s">
        <v>1331</v>
      </c>
    </row>
    <row r="542">
      <c r="F542" s="6" t="s">
        <v>1331</v>
      </c>
      <c r="G542" s="6" t="s">
        <v>1331</v>
      </c>
      <c r="H542" s="6" t="s">
        <v>1331</v>
      </c>
    </row>
    <row r="543">
      <c r="F543" s="6" t="s">
        <v>1331</v>
      </c>
      <c r="G543" s="6" t="s">
        <v>1331</v>
      </c>
      <c r="H543" s="6" t="s">
        <v>1331</v>
      </c>
    </row>
    <row r="544">
      <c r="F544" s="6" t="s">
        <v>1331</v>
      </c>
      <c r="G544" s="6" t="s">
        <v>1331</v>
      </c>
      <c r="H544" s="6" t="s">
        <v>1331</v>
      </c>
    </row>
    <row r="545">
      <c r="F545" s="6" t="s">
        <v>1331</v>
      </c>
      <c r="G545" s="6" t="s">
        <v>1331</v>
      </c>
      <c r="H545" s="6" t="s">
        <v>1331</v>
      </c>
    </row>
    <row r="546">
      <c r="F546" s="6" t="s">
        <v>1331</v>
      </c>
      <c r="G546" s="6" t="s">
        <v>1331</v>
      </c>
      <c r="H546" s="6" t="s">
        <v>1331</v>
      </c>
    </row>
    <row r="547">
      <c r="F547" s="6" t="s">
        <v>1331</v>
      </c>
      <c r="G547" s="6" t="s">
        <v>1331</v>
      </c>
      <c r="H547" s="6" t="s">
        <v>1331</v>
      </c>
    </row>
    <row r="548">
      <c r="F548" s="6" t="s">
        <v>1331</v>
      </c>
      <c r="G548" s="6" t="s">
        <v>1331</v>
      </c>
      <c r="H548" s="6" t="s">
        <v>1331</v>
      </c>
    </row>
    <row r="549">
      <c r="F549" s="6" t="s">
        <v>1331</v>
      </c>
      <c r="G549" s="6" t="s">
        <v>1331</v>
      </c>
      <c r="H549" s="6" t="s">
        <v>1331</v>
      </c>
    </row>
    <row r="550">
      <c r="F550" s="6" t="s">
        <v>1331</v>
      </c>
      <c r="G550" s="6" t="s">
        <v>1331</v>
      </c>
      <c r="H550" s="6" t="s">
        <v>1331</v>
      </c>
    </row>
    <row r="551">
      <c r="F551" s="6" t="s">
        <v>1331</v>
      </c>
      <c r="G551" s="6" t="s">
        <v>1331</v>
      </c>
      <c r="H551" s="6" t="s">
        <v>1331</v>
      </c>
    </row>
    <row r="552">
      <c r="F552" s="6" t="s">
        <v>1331</v>
      </c>
      <c r="G552" s="6" t="s">
        <v>1331</v>
      </c>
      <c r="H552" s="6" t="s">
        <v>1331</v>
      </c>
    </row>
    <row r="553">
      <c r="F553" s="6" t="s">
        <v>1331</v>
      </c>
      <c r="G553" s="6" t="s">
        <v>1331</v>
      </c>
      <c r="H553" s="6" t="s">
        <v>1331</v>
      </c>
    </row>
    <row r="554">
      <c r="F554" s="6" t="s">
        <v>1331</v>
      </c>
      <c r="G554" s="6" t="s">
        <v>1331</v>
      </c>
      <c r="H554" s="6" t="s">
        <v>1331</v>
      </c>
    </row>
    <row r="555">
      <c r="F555" s="6" t="s">
        <v>1331</v>
      </c>
      <c r="G555" s="6" t="s">
        <v>1331</v>
      </c>
      <c r="H555" s="6" t="s">
        <v>1331</v>
      </c>
    </row>
    <row r="556">
      <c r="F556" s="6" t="s">
        <v>1331</v>
      </c>
      <c r="G556" s="6" t="s">
        <v>1331</v>
      </c>
      <c r="H556" s="6" t="s">
        <v>1331</v>
      </c>
    </row>
    <row r="557">
      <c r="F557" s="6" t="s">
        <v>1331</v>
      </c>
      <c r="G557" s="6" t="s">
        <v>1331</v>
      </c>
      <c r="H557" s="6" t="s">
        <v>1331</v>
      </c>
    </row>
    <row r="558">
      <c r="F558" s="6" t="s">
        <v>1331</v>
      </c>
      <c r="G558" s="6" t="s">
        <v>1331</v>
      </c>
      <c r="H558" s="6" t="s">
        <v>1331</v>
      </c>
    </row>
    <row r="559">
      <c r="F559" s="6" t="s">
        <v>1331</v>
      </c>
      <c r="G559" s="6" t="s">
        <v>1331</v>
      </c>
      <c r="H559" s="6" t="s">
        <v>1331</v>
      </c>
    </row>
    <row r="560">
      <c r="F560" s="6" t="s">
        <v>1331</v>
      </c>
      <c r="G560" s="6" t="s">
        <v>1331</v>
      </c>
      <c r="H560" s="6" t="s">
        <v>1331</v>
      </c>
    </row>
    <row r="561">
      <c r="F561" s="6" t="s">
        <v>1331</v>
      </c>
      <c r="G561" s="6" t="s">
        <v>1331</v>
      </c>
      <c r="H561" s="6" t="s">
        <v>1331</v>
      </c>
    </row>
    <row r="562">
      <c r="F562" s="6" t="s">
        <v>1331</v>
      </c>
      <c r="G562" s="6" t="s">
        <v>1331</v>
      </c>
      <c r="H562" s="6" t="s">
        <v>1331</v>
      </c>
    </row>
    <row r="563">
      <c r="F563" s="6" t="s">
        <v>1331</v>
      </c>
      <c r="G563" s="6" t="s">
        <v>1331</v>
      </c>
      <c r="H563" s="6" t="s">
        <v>1331</v>
      </c>
    </row>
    <row r="564">
      <c r="F564" s="6" t="s">
        <v>1331</v>
      </c>
      <c r="G564" s="6" t="s">
        <v>1331</v>
      </c>
      <c r="H564" s="6" t="s">
        <v>1331</v>
      </c>
    </row>
    <row r="565">
      <c r="F565" s="6" t="s">
        <v>1331</v>
      </c>
      <c r="G565" s="6" t="s">
        <v>1331</v>
      </c>
      <c r="H565" s="6" t="s">
        <v>1331</v>
      </c>
    </row>
    <row r="566">
      <c r="F566" s="6" t="s">
        <v>1331</v>
      </c>
      <c r="G566" s="6" t="s">
        <v>1331</v>
      </c>
      <c r="H566" s="6" t="s">
        <v>1331</v>
      </c>
    </row>
    <row r="567">
      <c r="F567" s="6" t="s">
        <v>1331</v>
      </c>
      <c r="G567" s="6" t="s">
        <v>1331</v>
      </c>
      <c r="H567" s="6" t="s">
        <v>1331</v>
      </c>
    </row>
    <row r="568">
      <c r="F568" s="6" t="s">
        <v>1331</v>
      </c>
      <c r="G568" s="6" t="s">
        <v>1331</v>
      </c>
      <c r="H568" s="6" t="s">
        <v>1331</v>
      </c>
    </row>
    <row r="569">
      <c r="F569" s="6" t="s">
        <v>1331</v>
      </c>
      <c r="G569" s="6" t="s">
        <v>1331</v>
      </c>
      <c r="H569" s="6" t="s">
        <v>1331</v>
      </c>
    </row>
    <row r="570">
      <c r="F570" s="6" t="s">
        <v>1331</v>
      </c>
      <c r="G570" s="6" t="s">
        <v>1331</v>
      </c>
      <c r="H570" s="6" t="s">
        <v>1331</v>
      </c>
    </row>
    <row r="571">
      <c r="F571" s="6" t="s">
        <v>1331</v>
      </c>
      <c r="G571" s="6" t="s">
        <v>1331</v>
      </c>
      <c r="H571" s="6" t="s">
        <v>1331</v>
      </c>
    </row>
    <row r="572">
      <c r="F572" s="6" t="s">
        <v>1331</v>
      </c>
      <c r="G572" s="6" t="s">
        <v>1331</v>
      </c>
      <c r="H572" s="6" t="s">
        <v>1331</v>
      </c>
    </row>
    <row r="573">
      <c r="F573" s="6" t="s">
        <v>1331</v>
      </c>
      <c r="G573" s="6" t="s">
        <v>1331</v>
      </c>
      <c r="H573" s="6" t="s">
        <v>1331</v>
      </c>
    </row>
    <row r="574">
      <c r="F574" s="6" t="s">
        <v>1331</v>
      </c>
      <c r="G574" s="6" t="s">
        <v>1331</v>
      </c>
      <c r="H574" s="6" t="s">
        <v>1331</v>
      </c>
    </row>
    <row r="575">
      <c r="F575" s="6" t="s">
        <v>1331</v>
      </c>
      <c r="G575" s="6" t="s">
        <v>1331</v>
      </c>
      <c r="H575" s="6" t="s">
        <v>1331</v>
      </c>
    </row>
    <row r="576">
      <c r="F576" s="6" t="s">
        <v>1331</v>
      </c>
      <c r="G576" s="6" t="s">
        <v>1331</v>
      </c>
      <c r="H576" s="6" t="s">
        <v>1331</v>
      </c>
    </row>
    <row r="577">
      <c r="F577" s="6" t="s">
        <v>1331</v>
      </c>
      <c r="G577" s="6" t="s">
        <v>1331</v>
      </c>
      <c r="H577" s="6" t="s">
        <v>1331</v>
      </c>
    </row>
    <row r="578">
      <c r="F578" s="6" t="s">
        <v>1331</v>
      </c>
      <c r="G578" s="6" t="s">
        <v>1331</v>
      </c>
      <c r="H578" s="6" t="s">
        <v>1331</v>
      </c>
    </row>
    <row r="579">
      <c r="F579" s="6" t="s">
        <v>1331</v>
      </c>
      <c r="G579" s="6" t="s">
        <v>1331</v>
      </c>
      <c r="H579" s="6" t="s">
        <v>1331</v>
      </c>
    </row>
    <row r="580">
      <c r="F580" s="6" t="s">
        <v>1331</v>
      </c>
      <c r="G580" s="6" t="s">
        <v>1331</v>
      </c>
      <c r="H580" s="6" t="s">
        <v>1331</v>
      </c>
    </row>
    <row r="581">
      <c r="F581" s="6" t="s">
        <v>1331</v>
      </c>
      <c r="G581" s="6" t="s">
        <v>1331</v>
      </c>
      <c r="H581" s="6" t="s">
        <v>1331</v>
      </c>
    </row>
    <row r="582">
      <c r="F582" s="6" t="s">
        <v>1331</v>
      </c>
      <c r="G582" s="6" t="s">
        <v>1331</v>
      </c>
      <c r="H582" s="6" t="s">
        <v>1331</v>
      </c>
    </row>
    <row r="583">
      <c r="F583" s="6" t="s">
        <v>1331</v>
      </c>
      <c r="G583" s="6" t="s">
        <v>1331</v>
      </c>
      <c r="H583" s="6" t="s">
        <v>1331</v>
      </c>
    </row>
    <row r="584">
      <c r="F584" s="6" t="s">
        <v>1331</v>
      </c>
      <c r="G584" s="6" t="s">
        <v>1331</v>
      </c>
      <c r="H584" s="6" t="s">
        <v>1331</v>
      </c>
    </row>
    <row r="585">
      <c r="F585" s="6" t="s">
        <v>1331</v>
      </c>
      <c r="G585" s="6" t="s">
        <v>1331</v>
      </c>
      <c r="H585" s="6" t="s">
        <v>1331</v>
      </c>
    </row>
    <row r="586">
      <c r="F586" s="6" t="s">
        <v>1331</v>
      </c>
      <c r="G586" s="6" t="s">
        <v>1331</v>
      </c>
      <c r="H586" s="6" t="s">
        <v>1331</v>
      </c>
    </row>
    <row r="587">
      <c r="F587" s="6" t="s">
        <v>1331</v>
      </c>
      <c r="G587" s="6" t="s">
        <v>1331</v>
      </c>
      <c r="H587" s="6" t="s">
        <v>1331</v>
      </c>
    </row>
    <row r="588">
      <c r="F588" s="6" t="s">
        <v>1331</v>
      </c>
      <c r="G588" s="6" t="s">
        <v>1331</v>
      </c>
      <c r="H588" s="6" t="s">
        <v>1331</v>
      </c>
    </row>
    <row r="589">
      <c r="F589" s="6" t="s">
        <v>1331</v>
      </c>
      <c r="G589" s="6" t="s">
        <v>1331</v>
      </c>
      <c r="H589" s="6" t="s">
        <v>1331</v>
      </c>
    </row>
    <row r="590">
      <c r="F590" s="6" t="s">
        <v>1331</v>
      </c>
      <c r="G590" s="6" t="s">
        <v>1331</v>
      </c>
      <c r="H590" s="6" t="s">
        <v>1331</v>
      </c>
    </row>
    <row r="591">
      <c r="F591" s="6" t="s">
        <v>1331</v>
      </c>
      <c r="G591" s="6" t="s">
        <v>1331</v>
      </c>
      <c r="H591" s="6" t="s">
        <v>1331</v>
      </c>
    </row>
    <row r="592">
      <c r="F592" s="6" t="s">
        <v>1331</v>
      </c>
      <c r="G592" s="6" t="s">
        <v>1331</v>
      </c>
      <c r="H592" s="6" t="s">
        <v>1331</v>
      </c>
    </row>
    <row r="593">
      <c r="F593" s="6" t="s">
        <v>1331</v>
      </c>
      <c r="G593" s="6" t="s">
        <v>1331</v>
      </c>
      <c r="H593" s="6" t="s">
        <v>1331</v>
      </c>
    </row>
    <row r="594">
      <c r="F594" s="6" t="s">
        <v>1331</v>
      </c>
      <c r="G594" s="6" t="s">
        <v>1331</v>
      </c>
      <c r="H594" s="6" t="s">
        <v>1331</v>
      </c>
    </row>
    <row r="595">
      <c r="F595" s="6" t="s">
        <v>1331</v>
      </c>
      <c r="G595" s="6" t="s">
        <v>1331</v>
      </c>
      <c r="H595" s="6" t="s">
        <v>1331</v>
      </c>
    </row>
    <row r="596">
      <c r="F596" s="6" t="s">
        <v>1331</v>
      </c>
      <c r="G596" s="6" t="s">
        <v>1331</v>
      </c>
      <c r="H596" s="6" t="s">
        <v>1331</v>
      </c>
    </row>
    <row r="597">
      <c r="F597" s="6" t="s">
        <v>1331</v>
      </c>
      <c r="G597" s="6" t="s">
        <v>1331</v>
      </c>
      <c r="H597" s="6" t="s">
        <v>1331</v>
      </c>
    </row>
    <row r="598">
      <c r="F598" s="6" t="s">
        <v>1331</v>
      </c>
      <c r="G598" s="6" t="s">
        <v>1331</v>
      </c>
      <c r="H598" s="6" t="s">
        <v>1331</v>
      </c>
    </row>
    <row r="599">
      <c r="F599" s="6" t="s">
        <v>1331</v>
      </c>
      <c r="G599" s="6" t="s">
        <v>1331</v>
      </c>
      <c r="H599" s="6" t="s">
        <v>1331</v>
      </c>
    </row>
    <row r="600">
      <c r="F600" s="6" t="s">
        <v>1331</v>
      </c>
      <c r="G600" s="6" t="s">
        <v>1331</v>
      </c>
      <c r="H600" s="6" t="s">
        <v>1331</v>
      </c>
    </row>
    <row r="601">
      <c r="F601" s="6" t="s">
        <v>1331</v>
      </c>
      <c r="G601" s="6" t="s">
        <v>1331</v>
      </c>
      <c r="H601" s="6" t="s">
        <v>1331</v>
      </c>
    </row>
    <row r="602">
      <c r="F602" s="6" t="s">
        <v>1331</v>
      </c>
      <c r="G602" s="6" t="s">
        <v>1331</v>
      </c>
      <c r="H602" s="6" t="s">
        <v>1331</v>
      </c>
    </row>
    <row r="603">
      <c r="F603" s="6" t="s">
        <v>1331</v>
      </c>
      <c r="G603" s="6" t="s">
        <v>1331</v>
      </c>
      <c r="H603" s="6" t="s">
        <v>1331</v>
      </c>
    </row>
    <row r="604">
      <c r="F604" s="6" t="s">
        <v>1331</v>
      </c>
      <c r="G604" s="6" t="s">
        <v>1331</v>
      </c>
      <c r="H604" s="6" t="s">
        <v>1331</v>
      </c>
    </row>
    <row r="605">
      <c r="F605" s="6" t="s">
        <v>1331</v>
      </c>
      <c r="G605" s="6" t="s">
        <v>1331</v>
      </c>
      <c r="H605" s="6" t="s">
        <v>1331</v>
      </c>
    </row>
    <row r="606">
      <c r="F606" s="6" t="s">
        <v>1331</v>
      </c>
      <c r="G606" s="6" t="s">
        <v>1331</v>
      </c>
      <c r="H606" s="6" t="s">
        <v>1331</v>
      </c>
    </row>
    <row r="607">
      <c r="F607" s="6" t="s">
        <v>1331</v>
      </c>
      <c r="G607" s="6" t="s">
        <v>1331</v>
      </c>
      <c r="H607" s="6" t="s">
        <v>1331</v>
      </c>
    </row>
    <row r="608">
      <c r="F608" s="6" t="s">
        <v>1331</v>
      </c>
      <c r="G608" s="6" t="s">
        <v>1331</v>
      </c>
      <c r="H608" s="6" t="s">
        <v>1331</v>
      </c>
    </row>
    <row r="609">
      <c r="F609" s="6" t="s">
        <v>1331</v>
      </c>
      <c r="G609" s="6" t="s">
        <v>1331</v>
      </c>
      <c r="H609" s="6" t="s">
        <v>1331</v>
      </c>
    </row>
    <row r="610">
      <c r="F610" s="6" t="s">
        <v>1331</v>
      </c>
      <c r="G610" s="6" t="s">
        <v>1331</v>
      </c>
      <c r="H610" s="6" t="s">
        <v>1331</v>
      </c>
    </row>
    <row r="611">
      <c r="F611" s="6" t="s">
        <v>1331</v>
      </c>
      <c r="G611" s="6" t="s">
        <v>1331</v>
      </c>
      <c r="H611" s="6" t="s">
        <v>1331</v>
      </c>
    </row>
    <row r="612">
      <c r="F612" s="6" t="s">
        <v>1331</v>
      </c>
      <c r="G612" s="6" t="s">
        <v>1331</v>
      </c>
      <c r="H612" s="6" t="s">
        <v>1331</v>
      </c>
    </row>
    <row r="613">
      <c r="F613" s="6" t="s">
        <v>1331</v>
      </c>
      <c r="G613" s="6" t="s">
        <v>1331</v>
      </c>
      <c r="H613" s="6" t="s">
        <v>1331</v>
      </c>
    </row>
    <row r="614">
      <c r="F614" s="6" t="s">
        <v>1331</v>
      </c>
      <c r="G614" s="6" t="s">
        <v>1331</v>
      </c>
      <c r="H614" s="6" t="s">
        <v>1331</v>
      </c>
    </row>
    <row r="615">
      <c r="F615" s="6" t="s">
        <v>1331</v>
      </c>
      <c r="G615" s="6" t="s">
        <v>1331</v>
      </c>
      <c r="H615" s="6" t="s">
        <v>1331</v>
      </c>
    </row>
    <row r="616">
      <c r="F616" s="6" t="s">
        <v>1331</v>
      </c>
      <c r="G616" s="6" t="s">
        <v>1331</v>
      </c>
      <c r="H616" s="6" t="s">
        <v>1331</v>
      </c>
    </row>
    <row r="617">
      <c r="F617" s="6" t="s">
        <v>1331</v>
      </c>
      <c r="G617" s="6" t="s">
        <v>1331</v>
      </c>
      <c r="H617" s="6" t="s">
        <v>1331</v>
      </c>
    </row>
    <row r="618">
      <c r="F618" s="6" t="s">
        <v>1331</v>
      </c>
      <c r="G618" s="6" t="s">
        <v>1331</v>
      </c>
      <c r="H618" s="6" t="s">
        <v>1331</v>
      </c>
    </row>
    <row r="619">
      <c r="F619" s="6" t="s">
        <v>1331</v>
      </c>
      <c r="G619" s="6" t="s">
        <v>1331</v>
      </c>
      <c r="H619" s="6" t="s">
        <v>1331</v>
      </c>
    </row>
    <row r="620">
      <c r="F620" s="6" t="s">
        <v>1331</v>
      </c>
      <c r="G620" s="6" t="s">
        <v>1331</v>
      </c>
      <c r="H620" s="6" t="s">
        <v>1331</v>
      </c>
    </row>
    <row r="621">
      <c r="F621" s="6" t="s">
        <v>1331</v>
      </c>
      <c r="G621" s="6" t="s">
        <v>1331</v>
      </c>
      <c r="H621" s="6" t="s">
        <v>1331</v>
      </c>
    </row>
    <row r="622">
      <c r="F622" s="6" t="s">
        <v>1331</v>
      </c>
      <c r="G622" s="6" t="s">
        <v>1331</v>
      </c>
      <c r="H622" s="6" t="s">
        <v>1331</v>
      </c>
    </row>
    <row r="623">
      <c r="F623" s="6" t="s">
        <v>1331</v>
      </c>
      <c r="G623" s="6" t="s">
        <v>1331</v>
      </c>
      <c r="H623" s="6" t="s">
        <v>1331</v>
      </c>
    </row>
    <row r="624">
      <c r="F624" s="6" t="s">
        <v>1331</v>
      </c>
      <c r="G624" s="6" t="s">
        <v>1331</v>
      </c>
      <c r="H624" s="6" t="s">
        <v>1331</v>
      </c>
    </row>
    <row r="625">
      <c r="F625" s="6" t="s">
        <v>1331</v>
      </c>
      <c r="G625" s="6" t="s">
        <v>1331</v>
      </c>
      <c r="H625" s="6" t="s">
        <v>1331</v>
      </c>
    </row>
    <row r="626">
      <c r="F626" s="6" t="s">
        <v>1331</v>
      </c>
      <c r="G626" s="6" t="s">
        <v>1331</v>
      </c>
      <c r="H626" s="6" t="s">
        <v>1331</v>
      </c>
    </row>
    <row r="627">
      <c r="F627" s="6" t="s">
        <v>1331</v>
      </c>
      <c r="G627" s="6" t="s">
        <v>1331</v>
      </c>
      <c r="H627" s="6" t="s">
        <v>1331</v>
      </c>
    </row>
    <row r="628">
      <c r="F628" s="6" t="s">
        <v>1331</v>
      </c>
      <c r="G628" s="6" t="s">
        <v>1331</v>
      </c>
      <c r="H628" s="6" t="s">
        <v>1331</v>
      </c>
    </row>
    <row r="629">
      <c r="F629" s="6" t="s">
        <v>1331</v>
      </c>
      <c r="G629" s="6" t="s">
        <v>1331</v>
      </c>
      <c r="H629" s="6" t="s">
        <v>1331</v>
      </c>
    </row>
    <row r="630">
      <c r="F630" s="6" t="s">
        <v>1331</v>
      </c>
      <c r="G630" s="6" t="s">
        <v>1331</v>
      </c>
      <c r="H630" s="6" t="s">
        <v>1331</v>
      </c>
    </row>
    <row r="631">
      <c r="F631" s="6" t="s">
        <v>1331</v>
      </c>
      <c r="G631" s="6" t="s">
        <v>1331</v>
      </c>
      <c r="H631" s="6" t="s">
        <v>1331</v>
      </c>
    </row>
    <row r="632">
      <c r="F632" s="6" t="s">
        <v>1331</v>
      </c>
      <c r="G632" s="6" t="s">
        <v>1331</v>
      </c>
      <c r="H632" s="6" t="s">
        <v>1331</v>
      </c>
    </row>
    <row r="633">
      <c r="F633" s="6" t="s">
        <v>1331</v>
      </c>
      <c r="G633" s="6" t="s">
        <v>1331</v>
      </c>
      <c r="H633" s="6" t="s">
        <v>1331</v>
      </c>
    </row>
    <row r="634">
      <c r="F634" s="6" t="s">
        <v>1331</v>
      </c>
      <c r="G634" s="6" t="s">
        <v>1331</v>
      </c>
      <c r="H634" s="6" t="s">
        <v>1331</v>
      </c>
    </row>
    <row r="635">
      <c r="F635" s="6" t="s">
        <v>1331</v>
      </c>
      <c r="G635" s="6" t="s">
        <v>1331</v>
      </c>
      <c r="H635" s="6" t="s">
        <v>1331</v>
      </c>
    </row>
    <row r="636">
      <c r="F636" s="6" t="s">
        <v>1331</v>
      </c>
      <c r="G636" s="6" t="s">
        <v>1331</v>
      </c>
      <c r="H636" s="6" t="s">
        <v>1331</v>
      </c>
    </row>
    <row r="637">
      <c r="F637" s="6" t="s">
        <v>1331</v>
      </c>
      <c r="G637" s="6" t="s">
        <v>1331</v>
      </c>
      <c r="H637" s="6" t="s">
        <v>1331</v>
      </c>
    </row>
    <row r="638">
      <c r="F638" s="6" t="s">
        <v>1331</v>
      </c>
      <c r="G638" s="6" t="s">
        <v>1331</v>
      </c>
      <c r="H638" s="6" t="s">
        <v>1331</v>
      </c>
    </row>
    <row r="639">
      <c r="F639" s="6" t="s">
        <v>1331</v>
      </c>
      <c r="G639" s="6" t="s">
        <v>1331</v>
      </c>
      <c r="H639" s="6" t="s">
        <v>1331</v>
      </c>
    </row>
    <row r="640">
      <c r="F640" s="6" t="s">
        <v>1331</v>
      </c>
      <c r="G640" s="6" t="s">
        <v>1331</v>
      </c>
      <c r="H640" s="6" t="s">
        <v>1331</v>
      </c>
    </row>
    <row r="641">
      <c r="F641" s="6" t="s">
        <v>1331</v>
      </c>
      <c r="G641" s="6" t="s">
        <v>1331</v>
      </c>
      <c r="H641" s="6" t="s">
        <v>1331</v>
      </c>
    </row>
    <row r="642">
      <c r="F642" s="6" t="s">
        <v>1331</v>
      </c>
      <c r="G642" s="6" t="s">
        <v>1331</v>
      </c>
      <c r="H642" s="6" t="s">
        <v>1331</v>
      </c>
    </row>
    <row r="643">
      <c r="F643" s="6" t="s">
        <v>1331</v>
      </c>
      <c r="G643" s="6" t="s">
        <v>1331</v>
      </c>
      <c r="H643" s="6" t="s">
        <v>1331</v>
      </c>
    </row>
    <row r="644">
      <c r="F644" s="6" t="s">
        <v>1331</v>
      </c>
      <c r="G644" s="6" t="s">
        <v>1331</v>
      </c>
      <c r="H644" s="6" t="s">
        <v>1331</v>
      </c>
    </row>
    <row r="645">
      <c r="F645" s="6" t="s">
        <v>1331</v>
      </c>
      <c r="G645" s="6" t="s">
        <v>1331</v>
      </c>
      <c r="H645" s="6" t="s">
        <v>1331</v>
      </c>
    </row>
    <row r="646">
      <c r="F646" s="6" t="s">
        <v>1331</v>
      </c>
      <c r="G646" s="6" t="s">
        <v>1331</v>
      </c>
      <c r="H646" s="6" t="s">
        <v>1331</v>
      </c>
    </row>
    <row r="647">
      <c r="F647" s="6" t="s">
        <v>1331</v>
      </c>
      <c r="G647" s="6" t="s">
        <v>1331</v>
      </c>
      <c r="H647" s="6" t="s">
        <v>1331</v>
      </c>
    </row>
    <row r="648">
      <c r="F648" s="6" t="s">
        <v>1331</v>
      </c>
      <c r="G648" s="6" t="s">
        <v>1331</v>
      </c>
      <c r="H648" s="6" t="s">
        <v>1331</v>
      </c>
    </row>
    <row r="649">
      <c r="F649" s="6" t="s">
        <v>1331</v>
      </c>
      <c r="G649" s="6" t="s">
        <v>1331</v>
      </c>
      <c r="H649" s="6" t="s">
        <v>1331</v>
      </c>
    </row>
    <row r="650">
      <c r="F650" s="6" t="s">
        <v>1331</v>
      </c>
      <c r="G650" s="6" t="s">
        <v>1331</v>
      </c>
      <c r="H650" s="6" t="s">
        <v>1331</v>
      </c>
    </row>
    <row r="651">
      <c r="F651" s="6" t="s">
        <v>1331</v>
      </c>
      <c r="G651" s="6" t="s">
        <v>1331</v>
      </c>
      <c r="H651" s="6" t="s">
        <v>1331</v>
      </c>
    </row>
    <row r="652">
      <c r="F652" s="6" t="s">
        <v>1331</v>
      </c>
      <c r="G652" s="6" t="s">
        <v>1331</v>
      </c>
      <c r="H652" s="6" t="s">
        <v>1331</v>
      </c>
    </row>
    <row r="653">
      <c r="F653" s="6" t="s">
        <v>1331</v>
      </c>
      <c r="G653" s="6" t="s">
        <v>1331</v>
      </c>
      <c r="H653" s="6" t="s">
        <v>1331</v>
      </c>
    </row>
    <row r="654">
      <c r="F654" s="6" t="s">
        <v>1331</v>
      </c>
      <c r="G654" s="6" t="s">
        <v>1331</v>
      </c>
      <c r="H654" s="6" t="s">
        <v>1331</v>
      </c>
    </row>
    <row r="655">
      <c r="F655" s="6" t="s">
        <v>1331</v>
      </c>
      <c r="G655" s="6" t="s">
        <v>1331</v>
      </c>
      <c r="H655" s="6" t="s">
        <v>1331</v>
      </c>
    </row>
    <row r="656">
      <c r="F656" s="6" t="s">
        <v>1331</v>
      </c>
      <c r="G656" s="6" t="s">
        <v>1331</v>
      </c>
      <c r="H656" s="6" t="s">
        <v>1331</v>
      </c>
    </row>
    <row r="657">
      <c r="F657" s="6" t="s">
        <v>1331</v>
      </c>
      <c r="G657" s="6" t="s">
        <v>1331</v>
      </c>
      <c r="H657" s="6" t="s">
        <v>1331</v>
      </c>
    </row>
    <row r="658">
      <c r="F658" s="6" t="s">
        <v>1331</v>
      </c>
      <c r="G658" s="6" t="s">
        <v>1331</v>
      </c>
      <c r="H658" s="6" t="s">
        <v>1331</v>
      </c>
    </row>
    <row r="659">
      <c r="F659" s="6" t="s">
        <v>1331</v>
      </c>
      <c r="G659" s="6" t="s">
        <v>1331</v>
      </c>
      <c r="H659" s="6" t="s">
        <v>1331</v>
      </c>
    </row>
    <row r="660">
      <c r="F660" s="6" t="s">
        <v>1331</v>
      </c>
      <c r="G660" s="6" t="s">
        <v>1331</v>
      </c>
      <c r="H660" s="6" t="s">
        <v>1331</v>
      </c>
    </row>
    <row r="661">
      <c r="F661" s="6" t="s">
        <v>1331</v>
      </c>
      <c r="G661" s="6" t="s">
        <v>1331</v>
      </c>
      <c r="H661" s="6" t="s">
        <v>1331</v>
      </c>
    </row>
    <row r="662">
      <c r="F662" s="6" t="s">
        <v>1331</v>
      </c>
      <c r="G662" s="6" t="s">
        <v>1331</v>
      </c>
      <c r="H662" s="6" t="s">
        <v>1331</v>
      </c>
    </row>
    <row r="663">
      <c r="F663" s="6" t="s">
        <v>1331</v>
      </c>
      <c r="G663" s="6" t="s">
        <v>1331</v>
      </c>
      <c r="H663" s="6" t="s">
        <v>1331</v>
      </c>
    </row>
    <row r="664">
      <c r="F664" s="6" t="s">
        <v>1331</v>
      </c>
      <c r="G664" s="6" t="s">
        <v>1331</v>
      </c>
      <c r="H664" s="6" t="s">
        <v>1331</v>
      </c>
    </row>
    <row r="665">
      <c r="F665" s="6" t="s">
        <v>1331</v>
      </c>
      <c r="G665" s="6" t="s">
        <v>1331</v>
      </c>
      <c r="H665" s="6" t="s">
        <v>1331</v>
      </c>
    </row>
    <row r="666">
      <c r="F666" s="6" t="s">
        <v>1331</v>
      </c>
      <c r="G666" s="6" t="s">
        <v>1331</v>
      </c>
      <c r="H666" s="6" t="s">
        <v>1331</v>
      </c>
    </row>
    <row r="667">
      <c r="F667" s="6" t="s">
        <v>1331</v>
      </c>
      <c r="G667" s="6" t="s">
        <v>1331</v>
      </c>
      <c r="H667" s="6" t="s">
        <v>1331</v>
      </c>
    </row>
    <row r="668">
      <c r="F668" s="6" t="s">
        <v>1331</v>
      </c>
      <c r="G668" s="6" t="s">
        <v>1331</v>
      </c>
      <c r="H668" s="6" t="s">
        <v>1331</v>
      </c>
    </row>
    <row r="669">
      <c r="F669" s="6" t="s">
        <v>1331</v>
      </c>
      <c r="G669" s="6" t="s">
        <v>1331</v>
      </c>
      <c r="H669" s="6" t="s">
        <v>1331</v>
      </c>
    </row>
    <row r="670">
      <c r="F670" s="6" t="s">
        <v>1331</v>
      </c>
      <c r="G670" s="6" t="s">
        <v>1331</v>
      </c>
      <c r="H670" s="6" t="s">
        <v>1331</v>
      </c>
    </row>
    <row r="671">
      <c r="F671" s="6" t="s">
        <v>1331</v>
      </c>
      <c r="G671" s="6" t="s">
        <v>1331</v>
      </c>
      <c r="H671" s="6" t="s">
        <v>1331</v>
      </c>
    </row>
    <row r="672">
      <c r="F672" s="6" t="s">
        <v>1331</v>
      </c>
      <c r="G672" s="6" t="s">
        <v>1331</v>
      </c>
      <c r="H672" s="6" t="s">
        <v>1331</v>
      </c>
    </row>
    <row r="673">
      <c r="F673" s="6" t="s">
        <v>1331</v>
      </c>
      <c r="G673" s="6" t="s">
        <v>1331</v>
      </c>
      <c r="H673" s="6" t="s">
        <v>1331</v>
      </c>
    </row>
    <row r="674">
      <c r="F674" s="6" t="s">
        <v>1331</v>
      </c>
      <c r="G674" s="6" t="s">
        <v>1331</v>
      </c>
      <c r="H674" s="6" t="s">
        <v>1331</v>
      </c>
    </row>
    <row r="675">
      <c r="F675" s="6" t="s">
        <v>1331</v>
      </c>
      <c r="G675" s="6" t="s">
        <v>1331</v>
      </c>
      <c r="H675" s="6" t="s">
        <v>1331</v>
      </c>
    </row>
    <row r="676">
      <c r="F676" s="6" t="s">
        <v>1331</v>
      </c>
      <c r="G676" s="6" t="s">
        <v>1331</v>
      </c>
      <c r="H676" s="6" t="s">
        <v>1331</v>
      </c>
    </row>
    <row r="677">
      <c r="F677" s="6" t="s">
        <v>1331</v>
      </c>
      <c r="G677" s="6" t="s">
        <v>1331</v>
      </c>
      <c r="H677" s="6" t="s">
        <v>1331</v>
      </c>
    </row>
    <row r="678">
      <c r="F678" s="6" t="s">
        <v>1331</v>
      </c>
      <c r="G678" s="6" t="s">
        <v>1331</v>
      </c>
      <c r="H678" s="6" t="s">
        <v>1331</v>
      </c>
    </row>
    <row r="679">
      <c r="F679" s="6" t="s">
        <v>1331</v>
      </c>
      <c r="G679" s="6" t="s">
        <v>1331</v>
      </c>
      <c r="H679" s="6" t="s">
        <v>1331</v>
      </c>
    </row>
    <row r="680">
      <c r="F680" s="6" t="s">
        <v>1331</v>
      </c>
      <c r="G680" s="6" t="s">
        <v>1331</v>
      </c>
      <c r="H680" s="6" t="s">
        <v>1331</v>
      </c>
    </row>
    <row r="681">
      <c r="F681" s="6" t="s">
        <v>1331</v>
      </c>
      <c r="G681" s="6" t="s">
        <v>1331</v>
      </c>
      <c r="H681" s="6" t="s">
        <v>1331</v>
      </c>
    </row>
    <row r="682">
      <c r="F682" s="6" t="s">
        <v>1331</v>
      </c>
      <c r="G682" s="6" t="s">
        <v>1331</v>
      </c>
      <c r="H682" s="6" t="s">
        <v>1331</v>
      </c>
    </row>
    <row r="683">
      <c r="F683" s="6" t="s">
        <v>1331</v>
      </c>
      <c r="G683" s="6" t="s">
        <v>1331</v>
      </c>
      <c r="H683" s="6" t="s">
        <v>1331</v>
      </c>
    </row>
    <row r="684">
      <c r="F684" s="6" t="s">
        <v>1331</v>
      </c>
      <c r="G684" s="6" t="s">
        <v>1331</v>
      </c>
      <c r="H684" s="6" t="s">
        <v>1331</v>
      </c>
    </row>
    <row r="685">
      <c r="F685" s="6" t="s">
        <v>1331</v>
      </c>
      <c r="G685" s="6" t="s">
        <v>1331</v>
      </c>
      <c r="H685" s="6" t="s">
        <v>1331</v>
      </c>
    </row>
    <row r="686">
      <c r="F686" s="6" t="s">
        <v>1331</v>
      </c>
      <c r="G686" s="6" t="s">
        <v>1331</v>
      </c>
      <c r="H686" s="6" t="s">
        <v>1331</v>
      </c>
    </row>
    <row r="687">
      <c r="F687" s="6" t="s">
        <v>1331</v>
      </c>
      <c r="G687" s="6" t="s">
        <v>1331</v>
      </c>
      <c r="H687" s="6" t="s">
        <v>1331</v>
      </c>
    </row>
    <row r="688">
      <c r="F688" s="6" t="s">
        <v>1331</v>
      </c>
      <c r="G688" s="6" t="s">
        <v>1331</v>
      </c>
      <c r="H688" s="6" t="s">
        <v>1331</v>
      </c>
    </row>
    <row r="689">
      <c r="F689" s="6" t="s">
        <v>1331</v>
      </c>
      <c r="G689" s="6" t="s">
        <v>1331</v>
      </c>
      <c r="H689" s="6" t="s">
        <v>1331</v>
      </c>
    </row>
    <row r="690">
      <c r="F690" s="6" t="s">
        <v>1331</v>
      </c>
      <c r="G690" s="6" t="s">
        <v>1331</v>
      </c>
      <c r="H690" s="6" t="s">
        <v>1331</v>
      </c>
    </row>
    <row r="691">
      <c r="F691" s="6" t="s">
        <v>1331</v>
      </c>
      <c r="G691" s="6" t="s">
        <v>1331</v>
      </c>
      <c r="H691" s="6" t="s">
        <v>1331</v>
      </c>
    </row>
    <row r="692">
      <c r="F692" s="6" t="s">
        <v>1331</v>
      </c>
      <c r="G692" s="6" t="s">
        <v>1331</v>
      </c>
      <c r="H692" s="6" t="s">
        <v>1331</v>
      </c>
    </row>
    <row r="693">
      <c r="F693" s="6" t="s">
        <v>1331</v>
      </c>
      <c r="G693" s="6" t="s">
        <v>1331</v>
      </c>
      <c r="H693" s="6" t="s">
        <v>1331</v>
      </c>
    </row>
    <row r="694">
      <c r="F694" s="6" t="s">
        <v>1331</v>
      </c>
      <c r="G694" s="6" t="s">
        <v>1331</v>
      </c>
      <c r="H694" s="6" t="s">
        <v>1331</v>
      </c>
    </row>
    <row r="695">
      <c r="F695" s="6" t="s">
        <v>1331</v>
      </c>
      <c r="G695" s="6" t="s">
        <v>1331</v>
      </c>
      <c r="H695" s="6" t="s">
        <v>1331</v>
      </c>
    </row>
    <row r="696">
      <c r="F696" s="6" t="s">
        <v>1331</v>
      </c>
      <c r="G696" s="6" t="s">
        <v>1331</v>
      </c>
      <c r="H696" s="6" t="s">
        <v>1331</v>
      </c>
    </row>
    <row r="697">
      <c r="F697" s="6" t="s">
        <v>1331</v>
      </c>
      <c r="G697" s="6" t="s">
        <v>1331</v>
      </c>
      <c r="H697" s="6" t="s">
        <v>1331</v>
      </c>
    </row>
    <row r="698">
      <c r="F698" s="6" t="s">
        <v>1331</v>
      </c>
      <c r="G698" s="6" t="s">
        <v>1331</v>
      </c>
      <c r="H698" s="6" t="s">
        <v>1331</v>
      </c>
    </row>
    <row r="699">
      <c r="F699" s="6" t="s">
        <v>1331</v>
      </c>
      <c r="G699" s="6" t="s">
        <v>1331</v>
      </c>
      <c r="H699" s="6" t="s">
        <v>1331</v>
      </c>
    </row>
    <row r="700">
      <c r="F700" s="6" t="s">
        <v>1331</v>
      </c>
      <c r="G700" s="6" t="s">
        <v>1331</v>
      </c>
      <c r="H700" s="6" t="s">
        <v>1331</v>
      </c>
    </row>
    <row r="701">
      <c r="F701" s="6" t="s">
        <v>1331</v>
      </c>
      <c r="G701" s="6" t="s">
        <v>1331</v>
      </c>
      <c r="H701" s="6" t="s">
        <v>1331</v>
      </c>
    </row>
    <row r="702">
      <c r="F702" s="6" t="s">
        <v>1331</v>
      </c>
      <c r="G702" s="6" t="s">
        <v>1331</v>
      </c>
      <c r="H702" s="6" t="s">
        <v>1331</v>
      </c>
    </row>
    <row r="703">
      <c r="F703" s="6" t="s">
        <v>1331</v>
      </c>
      <c r="G703" s="6" t="s">
        <v>1331</v>
      </c>
      <c r="H703" s="6" t="s">
        <v>1331</v>
      </c>
    </row>
    <row r="704">
      <c r="F704" s="6" t="s">
        <v>1331</v>
      </c>
      <c r="G704" s="6" t="s">
        <v>1331</v>
      </c>
      <c r="H704" s="6" t="s">
        <v>1331</v>
      </c>
    </row>
    <row r="705">
      <c r="F705" s="6" t="s">
        <v>1331</v>
      </c>
      <c r="G705" s="6" t="s">
        <v>1331</v>
      </c>
      <c r="H705" s="6" t="s">
        <v>1331</v>
      </c>
    </row>
    <row r="706">
      <c r="F706" s="6" t="s">
        <v>1331</v>
      </c>
      <c r="G706" s="6" t="s">
        <v>1331</v>
      </c>
      <c r="H706" s="6" t="s">
        <v>1331</v>
      </c>
    </row>
    <row r="707">
      <c r="F707" s="6" t="s">
        <v>1331</v>
      </c>
      <c r="G707" s="6" t="s">
        <v>1331</v>
      </c>
      <c r="H707" s="6" t="s">
        <v>1331</v>
      </c>
    </row>
    <row r="708">
      <c r="F708" s="6" t="s">
        <v>1331</v>
      </c>
      <c r="G708" s="6" t="s">
        <v>1331</v>
      </c>
      <c r="H708" s="6" t="s">
        <v>1331</v>
      </c>
    </row>
    <row r="709">
      <c r="F709" s="6" t="s">
        <v>1331</v>
      </c>
      <c r="G709" s="6" t="s">
        <v>1331</v>
      </c>
      <c r="H709" s="6" t="s">
        <v>1331</v>
      </c>
    </row>
    <row r="710">
      <c r="F710" s="6" t="s">
        <v>1331</v>
      </c>
      <c r="G710" s="6" t="s">
        <v>1331</v>
      </c>
      <c r="H710" s="6" t="s">
        <v>1331</v>
      </c>
    </row>
    <row r="711">
      <c r="F711" s="6" t="s">
        <v>1331</v>
      </c>
      <c r="G711" s="6" t="s">
        <v>1331</v>
      </c>
      <c r="H711" s="6" t="s">
        <v>1331</v>
      </c>
    </row>
    <row r="712">
      <c r="F712" s="6" t="s">
        <v>1331</v>
      </c>
      <c r="G712" s="6" t="s">
        <v>1331</v>
      </c>
      <c r="H712" s="6" t="s">
        <v>1331</v>
      </c>
    </row>
    <row r="713">
      <c r="F713" s="6" t="s">
        <v>1331</v>
      </c>
      <c r="G713" s="6" t="s">
        <v>1331</v>
      </c>
      <c r="H713" s="6" t="s">
        <v>1331</v>
      </c>
    </row>
    <row r="714">
      <c r="F714" s="6" t="s">
        <v>1331</v>
      </c>
      <c r="G714" s="6" t="s">
        <v>1331</v>
      </c>
      <c r="H714" s="6" t="s">
        <v>1331</v>
      </c>
    </row>
    <row r="715">
      <c r="F715" s="6" t="s">
        <v>1331</v>
      </c>
      <c r="G715" s="6" t="s">
        <v>1331</v>
      </c>
      <c r="H715" s="6" t="s">
        <v>1331</v>
      </c>
    </row>
    <row r="716">
      <c r="F716" s="6" t="s">
        <v>1331</v>
      </c>
      <c r="G716" s="6" t="s">
        <v>1331</v>
      </c>
      <c r="H716" s="6" t="s">
        <v>1331</v>
      </c>
    </row>
    <row r="717">
      <c r="F717" s="6" t="s">
        <v>1331</v>
      </c>
      <c r="G717" s="6" t="s">
        <v>1331</v>
      </c>
      <c r="H717" s="6" t="s">
        <v>1331</v>
      </c>
    </row>
    <row r="718">
      <c r="F718" s="6" t="s">
        <v>1331</v>
      </c>
      <c r="G718" s="6" t="s">
        <v>1331</v>
      </c>
      <c r="H718" s="6" t="s">
        <v>1331</v>
      </c>
    </row>
    <row r="719">
      <c r="F719" s="6" t="s">
        <v>1331</v>
      </c>
      <c r="G719" s="6" t="s">
        <v>1331</v>
      </c>
      <c r="H719" s="6" t="s">
        <v>1331</v>
      </c>
    </row>
    <row r="720">
      <c r="F720" s="6" t="s">
        <v>1331</v>
      </c>
      <c r="G720" s="6" t="s">
        <v>1331</v>
      </c>
      <c r="H720" s="6" t="s">
        <v>1331</v>
      </c>
    </row>
    <row r="721">
      <c r="F721" s="6" t="s">
        <v>1331</v>
      </c>
      <c r="G721" s="6" t="s">
        <v>1331</v>
      </c>
      <c r="H721" s="6" t="s">
        <v>1331</v>
      </c>
    </row>
    <row r="722">
      <c r="F722" s="6" t="s">
        <v>1331</v>
      </c>
      <c r="G722" s="6" t="s">
        <v>1331</v>
      </c>
      <c r="H722" s="6" t="s">
        <v>1331</v>
      </c>
    </row>
    <row r="723">
      <c r="F723" s="6" t="s">
        <v>1331</v>
      </c>
      <c r="G723" s="6" t="s">
        <v>1331</v>
      </c>
      <c r="H723" s="6" t="s">
        <v>1331</v>
      </c>
    </row>
    <row r="724">
      <c r="F724" s="6" t="s">
        <v>1331</v>
      </c>
      <c r="G724" s="6" t="s">
        <v>1331</v>
      </c>
      <c r="H724" s="6" t="s">
        <v>1331</v>
      </c>
    </row>
    <row r="725">
      <c r="F725" s="6" t="s">
        <v>1331</v>
      </c>
      <c r="G725" s="6" t="s">
        <v>1331</v>
      </c>
      <c r="H725" s="6" t="s">
        <v>1331</v>
      </c>
    </row>
    <row r="726">
      <c r="F726" s="6" t="s">
        <v>1331</v>
      </c>
      <c r="G726" s="6" t="s">
        <v>1331</v>
      </c>
      <c r="H726" s="6" t="s">
        <v>1331</v>
      </c>
    </row>
    <row r="727">
      <c r="F727" s="6" t="s">
        <v>1331</v>
      </c>
      <c r="G727" s="6" t="s">
        <v>1331</v>
      </c>
      <c r="H727" s="6" t="s">
        <v>1331</v>
      </c>
    </row>
    <row r="728">
      <c r="F728" s="6" t="s">
        <v>1331</v>
      </c>
      <c r="G728" s="6" t="s">
        <v>1331</v>
      </c>
      <c r="H728" s="6" t="s">
        <v>1331</v>
      </c>
    </row>
    <row r="729">
      <c r="F729" s="6" t="s">
        <v>1331</v>
      </c>
      <c r="G729" s="6" t="s">
        <v>1331</v>
      </c>
      <c r="H729" s="6" t="s">
        <v>1331</v>
      </c>
    </row>
    <row r="730">
      <c r="F730" s="6" t="s">
        <v>1331</v>
      </c>
      <c r="G730" s="6" t="s">
        <v>1331</v>
      </c>
      <c r="H730" s="6" t="s">
        <v>1331</v>
      </c>
    </row>
    <row r="731">
      <c r="F731" s="6" t="s">
        <v>1331</v>
      </c>
      <c r="G731" s="6" t="s">
        <v>1331</v>
      </c>
      <c r="H731" s="6" t="s">
        <v>1331</v>
      </c>
    </row>
    <row r="732">
      <c r="F732" s="6" t="s">
        <v>1331</v>
      </c>
      <c r="G732" s="6" t="s">
        <v>1331</v>
      </c>
      <c r="H732" s="6" t="s">
        <v>1331</v>
      </c>
    </row>
    <row r="733">
      <c r="F733" s="6" t="s">
        <v>1331</v>
      </c>
      <c r="G733" s="6" t="s">
        <v>1331</v>
      </c>
      <c r="H733" s="6" t="s">
        <v>1331</v>
      </c>
    </row>
    <row r="734">
      <c r="F734" s="6" t="s">
        <v>1331</v>
      </c>
      <c r="G734" s="6" t="s">
        <v>1331</v>
      </c>
      <c r="H734" s="6" t="s">
        <v>1331</v>
      </c>
    </row>
    <row r="735">
      <c r="F735" s="6" t="s">
        <v>1331</v>
      </c>
      <c r="G735" s="6" t="s">
        <v>1331</v>
      </c>
      <c r="H735" s="6" t="s">
        <v>1331</v>
      </c>
    </row>
    <row r="736">
      <c r="F736" s="6" t="s">
        <v>1331</v>
      </c>
      <c r="G736" s="6" t="s">
        <v>1331</v>
      </c>
      <c r="H736" s="6" t="s">
        <v>1331</v>
      </c>
    </row>
    <row r="737">
      <c r="F737" s="6" t="s">
        <v>1331</v>
      </c>
      <c r="G737" s="6" t="s">
        <v>1331</v>
      </c>
      <c r="H737" s="6" t="s">
        <v>1331</v>
      </c>
    </row>
    <row r="738">
      <c r="F738" s="6" t="s">
        <v>1331</v>
      </c>
      <c r="G738" s="6" t="s">
        <v>1331</v>
      </c>
      <c r="H738" s="6" t="s">
        <v>1331</v>
      </c>
    </row>
    <row r="739">
      <c r="F739" s="6" t="s">
        <v>1331</v>
      </c>
      <c r="G739" s="6" t="s">
        <v>1331</v>
      </c>
      <c r="H739" s="6" t="s">
        <v>1331</v>
      </c>
    </row>
    <row r="740">
      <c r="F740" s="6" t="s">
        <v>1331</v>
      </c>
      <c r="G740" s="6" t="s">
        <v>1331</v>
      </c>
      <c r="H740" s="6" t="s">
        <v>1331</v>
      </c>
    </row>
    <row r="741">
      <c r="F741" s="6" t="s">
        <v>1331</v>
      </c>
      <c r="G741" s="6" t="s">
        <v>1331</v>
      </c>
      <c r="H741" s="6" t="s">
        <v>1331</v>
      </c>
    </row>
    <row r="742">
      <c r="F742" s="6" t="s">
        <v>1331</v>
      </c>
      <c r="G742" s="6" t="s">
        <v>1331</v>
      </c>
      <c r="H742" s="6" t="s">
        <v>1331</v>
      </c>
    </row>
    <row r="743">
      <c r="F743" s="6" t="s">
        <v>1331</v>
      </c>
      <c r="G743" s="6" t="s">
        <v>1331</v>
      </c>
      <c r="H743" s="6" t="s">
        <v>1331</v>
      </c>
    </row>
    <row r="744">
      <c r="F744" s="6" t="s">
        <v>1331</v>
      </c>
      <c r="G744" s="6" t="s">
        <v>1331</v>
      </c>
      <c r="H744" s="6" t="s">
        <v>1331</v>
      </c>
    </row>
    <row r="745">
      <c r="F745" s="6" t="s">
        <v>1331</v>
      </c>
      <c r="G745" s="6" t="s">
        <v>1331</v>
      </c>
      <c r="H745" s="6" t="s">
        <v>1331</v>
      </c>
    </row>
    <row r="746">
      <c r="F746" s="6" t="s">
        <v>1331</v>
      </c>
      <c r="G746" s="6" t="s">
        <v>1331</v>
      </c>
      <c r="H746" s="6" t="s">
        <v>1331</v>
      </c>
    </row>
    <row r="747">
      <c r="F747" s="6" t="s">
        <v>1331</v>
      </c>
      <c r="G747" s="6" t="s">
        <v>1331</v>
      </c>
      <c r="H747" s="6" t="s">
        <v>1331</v>
      </c>
    </row>
    <row r="748">
      <c r="F748" s="6" t="s">
        <v>1331</v>
      </c>
      <c r="G748" s="6" t="s">
        <v>1331</v>
      </c>
      <c r="H748" s="6" t="s">
        <v>1331</v>
      </c>
    </row>
    <row r="749">
      <c r="F749" s="6" t="s">
        <v>1331</v>
      </c>
      <c r="G749" s="6" t="s">
        <v>1331</v>
      </c>
      <c r="H749" s="6" t="s">
        <v>1331</v>
      </c>
    </row>
    <row r="750">
      <c r="F750" s="6" t="s">
        <v>1331</v>
      </c>
      <c r="G750" s="6" t="s">
        <v>1331</v>
      </c>
      <c r="H750" s="6" t="s">
        <v>1331</v>
      </c>
    </row>
    <row r="751">
      <c r="F751" s="6" t="s">
        <v>1331</v>
      </c>
      <c r="G751" s="6" t="s">
        <v>1331</v>
      </c>
      <c r="H751" s="6" t="s">
        <v>1331</v>
      </c>
    </row>
    <row r="752">
      <c r="F752" s="6" t="s">
        <v>1331</v>
      </c>
      <c r="G752" s="6" t="s">
        <v>1331</v>
      </c>
      <c r="H752" s="6" t="s">
        <v>1331</v>
      </c>
    </row>
    <row r="753">
      <c r="F753" s="6" t="s">
        <v>1331</v>
      </c>
      <c r="G753" s="6" t="s">
        <v>1331</v>
      </c>
      <c r="H753" s="6" t="s">
        <v>1331</v>
      </c>
    </row>
    <row r="754">
      <c r="F754" s="6" t="s">
        <v>1331</v>
      </c>
      <c r="G754" s="6" t="s">
        <v>1331</v>
      </c>
      <c r="H754" s="6" t="s">
        <v>1331</v>
      </c>
    </row>
    <row r="755">
      <c r="F755" s="6" t="s">
        <v>1331</v>
      </c>
      <c r="G755" s="6" t="s">
        <v>1331</v>
      </c>
      <c r="H755" s="6" t="s">
        <v>1331</v>
      </c>
    </row>
    <row r="756">
      <c r="F756" s="6" t="s">
        <v>1331</v>
      </c>
      <c r="G756" s="6" t="s">
        <v>1331</v>
      </c>
      <c r="H756" s="6" t="s">
        <v>1331</v>
      </c>
    </row>
    <row r="757">
      <c r="F757" s="6" t="s">
        <v>1331</v>
      </c>
      <c r="G757" s="6" t="s">
        <v>1331</v>
      </c>
      <c r="H757" s="6" t="s">
        <v>1331</v>
      </c>
    </row>
    <row r="758">
      <c r="F758" s="6" t="s">
        <v>1331</v>
      </c>
      <c r="G758" s="6" t="s">
        <v>1331</v>
      </c>
      <c r="H758" s="6" t="s">
        <v>1331</v>
      </c>
    </row>
    <row r="759">
      <c r="F759" s="6" t="s">
        <v>1331</v>
      </c>
      <c r="G759" s="6" t="s">
        <v>1331</v>
      </c>
      <c r="H759" s="6" t="s">
        <v>1331</v>
      </c>
    </row>
    <row r="760">
      <c r="F760" s="6" t="s">
        <v>1331</v>
      </c>
      <c r="G760" s="6" t="s">
        <v>1331</v>
      </c>
      <c r="H760" s="6" t="s">
        <v>1331</v>
      </c>
    </row>
    <row r="761">
      <c r="F761" s="6" t="s">
        <v>1331</v>
      </c>
      <c r="G761" s="6" t="s">
        <v>1331</v>
      </c>
      <c r="H761" s="6" t="s">
        <v>1331</v>
      </c>
    </row>
    <row r="762">
      <c r="F762" s="6" t="s">
        <v>1331</v>
      </c>
      <c r="G762" s="6" t="s">
        <v>1331</v>
      </c>
      <c r="H762" s="6" t="s">
        <v>1331</v>
      </c>
    </row>
    <row r="763">
      <c r="F763" s="6" t="s">
        <v>1331</v>
      </c>
      <c r="G763" s="6" t="s">
        <v>1331</v>
      </c>
      <c r="H763" s="6" t="s">
        <v>1331</v>
      </c>
    </row>
    <row r="764">
      <c r="F764" s="6" t="s">
        <v>1331</v>
      </c>
      <c r="G764" s="6" t="s">
        <v>1331</v>
      </c>
      <c r="H764" s="6" t="s">
        <v>1331</v>
      </c>
    </row>
    <row r="765">
      <c r="F765" s="6" t="s">
        <v>1331</v>
      </c>
      <c r="G765" s="6" t="s">
        <v>1331</v>
      </c>
      <c r="H765" s="6" t="s">
        <v>1331</v>
      </c>
    </row>
    <row r="766">
      <c r="F766" s="6" t="s">
        <v>1331</v>
      </c>
      <c r="G766" s="6" t="s">
        <v>1331</v>
      </c>
      <c r="H766" s="6" t="s">
        <v>1331</v>
      </c>
    </row>
    <row r="767">
      <c r="F767" s="6" t="s">
        <v>1331</v>
      </c>
      <c r="G767" s="6" t="s">
        <v>1331</v>
      </c>
      <c r="H767" s="6" t="s">
        <v>1331</v>
      </c>
    </row>
    <row r="768">
      <c r="F768" s="6" t="s">
        <v>1331</v>
      </c>
      <c r="G768" s="6" t="s">
        <v>1331</v>
      </c>
      <c r="H768" s="6" t="s">
        <v>1331</v>
      </c>
    </row>
    <row r="769">
      <c r="F769" s="6" t="s">
        <v>1331</v>
      </c>
      <c r="G769" s="6" t="s">
        <v>1331</v>
      </c>
      <c r="H769" s="6" t="s">
        <v>1331</v>
      </c>
    </row>
    <row r="770">
      <c r="F770" s="6" t="s">
        <v>1331</v>
      </c>
      <c r="G770" s="6" t="s">
        <v>1331</v>
      </c>
      <c r="H770" s="6" t="s">
        <v>1331</v>
      </c>
    </row>
    <row r="771">
      <c r="F771" s="6" t="s">
        <v>1331</v>
      </c>
      <c r="G771" s="6" t="s">
        <v>1331</v>
      </c>
      <c r="H771" s="6" t="s">
        <v>1331</v>
      </c>
    </row>
    <row r="772">
      <c r="F772" s="6" t="s">
        <v>1331</v>
      </c>
      <c r="G772" s="6" t="s">
        <v>1331</v>
      </c>
      <c r="H772" s="6" t="s">
        <v>1331</v>
      </c>
    </row>
    <row r="773">
      <c r="F773" s="6" t="s">
        <v>1331</v>
      </c>
      <c r="G773" s="6" t="s">
        <v>1331</v>
      </c>
      <c r="H773" s="6" t="s">
        <v>1331</v>
      </c>
    </row>
    <row r="774">
      <c r="F774" s="6" t="s">
        <v>1331</v>
      </c>
      <c r="G774" s="6" t="s">
        <v>1331</v>
      </c>
      <c r="H774" s="6" t="s">
        <v>1331</v>
      </c>
    </row>
    <row r="775">
      <c r="F775" s="6" t="s">
        <v>1331</v>
      </c>
      <c r="G775" s="6" t="s">
        <v>1331</v>
      </c>
      <c r="H775" s="6" t="s">
        <v>1331</v>
      </c>
    </row>
    <row r="776">
      <c r="F776" s="6" t="s">
        <v>1331</v>
      </c>
      <c r="G776" s="6" t="s">
        <v>1331</v>
      </c>
      <c r="H776" s="6" t="s">
        <v>1331</v>
      </c>
    </row>
    <row r="777">
      <c r="F777" s="6" t="s">
        <v>1331</v>
      </c>
      <c r="G777" s="6" t="s">
        <v>1331</v>
      </c>
      <c r="H777" s="6" t="s">
        <v>1331</v>
      </c>
    </row>
    <row r="778">
      <c r="F778" s="6" t="s">
        <v>1331</v>
      </c>
      <c r="G778" s="6" t="s">
        <v>1331</v>
      </c>
      <c r="H778" s="6" t="s">
        <v>1331</v>
      </c>
    </row>
    <row r="779">
      <c r="F779" s="6" t="s">
        <v>1331</v>
      </c>
      <c r="G779" s="6" t="s">
        <v>1331</v>
      </c>
      <c r="H779" s="6" t="s">
        <v>1331</v>
      </c>
    </row>
    <row r="780">
      <c r="F780" s="6" t="s">
        <v>1331</v>
      </c>
      <c r="G780" s="6" t="s">
        <v>1331</v>
      </c>
      <c r="H780" s="6" t="s">
        <v>1331</v>
      </c>
    </row>
    <row r="781">
      <c r="F781" s="6" t="s">
        <v>1331</v>
      </c>
      <c r="G781" s="6" t="s">
        <v>1331</v>
      </c>
      <c r="H781" s="6" t="s">
        <v>1331</v>
      </c>
    </row>
    <row r="782">
      <c r="F782" s="6" t="s">
        <v>1331</v>
      </c>
      <c r="G782" s="6" t="s">
        <v>1331</v>
      </c>
      <c r="H782" s="6" t="s">
        <v>1331</v>
      </c>
    </row>
    <row r="783">
      <c r="F783" s="6" t="s">
        <v>1331</v>
      </c>
      <c r="G783" s="6" t="s">
        <v>1331</v>
      </c>
      <c r="H783" s="6" t="s">
        <v>1331</v>
      </c>
    </row>
    <row r="784">
      <c r="F784" s="6" t="s">
        <v>1331</v>
      </c>
      <c r="G784" s="6" t="s">
        <v>1331</v>
      </c>
      <c r="H784" s="6" t="s">
        <v>1331</v>
      </c>
    </row>
    <row r="785">
      <c r="F785" s="6" t="s">
        <v>1331</v>
      </c>
      <c r="G785" s="6" t="s">
        <v>1331</v>
      </c>
      <c r="H785" s="6" t="s">
        <v>1331</v>
      </c>
    </row>
    <row r="786">
      <c r="F786" s="6" t="s">
        <v>1331</v>
      </c>
      <c r="G786" s="6" t="s">
        <v>1331</v>
      </c>
      <c r="H786" s="6" t="s">
        <v>1331</v>
      </c>
    </row>
    <row r="787">
      <c r="F787" s="6" t="s">
        <v>1331</v>
      </c>
      <c r="G787" s="6" t="s">
        <v>1331</v>
      </c>
      <c r="H787" s="6" t="s">
        <v>1331</v>
      </c>
    </row>
    <row r="788">
      <c r="F788" s="6" t="s">
        <v>1331</v>
      </c>
      <c r="G788" s="6" t="s">
        <v>1331</v>
      </c>
      <c r="H788" s="6" t="s">
        <v>1331</v>
      </c>
    </row>
    <row r="789">
      <c r="F789" s="6" t="s">
        <v>1331</v>
      </c>
      <c r="G789" s="6" t="s">
        <v>1331</v>
      </c>
      <c r="H789" s="6" t="s">
        <v>1331</v>
      </c>
    </row>
    <row r="790">
      <c r="F790" s="6" t="s">
        <v>1331</v>
      </c>
      <c r="G790" s="6" t="s">
        <v>1331</v>
      </c>
      <c r="H790" s="6" t="s">
        <v>1331</v>
      </c>
    </row>
    <row r="791">
      <c r="F791" s="6" t="s">
        <v>1331</v>
      </c>
      <c r="G791" s="6" t="s">
        <v>1331</v>
      </c>
      <c r="H791" s="6" t="s">
        <v>1331</v>
      </c>
    </row>
    <row r="792">
      <c r="F792" s="6" t="s">
        <v>1331</v>
      </c>
      <c r="G792" s="6" t="s">
        <v>1331</v>
      </c>
      <c r="H792" s="6" t="s">
        <v>1331</v>
      </c>
    </row>
    <row r="793">
      <c r="F793" s="6" t="s">
        <v>1331</v>
      </c>
      <c r="G793" s="6" t="s">
        <v>1331</v>
      </c>
      <c r="H793" s="6" t="s">
        <v>1331</v>
      </c>
    </row>
    <row r="794">
      <c r="F794" s="6" t="s">
        <v>1331</v>
      </c>
      <c r="G794" s="6" t="s">
        <v>1331</v>
      </c>
      <c r="H794" s="6" t="s">
        <v>1331</v>
      </c>
    </row>
    <row r="795">
      <c r="F795" s="6" t="s">
        <v>1331</v>
      </c>
      <c r="G795" s="6" t="s">
        <v>1331</v>
      </c>
      <c r="H795" s="6" t="s">
        <v>1331</v>
      </c>
    </row>
    <row r="796">
      <c r="F796" s="6" t="s">
        <v>1331</v>
      </c>
      <c r="G796" s="6" t="s">
        <v>1331</v>
      </c>
      <c r="H796" s="6" t="s">
        <v>1331</v>
      </c>
    </row>
    <row r="797">
      <c r="F797" s="6" t="s">
        <v>1331</v>
      </c>
      <c r="G797" s="6" t="s">
        <v>1331</v>
      </c>
      <c r="H797" s="6" t="s">
        <v>1331</v>
      </c>
    </row>
    <row r="798">
      <c r="F798" s="6" t="s">
        <v>1331</v>
      </c>
      <c r="G798" s="6" t="s">
        <v>1331</v>
      </c>
      <c r="H798" s="6" t="s">
        <v>1331</v>
      </c>
    </row>
    <row r="799">
      <c r="F799" s="6" t="s">
        <v>1331</v>
      </c>
      <c r="G799" s="6" t="s">
        <v>1331</v>
      </c>
      <c r="H799" s="6" t="s">
        <v>1331</v>
      </c>
    </row>
    <row r="800">
      <c r="F800" s="6" t="s">
        <v>1331</v>
      </c>
      <c r="G800" s="6" t="s">
        <v>1331</v>
      </c>
      <c r="H800" s="6" t="s">
        <v>1331</v>
      </c>
    </row>
    <row r="801">
      <c r="F801" s="6" t="s">
        <v>1331</v>
      </c>
      <c r="G801" s="6" t="s">
        <v>1331</v>
      </c>
      <c r="H801" s="6" t="s">
        <v>1331</v>
      </c>
    </row>
    <row r="802">
      <c r="F802" s="6" t="s">
        <v>1331</v>
      </c>
      <c r="G802" s="6" t="s">
        <v>1331</v>
      </c>
      <c r="H802" s="6" t="s">
        <v>1331</v>
      </c>
    </row>
    <row r="803">
      <c r="F803" s="6" t="s">
        <v>1331</v>
      </c>
      <c r="G803" s="6" t="s">
        <v>1331</v>
      </c>
      <c r="H803" s="6" t="s">
        <v>1331</v>
      </c>
    </row>
    <row r="804">
      <c r="F804" s="6" t="s">
        <v>1331</v>
      </c>
      <c r="G804" s="6" t="s">
        <v>1331</v>
      </c>
      <c r="H804" s="6" t="s">
        <v>1331</v>
      </c>
    </row>
    <row r="805">
      <c r="F805" s="6" t="s">
        <v>1331</v>
      </c>
      <c r="G805" s="6" t="s">
        <v>1331</v>
      </c>
      <c r="H805" s="6" t="s">
        <v>1331</v>
      </c>
    </row>
    <row r="806">
      <c r="F806" s="6" t="s">
        <v>1331</v>
      </c>
      <c r="G806" s="6" t="s">
        <v>1331</v>
      </c>
      <c r="H806" s="6" t="s">
        <v>1331</v>
      </c>
    </row>
    <row r="807">
      <c r="F807" s="6" t="s">
        <v>1331</v>
      </c>
      <c r="G807" s="6" t="s">
        <v>1331</v>
      </c>
      <c r="H807" s="6" t="s">
        <v>1331</v>
      </c>
    </row>
    <row r="808">
      <c r="F808" s="6" t="s">
        <v>1331</v>
      </c>
      <c r="G808" s="6" t="s">
        <v>1331</v>
      </c>
      <c r="H808" s="6" t="s">
        <v>1331</v>
      </c>
    </row>
    <row r="809">
      <c r="F809" s="6" t="s">
        <v>1331</v>
      </c>
      <c r="G809" s="6" t="s">
        <v>1331</v>
      </c>
      <c r="H809" s="6" t="s">
        <v>1331</v>
      </c>
    </row>
    <row r="810">
      <c r="F810" s="6" t="s">
        <v>1331</v>
      </c>
      <c r="G810" s="6" t="s">
        <v>1331</v>
      </c>
      <c r="H810" s="6" t="s">
        <v>1331</v>
      </c>
    </row>
    <row r="811">
      <c r="F811" s="6" t="s">
        <v>1331</v>
      </c>
      <c r="G811" s="6" t="s">
        <v>1331</v>
      </c>
      <c r="H811" s="6" t="s">
        <v>1331</v>
      </c>
    </row>
    <row r="812">
      <c r="F812" s="6" t="s">
        <v>1331</v>
      </c>
      <c r="G812" s="6" t="s">
        <v>1331</v>
      </c>
      <c r="H812" s="6" t="s">
        <v>1331</v>
      </c>
    </row>
    <row r="813">
      <c r="F813" s="6" t="s">
        <v>1331</v>
      </c>
      <c r="G813" s="6" t="s">
        <v>1331</v>
      </c>
      <c r="H813" s="6" t="s">
        <v>1331</v>
      </c>
    </row>
    <row r="814">
      <c r="F814" s="6" t="s">
        <v>1331</v>
      </c>
      <c r="G814" s="6" t="s">
        <v>1331</v>
      </c>
      <c r="H814" s="6" t="s">
        <v>1331</v>
      </c>
    </row>
    <row r="815">
      <c r="F815" s="6" t="s">
        <v>1331</v>
      </c>
      <c r="G815" s="6" t="s">
        <v>1331</v>
      </c>
      <c r="H815" s="6" t="s">
        <v>1331</v>
      </c>
    </row>
    <row r="816">
      <c r="F816" s="6" t="s">
        <v>1331</v>
      </c>
      <c r="G816" s="6" t="s">
        <v>1331</v>
      </c>
      <c r="H816" s="6" t="s">
        <v>1331</v>
      </c>
    </row>
    <row r="817">
      <c r="F817" s="6" t="s">
        <v>1331</v>
      </c>
      <c r="G817" s="6" t="s">
        <v>1331</v>
      </c>
      <c r="H817" s="6" t="s">
        <v>1331</v>
      </c>
    </row>
    <row r="818">
      <c r="F818" s="6" t="s">
        <v>1331</v>
      </c>
      <c r="G818" s="6" t="s">
        <v>1331</v>
      </c>
      <c r="H818" s="6" t="s">
        <v>1331</v>
      </c>
    </row>
    <row r="819">
      <c r="F819" s="6" t="s">
        <v>1331</v>
      </c>
      <c r="G819" s="6" t="s">
        <v>1331</v>
      </c>
      <c r="H819" s="6" t="s">
        <v>1331</v>
      </c>
    </row>
    <row r="820">
      <c r="F820" s="6" t="s">
        <v>1331</v>
      </c>
      <c r="G820" s="6" t="s">
        <v>1331</v>
      </c>
      <c r="H820" s="6" t="s">
        <v>1331</v>
      </c>
    </row>
    <row r="821">
      <c r="F821" s="6" t="s">
        <v>1331</v>
      </c>
      <c r="G821" s="6" t="s">
        <v>1331</v>
      </c>
      <c r="H821" s="6" t="s">
        <v>1331</v>
      </c>
    </row>
    <row r="822">
      <c r="F822" s="6" t="s">
        <v>1331</v>
      </c>
      <c r="G822" s="6" t="s">
        <v>1331</v>
      </c>
      <c r="H822" s="6" t="s">
        <v>1331</v>
      </c>
    </row>
    <row r="823">
      <c r="F823" s="6" t="s">
        <v>1331</v>
      </c>
      <c r="G823" s="6" t="s">
        <v>1331</v>
      </c>
      <c r="H823" s="6" t="s">
        <v>1331</v>
      </c>
    </row>
    <row r="824">
      <c r="F824" s="6" t="s">
        <v>1331</v>
      </c>
      <c r="G824" s="6" t="s">
        <v>1331</v>
      </c>
      <c r="H824" s="6" t="s">
        <v>1331</v>
      </c>
    </row>
    <row r="825">
      <c r="F825" s="6" t="s">
        <v>1331</v>
      </c>
      <c r="G825" s="6" t="s">
        <v>1331</v>
      </c>
      <c r="H825" s="6" t="s">
        <v>1331</v>
      </c>
    </row>
    <row r="826">
      <c r="F826" s="6" t="s">
        <v>1331</v>
      </c>
      <c r="G826" s="6" t="s">
        <v>1331</v>
      </c>
      <c r="H826" s="6" t="s">
        <v>1331</v>
      </c>
    </row>
    <row r="827">
      <c r="F827" s="6" t="s">
        <v>1331</v>
      </c>
      <c r="G827" s="6" t="s">
        <v>1331</v>
      </c>
      <c r="H827" s="6" t="s">
        <v>1331</v>
      </c>
    </row>
    <row r="828">
      <c r="F828" s="6" t="s">
        <v>1331</v>
      </c>
      <c r="G828" s="6" t="s">
        <v>1331</v>
      </c>
      <c r="H828" s="6" t="s">
        <v>1331</v>
      </c>
    </row>
    <row r="829">
      <c r="F829" s="6" t="s">
        <v>1331</v>
      </c>
      <c r="G829" s="6" t="s">
        <v>1331</v>
      </c>
      <c r="H829" s="6" t="s">
        <v>1331</v>
      </c>
    </row>
    <row r="830">
      <c r="F830" s="6" t="s">
        <v>1331</v>
      </c>
      <c r="G830" s="6" t="s">
        <v>1331</v>
      </c>
      <c r="H830" s="6" t="s">
        <v>1331</v>
      </c>
    </row>
    <row r="831">
      <c r="F831" s="6" t="s">
        <v>1331</v>
      </c>
      <c r="G831" s="6" t="s">
        <v>1331</v>
      </c>
      <c r="H831" s="6" t="s">
        <v>1331</v>
      </c>
    </row>
    <row r="832">
      <c r="F832" s="6" t="s">
        <v>1331</v>
      </c>
      <c r="G832" s="6" t="s">
        <v>1331</v>
      </c>
      <c r="H832" s="6" t="s">
        <v>1331</v>
      </c>
    </row>
    <row r="833">
      <c r="F833" s="6" t="s">
        <v>1331</v>
      </c>
      <c r="G833" s="6" t="s">
        <v>1331</v>
      </c>
      <c r="H833" s="6" t="s">
        <v>1331</v>
      </c>
    </row>
    <row r="834">
      <c r="F834" s="6" t="s">
        <v>1331</v>
      </c>
      <c r="G834" s="6" t="s">
        <v>1331</v>
      </c>
      <c r="H834" s="6" t="s">
        <v>1331</v>
      </c>
    </row>
    <row r="835">
      <c r="F835" s="6" t="s">
        <v>1331</v>
      </c>
      <c r="G835" s="6" t="s">
        <v>1331</v>
      </c>
      <c r="H835" s="6" t="s">
        <v>1331</v>
      </c>
    </row>
    <row r="836">
      <c r="F836" s="6" t="s">
        <v>1331</v>
      </c>
      <c r="G836" s="6" t="s">
        <v>1331</v>
      </c>
      <c r="H836" s="6" t="s">
        <v>1331</v>
      </c>
    </row>
    <row r="837">
      <c r="F837" s="6" t="s">
        <v>1331</v>
      </c>
      <c r="G837" s="6" t="s">
        <v>1331</v>
      </c>
      <c r="H837" s="6" t="s">
        <v>1331</v>
      </c>
    </row>
    <row r="838">
      <c r="F838" s="6" t="s">
        <v>1331</v>
      </c>
      <c r="G838" s="6" t="s">
        <v>1331</v>
      </c>
      <c r="H838" s="6" t="s">
        <v>1331</v>
      </c>
    </row>
    <row r="839">
      <c r="F839" s="6" t="s">
        <v>1331</v>
      </c>
      <c r="G839" s="6" t="s">
        <v>1331</v>
      </c>
      <c r="H839" s="6" t="s">
        <v>1331</v>
      </c>
    </row>
    <row r="840">
      <c r="F840" s="6" t="s">
        <v>1331</v>
      </c>
      <c r="G840" s="6" t="s">
        <v>1331</v>
      </c>
      <c r="H840" s="6" t="s">
        <v>1331</v>
      </c>
    </row>
    <row r="841">
      <c r="F841" s="6" t="s">
        <v>1331</v>
      </c>
      <c r="G841" s="6" t="s">
        <v>1331</v>
      </c>
      <c r="H841" s="6" t="s">
        <v>1331</v>
      </c>
    </row>
    <row r="842">
      <c r="F842" s="6" t="s">
        <v>1331</v>
      </c>
      <c r="G842" s="6" t="s">
        <v>1331</v>
      </c>
      <c r="H842" s="6" t="s">
        <v>1331</v>
      </c>
    </row>
    <row r="843">
      <c r="F843" s="6" t="s">
        <v>1331</v>
      </c>
      <c r="G843" s="6" t="s">
        <v>1331</v>
      </c>
      <c r="H843" s="6" t="s">
        <v>1331</v>
      </c>
    </row>
    <row r="844">
      <c r="F844" s="6" t="s">
        <v>1331</v>
      </c>
      <c r="G844" s="6" t="s">
        <v>1331</v>
      </c>
      <c r="H844" s="6" t="s">
        <v>1331</v>
      </c>
    </row>
    <row r="845">
      <c r="F845" s="6" t="s">
        <v>1331</v>
      </c>
      <c r="G845" s="6" t="s">
        <v>1331</v>
      </c>
      <c r="H845" s="6" t="s">
        <v>1331</v>
      </c>
    </row>
    <row r="846">
      <c r="F846" s="6" t="s">
        <v>1331</v>
      </c>
      <c r="G846" s="6" t="s">
        <v>1331</v>
      </c>
      <c r="H846" s="6" t="s">
        <v>1331</v>
      </c>
    </row>
    <row r="847">
      <c r="F847" s="6" t="s">
        <v>1331</v>
      </c>
      <c r="G847" s="6" t="s">
        <v>1331</v>
      </c>
      <c r="H847" s="6" t="s">
        <v>1331</v>
      </c>
    </row>
    <row r="848">
      <c r="F848" s="6" t="s">
        <v>1331</v>
      </c>
      <c r="G848" s="6" t="s">
        <v>1331</v>
      </c>
      <c r="H848" s="6" t="s">
        <v>1331</v>
      </c>
    </row>
    <row r="849">
      <c r="F849" s="6" t="s">
        <v>1331</v>
      </c>
      <c r="G849" s="6" t="s">
        <v>1331</v>
      </c>
      <c r="H849" s="6" t="s">
        <v>1331</v>
      </c>
    </row>
    <row r="850">
      <c r="F850" s="6" t="s">
        <v>1331</v>
      </c>
      <c r="G850" s="6" t="s">
        <v>1331</v>
      </c>
      <c r="H850" s="6" t="s">
        <v>1331</v>
      </c>
    </row>
    <row r="851">
      <c r="F851" s="6" t="s">
        <v>1331</v>
      </c>
      <c r="G851" s="6" t="s">
        <v>1331</v>
      </c>
      <c r="H851" s="6" t="s">
        <v>1331</v>
      </c>
    </row>
    <row r="852">
      <c r="F852" s="6" t="s">
        <v>1331</v>
      </c>
      <c r="G852" s="6" t="s">
        <v>1331</v>
      </c>
      <c r="H852" s="6" t="s">
        <v>1331</v>
      </c>
    </row>
    <row r="853">
      <c r="F853" s="6" t="s">
        <v>1331</v>
      </c>
      <c r="G853" s="6" t="s">
        <v>1331</v>
      </c>
      <c r="H853" s="6" t="s">
        <v>1331</v>
      </c>
    </row>
    <row r="854">
      <c r="F854" s="6" t="s">
        <v>1331</v>
      </c>
      <c r="G854" s="6" t="s">
        <v>1331</v>
      </c>
      <c r="H854" s="6" t="s">
        <v>1331</v>
      </c>
    </row>
    <row r="855">
      <c r="F855" s="6" t="s">
        <v>1331</v>
      </c>
      <c r="G855" s="6" t="s">
        <v>1331</v>
      </c>
      <c r="H855" s="6" t="s">
        <v>1331</v>
      </c>
    </row>
    <row r="856">
      <c r="F856" s="6" t="s">
        <v>1331</v>
      </c>
      <c r="G856" s="6" t="s">
        <v>1331</v>
      </c>
      <c r="H856" s="6" t="s">
        <v>1331</v>
      </c>
    </row>
    <row r="857">
      <c r="F857" s="6" t="s">
        <v>1331</v>
      </c>
      <c r="G857" s="6" t="s">
        <v>1331</v>
      </c>
      <c r="H857" s="6" t="s">
        <v>1331</v>
      </c>
    </row>
    <row r="858">
      <c r="F858" s="6" t="s">
        <v>1331</v>
      </c>
      <c r="G858" s="6" t="s">
        <v>1331</v>
      </c>
      <c r="H858" s="6" t="s">
        <v>1331</v>
      </c>
    </row>
    <row r="859">
      <c r="F859" s="6" t="s">
        <v>1331</v>
      </c>
      <c r="G859" s="6" t="s">
        <v>1331</v>
      </c>
      <c r="H859" s="6" t="s">
        <v>1331</v>
      </c>
    </row>
    <row r="860">
      <c r="F860" s="6" t="s">
        <v>1331</v>
      </c>
      <c r="G860" s="6" t="s">
        <v>1331</v>
      </c>
      <c r="H860" s="6" t="s">
        <v>1331</v>
      </c>
    </row>
    <row r="861">
      <c r="F861" s="6" t="s">
        <v>1331</v>
      </c>
      <c r="G861" s="6" t="s">
        <v>1331</v>
      </c>
      <c r="H861" s="6" t="s">
        <v>1331</v>
      </c>
    </row>
    <row r="862">
      <c r="F862" s="6" t="s">
        <v>1331</v>
      </c>
      <c r="G862" s="6" t="s">
        <v>1331</v>
      </c>
      <c r="H862" s="6" t="s">
        <v>1331</v>
      </c>
    </row>
    <row r="863">
      <c r="F863" s="6" t="s">
        <v>1331</v>
      </c>
      <c r="G863" s="6" t="s">
        <v>1331</v>
      </c>
      <c r="H863" s="6" t="s">
        <v>1331</v>
      </c>
    </row>
    <row r="864">
      <c r="F864" s="6" t="s">
        <v>1331</v>
      </c>
      <c r="G864" s="6" t="s">
        <v>1331</v>
      </c>
      <c r="H864" s="6" t="s">
        <v>1331</v>
      </c>
    </row>
    <row r="865">
      <c r="F865" s="6" t="s">
        <v>1331</v>
      </c>
      <c r="G865" s="6" t="s">
        <v>1331</v>
      </c>
      <c r="H865" s="6" t="s">
        <v>1331</v>
      </c>
    </row>
    <row r="866">
      <c r="F866" s="6" t="s">
        <v>1331</v>
      </c>
      <c r="G866" s="6" t="s">
        <v>1331</v>
      </c>
      <c r="H866" s="6" t="s">
        <v>1331</v>
      </c>
    </row>
    <row r="867">
      <c r="F867" s="6" t="s">
        <v>1331</v>
      </c>
      <c r="G867" s="6" t="s">
        <v>1331</v>
      </c>
      <c r="H867" s="6" t="s">
        <v>1331</v>
      </c>
    </row>
    <row r="868">
      <c r="F868" s="6" t="s">
        <v>1331</v>
      </c>
      <c r="G868" s="6" t="s">
        <v>1331</v>
      </c>
      <c r="H868" s="6" t="s">
        <v>1331</v>
      </c>
    </row>
    <row r="869">
      <c r="F869" s="6" t="s">
        <v>1331</v>
      </c>
      <c r="G869" s="6" t="s">
        <v>1331</v>
      </c>
      <c r="H869" s="6" t="s">
        <v>1331</v>
      </c>
    </row>
    <row r="870">
      <c r="F870" s="6" t="s">
        <v>1331</v>
      </c>
      <c r="G870" s="6" t="s">
        <v>1331</v>
      </c>
      <c r="H870" s="6" t="s">
        <v>1331</v>
      </c>
    </row>
    <row r="871">
      <c r="F871" s="6" t="s">
        <v>1331</v>
      </c>
      <c r="G871" s="6" t="s">
        <v>1331</v>
      </c>
      <c r="H871" s="6" t="s">
        <v>1331</v>
      </c>
    </row>
    <row r="872">
      <c r="F872" s="6" t="s">
        <v>1331</v>
      </c>
      <c r="G872" s="6" t="s">
        <v>1331</v>
      </c>
      <c r="H872" s="6" t="s">
        <v>1331</v>
      </c>
    </row>
    <row r="873">
      <c r="F873" s="6" t="s">
        <v>1331</v>
      </c>
      <c r="G873" s="6" t="s">
        <v>1331</v>
      </c>
      <c r="H873" s="6" t="s">
        <v>1331</v>
      </c>
    </row>
    <row r="874">
      <c r="F874" s="6" t="s">
        <v>1331</v>
      </c>
      <c r="G874" s="6" t="s">
        <v>1331</v>
      </c>
      <c r="H874" s="6" t="s">
        <v>1331</v>
      </c>
    </row>
    <row r="875">
      <c r="F875" s="6" t="s">
        <v>1331</v>
      </c>
      <c r="G875" s="6" t="s">
        <v>1331</v>
      </c>
      <c r="H875" s="6" t="s">
        <v>1331</v>
      </c>
    </row>
    <row r="876">
      <c r="F876" s="6" t="s">
        <v>1331</v>
      </c>
      <c r="G876" s="6" t="s">
        <v>1331</v>
      </c>
      <c r="H876" s="6" t="s">
        <v>1331</v>
      </c>
    </row>
    <row r="877">
      <c r="F877" s="6" t="s">
        <v>1331</v>
      </c>
      <c r="G877" s="6" t="s">
        <v>1331</v>
      </c>
      <c r="H877" s="6" t="s">
        <v>1331</v>
      </c>
    </row>
    <row r="878">
      <c r="F878" s="6" t="s">
        <v>1331</v>
      </c>
      <c r="G878" s="6" t="s">
        <v>1331</v>
      </c>
      <c r="H878" s="6" t="s">
        <v>1331</v>
      </c>
    </row>
    <row r="879">
      <c r="F879" s="6" t="s">
        <v>1331</v>
      </c>
      <c r="G879" s="6" t="s">
        <v>1331</v>
      </c>
      <c r="H879" s="6" t="s">
        <v>1331</v>
      </c>
    </row>
    <row r="880">
      <c r="F880" s="6" t="s">
        <v>1331</v>
      </c>
      <c r="G880" s="6" t="s">
        <v>1331</v>
      </c>
      <c r="H880" s="6" t="s">
        <v>1331</v>
      </c>
    </row>
    <row r="881">
      <c r="F881" s="6" t="s">
        <v>1331</v>
      </c>
      <c r="G881" s="6" t="s">
        <v>1331</v>
      </c>
      <c r="H881" s="6" t="s">
        <v>1331</v>
      </c>
    </row>
    <row r="882">
      <c r="F882" s="6" t="s">
        <v>1331</v>
      </c>
      <c r="G882" s="6" t="s">
        <v>1331</v>
      </c>
      <c r="H882" s="6" t="s">
        <v>1331</v>
      </c>
    </row>
    <row r="883">
      <c r="F883" s="6" t="s">
        <v>1331</v>
      </c>
      <c r="G883" s="6" t="s">
        <v>1331</v>
      </c>
      <c r="H883" s="6" t="s">
        <v>1331</v>
      </c>
    </row>
    <row r="884">
      <c r="F884" s="6" t="s">
        <v>1331</v>
      </c>
      <c r="G884" s="6" t="s">
        <v>1331</v>
      </c>
      <c r="H884" s="6" t="s">
        <v>1331</v>
      </c>
    </row>
    <row r="885">
      <c r="F885" s="6" t="s">
        <v>1331</v>
      </c>
      <c r="G885" s="6" t="s">
        <v>1331</v>
      </c>
      <c r="H885" s="6" t="s">
        <v>1331</v>
      </c>
    </row>
    <row r="886">
      <c r="F886" s="6" t="s">
        <v>1331</v>
      </c>
      <c r="G886" s="6" t="s">
        <v>1331</v>
      </c>
      <c r="H886" s="6" t="s">
        <v>1331</v>
      </c>
    </row>
    <row r="887">
      <c r="F887" s="6" t="s">
        <v>1331</v>
      </c>
      <c r="G887" s="6" t="s">
        <v>1331</v>
      </c>
      <c r="H887" s="6" t="s">
        <v>1331</v>
      </c>
    </row>
    <row r="888">
      <c r="F888" s="6" t="s">
        <v>1331</v>
      </c>
      <c r="G888" s="6" t="s">
        <v>1331</v>
      </c>
      <c r="H888" s="6" t="s">
        <v>1331</v>
      </c>
    </row>
    <row r="889">
      <c r="F889" s="6" t="s">
        <v>1331</v>
      </c>
      <c r="G889" s="6" t="s">
        <v>1331</v>
      </c>
      <c r="H889" s="6" t="s">
        <v>1331</v>
      </c>
    </row>
    <row r="890">
      <c r="F890" s="6" t="s">
        <v>1331</v>
      </c>
      <c r="G890" s="6" t="s">
        <v>1331</v>
      </c>
      <c r="H890" s="6" t="s">
        <v>1331</v>
      </c>
    </row>
    <row r="891">
      <c r="F891" s="6" t="s">
        <v>1331</v>
      </c>
      <c r="G891" s="6" t="s">
        <v>1331</v>
      </c>
      <c r="H891" s="6" t="s">
        <v>1331</v>
      </c>
    </row>
    <row r="892">
      <c r="F892" s="6" t="s">
        <v>1331</v>
      </c>
      <c r="G892" s="6" t="s">
        <v>1331</v>
      </c>
      <c r="H892" s="6" t="s">
        <v>1331</v>
      </c>
    </row>
    <row r="893">
      <c r="F893" s="6" t="s">
        <v>1331</v>
      </c>
      <c r="G893" s="6" t="s">
        <v>1331</v>
      </c>
      <c r="H893" s="6" t="s">
        <v>1331</v>
      </c>
    </row>
    <row r="894">
      <c r="F894" s="6" t="s">
        <v>1331</v>
      </c>
      <c r="G894" s="6" t="s">
        <v>1331</v>
      </c>
      <c r="H894" s="6" t="s">
        <v>1331</v>
      </c>
    </row>
    <row r="895">
      <c r="F895" s="6" t="s">
        <v>1331</v>
      </c>
      <c r="G895" s="6" t="s">
        <v>1331</v>
      </c>
      <c r="H895" s="6" t="s">
        <v>1331</v>
      </c>
    </row>
    <row r="896">
      <c r="F896" s="6" t="s">
        <v>1331</v>
      </c>
      <c r="G896" s="6" t="s">
        <v>1331</v>
      </c>
      <c r="H896" s="6" t="s">
        <v>1331</v>
      </c>
    </row>
    <row r="897">
      <c r="F897" s="6" t="s">
        <v>1331</v>
      </c>
      <c r="G897" s="6" t="s">
        <v>1331</v>
      </c>
      <c r="H897" s="6" t="s">
        <v>1331</v>
      </c>
    </row>
    <row r="898">
      <c r="F898" s="6" t="s">
        <v>1331</v>
      </c>
      <c r="G898" s="6" t="s">
        <v>1331</v>
      </c>
      <c r="H898" s="6" t="s">
        <v>1331</v>
      </c>
    </row>
    <row r="899">
      <c r="F899" s="6" t="s">
        <v>1331</v>
      </c>
      <c r="G899" s="6" t="s">
        <v>1331</v>
      </c>
      <c r="H899" s="6" t="s">
        <v>1331</v>
      </c>
    </row>
    <row r="900">
      <c r="F900" s="6" t="s">
        <v>1331</v>
      </c>
      <c r="G900" s="6" t="s">
        <v>1331</v>
      </c>
      <c r="H900" s="6" t="s">
        <v>1331</v>
      </c>
    </row>
    <row r="901">
      <c r="F901" s="6" t="s">
        <v>1331</v>
      </c>
      <c r="G901" s="6" t="s">
        <v>1331</v>
      </c>
      <c r="H901" s="6" t="s">
        <v>1331</v>
      </c>
    </row>
    <row r="902">
      <c r="F902" s="6" t="s">
        <v>1331</v>
      </c>
      <c r="G902" s="6" t="s">
        <v>1331</v>
      </c>
      <c r="H902" s="6" t="s">
        <v>1331</v>
      </c>
    </row>
    <row r="903">
      <c r="F903" s="6" t="s">
        <v>1331</v>
      </c>
      <c r="G903" s="6" t="s">
        <v>1331</v>
      </c>
      <c r="H903" s="6" t="s">
        <v>1331</v>
      </c>
    </row>
    <row r="904">
      <c r="F904" s="6" t="s">
        <v>1331</v>
      </c>
      <c r="G904" s="6" t="s">
        <v>1331</v>
      </c>
      <c r="H904" s="6" t="s">
        <v>1331</v>
      </c>
    </row>
    <row r="905">
      <c r="F905" s="6" t="s">
        <v>1331</v>
      </c>
      <c r="G905" s="6" t="s">
        <v>1331</v>
      </c>
      <c r="H905" s="6" t="s">
        <v>1331</v>
      </c>
    </row>
    <row r="906">
      <c r="F906" s="6" t="s">
        <v>1331</v>
      </c>
      <c r="G906" s="6" t="s">
        <v>1331</v>
      </c>
      <c r="H906" s="6" t="s">
        <v>1331</v>
      </c>
    </row>
    <row r="907">
      <c r="F907" s="6" t="s">
        <v>1331</v>
      </c>
      <c r="G907" s="6" t="s">
        <v>1331</v>
      </c>
      <c r="H907" s="6" t="s">
        <v>1331</v>
      </c>
    </row>
    <row r="908">
      <c r="F908" s="6" t="s">
        <v>1331</v>
      </c>
      <c r="G908" s="6" t="s">
        <v>1331</v>
      </c>
      <c r="H908" s="6" t="s">
        <v>1331</v>
      </c>
    </row>
    <row r="909">
      <c r="F909" s="6" t="s">
        <v>1331</v>
      </c>
      <c r="G909" s="6" t="s">
        <v>1331</v>
      </c>
      <c r="H909" s="6" t="s">
        <v>1331</v>
      </c>
    </row>
    <row r="910">
      <c r="F910" s="6" t="s">
        <v>1331</v>
      </c>
      <c r="G910" s="6" t="s">
        <v>1331</v>
      </c>
      <c r="H910" s="6" t="s">
        <v>1331</v>
      </c>
    </row>
    <row r="911">
      <c r="F911" s="6" t="s">
        <v>1331</v>
      </c>
      <c r="G911" s="6" t="s">
        <v>1331</v>
      </c>
      <c r="H911" s="6" t="s">
        <v>1331</v>
      </c>
    </row>
    <row r="912">
      <c r="F912" s="6" t="s">
        <v>1331</v>
      </c>
      <c r="G912" s="6" t="s">
        <v>1331</v>
      </c>
      <c r="H912" s="6" t="s">
        <v>1331</v>
      </c>
    </row>
    <row r="913">
      <c r="F913" s="6" t="s">
        <v>1331</v>
      </c>
      <c r="G913" s="6" t="s">
        <v>1331</v>
      </c>
      <c r="H913" s="6" t="s">
        <v>1331</v>
      </c>
    </row>
    <row r="914">
      <c r="F914" s="6" t="s">
        <v>1331</v>
      </c>
      <c r="G914" s="6" t="s">
        <v>1331</v>
      </c>
      <c r="H914" s="6" t="s">
        <v>1331</v>
      </c>
    </row>
    <row r="915">
      <c r="F915" s="6" t="s">
        <v>1331</v>
      </c>
      <c r="G915" s="6" t="s">
        <v>1331</v>
      </c>
      <c r="H915" s="6" t="s">
        <v>1331</v>
      </c>
    </row>
    <row r="916">
      <c r="F916" s="6" t="s">
        <v>1331</v>
      </c>
      <c r="G916" s="6" t="s">
        <v>1331</v>
      </c>
      <c r="H916" s="6" t="s">
        <v>1331</v>
      </c>
    </row>
    <row r="917">
      <c r="F917" s="6" t="s">
        <v>1331</v>
      </c>
      <c r="G917" s="6" t="s">
        <v>1331</v>
      </c>
      <c r="H917" s="6" t="s">
        <v>1331</v>
      </c>
    </row>
    <row r="918">
      <c r="F918" s="6" t="s">
        <v>1331</v>
      </c>
      <c r="G918" s="6" t="s">
        <v>1331</v>
      </c>
      <c r="H918" s="6" t="s">
        <v>1331</v>
      </c>
    </row>
    <row r="919">
      <c r="F919" s="6" t="s">
        <v>1331</v>
      </c>
      <c r="G919" s="6" t="s">
        <v>1331</v>
      </c>
      <c r="H919" s="6" t="s">
        <v>1331</v>
      </c>
    </row>
    <row r="920">
      <c r="F920" s="6" t="s">
        <v>1331</v>
      </c>
      <c r="G920" s="6" t="s">
        <v>1331</v>
      </c>
      <c r="H920" s="6" t="s">
        <v>1331</v>
      </c>
    </row>
    <row r="921">
      <c r="F921" s="6" t="s">
        <v>1331</v>
      </c>
      <c r="G921" s="6" t="s">
        <v>1331</v>
      </c>
      <c r="H921" s="6" t="s">
        <v>1331</v>
      </c>
    </row>
    <row r="922">
      <c r="F922" s="6" t="s">
        <v>1331</v>
      </c>
      <c r="G922" s="6" t="s">
        <v>1331</v>
      </c>
      <c r="H922" s="6" t="s">
        <v>1331</v>
      </c>
    </row>
    <row r="923">
      <c r="F923" s="6" t="s">
        <v>1331</v>
      </c>
      <c r="G923" s="6" t="s">
        <v>1331</v>
      </c>
      <c r="H923" s="6" t="s">
        <v>1331</v>
      </c>
    </row>
    <row r="924">
      <c r="F924" s="6" t="s">
        <v>1331</v>
      </c>
      <c r="G924" s="6" t="s">
        <v>1331</v>
      </c>
      <c r="H924" s="6" t="s">
        <v>1331</v>
      </c>
    </row>
    <row r="925">
      <c r="F925" s="6" t="s">
        <v>1331</v>
      </c>
      <c r="G925" s="6" t="s">
        <v>1331</v>
      </c>
      <c r="H925" s="6" t="s">
        <v>1331</v>
      </c>
    </row>
    <row r="926">
      <c r="F926" s="6" t="s">
        <v>1331</v>
      </c>
      <c r="G926" s="6" t="s">
        <v>1331</v>
      </c>
      <c r="H926" s="6" t="s">
        <v>1331</v>
      </c>
    </row>
    <row r="927">
      <c r="F927" s="6" t="s">
        <v>1331</v>
      </c>
      <c r="G927" s="6" t="s">
        <v>1331</v>
      </c>
      <c r="H927" s="6" t="s">
        <v>1331</v>
      </c>
    </row>
    <row r="928">
      <c r="F928" s="6" t="s">
        <v>1331</v>
      </c>
      <c r="G928" s="6" t="s">
        <v>1331</v>
      </c>
      <c r="H928" s="6" t="s">
        <v>1331</v>
      </c>
    </row>
    <row r="929">
      <c r="F929" s="6" t="s">
        <v>1331</v>
      </c>
      <c r="G929" s="6" t="s">
        <v>1331</v>
      </c>
      <c r="H929" s="6" t="s">
        <v>1331</v>
      </c>
    </row>
    <row r="930">
      <c r="F930" s="6" t="s">
        <v>1331</v>
      </c>
      <c r="G930" s="6" t="s">
        <v>1331</v>
      </c>
      <c r="H930" s="6" t="s">
        <v>1331</v>
      </c>
    </row>
    <row r="931">
      <c r="F931" s="6" t="s">
        <v>1331</v>
      </c>
      <c r="G931" s="6" t="s">
        <v>1331</v>
      </c>
      <c r="H931" s="6" t="s">
        <v>1331</v>
      </c>
    </row>
    <row r="932">
      <c r="F932" s="6" t="s">
        <v>1331</v>
      </c>
      <c r="G932" s="6" t="s">
        <v>1331</v>
      </c>
      <c r="H932" s="6" t="s">
        <v>1331</v>
      </c>
    </row>
    <row r="933">
      <c r="F933" s="6" t="s">
        <v>1331</v>
      </c>
      <c r="G933" s="6" t="s">
        <v>1331</v>
      </c>
      <c r="H933" s="6" t="s">
        <v>1331</v>
      </c>
    </row>
    <row r="934">
      <c r="F934" s="6" t="s">
        <v>1331</v>
      </c>
      <c r="G934" s="6" t="s">
        <v>1331</v>
      </c>
      <c r="H934" s="6" t="s">
        <v>1331</v>
      </c>
    </row>
    <row r="935">
      <c r="F935" s="6" t="s">
        <v>1331</v>
      </c>
      <c r="G935" s="6" t="s">
        <v>1331</v>
      </c>
      <c r="H935" s="6" t="s">
        <v>1331</v>
      </c>
    </row>
    <row r="936">
      <c r="F936" s="6" t="s">
        <v>1331</v>
      </c>
      <c r="G936" s="6" t="s">
        <v>1331</v>
      </c>
      <c r="H936" s="6" t="s">
        <v>1331</v>
      </c>
    </row>
    <row r="937">
      <c r="F937" s="6" t="s">
        <v>1331</v>
      </c>
      <c r="G937" s="6" t="s">
        <v>1331</v>
      </c>
      <c r="H937" s="6" t="s">
        <v>1331</v>
      </c>
    </row>
    <row r="938">
      <c r="F938" s="6" t="s">
        <v>1331</v>
      </c>
      <c r="G938" s="6" t="s">
        <v>1331</v>
      </c>
      <c r="H938" s="6" t="s">
        <v>1331</v>
      </c>
    </row>
    <row r="939">
      <c r="F939" s="6" t="s">
        <v>1331</v>
      </c>
      <c r="G939" s="6" t="s">
        <v>1331</v>
      </c>
      <c r="H939" s="6" t="s">
        <v>1331</v>
      </c>
    </row>
    <row r="940">
      <c r="F940" s="6" t="s">
        <v>1331</v>
      </c>
      <c r="G940" s="6" t="s">
        <v>1331</v>
      </c>
      <c r="H940" s="6" t="s">
        <v>1331</v>
      </c>
    </row>
    <row r="941">
      <c r="F941" s="6" t="s">
        <v>1331</v>
      </c>
      <c r="G941" s="6" t="s">
        <v>1331</v>
      </c>
      <c r="H941" s="6" t="s">
        <v>1331</v>
      </c>
    </row>
    <row r="942">
      <c r="F942" s="6" t="s">
        <v>1331</v>
      </c>
      <c r="G942" s="6" t="s">
        <v>1331</v>
      </c>
      <c r="H942" s="6" t="s">
        <v>1331</v>
      </c>
    </row>
    <row r="943">
      <c r="F943" s="6" t="s">
        <v>1331</v>
      </c>
      <c r="G943" s="6" t="s">
        <v>1331</v>
      </c>
      <c r="H943" s="6" t="s">
        <v>1331</v>
      </c>
    </row>
    <row r="944">
      <c r="F944" s="6" t="s">
        <v>1331</v>
      </c>
      <c r="G944" s="6" t="s">
        <v>1331</v>
      </c>
      <c r="H944" s="6" t="s">
        <v>1331</v>
      </c>
    </row>
    <row r="945">
      <c r="F945" s="6" t="s">
        <v>1331</v>
      </c>
      <c r="G945" s="6" t="s">
        <v>1331</v>
      </c>
      <c r="H945" s="6" t="s">
        <v>1331</v>
      </c>
    </row>
    <row r="946">
      <c r="F946" s="6" t="s">
        <v>1331</v>
      </c>
      <c r="G946" s="6" t="s">
        <v>1331</v>
      </c>
      <c r="H946" s="6" t="s">
        <v>1331</v>
      </c>
    </row>
    <row r="947">
      <c r="F947" s="6" t="s">
        <v>1331</v>
      </c>
      <c r="G947" s="6" t="s">
        <v>1331</v>
      </c>
      <c r="H947" s="6" t="s">
        <v>1331</v>
      </c>
    </row>
    <row r="948">
      <c r="F948" s="6" t="s">
        <v>1331</v>
      </c>
      <c r="G948" s="6" t="s">
        <v>1331</v>
      </c>
      <c r="H948" s="6" t="s">
        <v>1331</v>
      </c>
    </row>
    <row r="949">
      <c r="F949" s="6" t="s">
        <v>1331</v>
      </c>
      <c r="G949" s="6" t="s">
        <v>1331</v>
      </c>
      <c r="H949" s="6" t="s">
        <v>1331</v>
      </c>
    </row>
    <row r="950">
      <c r="F950" s="6" t="s">
        <v>1331</v>
      </c>
      <c r="G950" s="6" t="s">
        <v>1331</v>
      </c>
      <c r="H950" s="6" t="s">
        <v>1331</v>
      </c>
    </row>
    <row r="951">
      <c r="F951" s="6" t="s">
        <v>1331</v>
      </c>
      <c r="G951" s="6" t="s">
        <v>1331</v>
      </c>
      <c r="H951" s="6" t="s">
        <v>1331</v>
      </c>
    </row>
    <row r="952">
      <c r="F952" s="6" t="s">
        <v>1331</v>
      </c>
      <c r="G952" s="6" t="s">
        <v>1331</v>
      </c>
      <c r="H952" s="6" t="s">
        <v>1331</v>
      </c>
    </row>
    <row r="953">
      <c r="F953" s="6" t="s">
        <v>1331</v>
      </c>
      <c r="G953" s="6" t="s">
        <v>1331</v>
      </c>
      <c r="H953" s="6" t="s">
        <v>1331</v>
      </c>
    </row>
    <row r="954">
      <c r="F954" s="6" t="s">
        <v>1331</v>
      </c>
      <c r="G954" s="6" t="s">
        <v>1331</v>
      </c>
      <c r="H954" s="6" t="s">
        <v>1331</v>
      </c>
    </row>
    <row r="955">
      <c r="F955" s="6" t="s">
        <v>1331</v>
      </c>
      <c r="G955" s="6" t="s">
        <v>1331</v>
      </c>
      <c r="H955" s="6" t="s">
        <v>1331</v>
      </c>
    </row>
    <row r="956">
      <c r="F956" s="6" t="s">
        <v>1331</v>
      </c>
      <c r="G956" s="6" t="s">
        <v>1331</v>
      </c>
      <c r="H956" s="6" t="s">
        <v>1331</v>
      </c>
    </row>
    <row r="957">
      <c r="F957" s="6" t="s">
        <v>1331</v>
      </c>
      <c r="G957" s="6" t="s">
        <v>1331</v>
      </c>
      <c r="H957" s="6" t="s">
        <v>1331</v>
      </c>
    </row>
    <row r="958">
      <c r="F958" s="6" t="s">
        <v>1331</v>
      </c>
      <c r="G958" s="6" t="s">
        <v>1331</v>
      </c>
      <c r="H958" s="6" t="s">
        <v>1331</v>
      </c>
    </row>
    <row r="959">
      <c r="F959" s="6" t="s">
        <v>1331</v>
      </c>
      <c r="G959" s="6" t="s">
        <v>1331</v>
      </c>
      <c r="H959" s="6" t="s">
        <v>1331</v>
      </c>
    </row>
    <row r="960">
      <c r="F960" s="6" t="s">
        <v>1331</v>
      </c>
      <c r="G960" s="6" t="s">
        <v>1331</v>
      </c>
      <c r="H960" s="6" t="s">
        <v>1331</v>
      </c>
    </row>
    <row r="961">
      <c r="F961" s="6" t="s">
        <v>1331</v>
      </c>
      <c r="G961" s="6" t="s">
        <v>1331</v>
      </c>
      <c r="H961" s="6" t="s">
        <v>1331</v>
      </c>
    </row>
    <row r="962">
      <c r="F962" s="6" t="s">
        <v>1331</v>
      </c>
      <c r="G962" s="6" t="s">
        <v>1331</v>
      </c>
      <c r="H962" s="6" t="s">
        <v>1331</v>
      </c>
    </row>
    <row r="963">
      <c r="F963" s="6" t="s">
        <v>1331</v>
      </c>
      <c r="G963" s="6" t="s">
        <v>1331</v>
      </c>
      <c r="H963" s="6" t="s">
        <v>1331</v>
      </c>
    </row>
    <row r="964">
      <c r="F964" s="6" t="s">
        <v>1331</v>
      </c>
      <c r="G964" s="6" t="s">
        <v>1331</v>
      </c>
      <c r="H964" s="6" t="s">
        <v>1331</v>
      </c>
    </row>
    <row r="965">
      <c r="F965" s="6" t="s">
        <v>1331</v>
      </c>
      <c r="G965" s="6" t="s">
        <v>1331</v>
      </c>
      <c r="H965" s="6" t="s">
        <v>1331</v>
      </c>
    </row>
    <row r="966">
      <c r="F966" s="6" t="s">
        <v>1331</v>
      </c>
      <c r="G966" s="6" t="s">
        <v>1331</v>
      </c>
      <c r="H966" s="6" t="s">
        <v>1331</v>
      </c>
    </row>
    <row r="967">
      <c r="F967" s="6" t="s">
        <v>1331</v>
      </c>
      <c r="G967" s="6" t="s">
        <v>1331</v>
      </c>
      <c r="H967" s="6" t="s">
        <v>1331</v>
      </c>
    </row>
    <row r="968">
      <c r="F968" s="6" t="s">
        <v>1331</v>
      </c>
      <c r="G968" s="6" t="s">
        <v>1331</v>
      </c>
      <c r="H968" s="6" t="s">
        <v>1331</v>
      </c>
    </row>
    <row r="969">
      <c r="F969" s="6" t="s">
        <v>1331</v>
      </c>
      <c r="G969" s="6" t="s">
        <v>1331</v>
      </c>
      <c r="H969" s="6" t="s">
        <v>1331</v>
      </c>
    </row>
    <row r="970">
      <c r="F970" s="6" t="s">
        <v>1331</v>
      </c>
      <c r="G970" s="6" t="s">
        <v>1331</v>
      </c>
      <c r="H970" s="6" t="s">
        <v>1331</v>
      </c>
    </row>
    <row r="971">
      <c r="F971" s="6" t="s">
        <v>1331</v>
      </c>
      <c r="G971" s="6" t="s">
        <v>1331</v>
      </c>
      <c r="H971" s="6" t="s">
        <v>1331</v>
      </c>
    </row>
    <row r="972">
      <c r="F972" s="6" t="s">
        <v>1331</v>
      </c>
      <c r="G972" s="6" t="s">
        <v>1331</v>
      </c>
      <c r="H972" s="6" t="s">
        <v>1331</v>
      </c>
    </row>
    <row r="973">
      <c r="F973" s="6" t="s">
        <v>1331</v>
      </c>
      <c r="G973" s="6" t="s">
        <v>1331</v>
      </c>
      <c r="H973" s="6" t="s">
        <v>1331</v>
      </c>
    </row>
    <row r="974">
      <c r="F974" s="6" t="s">
        <v>1331</v>
      </c>
      <c r="G974" s="6" t="s">
        <v>1331</v>
      </c>
      <c r="H974" s="6" t="s">
        <v>1331</v>
      </c>
    </row>
    <row r="975">
      <c r="F975" s="6" t="s">
        <v>1331</v>
      </c>
      <c r="G975" s="6" t="s">
        <v>1331</v>
      </c>
      <c r="H975" s="6" t="s">
        <v>1331</v>
      </c>
    </row>
    <row r="976">
      <c r="F976" s="6" t="s">
        <v>1331</v>
      </c>
      <c r="G976" s="6" t="s">
        <v>1331</v>
      </c>
      <c r="H976" s="6" t="s">
        <v>1331</v>
      </c>
    </row>
    <row r="977">
      <c r="F977" s="6" t="s">
        <v>1331</v>
      </c>
      <c r="G977" s="6" t="s">
        <v>1331</v>
      </c>
      <c r="H977" s="6" t="s">
        <v>1331</v>
      </c>
    </row>
    <row r="978">
      <c r="F978" s="6" t="s">
        <v>1331</v>
      </c>
      <c r="G978" s="6" t="s">
        <v>1331</v>
      </c>
      <c r="H978" s="6" t="s">
        <v>1331</v>
      </c>
    </row>
    <row r="979">
      <c r="F979" s="6" t="s">
        <v>1331</v>
      </c>
      <c r="G979" s="6" t="s">
        <v>1331</v>
      </c>
      <c r="H979" s="6" t="s">
        <v>1331</v>
      </c>
    </row>
    <row r="980">
      <c r="F980" s="6" t="s">
        <v>1331</v>
      </c>
      <c r="G980" s="6" t="s">
        <v>1331</v>
      </c>
      <c r="H980" s="6" t="s">
        <v>1331</v>
      </c>
    </row>
    <row r="981">
      <c r="F981" s="6" t="s">
        <v>1331</v>
      </c>
      <c r="G981" s="6" t="s">
        <v>1331</v>
      </c>
      <c r="H981" s="6" t="s">
        <v>1331</v>
      </c>
    </row>
    <row r="982">
      <c r="F982" s="6" t="s">
        <v>1331</v>
      </c>
      <c r="G982" s="6" t="s">
        <v>1331</v>
      </c>
      <c r="H982" s="6" t="s">
        <v>1331</v>
      </c>
    </row>
    <row r="983">
      <c r="F983" s="6" t="s">
        <v>1331</v>
      </c>
      <c r="G983" s="6" t="s">
        <v>1331</v>
      </c>
      <c r="H983" s="6" t="s">
        <v>1331</v>
      </c>
    </row>
    <row r="984">
      <c r="F984" s="6" t="s">
        <v>1331</v>
      </c>
      <c r="G984" s="6" t="s">
        <v>1331</v>
      </c>
      <c r="H984" s="6" t="s">
        <v>1331</v>
      </c>
    </row>
    <row r="985">
      <c r="F985" s="6" t="s">
        <v>1331</v>
      </c>
      <c r="G985" s="6" t="s">
        <v>1331</v>
      </c>
      <c r="H985" s="6" t="s">
        <v>1331</v>
      </c>
    </row>
    <row r="986">
      <c r="F986" s="6" t="s">
        <v>1331</v>
      </c>
      <c r="G986" s="6" t="s">
        <v>1331</v>
      </c>
      <c r="H986" s="6" t="s">
        <v>1331</v>
      </c>
    </row>
    <row r="987">
      <c r="F987" s="6" t="s">
        <v>1331</v>
      </c>
      <c r="G987" s="6" t="s">
        <v>1331</v>
      </c>
      <c r="H987" s="6" t="s">
        <v>1331</v>
      </c>
    </row>
    <row r="988">
      <c r="F988" s="6" t="s">
        <v>1331</v>
      </c>
      <c r="G988" s="6" t="s">
        <v>1331</v>
      </c>
      <c r="H988" s="6" t="s">
        <v>1331</v>
      </c>
    </row>
    <row r="989">
      <c r="F989" s="6" t="s">
        <v>1331</v>
      </c>
      <c r="G989" s="6" t="s">
        <v>1331</v>
      </c>
      <c r="H989" s="6" t="s">
        <v>1331</v>
      </c>
    </row>
    <row r="990">
      <c r="F990" s="6" t="s">
        <v>1331</v>
      </c>
      <c r="G990" s="6" t="s">
        <v>1331</v>
      </c>
      <c r="H990" s="6" t="s">
        <v>1331</v>
      </c>
    </row>
    <row r="991">
      <c r="F991" s="6" t="s">
        <v>1331</v>
      </c>
      <c r="G991" s="6" t="s">
        <v>1331</v>
      </c>
      <c r="H991" s="6" t="s">
        <v>1331</v>
      </c>
    </row>
    <row r="992">
      <c r="F992" s="6" t="s">
        <v>1331</v>
      </c>
      <c r="G992" s="6" t="s">
        <v>1331</v>
      </c>
      <c r="H992" s="6" t="s">
        <v>1331</v>
      </c>
    </row>
    <row r="993">
      <c r="F993" s="6" t="s">
        <v>1331</v>
      </c>
      <c r="G993" s="6" t="s">
        <v>1331</v>
      </c>
      <c r="H993" s="6" t="s">
        <v>1331</v>
      </c>
    </row>
    <row r="994">
      <c r="F994" s="6" t="s">
        <v>1331</v>
      </c>
      <c r="G994" s="6" t="s">
        <v>1331</v>
      </c>
      <c r="H994" s="6" t="s">
        <v>1331</v>
      </c>
    </row>
    <row r="995">
      <c r="F995" s="6" t="s">
        <v>1331</v>
      </c>
      <c r="G995" s="6" t="s">
        <v>1331</v>
      </c>
      <c r="H995" s="6" t="s">
        <v>1331</v>
      </c>
    </row>
    <row r="996">
      <c r="F996" s="6" t="s">
        <v>1331</v>
      </c>
      <c r="G996" s="6" t="s">
        <v>1331</v>
      </c>
      <c r="H996" s="6" t="s">
        <v>1331</v>
      </c>
    </row>
    <row r="997">
      <c r="F997" s="6" t="s">
        <v>1331</v>
      </c>
      <c r="G997" s="6" t="s">
        <v>1331</v>
      </c>
      <c r="H997" s="6" t="s">
        <v>1331</v>
      </c>
    </row>
    <row r="998">
      <c r="F998" s="6" t="s">
        <v>1331</v>
      </c>
      <c r="G998" s="6" t="s">
        <v>1331</v>
      </c>
      <c r="H998" s="6" t="s">
        <v>1331</v>
      </c>
    </row>
    <row r="999">
      <c r="F999" s="6" t="s">
        <v>1331</v>
      </c>
      <c r="G999" s="6" t="s">
        <v>1331</v>
      </c>
      <c r="H999" s="6" t="s">
        <v>1331</v>
      </c>
    </row>
    <row r="1000">
      <c r="F1000" s="6" t="s">
        <v>1331</v>
      </c>
      <c r="G1000" s="6" t="s">
        <v>1331</v>
      </c>
      <c r="H1000" s="6" t="s">
        <v>1331</v>
      </c>
    </row>
  </sheetData>
  <mergeCells count="1">
    <mergeCell ref="C3:H3"/>
  </mergeCells>
  <dataValidations>
    <dataValidation type="list" allowBlank="1" showErrorMessage="1" sqref="A3">
      <formula1>Sheet1!$K$1:$K1000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4.75"/>
    <col customWidth="1" min="2" max="2" width="45.13"/>
    <col customWidth="1" min="3" max="3" width="13.38"/>
    <col customWidth="1" min="6" max="6" width="17.0"/>
    <col customWidth="1" min="7" max="7" width="16.0"/>
  </cols>
  <sheetData>
    <row r="2">
      <c r="A2" s="101" t="s">
        <v>1341</v>
      </c>
      <c r="B2" s="101" t="s">
        <v>1360</v>
      </c>
      <c r="C2" s="101" t="s">
        <v>1361</v>
      </c>
      <c r="E2" s="102" t="str">
        <f>B3</f>
        <v>SUMIT PAINT AND HARDWARE</v>
      </c>
    </row>
    <row r="3">
      <c r="A3" s="1" t="s">
        <v>4</v>
      </c>
      <c r="B3" s="1" t="s">
        <v>30</v>
      </c>
      <c r="C3" s="1" t="s">
        <v>21</v>
      </c>
      <c r="E3" s="102" t="str">
        <f>C3</f>
        <v>PTMT</v>
      </c>
    </row>
    <row r="5">
      <c r="F5" s="103">
        <f t="shared" ref="F5:G5" si="1">SUM(F7:F2384)</f>
        <v>3543</v>
      </c>
      <c r="G5" s="103">
        <f t="shared" si="1"/>
        <v>2327</v>
      </c>
      <c r="H5" s="99"/>
      <c r="I5" s="99"/>
      <c r="J5" s="99"/>
      <c r="K5" s="99"/>
      <c r="L5" s="99"/>
    </row>
    <row r="6">
      <c r="E6" s="104" t="str">
        <f>IFERROR(__xludf.DUMMYFUNCTION("SORT(QUERY(Sheet1!A1:O2384,""SELECT D,SUM(F) WHERE K CONTAINS '""&amp;A3&amp;""' AND C CONTAINS '""&amp;B3&amp;""'  AND I CONTAINS '""&amp;C3&amp;""' AND O IS NOT NULL GROUP BY D PIVOT O LABEL D 'Item Code', SUM(F) 'Sale Qty Till This Month'""),3,0)"),"Item Code")</f>
        <v>Item Code</v>
      </c>
      <c r="F6" s="104" t="str">
        <f>IFERROR(__xludf.DUMMYFUNCTION("""COMPUTED_VALUE"""),"FY-2025-26 Sale Qty Till This Month")</f>
        <v>FY-2025-26 Sale Qty Till This Month</v>
      </c>
      <c r="G6" s="104" t="str">
        <f>IFERROR(__xludf.DUMMYFUNCTION("""COMPUTED_VALUE"""),"FY-2026-27 Sale Qty Till This Month")</f>
        <v>FY-2026-27 Sale Qty Till This Month</v>
      </c>
      <c r="H6" s="99"/>
      <c r="I6" s="99"/>
      <c r="J6" s="99"/>
      <c r="K6" s="99"/>
      <c r="L6" s="99"/>
    </row>
    <row r="7">
      <c r="E7" s="17" t="str">
        <f>IFERROR(__xludf.DUMMYFUNCTION("""COMPUTED_VALUE"""),"124")</f>
        <v>124</v>
      </c>
      <c r="F7" s="17">
        <f>IFERROR(__xludf.DUMMYFUNCTION("""COMPUTED_VALUE"""),460.0)</f>
        <v>460</v>
      </c>
      <c r="G7" s="17">
        <f>IFERROR(__xludf.DUMMYFUNCTION("""COMPUTED_VALUE"""),506.0)</f>
        <v>506</v>
      </c>
      <c r="I7" s="99"/>
      <c r="K7" s="99"/>
    </row>
    <row r="8">
      <c r="E8" s="17" t="str">
        <f>IFERROR(__xludf.DUMMYFUNCTION("""COMPUTED_VALUE"""),"144")</f>
        <v>144</v>
      </c>
      <c r="F8" s="17">
        <f>IFERROR(__xludf.DUMMYFUNCTION("""COMPUTED_VALUE"""),720.0)</f>
        <v>720</v>
      </c>
      <c r="G8" s="17">
        <f>IFERROR(__xludf.DUMMYFUNCTION("""COMPUTED_VALUE"""),450.0)</f>
        <v>450</v>
      </c>
      <c r="I8" s="99"/>
      <c r="K8" s="99"/>
    </row>
    <row r="9">
      <c r="E9" s="17" t="str">
        <f>IFERROR(__xludf.DUMMYFUNCTION("""COMPUTED_VALUE"""),"151")</f>
        <v>151</v>
      </c>
      <c r="F9" s="17">
        <f>IFERROR(__xludf.DUMMYFUNCTION("""COMPUTED_VALUE"""),630.0)</f>
        <v>630</v>
      </c>
      <c r="G9" s="17">
        <f>IFERROR(__xludf.DUMMYFUNCTION("""COMPUTED_VALUE"""),350.0)</f>
        <v>350</v>
      </c>
      <c r="I9" s="99"/>
      <c r="K9" s="99"/>
    </row>
    <row r="10">
      <c r="E10" s="17" t="str">
        <f>IFERROR(__xludf.DUMMYFUNCTION("""COMPUTED_VALUE"""),"153")</f>
        <v>153</v>
      </c>
      <c r="F10" s="17">
        <f>IFERROR(__xludf.DUMMYFUNCTION("""COMPUTED_VALUE"""),225.0)</f>
        <v>225</v>
      </c>
      <c r="G10" s="17">
        <f>IFERROR(__xludf.DUMMYFUNCTION("""COMPUTED_VALUE"""),300.0)</f>
        <v>300</v>
      </c>
      <c r="I10" s="99"/>
      <c r="K10" s="99"/>
    </row>
    <row r="11">
      <c r="E11" s="17" t="str">
        <f>IFERROR(__xludf.DUMMYFUNCTION("""COMPUTED_VALUE"""),"152")</f>
        <v>152</v>
      </c>
      <c r="F11" s="17">
        <f>IFERROR(__xludf.DUMMYFUNCTION("""COMPUTED_VALUE"""),594.0)</f>
        <v>594</v>
      </c>
      <c r="G11" s="17">
        <f>IFERROR(__xludf.DUMMYFUNCTION("""COMPUTED_VALUE"""),264.0)</f>
        <v>264</v>
      </c>
      <c r="I11" s="99"/>
      <c r="K11" s="99"/>
    </row>
    <row r="12">
      <c r="E12" s="17" t="str">
        <f>IFERROR(__xludf.DUMMYFUNCTION("""COMPUTED_VALUE"""),"121")</f>
        <v>121</v>
      </c>
      <c r="F12" s="17">
        <f>IFERROR(__xludf.DUMMYFUNCTION("""COMPUTED_VALUE"""),432.0)</f>
        <v>432</v>
      </c>
      <c r="G12" s="17">
        <f>IFERROR(__xludf.DUMMYFUNCTION("""COMPUTED_VALUE"""),216.0)</f>
        <v>216</v>
      </c>
      <c r="I12" s="99"/>
      <c r="K12" s="99"/>
    </row>
    <row r="13">
      <c r="E13" s="17" t="str">
        <f>IFERROR(__xludf.DUMMYFUNCTION("""COMPUTED_VALUE"""),"129")</f>
        <v>129</v>
      </c>
      <c r="F13" s="17">
        <f>IFERROR(__xludf.DUMMYFUNCTION("""COMPUTED_VALUE"""),48.0)</f>
        <v>48</v>
      </c>
      <c r="G13" s="17">
        <f>IFERROR(__xludf.DUMMYFUNCTION("""COMPUTED_VALUE"""),72.0)</f>
        <v>72</v>
      </c>
      <c r="I13" s="99"/>
      <c r="K13" s="99"/>
    </row>
    <row r="14">
      <c r="E14" s="17" t="str">
        <f>IFERROR(__xludf.DUMMYFUNCTION("""COMPUTED_VALUE"""),"187")</f>
        <v>187</v>
      </c>
      <c r="F14" s="17">
        <f>IFERROR(__xludf.DUMMYFUNCTION("""COMPUTED_VALUE"""),286.0)</f>
        <v>286</v>
      </c>
      <c r="G14" s="17">
        <f>IFERROR(__xludf.DUMMYFUNCTION("""COMPUTED_VALUE"""),66.0)</f>
        <v>66</v>
      </c>
      <c r="I14" s="99"/>
      <c r="K14" s="99"/>
    </row>
    <row r="15">
      <c r="E15" s="17" t="str">
        <f>IFERROR(__xludf.DUMMYFUNCTION("""COMPUTED_VALUE"""),"155")</f>
        <v>155</v>
      </c>
      <c r="F15" s="17"/>
      <c r="G15" s="17">
        <f>IFERROR(__xludf.DUMMYFUNCTION("""COMPUTED_VALUE"""),50.0)</f>
        <v>50</v>
      </c>
      <c r="I15" s="99"/>
      <c r="K15" s="99"/>
    </row>
    <row r="16">
      <c r="E16" s="17" t="str">
        <f>IFERROR(__xludf.DUMMYFUNCTION("""COMPUTED_VALUE"""),"181-C")</f>
        <v>181-C</v>
      </c>
      <c r="F16" s="17"/>
      <c r="G16" s="17">
        <f>IFERROR(__xludf.DUMMYFUNCTION("""COMPUTED_VALUE"""),40.0)</f>
        <v>40</v>
      </c>
      <c r="I16" s="99"/>
      <c r="K16" s="99"/>
    </row>
    <row r="17">
      <c r="E17" s="17" t="str">
        <f>IFERROR(__xludf.DUMMYFUNCTION("""COMPUTED_VALUE"""),"134")</f>
        <v>134</v>
      </c>
      <c r="F17" s="17">
        <f>IFERROR(__xludf.DUMMYFUNCTION("""COMPUTED_VALUE"""),13.0)</f>
        <v>13</v>
      </c>
      <c r="G17" s="17">
        <f>IFERROR(__xludf.DUMMYFUNCTION("""COMPUTED_VALUE"""),13.0)</f>
        <v>13</v>
      </c>
      <c r="I17" s="99"/>
      <c r="K17" s="99"/>
    </row>
    <row r="18">
      <c r="E18" s="17" t="str">
        <f>IFERROR(__xludf.DUMMYFUNCTION("""COMPUTED_VALUE"""),"132-T")</f>
        <v>132-T</v>
      </c>
      <c r="F18" s="17">
        <f>IFERROR(__xludf.DUMMYFUNCTION("""COMPUTED_VALUE"""),30.0)</f>
        <v>30</v>
      </c>
      <c r="G18" s="17"/>
      <c r="I18" s="99"/>
      <c r="K18" s="99"/>
    </row>
    <row r="19">
      <c r="E19" s="17" t="str">
        <f>IFERROR(__xludf.DUMMYFUNCTION("""COMPUTED_VALUE"""),"1375-S")</f>
        <v>1375-S</v>
      </c>
      <c r="F19" s="17">
        <f>IFERROR(__xludf.DUMMYFUNCTION("""COMPUTED_VALUE"""),12.0)</f>
        <v>12</v>
      </c>
      <c r="G19" s="17"/>
      <c r="I19" s="99"/>
      <c r="K19" s="99"/>
    </row>
    <row r="20">
      <c r="E20" s="17" t="str">
        <f>IFERROR(__xludf.DUMMYFUNCTION("""COMPUTED_VALUE"""),"145")</f>
        <v>145</v>
      </c>
      <c r="F20" s="17">
        <f>IFERROR(__xludf.DUMMYFUNCTION("""COMPUTED_VALUE"""),35.0)</f>
        <v>35</v>
      </c>
      <c r="G20" s="17"/>
      <c r="I20" s="99"/>
      <c r="K20" s="99"/>
    </row>
    <row r="21">
      <c r="E21" s="17" t="str">
        <f>IFERROR(__xludf.DUMMYFUNCTION("""COMPUTED_VALUE"""),"147")</f>
        <v>147</v>
      </c>
      <c r="F21" s="17">
        <f>IFERROR(__xludf.DUMMYFUNCTION("""COMPUTED_VALUE"""),30.0)</f>
        <v>30</v>
      </c>
      <c r="G21" s="17"/>
      <c r="I21" s="99"/>
      <c r="K21" s="99"/>
    </row>
    <row r="22">
      <c r="E22" s="17" t="str">
        <f>IFERROR(__xludf.DUMMYFUNCTION("""COMPUTED_VALUE"""),"150")</f>
        <v>150</v>
      </c>
      <c r="F22" s="17">
        <f>IFERROR(__xludf.DUMMYFUNCTION("""COMPUTED_VALUE"""),28.0)</f>
        <v>28</v>
      </c>
      <c r="G22" s="17"/>
      <c r="I22" s="99"/>
      <c r="K22" s="99"/>
    </row>
    <row r="23">
      <c r="E23" s="17"/>
      <c r="F23" s="17"/>
      <c r="G23" s="17"/>
      <c r="I23" s="99"/>
      <c r="K23" s="99"/>
    </row>
    <row r="24">
      <c r="E24" s="17"/>
      <c r="F24" s="17"/>
      <c r="G24" s="17"/>
      <c r="I24" s="99"/>
      <c r="K24" s="99"/>
    </row>
    <row r="25">
      <c r="E25" s="17"/>
      <c r="F25" s="17"/>
      <c r="G25" s="17"/>
      <c r="I25" s="99"/>
      <c r="K25" s="99"/>
    </row>
    <row r="26">
      <c r="E26" s="17"/>
      <c r="F26" s="17"/>
      <c r="G26" s="17"/>
      <c r="I26" s="99"/>
      <c r="K26" s="99"/>
    </row>
    <row r="27">
      <c r="E27" s="17"/>
      <c r="F27" s="17"/>
      <c r="G27" s="17"/>
      <c r="I27" s="99"/>
      <c r="K27" s="99"/>
    </row>
    <row r="28">
      <c r="E28" s="17"/>
      <c r="F28" s="17"/>
      <c r="G28" s="17"/>
      <c r="I28" s="99"/>
      <c r="K28" s="99"/>
    </row>
    <row r="29">
      <c r="E29" s="17"/>
      <c r="F29" s="17"/>
      <c r="G29" s="17"/>
      <c r="I29" s="99"/>
      <c r="K29" s="99"/>
    </row>
    <row r="30">
      <c r="E30" s="17"/>
      <c r="F30" s="17"/>
      <c r="G30" s="17"/>
      <c r="I30" s="99"/>
      <c r="K30" s="99"/>
    </row>
    <row r="31">
      <c r="E31" s="17"/>
      <c r="F31" s="17"/>
      <c r="G31" s="17"/>
      <c r="I31" s="99"/>
      <c r="K31" s="99"/>
    </row>
    <row r="32">
      <c r="E32" s="17"/>
      <c r="F32" s="17"/>
      <c r="G32" s="17"/>
      <c r="I32" s="99"/>
      <c r="K32" s="99"/>
    </row>
    <row r="33">
      <c r="E33" s="17"/>
      <c r="F33" s="17"/>
      <c r="G33" s="17"/>
      <c r="I33" s="99"/>
      <c r="K33" s="99"/>
    </row>
    <row r="34">
      <c r="E34" s="17"/>
      <c r="F34" s="17"/>
      <c r="G34" s="17"/>
      <c r="I34" s="99"/>
      <c r="K34" s="99"/>
    </row>
    <row r="35">
      <c r="E35" s="17"/>
      <c r="F35" s="17"/>
      <c r="G35" s="17"/>
      <c r="I35" s="99"/>
      <c r="K35" s="99"/>
    </row>
    <row r="36">
      <c r="E36" s="17"/>
      <c r="F36" s="17"/>
      <c r="G36" s="17"/>
      <c r="I36" s="99"/>
      <c r="K36" s="99"/>
    </row>
    <row r="37">
      <c r="E37" s="17"/>
      <c r="F37" s="17"/>
      <c r="G37" s="17"/>
      <c r="I37" s="99"/>
      <c r="K37" s="99"/>
    </row>
    <row r="38">
      <c r="E38" s="17"/>
      <c r="F38" s="17"/>
      <c r="G38" s="17"/>
      <c r="I38" s="99"/>
      <c r="K38" s="99"/>
    </row>
    <row r="39">
      <c r="E39" s="17"/>
      <c r="F39" s="17"/>
      <c r="G39" s="17"/>
      <c r="I39" s="99"/>
      <c r="K39" s="99"/>
    </row>
    <row r="40">
      <c r="E40" s="17"/>
      <c r="F40" s="17"/>
      <c r="G40" s="17"/>
      <c r="I40" s="99"/>
      <c r="K40" s="99"/>
    </row>
    <row r="41">
      <c r="E41" s="17"/>
      <c r="F41" s="17"/>
      <c r="G41" s="17"/>
      <c r="I41" s="99"/>
      <c r="K41" s="99"/>
    </row>
    <row r="42">
      <c r="E42" s="17"/>
      <c r="F42" s="17"/>
      <c r="G42" s="17"/>
      <c r="I42" s="99"/>
      <c r="K42" s="99"/>
    </row>
    <row r="43">
      <c r="E43" s="17"/>
      <c r="F43" s="17"/>
      <c r="G43" s="17"/>
      <c r="I43" s="99"/>
      <c r="K43" s="99"/>
    </row>
    <row r="44">
      <c r="E44" s="17"/>
      <c r="F44" s="17"/>
      <c r="G44" s="17"/>
      <c r="I44" s="99"/>
      <c r="K44" s="99"/>
    </row>
    <row r="45">
      <c r="E45" s="17"/>
      <c r="F45" s="17"/>
      <c r="G45" s="17"/>
      <c r="I45" s="99"/>
      <c r="K45" s="99"/>
    </row>
    <row r="46">
      <c r="E46" s="17"/>
      <c r="F46" s="17"/>
      <c r="G46" s="17"/>
      <c r="I46" s="99"/>
      <c r="K46" s="99"/>
    </row>
    <row r="47">
      <c r="E47" s="17"/>
      <c r="F47" s="17"/>
      <c r="G47" s="17"/>
      <c r="I47" s="99"/>
      <c r="K47" s="99"/>
    </row>
    <row r="48">
      <c r="E48" s="17"/>
      <c r="F48" s="17"/>
      <c r="G48" s="17"/>
      <c r="I48" s="99"/>
      <c r="K48" s="99"/>
    </row>
    <row r="49">
      <c r="E49" s="17"/>
      <c r="F49" s="17"/>
      <c r="G49" s="17"/>
      <c r="I49" s="99"/>
      <c r="K49" s="99"/>
    </row>
    <row r="50">
      <c r="E50" s="17"/>
      <c r="F50" s="17"/>
      <c r="G50" s="17"/>
      <c r="I50" s="99"/>
      <c r="K50" s="99"/>
    </row>
    <row r="51">
      <c r="E51" s="17"/>
      <c r="F51" s="17"/>
      <c r="G51" s="17"/>
      <c r="I51" s="99"/>
      <c r="K51" s="99"/>
    </row>
    <row r="52">
      <c r="E52" s="17"/>
      <c r="F52" s="17"/>
      <c r="G52" s="17"/>
      <c r="I52" s="99"/>
      <c r="K52" s="99"/>
    </row>
    <row r="53">
      <c r="E53" s="17"/>
      <c r="F53" s="17"/>
      <c r="G53" s="17"/>
      <c r="I53" s="99"/>
      <c r="K53" s="99"/>
    </row>
    <row r="54">
      <c r="E54" s="17"/>
      <c r="F54" s="17"/>
      <c r="G54" s="17"/>
      <c r="I54" s="99"/>
      <c r="K54" s="99"/>
    </row>
    <row r="55">
      <c r="E55" s="17"/>
      <c r="F55" s="17"/>
      <c r="G55" s="17"/>
      <c r="I55" s="99"/>
      <c r="K55" s="99"/>
    </row>
    <row r="56">
      <c r="E56" s="17"/>
      <c r="F56" s="17"/>
      <c r="G56" s="17"/>
      <c r="I56" s="99"/>
      <c r="K56" s="99"/>
    </row>
    <row r="57">
      <c r="E57" s="17"/>
      <c r="F57" s="17"/>
      <c r="G57" s="17"/>
      <c r="I57" s="99"/>
      <c r="K57" s="99"/>
    </row>
    <row r="58">
      <c r="E58" s="17"/>
      <c r="F58" s="17"/>
      <c r="G58" s="17"/>
      <c r="I58" s="99"/>
      <c r="K58" s="99"/>
    </row>
    <row r="59">
      <c r="E59" s="17"/>
      <c r="F59" s="17"/>
      <c r="G59" s="17"/>
      <c r="I59" s="99"/>
      <c r="K59" s="99"/>
    </row>
    <row r="60">
      <c r="E60" s="17"/>
      <c r="F60" s="17"/>
      <c r="G60" s="17"/>
      <c r="I60" s="99"/>
      <c r="K60" s="99"/>
    </row>
    <row r="61">
      <c r="E61" s="17"/>
      <c r="F61" s="17"/>
      <c r="G61" s="17"/>
      <c r="I61" s="99"/>
      <c r="K61" s="99"/>
    </row>
    <row r="62">
      <c r="E62" s="17"/>
      <c r="F62" s="17"/>
      <c r="G62" s="17"/>
      <c r="I62" s="99"/>
      <c r="K62" s="99"/>
    </row>
    <row r="63">
      <c r="E63" s="17"/>
      <c r="F63" s="17"/>
      <c r="G63" s="17"/>
      <c r="I63" s="99"/>
      <c r="K63" s="99"/>
    </row>
    <row r="64">
      <c r="E64" s="17"/>
      <c r="F64" s="17"/>
      <c r="G64" s="17"/>
      <c r="I64" s="99"/>
      <c r="K64" s="99"/>
    </row>
    <row r="65">
      <c r="E65" s="17"/>
      <c r="F65" s="17"/>
      <c r="G65" s="17"/>
      <c r="I65" s="99"/>
      <c r="K65" s="99"/>
    </row>
    <row r="66">
      <c r="E66" s="17"/>
      <c r="F66" s="17"/>
      <c r="G66" s="17"/>
      <c r="I66" s="99"/>
      <c r="K66" s="99"/>
    </row>
    <row r="67">
      <c r="E67" s="17"/>
      <c r="F67" s="17"/>
      <c r="G67" s="17"/>
      <c r="I67" s="99"/>
      <c r="K67" s="99"/>
    </row>
    <row r="68">
      <c r="E68" s="17"/>
      <c r="F68" s="17"/>
      <c r="G68" s="17"/>
      <c r="I68" s="99"/>
      <c r="K68" s="99"/>
    </row>
    <row r="69">
      <c r="E69" s="17"/>
      <c r="F69" s="17"/>
      <c r="G69" s="17"/>
      <c r="I69" s="99"/>
      <c r="K69" s="99"/>
    </row>
    <row r="70">
      <c r="E70" s="17"/>
      <c r="F70" s="17"/>
      <c r="G70" s="17"/>
      <c r="I70" s="99"/>
      <c r="K70" s="99"/>
    </row>
    <row r="71">
      <c r="E71" s="17"/>
      <c r="F71" s="17"/>
      <c r="G71" s="17"/>
      <c r="I71" s="99"/>
      <c r="K71" s="99"/>
    </row>
    <row r="72">
      <c r="E72" s="17"/>
      <c r="F72" s="17"/>
      <c r="G72" s="17"/>
      <c r="I72" s="99"/>
      <c r="K72" s="99"/>
    </row>
    <row r="73">
      <c r="E73" s="17"/>
      <c r="F73" s="17"/>
      <c r="G73" s="17"/>
      <c r="I73" s="99"/>
      <c r="K73" s="99"/>
    </row>
    <row r="74">
      <c r="E74" s="17"/>
      <c r="F74" s="17"/>
      <c r="G74" s="17"/>
      <c r="I74" s="99"/>
      <c r="K74" s="99"/>
    </row>
    <row r="75">
      <c r="E75" s="17"/>
      <c r="F75" s="17"/>
      <c r="G75" s="17"/>
      <c r="I75" s="99"/>
      <c r="K75" s="99"/>
    </row>
    <row r="76">
      <c r="E76" s="17"/>
      <c r="F76" s="17"/>
      <c r="G76" s="17"/>
      <c r="I76" s="99"/>
      <c r="K76" s="99"/>
    </row>
    <row r="77">
      <c r="E77" s="17"/>
      <c r="F77" s="17"/>
      <c r="G77" s="17"/>
      <c r="I77" s="99"/>
      <c r="K77" s="99"/>
    </row>
    <row r="78">
      <c r="E78" s="17"/>
      <c r="F78" s="17"/>
      <c r="G78" s="17"/>
      <c r="I78" s="99"/>
      <c r="K78" s="99"/>
    </row>
    <row r="79">
      <c r="E79" s="17"/>
      <c r="F79" s="17"/>
      <c r="G79" s="17"/>
      <c r="I79" s="99"/>
      <c r="K79" s="99"/>
    </row>
    <row r="80">
      <c r="E80" s="17"/>
      <c r="F80" s="17"/>
      <c r="G80" s="17"/>
      <c r="I80" s="99"/>
      <c r="K80" s="99"/>
    </row>
    <row r="81">
      <c r="E81" s="17"/>
      <c r="F81" s="17"/>
      <c r="G81" s="17"/>
      <c r="I81" s="99"/>
      <c r="K81" s="99"/>
    </row>
    <row r="82">
      <c r="E82" s="17"/>
      <c r="F82" s="17"/>
      <c r="G82" s="17"/>
      <c r="I82" s="99"/>
      <c r="K82" s="99"/>
    </row>
    <row r="83">
      <c r="E83" s="17"/>
      <c r="F83" s="17"/>
      <c r="G83" s="17"/>
      <c r="I83" s="99"/>
      <c r="K83" s="99"/>
    </row>
    <row r="84">
      <c r="E84" s="17"/>
      <c r="F84" s="17"/>
      <c r="G84" s="17"/>
      <c r="I84" s="99"/>
      <c r="K84" s="99"/>
    </row>
    <row r="85">
      <c r="E85" s="17"/>
      <c r="F85" s="17"/>
      <c r="G85" s="17"/>
      <c r="I85" s="99"/>
      <c r="K85" s="99"/>
    </row>
    <row r="86">
      <c r="E86" s="17"/>
      <c r="F86" s="17"/>
      <c r="G86" s="17"/>
      <c r="I86" s="99"/>
      <c r="K86" s="99"/>
    </row>
    <row r="87">
      <c r="E87" s="17"/>
      <c r="F87" s="17"/>
      <c r="G87" s="17"/>
      <c r="I87" s="99"/>
      <c r="K87" s="99"/>
    </row>
    <row r="88">
      <c r="E88" s="17"/>
      <c r="F88" s="17"/>
      <c r="G88" s="17"/>
      <c r="I88" s="99"/>
      <c r="K88" s="99"/>
    </row>
    <row r="89">
      <c r="E89" s="17"/>
      <c r="F89" s="17"/>
      <c r="G89" s="17"/>
      <c r="I89" s="99"/>
      <c r="K89" s="99"/>
    </row>
    <row r="90">
      <c r="E90" s="17"/>
      <c r="F90" s="17"/>
      <c r="G90" s="17"/>
      <c r="I90" s="99"/>
      <c r="K90" s="99"/>
    </row>
    <row r="91">
      <c r="E91" s="17"/>
      <c r="F91" s="17"/>
      <c r="G91" s="17"/>
      <c r="I91" s="99"/>
      <c r="K91" s="99"/>
    </row>
    <row r="92">
      <c r="E92" s="17"/>
      <c r="F92" s="17"/>
      <c r="G92" s="17"/>
      <c r="I92" s="99"/>
      <c r="K92" s="99"/>
    </row>
    <row r="93">
      <c r="E93" s="17"/>
      <c r="F93" s="17"/>
      <c r="G93" s="17"/>
      <c r="I93" s="99"/>
      <c r="K93" s="99"/>
    </row>
    <row r="94">
      <c r="E94" s="17"/>
      <c r="F94" s="17"/>
      <c r="G94" s="17"/>
      <c r="I94" s="99"/>
      <c r="K94" s="99"/>
    </row>
    <row r="95">
      <c r="E95" s="17"/>
      <c r="F95" s="17"/>
      <c r="G95" s="17"/>
      <c r="I95" s="99"/>
      <c r="K95" s="99"/>
    </row>
    <row r="96">
      <c r="E96" s="17"/>
      <c r="F96" s="17"/>
      <c r="G96" s="17"/>
      <c r="I96" s="99"/>
      <c r="K96" s="99"/>
    </row>
    <row r="97">
      <c r="E97" s="17"/>
      <c r="F97" s="17"/>
      <c r="G97" s="17"/>
      <c r="I97" s="99"/>
      <c r="K97" s="99"/>
    </row>
    <row r="98">
      <c r="E98" s="17"/>
      <c r="F98" s="17"/>
      <c r="G98" s="17"/>
      <c r="I98" s="99"/>
      <c r="K98" s="99"/>
    </row>
    <row r="99">
      <c r="E99" s="17"/>
      <c r="F99" s="17"/>
      <c r="G99" s="17"/>
      <c r="I99" s="99"/>
      <c r="K99" s="99"/>
    </row>
    <row r="100">
      <c r="E100" s="17"/>
      <c r="F100" s="17"/>
      <c r="G100" s="17"/>
      <c r="I100" s="99"/>
      <c r="K100" s="99"/>
    </row>
    <row r="101">
      <c r="E101" s="17"/>
      <c r="F101" s="17"/>
      <c r="G101" s="17"/>
      <c r="I101" s="99"/>
      <c r="K101" s="99"/>
    </row>
    <row r="102">
      <c r="E102" s="17"/>
      <c r="F102" s="17"/>
      <c r="G102" s="17"/>
      <c r="I102" s="99"/>
      <c r="K102" s="99"/>
    </row>
    <row r="103">
      <c r="E103" s="17"/>
      <c r="F103" s="17"/>
      <c r="G103" s="17"/>
      <c r="I103" s="99"/>
      <c r="K103" s="99"/>
    </row>
    <row r="104">
      <c r="E104" s="17"/>
      <c r="F104" s="17"/>
      <c r="G104" s="17"/>
      <c r="I104" s="99"/>
      <c r="K104" s="99"/>
    </row>
    <row r="105">
      <c r="E105" s="17"/>
      <c r="F105" s="17"/>
      <c r="G105" s="17"/>
      <c r="I105" s="99"/>
      <c r="K105" s="99"/>
    </row>
    <row r="106">
      <c r="E106" s="17"/>
      <c r="F106" s="17"/>
      <c r="G106" s="17"/>
      <c r="I106" s="99"/>
      <c r="K106" s="99"/>
    </row>
    <row r="107">
      <c r="E107" s="17"/>
      <c r="F107" s="17"/>
      <c r="G107" s="17"/>
      <c r="I107" s="99"/>
      <c r="K107" s="99"/>
    </row>
    <row r="108">
      <c r="E108" s="17"/>
      <c r="F108" s="17"/>
      <c r="G108" s="17"/>
      <c r="I108" s="99"/>
      <c r="K108" s="99"/>
    </row>
    <row r="109">
      <c r="E109" s="17"/>
      <c r="F109" s="17"/>
      <c r="G109" s="17"/>
      <c r="I109" s="99"/>
      <c r="K109" s="99"/>
    </row>
    <row r="110">
      <c r="E110" s="17"/>
      <c r="F110" s="17"/>
      <c r="G110" s="17"/>
      <c r="I110" s="99"/>
      <c r="K110" s="99"/>
    </row>
    <row r="111">
      <c r="E111" s="17"/>
      <c r="F111" s="17"/>
      <c r="G111" s="17"/>
      <c r="I111" s="99"/>
      <c r="K111" s="99"/>
    </row>
    <row r="112">
      <c r="E112" s="17"/>
      <c r="F112" s="17"/>
      <c r="G112" s="17"/>
      <c r="I112" s="99"/>
      <c r="K112" s="99"/>
    </row>
    <row r="113">
      <c r="E113" s="17"/>
      <c r="F113" s="17"/>
      <c r="G113" s="17"/>
      <c r="I113" s="99"/>
      <c r="K113" s="99"/>
    </row>
    <row r="114">
      <c r="I114" s="99"/>
      <c r="K114" s="99"/>
    </row>
    <row r="115">
      <c r="I115" s="99"/>
      <c r="K115" s="99"/>
    </row>
    <row r="116">
      <c r="I116" s="99"/>
      <c r="K116" s="99"/>
    </row>
    <row r="117">
      <c r="I117" s="99"/>
      <c r="K117" s="99"/>
    </row>
    <row r="118">
      <c r="I118" s="99"/>
      <c r="K118" s="99"/>
    </row>
    <row r="119">
      <c r="I119" s="99"/>
      <c r="K119" s="99"/>
    </row>
    <row r="120">
      <c r="I120" s="99"/>
      <c r="K120" s="99"/>
    </row>
    <row r="121">
      <c r="I121" s="99"/>
      <c r="K121" s="99"/>
    </row>
    <row r="122">
      <c r="I122" s="99"/>
      <c r="K122" s="99"/>
    </row>
    <row r="123">
      <c r="I123" s="99"/>
      <c r="K123" s="99"/>
    </row>
    <row r="124">
      <c r="I124" s="99"/>
      <c r="K124" s="99"/>
    </row>
    <row r="125">
      <c r="I125" s="99"/>
      <c r="K125" s="99"/>
    </row>
    <row r="126">
      <c r="I126" s="99"/>
      <c r="K126" s="99"/>
    </row>
    <row r="127">
      <c r="I127" s="99"/>
      <c r="K127" s="99"/>
    </row>
    <row r="128">
      <c r="I128" s="99"/>
      <c r="K128" s="99"/>
    </row>
    <row r="129">
      <c r="I129" s="99"/>
      <c r="K129" s="99"/>
    </row>
    <row r="130">
      <c r="I130" s="99"/>
      <c r="K130" s="99"/>
    </row>
    <row r="131">
      <c r="I131" s="99"/>
      <c r="K131" s="99"/>
    </row>
    <row r="132">
      <c r="I132" s="99"/>
      <c r="K132" s="99"/>
    </row>
    <row r="133">
      <c r="I133" s="99"/>
      <c r="K133" s="99"/>
    </row>
    <row r="134">
      <c r="I134" s="99"/>
      <c r="K134" s="99"/>
    </row>
    <row r="135">
      <c r="I135" s="99"/>
      <c r="K135" s="99"/>
    </row>
    <row r="136">
      <c r="I136" s="99"/>
      <c r="K136" s="99"/>
    </row>
    <row r="137">
      <c r="I137" s="99"/>
      <c r="K137" s="99"/>
    </row>
    <row r="138">
      <c r="I138" s="99"/>
      <c r="K138" s="99"/>
    </row>
    <row r="139">
      <c r="I139" s="99"/>
      <c r="K139" s="99"/>
    </row>
    <row r="140">
      <c r="I140" s="99"/>
      <c r="K140" s="99"/>
    </row>
    <row r="141">
      <c r="I141" s="99"/>
      <c r="K141" s="99"/>
    </row>
    <row r="142">
      <c r="I142" s="99"/>
      <c r="K142" s="99"/>
    </row>
    <row r="143">
      <c r="I143" s="99"/>
      <c r="K143" s="99"/>
    </row>
    <row r="144">
      <c r="I144" s="99"/>
      <c r="K144" s="99"/>
    </row>
    <row r="145">
      <c r="I145" s="99"/>
      <c r="K145" s="99"/>
    </row>
    <row r="146">
      <c r="I146" s="99"/>
      <c r="K146" s="99"/>
    </row>
    <row r="147">
      <c r="I147" s="99"/>
      <c r="K147" s="99"/>
    </row>
    <row r="148">
      <c r="I148" s="99"/>
      <c r="K148" s="99"/>
    </row>
    <row r="149">
      <c r="I149" s="99"/>
      <c r="K149" s="99"/>
    </row>
    <row r="150">
      <c r="I150" s="99"/>
      <c r="K150" s="99"/>
    </row>
    <row r="151">
      <c r="I151" s="99"/>
      <c r="K151" s="99"/>
    </row>
    <row r="152">
      <c r="I152" s="99"/>
      <c r="K152" s="99"/>
    </row>
    <row r="153">
      <c r="I153" s="99"/>
      <c r="K153" s="99"/>
    </row>
    <row r="154">
      <c r="I154" s="99"/>
      <c r="K154" s="99"/>
    </row>
    <row r="155">
      <c r="I155" s="99"/>
      <c r="K155" s="99"/>
    </row>
    <row r="156">
      <c r="I156" s="99"/>
      <c r="K156" s="99"/>
    </row>
    <row r="157">
      <c r="I157" s="99"/>
      <c r="K157" s="99"/>
    </row>
    <row r="158">
      <c r="I158" s="99"/>
      <c r="K158" s="99"/>
    </row>
    <row r="159">
      <c r="I159" s="99"/>
      <c r="K159" s="99"/>
    </row>
    <row r="160">
      <c r="I160" s="99"/>
      <c r="K160" s="99"/>
    </row>
    <row r="161">
      <c r="I161" s="99"/>
      <c r="K161" s="99"/>
    </row>
    <row r="162">
      <c r="I162" s="99"/>
      <c r="K162" s="99"/>
    </row>
    <row r="163">
      <c r="I163" s="99"/>
      <c r="K163" s="99"/>
    </row>
    <row r="164">
      <c r="I164" s="99"/>
      <c r="K164" s="99"/>
    </row>
    <row r="165">
      <c r="I165" s="99"/>
      <c r="K165" s="99"/>
    </row>
    <row r="166">
      <c r="I166" s="99"/>
      <c r="K166" s="99"/>
    </row>
    <row r="167">
      <c r="I167" s="99"/>
      <c r="K167" s="99"/>
    </row>
    <row r="168">
      <c r="I168" s="99"/>
      <c r="K168" s="99"/>
    </row>
    <row r="169">
      <c r="I169" s="99"/>
      <c r="K169" s="99"/>
    </row>
    <row r="170">
      <c r="I170" s="99"/>
      <c r="K170" s="99"/>
    </row>
    <row r="171">
      <c r="I171" s="99"/>
      <c r="K171" s="99"/>
    </row>
    <row r="172">
      <c r="I172" s="99"/>
      <c r="K172" s="99"/>
    </row>
    <row r="173">
      <c r="I173" s="99"/>
      <c r="K173" s="99"/>
    </row>
    <row r="174">
      <c r="I174" s="99"/>
      <c r="K174" s="99"/>
    </row>
    <row r="175">
      <c r="I175" s="99"/>
      <c r="K175" s="99"/>
    </row>
    <row r="176">
      <c r="I176" s="99"/>
      <c r="K176" s="99"/>
    </row>
    <row r="177">
      <c r="I177" s="99"/>
      <c r="K177" s="99"/>
    </row>
    <row r="178">
      <c r="I178" s="99"/>
      <c r="K178" s="99"/>
    </row>
    <row r="179">
      <c r="I179" s="99"/>
      <c r="K179" s="99"/>
    </row>
    <row r="180">
      <c r="I180" s="99"/>
      <c r="K180" s="99"/>
    </row>
    <row r="181">
      <c r="I181" s="99"/>
      <c r="K181" s="99"/>
    </row>
    <row r="182">
      <c r="I182" s="99"/>
      <c r="K182" s="99"/>
    </row>
    <row r="183">
      <c r="I183" s="99"/>
      <c r="K183" s="99"/>
    </row>
    <row r="184">
      <c r="I184" s="99"/>
      <c r="K184" s="99"/>
    </row>
    <row r="185">
      <c r="I185" s="99"/>
      <c r="K185" s="99"/>
    </row>
    <row r="186">
      <c r="I186" s="99"/>
      <c r="K186" s="99"/>
    </row>
    <row r="187">
      <c r="I187" s="99"/>
      <c r="K187" s="99"/>
    </row>
    <row r="188">
      <c r="I188" s="99"/>
      <c r="K188" s="99"/>
    </row>
    <row r="189">
      <c r="I189" s="99"/>
      <c r="K189" s="99"/>
    </row>
    <row r="190">
      <c r="I190" s="99"/>
      <c r="K190" s="99"/>
    </row>
    <row r="191">
      <c r="I191" s="99"/>
      <c r="K191" s="99"/>
    </row>
    <row r="192">
      <c r="I192" s="99"/>
      <c r="K192" s="99"/>
    </row>
    <row r="193">
      <c r="I193" s="99"/>
      <c r="K193" s="99"/>
    </row>
    <row r="194">
      <c r="I194" s="99"/>
      <c r="K194" s="99"/>
    </row>
    <row r="195">
      <c r="I195" s="99"/>
      <c r="K195" s="99"/>
    </row>
    <row r="196">
      <c r="I196" s="99"/>
      <c r="K196" s="99"/>
    </row>
    <row r="197">
      <c r="I197" s="99"/>
      <c r="K197" s="99"/>
    </row>
    <row r="198">
      <c r="I198" s="99"/>
      <c r="K198" s="99"/>
    </row>
    <row r="199">
      <c r="I199" s="99"/>
      <c r="K199" s="99"/>
    </row>
    <row r="200">
      <c r="I200" s="99"/>
      <c r="K200" s="99"/>
    </row>
    <row r="201">
      <c r="I201" s="99"/>
      <c r="K201" s="99"/>
    </row>
    <row r="202">
      <c r="I202" s="99"/>
      <c r="K202" s="99"/>
    </row>
    <row r="203">
      <c r="I203" s="99"/>
      <c r="K203" s="99"/>
    </row>
    <row r="204">
      <c r="I204" s="99"/>
      <c r="K204" s="99"/>
    </row>
    <row r="205">
      <c r="I205" s="99"/>
      <c r="K205" s="99"/>
    </row>
    <row r="206">
      <c r="I206" s="99"/>
      <c r="K206" s="99"/>
    </row>
    <row r="207">
      <c r="I207" s="99"/>
      <c r="K207" s="99"/>
    </row>
    <row r="208">
      <c r="I208" s="99"/>
      <c r="K208" s="99"/>
    </row>
    <row r="209">
      <c r="I209" s="99"/>
      <c r="K209" s="99"/>
    </row>
    <row r="210">
      <c r="I210" s="99"/>
      <c r="K210" s="99"/>
    </row>
    <row r="211">
      <c r="I211" s="99"/>
      <c r="K211" s="99"/>
    </row>
    <row r="212">
      <c r="I212" s="99"/>
      <c r="K212" s="99"/>
    </row>
    <row r="213">
      <c r="I213" s="99"/>
      <c r="K213" s="99"/>
    </row>
    <row r="214">
      <c r="I214" s="99"/>
      <c r="K214" s="99"/>
    </row>
    <row r="215">
      <c r="I215" s="99"/>
      <c r="K215" s="99"/>
    </row>
    <row r="216">
      <c r="I216" s="99"/>
      <c r="K216" s="99"/>
    </row>
    <row r="217">
      <c r="I217" s="99"/>
      <c r="K217" s="99"/>
    </row>
    <row r="218">
      <c r="I218" s="99"/>
      <c r="K218" s="99"/>
    </row>
    <row r="219">
      <c r="I219" s="99"/>
      <c r="K219" s="99"/>
    </row>
    <row r="220">
      <c r="I220" s="99"/>
      <c r="K220" s="99"/>
    </row>
    <row r="221">
      <c r="I221" s="99"/>
      <c r="K221" s="99"/>
    </row>
    <row r="222">
      <c r="I222" s="99"/>
      <c r="K222" s="99"/>
    </row>
    <row r="223">
      <c r="I223" s="99"/>
      <c r="K223" s="99"/>
    </row>
    <row r="224">
      <c r="I224" s="99"/>
      <c r="K224" s="99"/>
    </row>
    <row r="225">
      <c r="I225" s="99"/>
      <c r="K225" s="99"/>
    </row>
    <row r="226">
      <c r="I226" s="99"/>
      <c r="K226" s="99"/>
    </row>
    <row r="227">
      <c r="I227" s="99"/>
      <c r="K227" s="99"/>
    </row>
    <row r="228">
      <c r="I228" s="99"/>
      <c r="K228" s="99"/>
    </row>
    <row r="229">
      <c r="I229" s="99"/>
      <c r="K229" s="99"/>
    </row>
    <row r="230">
      <c r="I230" s="99"/>
      <c r="K230" s="99"/>
    </row>
    <row r="231">
      <c r="I231" s="99"/>
      <c r="K231" s="99"/>
    </row>
    <row r="232">
      <c r="I232" s="99"/>
      <c r="K232" s="99"/>
    </row>
    <row r="233">
      <c r="I233" s="99"/>
      <c r="K233" s="99"/>
    </row>
    <row r="234">
      <c r="I234" s="99"/>
      <c r="K234" s="99"/>
    </row>
    <row r="235">
      <c r="I235" s="99"/>
      <c r="K235" s="99"/>
    </row>
    <row r="236">
      <c r="I236" s="99"/>
      <c r="K236" s="99"/>
    </row>
    <row r="237">
      <c r="I237" s="99"/>
      <c r="K237" s="99"/>
    </row>
    <row r="238">
      <c r="I238" s="99"/>
      <c r="K238" s="99"/>
    </row>
    <row r="239">
      <c r="I239" s="99"/>
      <c r="K239" s="99"/>
    </row>
    <row r="240">
      <c r="I240" s="99"/>
      <c r="K240" s="99"/>
    </row>
    <row r="241">
      <c r="I241" s="99"/>
      <c r="K241" s="99"/>
    </row>
    <row r="242">
      <c r="I242" s="99"/>
      <c r="K242" s="99"/>
    </row>
    <row r="243">
      <c r="I243" s="99"/>
      <c r="K243" s="99"/>
    </row>
    <row r="244">
      <c r="I244" s="99"/>
      <c r="K244" s="99"/>
    </row>
    <row r="245">
      <c r="I245" s="99"/>
      <c r="K245" s="99"/>
    </row>
    <row r="246">
      <c r="I246" s="99"/>
      <c r="K246" s="99"/>
    </row>
    <row r="247">
      <c r="I247" s="99"/>
      <c r="K247" s="99"/>
    </row>
    <row r="248">
      <c r="I248" s="99"/>
      <c r="K248" s="99"/>
    </row>
    <row r="249">
      <c r="I249" s="99"/>
      <c r="K249" s="99"/>
    </row>
    <row r="250">
      <c r="I250" s="99"/>
      <c r="K250" s="99"/>
    </row>
    <row r="251">
      <c r="I251" s="99"/>
      <c r="K251" s="99"/>
    </row>
    <row r="252">
      <c r="I252" s="99"/>
      <c r="K252" s="99"/>
    </row>
    <row r="253">
      <c r="I253" s="99"/>
      <c r="K253" s="99"/>
    </row>
    <row r="254">
      <c r="I254" s="99"/>
      <c r="K254" s="99"/>
    </row>
    <row r="255">
      <c r="I255" s="99"/>
      <c r="K255" s="99"/>
    </row>
    <row r="256">
      <c r="I256" s="99"/>
      <c r="K256" s="99"/>
    </row>
    <row r="257">
      <c r="I257" s="99"/>
      <c r="K257" s="99"/>
    </row>
    <row r="258">
      <c r="I258" s="99"/>
      <c r="K258" s="99"/>
    </row>
    <row r="259">
      <c r="I259" s="99"/>
      <c r="K259" s="99"/>
    </row>
    <row r="260">
      <c r="I260" s="99"/>
      <c r="K260" s="99"/>
    </row>
    <row r="261">
      <c r="I261" s="99"/>
      <c r="K261" s="99"/>
    </row>
    <row r="262">
      <c r="I262" s="99"/>
      <c r="K262" s="99"/>
    </row>
    <row r="263">
      <c r="I263" s="99"/>
      <c r="K263" s="99"/>
    </row>
    <row r="264">
      <c r="I264" s="99"/>
      <c r="K264" s="99"/>
    </row>
    <row r="265">
      <c r="I265" s="99"/>
      <c r="K265" s="99"/>
    </row>
    <row r="266">
      <c r="I266" s="99"/>
      <c r="K266" s="99"/>
    </row>
    <row r="267">
      <c r="I267" s="99"/>
      <c r="K267" s="99"/>
    </row>
    <row r="268">
      <c r="I268" s="99"/>
      <c r="K268" s="99"/>
    </row>
    <row r="269">
      <c r="I269" s="99"/>
      <c r="K269" s="99"/>
    </row>
    <row r="270">
      <c r="I270" s="99"/>
      <c r="K270" s="99"/>
    </row>
    <row r="271">
      <c r="I271" s="99"/>
      <c r="K271" s="99"/>
    </row>
    <row r="272">
      <c r="I272" s="99"/>
      <c r="K272" s="99"/>
    </row>
    <row r="273">
      <c r="I273" s="99"/>
      <c r="K273" s="99"/>
    </row>
    <row r="274">
      <c r="I274" s="99"/>
      <c r="K274" s="99"/>
    </row>
    <row r="275">
      <c r="I275" s="99"/>
      <c r="K275" s="99"/>
    </row>
    <row r="276">
      <c r="I276" s="99"/>
      <c r="K276" s="99"/>
    </row>
    <row r="277">
      <c r="I277" s="99"/>
      <c r="K277" s="99"/>
    </row>
    <row r="278">
      <c r="I278" s="99"/>
      <c r="K278" s="99"/>
    </row>
    <row r="279">
      <c r="I279" s="99"/>
      <c r="K279" s="99"/>
    </row>
    <row r="280">
      <c r="I280" s="99"/>
      <c r="K280" s="99"/>
    </row>
    <row r="281">
      <c r="I281" s="99"/>
      <c r="K281" s="99"/>
    </row>
    <row r="282">
      <c r="I282" s="99"/>
      <c r="K282" s="99"/>
    </row>
    <row r="283">
      <c r="I283" s="99"/>
      <c r="K283" s="99"/>
    </row>
    <row r="284">
      <c r="I284" s="99"/>
      <c r="K284" s="99"/>
    </row>
    <row r="285">
      <c r="I285" s="99"/>
      <c r="K285" s="99"/>
    </row>
    <row r="286">
      <c r="I286" s="99"/>
      <c r="K286" s="99"/>
    </row>
    <row r="287">
      <c r="I287" s="99"/>
      <c r="K287" s="99"/>
    </row>
    <row r="288">
      <c r="I288" s="99"/>
      <c r="K288" s="99"/>
    </row>
    <row r="289">
      <c r="I289" s="99"/>
      <c r="K289" s="99"/>
    </row>
    <row r="290">
      <c r="I290" s="99"/>
      <c r="K290" s="99"/>
    </row>
    <row r="291">
      <c r="I291" s="99"/>
      <c r="K291" s="99"/>
    </row>
    <row r="292">
      <c r="I292" s="99"/>
      <c r="K292" s="99"/>
    </row>
    <row r="293">
      <c r="I293" s="99"/>
      <c r="K293" s="99"/>
    </row>
    <row r="294">
      <c r="I294" s="99"/>
      <c r="K294" s="99"/>
    </row>
    <row r="295">
      <c r="I295" s="99"/>
      <c r="K295" s="99"/>
    </row>
    <row r="296">
      <c r="I296" s="99"/>
      <c r="K296" s="99"/>
    </row>
    <row r="297">
      <c r="I297" s="99"/>
      <c r="K297" s="99"/>
    </row>
  </sheetData>
  <mergeCells count="2">
    <mergeCell ref="E2:G2"/>
    <mergeCell ref="E3:G3"/>
  </mergeCells>
  <dataValidations>
    <dataValidation type="list" allowBlank="1" showErrorMessage="1" sqref="B3">
      <formula1>Sheet2!$H$3:$H2384</formula1>
    </dataValidation>
    <dataValidation type="list" allowBlank="1" showErrorMessage="1" sqref="A3">
      <formula1>Sheet1!$K$1:$K2384</formula1>
    </dataValidation>
    <dataValidation type="list" allowBlank="1" showErrorMessage="1" sqref="C3">
      <formula1>Sheet2!$K$3:$K2384</formula1>
    </dataValidation>
  </dataValidations>
  <drawing r:id="rId1"/>
</worksheet>
</file>